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2.xml" ContentType="application/vnd.openxmlformats-officedocument.drawing+xml"/>
  <Override PartName="/xl/drawings/drawing3.xml" ContentType="application/vnd.openxmlformats-officedocument.drawing+xml"/>
  <Override PartName="/xl/activeX/activeX10.xml" ContentType="application/vnd.ms-office.activeX+xml"/>
  <Override PartName="/xl/activeX/activeX10.bin" ContentType="application/vnd.ms-office.activeX"/>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1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7.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drawings/drawing18.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drawings/drawing20.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1.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22.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23.xml" ContentType="application/vnd.openxmlformats-officedocument.drawing+xml"/>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24.xml" ContentType="application/vnd.openxmlformats-officedocument.drawing+xml"/>
  <Override PartName="/xl/comments4.xml" ContentType="application/vnd.openxmlformats-officedocument.spreadsheetml.comments+xml"/>
  <Override PartName="/xl/drawings/drawing25.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26.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drawings/drawing27.xml" ContentType="application/vnd.openxmlformats-officedocument.drawing+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drawings/drawing28.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29.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drawings/drawing30.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drawings/drawing31.xml" ContentType="application/vnd.openxmlformats-officedocument.drawing+xml"/>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drawings/drawing32.xml" ContentType="application/vnd.openxmlformats-officedocument.drawing+xml"/>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drawings/drawing33.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drawings/drawing34.xml" ContentType="application/vnd.openxmlformats-officedocument.drawing+xml"/>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35.xml" ContentType="application/vnd.openxmlformats-officedocument.drawing+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ThisWorkbook" defaultThemeVersion="124226"/>
  <mc:AlternateContent xmlns:mc="http://schemas.openxmlformats.org/markup-compatibility/2006">
    <mc:Choice Requires="x15">
      <x15ac:absPath xmlns:x15ac="http://schemas.microsoft.com/office/spreadsheetml/2010/11/ac" url="M:\ees_mgmt\11_PSEG-Program Planning\Applications\2024 Active\Home Comfort\"/>
    </mc:Choice>
  </mc:AlternateContent>
  <xr:revisionPtr revIDLastSave="0" documentId="8_{65093B9E-CA52-431C-8128-CC10A427274E}" xr6:coauthVersionLast="47" xr6:coauthVersionMax="47" xr10:uidLastSave="{00000000-0000-0000-0000-000000000000}"/>
  <bookViews>
    <workbookView xWindow="-110" yWindow="-110" windowWidth="19420" windowHeight="10420" tabRatio="675" firstSheet="5" activeTab="5" xr2:uid="{00000000-000D-0000-FFFF-FFFF00000000}"/>
  </bookViews>
  <sheets>
    <sheet name="Size Report" sheetId="68" state="veryHidden" r:id="rId1"/>
    <sheet name="Application Form" sheetId="42" state="veryHidden" r:id="rId2"/>
    <sheet name="Instructions" sheetId="60" state="veryHidden" r:id="rId3"/>
    <sheet name="Site Information" sheetId="61" state="veryHidden" r:id="rId4"/>
    <sheet name="Development" sheetId="18" state="veryHidden" r:id="rId5"/>
    <sheet name="Customer Information" sheetId="45" r:id="rId6"/>
    <sheet name="Ts and Cs" sheetId="22" r:id="rId7"/>
    <sheet name="Guidelines " sheetId="24" r:id="rId8"/>
    <sheet name="AssignmentForm" sheetId="25" state="veryHidden" r:id="rId9"/>
    <sheet name="Required Documents" sheetId="26" r:id="rId10"/>
    <sheet name="Eligibility Table " sheetId="55" r:id="rId11"/>
    <sheet name="ASHP Equipment Information" sheetId="44" r:id="rId12"/>
    <sheet name="Integrated Controls" sheetId="49" r:id="rId13"/>
    <sheet name="A2WHP Equipment Information" sheetId="72" r:id="rId14"/>
    <sheet name="Water Heating Worksheet" sheetId="65" r:id="rId15"/>
    <sheet name="Tune Up Worksheet" sheetId="66" r:id="rId16"/>
    <sheet name="NYSERDA ProForma" sheetId="70" r:id="rId17"/>
    <sheet name="NYSERDA EFS $$ Calculator" sheetId="69" state="veryHidden" r:id="rId18"/>
    <sheet name="NYS AWHP QPL" sheetId="74" state="veryHidden" r:id="rId19"/>
    <sheet name="Qualifying_Index" sheetId="35" state="veryHidden" r:id="rId20"/>
    <sheet name="References" sheetId="3" state="veryHidden" r:id="rId21"/>
    <sheet name="NEEP ASHP List" sheetId="67" state="veryHidden" r:id="rId22"/>
    <sheet name="Smart T-Stats" sheetId="41" state="veryHidden" r:id="rId23"/>
    <sheet name="ASHP Load Calculations" sheetId="59" state="veryHidden" r:id="rId24"/>
    <sheet name="Heat Pump Costs" sheetId="43" state="veryHidden" r:id="rId25"/>
    <sheet name="Home Performance" sheetId="50" r:id="rId26"/>
    <sheet name="Home Performance H&amp;S" sheetId="51" r:id="rId27"/>
    <sheet name="Completion Information Form" sheetId="52" r:id="rId28"/>
    <sheet name="Pre Inspection Form" sheetId="47" state="veryHidden" r:id="rId29"/>
    <sheet name="Post Inspection Form" sheetId="34" state="veryHidden" r:id="rId30"/>
    <sheet name="Air Flow References" sheetId="54" state="veryHidden" r:id="rId31"/>
    <sheet name="Tables" sheetId="48" state="veryHidden" r:id="rId32"/>
    <sheet name="ProposedEquipment0" sheetId="6" state="veryHidden" r:id="rId33"/>
    <sheet name="Project Review" sheetId="62" state="veryHidden" r:id="rId34"/>
    <sheet name="EFS Pre-Approval" sheetId="53" state="veryHidden" r:id="rId35"/>
    <sheet name="AIRFLOW FORM" sheetId="9" r:id="rId36"/>
    <sheet name="AIRFLOW FORM 2" sheetId="15" r:id="rId37"/>
    <sheet name="AIRFLOW FORM 3" sheetId="29" r:id="rId38"/>
    <sheet name="AIRFLOW FORM 4" sheetId="31" r:id="rId39"/>
    <sheet name="AIRFLOW FORM 5" sheetId="30" r:id="rId40"/>
    <sheet name="ASHP Equipment Info Admin" sheetId="71" r:id="rId41"/>
    <sheet name="AIRFLOW FORM 6" sheetId="40" state="veryHidden" r:id="rId42"/>
    <sheet name="AIRFLOW FORM 7" sheetId="39" state="veryHidden" r:id="rId43"/>
    <sheet name="AIRFLOW FORM 8" sheetId="38" state="veryHidden" r:id="rId44"/>
    <sheet name="AIRFLOW FORM 9" sheetId="37" state="veryHidden" r:id="rId45"/>
    <sheet name="AIRFLOW FORM 10" sheetId="36" state="veryHidden" r:id="rId46"/>
    <sheet name="Project Completion Form DNU" sheetId="23" state="veryHidden" r:id="rId47"/>
  </sheets>
  <definedNames>
    <definedName name="AC_Types">References!$AX$49:$AX$56</definedName>
    <definedName name="AddRange">" "</definedName>
    <definedName name="Air_Flow_Refernce_Tabs">'Air Flow References'!$A$1</definedName>
    <definedName name="Application_Code" localSheetId="2">#REF!</definedName>
    <definedName name="attic" localSheetId="26">References!$BB$28:$BB$35</definedName>
    <definedName name="attic_code">References!$BB$28:$BC$35</definedName>
    <definedName name="Attic_Location_Attribute">References!$BC$101:$BC$107</definedName>
    <definedName name="attic_rvalues">References!$BB$38:$BC$43</definedName>
    <definedName name="atticins">References!$BB$38:$BB$43</definedName>
    <definedName name="bypass">References!$BE$28:$BE$35</definedName>
    <definedName name="bypass_codes">References!$BE$28:$BF$35</definedName>
    <definedName name="Charging_Method_Used">References!$M$80:$M$83</definedName>
    <definedName name="Chiller_Type" localSheetId="45">#REF!,#REF!</definedName>
    <definedName name="Chiller_Type" localSheetId="36">#REF!,#REF!</definedName>
    <definedName name="Chiller_Type" localSheetId="37">#REF!,#REF!</definedName>
    <definedName name="Chiller_Type" localSheetId="38">#REF!,#REF!</definedName>
    <definedName name="Chiller_Type" localSheetId="39">#REF!,#REF!</definedName>
    <definedName name="Chiller_Type" localSheetId="41">#REF!,#REF!</definedName>
    <definedName name="Chiller_Type" localSheetId="42">#REF!,#REF!</definedName>
    <definedName name="Chiller_Type" localSheetId="43">#REF!,#REF!</definedName>
    <definedName name="Chiller_Type" localSheetId="44">#REF!,#REF!</definedName>
    <definedName name="Color">References!$AZ$28:$AZ$31</definedName>
    <definedName name="Color2">References!$AZ$34:$AZ$37</definedName>
    <definedName name="Combustion_Equip">References!$AX$21:$AX$25</definedName>
    <definedName name="CON">References!$BE$38:$BE$44</definedName>
    <definedName name="CON_CODES">References!$BE$38:$BF$44</definedName>
    <definedName name="condition">References!$AZ$40:$AZ$43</definedName>
    <definedName name="Conditioned">References!$AX$34:$AX$36</definedName>
    <definedName name="Conditioned_Unconditioned">References!$AX$39:$AX$42</definedName>
    <definedName name="Conditioned_Unconditioned2">References!$AX$39:$AX$41</definedName>
    <definedName name="Configuration">#REF!</definedName>
    <definedName name="Contractor_Lookup" localSheetId="1">#REF!</definedName>
    <definedName name="Contractor_Lookup" localSheetId="29">References!$R$41:$S$49</definedName>
    <definedName name="Contractor_Lookup">References!$R$41:$S$49</definedName>
    <definedName name="Control_Therm">References!$D$196:$D$199</definedName>
    <definedName name="Count">References!$BF$5:$BF$20</definedName>
    <definedName name="CrawlSpace_Duct_Attribute">References!$BG$49:$BG$52</definedName>
    <definedName name="DHW_Equipment">References!$AX$28:$AX$31</definedName>
    <definedName name="Distribution">References!$BD$21:$BD$23</definedName>
    <definedName name="Dual_Fuel_Thermostat">'Integrated Controls'!$C$19:$H$20</definedName>
    <definedName name="Duct_Attribute">References!$BF$49:$BF$51</definedName>
    <definedName name="Duct_HeatingCooling_System">References!$BD$3:$BD$12</definedName>
    <definedName name="Duct_Location">References!$BB$6:$BB$10</definedName>
    <definedName name="DuctsSealed">References!$M$65:$M$68</definedName>
    <definedName name="DuctsTested">References!$M$60:$M$63</definedName>
    <definedName name="Efficiency" localSheetId="1">#REF!</definedName>
    <definedName name="Efficiency" localSheetId="29">References!$S$7:$X$11</definedName>
    <definedName name="Efficiency">References!$S$7:$X$11</definedName>
    <definedName name="Equip_Clear1" localSheetId="13">'A2WHP Equipment Information'!$D$27,'A2WHP Equipment Information'!#REF!,'A2WHP Equipment Information'!#REF!,'A2WHP Equipment Information'!#REF!,'A2WHP Equipment Information'!#REF!,'A2WHP Equipment Information'!#REF!,'A2WHP Equipment Information'!$D$46,'A2WHP Equipment Information'!#REF!,'A2WHP Equipment Information'!$L$58,'A2WHP Equipment Information'!#REF!,'A2WHP Equipment Information'!#REF!,'A2WHP Equipment Information'!#REF!,'A2WHP Equipment Information'!$M$27,'A2WHP Equipment Information'!#REF!,'A2WHP Equipment Information'!$D$72,'A2WHP Equipment Information'!$D$76,'A2WHP Equipment Information'!$D$78,'A2WHP Equipment Information'!$D$80,'A2WHP Equipment Information'!$D$82,'A2WHP Equipment Information'!$D$84,'A2WHP Equipment Information'!$D$86,'A2WHP Equipment Information'!$L$72,'A2WHP Equipment Information'!$L$74,'A2WHP Equipment Information'!$L$76,'A2WHP Equipment Information'!$L$78,'A2WHP Equipment Information'!$L$82,'A2WHP Equipment Information'!$L$84,'A2WHP Equipment Information'!$L$86,'A2WHP Equipment Information'!$D$91,'A2WHP Equipment Information'!$D$95,'A2WHP Equipment Information'!$D$97,'A2WHP Equipment Information'!$D$99,'A2WHP Equipment Information'!$D$101,'A2WHP Equipment Information'!$D$103,'A2WHP Equipment Information'!$D$105,'A2WHP Equipment Information'!$L$91,'A2WHP Equipment Information'!$L$93,'A2WHP Equipment Information'!$L$95,'A2WHP Equipment Information'!$L$97,'A2WHP Equipment Information'!$L$101,'A2WHP Equipment Information'!$L$103,'A2WHP Equipment Information'!$L$105,'A2WHP Equipment Information'!$D$110,'A2WHP Equipment Information'!$D$114,'A2WHP Equipment Information'!$D$116,'A2WHP Equipment Information'!$D$119,'A2WHP Equipment Information'!$D$121,'A2WHP Equipment Information'!$D$123,'A2WHP Equipment Information'!$D$125,'A2WHP Equipment Information'!$L$110,'A2WHP Equipment Information'!$L$112,'A2WHP Equipment Information'!$L$114,'A2WHP Equipment Information'!$L$116,'A2WHP Equipment Information'!$L$121,'A2WHP Equipment Information'!$L$123,'A2WHP Equipment Information'!$G$125</definedName>
    <definedName name="Equip_Clear1" localSheetId="40">'ASHP Equipment Info Admin'!$D$23,'ASHP Equipment Info Admin'!#REF!,'ASHP Equipment Info Admin'!#REF!,'ASHP Equipment Info Admin'!#REF!,'ASHP Equipment Info Admin'!#REF!,'ASHP Equipment Info Admin'!$D$36,'ASHP Equipment Info Admin'!$D$40,'ASHP Equipment Info Admin'!#REF!,'ASHP Equipment Info Admin'!$K$52,'ASHP Equipment Info Admin'!#REF!,'ASHP Equipment Info Admin'!#REF!,'ASHP Equipment Info Admin'!#REF!,'ASHP Equipment Info Admin'!$L$23,'ASHP Equipment Info Admin'!#REF!,'ASHP Equipment Info Admin'!$D$66,'ASHP Equipment Info Admin'!$D$70,'ASHP Equipment Info Admin'!$D$72,'ASHP Equipment Info Admin'!$D$74,'ASHP Equipment Info Admin'!$D$76,'ASHP Equipment Info Admin'!$D$78,'ASHP Equipment Info Admin'!$D$80,'ASHP Equipment Info Admin'!$K$66,'ASHP Equipment Info Admin'!$K$68,'ASHP Equipment Info Admin'!$K$70,'ASHP Equipment Info Admin'!$K$72,'ASHP Equipment Info Admin'!$K$76,'ASHP Equipment Info Admin'!$K$78,'ASHP Equipment Info Admin'!$K$80,'ASHP Equipment Info Admin'!$D$85,'ASHP Equipment Info Admin'!$D$89,'ASHP Equipment Info Admin'!$D$91,'ASHP Equipment Info Admin'!$D$93,'ASHP Equipment Info Admin'!$D$95,'ASHP Equipment Info Admin'!$D$97,'ASHP Equipment Info Admin'!$D$99,'ASHP Equipment Info Admin'!$K$85,'ASHP Equipment Info Admin'!$K$87,'ASHP Equipment Info Admin'!$K$89,'ASHP Equipment Info Admin'!$K$91,'ASHP Equipment Info Admin'!$K$95,'ASHP Equipment Info Admin'!$K$97,'ASHP Equipment Info Admin'!$K$99,'ASHP Equipment Info Admin'!$D$104,'ASHP Equipment Info Admin'!$D$108,'ASHP Equipment Info Admin'!$D$110,'ASHP Equipment Info Admin'!$D$113,'ASHP Equipment Info Admin'!$D$115,'ASHP Equipment Info Admin'!$D$117,'ASHP Equipment Info Admin'!$D$119,'ASHP Equipment Info Admin'!$K$104,'ASHP Equipment Info Admin'!$K$106,'ASHP Equipment Info Admin'!$K$108,'ASHP Equipment Info Admin'!$K$110,'ASHP Equipment Info Admin'!$K$115,'ASHP Equipment Info Admin'!$K$117,'ASHP Equipment Info Admin'!$G$119</definedName>
    <definedName name="Equip_Clear1">'ASHP Equipment Information'!$D$23,'ASHP Equipment Information'!#REF!,'ASHP Equipment Information'!#REF!,'ASHP Equipment Information'!#REF!,'ASHP Equipment Information'!#REF!,'ASHP Equipment Information'!$D$36,'ASHP Equipment Information'!$D$40,'ASHP Equipment Information'!#REF!,'ASHP Equipment Information'!$K$52,'ASHP Equipment Information'!#REF!,'ASHP Equipment Information'!#REF!,'ASHP Equipment Information'!#REF!,'ASHP Equipment Information'!$L$23,'ASHP Equipment Information'!#REF!,'ASHP Equipment Information'!$D$66,'ASHP Equipment Information'!$D$70,'ASHP Equipment Information'!$D$72,'ASHP Equipment Information'!$D$74,'ASHP Equipment Information'!$D$76,'ASHP Equipment Information'!$D$78,'ASHP Equipment Information'!$D$80,'ASHP Equipment Information'!$K$66,'ASHP Equipment Information'!$K$68,'ASHP Equipment Information'!$K$70,'ASHP Equipment Information'!$K$72,'ASHP Equipment Information'!$K$76,'ASHP Equipment Information'!$K$78,'ASHP Equipment Information'!$K$80,'ASHP Equipment Information'!$D$85,'ASHP Equipment Information'!$D$89,'ASHP Equipment Information'!$D$91,'ASHP Equipment Information'!$D$93,'ASHP Equipment Information'!$D$95,'ASHP Equipment Information'!$D$97,'ASHP Equipment Information'!$D$99,'ASHP Equipment Information'!$K$85,'ASHP Equipment Information'!$K$87,'ASHP Equipment Information'!$K$89,'ASHP Equipment Information'!$K$91,'ASHP Equipment Information'!$K$95,'ASHP Equipment Information'!$K$97,'ASHP Equipment Information'!$K$99,'ASHP Equipment Information'!$D$104,'ASHP Equipment Information'!$D$108,'ASHP Equipment Information'!$D$110,'ASHP Equipment Information'!$D$113,'ASHP Equipment Information'!$D$115,'ASHP Equipment Information'!$D$117,'ASHP Equipment Information'!$D$119,'ASHP Equipment Information'!$K$104,'ASHP Equipment Information'!$K$106,'ASHP Equipment Information'!$K$108,'ASHP Equipment Information'!$K$110,'ASHP Equipment Information'!$K$115,'ASHP Equipment Information'!$K$117,'ASHP Equipment Information'!$G$119</definedName>
    <definedName name="Equip_Clear2" localSheetId="13">'A2WHP Equipment Information'!$D$130,'A2WHP Equipment Information'!$D$134,'A2WHP Equipment Information'!$D$136,'A2WHP Equipment Information'!$D$138,'A2WHP Equipment Information'!$D$140,'A2WHP Equipment Information'!$D$142,'A2WHP Equipment Information'!$D$144,'A2WHP Equipment Information'!$L$130,'A2WHP Equipment Information'!$L$132,'A2WHP Equipment Information'!$L$134,'A2WHP Equipment Information'!$L$136,'A2WHP Equipment Information'!$L$140,'A2WHP Equipment Information'!$L$142,'A2WHP Equipment Information'!$L$144,'A2WHP Equipment Information'!$D$149,'A2WHP Equipment Information'!$D$153,'A2WHP Equipment Information'!$D$155,'A2WHP Equipment Information'!$D$157,'A2WHP Equipment Information'!$D$159,'A2WHP Equipment Information'!$D$161,'A2WHP Equipment Information'!$D$163,'A2WHP Equipment Information'!$L$149,'A2WHP Equipment Information'!$L$151,'A2WHP Equipment Information'!$L$153,'A2WHP Equipment Information'!$L$155,'A2WHP Equipment Information'!$L$159,'A2WHP Equipment Information'!$L$161,'A2WHP Equipment Information'!$L$163,'A2WHP Equipment Information'!$D$168,'A2WHP Equipment Information'!$D$172,'A2WHP Equipment Information'!$D$174,'A2WHP Equipment Information'!$D$176,'A2WHP Equipment Information'!$D$178,'A2WHP Equipment Information'!$D$180,'A2WHP Equipment Information'!$D$182,'A2WHP Equipment Information'!$L$168,'A2WHP Equipment Information'!$L$170,'A2WHP Equipment Information'!$L$172,'A2WHP Equipment Information'!$L$174,'A2WHP Equipment Information'!$L$178,'A2WHP Equipment Information'!$L$180,'A2WHP Equipment Information'!$L$182</definedName>
    <definedName name="Equip_Clear2" localSheetId="40">'ASHP Equipment Info Admin'!$D$124,'ASHP Equipment Info Admin'!$D$128,'ASHP Equipment Info Admin'!$D$130,'ASHP Equipment Info Admin'!$D$132,'ASHP Equipment Info Admin'!$D$134,'ASHP Equipment Info Admin'!$D$136,'ASHP Equipment Info Admin'!$D$138,'ASHP Equipment Info Admin'!$K$124,'ASHP Equipment Info Admin'!$K$126,'ASHP Equipment Info Admin'!$K$128,'ASHP Equipment Info Admin'!$K$130,'ASHP Equipment Info Admin'!$K$134,'ASHP Equipment Info Admin'!$K$136,'ASHP Equipment Info Admin'!$K$138,'ASHP Equipment Info Admin'!$D$143,'ASHP Equipment Info Admin'!$D$147,'ASHP Equipment Info Admin'!$D$149,'ASHP Equipment Info Admin'!$D$151,'ASHP Equipment Info Admin'!$D$153,'ASHP Equipment Info Admin'!$D$155,'ASHP Equipment Info Admin'!$D$157,'ASHP Equipment Info Admin'!$K$143,'ASHP Equipment Info Admin'!$K$145,'ASHP Equipment Info Admin'!$K$147,'ASHP Equipment Info Admin'!$K$149,'ASHP Equipment Info Admin'!$K$153,'ASHP Equipment Info Admin'!$K$155,'ASHP Equipment Info Admin'!$K$157,'ASHP Equipment Info Admin'!$D$162,'ASHP Equipment Info Admin'!$D$166,'ASHP Equipment Info Admin'!$D$168,'ASHP Equipment Info Admin'!$D$170,'ASHP Equipment Info Admin'!$D$172,'ASHP Equipment Info Admin'!$D$174,'ASHP Equipment Info Admin'!$D$176,'ASHP Equipment Info Admin'!$K$162,'ASHP Equipment Info Admin'!$K$164,'ASHP Equipment Info Admin'!$K$166,'ASHP Equipment Info Admin'!$K$168,'ASHP Equipment Info Admin'!$K$172,'ASHP Equipment Info Admin'!$K$174,'ASHP Equipment Info Admin'!$K$176</definedName>
    <definedName name="Equip_Clear2">'ASHP Equipment Information'!$D$124,'ASHP Equipment Information'!$D$128,'ASHP Equipment Information'!$D$130,'ASHP Equipment Information'!$D$132,'ASHP Equipment Information'!$D$134,'ASHP Equipment Information'!$D$136,'ASHP Equipment Information'!$D$138,'ASHP Equipment Information'!$K$124,'ASHP Equipment Information'!$K$126,'ASHP Equipment Information'!$K$128,'ASHP Equipment Information'!$K$130,'ASHP Equipment Information'!$K$134,'ASHP Equipment Information'!$K$136,'ASHP Equipment Information'!$K$138,'ASHP Equipment Information'!$D$143,'ASHP Equipment Information'!$D$147,'ASHP Equipment Information'!$D$149,'ASHP Equipment Information'!$D$151,'ASHP Equipment Information'!$D$153,'ASHP Equipment Information'!$D$155,'ASHP Equipment Information'!$D$157,'ASHP Equipment Information'!$K$143,'ASHP Equipment Information'!$K$145,'ASHP Equipment Information'!$K$147,'ASHP Equipment Information'!$K$149,'ASHP Equipment Information'!$K$153,'ASHP Equipment Information'!$K$155,'ASHP Equipment Information'!$K$157,'ASHP Equipment Information'!$D$162,'ASHP Equipment Information'!$D$166,'ASHP Equipment Information'!$D$168,'ASHP Equipment Information'!$D$170,'ASHP Equipment Information'!$D$172,'ASHP Equipment Information'!$D$174,'ASHP Equipment Information'!$D$176,'ASHP Equipment Information'!$K$162,'ASHP Equipment Information'!$K$164,'ASHP Equipment Information'!$K$166,'ASHP Equipment Information'!$K$168,'ASHP Equipment Information'!$K$172,'ASHP Equipment Information'!$K$174,'ASHP Equipment Information'!$K$176</definedName>
    <definedName name="Equip_Clear3" localSheetId="13">'A2WHP Equipment Information'!$D$187,'A2WHP Equipment Information'!$D$191,'A2WHP Equipment Information'!$D$193,'A2WHP Equipment Information'!$D$195,'A2WHP Equipment Information'!$D$197,'A2WHP Equipment Information'!$D$199,'A2WHP Equipment Information'!$D$201,'A2WHP Equipment Information'!$L$187,'A2WHP Equipment Information'!$L$189,'A2WHP Equipment Information'!$L$191,'A2WHP Equipment Information'!$L$193,'A2WHP Equipment Information'!$L$197,'A2WHP Equipment Information'!$L$199,'A2WHP Equipment Information'!$L$201,'A2WHP Equipment Information'!$D$206,'A2WHP Equipment Information'!$D$210,'A2WHP Equipment Information'!$D$212,'A2WHP Equipment Information'!$D$214,'A2WHP Equipment Information'!$D$216,'A2WHP Equipment Information'!$D$218,'A2WHP Equipment Information'!$D$220,'A2WHP Equipment Information'!$L$206,'A2WHP Equipment Information'!$L$208,'A2WHP Equipment Information'!$L$210,'A2WHP Equipment Information'!$L$212,'A2WHP Equipment Information'!$L$216,'A2WHP Equipment Information'!$L$218,'A2WHP Equipment Information'!$L$220,'A2WHP Equipment Information'!$D$225,'A2WHP Equipment Information'!$D$229,'A2WHP Equipment Information'!$D$231,'A2WHP Equipment Information'!$D$233,'A2WHP Equipment Information'!$D$235,'A2WHP Equipment Information'!$D$237,'A2WHP Equipment Information'!$D$239,'A2WHP Equipment Information'!$L$225,'A2WHP Equipment Information'!$L$227,'A2WHP Equipment Information'!$L$229,'A2WHP Equipment Information'!$L$231,'A2WHP Equipment Information'!$L$235,'A2WHP Equipment Information'!$L$237,'A2WHP Equipment Information'!$L$239</definedName>
    <definedName name="Equip_Clear3" localSheetId="40">'ASHP Equipment Info Admin'!$D$181,'ASHP Equipment Info Admin'!$D$185,'ASHP Equipment Info Admin'!$D$187,'ASHP Equipment Info Admin'!$D$189,'ASHP Equipment Info Admin'!$D$191,'ASHP Equipment Info Admin'!$D$193,'ASHP Equipment Info Admin'!$D$195,'ASHP Equipment Info Admin'!$K$181,'ASHP Equipment Info Admin'!$K$183,'ASHP Equipment Info Admin'!$K$185,'ASHP Equipment Info Admin'!$K$187,'ASHP Equipment Info Admin'!$K$191,'ASHP Equipment Info Admin'!$K$193,'ASHP Equipment Info Admin'!$K$195,'ASHP Equipment Info Admin'!$D$200,'ASHP Equipment Info Admin'!$D$204,'ASHP Equipment Info Admin'!$D$206,'ASHP Equipment Info Admin'!$D$208,'ASHP Equipment Info Admin'!$D$210,'ASHP Equipment Info Admin'!$D$212,'ASHP Equipment Info Admin'!$D$214,'ASHP Equipment Info Admin'!$K$200,'ASHP Equipment Info Admin'!$K$202,'ASHP Equipment Info Admin'!$K$204,'ASHP Equipment Info Admin'!$K$206,'ASHP Equipment Info Admin'!$K$210,'ASHP Equipment Info Admin'!$K$212,'ASHP Equipment Info Admin'!$K$214,'ASHP Equipment Info Admin'!$D$219,'ASHP Equipment Info Admin'!$D$223,'ASHP Equipment Info Admin'!$D$225,'ASHP Equipment Info Admin'!$D$227,'ASHP Equipment Info Admin'!$D$229,'ASHP Equipment Info Admin'!$D$231,'ASHP Equipment Info Admin'!$D$233,'ASHP Equipment Info Admin'!$K$219,'ASHP Equipment Info Admin'!$K$221,'ASHP Equipment Info Admin'!$K$223,'ASHP Equipment Info Admin'!$K$225,'ASHP Equipment Info Admin'!$K$229,'ASHP Equipment Info Admin'!$K$231,'ASHP Equipment Info Admin'!$K$233</definedName>
    <definedName name="Equip_Clear3">'ASHP Equipment Information'!$D$181,'ASHP Equipment Information'!$D$185,'ASHP Equipment Information'!$D$187,'ASHP Equipment Information'!$D$189,'ASHP Equipment Information'!$D$191,'ASHP Equipment Information'!$D$193,'ASHP Equipment Information'!$D$195,'ASHP Equipment Information'!$K$181,'ASHP Equipment Information'!$K$183,'ASHP Equipment Information'!$K$185,'ASHP Equipment Information'!$K$187,'ASHP Equipment Information'!$K$191,'ASHP Equipment Information'!$K$193,'ASHP Equipment Information'!$K$195,'ASHP Equipment Information'!$D$200,'ASHP Equipment Information'!$D$204,'ASHP Equipment Information'!$D$206,'ASHP Equipment Information'!$D$208,'ASHP Equipment Information'!$D$210,'ASHP Equipment Information'!$D$212,'ASHP Equipment Information'!$D$214,'ASHP Equipment Information'!$K$200,'ASHP Equipment Information'!$K$202,'ASHP Equipment Information'!$K$204,'ASHP Equipment Information'!$K$206,'ASHP Equipment Information'!$K$210,'ASHP Equipment Information'!$K$212,'ASHP Equipment Information'!$K$214,'ASHP Equipment Information'!$D$219,'ASHP Equipment Information'!$D$223,'ASHP Equipment Information'!$D$225,'ASHP Equipment Information'!$D$227,'ASHP Equipment Information'!$D$229,'ASHP Equipment Information'!$D$231,'ASHP Equipment Information'!$D$233,'ASHP Equipment Information'!$K$219,'ASHP Equipment Information'!$K$221,'ASHP Equipment Information'!$K$223,'ASHP Equipment Information'!$K$225,'ASHP Equipment Information'!$K$229,'ASHP Equipment Information'!$K$231,'ASHP Equipment Information'!$K$233</definedName>
    <definedName name="Equipment_Type" localSheetId="1">#REF!</definedName>
    <definedName name="Equipment_Type" localSheetId="25">References!$S$7:$S$17</definedName>
    <definedName name="Equipment_Type" localSheetId="26">References!$S$7:$S$17</definedName>
    <definedName name="Equipment_Type">References!$S$7:$S$17</definedName>
    <definedName name="Equipment1" localSheetId="1">#REF!,#REF!,#REF!,#REF!,#REF!</definedName>
    <definedName name="Equipment10" localSheetId="1">#REF!,#REF!,#REF!,#REF!,#REF!</definedName>
    <definedName name="Equipment2" localSheetId="1">#REF!,#REF!,#REF!,#REF!,#REF!,#REF!,#REF!,#REF!</definedName>
    <definedName name="Equipment3" localSheetId="1">#REF!,#REF!,#REF!,#REF!,#REF!,#REF!,#REF!,#REF!</definedName>
    <definedName name="Equipment4" localSheetId="1">#REF!,#REF!,#REF!,#REF!,#REF!,#REF!,#REF!,#REF!</definedName>
    <definedName name="Equipment5" localSheetId="1">#REF!,#REF!,#REF!,#REF!,#REF!,#REF!,#REF!</definedName>
    <definedName name="Equipment6" localSheetId="1">#REF!,#REF!,#REF!,#REF!</definedName>
    <definedName name="Equipment7" localSheetId="1">#REF!,#REF!,#REF!,#REF!</definedName>
    <definedName name="Equipment8" localSheetId="1">#REF!,#REF!,#REF!,#REF!</definedName>
    <definedName name="Equipment9" localSheetId="1">#REF!,#REF!,#REF!,#REF!</definedName>
    <definedName name="Exist_Water_heaters">References!$A$207:$A$215</definedName>
    <definedName name="Existing_Equipment" localSheetId="1">#REF!</definedName>
    <definedName name="Existing_Equipment">References!$J$7:$J$11</definedName>
    <definedName name="ExtraRows" localSheetId="45">#REF!</definedName>
    <definedName name="ExtraRows" localSheetId="37">#REF!</definedName>
    <definedName name="ExtraRows" localSheetId="38">#REF!</definedName>
    <definedName name="ExtraRows" localSheetId="39">#REF!</definedName>
    <definedName name="ExtraRows" localSheetId="41">#REF!</definedName>
    <definedName name="ExtraRows" localSheetId="42">#REF!</definedName>
    <definedName name="ExtraRows" localSheetId="43">#REF!</definedName>
    <definedName name="ExtraRows" localSheetId="44">#REF!</definedName>
    <definedName name="FLH_Cool" localSheetId="1">#REF!</definedName>
    <definedName name="FLH_Cool" localSheetId="29">References!$B$25</definedName>
    <definedName name="FLH_Cool">References!$B$25</definedName>
    <definedName name="FLH_Heat" localSheetId="1">#REF!</definedName>
    <definedName name="FLH_Heat" localSheetId="29">References!$B$26</definedName>
    <definedName name="FLH_Heat">References!$B$26</definedName>
    <definedName name="Fuel_Type">References!$BB$21:$BB$25</definedName>
    <definedName name="Full_Load_Hours_Cool_1">ProposedEquipment0!$BV$2</definedName>
    <definedName name="Full_Load_Hours_Cool_2">ProposedEquipment0!$BV$7</definedName>
    <definedName name="Full_LOad_Hours_Cool_3">ProposedEquipment0!$BV$12</definedName>
    <definedName name="Full_Load_Hours_Heat_1">ProposedEquipment0!$BW$2</definedName>
    <definedName name="Full_Load_Hours_Heat_2">ProposedEquipment0!$BW$7</definedName>
    <definedName name="Full_Load_Hours_Heat_3">ProposedEquipment0!$BW$12</definedName>
    <definedName name="Heating_Source">References!$AZ$46:$AZ$49</definedName>
    <definedName name="Heating_Type" localSheetId="25">References!$A$31:$A$36</definedName>
    <definedName name="Heating_Type">References!$A$31:$A$36</definedName>
    <definedName name="Hinge">References!$AX$45:$AX$47</definedName>
    <definedName name="Home">References!$E$19:$E$20</definedName>
    <definedName name="Home_Performance_Reference_Tab">References!$AX$1</definedName>
    <definedName name="HomePerf_Heating">References!$BH$98:$BH$105</definedName>
    <definedName name="HomePerf_PrimaryCooling">References!$BJ$98:$BJ$108</definedName>
    <definedName name="HP_Content1">'Home Performance'!$D$20,'Home Performance'!$J$20,'Home Performance'!$J$30,'Home Performance'!$D$32,'Home Performance'!$D$37,'Home Performance'!$J$37,'Home Performance'!$D$49,'Home Performance'!$J$47</definedName>
    <definedName name="HP_Content2">'Home Performance'!$D$54,'Home Performance'!$D$56,'Home Performance'!$J$54,'Home Performance'!$D$60,'Home Performance'!$D$62,'Home Performance'!$D$64,'Home Performance'!$D$66,'Home Performance'!$D$68,'Home Performance'!$J$60,'Home Performance'!$J$62,'Home Performance'!$J$64,'Home Performance'!$J$66,'Home Performance'!$J$68,'Home Performance'!$D$72,'Home Performance'!$D$74,'Home Performance'!$D$76,'Home Performance'!$D$78,'Home Performance'!$D$80</definedName>
    <definedName name="HP_Content3">'Home Performance'!$D$146,'Home Performance'!$J$146,'Home Performance'!$D$152,'Home Performance'!$D$154,'Home Performance'!$D$156,'Home Performance'!$D$158,'Home Performance'!$D$160,'Home Performance'!$J$152,'Home Performance'!$J$154,'Home Performance'!$J$156,'Home Performance'!$J$158,'Home Performance'!$J$160,'Home Performance'!$D$164,'Home Performance'!$D$166,'Home Performance'!$D$168,'Home Performance'!$D$170,'Home Performance'!$D$172,'Home Performance'!$J$164,'Home Performance'!$J$166,'Home Performance'!$J$168,'Home Performance'!$J$170,'Home Performance'!$J$172,'Home Performance'!$D$176,'Home Performance'!$D$178,'Home Performance'!$D$180,'Home Performance'!$D$182,'Home Performance'!$D$184,'Home Performance'!$D$107,'Home Performance'!$J$107,'Home Performance'!$D$112,'Home Performance'!$D$114,'Home Performance'!$D$116,'Home Performance'!$D$119,'Home Performance'!$D$146,'Home Performance'!$J$146,'Home Performance'!$D$152,'Home Performance'!$D$154,'Home Performance'!$D$156,'Home Performance'!$D$158,'Home Performance'!$D$160,'Home Performance'!$J$152,'Home Performance'!$J$154,'Home Performance'!$J$156,'Home Performance'!$J$158,'Home Performance'!$J$160,'Home Performance'!$D$164,'Home Performance'!$D$166,'Home Performance'!$D$168,'Home Performance'!$D$170,'Home Performance'!$D$172,'Home Performance'!$J$164,'Home Performance'!$J$166,'Home Performance'!$J$168,'Home Performance'!$J$170,'Home Performance'!$J$172,'Home Performance'!$D$176,'Home Performance'!$D$178,'Home Performance'!$D$180,'Home Performance'!$D$182,'Home Performance'!$D$184</definedName>
    <definedName name="HP_kW_CA">References!$T$25</definedName>
    <definedName name="HP_kW_RS">References!$U$25</definedName>
    <definedName name="HP_QI_kWh">References!$V$25</definedName>
    <definedName name="HP_Unit1_QI_CA">Qualifying_Index!$BQ$27</definedName>
    <definedName name="HP_Unit1_QI_kWh">Qualifying_Index!$BS$27</definedName>
    <definedName name="HSPF1" localSheetId="1">#REF!</definedName>
    <definedName name="Import_All">ProposedEquipment0!$A$1:$EG$25</definedName>
    <definedName name="Import_CH">ProposedEquipment0!$A$1:$DE$23</definedName>
    <definedName name="Income_Eligible">References!$Q$22:$Q$24</definedName>
    <definedName name="Instructions" localSheetId="2">Instructions!$A$1</definedName>
    <definedName name="Insulation_Existing_RValue">References!$BG$62:$BG$67</definedName>
    <definedName name="Insulation_Installed_RValue">References!$BH$62:$BH$69</definedName>
    <definedName name="Insulation_Location">References!$AX$11:$AX$15</definedName>
    <definedName name="Insulation_Locations">References!$BA$99:$BC$99</definedName>
    <definedName name="insulations">References!$BD$62:$BD$66</definedName>
    <definedName name="kW_CA" localSheetId="1">#REF!</definedName>
    <definedName name="kW_CA" localSheetId="29">References!$T$25</definedName>
    <definedName name="kW_CA">References!$T$25</definedName>
    <definedName name="kW_RS" localSheetId="1">#REF!</definedName>
    <definedName name="kW_RS" localSheetId="29">References!$U$25</definedName>
    <definedName name="kW_RS">References!$U$25</definedName>
    <definedName name="Liquid_Line_Pressure">References!$BQ$20:$BQ$76</definedName>
    <definedName name="LoadC_Clear1">'ASHP Load Calculations'!$G$13,'ASHP Load Calculations'!$D$15,'ASHP Load Calculations'!$D$17,'ASHP Load Calculations'!$D$28,'ASHP Load Calculations'!$D$30,'ASHP Load Calculations'!$G$26,'ASHP Load Calculations'!$D$41,'ASHP Load Calculations'!$D$43,'ASHP Load Calculations'!$G$39,'ASHP Load Calculations'!$D$54,'ASHP Load Calculations'!$D$56,'ASHP Load Calculations'!$G$52,'ASHP Load Calculations'!$D$67,'ASHP Load Calculations'!$D$69,'ASHP Load Calculations'!$G$65,'ASHP Load Calculations'!$D$80,'ASHP Load Calculations'!$D$82,'ASHP Load Calculations'!$G$78</definedName>
    <definedName name="LoadC_Clear2">'ASHP Load Calculations'!$D$93,'ASHP Load Calculations'!$D$95,'ASHP Load Calculations'!$G$91,'ASHP Load Calculations'!$D$106,'ASHP Load Calculations'!$D$108,'ASHP Load Calculations'!$G$104,'ASHP Load Calculations'!$D$119,'ASHP Load Calculations'!$D$121,'ASHP Load Calculations'!$G$117,'ASHP Load Calculations'!$D$132,'ASHP Load Calculations'!$D$134,'ASHP Load Calculations'!$G$130</definedName>
    <definedName name="Location_Code">References!$BD$47:$BD$58</definedName>
    <definedName name="location3">References!$AX$60:$AX$71</definedName>
    <definedName name="Locations_2">References!$BB$46:$BB$49</definedName>
    <definedName name="Manufacturers">References!$A$57:$H$57</definedName>
    <definedName name="Manufacturers2">References!$A$69:$I$69</definedName>
    <definedName name="MFG_Spec_SuperHeat">References!$BQ$81:$BQ$86</definedName>
    <definedName name="Model_Data" localSheetId="13">'A2WHP Equipment Information'!$C$91:$D$102,'A2WHP Equipment Information'!$E$91:$E$102,'A2WHP Equipment Information'!$G$91:$L$102,'A2WHP Equipment Information'!$M$91:$N$102,'A2WHP Equipment Information'!$O$91:$Y$102,'A2WHP Equipment Information'!$Z$91:$Z$102,'A2WHP Equipment Information'!$AA$91:$AB$102</definedName>
    <definedName name="Model_Data" localSheetId="40">'ASHP Equipment Info Admin'!$C$85:$D$96,'ASHP Equipment Info Admin'!$E$85:$E$96,'ASHP Equipment Info Admin'!$G$85:$K$96,'ASHP Equipment Info Admin'!$L$85:$M$96,'ASHP Equipment Info Admin'!$N$85:$X$96,'ASHP Equipment Info Admin'!$Y$85:$Y$96,'ASHP Equipment Info Admin'!$Z$85:$AA$96</definedName>
    <definedName name="Model_Data" localSheetId="23">'ASHP Load Calculations'!$C$47:$D$58,'ASHP Load Calculations'!$E$47:$E$58,'ASHP Load Calculations'!$F$47:$G$58,'ASHP Load Calculations'!$J$47:$K$58,'ASHP Load Calculations'!$L$47:$V$58,'ASHP Load Calculations'!$W$47:$W$58,'ASHP Load Calculations'!$X$47:$Y$58</definedName>
    <definedName name="Model_Data" localSheetId="15">'Tune Up Worksheet'!$C$51:$D$60,'Tune Up Worksheet'!$E$51:$E$60,'Tune Up Worksheet'!$F$51:$G$60,'Tune Up Worksheet'!$H$51:$I$60,'Tune Up Worksheet'!$J$51:$T$60,'Tune Up Worksheet'!$U$51:$U$60,'Tune Up Worksheet'!$V$51:$W$60</definedName>
    <definedName name="Model_Data" localSheetId="14">'Water Heating Worksheet'!$C$57:$D$66,'Water Heating Worksheet'!$E$57:$E$66,'Water Heating Worksheet'!$F$57:$G$66,'Water Heating Worksheet'!$H$57:$I$66,'Water Heating Worksheet'!$J$57:$T$66,'Water Heating Worksheet'!$U$57:$U$66,'Water Heating Worksheet'!$V$57:$W$66</definedName>
    <definedName name="Model_Data">'ASHP Equipment Information'!$C$85:$D$96,'ASHP Equipment Information'!$E$85:$E$96,'ASHP Equipment Information'!$G$85:$K$96,'ASHP Equipment Information'!$L$85:$M$96,'ASHP Equipment Information'!$N$85:$X$96,'ASHP Equipment Information'!$Y$85:$Y$96,'ASHP Equipment Information'!$Z$85:$AA$96</definedName>
    <definedName name="New_Equipment_Data" localSheetId="13">'A2WHP Equipment Information'!$C$46:$E$77,'A2WHP Equipment Information'!$G$58:$L$77,'A2WHP Equipment Information'!$M$60:$M$77,'A2WHP Equipment Information'!$N$60:$N$77,'A2WHP Equipment Information'!$O$60:$O$77,'A2WHP Equipment Information'!$P$60:$P$77,'A2WHP Equipment Information'!$Q$60:$Q$77,'A2WHP Equipment Information'!$U$60:$U$77,'A2WHP Equipment Information'!$W$60:$W$77,'A2WHP Equipment Information'!$X$60:$X$77,'A2WHP Equipment Information'!$Y$60:$Y$77,'A2WHP Equipment Information'!$V$60:$V$77</definedName>
    <definedName name="New_Equipment_Data" localSheetId="40">'ASHP Equipment Info Admin'!$C$40:$E$71,'ASHP Equipment Info Admin'!$G$52:$K$71,'ASHP Equipment Info Admin'!$L$54:$L$71,'ASHP Equipment Info Admin'!$M$54:$M$71,'ASHP Equipment Info Admin'!$N$54:$N$71,'ASHP Equipment Info Admin'!$O$54:$O$71,'ASHP Equipment Info Admin'!$P$54:$P$71,'ASHP Equipment Info Admin'!$T$54:$T$71,'ASHP Equipment Info Admin'!$V$54:$V$71,'ASHP Equipment Info Admin'!$W$54:$W$71,'ASHP Equipment Info Admin'!$X$54:$X$71,'ASHP Equipment Info Admin'!$U$54:$U$71</definedName>
    <definedName name="New_Equipment_Data" localSheetId="23">'ASHP Load Calculations'!$C$23:$E$33,'ASHP Load Calculations'!$F$23:$G$33,'ASHP Load Calculations'!$J$23:$J$33,'ASHP Load Calculations'!$K$23:$K$33,'ASHP Load Calculations'!$L$23:$L$33,'ASHP Load Calculations'!$M$23:$M$33,'ASHP Load Calculations'!$N$23:$N$33,'ASHP Load Calculations'!$R$23:$R$33,'ASHP Load Calculations'!$T$23:$T$33,'ASHP Load Calculations'!$U$23:$U$33,'ASHP Load Calculations'!$V$23:$V$33,'ASHP Load Calculations'!$S$23:$S$33</definedName>
    <definedName name="New_Equipment_Data" localSheetId="15">'Tune Up Worksheet'!$C$29:$E$39,'Tune Up Worksheet'!$F$29:$G$39,'Tune Up Worksheet'!$H$29:$H$39,'Tune Up Worksheet'!$I$29:$I$39,'Tune Up Worksheet'!$J$29:$J$39,'Tune Up Worksheet'!$K$29:$K$39,'Tune Up Worksheet'!$L$29:$L$39,'Tune Up Worksheet'!$P$29:$P$39,'Tune Up Worksheet'!$R$29:$R$39,'Tune Up Worksheet'!$S$29:$S$39,'Tune Up Worksheet'!$T$29:$T$39,'Tune Up Worksheet'!$Q$29:$Q$39</definedName>
    <definedName name="New_Equipment_Data" localSheetId="14">'Water Heating Worksheet'!$C$35:$E$45,'Water Heating Worksheet'!$F$35:$G$45,'Water Heating Worksheet'!$H$35:$H$45,'Water Heating Worksheet'!$I$35:$I$45,'Water Heating Worksheet'!$J$35:$J$45,'Water Heating Worksheet'!$K$35:$K$45,'Water Heating Worksheet'!$L$35:$L$45,'Water Heating Worksheet'!$P$35:$P$45,'Water Heating Worksheet'!$R$35:$R$45,'Water Heating Worksheet'!$S$35:$S$45,'Water Heating Worksheet'!$T$35:$T$45,'Water Heating Worksheet'!$Q$35:$Q$45</definedName>
    <definedName name="New_Equipment_Data">'ASHP Equipment Information'!$C$40:$E$71,'ASHP Equipment Information'!$G$52:$K$71,'ASHP Equipment Information'!$L$54:$L$71,'ASHP Equipment Information'!$M$54:$M$71,'ASHP Equipment Information'!$N$54:$N$71,'ASHP Equipment Information'!$O$54:$O$71,'ASHP Equipment Information'!$P$54:$P$71,'ASHP Equipment Information'!$T$54:$T$71,'ASHP Equipment Information'!$V$54:$V$71,'ASHP Equipment Information'!$W$54:$W$71,'ASHP Equipment Information'!$X$54:$X$71,'ASHP Equipment Information'!$U$54:$U$71</definedName>
    <definedName name="New_Existing1" localSheetId="1">#REF!</definedName>
    <definedName name="New_Existing3" localSheetId="1">#REF!</definedName>
    <definedName name="New_Existing4" localSheetId="1">#REF!</definedName>
    <definedName name="New_Existing5" localSheetId="1">#REF!</definedName>
    <definedName name="notes">References!$BB$52:$BB$59</definedName>
    <definedName name="NYS_QPL">'NYS AWHP QPL'!$B$12:$N$59</definedName>
    <definedName name="OLE_LINK2" localSheetId="6">'Ts and Cs'!$C$6</definedName>
    <definedName name="Outdoor_DryBulb_Temp">References!$BN$17:$BN$25</definedName>
    <definedName name="PASS_FAIL2">References!$AZ$55:$AZ$57</definedName>
    <definedName name="Post_Install" localSheetId="1">#REF!,#REF!,#REF!,#REF!</definedName>
    <definedName name="Primary_Cooling_Equipment">References!$Q$90:$Q$97</definedName>
    <definedName name="Primary_Heat_Equipment">References!$Q$44:$Q$61</definedName>
    <definedName name="Primary_Heat_Source">References!$Q$28:$Q$33</definedName>
    <definedName name="_xlnm.Print_Area" localSheetId="45">'AIRFLOW FORM 10'!$A$1:$CD$116</definedName>
    <definedName name="_xlnm.Print_Area" localSheetId="36">'AIRFLOW FORM 2'!$A$1:$AU$125</definedName>
    <definedName name="_xlnm.Print_Area" localSheetId="37">'AIRFLOW FORM 3'!$A$1:$O$123</definedName>
    <definedName name="_xlnm.Print_Area" localSheetId="38">'AIRFLOW FORM 4'!$A$1:$CE$119</definedName>
    <definedName name="_xlnm.Print_Area" localSheetId="39">'AIRFLOW FORM 5'!$A$1:$CD$125</definedName>
    <definedName name="_xlnm.Print_Area" localSheetId="41">'AIRFLOW FORM 6'!$A$1:$CD$124</definedName>
    <definedName name="_xlnm.Print_Area" localSheetId="42">'AIRFLOW FORM 7'!$A$1:$CD$120</definedName>
    <definedName name="_xlnm.Print_Area" localSheetId="43">'AIRFLOW FORM 8'!$A$1:$CD$126</definedName>
    <definedName name="_xlnm.Print_Area" localSheetId="44">'AIRFLOW FORM 9'!$A$1:$CD$124</definedName>
    <definedName name="_xlnm.Print_Area" localSheetId="1">'Application Form'!$B$1:$K$127</definedName>
    <definedName name="_xlnm.Print_Area" localSheetId="27">'Completion Information Form'!$A$1:$L$63</definedName>
    <definedName name="_xlnm.Print_Area" localSheetId="24">'Heat Pump Costs'!$A$2:$AH$46</definedName>
    <definedName name="_xlnm.Print_Area" localSheetId="25">'Home Performance'!$A$1:$U$218</definedName>
    <definedName name="_xlnm.Print_Area" localSheetId="26">'Home Performance H&amp;S'!$A$1:$AD$78</definedName>
    <definedName name="_xlnm.Print_Area" localSheetId="12">'Integrated Controls'!$A$1:$J$41</definedName>
    <definedName name="_xlnm.Print_Area" localSheetId="46">'Project Completion Form DNU'!$A$1:$L$80</definedName>
    <definedName name="_xlnm.Print_Area" localSheetId="9">'Required Documents'!$A$1:$L$80</definedName>
    <definedName name="_xlnm.Print_Area" localSheetId="22">'Smart T-Stats'!$A$1:$N$43</definedName>
    <definedName name="_xlnm.Print_Area" localSheetId="6">'Ts and Cs'!$A$1:$X$30</definedName>
    <definedName name="_xlnm.Print_Titles" localSheetId="26">'Home Performance H&amp;S'!$1:$3</definedName>
    <definedName name="Product_Lookup" localSheetId="1">#REF!</definedName>
    <definedName name="Project_Type_HP">References!$Q$9:$Q$12</definedName>
    <definedName name="Project_Type_TuneUp">References!$H$207:$H$209</definedName>
    <definedName name="Project_Type_WaterHeating">References!$E$207:$E$209</definedName>
    <definedName name="Project_Type_Weatherization">References!$Q$16:$Q$18</definedName>
    <definedName name="Proposed_Water_Heater">References!$C$207:$C$212</definedName>
    <definedName name="QI_kWh" localSheetId="1">#REF!</definedName>
    <definedName name="QI_kWh" localSheetId="29">References!$V$25</definedName>
    <definedName name="QI_kWh">References!$V$25</definedName>
    <definedName name="Rebate_Lookup" localSheetId="1">#REF!</definedName>
    <definedName name="Rebate_Lookup" localSheetId="29">References!$AE$29:$AL$31</definedName>
    <definedName name="Rebate_Lookup">References!$AE$29:$AL$31</definedName>
    <definedName name="Rebate_Payment_Method">References!$O$9:$O$12</definedName>
    <definedName name="Refrigerant_Type">References!$M$85:$M$87</definedName>
    <definedName name="Replacement_Type" localSheetId="1">#REF!</definedName>
    <definedName name="Replacement_Type" localSheetId="29">References!$E$15:$E$16</definedName>
    <definedName name="Replacement_Type">References!$E$15:$E$16</definedName>
    <definedName name="Reqd_SubCooling">References!$BN$2:$BN$19</definedName>
    <definedName name="Residence_Type">References!$Q$3:$Q$5</definedName>
    <definedName name="rvalues">References!$BD$62:$BE$66</definedName>
    <definedName name="Secondary_Cooling_Equipment">References!$Q$108:$Q$115</definedName>
    <definedName name="Secondary_Heat_Equipment">References!$Q$65:$Q$82</definedName>
    <definedName name="Secondary_Heat_Source">References!$Q$36:$Q$41</definedName>
    <definedName name="Side">References!$BA$62:$BA$71</definedName>
    <definedName name="Siding">References!$BA$62:$BB$71</definedName>
    <definedName name="Smart_Thermostat">References!$B$42:$B$43</definedName>
    <definedName name="Start_ApprovedStats">References!$A$58</definedName>
    <definedName name="Start_Models">References!$A$70</definedName>
    <definedName name="StartLocationAttribute">References!$BA$100</definedName>
    <definedName name="TotalStaticMeasuredWith">References!$M$70:$M$73</definedName>
    <definedName name="True_Flow_CFM_Measured">'Air Flow References'!$T$34:$T$36</definedName>
    <definedName name="Tstat_Data" localSheetId="12">'Integrated Controls'!$B$19:$H$28</definedName>
    <definedName name="Tstat_Data">'Smart T-Stats'!$B$21:$G$31</definedName>
    <definedName name="TStat_Equipment_Type">References!$A$31:$A$38</definedName>
    <definedName name="Tstat_Manufacturers">References!$A$47:$A$55</definedName>
    <definedName name="Tune_Up_Type">References!$J$207:$J$209</definedName>
    <definedName name="Unit_Number" localSheetId="25">References!$A$85:$A$98</definedName>
    <definedName name="Unit_Number" localSheetId="26">References!$A$85:$A$98</definedName>
    <definedName name="Unit_Number">References!$A$85:$A$99</definedName>
    <definedName name="Unit1_QI_CA" localSheetId="1">#REF!</definedName>
    <definedName name="Unit1_QI_CA" localSheetId="29">Qualifying_Index!$BQ$27</definedName>
    <definedName name="Unit1_QI_CA">Qualifying_Index!$BQ$27</definedName>
    <definedName name="Unit1_QI_kWh" localSheetId="1">#REF!</definedName>
    <definedName name="Unit1_QI_kWh" localSheetId="29">Qualifying_Index!$BS$27</definedName>
    <definedName name="Unit1_QI_kWh">Qualifying_Index!$BS$27</definedName>
    <definedName name="Unit1_QI_RS" localSheetId="1">#REF!</definedName>
    <definedName name="Unit1_QI_RS" localSheetId="29">Qualifying_Index!$BR$27</definedName>
    <definedName name="Unit1_QI_RS">Qualifying_Index!$BR$27</definedName>
    <definedName name="Unit10_QI_CA">Qualifying_Index!$BQ$36</definedName>
    <definedName name="Unit10_QI_kWh">Qualifying_Index!$BS$36</definedName>
    <definedName name="Unit10_QI_RS">Qualifying_Index!$BR$36</definedName>
    <definedName name="Unit2_QI_CA" localSheetId="1">#REF!</definedName>
    <definedName name="Unit2_QI_CA" localSheetId="29">Qualifying_Index!$BQ$28</definedName>
    <definedName name="Unit2_QI_CA">Qualifying_Index!$BQ$28</definedName>
    <definedName name="Unit2_QI_kWh" localSheetId="1">#REF!</definedName>
    <definedName name="Unit2_QI_kWh" localSheetId="29">Qualifying_Index!$BS$28</definedName>
    <definedName name="Unit2_QI_kWh">Qualifying_Index!$BS$28</definedName>
    <definedName name="Unit2_QI_RS" localSheetId="1">#REF!</definedName>
    <definedName name="Unit2_QI_RS" localSheetId="29">Qualifying_Index!$BR$28</definedName>
    <definedName name="Unit2_QI_RS">Qualifying_Index!$BR$28</definedName>
    <definedName name="Unit3_QI_CA" localSheetId="1">#REF!</definedName>
    <definedName name="Unit3_QI_CA" localSheetId="29">Qualifying_Index!$BQ$29</definedName>
    <definedName name="Unit3_QI_CA">Qualifying_Index!$BQ$29</definedName>
    <definedName name="Unit3_QI_kWh" localSheetId="1">#REF!</definedName>
    <definedName name="Unit3_QI_kWh" localSheetId="29">Qualifying_Index!$BS$29</definedName>
    <definedName name="Unit3_QI_kWh">Qualifying_Index!$BS$29</definedName>
    <definedName name="Unit3_QI_RS" localSheetId="1">#REF!</definedName>
    <definedName name="Unit3_QI_RS" localSheetId="29">Qualifying_Index!$BR$29</definedName>
    <definedName name="Unit3_QI_RS">Qualifying_Index!$BR$29</definedName>
    <definedName name="Unit4_QI_CA" localSheetId="1">#REF!</definedName>
    <definedName name="Unit4_QI_CA" localSheetId="29">Qualifying_Index!$BQ$30</definedName>
    <definedName name="Unit4_QI_CA">Qualifying_Index!$BQ$30</definedName>
    <definedName name="Unit4_QI_kWh" localSheetId="1">#REF!</definedName>
    <definedName name="Unit4_QI_kWh" localSheetId="29">Qualifying_Index!$BS$30</definedName>
    <definedName name="Unit4_QI_kWh">Qualifying_Index!$BS$30</definedName>
    <definedName name="Unit4_QI_RS" localSheetId="1">#REF!</definedName>
    <definedName name="Unit4_QI_RS" localSheetId="29">Qualifying_Index!$BR$30</definedName>
    <definedName name="Unit4_QI_RS">Qualifying_Index!$BR$30</definedName>
    <definedName name="Unit5_QI_CA" localSheetId="1">#REF!</definedName>
    <definedName name="Unit5_QI_CA" localSheetId="29">Qualifying_Index!$BQ$31</definedName>
    <definedName name="Unit5_QI_CA">Qualifying_Index!$BQ$31</definedName>
    <definedName name="Unit5_QI_kWh" localSheetId="1">#REF!</definedName>
    <definedName name="Unit5_QI_kWh" localSheetId="29">Qualifying_Index!$BS$31</definedName>
    <definedName name="Unit5_QI_kWh">Qualifying_Index!$BS$31</definedName>
    <definedName name="Unit5_QI_RS" localSheetId="1">#REF!</definedName>
    <definedName name="Unit5_QI_RS" localSheetId="29">Qualifying_Index!$BR$31</definedName>
    <definedName name="Unit5_QI_RS">Qualifying_Index!$BR$31</definedName>
    <definedName name="Unit6_QI_CA">Qualifying_Index!$BQ$32</definedName>
    <definedName name="Unit6_QI_kWh">Qualifying_Index!$BS$32</definedName>
    <definedName name="Unit6_QI_RS">Qualifying_Index!$BR$32</definedName>
    <definedName name="Unit7_QI_CA">Qualifying_Index!$BQ$33</definedName>
    <definedName name="Unit7_QI_kWh">Qualifying_Index!$BS$33</definedName>
    <definedName name="Unit7_QI_RS">Qualifying_Index!$BR$33</definedName>
    <definedName name="Unit8_QI_CA">Qualifying_Index!$BQ$34</definedName>
    <definedName name="Unit8_QI_kWh">Qualifying_Index!$BS$34</definedName>
    <definedName name="Unit8_QI_RS">Qualifying_Index!$BR$34</definedName>
    <definedName name="Unit9_QI_CA">Qualifying_Index!$BQ$35</definedName>
    <definedName name="Unit9_QI_kWh">Qualifying_Index!$BS$35</definedName>
    <definedName name="Unit9_QI_RS">Qualifying_Index!$BR$35</definedName>
    <definedName name="Use" localSheetId="1">#REF!</definedName>
    <definedName name="Venting">References!$AZ$21:$AZ$24</definedName>
    <definedName name="WholeHouse_TF">References!$C$21</definedName>
    <definedName name="YES_NO" localSheetId="1">#REF!</definedName>
    <definedName name="YES_NO" localSheetId="25">References!$AX$5:$AX$8</definedName>
    <definedName name="YES_NO" localSheetId="26">References!$AX$5:$AX$9</definedName>
    <definedName name="YES_NO" localSheetId="29">References!$A$8:$A$9</definedName>
    <definedName name="YES_NO">References!$A$8:$A$9</definedName>
    <definedName name="Z_3E98CB88_96C1_4B76_A23D_42BE2C3750E1_.wvu.Cols" localSheetId="7" hidden="1">'Guidelines '!$M:$IV</definedName>
    <definedName name="Z_3E98CB88_96C1_4B76_A23D_42BE2C3750E1_.wvu.Cols" localSheetId="6" hidden="1">'Ts and Cs'!$M:$IV</definedName>
    <definedName name="Z_3E98CB88_96C1_4B76_A23D_42BE2C3750E1_.wvu.PrintArea" localSheetId="7" hidden="1">'Guidelines '!$A$1:$L$86</definedName>
    <definedName name="Z_3E98CB88_96C1_4B76_A23D_42BE2C3750E1_.wvu.PrintArea" localSheetId="6" hidden="1">'Ts and Cs'!$A$1:$L$80</definedName>
    <definedName name="Z_3E98CB88_96C1_4B76_A23D_42BE2C3750E1_.wvu.Rows" localSheetId="7" hidden="1">'Guidelines '!#REF!,'Guidelines '!#REF!</definedName>
    <definedName name="Z_3E98CB88_96C1_4B76_A23D_42BE2C3750E1_.wvu.Rows" localSheetId="6" hidden="1">'Ts and Cs'!$109:$65536,'Ts and Cs'!$81:$108</definedName>
    <definedName name="Z_413575D0_A88C_4EFD_A604_365F28B09173_.wvu.Cols" localSheetId="8" hidden="1">AssignmentForm!$M:$IV</definedName>
    <definedName name="Z_413575D0_A88C_4EFD_A604_365F28B09173_.wvu.Cols" localSheetId="9" hidden="1">'Required Documents'!$H:$IV</definedName>
    <definedName name="Z_413575D0_A88C_4EFD_A604_365F28B09173_.wvu.PrintArea" localSheetId="8" hidden="1">AssignmentForm!$A$1:$L$35</definedName>
    <definedName name="Z_413575D0_A88C_4EFD_A604_365F28B09173_.wvu.PrintArea" localSheetId="9" hidden="1">#REF!</definedName>
    <definedName name="Z_413575D0_A88C_4EFD_A604_365F28B09173_.wvu.Rows" localSheetId="8" hidden="1">AssignmentForm!#REF!,AssignmentForm!$36:$41</definedName>
    <definedName name="Z_413575D0_A88C_4EFD_A604_365F28B09173_.wvu.Rows" localSheetId="9" hidden="1">'Required Documents'!#REF!</definedName>
    <definedName name="Z_7B451DA0_1A98_4794_8139_C2DF23AE24E1_.wvu.Cols" localSheetId="2" hidden="1">Instructions!$R:$IV</definedName>
    <definedName name="Z_7B451DA0_1A98_4794_8139_C2DF23AE24E1_.wvu.Rows" localSheetId="2" hidden="1">Instructions!#REF!</definedName>
    <definedName name="Z_96593B1C_9974_4E72_92E4_142C93F3786E_.wvu.Cols" localSheetId="26" hidden="1">'Home Performance H&amp;S'!$Q:$IV</definedName>
    <definedName name="Z_96593B1C_9974_4E72_92E4_142C93F3786E_.wvu.PrintArea" localSheetId="26" hidden="1">'Home Performance H&amp;S'!$B$1:$N$78</definedName>
    <definedName name="Z_96593B1C_9974_4E72_92E4_142C93F3786E_.wvu.PrintTitles" localSheetId="26" hidden="1">'Home Performance H&amp;S'!$1:$3</definedName>
    <definedName name="Z_96593B1C_9974_4E72_92E4_142C93F3786E_.wvu.Rows" localSheetId="26" hidden="1">'Home Performance H&amp;S'!$101:$65536,'Home Performance H&amp;S'!$79:$80,'Home Performance H&amp;S'!$82:$99</definedName>
    <definedName name="Z_DF1EA3E7_8F50_4113_9124_A0A2972E8B94_.wvu.Cols" localSheetId="26" hidden="1">'Home Performance H&amp;S'!$Q:$IV</definedName>
    <definedName name="Z_DF1EA3E7_8F50_4113_9124_A0A2972E8B94_.wvu.PrintArea" localSheetId="26" hidden="1">'Home Performance H&amp;S'!$B$1:$N$78</definedName>
    <definedName name="Z_DF1EA3E7_8F50_4113_9124_A0A2972E8B94_.wvu.PrintTitles" localSheetId="26" hidden="1">'Home Performance H&amp;S'!$1:$3</definedName>
    <definedName name="Z_DF1EA3E7_8F50_4113_9124_A0A2972E8B94_.wvu.Rows" localSheetId="26" hidden="1">'Home Performance H&amp;S'!$101:$65536,'Home Performance H&amp;S'!$79:$80,'Home Performance H&amp;S'!$82:$99</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28" i="35" l="1"/>
  <c r="AC29" i="35"/>
  <c r="AC30" i="35"/>
  <c r="AC31" i="35"/>
  <c r="Z28" i="35"/>
  <c r="Z29" i="35"/>
  <c r="Z30" i="35"/>
  <c r="Z31" i="35"/>
  <c r="G11" i="72" l="1"/>
  <c r="D11" i="72"/>
  <c r="H11" i="44"/>
  <c r="D11" i="44"/>
  <c r="R131" i="35" l="1"/>
  <c r="R132" i="35"/>
  <c r="R133" i="35"/>
  <c r="X31" i="35" l="1"/>
  <c r="W31" i="35"/>
  <c r="V31" i="35"/>
  <c r="B2" i="72" l="1"/>
  <c r="D47" i="50"/>
  <c r="D26" i="50"/>
  <c r="D43" i="50"/>
  <c r="J39" i="50"/>
  <c r="D39" i="50"/>
  <c r="J22" i="50"/>
  <c r="D22" i="50"/>
  <c r="V38" i="35" l="1"/>
  <c r="T38" i="35"/>
  <c r="C33" i="3" l="1"/>
  <c r="I38" i="44" l="1"/>
  <c r="K115" i="72"/>
  <c r="G117" i="72"/>
  <c r="G115" i="72"/>
  <c r="Y63" i="3" s="1"/>
  <c r="D117" i="72"/>
  <c r="W36" i="35" s="1"/>
  <c r="D115" i="72"/>
  <c r="D113" i="72"/>
  <c r="G94" i="72"/>
  <c r="Y62" i="3" s="1"/>
  <c r="G96" i="72"/>
  <c r="D96" i="72"/>
  <c r="W35" i="35" s="1"/>
  <c r="D94" i="72"/>
  <c r="D92" i="72"/>
  <c r="K94" i="72"/>
  <c r="G73" i="72"/>
  <c r="Y61" i="3" s="1"/>
  <c r="G75" i="72"/>
  <c r="D75" i="72"/>
  <c r="W34" i="35" s="1"/>
  <c r="D73" i="72"/>
  <c r="D71" i="72"/>
  <c r="K73" i="72"/>
  <c r="K52" i="72"/>
  <c r="K31" i="72"/>
  <c r="G54" i="72"/>
  <c r="G52" i="72"/>
  <c r="Y60" i="3" s="1"/>
  <c r="D54" i="72"/>
  <c r="W33" i="35" s="1"/>
  <c r="D52" i="72"/>
  <c r="D50" i="72"/>
  <c r="G33" i="72"/>
  <c r="G31" i="72"/>
  <c r="D33" i="72"/>
  <c r="W32" i="35" s="1"/>
  <c r="D31" i="72"/>
  <c r="D29" i="72"/>
  <c r="W38" i="35" l="1"/>
  <c r="J5" i="69"/>
  <c r="AJ208" i="3"/>
  <c r="AJ207" i="3"/>
  <c r="U114" i="35" s="1"/>
  <c r="J3" i="69" l="1"/>
  <c r="CS45" i="35"/>
  <c r="C26" i="70" l="1"/>
  <c r="M13" i="74" l="1"/>
  <c r="L13" i="74" s="1"/>
  <c r="M14" i="74"/>
  <c r="L14" i="74" s="1"/>
  <c r="M15" i="74"/>
  <c r="L15" i="74" s="1"/>
  <c r="M16" i="74"/>
  <c r="L16" i="74" s="1"/>
  <c r="M17" i="74"/>
  <c r="L17" i="74" s="1"/>
  <c r="L18" i="74"/>
  <c r="M18" i="74"/>
  <c r="M19" i="74"/>
  <c r="L19" i="74" s="1"/>
  <c r="M20" i="74"/>
  <c r="L20" i="74" s="1"/>
  <c r="M21" i="74"/>
  <c r="L21" i="74" s="1"/>
  <c r="M22" i="74"/>
  <c r="L22" i="74" s="1"/>
  <c r="L23" i="74"/>
  <c r="M23" i="74"/>
  <c r="M24" i="74"/>
  <c r="L24" i="74" s="1"/>
  <c r="M25" i="74"/>
  <c r="L25" i="74" s="1"/>
  <c r="M26" i="74"/>
  <c r="L26" i="74" s="1"/>
  <c r="M27" i="74"/>
  <c r="L27" i="74" s="1"/>
  <c r="M28" i="74"/>
  <c r="L28" i="74" s="1"/>
  <c r="M29" i="74"/>
  <c r="L29" i="74" s="1"/>
  <c r="M30" i="74"/>
  <c r="L30" i="74" s="1"/>
  <c r="M31" i="74"/>
  <c r="L31" i="74" s="1"/>
  <c r="M32" i="74"/>
  <c r="L32" i="74" s="1"/>
  <c r="M33" i="74"/>
  <c r="L33" i="74" s="1"/>
  <c r="L34" i="74"/>
  <c r="M34" i="74"/>
  <c r="M35" i="74"/>
  <c r="L35" i="74" s="1"/>
  <c r="M36" i="74"/>
  <c r="L36" i="74" s="1"/>
  <c r="M37" i="74"/>
  <c r="L37" i="74" s="1"/>
  <c r="M38" i="74"/>
  <c r="L38" i="74" s="1"/>
  <c r="L39" i="74"/>
  <c r="M39" i="74"/>
  <c r="M40" i="74"/>
  <c r="L40" i="74" s="1"/>
  <c r="M41" i="74"/>
  <c r="L41" i="74" s="1"/>
  <c r="M42" i="74"/>
  <c r="L42" i="74" s="1"/>
  <c r="M43" i="74"/>
  <c r="L43" i="74" s="1"/>
  <c r="M44" i="74"/>
  <c r="L44" i="74" s="1"/>
  <c r="M45" i="74"/>
  <c r="L45" i="74" s="1"/>
  <c r="M46" i="74"/>
  <c r="L46" i="74" s="1"/>
  <c r="M47" i="74"/>
  <c r="L47" i="74" s="1"/>
  <c r="M48" i="74"/>
  <c r="L48" i="74" s="1"/>
  <c r="M49" i="74"/>
  <c r="L49" i="74" s="1"/>
  <c r="M50" i="74"/>
  <c r="L50" i="74" s="1"/>
  <c r="L51" i="74"/>
  <c r="M51" i="74"/>
  <c r="L52" i="74"/>
  <c r="M52" i="74"/>
  <c r="M53" i="74"/>
  <c r="L53" i="74" s="1"/>
  <c r="M54" i="74"/>
  <c r="L54" i="74" s="1"/>
  <c r="M55" i="74"/>
  <c r="L55" i="74" s="1"/>
  <c r="L56" i="74"/>
  <c r="M56" i="74"/>
  <c r="M57" i="74"/>
  <c r="L57" i="74" s="1"/>
  <c r="M58" i="74"/>
  <c r="L58" i="74" s="1"/>
  <c r="M59" i="74"/>
  <c r="L59" i="74" s="1"/>
  <c r="M12" i="74"/>
  <c r="L12" i="74" s="1"/>
  <c r="N59" i="74" l="1"/>
  <c r="N58" i="74"/>
  <c r="N57" i="74"/>
  <c r="N53" i="74"/>
  <c r="N52" i="74"/>
  <c r="N51" i="74"/>
  <c r="N50" i="74"/>
  <c r="N49" i="74"/>
  <c r="N48" i="74"/>
  <c r="N47" i="74"/>
  <c r="N46" i="74"/>
  <c r="N45" i="74"/>
  <c r="N44" i="74"/>
  <c r="N43" i="74"/>
  <c r="N42" i="74"/>
  <c r="N41" i="74"/>
  <c r="N40" i="74"/>
  <c r="N39" i="74"/>
  <c r="N38" i="74"/>
  <c r="N37" i="74"/>
  <c r="N36" i="74"/>
  <c r="N35" i="74"/>
  <c r="N34" i="74"/>
  <c r="N33" i="74"/>
  <c r="N32" i="74"/>
  <c r="N31" i="74"/>
  <c r="N30" i="74"/>
  <c r="N29" i="74"/>
  <c r="N28" i="74"/>
  <c r="N27" i="74"/>
  <c r="N26" i="74"/>
  <c r="N25" i="74"/>
  <c r="N24" i="74"/>
  <c r="N23" i="74"/>
  <c r="N22" i="74"/>
  <c r="N21" i="74"/>
  <c r="N20" i="74"/>
  <c r="N19" i="74"/>
  <c r="N18" i="74"/>
  <c r="N17" i="74"/>
  <c r="N16" i="74"/>
  <c r="N15" i="74"/>
  <c r="N14" i="74"/>
  <c r="N13" i="74"/>
  <c r="N12" i="74"/>
  <c r="P11" i="74"/>
  <c r="AD103" i="35" l="1"/>
  <c r="AM103" i="35" s="1"/>
  <c r="AC103" i="35"/>
  <c r="AA103" i="35" s="1"/>
  <c r="AF103" i="35" s="1"/>
  <c r="AC102" i="35"/>
  <c r="AB103" i="35"/>
  <c r="AJ103" i="35" s="1"/>
  <c r="Z103" i="35"/>
  <c r="E103" i="35"/>
  <c r="I103" i="35"/>
  <c r="O103" i="35"/>
  <c r="U103" i="35"/>
  <c r="I178" i="50"/>
  <c r="C178" i="50"/>
  <c r="I166" i="50"/>
  <c r="C166" i="50"/>
  <c r="C154" i="50"/>
  <c r="I154" i="50"/>
  <c r="K11" i="72"/>
  <c r="AQ36" i="35"/>
  <c r="AQ35" i="35"/>
  <c r="AQ34" i="35"/>
  <c r="AQ33" i="35"/>
  <c r="AP36" i="35"/>
  <c r="AS36" i="35" s="1"/>
  <c r="AP35" i="35"/>
  <c r="AP34" i="35"/>
  <c r="AR34" i="35" s="1"/>
  <c r="AP33" i="35"/>
  <c r="AR33" i="35" s="1"/>
  <c r="Y59" i="3"/>
  <c r="U36" i="35"/>
  <c r="U35" i="35"/>
  <c r="U34" i="35"/>
  <c r="U33" i="35"/>
  <c r="X36" i="35"/>
  <c r="X35" i="35"/>
  <c r="X34" i="35"/>
  <c r="X33" i="35"/>
  <c r="S36" i="35"/>
  <c r="S35" i="35"/>
  <c r="S34" i="35"/>
  <c r="S33" i="35"/>
  <c r="D36" i="35"/>
  <c r="E36" i="35" s="1"/>
  <c r="D35" i="35"/>
  <c r="E35" i="35" s="1"/>
  <c r="D34" i="35"/>
  <c r="E34" i="35" s="1"/>
  <c r="D33" i="35"/>
  <c r="E33" i="35" s="1"/>
  <c r="D32" i="35"/>
  <c r="D120" i="72"/>
  <c r="D99" i="72"/>
  <c r="D78" i="72"/>
  <c r="D57" i="72"/>
  <c r="AR35" i="35" l="1"/>
  <c r="F33" i="35"/>
  <c r="AL33" i="35" s="1"/>
  <c r="AM33" i="35" s="1"/>
  <c r="F34" i="35"/>
  <c r="AL34" i="35" s="1"/>
  <c r="AM34" i="35" s="1"/>
  <c r="F32" i="35"/>
  <c r="E32" i="35"/>
  <c r="F36" i="35"/>
  <c r="AL36" i="35" s="1"/>
  <c r="AM36" i="35" s="1"/>
  <c r="F35" i="35"/>
  <c r="AL35" i="35" s="1"/>
  <c r="AM35" i="35" s="1"/>
  <c r="AG103" i="35"/>
  <c r="AK103" i="35"/>
  <c r="AL103" i="35"/>
  <c r="AE103" i="35"/>
  <c r="AX103" i="35" s="1"/>
  <c r="AI103" i="35"/>
  <c r="AH103" i="35"/>
  <c r="AR36" i="35"/>
  <c r="AV36" i="35" s="1"/>
  <c r="AS35" i="35"/>
  <c r="AS34" i="35"/>
  <c r="AV34" i="35" s="1"/>
  <c r="AS33" i="35"/>
  <c r="AV33" i="35" s="1"/>
  <c r="AQ32" i="35"/>
  <c r="A21" i="3"/>
  <c r="AP32" i="35"/>
  <c r="U32" i="35"/>
  <c r="U38" i="35" s="1"/>
  <c r="AV35" i="35" l="1"/>
  <c r="H34" i="35"/>
  <c r="H33" i="35"/>
  <c r="H35" i="35"/>
  <c r="H36" i="35"/>
  <c r="H32" i="35"/>
  <c r="AS32" i="35"/>
  <c r="AR32" i="35"/>
  <c r="AB59" i="3"/>
  <c r="AB60" i="3"/>
  <c r="AB61" i="3"/>
  <c r="AB62" i="3"/>
  <c r="AB63" i="3"/>
  <c r="G36" i="35"/>
  <c r="G35" i="35"/>
  <c r="G33" i="35"/>
  <c r="G34" i="35"/>
  <c r="G32" i="35"/>
  <c r="S32" i="35"/>
  <c r="S38" i="35" l="1"/>
  <c r="BL36" i="35"/>
  <c r="BK36" i="35"/>
  <c r="BK35" i="35"/>
  <c r="BL35" i="35"/>
  <c r="BK33" i="35"/>
  <c r="BL33" i="35"/>
  <c r="BK34" i="35"/>
  <c r="BL34" i="35"/>
  <c r="BK32" i="35"/>
  <c r="BL32" i="35"/>
  <c r="AV32" i="35"/>
  <c r="I32" i="35"/>
  <c r="J32" i="35"/>
  <c r="P32" i="35"/>
  <c r="Q32" i="35"/>
  <c r="N32" i="35"/>
  <c r="M32" i="35"/>
  <c r="N35" i="35"/>
  <c r="I35" i="35"/>
  <c r="P35" i="35"/>
  <c r="J35" i="35"/>
  <c r="K35" i="35"/>
  <c r="M35" i="35"/>
  <c r="N36" i="35"/>
  <c r="I36" i="35"/>
  <c r="J36" i="35"/>
  <c r="P36" i="35"/>
  <c r="M36" i="35"/>
  <c r="K36" i="35"/>
  <c r="J34" i="35"/>
  <c r="M34" i="35"/>
  <c r="I34" i="35"/>
  <c r="K34" i="35"/>
  <c r="N34" i="35"/>
  <c r="P34" i="35"/>
  <c r="K32" i="35"/>
  <c r="P33" i="35"/>
  <c r="I33" i="35"/>
  <c r="J33" i="35"/>
  <c r="K33" i="35"/>
  <c r="M33" i="35"/>
  <c r="N33" i="35"/>
  <c r="L32" i="35"/>
  <c r="X32" i="35" l="1"/>
  <c r="X38" i="35" s="1"/>
  <c r="D30" i="50" s="1"/>
  <c r="G27" i="44"/>
  <c r="K27" i="44"/>
  <c r="AL32" i="35" l="1"/>
  <c r="Q26" i="70"/>
  <c r="AM32" i="35" l="1"/>
  <c r="D36" i="72"/>
  <c r="B1" i="72"/>
  <c r="R103" i="35" l="1"/>
  <c r="S103" i="35"/>
  <c r="AV103" i="35" s="1"/>
  <c r="L103" i="35"/>
  <c r="M103" i="35"/>
  <c r="AU103" i="35" s="1"/>
  <c r="BC103" i="35" l="1"/>
  <c r="D25" i="71"/>
  <c r="D27" i="71" s="1"/>
  <c r="D34" i="71" l="1"/>
  <c r="D23" i="71"/>
  <c r="L115" i="44" l="1"/>
  <c r="L92" i="44"/>
  <c r="L69" i="44"/>
  <c r="D117" i="71" l="1"/>
  <c r="D126" i="71" s="1"/>
  <c r="D71" i="71"/>
  <c r="H78" i="71" s="1"/>
  <c r="D48" i="71"/>
  <c r="D94" i="71"/>
  <c r="D105" i="71" s="1"/>
  <c r="K119" i="71"/>
  <c r="G119" i="71"/>
  <c r="K96" i="71"/>
  <c r="G96" i="71"/>
  <c r="K73" i="71"/>
  <c r="G73" i="71"/>
  <c r="K50" i="71"/>
  <c r="G50" i="71"/>
  <c r="K27" i="71"/>
  <c r="G27" i="71"/>
  <c r="B2" i="71"/>
  <c r="B1" i="71"/>
  <c r="D105" i="44" l="1"/>
  <c r="H78" i="44"/>
  <c r="D126" i="44"/>
  <c r="D115" i="71"/>
  <c r="D50" i="71"/>
  <c r="D53" i="71"/>
  <c r="D55" i="71"/>
  <c r="D46" i="71"/>
  <c r="D30" i="71"/>
  <c r="D23" i="44"/>
  <c r="G23" i="44" s="1"/>
  <c r="D124" i="71"/>
  <c r="H119" i="71"/>
  <c r="H126" i="71"/>
  <c r="D103" i="71"/>
  <c r="L96" i="71"/>
  <c r="L101" i="71"/>
  <c r="H105" i="71"/>
  <c r="D99" i="71"/>
  <c r="K101" i="71" s="1"/>
  <c r="D96" i="71"/>
  <c r="D80" i="71"/>
  <c r="H73" i="71"/>
  <c r="D73" i="71"/>
  <c r="D82" i="71"/>
  <c r="L73" i="71"/>
  <c r="H82" i="71"/>
  <c r="L78" i="71"/>
  <c r="D76" i="71"/>
  <c r="D76" i="44" s="1"/>
  <c r="D78" i="71"/>
  <c r="H80" i="71"/>
  <c r="D69" i="71"/>
  <c r="D55" i="44"/>
  <c r="H55" i="71"/>
  <c r="D59" i="71"/>
  <c r="L55" i="71"/>
  <c r="H50" i="71"/>
  <c r="L50" i="71"/>
  <c r="H59" i="71"/>
  <c r="D57" i="71"/>
  <c r="H57" i="71"/>
  <c r="D34" i="44"/>
  <c r="D27" i="44"/>
  <c r="H34" i="71"/>
  <c r="L27" i="71"/>
  <c r="L27" i="44" s="1"/>
  <c r="H32" i="71"/>
  <c r="D36" i="71"/>
  <c r="L32" i="71"/>
  <c r="H36" i="71"/>
  <c r="H27" i="71"/>
  <c r="D32" i="71"/>
  <c r="H124" i="71"/>
  <c r="D128" i="71"/>
  <c r="D119" i="71"/>
  <c r="L119" i="71"/>
  <c r="L124" i="71"/>
  <c r="H128" i="71"/>
  <c r="D122" i="71"/>
  <c r="G78" i="71"/>
  <c r="D92" i="71"/>
  <c r="H96" i="71"/>
  <c r="D101" i="71"/>
  <c r="H103" i="71"/>
  <c r="H101" i="71"/>
  <c r="D99" i="44"/>
  <c r="C78" i="71"/>
  <c r="B1" i="70"/>
  <c r="C101" i="71" l="1"/>
  <c r="K32" i="71"/>
  <c r="D69" i="44"/>
  <c r="H96" i="44"/>
  <c r="D57" i="44"/>
  <c r="D36" i="44"/>
  <c r="H73" i="44"/>
  <c r="H32" i="44"/>
  <c r="D80" i="44"/>
  <c r="H119" i="44"/>
  <c r="D115" i="44"/>
  <c r="L133" i="44" s="1"/>
  <c r="D92" i="44"/>
  <c r="H124" i="44"/>
  <c r="H50" i="44"/>
  <c r="K78" i="71"/>
  <c r="D96" i="44"/>
  <c r="D124" i="44"/>
  <c r="H80" i="44"/>
  <c r="D128" i="44"/>
  <c r="L50" i="44"/>
  <c r="D32" i="44"/>
  <c r="H34" i="44"/>
  <c r="L55" i="44"/>
  <c r="L78" i="44"/>
  <c r="G101" i="71"/>
  <c r="H59" i="44"/>
  <c r="H126" i="44"/>
  <c r="D50" i="44"/>
  <c r="D78" i="44"/>
  <c r="G124" i="71"/>
  <c r="H27" i="44"/>
  <c r="D59" i="44"/>
  <c r="H82" i="44"/>
  <c r="H105" i="44"/>
  <c r="L119" i="44"/>
  <c r="D119" i="44"/>
  <c r="H36" i="44"/>
  <c r="L73" i="44"/>
  <c r="L101" i="44"/>
  <c r="D46" i="44"/>
  <c r="H101" i="44"/>
  <c r="H128" i="44"/>
  <c r="H55" i="44"/>
  <c r="H103" i="44"/>
  <c r="L124" i="44"/>
  <c r="L32" i="44"/>
  <c r="H57" i="44"/>
  <c r="D82" i="44"/>
  <c r="L96" i="44"/>
  <c r="D101" i="44"/>
  <c r="D73" i="44"/>
  <c r="D103" i="44"/>
  <c r="K55" i="71"/>
  <c r="BW27" i="35"/>
  <c r="C124" i="71"/>
  <c r="C55" i="71"/>
  <c r="D53" i="44"/>
  <c r="G55" i="71"/>
  <c r="C32" i="71"/>
  <c r="K124" i="71"/>
  <c r="D122" i="44"/>
  <c r="D30" i="44"/>
  <c r="G32" i="71"/>
  <c r="I130" i="44"/>
  <c r="I107" i="44"/>
  <c r="I84" i="44"/>
  <c r="I61" i="44"/>
  <c r="G32" i="44" l="1"/>
  <c r="K32" i="44"/>
  <c r="F133" i="35"/>
  <c r="F132" i="35"/>
  <c r="F131" i="35"/>
  <c r="E133" i="35"/>
  <c r="G133" i="35" s="1"/>
  <c r="E132" i="35"/>
  <c r="E131" i="35"/>
  <c r="Q131" i="35" s="1"/>
  <c r="D133" i="35"/>
  <c r="D132" i="35"/>
  <c r="D131" i="35"/>
  <c r="S131" i="35" l="1"/>
  <c r="Q133" i="35"/>
  <c r="S133" i="35" s="1"/>
  <c r="G132" i="35"/>
  <c r="G131" i="35"/>
  <c r="W133" i="35"/>
  <c r="AG133" i="35" s="1"/>
  <c r="W132" i="35"/>
  <c r="AG132" i="35" s="1"/>
  <c r="Q132" i="35"/>
  <c r="S132" i="35" s="1"/>
  <c r="W131" i="35"/>
  <c r="AG131" i="35" s="1"/>
  <c r="L11" i="44" l="1"/>
  <c r="U130" i="35"/>
  <c r="D50" i="55"/>
  <c r="I50" i="55"/>
  <c r="AK51" i="35" l="1"/>
  <c r="B31" i="35"/>
  <c r="B30" i="35"/>
  <c r="B29" i="35"/>
  <c r="B28" i="35"/>
  <c r="BA75" i="3"/>
  <c r="T103" i="35" l="1"/>
  <c r="N103" i="35" l="1"/>
  <c r="AB27" i="35" l="1"/>
  <c r="BV27" i="35"/>
  <c r="Y27" i="35"/>
  <c r="B27" i="35"/>
  <c r="C8" i="43"/>
  <c r="C7" i="43"/>
  <c r="C6" i="43"/>
  <c r="C5" i="43"/>
  <c r="C69" i="35"/>
  <c r="C68" i="35"/>
  <c r="I20" i="49"/>
  <c r="C15" i="43"/>
  <c r="C16" i="43"/>
  <c r="C17" i="43"/>
  <c r="C18" i="43"/>
  <c r="C14" i="43"/>
  <c r="AS27" i="35" l="1"/>
  <c r="S27" i="35"/>
  <c r="P8" i="43"/>
  <c r="P9" i="43"/>
  <c r="P10" i="43"/>
  <c r="P11" i="43"/>
  <c r="P12" i="43"/>
  <c r="P13" i="43"/>
  <c r="P14" i="43"/>
  <c r="Y55" i="3" l="1"/>
  <c r="S99" i="35"/>
  <c r="L92" i="35"/>
  <c r="M101" i="35"/>
  <c r="N102" i="35"/>
  <c r="AQ31" i="35"/>
  <c r="AQ30" i="35"/>
  <c r="AQ29" i="35"/>
  <c r="AQ28" i="35"/>
  <c r="AQ27" i="35"/>
  <c r="AP31" i="35"/>
  <c r="F8" i="62" s="1"/>
  <c r="AP30" i="35"/>
  <c r="F7" i="62" s="1"/>
  <c r="AP29" i="35"/>
  <c r="F6" i="62" s="1"/>
  <c r="AP28" i="35"/>
  <c r="F5" i="62" s="1"/>
  <c r="AP27" i="35"/>
  <c r="F4" i="62" s="1"/>
  <c r="C17" i="3"/>
  <c r="AF12" i="3" s="1"/>
  <c r="AD28" i="35"/>
  <c r="K124" i="44"/>
  <c r="G101" i="44"/>
  <c r="W30" i="35" s="1"/>
  <c r="G78" i="44"/>
  <c r="W29" i="35" s="1"/>
  <c r="G55" i="44"/>
  <c r="W28" i="35" s="1"/>
  <c r="W27" i="35"/>
  <c r="AC27" i="35" s="1"/>
  <c r="D130" i="44"/>
  <c r="G42" i="34" s="1"/>
  <c r="D107" i="44"/>
  <c r="D84" i="44"/>
  <c r="D61" i="44"/>
  <c r="AZ28" i="35" s="1"/>
  <c r="BB28" i="35" s="1"/>
  <c r="D38" i="44"/>
  <c r="AZ27" i="35" s="1"/>
  <c r="G15" i="59"/>
  <c r="H7" i="30"/>
  <c r="E42" i="34"/>
  <c r="H5" i="30"/>
  <c r="H7" i="31"/>
  <c r="H5" i="31"/>
  <c r="H7" i="29"/>
  <c r="H5" i="29"/>
  <c r="H7" i="15"/>
  <c r="H5" i="15"/>
  <c r="H8" i="9"/>
  <c r="H6" i="9"/>
  <c r="U31" i="35"/>
  <c r="Y57" i="3"/>
  <c r="U30" i="35"/>
  <c r="Y56" i="3"/>
  <c r="U29" i="35"/>
  <c r="BS29" i="35"/>
  <c r="U28" i="35"/>
  <c r="Y54" i="3"/>
  <c r="U27" i="35"/>
  <c r="E10" i="61"/>
  <c r="G119" i="44"/>
  <c r="K119" i="44"/>
  <c r="G96" i="44"/>
  <c r="K96" i="44"/>
  <c r="G73" i="44"/>
  <c r="K73" i="44"/>
  <c r="G50" i="44"/>
  <c r="K50" i="44"/>
  <c r="AR27" i="35"/>
  <c r="AV27" i="35" s="1"/>
  <c r="F130" i="35"/>
  <c r="R130" i="35" s="1"/>
  <c r="E130" i="35"/>
  <c r="D130" i="35"/>
  <c r="AK13" i="43"/>
  <c r="AR12" i="6"/>
  <c r="AJ111" i="3"/>
  <c r="AK111" i="3"/>
  <c r="AL111" i="3"/>
  <c r="AM111" i="3"/>
  <c r="AN111" i="3"/>
  <c r="AO111" i="3"/>
  <c r="L29" i="3"/>
  <c r="N16" i="3" s="1"/>
  <c r="L36" i="3"/>
  <c r="L35" i="3"/>
  <c r="L11" i="3"/>
  <c r="K11" i="3"/>
  <c r="I21" i="49"/>
  <c r="I22" i="49"/>
  <c r="I23" i="49"/>
  <c r="I24" i="49"/>
  <c r="I25" i="49"/>
  <c r="I26" i="49"/>
  <c r="I27" i="49"/>
  <c r="I28" i="49"/>
  <c r="O16" i="43"/>
  <c r="T16" i="43"/>
  <c r="U16" i="43"/>
  <c r="V16" i="43"/>
  <c r="O17" i="43"/>
  <c r="T17" i="43"/>
  <c r="U17" i="43"/>
  <c r="V17" i="43"/>
  <c r="O18" i="43"/>
  <c r="T18" i="43"/>
  <c r="U18" i="43"/>
  <c r="V18" i="43"/>
  <c r="C19" i="43"/>
  <c r="O19" i="43"/>
  <c r="T19" i="43"/>
  <c r="U19" i="43"/>
  <c r="V19" i="43"/>
  <c r="C20" i="43"/>
  <c r="O20" i="43"/>
  <c r="T20" i="43"/>
  <c r="U20" i="43"/>
  <c r="V20" i="43"/>
  <c r="C21" i="43"/>
  <c r="O21" i="43"/>
  <c r="T21" i="43"/>
  <c r="U21" i="43"/>
  <c r="V21" i="43"/>
  <c r="C22" i="43"/>
  <c r="T22" i="43"/>
  <c r="U22" i="43"/>
  <c r="V22" i="43"/>
  <c r="C23" i="43"/>
  <c r="T23" i="43"/>
  <c r="U23" i="43"/>
  <c r="V23" i="43"/>
  <c r="B69" i="35"/>
  <c r="B70" i="35"/>
  <c r="B71" i="35"/>
  <c r="B72" i="35"/>
  <c r="B73" i="35"/>
  <c r="B74" i="35"/>
  <c r="B75" i="35"/>
  <c r="B76" i="35"/>
  <c r="B77" i="35"/>
  <c r="B68" i="35"/>
  <c r="C70" i="35"/>
  <c r="E27" i="6" s="1"/>
  <c r="N70" i="35"/>
  <c r="C71" i="35"/>
  <c r="E28" i="6" s="1"/>
  <c r="N71" i="35"/>
  <c r="C72" i="35"/>
  <c r="F29" i="6" s="1"/>
  <c r="N72" i="35"/>
  <c r="C73" i="35"/>
  <c r="E30" i="6" s="1"/>
  <c r="N73" i="35"/>
  <c r="C74" i="35"/>
  <c r="E31" i="6" s="1"/>
  <c r="N74" i="35"/>
  <c r="C75" i="35"/>
  <c r="F32" i="6" s="1"/>
  <c r="N75" i="35"/>
  <c r="C76" i="35"/>
  <c r="F33" i="6" s="1"/>
  <c r="N76" i="35"/>
  <c r="C77" i="35"/>
  <c r="E34" i="6" s="1"/>
  <c r="N77" i="35"/>
  <c r="G136" i="59"/>
  <c r="BT36" i="35" s="1"/>
  <c r="G123" i="59"/>
  <c r="G124" i="59" s="1"/>
  <c r="G110" i="59"/>
  <c r="BS34" i="35" s="1"/>
  <c r="G97" i="59"/>
  <c r="G98" i="59" s="1"/>
  <c r="G84" i="59"/>
  <c r="BT32" i="35" s="1"/>
  <c r="C80" i="34"/>
  <c r="G85" i="34"/>
  <c r="E85" i="34"/>
  <c r="C85" i="34" s="1"/>
  <c r="G84" i="34"/>
  <c r="E84" i="34"/>
  <c r="C84" i="34" s="1"/>
  <c r="G83" i="34"/>
  <c r="E83" i="34"/>
  <c r="C83" i="34" s="1"/>
  <c r="G82" i="34"/>
  <c r="E82" i="34"/>
  <c r="C82" i="34" s="1"/>
  <c r="G81" i="34"/>
  <c r="E81" i="34"/>
  <c r="C81" i="34" s="1"/>
  <c r="G79" i="34"/>
  <c r="E79" i="34"/>
  <c r="C79" i="34" s="1"/>
  <c r="G78" i="34"/>
  <c r="E78" i="34"/>
  <c r="C78" i="34" s="1"/>
  <c r="G77" i="34"/>
  <c r="E77" i="34"/>
  <c r="C77" i="34" s="1"/>
  <c r="B78" i="34"/>
  <c r="B79" i="34"/>
  <c r="B80" i="34" s="1"/>
  <c r="B81" i="34" s="1"/>
  <c r="B82" i="34" s="1"/>
  <c r="B83" i="34" s="1"/>
  <c r="B84" i="34" s="1"/>
  <c r="B85" i="34" s="1"/>
  <c r="AE36" i="35"/>
  <c r="AD36" i="35"/>
  <c r="AA36" i="35"/>
  <c r="Z36" i="35"/>
  <c r="AE35" i="35"/>
  <c r="AD35" i="35"/>
  <c r="AA35" i="35"/>
  <c r="Z35" i="35"/>
  <c r="AE34" i="35"/>
  <c r="AD34" i="35"/>
  <c r="AA34" i="35"/>
  <c r="Z34" i="35"/>
  <c r="AE33" i="35"/>
  <c r="AD33" i="35"/>
  <c r="AA33" i="35"/>
  <c r="Z33" i="35"/>
  <c r="AE32" i="35"/>
  <c r="AD32" i="35"/>
  <c r="AA32" i="35"/>
  <c r="Z32" i="35"/>
  <c r="Y36" i="35"/>
  <c r="Y35" i="35"/>
  <c r="Y34" i="35"/>
  <c r="Y33" i="35"/>
  <c r="Y32" i="35"/>
  <c r="M117" i="29"/>
  <c r="A2" i="61"/>
  <c r="A2" i="45"/>
  <c r="A2" i="26" s="1"/>
  <c r="AK129" i="3"/>
  <c r="AL129" i="3"/>
  <c r="AM129" i="3"/>
  <c r="AN129" i="3"/>
  <c r="AO129" i="3"/>
  <c r="AJ129" i="3"/>
  <c r="AK126" i="3"/>
  <c r="AL126" i="3"/>
  <c r="AM126" i="3"/>
  <c r="AN126" i="3"/>
  <c r="AO126" i="3"/>
  <c r="AK127" i="3"/>
  <c r="AL127" i="3"/>
  <c r="AM127" i="3"/>
  <c r="AN127" i="3"/>
  <c r="AO127" i="3"/>
  <c r="AK128" i="3"/>
  <c r="AL128" i="3"/>
  <c r="AM128" i="3"/>
  <c r="AN128" i="3"/>
  <c r="AO128" i="3"/>
  <c r="AJ127" i="3"/>
  <c r="AJ128" i="3"/>
  <c r="AJ126" i="3"/>
  <c r="AK112" i="3"/>
  <c r="AL112" i="3"/>
  <c r="AM112" i="3"/>
  <c r="AN112" i="3"/>
  <c r="AO112" i="3"/>
  <c r="AJ112" i="3"/>
  <c r="AK108" i="3"/>
  <c r="AL108" i="3"/>
  <c r="AM108" i="3"/>
  <c r="AN108" i="3"/>
  <c r="AO108" i="3"/>
  <c r="AK109" i="3"/>
  <c r="AL109" i="3"/>
  <c r="AM109" i="3"/>
  <c r="AN109" i="3"/>
  <c r="AO109" i="3"/>
  <c r="AK110" i="3"/>
  <c r="AL110" i="3"/>
  <c r="AM110" i="3"/>
  <c r="AN110" i="3"/>
  <c r="AO110" i="3"/>
  <c r="AJ109" i="3"/>
  <c r="AJ110" i="3"/>
  <c r="AJ108" i="3"/>
  <c r="A1" i="52"/>
  <c r="Z102" i="35"/>
  <c r="Z101" i="35"/>
  <c r="Z100" i="35"/>
  <c r="Z99" i="35"/>
  <c r="AD102" i="35"/>
  <c r="AM102" i="35" s="1"/>
  <c r="AD101" i="35"/>
  <c r="AM101" i="35" s="1"/>
  <c r="AD100" i="35"/>
  <c r="AM100" i="35" s="1"/>
  <c r="AD99" i="35"/>
  <c r="AM99" i="35" s="1"/>
  <c r="AD98" i="35"/>
  <c r="AM98" i="35" s="1"/>
  <c r="Z98" i="35"/>
  <c r="A1" i="24"/>
  <c r="C306" i="3"/>
  <c r="J56" i="35"/>
  <c r="K56" i="35"/>
  <c r="J57" i="35"/>
  <c r="K57" i="35"/>
  <c r="J58" i="35"/>
  <c r="K58" i="35"/>
  <c r="J59" i="35"/>
  <c r="K59" i="35"/>
  <c r="J60" i="35"/>
  <c r="K60" i="35"/>
  <c r="J61" i="35"/>
  <c r="K61" i="35"/>
  <c r="J62" i="35"/>
  <c r="K62" i="35"/>
  <c r="J63" i="35"/>
  <c r="K63" i="35"/>
  <c r="BQ32" i="35"/>
  <c r="BQ33" i="35"/>
  <c r="BQ34" i="35"/>
  <c r="BQ35" i="35"/>
  <c r="B5" i="24"/>
  <c r="C5" i="22"/>
  <c r="AG13" i="43"/>
  <c r="AG12" i="43"/>
  <c r="AG11" i="43"/>
  <c r="AG10" i="43"/>
  <c r="AG9" i="43"/>
  <c r="C25" i="43"/>
  <c r="C26" i="43"/>
  <c r="C27" i="43"/>
  <c r="C28" i="43"/>
  <c r="C29" i="43"/>
  <c r="C30" i="43"/>
  <c r="C31" i="43"/>
  <c r="C32" i="43"/>
  <c r="C33" i="43"/>
  <c r="C24" i="43"/>
  <c r="C13" i="43"/>
  <c r="C12" i="43"/>
  <c r="C11" i="43"/>
  <c r="C10" i="43"/>
  <c r="C9" i="43"/>
  <c r="C22" i="22"/>
  <c r="G103" i="34"/>
  <c r="G102" i="34"/>
  <c r="G101" i="34"/>
  <c r="G100" i="34"/>
  <c r="G99" i="34"/>
  <c r="G97" i="34"/>
  <c r="G96" i="34"/>
  <c r="G95" i="34"/>
  <c r="E103" i="34"/>
  <c r="E102" i="34"/>
  <c r="E101" i="34"/>
  <c r="E100" i="34"/>
  <c r="E99" i="34"/>
  <c r="E98" i="34"/>
  <c r="E97" i="34"/>
  <c r="E96" i="34"/>
  <c r="E95" i="34"/>
  <c r="O36" i="3"/>
  <c r="O35" i="3"/>
  <c r="I11" i="62"/>
  <c r="H11" i="62"/>
  <c r="B11" i="62"/>
  <c r="K11" i="62" s="1"/>
  <c r="F122" i="35"/>
  <c r="A13" i="62"/>
  <c r="A12" i="62"/>
  <c r="A11" i="62"/>
  <c r="A10" i="62"/>
  <c r="A9" i="62"/>
  <c r="A7" i="62"/>
  <c r="A6" i="62"/>
  <c r="A5" i="62"/>
  <c r="B59" i="62"/>
  <c r="B58" i="62"/>
  <c r="B57" i="62"/>
  <c r="B56" i="62"/>
  <c r="B55" i="62"/>
  <c r="B48" i="62"/>
  <c r="G42" i="62"/>
  <c r="G41" i="62"/>
  <c r="G40" i="62"/>
  <c r="G39" i="62"/>
  <c r="G38" i="62"/>
  <c r="F42" i="62"/>
  <c r="F41" i="62"/>
  <c r="F39" i="62"/>
  <c r="F40" i="62"/>
  <c r="F38" i="62"/>
  <c r="E37" i="62"/>
  <c r="D36" i="62"/>
  <c r="D35" i="62"/>
  <c r="D34" i="62"/>
  <c r="C36" i="62"/>
  <c r="C35" i="62"/>
  <c r="C34" i="62"/>
  <c r="L10" i="61"/>
  <c r="O114" i="60"/>
  <c r="E114" i="60"/>
  <c r="AT12" i="6"/>
  <c r="I13" i="62"/>
  <c r="I12" i="62"/>
  <c r="I10" i="62"/>
  <c r="I9" i="62"/>
  <c r="I8" i="62"/>
  <c r="I7" i="62"/>
  <c r="I6" i="62"/>
  <c r="I5" i="62"/>
  <c r="I4" i="62"/>
  <c r="H13" i="62"/>
  <c r="D13" i="62"/>
  <c r="H12" i="62"/>
  <c r="H10" i="62"/>
  <c r="H9" i="62"/>
  <c r="H8" i="62"/>
  <c r="H7" i="62"/>
  <c r="H6" i="62"/>
  <c r="H5" i="62"/>
  <c r="H4" i="62"/>
  <c r="E13" i="62"/>
  <c r="E12" i="62"/>
  <c r="E11" i="62"/>
  <c r="E10" i="62"/>
  <c r="E9" i="62"/>
  <c r="E8" i="62"/>
  <c r="E5" i="62"/>
  <c r="E7" i="62"/>
  <c r="E6" i="62"/>
  <c r="E4" i="62"/>
  <c r="C13" i="62"/>
  <c r="C12" i="62"/>
  <c r="C11" i="62"/>
  <c r="C10" i="62"/>
  <c r="C9" i="62"/>
  <c r="C8" i="62"/>
  <c r="C7" i="62"/>
  <c r="C6" i="62"/>
  <c r="D12" i="62"/>
  <c r="D11" i="62"/>
  <c r="D10" i="62"/>
  <c r="D9" i="62"/>
  <c r="D8" i="62"/>
  <c r="D7" i="62"/>
  <c r="D6" i="62"/>
  <c r="D5" i="62"/>
  <c r="D4" i="62"/>
  <c r="C4" i="62"/>
  <c r="B13" i="62"/>
  <c r="N13" i="62" s="1"/>
  <c r="B12" i="62"/>
  <c r="N12" i="62" s="1"/>
  <c r="B10" i="62"/>
  <c r="J10" i="62" s="1"/>
  <c r="B9" i="62"/>
  <c r="N9" i="62" s="1"/>
  <c r="B7" i="62"/>
  <c r="O7" i="62" s="1"/>
  <c r="B5" i="62"/>
  <c r="N5" i="62" s="1"/>
  <c r="B6" i="62"/>
  <c r="N6" i="62" s="1"/>
  <c r="H7" i="36"/>
  <c r="H5" i="36"/>
  <c r="B5" i="36"/>
  <c r="H7" i="37"/>
  <c r="H5" i="37"/>
  <c r="B5" i="37"/>
  <c r="H7" i="38"/>
  <c r="H5" i="38"/>
  <c r="B5" i="38"/>
  <c r="H7" i="39"/>
  <c r="H5" i="39"/>
  <c r="B5" i="39"/>
  <c r="H7" i="40"/>
  <c r="H5" i="40"/>
  <c r="B5" i="40"/>
  <c r="I73" i="34"/>
  <c r="G73" i="34"/>
  <c r="E73" i="34"/>
  <c r="B73" i="34"/>
  <c r="I47" i="34"/>
  <c r="G47" i="34"/>
  <c r="E47" i="34"/>
  <c r="C47" i="34"/>
  <c r="I46" i="34"/>
  <c r="G46" i="34"/>
  <c r="E46" i="34"/>
  <c r="C46" i="34"/>
  <c r="I45" i="34"/>
  <c r="G45" i="34"/>
  <c r="E45" i="34"/>
  <c r="C45" i="34"/>
  <c r="I44" i="34"/>
  <c r="G44" i="34"/>
  <c r="E44" i="34"/>
  <c r="C44" i="34"/>
  <c r="I43" i="34"/>
  <c r="G43" i="34"/>
  <c r="E43" i="34"/>
  <c r="C43" i="34"/>
  <c r="I42" i="34"/>
  <c r="I41" i="34"/>
  <c r="G41" i="34"/>
  <c r="E41" i="34"/>
  <c r="C41" i="34"/>
  <c r="I40" i="34"/>
  <c r="G40" i="34"/>
  <c r="E40" i="34"/>
  <c r="C40" i="34"/>
  <c r="I39" i="34"/>
  <c r="G39" i="34"/>
  <c r="E39" i="34"/>
  <c r="C39" i="34"/>
  <c r="I38" i="34"/>
  <c r="G38" i="34"/>
  <c r="E38" i="34"/>
  <c r="C48" i="47"/>
  <c r="K42" i="47"/>
  <c r="K41" i="47"/>
  <c r="H42" i="47"/>
  <c r="H41" i="47"/>
  <c r="C42" i="47"/>
  <c r="C41" i="47"/>
  <c r="F37" i="47"/>
  <c r="E37" i="47"/>
  <c r="F36" i="47"/>
  <c r="E36" i="47"/>
  <c r="E14" i="61"/>
  <c r="D29" i="65"/>
  <c r="G125" i="35"/>
  <c r="K125" i="35" s="1" a="1"/>
  <c r="K125" i="35" s="1"/>
  <c r="G124" i="35"/>
  <c r="K124" i="35" s="1" a="1"/>
  <c r="K124" i="35" s="1"/>
  <c r="G123" i="35"/>
  <c r="K123" i="35" s="1" a="1"/>
  <c r="K123" i="35" s="1"/>
  <c r="G122" i="35"/>
  <c r="K122" i="35" s="1" a="1"/>
  <c r="K122" i="35" s="1"/>
  <c r="G121" i="35"/>
  <c r="K121" i="35" s="1" a="1"/>
  <c r="K121" i="35" s="1"/>
  <c r="F125" i="35"/>
  <c r="F124" i="35"/>
  <c r="F123" i="35"/>
  <c r="E125" i="35"/>
  <c r="W125" i="35" s="1"/>
  <c r="AF125" i="35" s="1"/>
  <c r="E124" i="35"/>
  <c r="E123" i="35"/>
  <c r="E122" i="35"/>
  <c r="E121" i="35"/>
  <c r="B125" i="35"/>
  <c r="P125" i="35" s="1"/>
  <c r="B124" i="35"/>
  <c r="B123" i="35"/>
  <c r="B122" i="35"/>
  <c r="B306" i="3"/>
  <c r="X210" i="3" s="1"/>
  <c r="H252" i="3"/>
  <c r="X208" i="3" s="1"/>
  <c r="G252" i="3"/>
  <c r="X207" i="3" s="1"/>
  <c r="B270" i="3"/>
  <c r="E270" i="3" s="1"/>
  <c r="B269" i="3"/>
  <c r="E269" i="3" s="1"/>
  <c r="B268" i="3"/>
  <c r="F121" i="35"/>
  <c r="B121" i="35"/>
  <c r="J121" i="35" s="1"/>
  <c r="G397" i="3"/>
  <c r="F397" i="3"/>
  <c r="G395" i="3"/>
  <c r="F395" i="3"/>
  <c r="G393" i="3"/>
  <c r="F393" i="3"/>
  <c r="G391" i="3"/>
  <c r="F391" i="3"/>
  <c r="G389" i="3"/>
  <c r="F389" i="3"/>
  <c r="G387" i="3"/>
  <c r="F387" i="3"/>
  <c r="G385" i="3"/>
  <c r="F385" i="3"/>
  <c r="G383" i="3"/>
  <c r="F383" i="3"/>
  <c r="G381" i="3"/>
  <c r="F381" i="3"/>
  <c r="G379" i="3"/>
  <c r="F379" i="3"/>
  <c r="G377" i="3"/>
  <c r="F377" i="3"/>
  <c r="G375" i="3"/>
  <c r="F375" i="3"/>
  <c r="G373" i="3"/>
  <c r="G371" i="3"/>
  <c r="F371" i="3"/>
  <c r="G369" i="3"/>
  <c r="F369" i="3"/>
  <c r="G367" i="3"/>
  <c r="F367" i="3"/>
  <c r="G365" i="3"/>
  <c r="F365" i="3"/>
  <c r="G363" i="3"/>
  <c r="F363" i="3"/>
  <c r="G361" i="3"/>
  <c r="F361" i="3"/>
  <c r="G359" i="3"/>
  <c r="F359" i="3"/>
  <c r="G357" i="3"/>
  <c r="F357" i="3"/>
  <c r="G355" i="3"/>
  <c r="F355" i="3"/>
  <c r="G353" i="3"/>
  <c r="F353" i="3"/>
  <c r="G351" i="3"/>
  <c r="F351" i="3"/>
  <c r="G349" i="3"/>
  <c r="F349" i="3"/>
  <c r="G347" i="3"/>
  <c r="F347" i="3"/>
  <c r="G345" i="3"/>
  <c r="F345" i="3"/>
  <c r="G343" i="3"/>
  <c r="F343" i="3"/>
  <c r="G341" i="3"/>
  <c r="F341" i="3"/>
  <c r="G339" i="3"/>
  <c r="F339" i="3"/>
  <c r="G337" i="3"/>
  <c r="F337" i="3"/>
  <c r="G335" i="3"/>
  <c r="F335" i="3"/>
  <c r="G333" i="3"/>
  <c r="F333" i="3"/>
  <c r="G331" i="3"/>
  <c r="F331" i="3"/>
  <c r="G329" i="3"/>
  <c r="F329" i="3"/>
  <c r="E114" i="35"/>
  <c r="B114" i="35"/>
  <c r="F114" i="35"/>
  <c r="V114" i="35" s="1"/>
  <c r="X114" i="35" s="1"/>
  <c r="Z114" i="35" s="1"/>
  <c r="G132" i="59"/>
  <c r="G119" i="59"/>
  <c r="G106" i="59"/>
  <c r="G93" i="59"/>
  <c r="G80" i="59"/>
  <c r="G67" i="59"/>
  <c r="G54" i="59"/>
  <c r="G41" i="59"/>
  <c r="G28" i="59"/>
  <c r="BQ36" i="35" s="1"/>
  <c r="AZ34" i="35"/>
  <c r="BB34" i="35" s="1"/>
  <c r="AZ35" i="35"/>
  <c r="BB35" i="35" s="1"/>
  <c r="AZ33" i="35"/>
  <c r="BB33" i="35" s="1"/>
  <c r="AZ32" i="35"/>
  <c r="BB32" i="35" s="1"/>
  <c r="AZ36" i="35"/>
  <c r="BB36" i="35" s="1"/>
  <c r="L4" i="3"/>
  <c r="J54" i="35"/>
  <c r="J55" i="35"/>
  <c r="K54" i="35"/>
  <c r="K55" i="35"/>
  <c r="B2" i="66"/>
  <c r="B1" i="66"/>
  <c r="B358" i="3"/>
  <c r="B357" i="3"/>
  <c r="B360" i="3" s="1"/>
  <c r="B363" i="3" s="1"/>
  <c r="B341" i="3"/>
  <c r="B340" i="3"/>
  <c r="B343" i="3" s="1"/>
  <c r="B346" i="3" s="1"/>
  <c r="B2" i="65"/>
  <c r="B1" i="65"/>
  <c r="B2" i="44"/>
  <c r="J36" i="3"/>
  <c r="J35" i="3"/>
  <c r="J34" i="3"/>
  <c r="J33" i="3"/>
  <c r="J32" i="3"/>
  <c r="J31" i="3"/>
  <c r="J30" i="3"/>
  <c r="J29" i="3"/>
  <c r="J28" i="3"/>
  <c r="J27" i="3"/>
  <c r="J26" i="3"/>
  <c r="J25" i="3"/>
  <c r="J24" i="3"/>
  <c r="J23" i="3"/>
  <c r="J22" i="3"/>
  <c r="J21" i="3"/>
  <c r="O32" i="35" s="1"/>
  <c r="J20" i="3"/>
  <c r="G13" i="62"/>
  <c r="G12" i="62"/>
  <c r="G11" i="62"/>
  <c r="G10" i="62"/>
  <c r="G9" i="62"/>
  <c r="F13" i="62"/>
  <c r="F12" i="62"/>
  <c r="F11" i="62"/>
  <c r="F10" i="62"/>
  <c r="F9" i="62"/>
  <c r="BA36" i="35"/>
  <c r="BC36" i="35"/>
  <c r="BA33" i="35"/>
  <c r="BA32" i="35"/>
  <c r="BA35" i="35"/>
  <c r="BA34" i="35"/>
  <c r="AC36" i="35"/>
  <c r="AB36" i="35"/>
  <c r="AC35" i="35"/>
  <c r="AB35" i="35"/>
  <c r="AG35" i="35" s="1"/>
  <c r="AC34" i="35"/>
  <c r="AB34" i="35"/>
  <c r="AC33" i="35"/>
  <c r="AB33" i="35"/>
  <c r="AC32" i="35"/>
  <c r="AB32" i="35"/>
  <c r="AH36" i="35"/>
  <c r="AH35" i="35"/>
  <c r="AH34" i="35"/>
  <c r="AH33" i="35"/>
  <c r="AH32" i="35"/>
  <c r="BW36" i="35"/>
  <c r="BW35" i="35"/>
  <c r="BW34" i="35"/>
  <c r="BW33" i="35"/>
  <c r="BW32" i="35"/>
  <c r="BV36" i="35"/>
  <c r="AF36" i="35" s="1"/>
  <c r="BV35" i="35"/>
  <c r="AF35" i="35" s="1"/>
  <c r="BV34" i="35"/>
  <c r="AF34" i="35" s="1"/>
  <c r="BV33" i="35"/>
  <c r="AF33" i="35" s="1"/>
  <c r="BV32" i="35"/>
  <c r="AF32" i="35" s="1"/>
  <c r="BC34" i="35"/>
  <c r="BC33" i="35"/>
  <c r="BC32" i="35"/>
  <c r="D130" i="59"/>
  <c r="C103" i="34" s="1"/>
  <c r="D117" i="59"/>
  <c r="C102" i="34" s="1"/>
  <c r="D104" i="59"/>
  <c r="D110" i="59" s="1"/>
  <c r="D91" i="59"/>
  <c r="D78" i="59"/>
  <c r="C99" i="34" s="1"/>
  <c r="D52" i="59"/>
  <c r="D58" i="59" s="1"/>
  <c r="D39" i="59"/>
  <c r="C96" i="34" s="1"/>
  <c r="D26" i="59"/>
  <c r="C95" i="34" s="1"/>
  <c r="D8" i="59"/>
  <c r="D6" i="59"/>
  <c r="B2" i="59"/>
  <c r="C100" i="34"/>
  <c r="H28" i="41"/>
  <c r="I28" i="41"/>
  <c r="H29" i="41"/>
  <c r="J29" i="41" s="1"/>
  <c r="I29" i="41"/>
  <c r="H25" i="41"/>
  <c r="J25" i="41" s="1"/>
  <c r="I25" i="41"/>
  <c r="H26" i="41"/>
  <c r="I26" i="41"/>
  <c r="H27" i="41"/>
  <c r="I27" i="41"/>
  <c r="H24" i="41"/>
  <c r="I24" i="41"/>
  <c r="H23" i="41"/>
  <c r="I23" i="41"/>
  <c r="H30" i="41"/>
  <c r="I30" i="41"/>
  <c r="H22" i="41"/>
  <c r="I22" i="41"/>
  <c r="I21" i="41"/>
  <c r="H21" i="41"/>
  <c r="Q54" i="35" s="1"/>
  <c r="T54" i="35" s="1"/>
  <c r="W54" i="35" s="1"/>
  <c r="BC35" i="35"/>
  <c r="I89" i="59"/>
  <c r="G95" i="59" s="1"/>
  <c r="I102" i="59"/>
  <c r="G108" i="59" s="1"/>
  <c r="I128" i="59"/>
  <c r="G134" i="59" s="1"/>
  <c r="I76" i="59"/>
  <c r="G82" i="59" s="1"/>
  <c r="I115" i="59"/>
  <c r="G121" i="59" s="1"/>
  <c r="L56" i="61"/>
  <c r="B56" i="61"/>
  <c r="A1" i="61"/>
  <c r="B1" i="59"/>
  <c r="X58" i="43"/>
  <c r="Y58" i="43"/>
  <c r="Z58" i="43"/>
  <c r="W58" i="43"/>
  <c r="AR48" i="6"/>
  <c r="F66" i="43" s="1"/>
  <c r="AR44" i="6"/>
  <c r="F62" i="43" s="1"/>
  <c r="AR45" i="6"/>
  <c r="F63" i="43" s="1"/>
  <c r="AR46" i="6"/>
  <c r="F64" i="43" s="1"/>
  <c r="AO48" i="6"/>
  <c r="AQ48" i="6"/>
  <c r="AQ44" i="6"/>
  <c r="AQ45" i="6"/>
  <c r="AQ46" i="6"/>
  <c r="AO44" i="6"/>
  <c r="AO45" i="6"/>
  <c r="AO46" i="6"/>
  <c r="AS44" i="6"/>
  <c r="AS45" i="6"/>
  <c r="AS46" i="6"/>
  <c r="AS48" i="6"/>
  <c r="AL44" i="6"/>
  <c r="X62" i="43" s="1"/>
  <c r="AL45" i="6"/>
  <c r="X63" i="43" s="1"/>
  <c r="AL46" i="6"/>
  <c r="X64" i="43" s="1"/>
  <c r="AL48" i="6"/>
  <c r="X66" i="43" s="1"/>
  <c r="AM44" i="6"/>
  <c r="Y62" i="43" s="1"/>
  <c r="AN44" i="6"/>
  <c r="Z62" i="43" s="1"/>
  <c r="AM45" i="6"/>
  <c r="Y63" i="43" s="1"/>
  <c r="AN45" i="6"/>
  <c r="Z63" i="43" s="1"/>
  <c r="AM46" i="6"/>
  <c r="Y64" i="43" s="1"/>
  <c r="AN46" i="6"/>
  <c r="Z64" i="43" s="1"/>
  <c r="AM48" i="6"/>
  <c r="Y66" i="43" s="1"/>
  <c r="AN48" i="6"/>
  <c r="Z66" i="43" s="1"/>
  <c r="Y44" i="6"/>
  <c r="M62" i="43" s="1"/>
  <c r="Z44" i="6"/>
  <c r="N62" i="43" s="1"/>
  <c r="AA44" i="6"/>
  <c r="O62" i="43" s="1"/>
  <c r="AB44" i="6"/>
  <c r="Q62" i="43" s="1"/>
  <c r="AC44" i="6"/>
  <c r="R62" i="43" s="1"/>
  <c r="AD44" i="6"/>
  <c r="S62" i="43" s="1"/>
  <c r="AE44" i="6"/>
  <c r="T62" i="43" s="1"/>
  <c r="AF44" i="6"/>
  <c r="U62" i="43" s="1"/>
  <c r="AG44" i="6"/>
  <c r="V62" i="43" s="1"/>
  <c r="AH44" i="6"/>
  <c r="W62" i="43" s="1"/>
  <c r="Y45" i="6"/>
  <c r="M63" i="43" s="1"/>
  <c r="Z45" i="6"/>
  <c r="N63" i="43" s="1"/>
  <c r="AA45" i="6"/>
  <c r="O63" i="43" s="1"/>
  <c r="AB45" i="6"/>
  <c r="Q63" i="43" s="1"/>
  <c r="AC45" i="6"/>
  <c r="R63" i="43" s="1"/>
  <c r="AD45" i="6"/>
  <c r="S63" i="43" s="1"/>
  <c r="AE45" i="6"/>
  <c r="T63" i="43" s="1"/>
  <c r="AF45" i="6"/>
  <c r="U63" i="43" s="1"/>
  <c r="AG45" i="6"/>
  <c r="V63" i="43" s="1"/>
  <c r="AH45" i="6"/>
  <c r="W63" i="43" s="1"/>
  <c r="Y46" i="6"/>
  <c r="M64" i="43" s="1"/>
  <c r="Z46" i="6"/>
  <c r="N64" i="43" s="1"/>
  <c r="AA46" i="6"/>
  <c r="O64" i="43" s="1"/>
  <c r="AB46" i="6"/>
  <c r="Q64" i="43" s="1"/>
  <c r="AC46" i="6"/>
  <c r="R64" i="43" s="1"/>
  <c r="AD46" i="6"/>
  <c r="S64" i="43" s="1"/>
  <c r="AE46" i="6"/>
  <c r="T64" i="43" s="1"/>
  <c r="AF46" i="6"/>
  <c r="U64" i="43" s="1"/>
  <c r="AG46" i="6"/>
  <c r="V64" i="43" s="1"/>
  <c r="AH46" i="6"/>
  <c r="W64" i="43" s="1"/>
  <c r="Y48" i="6"/>
  <c r="M66" i="43" s="1"/>
  <c r="Z48" i="6"/>
  <c r="N66" i="43" s="1"/>
  <c r="AA48" i="6"/>
  <c r="O66" i="43" s="1"/>
  <c r="AB48" i="6"/>
  <c r="Q66" i="43" s="1"/>
  <c r="AC48" i="6"/>
  <c r="R66" i="43" s="1"/>
  <c r="AD48" i="6"/>
  <c r="S66" i="43" s="1"/>
  <c r="AE48" i="6"/>
  <c r="T66" i="43" s="1"/>
  <c r="AF48" i="6"/>
  <c r="U66" i="43" s="1"/>
  <c r="AG48" i="6"/>
  <c r="V66" i="43" s="1"/>
  <c r="AH48" i="6"/>
  <c r="W66" i="43" s="1"/>
  <c r="O44" i="6"/>
  <c r="P44" i="6"/>
  <c r="O45" i="6"/>
  <c r="P45" i="6"/>
  <c r="O46" i="6"/>
  <c r="P46" i="6"/>
  <c r="O48" i="6"/>
  <c r="P48" i="6"/>
  <c r="X44" i="6"/>
  <c r="X45" i="6"/>
  <c r="X46" i="6"/>
  <c r="X48" i="6"/>
  <c r="W44" i="6"/>
  <c r="W45" i="6"/>
  <c r="W46" i="6"/>
  <c r="W48" i="6"/>
  <c r="U44" i="6"/>
  <c r="V44" i="6"/>
  <c r="U45" i="6"/>
  <c r="V45" i="6"/>
  <c r="U46" i="6"/>
  <c r="V46" i="6"/>
  <c r="U48" i="6"/>
  <c r="V48" i="6"/>
  <c r="T44" i="6"/>
  <c r="T45" i="6"/>
  <c r="T46" i="6"/>
  <c r="T48" i="6"/>
  <c r="N12" i="6"/>
  <c r="N24" i="6"/>
  <c r="N35" i="6"/>
  <c r="N36" i="6"/>
  <c r="N37" i="6"/>
  <c r="N38" i="6"/>
  <c r="N39" i="6"/>
  <c r="N40" i="6"/>
  <c r="N44" i="6"/>
  <c r="N45" i="6"/>
  <c r="N46" i="6"/>
  <c r="N48" i="6"/>
  <c r="L44" i="6"/>
  <c r="M44" i="6"/>
  <c r="L45" i="6"/>
  <c r="M45" i="6"/>
  <c r="L46" i="6"/>
  <c r="M46" i="6"/>
  <c r="L48" i="6"/>
  <c r="K66" i="43" s="1"/>
  <c r="M48" i="6"/>
  <c r="L66" i="43"/>
  <c r="E66" i="43"/>
  <c r="G66" i="43"/>
  <c r="H66" i="43"/>
  <c r="I66" i="43"/>
  <c r="J66" i="43"/>
  <c r="G67" i="43"/>
  <c r="G68" i="43"/>
  <c r="G69" i="43"/>
  <c r="G70" i="43"/>
  <c r="G71" i="43"/>
  <c r="AU44" i="6"/>
  <c r="AU45" i="6"/>
  <c r="AU46" i="6"/>
  <c r="AU48" i="6"/>
  <c r="D66" i="43" s="1"/>
  <c r="C125" i="15"/>
  <c r="AT30" i="54"/>
  <c r="AO30" i="54"/>
  <c r="AJ30" i="54"/>
  <c r="AE30" i="54"/>
  <c r="Z30" i="54"/>
  <c r="U30" i="54"/>
  <c r="P30" i="54"/>
  <c r="K30" i="54"/>
  <c r="G30" i="54"/>
  <c r="AT17" i="54"/>
  <c r="AO17" i="54"/>
  <c r="AJ17" i="54"/>
  <c r="AE17" i="54"/>
  <c r="Z17" i="54"/>
  <c r="U17" i="54"/>
  <c r="P17" i="54"/>
  <c r="K17" i="54"/>
  <c r="G17" i="54"/>
  <c r="AT9" i="54"/>
  <c r="AT8" i="54"/>
  <c r="AO9" i="54"/>
  <c r="AO8" i="54"/>
  <c r="AJ9" i="54"/>
  <c r="AJ8" i="54"/>
  <c r="AE9" i="54"/>
  <c r="AE8" i="54"/>
  <c r="Z9" i="54"/>
  <c r="Z8" i="54"/>
  <c r="U9" i="54"/>
  <c r="U8" i="54"/>
  <c r="P9" i="54"/>
  <c r="P8" i="54"/>
  <c r="C30" i="54"/>
  <c r="C17" i="54"/>
  <c r="C9" i="54"/>
  <c r="C8" i="54"/>
  <c r="AT33" i="54"/>
  <c r="AO33" i="54"/>
  <c r="AJ33" i="54"/>
  <c r="AE33" i="54"/>
  <c r="Z33" i="54"/>
  <c r="U33" i="54"/>
  <c r="P33" i="54"/>
  <c r="K33" i="54"/>
  <c r="G33" i="54"/>
  <c r="C33" i="54"/>
  <c r="AT32" i="54"/>
  <c r="AO32" i="54"/>
  <c r="AJ32" i="54"/>
  <c r="AE32" i="54"/>
  <c r="Z32" i="54"/>
  <c r="U32" i="54"/>
  <c r="P32" i="54"/>
  <c r="K32" i="54"/>
  <c r="G32" i="54"/>
  <c r="C32" i="54"/>
  <c r="AT31" i="54"/>
  <c r="AO31" i="54"/>
  <c r="AJ31" i="54"/>
  <c r="AE31" i="54"/>
  <c r="Z31" i="54"/>
  <c r="U31" i="54"/>
  <c r="P31" i="54"/>
  <c r="K31" i="54"/>
  <c r="G31" i="54"/>
  <c r="C31" i="54"/>
  <c r="AT29" i="54"/>
  <c r="AO29" i="54"/>
  <c r="AJ29" i="54"/>
  <c r="AE29" i="54"/>
  <c r="Z29" i="54"/>
  <c r="U29" i="54"/>
  <c r="P29" i="54"/>
  <c r="K29" i="54"/>
  <c r="G29" i="54"/>
  <c r="C29" i="54"/>
  <c r="AT28" i="54"/>
  <c r="AO28" i="54"/>
  <c r="AJ28" i="54"/>
  <c r="AE28" i="54"/>
  <c r="Z28" i="54"/>
  <c r="U28" i="54"/>
  <c r="P28" i="54"/>
  <c r="K28" i="54"/>
  <c r="G28" i="54"/>
  <c r="C28" i="54"/>
  <c r="AT20" i="54"/>
  <c r="AO20" i="54"/>
  <c r="AJ20" i="54"/>
  <c r="AE20" i="54"/>
  <c r="Z20" i="54"/>
  <c r="U20" i="54"/>
  <c r="P20" i="54"/>
  <c r="K20" i="54"/>
  <c r="G20" i="54"/>
  <c r="C20" i="54"/>
  <c r="AT19" i="54"/>
  <c r="AO19" i="54"/>
  <c r="AJ19" i="54"/>
  <c r="AE19" i="54"/>
  <c r="Z19" i="54"/>
  <c r="U19" i="54"/>
  <c r="P19" i="54"/>
  <c r="K19" i="54"/>
  <c r="G19" i="54"/>
  <c r="C19" i="54"/>
  <c r="AT18" i="54"/>
  <c r="AO18" i="54"/>
  <c r="AJ18" i="54"/>
  <c r="AE18" i="54"/>
  <c r="Z18" i="54"/>
  <c r="U18" i="54"/>
  <c r="P18" i="54"/>
  <c r="K18" i="54"/>
  <c r="G18" i="54"/>
  <c r="C18" i="54"/>
  <c r="AT16" i="54"/>
  <c r="AO16" i="54"/>
  <c r="AJ16" i="54"/>
  <c r="AE16" i="54"/>
  <c r="Z16" i="54"/>
  <c r="U16" i="54"/>
  <c r="P16" i="54"/>
  <c r="K16" i="54"/>
  <c r="G16" i="54"/>
  <c r="C16" i="54"/>
  <c r="AT7" i="54"/>
  <c r="AO7" i="54"/>
  <c r="AJ7" i="54"/>
  <c r="AE7" i="54"/>
  <c r="Z7" i="54"/>
  <c r="U7" i="54"/>
  <c r="P7" i="54"/>
  <c r="K7" i="54"/>
  <c r="G7" i="54"/>
  <c r="C7" i="54"/>
  <c r="AT6" i="54"/>
  <c r="AO6" i="54"/>
  <c r="AJ6" i="54"/>
  <c r="AE6" i="54"/>
  <c r="Z6" i="54"/>
  <c r="U6" i="54"/>
  <c r="P6" i="54"/>
  <c r="K6" i="54"/>
  <c r="G6" i="54"/>
  <c r="C6" i="54"/>
  <c r="AT5" i="54"/>
  <c r="AO5" i="54"/>
  <c r="AJ5" i="54"/>
  <c r="AE5" i="54"/>
  <c r="Z5" i="54"/>
  <c r="U5" i="54"/>
  <c r="P5" i="54"/>
  <c r="K5" i="54"/>
  <c r="G5" i="54"/>
  <c r="C5" i="54"/>
  <c r="AT4" i="54"/>
  <c r="AO4" i="54"/>
  <c r="AJ4" i="54"/>
  <c r="AE4" i="54"/>
  <c r="Z4" i="54"/>
  <c r="U4" i="54"/>
  <c r="G15" i="30" s="1"/>
  <c r="P4" i="54"/>
  <c r="G15" i="31" s="1"/>
  <c r="C4" i="54"/>
  <c r="G16" i="9" s="1"/>
  <c r="C42" i="23"/>
  <c r="C32" i="25"/>
  <c r="C30" i="45"/>
  <c r="E26" i="6"/>
  <c r="E25" i="6"/>
  <c r="N69" i="35"/>
  <c r="C55" i="34"/>
  <c r="E55" i="34"/>
  <c r="G55" i="34"/>
  <c r="I55" i="34"/>
  <c r="B24" i="62"/>
  <c r="D40" i="49"/>
  <c r="I40" i="49"/>
  <c r="C127" i="9"/>
  <c r="B63" i="52"/>
  <c r="C80" i="23"/>
  <c r="D78" i="51"/>
  <c r="D43" i="41"/>
  <c r="K43" i="41"/>
  <c r="K31" i="41"/>
  <c r="C69" i="34" s="1"/>
  <c r="B51" i="45"/>
  <c r="L51" i="45"/>
  <c r="C80" i="26"/>
  <c r="C30" i="22"/>
  <c r="C101" i="24"/>
  <c r="K30" i="22"/>
  <c r="H12" i="53"/>
  <c r="C123" i="36"/>
  <c r="C124" i="37"/>
  <c r="O123" i="36"/>
  <c r="M118" i="36"/>
  <c r="M118" i="37"/>
  <c r="M118" i="38"/>
  <c r="N125" i="39"/>
  <c r="C125" i="39"/>
  <c r="C124" i="40"/>
  <c r="M118" i="39"/>
  <c r="M118" i="40"/>
  <c r="M118" i="30"/>
  <c r="N125" i="31"/>
  <c r="C125" i="31"/>
  <c r="C123" i="29"/>
  <c r="M118" i="31"/>
  <c r="M118" i="15"/>
  <c r="B51" i="52"/>
  <c r="C9" i="23"/>
  <c r="G54" i="34"/>
  <c r="I54" i="34"/>
  <c r="E54" i="34"/>
  <c r="C54" i="34"/>
  <c r="A1" i="45"/>
  <c r="B1" i="55" s="1"/>
  <c r="H10" i="53"/>
  <c r="C10" i="53"/>
  <c r="H8" i="53"/>
  <c r="H6" i="53"/>
  <c r="C8" i="53"/>
  <c r="C6" i="53"/>
  <c r="G59" i="43"/>
  <c r="G60" i="43"/>
  <c r="G61" i="43"/>
  <c r="C62" i="43"/>
  <c r="D62" i="43"/>
  <c r="E62" i="43"/>
  <c r="G62" i="43"/>
  <c r="H62" i="43"/>
  <c r="I62" i="43"/>
  <c r="J62" i="43"/>
  <c r="K62" i="43"/>
  <c r="L62" i="43"/>
  <c r="C63" i="43"/>
  <c r="D63" i="43"/>
  <c r="E63" i="43"/>
  <c r="G63" i="43"/>
  <c r="H63" i="43"/>
  <c r="I63" i="43"/>
  <c r="J63" i="43"/>
  <c r="K63" i="43"/>
  <c r="L63" i="43"/>
  <c r="C64" i="43"/>
  <c r="D64" i="43"/>
  <c r="E64" i="43"/>
  <c r="G64" i="43"/>
  <c r="H64" i="43"/>
  <c r="I64" i="43"/>
  <c r="J64" i="43"/>
  <c r="K64" i="43"/>
  <c r="L64" i="43"/>
  <c r="G65" i="43"/>
  <c r="C66" i="43"/>
  <c r="AL84" i="35"/>
  <c r="AL83" i="35"/>
  <c r="AL82" i="35"/>
  <c r="BC75" i="3"/>
  <c r="BC76" i="3"/>
  <c r="BD75" i="3"/>
  <c r="BD76" i="3"/>
  <c r="BC77" i="3"/>
  <c r="BC78" i="3"/>
  <c r="BC79" i="3"/>
  <c r="BD77" i="3"/>
  <c r="BD78" i="3"/>
  <c r="BD79" i="3"/>
  <c r="BC80" i="3"/>
  <c r="BC81" i="3"/>
  <c r="BD80" i="3"/>
  <c r="BD81" i="3"/>
  <c r="BB78" i="3"/>
  <c r="BB79" i="3"/>
  <c r="BB77" i="3"/>
  <c r="BA78" i="3"/>
  <c r="BA79" i="3"/>
  <c r="BA77" i="3"/>
  <c r="BB81" i="3"/>
  <c r="BB80" i="3"/>
  <c r="BA81" i="3"/>
  <c r="BA80" i="3"/>
  <c r="BA76" i="3"/>
  <c r="BB76" i="3"/>
  <c r="BB75" i="3"/>
  <c r="AI102" i="35"/>
  <c r="AC101" i="35"/>
  <c r="AH101" i="35" s="1"/>
  <c r="AC100" i="35"/>
  <c r="AH100" i="35" s="1"/>
  <c r="AC99" i="35"/>
  <c r="AC98" i="35"/>
  <c r="AH98" i="35" s="1"/>
  <c r="AB102" i="35"/>
  <c r="AG102" i="35" s="1"/>
  <c r="AB101" i="35"/>
  <c r="AL101" i="35" s="1"/>
  <c r="AB100" i="35"/>
  <c r="AK100" i="35" s="1"/>
  <c r="AB99" i="35"/>
  <c r="AL99" i="35" s="1"/>
  <c r="AB98" i="35"/>
  <c r="AJ98" i="35" s="1"/>
  <c r="AA92" i="35"/>
  <c r="Z92" i="35"/>
  <c r="AD92" i="35"/>
  <c r="AC92" i="35"/>
  <c r="E100" i="35"/>
  <c r="I100" i="35"/>
  <c r="M100" i="35"/>
  <c r="O100" i="35"/>
  <c r="S100" i="35"/>
  <c r="U100" i="35"/>
  <c r="E101" i="35"/>
  <c r="I101" i="35"/>
  <c r="O101" i="35"/>
  <c r="U101" i="35"/>
  <c r="E102" i="35"/>
  <c r="I102" i="35"/>
  <c r="O102" i="35"/>
  <c r="U102" i="35"/>
  <c r="U99" i="35"/>
  <c r="O99" i="35"/>
  <c r="M99" i="35"/>
  <c r="I99" i="35"/>
  <c r="E99" i="35"/>
  <c r="U98" i="35"/>
  <c r="O98" i="35"/>
  <c r="M98" i="35"/>
  <c r="I98" i="35"/>
  <c r="E98" i="35"/>
  <c r="AA83" i="35"/>
  <c r="AA82" i="35"/>
  <c r="AA84" i="35"/>
  <c r="AA85" i="35"/>
  <c r="AA86" i="35"/>
  <c r="AA87" i="35"/>
  <c r="O92" i="35"/>
  <c r="U92" i="35"/>
  <c r="U82" i="35"/>
  <c r="U83" i="35"/>
  <c r="U84" i="35"/>
  <c r="I92" i="35"/>
  <c r="E92" i="35"/>
  <c r="K63" i="52"/>
  <c r="K80" i="23"/>
  <c r="C8" i="23"/>
  <c r="C7" i="23"/>
  <c r="J6" i="23"/>
  <c r="C6" i="23"/>
  <c r="J5" i="23"/>
  <c r="C5" i="23"/>
  <c r="A1" i="23"/>
  <c r="E90" i="36"/>
  <c r="AT34" i="54" s="1"/>
  <c r="G90" i="36" s="1"/>
  <c r="G88" i="36"/>
  <c r="G86" i="36"/>
  <c r="G84" i="36"/>
  <c r="G79" i="36"/>
  <c r="G77" i="36"/>
  <c r="G74" i="36"/>
  <c r="E61" i="36"/>
  <c r="AT21" i="54"/>
  <c r="G61" i="36" s="1"/>
  <c r="G59" i="36"/>
  <c r="G57" i="36"/>
  <c r="G55" i="36"/>
  <c r="G51" i="36"/>
  <c r="G49" i="36"/>
  <c r="G25" i="36"/>
  <c r="G22" i="36"/>
  <c r="O18" i="36"/>
  <c r="G18" i="36"/>
  <c r="O15" i="36"/>
  <c r="G15" i="36"/>
  <c r="A1" i="36"/>
  <c r="O124" i="37"/>
  <c r="E90" i="37"/>
  <c r="AO34" i="54"/>
  <c r="G90" i="37" s="1"/>
  <c r="G88" i="37"/>
  <c r="G86" i="37"/>
  <c r="G84" i="37"/>
  <c r="G79" i="37"/>
  <c r="G77" i="37"/>
  <c r="G74" i="37"/>
  <c r="E61" i="37"/>
  <c r="AO21" i="54" s="1"/>
  <c r="G61" i="37" s="1"/>
  <c r="G59" i="37"/>
  <c r="G57" i="37"/>
  <c r="G55" i="37"/>
  <c r="G51" i="37"/>
  <c r="G49" i="37"/>
  <c r="G25" i="37"/>
  <c r="G22" i="37"/>
  <c r="O18" i="37"/>
  <c r="G18" i="37"/>
  <c r="O15" i="37"/>
  <c r="G15" i="37"/>
  <c r="A1" i="37"/>
  <c r="O126" i="38"/>
  <c r="C126" i="38"/>
  <c r="E90" i="38"/>
  <c r="AJ34" i="54"/>
  <c r="G90" i="38"/>
  <c r="G88" i="38"/>
  <c r="G86" i="38"/>
  <c r="G84" i="38"/>
  <c r="G79" i="38"/>
  <c r="G77" i="38"/>
  <c r="G74" i="38"/>
  <c r="E61" i="38"/>
  <c r="AJ21" i="54"/>
  <c r="G61" i="38" s="1"/>
  <c r="G59" i="38"/>
  <c r="G57" i="38"/>
  <c r="G55" i="38"/>
  <c r="G51" i="38"/>
  <c r="G49" i="38"/>
  <c r="G25" i="38"/>
  <c r="G22" i="38"/>
  <c r="O18" i="38"/>
  <c r="G18" i="38"/>
  <c r="O15" i="38"/>
  <c r="G15" i="38"/>
  <c r="A1" i="38"/>
  <c r="E90" i="39"/>
  <c r="AE34" i="54"/>
  <c r="G90" i="39"/>
  <c r="G88" i="39"/>
  <c r="G86" i="39"/>
  <c r="G84" i="39"/>
  <c r="G79" i="39"/>
  <c r="G77" i="39"/>
  <c r="G74" i="39"/>
  <c r="E61" i="39"/>
  <c r="AE21" i="54" s="1"/>
  <c r="G61" i="39" s="1"/>
  <c r="G59" i="39"/>
  <c r="G57" i="39"/>
  <c r="G55" i="39"/>
  <c r="G51" i="39"/>
  <c r="G49" i="39"/>
  <c r="G25" i="39"/>
  <c r="G22" i="39"/>
  <c r="O18" i="39"/>
  <c r="G18" i="39"/>
  <c r="O15" i="39"/>
  <c r="G15" i="39"/>
  <c r="A1" i="39"/>
  <c r="O124" i="40"/>
  <c r="E90" i="40"/>
  <c r="Z34" i="54" s="1"/>
  <c r="G90" i="40" s="1"/>
  <c r="G88" i="40"/>
  <c r="G86" i="40"/>
  <c r="G79" i="40"/>
  <c r="G77" i="40"/>
  <c r="G74" i="40"/>
  <c r="E61" i="40"/>
  <c r="Z21" i="54"/>
  <c r="G61" i="40" s="1"/>
  <c r="G59" i="40"/>
  <c r="G57" i="40"/>
  <c r="G55" i="40"/>
  <c r="G51" i="40"/>
  <c r="G49" i="40"/>
  <c r="G25" i="40"/>
  <c r="G22" i="40"/>
  <c r="O18" i="40"/>
  <c r="G18" i="40"/>
  <c r="O15" i="40"/>
  <c r="G15" i="40"/>
  <c r="A1" i="40"/>
  <c r="O125" i="30"/>
  <c r="C125" i="30"/>
  <c r="E90" i="30"/>
  <c r="U34" i="54" s="1"/>
  <c r="G90" i="30" s="1"/>
  <c r="G88" i="30"/>
  <c r="G86" i="30"/>
  <c r="G84" i="30"/>
  <c r="G79" i="30"/>
  <c r="G77" i="30"/>
  <c r="G74" i="30"/>
  <c r="E61" i="30"/>
  <c r="U21" i="54"/>
  <c r="G61" i="30" s="1"/>
  <c r="G59" i="30"/>
  <c r="G57" i="30"/>
  <c r="G55" i="30"/>
  <c r="G51" i="30"/>
  <c r="G49" i="30"/>
  <c r="G25" i="30"/>
  <c r="G22" i="30"/>
  <c r="O18" i="30"/>
  <c r="G18" i="30"/>
  <c r="O15" i="30"/>
  <c r="A1" i="30"/>
  <c r="E90" i="31"/>
  <c r="P34" i="54" s="1"/>
  <c r="G90" i="31" s="1"/>
  <c r="G88" i="31"/>
  <c r="G86" i="31"/>
  <c r="G84" i="31"/>
  <c r="G79" i="31"/>
  <c r="G77" i="31"/>
  <c r="G74" i="31"/>
  <c r="E61" i="31"/>
  <c r="P21" i="54"/>
  <c r="G61" i="31" s="1"/>
  <c r="G59" i="31"/>
  <c r="G57" i="31"/>
  <c r="G55" i="31"/>
  <c r="G51" i="31"/>
  <c r="G49" i="31"/>
  <c r="G25" i="31"/>
  <c r="G22" i="31"/>
  <c r="O18" i="31"/>
  <c r="G18" i="31"/>
  <c r="O15" i="31"/>
  <c r="A1" i="31"/>
  <c r="O123" i="29"/>
  <c r="E90" i="29"/>
  <c r="K34" i="54"/>
  <c r="G90" i="29" s="1"/>
  <c r="G88" i="29"/>
  <c r="G86" i="29"/>
  <c r="G84" i="29"/>
  <c r="G79" i="29"/>
  <c r="G77" i="29"/>
  <c r="G74" i="29"/>
  <c r="E61" i="29"/>
  <c r="K21" i="54" s="1"/>
  <c r="G61" i="29" s="1"/>
  <c r="G59" i="29"/>
  <c r="G57" i="29"/>
  <c r="G55" i="29"/>
  <c r="G51" i="29"/>
  <c r="G49" i="29"/>
  <c r="G25" i="29"/>
  <c r="G22" i="29"/>
  <c r="O18" i="29"/>
  <c r="G18" i="29"/>
  <c r="O15" i="29"/>
  <c r="A1" i="29"/>
  <c r="O125" i="15"/>
  <c r="E90" i="15"/>
  <c r="G34" i="54" s="1"/>
  <c r="G90" i="15" s="1"/>
  <c r="G88" i="15"/>
  <c r="G86" i="15"/>
  <c r="G84" i="15"/>
  <c r="G79" i="15"/>
  <c r="G74" i="15"/>
  <c r="E61" i="15"/>
  <c r="G21" i="54" s="1"/>
  <c r="G61" i="15" s="1"/>
  <c r="G59" i="15"/>
  <c r="G57" i="15"/>
  <c r="G55" i="15"/>
  <c r="G51" i="15"/>
  <c r="G49" i="15"/>
  <c r="G25" i="15"/>
  <c r="G22" i="15"/>
  <c r="O18" i="15"/>
  <c r="G18" i="15"/>
  <c r="O15" i="15"/>
  <c r="A1" i="15"/>
  <c r="O127" i="9"/>
  <c r="M119" i="9"/>
  <c r="E91" i="9"/>
  <c r="C34" i="54" s="1"/>
  <c r="G91" i="9" s="1"/>
  <c r="G89" i="9"/>
  <c r="G87" i="9"/>
  <c r="G85" i="9"/>
  <c r="G80" i="9"/>
  <c r="G78" i="9"/>
  <c r="G75" i="9"/>
  <c r="E62" i="9"/>
  <c r="C21" i="54"/>
  <c r="G62" i="9" s="1"/>
  <c r="G60" i="9"/>
  <c r="G58" i="9"/>
  <c r="G56" i="9"/>
  <c r="G52" i="9"/>
  <c r="G50" i="9"/>
  <c r="G26" i="9"/>
  <c r="G23" i="9"/>
  <c r="O19" i="9"/>
  <c r="G19" i="9"/>
  <c r="O16" i="9"/>
  <c r="A1" i="9"/>
  <c r="V32" i="43"/>
  <c r="U32" i="43"/>
  <c r="T32" i="43"/>
  <c r="V31" i="43"/>
  <c r="U31" i="43"/>
  <c r="T31" i="43"/>
  <c r="V30" i="43"/>
  <c r="U30" i="43"/>
  <c r="T30" i="43"/>
  <c r="V29" i="43"/>
  <c r="U29" i="43"/>
  <c r="T29" i="43"/>
  <c r="V28" i="43"/>
  <c r="U28" i="43"/>
  <c r="T28" i="43"/>
  <c r="V27" i="43"/>
  <c r="U27" i="43"/>
  <c r="T27" i="43"/>
  <c r="V26" i="43"/>
  <c r="U26" i="43"/>
  <c r="T26" i="43"/>
  <c r="V25" i="43"/>
  <c r="U25" i="43"/>
  <c r="T25" i="43"/>
  <c r="V24" i="43"/>
  <c r="U24" i="43"/>
  <c r="T24" i="43"/>
  <c r="V15" i="43"/>
  <c r="U15" i="43"/>
  <c r="T15" i="43"/>
  <c r="V14" i="43"/>
  <c r="U14" i="43"/>
  <c r="T14" i="43"/>
  <c r="AF3" i="43"/>
  <c r="AE3" i="43"/>
  <c r="AD3" i="43"/>
  <c r="AC3" i="43"/>
  <c r="AB3" i="43"/>
  <c r="AA3" i="43"/>
  <c r="Z3" i="43"/>
  <c r="Y3" i="43"/>
  <c r="X3" i="43"/>
  <c r="W3" i="43"/>
  <c r="V3" i="43"/>
  <c r="U3" i="43"/>
  <c r="T3" i="43"/>
  <c r="S3" i="43"/>
  <c r="R3" i="43"/>
  <c r="N3" i="43"/>
  <c r="M3" i="43"/>
  <c r="L3" i="43"/>
  <c r="K3" i="43"/>
  <c r="J3" i="43"/>
  <c r="I3" i="43"/>
  <c r="H3" i="43"/>
  <c r="G3" i="43"/>
  <c r="F3" i="43"/>
  <c r="E3" i="43"/>
  <c r="D3" i="43"/>
  <c r="A13" i="6"/>
  <c r="A14" i="6" s="1"/>
  <c r="A15" i="6" s="1"/>
  <c r="A16" i="6" s="1"/>
  <c r="A17" i="6" s="1"/>
  <c r="A18" i="6" s="1"/>
  <c r="A19" i="6" s="1"/>
  <c r="A20" i="6" s="1"/>
  <c r="A21" i="6" s="1"/>
  <c r="A22" i="6" s="1"/>
  <c r="A23" i="6" s="1"/>
  <c r="Q12" i="6"/>
  <c r="CT11" i="6"/>
  <c r="CT10" i="6"/>
  <c r="CT9" i="6"/>
  <c r="CT8" i="6"/>
  <c r="CT7" i="6"/>
  <c r="CT6" i="6"/>
  <c r="CT5" i="6"/>
  <c r="CT4" i="6"/>
  <c r="CT3" i="6"/>
  <c r="A3" i="6"/>
  <c r="A4" i="6"/>
  <c r="A5" i="6"/>
  <c r="A6" i="6"/>
  <c r="A7" i="6" s="1"/>
  <c r="A8" i="6" s="1"/>
  <c r="A9" i="6" s="1"/>
  <c r="A10" i="6" s="1"/>
  <c r="A11" i="6" s="1"/>
  <c r="CT2" i="6"/>
  <c r="BF7" i="3"/>
  <c r="BF8" i="3" s="1"/>
  <c r="BF9" i="3" s="1"/>
  <c r="BF10" i="3" s="1"/>
  <c r="BF11" i="3" s="1"/>
  <c r="BF12" i="3" s="1"/>
  <c r="BF13" i="3" s="1"/>
  <c r="BF14" i="3" s="1"/>
  <c r="BF15" i="3" s="1"/>
  <c r="BF16" i="3" s="1"/>
  <c r="BF17" i="3" s="1"/>
  <c r="BF18" i="3" s="1"/>
  <c r="BF19" i="3" s="1"/>
  <c r="BF20" i="3" s="1"/>
  <c r="K47" i="3"/>
  <c r="G84" i="40"/>
  <c r="G77" i="15"/>
  <c r="O29" i="3"/>
  <c r="O28" i="3"/>
  <c r="O26" i="3"/>
  <c r="A99" i="35"/>
  <c r="A100" i="35" s="1"/>
  <c r="A101" i="35" s="1"/>
  <c r="A102" i="35" s="1"/>
  <c r="A103" i="35" s="1"/>
  <c r="A104" i="35" s="1"/>
  <c r="A105" i="35" s="1"/>
  <c r="A106" i="35" s="1"/>
  <c r="A107" i="35" s="1"/>
  <c r="A93" i="35"/>
  <c r="AD84" i="35"/>
  <c r="AC84" i="35"/>
  <c r="Z84" i="35"/>
  <c r="S84" i="35"/>
  <c r="O84" i="35"/>
  <c r="M84" i="35"/>
  <c r="I84" i="35"/>
  <c r="E84" i="35"/>
  <c r="AD83" i="35"/>
  <c r="AC83" i="35"/>
  <c r="Z83" i="35"/>
  <c r="S83" i="35"/>
  <c r="O83" i="35"/>
  <c r="M83" i="35"/>
  <c r="I83" i="35"/>
  <c r="E83" i="35"/>
  <c r="A83" i="35"/>
  <c r="A84" i="35" s="1"/>
  <c r="A85" i="35" s="1"/>
  <c r="A86" i="35" s="1"/>
  <c r="A87" i="35" s="1"/>
  <c r="AD82" i="35"/>
  <c r="AC82" i="35"/>
  <c r="Z82" i="35"/>
  <c r="S82" i="35"/>
  <c r="O82" i="35"/>
  <c r="M82" i="35"/>
  <c r="I82" i="35"/>
  <c r="E82" i="35"/>
  <c r="E63" i="35"/>
  <c r="B63" i="35"/>
  <c r="F63" i="35" s="1"/>
  <c r="E62" i="35"/>
  <c r="B62" i="35"/>
  <c r="B22" i="62" s="1"/>
  <c r="N22" i="62" s="1"/>
  <c r="E61" i="35"/>
  <c r="B61" i="35"/>
  <c r="H61" i="35" s="1"/>
  <c r="E60" i="35"/>
  <c r="B60" i="35"/>
  <c r="E59" i="35"/>
  <c r="B59" i="35"/>
  <c r="B19" i="62" s="1"/>
  <c r="N19" i="62" s="1"/>
  <c r="E58" i="35"/>
  <c r="B58" i="35"/>
  <c r="H58" i="35" s="1"/>
  <c r="E57" i="35"/>
  <c r="B57" i="35"/>
  <c r="I57" i="35" s="1"/>
  <c r="E56" i="35"/>
  <c r="B56" i="35"/>
  <c r="B16" i="62" s="1"/>
  <c r="N16" i="62" s="1"/>
  <c r="E55" i="35"/>
  <c r="B55" i="35"/>
  <c r="H55" i="35" s="1"/>
  <c r="E54" i="35"/>
  <c r="B54" i="35"/>
  <c r="C54" i="35" s="1"/>
  <c r="N54" i="35" s="1"/>
  <c r="O54" i="35" s="1"/>
  <c r="A28" i="35"/>
  <c r="A29" i="35"/>
  <c r="A30" i="35" s="1"/>
  <c r="A31" i="35" s="1"/>
  <c r="A32" i="35" s="1"/>
  <c r="A33" i="35" s="1"/>
  <c r="A34" i="35" s="1"/>
  <c r="A35" i="35" s="1"/>
  <c r="A36" i="35" s="1"/>
  <c r="N78" i="51"/>
  <c r="B1" i="51"/>
  <c r="B1" i="50"/>
  <c r="J103" i="34"/>
  <c r="J102" i="34"/>
  <c r="J101" i="34"/>
  <c r="J100" i="34"/>
  <c r="J99" i="34"/>
  <c r="J98" i="34"/>
  <c r="J97" i="34"/>
  <c r="J96" i="34"/>
  <c r="J95" i="34"/>
  <c r="J94" i="34"/>
  <c r="B60" i="34"/>
  <c r="B61" i="34" s="1"/>
  <c r="B62" i="34" s="1"/>
  <c r="B63" i="34" s="1"/>
  <c r="B64" i="34" s="1"/>
  <c r="B65" i="34" s="1"/>
  <c r="B66" i="34" s="1"/>
  <c r="B67" i="34" s="1"/>
  <c r="B68" i="34" s="1"/>
  <c r="B69" i="34" s="1"/>
  <c r="B39" i="34"/>
  <c r="B40" i="34"/>
  <c r="B41" i="34" s="1"/>
  <c r="B42" i="34" s="1"/>
  <c r="B43" i="34" s="1"/>
  <c r="B44" i="34" s="1"/>
  <c r="B45" i="34" s="1"/>
  <c r="B46" i="34" s="1"/>
  <c r="B47" i="34" s="1"/>
  <c r="I32" i="34"/>
  <c r="C32" i="34"/>
  <c r="I30" i="34"/>
  <c r="C30" i="34"/>
  <c r="I23" i="34"/>
  <c r="C23" i="34"/>
  <c r="I21" i="34"/>
  <c r="C21" i="34"/>
  <c r="I7" i="34"/>
  <c r="B4" i="34"/>
  <c r="B1" i="34"/>
  <c r="I42" i="47"/>
  <c r="I41" i="47"/>
  <c r="J31" i="47"/>
  <c r="C31" i="47"/>
  <c r="J29" i="47"/>
  <c r="C29" i="47"/>
  <c r="J22" i="47"/>
  <c r="C22" i="47"/>
  <c r="J20" i="47"/>
  <c r="C20" i="47"/>
  <c r="J6" i="47"/>
  <c r="B4" i="47"/>
  <c r="B1" i="47"/>
  <c r="K28" i="49"/>
  <c r="K27" i="49"/>
  <c r="K26" i="49"/>
  <c r="K25" i="49"/>
  <c r="K24" i="49"/>
  <c r="K23" i="49"/>
  <c r="K22" i="49"/>
  <c r="K21" i="49"/>
  <c r="B3" i="49"/>
  <c r="B2" i="49"/>
  <c r="J31" i="41"/>
  <c r="B3" i="41"/>
  <c r="B2" i="41"/>
  <c r="B1" i="44"/>
  <c r="L101" i="24"/>
  <c r="L42" i="25"/>
  <c r="B42" i="25"/>
  <c r="I18" i="25"/>
  <c r="C18" i="25"/>
  <c r="I17" i="25"/>
  <c r="C17" i="25"/>
  <c r="I16" i="25"/>
  <c r="C16" i="25"/>
  <c r="L15" i="25"/>
  <c r="I15" i="25"/>
  <c r="C15" i="25"/>
  <c r="C14" i="25"/>
  <c r="C10" i="25"/>
  <c r="K9" i="25"/>
  <c r="C9" i="25"/>
  <c r="K8" i="25"/>
  <c r="C8" i="25"/>
  <c r="L7" i="25"/>
  <c r="I7" i="25"/>
  <c r="C7" i="25"/>
  <c r="L6" i="25"/>
  <c r="I6" i="25"/>
  <c r="C6" i="25"/>
  <c r="C5" i="25"/>
  <c r="A1" i="25"/>
  <c r="H80" i="26"/>
  <c r="A1" i="26"/>
  <c r="A1" i="22"/>
  <c r="B66" i="42"/>
  <c r="C43" i="42"/>
  <c r="C42" i="42"/>
  <c r="C10" i="42"/>
  <c r="C9" i="42"/>
  <c r="B1" i="42"/>
  <c r="B20" i="62"/>
  <c r="N20" i="62" s="1"/>
  <c r="I60" i="35"/>
  <c r="I55" i="35"/>
  <c r="H56" i="35"/>
  <c r="G56" i="35"/>
  <c r="F56" i="35"/>
  <c r="H60" i="35"/>
  <c r="G60" i="35"/>
  <c r="F60" i="35"/>
  <c r="C56" i="35"/>
  <c r="M56" i="35" s="1"/>
  <c r="C60" i="35"/>
  <c r="M60" i="35" s="1"/>
  <c r="AG33" i="35"/>
  <c r="AG34" i="35"/>
  <c r="N68" i="35"/>
  <c r="BR34" i="35"/>
  <c r="K30" i="49"/>
  <c r="G58" i="59"/>
  <c r="C5" i="6" s="1"/>
  <c r="DW5" i="6" s="1"/>
  <c r="Q12" i="62"/>
  <c r="S12" i="62" s="1"/>
  <c r="G45" i="59"/>
  <c r="G46" i="59" s="1"/>
  <c r="G32" i="59"/>
  <c r="E3" i="6" s="1"/>
  <c r="BR33" i="35"/>
  <c r="BR32" i="35"/>
  <c r="BR35" i="35"/>
  <c r="BR36" i="35"/>
  <c r="AM3" i="6"/>
  <c r="CM35" i="35"/>
  <c r="CM32" i="35"/>
  <c r="CM33" i="35"/>
  <c r="AM6" i="6"/>
  <c r="CM34" i="35"/>
  <c r="AM4" i="6"/>
  <c r="AM10" i="6"/>
  <c r="CM36" i="35"/>
  <c r="AM7" i="6"/>
  <c r="AM8" i="6"/>
  <c r="AM9" i="6"/>
  <c r="AM11" i="6"/>
  <c r="AM2" i="6"/>
  <c r="U37" i="35" l="1"/>
  <c r="P122" i="35"/>
  <c r="F55" i="35"/>
  <c r="D23" i="6"/>
  <c r="U23" i="6" s="1"/>
  <c r="F27" i="6"/>
  <c r="Z27" i="6" s="1"/>
  <c r="AF6" i="3"/>
  <c r="C63" i="35"/>
  <c r="M63" i="35" s="1"/>
  <c r="AB83" i="35"/>
  <c r="AI83" i="35" s="1"/>
  <c r="F59" i="35"/>
  <c r="G55" i="35"/>
  <c r="I63" i="35"/>
  <c r="M15" i="69"/>
  <c r="Q33" i="35"/>
  <c r="Q36" i="35"/>
  <c r="Q34" i="35"/>
  <c r="Q35" i="35"/>
  <c r="L36" i="35"/>
  <c r="L34" i="35"/>
  <c r="L33" i="35"/>
  <c r="L35" i="35"/>
  <c r="AG36" i="35"/>
  <c r="O36" i="35"/>
  <c r="O34" i="35"/>
  <c r="O35" i="35"/>
  <c r="O33" i="35"/>
  <c r="AG32" i="35"/>
  <c r="C62" i="35"/>
  <c r="N62" i="35" s="1"/>
  <c r="P62" i="35" s="1"/>
  <c r="AE99" i="35"/>
  <c r="F61" i="35"/>
  <c r="F58" i="35"/>
  <c r="I58" i="35"/>
  <c r="B17" i="62"/>
  <c r="N17" i="62" s="1"/>
  <c r="G57" i="35"/>
  <c r="H54" i="35"/>
  <c r="G54" i="35"/>
  <c r="F54" i="35"/>
  <c r="G58" i="35"/>
  <c r="B18" i="62"/>
  <c r="N18" i="62" s="1"/>
  <c r="C58" i="35"/>
  <c r="M58" i="35" s="1"/>
  <c r="F62" i="35"/>
  <c r="I54" i="35"/>
  <c r="G62" i="35"/>
  <c r="B14" i="62"/>
  <c r="N14" i="62" s="1"/>
  <c r="H62" i="35"/>
  <c r="I62" i="35"/>
  <c r="AJ99" i="35"/>
  <c r="C61" i="35"/>
  <c r="L61" i="35" s="1"/>
  <c r="G59" i="35"/>
  <c r="B23" i="62"/>
  <c r="N23" i="62" s="1"/>
  <c r="B15" i="62"/>
  <c r="N15" i="62" s="1"/>
  <c r="AK99" i="35"/>
  <c r="C59" i="35"/>
  <c r="X59" i="35" s="1"/>
  <c r="G63" i="35"/>
  <c r="H59" i="35"/>
  <c r="I61" i="35"/>
  <c r="C57" i="35"/>
  <c r="X57" i="35" s="1"/>
  <c r="H63" i="35"/>
  <c r="F57" i="35"/>
  <c r="B21" i="62"/>
  <c r="N21" i="62" s="1"/>
  <c r="C55" i="35"/>
  <c r="L55" i="35" s="1"/>
  <c r="I59" i="35"/>
  <c r="G61" i="35"/>
  <c r="H57" i="35"/>
  <c r="G7" i="62"/>
  <c r="BA30" i="35"/>
  <c r="G8" i="62"/>
  <c r="BA31" i="35"/>
  <c r="AJ102" i="35"/>
  <c r="I56" i="35"/>
  <c r="AI100" i="35"/>
  <c r="AG101" i="35"/>
  <c r="H122" i="35"/>
  <c r="L122" i="35" s="1"/>
  <c r="I122" i="35"/>
  <c r="M122" i="35" s="1"/>
  <c r="O122" i="35"/>
  <c r="BA27" i="35"/>
  <c r="J122" i="35"/>
  <c r="N122" i="35" s="1"/>
  <c r="F28" i="6"/>
  <c r="AE28" i="6" s="1"/>
  <c r="G5" i="62"/>
  <c r="BA28" i="35"/>
  <c r="F34" i="6"/>
  <c r="Z34" i="6" s="1"/>
  <c r="G6" i="62"/>
  <c r="BA29" i="35"/>
  <c r="B307" i="3"/>
  <c r="Y210" i="3" s="1"/>
  <c r="Y23" i="6"/>
  <c r="W32" i="43" s="1"/>
  <c r="X23" i="6"/>
  <c r="C307" i="3"/>
  <c r="O125" i="35"/>
  <c r="I125" i="35"/>
  <c r="M125" i="35" s="1"/>
  <c r="W124" i="35"/>
  <c r="AC124" i="35" s="1"/>
  <c r="O124" i="35"/>
  <c r="O123" i="35"/>
  <c r="J123" i="35"/>
  <c r="N123" i="35" s="1"/>
  <c r="P123" i="35"/>
  <c r="I123" i="35"/>
  <c r="M123" i="35" s="1"/>
  <c r="W123" i="35"/>
  <c r="AF123" i="35" s="1"/>
  <c r="H123" i="35"/>
  <c r="L123" i="35" s="1"/>
  <c r="W122" i="35"/>
  <c r="AF122" i="35" s="1"/>
  <c r="O121" i="35"/>
  <c r="H121" i="35"/>
  <c r="L121" i="35" s="1"/>
  <c r="I121" i="35"/>
  <c r="M121" i="35" s="1"/>
  <c r="W121" i="35"/>
  <c r="AD121" i="35" s="1"/>
  <c r="P121" i="35"/>
  <c r="AA102" i="35"/>
  <c r="AF102" i="35" s="1"/>
  <c r="AL102" i="35"/>
  <c r="AK101" i="35"/>
  <c r="AJ101" i="35"/>
  <c r="AL98" i="35"/>
  <c r="AK102" i="35"/>
  <c r="AE100" i="35"/>
  <c r="AA100" i="35"/>
  <c r="AF100" i="35" s="1"/>
  <c r="AU100" i="35" s="1"/>
  <c r="E31" i="3"/>
  <c r="AG208" i="3"/>
  <c r="M208" i="3"/>
  <c r="AG207" i="3"/>
  <c r="I114" i="35" s="1"/>
  <c r="M207" i="3"/>
  <c r="BS30" i="35"/>
  <c r="C101" i="44"/>
  <c r="V30" i="35" s="1"/>
  <c r="H114" i="35"/>
  <c r="BS31" i="35"/>
  <c r="BT31" i="35"/>
  <c r="BT30" i="35"/>
  <c r="BT29" i="35"/>
  <c r="AF3" i="3"/>
  <c r="V130" i="35"/>
  <c r="B99" i="59"/>
  <c r="BT27" i="35"/>
  <c r="T27" i="35"/>
  <c r="Y53" i="3"/>
  <c r="AE31" i="35"/>
  <c r="Q6" i="62"/>
  <c r="S6" i="62" s="1"/>
  <c r="P6" i="62"/>
  <c r="R6" i="62"/>
  <c r="M11" i="62"/>
  <c r="K101" i="44"/>
  <c r="X30" i="35" s="1"/>
  <c r="AE30" i="35" s="1"/>
  <c r="O11" i="62"/>
  <c r="R13" i="62"/>
  <c r="Q13" i="62"/>
  <c r="S13" i="62" s="1"/>
  <c r="L7" i="62"/>
  <c r="J7" i="62"/>
  <c r="R7" i="62"/>
  <c r="K13" i="62"/>
  <c r="D32" i="59"/>
  <c r="M13" i="62"/>
  <c r="R10" i="62"/>
  <c r="Q7" i="62"/>
  <c r="S7" i="62" s="1"/>
  <c r="P13" i="62"/>
  <c r="P7" i="62"/>
  <c r="M6" i="62"/>
  <c r="O6" i="62"/>
  <c r="K6" i="62"/>
  <c r="J13" i="62"/>
  <c r="L11" i="62"/>
  <c r="N10" i="62"/>
  <c r="R9" i="62"/>
  <c r="P12" i="62"/>
  <c r="L6" i="62"/>
  <c r="M12" i="62"/>
  <c r="K7" i="62"/>
  <c r="P11" i="62"/>
  <c r="N7" i="62"/>
  <c r="N11" i="62"/>
  <c r="O13" i="62"/>
  <c r="L13" i="62"/>
  <c r="J6" i="62"/>
  <c r="Q11" i="62"/>
  <c r="S11" i="62" s="1"/>
  <c r="P10" i="62"/>
  <c r="D45" i="59"/>
  <c r="K10" i="62"/>
  <c r="R11" i="62"/>
  <c r="M7" i="62"/>
  <c r="L12" i="62"/>
  <c r="K12" i="62"/>
  <c r="J11" i="62"/>
  <c r="P5" i="62"/>
  <c r="L5" i="62"/>
  <c r="R5" i="62"/>
  <c r="Q10" i="62"/>
  <c r="S10" i="62" s="1"/>
  <c r="D136" i="59"/>
  <c r="C97" i="34"/>
  <c r="M10" i="62"/>
  <c r="M5" i="62"/>
  <c r="K5" i="62"/>
  <c r="K9" i="62"/>
  <c r="J9" i="62"/>
  <c r="B47" i="59"/>
  <c r="B125" i="59"/>
  <c r="Q5" i="62"/>
  <c r="S5" i="62" s="1"/>
  <c r="D123" i="59"/>
  <c r="O5" i="62"/>
  <c r="L10" i="62"/>
  <c r="O10" i="62"/>
  <c r="J5" i="62"/>
  <c r="AK98" i="35"/>
  <c r="AG98" i="35"/>
  <c r="AB84" i="35"/>
  <c r="Q130" i="35"/>
  <c r="S130" i="35" s="1"/>
  <c r="W130" i="35"/>
  <c r="AG130" i="35" s="1"/>
  <c r="G98" i="34"/>
  <c r="C42" i="34"/>
  <c r="AS30" i="35"/>
  <c r="BN30" i="35"/>
  <c r="S30" i="35"/>
  <c r="AR31" i="35"/>
  <c r="BN31" i="35"/>
  <c r="BN29" i="35"/>
  <c r="T31" i="35"/>
  <c r="AB82" i="35"/>
  <c r="AG82" i="35" s="1"/>
  <c r="B138" i="59"/>
  <c r="R12" i="62"/>
  <c r="Q9" i="62"/>
  <c r="S9" i="62" s="1"/>
  <c r="D97" i="59"/>
  <c r="O9" i="62"/>
  <c r="O12" i="62"/>
  <c r="L9" i="62"/>
  <c r="B86" i="59"/>
  <c r="P9" i="62"/>
  <c r="M9" i="62"/>
  <c r="J12" i="62"/>
  <c r="G130" i="35"/>
  <c r="B1" i="60"/>
  <c r="A2" i="24"/>
  <c r="A2" i="22"/>
  <c r="BS28" i="35"/>
  <c r="BN28" i="35"/>
  <c r="S28" i="35"/>
  <c r="BT28" i="35"/>
  <c r="BS27" i="35"/>
  <c r="BQ27" i="35" s="1"/>
  <c r="AB92" i="35"/>
  <c r="AQ82" i="35"/>
  <c r="F41" i="6" s="1"/>
  <c r="T41" i="6" s="1"/>
  <c r="AQ83" i="35"/>
  <c r="F42" i="6" s="1"/>
  <c r="AD42" i="6" s="1"/>
  <c r="S60" i="43" s="1"/>
  <c r="AQ84" i="35"/>
  <c r="F43" i="6" s="1"/>
  <c r="O43" i="6" s="1"/>
  <c r="BN27" i="35"/>
  <c r="BP27" i="35"/>
  <c r="G4" i="62"/>
  <c r="G30" i="35"/>
  <c r="H27" i="35"/>
  <c r="G27" i="35"/>
  <c r="H14" i="3"/>
  <c r="H29" i="35"/>
  <c r="O29" i="35" s="1"/>
  <c r="G28" i="35"/>
  <c r="H28" i="35"/>
  <c r="O28" i="35" s="1"/>
  <c r="G31" i="35"/>
  <c r="AE98" i="35"/>
  <c r="AI98" i="35"/>
  <c r="AA98" i="35"/>
  <c r="AF98" i="35" s="1"/>
  <c r="AQ92" i="35"/>
  <c r="M92" i="35"/>
  <c r="M102" i="35"/>
  <c r="AI84" i="35"/>
  <c r="AJ84" i="35"/>
  <c r="AH84" i="35"/>
  <c r="AF84" i="35"/>
  <c r="AK84" i="35"/>
  <c r="AG84" i="35"/>
  <c r="S101" i="35"/>
  <c r="C4" i="43"/>
  <c r="F30" i="6"/>
  <c r="D30" i="6" s="1"/>
  <c r="K30" i="6" s="1"/>
  <c r="F31" i="6"/>
  <c r="Z31" i="6" s="1"/>
  <c r="H31" i="35"/>
  <c r="K31" i="35" s="1"/>
  <c r="H30" i="35"/>
  <c r="N30" i="35" s="1"/>
  <c r="B25" i="62"/>
  <c r="N25" i="62" s="1"/>
  <c r="B34" i="59"/>
  <c r="N24" i="62"/>
  <c r="F25" i="6"/>
  <c r="AC25" i="6" s="1"/>
  <c r="AA33" i="43" s="1"/>
  <c r="F26" i="6"/>
  <c r="AE26" i="6" s="1"/>
  <c r="E10" i="6"/>
  <c r="BP10" i="6" s="1"/>
  <c r="D10" i="6"/>
  <c r="BX10" i="6" s="1"/>
  <c r="J12" i="43" s="1"/>
  <c r="BT35" i="35"/>
  <c r="C10" i="6"/>
  <c r="AR10" i="6" s="1"/>
  <c r="AS10" i="6" s="1"/>
  <c r="BS35" i="35"/>
  <c r="AF8" i="3"/>
  <c r="X27" i="35"/>
  <c r="AE27" i="35" s="1"/>
  <c r="C32" i="44"/>
  <c r="V27" i="35" s="1"/>
  <c r="Z27" i="35" s="1"/>
  <c r="C38" i="34"/>
  <c r="D13" i="59"/>
  <c r="AA27" i="35"/>
  <c r="G19" i="59"/>
  <c r="E2" i="6" s="1"/>
  <c r="CA2" i="6" s="1"/>
  <c r="B4" i="62"/>
  <c r="N4" i="62" s="1"/>
  <c r="A4" i="62"/>
  <c r="AD27" i="35"/>
  <c r="C21" i="3"/>
  <c r="G94" i="34"/>
  <c r="G46" i="44"/>
  <c r="C55" i="44"/>
  <c r="V28" i="35" s="1"/>
  <c r="K55" i="44"/>
  <c r="X28" i="35" s="1"/>
  <c r="AE28" i="35" s="1"/>
  <c r="S68" i="35"/>
  <c r="AF5" i="3"/>
  <c r="F31" i="3"/>
  <c r="AF4" i="3"/>
  <c r="C18" i="3"/>
  <c r="AF15" i="3"/>
  <c r="AF13" i="3"/>
  <c r="AF17" i="3"/>
  <c r="K23" i="41"/>
  <c r="C61" i="34" s="1"/>
  <c r="E61" i="34" s="1"/>
  <c r="T30" i="35"/>
  <c r="AF9" i="3"/>
  <c r="AF16" i="3"/>
  <c r="AF10" i="3"/>
  <c r="AF14" i="3"/>
  <c r="AF7" i="3"/>
  <c r="AF18" i="3"/>
  <c r="AF11" i="3"/>
  <c r="C78" i="44"/>
  <c r="V29" i="35" s="1"/>
  <c r="K78" i="44"/>
  <c r="S92" i="35"/>
  <c r="S98" i="35"/>
  <c r="K22" i="41"/>
  <c r="C60" i="34" s="1"/>
  <c r="I60" i="34" s="1"/>
  <c r="S102" i="35"/>
  <c r="M54" i="35"/>
  <c r="N82" i="35"/>
  <c r="L54" i="35"/>
  <c r="N83" i="35"/>
  <c r="X54" i="35"/>
  <c r="X60" i="35"/>
  <c r="N84" i="35"/>
  <c r="AA27" i="6"/>
  <c r="N100" i="35"/>
  <c r="Q56" i="35"/>
  <c r="T56" i="35" s="1"/>
  <c r="W56" i="35" s="1"/>
  <c r="Q16" i="62" s="1"/>
  <c r="S16" i="62" s="1"/>
  <c r="N99" i="35"/>
  <c r="L60" i="35"/>
  <c r="N101" i="35"/>
  <c r="N60" i="35"/>
  <c r="P60" i="35" s="1"/>
  <c r="N92" i="35"/>
  <c r="N98" i="35"/>
  <c r="J21" i="41"/>
  <c r="BW29" i="35"/>
  <c r="BV30" i="35"/>
  <c r="Y30" i="35"/>
  <c r="J23" i="41"/>
  <c r="Q58" i="35"/>
  <c r="T58" i="35" s="1"/>
  <c r="W58" i="35" s="1"/>
  <c r="Q18" i="62" s="1"/>
  <c r="S18" i="62" s="1"/>
  <c r="AA30" i="35"/>
  <c r="AB30" i="35"/>
  <c r="K25" i="41"/>
  <c r="C63" i="34" s="1"/>
  <c r="AD30" i="35"/>
  <c r="G92" i="44"/>
  <c r="K21" i="41"/>
  <c r="D13" i="6" s="1"/>
  <c r="Q60" i="35"/>
  <c r="T60" i="35" s="1"/>
  <c r="W60" i="35" s="1"/>
  <c r="Q20" i="62" s="1"/>
  <c r="S20" i="62" s="1"/>
  <c r="K27" i="41"/>
  <c r="J27" i="41"/>
  <c r="Q57" i="35"/>
  <c r="T57" i="35" s="1"/>
  <c r="W57" i="35" s="1"/>
  <c r="Q17" i="62" s="1"/>
  <c r="S17" i="62" s="1"/>
  <c r="J24" i="41"/>
  <c r="K24" i="41"/>
  <c r="C62" i="34" s="1"/>
  <c r="Q61" i="35"/>
  <c r="T61" i="35" s="1"/>
  <c r="W61" i="35" s="1"/>
  <c r="Q21" i="62" s="1"/>
  <c r="S21" i="62" s="1"/>
  <c r="K28" i="41"/>
  <c r="J28" i="41"/>
  <c r="B8" i="62"/>
  <c r="C124" i="44"/>
  <c r="G124" i="44"/>
  <c r="D65" i="59"/>
  <c r="A8" i="62"/>
  <c r="AR5" i="6"/>
  <c r="AS5" i="6" s="1"/>
  <c r="P54" i="35"/>
  <c r="L56" i="35"/>
  <c r="AM23" i="6"/>
  <c r="Z33" i="6"/>
  <c r="AG33" i="6"/>
  <c r="AD33" i="6"/>
  <c r="O33" i="6"/>
  <c r="D33" i="6"/>
  <c r="L33" i="6" s="1"/>
  <c r="W33" i="6"/>
  <c r="AA33" i="6"/>
  <c r="AF33" i="6"/>
  <c r="V33" i="6"/>
  <c r="Y33" i="6"/>
  <c r="BZ23" i="6"/>
  <c r="I23" i="6"/>
  <c r="O23" i="6" s="1"/>
  <c r="AH23" i="6"/>
  <c r="AF32" i="43" s="1"/>
  <c r="C23" i="6"/>
  <c r="DW23" i="6" s="1"/>
  <c r="E69" i="34"/>
  <c r="G69" i="34"/>
  <c r="I69" i="34"/>
  <c r="AF32" i="6"/>
  <c r="V32" i="6"/>
  <c r="O32" i="6"/>
  <c r="AA32" i="6"/>
  <c r="AH32" i="6"/>
  <c r="AG32" i="6"/>
  <c r="AB32" i="6"/>
  <c r="C32" i="6"/>
  <c r="Z32" i="6"/>
  <c r="U32" i="6"/>
  <c r="AC32" i="6"/>
  <c r="AE32" i="6"/>
  <c r="D32" i="6"/>
  <c r="X32" i="6"/>
  <c r="T32" i="6"/>
  <c r="W32" i="6"/>
  <c r="AD32" i="6"/>
  <c r="Y32" i="6"/>
  <c r="X29" i="6"/>
  <c r="AE29" i="6"/>
  <c r="AG29" i="6"/>
  <c r="Y29" i="6"/>
  <c r="AH29" i="6"/>
  <c r="AA29" i="6"/>
  <c r="T29" i="6"/>
  <c r="AD29" i="6"/>
  <c r="AC29" i="6"/>
  <c r="C29" i="6"/>
  <c r="Z29" i="6"/>
  <c r="O29" i="6"/>
  <c r="U29" i="6"/>
  <c r="V29" i="6"/>
  <c r="D29" i="6"/>
  <c r="AF29" i="6"/>
  <c r="AB29" i="6"/>
  <c r="W29" i="6"/>
  <c r="AE23" i="6"/>
  <c r="AQ23" i="6"/>
  <c r="AL100" i="35"/>
  <c r="AI101" i="35"/>
  <c r="AH99" i="35"/>
  <c r="D84" i="59"/>
  <c r="B60" i="59"/>
  <c r="B112" i="59"/>
  <c r="K114" i="35"/>
  <c r="D17" i="65" s="1"/>
  <c r="D48" i="62" s="1"/>
  <c r="H124" i="35"/>
  <c r="L124" i="35" s="1"/>
  <c r="J124" i="35"/>
  <c r="N124" i="35" s="1"/>
  <c r="P124" i="35"/>
  <c r="E33" i="6"/>
  <c r="BV28" i="35"/>
  <c r="AB29" i="35"/>
  <c r="AD29" i="35"/>
  <c r="AS31" i="35"/>
  <c r="AH102" i="35"/>
  <c r="AE101" i="35"/>
  <c r="AI99" i="35"/>
  <c r="C101" i="34"/>
  <c r="S31" i="35"/>
  <c r="AR28" i="35"/>
  <c r="AG4" i="43"/>
  <c r="AA101" i="35"/>
  <c r="AF101" i="35" s="1"/>
  <c r="AE102" i="35"/>
  <c r="AG99" i="35"/>
  <c r="E268" i="3"/>
  <c r="H253" i="3" s="1"/>
  <c r="Y208" i="3" s="1"/>
  <c r="T28" i="35"/>
  <c r="BV31" i="35"/>
  <c r="AB31" i="35"/>
  <c r="AD31" i="35"/>
  <c r="AS28" i="35"/>
  <c r="AG5" i="43"/>
  <c r="B345" i="3"/>
  <c r="E29" i="6"/>
  <c r="E32" i="6"/>
  <c r="T29" i="35"/>
  <c r="G115" i="44"/>
  <c r="BV29" i="35"/>
  <c r="Y28" i="35"/>
  <c r="AA28" i="35"/>
  <c r="AH28" i="35"/>
  <c r="AR29" i="35"/>
  <c r="AG6" i="43"/>
  <c r="AI6" i="43" s="1"/>
  <c r="AG100" i="35"/>
  <c r="G253" i="3"/>
  <c r="Y207" i="3" s="1"/>
  <c r="I124" i="35"/>
  <c r="M124" i="35" s="1"/>
  <c r="BW28" i="35"/>
  <c r="Y29" i="35"/>
  <c r="AA29" i="35"/>
  <c r="AS29" i="35"/>
  <c r="AG7" i="43"/>
  <c r="AI7" i="43" s="1"/>
  <c r="AR30" i="35"/>
  <c r="AG8" i="43"/>
  <c r="AI8" i="43" s="1"/>
  <c r="AJ100" i="35"/>
  <c r="BW30" i="35"/>
  <c r="G29" i="35"/>
  <c r="Y31" i="35"/>
  <c r="AA31" i="35"/>
  <c r="AA99" i="35"/>
  <c r="AF99" i="35" s="1"/>
  <c r="AU99" i="35" s="1"/>
  <c r="H125" i="35"/>
  <c r="L125" i="35" s="1"/>
  <c r="J125" i="35"/>
  <c r="N125" i="35" s="1"/>
  <c r="S29" i="35"/>
  <c r="G69" i="44"/>
  <c r="BW31" i="35"/>
  <c r="AB28" i="35"/>
  <c r="BS33" i="35"/>
  <c r="C8" i="6"/>
  <c r="DW8" i="6" s="1"/>
  <c r="C4" i="6"/>
  <c r="DW4" i="6" s="1"/>
  <c r="D4" i="6"/>
  <c r="CJ4" i="6" s="1"/>
  <c r="H5" i="6"/>
  <c r="D5" i="6"/>
  <c r="AA5" i="6" s="1"/>
  <c r="Y7" i="43" s="1"/>
  <c r="CG3" i="6"/>
  <c r="CQ3" i="6"/>
  <c r="BM3" i="6"/>
  <c r="G5" i="43" s="1"/>
  <c r="BT34" i="35"/>
  <c r="T100" i="35"/>
  <c r="T102" i="35"/>
  <c r="T101" i="35"/>
  <c r="T98" i="35"/>
  <c r="T83" i="35"/>
  <c r="T99" i="35"/>
  <c r="T84" i="35"/>
  <c r="T82" i="35"/>
  <c r="T92" i="35"/>
  <c r="R101" i="35"/>
  <c r="R98" i="35"/>
  <c r="R99" i="35"/>
  <c r="R92" i="35"/>
  <c r="R102" i="35"/>
  <c r="R100" i="35"/>
  <c r="W23" i="6"/>
  <c r="AB23" i="6"/>
  <c r="Z32" i="43" s="1"/>
  <c r="AU23" i="6"/>
  <c r="Z23" i="6"/>
  <c r="X32" i="43" s="1"/>
  <c r="AG23" i="6"/>
  <c r="AE32" i="43" s="1"/>
  <c r="AC23" i="6"/>
  <c r="AA32" i="43" s="1"/>
  <c r="T23" i="6"/>
  <c r="G23" i="6"/>
  <c r="F32" i="43" s="1"/>
  <c r="J23" i="6"/>
  <c r="AL23" i="6"/>
  <c r="V23" i="6"/>
  <c r="AA23" i="6"/>
  <c r="Y32" i="43" s="1"/>
  <c r="F23" i="6"/>
  <c r="E32" i="43" s="1"/>
  <c r="E23" i="6"/>
  <c r="AN23" i="6"/>
  <c r="AD23" i="6"/>
  <c r="AB32" i="43" s="1"/>
  <c r="AF23" i="6"/>
  <c r="AD32" i="43" s="1"/>
  <c r="CF3" i="6"/>
  <c r="BP3" i="6"/>
  <c r="L100" i="35"/>
  <c r="L102" i="35"/>
  <c r="L99" i="35"/>
  <c r="L101" i="35"/>
  <c r="L98" i="35"/>
  <c r="CC3" i="6"/>
  <c r="D3" i="6"/>
  <c r="V3" i="6" s="1"/>
  <c r="C3" i="6"/>
  <c r="DW3" i="6" s="1"/>
  <c r="G33" i="59"/>
  <c r="O14" i="43"/>
  <c r="Q14" i="62"/>
  <c r="S14" i="62" s="1"/>
  <c r="CA3" i="6"/>
  <c r="E4" i="6"/>
  <c r="CG4" i="6" s="1"/>
  <c r="Q55" i="35"/>
  <c r="T55" i="35" s="1"/>
  <c r="W55" i="35" s="1"/>
  <c r="Q15" i="62" s="1"/>
  <c r="S15" i="62" s="1"/>
  <c r="J22" i="41"/>
  <c r="J30" i="41"/>
  <c r="Q63" i="35"/>
  <c r="T63" i="35" s="1"/>
  <c r="W63" i="35" s="1"/>
  <c r="Q23" i="62" s="1"/>
  <c r="S23" i="62" s="1"/>
  <c r="K30" i="41"/>
  <c r="Q59" i="35"/>
  <c r="T59" i="35" s="1"/>
  <c r="W59" i="35" s="1"/>
  <c r="Q19" i="62" s="1"/>
  <c r="S19" i="62" s="1"/>
  <c r="J26" i="41"/>
  <c r="K26" i="41"/>
  <c r="Q62" i="35"/>
  <c r="T62" i="35" s="1"/>
  <c r="W62" i="35" s="1"/>
  <c r="Q22" i="62" s="1"/>
  <c r="S22" i="62" s="1"/>
  <c r="K29" i="41"/>
  <c r="N121" i="35"/>
  <c r="X56" i="35"/>
  <c r="N56" i="35"/>
  <c r="X125" i="35"/>
  <c r="D59" i="62" s="1"/>
  <c r="Y125" i="35"/>
  <c r="R125" i="35"/>
  <c r="AE125" i="35"/>
  <c r="AA125" i="35"/>
  <c r="AC125" i="35"/>
  <c r="AB125" i="35"/>
  <c r="U125" i="35"/>
  <c r="AD125" i="35"/>
  <c r="S125" i="35"/>
  <c r="Z125" i="35"/>
  <c r="AF27" i="6"/>
  <c r="AE27" i="6"/>
  <c r="T27" i="6"/>
  <c r="D27" i="6"/>
  <c r="AH27" i="6"/>
  <c r="U27" i="6"/>
  <c r="AB27" i="6"/>
  <c r="AD27" i="6"/>
  <c r="AC27" i="6"/>
  <c r="AE33" i="6"/>
  <c r="X33" i="6"/>
  <c r="T33" i="6"/>
  <c r="U33" i="6"/>
  <c r="C33" i="6"/>
  <c r="AH33" i="6"/>
  <c r="AB33" i="6"/>
  <c r="AC33" i="6"/>
  <c r="CD3" i="6"/>
  <c r="CN3" i="6"/>
  <c r="AU3" i="6"/>
  <c r="D5" i="43" s="1"/>
  <c r="CO3" i="6"/>
  <c r="CL3" i="6"/>
  <c r="BW3" i="6"/>
  <c r="BV3" i="6"/>
  <c r="J3" i="6"/>
  <c r="I3" i="6"/>
  <c r="CH3" i="6"/>
  <c r="CE3" i="6"/>
  <c r="E8" i="6"/>
  <c r="CG8" i="6" s="1"/>
  <c r="BT33" i="35"/>
  <c r="D8" i="6"/>
  <c r="F8" i="6" s="1"/>
  <c r="G85" i="59"/>
  <c r="D7" i="6"/>
  <c r="C7" i="6"/>
  <c r="E7" i="6"/>
  <c r="BS32" i="35"/>
  <c r="G137" i="59"/>
  <c r="C11" i="6"/>
  <c r="E11" i="6"/>
  <c r="D11" i="6"/>
  <c r="BS36" i="35"/>
  <c r="G59" i="59"/>
  <c r="E5" i="6"/>
  <c r="G111" i="59"/>
  <c r="D9" i="6"/>
  <c r="E9" i="6"/>
  <c r="C9" i="6"/>
  <c r="AG83" i="35" l="1"/>
  <c r="AH83" i="35"/>
  <c r="AK83" i="35"/>
  <c r="AJ83" i="35"/>
  <c r="AF83" i="35"/>
  <c r="S37" i="35"/>
  <c r="C5" i="62"/>
  <c r="X29" i="35"/>
  <c r="X37" i="35" s="1"/>
  <c r="T37" i="35"/>
  <c r="V37" i="35"/>
  <c r="J43" i="50" s="1"/>
  <c r="H103" i="35" s="1"/>
  <c r="AR103" i="35" s="1"/>
  <c r="W37" i="35"/>
  <c r="O27" i="6"/>
  <c r="V27" i="6"/>
  <c r="C27" i="6"/>
  <c r="Y27" i="6"/>
  <c r="AG27" i="6"/>
  <c r="W27" i="6"/>
  <c r="X27" i="6"/>
  <c r="M62" i="35"/>
  <c r="AZ88" i="35"/>
  <c r="J56" i="50" s="1"/>
  <c r="K55" i="50" s="1"/>
  <c r="N63" i="35"/>
  <c r="O63" i="35" s="1"/>
  <c r="L63" i="35"/>
  <c r="X63" i="35"/>
  <c r="AW94" i="35"/>
  <c r="J109" i="50" s="1"/>
  <c r="K108" i="50" s="1"/>
  <c r="V31" i="6"/>
  <c r="T31" i="6"/>
  <c r="C31" i="6"/>
  <c r="DW31" i="6" s="1"/>
  <c r="AC31" i="6"/>
  <c r="BZ27" i="35"/>
  <c r="W103" i="35" s="1"/>
  <c r="BY27" i="35"/>
  <c r="V103" i="35" s="1"/>
  <c r="AJ32" i="35"/>
  <c r="AJ33" i="35"/>
  <c r="AJ34" i="35"/>
  <c r="AJ35" i="35"/>
  <c r="AJ36" i="35"/>
  <c r="AF124" i="35"/>
  <c r="Z122" i="35"/>
  <c r="R122" i="35"/>
  <c r="AD122" i="35"/>
  <c r="X124" i="35"/>
  <c r="D58" i="62" s="1"/>
  <c r="Z124" i="35"/>
  <c r="Y122" i="35"/>
  <c r="U124" i="35"/>
  <c r="Y124" i="35"/>
  <c r="S124" i="35"/>
  <c r="G57" i="66" s="1"/>
  <c r="C58" i="62" s="1"/>
  <c r="AE122" i="35"/>
  <c r="AE124" i="35"/>
  <c r="AA122" i="35"/>
  <c r="X122" i="35"/>
  <c r="D56" i="62" s="1"/>
  <c r="S122" i="35"/>
  <c r="U122" i="35"/>
  <c r="AB122" i="35"/>
  <c r="R124" i="35"/>
  <c r="T124" i="35" s="1"/>
  <c r="AC122" i="35"/>
  <c r="X62" i="35"/>
  <c r="I33" i="6"/>
  <c r="N33" i="6" s="1"/>
  <c r="AU27" i="35"/>
  <c r="AT35" i="35"/>
  <c r="AU36" i="35"/>
  <c r="AT34" i="35"/>
  <c r="AU33" i="35"/>
  <c r="AT36" i="35"/>
  <c r="AU35" i="35"/>
  <c r="AT33" i="35"/>
  <c r="AU34" i="35"/>
  <c r="AT32" i="35"/>
  <c r="AU32" i="35"/>
  <c r="AU30" i="6"/>
  <c r="AS30" i="6" s="1"/>
  <c r="L62" i="35"/>
  <c r="BZ33" i="35"/>
  <c r="BZ34" i="35"/>
  <c r="BY36" i="35"/>
  <c r="BY33" i="35"/>
  <c r="BY34" i="35"/>
  <c r="BZ36" i="35"/>
  <c r="BY35" i="35"/>
  <c r="BZ35" i="35"/>
  <c r="O62" i="35"/>
  <c r="BZ32" i="35"/>
  <c r="BU8" i="3" s="1"/>
  <c r="BY32" i="35"/>
  <c r="BU7" i="3" s="1"/>
  <c r="X28" i="6"/>
  <c r="G30" i="6"/>
  <c r="N57" i="35"/>
  <c r="P57" i="35" s="1"/>
  <c r="U28" i="6"/>
  <c r="AA28" i="6"/>
  <c r="AH28" i="6"/>
  <c r="M57" i="35"/>
  <c r="Y28" i="6"/>
  <c r="AC28" i="6"/>
  <c r="L57" i="35"/>
  <c r="T34" i="6"/>
  <c r="L59" i="35"/>
  <c r="AF34" i="6"/>
  <c r="Y123" i="35"/>
  <c r="U34" i="6"/>
  <c r="X55" i="35"/>
  <c r="M59" i="35"/>
  <c r="N59" i="35"/>
  <c r="O59" i="35" s="1"/>
  <c r="J33" i="6"/>
  <c r="X58" i="35"/>
  <c r="N58" i="35"/>
  <c r="P58" i="35" s="1"/>
  <c r="X61" i="35"/>
  <c r="AU33" i="6"/>
  <c r="AS33" i="6" s="1"/>
  <c r="L58" i="35"/>
  <c r="D26" i="6"/>
  <c r="J26" i="6" s="1"/>
  <c r="V34" i="6"/>
  <c r="C34" i="6"/>
  <c r="H34" i="6" s="1"/>
  <c r="AD34" i="6"/>
  <c r="M55" i="35"/>
  <c r="AC34" i="6"/>
  <c r="AH34" i="6"/>
  <c r="O34" i="6"/>
  <c r="D34" i="6"/>
  <c r="P34" i="6" s="1"/>
  <c r="W34" i="6"/>
  <c r="AA34" i="6"/>
  <c r="N55" i="35"/>
  <c r="AE34" i="6"/>
  <c r="Y34" i="6"/>
  <c r="M61" i="35"/>
  <c r="N61" i="35"/>
  <c r="AG34" i="6"/>
  <c r="AB34" i="6"/>
  <c r="X34" i="6"/>
  <c r="AC123" i="35"/>
  <c r="AE123" i="35"/>
  <c r="AB123" i="35"/>
  <c r="C28" i="6"/>
  <c r="AR28" i="6" s="1"/>
  <c r="AD28" i="6"/>
  <c r="Z28" i="6"/>
  <c r="T28" i="6"/>
  <c r="S123" i="35"/>
  <c r="U123" i="35"/>
  <c r="AD123" i="35"/>
  <c r="X123" i="35"/>
  <c r="D57" i="62" s="1"/>
  <c r="V28" i="6"/>
  <c r="AB28" i="6"/>
  <c r="AA123" i="35"/>
  <c r="W28" i="6"/>
  <c r="Z123" i="35"/>
  <c r="O28" i="6"/>
  <c r="R123" i="35"/>
  <c r="D28" i="6"/>
  <c r="I28" i="6" s="1"/>
  <c r="N28" i="6" s="1"/>
  <c r="AF28" i="6"/>
  <c r="AG28" i="6"/>
  <c r="I30" i="6"/>
  <c r="N30" i="6" s="1"/>
  <c r="Y30" i="6"/>
  <c r="AC30" i="6"/>
  <c r="W30" i="6"/>
  <c r="M30" i="6"/>
  <c r="P30" i="6"/>
  <c r="V30" i="6"/>
  <c r="L30" i="6"/>
  <c r="AF30" i="6"/>
  <c r="AB30" i="6"/>
  <c r="AD30" i="6"/>
  <c r="AG30" i="6"/>
  <c r="O30" i="6"/>
  <c r="C30" i="6"/>
  <c r="AR30" i="6" s="1"/>
  <c r="AA30" i="6"/>
  <c r="AE30" i="6"/>
  <c r="AH30" i="6"/>
  <c r="X30" i="6"/>
  <c r="T30" i="6"/>
  <c r="J30" i="6"/>
  <c r="C37" i="47"/>
  <c r="AA124" i="35"/>
  <c r="AD124" i="35"/>
  <c r="U30" i="6"/>
  <c r="AB124" i="35"/>
  <c r="AA31" i="6"/>
  <c r="AF31" i="6"/>
  <c r="AB31" i="6"/>
  <c r="H23" i="6"/>
  <c r="Z30" i="6"/>
  <c r="AF121" i="35"/>
  <c r="AC121" i="35"/>
  <c r="X121" i="35"/>
  <c r="D55" i="62" s="1"/>
  <c r="AE121" i="35"/>
  <c r="R121" i="35"/>
  <c r="Z121" i="35"/>
  <c r="AA121" i="35"/>
  <c r="Y121" i="35"/>
  <c r="U121" i="35"/>
  <c r="S121" i="35"/>
  <c r="AB121" i="35"/>
  <c r="AX102" i="35"/>
  <c r="F53" i="6" s="1"/>
  <c r="U53" i="6" s="1"/>
  <c r="AV102" i="35"/>
  <c r="AU102" i="35"/>
  <c r="AF82" i="35"/>
  <c r="AV101" i="35"/>
  <c r="AV100" i="35"/>
  <c r="BC100" i="35" s="1"/>
  <c r="AX100" i="35"/>
  <c r="F51" i="6" s="1"/>
  <c r="AA51" i="6" s="1"/>
  <c r="O69" i="43" s="1"/>
  <c r="AV98" i="35"/>
  <c r="C36" i="47"/>
  <c r="BY29" i="35"/>
  <c r="AJ23" i="6"/>
  <c r="AJ29" i="35"/>
  <c r="M114" i="35"/>
  <c r="W114" i="35" s="1"/>
  <c r="BQ31" i="35"/>
  <c r="AU30" i="35"/>
  <c r="AT30" i="35"/>
  <c r="BQ30" i="35"/>
  <c r="BQ29" i="35"/>
  <c r="AT29" i="35"/>
  <c r="BQ28" i="35"/>
  <c r="J114" i="35"/>
  <c r="D15" i="65" s="1"/>
  <c r="G5" i="70" s="1"/>
  <c r="P27" i="35"/>
  <c r="H37" i="3"/>
  <c r="K37" i="3" s="1"/>
  <c r="AU31" i="35"/>
  <c r="AT31" i="35"/>
  <c r="AI82" i="35"/>
  <c r="AJ82" i="35"/>
  <c r="AH82" i="35"/>
  <c r="AK82" i="35"/>
  <c r="AH42" i="6"/>
  <c r="W60" i="43" s="1"/>
  <c r="Z42" i="6"/>
  <c r="N60" i="43" s="1"/>
  <c r="D42" i="6"/>
  <c r="P42" i="6" s="1"/>
  <c r="AE42" i="6"/>
  <c r="T60" i="43" s="1"/>
  <c r="AG42" i="6"/>
  <c r="V60" i="43" s="1"/>
  <c r="AA42" i="6"/>
  <c r="O60" i="43" s="1"/>
  <c r="AB42" i="6"/>
  <c r="Q60" i="43" s="1"/>
  <c r="Y42" i="6"/>
  <c r="M60" i="43" s="1"/>
  <c r="T42" i="6"/>
  <c r="W42" i="6"/>
  <c r="AF42" i="6"/>
  <c r="U60" i="43" s="1"/>
  <c r="V42" i="6"/>
  <c r="E60" i="43"/>
  <c r="AC42" i="6"/>
  <c r="R60" i="43" s="1"/>
  <c r="V43" i="6"/>
  <c r="C42" i="6"/>
  <c r="L42" i="6" s="1"/>
  <c r="K60" i="43" s="1"/>
  <c r="U42" i="6"/>
  <c r="O42" i="6"/>
  <c r="E42" i="6"/>
  <c r="X42" i="6"/>
  <c r="AH30" i="35"/>
  <c r="AU29" i="35"/>
  <c r="AH29" i="35"/>
  <c r="AU28" i="35"/>
  <c r="AV30" i="35"/>
  <c r="BS10" i="6"/>
  <c r="L12" i="43" s="1"/>
  <c r="J28" i="35"/>
  <c r="BZ10" i="6"/>
  <c r="AR84" i="35"/>
  <c r="AV31" i="35"/>
  <c r="K4" i="54"/>
  <c r="G15" i="29" s="1"/>
  <c r="K8" i="54"/>
  <c r="K9" i="54"/>
  <c r="C41" i="6"/>
  <c r="L41" i="6" s="1"/>
  <c r="K59" i="43" s="1"/>
  <c r="E41" i="6"/>
  <c r="C59" i="43" s="1"/>
  <c r="D41" i="6"/>
  <c r="U41" i="6"/>
  <c r="W41" i="6"/>
  <c r="W43" i="6"/>
  <c r="X41" i="6"/>
  <c r="BP31" i="35"/>
  <c r="BP30" i="35"/>
  <c r="BP29" i="35"/>
  <c r="O27" i="35"/>
  <c r="F47" i="6"/>
  <c r="E47" i="6" s="1"/>
  <c r="G8" i="54"/>
  <c r="G4" i="54"/>
  <c r="G15" i="15" s="1"/>
  <c r="G9" i="54"/>
  <c r="AC32" i="43"/>
  <c r="AB43" i="6"/>
  <c r="Q61" i="43" s="1"/>
  <c r="M27" i="35"/>
  <c r="O4" i="62" s="1"/>
  <c r="U25" i="6"/>
  <c r="AT27" i="35"/>
  <c r="Y43" i="6"/>
  <c r="M61" i="43" s="1"/>
  <c r="AE43" i="6"/>
  <c r="T61" i="43" s="1"/>
  <c r="AD43" i="6"/>
  <c r="S61" i="43" s="1"/>
  <c r="U43" i="6"/>
  <c r="D43" i="6"/>
  <c r="P43" i="6" s="1"/>
  <c r="E43" i="6"/>
  <c r="C61" i="43" s="1"/>
  <c r="E61" i="43"/>
  <c r="AG43" i="6"/>
  <c r="V61" i="43" s="1"/>
  <c r="E59" i="43"/>
  <c r="V41" i="6"/>
  <c r="AF43" i="6"/>
  <c r="U61" i="43" s="1"/>
  <c r="AH43" i="6"/>
  <c r="W61" i="43" s="1"/>
  <c r="C43" i="6"/>
  <c r="AO43" i="6" s="1"/>
  <c r="X43" i="6"/>
  <c r="T43" i="6"/>
  <c r="AA43" i="6"/>
  <c r="O61" i="43" s="1"/>
  <c r="Z43" i="6"/>
  <c r="N61" i="43" s="1"/>
  <c r="AC43" i="6"/>
  <c r="R61" i="43" s="1"/>
  <c r="CI10" i="6"/>
  <c r="S10" i="6"/>
  <c r="BY10" i="6"/>
  <c r="N29" i="35"/>
  <c r="L29" i="35"/>
  <c r="Q29" i="35"/>
  <c r="J29" i="35"/>
  <c r="K29" i="35"/>
  <c r="L30" i="35"/>
  <c r="I28" i="35"/>
  <c r="P28" i="35"/>
  <c r="M28" i="35"/>
  <c r="Q28" i="35"/>
  <c r="I29" i="35"/>
  <c r="L28" i="35"/>
  <c r="J31" i="35"/>
  <c r="D27" i="35"/>
  <c r="J27" i="35"/>
  <c r="I27" i="35"/>
  <c r="M4" i="62" s="1"/>
  <c r="L27" i="35"/>
  <c r="K27" i="35"/>
  <c r="K28" i="35"/>
  <c r="N28" i="35"/>
  <c r="BP28" i="35"/>
  <c r="Q27" i="35"/>
  <c r="Q31" i="35"/>
  <c r="K30" i="35"/>
  <c r="L31" i="35"/>
  <c r="M31" i="35"/>
  <c r="O8" i="62" s="1"/>
  <c r="J30" i="35"/>
  <c r="O30" i="35"/>
  <c r="M30" i="35"/>
  <c r="I30" i="35"/>
  <c r="N27" i="35"/>
  <c r="I31" i="35"/>
  <c r="M8" i="62" s="1"/>
  <c r="M29" i="35"/>
  <c r="P29" i="35"/>
  <c r="AU98" i="35"/>
  <c r="AX98" i="35"/>
  <c r="Q3" i="43"/>
  <c r="O31" i="35"/>
  <c r="B36" i="62"/>
  <c r="I36" i="62" s="1"/>
  <c r="M10" i="6"/>
  <c r="V12" i="43" s="1"/>
  <c r="C26" i="6"/>
  <c r="H26" i="6" s="1"/>
  <c r="W26" i="6"/>
  <c r="Z26" i="6"/>
  <c r="X26" i="6"/>
  <c r="Q24" i="62"/>
  <c r="I19" i="49"/>
  <c r="I29" i="49" s="1"/>
  <c r="AB26" i="6"/>
  <c r="AA26" i="6"/>
  <c r="O26" i="6"/>
  <c r="AC26" i="6"/>
  <c r="AF26" i="6"/>
  <c r="AG26" i="6"/>
  <c r="AH26" i="6"/>
  <c r="U26" i="6"/>
  <c r="T26" i="6"/>
  <c r="Y26" i="6"/>
  <c r="V26" i="6"/>
  <c r="AD26" i="6"/>
  <c r="X31" i="6"/>
  <c r="Y31" i="6"/>
  <c r="W31" i="6"/>
  <c r="AH31" i="6"/>
  <c r="U31" i="6"/>
  <c r="AE31" i="6"/>
  <c r="D31" i="6"/>
  <c r="O31" i="6"/>
  <c r="AD31" i="6"/>
  <c r="AG31" i="6"/>
  <c r="Q30" i="35"/>
  <c r="N31" i="35"/>
  <c r="P30" i="35"/>
  <c r="P31" i="35"/>
  <c r="DW10" i="6"/>
  <c r="K4" i="62"/>
  <c r="X25" i="6"/>
  <c r="E33" i="43"/>
  <c r="AF25" i="6"/>
  <c r="AD33" i="43" s="1"/>
  <c r="AB25" i="6"/>
  <c r="Z33" i="43" s="1"/>
  <c r="CQ10" i="6"/>
  <c r="AG25" i="6"/>
  <c r="AE33" i="43" s="1"/>
  <c r="AE25" i="6"/>
  <c r="AC33" i="43" s="1"/>
  <c r="CE10" i="6"/>
  <c r="D25" i="6"/>
  <c r="AH25" i="6"/>
  <c r="AF33" i="43" s="1"/>
  <c r="Z25" i="6"/>
  <c r="X33" i="43" s="1"/>
  <c r="CC10" i="6"/>
  <c r="CO10" i="6"/>
  <c r="Y25" i="6"/>
  <c r="W33" i="43" s="1"/>
  <c r="AD25" i="6"/>
  <c r="AB33" i="43" s="1"/>
  <c r="BM10" i="6"/>
  <c r="G12" i="43" s="1"/>
  <c r="CF10" i="6"/>
  <c r="W25" i="6"/>
  <c r="O25" i="6"/>
  <c r="CD10" i="6"/>
  <c r="C25" i="6"/>
  <c r="DW25" i="6" s="1"/>
  <c r="CH10" i="6"/>
  <c r="T25" i="6"/>
  <c r="V25" i="6"/>
  <c r="AA25" i="6"/>
  <c r="Y33" i="43" s="1"/>
  <c r="V10" i="6"/>
  <c r="CG10" i="6"/>
  <c r="X10" i="6"/>
  <c r="BR10" i="6"/>
  <c r="K12" i="43" s="1"/>
  <c r="AG10" i="6"/>
  <c r="AE12" i="43" s="1"/>
  <c r="CL10" i="6"/>
  <c r="BW10" i="6"/>
  <c r="AU10" i="6"/>
  <c r="D12" i="43" s="1"/>
  <c r="AC10" i="6"/>
  <c r="AA12" i="43" s="1"/>
  <c r="BU10" i="6"/>
  <c r="N12" i="43" s="1"/>
  <c r="BT10" i="6"/>
  <c r="M12" i="43" s="1"/>
  <c r="T10" i="6"/>
  <c r="BV10" i="6"/>
  <c r="CA10" i="6"/>
  <c r="AQ10" i="6"/>
  <c r="U10" i="6"/>
  <c r="CK10" i="6"/>
  <c r="F10" i="6"/>
  <c r="CB10" i="6" s="1"/>
  <c r="AF10" i="6"/>
  <c r="AD12" i="43" s="1"/>
  <c r="AB10" i="6"/>
  <c r="Z12" i="43" s="1"/>
  <c r="BQ10" i="6"/>
  <c r="CN10" i="6"/>
  <c r="G10" i="6"/>
  <c r="F12" i="43" s="1"/>
  <c r="AA10" i="6"/>
  <c r="Y12" i="43" s="1"/>
  <c r="AH10" i="6"/>
  <c r="AF12" i="43" s="1"/>
  <c r="AE10" i="6"/>
  <c r="AL10" i="6" s="1"/>
  <c r="AD10" i="6"/>
  <c r="AB12" i="43" s="1"/>
  <c r="Y10" i="6"/>
  <c r="W12" i="43" s="1"/>
  <c r="J10" i="6"/>
  <c r="P10" i="6" s="1"/>
  <c r="AJ30" i="35"/>
  <c r="W10" i="6"/>
  <c r="AN10" i="6"/>
  <c r="CJ10" i="6"/>
  <c r="Z10" i="6"/>
  <c r="X12" i="43" s="1"/>
  <c r="I10" i="6"/>
  <c r="O10" i="6" s="1"/>
  <c r="AJ31" i="35"/>
  <c r="H10" i="6"/>
  <c r="D28" i="35"/>
  <c r="AT28" i="35"/>
  <c r="D30" i="35"/>
  <c r="G60" i="34"/>
  <c r="D15" i="6"/>
  <c r="AN15" i="6" s="1"/>
  <c r="D29" i="35"/>
  <c r="D31" i="35"/>
  <c r="CH2" i="6"/>
  <c r="C2" i="6"/>
  <c r="AR2" i="6" s="1"/>
  <c r="AS2" i="6" s="1"/>
  <c r="O60" i="35"/>
  <c r="AF27" i="35"/>
  <c r="AG27" i="35" s="1"/>
  <c r="CG2" i="6"/>
  <c r="J2" i="6"/>
  <c r="S4" i="43" s="1"/>
  <c r="BW2" i="6"/>
  <c r="CL2" i="6"/>
  <c r="CN2" i="6"/>
  <c r="D2" i="6"/>
  <c r="AF2" i="6" s="1"/>
  <c r="AD4" i="43" s="1"/>
  <c r="AU2" i="6"/>
  <c r="D4" i="43" s="1"/>
  <c r="BP2" i="6"/>
  <c r="CE2" i="6"/>
  <c r="G20" i="59"/>
  <c r="CC2" i="6"/>
  <c r="I2" i="6"/>
  <c r="O2" i="6" s="1"/>
  <c r="CF2" i="6"/>
  <c r="CD2" i="6"/>
  <c r="CO2" i="6"/>
  <c r="BM2" i="6"/>
  <c r="G4" i="43" s="1"/>
  <c r="BV2" i="6"/>
  <c r="CQ2" i="6"/>
  <c r="J4" i="62"/>
  <c r="AI4" i="43"/>
  <c r="C22" i="3"/>
  <c r="C28" i="35"/>
  <c r="C27" i="35"/>
  <c r="BB27" i="35" s="1"/>
  <c r="C29" i="35"/>
  <c r="C30" i="35"/>
  <c r="C31" i="35"/>
  <c r="C94" i="34"/>
  <c r="B21" i="59"/>
  <c r="AI5" i="43"/>
  <c r="C59" i="34"/>
  <c r="I59" i="34" s="1"/>
  <c r="AJ27" i="35"/>
  <c r="AJ28" i="35"/>
  <c r="S69" i="35"/>
  <c r="S70" i="35" s="1"/>
  <c r="AF30" i="35"/>
  <c r="AG30" i="35" s="1"/>
  <c r="E60" i="34"/>
  <c r="D14" i="6"/>
  <c r="J14" i="6" s="1"/>
  <c r="AX101" i="35"/>
  <c r="F52" i="6" s="1"/>
  <c r="T52" i="6" s="1"/>
  <c r="AU101" i="35"/>
  <c r="I61" i="34"/>
  <c r="R32" i="43"/>
  <c r="D17" i="6"/>
  <c r="X17" i="6" s="1"/>
  <c r="X4" i="6"/>
  <c r="D16" i="6"/>
  <c r="X16" i="6" s="1"/>
  <c r="AZ29" i="35"/>
  <c r="BB29" i="35" s="1"/>
  <c r="BZ29" i="35"/>
  <c r="G5" i="6"/>
  <c r="L5" i="6" s="1"/>
  <c r="AQ5" i="6"/>
  <c r="U13" i="6"/>
  <c r="X13" i="6"/>
  <c r="AG13" i="6"/>
  <c r="AE14" i="43" s="1"/>
  <c r="AB13" i="6"/>
  <c r="Z14" i="43" s="1"/>
  <c r="V13" i="6"/>
  <c r="C13" i="6"/>
  <c r="DW13" i="6" s="1"/>
  <c r="Y13" i="6"/>
  <c r="W14" i="43" s="1"/>
  <c r="AN13" i="6"/>
  <c r="AH13" i="6"/>
  <c r="AF14" i="43" s="1"/>
  <c r="AM13" i="6"/>
  <c r="W13" i="6"/>
  <c r="BZ13" i="6"/>
  <c r="AQ13" i="6"/>
  <c r="I13" i="6"/>
  <c r="N13" i="6" s="1"/>
  <c r="J13" i="6"/>
  <c r="S14" i="43" s="1"/>
  <c r="AU13" i="6"/>
  <c r="AR13" i="6" s="1"/>
  <c r="O24" i="43" s="1"/>
  <c r="F13" i="6"/>
  <c r="E14" i="43" s="1"/>
  <c r="T13" i="6"/>
  <c r="Z13" i="6"/>
  <c r="X14" i="43" s="1"/>
  <c r="AL13" i="6"/>
  <c r="E13" i="6"/>
  <c r="BW13" i="6" s="1"/>
  <c r="T5" i="6"/>
  <c r="G61" i="34"/>
  <c r="BS5" i="6"/>
  <c r="L7" i="43" s="1"/>
  <c r="C66" i="34"/>
  <c r="D20" i="6"/>
  <c r="C65" i="34"/>
  <c r="D19" i="6"/>
  <c r="N8" i="62"/>
  <c r="K8" i="62"/>
  <c r="J8" i="62"/>
  <c r="G13" i="6"/>
  <c r="F14" i="43" s="1"/>
  <c r="AA13" i="6"/>
  <c r="Y14" i="43" s="1"/>
  <c r="AE13" i="6"/>
  <c r="AF13" i="6"/>
  <c r="AD14" i="43" s="1"/>
  <c r="AD13" i="6"/>
  <c r="AB14" i="43" s="1"/>
  <c r="AC13" i="6"/>
  <c r="AA14" i="43" s="1"/>
  <c r="C98" i="34"/>
  <c r="B73" i="59"/>
  <c r="AH3" i="6"/>
  <c r="AF5" i="43" s="1"/>
  <c r="AN3" i="6"/>
  <c r="N23" i="6"/>
  <c r="AV29" i="35"/>
  <c r="BY30" i="35"/>
  <c r="BZ30" i="35"/>
  <c r="AZ30" i="35"/>
  <c r="BB30" i="35" s="1"/>
  <c r="AV28" i="35"/>
  <c r="G29" i="6"/>
  <c r="J29" i="6"/>
  <c r="M29" i="6"/>
  <c r="AU29" i="6"/>
  <c r="AS29" i="6" s="1"/>
  <c r="L29" i="6"/>
  <c r="I29" i="6"/>
  <c r="N29" i="6" s="1"/>
  <c r="P29" i="6"/>
  <c r="K29" i="6"/>
  <c r="AF31" i="35"/>
  <c r="AR32" i="6"/>
  <c r="DW32" i="6"/>
  <c r="H32" i="6"/>
  <c r="AX99" i="35"/>
  <c r="F50" i="6" s="1"/>
  <c r="V50" i="6" s="1"/>
  <c r="AV99" i="35"/>
  <c r="BC99" i="35" s="1"/>
  <c r="BZ28" i="35"/>
  <c r="BY28" i="35"/>
  <c r="BC28" i="35"/>
  <c r="K33" i="6"/>
  <c r="P33" i="6"/>
  <c r="M33" i="6"/>
  <c r="G33" i="6"/>
  <c r="AF28" i="35"/>
  <c r="AG28" i="35" s="1"/>
  <c r="I32" i="6"/>
  <c r="N32" i="6" s="1"/>
  <c r="P32" i="6"/>
  <c r="J32" i="6"/>
  <c r="M32" i="6"/>
  <c r="K32" i="6"/>
  <c r="G32" i="6"/>
  <c r="AU32" i="6"/>
  <c r="AS32" i="6" s="1"/>
  <c r="L32" i="6"/>
  <c r="BY31" i="35"/>
  <c r="AZ31" i="35"/>
  <c r="BB31" i="35" s="1"/>
  <c r="BZ31" i="35"/>
  <c r="AH31" i="35"/>
  <c r="AK23" i="6"/>
  <c r="AI23" i="6"/>
  <c r="AR29" i="6"/>
  <c r="DW29" i="6"/>
  <c r="H29" i="6"/>
  <c r="AF29" i="35"/>
  <c r="AG29" i="35" s="1"/>
  <c r="CK4" i="6"/>
  <c r="BS4" i="6"/>
  <c r="L6" i="43" s="1"/>
  <c r="BX4" i="6"/>
  <c r="J6" i="43" s="1"/>
  <c r="AR8" i="6"/>
  <c r="AS8" i="6" s="1"/>
  <c r="BR4" i="6"/>
  <c r="K6" i="43" s="1"/>
  <c r="AQ4" i="6"/>
  <c r="V4" i="6"/>
  <c r="U4" i="6"/>
  <c r="AD4" i="6"/>
  <c r="AB6" i="43" s="1"/>
  <c r="AC4" i="6"/>
  <c r="AA6" i="43" s="1"/>
  <c r="CI4" i="6"/>
  <c r="AB4" i="6"/>
  <c r="Z6" i="43" s="1"/>
  <c r="BU4" i="6"/>
  <c r="N6" i="43" s="1"/>
  <c r="BT3" i="6"/>
  <c r="M5" i="43" s="1"/>
  <c r="CK3" i="6"/>
  <c r="BZ4" i="6"/>
  <c r="G4" i="6"/>
  <c r="L4" i="6" s="1"/>
  <c r="U6" i="43" s="1"/>
  <c r="U5" i="6"/>
  <c r="W4" i="6"/>
  <c r="AF4" i="6"/>
  <c r="AD6" i="43" s="1"/>
  <c r="T4" i="6"/>
  <c r="AN4" i="6"/>
  <c r="Y4" i="6"/>
  <c r="W6" i="43" s="1"/>
  <c r="BZ3" i="6"/>
  <c r="AB3" i="6"/>
  <c r="Z5" i="43" s="1"/>
  <c r="AE4" i="6"/>
  <c r="AI4" i="6" s="1"/>
  <c r="H8" i="6"/>
  <c r="G3" i="6"/>
  <c r="L3" i="6" s="1"/>
  <c r="Z5" i="6"/>
  <c r="X7" i="43" s="1"/>
  <c r="W5" i="6"/>
  <c r="BQ5" i="6"/>
  <c r="BX5" i="6"/>
  <c r="J7" i="43" s="1"/>
  <c r="AR4" i="6"/>
  <c r="AS4" i="6" s="1"/>
  <c r="BT5" i="6"/>
  <c r="M7" i="43" s="1"/>
  <c r="X3" i="6"/>
  <c r="BY5" i="6"/>
  <c r="BQ4" i="6"/>
  <c r="M4" i="6"/>
  <c r="V6" i="43" s="1"/>
  <c r="AH4" i="6"/>
  <c r="AF6" i="43" s="1"/>
  <c r="BT4" i="6"/>
  <c r="M6" i="43" s="1"/>
  <c r="BY4" i="6"/>
  <c r="S4" i="6"/>
  <c r="M5" i="6"/>
  <c r="V7" i="43" s="1"/>
  <c r="CJ5" i="6"/>
  <c r="F5" i="6"/>
  <c r="E7" i="43" s="1"/>
  <c r="H4" i="6"/>
  <c r="BU5" i="6"/>
  <c r="N7" i="43" s="1"/>
  <c r="AG5" i="6"/>
  <c r="AE7" i="43" s="1"/>
  <c r="AN5" i="6"/>
  <c r="S5" i="6"/>
  <c r="X5" i="6"/>
  <c r="F4" i="6"/>
  <c r="Z4" i="6"/>
  <c r="X6" i="43" s="1"/>
  <c r="AA4" i="6"/>
  <c r="Y6" i="43" s="1"/>
  <c r="AG4" i="6"/>
  <c r="AE6" i="43" s="1"/>
  <c r="CI5" i="6"/>
  <c r="BR5" i="6"/>
  <c r="K7" i="43" s="1"/>
  <c r="Y5" i="6"/>
  <c r="W7" i="43" s="1"/>
  <c r="AE5" i="6"/>
  <c r="AJ5" i="6" s="1"/>
  <c r="AF5" i="6"/>
  <c r="AD7" i="43" s="1"/>
  <c r="V5" i="6"/>
  <c r="AC5" i="6"/>
  <c r="AA7" i="43" s="1"/>
  <c r="AH5" i="6"/>
  <c r="AF7" i="43" s="1"/>
  <c r="AD5" i="6"/>
  <c r="AB7" i="43" s="1"/>
  <c r="BZ5" i="6"/>
  <c r="CK5" i="6"/>
  <c r="AB5" i="6"/>
  <c r="Z7" i="43" s="1"/>
  <c r="CD4" i="6"/>
  <c r="AU4" i="6"/>
  <c r="D6" i="43" s="1"/>
  <c r="CQ4" i="6"/>
  <c r="H3" i="6"/>
  <c r="Y3" i="6"/>
  <c r="W5" i="43" s="1"/>
  <c r="AG3" i="6"/>
  <c r="AE5" i="43" s="1"/>
  <c r="CN4" i="6"/>
  <c r="CH4" i="6"/>
  <c r="BM8" i="6"/>
  <c r="G10" i="43" s="1"/>
  <c r="BP4" i="6"/>
  <c r="CC8" i="6"/>
  <c r="CN8" i="6"/>
  <c r="D21" i="6"/>
  <c r="C67" i="34"/>
  <c r="AR23" i="6"/>
  <c r="AS23" i="6"/>
  <c r="D32" i="43"/>
  <c r="AN83" i="35"/>
  <c r="AO83" i="35"/>
  <c r="AX83" i="35" s="1"/>
  <c r="G62" i="34"/>
  <c r="E62" i="34"/>
  <c r="I62" i="34"/>
  <c r="I63" i="34"/>
  <c r="G63" i="34"/>
  <c r="E63" i="34"/>
  <c r="AN84" i="35"/>
  <c r="AO84" i="35"/>
  <c r="AX84" i="35" s="1"/>
  <c r="BZ8" i="6"/>
  <c r="M3" i="6"/>
  <c r="V5" i="43" s="1"/>
  <c r="F3" i="6"/>
  <c r="AA3" i="6"/>
  <c r="Y5" i="43" s="1"/>
  <c r="CI3" i="6"/>
  <c r="U3" i="6"/>
  <c r="AQ3" i="6"/>
  <c r="BX3" i="6"/>
  <c r="J5" i="43" s="1"/>
  <c r="H33" i="6"/>
  <c r="DW33" i="6"/>
  <c r="AR33" i="6"/>
  <c r="T125" i="35"/>
  <c r="G69" i="66" s="1"/>
  <c r="C59" i="62" s="1"/>
  <c r="C64" i="34"/>
  <c r="D18" i="6"/>
  <c r="BV4" i="6"/>
  <c r="CE4" i="6"/>
  <c r="CF4" i="6"/>
  <c r="BW4" i="6"/>
  <c r="CC4" i="6"/>
  <c r="BM4" i="6"/>
  <c r="G6" i="43" s="1"/>
  <c r="CL4" i="6"/>
  <c r="CO4" i="6"/>
  <c r="I4" i="6"/>
  <c r="CA4" i="6"/>
  <c r="J4" i="6"/>
  <c r="S32" i="43"/>
  <c r="P23" i="6"/>
  <c r="K33" i="41"/>
  <c r="O56" i="35"/>
  <c r="P56" i="35"/>
  <c r="C68" i="34"/>
  <c r="D22" i="6"/>
  <c r="BY3" i="6"/>
  <c r="CJ3" i="6"/>
  <c r="AE3" i="6"/>
  <c r="BR3" i="6"/>
  <c r="K5" i="43" s="1"/>
  <c r="AC3" i="6"/>
  <c r="AA5" i="43" s="1"/>
  <c r="CS23" i="6"/>
  <c r="BV23" i="6"/>
  <c r="CE23" i="6"/>
  <c r="BW23" i="6"/>
  <c r="CR23" i="6"/>
  <c r="AR3" i="6"/>
  <c r="AS3" i="6" s="1"/>
  <c r="T3" i="6"/>
  <c r="AD3" i="6"/>
  <c r="AB5" i="43" s="1"/>
  <c r="BU3" i="6"/>
  <c r="N5" i="43" s="1"/>
  <c r="BS3" i="6"/>
  <c r="L5" i="43" s="1"/>
  <c r="S3" i="6"/>
  <c r="W3" i="6"/>
  <c r="BQ3" i="6"/>
  <c r="AF3" i="6"/>
  <c r="AD5" i="43" s="1"/>
  <c r="Z3" i="6"/>
  <c r="X5" i="43" s="1"/>
  <c r="M27" i="6"/>
  <c r="G27" i="6"/>
  <c r="I27" i="6"/>
  <c r="N27" i="6" s="1"/>
  <c r="L27" i="6"/>
  <c r="K27" i="6"/>
  <c r="J27" i="6"/>
  <c r="P27" i="6"/>
  <c r="AU27" i="6"/>
  <c r="AS27" i="6" s="1"/>
  <c r="DW27" i="6"/>
  <c r="H27" i="6"/>
  <c r="AR27" i="6"/>
  <c r="BX8" i="6"/>
  <c r="J10" i="43" s="1"/>
  <c r="T8" i="6"/>
  <c r="CK8" i="6"/>
  <c r="X8" i="6"/>
  <c r="AA8" i="6"/>
  <c r="Y10" i="43" s="1"/>
  <c r="AF8" i="6"/>
  <c r="AD10" i="43" s="1"/>
  <c r="AN8" i="6"/>
  <c r="CJ8" i="6"/>
  <c r="AQ8" i="6"/>
  <c r="BQ8" i="6"/>
  <c r="BT8" i="6"/>
  <c r="M10" i="43" s="1"/>
  <c r="CI8" i="6"/>
  <c r="V8" i="6"/>
  <c r="AB8" i="6"/>
  <c r="Z10" i="43" s="1"/>
  <c r="Y8" i="6"/>
  <c r="W10" i="43" s="1"/>
  <c r="S8" i="6"/>
  <c r="BU8" i="6"/>
  <c r="N10" i="43" s="1"/>
  <c r="AG8" i="6"/>
  <c r="AE10" i="43" s="1"/>
  <c r="M8" i="6"/>
  <c r="V10" i="43" s="1"/>
  <c r="U8" i="6"/>
  <c r="Z8" i="6"/>
  <c r="X10" i="43" s="1"/>
  <c r="AH8" i="6"/>
  <c r="AF10" i="43" s="1"/>
  <c r="BS8" i="6"/>
  <c r="L10" i="43" s="1"/>
  <c r="AE8" i="6"/>
  <c r="W8" i="6"/>
  <c r="AD8" i="6"/>
  <c r="AB10" i="43" s="1"/>
  <c r="AC8" i="6"/>
  <c r="AA10" i="43" s="1"/>
  <c r="G8" i="6"/>
  <c r="L8" i="6" s="1"/>
  <c r="BP8" i="6"/>
  <c r="CD8" i="6"/>
  <c r="BW8" i="6"/>
  <c r="J8" i="6"/>
  <c r="CF8" i="6"/>
  <c r="BV8" i="6"/>
  <c r="CE8" i="6"/>
  <c r="AU8" i="6"/>
  <c r="D10" i="43" s="1"/>
  <c r="CL8" i="6"/>
  <c r="I8" i="6"/>
  <c r="CO8" i="6"/>
  <c r="CH8" i="6"/>
  <c r="CQ8" i="6"/>
  <c r="CA8" i="6"/>
  <c r="P3" i="6"/>
  <c r="S5" i="43"/>
  <c r="R5" i="43"/>
  <c r="O3" i="6"/>
  <c r="N3" i="6"/>
  <c r="BY8" i="6"/>
  <c r="BR8" i="6"/>
  <c r="K10" i="43" s="1"/>
  <c r="CA9" i="6"/>
  <c r="AU9" i="6"/>
  <c r="D11" i="43" s="1"/>
  <c r="CH9" i="6"/>
  <c r="CE9" i="6"/>
  <c r="CG9" i="6"/>
  <c r="BM9" i="6"/>
  <c r="G11" i="43" s="1"/>
  <c r="CN9" i="6"/>
  <c r="CC9" i="6"/>
  <c r="CF9" i="6"/>
  <c r="BP9" i="6"/>
  <c r="CL9" i="6"/>
  <c r="CD9" i="6"/>
  <c r="BV9" i="6"/>
  <c r="BW9" i="6"/>
  <c r="J9" i="6"/>
  <c r="I9" i="6"/>
  <c r="CO9" i="6"/>
  <c r="CQ9" i="6"/>
  <c r="BQ11" i="6"/>
  <c r="F11" i="6"/>
  <c r="BS11" i="6"/>
  <c r="L13" i="43" s="1"/>
  <c r="G11" i="6"/>
  <c r="BX11" i="6"/>
  <c r="J13" i="43" s="1"/>
  <c r="CJ11" i="6"/>
  <c r="BR11" i="6"/>
  <c r="K13" i="43" s="1"/>
  <c r="BU11" i="6"/>
  <c r="N13" i="43" s="1"/>
  <c r="T11" i="6"/>
  <c r="BY11" i="6"/>
  <c r="CI11" i="6"/>
  <c r="BZ11" i="6"/>
  <c r="BT11" i="6"/>
  <c r="M13" i="43" s="1"/>
  <c r="V11" i="6"/>
  <c r="Y11" i="6"/>
  <c r="W13" i="43" s="1"/>
  <c r="AG11" i="6"/>
  <c r="AE13" i="43" s="1"/>
  <c r="AB11" i="6"/>
  <c r="Z13" i="43" s="1"/>
  <c r="U11" i="6"/>
  <c r="W11" i="6"/>
  <c r="Z11" i="6"/>
  <c r="X13" i="43" s="1"/>
  <c r="AE11" i="6"/>
  <c r="CK11" i="6"/>
  <c r="X11" i="6"/>
  <c r="AA11" i="6"/>
  <c r="Y13" i="43" s="1"/>
  <c r="AF11" i="6"/>
  <c r="AD13" i="43" s="1"/>
  <c r="AC11" i="6"/>
  <c r="AA13" i="43" s="1"/>
  <c r="AQ11" i="6"/>
  <c r="M11" i="6"/>
  <c r="V13" i="43" s="1"/>
  <c r="S11" i="6"/>
  <c r="AD11" i="6"/>
  <c r="AB13" i="43" s="1"/>
  <c r="AN11" i="6"/>
  <c r="AH11" i="6"/>
  <c r="AF13" i="43" s="1"/>
  <c r="BX9" i="6"/>
  <c r="J11" i="43" s="1"/>
  <c r="BU9" i="6"/>
  <c r="N11" i="43" s="1"/>
  <c r="AQ9" i="6"/>
  <c r="CI9" i="6"/>
  <c r="U9" i="6"/>
  <c r="AF9" i="6"/>
  <c r="AD11" i="43" s="1"/>
  <c r="BQ9" i="6"/>
  <c r="F9" i="6"/>
  <c r="BZ9" i="6"/>
  <c r="BR9" i="6"/>
  <c r="K11" i="43" s="1"/>
  <c r="W9" i="6"/>
  <c r="V9" i="6"/>
  <c r="AB9" i="6"/>
  <c r="Z11" i="43" s="1"/>
  <c r="BS9" i="6"/>
  <c r="L11" i="43" s="1"/>
  <c r="BT9" i="6"/>
  <c r="M11" i="43" s="1"/>
  <c r="G9" i="6"/>
  <c r="X9" i="6"/>
  <c r="T9" i="6"/>
  <c r="AG9" i="6"/>
  <c r="AE11" i="43" s="1"/>
  <c r="CK9" i="6"/>
  <c r="BY9" i="6"/>
  <c r="S9" i="6"/>
  <c r="Z9" i="6"/>
  <c r="X11" i="43" s="1"/>
  <c r="AE9" i="6"/>
  <c r="AD9" i="6"/>
  <c r="AB11" i="43" s="1"/>
  <c r="AN9" i="6"/>
  <c r="CJ9" i="6"/>
  <c r="Y9" i="6"/>
  <c r="W11" i="43" s="1"/>
  <c r="AH9" i="6"/>
  <c r="AF11" i="43" s="1"/>
  <c r="AA9" i="6"/>
  <c r="Y11" i="43" s="1"/>
  <c r="M9" i="6"/>
  <c r="V11" i="43" s="1"/>
  <c r="AC9" i="6"/>
  <c r="AA11" i="43" s="1"/>
  <c r="BP11" i="6"/>
  <c r="CL11" i="6"/>
  <c r="CF11" i="6"/>
  <c r="CA11" i="6"/>
  <c r="BW11" i="6"/>
  <c r="AU11" i="6"/>
  <c r="D13" i="43" s="1"/>
  <c r="I11" i="6"/>
  <c r="CE11" i="6"/>
  <c r="BV11" i="6"/>
  <c r="CH11" i="6"/>
  <c r="CD11" i="6"/>
  <c r="CN11" i="6"/>
  <c r="CC11" i="6"/>
  <c r="J11" i="6"/>
  <c r="CG11" i="6"/>
  <c r="CQ11" i="6"/>
  <c r="BM11" i="6"/>
  <c r="G13" i="43" s="1"/>
  <c r="CO11" i="6"/>
  <c r="CL7" i="6"/>
  <c r="AU7" i="6"/>
  <c r="D9" i="43" s="1"/>
  <c r="CH7" i="6"/>
  <c r="CE7" i="6"/>
  <c r="CC7" i="6"/>
  <c r="BM7" i="6"/>
  <c r="G9" i="43" s="1"/>
  <c r="CD7" i="6"/>
  <c r="CN7" i="6"/>
  <c r="CQ7" i="6"/>
  <c r="J7" i="6"/>
  <c r="I7" i="6"/>
  <c r="CF7" i="6"/>
  <c r="CO7" i="6"/>
  <c r="CA7" i="6"/>
  <c r="BW7" i="6"/>
  <c r="CG7" i="6"/>
  <c r="BV7" i="6"/>
  <c r="BP7" i="6"/>
  <c r="DW11" i="6"/>
  <c r="H11" i="6"/>
  <c r="AR11" i="6"/>
  <c r="AS11" i="6" s="1"/>
  <c r="H7" i="6"/>
  <c r="AR7" i="6"/>
  <c r="AS7" i="6" s="1"/>
  <c r="DW7" i="6"/>
  <c r="BN8" i="6"/>
  <c r="H10" i="43" s="1"/>
  <c r="E10" i="43"/>
  <c r="CB8" i="6"/>
  <c r="DW9" i="6"/>
  <c r="H9" i="6"/>
  <c r="AR9" i="6"/>
  <c r="AS9" i="6" s="1"/>
  <c r="CD5" i="6"/>
  <c r="CA5" i="6"/>
  <c r="CL5" i="6"/>
  <c r="CC5" i="6"/>
  <c r="BW5" i="6"/>
  <c r="BV5" i="6"/>
  <c r="CG5" i="6"/>
  <c r="CE5" i="6"/>
  <c r="AU5" i="6"/>
  <c r="D7" i="43" s="1"/>
  <c r="BM5" i="6"/>
  <c r="G7" i="43" s="1"/>
  <c r="CF5" i="6"/>
  <c r="BP5" i="6"/>
  <c r="CQ5" i="6"/>
  <c r="CH5" i="6"/>
  <c r="I5" i="6"/>
  <c r="J5" i="6"/>
  <c r="CN5" i="6"/>
  <c r="CO5" i="6"/>
  <c r="CK7" i="6"/>
  <c r="G7" i="6"/>
  <c r="X7" i="6"/>
  <c r="BZ7" i="6"/>
  <c r="BY7" i="6"/>
  <c r="BX7" i="6"/>
  <c r="J9" i="43" s="1"/>
  <c r="BU7" i="6"/>
  <c r="N9" i="43" s="1"/>
  <c r="BS7" i="6"/>
  <c r="L9" i="43" s="1"/>
  <c r="CJ7" i="6"/>
  <c r="U7" i="6"/>
  <c r="BQ7" i="6"/>
  <c r="AQ7" i="6"/>
  <c r="BT7" i="6"/>
  <c r="M9" i="43" s="1"/>
  <c r="W7" i="6"/>
  <c r="M7" i="6"/>
  <c r="V9" i="43" s="1"/>
  <c r="AG7" i="6"/>
  <c r="AE9" i="43" s="1"/>
  <c r="AC7" i="6"/>
  <c r="AA9" i="43" s="1"/>
  <c r="V7" i="6"/>
  <c r="T7" i="6"/>
  <c r="AA7" i="6"/>
  <c r="Y9" i="43" s="1"/>
  <c r="AD7" i="6"/>
  <c r="AB9" i="43" s="1"/>
  <c r="AN7" i="6"/>
  <c r="Y7" i="6"/>
  <c r="W9" i="43" s="1"/>
  <c r="AH7" i="6"/>
  <c r="AF9" i="43" s="1"/>
  <c r="CI7" i="6"/>
  <c r="Z7" i="6"/>
  <c r="X9" i="43" s="1"/>
  <c r="AF7" i="6"/>
  <c r="AD9" i="43" s="1"/>
  <c r="AE7" i="6"/>
  <c r="S7" i="6"/>
  <c r="F7" i="6"/>
  <c r="BR7" i="6"/>
  <c r="K9" i="43" s="1"/>
  <c r="AB7" i="6"/>
  <c r="Z9" i="43" s="1"/>
  <c r="AR83" i="35" l="1"/>
  <c r="C60" i="43"/>
  <c r="B35" i="62"/>
  <c r="I35" i="62" s="1"/>
  <c r="J45" i="50"/>
  <c r="G103" i="35" s="1"/>
  <c r="AP103" i="35" s="1"/>
  <c r="J28" i="50"/>
  <c r="C103" i="35" s="1"/>
  <c r="AO103" i="35" s="1"/>
  <c r="AZ103" i="35" s="1"/>
  <c r="D41" i="50"/>
  <c r="P103" i="35" s="1"/>
  <c r="D24" i="50"/>
  <c r="J103" i="35" s="1"/>
  <c r="D45" i="50"/>
  <c r="Q103" i="35" s="1"/>
  <c r="AT103" i="35" s="1"/>
  <c r="D28" i="50"/>
  <c r="K103" i="35" s="1"/>
  <c r="AS103" i="35" s="1"/>
  <c r="J41" i="50"/>
  <c r="F103" i="35" s="1"/>
  <c r="J24" i="50"/>
  <c r="B103" i="35" s="1"/>
  <c r="AE29" i="35"/>
  <c r="T122" i="35"/>
  <c r="G33" i="66" s="1"/>
  <c r="C56" i="62" s="1"/>
  <c r="P63" i="35"/>
  <c r="AR31" i="6"/>
  <c r="BD108" i="35"/>
  <c r="H31" i="6"/>
  <c r="AG53" i="6"/>
  <c r="V71" i="43" s="1"/>
  <c r="G17" i="70"/>
  <c r="G10" i="70"/>
  <c r="G18" i="70"/>
  <c r="G14" i="70"/>
  <c r="G9" i="70"/>
  <c r="G8" i="70"/>
  <c r="C48" i="62"/>
  <c r="P114" i="35"/>
  <c r="Y114" i="35"/>
  <c r="G11" i="70" s="1"/>
  <c r="DW34" i="6"/>
  <c r="AR34" i="6"/>
  <c r="BC29" i="35"/>
  <c r="BF29" i="35" s="1"/>
  <c r="P26" i="6"/>
  <c r="I26" i="6"/>
  <c r="N26" i="6" s="1"/>
  <c r="M26" i="6"/>
  <c r="G26" i="6"/>
  <c r="AW27" i="35"/>
  <c r="AX27" i="35" s="1"/>
  <c r="L41" i="44" s="1"/>
  <c r="AW33" i="35"/>
  <c r="AX33" i="35" s="1"/>
  <c r="E69" i="43"/>
  <c r="F49" i="6"/>
  <c r="E67" i="43" s="1"/>
  <c r="Z53" i="6"/>
  <c r="N71" i="43" s="1"/>
  <c r="AC53" i="6"/>
  <c r="R71" i="43" s="1"/>
  <c r="AW34" i="35"/>
  <c r="AX34" i="35" s="1"/>
  <c r="AW32" i="35"/>
  <c r="AX32" i="35" s="1"/>
  <c r="BD32" i="35" s="1"/>
  <c r="BE32" i="35" s="1"/>
  <c r="BH32" i="35" s="1"/>
  <c r="CW32" i="35" s="1"/>
  <c r="AW36" i="35"/>
  <c r="AW35" i="35"/>
  <c r="O57" i="35"/>
  <c r="P59" i="35"/>
  <c r="O58" i="35"/>
  <c r="G28" i="6"/>
  <c r="O53" i="6"/>
  <c r="AH53" i="6"/>
  <c r="W71" i="43" s="1"/>
  <c r="AB53" i="6"/>
  <c r="Q71" i="43" s="1"/>
  <c r="AE53" i="6"/>
  <c r="T71" i="43" s="1"/>
  <c r="AD53" i="6"/>
  <c r="S71" i="43" s="1"/>
  <c r="AA53" i="6"/>
  <c r="O71" i="43" s="1"/>
  <c r="Y53" i="6"/>
  <c r="M71" i="43" s="1"/>
  <c r="D53" i="6"/>
  <c r="P53" i="6" s="1"/>
  <c r="AF53" i="6"/>
  <c r="U71" i="43" s="1"/>
  <c r="X53" i="6"/>
  <c r="AA52" i="6"/>
  <c r="O70" i="43" s="1"/>
  <c r="AU34" i="6"/>
  <c r="AS34" i="6" s="1"/>
  <c r="AU26" i="6"/>
  <c r="AS26" i="6" s="1"/>
  <c r="BC102" i="35"/>
  <c r="L26" i="6"/>
  <c r="K26" i="6"/>
  <c r="T123" i="35"/>
  <c r="G45" i="66" s="1"/>
  <c r="C57" i="62" s="1"/>
  <c r="AU28" i="6"/>
  <c r="AS28" i="6" s="1"/>
  <c r="L28" i="6"/>
  <c r="K28" i="6"/>
  <c r="H30" i="6"/>
  <c r="J28" i="6"/>
  <c r="DW30" i="6"/>
  <c r="M28" i="6"/>
  <c r="P28" i="6"/>
  <c r="L34" i="6"/>
  <c r="H28" i="6"/>
  <c r="I34" i="6"/>
  <c r="N34" i="6" s="1"/>
  <c r="J34" i="6"/>
  <c r="DW28" i="6"/>
  <c r="P55" i="35"/>
  <c r="O55" i="35"/>
  <c r="O61" i="35"/>
  <c r="P61" i="35"/>
  <c r="G34" i="6"/>
  <c r="K34" i="6"/>
  <c r="M34" i="6"/>
  <c r="DW26" i="6"/>
  <c r="V53" i="6"/>
  <c r="AR26" i="6"/>
  <c r="O15" i="43" s="1"/>
  <c r="E53" i="6"/>
  <c r="BC101" i="35"/>
  <c r="I42" i="6"/>
  <c r="N42" i="6" s="1"/>
  <c r="T121" i="35"/>
  <c r="G21" i="66" s="1"/>
  <c r="C55" i="62" s="1"/>
  <c r="W53" i="6"/>
  <c r="T53" i="6"/>
  <c r="L8" i="62"/>
  <c r="L4" i="62"/>
  <c r="Z52" i="6"/>
  <c r="N70" i="43" s="1"/>
  <c r="AG52" i="6"/>
  <c r="V70" i="43" s="1"/>
  <c r="Y52" i="6"/>
  <c r="M70" i="43" s="1"/>
  <c r="E52" i="6"/>
  <c r="K52" i="6" s="1"/>
  <c r="J70" i="43" s="1"/>
  <c r="O52" i="6"/>
  <c r="C53" i="6"/>
  <c r="AU53" i="6" s="1"/>
  <c r="D71" i="43" s="1"/>
  <c r="E71" i="43"/>
  <c r="AC52" i="6"/>
  <c r="R70" i="43" s="1"/>
  <c r="AD52" i="6"/>
  <c r="S70" i="43" s="1"/>
  <c r="U52" i="6"/>
  <c r="AH52" i="6"/>
  <c r="W70" i="43" s="1"/>
  <c r="AB52" i="6"/>
  <c r="Q70" i="43" s="1"/>
  <c r="AE52" i="6"/>
  <c r="T70" i="43" s="1"/>
  <c r="E70" i="43"/>
  <c r="AF52" i="6"/>
  <c r="U70" i="43" s="1"/>
  <c r="AU42" i="6"/>
  <c r="D60" i="43" s="1"/>
  <c r="AS42" i="6"/>
  <c r="W52" i="6"/>
  <c r="X52" i="6"/>
  <c r="AD51" i="6"/>
  <c r="S69" i="43" s="1"/>
  <c r="AB51" i="6"/>
  <c r="Q69" i="43" s="1"/>
  <c r="E51" i="6"/>
  <c r="U51" i="6"/>
  <c r="AC51" i="6"/>
  <c r="R69" i="43" s="1"/>
  <c r="Y51" i="6"/>
  <c r="M69" i="43" s="1"/>
  <c r="W51" i="6"/>
  <c r="AF51" i="6"/>
  <c r="U69" i="43" s="1"/>
  <c r="X51" i="6"/>
  <c r="AH51" i="6"/>
  <c r="W69" i="43" s="1"/>
  <c r="AG51" i="6"/>
  <c r="V69" i="43" s="1"/>
  <c r="C51" i="6"/>
  <c r="I51" i="6" s="1"/>
  <c r="H69" i="43" s="1"/>
  <c r="AE51" i="6"/>
  <c r="T69" i="43" s="1"/>
  <c r="D51" i="6"/>
  <c r="P51" i="6" s="1"/>
  <c r="V51" i="6"/>
  <c r="O51" i="6"/>
  <c r="Z51" i="6"/>
  <c r="N69" i="43" s="1"/>
  <c r="T51" i="6"/>
  <c r="V52" i="6"/>
  <c r="D52" i="6"/>
  <c r="J52" i="6" s="1"/>
  <c r="I70" i="43" s="1"/>
  <c r="C52" i="6"/>
  <c r="AQ52" i="6" s="1"/>
  <c r="U50" i="6"/>
  <c r="X50" i="6"/>
  <c r="T50" i="6"/>
  <c r="W50" i="6"/>
  <c r="C50" i="6"/>
  <c r="L50" i="6" s="1"/>
  <c r="K68" i="43" s="1"/>
  <c r="BC98" i="35"/>
  <c r="L37" i="3"/>
  <c r="J37" i="3"/>
  <c r="O37" i="3"/>
  <c r="I37" i="3"/>
  <c r="N37" i="3"/>
  <c r="M37" i="3"/>
  <c r="AW30" i="35"/>
  <c r="AX30" i="35" s="1"/>
  <c r="R114" i="35"/>
  <c r="N114" i="35"/>
  <c r="E48" i="62" s="1"/>
  <c r="Q114" i="35"/>
  <c r="S114" i="35"/>
  <c r="O114" i="35"/>
  <c r="AW29" i="35"/>
  <c r="AX29" i="35" s="1"/>
  <c r="H130" i="35"/>
  <c r="Z132" i="35" s="1"/>
  <c r="K42" i="6"/>
  <c r="J60" i="43" s="1"/>
  <c r="AL42" i="6"/>
  <c r="X60" i="43" s="1"/>
  <c r="AR42" i="6"/>
  <c r="F60" i="43" s="1"/>
  <c r="M42" i="6"/>
  <c r="L60" i="43" s="1"/>
  <c r="AN42" i="6"/>
  <c r="Z60" i="43" s="1"/>
  <c r="AQ42" i="6"/>
  <c r="AM42" i="6"/>
  <c r="Y60" i="43" s="1"/>
  <c r="AO42" i="6"/>
  <c r="J42" i="6"/>
  <c r="I60" i="43" s="1"/>
  <c r="AW31" i="35"/>
  <c r="AX31" i="35" s="1"/>
  <c r="CK31" i="35" s="1"/>
  <c r="AQ43" i="6"/>
  <c r="B34" i="62"/>
  <c r="H34" i="62" s="1"/>
  <c r="AU41" i="6"/>
  <c r="D59" i="43" s="1"/>
  <c r="AB41" i="6"/>
  <c r="Q59" i="43" s="1"/>
  <c r="AM41" i="6"/>
  <c r="Y59" i="43" s="1"/>
  <c r="J130" i="35"/>
  <c r="AA130" i="35" s="1"/>
  <c r="AR25" i="6"/>
  <c r="E65" i="43"/>
  <c r="X47" i="6"/>
  <c r="D47" i="6"/>
  <c r="U47" i="6"/>
  <c r="V47" i="6"/>
  <c r="W47" i="6"/>
  <c r="T47" i="6"/>
  <c r="C47" i="6"/>
  <c r="AL43" i="6"/>
  <c r="X61" i="43" s="1"/>
  <c r="AR43" i="6"/>
  <c r="F61" i="43" s="1"/>
  <c r="I43" i="6"/>
  <c r="N43" i="6" s="1"/>
  <c r="J43" i="6"/>
  <c r="I61" i="43" s="1"/>
  <c r="AN43" i="6"/>
  <c r="Z61" i="43" s="1"/>
  <c r="AU43" i="6"/>
  <c r="D61" i="43" s="1"/>
  <c r="AS43" i="6"/>
  <c r="L43" i="6"/>
  <c r="K61" i="43" s="1"/>
  <c r="AM43" i="6"/>
  <c r="Y61" i="43" s="1"/>
  <c r="M43" i="6"/>
  <c r="L61" i="43" s="1"/>
  <c r="K43" i="6"/>
  <c r="J61" i="43" s="1"/>
  <c r="BN10" i="6"/>
  <c r="H12" i="43" s="1"/>
  <c r="C65" i="43"/>
  <c r="B37" i="62"/>
  <c r="H25" i="6"/>
  <c r="R12" i="43"/>
  <c r="AI10" i="6"/>
  <c r="P31" i="6"/>
  <c r="G31" i="6"/>
  <c r="M31" i="6"/>
  <c r="AU31" i="6"/>
  <c r="AS31" i="6" s="1"/>
  <c r="K31" i="6"/>
  <c r="J31" i="6"/>
  <c r="L31" i="6"/>
  <c r="I31" i="6"/>
  <c r="N31" i="6" s="1"/>
  <c r="E12" i="43"/>
  <c r="AK10" i="6"/>
  <c r="AJ10" i="6"/>
  <c r="AC12" i="43"/>
  <c r="L10" i="6"/>
  <c r="R10" i="6" s="1"/>
  <c r="N10" i="6"/>
  <c r="AE14" i="6"/>
  <c r="AJ14" i="6" s="1"/>
  <c r="S71" i="35"/>
  <c r="S72" i="35" s="1"/>
  <c r="BO10" i="6"/>
  <c r="I12" i="43" s="1"/>
  <c r="AU25" i="6"/>
  <c r="S24" i="62" s="1"/>
  <c r="I25" i="6"/>
  <c r="K25" i="6"/>
  <c r="T33" i="43" s="1"/>
  <c r="P25" i="6"/>
  <c r="M25" i="6"/>
  <c r="V33" i="43" s="1"/>
  <c r="G25" i="6"/>
  <c r="F33" i="43" s="1"/>
  <c r="J25" i="6"/>
  <c r="S33" i="43" s="1"/>
  <c r="L25" i="6"/>
  <c r="U33" i="43" s="1"/>
  <c r="H98" i="35"/>
  <c r="AR98" i="35" s="1"/>
  <c r="D91" i="34"/>
  <c r="E59" i="34"/>
  <c r="K10" i="6"/>
  <c r="T12" i="43" s="1"/>
  <c r="S12" i="43"/>
  <c r="AW28" i="35"/>
  <c r="AQ14" i="6"/>
  <c r="G59" i="34"/>
  <c r="AQ2" i="6"/>
  <c r="CR13" i="6"/>
  <c r="J15" i="6"/>
  <c r="P15" i="6" s="1"/>
  <c r="E15" i="6"/>
  <c r="CR15" i="6" s="1"/>
  <c r="U15" i="6"/>
  <c r="H2" i="6"/>
  <c r="I15" i="6"/>
  <c r="N15" i="6" s="1"/>
  <c r="AE15" i="6"/>
  <c r="AK15" i="6" s="1"/>
  <c r="AA15" i="6"/>
  <c r="Y24" i="43" s="1"/>
  <c r="W15" i="6"/>
  <c r="AB15" i="6"/>
  <c r="Z16" i="43" s="1"/>
  <c r="C15" i="6"/>
  <c r="DW15" i="6" s="1"/>
  <c r="Y15" i="6"/>
  <c r="W16" i="43" s="1"/>
  <c r="AQ15" i="6"/>
  <c r="AD15" i="6"/>
  <c r="AB16" i="43" s="1"/>
  <c r="AH15" i="6"/>
  <c r="AF16" i="43" s="1"/>
  <c r="AF15" i="6"/>
  <c r="AD16" i="43" s="1"/>
  <c r="AC15" i="6"/>
  <c r="AA24" i="43" s="1"/>
  <c r="Z15" i="6"/>
  <c r="X16" i="43" s="1"/>
  <c r="G15" i="6"/>
  <c r="F16" i="43" s="1"/>
  <c r="BQ2" i="6"/>
  <c r="AD2" i="6"/>
  <c r="AB4" i="43" s="1"/>
  <c r="U2" i="6"/>
  <c r="W2" i="6"/>
  <c r="AE2" i="6"/>
  <c r="AJ2" i="6" s="1"/>
  <c r="BU2" i="6"/>
  <c r="N4" i="43" s="1"/>
  <c r="CK2" i="6"/>
  <c r="DW2" i="6"/>
  <c r="T15" i="6"/>
  <c r="BZ15" i="6"/>
  <c r="AU15" i="6"/>
  <c r="AS15" i="6" s="1"/>
  <c r="AL15" i="6"/>
  <c r="AM15" i="6"/>
  <c r="X15" i="6"/>
  <c r="V15" i="6"/>
  <c r="AG15" i="6"/>
  <c r="AE16" i="43" s="1"/>
  <c r="F15" i="6"/>
  <c r="E24" i="43" s="1"/>
  <c r="CE13" i="6"/>
  <c r="BV13" i="6"/>
  <c r="CS13" i="6"/>
  <c r="W16" i="6"/>
  <c r="V16" i="6"/>
  <c r="Y2" i="6"/>
  <c r="W4" i="43" s="1"/>
  <c r="BT2" i="6"/>
  <c r="M4" i="43" s="1"/>
  <c r="V2" i="6"/>
  <c r="BX2" i="6"/>
  <c r="J4" i="43" s="1"/>
  <c r="AB2" i="6"/>
  <c r="Z4" i="43" s="1"/>
  <c r="AG2" i="6"/>
  <c r="AE4" i="43" s="1"/>
  <c r="AC2" i="6"/>
  <c r="AA4" i="43" s="1"/>
  <c r="P2" i="6"/>
  <c r="S2" i="6"/>
  <c r="F2" i="6"/>
  <c r="CB2" i="6" s="1"/>
  <c r="N2" i="6"/>
  <c r="G2" i="6"/>
  <c r="F4" i="43" s="1"/>
  <c r="M2" i="6"/>
  <c r="V4" i="43" s="1"/>
  <c r="BY2" i="6"/>
  <c r="AA2" i="6"/>
  <c r="Y4" i="43" s="1"/>
  <c r="BS2" i="6"/>
  <c r="L4" i="43" s="1"/>
  <c r="X2" i="6"/>
  <c r="BZ2" i="6"/>
  <c r="CJ2" i="6"/>
  <c r="AN2" i="6"/>
  <c r="BR2" i="6"/>
  <c r="K4" i="43" s="1"/>
  <c r="R4" i="43"/>
  <c r="CI2" i="6"/>
  <c r="T2" i="6"/>
  <c r="AH2" i="6"/>
  <c r="AF4" i="43" s="1"/>
  <c r="Z2" i="6"/>
  <c r="X4" i="43" s="1"/>
  <c r="V101" i="35"/>
  <c r="V84" i="35"/>
  <c r="V92" i="35"/>
  <c r="V102" i="35"/>
  <c r="V100" i="35"/>
  <c r="V99" i="35"/>
  <c r="V83" i="35"/>
  <c r="V82" i="35"/>
  <c r="V98" i="35"/>
  <c r="W101" i="35"/>
  <c r="W98" i="35"/>
  <c r="W83" i="35"/>
  <c r="W82" i="35"/>
  <c r="W84" i="35"/>
  <c r="W92" i="35"/>
  <c r="W100" i="35"/>
  <c r="W102" i="35"/>
  <c r="W99" i="35"/>
  <c r="H84" i="35"/>
  <c r="AH14" i="6"/>
  <c r="AF15" i="43" s="1"/>
  <c r="BZ17" i="6"/>
  <c r="W17" i="6"/>
  <c r="BO5" i="6"/>
  <c r="I7" i="43" s="1"/>
  <c r="AU16" i="6"/>
  <c r="D17" i="43" s="1"/>
  <c r="C16" i="6"/>
  <c r="H16" i="6" s="1"/>
  <c r="Z16" i="6"/>
  <c r="X17" i="43" s="1"/>
  <c r="F16" i="6"/>
  <c r="E25" i="43" s="1"/>
  <c r="U16" i="6"/>
  <c r="I16" i="6"/>
  <c r="O16" i="6" s="1"/>
  <c r="AM16" i="6"/>
  <c r="G16" i="6"/>
  <c r="F25" i="43" s="1"/>
  <c r="AH16" i="6"/>
  <c r="AF25" i="43" s="1"/>
  <c r="AE16" i="6"/>
  <c r="AC17" i="43" s="1"/>
  <c r="AD16" i="6"/>
  <c r="AB17" i="43" s="1"/>
  <c r="AC16" i="6"/>
  <c r="AA17" i="43" s="1"/>
  <c r="AG16" i="6"/>
  <c r="AE17" i="43" s="1"/>
  <c r="Y16" i="6"/>
  <c r="W25" i="43" s="1"/>
  <c r="AB16" i="6"/>
  <c r="Z17" i="43" s="1"/>
  <c r="Q25" i="62"/>
  <c r="L20" i="49"/>
  <c r="R14" i="43"/>
  <c r="H101" i="35"/>
  <c r="AR101" i="35" s="1"/>
  <c r="O13" i="6"/>
  <c r="F7" i="43"/>
  <c r="K5" i="6"/>
  <c r="Q5" i="6" s="1"/>
  <c r="X14" i="6"/>
  <c r="W14" i="6"/>
  <c r="AD14" i="6"/>
  <c r="AB15" i="43" s="1"/>
  <c r="AD17" i="6"/>
  <c r="AB18" i="43" s="1"/>
  <c r="E16" i="6"/>
  <c r="CR16" i="6" s="1"/>
  <c r="AF16" i="6"/>
  <c r="AD25" i="43" s="1"/>
  <c r="AQ16" i="6"/>
  <c r="BZ16" i="6"/>
  <c r="AM14" i="6"/>
  <c r="V14" i="6"/>
  <c r="AC14" i="6"/>
  <c r="AA15" i="43" s="1"/>
  <c r="J17" i="6"/>
  <c r="S18" i="43" s="1"/>
  <c r="AA14" i="6"/>
  <c r="Y15" i="43" s="1"/>
  <c r="AU14" i="6"/>
  <c r="AS14" i="6" s="1"/>
  <c r="Y14" i="6"/>
  <c r="W15" i="43" s="1"/>
  <c r="AN17" i="6"/>
  <c r="AM17" i="6"/>
  <c r="T14" i="6"/>
  <c r="AF14" i="6"/>
  <c r="AD15" i="43" s="1"/>
  <c r="AG14" i="6"/>
  <c r="AE15" i="43" s="1"/>
  <c r="AA17" i="6"/>
  <c r="Y18" i="43" s="1"/>
  <c r="E14" i="6"/>
  <c r="CE14" i="6" s="1"/>
  <c r="C14" i="6"/>
  <c r="H14" i="6" s="1"/>
  <c r="I14" i="6"/>
  <c r="N14" i="6" s="1"/>
  <c r="AL14" i="6"/>
  <c r="AB17" i="6"/>
  <c r="Z18" i="43" s="1"/>
  <c r="AA16" i="6"/>
  <c r="Y17" i="43" s="1"/>
  <c r="J16" i="6"/>
  <c r="S25" i="43" s="1"/>
  <c r="AN16" i="6"/>
  <c r="AN14" i="6"/>
  <c r="BZ14" i="6"/>
  <c r="G14" i="6"/>
  <c r="F15" i="43" s="1"/>
  <c r="F14" i="6"/>
  <c r="E15" i="43" s="1"/>
  <c r="AF17" i="6"/>
  <c r="AD18" i="43" s="1"/>
  <c r="F17" i="6"/>
  <c r="E18" i="43" s="1"/>
  <c r="H102" i="35"/>
  <c r="AR102" i="35" s="1"/>
  <c r="T17" i="6"/>
  <c r="AB14" i="6"/>
  <c r="Z15" i="43" s="1"/>
  <c r="V17" i="6"/>
  <c r="AL16" i="6"/>
  <c r="T16" i="6"/>
  <c r="U14" i="6"/>
  <c r="Z14" i="6"/>
  <c r="X15" i="43" s="1"/>
  <c r="AU17" i="6"/>
  <c r="D18" i="43" s="1"/>
  <c r="H99" i="35"/>
  <c r="AR99" i="35" s="1"/>
  <c r="AE17" i="6"/>
  <c r="AK17" i="6" s="1"/>
  <c r="AH17" i="6"/>
  <c r="AF26" i="43" s="1"/>
  <c r="Y17" i="6"/>
  <c r="W26" i="43" s="1"/>
  <c r="E68" i="43"/>
  <c r="Z17" i="6"/>
  <c r="X18" i="43" s="1"/>
  <c r="AC17" i="6"/>
  <c r="AA26" i="43" s="1"/>
  <c r="I17" i="6"/>
  <c r="R26" i="43" s="1"/>
  <c r="D50" i="6"/>
  <c r="AL17" i="6"/>
  <c r="G17" i="6"/>
  <c r="F18" i="43" s="1"/>
  <c r="AG17" i="6"/>
  <c r="AE18" i="43" s="1"/>
  <c r="AQ17" i="6"/>
  <c r="E50" i="6"/>
  <c r="C17" i="6"/>
  <c r="DW17" i="6" s="1"/>
  <c r="E17" i="6"/>
  <c r="CE17" i="6" s="1"/>
  <c r="U17" i="6"/>
  <c r="H82" i="35"/>
  <c r="H92" i="35"/>
  <c r="P13" i="6"/>
  <c r="H13" i="6"/>
  <c r="AS13" i="6"/>
  <c r="D14" i="43"/>
  <c r="AK13" i="6"/>
  <c r="AI13" i="6"/>
  <c r="AC14" i="43"/>
  <c r="AJ13" i="6"/>
  <c r="V19" i="6"/>
  <c r="T19" i="6"/>
  <c r="AB19" i="6"/>
  <c r="J19" i="6"/>
  <c r="AL19" i="6"/>
  <c r="AD19" i="6"/>
  <c r="AU19" i="6"/>
  <c r="AG19" i="6"/>
  <c r="AN19" i="6"/>
  <c r="Y19" i="6"/>
  <c r="Z19" i="6"/>
  <c r="AQ19" i="6"/>
  <c r="I19" i="6"/>
  <c r="X19" i="6"/>
  <c r="U19" i="6"/>
  <c r="G19" i="6"/>
  <c r="AM19" i="6"/>
  <c r="W19" i="6"/>
  <c r="AC19" i="6"/>
  <c r="AF19" i="6"/>
  <c r="AH19" i="6"/>
  <c r="E19" i="6"/>
  <c r="AE19" i="6"/>
  <c r="F19" i="6"/>
  <c r="C19" i="6"/>
  <c r="AA19" i="6"/>
  <c r="BZ19" i="6"/>
  <c r="E65" i="34"/>
  <c r="G65" i="34"/>
  <c r="I65" i="34"/>
  <c r="AA20" i="6"/>
  <c r="Z20" i="6"/>
  <c r="E20" i="6"/>
  <c r="AL20" i="6"/>
  <c r="AC20" i="6"/>
  <c r="AH20" i="6"/>
  <c r="AD20" i="6"/>
  <c r="AB20" i="6"/>
  <c r="J20" i="6"/>
  <c r="AN20" i="6"/>
  <c r="F20" i="6"/>
  <c r="AG20" i="6"/>
  <c r="X20" i="6"/>
  <c r="G20" i="6"/>
  <c r="BZ20" i="6"/>
  <c r="C20" i="6"/>
  <c r="AU20" i="6"/>
  <c r="AQ20" i="6"/>
  <c r="U20" i="6"/>
  <c r="AF20" i="6"/>
  <c r="Y20" i="6"/>
  <c r="AM20" i="6"/>
  <c r="I20" i="6"/>
  <c r="AE20" i="6"/>
  <c r="W20" i="6"/>
  <c r="T20" i="6"/>
  <c r="V20" i="6"/>
  <c r="G66" i="34"/>
  <c r="E66" i="34"/>
  <c r="I66" i="34"/>
  <c r="BG28" i="35"/>
  <c r="BF28" i="35"/>
  <c r="BJ28" i="35"/>
  <c r="CC52" i="35" s="1"/>
  <c r="BE28" i="35"/>
  <c r="BD28" i="35"/>
  <c r="BK28" i="35"/>
  <c r="CG52" i="35" s="1"/>
  <c r="BC31" i="35"/>
  <c r="BC30" i="35"/>
  <c r="AG31" i="35"/>
  <c r="K3" i="6"/>
  <c r="Q3" i="6" s="1"/>
  <c r="I130" i="35"/>
  <c r="F5" i="43"/>
  <c r="BO4" i="6"/>
  <c r="I6" i="43" s="1"/>
  <c r="F6" i="43"/>
  <c r="BO3" i="6"/>
  <c r="I5" i="43" s="1"/>
  <c r="R4" i="6"/>
  <c r="K4" i="6"/>
  <c r="T6" i="43" s="1"/>
  <c r="AC6" i="43"/>
  <c r="AJ4" i="6"/>
  <c r="AK4" i="6"/>
  <c r="AL4" i="6"/>
  <c r="BN5" i="6"/>
  <c r="H7" i="43" s="1"/>
  <c r="CB5" i="6"/>
  <c r="E6" i="43"/>
  <c r="CB4" i="6"/>
  <c r="BN4" i="6"/>
  <c r="H6" i="43" s="1"/>
  <c r="BO8" i="6"/>
  <c r="I10" i="43" s="1"/>
  <c r="AL5" i="6"/>
  <c r="AI5" i="6"/>
  <c r="AK5" i="6"/>
  <c r="AC7" i="43"/>
  <c r="F10" i="43"/>
  <c r="E68" i="34"/>
  <c r="G68" i="34"/>
  <c r="I68" i="34"/>
  <c r="E67" i="34"/>
  <c r="I67" i="34"/>
  <c r="G67" i="34"/>
  <c r="P14" i="6"/>
  <c r="S15" i="43"/>
  <c r="N4" i="6"/>
  <c r="R6" i="43"/>
  <c r="O4" i="6"/>
  <c r="E18" i="6"/>
  <c r="AM18" i="6"/>
  <c r="V18" i="6"/>
  <c r="AU18" i="6"/>
  <c r="BZ18" i="6"/>
  <c r="X18" i="6"/>
  <c r="Y18" i="6"/>
  <c r="AL18" i="6"/>
  <c r="AF18" i="6"/>
  <c r="AE18" i="6"/>
  <c r="G18" i="6"/>
  <c r="C18" i="6"/>
  <c r="T18" i="6"/>
  <c r="AA18" i="6"/>
  <c r="AD18" i="6"/>
  <c r="Z18" i="6"/>
  <c r="AC18" i="6"/>
  <c r="F18" i="6"/>
  <c r="AQ18" i="6"/>
  <c r="AN18" i="6"/>
  <c r="AG18" i="6"/>
  <c r="I18" i="6"/>
  <c r="AB18" i="6"/>
  <c r="J18" i="6"/>
  <c r="AH18" i="6"/>
  <c r="U18" i="6"/>
  <c r="W18" i="6"/>
  <c r="CB3" i="6"/>
  <c r="BN3" i="6"/>
  <c r="H5" i="43" s="1"/>
  <c r="E5" i="43"/>
  <c r="G21" i="6"/>
  <c r="AM21" i="6"/>
  <c r="V21" i="6"/>
  <c r="AB21" i="6"/>
  <c r="I21" i="6"/>
  <c r="T21" i="6"/>
  <c r="AG21" i="6"/>
  <c r="AL21" i="6"/>
  <c r="AH21" i="6"/>
  <c r="F21" i="6"/>
  <c r="AU21" i="6"/>
  <c r="X21" i="6"/>
  <c r="Y21" i="6"/>
  <c r="AE21" i="6"/>
  <c r="AQ21" i="6"/>
  <c r="U21" i="6"/>
  <c r="J21" i="6"/>
  <c r="AN21" i="6"/>
  <c r="AC21" i="6"/>
  <c r="E21" i="6"/>
  <c r="AD21" i="6"/>
  <c r="BZ21" i="6"/>
  <c r="C21" i="6"/>
  <c r="W21" i="6"/>
  <c r="AA21" i="6"/>
  <c r="AF21" i="6"/>
  <c r="Z21" i="6"/>
  <c r="G64" i="34"/>
  <c r="E64" i="34"/>
  <c r="I64" i="34"/>
  <c r="AS83" i="35"/>
  <c r="AV83" i="35"/>
  <c r="AW83" i="35" s="1"/>
  <c r="AK3" i="6"/>
  <c r="AI3" i="6"/>
  <c r="AJ3" i="6"/>
  <c r="AC5" i="43"/>
  <c r="AL3" i="6"/>
  <c r="F22" i="6"/>
  <c r="E22" i="6"/>
  <c r="AU22" i="6"/>
  <c r="T22" i="6"/>
  <c r="U22" i="6"/>
  <c r="C22" i="6"/>
  <c r="BZ22" i="6"/>
  <c r="AA22" i="6"/>
  <c r="I22" i="6"/>
  <c r="AG22" i="6"/>
  <c r="J22" i="6"/>
  <c r="AL22" i="6"/>
  <c r="Z22" i="6"/>
  <c r="AC22" i="6"/>
  <c r="X22" i="6"/>
  <c r="AH22" i="6"/>
  <c r="V22" i="6"/>
  <c r="AB22" i="6"/>
  <c r="AF22" i="6"/>
  <c r="AD22" i="6"/>
  <c r="AE22" i="6"/>
  <c r="G22" i="6"/>
  <c r="AM22" i="6"/>
  <c r="W22" i="6"/>
  <c r="AN22" i="6"/>
  <c r="Y22" i="6"/>
  <c r="AQ22" i="6"/>
  <c r="S6" i="43"/>
  <c r="P4" i="6"/>
  <c r="AS84" i="35"/>
  <c r="AV84" i="35"/>
  <c r="AW84" i="35" s="1"/>
  <c r="S25" i="62"/>
  <c r="U5" i="43"/>
  <c r="R3" i="6"/>
  <c r="AC10" i="43"/>
  <c r="AJ8" i="6"/>
  <c r="AK8" i="6"/>
  <c r="AI8" i="6"/>
  <c r="AL8" i="6"/>
  <c r="K8" i="6"/>
  <c r="Q8" i="6" s="1"/>
  <c r="S10" i="43"/>
  <c r="P8" i="6"/>
  <c r="R10" i="43"/>
  <c r="O8" i="6"/>
  <c r="N8" i="6"/>
  <c r="BN7" i="6"/>
  <c r="H9" i="43" s="1"/>
  <c r="CB7" i="6"/>
  <c r="E9" i="43"/>
  <c r="BO7" i="6"/>
  <c r="I9" i="43" s="1"/>
  <c r="L7" i="6"/>
  <c r="K7" i="6"/>
  <c r="F9" i="43"/>
  <c r="R8" i="6"/>
  <c r="U10" i="43"/>
  <c r="R9" i="43"/>
  <c r="N7" i="6"/>
  <c r="O7" i="6"/>
  <c r="AL9" i="6"/>
  <c r="AK9" i="6"/>
  <c r="AC11" i="43"/>
  <c r="AI9" i="6"/>
  <c r="AJ9" i="6"/>
  <c r="F11" i="43"/>
  <c r="BO9" i="6"/>
  <c r="I11" i="43" s="1"/>
  <c r="K9" i="6"/>
  <c r="L9" i="6"/>
  <c r="BN9" i="6"/>
  <c r="H11" i="43" s="1"/>
  <c r="CB9" i="6"/>
  <c r="E11" i="43"/>
  <c r="F13" i="43"/>
  <c r="L11" i="6"/>
  <c r="BO11" i="6"/>
  <c r="I13" i="43" s="1"/>
  <c r="K11" i="6"/>
  <c r="S13" i="43"/>
  <c r="P11" i="6"/>
  <c r="AC13" i="43"/>
  <c r="AI11" i="6"/>
  <c r="AK11" i="6"/>
  <c r="AJ11" i="6"/>
  <c r="AL11" i="6"/>
  <c r="P5" i="6"/>
  <c r="S7" i="43"/>
  <c r="P7" i="6"/>
  <c r="S9" i="43"/>
  <c r="O9" i="6"/>
  <c r="N9" i="6"/>
  <c r="R11" i="43"/>
  <c r="AL7" i="6"/>
  <c r="AK7" i="6"/>
  <c r="AC9" i="43"/>
  <c r="AJ7" i="6"/>
  <c r="AI7" i="6"/>
  <c r="R7" i="43"/>
  <c r="N5" i="6"/>
  <c r="O5" i="6"/>
  <c r="U7" i="43"/>
  <c r="R5" i="6"/>
  <c r="R13" i="43"/>
  <c r="N11" i="6"/>
  <c r="O11" i="6"/>
  <c r="CB11" i="6"/>
  <c r="E13" i="43"/>
  <c r="BN11" i="6"/>
  <c r="H13" i="43" s="1"/>
  <c r="S11" i="43"/>
  <c r="P9" i="6"/>
  <c r="R82" i="35" l="1"/>
  <c r="R84" i="35"/>
  <c r="Q92" i="35"/>
  <c r="Q82" i="35"/>
  <c r="Q84" i="35"/>
  <c r="Q102" i="35"/>
  <c r="AT102" i="35" s="1"/>
  <c r="R83" i="35"/>
  <c r="Q83" i="35"/>
  <c r="Q99" i="35"/>
  <c r="AT99" i="35" s="1"/>
  <c r="Q98" i="35"/>
  <c r="AT98" i="35" s="1"/>
  <c r="Q100" i="35"/>
  <c r="AT100" i="35" s="1"/>
  <c r="Q101" i="35"/>
  <c r="AT101" i="35" s="1"/>
  <c r="K102" i="35"/>
  <c r="AS102" i="35" s="1"/>
  <c r="AY103" i="35"/>
  <c r="AX36" i="35"/>
  <c r="BD36" i="35" s="1"/>
  <c r="BE36" i="35" s="1"/>
  <c r="BH36" i="35" s="1"/>
  <c r="CW36" i="35" s="1"/>
  <c r="AX35" i="35"/>
  <c r="BD35" i="35" s="1"/>
  <c r="BE35" i="35" s="1"/>
  <c r="BH35" i="35" s="1"/>
  <c r="CW35" i="35" s="1"/>
  <c r="AB50" i="6"/>
  <c r="G20" i="70"/>
  <c r="CK30" i="35"/>
  <c r="CN30" i="35" s="1"/>
  <c r="L110" i="44"/>
  <c r="AI30" i="35" s="1"/>
  <c r="AB56" i="3" s="1"/>
  <c r="CK29" i="35"/>
  <c r="CN29" i="35" s="1"/>
  <c r="L87" i="44"/>
  <c r="AI29" i="35" s="1"/>
  <c r="AF130" i="35"/>
  <c r="BG29" i="35"/>
  <c r="BH29" i="35" s="1"/>
  <c r="BK29" i="35"/>
  <c r="CG53" i="35" s="1"/>
  <c r="BE29" i="35"/>
  <c r="BD29" i="35"/>
  <c r="BJ29" i="35"/>
  <c r="CC53" i="35" s="1"/>
  <c r="CK33" i="35"/>
  <c r="CN33" i="35" s="1"/>
  <c r="CO33" i="35" s="1"/>
  <c r="BD33" i="35"/>
  <c r="BE33" i="35" s="1"/>
  <c r="BH33" i="35" s="1"/>
  <c r="CW33" i="35" s="1"/>
  <c r="BF32" i="35"/>
  <c r="BG32" i="35"/>
  <c r="K82" i="72"/>
  <c r="BD34" i="35"/>
  <c r="W49" i="6"/>
  <c r="AN52" i="6"/>
  <c r="Z70" i="43" s="1"/>
  <c r="G19" i="70"/>
  <c r="M14" i="69" s="1"/>
  <c r="M16" i="69" s="1"/>
  <c r="G21" i="70" s="1"/>
  <c r="C49" i="6"/>
  <c r="AU49" i="6" s="1"/>
  <c r="D67" i="43" s="1"/>
  <c r="D19" i="59"/>
  <c r="BO27" i="35"/>
  <c r="P23" i="72" s="1"/>
  <c r="U49" i="6"/>
  <c r="X49" i="6"/>
  <c r="T49" i="6"/>
  <c r="D49" i="6"/>
  <c r="E49" i="6"/>
  <c r="B38" i="62" s="1"/>
  <c r="V49" i="6"/>
  <c r="K61" i="72"/>
  <c r="J53" i="6"/>
  <c r="I71" i="43" s="1"/>
  <c r="CK34" i="35"/>
  <c r="CL34" i="35" s="1"/>
  <c r="C71" i="43"/>
  <c r="B42" i="62"/>
  <c r="I42" i="62" s="1"/>
  <c r="J51" i="6"/>
  <c r="I69" i="43" s="1"/>
  <c r="K51" i="6"/>
  <c r="J69" i="43" s="1"/>
  <c r="B40" i="62"/>
  <c r="I40" i="62" s="1"/>
  <c r="C70" i="43"/>
  <c r="B41" i="62"/>
  <c r="I41" i="62" s="1"/>
  <c r="B39" i="62"/>
  <c r="K40" i="72"/>
  <c r="CK32" i="35"/>
  <c r="L52" i="6"/>
  <c r="K70" i="43" s="1"/>
  <c r="AS52" i="6"/>
  <c r="K124" i="72"/>
  <c r="CK36" i="35"/>
  <c r="AU52" i="6"/>
  <c r="D70" i="43" s="1"/>
  <c r="AM52" i="6"/>
  <c r="Y70" i="43" s="1"/>
  <c r="K103" i="72"/>
  <c r="D12" i="66"/>
  <c r="H60" i="43"/>
  <c r="K53" i="6"/>
  <c r="J71" i="43" s="1"/>
  <c r="AR51" i="6"/>
  <c r="F69" i="43" s="1"/>
  <c r="AU51" i="6"/>
  <c r="D69" i="43" s="1"/>
  <c r="AS53" i="6"/>
  <c r="L51" i="6"/>
  <c r="K69" i="43" s="1"/>
  <c r="AL53" i="6"/>
  <c r="X71" i="43" s="1"/>
  <c r="AL51" i="6"/>
  <c r="X69" i="43" s="1"/>
  <c r="I53" i="6"/>
  <c r="H71" i="43" s="1"/>
  <c r="AN51" i="6"/>
  <c r="Z69" i="43" s="1"/>
  <c r="AM53" i="6"/>
  <c r="Y71" i="43" s="1"/>
  <c r="M51" i="6"/>
  <c r="L69" i="43" s="1"/>
  <c r="AQ51" i="6"/>
  <c r="AN53" i="6"/>
  <c r="Z71" i="43" s="1"/>
  <c r="P52" i="6"/>
  <c r="AM51" i="6"/>
  <c r="Y69" i="43" s="1"/>
  <c r="AQ53" i="6"/>
  <c r="AR53" i="6"/>
  <c r="F71" i="43" s="1"/>
  <c r="AO53" i="6"/>
  <c r="L53" i="6"/>
  <c r="K71" i="43" s="1"/>
  <c r="M53" i="6"/>
  <c r="L71" i="43" s="1"/>
  <c r="AL52" i="6"/>
  <c r="X70" i="43" s="1"/>
  <c r="AR52" i="6"/>
  <c r="F70" i="43" s="1"/>
  <c r="AO52" i="6"/>
  <c r="M52" i="6"/>
  <c r="L70" i="43" s="1"/>
  <c r="I52" i="6"/>
  <c r="H70" i="43" s="1"/>
  <c r="C69" i="43"/>
  <c r="C68" i="43"/>
  <c r="AM50" i="6"/>
  <c r="Y68" i="43" s="1"/>
  <c r="AU50" i="6"/>
  <c r="D68" i="43" s="1"/>
  <c r="AS51" i="6"/>
  <c r="AO51" i="6"/>
  <c r="AR41" i="6"/>
  <c r="F59" i="43" s="1"/>
  <c r="AO41" i="6"/>
  <c r="AQ41" i="6" s="1"/>
  <c r="BO30" i="35"/>
  <c r="K84" i="35"/>
  <c r="T114" i="35"/>
  <c r="CN31" i="35"/>
  <c r="Z133" i="35"/>
  <c r="L84" i="35"/>
  <c r="K101" i="35"/>
  <c r="AS101" i="35" s="1"/>
  <c r="K98" i="35"/>
  <c r="AS98" i="35" s="1"/>
  <c r="K100" i="35"/>
  <c r="AS100" i="35" s="1"/>
  <c r="K92" i="35"/>
  <c r="L83" i="35"/>
  <c r="K83" i="35"/>
  <c r="K82" i="35"/>
  <c r="L82" i="35"/>
  <c r="K99" i="35"/>
  <c r="AS99" i="35" s="1"/>
  <c r="BO29" i="35"/>
  <c r="Z130" i="35"/>
  <c r="AB130" i="35" s="1"/>
  <c r="Z131" i="35"/>
  <c r="O23" i="43"/>
  <c r="AA131" i="35"/>
  <c r="BO31" i="35"/>
  <c r="P120" i="72" s="1"/>
  <c r="D71" i="59"/>
  <c r="AI31" i="35"/>
  <c r="AG41" i="6"/>
  <c r="V59" i="43" s="1"/>
  <c r="AA132" i="35"/>
  <c r="AA133" i="35"/>
  <c r="AC130" i="35"/>
  <c r="X132" i="35"/>
  <c r="X133" i="35"/>
  <c r="X131" i="35"/>
  <c r="X130" i="35"/>
  <c r="J148" i="50"/>
  <c r="AX28" i="35"/>
  <c r="CK28" i="35" s="1"/>
  <c r="H61" i="43"/>
  <c r="L47" i="6"/>
  <c r="AR47" i="6"/>
  <c r="F65" i="43" s="1"/>
  <c r="AM47" i="6"/>
  <c r="Y65" i="43" s="1"/>
  <c r="AU47" i="6"/>
  <c r="D65" i="43" s="1"/>
  <c r="AO47" i="6"/>
  <c r="AQ47" i="6" s="1"/>
  <c r="AI27" i="35"/>
  <c r="U12" i="43"/>
  <c r="R24" i="43"/>
  <c r="AC15" i="43"/>
  <c r="AK14" i="6"/>
  <c r="H37" i="62"/>
  <c r="AI14" i="6"/>
  <c r="H100" i="35"/>
  <c r="AR100" i="35" s="1"/>
  <c r="H83" i="35"/>
  <c r="Q10" i="6"/>
  <c r="S73" i="35"/>
  <c r="S74" i="35" s="1"/>
  <c r="S75" i="35" s="1"/>
  <c r="S76" i="35" s="1"/>
  <c r="S77" i="35" s="1"/>
  <c r="N25" i="6"/>
  <c r="R33" i="43"/>
  <c r="D33" i="43"/>
  <c r="AS25" i="6"/>
  <c r="BV15" i="6"/>
  <c r="R18" i="43"/>
  <c r="AF17" i="43"/>
  <c r="S24" i="43"/>
  <c r="CE15" i="6"/>
  <c r="S16" i="43"/>
  <c r="CS15" i="6"/>
  <c r="BW15" i="6"/>
  <c r="H15" i="6"/>
  <c r="AF24" i="43"/>
  <c r="Z24" i="43"/>
  <c r="AR16" i="6"/>
  <c r="O27" i="43" s="1"/>
  <c r="X24" i="43"/>
  <c r="O15" i="6"/>
  <c r="F24" i="43"/>
  <c r="R16" i="43"/>
  <c r="BI29" i="35"/>
  <c r="AJ15" i="6"/>
  <c r="R17" i="43"/>
  <c r="AI15" i="6"/>
  <c r="Z26" i="43"/>
  <c r="AC16" i="43"/>
  <c r="AC24" i="43"/>
  <c r="D24" i="43"/>
  <c r="Y16" i="43"/>
  <c r="S17" i="43"/>
  <c r="AB24" i="43"/>
  <c r="AL2" i="6"/>
  <c r="I30" i="49" a="1"/>
  <c r="I30" i="49" s="1"/>
  <c r="X25" i="43"/>
  <c r="D25" i="43"/>
  <c r="AA16" i="43"/>
  <c r="AC25" i="43"/>
  <c r="AS17" i="6"/>
  <c r="AE26" i="43"/>
  <c r="AI2" i="6"/>
  <c r="AD24" i="43"/>
  <c r="AR15" i="6"/>
  <c r="O26" i="43" s="1"/>
  <c r="AD17" i="43"/>
  <c r="AC4" i="43"/>
  <c r="D16" i="43"/>
  <c r="W24" i="43"/>
  <c r="AB26" i="43"/>
  <c r="AB25" i="43"/>
  <c r="D26" i="43"/>
  <c r="AC18" i="43"/>
  <c r="AK2" i="6"/>
  <c r="BN2" i="6"/>
  <c r="H4" i="43" s="1"/>
  <c r="E4" i="43"/>
  <c r="K2" i="6"/>
  <c r="Q2" i="6" s="1"/>
  <c r="E16" i="43"/>
  <c r="AE24" i="43"/>
  <c r="AE25" i="43"/>
  <c r="F17" i="43"/>
  <c r="L2" i="6"/>
  <c r="R2" i="6" s="1"/>
  <c r="BO2" i="6"/>
  <c r="I4" i="43" s="1"/>
  <c r="N17" i="6"/>
  <c r="W17" i="43"/>
  <c r="BV14" i="6"/>
  <c r="CS14" i="6"/>
  <c r="AJ17" i="6"/>
  <c r="AI17" i="6"/>
  <c r="O17" i="6"/>
  <c r="BW14" i="6"/>
  <c r="N51" i="6"/>
  <c r="CR14" i="6"/>
  <c r="D15" i="43"/>
  <c r="AC26" i="43"/>
  <c r="AR14" i="6"/>
  <c r="O25" i="43" s="1"/>
  <c r="P17" i="6"/>
  <c r="S26" i="43"/>
  <c r="DW16" i="6"/>
  <c r="AJ16" i="6"/>
  <c r="AR17" i="6"/>
  <c r="O28" i="43" s="1"/>
  <c r="AK16" i="6"/>
  <c r="AS16" i="6"/>
  <c r="X26" i="43"/>
  <c r="P16" i="6"/>
  <c r="AI16" i="6"/>
  <c r="Y26" i="43"/>
  <c r="CS16" i="6"/>
  <c r="BW16" i="6"/>
  <c r="AF18" i="43"/>
  <c r="AA25" i="43"/>
  <c r="H17" i="6"/>
  <c r="E17" i="43"/>
  <c r="DW14" i="6"/>
  <c r="AD26" i="43"/>
  <c r="Z25" i="43"/>
  <c r="N16" i="6"/>
  <c r="R25" i="43"/>
  <c r="CE16" i="6"/>
  <c r="T7" i="43"/>
  <c r="E26" i="43"/>
  <c r="R15" i="43"/>
  <c r="AA18" i="43"/>
  <c r="Y25" i="43"/>
  <c r="BV16" i="6"/>
  <c r="O14" i="6"/>
  <c r="CS17" i="6"/>
  <c r="F26" i="43"/>
  <c r="CR17" i="6"/>
  <c r="BV17" i="6"/>
  <c r="W18" i="43"/>
  <c r="BW17" i="6"/>
  <c r="BI28" i="35"/>
  <c r="CH52" i="35" s="1"/>
  <c r="T5" i="43"/>
  <c r="BH28" i="35"/>
  <c r="CD52" i="35" s="1"/>
  <c r="CE52" i="35" s="1"/>
  <c r="AB29" i="43"/>
  <c r="AB21" i="43"/>
  <c r="E20" i="43"/>
  <c r="E28" i="43"/>
  <c r="F20" i="43"/>
  <c r="F28" i="43"/>
  <c r="AE20" i="43"/>
  <c r="AE28" i="43"/>
  <c r="F21" i="43"/>
  <c r="F29" i="43"/>
  <c r="AF21" i="43"/>
  <c r="AF29" i="43"/>
  <c r="AI19" i="6"/>
  <c r="AC28" i="43"/>
  <c r="AC20" i="43"/>
  <c r="AK19" i="6"/>
  <c r="AJ19" i="6"/>
  <c r="D20" i="43"/>
  <c r="D28" i="43"/>
  <c r="AR19" i="6"/>
  <c r="O30" i="43" s="1"/>
  <c r="AS19" i="6"/>
  <c r="AD29" i="43"/>
  <c r="AD21" i="43"/>
  <c r="AE21" i="43"/>
  <c r="AE29" i="43"/>
  <c r="AF20" i="43"/>
  <c r="AF28" i="43"/>
  <c r="O19" i="6"/>
  <c r="R28" i="43"/>
  <c r="R20" i="43"/>
  <c r="N19" i="6"/>
  <c r="CR19" i="6"/>
  <c r="CE19" i="6"/>
  <c r="BV19" i="6"/>
  <c r="BW19" i="6"/>
  <c r="CS19" i="6"/>
  <c r="E29" i="43"/>
  <c r="E21" i="43"/>
  <c r="CS20" i="6"/>
  <c r="BV20" i="6"/>
  <c r="CE20" i="6"/>
  <c r="CR20" i="6"/>
  <c r="BW20" i="6"/>
  <c r="AD28" i="43"/>
  <c r="AD20" i="43"/>
  <c r="P19" i="6"/>
  <c r="S28" i="43"/>
  <c r="S20" i="43"/>
  <c r="W29" i="43"/>
  <c r="W21" i="43"/>
  <c r="AA21" i="43"/>
  <c r="AA29" i="43"/>
  <c r="AB28" i="43"/>
  <c r="AB20" i="43"/>
  <c r="X29" i="43"/>
  <c r="X21" i="43"/>
  <c r="AA28" i="43"/>
  <c r="AA20" i="43"/>
  <c r="X28" i="43"/>
  <c r="X20" i="43"/>
  <c r="Z28" i="43"/>
  <c r="Z20" i="43"/>
  <c r="R29" i="43"/>
  <c r="R21" i="43"/>
  <c r="O20" i="6"/>
  <c r="N20" i="6"/>
  <c r="AS20" i="6"/>
  <c r="AR20" i="6"/>
  <c r="O31" i="43" s="1"/>
  <c r="D21" i="43"/>
  <c r="D29" i="43"/>
  <c r="S29" i="43"/>
  <c r="S21" i="43"/>
  <c r="P20" i="6"/>
  <c r="Y29" i="43"/>
  <c r="Y21" i="43"/>
  <c r="Y28" i="43"/>
  <c r="Y20" i="43"/>
  <c r="W28" i="43"/>
  <c r="W20" i="43"/>
  <c r="AK20" i="6"/>
  <c r="AC21" i="43"/>
  <c r="AJ20" i="6"/>
  <c r="AC29" i="43"/>
  <c r="AI20" i="6"/>
  <c r="H20" i="6"/>
  <c r="DW20" i="6"/>
  <c r="Z29" i="43"/>
  <c r="Z21" i="43"/>
  <c r="H19" i="6"/>
  <c r="DW19" i="6"/>
  <c r="BG30" i="35"/>
  <c r="BK30" i="35"/>
  <c r="CG54" i="35" s="1"/>
  <c r="BE30" i="35"/>
  <c r="BF30" i="35"/>
  <c r="BD30" i="35"/>
  <c r="BJ30" i="35"/>
  <c r="CC54" i="35" s="1"/>
  <c r="P99" i="35"/>
  <c r="P102" i="35"/>
  <c r="P101" i="35"/>
  <c r="P92" i="35"/>
  <c r="P100" i="35"/>
  <c r="P98" i="35"/>
  <c r="P83" i="35"/>
  <c r="P84" i="35"/>
  <c r="P82" i="35"/>
  <c r="BK31" i="35"/>
  <c r="CG55" i="35" s="1"/>
  <c r="BE31" i="35"/>
  <c r="BG31" i="35"/>
  <c r="BJ31" i="35"/>
  <c r="CC55" i="35" s="1"/>
  <c r="BD31" i="35"/>
  <c r="BF31" i="35"/>
  <c r="F82" i="35"/>
  <c r="F102" i="35"/>
  <c r="F99" i="35"/>
  <c r="F83" i="35"/>
  <c r="F98" i="35"/>
  <c r="F101" i="35"/>
  <c r="F100" i="35"/>
  <c r="F92" i="35"/>
  <c r="F84" i="35"/>
  <c r="G98" i="35"/>
  <c r="AP98" i="35" s="1"/>
  <c r="G102" i="35"/>
  <c r="AP102" i="35" s="1"/>
  <c r="G92" i="35"/>
  <c r="G101" i="35"/>
  <c r="AP101" i="35" s="1"/>
  <c r="G100" i="35"/>
  <c r="AP100" i="35" s="1"/>
  <c r="G84" i="35"/>
  <c r="G82" i="35"/>
  <c r="G99" i="35"/>
  <c r="AP99" i="35" s="1"/>
  <c r="G83" i="35"/>
  <c r="B102" i="35"/>
  <c r="B100" i="35"/>
  <c r="B98" i="35"/>
  <c r="B99" i="35"/>
  <c r="B83" i="35"/>
  <c r="B84" i="35"/>
  <c r="B92" i="35"/>
  <c r="B101" i="35"/>
  <c r="B82" i="35"/>
  <c r="C101" i="35"/>
  <c r="AO101" i="35" s="1"/>
  <c r="C100" i="35"/>
  <c r="AO100" i="35" s="1"/>
  <c r="C98" i="35"/>
  <c r="AO98" i="35" s="1"/>
  <c r="C99" i="35"/>
  <c r="AO99" i="35" s="1"/>
  <c r="C83" i="35"/>
  <c r="C84" i="35"/>
  <c r="C92" i="35"/>
  <c r="C82" i="35"/>
  <c r="C102" i="35"/>
  <c r="AO102" i="35" s="1"/>
  <c r="AZ102" i="35" s="1"/>
  <c r="J102" i="35"/>
  <c r="J101" i="35"/>
  <c r="J98" i="35"/>
  <c r="J99" i="35"/>
  <c r="J82" i="35"/>
  <c r="J100" i="35"/>
  <c r="J92" i="35"/>
  <c r="J83" i="35"/>
  <c r="J84" i="35"/>
  <c r="Q4" i="6"/>
  <c r="AD31" i="43"/>
  <c r="AD23" i="43"/>
  <c r="Y30" i="43"/>
  <c r="Y22" i="43"/>
  <c r="AF22" i="43"/>
  <c r="AF30" i="43"/>
  <c r="Y27" i="43"/>
  <c r="Y19" i="43"/>
  <c r="W31" i="43"/>
  <c r="W23" i="43"/>
  <c r="AA23" i="43"/>
  <c r="AA31" i="43"/>
  <c r="CS22" i="6"/>
  <c r="BV22" i="6"/>
  <c r="CE22" i="6"/>
  <c r="BW22" i="6"/>
  <c r="CR22" i="6"/>
  <c r="BW21" i="6"/>
  <c r="CS21" i="6"/>
  <c r="BV21" i="6"/>
  <c r="CR21" i="6"/>
  <c r="CE21" i="6"/>
  <c r="Z30" i="43"/>
  <c r="Z22" i="43"/>
  <c r="AF19" i="43"/>
  <c r="AF27" i="43"/>
  <c r="AE19" i="43"/>
  <c r="AE27" i="43"/>
  <c r="AA27" i="43"/>
  <c r="AA19" i="43"/>
  <c r="AD27" i="43"/>
  <c r="AD19" i="43"/>
  <c r="BV18" i="6"/>
  <c r="CS18" i="6"/>
  <c r="CE18" i="6"/>
  <c r="CR18" i="6"/>
  <c r="BW18" i="6"/>
  <c r="AB30" i="43"/>
  <c r="AB22" i="43"/>
  <c r="W22" i="43"/>
  <c r="W30" i="43"/>
  <c r="F30" i="43"/>
  <c r="F22" i="43"/>
  <c r="R27" i="43"/>
  <c r="R19" i="43"/>
  <c r="N18" i="6"/>
  <c r="O18" i="6"/>
  <c r="AC19" i="43"/>
  <c r="AC27" i="43"/>
  <c r="AI18" i="6"/>
  <c r="AJ18" i="6"/>
  <c r="AK18" i="6"/>
  <c r="F31" i="43"/>
  <c r="F23" i="43"/>
  <c r="AE23" i="43"/>
  <c r="AE31" i="43"/>
  <c r="T10" i="43"/>
  <c r="AC31" i="43"/>
  <c r="AI22" i="6"/>
  <c r="AK22" i="6"/>
  <c r="AJ22" i="6"/>
  <c r="AC23" i="43"/>
  <c r="X31" i="43"/>
  <c r="X23" i="43"/>
  <c r="N22" i="6"/>
  <c r="R23" i="43"/>
  <c r="O22" i="6"/>
  <c r="R31" i="43"/>
  <c r="E23" i="43"/>
  <c r="E31" i="43"/>
  <c r="X22" i="43"/>
  <c r="X30" i="43"/>
  <c r="H21" i="6"/>
  <c r="DW21" i="6"/>
  <c r="AA30" i="43"/>
  <c r="AA22" i="43"/>
  <c r="D22" i="43"/>
  <c r="AS21" i="6"/>
  <c r="D30" i="43"/>
  <c r="AR21" i="6"/>
  <c r="O32" i="43" s="1"/>
  <c r="AE30" i="43"/>
  <c r="AE22" i="43"/>
  <c r="P18" i="6"/>
  <c r="S27" i="43"/>
  <c r="S19" i="43"/>
  <c r="X27" i="43"/>
  <c r="X19" i="43"/>
  <c r="H18" i="6"/>
  <c r="DW18" i="6"/>
  <c r="D19" i="43"/>
  <c r="D27" i="43"/>
  <c r="AR18" i="6"/>
  <c r="O29" i="43" s="1"/>
  <c r="AS18" i="6"/>
  <c r="S23" i="43"/>
  <c r="P22" i="6"/>
  <c r="S31" i="43"/>
  <c r="AS22" i="6"/>
  <c r="D23" i="43"/>
  <c r="D31" i="43"/>
  <c r="AR22" i="6"/>
  <c r="O33" i="43" s="1"/>
  <c r="S30" i="43"/>
  <c r="P21" i="6"/>
  <c r="S22" i="43"/>
  <c r="N21" i="6"/>
  <c r="R22" i="43"/>
  <c r="O21" i="6"/>
  <c r="R30" i="43"/>
  <c r="E19" i="43"/>
  <c r="E27" i="43"/>
  <c r="Z31" i="43"/>
  <c r="Z23" i="43"/>
  <c r="DW22" i="6"/>
  <c r="H22" i="6"/>
  <c r="AB31" i="43"/>
  <c r="AB23" i="43"/>
  <c r="AF23" i="43"/>
  <c r="AF31" i="43"/>
  <c r="Y31" i="43"/>
  <c r="Y23" i="43"/>
  <c r="AD30" i="43"/>
  <c r="AD22" i="43"/>
  <c r="AC22" i="43"/>
  <c r="AI21" i="6"/>
  <c r="AK21" i="6"/>
  <c r="AC30" i="43"/>
  <c r="AJ21" i="6"/>
  <c r="E22" i="43"/>
  <c r="E30" i="43"/>
  <c r="Z19" i="43"/>
  <c r="Z27" i="43"/>
  <c r="AB27" i="43"/>
  <c r="AB19" i="43"/>
  <c r="F27" i="43"/>
  <c r="F19" i="43"/>
  <c r="W19" i="43"/>
  <c r="W27" i="43"/>
  <c r="R11" i="6"/>
  <c r="U13" i="43"/>
  <c r="U11" i="43"/>
  <c r="R9" i="6"/>
  <c r="U9" i="43"/>
  <c r="R7" i="6"/>
  <c r="Q7" i="6"/>
  <c r="T9" i="43"/>
  <c r="Q11" i="6"/>
  <c r="T13" i="43"/>
  <c r="T11" i="43"/>
  <c r="Q9" i="6"/>
  <c r="CK35" i="35" l="1"/>
  <c r="AR50" i="6"/>
  <c r="Q68" i="43"/>
  <c r="AG50" i="6"/>
  <c r="V68" i="43" s="1"/>
  <c r="AO50" i="6"/>
  <c r="AQ50" i="6" s="1"/>
  <c r="AM49" i="6"/>
  <c r="Y67" i="43" s="1"/>
  <c r="AF92" i="35"/>
  <c r="AI92" i="35" s="1"/>
  <c r="AB131" i="35"/>
  <c r="AE130" i="35"/>
  <c r="AH130" i="35" s="1"/>
  <c r="AC133" i="35"/>
  <c r="AB133" i="35"/>
  <c r="AC132" i="35"/>
  <c r="AB132" i="35"/>
  <c r="O22" i="44"/>
  <c r="E27" i="35" s="1"/>
  <c r="F27" i="35" s="1"/>
  <c r="AL27" i="35" s="1"/>
  <c r="CH53" i="35"/>
  <c r="CD53" i="35"/>
  <c r="CE53" i="35" s="1"/>
  <c r="L49" i="6"/>
  <c r="K67" i="43" s="1"/>
  <c r="CL33" i="35"/>
  <c r="BI32" i="35"/>
  <c r="CX32" i="35" s="1"/>
  <c r="BF33" i="35"/>
  <c r="BG33" i="35"/>
  <c r="BE34" i="35"/>
  <c r="BH34" i="35" s="1"/>
  <c r="BG36" i="35"/>
  <c r="BF36" i="35"/>
  <c r="BG35" i="35"/>
  <c r="BF35" i="35"/>
  <c r="I11" i="59"/>
  <c r="G17" i="59" s="1"/>
  <c r="O22" i="71"/>
  <c r="C67" i="43"/>
  <c r="CN34" i="35"/>
  <c r="CO34" i="35" s="1"/>
  <c r="CN35" i="35"/>
  <c r="CO35" i="35" s="1"/>
  <c r="CL35" i="35"/>
  <c r="CN36" i="35"/>
  <c r="CO36" i="35" s="1"/>
  <c r="CL36" i="35"/>
  <c r="CN32" i="35"/>
  <c r="CO32" i="35" s="1"/>
  <c r="CL32" i="35"/>
  <c r="AJ7" i="43"/>
  <c r="N53" i="6"/>
  <c r="CH30" i="35"/>
  <c r="L64" i="44"/>
  <c r="AI28" i="35" s="1"/>
  <c r="AB54" i="3" s="1"/>
  <c r="AB53" i="3"/>
  <c r="O91" i="71"/>
  <c r="P97" i="72"/>
  <c r="O68" i="44"/>
  <c r="E29" i="35" s="1"/>
  <c r="F29" i="35" s="1"/>
  <c r="AL29" i="35" s="1"/>
  <c r="P74" i="72"/>
  <c r="N52" i="6"/>
  <c r="AO49" i="6"/>
  <c r="AQ49" i="6" s="1"/>
  <c r="O91" i="44"/>
  <c r="E30" i="35" s="1"/>
  <c r="F30" i="35" s="1"/>
  <c r="AL30" i="35" s="1"/>
  <c r="AS41" i="6"/>
  <c r="O22" i="43"/>
  <c r="I50" i="59"/>
  <c r="G56" i="59" s="1"/>
  <c r="I37" i="59"/>
  <c r="G43" i="59" s="1"/>
  <c r="O68" i="71"/>
  <c r="O114" i="44"/>
  <c r="E31" i="35" s="1"/>
  <c r="F31" i="35" s="1"/>
  <c r="AL31" i="35" s="1"/>
  <c r="AM31" i="35" s="1"/>
  <c r="O114" i="71"/>
  <c r="I63" i="59"/>
  <c r="G69" i="59" s="1"/>
  <c r="G71" i="59" s="1"/>
  <c r="AC131" i="35"/>
  <c r="AF131" i="35"/>
  <c r="AB57" i="3"/>
  <c r="AJ8" i="43"/>
  <c r="CH31" i="35"/>
  <c r="P8" i="62"/>
  <c r="AF132" i="35"/>
  <c r="BI31" i="35"/>
  <c r="BH31" i="35"/>
  <c r="AF133" i="35"/>
  <c r="AB55" i="3"/>
  <c r="K65" i="43"/>
  <c r="AB47" i="6"/>
  <c r="AS47" i="6"/>
  <c r="AR49" i="6"/>
  <c r="F67" i="43" s="1"/>
  <c r="K147" i="50"/>
  <c r="H38" i="62"/>
  <c r="C12" i="53"/>
  <c r="BO28" i="35"/>
  <c r="AN82" i="35"/>
  <c r="AS82" i="35" s="1"/>
  <c r="K41" i="6" s="1"/>
  <c r="AO82" i="35"/>
  <c r="AX82" i="35" s="1"/>
  <c r="AR82" i="35"/>
  <c r="I41" i="6" s="1"/>
  <c r="N41" i="6" s="1"/>
  <c r="O41" i="6" s="1"/>
  <c r="I34" i="62" s="1"/>
  <c r="CG29" i="35"/>
  <c r="CH29" i="35"/>
  <c r="AJ6" i="43"/>
  <c r="CC29" i="35"/>
  <c r="CI29" i="35"/>
  <c r="P4" i="62"/>
  <c r="AJ4" i="43"/>
  <c r="CH27" i="35"/>
  <c r="T4" i="43"/>
  <c r="U4" i="43"/>
  <c r="BI30" i="35"/>
  <c r="AE92" i="35"/>
  <c r="AL92" i="35" s="1"/>
  <c r="AZ101" i="35"/>
  <c r="AY101" i="35"/>
  <c r="AY102" i="35"/>
  <c r="AY99" i="35"/>
  <c r="I50" i="6" s="1"/>
  <c r="AZ99" i="35"/>
  <c r="K50" i="6" s="1"/>
  <c r="AY98" i="35"/>
  <c r="I49" i="6" s="1"/>
  <c r="AZ98" i="35"/>
  <c r="K49" i="6" s="1"/>
  <c r="CI31" i="35"/>
  <c r="AY100" i="35"/>
  <c r="AZ100" i="35"/>
  <c r="BH30" i="35"/>
  <c r="CY32" i="35" l="1"/>
  <c r="CV32" i="35"/>
  <c r="BH37" i="35"/>
  <c r="BF37" i="35" s="1"/>
  <c r="CW34" i="35"/>
  <c r="J26" i="50"/>
  <c r="N50" i="6"/>
  <c r="O50" i="6" s="1"/>
  <c r="I39" i="62" s="1"/>
  <c r="Y50" i="6"/>
  <c r="H68" i="43"/>
  <c r="J68" i="43"/>
  <c r="AA50" i="6"/>
  <c r="F68" i="43"/>
  <c r="AS50" i="6"/>
  <c r="AB49" i="6"/>
  <c r="Q67" i="43" s="1"/>
  <c r="AK92" i="35"/>
  <c r="AM92" i="35"/>
  <c r="AV92" i="35" s="1"/>
  <c r="AE132" i="35"/>
  <c r="AH132" i="35" s="1"/>
  <c r="AE131" i="35"/>
  <c r="AH131" i="35" s="1"/>
  <c r="AE133" i="35"/>
  <c r="AH133" i="35" s="1"/>
  <c r="BI36" i="35"/>
  <c r="CX36" i="35" s="1"/>
  <c r="BI33" i="35"/>
  <c r="CX33" i="35" s="1"/>
  <c r="BI35" i="35"/>
  <c r="CX35" i="35" s="1"/>
  <c r="BF34" i="35"/>
  <c r="BG34" i="35"/>
  <c r="CR29" i="35"/>
  <c r="Y64" i="3"/>
  <c r="Z64" i="3" s="1"/>
  <c r="Y65" i="3"/>
  <c r="CG31" i="35"/>
  <c r="CM31" i="35" s="1"/>
  <c r="CO31" i="35" s="1"/>
  <c r="CH55" i="35"/>
  <c r="CG30" i="35"/>
  <c r="CH54" i="35"/>
  <c r="CC30" i="35"/>
  <c r="CD54" i="35"/>
  <c r="CC31" i="35"/>
  <c r="CD55" i="35"/>
  <c r="CE55" i="35" s="1"/>
  <c r="CE29" i="35"/>
  <c r="O45" i="71"/>
  <c r="P51" i="72"/>
  <c r="CN28" i="35"/>
  <c r="AS49" i="6"/>
  <c r="AG49" i="6"/>
  <c r="V67" i="43" s="1"/>
  <c r="CI30" i="35"/>
  <c r="CD31" i="35"/>
  <c r="CD29" i="35"/>
  <c r="E28" i="35"/>
  <c r="F28" i="35" s="1"/>
  <c r="AL28" i="35" s="1"/>
  <c r="G6" i="59"/>
  <c r="G72" i="59"/>
  <c r="D6" i="6"/>
  <c r="E6" i="6"/>
  <c r="C6" i="6"/>
  <c r="Q65" i="43"/>
  <c r="AG47" i="6"/>
  <c r="V65" i="43" s="1"/>
  <c r="CC28" i="35"/>
  <c r="I24" i="59"/>
  <c r="G30" i="59" s="1"/>
  <c r="O45" i="44"/>
  <c r="AV82" i="35"/>
  <c r="AW82" i="35" s="1"/>
  <c r="CH28" i="35"/>
  <c r="CI28" i="35"/>
  <c r="H59" i="43"/>
  <c r="Y41" i="6"/>
  <c r="M59" i="43" s="1"/>
  <c r="AJ5" i="43"/>
  <c r="CG28" i="35"/>
  <c r="J59" i="43"/>
  <c r="AA41" i="6"/>
  <c r="J67" i="43"/>
  <c r="AA49" i="6"/>
  <c r="Y49" i="6"/>
  <c r="N49" i="6"/>
  <c r="H67" i="43"/>
  <c r="CM29" i="35"/>
  <c r="CO29" i="35" s="1"/>
  <c r="CJ29" i="35"/>
  <c r="CL29" i="35" s="1"/>
  <c r="AM27" i="35"/>
  <c r="AM29" i="35"/>
  <c r="AM30" i="35"/>
  <c r="AH92" i="35"/>
  <c r="AT92" i="35" s="1"/>
  <c r="AJ92" i="35"/>
  <c r="CD30" i="35"/>
  <c r="CJ31" i="35"/>
  <c r="CL31" i="35" s="1"/>
  <c r="CY33" i="35" l="1"/>
  <c r="CV33" i="35"/>
  <c r="CY35" i="35"/>
  <c r="CV35" i="35"/>
  <c r="CY36" i="35"/>
  <c r="CV36" i="35"/>
  <c r="AR92" i="35"/>
  <c r="I47" i="6" s="1"/>
  <c r="N47" i="6" s="1"/>
  <c r="O47" i="6" s="1"/>
  <c r="D103" i="35"/>
  <c r="AQ103" i="35" s="1"/>
  <c r="BA103" i="35" s="1"/>
  <c r="BB103" i="35" s="1"/>
  <c r="BD103" i="35" s="1"/>
  <c r="D102" i="35"/>
  <c r="AQ102" i="35" s="1"/>
  <c r="BA102" i="35" s="1"/>
  <c r="BB102" i="35" s="1"/>
  <c r="BD102" i="35" s="1"/>
  <c r="D98" i="35"/>
  <c r="AQ98" i="35" s="1"/>
  <c r="BA98" i="35" s="1"/>
  <c r="D92" i="35"/>
  <c r="D101" i="35"/>
  <c r="AQ101" i="35" s="1"/>
  <c r="BA101" i="35" s="1"/>
  <c r="BB101" i="35" s="1"/>
  <c r="BD101" i="35" s="1"/>
  <c r="D99" i="35"/>
  <c r="AQ99" i="35" s="1"/>
  <c r="BA99" i="35" s="1"/>
  <c r="D82" i="35"/>
  <c r="AM82" i="35" s="1"/>
  <c r="AT82" i="35" s="1"/>
  <c r="D84" i="35"/>
  <c r="AM84" i="35" s="1"/>
  <c r="AT84" i="35" s="1"/>
  <c r="D100" i="35"/>
  <c r="AQ100" i="35" s="1"/>
  <c r="BA100" i="35" s="1"/>
  <c r="BB100" i="35" s="1"/>
  <c r="BD100" i="35" s="1"/>
  <c r="D83" i="35"/>
  <c r="AM83" i="35" s="1"/>
  <c r="AT83" i="35" s="1"/>
  <c r="M68" i="43"/>
  <c r="AD50" i="6"/>
  <c r="S68" i="43" s="1"/>
  <c r="O68" i="43"/>
  <c r="AF50" i="6"/>
  <c r="U68" i="43" s="1"/>
  <c r="CW37" i="35"/>
  <c r="BI34" i="35"/>
  <c r="Z59" i="3"/>
  <c r="CE30" i="35"/>
  <c r="CR30" i="35"/>
  <c r="CR28" i="35"/>
  <c r="CS29" i="35"/>
  <c r="CS31" i="35"/>
  <c r="CE31" i="35"/>
  <c r="CR31" i="35"/>
  <c r="Z63" i="3"/>
  <c r="Z60" i="3"/>
  <c r="Z61" i="3"/>
  <c r="Z62" i="3"/>
  <c r="CE54" i="35"/>
  <c r="CM30" i="35"/>
  <c r="CO30" i="35" s="1"/>
  <c r="CE28" i="35"/>
  <c r="CJ30" i="35"/>
  <c r="CL30" i="35" s="1"/>
  <c r="CS30" i="35" s="1"/>
  <c r="AD41" i="6"/>
  <c r="S59" i="43" s="1"/>
  <c r="Z57" i="3"/>
  <c r="Z56" i="3"/>
  <c r="AA64" i="3"/>
  <c r="Z55" i="3"/>
  <c r="CJ28" i="35"/>
  <c r="CL28" i="35" s="1"/>
  <c r="Z53" i="3"/>
  <c r="Z54" i="3"/>
  <c r="CD28" i="35"/>
  <c r="BZ6" i="6"/>
  <c r="BX6" i="6"/>
  <c r="J8" i="43" s="1"/>
  <c r="CI6" i="6"/>
  <c r="CJ6" i="6"/>
  <c r="G6" i="6"/>
  <c r="BT6" i="6"/>
  <c r="M8" i="43" s="1"/>
  <c r="BR6" i="6"/>
  <c r="K8" i="43" s="1"/>
  <c r="CK6" i="6"/>
  <c r="BU6" i="6"/>
  <c r="N8" i="43" s="1"/>
  <c r="F6" i="6"/>
  <c r="T6" i="6" s="1"/>
  <c r="AQ6" i="6"/>
  <c r="BS6" i="6"/>
  <c r="L8" i="43" s="1"/>
  <c r="BY6" i="6"/>
  <c r="BQ6" i="6"/>
  <c r="BM6" i="6"/>
  <c r="G8" i="43" s="1"/>
  <c r="CD6" i="6"/>
  <c r="CQ6" i="6"/>
  <c r="CH6" i="6"/>
  <c r="CF6" i="6"/>
  <c r="CO6" i="6"/>
  <c r="CC6" i="6"/>
  <c r="BP6" i="6"/>
  <c r="CN6" i="6"/>
  <c r="CE6" i="6"/>
  <c r="CG6" i="6"/>
  <c r="CA6" i="6"/>
  <c r="J6" i="6"/>
  <c r="BW6" i="6"/>
  <c r="BV6" i="6"/>
  <c r="AU6" i="6"/>
  <c r="D8" i="43" s="1"/>
  <c r="CL6" i="6"/>
  <c r="H6" i="6"/>
  <c r="DW6" i="6"/>
  <c r="CM28" i="35"/>
  <c r="CO28" i="35" s="1"/>
  <c r="AM28" i="35"/>
  <c r="AN35" i="35" s="1"/>
  <c r="AT10" i="6" s="1"/>
  <c r="Q12" i="43" s="1"/>
  <c r="O49" i="6"/>
  <c r="I38" i="62" s="1"/>
  <c r="O59" i="43"/>
  <c r="AF41" i="6"/>
  <c r="U59" i="43" s="1"/>
  <c r="M67" i="43"/>
  <c r="AD49" i="6"/>
  <c r="S67" i="43" s="1"/>
  <c r="O67" i="43"/>
  <c r="AF49" i="6"/>
  <c r="U67" i="43" s="1"/>
  <c r="AU92" i="35"/>
  <c r="AW92" i="35" s="1"/>
  <c r="AL47" i="6" s="1"/>
  <c r="J47" i="6"/>
  <c r="AN27" i="35"/>
  <c r="AS92" i="35"/>
  <c r="K47" i="6" s="1"/>
  <c r="Y47" i="6" l="1"/>
  <c r="M65" i="43" s="1"/>
  <c r="AU82" i="35"/>
  <c r="AZ82" i="35" s="1"/>
  <c r="AL41" i="6" s="1"/>
  <c r="X59" i="43" s="1"/>
  <c r="J41" i="6"/>
  <c r="H65" i="43"/>
  <c r="AY82" i="35"/>
  <c r="BB99" i="35"/>
  <c r="BD99" i="35" s="1"/>
  <c r="AL50" i="6" s="1"/>
  <c r="J50" i="6"/>
  <c r="BB98" i="35"/>
  <c r="BD98" i="35" s="1"/>
  <c r="AL49" i="6" s="1"/>
  <c r="J49" i="6"/>
  <c r="AY83" i="35"/>
  <c r="AU83" i="35"/>
  <c r="AZ83" i="35" s="1"/>
  <c r="AY84" i="35"/>
  <c r="AU84" i="35"/>
  <c r="AZ84" i="35" s="1"/>
  <c r="CX34" i="35"/>
  <c r="CV34" i="35" s="1"/>
  <c r="CV37" i="35" s="1"/>
  <c r="D15" i="72" s="1"/>
  <c r="CS28" i="35"/>
  <c r="AA61" i="3"/>
  <c r="AK34" i="35" s="1"/>
  <c r="AA59" i="3"/>
  <c r="AK32" i="35" s="1"/>
  <c r="AA63" i="3"/>
  <c r="AK36" i="35" s="1"/>
  <c r="AA60" i="3"/>
  <c r="AK33" i="35" s="1"/>
  <c r="AA62" i="3"/>
  <c r="AK35" i="35" s="1"/>
  <c r="AN33" i="35"/>
  <c r="AT8" i="6" s="1"/>
  <c r="Q10" i="43" s="1"/>
  <c r="AN34" i="35"/>
  <c r="AT9" i="6" s="1"/>
  <c r="Q11" i="43" s="1"/>
  <c r="AN36" i="35"/>
  <c r="AT11" i="6" s="1"/>
  <c r="Q13" i="43" s="1"/>
  <c r="AN30" i="35"/>
  <c r="AT5" i="6" s="1"/>
  <c r="Q7" i="43" s="1"/>
  <c r="AM5" i="6"/>
  <c r="AA53" i="3"/>
  <c r="AK27" i="35" s="1"/>
  <c r="AA56" i="3"/>
  <c r="AK30" i="35" s="1"/>
  <c r="AA57" i="3"/>
  <c r="Q8" i="62" s="1"/>
  <c r="V6" i="6"/>
  <c r="X6" i="6"/>
  <c r="W6" i="6"/>
  <c r="U6" i="6"/>
  <c r="AA55" i="3"/>
  <c r="AK29" i="35" s="1"/>
  <c r="AA54" i="3"/>
  <c r="AK28" i="35" s="1"/>
  <c r="AN28" i="35"/>
  <c r="AT3" i="6" s="1"/>
  <c r="S8" i="43"/>
  <c r="E8" i="43"/>
  <c r="BN6" i="6"/>
  <c r="H8" i="43" s="1"/>
  <c r="CB6" i="6"/>
  <c r="BO6" i="6"/>
  <c r="I8" i="43" s="1"/>
  <c r="L6" i="6"/>
  <c r="M6" i="6" s="1"/>
  <c r="V8" i="43" s="1"/>
  <c r="K6" i="6"/>
  <c r="F8" i="43"/>
  <c r="AN31" i="35"/>
  <c r="AN29" i="35"/>
  <c r="AT4" i="6" s="1"/>
  <c r="Q6" i="43" s="1"/>
  <c r="AT2" i="6"/>
  <c r="Q4" i="43" s="1"/>
  <c r="AD47" i="6"/>
  <c r="S65" i="43" s="1"/>
  <c r="I65" i="43"/>
  <c r="P47" i="6"/>
  <c r="Z47" i="6"/>
  <c r="M47" i="6"/>
  <c r="J65" i="43"/>
  <c r="AA47" i="6"/>
  <c r="X65" i="43"/>
  <c r="AN47" i="6"/>
  <c r="Z65" i="43" s="1"/>
  <c r="R4" i="62"/>
  <c r="AN32" i="35" l="1"/>
  <c r="AN41" i="6"/>
  <c r="Z59" i="43" s="1"/>
  <c r="P41" i="6"/>
  <c r="I59" i="43"/>
  <c r="M41" i="6"/>
  <c r="L59" i="43" s="1"/>
  <c r="Z41" i="6"/>
  <c r="X68" i="43"/>
  <c r="AN50" i="6"/>
  <c r="Z68" i="43" s="1"/>
  <c r="Z49" i="6"/>
  <c r="M49" i="6"/>
  <c r="L67" i="43" s="1"/>
  <c r="P49" i="6"/>
  <c r="I67" i="43"/>
  <c r="AN49" i="6"/>
  <c r="Z67" i="43" s="1"/>
  <c r="X67" i="43"/>
  <c r="I68" i="43"/>
  <c r="Z50" i="6"/>
  <c r="P50" i="6"/>
  <c r="M50" i="6"/>
  <c r="L68" i="43" s="1"/>
  <c r="AK31" i="35"/>
  <c r="AK60" i="35" s="1"/>
  <c r="AK57" i="35"/>
  <c r="O5" i="43" s="1"/>
  <c r="AK58" i="35"/>
  <c r="O6" i="43" s="1"/>
  <c r="AK56" i="35"/>
  <c r="O4" i="43" s="1"/>
  <c r="O9" i="43"/>
  <c r="AK59" i="35"/>
  <c r="CX37" i="35"/>
  <c r="CY34" i="35"/>
  <c r="CY37" i="35" s="1"/>
  <c r="G15" i="72" s="1"/>
  <c r="L13" i="44"/>
  <c r="O11" i="43"/>
  <c r="AK63" i="35"/>
  <c r="O12" i="43"/>
  <c r="AK64" i="35"/>
  <c r="O10" i="43"/>
  <c r="AK62" i="35"/>
  <c r="AK65" i="35"/>
  <c r="O13" i="43"/>
  <c r="Z6" i="6"/>
  <c r="X8" i="43" s="1"/>
  <c r="AB6" i="6"/>
  <c r="AA6" i="6"/>
  <c r="Q4" i="62"/>
  <c r="S4" i="62" s="1"/>
  <c r="AT6" i="6"/>
  <c r="Q8" i="43" s="1"/>
  <c r="R8" i="62"/>
  <c r="C64" i="62" s="1"/>
  <c r="T8" i="43"/>
  <c r="U8" i="43"/>
  <c r="G9" i="59"/>
  <c r="Q5" i="43"/>
  <c r="O65" i="43"/>
  <c r="AF47" i="6"/>
  <c r="U65" i="43" s="1"/>
  <c r="L65" i="43"/>
  <c r="I37" i="62"/>
  <c r="N65" i="43"/>
  <c r="AE47" i="6"/>
  <c r="AC47" i="6"/>
  <c r="R65" i="43" s="1"/>
  <c r="P4" i="43"/>
  <c r="AT7" i="6" l="1"/>
  <c r="Q9" i="43" s="1"/>
  <c r="K13" i="72"/>
  <c r="AC41" i="6"/>
  <c r="R59" i="43" s="1"/>
  <c r="N59" i="43"/>
  <c r="AE41" i="6"/>
  <c r="AC50" i="6"/>
  <c r="R68" i="43" s="1"/>
  <c r="N68" i="43"/>
  <c r="AE50" i="6"/>
  <c r="N67" i="43"/>
  <c r="AE49" i="6"/>
  <c r="AC49" i="6"/>
  <c r="R67" i="43" s="1"/>
  <c r="AL58" i="35"/>
  <c r="AL59" i="35"/>
  <c r="O7" i="43"/>
  <c r="AK61" i="35"/>
  <c r="D13" i="72" s="1"/>
  <c r="O8" i="43"/>
  <c r="AL60" i="35"/>
  <c r="D13" i="44"/>
  <c r="AE6" i="6"/>
  <c r="AK6" i="6" s="1"/>
  <c r="Y8" i="43"/>
  <c r="AF6" i="6"/>
  <c r="AD8" i="43" s="1"/>
  <c r="Z8" i="43"/>
  <c r="AG6" i="6"/>
  <c r="AE8" i="43" s="1"/>
  <c r="AC6" i="6"/>
  <c r="AA8" i="43" s="1"/>
  <c r="B64" i="62"/>
  <c r="P6" i="43"/>
  <c r="P5" i="43"/>
  <c r="E34" i="3"/>
  <c r="K34" i="45" s="1"/>
  <c r="T65" i="43"/>
  <c r="AH47" i="6"/>
  <c r="W65" i="43" s="1"/>
  <c r="T59" i="43" l="1"/>
  <c r="AH41" i="6"/>
  <c r="W59" i="43" s="1"/>
  <c r="T67" i="43"/>
  <c r="AH49" i="6"/>
  <c r="W67" i="43" s="1"/>
  <c r="T68" i="43"/>
  <c r="AH50" i="6"/>
  <c r="W68" i="43" s="1"/>
  <c r="AJ51" i="35"/>
  <c r="AR6" i="6"/>
  <c r="AS6" i="6" s="1"/>
  <c r="BR30" i="35"/>
  <c r="AJ6" i="6"/>
  <c r="BR29" i="35"/>
  <c r="CB29" i="35" s="1"/>
  <c r="AC8" i="43"/>
  <c r="AL6" i="6"/>
  <c r="AN6" i="6" s="1"/>
  <c r="AI6" i="6"/>
  <c r="P7" i="43"/>
  <c r="AH6" i="6"/>
  <c r="AF8" i="43" s="1"/>
  <c r="AN51" i="35" l="1"/>
  <c r="AL62" i="35" s="1"/>
  <c r="K46" i="72" s="1"/>
  <c r="AL57" i="35"/>
  <c r="L46" i="44" s="1"/>
  <c r="BR28" i="35" s="1"/>
  <c r="CF28" i="35" s="1"/>
  <c r="AL51" i="35"/>
  <c r="AL56" i="35"/>
  <c r="L23" i="44" s="1"/>
  <c r="BR27" i="35" s="1"/>
  <c r="CF27" i="35" s="1"/>
  <c r="AL64" i="35"/>
  <c r="K88" i="72" s="1"/>
  <c r="AL63" i="35"/>
  <c r="K67" i="72" s="1"/>
  <c r="AL65" i="35"/>
  <c r="K109" i="72" s="1"/>
  <c r="AL61" i="35"/>
  <c r="K25" i="72" s="1"/>
  <c r="BR31" i="35"/>
  <c r="CF31" i="35" s="1"/>
  <c r="CF29" i="35"/>
  <c r="CB30" i="35"/>
  <c r="CF30" i="35"/>
  <c r="G13" i="72" l="1"/>
  <c r="E94" i="34"/>
  <c r="AO51" i="35"/>
  <c r="AP51" i="35" s="1"/>
  <c r="AM51" i="35"/>
  <c r="CB28" i="35"/>
  <c r="CB31" i="35"/>
  <c r="I6" i="6" s="1"/>
  <c r="N6" i="6" s="1"/>
  <c r="H13" i="44"/>
  <c r="F5" i="70" s="1"/>
  <c r="G8" i="59" l="1"/>
  <c r="G5" i="59" s="1"/>
  <c r="S134" i="35"/>
  <c r="F9" i="70"/>
  <c r="F10" i="70"/>
  <c r="F18" i="70"/>
  <c r="F17" i="70"/>
  <c r="F14" i="70"/>
  <c r="Y6" i="6"/>
  <c r="AD6" i="6" s="1"/>
  <c r="AB8" i="43" s="1"/>
  <c r="R8" i="43"/>
  <c r="O6" i="6"/>
  <c r="S8" i="62" s="1"/>
  <c r="D64" i="62" s="1"/>
  <c r="P6" i="6"/>
  <c r="Q6" i="6"/>
  <c r="R6" i="6"/>
  <c r="J190" i="50" l="1"/>
  <c r="K189" i="50" s="1"/>
  <c r="W8" i="43"/>
  <c r="S6" i="6"/>
  <c r="C11" i="69"/>
  <c r="D11" i="69" s="1"/>
  <c r="BC27" i="35"/>
  <c r="K33" i="45" l="1"/>
  <c r="K22" i="25" s="1"/>
  <c r="BD27" i="35"/>
  <c r="BE27" i="35"/>
  <c r="G14" i="69"/>
  <c r="G16" i="69" s="1"/>
  <c r="E11" i="69"/>
  <c r="J14" i="69" s="1"/>
  <c r="J16" i="69" s="1"/>
  <c r="BK27" i="35"/>
  <c r="CS44" i="35" s="1"/>
  <c r="CS46" i="35" s="1"/>
  <c r="BF27" i="35"/>
  <c r="BJ27" i="35"/>
  <c r="BG27" i="35"/>
  <c r="BI27" i="35" l="1"/>
  <c r="CC51" i="35"/>
  <c r="CS47" i="35"/>
  <c r="BH27" i="35"/>
  <c r="CD51" i="35" s="1"/>
  <c r="CB27" i="35"/>
  <c r="CK27" i="35"/>
  <c r="F11" i="70" s="1"/>
  <c r="CG51" i="35"/>
  <c r="CC27" i="35" l="1"/>
  <c r="CE27" i="35" s="1"/>
  <c r="CH51" i="35"/>
  <c r="CH56" i="35" s="1"/>
  <c r="CG27" i="35"/>
  <c r="CG37" i="35" s="1"/>
  <c r="CI27" i="35"/>
  <c r="F20" i="70"/>
  <c r="F19" i="70"/>
  <c r="CS48" i="35"/>
  <c r="CS49" i="35"/>
  <c r="C9" i="69"/>
  <c r="CD56" i="35"/>
  <c r="D15" i="69" s="1"/>
  <c r="L15" i="69" s="1"/>
  <c r="CE51" i="35"/>
  <c r="CE56" i="35" s="1"/>
  <c r="CG56" i="35"/>
  <c r="C14" i="69" s="1"/>
  <c r="CC56" i="35"/>
  <c r="D14" i="69" s="1"/>
  <c r="CD27" i="35"/>
  <c r="CC37" i="35"/>
  <c r="CN27" i="35"/>
  <c r="CI51" i="35" l="1"/>
  <c r="CI56" i="35" s="1"/>
  <c r="CR27" i="35"/>
  <c r="CR32" i="35" s="1"/>
  <c r="D15" i="44" s="1"/>
  <c r="CJ27" i="35"/>
  <c r="CL27" i="35" s="1"/>
  <c r="CS27" i="35" s="1"/>
  <c r="CS32" i="35" s="1"/>
  <c r="H15" i="44" s="1"/>
  <c r="CM27" i="35"/>
  <c r="CO27" i="35" s="1"/>
  <c r="CI37" i="35"/>
  <c r="C15" i="69" s="1"/>
  <c r="K15" i="69" s="1"/>
  <c r="N15" i="69" s="1"/>
  <c r="C10" i="69"/>
  <c r="D10" i="69" s="1"/>
  <c r="D16" i="69"/>
  <c r="L14" i="69"/>
  <c r="L16" i="69" s="1"/>
  <c r="D9" i="69"/>
  <c r="E14" i="69" s="1"/>
  <c r="C16" i="69" l="1"/>
  <c r="F8" i="70" s="1"/>
  <c r="I14" i="69"/>
  <c r="I16" i="69" s="1"/>
  <c r="E10" i="69"/>
  <c r="F14" i="69"/>
  <c r="F16" i="69" s="1"/>
  <c r="E16" i="69"/>
  <c r="E9" i="69"/>
  <c r="H14" i="69" s="1"/>
  <c r="K14" i="69" l="1"/>
  <c r="H16" i="69"/>
  <c r="N14" i="69" l="1"/>
  <c r="N16" i="69" s="1"/>
  <c r="F21" i="70" s="1"/>
  <c r="K16"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 C (US)</author>
    <author>Rush, Meaghan</author>
  </authors>
  <commentList>
    <comment ref="B173" authorId="0" shapeId="0" xr:uid="{00000000-0006-0000-1600-000001000000}">
      <text>
        <r>
          <rPr>
            <b/>
            <sz val="9"/>
            <color indexed="81"/>
            <rFont val="Tahoma"/>
            <family val="2"/>
          </rPr>
          <t>Rush, Meaghan C (US):</t>
        </r>
        <r>
          <rPr>
            <sz val="9"/>
            <color indexed="81"/>
            <rFont val="Tahoma"/>
            <family val="2"/>
          </rPr>
          <t xml:space="preserve">
Please view this other application for development tab on to see progress to this point.</t>
        </r>
      </text>
    </comment>
    <comment ref="B210" authorId="0" shapeId="0" xr:uid="{00000000-0006-0000-1600-000002000000}">
      <text>
        <r>
          <rPr>
            <b/>
            <sz val="9"/>
            <color indexed="81"/>
            <rFont val="Tahoma"/>
            <family val="2"/>
          </rPr>
          <t>Rush, Meaghan C (US):</t>
        </r>
        <r>
          <rPr>
            <sz val="9"/>
            <color indexed="81"/>
            <rFont val="Tahoma"/>
            <family val="2"/>
          </rPr>
          <t xml:space="preserve">
Data validation to be updated
</t>
        </r>
      </text>
    </comment>
    <comment ref="B822" authorId="1" shapeId="0" xr:uid="{00000000-0006-0000-1600-000003000000}">
      <text>
        <r>
          <rPr>
            <b/>
            <sz val="9"/>
            <color indexed="81"/>
            <rFont val="Tahoma"/>
            <family val="2"/>
          </rPr>
          <t>Rush, Meaghan:</t>
        </r>
        <r>
          <rPr>
            <sz val="9"/>
            <color indexed="81"/>
            <rFont val="Tahoma"/>
            <family val="2"/>
          </rPr>
          <t xml:space="preserve">
AEH: Remove row 40
Multifam: WH last bullet. PH remove Ducted non-cold climate wording.</t>
        </r>
      </text>
    </comment>
    <comment ref="A825" authorId="1" shapeId="0" xr:uid="{00000000-0006-0000-1600-000004000000}">
      <text>
        <r>
          <rPr>
            <b/>
            <sz val="9"/>
            <color indexed="81"/>
            <rFont val="Tahoma"/>
            <family val="2"/>
          </rPr>
          <t>Rush, Meaghan:</t>
        </r>
        <r>
          <rPr>
            <sz val="9"/>
            <color indexed="81"/>
            <rFont val="Tahoma"/>
            <family val="2"/>
          </rPr>
          <t xml:space="preserve">
Check with PSEG best way to handle for multifamily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Evelyn Dean</author>
  </authors>
  <commentList>
    <comment ref="BR27" authorId="0" shapeId="0" xr:uid="{00000000-0006-0000-1B00-000001000000}">
      <text>
        <r>
          <rPr>
            <b/>
            <sz val="9"/>
            <color indexed="81"/>
            <rFont val="Tahoma"/>
            <family val="2"/>
          </rPr>
          <t>Evelyn Dean:</t>
        </r>
        <r>
          <rPr>
            <sz val="9"/>
            <color indexed="81"/>
            <rFont val="Tahoma"/>
            <family val="2"/>
          </rPr>
          <t xml:space="preserve">
Evelyn Dean:
Remove kW RS Savings based on 2019 Planning Tool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Rush, Meaghan C (US)</author>
    <author>Evelyn Dean</author>
    <author>Rush, Meaghan</author>
    <author>Dean, Evelyn</author>
  </authors>
  <commentList>
    <comment ref="L22" authorId="0" shapeId="0" xr:uid="{00000000-0006-0000-1400-000002000000}">
      <text>
        <r>
          <rPr>
            <b/>
            <sz val="9"/>
            <color indexed="81"/>
            <rFont val="Tahoma"/>
            <family val="2"/>
          </rPr>
          <t>Rush, Meaghan C (US):</t>
        </r>
        <r>
          <rPr>
            <sz val="9"/>
            <color indexed="81"/>
            <rFont val="Tahoma"/>
            <family val="2"/>
          </rPr>
          <t xml:space="preserve">
Assumes the same as furnace
</t>
        </r>
      </text>
    </comment>
    <comment ref="L23" authorId="0" shapeId="0" xr:uid="{00000000-0006-0000-1400-000003000000}">
      <text>
        <r>
          <rPr>
            <b/>
            <sz val="9"/>
            <color indexed="81"/>
            <rFont val="Tahoma"/>
            <family val="2"/>
          </rPr>
          <t>Rush, Meaghan C (US):</t>
        </r>
        <r>
          <rPr>
            <sz val="9"/>
            <color indexed="81"/>
            <rFont val="Tahoma"/>
            <family val="2"/>
          </rPr>
          <t xml:space="preserve">
Assumes the same as Gas Boiler</t>
        </r>
      </text>
    </comment>
    <comment ref="U25" authorId="1" shapeId="0" xr:uid="{00000000-0006-0000-1400-000004000000}">
      <text>
        <r>
          <rPr>
            <b/>
            <sz val="9"/>
            <color indexed="81"/>
            <rFont val="Tahoma"/>
            <family val="2"/>
          </rPr>
          <t>Evelyn Dean:</t>
        </r>
        <r>
          <rPr>
            <sz val="9"/>
            <color indexed="81"/>
            <rFont val="Tahoma"/>
            <family val="2"/>
          </rPr>
          <t xml:space="preserve">
Remove kW RS Savings based on 2019 Planning Tool</t>
        </r>
      </text>
    </comment>
    <comment ref="L30" authorId="0" shapeId="0" xr:uid="{00000000-0006-0000-1400-000005000000}">
      <text>
        <r>
          <rPr>
            <b/>
            <sz val="9"/>
            <color indexed="81"/>
            <rFont val="Tahoma"/>
            <family val="2"/>
          </rPr>
          <t>Rush, Meaghan C (US):</t>
        </r>
        <r>
          <rPr>
            <sz val="9"/>
            <color indexed="81"/>
            <rFont val="Tahoma"/>
            <family val="2"/>
          </rPr>
          <t xml:space="preserve">
"Other" Equipment type will be assumed as follows:
Gas = Gas Boiler
Oil =Oil Boiler
Electric =Electric Resistance
Propane = Propane boiler</t>
        </r>
      </text>
    </comment>
    <comment ref="AH78" authorId="2" shapeId="0" xr:uid="{00000000-0006-0000-1400-000006000000}">
      <text>
        <r>
          <rPr>
            <b/>
            <sz val="9"/>
            <color indexed="81"/>
            <rFont val="Tahoma"/>
            <family val="2"/>
          </rPr>
          <t>Rush, Meaghan:</t>
        </r>
        <r>
          <rPr>
            <sz val="9"/>
            <color indexed="81"/>
            <rFont val="Tahoma"/>
            <family val="2"/>
          </rPr>
          <t xml:space="preserve">
Same as Integrated/Fixed
</t>
        </r>
      </text>
    </comment>
    <comment ref="AZ91" authorId="0" shapeId="0" xr:uid="{00000000-0006-0000-1400-000007000000}">
      <text>
        <r>
          <rPr>
            <b/>
            <sz val="9"/>
            <color indexed="81"/>
            <rFont val="Tahoma"/>
            <family val="2"/>
          </rPr>
          <t>Rush, Meaghan C (US):</t>
        </r>
        <r>
          <rPr>
            <sz val="9"/>
            <color indexed="81"/>
            <rFont val="Tahoma"/>
            <family val="2"/>
          </rPr>
          <t xml:space="preserve">
For Winter kW calcs
</t>
        </r>
      </text>
    </comment>
    <comment ref="A127" authorId="2" shapeId="0" xr:uid="{00000000-0006-0000-1400-000008000000}">
      <text>
        <r>
          <rPr>
            <b/>
            <sz val="9"/>
            <color indexed="81"/>
            <rFont val="Tahoma"/>
            <family val="2"/>
          </rPr>
          <t>Rush, Meaghan:</t>
        </r>
        <r>
          <rPr>
            <sz val="9"/>
            <color indexed="81"/>
            <rFont val="Tahoma"/>
            <family val="2"/>
          </rPr>
          <t xml:space="preserve">
Integrated Fixed Contrl</t>
        </r>
      </text>
    </comment>
    <comment ref="W207" authorId="3" shapeId="0" xr:uid="{00000000-0006-0000-1400-000009000000}">
      <text>
        <r>
          <rPr>
            <b/>
            <sz val="9"/>
            <color indexed="81"/>
            <rFont val="Tahoma"/>
            <family val="2"/>
          </rPr>
          <t>Dean, Evelyn:</t>
        </r>
        <r>
          <rPr>
            <sz val="9"/>
            <color indexed="81"/>
            <rFont val="Tahoma"/>
            <family val="2"/>
          </rPr>
          <t xml:space="preserve">
Source - 2020 Program Planning Tool</t>
        </r>
      </text>
    </comment>
    <comment ref="W208" authorId="3" shapeId="0" xr:uid="{00000000-0006-0000-1400-00000A000000}">
      <text>
        <r>
          <rPr>
            <b/>
            <sz val="9"/>
            <color indexed="81"/>
            <rFont val="Tahoma"/>
            <family val="2"/>
          </rPr>
          <t>Dean, Evelyn:</t>
        </r>
        <r>
          <rPr>
            <sz val="9"/>
            <color indexed="81"/>
            <rFont val="Tahoma"/>
            <family val="2"/>
          </rPr>
          <t xml:space="preserve">
Source - 2020 Program Planning Tool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Rush, Meaghan C (US)</author>
    <author>Molloy, Keith</author>
  </authors>
  <commentList>
    <comment ref="I1" authorId="0" shapeId="0" xr:uid="{00000000-0006-0000-1D00-000001000000}">
      <text>
        <r>
          <rPr>
            <b/>
            <sz val="9"/>
            <color indexed="81"/>
            <rFont val="Tahoma"/>
            <family val="2"/>
          </rPr>
          <t>Rush, Meaghan C (US):</t>
        </r>
        <r>
          <rPr>
            <sz val="9"/>
            <color indexed="81"/>
            <rFont val="Tahoma"/>
            <family val="2"/>
          </rPr>
          <t xml:space="preserve">
Was Gross</t>
        </r>
      </text>
    </comment>
    <comment ref="J1" authorId="0" shapeId="0" xr:uid="{00000000-0006-0000-1D00-000002000000}">
      <text>
        <r>
          <rPr>
            <b/>
            <sz val="9"/>
            <color indexed="81"/>
            <rFont val="Tahoma"/>
            <family val="2"/>
          </rPr>
          <t>Rush, Meaghan C (US):</t>
        </r>
        <r>
          <rPr>
            <sz val="9"/>
            <color indexed="81"/>
            <rFont val="Tahoma"/>
            <family val="2"/>
          </rPr>
          <t xml:space="preserve">
change to old name. will have new name in Captures</t>
        </r>
      </text>
    </comment>
    <comment ref="K1" authorId="0" shapeId="0" xr:uid="{00000000-0006-0000-1D00-000003000000}">
      <text>
        <r>
          <rPr>
            <b/>
            <sz val="9"/>
            <color indexed="81"/>
            <rFont val="Tahoma"/>
            <family val="2"/>
          </rPr>
          <t>Rush, Meaghan C (US):</t>
        </r>
        <r>
          <rPr>
            <sz val="9"/>
            <color indexed="81"/>
            <rFont val="Tahoma"/>
            <family val="2"/>
          </rPr>
          <t xml:space="preserve">
Not sure how to capture BE for Samrt thermostats yet
</t>
        </r>
      </text>
    </comment>
    <comment ref="O1" authorId="0" shapeId="0" xr:uid="{00000000-0006-0000-1D00-000004000000}">
      <text>
        <r>
          <rPr>
            <b/>
            <sz val="9"/>
            <color indexed="81"/>
            <rFont val="Tahoma"/>
            <family val="2"/>
          </rPr>
          <t>Rush, Meaghan C (US):</t>
        </r>
        <r>
          <rPr>
            <sz val="9"/>
            <color indexed="81"/>
            <rFont val="Tahoma"/>
            <family val="2"/>
          </rPr>
          <t xml:space="preserve">
Was Utility Gross</t>
        </r>
      </text>
    </comment>
    <comment ref="Y1" authorId="0" shapeId="0" xr:uid="{00000000-0006-0000-1D00-000005000000}">
      <text>
        <r>
          <rPr>
            <b/>
            <sz val="9"/>
            <color indexed="81"/>
            <rFont val="Tahoma"/>
            <family val="2"/>
          </rPr>
          <t>Rush, Meaghan C (US):</t>
        </r>
        <r>
          <rPr>
            <sz val="9"/>
            <color indexed="81"/>
            <rFont val="Tahoma"/>
            <family val="2"/>
          </rPr>
          <t xml:space="preserve">
Was Net </t>
        </r>
      </text>
    </comment>
    <comment ref="AD1" authorId="0" shapeId="0" xr:uid="{00000000-0006-0000-1D00-000006000000}">
      <text>
        <r>
          <rPr>
            <b/>
            <sz val="9"/>
            <color indexed="81"/>
            <rFont val="Tahoma"/>
            <family val="2"/>
          </rPr>
          <t>Rush, Meaghan C (US):</t>
        </r>
        <r>
          <rPr>
            <sz val="9"/>
            <color indexed="81"/>
            <rFont val="Tahoma"/>
            <family val="2"/>
          </rPr>
          <t xml:space="preserve">
Was Total Net</t>
        </r>
      </text>
    </comment>
    <comment ref="BY1" authorId="0" shapeId="0" xr:uid="{00000000-0006-0000-1D00-000007000000}">
      <text>
        <r>
          <rPr>
            <b/>
            <sz val="9"/>
            <color indexed="81"/>
            <rFont val="Tahoma"/>
            <family val="2"/>
          </rPr>
          <t>Rush, Meaghan C (US):</t>
        </r>
        <r>
          <rPr>
            <sz val="9"/>
            <color indexed="81"/>
            <rFont val="Tahoma"/>
            <family val="2"/>
          </rPr>
          <t xml:space="preserve">
Depending on the other worksheets
This or "Tons" should be changed</t>
        </r>
      </text>
    </comment>
    <comment ref="CA1" authorId="0" shapeId="0" xr:uid="{00000000-0006-0000-1D00-000008000000}">
      <text>
        <r>
          <rPr>
            <b/>
            <sz val="9"/>
            <color indexed="81"/>
            <rFont val="Tahoma"/>
            <family val="2"/>
          </rPr>
          <t>Rush, Meaghan C (US):</t>
        </r>
        <r>
          <rPr>
            <sz val="9"/>
            <color indexed="81"/>
            <rFont val="Tahoma"/>
            <family val="2"/>
          </rPr>
          <t xml:space="preserve">
Was Manual J</t>
        </r>
      </text>
    </comment>
    <comment ref="CM1" authorId="1" shapeId="0" xr:uid="{00000000-0006-0000-1D00-000009000000}">
      <text>
        <r>
          <rPr>
            <b/>
            <sz val="9"/>
            <color indexed="81"/>
            <rFont val="Tahoma"/>
            <family val="2"/>
          </rPr>
          <t>Molloy, Keith:</t>
        </r>
        <r>
          <rPr>
            <sz val="9"/>
            <color indexed="81"/>
            <rFont val="Tahoma"/>
            <family val="2"/>
          </rPr>
          <t xml:space="preserve">
Remove kW RS Savings based on 2019 Planning Tool</t>
        </r>
      </text>
    </comment>
    <comment ref="CP1" authorId="1" shapeId="0" xr:uid="{00000000-0006-0000-1D00-00000A000000}">
      <text>
        <r>
          <rPr>
            <b/>
            <sz val="9"/>
            <color indexed="81"/>
            <rFont val="Tahoma"/>
            <family val="2"/>
          </rPr>
          <t>Molloy, Keith:</t>
        </r>
        <r>
          <rPr>
            <sz val="9"/>
            <color indexed="81"/>
            <rFont val="Tahoma"/>
            <family val="2"/>
          </rPr>
          <t xml:space="preserve">
Remove kW RS Savings based on 2019 Planning Tool</t>
        </r>
      </text>
    </comment>
    <comment ref="DH1" authorId="0" shapeId="0" xr:uid="{00000000-0006-0000-1D00-00000B000000}">
      <text>
        <r>
          <rPr>
            <b/>
            <sz val="9"/>
            <color indexed="81"/>
            <rFont val="Tahoma"/>
            <family val="2"/>
          </rPr>
          <t>Rush, Meaghan C (US):</t>
        </r>
        <r>
          <rPr>
            <sz val="9"/>
            <color indexed="81"/>
            <rFont val="Tahoma"/>
            <family val="2"/>
          </rPr>
          <t xml:space="preserve">
Standard calls "kWbaseline". Change to match Refrigeration
</t>
        </r>
      </text>
    </comment>
  </commentList>
</comments>
</file>

<file path=xl/sharedStrings.xml><?xml version="1.0" encoding="utf-8"?>
<sst xmlns="http://schemas.openxmlformats.org/spreadsheetml/2006/main" count="161017" uniqueCount="14700">
  <si>
    <t>City:</t>
  </si>
  <si>
    <t>Zip:</t>
  </si>
  <si>
    <t>Business Phone:</t>
  </si>
  <si>
    <t>Contact Name/Title:</t>
  </si>
  <si>
    <t>E-Mail Address:</t>
  </si>
  <si>
    <t>Fax:</t>
  </si>
  <si>
    <t>Contractor Information</t>
  </si>
  <si>
    <t>Contractor Name:</t>
  </si>
  <si>
    <t>Contractor Address:</t>
  </si>
  <si>
    <t>Date:</t>
  </si>
  <si>
    <t>Customer Name:</t>
  </si>
  <si>
    <t>Contractor Signature:</t>
  </si>
  <si>
    <t>SEER</t>
  </si>
  <si>
    <t>EER</t>
  </si>
  <si>
    <t>HSPF</t>
  </si>
  <si>
    <t>YES</t>
  </si>
  <si>
    <t>NO</t>
  </si>
  <si>
    <t>Ducted ASHP</t>
  </si>
  <si>
    <t>Ducted Split CAC</t>
  </si>
  <si>
    <t>Efficiency Requirements</t>
  </si>
  <si>
    <t>Eligible Equipment</t>
  </si>
  <si>
    <t>1.</t>
  </si>
  <si>
    <t>2.</t>
  </si>
  <si>
    <t>3.</t>
  </si>
  <si>
    <t>4.</t>
  </si>
  <si>
    <t>5.</t>
  </si>
  <si>
    <t>6.</t>
  </si>
  <si>
    <t>Instructions:</t>
  </si>
  <si>
    <t>Ducts Tested?</t>
  </si>
  <si>
    <t>Ducts Sealed?</t>
  </si>
  <si>
    <t>Tier I SEER</t>
  </si>
  <si>
    <t>Tier I</t>
  </si>
  <si>
    <t>Tier II</t>
  </si>
  <si>
    <t>*</t>
  </si>
  <si>
    <t>Contractor must electronically submit documents to:</t>
  </si>
  <si>
    <t>New</t>
  </si>
  <si>
    <t>Class Name</t>
  </si>
  <si>
    <t>Product Line</t>
  </si>
  <si>
    <t>Product Name</t>
  </si>
  <si>
    <t>BaseLine Row_ID</t>
  </si>
  <si>
    <t xml:space="preserve">New </t>
  </si>
  <si>
    <t>Existing</t>
  </si>
  <si>
    <t>Cooling - HVAC Equipment</t>
  </si>
  <si>
    <t>CH - CAC New TIER 1</t>
  </si>
  <si>
    <t>CH - CAC New TIER 2</t>
  </si>
  <si>
    <t>Cool Homes Ductless</t>
  </si>
  <si>
    <t>Residential HVAC - Other</t>
  </si>
  <si>
    <t>New Ducted Split CAC Tier I</t>
  </si>
  <si>
    <t>New Ducted Split CAC Tier II</t>
  </si>
  <si>
    <t>New Ducted ASHP Tier I</t>
  </si>
  <si>
    <t>New Ducted ASHP Tier II</t>
  </si>
  <si>
    <t>Baseline EER</t>
  </si>
  <si>
    <t>Baseline SEER</t>
  </si>
  <si>
    <t>Elec Util Cust Incentive</t>
  </si>
  <si>
    <t>Full Load Hours Cool</t>
  </si>
  <si>
    <t>Baseline HSPF</t>
  </si>
  <si>
    <t>Full Load Hours Heat</t>
  </si>
  <si>
    <t>n/a</t>
  </si>
  <si>
    <t>Efficiency</t>
  </si>
  <si>
    <t>Equipment_Type</t>
  </si>
  <si>
    <t>Yes_No</t>
  </si>
  <si>
    <t>Installations must have visible and accessible ports for airflow and temperature measurements. Ports must be sealed with contrasting color plugs. Please indicate</t>
  </si>
  <si>
    <t>location of test ports:</t>
  </si>
  <si>
    <t>Copy of table or graph supplied by manufacturer and used to estimate airflow must be attached to this form.</t>
  </si>
  <si>
    <t xml:space="preserve">Notes: </t>
  </si>
  <si>
    <t>Airflow</t>
  </si>
  <si>
    <t>Refrigerant Type:</t>
  </si>
  <si>
    <t>(specify)</t>
  </si>
  <si>
    <t>CAC</t>
  </si>
  <si>
    <t>Existing Equipment</t>
  </si>
  <si>
    <t>kW RS</t>
  </si>
  <si>
    <t>QI Savings</t>
  </si>
  <si>
    <t>kW C&amp;A</t>
  </si>
  <si>
    <t>kWh</t>
  </si>
  <si>
    <t>Model Number</t>
  </si>
  <si>
    <t>Serial Number</t>
  </si>
  <si>
    <t>Manufacturer</t>
  </si>
  <si>
    <t>Does this capacity include an allowance for an evaporator ?</t>
  </si>
  <si>
    <t>Does this capacity include an allowance for a line set?</t>
  </si>
  <si>
    <t>feet</t>
  </si>
  <si>
    <t>(A) Suction Line Outside Diameter</t>
  </si>
  <si>
    <t>inches</t>
  </si>
  <si>
    <t>Net length*</t>
  </si>
  <si>
    <t>x</t>
  </si>
  <si>
    <t>ounces/foot</t>
  </si>
  <si>
    <t>=</t>
  </si>
  <si>
    <t>ounces</t>
  </si>
  <si>
    <t>*Net Length = Measured Length Minus (-) Allowed Length</t>
  </si>
  <si>
    <t>Total charge weighed in (A) + (B) + (C)</t>
  </si>
  <si>
    <t>Note: Copy of table or graph supplied by manufacturer and used to estimate charge must be attached to this form.</t>
  </si>
  <si>
    <t>Inputs</t>
  </si>
  <si>
    <t>Refrigerant Type</t>
  </si>
  <si>
    <t>Charging Method Used:</t>
  </si>
  <si>
    <t>Manufacturer Specified Superheat</t>
  </si>
  <si>
    <t>Indoor Wet Bulb Temperature</t>
  </si>
  <si>
    <t>Outdoor Dry Bulb Temperature</t>
  </si>
  <si>
    <t>°F</t>
  </si>
  <si>
    <t>Measurements</t>
  </si>
  <si>
    <t>Vapor (suction) pressure</t>
  </si>
  <si>
    <t>(D) Saturation temperature for measured pressure</t>
  </si>
  <si>
    <t>(E) Vapor (suction) line temperature near compressor</t>
  </si>
  <si>
    <t>psig</t>
  </si>
  <si>
    <t>*Measured Superheat (E minus D)</t>
  </si>
  <si>
    <t>*Measured Superheat must be within 5°F of the manufacturer specified Superheat.</t>
  </si>
  <si>
    <t>Note: A copy of the documentation of the manufacturer's specified superheat for the installed equipment must be attached to this form.</t>
  </si>
  <si>
    <t>Required Subcooling:</t>
  </si>
  <si>
    <t>Outdoor Dry Bulb Temperature:</t>
  </si>
  <si>
    <t>Liquid Line Pressure</t>
  </si>
  <si>
    <t>(F) Saturation temperature for measured pressure</t>
  </si>
  <si>
    <t>(G) Liquid Line temperature</t>
  </si>
  <si>
    <t>*Measured Subcooling (F minus G)</t>
  </si>
  <si>
    <t>*Measured Subcooling must be within 3°F of the manufacturer specified Subcooling.</t>
  </si>
  <si>
    <t>Note: A copy of the documentation of the manufacturer's specified subcooling for the installed equipment must be attached to this form</t>
  </si>
  <si>
    <t>7.</t>
  </si>
  <si>
    <t>All qualifying units installed at a residence must be documented on the same application (additional sheets may be attached if necessary)</t>
  </si>
  <si>
    <t>Please allow up to 60 days for the delivery of the rebate check or bill credit</t>
  </si>
  <si>
    <t>8.</t>
  </si>
  <si>
    <t>9.</t>
  </si>
  <si>
    <t>10.</t>
  </si>
  <si>
    <t>11.</t>
  </si>
  <si>
    <t>12.</t>
  </si>
  <si>
    <t>13.</t>
  </si>
  <si>
    <t>14.</t>
  </si>
  <si>
    <t>15.</t>
  </si>
  <si>
    <t>16.</t>
  </si>
  <si>
    <t>Rebate Lookup Table*</t>
  </si>
  <si>
    <t>Post Installation/Airflow &amp; Refrigerant Charge Form</t>
  </si>
  <si>
    <t>For Ducted Systems Only</t>
  </si>
  <si>
    <t>Equipment Data</t>
  </si>
  <si>
    <t>Model No.</t>
  </si>
  <si>
    <t xml:space="preserve">Unit Number: </t>
  </si>
  <si>
    <t>Application ID</t>
  </si>
  <si>
    <t xml:space="preserve">Customer Verification Statement: </t>
  </si>
  <si>
    <t>Customer Signature:</t>
  </si>
  <si>
    <t>Geothermal Loop Type</t>
  </si>
  <si>
    <t>QI kW RS Factor</t>
  </si>
  <si>
    <t>QI kWh Factor</t>
  </si>
  <si>
    <t>Exist Model</t>
  </si>
  <si>
    <t>Pass/Fail</t>
  </si>
  <si>
    <t>Product Quantity</t>
  </si>
  <si>
    <t>Exist Mfr</t>
  </si>
  <si>
    <t>QI kW C and A</t>
  </si>
  <si>
    <t>QI kW RS</t>
  </si>
  <si>
    <t>QI kWh</t>
  </si>
  <si>
    <t>Unit 1</t>
  </si>
  <si>
    <t>Effective Full Load Hours</t>
  </si>
  <si>
    <t>Unit 2</t>
  </si>
  <si>
    <t>QI Savings Calculations</t>
  </si>
  <si>
    <t>Condenser Manufacturer</t>
  </si>
  <si>
    <t>Condenser Model</t>
  </si>
  <si>
    <t>Condenser Serial#</t>
  </si>
  <si>
    <t>Coil/Air Handler Manufacturer</t>
  </si>
  <si>
    <t>Coil/Air Handler Model</t>
  </si>
  <si>
    <t>Coil/Air Handler Serial#</t>
  </si>
  <si>
    <t>Manual J btu Range</t>
  </si>
  <si>
    <t>Unit 3</t>
  </si>
  <si>
    <t xml:space="preserve">       Project Completion Form</t>
  </si>
  <si>
    <t>Customer Information</t>
  </si>
  <si>
    <t>Installation Information</t>
  </si>
  <si>
    <t>Installation Completion Date :</t>
  </si>
  <si>
    <t>Project Cost ( as reflected on invoice ) :</t>
  </si>
  <si>
    <t>Customer Payment:</t>
  </si>
  <si>
    <t>Contractor Verification Statement:</t>
  </si>
  <si>
    <t>Contractor Name:
(Print)</t>
  </si>
  <si>
    <t>ASHP</t>
  </si>
  <si>
    <t>Cool Homes Heat Pump</t>
  </si>
  <si>
    <t>Cool Homes CAC</t>
  </si>
  <si>
    <t xml:space="preserve">Please send all required documents to </t>
  </si>
  <si>
    <t>Version Number</t>
  </si>
  <si>
    <t xml:space="preserve">Disclaimer: Terms and conditions are subject to change without notice, including early termination of this promotion. No additional fees apply. The rebate will be issued in the form of a check unless otherwise indicated. PSEG Long Island administers the rebate program on behalf of the Long Island Power Authority, the rebate program sponsor. Please visit www.psegliny.com/efficiency for more details. </t>
  </si>
  <si>
    <t>Once Project is Complete submit the following:</t>
  </si>
  <si>
    <t>(must complete a Rebate Assignment Form / This option may not be offered by all Contractors)</t>
  </si>
  <si>
    <t xml:space="preserve"> Tier II</t>
  </si>
  <si>
    <t>Program Year</t>
  </si>
  <si>
    <t>Unit 5</t>
  </si>
  <si>
    <t>PSEG Long Island is not responsible for any tax liability imposed as a result of rebate payments</t>
  </si>
  <si>
    <t>PSEG Long Island reserves the right to use the Customer rebate to credit accounts in arrears</t>
  </si>
  <si>
    <t>Customers must agree to PSEG Long Island’s Terms and Conditions found within this application</t>
  </si>
  <si>
    <t xml:space="preserve">A PSEG Long Island representative may contact you to schedule a post-inspection </t>
  </si>
  <si>
    <t>(B) Liquid Line Outside Diameter</t>
  </si>
  <si>
    <t>I would like customer rebate: (check one)</t>
  </si>
  <si>
    <t>CH - CAC Retrofit TIER 1</t>
  </si>
  <si>
    <t>CH - CAC Retrofit TIER 2</t>
  </si>
  <si>
    <t>Retrofit</t>
  </si>
  <si>
    <t>Retrofit Ducted Split CAC Tier I</t>
  </si>
  <si>
    <t>Retrofit Ducted Split CAC Tier II</t>
  </si>
  <si>
    <t>Retrofit Ducted ASHP Tier I</t>
  </si>
  <si>
    <t>Retrofit Ducted ASHP Tier II</t>
  </si>
  <si>
    <t>Row Number</t>
  </si>
  <si>
    <t>Measure Code</t>
  </si>
  <si>
    <t>Coincidence Factor</t>
  </si>
  <si>
    <t>Free Ridership</t>
  </si>
  <si>
    <t>Spillover</t>
  </si>
  <si>
    <t>Line Loss Summer Demand (kW)</t>
  </si>
  <si>
    <t>Line Loss Energy (kWh)</t>
  </si>
  <si>
    <t>kW Cooling Bonus</t>
  </si>
  <si>
    <t>kWh Cooling Bonus</t>
  </si>
  <si>
    <t>Line Loss kW Summer</t>
  </si>
  <si>
    <t>Line Loss Energy</t>
  </si>
  <si>
    <t>CH311-N</t>
  </si>
  <si>
    <t>CH311-R</t>
  </si>
  <si>
    <t>CH312-R</t>
  </si>
  <si>
    <t>CH211-N</t>
  </si>
  <si>
    <t>CH212-N</t>
  </si>
  <si>
    <t>CH211-R</t>
  </si>
  <si>
    <t>CH212-R</t>
  </si>
  <si>
    <t>Installation Address:</t>
  </si>
  <si>
    <r>
      <t xml:space="preserve">Mailing Address:
</t>
    </r>
    <r>
      <rPr>
        <b/>
        <sz val="9"/>
        <color indexed="8"/>
        <rFont val="Arial Narrow"/>
        <family val="2"/>
      </rPr>
      <t>(If different than above)</t>
    </r>
  </si>
  <si>
    <t>Home Phone:</t>
  </si>
  <si>
    <t>Alternate Contact:</t>
  </si>
  <si>
    <t>Cell Phone:</t>
  </si>
  <si>
    <t>Tax ID #:</t>
  </si>
  <si>
    <t>Rebate</t>
  </si>
  <si>
    <r>
      <t xml:space="preserve">Contractor Name
</t>
    </r>
    <r>
      <rPr>
        <b/>
        <i/>
        <sz val="10"/>
        <color indexed="8"/>
        <rFont val="Arial Narrow"/>
        <family val="2"/>
      </rPr>
      <t>(Print)</t>
    </r>
  </si>
  <si>
    <r>
      <t xml:space="preserve">Accepted and Agreed To Assignee:
</t>
    </r>
    <r>
      <rPr>
        <b/>
        <i/>
        <sz val="10"/>
        <color indexed="8"/>
        <rFont val="Arial Narrow"/>
        <family val="2"/>
      </rPr>
      <t>(Duly Authorized Representative Signature)</t>
    </r>
  </si>
  <si>
    <t>Required Documents Checklist</t>
  </si>
  <si>
    <t>Document:</t>
  </si>
  <si>
    <t>Responsible Party</t>
  </si>
  <si>
    <t>Account No:</t>
  </si>
  <si>
    <t>Option 1: SUBCOOLING Notes: Typical for most Thermal Expansion Valve systems when outdoor temperature is greater than OEM spec. (Typ. 60°F)</t>
  </si>
  <si>
    <t>Application Version:</t>
  </si>
  <si>
    <t>Effective Date</t>
  </si>
  <si>
    <t>Effective:</t>
  </si>
  <si>
    <t>Application ID:</t>
  </si>
  <si>
    <r>
      <t xml:space="preserve">Mailing Address:
</t>
    </r>
    <r>
      <rPr>
        <b/>
        <sz val="9"/>
        <color indexed="8"/>
        <rFont val="Arial Narrow"/>
        <family val="2"/>
      </rPr>
      <t>(if different than above)</t>
    </r>
  </si>
  <si>
    <t>Date</t>
  </si>
  <si>
    <t>Description</t>
  </si>
  <si>
    <t>Initials</t>
  </si>
  <si>
    <t>Version</t>
  </si>
  <si>
    <t>Customer Incentive (per unit)</t>
  </si>
  <si>
    <r>
      <t xml:space="preserve">Accepted and Agreed To Payee:
</t>
    </r>
    <r>
      <rPr>
        <b/>
        <i/>
        <sz val="10"/>
        <color indexed="8"/>
        <rFont val="Arial Narrow"/>
        <family val="2"/>
      </rPr>
      <t>(Customer Signature)</t>
    </r>
  </si>
  <si>
    <t>Contractor Incentive</t>
  </si>
  <si>
    <t>Refrigerant Charge Method</t>
  </si>
  <si>
    <t>I, the Customer,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Contractors responsible for the installation of the equipment.</t>
  </si>
  <si>
    <t>I, the Contractor,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technicians responsible for the installation of the equipment.</t>
  </si>
  <si>
    <t>Invoice (must contain total cost, equipment make, model, &amp; serial number as well as Customer name, installation address and date), 
  save document as: "Invoice_&lt;customer name&gt;.pdf"</t>
  </si>
  <si>
    <t>Workbook Name</t>
  </si>
  <si>
    <t>Address:</t>
  </si>
  <si>
    <t>Town:</t>
  </si>
  <si>
    <t>Phone:</t>
  </si>
  <si>
    <t>Inspector:</t>
  </si>
  <si>
    <t>Company:</t>
  </si>
  <si>
    <t>Contact Name:</t>
  </si>
  <si>
    <t>New Equipment Details</t>
  </si>
  <si>
    <t>Unit #</t>
  </si>
  <si>
    <t>Type</t>
  </si>
  <si>
    <t>Model #</t>
  </si>
  <si>
    <t>Serial #</t>
  </si>
  <si>
    <t>Matches 
Invoice</t>
  </si>
  <si>
    <t>Inspection Analysis</t>
  </si>
  <si>
    <t>Fail Reason*:</t>
  </si>
  <si>
    <t xml:space="preserve">Unit 4 </t>
  </si>
  <si>
    <t>AHRI Certificate Number:</t>
  </si>
  <si>
    <t>Notes:</t>
  </si>
  <si>
    <t>(C) Driers, Accumulator, and Evaporator Capacities (if not included above):</t>
  </si>
  <si>
    <t>Performed By:</t>
  </si>
  <si>
    <r>
      <t xml:space="preserve">ACCA Manual J </t>
    </r>
    <r>
      <rPr>
        <sz val="10"/>
        <color indexed="8"/>
        <rFont val="Arial Narrow"/>
        <family val="2"/>
      </rPr>
      <t>(Total Tons):</t>
    </r>
  </si>
  <si>
    <t>Projection Completion Form (filled out and signed by Customer and Contractor), save document as: "PCF_&lt;customer name&gt;.pdf"</t>
  </si>
  <si>
    <t>COP/HSPF</t>
  </si>
  <si>
    <t>Ductless Mini Split - AC Only</t>
  </si>
  <si>
    <t>Retrofit Ductless Mini Split - AC Only</t>
  </si>
  <si>
    <t>CH - DUCTLESS AC Retrofit TIER 3</t>
  </si>
  <si>
    <t>CH - DUCTLESS AC New TIER 3</t>
  </si>
  <si>
    <t>CH213-R</t>
  </si>
  <si>
    <t>CH213-N</t>
  </si>
  <si>
    <t>CH214-N</t>
  </si>
  <si>
    <t>CH214-R</t>
  </si>
  <si>
    <t xml:space="preserve">Contractor </t>
  </si>
  <si>
    <t xml:space="preserve">Customer </t>
  </si>
  <si>
    <t>Incentives</t>
  </si>
  <si>
    <t>Unit Number</t>
  </si>
  <si>
    <t>Tier Requirements</t>
  </si>
  <si>
    <t>Cooling Only</t>
  </si>
  <si>
    <r>
      <t>Option 2: SUPERHEAT Note: Can only be used for fixed orifice systems (Non-TXV) when outdoor temperature is greater than OEM spec. (Type 55</t>
    </r>
    <r>
      <rPr>
        <b/>
        <sz val="11"/>
        <color indexed="9"/>
        <rFont val="Calibri"/>
        <family val="2"/>
      </rPr>
      <t>°)</t>
    </r>
  </si>
  <si>
    <t>Unit 6</t>
  </si>
  <si>
    <t>Unit 7</t>
  </si>
  <si>
    <t>Unit 8</t>
  </si>
  <si>
    <t>Unit 9</t>
  </si>
  <si>
    <t>Unit 10</t>
  </si>
  <si>
    <r>
      <t xml:space="preserve">ACCA Manual J </t>
    </r>
    <r>
      <rPr>
        <sz val="11"/>
        <color indexed="8"/>
        <rFont val="Arial Narrow"/>
        <family val="2"/>
      </rPr>
      <t>(BTU)</t>
    </r>
  </si>
  <si>
    <t>AHRI Ratings:</t>
  </si>
  <si>
    <t>Smart Thermostat</t>
  </si>
  <si>
    <t>Home Performance</t>
  </si>
  <si>
    <t>QIV Contractor</t>
  </si>
  <si>
    <t>Install Type</t>
  </si>
  <si>
    <t>kW</t>
  </si>
  <si>
    <t>HPD - Smart Thermostat</t>
  </si>
  <si>
    <t>HP400</t>
  </si>
  <si>
    <t>CH Thermostat Cooling</t>
  </si>
  <si>
    <t>HP Thermostat</t>
  </si>
  <si>
    <t>CH Thermostat Heating Cooling</t>
  </si>
  <si>
    <t>Installing Smart Thermostat</t>
  </si>
  <si>
    <t>Smart Thermostat Rebate Amount:</t>
  </si>
  <si>
    <t>QIV</t>
  </si>
  <si>
    <t>EO</t>
  </si>
  <si>
    <t>Tier III</t>
  </si>
  <si>
    <t>New Ducted Split CAC Tier III</t>
  </si>
  <si>
    <t>CH - CAC New TIER 3</t>
  </si>
  <si>
    <t>CH - CAC Retrofit TIER 3</t>
  </si>
  <si>
    <t>Retrofit Ducted Split CAC Tier III</t>
  </si>
  <si>
    <t>Natural Gas</t>
  </si>
  <si>
    <t>Oil</t>
  </si>
  <si>
    <t>Propane</t>
  </si>
  <si>
    <t>Electric</t>
  </si>
  <si>
    <t>Heating Fuel Type</t>
  </si>
  <si>
    <t>Heating/Cooling</t>
  </si>
  <si>
    <t>Decimal Places</t>
  </si>
  <si>
    <t>Value</t>
  </si>
  <si>
    <t>N/A</t>
  </si>
  <si>
    <t>Unit Controlled</t>
  </si>
  <si>
    <t>Primary Cooling</t>
  </si>
  <si>
    <t>Heating Type</t>
  </si>
  <si>
    <t>Other</t>
  </si>
  <si>
    <t>Customer Incentive</t>
  </si>
  <si>
    <t>GSHP</t>
  </si>
  <si>
    <t>Smart Thermostats</t>
  </si>
  <si>
    <t>Primary Heating</t>
  </si>
  <si>
    <t>PSEG Long Island's Residential Central Air Conditioning Program, Central Air Conditioners, Heat Pumps, Ductless Mini Split Systems.</t>
  </si>
  <si>
    <t>REBATE OPTION 2: Choose any Central Air Conditioning (CAC) Contractor</t>
  </si>
  <si>
    <t>Directions:</t>
  </si>
  <si>
    <r>
      <t xml:space="preserve">Customer hires a contractor (at least three estimates are </t>
    </r>
    <r>
      <rPr>
        <u/>
        <sz val="12"/>
        <color indexed="8"/>
        <rFont val="Arial Narrow"/>
        <family val="2"/>
      </rPr>
      <t>recommended</t>
    </r>
    <r>
      <rPr>
        <sz val="12"/>
        <color indexed="8"/>
        <rFont val="Arial Narrow"/>
        <family val="2"/>
      </rPr>
      <t xml:space="preserve"> prior to selection).</t>
    </r>
  </si>
  <si>
    <t>Customer has a qualifying system installed.</t>
  </si>
  <si>
    <t>If all required paperwork is correct and all rebate requirements are fulfilled, a rebate check will be sent to the customer.</t>
  </si>
  <si>
    <t>Required Documents Checklist:</t>
  </si>
  <si>
    <t>▪</t>
  </si>
  <si>
    <t>Customer name and installation address matching electric account holder information</t>
  </si>
  <si>
    <t>Equipment manufacturer</t>
  </si>
  <si>
    <t>Condenser model number and serial number</t>
  </si>
  <si>
    <t>Coil/Air Handler model number and serial number</t>
  </si>
  <si>
    <t>Total Cost</t>
  </si>
  <si>
    <t>Eligible Equipment Table:</t>
  </si>
  <si>
    <t>Rebate Requirements / Terms and Conditions:</t>
  </si>
  <si>
    <t>There must be a PSEG Long Island residential electric account at the installation site in the applicant’s name.</t>
  </si>
  <si>
    <t>Please allow up to 60 days for delivery of the rebate check.</t>
  </si>
  <si>
    <t>It is the customer’s responsibility to ensure contractor has proper licenses, certifications and insurance. Installation is to be properly permitted (or received authorization). Documents, including but not limited to, permits and surveys are to be provided upon request.</t>
  </si>
  <si>
    <t>Replacement of systems less than five years old, that were rebated, are not eligible for a rebate unless the SEER level of the
replacement unit is higher than the existing unit by at least one full SEER level.</t>
  </si>
  <si>
    <t>All units, including Ductless Mini Split Systems, must be installed with the matching pieces specified in the AHRI directory. These rebates apply to new and replacement total system installations performed during the term of this rebate program. The Condenser (outdoor), and Coil/ Air Handler (indoor) must be installed new and constitute one unit. Partial system replacements do not qualify.</t>
  </si>
  <si>
    <t>PSEG Long Island reserves the right to inspect the equipment installation to ensure compliance with program requirements.
Failure to allow PSEG Long Island access to the equipment will result in a denial of the rebate application.</t>
  </si>
  <si>
    <t>PSEG Long Island is not responsible for any tax liability imposed as a result of rebate payments.</t>
  </si>
  <si>
    <t>PSEG Long Island reserves the right to use the customer rebate to credit accounts in arrears.</t>
  </si>
  <si>
    <t>PSEG Long Island is not responsible for lost or undeliverable mail or email.</t>
  </si>
  <si>
    <t>Submit Signed Application Form and all Required Documents:</t>
  </si>
  <si>
    <t>By Email: Preferred method for timely processing - coolhomesli@pseg.com</t>
  </si>
  <si>
    <t>395 North Service Road, Suite 409, Melville, NY 11747</t>
  </si>
  <si>
    <t>Any Questions? Call PSEG Long Island's Infoline at 1-800-692-2626 or visit PSEG Long Island's website for more information at www.psegliny.com/efficiency</t>
  </si>
  <si>
    <t>Customer Information:</t>
  </si>
  <si>
    <t xml:space="preserve">Your PSEG Long Island Residential Account Number (found on the back of your bill): </t>
  </si>
  <si>
    <t>Your Name:</t>
  </si>
  <si>
    <t>E-Mail:</t>
  </si>
  <si>
    <t>Account/Installation Address:</t>
  </si>
  <si>
    <t>State:</t>
  </si>
  <si>
    <t>Home Telephone:</t>
  </si>
  <si>
    <t>Work Telephone:</t>
  </si>
  <si>
    <t>Mailing Address: (if different)</t>
  </si>
  <si>
    <t>Installation Contractor Name:</t>
  </si>
  <si>
    <t>Contractor Telephone:</t>
  </si>
  <si>
    <t>Installation Date:</t>
  </si>
  <si>
    <t>Product Information:</t>
  </si>
  <si>
    <t>Unit Number 1:</t>
  </si>
  <si>
    <t>New Equipment</t>
  </si>
  <si>
    <t>Manufacturer:</t>
  </si>
  <si>
    <t>AHRI Reference No:</t>
  </si>
  <si>
    <t>Condenser Model No. (outdoor):</t>
  </si>
  <si>
    <t>SEER Rating:</t>
  </si>
  <si>
    <t>Condenser Serial No. (outdoor):</t>
  </si>
  <si>
    <t>EER Rating:</t>
  </si>
  <si>
    <t>Coil/Air Handler Model No. (Indoor):</t>
  </si>
  <si>
    <t>HSPF Rating (Heat Pump Only):</t>
  </si>
  <si>
    <t>Coil/Air Handler Serial No. (Indoor):</t>
  </si>
  <si>
    <t>Tons:</t>
  </si>
  <si>
    <r>
      <t xml:space="preserve">Unit Number 2:
</t>
    </r>
    <r>
      <rPr>
        <i/>
        <sz val="10"/>
        <color indexed="8"/>
        <rFont val="Arial Narrow"/>
        <family val="2"/>
      </rPr>
      <t>(if applicable)</t>
    </r>
  </si>
  <si>
    <t>Total Rebate Amount Expected: $</t>
  </si>
  <si>
    <t>I certify that I purchased the unit(s) on the enclosed invoice and /or contract and that they were installed at the location indicated. I agree to the terms and conditions stated on this application (see rebate requirements).</t>
  </si>
  <si>
    <t>Customer's Signature:</t>
  </si>
  <si>
    <t>PSEG Long Island administrators the rebate program on behalf of the Long Island Power Authority, the rebate program sponsor. Please visit www.psegliny.com/efficiency for more details.</t>
  </si>
  <si>
    <t>Some ENERGY STAR® qualified equipment may not be eligible for this rebate. Qualifying units must be listed in the AHRI directory.</t>
  </si>
  <si>
    <t>By Mail: PSEG Long Island's Residential CAC Program</t>
  </si>
  <si>
    <t>If thermostat was installed during a Home Performance with ENERGY STAR project, please check the appropriate check box</t>
  </si>
  <si>
    <t xml:space="preserve">If the proposed equipment is listed in the measure-specific eligibility tables, the rebate amount will be determined according to corresponding worksheet, one of which must be completed for each measure type  </t>
  </si>
  <si>
    <t>Logic</t>
  </si>
  <si>
    <t>https://enrollmythermostat.com/faqs/pseg-long-island-faq/</t>
  </si>
  <si>
    <t>Approved Thermostat</t>
  </si>
  <si>
    <t>Alarm.com</t>
  </si>
  <si>
    <t>Lux</t>
  </si>
  <si>
    <t>Nest</t>
  </si>
  <si>
    <t>Radio Thermostat CT30</t>
  </si>
  <si>
    <t>Radio Thermostat CT80</t>
  </si>
  <si>
    <t>Radio Thermostat CT100</t>
  </si>
  <si>
    <t>Trane ComfortLink Control</t>
  </si>
  <si>
    <t>RCS Z-Wave Communicating Thermostat</t>
  </si>
  <si>
    <t>GoControl Z-Wave Thermostat</t>
  </si>
  <si>
    <t>Alarm.com Smart Thermostat</t>
  </si>
  <si>
    <t>ecobee3</t>
  </si>
  <si>
    <t>ecobee4</t>
  </si>
  <si>
    <t>ecobee Smart Si</t>
  </si>
  <si>
    <t>Sensi Wi-Fi Programmable Thermostat</t>
  </si>
  <si>
    <t>Sensi Touch Wi-Fi Thermostat</t>
  </si>
  <si>
    <t>Wi-Fi 7 Day Programmable Thermostat</t>
  </si>
  <si>
    <t>LUX/GEO</t>
  </si>
  <si>
    <t>LUX KONO</t>
  </si>
  <si>
    <t>Nest Learning Thermostat</t>
  </si>
  <si>
    <t>Nest Thermostat E</t>
  </si>
  <si>
    <t>Filtrete 3M-50</t>
  </si>
  <si>
    <t>Radio Thermostat CT 100 w/Vivint Go!Control Panel</t>
  </si>
  <si>
    <t>CT30</t>
  </si>
  <si>
    <t>CT50</t>
  </si>
  <si>
    <t>CT80</t>
  </si>
  <si>
    <t>True Flow CFM Measured</t>
  </si>
  <si>
    <t>CFM Air Flow Estimated</t>
  </si>
  <si>
    <t>Static Pressure Drop</t>
  </si>
  <si>
    <t>External Static Pressure</t>
  </si>
  <si>
    <t>Required Subcooling</t>
  </si>
  <si>
    <t>Outdoor Dry Bulb Temp</t>
  </si>
  <si>
    <t>Saturation Temp</t>
  </si>
  <si>
    <t>Liquid Line Temp</t>
  </si>
  <si>
    <t>Measured Subcooling</t>
  </si>
  <si>
    <t>Indoor Wet Bulb Temp</t>
  </si>
  <si>
    <t>Vapor Line Temp</t>
  </si>
  <si>
    <t>OR</t>
  </si>
  <si>
    <t>(from manufacturer service guide or as per manufacturer's specification or cut sheet)</t>
  </si>
  <si>
    <t xml:space="preserve">°F </t>
  </si>
  <si>
    <t>T10</t>
  </si>
  <si>
    <t>CT100</t>
  </si>
  <si>
    <t>NTBZ48</t>
  </si>
  <si>
    <t>TBZ48A</t>
  </si>
  <si>
    <t>TRANE_TZ4x</t>
  </si>
  <si>
    <t>LINEAR_TBZx</t>
  </si>
  <si>
    <t>TZ45</t>
  </si>
  <si>
    <t>TZ45 400A</t>
  </si>
  <si>
    <t>TZ45A</t>
  </si>
  <si>
    <t>TBZ48</t>
  </si>
  <si>
    <t>ecobee Smart</t>
  </si>
  <si>
    <t>ecobee3 lite</t>
  </si>
  <si>
    <t>Honeywell Lyric T-Series</t>
  </si>
  <si>
    <t>Honeywell Lyric Round</t>
  </si>
  <si>
    <t>Honeywell Wi-Fi 9000</t>
  </si>
  <si>
    <t>Honeywell Wi-Fi Focus Pro</t>
  </si>
  <si>
    <t>Honeywell Wi-Fi Vision Pro</t>
  </si>
  <si>
    <t>Honeywell Wi-Fi 9000 Voice</t>
  </si>
  <si>
    <t>Honeywell Duo Wifi Trade</t>
  </si>
  <si>
    <t>Honeywell Sonic Redlink</t>
  </si>
  <si>
    <t>GEO</t>
  </si>
  <si>
    <t>KONO3</t>
  </si>
  <si>
    <t>CT50 V1.09</t>
  </si>
  <si>
    <t>CT50 V1.94</t>
  </si>
  <si>
    <t>CT30 V1.92</t>
  </si>
  <si>
    <t>CT50 V1.88</t>
  </si>
  <si>
    <t>CT80 Rev B2 V1.09</t>
  </si>
  <si>
    <t>CT30 V1.94</t>
  </si>
  <si>
    <t>CT50 V1.92</t>
  </si>
  <si>
    <t>CT80 Rev B2 V1.10</t>
  </si>
  <si>
    <t>CT80 Rev B2 V1.99D</t>
  </si>
  <si>
    <t>Emerson Sensi Classic</t>
  </si>
  <si>
    <t>Emerson Sensi</t>
  </si>
  <si>
    <t>Emerson Sensi Classic 1F86U-42WF</t>
  </si>
  <si>
    <t>Emerson Sensi Classic with HomeKit</t>
  </si>
  <si>
    <t>Emerson Sensi Classic UP500W</t>
  </si>
  <si>
    <t>Emerson Sensi Touch</t>
  </si>
  <si>
    <t>Emerson Sensi Classic with HomeKit ST55</t>
  </si>
  <si>
    <t>Emerson Sensi Classic UP500WB1</t>
  </si>
  <si>
    <t>Emerson Sensi Classic with HomeKit 1F87U-42WF</t>
  </si>
  <si>
    <t>Emerson Sensi Touch ST75</t>
  </si>
  <si>
    <t>Emerson Sensi Touch ST75W</t>
  </si>
  <si>
    <t>Emerson Sensi Touch 1F95U-42WF</t>
  </si>
  <si>
    <t>Please fill out all of the below fields as applicable for the installation</t>
  </si>
  <si>
    <t>CH215-N</t>
  </si>
  <si>
    <t>CH215-R</t>
  </si>
  <si>
    <t>CH216-N</t>
  </si>
  <si>
    <t>CH216-R</t>
  </si>
  <si>
    <t>Ductless</t>
  </si>
  <si>
    <t>Ducted ccASHP</t>
  </si>
  <si>
    <t>Honeywell Lyric</t>
  </si>
  <si>
    <t>Honeywell TCC</t>
  </si>
  <si>
    <t>Radio Thermostat</t>
  </si>
  <si>
    <t xml:space="preserve">Emerson </t>
  </si>
  <si>
    <t>Vivint GoControl</t>
  </si>
  <si>
    <t>Manufacturers</t>
  </si>
  <si>
    <t>Ecobee</t>
  </si>
  <si>
    <t xml:space="preserve">In order to qualify for an incentive, Smart thermostats must be listed at. </t>
  </si>
  <si>
    <t>Heating Btuh</t>
  </si>
  <si>
    <t>Packaged Terminal Heat Pump</t>
  </si>
  <si>
    <t>PTHP</t>
  </si>
  <si>
    <t>New Packaged Terminal Heat Pump Tier I</t>
  </si>
  <si>
    <t>Retrofit Packaged Terminal Heat Pump Tier I</t>
  </si>
  <si>
    <t>CH - PTHP New TIER 1</t>
  </si>
  <si>
    <t>CH - PTHP Retrofit TIER 1</t>
  </si>
  <si>
    <t>CH217-N</t>
  </si>
  <si>
    <t>CH217-R</t>
  </si>
  <si>
    <t>Worksheet</t>
  </si>
  <si>
    <t>Baseline</t>
  </si>
  <si>
    <t>Rate Code:</t>
  </si>
  <si>
    <t xml:space="preserve">Installation Date: </t>
  </si>
  <si>
    <t>Mailing Address:
(If different than above)</t>
  </si>
  <si>
    <t>Rebate Payment Method:</t>
  </si>
  <si>
    <t xml:space="preserve">I certify that the system to be installed will be in accordance with ACCA Manual J version 8.0 calculations and that the calculation was performed using ACCA-approved software.  I also </t>
  </si>
  <si>
    <t>certify that the unit(s) will be installed at the location indicated above.  I agree to the terms and conditions stated on this application (see eligibility requirements).</t>
  </si>
  <si>
    <t xml:space="preserve">Signature: </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</si>
  <si>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www.PSEGLINY.com/Efficiency for more details.</t>
  </si>
  <si>
    <t>Customer Signature:
Duly authorized representative</t>
  </si>
  <si>
    <t>For PSEG Long Island use only:</t>
  </si>
  <si>
    <t>New Equipment + Tier</t>
  </si>
  <si>
    <t xml:space="preserve">Cold Climate </t>
  </si>
  <si>
    <t>Lookup</t>
  </si>
  <si>
    <t xml:space="preserve">QI </t>
  </si>
  <si>
    <t>Codes</t>
  </si>
  <si>
    <t>Conditional</t>
  </si>
  <si>
    <t>Formatting</t>
  </si>
  <si>
    <t>Lookups</t>
  </si>
  <si>
    <t>Conditional Formatting</t>
  </si>
  <si>
    <t>Baseline COP</t>
  </si>
  <si>
    <t>www.NEEP.org</t>
  </si>
  <si>
    <t>If proposed equipment is a Cold Climate Air Source Heat Pump (ASHP), equipment must be listed with NEEP and visible on its Cold Climate Air Source Heat Pump Specifications Product Listing:</t>
  </si>
  <si>
    <t>Cooling</t>
  </si>
  <si>
    <t>Heating</t>
  </si>
  <si>
    <t>Final</t>
  </si>
  <si>
    <t>Total Estimated Customer Rebate Amount (Calculated from Equipment Worksheet and Smart Thermostat Worksheet):</t>
  </si>
  <si>
    <t>Range</t>
  </si>
  <si>
    <t>Rated Cooling Capacity</t>
  </si>
  <si>
    <t>.1-.8</t>
  </si>
  <si>
    <t>CFM Per Ton</t>
  </si>
  <si>
    <t>325-450</t>
  </si>
  <si>
    <t>Air Flow Tab - Airflow Inputs</t>
  </si>
  <si>
    <t>6-14</t>
  </si>
  <si>
    <t>195-475</t>
  </si>
  <si>
    <t>71-130</t>
  </si>
  <si>
    <t>57-116</t>
  </si>
  <si>
    <t>Manufactured Spec Superheat</t>
  </si>
  <si>
    <t>5-30</t>
  </si>
  <si>
    <t>50-80</t>
  </si>
  <si>
    <t>110-160</t>
  </si>
  <si>
    <t>35-95</t>
  </si>
  <si>
    <t>40-90</t>
  </si>
  <si>
    <t>1. Rated Cooling Capacity (tons):</t>
  </si>
  <si>
    <t>2. Target Airflow Volume (CFM) PER TON:</t>
  </si>
  <si>
    <t>3a. Static pressure drop in inches of water column W.C. measures across evaporator coil if new installed:</t>
  </si>
  <si>
    <t>3b. External static pressure for fan coil unit:</t>
  </si>
  <si>
    <t>Complete field 3a OR field 3b</t>
  </si>
  <si>
    <t>*If this field contains data, leave True Flow CFM field below blank</t>
  </si>
  <si>
    <t>4. Total Static measured with:</t>
  </si>
  <si>
    <t>5. CFM Air Flow Estimated from Total Static Measurement:</t>
  </si>
  <si>
    <t>6. True Flow CFM measured:</t>
  </si>
  <si>
    <t>*If this field contains data, no data input is required for field 3a/3b and field 5</t>
  </si>
  <si>
    <t>Pass/Fail Check</t>
  </si>
  <si>
    <t>Vapor Pressure</t>
  </si>
  <si>
    <t xml:space="preserve">  </t>
  </si>
  <si>
    <t>.5-11.3</t>
  </si>
  <si>
    <t>4. Total static measured with:</t>
  </si>
  <si>
    <t>Air Flow Tab 2 - Airflow Inputs</t>
  </si>
  <si>
    <t>Air Flow Tab 3 - Airflow Inputs</t>
  </si>
  <si>
    <t>Complete field 3a or 3b</t>
  </si>
  <si>
    <t>4. Total Static measure with:</t>
  </si>
  <si>
    <t>If this field contains data, no data input is required for the True Flow CFM field below</t>
  </si>
  <si>
    <t>If this field contains data, no data input is required for field 3a/3b and field 5</t>
  </si>
  <si>
    <t>Air Flow Tab 4 - Airflow Inputs</t>
  </si>
  <si>
    <t>Air Flow Tab 5 - Airflow Inputs</t>
  </si>
  <si>
    <t>Air Flow Tab 6 - Airflow Inputs</t>
  </si>
  <si>
    <t>Air Flow Tab 7 - Airflow Inputs</t>
  </si>
  <si>
    <t>Air Flow Tab 8 - Airflow Inputs</t>
  </si>
  <si>
    <t>Air Flow Tab 9 - Airflow Inputs</t>
  </si>
  <si>
    <t>Air Flow Tab 10 - Airflow Inputs</t>
  </si>
  <si>
    <t>Ductless Mini Split - ASHP</t>
  </si>
  <si>
    <t>Ductless Mini Split - ccASHP</t>
  </si>
  <si>
    <t>CH - ASHP New TIER 1</t>
  </si>
  <si>
    <t>CH - ASHP New TIER 2</t>
  </si>
  <si>
    <t>CH - ASHP Retrofit TIER 1</t>
  </si>
  <si>
    <t>CH - ASHP Retrofit TIER 2</t>
  </si>
  <si>
    <t>CH - ccASHP Retrofit TIER 1</t>
  </si>
  <si>
    <t>CH - DUCTLESS ASHP New TIER 3</t>
  </si>
  <si>
    <t>CH - DUCTLESS ASHP Retrofit TIER 3</t>
  </si>
  <si>
    <t>CH - DUCTLESS ccASHP Retrofit</t>
  </si>
  <si>
    <t>Ductless HP</t>
  </si>
  <si>
    <t>DuctlessCC HP</t>
  </si>
  <si>
    <t>In Service Rate</t>
  </si>
  <si>
    <t>Electric Resistance</t>
  </si>
  <si>
    <t>ccASHP</t>
  </si>
  <si>
    <t>Ducted ASHP EH</t>
  </si>
  <si>
    <t>Ductless Mini Split - ASHP EH</t>
  </si>
  <si>
    <t>Heating Savings (High Efficiency ASHP replacing Electric Resistance)</t>
  </si>
  <si>
    <t>Elec Resistance</t>
  </si>
  <si>
    <t>Load (kWh)</t>
  </si>
  <si>
    <t>kWh Consumption on Equipment Side</t>
  </si>
  <si>
    <t>Gross Savings (kWh)</t>
  </si>
  <si>
    <t>Ducted ASHP EH Tier II</t>
  </si>
  <si>
    <t>Ducted ASHP EH Tier I</t>
  </si>
  <si>
    <t>Ductless Mini Split - ASHP EH Tier I</t>
  </si>
  <si>
    <t>CH - ASHP EH New TIER 2</t>
  </si>
  <si>
    <t>CH - ASHP EH New TIER 1</t>
  </si>
  <si>
    <t>New Ductless Mini Split - AC Only Tier I</t>
  </si>
  <si>
    <t>New Ductless Mini Split - ASHP Tier I</t>
  </si>
  <si>
    <r>
      <rPr>
        <sz val="11"/>
        <rFont val="Arial Narrow"/>
        <family val="2"/>
      </rPr>
      <t>Subject Line should read:</t>
    </r>
    <r>
      <rPr>
        <b/>
        <sz val="11"/>
        <rFont val="Arial Narrow"/>
        <family val="2"/>
      </rPr>
      <t xml:space="preserve"> HC Application - Customer Name</t>
    </r>
  </si>
  <si>
    <t>Home Comfort Participating Contractors Assignment Form</t>
  </si>
  <si>
    <t>17.</t>
  </si>
  <si>
    <t>MT</t>
  </si>
  <si>
    <t>1.0_Draft 1.0</t>
  </si>
  <si>
    <t>5.8.19</t>
  </si>
  <si>
    <t xml:space="preserve">Certification Statement:  
Customer has read, understands and agrees to be bound by the Terms and Conditions set forth herein, and agrees to abide by them.  Customer certifies that  the unit(s) described on the proposal provided by a QIV Participating Contractor will be installed at the location indicated.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Home indicated above and will not be resold.  As specified herein, Customer agrees to permit PSEG Long Island to: (1) verify the purchase invoices and product installations and (2) upon request, install and remove load-monitoring equipment at the Home.  Customer acknowledges that the rights and obligations in this application shall be binding upon assignees, successors and future owners of the Home.  Customer agrees to include restrictions contained in this agreement in any leases, sales, contracts, or other similar documents relating to the use and ownership of the Home.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Home, other than through the Long Island Choice Program.
</t>
  </si>
  <si>
    <t>HomeComfortLI@pseg.com</t>
  </si>
  <si>
    <t>Heat Pump Units</t>
  </si>
  <si>
    <t>Contractor Incentive (per project)</t>
  </si>
  <si>
    <t>Tier II
SEER</t>
  </si>
  <si>
    <t>Print, complete, sign and date the Customer Information section of Application and provide to installation contractor</t>
  </si>
  <si>
    <t>Tier I HSPF</t>
  </si>
  <si>
    <t>QI kW C and A Factord</t>
  </si>
  <si>
    <t>Cooling Manual J</t>
  </si>
  <si>
    <t>Heating Manual J</t>
  </si>
  <si>
    <t>Gross BE kWh</t>
  </si>
  <si>
    <t>Utility Gross BE kWh</t>
  </si>
  <si>
    <t>Net BE kWh</t>
  </si>
  <si>
    <t>Total Net BE kWh</t>
  </si>
  <si>
    <t>Total MMBTU Savings</t>
  </si>
  <si>
    <t>BE MMBTU Savings</t>
  </si>
  <si>
    <t xml:space="preserve">Beneficial Electrification </t>
  </si>
  <si>
    <t>New Construction</t>
  </si>
  <si>
    <t>CO2 Calc</t>
  </si>
  <si>
    <t>ton CO2/MMBTU</t>
  </si>
  <si>
    <t>https://www.epa.gov/sites/production/files/2015-07/documents/emission-factors_2014.pdf</t>
  </si>
  <si>
    <t>CO2 values:</t>
  </si>
  <si>
    <t>ton CO2/kWh</t>
  </si>
  <si>
    <t>ConversionFactors</t>
  </si>
  <si>
    <t>lbs/metric ton</t>
  </si>
  <si>
    <t>kg/metric ton</t>
  </si>
  <si>
    <t>Basic References</t>
  </si>
  <si>
    <t>Replacement Type</t>
  </si>
  <si>
    <t>Home</t>
  </si>
  <si>
    <t>Existing Equipment Type</t>
  </si>
  <si>
    <t>Displacement Factor</t>
  </si>
  <si>
    <t>Central Air Conditioner</t>
  </si>
  <si>
    <t>SEER Efficiency</t>
  </si>
  <si>
    <t>EER Efficiency</t>
  </si>
  <si>
    <t>Cooling Baselines</t>
  </si>
  <si>
    <t>New or Retrofit</t>
  </si>
  <si>
    <t>Legacy 2019 Home Comfort Application v1.0</t>
  </si>
  <si>
    <t>Rebate tables on the Worksheet tab were updated to show the new efficiency tier levels and rebates</t>
  </si>
  <si>
    <t>5.20.19</t>
  </si>
  <si>
    <t>MCR</t>
  </si>
  <si>
    <t xml:space="preserve">Added Existing Heating Equipment table to the References tab </t>
  </si>
  <si>
    <t>Added TRUE of FALSE for Beneficial electrification for each existing heating type on the Existing Heating Equipment table</t>
  </si>
  <si>
    <t>Added New Construction and Air Source Heat Pump to the list of Existing Heating Equipment</t>
  </si>
  <si>
    <t>Added values for Efficiency, Displacement, and CO2 emissions</t>
  </si>
  <si>
    <t xml:space="preserve">Added Existing Cooling Equipment table to the References tab </t>
  </si>
  <si>
    <t>Added New Construction to both the Existing Heating Tpye and Primary Heating Source check boxes on the Customer Information tab</t>
  </si>
  <si>
    <t>1.0_Draft 1.2</t>
  </si>
  <si>
    <t>Proposed Equipment Look Up</t>
  </si>
  <si>
    <t>Product Class</t>
  </si>
  <si>
    <t xml:space="preserve">Updated Baseline EER, Baseline SEER, Baseline HSPF, and Displacement Factor on the Worksheet tab to reference the Existing Heating Equipment table </t>
  </si>
  <si>
    <t>Retrofit Ductless Mini Split - ASHP Tier I</t>
  </si>
  <si>
    <t>Updated rebates on the References tab to be consistent with the proposal</t>
  </si>
  <si>
    <t>Reduced the size of the New Equipment Type drop down on the Worksheet tab to only include this offering</t>
  </si>
  <si>
    <t>Moved Naming tab information to table in References tab, and deleted the Naming tab</t>
  </si>
  <si>
    <t>Updated the Prop0 formulas to reference the References tab instead of the Naming tab</t>
  </si>
  <si>
    <t>Updated the Tier EER SEER and HSPF values on the Reference tab to be consistent with the proposal</t>
  </si>
  <si>
    <t>Furnace</t>
  </si>
  <si>
    <t>Heating Equipment</t>
  </si>
  <si>
    <t>Existing Equipment Details</t>
  </si>
  <si>
    <t>5.21.19</t>
  </si>
  <si>
    <t>Added Pre Inspection tab</t>
  </si>
  <si>
    <t>1.0_Draft 1.3</t>
  </si>
  <si>
    <t>Changed the name of the Inspection Form Tab to say Post Inspection Form</t>
  </si>
  <si>
    <t>Added True/False for each heating equipment type able to be selected on the Customer Information tab</t>
  </si>
  <si>
    <t/>
  </si>
  <si>
    <t>Baseline Heating Efficiecny (%)</t>
  </si>
  <si>
    <t>Operating?</t>
  </si>
  <si>
    <t>Model</t>
  </si>
  <si>
    <t>5.22.19</t>
  </si>
  <si>
    <t>Moved hidden calculation in the Worksheet tab to the Qualifying Index tab</t>
  </si>
  <si>
    <t>Added Existing Building and New Construction option buttons to the Customer Information tab and put them in a Group box</t>
  </si>
  <si>
    <t>5.23.19</t>
  </si>
  <si>
    <t>1.0_Draft 1.3.1</t>
  </si>
  <si>
    <t>Shifted columns for Unit Efficiency on the Worksheet tab to columns J:M</t>
  </si>
  <si>
    <t>Added the Existing Equipment Type and Efficiency to colmns P:S on the Worksheet tab</t>
  </si>
  <si>
    <t xml:space="preserve">Added the Existing Equipment Operation, Manufactur, and Model to colmns O51:S61 on the Worksheet tab </t>
  </si>
  <si>
    <t>Wrote marco to hide and unhide Columns O:S on the Worksheet tab depending on whather the project is for a Existing Building or New Construction. Macro will also clear contents when hidden.</t>
  </si>
  <si>
    <t>Moved Smart Thermostat check box, QIV contractor check box, and Clear All button Worksheet tab so that columns could hide without objects error</t>
  </si>
  <si>
    <t>5.24.19</t>
  </si>
  <si>
    <t>Added Ductless Mini Split and Other to list of existing equipment on the References tab, and expanded the drop down on the worksheet tab</t>
  </si>
  <si>
    <t>Matching?</t>
  </si>
  <si>
    <t>Primary:</t>
  </si>
  <si>
    <t>Secondary:</t>
  </si>
  <si>
    <t>Tonnage</t>
  </si>
  <si>
    <t>Equipment Tonnage</t>
  </si>
  <si>
    <t>Efficiency Rating</t>
  </si>
  <si>
    <t>Existing/New Construction</t>
  </si>
  <si>
    <t>Electric Parasitics (kWh/MMBTU)</t>
  </si>
  <si>
    <t>Existing Heat Eff.:</t>
  </si>
  <si>
    <t>https://www.ecfr.gov/cgi-bin/text-idx?SID=86e70cbc87e5af18caca2e5c205bd107&amp;mc=true&amp;node=se10.3.430_132&amp;rgn=div8</t>
  </si>
  <si>
    <t>Equipment</t>
  </si>
  <si>
    <t>Natural Gas Boiler</t>
  </si>
  <si>
    <t>Oil Boiler</t>
  </si>
  <si>
    <t>Electric Boiler</t>
  </si>
  <si>
    <t>Natural Gas Furnace</t>
  </si>
  <si>
    <t>Oil Furnace</t>
  </si>
  <si>
    <t>Electric Furnace</t>
  </si>
  <si>
    <t>Electric ASHP</t>
  </si>
  <si>
    <t>Propane Other</t>
  </si>
  <si>
    <t>Application Version</t>
  </si>
  <si>
    <t>Equipment Cost</t>
  </si>
  <si>
    <t>Labor Cost</t>
  </si>
  <si>
    <t>Total Elec Util Cust Incentive</t>
  </si>
  <si>
    <t>Location</t>
  </si>
  <si>
    <t>Operation Hours</t>
  </si>
  <si>
    <t>Waste Heat Factor – Demand</t>
  </si>
  <si>
    <t>Waste Heat Factor - Energy</t>
  </si>
  <si>
    <t xml:space="preserve">Proposed/Installed Wattage </t>
  </si>
  <si>
    <t>Lamp Type</t>
  </si>
  <si>
    <t>Existing Device Code</t>
  </si>
  <si>
    <t>Existing Wattage</t>
  </si>
  <si>
    <t>kW Saved</t>
  </si>
  <si>
    <t>Ballast Type</t>
  </si>
  <si>
    <t>Wattage</t>
  </si>
  <si>
    <t>Lamp Length (ft)</t>
  </si>
  <si>
    <t>Number Lamps</t>
  </si>
  <si>
    <t>Product ID</t>
  </si>
  <si>
    <t>Watts Saved</t>
  </si>
  <si>
    <t>Proposed/Installed EER</t>
  </si>
  <si>
    <t>Proposed/Installed SEER</t>
  </si>
  <si>
    <t>Proposed/Installed HSPF</t>
  </si>
  <si>
    <t>Proposed/Installed COP</t>
  </si>
  <si>
    <t>Cooling Btuh</t>
  </si>
  <si>
    <t>Exist tons</t>
  </si>
  <si>
    <t>Energy Savings Factor kW</t>
  </si>
  <si>
    <t>Energy Savings Factor kWh</t>
  </si>
  <si>
    <t>Roof Area (sq ft)</t>
  </si>
  <si>
    <t>Solar Reflectance Index (3YR)</t>
  </si>
  <si>
    <t>Solar Reflectance Index (INITIAL)</t>
  </si>
  <si>
    <t>Horsepower</t>
  </si>
  <si>
    <t>CFM</t>
  </si>
  <si>
    <t>Storage Capacity</t>
  </si>
  <si>
    <t>Baseline Compressor Factor</t>
  </si>
  <si>
    <t>Compressor Factor</t>
  </si>
  <si>
    <t xml:space="preserve">Building Type </t>
  </si>
  <si>
    <t>Baseline Efficiency</t>
  </si>
  <si>
    <t>Load Factor</t>
  </si>
  <si>
    <t>Adjust the Prop0 to the Mater Prop0 layout</t>
  </si>
  <si>
    <t>Added Tonnage to Existing Equipment on the Worksheet tab</t>
  </si>
  <si>
    <t>Adjusted the Existing Equipment table on the Reference tab to organize by fuel type and equipment type</t>
  </si>
  <si>
    <t>EE Savings</t>
  </si>
  <si>
    <t>Cooling kW Savings</t>
  </si>
  <si>
    <t>Cooling MMBTU Savings</t>
  </si>
  <si>
    <t>Cooling kWh Savings</t>
  </si>
  <si>
    <t>Heating kW Savings</t>
  </si>
  <si>
    <t>Heating kWh Savings</t>
  </si>
  <si>
    <t>Heating BE kW</t>
  </si>
  <si>
    <t>Heating BE kWh</t>
  </si>
  <si>
    <t>Savings and Beneficial Electrification Calculation</t>
  </si>
  <si>
    <t>Fossil Fuel Savings</t>
  </si>
  <si>
    <t>Propane Boiler</t>
  </si>
  <si>
    <t>Boiler</t>
  </si>
  <si>
    <t>Natural Gas Other</t>
  </si>
  <si>
    <t>Oil Other</t>
  </si>
  <si>
    <t>Electric Other</t>
  </si>
  <si>
    <t>Equipment Minimum Efficiency Look up</t>
  </si>
  <si>
    <t>Propane Furnace</t>
  </si>
  <si>
    <t>COP to HSPF conversion</t>
  </si>
  <si>
    <t>Heating MMBTU Savings (fuel)</t>
  </si>
  <si>
    <t>Heating MMBTU Savings (kWh)</t>
  </si>
  <si>
    <t>Heating MMBTU Savings Total</t>
  </si>
  <si>
    <t>Heating CO2 Savings (lbs)</t>
  </si>
  <si>
    <t>Cooling CO2 savings (lbs)</t>
  </si>
  <si>
    <t>Emission Factor (lb CO2 / kWh)</t>
  </si>
  <si>
    <t>5.28.19</t>
  </si>
  <si>
    <t>Added Cooling and Heating Savings section to the Qualifying Index tab</t>
  </si>
  <si>
    <t>1.0_Draft 1.3.2</t>
  </si>
  <si>
    <t>Cooling and Heating Savings will calculte the cooling kW, kWh, MMBTU, and CO2 savings, as well as the heating kW, kWh, MMBTU beneficial electrification, and kW, kWh, MMBTU, and CO2 savings</t>
  </si>
  <si>
    <t>Mapped the correct savings value to the right column of the Prop0 tab</t>
  </si>
  <si>
    <t>Air Flow Tab - Refrigerant Inputs Super Heat</t>
  </si>
  <si>
    <t>Air Flow Tab - Refrigerant Inputs Subcooling</t>
  </si>
  <si>
    <t>Air Flow Tab 2 - Refrigerant Inputs Subcooling</t>
  </si>
  <si>
    <t>Air Flow Tab 2 - Refrigerant Inputs Super Heat</t>
  </si>
  <si>
    <t>Air Flow Tab 3 - Refrigerant Inputs Super Heat</t>
  </si>
  <si>
    <t>Air Flow Tab 3 - Refrigerant Inputs Subcooling</t>
  </si>
  <si>
    <t>Air Flow Tab 4 - Refrigerant Inputs Subcooling</t>
  </si>
  <si>
    <t>Air Flow Tab 5 - Refrigerant Inputs Subcooling</t>
  </si>
  <si>
    <t>Air Flow Tab 6 - Refrigerant Inputs Subcooling</t>
  </si>
  <si>
    <t>Air Flow Tab 4 - Refrigerant Inputs Super Heat</t>
  </si>
  <si>
    <t>Air Flow Tab 5 - Refrigerant Inputs Super Heat</t>
  </si>
  <si>
    <t>Air Flow Tab 6 - Refrigerant Inputs Super Heat</t>
  </si>
  <si>
    <t>Air Flow Tab 7 - Refrigerant Inputs Subcooling</t>
  </si>
  <si>
    <t>Air Flow Tab 7 - Refrigerant Inputs Super Heat</t>
  </si>
  <si>
    <t>Air Flow Tab 9 - Refrigerant Inputs Subcooling</t>
  </si>
  <si>
    <t>Air Flow Tab 9 - Refrigerant Inputs Super Heat</t>
  </si>
  <si>
    <t>Air Flow Tab 10 - Refrigerant Inputs Subcooling</t>
  </si>
  <si>
    <t>Air Flow Tab 10 - Refrigerant Inputs Super Heat</t>
  </si>
  <si>
    <t>Air Flow Tab 8 - Refrigerant Inputs Super Heat</t>
  </si>
  <si>
    <t>Air Flow Tab 8 - Refrigerant Inputs Subcooling</t>
  </si>
  <si>
    <t>Proposed</t>
  </si>
  <si>
    <t>Baseline Annual Usage (kWh)</t>
  </si>
  <si>
    <t>Efficient Annual Usage (kWh)</t>
  </si>
  <si>
    <t>Volume (ft3)</t>
  </si>
  <si>
    <t>Harvest Rate (lb/day)</t>
  </si>
  <si>
    <t>Bonus Factor</t>
  </si>
  <si>
    <t>Total Load</t>
  </si>
  <si>
    <t>Infiltration Factor - Closed</t>
  </si>
  <si>
    <t>Infiltration Factor - Open</t>
  </si>
  <si>
    <t>Free Cooling - Closed</t>
  </si>
  <si>
    <t>Free Cooling - Open</t>
  </si>
  <si>
    <t>Unit Type</t>
  </si>
  <si>
    <t>Pre CFM</t>
  </si>
  <si>
    <t>Post CFM</t>
  </si>
  <si>
    <t>CFM Reduction</t>
  </si>
  <si>
    <t>Existing AC Age</t>
  </si>
  <si>
    <t>Building Square Footage</t>
  </si>
  <si>
    <t>Pre Water Temperature</t>
  </si>
  <si>
    <t>Post Water Temperature</t>
  </si>
  <si>
    <t>Tank Insulation</t>
  </si>
  <si>
    <t>Pre GPM</t>
  </si>
  <si>
    <t>Post GPM</t>
  </si>
  <si>
    <t>Conditioned</t>
  </si>
  <si>
    <t>Pints per Day</t>
  </si>
  <si>
    <t>Proposed EF</t>
  </si>
  <si>
    <t>Dehumidifier Age</t>
  </si>
  <si>
    <t>Extended Prop0 tab to include field from Comprehensive lighting, FT lighting, Outdoor Lighting, HVAC, Refrigeration, Standard, HPDI, REAP, and Geothermal Applications. This application will have the first master Prop0 tab</t>
  </si>
  <si>
    <t>The participating Customer must have or obtain a PSEG Long Island residential electric account prior to payment</t>
  </si>
  <si>
    <t>Premises must be serviced by a residential account/meter which must be in Customer's name before final payment</t>
  </si>
  <si>
    <t>5.29.19</t>
  </si>
  <si>
    <t>Removed QIV language</t>
  </si>
  <si>
    <t>Removed pink comments from Customer Information, T&amp;Cs, Required Documents, and Guidelines</t>
  </si>
  <si>
    <t>Changed the application submission date from January 1, 2019 to the effective date of the application</t>
  </si>
  <si>
    <t>Size of Home (sq. ft.)</t>
  </si>
  <si>
    <t>Customer Information tab: added field to collect square footage of home</t>
  </si>
  <si>
    <t>Adjusted row heights and column width on guidelines tab so text can be fully visible.</t>
  </si>
  <si>
    <t>If the installation differs from pre-approval, please submit new worksheet</t>
  </si>
  <si>
    <t>Corrected typo on guidelines tab</t>
  </si>
  <si>
    <t>On worksheet tab: merged and centered cells for input of serial number under Installed System Specifications section</t>
  </si>
  <si>
    <t>Hid formulas within tables on both inspection tabs</t>
  </si>
  <si>
    <t>Locked all cells not requiring data input on inspection tabs</t>
  </si>
  <si>
    <t>1.0_Draft 1.3.4</t>
  </si>
  <si>
    <t>6.5.19</t>
  </si>
  <si>
    <t>Formatted PSEG-LI Logos across each tab</t>
  </si>
  <si>
    <t>6.6.19</t>
  </si>
  <si>
    <t>Changed settings for QIV Contractor checkbox on the Worksheet tab to move and size with cells</t>
  </si>
  <si>
    <t>Hid rows that are connected to the QIV Contractor checkbox so the checkbox will also be hidden</t>
  </si>
  <si>
    <t>Removed "Check her to Assign Rebate" check box because it is already checked under Rebate Payment Method in the section above</t>
  </si>
  <si>
    <t>Moved the formula that shos/hides the Assignment Form tab to the "Assigned Installation Contractor" check box</t>
  </si>
  <si>
    <t>Reinstated the Ductless HP options in the table on the Worksheet tab with the old teir values of 18 SEER and 8.5 or 10 HSPF</t>
  </si>
  <si>
    <t>Added new rebate and incentive values to the Ductless HPs on the Worksheets tab table</t>
  </si>
  <si>
    <t>Added the Word "Ducted" before all non-ductless heat pumps listed on the Worksheet tab table</t>
  </si>
  <si>
    <t>EE CO2 Savings</t>
  </si>
  <si>
    <t>BE CO2 Savings</t>
  </si>
  <si>
    <t>Total CO2 Savings</t>
  </si>
  <si>
    <t>Ducted ccASHP EH</t>
  </si>
  <si>
    <t>Retrofit Ducted ccASHP Tier II</t>
  </si>
  <si>
    <t>Gross Winter kW</t>
  </si>
  <si>
    <t>Utility Gross Winter kW</t>
  </si>
  <si>
    <t>Net Winter kW</t>
  </si>
  <si>
    <t>Total Net Winter kW</t>
  </si>
  <si>
    <t>Delta Gross kWh</t>
  </si>
  <si>
    <t>Delta Utility Gross kWh</t>
  </si>
  <si>
    <t>Delta Net kWh</t>
  </si>
  <si>
    <t>Total Delta Net kWh</t>
  </si>
  <si>
    <t>Cooling Hours</t>
  </si>
  <si>
    <t>Existing Building</t>
  </si>
  <si>
    <t>Ducted ccASHP EH Tier II</t>
  </si>
  <si>
    <t>Ductless Mini Split - ASHP EH Tier II</t>
  </si>
  <si>
    <t>Ductless Mini Split - ccASHP EH Tier II</t>
  </si>
  <si>
    <t>CH - DUCTLESS EH New TIER 1</t>
  </si>
  <si>
    <t>CH - DUCTLESS EH New TIER 2</t>
  </si>
  <si>
    <t>Heating kWh CO2 Savings (lbs)</t>
  </si>
  <si>
    <t>Heating ff CO2 Savings (lbs)</t>
  </si>
  <si>
    <t>Option 3: Weigh In (can be used for any system ONLY when outdoor ambient temperature is below OEM specification.):</t>
  </si>
  <si>
    <t>Option 1: SUBCOOLING Notes: Preferred Method. Typical for most Thermal Expansion Valve systems when outdoor temperature is greater than OEM spec. (Typ. 60°F)</t>
  </si>
  <si>
    <t>Require ccASHP for new construction Whole House Solutions</t>
  </si>
  <si>
    <t>1.0_Draft 1.3.5</t>
  </si>
  <si>
    <t>6.7.19</t>
  </si>
  <si>
    <t>Added Option 3 on Airflow Form</t>
  </si>
  <si>
    <t>Noted that Option 1 was the preferred method for Airflow testing on the Airflow tab</t>
  </si>
  <si>
    <t>On the Qualifying Index tab the logic for Equipment + Tier was updated to say &lt;&gt; CAC PTHP or Ductless, as opposed to = ASHP or Ductless HP</t>
  </si>
  <si>
    <t>Added EE and BE CO2 columns to Prop 0 which will reference the CO2 savings calculated on the Qualifying index tab</t>
  </si>
  <si>
    <t>Added Heating CO2 Savings from kWh and ff to Qualifying Index tab to properly separate out the CO2 savings</t>
  </si>
  <si>
    <t>Updated Product Names and Measure codes to be more consistan with the current method to set up Measure Codes</t>
  </si>
  <si>
    <t>Added Ducted ccASHP EH Tier II, Ductless Mini Split - ASHP EH Tier II, and Ductless Mini Split - ccASHP EH Tier II to the Rebate lookup table on the References tab</t>
  </si>
  <si>
    <t>Updated the table on the worksheet to only reflect the ccASHPs offered for New Construction Whole House Solutions</t>
  </si>
  <si>
    <t>Adjusted Existing Building/ New Construction button code to clear the new Existing equipment table range</t>
  </si>
  <si>
    <t>Added space on the Post Inspection form to collect secondary heating systems as well as integrated controls</t>
  </si>
  <si>
    <t>18.</t>
  </si>
  <si>
    <t xml:space="preserve">Integrated Controls </t>
  </si>
  <si>
    <t>Added Requirement for Integrated Controls on the Guidelines tab</t>
  </si>
  <si>
    <t>Added check box for Integrated controls on the Worksheet tab</t>
  </si>
  <si>
    <t>CH - Integrated Controls</t>
  </si>
  <si>
    <t>Added row for Integrated controls on the Prop0, Only populated fields for Product Line, Class, Name, Measure Code, Savings (0), and Rebate. Currently not requiring additional info on controls.</t>
  </si>
  <si>
    <t>Added Integrated controls to the table on the Worksheet tab</t>
  </si>
  <si>
    <t>Terms and Conditions</t>
  </si>
  <si>
    <t>The Home Comfort Rebate Program offers rebates to PSEG Long Island customers who install an energy efficient, properly sized heating or air conditioning system. 
Projects are subject to post-inspection.</t>
  </si>
  <si>
    <t>Updated language prefacing Assignment Letter</t>
  </si>
  <si>
    <t xml:space="preserve">Updated Terms &amp; Conditions and Guidelines with new policy related to secondary heating source. Updated Guidelines to reflect newsizing requirements </t>
  </si>
  <si>
    <t>6.10.19</t>
  </si>
  <si>
    <t>Added QIV factor savings to Heating EE kW and kWh savings on the Qualifying Index</t>
  </si>
  <si>
    <t>1.0_Draft 1.3.6</t>
  </si>
  <si>
    <t>Updated Winter kW Savings to be depndant on whether the heating is EE or BE</t>
  </si>
  <si>
    <t>Chnaged the Qualifying Index to always have negative kW for BE savings</t>
  </si>
  <si>
    <t>Added an "IF" statement to the Integrated Controls on the Prop0 tab so savings will apear as "" if there are no Integrated controls</t>
  </si>
  <si>
    <t xml:space="preserve">Ducted ASHP </t>
  </si>
  <si>
    <t xml:space="preserve">Ducted Cold Climate ASHP </t>
  </si>
  <si>
    <t xml:space="preserve">Ductless Mini Split Systems - ASHP </t>
  </si>
  <si>
    <t xml:space="preserve">Ductless Mini Split Systems - Cold Climate ASHP </t>
  </si>
  <si>
    <t>6.12.19</t>
  </si>
  <si>
    <t>1.0_Draft 1.3.7</t>
  </si>
  <si>
    <t>Worksheet tab: split eligibility and rebate table into two; one for new construction and the other for electric resistance heating customers</t>
  </si>
  <si>
    <t>Increased row height on Terms &amp; Conditions tab so text is legible</t>
  </si>
  <si>
    <t>Required Documents Tab: made sure manual j requirement applied to heating and cooling load calculations</t>
  </si>
  <si>
    <t>6.13.19</t>
  </si>
  <si>
    <t>Moved Worksheet tables to be one on top of the other</t>
  </si>
  <si>
    <t>Added PopUp and Note on Customer Information to notify the contractor this offering is only available to NC whole house or existing ER</t>
  </si>
  <si>
    <t>1.0_Draft 1.3.8</t>
  </si>
  <si>
    <t>If new thermostat is to be connected to a unit identified on the Worksheet tab, please indicate the unit number from Column B. of the Worksheet tab in Column G under "Unit Controlled".</t>
  </si>
  <si>
    <t>Smart T-Stats tab- Thermostats</t>
  </si>
  <si>
    <t>Learning vs. Connected</t>
  </si>
  <si>
    <t>Controlled Unit</t>
  </si>
  <si>
    <t>Cooling BTUH</t>
  </si>
  <si>
    <t>Heating BTUH</t>
  </si>
  <si>
    <t>Heating Hours</t>
  </si>
  <si>
    <t>kWh Savings</t>
  </si>
  <si>
    <t>MMBTU savings</t>
  </si>
  <si>
    <t>Thermostat Model</t>
  </si>
  <si>
    <t>Connected/Learning*</t>
  </si>
  <si>
    <t>Connected</t>
  </si>
  <si>
    <t>Learning</t>
  </si>
  <si>
    <t>*Qualify for TRM Learning Savinngs if ES listed to save at least 10% of cooling savings and learing/geofencing capability. Otherwise, written as connected.</t>
  </si>
  <si>
    <t>Efficiency Savings Factors</t>
  </si>
  <si>
    <t>CO2 savings (lbs)</t>
  </si>
  <si>
    <t>Added Learning vs Connected table to references to differentiate between ENERGYSTAR rated Learning/geofencing thermostats, and ones only with Wifi capability</t>
  </si>
  <si>
    <t>Added Smart Tstat Savings calcs to Qualifying index using ASHP real data or TRM assumptions</t>
  </si>
  <si>
    <t>Smart Tstat Savings will follow the original Index and Match protocol for connected thermostats, and will calculate using HVAC info and energy savings factors for Leanring thermostats</t>
  </si>
  <si>
    <t>Populated Qualifying Index Smart Tstat saving to Prop0</t>
  </si>
  <si>
    <t>Ductless ccASHP tier 2 was changed to be be $1000 per ton. It was incorrectly written as $800</t>
  </si>
  <si>
    <t>Rebate calculation on the Worksheet was updated to search if References cell H14 was blank instead of G14</t>
  </si>
  <si>
    <t>1.0_Draft 1.3.9</t>
  </si>
  <si>
    <t>Updated Coincidence factor to be 65% to be consistant with the ODC TRM</t>
  </si>
  <si>
    <t>Measure codes for whole House Solutions were updated to show WH-NC for whole house new construction</t>
  </si>
  <si>
    <t>1.0_Draft 1.4</t>
  </si>
  <si>
    <t>6.14.19</t>
  </si>
  <si>
    <t>Increased row height on Terms &amp; Conditions tab even more so text is legible</t>
  </si>
  <si>
    <t>7.9.19</t>
  </si>
  <si>
    <t>Fixed QIV kWh savings to allow heating QIV savings when "Ducted ccASHP" is selected. Previously, it was only for "Ducted ASHP".</t>
  </si>
  <si>
    <t>1.1_Draft 1.0</t>
  </si>
  <si>
    <t>Adjusted formatting for SqFt. On Customer Information tab. Previously it was following the phone number format</t>
  </si>
  <si>
    <t>CH - WH ccASHP New TIER 2</t>
  </si>
  <si>
    <t>CH - WH DUCTLESS ccASHP New TIER 2</t>
  </si>
  <si>
    <t>Added "WH" to the Product Name of Whole House Heat Pumps</t>
  </si>
  <si>
    <t>Gross kWh</t>
  </si>
  <si>
    <t>Net kWh</t>
  </si>
  <si>
    <t>Total Net kWh</t>
  </si>
  <si>
    <t>Removed "EE" from renamed savings fields to make mapping easier for the first iteration of the Master Prop0</t>
  </si>
  <si>
    <t>Updated formula on References tab I36:N36 to allow formulas to work when NC is selected without a source or primary heating</t>
  </si>
  <si>
    <t>Updated EE and BE MMBTU formulas on Prop0 to have positive kWh MMBTU (Heating MMBTU Savings (kWh)) savings be counted as EE MMBTU and Negative kWh MMBTU counted as BE MMBTU</t>
  </si>
  <si>
    <t>Gross kW</t>
  </si>
  <si>
    <t>7.10.19</t>
  </si>
  <si>
    <t>Mapped Building SqFt to Prop0 column DW</t>
  </si>
  <si>
    <t>1.1_Draft 1.1</t>
  </si>
  <si>
    <t>Changed contractor incentive to reference ReferencesH36 instead of ReferencesG14, because incentive was not appearing if NC was selected w/o a heating source or equipment</t>
  </si>
  <si>
    <t>7.11.19</t>
  </si>
  <si>
    <t>Customer and contractor information were not populating to the Pre-Isection Form tab. Formulas were added to match the Post-Inspection Form tab.</t>
  </si>
  <si>
    <t>6.18.19</t>
  </si>
  <si>
    <t xml:space="preserve">Draft 1.0 approved by client and ready for release. </t>
  </si>
  <si>
    <t>7.23.19</t>
  </si>
  <si>
    <t>EFLH was correctly displayed for calculations, but incorrectly mapped to Prop0. Prop0 Full load hours now reference the Qualifying Index tab</t>
  </si>
  <si>
    <t>1.1_Draft 1.2</t>
  </si>
  <si>
    <t>Added NOT ISNUMBER function for Existing equipment logic on the Qualifying Index to avoid non-number values from being used in formulas</t>
  </si>
  <si>
    <t>Changed rounding values on Reference tab to be 7 and 5 for kW and kWh savings respectively</t>
  </si>
  <si>
    <t>Utility Gross kW</t>
  </si>
  <si>
    <t>Net kW</t>
  </si>
  <si>
    <t>Total Net kW</t>
  </si>
  <si>
    <t>Utility Gross kWh</t>
  </si>
  <si>
    <t>EE MMBTU Savings</t>
  </si>
  <si>
    <t>Changed Qualifying Index Winter kW calcs to reference HSPF not EER</t>
  </si>
  <si>
    <t>Wi-Fi Enabled Smart Thermostat</t>
  </si>
  <si>
    <t>7.24.19</t>
  </si>
  <si>
    <t>Changed font and border colors, and logos to match LM colors and logos on all tabs</t>
  </si>
  <si>
    <t>7.25.19</t>
  </si>
  <si>
    <t>1.1_Draft 1.3</t>
  </si>
  <si>
    <t xml:space="preserve">Changed Winter kW to look at heating efficiencies </t>
  </si>
  <si>
    <t xml:space="preserve">Changed NC SEER baseline to 14 SEER to be consistant with the WH proposal </t>
  </si>
  <si>
    <t>Rounded rebate to the nearest dollar</t>
  </si>
  <si>
    <t>Removed "New Construction" from the Elecrtic Heating table on the Worksheet</t>
  </si>
  <si>
    <t>1.1_Draft 1.4</t>
  </si>
  <si>
    <t>7.29.19</t>
  </si>
  <si>
    <t>Removed Coincidence Factor from Winter kW Savings as there is not Winter Peak yet</t>
  </si>
  <si>
    <t>1.1_Draft 1.5</t>
  </si>
  <si>
    <t>7.31.19</t>
  </si>
  <si>
    <t>ED</t>
  </si>
  <si>
    <t>1.1_Draft1.6</t>
  </si>
  <si>
    <t>Worksheet: Updated number formatting in "existing" table for cooling btuh</t>
  </si>
  <si>
    <t>Prop 0: Updated formula in Column K (Gross Winter kW) to drag down References I36 to all equipment lines</t>
  </si>
  <si>
    <t>Qualifying Index: Column BC - Changed formula to reference column AJ instead of AI</t>
  </si>
  <si>
    <t>Prop 0: kW and MMBTU BE/EE Formulas dragged down</t>
  </si>
  <si>
    <t>1.1_Draft1.7</t>
  </si>
  <si>
    <t>Ed</t>
  </si>
  <si>
    <t>8.6.19</t>
  </si>
  <si>
    <t>Locked up and finalized workbook per client approval; updated effective date to 8.6.2019 and version to 1.0 since this is the first INTERNAL version of the workbook</t>
  </si>
  <si>
    <t>9.18.19</t>
  </si>
  <si>
    <t>draft1.0</t>
  </si>
  <si>
    <t>Reference: Changed the Ductless mini split ccASHP Tier 2 for Electric Heat measure code from CH302 to CH220</t>
  </si>
  <si>
    <t>Reference: Changed the Ductless mini split ccASHP Tier 2 for Whole House measure code from CH313 to CH220</t>
  </si>
  <si>
    <t>Reference: Changed the Ducted ccASHP Tier 2 for Electric Heat measure code from CH312 to CH221</t>
  </si>
  <si>
    <t>Reference: Changed the Ducted ccASHP Tier 2 for Whole House measure code from CH312 to CH221</t>
  </si>
  <si>
    <t>Worksheet: changed Contractor Incentive on electric heat  eligibility table from $500 to $1,500</t>
  </si>
  <si>
    <t>Refrences: Updated contractor incentive from $500 to $1,500 this will be effective for Sept 1st through October 31st</t>
  </si>
  <si>
    <t>10.17.19</t>
  </si>
  <si>
    <t>Early release of Whole House Application with senarios 2 &amp; 3 available</t>
  </si>
  <si>
    <t>2.0_draft1.0</t>
  </si>
  <si>
    <t>Whole House Scenario?</t>
  </si>
  <si>
    <t>Whole House?</t>
  </si>
  <si>
    <t>Customer Information: Added "Whole House Existing Building" and "Whole House New Construction" Option buttons</t>
  </si>
  <si>
    <t>References: Added a Whole House TRUE FALSE in C21</t>
  </si>
  <si>
    <t>Electric Heat</t>
  </si>
  <si>
    <t>Qualifying_Index: Added Column I to track which WH scenario is true</t>
  </si>
  <si>
    <t>Qualifying_Index: Cooling and Heating EFLH will change based on whether the project is Whole house, new constrcution, etc.</t>
  </si>
  <si>
    <t>Qualifying_Index: Revised New or Retrofit column to include Whole House</t>
  </si>
  <si>
    <t>Customer Information: Linked new Option buttons to References A21 &amp; Macro</t>
  </si>
  <si>
    <t>Qualifying_Index: Revised New Equipment + Tier to include Whole House Scenario</t>
  </si>
  <si>
    <t>Whole House Ducted ccASHP Tier II2</t>
  </si>
  <si>
    <t>CH - WH S2 ccASHP New TIER 2</t>
  </si>
  <si>
    <t>Whole House Ductless Mini Split - ccASHP Tier II2</t>
  </si>
  <si>
    <t>CH - WH S2 DUCTLESS ccASHP New TIER 2</t>
  </si>
  <si>
    <t>Whole House Ducted ccASHP Tier II3</t>
  </si>
  <si>
    <t>CH - WH S3 ccASHP New TIER 2</t>
  </si>
  <si>
    <t>Whole House Ductless Mini Split - ccASHP Tier II3</t>
  </si>
  <si>
    <t>CH - WH S3 DUCTLESS ccASHP New TIER 2</t>
  </si>
  <si>
    <t>Whole House Ducted ccASHP Tier II1</t>
  </si>
  <si>
    <t>Whole House Ductless Mini Split - ccASHP Tier II1</t>
  </si>
  <si>
    <t>References: Added Scenarios 2 &amp; 3 from 2020 Master Internal Resi draft 1.2.2</t>
  </si>
  <si>
    <t>2.0_draft1.1</t>
  </si>
  <si>
    <t>10.18.19</t>
  </si>
  <si>
    <t>Qualifying_Index: Adjusted rebate formula to include new Whole House scenarios</t>
  </si>
  <si>
    <t>Qualifying Index: Adjusted formulas in AG AH AJ AK to check if project is Whole House instead of New Construction</t>
  </si>
  <si>
    <t>2.0_draft1.2</t>
  </si>
  <si>
    <t>Worksheet: Expanded rebate table</t>
  </si>
  <si>
    <t>Change to External worksheet: Remove "INTERNAL", change colors to orange, logos are all PSEGLI</t>
  </si>
  <si>
    <t xml:space="preserve">Tier II 
HSPF </t>
  </si>
  <si>
    <t>By providing a telephone number you are giving consent to be contacted at that number about matters that are closely related to the utility service</t>
  </si>
  <si>
    <t xml:space="preserve">Participating Contractors must use an ACCA approved Manual J version 8 software package to perform the load calculation, and then size the unit(s) accordingly 
(Visit http://www.acca.org/software/ for a current list of ACCA approved Manual J version 8 software) </t>
  </si>
  <si>
    <t>10.22.19</t>
  </si>
  <si>
    <t>Customer Macro: Added two new Macros for the two Whole House option buttons that will trigger a pop up explaining the main criteria for whole house</t>
  </si>
  <si>
    <t>Worksheet: Removed tables</t>
  </si>
  <si>
    <t>Worksheet: Copied tables from "Tables" as pictures</t>
  </si>
  <si>
    <t>Added new tab "Tables"</t>
  </si>
  <si>
    <t>Tables: Recreated Electric Heat and Whole House eligibility tables</t>
  </si>
  <si>
    <t>References: Changed H14 formula to include Whole House New Construction</t>
  </si>
  <si>
    <t>Qualifying_Index: Changed New or Retrofit to look for Whole House first</t>
  </si>
  <si>
    <t>Worksheet: Changed logic in P38  formula to include Whole House New Construction</t>
  </si>
  <si>
    <t>Integrated Controls</t>
  </si>
  <si>
    <t>Technology Type</t>
  </si>
  <si>
    <t>Dual Fuel Thermostats &amp;Integrated Control Kits</t>
  </si>
  <si>
    <t>Which one is installed?</t>
  </si>
  <si>
    <t>Model Names</t>
  </si>
  <si>
    <t>Dual Fuel Thermostat</t>
  </si>
  <si>
    <t>Aprilaire</t>
  </si>
  <si>
    <t>Bosche</t>
  </si>
  <si>
    <t>Bryant</t>
  </si>
  <si>
    <t>Building36</t>
  </si>
  <si>
    <t>Carrier</t>
  </si>
  <si>
    <t>Honeywell Home</t>
  </si>
  <si>
    <t>Lennox Industries Inc.</t>
  </si>
  <si>
    <t>LG Electronics</t>
  </si>
  <si>
    <t>Nexia</t>
  </si>
  <si>
    <t>Robertshaw</t>
  </si>
  <si>
    <t>Tekmar</t>
  </si>
  <si>
    <t>Integrated Control</t>
  </si>
  <si>
    <t>Bosch Connected Control BCC100 Thermostat</t>
  </si>
  <si>
    <t>Evolution System Control</t>
  </si>
  <si>
    <t>Intelligent Thermostat</t>
  </si>
  <si>
    <t>COR</t>
  </si>
  <si>
    <t>Ecobee 3 lite</t>
  </si>
  <si>
    <t>Prestige IAQ</t>
  </si>
  <si>
    <t>iComfort E30</t>
  </si>
  <si>
    <t>Thermostat</t>
  </si>
  <si>
    <t>Nest Third Gen</t>
  </si>
  <si>
    <t>Trane/American Standard/Service First</t>
  </si>
  <si>
    <t>Invita</t>
  </si>
  <si>
    <t>COR 5C</t>
  </si>
  <si>
    <t>Ecobee 4</t>
  </si>
  <si>
    <t>Smart Round</t>
  </si>
  <si>
    <t>iComfort M30</t>
  </si>
  <si>
    <t>COR 7C</t>
  </si>
  <si>
    <t>Ecobee Smart Thermostat with Voice Control</t>
  </si>
  <si>
    <t>T6 Pro</t>
  </si>
  <si>
    <t>iComfort S30</t>
  </si>
  <si>
    <t>Infintiy System Control</t>
  </si>
  <si>
    <t>T6 Pro Smart</t>
  </si>
  <si>
    <t>iComfort WiFi</t>
  </si>
  <si>
    <t>VisionPro 800 Smart</t>
  </si>
  <si>
    <t>CMNA ICP-MIDEA</t>
  </si>
  <si>
    <t>Daikin</t>
  </si>
  <si>
    <t>WiFi 8000</t>
  </si>
  <si>
    <t>EWC Controls</t>
  </si>
  <si>
    <t>Fujitsu</t>
  </si>
  <si>
    <t>8476W</t>
  </si>
  <si>
    <t>Gree</t>
  </si>
  <si>
    <t>8620W</t>
  </si>
  <si>
    <t>Haier</t>
  </si>
  <si>
    <t>8910W</t>
  </si>
  <si>
    <t>8920W</t>
  </si>
  <si>
    <t>Mitsubishi Electric</t>
  </si>
  <si>
    <t>Samsung Electric</t>
  </si>
  <si>
    <t>Panasonic</t>
  </si>
  <si>
    <t>Based on list above. If not on list above, it will not be counted.</t>
  </si>
  <si>
    <t>Model Numbers</t>
  </si>
  <si>
    <t>Capability</t>
  </si>
  <si>
    <t>BCC100</t>
  </si>
  <si>
    <t>SYSTXBBECC01</t>
  </si>
  <si>
    <t>B36-T10</t>
  </si>
  <si>
    <t>T6-WEM01-A</t>
  </si>
  <si>
    <t>EB-STATE3LT***</t>
  </si>
  <si>
    <t>YTHX9421R5085WW</t>
  </si>
  <si>
    <t>E30</t>
  </si>
  <si>
    <t>PREMTVBC0</t>
  </si>
  <si>
    <t>T3008US</t>
  </si>
  <si>
    <t>ACONT824AS52D*</t>
  </si>
  <si>
    <t>9725I2</t>
  </si>
  <si>
    <t>TSTWHA01</t>
  </si>
  <si>
    <t>EB-STATE4***</t>
  </si>
  <si>
    <t>YTHX9421R5101WW</t>
  </si>
  <si>
    <t>M30</t>
  </si>
  <si>
    <t>PREMTBVC1</t>
  </si>
  <si>
    <t>T3016US</t>
  </si>
  <si>
    <t>TCONT824AS52D*</t>
  </si>
  <si>
    <t>9825I2</t>
  </si>
  <si>
    <t>564B</t>
  </si>
  <si>
    <t>TSTWRH01</t>
  </si>
  <si>
    <t>EB-STATE5***</t>
  </si>
  <si>
    <t>TH8732WFH 5002</t>
  </si>
  <si>
    <t>S30</t>
  </si>
  <si>
    <t>T3017US</t>
  </si>
  <si>
    <t>ACONT724AS42D*</t>
  </si>
  <si>
    <t>SYSTXCCITC01-B</t>
  </si>
  <si>
    <t>TH6320U 2008</t>
  </si>
  <si>
    <t>WiFi</t>
  </si>
  <si>
    <t>T3021US</t>
  </si>
  <si>
    <t>TCONT724AS42D*</t>
  </si>
  <si>
    <t>TH6320WF 2003</t>
  </si>
  <si>
    <t>ACONT624AS42D*</t>
  </si>
  <si>
    <t>TH8320R 1003</t>
  </si>
  <si>
    <t>TCONT624AS42D*</t>
  </si>
  <si>
    <t>TH8321R 1001</t>
  </si>
  <si>
    <t>AZON1050AC52Z*</t>
  </si>
  <si>
    <t>TH8321WF 1001</t>
  </si>
  <si>
    <t>TZON1050AC52Z*</t>
  </si>
  <si>
    <t>ACONT850AC52U*</t>
  </si>
  <si>
    <t>TCONT850AC52U*</t>
  </si>
  <si>
    <t>Control Kits- Model Names</t>
  </si>
  <si>
    <t>24V Interface</t>
  </si>
  <si>
    <t>ENVI</t>
  </si>
  <si>
    <t>Ultra-Zone</t>
  </si>
  <si>
    <t>Wired Remote Controller (Touch Panel)</t>
  </si>
  <si>
    <t>Flair Puck + Honeywell T6 Pro Smart</t>
  </si>
  <si>
    <t>IFTTT</t>
  </si>
  <si>
    <t>Third Party Tstat Method L Model Series IDU</t>
  </si>
  <si>
    <t>T-stat Interface + Transformer</t>
  </si>
  <si>
    <t>Thermostat Adaptor</t>
  </si>
  <si>
    <t>Honeywell LYRIC</t>
  </si>
  <si>
    <t>AUX Heater Kit Highwall Multi</t>
  </si>
  <si>
    <t>Kumo Station + Kumo Cloud + Outdoor Temperature Sensor</t>
  </si>
  <si>
    <t>Honeywell LYRIC T6</t>
  </si>
  <si>
    <t>Thermostat Converter</t>
  </si>
  <si>
    <t>Aux Heater Kit All Ducted/Cassette</t>
  </si>
  <si>
    <t>IFTTT Connect</t>
  </si>
  <si>
    <t>Third Party Tstat Method A Model Series IDU</t>
  </si>
  <si>
    <t>A Series IDU Model - Dry Contact Built In</t>
  </si>
  <si>
    <t>Control Kits- Model Number</t>
  </si>
  <si>
    <t>KSAIC0301230</t>
  </si>
  <si>
    <t>KSAIC0401230</t>
  </si>
  <si>
    <t>DACA-TSI-1</t>
  </si>
  <si>
    <t>BMPlus 3000</t>
  </si>
  <si>
    <t>UTY-RNRUZ2</t>
  </si>
  <si>
    <t>QAWF01A</t>
  </si>
  <si>
    <t>PDRYCB300</t>
  </si>
  <si>
    <t>PAC-US444CN-1</t>
  </si>
  <si>
    <t>TADPT2</t>
  </si>
  <si>
    <t>TH8732WFH5002/U</t>
  </si>
  <si>
    <t>BMPlus 5000</t>
  </si>
  <si>
    <t>PRARS1</t>
  </si>
  <si>
    <t>PAC-WHS01HC-E</t>
  </si>
  <si>
    <t>TH6220WF2006</t>
  </si>
  <si>
    <t>BMPlus 7000</t>
  </si>
  <si>
    <t>UTY-TTRX</t>
  </si>
  <si>
    <t>PRARH0</t>
  </si>
  <si>
    <t>C7089U1006/U</t>
  </si>
  <si>
    <t>PICDF19</t>
  </si>
  <si>
    <t>UZC-4</t>
  </si>
  <si>
    <t>IDU MODEL</t>
  </si>
  <si>
    <t>PAC-USWHS002-WF-1</t>
  </si>
  <si>
    <t>UZC-6</t>
  </si>
  <si>
    <t>VPL24-210</t>
  </si>
  <si>
    <t>Technology</t>
  </si>
  <si>
    <t>11.4.19</t>
  </si>
  <si>
    <t>References: Added Integrated Controls Section Listing Manufactures, and Models for both Dual Fuel Thermostats and Integrated controls. Based on masssave 10/18 list</t>
  </si>
  <si>
    <t xml:space="preserve">MCR </t>
  </si>
  <si>
    <t>Integrated Controls: Copied Dual Fuel Thermostat Tab and renamed "Integrated Controls"</t>
  </si>
  <si>
    <t>Integrated Controls: Hid all but one row for User inputs</t>
  </si>
  <si>
    <t>Integrated Controls: Linked drop downs to new Integrated Controls section in References. Manufacturers will update based on whether Thermostat or Control is selected.</t>
  </si>
  <si>
    <t>Integrated Controls: Updated Customer and Contractor incentive based on 10/30/19 meeting. Contractor will get larger incentive for their labor.</t>
  </si>
  <si>
    <t>Integrated Controls: Updated Instructions</t>
  </si>
  <si>
    <t>Integrated Controls: Changed the eligibilty explanation in row 4 to be more relevant for dual fuel thermostats and integrated controls</t>
  </si>
  <si>
    <t>Worksheet: Linked Integrated Control Check box to Integrated control sheet to hide/unhide</t>
  </si>
  <si>
    <t>Worksheet: Removed Integrated Control incentive</t>
  </si>
  <si>
    <t>Integrated Control: Added Contractor Incentive Column to table</t>
  </si>
  <si>
    <t>Qualifying_Index: Added Integrated controls Section</t>
  </si>
  <si>
    <t>Prop0: Linked Savings for integrated controls to the Qualifying Index</t>
  </si>
  <si>
    <t>Prop0: Linked customer and contractor incentives, manufacturer, and model for integrated controls to the Integrated controls tab</t>
  </si>
  <si>
    <t>Integrated Controls: Added instructions for smart thermostats</t>
  </si>
  <si>
    <t>11.5.19</t>
  </si>
  <si>
    <t>2.0_draft1.3</t>
  </si>
  <si>
    <t>2.0_draft 1.4</t>
  </si>
  <si>
    <t>Ductless Mini Split - ccASHP EH</t>
  </si>
  <si>
    <t>Qualifying_Index: Added Logic for SEER, HSPF Teirs 1 and 2 to find EH specific Minimum efficiencies</t>
  </si>
  <si>
    <t>References: Populated Minimum efficiencies for Ductless ccASHP EH replacements</t>
  </si>
  <si>
    <t>Integrated Controls: Deleted the Customer Incentive column</t>
  </si>
  <si>
    <t>Integrated Controls: Chnaged Contractor Incentive to $500</t>
  </si>
  <si>
    <t>Ducted Air Source HP</t>
  </si>
  <si>
    <t>11.6.19</t>
  </si>
  <si>
    <t>References: Chnaged "Air Source HP" to "Ducted Air Source HP"</t>
  </si>
  <si>
    <t>Qualifying Index:  Added logic to Whole House Scenario to generate scenario 3 for existing ducted ASHPs</t>
  </si>
  <si>
    <t>2.0_draft 1.4.1</t>
  </si>
  <si>
    <t>11.7.19</t>
  </si>
  <si>
    <t>2.0_draft 1.4.2</t>
  </si>
  <si>
    <t>Worksheet: Changed instructions to inform user to fill in the Customer Inouts tab first</t>
  </si>
  <si>
    <t>Customer Information: Updated language at the top to explain which customers are eligible for the two rebate offerings on this application.</t>
  </si>
  <si>
    <t>11.8.19</t>
  </si>
  <si>
    <t>Integrated Controls: Switched Rebate back to Customer</t>
  </si>
  <si>
    <t>Prop0: Moved Contractor incentive to Customer Rebate column</t>
  </si>
  <si>
    <t>2.0_draft 1.4.3</t>
  </si>
  <si>
    <t>11.15.19</t>
  </si>
  <si>
    <t>R-Value Installed:</t>
  </si>
  <si>
    <t>Existing R-Value:</t>
  </si>
  <si>
    <t>Location:</t>
  </si>
  <si>
    <t>Location 5:</t>
  </si>
  <si>
    <t>Location 4:</t>
  </si>
  <si>
    <t>Location 3:</t>
  </si>
  <si>
    <t>Location 2:</t>
  </si>
  <si>
    <t>Location 1:</t>
  </si>
  <si>
    <t>Insulation Installed:</t>
  </si>
  <si>
    <t>Insulation</t>
  </si>
  <si>
    <t>Total Air Sealing Square Footage:</t>
  </si>
  <si>
    <t>Post CFM50:</t>
  </si>
  <si>
    <t>Pre CFM50:</t>
  </si>
  <si>
    <t>Conditioned Air Volume:</t>
  </si>
  <si>
    <t>Air Sealing Perfomed:</t>
  </si>
  <si>
    <t>Air Sealing</t>
  </si>
  <si>
    <t>Duct Location:</t>
  </si>
  <si>
    <t>Duct Sealing</t>
  </si>
  <si>
    <t>Heating Source:</t>
  </si>
  <si>
    <t>COP:</t>
  </si>
  <si>
    <t>EER:</t>
  </si>
  <si>
    <t>HSPF:</t>
  </si>
  <si>
    <t>SEER:</t>
  </si>
  <si>
    <t>Cooling Capacity:</t>
  </si>
  <si>
    <t>Heating Capacity:</t>
  </si>
  <si>
    <t>- Please Select -</t>
  </si>
  <si>
    <t>Heating and Cooling Data</t>
  </si>
  <si>
    <t>Enter all data inputs fields for installed measures</t>
  </si>
  <si>
    <t>3)</t>
  </si>
  <si>
    <t>Select Yes/No from "Performed" drop down</t>
  </si>
  <si>
    <t>2)</t>
  </si>
  <si>
    <t>1)</t>
  </si>
  <si>
    <t>Spillage:</t>
  </si>
  <si>
    <t>Test Out</t>
  </si>
  <si>
    <t>Test In</t>
  </si>
  <si>
    <t>Pa</t>
  </si>
  <si>
    <t>Draft:</t>
  </si>
  <si>
    <t>ppm</t>
  </si>
  <si>
    <t>CO Ambient:</t>
  </si>
  <si>
    <t>CO Flue:</t>
  </si>
  <si>
    <t>Energy Factor:</t>
  </si>
  <si>
    <t>Size(gallons):</t>
  </si>
  <si>
    <t>Year of Mfg.:</t>
  </si>
  <si>
    <t>Fuel:</t>
  </si>
  <si>
    <t>Distribution:</t>
  </si>
  <si>
    <t>B.T.U.:</t>
  </si>
  <si>
    <t>Venting:</t>
  </si>
  <si>
    <t>Type:</t>
  </si>
  <si>
    <t>Detail:</t>
  </si>
  <si>
    <t>DHW</t>
  </si>
  <si>
    <t>Combustion Appliance No. 2</t>
  </si>
  <si>
    <t>Combustion Appliance No. 1</t>
  </si>
  <si>
    <t xml:space="preserve"> </t>
  </si>
  <si>
    <t>Gas Leak:</t>
  </si>
  <si>
    <t>Worst Case Pressure WRTO:</t>
  </si>
  <si>
    <t>CAZ Ambient CO:</t>
  </si>
  <si>
    <t>Combustion Safety test in (Tested at worst case)</t>
  </si>
  <si>
    <t>Pressure Difference:</t>
  </si>
  <si>
    <t>Baseline Pressure WRTO:</t>
  </si>
  <si>
    <t>CAZ Pressure Diagnostics</t>
  </si>
  <si>
    <t>Project Number</t>
  </si>
  <si>
    <t>Health &amp; Safety: Heating and Air Conditioning</t>
  </si>
  <si>
    <t>Go To…</t>
  </si>
  <si>
    <t>Air Flow</t>
  </si>
  <si>
    <t>Air Flow Tabs</t>
  </si>
  <si>
    <t>Unconditioned Basement</t>
  </si>
  <si>
    <t>Unconditioned Attic</t>
  </si>
  <si>
    <t>Duct Location</t>
  </si>
  <si>
    <t>Flooring</t>
  </si>
  <si>
    <t>Foundation Walls</t>
  </si>
  <si>
    <t>Rim Joist</t>
  </si>
  <si>
    <t>Garage Overhang</t>
  </si>
  <si>
    <t>Exterior Walls</t>
  </si>
  <si>
    <t>Attic 2</t>
  </si>
  <si>
    <t>Attic</t>
  </si>
  <si>
    <t>Location Attribute</t>
  </si>
  <si>
    <t>Garage/Overhang</t>
  </si>
  <si>
    <t>11.14.19</t>
  </si>
  <si>
    <t>HPwES: Moved from PSEGLI_2020 Home Comfort_VERSION draft_2.4</t>
  </si>
  <si>
    <t>HPwES H&amp;S: Moved from PSEGLI_2020 Home Comfort_VERSION draft_2.4</t>
  </si>
  <si>
    <t>1.0_draft 2.5</t>
  </si>
  <si>
    <t>References: Cut and Paste HP tables on draft 2.4 Reference tab to this Reference tab</t>
  </si>
  <si>
    <t>HPwES: Changed Data Validation to use Offset formula for D110, J110, D122, J122, &amp; D134</t>
  </si>
  <si>
    <t>Electric Baseboard</t>
  </si>
  <si>
    <t>Geothermal</t>
  </si>
  <si>
    <t>Heat Pump</t>
  </si>
  <si>
    <t>Combustion Equipment</t>
  </si>
  <si>
    <t>Fuel Type</t>
  </si>
  <si>
    <t>Sealed</t>
  </si>
  <si>
    <t xml:space="preserve">Power Vented </t>
  </si>
  <si>
    <t>Induced</t>
  </si>
  <si>
    <t>Natural</t>
  </si>
  <si>
    <t>Venting</t>
  </si>
  <si>
    <t>Radiator</t>
  </si>
  <si>
    <t>Baseboard</t>
  </si>
  <si>
    <t>Forced Hot Air</t>
  </si>
  <si>
    <t>Distribution</t>
  </si>
  <si>
    <t>Tankless</t>
  </si>
  <si>
    <t>Indirect Storage</t>
  </si>
  <si>
    <t>Direct Storage</t>
  </si>
  <si>
    <t>Project Type:</t>
  </si>
  <si>
    <t>Income Eligible?</t>
  </si>
  <si>
    <t>References: Cut and Paste DHW tabled from 2020 HPDI draft 4 References tab to this References tab</t>
  </si>
  <si>
    <t>Customer Information: added 2 rows below Application Type &amp; Named row Project Type</t>
  </si>
  <si>
    <t>Customer Information: added 2 Check Boxes to Project Type called "Whole House" &amp; "Income Eligible"</t>
  </si>
  <si>
    <t>Customer Information: Linked "Whole House" check box to References cell C21</t>
  </si>
  <si>
    <t>Macro: Added macro for "Whole House" (checkbox1) so that when TRUE a pop-up explains what whole house is</t>
  </si>
  <si>
    <t>Macro: Added macro for "Income Eligible" (chackbox3) so that when TRUE a pop-up explains where they can learn if they are income eligible</t>
  </si>
  <si>
    <t>Customer Information: Linked "Income Eligible" check box to References cell C17</t>
  </si>
  <si>
    <t>1.0_draft 2.6</t>
  </si>
  <si>
    <t>Tables: Added Regular HC offerings table</t>
  </si>
  <si>
    <t>Select…</t>
  </si>
  <si>
    <t>-</t>
  </si>
  <si>
    <t>I - Inaccessible</t>
  </si>
  <si>
    <t>I</t>
  </si>
  <si>
    <t>F - Floored</t>
  </si>
  <si>
    <t>F</t>
  </si>
  <si>
    <t>O - Open/ Unfloored</t>
  </si>
  <si>
    <t>O</t>
  </si>
  <si>
    <t>S - Finished Slope</t>
  </si>
  <si>
    <t>S</t>
  </si>
  <si>
    <t>K - Kneewall</t>
  </si>
  <si>
    <t>K</t>
  </si>
  <si>
    <t>V - Overhang</t>
  </si>
  <si>
    <t>V</t>
  </si>
  <si>
    <t>G - Garage Ceiling</t>
  </si>
  <si>
    <t>G</t>
  </si>
  <si>
    <t>Attic Insulation</t>
  </si>
  <si>
    <t>R-29</t>
  </si>
  <si>
    <t>&gt; 12"</t>
  </si>
  <si>
    <t>R-24</t>
  </si>
  <si>
    <t>9 - 12"</t>
  </si>
  <si>
    <t>R-19</t>
  </si>
  <si>
    <t>6 - 9"</t>
  </si>
  <si>
    <t>R-14</t>
  </si>
  <si>
    <t>3 -5"</t>
  </si>
  <si>
    <t>R-9</t>
  </si>
  <si>
    <t>&lt; 3"</t>
  </si>
  <si>
    <t>Bypass Codes</t>
  </si>
  <si>
    <t>C - Chaseways</t>
  </si>
  <si>
    <t>C</t>
  </si>
  <si>
    <t>F - Flue Stacks</t>
  </si>
  <si>
    <t>P - Plumping Stacks</t>
  </si>
  <si>
    <t>P</t>
  </si>
  <si>
    <t>W - Open Wall Tops</t>
  </si>
  <si>
    <t>W</t>
  </si>
  <si>
    <t>D - Dropped Ceiling</t>
  </si>
  <si>
    <t>D</t>
  </si>
  <si>
    <t>H - Attic Hatch</t>
  </si>
  <si>
    <t>H</t>
  </si>
  <si>
    <t>O - Other</t>
  </si>
  <si>
    <t>Color</t>
  </si>
  <si>
    <t>Black</t>
  </si>
  <si>
    <t xml:space="preserve">White </t>
  </si>
  <si>
    <t xml:space="preserve">Bisque </t>
  </si>
  <si>
    <t>Color 2</t>
  </si>
  <si>
    <t>Select...</t>
  </si>
  <si>
    <t>White</t>
  </si>
  <si>
    <t>Bisque</t>
  </si>
  <si>
    <t>Condition Codes</t>
  </si>
  <si>
    <t>EX - Existing Leak</t>
  </si>
  <si>
    <t>EX</t>
  </si>
  <si>
    <t>P - Prior Leak</t>
  </si>
  <si>
    <t>S - Structural Damage</t>
  </si>
  <si>
    <t>M - Minor Damage</t>
  </si>
  <si>
    <t>M</t>
  </si>
  <si>
    <t>O - Obstructions</t>
  </si>
  <si>
    <t>C - Customer Will Clear</t>
  </si>
  <si>
    <t>Condition</t>
  </si>
  <si>
    <t>Yes</t>
  </si>
  <si>
    <t>None</t>
  </si>
  <si>
    <t>No Access</t>
  </si>
  <si>
    <t>Unconditioned</t>
  </si>
  <si>
    <t>Conditoned/Unconditioned</t>
  </si>
  <si>
    <t>Overheated</t>
  </si>
  <si>
    <t>Hinge</t>
  </si>
  <si>
    <t xml:space="preserve">Left </t>
  </si>
  <si>
    <t>Right</t>
  </si>
  <si>
    <t>Heating Source</t>
  </si>
  <si>
    <t>Gas</t>
  </si>
  <si>
    <t>11.25.19</t>
  </si>
  <si>
    <t>Name Manager: Remove duplicate names</t>
  </si>
  <si>
    <t>1.0_draft 2.7</t>
  </si>
  <si>
    <t>AC Types</t>
  </si>
  <si>
    <t>Central AC</t>
  </si>
  <si>
    <t>Central HP</t>
  </si>
  <si>
    <t>Minisplit AC</t>
  </si>
  <si>
    <t>Minisplit HP</t>
  </si>
  <si>
    <t>Closed Loop Geo</t>
  </si>
  <si>
    <t>Open Loop Geo</t>
  </si>
  <si>
    <t>PASS/FAIL</t>
  </si>
  <si>
    <t>Pass</t>
  </si>
  <si>
    <t>Fail</t>
  </si>
  <si>
    <t>PASS/FAIL2</t>
  </si>
  <si>
    <t>Locations 2</t>
  </si>
  <si>
    <t>Front Door</t>
  </si>
  <si>
    <t>Side/Rear Door</t>
  </si>
  <si>
    <t>Interior Passageway</t>
  </si>
  <si>
    <t>Locations</t>
  </si>
  <si>
    <t>B - Bedroom</t>
  </si>
  <si>
    <t>BC - Basement/Cellar</t>
  </si>
  <si>
    <t>D - Dining Room</t>
  </si>
  <si>
    <t>E - Exterior</t>
  </si>
  <si>
    <t>F - Family Room/Den</t>
  </si>
  <si>
    <t>H - Hallway</t>
  </si>
  <si>
    <t>K - Kitchen</t>
  </si>
  <si>
    <t>L - Living Room</t>
  </si>
  <si>
    <t>O  - Office/Study</t>
  </si>
  <si>
    <t>T - Bathroom Toilet</t>
  </si>
  <si>
    <t>U - Unlisted/Other</t>
  </si>
  <si>
    <t>DECLINED</t>
  </si>
  <si>
    <t>notes</t>
  </si>
  <si>
    <t>Refrigerator Subcontractor</t>
  </si>
  <si>
    <t>Custom Measure Evaluation</t>
  </si>
  <si>
    <t>File</t>
  </si>
  <si>
    <t>Electrician</t>
  </si>
  <si>
    <t>Plumber</t>
  </si>
  <si>
    <t>HVAC Subcontractor</t>
  </si>
  <si>
    <t>Other:</t>
  </si>
  <si>
    <t>Locations 3</t>
  </si>
  <si>
    <t>A - Attic</t>
  </si>
  <si>
    <t>Bedroom</t>
  </si>
  <si>
    <t>C - Cellar/Crawl</t>
  </si>
  <si>
    <t>Cellar/Crawl</t>
  </si>
  <si>
    <t>Exterior</t>
  </si>
  <si>
    <t>F - Family Room</t>
  </si>
  <si>
    <t>Family Room</t>
  </si>
  <si>
    <t>Kitchen</t>
  </si>
  <si>
    <t>Living Room</t>
  </si>
  <si>
    <t>S - Office/Study</t>
  </si>
  <si>
    <t>Office/Study</t>
  </si>
  <si>
    <t>W - Work Area/Shop</t>
  </si>
  <si>
    <t>Work Area/Shop</t>
  </si>
  <si>
    <t>Siding</t>
  </si>
  <si>
    <t>A - Asbestos</t>
  </si>
  <si>
    <t>A</t>
  </si>
  <si>
    <t>AL - Aluminum</t>
  </si>
  <si>
    <t>AL</t>
  </si>
  <si>
    <t>AS - Asphalt</t>
  </si>
  <si>
    <t>AS</t>
  </si>
  <si>
    <t>B - Brick</t>
  </si>
  <si>
    <t>B</t>
  </si>
  <si>
    <t>M - Masonite</t>
  </si>
  <si>
    <t>S - Stucco</t>
  </si>
  <si>
    <t>W - Wood</t>
  </si>
  <si>
    <t>V - Vinyl</t>
  </si>
  <si>
    <t>R-Values</t>
  </si>
  <si>
    <t>&gt; 10"</t>
  </si>
  <si>
    <t>3 - 5"</t>
  </si>
  <si>
    <t>HPwES tab - Duct Sealing</t>
  </si>
  <si>
    <t>HVAC Info</t>
  </si>
  <si>
    <t>Heating 1 Capacity</t>
  </si>
  <si>
    <t>Cooling 1 Capacity</t>
  </si>
  <si>
    <t>Heating 2 Capacity</t>
  </si>
  <si>
    <t>Qualifying Index: Added HPwES Duct Sealing table for calcs</t>
  </si>
  <si>
    <t>Cooling 1 SEER</t>
  </si>
  <si>
    <t>Cooling 1 EER</t>
  </si>
  <si>
    <t>Heating 1 HSPF</t>
  </si>
  <si>
    <t>Heating 1 COP</t>
  </si>
  <si>
    <t>Heating 1 Efficiency</t>
  </si>
  <si>
    <t>Heating 1 %</t>
  </si>
  <si>
    <t>Cooling 1 %</t>
  </si>
  <si>
    <t>Cooling 2 Capacity</t>
  </si>
  <si>
    <t>Cooling 2 EER</t>
  </si>
  <si>
    <t>Cooling 2 SEER</t>
  </si>
  <si>
    <t>Cooling 2 %</t>
  </si>
  <si>
    <t>Heating 2 HSPF</t>
  </si>
  <si>
    <t>Heating 2 COP</t>
  </si>
  <si>
    <t>Heating 2 Efficiency</t>
  </si>
  <si>
    <t>Heating 2 %</t>
  </si>
  <si>
    <t>Unconditioned Duct Length</t>
  </si>
  <si>
    <t>EFLH Cooling</t>
  </si>
  <si>
    <t>EFLH Heating</t>
  </si>
  <si>
    <t>TRF heating</t>
  </si>
  <si>
    <t>TRF cooling</t>
  </si>
  <si>
    <t>Under-slab</t>
  </si>
  <si>
    <t>Total Duct Length</t>
  </si>
  <si>
    <t>Unconditioned Garage</t>
  </si>
  <si>
    <t>Duct  Location</t>
  </si>
  <si>
    <t>Thermal Regain Factor cooling</t>
  </si>
  <si>
    <t>Thermal Regain Factor heating</t>
  </si>
  <si>
    <t>kW Savings Cooling</t>
  </si>
  <si>
    <t>kW Savings Heating</t>
  </si>
  <si>
    <t>kWh Savings Cooling</t>
  </si>
  <si>
    <t>kWh Savings Heating</t>
  </si>
  <si>
    <t>MMBTU Savings Cooling</t>
  </si>
  <si>
    <t>MMBTU Savings Heating (kWh)</t>
  </si>
  <si>
    <t>MMBTU Savings Heating (FF)</t>
  </si>
  <si>
    <t>Cooling Distribution Efficiency Baseline</t>
  </si>
  <si>
    <t>Heating Distribution Efficiency Baseline</t>
  </si>
  <si>
    <t>Unconditioned Crawl Space Uninsulated</t>
  </si>
  <si>
    <t>Unconditioned Crawl Space Insulated Floor</t>
  </si>
  <si>
    <t>Unconditioned Crawl Space Insulated Floor &amp; Walls</t>
  </si>
  <si>
    <t>Cooling Distribution Efficiency Baseline *</t>
  </si>
  <si>
    <t>Heating Distribution Efficiency Baseline *</t>
  </si>
  <si>
    <t>Cooling Distribution Efficiency EE *</t>
  </si>
  <si>
    <t>Heating Distribution Efficiency EE *</t>
  </si>
  <si>
    <t>Cooling Distribution Efficiency ee</t>
  </si>
  <si>
    <t>Heating Distribution Efficiency ee</t>
  </si>
  <si>
    <t>Qualifying Index: Added HPwES Duct Sealing table to HPwES tab Heating and cooling information</t>
  </si>
  <si>
    <t xml:space="preserve">References: Created a new table under Home Performance to show all locations for the duct sealing </t>
  </si>
  <si>
    <t>References: Added columns to new table for TRF and Distribution efficiency</t>
  </si>
  <si>
    <t>Qualifying idex: Separated Heating and Cooling information from duct information on Duct Sealing table</t>
  </si>
  <si>
    <t>Qualifying idex: Added third section under duct sealing for savings calcs</t>
  </si>
  <si>
    <t>11.27.19</t>
  </si>
  <si>
    <t>References: Filled out TRF and Distribution efficiency table</t>
  </si>
  <si>
    <t>Qualifying Index: Linked Duct information table to References tab</t>
  </si>
  <si>
    <t>Duct Information</t>
  </si>
  <si>
    <t>1.0_draft 2.8</t>
  </si>
  <si>
    <t>HPwES tab - Air Sealing</t>
  </si>
  <si>
    <t>HPwES tab - Insulation</t>
  </si>
  <si>
    <t>kWh/CFM</t>
  </si>
  <si>
    <t>kW/CFM</t>
  </si>
  <si>
    <t>Therm/CFM</t>
  </si>
  <si>
    <t>AC Electric Heat</t>
  </si>
  <si>
    <t>Heating &amp; Cooling type</t>
  </si>
  <si>
    <t>Heating &amp; Cooling Type</t>
  </si>
  <si>
    <t>Measure</t>
  </si>
  <si>
    <t>Duct Sealing Performed:</t>
  </si>
  <si>
    <t>(linear feet)</t>
  </si>
  <si>
    <t>Total Linear Footage
of Ductwork:</t>
  </si>
  <si>
    <t>Total Linear Footage of Ductwork</t>
  </si>
  <si>
    <t>Location Attribute:</t>
  </si>
  <si>
    <t>Insulated</t>
  </si>
  <si>
    <t>Uninsulated</t>
  </si>
  <si>
    <t>Duct Sealing - Attribute</t>
  </si>
  <si>
    <t>Heating System 1:</t>
  </si>
  <si>
    <t>Cooling System 1:</t>
  </si>
  <si>
    <t>% of Heating Load</t>
  </si>
  <si>
    <t>% of Cooling Load</t>
  </si>
  <si>
    <t>Heating System 2:</t>
  </si>
  <si>
    <t>Cooling System 2:</t>
  </si>
  <si>
    <t>(btu)</t>
  </si>
  <si>
    <t>12.1.19</t>
  </si>
  <si>
    <t>Ref Tab: Added table : Duct Attribute - Instulation (Added to name Manager)</t>
  </si>
  <si>
    <t>Ref Tab: Added "Heating &amp; Cooling 1" and "Heating &amp; Cooling 2" to Heating/Cooling Table (Updated Name Manager as needed)</t>
  </si>
  <si>
    <t>HPwES Tab: Added Heating &amp; Cooling 2" section under Heating and Cooling</t>
  </si>
  <si>
    <t>HPwES Tab: Heating and Cooling Section - Added "btu" after Heating and Cooling Capacity fields</t>
  </si>
  <si>
    <t>HPwES Tab: Added field for "Total Ductwork Performed" under Duct Sealing Section</t>
  </si>
  <si>
    <t>HPwES Tab: Added "Location Attribute" field under Duct Sealing for Crawl Space Insulated/Uninsulated</t>
  </si>
  <si>
    <t>HPwES Tab: Changed Duct Square Footage to Linear Footage</t>
  </si>
  <si>
    <t>HPwES Tab: Added %Heating and % Cooling fields under Heating and Cooling Section</t>
  </si>
  <si>
    <t>HPwES Tab: Added Location 3 under duct sealing section</t>
  </si>
  <si>
    <t>1.0_Draft2.9</t>
  </si>
  <si>
    <t>12.2.19</t>
  </si>
  <si>
    <t>HPwES H&amp;S: Removed references to Home Comfort draft 2.4_Testing Development tab</t>
  </si>
  <si>
    <t>1.0_Draft3.0</t>
  </si>
  <si>
    <t>Certificate of Completion - Read and Sign after Work is Completed</t>
  </si>
  <si>
    <t xml:space="preserve">Note to Customer: Please read the following statement before signing. By signing this document, you are attesting that all work has been completed pursuant to your contract. If any part of the work has not been completed, please indicate below. If you have any questions or concerns about any aspect of the work performed, you should resolve them with your contractor BEFORE signing this form. </t>
  </si>
  <si>
    <t>All work has been completed, with the exception of the following:</t>
  </si>
  <si>
    <t>Warranty</t>
  </si>
  <si>
    <t>Contractor Intials</t>
  </si>
  <si>
    <t>Lien Waiver</t>
  </si>
  <si>
    <t>Contractor warrants that the work and the equipment furnished in this installation job comply with the requirements as outlined in the Contractor Participation Agreement with PSEG Long Island. In the event that ant defect in workmanship or equipment is discovered within one (1) year after payment authorization, the Contractor will remedy, repair, correct, or cause to be remedied, repaired, corrected, or replaced at Contractor's expense such defect in equipment or workmanship. The foregoing warranty survives any inspection PSEG Long Island may elect to make.</t>
  </si>
  <si>
    <t>Customer Affirmation</t>
  </si>
  <si>
    <t>Customer's Acceptance of Work Scope</t>
  </si>
  <si>
    <t>The energy efficiency upgrades to be installed in the property as well as any applicable incentives, loan, and/or subsidy stated herein have been explained thoroughly by the Contractor, are satisfactory, and are hereby accepted. This worksheet accurately describes the work as agreed to through the contract between me and the Home Performance Contractor. The Home Performance Contractor is authorized to do the work as specified in the contract that has been provided to me by my contractor.</t>
  </si>
  <si>
    <t>Program Quality Assurance and Evaluation</t>
  </si>
  <si>
    <t>I agree to participate in program quality assurance and evaluation activities. The purposes of these activities are to provide the Program Administrators with an opportunity to ensure that the eligible measures are installed consistent with program standards, to assess energy savings and to evaluate program effectiveness. Program quality assurance and evaluation activities may include in-site visits, questionnaries and interviews.</t>
  </si>
  <si>
    <t>Customer Statement</t>
  </si>
  <si>
    <t>Homeowner's Name (Print)</t>
  </si>
  <si>
    <t>Contractor's Business Name (Print)</t>
  </si>
  <si>
    <t>Signature</t>
  </si>
  <si>
    <t>12.3.19</t>
  </si>
  <si>
    <t>Project Completion Form HPwES Tab: Added tab per current HPwES requirements</t>
  </si>
  <si>
    <t>1.0_Draft 3.1</t>
  </si>
  <si>
    <t>(Conditioned + Unconditioned)</t>
  </si>
  <si>
    <t>12.05.19</t>
  </si>
  <si>
    <t xml:space="preserve">Ref Tab: Added in Wall Insulation and Ceiling Insulation Tables per NYS TRM V 7 </t>
  </si>
  <si>
    <t>1.0_Draft 3.3</t>
  </si>
  <si>
    <t>Heating &amp; Cooling (1)</t>
  </si>
  <si>
    <t>Heating &amp; Cooling (1&amp;2)</t>
  </si>
  <si>
    <t>12.06.19</t>
  </si>
  <si>
    <t>HPwES Tab: Added conditional formatting to duct section to hide "Location Attribute" fields unless Crawl Space is selected</t>
  </si>
  <si>
    <t>HPwES Tab: Removed option for "Cooling" and "heating" from system drop down and replaced with "Heating and Coolin (1)" and "Heating and Cooling (1&amp;2)"</t>
  </si>
  <si>
    <t>Unconditioned Crawl Space</t>
  </si>
  <si>
    <t>Unconditioned Basement Insulated</t>
  </si>
  <si>
    <t>Unconditioned Basement Uninsulated</t>
  </si>
  <si>
    <t>Additional Attribute</t>
  </si>
  <si>
    <t>Duct Info</t>
  </si>
  <si>
    <t xml:space="preserve">Unconditioned Attic </t>
  </si>
  <si>
    <t xml:space="preserve">Unconditioned Garage </t>
  </si>
  <si>
    <t>Insulated Floor</t>
  </si>
  <si>
    <t>Insulated Floor &amp; Walls</t>
  </si>
  <si>
    <t>Name Manager: Changed Duct_Location range</t>
  </si>
  <si>
    <t>References: Added Unconditioned Basement Uninsulated to Duct Location &amp; TRF table</t>
  </si>
  <si>
    <t>References: Expanded Duct Attribute table</t>
  </si>
  <si>
    <t>1.0_Draft 3.5</t>
  </si>
  <si>
    <t>Qualifying Index: Added Additional Attribute and Duct Info columns to Duct Information Table under Duct Sealing</t>
  </si>
  <si>
    <t>Qualifying Index: Linked Additional Attribute to HPwES tab</t>
  </si>
  <si>
    <t>Qualifying Index: Updated TRF formulas</t>
  </si>
  <si>
    <t>Heating 1
Fuel</t>
  </si>
  <si>
    <t>Heating 2
Fuel</t>
  </si>
  <si>
    <t>Qualifying Index: Added Heating 1 Fuel and Heating 2 Fuel to HVAC Info Table under Duct Sealing</t>
  </si>
  <si>
    <t>12.09.19</t>
  </si>
  <si>
    <t>HPwES: Changed Data Validation for Duct Attribute to reference different cells for Crawl Spaces</t>
  </si>
  <si>
    <t>1.0_Draft 3.6</t>
  </si>
  <si>
    <t>Total Ductwork:</t>
  </si>
  <si>
    <t>Air Sealing Corrections</t>
  </si>
  <si>
    <t>*http://www.bpi.org/sites/default/files/Guidance%20on%20Estimating%20Distribution%20Efficiency.pdf</t>
  </si>
  <si>
    <t>Fn</t>
  </si>
  <si>
    <t>Fh</t>
  </si>
  <si>
    <t>Pre CFM50</t>
  </si>
  <si>
    <t>Post CFM50</t>
  </si>
  <si>
    <t>Delta CFM50</t>
  </si>
  <si>
    <t>Cooling Heating Combo 1</t>
  </si>
  <si>
    <t>Cooling Heating Combo 2</t>
  </si>
  <si>
    <t>Delta kWh/CFM 1</t>
  </si>
  <si>
    <t>Delta kWh/CFM 2</t>
  </si>
  <si>
    <t>AC Fossil Fuel Heat</t>
  </si>
  <si>
    <t>References: Differentiated between Electric Resistance and Electric Heat Pump for Heating Sources under Home Performance w/ ES</t>
  </si>
  <si>
    <t>Air Sealing Information</t>
  </si>
  <si>
    <t>Qualifying Index added Air Sealing Information table which will Show CFM50 info, HVAc info for kWh/CFM lookups, kW/CFM lookups, and Therm/CFM lookups</t>
  </si>
  <si>
    <t>Delta kW/CFM 1</t>
  </si>
  <si>
    <t>Delta kW/CFM 2</t>
  </si>
  <si>
    <t>Delta therm/CFM 1</t>
  </si>
  <si>
    <t>Delta therm/CFM 2</t>
  </si>
  <si>
    <t xml:space="preserve">kWh Savings </t>
  </si>
  <si>
    <t>MMBTU (FF) Savings</t>
  </si>
  <si>
    <t>Existing R-Value</t>
  </si>
  <si>
    <t>Installed R-Value</t>
  </si>
  <si>
    <t>Square Foot of Insulation Installed</t>
  </si>
  <si>
    <t>Max</t>
  </si>
  <si>
    <t>Min</t>
  </si>
  <si>
    <t>Base/Measure R-Value</t>
  </si>
  <si>
    <t>HPwES: Changed Existing R-Value data validation for Insulation to greater than or equal to 0</t>
  </si>
  <si>
    <t>Qualifying Index: Added Insulation Info Tbale</t>
  </si>
  <si>
    <t>References: Expanded Insulation tables to include "in between" values of installed insulation. Values found through linear interpolation</t>
  </si>
  <si>
    <t>Installed Square Footage:</t>
  </si>
  <si>
    <t>Total Cost:</t>
  </si>
  <si>
    <t>Rebate:</t>
  </si>
  <si>
    <t>(Cubic Feet)</t>
  </si>
  <si>
    <t>0-5</t>
  </si>
  <si>
    <t>14-17</t>
  </si>
  <si>
    <t>Existing R-Values</t>
  </si>
  <si>
    <t>Installed R-Values</t>
  </si>
  <si>
    <t>18+</t>
  </si>
  <si>
    <t>13-16</t>
  </si>
  <si>
    <t>17-18</t>
  </si>
  <si>
    <t>19-20</t>
  </si>
  <si>
    <t>21-24</t>
  </si>
  <si>
    <t>25-26</t>
  </si>
  <si>
    <t>27+</t>
  </si>
  <si>
    <t>11-12</t>
  </si>
  <si>
    <t>5-11</t>
  </si>
  <si>
    <t>12-13</t>
  </si>
  <si>
    <t>12.10.19</t>
  </si>
  <si>
    <t>References: Added a table for Existing and Installed R Values - Added both to Name Manager - "Insulation_Existing_Rvalue" and "Insulation_Installed_Rvalue"</t>
  </si>
  <si>
    <t>1.0_Draft3.7</t>
  </si>
  <si>
    <t>HPwES Tab: Added Total Cost and Rebate fields to each section (Duct Sealing, Air Sealing, and Insulation)</t>
  </si>
  <si>
    <t>HPwES Tab: Insulation - Existing R Value and R Value Installed fields - Added data validation to both fields to populate with drop down selections based on "Insulation_Existing_Rvalue" 
and "Insulation_Installed_Rvalue"</t>
  </si>
  <si>
    <t>HpwES Tab: Air Sealing - Added "cubic feet" after Conditioned Air Volume</t>
  </si>
  <si>
    <t>References: Expanded Insulation tables to include "in between" values of installed insulation. Values found through linear interpolation (done for HVAC:Heat Pump)</t>
  </si>
  <si>
    <t>12.11.19</t>
  </si>
  <si>
    <t>References: Expanded Insulation tables to include "in between" values of installed insulation. Values found through linear interpolation (done for HVAC: AC with Electric Heart)</t>
  </si>
  <si>
    <t>HPwES Tab: Removed drop down data validation from R-Value fields- Updated fields to reflect Whole Number Data Validation and added validation to ensure installed R value is greater than existing</t>
  </si>
  <si>
    <t>1.0_Draft3.8</t>
  </si>
  <si>
    <t>References: Expanded Insulation tables to include "in between" values of installed insulation. Values found through linear interpolation (done for Ceiling HVAC:AC with Gas)</t>
  </si>
  <si>
    <t>1.0_Draft3.9</t>
  </si>
  <si>
    <t>Baseline: Leaky or Average, R-2 or R-0</t>
  </si>
  <si>
    <t>Efficient: Tight, R-8+,R4+</t>
  </si>
  <si>
    <t>Summer kW Savings</t>
  </si>
  <si>
    <t>References: Expanded Insulation tables to include "in between" values of installed insulation. Values found through linear interpolation (done for Ceiling HVAC:AC with Electric Heat)</t>
  </si>
  <si>
    <t>References: Expanded Insulation tables to include "in between" values of installed insulation. Values found through linear interpolation (done for Ceiling HVAC:Heat Pump)</t>
  </si>
  <si>
    <t>References: Expanded Insulation tables to include "in between" values of installed insulation. Values found through linear interpolation (done for Ceiling HVAC:Gas Heat only)</t>
  </si>
  <si>
    <t>References: Expanded Insulation tables to include "in between" values of installed insulation. Values found through linear interpolation (done for Ceiling HVAC:Electric Heat only)</t>
  </si>
  <si>
    <t>Qualifying Index: Finished Calculating Delta (kW,kWh,therms)/1000 sqft</t>
  </si>
  <si>
    <t>Qualifying Index: Removed extra rows from Duct Sealing, Air Sealing, and Insulation</t>
  </si>
  <si>
    <t>References: Updated Distribution Efficiencies for Duct Sealing to Average R-4+ and R-8+ Insulation for post sealing efficiency</t>
  </si>
  <si>
    <t>12.12.19</t>
  </si>
  <si>
    <t>References: Expanded Insulation tables to include "in between" values of installed insulation. Values found through linear interpolation (done for HVAC: Electric Heat No AC)</t>
  </si>
  <si>
    <t>References: Expanded Insulation tables to include "in between" values of installed insulation. Values found through linear interpolation (done for HVAC: Gas Heat No AC)</t>
  </si>
  <si>
    <t>Duct_Heating_Cooling System</t>
  </si>
  <si>
    <t>Heating (1)</t>
  </si>
  <si>
    <t>Cooling (1)</t>
  </si>
  <si>
    <t>Heating (2)</t>
  </si>
  <si>
    <t>Cooling (2)</t>
  </si>
  <si>
    <t>System Impacted:</t>
  </si>
  <si>
    <t>R-Value Installed</t>
  </si>
  <si>
    <t>HPwES Tab: Ductwork - Added a field to each duct section to collect "R-Vaue Installed"</t>
  </si>
  <si>
    <t>HPwES Tab: Ductwork - Added a field to capture "System Impacted" - Added a drop down from the Name Manager "Ductwork_HeatingCooling_System"</t>
  </si>
  <si>
    <t>Ref Tab: Added a table for Duct Heating and Cooling System - Added to Name Manager</t>
  </si>
  <si>
    <t>Basement Ceiling</t>
  </si>
  <si>
    <t>Knee Wall</t>
  </si>
  <si>
    <t>HVAC System</t>
  </si>
  <si>
    <t>Heating &amp; Cooling (2)</t>
  </si>
  <si>
    <t>HVAC Cooling Load</t>
  </si>
  <si>
    <t>HVAC Electric Heating Load</t>
  </si>
  <si>
    <t>Qualifying Index: Added logic for HVAC portion of Duct Sealing</t>
  </si>
  <si>
    <t>1.0_Draft4.2</t>
  </si>
  <si>
    <t>New Ducted ccASHP Tier II</t>
  </si>
  <si>
    <t>CH - DUCTLESS ccASHP New TIER2</t>
  </si>
  <si>
    <t>New Ductless Mini Split - ccASHP Tier II</t>
  </si>
  <si>
    <t>12.13.19</t>
  </si>
  <si>
    <t>Worksheet: Removed Conditional Formatting in H52:H61 so that you do not have to enter "HP". All systems should be heat pumps</t>
  </si>
  <si>
    <t>1.0_Draft4.3</t>
  </si>
  <si>
    <t>Worksheet: Expanded C52:C61 Data Validation to include PTHPs</t>
  </si>
  <si>
    <t>Account Holder Name:</t>
  </si>
  <si>
    <t>Customer Information: Chnaged "Customer Name" to "Account Holder Name"</t>
  </si>
  <si>
    <t>Qualifying Index: Adjusted Manual J Pass/Fail to require Manual J for all Whole House Systems, and Ducted non-Whole House only</t>
  </si>
  <si>
    <t>Qualifying Index: Changed Logic in Savings formula to account for new Manual J PASS/FAIL criteria</t>
  </si>
  <si>
    <t>Heating (1&amp;2)</t>
  </si>
  <si>
    <t>Cooling (1&amp;2)</t>
  </si>
  <si>
    <t>HVAC FF Heating Load</t>
  </si>
  <si>
    <t>Qualifying Index: Added Heating FF Laod to Duct Info under Duct sealing</t>
  </si>
  <si>
    <t>kWh to MMBTU</t>
  </si>
  <si>
    <t>Total kWh Savings</t>
  </si>
  <si>
    <t>12.16.19</t>
  </si>
  <si>
    <t>1.0_Draft4.4</t>
  </si>
  <si>
    <t>CH221-N</t>
  </si>
  <si>
    <t>CH - ccASHP EH New TIER 2</t>
  </si>
  <si>
    <t>CH - ccASHP New TIER 2</t>
  </si>
  <si>
    <t>CH220-N</t>
  </si>
  <si>
    <t>MMBTU (kWh) Savings</t>
  </si>
  <si>
    <t>HPwES-100</t>
  </si>
  <si>
    <t>HPwES-105</t>
  </si>
  <si>
    <t>HPwES-106</t>
  </si>
  <si>
    <t>HPwES-107</t>
  </si>
  <si>
    <t>HPwES-110</t>
  </si>
  <si>
    <t>HPwES-115</t>
  </si>
  <si>
    <t>HPwES-120</t>
  </si>
  <si>
    <t>HPwES-125</t>
  </si>
  <si>
    <t>HPwES-130</t>
  </si>
  <si>
    <t>HPwES-135</t>
  </si>
  <si>
    <t>HPwES-Systems</t>
  </si>
  <si>
    <t>HPwES Duct Sealing</t>
  </si>
  <si>
    <t xml:space="preserve">Conditioned Space </t>
  </si>
  <si>
    <t>Look up</t>
  </si>
  <si>
    <t>Measure Codes</t>
  </si>
  <si>
    <t>HPwES Air Sealing</t>
  </si>
  <si>
    <t>HPwES Insulation</t>
  </si>
  <si>
    <t>12.17.19</t>
  </si>
  <si>
    <t>Qualifying Index: Adjusted Dut Sealing Savings</t>
  </si>
  <si>
    <t>Qualifying Index: Adjusted Air Sealing Savings</t>
  </si>
  <si>
    <t>Qualifying Index: Adjusted Insulation Savings</t>
  </si>
  <si>
    <t>Qualifying Index: Added Duct Sealing lookup</t>
  </si>
  <si>
    <t>Qualifying Index: Added Air Sealing lookup</t>
  </si>
  <si>
    <t>Qualifying Index: Added Insulation lookup</t>
  </si>
  <si>
    <t>References: Created a HP measure codes table</t>
  </si>
  <si>
    <t>References: Changed Sealing to Ceiling in cell AN68</t>
  </si>
  <si>
    <t xml:space="preserve">Rebates </t>
  </si>
  <si>
    <t>Qualifying Index: Added Rebate calculation to all three measures</t>
  </si>
  <si>
    <t>References: Added Rebate lookup table</t>
  </si>
  <si>
    <t>HPwES: Linked Rebate to Qualifying Index tab calculations</t>
  </si>
  <si>
    <t>Prop0: Linked Measure codes to Qualifying Index tab</t>
  </si>
  <si>
    <t>1.0_Draft4.5</t>
  </si>
  <si>
    <t>HPwES: Changed formulas in C146, I146, C158, I158, C170, and I170 to look for "Basement Ceiling"</t>
  </si>
  <si>
    <t>HPwES: Changed Conditional formatting in D146, J146, D158, J158, D170, and J170 to look for "Basement Ceiling"</t>
  </si>
  <si>
    <t>Account Holder Name:
(Print)</t>
  </si>
  <si>
    <t>Customer Address:</t>
  </si>
  <si>
    <t>EFS Project ID Number:</t>
  </si>
  <si>
    <t>Customer Incentive Amount:</t>
  </si>
  <si>
    <t>Customer Incentive Type:</t>
  </si>
  <si>
    <t>Loan Type Requested:</t>
  </si>
  <si>
    <t>Total Loan Amount*:</t>
  </si>
  <si>
    <t>*Indicate if Loan Amount includes 
$150 EFS Fee</t>
  </si>
  <si>
    <t>Customer Zip:</t>
  </si>
  <si>
    <t>Customer City:</t>
  </si>
  <si>
    <t>Contractor:</t>
  </si>
  <si>
    <t>EFS Pre-Approval Tab: Added this new tab to build  EFS Loan approval letter using fields provided by Steve Wagner</t>
  </si>
  <si>
    <t>Electric Resistance Heating Replacement - Income Eligible</t>
  </si>
  <si>
    <t>Macro: Udated Check box Macro for Whole House, Income Eligible, and Electric Resistance to Hide/Unhide tables</t>
  </si>
  <si>
    <t>1.0_Draft4.7</t>
  </si>
  <si>
    <t>Income Eligible</t>
  </si>
  <si>
    <t>1.0_Draft4.8</t>
  </si>
  <si>
    <t>12.18.19</t>
  </si>
  <si>
    <t>Qualifying Index: Changed Rebate calculations for HP measures to change to LMI if "Income Eligible" is selected</t>
  </si>
  <si>
    <t>References: Extended Rebate lookup table to include LMI rebates</t>
  </si>
  <si>
    <t>LMI Y/N</t>
  </si>
  <si>
    <t>Macro: Module5: Un-comment New Construction Option button</t>
  </si>
  <si>
    <t>Macro: Module5: Change New Construction Clear range to be consistent with added rows, and move unlock to after the clear content</t>
  </si>
  <si>
    <t>True Zone Dual Fuel Zoning Panel Kit</t>
  </si>
  <si>
    <t>True Zone Dual Fuel Zoning Panel</t>
  </si>
  <si>
    <t>HZ432K</t>
  </si>
  <si>
    <t>HZ432</t>
  </si>
  <si>
    <t>Any IR Controlled Mini-split + Flair</t>
  </si>
  <si>
    <t>Puck Pro</t>
  </si>
  <si>
    <t>FLAIRPUCK001P</t>
  </si>
  <si>
    <t>Secondary Heating Source</t>
  </si>
  <si>
    <t>No Fossil Fuel Heater</t>
  </si>
  <si>
    <t>New Construction Fuel Split</t>
  </si>
  <si>
    <t>References: Added Gas/Oil split for New Construction in table N2:O4</t>
  </si>
  <si>
    <t>*For New Construction, a mix of gas/oil heating per ODC</t>
  </si>
  <si>
    <t xml:space="preserve">References: Changed New Construction CO2 to weighted average of Gas and Oil </t>
  </si>
  <si>
    <t>Calculations: Changed Displacement factor formula</t>
  </si>
  <si>
    <t>References: Changed New Construction Efficiency to weighted average of Gas and Oil</t>
  </si>
  <si>
    <t>In-Service Rate</t>
  </si>
  <si>
    <t>Total Project Cost</t>
  </si>
  <si>
    <t>Please fill in appropriate project data in grey fields.</t>
  </si>
  <si>
    <t>This form is to be used only for Home Comfort and Home Performance with ENERGY STAR projects where a loan from EFS is to be provided to the customer.</t>
  </si>
  <si>
    <t>EFS Pre-Approval Tab: Finished Tab based on SW comments. Added conditional formatting to generate fields based on code 1043</t>
  </si>
  <si>
    <t>1.0_Draft4.9</t>
  </si>
  <si>
    <r>
      <t xml:space="preserve">Loan Project ID Number:
</t>
    </r>
    <r>
      <rPr>
        <b/>
        <sz val="9"/>
        <color indexed="8"/>
        <rFont val="Arial Narrow"/>
        <family val="2"/>
      </rPr>
      <t>(if applicable)</t>
    </r>
  </si>
  <si>
    <t>Loan Project ID:
(if applicable)</t>
  </si>
  <si>
    <t>I would like customer rebate: (Check One)</t>
  </si>
  <si>
    <t>PCF Tab: Added a field under Customer Information to captuer "Loan Project ID" and linked to EFS Project ID cell on EFS Pre-App Tab</t>
  </si>
  <si>
    <t>PCF Tab: Added "Loan - Rebate assigned to EFS" as a radio button for customer rebate method</t>
  </si>
  <si>
    <t>HPwES PCF Tab: Added a field under Customer Information to captuer "Loan Project ID" and linked to EFS Project ID cell on EFS Pre-App Tab</t>
  </si>
  <si>
    <t>Hpwes PCF Tab: Added "Loan - Rebate assigned to EFS" as a radio button for customer rebate method</t>
  </si>
  <si>
    <t>Required Documents for Home Comfort Payment</t>
  </si>
  <si>
    <t>1.0_Draft5</t>
  </si>
  <si>
    <t>Required Docs Tab: Added Required Documents for HPwES, Loan, and LMI</t>
  </si>
  <si>
    <t>Option 3: Weigh in (Can be used for any system ONLY when outdoor ambient temperature is below OEM specifications):</t>
  </si>
  <si>
    <t>Does this capacity include an allowance for an evaportator?</t>
  </si>
  <si>
    <t xml:space="preserve"> x</t>
  </si>
  <si>
    <t>(C) Driers, Accumulator, and Evaporator Capcities (if not included above)</t>
  </si>
  <si>
    <t xml:space="preserve">Total charge weighed in (A) + (B) + (C) </t>
  </si>
  <si>
    <t>1.0_Draft5.1</t>
  </si>
  <si>
    <t>Airflow tabs: Updated all air flow tabs 2-10 to include section 3 like tab 1</t>
  </si>
  <si>
    <t>Rebate Guidelines For All Projects</t>
  </si>
  <si>
    <t>Where Income Eligible Projects are submitted, all EFS Pre-Approval documents and Income Eligible Verification documents must be provided</t>
  </si>
  <si>
    <t>* Income Eligible customers must meet the NYSERDA EmPower income eligibility requirements</t>
  </si>
  <si>
    <t>HomePerformanceLI@pseg.com</t>
  </si>
  <si>
    <r>
      <rPr>
        <sz val="11"/>
        <rFont val="Arial Narrow"/>
        <family val="2"/>
      </rPr>
      <t>Subject Line should read:</t>
    </r>
    <r>
      <rPr>
        <b/>
        <sz val="11"/>
        <rFont val="Arial Narrow"/>
        <family val="2"/>
      </rPr>
      <t xml:space="preserve"> HP Application - Customer Name</t>
    </r>
  </si>
  <si>
    <t>12.19.19</t>
  </si>
  <si>
    <t>PCF Tabs - Removed "Loan-Rebate assigned to EFS" radio buttons</t>
  </si>
  <si>
    <t>Customer Info Tab - Removed "Loan" checkbox associated with Rebate Payment Type</t>
  </si>
  <si>
    <t>1.0_Draft5.2</t>
  </si>
  <si>
    <t>Guidelines Tab: Reworked guidelnes tab to include specifics for All Project types, Home Comfort Projects, and HPwES Projects</t>
  </si>
  <si>
    <t>4)</t>
  </si>
  <si>
    <t>1.0_Draft5.3</t>
  </si>
  <si>
    <t>Name Managed - Added "HP_Content1" "HP_Content2", "HP_Content3" and tied to HPwES tab "Clear Input" Button - Updated Code as well</t>
  </si>
  <si>
    <t>If only Heating &amp; Cooling 1 and Cooling 2 require inputs, please enter 0% in the" % of Heating Load" field for Heating System 2</t>
  </si>
  <si>
    <t>1.0_Draft5.4</t>
  </si>
  <si>
    <t>Customer Information: Changed Primary Heating to Existing Primary Heating</t>
  </si>
  <si>
    <t>References: Updated rebates for non-whole house and non electric replacements</t>
  </si>
  <si>
    <t>The heat pump unit and air handler / fan coil must both be installed new. Partial system replacements do not qualify</t>
  </si>
  <si>
    <t>PSEG Long Island reserves the right to inspect and test the equipment installation and review the original contract in order to ensure compliance with program requirements. Failure to allow PSEG Long Island access to the equipment or original contract will result in denial of the rebate application</t>
  </si>
  <si>
    <t>Customer/Home Comfort Partner</t>
  </si>
  <si>
    <t>Home Comfort Partner</t>
  </si>
  <si>
    <t>PSEG Long Island may require additional documentation not listed above as deemed necessary to properly process any rebates.</t>
  </si>
  <si>
    <t>To qualify for Whole House ASHP rebates and incentives, integrated controls must be installed with the ASHP where there is a secondary/supplementary gas, oil, or propane heating system. If integrated controls are not installed, the project will not be eligible for Whole House rebates and incentives. (Not applicable to homes with electric resistance heating.)</t>
  </si>
  <si>
    <t>Home Comfort Partner must ensure equipment is listed in the AHRI directory</t>
  </si>
  <si>
    <t>Home Comfort Partner must install properly sized qualifying equipment</t>
  </si>
  <si>
    <t>Home Comfort Partner must perform the ACCA approved Manual J software calculation</t>
  </si>
  <si>
    <t>Home Comfort Partner must ensure that split systems are installed with the matching pieces specified in the AHRI directory</t>
  </si>
  <si>
    <t>Before equipment purchase and installation:</t>
  </si>
  <si>
    <t>12.20.19</t>
  </si>
  <si>
    <t>Tables: Adjusted columns to show contractor incentive is (per Project)</t>
  </si>
  <si>
    <t>Tables: Updated Contractor incentive</t>
  </si>
  <si>
    <t>1.0_Draft5.6</t>
  </si>
  <si>
    <t>Worksheet: Added adjusted tables</t>
  </si>
  <si>
    <t>References: Updated Partial Rebate Values to match "SystemToTonNonWHashp_v1" proposal</t>
  </si>
  <si>
    <t>EFS Pre-Approval: Adjusted Customer Incentive formula to change "" values to 0</t>
  </si>
  <si>
    <t>PSEG Long Island reserves the right to modify or withdraw these rebates and incentives, or to adjust the eligibility requirements, at any time</t>
  </si>
  <si>
    <t>Retrofit of systems less than five years old that were previously rebated by PSEG Long Island are not eligible for another rebate unless the SEER level of the replacement unit is higher than the existing unit by at least 1 full SEER level</t>
  </si>
  <si>
    <t xml:space="preserve">Rebates and incentives apply only to installations completed within the effective dates of this rebate application </t>
  </si>
  <si>
    <t>Qualifying ASHP units must be listed in the AHRI directory at the time of installation (Visit www.ahridirectory.org/ to verify equipment eligibility). Program Manager document review and approval required</t>
  </si>
  <si>
    <t>Any hard copy documents provided by Customer must be scanned and emailed  to PSEG Long Island or uploaded to the Lead Partner Portal by a participating Partner</t>
  </si>
  <si>
    <t>Complete Customer Information section of application and appropriate worksheet(s).  (Incomplete applications will not be accepted)</t>
  </si>
  <si>
    <t>Where eligible products are required to be listed with an approved rating agency (i.e. AHRI, ENERGY STAR; CEE), products must be installed and used in accordance with the rating condition for which it was approved</t>
  </si>
  <si>
    <t>Projects are subject to pre-inspection and pre-approval</t>
  </si>
  <si>
    <t>Health &amp; Safety Test form must be completed to be eligible for rebate/incentive</t>
  </si>
  <si>
    <t>https://www.nyserda.ny.gov/All-Programs/Programs/EmPower-New-York/Eligibility-Guidelines</t>
  </si>
  <si>
    <t>12.21.19</t>
  </si>
  <si>
    <t xml:space="preserve">Review of formatting </t>
  </si>
  <si>
    <t>1.0_draft5.7</t>
  </si>
  <si>
    <t>12.23.19</t>
  </si>
  <si>
    <t>Integrated Controls: Added link to NYSERDA Qualified Integrated Controls list</t>
  </si>
  <si>
    <t>1.0_draft5.8</t>
  </si>
  <si>
    <t>Customer Incentive - Income Eligible</t>
  </si>
  <si>
    <t>1.0_draft5.9</t>
  </si>
  <si>
    <t>Integrated Controls: If Incomeligible is selected the rebate is $750 for an integrted control</t>
  </si>
  <si>
    <t>Worksheet: Partial House rebate typo incetive was change to incentive</t>
  </si>
  <si>
    <t>Connected for Cooling</t>
  </si>
  <si>
    <t>CH405</t>
  </si>
  <si>
    <t>CH - Smart Thermostat - Connected (WiFi Enabled) for Cooling</t>
  </si>
  <si>
    <t>CH410</t>
  </si>
  <si>
    <t>CH - Smart Thermostat - Connected (WiFi Enabled) for Heating and Cooling (HP)</t>
  </si>
  <si>
    <t>Learning for Cooling</t>
  </si>
  <si>
    <t>CH415</t>
  </si>
  <si>
    <t>CH - Smart Thermostat - Learning for Cooling</t>
  </si>
  <si>
    <t>Learning for Heating and Cooling</t>
  </si>
  <si>
    <t>CH420</t>
  </si>
  <si>
    <t>CH - Smart Thermostat - Learning for Heating and Cooling (HP)</t>
  </si>
  <si>
    <t>CH430</t>
  </si>
  <si>
    <t>CH - Dual Fuel Thermostat</t>
  </si>
  <si>
    <t>Dual Fuel vs. Kit</t>
  </si>
  <si>
    <t>Con. Incentive (per Project)</t>
  </si>
  <si>
    <t>Customer Rebate (per ton, per control)</t>
  </si>
  <si>
    <t>LMI Rebate (per ton, per control)</t>
  </si>
  <si>
    <t>1.6.2020</t>
  </si>
  <si>
    <t>References: Added "per Project", "per ton", and "per control" to the appropriate rebate and incentive columns (X21:Z21) [Voltz request]</t>
  </si>
  <si>
    <t>1.6.20</t>
  </si>
  <si>
    <t>References: changed Learning thermostat rebate to $50 per control</t>
  </si>
  <si>
    <t>1.0_draft1.6</t>
  </si>
  <si>
    <t>Learning Smart Thermostat</t>
  </si>
  <si>
    <t>Smart T-stat: Customer Incentive now shows $35 for Wifi Enabled and $50 for Learning</t>
  </si>
  <si>
    <t>Workbook Locked for Use</t>
  </si>
  <si>
    <t>version 1.0</t>
  </si>
  <si>
    <t>Effective Date:</t>
  </si>
  <si>
    <t>Worksheet: PTHP can receive Contractor Incentive</t>
  </si>
  <si>
    <t>New Ductless Mini Split - ASHP Tier II</t>
  </si>
  <si>
    <t>1.7.20</t>
  </si>
  <si>
    <t>Worksheet: Allow PTHP to receive contractor incentive</t>
  </si>
  <si>
    <t>References: Removed Ductless ASHP tier 2</t>
  </si>
  <si>
    <t>Qualified index: Whole House Scenario should look for ReferencesA21=2 not 4</t>
  </si>
  <si>
    <t>draft1</t>
  </si>
  <si>
    <t>Locked and finalized workbook as Version 1.1 (Version 1.0 was sent internally but with a glitch)</t>
  </si>
  <si>
    <t>Version 1.1</t>
  </si>
  <si>
    <t>Connected for Heating and Cooling</t>
  </si>
  <si>
    <t>3.4.20</t>
  </si>
  <si>
    <t>Changed version to 1.2 in preparation of Q2 launch</t>
  </si>
  <si>
    <t>Version 1.2_draft 1</t>
  </si>
  <si>
    <t>version 1.1_draft1</t>
  </si>
  <si>
    <t>draft 1</t>
  </si>
  <si>
    <t>Custom Information: Added Data validation to the Building Size cell so only numbers are entered</t>
  </si>
  <si>
    <t>Freeze Stat</t>
  </si>
  <si>
    <t>References: Added Freeze Stat to the integrated drop dpwn list for Technology Type</t>
  </si>
  <si>
    <t>Retrofit Ductless Mini Split - ccASHP Tier II</t>
  </si>
  <si>
    <t>Qualifying Index: Chnaged Connected Cooling and Heating to Connected Heating and Cooling</t>
  </si>
  <si>
    <t>Prop0: Changed per unit rebate to reference Qualifying Index column U</t>
  </si>
  <si>
    <t>Prop0: Changed Measure code lookup to reference Qualifying Index column R</t>
  </si>
  <si>
    <t>CH - Freeze Stat</t>
  </si>
  <si>
    <t>CH435</t>
  </si>
  <si>
    <t>References: Added Freeze Stat to the Home Comfort measure code table</t>
  </si>
  <si>
    <t>HPwES: Added Data Validation message for r-values less than 11 for installed insulation</t>
  </si>
  <si>
    <t>Integrated Controls: adjusted data validation to allow user entry of Manufacturer name and Model. (This should only be used for freeze stats.)</t>
  </si>
  <si>
    <t>References: Added Freeze Stat Rebate of $350</t>
  </si>
  <si>
    <t>Integrated Controls: Added Instruction "4" stating that the Freeze Stat must switch at 32 degrees or less</t>
  </si>
  <si>
    <t>Integrated Controls: added "Freeze Stats" to rebate table</t>
  </si>
  <si>
    <t xml:space="preserve">Integrated Controls: Added 2nd row </t>
  </si>
  <si>
    <t>Post-Inspection: Added addition row for integrated contrls</t>
  </si>
  <si>
    <t>Qualifying_Index: Added row to Integrated control table</t>
  </si>
  <si>
    <t>Qualifying_Index: Added column to Integrated control table that calculates the rebate, but doesn't allow more than one</t>
  </si>
  <si>
    <t>Integrated Controls: Linked rebate column to the Qualifying Index</t>
  </si>
  <si>
    <t>3.6.20</t>
  </si>
  <si>
    <t>Draft 2</t>
  </si>
  <si>
    <t>Qualifying Index: Changed Whole House Manual J requirements to 90%-125%</t>
  </si>
  <si>
    <t>Home Comfort Worksheet: Changed AHRI heating header to say AHRI Heating BTUh @ 17⁰F</t>
  </si>
  <si>
    <t>Cooling kWh</t>
  </si>
  <si>
    <t>Heating kWh</t>
  </si>
  <si>
    <t>Draft 3</t>
  </si>
  <si>
    <t>3.12.20</t>
  </si>
  <si>
    <t>Qualifying Index: Added Heating QIV kWh column</t>
  </si>
  <si>
    <t>Qualifying Index: Adjusted QIV kWh to Cooling QIV kWh</t>
  </si>
  <si>
    <t>Qualifying Index: Adjusted QIV kW column</t>
  </si>
  <si>
    <t>Qualifying Index: Adjusted Heating kWh Savings to reference new heating QIV kWh</t>
  </si>
  <si>
    <t xml:space="preserve">HPwES: Added formula next t rebate when rebate is capped that the rebate cannot be higher than the cost </t>
  </si>
  <si>
    <t>Air Flow References: Created</t>
  </si>
  <si>
    <t>References: Cut and pasted Air flow tables to Air Flow References</t>
  </si>
  <si>
    <t>References: Moved Home Comfort Measure Code table and HPwES info to columns AB through BP</t>
  </si>
  <si>
    <t>EFS Pre-Approval: Added field for Steve</t>
  </si>
  <si>
    <t>Non-Incentive Measure Cost Total:</t>
  </si>
  <si>
    <t>Capacity of Refrigerant Shipped With Outdoor Unit:</t>
  </si>
  <si>
    <t>Allowed Line Set Length:</t>
  </si>
  <si>
    <t>3.20.20</t>
  </si>
  <si>
    <t>Draft 4</t>
  </si>
  <si>
    <t>Qualifying Index: Added QIV savings to heating kWh savings when fuel switching is present</t>
  </si>
  <si>
    <t>Qualifyinig Index: Adjusted MMBTU Heating from kWh formula for QIV savings</t>
  </si>
  <si>
    <t>Prop0: Integrated Control formulas were extended to include Freeze Stats</t>
  </si>
  <si>
    <t>Draft 5</t>
  </si>
  <si>
    <t>Air Flow Tabs 1-10: Fixed workinf under Option 3</t>
  </si>
  <si>
    <t>3.24.20</t>
  </si>
  <si>
    <t>Draft 6</t>
  </si>
  <si>
    <t>Required Documents Tab: Updated Responsible Party for Pre/Post INS to "Customer and PSEG LI Representative"</t>
  </si>
  <si>
    <t>Customer and PSEG Long Island Representative</t>
  </si>
  <si>
    <t>Ts and Cs/Required Documents/Guidelines Tabs: Added box for initials to the bottom of each tab</t>
  </si>
  <si>
    <t>To qualify for Whole House ASHP rebates and incentives, integrated controls must be installed with the ASHP where there is a secondary/supplementary gas, oil, or propane heating system. The ASHP must be used for primary heating of the space. If integrated controls are not installed, the project will not be eligible for Whole House rebates and incentives. (Not applicable to homes with electric resistance heating.)</t>
  </si>
  <si>
    <t>Worksheet Tab: Added the following language to the "Important" header:  *Pre and Post Inspections are required for all projects. Where a Whole House installation is completed, the PSEG Long Island Inspector will need to access the inside of the home to verify the removal of the existing heating source and confirm installation of integrated controls.</t>
  </si>
  <si>
    <t>Ts and CS Tab: Line 4 - added Pre and Post inspections are required (in bold text)</t>
  </si>
  <si>
    <t>Ts and Cs Tab: Line 10 - Added language that the ASHP must be the primary heating source in the space</t>
  </si>
  <si>
    <t>Guidelnes Tab: Added language to line 25 stating that the Whole House ASHP must meet 100-130 of the load and also be used at that capacity</t>
  </si>
  <si>
    <t>Guidelines Tab: Added additional language and made edits to existing language as per Josh Ebner (PA for Home Comfort ) - Also re-organized lines per JE's request</t>
  </si>
  <si>
    <r>
      <t xml:space="preserve">Qualifying Index: </t>
    </r>
    <r>
      <rPr>
        <b/>
        <sz val="11"/>
        <color indexed="8"/>
        <rFont val="Calibri"/>
        <family val="2"/>
      </rPr>
      <t>Changed Whole House Manual J requirements FROM 90%-125% TO 100%-130%</t>
    </r>
  </si>
  <si>
    <t>Home Comfort Partner must complete Airflow/Refrigerant and Equipment schedule worksheets from this application for all Ducted projects</t>
  </si>
  <si>
    <t>AHRI Certificate, save document as: "AHRI_&lt;customer name&gt;.pdf" (Home Comfort only)</t>
  </si>
  <si>
    <t>Manual J version 8 report, save document as: "Manual_J_&lt;customer name&gt;.pdf" (Home Comfort only)</t>
  </si>
  <si>
    <t>Complete and submit the Assignment form (if applicable), save document as: "Assignment_&lt;customer name&gt;.pdf"</t>
  </si>
  <si>
    <t>HPwES Tab: Removed COP field from Cooling System 1 and 2</t>
  </si>
  <si>
    <t>Efficiency:</t>
  </si>
  <si>
    <t>HPwES Tab: Name Manager - "HP Content 1" - Updated cells to account for removal of COP fields (this allows Clear Inputs button to function properly)</t>
  </si>
  <si>
    <t>HPwES Tab: Corrected the misspelling of "Efficiency"</t>
  </si>
  <si>
    <t>3.26.20</t>
  </si>
  <si>
    <t>Had to re-save draft as 6.1 - draft 6 was giving an error message that draft was in-use, but it was not</t>
  </si>
  <si>
    <t>Draft6.1</t>
  </si>
  <si>
    <t xml:space="preserve">As the payee of the above referenced Home Comfort Rebate, I, Customer, hereby assign my rights and interest in the payment of said rebate to Assignee as indicated below.
I certify that the electric account listed above is not in arrears and that I have supplied the contractor with a copy of the latest PSEGLI bill for the listed account, showing that the account is active and that there is no previous balance owed on the account.  Rebates can not be assigned to the contractor if the PSEGLI account is in arrears.
If the PSEGLI account goes into arrears while the rebate is being processed, PSEGLI will apply the Home Comfort Rebate to those arrears before remitting the balance of the rebate, if any, to my Assignee.  I also understand that PSEGLI’s application of all, or a portion of, the Rebate to any arrears on my PSEGLI account does not reduce the amount I am responsible to pay my Assignee (I will still owe my contractor the Rebate amount applied to my PSEGLI account). Please forward my rebate to the Assignee listed directly above. 
I also understand that I am responsible to inform PSEGLI (via email to homecomfortli@pseg.com or in writing to PSEG Long Island, Home Comfort Program, 395 N Service Rd, Melville, NY 11747) of any changes to this assignment.
</t>
  </si>
  <si>
    <t>4.6.2020</t>
  </si>
  <si>
    <t>T&amp;Cs: Formated "Initials" cell to not "Locked"</t>
  </si>
  <si>
    <t>Draft 7</t>
  </si>
  <si>
    <t>Guidelines: Formated "Initials" cell to not "Locked"</t>
  </si>
  <si>
    <t>Required Docs: Formated "Initials" cell to not "Locked"</t>
  </si>
  <si>
    <t>Qualilfying Index: Dragged down cell R42 to R51</t>
  </si>
  <si>
    <t>Integrated Controls: Changed wording in Row 4 to"If the customer will have fossil fuel back up heat present after the proposed equipment is installed, Integrated Controls, Freeze Stats, or Dual Fuel Thermostats must be installed. For Ductless Systems, installation of Integrated Controls or Freeze Stats is required."</t>
  </si>
  <si>
    <t>Air Flow References: testing ranges C11:F12</t>
  </si>
  <si>
    <t>Smart Tstats: Hide column J</t>
  </si>
  <si>
    <t>Smart Tstats: Hide row 31</t>
  </si>
  <si>
    <t>4.8.2020</t>
  </si>
  <si>
    <t>Prop0: Changed per unit incentive to reference Integrated Controls</t>
  </si>
  <si>
    <t>Draft 8</t>
  </si>
  <si>
    <t>Prop0: Changed Product Line and Product Class of Integrated Controls to only show up if measure code shows up</t>
  </si>
  <si>
    <t>EFS Approval: Changed Customer Incentive amount to add up the individual Home Comfort tabs</t>
  </si>
  <si>
    <t>Total Customer Down Payment:</t>
  </si>
  <si>
    <t>19.</t>
  </si>
  <si>
    <t>20.</t>
  </si>
  <si>
    <t>If proposed equipment is a Cold Climate Air Source Heat Pump (ASHP), equipment must be listed with NEEP and visible on its Cold Climate Air Source Heat Pump Specifications Product Listing: www.NEEP.org</t>
  </si>
  <si>
    <t>T&amp;Cs: Added #5. to specify ccASHPs must be NEEP listed</t>
  </si>
  <si>
    <t>4.9.2020</t>
  </si>
  <si>
    <t>All Freeze Stats must have a setpoint of 32 degrees or less</t>
  </si>
  <si>
    <t>Integrated Controls: Added language to Instructions to inform customer that Freeze Stat inputs are manual entries and not selectable in the dropdown</t>
  </si>
  <si>
    <t>Draft 9</t>
  </si>
  <si>
    <t>4.10.2020</t>
  </si>
  <si>
    <t>Worksheet: Removed "@ 17 degrees" from heating</t>
  </si>
  <si>
    <t>Draft 10</t>
  </si>
  <si>
    <t>Worksheet: Changed Partial Home Eligibility Table to have ccASHPs be tier 2</t>
  </si>
  <si>
    <t>ANSI/ACCA Standard 5</t>
  </si>
  <si>
    <t>ANSI/ACCA Standard 6</t>
  </si>
  <si>
    <t>Fossil Fuel Only</t>
  </si>
  <si>
    <t>References: Changed AX90 to "Fossil Fuel Only"</t>
  </si>
  <si>
    <t>Qualifying Index: Extended formula in AG78 down to other rows</t>
  </si>
  <si>
    <t>+-3</t>
  </si>
  <si>
    <t>60-114</t>
  </si>
  <si>
    <t>50-114</t>
  </si>
  <si>
    <t>Measured Super Heat</t>
  </si>
  <si>
    <t>+-5</t>
  </si>
  <si>
    <t>Air Flow References: Chnaged CFM Air flow range to a formula based on ACCA Standard 5</t>
  </si>
  <si>
    <t>Air Flow References: Changed Sub cooling Outdoor Dry Bulb Temp to 114</t>
  </si>
  <si>
    <t>Air Flow References: Changed Superheat Outdoor Dry Bulb Temp to 114</t>
  </si>
  <si>
    <t>Air Flow References: Changed Measured Subcooling to moving range based on Required Subcooling</t>
  </si>
  <si>
    <t>Air Flow References: Changed Measured Superheat to moving range based on Required Subcooling</t>
  </si>
  <si>
    <t>Air Flow Form: Added space for Measured Subcooling and Super heat to FAIL based on value compared to Required Subcooling</t>
  </si>
  <si>
    <t>4.14.20</t>
  </si>
  <si>
    <t>Air Flow References: Chnaged CFM Air flow range to a formula based on ACCA Standard 5 (Air Flow tabs 3-10)</t>
  </si>
  <si>
    <t>Air Flow References: Changed Sub cooling Outdoor Dry Bulb Temp to 114 (Air Flow tabs 3-10)</t>
  </si>
  <si>
    <t>Air Flow References: Changed Superheat Outdoor Dry Bulb Temp to 114 (Air Flow tabs 3-10)</t>
  </si>
  <si>
    <t>Air Flow References: Changed Measured Subcooling to moving range based on Required Subcooling (Air Flow tabs 3-10)</t>
  </si>
  <si>
    <t>Air Flow References: Changed Measured Superheat to moving range based on Required Subcooling (Air Flow tabs 3-10)</t>
  </si>
  <si>
    <t>Air Flow Form: Added space for Measured Subcooling and Super heat to FAIL based on value compared to Required Subcooling (Air Flow tabs 3-10)</t>
  </si>
  <si>
    <t>Draft 11</t>
  </si>
  <si>
    <t>4.15.20</t>
  </si>
  <si>
    <t>Macro: Hide/Unhide Integrated controls check box if Whole House is not checked off</t>
  </si>
  <si>
    <t>Draft 12</t>
  </si>
  <si>
    <t>4.17.20</t>
  </si>
  <si>
    <t>Integrated Controls: Changed Dual Fuel Thermostat Named Range to be C17:G18</t>
  </si>
  <si>
    <t>Convert Pascals to inches of WC by dividing pascals by 249.09</t>
  </si>
  <si>
    <t>lbs.</t>
  </si>
  <si>
    <t>oz.</t>
  </si>
  <si>
    <t>Does this capacity include an allowance for an evaporator?</t>
  </si>
  <si>
    <t>4.27.20</t>
  </si>
  <si>
    <t>Draft 13</t>
  </si>
  <si>
    <t>Air Flow tabs 1-10: Changed wording in Notes to say DIVIDE pascals by 249.09, in place of multiply</t>
  </si>
  <si>
    <t>Air Flow tabs 1-10: Updated Capacity of refrigerant to say lbs. and oz.</t>
  </si>
  <si>
    <t>4.29.20</t>
  </si>
  <si>
    <t>Qualifying Index: Heating Manual J check to make sure its whole house and not Electric</t>
  </si>
  <si>
    <t>Draft 14</t>
  </si>
  <si>
    <t>Macro: changed explanation of Manual J to 100%</t>
  </si>
  <si>
    <t>5.22.20</t>
  </si>
  <si>
    <t>Draft 15</t>
  </si>
  <si>
    <t>Admin Tab: Re-aligned HPwES savings with Prop0</t>
  </si>
  <si>
    <t>Prop0: Linked savings to Qualifying Index tab</t>
  </si>
  <si>
    <t>5.26.20</t>
  </si>
  <si>
    <t>Draft 16</t>
  </si>
  <si>
    <t>Qualifying Index: Changed Insulation logic for fossil fuel only systems</t>
  </si>
  <si>
    <t>6.12.20</t>
  </si>
  <si>
    <t xml:space="preserve">Airflow Form 1-10: Added decimals for inches and oz/feet in the wiegh in method </t>
  </si>
  <si>
    <t>Draft 17</t>
  </si>
  <si>
    <t>6.22.20</t>
  </si>
  <si>
    <t>Prop0: Expanded Integrated control reference to References row 34</t>
  </si>
  <si>
    <t>Draft 18</t>
  </si>
  <si>
    <t>Qualifying Index: Added kW savings for connectd thermostats</t>
  </si>
  <si>
    <t>Prop0: References Qualifying index for thermostat kW savings</t>
  </si>
  <si>
    <t>References: Changed the CF for connect thermostats to 0</t>
  </si>
  <si>
    <t>6.24.20</t>
  </si>
  <si>
    <t>Worksheet: Added data validation for Existing equipment: Numbers greater than 0</t>
  </si>
  <si>
    <t>Draft 19</t>
  </si>
  <si>
    <t>References: Fixed Electric Resistance heating with AC insulation interpolation</t>
  </si>
  <si>
    <t>Qualifying Index: HPwES Insualtion Delta kWh 2 High Reference AE instead of AD</t>
  </si>
  <si>
    <t>7.06.20</t>
  </si>
  <si>
    <t>HPwES: Data Validation so that no one can enter more than 100% of the load</t>
  </si>
  <si>
    <t>Draft 20</t>
  </si>
  <si>
    <t>7.07.20</t>
  </si>
  <si>
    <t>Draft 21</t>
  </si>
  <si>
    <t>Customer Information: Added additional language to the Whole House Check Box about the Integrated controls tab</t>
  </si>
  <si>
    <t>Customer Information: Changed the Whole House Message box to an Exclamation</t>
  </si>
  <si>
    <t>Integrated Controls: Chnaged color and move to the right of Whole House</t>
  </si>
  <si>
    <t>Customer Information: Changed the Whole House check box function to open Integrated Controls tab</t>
  </si>
  <si>
    <t>7.15.20</t>
  </si>
  <si>
    <t>Worksheet: Round Rebate values to have no decimals</t>
  </si>
  <si>
    <t>Draft 23</t>
  </si>
  <si>
    <t>7.21.20</t>
  </si>
  <si>
    <t>Customer Information: Macro: Changed Electric Resistance pop-up message to have homecomfortLI@pseg.com as the website</t>
  </si>
  <si>
    <t>Draft 24</t>
  </si>
  <si>
    <t>Split ASHP systems must be installed with the matching pieces specified in the AHRI directory at the time of installation</t>
  </si>
  <si>
    <t>*Pre and post verification of installed equipment is required. PSEG will accept photo verification in lieu of inspection. Where a Whole House installation is completed, the PSEG Long Island Inspector will need to access the inside of the home to verify the removal of the existing heating source and confirm installation of integrated controls.</t>
  </si>
  <si>
    <t>7.27.20</t>
  </si>
  <si>
    <t>Per Brian L. 7.20.20 email the following changes were made:</t>
  </si>
  <si>
    <t>Required Doc: Rows 37 - 42 were hidden, and the check boxes for loan docs were removed.</t>
  </si>
  <si>
    <t>Draft 25</t>
  </si>
  <si>
    <t xml:space="preserve">T&amp;C: removed "For Loan project, send all Loan ProFormas directly to EFS" from row 9 </t>
  </si>
  <si>
    <t>Guidelines: Changes row 15 language to “For Loan project, send all Loan ProFormas directly to EFS”</t>
  </si>
  <si>
    <t>Guidelines: Changed Row 8 (item 4) to "Pre and post verification of installed equipment is required. PSEG will accept photo verification in lieu of inspection."</t>
  </si>
  <si>
    <t>Worksheet: Changed language about inspectins to "Pre and post verification of installed equipment is required. PSEG will accept photo verification in lieu of inspection."</t>
  </si>
  <si>
    <t>Development tab: Changed effective range to 7.1.20 - 9.30.20</t>
  </si>
  <si>
    <t>9.3.2020</t>
  </si>
  <si>
    <t>Working off draft to develop mock-up For 2021 Version 1.0</t>
  </si>
  <si>
    <t>Eligibility Requirements - Whole House Installations</t>
  </si>
  <si>
    <t>- Please see "Required Documents" tab for guidance on "Income Eligible" verification</t>
  </si>
  <si>
    <t>Eligibility Requirements - Partial House Installations</t>
  </si>
  <si>
    <t>All Whole House Cold Climate Air Source Heat Pumps must be NEEP listed</t>
  </si>
  <si>
    <t>Condenser Manufacturer:</t>
  </si>
  <si>
    <t>Coil/Air Handler Manufacturer:</t>
  </si>
  <si>
    <t>Heating and Cooling System 1</t>
  </si>
  <si>
    <t>New Equipment Type:</t>
  </si>
  <si>
    <t>Heating and Cooling System 2</t>
  </si>
  <si>
    <t>Qualifying Tier</t>
  </si>
  <si>
    <t>Instructions</t>
  </si>
  <si>
    <t>Cells requiring input are shaded with a gray background.  Cells with white background are locked and will auto populate.</t>
  </si>
  <si>
    <t xml:space="preserve">• </t>
  </si>
  <si>
    <t>The PSEG Long Island Home Comfort Application gathers data on a customer's Heating and Cooling Systems and Weatherization Equipment and provides rebates for eligible equipment.</t>
  </si>
  <si>
    <t>Partial House</t>
  </si>
  <si>
    <t>Home Performance (HEMI)</t>
  </si>
  <si>
    <t xml:space="preserve">Whole House </t>
  </si>
  <si>
    <t>- If installing more than one Heat Pump, please select the checkbox that states "Click here to enter an additional Heating and Cooling System"; Up to 10 Heat Pumps may be entered</t>
  </si>
  <si>
    <t>-Complete the Smart Thermostat Worksheet tab</t>
  </si>
  <si>
    <t>Complete the "Airflow Form" tab for all Ducted Heat Pumps</t>
  </si>
  <si>
    <t>If more than one "Airflow Form" is required, selected the button that states "Click Here for Additional Airflow Form"</t>
  </si>
  <si>
    <t>- Up to 10 Airflow Forms are available</t>
  </si>
  <si>
    <t>If two cooling systems exist and only one heating system exists, enter "0" as the value for "% of heating load"</t>
  </si>
  <si>
    <t>Enter all Duct Sealing data, if applicable, in gray cells</t>
  </si>
  <si>
    <t>Enter all Air Sealing data, if applicable, in grey cells</t>
  </si>
  <si>
    <t>Enter all Insulation data, if applicable, in grey cells</t>
  </si>
  <si>
    <t>Site Information</t>
  </si>
  <si>
    <t>Residence Type:</t>
  </si>
  <si>
    <t>Existing Primary Cooling Equipment:</t>
  </si>
  <si>
    <t>Existing Equipment Information</t>
  </si>
  <si>
    <t>Total Cooling Manual J</t>
  </si>
  <si>
    <t>Total Heating Manual J</t>
  </si>
  <si>
    <t>Existing Primary Heating  Equipment:</t>
  </si>
  <si>
    <t>Project Type - Heat Pump:</t>
  </si>
  <si>
    <t>Project Type - Weatherization:</t>
  </si>
  <si>
    <t>Manual J Pass/Fail:</t>
  </si>
  <si>
    <t>Qualifying Tier:</t>
  </si>
  <si>
    <t>Equipment Rebate:</t>
  </si>
  <si>
    <t>Heat Pumps</t>
  </si>
  <si>
    <t>Customer Rebate</t>
  </si>
  <si>
    <t>Total Air Sealing Square Footage</t>
  </si>
  <si>
    <t>Total Ductwork Linear Feet</t>
  </si>
  <si>
    <t>Total Insulation Square Footage</t>
  </si>
  <si>
    <t>Insulation R-Value Installed</t>
  </si>
  <si>
    <t>Ductwork R-Value Installed</t>
  </si>
  <si>
    <t>Primary Heating System Information</t>
  </si>
  <si>
    <t>Primary Cooling System Information</t>
  </si>
  <si>
    <t>Existing Secondary Heating  Equipment:</t>
  </si>
  <si>
    <t>Existing Secondary Cooling Equipment:</t>
  </si>
  <si>
    <t>Secondary Heating System Information</t>
  </si>
  <si>
    <t>Secondary Cooling System Information</t>
  </si>
  <si>
    <t xml:space="preserve">2. </t>
  </si>
  <si>
    <t>Enter Size of Home (sq.ft)</t>
  </si>
  <si>
    <t>Not Applicable</t>
  </si>
  <si>
    <t>Select "Existing Primary Cooling Equipment"</t>
  </si>
  <si>
    <t xml:space="preserve">Customer Information </t>
  </si>
  <si>
    <t>Enter Home Comfort/Home Performance Participating Partner Information</t>
  </si>
  <si>
    <t>Select Rebate Payment Method from dropdown</t>
  </si>
  <si>
    <t xml:space="preserve">Site Information </t>
  </si>
  <si>
    <t>- If New Construction is selected, please select "none" for Primary Heating and Cooling Equipment fields</t>
  </si>
  <si>
    <t>- Please note, if you are only completing a Weatherization project then select "Not Applicable"</t>
  </si>
  <si>
    <t>Select Project Type - Heat Pump from dropdown</t>
  </si>
  <si>
    <t>Select Project Type - Weatherization from dropdown</t>
  </si>
  <si>
    <t>- Please note, if you are only completing a "Heat Pump" project then select "Not Applicable"</t>
  </si>
  <si>
    <t>Select Income Eligible from dropdown</t>
  </si>
  <si>
    <t>- Please note, if "Yes"is selected, documents are required for Income Eligible customers (refer to the Required Documents tab)</t>
  </si>
  <si>
    <t>Select "Existing Primary Heating Equipment" from dropdown</t>
  </si>
  <si>
    <t>- If New Construction, please select "none"</t>
  </si>
  <si>
    <t>If you have a second Heating and Cooling System, please check the "Check here to enter Secondary Equipment Information" checkbox and repeat the same steps as above</t>
  </si>
  <si>
    <t>-  Cooling Capacity (btu), SEER, EER</t>
  </si>
  <si>
    <t>If you selected the "Seconday Equipment Information" checkbox, please complete the Secondary System Information section for Heating and Cooling</t>
  </si>
  <si>
    <t>Complete the "Heating and Cooling System 1" table for new equipment</t>
  </si>
  <si>
    <t>If installing a Smart Thermostat, select checkbox that states "Click here to apply for a Smart Thermostat Incentive" at the top of the page</t>
  </si>
  <si>
    <t>If installing an Integrated Control, select checkbox that states "Click here to apply for a Dual Fuel Smart Thermostat  or Integrated Controls Incentive" at the top of the page</t>
  </si>
  <si>
    <t>- Repeat the same steps as above</t>
  </si>
  <si>
    <t>New Equipment Type, Control Type, Qualifying Tier, Equipment Rebate, and Manual J Pass/Fail fields will all autopopulate based on previous inputs</t>
  </si>
  <si>
    <t xml:space="preserve">- Refer to the "Eligiblity Table" if you have questions regarding Qualifying Tier and Equipment Rebate </t>
  </si>
  <si>
    <t>- Integrated Controls are required for all Whole House and Cold Climate Heat Pump installations</t>
  </si>
  <si>
    <t>Air Flow Tabs- Heat Pump Installation</t>
  </si>
  <si>
    <t>HPwES - Weatherization</t>
  </si>
  <si>
    <t>11.10.2020</t>
  </si>
  <si>
    <t>Saved Mock-Up as version1.0</t>
  </si>
  <si>
    <t>Instructiosn Tab: Added Instructions tab that inclued instructions for all tabs except air flow tabs</t>
  </si>
  <si>
    <t>Customer Information : Removed existing heating equpiment and project type radio buttons</t>
  </si>
  <si>
    <t>Customer Information: Added drop down to capture Rebate Payment Method</t>
  </si>
  <si>
    <t>Site Information Tab: Added Site Information tab to capture Existing equipment info, project type, Income eligible, existing system efficiencies</t>
  </si>
  <si>
    <t>MockUp</t>
  </si>
  <si>
    <t>Version 1.0_Draft1</t>
  </si>
  <si>
    <t>Site Information Tab: Added Logic to Project Type drop down to inform user of Whole House requirements when whole house is selected - A red font message will appear to the right of the dropdown selection</t>
  </si>
  <si>
    <t>Site information tab: Added logic to Income Eligible type dron down to inform user of Required documents - a red font message will appear to the right of the dropdown selection</t>
  </si>
  <si>
    <t>Site Information Tab: Added checkbox to generate secondary equipment inputs - added code to checkbox to generate rows 24-28 and 42-52 to capture all secondary equipment</t>
  </si>
  <si>
    <t>Dev Tab: Updated Program Year, effective date (quarterly release), and Version #</t>
  </si>
  <si>
    <t>Heating and Cooling System 3</t>
  </si>
  <si>
    <t>Heating and Cooling System 4</t>
  </si>
  <si>
    <t>Heating and Cooling System 5</t>
  </si>
  <si>
    <t>Heating and Cooling System 6</t>
  </si>
  <si>
    <t>Heating and Cooling System 7</t>
  </si>
  <si>
    <t>Heating and Cooling System 8</t>
  </si>
  <si>
    <t>Heating and Cooling System 9</t>
  </si>
  <si>
    <t>Heating and Cooling System 10</t>
  </si>
  <si>
    <t>Equipment Tab: Added all Heating and Cooling Sections for data entry</t>
  </si>
  <si>
    <t>Equipment Tab: Added checkboxes under each table that say "Click here to enter Heating and Cooling System X" - Code tied to each checkbox to hide and unhide additional equipment rows</t>
  </si>
  <si>
    <t xml:space="preserve">Equpiment Tab: Reformatted existing worksheet tab </t>
  </si>
  <si>
    <t>Equipment Tab: Added field to capture new equipment fields</t>
  </si>
  <si>
    <t>Load Calculations Tab: Added All 10 Manual J tables for data entry</t>
  </si>
  <si>
    <t>Eligbility Tab: Added Eligibility tab - Includes all rebate tables and eliligibility for each project type</t>
  </si>
  <si>
    <t>Existing Equipment Type:</t>
  </si>
  <si>
    <t>11.11.20</t>
  </si>
  <si>
    <t>Equipment Information Tab: Updated incorrect New Equipment fields to reflect Existing Equipment</t>
  </si>
  <si>
    <t>Version1.0_Draft2</t>
  </si>
  <si>
    <t>Rebate Payment Method</t>
  </si>
  <si>
    <t>Check</t>
  </si>
  <si>
    <t>Bill Credit</t>
  </si>
  <si>
    <t>Assigned to Contractor</t>
  </si>
  <si>
    <t>References Tab: Added a Rebate Payment Method Table beginning in cell O8 - Added Rebate_Payment_Method to Name Manager</t>
  </si>
  <si>
    <t>Cust Info Tab: Added dropdown data validation to the Rebate Payment Method Cell - Used "Rebate_Payment_Method_ from name manager</t>
  </si>
  <si>
    <t>Residence Type</t>
  </si>
  <si>
    <t>Project Type - Heat Pump</t>
  </si>
  <si>
    <t>Whole House</t>
  </si>
  <si>
    <t>Project Type - Weatherization</t>
  </si>
  <si>
    <t>No</t>
  </si>
  <si>
    <t>References Tab: Added a Residence Type table beginning in Cell Q2 - Added "Residence_Type" Name Manager</t>
  </si>
  <si>
    <t>References Tab: Added a Project Type Heat Pumptable beginning in Cell Q8 - Added "Project_Type_HP" Name Manager</t>
  </si>
  <si>
    <t>Site Info Tab: Added dropdown data validation to Residence Type Cell- Used "Residence_Type" Name Manager</t>
  </si>
  <si>
    <t>Site Info Tab: Added dropdown data validation to Project Type _ Heat Pump Cell- Used "Project_Type_HP" Name Manager</t>
  </si>
  <si>
    <t>Site Info Tab: Updated formula in Cell E10 to allow for "Select.." to appear without an error message</t>
  </si>
  <si>
    <t>References Tab: Added a Project Type Weatherization table beginning in Cell Q15 - Added "Project_Type_Weatherization" Name Manager</t>
  </si>
  <si>
    <t>Site Info Tab: Added dropdown data validation to Project Type _ Weatherization Cell- Used "Project_Type_Weatherization" Name Manager</t>
  </si>
  <si>
    <t>Site Info Tab: Added dropdown data validation to Income Eligible Cell- Used "Income Eligible" Name Manager</t>
  </si>
  <si>
    <t>Site Info Tab: Updated formula in Cell E14 to allow for "Select.." to appear without an error message</t>
  </si>
  <si>
    <t>References Tab: Added an Income table beginning in Cell Q21 - Added "Income_Eligible" Name Manager</t>
  </si>
  <si>
    <t>Existing Primary Heating Source</t>
  </si>
  <si>
    <t xml:space="preserve">Electric </t>
  </si>
  <si>
    <t>Existing Secondary Heating Source</t>
  </si>
  <si>
    <t>Existing Primary Heating Equipment</t>
  </si>
  <si>
    <t>Existing Secondary Heating Equipment</t>
  </si>
  <si>
    <t>Existing Primary Cooling Equipment</t>
  </si>
  <si>
    <t>Existing Secondary Cooling Equipment</t>
  </si>
  <si>
    <t>Ref Tab: Beginning in Cell Q27 - Added Table for Primary Heating Source - Added "Primary_Heat_Source" to Name Manager</t>
  </si>
  <si>
    <t>Ref Tab: Beginning in Cell Q35 - Added Table for Secondary Heating Source - Added "Secondary_Heat_Source" to Name Manager</t>
  </si>
  <si>
    <t>Ref Tab: Beginning in Cell Q43 - Added Table for Primary Heating Equipment - Added "Primary_Heat_Equipment" to Name Manager</t>
  </si>
  <si>
    <t>Ref Tab: Beginning in Cell Q53 - Added Table for Secondary Heating Equipment - Added "Secondary_Heat_Equipment" to Name Manager</t>
  </si>
  <si>
    <t>Ref Tab: Beginning in Cell Q63 - Added Table for Primary Cooling Equipment - Added "Primary_Cooling_Equipment" to Name Manager</t>
  </si>
  <si>
    <t>Ref Tab: Beginning in Cell Q73 - Added Table for Secondary Cooling Equipment - Added "Secondary_Cooling_Equipment" to Name Manager</t>
  </si>
  <si>
    <t>Samsung HVAC</t>
  </si>
  <si>
    <t>Honeywell Home Brand</t>
  </si>
  <si>
    <t>Ruud</t>
  </si>
  <si>
    <t>One+</t>
  </si>
  <si>
    <t>Kumo Cloud+ IFTTT compatible Thermstat</t>
  </si>
  <si>
    <t>Econet Thermostat</t>
  </si>
  <si>
    <t>DTST-CWBSA-NI-A</t>
  </si>
  <si>
    <t>T3007ES</t>
  </si>
  <si>
    <t>ETST700SYS</t>
  </si>
  <si>
    <t>ADC-T2000</t>
  </si>
  <si>
    <t>PAC-USWHS002-WF-2</t>
  </si>
  <si>
    <t>ADC-T3000</t>
  </si>
  <si>
    <t>D6 Pro Wi-Fi Ductless Controller</t>
  </si>
  <si>
    <t>N2000</t>
  </si>
  <si>
    <t>Kumo Cloud + IFTT compatible Thermostat</t>
  </si>
  <si>
    <t>WiFi Interface Module (LMAS IDU)</t>
  </si>
  <si>
    <t>CN24 Relay Kit + compatible Indoor Unit</t>
  </si>
  <si>
    <t>WiFi Interface Module (2-Wire Indoor Units)</t>
  </si>
  <si>
    <t>WiFi Interface Module (3-Wire Indoor Units)</t>
  </si>
  <si>
    <t>WiFi Thermostat</t>
  </si>
  <si>
    <t>ICS001P + TH6320WF 2003</t>
  </si>
  <si>
    <t>DC6000WF1001/U</t>
  </si>
  <si>
    <t>DTST-ONE-ADA-A</t>
  </si>
  <si>
    <t>UTY-TFSXF1</t>
  </si>
  <si>
    <t>UTY-TFSXZ2</t>
  </si>
  <si>
    <t>Any "A" Series IDU</t>
  </si>
  <si>
    <t>UTY-TFNXZ2</t>
  </si>
  <si>
    <t>various</t>
  </si>
  <si>
    <t>Ref Tab: Updated Integrated Controls tables to match Home Comfort Version 1.3</t>
  </si>
  <si>
    <t>(must complete a Rebate Assignment Form/This option may not be offered to all Contractors)</t>
  </si>
  <si>
    <t>Project Completion HPwES Tab: Fixed "Option" typo in row 54</t>
  </si>
  <si>
    <t>Int Control Tab: Updated ranges in Data Validation formula to account for new controls</t>
  </si>
  <si>
    <t>Site Info Tab: Added dropdown data validation for Primary Heating Source/Heating Equipment/Cooling Equipment (Used Name Managers created on Ref tab)</t>
  </si>
  <si>
    <t>Site Info Tab: Added dropdown data validation for Secondary Heating Source/Heating Equipment/Cooling Equipment (Used Name Managers created on Ref tab)</t>
  </si>
  <si>
    <t>Equipment Worksheet</t>
  </si>
  <si>
    <t>Load Calculations Worksheet</t>
  </si>
  <si>
    <t>Equipment Information Tab: Updated checkboc Code to hide/unhide corresponding worksheet rows on Load Calculations Tab</t>
  </si>
  <si>
    <t>Equipment Information Tab: Added Data Validation dropdown to Existing Equipment Type Cells - Links to =References!$Q$45:$Q$50</t>
  </si>
  <si>
    <t>Load Calcs Tab: Added formulas to New Equipment field to link to Equipment Formation tab</t>
  </si>
  <si>
    <t>Done</t>
  </si>
  <si>
    <t>References Tab: Updated formula in Income Eligible True/False (C16) table to link to dropdown on Site Info tab since radio buttons have been removed</t>
  </si>
  <si>
    <t>References Tab: Updated formula in Whole House True/False table (C20) to link to dropdown on Site Info tab since radio buttons have been removed</t>
  </si>
  <si>
    <t>References Tab: Updated formula in existing heating equipment Cell L4 to link to dropdown on site info tab since radio buttons have been removed</t>
  </si>
  <si>
    <t xml:space="preserve">Qualifying Index Tab: Updated all formulas  in ASHP Equipment table to link to Equipment Info Tab and Load Calc Tab </t>
  </si>
  <si>
    <t>Load Calc Tab: Added Pass/Fail formulas to all Manual J  Pass/Fail fields</t>
  </si>
  <si>
    <t>Load Cal Tab: Add Missing Info Fomula to the following cells in Column I 11,22,33,44,55,70,81,92,103,114</t>
  </si>
  <si>
    <t>Load Calc Tab: Added formulas to add Qualifying Tier cells</t>
  </si>
  <si>
    <t>Load Calc Tab: Added formulas to all Rebate Cells</t>
  </si>
  <si>
    <t>Total Equipment Rebate</t>
  </si>
  <si>
    <t>Total Contractor Rebate</t>
  </si>
  <si>
    <t>Load Calc Tab: Added field to sum total equipment rebate and total contractorrebate</t>
  </si>
  <si>
    <t>11.12.20</t>
  </si>
  <si>
    <t>Ref Tab; Updated Line Losses to 7.19 Demand and 5.67 energy</t>
  </si>
  <si>
    <t>Version1.0_Draft3</t>
  </si>
  <si>
    <t>Cooling Type</t>
  </si>
  <si>
    <t>F HSPF</t>
  </si>
  <si>
    <t>COPseason, baseline</t>
  </si>
  <si>
    <t>AFUE</t>
  </si>
  <si>
    <t>EE Saving %</t>
  </si>
  <si>
    <t>BE Savings %</t>
  </si>
  <si>
    <t>AHRI Cooling</t>
  </si>
  <si>
    <t>AHRI Heating</t>
  </si>
  <si>
    <t>Manual J Btu Cooling</t>
  </si>
  <si>
    <t>Manual J Btu Heating</t>
  </si>
  <si>
    <t>Actual Sizing</t>
  </si>
  <si>
    <t>TRM Sizing</t>
  </si>
  <si>
    <t>Ratio</t>
  </si>
  <si>
    <t>Look Up type</t>
  </si>
  <si>
    <t>a</t>
  </si>
  <si>
    <t>b</t>
  </si>
  <si>
    <t>c</t>
  </si>
  <si>
    <t>d</t>
  </si>
  <si>
    <t>EER season,ee</t>
  </si>
  <si>
    <t>COP season,ee</t>
  </si>
  <si>
    <t>F load cooling</t>
  </si>
  <si>
    <t>11.17.20</t>
  </si>
  <si>
    <t>Equipment Info Tab: Fixed "Serial" typo in all tables</t>
  </si>
  <si>
    <t>Version1.0_Draft4</t>
  </si>
  <si>
    <t>Scenario</t>
  </si>
  <si>
    <t>Type (lookup)</t>
  </si>
  <si>
    <t>HP Sizing Ratio</t>
  </si>
  <si>
    <t>F cooling</t>
  </si>
  <si>
    <t>F heating</t>
  </si>
  <si>
    <t>1d</t>
  </si>
  <si>
    <t>Ducted ccASHP No Fossil Fuel Heater 1</t>
  </si>
  <si>
    <t>Ducted ccASHP Integrated/Modulating Control 1</t>
  </si>
  <si>
    <t>1a</t>
  </si>
  <si>
    <t>Ducted ccASHP Integrated/Modulating Control 0.9</t>
  </si>
  <si>
    <t>1b</t>
  </si>
  <si>
    <t>Ducted ccASHP Freeze Stat 0.9</t>
  </si>
  <si>
    <t>1c</t>
  </si>
  <si>
    <t>Ducted ccASHP Dual Fuel Thermostat 0.9</t>
  </si>
  <si>
    <t>2h</t>
  </si>
  <si>
    <t>Ductless Mini Split - ccASHP No Fossil Fuel Heater 1</t>
  </si>
  <si>
    <t>Ductless Mini Split - ccASHP Integrated/Modulating Control 1</t>
  </si>
  <si>
    <t>2g</t>
  </si>
  <si>
    <t>Ductless Mini Split - ccASHP Integrated/Modulating Control 0.9</t>
  </si>
  <si>
    <t>2f</t>
  </si>
  <si>
    <t>Ductless Mini Split - ccASHP Integrated/Modulating Control 0.7</t>
  </si>
  <si>
    <t>Ductless Mini Split - ccASHP Integrated/Fixed Control 0.7</t>
  </si>
  <si>
    <t>Ductless Mini Split - ccASHP Freeze Stat 0.7</t>
  </si>
  <si>
    <t>2c</t>
  </si>
  <si>
    <t>Ductless Mini Split - ccASHP Separate Control 0.7</t>
  </si>
  <si>
    <t>Average 2f &amp; 2e</t>
  </si>
  <si>
    <t>Ductless Mini Split - ccASHP Integrated/Modulating Control 0.6</t>
  </si>
  <si>
    <t>Ductless Mini Split - ccASHP Integrated/Fixed Control 0.6</t>
  </si>
  <si>
    <t>Ductless Mini Split - ccASHP Freeze Stat 0.6</t>
  </si>
  <si>
    <t>Average 2c &amp; 2b</t>
  </si>
  <si>
    <t>Ductless Mini Split - ccASHP Separate Control 0.6</t>
  </si>
  <si>
    <t>2e</t>
  </si>
  <si>
    <t>Ductless Mini Split - ccASHP Integrated/Modulating Control 0.5</t>
  </si>
  <si>
    <t>Ductless Mini Split - ccASHP Integrated/Fixed Control 0.5</t>
  </si>
  <si>
    <t>Ductless Mini Split - ccASHP Freeze Stat 0.5</t>
  </si>
  <si>
    <t>2b</t>
  </si>
  <si>
    <t>Ductless Mini Split - ccASHP Separate Control 0.5</t>
  </si>
  <si>
    <t>Average 2e &amp; 2d</t>
  </si>
  <si>
    <t>Ductless Mini Split - ccASHP Integrated/Modulating Control 0.4</t>
  </si>
  <si>
    <t>Ductless Mini Split - ccASHP Integrated/Fixed Control 0.4</t>
  </si>
  <si>
    <t>Ductless Mini Split - ccASHP Freeze Stat 0.4</t>
  </si>
  <si>
    <t>Average 2b &amp; 2a</t>
  </si>
  <si>
    <t>Ductless Mini Split - ccASHP Separate Control 0.4</t>
  </si>
  <si>
    <t>2d</t>
  </si>
  <si>
    <t>Ductless Mini Split - ccASHP Integrated/Modulating Control 0.3</t>
  </si>
  <si>
    <t>Ductless Mini Split - ccASHP Integrated/Fixed Control 0.3</t>
  </si>
  <si>
    <t>Ductless Mini Split - ccASHP Freeze Stat 0.3</t>
  </si>
  <si>
    <t>2a</t>
  </si>
  <si>
    <t>Ductless Mini Split - ccASHP Separate Control 0.3</t>
  </si>
  <si>
    <t>Partial Replacement</t>
  </si>
  <si>
    <t>Missing Info Look Ups</t>
  </si>
  <si>
    <t>Named range</t>
  </si>
  <si>
    <t>Load Cal Tab: Added (To table 1 only) "Unit Controlled" field for Smart Therm and IC unit controoled</t>
  </si>
  <si>
    <t>Ref Tab: Updated the Unit Controlled table to include the word "Unit" in front of the 1-10 inputs</t>
  </si>
  <si>
    <t>QUalifying Index Tab: Updated/Reformatted ASHP tables to match Internal application (This includes addition of IC data table)</t>
  </si>
  <si>
    <t>Site Info Tab: Added a field to collect AFUE for Primary Heating System Information 1 and Secondary Heating System Information 2 - Shifted VBA code one cell to accommodate the Hide/unhide logic for secondary heating system info</t>
  </si>
  <si>
    <t>Int Control Tab: Shifted data entry table over one cell to begin in column C</t>
  </si>
  <si>
    <t>Int Control Tab: Added Unit 1 and Unit 2 in column B</t>
  </si>
  <si>
    <t>Ref Tab: Primary and Secondary Heating Equipment Tables (Column Q) - Updated selections to include all existing heating equipment found in BE Factor table in column H - Update Name Manager ranges to accommodate new selections</t>
  </si>
  <si>
    <t>Existing Heating Electric Efficiency</t>
  </si>
  <si>
    <t>Existing Heating ff Efficiency</t>
  </si>
  <si>
    <t>Ref Tab: Updated BE table beginning in column H to match Matster Internal BE table</t>
  </si>
  <si>
    <t>Fossil fuel total</t>
  </si>
  <si>
    <t>Ref Tab: Updated NC Fuel Split table (Cell N2) to match internal</t>
  </si>
  <si>
    <t>Climate Adjustment Factor</t>
  </si>
  <si>
    <t>HSPF &lt;8.5</t>
  </si>
  <si>
    <t>HSPF &gt;HSPF</t>
  </si>
  <si>
    <t>Ref Tab: Added Climate Adjustment Factor in Cell H50 to match internal</t>
  </si>
  <si>
    <t>Ductless Mini Split - AC</t>
  </si>
  <si>
    <t>Ductless Mini Split - HP</t>
  </si>
  <si>
    <t>Disclaimer: Terms and conditions are subject to change without notice, including early termination of this promotion. No additional fees apply. The rebate will be issued in the form of a check unless otherwise indicated. PSEG Long Island administers the rebate program on behalf of the Long Island Power Authority, the rebate program sponsor. Please visit www.psegliny.com/efficiency for more details. 
Signature also confirms that to the best of my knowledge this PSEG Long Account has not received any HPwES rebates in the past.  If rebates have already been claimed for the HPwES program, PSEG Long Island has the authority to deny additional rebate claims.</t>
  </si>
  <si>
    <t>Cust Info Tab: Added the following language before customer signature "Signature also confirms that to the best of my knowledge this PSEG Long Account has not received any HPwES rebates in the past.  If rebates have already been claimed for the HPwES program, PSEG Long Island has the authority to deny additional rebate claims" Per SW and BL</t>
  </si>
  <si>
    <t>Integrated/Modulating Control</t>
  </si>
  <si>
    <t>Integrated/Fixed Control</t>
  </si>
  <si>
    <t>Smart thermostat incentives are limited to one thermostat per unit and cannot replace an existing Smart thermostat. Smart thermostat must control the installed unit in order to be eligible for an incentive. Thermostats must be installed by a QIV contractor or by a Home Performance with ENERGY STAR contractor.</t>
  </si>
  <si>
    <t>All tabs - Updated color scheme</t>
  </si>
  <si>
    <t>Draft5</t>
  </si>
  <si>
    <t>Ref Tab: Updated Cooling Baselines table in J8 to match internal - Updated Primary and Secondary Cooling Equipment Name Managers</t>
  </si>
  <si>
    <t>Displacement</t>
  </si>
  <si>
    <t>Ref Tab:Emission Factor Table - Updated to 1.1962</t>
  </si>
  <si>
    <t>Ref Tab: Qual Index - Updated formulas to match internl (ASHP table)</t>
  </si>
  <si>
    <t>Project Type - Water Heating:</t>
  </si>
  <si>
    <t>Project Type - Tune Up:</t>
  </si>
  <si>
    <t>Water Heating System 1</t>
  </si>
  <si>
    <t>Invoice/Receipt Number:</t>
  </si>
  <si>
    <t>Existing Water Heaters</t>
  </si>
  <si>
    <t>Gas Storage Water Heater</t>
  </si>
  <si>
    <t>Oil Storage Water Heater</t>
  </si>
  <si>
    <t>Propane Storage Water Heater</t>
  </si>
  <si>
    <t>Electric Storage Water Heater</t>
  </si>
  <si>
    <t>Gas Tankless Water Heater</t>
  </si>
  <si>
    <t>Electric Tankless Water Heater</t>
  </si>
  <si>
    <t>Heat Pump Water Heater</t>
  </si>
  <si>
    <t>Proposed Water Heaters</t>
  </si>
  <si>
    <t>Tankless Water Heater</t>
  </si>
  <si>
    <t>Project Type - Watr Heating</t>
  </si>
  <si>
    <t>Project Type - Tune Up</t>
  </si>
  <si>
    <t>Model Number:</t>
  </si>
  <si>
    <t>Eligibility Requirements</t>
  </si>
  <si>
    <t>HPWH &lt; 55 gallons</t>
  </si>
  <si>
    <t>HPWH &gt; 55 gallons</t>
  </si>
  <si>
    <t>Units/Measure</t>
  </si>
  <si>
    <t>Gross_EE kWh/Unit</t>
  </si>
  <si>
    <t>Summer Peak kW/Unit</t>
  </si>
  <si>
    <t>therm/Unit</t>
  </si>
  <si>
    <t>MMBTU/Unit_EE</t>
  </si>
  <si>
    <t>Gross_BE kWh/Unit</t>
  </si>
  <si>
    <t>Gross_Winter kW/Unit</t>
  </si>
  <si>
    <t>MMBTU/Unit_BE</t>
  </si>
  <si>
    <t>Lifetime</t>
  </si>
  <si>
    <t>UEFbase: Baseline Uniform Energy Factor</t>
  </si>
  <si>
    <t>UEFcode: Code Uniform Energy Factor</t>
  </si>
  <si>
    <t>UEFee: Efficient Uniform Energy Factor</t>
  </si>
  <si>
    <t>Avg Storage Capacity - Tank Size (gallons)</t>
  </si>
  <si>
    <t>Days/Year</t>
  </si>
  <si>
    <t>Gallons/Day (GPD)</t>
  </si>
  <si>
    <t>FD: Derate Factor</t>
  </si>
  <si>
    <t>FEH: Electric Heating Factor</t>
  </si>
  <si>
    <t>FL: Location Factor</t>
  </si>
  <si>
    <t>FCool: Cooling Factor</t>
  </si>
  <si>
    <t>FAC: Air Conditioning Factor</t>
  </si>
  <si>
    <t>FHeat: Heating Factor</t>
  </si>
  <si>
    <t>Standby Hours/Year</t>
  </si>
  <si>
    <t>Btu/gal-°F</t>
  </si>
  <si>
    <t>TI: Inlet Temp (Tank-In Temperature)</t>
  </si>
  <si>
    <t>THW: Hot Water Temp (Tank Setpoint)</t>
  </si>
  <si>
    <t>Btu/kW</t>
  </si>
  <si>
    <t>AFEff</t>
  </si>
  <si>
    <t>FWH,E: Electric water heating factor</t>
  </si>
  <si>
    <t>FWH,FF: Fossil fuel water heating factor</t>
  </si>
  <si>
    <t>FGH: Natural gas heating factor</t>
  </si>
  <si>
    <t>FOH: Fuel oil heating factor</t>
  </si>
  <si>
    <t>FPH: Propane heating factor</t>
  </si>
  <si>
    <t>kWh Cooling</t>
  </si>
  <si>
    <t>kWh Heating</t>
  </si>
  <si>
    <t>MTC</t>
  </si>
  <si>
    <t>kWhWHe</t>
  </si>
  <si>
    <t>kWhWHff</t>
  </si>
  <si>
    <t xml:space="preserve">kWhC </t>
  </si>
  <si>
    <t xml:space="preserve">kWhH </t>
  </si>
  <si>
    <t>Gas Water Heating:</t>
  </si>
  <si>
    <t>Oil Water Heating:</t>
  </si>
  <si>
    <t>Propane Water Heating:</t>
  </si>
  <si>
    <t>UEFbase = 0.9307 - (0.0002 * Volume) for &lt;= 50 gallons</t>
  </si>
  <si>
    <t>UEFee = 2.2418 - (0.0011 * Volume) for &gt;= 50 gallons</t>
  </si>
  <si>
    <t>kWhCooling = ((GPD * 365 * 8.33 * (Setpoint-Inlet)/3412) * (1-(1/UEFee)) * FL * Fcool*/3.412/SEER))</t>
  </si>
  <si>
    <t>kWhHeating = ((GPD * 365 * 8.33 * (Setpoint_Inlet)/3412) * (1-(1/UEFee)) * FL * (Fheat/3.412/HSPF))</t>
  </si>
  <si>
    <t xml:space="preserve">Product </t>
  </si>
  <si>
    <t>Summer kW saved</t>
  </si>
  <si>
    <t>EE kWh saved</t>
  </si>
  <si>
    <t>Winter kW saved</t>
  </si>
  <si>
    <t>BE kWh saved</t>
  </si>
  <si>
    <t>MMBTU EE</t>
  </si>
  <si>
    <t>MMBTU BE</t>
  </si>
  <si>
    <t>EE CO2</t>
  </si>
  <si>
    <t>BE CO2</t>
  </si>
  <si>
    <t>HVAC Interactivity Factor Demand</t>
  </si>
  <si>
    <t>HVAC Interactivity Factor Energy</t>
  </si>
  <si>
    <t>Incentive</t>
  </si>
  <si>
    <t>Heat Pump Water Heater &lt; 55 Gallons</t>
  </si>
  <si>
    <t>Heat Pump Water Heaters</t>
  </si>
  <si>
    <t>Heat Pump Water Heater &gt; 55 Gallons</t>
  </si>
  <si>
    <t>Measure Name</t>
  </si>
  <si>
    <t>&gt;12kW</t>
  </si>
  <si>
    <t>Source</t>
  </si>
  <si>
    <t>Incremental Cost</t>
  </si>
  <si>
    <t>ODC TRM</t>
  </si>
  <si>
    <t>UAbaseline: Baseline Overall Heat Loss Coefficient:</t>
  </si>
  <si>
    <t>Uaee: Energy Efficient Overall Heat Loss Coefficient:</t>
  </si>
  <si>
    <t>Tankless Water Heaters</t>
  </si>
  <si>
    <t xml:space="preserve">Source: 2021 Program Planning Tool </t>
  </si>
  <si>
    <t>Site Info Tab: Added a field for Projecr Type - Water Heating</t>
  </si>
  <si>
    <t>Site Info Tab: Added a field for Projecr Type - Tune Up</t>
  </si>
  <si>
    <t>Ref Tab: Added an existing water heating and proposed water heating table (beginning in Cells A202 and C202) - Added both to Name Manager</t>
  </si>
  <si>
    <t>Ref Tab: Added Heat Pump Water Heater Assumptions beginning in Cells A222 and D222</t>
  </si>
  <si>
    <t>Ref Tab: Added Tankless Water Heater Assumptions beginning in Cells A273</t>
  </si>
  <si>
    <t>Ref Tab: Added NTG table for water heating equipment beginning in Cell L202</t>
  </si>
  <si>
    <t>Water Heating Worksheet Tab: Added new tab</t>
  </si>
  <si>
    <t>CAC Tune Ups &amp; ASHP Tune Ups</t>
  </si>
  <si>
    <t>Assumptions:</t>
  </si>
  <si>
    <t>EFLHcooling:</t>
  </si>
  <si>
    <t>*NYS TRM</t>
  </si>
  <si>
    <t>EFLHheating:</t>
  </si>
  <si>
    <t>SFcooling:</t>
  </si>
  <si>
    <t>*Iowa TRM</t>
  </si>
  <si>
    <t>SFheating:</t>
  </si>
  <si>
    <t>CAC Assumptions:</t>
  </si>
  <si>
    <t>Capacity (tons):</t>
  </si>
  <si>
    <t>*2020 Planning Tool</t>
  </si>
  <si>
    <t>Rated SEER:</t>
  </si>
  <si>
    <t>Rated EER:</t>
  </si>
  <si>
    <t>Per ODC: https://www.improvenet.com/costs-near-me/new-york-air-conditioner-repair-cost</t>
  </si>
  <si>
    <t>CAC Savings</t>
  </si>
  <si>
    <t>Gross kWh Savings:</t>
  </si>
  <si>
    <t>Summer kW Savings:</t>
  </si>
  <si>
    <t>Winter kW Savings</t>
  </si>
  <si>
    <t xml:space="preserve"> EE MMBTU Savings:</t>
  </si>
  <si>
    <t>BE MMBtu Savings</t>
  </si>
  <si>
    <t>$/MMBTU:</t>
  </si>
  <si>
    <t>ASHP Assumptions:</t>
  </si>
  <si>
    <t>Rated HSPF:</t>
  </si>
  <si>
    <t>ASHP Savings</t>
  </si>
  <si>
    <t>EE MMBTU Savings:</t>
  </si>
  <si>
    <t>Ref Tab: Added Tune Up Assumptions from Planning Tool beginning in Cell A321</t>
  </si>
  <si>
    <t>11.18.20</t>
  </si>
  <si>
    <t>Tune-Up Type:</t>
  </si>
  <si>
    <t>Tune-Up Type</t>
  </si>
  <si>
    <t>Air Source Heat Pump</t>
  </si>
  <si>
    <t>Cooling Capacity (btu):</t>
  </si>
  <si>
    <t>Heat Pump Heating Capacity (btu):</t>
  </si>
  <si>
    <t>11.20.20</t>
  </si>
  <si>
    <t xml:space="preserve">Tune Up Tab: Added tab and 5 tables for data collection </t>
  </si>
  <si>
    <t>Draftt8</t>
  </si>
  <si>
    <t>Draft6</t>
  </si>
  <si>
    <t>Ref Tab: Added Tune-Up Type table beginning in Cell J202 - Added to Name Manager</t>
  </si>
  <si>
    <t>HVAC Equipment Tune Up 1</t>
  </si>
  <si>
    <t>HVAC Equipment Tune Up 2</t>
  </si>
  <si>
    <t>HVAC Equipment Tune Up 3</t>
  </si>
  <si>
    <t>HVAC Equipment Tune Up 4</t>
  </si>
  <si>
    <t>HVAC Equipment Tune Up 5</t>
  </si>
  <si>
    <t xml:space="preserve"> Test Results:
(Pre Tune-Up Factory Charge)</t>
  </si>
  <si>
    <t xml:space="preserve">Tune Up tab: Updated fields to reflect data collection needs </t>
  </si>
  <si>
    <t>- Air Sealing must includer Blower door tests assisted per BPI standards</t>
  </si>
  <si>
    <t>- Insulation must be accompanied by blower door assisted air sealing per BPI standard and must be installed in conjuction with comprehensive air sealing</t>
  </si>
  <si>
    <t>- Duct Sealing is not permitted with duct tape, only UL181B mastic or tape is permissable; all ductwork in uncondtioned space must be duct sealed</t>
  </si>
  <si>
    <t>Program financing is available for all eligible measures through NYSERDA:</t>
  </si>
  <si>
    <t>http://www.energyfinancesolutions.com</t>
  </si>
  <si>
    <t xml:space="preserve">Rebate </t>
  </si>
  <si>
    <t>11.24.20</t>
  </si>
  <si>
    <t>Table Tab: Added two tables for HPwES rebates (market and income eligible)</t>
  </si>
  <si>
    <t>Draft10</t>
  </si>
  <si>
    <t>Eligibility table: added section for HPwES eligibility and included rebate tables</t>
  </si>
  <si>
    <t>Home Performance with ENERGY STAR -Income Eligible</t>
  </si>
  <si>
    <t xml:space="preserve">Home Performance with ENERGY STAR </t>
  </si>
  <si>
    <t>Tune Up Rebates</t>
  </si>
  <si>
    <t>Ducted Air Source Heat Pump</t>
  </si>
  <si>
    <t>For Air Source Heat Pumps, ducted equipment is eligible for a rebate only; ductless systems are not eligible</t>
  </si>
  <si>
    <t>Condenser Model Number:</t>
  </si>
  <si>
    <t>Condenser Serial Number:</t>
  </si>
  <si>
    <t>All Heat Pump Water Heaters must be ENERGY STAR Listed</t>
  </si>
  <si>
    <t>- ENERGY STAR listed is not a requirement</t>
  </si>
  <si>
    <t>CH650</t>
  </si>
  <si>
    <t>Table Tab: Added table for Water Heating Equipment</t>
  </si>
  <si>
    <t>Table Tab: Added table for Tune Up</t>
  </si>
  <si>
    <t>Tune Up Tab: Added eligibility requirement and rebate table</t>
  </si>
  <si>
    <t>Water Heating Worksheet Tab: Added eligibility requirements and rebate table</t>
  </si>
  <si>
    <t>Ref Tab: Updated measure codes for WaterHeating equipment to reflect CH600, CH610, and CH650</t>
  </si>
  <si>
    <t>Ref Tab: Updated value for BE CO2 for Tankless Water Heater</t>
  </si>
  <si>
    <t>Water Heating Rebates</t>
  </si>
  <si>
    <t>Equipment Tab: Updated the heating capacity field to include 17F for cold climate equipment only</t>
  </si>
  <si>
    <t>Tune Up Tab: Added checkboxes under tune-up tables that will generate additional tables when clicked - Added code to checkboxes</t>
  </si>
  <si>
    <t>Serial Number:</t>
  </si>
  <si>
    <t>Load Calc Tab: Reformatted "Unit Controlled" and "Technology Type"</t>
  </si>
  <si>
    <t>Equipment Tab: Added Numbers 1-10 in white text to the left of the New equipment dropdown (this is to match with the Smart Thermostats tab)</t>
  </si>
  <si>
    <t>Qual Index: Updated formulas for Smart Therms - SEER, HSPF, Cooling, and Heating to accommodate new tab layouts</t>
  </si>
  <si>
    <t>11.25.20</t>
  </si>
  <si>
    <t>Qual Index: Updated formulas for Integrated Controls - SEER, HSPF, Cooling, and Heating to accommodate new tab layouts</t>
  </si>
  <si>
    <t>Draft11</t>
  </si>
  <si>
    <t>CO2 Baseline</t>
  </si>
  <si>
    <t>Qual Index: Added column Q CO2 Baseline to ASHP table</t>
  </si>
  <si>
    <t>Integrated/Modulating Controls</t>
  </si>
  <si>
    <t>Integrated/Fixed Controls</t>
  </si>
  <si>
    <t>12.01.20</t>
  </si>
  <si>
    <t>Int Controls Tab: Updated Rebate table on tab to include "Integrated/Modulating Controls", "Integrated/Fixed Controls"</t>
  </si>
  <si>
    <t>Draft12</t>
  </si>
  <si>
    <t>Equipment Information Worksheet</t>
  </si>
  <si>
    <t>Equipment Info Tab: Added code to Smart Therm and Int Controls checkboxes to hide and unhide tabs</t>
  </si>
  <si>
    <t xml:space="preserve">Equipment Info Tab: Added eligibility language under Smart Therm and Int Control checkboxes </t>
  </si>
  <si>
    <t>To complete the worksheet enable all macros and follow these simple steps:</t>
  </si>
  <si>
    <t>Enter account number, account holder name and installation address, and Home Comfort/Home Performance Participating Partner information, and Rebate Payment Method on the Customer Information tab.</t>
  </si>
  <si>
    <t>- If installing Cold Climate Heat Pumps, system must be listed and verified on the NEEP database</t>
  </si>
  <si>
    <t>Enter equipment and AHRI data in all grey cells; AHRI number must match information on AHRI certified, please don't abbreviate</t>
  </si>
  <si>
    <t>Customer Name*:
(Print)</t>
  </si>
  <si>
    <t>*Must be the Account Holder of Record</t>
  </si>
  <si>
    <t>Use this form to self certify project completion. 
All customer and installation fields must be completed. Ensure customer name and signature match the account holder of record as found on the PSEG Long Island bill.</t>
  </si>
  <si>
    <r>
      <t xml:space="preserve">Customer Name*:
</t>
    </r>
    <r>
      <rPr>
        <b/>
        <i/>
        <sz val="10"/>
        <color indexed="8"/>
        <rFont val="Arial Narrow"/>
        <family val="2"/>
      </rPr>
      <t>(Print)</t>
    </r>
  </si>
  <si>
    <t>*Must be Account Holder of Record</t>
  </si>
  <si>
    <t>All Serial Numbers entered must match invoice</t>
  </si>
  <si>
    <t>Site Info Tab: Changed "Efficiency" in cells A37 and A49 to "Combustion Efficiency"</t>
  </si>
  <si>
    <t>Instructions Tab: Updated language on tab per Home Comfort team - Added language aboout NEEP and AHRI validiation</t>
  </si>
  <si>
    <t>Equipment Info Tab: Added to the bottom of each table *All Cold Climate systems must be NEEP listed</t>
  </si>
  <si>
    <t>Elig Tab: Added language that Whole House CC will be rebated at 17F and partial CC wil be rebated at 17F, non CC at 47F Heating capacity</t>
  </si>
  <si>
    <t>Project Completion Form Tab: Under Customer Signature added *Must be Account Holder of Record</t>
  </si>
  <si>
    <t>Assignment Form Tab: Under Customer Signature added *Must be Account Holder of Record</t>
  </si>
  <si>
    <t>Int Controls Tab: Added row 5 and the following language "All Serial Numbers entered must match invoice"</t>
  </si>
  <si>
    <r>
      <t xml:space="preserve">Unit Controlled:
</t>
    </r>
    <r>
      <rPr>
        <b/>
        <sz val="10"/>
        <color indexed="8"/>
        <rFont val="Times New Roman"/>
        <family val="1"/>
      </rPr>
      <t>(Required for Cold Climate Equipment)</t>
    </r>
  </si>
  <si>
    <t>Unit 4</t>
  </si>
  <si>
    <t>Load Calculations: G14 Added formula to pull Control Type</t>
  </si>
  <si>
    <t>12.02.20</t>
  </si>
  <si>
    <t>Load Calculations: B19 Added Warning for Integrated Controls and heat pump combo</t>
  </si>
  <si>
    <t>Ductless Multi Split - ccASHP EH</t>
  </si>
  <si>
    <t>Ductless Multi Split - ccASHP</t>
  </si>
  <si>
    <t>Existing Systems</t>
  </si>
  <si>
    <t>Primary Existing System</t>
  </si>
  <si>
    <t>Secondary Existing System</t>
  </si>
  <si>
    <t>References: Aded table for Existing System drop down (primary/secondary)</t>
  </si>
  <si>
    <t xml:space="preserve">Load Calculations: Added existing Equipment to first table </t>
  </si>
  <si>
    <t>3c</t>
  </si>
  <si>
    <t>Ductless Multi Split - ccASHP No Fossil Fuel Heater 1</t>
  </si>
  <si>
    <t>Ductless Multi Split - ccASHP Integrated/Modulating Control 1</t>
  </si>
  <si>
    <t>3b</t>
  </si>
  <si>
    <t>Ductless Multi Split - ccASHP Integrated/Modulating Control 0.9</t>
  </si>
  <si>
    <t>3a</t>
  </si>
  <si>
    <t>Ductless Multi Split - ccASHP Integrated/Modulating Control 0.7</t>
  </si>
  <si>
    <t>Ductless Multi Split - ccASHP Integrated/Fixed Control 0.7</t>
  </si>
  <si>
    <t>Ductless Multi Split - ccASHP Freeze Stat 0.7</t>
  </si>
  <si>
    <t>Ductless Multi Split - ccASHP Separate Control 0.7</t>
  </si>
  <si>
    <t>Ductless Multi Split - ccASHP Integrated/Modulating Control 0.6</t>
  </si>
  <si>
    <t>Ductless Multi Split - ccASHP Integrated/Fixed Control 0.6</t>
  </si>
  <si>
    <t>Ductless Multi Split - ccASHP Freeze Stat 0.6</t>
  </si>
  <si>
    <t>Ductless Multi Split - ccASHP Separate Control 0.6</t>
  </si>
  <si>
    <t>Ductless Multi Split - ccASHP Integrated/Modulating Control 0.5</t>
  </si>
  <si>
    <t>Ductless Multi Split - ccASHP Integrated/Fixed Control 0.5</t>
  </si>
  <si>
    <t>Ductless Multi Split - ccASHP Freeze Stat 0.5</t>
  </si>
  <si>
    <t>Ductless Multi Split - ccASHP Separate Control 0.5</t>
  </si>
  <si>
    <t>Ductless Multi Split - ccASHP Integrated/Modulating Control 0.4</t>
  </si>
  <si>
    <t>Ductless Multi Split - ccASHP Integrated/Fixed Control 0.4</t>
  </si>
  <si>
    <t>Ductless Multi Split - ccASHP Freeze Stat 0.4</t>
  </si>
  <si>
    <t>Ductless Multi Split - ccASHP Separate Control 0.4</t>
  </si>
  <si>
    <t>Ductless Multi Split - ccASHP Integrated/Modulating Control 0.3</t>
  </si>
  <si>
    <t>Ductless Multi Split - ccASHP Integrated/Fixed Control 0.3</t>
  </si>
  <si>
    <t>Ductless Multi Split - ccASHP Freeze Stat 0.3</t>
  </si>
  <si>
    <t>Ductless Multi Split - ccASHP Separate Control 0.3</t>
  </si>
  <si>
    <t>Retrofit Ductless Multi Split - ccASHP Tier II</t>
  </si>
  <si>
    <t>CH220-R</t>
  </si>
  <si>
    <t>New Ductless Multi Split - ccASHP Tier II</t>
  </si>
  <si>
    <t>Ductless Multi Split - ccASHP EH Tier II</t>
  </si>
  <si>
    <t>Whole House Ductless Multi Split - ccASHP Tier II3</t>
  </si>
  <si>
    <t>Whole House Ductless Multi Split - ccASHP Tier II2</t>
  </si>
  <si>
    <t>Whole House Ductless Multi Split - ccASHP Tier II1</t>
  </si>
  <si>
    <t>References: Added Multi Splits to the cold climate scenario table</t>
  </si>
  <si>
    <t>Qualifying Index: Adjusted search area for cold climate scenarios</t>
  </si>
  <si>
    <t>References: Added Multisplit measure codes and rebates</t>
  </si>
  <si>
    <t>Qualifying Index: Chnaged Whole House Manual J PASS/FAIL criteria to 90%-120%</t>
  </si>
  <si>
    <t>Qualifying Index: Changed Manual J PASS FAIL to look for all ducted or cold climate units</t>
  </si>
  <si>
    <t>Qualifying Index: Chnaged Integrated Controls formula to include Separate controls</t>
  </si>
  <si>
    <t>References: Added units 3-10 for controls</t>
  </si>
  <si>
    <t>Load Calculation: Extended Unit Controller drop down to include Units 3-10</t>
  </si>
  <si>
    <t>Site Equipment: Removed Primary and Secondary Heating Sources</t>
  </si>
  <si>
    <t>Macro: Chnaged hide/unhide ranges for secondary heating source</t>
  </si>
  <si>
    <t>Qualifying Index: Fixed Baseline Efficiencies formula to use either primary or secondary cooling system efficiencies if entered and selected</t>
  </si>
  <si>
    <t>12.03.20</t>
  </si>
  <si>
    <t>Qualifying Index: Updated COP and AFUE formulas</t>
  </si>
  <si>
    <r>
      <t xml:space="preserve">HSPF:
</t>
    </r>
    <r>
      <rPr>
        <b/>
        <sz val="9"/>
        <rFont val="Arial Narrow"/>
        <family val="2"/>
      </rPr>
      <t>*For Electric Heat Pumps</t>
    </r>
  </si>
  <si>
    <r>
      <t xml:space="preserve">COP:
</t>
    </r>
    <r>
      <rPr>
        <b/>
        <sz val="9"/>
        <rFont val="Arial Narrow"/>
        <family val="2"/>
      </rPr>
      <t>*For Electric Heating</t>
    </r>
  </si>
  <si>
    <r>
      <t xml:space="preserve">AFUE:
</t>
    </r>
    <r>
      <rPr>
        <b/>
        <sz val="9"/>
        <rFont val="Arial Narrow"/>
        <family val="2"/>
      </rPr>
      <t>*For Fossil Fuel Heating</t>
    </r>
  </si>
  <si>
    <t>Qualifying Index: Updated Integrated Controls formula</t>
  </si>
  <si>
    <t xml:space="preserve">Site Information: HSPF, COP, and AFUE were updated with a note describing the purpose of each field </t>
  </si>
  <si>
    <t>Water Heating</t>
  </si>
  <si>
    <t>ASHP &amp; CAC Tune Ups</t>
  </si>
  <si>
    <t>New Equipment Type</t>
  </si>
  <si>
    <t>Proposed Efficiency</t>
  </si>
  <si>
    <t>Rebate per unit</t>
  </si>
  <si>
    <t>Quantity</t>
  </si>
  <si>
    <t>Total Rebate</t>
  </si>
  <si>
    <t>Total Incentive</t>
  </si>
  <si>
    <t>kW Savings Winter</t>
  </si>
  <si>
    <t xml:space="preserve">BE kWh Savings </t>
  </si>
  <si>
    <t>Pass/Fail:</t>
  </si>
  <si>
    <t>Tune Up Type</t>
  </si>
  <si>
    <t>Cooling Capacity</t>
  </si>
  <si>
    <t>Heating Capacity</t>
  </si>
  <si>
    <t>Pre-Tune Up Charge</t>
  </si>
  <si>
    <t>Nameplate SEER</t>
  </si>
  <si>
    <t>Nameplate EER</t>
  </si>
  <si>
    <t>Nameplate HSPF</t>
  </si>
  <si>
    <t>Baseline Efficiency Reference Table</t>
  </si>
  <si>
    <t>% Factory Charge</t>
  </si>
  <si>
    <t>Normalized Efficiency (Short Orifice)</t>
  </si>
  <si>
    <t>Normalized Efficiency (TXV)</t>
  </si>
  <si>
    <t>Normalized Efficiency</t>
  </si>
  <si>
    <t>Pre-SEER</t>
  </si>
  <si>
    <t>Pre-EER</t>
  </si>
  <si>
    <t>Pre-HSPF</t>
  </si>
  <si>
    <t>Qualifying Index: Added Water Heating Savings Section</t>
  </si>
  <si>
    <t>Qualifying Index: Added Tune Up Savings Section</t>
  </si>
  <si>
    <t>12.04.20</t>
  </si>
  <si>
    <t>References: Updated Water Heating CO2 Calcs</t>
  </si>
  <si>
    <t>*2016 and earlier Cool Homes Data</t>
  </si>
  <si>
    <t>CH500</t>
  </si>
  <si>
    <t>Tune Up</t>
  </si>
  <si>
    <t>CH510</t>
  </si>
  <si>
    <t>Cooling EFLH</t>
  </si>
  <si>
    <t>Heating EFLH</t>
  </si>
  <si>
    <t>References: Added Tune Up Measure Codes</t>
  </si>
  <si>
    <t>Qualifying Index: Added Tune Up savings</t>
  </si>
  <si>
    <t>Tune Up Worksheet: Removed Name Plate Efficiency Fields</t>
  </si>
  <si>
    <t>Qualifying Index: Completed Tune Up links</t>
  </si>
  <si>
    <t>Cust Info Tab" Updated Rebate Total in cell K31 to account for new tabs and layout</t>
  </si>
  <si>
    <t>Draft18</t>
  </si>
  <si>
    <t>Equipment Info Tab: Updated code for Load Calcs to account for shifting of cells down</t>
  </si>
  <si>
    <t>Tune Up: Added rebate formulas to individual tables</t>
  </si>
  <si>
    <t>Ref Tab: L207 - changed Heat Pump to Air Source Heat Pump</t>
  </si>
  <si>
    <t>12.08.20</t>
  </si>
  <si>
    <t>Water Heating: Changed Tankless Water Heater PASS/FAIL to 0.93 UEF</t>
  </si>
  <si>
    <t>Water Heating: Chnaged format of PASS/FAIL to Locked and Hidden</t>
  </si>
  <si>
    <t>References: Updated Smart T rebate</t>
  </si>
  <si>
    <t>Qualifying Index: Changed Controlled Unit Look Up</t>
  </si>
  <si>
    <t>Site Information: Changed Format of Existing Equipment</t>
  </si>
  <si>
    <t>Smart Tstat: Added Look up for Primary Cooling or Heating</t>
  </si>
  <si>
    <t>12.09.20</t>
  </si>
  <si>
    <t>Uniform Energy Factor (UEF)</t>
  </si>
  <si>
    <t>Heat Pump Water Heater &gt; 55</t>
  </si>
  <si>
    <t>Tankless Water Heater must be electric tankless (instantaneous) water heater</t>
  </si>
  <si>
    <t>Water Heating: Changed Eligibility table to include UEF requirements</t>
  </si>
  <si>
    <t>Space Heating Information</t>
  </si>
  <si>
    <t>Space Cooling Information</t>
  </si>
  <si>
    <t>Pre Inspection: Re aligned Space Heating and Cooling look ups</t>
  </si>
  <si>
    <t>Post Inspection: Re aligned Heat Pump Look Ups</t>
  </si>
  <si>
    <t>Post Inspection: Added Water Heating Table</t>
  </si>
  <si>
    <t>Existing Cooling Equipment</t>
  </si>
  <si>
    <t>Existing Heating Equipment</t>
  </si>
  <si>
    <t>HSPF/COP</t>
  </si>
  <si>
    <t>12.9.20</t>
  </si>
  <si>
    <t>Project Review Tab: Added columns for Existing Heating and Cooling linked to Qual Index for Macro use</t>
  </si>
  <si>
    <t>Draft21</t>
  </si>
  <si>
    <t>Equpiment Tab: Udpated all existing equipment drop downs to "Primary, Secondary" selections</t>
  </si>
  <si>
    <t>Quantity:</t>
  </si>
  <si>
    <t>12.10.20</t>
  </si>
  <si>
    <t>Water Heating Worksheet: Moved PASS/FAIL down 2 rows</t>
  </si>
  <si>
    <t>Water Heating Worksheet: Added new Quantity field</t>
  </si>
  <si>
    <t>Qualifying Index: Changed Quantity for water heating to reference the Water Heating tab</t>
  </si>
  <si>
    <t>Draft 22</t>
  </si>
  <si>
    <t>Cooling Source:</t>
  </si>
  <si>
    <t>Existing Primary System</t>
  </si>
  <si>
    <t>Existing Secondary System</t>
  </si>
  <si>
    <t>Heating Type:</t>
  </si>
  <si>
    <t>Cooling Type:</t>
  </si>
  <si>
    <t>HPwES: Updated Heat &amp; Cooling Systems 1&amp;2 to look for new or xisting system information</t>
  </si>
  <si>
    <t xml:space="preserve">Qualifying Index: Re-did reference to HPwES tab </t>
  </si>
  <si>
    <t>References: Added AC &amp; Gas Ceiling Insulation table inputs</t>
  </si>
  <si>
    <t>Home Comfort Heat Pump</t>
  </si>
  <si>
    <t>5)</t>
  </si>
  <si>
    <t>If a new heat pump is installed through the Home Comfort program, enter "Home Comfort Heat Pump" as the Heating and Cooling System</t>
  </si>
  <si>
    <t>a) The total capacity and average efficiencies from the new systems will be populated from the Equipment Information tab</t>
  </si>
  <si>
    <t>12.11.20</t>
  </si>
  <si>
    <t>HPwES: Updated Instructions for filling out Heating and Cooling Information</t>
  </si>
  <si>
    <t>Water Heating: Changed "" when information isn't entered to $0 to avoid #VALUE error on Customer Information tab</t>
  </si>
  <si>
    <t>New Construction - Cold Climate</t>
  </si>
  <si>
    <t>Existing Building - Cold Climate</t>
  </si>
  <si>
    <t>- The designed heating Manual J must meet 90-120% of the Heating Load. Integrated Controls are required.</t>
  </si>
  <si>
    <t>12.12.20</t>
  </si>
  <si>
    <t>Instructions Tab: Updated Whole House threshold from 100% to 90-120% in row 24</t>
  </si>
  <si>
    <t>Instructions Tab: Added 4/02/20 to row 82 for submittal date of docs</t>
  </si>
  <si>
    <t>Elig Table: Updated Whole House threshold from 100% to 90-120% in row 8</t>
  </si>
  <si>
    <t>Equipment Information - Updated tab name to "ASHP Equipment Information"</t>
  </si>
  <si>
    <t>ASHP Equipment Info Tab: Updated code for sheet name to include "ASHP"</t>
  </si>
  <si>
    <t>Coil/Air Handler Model Number:</t>
  </si>
  <si>
    <t>Coil/Air Handler Serial Number:</t>
  </si>
  <si>
    <t>ASHP Equipment Info Tab: Added "Number" to Coil and Air Handler fields</t>
  </si>
  <si>
    <t>AHRI Reference Number:</t>
  </si>
  <si>
    <t>ASHP Equip Info Tab: Added "btuh" to Cooling/heating capacity fields, changed AHRI Ref ID to AHRI Ref #, added *47F degree language under heating capacity field</t>
  </si>
  <si>
    <t>ASHP Equip Info Tab: Updated data validation and cell formatting for all cells</t>
  </si>
  <si>
    <t>ASHP: Added additiona data validation to match 2020 HC App - SEER/EER (Decimal between 5 and 150) HSPF (Decimal between .9 and 99) Cooling/Heating Caps (1000 to 500000)</t>
  </si>
  <si>
    <t>Load Calc Tab: Changed name to ASHP Load Calculations</t>
  </si>
  <si>
    <t>ASHP Equip Info Tab: Updated code any code for Load Calculations to ASHP Load Calculations</t>
  </si>
  <si>
    <t>ASHP Load Calc Tab: Updated Manual J fields to include more details  I.E. BTUH and Latent/Sensible for Cooling</t>
  </si>
  <si>
    <t>AHRI Cooling Capacity (BTUh):</t>
  </si>
  <si>
    <r>
      <t xml:space="preserve">Manual J Cooling Load (BTUh)*:
</t>
    </r>
    <r>
      <rPr>
        <b/>
        <sz val="11"/>
        <color indexed="8"/>
        <rFont val="Times New Roman"/>
        <family val="1"/>
      </rPr>
      <t>*Sensible and Latent</t>
    </r>
  </si>
  <si>
    <t>Manual J Heating Load (BTUh):</t>
  </si>
  <si>
    <t>Guidelines Tab: Updated Whole House threshold from 100% to 90-120% in row 26</t>
  </si>
  <si>
    <r>
      <t xml:space="preserve">Smart Thermostat/Integrated Control Type 1*:
</t>
    </r>
    <r>
      <rPr>
        <b/>
        <sz val="11"/>
        <color indexed="8"/>
        <rFont val="Times New Roman"/>
        <family val="1"/>
      </rPr>
      <t>*Required for Cold Climate systems</t>
    </r>
  </si>
  <si>
    <r>
      <t xml:space="preserve">Smart Thermostat/Integrated Control Type 2*:
</t>
    </r>
    <r>
      <rPr>
        <b/>
        <sz val="11"/>
        <color indexed="8"/>
        <rFont val="Times New Roman"/>
        <family val="1"/>
      </rPr>
      <t>*Required for Cold Climate systems</t>
    </r>
  </si>
  <si>
    <r>
      <t xml:space="preserve">Smart Thermostat/Integrated Control Type 3*:
</t>
    </r>
    <r>
      <rPr>
        <b/>
        <sz val="11"/>
        <color indexed="8"/>
        <rFont val="Times New Roman"/>
        <family val="1"/>
      </rPr>
      <t>*Required for Cold Climate systems</t>
    </r>
  </si>
  <si>
    <r>
      <t xml:space="preserve">Smart Thermostat/Integrated Control Type 4*:
</t>
    </r>
    <r>
      <rPr>
        <b/>
        <sz val="11"/>
        <color indexed="8"/>
        <rFont val="Times New Roman"/>
        <family val="1"/>
      </rPr>
      <t>*Required for Cold Climate systems</t>
    </r>
  </si>
  <si>
    <r>
      <t xml:space="preserve">Smart Thermostat/Integrated Control Type 5*:
</t>
    </r>
    <r>
      <rPr>
        <b/>
        <sz val="11"/>
        <color indexed="8"/>
        <rFont val="Times New Roman"/>
        <family val="1"/>
      </rPr>
      <t>*Required for Cold Climate systems</t>
    </r>
  </si>
  <si>
    <r>
      <t xml:space="preserve">Smart Thermostat/Integrated Control Type 6*:
</t>
    </r>
    <r>
      <rPr>
        <b/>
        <sz val="11"/>
        <color indexed="8"/>
        <rFont val="Times New Roman"/>
        <family val="1"/>
      </rPr>
      <t>*Required for Cold Climate systems</t>
    </r>
  </si>
  <si>
    <r>
      <t xml:space="preserve">Smart Thermostat/Integrated Control Type 7*:
</t>
    </r>
    <r>
      <rPr>
        <b/>
        <sz val="11"/>
        <color indexed="8"/>
        <rFont val="Times New Roman"/>
        <family val="1"/>
      </rPr>
      <t>*Required for Cold Climate systems</t>
    </r>
  </si>
  <si>
    <r>
      <t xml:space="preserve">Smart Thermostat/Integrated Control Type 8*:
</t>
    </r>
    <r>
      <rPr>
        <b/>
        <sz val="11"/>
        <color indexed="8"/>
        <rFont val="Times New Roman"/>
        <family val="1"/>
      </rPr>
      <t>*Required for Cold Climate systems</t>
    </r>
  </si>
  <si>
    <r>
      <t xml:space="preserve">Smart Thermostat/Integrated Control Type 9*:
</t>
    </r>
    <r>
      <rPr>
        <b/>
        <sz val="11"/>
        <color indexed="8"/>
        <rFont val="Times New Roman"/>
        <family val="1"/>
      </rPr>
      <t>*Required for Cold Climate systems</t>
    </r>
  </si>
  <si>
    <r>
      <t xml:space="preserve">Smart Thermostat/Integrated Control Type 10*:
</t>
    </r>
    <r>
      <rPr>
        <b/>
        <sz val="11"/>
        <color indexed="8"/>
        <rFont val="Times New Roman"/>
        <family val="1"/>
      </rPr>
      <t>*Required for Cold Climate systems</t>
    </r>
  </si>
  <si>
    <t>ASHP Load Calc Tab: Changed "technology type" to Smart Thermostat/Integrated Control Type</t>
  </si>
  <si>
    <t>Tune Up: Added the following language to eligibility reqs: Systems 5 years and older are eligible for rebate</t>
  </si>
  <si>
    <t>Site Info: Added data validation and cell data formatting to Heating and Cooling system tables</t>
  </si>
  <si>
    <t>AHRI Cooling Capacity</t>
  </si>
  <si>
    <t>AHRI Heating Capacity</t>
  </si>
  <si>
    <t>All Air flow Tabs: updated formulas for unit, mfg, model #</t>
  </si>
  <si>
    <t>Qual Index: Updated COP formula beginning in Cell AG27</t>
  </si>
  <si>
    <t>Dev Tab: U[dated formulas on Project Review tab for ASHP table</t>
  </si>
  <si>
    <t>Smart Therms</t>
  </si>
  <si>
    <t>Int Controls</t>
  </si>
  <si>
    <t>12.14.20</t>
  </si>
  <si>
    <t xml:space="preserve">Qualifying Index: Updated SEER,EER, and HSPF Tier look up t look at H27 for ER </t>
  </si>
  <si>
    <t>Draft 26</t>
  </si>
  <si>
    <t>Equipment Information: Added formula to AHRI Heating Capacity to change * to @17 dregrees if a ccASHP is selected as the Technology Type</t>
  </si>
  <si>
    <t>Site Information: Chnaged Whole House Warning from 100% to 90%</t>
  </si>
  <si>
    <t>Qualifying Index: Changed WH scenario look up for S2</t>
  </si>
  <si>
    <t>Load Calculations: Removed additional drop down in cell G40</t>
  </si>
  <si>
    <t>References: C21 changed "TRUE" to TRUE</t>
  </si>
  <si>
    <t>References: Added Integrated/Modulating and Integrated/Fixed to Measure and rebate table</t>
  </si>
  <si>
    <t>12.15.20</t>
  </si>
  <si>
    <t>Ref Tab: Changed "true" to True for income eligible true/false table</t>
  </si>
  <si>
    <t>Draft27</t>
  </si>
  <si>
    <t>CH222-N</t>
  </si>
  <si>
    <t>CH222-R</t>
  </si>
  <si>
    <t>CH426</t>
  </si>
  <si>
    <t>CH427</t>
  </si>
  <si>
    <t>Ref Tab: Updated Measures for cold climate multisplit to be "CH222"; Updated measure codes for Ics to CH426 for Integrated/Modulating and CH427 for Integrated/Fixed</t>
  </si>
  <si>
    <t>*Provide complete and accurate Air Flow and Charge data for each eligible unit</t>
  </si>
  <si>
    <t>Submit completed application and any other required documents to HomeComfortLI@PSEG.com. If your project contains any Home Performance weatherization measures for rebate (Combination Project) then please submit the completed application to HomePerformanceLI@PSEG.com. Be sure to include the PSEG Long Island account number in the subject line.</t>
  </si>
  <si>
    <t>12.16.20</t>
  </si>
  <si>
    <t>Instructions: Wrap text on G13 to show full line of text</t>
  </si>
  <si>
    <t>Instructions: Fixed Typo in last sentence of Air Flow</t>
  </si>
  <si>
    <t>Instructions: Added @PSEG to HPwES email</t>
  </si>
  <si>
    <t>Tankless Water Heater &lt; 12 kW</t>
  </si>
  <si>
    <r>
      <t xml:space="preserve">Tankless Water Heater </t>
    </r>
    <r>
      <rPr>
        <sz val="11"/>
        <color indexed="8"/>
        <rFont val="Calibri"/>
        <family val="2"/>
      </rPr>
      <t>≥</t>
    </r>
    <r>
      <rPr>
        <sz val="11"/>
        <color theme="1"/>
        <rFont val="Calibri"/>
        <family val="2"/>
        <scheme val="minor"/>
      </rPr>
      <t xml:space="preserve"> 12 kW</t>
    </r>
  </si>
  <si>
    <t>Tankless Water Heater ≥ 12 kW</t>
  </si>
  <si>
    <t>ASHP Load Calculation: Manual J PASS FAIL updated to include the new technology type</t>
  </si>
  <si>
    <t>ASHP Load Calculation: Changed Rebate formula to reference Equipment instead of ReferencesH4</t>
  </si>
  <si>
    <t>References: Added Tankless Water Heater &gt;12 kW and Tankless Water Heater &lt; 12 kW</t>
  </si>
  <si>
    <t>Water Heater Worksheet: Updated Quantity data validation to 3 for &lt;12 kW, and 1 for everything else</t>
  </si>
  <si>
    <t>Draft 28</t>
  </si>
  <si>
    <t>Proposed Efficiency (UEF):</t>
  </si>
  <si>
    <t>Water Heater Worksheet: Updated Rebate table</t>
  </si>
  <si>
    <t>CH655</t>
  </si>
  <si>
    <r>
      <t xml:space="preserve">Tankless Water Heater </t>
    </r>
    <r>
      <rPr>
        <sz val="11"/>
        <color indexed="8"/>
        <rFont val="Calibri"/>
        <family val="2"/>
      </rPr>
      <t>≥ 12 kW</t>
    </r>
  </si>
  <si>
    <t>Select Project Type - Water Heating from dropdown</t>
  </si>
  <si>
    <t>- If New Construction, please select "New Construction"</t>
  </si>
  <si>
    <t>-  Heating Capacity (btu), HSPF, COP, AFUE</t>
  </si>
  <si>
    <t>- Select either Primary Heating System or Secondary Heating System</t>
  </si>
  <si>
    <t>ASHP Equipment Information - Heat Pump Installation</t>
  </si>
  <si>
    <t>ASHP Load Calculations - Heat Pump Installation</t>
  </si>
  <si>
    <t>- For Whole House Projects, the equipment must meet 90-120% of  the Manual J designed heating load</t>
  </si>
  <si>
    <t>Select "Unit Controlled" from dropdown</t>
  </si>
  <si>
    <t>- The "Unit #" correlates with the Smart Thermostat or Integrated Control worksheet</t>
  </si>
  <si>
    <t>Provide complete and accurate load calculations associated with each Manual J report</t>
  </si>
  <si>
    <t>If installing Weatherization measures, select Heating and Cooling System information from the drop down</t>
  </si>
  <si>
    <t>If installing a Heat Pump, please select "Home Comfort Heat Pump" in dropdown</t>
  </si>
  <si>
    <t>All Heating and Cooling system values will autopopulate based on Heat Pump installation or data inputs on Site Information tab</t>
  </si>
  <si>
    <t>CAC and ASHP Tune Ups</t>
  </si>
  <si>
    <t>Select "Tune-Up Type" from dropdown</t>
  </si>
  <si>
    <t>- Central Air Conditioner or Air Source Heat Pump</t>
  </si>
  <si>
    <t>Please note, only systems 5 years and older are eligible; Rebates are limited to once every 5 years</t>
  </si>
  <si>
    <t>Water Heating Equipment</t>
  </si>
  <si>
    <t>If completing a Tune Up on more than one system, please select the checkbox that states "Click here to add "HVAC Tune Up"; Up to 5 tune-ups may be entered</t>
  </si>
  <si>
    <t>Systems 5 years and older are eligible for rebate; rebate are limited to once every 5 years</t>
  </si>
  <si>
    <t>Additional Rebate Guidelines Tune Ups</t>
  </si>
  <si>
    <t>Pre-Approval is required</t>
  </si>
  <si>
    <t>Invoice must be provided that contains Refrigerant Charge Level/Adjustment, Filter Inspection/Replacement, Blower and Motor Inspection, Condenser Inspection and Cleaning</t>
  </si>
  <si>
    <t>Additional Rebate Guidelines Water Heating</t>
  </si>
  <si>
    <t>Select "New Equipment Type" from dropdown</t>
  </si>
  <si>
    <t>- Tankless Water Heater, Heat Pump Water Heater</t>
  </si>
  <si>
    <t>Enter the "Cooling Manual J" and "Heating Manual J" data</t>
  </si>
  <si>
    <t>Enter "Cooling Capacity" and "Heating Capacity"</t>
  </si>
  <si>
    <t>Enter "System Manufacturer", "Condenser Model Number", "Condenser Serial Number"</t>
  </si>
  <si>
    <t>Enter "Test Results (Pre Tune-Up Factory Charge)"</t>
  </si>
  <si>
    <t>Select "Existing Equipment Type" from dropdown</t>
  </si>
  <si>
    <t>Enter "Proposed Efficiency" (Uniform Energy Factor)</t>
  </si>
  <si>
    <t>Enter "Invoice/Receipt Number", "Quantity", "Manufacturer", "Model Number", "Serial Number"</t>
  </si>
  <si>
    <t>-Pass/Fail will autopopulate based on system inputs</t>
  </si>
  <si>
    <r>
      <t xml:space="preserve">*Heat Pump Water Heater </t>
    </r>
    <r>
      <rPr>
        <b/>
        <sz val="12"/>
        <rFont val="Arial Narrow"/>
        <family val="2"/>
      </rPr>
      <t>must be ENERGY STAR listed</t>
    </r>
    <r>
      <rPr>
        <sz val="12"/>
        <rFont val="Arial Narrow"/>
        <family val="2"/>
      </rPr>
      <t xml:space="preserve">; Tankless Water Heater </t>
    </r>
    <r>
      <rPr>
        <b/>
        <sz val="12"/>
        <rFont val="Arial Narrow"/>
        <family val="2"/>
      </rPr>
      <t>must be ETL or UL listed</t>
    </r>
  </si>
  <si>
    <t>If using this application to apply for water heating equipment only, please apply through the Residential Online Application found here:</t>
  </si>
  <si>
    <t>https://www.psegliny.com/saveenergyandmoney/energystarrebates</t>
  </si>
  <si>
    <t xml:space="preserve">The Home Comfort Application is intended for all Residential customers (Rate Code 180/580 or equivalent) and accommodates projects such as: Whole House Air Source Heat Pumps, Partial House Air Source Heat Pumps, Weatherization, and combination projects that include both a Heat Pump and Weatherization.  Central Air Conditioner/Air Source Heat Pump Tune-Ups and Water Heating equipment rebates can also be found in this application. For questions about eligibility, please speak to your PSEG Long Island Representative. </t>
  </si>
  <si>
    <t>12.17.20</t>
  </si>
  <si>
    <t>Tune Ups Tab: Added additional Eligibility criteria</t>
  </si>
  <si>
    <t>Draft 29</t>
  </si>
  <si>
    <t>Site Info Tab: Added pop-up message if customer installing water heating to direct them to Resi OLA if applying for water heating rebate only</t>
  </si>
  <si>
    <t>Instructions Tab: Added section for Tune Ups and Water Heating; included link to Resi OLA in watr heating section with direction to apply through OLA if isntalling water heating equipment only</t>
  </si>
  <si>
    <t>Heat Pump Water Heater must be ENERGY STAR listed</t>
  </si>
  <si>
    <t>Proof of purchase (invoice) must be submitted</t>
  </si>
  <si>
    <t>Photos of nameplate (must include serial number) and installation within home must be submitted as form of post-inspection</t>
  </si>
  <si>
    <t>- Limit of 1 HPWH per year</t>
  </si>
  <si>
    <t>- Limit of 3 &lt; 12 kW unit per year; Limit of 1 &gt; 12 kW  unit per year</t>
  </si>
  <si>
    <t>Guidelines Tab: Added section for Tune Ups and a section for Water Heating equipment</t>
  </si>
  <si>
    <t>If applying for water heating equipment only, please apply through the Residential Online Application found on the PSEG Long Island website:</t>
  </si>
  <si>
    <t>Tankless Water Heater must carry Underwriters Laboratory (UL) or Electrical Testing Laboratory (ETL) label</t>
  </si>
  <si>
    <t>Customer Incentive ($/12,000 btu Heating Capacity)</t>
  </si>
  <si>
    <t>- Underwriters Laboratory (UL) or Electrical Testing Laboratory (ETL) label required</t>
  </si>
  <si>
    <t>- Limit 1 per year</t>
  </si>
  <si>
    <r>
      <t xml:space="preserve">- Limit 3 per year &lt; 12 kW; Limit 1 per yer </t>
    </r>
    <r>
      <rPr>
        <sz val="12"/>
        <rFont val="Calibri"/>
        <family val="2"/>
      </rPr>
      <t>≥</t>
    </r>
    <r>
      <rPr>
        <sz val="12"/>
        <rFont val="Times New Roman"/>
        <family val="1"/>
      </rPr>
      <t xml:space="preserve"> 12 kW</t>
    </r>
  </si>
  <si>
    <t>Select Project Type - Tune Up from dropdown</t>
  </si>
  <si>
    <t>Required Documents for Tune Up Payment</t>
  </si>
  <si>
    <t>Required Documents for Water Heating Equipment Payment</t>
  </si>
  <si>
    <t>Required Documents for Tune Up Pre-Approval</t>
  </si>
  <si>
    <t>Required Documents for Water Heating Equipment Pre-Approval</t>
  </si>
  <si>
    <t xml:space="preserve">Post-inspection is required in the form of photo submission of unit
</t>
  </si>
  <si>
    <t>Contractor incentive is per project and not per unit</t>
  </si>
  <si>
    <t>Rebates are available to all residential customers and are based on equipment efficiency</t>
  </si>
  <si>
    <t>A per project contractor incentive is available for to all qualifying Home Comfort Partners (please note, the Contractor Incentive will be applied to the  equipment entered on the first line of the " ASHP Equipment Information" tab)</t>
  </si>
  <si>
    <t>Required Docs Tab: Added Pre-Approval and Payment sections for Tune Ups and Water Heatign Equipment</t>
  </si>
  <si>
    <t>Water Heating Tab: Added additional eligibility criteria and updated rebate vauues for HPWH to $600</t>
  </si>
  <si>
    <t>Project Review Tab: Added column for Utility Gross kW and formula (Prop 0 - Utility Gross kW *Quantity)</t>
  </si>
  <si>
    <t>Prop 0: started updating Prop 0 formulas to align with new layout - left off in Cell CC4 **Please note, did not updae any additional formulas because we only need to have the correct savings formulas on Prop 0</t>
  </si>
  <si>
    <t>For the Test Results: Please enter the % difference in charge from the value that appears on the manifold and the manufacturers specification before system tune-up is conducted</t>
  </si>
  <si>
    <t xml:space="preserve">Tune Up Tab - Reworded Test Results in guidelines </t>
  </si>
  <si>
    <t>12.18.20</t>
  </si>
  <si>
    <t>Ref Tab: Updated rebate value for HPWH to $600</t>
  </si>
  <si>
    <t>Draft31</t>
  </si>
  <si>
    <t>Guidelines: Fixed formatting in row 36 for Tune Up post ins requirement</t>
  </si>
  <si>
    <t>ASHP Equip Info Tab: Added "Equip_Clear 1" "Equip_Clear2" "Equip_Clear 3" for clean inuts button</t>
  </si>
  <si>
    <t>ASHP Equip Info Tab: Added "Equip_Clear 1" "Equip_Clear2" "Equip_Clear 3" to VBA code for clear inputs button</t>
  </si>
  <si>
    <t>ASHP Load Calc Tab: Added "LoadC_Clear 1" "LoadC_Clear2" for clear inputs button</t>
  </si>
  <si>
    <t>ASHP Load Calc Tab: Added "LoadC_Clear 1" "LoadC_Clear2" for clear inputs button - Added to VBA Code for clear inputs</t>
  </si>
  <si>
    <t>12.23.20</t>
  </si>
  <si>
    <t>References: Changed Cell A21 to change based on Site Info drop down selection of Existing or New Construction</t>
  </si>
  <si>
    <t>Draft 32</t>
  </si>
  <si>
    <t>Qualifying Index: row 6 column E references the wrong cell for the tier</t>
  </si>
  <si>
    <t>Tune Up: Added data validation for Cooling capacity and Heating Capacity to be more than 0</t>
  </si>
  <si>
    <t>Tune Up: Added Data Validation for % charge less than 200%</t>
  </si>
  <si>
    <t>Qualifying Index: Tune up Measure code requires heating capacity input</t>
  </si>
  <si>
    <t>Qualifying Index: Water Heating Quantity set to 1 unless it is &lt;12 kW tankless</t>
  </si>
  <si>
    <t>HPwES: Fixed Conditional formatting to have black font</t>
  </si>
  <si>
    <t>All tabs: Locked White Cells</t>
  </si>
  <si>
    <t xml:space="preserve">Ductless Multi Split Systems - Cold Climate ASHP </t>
  </si>
  <si>
    <t>Tables Tab: Updated all tables to include ccASHP Multi Split</t>
  </si>
  <si>
    <t>Eligib Table: Updated all images of tables to include ccASHP MultiSplit</t>
  </si>
  <si>
    <t>draft33</t>
  </si>
  <si>
    <t>Int Controls Tab: Updated instruction language to inform participant to mnually enter data for integrated controls</t>
  </si>
  <si>
    <t>Tunes Ups</t>
  </si>
  <si>
    <t>Total Contractor Incentive</t>
  </si>
  <si>
    <t>Total Utility Gross kW</t>
  </si>
  <si>
    <t>Project Review Tab: Added tables for Water Heating and Tune Up</t>
  </si>
  <si>
    <t>HPwES: Fixed Clear Inputs Button (Had to adjust cells in "HP_Content1" in Name Manager</t>
  </si>
  <si>
    <t>Each Tune up must include refrigerant charge level checks and adjustments, filter inspection and replacement (if necessary), blower and motor inspection, clean and inspect condensor (include all items on invoice)</t>
  </si>
  <si>
    <t>ASHP Equip Tab: Re-did the Name Managagers for Clear Inputs button to correct "debug" issue</t>
  </si>
  <si>
    <t>draft34</t>
  </si>
  <si>
    <t>Qual Index: fixed formula for in cell BZ 36 (Cooling kW) to link with proper cells on Load Calc Tab</t>
  </si>
  <si>
    <t>Qual Index: fixed formula in Cell E36 (New Equipment and Tier) to link to correct cell in Load Calcs Tab</t>
  </si>
  <si>
    <t>12.28.20</t>
  </si>
  <si>
    <t>ASHP Load Calculations: Added MultiSplit to IC Warning</t>
  </si>
  <si>
    <t>draft 34.1</t>
  </si>
  <si>
    <t>In the "Technology Type" drop-down, select Integrated Controls (Modulating or Fixed), Dual Fuel Thermostat, Freeze Stat,
 or No Fossil Fuel Heater</t>
  </si>
  <si>
    <t>If Dual Fuel Thermostat: Select Manufacturer, Approved Thermostat, Model Number and Serial Number</t>
  </si>
  <si>
    <t>If Integrated Controls (Modulating or Fixed): Manually enter Manufacturer, Approved Thermostat, Model Number, and Serial Number</t>
  </si>
  <si>
    <t>- Modulating Controls allow the backup fossil fuel system to modulate to meet the load without limiting the ASHP from delivering its maximum capacity
- Fixed Controls allow the backup fossil fuel system (which is generally larger than the ASHP) to operate because the ASHP is not always able to deliver its maximum capacity</t>
  </si>
  <si>
    <t>12.29.20</t>
  </si>
  <si>
    <t>IC Tab: Added definitions for Integrated and Fixed Controls</t>
  </si>
  <si>
    <t>Draft35</t>
  </si>
  <si>
    <t>Project Review Tab: Added Unit Number column for ASHP</t>
  </si>
  <si>
    <t>Qual Idex: Updated Heating MMBTU Savings formula in column CI</t>
  </si>
  <si>
    <t>Draft36</t>
  </si>
  <si>
    <t>If the customer will have fossil fuel back up heat present after the proposed equipment is installed, Integrated Controls (Modulating or Fixed), Freeze Stats, or Dual Fuel Thermostats must be installed. For Ductless Systems , installation of integrated/modulating controls is required.</t>
  </si>
  <si>
    <t>Qual Index: fixed tune up forumula reference in cell F102 to link to right right on Tune Up Worksheet</t>
  </si>
  <si>
    <t>DRaft37</t>
  </si>
  <si>
    <t>ProjectReview Tab: Updated formulas in row 8 to link to proper cells on ASHP Equip Info tab</t>
  </si>
  <si>
    <t>12.30.20</t>
  </si>
  <si>
    <t>Select Residence Type from dropdown</t>
  </si>
  <si>
    <t>Instructions Tab: Reviewed and fixed typos</t>
  </si>
  <si>
    <t>Qualifying Index: Changed Normilized Efficiency formula to find the closest value to the Factory Charge</t>
  </si>
  <si>
    <t>DRaft38</t>
  </si>
  <si>
    <t>Eligibility Table: Added IC language for cold climate heat pumps</t>
  </si>
  <si>
    <t>Ducted Cold Climate Air Source Heat Pumps must be installed with Integrated Modulating Controls, Ingrated/Fixed Controls, Freeze Stats, or Dual Fuel Thermostats</t>
  </si>
  <si>
    <t>ASHP Load Calcs: Added No Fossil Fuel Heater as an acceptable entry for Ductless options</t>
  </si>
  <si>
    <t>Ducted ccASHP Integrated/Fixed Control 0.9</t>
  </si>
  <si>
    <t>Qualifying Index: Updated Heating fuel MMBTU to include cc vs non-cc</t>
  </si>
  <si>
    <t>Qualifying Index: Updated smart thermostat HSPF formula to column W from U</t>
  </si>
  <si>
    <t>1.4.20</t>
  </si>
  <si>
    <t>Qualifying Index: Changed Heating kW Savings and Heating kWh to include Qiv Savings</t>
  </si>
  <si>
    <t>Draft 39</t>
  </si>
  <si>
    <t>1.4.21</t>
  </si>
  <si>
    <t>Updated to Version 1.0 and finalized for 2021 Launch</t>
  </si>
  <si>
    <t>Version 1.0</t>
  </si>
  <si>
    <t>2.26.21</t>
  </si>
  <si>
    <t>Qual Index: Updated formula in HSPF column K (Starting in Cell K27) to remove "0" at the end of formula and replace with " "" "</t>
  </si>
  <si>
    <t>Project Review Tab: Updated formula in HSPF to show a blank instead of 0</t>
  </si>
  <si>
    <t>Versionv2.0_Draft1</t>
  </si>
  <si>
    <t>Load Cals Tab: Updated "Unit Controlled" language to be consistent with what was showing in Load Calc table 1</t>
  </si>
  <si>
    <t>Customer Information: Changed Total Rebate formula reference to the Smart Thermostat tab to K33</t>
  </si>
  <si>
    <t>draft2</t>
  </si>
  <si>
    <t>ASHP Load Calculation: Changed Integrated Control Warning for non-ccASHPs to warn they were not eligible</t>
  </si>
  <si>
    <t>3.5.2021</t>
  </si>
  <si>
    <t xml:space="preserve">Project Review: Reset reference for existing HSPF </t>
  </si>
  <si>
    <t>draft3</t>
  </si>
  <si>
    <t>draft 4</t>
  </si>
  <si>
    <t>References: Updated WH LMI rebates to $3000 per the LMI proposal</t>
  </si>
  <si>
    <t>References: Updated Whole House Rebates to newly approved levels (OC - $1000/ton &amp; AO - $800/ton)</t>
  </si>
  <si>
    <t>References: Added formulas to WH measure codes to change for Income Eligible customers</t>
  </si>
  <si>
    <t>3.8.2021</t>
  </si>
  <si>
    <t>Project Review Tab: Fixed total customer rebate formula (water heating was refering to contracotr incentive instead of customer incentive</t>
  </si>
  <si>
    <t>Post INS Form: Updated AHRI Data table to link to proper cells</t>
  </si>
  <si>
    <t xml:space="preserve">Ref Tab: Added LMI measure (and formulas) does for EH measures </t>
  </si>
  <si>
    <t>Ref Tab: Updated Partial CC Rebates per MV Approval on 3/05 - CC Ducted was $350 and increased to $375, CC Ductless was $300 and increased to $325</t>
  </si>
  <si>
    <t>Tables Tab: Updated Whole House Income Eligible Table rebates to reflect $3,000/ton for all scenarios</t>
  </si>
  <si>
    <t>Tables Tab: Updated Whole House Table rebates to reflect $1,000/ton for scenario 2 and $800/ton for scenario 3</t>
  </si>
  <si>
    <t>Tables Tab: Updated Partial House Table rebates to reflect $375/ton for Ducted ccASHP and $325/ton for Ductless ccASHP</t>
  </si>
  <si>
    <t>Elig Table Tab: Replaced Partial House with updated rebate table</t>
  </si>
  <si>
    <t>Elig Table Tab: Replaced Whole House Income Eligible Table with updated rebate table</t>
  </si>
  <si>
    <t>Elig Table Tab: Replaced Whole House Table with updated rebate table</t>
  </si>
  <si>
    <t>3.9.2021</t>
  </si>
  <si>
    <t>**Electric Resistance Rebate Table updated 3/09/2021 per PSEG Approval on 3/05</t>
  </si>
  <si>
    <t>Elig Table Tab: Replaced EH Income Eligible Table with updated rebate table</t>
  </si>
  <si>
    <t>Int Controls Tab: Removed row 4 language regarding NYSERDA QPL and replaced with "Refer to the "Mass Save" list of qualified controls (Speak to your PSEG Long Island Representative if clarification is required)"</t>
  </si>
  <si>
    <t>Dev Tab: Updated effective date to 4.5.21-7.2.2021</t>
  </si>
  <si>
    <t>Instructions Tab: Row 110 - Updated the effective date of 4.2.2021 to 7.02.2021</t>
  </si>
  <si>
    <t>Ts and Cs: Row 23 - Updated effective date of 4.02.2021 to 7.02.2021</t>
  </si>
  <si>
    <t>ASHP Equip Info Tab: Row 8 - Updated IC language checkbox to "If installing a "Whole House" system or "Partial House" Cold Climate system, please check the "Dual Fual Thermostat or Integrated Controls Incentive" checkbox"</t>
  </si>
  <si>
    <t>Tables Tab: Updated EH LMI rebate table to reflect $3,000/Ton for all Cold Climate Measures</t>
  </si>
  <si>
    <t>Ref Tab: Updated LMI rebates for EH Measures to $3,000/Ton for all cold climate measures</t>
  </si>
  <si>
    <t>3.18.21</t>
  </si>
  <si>
    <t>Ref Tab: Corrected LMI rebates - NC is $4,000/Ton, Oil No CAC is $3,800/Ton, All Others is $3,600/Ton, and CC Electric Resistance is $4,000/Ton</t>
  </si>
  <si>
    <t>Draft9</t>
  </si>
  <si>
    <t>Tables Tab: Updated Table for LMI Electric Rebates to reflect $4,000/Ton for CC Units</t>
  </si>
  <si>
    <t>Eligb Table Tab: Replace LMI Electric Table with corrected Table</t>
  </si>
  <si>
    <t>Tables Tab: Updated Table for LMI Whole House Rebates to reflect - NC is $4,000/Ton, Oil No CAC is $3,800/Ton, All Others is $3,600/Ton</t>
  </si>
  <si>
    <t>Elig Table Tab: Updated LMI Table with corrected Table</t>
  </si>
  <si>
    <t>Elig Table Tab: Add "Rated" tto 17F Heating statements</t>
  </si>
  <si>
    <t>ASHP Equip Info: Added "Rated" to 17F/47F cells</t>
  </si>
  <si>
    <t>Req Docs: Replaced "Completed Worksheet" with "Completed Application/Workbook in .xlsm file type</t>
  </si>
  <si>
    <t>Int Control Tab: Added Link to Mass Save list</t>
  </si>
  <si>
    <t>Refer to the Mass Save list of qualified controls:</t>
  </si>
  <si>
    <t>3.29.21</t>
  </si>
  <si>
    <t>References: Updated rebates for ductless heat pumps per MV's email 3/26</t>
  </si>
  <si>
    <t>Eligibility Tables: Updated dispayed rebates for ductless heat pumps</t>
  </si>
  <si>
    <t>Tables TabL: Updated formatting on all tables for consistency</t>
  </si>
  <si>
    <t>Eligible Tab: Updated tables to ensure consistency across all tables</t>
  </si>
  <si>
    <t>Eligb Tab: Fixed typos throughout tab</t>
  </si>
  <si>
    <t>Dev Tab: Updated effective date to 4.1-7.2</t>
  </si>
  <si>
    <t>Required Documents as outlined on the corresponding tab must be submitted with this application</t>
  </si>
  <si>
    <t>Only QIV Contractors may perform Tune-Ups</t>
  </si>
  <si>
    <t>For Heat Pumps - Ducted systems are permissible only; rebates will not be provided for ductless system tune-ups</t>
  </si>
  <si>
    <t>Guidelines tab: Fixed typos</t>
  </si>
  <si>
    <t>Guidelies Tab: Added rate code language to row 8 - Please note that installing an ASHP may qualify you for a new reduced electric rate code. When the ASHP is used for the home’s primary heating, the home will use more electricity, so PSEG Long Island offers an electric heat rate which is lower than standard rates, and which will save on your electric bill. Please reach out to us for details.</t>
  </si>
  <si>
    <t>Ts and Cs tab: fixed typos</t>
  </si>
  <si>
    <t>- Ducted ccASHPs may be paired with Integrated/Modulating controls, Integrated/Fixed controls, Freeze Stats, or Dual Fuel Thermostats to be eligible for Whole House rebates</t>
  </si>
  <si>
    <t>- Ductless ccASHPs may be paired only with Integrated/Modulating controls to be eligible for Whole House rebates</t>
  </si>
  <si>
    <t>DO NOT SIGN THIS DOCUMENT UNTIL THE WORK IS 100% COMPLETE</t>
  </si>
  <si>
    <t>Project Completion Form tab: Added the following to the PCf: "DO NOT SIGN THIS DOCUMENT UNTIL THE WORK IS 100% COMPLETE"</t>
  </si>
  <si>
    <t>3.30.21</t>
  </si>
  <si>
    <t>Locked up and finalized for Q2 Launch</t>
  </si>
  <si>
    <t>Version 2.0</t>
  </si>
  <si>
    <t>Please note that installing an ASHP may qualify you for a new reduced electric rate code. When the ASHP is used for the home’s primary heating, the home will use more electricity, so PSEG Long Island offers an electric heat rate which is lower than standard rates, and which will save on your electric bill. Please reach out to us for details at 1.800.692.2626</t>
  </si>
  <si>
    <t xml:space="preserve">All measures must carry the appropriate designated Underwriters Laboratory (UL) or Electrical Testing Laboratory (ETL) label
</t>
  </si>
  <si>
    <t>Eligible equipment criteria may be updated or modified regularly. This Rebate Application will be updated, at a minimum but not limited to, quarterly</t>
  </si>
  <si>
    <t>Measure-specific eligibility requirements apply. Check each worksheet for measure-specific eligibility requirements</t>
  </si>
  <si>
    <t>06.04.21</t>
  </si>
  <si>
    <t>Version3.0_Draft1.0</t>
  </si>
  <si>
    <t>06.06.21</t>
  </si>
  <si>
    <t>Prop0: updated formula for rebate to reference cost cap table on references tab</t>
  </si>
  <si>
    <t>References: Added Cost Cap table linked to income eligibility selection</t>
  </si>
  <si>
    <t>Confirmation and Screening Questions</t>
  </si>
  <si>
    <t>1. Have you or any family member traveled to a country for which the CDC has issued a Level 2 or 3 travel designation within the last 14 days?</t>
  </si>
  <si>
    <t>2. Have you or any family member traveled had contact with any Persons Under Investigation (PUIs) for COVID-19 within the last 14 days, OR with anyone with known COVID-19?</t>
  </si>
  <si>
    <t>3. Do you or any family member have any symptoms of a fever or respiratory infection (e.g., cough, sore throat, fever, or shortness of breath)?</t>
  </si>
  <si>
    <t>IF ANY QUESTION IS RESPONDED TO WITH A YES, YOU CANNOT PROCEED AND WILL NEED TO RESCHEDULE THE APPOINTMENT</t>
  </si>
  <si>
    <t>Pre-Inspection Form: Added Covid Pre-Screening Safety Questions</t>
  </si>
  <si>
    <t>Post-Inspection Form: Added Covid Pre-Screening Safety Questions</t>
  </si>
  <si>
    <t>Created new version and draft; updated effective date</t>
  </si>
  <si>
    <t>06.07.21</t>
  </si>
  <si>
    <t>Qualifying Index: Converted the COP of the ASHP Heating Savings to HSPF</t>
  </si>
  <si>
    <t>Draft1.1</t>
  </si>
  <si>
    <t>06.23.21</t>
  </si>
  <si>
    <t>Guidelines: Added that 70% Total Cost Cap does not apply to LMI</t>
  </si>
  <si>
    <t>Site Information: Added Data Validation to AFUE to resrict entry from 0% to 100%</t>
  </si>
  <si>
    <t>Updated Effective Date</t>
  </si>
  <si>
    <t>Draft 3.1</t>
  </si>
  <si>
    <t>06.24.21</t>
  </si>
  <si>
    <t>Site Information: updated version number</t>
  </si>
  <si>
    <t>Instructions Tab: updated received by date</t>
  </si>
  <si>
    <t>Ts and Cs: updated received by date</t>
  </si>
  <si>
    <t>0.6.30.21</t>
  </si>
  <si>
    <t>Workbok locked for Version 3.0</t>
  </si>
  <si>
    <t>08.19.21</t>
  </si>
  <si>
    <t>Development tab: Updated Effective date</t>
  </si>
  <si>
    <t>Draft 4.0_draft1</t>
  </si>
  <si>
    <t>8.23.21</t>
  </si>
  <si>
    <t>Instructions Tab: updated received by date to 12/31/2021</t>
  </si>
  <si>
    <t>Draft4.0_Draft2</t>
  </si>
  <si>
    <t>TS and Cs: updated received by date to 12/31/2021</t>
  </si>
  <si>
    <t>9.9.21</t>
  </si>
  <si>
    <t>ASHP Equipment Information: Updated Integrated Control language to exclude ductless requirement</t>
  </si>
  <si>
    <t xml:space="preserve">Qualifying Index: Updated Manual J Missing Info to include all Ducted and cc systems, and note that cooling or heating missing is not acceptable </t>
  </si>
  <si>
    <t>Tables: Added new eligibility tables with updated formatting</t>
  </si>
  <si>
    <t>Eligibility Table: Reformatted all eligibility tables</t>
  </si>
  <si>
    <t>Draft4.0</t>
  </si>
  <si>
    <t>9.10.21</t>
  </si>
  <si>
    <t>9.13.21</t>
  </si>
  <si>
    <t>Tables Tab: Removed "Multi" from Non CC Mini Splits and reformatted table size</t>
  </si>
  <si>
    <t>Elig Table Tab: Updated Elig Tables from Tables Tab</t>
  </si>
  <si>
    <t>Draft5.0</t>
  </si>
  <si>
    <t>Draft 5.0</t>
  </si>
  <si>
    <t>9.24.21</t>
  </si>
  <si>
    <t>If customer has participated in any other state or utility sponsored rebate program, related to the technology in this application, please contact a PSEG Long Island Representative to determine whether the project is also eligible under this program.</t>
  </si>
  <si>
    <t>AW</t>
  </si>
  <si>
    <t>Guidelines Tab: added the following language to row 21:</t>
  </si>
  <si>
    <t>- Ducted Partial House systems must meet 65-135% of Peak Heating or Cooling Load, as determined by the Manual J.</t>
  </si>
  <si>
    <t>Ducted Partial House systems must meet 65-135% of Peak Heating or Cooling Load, as determined by the Manual J.</t>
  </si>
  <si>
    <t>Instructions tab: added the following language to row 67:</t>
  </si>
  <si>
    <t>Guidelines tab: added the following language to row 28:</t>
  </si>
  <si>
    <t>Eligibility Table tab: added the following language to row 36:</t>
  </si>
  <si>
    <t>9.27.21</t>
  </si>
  <si>
    <t>Guidelines: added language about 100% project cost cap for LMI projects and removed quarterly release language.</t>
  </si>
  <si>
    <t>Ts and Cs: removed quarterly release language</t>
  </si>
  <si>
    <t>Eligibility table: update location of partial house ducted sizing requirements</t>
  </si>
  <si>
    <t>Draft7</t>
  </si>
  <si>
    <t>Home Comfort</t>
  </si>
  <si>
    <t>Smart Thermostat 1</t>
  </si>
  <si>
    <t>Smart Thermostat 2</t>
  </si>
  <si>
    <t>Smart Thermostat 3</t>
  </si>
  <si>
    <t>Smart Thermostat 4</t>
  </si>
  <si>
    <t>Smart Thermostat 5</t>
  </si>
  <si>
    <t>Smart Thermostat 6</t>
  </si>
  <si>
    <t>Smart Thermostat 7</t>
  </si>
  <si>
    <t>Smart Thermostat 8</t>
  </si>
  <si>
    <t>Smart Thermostat 9</t>
  </si>
  <si>
    <t>Smart Thermostat 10</t>
  </si>
  <si>
    <t>Equipment Type</t>
  </si>
  <si>
    <t>Air Source Heat Pumps</t>
  </si>
  <si>
    <t>10.7.21</t>
  </si>
  <si>
    <t>Dev Tab: Updated program year to 2022 and effective date to 1.01.2022; Also updated Version to 1.0</t>
  </si>
  <si>
    <t>Admin Tab: Updated Admin tab to collect costs for ASHPs, Ics, and Smart Tstats</t>
  </si>
  <si>
    <t>Ref Tab: Updated Coincedence factor to .69</t>
  </si>
  <si>
    <t>Please enter total installed cost per system in each row when there is more than one installed unit. Installed costs per system should include equipment, labor, ancillary work required for the installation, fees, taxes, etc. Please exclude any costs that are not associated with the project. Per System costs should also exclude the rebate.</t>
  </si>
  <si>
    <t>Total Installed Cost Per System</t>
  </si>
  <si>
    <t>Heating System Size (per 12,000 btu)</t>
  </si>
  <si>
    <t>Admin Tab: Changed tab name to Heat Pump Costs</t>
  </si>
  <si>
    <t>Instructions tab: Removed language stating all required docs must be received by 12/31</t>
  </si>
  <si>
    <t>Ts and Cs: Row 5 - Changed all units must be installed between, to "all units must be installed after 1/1/22</t>
  </si>
  <si>
    <t>Guidelines: Row 5 - Changed all units must be installed between, to "all units must be installed after 1/1/22</t>
  </si>
  <si>
    <t>Guidelines: Row 50 - Changed 2021 reference to 2022 (applicable to water heating rebates)</t>
  </si>
  <si>
    <t>10.11.21</t>
  </si>
  <si>
    <t>Draft2</t>
  </si>
  <si>
    <t>2022_V1_Draft1</t>
  </si>
  <si>
    <t>References: Updated Baseline SEER and EER values</t>
  </si>
  <si>
    <t>References: Updated QIV kW factor</t>
  </si>
  <si>
    <t>References: Changed the New Construction baseline split to 96% oil</t>
  </si>
  <si>
    <t>Cooling ESF</t>
  </si>
  <si>
    <t>Heating ESF</t>
  </si>
  <si>
    <t>Cooling - Learning</t>
  </si>
  <si>
    <t>Heating - Learning</t>
  </si>
  <si>
    <t>Cooling - Connected</t>
  </si>
  <si>
    <t>Heating - Connected</t>
  </si>
  <si>
    <t>Qualifying Index: Added EFS cooling and heating columns to Smart T stat table</t>
  </si>
  <si>
    <t>Qualifying Index: Updated Smart Tstat kWh formula to not change with connected and learning</t>
  </si>
  <si>
    <t>Qualifying Index: Updated QIV kW formula</t>
  </si>
  <si>
    <t>DSA 2022 TRM</t>
  </si>
  <si>
    <t>DSA TRM - NYS TRM v8.0</t>
  </si>
  <si>
    <t>10.13.21</t>
  </si>
  <si>
    <t>References: Updated HPWH savings, NTG Factors, and CO2</t>
  </si>
  <si>
    <t>Draft3</t>
  </si>
  <si>
    <t>References: Updated Tankless Water Heater savings, NTG Factors, and CO2</t>
  </si>
  <si>
    <t>Qualifying Index: Added Electric Boiler and Electric Furnace to EH measure discription</t>
  </si>
  <si>
    <t>11.3.21</t>
  </si>
  <si>
    <t>Draft4</t>
  </si>
  <si>
    <t>11.4.21</t>
  </si>
  <si>
    <t>ASHP Load Calculations: Added logic to Rebate to ask for equipment cost</t>
  </si>
  <si>
    <t>kW Cooling 1</t>
  </si>
  <si>
    <t>kW Cooling 2</t>
  </si>
  <si>
    <t>kWh Cooling 1</t>
  </si>
  <si>
    <t>kWh Cooling 2</t>
  </si>
  <si>
    <t>kWh Heating 1</t>
  </si>
  <si>
    <t>kWh Heating 2</t>
  </si>
  <si>
    <t>FF MMBTU Heating 1</t>
  </si>
  <si>
    <t>FF MMBTU Heating 2</t>
  </si>
  <si>
    <t>CT TRM - Insulation</t>
  </si>
  <si>
    <t>Variable</t>
  </si>
  <si>
    <t>HDD</t>
  </si>
  <si>
    <t>F,adj</t>
  </si>
  <si>
    <t>F,kWh,cooling</t>
  </si>
  <si>
    <t>F,kW,cooling</t>
  </si>
  <si>
    <t>*Weather Data from Islip,NY</t>
  </si>
  <si>
    <t>*ASHRAE Adjustment Factor</t>
  </si>
  <si>
    <t>GF - Above Ground</t>
  </si>
  <si>
    <t>GF- Mixed Grade</t>
  </si>
  <si>
    <t>GF - Below Grade</t>
  </si>
  <si>
    <t>Adjusted Existing R-Value</t>
  </si>
  <si>
    <t>Adjusted Installed R-Value</t>
  </si>
  <si>
    <t>Second Location</t>
  </si>
  <si>
    <t>Above Grade</t>
  </si>
  <si>
    <t>Mixed Grade</t>
  </si>
  <si>
    <t>Below Grade</t>
  </si>
  <si>
    <t>11.17.21</t>
  </si>
  <si>
    <t>References: deleted insulation tables for HPwES</t>
  </si>
  <si>
    <t>References: Added CT TRM table of factors</t>
  </si>
  <si>
    <t>Qualifying Index: Added new columns for CT PSD</t>
  </si>
  <si>
    <t>Qualifying Index: Moved kW kWh and MMBTU table and added system 1 &amp; 2 columns</t>
  </si>
  <si>
    <t>11.16.21</t>
  </si>
  <si>
    <t>Qualifying Index: Added formulas to new columns</t>
  </si>
  <si>
    <t>Delta T Summer</t>
  </si>
  <si>
    <t>Delta T Bin</t>
  </si>
  <si>
    <t>Winter kW Savings Heating</t>
  </si>
  <si>
    <t>Qualifying Index: Added all new savings for insulation</t>
  </si>
  <si>
    <t>11.29.21</t>
  </si>
  <si>
    <t>Heat Pump Cost: Unhid Rebate columns</t>
  </si>
  <si>
    <t>Integrated Control 1</t>
  </si>
  <si>
    <t>Integrated Control 2</t>
  </si>
  <si>
    <t>Google Nest</t>
  </si>
  <si>
    <t>Vivint</t>
  </si>
  <si>
    <t>2GIG Z-Wave Plus Battery Powered Thermostat</t>
  </si>
  <si>
    <t>Trane Z-Wave Thermostat</t>
  </si>
  <si>
    <t>Linear Thermostat</t>
  </si>
  <si>
    <t>ecobee3 Lite</t>
  </si>
  <si>
    <t>ecobee SmartThermostat with voice control</t>
  </si>
  <si>
    <t>Wi-Fi Smart Color Thermostat</t>
  </si>
  <si>
    <t>Wi-Fi 9000 7-Day Programmable Thermostat</t>
  </si>
  <si>
    <t>9000 Smart Thermostat</t>
  </si>
  <si>
    <t>Round Smart Thermostat</t>
  </si>
  <si>
    <t>T6 Pro Smart Thermostat</t>
  </si>
  <si>
    <t>T9 Smart Thermostat</t>
  </si>
  <si>
    <t>T10 Smart Thermostat</t>
  </si>
  <si>
    <t>Google Nest Learning Thermostat</t>
  </si>
  <si>
    <t>Google Nest Thermostat E</t>
  </si>
  <si>
    <t>Google Nest Thermostat</t>
  </si>
  <si>
    <t>References: Added new smart tstat models</t>
  </si>
  <si>
    <t>Enter Manufacturer, Approved Thermostat, and Serial Number.</t>
  </si>
  <si>
    <t>11.30.21</t>
  </si>
  <si>
    <t>Smart Tstat: Hid column E to hide Model column in table and re arranged other rows accordingly</t>
  </si>
  <si>
    <t>VisionPro 8000 Smart Thermostat</t>
  </si>
  <si>
    <t>T5+ Smart Thermostat</t>
  </si>
  <si>
    <t>References: Expanded smart thermstat connected/learning table</t>
  </si>
  <si>
    <t>Integrated Controls: Added logic for rebate to not appear until cost information is entered</t>
  </si>
  <si>
    <t>Heat Pump Cost: Adjusted Rebate reference formula</t>
  </si>
  <si>
    <t>12.02.21</t>
  </si>
  <si>
    <t>Heat Pump Cost: Updated Rebate formula</t>
  </si>
  <si>
    <t>Locked for re-test</t>
  </si>
  <si>
    <t>In the Existing Equipment Information Table, please enter Primary Heating System Information</t>
  </si>
  <si>
    <t>In the Existing Equipment Information Table, please enter Primary Cooling System Information</t>
  </si>
  <si>
    <t>Instructions tab: corrected typos in row 44 &amp; 46</t>
  </si>
  <si>
    <t>Project Completion Form HPwES: changed name of tab to "Close Out Agreement"</t>
  </si>
  <si>
    <t>Project Completion Form: Set sheet to Very Hidden so that the standalone PCC can be used going forward</t>
  </si>
  <si>
    <t>Saved &amp; locked for PSEG Review</t>
  </si>
  <si>
    <t>12.15.21</t>
  </si>
  <si>
    <t>12.17.21</t>
  </si>
  <si>
    <t>Close Out Agreement Tab: Moved Tab next to HPwES H&amp;S Tab</t>
  </si>
  <si>
    <t>Contractor agrees to complete these items and will notify PSEG Long Island upon their completion. Job will not be credited fully as a completed project until the Contractor and Customer sign a new Certificate of Completion that has no pending items.</t>
  </si>
  <si>
    <t>ASHP Equip Tab: Updated "fual" typo</t>
  </si>
  <si>
    <t>All Tabs: Updated Logo per Utility Marketing</t>
  </si>
  <si>
    <t>12.20.21</t>
  </si>
  <si>
    <t>Assignment Form: Flagged sheet to "Very Hidden" in VBA</t>
  </si>
  <si>
    <t>Instructions Tab: Flagged Sheet to "Very Hidden" in VBA</t>
  </si>
  <si>
    <t>Draft13</t>
  </si>
  <si>
    <t>Close Out Agreement Tab: Renamed to Completion Information Form</t>
  </si>
  <si>
    <t>Completion Information Form: Corrected "Ome" typo to "Home in row 28</t>
  </si>
  <si>
    <t>Home Comfort and Home Perfomance Eligibility Tables</t>
  </si>
  <si>
    <t xml:space="preserve">Eligibiility Table Tab: Added "Home Performance" to Header </t>
  </si>
  <si>
    <t>Ductless Mini Split - ccASHP Integrated/Fixed Control 0.9</t>
  </si>
  <si>
    <t>Ductless Mini Split - ccASHP Freeze Stat 0.9</t>
  </si>
  <si>
    <t>Ductless Multi Split - ccASHP Integrated/Fixed Control 0.9</t>
  </si>
  <si>
    <t>Ductless Multi Split - ccASHP Freeze Stat 0.9</t>
  </si>
  <si>
    <t>12.30.21</t>
  </si>
  <si>
    <t>References: updated abcd values</t>
  </si>
  <si>
    <t>Locked and finalized per pseg approval</t>
  </si>
  <si>
    <t>Version 1</t>
  </si>
  <si>
    <t>2.3.22</t>
  </si>
  <si>
    <t>Version updated to V2.0</t>
  </si>
  <si>
    <t>ed</t>
  </si>
  <si>
    <t>V2.0_Draft1</t>
  </si>
  <si>
    <t>Cust Info Tab: Added the following language to the header paragrpah: *If project is weatherization only and customer has natural gas, please note only natural gas  income eligible customers qualify</t>
  </si>
  <si>
    <t>*If project is weatherization only and customer has natural gas, please note only natural gas  income eligible customers qualify</t>
  </si>
  <si>
    <t>If project is weatherization only and customer has natural gas, please note only natural gas  income eligible customers qualify</t>
  </si>
  <si>
    <t>Site Info Tab: Under Weatherization Dropdown added the following language: *If project is weatherization only and customer has natural gas, please note only natural gas  income eligible customers qualify</t>
  </si>
  <si>
    <t>Req Docs Tab: Under HPwES Pre-Approval, Added checkbox for Photo of Existing Heating Type</t>
  </si>
  <si>
    <t>Guidelines Tab: Under HPwes Section added the following language: *If project is weatherization only and customer has natural gas, please note only natural gas  income eligible customers qualify</t>
  </si>
  <si>
    <t>Eligibilt Table Tab; Updated Eligibility language for natural gas customers to say: Single-family homes in the PSEG LI territory with a primary heating of natural gas and central air conditioning servicing at least 50% of the home are eligible (If project is weatherization only and customer has natural gas, please note only natural gas  income eligible customers qualify)</t>
  </si>
  <si>
    <t>HPwES Tab: Added the following language to the header paragrpah: *If project is weatherization only and customer has natural gas, please note only natural gas  income eligible customers qualify</t>
  </si>
  <si>
    <t>2.11.22</t>
  </si>
  <si>
    <t>Qualifying Index: Added logic to HPwES rebate to not populate unless Total Cost is entered</t>
  </si>
  <si>
    <t>3.23.22</t>
  </si>
  <si>
    <t>Qualifying Index: Changed New Equipment + Tier formula not include "EH" logic</t>
  </si>
  <si>
    <t>3.24.22</t>
  </si>
  <si>
    <t>Qualifying Index: Changed Heating Manual J Pass/Fail to not include "EH" logic</t>
  </si>
  <si>
    <t>Qualifying Index: Removed EH logic based on Heating Type "&lt;&gt; Electric Resistance"</t>
  </si>
  <si>
    <t>References: Changed ccASHP efficiency requirements to match NEEP</t>
  </si>
  <si>
    <t>References: Changed WH S3 rebate to be equivalent to S1 to S2</t>
  </si>
  <si>
    <t>04.06.22</t>
  </si>
  <si>
    <t>Green highlighted rows were approved to go ahead by PSEG in 4/5/22 client call</t>
  </si>
  <si>
    <t>Eligibility Table: Highlighted approved changes in green</t>
  </si>
  <si>
    <t>Eligibility Table: Deleted green rows</t>
  </si>
  <si>
    <t>All Cold Climate Air Source Heat Pumps require an ACCA Manual J</t>
  </si>
  <si>
    <t>Tables: Created new Eligibility Tables</t>
  </si>
  <si>
    <t>Eligibility Table: Added new tables to the tab</t>
  </si>
  <si>
    <t>ASHP Equipment Information: Removed non-cold climate ASHPs from New Equipment Type</t>
  </si>
  <si>
    <t>References: Updated LMI rebate values</t>
  </si>
  <si>
    <t>4.20.22</t>
  </si>
  <si>
    <t>References: Updated ccASHP EFLH to align with the TRM</t>
  </si>
  <si>
    <t>draft7</t>
  </si>
  <si>
    <t>All systems must meet 65-135% of Peak Heating or Cooling Load, as determined by the Manual J</t>
  </si>
  <si>
    <t>- Cold Climate system rebates will be calculated using the 17⁰F Rated Heating Capacity</t>
  </si>
  <si>
    <t>4.26.22</t>
  </si>
  <si>
    <t>Guidelines Tab: Changed "HVAC Contractor" to "Home Comfort Partner"</t>
  </si>
  <si>
    <t>Draft8</t>
  </si>
  <si>
    <t>Eligibility Table: Re-added sizing criteria for Cold Climate heat pumps</t>
  </si>
  <si>
    <t>Eligibility Table: Removed 47 degree language for non-cold climate heat pumps</t>
  </si>
  <si>
    <t>Eligibility Table: Added "per Project" to Contractor Incentive on Partial House Installation table</t>
  </si>
  <si>
    <t>4.27.22</t>
  </si>
  <si>
    <t>Qualifying Index: Added logic to the rebate calc to cap at the cost info</t>
  </si>
  <si>
    <t>For Loan project, send all loan documents directly to EFS</t>
  </si>
  <si>
    <t>All Partial House Cold Climate Air Source Heat Pumps must be NEEP listed</t>
  </si>
  <si>
    <t>Guidelines: Changed inspection guidelines</t>
  </si>
  <si>
    <t>- Ductless Cold Climate Air Source Heat Pumps  do not require Integrated Modulating Controls, Ingrated/Fixed Controls, Freeze Stats, or Dual Fuel Thermostats</t>
  </si>
  <si>
    <t>Eligibility Table: Added integrated control language for partial house ductless systems (what is not required for participation)</t>
  </si>
  <si>
    <t>Air Flow 3 tab: Added oz in cell M117</t>
  </si>
  <si>
    <t>ASHP Equip. Info: Changed 47 and 17 formula to only say 17 degree</t>
  </si>
  <si>
    <t>Required Docs: Added Completion Form and Phots of installation on the docs</t>
  </si>
  <si>
    <t>4.29.22</t>
  </si>
  <si>
    <t>Qualifying Index: Updated SEER and HSPF table errors for lines 2-10</t>
  </si>
  <si>
    <t>Qualifying Index: Updated Manual J Heating logic as lines 2-10 were dragged down incorrectly</t>
  </si>
  <si>
    <t>Home Performance with ENERGY STAR Measures</t>
  </si>
  <si>
    <t>Measure #</t>
  </si>
  <si>
    <t>5.4.22</t>
  </si>
  <si>
    <t>Post-INS Form: Added HPwES measure Table per INS Manager</t>
  </si>
  <si>
    <t>5.11.22</t>
  </si>
  <si>
    <t>Updated effective date to 5.16.22</t>
  </si>
  <si>
    <t>5.12.22</t>
  </si>
  <si>
    <t>Locked for Launch</t>
  </si>
  <si>
    <t>7.13.22</t>
  </si>
  <si>
    <t>References: Updated HPwES Incentives to higher 2023 levels</t>
  </si>
  <si>
    <t>Version 3.0_draft1</t>
  </si>
  <si>
    <t>Tables: Updated HPwES rebates to align with Memo</t>
  </si>
  <si>
    <t>Eligibility Table: Added updated HPwES tables</t>
  </si>
  <si>
    <t>Eligibility Table: Added Combo Project Section</t>
  </si>
  <si>
    <t>Tables: Updated HPWH incetives on table</t>
  </si>
  <si>
    <t>References: Updated HPWH Incentives and rebates</t>
  </si>
  <si>
    <t>Water Heating Worksheet: Added new Water Heater table</t>
  </si>
  <si>
    <t>Total Estimated Contractor Project Incenitve (Includes Home Comfort and Combination Project Incentives):</t>
  </si>
  <si>
    <t>Combination Project Incentive</t>
  </si>
  <si>
    <t>References: Added Combo project incenive that calculates based on project entries</t>
  </si>
  <si>
    <t>Customer Information: Added Estimated Contractor Incentive below estimate rebate</t>
  </si>
  <si>
    <t>7.15.22</t>
  </si>
  <si>
    <t>Updated language on eligibility table (edits in pink)</t>
  </si>
  <si>
    <t>Version 2.0_Draft2</t>
  </si>
  <si>
    <t>7.18.22</t>
  </si>
  <si>
    <t>Eligibility tab: Accepted changes in pink</t>
  </si>
  <si>
    <t>7.20.22</t>
  </si>
  <si>
    <t>Qualifying index: Adjusted Tune Up Summer kW to subtract and nt multiply efficiencies</t>
  </si>
  <si>
    <t>References: Chnaged Tune Up CF to 69%</t>
  </si>
  <si>
    <t>7.22.22</t>
  </si>
  <si>
    <t>Customer Information: Added Water Heater incentive to Estimated Incentive cell</t>
  </si>
  <si>
    <t>References: Added if ASHP rebate=0 then $0</t>
  </si>
  <si>
    <t>HPwES: Updated Heating Type 2 to say "Electric Heat Pump"</t>
  </si>
  <si>
    <t>8.01.22</t>
  </si>
  <si>
    <t>Version 3.0 Application locked for launch</t>
  </si>
  <si>
    <t>Version 3.0</t>
  </si>
  <si>
    <t>8.09.22</t>
  </si>
  <si>
    <t>Load Calculations: Changed Contractor Incentive to SUM Qualifying Index column AM</t>
  </si>
  <si>
    <t>Version 3.1</t>
  </si>
  <si>
    <t>8.23.22</t>
  </si>
  <si>
    <t>Locked for Version 3.1</t>
  </si>
  <si>
    <t>Version 3.1_draft1</t>
  </si>
  <si>
    <t>Version 1.0_draft1</t>
  </si>
  <si>
    <t>Developement: Updated year and version for 2023 version 1.0</t>
  </si>
  <si>
    <t>Heat Pump Cost: Rebate reference changed to Qualifying Index</t>
  </si>
  <si>
    <t>Heat Pump Cost: Rebate reference changed to select minimum of cost cap or incentive</t>
  </si>
  <si>
    <t>Qualifying index: removed rebate logic to cap at minimum</t>
  </si>
  <si>
    <t>ASHP Load Calculation: Added Warning for when rebate is capped</t>
  </si>
  <si>
    <t>11.10.22</t>
  </si>
  <si>
    <t>11.9.22</t>
  </si>
  <si>
    <t>Integrated Controls: Expanded Integrated Controls to 10 rows</t>
  </si>
  <si>
    <t>Qualify Index: Added rows to Integrated Control table</t>
  </si>
  <si>
    <t>Integrated Control 3</t>
  </si>
  <si>
    <t>Integrated Control 4</t>
  </si>
  <si>
    <t>Integrated Control 5</t>
  </si>
  <si>
    <t>Integrated Control 6</t>
  </si>
  <si>
    <t>Integrated Control 7</t>
  </si>
  <si>
    <t>Integrated Control 8</t>
  </si>
  <si>
    <t>Integrated Control 9</t>
  </si>
  <si>
    <t>Integrated Control 10</t>
  </si>
  <si>
    <t>Prop0: Dragged down formulas for Ics to new rows</t>
  </si>
  <si>
    <t>Integrated Controls: Removed Drop Down Data Validation</t>
  </si>
  <si>
    <t>HPwES: Updated Drop Down selections for Heating and Cooling 1 to only show "Home Comfort Heat Pump" if Partial House or Whole House is selected on the Site Info tab</t>
  </si>
  <si>
    <t>11.11.22</t>
  </si>
  <si>
    <t>References: Updated Air Conditioner and Heat Pump baselines for 2023</t>
  </si>
  <si>
    <t>HPwES: Updated Data Validation for Duct Sealing</t>
  </si>
  <si>
    <t xml:space="preserve">Site Info: Updated Data Validation for Existing System efficiencies </t>
  </si>
  <si>
    <t>Insulation Framing</t>
  </si>
  <si>
    <t>NYS TRM - Insulation</t>
  </si>
  <si>
    <t>CDD</t>
  </si>
  <si>
    <t>F,framing</t>
  </si>
  <si>
    <t>Attic R-0</t>
  </si>
  <si>
    <t>Wall R-0</t>
  </si>
  <si>
    <t>Basement R-0</t>
  </si>
  <si>
    <t>11.15.22</t>
  </si>
  <si>
    <t>Qualifying Index: Updated Insulation calcs back to NYS TRM methodologies</t>
  </si>
  <si>
    <t>References: Added NYS TRM Insulation assumptions</t>
  </si>
  <si>
    <t>draft4</t>
  </si>
  <si>
    <t>References: Updated HPWH Savings</t>
  </si>
  <si>
    <r>
      <t>*Please note rebates are calculated using the 17</t>
    </r>
    <r>
      <rPr>
        <b/>
        <sz val="18"/>
        <rFont val="Calibri"/>
        <family val="2"/>
      </rPr>
      <t>°</t>
    </r>
    <r>
      <rPr>
        <b/>
        <i/>
        <sz val="16.2"/>
        <rFont val="Times New Roman"/>
        <family val="1"/>
      </rPr>
      <t>F Rated Heating Capacity*</t>
    </r>
  </si>
  <si>
    <t>Efficiency Variables</t>
  </si>
  <si>
    <t>SEER2:</t>
  </si>
  <si>
    <t>HSPF2:</t>
  </si>
  <si>
    <t>EER2:</t>
  </si>
  <si>
    <t>Ductless Multi Split - ccASHP No Fossil Fuel Heater 0.9</t>
  </si>
  <si>
    <t>Ducted ccASHP No Fossil Fuel Heater 0.9</t>
  </si>
  <si>
    <t>Ductless Mini Split - ccASHP No Fossil Fuel Heater 0.9</t>
  </si>
  <si>
    <t>Ductless Multi Split - ccASHP No Fossil Fuel Heater 0.7</t>
  </si>
  <si>
    <t>Ductless Mini Split - ccASHP No Fossil Fuel Heater 0.7</t>
  </si>
  <si>
    <t>Ductless Mini Split - ccASHP No Fossil Fuel Heater 0.5</t>
  </si>
  <si>
    <t>Ductless Multi Split - ccASHP No Fossil Fuel Heater 0.6</t>
  </si>
  <si>
    <t>11.28.22</t>
  </si>
  <si>
    <t>Eligibility Table: Added language distinguishing max and rated sizing</t>
  </si>
  <si>
    <t>draft5</t>
  </si>
  <si>
    <t xml:space="preserve">ASHP Equipment Information: Added space for Max 17 degrees </t>
  </si>
  <si>
    <t>ASHP Equipment Information: Added space for Total Equipment Cost</t>
  </si>
  <si>
    <t>ASHP Load Calculations: Added language about rebates based on heating rated</t>
  </si>
  <si>
    <t>Qualifying Index: Updated formulas to include the max heating capacity</t>
  </si>
  <si>
    <t>ASHP Equipment Information: Added drop downs for SEER2/EER2/HSPF2</t>
  </si>
  <si>
    <t>ASHP Equipment Information: Added check box for SEER2/EER2/HSPF2</t>
  </si>
  <si>
    <t>Qualifying Index: Updated formulas for SEER/EER/HSPF to change based on SEER2/EER2/HSPF2 selection</t>
  </si>
  <si>
    <t>-The 17⁰F Maximum Heating Capacity can be found on the NEEP Cold Climate list</t>
  </si>
  <si>
    <t>- Systems will use the AHRI rated Cooling Capacity or the NEEP listed 17⁰F Maximum Heating Capacity for sizing</t>
  </si>
  <si>
    <t>Required Documents for Home Comfort Project Submittal</t>
  </si>
  <si>
    <t>Deliverable Timeline</t>
  </si>
  <si>
    <t>Pre-Installation</t>
  </si>
  <si>
    <t>Post-Installation</t>
  </si>
  <si>
    <t>Post-Installation*</t>
  </si>
  <si>
    <r>
      <t>$1,000/12,000 heating BTU @ 17</t>
    </r>
    <r>
      <rPr>
        <sz val="14"/>
        <color indexed="8"/>
        <rFont val="Calibri"/>
        <family val="2"/>
      </rPr>
      <t xml:space="preserve">°F </t>
    </r>
    <r>
      <rPr>
        <sz val="14"/>
        <color indexed="8"/>
        <rFont val="Calibri"/>
        <family val="2"/>
      </rPr>
      <t>Rated</t>
    </r>
  </si>
  <si>
    <t>12.1.22</t>
  </si>
  <si>
    <t>Table Tab: Updated HC Rebate tables to include "RATED"</t>
  </si>
  <si>
    <t>Eligiblity Table Tab: Replaced HC tables with tables that include "RATED"</t>
  </si>
  <si>
    <t>Req Docs Tab: Added Deliverable Timeline to "Home Comfort Project Submittal" and added timelines and a note for Pre-installation</t>
  </si>
  <si>
    <t>ASHP Equip Tab: Removed code tied to Int Controls checkbox - Sheet will now ALWAYS be visible</t>
  </si>
  <si>
    <t>If fossil fuel heating system removed, please select "No Fossil Fuel Heater" under "Technology Type" dropdown</t>
  </si>
  <si>
    <t>ASHP Equip Tab: Added language informing customer if partial ductless CC, Int Controls are Not required</t>
  </si>
  <si>
    <t>ASHP Equip Tab: Added language informing customer to still complete Int Control tab if removing existing fossil fuel system</t>
  </si>
  <si>
    <t>Int ControlTab: Added language informing customer to select "No fossil fuel heater" for technology type</t>
  </si>
  <si>
    <t xml:space="preserve">                  ***Josh Ebner to confirmed HC LMI projects and HPwES projects all require pre-approval</t>
  </si>
  <si>
    <t>Req Docs Tab: Added Deliverable timeline to all programs for consistency on tab</t>
  </si>
  <si>
    <t>Rating Method:</t>
  </si>
  <si>
    <t>Rating Type</t>
  </si>
  <si>
    <t>SEER/EER/HSPF</t>
  </si>
  <si>
    <t>SEER2/EER2/HSPF2</t>
  </si>
  <si>
    <t>- Integrated Controls are required for all Whole House and Cold Climate installations
- If removing existing fossil fuel system, the Integrated Controls worksheet tab still requires input</t>
  </si>
  <si>
    <t>12.2.22</t>
  </si>
  <si>
    <t>ASHP Equipment Information: Added Rating Method to collected data points</t>
  </si>
  <si>
    <t>References: Added drop down list for Rating Method</t>
  </si>
  <si>
    <t>ASHP Equipment Information: Expanded Heating and Cooling System 1 changes to 2-10</t>
  </si>
  <si>
    <t>Qualifying Index: Updated rows 2-10 with formulas</t>
  </si>
  <si>
    <t>12.5.22</t>
  </si>
  <si>
    <t>Qualifying Index: Updated Heating min and max formulas</t>
  </si>
  <si>
    <t>12.7.22</t>
  </si>
  <si>
    <t>Guidelines: Added langauge to sizing guidelines to note Maximum 17 degrees should be used</t>
  </si>
  <si>
    <t>ASHP Load Calculation: Rounded Qualifying Index cell in cost cap formula</t>
  </si>
  <si>
    <t>ASHP Equipment Info: Removed hide and unhide check boxes</t>
  </si>
  <si>
    <t>12.13.22</t>
  </si>
  <si>
    <t>Qualifying Index: Round SEER, EER, and HSPF formula to round to nearest 2 decimals</t>
  </si>
  <si>
    <t>ASHP Load Calculations: Added IF ="DNQ" to Heat Pump cost cap formula</t>
  </si>
  <si>
    <t>Guidelines: Added language regarding SEER//EER/HSPF or SEER2/EER2/HSPF2</t>
  </si>
  <si>
    <t>12.16.22</t>
  </si>
  <si>
    <t>Qualifying Index: Round SEER, EER, and HSPF formula to round to nearest 1 decimal based on HC feedback</t>
  </si>
  <si>
    <t>12.19.22</t>
  </si>
  <si>
    <t>Inspector Signature:</t>
  </si>
  <si>
    <t xml:space="preserve">INS Forms:  Added INS signatures </t>
  </si>
  <si>
    <t>Ref Tab: Updated Smart Therm rebates; $100=Connected, $130 = Learning</t>
  </si>
  <si>
    <t>12.27.22</t>
  </si>
  <si>
    <t>Removed all highlights</t>
  </si>
  <si>
    <t>draft15</t>
  </si>
  <si>
    <t>1.3.2023</t>
  </si>
  <si>
    <t>Guidelines: Updated Rows 22 and 23 to have a standalone LMI row - included that rebate will be capped at 100% of the total project cost or $40,000, whichever happens first</t>
  </si>
  <si>
    <t>draft16</t>
  </si>
  <si>
    <t>1.5.23</t>
  </si>
  <si>
    <t>Locked and finalized per client approval</t>
  </si>
  <si>
    <t>2.7.23</t>
  </si>
  <si>
    <t>Dev Tab: Version 2 , Draft 2 (Version 2 Draft 1 crashed and did not save)</t>
  </si>
  <si>
    <t>V2_D2</t>
  </si>
  <si>
    <t>Dev Tab: Updated effective date to 3.6.23</t>
  </si>
  <si>
    <t>Rebate Cap (Project Cost)</t>
  </si>
  <si>
    <t>Rebate Cap (Total Rebate)</t>
  </si>
  <si>
    <t>Total Expected Rebate</t>
  </si>
  <si>
    <t>Total Calculated Rebate</t>
  </si>
  <si>
    <t>Total Actual Rebate</t>
  </si>
  <si>
    <t>Calculated Rebate to Expected Rebate %</t>
  </si>
  <si>
    <t>Total Estimated Cost</t>
  </si>
  <si>
    <t>Adjusted Per Unit Rebate</t>
  </si>
  <si>
    <t>Total Estimated Equipment Rebate</t>
  </si>
  <si>
    <t>Estimated Customer Incentive</t>
  </si>
  <si>
    <t>Actual Customer Incentive</t>
  </si>
  <si>
    <t>Total Actual Equipment Rebate*</t>
  </si>
  <si>
    <t>Adjusted Rebate</t>
  </si>
  <si>
    <t>Qual Index Tab: Added a Total Rebate row to calculate estimated and actual rebate utilizing $40k for LMI prpjects</t>
  </si>
  <si>
    <t>Qual Index Tab: Added Additional rebate table to calculate adjusted Rebate based on $40k LMI project Cap</t>
  </si>
  <si>
    <t>Heat Pump Cost Tab: Added row for Actual Incentive</t>
  </si>
  <si>
    <t>Load Calc Tab: Added a row for Estimated Incentive and Actual Incentive</t>
  </si>
  <si>
    <t>L:oad Calc Tab: Added language that project has been capped per Program Guidelines if project is capped</t>
  </si>
  <si>
    <t>Cust Info tab: Updated Rebate Link for Load Calc Tab to "Actual Customer Incentive"</t>
  </si>
  <si>
    <t>Ref Tab: Added table for LMI Cost Cap at $40k</t>
  </si>
  <si>
    <t>Ref Tab: Updated LMI rebate to $4500/ton per 2/07 client meeting</t>
  </si>
  <si>
    <t>2.8.23</t>
  </si>
  <si>
    <t>Tables Tab: Updated Rebate table to reflect $4,500/Ton for LMI rebates</t>
  </si>
  <si>
    <t>Eligibility Table Tab: Updated rebate table image</t>
  </si>
  <si>
    <t>V2_D3</t>
  </si>
  <si>
    <t>Project Type</t>
  </si>
  <si>
    <t>Market Rate</t>
  </si>
  <si>
    <t>LMI</t>
  </si>
  <si>
    <r>
      <t>$2,000/12,000 heating BTU @ 17</t>
    </r>
    <r>
      <rPr>
        <sz val="14"/>
        <color indexed="8"/>
        <rFont val="Calibri"/>
        <family val="2"/>
      </rPr>
      <t xml:space="preserve">°F </t>
    </r>
    <r>
      <rPr>
        <sz val="14"/>
        <color indexed="8"/>
        <rFont val="Calibri"/>
        <family val="2"/>
      </rPr>
      <t>Rated</t>
    </r>
  </si>
  <si>
    <t>2.14.23</t>
  </si>
  <si>
    <t>Ref Tab: Updated LMI rebate to $2000/ton per 2/14 client meeting</t>
  </si>
  <si>
    <t>Tables Tab: Updated Rebate table to reflect $2000/Ton for LMI rebates</t>
  </si>
  <si>
    <t>V2_D4</t>
  </si>
  <si>
    <t>2.20.23</t>
  </si>
  <si>
    <t>Qual Index: Updated Customer Rebate values beginning in AK44 to add rounding to formula</t>
  </si>
  <si>
    <t>V2_D5</t>
  </si>
  <si>
    <t>Load Calc Tab: Removed rounding from Actual Rebate formula</t>
  </si>
  <si>
    <t>* Rebates expire 90 days from pre-approval; Project will be discontinued and subject to new pre-approval</t>
  </si>
  <si>
    <t>Req Docs Tab: Added a row for Existing Heating and Cooling Photo under Project Submittal</t>
  </si>
  <si>
    <t>Req Docs Tab: Added a row for measures installed under project payment</t>
  </si>
  <si>
    <t>Guidelines Tab: Added a row to inform participant rebate will expire after 90 days from pre-approval date</t>
  </si>
  <si>
    <t>2.22.23</t>
  </si>
  <si>
    <t>Load Calcs Tab: Corrected Deciaml place formatting on Total rebate fields</t>
  </si>
  <si>
    <t>V2_D6</t>
  </si>
  <si>
    <t>3.10.23</t>
  </si>
  <si>
    <t>Ref Tab: Updated LMI Cap to $20K</t>
  </si>
  <si>
    <t>Guidelines Tab: Updated language around capping to reflect $20K instead of $40k</t>
  </si>
  <si>
    <t>Dev Tab: Updated effective date to 3.14.23</t>
  </si>
  <si>
    <t>V2_D7</t>
  </si>
  <si>
    <t>Inspection Type:</t>
  </si>
  <si>
    <t>3.13.23</t>
  </si>
  <si>
    <t>Locked up for distribution</t>
  </si>
  <si>
    <t>V2</t>
  </si>
  <si>
    <t>5.5.23</t>
  </si>
  <si>
    <t>Version 3.0 Created</t>
  </si>
  <si>
    <t>SB</t>
  </si>
  <si>
    <t>V3_D1</t>
  </si>
  <si>
    <t>5.8.23</t>
  </si>
  <si>
    <t>Rebate values updated for weatherization. Market -&gt; $1,050, LMI -&gt; $5,000. Tables updated on eligibility tab.</t>
  </si>
  <si>
    <t>5.11.23</t>
  </si>
  <si>
    <t xml:space="preserve">Rebate Values updated for weatherization. Market -&gt; $1,000, LMI -&gt; $4,000. </t>
  </si>
  <si>
    <t>Tables Updated on eligibility tab</t>
  </si>
  <si>
    <t>V3_D2</t>
  </si>
  <si>
    <t>6.6.23</t>
  </si>
  <si>
    <t>References Tab: Updated Market to $1,000 and LMI to $5,000</t>
  </si>
  <si>
    <t>Eligibility Tab: Updated Eligibility Tab table for LMI to reflect updated market values</t>
  </si>
  <si>
    <t>SB/ED</t>
  </si>
  <si>
    <t>V3_D3</t>
  </si>
  <si>
    <t>6.14.23</t>
  </si>
  <si>
    <t>Locked and final per client approval</t>
  </si>
  <si>
    <t>V3</t>
  </si>
  <si>
    <t>Manual J Cooling Load (BTUh)*:
*Sensible and Latent</t>
  </si>
  <si>
    <t>Manual J (Pass/Fail):</t>
  </si>
  <si>
    <t>Please complete the "Integrated Controls" worksheet tab for all installations</t>
  </si>
  <si>
    <t>All rebates are calculated using the 17°F Rated Heating Capacity</t>
  </si>
  <si>
    <t>Equipment Summary</t>
  </si>
  <si>
    <t>Equipment Input Guidance - Home Comfort Whole House Cold Climate Air Source Heat Pumps</t>
  </si>
  <si>
    <t>Thermostats and Controls</t>
  </si>
  <si>
    <t>Connected Smart Thermostat</t>
  </si>
  <si>
    <t>1. Confirm AHRI # on AHRI Certificate matches AHRI  # on NEEP listing</t>
  </si>
  <si>
    <t>Bosch</t>
  </si>
  <si>
    <t>BOVB-36HDN1-M20G</t>
  </si>
  <si>
    <t>BVA-36WN1-M20</t>
  </si>
  <si>
    <t>Low Income Qualified?:</t>
  </si>
  <si>
    <t>Size of Home:</t>
  </si>
  <si>
    <t>Existing Heating and Cooling System</t>
  </si>
  <si>
    <t>Building Type:</t>
  </si>
  <si>
    <t>Total Cooling Manual J:</t>
  </si>
  <si>
    <t>Total Heating Manual J:</t>
  </si>
  <si>
    <t>Total Contractor Incentive:</t>
  </si>
  <si>
    <t>Date Added to List</t>
  </si>
  <si>
    <t>Status</t>
  </si>
  <si>
    <t>Brand Owner</t>
  </si>
  <si>
    <t>Brand Name</t>
  </si>
  <si>
    <t>Ducting Configuration</t>
  </si>
  <si>
    <t>AHRI Certified Reference Number</t>
  </si>
  <si>
    <t>Old AHRI Certified Reference Number</t>
  </si>
  <si>
    <t>AHRI Type</t>
  </si>
  <si>
    <t>Outdoor Unit Model Number</t>
  </si>
  <si>
    <t>Indoor Type</t>
  </si>
  <si>
    <t>Indoor Model Number(s)</t>
  </si>
  <si>
    <t>HSPF (Region IV)</t>
  </si>
  <si>
    <t>EER2</t>
  </si>
  <si>
    <t>SEER2</t>
  </si>
  <si>
    <t>HSPF2 (Region IV)</t>
  </si>
  <si>
    <t>ENERGY STAR Certified</t>
  </si>
  <si>
    <t>ENERGY STAR Cold Climate Certified</t>
  </si>
  <si>
    <t>Eligible for Federal Tax Credit - North</t>
  </si>
  <si>
    <t>Rated Capacity 95°F</t>
  </si>
  <si>
    <t>Rated Capacity 17°F</t>
  </si>
  <si>
    <t>COP Rated 17°F</t>
  </si>
  <si>
    <t>Max Capacity 17°F</t>
  </si>
  <si>
    <t>COP Max 17°F</t>
  </si>
  <si>
    <t>09/02/23</t>
  </si>
  <si>
    <t>Live</t>
  </si>
  <si>
    <t>Rheem</t>
  </si>
  <si>
    <t>RUUD</t>
  </si>
  <si>
    <t>Singlezone Ducted, Centrally Ducted</t>
  </si>
  <si>
    <t>HRCU-A-CB</t>
  </si>
  <si>
    <t>UP18AZ24AJVC</t>
  </si>
  <si>
    <t>RHMVZ2421HEACA</t>
  </si>
  <si>
    <t>UP18AZ36AJVC</t>
  </si>
  <si>
    <t>RHMVZ6021SEACA</t>
  </si>
  <si>
    <t>UP18AZ48AJVC</t>
  </si>
  <si>
    <t>UP18AZ60AJVC</t>
  </si>
  <si>
    <t>RHEEM</t>
  </si>
  <si>
    <t>RP18AZ24AJVC</t>
  </si>
  <si>
    <t>RP18AZ36AJVC</t>
  </si>
  <si>
    <t>RP18AZ48AJVC</t>
  </si>
  <si>
    <t>RP18AZ60AJVC</t>
  </si>
  <si>
    <t>04/07/23</t>
  </si>
  <si>
    <t>Johnson Controls Inc. (York International Norman)</t>
  </si>
  <si>
    <t>YORK</t>
  </si>
  <si>
    <t>HMH72B341</t>
  </si>
  <si>
    <t>XAHC48FXXN1+JMET12CS2N1+TXV</t>
  </si>
  <si>
    <t>XAHC48FBCN1+JMET12CS2N1</t>
  </si>
  <si>
    <t>04/05/18</t>
  </si>
  <si>
    <t>GREE</t>
  </si>
  <si>
    <t>Singlezone Non-Ducted, Wall Placement</t>
  </si>
  <si>
    <t>HRCU-A-CB-O</t>
  </si>
  <si>
    <t>VIR12HP230V1BO</t>
  </si>
  <si>
    <t>Mini-Splits</t>
  </si>
  <si>
    <t>VIR12HP230V1BH</t>
  </si>
  <si>
    <t>01/15/19</t>
  </si>
  <si>
    <t>TOSOT</t>
  </si>
  <si>
    <t>TW12HQ2C2DO</t>
  </si>
  <si>
    <t>TW12HQ2C2DI</t>
  </si>
  <si>
    <t>12/31/17</t>
  </si>
  <si>
    <t>GWH12QC-D3DNA1D/O</t>
  </si>
  <si>
    <t>GWH12QC-D3DN***/I</t>
  </si>
  <si>
    <t>08/16/23</t>
  </si>
  <si>
    <t>GWH12AGC-D3DN***/I</t>
  </si>
  <si>
    <t>05/11/23</t>
  </si>
  <si>
    <t>CARRIER AIR CONDITIONING</t>
  </si>
  <si>
    <t>CARRIER</t>
  </si>
  <si>
    <t>25VNA436A*031*</t>
  </si>
  <si>
    <t>FE4ANB006L+UI</t>
  </si>
  <si>
    <t>FE4AN(B,F)003L+UI</t>
  </si>
  <si>
    <t>FE4AN(B,F)005L+UI</t>
  </si>
  <si>
    <t>25VNA424A*031*</t>
  </si>
  <si>
    <t>FE4ANF002L+UI</t>
  </si>
  <si>
    <t>08/07/19</t>
  </si>
  <si>
    <t>Nortek Global</t>
  </si>
  <si>
    <t>AIRTEMP</t>
  </si>
  <si>
    <t>GXH09(2.6)LSK4DH</t>
  </si>
  <si>
    <t>GHH09(2.6)LUK4DH</t>
  </si>
  <si>
    <t>07/07/23</t>
  </si>
  <si>
    <t>Multizone All Non-Ducted</t>
  </si>
  <si>
    <t>HMSR-A-CB-O</t>
  </si>
  <si>
    <t>GXH42(12.3)FMK4DH</t>
  </si>
  <si>
    <t>Non-Ducted Indoor Units</t>
  </si>
  <si>
    <t>04/28/22</t>
  </si>
  <si>
    <t>GXH24-36MSK4DH</t>
  </si>
  <si>
    <t>GMH24-**MSK4DH1</t>
  </si>
  <si>
    <t>GXH09(2.6)LSA4DH</t>
  </si>
  <si>
    <t>GHH09(2.6)LUA4DH</t>
  </si>
  <si>
    <t>GXH24(7.0)LSK4DH</t>
  </si>
  <si>
    <t>GHH24(7.0)LUK4DH</t>
  </si>
  <si>
    <t>GXH48-60MSK4DH</t>
  </si>
  <si>
    <t>GMH**-60MSK4DH1</t>
  </si>
  <si>
    <t>GXH36(10.6)FMK4DH-1</t>
  </si>
  <si>
    <t>GXH30(8.8)FMK4DH-1</t>
  </si>
  <si>
    <t>GMH**-36MSK4DH1</t>
  </si>
  <si>
    <t>GMH48-**MSK4DH1</t>
  </si>
  <si>
    <t>GXH42(12.3)FMK4DH-1</t>
  </si>
  <si>
    <t>GXH24(7.0)LSK4DL2</t>
  </si>
  <si>
    <t>GHH24(7.0)LSK4DL2</t>
  </si>
  <si>
    <t>GXH24(7.0)FMK4DH-1</t>
  </si>
  <si>
    <t>GXH18(5.3)FMK4DH-1</t>
  </si>
  <si>
    <t>GXH09(2.6)LSK4DH2</t>
  </si>
  <si>
    <t>GHH09(2.6)LUK4DH2</t>
  </si>
  <si>
    <t>GXH36(10.6)LSK4DH2</t>
  </si>
  <si>
    <t>GHH36(10.6)LUK4DH2</t>
  </si>
  <si>
    <t>GXH24(7.0)LSK4DH2</t>
  </si>
  <si>
    <t>GHH24(7.0)LUK4DH2</t>
  </si>
  <si>
    <t>GXH12(3.5)LSK4DH2</t>
  </si>
  <si>
    <t>GHH12(3.5)LUK4DH2</t>
  </si>
  <si>
    <t>GXH18(5.3)LSK4DH2</t>
  </si>
  <si>
    <t>GHH18(5.3)LUK4DH2</t>
  </si>
  <si>
    <t>GXH30(8.8)LSK4DH2</t>
  </si>
  <si>
    <t>GHH30(8.8)LUK4DH2</t>
  </si>
  <si>
    <t>08/14/23</t>
  </si>
  <si>
    <t>Daikin North America, LLC</t>
  </si>
  <si>
    <t>AMANA</t>
  </si>
  <si>
    <t>ASZS606010A*</t>
  </si>
  <si>
    <t>Ducted Indoor Units</t>
  </si>
  <si>
    <t>CA*EA6030*4A*+MBVC2000**-1A*</t>
  </si>
  <si>
    <t>ASZS604810A*</t>
  </si>
  <si>
    <t>CA*EA4830*4A*+MBVC1600**-1A*</t>
  </si>
  <si>
    <t>ASZS604210A*</t>
  </si>
  <si>
    <t>DAIKIN</t>
  </si>
  <si>
    <t>DZ6VSA6010A*</t>
  </si>
  <si>
    <t>DZ6VSA4810A*</t>
  </si>
  <si>
    <t>DZ6VSA4210A*</t>
  </si>
  <si>
    <t>08/02/23</t>
  </si>
  <si>
    <t>Lennox Industries</t>
  </si>
  <si>
    <t>ADP</t>
  </si>
  <si>
    <t>HRCU-A-C</t>
  </si>
  <si>
    <t>TU60-48WADU</t>
  </si>
  <si>
    <t>HG52960+TD</t>
  </si>
  <si>
    <t>HG52960</t>
  </si>
  <si>
    <t>TU36-24WADU</t>
  </si>
  <si>
    <t>HG34936+TD</t>
  </si>
  <si>
    <t>HG34936</t>
  </si>
  <si>
    <t>HE34936+TD</t>
  </si>
  <si>
    <t>HE34936</t>
  </si>
  <si>
    <t>04/03/20</t>
  </si>
  <si>
    <t>Multizone Mix of Ducted and Non-Ducted</t>
  </si>
  <si>
    <t>HMSV-A-CB</t>
  </si>
  <si>
    <t>RXSQ36T*VJU</t>
  </si>
  <si>
    <t>03/24/20</t>
  </si>
  <si>
    <t>LG</t>
  </si>
  <si>
    <t>LSU363HLV3</t>
  </si>
  <si>
    <t>LSN363HLV3</t>
  </si>
  <si>
    <t>03/27/20</t>
  </si>
  <si>
    <t>Multizone All Ducted</t>
  </si>
  <si>
    <t>TMVRF-OC28KHP</t>
  </si>
  <si>
    <t>TMVRF-48KUH</t>
  </si>
  <si>
    <t>LSU303HLV3</t>
  </si>
  <si>
    <t>LSN303HLV3</t>
  </si>
  <si>
    <t>04/16/19</t>
  </si>
  <si>
    <t>LMU600HV</t>
  </si>
  <si>
    <t>Mixed Ducted and Non-Ducted Indoor Units</t>
  </si>
  <si>
    <t>03/20/20</t>
  </si>
  <si>
    <t>GE Appliances, a Haier Company</t>
  </si>
  <si>
    <t>GE APPLIANCES</t>
  </si>
  <si>
    <t>ASH118CRDW**</t>
  </si>
  <si>
    <t>ASYW18CRDW**</t>
  </si>
  <si>
    <t>ASH112CRAW**</t>
  </si>
  <si>
    <t>ASYW12CRAW**</t>
  </si>
  <si>
    <t>ASH124CRDW**</t>
  </si>
  <si>
    <t>ASYW24CRDW**</t>
  </si>
  <si>
    <t>ASH109CRAW**</t>
  </si>
  <si>
    <t>ASYW09CRAW**</t>
  </si>
  <si>
    <t>03/03/20</t>
  </si>
  <si>
    <t>ASH109URDSD*</t>
  </si>
  <si>
    <t>ASYW09URDWD*</t>
  </si>
  <si>
    <t>ASH112URDSD*</t>
  </si>
  <si>
    <t>ASYW12URDWD*</t>
  </si>
  <si>
    <t>02/02/22</t>
  </si>
  <si>
    <t>Mitsubishi Electric Trane</t>
  </si>
  <si>
    <t>TRANE / MITSUBISHI ELECTRIC</t>
  </si>
  <si>
    <t>NTXSKS12A112AA</t>
  </si>
  <si>
    <t>NTXAMT12A112AA</t>
  </si>
  <si>
    <t>AMERICAN STANDARD / MITSUBISHI ELECTRIC</t>
  </si>
  <si>
    <t>NAXSKS18A112AA</t>
  </si>
  <si>
    <t>NAXAMT18A112AA</t>
  </si>
  <si>
    <t>NTXSKS18A112AA</t>
  </si>
  <si>
    <t>NTXAMT18A112AA</t>
  </si>
  <si>
    <t>MITSUBISHI ELECTRIC</t>
  </si>
  <si>
    <t>Singlezone Ducted, Compact Ducted</t>
  </si>
  <si>
    <t>SUZ-KA15NAH2</t>
  </si>
  <si>
    <t>PEAD-A15AA</t>
  </si>
  <si>
    <t>NTXSKS09A112AA</t>
  </si>
  <si>
    <t>PEAD-A09AA7</t>
  </si>
  <si>
    <t>NAXSKS12A112AA</t>
  </si>
  <si>
    <t>PEAD-A12AA</t>
  </si>
  <si>
    <t>NAXSKS09A112AA</t>
  </si>
  <si>
    <t>NAXAMT12A112AA</t>
  </si>
  <si>
    <t>NTXSKS15A112AA</t>
  </si>
  <si>
    <t>NAXSKS15A112AA</t>
  </si>
  <si>
    <t>05/29/18</t>
  </si>
  <si>
    <t>LUU248HV</t>
  </si>
  <si>
    <t>LVN240HV4</t>
  </si>
  <si>
    <t>03/06/20</t>
  </si>
  <si>
    <t>KINGHOME</t>
  </si>
  <si>
    <t>KU21-ODU48-4</t>
  </si>
  <si>
    <t>KU21-CDU48-4S</t>
  </si>
  <si>
    <t>11/15/19</t>
  </si>
  <si>
    <t>KW09HQ2B8AO</t>
  </si>
  <si>
    <t>KW09HQ2B8AI</t>
  </si>
  <si>
    <t>08/12/19</t>
  </si>
  <si>
    <t>Fujitsu General America, Inc.</t>
  </si>
  <si>
    <t>FUJITSU</t>
  </si>
  <si>
    <t>AOU45RLXFZ</t>
  </si>
  <si>
    <t>01/01/11</t>
  </si>
  <si>
    <t>MUZ-FH09NA</t>
  </si>
  <si>
    <t>MSZ-FH09NA</t>
  </si>
  <si>
    <t>02/24/20</t>
  </si>
  <si>
    <t>PANASONIC</t>
  </si>
  <si>
    <t>CU-XE12WKUA</t>
  </si>
  <si>
    <t>CS-XE12WKUAW</t>
  </si>
  <si>
    <t>CU-XE15WKUA</t>
  </si>
  <si>
    <t>CS-XE15WKUAW</t>
  </si>
  <si>
    <t>Singlezone Non-Ducted, Floor Placement</t>
  </si>
  <si>
    <t>NAXSPF09A112AA</t>
  </si>
  <si>
    <t>NAXFKS09A112AA</t>
  </si>
  <si>
    <t>02/12/20</t>
  </si>
  <si>
    <t>38VMA036HDS3-1</t>
  </si>
  <si>
    <t>BRYANT</t>
  </si>
  <si>
    <t>38VMB036HDS3-1</t>
  </si>
  <si>
    <t>ICP COMMERCIAL</t>
  </si>
  <si>
    <t>38VMA048HDS3-1</t>
  </si>
  <si>
    <t>38VMB048HDS3-1</t>
  </si>
  <si>
    <t>RXL09QMVJU</t>
  </si>
  <si>
    <t>FTX09NMVJU</t>
  </si>
  <si>
    <t>12/11/19</t>
  </si>
  <si>
    <t>KW24HQ3B8DO</t>
  </si>
  <si>
    <t>KW24HQ3B8DI</t>
  </si>
  <si>
    <t>AOU24RLXFW1</t>
  </si>
  <si>
    <t>ASU24RLF</t>
  </si>
  <si>
    <t>AOU18RLB</t>
  </si>
  <si>
    <t>ASU18RLB</t>
  </si>
  <si>
    <t>AOU18RLXFW1</t>
  </si>
  <si>
    <t>ASU18RLF</t>
  </si>
  <si>
    <t>12/28/18</t>
  </si>
  <si>
    <t>KM36H4O</t>
  </si>
  <si>
    <t>12/12/19</t>
  </si>
  <si>
    <t>RXL12QMVJU9</t>
  </si>
  <si>
    <t>FDMQ12RVJU</t>
  </si>
  <si>
    <t>11/27/19</t>
  </si>
  <si>
    <t>KU21-ODU18-4</t>
  </si>
  <si>
    <t>KU21-CDU18-4S</t>
  </si>
  <si>
    <t>KU21-ODU18-3</t>
  </si>
  <si>
    <t>KU21-CDU18-3</t>
  </si>
  <si>
    <t>KU21-ODU48-3</t>
  </si>
  <si>
    <t>KU21-CDU48-3</t>
  </si>
  <si>
    <t>KU21-ODU42-3</t>
  </si>
  <si>
    <t>KU21-CDU42-3</t>
  </si>
  <si>
    <t>KU21-ODU36-3</t>
  </si>
  <si>
    <t>KU21-CDU36-3</t>
  </si>
  <si>
    <t>KU21-ODU30-3</t>
  </si>
  <si>
    <t>KU21-CDU30-3</t>
  </si>
  <si>
    <t>KU21-ODU24-3</t>
  </si>
  <si>
    <t>KU21-CDU24-3</t>
  </si>
  <si>
    <t>11/13/19</t>
  </si>
  <si>
    <t>KW12HQ2B8AO</t>
  </si>
  <si>
    <t>KW12HQ2B8AI</t>
  </si>
  <si>
    <t>11/06/19</t>
  </si>
  <si>
    <t>38MGRQ18B--3</t>
  </si>
  <si>
    <t>38MGRQ24C--3</t>
  </si>
  <si>
    <t>MIDEA</t>
  </si>
  <si>
    <t>PAYNE</t>
  </si>
  <si>
    <t>38MGRQ30D--3</t>
  </si>
  <si>
    <t>38MGRQ36D--3</t>
  </si>
  <si>
    <t>38MGRQ48E--3</t>
  </si>
  <si>
    <t>08/30/18</t>
  </si>
  <si>
    <t>38MAQB18R--3</t>
  </si>
  <si>
    <t>40MBDQ18---3</t>
  </si>
  <si>
    <t>38MAQB24R--3</t>
  </si>
  <si>
    <t>40MBDQ24---3</t>
  </si>
  <si>
    <t>38MAQB09R--3</t>
  </si>
  <si>
    <t>40MBDQ09---3</t>
  </si>
  <si>
    <t>MUZ-FH06NA</t>
  </si>
  <si>
    <t>MSZ-FH06NA**</t>
  </si>
  <si>
    <t>09/12/19</t>
  </si>
  <si>
    <t>Singlezone Non-Ducted, Ceiling Placement</t>
  </si>
  <si>
    <t>DLCSRAH12AAK</t>
  </si>
  <si>
    <t>DLFSCAH12XAK</t>
  </si>
  <si>
    <t>DLCSRAH09AAK</t>
  </si>
  <si>
    <t>DLFSDAH09XAK</t>
  </si>
  <si>
    <t>ARCOAIRE</t>
  </si>
  <si>
    <t>DAY &amp; NIGHT</t>
  </si>
  <si>
    <t>COMFORTMAKER</t>
  </si>
  <si>
    <t>KEEPRITE</t>
  </si>
  <si>
    <t>HEIL</t>
  </si>
  <si>
    <t>KENMORE</t>
  </si>
  <si>
    <t>TEMPSTAR</t>
  </si>
  <si>
    <t>SMART COMFORT</t>
  </si>
  <si>
    <t>AIRQUEST</t>
  </si>
  <si>
    <t>DLCLRAH36AAK</t>
  </si>
  <si>
    <t>DLFLDAH36XAK</t>
  </si>
  <si>
    <t>DLFLCAH36XAK</t>
  </si>
  <si>
    <t>DLFLFAH36XAK</t>
  </si>
  <si>
    <t>38MBRQ36A--3</t>
  </si>
  <si>
    <t>40MBFQ36---3</t>
  </si>
  <si>
    <t>DLCSRAH18AAK</t>
  </si>
  <si>
    <t>DLFSFAH18XAK</t>
  </si>
  <si>
    <t>DLFSCAH09XAK</t>
  </si>
  <si>
    <t>40MBCQ36---3</t>
  </si>
  <si>
    <t>DLFSFAH12XAK</t>
  </si>
  <si>
    <t>DLFSCAH18XAK</t>
  </si>
  <si>
    <t>DLFSDAH12XAK</t>
  </si>
  <si>
    <t>40MBDQ36---3</t>
  </si>
  <si>
    <t>DLCSRAH24AAK</t>
  </si>
  <si>
    <t>DLFSFAH24XAK</t>
  </si>
  <si>
    <t>CU-E12SD3UA</t>
  </si>
  <si>
    <t>CS-E12SD3UAW</t>
  </si>
  <si>
    <t>CU-E9SD3UA</t>
  </si>
  <si>
    <t>CS-E9SD3UAW</t>
  </si>
  <si>
    <t>08/15/19</t>
  </si>
  <si>
    <t>GMV-Y60WL/A-T(U)</t>
  </si>
  <si>
    <t>01/31/19</t>
  </si>
  <si>
    <t>GMV-28WL/C-T(U)</t>
  </si>
  <si>
    <t>LUU368HV</t>
  </si>
  <si>
    <t>LVN360HV4</t>
  </si>
  <si>
    <t>GMV-HY48WLT/A-T(U)</t>
  </si>
  <si>
    <t>GMV-48WL/B-T(U)</t>
  </si>
  <si>
    <t>09/03/19</t>
  </si>
  <si>
    <t>40MBCQ09---3</t>
  </si>
  <si>
    <t>02/28/19</t>
  </si>
  <si>
    <t>GUHD36ND3FO</t>
  </si>
  <si>
    <t>GFH36D3FI</t>
  </si>
  <si>
    <t>GUHD42ND3FO</t>
  </si>
  <si>
    <t>GFH42D3FI</t>
  </si>
  <si>
    <t>GUHD48ND3FO</t>
  </si>
  <si>
    <t>GFH48D3FI</t>
  </si>
  <si>
    <t>08/26/19</t>
  </si>
  <si>
    <t>AOU36RLXFZ1</t>
  </si>
  <si>
    <t>GMV-Y36WL/A-T(U)</t>
  </si>
  <si>
    <t>GMV-Y48WL/A-T(U)</t>
  </si>
  <si>
    <t>GMV-48WL/A-T(U)</t>
  </si>
  <si>
    <t>GUHD18ND3FO</t>
  </si>
  <si>
    <t>GFH18D3FI</t>
  </si>
  <si>
    <t>GUHD24ND3FO</t>
  </si>
  <si>
    <t>GTH24D3FI</t>
  </si>
  <si>
    <t>07/09/19</t>
  </si>
  <si>
    <t>Trane U.S. Inc.</t>
  </si>
  <si>
    <t>TRANE</t>
  </si>
  <si>
    <t>4TWV0048A1</t>
  </si>
  <si>
    <t>TAM9A0C48V41</t>
  </si>
  <si>
    <t>07/12/19</t>
  </si>
  <si>
    <t>AMERICAN STANDARD</t>
  </si>
  <si>
    <t>4A6V0048A1</t>
  </si>
  <si>
    <t>GFH24D3FI</t>
  </si>
  <si>
    <t>GUHD30ND3FO</t>
  </si>
  <si>
    <t>GFH30D3FI</t>
  </si>
  <si>
    <t>GKH24D3FI</t>
  </si>
  <si>
    <t>07/26/19</t>
  </si>
  <si>
    <t>40MBFQ18---3</t>
  </si>
  <si>
    <t>40MAQB18B--3</t>
  </si>
  <si>
    <t>619PEQ018BBMA</t>
  </si>
  <si>
    <t>38MAQB12R--3</t>
  </si>
  <si>
    <t>40MBFQ12---3</t>
  </si>
  <si>
    <t>DHMSHAQ18XA3</t>
  </si>
  <si>
    <t>40MBCQ24---3</t>
  </si>
  <si>
    <t>40MBCQ12---3</t>
  </si>
  <si>
    <t>40MBFQ24---3</t>
  </si>
  <si>
    <t>38MAQB12R--1</t>
  </si>
  <si>
    <t>40MAQB12B--1</t>
  </si>
  <si>
    <t>619PAQ012BBMA</t>
  </si>
  <si>
    <t>DHMSHAQ12XA1</t>
  </si>
  <si>
    <t>CU-E18RKUA</t>
  </si>
  <si>
    <t>CS-E18RKUAW</t>
  </si>
  <si>
    <t>LUU187HV</t>
  </si>
  <si>
    <t>LCN187HV</t>
  </si>
  <si>
    <t>05/27/19</t>
  </si>
  <si>
    <t>38MBRQ48A--3</t>
  </si>
  <si>
    <t>40MBFQ48---3</t>
  </si>
  <si>
    <t>38MBRQ58A--3</t>
  </si>
  <si>
    <t>40MBFQ58---3</t>
  </si>
  <si>
    <t>LENNOX</t>
  </si>
  <si>
    <t>MLA009S4S-1P</t>
  </si>
  <si>
    <t>MWMA009S4-2P</t>
  </si>
  <si>
    <t>MPB012S4S-1L</t>
  </si>
  <si>
    <t>MWMB012S4-1L</t>
  </si>
  <si>
    <t>MPB012S4S-1P</t>
  </si>
  <si>
    <t>MWMA012S4-1P</t>
  </si>
  <si>
    <t>MPB018S4S-1P</t>
  </si>
  <si>
    <t>MWMA018S4-1P</t>
  </si>
  <si>
    <t>MWMA018S4-2P</t>
  </si>
  <si>
    <t>MWMA012S4-2P</t>
  </si>
  <si>
    <t>MPB024S4S-1P</t>
  </si>
  <si>
    <t>MWMA024S4-1P</t>
  </si>
  <si>
    <t>MWMA024S4-2P</t>
  </si>
  <si>
    <t>MCFB018S4-2P</t>
  </si>
  <si>
    <t>MCFA024S4-1P</t>
  </si>
  <si>
    <t>MCFA024S4-2P</t>
  </si>
  <si>
    <t>M22A012S4-1P</t>
  </si>
  <si>
    <t>MPB009S4S-1P</t>
  </si>
  <si>
    <t>M22A009S4-1P</t>
  </si>
  <si>
    <t>M22A009S4-2P</t>
  </si>
  <si>
    <t>M22A012S4-2P</t>
  </si>
  <si>
    <t>M22A018S4-1P</t>
  </si>
  <si>
    <t>M33A024S4-1P</t>
  </si>
  <si>
    <t>M22A018S4-2P</t>
  </si>
  <si>
    <t>07/30/18</t>
  </si>
  <si>
    <t>MWMB012S4-2L</t>
  </si>
  <si>
    <t>06/22/18</t>
  </si>
  <si>
    <t>MWMA012S4-3P</t>
  </si>
  <si>
    <t>FVXS09NVJU</t>
  </si>
  <si>
    <t>RXL15QMVJU</t>
  </si>
  <si>
    <t>FVXS15NVJU</t>
  </si>
  <si>
    <t>LSU090HSV4</t>
  </si>
  <si>
    <t>LAN090HSV4</t>
  </si>
  <si>
    <t>RXG09HVJU</t>
  </si>
  <si>
    <t>FTXG09HVJU</t>
  </si>
  <si>
    <t>FTX15NMVJU</t>
  </si>
  <si>
    <t>RXS09LVJU</t>
  </si>
  <si>
    <t>FTXS09LVJU</t>
  </si>
  <si>
    <t>RXS12LVJU</t>
  </si>
  <si>
    <t>FTXS12LVJU</t>
  </si>
  <si>
    <t>RXG12HVJU</t>
  </si>
  <si>
    <t>FTXG12HVJU</t>
  </si>
  <si>
    <t>RXS15LVJU</t>
  </si>
  <si>
    <t>FTXS15LVJU</t>
  </si>
  <si>
    <t>RXS18LVJU</t>
  </si>
  <si>
    <t>FTXS18LVJU</t>
  </si>
  <si>
    <t>RXG15HVJU</t>
  </si>
  <si>
    <t>FTXG15HVJU</t>
  </si>
  <si>
    <t>RXS24LVJU</t>
  </si>
  <si>
    <t>FTXS24LVJU</t>
  </si>
  <si>
    <t>2MXS18NMVJU</t>
  </si>
  <si>
    <t>RX12QMVJU</t>
  </si>
  <si>
    <t>FFQ12Q2VJU</t>
  </si>
  <si>
    <t>RX09QMVJU</t>
  </si>
  <si>
    <t>FFQ09Q2VJU</t>
  </si>
  <si>
    <t>RX15QMVJU</t>
  </si>
  <si>
    <t>FFQ15Q2VJU</t>
  </si>
  <si>
    <t>06/07/19</t>
  </si>
  <si>
    <t>HAIER</t>
  </si>
  <si>
    <t>MVHP056MV2AA</t>
  </si>
  <si>
    <t>MVHP048MV2AA</t>
  </si>
  <si>
    <t>1U36LP2VHA</t>
  </si>
  <si>
    <t>AL36LP2VH*</t>
  </si>
  <si>
    <t>06/05/19</t>
  </si>
  <si>
    <t>4MXS36RMVJU</t>
  </si>
  <si>
    <t>*AM8C0C60V51</t>
  </si>
  <si>
    <t>4TWV8049A1</t>
  </si>
  <si>
    <t>*AM8C0C48V41</t>
  </si>
  <si>
    <t>4TWV8048A1</t>
  </si>
  <si>
    <t>4A6V8049A1</t>
  </si>
  <si>
    <t>4A6V8048A1</t>
  </si>
  <si>
    <t>40MBCQ48---3</t>
  </si>
  <si>
    <t>DLFSHAH24XAK</t>
  </si>
  <si>
    <t>DLCLRAH48AAK</t>
  </si>
  <si>
    <t>DLFLDAH48XAK</t>
  </si>
  <si>
    <t>DLFLFAH48XAK</t>
  </si>
  <si>
    <t>DLCLRAH58AAK</t>
  </si>
  <si>
    <t>DLFLFAH58XAK</t>
  </si>
  <si>
    <t>40MBDQ48---3</t>
  </si>
  <si>
    <t>DLFLCAH48XAK</t>
  </si>
  <si>
    <t>DLFSHAH12XAK</t>
  </si>
  <si>
    <t>DLFSHAH18XAK</t>
  </si>
  <si>
    <t>02/05/18</t>
  </si>
  <si>
    <t>GWH18UC-D3DNA4C/O</t>
  </si>
  <si>
    <t>GWH18UC-D3DN***/I</t>
  </si>
  <si>
    <t>05/08/19</t>
  </si>
  <si>
    <t>LUU127HV</t>
  </si>
  <si>
    <t>LDN127HV4</t>
  </si>
  <si>
    <t>LMU24CHV</t>
  </si>
  <si>
    <t>Midea Electric Trading</t>
  </si>
  <si>
    <t>DIRECT AIR</t>
  </si>
  <si>
    <t>MOBA30-09HFN1-MT0W</t>
  </si>
  <si>
    <t>CCA3U-09HRFN1-M(C)</t>
  </si>
  <si>
    <t>MOCA31-18HFN1-MT0W</t>
  </si>
  <si>
    <t>CCA3U-18HRFN1-M(C)</t>
  </si>
  <si>
    <t>MUEU-18HRFN1-M(C)</t>
  </si>
  <si>
    <t>MOD31-24HFN1-MT0W</t>
  </si>
  <si>
    <t>MCDU-24HRFN1-M(C)</t>
  </si>
  <si>
    <t>MUEU-24HRFN1-M(C)</t>
  </si>
  <si>
    <t>MOB30-09HFN1-MX0W</t>
  </si>
  <si>
    <t>CS11M-09HRFN1-MX0W(A)</t>
  </si>
  <si>
    <t>MSAEB-09HRFN1-MT0W</t>
  </si>
  <si>
    <t>CS11M-18HRFN1-MT0W</t>
  </si>
  <si>
    <t>CS11M-23HRFN1-MT0W</t>
  </si>
  <si>
    <t>10/15/18</t>
  </si>
  <si>
    <t>Ouellet, Group ACD</t>
  </si>
  <si>
    <t>ACD</t>
  </si>
  <si>
    <t>UHD09KCH38S-O</t>
  </si>
  <si>
    <t>UHD09KCH38S-I</t>
  </si>
  <si>
    <t>DLFLDAH58XAK</t>
  </si>
  <si>
    <t>40MBDQ58---3</t>
  </si>
  <si>
    <t>DLFSHAH09XAK</t>
  </si>
  <si>
    <t>40MAQB09B--3</t>
  </si>
  <si>
    <t>40MAQB24B--3</t>
  </si>
  <si>
    <t>619PEQ024BBMA</t>
  </si>
  <si>
    <t>619PEQ009BBMA</t>
  </si>
  <si>
    <t>40MBCQ18---3</t>
  </si>
  <si>
    <t>DLCPRAH09AAK</t>
  </si>
  <si>
    <t>DLFPHAH09XAK</t>
  </si>
  <si>
    <t>DLCPRAH12AAK</t>
  </si>
  <si>
    <t>DLFPHAH12XAK</t>
  </si>
  <si>
    <t>04/15/18</t>
  </si>
  <si>
    <t>DLCSRAH12AAJ</t>
  </si>
  <si>
    <t>DLFSHAH12XAJ</t>
  </si>
  <si>
    <t>DLFSDAH24XAK</t>
  </si>
  <si>
    <t>1U24ES2VHA</t>
  </si>
  <si>
    <t>AW24ES2VH</t>
  </si>
  <si>
    <t>1U18ES2VHA</t>
  </si>
  <si>
    <t>AW18ES2VH</t>
  </si>
  <si>
    <t>05/07/19</t>
  </si>
  <si>
    <t>LSU243HLV</t>
  </si>
  <si>
    <t>LSN243HLV</t>
  </si>
  <si>
    <t>NAXMMX48A182AA</t>
  </si>
  <si>
    <t>MXZ-8C48NA</t>
  </si>
  <si>
    <t>NTXMMX48A182AA</t>
  </si>
  <si>
    <t>SLZ-KF15NA</t>
  </si>
  <si>
    <t>NAXCKS15A112AA</t>
  </si>
  <si>
    <t>PUMY-P60NKMU2</t>
  </si>
  <si>
    <t>NAXSMT18A112AA</t>
  </si>
  <si>
    <t>NAXWMT18A112AA</t>
  </si>
  <si>
    <t>NAXSMT09A112AA</t>
  </si>
  <si>
    <t>NAXWMT09A112AA</t>
  </si>
  <si>
    <t>NAXSMT15A112AA</t>
  </si>
  <si>
    <t>NAXWMT15A112AA</t>
  </si>
  <si>
    <t>NAXMMX30A132AA</t>
  </si>
  <si>
    <t>MXZ-3C30NA2</t>
  </si>
  <si>
    <t>NAXMPH42A152AA</t>
  </si>
  <si>
    <t>NTXMMX30A132AA</t>
  </si>
  <si>
    <t>MXZ-5C42NAHZ</t>
  </si>
  <si>
    <t>NTXMPH42A152AA</t>
  </si>
  <si>
    <t>DLCMRAH36DAK</t>
  </si>
  <si>
    <t>DLCMRAH48EAK</t>
  </si>
  <si>
    <t>MXZ-4C36NA2</t>
  </si>
  <si>
    <t>NTXMMX36A142AA</t>
  </si>
  <si>
    <t>NAXMMX36A142AA</t>
  </si>
  <si>
    <t>NAXMPH24A132AA</t>
  </si>
  <si>
    <t>MXZ-3C24NAHZ2</t>
  </si>
  <si>
    <t>NTXMPH24A132AA</t>
  </si>
  <si>
    <t>MXZ-2C20NA2</t>
  </si>
  <si>
    <t>NAXMMX20A122AA</t>
  </si>
  <si>
    <t>NAXMPH20A122AA</t>
  </si>
  <si>
    <t>MXZ-2C20NAHZ2</t>
  </si>
  <si>
    <t>NTXMPH20A122AA</t>
  </si>
  <si>
    <t>NTXMMX24A132AA</t>
  </si>
  <si>
    <t>NAXMMX24A132AA</t>
  </si>
  <si>
    <t>MXZ-3C24NA2</t>
  </si>
  <si>
    <t>NAXSMT24A112AA</t>
  </si>
  <si>
    <t>NAXWMT24A112AA</t>
  </si>
  <si>
    <t>MUZ-HM24NA***</t>
  </si>
  <si>
    <t>NAXSMT12A112AA</t>
  </si>
  <si>
    <t>NAXWMT12A112AA</t>
  </si>
  <si>
    <t>DLCPRAH24AAK</t>
  </si>
  <si>
    <t>DLFPHAH24XAK</t>
  </si>
  <si>
    <t>DLCPRAH18AAK</t>
  </si>
  <si>
    <t>DLFPHAH18XAK</t>
  </si>
  <si>
    <t>LMU36CHV</t>
  </si>
  <si>
    <t>LMU30CHV</t>
  </si>
  <si>
    <t>LMU18CHV</t>
  </si>
  <si>
    <t>LMU480HV</t>
  </si>
  <si>
    <t>LUU367HV</t>
  </si>
  <si>
    <t>LHN367HV</t>
  </si>
  <si>
    <t>LUU247HV</t>
  </si>
  <si>
    <t>LHN247HV</t>
  </si>
  <si>
    <t>04/02/19</t>
  </si>
  <si>
    <t>LUU188HV</t>
  </si>
  <si>
    <t>LVN180HV4</t>
  </si>
  <si>
    <t>LAU180HYV2</t>
  </si>
  <si>
    <t>LAN180HYV2</t>
  </si>
  <si>
    <t>LAU180HYV1</t>
  </si>
  <si>
    <t>LAN180HYV1</t>
  </si>
  <si>
    <t>LMU420HHV</t>
  </si>
  <si>
    <t>LMU360HHV</t>
  </si>
  <si>
    <t>LAU090HYV1</t>
  </si>
  <si>
    <t>LAN090HYV1</t>
  </si>
  <si>
    <t>LAU240HYV1</t>
  </si>
  <si>
    <t>LAN240HYV1</t>
  </si>
  <si>
    <t>CU-E9RKUA</t>
  </si>
  <si>
    <t>CS-E9RKUAW</t>
  </si>
  <si>
    <t>CU-E12RKUA</t>
  </si>
  <si>
    <t>CS-E12RKUAW</t>
  </si>
  <si>
    <t>03/05/18</t>
  </si>
  <si>
    <t>CU-XE15SKUA-1</t>
  </si>
  <si>
    <t>CS-XE15SKUA-1</t>
  </si>
  <si>
    <t>03/28/18</t>
  </si>
  <si>
    <t>CU-XE12SKUA-1</t>
  </si>
  <si>
    <t>CS-XE12SKUA-1</t>
  </si>
  <si>
    <t>NAXMPH36A142AA</t>
  </si>
  <si>
    <t>NAXSPH09A112AA</t>
  </si>
  <si>
    <t>NAXWPH09A112AA</t>
  </si>
  <si>
    <t>NAXSPF12A112AA</t>
  </si>
  <si>
    <t>NAXFKS12A112AA</t>
  </si>
  <si>
    <t>NAXSPF18A112AA</t>
  </si>
  <si>
    <t>NAXFKS18A112AA</t>
  </si>
  <si>
    <t>NAXSPH06A112AA</t>
  </si>
  <si>
    <t>NAXWPH06A112AA</t>
  </si>
  <si>
    <t>NAXSST12A112AA</t>
  </si>
  <si>
    <t>NAXWST12A112AA</t>
  </si>
  <si>
    <t>NAXSPH12A112AA</t>
  </si>
  <si>
    <t>NAXWPH12A112AA</t>
  </si>
  <si>
    <t>NAXSST15A112AA</t>
  </si>
  <si>
    <t>NAXWST15A112AA</t>
  </si>
  <si>
    <t>NAXSPB18A112AA</t>
  </si>
  <si>
    <t>NAXWPH18A112AA</t>
  </si>
  <si>
    <t>NAXMMX60A182AA</t>
  </si>
  <si>
    <t>NAXSST18A112AA</t>
  </si>
  <si>
    <t>NAXWST18A112AA</t>
  </si>
  <si>
    <t>NTXMPH36A142AA</t>
  </si>
  <si>
    <t>NTXSPH06A112AA</t>
  </si>
  <si>
    <t>NTXWPH06A112AA</t>
  </si>
  <si>
    <t>NTXSPH09A112AA</t>
  </si>
  <si>
    <t>NTXWPH09A112AA</t>
  </si>
  <si>
    <t>NTXSPH12A112AA</t>
  </si>
  <si>
    <t>NTXWPH12A112AA</t>
  </si>
  <si>
    <t>NTXSPB18A112AA</t>
  </si>
  <si>
    <t>NTXWPH18A112AA</t>
  </si>
  <si>
    <t>NTXMMX60A182AA</t>
  </si>
  <si>
    <t>NAXSPH18A112AA</t>
  </si>
  <si>
    <t>NAXSPF15A112AA</t>
  </si>
  <si>
    <t>NAXFKS15A112AA</t>
  </si>
  <si>
    <t>NAXSST09A112AA</t>
  </si>
  <si>
    <t>NAXWST09A112AA</t>
  </si>
  <si>
    <t>NAXSPH15A112AA</t>
  </si>
  <si>
    <t>NAXWPH15A112AA</t>
  </si>
  <si>
    <t>NAXSPB09A112AA</t>
  </si>
  <si>
    <t>NAXSPB12A112AA</t>
  </si>
  <si>
    <t>NAXSPB15A112AA</t>
  </si>
  <si>
    <t>MUZ-FH15NA</t>
  </si>
  <si>
    <t>MSZ-FH15NA</t>
  </si>
  <si>
    <t>PUZ-HA36NHA5</t>
  </si>
  <si>
    <t>PEAD-A36AA*</t>
  </si>
  <si>
    <t>NTXSPB09A112AA</t>
  </si>
  <si>
    <t>NTXSPB12A112AA</t>
  </si>
  <si>
    <t>NTXSPB15A112AA</t>
  </si>
  <si>
    <t>NTXWPH15A112AA</t>
  </si>
  <si>
    <t>NTXSPH18A112AA</t>
  </si>
  <si>
    <t>NTXSST09A112AA</t>
  </si>
  <si>
    <t>NTXWST09A112AA</t>
  </si>
  <si>
    <t>NAXSST24A112AA</t>
  </si>
  <si>
    <t>NAXWST24A112AA</t>
  </si>
  <si>
    <t>PVA-A36AA*</t>
  </si>
  <si>
    <t>NAXUKS09A112AA</t>
  </si>
  <si>
    <t>NAXDKS09A112AA</t>
  </si>
  <si>
    <t>NAXCKS09A112AA</t>
  </si>
  <si>
    <t>NAXUKS12A112AA</t>
  </si>
  <si>
    <t>NAXDKS12A112AA</t>
  </si>
  <si>
    <t>NAXCKS12A112AA</t>
  </si>
  <si>
    <t>NAXDKS15A112AA</t>
  </si>
  <si>
    <t>NAXDKS18A112AA</t>
  </si>
  <si>
    <t>NAXUKS18A112AA</t>
  </si>
  <si>
    <t>NAXCKS18A112AA</t>
  </si>
  <si>
    <t>PLA-A36EA*</t>
  </si>
  <si>
    <t>PUZ-HA30NHA5</t>
  </si>
  <si>
    <t>PVA-A30AA*</t>
  </si>
  <si>
    <t>MUZ-GL24NAH***</t>
  </si>
  <si>
    <t>MSZ-GL24NA***</t>
  </si>
  <si>
    <t>SUZ-KA12NA2</t>
  </si>
  <si>
    <t>SEZ-KD12NA</t>
  </si>
  <si>
    <t>SUZ-KA15NA2</t>
  </si>
  <si>
    <t>SEZ-KD15NA</t>
  </si>
  <si>
    <t>SUZ-KA18NA2</t>
  </si>
  <si>
    <t>SEZ-KD18NA</t>
  </si>
  <si>
    <t>SUZ-KA12NAH2</t>
  </si>
  <si>
    <t>SUZ-KA09NAH2</t>
  </si>
  <si>
    <t>SEZ-KD09NA</t>
  </si>
  <si>
    <t>SUZ-KA18NAH2</t>
  </si>
  <si>
    <t>MLZ-KP18NA</t>
  </si>
  <si>
    <t>SLZ-KF09NA</t>
  </si>
  <si>
    <t>SLZ-KF12NA</t>
  </si>
  <si>
    <t>SVZ-KP12NA</t>
  </si>
  <si>
    <t>SVZ-KP18NA</t>
  </si>
  <si>
    <t>PUMY-HP36NKMU</t>
  </si>
  <si>
    <t>PUMY-P36NKMU2</t>
  </si>
  <si>
    <t>NTXDKS09A112AA</t>
  </si>
  <si>
    <t>NTXDKS12A112AA</t>
  </si>
  <si>
    <t>NTXDKS15A112AA</t>
  </si>
  <si>
    <t>NTXCKS12A112AA</t>
  </si>
  <si>
    <t>NTXDKS18A112AA</t>
  </si>
  <si>
    <t>MLZ-KP12NA</t>
  </si>
  <si>
    <t>MUZ-FH12NA</t>
  </si>
  <si>
    <t>MSZ-FH12NA</t>
  </si>
  <si>
    <t>38MPRAQ12AA3</t>
  </si>
  <si>
    <t>DHMPHAQ12XA3</t>
  </si>
  <si>
    <t>619PHAQ12XA3</t>
  </si>
  <si>
    <t>40MPHAQ12XA3</t>
  </si>
  <si>
    <t>38MPRAQ09AA3</t>
  </si>
  <si>
    <t>DHMPHAQ09XA3</t>
  </si>
  <si>
    <t>619PHAQ09XA3</t>
  </si>
  <si>
    <t>38MPRAQ18AA3</t>
  </si>
  <si>
    <t>619PHAQ18XA3</t>
  </si>
  <si>
    <t>40MPHAQ09XA3</t>
  </si>
  <si>
    <t>38MPRAQ24AA3</t>
  </si>
  <si>
    <t>619PHAQ24XA3</t>
  </si>
  <si>
    <t>40MPHAQ24XA3</t>
  </si>
  <si>
    <t>DHMPHAQ18XA3</t>
  </si>
  <si>
    <t>DHMPHAQ24XA3</t>
  </si>
  <si>
    <t>40MPHAQ18XA3</t>
  </si>
  <si>
    <t>OCD18KCH20S-O</t>
  </si>
  <si>
    <t>OCD18KCH20S-I</t>
  </si>
  <si>
    <t>NAXSPB06A112AA</t>
  </si>
  <si>
    <t>NTXSPB06A112AA</t>
  </si>
  <si>
    <t>NAXMPH30A132AA</t>
  </si>
  <si>
    <t>NTXMPH30A132AA</t>
  </si>
  <si>
    <t>NTXSPH15A112AA</t>
  </si>
  <si>
    <t>SUZ-KA09NA2</t>
  </si>
  <si>
    <t>MLZ-KP09NA</t>
  </si>
  <si>
    <t>KW09HUCA4DO</t>
  </si>
  <si>
    <t>KW09HUCA4DI</t>
  </si>
  <si>
    <t>01/01/19</t>
  </si>
  <si>
    <t>KW24HQ2B8DO</t>
  </si>
  <si>
    <t>KW24HQ2B8DI</t>
  </si>
  <si>
    <t>KW18HQ2B8DO</t>
  </si>
  <si>
    <t>KW18HQ2B8DI</t>
  </si>
  <si>
    <t>KM42H4O</t>
  </si>
  <si>
    <t>04/12/19</t>
  </si>
  <si>
    <t>Friedrich Air Conditioning</t>
  </si>
  <si>
    <t>FRIEDRICH</t>
  </si>
  <si>
    <t>MRAD12Y1J</t>
  </si>
  <si>
    <t>MWAD12Y1J</t>
  </si>
  <si>
    <t>MRAD09Y1J</t>
  </si>
  <si>
    <t>MWAD09Y1J</t>
  </si>
  <si>
    <t>MRAD18Y3J</t>
  </si>
  <si>
    <t>MWAD18Y3J</t>
  </si>
  <si>
    <t>MRAD24Y3J</t>
  </si>
  <si>
    <t>MWAD24Y3J</t>
  </si>
  <si>
    <t>TMVRF-36KUH</t>
  </si>
  <si>
    <t>GMV-36WL/B-T(U)</t>
  </si>
  <si>
    <t>04/15/20</t>
  </si>
  <si>
    <t>SUZ-KA18NAHZ</t>
  </si>
  <si>
    <t>SEZ-KD18NA4</t>
  </si>
  <si>
    <t>SUZ-KA15NAHZ</t>
  </si>
  <si>
    <t>SEZ-KD15NA4</t>
  </si>
  <si>
    <t>SUZ-KA12NAHZ</t>
  </si>
  <si>
    <t>SEZ-KD12NA4</t>
  </si>
  <si>
    <t>PUZ-HA24NHA</t>
  </si>
  <si>
    <t>PKA-A24KA7</t>
  </si>
  <si>
    <t>PEAD-A24AA7</t>
  </si>
  <si>
    <t>04/24/20</t>
  </si>
  <si>
    <t>NTXSKH18A112AA</t>
  </si>
  <si>
    <t>NTXSKH12A112AA</t>
  </si>
  <si>
    <t>NTXSKH15A112AA</t>
  </si>
  <si>
    <t>TPEADA0151AA70A</t>
  </si>
  <si>
    <t>TPEADA0121AA70A</t>
  </si>
  <si>
    <t>NAXSKH18A112AA</t>
  </si>
  <si>
    <t>NAXSKH15A112AA</t>
  </si>
  <si>
    <t>NAXSKH12A112AA</t>
  </si>
  <si>
    <t>04/28/20</t>
  </si>
  <si>
    <t>TOSHIBA CARRIER</t>
  </si>
  <si>
    <t>MCY-MAP0607HS-UL</t>
  </si>
  <si>
    <t>MCY-MAP0487HS-UL</t>
  </si>
  <si>
    <t>MCY-MAP0367HS-UL</t>
  </si>
  <si>
    <t>38VMA060HDS3-1</t>
  </si>
  <si>
    <t>38VMB060HDS3-1</t>
  </si>
  <si>
    <t>05/01/20</t>
  </si>
  <si>
    <t>RAV-SP420AT2-UL</t>
  </si>
  <si>
    <t>RAV-SP420UT-UL</t>
  </si>
  <si>
    <t>RAV-SP421BT-UL</t>
  </si>
  <si>
    <t>RAV-SP180AT2-UL</t>
  </si>
  <si>
    <t>RAV-SP181BT-UL</t>
  </si>
  <si>
    <t>RAV-SP420CT-UL</t>
  </si>
  <si>
    <t>RAV-SP360AT2-UL</t>
  </si>
  <si>
    <t>RAV-SP361BT-UL</t>
  </si>
  <si>
    <t>RAV-SP180UT-UL</t>
  </si>
  <si>
    <t>RAV-SP300AT2-UL</t>
  </si>
  <si>
    <t>RAV-SP301BT-UL</t>
  </si>
  <si>
    <t>RAV-SP180CT-UL</t>
  </si>
  <si>
    <t>RAV-SP360UT-UL</t>
  </si>
  <si>
    <t>RAV-SP360CT-UL</t>
  </si>
  <si>
    <t>RAV-SP180KRT-UL</t>
  </si>
  <si>
    <t>RAV-SP300UT-UL</t>
  </si>
  <si>
    <t>RAV-SP240AT2-UL</t>
  </si>
  <si>
    <t>RAV-SP240CT-UL</t>
  </si>
  <si>
    <t>RAV-SP241BT-UL</t>
  </si>
  <si>
    <t>05/04/20</t>
  </si>
  <si>
    <t>AOU18RLFC</t>
  </si>
  <si>
    <t>ARU18RLF</t>
  </si>
  <si>
    <t>05/07/20</t>
  </si>
  <si>
    <t>DHMSHAQ12XA3</t>
  </si>
  <si>
    <t>619PEQ012BBMA</t>
  </si>
  <si>
    <t>40MAQB12B--3</t>
  </si>
  <si>
    <t>03/11/20</t>
  </si>
  <si>
    <t>1U12EH2VHD*</t>
  </si>
  <si>
    <t>AW12EH2VHD*</t>
  </si>
  <si>
    <t>1U09EH2VHD*</t>
  </si>
  <si>
    <t>AW09EH2VHD*</t>
  </si>
  <si>
    <t>05/28/20</t>
  </si>
  <si>
    <t>RBL A/C INC.</t>
  </si>
  <si>
    <t>HAXXAIR</t>
  </si>
  <si>
    <t>HVHM-24T2D</t>
  </si>
  <si>
    <t>DLCSRAH36AAK</t>
  </si>
  <si>
    <t>DLFSHAH36XAK</t>
  </si>
  <si>
    <t>DLFSCAH24XAK</t>
  </si>
  <si>
    <t>05/29/20</t>
  </si>
  <si>
    <t>Bathica</t>
  </si>
  <si>
    <t>WABBAN</t>
  </si>
  <si>
    <t>BBM36H4O</t>
  </si>
  <si>
    <t>BBM18H4O</t>
  </si>
  <si>
    <t>BB24HQ3D6DO</t>
  </si>
  <si>
    <t>BB24HQ3D6DI</t>
  </si>
  <si>
    <t>BB18HQ3D6DO</t>
  </si>
  <si>
    <t>BB18HQ3D6DI</t>
  </si>
  <si>
    <t>BB09HQ3D6DO</t>
  </si>
  <si>
    <t>BB09HQ3D6DI</t>
  </si>
  <si>
    <t>BB24HQ2A3DO</t>
  </si>
  <si>
    <t>BB24HQ2A3DI</t>
  </si>
  <si>
    <t>BB18HQ2A3DO</t>
  </si>
  <si>
    <t>BB18HQ2A3DI</t>
  </si>
  <si>
    <t>BB09HQ2A3DO</t>
  </si>
  <si>
    <t>BB09HQ2A3DI</t>
  </si>
  <si>
    <t>AOU36RLXFZH</t>
  </si>
  <si>
    <t>12/13/19</t>
  </si>
  <si>
    <t>KW18HUCA4DO</t>
  </si>
  <si>
    <t>KW18HUCA4DI</t>
  </si>
  <si>
    <t>04/26/19</t>
  </si>
  <si>
    <t>LUU249HV</t>
  </si>
  <si>
    <t>LCN248HV</t>
  </si>
  <si>
    <t>GMV-HY36WLT/A-T(U)</t>
  </si>
  <si>
    <t>LAU120HYV</t>
  </si>
  <si>
    <t>LAN120HYV</t>
  </si>
  <si>
    <t>MUZ-FE12NAH</t>
  </si>
  <si>
    <t>MSZ-FE12NA**</t>
  </si>
  <si>
    <t>MUZ-FE09NAH</t>
  </si>
  <si>
    <t>MSZ-FE09NA</t>
  </si>
  <si>
    <t>TW12HQ3D6DO</t>
  </si>
  <si>
    <t>TW12HQ3D6DI</t>
  </si>
  <si>
    <t>GWH12QC-A3DNA1D/O</t>
  </si>
  <si>
    <t>GWH12QC-A3DN***/I</t>
  </si>
  <si>
    <t>TW12HQ2A3DO</t>
  </si>
  <si>
    <t>TW12HQ2A3DI</t>
  </si>
  <si>
    <t>GWH12UC-D3DNA4C/O</t>
  </si>
  <si>
    <t>GWH12UC-D3DN***/I</t>
  </si>
  <si>
    <t>TW24HQ2A3DO</t>
  </si>
  <si>
    <t>TW24HQ2A3DI</t>
  </si>
  <si>
    <t>TW18HQ2C2DO</t>
  </si>
  <si>
    <t>TW18HQ2C2DI</t>
  </si>
  <si>
    <t>TW18HQ2A3DO</t>
  </si>
  <si>
    <t>TW18HQ2A3DI</t>
  </si>
  <si>
    <t>GWH18QD-D3DNA1G/O</t>
  </si>
  <si>
    <t>GWH18QD-D3DN***/I</t>
  </si>
  <si>
    <t>GWH15QD-D3DNA5G/O</t>
  </si>
  <si>
    <t>GWH15QD-D3DN***/I</t>
  </si>
  <si>
    <t>TW09HQ3D6DO</t>
  </si>
  <si>
    <t>TW09HQ3D6DI</t>
  </si>
  <si>
    <t>TW09HQ2A3DO</t>
  </si>
  <si>
    <t>TW09HQ2A3DI</t>
  </si>
  <si>
    <t>GWH09UC-D3DNA4C/O</t>
  </si>
  <si>
    <t>GWH09UC-D3DN***/I</t>
  </si>
  <si>
    <t>07/05/20</t>
  </si>
  <si>
    <t>MDV</t>
  </si>
  <si>
    <t xml:space="preserve">MOE30U-36HFN1-M-[X] </t>
  </si>
  <si>
    <t>MCD-36HRFN1-M(C)</t>
  </si>
  <si>
    <t>MOE30U-48HFN1-M-[X]</t>
  </si>
  <si>
    <t>MUE-48HRFN1-M(C)</t>
  </si>
  <si>
    <t>MOD30U-36HFN1-MP0</t>
  </si>
  <si>
    <t>MVB-36HWFN1-M</t>
  </si>
  <si>
    <t>MOE30U-48HFN1-MP0</t>
  </si>
  <si>
    <t>MVB-48HWFN1-M </t>
  </si>
  <si>
    <t>PUMY-P48NKMU2</t>
  </si>
  <si>
    <t>PUMY-HP48NKMU</t>
  </si>
  <si>
    <t>PUZ-HA42NKA</t>
  </si>
  <si>
    <t>PVA-A42AA*</t>
  </si>
  <si>
    <t>07/09/20</t>
  </si>
  <si>
    <t>RUNTRU</t>
  </si>
  <si>
    <t>M4TLS1809A11N**</t>
  </si>
  <si>
    <t>M4MLW1809A1N0**</t>
  </si>
  <si>
    <t>M4THS1824A11N**</t>
  </si>
  <si>
    <t>M4MHW1824A1N0**</t>
  </si>
  <si>
    <t>M4THS1818A11N**</t>
  </si>
  <si>
    <t>M4MHW1818A1N0**</t>
  </si>
  <si>
    <t>M4THS1812A11N**</t>
  </si>
  <si>
    <t>M4MHW1812A1N0**</t>
  </si>
  <si>
    <t>AMERISTAR</t>
  </si>
  <si>
    <t>07/16/20</t>
  </si>
  <si>
    <t>MXZ-8C48NAHZ2</t>
  </si>
  <si>
    <t>MXZ-5C42NAHZ2</t>
  </si>
  <si>
    <t>MXZ-8C48NA2</t>
  </si>
  <si>
    <t>MXZ-4C36NAHZ2</t>
  </si>
  <si>
    <t>NTXMPH48A182B*</t>
  </si>
  <si>
    <t>NTXMPH36A142B*</t>
  </si>
  <si>
    <t>NTXMPH42A152B*</t>
  </si>
  <si>
    <t>NTXMMX48A182B*</t>
  </si>
  <si>
    <t>NAXMPH48A182B*</t>
  </si>
  <si>
    <t>NAXMMX48A182B*</t>
  </si>
  <si>
    <t>NAXMPH36A142B*</t>
  </si>
  <si>
    <t>NAXMPH42A152B*</t>
  </si>
  <si>
    <t>07/17/20</t>
  </si>
  <si>
    <t>FPHMR24A3A</t>
  </si>
  <si>
    <t>FPHMR18A3A</t>
  </si>
  <si>
    <t>FRHSR09A3A</t>
  </si>
  <si>
    <t>FRHSW09A3A</t>
  </si>
  <si>
    <t>FPHSR09A3A</t>
  </si>
  <si>
    <t>FPHFW09A3A</t>
  </si>
  <si>
    <t>FPHSR18A3A</t>
  </si>
  <si>
    <t>FPHFW18A3A</t>
  </si>
  <si>
    <t>FPHSR12A1A</t>
  </si>
  <si>
    <t>FPHSW12A1A</t>
  </si>
  <si>
    <t>07/24/20</t>
  </si>
  <si>
    <t>MRH12Y3JA</t>
  </si>
  <si>
    <t>MWH12Y3JA</t>
  </si>
  <si>
    <t>MRH09Y3JA</t>
  </si>
  <si>
    <t>MWH09Y3JA</t>
  </si>
  <si>
    <t>FPHMR36A3A</t>
  </si>
  <si>
    <t>FPHSR18A3A-A</t>
  </si>
  <si>
    <t>FPHFW18A3B</t>
  </si>
  <si>
    <t>FPHSR09A3A-A</t>
  </si>
  <si>
    <t>FPHFW09A3B</t>
  </si>
  <si>
    <t>FPHSR12A1A-A</t>
  </si>
  <si>
    <t>FPHSW12A1B</t>
  </si>
  <si>
    <t>FPHSR09A1A-A</t>
  </si>
  <si>
    <t>FPHSW09A1B</t>
  </si>
  <si>
    <t>FPHSR12A3A-A</t>
  </si>
  <si>
    <t>FPHFW12A3B</t>
  </si>
  <si>
    <t>FPHFR24A3A</t>
  </si>
  <si>
    <t>FPHFC24A3B</t>
  </si>
  <si>
    <t>FPHFR12A3A</t>
  </si>
  <si>
    <t>FPHFC12A3B</t>
  </si>
  <si>
    <t>FPHSR12A3A</t>
  </si>
  <si>
    <t>FPHFW12A3A</t>
  </si>
  <si>
    <t>FPHSR09A1A</t>
  </si>
  <si>
    <t>FPHSW09A1A</t>
  </si>
  <si>
    <t>FRHSR12A3A</t>
  </si>
  <si>
    <t>FRHSW12A3A</t>
  </si>
  <si>
    <t>VIR09HP115V1BO</t>
  </si>
  <si>
    <t>VIR09HP115V1BH</t>
  </si>
  <si>
    <t>VIR12HP115V1BO</t>
  </si>
  <si>
    <t>VIR12HP115V1BH</t>
  </si>
  <si>
    <t>VIR18HP230V1BO</t>
  </si>
  <si>
    <t>VIR18HP230V1BH</t>
  </si>
  <si>
    <t>PLA-A24EA7</t>
  </si>
  <si>
    <t>PVA-A24AA7</t>
  </si>
  <si>
    <t>PCA-A24KA7</t>
  </si>
  <si>
    <t>MRH12Y3J</t>
  </si>
  <si>
    <t>MWH12Y3J</t>
  </si>
  <si>
    <t>07/31/20</t>
  </si>
  <si>
    <t>TUMYH0361AK41**</t>
  </si>
  <si>
    <t>TUMYP0361AK43**</t>
  </si>
  <si>
    <t>08/06/20</t>
  </si>
  <si>
    <t>TUMYH0361AK40**</t>
  </si>
  <si>
    <t>TRUZH0241HA00NA</t>
  </si>
  <si>
    <t>TPLA0A0241EA70A</t>
  </si>
  <si>
    <t>TUMYP0361AK42**</t>
  </si>
  <si>
    <t>TUMYH0481AK41**</t>
  </si>
  <si>
    <t>TUMYP0601AK42**</t>
  </si>
  <si>
    <t>TUMYP0601AK43**</t>
  </si>
  <si>
    <t>TUMYH0481AK40**</t>
  </si>
  <si>
    <t>TUMYP0481AK43**</t>
  </si>
  <si>
    <t>TUMYP0481AK42**</t>
  </si>
  <si>
    <t>TPKA0A0241KA70A</t>
  </si>
  <si>
    <t>TRUZH0361HA50NA</t>
  </si>
  <si>
    <t>TPVA0A0361AA70A</t>
  </si>
  <si>
    <t>TPEADA0361AA70A</t>
  </si>
  <si>
    <t>TPVA0A0241AA70A</t>
  </si>
  <si>
    <t>TPVA0A0421AA70A</t>
  </si>
  <si>
    <t>TPEADA0301AA70A</t>
  </si>
  <si>
    <t>TRUZH0421KA00NA</t>
  </si>
  <si>
    <t>ASUZA0121KA70N*</t>
  </si>
  <si>
    <t>APLA0A0121EA70A</t>
  </si>
  <si>
    <t>ASUZA0121KA70B*</t>
  </si>
  <si>
    <t>ASUZA0181KA70N*</t>
  </si>
  <si>
    <t>APLA0A0181EA70A</t>
  </si>
  <si>
    <t>ASUZA0181KA70B*</t>
  </si>
  <si>
    <t>ASUZH0241HA00NA</t>
  </si>
  <si>
    <t>APLA0A0241EA70A</t>
  </si>
  <si>
    <t>APVA0A0121AA70A</t>
  </si>
  <si>
    <t>ASUZA0361KA70N*</t>
  </si>
  <si>
    <t>APLA0A0361EA70A</t>
  </si>
  <si>
    <t>ASUZA0361KA70B*</t>
  </si>
  <si>
    <t>APKA0A0241KA70A</t>
  </si>
  <si>
    <t>ASUZH0361HA50NA</t>
  </si>
  <si>
    <t>APVA0A0361AA70A</t>
  </si>
  <si>
    <t>ASUZA0241HA70N*</t>
  </si>
  <si>
    <t>APVA0A0241AA70A</t>
  </si>
  <si>
    <t>ASUZA0241HA70B*</t>
  </si>
  <si>
    <t>APCA0A0241KA70A</t>
  </si>
  <si>
    <t>APKA0A0121HA70A</t>
  </si>
  <si>
    <t>ASUZA0301HA70N*</t>
  </si>
  <si>
    <t>APLA0A0301EA70A</t>
  </si>
  <si>
    <t>ASUZA0301HA70B*</t>
  </si>
  <si>
    <t>APVA0A0181AA70A</t>
  </si>
  <si>
    <t>APCA0A0361KA70A</t>
  </si>
  <si>
    <t>ASUZA0421KA70N*</t>
  </si>
  <si>
    <t>APCA0A0421KA70A</t>
  </si>
  <si>
    <t>ASUZA0421KA70B*</t>
  </si>
  <si>
    <t>APVA0A0421AA70A</t>
  </si>
  <si>
    <t>APVA0A0301AA70A</t>
  </si>
  <si>
    <t>APKA0A0181HA70A</t>
  </si>
  <si>
    <t>ASUZH0421KA00NA</t>
  </si>
  <si>
    <t>NTXWPH09A112AANTXWPH09A112AA</t>
  </si>
  <si>
    <t>NAXWPH09A112AANAXWPH09A112AA</t>
  </si>
  <si>
    <t>08/25/20</t>
  </si>
  <si>
    <t>RX12AXVJU</t>
  </si>
  <si>
    <t>FTX12AXVJU</t>
  </si>
  <si>
    <t>RX09AXVJU</t>
  </si>
  <si>
    <t>FTX09AXVJU</t>
  </si>
  <si>
    <t>08/27/20</t>
  </si>
  <si>
    <t>RXL24UMVJU*</t>
  </si>
  <si>
    <t>FTX24UVJU</t>
  </si>
  <si>
    <t>FDMQ24RVJU</t>
  </si>
  <si>
    <t>RXL18UMVJU*</t>
  </si>
  <si>
    <t>FDMQ18RVJU</t>
  </si>
  <si>
    <t>RXL15QMVJU*</t>
  </si>
  <si>
    <t>RX15RMVJU*</t>
  </si>
  <si>
    <t>RX18RMVJU9*</t>
  </si>
  <si>
    <t>FFQ18Q2VJU</t>
  </si>
  <si>
    <t>RX24RMVJU*</t>
  </si>
  <si>
    <t>2MXS18NMVJU*</t>
  </si>
  <si>
    <t>4MXS36RMVJU*</t>
  </si>
  <si>
    <t>3MXL24RMVJU*</t>
  </si>
  <si>
    <t>FTX18UVJU</t>
  </si>
  <si>
    <t>FDMQ15RVJU</t>
  </si>
  <si>
    <t>3MXS24RMVJU*</t>
  </si>
  <si>
    <t>08/28/20</t>
  </si>
  <si>
    <t>DLCLRBH36AAK</t>
  </si>
  <si>
    <t>DLFLAAH36XAK</t>
  </si>
  <si>
    <t>DLCLRBH48AAK</t>
  </si>
  <si>
    <t>DLFLAAH48XAK</t>
  </si>
  <si>
    <t>DLFSAAH24XAK</t>
  </si>
  <si>
    <t>40MBAAQ24XA3</t>
  </si>
  <si>
    <t>WEATHERMAKER</t>
  </si>
  <si>
    <t>09/02/20</t>
  </si>
  <si>
    <t>LUU180HHV</t>
  </si>
  <si>
    <t>LDN187HV4</t>
  </si>
  <si>
    <t>09/14/20</t>
  </si>
  <si>
    <t>AOU24RLB</t>
  </si>
  <si>
    <t>ASU24RLB</t>
  </si>
  <si>
    <t>2MXL18QMVJU*</t>
  </si>
  <si>
    <t>FTX12NMVJU</t>
  </si>
  <si>
    <t>09/19/20</t>
  </si>
  <si>
    <t>TW09HQ2C2AO(WIFI)</t>
  </si>
  <si>
    <t>TW09HQ2C2AI(WIFI)</t>
  </si>
  <si>
    <t>09/18/20</t>
  </si>
  <si>
    <t>Boreal International Corp.</t>
  </si>
  <si>
    <t>BOREAL</t>
  </si>
  <si>
    <t>EQX09HPJ1OB</t>
  </si>
  <si>
    <t>EQX09HPJ1IB</t>
  </si>
  <si>
    <t>EQX12HPJ1OB</t>
  </si>
  <si>
    <t>EQX12HPJ1IB</t>
  </si>
  <si>
    <t>EQX24HPJ1OB</t>
  </si>
  <si>
    <t>EQX24HPJ1IB</t>
  </si>
  <si>
    <t>EQX18HPJ1OB</t>
  </si>
  <si>
    <t>EQX18HPJ1IB</t>
  </si>
  <si>
    <t>11/13/20</t>
  </si>
  <si>
    <t>4MXL36TVJU</t>
  </si>
  <si>
    <t>5MXS48TVJU</t>
  </si>
  <si>
    <t>11/17/20</t>
  </si>
  <si>
    <t>MULTIE24HP230V1AO</t>
  </si>
  <si>
    <t>ASH118URDSD*</t>
  </si>
  <si>
    <t>ASYW18URDWD*</t>
  </si>
  <si>
    <t>12/01/20</t>
  </si>
  <si>
    <t>TU18H3O</t>
  </si>
  <si>
    <t>TU18HFI</t>
  </si>
  <si>
    <t>TU24H3O</t>
  </si>
  <si>
    <t>TU24HFI</t>
  </si>
  <si>
    <t>TU36H3O</t>
  </si>
  <si>
    <t>TU36HFI</t>
  </si>
  <si>
    <t>TUHD24ND3F1O</t>
  </si>
  <si>
    <t>TFH24D3F3I</t>
  </si>
  <si>
    <t>TUHD18ND3F1O</t>
  </si>
  <si>
    <t>TFH18D3F3I</t>
  </si>
  <si>
    <t>12/11/20</t>
  </si>
  <si>
    <t>TTI Climatisation</t>
  </si>
  <si>
    <t>AZUR</t>
  </si>
  <si>
    <t>AZ-18CA17EXT</t>
  </si>
  <si>
    <t>AZ-18CA17INT</t>
  </si>
  <si>
    <t>AZ-09DA17EXT</t>
  </si>
  <si>
    <t>AZ-09DA17INT</t>
  </si>
  <si>
    <t>ZEPHYR</t>
  </si>
  <si>
    <t>ZE-18CA17EXT</t>
  </si>
  <si>
    <t>ZE-18CA17INT</t>
  </si>
  <si>
    <t>ZE-09DA17EXT</t>
  </si>
  <si>
    <t>ZE-09DA17INT</t>
  </si>
  <si>
    <t>MOB30-12HFN1-MT0W</t>
  </si>
  <si>
    <t>CS11M-12HRFN1-MU5W</t>
  </si>
  <si>
    <t>12/30/20</t>
  </si>
  <si>
    <t>LMU180HV</t>
  </si>
  <si>
    <t>LMU240HV</t>
  </si>
  <si>
    <t>01/06/21</t>
  </si>
  <si>
    <t>HVHSC-18T2D</t>
  </si>
  <si>
    <t>HAHS-18T2D</t>
  </si>
  <si>
    <t>HAHC-18T2D</t>
  </si>
  <si>
    <t>HVHD-24E2D</t>
  </si>
  <si>
    <t>HAHD-24E2D</t>
  </si>
  <si>
    <t>HVHD-36E2D</t>
  </si>
  <si>
    <t>HAHD-36E2D</t>
  </si>
  <si>
    <t>HVHD-60E2D</t>
  </si>
  <si>
    <t>HAHD-60E2D</t>
  </si>
  <si>
    <t>HMSR-A-CB</t>
  </si>
  <si>
    <t>HVHM-36T2D</t>
  </si>
  <si>
    <t>01/10/21</t>
  </si>
  <si>
    <t xml:space="preserve">MOE30U-48HFN1-MP0 </t>
  </si>
  <si>
    <t>MTI-48HWFN1-M</t>
  </si>
  <si>
    <t xml:space="preserve">MUE-48HRFN1-M(C) </t>
  </si>
  <si>
    <t xml:space="preserve">MOD30U-36HFN1-MP0 </t>
  </si>
  <si>
    <t xml:space="preserve">MTI-36HWFN1-M </t>
  </si>
  <si>
    <t xml:space="preserve">MCD-48HRFN1-M(D) </t>
  </si>
  <si>
    <t>01/13/20</t>
  </si>
  <si>
    <t>Samsung Electronics</t>
  </si>
  <si>
    <t>SAMSUNG</t>
  </si>
  <si>
    <t>AR24TSFABWKX</t>
  </si>
  <si>
    <t>AR24TSFABWKN</t>
  </si>
  <si>
    <t>12/07/20</t>
  </si>
  <si>
    <t>01/18/21</t>
  </si>
  <si>
    <t>AZ-36HPA</t>
  </si>
  <si>
    <t>AH-36</t>
  </si>
  <si>
    <t>AZ-60HPA</t>
  </si>
  <si>
    <t>AH-60</t>
  </si>
  <si>
    <t>AZ-24HPA</t>
  </si>
  <si>
    <t>AH-24</t>
  </si>
  <si>
    <t>AZ-42M522SCO</t>
  </si>
  <si>
    <t>AZ-36M422SCO</t>
  </si>
  <si>
    <t>AZ-24M322SCO</t>
  </si>
  <si>
    <t>ZE-36HPA</t>
  </si>
  <si>
    <t>ZE-60HPA</t>
  </si>
  <si>
    <t>ZE-24HPA</t>
  </si>
  <si>
    <t>01/20/21</t>
  </si>
  <si>
    <t>NAXSKS12A112A*</t>
  </si>
  <si>
    <t>NAXSMT15A112A*</t>
  </si>
  <si>
    <t>MSZ-HM15NA***</t>
  </si>
  <si>
    <t>NAXSKS09A112A*</t>
  </si>
  <si>
    <t>NAXSKS18A112A*</t>
  </si>
  <si>
    <t>NTXWMT24A112A*</t>
  </si>
  <si>
    <t>MUZ-HM15NA***</t>
  </si>
  <si>
    <t>NAXWMT15A112A*</t>
  </si>
  <si>
    <t>NAXWMT24A112A*</t>
  </si>
  <si>
    <t>MUZ-HM18NA***</t>
  </si>
  <si>
    <t>NAXWMT18A112A*</t>
  </si>
  <si>
    <t>NTXWMT18A112A*</t>
  </si>
  <si>
    <t>NTXWMT15A112A*</t>
  </si>
  <si>
    <t>MUZ-GL24NA***</t>
  </si>
  <si>
    <t>NAXWST24A112A*</t>
  </si>
  <si>
    <t>MUZ-GL18NA***</t>
  </si>
  <si>
    <t>NAXWST18A112A*</t>
  </si>
  <si>
    <t>NTXWST24A112A*</t>
  </si>
  <si>
    <t>MUZ-GL15NA***</t>
  </si>
  <si>
    <t>NAXWST15A112A*</t>
  </si>
  <si>
    <t>NTXWST18A112A*</t>
  </si>
  <si>
    <t>MUZ-GL12NA***</t>
  </si>
  <si>
    <t>NAXWST12A112A*</t>
  </si>
  <si>
    <t>NTXWST15A112A*</t>
  </si>
  <si>
    <t>MUZ-GL09NA***</t>
  </si>
  <si>
    <t>NTXWST09A112A*</t>
  </si>
  <si>
    <t>NAXWST09A112A*</t>
  </si>
  <si>
    <t>NTXWST12A112A*</t>
  </si>
  <si>
    <t>NAXSPB18A112A*</t>
  </si>
  <si>
    <t>NAXWPH18B112AA</t>
  </si>
  <si>
    <t>NAXSPB15A112A*</t>
  </si>
  <si>
    <t>NAXWPH15B112AA</t>
  </si>
  <si>
    <t>NAXSPB12A112A*</t>
  </si>
  <si>
    <t>NAXWPH12B112AA</t>
  </si>
  <si>
    <t>NAXSPH12A112A*</t>
  </si>
  <si>
    <t>NAXSPH15A112A*</t>
  </si>
  <si>
    <t>NAXSPH09A112A*</t>
  </si>
  <si>
    <t>NAXWPH09B112AA</t>
  </si>
  <si>
    <t>NAXSPB09A112A*</t>
  </si>
  <si>
    <t>NAXSPB06A112A*</t>
  </si>
  <si>
    <t>NAXWPH06B112AA</t>
  </si>
  <si>
    <t>NAXSPH06A112A*</t>
  </si>
  <si>
    <t>NTXMMX60A182B*</t>
  </si>
  <si>
    <t>NAXSPB06B112A*</t>
  </si>
  <si>
    <t>NAXSPB12B112A*</t>
  </si>
  <si>
    <t>NAXSPH18B112A*</t>
  </si>
  <si>
    <t>NAXSPB09B112A*</t>
  </si>
  <si>
    <t>NAXSPH12B112A*</t>
  </si>
  <si>
    <t>NAXSPH06B112A*</t>
  </si>
  <si>
    <t>NAXSPH15B112A*</t>
  </si>
  <si>
    <t>NAXSPB18B112A*</t>
  </si>
  <si>
    <t>NAXSPH09B112A*</t>
  </si>
  <si>
    <t>NAXSPB15B112A*</t>
  </si>
  <si>
    <t>NAXAMT18A112A*</t>
  </si>
  <si>
    <t>NAXDKS18A112A*</t>
  </si>
  <si>
    <t>NAXCKS18A112A*</t>
  </si>
  <si>
    <t>NAXUKS18A112A*</t>
  </si>
  <si>
    <t>NTXAMT18A112A*</t>
  </si>
  <si>
    <t>NTXUKS18A112A*</t>
  </si>
  <si>
    <t>NTXCKS18A112A*</t>
  </si>
  <si>
    <t>NTXDKS18A112A*</t>
  </si>
  <si>
    <t>NAXCKS15A112A*</t>
  </si>
  <si>
    <t>NAXDKS15A112A*</t>
  </si>
  <si>
    <t>NTXCKS15A112A*</t>
  </si>
  <si>
    <t>NTXDKS15A112A*</t>
  </si>
  <si>
    <t>NAXCKS12A112A*</t>
  </si>
  <si>
    <t>NAXAMT12A112A*</t>
  </si>
  <si>
    <t>NTXAMT12A112A*</t>
  </si>
  <si>
    <t>NAXUKS12A112A*</t>
  </si>
  <si>
    <t>NAXDKS12A112A*</t>
  </si>
  <si>
    <t>NTXDKS12A112A*</t>
  </si>
  <si>
    <t>NTXUKS12A112A*</t>
  </si>
  <si>
    <t>NAXDKS09A112A*</t>
  </si>
  <si>
    <t>NTXDKS09A112A*</t>
  </si>
  <si>
    <t>NTXCKS12A112A*</t>
  </si>
  <si>
    <t>NAXCKS09A112A*</t>
  </si>
  <si>
    <t>NTXUKS09A112A*</t>
  </si>
  <si>
    <t>NTXCKS09A112A*</t>
  </si>
  <si>
    <t>NAXUKS09A112A*</t>
  </si>
  <si>
    <t>PUZ-HA30NKA</t>
  </si>
  <si>
    <t>PVA-A30AA7</t>
  </si>
  <si>
    <t>NTXSST15A112A*</t>
  </si>
  <si>
    <t>MSZ-GL15NA***</t>
  </si>
  <si>
    <t>NTXSST18A112A*</t>
  </si>
  <si>
    <t>MSZ-GL18NA***</t>
  </si>
  <si>
    <t>NTXSST12A112A*</t>
  </si>
  <si>
    <t>MSZ-GL12NA***</t>
  </si>
  <si>
    <t>NTXSST24A112A*</t>
  </si>
  <si>
    <t>NTXSST09A112A*</t>
  </si>
  <si>
    <t>MSZ-GL09NA***</t>
  </si>
  <si>
    <t>NTXSMT15A112A*</t>
  </si>
  <si>
    <t>NTXSMT18A112A*</t>
  </si>
  <si>
    <t>MSZ-HM18NA***</t>
  </si>
  <si>
    <t>NTXSKS12A112A*</t>
  </si>
  <si>
    <t>NTXSKS18A112A*</t>
  </si>
  <si>
    <t>NTXSKS09A112A*</t>
  </si>
  <si>
    <t>NAXSST24A112A*</t>
  </si>
  <si>
    <t>NAXSST18A112A*</t>
  </si>
  <si>
    <t>NAXSST09A112A*</t>
  </si>
  <si>
    <t>NAXSST12A112A*</t>
  </si>
  <si>
    <t>NAXSST15A112A*</t>
  </si>
  <si>
    <t>MSZ-HM24NA***</t>
  </si>
  <si>
    <t>NAXSMT24A112A*</t>
  </si>
  <si>
    <t>NAXSMT18A112A*</t>
  </si>
  <si>
    <t>NAXSPH18A112A*</t>
  </si>
  <si>
    <t>01/28/21</t>
  </si>
  <si>
    <t>1U09TE2VHA*</t>
  </si>
  <si>
    <t>AW09TE2VHA*</t>
  </si>
  <si>
    <t>1U12TE2VHA*</t>
  </si>
  <si>
    <t>AW12TE2VHA*</t>
  </si>
  <si>
    <t>02/08/21</t>
  </si>
  <si>
    <t>ASH112CRDWA*</t>
  </si>
  <si>
    <t>ASYW12CRDWA*</t>
  </si>
  <si>
    <t>ASH109CRDWA*</t>
  </si>
  <si>
    <t>ASYW09CRDWA*</t>
  </si>
  <si>
    <t>1U18EH2VHD*</t>
  </si>
  <si>
    <t>AW18EH2VHD*</t>
  </si>
  <si>
    <t>02/10/21</t>
  </si>
  <si>
    <t>1U18EH2VHE*</t>
  </si>
  <si>
    <t>USYM18UCDSA*</t>
  </si>
  <si>
    <t>02/09/21</t>
  </si>
  <si>
    <t>1U12EH2VHE*</t>
  </si>
  <si>
    <t>USYM12UCDSA*</t>
  </si>
  <si>
    <t>1U09EH2VHE*</t>
  </si>
  <si>
    <t>USYM09UCDSA*</t>
  </si>
  <si>
    <t>02/19/21</t>
  </si>
  <si>
    <t>CU-XE24WKUA</t>
  </si>
  <si>
    <t>CS-XE24WKUAW</t>
  </si>
  <si>
    <t>OCD24KCH20S-O</t>
  </si>
  <si>
    <t>OCD24KCH20S-I</t>
  </si>
  <si>
    <t>10/14/19</t>
  </si>
  <si>
    <t>UHD09KCH38SB-O</t>
  </si>
  <si>
    <t>UHD09KCH38SB-I</t>
  </si>
  <si>
    <t>NTXMMX20A122A*</t>
  </si>
  <si>
    <t>MUZ-FH18NA2</t>
  </si>
  <si>
    <t>MSZ-FH18NA**</t>
  </si>
  <si>
    <t>03/12/21</t>
  </si>
  <si>
    <t>Hisense</t>
  </si>
  <si>
    <t>HISENSE</t>
  </si>
  <si>
    <t>AMW3-24U3SAA</t>
  </si>
  <si>
    <t>AST-07UW3SVE**00AST-09UW3SVE**00AST-09UW3SVE**00</t>
  </si>
  <si>
    <t>PERFECTAIRE</t>
  </si>
  <si>
    <t>3PAMSHQCO12</t>
  </si>
  <si>
    <t>3PAMSHQCW12</t>
  </si>
  <si>
    <t>3PAMSHQCO24</t>
  </si>
  <si>
    <t>3PAMSHQCW24</t>
  </si>
  <si>
    <t>3PAMSHQCO18</t>
  </si>
  <si>
    <t>3PAMSHQCW18</t>
  </si>
  <si>
    <t>DENALI AIRE</t>
  </si>
  <si>
    <t>DNMSHQCO12A</t>
  </si>
  <si>
    <t>DNMSHQCW12A</t>
  </si>
  <si>
    <t>3PAMSHHQC18-MZO2</t>
  </si>
  <si>
    <t>3PAMSHHQC24-MZO3</t>
  </si>
  <si>
    <t>DNMSHQCO18</t>
  </si>
  <si>
    <t>DNMSHQCW18</t>
  </si>
  <si>
    <t>DNMSHQCO24</t>
  </si>
  <si>
    <t>DNMSHQCW24</t>
  </si>
  <si>
    <t>04/15/21</t>
  </si>
  <si>
    <t>CHAMPION HEATING AND COOLING</t>
  </si>
  <si>
    <t>HMH72B601</t>
  </si>
  <si>
    <t>AE60DX21+TXV</t>
  </si>
  <si>
    <t>FRASER-JOHNSTON</t>
  </si>
  <si>
    <t>LUXAIRE</t>
  </si>
  <si>
    <t>COLEMAN</t>
  </si>
  <si>
    <t>HMH72B481</t>
  </si>
  <si>
    <t>HMH72B361</t>
  </si>
  <si>
    <t>AE36CX21+TXV</t>
  </si>
  <si>
    <t>HMH72B241</t>
  </si>
  <si>
    <t>AR24TSFACWKX</t>
  </si>
  <si>
    <t>05/05/21</t>
  </si>
  <si>
    <t>Sunrise Tradex Corp</t>
  </si>
  <si>
    <t>FORESTAIR</t>
  </si>
  <si>
    <t>FGH-18ES/MZ</t>
  </si>
  <si>
    <t>FGH-09ES/E23-O</t>
  </si>
  <si>
    <t>FGH-09ES/E23-I</t>
  </si>
  <si>
    <t>FGH-18ES/E23-O</t>
  </si>
  <si>
    <t>FGH-18ES/E23-I</t>
  </si>
  <si>
    <t>FGH-12ES/E23-O</t>
  </si>
  <si>
    <t>FGH-12ES/E23-I</t>
  </si>
  <si>
    <t>FGH-12ES/E-38-O</t>
  </si>
  <si>
    <t>FGH-12ES/E-38-I</t>
  </si>
  <si>
    <t>FGH-18ES/E-38-O</t>
  </si>
  <si>
    <t>FGH-18ES/E-38-I</t>
  </si>
  <si>
    <t>FGH-42ES/MZ</t>
  </si>
  <si>
    <t>FGH-24ES/MZ</t>
  </si>
  <si>
    <t>FGH-36ES/MZ</t>
  </si>
  <si>
    <t>05/11/21</t>
  </si>
  <si>
    <t>GOODMAN</t>
  </si>
  <si>
    <t>MSH243E21MCAA</t>
  </si>
  <si>
    <t>MST243E21ADAA</t>
  </si>
  <si>
    <t>05/13/21</t>
  </si>
  <si>
    <t>LBG Products Corp</t>
  </si>
  <si>
    <t>LBG PRODUCTS</t>
  </si>
  <si>
    <t>LBH24DWO</t>
  </si>
  <si>
    <t>LBH24DWI</t>
  </si>
  <si>
    <t>LCH24036DO</t>
  </si>
  <si>
    <t>LCH36DGHNI</t>
  </si>
  <si>
    <t>MSH183E21MCAA</t>
  </si>
  <si>
    <t>MSH183E21AXAA</t>
  </si>
  <si>
    <t>MSH183E19MCAA</t>
  </si>
  <si>
    <t>MSH183E19AXAA</t>
  </si>
  <si>
    <t>MST183E20ACAA</t>
  </si>
  <si>
    <t>MST183E21ADAA</t>
  </si>
  <si>
    <t>MST363E21MCAA</t>
  </si>
  <si>
    <t>FRANKLIN</t>
  </si>
  <si>
    <t>MST363E23MHAA</t>
  </si>
  <si>
    <t>MST183E21MCAA</t>
  </si>
  <si>
    <t>MSH123E21MCAA</t>
  </si>
  <si>
    <t>MST123E20ACAA</t>
  </si>
  <si>
    <t>NTXMMX30A132A*</t>
  </si>
  <si>
    <t>NTXMMX36A142A*</t>
  </si>
  <si>
    <t>NAXMMX36A142A*</t>
  </si>
  <si>
    <t>NAXMMX30A132A*</t>
  </si>
  <si>
    <t>NAXMPH20A122A**</t>
  </si>
  <si>
    <t>NTXMPH20A122A**</t>
  </si>
  <si>
    <t>05/19/21</t>
  </si>
  <si>
    <t>38MBRBQ36AA3</t>
  </si>
  <si>
    <t>38MARBQ12AA3</t>
  </si>
  <si>
    <t>40MBFQ12--3</t>
  </si>
  <si>
    <t>38MBRBQ48AA3</t>
  </si>
  <si>
    <t>38MARBQ09AA3</t>
  </si>
  <si>
    <t>DHMAHBQ09XA3</t>
  </si>
  <si>
    <t>40MBCQ12--3</t>
  </si>
  <si>
    <t>38MARBQ12AA1</t>
  </si>
  <si>
    <t>DHMAHBQ12XA1</t>
  </si>
  <si>
    <t>38MARBQ24AA3</t>
  </si>
  <si>
    <t>DHMSHAQ24XA3</t>
  </si>
  <si>
    <t>DLCSRBH12AAK</t>
  </si>
  <si>
    <t>DLCSRBH09AAK</t>
  </si>
  <si>
    <t>DLFSHBH09XAK</t>
  </si>
  <si>
    <t>DLCSRBH18AAK</t>
  </si>
  <si>
    <t>DLFSHBH18XAK</t>
  </si>
  <si>
    <t>40MAHBQ09XA3</t>
  </si>
  <si>
    <t>40MAHBQ12XA1</t>
  </si>
  <si>
    <t>619AHBQ09XA3</t>
  </si>
  <si>
    <t>619AHBQ12XA1</t>
  </si>
  <si>
    <t>DHMAHBQ24XA3</t>
  </si>
  <si>
    <t>38MARBQ18AA3</t>
  </si>
  <si>
    <t>DHMAHBQ12XA3</t>
  </si>
  <si>
    <t>DHMAHBQ18XA3</t>
  </si>
  <si>
    <t>DLCSRBH24AAK</t>
  </si>
  <si>
    <t>DLFSHBH24XAK</t>
  </si>
  <si>
    <t>DLCSRBH12AAJ</t>
  </si>
  <si>
    <t>DLFSHBH12XAJ</t>
  </si>
  <si>
    <t>DLFSHBH12XAK</t>
  </si>
  <si>
    <t>40MAHBQ18XA3</t>
  </si>
  <si>
    <t>40MAHBQ24XA3</t>
  </si>
  <si>
    <t>40MAHBQ12XA3</t>
  </si>
  <si>
    <t>619AHBQ18XA3</t>
  </si>
  <si>
    <t>619AHBQ12XA3</t>
  </si>
  <si>
    <t>619AHBQ24XA3</t>
  </si>
  <si>
    <t>40MBAAQ36XA3</t>
  </si>
  <si>
    <t>40MBAAQ48XA3</t>
  </si>
  <si>
    <t>40MBDQ12--3</t>
  </si>
  <si>
    <t>40MBDQ24--3</t>
  </si>
  <si>
    <t>05/17/21</t>
  </si>
  <si>
    <t>CM64DXA1+MVC14DN21+TXV</t>
  </si>
  <si>
    <t>CF64DXA1+MVC14DN21+TXV</t>
  </si>
  <si>
    <t>AVC60DX21+TXV</t>
  </si>
  <si>
    <t>CM64DXA1+ME20DN21+TXV</t>
  </si>
  <si>
    <t>CF64DXA1+ME20DN21+TXV</t>
  </si>
  <si>
    <t>CM64DXA1+MVC20DN21+TXV</t>
  </si>
  <si>
    <t>CF64DXA1+MVC20DN21+TXV</t>
  </si>
  <si>
    <t>CM36BBAA1+ME08BN21</t>
  </si>
  <si>
    <t>CM36BXA1+ME08BN21+TXV</t>
  </si>
  <si>
    <t>CF36BBAA1+ME08BN21</t>
  </si>
  <si>
    <t>CF36BXA1+ME08BN21+TXV</t>
  </si>
  <si>
    <t>CM36BBAA1+MVC12BN21</t>
  </si>
  <si>
    <t>CM36BXA1+MVC12BN21+TXV</t>
  </si>
  <si>
    <t>CF36BBAA1+MVC12BN21</t>
  </si>
  <si>
    <t>CF36BXA1+MVC12BN21+TXV</t>
  </si>
  <si>
    <t>CM36CXA1+MVC12CN21+TXV</t>
  </si>
  <si>
    <t>CF36CXA1+MVC12CN21+TXV</t>
  </si>
  <si>
    <t>CM36CBCA1+ME12CN21</t>
  </si>
  <si>
    <t>CM36CXA1+ME12CN21+TXV</t>
  </si>
  <si>
    <t>CF36CXA1+ME12CN21+TXV</t>
  </si>
  <si>
    <t>CM36CBCA1+ME16CN21</t>
  </si>
  <si>
    <t>CM36CXA1+ME16CN21+TXV</t>
  </si>
  <si>
    <t>CF36CXA1+ME16CN21+TXV</t>
  </si>
  <si>
    <t>AVC36CX21+TXV</t>
  </si>
  <si>
    <t>CM36BBCA1+MVC12BN21</t>
  </si>
  <si>
    <t>CF36BBCA1+MVC12BN21</t>
  </si>
  <si>
    <t>AVC36BX21+TXV</t>
  </si>
  <si>
    <t>CM36BBCA1+ME08BN21</t>
  </si>
  <si>
    <t>CF36BBCA1+ME08BN21</t>
  </si>
  <si>
    <t>CM36BBCA1+ME12BN21</t>
  </si>
  <si>
    <t>CM36BXA1+ME12BN21+TXV</t>
  </si>
  <si>
    <t>CF36BBCA1+ME12BN21</t>
  </si>
  <si>
    <t>CF36BXA1+ME12BN21+TXV</t>
  </si>
  <si>
    <t>CM36CBCA1+MVC12CN21</t>
  </si>
  <si>
    <t>CM36CBCA1+MVC16CN21</t>
  </si>
  <si>
    <t>CM36CXA1+MVC16CN21+TXV</t>
  </si>
  <si>
    <t>CF36CXA1+MVC16CN21+TXV</t>
  </si>
  <si>
    <t>05/25/21</t>
  </si>
  <si>
    <t>KW09HQ2B8DO</t>
  </si>
  <si>
    <t>KW09HQ2B8DI</t>
  </si>
  <si>
    <t>06/11/21</t>
  </si>
  <si>
    <t>Novair Heat Pumps, Inc.</t>
  </si>
  <si>
    <t>NOVAIR PLUS</t>
  </si>
  <si>
    <t>18EVANVO</t>
  </si>
  <si>
    <t>18EVANVI</t>
  </si>
  <si>
    <t>09EVANVO</t>
  </si>
  <si>
    <t>09EVANVI</t>
  </si>
  <si>
    <t>48EVANVMO</t>
  </si>
  <si>
    <t>12EVONVO</t>
  </si>
  <si>
    <t>12EVONVI</t>
  </si>
  <si>
    <t>09EVONVO</t>
  </si>
  <si>
    <t>09EVONVI</t>
  </si>
  <si>
    <t>24EVANVO</t>
  </si>
  <si>
    <t>24EVANVI</t>
  </si>
  <si>
    <t>24EVONVO</t>
  </si>
  <si>
    <t>24EVONVI</t>
  </si>
  <si>
    <t>12EVANVO</t>
  </si>
  <si>
    <t>06/09/21</t>
  </si>
  <si>
    <t>AOU60RLAVM</t>
  </si>
  <si>
    <t>AOU36RLAVS</t>
  </si>
  <si>
    <t>AOU48RLAVM</t>
  </si>
  <si>
    <t>AOU36RLAVM</t>
  </si>
  <si>
    <t>06/29/21</t>
  </si>
  <si>
    <t xml:space="preserve">MLB048S4M-1P </t>
  </si>
  <si>
    <t xml:space="preserve">MLB048S4S-1P </t>
  </si>
  <si>
    <t>MCFA048S4-2P</t>
  </si>
  <si>
    <t>YORK BY JOHNSON CONTROLS</t>
  </si>
  <si>
    <t>DHR24CSB21S</t>
  </si>
  <si>
    <t>DHR24NKB21S</t>
  </si>
  <si>
    <t>DHZ09CSB21S</t>
  </si>
  <si>
    <t>DHZ09NWB21S</t>
  </si>
  <si>
    <t>DHR24NCB21S</t>
  </si>
  <si>
    <t>DHX24CSB21S</t>
  </si>
  <si>
    <t>DHX24NWB21S</t>
  </si>
  <si>
    <t>DHZ12CSB21S</t>
  </si>
  <si>
    <t>DHZ12NWB21S</t>
  </si>
  <si>
    <t>DHR36CSB21S</t>
  </si>
  <si>
    <t>DHR36NDB21S</t>
  </si>
  <si>
    <t>DHX12CSB21S</t>
  </si>
  <si>
    <t>DHX12NWB21S</t>
  </si>
  <si>
    <t>DHX18CSB21S</t>
  </si>
  <si>
    <t>DHX18NWB21S</t>
  </si>
  <si>
    <t>DHR48CSB21S</t>
  </si>
  <si>
    <t>DHR48NDB48S</t>
  </si>
  <si>
    <t>DHR18CSB21S</t>
  </si>
  <si>
    <t>DHR18NDB21S</t>
  </si>
  <si>
    <t>DHW42CMB21S</t>
  </si>
  <si>
    <t>DHR30CSB21S</t>
  </si>
  <si>
    <t>DHR30NDB21S</t>
  </si>
  <si>
    <t>DHR24NDB21S</t>
  </si>
  <si>
    <t>DHZ18CSB21S</t>
  </si>
  <si>
    <t>DHZ18NWB21S</t>
  </si>
  <si>
    <t>DHX09CSB21S</t>
  </si>
  <si>
    <t>DHX09NWB21S</t>
  </si>
  <si>
    <t>AE36BBA21</t>
  </si>
  <si>
    <t>AE36BX21+TXV</t>
  </si>
  <si>
    <t>CM64DXA1+ME14DN21+TXV</t>
  </si>
  <si>
    <t>CF64DXA1+ME14DN21+TXV</t>
  </si>
  <si>
    <t>RXSQ60T*VJU</t>
  </si>
  <si>
    <t>RXSQ24T*VJU</t>
  </si>
  <si>
    <t>04/30/20</t>
  </si>
  <si>
    <t>FXTQ24TAVJUA*</t>
  </si>
  <si>
    <t>FXTQ60TAVJUA*</t>
  </si>
  <si>
    <t>FXTQ36TAVJUA*</t>
  </si>
  <si>
    <t>08/04/21</t>
  </si>
  <si>
    <t>RXTQ48TAVJU*</t>
  </si>
  <si>
    <t>RXTQ60TAVJU*</t>
  </si>
  <si>
    <t>RXS60T*VJU*</t>
  </si>
  <si>
    <t>RXSQ24T*VJU*</t>
  </si>
  <si>
    <t>RXTQ36TAVJ9*</t>
  </si>
  <si>
    <t>RXSQ48T*VJU*</t>
  </si>
  <si>
    <t>RXSQ36T*VJU*</t>
  </si>
  <si>
    <t>FXFQ07TVJU FXFQ07TVJU FXFQ24TVJU FXFQ24TVJU</t>
  </si>
  <si>
    <t>FXFQ07TVJU FXFQ07TVJU FXFQ15TVJU FXFQ18TVJU</t>
  </si>
  <si>
    <t>RXSQ60T*VJU*</t>
  </si>
  <si>
    <t>FXFQ07TVJU FXFQ07TVJU FXFQ07TVJU FXFQ15TVJU</t>
  </si>
  <si>
    <t>FXMQ15PBVJU FXMQ15PBVJU FXMQ15PBVJU FXMQ18PBVJU</t>
  </si>
  <si>
    <t>FXMQ07PBVJU FXMQ07PBVJU FXMQ07PBVJU FXMQ15PBVJU</t>
  </si>
  <si>
    <t>FXMQ09PBVJU FXMQ09PBVJU FXMQ15PBVJU FXMQ15PBVJU</t>
  </si>
  <si>
    <t>FXMQ07PBVJU FXMQ07PBVJU FXMQ09PBVJU</t>
  </si>
  <si>
    <t>FXFQ07TVJU FXFQ07TVJU FXFQ09TVJU</t>
  </si>
  <si>
    <t>08/11/21</t>
  </si>
  <si>
    <t>08/16/21</t>
  </si>
  <si>
    <t>AOUH09LUAS1</t>
  </si>
  <si>
    <t>ADUH09LUAS1</t>
  </si>
  <si>
    <t>AOUH12LUAS1</t>
  </si>
  <si>
    <t>ADUH12LUAS1</t>
  </si>
  <si>
    <t>AOUH18LUAS1</t>
  </si>
  <si>
    <t>ADUH18LUAS1</t>
  </si>
  <si>
    <t>08/19/21</t>
  </si>
  <si>
    <t>UHD12KCH31S-O</t>
  </si>
  <si>
    <t>UHD12KCH31S-I</t>
  </si>
  <si>
    <t>KW12HQ2B8DO</t>
  </si>
  <si>
    <t>KW12HQ2B8DI</t>
  </si>
  <si>
    <t>09/21/20</t>
  </si>
  <si>
    <t>MUD24KCH23S-O</t>
  </si>
  <si>
    <t>MUD18KCH23S-O</t>
  </si>
  <si>
    <t>09/20/21</t>
  </si>
  <si>
    <t>10/20/21</t>
  </si>
  <si>
    <t>38MARBQ30AA3</t>
  </si>
  <si>
    <t>FMA4X30**AL*</t>
  </si>
  <si>
    <t>FV4CN(B,F)003L</t>
  </si>
  <si>
    <t>FM(C,U)4Z30**AL*</t>
  </si>
  <si>
    <t>FB4CNF030L</t>
  </si>
  <si>
    <t>FX4DNF031L</t>
  </si>
  <si>
    <t>FB4CNP030L</t>
  </si>
  <si>
    <t>40MBFQ18--3</t>
  </si>
  <si>
    <t>40MBFQ24--3</t>
  </si>
  <si>
    <t>40MBCQ09--3</t>
  </si>
  <si>
    <t>40MBCQ24--3</t>
  </si>
  <si>
    <t>40MBDQ18--3</t>
  </si>
  <si>
    <t>40MBDQ09--3</t>
  </si>
  <si>
    <t>Wolf Steel Ltd</t>
  </si>
  <si>
    <t>NAPOLEON</t>
  </si>
  <si>
    <t>NS18HV24A36</t>
  </si>
  <si>
    <t>NPFX24A36A</t>
  </si>
  <si>
    <t>CONTINENTAL</t>
  </si>
  <si>
    <t>CS18HV24A36</t>
  </si>
  <si>
    <t>CPFX24A</t>
  </si>
  <si>
    <t>NS18HV48A60</t>
  </si>
  <si>
    <t>NPFX48A60A</t>
  </si>
  <si>
    <t>NPFX24A</t>
  </si>
  <si>
    <t>CPFX24A36A</t>
  </si>
  <si>
    <t>CS18HV48A60</t>
  </si>
  <si>
    <t>CPFX48A60A</t>
  </si>
  <si>
    <t>CPFX48A</t>
  </si>
  <si>
    <t>NPFX48A</t>
  </si>
  <si>
    <t>11/05/21</t>
  </si>
  <si>
    <t>MUD42KCH23S-O</t>
  </si>
  <si>
    <t>MUD36KCH23S-O</t>
  </si>
  <si>
    <t>OCD12KCH22S-O</t>
  </si>
  <si>
    <t>OCD12KCH22S-I</t>
  </si>
  <si>
    <t>FXD-ACD36</t>
  </si>
  <si>
    <t>AH224</t>
  </si>
  <si>
    <t>FXD-ACD60</t>
  </si>
  <si>
    <t>AH248</t>
  </si>
  <si>
    <t>AH260</t>
  </si>
  <si>
    <t>AH236</t>
  </si>
  <si>
    <t>DLFSDAH18XAK</t>
  </si>
  <si>
    <t>11/22/21</t>
  </si>
  <si>
    <t>DZ17VSA601B*</t>
  </si>
  <si>
    <t>DV59FECD14A*</t>
  </si>
  <si>
    <t>11/26/21</t>
  </si>
  <si>
    <t>4TWL9048A1</t>
  </si>
  <si>
    <t>TEM8A0C60V51+TDR</t>
  </si>
  <si>
    <t>TEM6A0D48H41+TDR+RP</t>
  </si>
  <si>
    <t>TEM6A0D60H51+TDR+RP</t>
  </si>
  <si>
    <t>4TWL9060A1</t>
  </si>
  <si>
    <t>TEM6A0C42H41+TDR+RP</t>
  </si>
  <si>
    <t>TEM8A0D48V41+TDR</t>
  </si>
  <si>
    <t>TEM8A0D60V51+TDR</t>
  </si>
  <si>
    <t>4TWV8X48A1</t>
  </si>
  <si>
    <t>TEM8A0C48V41+TDR</t>
  </si>
  <si>
    <t>TAM9A0C60V51</t>
  </si>
  <si>
    <t>4TWV0X48A1</t>
  </si>
  <si>
    <t>TAMXA0C60V5PA</t>
  </si>
  <si>
    <t>TAM9A0C42V41</t>
  </si>
  <si>
    <t>TEM8A0C42V41+TDR</t>
  </si>
  <si>
    <t>4A6L9048A1</t>
  </si>
  <si>
    <t>4A6L9060A1</t>
  </si>
  <si>
    <t>4A6V8X48A1</t>
  </si>
  <si>
    <t>4A6V0X48A1</t>
  </si>
  <si>
    <t>BB12HQ2A3DO</t>
  </si>
  <si>
    <t>BB12HQ2A3DI</t>
  </si>
  <si>
    <t>BB12HQ3D6DO</t>
  </si>
  <si>
    <t>BB12HQ3D6DI</t>
  </si>
  <si>
    <t>11/30/21</t>
  </si>
  <si>
    <t>AJ036BXS4CH</t>
  </si>
  <si>
    <t>AJ030BXS4CH</t>
  </si>
  <si>
    <t>AJ020BXS3CH</t>
  </si>
  <si>
    <t>AJ024BXS4CH</t>
  </si>
  <si>
    <t>BBM42H4O</t>
  </si>
  <si>
    <t>12/01/21</t>
  </si>
  <si>
    <t>ROMH45AFXZJ</t>
  </si>
  <si>
    <t>ROMH36AFXZJ</t>
  </si>
  <si>
    <t>ROMH18FXZHJ</t>
  </si>
  <si>
    <t>ROMH36FXZHJ</t>
  </si>
  <si>
    <t>ROSH18VGSN</t>
  </si>
  <si>
    <t>RICH18AXCJ</t>
  </si>
  <si>
    <t>ROSH24VGSN</t>
  </si>
  <si>
    <t>RICH24AXCJ</t>
  </si>
  <si>
    <t>ROMH24FXZHJ</t>
  </si>
  <si>
    <t>ROSH30VGSN</t>
  </si>
  <si>
    <t>RICH30AXCJ</t>
  </si>
  <si>
    <t>ROSH09BFWJ</t>
  </si>
  <si>
    <t>RIWH09BVFJ</t>
  </si>
  <si>
    <t>ROSH12BFWJ</t>
  </si>
  <si>
    <t>RIWH12BVFJ</t>
  </si>
  <si>
    <t>ROSH09AFWJ</t>
  </si>
  <si>
    <t>RIWH09AVFJ</t>
  </si>
  <si>
    <t>ROSH36VGSN</t>
  </si>
  <si>
    <t>RICH36AXCJ</t>
  </si>
  <si>
    <t>ROSH12AFWJ</t>
  </si>
  <si>
    <t>RIWH12AVFJ</t>
  </si>
  <si>
    <t>ROSH18ASJ</t>
  </si>
  <si>
    <t>RIWH18ASJ</t>
  </si>
  <si>
    <t>ROSH24ASJ</t>
  </si>
  <si>
    <t>RIWH24ASJ</t>
  </si>
  <si>
    <t>ROSH48VGSN</t>
  </si>
  <si>
    <t>RICH48AXCJ</t>
  </si>
  <si>
    <t>ROSH18AFCJ</t>
  </si>
  <si>
    <t>RIDH18AVFJ</t>
  </si>
  <si>
    <t>ROSH24AXFWJ</t>
  </si>
  <si>
    <t>RIWH24AVFJ</t>
  </si>
  <si>
    <t>ROSH15AFFJ</t>
  </si>
  <si>
    <t>RIFH15AVFJ</t>
  </si>
  <si>
    <t>ROSH12AFFJ</t>
  </si>
  <si>
    <t>RIFH12AVFJ</t>
  </si>
  <si>
    <t>ROSH18AXFWJ</t>
  </si>
  <si>
    <t>RIWH18AVFJ</t>
  </si>
  <si>
    <t>ROSH09AFFJ</t>
  </si>
  <si>
    <t>RIFH09AVFJ</t>
  </si>
  <si>
    <t>ROSH12AFCJ</t>
  </si>
  <si>
    <t>RICH12AVFJ</t>
  </si>
  <si>
    <t>ROSH09AFCJ</t>
  </si>
  <si>
    <t>RICH09AVFJ</t>
  </si>
  <si>
    <t>RICH18AVFJ</t>
  </si>
  <si>
    <t>ROSH09AHWJ</t>
  </si>
  <si>
    <t>RIWH09AHWJ</t>
  </si>
  <si>
    <t>RP1748HJVXA</t>
  </si>
  <si>
    <t>RHMV4821SNAC</t>
  </si>
  <si>
    <t>ROSH15AHWJ</t>
  </si>
  <si>
    <t>RIWH15AHWJ</t>
  </si>
  <si>
    <t>ROSH12AHWJ</t>
  </si>
  <si>
    <t>RIWH12AHWJ</t>
  </si>
  <si>
    <t>RP1724HJVXA</t>
  </si>
  <si>
    <t>RHMV2421MNAC</t>
  </si>
  <si>
    <t>RIDH12AVFJ</t>
  </si>
  <si>
    <t>RP1730HJVXA</t>
  </si>
  <si>
    <t>RHMV3021SNAC</t>
  </si>
  <si>
    <t>ROSH09AFFHJ</t>
  </si>
  <si>
    <t>ROSH30AHXHJ</t>
  </si>
  <si>
    <t>RIWH30AVFJ</t>
  </si>
  <si>
    <t>RIDH09AVFJ</t>
  </si>
  <si>
    <t>RP1736HJVXA</t>
  </si>
  <si>
    <t>RHMV3621MNAC</t>
  </si>
  <si>
    <t>ROSH24AHXHJ</t>
  </si>
  <si>
    <t>ROSH18AHXHJ</t>
  </si>
  <si>
    <t>ROSH15AFFHJ</t>
  </si>
  <si>
    <t>ROSH12AFFHJ</t>
  </si>
  <si>
    <t>ROSH15AHHJ</t>
  </si>
  <si>
    <t>ROSH12AHHJ</t>
  </si>
  <si>
    <t>ROSH09AHHJ</t>
  </si>
  <si>
    <t>2MXL18QMVJU</t>
  </si>
  <si>
    <t>KM48UH5O</t>
  </si>
  <si>
    <t>TM18H4O</t>
  </si>
  <si>
    <t>12/22/21</t>
  </si>
  <si>
    <t>C&amp;H</t>
  </si>
  <si>
    <t>CH-NH36LCUO</t>
  </si>
  <si>
    <t>CH-36AHU</t>
  </si>
  <si>
    <t>CH-NH48LCUO</t>
  </si>
  <si>
    <t>CH-48AHU</t>
  </si>
  <si>
    <t>CH-HYP48LCUO</t>
  </si>
  <si>
    <t>CH-48LCFCI</t>
  </si>
  <si>
    <t>CH-48LCFC/I</t>
  </si>
  <si>
    <t>40MBDQ12---3</t>
  </si>
  <si>
    <t>FPHFR18A3A</t>
  </si>
  <si>
    <t>FPHFC18A3B</t>
  </si>
  <si>
    <t>DHMSHAQ09XA3</t>
  </si>
  <si>
    <t>01/13/22</t>
  </si>
  <si>
    <t>KERR</t>
  </si>
  <si>
    <t>A-KCD48SA-1</t>
  </si>
  <si>
    <t>B-KCD48SA-1</t>
  </si>
  <si>
    <t>A-KCD30SA-1</t>
  </si>
  <si>
    <t>B-KCD30SA-1</t>
  </si>
  <si>
    <t>01/25/22</t>
  </si>
  <si>
    <t>UIWH09BVFJ</t>
  </si>
  <si>
    <t>UIWH18ASJ</t>
  </si>
  <si>
    <t>UIWH24ASJ</t>
  </si>
  <si>
    <t>UIWH24AVFJ</t>
  </si>
  <si>
    <t>UIWH18AVFJ</t>
  </si>
  <si>
    <t>01/27/22</t>
  </si>
  <si>
    <t>MOD30U-30HFN1-MR0(X)</t>
  </si>
  <si>
    <t>MVC-30HWFN1-M</t>
  </si>
  <si>
    <t>MOE30U-48HFN1-M-[X1]</t>
  </si>
  <si>
    <t>MVC-48HWFN1-M</t>
  </si>
  <si>
    <t>MXZ-8C60NA2</t>
  </si>
  <si>
    <t>01/31/22</t>
  </si>
  <si>
    <t>DIRM-60LCDA25-1Z</t>
  </si>
  <si>
    <t>DIRM-60HP-DU</t>
  </si>
  <si>
    <t>DIRM-60HP-CF</t>
  </si>
  <si>
    <t>02/01/22</t>
  </si>
  <si>
    <t>ELIOS</t>
  </si>
  <si>
    <t>DEA60HOS18230S5</t>
  </si>
  <si>
    <t>DUA60HIDU230X5</t>
  </si>
  <si>
    <t>MOOVAIR</t>
  </si>
  <si>
    <t>DMA60HOS18230S5</t>
  </si>
  <si>
    <t>CANAIR</t>
  </si>
  <si>
    <t>CDH2048C21</t>
  </si>
  <si>
    <t>CDH2048F21</t>
  </si>
  <si>
    <t>CDH2030C21</t>
  </si>
  <si>
    <t>CDH2030F21</t>
  </si>
  <si>
    <t>02/04/22</t>
  </si>
  <si>
    <t>RZQ36TAVJU*</t>
  </si>
  <si>
    <t>FBQ36PVJU</t>
  </si>
  <si>
    <t>RZQ30TAVJU*</t>
  </si>
  <si>
    <t>FBQ30PVJU</t>
  </si>
  <si>
    <t>RZQ18TAVJU*</t>
  </si>
  <si>
    <t>FBQ18PVJU</t>
  </si>
  <si>
    <t>RZQ24TAVJU*</t>
  </si>
  <si>
    <t>FBQ24PVJU</t>
  </si>
  <si>
    <t>FCQ30TAVJU</t>
  </si>
  <si>
    <t>FCQ18TAVJU</t>
  </si>
  <si>
    <t>RZQ42TAVJU*</t>
  </si>
  <si>
    <t>FTQ42TAVJU*A*</t>
  </si>
  <si>
    <t>FCQ24TAVJU</t>
  </si>
  <si>
    <t>FTQ30TAVJU*A*</t>
  </si>
  <si>
    <t>FTQ24TAVJU*A*</t>
  </si>
  <si>
    <t>FTQ36TAVJU*A*</t>
  </si>
  <si>
    <t>02/21/22</t>
  </si>
  <si>
    <t>HITACHI</t>
  </si>
  <si>
    <t>RAC-PH24WHLAE</t>
  </si>
  <si>
    <t>RAS-PH24PHLAE</t>
  </si>
  <si>
    <t>RAC-PH18WHLAE</t>
  </si>
  <si>
    <t>RAS-PH18PHLAE</t>
  </si>
  <si>
    <t>RAC-PH12WHLAE</t>
  </si>
  <si>
    <t>RAS-PH12PHLAE</t>
  </si>
  <si>
    <t>RAC-PH09WHLAE</t>
  </si>
  <si>
    <t>RAS-PH09PHLAE</t>
  </si>
  <si>
    <t>RAC-SH18WHLAE</t>
  </si>
  <si>
    <t>RAS-SH18RHLAE</t>
  </si>
  <si>
    <t>RAC-SH24WHLAE</t>
  </si>
  <si>
    <t>RAS-SH24RHLAE</t>
  </si>
  <si>
    <t>RAC-SH09WHLAE</t>
  </si>
  <si>
    <t>RAS-SH09RHLAE</t>
  </si>
  <si>
    <t>RAM-S36U4HLAE</t>
  </si>
  <si>
    <t xml:space="preserve">RAD-SH09QHLAE , RAD-SH09QHLAE ,RAD-SH09QHLAE ,RAD-SH09QHLAE
</t>
  </si>
  <si>
    <t>RAC-SH12WHLAE</t>
  </si>
  <si>
    <t>RAS-SH12RHLAE</t>
  </si>
  <si>
    <t>RAM-S42U5HLAE</t>
  </si>
  <si>
    <t>RAD-SH09QHLAE , RAD-SH09QHLAE , RAD-SH12QHLAE , RAD-SH12QHLAE</t>
  </si>
  <si>
    <t>RAM-S24U3HLAE</t>
  </si>
  <si>
    <t>RAD-SH09QHLAE , RAD-SH09QHLAE , RAD-SH07QHLAE</t>
  </si>
  <si>
    <t>RAM-S18U2HLAE</t>
  </si>
  <si>
    <t xml:space="preserve">RAD-SH09QHLAE , RAD-SH09QHLAE
</t>
  </si>
  <si>
    <t>RAS-SH09RHLAE ,  RAS-SH12RHLAE , RAS-SH07RHLAE , RAS-SH07RHLAE , RAS-SH07RHLAE</t>
  </si>
  <si>
    <t xml:space="preserve">RAS-SH09RHLAE ,RAS-SH09RHLAE , RAS-SH09RHLAE , RAS-SH09RHLAE           </t>
  </si>
  <si>
    <t xml:space="preserve">RAS-SH09RHLAE , RAS-SH09RHLAE ' RAS-SH07RHLAE
  </t>
  </si>
  <si>
    <t xml:space="preserve">RAS-SH09RHLAE , RAS-SH09RHLAE  
</t>
  </si>
  <si>
    <t>02/25/22</t>
  </si>
  <si>
    <t>RX12RMVJU9*</t>
  </si>
  <si>
    <t>RX09RMVJU9*</t>
  </si>
  <si>
    <t>FDMQ09RVJU</t>
  </si>
  <si>
    <t>RXL12QMVJU9*</t>
  </si>
  <si>
    <t>FVXS12NVJU</t>
  </si>
  <si>
    <t>FTX15NMVJU*</t>
  </si>
  <si>
    <t>FTX12NMVJU*</t>
  </si>
  <si>
    <t>RXL09QMVJU*</t>
  </si>
  <si>
    <t>FTX09NMVJU*</t>
  </si>
  <si>
    <t>03/02/22</t>
  </si>
  <si>
    <t>NTXMSM60A182A*</t>
  </si>
  <si>
    <t>NTXMSM48A182A*</t>
  </si>
  <si>
    <t>NTXMSM36A142A*</t>
  </si>
  <si>
    <t>NTXMSH48A182A*</t>
  </si>
  <si>
    <t>NTXMSH42A152A*</t>
  </si>
  <si>
    <t>NTXMSH36A142A*</t>
  </si>
  <si>
    <t>03/25/22</t>
  </si>
  <si>
    <t>RAS-4.0PNNBDH1</t>
  </si>
  <si>
    <t>RCI-4.0PNN1DH</t>
  </si>
  <si>
    <t>RAS-3.0PNNBDH1</t>
  </si>
  <si>
    <t>RCI-3.0PNN1DH</t>
  </si>
  <si>
    <t>RAS-2.0PNNBDH1</t>
  </si>
  <si>
    <t>RCI-2.0PNN1DH</t>
  </si>
  <si>
    <t>RAS-1.5PNNBDH1</t>
  </si>
  <si>
    <t>RCIM-1.5PNN1DH</t>
  </si>
  <si>
    <t>RAS-1.0PNNBDH1</t>
  </si>
  <si>
    <t>RCIM-1.0PNN1DH</t>
  </si>
  <si>
    <t>RPIM-4.0PNN1DH</t>
  </si>
  <si>
    <t>RPIM-3.0PNN1DH</t>
  </si>
  <si>
    <t>RPIL-2.0PNN1DH</t>
  </si>
  <si>
    <t>RPIL-1.0PNN1DH</t>
  </si>
  <si>
    <t>RPIL-1.5PNN1DH</t>
  </si>
  <si>
    <t>RPK-2.0PNN1DH</t>
  </si>
  <si>
    <t>RPK-1.5PNN1DH</t>
  </si>
  <si>
    <t>RPK-3.0PNN1DH</t>
  </si>
  <si>
    <t>RPK-1.0PNN1DH</t>
  </si>
  <si>
    <t>RPK-4.0PNN1DH</t>
  </si>
  <si>
    <t>04/06/22</t>
  </si>
  <si>
    <t>MPC018S4S-1P</t>
  </si>
  <si>
    <t>MLB024S4S-1P</t>
  </si>
  <si>
    <t>M33C024S4-1P</t>
  </si>
  <si>
    <t>MPC048S4S-1P</t>
  </si>
  <si>
    <t>MMDB048S4-2P</t>
  </si>
  <si>
    <t>MPC024S4S-1P</t>
  </si>
  <si>
    <t>MPC036S4S-1P</t>
  </si>
  <si>
    <t>MMDB036S4-2P</t>
  </si>
  <si>
    <t>M33C048S4-1P</t>
  </si>
  <si>
    <t>M33C036S4-1P</t>
  </si>
  <si>
    <t>MLB018S4S-1P</t>
  </si>
  <si>
    <t>MMDB018S4-2P</t>
  </si>
  <si>
    <t>MLB012S4S-1P</t>
  </si>
  <si>
    <t>MFMA012S4-1P</t>
  </si>
  <si>
    <t>MMDB024S4-2P</t>
  </si>
  <si>
    <t>04/04/22</t>
  </si>
  <si>
    <t>AUW-36U3ST1</t>
  </si>
  <si>
    <t>AS-36UW3SDHTU00</t>
  </si>
  <si>
    <t>AUW-18U3SF</t>
  </si>
  <si>
    <t>AST-18UW3SBBTV00</t>
  </si>
  <si>
    <t>AUW-09U3SS</t>
  </si>
  <si>
    <t>AST-09UW3SVETV01</t>
  </si>
  <si>
    <t>AUW-12U3SS</t>
  </si>
  <si>
    <t>AST-12UW3SXETV01</t>
  </si>
  <si>
    <t>AUW-24U3SA</t>
  </si>
  <si>
    <t>AST-24UW3SDBTV01</t>
  </si>
  <si>
    <t>FRHSR09A3A-A</t>
  </si>
  <si>
    <t>FRHSW09A3B</t>
  </si>
  <si>
    <t>FRHSR12A3A-A</t>
  </si>
  <si>
    <t>FRHSW12A3B</t>
  </si>
  <si>
    <t>BBM30H4O</t>
  </si>
  <si>
    <t>FGH-30ES/MZ</t>
  </si>
  <si>
    <t>04/08/22</t>
  </si>
  <si>
    <t>38MGRBQ36DA3</t>
  </si>
  <si>
    <t>38MGRBQ18BA3</t>
  </si>
  <si>
    <t>38MGRBQ48EA3</t>
  </si>
  <si>
    <t>38MGHBQ24CA3</t>
  </si>
  <si>
    <t>38MGHBQ36DA3</t>
  </si>
  <si>
    <t>38MGHBQ48EA3</t>
  </si>
  <si>
    <t>38MGHBQ30DA3</t>
  </si>
  <si>
    <t>04/13/22</t>
  </si>
  <si>
    <t>DLCMRBH36DAK</t>
  </si>
  <si>
    <t>DLCMRBH18BAK</t>
  </si>
  <si>
    <t>DLCMHBH24CAK</t>
  </si>
  <si>
    <t>DLCMRBH48EAK</t>
  </si>
  <si>
    <t>DLCMHBH48EAK</t>
  </si>
  <si>
    <t>DLCMHBH36DAK</t>
  </si>
  <si>
    <t>DLCMHBH30DAK</t>
  </si>
  <si>
    <t>04/15/22</t>
  </si>
  <si>
    <t>NTXMPH24A132**</t>
  </si>
  <si>
    <t>NTXMPH20A122**</t>
  </si>
  <si>
    <t>NTXMMX36A142**</t>
  </si>
  <si>
    <t>NTXMPH30A132**</t>
  </si>
  <si>
    <t>NTXMMX30A132**</t>
  </si>
  <si>
    <t>NTXMMX24A132**</t>
  </si>
  <si>
    <t>NTXMMX20A122**</t>
  </si>
  <si>
    <t>NAXSKH36A112AA</t>
  </si>
  <si>
    <t>PEAD-A36AA7</t>
  </si>
  <si>
    <t>NAXSKH30A112AA</t>
  </si>
  <si>
    <t>04/19/22</t>
  </si>
  <si>
    <t>BLUERIDGE</t>
  </si>
  <si>
    <t>BMY60UC</t>
  </si>
  <si>
    <t>BM60MFCC</t>
  </si>
  <si>
    <t>04/20/22</t>
  </si>
  <si>
    <t>ACIQ</t>
  </si>
  <si>
    <t>ACIQ-36-HP</t>
  </si>
  <si>
    <t>ACIQ-36-AH</t>
  </si>
  <si>
    <t>ACIQ-48-HP</t>
  </si>
  <si>
    <t>ACIQ-48-AH</t>
  </si>
  <si>
    <t>1HVAC</t>
  </si>
  <si>
    <t>DIYCOOL</t>
  </si>
  <si>
    <t>AIREASE</t>
  </si>
  <si>
    <t>4DHP2S18S-1P</t>
  </si>
  <si>
    <t>D22C118S4-1P</t>
  </si>
  <si>
    <t>4DHP2S24S-1P</t>
  </si>
  <si>
    <t>D33C224S4-1P</t>
  </si>
  <si>
    <t>4DHP2S48S-1P</t>
  </si>
  <si>
    <t>DMD248S4-2P</t>
  </si>
  <si>
    <t>D33C248S4-1P</t>
  </si>
  <si>
    <t>4DHP2S36S-1P</t>
  </si>
  <si>
    <t>DMD236S4-2P</t>
  </si>
  <si>
    <t>D33C236S4-1P</t>
  </si>
  <si>
    <t>DMD224S4-1P</t>
  </si>
  <si>
    <t>ALLIED</t>
  </si>
  <si>
    <t>ARMSTRONG AIR</t>
  </si>
  <si>
    <t>CONCORD</t>
  </si>
  <si>
    <t>DUCANE</t>
  </si>
  <si>
    <t>AC PRO.COM</t>
  </si>
  <si>
    <t>AOD30U-36HFN1-MP0</t>
  </si>
  <si>
    <t>AVB-36HWFN1-M</t>
  </si>
  <si>
    <t>AOE30U-48HFN1-MP0</t>
  </si>
  <si>
    <t>AVB-48HWFN1-M</t>
  </si>
  <si>
    <t>INNOVAIR</t>
  </si>
  <si>
    <t>VOM24H7R3P7</t>
  </si>
  <si>
    <t>04/18/22</t>
  </si>
  <si>
    <t>EIN18H2V32(O)</t>
  </si>
  <si>
    <t>EIN18H2V32(I)</t>
  </si>
  <si>
    <t>EIN13H2V32(O)</t>
  </si>
  <si>
    <t>EIN13H2V32(I)</t>
  </si>
  <si>
    <t>VEA24H2V18</t>
  </si>
  <si>
    <t>DHV24H2V18</t>
  </si>
  <si>
    <t>EIN10H2V32(O)</t>
  </si>
  <si>
    <t>EIN10H2V32(I)</t>
  </si>
  <si>
    <t>VOM36H7R4P7</t>
  </si>
  <si>
    <t>VEA48H2V18</t>
  </si>
  <si>
    <t>DHV48H2V18</t>
  </si>
  <si>
    <t>VOM18H7R2P7</t>
  </si>
  <si>
    <t>VEA36H2V18</t>
  </si>
  <si>
    <t>DHV36H2V18</t>
  </si>
  <si>
    <t>SEV30H2R19</t>
  </si>
  <si>
    <t>DEV30H2R19</t>
  </si>
  <si>
    <t>VEA60H2V18</t>
  </si>
  <si>
    <t>DHV60H2V18</t>
  </si>
  <si>
    <t>04/21/22</t>
  </si>
  <si>
    <t>04/22/22</t>
  </si>
  <si>
    <t>FEM4X18**BL</t>
  </si>
  <si>
    <t>FEM4P18**AL</t>
  </si>
  <si>
    <t>DLCSRBH30AAK</t>
  </si>
  <si>
    <t>FXM4X30**AL</t>
  </si>
  <si>
    <t>FVM4X36***L</t>
  </si>
  <si>
    <t>FM(C,U)4Z24**AL*</t>
  </si>
  <si>
    <t>FMA4X24**AL*</t>
  </si>
  <si>
    <t>FXM4X24**AL</t>
  </si>
  <si>
    <t>FMA4X18**AL*</t>
  </si>
  <si>
    <t>FM(C,U)4Z18**AL*</t>
  </si>
  <si>
    <t>FXM4X18**AL</t>
  </si>
  <si>
    <t>FVM4X24***L</t>
  </si>
  <si>
    <t>FEM4P30**AL</t>
  </si>
  <si>
    <t>FEM4X30**BL</t>
  </si>
  <si>
    <t>04/26/22</t>
  </si>
  <si>
    <t>DUOHOME</t>
  </si>
  <si>
    <t>DOE30U-60HFN1-M(GA)</t>
  </si>
  <si>
    <t>DHG-60HWFN1-MW</t>
  </si>
  <si>
    <t>FPHMR42A3A</t>
  </si>
  <si>
    <t>M5OF-48HFN1-M-20</t>
  </si>
  <si>
    <t>DM36HOS25230E3</t>
  </si>
  <si>
    <t>DM36HICU230X5</t>
  </si>
  <si>
    <t>DE36HOS25230E3</t>
  </si>
  <si>
    <t>3VIR24HP230V1AO</t>
  </si>
  <si>
    <t>CAS24HP230V1BC</t>
  </si>
  <si>
    <t>FLR24HP230V1BF</t>
  </si>
  <si>
    <t>3VIR12HP230V1AO</t>
  </si>
  <si>
    <t>FLR12HP230V1BF</t>
  </si>
  <si>
    <t>DUCT24HP230V1BD</t>
  </si>
  <si>
    <t>CAS12HP230V1BC</t>
  </si>
  <si>
    <t>3VIR09HP230V1AO</t>
  </si>
  <si>
    <t>FLR09HP230V1BF</t>
  </si>
  <si>
    <t>MULTIE36HP230V1AO</t>
  </si>
  <si>
    <t>MULTIE30HP230V1AO</t>
  </si>
  <si>
    <t>MULTIE18HP230V1AO</t>
  </si>
  <si>
    <t>GWHD(24)ND3IO</t>
  </si>
  <si>
    <t>GWHD(36)ND3IO</t>
  </si>
  <si>
    <t>GWHD(30)ND3IO</t>
  </si>
  <si>
    <t>GWHD(18)ND3IO</t>
  </si>
  <si>
    <t>TU48-60AADU</t>
  </si>
  <si>
    <t>RP2024BJV</t>
  </si>
  <si>
    <t>RP2036BJV</t>
  </si>
  <si>
    <t>UP2024BJV</t>
  </si>
  <si>
    <t>UP2036BJV</t>
  </si>
  <si>
    <t>RHMV2421UEAC</t>
  </si>
  <si>
    <t>RP2048BJV</t>
  </si>
  <si>
    <t>RHMV6021SEAC</t>
  </si>
  <si>
    <t>UP2048BJV</t>
  </si>
  <si>
    <t>GWHD(48S)HD3DO</t>
  </si>
  <si>
    <t>GUD36W/A-D(U)</t>
  </si>
  <si>
    <t>GUD36A/A-D(U)</t>
  </si>
  <si>
    <t>LIVV24HP230V1AO</t>
  </si>
  <si>
    <t>LIVV24HP230V1AH</t>
  </si>
  <si>
    <t>KU36UHO</t>
  </si>
  <si>
    <t>KU36UHI</t>
  </si>
  <si>
    <t>LIVV30HP230V1AO</t>
  </si>
  <si>
    <t>LIVV30HP230V1AH</t>
  </si>
  <si>
    <t>LIVV36HP230V1AO</t>
  </si>
  <si>
    <t>LIVV36HP230V1AH</t>
  </si>
  <si>
    <t>TU36-24AADU</t>
  </si>
  <si>
    <t>OCD15KCH20S-O</t>
  </si>
  <si>
    <t>OCD15KCH20S-I</t>
  </si>
  <si>
    <t>MPD42KCH21S-O</t>
  </si>
  <si>
    <t>KU60UHO</t>
  </si>
  <si>
    <t>KU48UHI</t>
  </si>
  <si>
    <t>TU24-36AADU</t>
  </si>
  <si>
    <t>TU60-24WADU</t>
  </si>
  <si>
    <t>TU48-24AADU</t>
  </si>
  <si>
    <t>KU24UHI</t>
  </si>
  <si>
    <t>GUD60W/A-D(U)</t>
  </si>
  <si>
    <t>GUD48A/A-D(U)</t>
  </si>
  <si>
    <t>TU60-24AADU</t>
  </si>
  <si>
    <t>GUD24A/A-D(U)</t>
  </si>
  <si>
    <t>TU60-48AADU</t>
  </si>
  <si>
    <t>KU60UHI</t>
  </si>
  <si>
    <t>GUD60A/A-D(U)</t>
  </si>
  <si>
    <t>GWH24QE-D3DNB2R/O</t>
  </si>
  <si>
    <t>GWH24QE-D3DN***/I</t>
  </si>
  <si>
    <t>CONCERTO</t>
  </si>
  <si>
    <t>MOB30-12HFN1-MV0W</t>
  </si>
  <si>
    <t>MSVPC-12HRFN1-MU0W</t>
  </si>
  <si>
    <t>04/27/22</t>
  </si>
  <si>
    <t>RX12RMVJU9</t>
  </si>
  <si>
    <t>RX09RMVJU9</t>
  </si>
  <si>
    <t>DZ20VC0481B*</t>
  </si>
  <si>
    <t>CA*F4961*6D*+MBVC2000**-1A*+TXV</t>
  </si>
  <si>
    <t>AVZC200481A*</t>
  </si>
  <si>
    <t>CA*F4961*6D*+MBVC2000**-1A*+TX</t>
  </si>
  <si>
    <t>PUMY-P36NKMU*</t>
  </si>
  <si>
    <t>PUMY-P60NKMU*</t>
  </si>
  <si>
    <t>PUMY-P48NKMU*</t>
  </si>
  <si>
    <t>PUMY-P60NKMU1</t>
  </si>
  <si>
    <t>PLA-A36BA*</t>
  </si>
  <si>
    <t>MXZ-2C20NAHZ2***</t>
  </si>
  <si>
    <t>FO2420RVJCAB</t>
  </si>
  <si>
    <t>FH2421ELVJUC</t>
  </si>
  <si>
    <t>FO4820RVJCAB</t>
  </si>
  <si>
    <t>FH6021ELVJSC</t>
  </si>
  <si>
    <t>AOU36RLAVS4</t>
  </si>
  <si>
    <t>AOU48RLAVS4</t>
  </si>
  <si>
    <t>COMFORTSTAR</t>
  </si>
  <si>
    <t>CZP60CD(O)</t>
  </si>
  <si>
    <t>CPA-60DU</t>
  </si>
  <si>
    <t>FPA-60DU</t>
  </si>
  <si>
    <t>AOU60RLAVM4</t>
  </si>
  <si>
    <t>AOU36RLAVM4</t>
  </si>
  <si>
    <t>AOU48RLAVM4</t>
  </si>
  <si>
    <t>ENVBR60HPJ1OA</t>
  </si>
  <si>
    <t>ENVBR48HPJ1IB</t>
  </si>
  <si>
    <t>ENVBR60HPJ1IB</t>
  </si>
  <si>
    <t>ENVBR36HPJ1OA</t>
  </si>
  <si>
    <t>ENVBR24HPJ1IB</t>
  </si>
  <si>
    <t>ENVBR36HPJ1IB</t>
  </si>
  <si>
    <t>FB4CNF018L</t>
  </si>
  <si>
    <t>PF4MNB019L</t>
  </si>
  <si>
    <t>FB4CNP018L</t>
  </si>
  <si>
    <t>FV4CNF002L</t>
  </si>
  <si>
    <t>FX4DNF025L</t>
  </si>
  <si>
    <t>25VNA024A*030*</t>
  </si>
  <si>
    <t>CAP**4221AL*+UI &amp; 59MN7A060V21**20</t>
  </si>
  <si>
    <t>CAP**4224AL*+UI &amp; 59MN7A060V21**20</t>
  </si>
  <si>
    <t>280ANV024*0**A*</t>
  </si>
  <si>
    <t>280ANV036*0**A*</t>
  </si>
  <si>
    <t>38MAQB30R--3</t>
  </si>
  <si>
    <t>38MAQB36R--3</t>
  </si>
  <si>
    <t>FM(C,U)4Z36**AL*</t>
  </si>
  <si>
    <t>FV4CNF002</t>
  </si>
  <si>
    <t>FV4CN(B,F)003</t>
  </si>
  <si>
    <t>284ANV024*0**A*</t>
  </si>
  <si>
    <t>25VNA424A*030*</t>
  </si>
  <si>
    <t>25VNA448A*030*</t>
  </si>
  <si>
    <t>25VNA460A*030*</t>
  </si>
  <si>
    <t>284ANV036*0**A*</t>
  </si>
  <si>
    <t>284ANV048*0**A*</t>
  </si>
  <si>
    <t>25VNA436A*030*</t>
  </si>
  <si>
    <t>284ANV060*0**A*</t>
  </si>
  <si>
    <t>280ANV060000</t>
  </si>
  <si>
    <t>280ANV048*0**A*</t>
  </si>
  <si>
    <t>CNPV*6024AL*+UI &amp; 98(6*B,7*A)66100V21***</t>
  </si>
  <si>
    <t>CNPV*6024AL*+UI &amp; 98(6*B,7*A)60080V21***</t>
  </si>
  <si>
    <t>CNPV*4821AL*+UI &amp; 98(6*B,7*A)66100V21***</t>
  </si>
  <si>
    <t>CAP**6024AL*+UI &amp; 98(6*B,7*A)66100V21***</t>
  </si>
  <si>
    <t>CAP**6021AL*+UI &amp; 98(6*B,7*A)66100V21***</t>
  </si>
  <si>
    <t>CNPV*6024AL*+UI &amp; 98(6*B,7*A)66120V24***</t>
  </si>
  <si>
    <t>280ANV048000</t>
  </si>
  <si>
    <t>CSPH*6012AL*+UI &amp; 98(6*B,7*A)60080V21***</t>
  </si>
  <si>
    <t>CSPH*6012AL*+UI &amp; 98(6*B,7*A)66100V21***</t>
  </si>
  <si>
    <t>CSPH*6012AL*+UI &amp; 98(6*B,7MA)60060V21***</t>
  </si>
  <si>
    <t>CSPH*4812AL*+UI &amp; 98(6*B,7*A)66100V21***</t>
  </si>
  <si>
    <t>CSPH*4812AL*+UI &amp; 98(6*B,7MA)60060V21***</t>
  </si>
  <si>
    <t>CSPH*4212AL*+UI &amp; 98(6*B,7*A)66100V21***</t>
  </si>
  <si>
    <t>CSPH*4812AL*+UI &amp; 98(6*B,7*A)60080V21***</t>
  </si>
  <si>
    <t>CSPH*4212AL*+UI &amp; 98(6*B,7*A)60080V21***</t>
  </si>
  <si>
    <t>CSPH*4212AL*+UI &amp; 98(6*B,7MA)60060V21***</t>
  </si>
  <si>
    <t>CSPH*3612AL*+UI &amp; 98(6*B,7*A)66100V21***</t>
  </si>
  <si>
    <t>CSPH*3612AL*+UI &amp; 98(6*B,7*A)60080V21***</t>
  </si>
  <si>
    <t>CNPV*6024AL*+UI &amp; 98(6*B,7MA)60060V21***</t>
  </si>
  <si>
    <t>CNPV*4824AL*+UI &amp; 98(6*B,7*A)66100V21***</t>
  </si>
  <si>
    <t>CNPV*4824AL*+UI &amp; 98(6*B,7*A)60080V21***</t>
  </si>
  <si>
    <t>CNPV*4824AL*+UI &amp; 98(6*B,7MA)60060V21***</t>
  </si>
  <si>
    <t>CNPV*4821AL*+UI &amp; 98(6*B,7*A)60080V21***</t>
  </si>
  <si>
    <t>CNPV*4221AL*+UI &amp; 98(6*B,7*A)66100V21***</t>
  </si>
  <si>
    <t>CNPV*4821AL*+UI &amp; 98(6*B,7MA)60060V21***</t>
  </si>
  <si>
    <t>CNPV*4221AL*+UI &amp; 98(6*B,7*A)60080V21***</t>
  </si>
  <si>
    <t>CAP**6024AL*+UI &amp; 98(6*B,7MA)60060V21***</t>
  </si>
  <si>
    <t>CAP**6024AL*+UI &amp; 98(6*B,7*A)60080V21***</t>
  </si>
  <si>
    <t>CAP**6021AL*+UI &amp; 98(6*B,7*A)60080V21***</t>
  </si>
  <si>
    <t>CAP**6021AL*+UI &amp; 98(6*B,7MA)60060V21***</t>
  </si>
  <si>
    <t>CAP**4824AL*+UI &amp; 98(6*B,7*A)66100V21***</t>
  </si>
  <si>
    <t>CAP**4824AL*+UI &amp; 98(6*B,7*A)60080V21***</t>
  </si>
  <si>
    <t>CAP**4824AL*+UI &amp; 98(6*B,7MA)60060V21***</t>
  </si>
  <si>
    <t>CAP**4821AL*+UI &amp; 98(6*B,7*A)66100V21***</t>
  </si>
  <si>
    <t>CAP**4821AL*+UI &amp; 98(6*B,7*A)60080V21***</t>
  </si>
  <si>
    <t>CAP**4821AL*+UI &amp; 98(6*B,7MA)60060V21***</t>
  </si>
  <si>
    <t>CAP**4224AL*+UI &amp; 98(6*B,7*A)66100V21***</t>
  </si>
  <si>
    <t>CAP**4224AL*+UI &amp; 98(6*B,7*A)60080V21***</t>
  </si>
  <si>
    <t>CAP**4221AL*+UI &amp; 98(6*B,7*A)60080V21***</t>
  </si>
  <si>
    <t>CAP**4221AL*+UI &amp; 98(6*B,7*A)66100V21***</t>
  </si>
  <si>
    <t>CAP**3621AL*+UI &amp; 98(6*B,7*A)66100V21***</t>
  </si>
  <si>
    <t>CAP**3621AL*+UI &amp; 98(6*B,7*A)60080V21***</t>
  </si>
  <si>
    <t>CAP**3621AL*+UI &amp; 98(6*B,7MA)60060V21***</t>
  </si>
  <si>
    <t>CSPH*6012AL*+UI &amp; 98(6*B,7*A)66120V24***</t>
  </si>
  <si>
    <t>CSPH*4812AL*+UI &amp; 98(6*B,7*A)66120V24***</t>
  </si>
  <si>
    <t>CSPH*6012AL*+UI &amp; 98(6*B,7*A)42060V17***</t>
  </si>
  <si>
    <t>CSPH*6012AL*+UI &amp; 98(6*B,7*A)42080V17***</t>
  </si>
  <si>
    <t>CSPH*4812AL*+UI &amp; 98(6*B,7*A)42080V17***</t>
  </si>
  <si>
    <t>CSPH*4212AL*+UI &amp; 98(6*B,7*A)66120V24***</t>
  </si>
  <si>
    <t>CSPH*4212AL*+UI &amp; 98(6*B,7*A)42080V17***</t>
  </si>
  <si>
    <t>CSPH*3612AL*+UI &amp; 98(6*B,7*A)66120V24***</t>
  </si>
  <si>
    <t>CNPV*4824AL*+UI &amp; 98(6*B,7*A)66120V24***</t>
  </si>
  <si>
    <t>CNPV*4821AL*+UI &amp; 98(6*B,7*A)42080V17***</t>
  </si>
  <si>
    <t>CAP**6024AL*+UI &amp; 98(6*B,7*A)66120V24***</t>
  </si>
  <si>
    <t>CAP**6021AL*+UI &amp; 98(6*B,7*A)42080V17***</t>
  </si>
  <si>
    <t>CAP**4821AL*+UI &amp; 98(6*B,7*A)42080V17***</t>
  </si>
  <si>
    <t>CAP**4824AL*+UI &amp; 98(6*B,7*A)66120V24***</t>
  </si>
  <si>
    <t>280ANV036000</t>
  </si>
  <si>
    <t>CAP**4224AL*+UI &amp; 98(6*B,7*A)66120V24***</t>
  </si>
  <si>
    <t>CSPH*3612AL*+UI &amp; 98(6*B,7MA)60060V21***</t>
  </si>
  <si>
    <t>CNPV*4221AL*+UI &amp; 98(6*B,7MA)60060V21***</t>
  </si>
  <si>
    <t>CNPV*3621AL*+UI &amp; 98(6*B,7*A)66100V21***</t>
  </si>
  <si>
    <t>CNPV*3621AL*+UI &amp; 98(6*B,7MA)60060V21***</t>
  </si>
  <si>
    <t>CNPV*3621AL*+UI &amp; 98(6*B,7*A)60080V21***</t>
  </si>
  <si>
    <t>CSPH*4812AL*+UI &amp; 98(6*B,7*A)42060V17***</t>
  </si>
  <si>
    <t>CSPH*4212AL*+UI &amp; 98(6*B,7*A)42060V17***</t>
  </si>
  <si>
    <t>CSPH*3612AL*+UI &amp; 98(6*B,7*A)42080V17***</t>
  </si>
  <si>
    <t>CSPH*3612AL*+UI &amp; 98(6*B,7*A)42060V17***</t>
  </si>
  <si>
    <t>CNPV*4821AL*+UI &amp; 98(6*B,7*A)42060V17***</t>
  </si>
  <si>
    <t>CNPV*4221AL*+UI &amp; 98(6*B,7*A)42080V17***</t>
  </si>
  <si>
    <t>CNPV*4221AL*+UI &amp; 98(6*B,7*A)42060V17***</t>
  </si>
  <si>
    <t>CNPV*4217AL*+UI &amp; 98(6*B,7*A)42080V17***</t>
  </si>
  <si>
    <t>CNPV*4217AL*+UI &amp; 98(6*B,7*A)42060V17***</t>
  </si>
  <si>
    <t>CNPV*3621AL*+UI &amp; 98(6*B,7*A)42080V17***</t>
  </si>
  <si>
    <t>CNPV*3621AL*+UI &amp; 98(6*B,7*A)42060V17***</t>
  </si>
  <si>
    <t>CNPV*3617AL*+UI &amp; 98(6*B,7*A)42080V17***</t>
  </si>
  <si>
    <t>CNPV*3617AL*+UI &amp; 98(6*B,7*A)42060V17***</t>
  </si>
  <si>
    <t>CAP**6021AL*+UI &amp; 98(6*B,7*A)42060V17***</t>
  </si>
  <si>
    <t>CAP**4821AL*+UI &amp; 98(6*B,7*A)42060V17***</t>
  </si>
  <si>
    <t>CAP**4221AL*+UI &amp; 98(6*B,7*A)42080V17***</t>
  </si>
  <si>
    <t>CAP**4221AL*+UI &amp; 98(6*B,7*A)42060V17***</t>
  </si>
  <si>
    <t>CAP**3621AL*+UI &amp; 98(6*B,7*A)42080V17***</t>
  </si>
  <si>
    <t>CAP**3621AL*+UI &amp; 98(6*B,7*A)42060V17***</t>
  </si>
  <si>
    <t>CAP**3617AL*+UI &amp; 98(6*B,7*A)42080V17***</t>
  </si>
  <si>
    <t>CAP**3617AL*+UI &amp; 98(6*B,7*A)42060V17***</t>
  </si>
  <si>
    <t>280ANV024000</t>
  </si>
  <si>
    <t>FE4AN(B,F)003+UI</t>
  </si>
  <si>
    <t>25VNA060A*030*</t>
  </si>
  <si>
    <t>25VNA048A*030*</t>
  </si>
  <si>
    <t>CNPV*6024AL*+UI &amp; 59*N*A100V21**22</t>
  </si>
  <si>
    <t>CNPV*6024AL*+UI &amp; 59*N*A080V21**20</t>
  </si>
  <si>
    <t>CNPV*4821AL*+UI &amp; 59*N*A100V21**22</t>
  </si>
  <si>
    <t>CAP**6021AL*+UI &amp; 59*N*A100V21**22</t>
  </si>
  <si>
    <t>CNPV*6024AL*+UI &amp; 59*N*A120V24**22</t>
  </si>
  <si>
    <t>CAP**6024AL*+UI &amp; 59*N*A100V21**22</t>
  </si>
  <si>
    <t>25VNA036A*030*</t>
  </si>
  <si>
    <t>CSPH*6012AL*+UI &amp; 59*N*A100V21**22</t>
  </si>
  <si>
    <t>CSPH*6012AL*+UI &amp; 59*N*A080V21**20</t>
  </si>
  <si>
    <t>CSPH*4812AL*+UI &amp; 59*N*A100V21**22</t>
  </si>
  <si>
    <t>CSPH*6012AL*+UI &amp; 59MN7A060V21**20</t>
  </si>
  <si>
    <t>CSPH*4812AL*+UI &amp; 59*N*A080V21**20</t>
  </si>
  <si>
    <t>CSPH*4812AL*+UI &amp; 59MN7A060V21**20</t>
  </si>
  <si>
    <t>CSPH*4212AL*+UI &amp; 59*N*A100V21**22</t>
  </si>
  <si>
    <t>CSPH*4212AL*+UI &amp; 59*N*A080V21**20</t>
  </si>
  <si>
    <t>CSPH*4212AL*+UI &amp; 59MN7A060V21**20</t>
  </si>
  <si>
    <t>CSPH*3612AL*+UI &amp; 59*N*A100V21**22</t>
  </si>
  <si>
    <t>CSPH*3612AL*+UI &amp; 59*N*A080V21**20</t>
  </si>
  <si>
    <t>CNPV*4824AL*+UI &amp; 59*N*A100V21**22</t>
  </si>
  <si>
    <t>CNPV*6024AL*+UI &amp; 59MN7A060V21**20</t>
  </si>
  <si>
    <t>CNPV*4824AL*+UI &amp; 59*N*A080V21**20</t>
  </si>
  <si>
    <t>CNPV*4824AL*+UI &amp; 59MN7A060V21**20</t>
  </si>
  <si>
    <t>CNPV*4821AL*+UI &amp; 59*N*A080V21**20</t>
  </si>
  <si>
    <t>CNPV*4821AL*+UI &amp; 59MN7A060V21**20</t>
  </si>
  <si>
    <t>CNPV*4221AL*+UI &amp; 59*N*A100V21**22</t>
  </si>
  <si>
    <t>CNPV*4221AL*+UI &amp; 59*N*A080V21**20</t>
  </si>
  <si>
    <t>CAP**6024AL*+UI &amp; 59*N*A080V21**20</t>
  </si>
  <si>
    <t>CAP**6024AL*+UI &amp; 59MN7A060V21**20</t>
  </si>
  <si>
    <t>CAP**4824AL*+UI &amp; 59*N*A080V21**20</t>
  </si>
  <si>
    <t>CAP**6021AL*+UI &amp; 59*N*A080V21**20</t>
  </si>
  <si>
    <t>CAP**6021AL*+UI &amp; 59MN7A060V21**20</t>
  </si>
  <si>
    <t>CAP**4824AL*+UI &amp; 59*N*A100V21**22</t>
  </si>
  <si>
    <t>CAP**4824AL*+UI &amp; 59MN7A060V21**20</t>
  </si>
  <si>
    <t>CAP**4821AL*+UI &amp; 59*N*A100V21**22</t>
  </si>
  <si>
    <t>CAP**4821AL*+UI &amp; 59*N*A080V21**20</t>
  </si>
  <si>
    <t>CAP**4224AL*+UI &amp; 59*N*A100V21**22</t>
  </si>
  <si>
    <t>CAP**4821AL*+UI &amp; 59MN7A060V21**20</t>
  </si>
  <si>
    <t>CAP**4224AL*+UI &amp; 59*N*A080V21**20</t>
  </si>
  <si>
    <t>CAP**4221AL*+UI &amp; 59*N*A100V21**22</t>
  </si>
  <si>
    <t>CAP**4221AL*+UI &amp; 59*N*A080V21**20</t>
  </si>
  <si>
    <t>CAP**3621AL*+UI &amp; 59*N*A080V21**20</t>
  </si>
  <si>
    <t>CAP**3621AL*+UI &amp; 59MN7A060V21**20</t>
  </si>
  <si>
    <t>CAP**3621AL*+UI &amp; 59*N*A100V21**22</t>
  </si>
  <si>
    <t>CSPH*6012AL*+UI &amp; 59*N*A120V24**22</t>
  </si>
  <si>
    <t>CSPH*6012AL*+UI &amp; 59*N*A080V17**14</t>
  </si>
  <si>
    <t>CSPH*4812AL*+UI &amp; 59*N*A120V24**22</t>
  </si>
  <si>
    <t>CSPH*6012AL*+UI &amp; 59*N*A060V17**14</t>
  </si>
  <si>
    <t>CSPH*4812AL*+UI &amp; 59*N*A080V17**14</t>
  </si>
  <si>
    <t>CSPH*4212AL*+UI &amp; 59*N*A120V24**22</t>
  </si>
  <si>
    <t>CSPH*4212AL*+UI &amp; 59*N*A080V17**14</t>
  </si>
  <si>
    <t>CSPH*3612AL*+UI &amp; 59*N*A120V24**22</t>
  </si>
  <si>
    <t>CNPV*4821AL*+UI &amp; 59*N*A080V17**14</t>
  </si>
  <si>
    <t>CNPV*4824AL*+UI &amp; 59*N*A120V24**22</t>
  </si>
  <si>
    <t>CAP**6024AL*+UI &amp; 59*N*A120V24**22</t>
  </si>
  <si>
    <t>CAP**6021AL*+UI &amp; 59*N*A080V17**14</t>
  </si>
  <si>
    <t>CAP**4824AL*+UI &amp; 59*N*A120V24**22</t>
  </si>
  <si>
    <t>CAP**4821AL*+UI &amp; 59*N*A080V17**14</t>
  </si>
  <si>
    <t>CAP**4224AL*+UI &amp; 59*N*A120V24**22</t>
  </si>
  <si>
    <t>CNPV*4221AL*+UI &amp; 59MN7A060V21**20</t>
  </si>
  <si>
    <t>CNPV*3621AL*+UI &amp; 59*N*A100V21**22</t>
  </si>
  <si>
    <t>CNPV*3621AL*+UI &amp; 59MN7A060V21**20</t>
  </si>
  <si>
    <t>CNPV*3621AL*+UI &amp; 59*N*A080V21**20</t>
  </si>
  <si>
    <t>CSPH*4812AL*+UI &amp; 59*N*A060V17**14</t>
  </si>
  <si>
    <t>CSPH*3612AL*+UI &amp; 59*N*A080V17**14</t>
  </si>
  <si>
    <t>CSPH*4212AL*+UI &amp; 59*N*A060V17**14</t>
  </si>
  <si>
    <t>CSPH*3612AL*+UI &amp; 59*N*A060V17**14</t>
  </si>
  <si>
    <t>CNPV*4821AL*+UI &amp; 59*N*A060V17**14</t>
  </si>
  <si>
    <t>CNPV*4221AL*+UI &amp; 59*N*A080V17**14</t>
  </si>
  <si>
    <t>CNPV*4221AL*+UI &amp; 59*N*A060V17**14</t>
  </si>
  <si>
    <t>CNPV*4217AL*+UI &amp; 59*N*A080V17**14</t>
  </si>
  <si>
    <t>CNPV*4217AL*+UI &amp; 59*N*A060V17**14</t>
  </si>
  <si>
    <t>CNPV*3621AL*+UI &amp; 59*N*A080V17**14</t>
  </si>
  <si>
    <t>CNPV*3621AL*+UI &amp; 59*N*A060V17**14</t>
  </si>
  <si>
    <t>CNPV*3617AL*+UI &amp; 59*N*A080V17**14</t>
  </si>
  <si>
    <t>CNPV*3617AL*+UI &amp; 59*N*A060V17**14</t>
  </si>
  <si>
    <t>CAP**6021AL*+UI &amp; 59*N*A060V17**14</t>
  </si>
  <si>
    <t>CAP**4821AL*+UI &amp; 59*N*A060V17**14</t>
  </si>
  <si>
    <t>CAP**4221AL*+UI &amp; 59*N*A060V17**14</t>
  </si>
  <si>
    <t>CAP**4221AL*+UI &amp; 59*N*A080V17**14</t>
  </si>
  <si>
    <t>CAP**3621AL*+UI &amp; 59*N*A080V17**14</t>
  </si>
  <si>
    <t>CAP**3621AL*+UI &amp; 59*N*A060V17**14</t>
  </si>
  <si>
    <t>CAP**3617AL*+UI &amp; 59*N*A080V17**14</t>
  </si>
  <si>
    <t>CAP**3617AL*+UI &amp; 59*N*A060V17**14</t>
  </si>
  <si>
    <t>FE4ANF002L + UI</t>
  </si>
  <si>
    <t>FLEXX60HP230V1AO</t>
  </si>
  <si>
    <t>FLEXX48HP230V1AH</t>
  </si>
  <si>
    <t>FLEXX36HP230V1AO</t>
  </si>
  <si>
    <t>FLEXX24HP230V1AH</t>
  </si>
  <si>
    <t>FLEXX36HP230V1AH</t>
  </si>
  <si>
    <t>FLEXX60HP230V1AH</t>
  </si>
  <si>
    <t>TH16B4821</t>
  </si>
  <si>
    <t>YHM48B21</t>
  </si>
  <si>
    <t>AVC48DX21+TXV</t>
  </si>
  <si>
    <t>CH16B4821</t>
  </si>
  <si>
    <t>CF48DXA1+MVC20DN21+TXV</t>
  </si>
  <si>
    <t>CM48DXA1+MVC20DN21+TXV</t>
  </si>
  <si>
    <t>CM48DBCA1+MVC20DN21</t>
  </si>
  <si>
    <t>CM48DXA1+MVC14DN21+TXV</t>
  </si>
  <si>
    <t>CF48DXA1+MVC14DN21+TXV</t>
  </si>
  <si>
    <t>CM48DBCA1+MVC14DN21</t>
  </si>
  <si>
    <t>YHM36B22</t>
  </si>
  <si>
    <t>CF42DXA1+MVC14DN21+TXV</t>
  </si>
  <si>
    <t>TH16B3622</t>
  </si>
  <si>
    <t>CH16B3622</t>
  </si>
  <si>
    <t>CM42DXA1+MVC14DN21+TXV</t>
  </si>
  <si>
    <t>CF42DXA1+MVC20DN21+TXV</t>
  </si>
  <si>
    <t>CM42DXA1+MVC20DN21+TXV</t>
  </si>
  <si>
    <t>AVC42CX21+TXV</t>
  </si>
  <si>
    <t>CF42BXA1+ME12BN21+TXV</t>
  </si>
  <si>
    <t>CF42BXA1+MVC12BN21+TXV</t>
  </si>
  <si>
    <t>YHM24B21</t>
  </si>
  <si>
    <t>AE24BX21+TXV</t>
  </si>
  <si>
    <t>CH16B2421</t>
  </si>
  <si>
    <t>TH16B2421</t>
  </si>
  <si>
    <t>AE48CX21+TXV</t>
  </si>
  <si>
    <t>AE24BBA21</t>
  </si>
  <si>
    <t>AE48CBC21</t>
  </si>
  <si>
    <t>TH16B6021</t>
  </si>
  <si>
    <t>YHM60B21</t>
  </si>
  <si>
    <t>CH16B6021</t>
  </si>
  <si>
    <t>AVC30BX21+TXV</t>
  </si>
  <si>
    <t>AVC24BX21+TXV</t>
  </si>
  <si>
    <t>CF30BXA1+ME08BN21+TXV</t>
  </si>
  <si>
    <t>CF30BBAA1+ME08BN21</t>
  </si>
  <si>
    <t>CM30BXA1+ME08BN21+TXV</t>
  </si>
  <si>
    <t>CM30BBAA1+ME08BN21</t>
  </si>
  <si>
    <t>AE30BX21+TXV</t>
  </si>
  <si>
    <t>AE48DBC21</t>
  </si>
  <si>
    <t>AE48DX21+TXV</t>
  </si>
  <si>
    <t>AVC60CX22+TXV</t>
  </si>
  <si>
    <t>CF48CXA1+MVC16CN21+TXV</t>
  </si>
  <si>
    <t>CF48CBCA1+MVC16CN21</t>
  </si>
  <si>
    <t>CM48CXA1+MVC16CN21+TXV</t>
  </si>
  <si>
    <t>CM48CBCA1+MVC16CN21</t>
  </si>
  <si>
    <t>AVC48CX21+TXV</t>
  </si>
  <si>
    <t>CM30CXA1+MVC16CN21+TXV</t>
  </si>
  <si>
    <t>CF30CXA1+MVC16CN21+TXV</t>
  </si>
  <si>
    <t>CF30BXA1+MVC12BN21+TXV</t>
  </si>
  <si>
    <t>CF30BBAA1+MVC12BN21</t>
  </si>
  <si>
    <t>CM30BBAA1+MVC12BN21</t>
  </si>
  <si>
    <t>CM30BXA1+MVC12BN21+TXV</t>
  </si>
  <si>
    <t>CF24BXA1+MVC12BN21+TXV</t>
  </si>
  <si>
    <t>CF24BBAA1+MVC12BN21</t>
  </si>
  <si>
    <t>CM24BXA1+MVC12BN21+TXV</t>
  </si>
  <si>
    <t>CM24BBAA1+MVC12BN21</t>
  </si>
  <si>
    <t>AE42CX21+TXV</t>
  </si>
  <si>
    <t>AE42CBC21</t>
  </si>
  <si>
    <t>CF42CXA1+MVC16CN21+TXV</t>
  </si>
  <si>
    <t>CF42CBCA1+MVC16CN21</t>
  </si>
  <si>
    <t>CM42CXA1+MVC16CN21+TXV</t>
  </si>
  <si>
    <t>CM42CBCA1+MVC16CN21</t>
  </si>
  <si>
    <t>CM48DXA1+ME14DN21+TXV</t>
  </si>
  <si>
    <t>CF48DXA1+ME14DN21+TXV</t>
  </si>
  <si>
    <t>CM48DBCA1+ME14DN21</t>
  </si>
  <si>
    <t>CF42DXA1+ME14DN21+TXV</t>
  </si>
  <si>
    <t>CM42DXA1+ME14DN21+TXV</t>
  </si>
  <si>
    <t>HL20B3621S</t>
  </si>
  <si>
    <t>AVV37BE221+CC</t>
  </si>
  <si>
    <t>YZV36B21</t>
  </si>
  <si>
    <t>HC20B3621S</t>
  </si>
  <si>
    <t>HC20B6021S</t>
  </si>
  <si>
    <t>AVV61DE421+CC</t>
  </si>
  <si>
    <t>YZV60B21</t>
  </si>
  <si>
    <t>AVV61CE421+CC</t>
  </si>
  <si>
    <t>HL20B6021S</t>
  </si>
  <si>
    <t>CM37BE2A1+MVC12BN21+CC</t>
  </si>
  <si>
    <t>HL20B4821</t>
  </si>
  <si>
    <t>AVV50CE321</t>
  </si>
  <si>
    <t>HL20B2421</t>
  </si>
  <si>
    <t>CM25BE1A1+MVC12BN21</t>
  </si>
  <si>
    <t>HL20B3621</t>
  </si>
  <si>
    <t>AVV38CE221</t>
  </si>
  <si>
    <t>HL20B6021</t>
  </si>
  <si>
    <t>AVV61DE421</t>
  </si>
  <si>
    <t>HL20B2421S</t>
  </si>
  <si>
    <t>AVV25BE121</t>
  </si>
  <si>
    <t>CM50DE3A1+MVC20DN21</t>
  </si>
  <si>
    <t>CM50CE3A1+MVC16CN21</t>
  </si>
  <si>
    <t>AVV50DE321</t>
  </si>
  <si>
    <t>CM38CE2A1+MVC16CN21</t>
  </si>
  <si>
    <t>CM61DE4A1+MVC20DN21</t>
  </si>
  <si>
    <t>HC20B3621</t>
  </si>
  <si>
    <t>HC20B2421</t>
  </si>
  <si>
    <t>HC20B4821</t>
  </si>
  <si>
    <t>HC20B6021</t>
  </si>
  <si>
    <t>YZV24B21</t>
  </si>
  <si>
    <t>YZV48B21</t>
  </si>
  <si>
    <t>04/29/22</t>
  </si>
  <si>
    <t xml:space="preserve">MOE30U-60HFN1-M(GA) </t>
  </si>
  <si>
    <t>MUE-60HRFN1-MW</t>
  </si>
  <si>
    <t>MHG-60HWFN1-MW </t>
  </si>
  <si>
    <t>40MBABQ24XB3</t>
  </si>
  <si>
    <t>38MARBQ30AA311</t>
  </si>
  <si>
    <t>40MBABQ30XB3</t>
  </si>
  <si>
    <t>40MBABQ18XB3</t>
  </si>
  <si>
    <t>DLCSRBH30AAK11</t>
  </si>
  <si>
    <t>DLFSABH30XBK</t>
  </si>
  <si>
    <t>DLFSABH24XBK</t>
  </si>
  <si>
    <t>DLFSABH18XBK</t>
  </si>
  <si>
    <t>CU-XE15SKUA</t>
  </si>
  <si>
    <t>CS-XE15SKUA</t>
  </si>
  <si>
    <t>CU-XE12SKUA</t>
  </si>
  <si>
    <t>CS-XE12SKUA</t>
  </si>
  <si>
    <t>05/04/22</t>
  </si>
  <si>
    <t>YVAHP060B21S*</t>
  </si>
  <si>
    <t>NULL</t>
  </si>
  <si>
    <t>HVAHP060B21S*</t>
  </si>
  <si>
    <t>HIC4012B21S, HIC4012B21S, HIC4012B21S, HIC4012B21S, HIC4012B21S</t>
  </si>
  <si>
    <t>HVAHP048B21S*</t>
  </si>
  <si>
    <t>YIDM030B21S, YIDM030B21S</t>
  </si>
  <si>
    <t>YVAHP048B21S*</t>
  </si>
  <si>
    <t>HIDM030B21S, HIDM030B21S</t>
  </si>
  <si>
    <t>YIC4012B21S, YIC4012B21S, YIC4012B21S, YIC4012B21S, YIC4012B21S</t>
  </si>
  <si>
    <t>HIC4012B21S, HIC4012B21S, HIC4012B21S, HIC4012B21S</t>
  </si>
  <si>
    <t>YIC4012B21S, YIC4012B21S, YIC4012B21S, YIC4012B21S</t>
  </si>
  <si>
    <t>YIDM024B21S, YIDM024B21S</t>
  </si>
  <si>
    <t>HVAHP036B21S*</t>
  </si>
  <si>
    <t>HIDM024B21S, HIDM024B21S</t>
  </si>
  <si>
    <t>YVAHP036B21S*</t>
  </si>
  <si>
    <t>HIDM018B21S, HIDM018B21S</t>
  </si>
  <si>
    <t>YIDM018B21S, YIDM018B21S</t>
  </si>
  <si>
    <t>05/06/22</t>
  </si>
  <si>
    <t>AUH2436ZGDA*</t>
  </si>
  <si>
    <t>UUY24ZGDA**</t>
  </si>
  <si>
    <t>AUH4860ZGDA*</t>
  </si>
  <si>
    <t>UUY48ZGDA**</t>
  </si>
  <si>
    <t>UUY60ZGDA**</t>
  </si>
  <si>
    <t>UUY36ZGDA**</t>
  </si>
  <si>
    <t>MMDA009S4-2P</t>
  </si>
  <si>
    <t>3PAMSHQCO09</t>
  </si>
  <si>
    <t>3PAMSHQCW09</t>
  </si>
  <si>
    <t>DNMSHQCO9A</t>
  </si>
  <si>
    <t>DNMSHQCW9A</t>
  </si>
  <si>
    <t>HVHD-36E2D2</t>
  </si>
  <si>
    <t>HAHD-36E2D2</t>
  </si>
  <si>
    <t>05/10/22</t>
  </si>
  <si>
    <t>MUZ-FH18NAH2</t>
  </si>
  <si>
    <t>NAXWPH18A112A*</t>
  </si>
  <si>
    <t>NTXWPH15A112A*</t>
  </si>
  <si>
    <t>NTXWPH18A112A*</t>
  </si>
  <si>
    <t>MUZ-FH15NAH</t>
  </si>
  <si>
    <t>NAXWPH15A112A*</t>
  </si>
  <si>
    <t>MUZ-FH12NAH</t>
  </si>
  <si>
    <t>NTXWPH12A112A*</t>
  </si>
  <si>
    <t>NAXWPH12A112A*</t>
  </si>
  <si>
    <t>NTXWPH09A112A*</t>
  </si>
  <si>
    <t>NTXWPH06A112A*</t>
  </si>
  <si>
    <t>MUZ-FH09NAH</t>
  </si>
  <si>
    <t>NAXWPH09A112A*</t>
  </si>
  <si>
    <t>NAXWPH06A112A*</t>
  </si>
  <si>
    <t>MUZ-FH06NAH</t>
  </si>
  <si>
    <t>NTXSPH12A112A*</t>
  </si>
  <si>
    <t>NTXSPH15A112A*</t>
  </si>
  <si>
    <t>NTXSPH06A112A*</t>
  </si>
  <si>
    <t>MSZ-FH06NA</t>
  </si>
  <si>
    <t>NTXSPF18A112A*</t>
  </si>
  <si>
    <t>MFZ-KJ18NA***</t>
  </si>
  <si>
    <t>NTXSPH09A112A*</t>
  </si>
  <si>
    <t>NTXSPF09A112A*</t>
  </si>
  <si>
    <t>MFZ-KJ09NA***</t>
  </si>
  <si>
    <t>NTXSPF12A112A*</t>
  </si>
  <si>
    <t>MFZ-KJ12NA***</t>
  </si>
  <si>
    <t>NTXSPF15A112A*</t>
  </si>
  <si>
    <t>MFZ-KJ15NA***</t>
  </si>
  <si>
    <t>NTXSPB18A112A*</t>
  </si>
  <si>
    <t>MSZ-FH18NA2</t>
  </si>
  <si>
    <t>NTXSPB15A112A*</t>
  </si>
  <si>
    <t>NTXSPB09A112A*</t>
  </si>
  <si>
    <t>NTXSPB12A112A*</t>
  </si>
  <si>
    <t>NAXSPF15A112A*</t>
  </si>
  <si>
    <t>NAXSPF12A112A*</t>
  </si>
  <si>
    <t>NAXSPF18A112A*</t>
  </si>
  <si>
    <t>NAXSPF09A112A*</t>
  </si>
  <si>
    <t>NTXSPH18A112A*</t>
  </si>
  <si>
    <t>05/16/22</t>
  </si>
  <si>
    <t>FX4DNF019L</t>
  </si>
  <si>
    <t>MXZ-3C30NAHZ2</t>
  </si>
  <si>
    <t>05/31/22</t>
  </si>
  <si>
    <t>DLCLRCH58AAK</t>
  </si>
  <si>
    <t>DLFLABH60XAK</t>
  </si>
  <si>
    <t>DLCLRCH36AAK</t>
  </si>
  <si>
    <t>DLFLABH36XAK</t>
  </si>
  <si>
    <t>DLCSRBH36ABK</t>
  </si>
  <si>
    <t>DLFSABH36XBK</t>
  </si>
  <si>
    <t>DLCLRCH48AAK</t>
  </si>
  <si>
    <t>DLFLABH48XAK</t>
  </si>
  <si>
    <t>06/13/22</t>
  </si>
  <si>
    <t>TRUST AIR CONDITIONERS</t>
  </si>
  <si>
    <t>OUS60H/O4S41P</t>
  </si>
  <si>
    <t>IUMDL60H/I43P</t>
  </si>
  <si>
    <t>05/27/22</t>
  </si>
  <si>
    <t>38MARBQ36AB3</t>
  </si>
  <si>
    <t>40MBABQ36XB3</t>
  </si>
  <si>
    <t>38MBRCQ48AA3</t>
  </si>
  <si>
    <t>40MBABQ48XA3</t>
  </si>
  <si>
    <t>38MBRCQ36AA3</t>
  </si>
  <si>
    <t>40MBABQ36XA3</t>
  </si>
  <si>
    <t>38MBRCQ58AA3</t>
  </si>
  <si>
    <t>40MBABQ60XA3</t>
  </si>
  <si>
    <t>07/14/22</t>
  </si>
  <si>
    <t>HVHM-18T2D</t>
  </si>
  <si>
    <t>HAHS-12T2D</t>
  </si>
  <si>
    <t>07/15/22</t>
  </si>
  <si>
    <t>MLB048S4M-2P</t>
  </si>
  <si>
    <t>07/11/22</t>
  </si>
  <si>
    <t>XAHD60JXXN1+MVC14DN21+TXV</t>
  </si>
  <si>
    <t>JHETD60JXXS2N1+TXV</t>
  </si>
  <si>
    <t>XAFC60HXXN1+MVC16CN21+TXV</t>
  </si>
  <si>
    <t>XAFD60JXXN1+MVC14DN21+TXV</t>
  </si>
  <si>
    <t>XAFC60HXXN1+ME16CN21+TXV</t>
  </si>
  <si>
    <t>JHVTC60HXXC2N1+TXV</t>
  </si>
  <si>
    <t>JHVTD42FBCC2N1</t>
  </si>
  <si>
    <t>XAHC60HXXN1+MVC16CN21+TXV</t>
  </si>
  <si>
    <t>JHVTD60JXXC2N1+TXV</t>
  </si>
  <si>
    <t>JHVTD60JBCC2N1</t>
  </si>
  <si>
    <t>XAHD60JXXN1+ME14DN21+TXV</t>
  </si>
  <si>
    <t>XAFD60JXXN1+ME14DN21+TXV</t>
  </si>
  <si>
    <t>JHETC60HXXS2N1+TXV</t>
  </si>
  <si>
    <t>JHETD48GBCS2N1</t>
  </si>
  <si>
    <t>XAFC60HXXN1+MVC12CN21+TXV</t>
  </si>
  <si>
    <t>XAHC60HXXN1+ME12CN21+TXV</t>
  </si>
  <si>
    <t>XAHC60HXXN1+MVC12CN21+TXV</t>
  </si>
  <si>
    <t>XAFC60HXXN1+ME12CN21+TXV</t>
  </si>
  <si>
    <t>XAFD60JXXN1+MVC20DN21+TXV</t>
  </si>
  <si>
    <t>XAFD60JXXN1+JMVT20DC2N1+TXV</t>
  </si>
  <si>
    <t>XAFD60JBCN1+JMVT20DC2N1</t>
  </si>
  <si>
    <t>XAHD60JXXN1+ME20DN21+TXV</t>
  </si>
  <si>
    <t>XAFD60JXXN1+ME20DN21+TXV</t>
  </si>
  <si>
    <t>XAHD60JXXN1+MVC20DN21+TXV</t>
  </si>
  <si>
    <t>XAHD60JXXN1+JMET18DS2N1+TXV</t>
  </si>
  <si>
    <t>XAHB36DXXN1+MVC12BN21+TXV</t>
  </si>
  <si>
    <t>JHVTB36DXXC2N1+TXV</t>
  </si>
  <si>
    <t>XAHC36DXXN1+JMET16CS2N1+TXV</t>
  </si>
  <si>
    <t>XAFC36DXXN1+MVC16CN21+TXV</t>
  </si>
  <si>
    <t>XAFC36DXXN1+ME12CN21+TXV</t>
  </si>
  <si>
    <t>XAFC36DXXN1+JMVT16CC2N1+TXV</t>
  </si>
  <si>
    <t>XAFC36DBCN1+JMVT16CC2N1</t>
  </si>
  <si>
    <t>XAHC36DXXN1+ME16CN21+TXV</t>
  </si>
  <si>
    <t>JHVTC36DXXC2N1+TXV</t>
  </si>
  <si>
    <t>XAFB36DXXN1+MVC12BN21+TXV</t>
  </si>
  <si>
    <t>XAUB36DXXN1+MVC12BN21+TXV</t>
  </si>
  <si>
    <t>JHETC36DXXS2N1+TXV</t>
  </si>
  <si>
    <t>XAFC36DXXN1+ME16CN21+TXV</t>
  </si>
  <si>
    <t>JHETB36DXXS2N1+TXV</t>
  </si>
  <si>
    <t>XAHC36DXXN1+MVC16CN21+TXV</t>
  </si>
  <si>
    <t>XAHC36DXXN1+ME12CN21+TXV</t>
  </si>
  <si>
    <t>XAHC36DXXN1+JMVT16CC2N1+TXV</t>
  </si>
  <si>
    <t>XAFC36DXXN1+MVC12CN21+TXV</t>
  </si>
  <si>
    <t>XAFB36DXXN1+ME12BN21+TXV</t>
  </si>
  <si>
    <t>XAUB36DXXN1+ME12BN21+TXV</t>
  </si>
  <si>
    <t>XAHC36DXXN1+MVC12CN21+TXV</t>
  </si>
  <si>
    <t>XAHB36DXXN1+ME12BN21+TXV</t>
  </si>
  <si>
    <t>XAFC36DXXN1+JMET12CS2N1+TXV</t>
  </si>
  <si>
    <t>XAFC36DBCN1+JMET12CS2N1</t>
  </si>
  <si>
    <t>XAHC36DXXN1+JMET12CS2N1+TXV</t>
  </si>
  <si>
    <t>XAFC36DXXN1+JMET16CS2N1+TXV</t>
  </si>
  <si>
    <t>XAFC36DBCN1+JMET16CS2N1</t>
  </si>
  <si>
    <t>JHVTC36DBAC2N1</t>
  </si>
  <si>
    <t>JHVTB36DBAC2N1</t>
  </si>
  <si>
    <t>JHETC36DBAS2N1</t>
  </si>
  <si>
    <t>XAFB36DXXN1+JMVT12BC2N1+TXV</t>
  </si>
  <si>
    <t>XAFB36DBAN1+JMVT12BC2N1</t>
  </si>
  <si>
    <t>XAUB36DXXN1+JMVT12BC2N1+TXV</t>
  </si>
  <si>
    <t>JHETB36DBAS2N1</t>
  </si>
  <si>
    <t>XAHB36DXXN1+ME08BN21+TXV</t>
  </si>
  <si>
    <t>XAHB36DXXN1+JMET12BS2N1+TXV</t>
  </si>
  <si>
    <t>JHETB30DXXS2N1+TXV</t>
  </si>
  <si>
    <t>JHETB30DBAS2N1</t>
  </si>
  <si>
    <t>XAFB36DXXN1+ME08BN21+TXV</t>
  </si>
  <si>
    <t>XAUB36DXXN1+ME08BN21+TXV</t>
  </si>
  <si>
    <t>XAHB36DXXN1+JMVT12BC2N1+TXV</t>
  </si>
  <si>
    <t>XAFB36DXXN1+JMET12BS2N1+TXV</t>
  </si>
  <si>
    <t>XAFB36DBAN1+JMET12BS2N1</t>
  </si>
  <si>
    <t>XAUB36DXXN1+JMET12BS2N1+TXV</t>
  </si>
  <si>
    <t>XAFB36DXXN1+JMET08BS2N1+TXV</t>
  </si>
  <si>
    <t>XAFB36DBAN1+JMET08BS2N1</t>
  </si>
  <si>
    <t>XAUB36DXXN1+JMET08BS2N1+TXV</t>
  </si>
  <si>
    <t>XAHB36DXXN1+JMET08BS2N1+TXV</t>
  </si>
  <si>
    <t>07/19/22</t>
  </si>
  <si>
    <t>BMM55C</t>
  </si>
  <si>
    <t>CH-HPR18-230VO</t>
  </si>
  <si>
    <t>CH-D18MSPHWM-230VI</t>
  </si>
  <si>
    <t>CH-HPR24-230VO</t>
  </si>
  <si>
    <t>CH-D24MSPHWM-230VI</t>
  </si>
  <si>
    <t>CH-HPR09-230VO</t>
  </si>
  <si>
    <t>CH-D09MSPHWM-230VI</t>
  </si>
  <si>
    <t>CH-HPR12-230VO</t>
  </si>
  <si>
    <t>CH-D12MSPHWM-230VI</t>
  </si>
  <si>
    <t>CH-55MES-230VO</t>
  </si>
  <si>
    <t>AOD30U-30HFN1-MR0</t>
  </si>
  <si>
    <t>AVC-30HWFN1-M</t>
  </si>
  <si>
    <t>SLIMAIR</t>
  </si>
  <si>
    <t>SHC5Z48VC2AG</t>
  </si>
  <si>
    <t>NAXMPH48A182AA</t>
  </si>
  <si>
    <t>07/29/22</t>
  </si>
  <si>
    <t>KARDA</t>
  </si>
  <si>
    <t>1KARDA09SZO25</t>
  </si>
  <si>
    <t>1KARDA09UVW-2</t>
  </si>
  <si>
    <t>VOM42H7R5P7</t>
  </si>
  <si>
    <t>11/29/19</t>
  </si>
  <si>
    <t>KM18H4O</t>
  </si>
  <si>
    <t>10/21/19</t>
  </si>
  <si>
    <t>MULTIU48HP230V1BO</t>
  </si>
  <si>
    <t>GWHD(18)ND3JO</t>
  </si>
  <si>
    <t>NTXMPH48A182AA</t>
  </si>
  <si>
    <t>TM42H3O</t>
  </si>
  <si>
    <t>MXZ-8C48NAHZ</t>
  </si>
  <si>
    <t>MXZ-4C36NAHZ</t>
  </si>
  <si>
    <t>MXZ-8C60NA-U*</t>
  </si>
  <si>
    <t>07/22/22</t>
  </si>
  <si>
    <t>AR18BSFCMWKX</t>
  </si>
  <si>
    <t>AR18BSFCMWKN</t>
  </si>
  <si>
    <t>AR12BSFCMWKX</t>
  </si>
  <si>
    <t>AR12BSFCMWKN</t>
  </si>
  <si>
    <t>AR09BSFCMWKX</t>
  </si>
  <si>
    <t>AR09BSFCMWKN</t>
  </si>
  <si>
    <t>05/17/22</t>
  </si>
  <si>
    <t>TCL AIR CONDITIONER (ZHONGSHAN) CO.,LTD.</t>
  </si>
  <si>
    <t>TCL</t>
  </si>
  <si>
    <t>TSC-12HA2/I3TI23</t>
  </si>
  <si>
    <t>TSC-12HA2/I3TI23-I</t>
  </si>
  <si>
    <t>TSC-12HA1/I3TI22</t>
  </si>
  <si>
    <t>TSC-12HA1/I3TI22-I</t>
  </si>
  <si>
    <t>TSC-09HA1/I3TI22</t>
  </si>
  <si>
    <t>TSC-09HA1/I3TI22-I</t>
  </si>
  <si>
    <t>TSC-09HA2/I3TI23</t>
  </si>
  <si>
    <t>TSC-09HA2/I3TI23-I</t>
  </si>
  <si>
    <t>TSC-24HA2/I3TI20</t>
  </si>
  <si>
    <t>TSC-24HA2/I3TI20-I</t>
  </si>
  <si>
    <t>08/09/22</t>
  </si>
  <si>
    <t>HSP-A</t>
  </si>
  <si>
    <t>VRP12R******-*</t>
  </si>
  <si>
    <t>VRP24R******-*</t>
  </si>
  <si>
    <t>VRP24K******-*</t>
  </si>
  <si>
    <t>VRP12K******-*</t>
  </si>
  <si>
    <t>08/25/22</t>
  </si>
  <si>
    <t>284ANV024*0**B*</t>
  </si>
  <si>
    <t xml:space="preserve">FE4AN(B,F)005L+UI </t>
  </si>
  <si>
    <t>09/07/22</t>
  </si>
  <si>
    <t>TM24H4O</t>
  </si>
  <si>
    <t>TM30H4O</t>
  </si>
  <si>
    <t>TM36H4O</t>
  </si>
  <si>
    <t>CU-3E19RBU-5</t>
  </si>
  <si>
    <t>CU5E36QBU5</t>
  </si>
  <si>
    <t>1U24LP2VHA</t>
  </si>
  <si>
    <t>AM24LP2VH*</t>
  </si>
  <si>
    <t>KM24H4O</t>
  </si>
  <si>
    <t>KM30H4O</t>
  </si>
  <si>
    <t>DLCMRAH27CAK</t>
  </si>
  <si>
    <t>3MXS24RMVJU</t>
  </si>
  <si>
    <t>3MXL24RMVJU</t>
  </si>
  <si>
    <t>BBM24H4O</t>
  </si>
  <si>
    <t>2U20EH2VHA</t>
  </si>
  <si>
    <t>3U24EH2VHA</t>
  </si>
  <si>
    <t>MSZ-FH09NAMSZ-FH09NA</t>
  </si>
  <si>
    <t>ASH220NCDWA</t>
  </si>
  <si>
    <t>YIC4012B21S, YIC4012B21S, YIC4012B21S</t>
  </si>
  <si>
    <t>HIC4012B21S, HIC4012B21S, HIC4012B21S</t>
  </si>
  <si>
    <t>ASH436NCDW**</t>
  </si>
  <si>
    <t>27EVANVMO</t>
  </si>
  <si>
    <t xml:space="preserve">M5OG-48HFN1-M-[X] </t>
  </si>
  <si>
    <t>DM48HOM25230X3</t>
  </si>
  <si>
    <t>CH-HYP48MSPH-230VO</t>
  </si>
  <si>
    <t>2PAMS48-HH-MZO5</t>
  </si>
  <si>
    <t>ACIQ-48Z-HH-M5</t>
  </si>
  <si>
    <t>MST303E23MHAA</t>
  </si>
  <si>
    <t>ASH109URDSE*</t>
  </si>
  <si>
    <t>ASH112URDSE*</t>
  </si>
  <si>
    <t>ASH118URDSE*</t>
  </si>
  <si>
    <t>BMHH48M22C</t>
  </si>
  <si>
    <t>DUCT09HP230V1BD</t>
  </si>
  <si>
    <t>DUCT12HP230V1BD</t>
  </si>
  <si>
    <t>AJ036BXJ4CH</t>
  </si>
  <si>
    <t>09/16/22</t>
  </si>
  <si>
    <t>Parker Davis HVAC International, Inc.</t>
  </si>
  <si>
    <t>PIONEER</t>
  </si>
  <si>
    <t>YN009ALFI22RPD</t>
  </si>
  <si>
    <t>WT009ALFI22HLD</t>
  </si>
  <si>
    <t>YN012ALFI22RPD</t>
  </si>
  <si>
    <t>WT012ALFI22HLD</t>
  </si>
  <si>
    <t>YN009GLFI22RPD</t>
  </si>
  <si>
    <t>WT009GLFI22HLD</t>
  </si>
  <si>
    <t>YN012GLFI22RPD</t>
  </si>
  <si>
    <t>WT012GLFI22HLD</t>
  </si>
  <si>
    <t>YN018GLFI22RPD</t>
  </si>
  <si>
    <t>WT018GLFI22HLD</t>
  </si>
  <si>
    <t>YN024GLFI22RPD</t>
  </si>
  <si>
    <t>WT024GLFI22HLD</t>
  </si>
  <si>
    <t>YN020GLFI22M2D</t>
  </si>
  <si>
    <t>YN030GLFI22M3D</t>
  </si>
  <si>
    <t>YN040GLFI22M4D</t>
  </si>
  <si>
    <t>06/01/20</t>
  </si>
  <si>
    <t>SHARP</t>
  </si>
  <si>
    <t>AE-X12TU</t>
  </si>
  <si>
    <t>AY-XPC12TU</t>
  </si>
  <si>
    <t>AE-X12THU</t>
  </si>
  <si>
    <t>AY-XP12THU</t>
  </si>
  <si>
    <t>12/18/20</t>
  </si>
  <si>
    <t>AE-X24TU</t>
  </si>
  <si>
    <t>AY-XP24TU</t>
  </si>
  <si>
    <t>AE-X18TU</t>
  </si>
  <si>
    <t>AY-XPC18TU</t>
  </si>
  <si>
    <t>AE-X18THU</t>
  </si>
  <si>
    <t>AY-XP18THU</t>
  </si>
  <si>
    <t>09/27/22</t>
  </si>
  <si>
    <t>38MURAQ18AB3</t>
  </si>
  <si>
    <t>40MUAAQ18XA3</t>
  </si>
  <si>
    <t>Groupe Distribution Dulac</t>
  </si>
  <si>
    <t>MAX-R</t>
  </si>
  <si>
    <t>MAX-R 12K35 GR38 (OUT)</t>
  </si>
  <si>
    <t>MAX-R 12K35 GR38 (INT)</t>
  </si>
  <si>
    <t>Max-R36k30CT-inv(out)</t>
  </si>
  <si>
    <t>Max-R24k30CT-inv-(in)</t>
  </si>
  <si>
    <t xml:space="preserve">Max-R60k30CT-inv(out)  </t>
  </si>
  <si>
    <t>Max-R60k30CT-inv-(in)</t>
  </si>
  <si>
    <t>MAX-R18K35GR38(OUT)</t>
  </si>
  <si>
    <t>MAX-R18K35GR38(IN)</t>
  </si>
  <si>
    <t>Max-R48k30CT-inv-(in)</t>
  </si>
  <si>
    <t>MAX-R18K30GR23(OUT)</t>
  </si>
  <si>
    <t>MAX-R18K30GR23(IN)</t>
  </si>
  <si>
    <t>MAX-R36K30MZGR</t>
  </si>
  <si>
    <t>MAX-R24K30MZGR</t>
  </si>
  <si>
    <t>MAX-R18K35MZGR</t>
  </si>
  <si>
    <t>MAX-R12K30GR23(OUT)</t>
  </si>
  <si>
    <t>MAX-R12K30GR23(IN)</t>
  </si>
  <si>
    <t xml:space="preserve">Max-R36k30CT-inv(out) </t>
  </si>
  <si>
    <t>Max-R36k30CT-inv-(in)</t>
  </si>
  <si>
    <t>MAX-R24K35MZGR</t>
  </si>
  <si>
    <t>10/10/22</t>
  </si>
  <si>
    <t>ECO-AIR</t>
  </si>
  <si>
    <t>M4OI-36HFN1-M</t>
  </si>
  <si>
    <t>M5OA-55HFN1-M</t>
  </si>
  <si>
    <t>3U24MS2VHB</t>
  </si>
  <si>
    <t>AW24LP2VH*</t>
  </si>
  <si>
    <t>4U36MS2VHB</t>
  </si>
  <si>
    <t>AM36LP2VH*</t>
  </si>
  <si>
    <t>1U48LP2VHA</t>
  </si>
  <si>
    <t>AM48LP2VH*</t>
  </si>
  <si>
    <t>MVHP036MV2AA</t>
  </si>
  <si>
    <t>AW36LP2VH*</t>
  </si>
  <si>
    <t>1U09ES2VHA</t>
  </si>
  <si>
    <t>AW09ES2VH*</t>
  </si>
  <si>
    <t>AL24LP2VH*</t>
  </si>
  <si>
    <t>1U12ES2VHA</t>
  </si>
  <si>
    <t>AW12ES2VH*</t>
  </si>
  <si>
    <t>ASH324NCDWA</t>
  </si>
  <si>
    <t>AL48LP2VH*</t>
  </si>
  <si>
    <t>10/19/22</t>
  </si>
  <si>
    <t>CTMORLEY</t>
  </si>
  <si>
    <t>MOU-A30V-4</t>
  </si>
  <si>
    <t>MIU-A30V-4</t>
  </si>
  <si>
    <t>MOU-5A55G-2</t>
  </si>
  <si>
    <t>AIC TECHNOLOGIES</t>
  </si>
  <si>
    <t>NAKS-SPLIT AC-36K-ODU-208-230</t>
  </si>
  <si>
    <t>NAKS-SPLIT AC-36K-IDU-208-230</t>
  </si>
  <si>
    <t>NAKS-MULTI AC-48K-208-230</t>
  </si>
  <si>
    <t>NAKS</t>
  </si>
  <si>
    <t>MRCOOL</t>
  </si>
  <si>
    <t>DIY-36-HP-C-230C25</t>
  </si>
  <si>
    <t>DIY-36-HP-WMAH-230C25</t>
  </si>
  <si>
    <t>MULTI5-48HP230B</t>
  </si>
  <si>
    <t>HVH-12T2D</t>
  </si>
  <si>
    <t>HAH-12T2D</t>
  </si>
  <si>
    <t>HVH-18T2D</t>
  </si>
  <si>
    <t>HAH-18T2D</t>
  </si>
  <si>
    <t>AE-X2M20TU</t>
  </si>
  <si>
    <t>10/06/22</t>
  </si>
  <si>
    <t>FAD60W/A-D(U)</t>
  </si>
  <si>
    <t>FAD48AH2/A-D(U)</t>
  </si>
  <si>
    <t>FAD60AH2/A-D(U)</t>
  </si>
  <si>
    <t>FAD36W/A-D(U)</t>
  </si>
  <si>
    <t>FAD24AH2/A-D(U)</t>
  </si>
  <si>
    <t>MAX-R18K30MZGR</t>
  </si>
  <si>
    <t>10/26/22</t>
  </si>
  <si>
    <t>AZ-24HPB</t>
  </si>
  <si>
    <t>AH-24B</t>
  </si>
  <si>
    <t>AZ-36HPB</t>
  </si>
  <si>
    <t>AH-36B</t>
  </si>
  <si>
    <t>AZ-48HPB</t>
  </si>
  <si>
    <t>AH-48B</t>
  </si>
  <si>
    <t>AZ-60HPB</t>
  </si>
  <si>
    <t>AH-60B</t>
  </si>
  <si>
    <t>ZE-18M222SCO</t>
  </si>
  <si>
    <t>ZE-24M322SCO</t>
  </si>
  <si>
    <t>ZE-36M422SCO</t>
  </si>
  <si>
    <t>ZE-42M522SCO</t>
  </si>
  <si>
    <t>ZE-12CA22EXT</t>
  </si>
  <si>
    <t>ZE-12CA22INT</t>
  </si>
  <si>
    <t>ZE-18CA22EXT</t>
  </si>
  <si>
    <t>ZE-18CA22INT</t>
  </si>
  <si>
    <t>AZ-12CA22EXT</t>
  </si>
  <si>
    <t>AZ-12CA22INT</t>
  </si>
  <si>
    <t>AZ-18CA22EXT</t>
  </si>
  <si>
    <t>AZ-18CA22INT</t>
  </si>
  <si>
    <t>10/27/22</t>
  </si>
  <si>
    <t>Distribution Maxi Vent</t>
  </si>
  <si>
    <t>SUPREME CENTRAL</t>
  </si>
  <si>
    <t>SUPRM36CC</t>
  </si>
  <si>
    <t>AHAN3615</t>
  </si>
  <si>
    <t>MAXI AIR CENTRAL</t>
  </si>
  <si>
    <t>CLASS24CC</t>
  </si>
  <si>
    <t>AHAN2410</t>
  </si>
  <si>
    <t>SUPRM24CC</t>
  </si>
  <si>
    <t>GCHV</t>
  </si>
  <si>
    <t>COU-D24HNR1-D01-J0</t>
  </si>
  <si>
    <t>CAHI-24HNVR1-18</t>
  </si>
  <si>
    <t>CAHI-36HNVR1-18</t>
  </si>
  <si>
    <t>CLASS36CC</t>
  </si>
  <si>
    <t>Ecoer Inc.</t>
  </si>
  <si>
    <t>ECOER</t>
  </si>
  <si>
    <t>EODA18H-4860</t>
  </si>
  <si>
    <t>GN1860-P1</t>
  </si>
  <si>
    <t>EODA18H-2436</t>
  </si>
  <si>
    <t>GN1836-P1</t>
  </si>
  <si>
    <t>CU-2E18SBU-5</t>
  </si>
  <si>
    <t>CU-4E24RBU-5</t>
  </si>
  <si>
    <t>CU-XE9SKUA</t>
  </si>
  <si>
    <t>CS-XE9SKUA</t>
  </si>
  <si>
    <t>CU-XE9WKUA</t>
  </si>
  <si>
    <t>CS-XE9WKUAW</t>
  </si>
  <si>
    <t>CU-XE18WKUA</t>
  </si>
  <si>
    <t>CS-XE18WKUAW</t>
  </si>
  <si>
    <t>AJ020BXJ2CH</t>
  </si>
  <si>
    <t>AJ024BXJ3CH</t>
  </si>
  <si>
    <t>AJ048BXJ5CH</t>
  </si>
  <si>
    <t>AR36BSHUMGMX</t>
  </si>
  <si>
    <t>AR36BSHUMGMN</t>
  </si>
  <si>
    <t>AR09TSFACWKX</t>
  </si>
  <si>
    <t>AR09TSFABWKN</t>
  </si>
  <si>
    <t>AR12TSFACWKX</t>
  </si>
  <si>
    <t>AR12TSFABWKN</t>
  </si>
  <si>
    <t>AR15BSFACWKXCV</t>
  </si>
  <si>
    <t>AR15BSFACWKNCV</t>
  </si>
  <si>
    <t>AR18TSFACWKX</t>
  </si>
  <si>
    <t>AR18TSFABWKN</t>
  </si>
  <si>
    <t>AC018BXADCH</t>
  </si>
  <si>
    <t>AC024BXADCH</t>
  </si>
  <si>
    <t>AC018BNLDCH</t>
  </si>
  <si>
    <t>AR09TSFABWKX</t>
  </si>
  <si>
    <t>AR12TSFABWKX</t>
  </si>
  <si>
    <t>AR18TSFABWKX</t>
  </si>
  <si>
    <t>IS18H/O4S41P</t>
  </si>
  <si>
    <t>IS18H/I4S41P</t>
  </si>
  <si>
    <t>CE36H/O4S41P</t>
  </si>
  <si>
    <t>CE36H/I4S41P</t>
  </si>
  <si>
    <t>AH30H/O44P</t>
  </si>
  <si>
    <t>AH30H/I44P</t>
  </si>
  <si>
    <t>M5S48H/O4S4P</t>
  </si>
  <si>
    <t>M4H36H/O4S4P</t>
  </si>
  <si>
    <t>MSH093E21MCAA</t>
  </si>
  <si>
    <t>MST093E20ACAA</t>
  </si>
  <si>
    <t>MSH483E18MCAA</t>
  </si>
  <si>
    <t>MST483E18ADAA</t>
  </si>
  <si>
    <t>MSH363E18MCAA</t>
  </si>
  <si>
    <t>MST363E18ADAA</t>
  </si>
  <si>
    <t>MSH603E18MCAA</t>
  </si>
  <si>
    <t>MST603E18ADAA</t>
  </si>
  <si>
    <t>MST093E21ADAA</t>
  </si>
  <si>
    <t>MSH093E21AXAA</t>
  </si>
  <si>
    <t>M2OF-18HFN1-M（M2OF-18HFN1-MCA）</t>
  </si>
  <si>
    <t>MOX330U-18HFN1-MR0</t>
  </si>
  <si>
    <t>MVC-18HWFN1-M</t>
  </si>
  <si>
    <t>MOD30U-30HFN1-MR0</t>
  </si>
  <si>
    <t>MOX430U-24HFN1-MR0</t>
  </si>
  <si>
    <t>MVC-24HWFN1-M</t>
  </si>
  <si>
    <t>MOE30U-48HFN1-MR0</t>
  </si>
  <si>
    <t>MOD30U-36HFN1-MR0</t>
  </si>
  <si>
    <t>MVC-36HWFN1-M</t>
  </si>
  <si>
    <t xml:space="preserve"> MOD31-36HFN1-MP0W</t>
  </si>
  <si>
    <t xml:space="preserve"> MSAGF-36HRFNX-MR0W</t>
  </si>
  <si>
    <t>MOE30U-60HFN1-MR0</t>
  </si>
  <si>
    <t>MVC-60HWFN1-M</t>
  </si>
  <si>
    <t>MOD30-36HFN1-MR0Q1W</t>
  </si>
  <si>
    <t>MSABF-36HRFN1-MR0Q1W</t>
  </si>
  <si>
    <t>M4OH-36HFN1-MQ1</t>
  </si>
  <si>
    <t>MSABB-09HRFN1-MS0Q1W</t>
  </si>
  <si>
    <t>M3OJ-24HFN1-M*</t>
  </si>
  <si>
    <t>MTIU-09HWFN1-M</t>
  </si>
  <si>
    <t>MSAG11B-09HRFN1-MX7W(GA)</t>
  </si>
  <si>
    <t>42</t>
  </si>
  <si>
    <t>M4OG-30HFN1-M</t>
  </si>
  <si>
    <t>M5OG-48HFN1-M</t>
  </si>
  <si>
    <t>M5OG-48HFN1-M*</t>
  </si>
  <si>
    <t>M4OI-36HFN1-M*</t>
  </si>
  <si>
    <t>M5OG-42HFN1-M-[X]</t>
  </si>
  <si>
    <t>MSEPB-09HRFN1-MY5W(GA)</t>
  </si>
  <si>
    <t>M5OA-55HFN1-M*</t>
  </si>
  <si>
    <t>MST183E23MHAA</t>
  </si>
  <si>
    <t>COMFORT-AIRE</t>
  </si>
  <si>
    <t>A-VMH09SU-1</t>
  </si>
  <si>
    <t>B-VMH09SU-1C</t>
  </si>
  <si>
    <t>A-VMH12SU-1</t>
  </si>
  <si>
    <t>B-VMH12SU-1C</t>
  </si>
  <si>
    <t>A-VMH18SU-1B</t>
  </si>
  <si>
    <t>B-VMH18SU-1A</t>
  </si>
  <si>
    <t>A-VMH24SU-1A</t>
  </si>
  <si>
    <t>B-VMH24SU-1</t>
  </si>
  <si>
    <t>A-VMH09SV-1</t>
  </si>
  <si>
    <t>B-VMH09SU-1</t>
  </si>
  <si>
    <t>A-VMH12SV-1</t>
  </si>
  <si>
    <t>B-VMH12SU-1</t>
  </si>
  <si>
    <t>A-VMH18SU-1A</t>
  </si>
  <si>
    <t>B-VMH18SU-1B</t>
  </si>
  <si>
    <t>A-VMH24SU-1</t>
  </si>
  <si>
    <t>B-VMH24SU-1A</t>
  </si>
  <si>
    <t>A-KMH18SV-1</t>
  </si>
  <si>
    <t>B-KMH18SU-1</t>
  </si>
  <si>
    <t>A-VMH18SV-1</t>
  </si>
  <si>
    <t>A-VMH24SV-1</t>
  </si>
  <si>
    <t>A-KMH24SV-1</t>
  </si>
  <si>
    <t>B-KMH24SU-1</t>
  </si>
  <si>
    <t>A-KMH12SV-1</t>
  </si>
  <si>
    <t>B-KMH12SU-1</t>
  </si>
  <si>
    <t>A-KMH09SV-1</t>
  </si>
  <si>
    <t>B-KMH09SU-1</t>
  </si>
  <si>
    <t>DEA55HOM23230X2</t>
  </si>
  <si>
    <t>A-KMH18SU-1A</t>
  </si>
  <si>
    <t>A-KMH24SU-1A</t>
  </si>
  <si>
    <t>A-KMH24SU-1</t>
  </si>
  <si>
    <t>B-KMH24SU-1A</t>
  </si>
  <si>
    <t>A-KMH18SU-1</t>
  </si>
  <si>
    <t>B-KMH18SU-1A</t>
  </si>
  <si>
    <t>MOD31-36HFN1-MP0W</t>
  </si>
  <si>
    <t>MSAGF-36HRFNX-MR0W</t>
  </si>
  <si>
    <t>09EVDNVI</t>
  </si>
  <si>
    <t>09EVCNVI</t>
  </si>
  <si>
    <t>12EVDNVI</t>
  </si>
  <si>
    <t>18EVDNVI</t>
  </si>
  <si>
    <t>24EVDNVI</t>
  </si>
  <si>
    <t>12EVCNVI</t>
  </si>
  <si>
    <t>18EVCNVI</t>
  </si>
  <si>
    <t>24EVCNVI</t>
  </si>
  <si>
    <t>MOX430-18HFN1-MT8W</t>
  </si>
  <si>
    <t>MSEPC-18HRFN1-MU0W</t>
  </si>
  <si>
    <t>ALSETRIA</t>
  </si>
  <si>
    <t>CPR30CD(O)</t>
  </si>
  <si>
    <t>AHU30-SG2</t>
  </si>
  <si>
    <t>DMA55HOM23230X2</t>
  </si>
  <si>
    <t>LCHB30DO</t>
  </si>
  <si>
    <t>LCHB30DHNI</t>
  </si>
  <si>
    <t>SENVILLE</t>
  </si>
  <si>
    <t>SENA/12HF/OZ</t>
  </si>
  <si>
    <t>SENA/12HF/ID</t>
  </si>
  <si>
    <t>SENA/24HF/OZ</t>
  </si>
  <si>
    <t>SENA/24HF/ID</t>
  </si>
  <si>
    <t>SENA/09HF/OZ</t>
  </si>
  <si>
    <t>SENA/09HF/ID</t>
  </si>
  <si>
    <t>AC BEST LA</t>
  </si>
  <si>
    <t>M2OA-18HFN1-M</t>
  </si>
  <si>
    <t>M3OJ-27HFN1-M</t>
  </si>
  <si>
    <t>NH25-18H-O</t>
  </si>
  <si>
    <t>NH25-18F-I</t>
  </si>
  <si>
    <t>NH25-24F-I</t>
  </si>
  <si>
    <t>NDHAM-36-O</t>
  </si>
  <si>
    <t>NH25-24H-O</t>
  </si>
  <si>
    <t>CZP18CD(O)</t>
  </si>
  <si>
    <t>CHF18CD(I)</t>
  </si>
  <si>
    <t>CPR24CD(O)</t>
  </si>
  <si>
    <t>AHU24-SG2</t>
  </si>
  <si>
    <t>CPR18CD(O)</t>
  </si>
  <si>
    <t>AHU18-SG2</t>
  </si>
  <si>
    <t>CPR48CD(O)</t>
  </si>
  <si>
    <t>AHU48-SG2</t>
  </si>
  <si>
    <t>CPR36CD(0)</t>
  </si>
  <si>
    <t>AHU36-SG2</t>
  </si>
  <si>
    <t>CPR60CD(O)</t>
  </si>
  <si>
    <t>AHU60-SG2</t>
  </si>
  <si>
    <t>CGS36CD(O)</t>
  </si>
  <si>
    <t>CGS36CD(I)</t>
  </si>
  <si>
    <t>CMZ-54-5Z</t>
  </si>
  <si>
    <t>CVH-36-4SH</t>
  </si>
  <si>
    <t>CHI36CD(O)</t>
  </si>
  <si>
    <t>CHI36CD(I)</t>
  </si>
  <si>
    <t>CPR36CD(O)</t>
  </si>
  <si>
    <t>AIRLUX</t>
  </si>
  <si>
    <t>ASZ09O</t>
  </si>
  <si>
    <t>AMM09I</t>
  </si>
  <si>
    <t>ASZ18O</t>
  </si>
  <si>
    <t>AMM18I</t>
  </si>
  <si>
    <t>ASZ24O</t>
  </si>
  <si>
    <t>AMD24I</t>
  </si>
  <si>
    <t>ASZ36O</t>
  </si>
  <si>
    <t>AMD36I</t>
  </si>
  <si>
    <t>AMD18I</t>
  </si>
  <si>
    <t>A-09-HP-C-115B</t>
  </si>
  <si>
    <t>A-09-HP-WMAH-115B</t>
  </si>
  <si>
    <t>DIY-36-HP-C-230C</t>
  </si>
  <si>
    <t>DIY-MULTI4-36HP230C</t>
  </si>
  <si>
    <t>DEA12HOS28230E8</t>
  </si>
  <si>
    <t>DE12HIW23230E3</t>
  </si>
  <si>
    <t>DEA09HOS28230E8</t>
  </si>
  <si>
    <t>DE09HIW23230E3</t>
  </si>
  <si>
    <t>DEA18HOS28230E8</t>
  </si>
  <si>
    <t>DE18HIW23230E3</t>
  </si>
  <si>
    <t>DEA24HOS28230E8</t>
  </si>
  <si>
    <t>DE24HIW23230E3</t>
  </si>
  <si>
    <t>DUCTLESSAIRE</t>
  </si>
  <si>
    <t>DA1821-H2-O</t>
  </si>
  <si>
    <t>DA1821-H2-I</t>
  </si>
  <si>
    <t>DM48HOS25230E3</t>
  </si>
  <si>
    <t>DM48HICU230X5</t>
  </si>
  <si>
    <t>DE48HOS25230E3</t>
  </si>
  <si>
    <t>MAX-R(MZ)27K30</t>
  </si>
  <si>
    <t>MAX-R/12K30-OUT</t>
  </si>
  <si>
    <t>MAX-R/12K30-INT</t>
  </si>
  <si>
    <t>MAX-R(MZ)36K30</t>
  </si>
  <si>
    <t>MAX-R/18K20-OUT</t>
  </si>
  <si>
    <t>MAX-R/18K20-INT</t>
  </si>
  <si>
    <t>MAX-R/9K30-OUT</t>
  </si>
  <si>
    <t>MAX-R/9K30-INT</t>
  </si>
  <si>
    <t>A-VMH36QV-1</t>
  </si>
  <si>
    <t>DM24HOS25230E3A</t>
  </si>
  <si>
    <t>DM24HIW23230E3</t>
  </si>
  <si>
    <t>DE24HOS25230E3A</t>
  </si>
  <si>
    <t>MOD30-24HFN1-MU0W</t>
  </si>
  <si>
    <t>CONVECTAIR</t>
  </si>
  <si>
    <t>8240-O</t>
  </si>
  <si>
    <t>8240-I</t>
  </si>
  <si>
    <t>MSH243E23MCAA</t>
  </si>
  <si>
    <t>MSH243E23AXAA</t>
  </si>
  <si>
    <t>8090-O</t>
  </si>
  <si>
    <t>8090-I</t>
  </si>
  <si>
    <t>C23SCH24H22</t>
  </si>
  <si>
    <t>C23SEH24H21</t>
  </si>
  <si>
    <t xml:space="preserve">MOX330-09HFN1-MY5W </t>
  </si>
  <si>
    <t xml:space="preserve">MOX330-12HFN1-MW5W </t>
  </si>
  <si>
    <t>MSH093E23MCAA</t>
  </si>
  <si>
    <t>MSH093E23AXAA</t>
  </si>
  <si>
    <t>8120-O</t>
  </si>
  <si>
    <t>8120-I</t>
  </si>
  <si>
    <t>MSH123E23MCAA</t>
  </si>
  <si>
    <t>MSH123E23AXAA</t>
  </si>
  <si>
    <t>DM48HIDU230X5</t>
  </si>
  <si>
    <t>DM36HIDU230X5</t>
  </si>
  <si>
    <t>M4OH-36HFN1-M-20</t>
  </si>
  <si>
    <t>WILLIS</t>
  </si>
  <si>
    <t>WSM24MH20S/O</t>
  </si>
  <si>
    <t>WSM24MH20S/I</t>
  </si>
  <si>
    <t>MOB30-09HFN1-BV0W</t>
  </si>
  <si>
    <t>MS11M-09HRFN1-BV0W</t>
  </si>
  <si>
    <t>MOD30-18HFN1-MZ22W</t>
  </si>
  <si>
    <t>MSAB2F-18HRFN1-MZ22W</t>
  </si>
  <si>
    <t>WUHO24KW20S</t>
  </si>
  <si>
    <t>WUHI24KHW</t>
  </si>
  <si>
    <t>WSM09MH20S/O</t>
  </si>
  <si>
    <t>WSM09MH20S/I</t>
  </si>
  <si>
    <t>WUHO09KW25S</t>
  </si>
  <si>
    <t>WUHI09KHW</t>
  </si>
  <si>
    <t>WUHO12KW22S</t>
  </si>
  <si>
    <t>WUHI12KHW</t>
  </si>
  <si>
    <t>DM18HOM23230X2</t>
  </si>
  <si>
    <t>DOB30-18HFN1-MS0W</t>
  </si>
  <si>
    <t>DSABD-18HRFN1-MS0W</t>
  </si>
  <si>
    <t>DOBA30-09HFN1-BS0W</t>
  </si>
  <si>
    <t>DSABA-09HRFN1-BS0W</t>
  </si>
  <si>
    <t>DOD30U-36HFN1-M</t>
  </si>
  <si>
    <t>DTI-36HWFN1-M</t>
  </si>
  <si>
    <t>DOD31-24HFN1-MT0W</t>
  </si>
  <si>
    <t>DTIU-24HWFN1-M</t>
  </si>
  <si>
    <t>DOE30U-48HFN1-M</t>
  </si>
  <si>
    <t>DTI-48HWFN1-M</t>
  </si>
  <si>
    <t>DOD30U-36HFN1-MR0</t>
  </si>
  <si>
    <t>DVC-36HWFN1-M</t>
  </si>
  <si>
    <t>DOE30U-60HFN1-M</t>
  </si>
  <si>
    <t>DOE30U-60HFN1-MR0</t>
  </si>
  <si>
    <t>DVC-60HWFN1-M</t>
  </si>
  <si>
    <t>DOE30U-48HFN1-MR0</t>
  </si>
  <si>
    <t>DVC-48HWFN1-M</t>
  </si>
  <si>
    <t>CH-EL36-230VO</t>
  </si>
  <si>
    <t>CH-36ELVWM-230VI</t>
  </si>
  <si>
    <t>CH-48MES-230VO</t>
  </si>
  <si>
    <t>CH-HPR36M-230VO</t>
  </si>
  <si>
    <t>BREEZE33</t>
  </si>
  <si>
    <t>BZ33-HP485Z2-G2-P</t>
  </si>
  <si>
    <t>BZ33-HYP364Z2-G2-P</t>
  </si>
  <si>
    <t>SEA BREEZE+</t>
  </si>
  <si>
    <t>MZ27H424ZMO</t>
  </si>
  <si>
    <t>MZ48H424ZMO</t>
  </si>
  <si>
    <t>HMZ36H424ZMO</t>
  </si>
  <si>
    <t>DMA18HOS28230E8</t>
  </si>
  <si>
    <t>DM18HIW23230E3</t>
  </si>
  <si>
    <t>DMA24HOS28230E8</t>
  </si>
  <si>
    <t>FM24HIAHUU230X6</t>
  </si>
  <si>
    <t>DMA09HOS28230E8</t>
  </si>
  <si>
    <t>DM09HIW23230E3</t>
  </si>
  <si>
    <t>DM48HOM23230X2</t>
  </si>
  <si>
    <t>DM27HOM23230X2</t>
  </si>
  <si>
    <t>DMA12HOS28230E8</t>
  </si>
  <si>
    <t>DM12HIW23230E3</t>
  </si>
  <si>
    <t>DM24HOS25230E3</t>
  </si>
  <si>
    <t>LMHB48DO</t>
  </si>
  <si>
    <t>LMUHB36DO</t>
  </si>
  <si>
    <t>ECO AC</t>
  </si>
  <si>
    <t>EHS-O18BA</t>
  </si>
  <si>
    <t>EHS-W18BA</t>
  </si>
  <si>
    <t>EHH-O09BA</t>
  </si>
  <si>
    <t>EHH-D09BA</t>
  </si>
  <si>
    <t>EHH-O18BA</t>
  </si>
  <si>
    <t>EHH-W18BA</t>
  </si>
  <si>
    <t>EHH-D18BA</t>
  </si>
  <si>
    <t>EMI</t>
  </si>
  <si>
    <t>MZ3H27DAA</t>
  </si>
  <si>
    <t>MHMZ436DA</t>
  </si>
  <si>
    <t>AURORA</t>
  </si>
  <si>
    <t>AU-A18HR-2A-O</t>
  </si>
  <si>
    <t>AU-A18HR-2A-I</t>
  </si>
  <si>
    <t>AU-A09HR-1A-O</t>
  </si>
  <si>
    <t>AU-A09HR-1A-I</t>
  </si>
  <si>
    <t>AU-A09HR-2B-O</t>
  </si>
  <si>
    <t>AU-A09HR-2B-I</t>
  </si>
  <si>
    <t>AU-A12HR-2B-O</t>
  </si>
  <si>
    <t>AU-A12HR-2B-I</t>
  </si>
  <si>
    <t>AU-MU48-2A-U</t>
  </si>
  <si>
    <t>AU-LCF09-2A-I</t>
  </si>
  <si>
    <t>VIN310H1V51(O)</t>
  </si>
  <si>
    <t>VIN310H1V51(I)</t>
  </si>
  <si>
    <t>VIN520H2V51(O)</t>
  </si>
  <si>
    <t>VIN520H2V51(I)</t>
  </si>
  <si>
    <t>A5OG-48HFN1-M</t>
  </si>
  <si>
    <t>AOE30U-60HFN1-MR0</t>
  </si>
  <si>
    <t>AVC-60HWFN1-M</t>
  </si>
  <si>
    <t>AOD30U-36HFN1-MR0</t>
  </si>
  <si>
    <t>AVC-36HWFN1-M</t>
  </si>
  <si>
    <t>AOE30U-48HFN1-MR0</t>
  </si>
  <si>
    <t>AVC-48HWFN1-M</t>
  </si>
  <si>
    <t>AOX430-24HFN1-MR0</t>
  </si>
  <si>
    <t>AVC-24HWFN1-M</t>
  </si>
  <si>
    <t>A2OF-18HFN1-M</t>
  </si>
  <si>
    <t>A4OF-36HFN1-M</t>
  </si>
  <si>
    <t>AOE30U-48HFN1-M</t>
  </si>
  <si>
    <t>AUE-48HRFN1-M(C)</t>
  </si>
  <si>
    <t>AOB30-12HFN1-MT0W</t>
  </si>
  <si>
    <t>ACCA3U-12HRFN1-M</t>
  </si>
  <si>
    <t>AFAU-12HRFN1-M(C)</t>
  </si>
  <si>
    <t>AOD31-24HFN1-MT0W</t>
  </si>
  <si>
    <t>AUEU-24HRFN1-M(C)</t>
  </si>
  <si>
    <t>AOCA31-18HFN1-MT0W</t>
  </si>
  <si>
    <t>AUEU-18HRFN1-M(C)</t>
  </si>
  <si>
    <t>AOD30U-36HFN1-M</t>
  </si>
  <si>
    <t>ACDU-36HRFN1-M</t>
  </si>
  <si>
    <t>ACDU-48HRFN1-M</t>
  </si>
  <si>
    <t>ACDU-24HRFN1-M</t>
  </si>
  <si>
    <t>ATI-36HWFN1-M</t>
  </si>
  <si>
    <t>ATI-48HWFN1-M</t>
  </si>
  <si>
    <t>ATIU-24HWFN1-M</t>
  </si>
  <si>
    <t>ACCA3U-18HRFN1-M</t>
  </si>
  <si>
    <t>AOBA30-09HFN1-MT0W</t>
  </si>
  <si>
    <t>ACCA3U-09HRFN1-M</t>
  </si>
  <si>
    <t>AS11M-18HRFN1-MTOW</t>
  </si>
  <si>
    <t>ATIU-09HWFN1-M</t>
  </si>
  <si>
    <t>AS11M-23HRFN1-MTOW</t>
  </si>
  <si>
    <t>AOB30-18HFN1-MS0W</t>
  </si>
  <si>
    <t>ASABD-18HRFN1-MS0W</t>
  </si>
  <si>
    <t>AOBA30-09HFN1-BS0W</t>
  </si>
  <si>
    <t>ASABA-09HRFN1-BS0W</t>
  </si>
  <si>
    <t>ATIU-18HWFN1-M</t>
  </si>
  <si>
    <t>AS11M-12HRFN1-MU5W</t>
  </si>
  <si>
    <t>AS11M-09HRFN1-MXOW(A)</t>
  </si>
  <si>
    <t>ACIQ-27Z-HH-M3</t>
  </si>
  <si>
    <t>ACIQ-09Z-HP115</t>
  </si>
  <si>
    <t>ACIQ-09W-HP115</t>
  </si>
  <si>
    <t>ACIQ-18Z-HP230</t>
  </si>
  <si>
    <t>ACIQ-18W-HP230</t>
  </si>
  <si>
    <t>ACIQ-24-HP</t>
  </si>
  <si>
    <t>ACIQ-24-AH</t>
  </si>
  <si>
    <t>ACIQ-36Z-HH-M4B</t>
  </si>
  <si>
    <t>1PAMSHH12-SZO-22.5</t>
  </si>
  <si>
    <t>2KARDA12UVD</t>
  </si>
  <si>
    <t>1PAMSHH24-SZO-20.5</t>
  </si>
  <si>
    <t>2KARDA24UVD</t>
  </si>
  <si>
    <t>2PAMSDH09</t>
  </si>
  <si>
    <t>2KARDA12UVCS</t>
  </si>
  <si>
    <t>2KARDA36MZ4</t>
  </si>
  <si>
    <t>3KARDA12SZO</t>
  </si>
  <si>
    <t>1KARDA12UVW</t>
  </si>
  <si>
    <t>3KARDA48MZ5</t>
  </si>
  <si>
    <t>2PAMSH18-MZO</t>
  </si>
  <si>
    <t>2PAMSH18-MZW</t>
  </si>
  <si>
    <t>1PAMSHH09-SZO-25</t>
  </si>
  <si>
    <t>2PAMSDH12</t>
  </si>
  <si>
    <t>2PAMSCH12</t>
  </si>
  <si>
    <t>3PAMSHH18-SZO-20.5</t>
  </si>
  <si>
    <t>2PAMSHH18-SZW-20</t>
  </si>
  <si>
    <t>1PAMSHH24-SZW-20.5</t>
  </si>
  <si>
    <t>2PAMSCH24</t>
  </si>
  <si>
    <t>3PAMSH48-MZO5</t>
  </si>
  <si>
    <t>3PAMS36-HH-MZO4</t>
  </si>
  <si>
    <t>BMHH27M22C</t>
  </si>
  <si>
    <t>BMHH27M18C</t>
  </si>
  <si>
    <t>BMHH36M17C</t>
  </si>
  <si>
    <t>BM18Y19C</t>
  </si>
  <si>
    <t>BM18Y19WM</t>
  </si>
  <si>
    <t>BMY3618C</t>
  </si>
  <si>
    <t>BMY3618WM</t>
  </si>
  <si>
    <t>BMY36DIY18C</t>
  </si>
  <si>
    <t>BMY36DIY18WM</t>
  </si>
  <si>
    <t>BMM36HHC</t>
  </si>
  <si>
    <t>BMM48C</t>
  </si>
  <si>
    <t>SENA/48HF/MOQ</t>
  </si>
  <si>
    <t>CDH2036C21</t>
  </si>
  <si>
    <t>CDH2036F21</t>
  </si>
  <si>
    <t>CDH2024C21</t>
  </si>
  <si>
    <t>CDH2024F21</t>
  </si>
  <si>
    <t>CDH2060C21</t>
  </si>
  <si>
    <t>CDH2060F21</t>
  </si>
  <si>
    <t>CDH2018C21</t>
  </si>
  <si>
    <t>CDH2018F21</t>
  </si>
  <si>
    <t>DMA48HOM23230X2</t>
  </si>
  <si>
    <t>DMA36HOM25230X3</t>
  </si>
  <si>
    <t>DEA36HOM25230X3</t>
  </si>
  <si>
    <t>DEA48HOM23230X2</t>
  </si>
  <si>
    <t>DIRM-48DA25-5Z</t>
  </si>
  <si>
    <t>DIRM-36HXPRO28-4Z</t>
  </si>
  <si>
    <t>8422-C36-O</t>
  </si>
  <si>
    <t>MOD30-24HFN1-MW</t>
  </si>
  <si>
    <t>MOX430U-18HFN1-M</t>
  </si>
  <si>
    <t>MOE31U-36HFN1-M</t>
  </si>
  <si>
    <t>MOD30-24HFN1-MT0W</t>
  </si>
  <si>
    <t>MVB-24HWFN1-M</t>
  </si>
  <si>
    <t>A-KMH36QV-1</t>
  </si>
  <si>
    <t>A-KCD24SA-1</t>
  </si>
  <si>
    <t>B-KCD24SA-1</t>
  </si>
  <si>
    <t>A-KCD36SA-1</t>
  </si>
  <si>
    <t>B-KCD36SA-1</t>
  </si>
  <si>
    <t>CH-HYP36LCUO</t>
  </si>
  <si>
    <t>CH-36LCDTU/I</t>
  </si>
  <si>
    <t>CH-48LCCT-230VI</t>
  </si>
  <si>
    <t>CH-48MSPHCT-230VI</t>
  </si>
  <si>
    <t>CH-48LCDTU/I</t>
  </si>
  <si>
    <t>CH-36LCDTU/O</t>
  </si>
  <si>
    <t>CH-60LCDTU/O</t>
  </si>
  <si>
    <t>CH-60LCDTU/I</t>
  </si>
  <si>
    <t>CH-NG18MIA230VO</t>
  </si>
  <si>
    <t>CH-NG18MIA230VI</t>
  </si>
  <si>
    <t>CH-18LCU/O</t>
  </si>
  <si>
    <t>CH-18LCDTU/I</t>
  </si>
  <si>
    <t>CH-NG09MIA115VO</t>
  </si>
  <si>
    <t>CH-NG09MIA115VI</t>
  </si>
  <si>
    <t>CH-HYP24SPH230VO</t>
  </si>
  <si>
    <t>CH-24AHU</t>
  </si>
  <si>
    <t>CH-24LCU/O</t>
  </si>
  <si>
    <t>CH-09SPH-230VO</t>
  </si>
  <si>
    <t>CH-09MSPHWM-230VI</t>
  </si>
  <si>
    <t>CH-09LCU/O</t>
  </si>
  <si>
    <t>CH-09LCDTU/I</t>
  </si>
  <si>
    <t>LCHB60DO</t>
  </si>
  <si>
    <t>LCHB60DHNI</t>
  </si>
  <si>
    <t>MOX430-17HFN1-MT0W</t>
  </si>
  <si>
    <t>C23SCH18H22</t>
  </si>
  <si>
    <t>C23SEH18H21</t>
  </si>
  <si>
    <t>DE18HOS25230E3A</t>
  </si>
  <si>
    <t>MSH183E23MCAA</t>
  </si>
  <si>
    <t>MSH183E23AXAA</t>
  </si>
  <si>
    <t>8180-O</t>
  </si>
  <si>
    <t>8180-I</t>
  </si>
  <si>
    <t>DM18HOS25230E3A</t>
  </si>
  <si>
    <t>MITS AIR</t>
  </si>
  <si>
    <t>YN012AMFI22RPD</t>
  </si>
  <si>
    <t>WS012AMFI22HLD</t>
  </si>
  <si>
    <t>YN018GMFI22RPD</t>
  </si>
  <si>
    <t>WS018GMFI22HLD</t>
  </si>
  <si>
    <t>YN009AMFI19RPD</t>
  </si>
  <si>
    <t>WS009AMFI19HLD</t>
  </si>
  <si>
    <t>YN009GMFI22RPD</t>
  </si>
  <si>
    <t>WS009GMFI22HLD</t>
  </si>
  <si>
    <t>YN018GMFI19RPD</t>
  </si>
  <si>
    <t>WS018GMFI19HLD</t>
  </si>
  <si>
    <t xml:space="preserve">MOX230-12HFN1-BW0W </t>
  </si>
  <si>
    <t xml:space="preserve">MS11M-12HRFN1-BV0W </t>
  </si>
  <si>
    <t>B-KMH24CU-1</t>
  </si>
  <si>
    <t>A-KMH48PU-1</t>
  </si>
  <si>
    <t>B-KMH24DU-1</t>
  </si>
  <si>
    <t>DM24HICU230X5</t>
  </si>
  <si>
    <t>KANIONCO</t>
  </si>
  <si>
    <t>KWSM-09IR410AHS19L</t>
  </si>
  <si>
    <t>KWSM-18IR410AHS21</t>
  </si>
  <si>
    <t>KD-24R410AH</t>
  </si>
  <si>
    <t>KWSM-12IR410AHS21L</t>
  </si>
  <si>
    <t>KWSM-18IR410AHS19</t>
  </si>
  <si>
    <t>KD-09R410AH</t>
  </si>
  <si>
    <t>KD-18R410AH</t>
  </si>
  <si>
    <t>KD-36R410AH</t>
  </si>
  <si>
    <t>KD-48R410AH</t>
  </si>
  <si>
    <t>SUPREME</t>
  </si>
  <si>
    <t>YS25M-12HRDN1</t>
  </si>
  <si>
    <t>DE09HOS42230E4</t>
  </si>
  <si>
    <t>DE09HIW42230E4</t>
  </si>
  <si>
    <t>DM12HOS42230E4</t>
  </si>
  <si>
    <t>DM12HIW42230E4</t>
  </si>
  <si>
    <t>DE12HOS42230E4</t>
  </si>
  <si>
    <t>DE12HIW42230E4</t>
  </si>
  <si>
    <t>DM09HOS42230E4</t>
  </si>
  <si>
    <t>DM09HIW42230E4</t>
  </si>
  <si>
    <t>A-KMH12SU-1</t>
  </si>
  <si>
    <t>B-KMH12CU-1</t>
  </si>
  <si>
    <t>B-KMH12DU-1</t>
  </si>
  <si>
    <t>A-KMH09SU-1</t>
  </si>
  <si>
    <t>B-KMH09DU-1</t>
  </si>
  <si>
    <t>A-KMH36QU-1</t>
  </si>
  <si>
    <t>A-KMH28TU-1</t>
  </si>
  <si>
    <t xml:space="preserve">MCDU-24HRFN1-M(C) </t>
  </si>
  <si>
    <t>MOX230-09HFN1-MT0W</t>
  </si>
  <si>
    <t>MSAEA-09HRDN1-MQ0W</t>
  </si>
  <si>
    <t xml:space="preserve">MOX230-12HFN1-MS8W </t>
  </si>
  <si>
    <t xml:space="preserve">MSAEB-12HRFN1-MQ0W </t>
  </si>
  <si>
    <t>MOX230-09HFN1-MW5W</t>
  </si>
  <si>
    <t>MSAG11B-09HRFN1-MV8W(GA)</t>
  </si>
  <si>
    <t>MOX330-18HFN1-MS0W</t>
  </si>
  <si>
    <t xml:space="preserve">MSAEC-18HRDN1-MP0W </t>
  </si>
  <si>
    <t>MOB30-18HFN1-MS0W</t>
  </si>
  <si>
    <t>MSABD-18HRFN1-MS0W</t>
  </si>
  <si>
    <t>MOBA30-09HFN1-BS0W</t>
  </si>
  <si>
    <t>MSABA-09HRFN1-BS0W</t>
  </si>
  <si>
    <t>M4OH-36HFN1-M</t>
  </si>
  <si>
    <t>MOE30U-60HFN1-M</t>
  </si>
  <si>
    <t>MHG-60HWFN1-MW</t>
  </si>
  <si>
    <t>MOE30U-48HFN1-M</t>
  </si>
  <si>
    <t>MCD-48HRFN1-M(D)</t>
  </si>
  <si>
    <t>MOD30U-36HFN1-M</t>
  </si>
  <si>
    <t>M3OF-27HFN1-M**</t>
  </si>
  <si>
    <t>MSMBB-09HRFN1-MW0W</t>
  </si>
  <si>
    <t>MTIU-18HWFN1-M</t>
  </si>
  <si>
    <t>CFAU-12HRFN1-M(C)</t>
  </si>
  <si>
    <t>CCA3U-12HRFN1-M(C)</t>
  </si>
  <si>
    <t>MOD30U-36HFN1-M*</t>
  </si>
  <si>
    <t>MTI-36HWFN1-M</t>
  </si>
  <si>
    <t>MOB32-12HFN1-MV0W</t>
  </si>
  <si>
    <t>MOB30-12HFN1-BT0W</t>
  </si>
  <si>
    <t>MSABB-12HRFN1-BT0W</t>
  </si>
  <si>
    <t>MOB30-09HFN1-BX0W</t>
  </si>
  <si>
    <t>MSABB-09HRFN1-BX0W</t>
  </si>
  <si>
    <t>DHMZ436DA</t>
  </si>
  <si>
    <t>DHSZ112DA</t>
  </si>
  <si>
    <t>DHWAL12DA</t>
  </si>
  <si>
    <t>SZ1H12AAA</t>
  </si>
  <si>
    <t>WALH12AAA</t>
  </si>
  <si>
    <t>DHMZ327DA</t>
  </si>
  <si>
    <t>DHSZ109DA</t>
  </si>
  <si>
    <t>DHWAL09DA</t>
  </si>
  <si>
    <t>CPP12CA(O)-B</t>
  </si>
  <si>
    <t>CXH012CA(I)-WIFI</t>
  </si>
  <si>
    <t>CPP09CA(O)-B</t>
  </si>
  <si>
    <t>CXH009CA(I)-WIFI</t>
  </si>
  <si>
    <t>CPP024CD(O)</t>
  </si>
  <si>
    <t>CXH024CD(I)-WIFI</t>
  </si>
  <si>
    <t>CPP012CD(O)</t>
  </si>
  <si>
    <t>CXH012CD(I)-WIFI</t>
  </si>
  <si>
    <t>CPP018CD(O)</t>
  </si>
  <si>
    <t>CXH018CD(I)-WIFI</t>
  </si>
  <si>
    <t>CM4-36-4ZX</t>
  </si>
  <si>
    <t>CPP009CD(O)</t>
  </si>
  <si>
    <t>CXH009CD(I)-WIFI</t>
  </si>
  <si>
    <t>CPP060CD(O)-DU</t>
  </si>
  <si>
    <t>CPP048CD(O)-DU</t>
  </si>
  <si>
    <t>TPA-48DU</t>
  </si>
  <si>
    <t>FPA-48DU</t>
  </si>
  <si>
    <t>CPP036CD(O)-DU</t>
  </si>
  <si>
    <t>CPA-36DUB</t>
  </si>
  <si>
    <t>TPA-36DU</t>
  </si>
  <si>
    <t>CPA-18B</t>
  </si>
  <si>
    <t>TPA-18</t>
  </si>
  <si>
    <t>FPA-18</t>
  </si>
  <si>
    <t>TPA-12</t>
  </si>
  <si>
    <t>CXH012CD(O)</t>
  </si>
  <si>
    <t>CXH012CD(I)</t>
  </si>
  <si>
    <t>CXH009CD(O)</t>
  </si>
  <si>
    <t>CPA-09B</t>
  </si>
  <si>
    <t>CXH009CA(I)</t>
  </si>
  <si>
    <t>CM5-54-5Z</t>
  </si>
  <si>
    <t>CPP012CA(O)</t>
  </si>
  <si>
    <t>CPP012CA(I)</t>
  </si>
  <si>
    <t>CM3-27-3ZX</t>
  </si>
  <si>
    <t>CM4-48-4Z</t>
  </si>
  <si>
    <t>CM3-27-3Z</t>
  </si>
  <si>
    <t>CM2-18-2Z</t>
  </si>
  <si>
    <t>CPA-24B</t>
  </si>
  <si>
    <t>FPA-24</t>
  </si>
  <si>
    <t>CXH024CD(O)</t>
  </si>
  <si>
    <t>CPP009CD(I)</t>
  </si>
  <si>
    <t>CPA-48DUB</t>
  </si>
  <si>
    <t>CPG018CD(O)-B</t>
  </si>
  <si>
    <t>CPG018CD(I)-B</t>
  </si>
  <si>
    <t>CPG009CA(O)-B</t>
  </si>
  <si>
    <t>CPG009CA(I)-B</t>
  </si>
  <si>
    <t>CPP018CD(I)</t>
  </si>
  <si>
    <t>CPA-12B</t>
  </si>
  <si>
    <t>CXH012CA(I)</t>
  </si>
  <si>
    <t>TPA-24</t>
  </si>
  <si>
    <t>CXH024CD(I)</t>
  </si>
  <si>
    <t>CXH018CD(I)</t>
  </si>
  <si>
    <t>CXH009CD(I)</t>
  </si>
  <si>
    <t>TPA-09</t>
  </si>
  <si>
    <t>MZ4H36DAA</t>
  </si>
  <si>
    <t>B-VMH12CU-1</t>
  </si>
  <si>
    <t>DE36HOM25230X3</t>
  </si>
  <si>
    <t>DE48HOM23230X2</t>
  </si>
  <si>
    <t>DE27HOM25230X3</t>
  </si>
  <si>
    <t>DE36HOM23230X2</t>
  </si>
  <si>
    <t>DE48HOS18230E5</t>
  </si>
  <si>
    <t>DE48HICU230X5</t>
  </si>
  <si>
    <t>DE36HOS18230E5</t>
  </si>
  <si>
    <t>DE36HICU230X5</t>
  </si>
  <si>
    <t>DE24HOS23230E2</t>
  </si>
  <si>
    <t>DE24HICU230X5</t>
  </si>
  <si>
    <t>DE18HOS23230E2</t>
  </si>
  <si>
    <t>DE18HICU230X5</t>
  </si>
  <si>
    <t>DE27HOM23230X2</t>
  </si>
  <si>
    <t>DE12HOS23230E2</t>
  </si>
  <si>
    <t>DE12HICU230X5</t>
  </si>
  <si>
    <t>DE12HOS25230E3</t>
  </si>
  <si>
    <t>DE09HOS23230E2</t>
  </si>
  <si>
    <t>DE09HICU230X5</t>
  </si>
  <si>
    <t>DE60HOS18230E5</t>
  </si>
  <si>
    <t>DE60HIDU230X5</t>
  </si>
  <si>
    <t>DE48HIDU230X5</t>
  </si>
  <si>
    <t>DE36HIDU230X5</t>
  </si>
  <si>
    <t>DE24HIDU230X5</t>
  </si>
  <si>
    <t>DE24HOS25230E3</t>
  </si>
  <si>
    <t>DE18HIDU230X5</t>
  </si>
  <si>
    <t>DE12HIDU230X5</t>
  </si>
  <si>
    <t>DE09HOS25230E3</t>
  </si>
  <si>
    <t>DE09HIDU230X5</t>
  </si>
  <si>
    <t>DE09HOS19115S1</t>
  </si>
  <si>
    <t>DE09HIW19115S1</t>
  </si>
  <si>
    <t>DE18HOS19230S1</t>
  </si>
  <si>
    <t>DE18HIW19230S1</t>
  </si>
  <si>
    <t>DM60HOS18230E5</t>
  </si>
  <si>
    <t>DM60HIDU230X5</t>
  </si>
  <si>
    <t>DM48HOS18230E5</t>
  </si>
  <si>
    <t>DM36HOS18230E5</t>
  </si>
  <si>
    <t>DM36HOM25230X3</t>
  </si>
  <si>
    <t>DM18HOS23230E2</t>
  </si>
  <si>
    <t>DM18HICU230X5</t>
  </si>
  <si>
    <t>DM18HIDU230X5</t>
  </si>
  <si>
    <t>DM12HOS23230E2</t>
  </si>
  <si>
    <t>DM12HICU230X5</t>
  </si>
  <si>
    <t>DM09HOS25230E3</t>
  </si>
  <si>
    <t>DM09HIDU230X5</t>
  </si>
  <si>
    <t>DM12HOS25230E3</t>
  </si>
  <si>
    <t>DM09HOS23230E2</t>
  </si>
  <si>
    <t>DM27HOM25230X3</t>
  </si>
  <si>
    <t>DM12HIDU230X5</t>
  </si>
  <si>
    <t>DM24HIDU230X5</t>
  </si>
  <si>
    <t>DM18HOS19230S1</t>
  </si>
  <si>
    <t>DM18HIW19230S1</t>
  </si>
  <si>
    <t>DM24HOS23230E2</t>
  </si>
  <si>
    <t>DM09HOS19115S1</t>
  </si>
  <si>
    <t>DM09HIW19115S1</t>
  </si>
  <si>
    <t>DM09HICU230X5</t>
  </si>
  <si>
    <t>CH-18SPH-230VO</t>
  </si>
  <si>
    <t>CH-60LCU/O</t>
  </si>
  <si>
    <t>CH-36LCU/O</t>
  </si>
  <si>
    <t>CH-09DKT230VO </t>
  </si>
  <si>
    <t>CH48MSPH230VO</t>
  </si>
  <si>
    <t>CH36MSPH230VO</t>
  </si>
  <si>
    <t>CH18MSPH230VO</t>
  </si>
  <si>
    <t>CH28MSPH230VO</t>
  </si>
  <si>
    <t>CH-12DKT230VO </t>
  </si>
  <si>
    <t>CH-12LCDTU/I</t>
  </si>
  <si>
    <t>CH-24SPH-230VO</t>
  </si>
  <si>
    <t>CH-24DKT230VI </t>
  </si>
  <si>
    <t>CH-18DKT230VI </t>
  </si>
  <si>
    <t>CH-12SPH-230VO</t>
  </si>
  <si>
    <t>CH-12DKT230VI </t>
  </si>
  <si>
    <t>CH-48LCU/O</t>
  </si>
  <si>
    <t>CH-48LCDTU/O</t>
  </si>
  <si>
    <t>CH-24DKT230VO</t>
  </si>
  <si>
    <t>CH-24LCDTU/I</t>
  </si>
  <si>
    <t>CH-24LCDTU/O</t>
  </si>
  <si>
    <t xml:space="preserve">CH-HYP36MSPH-230VO </t>
  </si>
  <si>
    <t>CH-60LCFC/I</t>
  </si>
  <si>
    <t>CH-18MSPHFC-230VI</t>
  </si>
  <si>
    <t>CH-18MSPHCT-230VI</t>
  </si>
  <si>
    <t>CH-36MSPHCT-230VI</t>
  </si>
  <si>
    <t>CH-12MSPHMC-230VI</t>
  </si>
  <si>
    <t>CH-12MSPHCT-230VI</t>
  </si>
  <si>
    <t>CH-12DKT230VO</t>
  </si>
  <si>
    <t>CH-SR09SPH-115VO</t>
  </si>
  <si>
    <t>CH-SR09SPH-115VI</t>
  </si>
  <si>
    <t>CH-12SPH-115VO</t>
  </si>
  <si>
    <t>CH-12SPH-115VI</t>
  </si>
  <si>
    <t>CH-HYP28MSPH-230VO</t>
  </si>
  <si>
    <t>CH-18SPH-230VI</t>
  </si>
  <si>
    <t>CH-09SPH-230VI</t>
  </si>
  <si>
    <t>CH-24MSPHFC-230VI</t>
  </si>
  <si>
    <t>CH-09MIA115VO</t>
  </si>
  <si>
    <t>CH-09MIA115VI</t>
  </si>
  <si>
    <t>CH-24MSPHCT-230VI</t>
  </si>
  <si>
    <t>CH-09DKT230VI</t>
  </si>
  <si>
    <t>CH-09MSPHCT-230VI</t>
  </si>
  <si>
    <t>CH-09DKT230VO</t>
  </si>
  <si>
    <t>CH-09DKT230VI </t>
  </si>
  <si>
    <t>DIY-18-HP-C-230B</t>
  </si>
  <si>
    <t>DIY-18-HP-WMAH-230B</t>
  </si>
  <si>
    <t>DIY-24-HP-C-230B</t>
  </si>
  <si>
    <t>DIY-24-HP-WMAH-230B</t>
  </si>
  <si>
    <t>MULTI5-48HP230V1</t>
  </si>
  <si>
    <t>DIY-12-HP-C-115B</t>
  </si>
  <si>
    <t>DIY-12-HP-WMAH-115B</t>
  </si>
  <si>
    <t>MULTI4-36HP230V1</t>
  </si>
  <si>
    <t>MULTI2-18HP230V1</t>
  </si>
  <si>
    <t>O-ES-12-HP-C-230</t>
  </si>
  <si>
    <t>CASSETTE12HP-230</t>
  </si>
  <si>
    <t>O-ES-24-HP-C-230</t>
  </si>
  <si>
    <t>CASSETTE24HP-230</t>
  </si>
  <si>
    <t>O-ES-18-HP-C-230</t>
  </si>
  <si>
    <t>CASSETTE18HP-230</t>
  </si>
  <si>
    <t>MULTI3-27HP230V1</t>
  </si>
  <si>
    <t>O-HH-12-HP-C-230</t>
  </si>
  <si>
    <t>DUCT-24HP-230</t>
  </si>
  <si>
    <t>DUCT-12HP-230</t>
  </si>
  <si>
    <t>DUCT-18HP-230</t>
  </si>
  <si>
    <t>O-HH-24-HP-C-230</t>
  </si>
  <si>
    <t>O-ES-09-HP-C-230</t>
  </si>
  <si>
    <t>DUCT-09HP-230</t>
  </si>
  <si>
    <t>A-18-HP-C-230B</t>
  </si>
  <si>
    <t>A-18-HP-WMAH-230B</t>
  </si>
  <si>
    <t>O-24-HP-WMAH-230A</t>
  </si>
  <si>
    <t>O-18-HP-WMAH-230A</t>
  </si>
  <si>
    <t>O-HH-09-HP-C-230</t>
  </si>
  <si>
    <t>O-12-HP-WMAH-230A</t>
  </si>
  <si>
    <t>O-09-HP-WMAH-230A</t>
  </si>
  <si>
    <t>CMZH-36-O</t>
  </si>
  <si>
    <t>CMZH-27-O</t>
  </si>
  <si>
    <t>CH21-24-O</t>
  </si>
  <si>
    <t>CH25-24-I</t>
  </si>
  <si>
    <t>CH21-18-O</t>
  </si>
  <si>
    <t>CH21-18-I</t>
  </si>
  <si>
    <t>CH21-12-O</t>
  </si>
  <si>
    <t>CH25-12-I</t>
  </si>
  <si>
    <t>CH25-18-I</t>
  </si>
  <si>
    <t>CH25-12-O</t>
  </si>
  <si>
    <t>CH25-09-O</t>
  </si>
  <si>
    <t>CH25-09-I</t>
  </si>
  <si>
    <t>NMZO-36F-B</t>
  </si>
  <si>
    <t>NHAS-18-O</t>
  </si>
  <si>
    <t>NHAS-18-I</t>
  </si>
  <si>
    <t>NMZO-27F-B</t>
  </si>
  <si>
    <t>NH21-09F-O</t>
  </si>
  <si>
    <t>NH21-09F-I</t>
  </si>
  <si>
    <t>NH21-18F-O</t>
  </si>
  <si>
    <t>NH21-18F-I</t>
  </si>
  <si>
    <t>NH21-12F-O</t>
  </si>
  <si>
    <t>NH25-12F-I</t>
  </si>
  <si>
    <t>NH25-09F-I</t>
  </si>
  <si>
    <t>NH25-12F-O</t>
  </si>
  <si>
    <t>NH21-24F-O</t>
  </si>
  <si>
    <t>NH25-09F-O</t>
  </si>
  <si>
    <t>CH-M18DTUI</t>
  </si>
  <si>
    <t>CH-M24DTUI</t>
  </si>
  <si>
    <t>CH-HYP12SPH230VO</t>
  </si>
  <si>
    <t>CH-M12DTUI</t>
  </si>
  <si>
    <t>CH-M09DTUI</t>
  </si>
  <si>
    <t>CH-HYP09SPH230VO</t>
  </si>
  <si>
    <t>CH-60LCFCI</t>
  </si>
  <si>
    <t>CH-36LCCT-230VI</t>
  </si>
  <si>
    <t>CH-18MSPHWM-230VI</t>
  </si>
  <si>
    <t>CH-SR09SPHWM-115VI</t>
  </si>
  <si>
    <t>CH-12SPHWM-115VI</t>
  </si>
  <si>
    <t>A-DVH18SG-1</t>
  </si>
  <si>
    <t>B-DVH18SG-1</t>
  </si>
  <si>
    <t>A-VMH36QU-1</t>
  </si>
  <si>
    <t>A-DVH09SG-0</t>
  </si>
  <si>
    <t>B-DVH09SG-0</t>
  </si>
  <si>
    <t xml:space="preserve">MUE-36HRFN1-M(C) </t>
  </si>
  <si>
    <t>VALIEV</t>
  </si>
  <si>
    <t>VWSM-12IR410AHS21L</t>
  </si>
  <si>
    <t>VWSM-18IR410AHS21</t>
  </si>
  <si>
    <t>KWSM-09IR410AHS25</t>
  </si>
  <si>
    <t>KWSM-12IR410AHS25</t>
  </si>
  <si>
    <t>MOE30U-32HFN1-M-[X]</t>
  </si>
  <si>
    <t>MUE-32HRFN1-M(C)</t>
  </si>
  <si>
    <t>MCD-32HRFN1-M(D)</t>
  </si>
  <si>
    <t>MTI-32HWFN1-M</t>
  </si>
  <si>
    <t>2KARDA27MZ3</t>
  </si>
  <si>
    <t>DM36HOM23230X2</t>
  </si>
  <si>
    <t>2PAMS27-HH-MZO3</t>
  </si>
  <si>
    <t>2PAMS36-HH-MZO4</t>
  </si>
  <si>
    <t>1KARDA12SZO22.5</t>
  </si>
  <si>
    <t>2KARDA18MZ2</t>
  </si>
  <si>
    <t>1KARDA09UVW</t>
  </si>
  <si>
    <t>2KARDA48MZ5</t>
  </si>
  <si>
    <t>MOD01-23HFN1-MT0W</t>
  </si>
  <si>
    <t>DM12HIFU230E5</t>
  </si>
  <si>
    <t>DE18HOM23230X2</t>
  </si>
  <si>
    <t>C23SCH12H21</t>
  </si>
  <si>
    <t>C23SEH12H21</t>
  </si>
  <si>
    <t>M4OF-36HFN1-M</t>
  </si>
  <si>
    <t>M2OF-18HFN1-M</t>
  </si>
  <si>
    <t>M5OF-48HFN1-M</t>
  </si>
  <si>
    <t>M3OF-27HFN1-M</t>
  </si>
  <si>
    <t>MUE-36HRFN1-M(C)</t>
  </si>
  <si>
    <t>C23SCH09H21</t>
  </si>
  <si>
    <t>C23SEH09H21</t>
  </si>
  <si>
    <t>C19SCH18H21</t>
  </si>
  <si>
    <t>C19SEH18H21</t>
  </si>
  <si>
    <t>C23MC548H21</t>
  </si>
  <si>
    <t>C19SCH09H11</t>
  </si>
  <si>
    <t>C19SEH09H11</t>
  </si>
  <si>
    <t>C23MC327H21</t>
  </si>
  <si>
    <t>C23MC218H21</t>
  </si>
  <si>
    <t>SENA/09HF/IZ</t>
  </si>
  <si>
    <t>SENA/36HF/MOZ</t>
  </si>
  <si>
    <t>SENA/12HF/IZ</t>
  </si>
  <si>
    <t>SENA/18HF/MOZ</t>
  </si>
  <si>
    <t>SENA/30HF/MOZ</t>
  </si>
  <si>
    <t>SENL/09CD/OX</t>
  </si>
  <si>
    <t>SENL/09CD/IX</t>
  </si>
  <si>
    <t>SENA/48HF/MOZ</t>
  </si>
  <si>
    <t>SENL/18CD/OX</t>
  </si>
  <si>
    <t>SENL/18CD/IX</t>
  </si>
  <si>
    <t>M3OH-27HFN1-M</t>
  </si>
  <si>
    <t>SZ1H09DAA</t>
  </si>
  <si>
    <t>WALH09DAA</t>
  </si>
  <si>
    <t>SZ1H18DAA</t>
  </si>
  <si>
    <t>WALH18DAA</t>
  </si>
  <si>
    <t>CASH09DAA</t>
  </si>
  <si>
    <t>MZ2H18DAA</t>
  </si>
  <si>
    <t>MZ5H45DAA</t>
  </si>
  <si>
    <t>CASH18DAA</t>
  </si>
  <si>
    <t>KWSMO-18R410AIH</t>
  </si>
  <si>
    <t>KWSM-09IR410AHS21</t>
  </si>
  <si>
    <t>KWSMO-36R410AIH</t>
  </si>
  <si>
    <t>KWSMO-30R410AIH</t>
  </si>
  <si>
    <t>2PAMSH48-MZO5</t>
  </si>
  <si>
    <t>1PAMSHH09-SZW-25</t>
  </si>
  <si>
    <t>1PAMSHH12-SZW-22.5</t>
  </si>
  <si>
    <t>2PAMSH18-MZO2</t>
  </si>
  <si>
    <t>2PAMSH27-MZO3</t>
  </si>
  <si>
    <t>CENTURY</t>
  </si>
  <si>
    <t>A-VMH48PU-1</t>
  </si>
  <si>
    <t>A-VMH28TU-1</t>
  </si>
  <si>
    <t>MSAED-23HRFN1-MT0W</t>
  </si>
  <si>
    <t>MSAED-18HRFN1-MT0W</t>
  </si>
  <si>
    <t>MOD30-24HFN1-MT0W*</t>
  </si>
  <si>
    <t>MTIU-24HWFN1-M</t>
  </si>
  <si>
    <t>MTIU-12HWFN1-M</t>
  </si>
  <si>
    <t>MOCA30-12HFN1-MZ50W</t>
  </si>
  <si>
    <t>MSOP1B-12HRFN1-MZ50W</t>
  </si>
  <si>
    <t>MOCA30-09HFN1-MZA5W</t>
  </si>
  <si>
    <t>MSOP1B-09HRFN1-MZA5W</t>
  </si>
  <si>
    <t>MOB01-12HFN1-BT0W</t>
  </si>
  <si>
    <t>MSMBB-12HRFN1-BT0W</t>
  </si>
  <si>
    <t>MSABE-18HRFN1-MT0W</t>
  </si>
  <si>
    <t>MSABB-09HRFN1-MT0W</t>
  </si>
  <si>
    <t>MOD30-22HFN1-MW5W</t>
  </si>
  <si>
    <t>MSAB2F-22HRFN1-MW5W</t>
  </si>
  <si>
    <t>MOB30-12HFN1-BV0W</t>
  </si>
  <si>
    <t>MS11M-12HRFN1-BV0W</t>
  </si>
  <si>
    <t>MCA3U-12HRFN1-M(C)</t>
  </si>
  <si>
    <t>MOB32-09HFN1-MX0W</t>
  </si>
  <si>
    <t>MOE30U-48HFN1-M*</t>
  </si>
  <si>
    <t>MOB30-18HFN1-MP0W</t>
  </si>
  <si>
    <t>MSAEC-18HRDN1-MP0W</t>
  </si>
  <si>
    <t>MOBA30-12HFN1-BP0W</t>
  </si>
  <si>
    <t>MSAEB-12HRFN1-BQ0W</t>
  </si>
  <si>
    <t>09/21/21</t>
  </si>
  <si>
    <t>HVHD-60E2D2</t>
  </si>
  <si>
    <t>HAHD-60E2D2</t>
  </si>
  <si>
    <t>HVHD-48E2D2</t>
  </si>
  <si>
    <t>HAHD-48E2D2</t>
  </si>
  <si>
    <t>HVHD-24E2D2</t>
  </si>
  <si>
    <t>HAHD-24E2D2</t>
  </si>
  <si>
    <t>10/28/22</t>
  </si>
  <si>
    <t>DZ17VSA241A*</t>
  </si>
  <si>
    <t>CA*EA1818*4A*+MBVC1200**-1A*</t>
  </si>
  <si>
    <t>CA*EA2422*4A*+MBVC1200**-1A*</t>
  </si>
  <si>
    <t>CA*EA2422*4A*+MBVC1600**-1A*</t>
  </si>
  <si>
    <t>CA*EA1818*4A*+MBVC1600**-1A*</t>
  </si>
  <si>
    <t>DZ17VSA181A*</t>
  </si>
  <si>
    <t>DV24FECB14A*</t>
  </si>
  <si>
    <t>AVZC200241A*</t>
  </si>
  <si>
    <t>CA*F3642*6D*+MBVC1200**-1A*+TX</t>
  </si>
  <si>
    <t>AVZC200601A*</t>
  </si>
  <si>
    <t>DZ20VC0241B*</t>
  </si>
  <si>
    <t>CA*F3642*6D*+MBVC1200**-1A*+TXV</t>
  </si>
  <si>
    <t>DZ20VC0361B*</t>
  </si>
  <si>
    <t>CA*F3743*6D*+MBVC1600**-1A*+TXV</t>
  </si>
  <si>
    <t>DZ20VC0601B</t>
  </si>
  <si>
    <t>CHPF3642C6C*+MBVC1200**-1A*+TXV</t>
  </si>
  <si>
    <t>DZ20VC0601C*</t>
  </si>
  <si>
    <t>DV61PECD14A*</t>
  </si>
  <si>
    <t>CHPF4860D6D*+MBVC2000**-1A*+TXV</t>
  </si>
  <si>
    <t>DV59PECD14A*</t>
  </si>
  <si>
    <t>CSCF4860N6D*+MBVC2000**-1A*+TXV</t>
  </si>
  <si>
    <t>CSCF4860N6D*+MBVC1600**-1A*+TXV</t>
  </si>
  <si>
    <t>CA*F4860*6D*+MBVC2000**-1A*+TXV</t>
  </si>
  <si>
    <t>CHPF4860D6D*+MBVC1600**-1A*+TXV</t>
  </si>
  <si>
    <t>CA*F4860*6D*+MBVC1600**-1A*+TXV</t>
  </si>
  <si>
    <t>CA*F4961*6D*+MBVC1600**-1A*+TXV</t>
  </si>
  <si>
    <t>CSCF3642N6D*+MBVC1600**-1A*+TXV</t>
  </si>
  <si>
    <t>CHPF3743C6B*+MBVC1600**-1A*+TXV</t>
  </si>
  <si>
    <t>CA*F3642*6D*+MBVC1600**-1A*+TXV</t>
  </si>
  <si>
    <t>CHPF3642C6C*+MBVC1600**-1A*+TXV</t>
  </si>
  <si>
    <t>CA*F3137*6A*+MBVC1600**-1A*+TXV</t>
  </si>
  <si>
    <t>CHPF3743C6B*+MBVC1200**-1A*+TXV</t>
  </si>
  <si>
    <t>CSCF3642N6D*+MBVC1200**-1A*+TXV</t>
  </si>
  <si>
    <t>CA*F3137*6A*+MBVC1200**-1A*+TXV</t>
  </si>
  <si>
    <t>CA*F3743*6D*+MBVC1200**-1A*+TXV</t>
  </si>
  <si>
    <t>DV37PECC14A*</t>
  </si>
  <si>
    <t>CHPF3636B6C*+MBVC1200**-1A*+TXV</t>
  </si>
  <si>
    <t>CA*F3636*6D*+MBVC1200**-1A*+TXV</t>
  </si>
  <si>
    <t>DV25PECB14A*</t>
  </si>
  <si>
    <t>ONE HOUR AIR CONDITIONING AND HEATING</t>
  </si>
  <si>
    <t>GVZC200481A*</t>
  </si>
  <si>
    <t>CA*F4961*6D*+MBVC2001**-1A*+TXV</t>
  </si>
  <si>
    <t>CA*F4961*6D*+MBVC1601**-1A*+TXV</t>
  </si>
  <si>
    <t>CHPF4860D6D*+MBVC2001**-1A*+TXV</t>
  </si>
  <si>
    <t>CSCF4860N6D*+MBVC2001**-1A*+TXV</t>
  </si>
  <si>
    <t>CHPF4860D6D*+MBVC1601**-1A*+TXV</t>
  </si>
  <si>
    <t>CA*F4860*6D*+MBVC2001**-1A*+TXV</t>
  </si>
  <si>
    <t>CA*F4860*6D*+MBVC1601**-1A*+TXV</t>
  </si>
  <si>
    <t>CSCF4860N6D*+MBVC1601**-1A*+TXV</t>
  </si>
  <si>
    <t>AVPEC59D14A*</t>
  </si>
  <si>
    <t>GVZC200361A*</t>
  </si>
  <si>
    <t>CSCF3642N6D*+MBVC1601**-1A*+TXV</t>
  </si>
  <si>
    <t>CHPF3642C6C*+MBVC1601**-1A*+TXV</t>
  </si>
  <si>
    <t>CHPF3743C6B*+MBVC1601**-1A*+TXV</t>
  </si>
  <si>
    <t>CHPF3642C6C*+MBVC1201**-1A*+TXV</t>
  </si>
  <si>
    <t>CA*F3743*6D*+MBVC1201**-1A*+TXV</t>
  </si>
  <si>
    <t>CA*F3743*6D*+MBVC1601**-1A*+TXV</t>
  </si>
  <si>
    <t>CA*F3642*6D*+MBVC1601**-1A*+TXV</t>
  </si>
  <si>
    <t>CA*F3137*6A*+MBVC1601**-1A*+TXV</t>
  </si>
  <si>
    <t>CA*F3642*6D*+MBVC1201**-1A*+TXV</t>
  </si>
  <si>
    <t>CA*F3137*6A*+MBVC1201**-1A*+TXV</t>
  </si>
  <si>
    <t>CHPF3743C6B*+MBVC1201**-1A*+TXV</t>
  </si>
  <si>
    <t>AVPEC37C14A*</t>
  </si>
  <si>
    <t>CSCF3642N6D*+MBVC1201**-1A*+TXV</t>
  </si>
  <si>
    <t>GVZC200241A*</t>
  </si>
  <si>
    <t>CHPF3636B6C*+MBVC1201**-1A*+TXV</t>
  </si>
  <si>
    <t>AVPEC25B14A*</t>
  </si>
  <si>
    <t>CA*F3636*6D*+MBVC1201**-1A*+TXV</t>
  </si>
  <si>
    <t>LIBERTY HEATING &amp; AIR CONDITIONING</t>
  </si>
  <si>
    <t>AVZC200361A*</t>
  </si>
  <si>
    <t>AVPEC61D14A*</t>
  </si>
  <si>
    <t>AVZC200601B*</t>
  </si>
  <si>
    <t>JANITROL</t>
  </si>
  <si>
    <t>GVZC200601A*</t>
  </si>
  <si>
    <t>ENERGI AIR</t>
  </si>
  <si>
    <t>EVERREST EXTREME COMFORT</t>
  </si>
  <si>
    <t>AMANA DISTINCTIONS</t>
  </si>
  <si>
    <t>CA*F3743*6D*+MBVC1600**-1A*+TX</t>
  </si>
  <si>
    <t>DZ17VSA301B*</t>
  </si>
  <si>
    <t>DV35FECC14A*</t>
  </si>
  <si>
    <t>DZ17VSA361B*</t>
  </si>
  <si>
    <t>DZ17VSA421B*</t>
  </si>
  <si>
    <t>DV47FECD14A*</t>
  </si>
  <si>
    <t>38MURAQ18AA3</t>
  </si>
  <si>
    <t>38MURAQ24AA3</t>
  </si>
  <si>
    <t>40MUAAQ24XA3</t>
  </si>
  <si>
    <t>38MURAQ24AB3</t>
  </si>
  <si>
    <t>38MURAQ30AA3</t>
  </si>
  <si>
    <t>40MUAAQ30XA3</t>
  </si>
  <si>
    <t>38MURAQ30AB3</t>
  </si>
  <si>
    <t>38MURAQ36AA3</t>
  </si>
  <si>
    <t>40MUAAQ36XA3</t>
  </si>
  <si>
    <t>38MURAQ36AB3</t>
  </si>
  <si>
    <t>38MURAQ48AA3</t>
  </si>
  <si>
    <t>40MUAAQ48XA3</t>
  </si>
  <si>
    <t>38MURAQ48AB3</t>
  </si>
  <si>
    <t>38MURAQ60AA3</t>
  </si>
  <si>
    <t>40MUAAQ60XA3</t>
  </si>
  <si>
    <t>DLCURAH18AAK</t>
  </si>
  <si>
    <t>DLFUAAH18XAK</t>
  </si>
  <si>
    <t>DLCURAH18ABK</t>
  </si>
  <si>
    <t>DLCURAH24AAK</t>
  </si>
  <si>
    <t>DLFUAAH24XAK</t>
  </si>
  <si>
    <t>DLCURAH24ABK</t>
  </si>
  <si>
    <t>DLCURAH30AAK</t>
  </si>
  <si>
    <t>DLFUAAH30XAK</t>
  </si>
  <si>
    <t>DLCURAH30ABK</t>
  </si>
  <si>
    <t>DLCURAH36AAK</t>
  </si>
  <si>
    <t>DLFUAAH36XAK</t>
  </si>
  <si>
    <t>DLCURAH36ABK</t>
  </si>
  <si>
    <t>DLCURAH48AAK</t>
  </si>
  <si>
    <t>DLFUAAH48XAK</t>
  </si>
  <si>
    <t>DLCURAH48ABK</t>
  </si>
  <si>
    <t>DLCURAH60AAK</t>
  </si>
  <si>
    <t>DLFUAAH60XAK</t>
  </si>
  <si>
    <t>10/31/22</t>
  </si>
  <si>
    <t>A5OA-55HFN1-M</t>
  </si>
  <si>
    <t>4HP18V60P</t>
  </si>
  <si>
    <t>BCE5E60M</t>
  </si>
  <si>
    <t>HRG1836S1P</t>
  </si>
  <si>
    <t>HCG30V1P</t>
  </si>
  <si>
    <t>HMG42X1P</t>
  </si>
  <si>
    <t>HMG24F1P+H4TXV01</t>
  </si>
  <si>
    <t>HCG24V1P</t>
  </si>
  <si>
    <t>HCG36V1P</t>
  </si>
  <si>
    <t>HMG36X1P</t>
  </si>
  <si>
    <t>HCG42V1P</t>
  </si>
  <si>
    <t>HMG30X1P</t>
  </si>
  <si>
    <t>HMG24X1P</t>
  </si>
  <si>
    <t>HMG36F1P+H4TXV01</t>
  </si>
  <si>
    <t>HRG1860S1P</t>
  </si>
  <si>
    <t>HMG48X1P</t>
  </si>
  <si>
    <t>HCG48V1P</t>
  </si>
  <si>
    <t>HCG60V1P</t>
  </si>
  <si>
    <t>HMG60X1P</t>
  </si>
  <si>
    <t>SL25XPV-024-230A**</t>
  </si>
  <si>
    <t>CBA38MV-036-230*+TDR</t>
  </si>
  <si>
    <t>CBA38MV-042-230*+TDR</t>
  </si>
  <si>
    <t>SL25XPV-036-230A**</t>
  </si>
  <si>
    <t>CBA38MV-060-230*+TDR</t>
  </si>
  <si>
    <t>SL25XPV-048-230A**</t>
  </si>
  <si>
    <t>CBA38MV-030-230*+TDR</t>
  </si>
  <si>
    <t>CBA38MV-048-230*+TDR</t>
  </si>
  <si>
    <t>SL25XPV-060-230A**</t>
  </si>
  <si>
    <t>EL18XPV-024-230A**</t>
  </si>
  <si>
    <t>EL18XPV-060-230A**</t>
  </si>
  <si>
    <t>4SHP20LX160P</t>
  </si>
  <si>
    <t>BCE7S60M</t>
  </si>
  <si>
    <t>4SHP20LX124P</t>
  </si>
  <si>
    <t>BCE7S24M</t>
  </si>
  <si>
    <t>4SHP20LX136P</t>
  </si>
  <si>
    <t>BCE7S42M</t>
  </si>
  <si>
    <t>4SHP20LX148P</t>
  </si>
  <si>
    <t>BCE7S30M</t>
  </si>
  <si>
    <t>XP25-036-230A**</t>
  </si>
  <si>
    <t>XP20-036-230B**</t>
  </si>
  <si>
    <t>XP25-060-230-**</t>
  </si>
  <si>
    <t>XP25-048-230-**</t>
  </si>
  <si>
    <t>XP25-036-230-**</t>
  </si>
  <si>
    <t>XP25-024-230-**</t>
  </si>
  <si>
    <t>XP20-060-230A**</t>
  </si>
  <si>
    <t>XP20-048-230A**</t>
  </si>
  <si>
    <t>XP20-024-230A**</t>
  </si>
  <si>
    <t>CBA38MV-018/024-230*+TDR</t>
  </si>
  <si>
    <t>XP20-036-230A**</t>
  </si>
  <si>
    <t>SUPRM30CC</t>
  </si>
  <si>
    <t>CLASS30CC</t>
  </si>
  <si>
    <t>4A6V8060A1</t>
  </si>
  <si>
    <t>4TWV8060A1</t>
  </si>
  <si>
    <t>4TXK2536A10N0**</t>
  </si>
  <si>
    <t>4MXW2536A10N0**</t>
  </si>
  <si>
    <t>M4THS2312A11N**</t>
  </si>
  <si>
    <t>M4MHW2312A1N0**</t>
  </si>
  <si>
    <t>4TXK2712A10NAA</t>
  </si>
  <si>
    <t>4MXW2712A10N0AA</t>
  </si>
  <si>
    <t>4A6V8X36A1</t>
  </si>
  <si>
    <t>TAMXA0C36V3PA</t>
  </si>
  <si>
    <t>4A6V8037A1</t>
  </si>
  <si>
    <t>TEM8A0B30V31+TDR</t>
  </si>
  <si>
    <t>4A6V0036A1</t>
  </si>
  <si>
    <t>4A6V0X36A1</t>
  </si>
  <si>
    <t>4A6V8X60A1</t>
  </si>
  <si>
    <t>4A6V0060A1</t>
  </si>
  <si>
    <t>4A6V8036A1</t>
  </si>
  <si>
    <t>TAM9A0C36V31</t>
  </si>
  <si>
    <t>4A6V0X60A1</t>
  </si>
  <si>
    <t>TAMXA0C42V4PA</t>
  </si>
  <si>
    <t>TAMXA0C48V4PA</t>
  </si>
  <si>
    <t>4A6V8X24A1</t>
  </si>
  <si>
    <t>TAMXA0B30V3PA</t>
  </si>
  <si>
    <t>11/02/22</t>
  </si>
  <si>
    <t>4TXM2118A12N0**</t>
  </si>
  <si>
    <t>4TXM2124A13N0**</t>
  </si>
  <si>
    <t>4TXM2130A14N0**</t>
  </si>
  <si>
    <t>4TXM2136A14N0**</t>
  </si>
  <si>
    <t>4TXM2142A15N0**</t>
  </si>
  <si>
    <t>M4THM1918A12N**</t>
  </si>
  <si>
    <t>M4THM1924A13N**</t>
  </si>
  <si>
    <t>M4THM1930A14N**</t>
  </si>
  <si>
    <t>M4THM1936A14N**</t>
  </si>
  <si>
    <t>M4THM1942A15N**</t>
  </si>
  <si>
    <t>4A6V8024A1</t>
  </si>
  <si>
    <t>4A6V0024A1</t>
  </si>
  <si>
    <t>TEM6A0B24H21+TDR+RP</t>
  </si>
  <si>
    <t>4A6V0X24A1</t>
  </si>
  <si>
    <t>TEM6A0B30H21+TDR+RP</t>
  </si>
  <si>
    <t>TEM6A0C36H31+TDR+RP</t>
  </si>
  <si>
    <t>TEM8A0C36V31+TDR</t>
  </si>
  <si>
    <t>TAM9A0B30V31</t>
  </si>
  <si>
    <t>4A6L9036A1</t>
  </si>
  <si>
    <t>4A6L9024A1</t>
  </si>
  <si>
    <t>4TWV8X36A1</t>
  </si>
  <si>
    <t>4TWV8037A1</t>
  </si>
  <si>
    <t>4TWV0036A1</t>
  </si>
  <si>
    <t>4TWV0X36A1</t>
  </si>
  <si>
    <t>4TWV8X60A1</t>
  </si>
  <si>
    <t>4TWV0060A1</t>
  </si>
  <si>
    <t>4TWV8036A1</t>
  </si>
  <si>
    <t>4TWV0X60A1</t>
  </si>
  <si>
    <t>4TWV8X24A1</t>
  </si>
  <si>
    <t>4TWV8024A1</t>
  </si>
  <si>
    <t>4TWV0024A1</t>
  </si>
  <si>
    <t>4TWV0X24A1</t>
  </si>
  <si>
    <t>4TWL9036A1</t>
  </si>
  <si>
    <t>4TWL9024A1</t>
  </si>
  <si>
    <t>4TXM2242A15N0**</t>
  </si>
  <si>
    <t>4TXM2221A13N0**</t>
  </si>
  <si>
    <t>4TXM2218A12N0**</t>
  </si>
  <si>
    <t>4TXM2236A15N0**</t>
  </si>
  <si>
    <t>4TXM2224A14N0**</t>
  </si>
  <si>
    <t>4TXM2230A15N0**</t>
  </si>
  <si>
    <t>M4THS1809A11N**</t>
  </si>
  <si>
    <t>M4MHW1809A1N0**</t>
  </si>
  <si>
    <t>M4TLS1824A11N**</t>
  </si>
  <si>
    <t>M4MLW1824A1N0**</t>
  </si>
  <si>
    <t>*AM8C0B30V21</t>
  </si>
  <si>
    <t>*AM8C0C36V31</t>
  </si>
  <si>
    <t>4TXK2709A10N0AA</t>
  </si>
  <si>
    <t>4MXW2709A10N0AA</t>
  </si>
  <si>
    <t>4TXK3812A10NU**</t>
  </si>
  <si>
    <t>4MXW3812A10NU**</t>
  </si>
  <si>
    <t>4TXK2309A10N0**</t>
  </si>
  <si>
    <t>4MXW2309A10N0**</t>
  </si>
  <si>
    <t>FO3620RVJCAB</t>
  </si>
  <si>
    <t>UIWH09AHWJ</t>
  </si>
  <si>
    <t>UIWH12AHWJ</t>
  </si>
  <si>
    <t>UIWH15AHWJ</t>
  </si>
  <si>
    <t>UIWH30AVFJ</t>
  </si>
  <si>
    <t>UIWH12AVFJ</t>
  </si>
  <si>
    <t>UIWH09AVFJ</t>
  </si>
  <si>
    <t>UIWH12BVFJ</t>
  </si>
  <si>
    <t>AOU48RLAVS</t>
  </si>
  <si>
    <t>AOU9RLS2</t>
  </si>
  <si>
    <t>ASU9RLS2</t>
  </si>
  <si>
    <t>AUU18RLF</t>
  </si>
  <si>
    <t>AOU24RLXFZH</t>
  </si>
  <si>
    <t>AOU18RLXFZH</t>
  </si>
  <si>
    <t>AOU12RLS3</t>
  </si>
  <si>
    <t>ASU12RLS3Y</t>
  </si>
  <si>
    <t>AOU12RLFC</t>
  </si>
  <si>
    <t>ARU12RGLX</t>
  </si>
  <si>
    <t>AOU9RLS3</t>
  </si>
  <si>
    <t>ASU9RLS3Y</t>
  </si>
  <si>
    <t>AOU15RLS3H</t>
  </si>
  <si>
    <t>ASU15RLS3Y</t>
  </si>
  <si>
    <t>AOU12RLS3H</t>
  </si>
  <si>
    <t>AOU9RLS3H</t>
  </si>
  <si>
    <t>AOU15RLS3</t>
  </si>
  <si>
    <t>AOU12RLFW1</t>
  </si>
  <si>
    <t>ASU12RLF1</t>
  </si>
  <si>
    <t>AOU9RLFW1</t>
  </si>
  <si>
    <t>ASU9RLF1</t>
  </si>
  <si>
    <t>AUU12RLF</t>
  </si>
  <si>
    <t>ARU12RLF</t>
  </si>
  <si>
    <t>AOU9RLFC</t>
  </si>
  <si>
    <t>ARU9RLF</t>
  </si>
  <si>
    <t>AUU9RLF</t>
  </si>
  <si>
    <t>11/04/22</t>
  </si>
  <si>
    <t>ZE-24HPB</t>
  </si>
  <si>
    <t>ZE-36HPB</t>
  </si>
  <si>
    <t>ZE-48HPB</t>
  </si>
  <si>
    <t>ZE-60HPB</t>
  </si>
  <si>
    <t>MARS</t>
  </si>
  <si>
    <t>A-VFH42PB-1</t>
  </si>
  <si>
    <t>A-VFH36QB-1</t>
  </si>
  <si>
    <t>A-VFH18DB-1</t>
  </si>
  <si>
    <t>05/27/21</t>
  </si>
  <si>
    <t>A-VFH30QB-1</t>
  </si>
  <si>
    <t>06/07/21</t>
  </si>
  <si>
    <t>11/09/22</t>
  </si>
  <si>
    <t>GENERALLUX</t>
  </si>
  <si>
    <t xml:space="preserve">TSC-GL-09HA2/I3TO23 </t>
  </si>
  <si>
    <t>TSC-GL-09HA2/I3TI23</t>
  </si>
  <si>
    <t xml:space="preserve">GENERALLUX  STAR </t>
  </si>
  <si>
    <t>AST-12UW3SXETU01(O)</t>
  </si>
  <si>
    <t>AST-12UW3SXETU01(I)</t>
  </si>
  <si>
    <t>AST-18UW3SBBTU00(O)</t>
  </si>
  <si>
    <t>AST-18UW3SBBTU00(I)</t>
  </si>
  <si>
    <t>AST-24UW3SDBTU01(O)</t>
  </si>
  <si>
    <t>AST-24UW3SDBTU01(I)</t>
  </si>
  <si>
    <t>4DHP2S18M-1P</t>
  </si>
  <si>
    <t xml:space="preserve">4DHP2S24M-1P </t>
  </si>
  <si>
    <t xml:space="preserve">4DHP2S30M-1P </t>
  </si>
  <si>
    <t>MLA030S4M-1P</t>
  </si>
  <si>
    <t>MLA036S4M-1P</t>
  </si>
  <si>
    <t>07/06/20</t>
  </si>
  <si>
    <t>MLB018S4M-1P</t>
  </si>
  <si>
    <t>MLB030S4M-1P</t>
  </si>
  <si>
    <t>MLB036S4M-1P</t>
  </si>
  <si>
    <t>MLB036S4S-2P</t>
  </si>
  <si>
    <t>MCFA036S4-2P</t>
  </si>
  <si>
    <t>MLB048S4S-2P</t>
  </si>
  <si>
    <t>MPB009S4S-1L</t>
  </si>
  <si>
    <t>MWMB009S4-2L</t>
  </si>
  <si>
    <t>MPB048S4M-1P</t>
  </si>
  <si>
    <t xml:space="preserve">MPC018S4M-1P </t>
  </si>
  <si>
    <t>MPC024S4M-1P</t>
  </si>
  <si>
    <t xml:space="preserve">MPC030S4M-1P </t>
  </si>
  <si>
    <t>12/22/22</t>
  </si>
  <si>
    <t>DIRH-18HP23-DKO</t>
  </si>
  <si>
    <t>DIRH-18HP23-DKI</t>
  </si>
  <si>
    <t>DIRH-12HP23-DKO</t>
  </si>
  <si>
    <t>DIRH-12HP23-DKI</t>
  </si>
  <si>
    <t>4TXK3809B10NU**</t>
  </si>
  <si>
    <t>4MXW3809B10NU**</t>
  </si>
  <si>
    <t>4TXK3824A10NU**</t>
  </si>
  <si>
    <t>4MXW3824A10NU**</t>
  </si>
  <si>
    <t>4TXK3818A10NU**</t>
  </si>
  <si>
    <t>4MXW3818A10NU**</t>
  </si>
  <si>
    <t>ADT-09UX3SBL</t>
  </si>
  <si>
    <t>ADT-12UX3SBL</t>
  </si>
  <si>
    <t>ADT-18UX3SCL</t>
  </si>
  <si>
    <t>ADT-24UX3SLM</t>
  </si>
  <si>
    <t>AUD-36UX3SHH1</t>
  </si>
  <si>
    <t>ACT-09UR3SCA</t>
  </si>
  <si>
    <t>ACT-12UR3SCA</t>
  </si>
  <si>
    <t>ACT-18UR3SGB</t>
  </si>
  <si>
    <t>ACT-24UR3SGB</t>
  </si>
  <si>
    <t>AUC-36UR3SHB1</t>
  </si>
  <si>
    <t>AUWR-24U3SF2</t>
  </si>
  <si>
    <t>AUH-24UX3SDH2</t>
  </si>
  <si>
    <t>AUWR-36U3SA2</t>
  </si>
  <si>
    <t>AUH-36UX3SDH2</t>
  </si>
  <si>
    <t>AUWR-48U3SP2</t>
  </si>
  <si>
    <t>AUH-48UX3SEH2</t>
  </si>
  <si>
    <t>AUWR-60U3SP2</t>
  </si>
  <si>
    <t>AUH-60UX3SEH2</t>
  </si>
  <si>
    <t>AMW2-18U3SFA</t>
  </si>
  <si>
    <t>ACT-09UR3SCA,ACT-09UR3SCA</t>
  </si>
  <si>
    <t>AMW4-36U3STA</t>
  </si>
  <si>
    <t>AST-09UW3SVE**00,AST-09UW3SVE**00,AST-09UW3SVE**00,AST-09UW3SVE**00</t>
  </si>
  <si>
    <t>AST-09UW3SVE01</t>
  </si>
  <si>
    <t>AST-09UW3SVE**01</t>
  </si>
  <si>
    <t>AST-12UW3SXE01</t>
  </si>
  <si>
    <t>AST-12UW3SXE**01</t>
  </si>
  <si>
    <t>AST-18UW3SBB00</t>
  </si>
  <si>
    <t>AST-18UW3SBB**00</t>
  </si>
  <si>
    <t>AST-24UW3SDB01</t>
  </si>
  <si>
    <t>AST-24UW3SDB**01</t>
  </si>
  <si>
    <t>AS-09UW3SXE00</t>
  </si>
  <si>
    <t>AS-09UW3SXE**00</t>
  </si>
  <si>
    <t>AS-12UW3SXA00</t>
  </si>
  <si>
    <t>AS-12UW3SXA**00</t>
  </si>
  <si>
    <t>AST-09UW3SXE01</t>
  </si>
  <si>
    <t>AST-09UW3SXE**01</t>
  </si>
  <si>
    <t>AST-12UW3SXE02</t>
  </si>
  <si>
    <t>AST-12UW3SXE**02</t>
  </si>
  <si>
    <t>AST-18UW3SBB01</t>
  </si>
  <si>
    <t>AST-18UW3SBB**01</t>
  </si>
  <si>
    <t>AS-09UW1SVE00</t>
  </si>
  <si>
    <t>AS-09UW1SVE**00</t>
  </si>
  <si>
    <t>AS-12UW1SXE00</t>
  </si>
  <si>
    <t>AS-12UW1SXE**00</t>
  </si>
  <si>
    <t>12/29/22</t>
  </si>
  <si>
    <t>ECOER INC.</t>
  </si>
  <si>
    <t>EAHATN-24</t>
  </si>
  <si>
    <t>EAHATN-36</t>
  </si>
  <si>
    <t>EAHATN-48</t>
  </si>
  <si>
    <t>EAHATN-60</t>
  </si>
  <si>
    <t>GNC2430APT</t>
  </si>
  <si>
    <t>GNC2430BPT</t>
  </si>
  <si>
    <t>GNC3036BPT</t>
  </si>
  <si>
    <t>GNC4248CPT</t>
  </si>
  <si>
    <t>GNC4860CPT</t>
  </si>
  <si>
    <t>GNC4860DPT</t>
  </si>
  <si>
    <t>EODA18H-2436B</t>
  </si>
  <si>
    <t>EAHATN-24B</t>
  </si>
  <si>
    <t>EAHATN-36B</t>
  </si>
  <si>
    <t>EODA18H-4860B</t>
  </si>
  <si>
    <t>EAHATN-48B</t>
  </si>
  <si>
    <t>EAHATN-60B</t>
  </si>
  <si>
    <t>M4THS2309A11N**</t>
  </si>
  <si>
    <t>M4MHW2309A1N0**</t>
  </si>
  <si>
    <t>01/05/23</t>
  </si>
  <si>
    <t>MOX230-09HFN1-BS5W</t>
  </si>
  <si>
    <t>MSAG11A-09HRFN1-BS5W</t>
  </si>
  <si>
    <t>CE09H/O4S41R</t>
  </si>
  <si>
    <t>CE09H/I4S41R</t>
  </si>
  <si>
    <t>NOVAIR</t>
  </si>
  <si>
    <t>LEA09SZ15SK-O</t>
  </si>
  <si>
    <t>LEA0915SK-I</t>
  </si>
  <si>
    <t>LBG Products</t>
  </si>
  <si>
    <t>LBH09ATO</t>
  </si>
  <si>
    <t>LBH09ATI</t>
  </si>
  <si>
    <t>Cooper&amp;Hunter</t>
  </si>
  <si>
    <t>CH-NY09MIA-115VO</t>
  </si>
  <si>
    <t>CH-09OLV-115VI</t>
  </si>
  <si>
    <t>ACIQ-60ZPL-HP230B</t>
  </si>
  <si>
    <t>ACIQ-60CD-HH-MB</t>
  </si>
  <si>
    <t>CTMorley</t>
  </si>
  <si>
    <t>MOU-A55LH-2</t>
  </si>
  <si>
    <t>MIU-A60LD-2</t>
  </si>
  <si>
    <t>B-VMH09SV-1</t>
  </si>
  <si>
    <t>B-VMH12SV-1</t>
  </si>
  <si>
    <t>B-VMH18SV-1</t>
  </si>
  <si>
    <t>B-KMH18SV-1</t>
  </si>
  <si>
    <t>B-KMH24SV-1</t>
  </si>
  <si>
    <t>B-VMH24SV-1</t>
  </si>
  <si>
    <t>B-VMH09CU-1</t>
  </si>
  <si>
    <t>B-VMH09DU-1</t>
  </si>
  <si>
    <t>B-VMH12DU-1</t>
  </si>
  <si>
    <t>B-VMH12FU-1</t>
  </si>
  <si>
    <t>B-VMH18DU-1</t>
  </si>
  <si>
    <t>B-VMH18UU-1</t>
  </si>
  <si>
    <t>B-VMH18CU-1</t>
  </si>
  <si>
    <t>B-VMH24UU-1</t>
  </si>
  <si>
    <t>B-VMH24DU-1</t>
  </si>
  <si>
    <t>A-VMH06SV-1</t>
  </si>
  <si>
    <t>B-VMH06SV-1</t>
  </si>
  <si>
    <t>B-VMH24CV-1</t>
  </si>
  <si>
    <t>A-DVH09SH-0</t>
  </si>
  <si>
    <t>B-DVH09SH-0</t>
  </si>
  <si>
    <t>A-DVH09SH-1</t>
  </si>
  <si>
    <t>B-DVH09SH-1</t>
  </si>
  <si>
    <t>A-DVH18SH-1</t>
  </si>
  <si>
    <t>B-DVH18SH-1</t>
  </si>
  <si>
    <t>CZP12CA(O)</t>
  </si>
  <si>
    <t>CHF12CA(I)</t>
  </si>
  <si>
    <t>CHF09CD(O)</t>
  </si>
  <si>
    <t>CHF09CD(I)</t>
  </si>
  <si>
    <t>CHF12CD(O)</t>
  </si>
  <si>
    <t>CHF12CD(I)</t>
  </si>
  <si>
    <t>CHF18CD(O)</t>
  </si>
  <si>
    <t>CHF24CD(O)</t>
  </si>
  <si>
    <t>CHF24CD(I)</t>
  </si>
  <si>
    <t>CZP09CD(O)</t>
  </si>
  <si>
    <t>SZ9H424ZMO</t>
  </si>
  <si>
    <t>CA9H424ZMI</t>
  </si>
  <si>
    <t>TPA-09C</t>
  </si>
  <si>
    <t>CZP12CD(O)</t>
  </si>
  <si>
    <t>TPA-12C</t>
  </si>
  <si>
    <t>SZ12H424ZMO</t>
  </si>
  <si>
    <t>CA12H424ZMI</t>
  </si>
  <si>
    <t>SZ24H424ZMO</t>
  </si>
  <si>
    <t>FC24H424ZMI</t>
  </si>
  <si>
    <t>CZP24CD(O)</t>
  </si>
  <si>
    <t>D9H424ZMI</t>
  </si>
  <si>
    <t>CPA-09C</t>
  </si>
  <si>
    <t>D12H424ZMI</t>
  </si>
  <si>
    <t>HSZ12H424ZMO</t>
  </si>
  <si>
    <t>CPA-12C</t>
  </si>
  <si>
    <t>CPA-18C</t>
  </si>
  <si>
    <t>D24H424ZMI</t>
  </si>
  <si>
    <t>CPA-24C</t>
  </si>
  <si>
    <t>HSZ9H424ZMO</t>
  </si>
  <si>
    <t>WM9H424ZMI</t>
  </si>
  <si>
    <t>WM12H424ZMI</t>
  </si>
  <si>
    <t>HSZ18H424ZMO</t>
  </si>
  <si>
    <t>WM18H424ZMI</t>
  </si>
  <si>
    <t>HSZ24H424ZMO</t>
  </si>
  <si>
    <t>WM24H424ZMI</t>
  </si>
  <si>
    <t>CGS09CA(O)</t>
  </si>
  <si>
    <t>CGS09CA(I)</t>
  </si>
  <si>
    <t>CGS12CA(O)</t>
  </si>
  <si>
    <t>CGS12CA(I)</t>
  </si>
  <si>
    <t>CHI12CA(O)</t>
  </si>
  <si>
    <t>CHI12CA(I)</t>
  </si>
  <si>
    <t>CGS09CD(O)</t>
  </si>
  <si>
    <t>CGS09CD(I)</t>
  </si>
  <si>
    <t>CHI12CD(O)</t>
  </si>
  <si>
    <t>CHI12CD(I)</t>
  </si>
  <si>
    <t>CGS12CD(O)</t>
  </si>
  <si>
    <t>CGS12CD(I)</t>
  </si>
  <si>
    <t>CGS18CD(O)</t>
  </si>
  <si>
    <t>CGS18CD(I)</t>
  </si>
  <si>
    <t>CHI18CD(O)</t>
  </si>
  <si>
    <t>CHI18CD(I)</t>
  </si>
  <si>
    <t>CHI24CD(O)</t>
  </si>
  <si>
    <t>CHI24CD(I)</t>
  </si>
  <si>
    <t>CGS24CD(O)</t>
  </si>
  <si>
    <t>CGS24CD(I)</t>
  </si>
  <si>
    <t>WM6H424ZMI</t>
  </si>
  <si>
    <t>CZP36CD(O)</t>
  </si>
  <si>
    <t>FPA-36DU</t>
  </si>
  <si>
    <t>TPA-36C</t>
  </si>
  <si>
    <t>TIP36</t>
  </si>
  <si>
    <t>CZP48CD(O)</t>
  </si>
  <si>
    <t>TPA-48C</t>
  </si>
  <si>
    <t>TIP48</t>
  </si>
  <si>
    <t>CHF36CD(O)</t>
  </si>
  <si>
    <t>TIP-36</t>
  </si>
  <si>
    <t>CSZ36H424ZMO</t>
  </si>
  <si>
    <t>CA36H424ZMI</t>
  </si>
  <si>
    <t>CPA-36C</t>
  </si>
  <si>
    <t>CHF48CD(O)</t>
  </si>
  <si>
    <t>TIP-48</t>
  </si>
  <si>
    <t>CSZ48H424ZMO</t>
  </si>
  <si>
    <t>CA48H424ZMI</t>
  </si>
  <si>
    <t>CPA-48C</t>
  </si>
  <si>
    <t>TPA-24C</t>
  </si>
  <si>
    <t>TIP24</t>
  </si>
  <si>
    <t>CA24H424ZMI</t>
  </si>
  <si>
    <t>TIP-24</t>
  </si>
  <si>
    <t>SZ18H424ZMO</t>
  </si>
  <si>
    <t>FC18H424ZMI</t>
  </si>
  <si>
    <t>CA18H424ZMI</t>
  </si>
  <si>
    <t>TPA-18C</t>
  </si>
  <si>
    <t>D18H424ZMI</t>
  </si>
  <si>
    <t>C12H424ZMI</t>
  </si>
  <si>
    <t>C18H424ZMI</t>
  </si>
  <si>
    <t>SCA18H424ZMI</t>
  </si>
  <si>
    <t>SCA9H424ZMI</t>
  </si>
  <si>
    <t>SCA12H424ZMI</t>
  </si>
  <si>
    <t>SENA/09HF/OQ</t>
  </si>
  <si>
    <t>SENA/09HF/IQ</t>
  </si>
  <si>
    <t>B-KMH09SV-1</t>
  </si>
  <si>
    <t>SENA/12HF/OQ</t>
  </si>
  <si>
    <t>SENA/12HF/IQ</t>
  </si>
  <si>
    <t>B-KMH12SV-1</t>
  </si>
  <si>
    <t>SENA/18HF/OQ</t>
  </si>
  <si>
    <t>SENA/18HF/IQ</t>
  </si>
  <si>
    <t>SENA/24HF/OQ</t>
  </si>
  <si>
    <t>SENA/24HF/IQ</t>
  </si>
  <si>
    <t>B-KMH09CU-1</t>
  </si>
  <si>
    <t>SENA/09HF/ICZ</t>
  </si>
  <si>
    <t>SENA/12HF/ICZ</t>
  </si>
  <si>
    <t>MST123E21ADAA</t>
  </si>
  <si>
    <t>SENA/12HF/IFQ</t>
  </si>
  <si>
    <t>B-KMH12FU-1</t>
  </si>
  <si>
    <t>B-KMH18DU-1</t>
  </si>
  <si>
    <t>SENA/18HF/ID</t>
  </si>
  <si>
    <t>B-KMH18UU-1</t>
  </si>
  <si>
    <t>SENA/18HF/IF</t>
  </si>
  <si>
    <t>B-KMH18CU-1</t>
  </si>
  <si>
    <t>SENA/18HF/ICZ</t>
  </si>
  <si>
    <t>B-KMH24UU-1</t>
  </si>
  <si>
    <t>SENA/24HF/IF</t>
  </si>
  <si>
    <t>SENL/36CD/OY</t>
  </si>
  <si>
    <t>SENL/36CD/IY</t>
  </si>
  <si>
    <t>A-KMH06SV-1</t>
  </si>
  <si>
    <t>B-KMH06SV-1</t>
  </si>
  <si>
    <t>C-VMH24CV-1</t>
  </si>
  <si>
    <t>SENA/24HF/ICQ</t>
  </si>
  <si>
    <t>B-KMH24CV-1</t>
  </si>
  <si>
    <t>SENL/09CD/OY</t>
  </si>
  <si>
    <t>SENL/09CD/IY</t>
  </si>
  <si>
    <t>SENL/09CD220/OY</t>
  </si>
  <si>
    <t>SENL/09CD220/IY</t>
  </si>
  <si>
    <t>SENL/18CD/OY</t>
  </si>
  <si>
    <t>SENL/18CD/IY</t>
  </si>
  <si>
    <t>SENA-12HF-IFU</t>
  </si>
  <si>
    <t>MHSZ109DA</t>
  </si>
  <si>
    <t>MHWAL09DA</t>
  </si>
  <si>
    <t>MOX330-09HFN1-MY5W</t>
  </si>
  <si>
    <t>Alsetria</t>
  </si>
  <si>
    <t>O-HH-09-HP-C-230B</t>
  </si>
  <si>
    <t>O-09-HP-WMAH-230B</t>
  </si>
  <si>
    <t>O-HH-09-HP-C-230A</t>
  </si>
  <si>
    <t>NDHAS26-09-O</t>
  </si>
  <si>
    <t>NDHAS26-09-I</t>
  </si>
  <si>
    <t>DIRM-09HXPRO28-1Z</t>
  </si>
  <si>
    <t>DIRM-09HP-WM</t>
  </si>
  <si>
    <t>Convectair</t>
  </si>
  <si>
    <t>8028-C09-O</t>
  </si>
  <si>
    <t>8028-C09-I</t>
  </si>
  <si>
    <t>8028-C12-O</t>
  </si>
  <si>
    <t>8028-C12-I</t>
  </si>
  <si>
    <t>DIRM-12HXPRO28-1Z</t>
  </si>
  <si>
    <t>DIRM-12HP-WM</t>
  </si>
  <si>
    <t>NDHAS26-12-O</t>
  </si>
  <si>
    <t>NDHAS26-12-I</t>
  </si>
  <si>
    <t>O-HH-12-HP-C-230A</t>
  </si>
  <si>
    <t>O-12-HP-WMAH-230B</t>
  </si>
  <si>
    <t>O-HH-12-HP-C-230B</t>
  </si>
  <si>
    <t>MOX330-12HFN1-MW5W</t>
  </si>
  <si>
    <t>MSEPB-12HRFN1-MW5W(GA)</t>
  </si>
  <si>
    <t>MHSZ112DA</t>
  </si>
  <si>
    <t>MHWAL12DA</t>
  </si>
  <si>
    <t>NDHAS26-18-O</t>
  </si>
  <si>
    <t>NDHAS26-18-I</t>
  </si>
  <si>
    <t>O-HH-18-HP-C-230A</t>
  </si>
  <si>
    <t>O-18-HP-WMAH-230B</t>
  </si>
  <si>
    <t>DIRM-18HXPRO28-1Z</t>
  </si>
  <si>
    <t>DIRM-18HP-WM</t>
  </si>
  <si>
    <t>8028-C18-O</t>
  </si>
  <si>
    <t>8028-C18-I</t>
  </si>
  <si>
    <t>MHSZ118DA</t>
  </si>
  <si>
    <t>MHWAL18DA</t>
  </si>
  <si>
    <t>O-HH-18-HP-C-230B</t>
  </si>
  <si>
    <t>O-HH-24-HP-C-230B</t>
  </si>
  <si>
    <t>O-24-HP-WMAH-230B</t>
  </si>
  <si>
    <t>MSEPD-24HRFN1-MU0W</t>
  </si>
  <si>
    <t>MHSZ124DA</t>
  </si>
  <si>
    <t>MHWAL24DA</t>
  </si>
  <si>
    <t>8028-C24-O</t>
  </si>
  <si>
    <t>8028-C24-I</t>
  </si>
  <si>
    <t>DIRM-24HXPRO28-1Z</t>
  </si>
  <si>
    <t>DIRM-24HP-WM</t>
  </si>
  <si>
    <t>O-HH-24-HP-C-230A</t>
  </si>
  <si>
    <t>NDHAS26-24-O</t>
  </si>
  <si>
    <t>NDHAS26-24-I</t>
  </si>
  <si>
    <t>DIRM-09DA25-1Z</t>
  </si>
  <si>
    <t>DIRM-09HP-CA</t>
  </si>
  <si>
    <t>YN009GMFI22RPE</t>
  </si>
  <si>
    <t>CB009GMFILCFHD</t>
  </si>
  <si>
    <t>YN009GMFI20RPD</t>
  </si>
  <si>
    <t>YN012GMFI20RPD</t>
  </si>
  <si>
    <t>CB012GMFILCFHD</t>
  </si>
  <si>
    <t>YN012GMFI22RPE</t>
  </si>
  <si>
    <t>DIRM-12DA25-1Z</t>
  </si>
  <si>
    <t>DIRM-12HP-CA</t>
  </si>
  <si>
    <t>DIRM-24DA25-1Z</t>
  </si>
  <si>
    <t>DIRM-24HP-CF</t>
  </si>
  <si>
    <t>YN024GMFI22RPE</t>
  </si>
  <si>
    <t>UB024GMFILCFHD</t>
  </si>
  <si>
    <t>RB009GMFILDFHD</t>
  </si>
  <si>
    <t>DIRM-09HP-DUH</t>
  </si>
  <si>
    <t>DIRM-09HP-DUV</t>
  </si>
  <si>
    <t>MHCAS09DA</t>
  </si>
  <si>
    <t>3PAMSHH09-SZO</t>
  </si>
  <si>
    <t>3PAMSDH09</t>
  </si>
  <si>
    <t>3KARDA09SZO</t>
  </si>
  <si>
    <t>3KARDA09UVD</t>
  </si>
  <si>
    <t>DIRM-12HP-DUH</t>
  </si>
  <si>
    <t>DIRM-12HP-DUV</t>
  </si>
  <si>
    <t>RB012GMFILDFHD</t>
  </si>
  <si>
    <t>FB012GMFILDFHE</t>
  </si>
  <si>
    <t>DIRM-12HP-CO</t>
  </si>
  <si>
    <t>3KARDA12UVC</t>
  </si>
  <si>
    <t>3PAMSHH12-SZO</t>
  </si>
  <si>
    <t>3PAMSCH12</t>
  </si>
  <si>
    <t>MHCAS12DA</t>
  </si>
  <si>
    <t>3PAMSDH12</t>
  </si>
  <si>
    <t>3KARDA12UVD</t>
  </si>
  <si>
    <t>3KARDA12CON</t>
  </si>
  <si>
    <t>3PAMSCONH12</t>
  </si>
  <si>
    <t>3PAMSHH18-SZO</t>
  </si>
  <si>
    <t>3PAMSDH18</t>
  </si>
  <si>
    <t>3KARDA18SZO</t>
  </si>
  <si>
    <t>3KARDA18UVD</t>
  </si>
  <si>
    <t>DIRM-18HP-DUH</t>
  </si>
  <si>
    <t>DIRM-18HP-DUV</t>
  </si>
  <si>
    <t>2KARDA18SZO20</t>
  </si>
  <si>
    <t>2PAMSDH18</t>
  </si>
  <si>
    <t>DIRM-18HP-CF</t>
  </si>
  <si>
    <t>3PAMSFCH18</t>
  </si>
  <si>
    <t>3PAMSCH18</t>
  </si>
  <si>
    <t>3KARDA18UVC</t>
  </si>
  <si>
    <t>DIRM-18HP-CA</t>
  </si>
  <si>
    <t>MHCAS18DA</t>
  </si>
  <si>
    <t>RB024GMFILDFHD</t>
  </si>
  <si>
    <t>DIRM-24HP-DU</t>
  </si>
  <si>
    <t>1KARDA24SZO20.5</t>
  </si>
  <si>
    <t>2PAMSDH24</t>
  </si>
  <si>
    <t>3KARDA24SZO</t>
  </si>
  <si>
    <t>3KARDA24UVD</t>
  </si>
  <si>
    <t>3PAMSHH24-SZO</t>
  </si>
  <si>
    <t>3PAMSDH24</t>
  </si>
  <si>
    <t>3KARDA09UVW</t>
  </si>
  <si>
    <t>3PAMSHH09-UVW</t>
  </si>
  <si>
    <t>SHCD09VC2AG</t>
  </si>
  <si>
    <t>SHMZ09VC2AG</t>
  </si>
  <si>
    <t>SHCD12VC2AG</t>
  </si>
  <si>
    <t>SHMZ12VC2AG</t>
  </si>
  <si>
    <t>3PAMSHH12-UVW</t>
  </si>
  <si>
    <t>3KARDA12UVW</t>
  </si>
  <si>
    <t>3KARDA18UVW</t>
  </si>
  <si>
    <t>SHCD18VC2AG</t>
  </si>
  <si>
    <t>SHMZ18VC2AG</t>
  </si>
  <si>
    <t>3PAMSHH18-UVW</t>
  </si>
  <si>
    <t>SHCD24VC2AG</t>
  </si>
  <si>
    <t>SHMZ24VC2AG</t>
  </si>
  <si>
    <t>3KARDA24UVW</t>
  </si>
  <si>
    <t>3PAMSHH24-UVW</t>
  </si>
  <si>
    <t>SHC12VE1AG</t>
  </si>
  <si>
    <t>SHM12VE1AG</t>
  </si>
  <si>
    <t>SHC12VE2AG</t>
  </si>
  <si>
    <t>SHM12VE2AG</t>
  </si>
  <si>
    <t>NDHAS22-12-O</t>
  </si>
  <si>
    <t>NDHAS22-12-I</t>
  </si>
  <si>
    <t>NDHAS22-24-O</t>
  </si>
  <si>
    <t>NDHAS22-24-I</t>
  </si>
  <si>
    <t>SHC24VE2AG</t>
  </si>
  <si>
    <t>SHM24VE2AG</t>
  </si>
  <si>
    <t>SHC09VC1AG</t>
  </si>
  <si>
    <t>SHM09VC1AG</t>
  </si>
  <si>
    <t>MOX230-12HFN1-BS8W</t>
  </si>
  <si>
    <t>MSAG11B-12HRFN1-BS0W</t>
  </si>
  <si>
    <t>SHC12VC1AG</t>
  </si>
  <si>
    <t>SHM12VC1AG</t>
  </si>
  <si>
    <t>SHC09VC2AG</t>
  </si>
  <si>
    <t>SHM09VC2AG</t>
  </si>
  <si>
    <t>MSAG11A-09HRFN1-MT0W</t>
  </si>
  <si>
    <t>MOX230-12HFN1-MS8W</t>
  </si>
  <si>
    <t>MSAG11B-12HRFN1-MS0W</t>
  </si>
  <si>
    <t>SHC12VC2AG</t>
  </si>
  <si>
    <t>SHM12VC2AG</t>
  </si>
  <si>
    <t>NDHBS20-12-O</t>
  </si>
  <si>
    <t>NDHBS20-12-I</t>
  </si>
  <si>
    <t>NDHBS20-18-O</t>
  </si>
  <si>
    <t>NDHBS20-18-I</t>
  </si>
  <si>
    <t>SHC18VC2AG</t>
  </si>
  <si>
    <t>SHM18VC2AG</t>
  </si>
  <si>
    <t>MSAG11C-18HRDN1-MS0W</t>
  </si>
  <si>
    <t>MOX430-24HFN1-MR0W</t>
  </si>
  <si>
    <t>MSAG11D-24HRFN1-MR0W</t>
  </si>
  <si>
    <t>SHC24VC2AG</t>
  </si>
  <si>
    <t>SHM24VC2AG</t>
  </si>
  <si>
    <t>O-ES-09-HP-C-230B</t>
  </si>
  <si>
    <t>MOX230-12HFN1-MV5W</t>
  </si>
  <si>
    <t>O-ES-12-HP-C-230B</t>
  </si>
  <si>
    <t>MOD33-24HFN1-MT0W</t>
  </si>
  <si>
    <t>O-ES-24-HP-C-230B</t>
  </si>
  <si>
    <t>SHC36VB2AB</t>
  </si>
  <si>
    <t>SHM36VB2AB</t>
  </si>
  <si>
    <t>A-36-HP-C-230C</t>
  </si>
  <si>
    <t>A-36-HP-WMAH-230C</t>
  </si>
  <si>
    <t>ADSZ136DA</t>
  </si>
  <si>
    <t>ADWAL36DA</t>
  </si>
  <si>
    <t>VIN1439H2V32(O)</t>
  </si>
  <si>
    <t>VIN1439H2V32(I)</t>
  </si>
  <si>
    <t>YN036GMFI20RPD</t>
  </si>
  <si>
    <t>WS036GMFI20HLD</t>
  </si>
  <si>
    <t>SHC09VE1AG</t>
  </si>
  <si>
    <t>SHM09VE1AG</t>
  </si>
  <si>
    <t>MSEPB-06HRFN1-MY5W</t>
  </si>
  <si>
    <t>MHSZ106DA</t>
  </si>
  <si>
    <t>MHWAL06DA</t>
  </si>
  <si>
    <t>DIRM-06HXPRO28-1Z</t>
  </si>
  <si>
    <t>DIRM-06HP-WM</t>
  </si>
  <si>
    <t>SHC09VE2AG</t>
  </si>
  <si>
    <t>SHM09VE2AG</t>
  </si>
  <si>
    <t>YN036GMFI18RUE</t>
  </si>
  <si>
    <t>UB036GMFILCFHD</t>
  </si>
  <si>
    <t>DIRM-36LCDA25-1Z</t>
  </si>
  <si>
    <t>DIRM-36HP-CF</t>
  </si>
  <si>
    <t>DIRM-36HP-CA</t>
  </si>
  <si>
    <t>CB036GMFILDFHE</t>
  </si>
  <si>
    <t>RB036GMFILDFHD</t>
  </si>
  <si>
    <t>DIRM-36HP-DU</t>
  </si>
  <si>
    <t>DIRM-48LCDA25-1Z</t>
  </si>
  <si>
    <t>DIRM-48HP-CF</t>
  </si>
  <si>
    <t>YN048GMFI18RUE</t>
  </si>
  <si>
    <t>UB048GMFILCFHD</t>
  </si>
  <si>
    <t>CB048GMFILDFHE</t>
  </si>
  <si>
    <t>DIRM-48HP-CA</t>
  </si>
  <si>
    <t>DIRM-48HP-DU</t>
  </si>
  <si>
    <t>RB048GMFILDFHD</t>
  </si>
  <si>
    <t>YN024GMFI20RPD</t>
  </si>
  <si>
    <t>CB024GMFILDFHE</t>
  </si>
  <si>
    <t>DIRM-24HP-CA</t>
  </si>
  <si>
    <t>3PAMSCH24</t>
  </si>
  <si>
    <t>3KARDA24UVC</t>
  </si>
  <si>
    <t>MHCAS24DA</t>
  </si>
  <si>
    <t>MOX230-12HFN1-BV0Q1W</t>
  </si>
  <si>
    <t>MSABB-12HRFN1-BV0Q1W</t>
  </si>
  <si>
    <t>DIY-12-HP-C-115C25</t>
  </si>
  <si>
    <t>DIY-12-HP-WMAH-115C25</t>
  </si>
  <si>
    <t>DIY-12-HP-C-115C</t>
  </si>
  <si>
    <t>DIY-18-HP-C-230C</t>
  </si>
  <si>
    <t>DIY-18-HP-WMAH-230C25</t>
  </si>
  <si>
    <t>DIY-18-HP-C-230C25</t>
  </si>
  <si>
    <t>MOX430-18HFN1-MT2Q1W</t>
  </si>
  <si>
    <t>MSABE-18HRFN1-MT2Q1W</t>
  </si>
  <si>
    <t>MOD31-23HFN1-MT2Q1W</t>
  </si>
  <si>
    <t>MSABE-23HRFN1-MT2Q1W</t>
  </si>
  <si>
    <t>DIY-24-HP-C-230C25</t>
  </si>
  <si>
    <t>DIY-24-HP-WMAH-230C25</t>
  </si>
  <si>
    <t>DIY-24-HP-C-230C</t>
  </si>
  <si>
    <t>YN009AMFI20RPD</t>
  </si>
  <si>
    <t>WS009AMFI20HLD</t>
  </si>
  <si>
    <t>A-09-HP-C-115C</t>
  </si>
  <si>
    <t>A-09-HP-WMAH-115C</t>
  </si>
  <si>
    <t>WS009GMFI20HLD</t>
  </si>
  <si>
    <t>A-12-HP-C-115C</t>
  </si>
  <si>
    <t>A-09-HP-WMAH-230C</t>
  </si>
  <si>
    <t>YN018GMFI20RPD</t>
  </si>
  <si>
    <t>WS018GMFI20HLD</t>
  </si>
  <si>
    <t>A-18-HP-C-230C</t>
  </si>
  <si>
    <t>A-18-HP-WMAH-230C</t>
  </si>
  <si>
    <t>YN009AMFI22RPE</t>
  </si>
  <si>
    <t>WS009AMFI22HLE</t>
  </si>
  <si>
    <t>YN012AMFI22RPE</t>
  </si>
  <si>
    <t>WS012AMFI22HLE</t>
  </si>
  <si>
    <t>YN018GMFI22RPE</t>
  </si>
  <si>
    <t>WS018GMFI22HLE</t>
  </si>
  <si>
    <t>WS009GMFI22HLE</t>
  </si>
  <si>
    <t>WS012GMFI22HLE</t>
  </si>
  <si>
    <t>NDHAS22-18-O</t>
  </si>
  <si>
    <t>NDHAS22-18-I</t>
  </si>
  <si>
    <t>SHC18VE2AG</t>
  </si>
  <si>
    <t>SHM18VE2AG</t>
  </si>
  <si>
    <t>O-ES-18-HP-C-230B</t>
  </si>
  <si>
    <t>DIRM-18DA25-1Z</t>
  </si>
  <si>
    <t>UB018GMFILCFHD</t>
  </si>
  <si>
    <t>CB018GMFILCFHD</t>
  </si>
  <si>
    <t>RB018GMFILDFHD</t>
  </si>
  <si>
    <t>WS024GMFI22HLE</t>
  </si>
  <si>
    <t>MOD30U-30HFN1-M(GA)</t>
  </si>
  <si>
    <t>MSAGF-30HRFN1-MT0W</t>
  </si>
  <si>
    <t>DMA09HIW25230E8</t>
  </si>
  <si>
    <t>BMY9HH28C</t>
  </si>
  <si>
    <t>BMY9HH28WM</t>
  </si>
  <si>
    <t>CH-09MASTWM-230VI</t>
  </si>
  <si>
    <t>DEA09HIW25230E8</t>
  </si>
  <si>
    <t>Conforto</t>
  </si>
  <si>
    <t>DEA12HIW25230E8</t>
  </si>
  <si>
    <t>CH-12MASTWM-230VI</t>
  </si>
  <si>
    <t>BMY12HH26C</t>
  </si>
  <si>
    <t>BMY12HH26WM</t>
  </si>
  <si>
    <t>DMA12HIW25230E8</t>
  </si>
  <si>
    <t>DMA18HIW25230E8</t>
  </si>
  <si>
    <t>CH-18MASTWM-230VI</t>
  </si>
  <si>
    <t>BMY18HH22C</t>
  </si>
  <si>
    <t>BMY18HH22WM</t>
  </si>
  <si>
    <t>DEA18HIW25230E8</t>
  </si>
  <si>
    <t>DEA24HIW25230E8</t>
  </si>
  <si>
    <t>BMY24HH22C</t>
  </si>
  <si>
    <t>BMY24HH22WM</t>
  </si>
  <si>
    <t>CH-24MASTWM-230VI</t>
  </si>
  <si>
    <t>DMA24HIW25230E8</t>
  </si>
  <si>
    <t>DEA09HOS25230E8</t>
  </si>
  <si>
    <t>DUA09HICU230X5</t>
  </si>
  <si>
    <t>CH-ES09-230VO</t>
  </si>
  <si>
    <t>DMA09HOS25230E8</t>
  </si>
  <si>
    <t>DMA12HOS25230E8</t>
  </si>
  <si>
    <t>DUA12HICU230X5</t>
  </si>
  <si>
    <t>CH-ES12-230VO</t>
  </si>
  <si>
    <t>DEA12HOS25230E8</t>
  </si>
  <si>
    <t>CH-ES24-230VO</t>
  </si>
  <si>
    <t>AOX330-09HFN1-MY5W</t>
  </si>
  <si>
    <t>DUA09HIDU230X5</t>
  </si>
  <si>
    <t>BM09MCC</t>
  </si>
  <si>
    <t>DUA12HIDU230X5</t>
  </si>
  <si>
    <t>DUA12HIFU230E5</t>
  </si>
  <si>
    <t>BM12MCC</t>
  </si>
  <si>
    <t>AOX330-12HFN1-MW5W</t>
  </si>
  <si>
    <t>ATIU-12HWFN1-M</t>
  </si>
  <si>
    <t>BM12MCD</t>
  </si>
  <si>
    <t>BM12M22CNS</t>
  </si>
  <si>
    <t>AOX430-17HFN1-MT0W</t>
  </si>
  <si>
    <t>DUA18HIDU230X5</t>
  </si>
  <si>
    <t>BM18MCD</t>
  </si>
  <si>
    <t>BM18MFCC</t>
  </si>
  <si>
    <t>BM18MCC</t>
  </si>
  <si>
    <t>DUA18HICU230X5</t>
  </si>
  <si>
    <t>DMA24HOS25230E8</t>
  </si>
  <si>
    <t>DUA24HIDU230X5</t>
  </si>
  <si>
    <t>AOD32-24HFN1-MT0W</t>
  </si>
  <si>
    <t>DEA24HOS25230E8</t>
  </si>
  <si>
    <t>BM24MFCC</t>
  </si>
  <si>
    <t>BM24MCD</t>
  </si>
  <si>
    <t>CH-09MOLVWM-230VI</t>
  </si>
  <si>
    <t>CH-12MOLVWM-230VI</t>
  </si>
  <si>
    <t>CH-18MOLVWM-230VI</t>
  </si>
  <si>
    <t>CH-24MOLVWM-230VI</t>
  </si>
  <si>
    <t>CH-ES12-115VO</t>
  </si>
  <si>
    <t>CH-12OLVWM-115VI</t>
  </si>
  <si>
    <t>BMX922C</t>
  </si>
  <si>
    <t>BMX922WM</t>
  </si>
  <si>
    <t>CH-NY12MIA-115VO</t>
  </si>
  <si>
    <t>CH-12OLV-115VI</t>
  </si>
  <si>
    <t>BMX1220C</t>
  </si>
  <si>
    <t>BMX1220WM</t>
  </si>
  <si>
    <t>BMY922C</t>
  </si>
  <si>
    <t>BMY922WM</t>
  </si>
  <si>
    <t>CH-NY09MIA-230VO</t>
  </si>
  <si>
    <t>CH-09MOLV-230VI</t>
  </si>
  <si>
    <t>BMY1221C</t>
  </si>
  <si>
    <t>BMY1221WM</t>
  </si>
  <si>
    <t>CH-NY12MIA-230VO</t>
  </si>
  <si>
    <t>CH-12MOLV-230VI</t>
  </si>
  <si>
    <t>CH-NY18MIA-230VO</t>
  </si>
  <si>
    <t>CH-18MOLV-230VI</t>
  </si>
  <si>
    <t>BMY1820C</t>
  </si>
  <si>
    <t>BMY1820WM</t>
  </si>
  <si>
    <t>BMY2419C</t>
  </si>
  <si>
    <t>BMY2419WM</t>
  </si>
  <si>
    <t>CH-NY24MIA-230VO</t>
  </si>
  <si>
    <t>CH-24MOLV-230VI</t>
  </si>
  <si>
    <t>AOX230-09HFN1-MW5W</t>
  </si>
  <si>
    <t>ASEPB-09HRFN1-MY5W(GA)</t>
  </si>
  <si>
    <t>YS25E-12HRDN1</t>
  </si>
  <si>
    <t>AOX230-12HFN1-MV5W</t>
  </si>
  <si>
    <t>ASEPB-12HRFN1-MW5W(GA)</t>
  </si>
  <si>
    <t>ASEPD-24HRFN1-MU0W</t>
  </si>
  <si>
    <t>AOD31-36HFN1-MP0W</t>
  </si>
  <si>
    <t>ASABF-36HRFNX-MQ0W</t>
  </si>
  <si>
    <t>DMA36HOS21230S1</t>
  </si>
  <si>
    <t>DMA36HIW21230S1</t>
  </si>
  <si>
    <t>CH-36ELSPHWM-230VI</t>
  </si>
  <si>
    <t>DEA36HOS21230S1</t>
  </si>
  <si>
    <t>DEA36HIW21230S1</t>
  </si>
  <si>
    <t>CH-ES09-115VO</t>
  </si>
  <si>
    <t>CH-09OLVWM-115VI</t>
  </si>
  <si>
    <t>BMY6HH27C</t>
  </si>
  <si>
    <t>BMY6HH27WM</t>
  </si>
  <si>
    <t>DMA06HOS28230E8</t>
  </si>
  <si>
    <t>DMA06HIW25230E8</t>
  </si>
  <si>
    <t>DEA06HIW25230E8</t>
  </si>
  <si>
    <t>DEA06HOS28230E8</t>
  </si>
  <si>
    <t>CH-HPR06F9-230VO</t>
  </si>
  <si>
    <t>CH-06MASTWM-230VI</t>
  </si>
  <si>
    <t>CH-06MOLVWM-230VI</t>
  </si>
  <si>
    <t>BMY36UC</t>
  </si>
  <si>
    <t>BM36MFCC</t>
  </si>
  <si>
    <t>CH-N36LCU-230VO</t>
  </si>
  <si>
    <t>CH-36LCFC/I</t>
  </si>
  <si>
    <t>CH-N36LCCT-230VI</t>
  </si>
  <si>
    <t>DEA36HOS18230S5</t>
  </si>
  <si>
    <t>DUA36HICU230X5</t>
  </si>
  <si>
    <t>DMA36HOS18230S5</t>
  </si>
  <si>
    <t>DUA36HIDU230X5</t>
  </si>
  <si>
    <t>BM36MCD</t>
  </si>
  <si>
    <t>BMY48UC</t>
  </si>
  <si>
    <t>BM48MFCC</t>
  </si>
  <si>
    <t>CH-N48LCU-230VO</t>
  </si>
  <si>
    <t>DMA48HOS18230S5</t>
  </si>
  <si>
    <t>DUA48HICU230X5</t>
  </si>
  <si>
    <t>CH-N48LCCT-230VI</t>
  </si>
  <si>
    <t>DEA48HOS18230S5</t>
  </si>
  <si>
    <t>DUA48HIDU230X5</t>
  </si>
  <si>
    <t>CH-NHPR36LCU-230VO</t>
  </si>
  <si>
    <t>DEA36HOS28230E8</t>
  </si>
  <si>
    <t>DMA36HOS28230E8</t>
  </si>
  <si>
    <t>CH-NHPR48LCU-230VO</t>
  </si>
  <si>
    <t>DEA48HOS28230E8</t>
  </si>
  <si>
    <t>DMA48HOS28230E8</t>
  </si>
  <si>
    <t>CH-N24MSPHCT-230VI</t>
  </si>
  <si>
    <t>DUA24HICU230X5</t>
  </si>
  <si>
    <t>BMY12DIY22C</t>
  </si>
  <si>
    <t>BMY12DIY22WM</t>
  </si>
  <si>
    <t>BMY18DIY22C</t>
  </si>
  <si>
    <t>BMY18DIY22WM</t>
  </si>
  <si>
    <t>BMY24DIY21C</t>
  </si>
  <si>
    <t>BMY24DIY21WM</t>
  </si>
  <si>
    <t>CH-NY09MIA-115VI</t>
  </si>
  <si>
    <t>DEA09HOS21115S1</t>
  </si>
  <si>
    <t>DEA09HIW21115S1</t>
  </si>
  <si>
    <t>DMA09HOS21115S1</t>
  </si>
  <si>
    <t>DMA09HIW21115S1</t>
  </si>
  <si>
    <t>AOX230-09HFN1-BS5W</t>
  </si>
  <si>
    <t>ASABA-09HRFN1-BT5W</t>
  </si>
  <si>
    <t>CH-NY09MIA-230VI</t>
  </si>
  <si>
    <t>AOX230-09HFN1-MT0W</t>
  </si>
  <si>
    <t>ASABA-09HRFN1-MU5W</t>
  </si>
  <si>
    <t>CH-NY18MIA-230VI</t>
  </si>
  <si>
    <t>DEA18HOS21230S1</t>
  </si>
  <si>
    <t>DEA18HIW21230S1</t>
  </si>
  <si>
    <t>DMA18HOS21230S1</t>
  </si>
  <si>
    <t>DMA18HIW21230S1</t>
  </si>
  <si>
    <t>ULTRA MAXI AIR</t>
  </si>
  <si>
    <t>LSAB-18HRDN1</t>
  </si>
  <si>
    <t>AOX330-18HFN1-MS0W</t>
  </si>
  <si>
    <t>ASABD-18HRFN1-MS1W</t>
  </si>
  <si>
    <t>DA1821-H2-O*</t>
  </si>
  <si>
    <t>DA1821-H2-I*</t>
  </si>
  <si>
    <t>MAXI AIR</t>
  </si>
  <si>
    <t>YS21F-18HRDN1</t>
  </si>
  <si>
    <t>DA0921-H2-O*</t>
  </si>
  <si>
    <t>DA0921-H2-I*</t>
  </si>
  <si>
    <t>YS21F-12HRDN1</t>
  </si>
  <si>
    <t>DA1221-H2-O*</t>
  </si>
  <si>
    <t>DA1221-H2-I*</t>
  </si>
  <si>
    <t>CH-ES18-230VO</t>
  </si>
  <si>
    <t>YS25E-18HRDN1</t>
  </si>
  <si>
    <t>DEA18HOS25230E8</t>
  </si>
  <si>
    <t>DMA18HOS25230E8</t>
  </si>
  <si>
    <t>AOX430-18HFN1-MU0W</t>
  </si>
  <si>
    <t>ASEPC-18HRFN1-MU0W</t>
  </si>
  <si>
    <t>CH-N60LCU-230VO</t>
  </si>
  <si>
    <t>DIYCASSETTE18HP-230C25</t>
  </si>
  <si>
    <t>3PAMSCONH12-2</t>
  </si>
  <si>
    <t>3KARDA12CON-2</t>
  </si>
  <si>
    <t>IS12H/O4S41R</t>
  </si>
  <si>
    <t>IS12H/I4S41R</t>
  </si>
  <si>
    <t>AS09H/O4S41P</t>
  </si>
  <si>
    <t>IS09H/I4S41P</t>
  </si>
  <si>
    <t>OAH09H/O4S4P</t>
  </si>
  <si>
    <t>IUMW109H/I41P</t>
  </si>
  <si>
    <t>CanAir</t>
  </si>
  <si>
    <t>C28SCH09H21</t>
  </si>
  <si>
    <t>C28SEH09H21</t>
  </si>
  <si>
    <t>ACIQ-09ZPL-HP230B</t>
  </si>
  <si>
    <t>ACIQ-09W-HH-MB</t>
  </si>
  <si>
    <t>Breeze33</t>
  </si>
  <si>
    <t>BZ33-HYP09OUT2-G2-P</t>
  </si>
  <si>
    <t>BZ33-HYP09WALL2-G2-P</t>
  </si>
  <si>
    <t>ACIQ-09W-HH-MC</t>
  </si>
  <si>
    <t>ACIQ-12ZPL-HP230B</t>
  </si>
  <si>
    <t>ACIQ-12W-HH-MC</t>
  </si>
  <si>
    <t>Clearity</t>
  </si>
  <si>
    <t>BZ33-HYP12OUT2-G2-P</t>
  </si>
  <si>
    <t>BZ33-HYP12WALL2-G2-P</t>
  </si>
  <si>
    <t>ACIQ-12W-HH-MB</t>
  </si>
  <si>
    <t>C28SCH12H21</t>
  </si>
  <si>
    <t>C28SEH12H21</t>
  </si>
  <si>
    <t>OAH12H/O4S4P</t>
  </si>
  <si>
    <t>IUMW112H/I41P</t>
  </si>
  <si>
    <t>AS12H/O4S41P</t>
  </si>
  <si>
    <t>IS12H/I4S41P</t>
  </si>
  <si>
    <t>C28SCH18H21</t>
  </si>
  <si>
    <t>C28SEH18H21</t>
  </si>
  <si>
    <t>BZ33-HYP18OUT2-G2-P</t>
  </si>
  <si>
    <t>BZ33-HYP18WALL2-G2-P</t>
  </si>
  <si>
    <t>ACIQ-18ZPL-HP230B</t>
  </si>
  <si>
    <t>ACIQ-18W-HH-MB</t>
  </si>
  <si>
    <t>AS18H/O4S41P</t>
  </si>
  <si>
    <t>OAH18H/O4S4P</t>
  </si>
  <si>
    <t>IUMW118H/I41P</t>
  </si>
  <si>
    <t>ACIQ-18W-HH-MC</t>
  </si>
  <si>
    <t>ACIQ-24ZPL-HP230B</t>
  </si>
  <si>
    <t>ACIQ-24W-HH-MC</t>
  </si>
  <si>
    <t>OAH24H/O4S4P</t>
  </si>
  <si>
    <t>IUMW124H/I41P</t>
  </si>
  <si>
    <t>AS24H/O4S41P</t>
  </si>
  <si>
    <t>IS24H/I4S41P</t>
  </si>
  <si>
    <t>ACIQ-24W-HH-MB</t>
  </si>
  <si>
    <t>BZ33-HYP24OUT2-G2-P</t>
  </si>
  <si>
    <t>BZ33-HYP24WALL2-G2-P</t>
  </si>
  <si>
    <t>C28SCH24H21</t>
  </si>
  <si>
    <t>C28SEH24H21</t>
  </si>
  <si>
    <t>LBHB18DYWO</t>
  </si>
  <si>
    <t>LBHB18DYWI</t>
  </si>
  <si>
    <t>SHLZ09VC2AG</t>
  </si>
  <si>
    <t>IS09H/O4S41P</t>
  </si>
  <si>
    <t>IUMC409H/I41P</t>
  </si>
  <si>
    <t>LBHB09DUWO</t>
  </si>
  <si>
    <t>LMHB09DSI</t>
  </si>
  <si>
    <t>OUS09H/O4S4P</t>
  </si>
  <si>
    <t>EHH-O09BB</t>
  </si>
  <si>
    <t>EHH-C09BA</t>
  </si>
  <si>
    <t>EHH-O12BB</t>
  </si>
  <si>
    <t>EHH-C12BA</t>
  </si>
  <si>
    <t>OUS12H/O4S4P</t>
  </si>
  <si>
    <t>IUMC412H/I41P</t>
  </si>
  <si>
    <t>LBHB12DUWO</t>
  </si>
  <si>
    <t>LMHB12DSI</t>
  </si>
  <si>
    <t>IS12H/O4S41P</t>
  </si>
  <si>
    <t>ACCA3U-12HRFN1-M(C)</t>
  </si>
  <si>
    <t>SHLZ12VC2AG</t>
  </si>
  <si>
    <t>LBHB24DUWO</t>
  </si>
  <si>
    <t>LMHB24DZDI</t>
  </si>
  <si>
    <t>OUS24H/O4S4P</t>
  </si>
  <si>
    <t>IUMFC24H/I41P</t>
  </si>
  <si>
    <t>IS24H/O4S41P</t>
  </si>
  <si>
    <t>IUMDL09H/I43P</t>
  </si>
  <si>
    <t>LMHB09DFI</t>
  </si>
  <si>
    <t>Airlux</t>
  </si>
  <si>
    <t>ASZ09O/2022</t>
  </si>
  <si>
    <t>AMD09I</t>
  </si>
  <si>
    <t>EHH-O9BB</t>
  </si>
  <si>
    <t>DIAMONDAIR</t>
  </si>
  <si>
    <t>D2009SHO2</t>
  </si>
  <si>
    <t>DF2009CI</t>
  </si>
  <si>
    <t>ACIQ-09CC-HH-MB</t>
  </si>
  <si>
    <t>BZ33-CASS09-P</t>
  </si>
  <si>
    <t>LBHB09DVWO</t>
  </si>
  <si>
    <t>MOU-A09H-2</t>
  </si>
  <si>
    <t>MIU-A09C-2</t>
  </si>
  <si>
    <t>MIU-A09D-2</t>
  </si>
  <si>
    <t>ACIQ-09CD-HH-MB</t>
  </si>
  <si>
    <t>BZ33-DIDU9-P</t>
  </si>
  <si>
    <t>EHH-D12BA</t>
  </si>
  <si>
    <t>FRUIKONAIRE</t>
  </si>
  <si>
    <t>SIU-12DOR1</t>
  </si>
  <si>
    <t>SIU-12DIR1</t>
  </si>
  <si>
    <t>IUMDL12H/I43P</t>
  </si>
  <si>
    <t>ASZ12O/2022</t>
  </si>
  <si>
    <t>AMD12I</t>
  </si>
  <si>
    <t>LMHB12DFI</t>
  </si>
  <si>
    <t>IUMCO12H/I41P</t>
  </si>
  <si>
    <t>LMHB12DZGI</t>
  </si>
  <si>
    <t>D2012SHO2</t>
  </si>
  <si>
    <t>DF2012CI</t>
  </si>
  <si>
    <t>ACIQ-12CC-HH-MB</t>
  </si>
  <si>
    <t>BZ33-CASS12-P</t>
  </si>
  <si>
    <t>LBHB12DVWO</t>
  </si>
  <si>
    <t>MOU-A12H-2</t>
  </si>
  <si>
    <t>MIU-A12C-2</t>
  </si>
  <si>
    <t>MIU-A12D-2</t>
  </si>
  <si>
    <t>ACIQ-12CD-HH-MB</t>
  </si>
  <si>
    <t>BZ33-DIDU12-P</t>
  </si>
  <si>
    <t>ACIQ-12FM-HH-MB</t>
  </si>
  <si>
    <t>BZ33-ICM12-G2-P</t>
  </si>
  <si>
    <t>MIU-A12F-2</t>
  </si>
  <si>
    <t>MOU-A18H-2</t>
  </si>
  <si>
    <t>MIU-A18D-2</t>
  </si>
  <si>
    <t>IUMDL18H/I43P</t>
  </si>
  <si>
    <t>LBHB18DVWO</t>
  </si>
  <si>
    <t>LMHB18DFI</t>
  </si>
  <si>
    <t>ACIQ-18CD-HH-MB</t>
  </si>
  <si>
    <t>BZ33-DIDU18-P</t>
  </si>
  <si>
    <t>ACIQ-18FM-HH-MB</t>
  </si>
  <si>
    <t>LMHB18DZDI</t>
  </si>
  <si>
    <t>BZ33-IFMU18-P</t>
  </si>
  <si>
    <t>IUMFC18H/I41P</t>
  </si>
  <si>
    <t>MIU-A18F-2</t>
  </si>
  <si>
    <t>MIU-A18C-2</t>
  </si>
  <si>
    <t>IUMC418H/I41P</t>
  </si>
  <si>
    <t>LMHB18DSI</t>
  </si>
  <si>
    <t>ACIQ-18CC-HH-MB</t>
  </si>
  <si>
    <t>BZ33-CASS18-P</t>
  </si>
  <si>
    <t>D2018SHO2</t>
  </si>
  <si>
    <t>DF2018CI</t>
  </si>
  <si>
    <t>SIU-24DOR1</t>
  </si>
  <si>
    <t>SIU-24DIR1</t>
  </si>
  <si>
    <t>EHH-O24BB</t>
  </si>
  <si>
    <t>EHH-D24BA</t>
  </si>
  <si>
    <t>IUMDL24H/I43P</t>
  </si>
  <si>
    <t>LMHB24DFI</t>
  </si>
  <si>
    <t>ASZ24O/2022</t>
  </si>
  <si>
    <t>EHH-O24BA</t>
  </si>
  <si>
    <t>BZ33-IFMU24-G2-P</t>
  </si>
  <si>
    <t>LBHB24DVWO</t>
  </si>
  <si>
    <t>ACIQ-24FM-HH-MB</t>
  </si>
  <si>
    <t>MOU-A24H-2</t>
  </si>
  <si>
    <t>MIU-A24F-2</t>
  </si>
  <si>
    <t>MIU-A24D-2</t>
  </si>
  <si>
    <t>ACIQ-24CD-HH-MB</t>
  </si>
  <si>
    <t>LEA18SZ25SK-O</t>
  </si>
  <si>
    <t>LEA18UUSK-I</t>
  </si>
  <si>
    <t>LEA09SZ35SK-O</t>
  </si>
  <si>
    <t>LEA09UUSK-I</t>
  </si>
  <si>
    <t>DF2009HMSI2</t>
  </si>
  <si>
    <t>CH-B09MOLVWM-230VI</t>
  </si>
  <si>
    <t>LBHB09DUWI</t>
  </si>
  <si>
    <t>MIU-A09W-2</t>
  </si>
  <si>
    <t>MIU-A12W-2</t>
  </si>
  <si>
    <t>LBHB12DUWI</t>
  </si>
  <si>
    <t>CH-B12MOLVWM-230VI</t>
  </si>
  <si>
    <t>DF2012HMSI2</t>
  </si>
  <si>
    <t>LEA12SZ35SK-O</t>
  </si>
  <si>
    <t>LEA12UUSK-I</t>
  </si>
  <si>
    <t>LEA18SZ35SK-O</t>
  </si>
  <si>
    <t>DF2018HMSI2</t>
  </si>
  <si>
    <t>CH-B18MOLVWM-230VI</t>
  </si>
  <si>
    <t>LBHB18DUWI</t>
  </si>
  <si>
    <t>MIU-A18W-2</t>
  </si>
  <si>
    <t>MIU-A24W-2</t>
  </si>
  <si>
    <t>LBHB24DUWI</t>
  </si>
  <si>
    <t>LEA24SZ35SK-O</t>
  </si>
  <si>
    <t>LEA24UUSK-I</t>
  </si>
  <si>
    <t>CH-B24MOLVWM-230VI</t>
  </si>
  <si>
    <t>D2024SHO2</t>
  </si>
  <si>
    <t>DF2024HMSI2</t>
  </si>
  <si>
    <t>CH-B12OLVWM-115VI</t>
  </si>
  <si>
    <t>NAKS-SPLIT AC-12K-ODU-115</t>
  </si>
  <si>
    <t>NAKS-SPLIT AC-12K-IDU-115</t>
  </si>
  <si>
    <t>NAKS-SPLIT AC-12K-ODU-208-230</t>
  </si>
  <si>
    <t>NAKS-SPLIT AC-12K-IDU-208-230</t>
  </si>
  <si>
    <t>LEA12SZ25SK-O</t>
  </si>
  <si>
    <t>NAKS-SPLIT AC-24K-ODU-208-230</t>
  </si>
  <si>
    <t>NAKS-SPLIT AC-24K-IDU-208-230</t>
  </si>
  <si>
    <t>KFR-25W/B</t>
  </si>
  <si>
    <t>KFR-25G/B</t>
  </si>
  <si>
    <t>MOU-A09G-1</t>
  </si>
  <si>
    <t>MIU-A09W-1</t>
  </si>
  <si>
    <t>DA-115-12-20-O</t>
  </si>
  <si>
    <t>DA-115-12-20-I</t>
  </si>
  <si>
    <t>LBH12ATO</t>
  </si>
  <si>
    <t>LBH12ATI</t>
  </si>
  <si>
    <t>LEA12SZ15SK-O</t>
  </si>
  <si>
    <t>LEA1215SK-I</t>
  </si>
  <si>
    <t>CE12H/O4S41R</t>
  </si>
  <si>
    <t>CE12H/I4S41R</t>
  </si>
  <si>
    <t>MOU-A12G-1</t>
  </si>
  <si>
    <t>MIU-A12W-1</t>
  </si>
  <si>
    <t>KFR-35W/B</t>
  </si>
  <si>
    <t>KFR-35G/B</t>
  </si>
  <si>
    <t>DOX230-12HFN1-BS8W</t>
  </si>
  <si>
    <t>DSAG11B-12HRFN1-BS0W</t>
  </si>
  <si>
    <t>KFR-25W/A</t>
  </si>
  <si>
    <t>KFR-25G/A</t>
  </si>
  <si>
    <t>CE09H/O4S41P</t>
  </si>
  <si>
    <t>CE09H/I4S41P</t>
  </si>
  <si>
    <t>MOU-A09G-2</t>
  </si>
  <si>
    <t>MIU-A09GW-2</t>
  </si>
  <si>
    <t>LBH09DTO</t>
  </si>
  <si>
    <t>LBH09DTI</t>
  </si>
  <si>
    <t>LBH12DTO</t>
  </si>
  <si>
    <t>LBH12DTI</t>
  </si>
  <si>
    <t>MOU-A12G-2</t>
  </si>
  <si>
    <t>MIU-A12GW-2</t>
  </si>
  <si>
    <t>CE12H/O4S41P</t>
  </si>
  <si>
    <t>CE12H/I4S41P</t>
  </si>
  <si>
    <t>KFR-35W/A</t>
  </si>
  <si>
    <t>KFR-35G/A</t>
  </si>
  <si>
    <t>DOX230-12HFN1-MS8W</t>
  </si>
  <si>
    <t>DSAG11B-12HRFN1-MS0W</t>
  </si>
  <si>
    <t>DOX330-18HFN1-MS0W</t>
  </si>
  <si>
    <t>DSAG11C-18HRDN1-MS0W</t>
  </si>
  <si>
    <t>KFR-51W/A</t>
  </si>
  <si>
    <t>KFR-51G/A</t>
  </si>
  <si>
    <t>CE18H/O4S41P</t>
  </si>
  <si>
    <t>CE18H/I4S41P</t>
  </si>
  <si>
    <t>MOU-A18G-2</t>
  </si>
  <si>
    <t>MIU-A18GW-2</t>
  </si>
  <si>
    <t>LBH18DTO</t>
  </si>
  <si>
    <t>LBH18DTI</t>
  </si>
  <si>
    <t>LEA18SZ15SK-O</t>
  </si>
  <si>
    <t>LEA1815SK-I</t>
  </si>
  <si>
    <t>LBH24DTO</t>
  </si>
  <si>
    <t>LBH24DTI</t>
  </si>
  <si>
    <t>MOU-A24G-2</t>
  </si>
  <si>
    <t>MIU-A24GW-2</t>
  </si>
  <si>
    <t>CE24H/O4S41P</t>
  </si>
  <si>
    <t>CE24H/I4S41P</t>
  </si>
  <si>
    <t>KFR-70W/A</t>
  </si>
  <si>
    <t>KFR-70G/A</t>
  </si>
  <si>
    <t>DOX430-24HFN1-MR0W</t>
  </si>
  <si>
    <t>DSAG11D-24HRFN1-MR0W</t>
  </si>
  <si>
    <t>BZ33-HP36OUT2-G2-C</t>
  </si>
  <si>
    <t>BZ33-HP36WALL2-G2-C</t>
  </si>
  <si>
    <t>ACIQ-36Z-HP230B</t>
  </si>
  <si>
    <t>ACIQ-36W-HP230B</t>
  </si>
  <si>
    <t>MOU-A36G-2</t>
  </si>
  <si>
    <t>MIU-A36W-2</t>
  </si>
  <si>
    <t>DOD31-36HFN1-MP0W</t>
  </si>
  <si>
    <t>DSABF-36HRFNX-MQ0W</t>
  </si>
  <si>
    <t>LBH36DTO</t>
  </si>
  <si>
    <t>LBH36DTI</t>
  </si>
  <si>
    <t>CH-B09OLVWM-115VI</t>
  </si>
  <si>
    <t>NAKS-SPLIT AC-9K-ODU-115</t>
  </si>
  <si>
    <t>NAKS-SPLIT AC-9K-IDU-115</t>
  </si>
  <si>
    <t>IUMW106H/I41P</t>
  </si>
  <si>
    <t>IS06H/I4S41P</t>
  </si>
  <si>
    <t>BZ33-HYP06OUT2-G2-P</t>
  </si>
  <si>
    <t>BZ33-HYP06WALL2-G2-P</t>
  </si>
  <si>
    <t>C28SCH06H21</t>
  </si>
  <si>
    <t>C28SEH06H21</t>
  </si>
  <si>
    <t>ACIQ-06ZPL-HP230B</t>
  </si>
  <si>
    <t>ACIQ-06W-HH-MC</t>
  </si>
  <si>
    <t>CH-B06MOLVWM-230VI</t>
  </si>
  <si>
    <t>LBHB06DVWO</t>
  </si>
  <si>
    <t>LBHB06DVWI</t>
  </si>
  <si>
    <t>NAKS-SPLIT AC-9K-ODU-208-230</t>
  </si>
  <si>
    <t>NAKS-SPLIT AC-9K-IDU-208-230</t>
  </si>
  <si>
    <t>LEA09SZ25SK-O</t>
  </si>
  <si>
    <t>MOU-A36L-2</t>
  </si>
  <si>
    <t>MIU-A36LF-2</t>
  </si>
  <si>
    <t>OUS36H/O4S41P</t>
  </si>
  <si>
    <t>IUMFC36H/I41P</t>
  </si>
  <si>
    <t>LUHB36DO</t>
  </si>
  <si>
    <t>LUHB36DZDI</t>
  </si>
  <si>
    <t>IUMC436H/I41P</t>
  </si>
  <si>
    <t>LUHB36DSI</t>
  </si>
  <si>
    <t>MIU-A36LC-2</t>
  </si>
  <si>
    <t>AOD30U-36HFN1-MP0(GA)</t>
  </si>
  <si>
    <t>MIU-A36LD-2</t>
  </si>
  <si>
    <t>EHH-O36BB</t>
  </si>
  <si>
    <t>EHH-D36BA</t>
  </si>
  <si>
    <t>LUHB36DFI</t>
  </si>
  <si>
    <t>DOD30U-36HFN1-MP0(GA)</t>
  </si>
  <si>
    <t>ASZ36O/2022</t>
  </si>
  <si>
    <t>IUMDL36H/I43P</t>
  </si>
  <si>
    <t>SIU-36DOR1</t>
  </si>
  <si>
    <t>SIU-36DIR1</t>
  </si>
  <si>
    <t>LUHB48DO</t>
  </si>
  <si>
    <t>LUHB48DZDI</t>
  </si>
  <si>
    <t>OUS48H/O4S41P</t>
  </si>
  <si>
    <t>IUMFC48H/I41P</t>
  </si>
  <si>
    <t>MOU-A48L-2</t>
  </si>
  <si>
    <t>MIU-A48LF-2</t>
  </si>
  <si>
    <t>MIU-A48LC-2</t>
  </si>
  <si>
    <t>IUMC448H/I41P</t>
  </si>
  <si>
    <t>LUHB48DSI</t>
  </si>
  <si>
    <t>LUHB48DFI</t>
  </si>
  <si>
    <t>DOE30U-48HFN1-MP0(GA)</t>
  </si>
  <si>
    <t>IUMDL48H/I43P</t>
  </si>
  <si>
    <t>ASZ48O/2022</t>
  </si>
  <si>
    <t>AMD48I</t>
  </si>
  <si>
    <t>MIU-A48LD-2</t>
  </si>
  <si>
    <t>BMY36HHUC</t>
  </si>
  <si>
    <t>MOU-A36LH-2</t>
  </si>
  <si>
    <t>ACIQ-36ZPL-HP230B</t>
  </si>
  <si>
    <t>ACIQ-36FM-HH-MB</t>
  </si>
  <si>
    <t>OAH36H/O4S41P</t>
  </si>
  <si>
    <t>LUUHB36DO</t>
  </si>
  <si>
    <t>ACIQ-36CC-HH-MB</t>
  </si>
  <si>
    <t>ACIQ-36CD-HH-MB</t>
  </si>
  <si>
    <t>LUUHB48DO</t>
  </si>
  <si>
    <t>OAH48H/O4S41P</t>
  </si>
  <si>
    <t>ACIQ-48ZPL-HP230B</t>
  </si>
  <si>
    <t>ACIQ-48FM-HH-MB</t>
  </si>
  <si>
    <t>MOU-A48LH-2</t>
  </si>
  <si>
    <t>BMY48HHUC</t>
  </si>
  <si>
    <t>ACIQ-48CC-HH-MB</t>
  </si>
  <si>
    <t>ACIQ-48CD-HH-MB</t>
  </si>
  <si>
    <t>ACD1-24HRFN1-MT0W</t>
  </si>
  <si>
    <t>SHLZ24VC2AG</t>
  </si>
  <si>
    <t>IUMC424H/I41P</t>
  </si>
  <si>
    <t>LMHB24DSI</t>
  </si>
  <si>
    <t>BZ33-CASS24-G2-P</t>
  </si>
  <si>
    <t>MIU-A24C-2</t>
  </si>
  <si>
    <t>DF2024CI2</t>
  </si>
  <si>
    <t>BZ33-HP09OUT1-G2-C</t>
  </si>
  <si>
    <t>BZ33-HP09WALL1-G2-C</t>
  </si>
  <si>
    <t>ACIQ-09Z-HP115B</t>
  </si>
  <si>
    <t>ACIQ-09W-HP115B</t>
  </si>
  <si>
    <t>KANIONco</t>
  </si>
  <si>
    <t>KWSM-09IR410AHS20.5MVL</t>
  </si>
  <si>
    <t>KWSM-09IR410AHS20.7MVL</t>
  </si>
  <si>
    <t>KWSM-09IR410AHS20.6MVL</t>
  </si>
  <si>
    <t>C22SCH09H11</t>
  </si>
  <si>
    <t>C22SEH09H11</t>
  </si>
  <si>
    <t>EHS-O09BB</t>
  </si>
  <si>
    <t>EHS-W09BB</t>
  </si>
  <si>
    <t>EHS-O9BB</t>
  </si>
  <si>
    <t>KWSM-09IR410AHS21.5MV</t>
  </si>
  <si>
    <t>KWSM-09IR410AHS21.7MV</t>
  </si>
  <si>
    <t>KWSM-09IR410AHS21.6MV</t>
  </si>
  <si>
    <t>C22SCH09H21</t>
  </si>
  <si>
    <t>C22SEH09H21</t>
  </si>
  <si>
    <t>ACIQ-18Z-HP230B</t>
  </si>
  <si>
    <t>ACIQ-18W-HP230B</t>
  </si>
  <si>
    <t>BZ33-HP18OUT2-G2-C</t>
  </si>
  <si>
    <t>BZ33-HP18WALL2-G2-C</t>
  </si>
  <si>
    <t>EHS-O18BB</t>
  </si>
  <si>
    <t>EHS-W18BB</t>
  </si>
  <si>
    <t>KWSM-18IR410AHS19MV</t>
  </si>
  <si>
    <t>KWSM-18IR410AHS21MV</t>
  </si>
  <si>
    <t>KWSM-18IR410AHS20MV</t>
  </si>
  <si>
    <t>C22SCH18H21</t>
  </si>
  <si>
    <t>C22SEH18H21</t>
  </si>
  <si>
    <t>ASZ12O115/2022</t>
  </si>
  <si>
    <t>ASZ12I115/2022</t>
  </si>
  <si>
    <t>KWSM-12IR410AHS21.5MVL</t>
  </si>
  <si>
    <t>KWSM-09IR410AHS26MVL</t>
  </si>
  <si>
    <t>KWSM-09IR410AHS25MVL</t>
  </si>
  <si>
    <t>KWSM-12IR410AHS21.7MVL</t>
  </si>
  <si>
    <t>KWSM-12IR410AHS21.6MVL</t>
  </si>
  <si>
    <t>KWSM-18IR410AHS23.7MV</t>
  </si>
  <si>
    <t>KWSM-18IR410AHS23.6MV</t>
  </si>
  <si>
    <t>KWSM-18IR410AHS23.5MV</t>
  </si>
  <si>
    <t>EHH-O18BB</t>
  </si>
  <si>
    <t>EHH-W18BB</t>
  </si>
  <si>
    <t>ASZ18O/2022</t>
  </si>
  <si>
    <t>AMM18I/2022</t>
  </si>
  <si>
    <t>ASZ09O115/2022</t>
  </si>
  <si>
    <t>ASZ09I115/2022</t>
  </si>
  <si>
    <t>KWSM-09IR410AHS24MVL</t>
  </si>
  <si>
    <t>KWSM-09IR410AHS26MV</t>
  </si>
  <si>
    <t>KWSM-09IR410AHS25MV</t>
  </si>
  <si>
    <t>KWSM-09IR410AHS24MV</t>
  </si>
  <si>
    <t>EHH-W09BB</t>
  </si>
  <si>
    <t>AMM09I/2022</t>
  </si>
  <si>
    <t>AMM12I/2022</t>
  </si>
  <si>
    <t>EHH-W12BB</t>
  </si>
  <si>
    <t>KWSM-12IR410AHS22MV</t>
  </si>
  <si>
    <t>KWSM-12IR410AHS24MV</t>
  </si>
  <si>
    <t>KWSM-12IR410AHS23MV</t>
  </si>
  <si>
    <t>LBHB18DUWO</t>
  </si>
  <si>
    <t>NAKS-SPLIT AC-18K-ODU-208-230</t>
  </si>
  <si>
    <t>NAKS-SPLIT AC-18K-IDU-208-230</t>
  </si>
  <si>
    <t>AOX430-18HFN1-MT8W</t>
  </si>
  <si>
    <t>OUS18H/O4S4P</t>
  </si>
  <si>
    <t>ACCA3U-18HRFN1-M(C)</t>
  </si>
  <si>
    <t>SHLZ18VC2AG</t>
  </si>
  <si>
    <t>EHH-C18BA</t>
  </si>
  <si>
    <t>SIU-18DOR1</t>
  </si>
  <si>
    <t>SIU-18DIR1</t>
  </si>
  <si>
    <t>KWSM-24IR410AHS23MV</t>
  </si>
  <si>
    <t>KWSM-24IR410AHS22MV</t>
  </si>
  <si>
    <t>KWSM-24IR410AHS21MV</t>
  </si>
  <si>
    <t>EHH-W24BB</t>
  </si>
  <si>
    <t>AMM24I/2022</t>
  </si>
  <si>
    <t>DA2421-H2-O*</t>
  </si>
  <si>
    <t>DA2421-H2-I*</t>
  </si>
  <si>
    <t>BMY3021C</t>
  </si>
  <si>
    <t>BMY3020WM</t>
  </si>
  <si>
    <t>BMY60UC2</t>
  </si>
  <si>
    <t>LUHB60DO</t>
  </si>
  <si>
    <t>LUHB60DZDI</t>
  </si>
  <si>
    <t>MOU-A60L-2</t>
  </si>
  <si>
    <t>MIU-A60LF-2</t>
  </si>
  <si>
    <t>LUHB60DFI</t>
  </si>
  <si>
    <t>CH-12MMC-230VI</t>
  </si>
  <si>
    <t>BMM12LW</t>
  </si>
  <si>
    <t>ACIQ-12FM-HH-MC</t>
  </si>
  <si>
    <t>CH-16MMC-230VI</t>
  </si>
  <si>
    <t>BMM16LW</t>
  </si>
  <si>
    <t>ACIQ-18FM-HH-MC</t>
  </si>
  <si>
    <t>CH-18MCT1W-230VI</t>
  </si>
  <si>
    <t>CH-09MCT1W-230VI</t>
  </si>
  <si>
    <t>BMM9CC2</t>
  </si>
  <si>
    <t>MIU-A09CO-2</t>
  </si>
  <si>
    <t>MIU-A12CO-2</t>
  </si>
  <si>
    <t>BMM12CC2</t>
  </si>
  <si>
    <t>CH-12MCT1W-230VI</t>
  </si>
  <si>
    <t>MCBU-12HRFN1-MV0W</t>
  </si>
  <si>
    <t>CH-06MCT1W-230VI</t>
  </si>
  <si>
    <t>BMM6CC2</t>
  </si>
  <si>
    <t>BMM18CC2</t>
  </si>
  <si>
    <t>MIU-A18CO-2</t>
  </si>
  <si>
    <t>BMY60HHUC</t>
  </si>
  <si>
    <t>ACIQ-60FM-HH-MB</t>
  </si>
  <si>
    <t>CH-NY06MIA-115VO</t>
  </si>
  <si>
    <t>CH-NY06MIA-115VI</t>
  </si>
  <si>
    <t>CH-ES06-115VO</t>
  </si>
  <si>
    <t>CH-06OLVWM-115VI</t>
  </si>
  <si>
    <t>CH-06OLVWM-115VO</t>
  </si>
  <si>
    <t>VPB036H4M-3P</t>
  </si>
  <si>
    <t>AC036BXUDCH</t>
  </si>
  <si>
    <t>AV360CT</t>
  </si>
  <si>
    <t>AC024BXUPCH</t>
  </si>
  <si>
    <t>AV240BT</t>
  </si>
  <si>
    <t>AC060BXUPCH</t>
  </si>
  <si>
    <t>AV600CT</t>
  </si>
  <si>
    <t>AC048BXUPCH</t>
  </si>
  <si>
    <t>AV480CT</t>
  </si>
  <si>
    <t>AC036BXUPCH</t>
  </si>
  <si>
    <t>AS-24UW3SKK00</t>
  </si>
  <si>
    <t>AS-24UW3SKK**00</t>
  </si>
  <si>
    <t>01/23/23</t>
  </si>
  <si>
    <t>Samsung Electonics</t>
  </si>
  <si>
    <t>AC024BN4DCH</t>
  </si>
  <si>
    <t>AC018BNZDCH</t>
  </si>
  <si>
    <t>AC024BNZDCH</t>
  </si>
  <si>
    <t>AC036BXADCH</t>
  </si>
  <si>
    <t>AC036BNZDCH</t>
  </si>
  <si>
    <t>AC042BXADCH</t>
  </si>
  <si>
    <t>AC042BNZDCH</t>
  </si>
  <si>
    <t>AC048BXADCH</t>
  </si>
  <si>
    <t>AC048BNZDCH</t>
  </si>
  <si>
    <t>WIN09H7H51(O)</t>
  </si>
  <si>
    <t>WIN09H7H51(I)</t>
  </si>
  <si>
    <t>WIN12H7H51(O)</t>
  </si>
  <si>
    <t>WIN12H7H51(I)</t>
  </si>
  <si>
    <t>WIN18H7H51(O)</t>
  </si>
  <si>
    <t>WIN18H7H51(I)</t>
  </si>
  <si>
    <t>WIN24H7H51(O)</t>
  </si>
  <si>
    <t>WIN24H7H51(I)</t>
  </si>
  <si>
    <t>01/27/23</t>
  </si>
  <si>
    <t>M2S18H/O4S4P</t>
  </si>
  <si>
    <t>M2H18H/O4S4P</t>
  </si>
  <si>
    <t>M3S27H/O4S4P</t>
  </si>
  <si>
    <t>M3H27H/O4S4P</t>
  </si>
  <si>
    <t>M5H48H/O4S4P</t>
  </si>
  <si>
    <t>SHC2Z18VC2AG</t>
  </si>
  <si>
    <t>SHC3Z27VC2AG</t>
  </si>
  <si>
    <t>SENA/18HF/MOQ</t>
  </si>
  <si>
    <t>SENA/30HF/MOQ</t>
  </si>
  <si>
    <t>HMZ24H424ZMO</t>
  </si>
  <si>
    <t>MZ18H424ZMO</t>
  </si>
  <si>
    <t>HMZ18H424ZMO</t>
  </si>
  <si>
    <t>HMZ28H424ZMO</t>
  </si>
  <si>
    <t>HMZ48H424ZMO</t>
  </si>
  <si>
    <t>YN020GMFI22M2E</t>
  </si>
  <si>
    <t>YN030GMFI22M3E</t>
  </si>
  <si>
    <t>3PAMSH18-MZO2</t>
  </si>
  <si>
    <t>3PAMS18-HH-MZO2</t>
  </si>
  <si>
    <t>3PAMS48-HH-MZO5</t>
  </si>
  <si>
    <t>3PAMSH27-MZO3</t>
  </si>
  <si>
    <t>3PAMS27-HH-MZO3</t>
  </si>
  <si>
    <t>LEA18MZ-2P-25SK-O</t>
  </si>
  <si>
    <t>LEA20MZ-2P-35SK-O</t>
  </si>
  <si>
    <t>LEA27MZ-3P-25SK-O</t>
  </si>
  <si>
    <t>LEA28MZ-3P-35SK-O</t>
  </si>
  <si>
    <t>NDHAM-28-O</t>
  </si>
  <si>
    <t>NAKS-MULTI AC-18K-208-230</t>
  </si>
  <si>
    <t>NAKS-MULTI AC-27K-208-230</t>
  </si>
  <si>
    <t>MULTI2-18HP230B</t>
  </si>
  <si>
    <t>MULTI3-27HP230B</t>
  </si>
  <si>
    <t>DIY-MULTI2-18HP230C</t>
  </si>
  <si>
    <t>DIY-MULTI3-27HP230C</t>
  </si>
  <si>
    <t>DMA18HOM23230X2</t>
  </si>
  <si>
    <t>DMA18HOM25230X3</t>
  </si>
  <si>
    <t>DMA27HOM23230X2</t>
  </si>
  <si>
    <t>DMA27HOM25230X3</t>
  </si>
  <si>
    <t>DMA48HOM25230X3</t>
  </si>
  <si>
    <t>DMA55HOM25230X3</t>
  </si>
  <si>
    <t>LMHB18DO</t>
  </si>
  <si>
    <t>LMUHB18DO</t>
  </si>
  <si>
    <t>LMUHB48DO</t>
  </si>
  <si>
    <t>LMHB27DO</t>
  </si>
  <si>
    <t>LMUHB27DO</t>
  </si>
  <si>
    <t>A-KMH18DV-1</t>
  </si>
  <si>
    <t>A-KMH28TV-1</t>
  </si>
  <si>
    <t>A-KMH48PV-1</t>
  </si>
  <si>
    <t>3KARDA18MZ2</t>
  </si>
  <si>
    <t>3KARDA27MZ3</t>
  </si>
  <si>
    <t>KWSMO-18R410AIHMV</t>
  </si>
  <si>
    <t>KWSMO-30R410AIHMV</t>
  </si>
  <si>
    <t>MHMZ218DA</t>
  </si>
  <si>
    <t>MHMZ327DA</t>
  </si>
  <si>
    <t>MHMZ548DA</t>
  </si>
  <si>
    <t>DEA18HOM23230X2</t>
  </si>
  <si>
    <t>DEA18HOM25230X3</t>
  </si>
  <si>
    <t>DEA27HOM23230X2</t>
  </si>
  <si>
    <t>DEA27HOM25230X3</t>
  </si>
  <si>
    <t>DEA48HOM25230X3</t>
  </si>
  <si>
    <t>DEA55HOM25230X3</t>
  </si>
  <si>
    <t>ECO AIR</t>
  </si>
  <si>
    <t>M2OI-18HFN1-M</t>
  </si>
  <si>
    <t>M3OI-28HFN1-M</t>
  </si>
  <si>
    <t>M5OG-48HFN1-M-[X]</t>
  </si>
  <si>
    <t>M5OA-55HFN1-M-[X]</t>
  </si>
  <si>
    <t>EMH-2O18BB</t>
  </si>
  <si>
    <t>EMH-2O18BBH</t>
  </si>
  <si>
    <t>EMH-3O27BB</t>
  </si>
  <si>
    <t>EMH-3O27BBH</t>
  </si>
  <si>
    <t>DA27-3Z-0*</t>
  </si>
  <si>
    <t>ACIQ-18Z-HH-M2B</t>
  </si>
  <si>
    <t>ACIQ-27Z-HH-M3B</t>
  </si>
  <si>
    <t>ACIQ-48Z-HH-M5B</t>
  </si>
  <si>
    <t>ES-18Z-M2B</t>
  </si>
  <si>
    <t>ES-27Z-M3B</t>
  </si>
  <si>
    <t>ACIQ-55Z-HH-M5B</t>
  </si>
  <si>
    <t>DIRM-18DA25-2Z</t>
  </si>
  <si>
    <t>DIRM-18HXPRO28-2Z</t>
  </si>
  <si>
    <t>DIRM-27DA25-3Z</t>
  </si>
  <si>
    <t>DIRM-28HXPRO28-3Z</t>
  </si>
  <si>
    <t>DIRM-48HXPRO28-5Z</t>
  </si>
  <si>
    <t>DF18M2Z2</t>
  </si>
  <si>
    <t>DF30M2Z3</t>
  </si>
  <si>
    <t>MOU-2A18G-2</t>
  </si>
  <si>
    <t>MOU-2A18H-2</t>
  </si>
  <si>
    <t>MOU-5A48H-2</t>
  </si>
  <si>
    <t>MOU-3A27G-2</t>
  </si>
  <si>
    <t>MOU-3A27H-2</t>
  </si>
  <si>
    <t>MOU-5A55H-2</t>
  </si>
  <si>
    <t>COOPER&amp;HUNTER</t>
  </si>
  <si>
    <t>CH-18MES-230VO</t>
  </si>
  <si>
    <t>CH-HPR19M-230VO</t>
  </si>
  <si>
    <t>CH-28MES-230VO</t>
  </si>
  <si>
    <t>CH-HPR28M-230VO</t>
  </si>
  <si>
    <t>CH-HPR48M-230VO</t>
  </si>
  <si>
    <t>CH-HPR55M-230VO</t>
  </si>
  <si>
    <t>8222-C18-O</t>
  </si>
  <si>
    <t>8322-C27-O</t>
  </si>
  <si>
    <t>8522-C48-O</t>
  </si>
  <si>
    <t>CONFORTO</t>
  </si>
  <si>
    <t>CMZ-18-2Z</t>
  </si>
  <si>
    <t>CVH-18-2SH</t>
  </si>
  <si>
    <t>CMZ-27-3Z</t>
  </si>
  <si>
    <t>CVH-27-3SH</t>
  </si>
  <si>
    <t>CVH-48-5SH</t>
  </si>
  <si>
    <t>A-VMH18DV-1</t>
  </si>
  <si>
    <t>A-VMH28TV-1</t>
  </si>
  <si>
    <t>A-VMH48PV-1</t>
  </si>
  <si>
    <t>COAST AIR</t>
  </si>
  <si>
    <t>A-CAD12-0A</t>
  </si>
  <si>
    <t>B-CAD12-0A</t>
  </si>
  <si>
    <t>A-CAD09-0A</t>
  </si>
  <si>
    <t>B-CAD09-0A</t>
  </si>
  <si>
    <t>A-CAD18-1A</t>
  </si>
  <si>
    <t>B-CAD18-1A</t>
  </si>
  <si>
    <t>A-CAD24-1A</t>
  </si>
  <si>
    <t>B-CAD24-1A</t>
  </si>
  <si>
    <t>C28MC218H21</t>
  </si>
  <si>
    <t>C28MC548H21</t>
  </si>
  <si>
    <t>C28MC324H21</t>
  </si>
  <si>
    <t>BMM18C</t>
  </si>
  <si>
    <t>BMM18HHC</t>
  </si>
  <si>
    <t>BMM48HHC</t>
  </si>
  <si>
    <t>BMM27C</t>
  </si>
  <si>
    <t>BMM27HHC</t>
  </si>
  <si>
    <t>BMM55HHC</t>
  </si>
  <si>
    <t>AM2M18O/2022</t>
  </si>
  <si>
    <t>AM3M27O/2022</t>
  </si>
  <si>
    <t>A2OA-18HFN1-M</t>
  </si>
  <si>
    <t>A3OJ-27HFN1-M</t>
  </si>
  <si>
    <t>ACBU-18HRFN1-MU2W</t>
  </si>
  <si>
    <t>ACBU-09HRFN1-MW0W</t>
  </si>
  <si>
    <t>ACBU-12HRFN1-MV0W</t>
  </si>
  <si>
    <t>BZ33-HP273Z2-G2-P</t>
  </si>
  <si>
    <t>BZ33-HP182Z2-G2-P</t>
  </si>
  <si>
    <t>BZ33-HYP273Z2-G2-P</t>
  </si>
  <si>
    <t>BZ33-HYP485Z2-G2-P</t>
  </si>
  <si>
    <t>BZ33-HYP182Z2-G2-P</t>
  </si>
  <si>
    <t>01/31/23</t>
  </si>
  <si>
    <t>MOD30U-36HFN1-M(GA)</t>
  </si>
  <si>
    <t>MFGD-36HRFN1-MQ6W</t>
  </si>
  <si>
    <t>BZ33-OWCASS09-G2-P</t>
  </si>
  <si>
    <t>FUJIECO</t>
  </si>
  <si>
    <t>FEFS-36H2MD01(O)</t>
  </si>
  <si>
    <t>FEFS-36H2MD01(I)</t>
  </si>
  <si>
    <t>YH1824GHFD18R2</t>
  </si>
  <si>
    <t>DR024GHFD18HT2</t>
  </si>
  <si>
    <t>YH3036GHFD18R2</t>
  </si>
  <si>
    <t>DR036GHFD18HT2</t>
  </si>
  <si>
    <t>YH4248GHFD18R2</t>
  </si>
  <si>
    <t>DR048GHFD18HT2</t>
  </si>
  <si>
    <t>YH4860GHFD18R2</t>
  </si>
  <si>
    <t>DR060GHFD18HT2</t>
  </si>
  <si>
    <t>02/01/23</t>
  </si>
  <si>
    <t>CMZ-48-4Z</t>
  </si>
  <si>
    <t>MZ36H424ZMO</t>
  </si>
  <si>
    <t>SENA/36HF/MOQ</t>
  </si>
  <si>
    <t>DIRM-36DA25-4Z</t>
  </si>
  <si>
    <t>M4OG-36HFN1-M</t>
  </si>
  <si>
    <t>MULTI4-36HP230B</t>
  </si>
  <si>
    <t>YN050GMFI22M5E</t>
  </si>
  <si>
    <t>YN040GMFI22M4E</t>
  </si>
  <si>
    <t>SHC4Z36VC2AG</t>
  </si>
  <si>
    <t>3PAMSH36-MZO4</t>
  </si>
  <si>
    <t>3KARDA36MZ4</t>
  </si>
  <si>
    <t>DIY-MULTI5-48HP230C</t>
  </si>
  <si>
    <t>A4OG-36HFN1-M</t>
  </si>
  <si>
    <t>CH-36MES-230VO</t>
  </si>
  <si>
    <t>BMM36C</t>
  </si>
  <si>
    <t>M4S36H/O4S4P</t>
  </si>
  <si>
    <t>ES-36Z-M4B</t>
  </si>
  <si>
    <t>DEA36HOM23230X2</t>
  </si>
  <si>
    <t>DMA36HOM23230X2</t>
  </si>
  <si>
    <t>C28MC436H21</t>
  </si>
  <si>
    <t>BZ33-HP364Z2-G2-P</t>
  </si>
  <si>
    <t>ES-48Z-M5B</t>
  </si>
  <si>
    <t>DA48-5Z-O</t>
  </si>
  <si>
    <t>MOU-5A48G-2</t>
  </si>
  <si>
    <t>KWSMO-48R410AIHMV</t>
  </si>
  <si>
    <t>MOU-4A36H-2</t>
  </si>
  <si>
    <t>EMH-4O36BBH</t>
  </si>
  <si>
    <t>DF36M2Z4</t>
  </si>
  <si>
    <t>MOU-4A36G-2</t>
  </si>
  <si>
    <t>AM4M36O/2022</t>
  </si>
  <si>
    <t>EMH-4O36BB</t>
  </si>
  <si>
    <t>KWSMO-36R410AIHMV</t>
  </si>
  <si>
    <t>LEA36MZ-4P-25SK-O</t>
  </si>
  <si>
    <t>LMHB36DO</t>
  </si>
  <si>
    <t>ES-55Z-M5B</t>
  </si>
  <si>
    <t>DF55M2Z5</t>
  </si>
  <si>
    <t>3PAMSHH06-SZO</t>
  </si>
  <si>
    <t>3PAMSHH06-UVW</t>
  </si>
  <si>
    <t>3PAMS55-HH-MZO5</t>
  </si>
  <si>
    <t>3PAMSH55-MZO5</t>
  </si>
  <si>
    <t>CH-NHPR60LCU-230VO</t>
  </si>
  <si>
    <t>C25SCH09H21</t>
  </si>
  <si>
    <t>C25SCH12H21</t>
  </si>
  <si>
    <t>12/14/22</t>
  </si>
  <si>
    <t>AC024BN6DCH</t>
  </si>
  <si>
    <t>AC024BNADCH</t>
  </si>
  <si>
    <t>AC018BN6DCH</t>
  </si>
  <si>
    <t>AC018BN4DCH</t>
  </si>
  <si>
    <t>AC030BXSCCH</t>
  </si>
  <si>
    <t>AC030BN4DCH</t>
  </si>
  <si>
    <t>AC036BXSCCH</t>
  </si>
  <si>
    <t>AC036BN4DCH</t>
  </si>
  <si>
    <t>AC009BXADCH</t>
  </si>
  <si>
    <t>AC009BNHDCH</t>
  </si>
  <si>
    <t>AC018BNHDCH</t>
  </si>
  <si>
    <t>AC024BNHDCH</t>
  </si>
  <si>
    <t>AC030BNHDCH</t>
  </si>
  <si>
    <t>AC036BNHDCH</t>
  </si>
  <si>
    <t>AC009BNNDCH</t>
  </si>
  <si>
    <t>AC012BXADCH</t>
  </si>
  <si>
    <t>AC012BNNDCH</t>
  </si>
  <si>
    <t>AC030BNZDCH</t>
  </si>
  <si>
    <t>AC009BNLDCH</t>
  </si>
  <si>
    <t>AC012BNLDCH</t>
  </si>
  <si>
    <t>AC030BXADCH</t>
  </si>
  <si>
    <t>AC030BN6DCH</t>
  </si>
  <si>
    <t>AC036BN6DCH</t>
  </si>
  <si>
    <t>AC042BN6DCH</t>
  </si>
  <si>
    <t>AC048BN6DCH</t>
  </si>
  <si>
    <t>AC042BN4DCH</t>
  </si>
  <si>
    <t>AC048BN4DCH</t>
  </si>
  <si>
    <t>AC012BNHDCH</t>
  </si>
  <si>
    <t>AC042BNHDCH</t>
  </si>
  <si>
    <t>AC048BNHDCH</t>
  </si>
  <si>
    <t>AC036BNTDCH</t>
  </si>
  <si>
    <t>02/10/23</t>
  </si>
  <si>
    <t>CAQUAN IMPORT-EXPORT LTEE</t>
  </si>
  <si>
    <t>TOP LIFE</t>
  </si>
  <si>
    <t>TOP-12HA2/TI23-O</t>
  </si>
  <si>
    <t>TOP-12HA2/TI23-I</t>
  </si>
  <si>
    <t>TOP-18HA2/TI21-O</t>
  </si>
  <si>
    <t>TOP-18HA2/TI21-I</t>
  </si>
  <si>
    <t>BVRMB3925</t>
  </si>
  <si>
    <t>BVRMC3937</t>
  </si>
  <si>
    <t>BVRMC3948</t>
  </si>
  <si>
    <t>BVRMC7960</t>
  </si>
  <si>
    <t>02/13/23</t>
  </si>
  <si>
    <t>NTXSKH30A112AA</t>
  </si>
  <si>
    <t>NTXAMT30A112AA</t>
  </si>
  <si>
    <t>02/16/23</t>
  </si>
  <si>
    <t>DZ17VSA181B*</t>
  </si>
  <si>
    <t>DZ17VSA241B*</t>
  </si>
  <si>
    <t>DV36FECC14A*</t>
  </si>
  <si>
    <t>DV42FECC14A*</t>
  </si>
  <si>
    <t>CA*EA3026*4A*+MBVC2000**-1A*</t>
  </si>
  <si>
    <t>CA*EA3026*4A*+MBVC1600**-1A*</t>
  </si>
  <si>
    <t>CA*EA3026*4A*+MBVC1200**-1A*</t>
  </si>
  <si>
    <t>DV48FECD14A*</t>
  </si>
  <si>
    <t>DV60FECD14A*</t>
  </si>
  <si>
    <t>DZ17VSA481B*</t>
  </si>
  <si>
    <t>DZ6VSA3010A*</t>
  </si>
  <si>
    <t>DZ6VSA3610A*</t>
  </si>
  <si>
    <t>02/15/23</t>
  </si>
  <si>
    <t>AM036NXMDCR</t>
  </si>
  <si>
    <t>AM036TXMDCH</t>
  </si>
  <si>
    <t>AM048NXMDCR</t>
  </si>
  <si>
    <t>AM048TXMDCH</t>
  </si>
  <si>
    <t>AM053NXMDCR</t>
  </si>
  <si>
    <t>AM053TXMDCH</t>
  </si>
  <si>
    <t>AM060NXMDCR</t>
  </si>
  <si>
    <t>AM060MXMDCH</t>
  </si>
  <si>
    <t>12/26/22</t>
  </si>
  <si>
    <t>SCC-0609-HH-M</t>
  </si>
  <si>
    <t>SCC-1218-HH-M</t>
  </si>
  <si>
    <t>TM18H5O</t>
  </si>
  <si>
    <t>LEA36MZ-4P-35SK-O</t>
  </si>
  <si>
    <t>03/03/23</t>
  </si>
  <si>
    <t>AST-09UW3SVEDL01</t>
  </si>
  <si>
    <t>AST-12UW3SXEDL01</t>
  </si>
  <si>
    <t>AST-18UW3SBBDL00</t>
  </si>
  <si>
    <t>AST-24UW3SDBDL01</t>
  </si>
  <si>
    <t>AS-36UW3SDHVT00</t>
  </si>
  <si>
    <t>AMW5-42U3STA</t>
  </si>
  <si>
    <t>OCD09KCH23S-O</t>
  </si>
  <si>
    <t>OCD09KCH23S-I</t>
  </si>
  <si>
    <t>MPD18KCH22S-O</t>
  </si>
  <si>
    <t>MPD30KCH21S-O</t>
  </si>
  <si>
    <t>MPD24KCH21S-O</t>
  </si>
  <si>
    <t>UHD18KCH25S-O</t>
  </si>
  <si>
    <t>UHD18KCH25S-I</t>
  </si>
  <si>
    <t>UHD24KCH22S-O</t>
  </si>
  <si>
    <t>UHD24KCH22S-I</t>
  </si>
  <si>
    <t>A-VFH24TB-1</t>
  </si>
  <si>
    <t>03/14/23</t>
  </si>
  <si>
    <t>NTXMMX20A122C*</t>
  </si>
  <si>
    <t>NTXMMX24A132C*</t>
  </si>
  <si>
    <t>NTXMMX30A132C*</t>
  </si>
  <si>
    <t>NTXMMX36A142C*</t>
  </si>
  <si>
    <t>PUZ-HA36NKA</t>
  </si>
  <si>
    <t>PCA-A36KA*</t>
  </si>
  <si>
    <t>PKA-A36KA*</t>
  </si>
  <si>
    <t>WESTINGHOUSE</t>
  </si>
  <si>
    <t>WHU09SZA21S</t>
  </si>
  <si>
    <t>WHU09DHA21S</t>
  </si>
  <si>
    <t>WHU12SZA21S</t>
  </si>
  <si>
    <t>WHU12DHA21S</t>
  </si>
  <si>
    <t>WHU18SZA21S</t>
  </si>
  <si>
    <t>WHU18DHA21S</t>
  </si>
  <si>
    <t>WHU24SZA21S</t>
  </si>
  <si>
    <t>WHU24DHA21S</t>
  </si>
  <si>
    <t>WHU36SZA21S</t>
  </si>
  <si>
    <t>WHU36DHA21S</t>
  </si>
  <si>
    <t>WHU09CTA21S</t>
  </si>
  <si>
    <t>WHU12CTA21S</t>
  </si>
  <si>
    <t>WHU18CTA21S</t>
  </si>
  <si>
    <t>WHU24CTA21S</t>
  </si>
  <si>
    <t>WHU36CTA21S</t>
  </si>
  <si>
    <t>WHM24SZA21S</t>
  </si>
  <si>
    <t>WHM24DMA21S</t>
  </si>
  <si>
    <t>WHM36SZA21S</t>
  </si>
  <si>
    <t>WHM36DMA21S</t>
  </si>
  <si>
    <t>WHM48SZA21S</t>
  </si>
  <si>
    <t>WHM48DMA21S</t>
  </si>
  <si>
    <t>WHM60SZA21S</t>
  </si>
  <si>
    <t>WHM60DMA21S</t>
  </si>
  <si>
    <t>WHP18M2A21S</t>
  </si>
  <si>
    <t>WHP24M3A21S</t>
  </si>
  <si>
    <t>WHP36M4A21S</t>
  </si>
  <si>
    <t>WHP42M5A21S</t>
  </si>
  <si>
    <t>WHP09SZA21S</t>
  </si>
  <si>
    <t>WHP09WMA21S</t>
  </si>
  <si>
    <t>WHP12SZA21S</t>
  </si>
  <si>
    <t>WHP12WMA21S</t>
  </si>
  <si>
    <t>WHP18SZA21S</t>
  </si>
  <si>
    <t>WHP18WMA21S</t>
  </si>
  <si>
    <t>WHP24SZA21S</t>
  </si>
  <si>
    <t>WHP24WMA21S</t>
  </si>
  <si>
    <t>WHZ09SZA21S</t>
  </si>
  <si>
    <t>WHZ09WMA21S</t>
  </si>
  <si>
    <t>WHZ12SZA21S</t>
  </si>
  <si>
    <t>WHZ12WMA21S</t>
  </si>
  <si>
    <t>03/20/23</t>
  </si>
  <si>
    <t>09/14/22</t>
  </si>
  <si>
    <t>AE-X15ZU</t>
  </si>
  <si>
    <t>AY-XPC15ZU</t>
  </si>
  <si>
    <t>03/22/23</t>
  </si>
  <si>
    <t>Trane / Mitsubishi Electric</t>
  </si>
  <si>
    <t>NTXSPH06B112A*</t>
  </si>
  <si>
    <t>NTXWPH06B112A*</t>
  </si>
  <si>
    <t>MSZ-FS06NA***</t>
  </si>
  <si>
    <t>NAXWPH06B112A*</t>
  </si>
  <si>
    <t>NTXSPB06B112A*</t>
  </si>
  <si>
    <t>NTXSPH09B112A*</t>
  </si>
  <si>
    <t>NTXWPH09B112A*</t>
  </si>
  <si>
    <t>MSZ-FS09NA***</t>
  </si>
  <si>
    <t>NAXWPH09B112A*</t>
  </si>
  <si>
    <t>NTXSPB09B112A*</t>
  </si>
  <si>
    <t>NTXSPH12B112A*</t>
  </si>
  <si>
    <t>NTXWPH12B112A*</t>
  </si>
  <si>
    <t>MSZ-FS12NA***</t>
  </si>
  <si>
    <t>NAXWPH12B112A*</t>
  </si>
  <si>
    <t>NTXSPB12B112A*</t>
  </si>
  <si>
    <t>NTXSPH15B112A*</t>
  </si>
  <si>
    <t>NTXWPH15B112A*</t>
  </si>
  <si>
    <t>MSZ-FS15NA***</t>
  </si>
  <si>
    <t>NAXWPH15B112A*</t>
  </si>
  <si>
    <t>NTXSPB15B112A*</t>
  </si>
  <si>
    <t>NTXSPH18B112A*</t>
  </si>
  <si>
    <t>NTXWPH18B112A*</t>
  </si>
  <si>
    <t>MSZ-FS18NA***</t>
  </si>
  <si>
    <t>NAXWPH18B112A*</t>
  </si>
  <si>
    <t>NTXSPB18B112A*</t>
  </si>
  <si>
    <t>PUZ-HA24NHA1</t>
  </si>
  <si>
    <t>PLA-A24EA*</t>
  </si>
  <si>
    <t>PCA-A24KA*</t>
  </si>
  <si>
    <t>PKA-A24KA*</t>
  </si>
  <si>
    <t>FAD36AH2/A-D(U)</t>
  </si>
  <si>
    <t>03/31/23</t>
  </si>
  <si>
    <t>RX09BXVJU</t>
  </si>
  <si>
    <t>FTX09BXVJU</t>
  </si>
  <si>
    <t>RX12BXVJU</t>
  </si>
  <si>
    <t>FTX12BXVJU</t>
  </si>
  <si>
    <t>RX18BXVJU</t>
  </si>
  <si>
    <t>FTX18BXVJU</t>
  </si>
  <si>
    <t>RX24BXVJU</t>
  </si>
  <si>
    <t>FTX24BXVJU</t>
  </si>
  <si>
    <t>04/03/23</t>
  </si>
  <si>
    <t>Daikin Comfort Technologies North America, INC.</t>
  </si>
  <si>
    <t>2MX18AXVJU </t>
  </si>
  <si>
    <t>03/28/23</t>
  </si>
  <si>
    <t>3MXL24WMVJU*</t>
  </si>
  <si>
    <t>4MXL36WVJU*</t>
  </si>
  <si>
    <t>2MXS18WMVJU*</t>
  </si>
  <si>
    <t>3MXS24WMVJU*</t>
  </si>
  <si>
    <t>4MXS36WMVJU*</t>
  </si>
  <si>
    <t>5MXS48WVJU*</t>
  </si>
  <si>
    <t>2MXL18WMVJU*</t>
  </si>
  <si>
    <t>BB60-48WADU</t>
  </si>
  <si>
    <t>BBD48-24AH2ADU</t>
  </si>
  <si>
    <t>BBD60-24AH2ADU</t>
  </si>
  <si>
    <t>BB36-24WADU</t>
  </si>
  <si>
    <t>BBD36-24AH2ADU</t>
  </si>
  <si>
    <t>BBD24-24AH2ADU</t>
  </si>
  <si>
    <t>BBM42HX4O</t>
  </si>
  <si>
    <t>BBM36HX4O</t>
  </si>
  <si>
    <t>BBM30HX4O</t>
  </si>
  <si>
    <t>BBM24HX4O</t>
  </si>
  <si>
    <t>BBM18HX4O</t>
  </si>
  <si>
    <t>BB24HXP2A1DO</t>
  </si>
  <si>
    <t>BB24HXP2A1DI</t>
  </si>
  <si>
    <t>BB18HXP2A1DO</t>
  </si>
  <si>
    <t>BB18HXP2A1DI</t>
  </si>
  <si>
    <t>BB12HXP2A1DO</t>
  </si>
  <si>
    <t>BB12HXP2A1DI</t>
  </si>
  <si>
    <t>BB09HXP2A1DO</t>
  </si>
  <si>
    <t>BB09HXP2A1DI</t>
  </si>
  <si>
    <t>BB36HXQ2B2DO</t>
  </si>
  <si>
    <t>BB36HXQ2B2DI</t>
  </si>
  <si>
    <t>BB30HXQ2B2DO</t>
  </si>
  <si>
    <t>BB30HXQ2B2DI</t>
  </si>
  <si>
    <t>BB09HXCA5AO</t>
  </si>
  <si>
    <t>BB09HXCA5AI </t>
  </si>
  <si>
    <t>BB18HXCA5DO</t>
  </si>
  <si>
    <t>BB18HXCA5DI</t>
  </si>
  <si>
    <t>BB12HXCA5AO</t>
  </si>
  <si>
    <t>BB12HXCA5AI</t>
  </si>
  <si>
    <t>BB24HXCA5DO</t>
  </si>
  <si>
    <t>BB24HXCA5DI</t>
  </si>
  <si>
    <t>BB09HXCA5DO</t>
  </si>
  <si>
    <t>BB09HXCA5DI</t>
  </si>
  <si>
    <t>BB12HXCA5DO</t>
  </si>
  <si>
    <t>BB12HXCA5DI</t>
  </si>
  <si>
    <t>04/11/23</t>
  </si>
  <si>
    <t>GD MIDEA AIR-CONDITIONING EQUIPMENT CO., LTD.</t>
  </si>
  <si>
    <t>MAC-24HWDN1-MN0-N</t>
  </si>
  <si>
    <t>MOX430-18HFN1-MU0W</t>
  </si>
  <si>
    <t>MVC-18HWFN1-MW(GA)</t>
  </si>
  <si>
    <t xml:space="preserve">MVC-23HWFN1-M </t>
  </si>
  <si>
    <t>MVC-30HWFN1-M(GA)</t>
  </si>
  <si>
    <t>MVCU-36HWFN1-M(GA)</t>
  </si>
  <si>
    <t>MOD30U-36HFN1-MP0(GA)</t>
  </si>
  <si>
    <t xml:space="preserve">MVC-36HWFN1-M(GA) </t>
  </si>
  <si>
    <t>MOE30U-48HFN1-MP0(GA)</t>
  </si>
  <si>
    <t>MVC-48HWFN1-M(GA)</t>
  </si>
  <si>
    <t>MOE30U-60HFN1-M(GA)(X)</t>
  </si>
  <si>
    <t>MVC-60HWFN1-M(GA)</t>
  </si>
  <si>
    <t>MVC-23HWFN1-M</t>
  </si>
  <si>
    <t>MOE30U-36HFN1-M(GA)</t>
  </si>
  <si>
    <t>MVC-36HWFN1-M(GA)</t>
  </si>
  <si>
    <t>MOE30U-48HFN1-M-[X](GA)</t>
  </si>
  <si>
    <t>MOE30U-55HFN1-M-[X](GA)</t>
  </si>
  <si>
    <t>MVC-60HWFN1-MQ0</t>
  </si>
  <si>
    <t>MOE30U-55HFN1-M</t>
  </si>
  <si>
    <t>MVC-18HWFN1-MQ1W</t>
  </si>
  <si>
    <t>MVC-23HWFN1-MQ1W</t>
  </si>
  <si>
    <t>MOD30U-30HFN1-MR0Q1W</t>
  </si>
  <si>
    <t>MVC-30HWFN1-MQ1W</t>
  </si>
  <si>
    <t>MOD31U-36HFN1-MR0</t>
  </si>
  <si>
    <t>MVC-36HWFN1-MR0</t>
  </si>
  <si>
    <t>MOE30U-48HFN1-MQ3</t>
  </si>
  <si>
    <t>MVC-48HWFN1-MQ3</t>
  </si>
  <si>
    <t>MOE31U-60HFN1-MR0</t>
  </si>
  <si>
    <t>MVC-60HWFN1-MR0</t>
  </si>
  <si>
    <t>MOX430-17HFN1-MT0Q1W</t>
  </si>
  <si>
    <t>MOD30-24HFN1-MU0Q1W</t>
  </si>
  <si>
    <t>MOD30U-30HFN1-MP0-Q1W</t>
  </si>
  <si>
    <t>MOE31U-36HFN1-MR0</t>
  </si>
  <si>
    <t>MOE30U-55HFN1-MQ3</t>
  </si>
  <si>
    <t>MAC-24HWDN1-MN0</t>
  </si>
  <si>
    <t>MAC-36HWDN1-MN0</t>
  </si>
  <si>
    <t>MAC-60HWDN1-MN0</t>
  </si>
  <si>
    <t>MAC-48HWDN1-MN0</t>
  </si>
  <si>
    <t>03/14/22</t>
  </si>
  <si>
    <t>RXM09VVJU</t>
  </si>
  <si>
    <t>FTXM09VVJU</t>
  </si>
  <si>
    <t>RXM18VVJU</t>
  </si>
  <si>
    <t>FTXM18VVJU</t>
  </si>
  <si>
    <t>RXM24VVJU</t>
  </si>
  <si>
    <t>FTXM24VVJU</t>
  </si>
  <si>
    <t>RXM12VVJU</t>
  </si>
  <si>
    <t>FTXM12VVJU</t>
  </si>
  <si>
    <t>04/13/23</t>
  </si>
  <si>
    <t>TRUZA0241HA70**</t>
  </si>
  <si>
    <t>PAA-A18AA*</t>
  </si>
  <si>
    <t>PAA-A18BA*</t>
  </si>
  <si>
    <t>PAA-A24AA*</t>
  </si>
  <si>
    <t>PAA-A24BA*</t>
  </si>
  <si>
    <t>TRUZA0301HA70**</t>
  </si>
  <si>
    <t>PAA-A30AA*</t>
  </si>
  <si>
    <t>PAA-A30BA*</t>
  </si>
  <si>
    <t>TRUZA0361KA70**</t>
  </si>
  <si>
    <t>PAA-A36BA*</t>
  </si>
  <si>
    <t>PAA-A36CA*</t>
  </si>
  <si>
    <t>TRUZA0421KA70**</t>
  </si>
  <si>
    <t>PAA-A42BA*</t>
  </si>
  <si>
    <t>PAA-A42CA*</t>
  </si>
  <si>
    <t>TRUZH0241HA10NA</t>
  </si>
  <si>
    <t>TRUZH0301KA00NA</t>
  </si>
  <si>
    <t>TRUZH0361KA00NA</t>
  </si>
  <si>
    <t>NTXSST09B112**</t>
  </si>
  <si>
    <t>MSZ-GS09NA***</t>
  </si>
  <si>
    <t>NTXWST09B112**</t>
  </si>
  <si>
    <t>NAXWST09B112**</t>
  </si>
  <si>
    <t>NTXSST12B112**</t>
  </si>
  <si>
    <t>MSZ-GS12NA***</t>
  </si>
  <si>
    <t>NTXWST12B112**</t>
  </si>
  <si>
    <t>NAXWST12B112**</t>
  </si>
  <si>
    <t>NTXSST15B112**</t>
  </si>
  <si>
    <t>MSZ-GS15NA***</t>
  </si>
  <si>
    <t>NTXWST15B112**</t>
  </si>
  <si>
    <t>NAXWST15B112**</t>
  </si>
  <si>
    <t>NTXSST18B112**</t>
  </si>
  <si>
    <t>MSZ-GS18NA***</t>
  </si>
  <si>
    <t>NTXWST18B112**</t>
  </si>
  <si>
    <t>NAXWST18B112**</t>
  </si>
  <si>
    <t>NTXSST24B112**</t>
  </si>
  <si>
    <t>MSZ-GS24NA***</t>
  </si>
  <si>
    <t>NTXWST24B112**</t>
  </si>
  <si>
    <t>NAXWST24B112**</t>
  </si>
  <si>
    <t>04/17/23</t>
  </si>
  <si>
    <t>F,PE*BB9931</t>
  </si>
  <si>
    <t>F,PE*CC3937</t>
  </si>
  <si>
    <t>F,PE*CC3948</t>
  </si>
  <si>
    <t>F,PE*CC7960</t>
  </si>
  <si>
    <t>APEADA0361AA70A</t>
  </si>
  <si>
    <t>APEADA0121AA70A</t>
  </si>
  <si>
    <t>APEADA0151AA70A</t>
  </si>
  <si>
    <t>APEADA0241AA70A</t>
  </si>
  <si>
    <t>APEADA0421AA70A</t>
  </si>
  <si>
    <t>APEADA0301AA70A</t>
  </si>
  <si>
    <t>PEAD-A30AA7</t>
  </si>
  <si>
    <t>04/18/23</t>
  </si>
  <si>
    <t>BCE5V48M</t>
  </si>
  <si>
    <t>BCE5C48M*1P+H4TXV02</t>
  </si>
  <si>
    <t>BCE5C48M*4X</t>
  </si>
  <si>
    <t>BCE5E48M</t>
  </si>
  <si>
    <t>BCE7E48M</t>
  </si>
  <si>
    <t>BCE5V60M</t>
  </si>
  <si>
    <t>4HP18V36P</t>
  </si>
  <si>
    <t>BCE5V24M</t>
  </si>
  <si>
    <t>BCE5C18M*1P+H4TXV01</t>
  </si>
  <si>
    <t>BCE5C18M*4X</t>
  </si>
  <si>
    <t>BCE5C24M*1P+H4TXV01</t>
  </si>
  <si>
    <t>BCE5C24M*4X</t>
  </si>
  <si>
    <t>BCE5E24M</t>
  </si>
  <si>
    <t>BCE5E30M</t>
  </si>
  <si>
    <t>BCE5V18M</t>
  </si>
  <si>
    <t>BCE5V30M</t>
  </si>
  <si>
    <t>BCE7E18M</t>
  </si>
  <si>
    <t>BCE7E24M</t>
  </si>
  <si>
    <t>BCE7E30M</t>
  </si>
  <si>
    <t>BCE5V36M</t>
  </si>
  <si>
    <t>BCE7E42M</t>
  </si>
  <si>
    <t>BCE5V42M</t>
  </si>
  <si>
    <t>BCE5E36M</t>
  </si>
  <si>
    <t>BCE5E42M</t>
  </si>
  <si>
    <t>BCE5C36M*1P+H4TXV02</t>
  </si>
  <si>
    <t>BCE5C36M*4X</t>
  </si>
  <si>
    <t>BCE7E36M</t>
  </si>
  <si>
    <t>AC PRO</t>
  </si>
  <si>
    <t>4SHP18LX136P</t>
  </si>
  <si>
    <t>BCE7S36</t>
  </si>
  <si>
    <t>BCE7S42M*4X</t>
  </si>
  <si>
    <t>BCE5V42M*4X</t>
  </si>
  <si>
    <t>BCE5V36M*4X</t>
  </si>
  <si>
    <t>BCE5E36M*4X</t>
  </si>
  <si>
    <t>BCE5E42M*4X</t>
  </si>
  <si>
    <t>BCE5C36M*1P+TXV</t>
  </si>
  <si>
    <t>BCE7E36M*4X</t>
  </si>
  <si>
    <t>BCE7S24M*4X</t>
  </si>
  <si>
    <t>BCE5C18M*1P+TXV</t>
  </si>
  <si>
    <t>BCE5C24M*1P+TXV</t>
  </si>
  <si>
    <t>BCE5E30M*4X</t>
  </si>
  <si>
    <t>BCE5V18M*4X</t>
  </si>
  <si>
    <t>BCE5V24M*4X</t>
  </si>
  <si>
    <t>BCE5V30M*4X</t>
  </si>
  <si>
    <t>BCE7E18M*4X</t>
  </si>
  <si>
    <t>BCE7E30M*4X</t>
  </si>
  <si>
    <t>BCE7S30M*4X</t>
  </si>
  <si>
    <t>4SHP18LX160P</t>
  </si>
  <si>
    <t>BCE7S60 - TXV</t>
  </si>
  <si>
    <t>BCE7E60M - TXV</t>
  </si>
  <si>
    <t>BCE7S48</t>
  </si>
  <si>
    <t>BCE5C48M*1P+TXV</t>
  </si>
  <si>
    <t>BCE5E48M*4X</t>
  </si>
  <si>
    <t>BCE7E48M*4X</t>
  </si>
  <si>
    <t>04/19/23</t>
  </si>
  <si>
    <t>GE</t>
  </si>
  <si>
    <t>NS18H36MA4-**</t>
  </si>
  <si>
    <t>NAM24V1TA4-**</t>
  </si>
  <si>
    <t>NAM18P1TA4</t>
  </si>
  <si>
    <t>NAM24P1TA4</t>
  </si>
  <si>
    <t>NAM24E1TA4-**</t>
  </si>
  <si>
    <t>NAM30E1TA4-**</t>
  </si>
  <si>
    <t>NAM18V1TA4-**</t>
  </si>
  <si>
    <t>NAM30V1TA4-**</t>
  </si>
  <si>
    <t>NAM36V1TA4-**</t>
  </si>
  <si>
    <t>NAM42V1TA4-**</t>
  </si>
  <si>
    <t>NAM36E1TA4-**</t>
  </si>
  <si>
    <t>NAM42E1TA4-**</t>
  </si>
  <si>
    <t>NAM36P1TA4</t>
  </si>
  <si>
    <t>NS18H60MA4-**</t>
  </si>
  <si>
    <t>NAM48V1TA4-**</t>
  </si>
  <si>
    <t>NAM48P1TA4</t>
  </si>
  <si>
    <t>NAM48E1TA4-**</t>
  </si>
  <si>
    <t>NAM60V1TA4-**</t>
  </si>
  <si>
    <t>EL22XPV-048-230A**</t>
  </si>
  <si>
    <t>CBA27UHE-060-230*+TDR</t>
  </si>
  <si>
    <t>CBA27UHE-048-230*+TDR</t>
  </si>
  <si>
    <t>CBA25UHV-048-230-**</t>
  </si>
  <si>
    <t>CBA25UHV-060-230-**</t>
  </si>
  <si>
    <t>CBA25UH-060-230-**</t>
  </si>
  <si>
    <t>EL22XPV-036-230A**</t>
  </si>
  <si>
    <t>CBA27UHE-036-230*+TDR</t>
  </si>
  <si>
    <t>CBA27UHE-042-230*+TDR</t>
  </si>
  <si>
    <t>CBA25UHV-036-230-**</t>
  </si>
  <si>
    <t>CBA25UHV-042-230-**</t>
  </si>
  <si>
    <t>EL22XPV-060-230A**</t>
  </si>
  <si>
    <t>CBA27UHE-060-230-**</t>
  </si>
  <si>
    <t>EL22XPV-024-230A**</t>
  </si>
  <si>
    <t>CBA27UHE-030-230*+TDR</t>
  </si>
  <si>
    <t>CBA27UHE-024-230*+TDR</t>
  </si>
  <si>
    <t>CBA27UHE-018-230*+TDR</t>
  </si>
  <si>
    <t>CBA25UHV-024-230-**</t>
  </si>
  <si>
    <t>CBA25UH-024-230-**</t>
  </si>
  <si>
    <t>CBA25UHV-030-230-**</t>
  </si>
  <si>
    <t>CBA25UH-030-230-**</t>
  </si>
  <si>
    <t>04/20/23</t>
  </si>
  <si>
    <t>1U24LP2HD**</t>
  </si>
  <si>
    <t>USYM24UCDD**</t>
  </si>
  <si>
    <t>USYL24UCDD**</t>
  </si>
  <si>
    <t>AW24TL2HF**</t>
  </si>
  <si>
    <t>1U3036LP2HD**</t>
  </si>
  <si>
    <t>USYM30UCDD**</t>
  </si>
  <si>
    <t>USYL30UCDD**</t>
  </si>
  <si>
    <t>AW30TL2HF**</t>
  </si>
  <si>
    <t>USYM36UCDD**</t>
  </si>
  <si>
    <t>USYL36UCDD**</t>
  </si>
  <si>
    <t>AW36TL2HF**</t>
  </si>
  <si>
    <t>GE Appliances</t>
  </si>
  <si>
    <t>ASH124UCDD**</t>
  </si>
  <si>
    <t>ASYW24TRDF**</t>
  </si>
  <si>
    <t>ASH3036UCDD**</t>
  </si>
  <si>
    <t>ASYW30TRDF**</t>
  </si>
  <si>
    <t>ASYW36TRDF**</t>
  </si>
  <si>
    <t>RZQ18TBVJU*</t>
  </si>
  <si>
    <t>FBQ18TBVJU</t>
  </si>
  <si>
    <t>RZQ24TBVJU*</t>
  </si>
  <si>
    <t>FBQ24TBVJU</t>
  </si>
  <si>
    <t>RZQ30TBVJU*</t>
  </si>
  <si>
    <t>FBQ30TBVJU</t>
  </si>
  <si>
    <t>RZQ36TBVJU*</t>
  </si>
  <si>
    <t>FBQ36TBVJU</t>
  </si>
  <si>
    <t>RZQ42TBVJU*</t>
  </si>
  <si>
    <t>FBQ42TBVJU</t>
  </si>
  <si>
    <t>RZQ48TBVJU*</t>
  </si>
  <si>
    <t>FBQ48TBVJU</t>
  </si>
  <si>
    <t>FCQ18AAVJU</t>
  </si>
  <si>
    <t>FCQ24AAVJU</t>
  </si>
  <si>
    <t>FCQ30AAVJU</t>
  </si>
  <si>
    <t>FCQ36AAVJU</t>
  </si>
  <si>
    <t>FCQ42AAVJU</t>
  </si>
  <si>
    <t>FCQ48AAVJU</t>
  </si>
  <si>
    <t>FTQ18TAVJU*A*</t>
  </si>
  <si>
    <t>FTQ48TAVJU*A*</t>
  </si>
  <si>
    <t>04/26/23</t>
  </si>
  <si>
    <t>A-VCD18SA-1</t>
  </si>
  <si>
    <t>B-VCD18SA-1</t>
  </si>
  <si>
    <t>THERMAL ZONE</t>
  </si>
  <si>
    <t>TZPLV182PA</t>
  </si>
  <si>
    <t>TZHVLE1817JA</t>
  </si>
  <si>
    <t>TZPLV242PA</t>
  </si>
  <si>
    <t>TZHVLE2417JA</t>
  </si>
  <si>
    <t>TZPLV302PA</t>
  </si>
  <si>
    <t>TZHVLE3021JA</t>
  </si>
  <si>
    <t>TZPLV362PA</t>
  </si>
  <si>
    <t>TZHVLE3621JA</t>
  </si>
  <si>
    <t>TZPLV482PA</t>
  </si>
  <si>
    <t>TZHVLE4821JA</t>
  </si>
  <si>
    <t>AH24H424ZMI</t>
  </si>
  <si>
    <t>TZPLV182AA</t>
  </si>
  <si>
    <t>TZPLV242AA</t>
  </si>
  <si>
    <t>TZPLV362AA</t>
  </si>
  <si>
    <t>TZPLV482AA</t>
  </si>
  <si>
    <t>TZPLV602AA</t>
  </si>
  <si>
    <t>TZHVLE6024JA</t>
  </si>
  <si>
    <t>THERMOCORE SYSTEMS</t>
  </si>
  <si>
    <t>T3D16S-H260-AHU-C</t>
  </si>
  <si>
    <t>T3D16S-H260-AHU</t>
  </si>
  <si>
    <t>MAC-36HWFN1-M</t>
  </si>
  <si>
    <t>MOX330-18HFN1-MR0</t>
  </si>
  <si>
    <t>AH36H424ZMI</t>
  </si>
  <si>
    <t>TZPLV602PA</t>
  </si>
  <si>
    <t>A-KCD60SA-1</t>
  </si>
  <si>
    <t>B-KCD60SA-1</t>
  </si>
  <si>
    <t>DIRM-18MAGICPRO20-OU</t>
  </si>
  <si>
    <t>DIRM-18MAGICPRO20-AH</t>
  </si>
  <si>
    <t>BMAH1820C</t>
  </si>
  <si>
    <t>BMAH1820I</t>
  </si>
  <si>
    <t>MOU-A18VH-4</t>
  </si>
  <si>
    <t>MIU-A18V-4</t>
  </si>
  <si>
    <t>Dettson</t>
  </si>
  <si>
    <t>EVD-18-O</t>
  </si>
  <si>
    <t>EVD-18-I</t>
  </si>
  <si>
    <t>EHI-O18BAH</t>
  </si>
  <si>
    <t>EHI-V18BA</t>
  </si>
  <si>
    <t>Mitsutomo</t>
  </si>
  <si>
    <t>UHO18-NB-Q</t>
  </si>
  <si>
    <t>UHM18-BB-Q</t>
  </si>
  <si>
    <t>UHO24-NB-Q</t>
  </si>
  <si>
    <t>UHM24-BB-Q</t>
  </si>
  <si>
    <t>EHI-O24BAH</t>
  </si>
  <si>
    <t>EHI-V24BA</t>
  </si>
  <si>
    <t>EVD-24-O</t>
  </si>
  <si>
    <t>EVD-24-I</t>
  </si>
  <si>
    <t>SHV24H2R20</t>
  </si>
  <si>
    <t>DEV24H2R19</t>
  </si>
  <si>
    <t>KLIMAIRE</t>
  </si>
  <si>
    <t>KOIF24H2-1S</t>
  </si>
  <si>
    <t>KIDF24H2-1S</t>
  </si>
  <si>
    <t>MOU-A24VH-4</t>
  </si>
  <si>
    <t>MIU-A24V-4</t>
  </si>
  <si>
    <t>BMAH2420C</t>
  </si>
  <si>
    <t>BMAH2420I</t>
  </si>
  <si>
    <t>ACIQ-24-HPB</t>
  </si>
  <si>
    <t>ACIQ-24-AHB</t>
  </si>
  <si>
    <t>DIRM-24MAGICPRO20-OU</t>
  </si>
  <si>
    <t>DIRM-24MAGICPRO20-AH</t>
  </si>
  <si>
    <t>DIRM-30MAGICPRO20-OU</t>
  </si>
  <si>
    <t>DIRM-30MAGICPRO20-AH</t>
  </si>
  <si>
    <t>ZENAIR TECHNOLOGIES</t>
  </si>
  <si>
    <t>ZEN-PC30HP20S/O</t>
  </si>
  <si>
    <t>ZEN-PC30HP20S/I</t>
  </si>
  <si>
    <t>BMAH3018C</t>
  </si>
  <si>
    <t>BMAH3018I</t>
  </si>
  <si>
    <t>AA30H/O44P</t>
  </si>
  <si>
    <t>MOU-A30VH-4</t>
  </si>
  <si>
    <t>KOIF30H2-1S</t>
  </si>
  <si>
    <t>KIDF30H2-1S</t>
  </si>
  <si>
    <t>EVD-30-O</t>
  </si>
  <si>
    <t>EVD-30-I</t>
  </si>
  <si>
    <t>EHI-O30BAH</t>
  </si>
  <si>
    <t>EHI-V30BA</t>
  </si>
  <si>
    <t>UHO30-NB-Q</t>
  </si>
  <si>
    <t>UHM30-CB-Q</t>
  </si>
  <si>
    <t>UHO36-NB-Q</t>
  </si>
  <si>
    <t>UHM36-CB-Q</t>
  </si>
  <si>
    <t>ESCA16H-36</t>
  </si>
  <si>
    <t>EAHAEC-36</t>
  </si>
  <si>
    <t>EHI-O36BAH</t>
  </si>
  <si>
    <t>EHI-V36BA</t>
  </si>
  <si>
    <t>EVD-36-O</t>
  </si>
  <si>
    <t>EVD-36-I</t>
  </si>
  <si>
    <t>SHV36H2R20</t>
  </si>
  <si>
    <t>DEV36H2R19</t>
  </si>
  <si>
    <t>KOIF36H2-1S</t>
  </si>
  <si>
    <t>KIDF36H2-1S</t>
  </si>
  <si>
    <t>MOU-A36VH-4</t>
  </si>
  <si>
    <t>MIU-A36V-4</t>
  </si>
  <si>
    <t>AA36H/O44P</t>
  </si>
  <si>
    <t>AH36H/I44P</t>
  </si>
  <si>
    <t>BMAH3618C</t>
  </si>
  <si>
    <t>BMAH3618I</t>
  </si>
  <si>
    <t>ACIQ-36-HPB</t>
  </si>
  <si>
    <t>ACIQ-36-AHB</t>
  </si>
  <si>
    <t>DIRM-36MAGICPRO20-OU</t>
  </si>
  <si>
    <t>DIRM-36MAGICPRO20-AH</t>
  </si>
  <si>
    <t>DIRM-48MAGICPRO20-OU</t>
  </si>
  <si>
    <t>DIRM-48MAGICPRO20-AH</t>
  </si>
  <si>
    <t>ZEN-PC48HP20S/O</t>
  </si>
  <si>
    <t>ZEN-PC48HP20S/I</t>
  </si>
  <si>
    <t>ACIQ-48-HPB</t>
  </si>
  <si>
    <t>ACIQ-48-AHB</t>
  </si>
  <si>
    <t>BMAH4816C</t>
  </si>
  <si>
    <t>BMAH4816I</t>
  </si>
  <si>
    <t>AA48H/O44P</t>
  </si>
  <si>
    <t>AH48H/I44P</t>
  </si>
  <si>
    <t>MOU-A48VH-4</t>
  </si>
  <si>
    <t>MIU-A48V-4</t>
  </si>
  <si>
    <t>KOIF48H2-1S</t>
  </si>
  <si>
    <t>KIDF48H2-1S</t>
  </si>
  <si>
    <t>SHV48H2R20</t>
  </si>
  <si>
    <t>DEV48H2R19</t>
  </si>
  <si>
    <t>EVD-48-O</t>
  </si>
  <si>
    <t>EVD-48-I</t>
  </si>
  <si>
    <t>EHI-O48BAH</t>
  </si>
  <si>
    <t>EHI-V48BA</t>
  </si>
  <si>
    <t>UHO48-NB-Q</t>
  </si>
  <si>
    <t>UHM48-CB-Q</t>
  </si>
  <si>
    <t>AVC-18HWFN1-MW(GA)</t>
  </si>
  <si>
    <t>CH-M18AHU</t>
  </si>
  <si>
    <t>CH-M24AHU</t>
  </si>
  <si>
    <t>AVC-23HWFN1-M</t>
  </si>
  <si>
    <t>MVP-30-HP-C-230-25</t>
  </si>
  <si>
    <t>MVP-30-HP-MUAH-230-25</t>
  </si>
  <si>
    <t>CENTRAL-30-HP-C-23025</t>
  </si>
  <si>
    <t>CENTRAL-30-HP-MUAH-23025</t>
  </si>
  <si>
    <t>CENTRAL-48-HP-C-23000</t>
  </si>
  <si>
    <t>CENTRAL-48-HP-MUAH-23000</t>
  </si>
  <si>
    <t>MVP-48-HP-C-230-00</t>
  </si>
  <si>
    <t>MVP-48-HP-MUAH-230-00</t>
  </si>
  <si>
    <t>MVP-60-HP-C-230-00</t>
  </si>
  <si>
    <t>MVP-60-HP-MUAH-230-00</t>
  </si>
  <si>
    <t>CENTRAL-60-HP-C-23000</t>
  </si>
  <si>
    <t>CENTRAL-60-HP-MUAH-23000</t>
  </si>
  <si>
    <t>CENTRAL-36-HP-C-23000</t>
  </si>
  <si>
    <t>CENTRAL-36-HP-MUAH-23000</t>
  </si>
  <si>
    <t>MVP-36-HP-C-230-00</t>
  </si>
  <si>
    <t>MVP-36-HP-MUAH-230-00</t>
  </si>
  <si>
    <t>ACIQ-24AHB-HH-M</t>
  </si>
  <si>
    <t>BZ33-MSAHU24-G2-P</t>
  </si>
  <si>
    <t>AOD30U-30HFN1-M(GA)</t>
  </si>
  <si>
    <t>AVC-30HWFN1-M(GA)</t>
  </si>
  <si>
    <t>CH-60AHU</t>
  </si>
  <si>
    <t>BZ33-MSAHU18-G2-P</t>
  </si>
  <si>
    <t>ACIQ-18AHB-HH-M</t>
  </si>
  <si>
    <t>Star Air Kontrol</t>
  </si>
  <si>
    <t>SAK-18ADN2-M18M</t>
  </si>
  <si>
    <t>SAK-18WN1-M18</t>
  </si>
  <si>
    <t>LCHB18DO</t>
  </si>
  <si>
    <t>LCHB18DHNI</t>
  </si>
  <si>
    <t>ApooDr</t>
  </si>
  <si>
    <t>AHU19-18HN1-MR</t>
  </si>
  <si>
    <t>AHU19-18HN1-M</t>
  </si>
  <si>
    <t>AH18H/O44P</t>
  </si>
  <si>
    <t>AH18H/I44P</t>
  </si>
  <si>
    <t>MOU-A18V-4</t>
  </si>
  <si>
    <t>AOX330-18HFN1-MR0</t>
  </si>
  <si>
    <t>AVC-18HWFN1-M</t>
  </si>
  <si>
    <t>SEV18H2R19</t>
  </si>
  <si>
    <t>DEV18H2R19</t>
  </si>
  <si>
    <t>SEV24H2R19</t>
  </si>
  <si>
    <t>MOU-A24V-4</t>
  </si>
  <si>
    <t>AH24H/O44P</t>
  </si>
  <si>
    <t>AH24H/I44P</t>
  </si>
  <si>
    <t>AHU19-24HN1-MR</t>
  </si>
  <si>
    <t>AHU19-24HN1-M</t>
  </si>
  <si>
    <t>SAK-24ADN2-M18M</t>
  </si>
  <si>
    <t>SAK-24WN1-M18</t>
  </si>
  <si>
    <t>Journey Comfort</t>
  </si>
  <si>
    <t>RGV18ODU24</t>
  </si>
  <si>
    <t>RGV18AHU24</t>
  </si>
  <si>
    <t>SEV36H2R19</t>
  </si>
  <si>
    <t>MOU-A36V-4</t>
  </si>
  <si>
    <t>AH36H/O44P</t>
  </si>
  <si>
    <t>AHU19-36HN1-MR</t>
  </si>
  <si>
    <t>AHU19-36HN1-M</t>
  </si>
  <si>
    <t>LCHB36DO</t>
  </si>
  <si>
    <t>LCHB36DHNI</t>
  </si>
  <si>
    <t>SAK-36ADN2-M18M</t>
  </si>
  <si>
    <t>SAK-36WN1-M18</t>
  </si>
  <si>
    <t>RGV18ODU36</t>
  </si>
  <si>
    <t>RGV18AHU36</t>
  </si>
  <si>
    <t>RGV18ODU48</t>
  </si>
  <si>
    <t>RGV18AHU48</t>
  </si>
  <si>
    <t>SAK-48ADN2-M18M</t>
  </si>
  <si>
    <t>SAK-48WN1-M18</t>
  </si>
  <si>
    <t>LCHB48DO</t>
  </si>
  <si>
    <t>LCHB48DHNI</t>
  </si>
  <si>
    <t>AHU19-48HN1-MR</t>
  </si>
  <si>
    <t>AHU19-48HN1-M</t>
  </si>
  <si>
    <t>AH48H/O44P</t>
  </si>
  <si>
    <t>MOU-A48V-4</t>
  </si>
  <si>
    <t>SEV48H2R19</t>
  </si>
  <si>
    <t>SEV60H2R19</t>
  </si>
  <si>
    <t>DEV60H2R19</t>
  </si>
  <si>
    <t>DMA60HOS19230E7</t>
  </si>
  <si>
    <t>FMA60HIAHUU230X7</t>
  </si>
  <si>
    <t>MOU-A60V-4</t>
  </si>
  <si>
    <t>MIU-A60V-4</t>
  </si>
  <si>
    <t>AH60H/O44P</t>
  </si>
  <si>
    <t>AH60H/I44P</t>
  </si>
  <si>
    <t>AHU19-60HN1-MR</t>
  </si>
  <si>
    <t>AHU19-60HN1-M</t>
  </si>
  <si>
    <t>SAK-60ADN2-M18M</t>
  </si>
  <si>
    <t>SAK-60WN1-M18</t>
  </si>
  <si>
    <t>RGV18ODU60</t>
  </si>
  <si>
    <t>RGV18AHU60</t>
  </si>
  <si>
    <t>MOX430-24HFN1-MR0</t>
  </si>
  <si>
    <t>LCHB36DA</t>
  </si>
  <si>
    <t>LCHB60DA</t>
  </si>
  <si>
    <t>LCHB24DA</t>
  </si>
  <si>
    <t>AOD30U-36HFN1-M(GA)</t>
  </si>
  <si>
    <t>AVCU-36HWFN1-M(GA)</t>
  </si>
  <si>
    <t>BZ33-HYP36OUT2-G2-P</t>
  </si>
  <si>
    <t>BZ33-MSAHU36-G2-P</t>
  </si>
  <si>
    <t>BZ33-HYP48OUT2-G2-P</t>
  </si>
  <si>
    <t>BZ33-MSAHU48-G2-P</t>
  </si>
  <si>
    <t>EHI-O60BAH</t>
  </si>
  <si>
    <t>EHI-V60BA</t>
  </si>
  <si>
    <t>ESCA16H-60</t>
  </si>
  <si>
    <t>EAHAEC-60</t>
  </si>
  <si>
    <t>UHO60-NB-Q</t>
  </si>
  <si>
    <t>UHM60-DB-Q</t>
  </si>
  <si>
    <t>ACIQ-60HPB</t>
  </si>
  <si>
    <t>ACIQ-60AHB</t>
  </si>
  <si>
    <t>DIRM-60MAGICPRO20-OU</t>
  </si>
  <si>
    <t>DIRM-60MAGICPRO20-AH</t>
  </si>
  <si>
    <t>SHV60H2R20</t>
  </si>
  <si>
    <t>EVD-60-O</t>
  </si>
  <si>
    <t>EVD-60-I</t>
  </si>
  <si>
    <t>BMAH6016C</t>
  </si>
  <si>
    <t>BMAH6016I</t>
  </si>
  <si>
    <t>MOU-A55VH-4</t>
  </si>
  <si>
    <t>KOIF60H2-1S</t>
  </si>
  <si>
    <t>KIDF60H2-1S</t>
  </si>
  <si>
    <t>NS22H48MA4-**A</t>
  </si>
  <si>
    <t>NAM60P1TA4</t>
  </si>
  <si>
    <t>NS22H36MA4-**A</t>
  </si>
  <si>
    <t>NAM36V1TA4</t>
  </si>
  <si>
    <t>NAM42V1TA4</t>
  </si>
  <si>
    <t>NS22H60MA4-**A</t>
  </si>
  <si>
    <t>NAM60V1TA4</t>
  </si>
  <si>
    <t>NS22H24MA4-**A</t>
  </si>
  <si>
    <t>NAM24V1TA4</t>
  </si>
  <si>
    <t>NAM30V1TA4</t>
  </si>
  <si>
    <t>NAM30P1TA4</t>
  </si>
  <si>
    <t>4SHP22LX148P-**A</t>
  </si>
  <si>
    <t>BCE7E60M*4X</t>
  </si>
  <si>
    <t>BCE7S48M*4X</t>
  </si>
  <si>
    <t>BCE5V48M*4X</t>
  </si>
  <si>
    <t>BCE5V60M*4X</t>
  </si>
  <si>
    <t>BCE5C60M*4X</t>
  </si>
  <si>
    <t>4SHP22LX136P-**A</t>
  </si>
  <si>
    <t>BCE7E42M*4X</t>
  </si>
  <si>
    <t>4SHP22LX160P-**A</t>
  </si>
  <si>
    <t>4SHP22LX124P-**A</t>
  </si>
  <si>
    <t>BCE7E24M*4X</t>
  </si>
  <si>
    <t>BCE5C30M*4X</t>
  </si>
  <si>
    <t>J-KU</t>
  </si>
  <si>
    <t>JKS09HP230V1XC</t>
  </si>
  <si>
    <t>JKS09HP230V1XE</t>
  </si>
  <si>
    <t>JKS12HP230V1XC</t>
  </si>
  <si>
    <t>JKS12HP230V1XE</t>
  </si>
  <si>
    <t>GMV-V60WL/C-T(U)</t>
  </si>
  <si>
    <t>GMV-V48WL/C-T(U)</t>
  </si>
  <si>
    <t>GMV-V36WL/C-T(U)</t>
  </si>
  <si>
    <t>04/27/23</t>
  </si>
  <si>
    <t>4TXD2036A10NU**</t>
  </si>
  <si>
    <t>4RXCB024AS3HC**</t>
  </si>
  <si>
    <t>4RXCB036AS3HC**</t>
  </si>
  <si>
    <t>4TXD2060A10NU**</t>
  </si>
  <si>
    <t>4RXCD048AS3HC**</t>
  </si>
  <si>
    <t>4RXCD060AS3HC**</t>
  </si>
  <si>
    <t>SEA BREEZE</t>
  </si>
  <si>
    <t>9H421YOMI</t>
  </si>
  <si>
    <t>9H421YIMI</t>
  </si>
  <si>
    <t>12H421YOMI</t>
  </si>
  <si>
    <t>12H421YIMI</t>
  </si>
  <si>
    <t>9H421ZOMI</t>
  </si>
  <si>
    <t>9H421ZIMI</t>
  </si>
  <si>
    <t>12H421ZOMI</t>
  </si>
  <si>
    <t>12H421ZIMI</t>
  </si>
  <si>
    <t>18H421ZOMI</t>
  </si>
  <si>
    <t>18H421ZIMI</t>
  </si>
  <si>
    <t>24H421ZOMI</t>
  </si>
  <si>
    <t>24H421ZIMI</t>
  </si>
  <si>
    <t>KSIE009-H221-O-2</t>
  </si>
  <si>
    <t>KTIR09-H2</t>
  </si>
  <si>
    <t>KSIE012-H220-O-2</t>
  </si>
  <si>
    <t>KTIR12-H2</t>
  </si>
  <si>
    <t>KSIE024-H220-O-2</t>
  </si>
  <si>
    <t>KUIR24-H2</t>
  </si>
  <si>
    <t>KDIP09-H2</t>
  </si>
  <si>
    <t>KSIH009-H225-O-2</t>
  </si>
  <si>
    <t>KDIP12-H2</t>
  </si>
  <si>
    <t>KSIH012-H222-O-2</t>
  </si>
  <si>
    <t>KSIH018-H220-O-2</t>
  </si>
  <si>
    <t>KDIP18-H2</t>
  </si>
  <si>
    <t>KUIR18-H2</t>
  </si>
  <si>
    <t>KTIR18-H2</t>
  </si>
  <si>
    <t>KDIP24-H2</t>
  </si>
  <si>
    <t>KSIH024-H220-O-2</t>
  </si>
  <si>
    <t>KSIH009-H225-IW-2</t>
  </si>
  <si>
    <t>KSIH012-H222-IW-2</t>
  </si>
  <si>
    <t>KSIH018-H220-IW-2</t>
  </si>
  <si>
    <t>KSIH024-H220-IW-2</t>
  </si>
  <si>
    <t>KSIR036-H215-O-2</t>
  </si>
  <si>
    <t>KSIR036-H215-IW-2</t>
  </si>
  <si>
    <t>KSIR036-H218-2</t>
  </si>
  <si>
    <t>KFUF036-H2G1</t>
  </si>
  <si>
    <t>KTIS36-H2</t>
  </si>
  <si>
    <t>KDIR036-H2G1</t>
  </si>
  <si>
    <t>KSIR048-H218-2</t>
  </si>
  <si>
    <t>KFUF048-H2G1</t>
  </si>
  <si>
    <t>KTIS48-H2</t>
  </si>
  <si>
    <t>KDIR048-H2G1</t>
  </si>
  <si>
    <t>KTIS24-H2</t>
  </si>
  <si>
    <t>KSIV009-H119-O-2</t>
  </si>
  <si>
    <t>KSIV009-H119-IW-2</t>
  </si>
  <si>
    <t>KSIV009-H219-O-2</t>
  </si>
  <si>
    <t>KSIV009-H219-IW-2</t>
  </si>
  <si>
    <t>KSIV018-H219-O-2</t>
  </si>
  <si>
    <t>KSIV018-H219-IW-2</t>
  </si>
  <si>
    <t>KSIE012-H120-O-2</t>
  </si>
  <si>
    <t>KSIE012-H120-IW-2</t>
  </si>
  <si>
    <t>KSIE018-H220-O-2</t>
  </si>
  <si>
    <t>KSIE018-H220-IW-2</t>
  </si>
  <si>
    <t>KSIE009-H121-O-2</t>
  </si>
  <si>
    <t>KSIE009-H121-IW-2</t>
  </si>
  <si>
    <t>KSIE009-H221-IW-2</t>
  </si>
  <si>
    <t>KSIE012-H220-IW-2</t>
  </si>
  <si>
    <t>MIRAGE</t>
  </si>
  <si>
    <t>OVMH181B</t>
  </si>
  <si>
    <t>KMIR218-H221-2</t>
  </si>
  <si>
    <t>KMIR545-H219-2</t>
  </si>
  <si>
    <t>OVMH481B</t>
  </si>
  <si>
    <t>KMIR327-H217-2</t>
  </si>
  <si>
    <t>OVMH271B</t>
  </si>
  <si>
    <t>OVMH361B</t>
  </si>
  <si>
    <t>KMIR436-H217-2</t>
  </si>
  <si>
    <t>KSIE024-H220-IW-2</t>
  </si>
  <si>
    <t>KSIR060-H218-2</t>
  </si>
  <si>
    <t>KFUF060-H2G1</t>
  </si>
  <si>
    <t>KDIS060-H2G1</t>
  </si>
  <si>
    <t>T5HH28S-H209-C</t>
  </si>
  <si>
    <t>T5HH28S-H209-E</t>
  </si>
  <si>
    <t>T5HH26S-H212-C</t>
  </si>
  <si>
    <t>T5HH26S-H212-E</t>
  </si>
  <si>
    <t>TGM</t>
  </si>
  <si>
    <t>MRAPT12AS</t>
  </si>
  <si>
    <t>MWAPT12S</t>
  </si>
  <si>
    <t>T5HH22S-H218-C</t>
  </si>
  <si>
    <t>T5HH22S-H218-E</t>
  </si>
  <si>
    <t>T5HH22S-H224-C</t>
  </si>
  <si>
    <t>T5HH22S-H224-E</t>
  </si>
  <si>
    <t>YONAN</t>
  </si>
  <si>
    <t>YOX-09HFN1</t>
  </si>
  <si>
    <t>YCA-09HRFN1</t>
  </si>
  <si>
    <t>T5HH27S-H209-C</t>
  </si>
  <si>
    <t>T3-OS209-EC</t>
  </si>
  <si>
    <t>T3-OS212-EC</t>
  </si>
  <si>
    <t>CLASSIC</t>
  </si>
  <si>
    <t>MRSVHC12AS</t>
  </si>
  <si>
    <t>MC4VHC12S</t>
  </si>
  <si>
    <t>YOX-12HFN1</t>
  </si>
  <si>
    <t>YCA-12HRFN1</t>
  </si>
  <si>
    <t>YOD-24HFN1</t>
  </si>
  <si>
    <t>YUE-24HRFN1</t>
  </si>
  <si>
    <t>T3-OS224-ESC</t>
  </si>
  <si>
    <t>YTI-09HWFN1</t>
  </si>
  <si>
    <t>YTI-12HWFN1</t>
  </si>
  <si>
    <t>YTI-24HWFN1</t>
  </si>
  <si>
    <t>YSA25-09HRN1</t>
  </si>
  <si>
    <t>YSA25-12HRN1</t>
  </si>
  <si>
    <t>MRAPT24AS</t>
  </si>
  <si>
    <t>MWAPT24S</t>
  </si>
  <si>
    <t>YSA25-24HRN1</t>
  </si>
  <si>
    <t>T6E18S-H236-C</t>
  </si>
  <si>
    <t>T6E18S-H236-E</t>
  </si>
  <si>
    <t>TEMPBLUE</t>
  </si>
  <si>
    <t>TBG43VX036PH3N1H</t>
  </si>
  <si>
    <t>TBH43VX036-H3N1H</t>
  </si>
  <si>
    <t>PREMIUM LEVELLA</t>
  </si>
  <si>
    <t>PIAW362800B</t>
  </si>
  <si>
    <t>PIAW362790A</t>
  </si>
  <si>
    <t>CIAC</t>
  </si>
  <si>
    <t>CG43VX036PH3N1H</t>
  </si>
  <si>
    <t>CH43VX036-H3N1H</t>
  </si>
  <si>
    <t>YSA19-36HRN1</t>
  </si>
  <si>
    <t>T424D-H236-C</t>
  </si>
  <si>
    <t>T5HH27S-H206-C</t>
  </si>
  <si>
    <t>T5HH27S-H206-E</t>
  </si>
  <si>
    <t>YOD-36HFN1</t>
  </si>
  <si>
    <t>YUE-36HRFN1</t>
  </si>
  <si>
    <t>T4C18S-H236-C</t>
  </si>
  <si>
    <t>T3C16S-H236-ED</t>
  </si>
  <si>
    <t>T4C18S-H236-EC</t>
  </si>
  <si>
    <t>YCD-36HRFN1</t>
  </si>
  <si>
    <t>YTI-36HWFN1</t>
  </si>
  <si>
    <t>YOE-48HFN1</t>
  </si>
  <si>
    <t>YUE-48HRFN1</t>
  </si>
  <si>
    <t>T4C18S-H248-C</t>
  </si>
  <si>
    <t>T3C18S-H248-ED</t>
  </si>
  <si>
    <t>T4C17S-H248-EC</t>
  </si>
  <si>
    <t>YCD-48HRFN1</t>
  </si>
  <si>
    <t>YTI-48HWFN1</t>
  </si>
  <si>
    <t>YCD-24HRFN1</t>
  </si>
  <si>
    <t>T3-OS224-EC</t>
  </si>
  <si>
    <t>PIAW92700B</t>
  </si>
  <si>
    <t>PIAW92690A</t>
  </si>
  <si>
    <t>YSA19-09HRN1B</t>
  </si>
  <si>
    <t>T5E21S-H109-C</t>
  </si>
  <si>
    <t>T5E21S-H109-E</t>
  </si>
  <si>
    <t>PIAW92800B</t>
  </si>
  <si>
    <t>PIAW92790A</t>
  </si>
  <si>
    <t>YSA19-09HRN1</t>
  </si>
  <si>
    <t>T5E22S-H209-C</t>
  </si>
  <si>
    <t>T5E22S-H209-E</t>
  </si>
  <si>
    <t>PIAW182800B</t>
  </si>
  <si>
    <t>PIAW182790A</t>
  </si>
  <si>
    <t>YSA19-18HRN1</t>
  </si>
  <si>
    <t>T5E19S-H218-C</t>
  </si>
  <si>
    <t>T5E19S-H218-E</t>
  </si>
  <si>
    <t>YSA21-12HRN1B</t>
  </si>
  <si>
    <t>YSA21-18HRN1</t>
  </si>
  <si>
    <t>T424S-H218-C</t>
  </si>
  <si>
    <t>T424S-H218-E</t>
  </si>
  <si>
    <t>YSA21-09HRN1B</t>
  </si>
  <si>
    <t>YSA21-09HRN1</t>
  </si>
  <si>
    <t>T424S-H209-C</t>
  </si>
  <si>
    <t>T424S-H209-E</t>
  </si>
  <si>
    <t>T422S-H212-C</t>
  </si>
  <si>
    <t>T422S-H212-E</t>
  </si>
  <si>
    <t>YSA21-12HRN1</t>
  </si>
  <si>
    <t>YSA25-18HRN1</t>
  </si>
  <si>
    <t>T3-OS218-ESC</t>
  </si>
  <si>
    <t>YOX-18HFN1</t>
  </si>
  <si>
    <t>YUE-18HRFN1</t>
  </si>
  <si>
    <t>YCA-18HRFN1</t>
  </si>
  <si>
    <t>T3-OS218-EC</t>
  </si>
  <si>
    <t>YTI-18HWFN1</t>
  </si>
  <si>
    <t>T423D-H224-C</t>
  </si>
  <si>
    <t>T425D-H248-C</t>
  </si>
  <si>
    <t>YSMO-18HRN1</t>
  </si>
  <si>
    <t>YSMO-48HRN1</t>
  </si>
  <si>
    <t>YSMO-30HRN1</t>
  </si>
  <si>
    <t>YSMO-36HRN1</t>
  </si>
  <si>
    <t>YSA21-24HRN1</t>
  </si>
  <si>
    <t>T421S-H224-C</t>
  </si>
  <si>
    <t>T421S-H224-E</t>
  </si>
  <si>
    <t>YOE-60HFN1</t>
  </si>
  <si>
    <t>YUE-60HRFN1</t>
  </si>
  <si>
    <t>T4C18S-H260-C-2</t>
  </si>
  <si>
    <t>T3C18S-H260-ESC</t>
  </si>
  <si>
    <t>T3C18S-H260-EDT</t>
  </si>
  <si>
    <t>YHG-60HWFN1</t>
  </si>
  <si>
    <t>T423Q-H260-C</t>
  </si>
  <si>
    <t>AIRDACH</t>
  </si>
  <si>
    <t>ACSH1222VM2-D</t>
  </si>
  <si>
    <t>AICH1200VM1-D</t>
  </si>
  <si>
    <t>MRSVHT12AS</t>
  </si>
  <si>
    <t>MC4VHT12S</t>
  </si>
  <si>
    <t>MRSVHC24AS</t>
  </si>
  <si>
    <t>MUVHC24S</t>
  </si>
  <si>
    <t>MRSVHT24AS</t>
  </si>
  <si>
    <t>MUVHT24S</t>
  </si>
  <si>
    <t>MFCHT12S</t>
  </si>
  <si>
    <t>MFCHC12S</t>
  </si>
  <si>
    <t>MFCHC24S</t>
  </si>
  <si>
    <t>MFCHT24S</t>
  </si>
  <si>
    <t>MSAG11D-18HRFN1-MT8W</t>
  </si>
  <si>
    <t>MOX230-12HFN1-BW0W</t>
  </si>
  <si>
    <t>MSAG11B-12HRFN1-BU5W</t>
  </si>
  <si>
    <t>MSAG11B-12HRFN1-MV0W(GA)</t>
  </si>
  <si>
    <t>MSAG11D-23HRFN1-MU0W</t>
  </si>
  <si>
    <t>ARCTIC KING</t>
  </si>
  <si>
    <t>PIAW93700B</t>
  </si>
  <si>
    <t>PIAW93690A</t>
  </si>
  <si>
    <t>PIAW123700B</t>
  </si>
  <si>
    <t>PIAW123690A</t>
  </si>
  <si>
    <t>PIAW93800B</t>
  </si>
  <si>
    <t>PIAW93790A</t>
  </si>
  <si>
    <t>PIAW123800B</t>
  </si>
  <si>
    <t>PIAW123790A</t>
  </si>
  <si>
    <t>PIAW183800B</t>
  </si>
  <si>
    <t>PIAW183790A</t>
  </si>
  <si>
    <t>PIAW243800B</t>
  </si>
  <si>
    <t>PIAW243790A</t>
  </si>
  <si>
    <t>MSABF-36HRFNX-MQ0W</t>
  </si>
  <si>
    <t>ACSH3618VM2-D</t>
  </si>
  <si>
    <t>AIWH3600VM2-D</t>
  </si>
  <si>
    <t>MOX230-09HFN1-BW0W</t>
  </si>
  <si>
    <t>MSAG11B-09HRFN1-BU5W</t>
  </si>
  <si>
    <t>MRSVHT36AS</t>
  </si>
  <si>
    <t>MUVHT36S</t>
  </si>
  <si>
    <t>MRSVHC36AS</t>
  </si>
  <si>
    <t>MUVHC36S</t>
  </si>
  <si>
    <t>MC4VHC36S</t>
  </si>
  <si>
    <t>MC4VHT36S</t>
  </si>
  <si>
    <t>MCD1-36HRFN1-M(GA)</t>
  </si>
  <si>
    <t>MFCHT36S</t>
  </si>
  <si>
    <t>MFCHC36S</t>
  </si>
  <si>
    <t>MRSVHC48AS</t>
  </si>
  <si>
    <t>MUVHC48S</t>
  </si>
  <si>
    <t>MRSVHT48AS</t>
  </si>
  <si>
    <t>MUVHT48S</t>
  </si>
  <si>
    <t>MCD1-48HRFN1-M(GA)</t>
  </si>
  <si>
    <t>MC4VHT48S</t>
  </si>
  <si>
    <t>MC4VHC48S</t>
  </si>
  <si>
    <t>MFCHC48S</t>
  </si>
  <si>
    <t>MFCHT48S</t>
  </si>
  <si>
    <t>MCD1-24HRFN1-MT0W(GA)</t>
  </si>
  <si>
    <t>MC4VHC24S</t>
  </si>
  <si>
    <t>MC4VHT24S</t>
  </si>
  <si>
    <t>TK'S</t>
  </si>
  <si>
    <t>TWS-09HRDN1-B</t>
  </si>
  <si>
    <t>ACSH0920VM2-A</t>
  </si>
  <si>
    <t>AIWH0900VM2-A</t>
  </si>
  <si>
    <t>TWS-09HRDN1</t>
  </si>
  <si>
    <t>TWS-18HRDN1</t>
  </si>
  <si>
    <t>ACSH1823VM2-D</t>
  </si>
  <si>
    <t>AIWH1800VM2-D</t>
  </si>
  <si>
    <t>ACSH0924VM2-D</t>
  </si>
  <si>
    <t>AIWH0900VM2-D</t>
  </si>
  <si>
    <t>AIWH1200VM2-D</t>
  </si>
  <si>
    <t>MC4VHC18S</t>
  </si>
  <si>
    <t>MUVHC18S</t>
  </si>
  <si>
    <t>MC4VHT18S</t>
  </si>
  <si>
    <t>MUVHT18S</t>
  </si>
  <si>
    <t>MRSVHC18AS</t>
  </si>
  <si>
    <t>MRSVHT18AS</t>
  </si>
  <si>
    <t>AICH1800VM1-D</t>
  </si>
  <si>
    <t>MFCHC18S</t>
  </si>
  <si>
    <t>MFCHT18S</t>
  </si>
  <si>
    <t>MMRSHC18AS2</t>
  </si>
  <si>
    <t>MMRSHT18AS2</t>
  </si>
  <si>
    <t>AMSH1800VM1-D</t>
  </si>
  <si>
    <t>PIAWMZ188800B</t>
  </si>
  <si>
    <t>T2C-18HFN1</t>
  </si>
  <si>
    <t>PIAWMZ488800B</t>
  </si>
  <si>
    <t>AMSH4800VM1-D</t>
  </si>
  <si>
    <t>MMRSHC48AS5</t>
  </si>
  <si>
    <t>MMRSHT48AS5</t>
  </si>
  <si>
    <t>T5C-48HFN1</t>
  </si>
  <si>
    <t>PIAWMZ278800B</t>
  </si>
  <si>
    <t>MMRSHT27AS3</t>
  </si>
  <si>
    <t>MMRSHC27AS3</t>
  </si>
  <si>
    <t>AMSH2700VM1-D</t>
  </si>
  <si>
    <t>M3OJ-27HFN1-M-CO</t>
  </si>
  <si>
    <t>MMRSHC36AS4</t>
  </si>
  <si>
    <t>MMRSHT36AS4</t>
  </si>
  <si>
    <t>AMSH3600VM1-D</t>
  </si>
  <si>
    <t>PIAWMZ368800B</t>
  </si>
  <si>
    <t>T4C-36HFN1</t>
  </si>
  <si>
    <t>ACSH2421VM2-D</t>
  </si>
  <si>
    <t>AIWH2400VM2-D</t>
  </si>
  <si>
    <t>MFA2U-12HRFN1-MW5W</t>
  </si>
  <si>
    <t>MFA2U-16HRFN1-MV0W</t>
  </si>
  <si>
    <t>MCBU-09HRFN1-MW0W</t>
  </si>
  <si>
    <t>MCBU-06HRFN1-MV0W</t>
  </si>
  <si>
    <t>MCBU-18HRFN1-MU2W</t>
  </si>
  <si>
    <t>Olimpia Splendid</t>
  </si>
  <si>
    <t>OS-CENIH18EI</t>
  </si>
  <si>
    <t>OS-SENIH18EI</t>
  </si>
  <si>
    <t>LIVART</t>
  </si>
  <si>
    <t>LVAS12KU</t>
  </si>
  <si>
    <t>LVAS12KN</t>
  </si>
  <si>
    <t>OS-CENIH12EI</t>
  </si>
  <si>
    <t>OS-SENIH12EI</t>
  </si>
  <si>
    <t>MOD32-24HFN1-MT0W</t>
  </si>
  <si>
    <t>OS-CENIH24EI</t>
  </si>
  <si>
    <t>OS-SENIH24EI</t>
  </si>
  <si>
    <t>UTOPIAN SYSTEMS</t>
  </si>
  <si>
    <t>23935</t>
  </si>
  <si>
    <t>23934</t>
  </si>
  <si>
    <t>ECOX</t>
  </si>
  <si>
    <t>EDIM009H21A</t>
  </si>
  <si>
    <t>MASAG09-21HS1GB*</t>
  </si>
  <si>
    <t>MASAG09-21HS1GA</t>
  </si>
  <si>
    <t>MASAG12-21HS1GB*</t>
  </si>
  <si>
    <t>MASAG12-21HS1GA</t>
  </si>
  <si>
    <t>EDIM012H21A</t>
  </si>
  <si>
    <t>Pasapair</t>
  </si>
  <si>
    <t>AMZSAC-OU11V-12</t>
  </si>
  <si>
    <t>AMZSAC-IN11V-12</t>
  </si>
  <si>
    <t>EDIM009H21B</t>
  </si>
  <si>
    <t>MASAG09-21HS2GB*</t>
  </si>
  <si>
    <t>MASAG09-21HS2GA</t>
  </si>
  <si>
    <t>MASAG12-21HS2GB*</t>
  </si>
  <si>
    <t>MASAG12-21HS2GA</t>
  </si>
  <si>
    <t>EDIM012H21B</t>
  </si>
  <si>
    <t>AMZSAC-OU23V-18</t>
  </si>
  <si>
    <t>AMZSAC-IN23V-18</t>
  </si>
  <si>
    <t>EDIM018H21B</t>
  </si>
  <si>
    <t>MASAG18-21HS2GB*</t>
  </si>
  <si>
    <t>MASAG18-21HS2GA</t>
  </si>
  <si>
    <t>MASAG24-21HS2GB*</t>
  </si>
  <si>
    <t>MASAG24-21HS2GA</t>
  </si>
  <si>
    <t>EDIM024H21B</t>
  </si>
  <si>
    <t>OS-CENIH36EI</t>
  </si>
  <si>
    <t>OS-SENIH36EI</t>
  </si>
  <si>
    <t>Daizuki</t>
  </si>
  <si>
    <t>DXFM-1823-2Z</t>
  </si>
  <si>
    <t>DXFM-2723-3Z</t>
  </si>
  <si>
    <t>DXFM-3623-4Z</t>
  </si>
  <si>
    <t>MOX230-09HFN1-BW0W-9K</t>
  </si>
  <si>
    <t>MSAG11B-09HRFN1-BU5W-9K</t>
  </si>
  <si>
    <t>OS-CENIH09EI</t>
  </si>
  <si>
    <t>OS-SENIH09EI</t>
  </si>
  <si>
    <t>LVA09HRN1-19</t>
  </si>
  <si>
    <t>DELTA</t>
  </si>
  <si>
    <t>37HL009J24(3C)</t>
  </si>
  <si>
    <t>27WL009J24</t>
  </si>
  <si>
    <t>LVA18HRN1-19</t>
  </si>
  <si>
    <t>37HL018J24(3C)</t>
  </si>
  <si>
    <t>27WL018J24</t>
  </si>
  <si>
    <t>DXFM-4823-5Z</t>
  </si>
  <si>
    <t>AIRGREAN</t>
  </si>
  <si>
    <t>AG-MO18IR410AH</t>
  </si>
  <si>
    <t>AG-MO48IR410AH</t>
  </si>
  <si>
    <t>AG-MO30IR410AH</t>
  </si>
  <si>
    <t>AG-MO36IR410AH</t>
  </si>
  <si>
    <t>LF360U</t>
  </si>
  <si>
    <t>LF360N</t>
  </si>
  <si>
    <t>MFGD-36HRFN1-MQ5W</t>
  </si>
  <si>
    <t>KADEN</t>
  </si>
  <si>
    <t>KO-PSX09HP-1AAMA</t>
  </si>
  <si>
    <t>KI-PSX09WM-1AAMA</t>
  </si>
  <si>
    <t>KO-PSX12HP-1AAMA</t>
  </si>
  <si>
    <t>KI-PSX12WM-1AAMA</t>
  </si>
  <si>
    <t>2LEA09UUSK-I</t>
  </si>
  <si>
    <t>STEALTH</t>
  </si>
  <si>
    <t>PolarWave</t>
  </si>
  <si>
    <t>2LEA12UUSK-I</t>
  </si>
  <si>
    <t>NE-T52-SUPAE12E</t>
  </si>
  <si>
    <t>NE-T52-SUPAE12I</t>
  </si>
  <si>
    <t>2LEA18UUSK-I</t>
  </si>
  <si>
    <t>NE-T52-SUPAE18E</t>
  </si>
  <si>
    <t>NE-T52-SUPAE18I</t>
  </si>
  <si>
    <t>2LEA24UUSK-I</t>
  </si>
  <si>
    <t>KO-PSX09HP-2AAMA</t>
  </si>
  <si>
    <t>KI-PSX09CT-2AAMA</t>
  </si>
  <si>
    <t>KO-PSX12HP-2AAMA</t>
  </si>
  <si>
    <t>KI-PSX12CT-2AAMA</t>
  </si>
  <si>
    <t>SAK-12-CC(OD)/220VOLT</t>
  </si>
  <si>
    <t>SAK-12-20CC/220(IN)</t>
  </si>
  <si>
    <t>SUNCHILLERS</t>
  </si>
  <si>
    <t>12WODU-UL</t>
  </si>
  <si>
    <t>12DIDU-UL</t>
  </si>
  <si>
    <t>24WODU-UL</t>
  </si>
  <si>
    <t>24DIDU-UL</t>
  </si>
  <si>
    <t>SAK-24-DTMS/220V</t>
  </si>
  <si>
    <t>AGN24-18H1B</t>
  </si>
  <si>
    <t>AGN24-18H1A</t>
  </si>
  <si>
    <t>HO-SZ09-AB-Q</t>
  </si>
  <si>
    <t>HW-SZ09-AB-Q</t>
  </si>
  <si>
    <t>HO-SZ12-AB-Q</t>
  </si>
  <si>
    <t>HW-SZ12-AB-Q</t>
  </si>
  <si>
    <t>ZEN-WM12HP23S/O</t>
  </si>
  <si>
    <t>ZEN-WM12HP23S/I</t>
  </si>
  <si>
    <t>ZEN-WM18HP23S/O</t>
  </si>
  <si>
    <t>ZEN-WM18HP23S/I</t>
  </si>
  <si>
    <t>HO-SZ18-AB-Q</t>
  </si>
  <si>
    <t>HW-SZ18-AB-Q</t>
  </si>
  <si>
    <t>HO-SZ24-AB-Q</t>
  </si>
  <si>
    <t>HW-SZ24-AB-Q</t>
  </si>
  <si>
    <t>AGN24-12H1B</t>
  </si>
  <si>
    <t>AGN24-12H1A</t>
  </si>
  <si>
    <t>AGN24-12H220V1B</t>
  </si>
  <si>
    <t>AGN24-12H220V1A</t>
  </si>
  <si>
    <t>Relief Sciences</t>
  </si>
  <si>
    <t>LANG12OD25-1</t>
  </si>
  <si>
    <t>LANG12ID-25</t>
  </si>
  <si>
    <t>AGN24-24H1B</t>
  </si>
  <si>
    <t>AGN24-24H1A</t>
  </si>
  <si>
    <t>AAG21-09H1B</t>
  </si>
  <si>
    <t>AAG21-09H1A</t>
  </si>
  <si>
    <t>Viking Air</t>
  </si>
  <si>
    <t>XJ21-24-4C-HC-2-M</t>
  </si>
  <si>
    <t>XJ21-24-4E-HC-2-M</t>
  </si>
  <si>
    <t>ZERO</t>
  </si>
  <si>
    <t>ZMSB-09HVD110-US</t>
  </si>
  <si>
    <t>KWSM-09IR410AHS20MVLODU</t>
  </si>
  <si>
    <t>KWSM-09IR410AHS20MVLIDU</t>
  </si>
  <si>
    <t>RO-SZ09-AB-J</t>
  </si>
  <si>
    <t>RW-SZ09-AB-J</t>
  </si>
  <si>
    <t>NG Trade</t>
  </si>
  <si>
    <t>OBMH090A</t>
  </si>
  <si>
    <t>IBMH090A</t>
  </si>
  <si>
    <t>OBMH120A</t>
  </si>
  <si>
    <t>IBMH120A</t>
  </si>
  <si>
    <t>RO-SZ12-AB-J</t>
  </si>
  <si>
    <t>RW-SZ12-AB-J</t>
  </si>
  <si>
    <t>ZMSB-12HVD110-US</t>
  </si>
  <si>
    <t>XJ23-09-4C-HC-1-110V</t>
  </si>
  <si>
    <t>XJ23-09-4E-HC-1-110V</t>
  </si>
  <si>
    <t>KWSM-12IR410AHS20MVLODU</t>
  </si>
  <si>
    <t>KWSM-12IR410AHS20MVLIDU</t>
  </si>
  <si>
    <t>AAG21-12H1B</t>
  </si>
  <si>
    <t>AAG21-12H1A</t>
  </si>
  <si>
    <t>AAG21-09H220V1B</t>
  </si>
  <si>
    <t>AAG21-09H220V1A</t>
  </si>
  <si>
    <t>KWSM-09IR410AHS21.5MVODU</t>
  </si>
  <si>
    <t>KWSM-09IR410AHS21.5MVIDU</t>
  </si>
  <si>
    <t>XJ23-12-4C-HC-1-110V</t>
  </si>
  <si>
    <t>XJ23-12-4E-HC-1-110V</t>
  </si>
  <si>
    <t>ZMSB-09HVD-US</t>
  </si>
  <si>
    <t>RO-SZ09-AB-Q</t>
  </si>
  <si>
    <t>RW-SZ09-AB-Q</t>
  </si>
  <si>
    <t>RO-SZ12-AB-Q</t>
  </si>
  <si>
    <t>RW-SZ12-AB-Q</t>
  </si>
  <si>
    <t>OBMH121A</t>
  </si>
  <si>
    <t>IBMH121A</t>
  </si>
  <si>
    <t>ZMSB-12HVD-US</t>
  </si>
  <si>
    <t>XJ23-09-4C-HC-2-M</t>
  </si>
  <si>
    <t>XJ23-09-4E-HC-2-M</t>
  </si>
  <si>
    <t>KWSM-12IR410AHS20.5MVODU</t>
  </si>
  <si>
    <t>KWSM-12IR410AHS20.5MVIDU</t>
  </si>
  <si>
    <t>AAG21-12H220V1B</t>
  </si>
  <si>
    <t>AAG21-12H220V1A</t>
  </si>
  <si>
    <t>AAG21-18H1B</t>
  </si>
  <si>
    <t>AAG21-18H1A</t>
  </si>
  <si>
    <t>KWSM-18IR410AHS19.5MVODU</t>
  </si>
  <si>
    <t>KWSM-18IR410AHS19.5MVIDU</t>
  </si>
  <si>
    <t>XJ23-12-4C-HC-2-M</t>
  </si>
  <si>
    <t>XJ23-12-4E-HC-2-M</t>
  </si>
  <si>
    <t>ZMSB-18HVD-US</t>
  </si>
  <si>
    <t>OBMH181A</t>
  </si>
  <si>
    <t>IBMH181A</t>
  </si>
  <si>
    <t>RO-SZ18-AB-Q</t>
  </si>
  <si>
    <t>RW-SZ18-AB-Q</t>
  </si>
  <si>
    <t>RO-SZ24-AB-Q</t>
  </si>
  <si>
    <t>RW-SZ24-AB-Q</t>
  </si>
  <si>
    <t>OBMH241A</t>
  </si>
  <si>
    <t>IBMH241A</t>
  </si>
  <si>
    <t>ZMSB-24HVD-US</t>
  </si>
  <si>
    <t>XJ23-18-4C-HC-2-M</t>
  </si>
  <si>
    <t>XJ23-18-4E-HC-2-M</t>
  </si>
  <si>
    <t>XJ23-24-4C-HC-2-M</t>
  </si>
  <si>
    <t>XJ23-24-4E-HC-2-M</t>
  </si>
  <si>
    <t>KWSM-24IR410AHS18.5MVODU</t>
  </si>
  <si>
    <t>KWSM-24IR410AHS18.5MVIDU</t>
  </si>
  <si>
    <t>AAG21-24H1B</t>
  </si>
  <si>
    <t>AAG21-24H1A</t>
  </si>
  <si>
    <t>9WODU-UL</t>
  </si>
  <si>
    <t>9WIDU-UL</t>
  </si>
  <si>
    <t>KI-PSX09WM-2AAMA</t>
  </si>
  <si>
    <t>KI-PSX12WM-2AAMA</t>
  </si>
  <si>
    <t>12WIDU-UL</t>
  </si>
  <si>
    <t>24WIDU-UL</t>
  </si>
  <si>
    <t>LEA24SZ25SK-O</t>
  </si>
  <si>
    <t>KO-PSX24HP-2AAMA</t>
  </si>
  <si>
    <t>KI-PSX24WM-2AAMA</t>
  </si>
  <si>
    <t>AAG21-36H1B</t>
  </si>
  <si>
    <t>AAG21-36H1A</t>
  </si>
  <si>
    <t>SAK-36MS/220V</t>
  </si>
  <si>
    <t>CC230ODU36</t>
  </si>
  <si>
    <t>CC230HWU36</t>
  </si>
  <si>
    <t>RO-SZ36-AB-Q</t>
  </si>
  <si>
    <t>RW-SZ36-AB-Q</t>
  </si>
  <si>
    <t>M18ODU-UL2P</t>
  </si>
  <si>
    <t>KO-PS218HP-2AAMA</t>
  </si>
  <si>
    <t>M27ODU-UL2P</t>
  </si>
  <si>
    <t>KO-PS327HP-2AAMA</t>
  </si>
  <si>
    <t>M36ODU-UL2P</t>
  </si>
  <si>
    <t>KO-PS436HP-2AAMA</t>
  </si>
  <si>
    <t>AGN24-09H1B</t>
  </si>
  <si>
    <t>AGN24-09H1A</t>
  </si>
  <si>
    <t>2LEA06UUSK-I</t>
  </si>
  <si>
    <t>HO-SZ06-AB-Q</t>
  </si>
  <si>
    <t>HW-SZ06-AB-Q</t>
  </si>
  <si>
    <t>AGN24-09H220V1B</t>
  </si>
  <si>
    <t>AGN24-09H220V1A</t>
  </si>
  <si>
    <t>LANG09OD25-1</t>
  </si>
  <si>
    <t>LANG09ID-25</t>
  </si>
  <si>
    <t>AUE-36HRFN1-M(C)</t>
  </si>
  <si>
    <t>ACD1-36HRFN1-M(GA)</t>
  </si>
  <si>
    <t>SAK-36-CC(OD)/220VOLT</t>
  </si>
  <si>
    <t>SAK-36-20CC/220(IN)</t>
  </si>
  <si>
    <t>SAK-36-DTMS/220V*</t>
  </si>
  <si>
    <t>SAK-36-DTMS/220V</t>
  </si>
  <si>
    <t>SAK-48-CC(OD)/220VOLT</t>
  </si>
  <si>
    <t>SAK-48-20CC/220(IN)</t>
  </si>
  <si>
    <t>SAK-48-DTMS/220V*</t>
  </si>
  <si>
    <t>SAK-48-DTMS/220V</t>
  </si>
  <si>
    <t>SAK-24-CC(OD)/220VOLT</t>
  </si>
  <si>
    <t>SAK-24-20CC/220(IN)</t>
  </si>
  <si>
    <t>KI-PSX24CT-2AAMA</t>
  </si>
  <si>
    <t>CoolTime</t>
  </si>
  <si>
    <t>CA09-OD-21</t>
  </si>
  <si>
    <t>CA09-ID-21</t>
  </si>
  <si>
    <t>CA18-OD-21</t>
  </si>
  <si>
    <t>CA18-ID-21</t>
  </si>
  <si>
    <t>SAK-18-19MS/220</t>
  </si>
  <si>
    <t>SAK-12-22MS/110</t>
  </si>
  <si>
    <t>SAK-18-24MS/220</t>
  </si>
  <si>
    <t>NE-T52-PLA18INT</t>
  </si>
  <si>
    <t>NE-T52-PLA18EXT</t>
  </si>
  <si>
    <t>SAK-12-22MS/220</t>
  </si>
  <si>
    <t>NE-T52-PLA12INT</t>
  </si>
  <si>
    <t>NE-T52-PLA12EXT</t>
  </si>
  <si>
    <t>KO-PSX18HP-2AAMA</t>
  </si>
  <si>
    <t>KI-PSX18WM-2AAMA</t>
  </si>
  <si>
    <t>SAK-18-CC(OD)/220VOLT</t>
  </si>
  <si>
    <t>SAK-18-20CC/220(IN)</t>
  </si>
  <si>
    <t>KI-PSX18CT-2AAMA</t>
  </si>
  <si>
    <t>SAK-18-DTMS/220V</t>
  </si>
  <si>
    <t>M48ODU-UL2P</t>
  </si>
  <si>
    <t>KO-PS548HP-2AAMA</t>
  </si>
  <si>
    <t>LANG24OD25-2</t>
  </si>
  <si>
    <t>KWSMO-18R410AIHH</t>
  </si>
  <si>
    <t>SAK-18-21MUZ/220(OUT)*</t>
  </si>
  <si>
    <t>D2OA-18HFN1-M</t>
  </si>
  <si>
    <t>AM2OA-18HFN1</t>
  </si>
  <si>
    <t>AM5OG-48HFN1</t>
  </si>
  <si>
    <t>SAK-48-21MUZ/220(OUT)*</t>
  </si>
  <si>
    <t>D5OG-48HFN1-M</t>
  </si>
  <si>
    <t>KWSMO-48R410AIHH</t>
  </si>
  <si>
    <t>HO-MD18-AB-Q</t>
  </si>
  <si>
    <t>HO-MQ36-AB-Q</t>
  </si>
  <si>
    <t>HO-MP48-AB-Q</t>
  </si>
  <si>
    <t>AM3OJ-27HFN1</t>
  </si>
  <si>
    <t>D3OJ-27HFN1-M</t>
  </si>
  <si>
    <t>SAK-27-22MUZ/220(OUT)*</t>
  </si>
  <si>
    <t>KWSMO-27R410AIHH</t>
  </si>
  <si>
    <t>LANG27OD25-3</t>
  </si>
  <si>
    <t>HO-MT28-AB-Q</t>
  </si>
  <si>
    <t>SAK-36-22MUZ/220(OUT)*</t>
  </si>
  <si>
    <t>D4OG-36HFN1-M</t>
  </si>
  <si>
    <t>AM4OG-36HFN1</t>
  </si>
  <si>
    <t>M36ODU-ULTP</t>
  </si>
  <si>
    <t>KWSMO-36R410AIHH</t>
  </si>
  <si>
    <t>LANG36OD25-3</t>
  </si>
  <si>
    <t>SAK-24-21MS/220</t>
  </si>
  <si>
    <t>SAK-60-DTMS/220V*</t>
  </si>
  <si>
    <t>SAK-60-DTMS/220V</t>
  </si>
  <si>
    <t>HO-MP55-AB-Q</t>
  </si>
  <si>
    <t>KO-PS555HP-2AAMA</t>
  </si>
  <si>
    <t>D5OA-55HFN1-M</t>
  </si>
  <si>
    <t>MIU-B12F-2</t>
  </si>
  <si>
    <t>MIU-B16F-2</t>
  </si>
  <si>
    <t>KI-PSX18CW-2AAMA</t>
  </si>
  <si>
    <t>KI-PSX09CW-2AAMA</t>
  </si>
  <si>
    <t>HJ-UZ09-AB-Q</t>
  </si>
  <si>
    <t>HJ-UZ12-AB-Q</t>
  </si>
  <si>
    <t>BZ33-OWCASS12-G2-P</t>
  </si>
  <si>
    <t>KI-PSX12CW-2AAMA</t>
  </si>
  <si>
    <t>HJ-UZ06-AB-Q</t>
  </si>
  <si>
    <t>BZ33-OWCASS18-G2-P</t>
  </si>
  <si>
    <t>HJ-UZ18-AB-Q</t>
  </si>
  <si>
    <t>BCE7S60M*4X</t>
  </si>
  <si>
    <t>BCE7S36M*4X</t>
  </si>
  <si>
    <t>BOSCH</t>
  </si>
  <si>
    <t>BMS500-AAM036-1CSXRA</t>
  </si>
  <si>
    <t>BMS500-AAM036-1CSXHB</t>
  </si>
  <si>
    <t>BMS500-AAS018-1CSXRA</t>
  </si>
  <si>
    <t>BMS500-AAU018-1AHWXB</t>
  </si>
  <si>
    <t>BMS500-AAS009-1CSXRA</t>
  </si>
  <si>
    <t>BMS500-AAU009-1AHCXB</t>
  </si>
  <si>
    <t>BMS500-AAS024-1CSXRA</t>
  </si>
  <si>
    <t>BMS500-AAU024-1AHCXB</t>
  </si>
  <si>
    <t>BMS500-AAS012-1CSXRA</t>
  </si>
  <si>
    <t>BMS500-AAU012-1AHCXB</t>
  </si>
  <si>
    <t>BOVA-36HDN1-M18M</t>
  </si>
  <si>
    <t>BMA*4248BNTF</t>
  </si>
  <si>
    <t>BMA*4248CNTF</t>
  </si>
  <si>
    <t>BMA*2430ANTD</t>
  </si>
  <si>
    <t>BOVA-60HDN1-M18M</t>
  </si>
  <si>
    <t>BMA*4248DNTF</t>
  </si>
  <si>
    <t>BMA*2430BNTD</t>
  </si>
  <si>
    <t>BMA*4860CNTF</t>
  </si>
  <si>
    <t>BMA*4860DNTF</t>
  </si>
  <si>
    <t>BVA-24WN1-M18</t>
  </si>
  <si>
    <t>BVA-48WN1-M18</t>
  </si>
  <si>
    <t>BVA-60WN1-M18</t>
  </si>
  <si>
    <t>BVA-36WN1-M18B</t>
  </si>
  <si>
    <t>BVA-60WN1-M15</t>
  </si>
  <si>
    <t>BVA-36WN1-M15</t>
  </si>
  <si>
    <t>BVA-48WN1-M15</t>
  </si>
  <si>
    <t>BVA-24WN1-M15</t>
  </si>
  <si>
    <t>BOVB-60HDN1-M18M</t>
  </si>
  <si>
    <t>BOVB-36HDN1-M18M</t>
  </si>
  <si>
    <t>BMS500-AAS036-1CSXRC</t>
  </si>
  <si>
    <t>BMS500-AAU036-1AHWXC</t>
  </si>
  <si>
    <t>BMS500-AAS018-1CSXHC</t>
  </si>
  <si>
    <t>BMS500-AAS012-1CSXHC</t>
  </si>
  <si>
    <t>BMS500-AAU012-1AHWXB</t>
  </si>
  <si>
    <t>BMS500-AAS009-1CSXHC</t>
  </si>
  <si>
    <t>BMS500-AAU009-1AHWXB</t>
  </si>
  <si>
    <t xml:space="preserve">BMS500-AAU009-1AHWXC </t>
  </si>
  <si>
    <t>BMS500-AAS018-1CSXRC</t>
  </si>
  <si>
    <t>BMS500-AAS012-1CSXRC</t>
  </si>
  <si>
    <t xml:space="preserve">BMS500-AAU012-1AHWXB	</t>
  </si>
  <si>
    <t>BMS500-AAS009-1CSXRC</t>
  </si>
  <si>
    <t>BMS500-AAS009-0CSXXA</t>
  </si>
  <si>
    <t>BMS500-AAU009-0AHXXA</t>
  </si>
  <si>
    <t>BMS500-AAS018-1CSXXA</t>
  </si>
  <si>
    <t>BMS500-AAU018-1AHXXA</t>
  </si>
  <si>
    <t>BMS500-AAS009-1CSXXA</t>
  </si>
  <si>
    <t>BMS500-AAU009-1AHXXA</t>
  </si>
  <si>
    <t>BMS500-AAS012-0CSXXA</t>
  </si>
  <si>
    <t>BMS500-AAU012-0AHXXA</t>
  </si>
  <si>
    <t>BMS500-AAS024-1CSXXA</t>
  </si>
  <si>
    <t>BMS500-AAU024-1AHXXA</t>
  </si>
  <si>
    <t>05/01/23</t>
  </si>
  <si>
    <t>ACIQ-24-EHPB</t>
  </si>
  <si>
    <t>ACIQ-24-ACL</t>
  </si>
  <si>
    <t>ACIQ-30-EHPB</t>
  </si>
  <si>
    <t>ACIQ-30-ACL</t>
  </si>
  <si>
    <t>ACIQ-60-EHPB</t>
  </si>
  <si>
    <t>ACIQ-60-ACL</t>
  </si>
  <si>
    <t>ACIQ-36-EHPB</t>
  </si>
  <si>
    <t>ACIQ-36-ACL</t>
  </si>
  <si>
    <t>ACIQ-48-EHPB</t>
  </si>
  <si>
    <t>ACIQ-48-ACL</t>
  </si>
  <si>
    <t>ACIQ-18-EHPB</t>
  </si>
  <si>
    <t>ACIQ-18-ACL</t>
  </si>
  <si>
    <t>LCHB48DA</t>
  </si>
  <si>
    <t>MAC-48HWFN1-M</t>
  </si>
  <si>
    <t>AVW-36H3FH</t>
  </si>
  <si>
    <t>AVD-09HCFCH1</t>
  </si>
  <si>
    <t>AVC-09HJFA1</t>
  </si>
  <si>
    <t>AVW-48H3FH</t>
  </si>
  <si>
    <t>AVD-12HCFCH1</t>
  </si>
  <si>
    <t>AVW-60H3FH</t>
  </si>
  <si>
    <t>VPB048H4M-3P</t>
  </si>
  <si>
    <t>05/02/23</t>
  </si>
  <si>
    <t>F,PE*E31930</t>
  </si>
  <si>
    <t>F,PE*E32936</t>
  </si>
  <si>
    <t>F,PE*E34936</t>
  </si>
  <si>
    <t>F,PE*CC4960</t>
  </si>
  <si>
    <t>NTXSSH09A112**</t>
  </si>
  <si>
    <t>NTXSSH12A112**</t>
  </si>
  <si>
    <t>NTXSSH15A112**</t>
  </si>
  <si>
    <t>NTXSSH24A112**</t>
  </si>
  <si>
    <t>F,PE*BB8937</t>
  </si>
  <si>
    <t>F,PE*E32930</t>
  </si>
  <si>
    <t>F,PE*E32925</t>
  </si>
  <si>
    <t>F,PE*E32924</t>
  </si>
  <si>
    <t>F,PE*G33936</t>
  </si>
  <si>
    <t>F,PE*G33930</t>
  </si>
  <si>
    <t>F,PE*G33925</t>
  </si>
  <si>
    <t>F,PE*G34936</t>
  </si>
  <si>
    <t>F,PE*G34930</t>
  </si>
  <si>
    <t>F,PE*G34925</t>
  </si>
  <si>
    <t>F,PE*UU1960</t>
  </si>
  <si>
    <t>F,PE*CC7948</t>
  </si>
  <si>
    <t>F,PE*CC9960</t>
  </si>
  <si>
    <t>BV**C9(1,2)60+TXV</t>
  </si>
  <si>
    <t>BV**C9960</t>
  </si>
  <si>
    <t>E4HL5018A1000A</t>
  </si>
  <si>
    <t>4TXCB003DS3</t>
  </si>
  <si>
    <t>05/03/23</t>
  </si>
  <si>
    <t>H,TG34936+TD</t>
  </si>
  <si>
    <t>H,TG52960+TD</t>
  </si>
  <si>
    <t>H,TE86960+TD</t>
  </si>
  <si>
    <t>H,TE88960+TD</t>
  </si>
  <si>
    <t>H,TG34930+TD</t>
  </si>
  <si>
    <t>H,TG52948+TD</t>
  </si>
  <si>
    <t>H,TE86948+TD</t>
  </si>
  <si>
    <t>H,TE88948+TD</t>
  </si>
  <si>
    <t>4DHP2S12S-1L</t>
  </si>
  <si>
    <t>DWM212S4-1L</t>
  </si>
  <si>
    <t>4DHP2S12S-1P</t>
  </si>
  <si>
    <t>D22C112S4-1P</t>
  </si>
  <si>
    <t>DWM212S4-1P</t>
  </si>
  <si>
    <t>DMD212S4-1P</t>
  </si>
  <si>
    <t>DWM218S4-1P</t>
  </si>
  <si>
    <t>DMD218S4-1P</t>
  </si>
  <si>
    <t>DWM224S4-1P</t>
  </si>
  <si>
    <t xml:space="preserve">4DHP2S36M-1P </t>
  </si>
  <si>
    <t>4DHPS209S-1P</t>
  </si>
  <si>
    <t>DWM209S4-1P</t>
  </si>
  <si>
    <t>D22C109S4-1P</t>
  </si>
  <si>
    <t>DMD209S4-1P</t>
  </si>
  <si>
    <t xml:space="preserve">4DHV2S09S-1L </t>
  </si>
  <si>
    <t>DWH209S4-1L</t>
  </si>
  <si>
    <t>ARM STRONG AIR</t>
  </si>
  <si>
    <t>4DHV2S09S-1P</t>
  </si>
  <si>
    <t xml:space="preserve">DWH209S4-1P </t>
  </si>
  <si>
    <t xml:space="preserve">4DHV2S12S-1L </t>
  </si>
  <si>
    <t>DWH212S4-1L</t>
  </si>
  <si>
    <t xml:space="preserve">4DHV2S12S-1P </t>
  </si>
  <si>
    <t>DWH212S4-1P</t>
  </si>
  <si>
    <t>4DHV2S18S-1P</t>
  </si>
  <si>
    <t>DWH218S4-1P</t>
  </si>
  <si>
    <t xml:space="preserve">4DHV2S24S-1P </t>
  </si>
  <si>
    <t>DWH224S4-1P</t>
  </si>
  <si>
    <t>Lennox</t>
  </si>
  <si>
    <t>MHB009S4S-1L</t>
  </si>
  <si>
    <t>MWHB009S4-1L</t>
  </si>
  <si>
    <t>MHB009S4S-1P</t>
  </si>
  <si>
    <t>MWHB009S4-1P</t>
  </si>
  <si>
    <t>MHB012S4S-1L</t>
  </si>
  <si>
    <t>MWHB012S4-1L</t>
  </si>
  <si>
    <t>MHB012S4S-1P</t>
  </si>
  <si>
    <t>MWHB012S4-1P</t>
  </si>
  <si>
    <t>MHB018S4S-1P</t>
  </si>
  <si>
    <t>MWHB018S4-1P</t>
  </si>
  <si>
    <t>MHB024S4S-1P</t>
  </si>
  <si>
    <t>MWHB024S4-1P</t>
  </si>
  <si>
    <t>MMDB009S4-2P</t>
  </si>
  <si>
    <t>MWMA009S4-3P</t>
  </si>
  <si>
    <t>MLA012S4S-1P</t>
  </si>
  <si>
    <t>MMDB012S4-2P</t>
  </si>
  <si>
    <t>MLA024S4S-1P</t>
  </si>
  <si>
    <t xml:space="preserve">MLB009S4S-1P </t>
  </si>
  <si>
    <t>MWMC009S4-1P</t>
  </si>
  <si>
    <t>MWMC012S4-1P</t>
  </si>
  <si>
    <t>MWMC018S4-1P</t>
  </si>
  <si>
    <t>MWMC024S4-1P</t>
  </si>
  <si>
    <t xml:space="preserve">MLB036S4S-1P </t>
  </si>
  <si>
    <t>M33A036S4-2P</t>
  </si>
  <si>
    <t>M33B048S4-2P</t>
  </si>
  <si>
    <t>MWMA009S4-1P</t>
  </si>
  <si>
    <t>MPB018S4M-1P</t>
  </si>
  <si>
    <t>MPB018S4M-2P</t>
  </si>
  <si>
    <t>MPB030S4M-2P</t>
  </si>
  <si>
    <t>MPB036S4M-1P</t>
  </si>
  <si>
    <t>MPB036S4S-1P</t>
  </si>
  <si>
    <t>MMDB036S4-1P</t>
  </si>
  <si>
    <t>MPB048S4S-1P</t>
  </si>
  <si>
    <t>MMDB048S4-1P</t>
  </si>
  <si>
    <t>M33B048S4-1P</t>
  </si>
  <si>
    <t>MCFA048S4-1P</t>
  </si>
  <si>
    <t xml:space="preserve">MPC009S4S-1P </t>
  </si>
  <si>
    <t>MPC012S4S-1L</t>
  </si>
  <si>
    <t>MWMC012S4-1L</t>
  </si>
  <si>
    <t xml:space="preserve">MPC012S4S-1P </t>
  </si>
  <si>
    <t xml:space="preserve">MPC036S4M-1P </t>
  </si>
  <si>
    <t>AirEase</t>
  </si>
  <si>
    <t>DWM209S4-*P</t>
  </si>
  <si>
    <t>DWM212S4-*P</t>
  </si>
  <si>
    <t>DWM218S4-*P</t>
  </si>
  <si>
    <t>DWM224S4-*P</t>
  </si>
  <si>
    <t>4DHP2S30S-1P</t>
  </si>
  <si>
    <t>DWM230S4-*P</t>
  </si>
  <si>
    <t>DMD209S4-*P</t>
  </si>
  <si>
    <t>DMD212S4-*P</t>
  </si>
  <si>
    <t>DMD218S4-*P</t>
  </si>
  <si>
    <t>DMD224S4-*P</t>
  </si>
  <si>
    <t>DMD236S4-*P</t>
  </si>
  <si>
    <t>DMD248S4-*P</t>
  </si>
  <si>
    <t>D22C109S4-*P</t>
  </si>
  <si>
    <t>D22C112S4-*P</t>
  </si>
  <si>
    <t>D22C118S4-*P</t>
  </si>
  <si>
    <t>D33C224S4-*P</t>
  </si>
  <si>
    <t>D33C236S4-*P</t>
  </si>
  <si>
    <t>D33C248S4-*P</t>
  </si>
  <si>
    <t>DWH209S4-*P</t>
  </si>
  <si>
    <t>4DHV2S12S-1P</t>
  </si>
  <si>
    <t>DWH212S4-*P</t>
  </si>
  <si>
    <t>DWH218S4-*P</t>
  </si>
  <si>
    <t>4DHV2S24S-1P</t>
  </si>
  <si>
    <t>DWH224S4-*P</t>
  </si>
  <si>
    <t>Allied</t>
  </si>
  <si>
    <t>Armstrong Air</t>
  </si>
  <si>
    <t>MPC009S4S-1P</t>
  </si>
  <si>
    <t>MWMC009S4-*P</t>
  </si>
  <si>
    <t>MPC012S4S-1P</t>
  </si>
  <si>
    <t>MWMC012S4-*P</t>
  </si>
  <si>
    <t>MWMC018S4-*P</t>
  </si>
  <si>
    <t>MWMC024S4-*P</t>
  </si>
  <si>
    <t>MPC030S4S-1P</t>
  </si>
  <si>
    <t>MWMC030S4-*P</t>
  </si>
  <si>
    <t>MMDB009S4-*P</t>
  </si>
  <si>
    <t>MMDB012S4-*P</t>
  </si>
  <si>
    <t>MMDB018S4-*P</t>
  </si>
  <si>
    <t>MMDB024S4-*P</t>
  </si>
  <si>
    <t>MMDB036S4-*P</t>
  </si>
  <si>
    <t>MMDB048S4-*P</t>
  </si>
  <si>
    <t>MFMA012S4-*P</t>
  </si>
  <si>
    <t>MCFB018S4-*P</t>
  </si>
  <si>
    <t>MCFA024S4-*P</t>
  </si>
  <si>
    <t>MCFA036S4-*P</t>
  </si>
  <si>
    <t>MCFA048S4-*P</t>
  </si>
  <si>
    <t>M22A009S4-*P</t>
  </si>
  <si>
    <t>M22A012S4-*P</t>
  </si>
  <si>
    <t>M22A018S4-*P</t>
  </si>
  <si>
    <t>M33C024S4-*P</t>
  </si>
  <si>
    <t>M33C036S4-*P</t>
  </si>
  <si>
    <t>M33C048S4-*P</t>
  </si>
  <si>
    <t>MLB009S4S-1P</t>
  </si>
  <si>
    <t>MWHB009S4-*P</t>
  </si>
  <si>
    <t>MWHB012S4-*P</t>
  </si>
  <si>
    <t>MWHB018S4-*P</t>
  </si>
  <si>
    <t>MWHB024S4-*P</t>
  </si>
  <si>
    <t>4DHP2S48M-1P</t>
  </si>
  <si>
    <t>MPC048S4M-1P</t>
  </si>
  <si>
    <t>DWM212S4-*L</t>
  </si>
  <si>
    <t>4DHV2S09S-1L</t>
  </si>
  <si>
    <t>DWH209S4-*L</t>
  </si>
  <si>
    <t>4DHV2S12S-1L</t>
  </si>
  <si>
    <t>DWH212S4-*L</t>
  </si>
  <si>
    <t>MWMC012S4-*L</t>
  </si>
  <si>
    <t>MWHB009S4-*L</t>
  </si>
  <si>
    <t>MWHB012S4-*L</t>
  </si>
  <si>
    <t>05/04/23</t>
  </si>
  <si>
    <t>38MURAQ24AB3*</t>
  </si>
  <si>
    <t>FZ4ANP036L</t>
  </si>
  <si>
    <t>FB4CNP025L</t>
  </si>
  <si>
    <t>FX4DN(B,F)037L</t>
  </si>
  <si>
    <t>FMA4P24**AL*</t>
  </si>
  <si>
    <t>FMA4P30**AL*</t>
  </si>
  <si>
    <t>FMA4X36**AL*</t>
  </si>
  <si>
    <t>FM(C,U)4X30**AL*</t>
  </si>
  <si>
    <t>FM(C,U)4X36**AL*</t>
  </si>
  <si>
    <t>BRYANT HEATING AND COOLING SYSTEMS</t>
  </si>
  <si>
    <t>PAYNE HEATING AND COOLING</t>
  </si>
  <si>
    <t>PF4MNP025L*</t>
  </si>
  <si>
    <t>PF4MNP030L*</t>
  </si>
  <si>
    <t>PF4MNB025L</t>
  </si>
  <si>
    <t>PF4MNB031L</t>
  </si>
  <si>
    <t>PF4MNB037L</t>
  </si>
  <si>
    <t>PF4MN*B24L*</t>
  </si>
  <si>
    <t>FJMA4*24L*B*</t>
  </si>
  <si>
    <t>GRANDAIRE</t>
  </si>
  <si>
    <t>WDLCURAH24ABK</t>
  </si>
  <si>
    <t>WBHL244*B*</t>
  </si>
  <si>
    <t>WAPL304A*</t>
  </si>
  <si>
    <t>FEM4X24**CL</t>
  </si>
  <si>
    <t>WAHL244C*</t>
  </si>
  <si>
    <t>WAHL304B*</t>
  </si>
  <si>
    <t>WAXL244A*</t>
  </si>
  <si>
    <t>WAXL304A*</t>
  </si>
  <si>
    <t>FXM4X36**AL</t>
  </si>
  <si>
    <t>WAXL364A*</t>
  </si>
  <si>
    <t>38MURAQ18AB3*</t>
  </si>
  <si>
    <t>FJ4DN*B24L*</t>
  </si>
  <si>
    <t>FJ4DN*A18L*</t>
  </si>
  <si>
    <t>FZ4ANP024L</t>
  </si>
  <si>
    <t>FB4CNF024L</t>
  </si>
  <si>
    <t>FB4CNP024L</t>
  </si>
  <si>
    <t>PF4MN*A18L*</t>
  </si>
  <si>
    <t>PF4MNP018L*</t>
  </si>
  <si>
    <t>FMA4P18**AL*</t>
  </si>
  <si>
    <t>WDLCURAH18ABK</t>
  </si>
  <si>
    <t>FJMA4*18L*A*</t>
  </si>
  <si>
    <t>WBHL184*A*</t>
  </si>
  <si>
    <t>WAPL184A*</t>
  </si>
  <si>
    <t>FEM4P24**AL</t>
  </si>
  <si>
    <t>WAPL244A*</t>
  </si>
  <si>
    <t>WAHL184B*</t>
  </si>
  <si>
    <t>WAHL244B*</t>
  </si>
  <si>
    <t>WAXL184A*</t>
  </si>
  <si>
    <t>05/10/23</t>
  </si>
  <si>
    <t>Durastar</t>
  </si>
  <si>
    <t>DRA1U09S1B</t>
  </si>
  <si>
    <t>DRAC09F1A</t>
  </si>
  <si>
    <t>DRA1U12S1B</t>
  </si>
  <si>
    <t>DRAC12F1A</t>
  </si>
  <si>
    <t>DRA1U24S1B</t>
  </si>
  <si>
    <t>DRAF24F1A</t>
  </si>
  <si>
    <t>DRAD09F1A</t>
  </si>
  <si>
    <t>DRA1H09S1A</t>
  </si>
  <si>
    <t>DRAD12F1A</t>
  </si>
  <si>
    <t>DRAS12F1A</t>
  </si>
  <si>
    <t>DRAS12F1B</t>
  </si>
  <si>
    <t>DRA1H12S1A</t>
  </si>
  <si>
    <t>DRA1H18S1A</t>
  </si>
  <si>
    <t>DRAD18F1A</t>
  </si>
  <si>
    <t>DRAF18F1A</t>
  </si>
  <si>
    <t>DRAC18F1A</t>
  </si>
  <si>
    <t>DRAD24F1A</t>
  </si>
  <si>
    <t>DRA1H24S1A</t>
  </si>
  <si>
    <t>DRAW09F1B</t>
  </si>
  <si>
    <t>DRAW12F1B</t>
  </si>
  <si>
    <t>DRAW18F1B</t>
  </si>
  <si>
    <t>DRAW24F1B</t>
  </si>
  <si>
    <t>DRAW06F1B</t>
  </si>
  <si>
    <t>DRAC24F1B</t>
  </si>
  <si>
    <t>DRA1U18S1B</t>
  </si>
  <si>
    <t>DRA2U18M1B</t>
  </si>
  <si>
    <t>DRA5U48M1B</t>
  </si>
  <si>
    <t>DRA2H18M1A</t>
  </si>
  <si>
    <t>DRA4H36M1A</t>
  </si>
  <si>
    <t>DRA5H48M1A</t>
  </si>
  <si>
    <t>DRA3U28M1B</t>
  </si>
  <si>
    <t>DRA3H28M1A</t>
  </si>
  <si>
    <t>DRA4U36M1B</t>
  </si>
  <si>
    <t>DRA5H55M1A</t>
  </si>
  <si>
    <t>DRA5U55M1B</t>
  </si>
  <si>
    <t>DRAS12F1C</t>
  </si>
  <si>
    <t>DRAL18F1A</t>
  </si>
  <si>
    <t>DRAL09F1A</t>
  </si>
  <si>
    <t>DRAL12F1A</t>
  </si>
  <si>
    <t>DRAL06F1A</t>
  </si>
  <si>
    <t>JHVVD48HE3C2N1+CC</t>
  </si>
  <si>
    <t>JHVVC36DE2C2N1+CC</t>
  </si>
  <si>
    <t>UUY60ZGDAB*</t>
  </si>
  <si>
    <t>UUY48ZGDAB*</t>
  </si>
  <si>
    <t>UUY24ZGDAB*</t>
  </si>
  <si>
    <t>UUY36ZGDAB*</t>
  </si>
  <si>
    <t>Treasure Link Inc.</t>
  </si>
  <si>
    <t>FES-24H2T*(O)</t>
  </si>
  <si>
    <t>FES-24H2TK(I)</t>
  </si>
  <si>
    <t>FES-12H1TQ(O)</t>
  </si>
  <si>
    <t>FES-12H1TQ(I)</t>
  </si>
  <si>
    <t>04/14/23</t>
  </si>
  <si>
    <t>FES-09H2TK-ES(O)</t>
  </si>
  <si>
    <t>FES-09H2TK-ES(I)</t>
  </si>
  <si>
    <t>FES-12H2TK-ES(O)</t>
  </si>
  <si>
    <t>FES-12H2TK-ES(I)</t>
  </si>
  <si>
    <t>FES-24H2TK-ES(O)</t>
  </si>
  <si>
    <t>FES-24H2TK-ES(I)</t>
  </si>
  <si>
    <t>FES-18H2TK-M2O</t>
  </si>
  <si>
    <t>FES-27H2TK-M3O</t>
  </si>
  <si>
    <t>FES-36H2TK-M4O</t>
  </si>
  <si>
    <t>NTXSMT09A112A*</t>
  </si>
  <si>
    <t>MSZ-HM09NA***</t>
  </si>
  <si>
    <t>NTXSMT12A112A*</t>
  </si>
  <si>
    <t>MSZ-HM12NA***</t>
  </si>
  <si>
    <t>NAXSMT09A112A*</t>
  </si>
  <si>
    <t>MUZ-HM09NA***</t>
  </si>
  <si>
    <t>NAXWMT09A112A*</t>
  </si>
  <si>
    <t>MUZ-HM12NA***</t>
  </si>
  <si>
    <t>NAXWMT12A112A*</t>
  </si>
  <si>
    <t>NAXSMT12A112A*</t>
  </si>
  <si>
    <t>NTXWMT09A112A*</t>
  </si>
  <si>
    <t>Parker Davis HVAC International Inc.</t>
  </si>
  <si>
    <t>YN009GHFI25RPH</t>
  </si>
  <si>
    <t>WF009GHFI25HLH</t>
  </si>
  <si>
    <t>YN012GHFI25RPH</t>
  </si>
  <si>
    <t>WF012GHFI25HLH</t>
  </si>
  <si>
    <t>YN018GHFI25RPH</t>
  </si>
  <si>
    <t>WF018GHFI25HLH</t>
  </si>
  <si>
    <t>YN024GHFI25RPH</t>
  </si>
  <si>
    <t>WF024GHFI25HLH</t>
  </si>
  <si>
    <t>MPD18KCH21SB-O</t>
  </si>
  <si>
    <t>MPD24KCH21SB-O</t>
  </si>
  <si>
    <t>MPD30KCH21SB-O</t>
  </si>
  <si>
    <t>MPD36KCH21SB-O</t>
  </si>
  <si>
    <t>MPD42KCH21SB-O</t>
  </si>
  <si>
    <t>PUD09KCH25S-O</t>
  </si>
  <si>
    <t>PUD09KCH25S-I</t>
  </si>
  <si>
    <t>PUD12KCH24S-O</t>
  </si>
  <si>
    <t>PUD12KCH24S-I</t>
  </si>
  <si>
    <t>PUD24KCH24S-O</t>
  </si>
  <si>
    <t>PUD24KCH24S-I</t>
  </si>
  <si>
    <t>CHD09KCH19S-O</t>
  </si>
  <si>
    <t>CHD09KCH19S-I</t>
  </si>
  <si>
    <t>CHD12KCH17S-O</t>
  </si>
  <si>
    <t>CHD12KCH17S-I</t>
  </si>
  <si>
    <t>CHD18KCH17S-O</t>
  </si>
  <si>
    <t>CHD18KCH17S-I</t>
  </si>
  <si>
    <t>CHD24KCH18S-O</t>
  </si>
  <si>
    <t>CHD24KCH18S-I</t>
  </si>
  <si>
    <t>25VNA448A*031*</t>
  </si>
  <si>
    <t>25VNA460A*031*</t>
  </si>
  <si>
    <t>284ANV036*0**B*</t>
  </si>
  <si>
    <t>284ANV048*0**B*</t>
  </si>
  <si>
    <t>284ANV060*0**B*</t>
  </si>
  <si>
    <t>FVM4X48***L</t>
  </si>
  <si>
    <t>FJMA4*30L*B*</t>
  </si>
  <si>
    <t>FJMA4*36L*B*</t>
  </si>
  <si>
    <t>38MURAQ30AB3*</t>
  </si>
  <si>
    <t>FJ4DN*B30L*</t>
  </si>
  <si>
    <t>FV4CN(B,F)005L</t>
  </si>
  <si>
    <t>PF4MN*B30L*</t>
  </si>
  <si>
    <t>FJ4DN*B36L*</t>
  </si>
  <si>
    <t>PF4MN*B36L*</t>
  </si>
  <si>
    <t>WDLCURAH30ABK</t>
  </si>
  <si>
    <t>WBHL304*B*</t>
  </si>
  <si>
    <t>WBHL364*B*</t>
  </si>
  <si>
    <t xml:space="preserve">Bryant </t>
  </si>
  <si>
    <t>619AHBQ30XA3</t>
  </si>
  <si>
    <t>40MAHBQ30XA3</t>
  </si>
  <si>
    <t>DHMAHBQ30XA3</t>
  </si>
  <si>
    <t>38MURAQ36AB3*</t>
  </si>
  <si>
    <t>FB4CNF042L</t>
  </si>
  <si>
    <t>FB4CNF048L</t>
  </si>
  <si>
    <t>FB4CNP042L</t>
  </si>
  <si>
    <t>FB4CNP048L</t>
  </si>
  <si>
    <t>FMA4P36**AL*</t>
  </si>
  <si>
    <t>FX4DN(B,F)043L</t>
  </si>
  <si>
    <t>FX4DN(B,F)049L</t>
  </si>
  <si>
    <t>FZ4ANP048L</t>
  </si>
  <si>
    <t>FJ4DN*C42L*</t>
  </si>
  <si>
    <t>PF4MN*C42L*</t>
  </si>
  <si>
    <t>FEM4P42**AL</t>
  </si>
  <si>
    <t>WDLCURAH36ABK</t>
  </si>
  <si>
    <t>WAPL424A*</t>
  </si>
  <si>
    <t>FEM4P48**AL</t>
  </si>
  <si>
    <t>WAPL484A*</t>
  </si>
  <si>
    <t>PF4MNP042L*</t>
  </si>
  <si>
    <t>FEM4X42**BL</t>
  </si>
  <si>
    <t>WAHL424B*</t>
  </si>
  <si>
    <t>PF4MNP048L*</t>
  </si>
  <si>
    <t>FEM4X48**BL</t>
  </si>
  <si>
    <t>WAHL484B*</t>
  </si>
  <si>
    <t>PF4MNB043L</t>
  </si>
  <si>
    <t>FXM4X42**AL</t>
  </si>
  <si>
    <t>WAXL424A*</t>
  </si>
  <si>
    <t>PF4MNB049L</t>
  </si>
  <si>
    <t>FXM4X48**AL</t>
  </si>
  <si>
    <t>WAXL484A*</t>
  </si>
  <si>
    <t>FJMA4*42L*C*</t>
  </si>
  <si>
    <t>WBHL424*C*</t>
  </si>
  <si>
    <t>05/13/23</t>
  </si>
  <si>
    <t>SVZ-KP18NA*</t>
  </si>
  <si>
    <t>SLZ-KF18NA*</t>
  </si>
  <si>
    <t>PUZ-A24NHA7***</t>
  </si>
  <si>
    <t>PAA-A18AA1</t>
  </si>
  <si>
    <t>PAA-A18BA1</t>
  </si>
  <si>
    <t>PAA-A24AA1</t>
  </si>
  <si>
    <t>PUZ-A30NHA7***</t>
  </si>
  <si>
    <t>PAA-A30AA1</t>
  </si>
  <si>
    <t>PAA-A30BA1</t>
  </si>
  <si>
    <t>PUZ-A36NKA7***</t>
  </si>
  <si>
    <t>PAA-A36BA1</t>
  </si>
  <si>
    <t>PAA-A36CA1</t>
  </si>
  <si>
    <t>PUZ-A42NKA7***</t>
  </si>
  <si>
    <t>PAA-A42BA1</t>
  </si>
  <si>
    <t>PAA-A42CA1</t>
  </si>
  <si>
    <t>MXZ-2C20NAHZ3***</t>
  </si>
  <si>
    <t>MXZ-3C24NAHZ3***</t>
  </si>
  <si>
    <t>PUZ-HA24NHA*</t>
  </si>
  <si>
    <t>PAA-A24BA1</t>
  </si>
  <si>
    <t>PUZ-HA30NKA*</t>
  </si>
  <si>
    <t>PUZ-HA36NKA*</t>
  </si>
  <si>
    <t>MXZ-3C24NA3***</t>
  </si>
  <si>
    <t>MXZ-4C36NA3***</t>
  </si>
  <si>
    <t>PUMY-HP36NKMU1</t>
  </si>
  <si>
    <t>PUMY-HP48NKMU1</t>
  </si>
  <si>
    <t>PUMY-P36NKMU3</t>
  </si>
  <si>
    <t>PUMY-P48NKMU3</t>
  </si>
  <si>
    <t>PUMY-P60NKMU3</t>
  </si>
  <si>
    <t>PCA-A30KA*</t>
  </si>
  <si>
    <t>PEAD-A30AA*</t>
  </si>
  <si>
    <t>PLA-A30EA*</t>
  </si>
  <si>
    <t>PCA-A42KA*</t>
  </si>
  <si>
    <t>PEAD-A42AA*</t>
  </si>
  <si>
    <t>PEAD-A24AA*</t>
  </si>
  <si>
    <t>PVA-A24AA*</t>
  </si>
  <si>
    <t>PUZ-HA42NKA1</t>
  </si>
  <si>
    <t>MLZ-KP09NA*</t>
  </si>
  <si>
    <t>SLZ-KF12NA*</t>
  </si>
  <si>
    <t>SVZ-KP12NA*</t>
  </si>
  <si>
    <t>PEAD-A12AA*</t>
  </si>
  <si>
    <t>PEAD-A15AA*</t>
  </si>
  <si>
    <t>MLZ-KP18NA*</t>
  </si>
  <si>
    <t>SUZ-KA24NAHZ</t>
  </si>
  <si>
    <t>SUZ-KA30NAHZ</t>
  </si>
  <si>
    <t>SVZ-KP30NA*</t>
  </si>
  <si>
    <t>SUZ-KA36NAHZ</t>
  </si>
  <si>
    <t>05/14/23</t>
  </si>
  <si>
    <t>GENERALLUX  STAR</t>
  </si>
  <si>
    <t>AST-12UW3SXETU02(O)</t>
  </si>
  <si>
    <t>AST-12UW3SXETU02(I)</t>
  </si>
  <si>
    <t>AST-18UW3SBBTU01(O)</t>
  </si>
  <si>
    <t>AST-18UW3SBBTU01(I)</t>
  </si>
  <si>
    <t>TUM-18HA2/I2I22-21ES</t>
  </si>
  <si>
    <t>TUM-27HA2/I2I21-21ES</t>
  </si>
  <si>
    <t>TUM-36HA2/I2I21-21ES</t>
  </si>
  <si>
    <t>E4HL5036A1000A</t>
  </si>
  <si>
    <t>4TXCB004DS3</t>
  </si>
  <si>
    <t>4TXCB006DS3</t>
  </si>
  <si>
    <t>E4HL5030A1000A</t>
  </si>
  <si>
    <t>E4HL5024A1000A</t>
  </si>
  <si>
    <t>E4HL5060A1000A</t>
  </si>
  <si>
    <t>4TXCC009DS3</t>
  </si>
  <si>
    <t>E4HL5042A1000A</t>
  </si>
  <si>
    <t>4TXCD010DS3</t>
  </si>
  <si>
    <t>E4AH5E24A1J30A</t>
  </si>
  <si>
    <t>E4AH5E36A1J30A</t>
  </si>
  <si>
    <t>05/18/23</t>
  </si>
  <si>
    <t>Bladex</t>
  </si>
  <si>
    <t>BX30U-18HPHYHA</t>
  </si>
  <si>
    <t>BLA-18HWAHU1</t>
  </si>
  <si>
    <t>BX30-24HPHYHA</t>
  </si>
  <si>
    <t>BLA-24HWAHU1</t>
  </si>
  <si>
    <t>ATK</t>
  </si>
  <si>
    <t>ACI-AUO24SHP-M</t>
  </si>
  <si>
    <t>ACI-AUI24VHE</t>
  </si>
  <si>
    <t>BX30U-30HPHYHA(X)</t>
  </si>
  <si>
    <t>BLA-30HWAHU1</t>
  </si>
  <si>
    <t>ACI-AUO30SHP-M</t>
  </si>
  <si>
    <t>ACI-AUI30VHE</t>
  </si>
  <si>
    <t>BX31U-36HPHYHA</t>
  </si>
  <si>
    <t>BLA-36HWAHU1</t>
  </si>
  <si>
    <t>ACI-AUO36SHP-M</t>
  </si>
  <si>
    <t>ACI-AUI36VHE</t>
  </si>
  <si>
    <t>ACI-AUO48SHP-M</t>
  </si>
  <si>
    <t>ACI-AUI48VHE</t>
  </si>
  <si>
    <t>BX30U-48HPHYHA</t>
  </si>
  <si>
    <t>BLA-48HWAHU1</t>
  </si>
  <si>
    <t>BX30U-55HPHYHA</t>
  </si>
  <si>
    <t>BLA-60HWAHU1</t>
  </si>
  <si>
    <t>ACI-AUO60SHP-M</t>
  </si>
  <si>
    <t>ACI-AUI60VHE</t>
  </si>
  <si>
    <t>E4AH5E48A1K30A</t>
  </si>
  <si>
    <t>E4HL5048A1000A</t>
  </si>
  <si>
    <t>E4AH5E60A1K30A</t>
  </si>
  <si>
    <t>MRCOOL, LLC</t>
  </si>
  <si>
    <t>MDUO18048060</t>
  </si>
  <si>
    <t>MDUI18048E</t>
  </si>
  <si>
    <t>MDUO18024036</t>
  </si>
  <si>
    <t>MDUI18024E</t>
  </si>
  <si>
    <t>MDUI18060E</t>
  </si>
  <si>
    <t>MDUI18036E</t>
  </si>
  <si>
    <t>SENA-33HF-OQ</t>
  </si>
  <si>
    <t>SENA-33HF-IQ</t>
  </si>
  <si>
    <t>BMY33HH20C</t>
  </si>
  <si>
    <t>BMY33HH20WM</t>
  </si>
  <si>
    <t>BMM27HH2C</t>
  </si>
  <si>
    <t>NAKS-MULTI AC-36K-208-230</t>
  </si>
  <si>
    <t>MOU-A33H-2</t>
  </si>
  <si>
    <t>MIU-A33HW-2</t>
  </si>
  <si>
    <t>BZ33-HYP33OUT2-G2-P</t>
  </si>
  <si>
    <t>05/24/23</t>
  </si>
  <si>
    <t>KW18HQ25SDO</t>
  </si>
  <si>
    <t>KM18HBKDI</t>
  </si>
  <si>
    <t>KM18HF1DI</t>
  </si>
  <si>
    <t>KW24HQ25SDO</t>
  </si>
  <si>
    <t>KM24HT1DI</t>
  </si>
  <si>
    <t>KM24HBKDI</t>
  </si>
  <si>
    <t>KM24HF1DI</t>
  </si>
  <si>
    <t>KW12HQ25SDO</t>
  </si>
  <si>
    <t>KM12HT1DI</t>
  </si>
  <si>
    <t>KM12HBKDI</t>
  </si>
  <si>
    <t>KM12HF1DI</t>
  </si>
  <si>
    <t>KW09HQ25SDO</t>
  </si>
  <si>
    <t>KM09HT1DI</t>
  </si>
  <si>
    <t>KM09HF1DI</t>
  </si>
  <si>
    <t>GWH24AGEXH-D3DNA1A/O</t>
  </si>
  <si>
    <t>GKH(24)BC-D3DN***/I</t>
  </si>
  <si>
    <t>05/20/23</t>
  </si>
  <si>
    <t>VPC036H4M-3PD</t>
  </si>
  <si>
    <t>05/26/23</t>
  </si>
  <si>
    <t>TSC-GL-12HA2/I3TO23</t>
  </si>
  <si>
    <t>TSC-GL-12HA2/I3TI23</t>
  </si>
  <si>
    <t>TSC-GL-18HA2/I3TO21</t>
  </si>
  <si>
    <t>TSC-GL-18HA2/I3TI21</t>
  </si>
  <si>
    <t>TUM-GL-18HA2/02-ES</t>
  </si>
  <si>
    <t>TUM-GL-27HA2/03-ES</t>
  </si>
  <si>
    <t>TUM-GL-36HA2/04-ES</t>
  </si>
  <si>
    <t>BMS500-AAU009-1AHDXB</t>
  </si>
  <si>
    <t>BMS500-AAU012-1AHDXB</t>
  </si>
  <si>
    <t>BMS500-AAS030-1CSXRC</t>
  </si>
  <si>
    <t>BMS500-AAU030-1AHWXC</t>
  </si>
  <si>
    <t>BMS500-AAU009-1AHWXC</t>
  </si>
  <si>
    <t>BMS500-AAS024-1CSXRC</t>
  </si>
  <si>
    <t>BMS500-AAU024-1AHWXC</t>
  </si>
  <si>
    <t>BMS500-AAM018-1CSXRC</t>
  </si>
  <si>
    <t>BMS500-AAM018-1CSXHC</t>
  </si>
  <si>
    <t>BMS500-AAU018-1AHDXB</t>
  </si>
  <si>
    <t>BMS500-AAU018-1AHWXC</t>
  </si>
  <si>
    <t>BMS500-AAM027-1CSXRC</t>
  </si>
  <si>
    <t>BMS500-AAM048-1CSXHC</t>
  </si>
  <si>
    <t>BMS500-AAM027-1CSXHC</t>
  </si>
  <si>
    <t>BMS500-AAS024-1CSXHC</t>
  </si>
  <si>
    <t>BMS500-AAU012-1AHWXC</t>
  </si>
  <si>
    <t xml:space="preserve">BMS500-AAU006-1AHWXC </t>
  </si>
  <si>
    <t>BMS500-AAS012-1CSXXA</t>
  </si>
  <si>
    <t>BOVA-36HDN1-M20G</t>
  </si>
  <si>
    <t>BVA-24WN1-M20</t>
  </si>
  <si>
    <t>BMA*3036CNTD</t>
  </si>
  <si>
    <t>BMA*3036BNTD</t>
  </si>
  <si>
    <t>BMA*3036ANTD</t>
  </si>
  <si>
    <t>BMS500-AAU024-1AHWXB</t>
  </si>
  <si>
    <t>BMS500-AAS012-1CSXHB</t>
  </si>
  <si>
    <t>BMS500-AAS048-1CSXLB</t>
  </si>
  <si>
    <t>BMS500-AAU048-1AHCXB</t>
  </si>
  <si>
    <t>BMS500-AAS009-1CSXHB</t>
  </si>
  <si>
    <t>BMS500-AAS036-1CSXLB</t>
  </si>
  <si>
    <t>BMS500-AAU036-1AHCXB</t>
  </si>
  <si>
    <t>BMS500-AAU018-1AHCXB</t>
  </si>
  <si>
    <t>BMS500-AAS012-0CSXRB</t>
  </si>
  <si>
    <t>BMS500-AAS012-0AHWXB</t>
  </si>
  <si>
    <t>BMS500-AAS024-1CSXHB</t>
  </si>
  <si>
    <t>BMS500-AAU024-1AHDXB</t>
  </si>
  <si>
    <t>BMS500-AAU036-1AHDXB</t>
  </si>
  <si>
    <t>BMS500-AAU048-1AHDXB</t>
  </si>
  <si>
    <t>BMS500-AAM027-1CSXHB</t>
  </si>
  <si>
    <t>BMS500-AAM027-1CSXRA</t>
  </si>
  <si>
    <t>BMS500-AAM018-1CSXRA</t>
  </si>
  <si>
    <t>BMS500-AAM048-1CSXRA</t>
  </si>
  <si>
    <t>BMS500-AAS060-1CSXLB</t>
  </si>
  <si>
    <t>BMS500-AAU060-1AHDXB</t>
  </si>
  <si>
    <t>BMS500-AAS048-1CSXLC</t>
  </si>
  <si>
    <t>BMS500-AAU048-1AHCXC</t>
  </si>
  <si>
    <t>BMS500-AAU024-1AHCXC</t>
  </si>
  <si>
    <t>BOVA-36HDN1-M15G</t>
  </si>
  <si>
    <t>BOVA-24HDN1-M15G</t>
  </si>
  <si>
    <t>BOVA-60HDN1-M15G</t>
  </si>
  <si>
    <t>BOVB-60HDN1-M20G</t>
  </si>
  <si>
    <t>3PAHHSD18-SZO</t>
  </si>
  <si>
    <t>3PAHHSD18-AHU</t>
  </si>
  <si>
    <t>3PAHHSD24-SZO</t>
  </si>
  <si>
    <t>3PAHHSD24-AHU</t>
  </si>
  <si>
    <t>A-VCD24SA-1</t>
  </si>
  <si>
    <t>B-VCD24SA-1</t>
  </si>
  <si>
    <t>A-VCD30SA-1</t>
  </si>
  <si>
    <t>B-VCD30SA-1</t>
  </si>
  <si>
    <t>3PAHHSD30-SZO</t>
  </si>
  <si>
    <t>3PAHHSD30-AHU</t>
  </si>
  <si>
    <t>3PAHHSD36-SZO</t>
  </si>
  <si>
    <t>3PAHHSD36-AHU</t>
  </si>
  <si>
    <t>A-VCD36SA-1</t>
  </si>
  <si>
    <t>B-VCD36SA-1</t>
  </si>
  <si>
    <t>SENDC-36HF-OM</t>
  </si>
  <si>
    <t>SENDC-36HF-IM</t>
  </si>
  <si>
    <t>A-VCD48SA-1</t>
  </si>
  <si>
    <t>B-VCD48SA-1</t>
  </si>
  <si>
    <t>3PAHHSD48-SZO</t>
  </si>
  <si>
    <t>3PAHHSD48-AHU</t>
  </si>
  <si>
    <t>B-VMH24AV-1</t>
  </si>
  <si>
    <t>B-VMH18AV-1</t>
  </si>
  <si>
    <t>3PAHHSD60-SZO</t>
  </si>
  <si>
    <t>3PAHHSD60-AHU</t>
  </si>
  <si>
    <t>A-VCD60SA-1</t>
  </si>
  <si>
    <t>B-VCD60SA-1</t>
  </si>
  <si>
    <t>DMA18HOS20230E7</t>
  </si>
  <si>
    <t>FMA18HIAHUU230X7</t>
  </si>
  <si>
    <t>AA18H/O44P</t>
  </si>
  <si>
    <t>LEA18-EVOX-30-O</t>
  </si>
  <si>
    <t>LEA18-EVOX-30-I</t>
  </si>
  <si>
    <t>LEA24-EVOX-30-O</t>
  </si>
  <si>
    <t>LEA24-EVOX-30-I</t>
  </si>
  <si>
    <t>AA24H/O44P</t>
  </si>
  <si>
    <t>DMA24HOS20230E7</t>
  </si>
  <si>
    <t>FMA24HIAHUU230X7</t>
  </si>
  <si>
    <t>DMA30HOS20230E7</t>
  </si>
  <si>
    <t>FMA30HIAHUU230X7</t>
  </si>
  <si>
    <t>MAXS-2430</t>
  </si>
  <si>
    <t>AHMS-3015</t>
  </si>
  <si>
    <t>LEA30-EVOX-30-O</t>
  </si>
  <si>
    <t>LEA30-EVOX-30-I</t>
  </si>
  <si>
    <t>LEA36-EVOX-30-O</t>
  </si>
  <si>
    <t>LEA36-EVOX-30-I</t>
  </si>
  <si>
    <t>DMA36HOS20230E7</t>
  </si>
  <si>
    <t>FMA36HIAHUU230X7</t>
  </si>
  <si>
    <t>DMA48HOS20230E7</t>
  </si>
  <si>
    <t>FMA48HIAHUU230X7</t>
  </si>
  <si>
    <t>LEA48-EVOX-30-O</t>
  </si>
  <si>
    <t>LEA48-EVOX-30-I</t>
  </si>
  <si>
    <t>MVP-18-HP-C-230-25</t>
  </si>
  <si>
    <t>MVP-18-HP-MUAH-230-25</t>
  </si>
  <si>
    <t>CENTRAL-18-HP-C-23025</t>
  </si>
  <si>
    <t>CENTRAL-18-HP-MUAH-23025</t>
  </si>
  <si>
    <t>CENTRAL-24-HP-C-23025</t>
  </si>
  <si>
    <t>CENTRAL-24-HP-MUAH-23025</t>
  </si>
  <si>
    <t>MVP-24-HP-C-230-25</t>
  </si>
  <si>
    <t>MVP-24-HP-MUAH-230-25</t>
  </si>
  <si>
    <t>AH18H424ZMI</t>
  </si>
  <si>
    <t>LCHB24DO</t>
  </si>
  <si>
    <t>LCHB24DHNI</t>
  </si>
  <si>
    <t>LEA60-EVOX-30-O</t>
  </si>
  <si>
    <t>LEA60-EVOX-30-I</t>
  </si>
  <si>
    <t>MAXS-4260</t>
  </si>
  <si>
    <t>AHMS-6020</t>
  </si>
  <si>
    <t>DMA60HOS20230E7</t>
  </si>
  <si>
    <t>CDH2060C22</t>
  </si>
  <si>
    <t>CENTRAL-60-HP-C-230A00</t>
  </si>
  <si>
    <t>CENTRAL-60-HP-MUAH230A00</t>
  </si>
  <si>
    <t>DIYH-18-HP-C-230C25</t>
  </si>
  <si>
    <t>DIYH-18-HP-MUAH-230C25</t>
  </si>
  <si>
    <t>DIYH-30-HP-C-230C25</t>
  </si>
  <si>
    <t>DIYH-30-HP-MUAH-230C25</t>
  </si>
  <si>
    <t>CENTRAL-36-HP-C-230A00</t>
  </si>
  <si>
    <t>CENTRAL-36-HP-MUAH230A00</t>
  </si>
  <si>
    <t>DIYH-24-HP-C-230C25</t>
  </si>
  <si>
    <t>DIYH-24-HP-MUAH-230C25</t>
  </si>
  <si>
    <t>CENTRAL-48-HP-C-230A00</t>
  </si>
  <si>
    <t>CENTRAL-48-HP-MUAH230A00</t>
  </si>
  <si>
    <t>MCD18/24B1A</t>
  </si>
  <si>
    <t>MCD30/36C1A</t>
  </si>
  <si>
    <t>MCD48C1A</t>
  </si>
  <si>
    <t>POLARWAVE</t>
  </si>
  <si>
    <t>ACIQ-18-HPB</t>
  </si>
  <si>
    <t>LCUHB18DO</t>
  </si>
  <si>
    <t>CUB24HAC20BWT7A</t>
  </si>
  <si>
    <t>BLADEX</t>
  </si>
  <si>
    <t>BLC-24HWAC1</t>
  </si>
  <si>
    <t>ACI-AUO18SHP-M</t>
  </si>
  <si>
    <t>ACI-BCO24CP17</t>
  </si>
  <si>
    <t>DIRM-24MAGICPRO20-COIL</t>
  </si>
  <si>
    <t>LCUHB24DO</t>
  </si>
  <si>
    <t>ACIQ-30-HPB</t>
  </si>
  <si>
    <t>LCUHB30DO</t>
  </si>
  <si>
    <t>CUB36HAC20CWT7A</t>
  </si>
  <si>
    <t>BLC-36HWAC1</t>
  </si>
  <si>
    <t>ACI-CCO36CP21</t>
  </si>
  <si>
    <t>DIRM-36MAGICPRO20-COIL</t>
  </si>
  <si>
    <t>LCUHB36DO</t>
  </si>
  <si>
    <t>LCUHB48DO</t>
  </si>
  <si>
    <t>BLC-48HWAC1</t>
  </si>
  <si>
    <t>DIRM-48MAGICPRO20-COIL</t>
  </si>
  <si>
    <t>MHD-18</t>
  </si>
  <si>
    <t>MHD-CC2.0-17.5-M</t>
  </si>
  <si>
    <t>DETTSON</t>
  </si>
  <si>
    <t>MHD-24</t>
  </si>
  <si>
    <t>CH-HPR35-230VO</t>
  </si>
  <si>
    <t>CH-35HASTWM-230VI</t>
  </si>
  <si>
    <t>BX24-HP15ECO</t>
  </si>
  <si>
    <t>AAC-60HWDN1-MN0</t>
  </si>
  <si>
    <t>AAC-36HWDN1-MN0</t>
  </si>
  <si>
    <t>AAC-48HWDN1-MN0</t>
  </si>
  <si>
    <t>BX18-HP15ECO</t>
  </si>
  <si>
    <t>CU-HE18YAHK6</t>
  </si>
  <si>
    <t>CS-HE18YAHK6</t>
  </si>
  <si>
    <t>CU-HE24YAHK6</t>
  </si>
  <si>
    <t>CS-HE24YAHK6</t>
  </si>
  <si>
    <t>CU-HE30YAHK6</t>
  </si>
  <si>
    <t>CS-HE30YAHK6</t>
  </si>
  <si>
    <t>CU-HE36YAHK6</t>
  </si>
  <si>
    <t>CS-HE36YAHK6</t>
  </si>
  <si>
    <t>CU-HE48YAHK6</t>
  </si>
  <si>
    <t>CS-HE48YAHK6</t>
  </si>
  <si>
    <t>CU-E18YAHK6</t>
  </si>
  <si>
    <t>CU-E24YAHK6</t>
  </si>
  <si>
    <t>CU-E36YAHK6</t>
  </si>
  <si>
    <t>CU-E48YAHK6</t>
  </si>
  <si>
    <t>CU-E60YAHK6</t>
  </si>
  <si>
    <t>CS-HE60YAHK6</t>
  </si>
  <si>
    <t>CS-HE24YAC6</t>
  </si>
  <si>
    <t>CU-E30YAHK6</t>
  </si>
  <si>
    <t>CS-HE30YAC6</t>
  </si>
  <si>
    <t>CS-HE60YAC6</t>
  </si>
  <si>
    <t>CS-HE18YAC6</t>
  </si>
  <si>
    <t>CS-HE36YAC6</t>
  </si>
  <si>
    <t>CS-HE48YAC6</t>
  </si>
  <si>
    <t>CU-HE55YAHK6</t>
  </si>
  <si>
    <t>MPD36KCH21S-O</t>
  </si>
  <si>
    <t>05/23/23</t>
  </si>
  <si>
    <t>HVHM-42T2D</t>
  </si>
  <si>
    <t>MUFZ-KJ09NAHZ***</t>
  </si>
  <si>
    <t>NAXFKS09A112A*</t>
  </si>
  <si>
    <t>NTXFKS09A112A*</t>
  </si>
  <si>
    <t>MUFZ-KJ12NAHZ***</t>
  </si>
  <si>
    <t>NAXFKS12A112A*</t>
  </si>
  <si>
    <t>NTXFKS12A112A*</t>
  </si>
  <si>
    <t>MUFZ-KJ15NAHZ***</t>
  </si>
  <si>
    <t>NAXFKS15A112A*</t>
  </si>
  <si>
    <t>NTXFKS15A112A*</t>
  </si>
  <si>
    <t>MUFZ-KJ18NAHZ***</t>
  </si>
  <si>
    <t>NTXFKS18A112A*</t>
  </si>
  <si>
    <t>NAXFKS18A112A*</t>
  </si>
  <si>
    <t>MSZ-FH09NA**</t>
  </si>
  <si>
    <t>MSZ-FH12NA**</t>
  </si>
  <si>
    <t>MUZ-FS06NA***</t>
  </si>
  <si>
    <t>MUZ-FS06NAH***</t>
  </si>
  <si>
    <t>MUZ-FS09NA***</t>
  </si>
  <si>
    <t>MUZ-FS09NAH***</t>
  </si>
  <si>
    <t>MUZ-FS12NA***</t>
  </si>
  <si>
    <t>MUZ-FS12NAH***</t>
  </si>
  <si>
    <t>MUZ-FS15NA***</t>
  </si>
  <si>
    <t>MUZ-FS15NAH***</t>
  </si>
  <si>
    <t>MUZ-FS18NA***</t>
  </si>
  <si>
    <t>MUZ-FS18NAH***</t>
  </si>
  <si>
    <t>10/16/19</t>
  </si>
  <si>
    <t>MUZ-GL09NAH***</t>
  </si>
  <si>
    <t>MUZ-GL12NAH***</t>
  </si>
  <si>
    <t>MUZ-GL15NAH***</t>
  </si>
  <si>
    <t>MUZ-GS09NA***</t>
  </si>
  <si>
    <t>MUZ-GS09NAHZ***</t>
  </si>
  <si>
    <t>MUZ-GS12NA***</t>
  </si>
  <si>
    <t>MUZ-GS12NAHZ***</t>
  </si>
  <si>
    <t>MUZ-GS15NA***</t>
  </si>
  <si>
    <t>MUZ-GS15NAHZ***</t>
  </si>
  <si>
    <t>MUZ-GS18NA***</t>
  </si>
  <si>
    <t>MUZ-GS24NA***</t>
  </si>
  <si>
    <t>MUZ-GS24NAHZ***</t>
  </si>
  <si>
    <t>MUZ-HM09NAH**</t>
  </si>
  <si>
    <t>MSZ-HM09NA**</t>
  </si>
  <si>
    <t>NTXWMT12A112A*</t>
  </si>
  <si>
    <t>MUZ-HM12NAH**</t>
  </si>
  <si>
    <t>MSZ-HM12NA**</t>
  </si>
  <si>
    <t>12/08/21</t>
  </si>
  <si>
    <t>MUZ-HM15NAH**</t>
  </si>
  <si>
    <t>MSZ-HM15NA**</t>
  </si>
  <si>
    <t>MUZ-HM18NAH**</t>
  </si>
  <si>
    <t>MSZ-HM18NA**</t>
  </si>
  <si>
    <t>MUZ-HM24NAH**</t>
  </si>
  <si>
    <t>MSZ-HM24NA**</t>
  </si>
  <si>
    <t>MXZ-2C20NA3***</t>
  </si>
  <si>
    <t>MXZ-2C20NA4***</t>
  </si>
  <si>
    <t>MXZ-3C24NA4***</t>
  </si>
  <si>
    <t>MXZ-3C30NA4***</t>
  </si>
  <si>
    <t>MXZ-4C36NA4***</t>
  </si>
  <si>
    <t>MXZ-SM36NAM</t>
  </si>
  <si>
    <t>MXZ-SM36NAMHZ</t>
  </si>
  <si>
    <t>MXZ-SM42NAMHZ</t>
  </si>
  <si>
    <t>MXZ-SM48NAM</t>
  </si>
  <si>
    <t>MXZ-SM48NAMHZ</t>
  </si>
  <si>
    <t>MXZ-SM60NAM</t>
  </si>
  <si>
    <t>01/25/23</t>
  </si>
  <si>
    <t>PEAD-A09AA*</t>
  </si>
  <si>
    <t>SLZ-KF09NA*</t>
  </si>
  <si>
    <t>MLZ-KP12NA*</t>
  </si>
  <si>
    <t>SLZ-KF15NA*</t>
  </si>
  <si>
    <t>PEAD-A18AA*</t>
  </si>
  <si>
    <t>06/01/23</t>
  </si>
  <si>
    <t>H,TG52960</t>
  </si>
  <si>
    <t>H,TE86960</t>
  </si>
  <si>
    <t>H,TE88960</t>
  </si>
  <si>
    <t>H,TG34936</t>
  </si>
  <si>
    <t>AOUH12LMBS1</t>
  </si>
  <si>
    <t>ASUH12LMAS</t>
  </si>
  <si>
    <t>AOUH12LMBH1</t>
  </si>
  <si>
    <t>ABUH18LUAS</t>
  </si>
  <si>
    <t>AOUH24LUAS1</t>
  </si>
  <si>
    <t>ABUH24LUAS</t>
  </si>
  <si>
    <t>AOUH30LUAS1</t>
  </si>
  <si>
    <t>ABUH30LUAS</t>
  </si>
  <si>
    <t>AOUH36LUAS1</t>
  </si>
  <si>
    <t>ABUH36LUAS</t>
  </si>
  <si>
    <t xml:space="preserve"> AOUH24LUAS1</t>
  </si>
  <si>
    <t>AMUG24LMAS</t>
  </si>
  <si>
    <t xml:space="preserve"> AOUH30LUAS1</t>
  </si>
  <si>
    <t>AMUG30LMAS</t>
  </si>
  <si>
    <t>ARUH18LUAS</t>
  </si>
  <si>
    <t>ARUH24LUAS</t>
  </si>
  <si>
    <t>ARUH30LUAS</t>
  </si>
  <si>
    <t>ARUH36LUAS</t>
  </si>
  <si>
    <t>AUUH18LUAS</t>
  </si>
  <si>
    <t>AUUH24LUAS</t>
  </si>
  <si>
    <t>AUUH30LUAS</t>
  </si>
  <si>
    <t>AUUH36LUAS</t>
  </si>
  <si>
    <t>03/02/23</t>
  </si>
  <si>
    <t>AOUG09LZAH1</t>
  </si>
  <si>
    <t>ASUG09LZAS</t>
  </si>
  <si>
    <t>AOUG09LZAS1</t>
  </si>
  <si>
    <t>AOUG12LZAS1</t>
  </si>
  <si>
    <t>ASUG12LZAS</t>
  </si>
  <si>
    <t>AOUG12LZAH1</t>
  </si>
  <si>
    <t>AOUG15LZAS1</t>
  </si>
  <si>
    <t>ASUG15LZAS</t>
  </si>
  <si>
    <t>AOUG15LZAH1</t>
  </si>
  <si>
    <t>AOU30RLXEH</t>
  </si>
  <si>
    <t>ASU30RLE</t>
  </si>
  <si>
    <t>AOU9RLFFH</t>
  </si>
  <si>
    <t>AGU9RLF</t>
  </si>
  <si>
    <t>AOU9RLFF</t>
  </si>
  <si>
    <t>AOU15RLFF</t>
  </si>
  <si>
    <t>AGU15RLF</t>
  </si>
  <si>
    <t>AOU15RLFFH</t>
  </si>
  <si>
    <t>AOU12RLFFH</t>
  </si>
  <si>
    <t>AGU12RLF</t>
  </si>
  <si>
    <t>ASUG15LZBS</t>
  </si>
  <si>
    <t>ASUG09LZBS</t>
  </si>
  <si>
    <t>AOUH24LPAS1</t>
  </si>
  <si>
    <t xml:space="preserve"> ASUH24LPAS</t>
  </si>
  <si>
    <t>AOUH18LPAS1</t>
  </si>
  <si>
    <t xml:space="preserve"> ASUH18LPAS</t>
  </si>
  <si>
    <t>AOUH09LMAS1</t>
  </si>
  <si>
    <t>ASUH09LMAS</t>
  </si>
  <si>
    <t>AOUH24LMAS1</t>
  </si>
  <si>
    <t>ASUH24LMAS</t>
  </si>
  <si>
    <t>AOUH12LMAH1</t>
  </si>
  <si>
    <t>ASUG12LZBS</t>
  </si>
  <si>
    <t>01/12/23</t>
  </si>
  <si>
    <t>GWHD(42)ND3EO</t>
  </si>
  <si>
    <t>04/06/23</t>
  </si>
  <si>
    <t>GWH24QE-D3DNA1D/O</t>
  </si>
  <si>
    <t>GWH09QC-A3DNA1D/O</t>
  </si>
  <si>
    <t>GWH09QC-A3DN***/I</t>
  </si>
  <si>
    <t>GWH09QC-D3DNA1D/O</t>
  </si>
  <si>
    <t>GWH09QC-D3DN***/I</t>
  </si>
  <si>
    <t>01/16/23</t>
  </si>
  <si>
    <t>GWHD(18)ND3GO</t>
  </si>
  <si>
    <t>01/17/23</t>
  </si>
  <si>
    <t>GWHD(24)ND3GO</t>
  </si>
  <si>
    <t>01/18/23</t>
  </si>
  <si>
    <t>GWHD(30)ND3GO</t>
  </si>
  <si>
    <t>01/19/23</t>
  </si>
  <si>
    <t>GWHD(36)ND3GO</t>
  </si>
  <si>
    <t>01/20/23</t>
  </si>
  <si>
    <t>GWH18YE-D3DNA1A/O</t>
  </si>
  <si>
    <t>GWH18QE-D3DN***/I</t>
  </si>
  <si>
    <t>01/21/23</t>
  </si>
  <si>
    <t>GWH24YE-D3DNA1A/O</t>
  </si>
  <si>
    <t>TW09HQ2C2DO</t>
  </si>
  <si>
    <t>TW09HQ2C2DI</t>
  </si>
  <si>
    <t>TW24HQ2C2DO</t>
  </si>
  <si>
    <t>TW24HQ2C2DI</t>
  </si>
  <si>
    <t>01/24/23</t>
  </si>
  <si>
    <t>GWH18AAE-D3DN***/I</t>
  </si>
  <si>
    <t>GWH12YD-D3DNA1A/O</t>
  </si>
  <si>
    <t>GWH12QD-D3DN***/I</t>
  </si>
  <si>
    <t>01/26/23</t>
  </si>
  <si>
    <t>GWH24AAE-D3DN***/I</t>
  </si>
  <si>
    <t>GWH12AAD-D3DN***/I</t>
  </si>
  <si>
    <t>VIR09HP230V1BO</t>
  </si>
  <si>
    <t>VIR09HP230V1BH</t>
  </si>
  <si>
    <t>VIR24HP230V1BO</t>
  </si>
  <si>
    <t>VIR24HP230V1BH</t>
  </si>
  <si>
    <t>01/30/23</t>
  </si>
  <si>
    <t>MULTI24HP230V1CO</t>
  </si>
  <si>
    <t>MULTI30HP230V1CO</t>
  </si>
  <si>
    <t>MULTI36HP230V1CO</t>
  </si>
  <si>
    <t>02/02/23</t>
  </si>
  <si>
    <t>MULTI42HP230V1CO</t>
  </si>
  <si>
    <t>02/03/23</t>
  </si>
  <si>
    <t>MULTI18HP230V1CO</t>
  </si>
  <si>
    <t>02/04/23</t>
  </si>
  <si>
    <t>TW18HQ3D6DO</t>
  </si>
  <si>
    <t>TW18HQ3D6DI</t>
  </si>
  <si>
    <t>TW24HQ3D6DO</t>
  </si>
  <si>
    <t>TW24HQ3D6DI</t>
  </si>
  <si>
    <t>SAP09HP230V1AO</t>
  </si>
  <si>
    <t>SAP09HP230V1AH</t>
  </si>
  <si>
    <t>SAP12HP230V1AO</t>
  </si>
  <si>
    <t>SAP12HP230V1AH</t>
  </si>
  <si>
    <t>SAP18HP230V1AO</t>
  </si>
  <si>
    <t>SAP18HP230V1AH</t>
  </si>
  <si>
    <t>SAP24HP230V1AO</t>
  </si>
  <si>
    <t>SAP24HP230V1AH</t>
  </si>
  <si>
    <t>GMV-24WL/C-T(U)</t>
  </si>
  <si>
    <t>GWH09ACD-D3DNA1A/O</t>
  </si>
  <si>
    <t>GWH09QD-D3DN***/I</t>
  </si>
  <si>
    <t>GWHD(24)ND3JO</t>
  </si>
  <si>
    <t>GWHD(36)ND3JO</t>
  </si>
  <si>
    <t>GWHD(42)ND3JO</t>
  </si>
  <si>
    <t>KW09HQ3D6DO</t>
  </si>
  <si>
    <t>KW09HQ3D6DI</t>
  </si>
  <si>
    <t>KW12HQ3D6DO</t>
  </si>
  <si>
    <t>KW12HQ3D6DI</t>
  </si>
  <si>
    <t>KW18HQ3D6DO</t>
  </si>
  <si>
    <t>KW18HQ3D6DI</t>
  </si>
  <si>
    <t>KW24HQ3D6DO</t>
  </si>
  <si>
    <t>KW24HQ3D6DI</t>
  </si>
  <si>
    <t>MULTIU18HP230V1DO</t>
  </si>
  <si>
    <t>MULTIU24HP230V1DO</t>
  </si>
  <si>
    <t>MULTIU36HP230V1DO</t>
  </si>
  <si>
    <t>MULTIU42HP230V1DO</t>
  </si>
  <si>
    <t>GWH09AAD-D3DN***/I</t>
  </si>
  <si>
    <t>06/05/23</t>
  </si>
  <si>
    <t>TM24H5O</t>
  </si>
  <si>
    <t>TM36H5O</t>
  </si>
  <si>
    <t>TM42H5O</t>
  </si>
  <si>
    <t>KM18UH5O</t>
  </si>
  <si>
    <t>KM24UH5O</t>
  </si>
  <si>
    <t>KM36UH5O</t>
  </si>
  <si>
    <t>KM42UH5O</t>
  </si>
  <si>
    <t>GMV-12WP/A-T(U)</t>
  </si>
  <si>
    <t>TMVRF-OC24KHP</t>
  </si>
  <si>
    <t>01/10/23</t>
  </si>
  <si>
    <t>GWHD(36)ND3LO</t>
  </si>
  <si>
    <t>GWHD(42)ND3LO</t>
  </si>
  <si>
    <t>GWH24AGE-D3DNA1A/O</t>
  </si>
  <si>
    <t>GWH24AGE-D3DN***/I</t>
  </si>
  <si>
    <t>GMV-36WL/C-T(U)</t>
  </si>
  <si>
    <t>GMV-48WL/C-T(U)</t>
  </si>
  <si>
    <t>GMV-60WL/C-T(U)</t>
  </si>
  <si>
    <t>GWH12AGC-D3DNA1A/O</t>
  </si>
  <si>
    <t>GWH18AGD-D3DNA1B/O</t>
  </si>
  <si>
    <t>GWH18AGD-D3DN***/I</t>
  </si>
  <si>
    <t>GWH09AGC-D3DNA1B/O</t>
  </si>
  <si>
    <t>GWH09AGC-D3DN***/I</t>
  </si>
  <si>
    <t>GWH12AGC-A3DNA1A/O</t>
  </si>
  <si>
    <t>GWH12AGC-A3DN***/I</t>
  </si>
  <si>
    <t>3VIR24HP230V1AH</t>
  </si>
  <si>
    <t>3VIR12HP230V1AH</t>
  </si>
  <si>
    <t>3VIR18HP230V1AO</t>
  </si>
  <si>
    <t>3VIR18HP230V1AH</t>
  </si>
  <si>
    <t>3VIR09HP230V1AH</t>
  </si>
  <si>
    <t>3VIR09HP115V1AO</t>
  </si>
  <si>
    <t>3VIR09HP115V1AH</t>
  </si>
  <si>
    <t>3VIR12HP115V1AO</t>
  </si>
  <si>
    <t>3VIR12HP115V1AH</t>
  </si>
  <si>
    <t>GFH(12)DA-D3DN***/I</t>
  </si>
  <si>
    <t>GFH(24)DB-D3DN***/I</t>
  </si>
  <si>
    <t>GTH(24)CB-D3DN***/I</t>
  </si>
  <si>
    <t>GFH(09)DA-D3DN***/I</t>
  </si>
  <si>
    <t>GTH(09)CA-D3DN***/I</t>
  </si>
  <si>
    <t>GWH24*****-D3DN***/I</t>
  </si>
  <si>
    <t>GWH09AGCXD-A3DNA1A/O</t>
  </si>
  <si>
    <t>GWH09AGCXD-A3DN***/I</t>
  </si>
  <si>
    <t>GWH09AGCXD-D3DNA1A/O</t>
  </si>
  <si>
    <t>GWH09AGCXD-D3DN***/I</t>
  </si>
  <si>
    <t>GWH12AGCXD-D3DNA1A/O</t>
  </si>
  <si>
    <t>GWH12AGCXD-D3DN***/I</t>
  </si>
  <si>
    <t>GWH12AGCXD-A3DNA1A/O</t>
  </si>
  <si>
    <t>GWH12AGCXD-A3DN***/I</t>
  </si>
  <si>
    <t>GWH12QCXD-D3DN***/I</t>
  </si>
  <si>
    <t>KW24HQ17SDO</t>
  </si>
  <si>
    <t>KW24HQ17SDI</t>
  </si>
  <si>
    <t>GWH12QCXD-A3DN***/I</t>
  </si>
  <si>
    <t>GWHD(36)ND3MO</t>
  </si>
  <si>
    <t>GWHD(42)ND3MO</t>
  </si>
  <si>
    <t>GWHD(18)ND3MO</t>
  </si>
  <si>
    <t>GWHD(24)ND3MO</t>
  </si>
  <si>
    <t>GWHD(30)ND3MO</t>
  </si>
  <si>
    <t>GWH30QFXH-D3DNB2A/O</t>
  </si>
  <si>
    <t>GWH30QFXH-D3DN***/I</t>
  </si>
  <si>
    <t>GWH36QFXH-D3DNB2B/O</t>
  </si>
  <si>
    <t>GWH36QFXH-D3DN***/I</t>
  </si>
  <si>
    <t>GWH09QCXB-D3DND4B/O</t>
  </si>
  <si>
    <t>GWH09QCXB-D3DN***/I</t>
  </si>
  <si>
    <t>02/28/23</t>
  </si>
  <si>
    <t>GWH12AFCXD-D3DN***/I</t>
  </si>
  <si>
    <t>GWH09QCXD-D3DN***/I</t>
  </si>
  <si>
    <t>GWH09AFCXD-D3DN***/I</t>
  </si>
  <si>
    <t>GWH09QCXD-A3DN***/I</t>
  </si>
  <si>
    <t>GWH24QEXF-D3DNC4C/O</t>
  </si>
  <si>
    <t>GWH24ATEXF-D3DN***/I</t>
  </si>
  <si>
    <t>GWH09ATCXB-D3DNA1A/O</t>
  </si>
  <si>
    <t>GWH09ATCXB-D3DN***/I</t>
  </si>
  <si>
    <t>GWH09ATCXB-A3DNA1A/O</t>
  </si>
  <si>
    <t>GWH09ATCXB-A3DN***/I</t>
  </si>
  <si>
    <t>GWH12ATCXB-D3DNA1C/O</t>
  </si>
  <si>
    <t>GWH12ATCXB-D3DN***/I</t>
  </si>
  <si>
    <t>GWH12ATCXB-A3DNA1C/O</t>
  </si>
  <si>
    <t>GWH12ATCXB-A3DN***/I</t>
  </si>
  <si>
    <t>GWH24QEXH-D3DN***/I</t>
  </si>
  <si>
    <t>GKH(12)BB-D3DN***/I</t>
  </si>
  <si>
    <t>GTH(12)CA-D3DN***/I</t>
  </si>
  <si>
    <t>GWH18ATDXD-D3DNA1A/O</t>
  </si>
  <si>
    <t>GWH18ATDXD-D3DN***/I</t>
  </si>
  <si>
    <t>GWH12QCXB-D3DND4C/O</t>
  </si>
  <si>
    <t>GWH12QCXB-D3DN***/I</t>
  </si>
  <si>
    <t>GWH12QCXB-A3DND4C/O</t>
  </si>
  <si>
    <t>GWH12QCXB-A3DN***/I</t>
  </si>
  <si>
    <t>GWH09QCXB-A3DND4B/O</t>
  </si>
  <si>
    <t>GWH09QCXB-A3DN***/I</t>
  </si>
  <si>
    <t>KW12HQ25SDI</t>
  </si>
  <si>
    <t>KW12HQ25SAO</t>
  </si>
  <si>
    <t>KW12HQ25SAI</t>
  </si>
  <si>
    <t>KW09HQ25SDI</t>
  </si>
  <si>
    <t>KW09HQ25SAO</t>
  </si>
  <si>
    <t>KW09HQ25SAI</t>
  </si>
  <si>
    <t>KW24HQ25SDI</t>
  </si>
  <si>
    <t>4LIV18HP230V1AO</t>
  </si>
  <si>
    <t>4LIV18HP230V1AH</t>
  </si>
  <si>
    <t>4LIV12HP230V1AO</t>
  </si>
  <si>
    <t>4LIV12HP230V1AH</t>
  </si>
  <si>
    <t>4LIV12HP115V1AO</t>
  </si>
  <si>
    <t>4LIV12HP115V1AH</t>
  </si>
  <si>
    <t>4LIV09HP230V1AO</t>
  </si>
  <si>
    <t>4LIV09HP230V1AH</t>
  </si>
  <si>
    <t>4LIV09HP115V1AO</t>
  </si>
  <si>
    <t>4LIV09HP115V1AH</t>
  </si>
  <si>
    <t>4LIV36HP230V1AO</t>
  </si>
  <si>
    <t>4LIV36HP230V1AH</t>
  </si>
  <si>
    <t>3VIR09HP115V1BO</t>
  </si>
  <si>
    <t>3VIR09HP230V1BO</t>
  </si>
  <si>
    <t>3VIR24HP230V1BO</t>
  </si>
  <si>
    <t>4LIV30HP230V1AO</t>
  </si>
  <si>
    <t>4LIV30HP230V1AH</t>
  </si>
  <si>
    <t>3VIR12HP230V1BO</t>
  </si>
  <si>
    <t>3VIR12HP115V1BO</t>
  </si>
  <si>
    <t>4LIV24HP230V1AO</t>
  </si>
  <si>
    <t>4LIV24HP230V1AH</t>
  </si>
  <si>
    <t>MULTI18HP230V1EO</t>
  </si>
  <si>
    <t>MULTI24HP230V1EO</t>
  </si>
  <si>
    <t>MULTI30HP230V1EO</t>
  </si>
  <si>
    <t>MULTI36HP230V1EO</t>
  </si>
  <si>
    <t>MULTI42HP230V1EO</t>
  </si>
  <si>
    <t>GUD24W2/D-D(U)</t>
  </si>
  <si>
    <t>GUD24AH2/D-D(U)</t>
  </si>
  <si>
    <t>GUD30W2/D-D(U)</t>
  </si>
  <si>
    <t>GUD30AH2/D-D(U)</t>
  </si>
  <si>
    <t>GUD36W2/D-D(U)</t>
  </si>
  <si>
    <t>GUD36AH2/D-D(U)</t>
  </si>
  <si>
    <t>GUD48W2/D-D(U)</t>
  </si>
  <si>
    <t>GUD48AH2/D-D(U)</t>
  </si>
  <si>
    <t>GUD60W2/D-D(U)</t>
  </si>
  <si>
    <t>GUD60AH2/D-D(U)</t>
  </si>
  <si>
    <t>GWHD(18)ND3NO</t>
  </si>
  <si>
    <t>GWHD(24)ND3NO</t>
  </si>
  <si>
    <t>GWHD(30)ND3NO</t>
  </si>
  <si>
    <t>GWHD(36)ND3NO</t>
  </si>
  <si>
    <t>GWHD(42)ND3NO</t>
  </si>
  <si>
    <t>TWH09ATCXB-D3DNA3AO</t>
  </si>
  <si>
    <t>TWH09ATCXB-D3DNA3AI</t>
  </si>
  <si>
    <t>TWH09ATCXB-A3DNA3AO</t>
  </si>
  <si>
    <t>TWH09ATCXB-A3DNA3AI</t>
  </si>
  <si>
    <t>TWH12ATCXB-D3DNA3CO</t>
  </si>
  <si>
    <t>TWH12ATCXB-D3DNA3CI</t>
  </si>
  <si>
    <t>TWH12ATCXB-A3DNA3CO</t>
  </si>
  <si>
    <t>TWH12ATCXB-A3DNA3CI</t>
  </si>
  <si>
    <t>TWH18ATDXD-D3DNA3AO</t>
  </si>
  <si>
    <t>TWH18ATDXD-D3DNA3AI</t>
  </si>
  <si>
    <t>TWH24ATEXF-D3DNA3EO</t>
  </si>
  <si>
    <t>TWH24ATEXF-D3DNA3EI</t>
  </si>
  <si>
    <t>TWH09AG25A2AO</t>
  </si>
  <si>
    <t>TWH09AG25A2AI</t>
  </si>
  <si>
    <t>TWH09AG25A2DO</t>
  </si>
  <si>
    <t>TWH09AG25A2DI</t>
  </si>
  <si>
    <t>TWH12AG25A2AO</t>
  </si>
  <si>
    <t>TWH12AG25A2AI</t>
  </si>
  <si>
    <t>TWH12AG25A2DO</t>
  </si>
  <si>
    <t>TWH12AG25A2DI</t>
  </si>
  <si>
    <t>TWH24AG25A2DO</t>
  </si>
  <si>
    <t>TWH24AG25A2DI</t>
  </si>
  <si>
    <t>TWH30QF25B4DO</t>
  </si>
  <si>
    <t>TWH30QF25B4DI</t>
  </si>
  <si>
    <t>TWH36QF25B4DO</t>
  </si>
  <si>
    <t>TWH36QF25B4DI</t>
  </si>
  <si>
    <t>GWH18AGDXF-D3DNA1A/O</t>
  </si>
  <si>
    <t>GWH18AGDXF-D3DN***/I</t>
  </si>
  <si>
    <t>3VIR18HP230V1BO</t>
  </si>
  <si>
    <t>TWH18AG25A2DO</t>
  </si>
  <si>
    <t>TWH18AG25A2DI</t>
  </si>
  <si>
    <t>GWH09AFXB-A3DN***/I</t>
  </si>
  <si>
    <t>FLEXE24HP230V1AO</t>
  </si>
  <si>
    <t>FLEXE24HP230V1AH</t>
  </si>
  <si>
    <t>FLEXE30HP230V1AO</t>
  </si>
  <si>
    <t>FLEXE30HP230V1AH</t>
  </si>
  <si>
    <t>FLEXE36HP230V1AO</t>
  </si>
  <si>
    <t>FLEXE36HP230V1AH</t>
  </si>
  <si>
    <t>FLEXE48HP230V1AO</t>
  </si>
  <si>
    <t>FLEXE48HP230V1AH</t>
  </si>
  <si>
    <t>FLEXE60HP230V1AO</t>
  </si>
  <si>
    <t>FLEXE60HP230V1AH</t>
  </si>
  <si>
    <t>TUD24W2/D-D(U)</t>
  </si>
  <si>
    <t>TUD24AH2/D-D(U)</t>
  </si>
  <si>
    <t>TUD30W2/D-D(U)</t>
  </si>
  <si>
    <t>TUD30AH2/D-D(U)</t>
  </si>
  <si>
    <t>TUD36W2/D-D(U)</t>
  </si>
  <si>
    <t>TUD36AH2/D-D(U)</t>
  </si>
  <si>
    <t>TUD48W2/D-D(U)</t>
  </si>
  <si>
    <t>TUD48AH2/D-D(U)</t>
  </si>
  <si>
    <t>TUD60W2/D-D(U)</t>
  </si>
  <si>
    <t>TUD60AH2/D-D(U)</t>
  </si>
  <si>
    <t>GWH18QDXF-D3DNB2A/O</t>
  </si>
  <si>
    <t>GWH18AFDXF-D3DN***/I</t>
  </si>
  <si>
    <t>KW18HQ25SDI</t>
  </si>
  <si>
    <t>KW30HQ20SDO</t>
  </si>
  <si>
    <t>KW30HQ20SDI</t>
  </si>
  <si>
    <t>TW09HXCA5DO</t>
  </si>
  <si>
    <t>TW09HXCA5DI</t>
  </si>
  <si>
    <t>TW12HXCA5DO</t>
  </si>
  <si>
    <t>TW12HXCA5DI</t>
  </si>
  <si>
    <t>TM18HX4O</t>
  </si>
  <si>
    <t>TM24HX4O</t>
  </si>
  <si>
    <t>TM30HX4O</t>
  </si>
  <si>
    <t>TM36HX4O</t>
  </si>
  <si>
    <t>TM42HX4O</t>
  </si>
  <si>
    <t>TW24HXCA5DO</t>
  </si>
  <si>
    <t>TW24HXCA5DI</t>
  </si>
  <si>
    <t>TW09HXP2A1AO</t>
  </si>
  <si>
    <t>TW09HXP2A1AI</t>
  </si>
  <si>
    <t>TW12HXP2A1AO</t>
  </si>
  <si>
    <t>TW12HXP2A1AI</t>
  </si>
  <si>
    <t>TW09HXP2A1DO</t>
  </si>
  <si>
    <t>TW09HXP2A1DI</t>
  </si>
  <si>
    <t>TW12HXP2A1DO</t>
  </si>
  <si>
    <t>TW12HXP2A1DI</t>
  </si>
  <si>
    <t>TW18HXP2A1DO</t>
  </si>
  <si>
    <t>TW18HXP2A1DI</t>
  </si>
  <si>
    <t>TW24HXP2A1DO</t>
  </si>
  <si>
    <t>TW24HXP2A1DI</t>
  </si>
  <si>
    <t>TW30HXQ2B2DO</t>
  </si>
  <si>
    <t>TW30HXQ2B2DI</t>
  </si>
  <si>
    <t>TW36HXQ2B2DO</t>
  </si>
  <si>
    <t>TW36HXQ2B2DI</t>
  </si>
  <si>
    <t>KW18HP25SDO</t>
  </si>
  <si>
    <t>KW18HP25SDI</t>
  </si>
  <si>
    <t>KW36HQ20SDO</t>
  </si>
  <si>
    <t>KW36HQ20SDI</t>
  </si>
  <si>
    <t>TW09HXCA5AO</t>
  </si>
  <si>
    <t>TW09HXCA5AI </t>
  </si>
  <si>
    <t>TW12HXCA5AO</t>
  </si>
  <si>
    <t>TW12HXCA5AI</t>
  </si>
  <si>
    <t>TW18HXCA5DO</t>
  </si>
  <si>
    <t>TW18HXCA5DI</t>
  </si>
  <si>
    <t>KD24UHO</t>
  </si>
  <si>
    <t>KD24UHI</t>
  </si>
  <si>
    <t>KD30UHO</t>
  </si>
  <si>
    <t>KD30UHI</t>
  </si>
  <si>
    <t>KD36UHO</t>
  </si>
  <si>
    <t>KD36UHI</t>
  </si>
  <si>
    <t>KD48UHO</t>
  </si>
  <si>
    <t>KD48UHI</t>
  </si>
  <si>
    <t>KD60UHO</t>
  </si>
  <si>
    <t>KD60UHI</t>
  </si>
  <si>
    <t>KM18H5O</t>
  </si>
  <si>
    <t>KM24H5O</t>
  </si>
  <si>
    <t>KM30H5O</t>
  </si>
  <si>
    <t>KM36H5O</t>
  </si>
  <si>
    <t>KM42H5O</t>
  </si>
  <si>
    <t>GFH(18)DB-D3DN***/I</t>
  </si>
  <si>
    <t>GKH(18)BB-D3DN***/I</t>
  </si>
  <si>
    <t>GCAT24*/NAA</t>
  </si>
  <si>
    <t>GCAT36*/NAA</t>
  </si>
  <si>
    <t>GCAT48*/NAA</t>
  </si>
  <si>
    <t>GCAT60*/NAA</t>
  </si>
  <si>
    <t>FLEXX24C</t>
  </si>
  <si>
    <t>FLEXX36C</t>
  </si>
  <si>
    <t>FLEXX48C</t>
  </si>
  <si>
    <t>FLEXX60C</t>
  </si>
  <si>
    <t>TM18HMO</t>
  </si>
  <si>
    <t>TM24HMO</t>
  </si>
  <si>
    <t>TM30HMO</t>
  </si>
  <si>
    <t>TM36HMO</t>
  </si>
  <si>
    <t>TM42HMO</t>
  </si>
  <si>
    <t>KAM09HO</t>
  </si>
  <si>
    <t>KAM12HO</t>
  </si>
  <si>
    <t>KM12HK1DI</t>
  </si>
  <si>
    <t>KAM24HO</t>
  </si>
  <si>
    <t>KM24HK1DI</t>
  </si>
  <si>
    <t>GWHD(18)ND3PO</t>
  </si>
  <si>
    <t>3VIR09HP115V1BH</t>
  </si>
  <si>
    <t>3VIR12HP115V1BH</t>
  </si>
  <si>
    <t>3VIR09HP230V1BH</t>
  </si>
  <si>
    <t>3VIR12HP230V1BH</t>
  </si>
  <si>
    <t>3VIR18HP230V1BH</t>
  </si>
  <si>
    <t>3VIR24HP230V1BH</t>
  </si>
  <si>
    <t>KCA24*I</t>
  </si>
  <si>
    <t>KCA36*I</t>
  </si>
  <si>
    <t>KCA48*I</t>
  </si>
  <si>
    <t>KCA60*I</t>
  </si>
  <si>
    <t>TCAT24F/NAA</t>
  </si>
  <si>
    <t>TCAT36F/NAA</t>
  </si>
  <si>
    <t>TCAT48H/NAA</t>
  </si>
  <si>
    <t>TCAT60H/NAA</t>
  </si>
  <si>
    <t>KW09HQ19SDO</t>
  </si>
  <si>
    <t>KW09HQ19SDI</t>
  </si>
  <si>
    <t>KW12HQ19SDO</t>
  </si>
  <si>
    <t>KW12HQ19SDI</t>
  </si>
  <si>
    <t>KW24HQ19SDO</t>
  </si>
  <si>
    <t>KW24HQ19SDI</t>
  </si>
  <si>
    <t>06/07/23</t>
  </si>
  <si>
    <t>DAIZUKI</t>
  </si>
  <si>
    <t>DURASTAR</t>
  </si>
  <si>
    <t>AU-MU18-2A-U</t>
  </si>
  <si>
    <t>AU-MU27-2A-U</t>
  </si>
  <si>
    <t>CUSTOM COMFORT</t>
  </si>
  <si>
    <t>CCOXHAMZ218HP</t>
  </si>
  <si>
    <t>CCOXHAMZ548HP</t>
  </si>
  <si>
    <t>CCOXHAMZ436HP</t>
  </si>
  <si>
    <t>RELIEF SCIENCES</t>
  </si>
  <si>
    <t>MITSUTOMO</t>
  </si>
  <si>
    <t>STAR AIR KONTROL</t>
  </si>
  <si>
    <t>CCOXHAMZ555HP</t>
  </si>
  <si>
    <t>AR09CSDACWKX</t>
  </si>
  <si>
    <t>AR09CSDABWKN</t>
  </si>
  <si>
    <t>AR12CSDACWKX</t>
  </si>
  <si>
    <t>AR12CSDABWKN</t>
  </si>
  <si>
    <t>AR15CSDACWKX</t>
  </si>
  <si>
    <t>AR15CSDABWKN</t>
  </si>
  <si>
    <t>AR18CSDACWKX</t>
  </si>
  <si>
    <t>AR18CSDABWKN</t>
  </si>
  <si>
    <t>AR24CSDACWKX</t>
  </si>
  <si>
    <t>AR24CSDABWKN</t>
  </si>
  <si>
    <t>AR09CSDABWKX</t>
  </si>
  <si>
    <t>AR12CSDABWKX</t>
  </si>
  <si>
    <t>AR15CSDABWKX</t>
  </si>
  <si>
    <t>AR18CSDABWKX</t>
  </si>
  <si>
    <t>AR24CSDABWKX</t>
  </si>
  <si>
    <t>BVA-48WN1-M20</t>
  </si>
  <si>
    <t>BVA-60WN1-M20</t>
  </si>
  <si>
    <t>BOVA-60HDN1-M20G</t>
  </si>
  <si>
    <t>06/13/23</t>
  </si>
  <si>
    <t>38MURAQ48AB3*</t>
  </si>
  <si>
    <t>FJ4DN*C48L*</t>
  </si>
  <si>
    <t>PF4MN*C48L*</t>
  </si>
  <si>
    <t>FB4CNP060L</t>
  </si>
  <si>
    <t>FB4CNP061L</t>
  </si>
  <si>
    <t>FJ4DN*D60L*</t>
  </si>
  <si>
    <t>FV4CNB006L</t>
  </si>
  <si>
    <t>FX4DN(B,F)061L</t>
  </si>
  <si>
    <t>FZ4ANP060L</t>
  </si>
  <si>
    <t>FZ4ANP061L</t>
  </si>
  <si>
    <t>PF4MNP060L*</t>
  </si>
  <si>
    <t>PF4MN*D60L*</t>
  </si>
  <si>
    <t>PF4MNB061L</t>
  </si>
  <si>
    <t>06/20/23</t>
  </si>
  <si>
    <t>FJMA4*48L*C*</t>
  </si>
  <si>
    <t>WDLCURAH48ABK</t>
  </si>
  <si>
    <t>WBHL484*C*</t>
  </si>
  <si>
    <t>FEM4X60**BL</t>
  </si>
  <si>
    <t>WAHL604B*</t>
  </si>
  <si>
    <t>FJMA4*60L*D*</t>
  </si>
  <si>
    <t>WBHL604*D*</t>
  </si>
  <si>
    <t>FVM4X60***L</t>
  </si>
  <si>
    <t>FXM4X60**AL</t>
  </si>
  <si>
    <t>WAXL604A*</t>
  </si>
  <si>
    <t>DZ9VCA2410A*</t>
  </si>
  <si>
    <t>DMVE24BP1400A*</t>
  </si>
  <si>
    <t>CA*F3137*6A*+MBVC1200**-1A*+TX</t>
  </si>
  <si>
    <t>GSZV902410A*</t>
  </si>
  <si>
    <t>AMVE24BP1400A*</t>
  </si>
  <si>
    <t>CA*F3137*6A*+MBVC1201**-1A*+TX</t>
  </si>
  <si>
    <t>ASZV902410A*</t>
  </si>
  <si>
    <t>DZ9VCA3610A*</t>
  </si>
  <si>
    <t>DMVE36CP1400A*</t>
  </si>
  <si>
    <t>DMVE48DP1400A*</t>
  </si>
  <si>
    <t>GSZV903610A*</t>
  </si>
  <si>
    <t>AMVE36CP1400A*</t>
  </si>
  <si>
    <t>AMVE48DP1400A*</t>
  </si>
  <si>
    <t>CA*F3743*6D*+MBVC1601**-1A*+TX</t>
  </si>
  <si>
    <t>ASZV903610A*</t>
  </si>
  <si>
    <t>DZ9VCA4810A*</t>
  </si>
  <si>
    <t>DMVE60DP1400A*</t>
  </si>
  <si>
    <t>GSZV904810A*</t>
  </si>
  <si>
    <t>AMVE60DP1400A*</t>
  </si>
  <si>
    <t>CA*F4961*6D*+MBVC2001**-1A*+TX</t>
  </si>
  <si>
    <t>ASZV904810A*</t>
  </si>
  <si>
    <t>DZ9VCA6010A*</t>
  </si>
  <si>
    <t>GSZV906010A*</t>
  </si>
  <si>
    <t>ASZV906010A*</t>
  </si>
  <si>
    <t>DZ6VSA1810A*</t>
  </si>
  <si>
    <t>DFVE24BP1400A*</t>
  </si>
  <si>
    <t>DZ6VSA2410A*</t>
  </si>
  <si>
    <t>DFVE36CP1400A*</t>
  </si>
  <si>
    <t>DFVE42CP1400A*</t>
  </si>
  <si>
    <t>DFVE48DP1400A*</t>
  </si>
  <si>
    <t>DFVE60DP1400A*</t>
  </si>
  <si>
    <t>06/22/23</t>
  </si>
  <si>
    <t>ASZS601810A*</t>
  </si>
  <si>
    <t>AHVE24BP1400A*</t>
  </si>
  <si>
    <t>ASZS602410A*</t>
  </si>
  <si>
    <t>ASZS603010A*</t>
  </si>
  <si>
    <t>AHVE36CP1400A*</t>
  </si>
  <si>
    <t>ASZS603610A*</t>
  </si>
  <si>
    <t>AHVE42CP1400A*</t>
  </si>
  <si>
    <t>AHVE48DP1400A*</t>
  </si>
  <si>
    <t>AHVE60DP1400A*</t>
  </si>
  <si>
    <t>06/23/23</t>
  </si>
  <si>
    <t>EL18XPV-048-230A**</t>
  </si>
  <si>
    <t>06/09/23</t>
  </si>
  <si>
    <t>MMA018SM4-*P</t>
  </si>
  <si>
    <t>MMA024SM4-*P</t>
  </si>
  <si>
    <t>MMA036S4-*P</t>
  </si>
  <si>
    <t>MMA048S4-*P</t>
  </si>
  <si>
    <t>MPC060S4S-1P</t>
  </si>
  <si>
    <t>MMA060S4-*P</t>
  </si>
  <si>
    <t xml:space="preserve">MLB036S4S-2P </t>
  </si>
  <si>
    <t>BMS500-AAM036-1CSXRC</t>
  </si>
  <si>
    <t>BMS500-AAM048-1CSXRC</t>
  </si>
  <si>
    <t>BMS500-AAM036-1CSXHC</t>
  </si>
  <si>
    <t>BMS500-AAS012-0CSXRC</t>
  </si>
  <si>
    <t>BMS500-AAS012-0AHWXC</t>
  </si>
  <si>
    <t>BMS500-AAS036-1CSXLC</t>
  </si>
  <si>
    <t>BMS500-AAU036-1AHCXC</t>
  </si>
  <si>
    <t>JHVVD60HE4C2N1+CC</t>
  </si>
  <si>
    <t>JOHNSON CONTROLS</t>
  </si>
  <si>
    <t>07/03/23</t>
  </si>
  <si>
    <t>XAFB36DBCN1+JMVT12BC2N1</t>
  </si>
  <si>
    <t>06/30/23</t>
  </si>
  <si>
    <t>1U12AP2HD**</t>
  </si>
  <si>
    <t>AW12AP2HD**</t>
  </si>
  <si>
    <t>1U15AP2HD**</t>
  </si>
  <si>
    <t>AW15AP2HD**</t>
  </si>
  <si>
    <t>1U18AP2HD**</t>
  </si>
  <si>
    <t>AW18AP2HD**</t>
  </si>
  <si>
    <t>1U24AP2HD**</t>
  </si>
  <si>
    <t>AW24AP2HD**</t>
  </si>
  <si>
    <t>ASH109PRDB**</t>
  </si>
  <si>
    <t>ASYW09PRDB**</t>
  </si>
  <si>
    <t>ASH112PRDB**</t>
  </si>
  <si>
    <t>ASYW12PRDB**</t>
  </si>
  <si>
    <t>ASH115PRDB**</t>
  </si>
  <si>
    <t>ASYW15PRDB**</t>
  </si>
  <si>
    <t>ASH118PRDB**</t>
  </si>
  <si>
    <t>ASYW18PRDB**</t>
  </si>
  <si>
    <t>ASH124PRDB**</t>
  </si>
  <si>
    <t>ASYW24PRDB**</t>
  </si>
  <si>
    <t>07/05/23</t>
  </si>
  <si>
    <t>RXL09WMVJU*</t>
  </si>
  <si>
    <t>FTX09WMVJU*</t>
  </si>
  <si>
    <t>RXL12WMVJU*</t>
  </si>
  <si>
    <t>FTX12WMVJU*</t>
  </si>
  <si>
    <t>RXL15WMVJU*</t>
  </si>
  <si>
    <t>FTX15WMVJU*</t>
  </si>
  <si>
    <t>RXL18WMVJU*</t>
  </si>
  <si>
    <t>FTX18WVJU*</t>
  </si>
  <si>
    <t>RXL24WMVJU*</t>
  </si>
  <si>
    <t>FTX24WVJU*</t>
  </si>
  <si>
    <t>RXM09WVJU*</t>
  </si>
  <si>
    <t>FTXM09WVJU*</t>
  </si>
  <si>
    <t>RXM12WVJU*</t>
  </si>
  <si>
    <t>FTXM12WVJU*</t>
  </si>
  <si>
    <t>RXM18WVJU*</t>
  </si>
  <si>
    <t>FTXM18WVJU*</t>
  </si>
  <si>
    <t>RXM24WVJU*</t>
  </si>
  <si>
    <t>FTXM24WVJU*</t>
  </si>
  <si>
    <t>RX09WMVJU*</t>
  </si>
  <si>
    <t>FDMQ09WVJU*</t>
  </si>
  <si>
    <t>RX12WMVJU*</t>
  </si>
  <si>
    <t>FDMQ12WVJU*</t>
  </si>
  <si>
    <t>FDMQ18WVJU*</t>
  </si>
  <si>
    <t>FDMQ24WVJU*</t>
  </si>
  <si>
    <t>FVXS09WVJU*</t>
  </si>
  <si>
    <t>FVXS12WVJU*</t>
  </si>
  <si>
    <t>FVXS15WVJU*</t>
  </si>
  <si>
    <t>FFQ09W2VJU*</t>
  </si>
  <si>
    <t>FFQ12W2VJU*</t>
  </si>
  <si>
    <t>RX15WMVJU*</t>
  </si>
  <si>
    <t>FFQ15W2VJU*</t>
  </si>
  <si>
    <t>05/31/23</t>
  </si>
  <si>
    <t>MAX-R12K25 GR25 OUT</t>
  </si>
  <si>
    <t>MAX-R12K25 GR25 INT</t>
  </si>
  <si>
    <t>07/10/23</t>
  </si>
  <si>
    <t>EL18XPV-036-230A**</t>
  </si>
  <si>
    <t>06/16/23</t>
  </si>
  <si>
    <t>38MURAQ48AA3*</t>
  </si>
  <si>
    <t>WDLCURAH48AAK</t>
  </si>
  <si>
    <t>XAFD60JXXN1+JMET18DS2N1+TXV</t>
  </si>
  <si>
    <t>07/12/23</t>
  </si>
  <si>
    <t>XAFD60JBCN1+JMET18DS2N1</t>
  </si>
  <si>
    <t>JHVTC36DBCC2N1</t>
  </si>
  <si>
    <t>07/13/23</t>
  </si>
  <si>
    <t>GWH09AFCXB-A3DN***/I</t>
  </si>
  <si>
    <t>GWH09AFCXB-D3DN***/I</t>
  </si>
  <si>
    <t>GWH12AFCXB-A3DN***/I</t>
  </si>
  <si>
    <t>GWH12AFCXB-D3DN***/I</t>
  </si>
  <si>
    <t>GWH18QDXE-D3DNB2A/O</t>
  </si>
  <si>
    <t>GWH18AFDXE-D3DN***/I</t>
  </si>
  <si>
    <t>TSC-18HA2/I3TI21</t>
  </si>
  <si>
    <t>TSC-18HA2/I3TI21-I</t>
  </si>
  <si>
    <t>AE-X18ZU</t>
  </si>
  <si>
    <t>AY-XPC18ZU</t>
  </si>
  <si>
    <t>AE-X24ZU</t>
  </si>
  <si>
    <t>AY-XPC24ZU</t>
  </si>
  <si>
    <t>CCOXHA24V18HP</t>
  </si>
  <si>
    <t>CCOXHAAH24V18</t>
  </si>
  <si>
    <t>CCOXHA24V24HP</t>
  </si>
  <si>
    <t>CCOXHAAH24V24</t>
  </si>
  <si>
    <t>CCOXHA24V30HP</t>
  </si>
  <si>
    <t>CCOXHAAH24V30</t>
  </si>
  <si>
    <t>CCOXHA24V36HP</t>
  </si>
  <si>
    <t>CCOXHAAH24V36</t>
  </si>
  <si>
    <t>CCOXHA24V48HP</t>
  </si>
  <si>
    <t>CCOXHAAH24V48</t>
  </si>
  <si>
    <t>CCOXHASZ24HP</t>
  </si>
  <si>
    <t>CCOXHAAHU24</t>
  </si>
  <si>
    <t>CCOXHASZ17HP</t>
  </si>
  <si>
    <t>CCOXHAAHU18</t>
  </si>
  <si>
    <t>KO-UUS18HP-2AAMA</t>
  </si>
  <si>
    <t>KI-UUS18AH-2AAMA</t>
  </si>
  <si>
    <t>KO-UUS24HP-2AAMA</t>
  </si>
  <si>
    <t>KI-UUS24AHP-2AAMA</t>
  </si>
  <si>
    <t>KO-UUS36HP-2AAMA</t>
  </si>
  <si>
    <t>KI-UUS36AHU-2AAMA</t>
  </si>
  <si>
    <t>KO-UUS48HP-2AAMA</t>
  </si>
  <si>
    <t>KI-UUS48AHU-2AAMA</t>
  </si>
  <si>
    <t>KO-UUS60HP-2AAMA</t>
  </si>
  <si>
    <t>KI-UUS60AHU-2AAMA</t>
  </si>
  <si>
    <t>CCOACC1824B</t>
  </si>
  <si>
    <t>CCOACC3036C</t>
  </si>
  <si>
    <t>CCOACC48C</t>
  </si>
  <si>
    <t>CCOXHASZ36CHP</t>
  </si>
  <si>
    <t>CCOXHAAHUC36</t>
  </si>
  <si>
    <t>CCOXHASZ48CHP</t>
  </si>
  <si>
    <t>CCOXHAAHUC48</t>
  </si>
  <si>
    <t>CCOXHA24V60HP</t>
  </si>
  <si>
    <t>CCOXHAAH24V60</t>
  </si>
  <si>
    <t>CCOXHASZ60CHP</t>
  </si>
  <si>
    <t>CCOXHAAHUC60</t>
  </si>
  <si>
    <t>CCOXHASZ09HP</t>
  </si>
  <si>
    <t>CCOXHAWM09</t>
  </si>
  <si>
    <t>CCOXHASZ12HP</t>
  </si>
  <si>
    <t>CCOXHAWM12</t>
  </si>
  <si>
    <t>CCOXHAWM18</t>
  </si>
  <si>
    <t>CCOXHAWM24</t>
  </si>
  <si>
    <t>CCOXHA4C09</t>
  </si>
  <si>
    <t>CCOXHASD09</t>
  </si>
  <si>
    <t>CCOXHA4C12</t>
  </si>
  <si>
    <t>CCOXHASD12</t>
  </si>
  <si>
    <t>CCOXHASD18</t>
  </si>
  <si>
    <t>CCOXHAFC18</t>
  </si>
  <si>
    <t>CCOXHA4C18</t>
  </si>
  <si>
    <t>CCOXHAFC24</t>
  </si>
  <si>
    <t>CCOXHASD24</t>
  </si>
  <si>
    <t>CCOXHASZ06HP</t>
  </si>
  <si>
    <t>CCOXHAWM06</t>
  </si>
  <si>
    <t>CCOXHAFC36</t>
  </si>
  <si>
    <t>CCOXHA4C36</t>
  </si>
  <si>
    <t>CCOXHASD36</t>
  </si>
  <si>
    <t>CCOXHAFC48</t>
  </si>
  <si>
    <t>CCOXHA4C48</t>
  </si>
  <si>
    <t>CCOXHASD48</t>
  </si>
  <si>
    <t>CCOXHA4C24</t>
  </si>
  <si>
    <t>CCOXHAFM12</t>
  </si>
  <si>
    <t>CCOXHAFM18</t>
  </si>
  <si>
    <t>CCOXHA1C09</t>
  </si>
  <si>
    <t>CCOXHA1C12</t>
  </si>
  <si>
    <t>CCOXHA1C06</t>
  </si>
  <si>
    <t>CCOXHA1C18</t>
  </si>
  <si>
    <t>CCOXHAFC60</t>
  </si>
  <si>
    <t>CCOXHASD60</t>
  </si>
  <si>
    <t>MXZ-3C30NA3***</t>
  </si>
  <si>
    <t>MXZ-3C30NAHZ3***</t>
  </si>
  <si>
    <t>DZ17VSA301A*</t>
  </si>
  <si>
    <t>DZ17VSA361A*</t>
  </si>
  <si>
    <t>DZ17VSA421A*</t>
  </si>
  <si>
    <t>FDMQ15WVJU*</t>
  </si>
  <si>
    <t>07/17/23</t>
  </si>
  <si>
    <t>RX18WMVJU*</t>
  </si>
  <si>
    <t>RX24WMVJU*</t>
  </si>
  <si>
    <t>06/28/23</t>
  </si>
  <si>
    <t>TM18HBKDI</t>
  </si>
  <si>
    <t>TM18HSFDI</t>
  </si>
  <si>
    <t>TM09HBTDI</t>
  </si>
  <si>
    <t>TM09HSFDI</t>
  </si>
  <si>
    <t>TM12HBTDI</t>
  </si>
  <si>
    <t>TM12HBKDI</t>
  </si>
  <si>
    <t>TM12HSFDI</t>
  </si>
  <si>
    <t>TM24HBTDI</t>
  </si>
  <si>
    <t>TM24HSFDI</t>
  </si>
  <si>
    <t>TM24HBKDI</t>
  </si>
  <si>
    <t>AOU24RGLX</t>
  </si>
  <si>
    <t>AUU24RGLX</t>
  </si>
  <si>
    <t>AOUG12LMAS1</t>
  </si>
  <si>
    <t>ASUG12LMAS</t>
  </si>
  <si>
    <t>AOU18RGLX</t>
  </si>
  <si>
    <t>ARU18RGLX</t>
  </si>
  <si>
    <t>ARU24RGLX</t>
  </si>
  <si>
    <t>AOUH30LUAH1</t>
  </si>
  <si>
    <t>AOUH36LMAH1</t>
  </si>
  <si>
    <t>AMUG36LMAS</t>
  </si>
  <si>
    <t>08/05/22</t>
  </si>
  <si>
    <t>ARUH12LUAS</t>
  </si>
  <si>
    <t>06/01/22</t>
  </si>
  <si>
    <t>AOUH48LMAH1</t>
  </si>
  <si>
    <t>AMUG48LMAS</t>
  </si>
  <si>
    <t>AOUH09LMAH1</t>
  </si>
  <si>
    <t>03/07/22</t>
  </si>
  <si>
    <t>AOUH18LMAS1</t>
  </si>
  <si>
    <t>ASUH18LMAS</t>
  </si>
  <si>
    <t>AOUH36LPAS1</t>
  </si>
  <si>
    <t>ASUH36LPAS</t>
  </si>
  <si>
    <t>AOUH30LPAS1</t>
  </si>
  <si>
    <t>ASUH30LPAS</t>
  </si>
  <si>
    <t>11/17/21</t>
  </si>
  <si>
    <t>AOUH09LEAS1</t>
  </si>
  <si>
    <t>AOUH12LEAS1</t>
  </si>
  <si>
    <t>09/23/21</t>
  </si>
  <si>
    <t>AOUH12LPAS1</t>
  </si>
  <si>
    <t xml:space="preserve"> ASUH12LPAS</t>
  </si>
  <si>
    <t>AOUH09LPAS1</t>
  </si>
  <si>
    <t xml:space="preserve"> ASUH09LPAS</t>
  </si>
  <si>
    <t>ACUH09LUAS1</t>
  </si>
  <si>
    <t>ACUH12LUAS1</t>
  </si>
  <si>
    <t>ACUH18LUAS1</t>
  </si>
  <si>
    <t>AOU48RGLX</t>
  </si>
  <si>
    <t>AUU48RGLX</t>
  </si>
  <si>
    <t>AOU30RGLX</t>
  </si>
  <si>
    <t>AOUG36LMAS1</t>
  </si>
  <si>
    <t>AOUG48LMAS1</t>
  </si>
  <si>
    <t>ARU48RGLX</t>
  </si>
  <si>
    <t>AOU42RGLX</t>
  </si>
  <si>
    <t>ARU42RGLX</t>
  </si>
  <si>
    <t>ARU30RGLX</t>
  </si>
  <si>
    <t>AOU36RGLX</t>
  </si>
  <si>
    <t>ARU36RGLX</t>
  </si>
  <si>
    <t>AOU18RLXFWH</t>
  </si>
  <si>
    <t>AOU12RLFF</t>
  </si>
  <si>
    <t>AOU24RLXFWH</t>
  </si>
  <si>
    <t>01/06/20</t>
  </si>
  <si>
    <t>AOUG09LMAS1</t>
  </si>
  <si>
    <t>ASUG09LMAS</t>
  </si>
  <si>
    <t>AUU36RGLX</t>
  </si>
  <si>
    <t>AUU30RGLX</t>
  </si>
  <si>
    <t>AUU18RGLX</t>
  </si>
  <si>
    <t>07/19/23</t>
  </si>
  <si>
    <t>VPC036H4M-3PD*</t>
  </si>
  <si>
    <t>VPC048H4M-3P*</t>
  </si>
  <si>
    <t>VPC036H4M-3PS*</t>
  </si>
  <si>
    <t>VPC024H4M-3P*</t>
  </si>
  <si>
    <t>VPC018H4M-3P*</t>
  </si>
  <si>
    <t>AE-X12ZHU</t>
  </si>
  <si>
    <t>AY-XP12ZHU</t>
  </si>
  <si>
    <t>AE-X18ZHU</t>
  </si>
  <si>
    <t>AY-XP18ZHU</t>
  </si>
  <si>
    <t>2U20EH2HD**</t>
  </si>
  <si>
    <t>ASH436NCDD**</t>
  </si>
  <si>
    <t>ASH220NCDD**</t>
  </si>
  <si>
    <t>3U24EH2HD**</t>
  </si>
  <si>
    <t>4U36EH2HD**</t>
  </si>
  <si>
    <t>ASH324NCDD**</t>
  </si>
  <si>
    <t>5U42MS2HD**</t>
  </si>
  <si>
    <t>ASH124CRDD**</t>
  </si>
  <si>
    <t>ASYW24CRDD**</t>
  </si>
  <si>
    <t>ASH118CRDD**</t>
  </si>
  <si>
    <t>ASYW18CRDD**</t>
  </si>
  <si>
    <t>1U24AP2VHA</t>
  </si>
  <si>
    <t>AW24ES2VHB</t>
  </si>
  <si>
    <t>ASH118PRDWA</t>
  </si>
  <si>
    <t>ASYW18PRDWB</t>
  </si>
  <si>
    <t>1U18TE2HD**</t>
  </si>
  <si>
    <t>AW18TC2HD**</t>
  </si>
  <si>
    <t>1U24TE2HD**</t>
  </si>
  <si>
    <t>AW24TC2HD**</t>
  </si>
  <si>
    <t>1U4248LP2HD**</t>
  </si>
  <si>
    <t>USYM48UCDD**</t>
  </si>
  <si>
    <t>USYL42UCDD**</t>
  </si>
  <si>
    <t>USYM42UCDD**</t>
  </si>
  <si>
    <t>ASH4248UCDD**</t>
  </si>
  <si>
    <t>1U09AP2HD**</t>
  </si>
  <si>
    <t>AW09AP2HD**</t>
  </si>
  <si>
    <t>4U36MS2HD**</t>
  </si>
  <si>
    <t>AW07TC2HD**,AW07TC2HD**,AW07TC2HD**, AW12CT2HD**</t>
  </si>
  <si>
    <t>ASH218JCDD**</t>
  </si>
  <si>
    <t>ASYW09CRDD**,ASYW09CRDD**</t>
  </si>
  <si>
    <t>ASH436JCDD**</t>
  </si>
  <si>
    <t>ASYW07CRDD**,ASYW07CRDD**,ASYW07CRDD**, ASYW12CRDD**</t>
  </si>
  <si>
    <t>1U24TL2HF**</t>
  </si>
  <si>
    <t>1U15AP2VHA</t>
  </si>
  <si>
    <t>AW15ES2VHB</t>
  </si>
  <si>
    <t>4U36EH2VH**</t>
  </si>
  <si>
    <t>WOLF STEEL LTD.</t>
  </si>
  <si>
    <t>WSEHV2436RA1-C</t>
  </si>
  <si>
    <t>WSEHV4860RA1-C</t>
  </si>
  <si>
    <t>WSEHV2436RA1-N</t>
  </si>
  <si>
    <t>WSEHV4860RA1-N</t>
  </si>
  <si>
    <t>GE Appliances, a Haier company</t>
  </si>
  <si>
    <t>NCCC24BT4**</t>
  </si>
  <si>
    <t>NCCC36BT4**</t>
  </si>
  <si>
    <t>NCCC48DT4**</t>
  </si>
  <si>
    <t>NCCC60DT4**</t>
  </si>
  <si>
    <t>1U09EH2HE**</t>
  </si>
  <si>
    <t>AW09EH2HE**</t>
  </si>
  <si>
    <t>1U12EH2HE**</t>
  </si>
  <si>
    <t>AW12EH2HE**</t>
  </si>
  <si>
    <t>1U18EH2HE**</t>
  </si>
  <si>
    <t>AW18EH2HE**</t>
  </si>
  <si>
    <t>AB12SC2VHA</t>
  </si>
  <si>
    <t>ASH109URDE**</t>
  </si>
  <si>
    <t>ASYW09URDE**</t>
  </si>
  <si>
    <t>ASH112URDE**</t>
  </si>
  <si>
    <t>ASYW12URDE**</t>
  </si>
  <si>
    <t>ASH118URDE**</t>
  </si>
  <si>
    <t>ASYW18URDE**</t>
  </si>
  <si>
    <t>AB09SC2VHA*</t>
  </si>
  <si>
    <t>07/03/21</t>
  </si>
  <si>
    <t>AB12SC2VHA*</t>
  </si>
  <si>
    <t>USYF12UCDWA*</t>
  </si>
  <si>
    <t>USYF18UCDWA*</t>
  </si>
  <si>
    <t>AB18SC2VHA*</t>
  </si>
  <si>
    <t>USYF09UCDWA*</t>
  </si>
  <si>
    <t>07/21/23</t>
  </si>
  <si>
    <t>HG21924+TD</t>
  </si>
  <si>
    <t>06/12/23</t>
  </si>
  <si>
    <t>38MURAQ30AA3*</t>
  </si>
  <si>
    <t>WDLCURAH30AAK</t>
  </si>
  <si>
    <t>07/24/23</t>
  </si>
  <si>
    <t>KW12HQ19SAO</t>
  </si>
  <si>
    <t>KW12HQ19SAI</t>
  </si>
  <si>
    <t>KW09HQ19SAO</t>
  </si>
  <si>
    <t>KW09HQ19SAI</t>
  </si>
  <si>
    <t>XAFB30CXXN1+JMVT12BC2N1+TXV</t>
  </si>
  <si>
    <t>XAUB30CXXN1+JMVT12BC2N1+TXV</t>
  </si>
  <si>
    <t>JHVTC60HBCC2N1</t>
  </si>
  <si>
    <t>ASH324JCDD**</t>
  </si>
  <si>
    <t>USYM07UCDD**,USYM07UCDD**,USYM09UCDSA*</t>
  </si>
  <si>
    <t>USYM07UCDD**,USYM09UCDSA*,USYM09UCDSA*,USYM09UCDSA*</t>
  </si>
  <si>
    <t>1U12AP2VHA</t>
  </si>
  <si>
    <t>AW12ES2VHB</t>
  </si>
  <si>
    <t>ASH112PRDWA</t>
  </si>
  <si>
    <t>ASYW12PRDWB</t>
  </si>
  <si>
    <t>1U18AP2VHA</t>
  </si>
  <si>
    <t>AW18ES2VHB</t>
  </si>
  <si>
    <t>ASH115PRDWA</t>
  </si>
  <si>
    <t>ASYW15PRDWB</t>
  </si>
  <si>
    <t>ASH124PRDWA</t>
  </si>
  <si>
    <t>ASYW24PRDWB</t>
  </si>
  <si>
    <t>ASH109PRDWA</t>
  </si>
  <si>
    <t>ASYW09PRDWB</t>
  </si>
  <si>
    <t>1U09AP2VHA</t>
  </si>
  <si>
    <t>AW09ES2VHB</t>
  </si>
  <si>
    <t>TUY24ZPDA</t>
  </si>
  <si>
    <t>TUY36ZPDA</t>
  </si>
  <si>
    <t>TUY48ZPDA</t>
  </si>
  <si>
    <t>TUY60ZPDA</t>
  </si>
  <si>
    <t>07/26/23</t>
  </si>
  <si>
    <t>MXZ-SM36NAM2</t>
  </si>
  <si>
    <t>MXZ-SM36NAMHZ2</t>
  </si>
  <si>
    <t>MXZ-SM42NAMHZ2</t>
  </si>
  <si>
    <t>MXZ-SM48NAM2</t>
  </si>
  <si>
    <t>MXZ-SM48NAMHZ2</t>
  </si>
  <si>
    <t>MXZ-SM60NAM2</t>
  </si>
  <si>
    <t>NTXMSM36A142B*</t>
  </si>
  <si>
    <t>NTXMSH36A142B*</t>
  </si>
  <si>
    <t>NTXMSH42A152B*</t>
  </si>
  <si>
    <t>NTXMSM48A182B*</t>
  </si>
  <si>
    <t>NTXMSH48A182B*</t>
  </si>
  <si>
    <t>NTXMSM60A182B*</t>
  </si>
  <si>
    <t>PUMY-P36NKMU4</t>
  </si>
  <si>
    <t>PUMY-HP36NKMU2</t>
  </si>
  <si>
    <t>PUMY-HP42NKMU2</t>
  </si>
  <si>
    <t>PUMY-P48NKMU4</t>
  </si>
  <si>
    <t>PUMY-HP48NKMU2</t>
  </si>
  <si>
    <t>PUMY-P60NKMU4</t>
  </si>
  <si>
    <t>ARUM048GSS5</t>
  </si>
  <si>
    <t>GENIE AIRE</t>
  </si>
  <si>
    <t>GA-09HP115V/O</t>
  </si>
  <si>
    <t>GA-09HP115V/I</t>
  </si>
  <si>
    <t>GA-12HP115V/O</t>
  </si>
  <si>
    <t>GA-12HP115V/I</t>
  </si>
  <si>
    <t>GA-12HP230V/O</t>
  </si>
  <si>
    <t>GA-12HP230V/I</t>
  </si>
  <si>
    <t>GA-18HP230V/O</t>
  </si>
  <si>
    <t>GA-18HP230V/I</t>
  </si>
  <si>
    <t>GA-24HP230V/O</t>
  </si>
  <si>
    <t>GA-24HP230V/I</t>
  </si>
  <si>
    <t>YS-12HRFN1B-C1OU</t>
  </si>
  <si>
    <t>YS-12HRFN1B-C1</t>
  </si>
  <si>
    <t>YS-09HRFN1-C1OU</t>
  </si>
  <si>
    <t>YS-09HRFN1-C1</t>
  </si>
  <si>
    <t>YS-12HRFN1-C1OU</t>
  </si>
  <si>
    <t>YS-12HRFN1-C1</t>
  </si>
  <si>
    <t>YS-18HRFN1-C1OU</t>
  </si>
  <si>
    <t>YS-18HRFN1-C1</t>
  </si>
  <si>
    <t>YS-24HRFN1-C1OU</t>
  </si>
  <si>
    <t>YS-24HRFN1-C1</t>
  </si>
  <si>
    <t>YS-09HRFN1-C5OU</t>
  </si>
  <si>
    <t>YS-09HRFN1-C5</t>
  </si>
  <si>
    <t>YS-12HRFN1-C5OU</t>
  </si>
  <si>
    <t>YS-12HRFN1-C5</t>
  </si>
  <si>
    <t>YS-24HRFN1-C5OU</t>
  </si>
  <si>
    <t>YS-24HRFN1-C5</t>
  </si>
  <si>
    <t>YS-18HRFN1-C5OU</t>
  </si>
  <si>
    <t>YS-18HRFN1-C5</t>
  </si>
  <si>
    <t>AU-A09HR-1B-O</t>
  </si>
  <si>
    <t>AU-A09HR-1B-I</t>
  </si>
  <si>
    <t>AU-A12HR-1B-O</t>
  </si>
  <si>
    <t>AU-A12HR-1B-I</t>
  </si>
  <si>
    <t>LVA12KUHXV</t>
  </si>
  <si>
    <t>LVA12KNHXV</t>
  </si>
  <si>
    <t>LVA12KUHFV</t>
  </si>
  <si>
    <t>LVA12KNHFV</t>
  </si>
  <si>
    <t>AU-A18HR-2B-O</t>
  </si>
  <si>
    <t>AU-A18HR-2B-I</t>
  </si>
  <si>
    <t>AU-A24HR-2B-O</t>
  </si>
  <si>
    <t>AU-A24HR-2B-I</t>
  </si>
  <si>
    <t>TWS-36HRDN1</t>
  </si>
  <si>
    <t>AU-A36HR-2B-O</t>
  </si>
  <si>
    <t>AU-A36HR-2B-I</t>
  </si>
  <si>
    <t>MOE30U-42HFN1-MP0(GA)</t>
  </si>
  <si>
    <t>MUE-42HRFN1-M(C)</t>
  </si>
  <si>
    <t>ZSOV-24HDM-US</t>
  </si>
  <si>
    <t>ZEV-24HDM-US</t>
  </si>
  <si>
    <t>KD-09IR410AHSODU</t>
  </si>
  <si>
    <t>KD-09IR410AHSIDU</t>
  </si>
  <si>
    <t>SAK-12-DTMS/220V</t>
  </si>
  <si>
    <t>KD-12IR410AHSODU</t>
  </si>
  <si>
    <t>KD-12IR410AHSIDU</t>
  </si>
  <si>
    <t>KD-18IR410AHSODU</t>
  </si>
  <si>
    <t>KD-18IR410AHSIDU</t>
  </si>
  <si>
    <t>ZDV-24HDM-US</t>
  </si>
  <si>
    <t>KD-24IR410AHSODU</t>
  </si>
  <si>
    <t>KD-24IR410AHSIDU</t>
  </si>
  <si>
    <t>AU-CX09HR-2A-O</t>
  </si>
  <si>
    <t>AU-BS09HR-2A-I</t>
  </si>
  <si>
    <t>KANARTIC</t>
  </si>
  <si>
    <t>KEOS-09UHE-NA</t>
  </si>
  <si>
    <t>LANG12OD35-1</t>
  </si>
  <si>
    <t>KEOS-12UHE-NA</t>
  </si>
  <si>
    <t>AU-CX12HR-2A-O</t>
  </si>
  <si>
    <t>AU-BS12HR-2A-I</t>
  </si>
  <si>
    <t>AU-CX18HR-2A-O</t>
  </si>
  <si>
    <t>AU-BS18HR-2A-I</t>
  </si>
  <si>
    <t>KEOS-18UHE-NA</t>
  </si>
  <si>
    <t>LANG18OD35-1</t>
  </si>
  <si>
    <t>LANG18ID-25</t>
  </si>
  <si>
    <t>AU-CX24HR-2A-O</t>
  </si>
  <si>
    <t>AU-BS24HR-2A-I</t>
  </si>
  <si>
    <t>COVAC</t>
  </si>
  <si>
    <t>AU-CX06HR-2A-O</t>
  </si>
  <si>
    <t>AU-CX06HR-2A-I</t>
  </si>
  <si>
    <t>ZSOV-36HDM-US</t>
  </si>
  <si>
    <t>ZEV-36HDM-US</t>
  </si>
  <si>
    <t>KD-36IR410AHSODU</t>
  </si>
  <si>
    <t>KD-36IR410AHSIDU</t>
  </si>
  <si>
    <t>ZDV-36HDM-US</t>
  </si>
  <si>
    <t>ZSOV-48HDM-US</t>
  </si>
  <si>
    <t>ZEV-48HDM-US</t>
  </si>
  <si>
    <t>KD-48IR410AHSODU</t>
  </si>
  <si>
    <t>KD-48IR410AHSIDU</t>
  </si>
  <si>
    <t>EHH-O48BB</t>
  </si>
  <si>
    <t>EHH-D48BA</t>
  </si>
  <si>
    <t>ZDV-48HDM-US</t>
  </si>
  <si>
    <t>QUEBEC VAIR</t>
  </si>
  <si>
    <t>ZSOV-60HDM-US</t>
  </si>
  <si>
    <t>ZEV-60HDM-US</t>
  </si>
  <si>
    <t>ZDV-60HDM-US</t>
  </si>
  <si>
    <t>KD-60IR410AHSODU</t>
  </si>
  <si>
    <t>KD-60IR410AHSIDU</t>
  </si>
  <si>
    <t>DUB12HIFU230X5A</t>
  </si>
  <si>
    <t>CCOXHASZ33HP</t>
  </si>
  <si>
    <t>CCOXHAWM33</t>
  </si>
  <si>
    <t>MCD60D1A</t>
  </si>
  <si>
    <t>AU-LXU18-2A-O</t>
  </si>
  <si>
    <t>AU-LCU18-2A-I</t>
  </si>
  <si>
    <t>MULTI MFG</t>
  </si>
  <si>
    <t>HHS-18HD-A</t>
  </si>
  <si>
    <t>18MPHP0-M-A</t>
  </si>
  <si>
    <t>KEPLER</t>
  </si>
  <si>
    <t>AZPN/18WD</t>
  </si>
  <si>
    <t>AZPN/18WAH</t>
  </si>
  <si>
    <t>DEA18HOS20230E7</t>
  </si>
  <si>
    <t>FEA18HIAHUU230X7</t>
  </si>
  <si>
    <t>DEA24HOS20230E7</t>
  </si>
  <si>
    <t>FEA24HIAHUU230X7</t>
  </si>
  <si>
    <t>AZPN/24WD</t>
  </si>
  <si>
    <t>AZPN/24WAH</t>
  </si>
  <si>
    <t>HHS-24HD-A</t>
  </si>
  <si>
    <t>24MPHP0-M-A</t>
  </si>
  <si>
    <t>AU-LXU24-2A-O</t>
  </si>
  <si>
    <t>AU-LCU24-2A-I</t>
  </si>
  <si>
    <t>AU-LXU30-2A-O</t>
  </si>
  <si>
    <t>AU-LCU30-2A-I</t>
  </si>
  <si>
    <t>HHS-30HD-A</t>
  </si>
  <si>
    <t>30MPHP0-M-A</t>
  </si>
  <si>
    <t>AZPN/30WD</t>
  </si>
  <si>
    <t>AZPN/30WAH</t>
  </si>
  <si>
    <t>DEA30HOS20230E7</t>
  </si>
  <si>
    <t>FEA30HIAHUU230X7</t>
  </si>
  <si>
    <t>DEA36HOS20230E7</t>
  </si>
  <si>
    <t>FEA36HIAHUU230X7</t>
  </si>
  <si>
    <t>AZPN/36WD</t>
  </si>
  <si>
    <t>AZPN/36WAH</t>
  </si>
  <si>
    <t>HHS-36HD-A</t>
  </si>
  <si>
    <t>36MPHP0-M-A</t>
  </si>
  <si>
    <t>AU-LXU36-2A-O</t>
  </si>
  <si>
    <t>AU-LCU36-2A-I</t>
  </si>
  <si>
    <t>AU-LXU48-2A-O</t>
  </si>
  <si>
    <t>AU-LCU48-2A-I</t>
  </si>
  <si>
    <t>HHS-48HD-A</t>
  </si>
  <si>
    <t>48MPHP0-M-A</t>
  </si>
  <si>
    <t>AZPN/48WD</t>
  </si>
  <si>
    <t>AZPN/48WAH</t>
  </si>
  <si>
    <t>DEA48HOS20230E7</t>
  </si>
  <si>
    <t>FEA48HIAHUU230X7</t>
  </si>
  <si>
    <t>AZPNS/18ROD</t>
  </si>
  <si>
    <t>AZPNS/24ROD</t>
  </si>
  <si>
    <t>HES-24HD-A</t>
  </si>
  <si>
    <t>AZPNS/36ROD</t>
  </si>
  <si>
    <t>HES-36HD-A</t>
  </si>
  <si>
    <t>HES-48HD-A</t>
  </si>
  <si>
    <t>HES-18HD-A</t>
  </si>
  <si>
    <t>AZPNS/48ROD</t>
  </si>
  <si>
    <t>AU-LCU60-2A-O</t>
  </si>
  <si>
    <t>AU-LCU60-2A-I</t>
  </si>
  <si>
    <t>AZPNS/60ROD</t>
  </si>
  <si>
    <t>AZPN/60WAH</t>
  </si>
  <si>
    <t>DEA60HOS19230E7</t>
  </si>
  <si>
    <t>FEA60HIAHUU230X7</t>
  </si>
  <si>
    <t>HES-60HD-B</t>
  </si>
  <si>
    <t>60MPHP0-M-A</t>
  </si>
  <si>
    <t>BLC-24HWAC1-UNC</t>
  </si>
  <si>
    <t>AZPN/B24WAC</t>
  </si>
  <si>
    <t>TEMP SHIFT</t>
  </si>
  <si>
    <t>TSMOX430U24HFN1MR0</t>
  </si>
  <si>
    <t>TSMAC24HWDN1MN0</t>
  </si>
  <si>
    <t>TSMOD30U30HFN1MR0</t>
  </si>
  <si>
    <t>TSMAC36HWDN1MN0</t>
  </si>
  <si>
    <t>AZPNS/30ROD</t>
  </si>
  <si>
    <t>AZPN/C36WAC</t>
  </si>
  <si>
    <t>CX60M/W4T5</t>
  </si>
  <si>
    <t>IFLOW</t>
  </si>
  <si>
    <t>70HPIC60A</t>
  </si>
  <si>
    <t>70C5460DA</t>
  </si>
  <si>
    <t>MAC-60HWDN1-MNO</t>
  </si>
  <si>
    <t>AZPN/D60WAC</t>
  </si>
  <si>
    <t>70HPIC18A</t>
  </si>
  <si>
    <t>70C1824BA</t>
  </si>
  <si>
    <t>70HPIC24A</t>
  </si>
  <si>
    <t>70HPIC30A</t>
  </si>
  <si>
    <t>70C3036CA</t>
  </si>
  <si>
    <t>AZPN/36ROD</t>
  </si>
  <si>
    <t>TSMOD30U36HFN1MR0</t>
  </si>
  <si>
    <t>CX36M/W4T4</t>
  </si>
  <si>
    <t>CX48M/W4T4</t>
  </si>
  <si>
    <t>AZPNS/C48WAC</t>
  </si>
  <si>
    <t>70HPIC36A</t>
  </si>
  <si>
    <t>CUB48HAC20CWT7A</t>
  </si>
  <si>
    <t>70HPIC48A</t>
  </si>
  <si>
    <t>70C4248CA</t>
  </si>
  <si>
    <t>TSMOX330U18HFN1MR0</t>
  </si>
  <si>
    <t>HHS-60HD-A</t>
  </si>
  <si>
    <t>AZPN/60WD</t>
  </si>
  <si>
    <t>DEA60HOS20230E7</t>
  </si>
  <si>
    <t>LCUHB60DO</t>
  </si>
  <si>
    <t>BLC-60HWAC1</t>
  </si>
  <si>
    <t>CUB60HAC20DWT7A</t>
  </si>
  <si>
    <t>AA60H/O44P</t>
  </si>
  <si>
    <t>TSMOX430U18HFN1M</t>
  </si>
  <si>
    <t>TSMVC18HWFN1M</t>
  </si>
  <si>
    <t>TSMOD3024HFN1MW</t>
  </si>
  <si>
    <t>TSMVC24HWFN1M</t>
  </si>
  <si>
    <t>TSMOD30U30HFN1MR0(X)</t>
  </si>
  <si>
    <t>TSMVC30HWFN1M</t>
  </si>
  <si>
    <t>TSMOE31U36HFN1M</t>
  </si>
  <si>
    <t>TSMVC36HWFN1M</t>
  </si>
  <si>
    <t>TSMOE30U48HFN1M[X1]</t>
  </si>
  <si>
    <t>TSMVC48HWFN1M</t>
  </si>
  <si>
    <t>TSMOE30U48HFN1MR0</t>
  </si>
  <si>
    <t>TSMOE30U60HFN1MR0</t>
  </si>
  <si>
    <t>TSMVC60HWFN1M</t>
  </si>
  <si>
    <t>TSMAC60HWDN1MN0</t>
  </si>
  <si>
    <t>TSMAC48HWDN1MN0</t>
  </si>
  <si>
    <t>TSMOE30U55HFN1M</t>
  </si>
  <si>
    <t>07/25/23</t>
  </si>
  <si>
    <t>CENTRAL-24-HP-C-230A00</t>
  </si>
  <si>
    <t>CENTRAL-24-HP-MUAH230A00</t>
  </si>
  <si>
    <t>H,TG34930</t>
  </si>
  <si>
    <t>07/11/23</t>
  </si>
  <si>
    <t>H,A,DG21924+TD</t>
  </si>
  <si>
    <t>H,A,DE31930+TD</t>
  </si>
  <si>
    <t>H,A,DG33936+TD</t>
  </si>
  <si>
    <t>H,A,DG8J936+TD</t>
  </si>
  <si>
    <t>HE31930+TD</t>
  </si>
  <si>
    <t>HG8J936+TD</t>
  </si>
  <si>
    <t>HE20918+TD</t>
  </si>
  <si>
    <t>HE20924+TD</t>
  </si>
  <si>
    <t>HG21918+TD</t>
  </si>
  <si>
    <t>HG21930+TD</t>
  </si>
  <si>
    <t>HG33936+TD</t>
  </si>
  <si>
    <t>HG7J936+TD</t>
  </si>
  <si>
    <t>CDP36K15P+TD</t>
  </si>
  <si>
    <t>CDP36K15P</t>
  </si>
  <si>
    <t>CDP60G20P+TD</t>
  </si>
  <si>
    <t>CDP60G20P</t>
  </si>
  <si>
    <t>HE88960</t>
  </si>
  <si>
    <t>HE88960+TD</t>
  </si>
  <si>
    <t>HE31(1,2)30+TXV+TD</t>
  </si>
  <si>
    <t>HE51960+TD</t>
  </si>
  <si>
    <t>HE49960+TD</t>
  </si>
  <si>
    <t>HE50960+TD</t>
  </si>
  <si>
    <t>HE7J924+TD</t>
  </si>
  <si>
    <t>HE49948+TD</t>
  </si>
  <si>
    <t>HE50948+TD</t>
  </si>
  <si>
    <t>HE51948+TD</t>
  </si>
  <si>
    <t>HG9J936+TD</t>
  </si>
  <si>
    <t>HE7J930+TD</t>
  </si>
  <si>
    <t>HG33930+TD</t>
  </si>
  <si>
    <t>07/27/23</t>
  </si>
  <si>
    <t>DZ6VSA241EA*</t>
  </si>
  <si>
    <t>DFVE36CP0400A*</t>
  </si>
  <si>
    <t>DZ6VSA361EA*</t>
  </si>
  <si>
    <t>DFVE60DP0400A*</t>
  </si>
  <si>
    <t>DFVE48DP0400A*</t>
  </si>
  <si>
    <t>DFVE42CP0400A*</t>
  </si>
  <si>
    <t>DZ6VSA421EA*</t>
  </si>
  <si>
    <t>DZ6VSA481EA*</t>
  </si>
  <si>
    <t>ASZS60241EA*</t>
  </si>
  <si>
    <t>AHVE36CP0400A*</t>
  </si>
  <si>
    <t>ASZS60361EA*</t>
  </si>
  <si>
    <t>AHVE60DP0400A*</t>
  </si>
  <si>
    <t>AHVE48DP0400A*</t>
  </si>
  <si>
    <t>AHVE42CP0400A*</t>
  </si>
  <si>
    <t>ASZS60421EA*</t>
  </si>
  <si>
    <t>ASZS60481EA*</t>
  </si>
  <si>
    <t>TUD60-24AH2ADU</t>
  </si>
  <si>
    <t>TUD48-24AH2ADU</t>
  </si>
  <si>
    <t>GUD42W2/D-D(U)</t>
  </si>
  <si>
    <t>GUD42AH2/D-D(U)</t>
  </si>
  <si>
    <t>FLEXE42HP230V1AO</t>
  </si>
  <si>
    <t>FLEXE42HP230V1AH</t>
  </si>
  <si>
    <t>TUD42W2/D-D(U)</t>
  </si>
  <si>
    <t>TUD42AH2/D-D(U)</t>
  </si>
  <si>
    <t>KD42UHO</t>
  </si>
  <si>
    <t>KD42UHI</t>
  </si>
  <si>
    <t>GUD24AH2/A-D(U)</t>
  </si>
  <si>
    <t>GUD36AH2/A-D(U)</t>
  </si>
  <si>
    <t>GUD60AH2/A-D(U)</t>
  </si>
  <si>
    <t>GUD48AH2/A-D(U)</t>
  </si>
  <si>
    <t>TUD24-24AH2ADU</t>
  </si>
  <si>
    <t>TUD36-24AH2ADU</t>
  </si>
  <si>
    <t>KU24UH2I</t>
  </si>
  <si>
    <t>KU36UH2I</t>
  </si>
  <si>
    <t>KU60UH2I</t>
  </si>
  <si>
    <t>KU48UH2I</t>
  </si>
  <si>
    <t>FLEXX24HP230V1BH</t>
  </si>
  <si>
    <t>FLEXX36HP230V1BH</t>
  </si>
  <si>
    <t>FLEXX60HP230V1BH</t>
  </si>
  <si>
    <t>FLEXX48HP230V1BH</t>
  </si>
  <si>
    <t>AE-X12ZU</t>
  </si>
  <si>
    <t>AY-XPC12ZU</t>
  </si>
  <si>
    <t>JHETD60JBCS2N1</t>
  </si>
  <si>
    <t>07/28/23</t>
  </si>
  <si>
    <t>RO3HFZ24AJ1H</t>
  </si>
  <si>
    <t>RO2HFZ18AJ1H</t>
  </si>
  <si>
    <t>RD16AZ30AJHUA</t>
  </si>
  <si>
    <t>RHMVZ3021SNAUNJ</t>
  </si>
  <si>
    <t>RD16AZ36AJHUA</t>
  </si>
  <si>
    <t>RHMVZ3621MNAUAJ</t>
  </si>
  <si>
    <t>RO5HFZ45AJ2S</t>
  </si>
  <si>
    <t>RO4HFZ36AJ1H</t>
  </si>
  <si>
    <t>RO1HHZ12AJ8S</t>
  </si>
  <si>
    <t>RIMHHZ12AJ8S</t>
  </si>
  <si>
    <t>RD16AZ48AJHUA</t>
  </si>
  <si>
    <t>RHMVZ4821SNAUAJ</t>
  </si>
  <si>
    <t>RO1HHZ09AJ2H</t>
  </si>
  <si>
    <t>RIWHHZ09AJ2S</t>
  </si>
  <si>
    <t>RO1HHZ18AJ2S</t>
  </si>
  <si>
    <t>RIWHHZ18AJ2S</t>
  </si>
  <si>
    <t>RO1HHZ36AJ3S</t>
  </si>
  <si>
    <t>RIWHHZ36AJ3S</t>
  </si>
  <si>
    <t>RO1HHZ30AJ3S</t>
  </si>
  <si>
    <t>RIWHHZ30AJ3S</t>
  </si>
  <si>
    <t>RO1HHZ12AJ3S</t>
  </si>
  <si>
    <t>RIWHHZ12AJ3S</t>
  </si>
  <si>
    <t>RO1HHZ09AJ3S</t>
  </si>
  <si>
    <t>RIWHHZ09AJ3S</t>
  </si>
  <si>
    <t>RO1HHZ09AJ8S</t>
  </si>
  <si>
    <t>RICHHZ09AJ8S</t>
  </si>
  <si>
    <t>RICHHZ12AJ8S</t>
  </si>
  <si>
    <t>RO1HHZ18AJ8S</t>
  </si>
  <si>
    <t>RICHHZ18AJ8S</t>
  </si>
  <si>
    <t>RO1HGZ48AJ8S</t>
  </si>
  <si>
    <t>RIGHGZ48AJ8S</t>
  </si>
  <si>
    <t>RD16AZ36AJVUA</t>
  </si>
  <si>
    <t>RD16AZ48AJVUA</t>
  </si>
  <si>
    <t>RIMHGZ48AJ8S</t>
  </si>
  <si>
    <t>RO1HGZ42AJ8S</t>
  </si>
  <si>
    <t>RIMHGZ42AJ8S</t>
  </si>
  <si>
    <t>RO1HFZ18AJ2H</t>
  </si>
  <si>
    <t>RIWHFZ18AJ2S</t>
  </si>
  <si>
    <t>RO1HFZ12AJ2S</t>
  </si>
  <si>
    <t>RIFHFZ12AJ2S</t>
  </si>
  <si>
    <t>RO1HFZ24AJ2H</t>
  </si>
  <si>
    <t>RIWHFZ24AJ2S</t>
  </si>
  <si>
    <t>RO1HHZ12AJ2S</t>
  </si>
  <si>
    <t>RIWHHZ12AJ2S</t>
  </si>
  <si>
    <t>RISHHZ18AJ8S</t>
  </si>
  <si>
    <t>RO1HHZ24AJ8S</t>
  </si>
  <si>
    <t>RISHHZ24AJ8S</t>
  </si>
  <si>
    <t>RO1HHZ30AJ8S</t>
  </si>
  <si>
    <t>RISHHZ30AJ8S</t>
  </si>
  <si>
    <t>RO1HHZ36AJ8S</t>
  </si>
  <si>
    <t>RISHHZ36AJ8S</t>
  </si>
  <si>
    <t>RD16AZ24AJVUA</t>
  </si>
  <si>
    <t>RHMVZ2421MNAUNJ</t>
  </si>
  <si>
    <t>RD16AZ30AJVUA</t>
  </si>
  <si>
    <t>RIMHHZ18AJ8S</t>
  </si>
  <si>
    <t>RIMHHZ24AJ8S</t>
  </si>
  <si>
    <t>RIMHHZ30AJ8S</t>
  </si>
  <si>
    <t>RIMHHZ36AJ8S</t>
  </si>
  <si>
    <t>RIGHHZ18AJ8S</t>
  </si>
  <si>
    <t>RIGHHZ24AJ8S</t>
  </si>
  <si>
    <t>RIGHHZ30AJ8S</t>
  </si>
  <si>
    <t>RIGHHZ36AJ8S</t>
  </si>
  <si>
    <t>RO1HFZ30AJ2H</t>
  </si>
  <si>
    <t>RIWHFZ30AJ2S</t>
  </si>
  <si>
    <t>RO1HFZ09AJ2H</t>
  </si>
  <si>
    <t>RIFHFZ09AJ2S</t>
  </si>
  <si>
    <t>RO1HFZ09AJ2S</t>
  </si>
  <si>
    <t>RO1HFZ15AJ2S</t>
  </si>
  <si>
    <t>RIFHFZ15AJ2S</t>
  </si>
  <si>
    <t>RO1HFZ15AJ2H</t>
  </si>
  <si>
    <t>RO1HFZ12AJ2H</t>
  </si>
  <si>
    <t>RO1HGZ15AJ1H</t>
  </si>
  <si>
    <t>RIWHGZ15AJ1S</t>
  </si>
  <si>
    <t>RO1HGZ09AJ1S</t>
  </si>
  <si>
    <t>RIWHGZ09AJ1S</t>
  </si>
  <si>
    <t>RO1HGZ09AJ1H</t>
  </si>
  <si>
    <t>RO1HGZ15AJ1S</t>
  </si>
  <si>
    <t>RO1HHZ24AJ3S</t>
  </si>
  <si>
    <t>RIWHHZ24AJ3S</t>
  </si>
  <si>
    <t>RO1HHZ18AJ3S</t>
  </si>
  <si>
    <t>RIWHHZ18AJ3S</t>
  </si>
  <si>
    <t>RO1HHZ09AJ2S</t>
  </si>
  <si>
    <t>RO1HHZ24AJ2S</t>
  </si>
  <si>
    <t>RIWHHZ24AJ2S</t>
  </si>
  <si>
    <t>RO1HGZ12AJ1S</t>
  </si>
  <si>
    <t>RIWHGZ12AJ1S</t>
  </si>
  <si>
    <t>RO1HGZ12AJ1H</t>
  </si>
  <si>
    <t>UIWHHZ09AJ2S</t>
  </si>
  <si>
    <t>UIWHHZ18AJ2S</t>
  </si>
  <si>
    <t>UIWHHZ36AJ3S</t>
  </si>
  <si>
    <t>UIWHHZ30AJ3S</t>
  </si>
  <si>
    <t>UIWHHZ12AJ3S</t>
  </si>
  <si>
    <t>UIWHHZ09AJ3S</t>
  </si>
  <si>
    <t>UIWHFZ18AJ2S</t>
  </si>
  <si>
    <t>UIWHFZ24AJ2S</t>
  </si>
  <si>
    <t>UIWHHZ12AJ2S</t>
  </si>
  <si>
    <t>UIWHFZ30AJ2S</t>
  </si>
  <si>
    <t>UIWHGZ15AJ1S</t>
  </si>
  <si>
    <t>UIWHGZ09AJ1S</t>
  </si>
  <si>
    <t>UIWHHZ24AJ3S</t>
  </si>
  <si>
    <t>UIWHHZ18AJ3S</t>
  </si>
  <si>
    <t>UIWHHZ24AJ2S</t>
  </si>
  <si>
    <t>UIWHGZ12AJ1S</t>
  </si>
  <si>
    <t>07/30/23</t>
  </si>
  <si>
    <t>ORIENT CARE</t>
  </si>
  <si>
    <t>OUM24M410AGH30</t>
  </si>
  <si>
    <t>OUM18M410AGR30</t>
  </si>
  <si>
    <t>OUM48M410AGR30</t>
  </si>
  <si>
    <t>OUM18M410AGH30</t>
  </si>
  <si>
    <t>OUM36M410AGH30</t>
  </si>
  <si>
    <t>OUM48M410AGH30</t>
  </si>
  <si>
    <t>EMH-5O48BBH</t>
  </si>
  <si>
    <t>OUM27M410AGR30</t>
  </si>
  <si>
    <t>OUM27M410AGH30</t>
  </si>
  <si>
    <t>OUM36M410AGR30</t>
  </si>
  <si>
    <t>OUM55M410AGH30</t>
  </si>
  <si>
    <t>OUM55M410AGR30</t>
  </si>
  <si>
    <t>YSMO-18HFN1</t>
  </si>
  <si>
    <t>YSMO-48HFN1</t>
  </si>
  <si>
    <t>YSMO-27HFN1</t>
  </si>
  <si>
    <t>YSMO-36HFN1</t>
  </si>
  <si>
    <t>YSMO-55HFN1</t>
  </si>
  <si>
    <t>T2C-18HFN1*</t>
  </si>
  <si>
    <t>T3C-30HFN1*</t>
  </si>
  <si>
    <t>T4C-36HFN1*</t>
  </si>
  <si>
    <t>AU-MU36-2A-U</t>
  </si>
  <si>
    <t>LEA20MZ-2P-35SK-O*</t>
  </si>
  <si>
    <t>LEA36MZ-4P-35SK-O*</t>
  </si>
  <si>
    <t>T5C-48HFN1*</t>
  </si>
  <si>
    <t>B20I-18SPHP1</t>
  </si>
  <si>
    <t>LANG18OD35-2</t>
  </si>
  <si>
    <t>LANG36OD35-4</t>
  </si>
  <si>
    <t>B40I-36SPHP1</t>
  </si>
  <si>
    <t>B50G-48SPHP1</t>
  </si>
  <si>
    <t>APOODR</t>
  </si>
  <si>
    <t>LANG27OD35-3</t>
  </si>
  <si>
    <t>B50A-55SPHP1</t>
  </si>
  <si>
    <t>SAK-60-20MUZ/220(OUT)</t>
  </si>
  <si>
    <t>CCOXHAMZ327HP</t>
  </si>
  <si>
    <t>B30K-27SPHP1</t>
  </si>
  <si>
    <t>M2OA-18HFN1-M*</t>
  </si>
  <si>
    <t>M3OJ-24HFN1-M</t>
  </si>
  <si>
    <t>M3OJ-27HFN1-M*</t>
  </si>
  <si>
    <t>M4OG-36HFN1-M*</t>
  </si>
  <si>
    <t>M2OI-18HFN1-M*</t>
  </si>
  <si>
    <t>M3OI-24HFN1-M</t>
  </si>
  <si>
    <t xml:space="preserve">M3OI-28HFN1-M </t>
  </si>
  <si>
    <t>M3OI-28HFN1-M*</t>
  </si>
  <si>
    <t>M5OG-48HFN1-M-[X]-20</t>
  </si>
  <si>
    <t>M5OG-48HFN1-M-[X]-20*</t>
  </si>
  <si>
    <t xml:space="preserve">M5OA-55HFN1-M-[X] </t>
  </si>
  <si>
    <t>M5OA-55HFN1-M-[X]*</t>
  </si>
  <si>
    <t>M2OA-18HFN1-MQ1</t>
  </si>
  <si>
    <t>M3OH-27HFN1-MQ1</t>
  </si>
  <si>
    <t>M5OF-48HFN1-MQ1</t>
  </si>
  <si>
    <t>M3OK-27HFN1-M</t>
  </si>
  <si>
    <t>M3OK-27HFN1-M*</t>
  </si>
  <si>
    <t>MOX430-12HFN1-MZ60W</t>
  </si>
  <si>
    <t>MSOP1B-12HRFN1-MZ60W</t>
  </si>
  <si>
    <t>YS-12HRFN1-E0OU</t>
  </si>
  <si>
    <t>YS-12HRFN1-E0</t>
  </si>
  <si>
    <t>YS-09HRFN1-E0OU</t>
  </si>
  <si>
    <t>YS-09HRFN1-E0</t>
  </si>
  <si>
    <t>MOX430-09HFN1-MZG5W</t>
  </si>
  <si>
    <t>MSOP1B-09HRFN1-MZG5W</t>
  </si>
  <si>
    <t>DMA12HOS42230E4</t>
  </si>
  <si>
    <t>DMA12HIW42230E4</t>
  </si>
  <si>
    <t>DMA09HOS42230E4</t>
  </si>
  <si>
    <t>DMA09HIW42230E4</t>
  </si>
  <si>
    <t>LBHB12DYWO</t>
  </si>
  <si>
    <t>LBHB12DYWI</t>
  </si>
  <si>
    <t>LBHB09DYWO</t>
  </si>
  <si>
    <t>LBHB09DYWI</t>
  </si>
  <si>
    <t>DMA18HOS42230E4</t>
  </si>
  <si>
    <t>DMA18HIW42230E4</t>
  </si>
  <si>
    <t>DMB12HOS42230E8</t>
  </si>
  <si>
    <t>DMB12HIW42230E8</t>
  </si>
  <si>
    <t>DMB09HOS42230E8</t>
  </si>
  <si>
    <t>DMB09HIW42230E8</t>
  </si>
  <si>
    <t>BLC-36HWAC1-UNC</t>
  </si>
  <si>
    <t>30MUC0-HP-A</t>
  </si>
  <si>
    <t>18MUC0-HP-A</t>
  </si>
  <si>
    <t>CS-HE24YAC6*</t>
  </si>
  <si>
    <t>CS-HE36YAS6*</t>
  </si>
  <si>
    <t>ACI-SDAUO24SHP</t>
  </si>
  <si>
    <t>ACI-SDAUI24VHE</t>
  </si>
  <si>
    <t>ACI-SDAUO30SHP</t>
  </si>
  <si>
    <t>ACI-SDAUI30VHE</t>
  </si>
  <si>
    <t>ACI-SDAUO60SHP</t>
  </si>
  <si>
    <t>ACI-SDAUI60VHE</t>
  </si>
  <si>
    <t>MAC24H1718E</t>
  </si>
  <si>
    <t>MAC36H2124E</t>
  </si>
  <si>
    <t>ACI-SDAUO36SHP</t>
  </si>
  <si>
    <t>ACI-SDAUI36VHE</t>
  </si>
  <si>
    <t>ACI-SDAUO48SHP</t>
  </si>
  <si>
    <t>ACI-SDAUI48VHE</t>
  </si>
  <si>
    <t>MAC48H2124E</t>
  </si>
  <si>
    <t>ACI-SDAUO18SHP</t>
  </si>
  <si>
    <t>ACI-SDAUI18VHE</t>
  </si>
  <si>
    <t>MAC60H2428E</t>
  </si>
  <si>
    <t>MAC-60HWDN1-MN0**</t>
  </si>
  <si>
    <t>MVB-36B24T4N1</t>
  </si>
  <si>
    <t>MAC36H1724E</t>
  </si>
  <si>
    <t>SHV18H2R20</t>
  </si>
  <si>
    <t>SHV30H2R20</t>
  </si>
  <si>
    <t>DIRM-60MAGICPRO20-COIL**</t>
  </si>
  <si>
    <t>DIRM-36MAGICPRO20-175-COIL</t>
  </si>
  <si>
    <t>KWSM-09IR410AHS28.1ODU</t>
  </si>
  <si>
    <t>KWSM-09IR410AHS28.1IDU</t>
  </si>
  <si>
    <t>KWSM-12IR410AHS25.5ODU</t>
  </si>
  <si>
    <t>KWSM-12IR410AHS25.5IDU</t>
  </si>
  <si>
    <t>KWSM-18IR410AHS21.5ODU</t>
  </si>
  <si>
    <t>KWSM-18IR410AHS21.5IDU</t>
  </si>
  <si>
    <t>KWSM-24IR410AHS21.5ODU</t>
  </si>
  <si>
    <t>KWSM-24IR410AHS21.5IDU</t>
  </si>
  <si>
    <t>KWSM-06IR410AHS26.5ODU</t>
  </si>
  <si>
    <t>KWSM-06IR410AHS26.5IDU</t>
  </si>
  <si>
    <t>DRA1H33S1A</t>
  </si>
  <si>
    <t>DRAW33F1B</t>
  </si>
  <si>
    <t>MVBE-30HWFN1-ML3E</t>
  </si>
  <si>
    <t>MVBE-18HWFN1-MM3E</t>
  </si>
  <si>
    <t xml:space="preserve">MSOP1B-12HRFN1-MZ60W </t>
  </si>
  <si>
    <t>MSEPC-12HRFN1-MZ40W</t>
  </si>
  <si>
    <t>MSEPC-09HRFN1-MZB5W</t>
  </si>
  <si>
    <t>MOD30-18HFN1-MZ20W</t>
  </si>
  <si>
    <t>MSEPD-18HRFN1-MZ22W</t>
  </si>
  <si>
    <t>CB024GMFILCFHE</t>
  </si>
  <si>
    <t>OU12M410AGS15</t>
  </si>
  <si>
    <t>ODW12MAGSW15</t>
  </si>
  <si>
    <t>OU12M410AGS30</t>
  </si>
  <si>
    <t>ODW12MAGSW30</t>
  </si>
  <si>
    <t>OU24M410AGS30</t>
  </si>
  <si>
    <t>ODW24MAGSW30</t>
  </si>
  <si>
    <t>OU12M410AG15</t>
  </si>
  <si>
    <t>ODW12MAGW15</t>
  </si>
  <si>
    <t>OU12M410AG30</t>
  </si>
  <si>
    <t>ODW12MAGW30</t>
  </si>
  <si>
    <t>OU18M410AG30</t>
  </si>
  <si>
    <t>ODW18MAGW30</t>
  </si>
  <si>
    <t>OU24M410AG30</t>
  </si>
  <si>
    <t>ODW24MAGW30</t>
  </si>
  <si>
    <t>OU18M410AGS30</t>
  </si>
  <si>
    <t>ODW18MAGSW30</t>
  </si>
  <si>
    <t>OUFM18M410AG</t>
  </si>
  <si>
    <t>OAH18MFMAG</t>
  </si>
  <si>
    <t>OUFM24M410AG</t>
  </si>
  <si>
    <t>OAH24MFMAG</t>
  </si>
  <si>
    <t>OUFM30M410M</t>
  </si>
  <si>
    <t>OAH30MFMM</t>
  </si>
  <si>
    <t>OUFM48M410LC</t>
  </si>
  <si>
    <t>OAH48MFMLC</t>
  </si>
  <si>
    <t>OUFM60M410LC</t>
  </si>
  <si>
    <t>OAH60MFMLC</t>
  </si>
  <si>
    <t>OUR18M410</t>
  </si>
  <si>
    <t>OAH18MR</t>
  </si>
  <si>
    <t>OUR24M410</t>
  </si>
  <si>
    <t>OAH24MR</t>
  </si>
  <si>
    <t>OUR36M410</t>
  </si>
  <si>
    <t>OAH36MR</t>
  </si>
  <si>
    <t>OUR48M410</t>
  </si>
  <si>
    <t>OAH48MR</t>
  </si>
  <si>
    <t>OUR60M410</t>
  </si>
  <si>
    <t>OAH60MR</t>
  </si>
  <si>
    <t>OUFM36M410M</t>
  </si>
  <si>
    <t>OAH36MFMM</t>
  </si>
  <si>
    <t>24MUC0-HP-A</t>
  </si>
  <si>
    <t>36MUC0-HH-A</t>
  </si>
  <si>
    <t>CPH18CD(O)</t>
  </si>
  <si>
    <t>CPH24CD(O)</t>
  </si>
  <si>
    <t>CPH30CD(O)</t>
  </si>
  <si>
    <t>CPH36CD(O)</t>
  </si>
  <si>
    <t>CPH48CD(O)</t>
  </si>
  <si>
    <t>CPH60CD(O)</t>
  </si>
  <si>
    <t>WHYNTER</t>
  </si>
  <si>
    <t>BLC-60HWAC1*</t>
  </si>
  <si>
    <t>TSMAC60HWDN1MN0*</t>
  </si>
  <si>
    <t>MAC-60HWDN1-MN0*</t>
  </si>
  <si>
    <t>MVBE-24HWFN1-MM3E</t>
  </si>
  <si>
    <t>MVBE-36HWFN1-ML3E</t>
  </si>
  <si>
    <t>CUB36HAC20BWT7A</t>
  </si>
  <si>
    <t>AZPN/36WAC</t>
  </si>
  <si>
    <t>AZPN/B36WAC</t>
  </si>
  <si>
    <t>BLCB-36B18AC</t>
  </si>
  <si>
    <t>TSMVB36B24T4N1</t>
  </si>
  <si>
    <t>MVB-36B23T4N1</t>
  </si>
  <si>
    <t>MOD30-24HFN1-MW-[X1]</t>
  </si>
  <si>
    <t>MVC-24HWFN1-MSQ4</t>
  </si>
  <si>
    <t>MOE30U-45HFN1-M</t>
  </si>
  <si>
    <t xml:space="preserve">MUEU-18HRFN1-M(C) </t>
  </si>
  <si>
    <t>11/12/21</t>
  </si>
  <si>
    <t>MOD30U-36HFN1-MP0(GA) </t>
  </si>
  <si>
    <t>MFAU-12HRFN1-M(C)</t>
  </si>
  <si>
    <t>MCA3U-09HRFN1-M(C)</t>
  </si>
  <si>
    <t>MCA3U-18HRFN1-M(C)</t>
  </si>
  <si>
    <t>10/13/22</t>
  </si>
  <si>
    <t>MOX330-09HFN1-MY6W</t>
  </si>
  <si>
    <t>MFA2U-09HRFN1-MY6W</t>
  </si>
  <si>
    <t>MOX230-09HFN1-MY2W</t>
  </si>
  <si>
    <t>MCBU-18HRFN1-MU8Q1W</t>
  </si>
  <si>
    <t xml:space="preserve">MCA3U-09HRFN1-M(C) </t>
  </si>
  <si>
    <t xml:space="preserve">MCA3U-12HRFN1-M(C) </t>
  </si>
  <si>
    <t xml:space="preserve">MFAU-12HRFN1-M(C) </t>
  </si>
  <si>
    <t xml:space="preserve"> MUEU-24HRFN1-M(C) </t>
  </si>
  <si>
    <t>MOE30U-48HFN1-M[X]</t>
  </si>
  <si>
    <t>MHG-48HWFN1-MW</t>
  </si>
  <si>
    <t>MTI-09HWFN1-MSS8</t>
  </si>
  <si>
    <t>MTI-12HWFN1-MST0</t>
  </si>
  <si>
    <t>MTI-18HWFN1-MSP0</t>
  </si>
  <si>
    <t>MTI-24HWFN1-MSP5</t>
  </si>
  <si>
    <t>MTI-36HWFN1-MSN3</t>
  </si>
  <si>
    <t>MTI-48HWFN1-MSN12</t>
  </si>
  <si>
    <t xml:space="preserve">MSEPB-12HRFN1-BW0W </t>
  </si>
  <si>
    <t xml:space="preserve">MOX430-17HFN1-MT0W </t>
  </si>
  <si>
    <t xml:space="preserve">MOD30-24HFN1-MU0W </t>
  </si>
  <si>
    <t xml:space="preserve">MSAG11B-12HRFN1-MS0W </t>
  </si>
  <si>
    <t xml:space="preserve">MOX230-12HFN1-MV5W </t>
  </si>
  <si>
    <t xml:space="preserve">MSAG11B-12HRFN1-MV0W(GA) </t>
  </si>
  <si>
    <t xml:space="preserve">MSAG11B-12HRFN1-BU5W </t>
  </si>
  <si>
    <t xml:space="preserve">MSABE-18HRFN1-MT2Q1W </t>
  </si>
  <si>
    <t>MSABA-09HRFN1-BT5W</t>
  </si>
  <si>
    <t>MSABD-18HRFN1-MS1W</t>
  </si>
  <si>
    <t>MSABB-09HRFN1-BW0W</t>
  </si>
  <si>
    <t xml:space="preserve">MSABB-12HRFN1-BU5W </t>
  </si>
  <si>
    <t>MSABB-09HRFN1-MX0W</t>
  </si>
  <si>
    <t>MSABB-12HRFN1-MV0W</t>
  </si>
  <si>
    <t>MSABE-18HRFN1-MW5W</t>
  </si>
  <si>
    <t>MSABE-24HRFN1-MU0W</t>
  </si>
  <si>
    <t xml:space="preserve">MOD30U-30HFN1-M(GA) </t>
  </si>
  <si>
    <t>MSEPD-30HRFN1-MS8W</t>
  </si>
  <si>
    <t>MSABA-09HRFN1-BT5W-6K</t>
  </si>
  <si>
    <t>MOX230-12HFN1-BW0W-9K</t>
  </si>
  <si>
    <t>MSAG11B-12HRFN1-BU5W-9K</t>
  </si>
  <si>
    <t>MSAG11B-12HRFN1-BU5W-6K</t>
  </si>
  <si>
    <t>MSABA-09HRFN1-MU5W</t>
  </si>
  <si>
    <t>MSAG11A-06HRFN1-MU0W</t>
  </si>
  <si>
    <t>MCBU-09HRFN1-MU0-CA</t>
  </si>
  <si>
    <t>MCBU-18HRFN1-MW-CA</t>
  </si>
  <si>
    <t xml:space="preserve">MFGD-36HRFN1-MQ6W </t>
  </si>
  <si>
    <t>MOD30-33HFN1-MSR0W</t>
  </si>
  <si>
    <t>MSAGF-33HRFN1-MSR0W</t>
  </si>
  <si>
    <t>MSEPD-33HRFN1-MSR0W</t>
  </si>
  <si>
    <t>DMB18HIW42230E8</t>
  </si>
  <si>
    <t>JHETB36DBCS2N1</t>
  </si>
  <si>
    <t>07/31/23</t>
  </si>
  <si>
    <t>XAFC60HXXN1+JMVT17CC2N1+TXV</t>
  </si>
  <si>
    <t>XAFC60HBCN1+JMVT17CC2N1</t>
  </si>
  <si>
    <t>JHVVC60HE4C2N1+CC</t>
  </si>
  <si>
    <t>JHVVB36DE2C2N1+CC</t>
  </si>
  <si>
    <t>JHVTB36DBCC2N1</t>
  </si>
  <si>
    <t>XAHB30CXXN1+JMVT12BC2N1+TXV</t>
  </si>
  <si>
    <t>XAHB30CBAN1+JMVT12BC2N1</t>
  </si>
  <si>
    <t>XAFB30CBAN1+JMVT12BC2N1</t>
  </si>
  <si>
    <t>JHVTB24CBAC2N1</t>
  </si>
  <si>
    <t>XAFB36DBCN1+JMET12BS2N1</t>
  </si>
  <si>
    <t>05/01/19</t>
  </si>
  <si>
    <t>LGU121HSV3</t>
  </si>
  <si>
    <t>LGN121HSV3</t>
  </si>
  <si>
    <t>JHETC36DBCS2N1</t>
  </si>
  <si>
    <t>JHVTC42FBCC2N1</t>
  </si>
  <si>
    <t>XAFB30CXXN1+JMET12BS2N1+TXV</t>
  </si>
  <si>
    <t>XAFB30CBAN1+JMET12BS2N1</t>
  </si>
  <si>
    <t>XAUB30CXXN1+JMET12BS2N1+TXV</t>
  </si>
  <si>
    <t>XAHB36DBCN1+JMVT12BC2N1</t>
  </si>
  <si>
    <t>JHETD60HBCS2N1</t>
  </si>
  <si>
    <t>XAHD60JXXN1+JMVT20DC2N1+TXV</t>
  </si>
  <si>
    <t>XAHD60JBCN1+JMVT20DC2N1</t>
  </si>
  <si>
    <t>JHVVB24DE1C2N1+CC</t>
  </si>
  <si>
    <t>JHETB24CBAS2N1</t>
  </si>
  <si>
    <t>JHVTD60HBCC2N1</t>
  </si>
  <si>
    <t>XAFD60HXXN1+JMVT20DC2N1+TXV</t>
  </si>
  <si>
    <t>XAFD60HBCN1+JMVT20DC2N1</t>
  </si>
  <si>
    <t>XAUD60HXXN1+JMVT20DC2N1+TXV</t>
  </si>
  <si>
    <t>XAFD60HXXN1+JMET18DS2N1+TXV</t>
  </si>
  <si>
    <t>XAFD60HBCN1+JMET18DS2N1</t>
  </si>
  <si>
    <t>XAUD60HXXN1+JMET18DS2N1+TXV</t>
  </si>
  <si>
    <t>JHVVC48HE3C2N1+CC</t>
  </si>
  <si>
    <t>XAFC48FXXN1+JMET12CS2N1+TXV</t>
  </si>
  <si>
    <t>XAFC48FBCN1+JMET12CS2N1</t>
  </si>
  <si>
    <t>XAUC48FXXN1+JMET12CS2N1+TXV</t>
  </si>
  <si>
    <t>JHETC42FBCS2N1</t>
  </si>
  <si>
    <t>XAHB30CXXN1+JMET12BS2N1+TXV</t>
  </si>
  <si>
    <t>XAHB30CBAN1+JMET12BS2N1</t>
  </si>
  <si>
    <t>JHETC60HBCS2N1</t>
  </si>
  <si>
    <t>1U3036TL2HF**</t>
  </si>
  <si>
    <t>ASH3036TRDF**</t>
  </si>
  <si>
    <t>ASH542JCDD**</t>
  </si>
  <si>
    <t>3U24MS2HD**</t>
  </si>
  <si>
    <t>ASH124TRDF**</t>
  </si>
  <si>
    <t>C(A,C,D,E)24B34+TDR</t>
  </si>
  <si>
    <t>D(A,C,E)24A44+TDR</t>
  </si>
  <si>
    <t>D(A,C,E)24C34+TDR</t>
  </si>
  <si>
    <t>D(A,C,E)24D34+TDR</t>
  </si>
  <si>
    <t>D(A,C,E)25B34+TDR</t>
  </si>
  <si>
    <t>C(A,C,E)37C24+TDR</t>
  </si>
  <si>
    <t>D(A,C,E)36B34+TDR</t>
  </si>
  <si>
    <t>C(A,C,D,E)48C44+TDR</t>
  </si>
  <si>
    <t>C(A,C,D,E)48D44+TDR</t>
  </si>
  <si>
    <t>D(A,C,E)61C44+TDR</t>
  </si>
  <si>
    <t>C(A,C,D,E)60A44+TDR</t>
  </si>
  <si>
    <t>C(A,C,D,E)60B44+TDR</t>
  </si>
  <si>
    <t>C(A,C,D,E)60C44+TDR</t>
  </si>
  <si>
    <t>D(A,C,E)60C44+TDR</t>
  </si>
  <si>
    <t>D(A,C,E)60D44+TDR</t>
  </si>
  <si>
    <t>ENVBR24C</t>
  </si>
  <si>
    <t>ENVBR36C</t>
  </si>
  <si>
    <t>ENVBR48C</t>
  </si>
  <si>
    <t>ENVBR60C</t>
  </si>
  <si>
    <t>08/03/23</t>
  </si>
  <si>
    <t>HE35936+TD</t>
  </si>
  <si>
    <t>HE35936</t>
  </si>
  <si>
    <t>HE36936+TD</t>
  </si>
  <si>
    <t>HE36936</t>
  </si>
  <si>
    <t>LMU180HHV</t>
  </si>
  <si>
    <t>04/15/19</t>
  </si>
  <si>
    <t>LMU240HHV</t>
  </si>
  <si>
    <t>LMU300HHV</t>
  </si>
  <si>
    <t>ARUB060GSS4</t>
  </si>
  <si>
    <t>03/17/23</t>
  </si>
  <si>
    <t>LMU361HHV</t>
  </si>
  <si>
    <t>11/30/22</t>
  </si>
  <si>
    <t>LMU183HV</t>
  </si>
  <si>
    <t>LMU243HV</t>
  </si>
  <si>
    <t>LMU303HV</t>
  </si>
  <si>
    <t>ARUM036GSS5</t>
  </si>
  <si>
    <t>LHN248HV</t>
  </si>
  <si>
    <t>ARUN060GSS4</t>
  </si>
  <si>
    <t>LMU421HHV</t>
  </si>
  <si>
    <t>ARUN024GSS4</t>
  </si>
  <si>
    <t>06/10/22</t>
  </si>
  <si>
    <t>LMU363HV</t>
  </si>
  <si>
    <t>LMU481HV</t>
  </si>
  <si>
    <t>LAU150HYV3</t>
  </si>
  <si>
    <t>LAN150HYV3</t>
  </si>
  <si>
    <t>LMU541HV</t>
  </si>
  <si>
    <t>04/30/19</t>
  </si>
  <si>
    <t>LUU369HV</t>
  </si>
  <si>
    <t>LVN361HV4</t>
  </si>
  <si>
    <t>09/04/20</t>
  </si>
  <si>
    <t>LCN188HV4</t>
  </si>
  <si>
    <t>LUU360HHV</t>
  </si>
  <si>
    <t>LCN369HV</t>
  </si>
  <si>
    <t>08/12/20</t>
  </si>
  <si>
    <t>LVN181HV4</t>
  </si>
  <si>
    <t>LUU480HHV</t>
  </si>
  <si>
    <t>LCN489HV</t>
  </si>
  <si>
    <t>LUU240HHV</t>
  </si>
  <si>
    <t>LCN249HV</t>
  </si>
  <si>
    <t>09/01/20</t>
  </si>
  <si>
    <t>LVN241HV4</t>
  </si>
  <si>
    <t>LUU420HHV</t>
  </si>
  <si>
    <t>LHN428HV</t>
  </si>
  <si>
    <t>LHN368HV</t>
  </si>
  <si>
    <t>LVN420HV</t>
  </si>
  <si>
    <t>LCN429HV</t>
  </si>
  <si>
    <t>LHN488HV</t>
  </si>
  <si>
    <t>LVN480HV</t>
  </si>
  <si>
    <t>LCN128HV4</t>
  </si>
  <si>
    <t>LAU120HYV3</t>
  </si>
  <si>
    <t>LAN120HYV3</t>
  </si>
  <si>
    <t>03/23/20</t>
  </si>
  <si>
    <t>LAU090HYV3</t>
  </si>
  <si>
    <t>LAN090HYV3</t>
  </si>
  <si>
    <t>08/15/18</t>
  </si>
  <si>
    <t>LSU120HSV5</t>
  </si>
  <si>
    <t>LSN120HSV5</t>
  </si>
  <si>
    <t>LSU180HSV5</t>
  </si>
  <si>
    <t>LSN180HSV5</t>
  </si>
  <si>
    <t>LAN180HSV5</t>
  </si>
  <si>
    <t>LSU090HSV5</t>
  </si>
  <si>
    <t>LSN090HSV5</t>
  </si>
  <si>
    <t>LAN120HSV5</t>
  </si>
  <si>
    <t>LAN090HSV5</t>
  </si>
  <si>
    <t>LUU488HV</t>
  </si>
  <si>
    <t>LUU428HV</t>
  </si>
  <si>
    <t>LMU480HHV</t>
  </si>
  <si>
    <t>LUU189HV</t>
  </si>
  <si>
    <t>LUU097HV</t>
  </si>
  <si>
    <t>LCN098HV4</t>
  </si>
  <si>
    <t>05/20/19</t>
  </si>
  <si>
    <t>ARUN048GSS4</t>
  </si>
  <si>
    <t>LQN120HV4</t>
  </si>
  <si>
    <t>LSU243HLV3</t>
  </si>
  <si>
    <t>LSN243HLV3</t>
  </si>
  <si>
    <t>LAU180HYV3</t>
  </si>
  <si>
    <t>LAN180HYV3</t>
  </si>
  <si>
    <t>LAU240HYV3</t>
  </si>
  <si>
    <t>LAN240HYV3</t>
  </si>
  <si>
    <t>LQN090HV4</t>
  </si>
  <si>
    <t>LSU181HSV5</t>
  </si>
  <si>
    <t>LAN181HSV5</t>
  </si>
  <si>
    <t>LSN181HSV5</t>
  </si>
  <si>
    <t>LUU090HV</t>
  </si>
  <si>
    <t>LUU120HV</t>
  </si>
  <si>
    <t>LUU180HV</t>
  </si>
  <si>
    <t>LUU240HV</t>
  </si>
  <si>
    <t>LUU360HV</t>
  </si>
  <si>
    <t>LUU420HV</t>
  </si>
  <si>
    <t>LUU480HV</t>
  </si>
  <si>
    <t>LMU483HV</t>
  </si>
  <si>
    <t>LMU543HV</t>
  </si>
  <si>
    <t>ARUN038GSS4</t>
  </si>
  <si>
    <t>WPCCA24</t>
  </si>
  <si>
    <t>WPCCA36</t>
  </si>
  <si>
    <t>WPCCB48</t>
  </si>
  <si>
    <t>WPCCB60</t>
  </si>
  <si>
    <t>08/07/23</t>
  </si>
  <si>
    <t>ASPEN</t>
  </si>
  <si>
    <t>08/09/23</t>
  </si>
  <si>
    <t>RAV-SP122AT2P-UL</t>
  </si>
  <si>
    <t>RAV-SM122BTP-UL</t>
  </si>
  <si>
    <t>RAV-SM122KRTP-UL</t>
  </si>
  <si>
    <t>RAV-SP182AT2P-UL</t>
  </si>
  <si>
    <t>RAV-SM182BTP-UL</t>
  </si>
  <si>
    <t>RAV-SM182CTP-UL</t>
  </si>
  <si>
    <t>RAV-SM182KRTP-UL</t>
  </si>
  <si>
    <t>RAV-SM182UTP-UL</t>
  </si>
  <si>
    <t>RAV-SP242AT2P-UL</t>
  </si>
  <si>
    <t>RAV-SM242BTP-UL</t>
  </si>
  <si>
    <t>RAV-SM242CTP-UL</t>
  </si>
  <si>
    <t>RAV-SM242KRTP-UL</t>
  </si>
  <si>
    <t>RAV-SM242UTP-UL</t>
  </si>
  <si>
    <t>RAV-SP302AT2P-UL</t>
  </si>
  <si>
    <t>RAV-SM302BTP-UL</t>
  </si>
  <si>
    <t>RAV-SM302CTP-UL</t>
  </si>
  <si>
    <t>RAV-SM302KRTP-UL</t>
  </si>
  <si>
    <t>RAV-SM302UTP-UL</t>
  </si>
  <si>
    <t>RAV-SP362AT2P-UL</t>
  </si>
  <si>
    <t>RAV-SM362BTP-UL</t>
  </si>
  <si>
    <t>RAV-SM362CTP-UL</t>
  </si>
  <si>
    <t>RAV-SM362KRTP-UL</t>
  </si>
  <si>
    <t>RAV-SM362UTP-UL</t>
  </si>
  <si>
    <t>RAV-SP422AT2P-UL</t>
  </si>
  <si>
    <t>RAV-SM422BTP-UL</t>
  </si>
  <si>
    <t>RAV-SM422CTP-UL</t>
  </si>
  <si>
    <t>RAV-SM422UTP-UL</t>
  </si>
  <si>
    <t>RAV-SP482AT2P-UL</t>
  </si>
  <si>
    <t>RAV-SM482BTP-UL</t>
  </si>
  <si>
    <t>RAV-SM482CTP-UL</t>
  </si>
  <si>
    <t>RAV-SM482UTP-UL</t>
  </si>
  <si>
    <t>03/15/23</t>
  </si>
  <si>
    <t>Muller Air Conditioners</t>
  </si>
  <si>
    <t>CLIMA SMART</t>
  </si>
  <si>
    <t>MCH12-CS-S23-O</t>
  </si>
  <si>
    <t>MCH12-CS-S23-I</t>
  </si>
  <si>
    <t>MCH18-CS-S23-O</t>
  </si>
  <si>
    <t>MCH18-CS-S23-I</t>
  </si>
  <si>
    <t>MCH24-CS-S23-O</t>
  </si>
  <si>
    <t>MCH24-CS-S23-I</t>
  </si>
  <si>
    <t>08/10/23</t>
  </si>
  <si>
    <t>MCH12-CS-S23-230V-O</t>
  </si>
  <si>
    <t>MCH12-CS-S23-230V-I</t>
  </si>
  <si>
    <t>40MBCAQ24XA3</t>
  </si>
  <si>
    <t xml:space="preserve"> 38MBRCQ48AA3</t>
  </si>
  <si>
    <t xml:space="preserve"> 40MBCAQ48XA3</t>
  </si>
  <si>
    <t>38MPRBQ09AA3</t>
  </si>
  <si>
    <t>40MPHBQ09XA3</t>
  </si>
  <si>
    <t>38MPRBQ12AA3</t>
  </si>
  <si>
    <t>40MPHBQ12XA3</t>
  </si>
  <si>
    <t>38MPRBQ18AA3</t>
  </si>
  <si>
    <t>40MPHBQ18XA3</t>
  </si>
  <si>
    <t>619PHBQ09XA3</t>
  </si>
  <si>
    <t>619PHBQ12XA3</t>
  </si>
  <si>
    <t>619PHBQ18XA3</t>
  </si>
  <si>
    <t>Payne</t>
  </si>
  <si>
    <t>40MBCAQ48XA3</t>
  </si>
  <si>
    <t>DHMPHBQ09XA3</t>
  </si>
  <si>
    <t>DHMPHBQ12XA3</t>
  </si>
  <si>
    <t>DHMPHBQ18XA3</t>
  </si>
  <si>
    <t>Weathermaker</t>
  </si>
  <si>
    <t>DLCPRBH09AAK</t>
  </si>
  <si>
    <t>DLFPHBH09XAK</t>
  </si>
  <si>
    <t>DLCPRBH12AAK</t>
  </si>
  <si>
    <t>DLFPHBH12XAK</t>
  </si>
  <si>
    <t>DLCPRBH18AAK</t>
  </si>
  <si>
    <t>DLFPHBH18XAK</t>
  </si>
  <si>
    <t>DAY&amp;NIGHT</t>
  </si>
  <si>
    <t>Worksheet Name</t>
  </si>
  <si>
    <t>Approximate Size</t>
  </si>
  <si>
    <t>Application Form</t>
  </si>
  <si>
    <t>Ts and Cs</t>
  </si>
  <si>
    <t xml:space="preserve">Guidelines </t>
  </si>
  <si>
    <t>AssignmentForm</t>
  </si>
  <si>
    <t>Required Documents</t>
  </si>
  <si>
    <t xml:space="preserve">Eligibility Table </t>
  </si>
  <si>
    <t>ASHP Equipment Information</t>
  </si>
  <si>
    <t>Sheet1</t>
  </si>
  <si>
    <t>Smart T-Stats</t>
  </si>
  <si>
    <t>ASHP Load Calculations</t>
  </si>
  <si>
    <t>Heat Pump Costs</t>
  </si>
  <si>
    <t>AIRFLOW FORM</t>
  </si>
  <si>
    <t>Tune Up Worksheet</t>
  </si>
  <si>
    <t>Water Heating Worksheet</t>
  </si>
  <si>
    <t>HPwES</t>
  </si>
  <si>
    <t>References</t>
  </si>
  <si>
    <t>HPwES H&amp;S</t>
  </si>
  <si>
    <t>Development</t>
  </si>
  <si>
    <t>Completion Information Form</t>
  </si>
  <si>
    <t>Pre Inspection Form</t>
  </si>
  <si>
    <t>Post Inspection Form</t>
  </si>
  <si>
    <t>Air Flow References</t>
  </si>
  <si>
    <t>Qualifying_Index</t>
  </si>
  <si>
    <t>Tables</t>
  </si>
  <si>
    <t>ProposedEquipment0</t>
  </si>
  <si>
    <t>Project Review</t>
  </si>
  <si>
    <t>EFS Pre-Approval</t>
  </si>
  <si>
    <t>AIRFLOW FORM 2</t>
  </si>
  <si>
    <t>AIRFLOW FORM 3</t>
  </si>
  <si>
    <t>AIRFLOW FORM 4</t>
  </si>
  <si>
    <t>AIRFLOW FORM 5</t>
  </si>
  <si>
    <t>AIRFLOW FORM 6</t>
  </si>
  <si>
    <t>AIRFLOW FORM 7</t>
  </si>
  <si>
    <t>AIRFLOW FORM 8</t>
  </si>
  <si>
    <t>AIRFLOW FORM 9</t>
  </si>
  <si>
    <t>AIRFLOW FORM 10</t>
  </si>
  <si>
    <t>Project Completion Form</t>
  </si>
  <si>
    <t>Windows</t>
  </si>
  <si>
    <t>Window Type Replaced:</t>
  </si>
  <si>
    <t>U-Factor:</t>
  </si>
  <si>
    <t># of Windows Replaced:</t>
  </si>
  <si>
    <r>
      <t>U</t>
    </r>
    <r>
      <rPr>
        <b/>
        <vertAlign val="subscript"/>
        <sz val="12"/>
        <color indexed="9"/>
        <rFont val="Calibri"/>
        <family val="2"/>
      </rPr>
      <t>baseline</t>
    </r>
  </si>
  <si>
    <r>
      <t>U</t>
    </r>
    <r>
      <rPr>
        <b/>
        <vertAlign val="subscript"/>
        <sz val="12"/>
        <color indexed="9"/>
        <rFont val="Calibri"/>
        <family val="2"/>
      </rPr>
      <t>ee</t>
    </r>
  </si>
  <si>
    <t># of Windows</t>
  </si>
  <si>
    <t>SqFT per window</t>
  </si>
  <si>
    <t>Total SqFT</t>
  </si>
  <si>
    <t>Average SEER</t>
  </si>
  <si>
    <t>Average EER</t>
  </si>
  <si>
    <t>Average HSPF</t>
  </si>
  <si>
    <r>
      <t>F</t>
    </r>
    <r>
      <rPr>
        <b/>
        <vertAlign val="subscript"/>
        <sz val="11"/>
        <color indexed="9"/>
        <rFont val="Calibri"/>
        <family val="2"/>
      </rPr>
      <t>elecCool</t>
    </r>
  </si>
  <si>
    <r>
      <t>F</t>
    </r>
    <r>
      <rPr>
        <b/>
        <vertAlign val="subscript"/>
        <sz val="11"/>
        <color indexed="9"/>
        <rFont val="Calibri"/>
        <family val="2"/>
      </rPr>
      <t>elecHeat</t>
    </r>
  </si>
  <si>
    <t>HPwES-145</t>
  </si>
  <si>
    <r>
      <t>kWh</t>
    </r>
    <r>
      <rPr>
        <b/>
        <vertAlign val="subscript"/>
        <sz val="11"/>
        <color indexed="9"/>
        <rFont val="Calibri"/>
        <family val="2"/>
      </rPr>
      <t>cooling</t>
    </r>
  </si>
  <si>
    <r>
      <t>kWh</t>
    </r>
    <r>
      <rPr>
        <b/>
        <vertAlign val="subscript"/>
        <sz val="11"/>
        <color indexed="9"/>
        <rFont val="Calibri"/>
        <family val="2"/>
      </rPr>
      <t>heating</t>
    </r>
  </si>
  <si>
    <r>
      <rPr>
        <b/>
        <sz val="11"/>
        <color indexed="9"/>
        <rFont val="Calibri"/>
        <family val="2"/>
      </rPr>
      <t>∆</t>
    </r>
    <r>
      <rPr>
        <b/>
        <sz val="11"/>
        <color indexed="9"/>
        <rFont val="Calibri"/>
        <family val="2"/>
      </rPr>
      <t>T</t>
    </r>
  </si>
  <si>
    <t>$/MMBTU</t>
  </si>
  <si>
    <t>9.14.23</t>
  </si>
  <si>
    <t>Updated Version, year, and  Effective Date</t>
  </si>
  <si>
    <t>V1_Draft1</t>
  </si>
  <si>
    <t>General Note: This version will be different than the 2023 version as we're working to streamline data entry</t>
  </si>
  <si>
    <t>Site Info Tab: Tab is now hidden and data fields on other tabs</t>
  </si>
  <si>
    <t>Cust Info Tab: Added the following fields - Low Income Qualified, Size of Home, and Building Type</t>
  </si>
  <si>
    <t>Load Calcs Tab: Tab is now hidden and data fields on ASHP Equip Info Tab</t>
  </si>
  <si>
    <t>ASHP Equip Info Tab: Added the following Fields - Equipment Summary table (Total Manual J heating/Cooling, Total Rebates), Existing Heating and Cooling Equipment Table (please note, all existing equipment efficiencies will be deemed based on the 2024 TRM values), Integrated Controls, Unit Controlled, Manual  Cooling Load, Manual J Heating Load, Manual J Pass/Fail</t>
  </si>
  <si>
    <t>ASHP Equip Info Tab: Data has been reorganized and is colored coded by data input required</t>
  </si>
  <si>
    <t xml:space="preserve">Integrated Control Type:
</t>
  </si>
  <si>
    <t>ASHP Equip Info Tab: Started reformatting tab and updating formulas</t>
  </si>
  <si>
    <t>Qual Index: Started updating formulas to match with new layout. All formulas that are updated have an orange highlight above the first row</t>
  </si>
  <si>
    <t>9.15.23</t>
  </si>
  <si>
    <t>V1_Draft3</t>
  </si>
  <si>
    <t>ASHP Equip Infor Tab: In column O and the first row of each table - added a Missing Info formula</t>
  </si>
  <si>
    <t xml:space="preserve">Qual Index: Continued updated formulas on Qual Index. All formulas that have been updated/reviewed have an ornage highlight above the first row. Not all formulas have been reviewed/updated as of yet. </t>
  </si>
  <si>
    <t>2024 TRM Baselines</t>
  </si>
  <si>
    <t>Please note, if the customer has received a rebate for this measure, previously in the program year of 2024, the customer is not eligible for a Water Heating rebate through this application</t>
  </si>
  <si>
    <t>*Please also include "Whole House Project" in the subject line</t>
  </si>
  <si>
    <t>www.pseglinyportal.com</t>
  </si>
  <si>
    <t xml:space="preserve">Please note, all emails from the Partner Portal will be from the following email address: </t>
  </si>
  <si>
    <t>psegpartnersupport@trccompanies.com</t>
  </si>
  <si>
    <t>If not submitting via Partner Portal On Line Application:</t>
  </si>
  <si>
    <t>Program Requirements/Steps to Participate (Home Comfort and Home Performance)</t>
  </si>
  <si>
    <t>Required Documents for Home Performance Pre-Approval</t>
  </si>
  <si>
    <t>Customer/Home Performance Partner</t>
  </si>
  <si>
    <t>Home Performance Partner</t>
  </si>
  <si>
    <t>Windows*</t>
  </si>
  <si>
    <t>*Windows Rebate is Per Square Foot</t>
  </si>
  <si>
    <t>Eligible measures include Insulation, Air Sealing, Duct Sealing, and Windows</t>
  </si>
  <si>
    <t>Combo Project Contractor Incentive</t>
  </si>
  <si>
    <t>- Windows are permitted with the installation of a Whole House Cold Climate Air Source Heat Pump, and at a minimum insulation and air sealing</t>
  </si>
  <si>
    <t xml:space="preserve">      - New windows must be replacing single pane or failed double pane windows</t>
  </si>
  <si>
    <t>WORK AND EQUIPMENT COVERED BY Home Performance Program FINANCING OR ASSISTED HOME PERFORMANCE SUBSIDY: Contractor hereby waives and releases any and all lien or claim of, or right, to lien, under laws relating to mechanics liens with respect to and on the property referenced above.</t>
  </si>
  <si>
    <t>WORK AND EQUIPMENT NOT COVERED BY Home Performance FINANCING: Said waiver does not apply to any work and equipment furnished in this installation job that is not financed by the Home Performance Loan or an Assisted Home Performance Subsidy. Any costs incurred by Customer exceeding the sum of the Home Performance Loan and the Assisted Home Performance Subsidy, or financed by any means other than Home Performance financing or an Assisted Home Performance Subsidy, are subject to a mechanics lien or claim under applicable laws relating to mechanics liens with respect to and on the property referenced above.</t>
  </si>
  <si>
    <t>As a value added service, the PSEG Long Island Home Performance Program offers participants the option of having a post-completion inspection performed on their home. If you are interested in receiving this valuable, FREE service, please contact PSEG Long Island to schedule an appointment. Availability depends upon number of requests received.</t>
  </si>
  <si>
    <t>The undersigned hereby certifies personal ownership of the home specified above, that all materials and equipment included in the construction contract (work order, job order, bd summary, proposal, invoice, etc.) have been furnished and installed by the Contractor, and that the work has been completed pursuant to the contract. In addition, I have not obtained the benefit of and will not receive any cash payment, rebate, cash bonus, sales commission, or anything from the contractor as inducement to enter into the Home Performance Agreement or proceed with work. If there is a Home Performance Loan Agreement, I also agree to the terms specified in the Home Performance Loan Agreement and authorize payment to the above Contractor.</t>
  </si>
  <si>
    <t>Home Performance Primary Heating Source</t>
  </si>
  <si>
    <t>Home Performance Primary Cooling Source</t>
  </si>
  <si>
    <t>9.21.23</t>
  </si>
  <si>
    <t>Qual Index: Finished updated all whole house ccashp formulas to align with new data entry layout</t>
  </si>
  <si>
    <t>Eligibilty Table Tab: Home Performance - Updated Tables to include Windows rebate and Guidelines</t>
  </si>
  <si>
    <t>All Tabs: Removed "with ENERGY STAR" from all Home Performance references as "ENERGY STAR" desgination is no longer implemented by DOE</t>
  </si>
  <si>
    <t>Home Performance Tab: Renamed Tab</t>
  </si>
  <si>
    <t>Home Performance Tab: updated Data Validation dropdown for Heating and Cooling to remove "Primary and Second"</t>
  </si>
  <si>
    <t>The Whole House Cold Climate Air Source Heat Pump portion of the application must be completed</t>
  </si>
  <si>
    <t>Tune up must be on a Central Air Conditioner or Ducted Air Source Heat Pump</t>
  </si>
  <si>
    <r>
      <t>Heat Pump Water Heater ≤</t>
    </r>
    <r>
      <rPr>
        <sz val="9.9"/>
        <color indexed="8"/>
        <rFont val="Times New Roman"/>
        <family val="1"/>
      </rPr>
      <t xml:space="preserve"> 55</t>
    </r>
  </si>
  <si>
    <t>≥ 2.00</t>
  </si>
  <si>
    <t>≥ 2.20</t>
  </si>
  <si>
    <t>≥ 0.93</t>
  </si>
  <si>
    <r>
      <t>Tankless Water Heater ≥</t>
    </r>
    <r>
      <rPr>
        <sz val="9.9"/>
        <color indexed="8"/>
        <rFont val="Times New Roman"/>
        <family val="1"/>
      </rPr>
      <t xml:space="preserve"> 12 kW</t>
    </r>
  </si>
  <si>
    <r>
      <t>≥</t>
    </r>
    <r>
      <rPr>
        <sz val="9.9"/>
        <color indexed="8"/>
        <rFont val="Times New Roman"/>
        <family val="1"/>
      </rPr>
      <t xml:space="preserve"> </t>
    </r>
    <r>
      <rPr>
        <sz val="11"/>
        <color indexed="8"/>
        <rFont val="Times New Roman"/>
        <family val="1"/>
      </rPr>
      <t>0.93</t>
    </r>
  </si>
  <si>
    <t>9.22.23</t>
  </si>
  <si>
    <t>File Type: Changed filed type to .xls to be compatible with Lead Partner Portal</t>
  </si>
  <si>
    <t>V1_D5</t>
  </si>
  <si>
    <t>V1_Draft4</t>
  </si>
  <si>
    <t xml:space="preserve">All Tabs: Formatting updated to new logo and style. </t>
  </si>
  <si>
    <t>Updated Headers to Dark Steel Gray and new logo in Airflow Form tabs</t>
  </si>
  <si>
    <t>Changed orange font to Dark Steel Gray</t>
  </si>
  <si>
    <t>EM</t>
  </si>
  <si>
    <t>V1_D6</t>
  </si>
  <si>
    <t>Changed file type to .xlsx to support drop downs</t>
  </si>
  <si>
    <t>V1_D7</t>
  </si>
  <si>
    <t>2024 Rebates</t>
  </si>
  <si>
    <t>Market</t>
  </si>
  <si>
    <t>Ton</t>
  </si>
  <si>
    <t>Ton 1</t>
  </si>
  <si>
    <t>Ton 2</t>
  </si>
  <si>
    <t>Ton 3</t>
  </si>
  <si>
    <t>Ton 4</t>
  </si>
  <si>
    <t>Ton 5</t>
  </si>
  <si>
    <t>2024 Rebate Calculations</t>
  </si>
  <si>
    <t>Ref Tab: Added Tables for 2024 Rebate Values and Calculations - PSEG LI prefers tiered rebate approach for 2024 based on tons</t>
  </si>
  <si>
    <t>***Please see tables beginning in cell X42</t>
  </si>
  <si>
    <t>Below tables for 2024</t>
  </si>
  <si>
    <t>Whole-House Projects (Market Rate)</t>
  </si>
  <si>
    <r>
      <t>$500/12,000 heating BTU @ 17</t>
    </r>
    <r>
      <rPr>
        <sz val="14"/>
        <color indexed="8"/>
        <rFont val="Calibri"/>
        <family val="2"/>
      </rPr>
      <t xml:space="preserve">°F </t>
    </r>
    <r>
      <rPr>
        <sz val="14"/>
        <color indexed="8"/>
        <rFont val="Calibri"/>
        <family val="2"/>
      </rPr>
      <t>Rated</t>
    </r>
  </si>
  <si>
    <t>Whole-House Projects (Income Eligible Rate)</t>
  </si>
  <si>
    <r>
      <t>$4,000/12,000 heating BTU @ 17</t>
    </r>
    <r>
      <rPr>
        <sz val="14"/>
        <color indexed="8"/>
        <rFont val="Calibri"/>
        <family val="2"/>
      </rPr>
      <t xml:space="preserve">°F </t>
    </r>
    <r>
      <rPr>
        <sz val="14"/>
        <color indexed="8"/>
        <rFont val="Calibri"/>
        <family val="2"/>
      </rPr>
      <t>Rated</t>
    </r>
  </si>
  <si>
    <r>
      <t>$3,000/12,000 heating BTU @ 17</t>
    </r>
    <r>
      <rPr>
        <sz val="14"/>
        <color indexed="8"/>
        <rFont val="Calibri"/>
        <family val="2"/>
      </rPr>
      <t xml:space="preserve">°F </t>
    </r>
    <r>
      <rPr>
        <sz val="14"/>
        <color indexed="8"/>
        <rFont val="Calibri"/>
        <family val="2"/>
      </rPr>
      <t>Rated</t>
    </r>
  </si>
  <si>
    <t>Qual Index: Updated rebate formulas</t>
  </si>
  <si>
    <t>Total Tons</t>
  </si>
  <si>
    <t>Total</t>
  </si>
  <si>
    <t>Total # of Units</t>
  </si>
  <si>
    <t>Cost Cap Check</t>
  </si>
  <si>
    <t>Cost Check</t>
  </si>
  <si>
    <t>9.26.23</t>
  </si>
  <si>
    <t>Updated Qual Index ASHP rebate formulas</t>
  </si>
  <si>
    <t>Added hidden cost check column on Heat Pump Costs Tab</t>
  </si>
  <si>
    <t>Updated formatting in ASHP Equipment Info Tab</t>
  </si>
  <si>
    <t>V1_D8</t>
  </si>
  <si>
    <t>Req Docs Tab: updated alignment for check boxes</t>
  </si>
  <si>
    <t>Per Project</t>
  </si>
  <si>
    <t>2. Enter AHRI # in appropriate cell on "ASHP Equipment Information" Tab</t>
  </si>
  <si>
    <t>- All Equipment data will automatically populate if unit is eligible</t>
  </si>
  <si>
    <t>3. Enter "Condenser Serial Number" and "Coil/Air Handler Serial Number" from equipment invoice</t>
  </si>
  <si>
    <t>4. Select "Unit Controlled" (from Integrated Controls Tab) and ensure "Integrated Control Type" appears. If empty, navigate to "Integrated Controls" tab and input appropriate data.</t>
  </si>
  <si>
    <t>5. Enter Manual J Cooling Load and Manual J Heating Load from Manual J Load Caculations Output</t>
  </si>
  <si>
    <t>Total Estimated Rebate</t>
  </si>
  <si>
    <t>If there are no new heat pumps installed during the project, select "Heating Source" and "Cooling Source" and enter applicable efficiencies for existing equipment</t>
  </si>
  <si>
    <t>Windows Installed*:</t>
  </si>
  <si>
    <t>*Heat Pump, Insulation and Air Sealing Must be installed to qualify for a rebate</t>
  </si>
  <si>
    <t>V1_Draft9</t>
  </si>
  <si>
    <t>Market Rebate Estimator*</t>
  </si>
  <si>
    <t>Income Eligible Rebate Estimator*</t>
  </si>
  <si>
    <t xml:space="preserve">Eligibility Tables: Updated rebate table to clarify that rebates are per project </t>
  </si>
  <si>
    <t>Eligibility Tables: Added Rebate Estimator for Market and LMI</t>
  </si>
  <si>
    <t>Eligiblty Table: Added clarifying language about how rebates will be calculated and provided an example</t>
  </si>
  <si>
    <t>Eligibility Table Tab: Updated screenshots for the Equipment Input guidance</t>
  </si>
  <si>
    <t>9.28.23</t>
  </si>
  <si>
    <t>Home Performance Tab: Corrected "False" formula for system efficiencies</t>
  </si>
  <si>
    <t>V1_Draft10</t>
  </si>
  <si>
    <t>Ducts Tested:</t>
  </si>
  <si>
    <t>Ducts Sealed:</t>
  </si>
  <si>
    <t>Ducts Tested</t>
  </si>
  <si>
    <t>…Select</t>
  </si>
  <si>
    <t>Ducts Sealed</t>
  </si>
  <si>
    <t>Dry Coil (blower only, fan on cooling speed</t>
  </si>
  <si>
    <t>Total Static Measured With</t>
  </si>
  <si>
    <t>Wet Coil (entire A/C unit operating)</t>
  </si>
  <si>
    <t>Existing Ductwork</t>
  </si>
  <si>
    <t>Variable Speed</t>
  </si>
  <si>
    <t>CFM Air Flow Estimated from Total Static Measurement:</t>
  </si>
  <si>
    <t>Charging Method Used</t>
  </si>
  <si>
    <t>Subcooling</t>
  </si>
  <si>
    <t>Superheat</t>
  </si>
  <si>
    <t>R-410A</t>
  </si>
  <si>
    <t>Source: 2024 PSEG LI TRM</t>
  </si>
  <si>
    <t>10.4.23</t>
  </si>
  <si>
    <t>Ref Tab: Updated Home Comfort Heating and cooling hours per 2024 PSEg LI TRM</t>
  </si>
  <si>
    <t>V1_Draft12</t>
  </si>
  <si>
    <t>**From 2024 pseg li trm</t>
  </si>
  <si>
    <t>Ref Tab: Updated efficiency table and NC fuel split per 2024 PSEg LI TRM</t>
  </si>
  <si>
    <t>Air Sealing - per 2024 PSEG LI TRM</t>
  </si>
  <si>
    <t>Ref Tab: Air Sealing - No Changes</t>
  </si>
  <si>
    <t>Qual Indeb Tab: Air Sealing - No Chnages</t>
  </si>
  <si>
    <t>Ref Tab: Attic Insulation - Updated CDD and HDD values per 2024 PSEg LI TRM</t>
  </si>
  <si>
    <t>Qual Indeb Tab: Attic Insulation - No Chnages</t>
  </si>
  <si>
    <t>Ref Tab: Basement Insulation - Updated CDD and HDD values per 2024 PSEg LI TRM</t>
  </si>
  <si>
    <t>Qual Indeb Tab: Basement Insulation - No Chnages</t>
  </si>
  <si>
    <t>Ref Tab: No changes to Ext Walls or Garage Assumptions (Bsed CDD and HDD already accounted for)</t>
  </si>
  <si>
    <t>SOURCE: 2024 PSEG LI TRM</t>
  </si>
  <si>
    <t>10.10.23</t>
  </si>
  <si>
    <t>ASHP tab: Added field for Equipment Cost</t>
  </si>
  <si>
    <t>V1_Draft14</t>
  </si>
  <si>
    <t>The Program Manual can be found here:</t>
  </si>
  <si>
    <t>The Whole House Air Source Heat Pump rebate is only available for newly installed ducted and ductless cold climate air-source heat pumps and the  17°F Maximum Heating Capacity must be both sized and used for 90%-120% of the building's heating load, as calculated by the Manual J</t>
  </si>
  <si>
    <t xml:space="preserve">SEER/EER/HSPF and SEER2/EER2/HSPF2 are all accepted efficiency values in this worksheet. </t>
  </si>
  <si>
    <t>https://www.nyserda.ny.gov/All-Programs/Become-a-NYSERDA-Qualified-Contractor/Become-a-Loan-offering-Contractor</t>
  </si>
  <si>
    <t xml:space="preserve">All Partners who offer Green Jobs Green New York (GJGNY) financing must abide by and follow the Residential Financing Program Manual requirements as set forth by NYSERDA and also submit the Participation Agreement to NYSERDA
</t>
  </si>
  <si>
    <t>https://www.nyserda.ny.gov/-/media/Project/Nyserda/Files/Programs/Home-Energy-Efficiency/gjgny-loan-fund-manual.pdf</t>
  </si>
  <si>
    <t>10.11.23</t>
  </si>
  <si>
    <t>ASHP Tab: updated rebate field to link to new equipment cost</t>
  </si>
  <si>
    <t>V1_Draf15</t>
  </si>
  <si>
    <t>10.12.23</t>
  </si>
  <si>
    <t>Qual Index: Updated Cost info to link to Qualifying Index Tab</t>
  </si>
  <si>
    <t>V1_Draft16</t>
  </si>
  <si>
    <t>Installation must be completed in accordance with program rules.</t>
  </si>
  <si>
    <t>Pre and post verification of installed equipment may be required. PSEG LI may accept photo verification in leiu of inspection (at PSEG LI discretion)</t>
  </si>
  <si>
    <t>Equipment should not be purchased and Project should not be started until after the Pre-Approval Letter is delivered (as applicable). Rebates for pre-purchased and/or installed equipment are not permitted in these cases.</t>
  </si>
  <si>
    <t>*If Home Comfort Plus or Home Comfort/Home Performance Combination project, all project documents must be submitted at "Pre-Installation" &amp; project requires Pre-Approval</t>
  </si>
  <si>
    <t xml:space="preserve">Data must be entered in all grey fields. All white fields will autopulate. </t>
  </si>
  <si>
    <r>
      <t xml:space="preserve">-Rebates will be calculated using the 17⁰F Rated Heating Capacity for all Cold Climate systems and </t>
    </r>
    <r>
      <rPr>
        <b/>
        <i/>
        <sz val="11"/>
        <color theme="1"/>
        <rFont val="Arial Narrow"/>
        <family val="2"/>
      </rPr>
      <t>be based on total heating capacity installed</t>
    </r>
  </si>
  <si>
    <t>Total Project Heating Tons*</t>
  </si>
  <si>
    <t>Customer Rebate**</t>
  </si>
  <si>
    <t>10.13.23</t>
  </si>
  <si>
    <t>Tables: Updated Rebate Tables to reflect Heating Tons with a note that heating tons arebased on 17F rated AHRI Data</t>
  </si>
  <si>
    <t>Elig Table Tab: Updated Tables</t>
  </si>
  <si>
    <t>V1_Draft17</t>
  </si>
  <si>
    <t>Guidelines: Updated Pre-Approval and Pre-Inspection Language to reflect "May be required" Due to projects going Fast Track</t>
  </si>
  <si>
    <t>Ref Tab: Updated rebate caps to $5,000 for Market and $11,000 LMI</t>
  </si>
  <si>
    <t>Ton 6</t>
  </si>
  <si>
    <t>10.16.23</t>
  </si>
  <si>
    <t>References &amp; Eligibility:</t>
  </si>
  <si>
    <t>Updated Tiered logic to include 6 ton capping and fixing bugs</t>
  </si>
  <si>
    <t>V1_Draft 18</t>
  </si>
  <si>
    <t>Windows rebate calc reference moved to cell S122</t>
  </si>
  <si>
    <t>Added windows rebate logic to cap rebate at measure cost</t>
  </si>
  <si>
    <t>Added windows logic to make sure U-Value is below 0.320</t>
  </si>
  <si>
    <t>Added Integrated controls drop downs for units 3-5</t>
  </si>
  <si>
    <t>updated formatting on ASHP tab</t>
  </si>
  <si>
    <t>Added total cost to ASHP tab at the top</t>
  </si>
  <si>
    <t>added iferror logic to contractor incentive on customer info tab</t>
  </si>
  <si>
    <t>Total Installed Costs Per System*:</t>
  </si>
  <si>
    <t>*Installed costs per system should include equipment, labor, ancillary work required for the installation, fees, taxes, etc. Please exclude any costs that are not associated with the project. Per System costs should also exclude the rebate</t>
  </si>
  <si>
    <t>6. Enter per system heat pump costs in "Total Installed Costs per System*" field</t>
  </si>
  <si>
    <t xml:space="preserve">      - Customers who have a primary heating fuel of oil, propane, or natural gas are not eligible</t>
  </si>
  <si>
    <t>Total rebates for Income Eligible projects will not exceed 100% of the total project cost OR $11,000 in total rebates, whichever occurs first</t>
  </si>
  <si>
    <t>10.18.23</t>
  </si>
  <si>
    <t>Cust Info Tab: Updated Customer Rebate formula to link to ASHP Equipment Info Tab and also added in HPwES Windows</t>
  </si>
  <si>
    <t>V1_Draft 19</t>
  </si>
  <si>
    <t>Req Docs Tab: Updated file type to .xlsx</t>
  </si>
  <si>
    <t>ASHP Equip Info Tab: Updated Installed Cost sections to reflect "Total Installed Costs Per System" and added language under each table to identify what should be included</t>
  </si>
  <si>
    <t>Elig Table: Updated screenshots on Elig Table for the Equipment Input Guidance</t>
  </si>
  <si>
    <t>Guidelines: Added in language about Market Rebate Cap at $5,000 and LMI rebate Cap at $11,000 per LIPA and PSEG Request and Approval</t>
  </si>
  <si>
    <t>Air Flow Tab: Fixed Tons Formula</t>
  </si>
  <si>
    <t>V1_Draft20</t>
  </si>
  <si>
    <t>IC: Updated Mass Save Link</t>
  </si>
  <si>
    <t xml:space="preserve">ASHP Equip Info Tab: Updated Equipment Type formulas to remove Error from formula - this was causing issues with transfer. </t>
  </si>
  <si>
    <t>Total rebates for Market Rate projects will not exceed 70% of total project cost OR $5,000 in total rebates, whichever occurs first</t>
  </si>
  <si>
    <t xml:space="preserve">The Participation Agreement can be found here: </t>
  </si>
  <si>
    <t>10.25.23</t>
  </si>
  <si>
    <t>Tables: Added Ton 6 to rebate table Structure</t>
  </si>
  <si>
    <t>Elig Table: Updated screenshots of Rebate Table</t>
  </si>
  <si>
    <t>Guidelines: Corrected Typos</t>
  </si>
  <si>
    <t>V1_Draft22</t>
  </si>
  <si>
    <t>Window SqFT (per Window)</t>
  </si>
  <si>
    <t>Refrigerant Type - R410A</t>
  </si>
  <si>
    <t>Refrigerant Type - R-410A</t>
  </si>
  <si>
    <t>Refrigerant Type R-410A</t>
  </si>
  <si>
    <t>Air Flow Tabs: Updated formatting</t>
  </si>
  <si>
    <t>V1_Draft24</t>
  </si>
  <si>
    <t>HPwESWindows</t>
  </si>
  <si>
    <t>Rebate Cap</t>
  </si>
  <si>
    <t>10.26.23</t>
  </si>
  <si>
    <t>Added in 3000 and 4500 rebate cap to windows</t>
  </si>
  <si>
    <t>added lower bounds to windows U-Value of 0.2</t>
  </si>
  <si>
    <t>Window logic added to prevent rebate from populating without airsealing,insulation, and heatpump installed</t>
  </si>
  <si>
    <t>V1_Draft25</t>
  </si>
  <si>
    <t>*As applicable, also include photos of attic insulation, dense packed walls/overhangs/ceilings (showing drilled goles and installed insulation before closing up siding), Duct Sealing, Air Sealing (top plates, plumbing/wire penetrations, etc.), high hat &amp; bath fan boxes, baffles, attic tent, attic hatch and weather stripping, rim joist insulation, mechanical access/storage platforms, pipe insulation</t>
  </si>
  <si>
    <t>10.27.23</t>
  </si>
  <si>
    <t>ASHP Equip Info tab: Switched places of AHRI heating Capacity and NEEP Heating Capacity for better worksheet flow</t>
  </si>
  <si>
    <t>ASHP Equip Info Tab: Updated Condtional Formatting for Equipment Rebate and Equipment Costs in each table</t>
  </si>
  <si>
    <t>ASHP Equip Info Tab: Updated Total Rebate formulas to remove "missing info" language and removed conditional formatting</t>
  </si>
  <si>
    <t>Qual Index: Updated Contractor Incentive calculation to link to column AI to remove N/A Errors</t>
  </si>
  <si>
    <t>V1_Draft26</t>
  </si>
  <si>
    <t>ASHP Equip Info: Updated Contractor Incerntive Formula to only populate if cost data entered in Table 1</t>
  </si>
  <si>
    <t>10.31.23</t>
  </si>
  <si>
    <t>Elig Table Tab: Updated Guidance screen shots to account for reformatting of AHRI Heating Cap and NEEP heating Max Cap</t>
  </si>
  <si>
    <t>V1_Draft27</t>
  </si>
  <si>
    <t>Total Project Heating Capacity (Tons)</t>
  </si>
  <si>
    <t>*Enter Tons in gray cell above for rebate estimate</t>
  </si>
  <si>
    <t>Qualifyed?</t>
  </si>
  <si>
    <t>11.1.23</t>
  </si>
  <si>
    <t>Rebate Logic updated to exclude units that DNQ</t>
  </si>
  <si>
    <t>V1_D28</t>
  </si>
  <si>
    <t>Total Estimated Customer Rebate Amount (Calculated from Equipment Worksheets):</t>
  </si>
  <si>
    <t>11.6.23</t>
  </si>
  <si>
    <t>HC worksheet: Rebate now has two decimals showing to match summary rebate total above</t>
  </si>
  <si>
    <t>V1_D31</t>
  </si>
  <si>
    <t>Locked and Final per client approval</t>
  </si>
  <si>
    <t>V1</t>
  </si>
  <si>
    <t>-For Example, if a 60,000 BTU Heating system is installed in a low income home, the total rebate will be $10,500. The customer will receive $4,000 for the 1st Heating Ton, $3,000 for the 2nd Heating Ton, $2,000 for the 3rd Heating Ton, $1,000 for the 4th Heating Ton, and $500 for the 5th Heating Ton</t>
  </si>
  <si>
    <r>
      <t xml:space="preserve">Unit Controlled
</t>
    </r>
    <r>
      <rPr>
        <b/>
        <sz val="12"/>
        <color theme="2" tint="-0.749992370372631"/>
        <rFont val="Times New Roman"/>
        <family val="1"/>
      </rPr>
      <t>From Integrated Controls Tab</t>
    </r>
    <r>
      <rPr>
        <b/>
        <sz val="16"/>
        <color theme="2" tint="-0.749992370372631"/>
        <rFont val="Times New Roman"/>
        <family val="1"/>
      </rPr>
      <t xml:space="preserve"> :
</t>
    </r>
  </si>
  <si>
    <t>11.16.23</t>
  </si>
  <si>
    <t>ASHP Equip Info: Corrected Tables 2-5 Air Handler Model #</t>
  </si>
  <si>
    <t>V1.1</t>
  </si>
  <si>
    <t>Re-release AS v1.1</t>
  </si>
  <si>
    <t>Installed Capacity</t>
  </si>
  <si>
    <t>MWh Generation</t>
  </si>
  <si>
    <t>MWH Savings</t>
  </si>
  <si>
    <t>Natural Gas MMBTU Savings</t>
  </si>
  <si>
    <t>Propane MMBTU Savings</t>
  </si>
  <si>
    <t>#2/Distillate Oil MMBTU Savings</t>
  </si>
  <si>
    <t>#6/ Residual Oil MMBTU Savings</t>
  </si>
  <si>
    <t>Gasoline MMBTU Savings</t>
  </si>
  <si>
    <t>Wood MMBTU Savings</t>
  </si>
  <si>
    <t>Steam MMBTU Savings</t>
  </si>
  <si>
    <t>Kerosene MMBTU Savings</t>
  </si>
  <si>
    <t>Coal MMBTU Savings</t>
  </si>
  <si>
    <t>Other MMBTU Savings</t>
  </si>
  <si>
    <t>Fuel Switch: (Y/N)</t>
  </si>
  <si>
    <t>$ Savings</t>
  </si>
  <si>
    <t>Added HPWH</t>
  </si>
  <si>
    <t>Web ProForma Inputs for Savings</t>
  </si>
  <si>
    <t>NYSERDA Web ProForma Inputs for Savings</t>
  </si>
  <si>
    <t>12.21.23</t>
  </si>
  <si>
    <t>Added NYSERDA ProForma and EFS Calculator for NYSERDA Tools</t>
  </si>
  <si>
    <t>V2-A1</t>
  </si>
  <si>
    <t>Air Flow Tabs: Corrected formatting to allow for data inputs</t>
  </si>
  <si>
    <t>ASHP Equipment Info ADMIN Tab: New tab that is integrated with NEEP List formulas to allow PA/PC to manually override incorrect values or add a NEEP Listing that is not in the current version of the workbook</t>
  </si>
  <si>
    <t>ASHP Equipment Info tab: Linked data cells to ASHP Equipment Info ADMIN tab</t>
  </si>
  <si>
    <t>ASHP Equipment Info Admin Tab: Conditional Formatting tied to A3 that will make 5 Data tables appear that link to Heating and Cooling tables on ASHP Equipment Info Tab</t>
  </si>
  <si>
    <t>ASHP Equiment Info ADMIN Tab: Password is 1109 and needs to be entered in A3</t>
  </si>
  <si>
    <t xml:space="preserve">Income-Eligible Rebate </t>
  </si>
  <si>
    <t xml:space="preserve">Market Rebate </t>
  </si>
  <si>
    <t>Tables Tab: Updated HPWH table to include LMI Rebates</t>
  </si>
  <si>
    <t>Water Heating Tab: Updated table to include LMI Rebates</t>
  </si>
  <si>
    <t>Ref Tab: Added LMI Rebates and measure codes to Water heating Data Table</t>
  </si>
  <si>
    <t>11/01/23</t>
  </si>
  <si>
    <t>11/16/23</t>
  </si>
  <si>
    <t>09/06/23</t>
  </si>
  <si>
    <t>10/31/23</t>
  </si>
  <si>
    <t>10/30/23</t>
  </si>
  <si>
    <t>12/12/23</t>
  </si>
  <si>
    <t>12/10/23</t>
  </si>
  <si>
    <t>12/06/23</t>
  </si>
  <si>
    <t>12/01/23</t>
  </si>
  <si>
    <t>11/02/23</t>
  </si>
  <si>
    <t>10/26/23</t>
  </si>
  <si>
    <t>10/19/23</t>
  </si>
  <si>
    <t>11/28/23</t>
  </si>
  <si>
    <t>10/23/23</t>
  </si>
  <si>
    <t>11/15/23</t>
  </si>
  <si>
    <t>11/10/23</t>
  </si>
  <si>
    <t>11/13/23</t>
  </si>
  <si>
    <t>10/18/23</t>
  </si>
  <si>
    <t>10/27/23</t>
  </si>
  <si>
    <t>11/08/23</t>
  </si>
  <si>
    <t>10/02/23</t>
  </si>
  <si>
    <t>10/20/23</t>
  </si>
  <si>
    <t>09/07/23</t>
  </si>
  <si>
    <t>10/10/23</t>
  </si>
  <si>
    <t>10/16/23</t>
  </si>
  <si>
    <t>09/11/23</t>
  </si>
  <si>
    <t>09/29/23</t>
  </si>
  <si>
    <t>09/28/23</t>
  </si>
  <si>
    <t>09/14/23</t>
  </si>
  <si>
    <t>09/12/23</t>
  </si>
  <si>
    <t>NUTECH</t>
  </si>
  <si>
    <t>WELLS</t>
  </si>
  <si>
    <t>E-COLD</t>
  </si>
  <si>
    <t>NG TRADE</t>
  </si>
  <si>
    <t>GRIDLESS</t>
  </si>
  <si>
    <t>Ouellet Canada</t>
  </si>
  <si>
    <t>iFLOW</t>
  </si>
  <si>
    <t>JOURNEY COMFORT</t>
  </si>
  <si>
    <t>DNAIR</t>
  </si>
  <si>
    <t>TECH CLIMATE</t>
  </si>
  <si>
    <t>Daikin Comfort Technologies</t>
  </si>
  <si>
    <t>LPS LEGACY</t>
  </si>
  <si>
    <t>AMANA HEATING AND AIR CONDITIONING</t>
  </si>
  <si>
    <t>N3OJ-27HFN1-M</t>
  </si>
  <si>
    <t>N4OG-36HFN1-M</t>
  </si>
  <si>
    <t>N2OA-18HFN1-M</t>
  </si>
  <si>
    <t>WMCA-55HFMO</t>
  </si>
  <si>
    <t>WMCA-48HFMO</t>
  </si>
  <si>
    <t>WMCA-27HFMO</t>
  </si>
  <si>
    <t>WMCA-18HFMO</t>
  </si>
  <si>
    <t>WMMA-55HFMO</t>
  </si>
  <si>
    <t>WMMA-48HFMO</t>
  </si>
  <si>
    <t>WMMA-36HFMO</t>
  </si>
  <si>
    <t>WMMA-27HFMO</t>
  </si>
  <si>
    <t>WMMA-18HFMO</t>
  </si>
  <si>
    <t>AM5M48O/2022</t>
  </si>
  <si>
    <t>N5OA-55HFN1-M</t>
  </si>
  <si>
    <t>N5OG-48HFN1-M</t>
  </si>
  <si>
    <t>AG-MO55IR410AH</t>
  </si>
  <si>
    <t>ECOLD-C55-MS-G0001</t>
  </si>
  <si>
    <t>M4OX630-36HFN1-M1X</t>
  </si>
  <si>
    <t>ECOLD-C48-MS-G0001</t>
  </si>
  <si>
    <t>ECOLD-C36-MS-G0001</t>
  </si>
  <si>
    <t>ECOLD-C27-MS-G0001</t>
  </si>
  <si>
    <t>WMCA-36HFMO</t>
  </si>
  <si>
    <t>MOBMH360C</t>
  </si>
  <si>
    <t>B40XS-36SPHP1</t>
  </si>
  <si>
    <t>MOBMH270C</t>
  </si>
  <si>
    <t>MOBMH180C</t>
  </si>
  <si>
    <t>C28MC218H22</t>
  </si>
  <si>
    <t>C28MC436H22</t>
  </si>
  <si>
    <t>C28MC328H21</t>
  </si>
  <si>
    <t>TSM5OA55HFN1M[X]</t>
  </si>
  <si>
    <t>TSM5OG48HFN1M[X]</t>
  </si>
  <si>
    <t>TSM3OK27HFN1M</t>
  </si>
  <si>
    <t>TSM4OX63036HFN1M1X</t>
  </si>
  <si>
    <t>CDHAM-28-O</t>
  </si>
  <si>
    <t>TSM2OI18HFN1M</t>
  </si>
  <si>
    <t>CDHAM-36-O</t>
  </si>
  <si>
    <t>BMM36HH2C</t>
  </si>
  <si>
    <t>CH-HYP36MSPH-230VO</t>
  </si>
  <si>
    <t>KRH02TCU</t>
  </si>
  <si>
    <t>KRH03TCU</t>
  </si>
  <si>
    <t>KRH04TCU</t>
  </si>
  <si>
    <t>KRH05TCU</t>
  </si>
  <si>
    <t>TK-H02TCNAA-TU</t>
  </si>
  <si>
    <t>TK-H03TCNAA-TU</t>
  </si>
  <si>
    <t>TK-H04TCNAA-TU</t>
  </si>
  <si>
    <t>GK-H02TC/NAA1-D(U)</t>
  </si>
  <si>
    <t>GK-H03TC/NAA1-D(U)</t>
  </si>
  <si>
    <t>GK-H04TC/NAA1-D(U)</t>
  </si>
  <si>
    <t>GK-H05TC/NAA1-D(U)</t>
  </si>
  <si>
    <t>GK-H02TC/NAA-T(U)</t>
  </si>
  <si>
    <t>GK-H03TC/NAA-T(U)</t>
  </si>
  <si>
    <t>TK-H05TCNAA-TU</t>
  </si>
  <si>
    <t>GK-H04TC/NAA-T(U)</t>
  </si>
  <si>
    <t>GK-H05TC/NAA-T(U)</t>
  </si>
  <si>
    <t>NTXSKS18A112**</t>
  </si>
  <si>
    <t>NTXSKH12A112**</t>
  </si>
  <si>
    <t>NTXSKH36A112**</t>
  </si>
  <si>
    <t>TRUZH0361KA00**</t>
  </si>
  <si>
    <t>NTXSKS12A112**</t>
  </si>
  <si>
    <t>TRUZH0301KA00**</t>
  </si>
  <si>
    <t>NTXSKH30A112**</t>
  </si>
  <si>
    <t>NTXSKS15A112**</t>
  </si>
  <si>
    <t>TRUZH0241HA10**</t>
  </si>
  <si>
    <t>NTXSKS09A112**</t>
  </si>
  <si>
    <t>TRUZH0421KA10**</t>
  </si>
  <si>
    <t>TRUZH0421KA10NA</t>
  </si>
  <si>
    <t>O-AYD18SD-2</t>
  </si>
  <si>
    <t>O-AYD36SD-4</t>
  </si>
  <si>
    <t>O-AYD24SD-3</t>
  </si>
  <si>
    <t>KWSM-12IR410AHS23</t>
  </si>
  <si>
    <t>KWSM-09IR410AHS23</t>
  </si>
  <si>
    <t>VPC060H4M-3P</t>
  </si>
  <si>
    <t>38MURAQ36AA3*</t>
  </si>
  <si>
    <t>NTXSKH24A112**</t>
  </si>
  <si>
    <t>HES-24HD-A*</t>
  </si>
  <si>
    <t>BZ33-INV24OUT2-J</t>
  </si>
  <si>
    <t>BZ33-INV36OUT2-J</t>
  </si>
  <si>
    <t>BZ33-INV48OUT2-J</t>
  </si>
  <si>
    <t>BZ33-INV18OUT2-J</t>
  </si>
  <si>
    <t>ODUMOD30-33HFN1MSR0W</t>
  </si>
  <si>
    <t>Z3SOV-27HDM-US</t>
  </si>
  <si>
    <t>Z4SOV-36HDM-US</t>
  </si>
  <si>
    <t>Z5SOV-48HDM-US</t>
  </si>
  <si>
    <t>ODUMOX230-09HFN1MW5W</t>
  </si>
  <si>
    <t>ODUMOD30-24HFN1MU0W</t>
  </si>
  <si>
    <t>ODUMOX430-17HFN1MT0W</t>
  </si>
  <si>
    <t>ODUMOX330-12HFN1MW5W</t>
  </si>
  <si>
    <t>ODUMOX330-09HFN1MY5W</t>
  </si>
  <si>
    <t>UTG420B-X024PH3N1H</t>
  </si>
  <si>
    <t>UTG420B-X018PH3N1H</t>
  </si>
  <si>
    <t>UTG420B-X012PH3N1H</t>
  </si>
  <si>
    <t>UTG420B-X009PH3N1H</t>
  </si>
  <si>
    <t>UTG420B-X012PH1N1H</t>
  </si>
  <si>
    <t>SENA-36HF-MOB</t>
  </si>
  <si>
    <t>SENA-48HF-MOB</t>
  </si>
  <si>
    <t>SENA-28HF-MOB</t>
  </si>
  <si>
    <t>SENA-18HF-MOB</t>
  </si>
  <si>
    <t>NTXMPH30A132C**</t>
  </si>
  <si>
    <t>NTXMPH24A132C**</t>
  </si>
  <si>
    <t>NTXMPH20A122C**</t>
  </si>
  <si>
    <t>NTXMMX36A142C**</t>
  </si>
  <si>
    <t>NTXMMX30A132C**</t>
  </si>
  <si>
    <t>NTXMMX24A132C**</t>
  </si>
  <si>
    <t>NTXMMX20A122C**</t>
  </si>
  <si>
    <t>MXZ-3C30NAHZ4-**</t>
  </si>
  <si>
    <t>MXZ-3C24NAHZ4-**</t>
  </si>
  <si>
    <t>MXZ-2C20NAHZ4-**</t>
  </si>
  <si>
    <t>MXZ-4C36NA4-**</t>
  </si>
  <si>
    <t>MXZ-3C30NA4-**</t>
  </si>
  <si>
    <t>MXZ-3C24NA4-**</t>
  </si>
  <si>
    <t>MXZ-2C20NA4-**</t>
  </si>
  <si>
    <t>BBD60W2DDU</t>
  </si>
  <si>
    <t>BBD48W2DDU</t>
  </si>
  <si>
    <t>BBD42W2DDU</t>
  </si>
  <si>
    <t>BBD36W2DDU</t>
  </si>
  <si>
    <t>BBD30W2DDU</t>
  </si>
  <si>
    <t>BBD24W2DDU</t>
  </si>
  <si>
    <t>38MURAQ24AA3*</t>
  </si>
  <si>
    <t>WDLCURAH24AAK</t>
  </si>
  <si>
    <t>DLCURAH60ABK</t>
  </si>
  <si>
    <t>38MURAQ60AB3*</t>
  </si>
  <si>
    <t>WDLCURAH60ABK</t>
  </si>
  <si>
    <t>WDLCURAH36AAK</t>
  </si>
  <si>
    <t>WDLCURAH18AAK</t>
  </si>
  <si>
    <t>38MURAQ18AA3*</t>
  </si>
  <si>
    <t>HVH-24T2D</t>
  </si>
  <si>
    <t>HVH-09T2D</t>
  </si>
  <si>
    <t>HVHSC-12T2D</t>
  </si>
  <si>
    <t>AJ036CXS4CH</t>
  </si>
  <si>
    <t>AJ030CXS4CH</t>
  </si>
  <si>
    <t>AJ024CXS4CH</t>
  </si>
  <si>
    <t>AJ020CXS3CH</t>
  </si>
  <si>
    <t>AUWR-48U3SP</t>
  </si>
  <si>
    <t>AUWR-36U3SA</t>
  </si>
  <si>
    <t>AZPN/C36WDUID</t>
  </si>
  <si>
    <t>DIRM-36MAGICPRO20-OU1F</t>
  </si>
  <si>
    <t>BX30S-36HPHYHA</t>
  </si>
  <si>
    <t>CPH36CD(O)-B</t>
  </si>
  <si>
    <t>TSMOX63036HFN1M3X</t>
  </si>
  <si>
    <t>ACIQ-36-HPC</t>
  </si>
  <si>
    <t>SHV36H2R20-S</t>
  </si>
  <si>
    <t>MOX630-36HFN1-M3X</t>
  </si>
  <si>
    <t>EVD-36-O-S</t>
  </si>
  <si>
    <t>CDH2036C22</t>
  </si>
  <si>
    <t>AZPN/B36WDUID</t>
  </si>
  <si>
    <t>WUCA-30HFMO</t>
  </si>
  <si>
    <t>NOE30U-60HFN1-MR0</t>
  </si>
  <si>
    <t xml:space="preserve">MOE31U-36HFN1-M </t>
  </si>
  <si>
    <t>MOD30-20HFN1-MW</t>
  </si>
  <si>
    <t>M4OX630-36HFN1-M1X*</t>
  </si>
  <si>
    <t>WUCA-24HFMO</t>
  </si>
  <si>
    <t>WUCA-36HFMO</t>
  </si>
  <si>
    <t>70HPIC45A</t>
  </si>
  <si>
    <t>70HPIC55A</t>
  </si>
  <si>
    <t>WUCA-60HFMO</t>
  </si>
  <si>
    <t>WUCA-48HFMO</t>
  </si>
  <si>
    <t>DNHP0048H-C</t>
  </si>
  <si>
    <t>DNHP0036H-C</t>
  </si>
  <si>
    <t>DNHP0030H-C</t>
  </si>
  <si>
    <t>DNHP0024H-C</t>
  </si>
  <si>
    <t>DNHP0018H-C</t>
  </si>
  <si>
    <t>KO-UUX60HP-2AAMA</t>
  </si>
  <si>
    <t>KO-UUX48HP-2AAMA</t>
  </si>
  <si>
    <t>KO-UUX36HP-2AAMA</t>
  </si>
  <si>
    <t>KO-UUX24HP-2AAMA</t>
  </si>
  <si>
    <t>KO-UUX18HP-2AAMA</t>
  </si>
  <si>
    <t>AOE31U-36HFN1-M</t>
  </si>
  <si>
    <t>AOD30-24HFN1-MW</t>
  </si>
  <si>
    <t>AOX430U-18HFN1-M</t>
  </si>
  <si>
    <t>AOD30U-30HFN1-MR0(X)</t>
  </si>
  <si>
    <t>SENDC-60HF-OM</t>
  </si>
  <si>
    <t>A-KCD18SA-1</t>
  </si>
  <si>
    <t>DRA1U60S1A</t>
  </si>
  <si>
    <t>DRA1U48S1A</t>
  </si>
  <si>
    <t>DRA1U36S1A</t>
  </si>
  <si>
    <t>SENDC-48HF-OM</t>
  </si>
  <si>
    <t>SENDC-24HF-OM</t>
  </si>
  <si>
    <t>SAK-12-OC/220V</t>
  </si>
  <si>
    <t>SAK-09-OC/220V</t>
  </si>
  <si>
    <t>SAK-18-OC/220V</t>
  </si>
  <si>
    <t>SAK-60CONS/220V</t>
  </si>
  <si>
    <t>ODD1800</t>
  </si>
  <si>
    <t>SAK-18-CC/220V</t>
  </si>
  <si>
    <t>DMB18HOS42230E8B</t>
  </si>
  <si>
    <t>SAK-24-CC/220V</t>
  </si>
  <si>
    <t>SAK-48-CC/220V</t>
  </si>
  <si>
    <t>SAK-48CONS/220V</t>
  </si>
  <si>
    <t>SAK-36-CC/220V</t>
  </si>
  <si>
    <t>SAK-36CONS/220V</t>
  </si>
  <si>
    <t>KO-PSX06HP-2AAMA</t>
  </si>
  <si>
    <t>BS21-24HFN1-ODU</t>
  </si>
  <si>
    <t>BS21-18HFN1-ODU</t>
  </si>
  <si>
    <t>BS21-12HFN1-ODU-230</t>
  </si>
  <si>
    <t>BS21-09HFN1-ODU-230</t>
  </si>
  <si>
    <t>BS21-12HFN1-ODU-115</t>
  </si>
  <si>
    <t>BS21-09HFN1-ODU-115</t>
  </si>
  <si>
    <t>ODD2400</t>
  </si>
  <si>
    <t>ODD1200</t>
  </si>
  <si>
    <t>ODD900</t>
  </si>
  <si>
    <t>SAK-24CONS/220V</t>
  </si>
  <si>
    <t>SAK-12-CC/220V</t>
  </si>
  <si>
    <t>SAK-09-CC/220V</t>
  </si>
  <si>
    <t>CDHAS22-18-O</t>
  </si>
  <si>
    <t>CDHAS22-24-O</t>
  </si>
  <si>
    <t>CDHAS22-12-O</t>
  </si>
  <si>
    <t>CDHAS26-24-O</t>
  </si>
  <si>
    <t>CDHAS26-18-O</t>
  </si>
  <si>
    <t>CDHAS26-12-O</t>
  </si>
  <si>
    <t>KSIV036-H219-O-2</t>
  </si>
  <si>
    <t>CWI36CD(O)</t>
  </si>
  <si>
    <t>CIP36CD(O)</t>
  </si>
  <si>
    <t>CARAT24CD(O)-HP</t>
  </si>
  <si>
    <t>CARAT18CD(O)-HP</t>
  </si>
  <si>
    <t>CARAT12CD(O)-HP</t>
  </si>
  <si>
    <t>CARAT12CA(O)-HP</t>
  </si>
  <si>
    <t>GSZS606010A*</t>
  </si>
  <si>
    <t>GSZS604810A*</t>
  </si>
  <si>
    <t>GSZS604210A*</t>
  </si>
  <si>
    <t>GSZS603610A*</t>
  </si>
  <si>
    <t>GSZS603010A*</t>
  </si>
  <si>
    <t>GSZS602410A*</t>
  </si>
  <si>
    <t>GSZS601810A*</t>
  </si>
  <si>
    <t>AJ036TXJ4CH</t>
  </si>
  <si>
    <t>TW12HP2AIDO</t>
  </si>
  <si>
    <t>38MURAQ60AB3</t>
  </si>
  <si>
    <t>TSMOD3024HFN1MU0W</t>
  </si>
  <si>
    <t>TSMOE30U48HFN1M[X](GA)</t>
  </si>
  <si>
    <t>TSMOE30U36HFN1M(GA)</t>
  </si>
  <si>
    <t>TSMOX43017HFN1MT0W</t>
  </si>
  <si>
    <t>TSMOX33012HFN1MW5W</t>
  </si>
  <si>
    <t>TSMOX33009HFN1MY5W</t>
  </si>
  <si>
    <t>AZPN/24WD*</t>
  </si>
  <si>
    <t>SHV24H2R20*</t>
  </si>
  <si>
    <t>AZPN48WD</t>
  </si>
  <si>
    <t>EVD-24-O*</t>
  </si>
  <si>
    <t>KWSMO-36IR410AHSP</t>
  </si>
  <si>
    <t>KWSMO-27IR410AHSP</t>
  </si>
  <si>
    <t>KWSMO-18IR410AHSP</t>
  </si>
  <si>
    <t>O-AYD24SD-1</t>
  </si>
  <si>
    <t xml:space="preserve">O-AYD18SD-1 </t>
  </si>
  <si>
    <t>O-AYD12SD-1</t>
  </si>
  <si>
    <t>O-AYD09SD-1</t>
  </si>
  <si>
    <t>O-AYD42SD-5</t>
  </si>
  <si>
    <t xml:space="preserve">O-AYC48SD-1 </t>
  </si>
  <si>
    <t>O-AYC36SD-1</t>
  </si>
  <si>
    <t>O-AYC24SD-1</t>
  </si>
  <si>
    <t>AOU24RLXFZ</t>
  </si>
  <si>
    <t>LMU601HV</t>
  </si>
  <si>
    <t>AR24CSDAEWKX</t>
  </si>
  <si>
    <t>AR18CSDAEWKX</t>
  </si>
  <si>
    <t>AR24CSDADWKX</t>
  </si>
  <si>
    <t>AR18CSDADWKX</t>
  </si>
  <si>
    <t>KWSM-24IR410AHS20</t>
  </si>
  <si>
    <t>KWSM-18IR410AHS21.5</t>
  </si>
  <si>
    <t>KWSM-12IR410AHS22L</t>
  </si>
  <si>
    <t>KWSM-09IR410AHS22L</t>
  </si>
  <si>
    <t>NTXSST36C112A*</t>
  </si>
  <si>
    <t>NTXSST30C112A*</t>
  </si>
  <si>
    <t>MUZ-GS24NAH***</t>
  </si>
  <si>
    <t>MUZ-GS18NAH***</t>
  </si>
  <si>
    <t>MUZ-GS15NAH***</t>
  </si>
  <si>
    <t>MUZ-GS09NAH***</t>
  </si>
  <si>
    <t>NTXSKH15A112**</t>
  </si>
  <si>
    <t>DLCSRBH06AAK</t>
  </si>
  <si>
    <t>AE-X24ZU1</t>
  </si>
  <si>
    <t>AE-X18ZU1</t>
  </si>
  <si>
    <t>AE-X15ZU1</t>
  </si>
  <si>
    <t>AE-X18ZHU1</t>
  </si>
  <si>
    <t>AE-X12ZHU1</t>
  </si>
  <si>
    <t>AE-X12ZU1</t>
  </si>
  <si>
    <t>MUZ-GS36NA2***</t>
  </si>
  <si>
    <t>MUZ-GS30NA2***</t>
  </si>
  <si>
    <t>(C,H,T)VH825GKA2*+TSTAT</t>
  </si>
  <si>
    <t>288BNV060*0**B*+TSTAT</t>
  </si>
  <si>
    <t>288BNV060*0**A*+TSTAT</t>
  </si>
  <si>
    <t>288BNV048*0**B*+TSTAT</t>
  </si>
  <si>
    <t>288BNV037*0**B*+TSTAT</t>
  </si>
  <si>
    <t>288BNV025*0**C*+TSTAT</t>
  </si>
  <si>
    <t>288BNV025*0**B*+TSTAT</t>
  </si>
  <si>
    <t>25VNA860A*031*+TSTAT</t>
  </si>
  <si>
    <t>25VNA860A*030*+TSTAT</t>
  </si>
  <si>
    <t>25VNA848A*031*+TSTAT</t>
  </si>
  <si>
    <t>25VNA837A*031*+TSTAT</t>
  </si>
  <si>
    <t>JKS24HP230V1XC</t>
  </si>
  <si>
    <t>NE-T52-QVAIR12E</t>
  </si>
  <si>
    <t>NE-T52-QVAIR18E</t>
  </si>
  <si>
    <t>DOX230-09HFN1-BS5W</t>
  </si>
  <si>
    <t>NOE30U-48HFN1-MR0</t>
  </si>
  <si>
    <t>NOD30U-36HFN1-MR0</t>
  </si>
  <si>
    <t>NOX430-24HFN1-MR0</t>
  </si>
  <si>
    <t>NOE30U-48HFN1-MP0(GA)</t>
  </si>
  <si>
    <t>NOD30U-36HFN1-MP0(GA)</t>
  </si>
  <si>
    <t>NU24WKU1</t>
  </si>
  <si>
    <t>NU18WKU1</t>
  </si>
  <si>
    <t>NU12WKU1</t>
  </si>
  <si>
    <t>NU9WKU1</t>
  </si>
  <si>
    <t>NOD30-24HFN1-MU0W</t>
  </si>
  <si>
    <t>NOX430-17HFN1-MT0W</t>
  </si>
  <si>
    <t>NOX330-12HFN1-MW5W</t>
  </si>
  <si>
    <t>UHD18KCH25SB-I</t>
  </si>
  <si>
    <t>TPLA0A0241EA***</t>
  </si>
  <si>
    <t>NTXCKS09A112**</t>
  </si>
  <si>
    <t>NTXCKS12A112**</t>
  </si>
  <si>
    <t>TPEADA0181AA***</t>
  </si>
  <si>
    <t>TPVA0A0361AA***</t>
  </si>
  <si>
    <t>NAXAMT18A112**</t>
  </si>
  <si>
    <t>TPLA0A0361EA***</t>
  </si>
  <si>
    <t>TPVA0A0301AA***</t>
  </si>
  <si>
    <t>NAXAMT30A112**</t>
  </si>
  <si>
    <t>NTXAMT30A112**</t>
  </si>
  <si>
    <t>TPEADA0121AA***</t>
  </si>
  <si>
    <t>NAXAMT12A112**</t>
  </si>
  <si>
    <t>TPCA0A0361KA***</t>
  </si>
  <si>
    <t>TPCA0A0241KA***</t>
  </si>
  <si>
    <t>NTXCKS18A112**</t>
  </si>
  <si>
    <t>NTXUKS18A112**</t>
  </si>
  <si>
    <t>TPEADA0361AA***</t>
  </si>
  <si>
    <t>TPKA0A0361KA***</t>
  </si>
  <si>
    <t>NTXUKS12A112**</t>
  </si>
  <si>
    <t>TPEADA0301AA***</t>
  </si>
  <si>
    <t>TPVA0A0241AA***</t>
  </si>
  <si>
    <t>TPEADA0151AA***</t>
  </si>
  <si>
    <t>TPEADA0241AA***</t>
  </si>
  <si>
    <t>TPEADA0091AA***</t>
  </si>
  <si>
    <t>TPEADA0421AA***</t>
  </si>
  <si>
    <t>TPVA0A0421AA***</t>
  </si>
  <si>
    <t>TPCA0A0301KA***</t>
  </si>
  <si>
    <t>CAPEA6030*4A*+MBVK20DP1X00A*</t>
  </si>
  <si>
    <t>CAPEA4830*4A*+MBVK16CP1X00A*</t>
  </si>
  <si>
    <t>CAPEA3026*4A*+MBVK16CP1X00A*</t>
  </si>
  <si>
    <t>CAPEA3026*4A*+MBVK12BP1X00A*</t>
  </si>
  <si>
    <t>CAPEA2422*4A*+MBVK16CP1X00A*</t>
  </si>
  <si>
    <t>CAPEA2422*4A*+MBVK12BP1X00A*</t>
  </si>
  <si>
    <t>AHVE42CP1400B*</t>
  </si>
  <si>
    <t>DFVE42CP1400B*</t>
  </si>
  <si>
    <t>AHVE60DP1400B*</t>
  </si>
  <si>
    <t>AHVE48DP1400B*</t>
  </si>
  <si>
    <t>AHVE36CP1400B*</t>
  </si>
  <si>
    <t>DFVE60DP1400B*</t>
  </si>
  <si>
    <t>DFVE48DP1400B*</t>
  </si>
  <si>
    <t>DFVE36CP1400B*</t>
  </si>
  <si>
    <t>F5MA4*42L*C*</t>
  </si>
  <si>
    <t>F5MA4*36L*B*</t>
  </si>
  <si>
    <t>F54AA*C42L*</t>
  </si>
  <si>
    <t>F54AA*B36L*</t>
  </si>
  <si>
    <t>FEVA0036**+NAVA43601CK</t>
  </si>
  <si>
    <t>*G32936+TD</t>
  </si>
  <si>
    <t>*E31930+TD</t>
  </si>
  <si>
    <t>UHD24KCH22SB-I</t>
  </si>
  <si>
    <t>TPKA0A0241KA***</t>
  </si>
  <si>
    <t>MAC-A2414</t>
  </si>
  <si>
    <t>MCD30/36B1A</t>
  </si>
  <si>
    <t>MAC-A3617</t>
  </si>
  <si>
    <t>MAC-A6024</t>
  </si>
  <si>
    <t>MAC-A4821</t>
  </si>
  <si>
    <t>MIU-A24V-2</t>
  </si>
  <si>
    <t>BZ33-MSC24A-J</t>
  </si>
  <si>
    <t>BZ33-MSC36B-J</t>
  </si>
  <si>
    <t>SNC48DPT</t>
  </si>
  <si>
    <t>BZ33-MSC48C-J</t>
  </si>
  <si>
    <t>40MULAQ36XCX + CI</t>
  </si>
  <si>
    <t>BZ33-MSC36C-J</t>
  </si>
  <si>
    <t>BZ33-MSC24B-J</t>
  </si>
  <si>
    <t>SAK-60GN1-M18</t>
  </si>
  <si>
    <t>SAK-48GN1-M18</t>
  </si>
  <si>
    <t>SAK-36GN1-M18</t>
  </si>
  <si>
    <t>IDUMSEPD-33HRFN1MSR0W</t>
  </si>
  <si>
    <t>IDUMSEPB-06HRFN1MY5W</t>
  </si>
  <si>
    <t>IDUMSEPD-24HRFN1MU0W</t>
  </si>
  <si>
    <t>IDUMSEPC-18HRFN1MU0W</t>
  </si>
  <si>
    <t>IDUMSEPB-12HRFN1MW5W(GA)</t>
  </si>
  <si>
    <t>IDUMSEPB-09HRFN1MY5W(GA)</t>
  </si>
  <si>
    <t>UTH420B-X024-H3N1H</t>
  </si>
  <si>
    <t>UTH420B-X018-H3N1H</t>
  </si>
  <si>
    <t>UTH420B-X012-H3N1H</t>
  </si>
  <si>
    <t>UTH420B-X009-H3N1H</t>
  </si>
  <si>
    <t>UTH420B-X012-H1N1H</t>
  </si>
  <si>
    <t>F5MA4*30L*B*</t>
  </si>
  <si>
    <t>F54AA*B30L*</t>
  </si>
  <si>
    <t>UHD12KCH31SB-I</t>
  </si>
  <si>
    <t>TCAT60H/NaA</t>
  </si>
  <si>
    <t>TCAT48H/NaA</t>
  </si>
  <si>
    <t>TCAT36F/NaA</t>
  </si>
  <si>
    <t>TCAT24F/NaA</t>
  </si>
  <si>
    <t>BBD60AH2DDU</t>
  </si>
  <si>
    <t>BBD48AH2DDU</t>
  </si>
  <si>
    <t>BBD42AH2DDU</t>
  </si>
  <si>
    <t>BBD36AH2DDU</t>
  </si>
  <si>
    <t>BBD30AH2DDU</t>
  </si>
  <si>
    <t>BBD24AH2DDU</t>
  </si>
  <si>
    <t>BBM24HBKDI</t>
  </si>
  <si>
    <t>BBM24HSFDI</t>
  </si>
  <si>
    <t>BBM24HBTDI</t>
  </si>
  <si>
    <t>BBM12HSFDI</t>
  </si>
  <si>
    <t>BBM12HBKDI</t>
  </si>
  <si>
    <t>BBM12HBTDI</t>
  </si>
  <si>
    <t>BBM09HSFDI</t>
  </si>
  <si>
    <t>BBM09HBTDI</t>
  </si>
  <si>
    <t>BBM18HSFDI</t>
  </si>
  <si>
    <t>BBM18HBKDI</t>
  </si>
  <si>
    <t>FE4BNBD60L*+UI</t>
  </si>
  <si>
    <t>FE4BN(B,X)C48L*+UI</t>
  </si>
  <si>
    <t>FE4BN(B,X)C36L*+UI</t>
  </si>
  <si>
    <t>FE4BNXB24L*+UI</t>
  </si>
  <si>
    <t>F5MA4*24L*B*</t>
  </si>
  <si>
    <t>F54AA*B24L*</t>
  </si>
  <si>
    <t>FEVA0024**+NAVA43601CK</t>
  </si>
  <si>
    <t>F5MA4*48L*C*</t>
  </si>
  <si>
    <t>F54AA*C48L*</t>
  </si>
  <si>
    <t>FEVA0048**+NAVA44801CK</t>
  </si>
  <si>
    <t>*E49960</t>
  </si>
  <si>
    <t>*G33936</t>
  </si>
  <si>
    <t>*E49960+TD</t>
  </si>
  <si>
    <t>H,GE34936+TD</t>
  </si>
  <si>
    <t>H,GE33936+TD</t>
  </si>
  <si>
    <t>H,GE32936+TD</t>
  </si>
  <si>
    <t>H,GE31930+TD</t>
  </si>
  <si>
    <t>*G52960</t>
  </si>
  <si>
    <t>*E50960</t>
  </si>
  <si>
    <t>*G9J936</t>
  </si>
  <si>
    <t>*G8J936</t>
  </si>
  <si>
    <t>*G34936</t>
  </si>
  <si>
    <t>*E50960+TD</t>
  </si>
  <si>
    <t>CDP36A15P+TD</t>
  </si>
  <si>
    <t>H,PE32936+TD</t>
  </si>
  <si>
    <t>H,PE31930+TD</t>
  </si>
  <si>
    <t>CDP30A15P+TD</t>
  </si>
  <si>
    <t>CDP30A14P+TD</t>
  </si>
  <si>
    <t>H,PG21924+TD</t>
  </si>
  <si>
    <t>CDP30A13P+TD</t>
  </si>
  <si>
    <t>*E9J936</t>
  </si>
  <si>
    <t>H,PG8J936+TD</t>
  </si>
  <si>
    <t>CDP36J15P+TD</t>
  </si>
  <si>
    <t>H,PG33936+TD</t>
  </si>
  <si>
    <t>H,PG30924+TD</t>
  </si>
  <si>
    <t>CDP24H15P+TD</t>
  </si>
  <si>
    <t>CDP24H13P+TD</t>
  </si>
  <si>
    <t>H,PE21924+TD</t>
  </si>
  <si>
    <t>H,PE20924+TD</t>
  </si>
  <si>
    <t>F5MA4*60L*D*</t>
  </si>
  <si>
    <t>F54AA*D60L*</t>
  </si>
  <si>
    <t>WBGL604BD</t>
  </si>
  <si>
    <t>FTMA4B60L0D*</t>
  </si>
  <si>
    <t>PF4TNBD60L*</t>
  </si>
  <si>
    <t>FG4ANBD60L*</t>
  </si>
  <si>
    <t>FT4BNBD60L*</t>
  </si>
  <si>
    <t>WBGL484BC</t>
  </si>
  <si>
    <t>FTMA4B48L0C*</t>
  </si>
  <si>
    <t>PF4TNXC48L*</t>
  </si>
  <si>
    <t>FG4ANXC48L*</t>
  </si>
  <si>
    <t>FT4BN(B,X)C48L*</t>
  </si>
  <si>
    <t>WBGL364BC</t>
  </si>
  <si>
    <t>FTMA4B36L0C*</t>
  </si>
  <si>
    <t>PF4TNXC36L*</t>
  </si>
  <si>
    <t>FG4ANXC36L*</t>
  </si>
  <si>
    <t>FT4BN(B,X)C36L*</t>
  </si>
  <si>
    <t>WBGL244AB</t>
  </si>
  <si>
    <t>FTMA4X24L0B*</t>
  </si>
  <si>
    <t>PF4TNXB24L*</t>
  </si>
  <si>
    <t>FG4ANXB24L*</t>
  </si>
  <si>
    <t>FT4BNXB24L*</t>
  </si>
  <si>
    <t>HAH-24T2D</t>
  </si>
  <si>
    <t xml:space="preserve">HAH-09T2D </t>
  </si>
  <si>
    <t>HAHC-12T2D</t>
  </si>
  <si>
    <t>SNC60CPT</t>
  </si>
  <si>
    <t>SNC36CPT</t>
  </si>
  <si>
    <t>BCA-36WN1-M16</t>
  </si>
  <si>
    <t>BCA-30WN1-M16</t>
  </si>
  <si>
    <t>BWA-36WN1-M16</t>
  </si>
  <si>
    <t>BCA-24WN1-M16</t>
  </si>
  <si>
    <t>BCA-18WN1-M16</t>
  </si>
  <si>
    <t>BWA-24WN1-M16</t>
  </si>
  <si>
    <t xml:space="preserve">	DC61A44-245R</t>
  </si>
  <si>
    <t xml:space="preserve">	DC37A44-210L</t>
  </si>
  <si>
    <t>UACP-36C</t>
  </si>
  <si>
    <t>ACP-36C</t>
  </si>
  <si>
    <t>ACIQ-36-ACL-17</t>
  </si>
  <si>
    <t>ACP-36B</t>
  </si>
  <si>
    <t>UACP-36B</t>
  </si>
  <si>
    <t>BLCB-36B18AC-UNC</t>
  </si>
  <si>
    <t>AZPN/B36WACUID</t>
  </si>
  <si>
    <t>WUA-36BHFM</t>
  </si>
  <si>
    <t>CCOEHACC3036B</t>
  </si>
  <si>
    <t>CS-HE36YAS6</t>
  </si>
  <si>
    <t>NVC-60HWFN1</t>
  </si>
  <si>
    <t>MVBL-36HWFN1-MK3</t>
  </si>
  <si>
    <t xml:space="preserve">MVB-36B23T4N1 </t>
  </si>
  <si>
    <t>MVBL-24HWFN1-MI3</t>
  </si>
  <si>
    <t>MVBL-18HWFN1-MH3</t>
  </si>
  <si>
    <t>MVBL-30HWFN1-MJ3</t>
  </si>
  <si>
    <t>MVBM-24A18T3N1</t>
  </si>
  <si>
    <t>FEV36H2R19</t>
  </si>
  <si>
    <t>FEV24H2R19</t>
  </si>
  <si>
    <t>FEV18H2R19</t>
  </si>
  <si>
    <t>FEV30H2R19</t>
  </si>
  <si>
    <t>WUA-24AHFM</t>
  </si>
  <si>
    <t>CCOEHACC24A</t>
  </si>
  <si>
    <t>70C3036BA</t>
  </si>
  <si>
    <t>UACP-60D</t>
  </si>
  <si>
    <t>ACP-60D</t>
  </si>
  <si>
    <t>70C5460CA</t>
  </si>
  <si>
    <t>WUA-60DHFM</t>
  </si>
  <si>
    <t>WUA-60HFMAH</t>
  </si>
  <si>
    <t>UACP-24B</t>
  </si>
  <si>
    <t>ACP-24B</t>
  </si>
  <si>
    <t>WUA-48CHFM</t>
  </si>
  <si>
    <t>DNCL0048H-E</t>
  </si>
  <si>
    <t>ACP-48C</t>
  </si>
  <si>
    <t>UACP-48C</t>
  </si>
  <si>
    <t>DNCL0036H-E</t>
  </si>
  <si>
    <t>DNCL0030H-E</t>
  </si>
  <si>
    <t>DNCL0024H-E</t>
  </si>
  <si>
    <t>DNCL0018H-E</t>
  </si>
  <si>
    <t>KI-UUX60AH-2AAMA</t>
  </si>
  <si>
    <t>KI-UUX48AH-2AAMA</t>
  </si>
  <si>
    <t>KI-UUX36AH-2AAMA</t>
  </si>
  <si>
    <t>KI-UUX24AH-2AAMA</t>
  </si>
  <si>
    <t>KI-UUX18AH-2AAMA</t>
  </si>
  <si>
    <t>WUA-48HFMAH</t>
  </si>
  <si>
    <t>WUA-36HFMAH</t>
  </si>
  <si>
    <t>DNHU0036H-E</t>
  </si>
  <si>
    <t>DNHU0030H-E</t>
  </si>
  <si>
    <t>WUA-30HFMAH</t>
  </si>
  <si>
    <t>WUA-24HFMAH</t>
  </si>
  <si>
    <t>DNHU0024H-E</t>
  </si>
  <si>
    <t>B-KCD18SA-1</t>
  </si>
  <si>
    <t>DNHU0018H-E</t>
  </si>
  <si>
    <t>36HSHP-C-M-A</t>
  </si>
  <si>
    <t>AVBL-36HWFN1-MK3</t>
  </si>
  <si>
    <t>36MUC0-HP-A</t>
  </si>
  <si>
    <t>24HSHP-C-M-A</t>
  </si>
  <si>
    <t>AVBL-24HWFN1-MI3</t>
  </si>
  <si>
    <t>AVBL-18HWFN1-MH3</t>
  </si>
  <si>
    <t>18HSHP-C-M-A</t>
  </si>
  <si>
    <t>30HSHP-C-M-A</t>
  </si>
  <si>
    <t>AVBL-30HWFN1-MJ3</t>
  </si>
  <si>
    <t>CH-60AHU-W</t>
  </si>
  <si>
    <t>SENDC-60HF-IM</t>
  </si>
  <si>
    <t>CH-48AHU-W</t>
  </si>
  <si>
    <t>CH-36AHU-W</t>
  </si>
  <si>
    <t>DRAM60S1A</t>
  </si>
  <si>
    <t>DRAM48S1A</t>
  </si>
  <si>
    <t>DRAM36S1A</t>
  </si>
  <si>
    <t>DRAM18F1A</t>
  </si>
  <si>
    <t>CH-M18AHU-W</t>
  </si>
  <si>
    <t>DRAM24F1A</t>
  </si>
  <si>
    <t>CH-M24AHU-W</t>
  </si>
  <si>
    <t>SENDC-48HF-IM</t>
  </si>
  <si>
    <t>SENDC-24HF-IM</t>
  </si>
  <si>
    <t>DD1800</t>
  </si>
  <si>
    <t>KI-PSX06WM-2AAMA</t>
  </si>
  <si>
    <t>BSWM21-24HWIU</t>
  </si>
  <si>
    <t>BSWM21-18HWIU</t>
  </si>
  <si>
    <t>BSWM21-12HWIU-230</t>
  </si>
  <si>
    <t>BSWM21-09HWIU-230</t>
  </si>
  <si>
    <t>BSWM21-12HWIU-115</t>
  </si>
  <si>
    <t>BSWM21-09HWIU-115</t>
  </si>
  <si>
    <t>DS240</t>
  </si>
  <si>
    <t>DS120</t>
  </si>
  <si>
    <t>DS180</t>
  </si>
  <si>
    <t>DD2400</t>
  </si>
  <si>
    <t>DD1200</t>
  </si>
  <si>
    <t>DD900</t>
  </si>
  <si>
    <t>CH-60LCDT-W</t>
  </si>
  <si>
    <t>CH-60LCFC-W</t>
  </si>
  <si>
    <t>CH-18MCT1W-W</t>
  </si>
  <si>
    <t>CH-06MCT1W-W</t>
  </si>
  <si>
    <t>CH-12MCT1W-W</t>
  </si>
  <si>
    <t>CH-09MCT1W-W</t>
  </si>
  <si>
    <t>CH-18MDT-W</t>
  </si>
  <si>
    <t>CH-18MCT-W</t>
  </si>
  <si>
    <t>CH-18MFC-W</t>
  </si>
  <si>
    <t>CH-24MCT-W</t>
  </si>
  <si>
    <t>CH-48LCDT-W</t>
  </si>
  <si>
    <t>CH-48LCCT-W</t>
  </si>
  <si>
    <t>CH-48LCFC-W</t>
  </si>
  <si>
    <t>CH-36LCDT-W</t>
  </si>
  <si>
    <t>CH-36LCCT-W</t>
  </si>
  <si>
    <t>CH-36LCFC-W</t>
  </si>
  <si>
    <t>CH-24MDT-W</t>
  </si>
  <si>
    <t>CH-24MFC-W</t>
  </si>
  <si>
    <t>CH-12MDT-W</t>
  </si>
  <si>
    <t>CH-12MCT-W</t>
  </si>
  <si>
    <t>CH-09MDT-W</t>
  </si>
  <si>
    <t>CH-09MCT-W</t>
  </si>
  <si>
    <t>CK012GMFILCFHD</t>
  </si>
  <si>
    <t>CK009GMFILCFHD</t>
  </si>
  <si>
    <t>CK018GMFILCFHD</t>
  </si>
  <si>
    <t>FB018GMFILDFHE</t>
  </si>
  <si>
    <t>CDHAS22-18-I</t>
  </si>
  <si>
    <t>CDHAS22-24-I</t>
  </si>
  <si>
    <t>CDHAS22-12-I</t>
  </si>
  <si>
    <t>AICH0900VM1-D</t>
  </si>
  <si>
    <t>CDHAS26-24-I</t>
  </si>
  <si>
    <t>CDHAS26-18-I</t>
  </si>
  <si>
    <t>CDHAS26-12-I</t>
  </si>
  <si>
    <t>KSIV036-H219-IW-2</t>
  </si>
  <si>
    <t>CWI36CD(I)</t>
  </si>
  <si>
    <t>CIP36CD(I)</t>
  </si>
  <si>
    <t>CARAT24CD(I)-HP</t>
  </si>
  <si>
    <t>CARAT18CD(I)-HP</t>
  </si>
  <si>
    <t>CARAT12CD(I)-HP</t>
  </si>
  <si>
    <t>CARAT12CA(I)-HP</t>
  </si>
  <si>
    <t>AHVE24BP0400A*</t>
  </si>
  <si>
    <t>DFVE24BP0400A*</t>
  </si>
  <si>
    <t>TW12HP2AIDI</t>
  </si>
  <si>
    <t>40MULAQ60XDX + CI</t>
  </si>
  <si>
    <t>40MULAQ48XCX + CI</t>
  </si>
  <si>
    <t>40MULAQ36XBX + CI</t>
  </si>
  <si>
    <t>40MULAQ24XBX + CI</t>
  </si>
  <si>
    <t>40MULAQ24XAX + CI</t>
  </si>
  <si>
    <t>DLFULAH60XDX + CI</t>
  </si>
  <si>
    <t>DLFULAH48XCX + CI</t>
  </si>
  <si>
    <t>DLFULAH36XCX + CI</t>
  </si>
  <si>
    <t>DLFULAH36XBX + CI</t>
  </si>
  <si>
    <t>DLFULAH24XBX + CI</t>
  </si>
  <si>
    <t>DLFULAH24XAX + CI</t>
  </si>
  <si>
    <t>MAC24H1418E</t>
  </si>
  <si>
    <t>ACIQ-36-AHB*</t>
  </si>
  <si>
    <t>TSMCD124HRFN1MT0W(GA)</t>
  </si>
  <si>
    <t>TSMCD148HRFN1M(GA)</t>
  </si>
  <si>
    <t>TSMCD136HRFN1M(GA)</t>
  </si>
  <si>
    <t>TSMTIU24HWFN1M</t>
  </si>
  <si>
    <t>TSCCA3U18HRFN1M(C)</t>
  </si>
  <si>
    <t>TSMTIU18HWFN1M</t>
  </si>
  <si>
    <t>TSMTIU12HWFN1M</t>
  </si>
  <si>
    <t>TSCCA3U12HRFN1M(C)</t>
  </si>
  <si>
    <t>TSMTIU09HWFN1M</t>
  </si>
  <si>
    <t>TSCCA3U09HRFN1M(C)</t>
  </si>
  <si>
    <t>ACIQ-36W-P</t>
  </si>
  <si>
    <t>WEV36H2R19</t>
  </si>
  <si>
    <t>ACIQ-36W-WM</t>
  </si>
  <si>
    <t>WEV18H2R19</t>
  </si>
  <si>
    <t>ACIQ-18W-WM</t>
  </si>
  <si>
    <t>ACIQ-24W-WM</t>
  </si>
  <si>
    <t>WEV24H2R19</t>
  </si>
  <si>
    <t>ACIQ-24W-P</t>
  </si>
  <si>
    <t>ACIQ-18W-P</t>
  </si>
  <si>
    <t>ACIQ-30W-P</t>
  </si>
  <si>
    <t>ACIQ-24-ACL-14</t>
  </si>
  <si>
    <t>AZPN/A24WACUID</t>
  </si>
  <si>
    <t>DIRM-24MAGICPRO20-145-COIL</t>
  </si>
  <si>
    <t>DIRM-24MAGICPRO20-145-COIL*</t>
  </si>
  <si>
    <t>ACIQ-30W-WM</t>
  </si>
  <si>
    <t>ACI-DCO60CP24</t>
  </si>
  <si>
    <t>ACI-CCO48CP21</t>
  </si>
  <si>
    <t>AZPN/C48WACUID</t>
  </si>
  <si>
    <t>ACIQ-18-AHB</t>
  </si>
  <si>
    <t>ACI-AUI18VHE</t>
  </si>
  <si>
    <t>CUB24HAC20AWT7A</t>
  </si>
  <si>
    <t>MVBM-24A18T3N1*</t>
  </si>
  <si>
    <t>F5MA4*18L*A*</t>
  </si>
  <si>
    <t>F54AA*A18L*</t>
  </si>
  <si>
    <t xml:space="preserve">I-AYD24W-1 </t>
  </si>
  <si>
    <t>I-AYD18W-1</t>
  </si>
  <si>
    <t xml:space="preserve">I-AYD12W-1 </t>
  </si>
  <si>
    <t>I-AYD09W-1</t>
  </si>
  <si>
    <t xml:space="preserve">I-AYC48VAH-1 </t>
  </si>
  <si>
    <t xml:space="preserve">I-AYC36VAH-1 </t>
  </si>
  <si>
    <t>I-AYC24VAH-1</t>
  </si>
  <si>
    <t>*G33936+TD</t>
  </si>
  <si>
    <t>*E51960+TD</t>
  </si>
  <si>
    <t>*E51960</t>
  </si>
  <si>
    <t>*G35936+TD</t>
  </si>
  <si>
    <t>*G35936</t>
  </si>
  <si>
    <t>*E35936+TD</t>
  </si>
  <si>
    <t>*E35936</t>
  </si>
  <si>
    <t>*E33936+TD</t>
  </si>
  <si>
    <t>*E33936</t>
  </si>
  <si>
    <t>*G52960+TD</t>
  </si>
  <si>
    <t>*G8J936+TD</t>
  </si>
  <si>
    <t>*G7J936+TD</t>
  </si>
  <si>
    <t>*E32936+TD</t>
  </si>
  <si>
    <t>*G21930+TD</t>
  </si>
  <si>
    <t>*G21924+TD</t>
  </si>
  <si>
    <t>*E20924+TD</t>
  </si>
  <si>
    <t>*G21918+TD</t>
  </si>
  <si>
    <t>*E20918+TD</t>
  </si>
  <si>
    <t>*G34936+TD</t>
  </si>
  <si>
    <t>*E34936+TD</t>
  </si>
  <si>
    <t>*E34936</t>
  </si>
  <si>
    <t>*E50948+TD</t>
  </si>
  <si>
    <t>*E50948</t>
  </si>
  <si>
    <t>*G52948+TD</t>
  </si>
  <si>
    <t>*E88960+TD</t>
  </si>
  <si>
    <t>*E88948+TD</t>
  </si>
  <si>
    <t>*E86960+TD</t>
  </si>
  <si>
    <t>*E86948+TD</t>
  </si>
  <si>
    <t>*E51948+TD</t>
  </si>
  <si>
    <t>*E49948+TD</t>
  </si>
  <si>
    <t>*G9J936+TD</t>
  </si>
  <si>
    <t>*G9J930+TD</t>
  </si>
  <si>
    <t>*G8J930+TD</t>
  </si>
  <si>
    <t>*G33930+TD</t>
  </si>
  <si>
    <t>*E7J930+TD</t>
  </si>
  <si>
    <t>*E7J924+TD</t>
  </si>
  <si>
    <t>*G20924+TD</t>
  </si>
  <si>
    <t>*G3K960+TD</t>
  </si>
  <si>
    <t>*E7J936+TD</t>
  </si>
  <si>
    <t>*E7J936</t>
  </si>
  <si>
    <t>CV367A9+AEF36AXP*</t>
  </si>
  <si>
    <t>CX363B935+AEF48BXP*</t>
  </si>
  <si>
    <t>CV365B9+AEF48BXP*</t>
  </si>
  <si>
    <t>CX361B935+AEF48BXP*</t>
  </si>
  <si>
    <t>CH365B9+AEF48BXP*</t>
  </si>
  <si>
    <t>CV363B9+AEF48BXP*</t>
  </si>
  <si>
    <t>SM6937</t>
  </si>
  <si>
    <t>WEV30H2R19</t>
  </si>
  <si>
    <t>AR24CSDADWKN</t>
  </si>
  <si>
    <t>NAXWST36C112A*</t>
  </si>
  <si>
    <t>NTXWST36C112A*</t>
  </si>
  <si>
    <t>MSZ-GS36NA2***</t>
  </si>
  <si>
    <t>NTXWST30C112A*</t>
  </si>
  <si>
    <t>NAXWST30C112A*</t>
  </si>
  <si>
    <t>MSZ-GS30NA2***</t>
  </si>
  <si>
    <t>AVPEC61D14B*</t>
  </si>
  <si>
    <t>NE-F52-MAC36HWD</t>
  </si>
  <si>
    <t>TPCA0A0421KA***</t>
  </si>
  <si>
    <t>TPLA0A0301EA***</t>
  </si>
  <si>
    <t>NTXUKS09A112**</t>
  </si>
  <si>
    <t>NTXCKS15A112**</t>
  </si>
  <si>
    <t>XAFC30CXXN1+JMET12CS2N1+TXV</t>
  </si>
  <si>
    <t>XAHC36DBCN1+JMET12CS2N1</t>
  </si>
  <si>
    <t>XAHC30CXXN1+JMET12CS2N1+TXV</t>
  </si>
  <si>
    <t>JHVTB24CXXC2N1+TXV</t>
  </si>
  <si>
    <t>JHETB24CXXS2N1+TXV</t>
  </si>
  <si>
    <t>DLFSHBH30XAK</t>
  </si>
  <si>
    <t>DLFSHBH06XAK</t>
  </si>
  <si>
    <t>AY-XP24ZU1</t>
  </si>
  <si>
    <t>AY-XP18ZU1</t>
  </si>
  <si>
    <t>AY-XP15ZU1</t>
  </si>
  <si>
    <t>AY-XP18ZHU1</t>
  </si>
  <si>
    <t>AY-XP12ZHU1</t>
  </si>
  <si>
    <t>AY-XP12ZU1</t>
  </si>
  <si>
    <t>*E88960</t>
  </si>
  <si>
    <t>NAM60V2TA4</t>
  </si>
  <si>
    <t>NAM48V2TA4</t>
  </si>
  <si>
    <t>NAM42V2TA4</t>
  </si>
  <si>
    <t>NAM36V2TA4</t>
  </si>
  <si>
    <t>NAM30V2TA4</t>
  </si>
  <si>
    <t>NAM24V2TA4</t>
  </si>
  <si>
    <t>GCAT60H/NAA</t>
  </si>
  <si>
    <t>GCAT48H/NAA</t>
  </si>
  <si>
    <t>GCAT36F/NAA</t>
  </si>
  <si>
    <t>GCAT24F/NAA</t>
  </si>
  <si>
    <t>JKS24HP230V1XE</t>
  </si>
  <si>
    <t>DIRM-60MAGICPRO20-COIL*</t>
  </si>
  <si>
    <t>NE-T52-QVAIR12I</t>
  </si>
  <si>
    <t>NE-T52-QVAIR18I</t>
  </si>
  <si>
    <t>DSAG11A-09HRFN1-BS5W</t>
  </si>
  <si>
    <t>NVC-48HWFN1</t>
  </si>
  <si>
    <t>NVC-36HWFN1</t>
  </si>
  <si>
    <t>NVC-24HWFN1</t>
  </si>
  <si>
    <t>NTI-48HWFN1-M</t>
  </si>
  <si>
    <t>NTI-36HWFN1-M</t>
  </si>
  <si>
    <t>NTIU-24HWFN1-M</t>
  </si>
  <si>
    <t>NTIU-18HWFN1-M</t>
  </si>
  <si>
    <t>NTIU-12HWFN1-M</t>
  </si>
  <si>
    <t>*E36936+TD</t>
  </si>
  <si>
    <t>*E36936</t>
  </si>
  <si>
    <t>NAM60E1AT</t>
  </si>
  <si>
    <t>NAM42E1AT</t>
  </si>
  <si>
    <t>NAM36E1AT</t>
  </si>
  <si>
    <t>NAM30E1AT</t>
  </si>
  <si>
    <t>NAM24E1AT</t>
  </si>
  <si>
    <t>NAM24V2AT</t>
  </si>
  <si>
    <t>NEEP List: Updated list details with 12/18/2023 Data</t>
  </si>
  <si>
    <t>Cost:</t>
  </si>
  <si>
    <t>12.27.23</t>
  </si>
  <si>
    <t>Admin Tab: Locked and Hide the AHRI so users cant enter data in tghose cells</t>
  </si>
  <si>
    <t>12.28.23</t>
  </si>
  <si>
    <t>Guidelines Tab: Updated language regharding PCC for Home Comfort project to the PSEG website</t>
  </si>
  <si>
    <t>V2_d4</t>
  </si>
  <si>
    <t>Additional Rebate Guidelines Home Performance with ENERGY STAR Projects</t>
  </si>
  <si>
    <t>Home Performance with ENERGY STAR Customer may participate in the Home Performance with ENERGY STAR Program until their project/measure rebate cap has been met, as determined by the Home Performance with ENERGY STAR Program Manager</t>
  </si>
  <si>
    <t>Signed contract between customer and Home Performance with ENERGY STAR Partner is required</t>
  </si>
  <si>
    <t>Customer must choose a licensed Home Comfort Partner, Home Comfort Plus Partner, or Home Performance with ENERGY STAR Partner</t>
  </si>
  <si>
    <t>For Home Comfort please use the "Project Completion Form" found on the PSEG Long Island website and for Home Performace with ENERGY STAR please use the "Completion Informnation Form" tab</t>
  </si>
  <si>
    <t xml:space="preserve">Partners may submit documentation by completing an Online Application via Partner Portal. </t>
  </si>
  <si>
    <t>Required Documents for Home Performance with ENERGY STAR Program Rebate Payment</t>
  </si>
  <si>
    <t>Eligibility Requirements - Home Performance with ENERGY STAR (Weatherization)</t>
  </si>
  <si>
    <t>Home Performance with ENERGY STAR</t>
  </si>
  <si>
    <t>Home Performance with ENERGY STAR - Income Eligible</t>
  </si>
  <si>
    <t>Home Comfort &amp; Home Performance with ENERGY STAR</t>
  </si>
  <si>
    <t>Eligibility Requirements - Home Comfort &amp; Home Performance with ENERGY STAR Combination Project</t>
  </si>
  <si>
    <t>Contractors installing a Whole House Cold Climate Air Source Heat Pump and Home Performance with ENERGY STAR measures may be eligible for an additional incentive</t>
  </si>
  <si>
    <t>A minimum of Air Sealing and Insulation must be completed in order to be eligible for Home Performance with ENERGY STAR rebates and incentives</t>
  </si>
  <si>
    <t>All Tabs: Added the "With ENERGY STAR" designation back to all Home Performance references</t>
  </si>
  <si>
    <t>1.4.24</t>
  </si>
  <si>
    <t>ASHP Admin Tab: Added conditional formatting to AHRI Cella</t>
  </si>
  <si>
    <t>Refrigerant Type - 410A</t>
  </si>
  <si>
    <t>https://www.masssave.com/-/media/Files/PDFs/Integrated-Controls-and-Dual-Fuel-TStats-Master.pdf</t>
  </si>
  <si>
    <t>1.17.24</t>
  </si>
  <si>
    <t>Air Flow Tab: Corrected "401A" to "410A"</t>
  </si>
  <si>
    <t>Air Flow Tab: Corrected Formula on Form 1 for tons</t>
  </si>
  <si>
    <t>Int Controls Tab: Corrected Mass Saves Link</t>
  </si>
  <si>
    <t>HPwES Tab: Added formulas back in for heating and cooling 1 to autopopulate data when ASHP is selected</t>
  </si>
  <si>
    <t>1.18.24</t>
  </si>
  <si>
    <t>Reformatted all logos to fit better</t>
  </si>
  <si>
    <t>Updated NEEP List to remove all furnaces</t>
  </si>
  <si>
    <t>V2_D8</t>
  </si>
  <si>
    <t>1.19.24</t>
  </si>
  <si>
    <t>4.1.2024</t>
  </si>
  <si>
    <t>1.24.24</t>
  </si>
  <si>
    <t>Created Version 3.0 to add AWHP tab and NYSERDA EmPower Tool</t>
  </si>
  <si>
    <t>All rebates are calculated using the Nameplate Heating Capacity</t>
  </si>
  <si>
    <r>
      <t xml:space="preserve">Total Estimated </t>
    </r>
    <r>
      <rPr>
        <b/>
        <sz val="18"/>
        <color theme="1"/>
        <rFont val="Calibri"/>
        <family val="2"/>
      </rPr>
      <t>∆kWh Savings:</t>
    </r>
  </si>
  <si>
    <t>Total Estimated MMBTU Savings:</t>
  </si>
  <si>
    <t>Savings Totals</t>
  </si>
  <si>
    <r>
      <t xml:space="preserve">Gross </t>
    </r>
    <r>
      <rPr>
        <b/>
        <sz val="11"/>
        <color theme="0"/>
        <rFont val="Calibri"/>
        <family val="2"/>
      </rPr>
      <t>∆</t>
    </r>
    <r>
      <rPr>
        <b/>
        <sz val="11"/>
        <color theme="0"/>
        <rFont val="Calibri"/>
        <family val="2"/>
        <scheme val="minor"/>
      </rPr>
      <t>kWh</t>
    </r>
  </si>
  <si>
    <t>Gross ∆MMBTU</t>
  </si>
  <si>
    <t>Cost Savings Calc's</t>
  </si>
  <si>
    <t>Long Island Fuel Costs</t>
  </si>
  <si>
    <t>Baseline FF Savings MMBTU</t>
  </si>
  <si>
    <t>MMBTU Conv Factors</t>
  </si>
  <si>
    <t>Oil #2</t>
  </si>
  <si>
    <t>Therms</t>
  </si>
  <si>
    <t>Heating Fuel Displaced</t>
  </si>
  <si>
    <t>MMBTU</t>
  </si>
  <si>
    <t>Heating Cost</t>
  </si>
  <si>
    <t>Base Case</t>
  </si>
  <si>
    <t>Oil Displaced</t>
  </si>
  <si>
    <t>NG Displaced</t>
  </si>
  <si>
    <t>Propane Displaced</t>
  </si>
  <si>
    <t>Oil Heating Cost</t>
  </si>
  <si>
    <t>NG Heating Cost</t>
  </si>
  <si>
    <t>Propane Heating Cost</t>
  </si>
  <si>
    <t>Savings</t>
  </si>
  <si>
    <t>Cooling Cost</t>
  </si>
  <si>
    <t>Total Annual Cost</t>
  </si>
  <si>
    <t>Sum</t>
  </si>
  <si>
    <t>3.0_Draft2</t>
  </si>
  <si>
    <t>*Prop and oil need to be comfirmed with nyserda</t>
  </si>
  <si>
    <t>Baeline</t>
  </si>
  <si>
    <t>Installed</t>
  </si>
  <si>
    <t>2.9.24</t>
  </si>
  <si>
    <t>Updated NYSERDA Pro forma addition with cost savings calculator</t>
  </si>
  <si>
    <t>Added kwh and MMBTU Savings to ASHP equipment info tab</t>
  </si>
  <si>
    <t>Ductless Mini Split - ccASHP Dual Fuel Thermostat 1</t>
  </si>
  <si>
    <t>Ductless Mini Split - ccASHP Dual Fuel Thermostat 0.9</t>
  </si>
  <si>
    <t>Ductless Multi Split - ccASHP Dual Fuel Thermostat 1</t>
  </si>
  <si>
    <t>Ductless Multi Split - ccASHP Dual Fuel Thermostat 0.9</t>
  </si>
  <si>
    <t>Added ductless duel fuel thermostats to references</t>
  </si>
  <si>
    <t>CX35</t>
  </si>
  <si>
    <t>Chiltrix</t>
  </si>
  <si>
    <t>Mono-bloc</t>
  </si>
  <si>
    <t>HPX5</t>
  </si>
  <si>
    <t>IBC Technologies</t>
  </si>
  <si>
    <t>HPX3</t>
  </si>
  <si>
    <t>EVI DC 6 Ton</t>
  </si>
  <si>
    <t>EVI DC 5 Ton</t>
  </si>
  <si>
    <t>EVI DC 3.5 Ton</t>
  </si>
  <si>
    <t>Stiebel Eltron</t>
  </si>
  <si>
    <t>System M</t>
  </si>
  <si>
    <t>Split</t>
  </si>
  <si>
    <t>45SIS-060A4</t>
  </si>
  <si>
    <t>45SIM-060A4</t>
  </si>
  <si>
    <t>45SIM-036A4</t>
  </si>
  <si>
    <t>45ILAHP48A4</t>
  </si>
  <si>
    <t>ATW-75-HACW</t>
  </si>
  <si>
    <t>Nordic</t>
  </si>
  <si>
    <t>ATW-65-HACW</t>
  </si>
  <si>
    <t>ATW-55-HACW</t>
  </si>
  <si>
    <t>ATW-45-HACW</t>
  </si>
  <si>
    <t>CX50</t>
  </si>
  <si>
    <t>CX34</t>
  </si>
  <si>
    <t>ANK</t>
  </si>
  <si>
    <t>Aermec</t>
  </si>
  <si>
    <t>System Type</t>
  </si>
  <si>
    <t>AWHP Manufacturers</t>
  </si>
  <si>
    <r>
      <t>COP</t>
    </r>
    <r>
      <rPr>
        <b/>
        <vertAlign val="subscript"/>
        <sz val="18"/>
        <color theme="3" tint="-0.249977111117893"/>
        <rFont val="Times New Roman"/>
        <family val="1"/>
      </rPr>
      <t>A5W110</t>
    </r>
    <r>
      <rPr>
        <b/>
        <sz val="18"/>
        <color theme="3" tint="-0.249977111117893"/>
        <rFont val="Times New Roman"/>
        <family val="1"/>
      </rPr>
      <t>:</t>
    </r>
  </si>
  <si>
    <t>Total Estimated ∆kWh Savings:</t>
  </si>
  <si>
    <t>Existing Cooling Equipment:</t>
  </si>
  <si>
    <t>Existing Heating Equipment:</t>
  </si>
  <si>
    <r>
      <t xml:space="preserve">Unit Controlled    
</t>
    </r>
    <r>
      <rPr>
        <b/>
        <sz val="14"/>
        <color theme="6" tint="-0.249977111117893"/>
        <rFont val="Times New Roman"/>
        <family val="1"/>
      </rPr>
      <t>From Integrated Controls Tab :</t>
    </r>
    <r>
      <rPr>
        <b/>
        <sz val="18"/>
        <color theme="6" tint="-0.249977111117893"/>
        <rFont val="Times New Roman"/>
        <family val="1"/>
      </rPr>
      <t xml:space="preserve">
</t>
    </r>
  </si>
  <si>
    <t>AWHP Heating and Cooling System 1</t>
  </si>
  <si>
    <t>Indoor Model Number:</t>
  </si>
  <si>
    <t>Indoor Serial Number:</t>
  </si>
  <si>
    <r>
      <t>EER2</t>
    </r>
    <r>
      <rPr>
        <b/>
        <vertAlign val="subscript"/>
        <sz val="18"/>
        <color theme="3" tint="-0.249977111117893"/>
        <rFont val="Times New Roman"/>
        <family val="1"/>
      </rPr>
      <t>A95W45</t>
    </r>
    <r>
      <rPr>
        <b/>
        <sz val="18"/>
        <color theme="3" tint="-0.249977111117893"/>
        <rFont val="Times New Roman"/>
        <family val="1"/>
      </rPr>
      <t>:</t>
    </r>
  </si>
  <si>
    <t>AWHP</t>
  </si>
  <si>
    <t>AWHP Equipment Information</t>
  </si>
  <si>
    <t>Cooling Capacity (BTUh):</t>
  </si>
  <si>
    <t>Heating Capacity (BTUh):</t>
  </si>
  <si>
    <t>Worksheet Tab- ASHP &amp; AWHP</t>
  </si>
  <si>
    <t>AWHP Heating and Cooling System 2</t>
  </si>
  <si>
    <t>AWHP Heating and Cooling System 5</t>
  </si>
  <si>
    <t>AWHP Heating and Cooling System 4</t>
  </si>
  <si>
    <t>AWHP Heating and Cooling System 3</t>
  </si>
  <si>
    <t>Whole House AWHP - Split</t>
  </si>
  <si>
    <t>Whole House AWHP - mono-bloc</t>
  </si>
  <si>
    <t>2.16.24</t>
  </si>
  <si>
    <t>Added AWHP info collection tables and linked qualifying index and rebate calculations</t>
  </si>
  <si>
    <t>3.0_Draft5</t>
  </si>
  <si>
    <t>Whole House AWHP - monobloc</t>
  </si>
  <si>
    <t>Attic Flat</t>
  </si>
  <si>
    <t>Attic Slope</t>
  </si>
  <si>
    <t>Knee Wall Flat</t>
  </si>
  <si>
    <t>Knee Wall Slope</t>
  </si>
  <si>
    <t>Attic Hatch or Tent</t>
  </si>
  <si>
    <t>Dense Pack Floor</t>
  </si>
  <si>
    <t>2.21.24</t>
  </si>
  <si>
    <t>Ref Tab: Insulation: Added Attic and Attic 2 Location Attributes</t>
  </si>
  <si>
    <t>Home Performance Tab: Updated Data Validation for Location Attribute in Insulation Tables</t>
  </si>
  <si>
    <t>Location 6:</t>
  </si>
  <si>
    <t>Home Performance Tab: Updated Conditional Formatting for Attic and Attic 2</t>
  </si>
  <si>
    <t>Home Performance Tab: Added location 6 for Insulation</t>
  </si>
  <si>
    <t>V3_Draft6</t>
  </si>
  <si>
    <t>Whole Building Heat Pumps: Air to Water  - New Product Submission</t>
  </si>
  <si>
    <t>ALL AWHPs</t>
  </si>
  <si>
    <t>Eligibility Requirements (products must meet all of the following criteria):</t>
  </si>
  <si>
    <t xml:space="preserve">• Must be an air source heat pump
• Has refrigerant to water or water/glycol heat exchange
• Feeds into building space heating hydronic distribution system 
• Meets the following performance criteria:
       o COP of 1.7 or greater at A5W110 (Ambient air 5F, Leaving Water Temperatue 110F)
• Nominal Cooling Capacity ≤ 72,000 btu/h
</t>
  </si>
  <si>
    <t>* Coefficient of Performance 1.7 (or above) under the following condition: Outdoor (Ambient) temperature of 5F, delivered water temperature of 110F</t>
  </si>
  <si>
    <t>Model/Series Name</t>
  </si>
  <si>
    <r>
      <t xml:space="preserve">System Type
</t>
    </r>
    <r>
      <rPr>
        <b/>
        <sz val="9"/>
        <rFont val="Calibri"/>
        <family val="2"/>
        <scheme val="minor"/>
      </rPr>
      <t>Mono-bloc or Split</t>
    </r>
  </si>
  <si>
    <r>
      <t xml:space="preserve">Control Type
</t>
    </r>
    <r>
      <rPr>
        <b/>
        <sz val="9"/>
        <rFont val="Calibri"/>
        <family val="2"/>
        <scheme val="minor"/>
      </rPr>
      <t>Variable, Multi, or Single Speed</t>
    </r>
  </si>
  <si>
    <t>Nominal Cooling Capacity 
(tons)</t>
  </si>
  <si>
    <t xml:space="preserve">COP @ A5W110 </t>
  </si>
  <si>
    <t>Heating Capacity @ A5W110 (MBtu/h)</t>
  </si>
  <si>
    <t>Cooling EER @ A95W45 (Btu/Wh)</t>
  </si>
  <si>
    <t>Heating Tons</t>
  </si>
  <si>
    <t>Heating Capacity (BTUH)</t>
  </si>
  <si>
    <t>Cooling Capacity (BTUH)</t>
  </si>
  <si>
    <t>ANK030H°°°°°5</t>
  </si>
  <si>
    <t>Single Spd</t>
  </si>
  <si>
    <t>ANK045H°°°°°5</t>
  </si>
  <si>
    <t>ANK050H°°°°°5</t>
  </si>
  <si>
    <t>ANKI020H°°°J°°5</t>
  </si>
  <si>
    <t>ANKI020HX°°J°°5</t>
  </si>
  <si>
    <t>ANKI025H°°°J°°5</t>
  </si>
  <si>
    <t>ANKI025HX°°J°°5</t>
  </si>
  <si>
    <t>ANKI045H°°°J°°5</t>
  </si>
  <si>
    <t>ANKI045HX°°J°°5</t>
  </si>
  <si>
    <t>Apollo/Mbtek</t>
  </si>
  <si>
    <t>AP-EVI-DC-3.5T</t>
  </si>
  <si>
    <t>Variable Spd</t>
  </si>
  <si>
    <t>AP-EVI-DC-5T</t>
  </si>
  <si>
    <t>AP-EVI-DC-6T</t>
  </si>
  <si>
    <t>Arctic</t>
  </si>
  <si>
    <t>035ZA/(BE)</t>
  </si>
  <si>
    <t>ARCTIC EVI</t>
  </si>
  <si>
    <t>050ZA/(BE)</t>
  </si>
  <si>
    <t>060ZA/(BE)</t>
  </si>
  <si>
    <t>Chiltrix CX34</t>
  </si>
  <si>
    <t>Chiltrix CX35</t>
  </si>
  <si>
    <t>Chiltrix CX50</t>
  </si>
  <si>
    <t>EcoForest</t>
  </si>
  <si>
    <t>ecoAIR 1-7 PRO</t>
  </si>
  <si>
    <t>ecoAIR</t>
  </si>
  <si>
    <t>ecoAIR 1-9 PRO</t>
  </si>
  <si>
    <t>ecoAIR 3-12 PRO</t>
  </si>
  <si>
    <t>ecoAIR T 3-12 PRO</t>
  </si>
  <si>
    <t>ecoAIR 3-18 PRO</t>
  </si>
  <si>
    <t>ecoAIR T 3-18 PRO</t>
  </si>
  <si>
    <t>ecoAIR EVI 4-20</t>
  </si>
  <si>
    <t>ecoAIR EVI T 4-20</t>
  </si>
  <si>
    <t>EnerTech</t>
  </si>
  <si>
    <t>AV030</t>
  </si>
  <si>
    <t>AV</t>
  </si>
  <si>
    <t>AV060</t>
  </si>
  <si>
    <t>HPX</t>
  </si>
  <si>
    <t>Mestek / SpacePak</t>
  </si>
  <si>
    <t>SIM Series</t>
  </si>
  <si>
    <t>SIS Series</t>
  </si>
  <si>
    <t>CC32-18</t>
  </si>
  <si>
    <t>Solstice R32 Series</t>
  </si>
  <si>
    <t>CC32-40</t>
  </si>
  <si>
    <t>CC32-60</t>
  </si>
  <si>
    <t>ATW-25-HACW</t>
  </si>
  <si>
    <t>ATW-Series</t>
  </si>
  <si>
    <t>Multi Spd</t>
  </si>
  <si>
    <t>Samsung</t>
  </si>
  <si>
    <t>AM036CNBDCH/AA</t>
  </si>
  <si>
    <t>Hydro Unit HE</t>
  </si>
  <si>
    <t>no cooling</t>
  </si>
  <si>
    <t>AM048CNBDCH/AA</t>
  </si>
  <si>
    <t>AM048CNBFCB/AA</t>
  </si>
  <si>
    <t>Hydro Unit HT</t>
  </si>
  <si>
    <t>WPL A2W 15 Premium</t>
  </si>
  <si>
    <t>WPL A2W</t>
  </si>
  <si>
    <t>WPL A2W 25 Premium</t>
  </si>
  <si>
    <t>Taco</t>
  </si>
  <si>
    <t>System M-1</t>
  </si>
  <si>
    <t>Control Type</t>
  </si>
  <si>
    <t>Heating Load</t>
  </si>
  <si>
    <t>Lookup by Fuel Type</t>
  </si>
  <si>
    <t>Unit</t>
  </si>
  <si>
    <t>Cost per</t>
  </si>
  <si>
    <t>MBtu per</t>
  </si>
  <si>
    <t>Fuels</t>
  </si>
  <si>
    <t>eff</t>
  </si>
  <si>
    <t>Name</t>
  </si>
  <si>
    <t>Electric Utility/Data Source</t>
  </si>
  <si>
    <t>per kWh</t>
  </si>
  <si>
    <t>(kWh)</t>
  </si>
  <si>
    <t>PSEG Long Island - 0</t>
  </si>
  <si>
    <t>per gal</t>
  </si>
  <si>
    <t>(gal)</t>
  </si>
  <si>
    <t>Long Island - 2022-2023 Avg</t>
  </si>
  <si>
    <t>per therm</t>
  </si>
  <si>
    <t>(therms)</t>
  </si>
  <si>
    <t xml:space="preserve"> - 2022-2023 Avg</t>
  </si>
  <si>
    <t>MMBTU/Unit</t>
  </si>
  <si>
    <t>Displaced Fuel</t>
  </si>
  <si>
    <t>Cooling Load</t>
  </si>
  <si>
    <t>GPD</t>
  </si>
  <si>
    <t>∆T</t>
  </si>
  <si>
    <t>Fderate</t>
  </si>
  <si>
    <r>
      <t>Q</t>
    </r>
    <r>
      <rPr>
        <b/>
        <vertAlign val="subscript"/>
        <sz val="11"/>
        <color theme="0"/>
        <rFont val="Calibri"/>
        <family val="2"/>
        <scheme val="minor"/>
      </rPr>
      <t>GSHP,DHW</t>
    </r>
  </si>
  <si>
    <t>Adj UEF</t>
  </si>
  <si>
    <r>
      <t>UEF</t>
    </r>
    <r>
      <rPr>
        <b/>
        <vertAlign val="subscript"/>
        <sz val="11"/>
        <color theme="0"/>
        <rFont val="Calibri"/>
        <family val="2"/>
        <scheme val="minor"/>
      </rPr>
      <t>FF,baseline</t>
    </r>
  </si>
  <si>
    <r>
      <t>UEF</t>
    </r>
    <r>
      <rPr>
        <b/>
        <vertAlign val="subscript"/>
        <sz val="11"/>
        <color theme="0"/>
        <rFont val="Calibri"/>
        <family val="2"/>
        <scheme val="minor"/>
      </rPr>
      <t>EWH,baseline</t>
    </r>
  </si>
  <si>
    <t>Baseline UEF</t>
  </si>
  <si>
    <t>kWh_HPWH</t>
  </si>
  <si>
    <t>DHW Cost</t>
  </si>
  <si>
    <t>HPWH Scenario</t>
  </si>
  <si>
    <t>Existing Scenario</t>
  </si>
  <si>
    <t>Proforma Calcs</t>
  </si>
  <si>
    <t>Base Case kWh Cooling</t>
  </si>
  <si>
    <t>ASHP kWh Cooling</t>
  </si>
  <si>
    <t>3.5.24</t>
  </si>
  <si>
    <t>AWHP tab: Added control type as hidden field in Equipment info</t>
  </si>
  <si>
    <t>NYSERDA Proforma: Added HPWH saving calcs to Qual Index</t>
  </si>
  <si>
    <t>V3.0_Draft11</t>
  </si>
  <si>
    <t>AWHP Savings</t>
  </si>
  <si>
    <t xml:space="preserve">AWHP </t>
  </si>
  <si>
    <t>Term</t>
  </si>
  <si>
    <t>Felec,c</t>
  </si>
  <si>
    <t>BEFLHh</t>
  </si>
  <si>
    <t>BEFLHc</t>
  </si>
  <si>
    <t>Fpump</t>
  </si>
  <si>
    <r>
      <t>F</t>
    </r>
    <r>
      <rPr>
        <b/>
        <vertAlign val="subscript"/>
        <sz val="11"/>
        <rFont val="Calibri"/>
        <family val="2"/>
        <scheme val="minor"/>
      </rPr>
      <t>fuelheat</t>
    </r>
  </si>
  <si>
    <r>
      <t>F load heating/ F</t>
    </r>
    <r>
      <rPr>
        <b/>
        <vertAlign val="subscript"/>
        <sz val="11"/>
        <rFont val="Calibri"/>
        <family val="2"/>
        <scheme val="minor"/>
      </rPr>
      <t>ElecCool</t>
    </r>
  </si>
  <si>
    <t>Added AWHP Savings Calcs to Qual Index</t>
  </si>
  <si>
    <t>3.6.24</t>
  </si>
  <si>
    <t>AWHP MMBTU Calc updated</t>
  </si>
  <si>
    <t>AWHP EER is now converted to EER2 in Qual Index</t>
  </si>
  <si>
    <t>V3.0_Draft12</t>
  </si>
  <si>
    <t>HSPF2/COP</t>
  </si>
  <si>
    <t>a / Fdefrost</t>
  </si>
  <si>
    <t>b / Fpump</t>
  </si>
  <si>
    <t>c / Freset</t>
  </si>
  <si>
    <t>d / SEF</t>
  </si>
  <si>
    <t>A2WHP Savings Terms</t>
  </si>
  <si>
    <t>SEF@110</t>
  </si>
  <si>
    <t>AWHP System Type</t>
  </si>
  <si>
    <t>QPL</t>
  </si>
  <si>
    <t>Fdefrost</t>
  </si>
  <si>
    <t>Constant Speed</t>
  </si>
  <si>
    <t>Variable Speed w/DF</t>
  </si>
  <si>
    <t>Pumping Power ADJ</t>
  </si>
  <si>
    <t>Located in a Disadvantaged Community:</t>
  </si>
  <si>
    <t>https://www.nyserda.ny.gov/ny/disadvantaged-communities</t>
  </si>
  <si>
    <t>3.7.24</t>
  </si>
  <si>
    <t>Added DAC input to customer information tab</t>
  </si>
  <si>
    <t xml:space="preserve">Additional Rebate Guidelines Whole House Cold Climate Air Source Heat Pump Home Comfort Projects </t>
  </si>
  <si>
    <t xml:space="preserve">Additional Rebate Guidelines Whole House Air to Water Heat Pump Home Comfort Projects </t>
  </si>
  <si>
    <t>The Whole House Air to Water Heat Pump rebate is only available for newly installed Mono-Bloc or Split System Air to Water Heat Pumps and the Heating Capacity must be both sized and used for 100%-120% of the building's heating load, as calculated by the Manual J</t>
  </si>
  <si>
    <t>Rebates are available for existing building scenarios only; New Construction projects are not eligible</t>
  </si>
  <si>
    <t>New York State Clean Heat Air to Water Heat Pump Qualified Product List</t>
  </si>
  <si>
    <t>An ACCA Manual J is required for both Whole House Cold Climate Air Source Heat Pumps and Whole House Air to Water Heat Pumps</t>
  </si>
  <si>
    <r>
      <t>Rebates will be calculated based on the Heating Capacity found on the New York State Air to Water Heat Pump Qualified Products List and</t>
    </r>
    <r>
      <rPr>
        <b/>
        <i/>
        <sz val="11"/>
        <color theme="1"/>
        <rFont val="Arial Narrow"/>
        <family val="2"/>
      </rPr>
      <t xml:space="preserve"> be based on total heating capacity installed</t>
    </r>
  </si>
  <si>
    <t>Eligible Air to Water Heat Pumps must be listed on the New York State Air to Water Heat Pump Qualified Products List</t>
  </si>
  <si>
    <t xml:space="preserve">All proposed Air to Water Heat Pumps must be found in the New York State Air to Water Heat Pump Qualified Product List and meet eligiblility requirements as found here:
</t>
  </si>
  <si>
    <r>
      <t>All Whole House Air to Water Heat Pumps must have a COP of 1.7 or greater at A5W110 (Ambient air 5</t>
    </r>
    <r>
      <rPr>
        <sz val="11"/>
        <color theme="1"/>
        <rFont val="Calibri"/>
        <family val="2"/>
      </rPr>
      <t>°</t>
    </r>
    <r>
      <rPr>
        <sz val="11"/>
        <color theme="1"/>
        <rFont val="Arial Narrow"/>
        <family val="2"/>
      </rPr>
      <t>F, Leaving Water Temperate 110°F) and a nominal cooling capacity of ≤ 72,000 btu/h</t>
    </r>
  </si>
  <si>
    <t>All Whole House Air to Water Heat Pumps must have refrigerant to water or water/glycol heat exchange and can feed into building space heating hyronic system</t>
  </si>
  <si>
    <t>Enhanced rebates are available to qualified Income Eligible customers for Whole House Cold Climate Air Source Heat Pump Projects and Whole House Air to Water Heat Pump Projects</t>
  </si>
  <si>
    <t>A per project contractor incentive is available to all qualifying Home Comfort Partners (please note, the Contractor Incentive will be applied to the  equipment entered on the first line of the " ASHP Equipment Information" tab or the "A2WHP Equipment Information" tab)</t>
  </si>
  <si>
    <t>Integrated Controls are required for all projects where a supplemental heating source is present (Whole House Cold Climate Air Source Heat Pumps only)</t>
  </si>
  <si>
    <r>
      <t>All Whole House Cold Climate Air Source Heat Pump equipment installations 17</t>
    </r>
    <r>
      <rPr>
        <sz val="11"/>
        <color indexed="8"/>
        <rFont val="Calibri"/>
        <family val="2"/>
      </rPr>
      <t>°</t>
    </r>
    <r>
      <rPr>
        <sz val="11"/>
        <color indexed="8"/>
        <rFont val="Arial Narrow"/>
        <family val="2"/>
      </rPr>
      <t>F Maximum Heating Capacity must meet at least 90-120% of the Manual J designed heat load</t>
    </r>
  </si>
  <si>
    <t>Low Income &amp; Low Income Disadvantaged Community Rebate</t>
  </si>
  <si>
    <t>Market Rebate</t>
  </si>
  <si>
    <t>Market &amp; Disadvantaged Community Rebate</t>
  </si>
  <si>
    <t>Disadvantaged Community (DAC) rebates are available to Market and Low Income customers who are located within a Disadvantaged Community; DAC status can be checked here:</t>
  </si>
  <si>
    <t>*PSEG Long Island will make the final determination if a customer is located within a Disadvantaged Community based on the above link and data</t>
  </si>
  <si>
    <t>*For the purpose of this table, "Tons" is referring to Heating BTUh based on AHRI 17F Rated data (ccASHP) or Heating Capacity (AWHP)
**Rebates are based on Total Heating Capacity</t>
  </si>
  <si>
    <t>Market DAC</t>
  </si>
  <si>
    <t>Windows Cap</t>
  </si>
  <si>
    <t>DAC &amp; LMI</t>
  </si>
  <si>
    <t>DAC?</t>
  </si>
  <si>
    <t>Elig Tab: Added AWHP Language</t>
  </si>
  <si>
    <t>Guidelines: Added AWHP Language</t>
  </si>
  <si>
    <t>Ref Tab: Updated HPwES Table to account for new DAC rebates</t>
  </si>
  <si>
    <t>Tables: Updated HPwES Tables to nclude DAC Rebates</t>
  </si>
  <si>
    <t>Eligibility Tab: Updated screenshots for HPwES Tables</t>
  </si>
  <si>
    <t>Qual Index: Updated Duct Sealing formula</t>
  </si>
  <si>
    <t>Qual Index: Updates formulas for Insulation and air Sealing</t>
  </si>
  <si>
    <t>V3_D14</t>
  </si>
  <si>
    <t>Ve_D15</t>
  </si>
  <si>
    <r>
      <t xml:space="preserve">Please note, in order to qualify for the Disadvantaged Community rebates, </t>
    </r>
    <r>
      <rPr>
        <b/>
        <sz val="11"/>
        <color theme="1"/>
        <rFont val="Calibri"/>
        <family val="2"/>
        <scheme val="minor"/>
      </rPr>
      <t>all closing documents must be received by November 1, 2024</t>
    </r>
  </si>
  <si>
    <t xml:space="preserve">The Residential Efficiency Program offers rebates to PSEG Long Island customers installing efficient ASHP, weatherization equipment, water heating equipment, and HVAC tune-ups.  Customers may qualify for loans for both Home Comfort (ASHP) and Home Performance with ENERGY STAR (weatherization) projects. All projects are subject to pre-inspections, pre-approval, and post inspections.
</t>
  </si>
  <si>
    <t>3.8.24</t>
  </si>
  <si>
    <t>Cust Info: Removed Nat Gas Customer Language - We allow Nat Gas customers temporarily</t>
  </si>
  <si>
    <t>Elig Table: Removed Nat Gas Customer Language - We allow Nat Gas customers temporarily</t>
  </si>
  <si>
    <t xml:space="preserve">Home Performance with ENERGY STAR market and income eligible rebates are available to all residential electric customers. It is recommended that all participants receive a free Home Energy Assessment before Home Performance with ENERGY STAR participation. Loans are available for Home Performance with ENERGY STAR projects. Speak to your Home Peformance with ENERGY STAR Partner for more information.
</t>
  </si>
  <si>
    <t>Air to Water Heat Pump</t>
  </si>
  <si>
    <t>Ref Tab: Added Air to Water Heat Pump to Home Performance Heating and Cooling dropdown Tables</t>
  </si>
  <si>
    <t>A2WHP Tab: Renamed tab to Air to Water Heat Pump &amp; removed Int Controls Language</t>
  </si>
  <si>
    <t>02/05/24</t>
  </si>
  <si>
    <t>02/23/24</t>
  </si>
  <si>
    <t>02/09/24</t>
  </si>
  <si>
    <t>02/23/34</t>
  </si>
  <si>
    <t>02/21/24</t>
  </si>
  <si>
    <t>02/14/24</t>
  </si>
  <si>
    <t>01/31/24</t>
  </si>
  <si>
    <t>01/04/21</t>
  </si>
  <si>
    <t>01/22/24</t>
  </si>
  <si>
    <t>02/16/24</t>
  </si>
  <si>
    <t>12/08/23</t>
  </si>
  <si>
    <t>12/19/23</t>
  </si>
  <si>
    <t>12/20/23</t>
  </si>
  <si>
    <t>12/21/23</t>
  </si>
  <si>
    <t>01/02/24</t>
  </si>
  <si>
    <t>01/09/24</t>
  </si>
  <si>
    <t>01/10/24</t>
  </si>
  <si>
    <t>01/16/24</t>
  </si>
  <si>
    <t>01/15/24</t>
  </si>
  <si>
    <t>01/25/24</t>
  </si>
  <si>
    <t>01/29/24</t>
  </si>
  <si>
    <t>01/30/24</t>
  </si>
  <si>
    <t>02/01/24</t>
  </si>
  <si>
    <t>02/02/24</t>
  </si>
  <si>
    <t>TTI FABRICATION INC</t>
  </si>
  <si>
    <t>G&amp;W International Canada Inc.</t>
  </si>
  <si>
    <t>MAXIAIR CENTRAL</t>
  </si>
  <si>
    <t xml:space="preserve">SUPREME CENTRAL	</t>
  </si>
  <si>
    <t xml:space="preserve">MAXI AIR CENTRAL	</t>
  </si>
  <si>
    <t>American Standard / Mitsubishi Electric</t>
  </si>
  <si>
    <t>ICONIC AIR SOLUTION</t>
  </si>
  <si>
    <t>E COLD</t>
  </si>
  <si>
    <t>HOTPOINT</t>
  </si>
  <si>
    <t>AI AIR CONDITIONING</t>
  </si>
  <si>
    <t>BLUEFIN</t>
  </si>
  <si>
    <t>LPS Legacy</t>
  </si>
  <si>
    <t>INNOVA</t>
  </si>
  <si>
    <t>K2</t>
  </si>
  <si>
    <t>OPUS</t>
  </si>
  <si>
    <t>SOLAIR</t>
  </si>
  <si>
    <t>TURBOFIN</t>
  </si>
  <si>
    <t>RUSSELL</t>
  </si>
  <si>
    <t>SURE</t>
  </si>
  <si>
    <t>GUD24W/A-D(U)</t>
  </si>
  <si>
    <t>KU24UHO</t>
  </si>
  <si>
    <t>F45-SPLTCC30</t>
  </si>
  <si>
    <t>F45-SPLTAH36     </t>
  </si>
  <si>
    <t>COU-D30HNR1-D01-J0</t>
  </si>
  <si>
    <t>F45-SPLTAH36</t>
  </si>
  <si>
    <t xml:space="preserve">SUPRM24CC	</t>
  </si>
  <si>
    <t xml:space="preserve">CLASS24CC	</t>
  </si>
  <si>
    <t>A4AH5V48A1C3 + DF</t>
  </si>
  <si>
    <t>A4AH5V42A1C3 + DF</t>
  </si>
  <si>
    <t>A4AH5V30A1B3 + DF</t>
  </si>
  <si>
    <t>A4AH5V36A1C3 + DF</t>
  </si>
  <si>
    <t>A4AH5V24A1B3 + DF</t>
  </si>
  <si>
    <t>DC37A44-210L</t>
  </si>
  <si>
    <t>AE-X3M24BU</t>
  </si>
  <si>
    <t>AY-XPC9/12/18BU</t>
  </si>
  <si>
    <t>DC61A44-245R</t>
  </si>
  <si>
    <t>HVH-18B2D</t>
  </si>
  <si>
    <t>HAH-18B2D</t>
  </si>
  <si>
    <t>AOU18RLXFZ</t>
  </si>
  <si>
    <t>CA*EA6030*4A*+MBVK20DP1X00A*</t>
  </si>
  <si>
    <t>CA*EA4830*4A*+MBVK16CP1X00A*</t>
  </si>
  <si>
    <t>CA*EA3026*4A*+MBVK20DP1X00A*</t>
  </si>
  <si>
    <t>CA*EA3026*4A*+MBVK16CP1X00A*</t>
  </si>
  <si>
    <t>CA*EA3026*4A*+MBVK12BP1X00A*</t>
  </si>
  <si>
    <t>CA*EA2422*4A*+MBVK16CP1X00A*</t>
  </si>
  <si>
    <t>CA*EA2422*4A*+MBVK12BP1X00A*</t>
  </si>
  <si>
    <t>CA*EA1818*4A*+MBVK16CP1X00A*</t>
  </si>
  <si>
    <t>CA*EA1818*4A*+MBVK12BP1X00A*</t>
  </si>
  <si>
    <t>AHVE24BP1400B*</t>
  </si>
  <si>
    <t>DFVE24BP1400B*</t>
  </si>
  <si>
    <t>LHN098HV1</t>
  </si>
  <si>
    <t>LHN128HV1</t>
  </si>
  <si>
    <t>LHN188HV1</t>
  </si>
  <si>
    <t>LHN248HV1</t>
  </si>
  <si>
    <t>FGH-12ES/E25-O</t>
  </si>
  <si>
    <t>FGH-12ES/E25-I</t>
  </si>
  <si>
    <t>FGH-18ES/E25-O</t>
  </si>
  <si>
    <t>FGH-18ES/E25-I</t>
  </si>
  <si>
    <t>FGH-09ES/E25-O</t>
  </si>
  <si>
    <t>FGH-09ES/E25-I</t>
  </si>
  <si>
    <t>FGH-24ES/E25-O</t>
  </si>
  <si>
    <t>FGH-24ES/E25-I</t>
  </si>
  <si>
    <t>MUZ-GS18NAHZ***</t>
  </si>
  <si>
    <t>NTXSSH18A112*</t>
  </si>
  <si>
    <t>NTXSSH18A112**</t>
  </si>
  <si>
    <t>AVW-28H3FH2</t>
  </si>
  <si>
    <t>AVD-07HJFH</t>
  </si>
  <si>
    <t>AVD-07HJFH+AVBC-07HJFKA</t>
  </si>
  <si>
    <t>AVBC-07HJFKA</t>
  </si>
  <si>
    <t>AVC-12HJFA1</t>
  </si>
  <si>
    <t>AVC-15HJFA1</t>
  </si>
  <si>
    <t>AVD-15HCFCH1</t>
  </si>
  <si>
    <t>AOUH12LMAS1</t>
  </si>
  <si>
    <t>AOX330U-18HFN1-MR0</t>
  </si>
  <si>
    <t>AOX430U-24HFN1-MR0</t>
  </si>
  <si>
    <t>ICLZ18AK</t>
  </si>
  <si>
    <t>IFLA18IK</t>
  </si>
  <si>
    <t>ICLZ24AK</t>
  </si>
  <si>
    <t>IFLA24IK</t>
  </si>
  <si>
    <t>ICLZ30AK</t>
  </si>
  <si>
    <t>IFLA30IK</t>
  </si>
  <si>
    <t>ICLZ36AK</t>
  </si>
  <si>
    <t>IFLA36IK</t>
  </si>
  <si>
    <t>ICLZ48AK</t>
  </si>
  <si>
    <t>IFLA48IK</t>
  </si>
  <si>
    <t>ZAV-24HDM-US</t>
  </si>
  <si>
    <t>ZAV-36HDM-US</t>
  </si>
  <si>
    <t>ZAV-48HDM-US</t>
  </si>
  <si>
    <t>ZAV-60HDM-US</t>
  </si>
  <si>
    <t>ICLO18AK</t>
  </si>
  <si>
    <t>ICLO24AK</t>
  </si>
  <si>
    <t>ICLO36AK</t>
  </si>
  <si>
    <t>ICLO48AK</t>
  </si>
  <si>
    <t>ICLO60AK</t>
  </si>
  <si>
    <t>IFLA60IK</t>
  </si>
  <si>
    <t>ICLZ60AK</t>
  </si>
  <si>
    <t>CCOACC3036B</t>
  </si>
  <si>
    <t>CCOACC24A</t>
  </si>
  <si>
    <t>BLCA-24A14AC</t>
  </si>
  <si>
    <t>BLCA-24A14AC-UNC</t>
  </si>
  <si>
    <t>IFLV30IK</t>
  </si>
  <si>
    <t>IFLV18IK</t>
  </si>
  <si>
    <t>IFLV24IK</t>
  </si>
  <si>
    <t>IFLV36IK</t>
  </si>
  <si>
    <t>NOX330-18HFN1-MR0</t>
  </si>
  <si>
    <t>NVBL-18HWFN1-MH3</t>
  </si>
  <si>
    <t>NVBL-24HWFN1-MI3</t>
  </si>
  <si>
    <t>2KARDA12UVC</t>
  </si>
  <si>
    <t>2KARDA18UVC</t>
  </si>
  <si>
    <t>MVD-24HFN1AA</t>
  </si>
  <si>
    <t>MVEP-24HFN1AA</t>
  </si>
  <si>
    <t>MOD-24HFN1AA</t>
  </si>
  <si>
    <t>MSEP-24HFN1AA</t>
  </si>
  <si>
    <t>MOX4-18HFN1AA</t>
  </si>
  <si>
    <t>MSEP-18HFN1AA</t>
  </si>
  <si>
    <t>MVX4-18HFN1AA</t>
  </si>
  <si>
    <t>MVEP-18HFN1AA</t>
  </si>
  <si>
    <t>AOE30U-48HFN1-MP0(GA)</t>
  </si>
  <si>
    <t>ACD1-48HRFN1-M(GA)</t>
  </si>
  <si>
    <t>MOBMH480C</t>
  </si>
  <si>
    <t>RO-SZ30-AB-Q</t>
  </si>
  <si>
    <t>RW-SZ30-AC-Q</t>
  </si>
  <si>
    <t>M5H60H/O4S4P</t>
  </si>
  <si>
    <t>HO-SZ36-AB-Q</t>
  </si>
  <si>
    <t>HW-SZ36-AB-Q</t>
  </si>
  <si>
    <t>HO-MT28-AC-Q</t>
  </si>
  <si>
    <t>HO-MQ36-AC-Q</t>
  </si>
  <si>
    <t>4TWV7X24A1</t>
  </si>
  <si>
    <t>4TXCB004DS3+P0V0A000M30SD+LRP</t>
  </si>
  <si>
    <t>4A6V7X24A1</t>
  </si>
  <si>
    <t>4TXCB003DS3+P0V0A000M30SD+LRP</t>
  </si>
  <si>
    <t>4TWV7X36A1</t>
  </si>
  <si>
    <t>4TXCB006DS3+P0V0A000M30SD+LRP</t>
  </si>
  <si>
    <t>4A6V7X36A1</t>
  </si>
  <si>
    <t>4PX*BU36BS3+P0V0A000M30SD+LRP</t>
  </si>
  <si>
    <t>4TWV7X48A1</t>
  </si>
  <si>
    <t>4PX*CU42BS3+P0V0C000M50SD+LRP</t>
  </si>
  <si>
    <t>4A6V7X48A1</t>
  </si>
  <si>
    <t>4PX*CU48BS3+P0V0C000M50SD+LRP</t>
  </si>
  <si>
    <t>4TXCC007DS3+P0V0C000M50SD+LRP</t>
  </si>
  <si>
    <t>4PX*CU60BS3+P0V0C000M50SD+LRP</t>
  </si>
  <si>
    <t>4TXCC009DS3+P0V0C000M50SD+LRP</t>
  </si>
  <si>
    <t>4PX*CD60BS3+P0V0C000M50SD+LRP</t>
  </si>
  <si>
    <t>4TXCC005DS3+P0V0C000M50SD+LRP</t>
  </si>
  <si>
    <t>4TXCB006DS3+P0V0B000M40SD+LRP</t>
  </si>
  <si>
    <t>4PX*BU48BS3+P0V0B000M40SD+LRP</t>
  </si>
  <si>
    <t>4PX*DU60BS3+P0V0D000M50SD+LRP</t>
  </si>
  <si>
    <t>4PX*DU60BS3+P0V0C000M50SD+LRP</t>
  </si>
  <si>
    <t>4TXCD010DS3+P0V0D000M50SD+LRP</t>
  </si>
  <si>
    <t>4TXCD010DS3+P0V0C000M50SD+LRP</t>
  </si>
  <si>
    <t>4PX*DD60BS3+P0V0D000M50SD+LRP</t>
  </si>
  <si>
    <t>4PX*DU48BS3+P0V0D000M50SD+LRP</t>
  </si>
  <si>
    <t>4TXCD008DS3+P0V0D000M50SD+LRP</t>
  </si>
  <si>
    <t>4PX*DU48BS3+P0V0C000M50SD+LRP</t>
  </si>
  <si>
    <t>4TXCD008DS3+P0V0C000M50SD+LRP</t>
  </si>
  <si>
    <t>4PX*DD60BS3+P0V0C000M50SD+LRP</t>
  </si>
  <si>
    <t>1H09HN2DA**</t>
  </si>
  <si>
    <t>HW09HN2DA**</t>
  </si>
  <si>
    <t>1H12HN2DA**</t>
  </si>
  <si>
    <t>HW12HN2DA**</t>
  </si>
  <si>
    <t>1H18HN2DA**</t>
  </si>
  <si>
    <t>HW18HN2DA**</t>
  </si>
  <si>
    <t>1H24HN2DA**</t>
  </si>
  <si>
    <t>HW24HN2DA**</t>
  </si>
  <si>
    <t>H,GE21924+TD</t>
  </si>
  <si>
    <t>H,GE30924+TD</t>
  </si>
  <si>
    <t>GWH12ATCXD-A6DNA1B/O</t>
  </si>
  <si>
    <t>GWH12ATCXD-A6DN***/I</t>
  </si>
  <si>
    <t>SHC09VH2AG</t>
  </si>
  <si>
    <t>SHC12VH2AG</t>
  </si>
  <si>
    <t>SHC18VH2AG</t>
  </si>
  <si>
    <t>SHC24VH2AG</t>
  </si>
  <si>
    <t>SHC2Z18VE2AG</t>
  </si>
  <si>
    <t>SHC4Z36VE2AG</t>
  </si>
  <si>
    <t>SHC5Z48VE2AG</t>
  </si>
  <si>
    <t>SHC3Z27VE2AG</t>
  </si>
  <si>
    <t>SHC5Z55VE2AG</t>
  </si>
  <si>
    <t>SHC5Z55VC2AG</t>
  </si>
  <si>
    <t>2MXLH18WVJU*</t>
  </si>
  <si>
    <t>3MXLH24WVJU*</t>
  </si>
  <si>
    <t>4MXLH36WVJU*</t>
  </si>
  <si>
    <t>RXTQ36TBVJU*</t>
  </si>
  <si>
    <t>RXTQ48TBVJU*</t>
  </si>
  <si>
    <t>RXTQ60TBVJU*</t>
  </si>
  <si>
    <t>B-VMH12FV-1</t>
  </si>
  <si>
    <t>B-KMH12FV-1</t>
  </si>
  <si>
    <t>SHC30VH2AG</t>
  </si>
  <si>
    <t>SHM30VE2AG</t>
  </si>
  <si>
    <t>NE-T53-AEG12EXT</t>
  </si>
  <si>
    <t>NE-T53-AEG12INT</t>
  </si>
  <si>
    <t>NE-T53-AEG18EXT</t>
  </si>
  <si>
    <t>NE-T53-AEG18INT</t>
  </si>
  <si>
    <t>AO29-24N1-M1H</t>
  </si>
  <si>
    <t>AW29-24N1-M1</t>
  </si>
  <si>
    <t>BFMS09PR-01O</t>
  </si>
  <si>
    <t>BFMS09PL-01I</t>
  </si>
  <si>
    <t>AO25-09N1-M1H</t>
  </si>
  <si>
    <t>AW25-09N1-M1</t>
  </si>
  <si>
    <t>AO25-12N1-M1H</t>
  </si>
  <si>
    <t>AW25-12N1-M1</t>
  </si>
  <si>
    <t>BFMS12PR-01O</t>
  </si>
  <si>
    <t>BFMS12PL-01I</t>
  </si>
  <si>
    <t>AO25-18N1-M1H</t>
  </si>
  <si>
    <t>AW25-18N1-M1</t>
  </si>
  <si>
    <t>BFMS18PR-01O</t>
  </si>
  <si>
    <t>BFMS18PL-01I</t>
  </si>
  <si>
    <t>AO25-24N1-M1H</t>
  </si>
  <si>
    <t>AW25-24N1-M1</t>
  </si>
  <si>
    <t>BFMS24PR-01O</t>
  </si>
  <si>
    <t>BFMS24PL-01I</t>
  </si>
  <si>
    <t>AO24-12N1-B1H</t>
  </si>
  <si>
    <t>AW24-12N1-B1</t>
  </si>
  <si>
    <t>AO25-12N1-B1H</t>
  </si>
  <si>
    <t>AW25-12N1-B1</t>
  </si>
  <si>
    <t>ZMSB-12HV-USHH</t>
  </si>
  <si>
    <t>BFMS12PL-01O</t>
  </si>
  <si>
    <t>AO24-12N1-M1H</t>
  </si>
  <si>
    <t>AO24-24N1-M1H</t>
  </si>
  <si>
    <t>BFMS24PL-01O</t>
  </si>
  <si>
    <t>ZMSB-24HV-USHH</t>
  </si>
  <si>
    <t>AO21-09N1-B1</t>
  </si>
  <si>
    <t>AW21-09N1-B1</t>
  </si>
  <si>
    <t>AO21-12N1-B1</t>
  </si>
  <si>
    <t>AW21-12N1-B1</t>
  </si>
  <si>
    <t>AO21-09N1-M1</t>
  </si>
  <si>
    <t>AW21-09N1-M1</t>
  </si>
  <si>
    <t>BFMS09BA-01O</t>
  </si>
  <si>
    <t>BFMS09BA-01I</t>
  </si>
  <si>
    <t>BFMS12BA-01O</t>
  </si>
  <si>
    <t>AO21-12N1-M1</t>
  </si>
  <si>
    <t>AW21-12N1-M1</t>
  </si>
  <si>
    <t>AO21-18N1-M1</t>
  </si>
  <si>
    <t>AW21-18N1-M1</t>
  </si>
  <si>
    <t>BFMS18BA-01O</t>
  </si>
  <si>
    <t>BFMS18BA-01I</t>
  </si>
  <si>
    <t>AO21-24N1-M1</t>
  </si>
  <si>
    <t>AW21-24N1-M1</t>
  </si>
  <si>
    <t>BFMS24BA-01O</t>
  </si>
  <si>
    <t>BFMS24BA-01I</t>
  </si>
  <si>
    <t>AO21-36N1-M1</t>
  </si>
  <si>
    <t>AW21-36N1-M1</t>
  </si>
  <si>
    <t>NE-T53-MULTI28E</t>
  </si>
  <si>
    <t>AO24-09N1-B1H</t>
  </si>
  <si>
    <t>AW24-09N1-B1</t>
  </si>
  <si>
    <t>AO25-09N1-B1H</t>
  </si>
  <si>
    <t>AW25-09N1-B1</t>
  </si>
  <si>
    <t>AO25-06N1-M1H</t>
  </si>
  <si>
    <t>AW25-06N1-M1</t>
  </si>
  <si>
    <t>ZMSB-09HV-USHH</t>
  </si>
  <si>
    <t>BFMS09PL-01O</t>
  </si>
  <si>
    <t>AO24-09N1-M1H</t>
  </si>
  <si>
    <t>AO29-12N1-M1H</t>
  </si>
  <si>
    <t>AW29-12N1-M1</t>
  </si>
  <si>
    <t>AO29-09N1-M1H</t>
  </si>
  <si>
    <t>AW29-09N1-M1</t>
  </si>
  <si>
    <t>AO24-18N1-M1H</t>
  </si>
  <si>
    <t>BFMS18PL-01O</t>
  </si>
  <si>
    <t>ZMSB-18HV-USHH</t>
  </si>
  <si>
    <t>NE-T53-MULTI36E</t>
  </si>
  <si>
    <t>BME20A-18SPHP1</t>
  </si>
  <si>
    <t>BME50G-48SPHP1</t>
  </si>
  <si>
    <t>N2OA-48HFN1-M</t>
  </si>
  <si>
    <t>A2MO22-18N1-M1H</t>
  </si>
  <si>
    <t>A5MO22-48N1-M1H</t>
  </si>
  <si>
    <t>BME30J-27SPHP1</t>
  </si>
  <si>
    <t>N2OA-27HFN1-M</t>
  </si>
  <si>
    <t>BME40G-36SPHP1</t>
  </si>
  <si>
    <t>N2OA-36HFN1-M</t>
  </si>
  <si>
    <t>AO21-30N1-M1</t>
  </si>
  <si>
    <t>AW21-30N1-M1-A</t>
  </si>
  <si>
    <t>A5MO22-55N1-M1H</t>
  </si>
  <si>
    <t>AM5OG-55HFN1</t>
  </si>
  <si>
    <t>N2OA-55HFN1-M</t>
  </si>
  <si>
    <t>BME50A-55SPHP1</t>
  </si>
  <si>
    <t>AO29-33N1-M1H</t>
  </si>
  <si>
    <t>AW29-33N1-M1</t>
  </si>
  <si>
    <t>A3MO22-27N1-M1H</t>
  </si>
  <si>
    <t>A4MO22-36N1-M1H</t>
  </si>
  <si>
    <t>AAC-24HWDN1-MN0</t>
  </si>
  <si>
    <t>TZPLV302AA</t>
  </si>
  <si>
    <t>SNC48DPT*</t>
  </si>
  <si>
    <t>AVBM-24A18T3N1</t>
  </si>
  <si>
    <t>AVB-36B23T4N1</t>
  </si>
  <si>
    <t>AUO18-18N1-M3H</t>
  </si>
  <si>
    <t>AUH2-18N1-BM3E</t>
  </si>
  <si>
    <t>AUO18-24N1-M3H</t>
  </si>
  <si>
    <t>AUH2-24N1-BM3E</t>
  </si>
  <si>
    <t>AUO18-30N1-M3H</t>
  </si>
  <si>
    <t>AUH2-30N1-CM3E</t>
  </si>
  <si>
    <t>AUO18-48N1-M3H</t>
  </si>
  <si>
    <t>AUH2-48N1-CM3E</t>
  </si>
  <si>
    <t>NVC-18HWFN1-M</t>
  </si>
  <si>
    <t>BX30-HP15ECO</t>
  </si>
  <si>
    <t>BX60-HP15ECO</t>
  </si>
  <si>
    <t>BLC-60HWAC1-UNC</t>
  </si>
  <si>
    <t>BX36-HP15ECO</t>
  </si>
  <si>
    <t>BX48-HP15ECO</t>
  </si>
  <si>
    <t>BLC-48HWAC1-UNC</t>
  </si>
  <si>
    <t>AUO18-60N1-M3H</t>
  </si>
  <si>
    <t>AUH2-60N1-DM3E</t>
  </si>
  <si>
    <t>CCOEHACC60D</t>
  </si>
  <si>
    <t>NVBE-24HWFN1-MM3E</t>
  </si>
  <si>
    <t>NVBE-18HWFN1-MM3E</t>
  </si>
  <si>
    <t>NVBE-36HWFN1-ML3E</t>
  </si>
  <si>
    <t>WUCB-36HFMO</t>
  </si>
  <si>
    <t>AUO18-36N1-M3H</t>
  </si>
  <si>
    <t>AUH2-36N1-CM3E</t>
  </si>
  <si>
    <t>HES-30HD-A</t>
  </si>
  <si>
    <t>NOD30U-30HFN1-MR0</t>
  </si>
  <si>
    <t>NVBL-30HWFN1-MI3</t>
  </si>
  <si>
    <t>NVBL-36HWFN1-MI3</t>
  </si>
  <si>
    <t xml:space="preserve">MOX630-36HFN1-M3X </t>
  </si>
  <si>
    <t>RXF09AXVJU</t>
  </si>
  <si>
    <t>FTXF09AXVJU</t>
  </si>
  <si>
    <t>RXF12AXVJU</t>
  </si>
  <si>
    <t>FTXF12AXVJU</t>
  </si>
  <si>
    <t>RXF18AXVJU</t>
  </si>
  <si>
    <t>FTXF18AXVJU</t>
  </si>
  <si>
    <t>RXF24AXVJU</t>
  </si>
  <si>
    <t>FTXF24AXVJU</t>
  </si>
  <si>
    <t>DLCERBH09AAJ</t>
  </si>
  <si>
    <t>DLFEHBH09XAJ</t>
  </si>
  <si>
    <t>DLCERBH09AAK</t>
  </si>
  <si>
    <t>DLFEHBH09XAK</t>
  </si>
  <si>
    <t>DLCERBH12AAK</t>
  </si>
  <si>
    <t>DLFEHBH12XAK</t>
  </si>
  <si>
    <t>DLCERBH18AAK</t>
  </si>
  <si>
    <t>DLFEHBH18XAK</t>
  </si>
  <si>
    <t>DLCERBH12AAJ</t>
  </si>
  <si>
    <t>DLFEHBH12XAJ</t>
  </si>
  <si>
    <t>DLCERBH24AAK</t>
  </si>
  <si>
    <t>DLFEHBH24XAK</t>
  </si>
  <si>
    <t>DLCERBH30AAK</t>
  </si>
  <si>
    <t>DLFEHBH30XAK</t>
  </si>
  <si>
    <t>GWH12AUCXD-D6DNA1B/O</t>
  </si>
  <si>
    <t>GWH12AUCXD-D6DN***/I</t>
  </si>
  <si>
    <t>GWH12AUCXD-A6DNA1B/O</t>
  </si>
  <si>
    <t>GWH12AUCXD-A6DN***/I</t>
  </si>
  <si>
    <t>THTU-HEATPUMP24</t>
  </si>
  <si>
    <t>THAH-AIRHANDLER36</t>
  </si>
  <si>
    <t>GNS-12HCH22TO1</t>
  </si>
  <si>
    <t>GNS-12HCH22TI1</t>
  </si>
  <si>
    <t>GNS-18HCH23TO1</t>
  </si>
  <si>
    <t>GNS-18HCH23TI1</t>
  </si>
  <si>
    <t>GNS-12HCH23TO2</t>
  </si>
  <si>
    <t>GNS-12HCH23TI2</t>
  </si>
  <si>
    <t>GNS-18HCH21TO2</t>
  </si>
  <si>
    <t>GNS-18HCH21TI2</t>
  </si>
  <si>
    <t>WFPU17Z243C</t>
  </si>
  <si>
    <t>WFH24Z193C</t>
  </si>
  <si>
    <t>WFPU18Z363C</t>
  </si>
  <si>
    <t>WFH36Z193C</t>
  </si>
  <si>
    <t>WFPU18Z483C</t>
  </si>
  <si>
    <t>WFH48Z223C</t>
  </si>
  <si>
    <t>WFPU17Z603C</t>
  </si>
  <si>
    <t>WFH60Z223C</t>
  </si>
  <si>
    <t>BOVC-36HDN1-M20G</t>
  </si>
  <si>
    <t>BMAC2430ANTD</t>
  </si>
  <si>
    <t>BMAC2430BNTD</t>
  </si>
  <si>
    <t>BMAC3036ANTD</t>
  </si>
  <si>
    <t>BMAC3036BNTD</t>
  </si>
  <si>
    <t>BMAC3036CNTD</t>
  </si>
  <si>
    <t>BMAC4248BNTF</t>
  </si>
  <si>
    <t>BMAC4248CNTF</t>
  </si>
  <si>
    <t>BMAC4248DNTF</t>
  </si>
  <si>
    <t>BOVD-36HDN1-M20G</t>
  </si>
  <si>
    <t>GWH09AUCXD-A6DNA1C/O</t>
  </si>
  <si>
    <t>GWH09AUCXD-A6DN***/I</t>
  </si>
  <si>
    <t>GWH09AUCXD-D6DNA1C/O</t>
  </si>
  <si>
    <t>GWH09AUCXD-D6DN***/I</t>
  </si>
  <si>
    <t>B30I-28SPHP1</t>
  </si>
  <si>
    <t>AO29-18N1-M1H</t>
  </si>
  <si>
    <t>AW29-18N1-M1</t>
  </si>
  <si>
    <t>GWH18AFDXF-D3DNA1A/I</t>
  </si>
  <si>
    <t>HC-UZ09-AB-Q</t>
  </si>
  <si>
    <t>HD-UZ09-AB-Q</t>
  </si>
  <si>
    <t>HC-UZ12-AB-Q</t>
  </si>
  <si>
    <t>HD-UZ12-AB-Q</t>
  </si>
  <si>
    <t>HD-UZ18-AB-Q</t>
  </si>
  <si>
    <t>HF-UZ18-AB-Q</t>
  </si>
  <si>
    <t>HC-UZ18-AB-Q</t>
  </si>
  <si>
    <t>HF-UZ24-AB-Q</t>
  </si>
  <si>
    <t>HD-UZ24-AB-Q</t>
  </si>
  <si>
    <t>BS25-09HFN1-ODU</t>
  </si>
  <si>
    <t>BWM11B-09HWIU</t>
  </si>
  <si>
    <t>BS25-12HFN1-ODU</t>
  </si>
  <si>
    <t>BWM11B-12HWIU</t>
  </si>
  <si>
    <t>BS25-18HFN1-ODU</t>
  </si>
  <si>
    <t>BWM11D-18HWIU</t>
  </si>
  <si>
    <t>BS25-24HFN1-ODU</t>
  </si>
  <si>
    <t>BWM11D-23HWIU</t>
  </si>
  <si>
    <t>BS25-06HFN1-ODU</t>
  </si>
  <si>
    <t>BWM11A-06HWIU</t>
  </si>
  <si>
    <t>HO-SZ36-BB-Q</t>
  </si>
  <si>
    <t>HF-UZ36-BB-Q</t>
  </si>
  <si>
    <t>HC-UZ36-BB-Q</t>
  </si>
  <si>
    <t>HD-UZ36-BB-Q</t>
  </si>
  <si>
    <t>HO-SZ48-BB-Q</t>
  </si>
  <si>
    <t>HF-UZ48-BB-Q</t>
  </si>
  <si>
    <t>HC-UZ48-BB-Q</t>
  </si>
  <si>
    <t>HD-UZ48-BB-Q</t>
  </si>
  <si>
    <t>HC-UZ24-AB-Q</t>
  </si>
  <si>
    <t>HL-UZ12-AB-Q</t>
  </si>
  <si>
    <t>HL-UZ16-AB-Q</t>
  </si>
  <si>
    <t>HW-SZ60-BB-Q</t>
  </si>
  <si>
    <t>HF-UZ60-BB-Q</t>
  </si>
  <si>
    <t>HD-UZ60-BB-Q</t>
  </si>
  <si>
    <t>BS25-33HFN1-ODU</t>
  </si>
  <si>
    <t>BWMF-33HWIU</t>
  </si>
  <si>
    <t>HV-UZ24-AB-Q</t>
  </si>
  <si>
    <t>HV-UZ30-AB-Q</t>
  </si>
  <si>
    <t>HV-UZ18-AB-Q</t>
  </si>
  <si>
    <t>BLCA-24HWAC1</t>
  </si>
  <si>
    <t>BLCA-24HWAC1-UNC</t>
  </si>
  <si>
    <t>RD17AZ36AJ3N</t>
  </si>
  <si>
    <t>RB2TZ3621STANM</t>
  </si>
  <si>
    <t>FRB2TZ3621STANM</t>
  </si>
  <si>
    <t>RF2TZ3624STANS</t>
  </si>
  <si>
    <t>RH2VZ3621MTANN</t>
  </si>
  <si>
    <t>SH2VZ3621MTANA</t>
  </si>
  <si>
    <t>RH2VZ3621MTANA</t>
  </si>
  <si>
    <t>FRH2VZ3621MTANA</t>
  </si>
  <si>
    <t>SH2VZ3621MTANN</t>
  </si>
  <si>
    <t>FRH2VZ3621MTANN</t>
  </si>
  <si>
    <t>FRH2TZ3621MTANA</t>
  </si>
  <si>
    <t>FRH2TZ3621MTANN</t>
  </si>
  <si>
    <t>SH2CZ3621MTANA</t>
  </si>
  <si>
    <t>RH2TZ3621MTANN</t>
  </si>
  <si>
    <t>RH2TZ3621MTANA</t>
  </si>
  <si>
    <t>SH2CZ3621MTANN</t>
  </si>
  <si>
    <t>RD17AZ60AJ3N</t>
  </si>
  <si>
    <t>RH3VZ4824STACN</t>
  </si>
  <si>
    <t>RD17AZ24AJ3N</t>
  </si>
  <si>
    <t>RF2TZ2421STANS</t>
  </si>
  <si>
    <t>FRB2TZ2417STANM</t>
  </si>
  <si>
    <t>RB2TZ2417STANM</t>
  </si>
  <si>
    <t>RD17AZ48AJ3N</t>
  </si>
  <si>
    <t>RH2TZ6024STANN</t>
  </si>
  <si>
    <t>FRH2TZ6024STANN</t>
  </si>
  <si>
    <t>SH2CZ6024STANN</t>
  </si>
  <si>
    <t>FRH2TZ3617STANN</t>
  </si>
  <si>
    <t>RH2VZ3617STANN</t>
  </si>
  <si>
    <t>FRH2VZ3617STANN</t>
  </si>
  <si>
    <t>RH2TZ3617STANN</t>
  </si>
  <si>
    <t>SH2VZ3617STANN</t>
  </si>
  <si>
    <t>SH2VZ6024STANN</t>
  </si>
  <si>
    <t>RH2VZ6024STANN</t>
  </si>
  <si>
    <t>FRH2VZ6024STANN</t>
  </si>
  <si>
    <t xml:space="preserve">NEEP List: Updated the NEEP List </t>
  </si>
  <si>
    <t>HPwES kWh and MMBTU savings now roll up to the ASHP savings on the ASHP Equipment Information Tab</t>
  </si>
  <si>
    <t>Added AWHP autopopulation for heating and cooling for HPwES systems</t>
  </si>
  <si>
    <t>ED/SB</t>
  </si>
  <si>
    <t>3.11.24</t>
  </si>
  <si>
    <t>Fixed HSPF/COP Tier II logic in Qualifying index to equal proposed HSPF/COP</t>
  </si>
  <si>
    <t>V3.0_D16</t>
  </si>
  <si>
    <t>Fixed Reference cell in Heating Fuel MMBTU for ASHP</t>
  </si>
  <si>
    <t>Removed Rouding clause for rebate calculations so rebate will corectly add up to the caps without any cents over or under</t>
  </si>
  <si>
    <t>Dragged down formula in Qual index for AWHP Control Type Cells E32:E36</t>
  </si>
  <si>
    <t>Seperated the Iferror clasue in the ASHP MMBTU calc on the ASHP equipment info tab</t>
  </si>
  <si>
    <t>Corrected EER/SEER/HSPF formulas in qualifying index. Linked to correct cells</t>
  </si>
  <si>
    <t>3.18.24</t>
  </si>
  <si>
    <t>Fixed issue with windows rebate calculation in qualifying index that caused a #value error on cust info tab</t>
  </si>
  <si>
    <t>Updated AWHP &amp; ASHP total manual J heating and cooling to include both tabs together</t>
  </si>
  <si>
    <t>V3.0_D19</t>
  </si>
  <si>
    <r>
      <t xml:space="preserve">Please note: Where project contains ASHP and AWHP, the project cap applies to total heating tons installed between both systems. Each system </t>
    </r>
    <r>
      <rPr>
        <b/>
        <sz val="11"/>
        <color theme="1"/>
        <rFont val="Arial Narrow"/>
        <family val="2"/>
      </rPr>
      <t>does not</t>
    </r>
    <r>
      <rPr>
        <sz val="11"/>
        <color theme="1"/>
        <rFont val="Arial Narrow"/>
        <family val="2"/>
      </rPr>
      <t xml:space="preserve"> receive a separate rebate.</t>
    </r>
  </si>
  <si>
    <t>3.20.24</t>
  </si>
  <si>
    <t>Updated guildines and eligibility tab with AWHP language regarding ASHP &amp; AWHP combined system rebates</t>
  </si>
  <si>
    <t>V3.0_D20</t>
  </si>
  <si>
    <t>3.21.24</t>
  </si>
  <si>
    <t>Fixed issue with a gap in the existing cooling equipment drop down</t>
  </si>
  <si>
    <t>On the weigh in section of the airflow and charge forms the three fillable ounces lines now show 1 leading decimal</t>
  </si>
  <si>
    <t>Application Type</t>
  </si>
  <si>
    <t>Home Comfort/HP Combo</t>
  </si>
  <si>
    <t>3.26.24</t>
  </si>
  <si>
    <t>Locked for PSEG Review</t>
  </si>
  <si>
    <t>V3.0_ForPSEGReview</t>
  </si>
  <si>
    <t>3.0</t>
  </si>
  <si>
    <t>Total ccASHP Estimated Equipment Rebate:</t>
  </si>
  <si>
    <t>Total ccASHP Actual Equipment Rebate:</t>
  </si>
  <si>
    <t>Total A2WHP Estimated Equipment Rebate:</t>
  </si>
  <si>
    <t>Total A2WHP Actual Equipment Rebate:</t>
  </si>
  <si>
    <t>Total A2WHP Equipment Cost:</t>
  </si>
  <si>
    <t>Total ccASHP Equipment Cost:</t>
  </si>
  <si>
    <t>3.28.24</t>
  </si>
  <si>
    <t>V3.0</t>
  </si>
  <si>
    <t>* If the customer is located within a DAC, please make sure to select "Yes" in the "Located in a Disadvanatged Community" field on the "Customer Information" tab</t>
  </si>
  <si>
    <t>Home Performance with ENERGY STAR participants should receive a Home Energy Assessment prior to Home Performance with ENERGY STAR participation</t>
  </si>
  <si>
    <t>Single-family homes in the PSEG LI territory with a primary heating fuel of oil, natural gas, propane, or electric are eligible for Market Rate and LMI Rebates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</si>
</sst>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_);[Red]\(&quot;$&quot;#,##0\)"/>
    <numFmt numFmtId="44" formatCode="_(&quot;$&quot;* #,##0.00_);_(&quot;$&quot;* \(#,##0.00\);_(&quot;$&quot;* &quot;-&quot;??_);_(@_)"/>
    <numFmt numFmtId="43" formatCode="_(* #,##0.00_);_(* \(#,##0.00\);_(* &quot;-&quot;??_);_(@_)"/>
    <numFmt numFmtId="164" formatCode="00000"/>
    <numFmt numFmtId="165" formatCode="[&lt;=9999999]###\-####;\(###\)\ ###\-####"/>
    <numFmt numFmtId="166" formatCode="_(&quot;$&quot;* #,##0_);_(&quot;$&quot;* \(#,##0\);_(&quot;$&quot;* &quot;-&quot;??_);_(@_)"/>
    <numFmt numFmtId="167" formatCode="&quot;$&quot;#,##0"/>
    <numFmt numFmtId="168" formatCode="_(* #,##0.0_);_(* \(#,##0.0\);_(* &quot;-&quot;??_);_(@_)"/>
    <numFmt numFmtId="169" formatCode="_(* #,##0_);_(* \(#,##0\);_(* &quot;-&quot;??_);_(@_)"/>
    <numFmt numFmtId="170" formatCode="0.0"/>
    <numFmt numFmtId="171" formatCode="_(* #,##0.000_);_(* \(#,##0.000\);_(* &quot;-&quot;??_);_(@_)"/>
    <numFmt numFmtId="172" formatCode="0.000"/>
    <numFmt numFmtId="173" formatCode="[$-409]mmmm\ d\,\ yyyy;@"/>
    <numFmt numFmtId="174" formatCode="0.00000"/>
    <numFmt numFmtId="175" formatCode="0.0000000"/>
    <numFmt numFmtId="176" formatCode="0.0000000_);\(0.0000000\)"/>
    <numFmt numFmtId="177" formatCode="0.00000_);\(0.00000\)"/>
    <numFmt numFmtId="178" formatCode="#,##0.000"/>
    <numFmt numFmtId="179" formatCode="[$-409]m/d/yy\ h:mm\ AM/PM;@"/>
    <numFmt numFmtId="180" formatCode="0.00000000_);\(0.00000000\)"/>
    <numFmt numFmtId="181" formatCode="[$-409]d\-mmm\-yy;@"/>
    <numFmt numFmtId="182" formatCode="#,##0.0"/>
    <numFmt numFmtId="183" formatCode="0.0000"/>
    <numFmt numFmtId="184" formatCode="&quot;$&quot;#,##0.00"/>
    <numFmt numFmtId="185" formatCode="0.0%"/>
    <numFmt numFmtId="186" formatCode="0.000000000000000%"/>
    <numFmt numFmtId="187" formatCode="0.00000000000"/>
  </numFmts>
  <fonts count="271">
    <font>
      <sz val="11"/>
      <color theme="1"/>
      <name val="Calibri"/>
      <family val="2"/>
      <scheme val="minor"/>
    </font>
    <font>
      <sz val="11"/>
      <color indexed="8"/>
      <name val="Calibri"/>
      <family val="2"/>
    </font>
    <font>
      <sz val="11"/>
      <name val="Arial Narrow"/>
      <family val="2"/>
    </font>
    <font>
      <sz val="9"/>
      <name val="Arial Narrow"/>
      <family val="2"/>
    </font>
    <font>
      <sz val="10"/>
      <name val="Arial Narrow"/>
      <family val="2"/>
    </font>
    <font>
      <i/>
      <sz val="11"/>
      <name val="Arial Narrow"/>
      <family val="2"/>
    </font>
    <font>
      <i/>
      <sz val="10"/>
      <name val="Arial Narrow"/>
      <family val="2"/>
    </font>
    <font>
      <sz val="14"/>
      <name val="Times New Roman"/>
      <family val="1"/>
    </font>
    <font>
      <b/>
      <sz val="18"/>
      <name val="Arial Narrow"/>
      <family val="2"/>
    </font>
    <font>
      <b/>
      <sz val="24"/>
      <name val="Arial Narrow"/>
      <family val="2"/>
    </font>
    <font>
      <sz val="11"/>
      <color indexed="8"/>
      <name val="Arial Narrow"/>
      <family val="2"/>
    </font>
    <font>
      <b/>
      <i/>
      <sz val="11"/>
      <name val="Arial Narrow"/>
      <family val="2"/>
    </font>
    <font>
      <sz val="10"/>
      <name val="Arial"/>
      <family val="2"/>
    </font>
    <font>
      <sz val="11"/>
      <color indexed="8"/>
      <name val="Calibri"/>
      <family val="2"/>
    </font>
    <font>
      <sz val="10"/>
      <color indexed="8"/>
      <name val="Arial"/>
      <family val="2"/>
    </font>
    <font>
      <i/>
      <sz val="18"/>
      <name val="Times New Roman"/>
      <family val="1"/>
    </font>
    <font>
      <i/>
      <sz val="12"/>
      <name val="Times New Roman"/>
      <family val="1"/>
    </font>
    <font>
      <b/>
      <sz val="11"/>
      <name val="Arial Narrow"/>
      <family val="2"/>
    </font>
    <font>
      <b/>
      <sz val="24"/>
      <name val="Times New Roman"/>
      <family val="1"/>
    </font>
    <font>
      <b/>
      <sz val="11"/>
      <color indexed="9"/>
      <name val="Calibri"/>
      <family val="2"/>
    </font>
    <font>
      <i/>
      <sz val="24"/>
      <name val="Times New Roman"/>
      <family val="1"/>
    </font>
    <font>
      <b/>
      <sz val="7"/>
      <name val="Arial Narrow"/>
      <family val="2"/>
    </font>
    <font>
      <sz val="7"/>
      <name val="Arial Narrow"/>
      <family val="2"/>
    </font>
    <font>
      <sz val="6"/>
      <name val="Arial Narrow"/>
      <family val="2"/>
    </font>
    <font>
      <b/>
      <sz val="11"/>
      <name val="Times New Roman"/>
      <family val="1"/>
    </font>
    <font>
      <sz val="16"/>
      <name val="Times New Roman"/>
      <family val="1"/>
    </font>
    <font>
      <sz val="12"/>
      <color indexed="8"/>
      <name val="Arial Narrow"/>
      <family val="2"/>
    </font>
    <font>
      <sz val="9"/>
      <color indexed="8"/>
      <name val="Arial Narrow"/>
      <family val="2"/>
    </font>
    <font>
      <b/>
      <sz val="12"/>
      <name val="Arial Narrow"/>
      <family val="2"/>
    </font>
    <font>
      <b/>
      <sz val="10"/>
      <color indexed="8"/>
      <name val="Arial Narrow"/>
      <family val="2"/>
    </font>
    <font>
      <b/>
      <sz val="10"/>
      <color indexed="9"/>
      <name val="Arial Narrow"/>
      <family val="2"/>
    </font>
    <font>
      <b/>
      <sz val="9"/>
      <color indexed="8"/>
      <name val="Arial Narrow"/>
      <family val="2"/>
    </font>
    <font>
      <b/>
      <i/>
      <sz val="10"/>
      <color indexed="8"/>
      <name val="Arial Narrow"/>
      <family val="2"/>
    </font>
    <font>
      <sz val="14"/>
      <name val="Arial Narrow"/>
      <family val="2"/>
    </font>
    <font>
      <sz val="9"/>
      <color indexed="81"/>
      <name val="Tahoma"/>
      <family val="2"/>
    </font>
    <font>
      <b/>
      <sz val="9"/>
      <color indexed="81"/>
      <name val="Tahoma"/>
      <family val="2"/>
    </font>
    <font>
      <sz val="10"/>
      <color indexed="8"/>
      <name val="Arial Narrow"/>
      <family val="2"/>
    </font>
    <font>
      <i/>
      <sz val="10"/>
      <color indexed="8"/>
      <name val="Arial Narrow"/>
      <family val="2"/>
    </font>
    <font>
      <u/>
      <sz val="12"/>
      <color indexed="8"/>
      <name val="Arial Narrow"/>
      <family val="2"/>
    </font>
    <font>
      <b/>
      <sz val="10"/>
      <name val="Arial Narrow"/>
      <family val="2"/>
    </font>
    <font>
      <i/>
      <sz val="11"/>
      <name val="Times New Roman"/>
      <family val="1"/>
    </font>
    <font>
      <i/>
      <sz val="17"/>
      <name val="Arial Narrow"/>
      <family val="2"/>
    </font>
    <font>
      <b/>
      <sz val="11"/>
      <color indexed="8"/>
      <name val="Calibri"/>
      <family val="2"/>
    </font>
    <font>
      <sz val="14"/>
      <color indexed="8"/>
      <name val="Calibri"/>
      <family val="2"/>
    </font>
    <font>
      <i/>
      <sz val="14"/>
      <name val="Times New Roman"/>
      <family val="1"/>
    </font>
    <font>
      <i/>
      <sz val="14"/>
      <name val="Arial"/>
      <family val="2"/>
    </font>
    <font>
      <i/>
      <sz val="12"/>
      <name val="Arial Narrow"/>
      <family val="2"/>
    </font>
    <font>
      <b/>
      <sz val="18"/>
      <name val="Times New Roman"/>
      <family val="1"/>
    </font>
    <font>
      <sz val="12"/>
      <name val="Times New Roman"/>
      <family val="1"/>
    </font>
    <font>
      <sz val="11"/>
      <color indexed="8"/>
      <name val="Times New Roman"/>
      <family val="1"/>
    </font>
    <font>
      <b/>
      <sz val="10"/>
      <name val="Times New Roman"/>
      <family val="1"/>
    </font>
    <font>
      <b/>
      <i/>
      <sz val="12"/>
      <name val="Arial Narrow"/>
      <family val="2"/>
    </font>
    <font>
      <sz val="8"/>
      <name val="Calibri"/>
      <family val="2"/>
    </font>
    <font>
      <i/>
      <sz val="9"/>
      <name val="Arial Narrow"/>
      <family val="2"/>
    </font>
    <font>
      <b/>
      <sz val="11"/>
      <color indexed="8"/>
      <name val="Times New Roman"/>
      <family val="1"/>
    </font>
    <font>
      <sz val="12"/>
      <name val="Arial Narrow"/>
      <family val="2"/>
    </font>
    <font>
      <sz val="12"/>
      <color indexed="8"/>
      <name val="Calibri"/>
      <family val="2"/>
    </font>
    <font>
      <b/>
      <sz val="14"/>
      <name val="Arial Narrow"/>
      <family val="2"/>
    </font>
    <font>
      <b/>
      <sz val="13"/>
      <name val="Arial Narrow"/>
      <family val="2"/>
    </font>
    <font>
      <b/>
      <sz val="12"/>
      <color indexed="8"/>
      <name val="Arial Narrow"/>
      <family val="2"/>
    </font>
    <font>
      <b/>
      <sz val="10"/>
      <color indexed="8"/>
      <name val="Times New Roman"/>
      <family val="1"/>
    </font>
    <font>
      <b/>
      <sz val="9"/>
      <name val="Arial Narrow"/>
      <family val="2"/>
    </font>
    <font>
      <sz val="12"/>
      <name val="Calibri"/>
      <family val="2"/>
    </font>
    <font>
      <b/>
      <sz val="14"/>
      <color indexed="8"/>
      <name val="Arial Narrow"/>
      <family val="2"/>
    </font>
    <font>
      <b/>
      <i/>
      <sz val="18"/>
      <name val="Times New Roman"/>
      <family val="1"/>
    </font>
    <font>
      <b/>
      <sz val="18"/>
      <name val="Calibri"/>
      <family val="2"/>
    </font>
    <font>
      <b/>
      <i/>
      <sz val="16.2"/>
      <name val="Times New Roman"/>
      <family val="1"/>
    </font>
    <font>
      <b/>
      <sz val="12"/>
      <name val="Times New Roman"/>
      <family val="1"/>
    </font>
    <font>
      <b/>
      <vertAlign val="subscript"/>
      <sz val="11"/>
      <color indexed="9"/>
      <name val="Calibri"/>
      <family val="2"/>
    </font>
    <font>
      <b/>
      <vertAlign val="subscript"/>
      <sz val="12"/>
      <color indexed="9"/>
      <name val="Calibri"/>
      <family val="2"/>
    </font>
    <font>
      <sz val="9.9"/>
      <color indexed="8"/>
      <name val="Times New Roman"/>
      <family val="1"/>
    </font>
    <font>
      <sz val="11"/>
      <name val="Times New Roman"/>
      <family val="1"/>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u/>
      <sz val="11"/>
      <color theme="10"/>
      <name val="Calibri"/>
      <family val="2"/>
      <scheme val="minor"/>
    </font>
    <font>
      <u/>
      <sz val="14.3"/>
      <color theme="10"/>
      <name val="Calibri"/>
      <family val="2"/>
    </font>
    <font>
      <sz val="11"/>
      <color rgb="FFFA7D00"/>
      <name val="Calibri"/>
      <family val="2"/>
      <scheme val="minor"/>
    </font>
    <font>
      <b/>
      <sz val="11"/>
      <color theme="1"/>
      <name val="Calibri"/>
      <family val="2"/>
      <scheme val="minor"/>
    </font>
    <font>
      <sz val="11"/>
      <color rgb="FFFF0000"/>
      <name val="Calibri"/>
      <family val="2"/>
      <scheme val="minor"/>
    </font>
    <font>
      <sz val="11"/>
      <color theme="1"/>
      <name val="Arial Narrow"/>
      <family val="2"/>
    </font>
    <font>
      <i/>
      <sz val="18"/>
      <color rgb="FFF85208"/>
      <name val="Times New Roman"/>
      <family val="1"/>
    </font>
    <font>
      <i/>
      <sz val="18"/>
      <color theme="0"/>
      <name val="Times New Roman"/>
      <family val="1"/>
    </font>
    <font>
      <b/>
      <sz val="48"/>
      <color theme="0"/>
      <name val="Times New Roman"/>
      <family val="1"/>
    </font>
    <font>
      <i/>
      <sz val="24"/>
      <color theme="0"/>
      <name val="Times New Roman"/>
      <family val="1"/>
    </font>
    <font>
      <b/>
      <sz val="24"/>
      <color theme="0"/>
      <name val="Times New Roman"/>
      <family val="1"/>
    </font>
    <font>
      <b/>
      <sz val="11"/>
      <color theme="0"/>
      <name val="Arial Narrow"/>
      <family val="2"/>
    </font>
    <font>
      <sz val="11"/>
      <name val="Calibri"/>
      <family val="2"/>
      <scheme val="minor"/>
    </font>
    <font>
      <b/>
      <sz val="11"/>
      <color theme="1"/>
      <name val="Arial Narrow"/>
      <family val="2"/>
    </font>
    <font>
      <b/>
      <sz val="10"/>
      <color theme="1"/>
      <name val="Arial Narrow"/>
      <family val="2"/>
    </font>
    <font>
      <b/>
      <sz val="9"/>
      <color theme="1"/>
      <name val="Arial Narrow"/>
      <family val="2"/>
    </font>
    <font>
      <sz val="9"/>
      <color theme="1"/>
      <name val="Arial Narrow"/>
      <family val="2"/>
    </font>
    <font>
      <i/>
      <sz val="11"/>
      <color rgb="FFFF0000"/>
      <name val="Calibri"/>
      <family val="2"/>
      <scheme val="minor"/>
    </font>
    <font>
      <b/>
      <u/>
      <sz val="11"/>
      <color theme="1"/>
      <name val="Calibri"/>
      <family val="2"/>
      <scheme val="minor"/>
    </font>
    <font>
      <i/>
      <sz val="10"/>
      <color theme="1"/>
      <name val="Calibri"/>
      <family val="2"/>
      <scheme val="minor"/>
    </font>
    <font>
      <sz val="11"/>
      <color theme="1"/>
      <name val="Calibri"/>
      <family val="2"/>
    </font>
    <font>
      <sz val="8"/>
      <color theme="1"/>
      <name val="Arial Narrow"/>
      <family val="2"/>
    </font>
    <font>
      <sz val="14"/>
      <color theme="1"/>
      <name val="Calibri"/>
      <family val="2"/>
      <scheme val="minor"/>
    </font>
    <font>
      <sz val="14"/>
      <color theme="1"/>
      <name val="Arial Narrow"/>
      <family val="2"/>
    </font>
    <font>
      <b/>
      <sz val="18"/>
      <color rgb="FF0070C0"/>
      <name val="Calibri"/>
      <family val="2"/>
      <scheme val="minor"/>
    </font>
    <font>
      <sz val="11"/>
      <color rgb="FFF85208"/>
      <name val="Calibri"/>
      <family val="2"/>
      <scheme val="minor"/>
    </font>
    <font>
      <i/>
      <sz val="10"/>
      <color theme="1"/>
      <name val="Arial Narrow"/>
      <family val="2"/>
    </font>
    <font>
      <sz val="11"/>
      <color theme="0"/>
      <name val="Arial Narrow"/>
      <family val="2"/>
    </font>
    <font>
      <i/>
      <sz val="14"/>
      <color theme="1"/>
      <name val="Times New Roman"/>
      <family val="1"/>
    </font>
    <font>
      <sz val="12"/>
      <color theme="1"/>
      <name val="Arial Narrow"/>
      <family val="2"/>
    </font>
    <font>
      <sz val="14"/>
      <color theme="1"/>
      <name val="Calibri"/>
      <family val="2"/>
    </font>
    <font>
      <b/>
      <sz val="11"/>
      <name val="Calibri"/>
      <family val="2"/>
      <scheme val="minor"/>
    </font>
    <font>
      <i/>
      <sz val="11"/>
      <color theme="1"/>
      <name val="Calibri"/>
      <family val="2"/>
      <scheme val="minor"/>
    </font>
    <font>
      <u/>
      <sz val="10"/>
      <color theme="1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b/>
      <sz val="11"/>
      <color rgb="FFFF0000"/>
      <name val="Arial Narrow"/>
      <family val="2"/>
    </font>
    <font>
      <b/>
      <sz val="14"/>
      <color rgb="FFF85208"/>
      <name val="Arial Narrow"/>
      <family val="2"/>
    </font>
    <font>
      <i/>
      <sz val="11"/>
      <color theme="1"/>
      <name val="Arial Narrow"/>
      <family val="2"/>
    </font>
    <font>
      <i/>
      <sz val="9"/>
      <color theme="1"/>
      <name val="Arial Narrow"/>
      <family val="2"/>
    </font>
    <font>
      <sz val="22"/>
      <color theme="1"/>
      <name val="Arial Narrow"/>
      <family val="2"/>
    </font>
    <font>
      <i/>
      <sz val="18"/>
      <color theme="0"/>
      <name val="Arial Narrow"/>
      <family val="2"/>
    </font>
    <font>
      <i/>
      <sz val="18"/>
      <color theme="1"/>
      <name val="Arial Narrow"/>
      <family val="2"/>
    </font>
    <font>
      <b/>
      <sz val="14"/>
      <color rgb="FF0054CC"/>
      <name val="Arial Narrow"/>
      <family val="2"/>
    </font>
    <font>
      <i/>
      <sz val="12"/>
      <color theme="1"/>
      <name val="Arial Narrow"/>
      <family val="2"/>
    </font>
    <font>
      <i/>
      <sz val="16"/>
      <color rgb="FFF85208"/>
      <name val="Arial Narrow"/>
      <family val="2"/>
    </font>
    <font>
      <i/>
      <sz val="12"/>
      <color theme="1"/>
      <name val="Calibri"/>
      <family val="2"/>
      <scheme val="minor"/>
    </font>
    <font>
      <b/>
      <i/>
      <sz val="12"/>
      <color rgb="FFFF0000"/>
      <name val="Calibri"/>
      <family val="2"/>
      <scheme val="minor"/>
    </font>
    <font>
      <sz val="6"/>
      <color theme="1"/>
      <name val="Arial Narrow"/>
      <family val="2"/>
    </font>
    <font>
      <sz val="10"/>
      <color theme="1"/>
      <name val="Arial Narrow"/>
      <family val="2"/>
    </font>
    <font>
      <b/>
      <sz val="12"/>
      <color theme="1"/>
      <name val="Arial Narrow"/>
      <family val="2"/>
    </font>
    <font>
      <b/>
      <i/>
      <sz val="11"/>
      <color theme="1"/>
      <name val="Arial Narrow"/>
      <family val="2"/>
    </font>
    <font>
      <b/>
      <i/>
      <sz val="11"/>
      <color rgb="FF0000CC"/>
      <name val="Arial Narrow"/>
      <family val="2"/>
    </font>
    <font>
      <b/>
      <sz val="12"/>
      <color rgb="FFFF0000"/>
      <name val="Arial Narrow"/>
      <family val="2"/>
    </font>
    <font>
      <sz val="16"/>
      <color theme="1"/>
      <name val="Arial Narrow"/>
      <family val="2"/>
    </font>
    <font>
      <b/>
      <u/>
      <sz val="11"/>
      <color theme="1"/>
      <name val="Arial Narrow"/>
      <family val="2"/>
    </font>
    <font>
      <b/>
      <sz val="12"/>
      <color rgb="FFFF0000"/>
      <name val="Calibri"/>
      <family val="2"/>
      <scheme val="minor"/>
    </font>
    <font>
      <b/>
      <sz val="24"/>
      <color theme="1"/>
      <name val="Times New Roman"/>
      <family val="1"/>
    </font>
    <font>
      <i/>
      <sz val="18"/>
      <color theme="1"/>
      <name val="Times New Roman"/>
      <family val="1"/>
    </font>
    <font>
      <sz val="11"/>
      <color theme="0" tint="-0.249977111117893"/>
      <name val="Calibri"/>
      <family val="2"/>
      <scheme val="minor"/>
    </font>
    <font>
      <sz val="11"/>
      <color rgb="FF002060"/>
      <name val="Calibri"/>
      <family val="2"/>
      <scheme val="minor"/>
    </font>
    <font>
      <sz val="11"/>
      <color rgb="FF002060"/>
      <name val="Arial Narrow"/>
      <family val="2"/>
    </font>
    <font>
      <sz val="11"/>
      <color rgb="FFF85208"/>
      <name val="Arial Narrow"/>
      <family val="2"/>
    </font>
    <font>
      <sz val="14"/>
      <color theme="0"/>
      <name val="Calibri"/>
      <family val="2"/>
      <scheme val="minor"/>
    </font>
    <font>
      <i/>
      <sz val="18"/>
      <color rgb="FFF85208"/>
      <name val="Calibri"/>
      <family val="2"/>
      <scheme val="minor"/>
    </font>
    <font>
      <i/>
      <sz val="18"/>
      <color rgb="FFF85208"/>
      <name val="Arial"/>
      <family val="2"/>
    </font>
    <font>
      <i/>
      <sz val="14"/>
      <name val="Calibri"/>
      <family val="2"/>
      <scheme val="minor"/>
    </font>
    <font>
      <i/>
      <sz val="10"/>
      <color theme="1" tint="0.34998626667073579"/>
      <name val="Arial Narrow"/>
      <family val="2"/>
    </font>
    <font>
      <u/>
      <sz val="11"/>
      <color theme="1"/>
      <name val="Arial Narrow"/>
      <family val="2"/>
    </font>
    <font>
      <sz val="11"/>
      <color rgb="FFFF0000"/>
      <name val="Arial Narrow"/>
      <family val="2"/>
    </font>
    <font>
      <i/>
      <sz val="11"/>
      <color rgb="FFFF0000"/>
      <name val="Arial Narrow"/>
      <family val="2"/>
    </font>
    <font>
      <b/>
      <sz val="24"/>
      <color rgb="FF002060"/>
      <name val="Calibri"/>
      <family val="2"/>
      <scheme val="minor"/>
    </font>
    <font>
      <b/>
      <sz val="18"/>
      <color theme="0"/>
      <name val="Times New Roman"/>
      <family val="1"/>
    </font>
    <font>
      <sz val="11"/>
      <color theme="1"/>
      <name val="Times New Roman"/>
      <family val="1"/>
    </font>
    <font>
      <b/>
      <sz val="20"/>
      <color theme="0"/>
      <name val="Calibri"/>
      <family val="2"/>
      <scheme val="minor"/>
    </font>
    <font>
      <i/>
      <sz val="11"/>
      <color theme="0"/>
      <name val="Calibri"/>
      <family val="2"/>
      <scheme val="minor"/>
    </font>
    <font>
      <i/>
      <vertAlign val="superscript"/>
      <sz val="14"/>
      <color theme="0"/>
      <name val="Calibri"/>
      <family val="2"/>
      <scheme val="minor"/>
    </font>
    <font>
      <vertAlign val="subscript"/>
      <sz val="10"/>
      <color theme="1"/>
      <name val="Arial Narrow"/>
      <family val="2"/>
    </font>
    <font>
      <i/>
      <sz val="12"/>
      <name val="Calibri"/>
      <family val="2"/>
      <scheme val="minor"/>
    </font>
    <font>
      <b/>
      <i/>
      <sz val="12"/>
      <color rgb="FF0000CC"/>
      <name val="Arial Narrow"/>
      <family val="2"/>
    </font>
    <font>
      <sz val="12"/>
      <color theme="1"/>
      <name val="Calibri"/>
      <family val="2"/>
      <scheme val="minor"/>
    </font>
    <font>
      <i/>
      <sz val="18"/>
      <name val="Calibri"/>
      <family val="2"/>
      <scheme val="minor"/>
    </font>
    <font>
      <sz val="12"/>
      <name val="Calibri"/>
      <family val="2"/>
      <scheme val="minor"/>
    </font>
    <font>
      <sz val="8"/>
      <color theme="1"/>
      <name val="Calibri"/>
      <family val="2"/>
      <scheme val="minor"/>
    </font>
    <font>
      <b/>
      <i/>
      <sz val="16"/>
      <color rgb="FFF85208"/>
      <name val="Arial Narrow"/>
      <family val="2"/>
    </font>
    <font>
      <i/>
      <sz val="20"/>
      <color rgb="FFF85208"/>
      <name val="Times New Roman"/>
      <family val="1"/>
    </font>
    <font>
      <b/>
      <sz val="22"/>
      <color theme="0"/>
      <name val="Arial Narrow"/>
      <family val="2"/>
    </font>
    <font>
      <b/>
      <i/>
      <sz val="18"/>
      <color rgb="FFF85208"/>
      <name val="Times New Roman"/>
      <family val="1"/>
    </font>
    <font>
      <i/>
      <sz val="13"/>
      <color theme="9" tint="-0.249977111117893"/>
      <name val="Calibri"/>
      <family val="2"/>
      <scheme val="minor"/>
    </font>
    <font>
      <sz val="13"/>
      <color theme="1"/>
      <name val="Arial Narrow"/>
      <family val="2"/>
    </font>
    <font>
      <sz val="13"/>
      <color theme="1"/>
      <name val="Calibri"/>
      <family val="2"/>
      <scheme val="minor"/>
    </font>
    <font>
      <sz val="22"/>
      <color rgb="FFFF0000"/>
      <name val="Arial Narrow"/>
      <family val="2"/>
    </font>
    <font>
      <sz val="22"/>
      <color theme="0"/>
      <name val="Arial Narrow"/>
      <family val="2"/>
    </font>
    <font>
      <b/>
      <sz val="28"/>
      <color theme="0"/>
      <name val="Times New Roman"/>
      <family val="1"/>
    </font>
    <font>
      <sz val="28"/>
      <color theme="0"/>
      <name val="Times New Roman"/>
      <family val="1"/>
    </font>
    <font>
      <i/>
      <sz val="16"/>
      <color theme="0"/>
      <name val="Times New Roman"/>
      <family val="1"/>
    </font>
    <font>
      <sz val="11"/>
      <color theme="0"/>
      <name val="Times New Roman"/>
      <family val="1"/>
    </font>
    <font>
      <b/>
      <sz val="14"/>
      <color theme="9"/>
      <name val="Calibri"/>
      <family val="2"/>
      <scheme val="minor"/>
    </font>
    <font>
      <i/>
      <sz val="16"/>
      <color theme="1"/>
      <name val="Times New Roman"/>
      <family val="1"/>
    </font>
    <font>
      <i/>
      <sz val="22"/>
      <color theme="0"/>
      <name val="Times New Roman"/>
      <family val="1"/>
    </font>
    <font>
      <sz val="20"/>
      <color theme="0"/>
      <name val="Times New Roman"/>
      <family val="1"/>
    </font>
    <font>
      <i/>
      <sz val="10"/>
      <color rgb="FFF85208"/>
      <name val="Times New Roman"/>
      <family val="1"/>
    </font>
    <font>
      <i/>
      <sz val="20"/>
      <color theme="0"/>
      <name val="Times New Roman"/>
      <family val="1"/>
    </font>
    <font>
      <b/>
      <i/>
      <sz val="12"/>
      <color theme="0"/>
      <name val="Calibri"/>
      <family val="2"/>
      <scheme val="minor"/>
    </font>
    <font>
      <i/>
      <sz val="20"/>
      <color theme="9" tint="-0.249977111117893"/>
      <name val="Times New Roman"/>
      <family val="1"/>
    </font>
    <font>
      <sz val="18"/>
      <color theme="1"/>
      <name val="Calibri"/>
      <family val="2"/>
      <scheme val="minor"/>
    </font>
    <font>
      <u/>
      <sz val="11"/>
      <color theme="10"/>
      <name val="Arial Narrow"/>
      <family val="2"/>
    </font>
    <font>
      <b/>
      <sz val="16"/>
      <color theme="1"/>
      <name val="Times New Roman"/>
      <family val="1"/>
    </font>
    <font>
      <sz val="18"/>
      <color theme="0"/>
      <name val="Calibri"/>
      <family val="2"/>
      <scheme val="minor"/>
    </font>
    <font>
      <sz val="10.5"/>
      <color theme="1"/>
      <name val="Calibri"/>
      <family val="2"/>
      <scheme val="minor"/>
    </font>
    <font>
      <u/>
      <sz val="10.5"/>
      <color theme="10"/>
      <name val="Calibri"/>
      <family val="2"/>
      <scheme val="minor"/>
    </font>
    <font>
      <sz val="10.5"/>
      <name val="Calibri"/>
      <family val="2"/>
      <scheme val="minor"/>
    </font>
    <font>
      <sz val="10.5"/>
      <color theme="0"/>
      <name val="Calibri"/>
      <family val="2"/>
      <scheme val="minor"/>
    </font>
    <font>
      <b/>
      <sz val="10.5"/>
      <color theme="0"/>
      <name val="Calibri"/>
      <family val="2"/>
      <scheme val="minor"/>
    </font>
    <font>
      <b/>
      <sz val="16"/>
      <color theme="1"/>
      <name val="Arial Narrow"/>
      <family val="2"/>
    </font>
    <font>
      <b/>
      <sz val="14"/>
      <color theme="0"/>
      <name val="Calibri"/>
      <family val="2"/>
      <scheme val="minor"/>
    </font>
    <font>
      <b/>
      <sz val="18"/>
      <color theme="0"/>
      <name val="Calibri"/>
      <family val="2"/>
      <scheme val="minor"/>
    </font>
    <font>
      <b/>
      <sz val="10"/>
      <color theme="5" tint="-0.249977111117893"/>
      <name val="Arial Narrow"/>
      <family val="2"/>
    </font>
    <font>
      <sz val="20"/>
      <color theme="0"/>
      <name val="Calibri"/>
      <family val="2"/>
      <scheme val="minor"/>
    </font>
    <font>
      <i/>
      <sz val="22"/>
      <color rgb="FFF85208"/>
      <name val="Arial"/>
      <family val="2"/>
    </font>
    <font>
      <b/>
      <i/>
      <sz val="14"/>
      <color rgb="FFFF0000"/>
      <name val="Times New Roman"/>
      <family val="1"/>
    </font>
    <font>
      <b/>
      <sz val="16"/>
      <color theme="9" tint="-0.499984740745262"/>
      <name val="Times New Roman"/>
      <family val="1"/>
    </font>
    <font>
      <b/>
      <sz val="16"/>
      <color theme="6" tint="-0.249977111117893"/>
      <name val="Times New Roman"/>
      <family val="1"/>
    </font>
    <font>
      <sz val="11"/>
      <color theme="6" tint="-0.249977111117893"/>
      <name val="Calibri"/>
      <family val="2"/>
      <scheme val="minor"/>
    </font>
    <font>
      <b/>
      <sz val="18"/>
      <color theme="1"/>
      <name val="Times New Roman"/>
      <family val="1"/>
    </font>
    <font>
      <b/>
      <sz val="16"/>
      <color theme="2" tint="-0.749992370372631"/>
      <name val="Times New Roman"/>
      <family val="1"/>
    </font>
    <font>
      <b/>
      <sz val="14"/>
      <color theme="1"/>
      <name val="Times New Roman"/>
      <family val="1"/>
    </font>
    <font>
      <b/>
      <sz val="14"/>
      <color rgb="FFFF0000"/>
      <name val="Calibri"/>
      <family val="2"/>
      <scheme val="minor"/>
    </font>
    <font>
      <sz val="14"/>
      <color rgb="FFFF0000"/>
      <name val="Calibri"/>
      <family val="2"/>
      <scheme val="minor"/>
    </font>
    <font>
      <b/>
      <sz val="16"/>
      <color rgb="FFFF0000"/>
      <name val="Times New Roman"/>
      <family val="1"/>
    </font>
    <font>
      <b/>
      <sz val="12"/>
      <color theme="0"/>
      <name val="Calibri"/>
      <family val="2"/>
      <scheme val="minor"/>
    </font>
    <font>
      <b/>
      <sz val="18"/>
      <color theme="9" tint="-0.499984740745262"/>
      <name val="Times New Roman"/>
      <family val="1"/>
    </font>
    <font>
      <b/>
      <sz val="18"/>
      <color theme="3" tint="-0.249977111117893"/>
      <name val="Times New Roman"/>
      <family val="1"/>
    </font>
    <font>
      <b/>
      <sz val="16"/>
      <color theme="3" tint="-0.249977111117893"/>
      <name val="Times New Roman"/>
      <family val="1"/>
    </font>
    <font>
      <sz val="14"/>
      <name val="Calibri"/>
      <family val="2"/>
      <scheme val="minor"/>
    </font>
    <font>
      <b/>
      <i/>
      <sz val="16"/>
      <color theme="0"/>
      <name val="Times New Roman"/>
      <family val="1"/>
    </font>
    <font>
      <b/>
      <sz val="12"/>
      <color theme="0"/>
      <name val="Arial Narrow"/>
      <family val="2"/>
    </font>
    <font>
      <b/>
      <sz val="14"/>
      <color theme="0"/>
      <name val="Arial Narrow"/>
      <family val="2"/>
    </font>
    <font>
      <b/>
      <sz val="8"/>
      <color theme="5"/>
      <name val="Arial Narrow"/>
      <family val="2"/>
    </font>
    <font>
      <sz val="11"/>
      <color theme="5"/>
      <name val="Arial Narrow"/>
      <family val="2"/>
    </font>
    <font>
      <sz val="9"/>
      <color theme="5"/>
      <name val="Arial Narrow"/>
      <family val="2"/>
    </font>
    <font>
      <b/>
      <strike/>
      <sz val="10"/>
      <color rgb="FFFF0000"/>
      <name val="Arial Narrow"/>
      <family val="2"/>
    </font>
    <font>
      <i/>
      <sz val="16"/>
      <color rgb="FFFF0000"/>
      <name val="Calibri"/>
      <family val="2"/>
      <scheme val="minor"/>
    </font>
    <font>
      <b/>
      <sz val="20"/>
      <color theme="1"/>
      <name val="Times New Roman"/>
      <family val="1"/>
    </font>
    <font>
      <b/>
      <i/>
      <sz val="11"/>
      <color rgb="FFFF0000"/>
      <name val="Calibri"/>
      <family val="2"/>
      <scheme val="minor"/>
    </font>
    <font>
      <sz val="18"/>
      <color theme="1"/>
      <name val="Times New Roman"/>
      <family val="1"/>
    </font>
    <font>
      <b/>
      <sz val="12"/>
      <color rgb="FFF85208"/>
      <name val="Arial Narrow"/>
      <family val="2"/>
    </font>
    <font>
      <b/>
      <sz val="12"/>
      <color theme="1"/>
      <name val="Times New Roman"/>
      <family val="1"/>
    </font>
    <font>
      <b/>
      <sz val="16"/>
      <color theme="0"/>
      <name val="Calibri"/>
      <family val="2"/>
      <scheme val="minor"/>
    </font>
    <font>
      <b/>
      <sz val="20"/>
      <color theme="0"/>
      <name val="Times New Roman"/>
      <family val="1"/>
    </font>
    <font>
      <b/>
      <sz val="11"/>
      <color theme="0"/>
      <name val="Times New Roman"/>
      <family val="1"/>
    </font>
    <font>
      <i/>
      <sz val="18"/>
      <color rgb="FF142C41"/>
      <name val="Times New Roman"/>
      <family val="1"/>
    </font>
    <font>
      <sz val="11"/>
      <color rgb="FF142C41"/>
      <name val="Arial Narrow"/>
      <family val="2"/>
    </font>
    <font>
      <i/>
      <sz val="20"/>
      <color rgb="FF142C41"/>
      <name val="Times New Roman"/>
      <family val="1"/>
    </font>
    <font>
      <i/>
      <sz val="10"/>
      <color rgb="FF142C41"/>
      <name val="Times New Roman"/>
      <family val="1"/>
    </font>
    <font>
      <sz val="11"/>
      <color rgb="FF142C41"/>
      <name val="Calibri"/>
      <family val="2"/>
      <scheme val="minor"/>
    </font>
    <font>
      <b/>
      <i/>
      <sz val="12"/>
      <color rgb="FF142C41"/>
      <name val="Calibri"/>
      <family val="2"/>
      <scheme val="minor"/>
    </font>
    <font>
      <i/>
      <sz val="16"/>
      <color rgb="FF142C41"/>
      <name val="Arial Narrow"/>
      <family val="2"/>
    </font>
    <font>
      <i/>
      <sz val="18"/>
      <color rgb="FF142C41"/>
      <name val="Arial"/>
      <family val="2"/>
    </font>
    <font>
      <i/>
      <sz val="14"/>
      <color rgb="FF142C41"/>
      <name val="Calibri"/>
      <family val="2"/>
      <scheme val="minor"/>
    </font>
    <font>
      <i/>
      <sz val="18"/>
      <color rgb="FF142C41"/>
      <name val="Calibri"/>
      <family val="2"/>
      <scheme val="minor"/>
    </font>
    <font>
      <i/>
      <sz val="18"/>
      <color rgb="FF142C41"/>
      <name val="Aial"/>
    </font>
    <font>
      <i/>
      <sz val="10"/>
      <color rgb="FF142C41"/>
      <name val="Calibri"/>
      <family val="2"/>
      <scheme val="minor"/>
    </font>
    <font>
      <i/>
      <sz val="18"/>
      <color rgb="FF142C41"/>
      <name val="Airla"/>
    </font>
    <font>
      <i/>
      <sz val="9"/>
      <color rgb="FF142C41"/>
      <name val="Calibri"/>
      <family val="2"/>
      <scheme val="minor"/>
    </font>
    <font>
      <b/>
      <sz val="14"/>
      <color rgb="FF142C41"/>
      <name val="Arial Narrow"/>
      <family val="2"/>
    </font>
    <font>
      <sz val="12"/>
      <color rgb="FF142C41"/>
      <name val="Times New Roman"/>
      <family val="1"/>
    </font>
    <font>
      <b/>
      <sz val="12"/>
      <color rgb="FF142C41"/>
      <name val="Arial Narrow"/>
      <family val="2"/>
    </font>
    <font>
      <b/>
      <sz val="18"/>
      <color theme="1"/>
      <name val="Calibri"/>
      <family val="2"/>
      <scheme val="minor"/>
    </font>
    <font>
      <sz val="8"/>
      <color rgb="FF000000"/>
      <name val="Tahoma"/>
      <family val="2"/>
    </font>
    <font>
      <sz val="8"/>
      <color rgb="FF000000"/>
      <name val="Segoe UI"/>
      <family val="2"/>
    </font>
    <font>
      <b/>
      <sz val="12"/>
      <color rgb="FF142C41"/>
      <name val="Calibri"/>
      <family val="2"/>
      <scheme val="minor"/>
    </font>
    <font>
      <sz val="12"/>
      <color rgb="FF142C41"/>
      <name val="Calibri"/>
      <family val="2"/>
      <scheme val="minor"/>
    </font>
    <font>
      <sz val="16"/>
      <color theme="1"/>
      <name val="Calibri"/>
      <family val="2"/>
      <scheme val="minor"/>
    </font>
    <font>
      <b/>
      <sz val="12"/>
      <color theme="2" tint="-0.749992370372631"/>
      <name val="Times New Roman"/>
      <family val="1"/>
    </font>
    <font>
      <i/>
      <sz val="16"/>
      <color theme="0"/>
      <name val="Calibri"/>
      <family val="2"/>
      <scheme val="minor"/>
    </font>
    <font>
      <b/>
      <sz val="16"/>
      <color theme="0"/>
      <name val="Times New Roman"/>
      <family val="1"/>
    </font>
    <font>
      <sz val="12"/>
      <color theme="0"/>
      <name val="Calibri"/>
      <family val="2"/>
      <scheme val="minor"/>
    </font>
    <font>
      <b/>
      <sz val="18"/>
      <color theme="1"/>
      <name val="Calibri"/>
      <family val="2"/>
    </font>
    <font>
      <b/>
      <sz val="11"/>
      <color theme="0"/>
      <name val="Calibri"/>
      <family val="2"/>
    </font>
    <font>
      <sz val="11"/>
      <color rgb="FF000000"/>
      <name val="Calibri"/>
      <family val="2"/>
    </font>
    <font>
      <b/>
      <vertAlign val="subscript"/>
      <sz val="18"/>
      <color theme="3" tint="-0.249977111117893"/>
      <name val="Times New Roman"/>
      <family val="1"/>
    </font>
    <font>
      <b/>
      <sz val="18"/>
      <color theme="6" tint="-0.249977111117893"/>
      <name val="Times New Roman"/>
      <family val="1"/>
    </font>
    <font>
      <b/>
      <sz val="14"/>
      <color theme="6" tint="-0.249977111117893"/>
      <name val="Times New Roman"/>
      <family val="1"/>
    </font>
    <font>
      <b/>
      <sz val="18"/>
      <color theme="5" tint="-0.249977111117893"/>
      <name val="Times New Roman"/>
      <family val="1"/>
    </font>
    <font>
      <b/>
      <sz val="22"/>
      <color theme="0"/>
      <name val="Times New Roman"/>
      <family val="1"/>
    </font>
    <font>
      <b/>
      <sz val="10"/>
      <color theme="1"/>
      <name val="Calibri"/>
      <family val="2"/>
      <scheme val="minor"/>
    </font>
    <font>
      <b/>
      <sz val="9"/>
      <name val="Calibri"/>
      <family val="2"/>
      <scheme val="minor"/>
    </font>
    <font>
      <sz val="11"/>
      <color theme="0" tint="-0.499984740745262"/>
      <name val="Calibri"/>
      <family val="2"/>
      <scheme val="minor"/>
    </font>
    <font>
      <sz val="11"/>
      <color rgb="FF000000"/>
      <name val="Calibri"/>
      <family val="2"/>
      <scheme val="minor"/>
    </font>
    <font>
      <sz val="16"/>
      <color theme="0"/>
      <name val="Calibri"/>
      <family val="2"/>
      <scheme val="minor"/>
    </font>
    <font>
      <b/>
      <vertAlign val="subscript"/>
      <sz val="11"/>
      <color theme="0"/>
      <name val="Calibri"/>
      <family val="2"/>
      <scheme val="minor"/>
    </font>
    <font>
      <sz val="16"/>
      <name val="Calibri"/>
      <family val="2"/>
      <scheme val="minor"/>
    </font>
    <font>
      <b/>
      <vertAlign val="subscript"/>
      <sz val="11"/>
      <name val="Calibri"/>
      <family val="2"/>
      <scheme val="minor"/>
    </font>
  </fonts>
  <fills count="41">
    <fill>
      <patternFill patternType="none"/>
    </fill>
    <fill>
      <patternFill patternType="gray125"/>
    </fill>
    <fill>
      <patternFill patternType="solid">
        <fgColor rgb="FFF2F2F2"/>
      </patternFill>
    </fill>
    <fill>
      <gradientFill>
        <stop position="0">
          <color rgb="FF6A5B4E"/>
        </stop>
        <stop position="1">
          <color theme="0"/>
        </stop>
      </gradientFill>
    </fill>
    <fill>
      <patternFill patternType="solid">
        <fgColor theme="6"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6A5B4E"/>
        <bgColor indexed="64"/>
      </patternFill>
    </fill>
    <fill>
      <patternFill patternType="solid">
        <fgColor rgb="FFF85208"/>
        <bgColor indexed="64"/>
      </patternFill>
    </fill>
    <fill>
      <patternFill patternType="solid">
        <fgColor rgb="FFFFFFC9"/>
        <bgColor indexed="64"/>
      </patternFill>
    </fill>
    <fill>
      <patternFill patternType="solid">
        <fgColor theme="0"/>
        <bgColor indexed="64"/>
      </patternFill>
    </fill>
    <fill>
      <patternFill patternType="solid">
        <fgColor theme="9"/>
        <bgColor indexed="64"/>
      </patternFill>
    </fill>
    <fill>
      <patternFill patternType="solid">
        <fgColor theme="1"/>
        <bgColor indexed="64"/>
      </patternFill>
    </fill>
    <fill>
      <patternFill patternType="solid">
        <fgColor rgb="FFFFC000"/>
        <bgColor indexed="64"/>
      </patternFill>
    </fill>
    <fill>
      <patternFill patternType="solid">
        <fgColor theme="6"/>
        <bgColor indexed="64"/>
      </patternFill>
    </fill>
    <fill>
      <patternFill patternType="solid">
        <fgColor rgb="FFFFFF00"/>
        <bgColor indexed="64"/>
      </patternFill>
    </fill>
    <fill>
      <patternFill patternType="solid">
        <fgColor rgb="FF0070C0"/>
        <bgColor indexed="64"/>
      </patternFill>
    </fill>
    <fill>
      <patternFill patternType="solid">
        <fgColor rgb="FFFF3399"/>
        <bgColor indexed="64"/>
      </patternFill>
    </fill>
    <fill>
      <patternFill patternType="solid">
        <fgColor rgb="FF7030A0"/>
        <bgColor indexed="64"/>
      </patternFill>
    </fill>
    <fill>
      <patternFill patternType="solid">
        <fgColor rgb="FF92D050"/>
        <bgColor indexed="64"/>
      </patternFill>
    </fill>
    <fill>
      <patternFill patternType="solid">
        <fgColor rgb="FFCC0000"/>
        <bgColor indexed="64"/>
      </patternFill>
    </fill>
    <fill>
      <patternFill patternType="solid">
        <fgColor rgb="FFFF3300"/>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63F6E"/>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142C41"/>
        <bgColor indexed="64"/>
      </patternFill>
    </fill>
    <fill>
      <patternFill patternType="solid">
        <fgColor rgb="FFF9B5F9"/>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FBCDA7"/>
        <bgColor indexed="64"/>
      </patternFill>
    </fill>
    <fill>
      <patternFill patternType="solid">
        <fgColor theme="9" tint="0.79998168889431442"/>
        <bgColor indexed="64"/>
      </patternFill>
    </fill>
  </fills>
  <borders count="11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22"/>
      </top>
      <bottom style="thin">
        <color indexed="22"/>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medium">
        <color rgb="FFF85208"/>
      </bottom>
      <diagonal/>
    </border>
    <border>
      <left/>
      <right/>
      <top style="medium">
        <color rgb="FFF85208"/>
      </top>
      <bottom/>
      <diagonal/>
    </border>
    <border>
      <left/>
      <right/>
      <top style="medium">
        <color theme="9" tint="-0.24994659260841701"/>
      </top>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right/>
      <top/>
      <bottom style="medium">
        <color rgb="FF002060"/>
      </bottom>
      <diagonal/>
    </border>
    <border>
      <left style="thin">
        <color indexed="64"/>
      </left>
      <right style="thin">
        <color indexed="64"/>
      </right>
      <top style="thin">
        <color indexed="64"/>
      </top>
      <bottom style="thin">
        <color rgb="FF7F7F7F"/>
      </bottom>
      <diagonal/>
    </border>
    <border>
      <left/>
      <right/>
      <top style="thick">
        <color rgb="FFF85208"/>
      </top>
      <bottom/>
      <diagonal/>
    </border>
    <border>
      <left style="thin">
        <color rgb="FF7F7F7F"/>
      </left>
      <right style="thin">
        <color rgb="FF7F7F7F"/>
      </right>
      <top/>
      <bottom/>
      <diagonal/>
    </border>
    <border>
      <left/>
      <right/>
      <top/>
      <bottom style="thick">
        <color rgb="FFF85208"/>
      </bottom>
      <diagonal/>
    </border>
    <border>
      <left style="thin">
        <color indexed="64"/>
      </left>
      <right/>
      <top style="thin">
        <color indexed="64"/>
      </top>
      <bottom style="thin">
        <color rgb="FF7F7F7F"/>
      </bottom>
      <diagonal/>
    </border>
    <border>
      <left/>
      <right style="thin">
        <color indexed="64"/>
      </right>
      <top style="thin">
        <color indexed="64"/>
      </top>
      <bottom style="thin">
        <color rgb="FF7F7F7F"/>
      </bottom>
      <diagonal/>
    </border>
    <border>
      <left/>
      <right/>
      <top style="thin">
        <color indexed="64"/>
      </top>
      <bottom style="medium">
        <color rgb="FFF85208"/>
      </bottom>
      <diagonal/>
    </border>
    <border>
      <left/>
      <right/>
      <top style="medium">
        <color theme="9" tint="-0.24994659260841701"/>
      </top>
      <bottom style="thin">
        <color indexed="64"/>
      </bottom>
      <diagonal/>
    </border>
    <border>
      <left/>
      <right/>
      <top/>
      <bottom style="medium">
        <color theme="9" tint="-0.24994659260841701"/>
      </bottom>
      <diagonal/>
    </border>
    <border>
      <left/>
      <right/>
      <top style="thick">
        <color rgb="FFF85208"/>
      </top>
      <bottom style="thin">
        <color indexed="64"/>
      </bottom>
      <diagonal/>
    </border>
    <border>
      <left style="thin">
        <color rgb="FF7F7F7F"/>
      </left>
      <right/>
      <top style="thin">
        <color indexed="64"/>
      </top>
      <bottom style="thin">
        <color rgb="FF7F7F7F"/>
      </bottom>
      <diagonal/>
    </border>
    <border>
      <left/>
      <right style="thin">
        <color rgb="FF7F7F7F"/>
      </right>
      <top style="thin">
        <color indexed="64"/>
      </top>
      <bottom style="thin">
        <color rgb="FF7F7F7F"/>
      </bottom>
      <diagonal/>
    </border>
    <border>
      <left/>
      <right/>
      <top style="thin">
        <color indexed="64"/>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style="thin">
        <color rgb="FF7F7F7F"/>
      </right>
      <top style="thin">
        <color rgb="FF7F7F7F"/>
      </top>
      <bottom/>
      <diagonal/>
    </border>
    <border>
      <left/>
      <right/>
      <top/>
      <bottom style="thin">
        <color theme="0"/>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left>
      <right/>
      <top style="thick">
        <color rgb="FFF85208"/>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style="thin">
        <color theme="0"/>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thin">
        <color rgb="FF7F7F7F"/>
      </left>
      <right style="thin">
        <color rgb="FF7F7F7F"/>
      </right>
      <top style="thin">
        <color rgb="FF7F7F7F"/>
      </top>
      <bottom style="medium">
        <color indexed="64"/>
      </bottom>
      <diagonal/>
    </border>
    <border>
      <left style="thin">
        <color rgb="FF7F7F7F"/>
      </left>
      <right/>
      <top/>
      <bottom style="medium">
        <color indexed="64"/>
      </bottom>
      <diagonal/>
    </border>
  </borders>
  <cellStyleXfs count="146">
    <xf numFmtId="0" fontId="0" fillId="0" borderId="0"/>
    <xf numFmtId="0" fontId="12" fillId="0" borderId="0"/>
    <xf numFmtId="0" fontId="12" fillId="0" borderId="0"/>
    <xf numFmtId="0" fontId="74" fillId="2" borderId="70" applyNumberFormat="0" applyAlignment="0" applyProtection="0"/>
    <xf numFmtId="43" fontId="7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7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top"/>
      <protection locked="0"/>
    </xf>
    <xf numFmtId="179" fontId="72" fillId="0" borderId="0"/>
    <xf numFmtId="179" fontId="72" fillId="0" borderId="0"/>
    <xf numFmtId="179" fontId="72" fillId="0" borderId="0"/>
    <xf numFmtId="179" fontId="72" fillId="0" borderId="0"/>
    <xf numFmtId="179" fontId="72" fillId="0" borderId="0"/>
    <xf numFmtId="179" fontId="72" fillId="0" borderId="0"/>
    <xf numFmtId="179" fontId="72" fillId="0" borderId="0"/>
    <xf numFmtId="179" fontId="72" fillId="0" borderId="0"/>
    <xf numFmtId="179" fontId="72" fillId="0" borderId="0"/>
    <xf numFmtId="0" fontId="12" fillId="0" borderId="0"/>
    <xf numFmtId="0" fontId="72" fillId="0" borderId="0"/>
    <xf numFmtId="181" fontId="12" fillId="0" borderId="0"/>
    <xf numFmtId="0" fontId="12" fillId="0" borderId="0"/>
    <xf numFmtId="181" fontId="12" fillId="0" borderId="0"/>
    <xf numFmtId="0" fontId="72" fillId="0" borderId="0"/>
    <xf numFmtId="0" fontId="12" fillId="0" borderId="0"/>
    <xf numFmtId="0" fontId="12" fillId="0" borderId="0"/>
    <xf numFmtId="179" fontId="72" fillId="0" borderId="0"/>
    <xf numFmtId="179" fontId="72" fillId="0" borderId="0"/>
    <xf numFmtId="179" fontId="72" fillId="0" borderId="0"/>
    <xf numFmtId="179" fontId="72" fillId="0" borderId="0"/>
    <xf numFmtId="179" fontId="72" fillId="0" borderId="0"/>
    <xf numFmtId="179" fontId="72" fillId="0" borderId="0"/>
    <xf numFmtId="179" fontId="14" fillId="0" borderId="0"/>
    <xf numFmtId="0" fontId="14" fillId="0" borderId="0"/>
    <xf numFmtId="9" fontId="7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0" fontId="257" fillId="0" borderId="0" applyBorder="0"/>
    <xf numFmtId="0" fontId="257" fillId="0" borderId="0" applyBorder="0"/>
  </cellStyleXfs>
  <cellXfs count="2157">
    <xf numFmtId="0" fontId="0" fillId="0" borderId="0" xfId="0"/>
    <xf numFmtId="0" fontId="81" fillId="0" borderId="0" xfId="0" applyFont="1"/>
    <xf numFmtId="0" fontId="0" fillId="0" borderId="2" xfId="0" applyBorder="1"/>
    <xf numFmtId="0" fontId="7" fillId="0" borderId="0" xfId="0" applyFont="1" applyAlignment="1" applyProtection="1">
      <alignment horizontal="left"/>
      <protection hidden="1"/>
    </xf>
    <xf numFmtId="0" fontId="82" fillId="0" borderId="0" xfId="0" applyFont="1" applyAlignment="1" applyProtection="1">
      <alignment horizontal="left" vertical="center"/>
      <protection hidden="1"/>
    </xf>
    <xf numFmtId="0" fontId="83" fillId="0" borderId="0" xfId="0" applyFont="1" applyAlignment="1" applyProtection="1">
      <alignment horizontal="left" vertical="center"/>
      <protection hidden="1"/>
    </xf>
    <xf numFmtId="0" fontId="84" fillId="0" borderId="0" xfId="0" applyFont="1" applyAlignment="1" applyProtection="1">
      <alignment vertical="center"/>
      <protection hidden="1"/>
    </xf>
    <xf numFmtId="0" fontId="85" fillId="0" borderId="0" xfId="0" applyFont="1" applyAlignment="1" applyProtection="1">
      <alignment vertical="center"/>
      <protection hidden="1"/>
    </xf>
    <xf numFmtId="0" fontId="0" fillId="0" borderId="3" xfId="0" applyBorder="1"/>
    <xf numFmtId="0" fontId="86" fillId="3" borderId="0" xfId="0" applyFont="1" applyFill="1" applyAlignment="1" applyProtection="1">
      <alignment vertical="center"/>
      <protection hidden="1"/>
    </xf>
    <xf numFmtId="0" fontId="83" fillId="3" borderId="0" xfId="0" applyFont="1" applyFill="1" applyAlignment="1" applyProtection="1">
      <alignment vertical="center"/>
      <protection hidden="1"/>
    </xf>
    <xf numFmtId="0" fontId="15" fillId="0" borderId="0" xfId="0" applyFont="1" applyAlignment="1" applyProtection="1">
      <alignment vertical="center"/>
      <protection hidden="1"/>
    </xf>
    <xf numFmtId="0" fontId="20" fillId="0" borderId="0" xfId="0" applyFont="1" applyAlignment="1" applyProtection="1">
      <alignment vertical="center"/>
      <protection hidden="1"/>
    </xf>
    <xf numFmtId="0" fontId="25" fillId="0" borderId="0" xfId="0" applyFont="1" applyAlignment="1" applyProtection="1">
      <alignment vertical="center"/>
      <protection hidden="1"/>
    </xf>
    <xf numFmtId="0" fontId="82" fillId="0" borderId="71" xfId="0" applyFont="1" applyBorder="1" applyAlignment="1" applyProtection="1">
      <alignment vertical="center"/>
      <protection hidden="1"/>
    </xf>
    <xf numFmtId="0" fontId="2" fillId="0" borderId="0" xfId="0" applyFont="1" applyAlignment="1" applyProtection="1">
      <alignment vertical="center"/>
      <protection hidden="1"/>
    </xf>
    <xf numFmtId="0" fontId="82" fillId="0" borderId="0" xfId="0" applyFont="1" applyAlignment="1" applyProtection="1">
      <alignment vertical="center"/>
      <protection hidden="1"/>
    </xf>
    <xf numFmtId="0" fontId="16" fillId="0" borderId="0" xfId="0" applyFont="1" applyAlignment="1" applyProtection="1">
      <alignment vertical="center"/>
      <protection hidden="1"/>
    </xf>
    <xf numFmtId="0" fontId="87" fillId="4" borderId="2" xfId="0" applyFont="1" applyFill="1" applyBorder="1" applyAlignment="1">
      <alignment horizontal="center"/>
    </xf>
    <xf numFmtId="0" fontId="85" fillId="5" borderId="4" xfId="0" applyFont="1" applyFill="1" applyBorder="1" applyAlignment="1" applyProtection="1">
      <alignment vertical="center"/>
      <protection hidden="1"/>
    </xf>
    <xf numFmtId="0" fontId="17" fillId="6" borderId="2" xfId="0" applyFont="1" applyFill="1" applyBorder="1" applyAlignment="1">
      <alignment horizontal="center"/>
    </xf>
    <xf numFmtId="0" fontId="82" fillId="0" borderId="71" xfId="0" applyFont="1" applyBorder="1" applyAlignment="1" applyProtection="1">
      <alignment horizontal="left"/>
      <protection hidden="1"/>
    </xf>
    <xf numFmtId="0" fontId="82" fillId="0" borderId="72" xfId="0" applyFont="1" applyBorder="1" applyAlignment="1" applyProtection="1">
      <alignment horizontal="left" vertical="center"/>
      <protection hidden="1"/>
    </xf>
    <xf numFmtId="172" fontId="88" fillId="0" borderId="2" xfId="0" applyNumberFormat="1" applyFont="1" applyBorder="1"/>
    <xf numFmtId="170" fontId="88" fillId="0" borderId="2" xfId="0" applyNumberFormat="1" applyFont="1" applyBorder="1"/>
    <xf numFmtId="0" fontId="17" fillId="0" borderId="4" xfId="0" applyFont="1" applyBorder="1"/>
    <xf numFmtId="49" fontId="0" fillId="0" borderId="0" xfId="0" applyNumberFormat="1"/>
    <xf numFmtId="0" fontId="75" fillId="0" borderId="0" xfId="0" applyFont="1"/>
    <xf numFmtId="0" fontId="89" fillId="0" borderId="0" xfId="0" applyFont="1" applyAlignment="1" applyProtection="1">
      <alignment horizontal="right" vertical="center" wrapText="1"/>
      <protection hidden="1"/>
    </xf>
    <xf numFmtId="0" fontId="89" fillId="0" borderId="0" xfId="0" applyFont="1" applyAlignment="1" applyProtection="1">
      <alignment horizontal="right" vertical="center"/>
      <protection hidden="1"/>
    </xf>
    <xf numFmtId="0" fontId="89" fillId="0" borderId="0" xfId="0" applyFont="1" applyAlignment="1" applyProtection="1">
      <alignment horizontal="left" vertical="top"/>
      <protection hidden="1"/>
    </xf>
    <xf numFmtId="0" fontId="90" fillId="0" borderId="0" xfId="0" applyFont="1" applyAlignment="1" applyProtection="1">
      <alignment horizontal="left" vertical="top"/>
      <protection hidden="1"/>
    </xf>
    <xf numFmtId="0" fontId="89" fillId="0" borderId="0" xfId="0" applyFont="1" applyAlignment="1" applyProtection="1">
      <alignment horizontal="left" vertical="top" wrapText="1"/>
      <protection hidden="1"/>
    </xf>
    <xf numFmtId="0" fontId="81" fillId="0" borderId="3" xfId="0" applyFont="1" applyBorder="1" applyAlignment="1" applyProtection="1">
      <alignment horizontal="left"/>
      <protection hidden="1"/>
    </xf>
    <xf numFmtId="0" fontId="89" fillId="0" borderId="0" xfId="0" applyFont="1" applyAlignment="1" applyProtection="1">
      <alignment vertical="top"/>
      <protection hidden="1"/>
    </xf>
    <xf numFmtId="0" fontId="91" fillId="0" borderId="0" xfId="0" applyFont="1" applyProtection="1">
      <protection hidden="1"/>
    </xf>
    <xf numFmtId="0" fontId="89" fillId="0" borderId="0" xfId="0" applyFont="1" applyAlignment="1" applyProtection="1">
      <alignment vertical="top" wrapText="1"/>
      <protection hidden="1"/>
    </xf>
    <xf numFmtId="0" fontId="92" fillId="0" borderId="0" xfId="0" applyFont="1" applyAlignment="1" applyProtection="1">
      <alignment horizontal="left" vertical="top"/>
      <protection hidden="1"/>
    </xf>
    <xf numFmtId="173" fontId="81" fillId="0" borderId="0" xfId="0" applyNumberFormat="1" applyFont="1" applyAlignment="1" applyProtection="1">
      <alignment horizontal="center"/>
      <protection hidden="1"/>
    </xf>
    <xf numFmtId="0" fontId="0" fillId="0" borderId="0" xfId="0" applyProtection="1">
      <protection hidden="1"/>
    </xf>
    <xf numFmtId="0" fontId="0" fillId="0" borderId="0" xfId="0" applyAlignment="1" applyProtection="1">
      <alignment horizontal="right"/>
      <protection hidden="1"/>
    </xf>
    <xf numFmtId="0" fontId="93" fillId="0" borderId="0" xfId="0" applyFont="1" applyAlignment="1" applyProtection="1">
      <alignment horizontal="right"/>
      <protection hidden="1"/>
    </xf>
    <xf numFmtId="0" fontId="79" fillId="0" borderId="0" xfId="0" applyFont="1" applyProtection="1">
      <protection hidden="1"/>
    </xf>
    <xf numFmtId="0" fontId="75" fillId="7" borderId="0" xfId="0" applyFont="1" applyFill="1" applyProtection="1">
      <protection hidden="1"/>
    </xf>
    <xf numFmtId="0" fontId="0" fillId="0" borderId="5" xfId="0" applyBorder="1" applyProtection="1">
      <protection hidden="1"/>
    </xf>
    <xf numFmtId="0" fontId="0" fillId="0" borderId="3" xfId="0" applyBorder="1" applyProtection="1">
      <protection hidden="1"/>
    </xf>
    <xf numFmtId="0" fontId="0" fillId="0" borderId="6" xfId="0" applyBorder="1" applyProtection="1">
      <protection hidden="1"/>
    </xf>
    <xf numFmtId="0" fontId="0" fillId="0" borderId="0" xfId="0" applyAlignment="1" applyProtection="1">
      <alignment horizontal="center"/>
      <protection hidden="1"/>
    </xf>
    <xf numFmtId="0" fontId="0" fillId="0" borderId="6" xfId="0" quotePrefix="1" applyBorder="1" applyProtection="1">
      <protection hidden="1"/>
    </xf>
    <xf numFmtId="0" fontId="94" fillId="0" borderId="6" xfId="0" applyFont="1" applyBorder="1" applyProtection="1">
      <protection hidden="1"/>
    </xf>
    <xf numFmtId="0" fontId="95" fillId="0" borderId="0" xfId="0" applyFont="1" applyProtection="1">
      <protection hidden="1"/>
    </xf>
    <xf numFmtId="0" fontId="96" fillId="0" borderId="0" xfId="0" applyFont="1" applyProtection="1">
      <protection hidden="1"/>
    </xf>
    <xf numFmtId="0" fontId="95" fillId="0" borderId="6" xfId="0" applyFont="1" applyBorder="1" applyProtection="1">
      <protection hidden="1"/>
    </xf>
    <xf numFmtId="0" fontId="79" fillId="0" borderId="7" xfId="0" applyFont="1" applyBorder="1" applyProtection="1">
      <protection hidden="1"/>
    </xf>
    <xf numFmtId="0" fontId="0" fillId="0" borderId="4" xfId="0" applyBorder="1" applyProtection="1">
      <protection hidden="1"/>
    </xf>
    <xf numFmtId="0" fontId="97" fillId="0" borderId="0" xfId="0" applyFont="1" applyProtection="1">
      <protection hidden="1"/>
    </xf>
    <xf numFmtId="0" fontId="30" fillId="8" borderId="5" xfId="0" applyFont="1" applyFill="1" applyBorder="1" applyAlignment="1">
      <alignment horizontal="center" vertical="center"/>
    </xf>
    <xf numFmtId="0" fontId="81" fillId="0" borderId="0" xfId="0" applyFont="1" applyAlignment="1">
      <alignment horizontal="center"/>
    </xf>
    <xf numFmtId="0" fontId="6" fillId="0" borderId="3" xfId="0" applyFont="1" applyBorder="1" applyAlignment="1">
      <alignment horizontal="left" vertical="center"/>
    </xf>
    <xf numFmtId="0" fontId="6" fillId="0" borderId="3" xfId="0" applyFont="1" applyBorder="1" applyAlignment="1">
      <alignment vertical="center"/>
    </xf>
    <xf numFmtId="0" fontId="6" fillId="0" borderId="3" xfId="0" applyFont="1" applyBorder="1" applyAlignment="1">
      <alignment horizontal="right" vertical="center" wrapText="1"/>
    </xf>
    <xf numFmtId="0" fontId="6" fillId="0" borderId="3" xfId="0" applyFont="1" applyBorder="1" applyAlignment="1" applyProtection="1">
      <alignment horizontal="right"/>
      <protection locked="0"/>
    </xf>
    <xf numFmtId="0" fontId="81" fillId="0" borderId="3" xfId="0" applyFont="1" applyBorder="1"/>
    <xf numFmtId="0" fontId="81" fillId="0" borderId="4" xfId="0" applyFont="1" applyBorder="1"/>
    <xf numFmtId="0" fontId="98" fillId="0" borderId="0" xfId="0" applyFont="1" applyProtection="1">
      <protection hidden="1"/>
    </xf>
    <xf numFmtId="44" fontId="81" fillId="5" borderId="4" xfId="59" applyFont="1" applyFill="1" applyBorder="1" applyProtection="1">
      <protection locked="0"/>
    </xf>
    <xf numFmtId="0" fontId="2" fillId="5" borderId="0" xfId="0" applyFont="1" applyFill="1" applyAlignment="1" applyProtection="1">
      <alignment vertical="center"/>
      <protection hidden="1"/>
    </xf>
    <xf numFmtId="0" fontId="5" fillId="5"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0" fillId="5" borderId="4" xfId="0" applyFill="1" applyBorder="1" applyProtection="1">
      <protection hidden="1"/>
    </xf>
    <xf numFmtId="0" fontId="97" fillId="0" borderId="0" xfId="0" applyFont="1" applyAlignment="1" applyProtection="1">
      <alignment horizontal="left"/>
      <protection hidden="1"/>
    </xf>
    <xf numFmtId="0" fontId="89" fillId="0" borderId="0" xfId="0" applyFont="1" applyProtection="1">
      <protection hidden="1"/>
    </xf>
    <xf numFmtId="0" fontId="99" fillId="0" borderId="0" xfId="0" applyFont="1" applyProtection="1">
      <protection hidden="1"/>
    </xf>
    <xf numFmtId="0" fontId="90" fillId="0" borderId="73" xfId="0" applyFont="1" applyBorder="1" applyProtection="1">
      <protection hidden="1"/>
    </xf>
    <xf numFmtId="0" fontId="90" fillId="0" borderId="0" xfId="0" applyFont="1" applyAlignment="1" applyProtection="1">
      <alignment horizontal="right"/>
      <protection hidden="1"/>
    </xf>
    <xf numFmtId="0" fontId="6" fillId="0" borderId="3" xfId="0" applyFont="1" applyBorder="1" applyAlignment="1" applyProtection="1">
      <alignment horizontal="left" vertical="center"/>
      <protection hidden="1"/>
    </xf>
    <xf numFmtId="0" fontId="6" fillId="0" borderId="3" xfId="0" applyFont="1" applyBorder="1" applyAlignment="1" applyProtection="1">
      <alignment vertical="center"/>
      <protection hidden="1"/>
    </xf>
    <xf numFmtId="0" fontId="3" fillId="0" borderId="3" xfId="0" applyFont="1" applyBorder="1" applyProtection="1">
      <protection hidden="1"/>
    </xf>
    <xf numFmtId="0" fontId="81" fillId="0" borderId="3" xfId="0" applyFont="1" applyBorder="1" applyProtection="1">
      <protection hidden="1"/>
    </xf>
    <xf numFmtId="0" fontId="6" fillId="0" borderId="3" xfId="0" applyFont="1" applyBorder="1" applyAlignment="1" applyProtection="1">
      <alignment horizontal="right"/>
      <protection hidden="1"/>
    </xf>
    <xf numFmtId="0" fontId="6" fillId="0" borderId="3" xfId="0" applyFont="1" applyBorder="1" applyAlignment="1" applyProtection="1">
      <alignment horizontal="right" vertical="center" wrapText="1"/>
      <protection hidden="1"/>
    </xf>
    <xf numFmtId="0" fontId="100" fillId="0" borderId="0" xfId="0" applyFont="1" applyAlignment="1" applyProtection="1">
      <alignment vertical="center"/>
      <protection hidden="1"/>
    </xf>
    <xf numFmtId="0" fontId="101" fillId="0" borderId="0" xfId="0" applyFont="1" applyProtection="1">
      <protection hidden="1"/>
    </xf>
    <xf numFmtId="0" fontId="81" fillId="9" borderId="4" xfId="0" applyFont="1" applyFill="1" applyBorder="1" applyProtection="1">
      <protection hidden="1"/>
    </xf>
    <xf numFmtId="14" fontId="89" fillId="5" borderId="4" xfId="0" applyNumberFormat="1" applyFont="1" applyFill="1" applyBorder="1" applyProtection="1">
      <protection locked="0"/>
    </xf>
    <xf numFmtId="0" fontId="0" fillId="0" borderId="4" xfId="0" applyBorder="1"/>
    <xf numFmtId="0" fontId="2" fillId="0" borderId="0" xfId="0" applyFont="1" applyAlignment="1" applyProtection="1">
      <alignment vertical="center" wrapText="1"/>
      <protection hidden="1"/>
    </xf>
    <xf numFmtId="0" fontId="102" fillId="0" borderId="0" xfId="0" applyFont="1" applyProtection="1">
      <protection hidden="1"/>
    </xf>
    <xf numFmtId="0" fontId="102" fillId="0" borderId="0" xfId="0" applyFont="1" applyAlignment="1" applyProtection="1">
      <alignment horizontal="right"/>
      <protection hidden="1"/>
    </xf>
    <xf numFmtId="0" fontId="81" fillId="0" borderId="4" xfId="0" applyFont="1" applyBorder="1" applyProtection="1">
      <protection hidden="1"/>
    </xf>
    <xf numFmtId="0" fontId="2" fillId="10" borderId="0" xfId="0" applyFont="1" applyFill="1" applyAlignment="1" applyProtection="1">
      <alignment vertical="center"/>
      <protection hidden="1"/>
    </xf>
    <xf numFmtId="0" fontId="0" fillId="5" borderId="4" xfId="0" applyFill="1" applyBorder="1" applyAlignment="1" applyProtection="1">
      <alignment horizontal="center"/>
      <protection locked="0"/>
    </xf>
    <xf numFmtId="0" fontId="2" fillId="5" borderId="4" xfId="0" applyFont="1" applyFill="1" applyBorder="1" applyAlignment="1" applyProtection="1">
      <alignment horizontal="center" vertical="center"/>
      <protection locked="0"/>
    </xf>
    <xf numFmtId="0" fontId="0" fillId="0" borderId="4" xfId="0" applyBorder="1" applyAlignment="1">
      <alignment horizontal="center"/>
    </xf>
    <xf numFmtId="0" fontId="0" fillId="0" borderId="6" xfId="0" applyBorder="1"/>
    <xf numFmtId="0" fontId="0" fillId="0" borderId="8" xfId="0" applyBorder="1"/>
    <xf numFmtId="0" fontId="0" fillId="0" borderId="7" xfId="0" applyBorder="1"/>
    <xf numFmtId="0" fontId="0" fillId="0" borderId="9" xfId="0" applyBorder="1"/>
    <xf numFmtId="0" fontId="75" fillId="8" borderId="2" xfId="0" applyFont="1" applyFill="1" applyBorder="1"/>
    <xf numFmtId="0" fontId="0" fillId="0" borderId="10" xfId="0" applyBorder="1"/>
    <xf numFmtId="0" fontId="0" fillId="0" borderId="11" xfId="0" applyBorder="1"/>
    <xf numFmtId="0" fontId="0" fillId="0" borderId="12" xfId="0" applyBorder="1"/>
    <xf numFmtId="2" fontId="0" fillId="0" borderId="0" xfId="0" applyNumberFormat="1"/>
    <xf numFmtId="0" fontId="75" fillId="0" borderId="0" xfId="0" applyFont="1" applyAlignment="1">
      <alignment horizontal="center"/>
    </xf>
    <xf numFmtId="0" fontId="88" fillId="0" borderId="0" xfId="0" applyFont="1"/>
    <xf numFmtId="0" fontId="72" fillId="0" borderId="0" xfId="4" applyNumberFormat="1"/>
    <xf numFmtId="0" fontId="0" fillId="0" borderId="13" xfId="0" applyBorder="1"/>
    <xf numFmtId="0" fontId="0" fillId="0" borderId="2" xfId="0" applyBorder="1" applyAlignment="1">
      <alignment horizontal="right"/>
    </xf>
    <xf numFmtId="0" fontId="81" fillId="0" borderId="6" xfId="0" applyFont="1" applyBorder="1"/>
    <xf numFmtId="0" fontId="103" fillId="10" borderId="0" xfId="0" applyFont="1" applyFill="1" applyAlignment="1" applyProtection="1">
      <alignment horizontal="center" vertical="center"/>
      <protection hidden="1"/>
    </xf>
    <xf numFmtId="0" fontId="75" fillId="8" borderId="2" xfId="0" applyFont="1" applyFill="1" applyBorder="1" applyAlignment="1">
      <alignment horizontal="center"/>
    </xf>
    <xf numFmtId="170" fontId="0" fillId="0" borderId="0" xfId="0" applyNumberFormat="1"/>
    <xf numFmtId="0" fontId="0" fillId="0" borderId="5" xfId="0" applyBorder="1"/>
    <xf numFmtId="167" fontId="0" fillId="10" borderId="2" xfId="0" applyNumberFormat="1" applyFill="1" applyBorder="1" applyProtection="1">
      <protection hidden="1"/>
    </xf>
    <xf numFmtId="167" fontId="0" fillId="0" borderId="4" xfId="0" applyNumberFormat="1" applyBorder="1" applyProtection="1">
      <protection hidden="1"/>
    </xf>
    <xf numFmtId="0" fontId="81" fillId="5" borderId="4" xfId="0" applyFont="1" applyFill="1" applyBorder="1" applyProtection="1">
      <protection locked="0"/>
    </xf>
    <xf numFmtId="0" fontId="104" fillId="0" borderId="0" xfId="0" applyFont="1" applyAlignment="1">
      <alignment vertical="center" wrapText="1"/>
    </xf>
    <xf numFmtId="0" fontId="99" fillId="0" borderId="0" xfId="0" applyFont="1"/>
    <xf numFmtId="49" fontId="105" fillId="0" borderId="0" xfId="0" applyNumberFormat="1" applyFont="1" applyAlignment="1">
      <alignment horizontal="right"/>
    </xf>
    <xf numFmtId="0" fontId="105" fillId="0" borderId="0" xfId="0" applyFont="1"/>
    <xf numFmtId="49" fontId="105" fillId="0" borderId="0" xfId="0" applyNumberFormat="1" applyFont="1" applyAlignment="1">
      <alignment horizontal="right" vertical="top"/>
    </xf>
    <xf numFmtId="0" fontId="106" fillId="0" borderId="0" xfId="0" applyFont="1" applyAlignment="1">
      <alignment horizontal="center" vertical="center"/>
    </xf>
    <xf numFmtId="0" fontId="105" fillId="0" borderId="0" xfId="0" applyFont="1" applyAlignment="1">
      <alignment vertical="top"/>
    </xf>
    <xf numFmtId="0" fontId="81" fillId="0" borderId="0" xfId="0" applyFont="1" applyProtection="1">
      <protection locked="0"/>
    </xf>
    <xf numFmtId="0" fontId="81" fillId="0" borderId="0" xfId="0" applyFont="1" applyAlignment="1">
      <alignment horizontal="right"/>
    </xf>
    <xf numFmtId="0" fontId="81" fillId="0" borderId="2" xfId="0" applyFont="1" applyBorder="1"/>
    <xf numFmtId="0" fontId="2" fillId="5" borderId="4" xfId="59" applyNumberFormat="1" applyFont="1" applyFill="1" applyBorder="1" applyProtection="1">
      <protection locked="0"/>
    </xf>
    <xf numFmtId="0" fontId="81" fillId="0" borderId="8" xfId="0" applyFont="1" applyBorder="1"/>
    <xf numFmtId="0" fontId="81" fillId="0" borderId="7" xfId="0" applyFont="1" applyBorder="1"/>
    <xf numFmtId="0" fontId="81" fillId="0" borderId="9" xfId="0" applyFont="1" applyBorder="1"/>
    <xf numFmtId="0" fontId="79" fillId="0" borderId="0" xfId="0" applyFont="1"/>
    <xf numFmtId="167" fontId="0" fillId="10" borderId="0" xfId="0" applyNumberFormat="1" applyFill="1" applyProtection="1">
      <protection hidden="1"/>
    </xf>
    <xf numFmtId="0" fontId="0" fillId="0" borderId="0" xfId="0" applyAlignment="1" applyProtection="1">
      <alignment horizontal="left" vertical="top"/>
      <protection hidden="1"/>
    </xf>
    <xf numFmtId="0" fontId="107" fillId="0" borderId="0" xfId="0" applyFont="1" applyAlignment="1" applyProtection="1">
      <alignment vertical="center"/>
      <protection hidden="1"/>
    </xf>
    <xf numFmtId="0" fontId="108" fillId="0" borderId="0" xfId="0" applyFont="1" applyProtection="1">
      <protection hidden="1"/>
    </xf>
    <xf numFmtId="0" fontId="16" fillId="0" borderId="0" xfId="0" applyFont="1" applyAlignment="1" applyProtection="1">
      <alignment horizontal="left" vertical="center"/>
      <protection hidden="1"/>
    </xf>
    <xf numFmtId="0" fontId="30" fillId="8" borderId="2" xfId="0" applyFont="1" applyFill="1" applyBorder="1" applyAlignment="1">
      <alignment horizontal="center" vertical="center"/>
    </xf>
    <xf numFmtId="0" fontId="30" fillId="8" borderId="10" xfId="0" applyFont="1" applyFill="1" applyBorder="1" applyAlignment="1">
      <alignment horizontal="center" vertical="center"/>
    </xf>
    <xf numFmtId="164" fontId="99" fillId="5" borderId="4" xfId="0" applyNumberFormat="1" applyFont="1" applyFill="1" applyBorder="1" applyAlignment="1" applyProtection="1">
      <alignment horizontal="left"/>
      <protection locked="0"/>
    </xf>
    <xf numFmtId="0" fontId="90" fillId="0" borderId="0" xfId="0" applyFont="1" applyAlignment="1" applyProtection="1">
      <alignment vertical="center"/>
      <protection hidden="1"/>
    </xf>
    <xf numFmtId="0" fontId="90" fillId="0" borderId="0" xfId="0" applyFont="1" applyProtection="1">
      <protection hidden="1"/>
    </xf>
    <xf numFmtId="0" fontId="109" fillId="0" borderId="0" xfId="106" applyFont="1" applyAlignment="1" applyProtection="1">
      <alignment horizontal="right"/>
      <protection hidden="1"/>
    </xf>
    <xf numFmtId="0" fontId="92" fillId="0" borderId="4" xfId="0" applyFont="1" applyBorder="1" applyProtection="1">
      <protection locked="0"/>
    </xf>
    <xf numFmtId="3" fontId="0" fillId="0" borderId="0" xfId="0" applyNumberFormat="1"/>
    <xf numFmtId="0" fontId="0" fillId="0" borderId="0" xfId="0" applyAlignment="1">
      <alignment horizontal="right"/>
    </xf>
    <xf numFmtId="0" fontId="75" fillId="8" borderId="10" xfId="0" applyFont="1" applyFill="1" applyBorder="1" applyAlignment="1">
      <alignment horizontal="center"/>
    </xf>
    <xf numFmtId="0" fontId="75" fillId="8" borderId="12" xfId="0" applyFont="1" applyFill="1" applyBorder="1" applyAlignment="1">
      <alignment horizontal="center"/>
    </xf>
    <xf numFmtId="43" fontId="72" fillId="0" borderId="0" xfId="4"/>
    <xf numFmtId="171" fontId="72" fillId="0" borderId="0" xfId="4" applyNumberFormat="1"/>
    <xf numFmtId="0" fontId="75" fillId="8" borderId="10" xfId="0" applyFont="1" applyFill="1" applyBorder="1"/>
    <xf numFmtId="2" fontId="0" fillId="0" borderId="2" xfId="0" applyNumberFormat="1" applyBorder="1"/>
    <xf numFmtId="168" fontId="72" fillId="0" borderId="0" xfId="4" applyNumberFormat="1"/>
    <xf numFmtId="172" fontId="0" fillId="0" borderId="0" xfId="0" applyNumberFormat="1"/>
    <xf numFmtId="2" fontId="72" fillId="0" borderId="0" xfId="4" applyNumberFormat="1"/>
    <xf numFmtId="0" fontId="81" fillId="0" borderId="0" xfId="0" applyFont="1" applyProtection="1">
      <protection hidden="1"/>
    </xf>
    <xf numFmtId="0" fontId="79" fillId="0" borderId="0" xfId="0" applyFont="1" applyAlignment="1" applyProtection="1">
      <alignment horizontal="left"/>
      <protection hidden="1"/>
    </xf>
    <xf numFmtId="0" fontId="79" fillId="0" borderId="0" xfId="0" applyFont="1" applyAlignment="1" applyProtection="1">
      <alignment horizontal="center"/>
      <protection hidden="1"/>
    </xf>
    <xf numFmtId="0" fontId="30" fillId="8" borderId="2" xfId="0" applyFont="1" applyFill="1" applyBorder="1" applyAlignment="1">
      <alignment horizontal="center" vertical="center" wrapText="1"/>
    </xf>
    <xf numFmtId="49" fontId="0" fillId="0" borderId="8" xfId="0" applyNumberFormat="1" applyBorder="1"/>
    <xf numFmtId="0" fontId="108" fillId="0" borderId="0" xfId="0" applyFont="1" applyAlignment="1" applyProtection="1">
      <alignment vertical="top"/>
      <protection hidden="1"/>
    </xf>
    <xf numFmtId="0" fontId="0" fillId="0" borderId="0" xfId="0" applyAlignment="1" applyProtection="1">
      <alignment vertical="center"/>
      <protection hidden="1"/>
    </xf>
    <xf numFmtId="3" fontId="0" fillId="0" borderId="0" xfId="0" applyNumberFormat="1" applyAlignment="1" applyProtection="1">
      <alignment horizontal="center"/>
      <protection locked="0"/>
    </xf>
    <xf numFmtId="0" fontId="0" fillId="10" borderId="0" xfId="0" applyFill="1" applyProtection="1">
      <protection hidden="1"/>
    </xf>
    <xf numFmtId="0" fontId="110" fillId="0" borderId="0" xfId="0" applyFont="1" applyProtection="1">
      <protection hidden="1"/>
    </xf>
    <xf numFmtId="0" fontId="0" fillId="0" borderId="0" xfId="0" applyAlignment="1" applyProtection="1">
      <alignment horizontal="center"/>
      <protection locked="0"/>
    </xf>
    <xf numFmtId="0" fontId="30" fillId="0" borderId="14" xfId="0" applyFont="1" applyBorder="1" applyAlignment="1">
      <alignment horizontal="center" vertical="center"/>
    </xf>
    <xf numFmtId="0" fontId="88" fillId="0" borderId="0" xfId="0" applyFont="1" applyAlignment="1" applyProtection="1">
      <alignment horizontal="center"/>
      <protection locked="0"/>
    </xf>
    <xf numFmtId="0" fontId="40" fillId="0" borderId="0" xfId="0" applyFont="1" applyAlignment="1" applyProtection="1">
      <alignment horizontal="left" vertical="center"/>
      <protection hidden="1"/>
    </xf>
    <xf numFmtId="0" fontId="111" fillId="0" borderId="0" xfId="0" applyFont="1" applyProtection="1">
      <protection hidden="1"/>
    </xf>
    <xf numFmtId="0" fontId="0" fillId="0" borderId="2" xfId="0" applyBorder="1" applyProtection="1">
      <protection locked="0"/>
    </xf>
    <xf numFmtId="0" fontId="75" fillId="8" borderId="4" xfId="0" applyFont="1" applyFill="1" applyBorder="1"/>
    <xf numFmtId="0" fontId="75" fillId="8" borderId="9" xfId="0" applyFont="1" applyFill="1" applyBorder="1"/>
    <xf numFmtId="175" fontId="72" fillId="0" borderId="0" xfId="4" applyNumberFormat="1"/>
    <xf numFmtId="176" fontId="72" fillId="0" borderId="0" xfId="4" applyNumberFormat="1"/>
    <xf numFmtId="177" fontId="72" fillId="0" borderId="0" xfId="4" applyNumberFormat="1"/>
    <xf numFmtId="176" fontId="0" fillId="0" borderId="0" xfId="0" applyNumberFormat="1"/>
    <xf numFmtId="0" fontId="112" fillId="0" borderId="0" xfId="0" applyFont="1"/>
    <xf numFmtId="0" fontId="80" fillId="0" borderId="0" xfId="0" applyFont="1" applyProtection="1">
      <protection hidden="1"/>
    </xf>
    <xf numFmtId="0" fontId="113" fillId="0" borderId="0" xfId="0" applyFont="1" applyProtection="1">
      <protection hidden="1"/>
    </xf>
    <xf numFmtId="0" fontId="81" fillId="0" borderId="0" xfId="0" applyFont="1" applyAlignment="1" applyProtection="1">
      <alignment vertical="center"/>
      <protection hidden="1"/>
    </xf>
    <xf numFmtId="0" fontId="89" fillId="0" borderId="0" xfId="0" applyFont="1" applyAlignment="1" applyProtection="1">
      <alignment vertical="center" wrapText="1"/>
      <protection hidden="1"/>
    </xf>
    <xf numFmtId="0" fontId="114" fillId="0" borderId="0" xfId="0" applyFont="1" applyAlignment="1" applyProtection="1">
      <alignment horizontal="left"/>
      <protection hidden="1"/>
    </xf>
    <xf numFmtId="0" fontId="39" fillId="0" borderId="0" xfId="0" applyFont="1" applyAlignment="1" applyProtection="1">
      <alignment horizontal="right" vertical="center"/>
      <protection hidden="1"/>
    </xf>
    <xf numFmtId="0" fontId="115" fillId="0" borderId="0" xfId="0" applyFont="1" applyAlignment="1" applyProtection="1">
      <alignment horizontal="right"/>
      <protection hidden="1"/>
    </xf>
    <xf numFmtId="0" fontId="116" fillId="0" borderId="0" xfId="0" applyFont="1" applyAlignment="1" applyProtection="1">
      <alignment horizontal="right"/>
      <protection hidden="1"/>
    </xf>
    <xf numFmtId="0" fontId="117" fillId="0" borderId="0" xfId="0" applyFont="1" applyAlignment="1" applyProtection="1">
      <alignment vertical="center"/>
      <protection hidden="1"/>
    </xf>
    <xf numFmtId="0" fontId="118" fillId="0" borderId="0" xfId="0" applyFont="1" applyAlignment="1" applyProtection="1">
      <alignment vertical="center"/>
      <protection hidden="1"/>
    </xf>
    <xf numFmtId="0" fontId="119" fillId="0" borderId="0" xfId="0" applyFont="1" applyAlignment="1" applyProtection="1">
      <alignment vertical="center"/>
      <protection hidden="1"/>
    </xf>
    <xf numFmtId="0" fontId="81" fillId="0" borderId="0" xfId="0" applyFont="1" applyAlignment="1" applyProtection="1">
      <alignment horizontal="left" vertical="center" indent="8"/>
      <protection hidden="1"/>
    </xf>
    <xf numFmtId="0" fontId="120" fillId="0" borderId="0" xfId="0" applyFont="1" applyAlignment="1" applyProtection="1">
      <alignment vertical="center"/>
      <protection hidden="1"/>
    </xf>
    <xf numFmtId="0" fontId="2" fillId="0" borderId="0" xfId="0" applyFont="1" applyProtection="1">
      <protection hidden="1"/>
    </xf>
    <xf numFmtId="0" fontId="17" fillId="0" borderId="0" xfId="0" applyFont="1" applyProtection="1">
      <protection hidden="1"/>
    </xf>
    <xf numFmtId="0" fontId="6" fillId="0" borderId="0" xfId="0" applyFont="1" applyAlignment="1" applyProtection="1">
      <alignment horizontal="left" vertical="center"/>
      <protection hidden="1"/>
    </xf>
    <xf numFmtId="0" fontId="6" fillId="0" borderId="0" xfId="0" applyFont="1" applyAlignment="1" applyProtection="1">
      <alignment horizontal="right" vertical="center"/>
      <protection hidden="1"/>
    </xf>
    <xf numFmtId="0" fontId="6" fillId="0" borderId="0" xfId="0" applyFont="1" applyAlignment="1" applyProtection="1">
      <alignment horizontal="left" vertical="center" wrapText="1"/>
      <protection hidden="1"/>
    </xf>
    <xf numFmtId="0" fontId="121" fillId="0" borderId="4" xfId="121" applyFont="1" applyBorder="1" applyAlignment="1" applyProtection="1">
      <alignment vertical="center"/>
      <protection hidden="1"/>
    </xf>
    <xf numFmtId="0" fontId="122" fillId="0" borderId="0" xfId="0" applyFont="1" applyAlignment="1" applyProtection="1">
      <alignment horizontal="left"/>
      <protection hidden="1"/>
    </xf>
    <xf numFmtId="49" fontId="0" fillId="0" borderId="0" xfId="0" applyNumberFormat="1" applyAlignment="1" applyProtection="1">
      <alignment horizontal="right"/>
      <protection hidden="1"/>
    </xf>
    <xf numFmtId="49" fontId="0" fillId="0" borderId="0" xfId="0" applyNumberFormat="1" applyProtection="1">
      <protection hidden="1"/>
    </xf>
    <xf numFmtId="0" fontId="123" fillId="0" borderId="0" xfId="0" applyFont="1" applyProtection="1">
      <protection hidden="1"/>
    </xf>
    <xf numFmtId="0" fontId="76" fillId="0" borderId="0" xfId="106" applyProtection="1">
      <protection hidden="1"/>
    </xf>
    <xf numFmtId="0" fontId="87" fillId="7" borderId="11" xfId="0" applyFont="1" applyFill="1" applyBorder="1" applyAlignment="1" applyProtection="1">
      <alignment horizontal="center" vertical="center" wrapText="1"/>
      <protection hidden="1"/>
    </xf>
    <xf numFmtId="0" fontId="0" fillId="10" borderId="2" xfId="0" applyFill="1" applyBorder="1" applyProtection="1">
      <protection hidden="1"/>
    </xf>
    <xf numFmtId="0" fontId="6" fillId="0" borderId="0" xfId="0" applyFont="1" applyAlignment="1" applyProtection="1">
      <alignment horizontal="right"/>
      <protection hidden="1"/>
    </xf>
    <xf numFmtId="0" fontId="6" fillId="0" borderId="0" xfId="0" applyFont="1" applyAlignment="1" applyProtection="1">
      <alignment horizontal="right" vertical="center" wrapText="1"/>
      <protection hidden="1"/>
    </xf>
    <xf numFmtId="0" fontId="124" fillId="0" borderId="0" xfId="0" applyFont="1" applyProtection="1">
      <protection hidden="1"/>
    </xf>
    <xf numFmtId="0" fontId="78" fillId="2" borderId="70" xfId="3" applyFont="1" applyProtection="1">
      <protection locked="0"/>
    </xf>
    <xf numFmtId="172" fontId="78" fillId="2" borderId="70" xfId="3" applyNumberFormat="1" applyFont="1" applyProtection="1">
      <protection locked="0"/>
    </xf>
    <xf numFmtId="49" fontId="75" fillId="0" borderId="0" xfId="0" applyNumberFormat="1" applyFont="1" applyProtection="1">
      <protection hidden="1"/>
    </xf>
    <xf numFmtId="0" fontId="73" fillId="0" borderId="0" xfId="0" applyFont="1" applyProtection="1">
      <protection hidden="1"/>
    </xf>
    <xf numFmtId="44" fontId="73" fillId="0" borderId="0" xfId="59" applyFont="1" applyProtection="1">
      <protection hidden="1"/>
    </xf>
    <xf numFmtId="171" fontId="73" fillId="0" borderId="0" xfId="4" applyNumberFormat="1" applyFont="1" applyProtection="1">
      <protection hidden="1"/>
    </xf>
    <xf numFmtId="43" fontId="73" fillId="0" borderId="0" xfId="4" applyFont="1" applyProtection="1">
      <protection hidden="1"/>
    </xf>
    <xf numFmtId="0" fontId="24" fillId="0" borderId="0" xfId="0" applyFont="1" applyProtection="1">
      <protection hidden="1"/>
    </xf>
    <xf numFmtId="0" fontId="22" fillId="0" borderId="0" xfId="0" applyFont="1" applyAlignment="1" applyProtection="1">
      <alignment vertical="top"/>
      <protection hidden="1"/>
    </xf>
    <xf numFmtId="0" fontId="22" fillId="0" borderId="0" xfId="0" applyFont="1" applyAlignment="1" applyProtection="1">
      <alignment horizontal="right" vertical="top"/>
      <protection hidden="1"/>
    </xf>
    <xf numFmtId="0" fontId="21" fillId="0" borderId="0" xfId="0" applyFont="1" applyAlignment="1" applyProtection="1">
      <alignment horizontal="left" vertical="top"/>
      <protection hidden="1"/>
    </xf>
    <xf numFmtId="0" fontId="23" fillId="0" borderId="0" xfId="0" applyFont="1" applyAlignment="1" applyProtection="1">
      <alignment vertical="top" wrapText="1"/>
      <protection hidden="1"/>
    </xf>
    <xf numFmtId="0" fontId="125" fillId="0" borderId="0" xfId="0" applyFont="1" applyAlignment="1" applyProtection="1">
      <alignment vertical="top" wrapText="1"/>
      <protection hidden="1"/>
    </xf>
    <xf numFmtId="0" fontId="0" fillId="10" borderId="0" xfId="0" applyFill="1" applyAlignment="1" applyProtection="1">
      <alignment horizontal="center" wrapText="1"/>
      <protection hidden="1"/>
    </xf>
    <xf numFmtId="0" fontId="0" fillId="0" borderId="4" xfId="0" applyBorder="1" applyAlignment="1" applyProtection="1">
      <alignment horizontal="center"/>
      <protection hidden="1"/>
    </xf>
    <xf numFmtId="0" fontId="81" fillId="10" borderId="0" xfId="0" applyFont="1" applyFill="1" applyAlignment="1" applyProtection="1">
      <alignment vertical="center"/>
      <protection hidden="1"/>
    </xf>
    <xf numFmtId="0" fontId="99" fillId="10" borderId="4" xfId="0" applyFont="1" applyFill="1" applyBorder="1" applyAlignment="1" applyProtection="1">
      <alignment horizontal="left" vertical="center"/>
      <protection hidden="1"/>
    </xf>
    <xf numFmtId="0" fontId="81" fillId="10" borderId="4" xfId="0" applyFont="1" applyFill="1" applyBorder="1" applyAlignment="1" applyProtection="1">
      <alignment horizontal="left" vertical="center"/>
      <protection hidden="1"/>
    </xf>
    <xf numFmtId="0" fontId="81" fillId="10" borderId="0" xfId="0" applyFont="1" applyFill="1" applyAlignment="1" applyProtection="1">
      <alignment horizontal="left" vertical="center"/>
      <protection hidden="1"/>
    </xf>
    <xf numFmtId="0" fontId="126" fillId="10" borderId="0" xfId="0" applyFont="1" applyFill="1" applyProtection="1">
      <protection hidden="1"/>
    </xf>
    <xf numFmtId="0" fontId="126" fillId="10" borderId="0" xfId="0" applyFont="1" applyFill="1" applyAlignment="1" applyProtection="1">
      <alignment horizontal="left"/>
      <protection hidden="1"/>
    </xf>
    <xf numFmtId="0" fontId="90" fillId="10" borderId="0" xfId="0" applyFont="1" applyFill="1" applyAlignment="1" applyProtection="1">
      <alignment vertical="top"/>
      <protection hidden="1"/>
    </xf>
    <xf numFmtId="0" fontId="126" fillId="0" borderId="0" xfId="0" applyFont="1" applyProtection="1">
      <protection hidden="1"/>
    </xf>
    <xf numFmtId="0" fontId="126" fillId="0" borderId="3" xfId="0" applyFont="1" applyBorder="1" applyProtection="1">
      <protection hidden="1"/>
    </xf>
    <xf numFmtId="0" fontId="126" fillId="0" borderId="0" xfId="0" applyFont="1" applyAlignment="1" applyProtection="1">
      <alignment horizontal="left"/>
      <protection hidden="1"/>
    </xf>
    <xf numFmtId="0" fontId="90" fillId="0" borderId="0" xfId="0" applyFont="1" applyAlignment="1" applyProtection="1">
      <alignment vertical="top"/>
      <protection hidden="1"/>
    </xf>
    <xf numFmtId="0" fontId="90" fillId="10" borderId="0" xfId="0" applyFont="1" applyFill="1" applyProtection="1">
      <protection hidden="1"/>
    </xf>
    <xf numFmtId="0" fontId="90" fillId="10" borderId="0" xfId="0" applyFont="1" applyFill="1" applyAlignment="1" applyProtection="1">
      <alignment horizontal="left"/>
      <protection hidden="1"/>
    </xf>
    <xf numFmtId="0" fontId="127" fillId="10" borderId="4" xfId="0" applyFont="1" applyFill="1" applyBorder="1" applyProtection="1">
      <protection hidden="1"/>
    </xf>
    <xf numFmtId="0" fontId="127" fillId="10" borderId="0" xfId="0" applyFont="1" applyFill="1" applyProtection="1">
      <protection hidden="1"/>
    </xf>
    <xf numFmtId="0" fontId="126" fillId="10" borderId="3" xfId="0" applyFont="1" applyFill="1" applyBorder="1" applyProtection="1">
      <protection hidden="1"/>
    </xf>
    <xf numFmtId="0" fontId="99" fillId="10" borderId="0" xfId="0" applyFont="1" applyFill="1" applyAlignment="1" applyProtection="1">
      <alignment horizontal="left" vertical="center"/>
      <protection hidden="1"/>
    </xf>
    <xf numFmtId="0" fontId="127" fillId="10" borderId="3" xfId="0" applyFont="1" applyFill="1" applyBorder="1" applyProtection="1">
      <protection hidden="1"/>
    </xf>
    <xf numFmtId="0" fontId="128" fillId="10" borderId="0" xfId="0" applyFont="1" applyFill="1" applyAlignment="1" applyProtection="1">
      <alignment horizontal="left" vertical="center"/>
      <protection hidden="1"/>
    </xf>
    <xf numFmtId="0" fontId="126" fillId="10" borderId="0" xfId="0" applyFont="1" applyFill="1" applyAlignment="1" applyProtection="1">
      <alignment horizontal="center" vertical="center"/>
      <protection hidden="1"/>
    </xf>
    <xf numFmtId="0" fontId="90" fillId="10" borderId="0" xfId="0" applyFont="1" applyFill="1" applyAlignment="1" applyProtection="1">
      <alignment vertical="top" wrapText="1"/>
      <protection hidden="1"/>
    </xf>
    <xf numFmtId="0" fontId="126" fillId="0" borderId="2" xfId="0" applyFont="1" applyBorder="1" applyAlignment="1" applyProtection="1">
      <alignment horizontal="center" vertical="center"/>
      <protection hidden="1"/>
    </xf>
    <xf numFmtId="0" fontId="89" fillId="10" borderId="0" xfId="0" applyFont="1" applyFill="1" applyAlignment="1" applyProtection="1">
      <alignment horizontal="right" vertical="center"/>
      <protection hidden="1"/>
    </xf>
    <xf numFmtId="0" fontId="81" fillId="10" borderId="0" xfId="0" applyFont="1" applyFill="1" applyProtection="1">
      <protection hidden="1"/>
    </xf>
    <xf numFmtId="0" fontId="127" fillId="10" borderId="0" xfId="0" applyFont="1" applyFill="1" applyAlignment="1" applyProtection="1">
      <alignment vertical="center"/>
      <protection hidden="1"/>
    </xf>
    <xf numFmtId="0" fontId="89" fillId="10" borderId="0" xfId="0" applyFont="1" applyFill="1" applyAlignment="1" applyProtection="1">
      <alignment horizontal="left" vertical="center"/>
      <protection hidden="1"/>
    </xf>
    <xf numFmtId="0" fontId="89" fillId="10" borderId="0" xfId="0" applyFont="1" applyFill="1" applyAlignment="1" applyProtection="1">
      <alignment vertical="center"/>
      <protection hidden="1"/>
    </xf>
    <xf numFmtId="0" fontId="81" fillId="10" borderId="0" xfId="0" applyFont="1" applyFill="1" applyAlignment="1" applyProtection="1">
      <alignment horizontal="right"/>
      <protection hidden="1"/>
    </xf>
    <xf numFmtId="0" fontId="81" fillId="10" borderId="3" xfId="0" applyFont="1" applyFill="1" applyBorder="1" applyAlignment="1" applyProtection="1">
      <alignment vertical="center"/>
      <protection hidden="1"/>
    </xf>
    <xf numFmtId="0" fontId="81" fillId="10" borderId="3" xfId="0" applyFont="1" applyFill="1" applyBorder="1" applyProtection="1">
      <protection hidden="1"/>
    </xf>
    <xf numFmtId="2" fontId="81" fillId="0" borderId="0" xfId="0" applyNumberFormat="1" applyFont="1" applyProtection="1">
      <protection hidden="1"/>
    </xf>
    <xf numFmtId="2" fontId="81" fillId="0" borderId="4" xfId="0" applyNumberFormat="1" applyFont="1" applyBorder="1" applyAlignment="1" applyProtection="1">
      <alignment horizontal="center"/>
      <protection hidden="1"/>
    </xf>
    <xf numFmtId="2" fontId="81" fillId="0" borderId="3" xfId="0" applyNumberFormat="1" applyFont="1" applyBorder="1" applyProtection="1">
      <protection hidden="1"/>
    </xf>
    <xf numFmtId="0" fontId="81" fillId="10" borderId="0" xfId="0" applyFont="1" applyFill="1" applyAlignment="1" applyProtection="1">
      <alignment horizontal="center" vertical="center"/>
      <protection hidden="1"/>
    </xf>
    <xf numFmtId="0" fontId="81" fillId="10" borderId="0" xfId="0" applyFont="1" applyFill="1" applyAlignment="1" applyProtection="1">
      <alignment horizontal="center" vertical="center" wrapText="1"/>
      <protection hidden="1"/>
    </xf>
    <xf numFmtId="0" fontId="81" fillId="10" borderId="8" xfId="0" applyFont="1" applyFill="1" applyBorder="1" applyAlignment="1" applyProtection="1">
      <alignment horizontal="center" vertical="center"/>
      <protection hidden="1"/>
    </xf>
    <xf numFmtId="0" fontId="81" fillId="10" borderId="6" xfId="0" applyFont="1" applyFill="1" applyBorder="1" applyAlignment="1" applyProtection="1">
      <alignment horizontal="center" vertical="center"/>
      <protection hidden="1"/>
    </xf>
    <xf numFmtId="0" fontId="81" fillId="10" borderId="8" xfId="0" applyFont="1" applyFill="1" applyBorder="1" applyAlignment="1" applyProtection="1">
      <alignment horizontal="center" vertical="center" wrapText="1"/>
      <protection hidden="1"/>
    </xf>
    <xf numFmtId="0" fontId="81" fillId="0" borderId="6" xfId="0" applyFont="1" applyBorder="1" applyProtection="1">
      <protection hidden="1"/>
    </xf>
    <xf numFmtId="49" fontId="81" fillId="10" borderId="0" xfId="0" applyNumberFormat="1" applyFont="1" applyFill="1" applyProtection="1">
      <protection hidden="1"/>
    </xf>
    <xf numFmtId="0" fontId="90" fillId="10" borderId="0" xfId="0" applyFont="1" applyFill="1" applyAlignment="1" applyProtection="1">
      <alignment horizontal="center" vertical="center" wrapText="1"/>
      <protection hidden="1"/>
    </xf>
    <xf numFmtId="49" fontId="127" fillId="10" borderId="0" xfId="0" applyNumberFormat="1" applyFont="1" applyFill="1" applyProtection="1">
      <protection hidden="1"/>
    </xf>
    <xf numFmtId="49" fontId="127" fillId="10" borderId="0" xfId="0" applyNumberFormat="1" applyFont="1" applyFill="1" applyAlignment="1" applyProtection="1">
      <alignment horizontal="right"/>
      <protection hidden="1"/>
    </xf>
    <xf numFmtId="0" fontId="0" fillId="5" borderId="2" xfId="0" applyFill="1" applyBorder="1" applyAlignment="1" applyProtection="1">
      <alignment wrapText="1"/>
      <protection locked="0"/>
    </xf>
    <xf numFmtId="0" fontId="0" fillId="5" borderId="2" xfId="0" applyFill="1" applyBorder="1" applyAlignment="1" applyProtection="1">
      <alignment horizontal="center" wrapText="1"/>
      <protection locked="0"/>
    </xf>
    <xf numFmtId="0" fontId="8" fillId="0" borderId="0" xfId="0" applyFont="1" applyAlignment="1" applyProtection="1">
      <alignment vertical="center"/>
      <protection hidden="1"/>
    </xf>
    <xf numFmtId="0" fontId="126" fillId="0" borderId="0" xfId="0" applyFont="1" applyAlignment="1" applyProtection="1">
      <alignment horizontal="center" vertical="center"/>
      <protection hidden="1"/>
    </xf>
    <xf numFmtId="0" fontId="2" fillId="0" borderId="0" xfId="0" applyFont="1" applyAlignment="1" applyProtection="1">
      <alignment horizontal="left" vertical="top"/>
      <protection hidden="1"/>
    </xf>
    <xf numFmtId="0" fontId="81" fillId="0" borderId="0" xfId="0" applyFont="1" applyAlignment="1" applyProtection="1">
      <alignment vertical="top"/>
      <protection hidden="1"/>
    </xf>
    <xf numFmtId="0" fontId="126"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10" fillId="0" borderId="0" xfId="0" applyFont="1" applyAlignment="1" applyProtection="1">
      <alignment horizontal="left" vertical="top"/>
      <protection hidden="1"/>
    </xf>
    <xf numFmtId="0" fontId="129" fillId="0" borderId="0" xfId="0" applyFont="1" applyAlignment="1" applyProtection="1">
      <alignment vertical="top"/>
      <protection hidden="1"/>
    </xf>
    <xf numFmtId="0" fontId="129" fillId="0" borderId="0" xfId="0" applyFont="1" applyAlignment="1" applyProtection="1">
      <alignment vertical="center"/>
      <protection hidden="1"/>
    </xf>
    <xf numFmtId="0" fontId="76" fillId="0" borderId="0" xfId="106" applyAlignment="1" applyProtection="1">
      <alignment horizontal="left" vertical="top"/>
      <protection hidden="1"/>
    </xf>
    <xf numFmtId="0" fontId="17" fillId="0" borderId="0" xfId="107" applyFont="1" applyAlignment="1" applyProtection="1">
      <alignment vertical="top"/>
      <protection hidden="1"/>
    </xf>
    <xf numFmtId="0" fontId="105" fillId="0" borderId="0" xfId="0" applyFont="1" applyAlignment="1" applyProtection="1">
      <alignment vertical="center"/>
      <protection hidden="1"/>
    </xf>
    <xf numFmtId="0" fontId="76" fillId="0" borderId="0" xfId="106" applyAlignment="1" applyProtection="1">
      <alignment horizontal="center" vertical="top"/>
      <protection hidden="1"/>
    </xf>
    <xf numFmtId="0" fontId="41" fillId="0" borderId="0" xfId="0" applyFont="1" applyAlignment="1" applyProtection="1">
      <alignment wrapText="1"/>
      <protection hidden="1"/>
    </xf>
    <xf numFmtId="0" fontId="12" fillId="11" borderId="4" xfId="0" applyFont="1" applyFill="1" applyBorder="1" applyAlignment="1">
      <alignment wrapText="1"/>
    </xf>
    <xf numFmtId="0" fontId="0" fillId="11" borderId="4" xfId="0" applyFill="1" applyBorder="1" applyAlignment="1">
      <alignment wrapText="1"/>
    </xf>
    <xf numFmtId="0" fontId="0" fillId="0" borderId="17" xfId="0" applyBorder="1"/>
    <xf numFmtId="9" fontId="0" fillId="0" borderId="2" xfId="0" applyNumberFormat="1" applyBorder="1"/>
    <xf numFmtId="0" fontId="94" fillId="0" borderId="0" xfId="0" applyFont="1"/>
    <xf numFmtId="0" fontId="75" fillId="8" borderId="2" xfId="0"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14" xfId="0" applyBorder="1"/>
    <xf numFmtId="0" fontId="0" fillId="0" borderId="18" xfId="0" applyBorder="1"/>
    <xf numFmtId="0" fontId="75" fillId="8" borderId="2" xfId="0" applyFont="1" applyFill="1" applyBorder="1" applyAlignment="1">
      <alignment horizontal="left"/>
    </xf>
    <xf numFmtId="0" fontId="75" fillId="8" borderId="0" xfId="0" applyFont="1" applyFill="1"/>
    <xf numFmtId="0" fontId="73" fillId="12" borderId="11" xfId="0" applyFont="1" applyFill="1" applyBorder="1"/>
    <xf numFmtId="0" fontId="73" fillId="12" borderId="6" xfId="0" applyFont="1" applyFill="1" applyBorder="1" applyAlignment="1">
      <alignment horizontal="center"/>
    </xf>
    <xf numFmtId="0" fontId="73" fillId="12" borderId="0" xfId="0" applyFont="1" applyFill="1" applyAlignment="1">
      <alignment horizontal="center"/>
    </xf>
    <xf numFmtId="0" fontId="73" fillId="12" borderId="8" xfId="0" applyFont="1" applyFill="1" applyBorder="1" applyAlignment="1">
      <alignment horizontal="center"/>
    </xf>
    <xf numFmtId="0" fontId="73" fillId="12" borderId="6" xfId="0" applyFont="1" applyFill="1" applyBorder="1"/>
    <xf numFmtId="0" fontId="73" fillId="12" borderId="8" xfId="0" applyFont="1" applyFill="1" applyBorder="1"/>
    <xf numFmtId="0" fontId="127" fillId="10" borderId="0" xfId="0" applyFont="1" applyFill="1" applyAlignment="1" applyProtection="1">
      <alignment horizontal="right"/>
      <protection hidden="1"/>
    </xf>
    <xf numFmtId="0" fontId="130" fillId="10" borderId="0" xfId="0" applyFont="1" applyFill="1" applyProtection="1">
      <protection hidden="1"/>
    </xf>
    <xf numFmtId="0" fontId="75" fillId="8" borderId="2" xfId="0" applyFont="1" applyFill="1" applyBorder="1" applyAlignment="1">
      <alignment horizontal="center" vertical="center"/>
    </xf>
    <xf numFmtId="0" fontId="0" fillId="0" borderId="2" xfId="0" applyBorder="1" applyAlignment="1">
      <alignment horizontal="center"/>
    </xf>
    <xf numFmtId="0" fontId="131" fillId="0" borderId="0" xfId="0" applyFont="1" applyAlignment="1" applyProtection="1">
      <alignment horizontal="center" vertical="center" wrapText="1"/>
      <protection hidden="1"/>
    </xf>
    <xf numFmtId="0" fontId="75" fillId="8" borderId="14" xfId="0" applyFont="1" applyFill="1" applyBorder="1" applyAlignment="1">
      <alignment horizontal="center"/>
    </xf>
    <xf numFmtId="0" fontId="75" fillId="8" borderId="19" xfId="0" applyFont="1" applyFill="1" applyBorder="1" applyAlignment="1">
      <alignment horizontal="center"/>
    </xf>
    <xf numFmtId="0" fontId="75" fillId="8" borderId="18" xfId="0" applyFont="1" applyFill="1" applyBorder="1" applyAlignment="1">
      <alignment horizontal="center"/>
    </xf>
    <xf numFmtId="0" fontId="132" fillId="10" borderId="0" xfId="0" applyFont="1" applyFill="1" applyAlignment="1" applyProtection="1">
      <alignment horizontal="left" vertical="center"/>
      <protection hidden="1"/>
    </xf>
    <xf numFmtId="0" fontId="121" fillId="10" borderId="0" xfId="0" applyFont="1" applyFill="1" applyProtection="1">
      <protection hidden="1"/>
    </xf>
    <xf numFmtId="0" fontId="115" fillId="10" borderId="0" xfId="0" applyFont="1" applyFill="1" applyAlignment="1" applyProtection="1">
      <alignment horizontal="left" vertical="center"/>
      <protection hidden="1"/>
    </xf>
    <xf numFmtId="0" fontId="126" fillId="10" borderId="0" xfId="0" applyFont="1" applyFill="1" applyAlignment="1" applyProtection="1">
      <alignment horizontal="center" vertical="center" wrapText="1"/>
      <protection hidden="1"/>
    </xf>
    <xf numFmtId="0" fontId="81" fillId="0" borderId="0" xfId="0" applyFont="1" applyAlignment="1" applyProtection="1">
      <alignment horizontal="right"/>
      <protection hidden="1"/>
    </xf>
    <xf numFmtId="0" fontId="126" fillId="10" borderId="0" xfId="0" applyFont="1" applyFill="1" applyAlignment="1" applyProtection="1">
      <alignment horizontal="right"/>
      <protection hidden="1"/>
    </xf>
    <xf numFmtId="0" fontId="75" fillId="0" borderId="0" xfId="0" applyFont="1" applyAlignment="1">
      <alignment horizontal="center" vertical="center" wrapText="1"/>
    </xf>
    <xf numFmtId="0" fontId="75" fillId="0" borderId="0" xfId="0" applyFont="1" applyAlignment="1">
      <alignment wrapText="1"/>
    </xf>
    <xf numFmtId="6" fontId="0" fillId="0" borderId="0" xfId="0" applyNumberFormat="1" applyAlignment="1">
      <alignment horizontal="center"/>
    </xf>
    <xf numFmtId="0" fontId="0" fillId="0" borderId="0" xfId="0" applyAlignment="1">
      <alignment horizontal="center"/>
    </xf>
    <xf numFmtId="6" fontId="0" fillId="0" borderId="0" xfId="0" applyNumberFormat="1"/>
    <xf numFmtId="0" fontId="87" fillId="0" borderId="0" xfId="0" applyFont="1" applyAlignment="1">
      <alignment horizontal="center" vertical="center" wrapText="1"/>
    </xf>
    <xf numFmtId="167" fontId="0" fillId="0" borderId="0" xfId="0" applyNumberFormat="1" applyAlignment="1">
      <alignment horizontal="center"/>
    </xf>
    <xf numFmtId="0" fontId="2" fillId="0" borderId="0" xfId="0" applyFont="1" applyAlignment="1">
      <alignment horizontal="left"/>
    </xf>
    <xf numFmtId="0" fontId="2" fillId="0" borderId="0" xfId="0" applyFont="1" applyAlignment="1">
      <alignment horizontal="center"/>
    </xf>
    <xf numFmtId="0" fontId="2" fillId="0" borderId="0" xfId="0" applyFont="1"/>
    <xf numFmtId="0" fontId="2" fillId="0" borderId="0" xfId="0" applyFont="1" applyAlignment="1">
      <alignment horizontal="left" vertical="center" wrapText="1"/>
    </xf>
    <xf numFmtId="167" fontId="2" fillId="0" borderId="0" xfId="0" applyNumberFormat="1" applyFont="1" applyAlignment="1">
      <alignment horizontal="left"/>
    </xf>
    <xf numFmtId="170" fontId="2" fillId="0" borderId="0" xfId="0" applyNumberFormat="1" applyFont="1" applyAlignment="1">
      <alignment horizontal="left"/>
    </xf>
    <xf numFmtId="0" fontId="76" fillId="0" borderId="0" xfId="106"/>
    <xf numFmtId="0" fontId="0" fillId="0" borderId="0" xfId="0" applyProtection="1">
      <protection locked="0"/>
    </xf>
    <xf numFmtId="174" fontId="0" fillId="0" borderId="2" xfId="0" applyNumberFormat="1" applyBorder="1"/>
    <xf numFmtId="0" fontId="88" fillId="13" borderId="4" xfId="0" applyFont="1" applyFill="1" applyBorder="1"/>
    <xf numFmtId="0" fontId="88" fillId="13" borderId="4" xfId="0" applyFont="1" applyFill="1" applyBorder="1" applyAlignment="1">
      <alignment wrapText="1"/>
    </xf>
    <xf numFmtId="0" fontId="88" fillId="14" borderId="4" xfId="0" applyFont="1" applyFill="1" applyBorder="1"/>
    <xf numFmtId="0" fontId="12" fillId="14" borderId="4" xfId="133" applyFont="1" applyFill="1" applyBorder="1" applyAlignment="1">
      <alignment horizontal="center"/>
    </xf>
    <xf numFmtId="0" fontId="88" fillId="14" borderId="4" xfId="0" applyFont="1" applyFill="1" applyBorder="1" applyAlignment="1">
      <alignment wrapText="1"/>
    </xf>
    <xf numFmtId="0" fontId="12" fillId="14" borderId="4" xfId="0" applyFont="1" applyFill="1" applyBorder="1" applyAlignment="1">
      <alignment wrapText="1"/>
    </xf>
    <xf numFmtId="0" fontId="0" fillId="14" borderId="4" xfId="0" applyFill="1" applyBorder="1" applyAlignment="1">
      <alignment wrapText="1"/>
    </xf>
    <xf numFmtId="0" fontId="88" fillId="11" borderId="4" xfId="0" applyFont="1" applyFill="1" applyBorder="1" applyAlignment="1">
      <alignment wrapText="1"/>
    </xf>
    <xf numFmtId="0" fontId="88" fillId="11" borderId="4" xfId="0" applyFont="1" applyFill="1" applyBorder="1"/>
    <xf numFmtId="0" fontId="88" fillId="15" borderId="0" xfId="0" applyFont="1" applyFill="1" applyAlignment="1">
      <alignment wrapText="1"/>
    </xf>
    <xf numFmtId="0" fontId="88" fillId="16" borderId="0" xfId="0" applyFont="1" applyFill="1"/>
    <xf numFmtId="0" fontId="12" fillId="17" borderId="4" xfId="0" applyFont="1" applyFill="1" applyBorder="1" applyAlignment="1">
      <alignment wrapText="1"/>
    </xf>
    <xf numFmtId="0" fontId="12" fillId="18" borderId="4" xfId="0" applyFont="1" applyFill="1" applyBorder="1" applyAlignment="1">
      <alignment wrapText="1"/>
    </xf>
    <xf numFmtId="0" fontId="88" fillId="18" borderId="4" xfId="0" applyFont="1" applyFill="1" applyBorder="1" applyAlignment="1">
      <alignment wrapText="1"/>
    </xf>
    <xf numFmtId="0" fontId="12" fillId="19" borderId="4" xfId="0" applyFont="1" applyFill="1" applyBorder="1" applyAlignment="1">
      <alignment wrapText="1"/>
    </xf>
    <xf numFmtId="0" fontId="88" fillId="20" borderId="0" xfId="0" applyFont="1" applyFill="1"/>
    <xf numFmtId="0" fontId="88" fillId="20" borderId="4" xfId="0" applyFont="1" applyFill="1" applyBorder="1"/>
    <xf numFmtId="0" fontId="133" fillId="0" borderId="0" xfId="0" applyFont="1" applyProtection="1">
      <protection hidden="1"/>
    </xf>
    <xf numFmtId="172" fontId="0" fillId="0" borderId="2" xfId="0" applyNumberFormat="1" applyBorder="1"/>
    <xf numFmtId="9" fontId="0" fillId="0" borderId="10" xfId="0" applyNumberFormat="1" applyBorder="1"/>
    <xf numFmtId="2" fontId="0" fillId="0" borderId="4" xfId="0" applyNumberFormat="1" applyBorder="1"/>
    <xf numFmtId="2" fontId="0" fillId="0" borderId="8" xfId="0" applyNumberFormat="1" applyBorder="1"/>
    <xf numFmtId="9" fontId="72" fillId="0" borderId="2" xfId="134" applyFont="1" applyBorder="1"/>
    <xf numFmtId="9" fontId="72" fillId="0" borderId="2" xfId="134" applyFont="1" applyFill="1" applyBorder="1"/>
    <xf numFmtId="178" fontId="88" fillId="0" borderId="2" xfId="4" applyNumberFormat="1" applyFont="1" applyBorder="1"/>
    <xf numFmtId="2" fontId="88" fillId="0" borderId="2" xfId="0" applyNumberFormat="1" applyFont="1" applyBorder="1"/>
    <xf numFmtId="178" fontId="0" fillId="0" borderId="0" xfId="0" applyNumberFormat="1"/>
    <xf numFmtId="0" fontId="88" fillId="0" borderId="2" xfId="0" applyFont="1" applyBorder="1"/>
    <xf numFmtId="49" fontId="0" fillId="0" borderId="13" xfId="0" applyNumberFormat="1" applyBorder="1"/>
    <xf numFmtId="0" fontId="75" fillId="8" borderId="5" xfId="0" applyFont="1" applyFill="1" applyBorder="1"/>
    <xf numFmtId="0" fontId="75" fillId="8" borderId="13" xfId="0" applyFont="1" applyFill="1" applyBorder="1"/>
    <xf numFmtId="0" fontId="88" fillId="0" borderId="10" xfId="0" applyFont="1" applyBorder="1" applyAlignment="1">
      <alignment wrapText="1"/>
    </xf>
    <xf numFmtId="166" fontId="88" fillId="0" borderId="2" xfId="59" applyNumberFormat="1" applyFont="1" applyFill="1" applyBorder="1"/>
    <xf numFmtId="44" fontId="88" fillId="0" borderId="2" xfId="0" applyNumberFormat="1" applyFont="1" applyBorder="1"/>
    <xf numFmtId="0" fontId="75" fillId="8" borderId="14" xfId="0" applyFont="1" applyFill="1" applyBorder="1"/>
    <xf numFmtId="0" fontId="78" fillId="2" borderId="74" xfId="3" applyFont="1" applyBorder="1" applyProtection="1">
      <protection locked="0"/>
    </xf>
    <xf numFmtId="0" fontId="78" fillId="2" borderId="75" xfId="3" applyFont="1" applyBorder="1" applyProtection="1">
      <protection locked="0"/>
    </xf>
    <xf numFmtId="0" fontId="75" fillId="8" borderId="12" xfId="0" applyFont="1" applyFill="1" applyBorder="1"/>
    <xf numFmtId="0" fontId="75" fillId="8" borderId="20" xfId="0" applyFont="1" applyFill="1" applyBorder="1" applyAlignment="1">
      <alignment horizontal="center"/>
    </xf>
    <xf numFmtId="0" fontId="75" fillId="8" borderId="21" xfId="0" applyFont="1" applyFill="1" applyBorder="1" applyAlignment="1">
      <alignment horizontal="center"/>
    </xf>
    <xf numFmtId="0" fontId="75" fillId="8" borderId="21" xfId="0" applyFont="1" applyFill="1" applyBorder="1" applyAlignment="1">
      <alignment horizontal="left"/>
    </xf>
    <xf numFmtId="0" fontId="75" fillId="8" borderId="22" xfId="0" applyFont="1" applyFill="1" applyBorder="1" applyAlignment="1">
      <alignment horizontal="center"/>
    </xf>
    <xf numFmtId="172" fontId="88" fillId="0" borderId="15" xfId="0" applyNumberFormat="1" applyFont="1" applyBorder="1"/>
    <xf numFmtId="172" fontId="88" fillId="0" borderId="16" xfId="0" applyNumberFormat="1" applyFont="1" applyBorder="1"/>
    <xf numFmtId="172" fontId="88" fillId="0" borderId="17" xfId="0" applyNumberFormat="1" applyFont="1" applyBorder="1"/>
    <xf numFmtId="170" fontId="88" fillId="0" borderId="17" xfId="0" applyNumberFormat="1" applyFont="1" applyBorder="1"/>
    <xf numFmtId="172" fontId="88" fillId="0" borderId="23" xfId="0" applyNumberFormat="1" applyFont="1" applyBorder="1"/>
    <xf numFmtId="0" fontId="88" fillId="21" borderId="0" xfId="0" applyFont="1" applyFill="1"/>
    <xf numFmtId="0" fontId="73" fillId="22" borderId="0" xfId="0" applyFont="1" applyFill="1"/>
    <xf numFmtId="0" fontId="88" fillId="23" borderId="6" xfId="0" applyFont="1" applyFill="1" applyBorder="1"/>
    <xf numFmtId="0" fontId="88" fillId="24" borderId="24" xfId="132" applyNumberFormat="1" applyFont="1" applyFill="1" applyBorder="1" applyAlignment="1">
      <alignment horizontal="left" wrapText="1"/>
    </xf>
    <xf numFmtId="0" fontId="88" fillId="24" borderId="24" xfId="132" applyNumberFormat="1" applyFont="1" applyFill="1" applyBorder="1" applyAlignment="1">
      <alignment horizontal="left"/>
    </xf>
    <xf numFmtId="0" fontId="88" fillId="24" borderId="11" xfId="0" applyFont="1" applyFill="1" applyBorder="1"/>
    <xf numFmtId="0" fontId="88" fillId="24" borderId="11" xfId="0" applyFont="1" applyFill="1" applyBorder="1" applyAlignment="1">
      <alignment horizontal="center" wrapText="1"/>
    </xf>
    <xf numFmtId="0" fontId="88" fillId="25" borderId="1" xfId="132" applyNumberFormat="1" applyFont="1" applyFill="1" applyBorder="1" applyAlignment="1">
      <alignment horizontal="left" wrapText="1"/>
    </xf>
    <xf numFmtId="0" fontId="88" fillId="25" borderId="0" xfId="132" applyNumberFormat="1" applyFont="1" applyFill="1" applyAlignment="1">
      <alignment horizontal="left" wrapText="1"/>
    </xf>
    <xf numFmtId="0" fontId="81" fillId="10" borderId="0" xfId="0" applyFont="1" applyFill="1" applyAlignment="1" applyProtection="1">
      <alignment vertical="top"/>
      <protection hidden="1"/>
    </xf>
    <xf numFmtId="0" fontId="10" fillId="10" borderId="0" xfId="0" applyFont="1" applyFill="1" applyAlignment="1" applyProtection="1">
      <alignment horizontal="left" vertical="top"/>
      <protection hidden="1"/>
    </xf>
    <xf numFmtId="0" fontId="129" fillId="10" borderId="0" xfId="0" applyFont="1" applyFill="1" applyAlignment="1" applyProtection="1">
      <alignment vertical="top"/>
      <protection hidden="1"/>
    </xf>
    <xf numFmtId="0" fontId="129" fillId="10" borderId="0" xfId="0" applyFont="1" applyFill="1" applyAlignment="1" applyProtection="1">
      <alignment vertical="center"/>
      <protection hidden="1"/>
    </xf>
    <xf numFmtId="0" fontId="134" fillId="0" borderId="0" xfId="0" applyFont="1" applyProtection="1">
      <protection hidden="1"/>
    </xf>
    <xf numFmtId="0" fontId="135" fillId="0" borderId="0" xfId="0" applyFont="1" applyProtection="1">
      <protection hidden="1"/>
    </xf>
    <xf numFmtId="0" fontId="131" fillId="0" borderId="0" xfId="0" applyFont="1" applyAlignment="1" applyProtection="1">
      <alignment vertical="center" wrapText="1"/>
      <protection hidden="1"/>
    </xf>
    <xf numFmtId="0" fontId="136" fillId="26" borderId="2" xfId="0" applyFont="1" applyFill="1" applyBorder="1" applyProtection="1">
      <protection locked="0"/>
    </xf>
    <xf numFmtId="0" fontId="126" fillId="10" borderId="4" xfId="0" applyFont="1" applyFill="1" applyBorder="1" applyAlignment="1" applyProtection="1">
      <alignment horizontal="center" vertical="center"/>
      <protection hidden="1"/>
    </xf>
    <xf numFmtId="0" fontId="126" fillId="10" borderId="19" xfId="0" applyFont="1" applyFill="1" applyBorder="1" applyProtection="1">
      <protection hidden="1"/>
    </xf>
    <xf numFmtId="0" fontId="126" fillId="10" borderId="4" xfId="0" applyFont="1" applyFill="1" applyBorder="1" applyProtection="1">
      <protection hidden="1"/>
    </xf>
    <xf numFmtId="0" fontId="126" fillId="10" borderId="19" xfId="0" applyFont="1" applyFill="1" applyBorder="1" applyAlignment="1" applyProtection="1">
      <alignment horizontal="left"/>
      <protection hidden="1"/>
    </xf>
    <xf numFmtId="0" fontId="126" fillId="5" borderId="14" xfId="0" applyFont="1" applyFill="1" applyBorder="1" applyAlignment="1" applyProtection="1">
      <alignment vertical="center" wrapText="1"/>
      <protection locked="0" hidden="1"/>
    </xf>
    <xf numFmtId="0" fontId="126" fillId="5" borderId="2" xfId="0" applyFont="1" applyFill="1" applyBorder="1" applyAlignment="1" applyProtection="1">
      <alignment vertical="center" wrapText="1"/>
      <protection locked="0" hidden="1"/>
    </xf>
    <xf numFmtId="0" fontId="126" fillId="5" borderId="2" xfId="0" applyFont="1" applyFill="1" applyBorder="1" applyAlignment="1" applyProtection="1">
      <alignment horizontal="center" vertical="center"/>
      <protection locked="0" hidden="1"/>
    </xf>
    <xf numFmtId="0" fontId="127" fillId="10" borderId="0" xfId="0" applyFont="1" applyFill="1" applyAlignment="1">
      <alignment horizontal="center"/>
    </xf>
    <xf numFmtId="49" fontId="81" fillId="5" borderId="4" xfId="0" applyNumberFormat="1" applyFont="1" applyFill="1" applyBorder="1" applyProtection="1">
      <protection locked="0" hidden="1"/>
    </xf>
    <xf numFmtId="0" fontId="114" fillId="10" borderId="0" xfId="0" applyFont="1" applyFill="1" applyAlignment="1" applyProtection="1">
      <alignment horizontal="left"/>
      <protection hidden="1"/>
    </xf>
    <xf numFmtId="0" fontId="89" fillId="0" borderId="0" xfId="0" applyFont="1" applyAlignment="1" applyProtection="1">
      <alignment horizontal="center" wrapText="1"/>
      <protection hidden="1"/>
    </xf>
    <xf numFmtId="0" fontId="89" fillId="0" borderId="0" xfId="0" applyFont="1" applyAlignment="1" applyProtection="1">
      <alignment horizontal="center"/>
      <protection hidden="1"/>
    </xf>
    <xf numFmtId="0" fontId="89" fillId="0" borderId="0" xfId="0" applyFont="1" applyAlignment="1" applyProtection="1">
      <alignment horizontal="left"/>
      <protection hidden="1"/>
    </xf>
    <xf numFmtId="0" fontId="81" fillId="0" borderId="0" xfId="0" applyFont="1" applyAlignment="1" applyProtection="1">
      <alignment horizontal="center"/>
      <protection hidden="1"/>
    </xf>
    <xf numFmtId="0" fontId="81" fillId="0" borderId="0" xfId="0" applyFont="1" applyAlignment="1" applyProtection="1">
      <alignment horizontal="left"/>
      <protection hidden="1"/>
    </xf>
    <xf numFmtId="0" fontId="89" fillId="0" borderId="0" xfId="0" applyFont="1" applyAlignment="1" applyProtection="1">
      <alignment horizontal="right"/>
      <protection hidden="1"/>
    </xf>
    <xf numFmtId="0" fontId="18" fillId="0" borderId="0" xfId="0" applyFont="1" applyAlignment="1" applyProtection="1">
      <alignment vertical="center"/>
      <protection hidden="1"/>
    </xf>
    <xf numFmtId="0" fontId="99" fillId="0" borderId="0" xfId="0" applyFont="1" applyAlignment="1" applyProtection="1">
      <alignment horizontal="left"/>
      <protection hidden="1"/>
    </xf>
    <xf numFmtId="0" fontId="99" fillId="0" borderId="4" xfId="0" applyFont="1" applyBorder="1" applyAlignment="1" applyProtection="1">
      <alignment horizontal="left"/>
      <protection hidden="1"/>
    </xf>
    <xf numFmtId="0" fontId="0" fillId="0" borderId="0" xfId="0" applyAlignment="1" applyProtection="1">
      <alignment wrapText="1"/>
      <protection hidden="1"/>
    </xf>
    <xf numFmtId="0" fontId="87" fillId="7" borderId="2" xfId="0" applyFont="1" applyFill="1" applyBorder="1" applyAlignment="1" applyProtection="1">
      <alignment horizontal="center" vertical="center" wrapText="1"/>
      <protection hidden="1"/>
    </xf>
    <xf numFmtId="0" fontId="0" fillId="10" borderId="0" xfId="0" applyFill="1" applyAlignment="1" applyProtection="1">
      <alignment horizontal="center"/>
      <protection hidden="1"/>
    </xf>
    <xf numFmtId="0" fontId="0" fillId="0" borderId="0" xfId="0" applyAlignment="1" applyProtection="1">
      <alignment horizontal="left"/>
      <protection hidden="1"/>
    </xf>
    <xf numFmtId="0" fontId="0" fillId="5" borderId="4" xfId="0" applyFill="1" applyBorder="1" applyProtection="1">
      <protection locked="0"/>
    </xf>
    <xf numFmtId="0" fontId="27" fillId="0" borderId="0" xfId="0" applyFont="1" applyAlignment="1" applyProtection="1">
      <alignment horizontal="left" vertical="top" wrapText="1"/>
      <protection hidden="1"/>
    </xf>
    <xf numFmtId="0" fontId="0" fillId="14" borderId="4" xfId="0" applyFill="1" applyBorder="1"/>
    <xf numFmtId="0" fontId="0" fillId="11" borderId="4" xfId="0" applyFill="1" applyBorder="1"/>
    <xf numFmtId="170" fontId="0" fillId="0" borderId="2" xfId="0" applyNumberFormat="1" applyBorder="1" applyAlignment="1">
      <alignment horizontal="center"/>
    </xf>
    <xf numFmtId="0" fontId="73" fillId="12" borderId="2" xfId="0" applyFont="1" applyFill="1" applyBorder="1"/>
    <xf numFmtId="0" fontId="73" fillId="12" borderId="14" xfId="0" applyFont="1" applyFill="1" applyBorder="1"/>
    <xf numFmtId="166" fontId="73" fillId="12" borderId="2" xfId="59" applyNumberFormat="1" applyFont="1" applyFill="1" applyBorder="1" applyAlignment="1">
      <alignment horizontal="center"/>
    </xf>
    <xf numFmtId="44" fontId="73" fillId="12" borderId="2" xfId="0" applyNumberFormat="1" applyFont="1" applyFill="1" applyBorder="1"/>
    <xf numFmtId="166" fontId="73" fillId="12" borderId="2" xfId="59" applyNumberFormat="1" applyFont="1" applyFill="1" applyBorder="1"/>
    <xf numFmtId="0" fontId="88" fillId="15" borderId="2" xfId="0" applyFont="1" applyFill="1" applyBorder="1"/>
    <xf numFmtId="0" fontId="88" fillId="15" borderId="14" xfId="0" applyFont="1" applyFill="1" applyBorder="1"/>
    <xf numFmtId="166" fontId="88" fillId="15" borderId="2" xfId="59" applyNumberFormat="1" applyFont="1" applyFill="1" applyBorder="1"/>
    <xf numFmtId="170" fontId="88" fillId="0" borderId="14" xfId="0" applyNumberFormat="1" applyFont="1" applyBorder="1"/>
    <xf numFmtId="170" fontId="88" fillId="0" borderId="27" xfId="0" applyNumberFormat="1" applyFont="1" applyBorder="1"/>
    <xf numFmtId="0" fontId="75" fillId="7" borderId="19" xfId="0" applyFont="1" applyFill="1" applyBorder="1" applyProtection="1">
      <protection hidden="1"/>
    </xf>
    <xf numFmtId="0" fontId="0" fillId="0" borderId="28" xfId="0" applyBorder="1" applyProtection="1">
      <protection hidden="1"/>
    </xf>
    <xf numFmtId="0" fontId="0" fillId="5" borderId="2" xfId="0" applyFill="1" applyBorder="1" applyAlignment="1" applyProtection="1">
      <alignment wrapText="1"/>
      <protection locked="0" hidden="1"/>
    </xf>
    <xf numFmtId="172" fontId="78" fillId="2" borderId="74" xfId="3" applyNumberFormat="1" applyFont="1" applyBorder="1" applyProtection="1">
      <protection locked="0"/>
    </xf>
    <xf numFmtId="2" fontId="0" fillId="0" borderId="12" xfId="0" applyNumberFormat="1" applyBorder="1"/>
    <xf numFmtId="0" fontId="75" fillId="8" borderId="2" xfId="0" applyFont="1" applyFill="1" applyBorder="1" applyAlignment="1">
      <alignment wrapText="1"/>
    </xf>
    <xf numFmtId="0" fontId="78" fillId="10" borderId="2" xfId="3" applyFont="1" applyFill="1" applyBorder="1" applyProtection="1">
      <protection locked="0"/>
    </xf>
    <xf numFmtId="0" fontId="4" fillId="0" borderId="0" xfId="0" applyFont="1" applyAlignment="1">
      <alignment horizontal="left" vertical="center"/>
    </xf>
    <xf numFmtId="9" fontId="0" fillId="0" borderId="12" xfId="0" applyNumberFormat="1" applyBorder="1"/>
    <xf numFmtId="170" fontId="0" fillId="0" borderId="0" xfId="0" applyNumberFormat="1" applyAlignment="1">
      <alignment horizontal="left"/>
    </xf>
    <xf numFmtId="0" fontId="0" fillId="0" borderId="76" xfId="0" applyBorder="1" applyProtection="1">
      <protection hidden="1"/>
    </xf>
    <xf numFmtId="0" fontId="81" fillId="0" borderId="76" xfId="0" applyFont="1" applyBorder="1" applyAlignment="1" applyProtection="1">
      <alignment vertical="center"/>
      <protection hidden="1"/>
    </xf>
    <xf numFmtId="0" fontId="137" fillId="0" borderId="76" xfId="0" applyFont="1" applyBorder="1" applyProtection="1">
      <protection hidden="1"/>
    </xf>
    <xf numFmtId="0" fontId="138" fillId="0" borderId="76" xfId="0" applyFont="1" applyBorder="1" applyAlignment="1" applyProtection="1">
      <alignment vertical="center"/>
      <protection hidden="1"/>
    </xf>
    <xf numFmtId="180" fontId="72" fillId="0" borderId="0" xfId="4" applyNumberFormat="1"/>
    <xf numFmtId="0" fontId="78" fillId="2" borderId="2" xfId="3" applyFont="1" applyBorder="1" applyProtection="1">
      <protection locked="0"/>
    </xf>
    <xf numFmtId="44" fontId="88" fillId="15" borderId="2" xfId="0" applyNumberFormat="1" applyFont="1" applyFill="1" applyBorder="1"/>
    <xf numFmtId="0" fontId="0" fillId="0" borderId="29" xfId="0" applyBorder="1" applyAlignment="1" applyProtection="1">
      <alignment wrapText="1"/>
      <protection hidden="1"/>
    </xf>
    <xf numFmtId="0" fontId="88" fillId="0" borderId="0" xfId="0" applyFont="1" applyAlignment="1" applyProtection="1">
      <alignment horizontal="center" vertical="center"/>
      <protection hidden="1"/>
    </xf>
    <xf numFmtId="167" fontId="88" fillId="0" borderId="0" xfId="59" applyNumberFormat="1" applyFont="1" applyBorder="1" applyAlignment="1" applyProtection="1">
      <alignment horizontal="center" vertical="center"/>
      <protection hidden="1"/>
    </xf>
    <xf numFmtId="167" fontId="88" fillId="0" borderId="29" xfId="59" applyNumberFormat="1" applyFont="1" applyBorder="1" applyAlignment="1" applyProtection="1">
      <alignment horizontal="center" vertical="center"/>
      <protection hidden="1"/>
    </xf>
    <xf numFmtId="0" fontId="114" fillId="0" borderId="71" xfId="0" applyFont="1" applyBorder="1" applyAlignment="1" applyProtection="1">
      <alignment vertical="center"/>
      <protection hidden="1"/>
    </xf>
    <xf numFmtId="0" fontId="120" fillId="0" borderId="71" xfId="0" applyFont="1" applyBorder="1" applyAlignment="1" applyProtection="1">
      <alignment vertical="center"/>
      <protection hidden="1"/>
    </xf>
    <xf numFmtId="0" fontId="81" fillId="0" borderId="71" xfId="0" applyFont="1" applyBorder="1" applyProtection="1">
      <protection hidden="1"/>
    </xf>
    <xf numFmtId="0" fontId="139" fillId="0" borderId="71" xfId="0" applyFont="1" applyBorder="1" applyProtection="1">
      <protection hidden="1"/>
    </xf>
    <xf numFmtId="0" fontId="105" fillId="10" borderId="0" xfId="0" applyFont="1" applyFill="1" applyAlignment="1" applyProtection="1">
      <alignment horizontal="center"/>
      <protection hidden="1"/>
    </xf>
    <xf numFmtId="0" fontId="87" fillId="10" borderId="0" xfId="0" applyFont="1" applyFill="1" applyAlignment="1" applyProtection="1">
      <alignment horizontal="center" vertical="center" wrapText="1"/>
      <protection hidden="1"/>
    </xf>
    <xf numFmtId="0" fontId="0" fillId="0" borderId="2" xfId="0" applyBorder="1" applyAlignment="1" applyProtection="1">
      <alignment horizontal="center"/>
      <protection hidden="1"/>
    </xf>
    <xf numFmtId="0" fontId="0" fillId="5" borderId="14" xfId="0" applyFill="1" applyBorder="1" applyAlignment="1" applyProtection="1">
      <alignment horizontal="center" wrapText="1"/>
      <protection locked="0"/>
    </xf>
    <xf numFmtId="6" fontId="0" fillId="0" borderId="2" xfId="0" applyNumberFormat="1" applyBorder="1" applyAlignment="1" applyProtection="1">
      <alignment horizontal="center"/>
      <protection hidden="1"/>
    </xf>
    <xf numFmtId="0" fontId="140" fillId="0" borderId="0" xfId="0" applyFont="1" applyProtection="1">
      <protection hidden="1"/>
    </xf>
    <xf numFmtId="6" fontId="0" fillId="0" borderId="0" xfId="0" applyNumberFormat="1" applyProtection="1">
      <protection hidden="1"/>
    </xf>
    <xf numFmtId="0" fontId="121" fillId="0" borderId="0" xfId="121" applyFont="1" applyAlignment="1" applyProtection="1">
      <alignment vertical="center" wrapText="1"/>
      <protection hidden="1"/>
    </xf>
    <xf numFmtId="49" fontId="0" fillId="0" borderId="2" xfId="0" applyNumberFormat="1" applyBorder="1"/>
    <xf numFmtId="170" fontId="0" fillId="5" borderId="4" xfId="0" applyNumberFormat="1" applyFill="1" applyBorder="1" applyAlignment="1" applyProtection="1">
      <alignment horizontal="center"/>
      <protection locked="0"/>
    </xf>
    <xf numFmtId="0" fontId="141" fillId="0" borderId="71" xfId="0" applyFont="1" applyBorder="1" applyAlignment="1" applyProtection="1">
      <alignment horizontal="left"/>
      <protection hidden="1"/>
    </xf>
    <xf numFmtId="0" fontId="73" fillId="0" borderId="0" xfId="0" applyFont="1" applyAlignment="1" applyProtection="1">
      <alignment horizontal="center"/>
      <protection locked="0"/>
    </xf>
    <xf numFmtId="0" fontId="0" fillId="5" borderId="2" xfId="0" applyFill="1" applyBorder="1" applyAlignment="1" applyProtection="1">
      <alignment horizontal="center"/>
      <protection locked="0"/>
    </xf>
    <xf numFmtId="0" fontId="141" fillId="0" borderId="0" xfId="0" applyFont="1" applyAlignment="1" applyProtection="1">
      <alignment horizontal="left"/>
      <protection hidden="1"/>
    </xf>
    <xf numFmtId="0" fontId="142" fillId="0" borderId="71" xfId="0" applyFont="1" applyBorder="1" applyAlignment="1" applyProtection="1">
      <alignment horizontal="left"/>
      <protection hidden="1"/>
    </xf>
    <xf numFmtId="0" fontId="15" fillId="0" borderId="0" xfId="0" applyFont="1" applyAlignment="1" applyProtection="1">
      <alignment horizontal="left" vertical="center"/>
      <protection hidden="1"/>
    </xf>
    <xf numFmtId="0" fontId="88" fillId="5" borderId="4" xfId="0" applyFont="1" applyFill="1" applyBorder="1" applyAlignment="1" applyProtection="1">
      <alignment horizontal="center"/>
      <protection locked="0"/>
    </xf>
    <xf numFmtId="0" fontId="44" fillId="0" borderId="0" xfId="0" applyFont="1" applyAlignment="1" applyProtection="1">
      <alignment vertical="center"/>
      <protection hidden="1"/>
    </xf>
    <xf numFmtId="0" fontId="143" fillId="0" borderId="0" xfId="0" applyFont="1" applyAlignment="1" applyProtection="1">
      <alignment vertical="center"/>
      <protection hidden="1"/>
    </xf>
    <xf numFmtId="0" fontId="72" fillId="0" borderId="0" xfId="126" applyNumberFormat="1" applyProtection="1">
      <protection hidden="1"/>
    </xf>
    <xf numFmtId="0" fontId="81" fillId="0" borderId="0" xfId="126" applyNumberFormat="1" applyFont="1" applyProtection="1">
      <protection hidden="1"/>
    </xf>
    <xf numFmtId="0" fontId="144" fillId="0" borderId="0" xfId="126" applyNumberFormat="1" applyFont="1" applyProtection="1">
      <protection hidden="1"/>
    </xf>
    <xf numFmtId="0" fontId="144" fillId="0" borderId="0" xfId="126" applyNumberFormat="1" applyFont="1" applyAlignment="1" applyProtection="1">
      <alignment horizontal="left"/>
      <protection hidden="1"/>
    </xf>
    <xf numFmtId="0" fontId="145" fillId="0" borderId="4" xfId="126" applyNumberFormat="1" applyFont="1" applyBorder="1" applyProtection="1">
      <protection hidden="1"/>
    </xf>
    <xf numFmtId="0" fontId="81" fillId="0" borderId="4" xfId="126" applyNumberFormat="1" applyFont="1" applyBorder="1" applyProtection="1">
      <protection hidden="1"/>
    </xf>
    <xf numFmtId="0" fontId="146" fillId="0" borderId="0" xfId="126" applyNumberFormat="1" applyFont="1" applyProtection="1">
      <protection hidden="1"/>
    </xf>
    <xf numFmtId="0" fontId="147" fillId="0" borderId="0" xfId="126" applyNumberFormat="1" applyFont="1" applyAlignment="1" applyProtection="1">
      <alignment horizontal="center" vertical="center"/>
      <protection hidden="1"/>
    </xf>
    <xf numFmtId="0" fontId="2" fillId="5" borderId="7" xfId="126" applyNumberFormat="1" applyFont="1" applyFill="1" applyBorder="1" applyProtection="1">
      <protection locked="0"/>
    </xf>
    <xf numFmtId="0" fontId="2" fillId="0" borderId="0" xfId="126" applyNumberFormat="1" applyFont="1" applyProtection="1">
      <protection hidden="1"/>
    </xf>
    <xf numFmtId="0" fontId="5" fillId="5" borderId="5" xfId="126" applyNumberFormat="1" applyFont="1" applyFill="1" applyBorder="1" applyAlignment="1" applyProtection="1">
      <alignment vertical="center"/>
      <protection hidden="1"/>
    </xf>
    <xf numFmtId="0" fontId="2" fillId="0" borderId="8" xfId="126" applyNumberFormat="1" applyFont="1" applyBorder="1" applyProtection="1">
      <protection hidden="1"/>
    </xf>
    <xf numFmtId="0" fontId="5" fillId="0" borderId="0" xfId="126" applyNumberFormat="1" applyFont="1" applyAlignment="1" applyProtection="1">
      <alignment horizontal="center" vertical="center"/>
      <protection hidden="1"/>
    </xf>
    <xf numFmtId="0" fontId="2" fillId="0" borderId="6" xfId="126" applyNumberFormat="1" applyFont="1" applyBorder="1" applyProtection="1">
      <protection hidden="1"/>
    </xf>
    <xf numFmtId="0" fontId="2" fillId="0" borderId="0" xfId="126" applyNumberFormat="1" applyFont="1" applyAlignment="1" applyProtection="1">
      <alignment horizontal="right"/>
      <protection hidden="1"/>
    </xf>
    <xf numFmtId="0" fontId="2" fillId="0" borderId="0" xfId="126" applyNumberFormat="1" applyFont="1" applyAlignment="1" applyProtection="1">
      <alignment horizontal="left"/>
      <protection hidden="1"/>
    </xf>
    <xf numFmtId="0" fontId="2" fillId="0" borderId="0" xfId="126" applyNumberFormat="1" applyFont="1" applyAlignment="1" applyProtection="1">
      <alignment horizontal="center"/>
      <protection hidden="1"/>
    </xf>
    <xf numFmtId="0" fontId="2" fillId="0" borderId="6" xfId="126" applyNumberFormat="1" applyFont="1" applyBorder="1" applyAlignment="1" applyProtection="1">
      <alignment horizontal="right"/>
      <protection hidden="1"/>
    </xf>
    <xf numFmtId="0" fontId="2" fillId="0" borderId="4" xfId="126" applyNumberFormat="1" applyFont="1" applyBorder="1" applyAlignment="1" applyProtection="1">
      <alignment horizontal="left"/>
      <protection hidden="1"/>
    </xf>
    <xf numFmtId="0" fontId="2" fillId="5" borderId="7" xfId="126" applyNumberFormat="1" applyFont="1" applyFill="1" applyBorder="1" applyAlignment="1" applyProtection="1">
      <alignment horizontal="center"/>
      <protection locked="0"/>
    </xf>
    <xf numFmtId="0" fontId="2" fillId="5" borderId="14" xfId="126" applyNumberFormat="1" applyFont="1" applyFill="1" applyBorder="1" applyAlignment="1" applyProtection="1">
      <alignment horizontal="center"/>
      <protection locked="0"/>
    </xf>
    <xf numFmtId="0" fontId="2" fillId="0" borderId="3" xfId="126" applyNumberFormat="1" applyFont="1" applyBorder="1" applyAlignment="1" applyProtection="1">
      <alignment horizontal="left"/>
      <protection hidden="1"/>
    </xf>
    <xf numFmtId="0" fontId="17" fillId="0" borderId="0" xfId="126" applyNumberFormat="1" applyFont="1" applyProtection="1">
      <protection hidden="1"/>
    </xf>
    <xf numFmtId="0" fontId="2" fillId="0" borderId="13" xfId="126" applyNumberFormat="1" applyFont="1" applyBorder="1" applyProtection="1">
      <protection hidden="1"/>
    </xf>
    <xf numFmtId="0" fontId="2" fillId="0" borderId="3" xfId="126" applyNumberFormat="1" applyFont="1" applyBorder="1" applyAlignment="1" applyProtection="1">
      <alignment horizontal="right"/>
      <protection hidden="1"/>
    </xf>
    <xf numFmtId="0" fontId="146" fillId="0" borderId="3" xfId="126" applyNumberFormat="1" applyFont="1" applyBorder="1" applyProtection="1">
      <protection hidden="1"/>
    </xf>
    <xf numFmtId="0" fontId="2" fillId="0" borderId="3" xfId="126" applyNumberFormat="1" applyFont="1" applyBorder="1" applyProtection="1">
      <protection hidden="1"/>
    </xf>
    <xf numFmtId="0" fontId="2" fillId="0" borderId="5" xfId="126" applyNumberFormat="1" applyFont="1" applyBorder="1" applyProtection="1">
      <protection hidden="1"/>
    </xf>
    <xf numFmtId="0" fontId="5" fillId="5" borderId="6" xfId="126" applyNumberFormat="1" applyFont="1" applyFill="1" applyBorder="1" applyAlignment="1" applyProtection="1">
      <alignment horizontal="left"/>
      <protection hidden="1"/>
    </xf>
    <xf numFmtId="0" fontId="2" fillId="0" borderId="9" xfId="126" applyNumberFormat="1" applyFont="1" applyBorder="1" applyProtection="1">
      <protection hidden="1"/>
    </xf>
    <xf numFmtId="0" fontId="2" fillId="0" borderId="4" xfId="126" applyNumberFormat="1" applyFont="1" applyBorder="1" applyAlignment="1" applyProtection="1">
      <alignment horizontal="center"/>
      <protection hidden="1"/>
    </xf>
    <xf numFmtId="0" fontId="146" fillId="0" borderId="4" xfId="126" applyNumberFormat="1" applyFont="1" applyBorder="1" applyProtection="1">
      <protection hidden="1"/>
    </xf>
    <xf numFmtId="0" fontId="2" fillId="0" borderId="4" xfId="126" applyNumberFormat="1" applyFont="1" applyBorder="1" applyProtection="1">
      <protection hidden="1"/>
    </xf>
    <xf numFmtId="0" fontId="2" fillId="0" borderId="7" xfId="126" applyNumberFormat="1" applyFont="1" applyBorder="1" applyProtection="1">
      <protection hidden="1"/>
    </xf>
    <xf numFmtId="0" fontId="2" fillId="5" borderId="19" xfId="126" applyNumberFormat="1" applyFont="1" applyFill="1" applyBorder="1" applyAlignment="1" applyProtection="1">
      <alignment horizontal="center"/>
      <protection locked="0"/>
    </xf>
    <xf numFmtId="0" fontId="2" fillId="5" borderId="4" xfId="126" applyNumberFormat="1" applyFont="1" applyFill="1" applyBorder="1" applyAlignment="1" applyProtection="1">
      <alignment horizontal="center"/>
      <protection locked="0"/>
    </xf>
    <xf numFmtId="0" fontId="17" fillId="0" borderId="13" xfId="126" applyNumberFormat="1" applyFont="1" applyBorder="1" applyProtection="1">
      <protection hidden="1"/>
    </xf>
    <xf numFmtId="0" fontId="17" fillId="0" borderId="3" xfId="126" applyNumberFormat="1" applyFont="1" applyBorder="1" applyProtection="1">
      <protection hidden="1"/>
    </xf>
    <xf numFmtId="0" fontId="17" fillId="0" borderId="5" xfId="126" applyNumberFormat="1" applyFont="1" applyBorder="1" applyProtection="1">
      <protection hidden="1"/>
    </xf>
    <xf numFmtId="0" fontId="113" fillId="0" borderId="0" xfId="126" applyNumberFormat="1" applyFont="1" applyProtection="1">
      <protection hidden="1"/>
    </xf>
    <xf numFmtId="0" fontId="5" fillId="5" borderId="7" xfId="126" applyNumberFormat="1" applyFont="1" applyFill="1" applyBorder="1" applyAlignment="1" applyProtection="1">
      <alignment horizontal="right"/>
      <protection locked="0"/>
    </xf>
    <xf numFmtId="0" fontId="5" fillId="0" borderId="7" xfId="126" applyNumberFormat="1" applyFont="1" applyBorder="1" applyAlignment="1" applyProtection="1">
      <alignment horizontal="right"/>
      <protection hidden="1"/>
    </xf>
    <xf numFmtId="0" fontId="2" fillId="0" borderId="8" xfId="126" applyNumberFormat="1" applyFont="1" applyBorder="1" applyAlignment="1" applyProtection="1">
      <alignment horizontal="left"/>
      <protection hidden="1"/>
    </xf>
    <xf numFmtId="0" fontId="17" fillId="0" borderId="4" xfId="126" applyNumberFormat="1" applyFont="1" applyBorder="1" applyProtection="1">
      <protection hidden="1"/>
    </xf>
    <xf numFmtId="14" fontId="2" fillId="0" borderId="0" xfId="126" applyNumberFormat="1" applyFont="1" applyAlignment="1" applyProtection="1">
      <alignment horizontal="right"/>
      <protection hidden="1"/>
    </xf>
    <xf numFmtId="14" fontId="2" fillId="0" borderId="19" xfId="126" applyNumberFormat="1" applyFont="1" applyBorder="1" applyAlignment="1" applyProtection="1">
      <alignment horizontal="left"/>
      <protection locked="0"/>
    </xf>
    <xf numFmtId="0" fontId="17" fillId="0" borderId="0" xfId="126" applyNumberFormat="1" applyFont="1" applyAlignment="1" applyProtection="1">
      <alignment horizontal="right"/>
      <protection hidden="1"/>
    </xf>
    <xf numFmtId="0" fontId="81" fillId="0" borderId="0" xfId="126" applyNumberFormat="1" applyFont="1" applyAlignment="1" applyProtection="1">
      <alignment horizontal="center"/>
      <protection hidden="1"/>
    </xf>
    <xf numFmtId="0" fontId="81" fillId="0" borderId="4" xfId="126" applyNumberFormat="1" applyFont="1" applyBorder="1" applyAlignment="1" applyProtection="1">
      <alignment horizontal="left"/>
      <protection locked="0"/>
    </xf>
    <xf numFmtId="0" fontId="89" fillId="0" borderId="0" xfId="126" applyNumberFormat="1" applyFont="1" applyAlignment="1" applyProtection="1">
      <alignment horizontal="right"/>
      <protection hidden="1"/>
    </xf>
    <xf numFmtId="0" fontId="88" fillId="0" borderId="0" xfId="126" applyNumberFormat="1" applyFont="1" applyProtection="1">
      <protection hidden="1"/>
    </xf>
    <xf numFmtId="0" fontId="80" fillId="0" borderId="0" xfId="126" applyNumberFormat="1" applyFont="1" applyProtection="1">
      <protection hidden="1"/>
    </xf>
    <xf numFmtId="0" fontId="108" fillId="0" borderId="0" xfId="0" quotePrefix="1" applyFont="1"/>
    <xf numFmtId="0" fontId="75" fillId="8" borderId="0" xfId="0" applyFont="1" applyFill="1" applyProtection="1">
      <protection locked="0"/>
    </xf>
    <xf numFmtId="0" fontId="73" fillId="8" borderId="10" xfId="0" applyFont="1" applyFill="1" applyBorder="1"/>
    <xf numFmtId="179" fontId="30" fillId="8" borderId="2" xfId="0" applyNumberFormat="1" applyFont="1" applyFill="1" applyBorder="1" applyAlignment="1">
      <alignment horizontal="center" vertical="center"/>
    </xf>
    <xf numFmtId="0" fontId="73" fillId="8" borderId="2" xfId="0" applyFont="1" applyFill="1" applyBorder="1"/>
    <xf numFmtId="0" fontId="73" fillId="8" borderId="5" xfId="0" applyFont="1" applyFill="1" applyBorder="1"/>
    <xf numFmtId="0" fontId="0" fillId="8" borderId="13" xfId="0" applyFill="1" applyBorder="1"/>
    <xf numFmtId="0" fontId="73" fillId="8" borderId="14" xfId="0" applyFont="1" applyFill="1" applyBorder="1"/>
    <xf numFmtId="0" fontId="73" fillId="0" borderId="0" xfId="0" applyFont="1"/>
    <xf numFmtId="0" fontId="0" fillId="0" borderId="19" xfId="0" applyBorder="1"/>
    <xf numFmtId="0" fontId="88" fillId="0" borderId="2" xfId="0" applyFont="1" applyBorder="1" applyAlignment="1">
      <alignment horizontal="center"/>
    </xf>
    <xf numFmtId="0" fontId="88" fillId="0" borderId="2" xfId="0" applyFont="1" applyBorder="1" applyAlignment="1">
      <alignment horizontal="left"/>
    </xf>
    <xf numFmtId="0" fontId="72" fillId="0" borderId="0" xfId="128" applyNumberFormat="1"/>
    <xf numFmtId="0" fontId="75" fillId="8" borderId="0" xfId="128" applyNumberFormat="1" applyFont="1" applyFill="1"/>
    <xf numFmtId="0" fontId="75" fillId="8" borderId="10" xfId="0" applyFont="1" applyFill="1" applyBorder="1" applyAlignment="1">
      <alignment wrapText="1"/>
    </xf>
    <xf numFmtId="43" fontId="78" fillId="2" borderId="70" xfId="3" applyNumberFormat="1" applyFont="1" applyProtection="1">
      <protection locked="0"/>
    </xf>
    <xf numFmtId="0" fontId="72" fillId="0" borderId="10" xfId="130" applyNumberFormat="1" applyBorder="1"/>
    <xf numFmtId="0" fontId="72" fillId="0" borderId="12" xfId="130" applyNumberFormat="1" applyBorder="1"/>
    <xf numFmtId="0" fontId="73" fillId="8" borderId="0" xfId="130" applyNumberFormat="1" applyFont="1" applyFill="1"/>
    <xf numFmtId="0" fontId="73" fillId="8" borderId="10" xfId="109" applyNumberFormat="1" applyFont="1" applyFill="1" applyBorder="1"/>
    <xf numFmtId="0" fontId="72" fillId="0" borderId="11" xfId="109" applyNumberFormat="1" applyBorder="1"/>
    <xf numFmtId="0" fontId="72" fillId="0" borderId="12" xfId="109" applyNumberFormat="1" applyBorder="1"/>
    <xf numFmtId="0" fontId="73" fillId="8" borderId="10" xfId="111" applyNumberFormat="1" applyFont="1" applyFill="1" applyBorder="1"/>
    <xf numFmtId="0" fontId="72" fillId="0" borderId="11" xfId="111" applyNumberFormat="1" applyBorder="1"/>
    <xf numFmtId="0" fontId="72" fillId="0" borderId="12" xfId="111" applyNumberFormat="1" applyBorder="1"/>
    <xf numFmtId="0" fontId="75" fillId="8" borderId="2" xfId="113" applyNumberFormat="1" applyFont="1" applyFill="1" applyBorder="1"/>
    <xf numFmtId="0" fontId="72" fillId="0" borderId="10" xfId="113" applyNumberFormat="1" applyBorder="1"/>
    <xf numFmtId="0" fontId="72" fillId="0" borderId="11" xfId="113" applyNumberFormat="1" applyBorder="1"/>
    <xf numFmtId="0" fontId="72" fillId="0" borderId="12" xfId="113" applyNumberFormat="1" applyBorder="1"/>
    <xf numFmtId="0" fontId="73" fillId="8" borderId="10" xfId="114" applyNumberFormat="1" applyFont="1" applyFill="1" applyBorder="1"/>
    <xf numFmtId="0" fontId="72" fillId="0" borderId="11" xfId="114" applyNumberFormat="1" applyBorder="1"/>
    <xf numFmtId="0" fontId="72" fillId="0" borderId="12" xfId="114" applyNumberFormat="1" applyBorder="1"/>
    <xf numFmtId="179" fontId="72" fillId="0" borderId="0" xfId="115"/>
    <xf numFmtId="0" fontId="72" fillId="0" borderId="0" xfId="115" applyNumberFormat="1"/>
    <xf numFmtId="0" fontId="72" fillId="0" borderId="6" xfId="115" quotePrefix="1" applyNumberFormat="1" applyBorder="1"/>
    <xf numFmtId="0" fontId="72" fillId="0" borderId="7" xfId="115" applyNumberFormat="1" applyBorder="1"/>
    <xf numFmtId="0" fontId="72" fillId="0" borderId="9" xfId="115" applyNumberFormat="1" applyBorder="1"/>
    <xf numFmtId="0" fontId="72" fillId="0" borderId="6" xfId="115" applyNumberFormat="1" applyBorder="1"/>
    <xf numFmtId="0" fontId="72" fillId="0" borderId="8" xfId="115" applyNumberFormat="1" applyBorder="1"/>
    <xf numFmtId="0" fontId="72" fillId="0" borderId="7" xfId="116" applyNumberFormat="1" applyBorder="1"/>
    <xf numFmtId="0" fontId="72" fillId="0" borderId="9" xfId="116" applyNumberFormat="1" applyBorder="1"/>
    <xf numFmtId="0" fontId="73" fillId="8" borderId="5" xfId="116" applyNumberFormat="1" applyFont="1" applyFill="1" applyBorder="1" applyAlignment="1">
      <alignment horizontal="center"/>
    </xf>
    <xf numFmtId="0" fontId="73" fillId="8" borderId="13" xfId="116" applyNumberFormat="1" applyFont="1" applyFill="1" applyBorder="1" applyAlignment="1">
      <alignment horizontal="center"/>
    </xf>
    <xf numFmtId="0" fontId="72" fillId="0" borderId="5" xfId="116" applyNumberFormat="1" applyBorder="1"/>
    <xf numFmtId="0" fontId="72" fillId="0" borderId="13" xfId="116" applyNumberFormat="1" applyBorder="1"/>
    <xf numFmtId="0" fontId="72" fillId="0" borderId="6" xfId="116" applyNumberFormat="1" applyBorder="1"/>
    <xf numFmtId="0" fontId="72" fillId="0" borderId="8" xfId="116" applyNumberFormat="1" applyBorder="1"/>
    <xf numFmtId="0" fontId="72" fillId="0" borderId="7" xfId="117" applyNumberFormat="1" applyBorder="1"/>
    <xf numFmtId="0" fontId="72" fillId="0" borderId="9" xfId="117" applyNumberFormat="1" applyBorder="1"/>
    <xf numFmtId="0" fontId="73" fillId="8" borderId="5" xfId="117" applyNumberFormat="1" applyFont="1" applyFill="1" applyBorder="1" applyAlignment="1">
      <alignment horizontal="center"/>
    </xf>
    <xf numFmtId="0" fontId="73" fillId="8" borderId="13" xfId="117" applyNumberFormat="1" applyFont="1" applyFill="1" applyBorder="1" applyAlignment="1">
      <alignment horizontal="center"/>
    </xf>
    <xf numFmtId="0" fontId="72" fillId="0" borderId="6" xfId="117" applyNumberFormat="1" applyBorder="1"/>
    <xf numFmtId="0" fontId="72" fillId="0" borderId="8" xfId="117" applyNumberFormat="1" applyBorder="1"/>
    <xf numFmtId="0" fontId="75" fillId="8" borderId="11" xfId="0" applyFont="1" applyFill="1" applyBorder="1" applyAlignment="1">
      <alignment wrapText="1"/>
    </xf>
    <xf numFmtId="0" fontId="75" fillId="8" borderId="8" xfId="0" applyFont="1" applyFill="1" applyBorder="1" applyAlignment="1">
      <alignment horizontal="center" wrapText="1"/>
    </xf>
    <xf numFmtId="0" fontId="75" fillId="8" borderId="77" xfId="0" applyFont="1" applyFill="1" applyBorder="1" applyAlignment="1">
      <alignment horizontal="center" wrapText="1"/>
    </xf>
    <xf numFmtId="0" fontId="78" fillId="0" borderId="2" xfId="3" applyFont="1" applyFill="1" applyBorder="1" applyProtection="1">
      <protection locked="0"/>
    </xf>
    <xf numFmtId="0" fontId="78" fillId="0" borderId="2" xfId="3" applyFont="1" applyFill="1" applyBorder="1" applyAlignment="1" applyProtection="1">
      <protection locked="0"/>
    </xf>
    <xf numFmtId="0" fontId="75" fillId="8" borderId="10" xfId="0" applyFont="1" applyFill="1" applyBorder="1" applyAlignment="1">
      <alignment horizontal="center" wrapText="1"/>
    </xf>
    <xf numFmtId="2" fontId="72" fillId="0" borderId="0" xfId="134" applyNumberFormat="1" applyFont="1"/>
    <xf numFmtId="0" fontId="73" fillId="8" borderId="10" xfId="116" applyNumberFormat="1" applyFont="1" applyFill="1" applyBorder="1" applyAlignment="1">
      <alignment horizontal="center"/>
    </xf>
    <xf numFmtId="0" fontId="72" fillId="0" borderId="10" xfId="116" applyNumberFormat="1" applyBorder="1"/>
    <xf numFmtId="0" fontId="72" fillId="0" borderId="11" xfId="116" applyNumberFormat="1" applyBorder="1"/>
    <xf numFmtId="37" fontId="72" fillId="5" borderId="4" xfId="4" applyNumberFormat="1" applyFont="1" applyFill="1" applyBorder="1" applyAlignment="1" applyProtection="1">
      <protection locked="0"/>
    </xf>
    <xf numFmtId="9" fontId="72" fillId="5" borderId="4" xfId="4" applyNumberFormat="1" applyFont="1" applyFill="1" applyBorder="1" applyAlignment="1" applyProtection="1">
      <protection locked="0"/>
    </xf>
    <xf numFmtId="0" fontId="148" fillId="0" borderId="0" xfId="0" applyFont="1" applyAlignment="1" applyProtection="1">
      <alignment horizontal="left"/>
      <protection hidden="1"/>
    </xf>
    <xf numFmtId="0" fontId="100" fillId="0" borderId="0" xfId="0" applyFont="1" applyAlignment="1" applyProtection="1">
      <alignment horizontal="left" vertical="center"/>
      <protection hidden="1"/>
    </xf>
    <xf numFmtId="0" fontId="47" fillId="0" borderId="0" xfId="0" applyFont="1" applyAlignment="1" applyProtection="1">
      <alignment horizontal="left" vertical="center"/>
      <protection hidden="1"/>
    </xf>
    <xf numFmtId="0" fontId="149" fillId="0" borderId="0" xfId="0" applyFont="1" applyAlignment="1" applyProtection="1">
      <alignment vertical="center"/>
      <protection hidden="1"/>
    </xf>
    <xf numFmtId="0" fontId="48" fillId="0" borderId="0" xfId="0" applyFont="1" applyAlignment="1" applyProtection="1">
      <alignment horizontal="left" vertical="center" wrapText="1"/>
      <protection hidden="1"/>
    </xf>
    <xf numFmtId="0" fontId="48" fillId="0" borderId="4" xfId="0" applyFont="1" applyBorder="1" applyAlignment="1" applyProtection="1">
      <alignment horizontal="left" vertical="center" wrapText="1"/>
      <protection hidden="1"/>
    </xf>
    <xf numFmtId="0" fontId="48" fillId="0" borderId="0" xfId="0" applyFont="1" applyAlignment="1" applyProtection="1">
      <alignment vertical="center" wrapText="1"/>
      <protection hidden="1"/>
    </xf>
    <xf numFmtId="0" fontId="48" fillId="0" borderId="0" xfId="0" applyFont="1" applyAlignment="1" applyProtection="1">
      <alignment vertical="center"/>
      <protection hidden="1"/>
    </xf>
    <xf numFmtId="0" fontId="150" fillId="0" borderId="0" xfId="0" applyFont="1"/>
    <xf numFmtId="0" fontId="102" fillId="0" borderId="3" xfId="0" applyFont="1" applyBorder="1" applyAlignment="1" applyProtection="1">
      <alignment horizontal="right"/>
      <protection hidden="1"/>
    </xf>
    <xf numFmtId="0" fontId="102" fillId="0" borderId="3" xfId="0" applyFont="1" applyBorder="1" applyProtection="1">
      <protection hidden="1"/>
    </xf>
    <xf numFmtId="0" fontId="75" fillId="8" borderId="14" xfId="0" applyFont="1" applyFill="1" applyBorder="1" applyAlignment="1">
      <alignment horizontal="center" wrapText="1"/>
    </xf>
    <xf numFmtId="0" fontId="75" fillId="8" borderId="18" xfId="0" applyFont="1" applyFill="1" applyBorder="1" applyAlignment="1">
      <alignment horizontal="center" wrapText="1"/>
    </xf>
    <xf numFmtId="0" fontId="78" fillId="0" borderId="2" xfId="3" applyFont="1" applyFill="1" applyBorder="1" applyAlignment="1" applyProtection="1">
      <alignment horizontal="center"/>
      <protection locked="0"/>
    </xf>
    <xf numFmtId="0" fontId="0" fillId="13" borderId="2" xfId="0" applyFill="1" applyBorder="1"/>
    <xf numFmtId="9" fontId="78" fillId="2" borderId="70" xfId="3" applyNumberFormat="1" applyFont="1" applyProtection="1">
      <protection locked="0"/>
    </xf>
    <xf numFmtId="0" fontId="75" fillId="8" borderId="7" xfId="0" applyFont="1" applyFill="1" applyBorder="1"/>
    <xf numFmtId="0" fontId="75" fillId="8" borderId="14" xfId="0" applyFont="1" applyFill="1" applyBorder="1" applyAlignment="1">
      <alignment wrapText="1"/>
    </xf>
    <xf numFmtId="0" fontId="78" fillId="2" borderId="2" xfId="3" applyFont="1" applyBorder="1" applyAlignment="1" applyProtection="1">
      <protection locked="0"/>
    </xf>
    <xf numFmtId="0" fontId="75" fillId="8" borderId="12" xfId="0" applyFont="1" applyFill="1" applyBorder="1" applyAlignment="1">
      <alignment horizontal="center" wrapText="1"/>
    </xf>
    <xf numFmtId="9" fontId="78" fillId="2" borderId="74" xfId="3" applyNumberFormat="1" applyFont="1" applyBorder="1" applyProtection="1">
      <protection locked="0"/>
    </xf>
    <xf numFmtId="0" fontId="75" fillId="8" borderId="10" xfId="0" applyFont="1" applyFill="1" applyBorder="1" applyAlignment="1">
      <alignment horizontal="center" vertical="center" wrapText="1"/>
    </xf>
    <xf numFmtId="0" fontId="75" fillId="8" borderId="2" xfId="0" applyFont="1" applyFill="1" applyBorder="1" applyAlignment="1">
      <alignment horizontal="center" vertical="center" wrapText="1"/>
    </xf>
    <xf numFmtId="0" fontId="75" fillId="8" borderId="77" xfId="0" applyFont="1" applyFill="1" applyBorder="1" applyAlignment="1">
      <alignment horizontal="center" vertical="center" wrapText="1"/>
    </xf>
    <xf numFmtId="0" fontId="0" fillId="0" borderId="0" xfId="0" applyAlignment="1">
      <alignment horizontal="left"/>
    </xf>
    <xf numFmtId="0" fontId="78" fillId="0" borderId="18" xfId="3" applyFont="1" applyFill="1" applyBorder="1" applyAlignment="1" applyProtection="1">
      <alignment horizontal="center"/>
      <protection locked="0"/>
    </xf>
    <xf numFmtId="175" fontId="78" fillId="0" borderId="2" xfId="3" applyNumberFormat="1" applyFont="1" applyFill="1" applyBorder="1" applyProtection="1">
      <protection locked="0"/>
    </xf>
    <xf numFmtId="170" fontId="78" fillId="0" borderId="2" xfId="3" applyNumberFormat="1" applyFont="1" applyFill="1" applyBorder="1" applyProtection="1">
      <protection locked="0"/>
    </xf>
    <xf numFmtId="0" fontId="78" fillId="27" borderId="2" xfId="3" applyFont="1" applyFill="1" applyBorder="1" applyProtection="1">
      <protection locked="0"/>
    </xf>
    <xf numFmtId="0" fontId="15" fillId="0" borderId="3" xfId="0" applyFont="1" applyBorder="1" applyAlignment="1" applyProtection="1">
      <alignment horizontal="left" vertical="center"/>
      <protection hidden="1"/>
    </xf>
    <xf numFmtId="182" fontId="0" fillId="5" borderId="4" xfId="0" applyNumberFormat="1" applyFill="1" applyBorder="1" applyAlignment="1" applyProtection="1">
      <alignment horizontal="center"/>
      <protection locked="0"/>
    </xf>
    <xf numFmtId="37" fontId="72" fillId="5" borderId="4" xfId="4" applyNumberFormat="1" applyFont="1" applyFill="1" applyBorder="1" applyAlignment="1" applyProtection="1">
      <alignment horizontal="center"/>
      <protection locked="0"/>
    </xf>
    <xf numFmtId="16" fontId="0" fillId="0" borderId="0" xfId="0" applyNumberFormat="1"/>
    <xf numFmtId="0" fontId="0" fillId="0" borderId="0" xfId="0" applyAlignment="1">
      <alignment wrapText="1"/>
    </xf>
    <xf numFmtId="3" fontId="88" fillId="5" borderId="4" xfId="0" applyNumberFormat="1" applyFont="1" applyFill="1" applyBorder="1" applyAlignment="1" applyProtection="1">
      <alignment horizontal="center"/>
      <protection locked="0"/>
    </xf>
    <xf numFmtId="0" fontId="75" fillId="8" borderId="8" xfId="0" applyFont="1" applyFill="1" applyBorder="1" applyAlignment="1">
      <alignment horizontal="center" vertical="center" wrapText="1"/>
    </xf>
    <xf numFmtId="0" fontId="75" fillId="8" borderId="11" xfId="0" applyFont="1" applyFill="1" applyBorder="1" applyAlignment="1">
      <alignment horizontal="center" vertical="center" wrapText="1"/>
    </xf>
    <xf numFmtId="0" fontId="0" fillId="10" borderId="0" xfId="0" applyFill="1"/>
    <xf numFmtId="0" fontId="78" fillId="5" borderId="2" xfId="3" applyFont="1" applyFill="1" applyBorder="1" applyAlignment="1" applyProtection="1">
      <protection locked="0"/>
    </xf>
    <xf numFmtId="3" fontId="78" fillId="5" borderId="2" xfId="3" applyNumberFormat="1" applyFont="1" applyFill="1" applyBorder="1" applyAlignment="1" applyProtection="1">
      <protection locked="0"/>
    </xf>
    <xf numFmtId="3" fontId="78" fillId="10" borderId="2" xfId="3" applyNumberFormat="1" applyFont="1" applyFill="1" applyBorder="1" applyAlignment="1" applyProtection="1">
      <protection locked="0"/>
    </xf>
    <xf numFmtId="0" fontId="78" fillId="10" borderId="2" xfId="3" applyFont="1" applyFill="1" applyBorder="1" applyAlignment="1" applyProtection="1">
      <protection locked="0"/>
    </xf>
    <xf numFmtId="0" fontId="0" fillId="15" borderId="2" xfId="0" applyFill="1" applyBorder="1"/>
    <xf numFmtId="0" fontId="78" fillId="0" borderId="0" xfId="3" applyFont="1" applyFill="1" applyBorder="1" applyProtection="1">
      <protection locked="0"/>
    </xf>
    <xf numFmtId="0" fontId="75" fillId="0" borderId="0" xfId="0" applyFont="1" applyAlignment="1">
      <alignment horizontal="center" wrapText="1"/>
    </xf>
    <xf numFmtId="0" fontId="94" fillId="0" borderId="0" xfId="0" applyFont="1" applyProtection="1">
      <protection hidden="1"/>
    </xf>
    <xf numFmtId="0" fontId="78" fillId="5" borderId="2" xfId="3" applyFont="1" applyFill="1" applyBorder="1" applyProtection="1">
      <protection locked="0"/>
    </xf>
    <xf numFmtId="167" fontId="0" fillId="0" borderId="0" xfId="0" applyNumberFormat="1"/>
    <xf numFmtId="49" fontId="151" fillId="0" borderId="32" xfId="0" applyNumberFormat="1" applyFont="1" applyBorder="1" applyAlignment="1" applyProtection="1">
      <alignment vertical="center"/>
      <protection hidden="1"/>
    </xf>
    <xf numFmtId="49" fontId="151" fillId="0" borderId="0" xfId="0" applyNumberFormat="1" applyFont="1" applyAlignment="1" applyProtection="1">
      <alignment vertical="center"/>
      <protection hidden="1"/>
    </xf>
    <xf numFmtId="49" fontId="151" fillId="0" borderId="28" xfId="0" applyNumberFormat="1" applyFont="1" applyBorder="1" applyAlignment="1" applyProtection="1">
      <alignment vertical="center"/>
      <protection hidden="1"/>
    </xf>
    <xf numFmtId="0" fontId="87" fillId="0" borderId="0" xfId="0" applyFont="1" applyAlignment="1" applyProtection="1">
      <alignment horizontal="center" vertical="center" wrapText="1"/>
      <protection hidden="1"/>
    </xf>
    <xf numFmtId="166" fontId="88" fillId="0" borderId="0" xfId="59" applyNumberFormat="1" applyFont="1" applyFill="1" applyBorder="1" applyAlignment="1" applyProtection="1">
      <alignment horizontal="center" vertical="center"/>
      <protection hidden="1"/>
    </xf>
    <xf numFmtId="0" fontId="75" fillId="8" borderId="33" xfId="0" applyFont="1" applyFill="1" applyBorder="1"/>
    <xf numFmtId="0" fontId="75" fillId="8" borderId="34" xfId="0" applyFont="1" applyFill="1" applyBorder="1"/>
    <xf numFmtId="0" fontId="0" fillId="0" borderId="15" xfId="0" applyBorder="1"/>
    <xf numFmtId="0" fontId="0" fillId="0" borderId="30" xfId="0" applyBorder="1"/>
    <xf numFmtId="0" fontId="75" fillId="8" borderId="8" xfId="0" applyFont="1" applyFill="1" applyBorder="1"/>
    <xf numFmtId="10" fontId="88" fillId="0" borderId="2" xfId="0" applyNumberFormat="1" applyFont="1" applyBorder="1"/>
    <xf numFmtId="0" fontId="152" fillId="0" borderId="0" xfId="0" applyFont="1"/>
    <xf numFmtId="0" fontId="153" fillId="0" borderId="0" xfId="0" applyFont="1" applyAlignment="1">
      <alignment vertical="top" wrapText="1"/>
    </xf>
    <xf numFmtId="0" fontId="154" fillId="0" borderId="0" xfId="0" applyFont="1" applyAlignment="1" applyProtection="1">
      <alignment horizontal="left" vertical="top"/>
      <protection hidden="1"/>
    </xf>
    <xf numFmtId="0" fontId="150" fillId="0" borderId="0" xfId="0" applyFont="1" applyAlignment="1">
      <alignment wrapText="1"/>
    </xf>
    <xf numFmtId="0" fontId="48" fillId="0" borderId="0" xfId="0" applyFont="1" applyAlignment="1" applyProtection="1">
      <alignment horizontal="left"/>
      <protection hidden="1"/>
    </xf>
    <xf numFmtId="0" fontId="50"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6" xfId="0" applyBorder="1" applyAlignment="1" applyProtection="1">
      <alignment horizontal="center" vertical="center"/>
      <protection hidden="1"/>
    </xf>
    <xf numFmtId="3" fontId="0" fillId="5" borderId="4" xfId="0" applyNumberFormat="1" applyFill="1" applyBorder="1" applyAlignment="1" applyProtection="1">
      <alignment horizontal="center"/>
      <protection locked="0"/>
    </xf>
    <xf numFmtId="0" fontId="0" fillId="0" borderId="0" xfId="0" applyAlignment="1">
      <alignment horizontal="center" vertical="center"/>
    </xf>
    <xf numFmtId="0" fontId="126" fillId="10" borderId="0" xfId="0" applyFont="1" applyFill="1" applyAlignment="1" applyProtection="1">
      <alignment horizontal="center" vertical="top"/>
      <protection hidden="1"/>
    </xf>
    <xf numFmtId="3" fontId="0" fillId="5" borderId="4" xfId="0" applyNumberFormat="1" applyFill="1" applyBorder="1" applyProtection="1">
      <protection locked="0"/>
    </xf>
    <xf numFmtId="0" fontId="81" fillId="0" borderId="0" xfId="0" applyFont="1" applyAlignment="1" applyProtection="1">
      <alignment horizontal="left" vertical="top"/>
      <protection hidden="1"/>
    </xf>
    <xf numFmtId="166" fontId="88" fillId="5" borderId="4" xfId="59" applyNumberFormat="1" applyFont="1" applyFill="1" applyBorder="1" applyAlignment="1" applyProtection="1">
      <alignment horizontal="center"/>
      <protection locked="0"/>
    </xf>
    <xf numFmtId="49" fontId="2" fillId="0" borderId="0" xfId="0" applyNumberFormat="1" applyFont="1" applyAlignment="1" applyProtection="1">
      <alignment horizontal="right" vertical="top"/>
      <protection hidden="1"/>
    </xf>
    <xf numFmtId="49" fontId="6" fillId="0" borderId="3" xfId="0" applyNumberFormat="1" applyFont="1" applyBorder="1" applyAlignment="1" applyProtection="1">
      <alignment vertical="center"/>
      <protection hidden="1"/>
    </xf>
    <xf numFmtId="0" fontId="51" fillId="0" borderId="0" xfId="0" applyFont="1" applyAlignment="1" applyProtection="1">
      <alignment horizontal="left" vertical="center"/>
      <protection hidden="1"/>
    </xf>
    <xf numFmtId="0" fontId="155" fillId="0" borderId="0" xfId="0" applyFont="1" applyProtection="1">
      <protection hidden="1"/>
    </xf>
    <xf numFmtId="0" fontId="46" fillId="0" borderId="0" xfId="0" applyFont="1" applyAlignment="1" applyProtection="1">
      <alignment vertical="center"/>
      <protection hidden="1"/>
    </xf>
    <xf numFmtId="0" fontId="105" fillId="0" borderId="0" xfId="0" applyFont="1" applyAlignment="1" applyProtection="1">
      <alignment horizontal="center" vertical="center"/>
      <protection hidden="1"/>
    </xf>
    <xf numFmtId="0" fontId="51" fillId="0" borderId="0" xfId="0" applyFont="1" applyAlignment="1" applyProtection="1">
      <alignment vertical="top"/>
      <protection hidden="1"/>
    </xf>
    <xf numFmtId="0" fontId="156" fillId="0" borderId="0" xfId="0" applyFont="1" applyAlignment="1" applyProtection="1">
      <alignment vertical="top"/>
      <protection hidden="1"/>
    </xf>
    <xf numFmtId="0" fontId="156" fillId="0" borderId="0" xfId="0" applyFont="1" applyAlignment="1" applyProtection="1">
      <alignment vertical="center"/>
      <protection hidden="1"/>
    </xf>
    <xf numFmtId="0" fontId="157" fillId="0" borderId="0" xfId="0" applyFont="1" applyProtection="1">
      <protection hidden="1"/>
    </xf>
    <xf numFmtId="0" fontId="105" fillId="0" borderId="0" xfId="0" applyFont="1" applyProtection="1">
      <protection hidden="1"/>
    </xf>
    <xf numFmtId="0" fontId="17" fillId="0" borderId="0" xfId="0" applyFont="1" applyAlignment="1" applyProtection="1">
      <alignment vertical="center"/>
      <protection hidden="1"/>
    </xf>
    <xf numFmtId="0" fontId="22" fillId="0" borderId="0" xfId="0" applyFont="1" applyAlignment="1" applyProtection="1">
      <alignment horizontal="left" vertical="top"/>
      <protection hidden="1"/>
    </xf>
    <xf numFmtId="0" fontId="4" fillId="0" borderId="0" xfId="0" applyFont="1" applyAlignment="1" applyProtection="1">
      <alignment horizontal="center" vertical="center"/>
      <protection hidden="1"/>
    </xf>
    <xf numFmtId="0" fontId="88" fillId="0" borderId="0" xfId="0" applyFont="1" applyProtection="1">
      <protection hidden="1"/>
    </xf>
    <xf numFmtId="0" fontId="2" fillId="0" borderId="0" xfId="0" applyFont="1" applyAlignment="1" applyProtection="1">
      <alignment vertical="top"/>
      <protection hidden="1"/>
    </xf>
    <xf numFmtId="0" fontId="6" fillId="0" borderId="0" xfId="0" applyFont="1" applyProtection="1">
      <protection hidden="1"/>
    </xf>
    <xf numFmtId="0" fontId="4" fillId="0" borderId="0" xfId="0" applyFont="1" applyAlignment="1" applyProtection="1">
      <alignment horizontal="center" vertical="top" wrapText="1"/>
      <protection hidden="1"/>
    </xf>
    <xf numFmtId="0" fontId="88" fillId="0" borderId="0" xfId="0" applyFont="1" applyAlignment="1" applyProtection="1">
      <alignment wrapText="1"/>
      <protection hidden="1"/>
    </xf>
    <xf numFmtId="0" fontId="2" fillId="0" borderId="0" xfId="0" applyFont="1" applyAlignment="1" applyProtection="1">
      <alignment vertical="top" wrapText="1"/>
      <protection hidden="1"/>
    </xf>
    <xf numFmtId="0" fontId="11" fillId="0" borderId="0" xfId="0" applyFont="1" applyAlignment="1" applyProtection="1">
      <alignment vertical="center"/>
      <protection hidden="1"/>
    </xf>
    <xf numFmtId="49" fontId="6" fillId="0" borderId="0" xfId="0" applyNumberFormat="1" applyFont="1" applyAlignment="1" applyProtection="1">
      <alignment vertical="center"/>
      <protection hidden="1"/>
    </xf>
    <xf numFmtId="49" fontId="6" fillId="10" borderId="3" xfId="0" applyNumberFormat="1" applyFont="1" applyFill="1" applyBorder="1" applyAlignment="1" applyProtection="1">
      <alignment vertical="center"/>
      <protection hidden="1"/>
    </xf>
    <xf numFmtId="0" fontId="0" fillId="15" borderId="0" xfId="0" applyFill="1"/>
    <xf numFmtId="0" fontId="76" fillId="15" borderId="0" xfId="106" applyFill="1"/>
    <xf numFmtId="49" fontId="144" fillId="0" borderId="0" xfId="126" applyNumberFormat="1" applyFont="1" applyProtection="1">
      <protection hidden="1"/>
    </xf>
    <xf numFmtId="49" fontId="102" fillId="0" borderId="0" xfId="0" applyNumberFormat="1" applyFont="1" applyProtection="1">
      <protection hidden="1"/>
    </xf>
    <xf numFmtId="49" fontId="102" fillId="0" borderId="3" xfId="0" applyNumberFormat="1" applyFont="1" applyBorder="1" applyAlignment="1" applyProtection="1">
      <alignment horizontal="right"/>
      <protection hidden="1"/>
    </xf>
    <xf numFmtId="0" fontId="128" fillId="10" borderId="0" xfId="0" applyFont="1" applyFill="1" applyAlignment="1" applyProtection="1">
      <alignment horizontal="center" vertical="center"/>
      <protection hidden="1"/>
    </xf>
    <xf numFmtId="0" fontId="128" fillId="10" borderId="0" xfId="0" applyFont="1" applyFill="1" applyAlignment="1" applyProtection="1">
      <alignment horizontal="right" vertical="center"/>
      <protection hidden="1"/>
    </xf>
    <xf numFmtId="0" fontId="81" fillId="10" borderId="0" xfId="0" applyFont="1" applyFill="1" applyAlignment="1" applyProtection="1">
      <alignment horizontal="center"/>
      <protection hidden="1"/>
    </xf>
    <xf numFmtId="49" fontId="81" fillId="5" borderId="4" xfId="0" applyNumberFormat="1" applyFont="1" applyFill="1" applyBorder="1" applyProtection="1">
      <protection hidden="1"/>
    </xf>
    <xf numFmtId="0" fontId="46" fillId="0" borderId="0" xfId="0" applyFont="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45" fillId="0" borderId="0" xfId="0" applyFont="1" applyProtection="1">
      <protection hidden="1"/>
    </xf>
    <xf numFmtId="0" fontId="158" fillId="0" borderId="0" xfId="0" applyFont="1" applyProtection="1">
      <protection hidden="1"/>
    </xf>
    <xf numFmtId="0" fontId="159" fillId="0" borderId="0" xfId="0" applyFont="1" applyAlignment="1" applyProtection="1">
      <alignment horizontal="center"/>
      <protection hidden="1"/>
    </xf>
    <xf numFmtId="0" fontId="159" fillId="0" borderId="0" xfId="0" applyFont="1" applyProtection="1">
      <protection hidden="1"/>
    </xf>
    <xf numFmtId="168" fontId="72" fillId="10" borderId="0" xfId="4" applyNumberFormat="1" applyFont="1" applyFill="1" applyBorder="1" applyAlignment="1" applyProtection="1">
      <protection hidden="1"/>
    </xf>
    <xf numFmtId="168" fontId="72" fillId="0" borderId="0" xfId="4" applyNumberFormat="1" applyFont="1" applyFill="1" applyBorder="1" applyAlignment="1" applyProtection="1">
      <protection hidden="1"/>
    </xf>
    <xf numFmtId="0" fontId="160" fillId="0" borderId="0" xfId="0" applyFont="1" applyAlignment="1" applyProtection="1">
      <alignment horizontal="right" vertical="top"/>
      <protection hidden="1"/>
    </xf>
    <xf numFmtId="0" fontId="0" fillId="0" borderId="0" xfId="0" applyAlignment="1" applyProtection="1">
      <alignment horizontal="left" wrapText="1"/>
      <protection hidden="1"/>
    </xf>
    <xf numFmtId="169" fontId="72" fillId="0" borderId="0" xfId="4" applyNumberFormat="1" applyFont="1" applyFill="1" applyBorder="1" applyAlignment="1" applyProtection="1">
      <protection hidden="1"/>
    </xf>
    <xf numFmtId="0" fontId="0" fillId="10" borderId="0" xfId="0" applyFill="1" applyAlignment="1" applyProtection="1">
      <alignment horizontal="left"/>
      <protection hidden="1"/>
    </xf>
    <xf numFmtId="0" fontId="0" fillId="0" borderId="0" xfId="0" quotePrefix="1" applyProtection="1">
      <protection hidden="1"/>
    </xf>
    <xf numFmtId="0" fontId="0" fillId="0" borderId="0" xfId="0" quotePrefix="1" applyAlignment="1" applyProtection="1">
      <alignment vertical="top"/>
      <protection hidden="1"/>
    </xf>
    <xf numFmtId="169" fontId="72" fillId="0" borderId="0" xfId="4" applyNumberFormat="1" applyFont="1" applyFill="1" applyBorder="1" applyAlignment="1" applyProtection="1">
      <alignment horizontal="left"/>
      <protection hidden="1"/>
    </xf>
    <xf numFmtId="170" fontId="0" fillId="0" borderId="0" xfId="0" applyNumberFormat="1" applyProtection="1">
      <protection hidden="1"/>
    </xf>
    <xf numFmtId="169" fontId="72" fillId="0" borderId="0" xfId="4" applyNumberFormat="1" applyFont="1" applyFill="1" applyBorder="1" applyProtection="1">
      <protection hidden="1"/>
    </xf>
    <xf numFmtId="0" fontId="88" fillId="0" borderId="0" xfId="0" applyFont="1" applyAlignment="1" applyProtection="1">
      <alignment horizontal="left"/>
      <protection hidden="1"/>
    </xf>
    <xf numFmtId="1" fontId="0" fillId="0" borderId="0" xfId="0" applyNumberFormat="1"/>
    <xf numFmtId="0" fontId="75" fillId="0" borderId="0" xfId="0" applyFont="1" applyAlignment="1">
      <alignment horizontal="right"/>
    </xf>
    <xf numFmtId="0" fontId="0" fillId="0" borderId="12" xfId="0" quotePrefix="1" applyBorder="1"/>
    <xf numFmtId="0" fontId="0" fillId="0" borderId="2" xfId="0" quotePrefix="1" applyBorder="1"/>
    <xf numFmtId="0" fontId="75" fillId="0" borderId="0" xfId="0" applyFont="1" applyProtection="1">
      <protection hidden="1"/>
    </xf>
    <xf numFmtId="3" fontId="72" fillId="5" borderId="4" xfId="4" applyNumberFormat="1" applyFont="1" applyFill="1" applyBorder="1" applyAlignment="1" applyProtection="1">
      <alignment horizontal="center"/>
      <protection locked="0"/>
    </xf>
    <xf numFmtId="4" fontId="0" fillId="5" borderId="4" xfId="0" applyNumberFormat="1" applyFill="1" applyBorder="1" applyAlignment="1" applyProtection="1">
      <alignment horizontal="center"/>
      <protection locked="0"/>
    </xf>
    <xf numFmtId="0" fontId="2" fillId="10" borderId="0" xfId="0" applyFont="1" applyFill="1" applyAlignment="1" applyProtection="1">
      <alignment vertical="top" wrapText="1"/>
      <protection locked="0" hidden="1"/>
    </xf>
    <xf numFmtId="0" fontId="53" fillId="10" borderId="0" xfId="0" applyFont="1" applyFill="1" applyAlignment="1" applyProtection="1">
      <alignment horizontal="left" vertical="center" wrapText="1"/>
      <protection hidden="1"/>
    </xf>
    <xf numFmtId="0" fontId="81" fillId="10" borderId="0" xfId="0" applyFont="1" applyFill="1" applyProtection="1">
      <protection locked="0" hidden="1"/>
    </xf>
    <xf numFmtId="0" fontId="92" fillId="10" borderId="0" xfId="0" applyFont="1" applyFill="1" applyProtection="1">
      <protection hidden="1"/>
    </xf>
    <xf numFmtId="0" fontId="81" fillId="0" borderId="0" xfId="0" quotePrefix="1" applyFont="1"/>
    <xf numFmtId="0" fontId="161" fillId="0" borderId="0" xfId="0" applyFont="1" applyAlignment="1" applyProtection="1">
      <alignment horizontal="left" vertical="center"/>
      <protection hidden="1"/>
    </xf>
    <xf numFmtId="0" fontId="0" fillId="0" borderId="0" xfId="0" applyAlignment="1">
      <alignment horizontal="center" vertical="top"/>
    </xf>
    <xf numFmtId="0" fontId="162" fillId="0" borderId="71" xfId="0" applyFont="1" applyBorder="1" applyAlignment="1" applyProtection="1">
      <alignment horizontal="left"/>
      <protection hidden="1"/>
    </xf>
    <xf numFmtId="0" fontId="163" fillId="0" borderId="0" xfId="0" applyFont="1" applyAlignment="1" applyProtection="1">
      <alignment vertical="center"/>
      <protection hidden="1"/>
    </xf>
    <xf numFmtId="49" fontId="26" fillId="0" borderId="0" xfId="0" applyNumberFormat="1" applyFont="1" applyProtection="1">
      <protection hidden="1"/>
    </xf>
    <xf numFmtId="49" fontId="26" fillId="0" borderId="0" xfId="0" applyNumberFormat="1" applyFont="1" applyAlignment="1" applyProtection="1">
      <alignment horizontal="left" vertical="top" wrapText="1"/>
      <protection hidden="1"/>
    </xf>
    <xf numFmtId="49" fontId="55" fillId="0" borderId="0" xfId="0" applyNumberFormat="1" applyFont="1" applyProtection="1">
      <protection hidden="1"/>
    </xf>
    <xf numFmtId="49" fontId="26" fillId="0" borderId="0" xfId="0" applyNumberFormat="1" applyFont="1" applyAlignment="1" applyProtection="1">
      <alignment horizontal="right"/>
      <protection hidden="1"/>
    </xf>
    <xf numFmtId="49" fontId="56" fillId="0" borderId="0" xfId="0" applyNumberFormat="1" applyFont="1" applyAlignment="1" applyProtection="1">
      <alignment horizontal="right"/>
      <protection hidden="1"/>
    </xf>
    <xf numFmtId="49" fontId="56" fillId="0" borderId="0" xfId="0" applyNumberFormat="1" applyFont="1" applyAlignment="1" applyProtection="1">
      <alignment horizontal="right" vertical="center"/>
      <protection hidden="1"/>
    </xf>
    <xf numFmtId="0" fontId="26" fillId="0" borderId="0" xfId="0" applyFont="1" applyProtection="1">
      <protection hidden="1"/>
    </xf>
    <xf numFmtId="49" fontId="26" fillId="0" borderId="0" xfId="0" applyNumberFormat="1" applyFont="1" applyAlignment="1" applyProtection="1">
      <alignment horizontal="right" vertical="top"/>
      <protection hidden="1"/>
    </xf>
    <xf numFmtId="49" fontId="26" fillId="0" borderId="4" xfId="0" applyNumberFormat="1" applyFont="1" applyBorder="1" applyProtection="1">
      <protection hidden="1"/>
    </xf>
    <xf numFmtId="49" fontId="37" fillId="0" borderId="0" xfId="0" applyNumberFormat="1" applyFont="1" applyProtection="1">
      <protection hidden="1"/>
    </xf>
    <xf numFmtId="2" fontId="37" fillId="0" borderId="0" xfId="0" applyNumberFormat="1" applyFont="1" applyProtection="1">
      <protection hidden="1"/>
    </xf>
    <xf numFmtId="0" fontId="55" fillId="0" borderId="0" xfId="0" applyFont="1" applyAlignment="1" applyProtection="1">
      <alignment horizontal="left" wrapText="1"/>
      <protection hidden="1"/>
    </xf>
    <xf numFmtId="49" fontId="26" fillId="0" borderId="0" xfId="0" quotePrefix="1" applyNumberFormat="1" applyFont="1" applyProtection="1">
      <protection hidden="1"/>
    </xf>
    <xf numFmtId="49" fontId="26" fillId="0" borderId="0" xfId="0" applyNumberFormat="1" applyFont="1" applyAlignment="1" applyProtection="1">
      <alignment horizontal="left"/>
      <protection hidden="1"/>
    </xf>
    <xf numFmtId="49" fontId="26" fillId="0" borderId="0" xfId="0" applyNumberFormat="1" applyFont="1" applyAlignment="1" applyProtection="1">
      <alignment horizontal="left" vertical="center"/>
      <protection hidden="1"/>
    </xf>
    <xf numFmtId="49" fontId="55" fillId="0" borderId="0" xfId="0" quotePrefix="1" applyNumberFormat="1" applyFont="1" applyAlignment="1" applyProtection="1">
      <alignment horizontal="left" vertical="top" wrapText="1"/>
      <protection hidden="1"/>
    </xf>
    <xf numFmtId="0" fontId="162" fillId="0" borderId="0" xfId="0" applyFont="1" applyAlignment="1" applyProtection="1">
      <alignment horizontal="left"/>
      <protection hidden="1"/>
    </xf>
    <xf numFmtId="0" fontId="82" fillId="0" borderId="0" xfId="0" applyFont="1" applyAlignment="1" applyProtection="1">
      <alignment horizontal="left"/>
      <protection hidden="1"/>
    </xf>
    <xf numFmtId="0" fontId="164" fillId="0" borderId="0" xfId="0" applyFont="1" applyAlignment="1" applyProtection="1">
      <alignment horizontal="left"/>
      <protection hidden="1"/>
    </xf>
    <xf numFmtId="0" fontId="58" fillId="0" borderId="0" xfId="0" applyFont="1" applyAlignment="1" applyProtection="1">
      <alignment vertical="center"/>
      <protection hidden="1"/>
    </xf>
    <xf numFmtId="43" fontId="165" fillId="0" borderId="0" xfId="4" applyFont="1" applyFill="1" applyBorder="1" applyAlignment="1" applyProtection="1">
      <alignment horizontal="left" vertical="center"/>
      <protection hidden="1"/>
    </xf>
    <xf numFmtId="0" fontId="166" fillId="0" borderId="0" xfId="0" applyFont="1" applyProtection="1">
      <protection hidden="1"/>
    </xf>
    <xf numFmtId="0" fontId="167" fillId="0" borderId="0" xfId="0" applyFont="1" applyProtection="1">
      <protection hidden="1"/>
    </xf>
    <xf numFmtId="0" fontId="166" fillId="0" borderId="0" xfId="0" applyFont="1" applyAlignment="1" applyProtection="1">
      <alignment horizontal="left"/>
      <protection hidden="1"/>
    </xf>
    <xf numFmtId="49" fontId="6" fillId="10" borderId="0" xfId="0" applyNumberFormat="1" applyFont="1" applyFill="1" applyAlignment="1" applyProtection="1">
      <alignment vertical="center"/>
      <protection hidden="1"/>
    </xf>
    <xf numFmtId="0" fontId="3" fillId="0" borderId="0" xfId="0" applyFont="1" applyProtection="1">
      <protection hidden="1"/>
    </xf>
    <xf numFmtId="0" fontId="3" fillId="0" borderId="0" xfId="0" applyFont="1" applyAlignment="1" applyProtection="1">
      <alignment horizontal="right"/>
      <protection hidden="1"/>
    </xf>
    <xf numFmtId="37" fontId="73" fillId="0" borderId="0" xfId="0" applyNumberFormat="1" applyFont="1" applyProtection="1">
      <protection hidden="1"/>
    </xf>
    <xf numFmtId="169" fontId="73" fillId="0" borderId="0" xfId="4" applyNumberFormat="1" applyFont="1" applyProtection="1">
      <protection hidden="1"/>
    </xf>
    <xf numFmtId="167" fontId="73" fillId="0" borderId="0" xfId="59" applyNumberFormat="1" applyFont="1" applyProtection="1">
      <protection hidden="1"/>
    </xf>
    <xf numFmtId="0" fontId="168" fillId="28" borderId="0" xfId="0" applyFont="1" applyFill="1" applyAlignment="1" applyProtection="1">
      <alignment vertical="center"/>
      <protection hidden="1"/>
    </xf>
    <xf numFmtId="0" fontId="169" fillId="28" borderId="0" xfId="0" applyFont="1" applyFill="1" applyAlignment="1" applyProtection="1">
      <alignment vertical="center"/>
      <protection hidden="1"/>
    </xf>
    <xf numFmtId="0" fontId="170" fillId="28" borderId="0" xfId="0" applyFont="1" applyFill="1" applyAlignment="1" applyProtection="1">
      <alignment vertical="center"/>
      <protection hidden="1"/>
    </xf>
    <xf numFmtId="0" fontId="86" fillId="28" borderId="0" xfId="0" applyFont="1" applyFill="1" applyAlignment="1" applyProtection="1">
      <alignment vertical="center"/>
      <protection hidden="1"/>
    </xf>
    <xf numFmtId="0" fontId="81" fillId="28" borderId="0" xfId="0" applyFont="1" applyFill="1" applyProtection="1">
      <protection hidden="1"/>
    </xf>
    <xf numFmtId="0" fontId="83" fillId="28" borderId="0" xfId="0" applyFont="1" applyFill="1" applyAlignment="1" applyProtection="1">
      <alignment vertical="center"/>
      <protection hidden="1"/>
    </xf>
    <xf numFmtId="0" fontId="15" fillId="28" borderId="0" xfId="0" applyFont="1" applyFill="1" applyAlignment="1" applyProtection="1">
      <alignment vertical="center"/>
      <protection hidden="1"/>
    </xf>
    <xf numFmtId="0" fontId="83" fillId="28" borderId="0" xfId="0" applyFont="1" applyFill="1" applyProtection="1">
      <protection hidden="1"/>
    </xf>
    <xf numFmtId="0" fontId="171" fillId="28" borderId="0" xfId="0" applyFont="1" applyFill="1" applyAlignment="1" applyProtection="1">
      <alignment vertical="center"/>
      <protection hidden="1"/>
    </xf>
    <xf numFmtId="0" fontId="172" fillId="28" borderId="0" xfId="0" applyFont="1" applyFill="1" applyAlignment="1" applyProtection="1">
      <alignment vertical="center"/>
      <protection hidden="1"/>
    </xf>
    <xf numFmtId="37" fontId="98" fillId="5" borderId="9" xfId="4" applyNumberFormat="1" applyFont="1" applyFill="1" applyBorder="1" applyAlignment="1" applyProtection="1">
      <protection locked="0"/>
    </xf>
    <xf numFmtId="37" fontId="98" fillId="5" borderId="36" xfId="4" applyNumberFormat="1" applyFont="1" applyFill="1" applyBorder="1" applyAlignment="1" applyProtection="1">
      <protection locked="0"/>
    </xf>
    <xf numFmtId="0" fontId="72" fillId="5" borderId="36" xfId="4" applyNumberFormat="1" applyFont="1" applyFill="1" applyBorder="1" applyAlignment="1" applyProtection="1">
      <protection locked="0"/>
    </xf>
    <xf numFmtId="49" fontId="26" fillId="0" borderId="0" xfId="0" quotePrefix="1" applyNumberFormat="1" applyFont="1" applyAlignment="1" applyProtection="1">
      <alignment horizontal="left" vertical="center"/>
      <protection hidden="1"/>
    </xf>
    <xf numFmtId="49" fontId="59" fillId="0" borderId="0" xfId="0" applyNumberFormat="1" applyFont="1" applyAlignment="1" applyProtection="1">
      <alignment horizontal="center"/>
      <protection hidden="1"/>
    </xf>
    <xf numFmtId="49" fontId="26" fillId="0" borderId="0" xfId="0" quotePrefix="1" applyNumberFormat="1" applyFont="1" applyAlignment="1" applyProtection="1">
      <alignment horizontal="left" indent="1"/>
      <protection hidden="1"/>
    </xf>
    <xf numFmtId="49" fontId="26" fillId="0" borderId="0" xfId="0" quotePrefix="1" applyNumberFormat="1" applyFont="1" applyAlignment="1" applyProtection="1">
      <alignment horizontal="left"/>
      <protection hidden="1"/>
    </xf>
    <xf numFmtId="49" fontId="59" fillId="0" borderId="0" xfId="0" applyNumberFormat="1" applyFont="1" applyProtection="1">
      <protection hidden="1"/>
    </xf>
    <xf numFmtId="49" fontId="26" fillId="0" borderId="0" xfId="0" applyNumberFormat="1" applyFont="1" applyAlignment="1" applyProtection="1">
      <alignment vertical="center"/>
      <protection hidden="1"/>
    </xf>
    <xf numFmtId="49" fontId="26" fillId="0" borderId="0" xfId="0" applyNumberFormat="1" applyFont="1" applyAlignment="1" applyProtection="1">
      <alignment horizontal="center" vertical="center"/>
      <protection hidden="1"/>
    </xf>
    <xf numFmtId="49" fontId="55" fillId="0" borderId="0" xfId="0" quotePrefix="1" applyNumberFormat="1" applyFont="1" applyAlignment="1" applyProtection="1">
      <alignment vertical="top" wrapText="1"/>
      <protection hidden="1"/>
    </xf>
    <xf numFmtId="0" fontId="174" fillId="0" borderId="0" xfId="0" applyFont="1" applyProtection="1">
      <protection hidden="1"/>
    </xf>
    <xf numFmtId="0" fontId="81" fillId="0" borderId="78" xfId="0" applyFont="1" applyBorder="1" applyProtection="1">
      <protection hidden="1"/>
    </xf>
    <xf numFmtId="0" fontId="146" fillId="0" borderId="0" xfId="0" applyFont="1" applyProtection="1">
      <protection hidden="1"/>
    </xf>
    <xf numFmtId="0" fontId="0" fillId="15" borderId="2" xfId="0" applyFill="1" applyBorder="1" applyProtection="1">
      <protection locked="0"/>
    </xf>
    <xf numFmtId="0" fontId="0" fillId="15" borderId="18" xfId="0" applyFill="1" applyBorder="1"/>
    <xf numFmtId="0" fontId="0" fillId="15" borderId="16" xfId="0" applyFill="1" applyBorder="1"/>
    <xf numFmtId="0" fontId="0" fillId="15" borderId="15" xfId="0" applyFill="1" applyBorder="1"/>
    <xf numFmtId="0" fontId="0" fillId="15" borderId="31" xfId="0" applyFill="1" applyBorder="1"/>
    <xf numFmtId="0" fontId="0" fillId="15" borderId="23" xfId="0" applyFill="1" applyBorder="1"/>
    <xf numFmtId="0" fontId="73" fillId="8" borderId="2" xfId="0" applyFont="1" applyFill="1" applyBorder="1" applyAlignment="1">
      <alignment horizontal="center"/>
    </xf>
    <xf numFmtId="0" fontId="8" fillId="0" borderId="0" xfId="0" applyFont="1" applyAlignment="1" applyProtection="1">
      <alignment horizontal="left" vertical="center"/>
      <protection hidden="1"/>
    </xf>
    <xf numFmtId="0" fontId="75" fillId="8" borderId="11" xfId="0" applyFont="1" applyFill="1" applyBorder="1"/>
    <xf numFmtId="0" fontId="75" fillId="8" borderId="12" xfId="0" applyFont="1" applyFill="1" applyBorder="1" applyAlignment="1">
      <alignment wrapText="1"/>
    </xf>
    <xf numFmtId="0" fontId="75" fillId="8" borderId="3" xfId="0" applyFont="1" applyFill="1" applyBorder="1"/>
    <xf numFmtId="37" fontId="0" fillId="0" borderId="2" xfId="0" applyNumberFormat="1" applyBorder="1"/>
    <xf numFmtId="0" fontId="2" fillId="0" borderId="2" xfId="0" applyFont="1" applyBorder="1"/>
    <xf numFmtId="9" fontId="0" fillId="0" borderId="2" xfId="0" applyNumberFormat="1" applyBorder="1" applyAlignment="1">
      <alignment horizontal="center"/>
    </xf>
    <xf numFmtId="9" fontId="0" fillId="0" borderId="17" xfId="0" applyNumberFormat="1" applyBorder="1" applyAlignment="1">
      <alignment horizontal="center"/>
    </xf>
    <xf numFmtId="9" fontId="0" fillId="0" borderId="17" xfId="0" applyNumberFormat="1" applyBorder="1"/>
    <xf numFmtId="9" fontId="72" fillId="0" borderId="17" xfId="134" applyFont="1" applyBorder="1"/>
    <xf numFmtId="0" fontId="175" fillId="0" borderId="78" xfId="0" applyFont="1" applyBorder="1" applyProtection="1">
      <protection hidden="1"/>
    </xf>
    <xf numFmtId="0" fontId="176" fillId="28" borderId="0" xfId="0" applyFont="1" applyFill="1" applyAlignment="1" applyProtection="1">
      <alignment vertical="center"/>
      <protection hidden="1"/>
    </xf>
    <xf numFmtId="172" fontId="78" fillId="0" borderId="70" xfId="3" applyNumberFormat="1" applyFont="1" applyFill="1" applyProtection="1">
      <protection locked="0"/>
    </xf>
    <xf numFmtId="0" fontId="75" fillId="8" borderId="0" xfId="0" applyFont="1" applyFill="1" applyAlignment="1">
      <alignment wrapText="1"/>
    </xf>
    <xf numFmtId="183" fontId="78" fillId="2" borderId="75" xfId="3" applyNumberFormat="1" applyFont="1" applyBorder="1" applyProtection="1">
      <protection locked="0"/>
    </xf>
    <xf numFmtId="0" fontId="75" fillId="8" borderId="2" xfId="0" applyFont="1" applyFill="1" applyBorder="1" applyAlignment="1">
      <alignment horizontal="center" wrapText="1"/>
    </xf>
    <xf numFmtId="0" fontId="72" fillId="5" borderId="4" xfId="4" applyNumberFormat="1" applyFont="1" applyFill="1" applyBorder="1" applyAlignment="1" applyProtection="1">
      <protection locked="0"/>
    </xf>
    <xf numFmtId="0" fontId="75" fillId="8" borderId="6" xfId="0" applyFont="1" applyFill="1" applyBorder="1" applyAlignment="1">
      <alignment wrapText="1"/>
    </xf>
    <xf numFmtId="0" fontId="1" fillId="0" borderId="3" xfId="0" applyFont="1" applyBorder="1"/>
    <xf numFmtId="0" fontId="1" fillId="0" borderId="13" xfId="0" applyFont="1" applyBorder="1"/>
    <xf numFmtId="0" fontId="1" fillId="0" borderId="0" xfId="0" applyFont="1"/>
    <xf numFmtId="0" fontId="1" fillId="0" borderId="8" xfId="0" applyFont="1" applyBorder="1"/>
    <xf numFmtId="0" fontId="1" fillId="0" borderId="4" xfId="0" applyFont="1" applyBorder="1"/>
    <xf numFmtId="0" fontId="1" fillId="0" borderId="9" xfId="0" applyFont="1" applyBorder="1"/>
    <xf numFmtId="184" fontId="0" fillId="0" borderId="0" xfId="0" applyNumberFormat="1"/>
    <xf numFmtId="0" fontId="94" fillId="0" borderId="6" xfId="0" applyFont="1" applyBorder="1"/>
    <xf numFmtId="185" fontId="0" fillId="0" borderId="0" xfId="0" applyNumberFormat="1"/>
    <xf numFmtId="0" fontId="0" fillId="0" borderId="8" xfId="0" applyBorder="1" applyAlignment="1">
      <alignment wrapText="1"/>
    </xf>
    <xf numFmtId="0" fontId="0" fillId="10" borderId="6" xfId="0" applyFill="1" applyBorder="1"/>
    <xf numFmtId="0" fontId="0" fillId="10" borderId="8" xfId="0" applyFill="1" applyBorder="1"/>
    <xf numFmtId="184" fontId="0" fillId="0" borderId="8" xfId="0" applyNumberFormat="1" applyBorder="1"/>
    <xf numFmtId="184" fontId="0" fillId="0" borderId="4" xfId="0" applyNumberFormat="1" applyBorder="1"/>
    <xf numFmtId="9" fontId="72" fillId="5" borderId="4" xfId="134" applyFont="1" applyFill="1" applyBorder="1" applyAlignment="1" applyProtection="1">
      <protection locked="0"/>
    </xf>
    <xf numFmtId="0" fontId="177" fillId="0" borderId="0" xfId="0" applyFont="1" applyAlignment="1" applyProtection="1">
      <alignment vertical="center"/>
      <protection hidden="1"/>
    </xf>
    <xf numFmtId="0" fontId="177" fillId="0" borderId="37" xfId="0" applyFont="1" applyBorder="1" applyAlignment="1" applyProtection="1">
      <alignment vertical="center"/>
      <protection hidden="1"/>
    </xf>
    <xf numFmtId="0" fontId="178" fillId="0" borderId="0" xfId="0" applyFont="1" applyAlignment="1" applyProtection="1">
      <alignment horizontal="left"/>
      <protection hidden="1"/>
    </xf>
    <xf numFmtId="0" fontId="48" fillId="0" borderId="0" xfId="0" quotePrefix="1" applyFont="1" applyAlignment="1" applyProtection="1">
      <alignment horizontal="left"/>
      <protection hidden="1"/>
    </xf>
    <xf numFmtId="166" fontId="72" fillId="0" borderId="4" xfId="4" applyNumberFormat="1" applyFont="1" applyFill="1" applyBorder="1" applyAlignment="1" applyProtection="1">
      <protection hidden="1"/>
    </xf>
    <xf numFmtId="37" fontId="72" fillId="0" borderId="4" xfId="4" applyNumberFormat="1" applyFont="1" applyFill="1" applyBorder="1" applyAlignment="1" applyProtection="1">
      <protection hidden="1"/>
    </xf>
    <xf numFmtId="37" fontId="72" fillId="10" borderId="4" xfId="4" applyNumberFormat="1" applyFont="1" applyFill="1" applyBorder="1" applyAlignment="1" applyProtection="1">
      <protection hidden="1"/>
    </xf>
    <xf numFmtId="0" fontId="103" fillId="0" borderId="78" xfId="0" applyFont="1" applyBorder="1" applyProtection="1">
      <protection hidden="1"/>
    </xf>
    <xf numFmtId="0" fontId="179" fillId="0" borderId="0" xfId="0" applyFont="1" applyAlignment="1" applyProtection="1">
      <alignment horizontal="left"/>
      <protection hidden="1"/>
    </xf>
    <xf numFmtId="0" fontId="180" fillId="0" borderId="0" xfId="0" applyFont="1" applyProtection="1">
      <protection hidden="1"/>
    </xf>
    <xf numFmtId="49" fontId="26" fillId="0" borderId="0" xfId="0" quotePrefix="1" applyNumberFormat="1" applyFont="1" applyAlignment="1" applyProtection="1">
      <alignment horizontal="left" wrapText="1"/>
      <protection hidden="1"/>
    </xf>
    <xf numFmtId="0" fontId="0" fillId="0" borderId="12" xfId="0" applyBorder="1" applyAlignment="1">
      <alignment horizontal="left"/>
    </xf>
    <xf numFmtId="0" fontId="88" fillId="0" borderId="12" xfId="106" applyNumberFormat="1" applyFont="1" applyBorder="1"/>
    <xf numFmtId="0" fontId="78" fillId="2" borderId="0" xfId="3" applyFont="1" applyBorder="1" applyProtection="1">
      <protection locked="0"/>
    </xf>
    <xf numFmtId="0" fontId="0" fillId="10" borderId="2" xfId="0" applyFill="1" applyBorder="1" applyProtection="1">
      <protection locked="0"/>
    </xf>
    <xf numFmtId="0" fontId="0" fillId="29" borderId="2" xfId="0" applyFill="1" applyBorder="1" applyProtection="1">
      <protection locked="0"/>
    </xf>
    <xf numFmtId="0" fontId="0" fillId="29" borderId="12" xfId="0" applyFill="1" applyBorder="1" applyProtection="1">
      <protection locked="0"/>
    </xf>
    <xf numFmtId="0" fontId="181" fillId="0" borderId="71" xfId="0" applyFont="1" applyBorder="1" applyProtection="1">
      <protection hidden="1"/>
    </xf>
    <xf numFmtId="0" fontId="0" fillId="0" borderId="32" xfId="0" applyBorder="1" applyProtection="1">
      <protection hidden="1"/>
    </xf>
    <xf numFmtId="37" fontId="98" fillId="10" borderId="4" xfId="4" applyNumberFormat="1" applyFont="1" applyFill="1" applyBorder="1" applyAlignment="1" applyProtection="1">
      <protection hidden="1"/>
    </xf>
    <xf numFmtId="0" fontId="107" fillId="13" borderId="2" xfId="0" applyFont="1" applyFill="1" applyBorder="1"/>
    <xf numFmtId="0" fontId="88" fillId="0" borderId="14" xfId="0" applyFont="1" applyBorder="1"/>
    <xf numFmtId="44" fontId="0" fillId="0" borderId="2" xfId="0" applyNumberFormat="1" applyBorder="1"/>
    <xf numFmtId="166" fontId="72" fillId="0" borderId="2" xfId="59" applyNumberFormat="1" applyFont="1" applyFill="1" applyBorder="1"/>
    <xf numFmtId="6" fontId="0" fillId="0" borderId="2" xfId="0" applyNumberFormat="1" applyBorder="1"/>
    <xf numFmtId="44" fontId="0" fillId="15" borderId="2" xfId="0" applyNumberFormat="1" applyFill="1" applyBorder="1"/>
    <xf numFmtId="0" fontId="78" fillId="27" borderId="70" xfId="3" applyFont="1" applyFill="1" applyProtection="1">
      <protection locked="0"/>
    </xf>
    <xf numFmtId="0" fontId="78" fillId="5" borderId="75" xfId="3" applyFont="1" applyFill="1" applyBorder="1" applyProtection="1">
      <protection locked="0"/>
    </xf>
    <xf numFmtId="0" fontId="0" fillId="0" borderId="29" xfId="0" applyBorder="1" applyProtection="1">
      <protection hidden="1"/>
    </xf>
    <xf numFmtId="0" fontId="75" fillId="8" borderId="7" xfId="0" applyFont="1" applyFill="1" applyBorder="1" applyAlignment="1">
      <alignment horizontal="center"/>
    </xf>
    <xf numFmtId="0" fontId="75" fillId="8" borderId="4" xfId="0" applyFont="1" applyFill="1" applyBorder="1" applyAlignment="1">
      <alignment horizontal="center"/>
    </xf>
    <xf numFmtId="0" fontId="58" fillId="0" borderId="0" xfId="0" applyFont="1" applyAlignment="1" applyProtection="1">
      <alignment vertical="center" wrapText="1"/>
      <protection hidden="1"/>
    </xf>
    <xf numFmtId="0" fontId="75" fillId="0" borderId="11" xfId="0" applyFont="1" applyBorder="1"/>
    <xf numFmtId="0" fontId="75" fillId="0" borderId="11" xfId="0" applyFont="1" applyBorder="1" applyAlignment="1">
      <alignment horizontal="center" wrapText="1"/>
    </xf>
    <xf numFmtId="43" fontId="78" fillId="0" borderId="79" xfId="3" applyNumberFormat="1" applyFont="1" applyFill="1" applyBorder="1" applyProtection="1">
      <protection locked="0"/>
    </xf>
    <xf numFmtId="184" fontId="78" fillId="2" borderId="70" xfId="3" applyNumberFormat="1" applyFont="1" applyProtection="1">
      <protection locked="0"/>
    </xf>
    <xf numFmtId="2" fontId="78" fillId="2" borderId="70" xfId="3" applyNumberFormat="1" applyFont="1" applyProtection="1">
      <protection locked="0"/>
    </xf>
    <xf numFmtId="39" fontId="72" fillId="5" borderId="4" xfId="4" applyNumberFormat="1" applyFont="1" applyFill="1" applyBorder="1" applyAlignment="1" applyProtection="1">
      <alignment horizontal="center"/>
      <protection locked="0"/>
    </xf>
    <xf numFmtId="0" fontId="72" fillId="5" borderId="4" xfId="4" applyNumberFormat="1" applyFont="1" applyFill="1" applyBorder="1" applyAlignment="1" applyProtection="1">
      <alignment horizontal="center"/>
      <protection locked="0"/>
    </xf>
    <xf numFmtId="37" fontId="98" fillId="5" borderId="36" xfId="4" applyNumberFormat="1" applyFont="1" applyFill="1" applyBorder="1" applyAlignment="1" applyProtection="1">
      <alignment horizontal="center"/>
      <protection locked="0"/>
    </xf>
    <xf numFmtId="0" fontId="72" fillId="5" borderId="36" xfId="4" applyNumberFormat="1" applyFont="1" applyFill="1" applyBorder="1" applyAlignment="1" applyProtection="1">
      <alignment horizontal="center"/>
      <protection locked="0"/>
    </xf>
    <xf numFmtId="0" fontId="0" fillId="0" borderId="38" xfId="0" applyBorder="1" applyAlignment="1">
      <alignment horizontal="center"/>
    </xf>
    <xf numFmtId="0" fontId="0" fillId="0" borderId="39" xfId="0" applyBorder="1" applyAlignment="1">
      <alignment horizontal="center" wrapText="1"/>
    </xf>
    <xf numFmtId="0" fontId="0" fillId="0" borderId="40" xfId="0" applyBorder="1" applyAlignment="1">
      <alignment horizontal="center" wrapText="1"/>
    </xf>
    <xf numFmtId="9" fontId="0" fillId="0" borderId="41" xfId="0" applyNumberFormat="1" applyBorder="1"/>
    <xf numFmtId="0" fontId="0" fillId="0" borderId="42" xfId="0" applyBorder="1"/>
    <xf numFmtId="9" fontId="0" fillId="0" borderId="43" xfId="0" applyNumberFormat="1" applyBorder="1"/>
    <xf numFmtId="0" fontId="0" fillId="0" borderId="44" xfId="0" applyBorder="1"/>
    <xf numFmtId="0" fontId="0" fillId="0" borderId="45" xfId="0" applyBorder="1"/>
    <xf numFmtId="43" fontId="78" fillId="10" borderId="70" xfId="3" applyNumberFormat="1" applyFont="1" applyFill="1" applyProtection="1">
      <protection locked="0"/>
    </xf>
    <xf numFmtId="3" fontId="72" fillId="5" borderId="4" xfId="4" applyNumberFormat="1" applyFont="1" applyFill="1" applyBorder="1" applyAlignment="1" applyProtection="1">
      <protection locked="0"/>
    </xf>
    <xf numFmtId="186" fontId="0" fillId="0" borderId="0" xfId="0" applyNumberFormat="1"/>
    <xf numFmtId="2" fontId="78" fillId="10" borderId="70" xfId="3" applyNumberFormat="1" applyFont="1" applyFill="1" applyProtection="1">
      <protection locked="0"/>
    </xf>
    <xf numFmtId="2" fontId="78" fillId="2" borderId="74" xfId="3" applyNumberFormat="1" applyFont="1" applyBorder="1" applyProtection="1">
      <protection locked="0"/>
    </xf>
    <xf numFmtId="0" fontId="78" fillId="2" borderId="70" xfId="3" applyNumberFormat="1" applyFont="1" applyProtection="1">
      <protection locked="0"/>
    </xf>
    <xf numFmtId="0" fontId="182" fillId="10" borderId="4" xfId="4" applyNumberFormat="1" applyFont="1" applyFill="1" applyBorder="1" applyAlignment="1" applyProtection="1">
      <alignment horizontal="center"/>
      <protection hidden="1"/>
    </xf>
    <xf numFmtId="0" fontId="0" fillId="10" borderId="2" xfId="0" applyFill="1" applyBorder="1" applyAlignment="1" applyProtection="1">
      <alignment wrapText="1"/>
      <protection hidden="1"/>
    </xf>
    <xf numFmtId="0" fontId="0" fillId="10" borderId="2" xfId="0" applyFill="1" applyBorder="1" applyAlignment="1">
      <alignment wrapText="1"/>
    </xf>
    <xf numFmtId="170" fontId="167" fillId="0" borderId="0" xfId="0" applyNumberFormat="1" applyFont="1" applyProtection="1">
      <protection hidden="1"/>
    </xf>
    <xf numFmtId="0" fontId="167" fillId="0" borderId="0" xfId="0" applyFont="1" applyAlignment="1" applyProtection="1">
      <alignment horizontal="center"/>
      <protection hidden="1"/>
    </xf>
    <xf numFmtId="9" fontId="81" fillId="10" borderId="2" xfId="0" applyNumberFormat="1" applyFont="1" applyFill="1" applyBorder="1" applyAlignment="1" applyProtection="1">
      <alignment horizontal="center"/>
      <protection locked="0" hidden="1"/>
    </xf>
    <xf numFmtId="0" fontId="126" fillId="10" borderId="0" xfId="0" applyFont="1" applyFill="1" applyAlignment="1" applyProtection="1">
      <alignment vertical="center"/>
      <protection hidden="1"/>
    </xf>
    <xf numFmtId="37" fontId="72" fillId="10" borderId="4" xfId="4" applyNumberFormat="1" applyFont="1" applyFill="1" applyBorder="1" applyProtection="1">
      <protection hidden="1"/>
    </xf>
    <xf numFmtId="172" fontId="88" fillId="0" borderId="30" xfId="0" applyNumberFormat="1" applyFont="1" applyBorder="1"/>
    <xf numFmtId="2" fontId="88" fillId="0" borderId="17" xfId="0" applyNumberFormat="1" applyFont="1" applyBorder="1"/>
    <xf numFmtId="178" fontId="88" fillId="0" borderId="17" xfId="4" applyNumberFormat="1" applyFont="1" applyBorder="1"/>
    <xf numFmtId="0" fontId="2" fillId="0" borderId="4" xfId="0" applyFont="1" applyBorder="1" applyAlignment="1" applyProtection="1">
      <alignment horizontal="center"/>
      <protection locked="0"/>
    </xf>
    <xf numFmtId="49" fontId="26" fillId="0" borderId="0" xfId="0" quotePrefix="1" applyNumberFormat="1" applyFont="1" applyAlignment="1" applyProtection="1">
      <alignment wrapText="1"/>
      <protection hidden="1"/>
    </xf>
    <xf numFmtId="1" fontId="72" fillId="5" borderId="4" xfId="4" applyNumberFormat="1" applyFont="1" applyFill="1" applyBorder="1" applyAlignment="1" applyProtection="1">
      <alignment horizontal="center"/>
      <protection locked="0"/>
    </xf>
    <xf numFmtId="49" fontId="55" fillId="0" borderId="0" xfId="0" applyNumberFormat="1" applyFont="1" applyAlignment="1" applyProtection="1">
      <alignment horizontal="left" vertical="top" wrapText="1"/>
      <protection hidden="1"/>
    </xf>
    <xf numFmtId="0" fontId="0" fillId="0" borderId="2" xfId="0" applyBorder="1" applyProtection="1">
      <protection hidden="1"/>
    </xf>
    <xf numFmtId="0" fontId="81" fillId="10" borderId="0" xfId="0" quotePrefix="1" applyFont="1" applyFill="1" applyProtection="1">
      <protection hidden="1"/>
    </xf>
    <xf numFmtId="0" fontId="2" fillId="0" borderId="0" xfId="0" quotePrefix="1" applyFont="1" applyProtection="1">
      <protection hidden="1"/>
    </xf>
    <xf numFmtId="0" fontId="76" fillId="0" borderId="0" xfId="106" applyFill="1" applyProtection="1">
      <protection hidden="1"/>
    </xf>
    <xf numFmtId="0" fontId="79" fillId="0" borderId="2" xfId="0" applyFont="1" applyBorder="1" applyProtection="1">
      <protection hidden="1"/>
    </xf>
    <xf numFmtId="0" fontId="2" fillId="0" borderId="0" xfId="0" applyFont="1" applyAlignment="1" applyProtection="1">
      <alignment horizontal="left" vertical="top" wrapText="1"/>
      <protection hidden="1"/>
    </xf>
    <xf numFmtId="0" fontId="81" fillId="0" borderId="0" xfId="0" applyFont="1" applyAlignment="1" applyProtection="1">
      <alignment horizontal="left" vertical="top" wrapText="1"/>
      <protection hidden="1"/>
    </xf>
    <xf numFmtId="0" fontId="114" fillId="0" borderId="71" xfId="0" applyFont="1" applyBorder="1" applyAlignment="1" applyProtection="1">
      <alignment horizontal="left" vertical="center"/>
      <protection hidden="1"/>
    </xf>
    <xf numFmtId="0" fontId="10" fillId="0" borderId="0" xfId="0" applyFont="1" applyAlignment="1" applyProtection="1">
      <alignment horizontal="left" vertical="top" wrapText="1"/>
      <protection hidden="1"/>
    </xf>
    <xf numFmtId="0" fontId="48" fillId="0" borderId="0" xfId="0" quotePrefix="1" applyFont="1" applyAlignment="1" applyProtection="1">
      <alignment wrapText="1"/>
      <protection hidden="1"/>
    </xf>
    <xf numFmtId="0" fontId="110" fillId="0" borderId="0" xfId="0" applyFont="1" applyAlignment="1" applyProtection="1">
      <alignment horizontal="center"/>
      <protection hidden="1"/>
    </xf>
    <xf numFmtId="1" fontId="167" fillId="0" borderId="0" xfId="0" applyNumberFormat="1" applyFont="1" applyProtection="1">
      <protection hidden="1"/>
    </xf>
    <xf numFmtId="9" fontId="167" fillId="0" borderId="0" xfId="4" applyNumberFormat="1" applyFont="1" applyFill="1" applyBorder="1" applyAlignment="1" applyProtection="1">
      <protection hidden="1"/>
    </xf>
    <xf numFmtId="0" fontId="183" fillId="0" borderId="0" xfId="106" applyFont="1" applyAlignment="1" applyProtection="1">
      <alignment vertical="center"/>
      <protection hidden="1"/>
    </xf>
    <xf numFmtId="0" fontId="184" fillId="10" borderId="32" xfId="0" applyFont="1" applyFill="1" applyBorder="1" applyAlignment="1" applyProtection="1">
      <alignment horizontal="left" vertical="center"/>
      <protection hidden="1"/>
    </xf>
    <xf numFmtId="0" fontId="184" fillId="10" borderId="0" xfId="0" applyFont="1" applyFill="1" applyAlignment="1" applyProtection="1">
      <alignment horizontal="left" vertical="center"/>
      <protection hidden="1"/>
    </xf>
    <xf numFmtId="0" fontId="0" fillId="10" borderId="32" xfId="0" applyFill="1" applyBorder="1" applyAlignment="1" applyProtection="1">
      <alignment horizontal="left" vertical="center"/>
      <protection hidden="1"/>
    </xf>
    <xf numFmtId="37" fontId="72" fillId="10" borderId="0" xfId="4" applyNumberFormat="1" applyFont="1" applyFill="1" applyBorder="1" applyAlignment="1" applyProtection="1">
      <protection hidden="1"/>
    </xf>
    <xf numFmtId="0" fontId="0" fillId="10" borderId="0" xfId="0" applyFill="1" applyAlignment="1" applyProtection="1">
      <alignment horizontal="left" vertical="center"/>
      <protection hidden="1"/>
    </xf>
    <xf numFmtId="0" fontId="0" fillId="10" borderId="28" xfId="0" applyFill="1" applyBorder="1" applyProtection="1">
      <protection hidden="1"/>
    </xf>
    <xf numFmtId="0" fontId="184" fillId="10" borderId="32" xfId="0" applyFont="1" applyFill="1" applyBorder="1" applyAlignment="1" applyProtection="1">
      <alignment horizontal="left" vertical="center" wrapText="1"/>
      <protection hidden="1"/>
    </xf>
    <xf numFmtId="0" fontId="0" fillId="10" borderId="32" xfId="0" applyFill="1" applyBorder="1" applyAlignment="1" applyProtection="1">
      <alignment horizontal="left" vertical="center" wrapText="1"/>
      <protection hidden="1"/>
    </xf>
    <xf numFmtId="37" fontId="72" fillId="10" borderId="28" xfId="4" applyNumberFormat="1" applyFont="1" applyFill="1" applyBorder="1" applyAlignment="1" applyProtection="1">
      <protection hidden="1"/>
    </xf>
    <xf numFmtId="0" fontId="184" fillId="10" borderId="0" xfId="0" applyFont="1" applyFill="1" applyAlignment="1" applyProtection="1">
      <alignment horizontal="left" vertical="center" wrapText="1"/>
      <protection hidden="1"/>
    </xf>
    <xf numFmtId="0" fontId="0" fillId="10" borderId="37" xfId="0" applyFill="1" applyBorder="1" applyProtection="1">
      <protection hidden="1"/>
    </xf>
    <xf numFmtId="0" fontId="185" fillId="0" borderId="0" xfId="0" applyFont="1" applyProtection="1">
      <protection hidden="1"/>
    </xf>
    <xf numFmtId="0" fontId="182" fillId="0" borderId="0" xfId="0" applyFont="1" applyProtection="1">
      <protection hidden="1"/>
    </xf>
    <xf numFmtId="0" fontId="157" fillId="0" borderId="0" xfId="0" applyFont="1" applyAlignment="1" applyProtection="1">
      <alignment vertical="top"/>
      <protection hidden="1"/>
    </xf>
    <xf numFmtId="0" fontId="0" fillId="10" borderId="29" xfId="0" applyFill="1" applyBorder="1" applyProtection="1">
      <protection hidden="1"/>
    </xf>
    <xf numFmtId="0" fontId="184" fillId="10" borderId="29" xfId="0" applyFont="1" applyFill="1" applyBorder="1" applyAlignment="1" applyProtection="1">
      <alignment horizontal="left" vertical="center"/>
      <protection hidden="1"/>
    </xf>
    <xf numFmtId="37" fontId="72" fillId="10" borderId="29" xfId="4" applyNumberFormat="1" applyFont="1" applyFill="1" applyBorder="1" applyAlignment="1" applyProtection="1">
      <protection hidden="1"/>
    </xf>
    <xf numFmtId="0" fontId="0" fillId="0" borderId="46" xfId="0" applyBorder="1" applyProtection="1">
      <protection hidden="1"/>
    </xf>
    <xf numFmtId="37" fontId="72" fillId="10" borderId="3" xfId="4" applyNumberFormat="1" applyFont="1" applyFill="1" applyBorder="1" applyAlignment="1" applyProtection="1">
      <protection hidden="1"/>
    </xf>
    <xf numFmtId="37" fontId="72" fillId="0" borderId="28" xfId="4" applyNumberFormat="1" applyFont="1" applyFill="1" applyBorder="1" applyAlignment="1" applyProtection="1">
      <protection hidden="1"/>
    </xf>
    <xf numFmtId="37" fontId="72" fillId="0" borderId="0" xfId="4" applyNumberFormat="1" applyFont="1" applyFill="1" applyBorder="1" applyAlignment="1" applyProtection="1">
      <protection hidden="1"/>
    </xf>
    <xf numFmtId="0" fontId="0" fillId="0" borderId="47" xfId="0" applyBorder="1" applyProtection="1">
      <protection hidden="1"/>
    </xf>
    <xf numFmtId="0" fontId="0" fillId="0" borderId="37" xfId="0" applyBorder="1" applyProtection="1">
      <protection hidden="1"/>
    </xf>
    <xf numFmtId="0" fontId="0" fillId="0" borderId="48" xfId="0" applyBorder="1" applyProtection="1">
      <protection hidden="1"/>
    </xf>
    <xf numFmtId="0" fontId="0" fillId="10" borderId="49" xfId="0" applyFill="1" applyBorder="1" applyProtection="1">
      <protection hidden="1"/>
    </xf>
    <xf numFmtId="167" fontId="72" fillId="10" borderId="4" xfId="4" applyNumberFormat="1" applyFont="1" applyFill="1" applyBorder="1" applyAlignment="1" applyProtection="1">
      <protection hidden="1"/>
    </xf>
    <xf numFmtId="0" fontId="0" fillId="10" borderId="0" xfId="0" applyFill="1" applyAlignment="1" applyProtection="1">
      <alignment horizontal="left" vertical="center" wrapText="1"/>
      <protection hidden="1"/>
    </xf>
    <xf numFmtId="0" fontId="184" fillId="0" borderId="32" xfId="0" applyFont="1" applyBorder="1" applyAlignment="1" applyProtection="1">
      <alignment horizontal="left" vertical="center" wrapText="1"/>
      <protection hidden="1"/>
    </xf>
    <xf numFmtId="167" fontId="72" fillId="10" borderId="36" xfId="4" applyNumberFormat="1" applyFont="1" applyFill="1" applyBorder="1" applyAlignment="1" applyProtection="1">
      <protection hidden="1"/>
    </xf>
    <xf numFmtId="0" fontId="0" fillId="10" borderId="47" xfId="0" applyFill="1" applyBorder="1" applyAlignment="1" applyProtection="1">
      <alignment horizontal="left" vertical="center" wrapText="1"/>
      <protection hidden="1"/>
    </xf>
    <xf numFmtId="37" fontId="72" fillId="10" borderId="37" xfId="4" applyNumberFormat="1" applyFont="1" applyFill="1" applyBorder="1" applyAlignment="1" applyProtection="1">
      <protection hidden="1"/>
    </xf>
    <xf numFmtId="0" fontId="0" fillId="10" borderId="37" xfId="0" applyFill="1" applyBorder="1" applyAlignment="1" applyProtection="1">
      <alignment horizontal="left" vertical="center"/>
      <protection hidden="1"/>
    </xf>
    <xf numFmtId="37" fontId="72" fillId="10" borderId="48" xfId="4" applyNumberFormat="1" applyFont="1" applyFill="1" applyBorder="1" applyAlignment="1" applyProtection="1">
      <protection hidden="1"/>
    </xf>
    <xf numFmtId="167" fontId="72" fillId="10" borderId="4" xfId="4" applyNumberFormat="1" applyFont="1" applyFill="1" applyBorder="1" applyAlignment="1" applyProtection="1">
      <alignment horizontal="center"/>
      <protection hidden="1"/>
    </xf>
    <xf numFmtId="167" fontId="72" fillId="0" borderId="0" xfId="4" applyNumberFormat="1" applyFont="1" applyFill="1" applyBorder="1" applyAlignment="1" applyProtection="1">
      <alignment horizontal="center"/>
      <protection hidden="1"/>
    </xf>
    <xf numFmtId="37" fontId="72" fillId="10" borderId="0" xfId="4" applyNumberFormat="1" applyFont="1" applyFill="1" applyBorder="1" applyAlignment="1" applyProtection="1">
      <alignment horizontal="center"/>
      <protection hidden="1"/>
    </xf>
    <xf numFmtId="0" fontId="0" fillId="10" borderId="28" xfId="0" applyFill="1" applyBorder="1" applyAlignment="1" applyProtection="1">
      <alignment horizontal="center"/>
      <protection hidden="1"/>
    </xf>
    <xf numFmtId="37" fontId="72" fillId="10" borderId="28" xfId="4" applyNumberFormat="1" applyFont="1" applyFill="1" applyBorder="1" applyAlignment="1" applyProtection="1">
      <alignment horizontal="center"/>
      <protection hidden="1"/>
    </xf>
    <xf numFmtId="0" fontId="184" fillId="0" borderId="0" xfId="0" applyFont="1" applyAlignment="1" applyProtection="1">
      <alignment horizontal="left" vertical="center" wrapText="1"/>
      <protection hidden="1"/>
    </xf>
    <xf numFmtId="0" fontId="72" fillId="0" borderId="0" xfId="4" applyNumberFormat="1" applyFont="1" applyFill="1" applyBorder="1" applyAlignment="1" applyProtection="1">
      <alignment horizontal="center"/>
      <protection hidden="1"/>
    </xf>
    <xf numFmtId="0" fontId="160" fillId="0" borderId="0" xfId="0" applyFont="1" applyAlignment="1" applyProtection="1">
      <alignment horizontal="left" vertical="center" wrapText="1"/>
      <protection hidden="1"/>
    </xf>
    <xf numFmtId="0" fontId="72" fillId="0" borderId="28" xfId="4" applyNumberFormat="1" applyFont="1" applyFill="1" applyBorder="1" applyAlignment="1" applyProtection="1">
      <alignment horizontal="center"/>
      <protection hidden="1"/>
    </xf>
    <xf numFmtId="0" fontId="160" fillId="0" borderId="47" xfId="0" applyFont="1" applyBorder="1" applyAlignment="1" applyProtection="1">
      <alignment horizontal="left" vertical="center" wrapText="1"/>
      <protection hidden="1"/>
    </xf>
    <xf numFmtId="37" fontId="72" fillId="0" borderId="37" xfId="4" applyNumberFormat="1" applyFont="1" applyFill="1" applyBorder="1" applyAlignment="1" applyProtection="1">
      <protection hidden="1"/>
    </xf>
    <xf numFmtId="166" fontId="88" fillId="0" borderId="52" xfId="59" applyNumberFormat="1" applyFont="1" applyBorder="1" applyAlignment="1" applyProtection="1">
      <alignment horizontal="center" vertical="center"/>
      <protection hidden="1"/>
    </xf>
    <xf numFmtId="167" fontId="88" fillId="0" borderId="52" xfId="59" applyNumberFormat="1" applyFont="1" applyBorder="1" applyAlignment="1" applyProtection="1">
      <alignment horizontal="center" vertical="center"/>
      <protection hidden="1"/>
    </xf>
    <xf numFmtId="167" fontId="88" fillId="0" borderId="53" xfId="59" applyNumberFormat="1" applyFont="1" applyBorder="1" applyAlignment="1" applyProtection="1">
      <alignment horizontal="center" vertical="center"/>
      <protection hidden="1"/>
    </xf>
    <xf numFmtId="0" fontId="88" fillId="0" borderId="52" xfId="0" applyFont="1" applyBorder="1" applyAlignment="1" applyProtection="1">
      <alignment horizontal="center" vertical="center"/>
      <protection hidden="1"/>
    </xf>
    <xf numFmtId="0" fontId="88" fillId="0" borderId="53" xfId="0" applyFont="1" applyBorder="1" applyAlignment="1" applyProtection="1">
      <alignment horizontal="center" vertical="center"/>
      <protection hidden="1"/>
    </xf>
    <xf numFmtId="0" fontId="88" fillId="0" borderId="54" xfId="0" applyFont="1" applyBorder="1" applyAlignment="1" applyProtection="1">
      <alignment horizontal="center" vertical="center"/>
      <protection hidden="1"/>
    </xf>
    <xf numFmtId="0" fontId="88" fillId="0" borderId="55" xfId="0" applyFont="1" applyBorder="1" applyAlignment="1" applyProtection="1">
      <alignment horizontal="center" vertical="center"/>
      <protection hidden="1"/>
    </xf>
    <xf numFmtId="167" fontId="88" fillId="0" borderId="54" xfId="59" applyNumberFormat="1" applyFont="1" applyBorder="1" applyAlignment="1" applyProtection="1">
      <alignment horizontal="center" vertical="center"/>
      <protection hidden="1"/>
    </xf>
    <xf numFmtId="166" fontId="88" fillId="0" borderId="55" xfId="59" applyNumberFormat="1" applyFont="1" applyBorder="1" applyAlignment="1" applyProtection="1">
      <alignment horizontal="center" vertical="center"/>
      <protection hidden="1"/>
    </xf>
    <xf numFmtId="167" fontId="88" fillId="0" borderId="55" xfId="59" applyNumberFormat="1" applyFont="1" applyBorder="1" applyAlignment="1" applyProtection="1">
      <alignment horizontal="center" vertical="center"/>
      <protection hidden="1"/>
    </xf>
    <xf numFmtId="187" fontId="73" fillId="0" borderId="0" xfId="0" applyNumberFormat="1" applyFont="1" applyProtection="1">
      <protection hidden="1"/>
    </xf>
    <xf numFmtId="49" fontId="75" fillId="30" borderId="49" xfId="0" applyNumberFormat="1" applyFont="1" applyFill="1" applyBorder="1" applyProtection="1">
      <protection hidden="1"/>
    </xf>
    <xf numFmtId="49" fontId="75" fillId="30" borderId="29" xfId="0" applyNumberFormat="1" applyFont="1" applyFill="1" applyBorder="1" applyProtection="1">
      <protection hidden="1"/>
    </xf>
    <xf numFmtId="49" fontId="75" fillId="30" borderId="46" xfId="0" applyNumberFormat="1" applyFont="1" applyFill="1" applyBorder="1" applyProtection="1">
      <protection hidden="1"/>
    </xf>
    <xf numFmtId="167" fontId="0" fillId="0" borderId="30" xfId="0" applyNumberFormat="1" applyBorder="1" applyProtection="1">
      <protection hidden="1"/>
    </xf>
    <xf numFmtId="167" fontId="0" fillId="0" borderId="17" xfId="0" applyNumberFormat="1" applyBorder="1" applyProtection="1">
      <protection hidden="1"/>
    </xf>
    <xf numFmtId="187" fontId="0" fillId="0" borderId="23" xfId="0" applyNumberFormat="1" applyBorder="1" applyProtection="1">
      <protection hidden="1"/>
    </xf>
    <xf numFmtId="44" fontId="73" fillId="0" borderId="0" xfId="59" applyFont="1" applyFill="1" applyProtection="1">
      <protection hidden="1"/>
    </xf>
    <xf numFmtId="169" fontId="73" fillId="0" borderId="0" xfId="4" applyNumberFormat="1" applyFont="1" applyFill="1" applyProtection="1">
      <protection hidden="1"/>
    </xf>
    <xf numFmtId="171" fontId="73" fillId="0" borderId="0" xfId="4" applyNumberFormat="1" applyFont="1" applyFill="1" applyProtection="1">
      <protection hidden="1"/>
    </xf>
    <xf numFmtId="43" fontId="73" fillId="0" borderId="0" xfId="4" applyFont="1" applyFill="1" applyProtection="1">
      <protection hidden="1"/>
    </xf>
    <xf numFmtId="0" fontId="121" fillId="0" borderId="0" xfId="0" applyFont="1" applyAlignment="1" applyProtection="1">
      <alignment vertical="center" wrapText="1"/>
      <protection hidden="1"/>
    </xf>
    <xf numFmtId="0" fontId="186" fillId="0" borderId="0" xfId="0" applyFont="1" applyProtection="1">
      <protection hidden="1"/>
    </xf>
    <xf numFmtId="0" fontId="186" fillId="0" borderId="8" xfId="0" applyFont="1" applyBorder="1" applyProtection="1">
      <protection hidden="1"/>
    </xf>
    <xf numFmtId="49" fontId="186" fillId="0" borderId="0" xfId="0" applyNumberFormat="1" applyFont="1" applyAlignment="1" applyProtection="1">
      <alignment horizontal="right" vertical="top"/>
      <protection hidden="1"/>
    </xf>
    <xf numFmtId="49" fontId="186" fillId="0" borderId="0" xfId="0" applyNumberFormat="1" applyFont="1" applyAlignment="1" applyProtection="1">
      <alignment horizontal="right"/>
      <protection hidden="1"/>
    </xf>
    <xf numFmtId="0" fontId="187" fillId="0" borderId="0" xfId="106" applyFont="1" applyAlignment="1" applyProtection="1">
      <protection hidden="1"/>
    </xf>
    <xf numFmtId="0" fontId="188" fillId="0" borderId="0" xfId="0" quotePrefix="1" applyFont="1" applyProtection="1">
      <protection hidden="1"/>
    </xf>
    <xf numFmtId="0" fontId="189" fillId="0" borderId="0" xfId="0" applyFont="1" applyProtection="1">
      <protection hidden="1"/>
    </xf>
    <xf numFmtId="0" fontId="190" fillId="0" borderId="0" xfId="0" applyFont="1" applyProtection="1">
      <protection hidden="1"/>
    </xf>
    <xf numFmtId="6" fontId="186" fillId="0" borderId="0" xfId="0" applyNumberFormat="1" applyFont="1" applyProtection="1">
      <protection hidden="1"/>
    </xf>
    <xf numFmtId="166" fontId="72" fillId="31" borderId="2" xfId="59" applyNumberFormat="1" applyFill="1" applyBorder="1"/>
    <xf numFmtId="0" fontId="0" fillId="30" borderId="0" xfId="0" applyFill="1"/>
    <xf numFmtId="0" fontId="29" fillId="0" borderId="0" xfId="0" applyFont="1" applyAlignment="1" applyProtection="1">
      <alignment horizontal="left" vertical="top" wrapText="1"/>
      <protection hidden="1"/>
    </xf>
    <xf numFmtId="166" fontId="88" fillId="0" borderId="56" xfId="59" applyNumberFormat="1" applyFont="1" applyBorder="1" applyAlignment="1" applyProtection="1">
      <alignment horizontal="center" vertical="center"/>
      <protection hidden="1"/>
    </xf>
    <xf numFmtId="9" fontId="107" fillId="0" borderId="2" xfId="134" applyFont="1" applyFill="1" applyBorder="1" applyAlignment="1">
      <alignment horizontal="center" vertical="center" wrapText="1"/>
    </xf>
    <xf numFmtId="0" fontId="191" fillId="0" borderId="57" xfId="0" applyFont="1" applyBorder="1" applyProtection="1">
      <protection hidden="1"/>
    </xf>
    <xf numFmtId="0" fontId="191" fillId="0" borderId="58" xfId="0" applyFont="1" applyBorder="1" applyProtection="1">
      <protection hidden="1"/>
    </xf>
    <xf numFmtId="0" fontId="191" fillId="0" borderId="59" xfId="0" applyFont="1" applyBorder="1" applyProtection="1">
      <protection hidden="1"/>
    </xf>
    <xf numFmtId="0" fontId="81" fillId="0" borderId="32" xfId="0" applyFont="1" applyBorder="1" applyProtection="1">
      <protection hidden="1"/>
    </xf>
    <xf numFmtId="0" fontId="81" fillId="0" borderId="28" xfId="0" applyFont="1" applyBorder="1" applyAlignment="1" applyProtection="1">
      <alignment vertical="center"/>
      <protection hidden="1"/>
    </xf>
    <xf numFmtId="0" fontId="89" fillId="0" borderId="47" xfId="0" applyFont="1" applyBorder="1" applyProtection="1">
      <protection hidden="1"/>
    </xf>
    <xf numFmtId="0" fontId="89" fillId="0" borderId="37" xfId="0" applyFont="1" applyBorder="1" applyProtection="1">
      <protection hidden="1"/>
    </xf>
    <xf numFmtId="0" fontId="89" fillId="0" borderId="48" xfId="0" applyFont="1" applyBorder="1" applyProtection="1">
      <protection hidden="1"/>
    </xf>
    <xf numFmtId="0" fontId="108" fillId="0" borderId="0" xfId="0" applyFont="1" applyAlignment="1">
      <alignment wrapText="1"/>
    </xf>
    <xf numFmtId="0" fontId="108" fillId="0" borderId="0" xfId="0" applyFont="1"/>
    <xf numFmtId="0" fontId="0" fillId="0" borderId="14"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166" fontId="72" fillId="10" borderId="0" xfId="59" applyNumberFormat="1" applyFont="1" applyFill="1" applyProtection="1">
      <protection locked="0" hidden="1"/>
    </xf>
    <xf numFmtId="0" fontId="73" fillId="0" borderId="0" xfId="0" applyFont="1" applyAlignment="1" applyProtection="1">
      <alignment horizontal="right"/>
      <protection hidden="1"/>
    </xf>
    <xf numFmtId="170" fontId="0" fillId="0" borderId="2" xfId="0" applyNumberFormat="1" applyBorder="1"/>
    <xf numFmtId="169" fontId="72" fillId="0" borderId="2" xfId="4" applyNumberFormat="1" applyFont="1" applyBorder="1"/>
    <xf numFmtId="185" fontId="72" fillId="0" borderId="2" xfId="134" applyNumberFormat="1" applyFont="1" applyBorder="1"/>
    <xf numFmtId="0" fontId="78" fillId="0" borderId="2" xfId="3" applyNumberFormat="1" applyFont="1" applyFill="1" applyBorder="1" applyProtection="1">
      <protection locked="0"/>
    </xf>
    <xf numFmtId="172" fontId="78" fillId="0" borderId="0" xfId="3" applyNumberFormat="1" applyFont="1" applyFill="1" applyBorder="1" applyProtection="1">
      <protection locked="0"/>
    </xf>
    <xf numFmtId="2" fontId="78" fillId="0" borderId="0" xfId="3" applyNumberFormat="1" applyFont="1" applyFill="1" applyBorder="1" applyProtection="1">
      <protection locked="0"/>
    </xf>
    <xf numFmtId="0" fontId="78" fillId="13" borderId="2" xfId="3" applyFont="1" applyFill="1" applyBorder="1" applyProtection="1">
      <protection locked="0"/>
    </xf>
    <xf numFmtId="0" fontId="192" fillId="8" borderId="2" xfId="0" applyFont="1" applyFill="1" applyBorder="1" applyAlignment="1" applyProtection="1">
      <alignment horizontal="center"/>
      <protection hidden="1"/>
    </xf>
    <xf numFmtId="0" fontId="0" fillId="0" borderId="14" xfId="0" applyBorder="1" applyAlignment="1" applyProtection="1">
      <alignment horizontal="center"/>
      <protection hidden="1"/>
    </xf>
    <xf numFmtId="0" fontId="192" fillId="10" borderId="0" xfId="0" applyFont="1" applyFill="1" applyProtection="1">
      <protection hidden="1"/>
    </xf>
    <xf numFmtId="6" fontId="0" fillId="10" borderId="0" xfId="0" applyNumberFormat="1" applyFill="1" applyProtection="1">
      <protection hidden="1"/>
    </xf>
    <xf numFmtId="0" fontId="133" fillId="0" borderId="0" xfId="0" applyFont="1" applyAlignment="1" applyProtection="1">
      <alignment horizontal="right"/>
      <protection hidden="1"/>
    </xf>
    <xf numFmtId="0" fontId="172" fillId="28" borderId="80" xfId="0" applyFont="1" applyFill="1" applyBorder="1" applyAlignment="1" applyProtection="1">
      <alignment vertical="center" wrapText="1"/>
      <protection hidden="1"/>
    </xf>
    <xf numFmtId="0" fontId="172" fillId="28" borderId="80" xfId="0" applyFont="1" applyFill="1" applyBorder="1" applyAlignment="1" applyProtection="1">
      <alignment vertical="center"/>
      <protection hidden="1"/>
    </xf>
    <xf numFmtId="37" fontId="78" fillId="0" borderId="14" xfId="3" applyNumberFormat="1" applyFont="1" applyFill="1" applyBorder="1" applyAlignment="1" applyProtection="1">
      <alignment horizontal="center"/>
      <protection locked="0"/>
    </xf>
    <xf numFmtId="0" fontId="0" fillId="10" borderId="0" xfId="0" applyFill="1" applyAlignment="1">
      <alignment horizontal="center" vertical="top"/>
    </xf>
    <xf numFmtId="0" fontId="81" fillId="10" borderId="0" xfId="0" applyFont="1" applyFill="1"/>
    <xf numFmtId="0" fontId="0" fillId="31" borderId="0" xfId="0" applyFill="1" applyAlignment="1">
      <alignment wrapText="1"/>
    </xf>
    <xf numFmtId="0" fontId="0" fillId="32" borderId="0" xfId="0" applyFill="1"/>
    <xf numFmtId="0" fontId="81" fillId="10" borderId="0" xfId="0" quotePrefix="1" applyFont="1" applyFill="1"/>
    <xf numFmtId="0" fontId="194" fillId="10" borderId="0" xfId="0" applyFont="1" applyFill="1" applyAlignment="1" applyProtection="1">
      <alignment horizontal="left" vertical="top"/>
      <protection hidden="1"/>
    </xf>
    <xf numFmtId="0" fontId="89" fillId="10" borderId="0" xfId="0" applyFont="1" applyFill="1" applyAlignment="1" applyProtection="1">
      <alignment horizontal="left"/>
      <protection hidden="1"/>
    </xf>
    <xf numFmtId="0" fontId="4" fillId="10" borderId="0" xfId="0" applyFont="1" applyFill="1" applyAlignment="1" applyProtection="1">
      <alignment horizontal="center" vertical="center"/>
      <protection hidden="1"/>
    </xf>
    <xf numFmtId="0" fontId="2" fillId="10" borderId="0" xfId="0" applyFont="1" applyFill="1" applyProtection="1">
      <protection hidden="1"/>
    </xf>
    <xf numFmtId="0" fontId="4" fillId="10" borderId="0" xfId="0" applyFont="1" applyFill="1" applyAlignment="1" applyProtection="1">
      <alignment horizontal="center" vertical="top"/>
      <protection hidden="1"/>
    </xf>
    <xf numFmtId="0" fontId="2" fillId="10" borderId="0" xfId="0" applyFont="1" applyFill="1" applyAlignment="1" applyProtection="1">
      <alignment vertical="top"/>
      <protection hidden="1"/>
    </xf>
    <xf numFmtId="0" fontId="81" fillId="10" borderId="0" xfId="0" applyFont="1" applyFill="1" applyAlignment="1" applyProtection="1">
      <alignment horizontal="left" vertical="center" indent="8"/>
      <protection hidden="1"/>
    </xf>
    <xf numFmtId="0" fontId="80" fillId="0" borderId="37" xfId="0" applyFont="1" applyBorder="1" applyProtection="1">
      <protection hidden="1"/>
    </xf>
    <xf numFmtId="2" fontId="72" fillId="0" borderId="2" xfId="134" applyNumberFormat="1" applyFont="1" applyBorder="1"/>
    <xf numFmtId="1" fontId="72" fillId="0" borderId="2" xfId="134" applyNumberFormat="1" applyFont="1" applyBorder="1"/>
    <xf numFmtId="2" fontId="0" fillId="15" borderId="2" xfId="0" applyNumberFormat="1" applyFill="1" applyBorder="1"/>
    <xf numFmtId="0" fontId="0" fillId="15" borderId="2" xfId="0" applyFill="1" applyBorder="1" applyAlignment="1">
      <alignment horizontal="right"/>
    </xf>
    <xf numFmtId="183" fontId="0" fillId="0" borderId="2" xfId="0" applyNumberFormat="1" applyBorder="1"/>
    <xf numFmtId="183" fontId="0" fillId="0" borderId="2" xfId="0" applyNumberFormat="1" applyBorder="1" applyAlignment="1">
      <alignment horizontal="right"/>
    </xf>
    <xf numFmtId="0" fontId="2" fillId="0" borderId="8" xfId="0" applyFont="1" applyBorder="1" applyAlignment="1">
      <alignment vertical="center"/>
    </xf>
    <xf numFmtId="0" fontId="2" fillId="0" borderId="11" xfId="0" applyFont="1" applyBorder="1"/>
    <xf numFmtId="0" fontId="90" fillId="0" borderId="0" xfId="0" applyFont="1" applyAlignment="1" applyProtection="1">
      <alignment wrapText="1"/>
      <protection hidden="1"/>
    </xf>
    <xf numFmtId="0" fontId="0" fillId="0" borderId="0" xfId="0" quotePrefix="1" applyAlignment="1">
      <alignment wrapText="1"/>
    </xf>
    <xf numFmtId="0" fontId="2" fillId="0" borderId="0" xfId="0" quotePrefix="1" applyFont="1" applyAlignment="1" applyProtection="1">
      <alignment horizontal="left" vertical="top"/>
      <protection hidden="1"/>
    </xf>
    <xf numFmtId="0" fontId="184" fillId="0" borderId="37" xfId="0" applyFont="1" applyBorder="1" applyAlignment="1" applyProtection="1">
      <alignment horizontal="left" vertical="center"/>
      <protection hidden="1"/>
    </xf>
    <xf numFmtId="49" fontId="186" fillId="0" borderId="0" xfId="0" applyNumberFormat="1" applyFont="1" applyAlignment="1" applyProtection="1">
      <alignment horizontal="right" vertical="center"/>
      <protection hidden="1"/>
    </xf>
    <xf numFmtId="0" fontId="186" fillId="0" borderId="0" xfId="0" applyFont="1" applyAlignment="1" applyProtection="1">
      <alignment vertical="center"/>
      <protection hidden="1"/>
    </xf>
    <xf numFmtId="44" fontId="75" fillId="8" borderId="2" xfId="59" applyFont="1" applyFill="1" applyBorder="1" applyAlignment="1">
      <alignment horizontal="center"/>
    </xf>
    <xf numFmtId="44" fontId="72" fillId="0" borderId="2" xfId="59" applyFont="1" applyBorder="1"/>
    <xf numFmtId="44" fontId="79" fillId="0" borderId="2" xfId="59" applyFont="1" applyBorder="1"/>
    <xf numFmtId="0" fontId="64" fillId="0" borderId="0" xfId="0" applyFont="1" applyProtection="1">
      <protection hidden="1"/>
    </xf>
    <xf numFmtId="0" fontId="196" fillId="0" borderId="37" xfId="0" applyFont="1" applyBorder="1" applyAlignment="1" applyProtection="1">
      <alignment vertical="center"/>
      <protection hidden="1"/>
    </xf>
    <xf numFmtId="0" fontId="184" fillId="10" borderId="0" xfId="0" applyFont="1" applyFill="1" applyAlignment="1" applyProtection="1">
      <alignment horizontal="left"/>
      <protection hidden="1"/>
    </xf>
    <xf numFmtId="0" fontId="197" fillId="0" borderId="0" xfId="0" applyFont="1" applyAlignment="1" applyProtection="1">
      <alignment horizontal="left"/>
      <protection hidden="1"/>
    </xf>
    <xf numFmtId="0" fontId="0" fillId="0" borderId="32" xfId="0" applyBorder="1"/>
    <xf numFmtId="0" fontId="0" fillId="0" borderId="28" xfId="0" applyBorder="1"/>
    <xf numFmtId="0" fontId="0" fillId="0" borderId="47" xfId="0" applyBorder="1"/>
    <xf numFmtId="0" fontId="0" fillId="0" borderId="48" xfId="0" applyBorder="1"/>
    <xf numFmtId="0" fontId="75" fillId="8" borderId="20" xfId="0" applyFont="1" applyFill="1" applyBorder="1" applyAlignment="1">
      <alignment horizontal="right"/>
    </xf>
    <xf numFmtId="0" fontId="75" fillId="8" borderId="21" xfId="0" applyFont="1" applyFill="1" applyBorder="1" applyAlignment="1">
      <alignment horizontal="right"/>
    </xf>
    <xf numFmtId="44" fontId="72" fillId="0" borderId="47" xfId="59" applyFont="1" applyBorder="1"/>
    <xf numFmtId="44" fontId="72" fillId="0" borderId="37" xfId="59" applyFont="1" applyBorder="1"/>
    <xf numFmtId="166" fontId="79" fillId="0" borderId="0" xfId="0" applyNumberFormat="1" applyFont="1" applyProtection="1">
      <protection hidden="1"/>
    </xf>
    <xf numFmtId="0" fontId="79" fillId="0" borderId="2" xfId="0" applyFont="1" applyBorder="1"/>
    <xf numFmtId="0" fontId="67" fillId="0" borderId="0" xfId="0" applyFont="1" applyAlignment="1" applyProtection="1">
      <alignment horizontal="left"/>
      <protection hidden="1"/>
    </xf>
    <xf numFmtId="0" fontId="67" fillId="0" borderId="0" xfId="0" applyFont="1" applyAlignment="1" applyProtection="1">
      <alignment horizontal="left" vertical="center"/>
      <protection hidden="1"/>
    </xf>
    <xf numFmtId="0" fontId="150" fillId="0" borderId="0" xfId="0" quotePrefix="1" applyFont="1" applyAlignment="1" applyProtection="1">
      <alignment horizontal="left" vertical="top" wrapText="1"/>
      <protection hidden="1"/>
    </xf>
    <xf numFmtId="0" fontId="72" fillId="0" borderId="0" xfId="4" applyNumberFormat="1" applyFont="1" applyFill="1" applyBorder="1" applyAlignment="1" applyProtection="1">
      <protection locked="0"/>
    </xf>
    <xf numFmtId="0" fontId="72" fillId="0" borderId="37" xfId="4" applyNumberFormat="1" applyFont="1" applyFill="1" applyBorder="1" applyAlignment="1" applyProtection="1">
      <protection locked="0"/>
    </xf>
    <xf numFmtId="0" fontId="0" fillId="0" borderId="37" xfId="0" applyBorder="1"/>
    <xf numFmtId="37" fontId="98" fillId="0" borderId="0" xfId="4" applyNumberFormat="1" applyFont="1" applyFill="1" applyBorder="1" applyAlignment="1" applyProtection="1">
      <alignment horizontal="center"/>
      <protection locked="0"/>
    </xf>
    <xf numFmtId="37" fontId="98" fillId="0" borderId="0" xfId="4" applyNumberFormat="1" applyFont="1" applyFill="1" applyBorder="1" applyAlignment="1" applyProtection="1">
      <protection locked="0"/>
    </xf>
    <xf numFmtId="0" fontId="72" fillId="0" borderId="0" xfId="4" applyNumberFormat="1" applyFont="1" applyFill="1" applyBorder="1" applyAlignment="1" applyProtection="1">
      <alignment horizontal="center"/>
      <protection locked="0"/>
    </xf>
    <xf numFmtId="0" fontId="184" fillId="0" borderId="32" xfId="0" applyFont="1" applyBorder="1" applyAlignment="1" applyProtection="1">
      <alignment horizontal="left" vertical="center"/>
      <protection hidden="1"/>
    </xf>
    <xf numFmtId="0" fontId="72" fillId="0" borderId="28" xfId="4" applyNumberFormat="1" applyFont="1" applyFill="1" applyBorder="1" applyAlignment="1" applyProtection="1">
      <alignment horizontal="center"/>
      <protection locked="0"/>
    </xf>
    <xf numFmtId="0" fontId="198" fillId="10" borderId="32" xfId="0" applyFont="1" applyFill="1" applyBorder="1" applyAlignment="1" applyProtection="1">
      <alignment horizontal="left" vertical="center" wrapText="1"/>
      <protection hidden="1"/>
    </xf>
    <xf numFmtId="0" fontId="199" fillId="10" borderId="32" xfId="0" applyFont="1" applyFill="1" applyBorder="1" applyAlignment="1" applyProtection="1">
      <alignment horizontal="left" vertical="center" wrapText="1"/>
      <protection hidden="1"/>
    </xf>
    <xf numFmtId="0" fontId="200" fillId="10" borderId="32" xfId="0" applyFont="1" applyFill="1" applyBorder="1" applyAlignment="1" applyProtection="1">
      <alignment horizontal="left" vertical="center" wrapText="1"/>
      <protection hidden="1"/>
    </xf>
    <xf numFmtId="0" fontId="199" fillId="10" borderId="37" xfId="0" applyFont="1" applyFill="1" applyBorder="1" applyAlignment="1" applyProtection="1">
      <alignment horizontal="left" vertical="center" wrapText="1"/>
      <protection hidden="1"/>
    </xf>
    <xf numFmtId="0" fontId="201" fillId="10" borderId="32" xfId="0" applyFont="1" applyFill="1" applyBorder="1" applyAlignment="1" applyProtection="1">
      <alignment horizontal="left" vertical="center"/>
      <protection hidden="1"/>
    </xf>
    <xf numFmtId="0" fontId="201" fillId="10" borderId="0" xfId="0" applyFont="1" applyFill="1" applyAlignment="1" applyProtection="1">
      <alignment horizontal="left" vertical="center" wrapText="1"/>
      <protection hidden="1"/>
    </xf>
    <xf numFmtId="0" fontId="200" fillId="10" borderId="47" xfId="0" applyFont="1" applyFill="1" applyBorder="1" applyAlignment="1" applyProtection="1">
      <alignment horizontal="left" vertical="center" wrapText="1"/>
      <protection hidden="1"/>
    </xf>
    <xf numFmtId="0" fontId="0" fillId="0" borderId="49" xfId="0" applyBorder="1"/>
    <xf numFmtId="0" fontId="0" fillId="0" borderId="29" xfId="0" applyBorder="1"/>
    <xf numFmtId="0" fontId="199" fillId="0" borderId="47" xfId="0" applyFont="1" applyBorder="1" applyAlignment="1" applyProtection="1">
      <alignment horizontal="left" vertical="center" wrapText="1"/>
      <protection hidden="1"/>
    </xf>
    <xf numFmtId="0" fontId="72" fillId="0" borderId="37" xfId="4" applyNumberFormat="1" applyFont="1" applyFill="1" applyBorder="1" applyAlignment="1" applyProtection="1">
      <alignment horizontal="center"/>
      <protection locked="0"/>
    </xf>
    <xf numFmtId="0" fontId="199" fillId="0" borderId="37" xfId="0" applyFont="1" applyBorder="1" applyAlignment="1" applyProtection="1">
      <alignment horizontal="left" vertical="center" wrapText="1"/>
      <protection hidden="1"/>
    </xf>
    <xf numFmtId="2" fontId="98" fillId="5" borderId="4" xfId="4" applyNumberFormat="1" applyFont="1" applyFill="1" applyBorder="1" applyAlignment="1" applyProtection="1">
      <protection locked="0"/>
    </xf>
    <xf numFmtId="37" fontId="98" fillId="10" borderId="0" xfId="4" applyNumberFormat="1" applyFont="1" applyFill="1" applyBorder="1" applyAlignment="1" applyProtection="1">
      <protection hidden="1"/>
    </xf>
    <xf numFmtId="0" fontId="98" fillId="0" borderId="0" xfId="4" applyNumberFormat="1" applyFont="1" applyFill="1" applyBorder="1" applyAlignment="1" applyProtection="1">
      <protection locked="0"/>
    </xf>
    <xf numFmtId="0" fontId="98" fillId="0" borderId="0" xfId="4" applyNumberFormat="1" applyFont="1" applyFill="1" applyBorder="1" applyAlignment="1" applyProtection="1">
      <alignment horizontal="center"/>
      <protection locked="0"/>
    </xf>
    <xf numFmtId="0" fontId="98" fillId="0" borderId="28" xfId="0" applyFont="1" applyBorder="1" applyProtection="1">
      <protection hidden="1"/>
    </xf>
    <xf numFmtId="0" fontId="204" fillId="0" borderId="28" xfId="0" applyFont="1" applyBorder="1" applyProtection="1">
      <protection hidden="1"/>
    </xf>
    <xf numFmtId="0" fontId="201" fillId="10" borderId="49" xfId="0" applyFont="1" applyFill="1" applyBorder="1" applyAlignment="1" applyProtection="1">
      <alignment horizontal="left" vertical="center"/>
      <protection hidden="1"/>
    </xf>
    <xf numFmtId="0" fontId="201" fillId="10" borderId="29" xfId="0" applyFont="1" applyFill="1" applyBorder="1" applyAlignment="1" applyProtection="1">
      <alignment horizontal="left" vertical="center"/>
      <protection hidden="1"/>
    </xf>
    <xf numFmtId="0" fontId="201" fillId="10" borderId="32" xfId="0" applyFont="1" applyFill="1" applyBorder="1" applyAlignment="1" applyProtection="1">
      <alignment horizontal="left" vertical="center" wrapText="1"/>
      <protection hidden="1"/>
    </xf>
    <xf numFmtId="43" fontId="72" fillId="0" borderId="0" xfId="4" applyFont="1"/>
    <xf numFmtId="0" fontId="80" fillId="10" borderId="0" xfId="0" applyFont="1" applyFill="1" applyProtection="1">
      <protection hidden="1"/>
    </xf>
    <xf numFmtId="0" fontId="80" fillId="0" borderId="32" xfId="0" applyFont="1" applyBorder="1" applyProtection="1">
      <protection hidden="1"/>
    </xf>
    <xf numFmtId="167" fontId="0" fillId="0" borderId="0" xfId="0" applyNumberFormat="1" applyProtection="1">
      <protection hidden="1"/>
    </xf>
    <xf numFmtId="0" fontId="80" fillId="0" borderId="3" xfId="0" applyFont="1" applyBorder="1" applyProtection="1">
      <protection hidden="1"/>
    </xf>
    <xf numFmtId="0" fontId="207" fillId="8" borderId="81" xfId="0" applyFont="1" applyFill="1" applyBorder="1" applyAlignment="1">
      <alignment horizontal="center" wrapText="1"/>
    </xf>
    <xf numFmtId="0" fontId="207" fillId="8" borderId="82" xfId="0" applyFont="1" applyFill="1" applyBorder="1" applyAlignment="1">
      <alignment horizontal="center" wrapText="1"/>
    </xf>
    <xf numFmtId="0" fontId="207" fillId="8" borderId="0" xfId="0" applyFont="1" applyFill="1" applyAlignment="1">
      <alignment horizontal="center" wrapText="1"/>
    </xf>
    <xf numFmtId="171" fontId="78" fillId="2" borderId="70" xfId="3" applyNumberFormat="1" applyFont="1" applyProtection="1">
      <protection locked="0"/>
    </xf>
    <xf numFmtId="171" fontId="88" fillId="2" borderId="70" xfId="3" applyNumberFormat="1" applyFont="1" applyProtection="1">
      <protection locked="0"/>
    </xf>
    <xf numFmtId="169" fontId="88" fillId="2" borderId="70" xfId="3" applyNumberFormat="1" applyFont="1" applyProtection="1">
      <protection locked="0"/>
    </xf>
    <xf numFmtId="169" fontId="78" fillId="2" borderId="70" xfId="3" applyNumberFormat="1" applyFont="1" applyProtection="1">
      <protection locked="0"/>
    </xf>
    <xf numFmtId="43" fontId="0" fillId="0" borderId="0" xfId="0" applyNumberFormat="1"/>
    <xf numFmtId="0" fontId="207" fillId="8" borderId="0" xfId="0" applyFont="1" applyFill="1" applyAlignment="1">
      <alignment horizontal="center" vertical="center" wrapText="1"/>
    </xf>
    <xf numFmtId="0" fontId="184" fillId="0" borderId="47" xfId="0" applyFont="1" applyBorder="1" applyAlignment="1" applyProtection="1">
      <alignment horizontal="left" vertical="center"/>
      <protection hidden="1"/>
    </xf>
    <xf numFmtId="37" fontId="98" fillId="0" borderId="37" xfId="4" applyNumberFormat="1" applyFont="1" applyFill="1" applyBorder="1" applyAlignment="1" applyProtection="1">
      <alignment horizontal="center"/>
      <protection locked="0"/>
    </xf>
    <xf numFmtId="37" fontId="98" fillId="0" borderId="37" xfId="4" applyNumberFormat="1" applyFont="1" applyFill="1" applyBorder="1" applyAlignment="1" applyProtection="1">
      <protection locked="0"/>
    </xf>
    <xf numFmtId="0" fontId="184" fillId="0" borderId="37" xfId="0" applyFont="1" applyBorder="1" applyAlignment="1" applyProtection="1">
      <alignment horizontal="left" vertical="center" wrapText="1"/>
      <protection hidden="1"/>
    </xf>
    <xf numFmtId="0" fontId="208" fillId="0" borderId="32" xfId="0" applyFont="1" applyBorder="1" applyAlignment="1" applyProtection="1">
      <alignment horizontal="left" vertical="center"/>
      <protection hidden="1"/>
    </xf>
    <xf numFmtId="0" fontId="202" fillId="0" borderId="32" xfId="0" applyFont="1" applyBorder="1" applyAlignment="1" applyProtection="1">
      <alignment horizontal="left" vertical="top" wrapText="1"/>
      <protection hidden="1"/>
    </xf>
    <xf numFmtId="0" fontId="209" fillId="0" borderId="32" xfId="0" applyFont="1" applyBorder="1" applyAlignment="1" applyProtection="1">
      <alignment horizontal="left" vertical="center" wrapText="1"/>
      <protection hidden="1"/>
    </xf>
    <xf numFmtId="0" fontId="210" fillId="0" borderId="32" xfId="0" applyFont="1" applyBorder="1" applyAlignment="1" applyProtection="1">
      <alignment horizontal="left" vertical="center"/>
      <protection hidden="1"/>
    </xf>
    <xf numFmtId="3" fontId="72" fillId="5" borderId="4" xfId="4" applyNumberFormat="1" applyFont="1" applyFill="1" applyBorder="1" applyAlignment="1" applyProtection="1">
      <alignment wrapText="1"/>
      <protection locked="0"/>
    </xf>
    <xf numFmtId="0" fontId="0" fillId="13" borderId="0" xfId="0" applyFill="1"/>
    <xf numFmtId="0" fontId="0" fillId="13" borderId="0" xfId="0" applyFill="1" applyAlignment="1">
      <alignment horizontal="right"/>
    </xf>
    <xf numFmtId="0" fontId="0" fillId="33" borderId="0" xfId="0" applyFill="1"/>
    <xf numFmtId="0" fontId="79" fillId="0" borderId="32" xfId="0" applyFont="1" applyBorder="1"/>
    <xf numFmtId="0" fontId="79" fillId="0" borderId="28" xfId="0" applyFont="1" applyBorder="1"/>
    <xf numFmtId="0" fontId="0" fillId="0" borderId="30" xfId="0" applyBorder="1" applyAlignment="1">
      <alignment horizontal="center"/>
    </xf>
    <xf numFmtId="0" fontId="0" fillId="0" borderId="17" xfId="0" applyBorder="1" applyAlignment="1">
      <alignment horizontal="center"/>
    </xf>
    <xf numFmtId="0" fontId="0" fillId="0" borderId="23" xfId="0" applyBorder="1"/>
    <xf numFmtId="0" fontId="76" fillId="0" borderId="0" xfId="106" applyAlignment="1">
      <alignment vertical="center"/>
    </xf>
    <xf numFmtId="0" fontId="76" fillId="0" borderId="0" xfId="106" applyAlignment="1" applyProtection="1">
      <alignment vertical="center"/>
      <protection hidden="1"/>
    </xf>
    <xf numFmtId="0" fontId="0" fillId="0" borderId="61" xfId="0" applyBorder="1"/>
    <xf numFmtId="0" fontId="0" fillId="0" borderId="53" xfId="0" applyBorder="1"/>
    <xf numFmtId="0" fontId="73" fillId="8" borderId="62" xfId="117" applyNumberFormat="1" applyFont="1" applyFill="1" applyBorder="1" applyAlignment="1">
      <alignment horizontal="center" wrapText="1"/>
    </xf>
    <xf numFmtId="0" fontId="169" fillId="34" borderId="0" xfId="0" applyFont="1" applyFill="1" applyAlignment="1" applyProtection="1">
      <alignment vertical="center"/>
      <protection hidden="1"/>
    </xf>
    <xf numFmtId="0" fontId="86" fillId="34" borderId="0" xfId="0" applyFont="1" applyFill="1" applyAlignment="1" applyProtection="1">
      <alignment vertical="center"/>
      <protection hidden="1"/>
    </xf>
    <xf numFmtId="0" fontId="176" fillId="34" borderId="0" xfId="0" applyFont="1" applyFill="1" applyAlignment="1" applyProtection="1">
      <alignment vertical="center"/>
      <protection hidden="1"/>
    </xf>
    <xf numFmtId="0" fontId="83" fillId="34" borderId="0" xfId="0" applyFont="1" applyFill="1" applyAlignment="1" applyProtection="1">
      <alignment vertical="center"/>
      <protection hidden="1"/>
    </xf>
    <xf numFmtId="0" fontId="169" fillId="10" borderId="0" xfId="0" applyFont="1" applyFill="1" applyAlignment="1" applyProtection="1">
      <alignment vertical="center"/>
      <protection hidden="1"/>
    </xf>
    <xf numFmtId="0" fontId="172" fillId="34" borderId="0" xfId="0" applyFont="1" applyFill="1" applyAlignment="1" applyProtection="1">
      <alignment vertical="center"/>
      <protection hidden="1"/>
    </xf>
    <xf numFmtId="0" fontId="212" fillId="34" borderId="0" xfId="0" applyFont="1" applyFill="1" applyAlignment="1" applyProtection="1">
      <alignment vertical="center"/>
      <protection hidden="1"/>
    </xf>
    <xf numFmtId="0" fontId="86" fillId="10" borderId="0" xfId="0" applyFont="1" applyFill="1" applyAlignment="1" applyProtection="1">
      <alignment vertical="center"/>
      <protection hidden="1"/>
    </xf>
    <xf numFmtId="0" fontId="170" fillId="34" borderId="0" xfId="0" applyFont="1" applyFill="1" applyAlignment="1" applyProtection="1">
      <alignment vertical="center"/>
      <protection hidden="1"/>
    </xf>
    <xf numFmtId="0" fontId="171" fillId="34" borderId="0" xfId="0" applyFont="1" applyFill="1" applyAlignment="1" applyProtection="1">
      <alignment vertical="center"/>
      <protection hidden="1"/>
    </xf>
    <xf numFmtId="0" fontId="171" fillId="10" borderId="0" xfId="0" applyFont="1" applyFill="1" applyAlignment="1" applyProtection="1">
      <alignment vertical="center"/>
      <protection hidden="1"/>
    </xf>
    <xf numFmtId="0" fontId="172" fillId="10" borderId="0" xfId="0" applyFont="1" applyFill="1" applyAlignment="1" applyProtection="1">
      <alignment vertical="center"/>
      <protection hidden="1"/>
    </xf>
    <xf numFmtId="0" fontId="18" fillId="10" borderId="0" xfId="0" applyFont="1" applyFill="1" applyAlignment="1" applyProtection="1">
      <alignment vertical="center"/>
      <protection hidden="1"/>
    </xf>
    <xf numFmtId="0" fontId="169" fillId="10" borderId="80" xfId="0" applyFont="1" applyFill="1" applyBorder="1" applyAlignment="1" applyProtection="1">
      <alignment vertical="center"/>
      <protection hidden="1"/>
    </xf>
    <xf numFmtId="0" fontId="15" fillId="10" borderId="0" xfId="0" applyFont="1" applyFill="1" applyAlignment="1" applyProtection="1">
      <alignment vertical="center"/>
      <protection hidden="1"/>
    </xf>
    <xf numFmtId="0" fontId="75" fillId="34" borderId="2" xfId="0" applyFont="1" applyFill="1" applyBorder="1" applyAlignment="1" applyProtection="1">
      <alignment horizontal="center"/>
      <protection hidden="1"/>
    </xf>
    <xf numFmtId="0" fontId="87" fillId="34" borderId="14" xfId="0" applyFont="1" applyFill="1" applyBorder="1" applyAlignment="1" applyProtection="1">
      <alignment horizontal="center" vertical="center" wrapText="1"/>
      <protection hidden="1"/>
    </xf>
    <xf numFmtId="0" fontId="87" fillId="34" borderId="2" xfId="0" applyFont="1" applyFill="1" applyBorder="1" applyAlignment="1" applyProtection="1">
      <alignment horizontal="center" vertical="center" wrapText="1"/>
      <protection hidden="1"/>
    </xf>
    <xf numFmtId="49" fontId="207" fillId="34" borderId="0" xfId="0" applyNumberFormat="1" applyFont="1" applyFill="1" applyProtection="1">
      <protection hidden="1"/>
    </xf>
    <xf numFmtId="0" fontId="213" fillId="34" borderId="0" xfId="0" applyFont="1" applyFill="1" applyAlignment="1" applyProtection="1">
      <alignment vertical="center"/>
      <protection hidden="1"/>
    </xf>
    <xf numFmtId="0" fontId="170" fillId="10" borderId="0" xfId="0" applyFont="1" applyFill="1" applyAlignment="1" applyProtection="1">
      <alignment vertical="center"/>
      <protection hidden="1"/>
    </xf>
    <xf numFmtId="167" fontId="71" fillId="0" borderId="16" xfId="59" applyNumberFormat="1" applyFont="1" applyBorder="1" applyAlignment="1" applyProtection="1">
      <alignment horizontal="center" vertical="center"/>
      <protection hidden="1"/>
    </xf>
    <xf numFmtId="167" fontId="71" fillId="0" borderId="23" xfId="59" applyNumberFormat="1" applyFont="1" applyBorder="1" applyAlignment="1" applyProtection="1">
      <alignment horizontal="center" vertical="center"/>
      <protection hidden="1"/>
    </xf>
    <xf numFmtId="0" fontId="84" fillId="10" borderId="0" xfId="0" applyFont="1" applyFill="1" applyAlignment="1" applyProtection="1">
      <alignment vertical="center"/>
      <protection hidden="1"/>
    </xf>
    <xf numFmtId="0" fontId="85" fillId="10" borderId="0" xfId="0" applyFont="1" applyFill="1" applyAlignment="1" applyProtection="1">
      <alignment vertical="center"/>
      <protection hidden="1"/>
    </xf>
    <xf numFmtId="0" fontId="228" fillId="0" borderId="71" xfId="0" applyFont="1" applyBorder="1" applyAlignment="1" applyProtection="1">
      <alignment horizontal="left"/>
      <protection hidden="1"/>
    </xf>
    <xf numFmtId="0" fontId="229" fillId="0" borderId="78" xfId="0" applyFont="1" applyBorder="1" applyProtection="1">
      <protection hidden="1"/>
    </xf>
    <xf numFmtId="0" fontId="230" fillId="0" borderId="71" xfId="0" applyFont="1" applyBorder="1" applyAlignment="1" applyProtection="1">
      <alignment horizontal="left"/>
      <protection hidden="1"/>
    </xf>
    <xf numFmtId="0" fontId="230" fillId="0" borderId="0" xfId="0" applyFont="1" applyAlignment="1" applyProtection="1">
      <alignment horizontal="left"/>
      <protection hidden="1"/>
    </xf>
    <xf numFmtId="0" fontId="231" fillId="0" borderId="0" xfId="0" applyFont="1" applyAlignment="1" applyProtection="1">
      <alignment horizontal="left"/>
      <protection hidden="1"/>
    </xf>
    <xf numFmtId="0" fontId="231" fillId="0" borderId="0" xfId="0" applyFont="1" applyAlignment="1" applyProtection="1">
      <alignment horizontal="left" vertical="center"/>
      <protection hidden="1"/>
    </xf>
    <xf numFmtId="0" fontId="232" fillId="0" borderId="0" xfId="0" applyFont="1" applyProtection="1">
      <protection hidden="1"/>
    </xf>
    <xf numFmtId="0" fontId="233" fillId="0" borderId="0" xfId="0" applyFont="1" applyProtection="1">
      <protection hidden="1"/>
    </xf>
    <xf numFmtId="0" fontId="228" fillId="0" borderId="0" xfId="0" applyFont="1" applyAlignment="1" applyProtection="1">
      <alignment horizontal="left"/>
      <protection hidden="1"/>
    </xf>
    <xf numFmtId="0" fontId="235" fillId="0" borderId="71" xfId="0" applyFont="1" applyBorder="1" applyAlignment="1" applyProtection="1">
      <alignment horizontal="left"/>
      <protection hidden="1"/>
    </xf>
    <xf numFmtId="0" fontId="236" fillId="0" borderId="0" xfId="0" applyFont="1" applyAlignment="1" applyProtection="1">
      <alignment vertical="center"/>
      <protection hidden="1"/>
    </xf>
    <xf numFmtId="0" fontId="237" fillId="0" borderId="71" xfId="0" applyFont="1" applyBorder="1" applyAlignment="1" applyProtection="1">
      <alignment horizontal="left"/>
      <protection hidden="1"/>
    </xf>
    <xf numFmtId="0" fontId="238" fillId="0" borderId="71" xfId="0" applyFont="1" applyBorder="1" applyAlignment="1" applyProtection="1">
      <alignment horizontal="left"/>
      <protection hidden="1"/>
    </xf>
    <xf numFmtId="43" fontId="239" fillId="0" borderId="0" xfId="4" applyFont="1" applyFill="1" applyBorder="1" applyAlignment="1" applyProtection="1">
      <alignment horizontal="left" vertical="center"/>
      <protection hidden="1"/>
    </xf>
    <xf numFmtId="0" fontId="240" fillId="0" borderId="71" xfId="0" applyFont="1" applyBorder="1" applyAlignment="1" applyProtection="1">
      <alignment horizontal="left"/>
      <protection hidden="1"/>
    </xf>
    <xf numFmtId="0" fontId="241" fillId="0" borderId="0" xfId="0" applyFont="1" applyProtection="1">
      <protection hidden="1"/>
    </xf>
    <xf numFmtId="0" fontId="242" fillId="0" borderId="71" xfId="0" applyFont="1" applyBorder="1" applyAlignment="1" applyProtection="1">
      <alignment vertical="center"/>
      <protection hidden="1"/>
    </xf>
    <xf numFmtId="0" fontId="243" fillId="0" borderId="0" xfId="0" applyFont="1" applyAlignment="1" applyProtection="1">
      <alignment vertical="center" wrapText="1"/>
      <protection hidden="1"/>
    </xf>
    <xf numFmtId="0" fontId="232" fillId="0" borderId="0" xfId="0" applyFont="1"/>
    <xf numFmtId="0" fontId="228" fillId="0" borderId="71" xfId="0" applyFont="1" applyBorder="1" applyAlignment="1" applyProtection="1">
      <alignment vertical="center"/>
      <protection hidden="1"/>
    </xf>
    <xf numFmtId="166" fontId="0" fillId="0" borderId="16" xfId="59" applyNumberFormat="1" applyFont="1" applyBorder="1"/>
    <xf numFmtId="44" fontId="0" fillId="0" borderId="0" xfId="0" applyNumberFormat="1"/>
    <xf numFmtId="44" fontId="0" fillId="0" borderId="16" xfId="0" applyNumberFormat="1" applyBorder="1"/>
    <xf numFmtId="0" fontId="0" fillId="0" borderId="26" xfId="0" applyBorder="1"/>
    <xf numFmtId="44" fontId="0" fillId="0" borderId="10" xfId="0" applyNumberFormat="1" applyBorder="1"/>
    <xf numFmtId="44" fontId="0" fillId="0" borderId="25" xfId="0" applyNumberFormat="1" applyBorder="1"/>
    <xf numFmtId="0" fontId="75" fillId="8" borderId="96" xfId="0" applyFont="1" applyFill="1" applyBorder="1" applyAlignment="1">
      <alignment horizontal="left" wrapText="1"/>
    </xf>
    <xf numFmtId="9" fontId="0" fillId="0" borderId="30" xfId="134" applyFont="1" applyBorder="1"/>
    <xf numFmtId="44" fontId="73" fillId="0" borderId="0" xfId="59" applyFont="1" applyFill="1" applyAlignment="1" applyProtection="1">
      <alignment horizontal="center"/>
      <protection hidden="1"/>
    </xf>
    <xf numFmtId="2" fontId="98" fillId="5" borderId="4" xfId="4" applyNumberFormat="1" applyFont="1" applyFill="1" applyBorder="1" applyAlignment="1" applyProtection="1">
      <alignment horizontal="center"/>
      <protection locked="0"/>
    </xf>
    <xf numFmtId="0" fontId="93" fillId="0" borderId="0" xfId="0" applyFont="1" applyProtection="1">
      <protection hidden="1"/>
    </xf>
    <xf numFmtId="0" fontId="0" fillId="0" borderId="0" xfId="0" quotePrefix="1"/>
    <xf numFmtId="0" fontId="2" fillId="10" borderId="4" xfId="0" applyFont="1" applyFill="1" applyBorder="1" applyAlignment="1" applyProtection="1">
      <alignment horizontal="center" vertical="center"/>
      <protection locked="0" hidden="1"/>
    </xf>
    <xf numFmtId="0" fontId="2" fillId="10" borderId="4" xfId="0" applyFont="1" applyFill="1" applyBorder="1" applyAlignment="1" applyProtection="1">
      <alignment horizontal="center" vertical="center"/>
      <protection locked="0"/>
    </xf>
    <xf numFmtId="0" fontId="248" fillId="0" borderId="0" xfId="0" applyFont="1" applyAlignment="1">
      <alignment horizontal="left"/>
    </xf>
    <xf numFmtId="166" fontId="0" fillId="0" borderId="0" xfId="59" applyNumberFormat="1" applyFont="1" applyBorder="1" applyAlignment="1" applyProtection="1">
      <alignment horizontal="center"/>
      <protection hidden="1"/>
    </xf>
    <xf numFmtId="37" fontId="98" fillId="0" borderId="4" xfId="4" applyNumberFormat="1" applyFont="1" applyFill="1" applyBorder="1" applyAlignment="1" applyProtection="1">
      <protection hidden="1"/>
    </xf>
    <xf numFmtId="0" fontId="211" fillId="0" borderId="4" xfId="4" applyNumberFormat="1" applyFont="1" applyFill="1" applyBorder="1" applyAlignment="1" applyProtection="1">
      <alignment horizontal="center"/>
      <protection hidden="1"/>
    </xf>
    <xf numFmtId="2" fontId="211" fillId="0" borderId="4" xfId="4" applyNumberFormat="1" applyFont="1" applyFill="1" applyBorder="1" applyAlignment="1" applyProtection="1">
      <protection hidden="1"/>
    </xf>
    <xf numFmtId="0" fontId="98" fillId="0" borderId="4" xfId="4" applyNumberFormat="1" applyFont="1" applyFill="1" applyBorder="1" applyAlignment="1" applyProtection="1">
      <protection hidden="1"/>
    </xf>
    <xf numFmtId="0" fontId="5" fillId="10" borderId="0" xfId="0" applyFont="1" applyFill="1" applyAlignment="1" applyProtection="1">
      <alignment vertical="center"/>
      <protection hidden="1"/>
    </xf>
    <xf numFmtId="0" fontId="20" fillId="10" borderId="0" xfId="0" applyFont="1" applyFill="1" applyAlignment="1" applyProtection="1">
      <alignment vertical="center"/>
      <protection hidden="1"/>
    </xf>
    <xf numFmtId="0" fontId="73" fillId="30" borderId="2" xfId="0" applyFont="1" applyFill="1" applyBorder="1"/>
    <xf numFmtId="0" fontId="0" fillId="10" borderId="0" xfId="0" applyFill="1" applyAlignment="1" applyProtection="1">
      <alignment vertical="center"/>
      <protection hidden="1"/>
    </xf>
    <xf numFmtId="0" fontId="2" fillId="10" borderId="0" xfId="0" applyFont="1" applyFill="1" applyAlignment="1" applyProtection="1">
      <alignment horizontal="left" vertical="center"/>
      <protection hidden="1"/>
    </xf>
    <xf numFmtId="0" fontId="0" fillId="35" borderId="10" xfId="0" applyFill="1" applyBorder="1"/>
    <xf numFmtId="0" fontId="0" fillId="35" borderId="12" xfId="0" applyFill="1" applyBorder="1"/>
    <xf numFmtId="0" fontId="0" fillId="35" borderId="2" xfId="0" applyFill="1" applyBorder="1" applyAlignment="1">
      <alignment horizontal="center"/>
    </xf>
    <xf numFmtId="170" fontId="0" fillId="36" borderId="2" xfId="0" applyNumberFormat="1" applyFill="1" applyBorder="1"/>
    <xf numFmtId="168" fontId="72" fillId="5" borderId="4" xfId="4" applyNumberFormat="1" applyFont="1" applyFill="1" applyBorder="1" applyAlignment="1" applyProtection="1">
      <protection locked="0"/>
    </xf>
    <xf numFmtId="37" fontId="72" fillId="5" borderId="4" xfId="4" applyNumberFormat="1" applyFont="1" applyFill="1" applyBorder="1" applyProtection="1">
      <protection locked="0"/>
    </xf>
    <xf numFmtId="168" fontId="72" fillId="5" borderId="4" xfId="4" applyNumberFormat="1" applyFont="1" applyFill="1" applyBorder="1" applyProtection="1">
      <protection locked="0"/>
    </xf>
    <xf numFmtId="0" fontId="0" fillId="15" borderId="0" xfId="0" applyFill="1" applyProtection="1">
      <protection hidden="1"/>
    </xf>
    <xf numFmtId="0" fontId="81" fillId="15" borderId="0" xfId="0" applyFont="1" applyFill="1" applyAlignment="1" applyProtection="1">
      <alignment vertical="top"/>
      <protection hidden="1"/>
    </xf>
    <xf numFmtId="0" fontId="79" fillId="0" borderId="26" xfId="0" applyFont="1" applyBorder="1"/>
    <xf numFmtId="0" fontId="79" fillId="0" borderId="10" xfId="0" applyFont="1" applyBorder="1"/>
    <xf numFmtId="0" fontId="79" fillId="0" borderId="25" xfId="0" applyFont="1" applyBorder="1"/>
    <xf numFmtId="166" fontId="0" fillId="0" borderId="2" xfId="59" applyNumberFormat="1" applyFont="1" applyBorder="1"/>
    <xf numFmtId="0" fontId="0" fillId="0" borderId="20" xfId="0" applyBorder="1" applyAlignment="1">
      <alignment horizontal="left"/>
    </xf>
    <xf numFmtId="166" fontId="0" fillId="0" borderId="21" xfId="59" applyNumberFormat="1" applyFont="1" applyBorder="1"/>
    <xf numFmtId="166" fontId="0" fillId="0" borderId="22" xfId="59" applyNumberFormat="1" applyFont="1" applyBorder="1"/>
    <xf numFmtId="166" fontId="0" fillId="0" borderId="17" xfId="59" applyNumberFormat="1" applyFont="1" applyFill="1" applyBorder="1"/>
    <xf numFmtId="166" fontId="0" fillId="0" borderId="23" xfId="59" applyNumberFormat="1" applyFont="1" applyFill="1" applyBorder="1"/>
    <xf numFmtId="172" fontId="0" fillId="5" borderId="4" xfId="0" applyNumberFormat="1" applyFill="1" applyBorder="1" applyAlignment="1" applyProtection="1">
      <alignment horizontal="center"/>
      <protection locked="0"/>
    </xf>
    <xf numFmtId="0" fontId="79" fillId="0" borderId="0" xfId="0" applyFont="1" applyAlignment="1">
      <alignment vertical="top"/>
    </xf>
    <xf numFmtId="0" fontId="102" fillId="15" borderId="0" xfId="0" applyFont="1" applyFill="1" applyProtection="1">
      <protection hidden="1"/>
    </xf>
    <xf numFmtId="184" fontId="0" fillId="0" borderId="60" xfId="0" applyNumberFormat="1" applyBorder="1"/>
    <xf numFmtId="0" fontId="184" fillId="0" borderId="0" xfId="0" applyFont="1" applyAlignment="1" applyProtection="1">
      <alignment horizontal="left" vertical="center"/>
      <protection hidden="1"/>
    </xf>
    <xf numFmtId="0" fontId="98" fillId="0" borderId="0" xfId="0" applyFont="1"/>
    <xf numFmtId="0" fontId="198" fillId="0" borderId="0" xfId="0" applyFont="1" applyAlignment="1" applyProtection="1">
      <alignment horizontal="left" vertical="center" wrapText="1"/>
      <protection hidden="1"/>
    </xf>
    <xf numFmtId="0" fontId="198" fillId="10" borderId="0" xfId="0" applyFont="1" applyFill="1" applyAlignment="1" applyProtection="1">
      <alignment horizontal="left" vertical="center" wrapText="1"/>
      <protection hidden="1"/>
    </xf>
    <xf numFmtId="0" fontId="98" fillId="10" borderId="0" xfId="0" applyFont="1" applyFill="1" applyProtection="1">
      <protection hidden="1"/>
    </xf>
    <xf numFmtId="0" fontId="98" fillId="10" borderId="0" xfId="0" applyFont="1" applyFill="1" applyAlignment="1" applyProtection="1">
      <alignment horizontal="left" vertical="center"/>
      <protection hidden="1"/>
    </xf>
    <xf numFmtId="0" fontId="205" fillId="0" borderId="0" xfId="0" applyFont="1"/>
    <xf numFmtId="0" fontId="205" fillId="0" borderId="0" xfId="0" applyFont="1" applyProtection="1">
      <protection hidden="1"/>
    </xf>
    <xf numFmtId="0" fontId="206" fillId="0" borderId="0" xfId="0" applyFont="1" applyAlignment="1" applyProtection="1">
      <alignment horizontal="left" vertical="center" wrapText="1"/>
      <protection hidden="1"/>
    </xf>
    <xf numFmtId="0" fontId="80" fillId="0" borderId="0" xfId="0" applyFont="1"/>
    <xf numFmtId="0" fontId="205" fillId="10" borderId="0" xfId="0" applyFont="1" applyFill="1" applyProtection="1">
      <protection hidden="1"/>
    </xf>
    <xf numFmtId="0" fontId="210" fillId="0" borderId="0" xfId="0" applyFont="1" applyAlignment="1" applyProtection="1">
      <alignment horizontal="left" vertical="center"/>
      <protection hidden="1"/>
    </xf>
    <xf numFmtId="0" fontId="199" fillId="10" borderId="0" xfId="0" applyFont="1" applyFill="1" applyAlignment="1" applyProtection="1">
      <alignment horizontal="left" vertical="center" wrapText="1"/>
      <protection hidden="1"/>
    </xf>
    <xf numFmtId="0" fontId="199" fillId="0" borderId="0" xfId="0" applyFont="1" applyAlignment="1" applyProtection="1">
      <alignment horizontal="left" vertical="center" wrapText="1"/>
      <protection hidden="1"/>
    </xf>
    <xf numFmtId="0" fontId="202" fillId="0" borderId="0" xfId="0" applyFont="1" applyAlignment="1" applyProtection="1">
      <alignment horizontal="left" vertical="top" wrapText="1"/>
      <protection hidden="1"/>
    </xf>
    <xf numFmtId="37" fontId="98" fillId="0" borderId="0" xfId="4" applyNumberFormat="1" applyFont="1" applyFill="1" applyBorder="1" applyAlignment="1" applyProtection="1">
      <protection hidden="1"/>
    </xf>
    <xf numFmtId="37" fontId="98" fillId="5" borderId="39" xfId="4" applyNumberFormat="1" applyFont="1" applyFill="1" applyBorder="1" applyAlignment="1" applyProtection="1">
      <alignment horizontal="center"/>
      <protection locked="0"/>
    </xf>
    <xf numFmtId="37" fontId="98" fillId="5" borderId="4" xfId="4" applyNumberFormat="1" applyFont="1" applyFill="1" applyBorder="1" applyAlignment="1" applyProtection="1">
      <protection locked="0"/>
    </xf>
    <xf numFmtId="0" fontId="0" fillId="5" borderId="4" xfId="4" applyNumberFormat="1" applyFont="1" applyFill="1" applyBorder="1" applyAlignment="1" applyProtection="1">
      <alignment horizontal="left" vertical="center" wrapText="1"/>
      <protection locked="0"/>
    </xf>
    <xf numFmtId="0" fontId="0" fillId="5" borderId="4" xfId="4" applyNumberFormat="1" applyFont="1" applyFill="1" applyBorder="1" applyAlignment="1" applyProtection="1">
      <protection locked="0"/>
    </xf>
    <xf numFmtId="0" fontId="114" fillId="0" borderId="0" xfId="0" applyFont="1" applyAlignment="1" applyProtection="1">
      <alignment horizontal="left" vertical="center"/>
      <protection hidden="1"/>
    </xf>
    <xf numFmtId="0" fontId="102" fillId="0" borderId="0" xfId="0" applyFont="1" applyAlignment="1" applyProtection="1">
      <alignment horizontal="center" vertical="center"/>
      <protection hidden="1"/>
    </xf>
    <xf numFmtId="0" fontId="115" fillId="0" borderId="0" xfId="0" applyFont="1" applyAlignment="1" applyProtection="1">
      <alignment horizontal="left" vertical="top" wrapText="1"/>
      <protection hidden="1"/>
    </xf>
    <xf numFmtId="0" fontId="183" fillId="0" borderId="0" xfId="106" applyFont="1" applyFill="1"/>
    <xf numFmtId="0" fontId="5" fillId="0" borderId="0" xfId="0" applyFont="1" applyAlignment="1" applyProtection="1">
      <alignment horizontal="left" vertical="top" wrapText="1"/>
      <protection hidden="1"/>
    </xf>
    <xf numFmtId="0" fontId="6" fillId="0" borderId="0" xfId="0" applyFont="1" applyAlignment="1" applyProtection="1">
      <alignment vertical="center" wrapText="1"/>
      <protection hidden="1"/>
    </xf>
    <xf numFmtId="0" fontId="75" fillId="34" borderId="60" xfId="0" applyFont="1" applyFill="1" applyBorder="1" applyAlignment="1">
      <alignment horizontal="center"/>
    </xf>
    <xf numFmtId="0" fontId="75" fillId="34" borderId="59" xfId="0" applyFont="1" applyFill="1" applyBorder="1" applyAlignment="1">
      <alignment horizontal="center"/>
    </xf>
    <xf numFmtId="0" fontId="253" fillId="0" borderId="0" xfId="0" applyFont="1" applyAlignment="1" applyProtection="1">
      <alignment horizontal="left" vertical="center"/>
      <protection hidden="1"/>
    </xf>
    <xf numFmtId="37" fontId="140" fillId="0" borderId="0" xfId="4" applyNumberFormat="1" applyFont="1" applyFill="1" applyBorder="1" applyAlignment="1" applyProtection="1">
      <alignment horizontal="center"/>
      <protection locked="0"/>
    </xf>
    <xf numFmtId="37" fontId="140" fillId="0" borderId="0" xfId="4" applyNumberFormat="1" applyFont="1" applyFill="1" applyBorder="1" applyAlignment="1" applyProtection="1">
      <protection locked="0"/>
    </xf>
    <xf numFmtId="0" fontId="140" fillId="0" borderId="0" xfId="0" applyFont="1"/>
    <xf numFmtId="0" fontId="253" fillId="0" borderId="0" xfId="0" applyFont="1" applyAlignment="1" applyProtection="1">
      <alignment horizontal="left" vertical="center" wrapText="1"/>
      <protection hidden="1"/>
    </xf>
    <xf numFmtId="37" fontId="140" fillId="0" borderId="0" xfId="4" applyNumberFormat="1" applyFont="1" applyFill="1" applyBorder="1" applyAlignment="1" applyProtection="1">
      <protection hidden="1"/>
    </xf>
    <xf numFmtId="0" fontId="73" fillId="0" borderId="0" xfId="0" applyFont="1" applyAlignment="1" applyProtection="1">
      <alignment horizontal="left" vertical="center"/>
      <protection hidden="1"/>
    </xf>
    <xf numFmtId="0" fontId="140" fillId="0" borderId="0" xfId="0" applyFont="1" applyAlignment="1" applyProtection="1">
      <alignment horizontal="left" vertical="center"/>
      <protection hidden="1"/>
    </xf>
    <xf numFmtId="37" fontId="73" fillId="0" borderId="0" xfId="4" applyNumberFormat="1" applyFont="1" applyFill="1" applyBorder="1" applyAlignment="1" applyProtection="1">
      <protection hidden="1"/>
    </xf>
    <xf numFmtId="0" fontId="171" fillId="0" borderId="98" xfId="0" applyFont="1" applyBorder="1" applyAlignment="1" applyProtection="1">
      <alignment vertical="center"/>
      <protection hidden="1"/>
    </xf>
    <xf numFmtId="0" fontId="170" fillId="0" borderId="99" xfId="0" applyFont="1" applyBorder="1" applyAlignment="1" applyProtection="1">
      <alignment vertical="center"/>
      <protection hidden="1"/>
    </xf>
    <xf numFmtId="0" fontId="169" fillId="0" borderId="99" xfId="0" applyFont="1" applyBorder="1" applyAlignment="1" applyProtection="1">
      <alignment vertical="center"/>
      <protection hidden="1"/>
    </xf>
    <xf numFmtId="0" fontId="73" fillId="0" borderId="99" xfId="0" applyFont="1" applyBorder="1" applyProtection="1">
      <protection hidden="1"/>
    </xf>
    <xf numFmtId="0" fontId="172" fillId="0" borderId="100" xfId="0" applyFont="1" applyBorder="1" applyAlignment="1" applyProtection="1">
      <alignment vertical="center"/>
      <protection hidden="1"/>
    </xf>
    <xf numFmtId="0" fontId="172" fillId="0" borderId="0" xfId="0" applyFont="1" applyAlignment="1" applyProtection="1">
      <alignment vertical="center"/>
      <protection hidden="1"/>
    </xf>
    <xf numFmtId="0" fontId="169" fillId="0" borderId="0" xfId="0" applyFont="1" applyAlignment="1" applyProtection="1">
      <alignment vertical="center"/>
      <protection hidden="1"/>
    </xf>
    <xf numFmtId="0" fontId="73" fillId="0" borderId="100" xfId="0" applyFont="1" applyBorder="1"/>
    <xf numFmtId="0" fontId="73" fillId="0" borderId="100" xfId="0" applyFont="1" applyBorder="1" applyProtection="1">
      <protection hidden="1"/>
    </xf>
    <xf numFmtId="0" fontId="207" fillId="0" borderId="0" xfId="0" applyFont="1" applyProtection="1">
      <protection hidden="1"/>
    </xf>
    <xf numFmtId="0" fontId="254" fillId="0" borderId="0" xfId="0" applyFont="1" applyAlignment="1" applyProtection="1">
      <alignment vertical="top"/>
      <protection hidden="1"/>
    </xf>
    <xf numFmtId="37" fontId="140" fillId="0" borderId="99" xfId="4" applyNumberFormat="1" applyFont="1" applyFill="1" applyBorder="1" applyAlignment="1" applyProtection="1">
      <alignment horizontal="center"/>
      <protection locked="0"/>
    </xf>
    <xf numFmtId="0" fontId="140" fillId="0" borderId="99" xfId="0" applyFont="1" applyBorder="1"/>
    <xf numFmtId="37" fontId="140" fillId="0" borderId="0" xfId="4" applyNumberFormat="1" applyFont="1" applyFill="1" applyBorder="1" applyAlignment="1" applyProtection="1">
      <protection locked="0" hidden="1"/>
    </xf>
    <xf numFmtId="0" fontId="140" fillId="0" borderId="99" xfId="0" applyFont="1" applyBorder="1" applyProtection="1">
      <protection hidden="1"/>
    </xf>
    <xf numFmtId="0" fontId="140" fillId="0" borderId="94" xfId="4" applyNumberFormat="1" applyFont="1" applyFill="1" applyBorder="1" applyAlignment="1" applyProtection="1">
      <alignment horizontal="center"/>
      <protection locked="0" hidden="1"/>
    </xf>
    <xf numFmtId="2" fontId="140" fillId="0" borderId="0" xfId="4" applyNumberFormat="1" applyFont="1" applyFill="1" applyBorder="1" applyAlignment="1" applyProtection="1">
      <protection locked="0" hidden="1"/>
    </xf>
    <xf numFmtId="0" fontId="140" fillId="0" borderId="0" xfId="4" applyNumberFormat="1" applyFont="1" applyFill="1" applyBorder="1" applyAlignment="1" applyProtection="1">
      <alignment horizontal="center"/>
      <protection locked="0" hidden="1"/>
    </xf>
    <xf numFmtId="37" fontId="140" fillId="0" borderId="99" xfId="4" applyNumberFormat="1" applyFont="1" applyFill="1" applyBorder="1" applyAlignment="1" applyProtection="1">
      <protection hidden="1"/>
    </xf>
    <xf numFmtId="37" fontId="140" fillId="0" borderId="94" xfId="4" applyNumberFormat="1" applyFont="1" applyFill="1" applyBorder="1" applyAlignment="1" applyProtection="1">
      <protection locked="0" hidden="1"/>
    </xf>
    <xf numFmtId="2" fontId="140" fillId="0" borderId="94" xfId="4" applyNumberFormat="1" applyFont="1" applyFill="1" applyBorder="1" applyAlignment="1" applyProtection="1">
      <protection locked="0" hidden="1"/>
    </xf>
    <xf numFmtId="0" fontId="140" fillId="0" borderId="0" xfId="4" applyNumberFormat="1" applyFont="1" applyFill="1" applyBorder="1" applyAlignment="1" applyProtection="1">
      <protection locked="0" hidden="1"/>
    </xf>
    <xf numFmtId="0" fontId="192" fillId="0" borderId="0" xfId="0" applyFont="1" applyProtection="1">
      <protection hidden="1"/>
    </xf>
    <xf numFmtId="0" fontId="73" fillId="0" borderId="105" xfId="0" applyFont="1" applyBorder="1" applyProtection="1">
      <protection hidden="1"/>
    </xf>
    <xf numFmtId="0" fontId="73" fillId="0" borderId="106" xfId="0" applyFont="1" applyBorder="1" applyProtection="1">
      <protection hidden="1"/>
    </xf>
    <xf numFmtId="0" fontId="73" fillId="0" borderId="106" xfId="0" applyFont="1" applyBorder="1"/>
    <xf numFmtId="0" fontId="207" fillId="0" borderId="106" xfId="0" applyFont="1" applyBorder="1" applyProtection="1">
      <protection hidden="1"/>
    </xf>
    <xf numFmtId="0" fontId="207" fillId="0" borderId="107" xfId="0" applyFont="1" applyBorder="1" applyProtection="1">
      <protection hidden="1"/>
    </xf>
    <xf numFmtId="0" fontId="149" fillId="0" borderId="0" xfId="0" applyFont="1" applyAlignment="1" applyProtection="1">
      <alignment horizontal="left" vertical="center"/>
      <protection hidden="1"/>
    </xf>
    <xf numFmtId="0" fontId="149" fillId="0" borderId="99" xfId="0" applyFont="1" applyBorder="1" applyAlignment="1" applyProtection="1">
      <alignment horizontal="left" vertical="center"/>
      <protection hidden="1"/>
    </xf>
    <xf numFmtId="0" fontId="149" fillId="0" borderId="0" xfId="0" applyFont="1" applyAlignment="1" applyProtection="1">
      <alignment horizontal="left" vertical="center" wrapText="1"/>
      <protection hidden="1"/>
    </xf>
    <xf numFmtId="0" fontId="73" fillId="0" borderId="0" xfId="0" applyFont="1" applyAlignment="1" applyProtection="1">
      <alignment horizontal="left" vertical="center" wrapText="1"/>
      <protection hidden="1"/>
    </xf>
    <xf numFmtId="0" fontId="73" fillId="0" borderId="109" xfId="0" applyFont="1" applyBorder="1" applyProtection="1">
      <protection hidden="1"/>
    </xf>
    <xf numFmtId="0" fontId="73" fillId="0" borderId="109" xfId="0" applyFont="1" applyBorder="1"/>
    <xf numFmtId="0" fontId="253" fillId="0" borderId="110" xfId="0" applyFont="1" applyBorder="1" applyAlignment="1" applyProtection="1">
      <alignment horizontal="left" vertical="center" wrapText="1"/>
      <protection hidden="1"/>
    </xf>
    <xf numFmtId="0" fontId="140" fillId="0" borderId="103" xfId="4" applyNumberFormat="1" applyFont="1" applyFill="1" applyBorder="1" applyAlignment="1" applyProtection="1">
      <alignment horizontal="center"/>
      <protection locked="0"/>
    </xf>
    <xf numFmtId="0" fontId="73" fillId="0" borderId="94" xfId="0" applyFont="1" applyBorder="1" applyProtection="1">
      <protection hidden="1"/>
    </xf>
    <xf numFmtId="0" fontId="253" fillId="0" borderId="94" xfId="0" applyFont="1" applyBorder="1" applyAlignment="1" applyProtection="1">
      <alignment horizontal="left" vertical="center" wrapText="1"/>
      <protection hidden="1"/>
    </xf>
    <xf numFmtId="0" fontId="140" fillId="0" borderId="103" xfId="4" applyNumberFormat="1" applyFont="1" applyFill="1" applyBorder="1" applyAlignment="1" applyProtection="1">
      <protection locked="0"/>
    </xf>
    <xf numFmtId="0" fontId="73" fillId="0" borderId="94" xfId="4" applyNumberFormat="1" applyFont="1" applyFill="1" applyBorder="1" applyAlignment="1" applyProtection="1">
      <protection locked="0"/>
    </xf>
    <xf numFmtId="0" fontId="73" fillId="0" borderId="94" xfId="0" applyFont="1" applyBorder="1" applyAlignment="1" applyProtection="1">
      <alignment horizontal="left" vertical="center"/>
      <protection hidden="1"/>
    </xf>
    <xf numFmtId="0" fontId="73" fillId="0" borderId="94" xfId="4" applyNumberFormat="1" applyFont="1" applyFill="1" applyBorder="1" applyAlignment="1" applyProtection="1">
      <alignment horizontal="center"/>
      <protection locked="0"/>
    </xf>
    <xf numFmtId="0" fontId="73" fillId="0" borderId="108" xfId="4" applyNumberFormat="1" applyFont="1" applyFill="1" applyBorder="1" applyAlignment="1" applyProtection="1">
      <alignment horizontal="center"/>
      <protection locked="0"/>
    </xf>
    <xf numFmtId="0" fontId="73" fillId="0" borderId="99" xfId="0" applyFont="1" applyBorder="1"/>
    <xf numFmtId="0" fontId="73" fillId="0" borderId="0" xfId="4" applyNumberFormat="1" applyFont="1" applyFill="1" applyBorder="1" applyAlignment="1" applyProtection="1">
      <protection locked="0"/>
    </xf>
    <xf numFmtId="0" fontId="140" fillId="0" borderId="0" xfId="4" applyNumberFormat="1" applyFont="1" applyFill="1" applyBorder="1" applyAlignment="1" applyProtection="1">
      <alignment horizontal="center"/>
      <protection locked="0"/>
    </xf>
    <xf numFmtId="0" fontId="140" fillId="0" borderId="0" xfId="4" applyNumberFormat="1" applyFont="1" applyFill="1" applyBorder="1" applyAlignment="1" applyProtection="1">
      <protection locked="0"/>
    </xf>
    <xf numFmtId="0" fontId="73" fillId="0" borderId="0" xfId="4" applyNumberFormat="1" applyFont="1" applyFill="1" applyBorder="1" applyAlignment="1" applyProtection="1">
      <alignment horizontal="center"/>
      <protection locked="0"/>
    </xf>
    <xf numFmtId="4" fontId="0" fillId="5" borderId="4" xfId="0" applyNumberFormat="1" applyFill="1" applyBorder="1" applyProtection="1">
      <protection locked="0"/>
    </xf>
    <xf numFmtId="182" fontId="0" fillId="5" borderId="4" xfId="0" applyNumberFormat="1" applyFill="1" applyBorder="1" applyProtection="1">
      <protection locked="0"/>
    </xf>
    <xf numFmtId="0" fontId="79" fillId="15" borderId="0" xfId="0" applyFont="1" applyFill="1"/>
    <xf numFmtId="0" fontId="227" fillId="34" borderId="62" xfId="0" applyFont="1" applyFill="1" applyBorder="1" applyAlignment="1" applyProtection="1">
      <alignment vertical="center" wrapText="1"/>
      <protection hidden="1"/>
    </xf>
    <xf numFmtId="44" fontId="72" fillId="5" borderId="36" xfId="59" applyFont="1" applyFill="1" applyBorder="1" applyAlignment="1" applyProtection="1">
      <alignment horizontal="center"/>
      <protection locked="0"/>
    </xf>
    <xf numFmtId="0" fontId="103" fillId="0" borderId="101" xfId="0" applyFont="1" applyBorder="1" applyProtection="1">
      <protection locked="0"/>
    </xf>
    <xf numFmtId="0" fontId="73" fillId="10" borderId="0" xfId="4" applyNumberFormat="1" applyFont="1" applyFill="1" applyBorder="1" applyAlignment="1" applyProtection="1">
      <alignment horizontal="left" vertical="center" wrapText="1"/>
      <protection hidden="1"/>
    </xf>
    <xf numFmtId="0" fontId="73" fillId="0" borderId="0" xfId="4" applyNumberFormat="1" applyFont="1" applyFill="1" applyBorder="1" applyAlignment="1" applyProtection="1">
      <protection hidden="1"/>
    </xf>
    <xf numFmtId="0" fontId="2" fillId="0" borderId="8" xfId="0" applyFont="1" applyBorder="1" applyAlignment="1">
      <alignment horizontal="center" vertical="center"/>
    </xf>
    <xf numFmtId="0" fontId="75" fillId="8" borderId="0" xfId="0" applyFont="1" applyFill="1" applyAlignment="1">
      <alignment horizontal="center"/>
    </xf>
    <xf numFmtId="0" fontId="203" fillId="10" borderId="32" xfId="0" applyFont="1" applyFill="1" applyBorder="1" applyAlignment="1" applyProtection="1">
      <alignment horizontal="left" vertical="center"/>
      <protection hidden="1"/>
    </xf>
    <xf numFmtId="0" fontId="203" fillId="10" borderId="0" xfId="0" applyFont="1" applyFill="1" applyAlignment="1" applyProtection="1">
      <alignment horizontal="left" vertical="center"/>
      <protection hidden="1"/>
    </xf>
    <xf numFmtId="0" fontId="0" fillId="0" borderId="28" xfId="0" applyBorder="1" applyAlignment="1" applyProtection="1">
      <alignment horizontal="center"/>
      <protection hidden="1"/>
    </xf>
    <xf numFmtId="0" fontId="201" fillId="10" borderId="0" xfId="0" applyFont="1" applyFill="1" applyAlignment="1" applyProtection="1">
      <alignment horizontal="left" vertical="center"/>
      <protection hidden="1"/>
    </xf>
    <xf numFmtId="44" fontId="0" fillId="0" borderId="2" xfId="59" applyFont="1" applyBorder="1"/>
    <xf numFmtId="0" fontId="0" fillId="0" borderId="20" xfId="0" applyBorder="1"/>
    <xf numFmtId="0" fontId="0" fillId="0" borderId="21" xfId="0" applyBorder="1"/>
    <xf numFmtId="0" fontId="0" fillId="0" borderId="22" xfId="0" applyBorder="1"/>
    <xf numFmtId="44" fontId="0" fillId="0" borderId="17" xfId="0" applyNumberFormat="1" applyBorder="1"/>
    <xf numFmtId="44" fontId="0" fillId="0" borderId="23" xfId="0" applyNumberFormat="1" applyBorder="1"/>
    <xf numFmtId="0" fontId="79" fillId="37" borderId="53" xfId="0" applyFont="1" applyFill="1" applyBorder="1"/>
    <xf numFmtId="0" fontId="79" fillId="0" borderId="52" xfId="0" applyFont="1" applyBorder="1"/>
    <xf numFmtId="0" fontId="79" fillId="0" borderId="56" xfId="0" applyFont="1" applyBorder="1"/>
    <xf numFmtId="0" fontId="79" fillId="38" borderId="54" xfId="0" applyFont="1" applyFill="1" applyBorder="1"/>
    <xf numFmtId="0" fontId="79" fillId="38" borderId="112" xfId="0" applyFont="1" applyFill="1" applyBorder="1"/>
    <xf numFmtId="0" fontId="79" fillId="38" borderId="21" xfId="0" applyFont="1" applyFill="1" applyBorder="1"/>
    <xf numFmtId="0" fontId="79" fillId="38" borderId="22" xfId="0" applyFont="1" applyFill="1" applyBorder="1"/>
    <xf numFmtId="43" fontId="0" fillId="0" borderId="18" xfId="4" applyFont="1" applyBorder="1"/>
    <xf numFmtId="43" fontId="0" fillId="0" borderId="2" xfId="4" applyFont="1" applyBorder="1"/>
    <xf numFmtId="43" fontId="0" fillId="0" borderId="31" xfId="4" applyFont="1" applyBorder="1"/>
    <xf numFmtId="43" fontId="0" fillId="0" borderId="17" xfId="4" applyFont="1" applyBorder="1"/>
    <xf numFmtId="44" fontId="0" fillId="0" borderId="17" xfId="59" applyFont="1" applyBorder="1"/>
    <xf numFmtId="43" fontId="79" fillId="37" borderId="113" xfId="4" applyFont="1" applyFill="1" applyBorder="1"/>
    <xf numFmtId="43" fontId="79" fillId="37" borderId="111" xfId="4" applyFont="1" applyFill="1" applyBorder="1"/>
    <xf numFmtId="44" fontId="79" fillId="37" borderId="111" xfId="59" applyFont="1" applyFill="1" applyBorder="1"/>
    <xf numFmtId="44" fontId="79" fillId="37" borderId="51" xfId="59" applyFont="1" applyFill="1" applyBorder="1"/>
    <xf numFmtId="0" fontId="0" fillId="0" borderId="16" xfId="0" applyBorder="1"/>
    <xf numFmtId="0" fontId="0" fillId="0" borderId="112" xfId="0" applyBorder="1"/>
    <xf numFmtId="0" fontId="0" fillId="0" borderId="31" xfId="0" applyBorder="1"/>
    <xf numFmtId="0" fontId="108" fillId="15" borderId="0" xfId="0" applyFont="1" applyFill="1"/>
    <xf numFmtId="0" fontId="257" fillId="0" borderId="2" xfId="144" applyBorder="1"/>
    <xf numFmtId="0" fontId="208" fillId="0" borderId="32" xfId="0" applyFont="1" applyBorder="1" applyAlignment="1" applyProtection="1">
      <alignment horizontal="right" vertical="center"/>
      <protection hidden="1"/>
    </xf>
    <xf numFmtId="0" fontId="0" fillId="0" borderId="32" xfId="0" applyBorder="1" applyAlignment="1">
      <alignment horizontal="right"/>
    </xf>
    <xf numFmtId="0" fontId="0" fillId="0" borderId="49" xfId="0" applyBorder="1" applyAlignment="1">
      <alignment horizontal="right"/>
    </xf>
    <xf numFmtId="0" fontId="0" fillId="0" borderId="29" xfId="0" applyBorder="1" applyAlignment="1">
      <alignment horizontal="right"/>
    </xf>
    <xf numFmtId="0" fontId="0" fillId="0" borderId="46" xfId="0" applyBorder="1"/>
    <xf numFmtId="0" fontId="208" fillId="10" borderId="32" xfId="0" applyFont="1" applyFill="1" applyBorder="1" applyAlignment="1" applyProtection="1">
      <alignment horizontal="right" vertical="center" wrapText="1"/>
      <protection hidden="1"/>
    </xf>
    <xf numFmtId="0" fontId="259" fillId="0" borderId="32" xfId="0" applyFont="1" applyBorder="1" applyAlignment="1" applyProtection="1">
      <alignment horizontal="right" vertical="center"/>
      <protection hidden="1"/>
    </xf>
    <xf numFmtId="0" fontId="201" fillId="0" borderId="32" xfId="0" applyFont="1" applyBorder="1" applyAlignment="1" applyProtection="1">
      <alignment horizontal="right" vertical="center" wrapText="1"/>
      <protection hidden="1"/>
    </xf>
    <xf numFmtId="2" fontId="250" fillId="0" borderId="4" xfId="4" applyNumberFormat="1" applyFont="1" applyFill="1" applyBorder="1" applyAlignment="1" applyProtection="1">
      <alignment horizontal="center"/>
      <protection hidden="1"/>
    </xf>
    <xf numFmtId="3" fontId="250" fillId="5" borderId="4" xfId="4" applyNumberFormat="1" applyFont="1" applyFill="1" applyBorder="1" applyAlignment="1" applyProtection="1">
      <alignment horizontal="center" wrapText="1"/>
      <protection locked="0"/>
    </xf>
    <xf numFmtId="0" fontId="250" fillId="0" borderId="4" xfId="4" applyNumberFormat="1" applyFont="1" applyFill="1" applyBorder="1" applyAlignment="1" applyProtection="1">
      <alignment horizontal="center"/>
      <protection hidden="1"/>
    </xf>
    <xf numFmtId="3" fontId="250" fillId="5" borderId="4" xfId="4" applyNumberFormat="1" applyFont="1" applyFill="1" applyBorder="1" applyAlignment="1" applyProtection="1">
      <alignment wrapText="1"/>
      <protection locked="0"/>
    </xf>
    <xf numFmtId="44" fontId="250" fillId="5" borderId="4" xfId="59" applyFont="1" applyFill="1" applyBorder="1" applyAlignment="1" applyProtection="1">
      <alignment wrapText="1"/>
      <protection locked="0"/>
    </xf>
    <xf numFmtId="2" fontId="250" fillId="5" borderId="4" xfId="4" applyNumberFormat="1" applyFont="1" applyFill="1" applyBorder="1" applyAlignment="1" applyProtection="1">
      <alignment horizontal="center"/>
      <protection locked="0"/>
    </xf>
    <xf numFmtId="37" fontId="98" fillId="0" borderId="48" xfId="4" applyNumberFormat="1" applyFont="1" applyFill="1" applyBorder="1" applyAlignment="1" applyProtection="1">
      <protection locked="0"/>
    </xf>
    <xf numFmtId="169" fontId="250" fillId="0" borderId="39" xfId="4" applyNumberFormat="1" applyFont="1" applyBorder="1" applyAlignment="1" applyProtection="1">
      <protection hidden="1"/>
    </xf>
    <xf numFmtId="166" fontId="250" fillId="0" borderId="4" xfId="4" applyNumberFormat="1" applyFont="1" applyFill="1" applyBorder="1" applyAlignment="1" applyProtection="1">
      <protection hidden="1"/>
    </xf>
    <xf numFmtId="166" fontId="250" fillId="0" borderId="39" xfId="4" applyNumberFormat="1" applyFont="1" applyFill="1" applyBorder="1" applyAlignment="1" applyProtection="1">
      <protection hidden="1"/>
    </xf>
    <xf numFmtId="0" fontId="226" fillId="0" borderId="0" xfId="0" applyFont="1" applyAlignment="1" applyProtection="1">
      <alignment horizontal="center" vertical="center"/>
      <protection hidden="1"/>
    </xf>
    <xf numFmtId="0" fontId="79" fillId="39" borderId="15" xfId="0" applyFont="1" applyFill="1" applyBorder="1"/>
    <xf numFmtId="0" fontId="79" fillId="39" borderId="2" xfId="0" applyFont="1" applyFill="1" applyBorder="1"/>
    <xf numFmtId="0" fontId="79" fillId="39" borderId="16" xfId="0" applyFont="1" applyFill="1" applyBorder="1"/>
    <xf numFmtId="0" fontId="75" fillId="8" borderId="62" xfId="0" applyFont="1" applyFill="1" applyBorder="1" applyAlignment="1">
      <alignment horizontal="right"/>
    </xf>
    <xf numFmtId="0" fontId="0" fillId="0" borderId="64" xfId="0" applyBorder="1"/>
    <xf numFmtId="0" fontId="0" fillId="0" borderId="114" xfId="0" applyBorder="1"/>
    <xf numFmtId="0" fontId="226" fillId="0" borderId="32" xfId="0" applyFont="1" applyBorder="1" applyAlignment="1" applyProtection="1">
      <alignment horizontal="center" vertical="center"/>
      <protection hidden="1"/>
    </xf>
    <xf numFmtId="0" fontId="226" fillId="0" borderId="28" xfId="0" applyFont="1" applyBorder="1" applyAlignment="1" applyProtection="1">
      <alignment horizontal="center" vertical="center"/>
      <protection hidden="1"/>
    </xf>
    <xf numFmtId="0" fontId="208" fillId="0" borderId="0" xfId="0" applyFont="1" applyAlignment="1" applyProtection="1">
      <alignment horizontal="right" vertical="center"/>
      <protection hidden="1"/>
    </xf>
    <xf numFmtId="0" fontId="259" fillId="0" borderId="0" xfId="0" applyFont="1" applyAlignment="1" applyProtection="1">
      <alignment horizontal="right" vertical="top" wrapText="1"/>
      <protection hidden="1"/>
    </xf>
    <xf numFmtId="0" fontId="206" fillId="10" borderId="0" xfId="0" applyFont="1" applyFill="1" applyAlignment="1" applyProtection="1">
      <alignment vertical="center" wrapText="1"/>
      <protection hidden="1"/>
    </xf>
    <xf numFmtId="0" fontId="201" fillId="0" borderId="0" xfId="0" applyFont="1" applyAlignment="1" applyProtection="1">
      <alignment horizontal="right" vertical="center" wrapText="1"/>
      <protection hidden="1"/>
    </xf>
    <xf numFmtId="37" fontId="250" fillId="5" borderId="4" xfId="4" applyNumberFormat="1" applyFont="1" applyFill="1" applyBorder="1" applyAlignment="1" applyProtection="1">
      <alignment horizontal="center"/>
      <protection locked="0"/>
    </xf>
    <xf numFmtId="3" fontId="78" fillId="2" borderId="12" xfId="3" applyNumberFormat="1" applyFont="1" applyBorder="1" applyProtection="1">
      <protection locked="0"/>
    </xf>
    <xf numFmtId="172" fontId="78" fillId="0" borderId="74" xfId="3" applyNumberFormat="1" applyFont="1" applyFill="1" applyBorder="1" applyProtection="1">
      <protection locked="0"/>
    </xf>
    <xf numFmtId="0" fontId="78" fillId="2" borderId="12" xfId="3" applyFont="1" applyBorder="1" applyProtection="1">
      <protection locked="0"/>
    </xf>
    <xf numFmtId="0" fontId="0" fillId="15" borderId="12" xfId="0" applyFill="1" applyBorder="1"/>
    <xf numFmtId="2" fontId="0" fillId="11" borderId="12" xfId="0" applyNumberFormat="1" applyFill="1" applyBorder="1"/>
    <xf numFmtId="2" fontId="0" fillId="15" borderId="12" xfId="0" applyNumberFormat="1" applyFill="1" applyBorder="1"/>
    <xf numFmtId="2" fontId="0" fillId="15" borderId="12" xfId="0" applyNumberFormat="1" applyFill="1" applyBorder="1" applyAlignment="1">
      <alignment horizontal="right"/>
    </xf>
    <xf numFmtId="0" fontId="0" fillId="15" borderId="9" xfId="0" applyFill="1" applyBorder="1"/>
    <xf numFmtId="0" fontId="0" fillId="15" borderId="64" xfId="0" applyFill="1" applyBorder="1"/>
    <xf numFmtId="0" fontId="0" fillId="15" borderId="114" xfId="0" applyFill="1" applyBorder="1"/>
    <xf numFmtId="37" fontId="0" fillId="0" borderId="12" xfId="0" applyNumberFormat="1" applyBorder="1"/>
    <xf numFmtId="0" fontId="0" fillId="15" borderId="12" xfId="0" applyFill="1" applyBorder="1" applyAlignment="1">
      <alignment horizontal="right"/>
    </xf>
    <xf numFmtId="0" fontId="0" fillId="0" borderId="12" xfId="0" applyBorder="1" applyAlignment="1">
      <alignment horizontal="right"/>
    </xf>
    <xf numFmtId="172" fontId="88" fillId="0" borderId="12" xfId="0" applyNumberFormat="1" applyFont="1" applyBorder="1"/>
    <xf numFmtId="170" fontId="88" fillId="0" borderId="12" xfId="0" applyNumberFormat="1" applyFont="1" applyBorder="1"/>
    <xf numFmtId="172" fontId="88" fillId="0" borderId="64" xfId="0" applyNumberFormat="1" applyFont="1" applyBorder="1"/>
    <xf numFmtId="172" fontId="88" fillId="0" borderId="114" xfId="0" applyNumberFormat="1" applyFont="1" applyBorder="1"/>
    <xf numFmtId="2" fontId="88" fillId="0" borderId="12" xfId="0" applyNumberFormat="1" applyFont="1" applyBorder="1"/>
    <xf numFmtId="178" fontId="88" fillId="0" borderId="12" xfId="4" applyNumberFormat="1" applyFont="1" applyBorder="1"/>
    <xf numFmtId="170" fontId="88" fillId="0" borderId="7" xfId="0" applyNumberFormat="1" applyFont="1" applyBorder="1"/>
    <xf numFmtId="0" fontId="78" fillId="2" borderId="115" xfId="3" applyFont="1" applyBorder="1" applyProtection="1">
      <protection locked="0"/>
    </xf>
    <xf numFmtId="0" fontId="78" fillId="2" borderId="116" xfId="3" applyFont="1" applyBorder="1" applyProtection="1">
      <protection locked="0"/>
    </xf>
    <xf numFmtId="0" fontId="78" fillId="2" borderId="17" xfId="3" applyFont="1" applyBorder="1" applyProtection="1">
      <protection locked="0"/>
    </xf>
    <xf numFmtId="0" fontId="0" fillId="15" borderId="37" xfId="0" applyFill="1" applyBorder="1"/>
    <xf numFmtId="0" fontId="78" fillId="5" borderId="116" xfId="3" applyFont="1" applyFill="1" applyBorder="1" applyProtection="1">
      <protection locked="0"/>
    </xf>
    <xf numFmtId="172" fontId="78" fillId="2" borderId="115" xfId="3" applyNumberFormat="1" applyFont="1" applyBorder="1" applyProtection="1">
      <protection locked="0"/>
    </xf>
    <xf numFmtId="172" fontId="78" fillId="0" borderId="115" xfId="3" applyNumberFormat="1" applyFont="1" applyFill="1" applyBorder="1" applyProtection="1">
      <protection locked="0"/>
    </xf>
    <xf numFmtId="183" fontId="78" fillId="2" borderId="116" xfId="3" applyNumberFormat="1" applyFont="1" applyBorder="1" applyProtection="1">
      <protection locked="0"/>
    </xf>
    <xf numFmtId="0" fontId="78" fillId="2" borderId="37" xfId="3" applyFont="1" applyBorder="1" applyProtection="1">
      <protection locked="0"/>
    </xf>
    <xf numFmtId="0" fontId="0" fillId="15" borderId="17" xfId="0" applyFill="1" applyBorder="1"/>
    <xf numFmtId="2" fontId="0" fillId="15" borderId="17" xfId="0" applyNumberFormat="1" applyFill="1" applyBorder="1"/>
    <xf numFmtId="0" fontId="0" fillId="0" borderId="37" xfId="0" applyBorder="1" applyAlignment="1">
      <alignment horizontal="right"/>
    </xf>
    <xf numFmtId="0" fontId="0" fillId="15" borderId="30" xfId="0" applyFill="1" applyBorder="1"/>
    <xf numFmtId="37" fontId="0" fillId="0" borderId="17" xfId="0" applyNumberFormat="1" applyBorder="1"/>
    <xf numFmtId="0" fontId="0" fillId="15" borderId="17" xfId="0" applyFill="1" applyBorder="1" applyAlignment="1">
      <alignment horizontal="right"/>
    </xf>
    <xf numFmtId="0" fontId="0" fillId="0" borderId="17" xfId="0" applyBorder="1" applyAlignment="1">
      <alignment horizontal="right"/>
    </xf>
    <xf numFmtId="0" fontId="209" fillId="0" borderId="0" xfId="0" applyFont="1" applyAlignment="1" applyProtection="1">
      <alignment horizontal="right" vertical="center"/>
      <protection hidden="1"/>
    </xf>
    <xf numFmtId="0" fontId="209" fillId="0" borderId="32" xfId="0" applyFont="1" applyBorder="1" applyAlignment="1" applyProtection="1">
      <alignment horizontal="right" vertical="center"/>
      <protection hidden="1"/>
    </xf>
    <xf numFmtId="0" fontId="261" fillId="10" borderId="32" xfId="0" applyFont="1" applyFill="1" applyBorder="1" applyAlignment="1" applyProtection="1">
      <alignment horizontal="right" vertical="center" wrapText="1"/>
      <protection hidden="1"/>
    </xf>
    <xf numFmtId="0" fontId="261" fillId="0" borderId="0" xfId="0" applyFont="1" applyAlignment="1" applyProtection="1">
      <alignment vertical="center"/>
      <protection hidden="1"/>
    </xf>
    <xf numFmtId="44" fontId="250" fillId="0" borderId="4" xfId="59" applyFont="1" applyBorder="1" applyAlignment="1">
      <alignment horizontal="center"/>
    </xf>
    <xf numFmtId="0" fontId="75" fillId="8" borderId="11" xfId="0" applyFont="1" applyFill="1" applyBorder="1" applyAlignment="1">
      <alignment horizontal="center" wrapText="1"/>
    </xf>
    <xf numFmtId="0" fontId="0" fillId="5" borderId="66" xfId="0" applyFill="1" applyBorder="1"/>
    <xf numFmtId="0" fontId="0" fillId="5" borderId="95" xfId="0" applyFill="1" applyBorder="1"/>
    <xf numFmtId="44" fontId="0" fillId="5" borderId="67" xfId="59" applyFont="1" applyFill="1" applyBorder="1"/>
    <xf numFmtId="0" fontId="0" fillId="5" borderId="50" xfId="0" applyFill="1" applyBorder="1"/>
    <xf numFmtId="0" fontId="0" fillId="5" borderId="51" xfId="0" applyFill="1" applyBorder="1"/>
    <xf numFmtId="37" fontId="78" fillId="27" borderId="2" xfId="3" applyNumberFormat="1" applyFont="1" applyFill="1" applyBorder="1" applyProtection="1">
      <protection locked="0"/>
    </xf>
    <xf numFmtId="0" fontId="78" fillId="15" borderId="2" xfId="3" applyFont="1" applyFill="1" applyBorder="1" applyProtection="1">
      <protection locked="0"/>
    </xf>
    <xf numFmtId="0" fontId="98" fillId="10" borderId="0" xfId="0" applyFont="1" applyFill="1"/>
    <xf numFmtId="0" fontId="98" fillId="15" borderId="60" xfId="0" applyFont="1" applyFill="1" applyBorder="1" applyAlignment="1">
      <alignment horizontal="left"/>
    </xf>
    <xf numFmtId="0" fontId="0" fillId="40" borderId="32" xfId="0" applyFill="1" applyBorder="1" applyAlignment="1">
      <alignment vertical="top" wrapText="1"/>
    </xf>
    <xf numFmtId="0" fontId="0" fillId="40" borderId="0" xfId="0" applyFill="1" applyAlignment="1">
      <alignment vertical="top" wrapText="1"/>
    </xf>
    <xf numFmtId="0" fontId="111" fillId="40" borderId="32" xfId="0" applyFont="1" applyFill="1" applyBorder="1" applyAlignment="1">
      <alignment vertical="top" wrapText="1"/>
    </xf>
    <xf numFmtId="0" fontId="111" fillId="40" borderId="0" xfId="0" applyFont="1" applyFill="1" applyAlignment="1">
      <alignment vertical="top" wrapText="1"/>
    </xf>
    <xf numFmtId="0" fontId="263" fillId="5" borderId="2" xfId="0" applyFont="1" applyFill="1" applyBorder="1" applyAlignment="1">
      <alignment horizontal="center" vertical="center" wrapText="1"/>
    </xf>
    <xf numFmtId="0" fontId="107" fillId="5" borderId="2" xfId="0" applyFont="1" applyFill="1" applyBorder="1" applyAlignment="1">
      <alignment horizontal="center" vertical="center"/>
    </xf>
    <xf numFmtId="0" fontId="79" fillId="5" borderId="2" xfId="0" applyFont="1" applyFill="1" applyBorder="1" applyAlignment="1">
      <alignment horizontal="center" vertical="center" wrapText="1"/>
    </xf>
    <xf numFmtId="0" fontId="107" fillId="5" borderId="2" xfId="0" applyFont="1" applyFill="1" applyBorder="1" applyAlignment="1">
      <alignment horizontal="center" vertical="center" wrapText="1"/>
    </xf>
    <xf numFmtId="0" fontId="79" fillId="5" borderId="2" xfId="0" applyFont="1" applyFill="1" applyBorder="1" applyAlignment="1">
      <alignment vertical="center" wrapText="1"/>
    </xf>
    <xf numFmtId="0" fontId="0" fillId="0" borderId="2" xfId="0" applyBorder="1" applyAlignment="1">
      <alignment vertical="center" wrapText="1"/>
    </xf>
    <xf numFmtId="0" fontId="265" fillId="10" borderId="2" xfId="0" applyFont="1" applyFill="1" applyBorder="1"/>
    <xf numFmtId="2" fontId="0" fillId="10" borderId="2" xfId="0" applyNumberFormat="1" applyFill="1" applyBorder="1"/>
    <xf numFmtId="169" fontId="0" fillId="10" borderId="2" xfId="4" applyNumberFormat="1" applyFont="1" applyFill="1" applyBorder="1"/>
    <xf numFmtId="0" fontId="266" fillId="0" borderId="2" xfId="145" applyFont="1" applyBorder="1"/>
    <xf numFmtId="0" fontId="0" fillId="0" borderId="2" xfId="0" applyBorder="1" applyAlignment="1">
      <alignment wrapText="1"/>
    </xf>
    <xf numFmtId="170" fontId="0" fillId="10" borderId="2" xfId="0" applyNumberFormat="1" applyFill="1" applyBorder="1"/>
    <xf numFmtId="170" fontId="72" fillId="0" borderId="2" xfId="4" applyNumberFormat="1" applyFont="1" applyBorder="1"/>
    <xf numFmtId="170" fontId="0" fillId="0" borderId="2" xfId="0" applyNumberFormat="1" applyBorder="1" applyAlignment="1">
      <alignment horizontal="right"/>
    </xf>
    <xf numFmtId="0" fontId="0" fillId="0" borderId="0" xfId="0" applyAlignment="1">
      <alignment vertical="center" wrapText="1"/>
    </xf>
    <xf numFmtId="170" fontId="108" fillId="0" borderId="0" xfId="0" applyNumberFormat="1" applyFont="1"/>
    <xf numFmtId="0" fontId="80" fillId="10" borderId="0" xfId="0" applyFont="1" applyFill="1"/>
    <xf numFmtId="43" fontId="0" fillId="0" borderId="0" xfId="0" applyNumberFormat="1" applyProtection="1">
      <protection hidden="1"/>
    </xf>
    <xf numFmtId="170" fontId="0" fillId="15" borderId="2" xfId="0" applyNumberFormat="1" applyFill="1" applyBorder="1" applyAlignment="1">
      <alignment horizontal="center"/>
    </xf>
    <xf numFmtId="0" fontId="75" fillId="8" borderId="11" xfId="0" applyFont="1" applyFill="1" applyBorder="1" applyAlignment="1" applyProtection="1">
      <alignment horizontal="center"/>
      <protection locked="0"/>
    </xf>
    <xf numFmtId="3" fontId="269" fillId="0" borderId="4" xfId="4" applyNumberFormat="1" applyFont="1" applyFill="1" applyBorder="1" applyAlignment="1" applyProtection="1">
      <alignment horizontal="center" wrapText="1"/>
      <protection hidden="1"/>
    </xf>
    <xf numFmtId="169" fontId="269" fillId="0" borderId="4" xfId="4" applyNumberFormat="1" applyFont="1" applyBorder="1" applyAlignment="1" applyProtection="1">
      <alignment horizontal="right"/>
      <protection hidden="1"/>
    </xf>
    <xf numFmtId="43" fontId="269" fillId="0" borderId="4" xfId="4" applyFont="1" applyBorder="1" applyAlignment="1" applyProtection="1">
      <alignment horizontal="right"/>
      <protection hidden="1"/>
    </xf>
    <xf numFmtId="3" fontId="269" fillId="0" borderId="4" xfId="4" applyNumberFormat="1" applyFont="1" applyFill="1" applyBorder="1" applyAlignment="1" applyProtection="1">
      <alignment horizontal="right" wrapText="1"/>
      <protection hidden="1"/>
    </xf>
    <xf numFmtId="3" fontId="267" fillId="0" borderId="0" xfId="4" applyNumberFormat="1" applyFont="1" applyFill="1" applyBorder="1" applyAlignment="1" applyProtection="1">
      <alignment wrapText="1"/>
      <protection hidden="1"/>
    </xf>
    <xf numFmtId="167" fontId="0" fillId="5" borderId="65" xfId="59" applyNumberFormat="1" applyFont="1" applyFill="1" applyBorder="1" applyAlignment="1" applyProtection="1">
      <alignment horizontal="center"/>
      <protection hidden="1"/>
    </xf>
    <xf numFmtId="0" fontId="0" fillId="10" borderId="52" xfId="0" applyFill="1" applyBorder="1" applyAlignment="1" applyProtection="1">
      <alignment horizontal="center"/>
      <protection hidden="1"/>
    </xf>
    <xf numFmtId="0" fontId="0" fillId="10" borderId="42" xfId="0" applyFill="1" applyBorder="1" applyProtection="1">
      <protection hidden="1"/>
    </xf>
    <xf numFmtId="0" fontId="0" fillId="5" borderId="52" xfId="0" applyFill="1" applyBorder="1" applyAlignment="1" applyProtection="1">
      <alignment horizontal="center"/>
      <protection hidden="1"/>
    </xf>
    <xf numFmtId="0" fontId="0" fillId="5" borderId="42" xfId="0" applyFill="1" applyBorder="1" applyProtection="1">
      <protection hidden="1"/>
    </xf>
    <xf numFmtId="170" fontId="0" fillId="10" borderId="52" xfId="0" applyNumberFormat="1" applyFill="1" applyBorder="1" applyAlignment="1" applyProtection="1">
      <alignment horizontal="center"/>
      <protection hidden="1"/>
    </xf>
    <xf numFmtId="170" fontId="0" fillId="5" borderId="52" xfId="0" applyNumberFormat="1" applyFill="1" applyBorder="1" applyAlignment="1" applyProtection="1">
      <alignment horizontal="center"/>
      <protection hidden="1"/>
    </xf>
    <xf numFmtId="184" fontId="0" fillId="5" borderId="56" xfId="59" applyNumberFormat="1" applyFont="1" applyFill="1" applyBorder="1" applyAlignment="1" applyProtection="1">
      <alignment horizontal="center"/>
      <protection hidden="1"/>
    </xf>
    <xf numFmtId="0" fontId="75" fillId="8" borderId="2" xfId="0" applyFont="1" applyFill="1" applyBorder="1" applyProtection="1">
      <protection locked="0"/>
    </xf>
    <xf numFmtId="0" fontId="107" fillId="13" borderId="0" xfId="0" applyFont="1" applyFill="1"/>
    <xf numFmtId="43" fontId="0" fillId="5" borderId="2" xfId="4" applyFont="1" applyFill="1" applyBorder="1"/>
    <xf numFmtId="3" fontId="250" fillId="0" borderId="4" xfId="4" applyNumberFormat="1" applyFont="1" applyBorder="1" applyAlignment="1" applyProtection="1">
      <protection hidden="1"/>
    </xf>
    <xf numFmtId="169" fontId="250" fillId="0" borderId="4" xfId="4" applyNumberFormat="1" applyFont="1" applyBorder="1" applyProtection="1">
      <protection hidden="1"/>
    </xf>
    <xf numFmtId="0" fontId="0" fillId="0" borderId="2" xfId="0" applyBorder="1" applyAlignment="1">
      <alignment horizontal="left"/>
    </xf>
    <xf numFmtId="0" fontId="76" fillId="0" borderId="0" xfId="106" applyAlignment="1">
      <alignment vertical="top"/>
    </xf>
    <xf numFmtId="0" fontId="76" fillId="0" borderId="0" xfId="106" applyAlignment="1">
      <alignment horizontal="left"/>
    </xf>
    <xf numFmtId="0" fontId="73" fillId="8" borderId="49" xfId="0" applyFont="1" applyFill="1" applyBorder="1"/>
    <xf numFmtId="0" fontId="73" fillId="8" borderId="29" xfId="0" applyFont="1" applyFill="1" applyBorder="1"/>
    <xf numFmtId="0" fontId="73" fillId="8" borderId="46" xfId="0" applyFont="1" applyFill="1" applyBorder="1"/>
    <xf numFmtId="6" fontId="0" fillId="0" borderId="37" xfId="0" applyNumberFormat="1" applyBorder="1"/>
    <xf numFmtId="6" fontId="0" fillId="0" borderId="28" xfId="0" applyNumberFormat="1" applyBorder="1"/>
    <xf numFmtId="6" fontId="0" fillId="0" borderId="48" xfId="0" applyNumberFormat="1" applyBorder="1"/>
    <xf numFmtId="0" fontId="0" fillId="14" borderId="0" xfId="0" applyFill="1"/>
    <xf numFmtId="44" fontId="78" fillId="15" borderId="70" xfId="59" applyFont="1" applyFill="1" applyBorder="1" applyProtection="1">
      <protection locked="0"/>
    </xf>
    <xf numFmtId="166" fontId="72" fillId="0" borderId="4" xfId="59" applyNumberFormat="1" applyFont="1" applyFill="1" applyBorder="1" applyProtection="1">
      <protection hidden="1"/>
    </xf>
    <xf numFmtId="0" fontId="183" fillId="0" borderId="0" xfId="106" applyFont="1" applyFill="1" applyAlignment="1" applyProtection="1">
      <alignment vertical="top" wrapText="1"/>
      <protection hidden="1"/>
    </xf>
    <xf numFmtId="0" fontId="86" fillId="0" borderId="0" xfId="0" applyFont="1" applyAlignment="1" applyProtection="1">
      <alignment vertical="center"/>
      <protection hidden="1"/>
    </xf>
    <xf numFmtId="0" fontId="172" fillId="0" borderId="80" xfId="0" applyFont="1" applyBorder="1" applyProtection="1">
      <protection hidden="1"/>
    </xf>
    <xf numFmtId="0" fontId="85" fillId="0" borderId="80" xfId="0" applyFont="1" applyBorder="1" applyAlignment="1" applyProtection="1">
      <alignment vertical="center"/>
      <protection hidden="1"/>
    </xf>
    <xf numFmtId="0" fontId="82" fillId="0" borderId="80" xfId="0" applyFont="1" applyBorder="1" applyAlignment="1" applyProtection="1">
      <alignment horizontal="left"/>
      <protection hidden="1"/>
    </xf>
    <xf numFmtId="0" fontId="170" fillId="0" borderId="0" xfId="0" applyFont="1" applyAlignment="1" applyProtection="1">
      <alignment vertical="center"/>
      <protection hidden="1"/>
    </xf>
    <xf numFmtId="0" fontId="81" fillId="0" borderId="5" xfId="0" applyFont="1" applyBorder="1" applyAlignment="1">
      <alignment wrapText="1"/>
    </xf>
    <xf numFmtId="0" fontId="81" fillId="0" borderId="3" xfId="0" applyFont="1" applyBorder="1" applyAlignment="1">
      <alignment wrapText="1"/>
    </xf>
    <xf numFmtId="0" fontId="81" fillId="0" borderId="13" xfId="0" applyFont="1" applyBorder="1" applyAlignment="1">
      <alignment wrapText="1"/>
    </xf>
    <xf numFmtId="0" fontId="81" fillId="5" borderId="4" xfId="0" applyFont="1" applyFill="1" applyBorder="1" applyProtection="1">
      <protection locked="0"/>
    </xf>
    <xf numFmtId="0" fontId="81" fillId="0" borderId="0" xfId="0" applyFont="1" applyAlignment="1">
      <alignment horizontal="center"/>
    </xf>
    <xf numFmtId="0" fontId="81" fillId="0" borderId="2" xfId="0" applyFont="1" applyBorder="1"/>
    <xf numFmtId="0" fontId="2" fillId="5" borderId="2" xfId="0" applyFont="1" applyFill="1" applyBorder="1" applyProtection="1">
      <protection locked="0"/>
    </xf>
    <xf numFmtId="0" fontId="213" fillId="7" borderId="14" xfId="0" applyFont="1" applyFill="1" applyBorder="1" applyAlignment="1" applyProtection="1">
      <alignment vertical="center"/>
      <protection locked="0"/>
    </xf>
    <xf numFmtId="0" fontId="213" fillId="7" borderId="19" xfId="0" applyFont="1" applyFill="1" applyBorder="1" applyAlignment="1" applyProtection="1">
      <alignment vertical="center"/>
      <protection locked="0"/>
    </xf>
    <xf numFmtId="0" fontId="213" fillId="7" borderId="18" xfId="0" applyFont="1" applyFill="1" applyBorder="1" applyAlignment="1" applyProtection="1">
      <alignment vertical="center"/>
      <protection locked="0"/>
    </xf>
    <xf numFmtId="0" fontId="99" fillId="0" borderId="0" xfId="0" applyFont="1" applyAlignment="1">
      <alignment wrapText="1"/>
    </xf>
    <xf numFmtId="0" fontId="81" fillId="5" borderId="4" xfId="0" applyFont="1" applyFill="1" applyBorder="1" applyAlignment="1" applyProtection="1">
      <alignment horizontal="center"/>
      <protection locked="0"/>
    </xf>
    <xf numFmtId="0" fontId="81" fillId="5" borderId="4" xfId="0" applyFont="1" applyFill="1" applyBorder="1" applyAlignment="1">
      <alignment horizontal="center"/>
    </xf>
    <xf numFmtId="0" fontId="214" fillId="8" borderId="14" xfId="0" applyFont="1" applyFill="1" applyBorder="1"/>
    <xf numFmtId="0" fontId="214" fillId="8" borderId="19" xfId="0" applyFont="1" applyFill="1" applyBorder="1"/>
    <xf numFmtId="0" fontId="214" fillId="8" borderId="18" xfId="0" applyFont="1" applyFill="1" applyBorder="1"/>
    <xf numFmtId="0" fontId="18" fillId="0" borderId="0" xfId="0" applyFont="1" applyAlignment="1" applyProtection="1">
      <alignment vertical="center" wrapText="1"/>
      <protection hidden="1"/>
    </xf>
    <xf numFmtId="0" fontId="104" fillId="0" borderId="0" xfId="0" applyFont="1" applyAlignment="1">
      <alignment vertical="center" wrapText="1"/>
    </xf>
    <xf numFmtId="0" fontId="105" fillId="0" borderId="0" xfId="0" applyFont="1" applyAlignment="1">
      <alignment wrapText="1"/>
    </xf>
    <xf numFmtId="0" fontId="105" fillId="0" borderId="0" xfId="0" applyFont="1" applyAlignment="1">
      <alignment vertical="top" wrapText="1"/>
    </xf>
    <xf numFmtId="0" fontId="81" fillId="0" borderId="3" xfId="0" applyFont="1" applyBorder="1" applyAlignment="1">
      <alignment horizontal="center"/>
    </xf>
    <xf numFmtId="49" fontId="76" fillId="0" borderId="0" xfId="106" quotePrefix="1" applyNumberFormat="1" applyAlignment="1" applyProtection="1">
      <alignment horizontal="left" vertical="top" wrapText="1"/>
      <protection hidden="1"/>
    </xf>
    <xf numFmtId="49" fontId="28" fillId="0" borderId="0" xfId="0" quotePrefix="1" applyNumberFormat="1" applyFont="1" applyAlignment="1" applyProtection="1">
      <alignment horizontal="left" vertical="top" wrapText="1"/>
      <protection hidden="1"/>
    </xf>
    <xf numFmtId="49" fontId="55" fillId="0" borderId="0" xfId="0" quotePrefix="1" applyNumberFormat="1" applyFont="1" applyAlignment="1" applyProtection="1">
      <alignment horizontal="left" vertical="top" wrapText="1"/>
      <protection hidden="1"/>
    </xf>
    <xf numFmtId="49" fontId="26" fillId="0" borderId="0" xfId="0" quotePrefix="1" applyNumberFormat="1" applyFont="1" applyAlignment="1" applyProtection="1">
      <alignment horizontal="left" wrapText="1"/>
      <protection hidden="1"/>
    </xf>
    <xf numFmtId="49" fontId="55" fillId="0" borderId="0" xfId="0" applyNumberFormat="1" applyFont="1" applyAlignment="1" applyProtection="1">
      <alignment horizontal="left" vertical="top" wrapText="1"/>
      <protection hidden="1"/>
    </xf>
    <xf numFmtId="49" fontId="55" fillId="0" borderId="0" xfId="0" applyNumberFormat="1" applyFont="1" applyAlignment="1" applyProtection="1">
      <alignment horizontal="left" vertical="center" wrapText="1"/>
      <protection hidden="1"/>
    </xf>
    <xf numFmtId="49" fontId="26" fillId="0" borderId="0" xfId="0" applyNumberFormat="1" applyFont="1" applyAlignment="1" applyProtection="1">
      <alignment horizontal="left" vertical="center" wrapText="1"/>
      <protection hidden="1"/>
    </xf>
    <xf numFmtId="49" fontId="26" fillId="0" borderId="0" xfId="0" quotePrefix="1" applyNumberFormat="1" applyFont="1" applyAlignment="1" applyProtection="1">
      <alignment horizontal="left" vertical="center"/>
      <protection hidden="1"/>
    </xf>
    <xf numFmtId="49" fontId="26" fillId="0" borderId="0" xfId="0" applyNumberFormat="1" applyFont="1" applyAlignment="1" applyProtection="1">
      <alignment horizontal="left" vertical="center"/>
      <protection hidden="1"/>
    </xf>
    <xf numFmtId="49" fontId="26" fillId="0" borderId="0" xfId="0" applyNumberFormat="1" applyFont="1" applyAlignment="1" applyProtection="1">
      <alignment horizontal="left" vertical="top" wrapText="1"/>
      <protection hidden="1"/>
    </xf>
    <xf numFmtId="0" fontId="55" fillId="0" borderId="0" xfId="0" applyFont="1" applyAlignment="1" applyProtection="1">
      <alignment horizontal="left" wrapText="1"/>
      <protection hidden="1"/>
    </xf>
    <xf numFmtId="0" fontId="76" fillId="0" borderId="0" xfId="106" applyAlignment="1" applyProtection="1">
      <alignment horizontal="left" vertical="top" wrapText="1"/>
      <protection hidden="1"/>
    </xf>
    <xf numFmtId="0" fontId="2" fillId="0" borderId="0" xfId="0" applyFont="1" applyAlignment="1" applyProtection="1">
      <alignment horizontal="left" vertical="top" wrapText="1"/>
      <protection hidden="1"/>
    </xf>
    <xf numFmtId="49" fontId="26" fillId="0" borderId="0" xfId="0" applyNumberFormat="1" applyFont="1" applyAlignment="1" applyProtection="1">
      <alignment horizontal="left"/>
      <protection hidden="1"/>
    </xf>
    <xf numFmtId="49" fontId="59"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2" fontId="167" fillId="5" borderId="4" xfId="4" applyNumberFormat="1" applyFont="1" applyFill="1" applyBorder="1" applyAlignment="1" applyProtection="1">
      <alignment horizontal="center"/>
      <protection locked="0"/>
    </xf>
    <xf numFmtId="0" fontId="0" fillId="0" borderId="4" xfId="0" applyBorder="1" applyAlignment="1" applyProtection="1">
      <alignment horizontal="center"/>
      <protection hidden="1"/>
    </xf>
    <xf numFmtId="3" fontId="167" fillId="5" borderId="4" xfId="4" applyNumberFormat="1" applyFont="1" applyFill="1" applyBorder="1" applyAlignment="1" applyProtection="1">
      <alignment horizontal="center"/>
      <protection locked="0"/>
    </xf>
    <xf numFmtId="0" fontId="57" fillId="0" borderId="0" xfId="0" applyFont="1" applyAlignment="1" applyProtection="1">
      <alignment horizontal="center" vertical="center"/>
      <protection hidden="1"/>
    </xf>
    <xf numFmtId="9" fontId="167" fillId="5" borderId="4" xfId="4" applyNumberFormat="1" applyFont="1" applyFill="1" applyBorder="1" applyAlignment="1" applyProtection="1">
      <alignment horizontal="center"/>
      <protection locked="0"/>
    </xf>
    <xf numFmtId="9" fontId="166" fillId="5" borderId="4" xfId="4" applyNumberFormat="1" applyFont="1" applyFill="1" applyBorder="1" applyAlignment="1" applyProtection="1">
      <alignment horizontal="center"/>
      <protection locked="0"/>
    </xf>
    <xf numFmtId="0" fontId="114" fillId="0" borderId="71" xfId="0" applyFont="1" applyBorder="1" applyAlignment="1" applyProtection="1">
      <alignment horizontal="left"/>
      <protection hidden="1"/>
    </xf>
    <xf numFmtId="0" fontId="113" fillId="0" borderId="0" xfId="0" applyFont="1" applyAlignment="1" applyProtection="1">
      <alignment horizontal="center" vertical="center"/>
      <protection hidden="1"/>
    </xf>
    <xf numFmtId="0" fontId="217" fillId="0" borderId="0" xfId="0" applyFont="1" applyAlignment="1" applyProtection="1">
      <alignment horizontal="left" wrapText="1"/>
      <protection hidden="1"/>
    </xf>
    <xf numFmtId="0" fontId="89" fillId="0" borderId="0" xfId="0" applyFont="1" applyAlignment="1" applyProtection="1">
      <alignment horizontal="left"/>
      <protection hidden="1"/>
    </xf>
    <xf numFmtId="3" fontId="166" fillId="5" borderId="4" xfId="4" applyNumberFormat="1" applyFont="1" applyFill="1" applyBorder="1" applyAlignment="1" applyProtection="1">
      <alignment horizontal="center"/>
      <protection locked="0"/>
    </xf>
    <xf numFmtId="0" fontId="215" fillId="0" borderId="0" xfId="0" applyFont="1" applyAlignment="1" applyProtection="1">
      <alignment horizontal="left" wrapText="1"/>
      <protection hidden="1"/>
    </xf>
    <xf numFmtId="0" fontId="216" fillId="0" borderId="0" xfId="0" applyFont="1" applyAlignment="1" applyProtection="1">
      <alignment horizontal="left" wrapText="1"/>
      <protection hidden="1"/>
    </xf>
    <xf numFmtId="0" fontId="99" fillId="5" borderId="19" xfId="0" applyFont="1" applyFill="1" applyBorder="1" applyAlignment="1" applyProtection="1">
      <alignment horizontal="left"/>
      <protection locked="0"/>
    </xf>
    <xf numFmtId="166" fontId="99" fillId="10" borderId="4" xfId="59" applyNumberFormat="1" applyFont="1" applyFill="1" applyBorder="1" applyProtection="1">
      <protection hidden="1"/>
    </xf>
    <xf numFmtId="0" fontId="2" fillId="0" borderId="3" xfId="0" applyFont="1" applyBorder="1" applyAlignment="1" applyProtection="1">
      <alignment horizontal="center"/>
      <protection hidden="1"/>
    </xf>
    <xf numFmtId="0" fontId="3" fillId="0" borderId="3" xfId="0" applyFont="1" applyBorder="1" applyAlignment="1" applyProtection="1">
      <alignment horizontal="right"/>
      <protection hidden="1"/>
    </xf>
    <xf numFmtId="0" fontId="91" fillId="0" borderId="0" xfId="0" applyFont="1" applyAlignment="1" applyProtection="1">
      <alignment horizontal="center" vertical="center" wrapText="1"/>
      <protection hidden="1"/>
    </xf>
    <xf numFmtId="0" fontId="3" fillId="0" borderId="0" xfId="0" applyFont="1" applyAlignment="1" applyProtection="1">
      <alignment horizontal="left" vertical="top" wrapText="1"/>
      <protection hidden="1"/>
    </xf>
    <xf numFmtId="0" fontId="3" fillId="0" borderId="0" xfId="0" applyFont="1" applyAlignment="1" applyProtection="1">
      <alignment horizontal="left" vertical="top"/>
      <protection hidden="1"/>
    </xf>
    <xf numFmtId="0" fontId="89" fillId="0" borderId="0" xfId="0" applyFont="1" applyAlignment="1" applyProtection="1">
      <alignment horizontal="center" wrapText="1"/>
      <protection hidden="1"/>
    </xf>
    <xf numFmtId="0" fontId="89" fillId="0" borderId="0" xfId="0" applyFont="1" applyAlignment="1" applyProtection="1">
      <alignment horizontal="center"/>
      <protection hidden="1"/>
    </xf>
    <xf numFmtId="0" fontId="99" fillId="5" borderId="4" xfId="0" applyFont="1" applyFill="1" applyBorder="1" applyAlignment="1" applyProtection="1">
      <alignment horizontal="left"/>
      <protection locked="0"/>
    </xf>
    <xf numFmtId="44" fontId="99" fillId="5" borderId="4" xfId="0" applyNumberFormat="1" applyFont="1" applyFill="1" applyBorder="1" applyProtection="1">
      <protection locked="0"/>
    </xf>
    <xf numFmtId="14" fontId="99" fillId="5" borderId="4" xfId="0" applyNumberFormat="1" applyFont="1" applyFill="1" applyBorder="1" applyProtection="1">
      <protection locked="0"/>
    </xf>
    <xf numFmtId="0" fontId="99" fillId="5" borderId="4" xfId="0" applyFont="1" applyFill="1" applyBorder="1" applyProtection="1">
      <protection locked="0"/>
    </xf>
    <xf numFmtId="0" fontId="115" fillId="0" borderId="78" xfId="0" applyFont="1" applyBorder="1" applyAlignment="1" applyProtection="1">
      <alignment horizontal="center" vertical="center" wrapText="1"/>
      <protection hidden="1"/>
    </xf>
    <xf numFmtId="0" fontId="114" fillId="0" borderId="83" xfId="0" applyFont="1" applyBorder="1" applyAlignment="1" applyProtection="1">
      <alignment horizontal="left"/>
      <protection hidden="1"/>
    </xf>
    <xf numFmtId="166" fontId="99" fillId="0" borderId="4" xfId="59" applyNumberFormat="1" applyFont="1" applyBorder="1" applyProtection="1">
      <protection hidden="1"/>
    </xf>
    <xf numFmtId="165" fontId="99" fillId="5" borderId="19" xfId="0" applyNumberFormat="1" applyFont="1" applyFill="1" applyBorder="1" applyProtection="1">
      <protection locked="0"/>
    </xf>
    <xf numFmtId="0" fontId="90" fillId="0" borderId="0" xfId="0" applyFont="1" applyAlignment="1" applyProtection="1">
      <alignment vertical="center" wrapText="1"/>
      <protection hidden="1"/>
    </xf>
    <xf numFmtId="0" fontId="81" fillId="10" borderId="4" xfId="0" applyFont="1" applyFill="1" applyBorder="1" applyAlignment="1" applyProtection="1">
      <alignment horizontal="left"/>
      <protection hidden="1"/>
    </xf>
    <xf numFmtId="0" fontId="76" fillId="5" borderId="19" xfId="106" applyFill="1" applyBorder="1" applyAlignment="1" applyProtection="1">
      <alignment horizontal="left"/>
      <protection locked="0"/>
    </xf>
    <xf numFmtId="0" fontId="81" fillId="5" borderId="4" xfId="0" applyFont="1" applyFill="1" applyBorder="1" applyAlignment="1" applyProtection="1">
      <alignment horizontal="left"/>
      <protection locked="0"/>
    </xf>
    <xf numFmtId="0" fontId="89" fillId="0" borderId="0" xfId="0" applyFont="1" applyAlignment="1" applyProtection="1">
      <alignment horizontal="left" vertical="center" wrapText="1"/>
      <protection hidden="1"/>
    </xf>
    <xf numFmtId="0" fontId="89" fillId="0" borderId="0" xfId="0" applyFont="1" applyAlignment="1" applyProtection="1">
      <alignment horizontal="left" vertical="center"/>
      <protection hidden="1"/>
    </xf>
    <xf numFmtId="0" fontId="89" fillId="0" borderId="0" xfId="0" applyFont="1" applyAlignment="1" applyProtection="1">
      <alignment horizontal="right"/>
      <protection hidden="1"/>
    </xf>
    <xf numFmtId="165" fontId="99" fillId="5" borderId="19" xfId="0" applyNumberFormat="1" applyFont="1" applyFill="1" applyBorder="1" applyAlignment="1" applyProtection="1">
      <alignment horizontal="left"/>
      <protection locked="0"/>
    </xf>
    <xf numFmtId="14" fontId="99" fillId="5" borderId="4" xfId="0" applyNumberFormat="1" applyFont="1" applyFill="1" applyBorder="1" applyAlignment="1" applyProtection="1">
      <alignment horizontal="left"/>
      <protection locked="0"/>
    </xf>
    <xf numFmtId="165" fontId="99" fillId="5" borderId="4" xfId="0" applyNumberFormat="1" applyFont="1" applyFill="1" applyBorder="1" applyProtection="1">
      <protection locked="0"/>
    </xf>
    <xf numFmtId="165" fontId="99" fillId="5" borderId="4" xfId="0" applyNumberFormat="1" applyFont="1" applyFill="1" applyBorder="1" applyAlignment="1" applyProtection="1">
      <alignment horizontal="left"/>
      <protection locked="0"/>
    </xf>
    <xf numFmtId="0" fontId="89" fillId="0" borderId="3" xfId="0" applyFont="1" applyBorder="1" applyAlignment="1" applyProtection="1">
      <alignment horizontal="right"/>
      <protection hidden="1"/>
    </xf>
    <xf numFmtId="0" fontId="81" fillId="0" borderId="0" xfId="0" applyFont="1" applyAlignment="1" applyProtection="1">
      <alignment horizontal="left"/>
      <protection hidden="1"/>
    </xf>
    <xf numFmtId="0" fontId="81" fillId="0" borderId="0" xfId="0" applyFont="1" applyAlignment="1" applyProtection="1">
      <alignment horizontal="center"/>
      <protection hidden="1"/>
    </xf>
    <xf numFmtId="0" fontId="99" fillId="0" borderId="3" xfId="0" applyFont="1" applyBorder="1" applyAlignment="1" applyProtection="1">
      <alignment horizontal="left"/>
      <protection hidden="1"/>
    </xf>
    <xf numFmtId="0" fontId="22" fillId="0" borderId="0" xfId="0" applyFont="1" applyAlignment="1" applyProtection="1">
      <alignment horizontal="left" vertical="top" wrapText="1"/>
      <protection hidden="1"/>
    </xf>
    <xf numFmtId="0" fontId="22" fillId="0" borderId="0" xfId="0" applyFont="1" applyAlignment="1" applyProtection="1">
      <alignment horizontal="left" vertical="top"/>
      <protection hidden="1"/>
    </xf>
    <xf numFmtId="0" fontId="2" fillId="0" borderId="0" xfId="0" applyFont="1" applyAlignment="1" applyProtection="1">
      <alignment vertical="top" wrapText="1"/>
      <protection hidden="1"/>
    </xf>
    <xf numFmtId="0" fontId="2"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81" fillId="0" borderId="0" xfId="0" applyFont="1" applyAlignment="1" applyProtection="1">
      <alignment horizontal="left" vertical="top" wrapText="1"/>
      <protection hidden="1"/>
    </xf>
    <xf numFmtId="0" fontId="8" fillId="0" borderId="0" xfId="0" applyFont="1" applyAlignment="1" applyProtection="1">
      <alignment horizontal="left" vertical="center"/>
      <protection hidden="1"/>
    </xf>
    <xf numFmtId="0" fontId="9" fillId="0" borderId="0" xfId="0" applyFont="1" applyAlignment="1" applyProtection="1">
      <alignment horizontal="left"/>
      <protection hidden="1"/>
    </xf>
    <xf numFmtId="0" fontId="76" fillId="0" borderId="0" xfId="106" applyFill="1" applyAlignment="1" applyProtection="1">
      <alignment horizontal="center" vertical="top" wrapText="1"/>
      <protection hidden="1"/>
    </xf>
    <xf numFmtId="0" fontId="2" fillId="0" borderId="0" xfId="0" applyFont="1" applyAlignment="1" applyProtection="1">
      <alignment horizontal="center" vertical="top" wrapText="1"/>
      <protection hidden="1"/>
    </xf>
    <xf numFmtId="0" fontId="10" fillId="0" borderId="0" xfId="0" applyFont="1" applyAlignment="1" applyProtection="1">
      <alignment horizontal="left" vertical="top" wrapText="1"/>
      <protection hidden="1"/>
    </xf>
    <xf numFmtId="0" fontId="114" fillId="0" borderId="71" xfId="0" applyFont="1" applyBorder="1" applyAlignment="1" applyProtection="1">
      <alignment horizontal="left" vertical="center"/>
      <protection hidden="1"/>
    </xf>
    <xf numFmtId="0" fontId="183" fillId="0" borderId="0" xfId="106" applyFont="1" applyFill="1" applyAlignment="1" applyProtection="1">
      <alignment horizontal="left" vertical="top" wrapText="1"/>
      <protection hidden="1"/>
    </xf>
    <xf numFmtId="0" fontId="81" fillId="0" borderId="0" xfId="0" applyFont="1" applyAlignment="1" applyProtection="1">
      <alignment horizontal="left" vertical="top"/>
      <protection hidden="1"/>
    </xf>
    <xf numFmtId="0" fontId="115" fillId="0" borderId="86" xfId="0" applyFont="1" applyBorder="1" applyAlignment="1" applyProtection="1">
      <alignment horizontal="center" wrapText="1"/>
      <protection hidden="1"/>
    </xf>
    <xf numFmtId="0" fontId="115" fillId="0" borderId="86" xfId="0" applyFont="1" applyBorder="1" applyAlignment="1" applyProtection="1">
      <alignment horizontal="center"/>
      <protection hidden="1"/>
    </xf>
    <xf numFmtId="165" fontId="99" fillId="0" borderId="4" xfId="0" applyNumberFormat="1" applyFont="1" applyBorder="1" applyAlignment="1" applyProtection="1">
      <alignment horizontal="left"/>
      <protection hidden="1"/>
    </xf>
    <xf numFmtId="0" fontId="99" fillId="0" borderId="19" xfId="0" applyFont="1" applyBorder="1" applyAlignment="1" applyProtection="1">
      <alignment horizontal="left"/>
      <protection hidden="1"/>
    </xf>
    <xf numFmtId="0" fontId="99" fillId="0" borderId="0" xfId="0" applyFont="1" applyAlignment="1" applyProtection="1">
      <alignment horizontal="left"/>
      <protection hidden="1"/>
    </xf>
    <xf numFmtId="0" fontId="99" fillId="0" borderId="4" xfId="0" applyFont="1" applyBorder="1" applyAlignment="1" applyProtection="1">
      <alignment horizontal="left"/>
      <protection hidden="1"/>
    </xf>
    <xf numFmtId="165" fontId="99" fillId="0" borderId="0" xfId="0" applyNumberFormat="1" applyFont="1" applyAlignment="1" applyProtection="1">
      <alignment horizontal="left"/>
      <protection hidden="1"/>
    </xf>
    <xf numFmtId="0" fontId="218" fillId="0" borderId="0" xfId="0" applyFont="1" applyAlignment="1" applyProtection="1">
      <alignment horizontal="center" vertical="center"/>
      <protection hidden="1"/>
    </xf>
    <xf numFmtId="0" fontId="114" fillId="0" borderId="85" xfId="0" applyFont="1" applyBorder="1" applyAlignment="1" applyProtection="1">
      <alignment horizontal="left"/>
      <protection hidden="1"/>
    </xf>
    <xf numFmtId="0" fontId="89" fillId="0" borderId="0" xfId="0" applyFont="1" applyAlignment="1" applyProtection="1">
      <alignment horizontal="left" vertical="top" wrapText="1"/>
      <protection hidden="1"/>
    </xf>
    <xf numFmtId="0" fontId="81" fillId="0" borderId="0" xfId="0" applyFont="1" applyAlignment="1" applyProtection="1">
      <alignment horizontal="center" vertical="top" wrapText="1"/>
      <protection hidden="1"/>
    </xf>
    <xf numFmtId="166" fontId="99" fillId="0" borderId="84" xfId="59" applyNumberFormat="1" applyFont="1" applyBorder="1" applyProtection="1">
      <protection hidden="1"/>
    </xf>
    <xf numFmtId="0" fontId="3" fillId="0" borderId="0" xfId="0" applyFont="1" applyAlignment="1" applyProtection="1">
      <alignment horizontal="right"/>
      <protection hidden="1"/>
    </xf>
    <xf numFmtId="0" fontId="99" fillId="10" borderId="4" xfId="0" applyFont="1" applyFill="1" applyBorder="1" applyAlignment="1" applyProtection="1">
      <alignment horizontal="left"/>
      <protection hidden="1"/>
    </xf>
    <xf numFmtId="14" fontId="33" fillId="5" borderId="4" xfId="0" applyNumberFormat="1" applyFont="1" applyFill="1" applyBorder="1" applyProtection="1">
      <protection locked="0"/>
    </xf>
    <xf numFmtId="0" fontId="33" fillId="5" borderId="4" xfId="0" applyFont="1" applyFill="1" applyBorder="1" applyProtection="1">
      <protection locked="0"/>
    </xf>
    <xf numFmtId="0" fontId="90" fillId="0" borderId="0" xfId="0" applyFont="1" applyAlignment="1" applyProtection="1">
      <alignment horizontal="center" vertical="top" wrapText="1"/>
      <protection hidden="1"/>
    </xf>
    <xf numFmtId="0" fontId="5" fillId="0" borderId="0" xfId="0" applyFont="1" applyAlignment="1" applyProtection="1">
      <alignment horizontal="center" vertical="center"/>
      <protection hidden="1"/>
    </xf>
    <xf numFmtId="0" fontId="17" fillId="0" borderId="0" xfId="0" applyFont="1" applyAlignment="1" applyProtection="1">
      <alignment horizontal="center"/>
      <protection hidden="1"/>
    </xf>
    <xf numFmtId="0" fontId="81" fillId="0" borderId="0" xfId="0" applyFont="1" applyAlignment="1" applyProtection="1">
      <alignment horizontal="center" vertical="center"/>
      <protection hidden="1"/>
    </xf>
    <xf numFmtId="0" fontId="97" fillId="0" borderId="0" xfId="0" applyFont="1" applyAlignment="1" applyProtection="1">
      <alignment horizontal="left" vertical="center" wrapText="1"/>
      <protection hidden="1"/>
    </xf>
    <xf numFmtId="0" fontId="81" fillId="0" borderId="86" xfId="0" applyFont="1" applyBorder="1" applyAlignment="1" applyProtection="1">
      <alignment horizontal="center" wrapText="1"/>
      <protection hidden="1"/>
    </xf>
    <xf numFmtId="0" fontId="2" fillId="10" borderId="0" xfId="0" applyFont="1" applyFill="1" applyAlignment="1">
      <alignment wrapText="1"/>
    </xf>
    <xf numFmtId="43" fontId="249" fillId="26" borderId="57" xfId="4" applyFont="1" applyFill="1" applyBorder="1" applyAlignment="1" applyProtection="1">
      <alignment horizontal="center"/>
      <protection locked="0"/>
    </xf>
    <xf numFmtId="43" fontId="249" fillId="26" borderId="58" xfId="4" applyFont="1" applyFill="1" applyBorder="1" applyAlignment="1" applyProtection="1">
      <alignment horizontal="center"/>
      <protection locked="0"/>
    </xf>
    <xf numFmtId="43" fontId="249" fillId="26" borderId="59" xfId="4" applyFont="1" applyFill="1" applyBorder="1" applyAlignment="1" applyProtection="1">
      <alignment horizontal="center"/>
      <protection locked="0"/>
    </xf>
    <xf numFmtId="166" fontId="0" fillId="0" borderId="57" xfId="59" applyNumberFormat="1" applyFont="1" applyBorder="1" applyAlignment="1" applyProtection="1">
      <alignment horizontal="center"/>
      <protection hidden="1"/>
    </xf>
    <xf numFmtId="166" fontId="0" fillId="0" borderId="58" xfId="59" applyNumberFormat="1" applyFont="1" applyBorder="1" applyAlignment="1" applyProtection="1">
      <alignment horizontal="center"/>
      <protection hidden="1"/>
    </xf>
    <xf numFmtId="166" fontId="0" fillId="0" borderId="59" xfId="59" applyNumberFormat="1" applyFont="1" applyBorder="1" applyAlignment="1" applyProtection="1">
      <alignment horizontal="center"/>
      <protection hidden="1"/>
    </xf>
    <xf numFmtId="0" fontId="193" fillId="34" borderId="49" xfId="0" applyFont="1" applyFill="1" applyBorder="1" applyAlignment="1">
      <alignment horizontal="center"/>
    </xf>
    <xf numFmtId="0" fontId="193" fillId="34" borderId="29" xfId="0" applyFont="1" applyFill="1" applyBorder="1" applyAlignment="1">
      <alignment horizontal="center"/>
    </xf>
    <xf numFmtId="0" fontId="193" fillId="34" borderId="46" xfId="0" applyFont="1" applyFill="1" applyBorder="1" applyAlignment="1">
      <alignment horizontal="center"/>
    </xf>
    <xf numFmtId="0" fontId="193" fillId="34" borderId="32" xfId="0" applyFont="1" applyFill="1" applyBorder="1" applyAlignment="1">
      <alignment horizontal="center"/>
    </xf>
    <xf numFmtId="0" fontId="193" fillId="34" borderId="0" xfId="0" applyFont="1" applyFill="1" applyAlignment="1">
      <alignment horizontal="center"/>
    </xf>
    <xf numFmtId="0" fontId="193" fillId="34" borderId="28" xfId="0" applyFont="1" applyFill="1" applyBorder="1" applyAlignment="1">
      <alignment horizontal="center"/>
    </xf>
    <xf numFmtId="0" fontId="193" fillId="34" borderId="47" xfId="0" applyFont="1" applyFill="1" applyBorder="1" applyAlignment="1">
      <alignment horizontal="center"/>
    </xf>
    <xf numFmtId="0" fontId="193" fillId="34" borderId="37" xfId="0" applyFont="1" applyFill="1" applyBorder="1" applyAlignment="1">
      <alignment horizontal="center"/>
    </xf>
    <xf numFmtId="0" fontId="193" fillId="34" borderId="48" xfId="0" applyFont="1" applyFill="1" applyBorder="1" applyAlignment="1">
      <alignment horizontal="center"/>
    </xf>
    <xf numFmtId="0" fontId="248" fillId="0" borderId="47" xfId="0" applyFont="1" applyBorder="1" applyAlignment="1">
      <alignment horizontal="left" wrapText="1"/>
    </xf>
    <xf numFmtId="0" fontId="248" fillId="0" borderId="37" xfId="0" applyFont="1" applyBorder="1" applyAlignment="1">
      <alignment horizontal="left" wrapText="1"/>
    </xf>
    <xf numFmtId="0" fontId="193" fillId="30" borderId="49" xfId="0" applyFont="1" applyFill="1" applyBorder="1" applyAlignment="1">
      <alignment horizontal="center"/>
    </xf>
    <xf numFmtId="0" fontId="193" fillId="30" borderId="29" xfId="0" applyFont="1" applyFill="1" applyBorder="1" applyAlignment="1">
      <alignment horizontal="center"/>
    </xf>
    <xf numFmtId="0" fontId="193" fillId="30" borderId="46" xfId="0" applyFont="1" applyFill="1" applyBorder="1" applyAlignment="1">
      <alignment horizontal="center"/>
    </xf>
    <xf numFmtId="0" fontId="193" fillId="30" borderId="32" xfId="0" applyFont="1" applyFill="1" applyBorder="1" applyAlignment="1">
      <alignment horizontal="center"/>
    </xf>
    <xf numFmtId="0" fontId="193" fillId="30" borderId="0" xfId="0" applyFont="1" applyFill="1" applyAlignment="1">
      <alignment horizontal="center"/>
    </xf>
    <xf numFmtId="0" fontId="193" fillId="30" borderId="28" xfId="0" applyFont="1" applyFill="1" applyBorder="1" applyAlignment="1">
      <alignment horizontal="center"/>
    </xf>
    <xf numFmtId="0" fontId="193" fillId="30" borderId="47" xfId="0" applyFont="1" applyFill="1" applyBorder="1" applyAlignment="1">
      <alignment horizontal="center"/>
    </xf>
    <xf numFmtId="0" fontId="193" fillId="30" borderId="37" xfId="0" applyFont="1" applyFill="1" applyBorder="1" applyAlignment="1">
      <alignment horizontal="center"/>
    </xf>
    <xf numFmtId="0" fontId="193" fillId="30" borderId="48" xfId="0" applyFont="1" applyFill="1" applyBorder="1" applyAlignment="1">
      <alignment horizontal="center"/>
    </xf>
    <xf numFmtId="0" fontId="248" fillId="0" borderId="49" xfId="0" applyFont="1" applyBorder="1" applyAlignment="1">
      <alignment horizontal="left" wrapText="1"/>
    </xf>
    <xf numFmtId="0" fontId="248" fillId="0" borderId="46" xfId="0" applyFont="1" applyBorder="1" applyAlignment="1">
      <alignment horizontal="left" wrapText="1"/>
    </xf>
    <xf numFmtId="0" fontId="115" fillId="0" borderId="0" xfId="0" quotePrefix="1" applyFont="1" applyAlignment="1">
      <alignment horizontal="left" vertical="top" wrapText="1"/>
    </xf>
    <xf numFmtId="0" fontId="0" fillId="0" borderId="58" xfId="0" applyBorder="1" applyAlignment="1" applyProtection="1">
      <alignment horizontal="center"/>
      <protection hidden="1"/>
    </xf>
    <xf numFmtId="37" fontId="98" fillId="0" borderId="4" xfId="4" applyNumberFormat="1" applyFont="1" applyFill="1" applyBorder="1" applyAlignment="1" applyProtection="1">
      <alignment horizontal="right"/>
      <protection hidden="1"/>
    </xf>
    <xf numFmtId="37" fontId="98" fillId="0" borderId="36" xfId="4" applyNumberFormat="1" applyFont="1" applyFill="1" applyBorder="1" applyAlignment="1" applyProtection="1">
      <alignment horizontal="right"/>
      <protection hidden="1"/>
    </xf>
    <xf numFmtId="2" fontId="98" fillId="0" borderId="4" xfId="4" applyNumberFormat="1" applyFont="1" applyFill="1" applyBorder="1" applyAlignment="1" applyProtection="1">
      <alignment horizontal="center"/>
      <protection hidden="1"/>
    </xf>
    <xf numFmtId="3" fontId="72" fillId="5" borderId="4" xfId="4" applyNumberFormat="1" applyFont="1" applyFill="1" applyBorder="1" applyAlignment="1" applyProtection="1">
      <alignment horizontal="right" wrapText="1"/>
      <protection locked="0"/>
    </xf>
    <xf numFmtId="0" fontId="72" fillId="0" borderId="4" xfId="4" applyNumberFormat="1" applyFont="1" applyFill="1" applyBorder="1" applyAlignment="1" applyProtection="1">
      <alignment horizontal="center"/>
      <protection hidden="1"/>
    </xf>
    <xf numFmtId="0" fontId="72" fillId="0" borderId="36" xfId="4" applyNumberFormat="1" applyFont="1" applyFill="1" applyBorder="1" applyAlignment="1" applyProtection="1">
      <alignment horizontal="center"/>
      <protection hidden="1"/>
    </xf>
    <xf numFmtId="0" fontId="226" fillId="34" borderId="57" xfId="0" applyFont="1" applyFill="1" applyBorder="1" applyAlignment="1" applyProtection="1">
      <alignment horizontal="center" vertical="center"/>
      <protection hidden="1"/>
    </xf>
    <xf numFmtId="0" fontId="226" fillId="34" borderId="58" xfId="0" applyFont="1" applyFill="1" applyBorder="1" applyAlignment="1" applyProtection="1">
      <alignment horizontal="center" vertical="center"/>
      <protection hidden="1"/>
    </xf>
    <xf numFmtId="0" fontId="226" fillId="34" borderId="59" xfId="0" applyFont="1" applyFill="1" applyBorder="1" applyAlignment="1" applyProtection="1">
      <alignment horizontal="center" vertical="center"/>
      <protection hidden="1"/>
    </xf>
    <xf numFmtId="37" fontId="98" fillId="0" borderId="4" xfId="4" applyNumberFormat="1" applyFont="1" applyFill="1" applyBorder="1" applyAlignment="1" applyProtection="1">
      <alignment horizontal="center"/>
      <protection hidden="1"/>
    </xf>
    <xf numFmtId="44" fontId="250" fillId="0" borderId="4" xfId="4" applyNumberFormat="1" applyFont="1" applyFill="1" applyBorder="1" applyAlignment="1" applyProtection="1">
      <alignment horizontal="center"/>
      <protection hidden="1"/>
    </xf>
    <xf numFmtId="44" fontId="250" fillId="0" borderId="36" xfId="4" applyNumberFormat="1" applyFont="1" applyFill="1" applyBorder="1" applyAlignment="1" applyProtection="1">
      <alignment horizontal="center"/>
      <protection hidden="1"/>
    </xf>
    <xf numFmtId="0" fontId="219" fillId="0" borderId="29" xfId="0" applyFont="1" applyBorder="1" applyAlignment="1" applyProtection="1">
      <alignment horizontal="center" vertical="center" wrapText="1"/>
      <protection hidden="1"/>
    </xf>
    <xf numFmtId="0" fontId="219" fillId="0" borderId="0" xfId="0" applyFont="1" applyAlignment="1" applyProtection="1">
      <alignment horizontal="center" vertical="center" wrapText="1"/>
      <protection hidden="1"/>
    </xf>
    <xf numFmtId="166" fontId="250" fillId="5" borderId="4" xfId="59" applyNumberFormat="1" applyFont="1" applyFill="1" applyBorder="1" applyAlignment="1" applyProtection="1">
      <alignment horizontal="center"/>
      <protection locked="0" hidden="1"/>
    </xf>
    <xf numFmtId="166" fontId="250" fillId="5" borderId="36" xfId="59" applyNumberFormat="1" applyFont="1" applyFill="1" applyBorder="1" applyAlignment="1" applyProtection="1">
      <alignment horizontal="center"/>
      <protection locked="0" hidden="1"/>
    </xf>
    <xf numFmtId="0" fontId="206" fillId="10" borderId="0" xfId="0" applyFont="1" applyFill="1" applyAlignment="1" applyProtection="1">
      <alignment horizontal="center" vertical="center" wrapText="1"/>
      <protection hidden="1"/>
    </xf>
    <xf numFmtId="0" fontId="211" fillId="0" borderId="4" xfId="4" applyNumberFormat="1" applyFont="1" applyFill="1" applyBorder="1" applyAlignment="1" applyProtection="1">
      <alignment horizontal="right"/>
      <protection hidden="1"/>
    </xf>
    <xf numFmtId="0" fontId="211" fillId="0" borderId="36" xfId="4" applyNumberFormat="1" applyFont="1" applyFill="1" applyBorder="1" applyAlignment="1" applyProtection="1">
      <alignment horizontal="right"/>
      <protection hidden="1"/>
    </xf>
    <xf numFmtId="0" fontId="98" fillId="0" borderId="4" xfId="4" applyNumberFormat="1" applyFont="1" applyFill="1" applyBorder="1" applyAlignment="1" applyProtection="1">
      <alignment horizontal="center"/>
      <protection hidden="1"/>
    </xf>
    <xf numFmtId="0" fontId="98" fillId="5" borderId="4" xfId="4" applyNumberFormat="1" applyFont="1" applyFill="1" applyBorder="1" applyAlignment="1" applyProtection="1">
      <alignment horizontal="center"/>
      <protection locked="0"/>
    </xf>
    <xf numFmtId="0" fontId="98" fillId="5" borderId="36" xfId="4" applyNumberFormat="1" applyFont="1" applyFill="1" applyBorder="1" applyAlignment="1" applyProtection="1">
      <alignment horizontal="center"/>
      <protection locked="0"/>
    </xf>
    <xf numFmtId="37" fontId="98" fillId="0" borderId="36" xfId="4" applyNumberFormat="1" applyFont="1" applyFill="1" applyBorder="1" applyAlignment="1" applyProtection="1">
      <alignment horizontal="center"/>
      <protection hidden="1"/>
    </xf>
    <xf numFmtId="0" fontId="150" fillId="0" borderId="0" xfId="0" quotePrefix="1" applyFont="1" applyAlignment="1" applyProtection="1">
      <alignment horizontal="left" vertical="top" wrapText="1"/>
      <protection hidden="1"/>
    </xf>
    <xf numFmtId="37" fontId="98" fillId="5" borderId="4" xfId="4" applyNumberFormat="1" applyFont="1" applyFill="1" applyBorder="1" applyAlignment="1" applyProtection="1">
      <alignment horizontal="center"/>
      <protection locked="0"/>
    </xf>
    <xf numFmtId="37" fontId="98" fillId="5" borderId="39" xfId="4" applyNumberFormat="1" applyFont="1" applyFill="1" applyBorder="1" applyAlignment="1" applyProtection="1">
      <alignment horizontal="center"/>
      <protection locked="0"/>
    </xf>
    <xf numFmtId="37" fontId="98" fillId="5" borderId="40" xfId="4" applyNumberFormat="1" applyFont="1" applyFill="1" applyBorder="1" applyAlignment="1" applyProtection="1">
      <alignment horizontal="center"/>
      <protection locked="0"/>
    </xf>
    <xf numFmtId="0" fontId="220" fillId="0" borderId="37" xfId="0" applyFont="1" applyBorder="1" applyAlignment="1" applyProtection="1">
      <alignment horizontal="center"/>
      <protection hidden="1"/>
    </xf>
    <xf numFmtId="169" fontId="250" fillId="0" borderId="39" xfId="4" applyNumberFormat="1" applyFont="1" applyBorder="1" applyAlignment="1" applyProtection="1">
      <alignment horizontal="center"/>
      <protection hidden="1"/>
    </xf>
    <xf numFmtId="166" fontId="250" fillId="0" borderId="39" xfId="4" applyNumberFormat="1" applyFont="1" applyFill="1" applyBorder="1" applyAlignment="1" applyProtection="1">
      <alignment horizontal="center"/>
      <protection hidden="1"/>
    </xf>
    <xf numFmtId="166" fontId="250" fillId="0" borderId="40" xfId="4" applyNumberFormat="1" applyFont="1" applyFill="1" applyBorder="1" applyAlignment="1" applyProtection="1">
      <alignment horizontal="center"/>
      <protection hidden="1"/>
    </xf>
    <xf numFmtId="166" fontId="250" fillId="0" borderId="4" xfId="4" applyNumberFormat="1" applyFont="1" applyFill="1" applyBorder="1" applyAlignment="1" applyProtection="1">
      <alignment horizontal="center"/>
      <protection hidden="1"/>
    </xf>
    <xf numFmtId="166" fontId="250" fillId="0" borderId="36" xfId="4" applyNumberFormat="1" applyFont="1" applyFill="1" applyBorder="1" applyAlignment="1" applyProtection="1">
      <alignment horizontal="center"/>
      <protection hidden="1"/>
    </xf>
    <xf numFmtId="3" fontId="250" fillId="0" borderId="4" xfId="4" applyNumberFormat="1" applyFont="1" applyBorder="1" applyAlignment="1" applyProtection="1">
      <alignment horizontal="right"/>
      <protection hidden="1"/>
    </xf>
    <xf numFmtId="43" fontId="250" fillId="0" borderId="4" xfId="4" applyFont="1" applyBorder="1" applyAlignment="1" applyProtection="1">
      <alignment horizontal="center"/>
      <protection hidden="1"/>
    </xf>
    <xf numFmtId="0" fontId="0" fillId="5" borderId="14" xfId="0" applyFill="1" applyBorder="1" applyAlignment="1" applyProtection="1">
      <alignment horizontal="center" wrapText="1"/>
      <protection locked="0"/>
    </xf>
    <xf numFmtId="0" fontId="0" fillId="5" borderId="18" xfId="0" applyFill="1" applyBorder="1" applyAlignment="1" applyProtection="1">
      <alignment horizontal="center" wrapText="1"/>
      <protection locked="0"/>
    </xf>
    <xf numFmtId="0" fontId="87" fillId="34" borderId="14" xfId="0" applyFont="1" applyFill="1" applyBorder="1" applyAlignment="1" applyProtection="1">
      <alignment horizontal="center" vertical="center" wrapText="1"/>
      <protection hidden="1"/>
    </xf>
    <xf numFmtId="0" fontId="87" fillId="34" borderId="18" xfId="0" applyFont="1" applyFill="1" applyBorder="1" applyAlignment="1" applyProtection="1">
      <alignment horizontal="center" vertical="center" wrapText="1"/>
      <protection hidden="1"/>
    </xf>
    <xf numFmtId="0" fontId="121" fillId="0" borderId="86" xfId="0" applyFont="1" applyBorder="1" applyAlignment="1" applyProtection="1">
      <alignment horizontal="center" vertical="center" wrapText="1"/>
      <protection hidden="1"/>
    </xf>
    <xf numFmtId="0" fontId="186" fillId="0" borderId="0" xfId="0" applyFont="1" applyAlignment="1" applyProtection="1">
      <alignment horizontal="left"/>
      <protection hidden="1"/>
    </xf>
    <xf numFmtId="0" fontId="186" fillId="0" borderId="0" xfId="0" quotePrefix="1" applyFont="1" applyAlignment="1" applyProtection="1">
      <alignment horizontal="left" vertical="top" wrapText="1"/>
      <protection hidden="1"/>
    </xf>
    <xf numFmtId="0" fontId="186" fillId="0" borderId="0" xfId="0" applyFont="1" applyAlignment="1" applyProtection="1">
      <alignment horizontal="left" vertical="top" wrapText="1"/>
      <protection hidden="1"/>
    </xf>
    <xf numFmtId="0" fontId="186" fillId="0" borderId="8" xfId="0" applyFont="1" applyBorder="1" applyAlignment="1" applyProtection="1">
      <alignment horizontal="left" vertical="top" wrapText="1"/>
      <protection hidden="1"/>
    </xf>
    <xf numFmtId="0" fontId="208" fillId="0" borderId="0" xfId="0" applyFont="1" applyAlignment="1" applyProtection="1">
      <alignment horizontal="right" vertical="center"/>
      <protection hidden="1"/>
    </xf>
    <xf numFmtId="0" fontId="201" fillId="10" borderId="0" xfId="0" applyFont="1" applyFill="1" applyAlignment="1" applyProtection="1">
      <alignment horizontal="right" vertical="center" wrapText="1"/>
      <protection hidden="1"/>
    </xf>
    <xf numFmtId="0" fontId="262" fillId="34" borderId="49" xfId="0" applyFont="1" applyFill="1" applyBorder="1" applyAlignment="1" applyProtection="1">
      <alignment horizontal="center" vertical="center"/>
      <protection hidden="1"/>
    </xf>
    <xf numFmtId="0" fontId="262" fillId="34" borderId="29" xfId="0" applyFont="1" applyFill="1" applyBorder="1" applyAlignment="1" applyProtection="1">
      <alignment horizontal="center" vertical="center"/>
      <protection hidden="1"/>
    </xf>
    <xf numFmtId="0" fontId="262" fillId="34" borderId="46" xfId="0" applyFont="1" applyFill="1" applyBorder="1" applyAlignment="1" applyProtection="1">
      <alignment horizontal="center" vertical="center"/>
      <protection hidden="1"/>
    </xf>
    <xf numFmtId="0" fontId="149" fillId="0" borderId="0" xfId="0" applyFont="1" applyAlignment="1" applyProtection="1">
      <alignment horizontal="right" vertical="center"/>
      <protection hidden="1"/>
    </xf>
    <xf numFmtId="37" fontId="250" fillId="5" borderId="4" xfId="4" applyNumberFormat="1" applyFont="1" applyFill="1" applyBorder="1" applyAlignment="1" applyProtection="1">
      <alignment horizontal="center"/>
      <protection locked="0"/>
    </xf>
    <xf numFmtId="0" fontId="86" fillId="34" borderId="57" xfId="0" applyFont="1" applyFill="1" applyBorder="1" applyAlignment="1" applyProtection="1">
      <alignment horizontal="center" vertical="center"/>
      <protection hidden="1"/>
    </xf>
    <xf numFmtId="0" fontId="86" fillId="34" borderId="58" xfId="0" applyFont="1" applyFill="1" applyBorder="1" applyAlignment="1" applyProtection="1">
      <alignment horizontal="center" vertical="center"/>
      <protection hidden="1"/>
    </xf>
    <xf numFmtId="0" fontId="86" fillId="34" borderId="59" xfId="0" applyFont="1" applyFill="1" applyBorder="1" applyAlignment="1" applyProtection="1">
      <alignment horizontal="center" vertical="center"/>
      <protection hidden="1"/>
    </xf>
    <xf numFmtId="0" fontId="201" fillId="10" borderId="0" xfId="0" applyFont="1" applyFill="1" applyAlignment="1" applyProtection="1">
      <alignment horizontal="left" vertical="center" wrapText="1"/>
      <protection hidden="1"/>
    </xf>
    <xf numFmtId="0" fontId="196" fillId="0" borderId="0" xfId="0" applyFont="1" applyAlignment="1" applyProtection="1">
      <alignment horizontal="center" vertical="center"/>
      <protection hidden="1"/>
    </xf>
    <xf numFmtId="0" fontId="48" fillId="0" borderId="0" xfId="0" quotePrefix="1" applyFont="1" applyAlignment="1" applyProtection="1">
      <alignment wrapText="1"/>
      <protection hidden="1"/>
    </xf>
    <xf numFmtId="0" fontId="48" fillId="0" borderId="0" xfId="0" quotePrefix="1" applyFont="1" applyAlignment="1" applyProtection="1">
      <alignment horizontal="left" wrapText="1"/>
      <protection hidden="1"/>
    </xf>
    <xf numFmtId="0" fontId="220" fillId="10" borderId="57" xfId="0" applyFont="1" applyFill="1" applyBorder="1" applyAlignment="1" applyProtection="1">
      <alignment horizontal="center" vertical="center"/>
      <protection hidden="1"/>
    </xf>
    <xf numFmtId="0" fontId="220" fillId="10" borderId="58" xfId="0" applyFont="1" applyFill="1" applyBorder="1" applyAlignment="1" applyProtection="1">
      <alignment horizontal="center" vertical="center"/>
      <protection hidden="1"/>
    </xf>
    <xf numFmtId="0" fontId="220" fillId="10" borderId="59" xfId="0" applyFont="1" applyFill="1" applyBorder="1" applyAlignment="1" applyProtection="1">
      <alignment horizontal="center" vertical="center"/>
      <protection hidden="1"/>
    </xf>
    <xf numFmtId="0" fontId="0" fillId="5" borderId="30" xfId="0" applyFill="1" applyBorder="1" applyAlignment="1">
      <alignment horizontal="left"/>
    </xf>
    <xf numFmtId="0" fontId="0" fillId="5" borderId="17" xfId="0" applyFill="1" applyBorder="1" applyAlignment="1">
      <alignment horizontal="left"/>
    </xf>
    <xf numFmtId="0" fontId="0" fillId="5" borderId="27" xfId="0" applyFill="1" applyBorder="1" applyAlignment="1">
      <alignment horizontal="left"/>
    </xf>
    <xf numFmtId="0" fontId="0" fillId="5" borderId="15" xfId="0" applyFill="1" applyBorder="1" applyAlignment="1">
      <alignment horizontal="left"/>
    </xf>
    <xf numFmtId="0" fontId="0" fillId="5" borderId="2" xfId="0" applyFill="1" applyBorder="1" applyAlignment="1">
      <alignment horizontal="left"/>
    </xf>
    <xf numFmtId="0" fontId="0" fillId="5" borderId="14" xfId="0" applyFill="1" applyBorder="1" applyAlignment="1">
      <alignment horizontal="left"/>
    </xf>
    <xf numFmtId="0" fontId="0" fillId="10" borderId="15" xfId="0" applyFill="1" applyBorder="1" applyAlignment="1">
      <alignment horizontal="left"/>
    </xf>
    <xf numFmtId="0" fontId="0" fillId="10" borderId="2" xfId="0" applyFill="1" applyBorder="1" applyAlignment="1">
      <alignment horizontal="left"/>
    </xf>
    <xf numFmtId="0" fontId="0" fillId="10" borderId="14" xfId="0" applyFill="1" applyBorder="1" applyAlignment="1">
      <alignment horizontal="left"/>
    </xf>
    <xf numFmtId="0" fontId="75" fillId="34" borderId="66" xfId="0" applyFont="1" applyFill="1" applyBorder="1" applyAlignment="1">
      <alignment horizontal="center"/>
    </xf>
    <xf numFmtId="0" fontId="75" fillId="34" borderId="95" xfId="0" applyFont="1" applyFill="1" applyBorder="1" applyAlignment="1">
      <alignment horizontal="center"/>
    </xf>
    <xf numFmtId="0" fontId="75" fillId="34" borderId="97" xfId="0" applyFont="1" applyFill="1" applyBorder="1" applyAlignment="1">
      <alignment horizontal="center"/>
    </xf>
    <xf numFmtId="0" fontId="0" fillId="5" borderId="64" xfId="0" applyFill="1" applyBorder="1" applyAlignment="1">
      <alignment horizontal="left"/>
    </xf>
    <xf numFmtId="0" fontId="0" fillId="5" borderId="12" xfId="0" applyFill="1" applyBorder="1" applyAlignment="1">
      <alignment horizontal="left"/>
    </xf>
    <xf numFmtId="0" fontId="0" fillId="5" borderId="7" xfId="0" applyFill="1" applyBorder="1" applyAlignment="1">
      <alignment horizontal="left"/>
    </xf>
    <xf numFmtId="0" fontId="0" fillId="0" borderId="2" xfId="0" applyBorder="1" applyAlignment="1">
      <alignment horizontal="center"/>
    </xf>
    <xf numFmtId="0" fontId="0" fillId="0" borderId="2" xfId="0" applyBorder="1" applyAlignment="1">
      <alignment horizontal="center" vertical="center"/>
    </xf>
    <xf numFmtId="0" fontId="0" fillId="40" borderId="0" xfId="0" applyFill="1" applyAlignment="1">
      <alignment horizontal="left" vertical="top" wrapText="1"/>
    </xf>
    <xf numFmtId="0" fontId="111" fillId="40" borderId="0" xfId="0" applyFont="1" applyFill="1" applyAlignment="1">
      <alignment horizontal="left" vertical="top" wrapText="1"/>
    </xf>
    <xf numFmtId="0" fontId="111" fillId="40" borderId="32" xfId="0" applyFont="1" applyFill="1" applyBorder="1" applyAlignment="1">
      <alignment horizontal="center" vertical="top" wrapText="1"/>
    </xf>
    <xf numFmtId="0" fontId="111" fillId="40" borderId="0" xfId="0" applyFont="1" applyFill="1" applyAlignment="1">
      <alignment horizontal="center" vertical="top"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75" fillId="8" borderId="7" xfId="0" applyFont="1" applyFill="1" applyBorder="1" applyAlignment="1">
      <alignment horizontal="center"/>
    </xf>
    <xf numFmtId="0" fontId="75" fillId="8" borderId="4" xfId="0" applyFont="1" applyFill="1" applyBorder="1" applyAlignment="1">
      <alignment horizontal="center"/>
    </xf>
    <xf numFmtId="0" fontId="0" fillId="0" borderId="0" xfId="0" applyAlignment="1">
      <alignment horizontal="center"/>
    </xf>
    <xf numFmtId="0" fontId="75" fillId="8" borderId="96" xfId="0" applyFont="1" applyFill="1" applyBorder="1" applyAlignment="1">
      <alignment horizontal="center"/>
    </xf>
    <xf numFmtId="0" fontId="75" fillId="8" borderId="39" xfId="0" applyFont="1" applyFill="1" applyBorder="1" applyAlignment="1">
      <alignment horizontal="center"/>
    </xf>
    <xf numFmtId="0" fontId="75" fillId="8" borderId="57" xfId="0" applyFont="1" applyFill="1" applyBorder="1" applyAlignment="1">
      <alignment horizontal="center"/>
    </xf>
    <xf numFmtId="0" fontId="75" fillId="8" borderId="59" xfId="0" applyFont="1" applyFill="1" applyBorder="1" applyAlignment="1">
      <alignment horizontal="center"/>
    </xf>
    <xf numFmtId="43" fontId="78" fillId="2" borderId="93" xfId="3" applyNumberFormat="1" applyFont="1" applyBorder="1" applyAlignment="1" applyProtection="1">
      <alignment horizontal="center" vertical="center"/>
      <protection locked="0"/>
    </xf>
    <xf numFmtId="43" fontId="78" fillId="2" borderId="79" xfId="3" applyNumberFormat="1" applyFont="1" applyBorder="1" applyAlignment="1" applyProtection="1">
      <alignment horizontal="center" vertical="center"/>
      <protection locked="0"/>
    </xf>
    <xf numFmtId="43" fontId="78" fillId="2" borderId="74" xfId="3" applyNumberFormat="1" applyFont="1" applyBorder="1" applyAlignment="1" applyProtection="1">
      <alignment horizontal="center" vertical="center"/>
      <protection locked="0"/>
    </xf>
    <xf numFmtId="169" fontId="78" fillId="2" borderId="93" xfId="3" applyNumberFormat="1" applyFont="1" applyBorder="1" applyAlignment="1" applyProtection="1">
      <alignment horizontal="center" vertical="center"/>
      <protection locked="0"/>
    </xf>
    <xf numFmtId="169" fontId="78" fillId="2" borderId="79" xfId="3" applyNumberFormat="1" applyFont="1" applyBorder="1" applyAlignment="1" applyProtection="1">
      <alignment horizontal="center" vertical="center"/>
      <protection locked="0"/>
    </xf>
    <xf numFmtId="169" fontId="78" fillId="2" borderId="74" xfId="3" applyNumberFormat="1" applyFont="1" applyBorder="1" applyAlignment="1" applyProtection="1">
      <alignment horizontal="center" vertical="center"/>
      <protection locked="0"/>
    </xf>
    <xf numFmtId="0" fontId="0" fillId="0" borderId="14"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75" fillId="8" borderId="20" xfId="0" applyFont="1" applyFill="1" applyBorder="1" applyAlignment="1">
      <alignment horizontal="center"/>
    </xf>
    <xf numFmtId="0" fontId="75" fillId="8" borderId="22" xfId="0" applyFont="1" applyFill="1" applyBorder="1" applyAlignment="1">
      <alignment horizontal="center"/>
    </xf>
    <xf numFmtId="169" fontId="78" fillId="2" borderId="93" xfId="3" applyNumberFormat="1" applyFont="1" applyBorder="1" applyAlignment="1" applyProtection="1">
      <alignment vertical="center"/>
      <protection locked="0"/>
    </xf>
    <xf numFmtId="169" fontId="78" fillId="2" borderId="79" xfId="3" applyNumberFormat="1" applyFont="1" applyBorder="1" applyAlignment="1" applyProtection="1">
      <alignment vertical="center"/>
      <protection locked="0"/>
    </xf>
    <xf numFmtId="169" fontId="78" fillId="2" borderId="74" xfId="3" applyNumberFormat="1" applyFont="1" applyBorder="1" applyAlignment="1" applyProtection="1">
      <alignment vertical="center"/>
      <protection locked="0"/>
    </xf>
    <xf numFmtId="0" fontId="78" fillId="2" borderId="2" xfId="3" applyFont="1" applyBorder="1" applyAlignment="1" applyProtection="1">
      <alignment horizontal="center"/>
      <protection locked="0"/>
    </xf>
    <xf numFmtId="0" fontId="75" fillId="8" borderId="10" xfId="0" applyFont="1" applyFill="1" applyBorder="1" applyAlignment="1">
      <alignment horizontal="center" vertical="center" wrapText="1"/>
    </xf>
    <xf numFmtId="0" fontId="75" fillId="8" borderId="12" xfId="0" applyFont="1" applyFill="1" applyBorder="1" applyAlignment="1">
      <alignment horizontal="center" vertical="center" wrapText="1"/>
    </xf>
    <xf numFmtId="0" fontId="75" fillId="8" borderId="10" xfId="0" applyFont="1" applyFill="1" applyBorder="1" applyAlignment="1">
      <alignment horizontal="center"/>
    </xf>
    <xf numFmtId="0" fontId="75" fillId="8" borderId="12" xfId="0" applyFont="1" applyFill="1" applyBorder="1" applyAlignment="1">
      <alignment horizontal="center"/>
    </xf>
    <xf numFmtId="0" fontId="75" fillId="8" borderId="10" xfId="0" applyFont="1" applyFill="1" applyBorder="1" applyAlignment="1">
      <alignment horizontal="center" wrapText="1"/>
    </xf>
    <xf numFmtId="0" fontId="75" fillId="8" borderId="12" xfId="0" applyFont="1" applyFill="1" applyBorder="1" applyAlignment="1">
      <alignment horizontal="center" wrapText="1"/>
    </xf>
    <xf numFmtId="0" fontId="75" fillId="8" borderId="5" xfId="0" applyFont="1" applyFill="1" applyBorder="1" applyAlignment="1">
      <alignment horizontal="center" wrapText="1"/>
    </xf>
    <xf numFmtId="0" fontId="75" fillId="8" borderId="13" xfId="0" applyFont="1" applyFill="1" applyBorder="1" applyAlignment="1">
      <alignment horizontal="center" wrapText="1"/>
    </xf>
    <xf numFmtId="0" fontId="75" fillId="8" borderId="11" xfId="0" applyFont="1" applyFill="1" applyBorder="1" applyAlignment="1">
      <alignment horizontal="center" wrapText="1"/>
    </xf>
    <xf numFmtId="43" fontId="78" fillId="2" borderId="90" xfId="3" applyNumberFormat="1" applyFont="1" applyBorder="1" applyAlignment="1" applyProtection="1">
      <alignment horizontal="center"/>
      <protection locked="0"/>
    </xf>
    <xf numFmtId="43" fontId="78" fillId="2" borderId="91" xfId="3" applyNumberFormat="1" applyFont="1" applyBorder="1" applyAlignment="1" applyProtection="1">
      <alignment horizontal="center"/>
      <protection locked="0"/>
    </xf>
    <xf numFmtId="43" fontId="78" fillId="2" borderId="92" xfId="3" applyNumberFormat="1" applyFont="1" applyBorder="1" applyAlignment="1" applyProtection="1">
      <alignment horizontal="center"/>
      <protection locked="0"/>
    </xf>
    <xf numFmtId="0" fontId="78" fillId="10" borderId="87" xfId="3" applyFont="1" applyFill="1" applyBorder="1" applyAlignment="1" applyProtection="1">
      <alignment horizontal="center"/>
      <protection locked="0"/>
    </xf>
    <xf numFmtId="0" fontId="78" fillId="10" borderId="88" xfId="3" applyFont="1" applyFill="1" applyBorder="1" applyAlignment="1" applyProtection="1">
      <alignment horizontal="center"/>
      <protection locked="0"/>
    </xf>
    <xf numFmtId="0" fontId="75" fillId="8" borderId="2" xfId="0" applyFont="1" applyFill="1" applyBorder="1" applyAlignment="1">
      <alignment horizontal="center"/>
    </xf>
    <xf numFmtId="0" fontId="75" fillId="8" borderId="9" xfId="0" applyFont="1" applyFill="1" applyBorder="1" applyAlignment="1">
      <alignment horizontal="center"/>
    </xf>
    <xf numFmtId="0" fontId="75" fillId="8" borderId="81" xfId="0" applyFont="1" applyFill="1" applyBorder="1" applyAlignment="1">
      <alignment horizontal="center" wrapText="1"/>
    </xf>
    <xf numFmtId="0" fontId="75" fillId="8" borderId="89" xfId="0" applyFont="1" applyFill="1" applyBorder="1" applyAlignment="1">
      <alignment horizontal="center" wrapText="1"/>
    </xf>
    <xf numFmtId="0" fontId="75" fillId="8" borderId="82" xfId="0" applyFont="1" applyFill="1" applyBorder="1" applyAlignment="1">
      <alignment horizontal="center" wrapText="1"/>
    </xf>
    <xf numFmtId="0" fontId="75" fillId="8" borderId="6" xfId="0" applyFont="1" applyFill="1" applyBorder="1" applyAlignment="1">
      <alignment horizontal="center"/>
    </xf>
    <xf numFmtId="0" fontId="75" fillId="8" borderId="0" xfId="0" applyFont="1" applyFill="1" applyAlignment="1">
      <alignment horizontal="center"/>
    </xf>
    <xf numFmtId="0" fontId="75" fillId="13" borderId="10" xfId="0" applyFont="1" applyFill="1" applyBorder="1" applyAlignment="1">
      <alignment horizontal="center" wrapText="1"/>
    </xf>
    <xf numFmtId="0" fontId="75" fillId="13" borderId="12" xfId="0" applyFont="1" applyFill="1" applyBorder="1" applyAlignment="1">
      <alignment horizontal="center" wrapText="1"/>
    </xf>
    <xf numFmtId="0" fontId="75" fillId="8" borderId="14" xfId="0" applyFont="1" applyFill="1" applyBorder="1" applyAlignment="1">
      <alignment horizontal="center"/>
    </xf>
    <xf numFmtId="0" fontId="75" fillId="8" borderId="19" xfId="0" applyFont="1" applyFill="1" applyBorder="1" applyAlignment="1">
      <alignment horizontal="center"/>
    </xf>
    <xf numFmtId="0" fontId="75" fillId="8" borderId="18" xfId="0" applyFont="1" applyFill="1" applyBorder="1" applyAlignment="1">
      <alignment horizontal="center"/>
    </xf>
    <xf numFmtId="0" fontId="75" fillId="8" borderId="0" xfId="0" applyFont="1" applyFill="1" applyAlignment="1">
      <alignment horizontal="center" wrapText="1"/>
    </xf>
    <xf numFmtId="0" fontId="75" fillId="8" borderId="4" xfId="0" applyFont="1" applyFill="1" applyBorder="1" applyAlignment="1">
      <alignment horizontal="center" wrapText="1"/>
    </xf>
    <xf numFmtId="0" fontId="75" fillId="8" borderId="8" xfId="0" applyFont="1" applyFill="1" applyBorder="1" applyAlignment="1">
      <alignment horizontal="center"/>
    </xf>
    <xf numFmtId="0" fontId="75" fillId="8" borderId="63" xfId="0" applyFont="1" applyFill="1" applyBorder="1" applyAlignment="1">
      <alignment horizontal="center"/>
    </xf>
    <xf numFmtId="0" fontId="75" fillId="8" borderId="36" xfId="0" applyFont="1" applyFill="1" applyBorder="1" applyAlignment="1">
      <alignment horizontal="center"/>
    </xf>
    <xf numFmtId="0" fontId="193" fillId="8" borderId="62" xfId="0" applyFont="1" applyFill="1" applyBorder="1" applyAlignment="1">
      <alignment horizontal="center" vertical="center"/>
    </xf>
    <xf numFmtId="0" fontId="193" fillId="8" borderId="61" xfId="0" applyFont="1" applyFill="1" applyBorder="1" applyAlignment="1">
      <alignment horizontal="center" vertical="center"/>
    </xf>
    <xf numFmtId="0" fontId="193" fillId="8" borderId="53" xfId="0" applyFont="1" applyFill="1" applyBorder="1" applyAlignment="1">
      <alignment horizontal="center" vertical="center"/>
    </xf>
    <xf numFmtId="0" fontId="75" fillId="8" borderId="58" xfId="0" applyFont="1" applyFill="1" applyBorder="1" applyAlignment="1">
      <alignment horizontal="center"/>
    </xf>
    <xf numFmtId="0" fontId="75" fillId="8" borderId="0" xfId="0" applyFont="1" applyFill="1" applyAlignment="1">
      <alignment horizontal="center" vertical="center"/>
    </xf>
    <xf numFmtId="0" fontId="75" fillId="8" borderId="4" xfId="0" applyFont="1" applyFill="1" applyBorder="1" applyAlignment="1">
      <alignment horizontal="center" vertical="center"/>
    </xf>
    <xf numFmtId="0" fontId="75" fillId="8" borderId="0" xfId="0" applyFont="1" applyFill="1" applyAlignment="1">
      <alignment horizontal="center" vertical="center" wrapText="1"/>
    </xf>
    <xf numFmtId="0" fontId="75" fillId="8" borderId="4" xfId="0" applyFont="1" applyFill="1" applyBorder="1" applyAlignment="1">
      <alignment horizontal="center" vertical="center" wrapText="1"/>
    </xf>
    <xf numFmtId="0" fontId="75" fillId="8" borderId="2" xfId="0" applyFont="1" applyFill="1" applyBorder="1" applyAlignment="1" applyProtection="1">
      <alignment horizontal="center"/>
      <protection locked="0"/>
    </xf>
    <xf numFmtId="0" fontId="2" fillId="0" borderId="8" xfId="0" applyFont="1" applyBorder="1" applyAlignment="1">
      <alignment horizontal="center" vertical="center"/>
    </xf>
    <xf numFmtId="0" fontId="73" fillId="8" borderId="5" xfId="115" applyNumberFormat="1" applyFont="1" applyFill="1" applyBorder="1" applyAlignment="1">
      <alignment horizontal="center"/>
    </xf>
    <xf numFmtId="0" fontId="73" fillId="8" borderId="3" xfId="115" applyNumberFormat="1" applyFont="1" applyFill="1" applyBorder="1" applyAlignment="1">
      <alignment horizontal="center"/>
    </xf>
    <xf numFmtId="0" fontId="75" fillId="30" borderId="20" xfId="0" applyFont="1" applyFill="1" applyBorder="1" applyAlignment="1">
      <alignment horizontal="center"/>
    </xf>
    <xf numFmtId="0" fontId="75" fillId="30" borderId="21" xfId="0" applyFont="1" applyFill="1" applyBorder="1" applyAlignment="1">
      <alignment horizontal="center"/>
    </xf>
    <xf numFmtId="0" fontId="75" fillId="30" borderId="22" xfId="0" applyFont="1" applyFill="1" applyBorder="1" applyAlignment="1">
      <alignment horizontal="center"/>
    </xf>
    <xf numFmtId="0" fontId="73" fillId="8" borderId="5" xfId="0" applyFont="1" applyFill="1" applyBorder="1" applyAlignment="1">
      <alignment horizontal="center"/>
    </xf>
    <xf numFmtId="0" fontId="73" fillId="8" borderId="13" xfId="0" applyFont="1" applyFill="1" applyBorder="1" applyAlignment="1">
      <alignment horizontal="center"/>
    </xf>
    <xf numFmtId="0" fontId="73" fillId="8" borderId="0" xfId="0" applyFont="1" applyFill="1" applyAlignment="1">
      <alignment horizontal="center"/>
    </xf>
    <xf numFmtId="0" fontId="73" fillId="30" borderId="2" xfId="0" applyFont="1" applyFill="1" applyBorder="1" applyAlignment="1" applyProtection="1">
      <alignment horizontal="center" vertical="center"/>
      <protection hidden="1"/>
    </xf>
    <xf numFmtId="0" fontId="73" fillId="8" borderId="2" xfId="0" applyFont="1" applyFill="1" applyBorder="1" applyAlignment="1">
      <alignment horizontal="center"/>
    </xf>
    <xf numFmtId="0" fontId="75" fillId="8" borderId="6" xfId="0" applyFont="1" applyFill="1" applyBorder="1" applyAlignment="1">
      <alignment horizontal="center" wrapText="1"/>
    </xf>
    <xf numFmtId="0" fontId="110" fillId="0" borderId="5" xfId="0" applyFont="1" applyBorder="1" applyAlignment="1">
      <alignment horizontal="center"/>
    </xf>
    <xf numFmtId="0" fontId="110" fillId="0" borderId="3" xfId="0" applyFont="1" applyBorder="1" applyAlignment="1">
      <alignment horizontal="center"/>
    </xf>
    <xf numFmtId="0" fontId="110" fillId="0" borderId="13" xfId="0" applyFont="1" applyBorder="1" applyAlignment="1">
      <alignment horizontal="center"/>
    </xf>
    <xf numFmtId="0" fontId="75" fillId="30" borderId="49" xfId="0" applyFont="1" applyFill="1" applyBorder="1" applyAlignment="1">
      <alignment horizontal="center"/>
    </xf>
    <xf numFmtId="0" fontId="75" fillId="30" borderId="29" xfId="0" applyFont="1" applyFill="1" applyBorder="1" applyAlignment="1">
      <alignment horizontal="center"/>
    </xf>
    <xf numFmtId="0" fontId="75" fillId="30" borderId="46" xfId="0" applyFont="1" applyFill="1" applyBorder="1" applyAlignment="1">
      <alignment horizontal="center"/>
    </xf>
    <xf numFmtId="0" fontId="30" fillId="8" borderId="14" xfId="0" applyFont="1" applyFill="1" applyBorder="1" applyAlignment="1">
      <alignment horizontal="center" vertical="center"/>
    </xf>
    <xf numFmtId="0" fontId="30" fillId="8" borderId="18" xfId="0" applyFont="1" applyFill="1" applyBorder="1" applyAlignment="1">
      <alignment horizontal="center" vertical="center"/>
    </xf>
    <xf numFmtId="0" fontId="0" fillId="5" borderId="14" xfId="0" applyFill="1" applyBorder="1" applyAlignment="1" applyProtection="1">
      <alignment horizontal="center"/>
      <protection locked="0"/>
    </xf>
    <xf numFmtId="0" fontId="0" fillId="5" borderId="18" xfId="0" applyFill="1" applyBorder="1" applyAlignment="1" applyProtection="1">
      <alignment horizontal="center"/>
      <protection locked="0"/>
    </xf>
    <xf numFmtId="0" fontId="121" fillId="0" borderId="78" xfId="0" applyFont="1" applyBorder="1" applyAlignment="1" applyProtection="1">
      <alignment horizontal="center" wrapText="1"/>
      <protection hidden="1"/>
    </xf>
    <xf numFmtId="0" fontId="87" fillId="7" borderId="14" xfId="0" applyFont="1" applyFill="1" applyBorder="1" applyAlignment="1" applyProtection="1">
      <alignment horizontal="center" vertical="center" wrapText="1"/>
      <protection hidden="1"/>
    </xf>
    <xf numFmtId="0" fontId="87" fillId="7" borderId="18" xfId="0" applyFont="1" applyFill="1" applyBorder="1" applyAlignment="1" applyProtection="1">
      <alignment horizontal="center" vertical="center" wrapText="1"/>
      <protection hidden="1"/>
    </xf>
    <xf numFmtId="0" fontId="0" fillId="0" borderId="0" xfId="0" applyAlignment="1" applyProtection="1">
      <alignment horizontal="left" wrapText="1"/>
      <protection hidden="1"/>
    </xf>
    <xf numFmtId="0" fontId="64" fillId="0" borderId="0" xfId="0" applyFont="1" applyAlignment="1" applyProtection="1">
      <alignment horizontal="center" vertical="center"/>
      <protection hidden="1"/>
    </xf>
    <xf numFmtId="0" fontId="110" fillId="0" borderId="0" xfId="0" applyFont="1" applyAlignment="1" applyProtection="1">
      <alignment horizontal="left" vertical="top" wrapText="1"/>
      <protection hidden="1"/>
    </xf>
    <xf numFmtId="0" fontId="221" fillId="0" borderId="0" xfId="0" applyFont="1" applyAlignment="1">
      <alignment horizontal="left" vertical="center" wrapText="1"/>
    </xf>
    <xf numFmtId="0" fontId="221" fillId="0" borderId="0" xfId="0" applyFont="1" applyAlignment="1" applyProtection="1">
      <alignment horizontal="left" vertical="center" wrapText="1"/>
      <protection hidden="1"/>
    </xf>
    <xf numFmtId="0" fontId="115" fillId="10" borderId="86" xfId="0" applyFont="1" applyFill="1" applyBorder="1" applyAlignment="1" applyProtection="1">
      <alignment horizontal="center" wrapText="1"/>
      <protection hidden="1"/>
    </xf>
    <xf numFmtId="0" fontId="234" fillId="0" borderId="0" xfId="0" applyFont="1" applyAlignment="1" applyProtection="1">
      <alignment horizontal="left"/>
      <protection hidden="1"/>
    </xf>
    <xf numFmtId="43" fontId="222" fillId="5" borderId="4" xfId="4" applyFont="1" applyFill="1" applyBorder="1" applyAlignment="1" applyProtection="1">
      <alignment horizontal="center"/>
      <protection locked="0"/>
    </xf>
    <xf numFmtId="0" fontId="15" fillId="0" borderId="0" xfId="0" applyFont="1" applyAlignment="1" applyProtection="1">
      <alignment horizontal="center" vertical="center"/>
      <protection hidden="1"/>
    </xf>
    <xf numFmtId="0" fontId="17" fillId="0" borderId="0" xfId="126" applyNumberFormat="1" applyFont="1" applyProtection="1">
      <protection hidden="1"/>
    </xf>
    <xf numFmtId="0" fontId="2" fillId="0" borderId="4" xfId="126" applyNumberFormat="1" applyFont="1" applyBorder="1" applyProtection="1">
      <protection hidden="1"/>
    </xf>
    <xf numFmtId="0" fontId="2" fillId="5" borderId="3" xfId="126" applyNumberFormat="1" applyFont="1" applyFill="1" applyBorder="1" applyAlignment="1" applyProtection="1">
      <alignment horizontal="left" vertical="top"/>
      <protection locked="0"/>
    </xf>
    <xf numFmtId="0" fontId="2" fillId="5" borderId="13" xfId="126" applyNumberFormat="1" applyFont="1" applyFill="1" applyBorder="1" applyAlignment="1" applyProtection="1">
      <alignment horizontal="left" vertical="top"/>
      <protection locked="0"/>
    </xf>
    <xf numFmtId="0" fontId="2" fillId="5" borderId="4" xfId="126" applyNumberFormat="1" applyFont="1" applyFill="1" applyBorder="1" applyAlignment="1" applyProtection="1">
      <alignment horizontal="left" vertical="top"/>
      <protection locked="0"/>
    </xf>
    <xf numFmtId="0" fontId="2" fillId="5" borderId="9" xfId="126" applyNumberFormat="1" applyFont="1" applyFill="1" applyBorder="1" applyAlignment="1" applyProtection="1">
      <alignment horizontal="left" vertical="top"/>
      <protection locked="0"/>
    </xf>
    <xf numFmtId="0" fontId="2" fillId="0" borderId="6" xfId="126" applyNumberFormat="1" applyFont="1" applyBorder="1" applyProtection="1">
      <protection hidden="1"/>
    </xf>
    <xf numFmtId="0" fontId="2" fillId="0" borderId="0" xfId="126" applyNumberFormat="1" applyFont="1" applyProtection="1">
      <protection hidden="1"/>
    </xf>
    <xf numFmtId="0" fontId="2" fillId="0" borderId="0" xfId="126" applyNumberFormat="1" applyFont="1" applyAlignment="1" applyProtection="1">
      <alignment horizontal="center"/>
      <protection hidden="1"/>
    </xf>
    <xf numFmtId="0" fontId="2" fillId="5" borderId="19" xfId="126" applyNumberFormat="1" applyFont="1" applyFill="1" applyBorder="1" applyAlignment="1" applyProtection="1">
      <alignment horizontal="left"/>
      <protection locked="0"/>
    </xf>
    <xf numFmtId="0" fontId="17" fillId="0" borderId="0" xfId="126" applyNumberFormat="1" applyFont="1" applyAlignment="1" applyProtection="1">
      <alignment horizontal="center"/>
      <protection hidden="1"/>
    </xf>
    <xf numFmtId="0" fontId="2" fillId="5" borderId="14" xfId="126" applyNumberFormat="1" applyFont="1" applyFill="1" applyBorder="1" applyAlignment="1" applyProtection="1">
      <alignment horizontal="center"/>
      <protection locked="0"/>
    </xf>
    <xf numFmtId="0" fontId="2" fillId="5" borderId="18" xfId="126" applyNumberFormat="1" applyFont="1" applyFill="1" applyBorder="1" applyAlignment="1" applyProtection="1">
      <alignment horizontal="center"/>
      <protection locked="0"/>
    </xf>
    <xf numFmtId="0" fontId="2" fillId="5" borderId="19" xfId="126" applyNumberFormat="1" applyFont="1" applyFill="1" applyBorder="1" applyAlignment="1" applyProtection="1">
      <alignment horizontal="center"/>
      <protection locked="0"/>
    </xf>
    <xf numFmtId="0" fontId="2" fillId="5" borderId="3" xfId="126" applyNumberFormat="1" applyFont="1" applyFill="1" applyBorder="1" applyAlignment="1" applyProtection="1">
      <alignment horizontal="left" vertical="top" wrapText="1"/>
      <protection locked="0"/>
    </xf>
    <xf numFmtId="0" fontId="2" fillId="5" borderId="13" xfId="126" applyNumberFormat="1" applyFont="1" applyFill="1" applyBorder="1" applyAlignment="1" applyProtection="1">
      <alignment horizontal="left" vertical="top" wrapText="1"/>
      <protection locked="0"/>
    </xf>
    <xf numFmtId="0" fontId="2" fillId="5" borderId="4" xfId="126" applyNumberFormat="1" applyFont="1" applyFill="1" applyBorder="1" applyAlignment="1" applyProtection="1">
      <alignment horizontal="left" vertical="top" wrapText="1"/>
      <protection locked="0"/>
    </xf>
    <xf numFmtId="0" fontId="2" fillId="5" borderId="9" xfId="126" applyNumberFormat="1" applyFont="1" applyFill="1" applyBorder="1" applyAlignment="1" applyProtection="1">
      <alignment horizontal="left" vertical="top" wrapText="1"/>
      <protection locked="0"/>
    </xf>
    <xf numFmtId="0" fontId="146" fillId="0" borderId="0" xfId="126" applyNumberFormat="1" applyFont="1" applyProtection="1">
      <protection hidden="1"/>
    </xf>
    <xf numFmtId="0" fontId="48" fillId="0" borderId="0" xfId="0" applyFont="1" applyAlignment="1" applyProtection="1">
      <alignment horizontal="left" vertical="center" wrapText="1"/>
      <protection hidden="1"/>
    </xf>
    <xf numFmtId="0" fontId="150" fillId="0" borderId="19" xfId="0" applyFont="1" applyBorder="1" applyAlignment="1">
      <alignment horizontal="left" vertical="center" wrapText="1"/>
    </xf>
    <xf numFmtId="0" fontId="100" fillId="0" borderId="0" xfId="0" applyFont="1" applyAlignment="1" applyProtection="1">
      <alignment horizontal="left" vertical="center"/>
      <protection hidden="1"/>
    </xf>
    <xf numFmtId="0" fontId="148" fillId="0" borderId="0" xfId="0" applyFont="1" applyAlignment="1" applyProtection="1">
      <alignment horizontal="left"/>
      <protection hidden="1"/>
    </xf>
    <xf numFmtId="0" fontId="244" fillId="0" borderId="0" xfId="0" applyFont="1" applyAlignment="1" applyProtection="1">
      <alignment horizontal="left" vertical="center"/>
      <protection hidden="1"/>
    </xf>
    <xf numFmtId="0" fontId="242" fillId="0" borderId="0" xfId="0" applyFont="1" applyAlignment="1" applyProtection="1">
      <alignment horizontal="left" vertical="center"/>
      <protection hidden="1"/>
    </xf>
    <xf numFmtId="0" fontId="150" fillId="0" borderId="4" xfId="0" applyFont="1" applyBorder="1" applyAlignment="1">
      <alignment horizontal="left" vertical="center" wrapText="1"/>
    </xf>
    <xf numFmtId="0" fontId="115" fillId="0" borderId="0" xfId="0" applyFont="1" applyAlignment="1" applyProtection="1">
      <alignment horizontal="center" vertical="center" wrapText="1"/>
      <protection hidden="1"/>
    </xf>
    <xf numFmtId="0" fontId="223" fillId="0" borderId="0" xfId="0" applyFont="1" applyAlignment="1" applyProtection="1">
      <alignment horizontal="left" vertical="center"/>
      <protection hidden="1"/>
    </xf>
    <xf numFmtId="0" fontId="48" fillId="0" borderId="4" xfId="0" applyFont="1" applyBorder="1" applyAlignment="1" applyProtection="1">
      <alignment horizontal="center" vertical="center"/>
      <protection locked="0" hidden="1"/>
    </xf>
    <xf numFmtId="0" fontId="48" fillId="0" borderId="4" xfId="0" applyFont="1" applyBorder="1" applyAlignment="1" applyProtection="1">
      <alignment horizontal="left"/>
      <protection hidden="1"/>
    </xf>
    <xf numFmtId="0" fontId="224" fillId="0" borderId="0" xfId="0" applyFont="1" applyAlignment="1">
      <alignment horizontal="left" wrapText="1"/>
    </xf>
    <xf numFmtId="0" fontId="0" fillId="0" borderId="4" xfId="0" applyBorder="1" applyAlignment="1" applyProtection="1">
      <alignment horizontal="center"/>
      <protection locked="0"/>
    </xf>
    <xf numFmtId="0" fontId="48" fillId="0" borderId="4" xfId="0" applyFont="1" applyBorder="1" applyAlignment="1" applyProtection="1">
      <alignment horizontal="center" vertical="center"/>
      <protection hidden="1"/>
    </xf>
    <xf numFmtId="0" fontId="0" fillId="0" borderId="4" xfId="0" applyBorder="1" applyAlignment="1">
      <alignment horizontal="center"/>
    </xf>
    <xf numFmtId="0" fontId="126" fillId="10" borderId="4" xfId="0" applyFont="1" applyFill="1" applyBorder="1" applyAlignment="1" applyProtection="1">
      <alignment horizontal="left"/>
      <protection hidden="1"/>
    </xf>
    <xf numFmtId="0" fontId="81" fillId="10" borderId="4" xfId="0" applyFont="1" applyFill="1" applyBorder="1" applyAlignment="1" applyProtection="1">
      <alignment horizontal="center"/>
      <protection hidden="1"/>
    </xf>
    <xf numFmtId="165" fontId="126" fillId="10" borderId="4" xfId="0" applyNumberFormat="1" applyFont="1" applyFill="1" applyBorder="1" applyAlignment="1" applyProtection="1">
      <alignment horizontal="left"/>
      <protection hidden="1"/>
    </xf>
    <xf numFmtId="1" fontId="81" fillId="10" borderId="14" xfId="0" applyNumberFormat="1" applyFont="1" applyFill="1" applyBorder="1" applyAlignment="1" applyProtection="1">
      <alignment horizontal="center"/>
      <protection locked="0" hidden="1"/>
    </xf>
    <xf numFmtId="1" fontId="81" fillId="10" borderId="18" xfId="0" applyNumberFormat="1" applyFont="1" applyFill="1" applyBorder="1" applyAlignment="1" applyProtection="1">
      <alignment horizontal="center"/>
      <protection locked="0" hidden="1"/>
    </xf>
    <xf numFmtId="0" fontId="126" fillId="10" borderId="19" xfId="0" applyFont="1" applyFill="1" applyBorder="1" applyProtection="1">
      <protection hidden="1"/>
    </xf>
    <xf numFmtId="0" fontId="126" fillId="10" borderId="4" xfId="0" applyFont="1" applyFill="1" applyBorder="1" applyProtection="1">
      <protection hidden="1"/>
    </xf>
    <xf numFmtId="0" fontId="126" fillId="5" borderId="4" xfId="0" applyFont="1" applyFill="1" applyBorder="1" applyProtection="1">
      <protection locked="0"/>
    </xf>
    <xf numFmtId="0" fontId="126" fillId="10" borderId="19" xfId="0" applyFont="1" applyFill="1" applyBorder="1" applyAlignment="1" applyProtection="1">
      <alignment horizontal="left"/>
      <protection hidden="1"/>
    </xf>
    <xf numFmtId="0" fontId="126" fillId="5" borderId="4" xfId="0" applyFont="1" applyFill="1" applyBorder="1" applyAlignment="1" applyProtection="1">
      <alignment horizontal="center"/>
      <protection locked="0"/>
    </xf>
    <xf numFmtId="0" fontId="127" fillId="5" borderId="2" xfId="0" applyFont="1" applyFill="1" applyBorder="1" applyAlignment="1" applyProtection="1">
      <alignment horizontal="center"/>
      <protection locked="0" hidden="1"/>
    </xf>
    <xf numFmtId="0" fontId="81" fillId="0" borderId="4" xfId="0" applyFont="1" applyBorder="1" applyAlignment="1" applyProtection="1">
      <alignment horizontal="center"/>
      <protection hidden="1"/>
    </xf>
    <xf numFmtId="0" fontId="126" fillId="5" borderId="14" xfId="0" applyFont="1" applyFill="1" applyBorder="1" applyAlignment="1" applyProtection="1">
      <alignment horizontal="center" vertical="center"/>
      <protection locked="0" hidden="1"/>
    </xf>
    <xf numFmtId="0" fontId="126" fillId="5" borderId="18" xfId="0" applyFont="1" applyFill="1" applyBorder="1" applyAlignment="1" applyProtection="1">
      <alignment horizontal="center" vertical="center"/>
      <protection locked="0" hidden="1"/>
    </xf>
    <xf numFmtId="0" fontId="126" fillId="10" borderId="0" xfId="0" applyFont="1" applyFill="1" applyAlignment="1" applyProtection="1">
      <alignment horizontal="center" vertical="center" wrapText="1"/>
      <protection hidden="1"/>
    </xf>
    <xf numFmtId="0" fontId="127" fillId="10" borderId="0" xfId="0" applyFont="1" applyFill="1" applyAlignment="1" applyProtection="1">
      <alignment horizontal="center"/>
      <protection hidden="1"/>
    </xf>
    <xf numFmtId="0" fontId="126" fillId="5" borderId="14" xfId="0" applyFont="1" applyFill="1" applyBorder="1" applyAlignment="1" applyProtection="1">
      <alignment horizontal="center" vertical="center" wrapText="1"/>
      <protection locked="0" hidden="1"/>
    </xf>
    <xf numFmtId="0" fontId="126" fillId="5" borderId="18" xfId="0" applyFont="1" applyFill="1" applyBorder="1" applyAlignment="1" applyProtection="1">
      <alignment horizontal="center" vertical="center" wrapText="1"/>
      <protection locked="0" hidden="1"/>
    </xf>
    <xf numFmtId="0" fontId="126" fillId="10" borderId="4" xfId="0" applyFont="1" applyFill="1" applyBorder="1" applyAlignment="1" applyProtection="1">
      <alignment horizontal="center" vertical="center" wrapText="1"/>
      <protection hidden="1"/>
    </xf>
    <xf numFmtId="0" fontId="126" fillId="10" borderId="0" xfId="0" applyFont="1" applyFill="1" applyAlignment="1" applyProtection="1">
      <alignment horizontal="center" vertical="center"/>
      <protection hidden="1"/>
    </xf>
    <xf numFmtId="0" fontId="81" fillId="10" borderId="14" xfId="0" applyFont="1" applyFill="1" applyBorder="1" applyAlignment="1" applyProtection="1">
      <alignment horizontal="center"/>
      <protection locked="0" hidden="1"/>
    </xf>
    <xf numFmtId="0" fontId="81" fillId="10" borderId="19" xfId="0" applyFont="1" applyFill="1" applyBorder="1" applyAlignment="1" applyProtection="1">
      <alignment horizontal="center"/>
      <protection locked="0" hidden="1"/>
    </xf>
    <xf numFmtId="0" fontId="81" fillId="10" borderId="18" xfId="0" applyFont="1" applyFill="1" applyBorder="1" applyAlignment="1" applyProtection="1">
      <alignment horizontal="center"/>
      <protection locked="0" hidden="1"/>
    </xf>
    <xf numFmtId="0" fontId="126" fillId="10" borderId="4" xfId="0" applyFont="1" applyFill="1" applyBorder="1" applyAlignment="1" applyProtection="1">
      <alignment horizontal="center" vertical="center"/>
      <protection hidden="1"/>
    </xf>
    <xf numFmtId="0" fontId="81" fillId="10" borderId="2" xfId="0" applyFont="1" applyFill="1" applyBorder="1" applyAlignment="1" applyProtection="1">
      <alignment horizontal="center"/>
      <protection locked="0" hidden="1"/>
    </xf>
    <xf numFmtId="0" fontId="127" fillId="10" borderId="0" xfId="0" applyFont="1" applyFill="1" applyAlignment="1">
      <alignment horizontal="center"/>
    </xf>
    <xf numFmtId="37" fontId="81" fillId="0" borderId="14" xfId="4" applyNumberFormat="1" applyFont="1" applyBorder="1" applyAlignment="1" applyProtection="1">
      <alignment horizontal="center" vertical="center"/>
      <protection hidden="1"/>
    </xf>
    <xf numFmtId="37" fontId="81" fillId="0" borderId="18" xfId="4" applyNumberFormat="1" applyFont="1" applyBorder="1" applyAlignment="1" applyProtection="1">
      <alignment horizontal="center" vertical="center"/>
      <protection hidden="1"/>
    </xf>
    <xf numFmtId="0" fontId="81" fillId="0" borderId="14" xfId="0" applyFont="1" applyBorder="1" applyAlignment="1" applyProtection="1">
      <alignment horizontal="center" vertical="center"/>
      <protection hidden="1"/>
    </xf>
    <xf numFmtId="0" fontId="81" fillId="0" borderId="18" xfId="0" applyFont="1" applyBorder="1" applyAlignment="1" applyProtection="1">
      <alignment horizontal="center" vertical="center"/>
      <protection hidden="1"/>
    </xf>
    <xf numFmtId="0" fontId="81" fillId="5" borderId="19" xfId="0" applyFont="1" applyFill="1" applyBorder="1" applyAlignment="1">
      <alignment vertical="center"/>
    </xf>
    <xf numFmtId="1" fontId="81" fillId="5" borderId="14" xfId="0" applyNumberFormat="1" applyFont="1" applyFill="1" applyBorder="1" applyAlignment="1" applyProtection="1">
      <alignment horizontal="center"/>
      <protection locked="0" hidden="1"/>
    </xf>
    <xf numFmtId="1" fontId="81" fillId="5" borderId="19" xfId="0" applyNumberFormat="1" applyFont="1" applyFill="1" applyBorder="1" applyAlignment="1" applyProtection="1">
      <alignment horizontal="center"/>
      <protection locked="0" hidden="1"/>
    </xf>
    <xf numFmtId="1" fontId="81" fillId="5" borderId="18" xfId="0" applyNumberFormat="1" applyFont="1" applyFill="1" applyBorder="1" applyAlignment="1" applyProtection="1">
      <alignment horizontal="center"/>
      <protection locked="0" hidden="1"/>
    </xf>
    <xf numFmtId="14" fontId="81" fillId="5" borderId="4" xfId="0" applyNumberFormat="1" applyFont="1" applyFill="1" applyBorder="1" applyAlignment="1" applyProtection="1">
      <alignment horizontal="center"/>
      <protection locked="0"/>
    </xf>
    <xf numFmtId="37" fontId="81" fillId="0" borderId="13" xfId="4" applyNumberFormat="1" applyFont="1" applyBorder="1" applyAlignment="1" applyProtection="1">
      <alignment horizontal="center" vertical="center"/>
      <protection hidden="1"/>
    </xf>
    <xf numFmtId="0" fontId="81" fillId="0" borderId="5" xfId="0" applyFont="1" applyBorder="1" applyAlignment="1" applyProtection="1">
      <alignment horizontal="center" vertical="center"/>
      <protection hidden="1"/>
    </xf>
    <xf numFmtId="0" fontId="81" fillId="0" borderId="13" xfId="0" applyFont="1" applyBorder="1" applyAlignment="1" applyProtection="1">
      <alignment horizontal="center" vertical="center"/>
      <protection hidden="1"/>
    </xf>
    <xf numFmtId="0" fontId="90" fillId="10" borderId="0" xfId="0" applyFont="1" applyFill="1" applyAlignment="1" applyProtection="1">
      <alignment horizontal="center" vertical="center"/>
      <protection hidden="1"/>
    </xf>
    <xf numFmtId="49" fontId="81" fillId="5" borderId="19" xfId="0" applyNumberFormat="1" applyFont="1" applyFill="1" applyBorder="1" applyAlignment="1" applyProtection="1">
      <alignment horizontal="center"/>
      <protection locked="0"/>
    </xf>
    <xf numFmtId="49" fontId="81" fillId="5" borderId="4" xfId="0" applyNumberFormat="1" applyFont="1" applyFill="1" applyBorder="1" applyAlignment="1" applyProtection="1">
      <alignment horizontal="center"/>
      <protection locked="0"/>
    </xf>
    <xf numFmtId="0" fontId="135" fillId="0" borderId="0" xfId="0" applyFont="1" applyAlignment="1" applyProtection="1">
      <alignment horizontal="left" vertical="center" wrapText="1"/>
      <protection hidden="1"/>
    </xf>
    <xf numFmtId="0" fontId="81" fillId="10" borderId="0" xfId="0" applyFont="1" applyFill="1" applyAlignment="1" applyProtection="1">
      <alignment horizontal="center"/>
      <protection hidden="1"/>
    </xf>
    <xf numFmtId="49" fontId="81" fillId="10" borderId="0" xfId="0" applyNumberFormat="1" applyFont="1" applyFill="1" applyAlignment="1" applyProtection="1">
      <alignment horizontal="center"/>
      <protection hidden="1"/>
    </xf>
    <xf numFmtId="0" fontId="126" fillId="5" borderId="14" xfId="0" applyFont="1" applyFill="1" applyBorder="1" applyAlignment="1" applyProtection="1">
      <alignment horizontal="center" vertical="center" wrapText="1"/>
      <protection hidden="1"/>
    </xf>
    <xf numFmtId="0" fontId="126" fillId="5" borderId="18" xfId="0" applyFont="1" applyFill="1" applyBorder="1" applyAlignment="1" applyProtection="1">
      <alignment horizontal="center" vertical="center" wrapText="1"/>
      <protection hidden="1"/>
    </xf>
    <xf numFmtId="0" fontId="126" fillId="5" borderId="14" xfId="0" applyFont="1" applyFill="1" applyBorder="1" applyAlignment="1" applyProtection="1">
      <alignment horizontal="center" vertical="center"/>
      <protection hidden="1"/>
    </xf>
    <xf numFmtId="0" fontId="126" fillId="5" borderId="18" xfId="0" applyFont="1" applyFill="1" applyBorder="1" applyAlignment="1" applyProtection="1">
      <alignment horizontal="center" vertical="center"/>
      <protection hidden="1"/>
    </xf>
    <xf numFmtId="0" fontId="126" fillId="5" borderId="14" xfId="0" applyFont="1" applyFill="1" applyBorder="1" applyAlignment="1" applyProtection="1">
      <alignment horizontal="center" vertical="center" wrapText="1"/>
      <protection locked="0"/>
    </xf>
    <xf numFmtId="0" fontId="126" fillId="5" borderId="18" xfId="0" applyFont="1" applyFill="1" applyBorder="1" applyAlignment="1" applyProtection="1">
      <alignment horizontal="center" vertical="center" wrapText="1"/>
      <protection locked="0"/>
    </xf>
    <xf numFmtId="0" fontId="126" fillId="5" borderId="14" xfId="0" applyFont="1" applyFill="1" applyBorder="1" applyAlignment="1" applyProtection="1">
      <alignment horizontal="left" vertical="center" wrapText="1"/>
      <protection locked="0"/>
    </xf>
    <xf numFmtId="0" fontId="126" fillId="5" borderId="18" xfId="0" applyFont="1" applyFill="1" applyBorder="1" applyAlignment="1" applyProtection="1">
      <alignment horizontal="left" vertical="center" wrapText="1"/>
      <protection locked="0"/>
    </xf>
    <xf numFmtId="0" fontId="126" fillId="5" borderId="14" xfId="0" applyFont="1" applyFill="1" applyBorder="1" applyAlignment="1" applyProtection="1">
      <alignment horizontal="center" vertical="center"/>
      <protection locked="0"/>
    </xf>
    <xf numFmtId="0" fontId="126" fillId="5" borderId="18" xfId="0" applyFont="1" applyFill="1" applyBorder="1" applyAlignment="1" applyProtection="1">
      <alignment horizontal="center" vertical="center"/>
      <protection locked="0"/>
    </xf>
    <xf numFmtId="0" fontId="128" fillId="10" borderId="0" xfId="0" applyFont="1" applyFill="1" applyAlignment="1" applyProtection="1">
      <alignment horizontal="center" vertical="center"/>
      <protection hidden="1"/>
    </xf>
    <xf numFmtId="0" fontId="128" fillId="10" borderId="0" xfId="0" applyFont="1" applyFill="1" applyAlignment="1" applyProtection="1">
      <alignment horizontal="right" vertical="center"/>
      <protection hidden="1"/>
    </xf>
    <xf numFmtId="0" fontId="126" fillId="5" borderId="14" xfId="0" applyFont="1" applyFill="1" applyBorder="1" applyAlignment="1" applyProtection="1">
      <alignment horizontal="left" vertical="center" wrapText="1"/>
      <protection hidden="1"/>
    </xf>
    <xf numFmtId="0" fontId="126" fillId="5" borderId="18" xfId="0" applyFont="1" applyFill="1" applyBorder="1" applyAlignment="1" applyProtection="1">
      <alignment horizontal="left" vertical="center" wrapText="1"/>
      <protection hidden="1"/>
    </xf>
    <xf numFmtId="0" fontId="81" fillId="5" borderId="19" xfId="0" applyFont="1" applyFill="1" applyBorder="1" applyAlignment="1" applyProtection="1">
      <alignment vertical="center"/>
      <protection locked="0"/>
    </xf>
    <xf numFmtId="0" fontId="126" fillId="5" borderId="19" xfId="0" applyFont="1" applyFill="1" applyBorder="1" applyAlignment="1" applyProtection="1">
      <alignment horizontal="center" vertical="center" wrapText="1"/>
      <protection hidden="1"/>
    </xf>
    <xf numFmtId="49" fontId="81" fillId="5" borderId="19" xfId="0" applyNumberFormat="1" applyFont="1" applyFill="1" applyBorder="1" applyProtection="1">
      <protection locked="0"/>
    </xf>
    <xf numFmtId="0" fontId="81" fillId="5" borderId="19" xfId="0" applyFont="1" applyFill="1" applyBorder="1" applyProtection="1">
      <protection locked="0"/>
    </xf>
    <xf numFmtId="49" fontId="81" fillId="5" borderId="4" xfId="0" applyNumberFormat="1" applyFont="1" applyFill="1" applyBorder="1" applyProtection="1">
      <protection locked="0"/>
    </xf>
    <xf numFmtId="14" fontId="81" fillId="5" borderId="4" xfId="0" applyNumberFormat="1" applyFont="1" applyFill="1" applyBorder="1" applyProtection="1">
      <protection locked="0"/>
    </xf>
    <xf numFmtId="0" fontId="90" fillId="10" borderId="3" xfId="0" applyFont="1" applyFill="1" applyBorder="1" applyAlignment="1" applyProtection="1">
      <alignment horizontal="center" vertical="center"/>
      <protection hidden="1"/>
    </xf>
    <xf numFmtId="0" fontId="98" fillId="0" borderId="15" xfId="0" applyFont="1" applyBorder="1" applyAlignment="1">
      <alignment horizontal="left" vertical="center"/>
    </xf>
    <xf numFmtId="0" fontId="98" fillId="0" borderId="2" xfId="0" applyFont="1" applyBorder="1" applyAlignment="1">
      <alignment horizontal="left" vertical="center"/>
    </xf>
    <xf numFmtId="166" fontId="98" fillId="0" borderId="2" xfId="59" applyNumberFormat="1" applyFont="1" applyBorder="1" applyAlignment="1">
      <alignment horizontal="center" vertical="center"/>
    </xf>
    <xf numFmtId="166" fontId="98" fillId="0" borderId="16" xfId="59" applyNumberFormat="1" applyFont="1" applyBorder="1" applyAlignment="1">
      <alignment horizontal="center" vertical="center"/>
    </xf>
    <xf numFmtId="166" fontId="72" fillId="0" borderId="14" xfId="59" applyNumberFormat="1" applyFont="1" applyBorder="1" applyAlignment="1">
      <alignment horizontal="center" vertical="center"/>
    </xf>
    <xf numFmtId="166" fontId="72" fillId="0" borderId="19" xfId="59" applyNumberFormat="1" applyFont="1" applyBorder="1" applyAlignment="1">
      <alignment horizontal="center" vertical="center"/>
    </xf>
    <xf numFmtId="166" fontId="72" fillId="0" borderId="18" xfId="59" applyNumberFormat="1" applyFont="1" applyBorder="1" applyAlignment="1">
      <alignment horizontal="center" vertical="center"/>
    </xf>
    <xf numFmtId="0" fontId="192" fillId="34" borderId="57" xfId="0" applyFont="1" applyFill="1" applyBorder="1" applyAlignment="1">
      <alignment horizontal="left" vertical="center"/>
    </xf>
    <xf numFmtId="0" fontId="192" fillId="34" borderId="59" xfId="0" applyFont="1" applyFill="1" applyBorder="1" applyAlignment="1">
      <alignment horizontal="left" vertical="center"/>
    </xf>
    <xf numFmtId="0" fontId="151" fillId="34" borderId="32" xfId="0" applyFont="1" applyFill="1" applyBorder="1" applyAlignment="1">
      <alignment horizontal="center" vertical="center"/>
    </xf>
    <xf numFmtId="0" fontId="151" fillId="34" borderId="0" xfId="0" applyFont="1" applyFill="1" applyAlignment="1">
      <alignment horizontal="center" vertical="center"/>
    </xf>
    <xf numFmtId="166" fontId="98" fillId="0" borderId="12" xfId="59" applyNumberFormat="1" applyFont="1" applyBorder="1" applyAlignment="1">
      <alignment horizontal="center" vertical="center"/>
    </xf>
    <xf numFmtId="166" fontId="98" fillId="0" borderId="114" xfId="59" applyNumberFormat="1" applyFont="1" applyBorder="1" applyAlignment="1">
      <alignment horizontal="center" vertical="center"/>
    </xf>
    <xf numFmtId="166" fontId="98" fillId="0" borderId="17" xfId="59" applyNumberFormat="1" applyFont="1" applyBorder="1" applyAlignment="1">
      <alignment horizontal="center" vertical="center"/>
    </xf>
    <xf numFmtId="166" fontId="98" fillId="0" borderId="23" xfId="59" applyNumberFormat="1" applyFont="1" applyBorder="1" applyAlignment="1">
      <alignment horizontal="center" vertical="center"/>
    </xf>
    <xf numFmtId="0" fontId="151" fillId="34" borderId="20" xfId="0" applyFont="1" applyFill="1" applyBorder="1" applyAlignment="1">
      <alignment horizontal="center" vertical="center" wrapText="1"/>
    </xf>
    <xf numFmtId="0" fontId="151" fillId="34" borderId="21" xfId="0" applyFont="1" applyFill="1" applyBorder="1" applyAlignment="1">
      <alignment horizontal="center" vertical="center" wrapText="1"/>
    </xf>
    <xf numFmtId="0" fontId="151" fillId="34" borderId="22" xfId="0" applyFont="1" applyFill="1" applyBorder="1" applyAlignment="1">
      <alignment horizontal="center" vertical="center" wrapText="1"/>
    </xf>
    <xf numFmtId="0" fontId="192" fillId="34" borderId="41" xfId="0" applyFont="1" applyFill="1" applyBorder="1" applyAlignment="1">
      <alignment horizontal="center" vertical="center"/>
    </xf>
    <xf numFmtId="0" fontId="192" fillId="34" borderId="19" xfId="0" applyFont="1" applyFill="1" applyBorder="1" applyAlignment="1">
      <alignment horizontal="center" vertical="center"/>
    </xf>
    <xf numFmtId="0" fontId="192" fillId="34" borderId="42" xfId="0" applyFont="1" applyFill="1" applyBorder="1" applyAlignment="1">
      <alignment horizontal="center" vertical="center"/>
    </xf>
    <xf numFmtId="0" fontId="98" fillId="0" borderId="30" xfId="0" applyFont="1" applyBorder="1" applyAlignment="1">
      <alignment horizontal="left" vertical="center"/>
    </xf>
    <xf numFmtId="0" fontId="98" fillId="0" borderId="17" xfId="0" applyFont="1" applyBorder="1" applyAlignment="1">
      <alignment horizontal="left" vertical="center"/>
    </xf>
    <xf numFmtId="2" fontId="150" fillId="0" borderId="43" xfId="0" applyNumberFormat="1" applyFont="1" applyBorder="1" applyAlignment="1" applyProtection="1">
      <alignment horizontal="center"/>
      <protection hidden="1"/>
    </xf>
    <xf numFmtId="2" fontId="150" fillId="0" borderId="45" xfId="0" applyNumberFormat="1" applyFont="1" applyBorder="1" applyAlignment="1" applyProtection="1">
      <alignment horizontal="center"/>
      <protection hidden="1"/>
    </xf>
    <xf numFmtId="0" fontId="192" fillId="34" borderId="15" xfId="0" applyFont="1" applyFill="1" applyBorder="1" applyAlignment="1">
      <alignment horizontal="left" vertical="center"/>
    </xf>
    <xf numFmtId="0" fontId="192" fillId="34" borderId="2" xfId="0" applyFont="1" applyFill="1" applyBorder="1" applyAlignment="1">
      <alignment horizontal="left" vertical="center"/>
    </xf>
    <xf numFmtId="0" fontId="192" fillId="34" borderId="2" xfId="0" applyFont="1" applyFill="1" applyBorder="1" applyAlignment="1">
      <alignment horizontal="left" vertical="center" wrapText="1"/>
    </xf>
    <xf numFmtId="0" fontId="192" fillId="34" borderId="16" xfId="0" applyFont="1" applyFill="1" applyBorder="1" applyAlignment="1">
      <alignment horizontal="left" vertical="center" wrapText="1"/>
    </xf>
    <xf numFmtId="0" fontId="192" fillId="34" borderId="49" xfId="0" applyFont="1" applyFill="1" applyBorder="1" applyAlignment="1">
      <alignment horizontal="left" vertical="center"/>
    </xf>
    <xf numFmtId="0" fontId="192" fillId="34" borderId="29" xfId="0" applyFont="1" applyFill="1" applyBorder="1" applyAlignment="1">
      <alignment horizontal="left" vertical="center"/>
    </xf>
    <xf numFmtId="0" fontId="192" fillId="34" borderId="46" xfId="0" applyFont="1" applyFill="1" applyBorder="1" applyAlignment="1">
      <alignment horizontal="left" vertical="center"/>
    </xf>
    <xf numFmtId="0" fontId="0" fillId="0" borderId="68" xfId="0" applyBorder="1" applyProtection="1">
      <protection hidden="1"/>
    </xf>
    <xf numFmtId="0" fontId="0" fillId="0" borderId="3" xfId="0" applyBorder="1" applyProtection="1">
      <protection hidden="1"/>
    </xf>
    <xf numFmtId="0" fontId="0" fillId="0" borderId="69" xfId="0" applyBorder="1" applyProtection="1">
      <protection hidden="1"/>
    </xf>
    <xf numFmtId="0" fontId="0" fillId="0" borderId="41" xfId="0" applyBorder="1" applyAlignment="1" applyProtection="1">
      <alignment horizontal="left"/>
      <protection hidden="1"/>
    </xf>
    <xf numFmtId="0" fontId="0" fillId="0" borderId="19" xfId="0" applyBorder="1" applyAlignment="1" applyProtection="1">
      <alignment horizontal="left"/>
      <protection hidden="1"/>
    </xf>
    <xf numFmtId="0" fontId="0" fillId="0" borderId="42" xfId="0" applyBorder="1" applyAlignment="1" applyProtection="1">
      <alignment horizontal="left"/>
      <protection hidden="1"/>
    </xf>
    <xf numFmtId="0" fontId="0" fillId="0" borderId="15" xfId="0" applyBorder="1" applyAlignment="1" applyProtection="1">
      <alignment wrapText="1"/>
      <protection hidden="1"/>
    </xf>
    <xf numFmtId="0" fontId="0" fillId="0" borderId="2" xfId="0" applyBorder="1" applyAlignment="1" applyProtection="1">
      <alignment wrapText="1"/>
      <protection hidden="1"/>
    </xf>
    <xf numFmtId="0" fontId="0" fillId="0" borderId="16" xfId="0" applyBorder="1" applyAlignment="1" applyProtection="1">
      <alignment wrapText="1"/>
      <protection hidden="1"/>
    </xf>
    <xf numFmtId="0" fontId="0" fillId="0" borderId="47" xfId="0" applyBorder="1" applyAlignment="1" applyProtection="1">
      <alignment wrapText="1"/>
      <protection hidden="1"/>
    </xf>
    <xf numFmtId="0" fontId="0" fillId="0" borderId="37" xfId="0" applyBorder="1" applyAlignment="1" applyProtection="1">
      <alignment wrapText="1"/>
      <protection hidden="1"/>
    </xf>
    <xf numFmtId="0" fontId="0" fillId="0" borderId="48" xfId="0" applyBorder="1" applyAlignment="1" applyProtection="1">
      <alignment wrapText="1"/>
      <protection hidden="1"/>
    </xf>
    <xf numFmtId="167" fontId="71" fillId="0" borderId="31" xfId="59" applyNumberFormat="1" applyFont="1" applyBorder="1" applyAlignment="1" applyProtection="1">
      <alignment horizontal="center" vertical="center"/>
      <protection hidden="1"/>
    </xf>
    <xf numFmtId="167" fontId="71" fillId="0" borderId="17" xfId="59" applyNumberFormat="1" applyFont="1" applyBorder="1" applyAlignment="1" applyProtection="1">
      <alignment horizontal="center" vertical="center"/>
      <protection hidden="1"/>
    </xf>
    <xf numFmtId="167" fontId="71" fillId="0" borderId="23" xfId="59" applyNumberFormat="1" applyFont="1" applyBorder="1" applyAlignment="1" applyProtection="1">
      <alignment horizontal="center" vertical="center"/>
      <protection hidden="1"/>
    </xf>
    <xf numFmtId="0" fontId="150" fillId="0" borderId="43" xfId="0" applyFont="1" applyBorder="1" applyAlignment="1" applyProtection="1">
      <alignment horizontal="center"/>
      <protection hidden="1"/>
    </xf>
    <xf numFmtId="0" fontId="150" fillId="0" borderId="45" xfId="0" applyFont="1" applyBorder="1" applyAlignment="1" applyProtection="1">
      <alignment horizontal="center"/>
      <protection hidden="1"/>
    </xf>
    <xf numFmtId="0" fontId="0" fillId="0" borderId="38" xfId="0" applyBorder="1" applyProtection="1">
      <protection hidden="1"/>
    </xf>
    <xf numFmtId="0" fontId="0" fillId="0" borderId="39" xfId="0" applyBorder="1" applyProtection="1">
      <protection hidden="1"/>
    </xf>
    <xf numFmtId="0" fontId="0" fillId="0" borderId="40" xfId="0" applyBorder="1" applyProtection="1">
      <protection hidden="1"/>
    </xf>
    <xf numFmtId="0" fontId="177" fillId="28" borderId="57" xfId="0" applyFont="1" applyFill="1" applyBorder="1" applyAlignment="1" applyProtection="1">
      <alignment horizontal="center" vertical="center"/>
      <protection hidden="1"/>
    </xf>
    <xf numFmtId="0" fontId="177" fillId="28" borderId="58" xfId="0" applyFont="1" applyFill="1" applyBorder="1" applyAlignment="1" applyProtection="1">
      <alignment horizontal="center" vertical="center"/>
      <protection hidden="1"/>
    </xf>
    <xf numFmtId="0" fontId="177" fillId="28" borderId="29" xfId="0" applyFont="1" applyFill="1" applyBorder="1" applyAlignment="1" applyProtection="1">
      <alignment horizontal="center" vertical="center"/>
      <protection hidden="1"/>
    </xf>
    <xf numFmtId="0" fontId="177" fillId="28" borderId="59" xfId="0" applyFont="1" applyFill="1" applyBorder="1" applyAlignment="1" applyProtection="1">
      <alignment horizontal="center" vertical="center"/>
      <protection hidden="1"/>
    </xf>
    <xf numFmtId="0" fontId="173" fillId="28" borderId="49" xfId="0" applyFont="1" applyFill="1" applyBorder="1" applyAlignment="1" applyProtection="1">
      <alignment vertical="center"/>
      <protection hidden="1"/>
    </xf>
    <xf numFmtId="0" fontId="173" fillId="28" borderId="29" xfId="0" applyFont="1" applyFill="1" applyBorder="1" applyAlignment="1" applyProtection="1">
      <alignment vertical="center"/>
      <protection hidden="1"/>
    </xf>
    <xf numFmtId="0" fontId="173" fillId="28" borderId="46" xfId="0" applyFont="1" applyFill="1" applyBorder="1" applyAlignment="1" applyProtection="1">
      <alignment vertical="center"/>
      <protection hidden="1"/>
    </xf>
    <xf numFmtId="0" fontId="173" fillId="28" borderId="32" xfId="0" applyFont="1" applyFill="1" applyBorder="1" applyAlignment="1" applyProtection="1">
      <alignment vertical="center"/>
      <protection hidden="1"/>
    </xf>
    <xf numFmtId="0" fontId="173" fillId="28" borderId="0" xfId="0" applyFont="1" applyFill="1" applyAlignment="1" applyProtection="1">
      <alignment vertical="center"/>
      <protection hidden="1"/>
    </xf>
    <xf numFmtId="0" fontId="173" fillId="28" borderId="28" xfId="0" applyFont="1" applyFill="1" applyBorder="1" applyAlignment="1" applyProtection="1">
      <alignment vertical="center"/>
      <protection hidden="1"/>
    </xf>
    <xf numFmtId="0" fontId="173" fillId="28" borderId="29" xfId="0" applyFont="1" applyFill="1" applyBorder="1" applyAlignment="1" applyProtection="1">
      <alignment horizontal="center" vertical="center"/>
      <protection hidden="1"/>
    </xf>
    <xf numFmtId="0" fontId="173" fillId="28" borderId="66" xfId="0" applyFont="1" applyFill="1" applyBorder="1" applyAlignment="1" applyProtection="1">
      <alignment horizontal="center" vertical="center" wrapText="1"/>
      <protection hidden="1"/>
    </xf>
    <xf numFmtId="0" fontId="173" fillId="28" borderId="67" xfId="0" applyFont="1" applyFill="1" applyBorder="1" applyAlignment="1" applyProtection="1">
      <alignment horizontal="center" vertical="center" wrapText="1"/>
      <protection hidden="1"/>
    </xf>
    <xf numFmtId="0" fontId="173" fillId="28" borderId="46" xfId="0" applyFont="1" applyFill="1" applyBorder="1" applyAlignment="1" applyProtection="1">
      <alignment horizontal="center" vertical="center"/>
      <protection hidden="1"/>
    </xf>
    <xf numFmtId="0" fontId="173" fillId="28" borderId="35" xfId="0" applyFont="1" applyFill="1" applyBorder="1" applyAlignment="1" applyProtection="1">
      <alignment horizontal="center" vertical="center"/>
      <protection hidden="1"/>
    </xf>
    <xf numFmtId="0" fontId="173" fillId="28" borderId="33" xfId="0" applyFont="1" applyFill="1" applyBorder="1" applyAlignment="1" applyProtection="1">
      <alignment horizontal="center" vertical="center"/>
      <protection hidden="1"/>
    </xf>
    <xf numFmtId="0" fontId="173" fillId="28" borderId="35" xfId="0" applyFont="1" applyFill="1" applyBorder="1" applyAlignment="1" applyProtection="1">
      <alignment horizontal="center" vertical="center" wrapText="1"/>
      <protection hidden="1"/>
    </xf>
    <xf numFmtId="0" fontId="173" fillId="28" borderId="33" xfId="0" applyFont="1" applyFill="1" applyBorder="1" applyAlignment="1" applyProtection="1">
      <alignment horizontal="center" vertical="center" wrapText="1"/>
      <protection hidden="1"/>
    </xf>
    <xf numFmtId="0" fontId="173" fillId="28" borderId="62" xfId="0" applyFont="1" applyFill="1" applyBorder="1" applyAlignment="1" applyProtection="1">
      <alignment horizontal="center" vertical="center"/>
      <protection hidden="1"/>
    </xf>
    <xf numFmtId="0" fontId="173" fillId="28" borderId="61" xfId="0" applyFont="1" applyFill="1" applyBorder="1" applyAlignment="1" applyProtection="1">
      <alignment horizontal="center" vertical="center"/>
      <protection hidden="1"/>
    </xf>
    <xf numFmtId="0" fontId="87" fillId="0" borderId="0" xfId="0" applyFont="1" applyAlignment="1" applyProtection="1">
      <alignment horizontal="center" vertical="center" wrapText="1"/>
      <protection hidden="1"/>
    </xf>
    <xf numFmtId="0" fontId="0" fillId="0" borderId="0" xfId="0" applyAlignment="1" applyProtection="1">
      <alignment wrapText="1"/>
      <protection hidden="1"/>
    </xf>
    <xf numFmtId="0" fontId="0" fillId="0" borderId="15" xfId="0" applyBorder="1" applyProtection="1">
      <protection hidden="1"/>
    </xf>
    <xf numFmtId="0" fontId="0" fillId="0" borderId="2" xfId="0" applyBorder="1" applyProtection="1">
      <protection hidden="1"/>
    </xf>
    <xf numFmtId="167" fontId="88" fillId="0" borderId="2" xfId="59" applyNumberFormat="1" applyFont="1" applyBorder="1" applyAlignment="1" applyProtection="1">
      <alignment horizontal="center" vertical="center"/>
      <protection hidden="1"/>
    </xf>
    <xf numFmtId="167" fontId="88" fillId="0" borderId="16" xfId="59" applyNumberFormat="1" applyFont="1" applyBorder="1" applyAlignment="1" applyProtection="1">
      <alignment horizontal="center" vertical="center"/>
      <protection hidden="1"/>
    </xf>
    <xf numFmtId="0" fontId="227" fillId="34" borderId="49" xfId="0" applyFont="1" applyFill="1" applyBorder="1" applyAlignment="1" applyProtection="1">
      <alignment vertical="center"/>
      <protection hidden="1"/>
    </xf>
    <xf numFmtId="0" fontId="227" fillId="34" borderId="29" xfId="0" applyFont="1" applyFill="1" applyBorder="1" applyAlignment="1" applyProtection="1">
      <alignment vertical="center"/>
      <protection hidden="1"/>
    </xf>
    <xf numFmtId="0" fontId="227" fillId="34" borderId="46" xfId="0" applyFont="1" applyFill="1" applyBorder="1" applyAlignment="1" applyProtection="1">
      <alignment vertical="center"/>
      <protection hidden="1"/>
    </xf>
    <xf numFmtId="0" fontId="227" fillId="34" borderId="32" xfId="0" applyFont="1" applyFill="1" applyBorder="1" applyAlignment="1" applyProtection="1">
      <alignment vertical="center"/>
      <protection hidden="1"/>
    </xf>
    <xf numFmtId="0" fontId="227" fillId="34" borderId="0" xfId="0" applyFont="1" applyFill="1" applyAlignment="1" applyProtection="1">
      <alignment vertical="center"/>
      <protection hidden="1"/>
    </xf>
    <xf numFmtId="0" fontId="227" fillId="34" borderId="28" xfId="0" applyFont="1" applyFill="1" applyBorder="1" applyAlignment="1" applyProtection="1">
      <alignment vertical="center"/>
      <protection hidden="1"/>
    </xf>
    <xf numFmtId="0" fontId="227" fillId="34" borderId="49" xfId="0" applyFont="1" applyFill="1" applyBorder="1" applyAlignment="1" applyProtection="1">
      <alignment horizontal="center" vertical="center"/>
      <protection hidden="1"/>
    </xf>
    <xf numFmtId="0" fontId="227" fillId="34" borderId="29" xfId="0" applyFont="1" applyFill="1" applyBorder="1" applyAlignment="1" applyProtection="1">
      <alignment horizontal="center" vertical="center"/>
      <protection hidden="1"/>
    </xf>
    <xf numFmtId="0" fontId="227" fillId="34" borderId="46" xfId="0" applyFont="1" applyFill="1" applyBorder="1" applyAlignment="1" applyProtection="1">
      <alignment horizontal="center" vertical="center"/>
      <protection hidden="1"/>
    </xf>
    <xf numFmtId="0" fontId="227" fillId="34" borderId="32" xfId="0" applyFont="1" applyFill="1" applyBorder="1" applyAlignment="1" applyProtection="1">
      <alignment horizontal="center" vertical="center"/>
      <protection hidden="1"/>
    </xf>
    <xf numFmtId="0" fontId="227" fillId="34" borderId="0" xfId="0" applyFont="1" applyFill="1" applyAlignment="1" applyProtection="1">
      <alignment horizontal="center" vertical="center"/>
      <protection hidden="1"/>
    </xf>
    <xf numFmtId="0" fontId="227" fillId="34" borderId="28" xfId="0" applyFont="1" applyFill="1" applyBorder="1" applyAlignment="1" applyProtection="1">
      <alignment horizontal="center" vertical="center"/>
      <protection hidden="1"/>
    </xf>
    <xf numFmtId="167" fontId="88" fillId="0" borderId="0" xfId="59" applyNumberFormat="1" applyFont="1" applyBorder="1" applyAlignment="1" applyProtection="1">
      <alignment horizontal="center" vertical="center"/>
      <protection hidden="1"/>
    </xf>
    <xf numFmtId="2" fontId="150" fillId="0" borderId="41" xfId="0" applyNumberFormat="1" applyFont="1" applyBorder="1" applyAlignment="1" applyProtection="1">
      <alignment horizontal="center"/>
      <protection hidden="1"/>
    </xf>
    <xf numFmtId="2" fontId="150" fillId="0" borderId="42" xfId="0" applyNumberFormat="1" applyFont="1" applyBorder="1" applyAlignment="1" applyProtection="1">
      <alignment horizontal="center"/>
      <protection hidden="1"/>
    </xf>
    <xf numFmtId="167" fontId="71" fillId="0" borderId="19" xfId="59" applyNumberFormat="1" applyFont="1" applyBorder="1" applyAlignment="1" applyProtection="1">
      <alignment horizontal="center" vertical="center"/>
      <protection hidden="1"/>
    </xf>
    <xf numFmtId="167" fontId="71" fillId="0" borderId="42" xfId="59" applyNumberFormat="1" applyFont="1" applyBorder="1" applyAlignment="1" applyProtection="1">
      <alignment horizontal="center" vertical="center"/>
      <protection hidden="1"/>
    </xf>
    <xf numFmtId="0" fontId="227" fillId="34" borderId="4" xfId="0" applyFont="1" applyFill="1" applyBorder="1" applyAlignment="1" applyProtection="1">
      <alignment horizontal="center" vertical="center"/>
      <protection hidden="1"/>
    </xf>
    <xf numFmtId="0" fontId="227" fillId="34" borderId="36" xfId="0" applyFont="1" applyFill="1" applyBorder="1" applyAlignment="1" applyProtection="1">
      <alignment horizontal="center" vertical="center"/>
      <protection hidden="1"/>
    </xf>
    <xf numFmtId="0" fontId="73" fillId="28" borderId="49" xfId="0" applyFont="1" applyFill="1" applyBorder="1" applyAlignment="1" applyProtection="1">
      <alignment vertical="center"/>
      <protection hidden="1"/>
    </xf>
    <xf numFmtId="0" fontId="73" fillId="28" borderId="29" xfId="0" applyFont="1" applyFill="1" applyBorder="1" applyAlignment="1" applyProtection="1">
      <alignment vertical="center"/>
      <protection hidden="1"/>
    </xf>
    <xf numFmtId="0" fontId="73" fillId="28" borderId="46" xfId="0" applyFont="1" applyFill="1" applyBorder="1" applyAlignment="1" applyProtection="1">
      <alignment vertical="center"/>
      <protection hidden="1"/>
    </xf>
    <xf numFmtId="0" fontId="73" fillId="28" borderId="32" xfId="0" applyFont="1" applyFill="1" applyBorder="1" applyAlignment="1" applyProtection="1">
      <alignment vertical="center"/>
      <protection hidden="1"/>
    </xf>
    <xf numFmtId="0" fontId="73" fillId="28" borderId="0" xfId="0" applyFont="1" applyFill="1" applyAlignment="1" applyProtection="1">
      <alignment vertical="center"/>
      <protection hidden="1"/>
    </xf>
    <xf numFmtId="0" fontId="73" fillId="28" borderId="28" xfId="0" applyFont="1" applyFill="1" applyBorder="1" applyAlignment="1" applyProtection="1">
      <alignment vertical="center"/>
      <protection hidden="1"/>
    </xf>
    <xf numFmtId="0" fontId="73" fillId="28" borderId="49" xfId="0" applyFont="1" applyFill="1" applyBorder="1" applyAlignment="1" applyProtection="1">
      <alignment horizontal="center" vertical="center"/>
      <protection hidden="1"/>
    </xf>
    <xf numFmtId="0" fontId="73" fillId="28" borderId="29" xfId="0" applyFont="1" applyFill="1" applyBorder="1" applyAlignment="1" applyProtection="1">
      <alignment horizontal="center" vertical="center"/>
      <protection hidden="1"/>
    </xf>
    <xf numFmtId="0" fontId="73" fillId="28" borderId="46" xfId="0" applyFont="1" applyFill="1" applyBorder="1" applyAlignment="1" applyProtection="1">
      <alignment horizontal="center" vertical="center"/>
      <protection hidden="1"/>
    </xf>
    <xf numFmtId="0" fontId="73" fillId="28" borderId="32" xfId="0" applyFont="1" applyFill="1" applyBorder="1" applyAlignment="1" applyProtection="1">
      <alignment horizontal="center" vertical="center"/>
      <protection hidden="1"/>
    </xf>
    <xf numFmtId="0" fontId="73" fillId="28" borderId="0" xfId="0" applyFont="1" applyFill="1" applyAlignment="1" applyProtection="1">
      <alignment horizontal="center" vertical="center"/>
      <protection hidden="1"/>
    </xf>
    <xf numFmtId="0" fontId="73" fillId="28" borderId="28" xfId="0" applyFont="1" applyFill="1" applyBorder="1" applyAlignment="1" applyProtection="1">
      <alignment horizontal="center" vertical="center"/>
      <protection hidden="1"/>
    </xf>
    <xf numFmtId="0" fontId="0" fillId="10" borderId="15" xfId="0" applyFill="1" applyBorder="1" applyProtection="1">
      <protection hidden="1"/>
    </xf>
    <xf numFmtId="0" fontId="0" fillId="10" borderId="2" xfId="0" applyFill="1" applyBorder="1" applyProtection="1">
      <protection hidden="1"/>
    </xf>
    <xf numFmtId="166" fontId="88" fillId="10" borderId="41" xfId="59" applyNumberFormat="1" applyFont="1" applyFill="1" applyBorder="1" applyAlignment="1" applyProtection="1">
      <alignment horizontal="center" vertical="center"/>
      <protection hidden="1"/>
    </xf>
    <xf numFmtId="166" fontId="88" fillId="10" borderId="19" xfId="59" applyNumberFormat="1" applyFont="1" applyFill="1" applyBorder="1" applyAlignment="1" applyProtection="1">
      <alignment horizontal="center" vertical="center"/>
      <protection hidden="1"/>
    </xf>
    <xf numFmtId="166" fontId="88" fillId="10" borderId="42" xfId="59" applyNumberFormat="1" applyFont="1" applyFill="1" applyBorder="1" applyAlignment="1" applyProtection="1">
      <alignment horizontal="center" vertical="center"/>
      <protection hidden="1"/>
    </xf>
    <xf numFmtId="0" fontId="227" fillId="34" borderId="62" xfId="0" applyFont="1" applyFill="1" applyBorder="1" applyAlignment="1" applyProtection="1">
      <alignment horizontal="center" vertical="center" wrapText="1"/>
      <protection hidden="1"/>
    </xf>
    <xf numFmtId="0" fontId="227" fillId="34" borderId="65" xfId="0" applyFont="1" applyFill="1" applyBorder="1" applyAlignment="1" applyProtection="1">
      <alignment horizontal="center" vertical="center" wrapText="1"/>
      <protection hidden="1"/>
    </xf>
    <xf numFmtId="0" fontId="0" fillId="10" borderId="30" xfId="0" applyFill="1" applyBorder="1" applyAlignment="1" applyProtection="1">
      <alignment horizontal="left"/>
      <protection hidden="1"/>
    </xf>
    <xf numFmtId="0" fontId="0" fillId="10" borderId="17" xfId="0" applyFill="1" applyBorder="1" applyAlignment="1" applyProtection="1">
      <alignment horizontal="left"/>
      <protection hidden="1"/>
    </xf>
    <xf numFmtId="0" fontId="195" fillId="28" borderId="57" xfId="0" applyFont="1" applyFill="1" applyBorder="1" applyAlignment="1" applyProtection="1">
      <alignment horizontal="center" vertical="center"/>
      <protection hidden="1"/>
    </xf>
    <xf numFmtId="0" fontId="195" fillId="28" borderId="58" xfId="0" applyFont="1" applyFill="1" applyBorder="1" applyAlignment="1" applyProtection="1">
      <alignment horizontal="center" vertical="center"/>
      <protection hidden="1"/>
    </xf>
    <xf numFmtId="0" fontId="195" fillId="28" borderId="59" xfId="0" applyFont="1" applyFill="1" applyBorder="1" applyAlignment="1" applyProtection="1">
      <alignment horizontal="center" vertical="center"/>
      <protection hidden="1"/>
    </xf>
    <xf numFmtId="0" fontId="226" fillId="34" borderId="32" xfId="0" applyFont="1" applyFill="1" applyBorder="1" applyAlignment="1" applyProtection="1">
      <alignment horizontal="center" vertical="center"/>
      <protection hidden="1"/>
    </xf>
    <xf numFmtId="0" fontId="226" fillId="34" borderId="0" xfId="0" applyFont="1" applyFill="1" applyAlignment="1" applyProtection="1">
      <alignment horizontal="center" vertical="center"/>
      <protection hidden="1"/>
    </xf>
    <xf numFmtId="166" fontId="88" fillId="10" borderId="43" xfId="59" applyNumberFormat="1" applyFont="1" applyFill="1" applyBorder="1" applyAlignment="1" applyProtection="1">
      <alignment horizontal="center" vertical="center"/>
      <protection hidden="1"/>
    </xf>
    <xf numFmtId="166" fontId="88" fillId="10" borderId="44" xfId="59" applyNumberFormat="1" applyFont="1" applyFill="1" applyBorder="1" applyAlignment="1" applyProtection="1">
      <alignment horizontal="center" vertical="center"/>
      <protection hidden="1"/>
    </xf>
    <xf numFmtId="166" fontId="88" fillId="10" borderId="45" xfId="59" applyNumberFormat="1" applyFont="1" applyFill="1" applyBorder="1" applyAlignment="1" applyProtection="1">
      <alignment horizontal="center" vertical="center"/>
      <protection hidden="1"/>
    </xf>
    <xf numFmtId="0" fontId="227" fillId="34" borderId="49" xfId="0" applyFont="1" applyFill="1" applyBorder="1" applyAlignment="1" applyProtection="1">
      <alignment horizontal="center" vertical="center" wrapText="1"/>
      <protection hidden="1"/>
    </xf>
    <xf numFmtId="0" fontId="227" fillId="34" borderId="46" xfId="0" applyFont="1" applyFill="1" applyBorder="1" applyAlignment="1" applyProtection="1">
      <alignment horizontal="center" vertical="center" wrapText="1"/>
      <protection hidden="1"/>
    </xf>
    <xf numFmtId="0" fontId="227" fillId="34" borderId="63" xfId="0" applyFont="1" applyFill="1" applyBorder="1" applyAlignment="1" applyProtection="1">
      <alignment horizontal="center" vertical="center" wrapText="1"/>
      <protection hidden="1"/>
    </xf>
    <xf numFmtId="0" fontId="227" fillId="34" borderId="36" xfId="0" applyFont="1" applyFill="1" applyBorder="1" applyAlignment="1" applyProtection="1">
      <alignment horizontal="center" vertical="center" wrapText="1"/>
      <protection hidden="1"/>
    </xf>
    <xf numFmtId="0" fontId="227" fillId="34" borderId="63" xfId="0" applyFont="1" applyFill="1" applyBorder="1" applyAlignment="1" applyProtection="1">
      <alignment horizontal="center" vertical="center"/>
      <protection hidden="1"/>
    </xf>
    <xf numFmtId="0" fontId="0" fillId="0" borderId="30" xfId="0" applyBorder="1" applyProtection="1">
      <protection hidden="1"/>
    </xf>
    <xf numFmtId="0" fontId="0" fillId="0" borderId="17" xfId="0" applyBorder="1" applyProtection="1">
      <protection hidden="1"/>
    </xf>
    <xf numFmtId="167" fontId="88" fillId="0" borderId="17" xfId="59" applyNumberFormat="1" applyFont="1" applyBorder="1" applyAlignment="1" applyProtection="1">
      <alignment horizontal="center" vertical="center"/>
      <protection hidden="1"/>
    </xf>
    <xf numFmtId="167" fontId="88" fillId="0" borderId="23" xfId="59" applyNumberFormat="1" applyFont="1" applyBorder="1" applyAlignment="1" applyProtection="1">
      <alignment horizontal="center" vertical="center"/>
      <protection hidden="1"/>
    </xf>
    <xf numFmtId="0" fontId="150" fillId="0" borderId="41" xfId="0" applyFont="1" applyBorder="1" applyAlignment="1" applyProtection="1">
      <alignment horizontal="center"/>
      <protection hidden="1"/>
    </xf>
    <xf numFmtId="0" fontId="150" fillId="0" borderId="42" xfId="0" applyFont="1" applyBorder="1" applyAlignment="1" applyProtection="1">
      <alignment horizontal="center"/>
      <protection hidden="1"/>
    </xf>
    <xf numFmtId="0" fontId="195" fillId="28" borderId="57" xfId="0" applyFont="1" applyFill="1" applyBorder="1" applyAlignment="1" applyProtection="1">
      <alignment horizontal="center" vertical="center" wrapText="1"/>
      <protection hidden="1"/>
    </xf>
    <xf numFmtId="0" fontId="195" fillId="28" borderId="58" xfId="0" applyFont="1" applyFill="1" applyBorder="1" applyAlignment="1" applyProtection="1">
      <alignment horizontal="center" vertical="center" wrapText="1"/>
      <protection hidden="1"/>
    </xf>
    <xf numFmtId="0" fontId="195" fillId="28" borderId="59" xfId="0" applyFont="1" applyFill="1" applyBorder="1" applyAlignment="1" applyProtection="1">
      <alignment horizontal="center" vertical="center" wrapText="1"/>
      <protection hidden="1"/>
    </xf>
    <xf numFmtId="0" fontId="245" fillId="0" borderId="0" xfId="0" applyFont="1" applyAlignment="1">
      <alignment horizontal="center"/>
    </xf>
    <xf numFmtId="0" fontId="225" fillId="34" borderId="60" xfId="0" applyFont="1" applyFill="1" applyBorder="1" applyAlignment="1">
      <alignment horizontal="left" wrapText="1"/>
    </xf>
    <xf numFmtId="0" fontId="225" fillId="34" borderId="60" xfId="0" applyFont="1" applyFill="1" applyBorder="1" applyAlignment="1">
      <alignment horizontal="center"/>
    </xf>
    <xf numFmtId="0" fontId="193" fillId="34" borderId="57" xfId="0" applyFont="1" applyFill="1" applyBorder="1" applyAlignment="1">
      <alignment horizontal="center"/>
    </xf>
    <xf numFmtId="0" fontId="193" fillId="34" borderId="58" xfId="0" applyFont="1" applyFill="1" applyBorder="1" applyAlignment="1">
      <alignment horizontal="center"/>
    </xf>
    <xf numFmtId="0" fontId="193" fillId="34" borderId="59" xfId="0" applyFont="1" applyFill="1" applyBorder="1" applyAlignment="1">
      <alignment horizontal="center"/>
    </xf>
    <xf numFmtId="0" fontId="193" fillId="34" borderId="57" xfId="0" applyFont="1" applyFill="1" applyBorder="1" applyAlignment="1">
      <alignment horizontal="center" wrapText="1"/>
    </xf>
    <xf numFmtId="0" fontId="193" fillId="34" borderId="58" xfId="0" applyFont="1" applyFill="1" applyBorder="1" applyAlignment="1">
      <alignment horizontal="center" wrapText="1"/>
    </xf>
    <xf numFmtId="0" fontId="193" fillId="34" borderId="59" xfId="0" applyFont="1" applyFill="1" applyBorder="1" applyAlignment="1">
      <alignment horizontal="center" wrapText="1"/>
    </xf>
    <xf numFmtId="0" fontId="98" fillId="10" borderId="57" xfId="0" applyFont="1" applyFill="1" applyBorder="1" applyAlignment="1">
      <alignment horizontal="center" vertical="center" wrapText="1"/>
    </xf>
    <xf numFmtId="0" fontId="98" fillId="10" borderId="58" xfId="0" applyFont="1" applyFill="1" applyBorder="1" applyAlignment="1">
      <alignment horizontal="center" vertical="center" wrapText="1"/>
    </xf>
    <xf numFmtId="0" fontId="98" fillId="10" borderId="59" xfId="0" applyFont="1" applyFill="1" applyBorder="1" applyAlignment="1">
      <alignment horizontal="center" vertical="center" wrapText="1"/>
    </xf>
    <xf numFmtId="0" fontId="225" fillId="34" borderId="57" xfId="0" applyFont="1" applyFill="1" applyBorder="1" applyAlignment="1">
      <alignment horizontal="center"/>
    </xf>
    <xf numFmtId="0" fontId="225" fillId="34" borderId="58" xfId="0" applyFont="1" applyFill="1" applyBorder="1" applyAlignment="1">
      <alignment horizontal="center"/>
    </xf>
    <xf numFmtId="0" fontId="225" fillId="34" borderId="59" xfId="0" applyFont="1" applyFill="1" applyBorder="1" applyAlignment="1">
      <alignment horizontal="center"/>
    </xf>
    <xf numFmtId="0" fontId="112" fillId="0" borderId="29" xfId="0" applyFont="1" applyBorder="1" applyAlignment="1">
      <alignment horizontal="left" vertical="top" wrapText="1"/>
    </xf>
    <xf numFmtId="6" fontId="98" fillId="10" borderId="57" xfId="0" applyNumberFormat="1" applyFont="1" applyFill="1" applyBorder="1" applyAlignment="1">
      <alignment horizontal="center" vertical="center" wrapText="1"/>
    </xf>
    <xf numFmtId="166" fontId="72" fillId="0" borderId="94" xfId="59" applyNumberFormat="1" applyFont="1" applyFill="1" applyBorder="1" applyAlignment="1" applyProtection="1">
      <alignment horizontal="center"/>
      <protection locked="0"/>
    </xf>
    <xf numFmtId="0" fontId="72" fillId="0" borderId="94" xfId="126" applyNumberFormat="1" applyBorder="1" applyAlignment="1" applyProtection="1">
      <alignment horizontal="center"/>
      <protection locked="0"/>
    </xf>
    <xf numFmtId="0" fontId="73" fillId="0" borderId="94" xfId="0" applyFont="1" applyBorder="1" applyAlignment="1" applyProtection="1">
      <alignment horizontal="center"/>
      <protection hidden="1"/>
    </xf>
    <xf numFmtId="166" fontId="73" fillId="0" borderId="94" xfId="59" applyNumberFormat="1" applyFont="1" applyBorder="1" applyAlignment="1" applyProtection="1">
      <alignment horizontal="center"/>
      <protection hidden="1"/>
    </xf>
    <xf numFmtId="0" fontId="81" fillId="0" borderId="94" xfId="126" applyNumberFormat="1" applyFont="1" applyBorder="1" applyAlignment="1" applyProtection="1">
      <alignment horizontal="center"/>
      <protection locked="0"/>
    </xf>
    <xf numFmtId="0" fontId="172" fillId="34" borderId="80" xfId="0" applyFont="1" applyFill="1" applyBorder="1" applyAlignment="1" applyProtection="1">
      <alignment horizontal="left"/>
      <protection hidden="1"/>
    </xf>
    <xf numFmtId="0" fontId="0" fillId="0" borderId="6" xfId="0" applyBorder="1" applyAlignment="1" applyProtection="1">
      <alignment horizontal="left" wrapText="1"/>
      <protection hidden="1"/>
    </xf>
    <xf numFmtId="0" fontId="0" fillId="0" borderId="2"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3"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center" wrapText="1"/>
      <protection locked="0"/>
    </xf>
    <xf numFmtId="0" fontId="0" fillId="5" borderId="4" xfId="0" applyFill="1" applyBorder="1" applyAlignment="1" applyProtection="1">
      <alignment horizontal="center"/>
      <protection locked="0"/>
    </xf>
    <xf numFmtId="0" fontId="0" fillId="0" borderId="0" xfId="0" applyAlignment="1" applyProtection="1">
      <alignment horizontal="left"/>
      <protection hidden="1"/>
    </xf>
    <xf numFmtId="0" fontId="0" fillId="10" borderId="0" xfId="0" applyFill="1" applyAlignment="1" applyProtection="1">
      <alignment horizontal="center"/>
      <protection hidden="1"/>
    </xf>
    <xf numFmtId="0" fontId="88" fillId="10" borderId="0" xfId="0" applyFont="1" applyFill="1" applyAlignment="1" applyProtection="1">
      <alignment horizontal="center"/>
      <protection hidden="1"/>
    </xf>
    <xf numFmtId="0" fontId="0" fillId="5" borderId="4" xfId="0" applyFill="1" applyBorder="1" applyAlignment="1" applyProtection="1">
      <alignment horizontal="center" vertical="center" wrapText="1"/>
      <protection locked="0" hidden="1"/>
    </xf>
    <xf numFmtId="0" fontId="0" fillId="5" borderId="4" xfId="0" applyFill="1" applyBorder="1" applyAlignment="1" applyProtection="1">
      <alignment horizontal="center" vertical="center"/>
      <protection locked="0" hidden="1"/>
    </xf>
    <xf numFmtId="0" fontId="88" fillId="5" borderId="4" xfId="0" applyFont="1" applyFill="1" applyBorder="1" applyAlignment="1" applyProtection="1">
      <alignment horizontal="center" vertical="center"/>
      <protection locked="0" hidden="1"/>
    </xf>
    <xf numFmtId="0" fontId="2" fillId="0" borderId="4" xfId="0" applyFont="1" applyBorder="1" applyProtection="1">
      <protection hidden="1"/>
    </xf>
    <xf numFmtId="0" fontId="0" fillId="5" borderId="4" xfId="0" applyFill="1" applyBorder="1" applyProtection="1">
      <protection locked="0"/>
    </xf>
    <xf numFmtId="0" fontId="2" fillId="5" borderId="4" xfId="0" applyFont="1" applyFill="1" applyBorder="1" applyProtection="1">
      <protection locked="0" hidden="1"/>
    </xf>
    <xf numFmtId="0" fontId="44" fillId="0" borderId="0" xfId="0" applyFont="1" applyAlignment="1" applyProtection="1">
      <alignment vertical="center"/>
      <protection hidden="1"/>
    </xf>
    <xf numFmtId="0" fontId="2" fillId="5" borderId="4" xfId="0" applyFont="1" applyFill="1" applyBorder="1" applyAlignment="1" applyProtection="1">
      <alignment horizontal="center"/>
      <protection locked="0"/>
    </xf>
    <xf numFmtId="0" fontId="86" fillId="34" borderId="0" xfId="0" applyFont="1" applyFill="1" applyAlignment="1" applyProtection="1">
      <alignment horizontal="left" vertical="center"/>
      <protection hidden="1"/>
    </xf>
    <xf numFmtId="0" fontId="0" fillId="0" borderId="0" xfId="0" applyAlignment="1">
      <alignment horizontal="center" vertical="center"/>
    </xf>
    <xf numFmtId="0" fontId="0" fillId="0" borderId="4" xfId="0" applyBorder="1" applyAlignment="1">
      <alignment horizontal="center" vertical="center"/>
    </xf>
    <xf numFmtId="0" fontId="2" fillId="0" borderId="3" xfId="0" applyFont="1" applyBorder="1" applyAlignment="1" applyProtection="1">
      <alignment horizontal="center"/>
      <protection locked="0"/>
    </xf>
    <xf numFmtId="0" fontId="3" fillId="0" borderId="3" xfId="0" applyFont="1" applyBorder="1" applyAlignment="1">
      <alignment horizontal="right"/>
    </xf>
    <xf numFmtId="0" fontId="0" fillId="10" borderId="0" xfId="0" applyFill="1" applyAlignment="1" applyProtection="1">
      <alignment horizontal="center"/>
      <protection locked="0"/>
    </xf>
    <xf numFmtId="0" fontId="2" fillId="5" borderId="4" xfId="0" applyFont="1" applyFill="1" applyBorder="1" applyProtection="1">
      <protection locked="0"/>
    </xf>
    <xf numFmtId="0" fontId="2" fillId="10" borderId="4" xfId="0" applyFont="1" applyFill="1" applyBorder="1" applyAlignment="1" applyProtection="1">
      <alignment vertical="center"/>
      <protection hidden="1"/>
    </xf>
    <xf numFmtId="0" fontId="2" fillId="5" borderId="4" xfId="0" applyFont="1" applyFill="1" applyBorder="1" applyAlignment="1" applyProtection="1">
      <alignment horizontal="left"/>
      <protection locked="0"/>
    </xf>
    <xf numFmtId="0" fontId="0" fillId="5" borderId="4" xfId="0" applyFill="1" applyBorder="1" applyAlignment="1" applyProtection="1">
      <alignment horizontal="center" vertical="center" wrapText="1"/>
      <protection locked="0"/>
    </xf>
    <xf numFmtId="0" fontId="88" fillId="10" borderId="0" xfId="0" applyFont="1" applyFill="1" applyAlignment="1" applyProtection="1">
      <alignment horizontal="center"/>
      <protection locked="0"/>
    </xf>
    <xf numFmtId="0" fontId="0" fillId="5" borderId="4" xfId="0" applyFill="1" applyBorder="1" applyAlignment="1" applyProtection="1">
      <alignment horizontal="center" vertical="center"/>
      <protection locked="0"/>
    </xf>
    <xf numFmtId="0" fontId="88" fillId="5" borderId="4" xfId="0" applyFont="1" applyFill="1" applyBorder="1" applyAlignment="1" applyProtection="1">
      <alignment horizontal="center" vertical="center"/>
      <protection locked="0"/>
    </xf>
    <xf numFmtId="0" fontId="0" fillId="0" borderId="0" xfId="0" applyAlignment="1" applyProtection="1">
      <alignment horizontal="center"/>
      <protection hidden="1"/>
    </xf>
    <xf numFmtId="0" fontId="0" fillId="0" borderId="5" xfId="0" applyBorder="1" applyAlignment="1" applyProtection="1">
      <alignment horizontal="center"/>
      <protection hidden="1"/>
    </xf>
    <xf numFmtId="0" fontId="0" fillId="0" borderId="3"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7" xfId="0" applyBorder="1" applyAlignment="1" applyProtection="1">
      <alignment horizontal="center"/>
      <protection hidden="1"/>
    </xf>
    <xf numFmtId="0" fontId="0" fillId="0" borderId="9" xfId="0" applyBorder="1" applyAlignment="1" applyProtection="1">
      <alignment horizontal="center"/>
      <protection hidden="1"/>
    </xf>
    <xf numFmtId="0" fontId="2" fillId="10" borderId="0" xfId="0" applyFont="1" applyFill="1" applyAlignment="1" applyProtection="1">
      <alignment vertical="center"/>
      <protection hidden="1"/>
    </xf>
    <xf numFmtId="37" fontId="140" fillId="0" borderId="0" xfId="4" applyNumberFormat="1" applyFont="1" applyFill="1" applyBorder="1" applyAlignment="1" applyProtection="1">
      <alignment horizontal="right"/>
      <protection locked="0" hidden="1"/>
    </xf>
    <xf numFmtId="0" fontId="140" fillId="0" borderId="0" xfId="4" applyNumberFormat="1" applyFont="1" applyFill="1" applyBorder="1" applyAlignment="1" applyProtection="1">
      <alignment horizontal="right"/>
      <protection locked="0" hidden="1"/>
    </xf>
    <xf numFmtId="0" fontId="140" fillId="0" borderId="0" xfId="4" applyNumberFormat="1" applyFont="1" applyFill="1" applyBorder="1" applyAlignment="1" applyProtection="1">
      <alignment horizontal="center"/>
      <protection locked="0" hidden="1"/>
    </xf>
    <xf numFmtId="0" fontId="226" fillId="0" borderId="0" xfId="0" applyFont="1" applyAlignment="1" applyProtection="1">
      <alignment horizontal="center" vertical="center"/>
      <protection hidden="1"/>
    </xf>
    <xf numFmtId="37" fontId="140" fillId="0" borderId="0" xfId="4" applyNumberFormat="1" applyFont="1" applyFill="1" applyBorder="1" applyAlignment="1" applyProtection="1">
      <alignment horizontal="center"/>
      <protection locked="0" hidden="1"/>
    </xf>
    <xf numFmtId="0" fontId="252" fillId="0" borderId="0" xfId="0" applyFont="1" applyAlignment="1">
      <alignment horizontal="center" vertical="center" wrapText="1"/>
    </xf>
    <xf numFmtId="0" fontId="140" fillId="0" borderId="94" xfId="4" applyNumberFormat="1" applyFont="1" applyFill="1" applyBorder="1" applyAlignment="1" applyProtection="1">
      <alignment horizontal="right"/>
      <protection locked="0" hidden="1"/>
    </xf>
    <xf numFmtId="0" fontId="140" fillId="0" borderId="108" xfId="4" applyNumberFormat="1" applyFont="1" applyFill="1" applyBorder="1" applyAlignment="1" applyProtection="1">
      <alignment horizontal="right"/>
      <protection locked="0" hidden="1"/>
    </xf>
    <xf numFmtId="0" fontId="73" fillId="0" borderId="0" xfId="0" applyFont="1" applyAlignment="1" applyProtection="1">
      <alignment horizontal="center"/>
      <protection hidden="1"/>
    </xf>
    <xf numFmtId="0" fontId="226" fillId="0" borderId="102" xfId="0" applyFont="1" applyBorder="1" applyAlignment="1" applyProtection="1">
      <alignment horizontal="center" vertical="center"/>
      <protection hidden="1"/>
    </xf>
    <xf numFmtId="0" fontId="226" fillId="0" borderId="103" xfId="0" applyFont="1" applyBorder="1" applyAlignment="1" applyProtection="1">
      <alignment horizontal="center" vertical="center"/>
      <protection hidden="1"/>
    </xf>
    <xf numFmtId="0" fontId="226" fillId="0" borderId="104" xfId="0" applyFont="1" applyBorder="1" applyAlignment="1" applyProtection="1">
      <alignment horizontal="center" vertical="center"/>
      <protection hidden="1"/>
    </xf>
    <xf numFmtId="0" fontId="18" fillId="0" borderId="0" xfId="0" applyFont="1" applyAlignment="1" applyProtection="1">
      <alignment vertical="center"/>
      <protection hidden="1"/>
    </xf>
    <xf numFmtId="0" fontId="15" fillId="0" borderId="0" xfId="0" applyFont="1" applyAlignment="1" applyProtection="1">
      <alignment vertical="center"/>
      <protection hidden="1"/>
    </xf>
    <xf numFmtId="0" fontId="2" fillId="5" borderId="4" xfId="0" applyFont="1" applyFill="1" applyBorder="1" applyAlignment="1" applyProtection="1">
      <alignment vertical="center"/>
      <protection locked="0"/>
    </xf>
    <xf numFmtId="3" fontId="0" fillId="5" borderId="4" xfId="0" applyNumberFormat="1" applyFill="1" applyBorder="1" applyAlignment="1" applyProtection="1">
      <alignment horizontal="center" wrapText="1"/>
      <protection locked="0"/>
    </xf>
    <xf numFmtId="0" fontId="114" fillId="0" borderId="0" xfId="0" applyFont="1" applyAlignment="1" applyProtection="1">
      <alignment horizontal="left" vertical="center"/>
      <protection hidden="1"/>
    </xf>
    <xf numFmtId="44" fontId="81" fillId="5" borderId="4" xfId="0" applyNumberFormat="1" applyFont="1" applyFill="1" applyBorder="1" applyProtection="1">
      <protection locked="0"/>
    </xf>
    <xf numFmtId="0" fontId="114" fillId="0" borderId="72" xfId="0" applyFont="1" applyBorder="1" applyAlignment="1" applyProtection="1">
      <alignment horizontal="left" vertical="center"/>
      <protection hidden="1"/>
    </xf>
    <xf numFmtId="0" fontId="26" fillId="0" borderId="0" xfId="0" applyFont="1" applyAlignment="1" applyProtection="1">
      <alignment horizontal="left" vertical="top" wrapText="1"/>
      <protection hidden="1"/>
    </xf>
    <xf numFmtId="0" fontId="27" fillId="0" borderId="0" xfId="0" applyFont="1" applyAlignment="1" applyProtection="1">
      <alignment horizontal="left" vertical="top" wrapText="1"/>
      <protection hidden="1"/>
    </xf>
    <xf numFmtId="0" fontId="120" fillId="0" borderId="0" xfId="0" applyFont="1" applyAlignment="1" applyProtection="1">
      <alignment horizontal="left"/>
      <protection hidden="1"/>
    </xf>
    <xf numFmtId="0" fontId="97" fillId="0" borderId="0" xfId="0" applyFont="1" applyAlignment="1" applyProtection="1">
      <alignment horizontal="center" vertical="top" wrapText="1"/>
      <protection hidden="1"/>
    </xf>
    <xf numFmtId="0" fontId="29" fillId="0" borderId="0" xfId="0" applyFont="1" applyAlignment="1" applyProtection="1">
      <alignment horizontal="left" vertical="top" wrapText="1"/>
      <protection hidden="1"/>
    </xf>
    <xf numFmtId="165" fontId="99" fillId="0" borderId="19" xfId="0" applyNumberFormat="1" applyFont="1" applyBorder="1" applyAlignment="1" applyProtection="1">
      <alignment horizontal="left"/>
      <protection hidden="1"/>
    </xf>
    <xf numFmtId="0" fontId="89" fillId="0" borderId="0" xfId="0" applyFont="1" applyAlignment="1" applyProtection="1">
      <alignment horizontal="right" wrapText="1"/>
      <protection hidden="1"/>
    </xf>
    <xf numFmtId="44" fontId="81" fillId="5" borderId="4" xfId="59" applyFont="1" applyFill="1" applyBorder="1" applyAlignment="1" applyProtection="1">
      <alignment horizontal="left"/>
      <protection locked="0"/>
    </xf>
    <xf numFmtId="0" fontId="89" fillId="0" borderId="0" xfId="0" applyFont="1" applyAlignment="1" applyProtection="1">
      <alignment horizontal="left" wrapText="1"/>
      <protection hidden="1"/>
    </xf>
    <xf numFmtId="0" fontId="28" fillId="0" borderId="0" xfId="0" applyFont="1" applyAlignment="1" applyProtection="1">
      <alignment horizontal="left" vertical="center"/>
      <protection hidden="1"/>
    </xf>
    <xf numFmtId="0" fontId="63" fillId="0" borderId="0" xfId="0" applyFont="1" applyAlignment="1" applyProtection="1">
      <alignment horizontal="center" vertical="top" wrapText="1"/>
      <protection hidden="1"/>
    </xf>
    <xf numFmtId="0" fontId="121" fillId="0" borderId="86" xfId="0" applyFont="1" applyBorder="1" applyAlignment="1" applyProtection="1">
      <alignment horizontal="center" vertical="center"/>
      <protection hidden="1"/>
    </xf>
  </cellXfs>
  <cellStyles count="146">
    <cellStyle name="0,0_x000d__x000a_NA_x000d__x000a_" xfId="1" xr:uid="{00000000-0005-0000-0000-000000000000}"/>
    <cellStyle name="0,0_x000d__x000a_NA_x000d__x000a_ 2" xfId="2" xr:uid="{00000000-0005-0000-0000-000001000000}"/>
    <cellStyle name="Calculation" xfId="3" builtinId="22"/>
    <cellStyle name="Comma" xfId="4" builtinId="3"/>
    <cellStyle name="Comma 10" xfId="5" xr:uid="{00000000-0005-0000-0000-000004000000}"/>
    <cellStyle name="Comma 10 2" xfId="6" xr:uid="{00000000-0005-0000-0000-000005000000}"/>
    <cellStyle name="Comma 10 2 2" xfId="7" xr:uid="{00000000-0005-0000-0000-000006000000}"/>
    <cellStyle name="Comma 10 2 2 2" xfId="8" xr:uid="{00000000-0005-0000-0000-000007000000}"/>
    <cellStyle name="Comma 10 2 3" xfId="9" xr:uid="{00000000-0005-0000-0000-000008000000}"/>
    <cellStyle name="Comma 10 2 3 2" xfId="10" xr:uid="{00000000-0005-0000-0000-000009000000}"/>
    <cellStyle name="Comma 10 2 4" xfId="11" xr:uid="{00000000-0005-0000-0000-00000A000000}"/>
    <cellStyle name="Comma 10 3" xfId="12" xr:uid="{00000000-0005-0000-0000-00000B000000}"/>
    <cellStyle name="Comma 10 3 2" xfId="13" xr:uid="{00000000-0005-0000-0000-00000C000000}"/>
    <cellStyle name="Comma 10 4" xfId="14" xr:uid="{00000000-0005-0000-0000-00000D000000}"/>
    <cellStyle name="Comma 10 4 2" xfId="15" xr:uid="{00000000-0005-0000-0000-00000E000000}"/>
    <cellStyle name="Comma 10 5" xfId="16" xr:uid="{00000000-0005-0000-0000-00000F000000}"/>
    <cellStyle name="Comma 10 5 2" xfId="17" xr:uid="{00000000-0005-0000-0000-000010000000}"/>
    <cellStyle name="Comma 10 6" xfId="18" xr:uid="{00000000-0005-0000-0000-000011000000}"/>
    <cellStyle name="Comma 10 7" xfId="19" xr:uid="{00000000-0005-0000-0000-000012000000}"/>
    <cellStyle name="Comma 11" xfId="20" xr:uid="{00000000-0005-0000-0000-000013000000}"/>
    <cellStyle name="Comma 11 2" xfId="21" xr:uid="{00000000-0005-0000-0000-000014000000}"/>
    <cellStyle name="Comma 11 2 2" xfId="22" xr:uid="{00000000-0005-0000-0000-000015000000}"/>
    <cellStyle name="Comma 11 2 2 2" xfId="23" xr:uid="{00000000-0005-0000-0000-000016000000}"/>
    <cellStyle name="Comma 11 2 3" xfId="24" xr:uid="{00000000-0005-0000-0000-000017000000}"/>
    <cellStyle name="Comma 11 2 3 2" xfId="25" xr:uid="{00000000-0005-0000-0000-000018000000}"/>
    <cellStyle name="Comma 11 2 4" xfId="26" xr:uid="{00000000-0005-0000-0000-000019000000}"/>
    <cellStyle name="Comma 11 3" xfId="27" xr:uid="{00000000-0005-0000-0000-00001A000000}"/>
    <cellStyle name="Comma 11 3 2" xfId="28" xr:uid="{00000000-0005-0000-0000-00001B000000}"/>
    <cellStyle name="Comma 11 4" xfId="29" xr:uid="{00000000-0005-0000-0000-00001C000000}"/>
    <cellStyle name="Comma 11 4 2" xfId="30" xr:uid="{00000000-0005-0000-0000-00001D000000}"/>
    <cellStyle name="Comma 11 5" xfId="31" xr:uid="{00000000-0005-0000-0000-00001E000000}"/>
    <cellStyle name="Comma 11 5 2" xfId="32" xr:uid="{00000000-0005-0000-0000-00001F000000}"/>
    <cellStyle name="Comma 11 6" xfId="33" xr:uid="{00000000-0005-0000-0000-000020000000}"/>
    <cellStyle name="Comma 12" xfId="34" xr:uid="{00000000-0005-0000-0000-000021000000}"/>
    <cellStyle name="Comma 12 2" xfId="35" xr:uid="{00000000-0005-0000-0000-000022000000}"/>
    <cellStyle name="Comma 12 2 2" xfId="36" xr:uid="{00000000-0005-0000-0000-000023000000}"/>
    <cellStyle name="Comma 12 2 2 2" xfId="37" xr:uid="{00000000-0005-0000-0000-000024000000}"/>
    <cellStyle name="Comma 12 2 3" xfId="38" xr:uid="{00000000-0005-0000-0000-000025000000}"/>
    <cellStyle name="Comma 12 2 3 2" xfId="39" xr:uid="{00000000-0005-0000-0000-000026000000}"/>
    <cellStyle name="Comma 12 2 4" xfId="40" xr:uid="{00000000-0005-0000-0000-000027000000}"/>
    <cellStyle name="Comma 12 3" xfId="41" xr:uid="{00000000-0005-0000-0000-000028000000}"/>
    <cellStyle name="Comma 12 3 2" xfId="42" xr:uid="{00000000-0005-0000-0000-000029000000}"/>
    <cellStyle name="Comma 12 4" xfId="43" xr:uid="{00000000-0005-0000-0000-00002A000000}"/>
    <cellStyle name="Comma 12 4 2" xfId="44" xr:uid="{00000000-0005-0000-0000-00002B000000}"/>
    <cellStyle name="Comma 12 5" xfId="45" xr:uid="{00000000-0005-0000-0000-00002C000000}"/>
    <cellStyle name="Comma 12 5 2" xfId="46" xr:uid="{00000000-0005-0000-0000-00002D000000}"/>
    <cellStyle name="Comma 12 6" xfId="47" xr:uid="{00000000-0005-0000-0000-00002E000000}"/>
    <cellStyle name="Comma 13" xfId="48" xr:uid="{00000000-0005-0000-0000-00002F000000}"/>
    <cellStyle name="Comma 13 2" xfId="49" xr:uid="{00000000-0005-0000-0000-000030000000}"/>
    <cellStyle name="Comma 2" xfId="50" xr:uid="{00000000-0005-0000-0000-000031000000}"/>
    <cellStyle name="Comma 3" xfId="51" xr:uid="{00000000-0005-0000-0000-000032000000}"/>
    <cellStyle name="Comma 4" xfId="52" xr:uid="{00000000-0005-0000-0000-000033000000}"/>
    <cellStyle name="Comma 5" xfId="53" xr:uid="{00000000-0005-0000-0000-000034000000}"/>
    <cellStyle name="Comma 6" xfId="54" xr:uid="{00000000-0005-0000-0000-000035000000}"/>
    <cellStyle name="Comma 7" xfId="55" xr:uid="{00000000-0005-0000-0000-000036000000}"/>
    <cellStyle name="Comma 8" xfId="56" xr:uid="{00000000-0005-0000-0000-000037000000}"/>
    <cellStyle name="Comma 9" xfId="57" xr:uid="{00000000-0005-0000-0000-000038000000}"/>
    <cellStyle name="Comma 9 2" xfId="58" xr:uid="{00000000-0005-0000-0000-000039000000}"/>
    <cellStyle name="Currency" xfId="59" builtinId="4"/>
    <cellStyle name="Currency 2" xfId="60" xr:uid="{00000000-0005-0000-0000-00003B000000}"/>
    <cellStyle name="Currency 2 2" xfId="61" xr:uid="{00000000-0005-0000-0000-00003C000000}"/>
    <cellStyle name="Currency 3" xfId="62" xr:uid="{00000000-0005-0000-0000-00003D000000}"/>
    <cellStyle name="Currency 3 2" xfId="63" xr:uid="{00000000-0005-0000-0000-00003E000000}"/>
    <cellStyle name="Currency 3 2 2" xfId="64" xr:uid="{00000000-0005-0000-0000-00003F000000}"/>
    <cellStyle name="Currency 3 2 2 2" xfId="65" xr:uid="{00000000-0005-0000-0000-000040000000}"/>
    <cellStyle name="Currency 3 2 3" xfId="66" xr:uid="{00000000-0005-0000-0000-000041000000}"/>
    <cellStyle name="Currency 3 2 3 2" xfId="67" xr:uid="{00000000-0005-0000-0000-000042000000}"/>
    <cellStyle name="Currency 3 2 4" xfId="68" xr:uid="{00000000-0005-0000-0000-000043000000}"/>
    <cellStyle name="Currency 3 3" xfId="69" xr:uid="{00000000-0005-0000-0000-000044000000}"/>
    <cellStyle name="Currency 3 3 2" xfId="70" xr:uid="{00000000-0005-0000-0000-000045000000}"/>
    <cellStyle name="Currency 3 4" xfId="71" xr:uid="{00000000-0005-0000-0000-000046000000}"/>
    <cellStyle name="Currency 3 4 2" xfId="72" xr:uid="{00000000-0005-0000-0000-000047000000}"/>
    <cellStyle name="Currency 3 5" xfId="73" xr:uid="{00000000-0005-0000-0000-000048000000}"/>
    <cellStyle name="Currency 3 5 2" xfId="74" xr:uid="{00000000-0005-0000-0000-000049000000}"/>
    <cellStyle name="Currency 3 6" xfId="75" xr:uid="{00000000-0005-0000-0000-00004A000000}"/>
    <cellStyle name="Currency 4" xfId="76" xr:uid="{00000000-0005-0000-0000-00004B000000}"/>
    <cellStyle name="Currency 4 2" xfId="77" xr:uid="{00000000-0005-0000-0000-00004C000000}"/>
    <cellStyle name="Currency 4 2 2" xfId="78" xr:uid="{00000000-0005-0000-0000-00004D000000}"/>
    <cellStyle name="Currency 4 2 2 2" xfId="79" xr:uid="{00000000-0005-0000-0000-00004E000000}"/>
    <cellStyle name="Currency 4 2 3" xfId="80" xr:uid="{00000000-0005-0000-0000-00004F000000}"/>
    <cellStyle name="Currency 4 2 3 2" xfId="81" xr:uid="{00000000-0005-0000-0000-000050000000}"/>
    <cellStyle name="Currency 4 2 4" xfId="82" xr:uid="{00000000-0005-0000-0000-000051000000}"/>
    <cellStyle name="Currency 4 3" xfId="83" xr:uid="{00000000-0005-0000-0000-000052000000}"/>
    <cellStyle name="Currency 4 3 2" xfId="84" xr:uid="{00000000-0005-0000-0000-000053000000}"/>
    <cellStyle name="Currency 4 4" xfId="85" xr:uid="{00000000-0005-0000-0000-000054000000}"/>
    <cellStyle name="Currency 4 4 2" xfId="86" xr:uid="{00000000-0005-0000-0000-000055000000}"/>
    <cellStyle name="Currency 4 5" xfId="87" xr:uid="{00000000-0005-0000-0000-000056000000}"/>
    <cellStyle name="Currency 4 5 2" xfId="88" xr:uid="{00000000-0005-0000-0000-000057000000}"/>
    <cellStyle name="Currency 4 6" xfId="89" xr:uid="{00000000-0005-0000-0000-000058000000}"/>
    <cellStyle name="Currency 5" xfId="90" xr:uid="{00000000-0005-0000-0000-000059000000}"/>
    <cellStyle name="Currency 5 2" xfId="91" xr:uid="{00000000-0005-0000-0000-00005A000000}"/>
    <cellStyle name="Currency 5 2 2" xfId="92" xr:uid="{00000000-0005-0000-0000-00005B000000}"/>
    <cellStyle name="Currency 5 2 2 2" xfId="93" xr:uid="{00000000-0005-0000-0000-00005C000000}"/>
    <cellStyle name="Currency 5 2 3" xfId="94" xr:uid="{00000000-0005-0000-0000-00005D000000}"/>
    <cellStyle name="Currency 5 2 3 2" xfId="95" xr:uid="{00000000-0005-0000-0000-00005E000000}"/>
    <cellStyle name="Currency 5 2 4" xfId="96" xr:uid="{00000000-0005-0000-0000-00005F000000}"/>
    <cellStyle name="Currency 5 3" xfId="97" xr:uid="{00000000-0005-0000-0000-000060000000}"/>
    <cellStyle name="Currency 5 3 2" xfId="98" xr:uid="{00000000-0005-0000-0000-000061000000}"/>
    <cellStyle name="Currency 5 4" xfId="99" xr:uid="{00000000-0005-0000-0000-000062000000}"/>
    <cellStyle name="Currency 5 4 2" xfId="100" xr:uid="{00000000-0005-0000-0000-000063000000}"/>
    <cellStyle name="Currency 5 5" xfId="101" xr:uid="{00000000-0005-0000-0000-000064000000}"/>
    <cellStyle name="Currency 5 5 2" xfId="102" xr:uid="{00000000-0005-0000-0000-000065000000}"/>
    <cellStyle name="Currency 5 6" xfId="103" xr:uid="{00000000-0005-0000-0000-000066000000}"/>
    <cellStyle name="Currency 6" xfId="104" xr:uid="{00000000-0005-0000-0000-000067000000}"/>
    <cellStyle name="Currency 6 2" xfId="105" xr:uid="{00000000-0005-0000-0000-000068000000}"/>
    <cellStyle name="Hyperlink" xfId="106" builtinId="8"/>
    <cellStyle name="Hyperlink 2" xfId="107" xr:uid="{00000000-0005-0000-0000-00006A000000}"/>
    <cellStyle name="Hyperlink 3" xfId="108" xr:uid="{00000000-0005-0000-0000-00006B000000}"/>
    <cellStyle name="Normal" xfId="0" builtinId="0"/>
    <cellStyle name="Normal 10" xfId="109" xr:uid="{00000000-0005-0000-0000-00006D000000}"/>
    <cellStyle name="Normal 11" xfId="110" xr:uid="{00000000-0005-0000-0000-00006E000000}"/>
    <cellStyle name="Normal 12" xfId="111" xr:uid="{00000000-0005-0000-0000-00006F000000}"/>
    <cellStyle name="Normal 13" xfId="112" xr:uid="{00000000-0005-0000-0000-000070000000}"/>
    <cellStyle name="Normal 14" xfId="113" xr:uid="{00000000-0005-0000-0000-000071000000}"/>
    <cellStyle name="Normal 15" xfId="114" xr:uid="{00000000-0005-0000-0000-000072000000}"/>
    <cellStyle name="Normal 16" xfId="115" xr:uid="{00000000-0005-0000-0000-000073000000}"/>
    <cellStyle name="Normal 17" xfId="116" xr:uid="{00000000-0005-0000-0000-000074000000}"/>
    <cellStyle name="Normal 18" xfId="117" xr:uid="{00000000-0005-0000-0000-000075000000}"/>
    <cellStyle name="Normal 19" xfId="144" xr:uid="{96721C85-AB27-4840-85D9-5B38577C0492}"/>
    <cellStyle name="Normal 2" xfId="118" xr:uid="{00000000-0005-0000-0000-000076000000}"/>
    <cellStyle name="Normal 2 2" xfId="119" xr:uid="{00000000-0005-0000-0000-000077000000}"/>
    <cellStyle name="Normal 2 2 3" xfId="120" xr:uid="{00000000-0005-0000-0000-000078000000}"/>
    <cellStyle name="Normal 2 3" xfId="121" xr:uid="{00000000-0005-0000-0000-000079000000}"/>
    <cellStyle name="Normal 2 3 3" xfId="122" xr:uid="{00000000-0005-0000-0000-00007A000000}"/>
    <cellStyle name="Normal 2 4" xfId="145" xr:uid="{59E25EDB-2909-406D-9B72-397DE67D47CF}"/>
    <cellStyle name="Normal 2 5 3 2" xfId="123" xr:uid="{00000000-0005-0000-0000-00007B000000}"/>
    <cellStyle name="Normal 2_Wattage Table" xfId="124" xr:uid="{00000000-0005-0000-0000-00007C000000}"/>
    <cellStyle name="Normal 3" xfId="125" xr:uid="{00000000-0005-0000-0000-00007D000000}"/>
    <cellStyle name="Normal 4" xfId="126" xr:uid="{00000000-0005-0000-0000-00007E000000}"/>
    <cellStyle name="Normal 5" xfId="127" xr:uid="{00000000-0005-0000-0000-00007F000000}"/>
    <cellStyle name="Normal 6" xfId="128" xr:uid="{00000000-0005-0000-0000-000080000000}"/>
    <cellStyle name="Normal 7" xfId="129" xr:uid="{00000000-0005-0000-0000-000081000000}"/>
    <cellStyle name="Normal 8" xfId="130" xr:uid="{00000000-0005-0000-0000-000082000000}"/>
    <cellStyle name="Normal 9" xfId="131" xr:uid="{00000000-0005-0000-0000-000083000000}"/>
    <cellStyle name="Normal_Fin03-ExclProds" xfId="132" xr:uid="{00000000-0005-0000-0000-000084000000}"/>
    <cellStyle name="Normal_Sel03-Exclude_Other" xfId="133" xr:uid="{00000000-0005-0000-0000-000085000000}"/>
    <cellStyle name="Percent" xfId="134" builtinId="5"/>
    <cellStyle name="Percent 2" xfId="135" xr:uid="{00000000-0005-0000-0000-000087000000}"/>
    <cellStyle name="Percent 3" xfId="136" xr:uid="{00000000-0005-0000-0000-000088000000}"/>
    <cellStyle name="Percent 4" xfId="137" xr:uid="{00000000-0005-0000-0000-000089000000}"/>
    <cellStyle name="Percent 5" xfId="138" xr:uid="{00000000-0005-0000-0000-00008A000000}"/>
    <cellStyle name="Percent 6" xfId="139" xr:uid="{00000000-0005-0000-0000-00008B000000}"/>
    <cellStyle name="Percent 7" xfId="140" xr:uid="{00000000-0005-0000-0000-00008C000000}"/>
    <cellStyle name="Percent 8" xfId="141" xr:uid="{00000000-0005-0000-0000-00008D000000}"/>
    <cellStyle name="Percent 9" xfId="142" xr:uid="{00000000-0005-0000-0000-00008E000000}"/>
    <cellStyle name="Percent 9 2" xfId="143" xr:uid="{00000000-0005-0000-0000-00008F000000}"/>
  </cellStyles>
  <dxfs count="507">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1"/>
      </font>
      <fill>
        <patternFill>
          <bgColor theme="0" tint="-0.14996795556505021"/>
        </patternFill>
      </fill>
    </dxf>
    <dxf>
      <font>
        <color theme="1"/>
      </font>
      <fill>
        <patternFill>
          <bgColor theme="0" tint="-0.14996795556505021"/>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1"/>
      </font>
      <fill>
        <patternFill>
          <bgColor theme="0" tint="-0.14996795556505021"/>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1"/>
      </font>
      <fill>
        <patternFill>
          <bgColor theme="0" tint="-0.14996795556505021"/>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val="0"/>
        <i val="0"/>
        <color auto="1"/>
      </font>
    </dxf>
    <dxf>
      <font>
        <color theme="0"/>
      </font>
      <fill>
        <patternFill patternType="none">
          <bgColor indexed="65"/>
        </patternFill>
      </fill>
      <border>
        <left/>
        <right/>
        <top/>
        <bottom/>
      </border>
    </dxf>
    <dxf>
      <font>
        <color theme="1"/>
      </font>
      <fill>
        <patternFill>
          <bgColor theme="0" tint="-0.14996795556505021"/>
        </patternFill>
      </fill>
    </dxf>
    <dxf>
      <font>
        <b/>
        <i val="0"/>
        <u/>
        <color theme="1"/>
      </font>
    </dxf>
    <dxf>
      <font>
        <b/>
        <i val="0"/>
        <u/>
        <color theme="1"/>
      </font>
    </dxf>
    <dxf>
      <font>
        <b/>
        <i val="0"/>
        <u/>
        <color theme="1"/>
      </font>
    </dxf>
    <dxf>
      <font>
        <b/>
        <i val="0"/>
        <u/>
        <color theme="1"/>
      </font>
    </dxf>
    <dxf>
      <font>
        <u/>
        <color theme="1"/>
      </font>
      <fill>
        <patternFill>
          <fgColor auto="1"/>
        </patternFill>
      </fill>
      <border>
        <left/>
        <right/>
        <top/>
        <bottom/>
        <vertical/>
        <horizontal/>
      </border>
    </dxf>
    <dxf>
      <font>
        <color rgb="FF9C0006"/>
      </font>
    </dxf>
    <dxf>
      <font>
        <color theme="6" tint="-0.24994659260841701"/>
      </font>
    </dxf>
    <dxf>
      <font>
        <color rgb="FF9C0006"/>
      </font>
    </dxf>
    <dxf>
      <font>
        <color theme="6" tint="-0.24994659260841701"/>
      </font>
    </dxf>
    <dxf>
      <font>
        <color rgb="FF9C0006"/>
      </font>
    </dxf>
    <dxf>
      <font>
        <color theme="6" tint="-0.24994659260841701"/>
      </font>
    </dxf>
    <dxf>
      <font>
        <color rgb="FF9C0006"/>
      </font>
    </dxf>
    <dxf>
      <font>
        <color theme="6" tint="-0.24994659260841701"/>
      </font>
    </dxf>
    <dxf>
      <font>
        <color rgb="FF9C0006"/>
      </font>
    </dxf>
    <dxf>
      <font>
        <color rgb="FF9C0006"/>
      </font>
    </dxf>
    <dxf>
      <font>
        <color theme="6" tint="-0.24994659260841701"/>
      </font>
    </dxf>
    <dxf>
      <font>
        <color rgb="FF9C0006"/>
      </font>
    </dxf>
    <dxf>
      <font>
        <color rgb="FF9C0006"/>
      </font>
    </dxf>
    <dxf>
      <font>
        <color theme="6" tint="-0.24994659260841701"/>
      </font>
    </dxf>
    <dxf>
      <font>
        <color rgb="FF9C0006"/>
      </font>
    </dxf>
    <dxf>
      <font>
        <color rgb="FF9C0006"/>
      </font>
    </dxf>
    <dxf>
      <font>
        <color rgb="FF9C0006"/>
      </font>
    </dxf>
    <dxf>
      <font>
        <color rgb="FF9C0006"/>
      </font>
    </dxf>
    <dxf>
      <font>
        <color theme="6" tint="-0.24994659260841701"/>
      </font>
    </dxf>
    <dxf>
      <font>
        <color rgb="FF9C0006"/>
      </font>
    </dxf>
    <dxf>
      <font>
        <color theme="6" tint="-0.24994659260841701"/>
      </font>
    </dxf>
    <dxf>
      <font>
        <color rgb="FF9C0006"/>
      </font>
    </dxf>
    <dxf>
      <font>
        <color theme="6" tint="-0.24994659260841701"/>
      </font>
    </dxf>
    <dxf>
      <font>
        <color rgb="FF9C0006"/>
      </font>
    </dxf>
    <dxf>
      <font>
        <color rgb="FF9C0006"/>
      </font>
    </dxf>
    <dxf>
      <font>
        <color theme="6" tint="-0.24994659260841701"/>
      </font>
    </dxf>
    <dxf>
      <font>
        <color theme="6" tint="-0.24994659260841701"/>
      </font>
    </dxf>
    <dxf>
      <font>
        <color rgb="FF9C0006"/>
      </font>
    </dxf>
    <dxf>
      <font>
        <color rgb="FF9C0006"/>
      </font>
    </dxf>
    <dxf>
      <fill>
        <patternFill patternType="solid">
          <fgColor theme="0"/>
          <bgColor theme="0" tint="-0.14996795556505021"/>
        </patternFill>
      </fill>
      <border>
        <bottom style="thin">
          <color indexed="64"/>
        </bottom>
      </border>
    </dxf>
    <dxf>
      <fill>
        <patternFill patternType="solid">
          <fgColor theme="0"/>
          <bgColor theme="0" tint="-0.14996795556505021"/>
        </patternFill>
      </fill>
      <border>
        <bottom style="thin">
          <color indexed="64"/>
        </bottom>
      </border>
    </dxf>
    <dxf>
      <font>
        <u val="none"/>
        <color auto="1"/>
      </font>
      <border>
        <bottom style="thin">
          <color indexed="64"/>
        </bottom>
      </border>
    </dxf>
    <dxf>
      <font>
        <b/>
        <i val="0"/>
        <strike val="0"/>
        <u val="none"/>
        <color auto="1"/>
      </font>
      <border>
        <left/>
        <right/>
        <top/>
        <bottom/>
      </border>
    </dxf>
    <dxf>
      <font>
        <b/>
        <i val="0"/>
        <color auto="1"/>
      </font>
    </dxf>
    <dxf>
      <font>
        <b/>
        <i val="0"/>
        <color auto="1"/>
      </font>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b val="0"/>
        <i/>
        <color theme="0" tint="-0.24994659260841701"/>
      </font>
      <fill>
        <patternFill patternType="none">
          <bgColor indexed="65"/>
        </patternFill>
      </fill>
      <border>
        <left/>
        <right/>
        <top/>
        <bottom/>
      </border>
    </dxf>
    <dxf>
      <font>
        <b val="0"/>
        <i/>
        <color theme="0" tint="-0.24994659260841701"/>
      </font>
      <fill>
        <patternFill patternType="none">
          <bgColor indexed="65"/>
        </patternFill>
      </fill>
      <border>
        <left/>
        <right/>
        <top/>
        <bottom/>
      </border>
    </dxf>
    <dxf>
      <font>
        <b val="0"/>
        <i/>
        <color theme="0" tint="-0.24994659260841701"/>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u val="none"/>
        <color theme="0"/>
      </font>
      <fill>
        <patternFill patternType="solid">
          <fgColor indexed="64"/>
          <bgColor indexed="65"/>
        </patternFill>
      </fill>
      <border>
        <left/>
        <right/>
        <top/>
        <bottom/>
      </border>
    </dxf>
    <dxf>
      <font>
        <b val="0"/>
        <i/>
        <color theme="0" tint="-0.24994659260841701"/>
      </font>
      <fill>
        <patternFill patternType="none">
          <bgColor indexed="65"/>
        </patternFill>
      </fill>
      <border>
        <left/>
        <right/>
        <top/>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1"/>
      </font>
      <fill>
        <patternFill>
          <bgColor theme="0" tint="-0.14996795556505021"/>
        </patternFill>
      </fill>
      <border>
        <bottom style="thin">
          <color indexed="64"/>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strike val="0"/>
        <u val="none"/>
        <color theme="0"/>
      </font>
      <fill>
        <patternFill patternType="none">
          <fgColor indexed="64"/>
          <bgColor indexed="65"/>
        </patternFill>
      </fill>
      <border>
        <left/>
        <right/>
        <top/>
        <bottom/>
      </border>
    </dxf>
    <dxf>
      <font>
        <u val="none"/>
        <color theme="0"/>
      </font>
      <fill>
        <patternFill patternType="solid">
          <fgColor theme="0"/>
          <bgColor indexed="65"/>
        </patternFill>
      </fill>
      <border>
        <left/>
        <right/>
        <top/>
        <bottom/>
      </border>
    </dxf>
    <dxf>
      <font>
        <color theme="0"/>
      </font>
      <fill>
        <patternFill patternType="none">
          <bgColor indexed="65"/>
        </patternFill>
      </fill>
      <border>
        <left/>
        <right/>
        <top/>
        <bottom/>
      </border>
    </dxf>
    <dxf>
      <font>
        <b val="0"/>
        <i/>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val="0"/>
        <i/>
        <color rgb="FFFF0000"/>
      </font>
    </dxf>
    <dxf>
      <font>
        <color auto="1"/>
      </font>
      <fill>
        <patternFill>
          <bgColor theme="0" tint="-0.14996795556505021"/>
        </patternFill>
      </fill>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auto="1"/>
      </font>
      <border>
        <left style="thin">
          <color indexed="64"/>
        </left>
        <right style="thin">
          <color indexed="64"/>
        </right>
        <top style="thin">
          <color indexed="64"/>
        </top>
        <bottom style="thin">
          <color indexed="64"/>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rgb="FF9C0006"/>
      </font>
    </dxf>
    <dxf>
      <font>
        <color rgb="FF9C0006"/>
      </font>
    </dxf>
    <dxf>
      <font>
        <color rgb="FF9C0006"/>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rgb="FF9C0006"/>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rgb="FF9C0006"/>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val="0"/>
        <i/>
        <color rgb="FFFF000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val="0"/>
        <i/>
        <color rgb="FFFF000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val="0"/>
        <i/>
        <color rgb="FFFF000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val="0"/>
        <i/>
        <color rgb="FFFF000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b val="0"/>
        <i/>
        <color rgb="FFFF000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numFmt numFmtId="33" formatCode="_(* #,##0_);_(* \(#,##0\);_(* &quot;-&quot;_);_(@_)"/>
    </dxf>
    <dxf>
      <font>
        <b val="0"/>
        <i/>
        <color rgb="FFFF0000"/>
      </font>
    </dxf>
    <dxf>
      <font>
        <color rgb="FF9C0006"/>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b val="0"/>
        <i/>
        <color rgb="FFFF000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numFmt numFmtId="33" formatCode="_(* #,##0_);_(* \(#,##0\);_(* &quot;-&quot;_);_(@_)"/>
    </dxf>
    <dxf>
      <font>
        <color rgb="FF9C0006"/>
      </font>
    </dxf>
    <dxf>
      <font>
        <color theme="0"/>
      </font>
    </dxf>
    <dxf>
      <font>
        <color theme="0"/>
      </font>
    </dxf>
    <dxf>
      <font>
        <color rgb="FF9C0006"/>
      </font>
    </dxf>
    <dxf>
      <fill>
        <patternFill>
          <bgColor theme="0" tint="-0.14996795556505021"/>
        </patternFill>
      </fill>
    </dxf>
    <dxf>
      <font>
        <color theme="0"/>
      </font>
    </dxf>
    <dxf>
      <font>
        <color rgb="FF9C0006"/>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lor rgb="FF9C0006"/>
      </font>
    </dxf>
  </dxfs>
  <tableStyles count="0" defaultTableStyle="TableStyleMedium2" defaultPivotStyle="PivotStyleLight16"/>
  <colors>
    <mruColors>
      <color rgb="FFF85208"/>
      <color rgb="FFFBCDA7"/>
      <color rgb="FFA8801C"/>
      <color rgb="FF142C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D7053240-CE69-11CD-A777-00DD01143C57}"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firstButton="1" lockText="1"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firstButton="1"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Radio" firstButton="1" lockText="1"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Radio" firstButton="1"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Radio" firstButton="1"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Radio" firstButton="1"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firstButton="1"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Radio" firstButton="1"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Radio" firstButton="1"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Radio" firstButton="1"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Radio" firstButton="1"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Radio" firstButton="1"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Radio" firstButton="1"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Radio" firstButton="1"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Radio" firstButton="1"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Radio" firstButton="1"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Radio" firstButton="1"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Radio" firstButton="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Radio" firstButton="1"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Radio" firstButton="1" lockText="1" noThreeD="1"/>
</file>

<file path=xl/ctrlProps/ctrlProp266.xml><?xml version="1.0" encoding="utf-8"?>
<formControlPr xmlns="http://schemas.microsoft.com/office/spreadsheetml/2009/9/main" objectType="Radio" lockText="1"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Radio" firstButton="1"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Radio" lockText="1"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Radio" firstButton="1"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Radio" firstButton="1"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firstButton="1" lockText="1" noThreeD="1"/>
</file>

<file path=xl/ctrlProps/ctrlProp314.xml><?xml version="1.0" encoding="utf-8"?>
<formControlPr xmlns="http://schemas.microsoft.com/office/spreadsheetml/2009/9/main" objectType="Radio"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Radio" firstButton="1"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Radio" firstButton="1"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Radio" firstButton="1"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Radio" firstButton="1"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Radio" firstButton="1" lockText="1" noThreeD="1"/>
</file>

<file path=xl/ctrlProps/ctrlProp86.xml><?xml version="1.0" encoding="utf-8"?>
<formControlPr xmlns="http://schemas.microsoft.com/office/spreadsheetml/2009/9/main" objectType="Radio" checked="Checked"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checked="Checked" firstButton="1"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Radio" firstButton="1"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8.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7.png"/><Relationship Id="rId5" Type="http://schemas.openxmlformats.org/officeDocument/2006/relationships/image" Target="../media/image22.png"/><Relationship Id="rId10" Type="http://schemas.openxmlformats.org/officeDocument/2006/relationships/image" Target="../media/image26.png"/><Relationship Id="rId4" Type="http://schemas.openxmlformats.org/officeDocument/2006/relationships/image" Target="../media/image21.png"/><Relationship Id="rId9"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9.emf"/></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34.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51.emf"/><Relationship Id="rId13" Type="http://schemas.openxmlformats.org/officeDocument/2006/relationships/image" Target="../media/image56.emf"/><Relationship Id="rId3" Type="http://schemas.openxmlformats.org/officeDocument/2006/relationships/image" Target="../media/image47.emf"/><Relationship Id="rId7" Type="http://schemas.openxmlformats.org/officeDocument/2006/relationships/image" Target="../media/image50.emf"/><Relationship Id="rId12" Type="http://schemas.openxmlformats.org/officeDocument/2006/relationships/image" Target="../media/image55.emf"/><Relationship Id="rId2" Type="http://schemas.openxmlformats.org/officeDocument/2006/relationships/image" Target="../media/image46.emf"/><Relationship Id="rId1" Type="http://schemas.openxmlformats.org/officeDocument/2006/relationships/image" Target="../media/image45.emf"/><Relationship Id="rId6" Type="http://schemas.openxmlformats.org/officeDocument/2006/relationships/image" Target="../media/image49.emf"/><Relationship Id="rId11" Type="http://schemas.openxmlformats.org/officeDocument/2006/relationships/image" Target="../media/image54.emf"/><Relationship Id="rId5" Type="http://schemas.openxmlformats.org/officeDocument/2006/relationships/image" Target="../media/image34.emf"/><Relationship Id="rId10" Type="http://schemas.openxmlformats.org/officeDocument/2006/relationships/image" Target="../media/image53.emf"/><Relationship Id="rId4" Type="http://schemas.openxmlformats.org/officeDocument/2006/relationships/image" Target="../media/image48.emf"/><Relationship Id="rId9" Type="http://schemas.openxmlformats.org/officeDocument/2006/relationships/image" Target="../media/image52.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image" Target="../media/image7.emf"/><Relationship Id="rId7" Type="http://schemas.openxmlformats.org/officeDocument/2006/relationships/image" Target="../media/image3.emf"/><Relationship Id="rId2" Type="http://schemas.openxmlformats.org/officeDocument/2006/relationships/image" Target="../media/image8.emf"/><Relationship Id="rId1" Type="http://schemas.openxmlformats.org/officeDocument/2006/relationships/image" Target="../media/image9.emf"/><Relationship Id="rId6" Type="http://schemas.openxmlformats.org/officeDocument/2006/relationships/image" Target="../media/image4.emf"/><Relationship Id="rId5" Type="http://schemas.openxmlformats.org/officeDocument/2006/relationships/image" Target="../media/image5.emf"/><Relationship Id="rId10" Type="http://schemas.openxmlformats.org/officeDocument/2006/relationships/image" Target="../media/image11.emf"/><Relationship Id="rId4" Type="http://schemas.openxmlformats.org/officeDocument/2006/relationships/image" Target="../media/image6.emf"/><Relationship Id="rId9"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image" Target="../media/image4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3.emf"/><Relationship Id="rId1" Type="http://schemas.openxmlformats.org/officeDocument/2006/relationships/image" Target="../media/image4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60.emf"/><Relationship Id="rId1" Type="http://schemas.openxmlformats.org/officeDocument/2006/relationships/image" Target="../media/image61.emf"/><Relationship Id="rId5" Type="http://schemas.openxmlformats.org/officeDocument/2006/relationships/image" Target="../media/image57.emf"/><Relationship Id="rId4" Type="http://schemas.openxmlformats.org/officeDocument/2006/relationships/image" Target="../media/image58.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64.emf"/><Relationship Id="rId2" Type="http://schemas.openxmlformats.org/officeDocument/2006/relationships/image" Target="../media/image65.emf"/><Relationship Id="rId1" Type="http://schemas.openxmlformats.org/officeDocument/2006/relationships/image" Target="../media/image66.emf"/><Relationship Id="rId5" Type="http://schemas.openxmlformats.org/officeDocument/2006/relationships/image" Target="../media/image62.emf"/><Relationship Id="rId4" Type="http://schemas.openxmlformats.org/officeDocument/2006/relationships/image" Target="../media/image63.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70.emf"/><Relationship Id="rId1" Type="http://schemas.openxmlformats.org/officeDocument/2006/relationships/image" Target="../media/image71.emf"/><Relationship Id="rId5" Type="http://schemas.openxmlformats.org/officeDocument/2006/relationships/image" Target="../media/image67.emf"/><Relationship Id="rId4" Type="http://schemas.openxmlformats.org/officeDocument/2006/relationships/image" Target="../media/image68.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74.emf"/><Relationship Id="rId2" Type="http://schemas.openxmlformats.org/officeDocument/2006/relationships/image" Target="../media/image75.emf"/><Relationship Id="rId1" Type="http://schemas.openxmlformats.org/officeDocument/2006/relationships/image" Target="../media/image76.emf"/><Relationship Id="rId5" Type="http://schemas.openxmlformats.org/officeDocument/2006/relationships/image" Target="../media/image72.emf"/><Relationship Id="rId4" Type="http://schemas.openxmlformats.org/officeDocument/2006/relationships/image" Target="../media/image73.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78.emf"/><Relationship Id="rId2" Type="http://schemas.openxmlformats.org/officeDocument/2006/relationships/image" Target="../media/image79.emf"/><Relationship Id="rId1" Type="http://schemas.openxmlformats.org/officeDocument/2006/relationships/image" Target="../media/image80.emf"/><Relationship Id="rId4" Type="http://schemas.openxmlformats.org/officeDocument/2006/relationships/image" Target="../media/image7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2.emf"/><Relationship Id="rId1" Type="http://schemas.openxmlformats.org/officeDocument/2006/relationships/image" Target="../media/image33.emf"/><Relationship Id="rId4" Type="http://schemas.openxmlformats.org/officeDocument/2006/relationships/image" Target="../media/image30.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6.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165100</xdr:colOff>
          <xdr:row>14</xdr:row>
          <xdr:rowOff>0</xdr:rowOff>
        </xdr:from>
        <xdr:to>
          <xdr:col>5</xdr:col>
          <xdr:colOff>50800</xdr:colOff>
          <xdr:row>15</xdr:row>
          <xdr:rowOff>69850</xdr:rowOff>
        </xdr:to>
        <xdr:sp macro="" textlink="">
          <xdr:nvSpPr>
            <xdr:cNvPr id="81921" name="CheckBox1" hidden="1">
              <a:extLst>
                <a:ext uri="{63B3BB69-23CF-44E3-9099-C40C66FF867C}">
                  <a14:compatExt spid="_x0000_s81921"/>
                </a:ext>
                <a:ext uri="{FF2B5EF4-FFF2-40B4-BE49-F238E27FC236}">
                  <a16:creationId xmlns:a16="http://schemas.microsoft.com/office/drawing/2014/main" id="{00000000-0008-0000-0100-00000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15</xdr:row>
          <xdr:rowOff>107950</xdr:rowOff>
        </xdr:from>
        <xdr:to>
          <xdr:col>5</xdr:col>
          <xdr:colOff>50800</xdr:colOff>
          <xdr:row>16</xdr:row>
          <xdr:rowOff>171450</xdr:rowOff>
        </xdr:to>
        <xdr:sp macro="" textlink="">
          <xdr:nvSpPr>
            <xdr:cNvPr id="81922" name="CheckBox2" hidden="1">
              <a:extLst>
                <a:ext uri="{63B3BB69-23CF-44E3-9099-C40C66FF867C}">
                  <a14:compatExt spid="_x0000_s81922"/>
                </a:ext>
                <a:ext uri="{FF2B5EF4-FFF2-40B4-BE49-F238E27FC236}">
                  <a16:creationId xmlns:a16="http://schemas.microsoft.com/office/drawing/2014/main" id="{00000000-0008-0000-0100-000002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22</xdr:row>
          <xdr:rowOff>69850</xdr:rowOff>
        </xdr:from>
        <xdr:to>
          <xdr:col>6</xdr:col>
          <xdr:colOff>685800</xdr:colOff>
          <xdr:row>23</xdr:row>
          <xdr:rowOff>133350</xdr:rowOff>
        </xdr:to>
        <xdr:sp macro="" textlink="">
          <xdr:nvSpPr>
            <xdr:cNvPr id="81923" name="CheckBox3" hidden="1">
              <a:extLst>
                <a:ext uri="{63B3BB69-23CF-44E3-9099-C40C66FF867C}">
                  <a14:compatExt spid="_x0000_s81923"/>
                </a:ext>
                <a:ext uri="{FF2B5EF4-FFF2-40B4-BE49-F238E27FC236}">
                  <a16:creationId xmlns:a16="http://schemas.microsoft.com/office/drawing/2014/main" id="{00000000-0008-0000-0100-000003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90</xdr:row>
          <xdr:rowOff>0</xdr:rowOff>
        </xdr:from>
        <xdr:to>
          <xdr:col>5</xdr:col>
          <xdr:colOff>704850</xdr:colOff>
          <xdr:row>91</xdr:row>
          <xdr:rowOff>19050</xdr:rowOff>
        </xdr:to>
        <xdr:sp macro="" textlink="">
          <xdr:nvSpPr>
            <xdr:cNvPr id="81924" name="CheckBox4" hidden="1">
              <a:extLst>
                <a:ext uri="{63B3BB69-23CF-44E3-9099-C40C66FF867C}">
                  <a14:compatExt spid="_x0000_s81924"/>
                </a:ext>
                <a:ext uri="{FF2B5EF4-FFF2-40B4-BE49-F238E27FC236}">
                  <a16:creationId xmlns:a16="http://schemas.microsoft.com/office/drawing/2014/main" id="{00000000-0008-0000-0100-000004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819150</xdr:colOff>
          <xdr:row>91</xdr:row>
          <xdr:rowOff>19050</xdr:rowOff>
        </xdr:to>
        <xdr:sp macro="" textlink="">
          <xdr:nvSpPr>
            <xdr:cNvPr id="81925" name="CheckBox5" hidden="1">
              <a:extLst>
                <a:ext uri="{63B3BB69-23CF-44E3-9099-C40C66FF867C}">
                  <a14:compatExt spid="_x0000_s81925"/>
                </a:ext>
                <a:ext uri="{FF2B5EF4-FFF2-40B4-BE49-F238E27FC236}">
                  <a16:creationId xmlns:a16="http://schemas.microsoft.com/office/drawing/2014/main" id="{00000000-0008-0000-0100-000005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90</xdr:row>
          <xdr:rowOff>0</xdr:rowOff>
        </xdr:from>
        <xdr:to>
          <xdr:col>8</xdr:col>
          <xdr:colOff>876300</xdr:colOff>
          <xdr:row>91</xdr:row>
          <xdr:rowOff>19050</xdr:rowOff>
        </xdr:to>
        <xdr:sp macro="" textlink="">
          <xdr:nvSpPr>
            <xdr:cNvPr id="81926" name="CheckBox6" hidden="1">
              <a:extLst>
                <a:ext uri="{63B3BB69-23CF-44E3-9099-C40C66FF867C}">
                  <a14:compatExt spid="_x0000_s81926"/>
                </a:ext>
                <a:ext uri="{FF2B5EF4-FFF2-40B4-BE49-F238E27FC236}">
                  <a16:creationId xmlns:a16="http://schemas.microsoft.com/office/drawing/2014/main" id="{00000000-0008-0000-0100-000006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0</xdr:rowOff>
        </xdr:from>
        <xdr:to>
          <xdr:col>5</xdr:col>
          <xdr:colOff>704850</xdr:colOff>
          <xdr:row>104</xdr:row>
          <xdr:rowOff>247650</xdr:rowOff>
        </xdr:to>
        <xdr:sp macro="" textlink="">
          <xdr:nvSpPr>
            <xdr:cNvPr id="81927" name="CheckBox7" hidden="1">
              <a:extLst>
                <a:ext uri="{63B3BB69-23CF-44E3-9099-C40C66FF867C}">
                  <a14:compatExt spid="_x0000_s81927"/>
                </a:ext>
                <a:ext uri="{FF2B5EF4-FFF2-40B4-BE49-F238E27FC236}">
                  <a16:creationId xmlns:a16="http://schemas.microsoft.com/office/drawing/2014/main" id="{00000000-0008-0000-0100-00000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104</xdr:row>
          <xdr:rowOff>0</xdr:rowOff>
        </xdr:from>
        <xdr:to>
          <xdr:col>7</xdr:col>
          <xdr:colOff>819150</xdr:colOff>
          <xdr:row>104</xdr:row>
          <xdr:rowOff>247650</xdr:rowOff>
        </xdr:to>
        <xdr:sp macro="" textlink="">
          <xdr:nvSpPr>
            <xdr:cNvPr id="81928" name="CheckBox8" hidden="1">
              <a:extLst>
                <a:ext uri="{63B3BB69-23CF-44E3-9099-C40C66FF867C}">
                  <a14:compatExt spid="_x0000_s81928"/>
                </a:ext>
                <a:ext uri="{FF2B5EF4-FFF2-40B4-BE49-F238E27FC236}">
                  <a16:creationId xmlns:a16="http://schemas.microsoft.com/office/drawing/2014/main" id="{00000000-0008-0000-0100-000008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104</xdr:row>
          <xdr:rowOff>0</xdr:rowOff>
        </xdr:from>
        <xdr:to>
          <xdr:col>8</xdr:col>
          <xdr:colOff>876300</xdr:colOff>
          <xdr:row>104</xdr:row>
          <xdr:rowOff>247650</xdr:rowOff>
        </xdr:to>
        <xdr:sp macro="" textlink="">
          <xdr:nvSpPr>
            <xdr:cNvPr id="81929" name="CheckBox9" hidden="1">
              <a:extLst>
                <a:ext uri="{63B3BB69-23CF-44E3-9099-C40C66FF867C}">
                  <a14:compatExt spid="_x0000_s81929"/>
                </a:ext>
                <a:ext uri="{FF2B5EF4-FFF2-40B4-BE49-F238E27FC236}">
                  <a16:creationId xmlns:a16="http://schemas.microsoft.com/office/drawing/2014/main" id="{00000000-0008-0000-0100-000009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660400</xdr:colOff>
          <xdr:row>26</xdr:row>
          <xdr:rowOff>254000</xdr:rowOff>
        </xdr:from>
        <xdr:to>
          <xdr:col>8</xdr:col>
          <xdr:colOff>704850</xdr:colOff>
          <xdr:row>37</xdr:row>
          <xdr:rowOff>209550</xdr:rowOff>
        </xdr:to>
        <xdr:pic>
          <xdr:nvPicPr>
            <xdr:cNvPr id="208769" name="Picture 11">
              <a:extLst>
                <a:ext uri="{FF2B5EF4-FFF2-40B4-BE49-F238E27FC236}">
                  <a16:creationId xmlns:a16="http://schemas.microsoft.com/office/drawing/2014/main" id="{00000000-0008-0000-0100-0000812F0300}"/>
                </a:ext>
              </a:extLst>
            </xdr:cNvPr>
            <xdr:cNvPicPr>
              <a:picLocks noChangeAspect="1" noChangeArrowheads="1"/>
              <a:extLst>
                <a:ext uri="{84589F7E-364E-4C9E-8A38-B11213B215E9}">
                  <a14:cameraTool cellRange="#REF!" spid="_x0000_s29509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27150" y="6394450"/>
              <a:ext cx="6731000" cy="19558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314356</xdr:colOff>
      <xdr:row>31</xdr:row>
      <xdr:rowOff>86289</xdr:rowOff>
    </xdr:from>
    <xdr:to>
      <xdr:col>17</xdr:col>
      <xdr:colOff>392906</xdr:colOff>
      <xdr:row>48</xdr:row>
      <xdr:rowOff>179534</xdr:rowOff>
    </xdr:to>
    <xdr:sp macro="" textlink="">
      <xdr:nvSpPr>
        <xdr:cNvPr id="64" name="Arrow: Down 63">
          <a:extLst>
            <a:ext uri="{FF2B5EF4-FFF2-40B4-BE49-F238E27FC236}">
              <a16:creationId xmlns:a16="http://schemas.microsoft.com/office/drawing/2014/main" id="{00000000-0008-0000-0A00-000040000000}"/>
            </a:ext>
          </a:extLst>
        </xdr:cNvPr>
        <xdr:cNvSpPr/>
      </xdr:nvSpPr>
      <xdr:spPr>
        <a:xfrm>
          <a:off x="8708262" y="6206102"/>
          <a:ext cx="3174175" cy="3426995"/>
        </a:xfrm>
        <a:prstGeom prst="downArrow">
          <a:avLst>
            <a:gd name="adj1" fmla="val 50000"/>
            <a:gd name="adj2" fmla="val 48348"/>
          </a:avLst>
        </a:prstGeom>
        <a:solidFill>
          <a:srgbClr val="142C41"/>
        </a:solidFill>
        <a:effectLst>
          <a:outerShdw blurRad="152400" dist="317500" dir="5400000" sx="90000" sy="-19000" rotWithShape="0">
            <a:prstClr val="black">
              <a:alpha val="15000"/>
            </a:prstClr>
          </a:outerShdw>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100"/>
            </a:lnSpc>
          </a:pPr>
          <a:r>
            <a:rPr lang="en-US" sz="1600" b="1"/>
            <a:t>Please scroll down for Equipment Input</a:t>
          </a:r>
          <a:r>
            <a:rPr lang="en-US" sz="1600" b="1" baseline="0"/>
            <a:t> </a:t>
          </a:r>
          <a:r>
            <a:rPr lang="en-US" sz="1600" b="1"/>
            <a:t>Guidance</a:t>
          </a:r>
        </a:p>
      </xdr:txBody>
    </xdr:sp>
    <xdr:clientData/>
  </xdr:twoCellAnchor>
  <xdr:twoCellAnchor editAs="oneCell">
    <xdr:from>
      <xdr:col>0</xdr:col>
      <xdr:colOff>0</xdr:colOff>
      <xdr:row>119</xdr:row>
      <xdr:rowOff>38100</xdr:rowOff>
    </xdr:from>
    <xdr:to>
      <xdr:col>16</xdr:col>
      <xdr:colOff>530947</xdr:colOff>
      <xdr:row>151</xdr:row>
      <xdr:rowOff>2308</xdr:rowOff>
    </xdr:to>
    <xdr:pic>
      <xdr:nvPicPr>
        <xdr:cNvPr id="216167" name="Picture 12">
          <a:extLst>
            <a:ext uri="{FF2B5EF4-FFF2-40B4-BE49-F238E27FC236}">
              <a16:creationId xmlns:a16="http://schemas.microsoft.com/office/drawing/2014/main" id="{00000000-0008-0000-0A00-0000674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85850"/>
          <a:ext cx="11341100" cy="585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376755</xdr:colOff>
      <xdr:row>24</xdr:row>
      <xdr:rowOff>185016</xdr:rowOff>
    </xdr:from>
    <xdr:to>
      <xdr:col>17</xdr:col>
      <xdr:colOff>311728</xdr:colOff>
      <xdr:row>27</xdr:row>
      <xdr:rowOff>161153</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6793141" y="4350039"/>
          <a:ext cx="3675700" cy="813760"/>
        </a:xfrm>
        <a:prstGeom prst="rect">
          <a:avLst/>
        </a:prstGeom>
      </xdr:spPr>
    </xdr:pic>
    <xdr:clientData/>
  </xdr:twoCellAnchor>
  <xdr:twoCellAnchor editAs="oneCell">
    <xdr:from>
      <xdr:col>1</xdr:col>
      <xdr:colOff>1</xdr:colOff>
      <xdr:row>153</xdr:row>
      <xdr:rowOff>26988</xdr:rowOff>
    </xdr:from>
    <xdr:to>
      <xdr:col>13</xdr:col>
      <xdr:colOff>577850</xdr:colOff>
      <xdr:row>176</xdr:row>
      <xdr:rowOff>2607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stretch>
          <a:fillRect/>
        </a:stretch>
      </xdr:blipFill>
      <xdr:spPr>
        <a:xfrm>
          <a:off x="178595" y="24303832"/>
          <a:ext cx="9405936" cy="4076926"/>
        </a:xfrm>
        <a:prstGeom prst="rect">
          <a:avLst/>
        </a:prstGeom>
      </xdr:spPr>
    </xdr:pic>
    <xdr:clientData/>
  </xdr:twoCellAnchor>
  <xdr:twoCellAnchor>
    <xdr:from>
      <xdr:col>1</xdr:col>
      <xdr:colOff>53976</xdr:colOff>
      <xdr:row>156</xdr:row>
      <xdr:rowOff>154780</xdr:rowOff>
    </xdr:from>
    <xdr:to>
      <xdr:col>5</xdr:col>
      <xdr:colOff>181769</xdr:colOff>
      <xdr:row>158</xdr:row>
      <xdr:rowOff>142873</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232570" y="24967405"/>
          <a:ext cx="2604293" cy="345281"/>
        </a:xfrm>
        <a:prstGeom prst="rect">
          <a:avLst/>
        </a:prstGeom>
        <a:noFill/>
        <a:ln w="38100">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176</xdr:row>
      <xdr:rowOff>178593</xdr:rowOff>
    </xdr:from>
    <xdr:to>
      <xdr:col>13</xdr:col>
      <xdr:colOff>606983</xdr:colOff>
      <xdr:row>200</xdr:row>
      <xdr:rowOff>59530</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stretch>
          <a:fillRect/>
        </a:stretch>
      </xdr:blipFill>
      <xdr:spPr>
        <a:xfrm>
          <a:off x="178594" y="28563093"/>
          <a:ext cx="9435070" cy="4167187"/>
        </a:xfrm>
        <a:prstGeom prst="rect">
          <a:avLst/>
        </a:prstGeom>
      </xdr:spPr>
    </xdr:pic>
    <xdr:clientData/>
  </xdr:twoCellAnchor>
  <xdr:twoCellAnchor>
    <xdr:from>
      <xdr:col>10</xdr:col>
      <xdr:colOff>235154</xdr:colOff>
      <xdr:row>189</xdr:row>
      <xdr:rowOff>25978</xdr:rowOff>
    </xdr:from>
    <xdr:to>
      <xdr:col>13</xdr:col>
      <xdr:colOff>556419</xdr:colOff>
      <xdr:row>193</xdr:row>
      <xdr:rowOff>3174</xdr:rowOff>
    </xdr:to>
    <xdr:sp macro="" textlink="">
      <xdr:nvSpPr>
        <xdr:cNvPr id="12" name="Rectangle 11">
          <a:extLst>
            <a:ext uri="{FF2B5EF4-FFF2-40B4-BE49-F238E27FC236}">
              <a16:creationId xmlns:a16="http://schemas.microsoft.com/office/drawing/2014/main" id="{00000000-0008-0000-0A00-00000C000000}"/>
            </a:ext>
          </a:extLst>
        </xdr:cNvPr>
        <xdr:cNvSpPr/>
      </xdr:nvSpPr>
      <xdr:spPr>
        <a:xfrm>
          <a:off x="6902654" y="31660884"/>
          <a:ext cx="2666796" cy="691571"/>
        </a:xfrm>
        <a:prstGeom prst="rect">
          <a:avLst/>
        </a:prstGeom>
        <a:noFill/>
        <a:ln w="38100">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202</xdr:row>
      <xdr:rowOff>0</xdr:rowOff>
    </xdr:from>
    <xdr:to>
      <xdr:col>14</xdr:col>
      <xdr:colOff>312803</xdr:colOff>
      <xdr:row>225</xdr:row>
      <xdr:rowOff>142875</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stretch>
          <a:fillRect/>
        </a:stretch>
      </xdr:blipFill>
      <xdr:spPr>
        <a:xfrm>
          <a:off x="178594" y="33027938"/>
          <a:ext cx="9785415" cy="4250531"/>
        </a:xfrm>
        <a:prstGeom prst="rect">
          <a:avLst/>
        </a:prstGeom>
      </xdr:spPr>
    </xdr:pic>
    <xdr:clientData/>
  </xdr:twoCellAnchor>
  <xdr:twoCellAnchor>
    <xdr:from>
      <xdr:col>1</xdr:col>
      <xdr:colOff>56159</xdr:colOff>
      <xdr:row>218</xdr:row>
      <xdr:rowOff>48636</xdr:rowOff>
    </xdr:from>
    <xdr:to>
      <xdr:col>11</xdr:col>
      <xdr:colOff>95250</xdr:colOff>
      <xdr:row>220</xdr:row>
      <xdr:rowOff>69129</xdr:rowOff>
    </xdr:to>
    <xdr:sp macro="" textlink="">
      <xdr:nvSpPr>
        <xdr:cNvPr id="14" name="Rectangle 13">
          <a:extLst>
            <a:ext uri="{FF2B5EF4-FFF2-40B4-BE49-F238E27FC236}">
              <a16:creationId xmlns:a16="http://schemas.microsoft.com/office/drawing/2014/main" id="{00000000-0008-0000-0A00-00000E000000}"/>
            </a:ext>
          </a:extLst>
        </xdr:cNvPr>
        <xdr:cNvSpPr/>
      </xdr:nvSpPr>
      <xdr:spPr>
        <a:xfrm>
          <a:off x="234753" y="35934074"/>
          <a:ext cx="6373216" cy="377680"/>
        </a:xfrm>
        <a:prstGeom prst="rect">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142875</xdr:colOff>
      <xdr:row>226</xdr:row>
      <xdr:rowOff>154781</xdr:rowOff>
    </xdr:from>
    <xdr:to>
      <xdr:col>14</xdr:col>
      <xdr:colOff>314019</xdr:colOff>
      <xdr:row>250</xdr:row>
      <xdr:rowOff>130968</xdr:rowOff>
    </xdr:to>
    <xdr:pic>
      <xdr:nvPicPr>
        <xdr:cNvPr id="13" name="Pictur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6"/>
        <a:stretch>
          <a:fillRect/>
        </a:stretch>
      </xdr:blipFill>
      <xdr:spPr>
        <a:xfrm>
          <a:off x="142875" y="37468969"/>
          <a:ext cx="9812825" cy="4262437"/>
        </a:xfrm>
        <a:prstGeom prst="rect">
          <a:avLst/>
        </a:prstGeom>
      </xdr:spPr>
    </xdr:pic>
    <xdr:clientData/>
  </xdr:twoCellAnchor>
  <xdr:twoCellAnchor>
    <xdr:from>
      <xdr:col>1</xdr:col>
      <xdr:colOff>49574</xdr:colOff>
      <xdr:row>245</xdr:row>
      <xdr:rowOff>125555</xdr:rowOff>
    </xdr:from>
    <xdr:to>
      <xdr:col>11</xdr:col>
      <xdr:colOff>226218</xdr:colOff>
      <xdr:row>249</xdr:row>
      <xdr:rowOff>130968</xdr:rowOff>
    </xdr:to>
    <xdr:sp macro="" textlink="">
      <xdr:nvSpPr>
        <xdr:cNvPr id="21" name="Rectangle 20">
          <a:extLst>
            <a:ext uri="{FF2B5EF4-FFF2-40B4-BE49-F238E27FC236}">
              <a16:creationId xmlns:a16="http://schemas.microsoft.com/office/drawing/2014/main" id="{00000000-0008-0000-0A00-000015000000}"/>
            </a:ext>
          </a:extLst>
        </xdr:cNvPr>
        <xdr:cNvSpPr/>
      </xdr:nvSpPr>
      <xdr:spPr>
        <a:xfrm>
          <a:off x="228168" y="40833024"/>
          <a:ext cx="6510769" cy="719788"/>
        </a:xfrm>
        <a:prstGeom prst="rect">
          <a:avLst/>
        </a:prstGeom>
        <a:noFill/>
        <a:ln>
          <a:solidFill>
            <a:srgbClr val="142C4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154782</xdr:colOff>
      <xdr:row>252</xdr:row>
      <xdr:rowOff>160169</xdr:rowOff>
    </xdr:from>
    <xdr:to>
      <xdr:col>14</xdr:col>
      <xdr:colOff>465932</xdr:colOff>
      <xdr:row>276</xdr:row>
      <xdr:rowOff>105307</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7"/>
        <a:stretch>
          <a:fillRect/>
        </a:stretch>
      </xdr:blipFill>
      <xdr:spPr>
        <a:xfrm>
          <a:off x="154782" y="42117794"/>
          <a:ext cx="9962356" cy="4231388"/>
        </a:xfrm>
        <a:prstGeom prst="rect">
          <a:avLst/>
        </a:prstGeom>
      </xdr:spPr>
    </xdr:pic>
    <xdr:clientData/>
  </xdr:twoCellAnchor>
  <xdr:twoCellAnchor>
    <xdr:from>
      <xdr:col>10</xdr:col>
      <xdr:colOff>456694</xdr:colOff>
      <xdr:row>256</xdr:row>
      <xdr:rowOff>138474</xdr:rowOff>
    </xdr:from>
    <xdr:to>
      <xdr:col>14</xdr:col>
      <xdr:colOff>217487</xdr:colOff>
      <xdr:row>258</xdr:row>
      <xdr:rowOff>115888</xdr:rowOff>
    </xdr:to>
    <xdr:sp macro="" textlink="">
      <xdr:nvSpPr>
        <xdr:cNvPr id="24" name="Rectangle 23">
          <a:extLst>
            <a:ext uri="{FF2B5EF4-FFF2-40B4-BE49-F238E27FC236}">
              <a16:creationId xmlns:a16="http://schemas.microsoft.com/office/drawing/2014/main" id="{00000000-0008-0000-0A00-000018000000}"/>
            </a:ext>
          </a:extLst>
        </xdr:cNvPr>
        <xdr:cNvSpPr/>
      </xdr:nvSpPr>
      <xdr:spPr>
        <a:xfrm>
          <a:off x="7124194" y="43739162"/>
          <a:ext cx="2725449" cy="334601"/>
        </a:xfrm>
        <a:prstGeom prst="rect">
          <a:avLst/>
        </a:prstGeom>
        <a:noFill/>
        <a:ln>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123825</xdr:colOff>
      <xdr:row>107</xdr:row>
      <xdr:rowOff>57150</xdr:rowOff>
    </xdr:from>
    <xdr:to>
      <xdr:col>6</xdr:col>
      <xdr:colOff>159880</xdr:colOff>
      <xdr:row>115</xdr:row>
      <xdr:rowOff>39113</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8"/>
        <a:stretch>
          <a:fillRect/>
        </a:stretch>
      </xdr:blipFill>
      <xdr:spPr>
        <a:xfrm>
          <a:off x="123825" y="17049750"/>
          <a:ext cx="4246105" cy="1429763"/>
        </a:xfrm>
        <a:prstGeom prst="rect">
          <a:avLst/>
        </a:prstGeom>
      </xdr:spPr>
    </xdr:pic>
    <xdr:clientData/>
  </xdr:twoCellAnchor>
  <xdr:twoCellAnchor editAs="oneCell">
    <xdr:from>
      <xdr:col>15</xdr:col>
      <xdr:colOff>376695</xdr:colOff>
      <xdr:row>0</xdr:row>
      <xdr:rowOff>204491</xdr:rowOff>
    </xdr:from>
    <xdr:to>
      <xdr:col>21</xdr:col>
      <xdr:colOff>64012</xdr:colOff>
      <xdr:row>1</xdr:row>
      <xdr:rowOff>238821</xdr:rowOff>
    </xdr:to>
    <xdr:pic>
      <xdr:nvPicPr>
        <xdr:cNvPr id="9" name="Picture 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79746" y="204491"/>
          <a:ext cx="3374514" cy="792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88</xdr:row>
      <xdr:rowOff>0</xdr:rowOff>
    </xdr:from>
    <xdr:to>
      <xdr:col>9</xdr:col>
      <xdr:colOff>171450</xdr:colOff>
      <xdr:row>96</xdr:row>
      <xdr:rowOff>160135</xdr:rowOff>
    </xdr:to>
    <xdr:pic>
      <xdr:nvPicPr>
        <xdr:cNvPr id="17" name="Picture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10"/>
        <a:stretch>
          <a:fillRect/>
        </a:stretch>
      </xdr:blipFill>
      <xdr:spPr>
        <a:xfrm>
          <a:off x="180975" y="16306800"/>
          <a:ext cx="6057900" cy="1614285"/>
        </a:xfrm>
        <a:prstGeom prst="rect">
          <a:avLst/>
        </a:prstGeom>
      </xdr:spPr>
    </xdr:pic>
    <xdr:clientData/>
  </xdr:twoCellAnchor>
  <xdr:twoCellAnchor editAs="oneCell">
    <xdr:from>
      <xdr:col>9</xdr:col>
      <xdr:colOff>457200</xdr:colOff>
      <xdr:row>87</xdr:row>
      <xdr:rowOff>139701</xdr:rowOff>
    </xdr:from>
    <xdr:to>
      <xdr:col>15</xdr:col>
      <xdr:colOff>390525</xdr:colOff>
      <xdr:row>97</xdr:row>
      <xdr:rowOff>22207</xdr:rowOff>
    </xdr:to>
    <xdr:pic>
      <xdr:nvPicPr>
        <xdr:cNvPr id="18" name="Picture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11"/>
        <a:stretch>
          <a:fillRect/>
        </a:stretch>
      </xdr:blipFill>
      <xdr:spPr>
        <a:xfrm>
          <a:off x="6524625" y="16265526"/>
          <a:ext cx="4133850" cy="1692256"/>
        </a:xfrm>
        <a:prstGeom prst="rect">
          <a:avLst/>
        </a:prstGeom>
      </xdr:spPr>
    </xdr:pic>
    <xdr:clientData/>
  </xdr:twoCellAnchor>
  <xdr:twoCellAnchor editAs="oneCell">
    <xdr:from>
      <xdr:col>0</xdr:col>
      <xdr:colOff>0</xdr:colOff>
      <xdr:row>23</xdr:row>
      <xdr:rowOff>0</xdr:rowOff>
    </xdr:from>
    <xdr:to>
      <xdr:col>9</xdr:col>
      <xdr:colOff>381000</xdr:colOff>
      <xdr:row>43</xdr:row>
      <xdr:rowOff>124327</xdr:rowOff>
    </xdr:to>
    <xdr:pic>
      <xdr:nvPicPr>
        <xdr:cNvPr id="19" name="Picture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12"/>
        <a:stretch>
          <a:fillRect/>
        </a:stretch>
      </xdr:blipFill>
      <xdr:spPr>
        <a:xfrm>
          <a:off x="0" y="5314950"/>
          <a:ext cx="6448425" cy="428992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945151</xdr:colOff>
      <xdr:row>0</xdr:row>
      <xdr:rowOff>166310</xdr:rowOff>
    </xdr:from>
    <xdr:to>
      <xdr:col>13</xdr:col>
      <xdr:colOff>111974</xdr:colOff>
      <xdr:row>1</xdr:row>
      <xdr:rowOff>438453</xdr:rowOff>
    </xdr:to>
    <xdr:pic>
      <xdr:nvPicPr>
        <xdr:cNvPr id="3" name="Picture 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03484" y="166310"/>
          <a:ext cx="4379720" cy="102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593685</xdr:colOff>
      <xdr:row>1</xdr:row>
      <xdr:rowOff>200526</xdr:rowOff>
    </xdr:from>
    <xdr:to>
      <xdr:col>8</xdr:col>
      <xdr:colOff>2037672</xdr:colOff>
      <xdr:row>2</xdr:row>
      <xdr:rowOff>331035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23159" y="342565"/>
          <a:ext cx="3808526" cy="894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309789</xdr:colOff>
      <xdr:row>0</xdr:row>
      <xdr:rowOff>81491</xdr:rowOff>
    </xdr:from>
    <xdr:to>
      <xdr:col>13</xdr:col>
      <xdr:colOff>10374</xdr:colOff>
      <xdr:row>1</xdr:row>
      <xdr:rowOff>678463</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52360" y="81491"/>
          <a:ext cx="6239271" cy="1358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447675</xdr:colOff>
      <xdr:row>4</xdr:row>
      <xdr:rowOff>266700</xdr:rowOff>
    </xdr:from>
    <xdr:to>
      <xdr:col>7</xdr:col>
      <xdr:colOff>777875</xdr:colOff>
      <xdr:row>11</xdr:row>
      <xdr:rowOff>28575</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4650" y="2362200"/>
          <a:ext cx="7273925" cy="183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254000</xdr:colOff>
      <xdr:row>0</xdr:row>
      <xdr:rowOff>336550</xdr:rowOff>
    </xdr:from>
    <xdr:to>
      <xdr:col>7</xdr:col>
      <xdr:colOff>640839</xdr:colOff>
      <xdr:row>1</xdr:row>
      <xdr:rowOff>369858</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90200" y="336550"/>
          <a:ext cx="3374514" cy="792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114300</xdr:colOff>
          <xdr:row>22</xdr:row>
          <xdr:rowOff>146050</xdr:rowOff>
        </xdr:from>
        <xdr:to>
          <xdr:col>3</xdr:col>
          <xdr:colOff>1143000</xdr:colOff>
          <xdr:row>22</xdr:row>
          <xdr:rowOff>400050</xdr:rowOff>
        </xdr:to>
        <xdr:sp macro="" textlink="">
          <xdr:nvSpPr>
            <xdr:cNvPr id="245761" name="CheckBox1" hidden="1">
              <a:extLst>
                <a:ext uri="{63B3BB69-23CF-44E3-9099-C40C66FF867C}">
                  <a14:compatExt spid="_x0000_s245761"/>
                </a:ext>
                <a:ext uri="{FF2B5EF4-FFF2-40B4-BE49-F238E27FC236}">
                  <a16:creationId xmlns:a16="http://schemas.microsoft.com/office/drawing/2014/main" id="{00000000-0008-0000-0F00-00000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34</xdr:row>
          <xdr:rowOff>152400</xdr:rowOff>
        </xdr:from>
        <xdr:to>
          <xdr:col>3</xdr:col>
          <xdr:colOff>190500</xdr:colOff>
          <xdr:row>34</xdr:row>
          <xdr:rowOff>431800</xdr:rowOff>
        </xdr:to>
        <xdr:sp macro="" textlink="">
          <xdr:nvSpPr>
            <xdr:cNvPr id="245762" name="CheckBox2" hidden="1">
              <a:extLst>
                <a:ext uri="{63B3BB69-23CF-44E3-9099-C40C66FF867C}">
                  <a14:compatExt spid="_x0000_s245762"/>
                </a:ext>
                <a:ext uri="{FF2B5EF4-FFF2-40B4-BE49-F238E27FC236}">
                  <a16:creationId xmlns:a16="http://schemas.microsoft.com/office/drawing/2014/main" id="{00000000-0008-0000-0F00-00000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46</xdr:row>
          <xdr:rowOff>31750</xdr:rowOff>
        </xdr:from>
        <xdr:to>
          <xdr:col>3</xdr:col>
          <xdr:colOff>203200</xdr:colOff>
          <xdr:row>46</xdr:row>
          <xdr:rowOff>266700</xdr:rowOff>
        </xdr:to>
        <xdr:sp macro="" textlink="">
          <xdr:nvSpPr>
            <xdr:cNvPr id="245763" name="CheckBox3" hidden="1">
              <a:extLst>
                <a:ext uri="{63B3BB69-23CF-44E3-9099-C40C66FF867C}">
                  <a14:compatExt spid="_x0000_s245763"/>
                </a:ext>
                <a:ext uri="{FF2B5EF4-FFF2-40B4-BE49-F238E27FC236}">
                  <a16:creationId xmlns:a16="http://schemas.microsoft.com/office/drawing/2014/main" id="{00000000-0008-0000-0F00-00000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58</xdr:row>
          <xdr:rowOff>76200</xdr:rowOff>
        </xdr:from>
        <xdr:to>
          <xdr:col>3</xdr:col>
          <xdr:colOff>1651000</xdr:colOff>
          <xdr:row>58</xdr:row>
          <xdr:rowOff>285750</xdr:rowOff>
        </xdr:to>
        <xdr:sp macro="" textlink="">
          <xdr:nvSpPr>
            <xdr:cNvPr id="245765" name="CheckBox4" hidden="1">
              <a:extLst>
                <a:ext uri="{63B3BB69-23CF-44E3-9099-C40C66FF867C}">
                  <a14:compatExt spid="_x0000_s245765"/>
                </a:ext>
                <a:ext uri="{FF2B5EF4-FFF2-40B4-BE49-F238E27FC236}">
                  <a16:creationId xmlns:a16="http://schemas.microsoft.com/office/drawing/2014/main" id="{00000000-0008-0000-0F00-00000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488950</xdr:colOff>
      <xdr:row>5</xdr:row>
      <xdr:rowOff>228600</xdr:rowOff>
    </xdr:from>
    <xdr:to>
      <xdr:col>7</xdr:col>
      <xdr:colOff>914400</xdr:colOff>
      <xdr:row>9</xdr:row>
      <xdr:rowOff>0</xdr:rowOff>
    </xdr:to>
    <xdr:pic>
      <xdr:nvPicPr>
        <xdr:cNvPr id="245784" name="Picture 1">
          <a:extLst>
            <a:ext uri="{FF2B5EF4-FFF2-40B4-BE49-F238E27FC236}">
              <a16:creationId xmlns:a16="http://schemas.microsoft.com/office/drawing/2014/main" id="{00000000-0008-0000-0F00-000018C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55000" y="2647950"/>
          <a:ext cx="6572250" cy="116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248851</xdr:colOff>
      <xdr:row>0</xdr:row>
      <xdr:rowOff>334662</xdr:rowOff>
    </xdr:from>
    <xdr:to>
      <xdr:col>7</xdr:col>
      <xdr:colOff>628567</xdr:colOff>
      <xdr:row>1</xdr:row>
      <xdr:rowOff>363079</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1148" y="334662"/>
          <a:ext cx="3374514" cy="792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18</xdr:col>
      <xdr:colOff>0</xdr:colOff>
      <xdr:row>1</xdr:row>
      <xdr:rowOff>579208</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48650" y="57150"/>
          <a:ext cx="6240871" cy="1290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xdr:col>
          <xdr:colOff>412750</xdr:colOff>
          <xdr:row>14</xdr:row>
          <xdr:rowOff>260350</xdr:rowOff>
        </xdr:from>
        <xdr:to>
          <xdr:col>3</xdr:col>
          <xdr:colOff>3689350</xdr:colOff>
          <xdr:row>17</xdr:row>
          <xdr:rowOff>50800</xdr:rowOff>
        </xdr:to>
        <xdr:sp macro="" textlink="">
          <xdr:nvSpPr>
            <xdr:cNvPr id="80900" name="CheckBox1" hidden="1">
              <a:extLst>
                <a:ext uri="{63B3BB69-23CF-44E3-9099-C40C66FF867C}">
                  <a14:compatExt spid="_x0000_s80900"/>
                </a:ext>
                <a:ext uri="{FF2B5EF4-FFF2-40B4-BE49-F238E27FC236}">
                  <a16:creationId xmlns:a16="http://schemas.microsoft.com/office/drawing/2014/main" id="{00000000-0008-0000-1600-000004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831850</xdr:colOff>
          <xdr:row>14</xdr:row>
          <xdr:rowOff>146050</xdr:rowOff>
        </xdr:from>
        <xdr:to>
          <xdr:col>10</xdr:col>
          <xdr:colOff>1123950</xdr:colOff>
          <xdr:row>17</xdr:row>
          <xdr:rowOff>209550</xdr:rowOff>
        </xdr:to>
        <xdr:sp macro="" textlink="">
          <xdr:nvSpPr>
            <xdr:cNvPr id="80912" name="CommandButton1" hidden="1">
              <a:extLst>
                <a:ext uri="{63B3BB69-23CF-44E3-9099-C40C66FF867C}">
                  <a14:compatExt spid="_x0000_s80912"/>
                </a:ext>
                <a:ext uri="{FF2B5EF4-FFF2-40B4-BE49-F238E27FC236}">
                  <a16:creationId xmlns:a16="http://schemas.microsoft.com/office/drawing/2014/main" id="{00000000-0008-0000-1600-000010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171450</xdr:colOff>
      <xdr:row>0</xdr:row>
      <xdr:rowOff>44450</xdr:rowOff>
    </xdr:from>
    <xdr:to>
      <xdr:col>12</xdr:col>
      <xdr:colOff>0</xdr:colOff>
      <xdr:row>2</xdr:row>
      <xdr:rowOff>0</xdr:rowOff>
    </xdr:to>
    <xdr:pic>
      <xdr:nvPicPr>
        <xdr:cNvPr id="80922" name="Picture 1">
          <a:extLst>
            <a:ext uri="{FF2B5EF4-FFF2-40B4-BE49-F238E27FC236}">
              <a16:creationId xmlns:a16="http://schemas.microsoft.com/office/drawing/2014/main" id="{00000000-0008-0000-1600-00001A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86700" y="44450"/>
          <a:ext cx="333375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381000</xdr:colOff>
          <xdr:row>74</xdr:row>
          <xdr:rowOff>0</xdr:rowOff>
        </xdr:from>
        <xdr:to>
          <xdr:col>11</xdr:col>
          <xdr:colOff>717550</xdr:colOff>
          <xdr:row>74</xdr:row>
          <xdr:rowOff>0</xdr:rowOff>
        </xdr:to>
        <xdr:sp macro="" textlink="">
          <xdr:nvSpPr>
            <xdr:cNvPr id="243713" name="CheckBox1" hidden="1">
              <a:extLst>
                <a:ext uri="{63B3BB69-23CF-44E3-9099-C40C66FF867C}">
                  <a14:compatExt spid="_x0000_s243713"/>
                </a:ext>
                <a:ext uri="{FF2B5EF4-FFF2-40B4-BE49-F238E27FC236}">
                  <a16:creationId xmlns:a16="http://schemas.microsoft.com/office/drawing/2014/main" id="{00000000-0008-0000-1700-000001B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3619500</xdr:colOff>
          <xdr:row>2</xdr:row>
          <xdr:rowOff>107950</xdr:rowOff>
        </xdr:from>
        <xdr:to>
          <xdr:col>9</xdr:col>
          <xdr:colOff>50800</xdr:colOff>
          <xdr:row>3</xdr:row>
          <xdr:rowOff>336550</xdr:rowOff>
        </xdr:to>
        <xdr:sp macro="" textlink="">
          <xdr:nvSpPr>
            <xdr:cNvPr id="243715" name="CommandButton1" hidden="1">
              <a:extLst>
                <a:ext uri="{63B3BB69-23CF-44E3-9099-C40C66FF867C}">
                  <a14:compatExt spid="_x0000_s243715"/>
                </a:ext>
                <a:ext uri="{FF2B5EF4-FFF2-40B4-BE49-F238E27FC236}">
                  <a16:creationId xmlns:a16="http://schemas.microsoft.com/office/drawing/2014/main" id="{00000000-0008-0000-1700-000003B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590550</xdr:colOff>
      <xdr:row>0</xdr:row>
      <xdr:rowOff>31750</xdr:rowOff>
    </xdr:from>
    <xdr:to>
      <xdr:col>9</xdr:col>
      <xdr:colOff>800100</xdr:colOff>
      <xdr:row>1</xdr:row>
      <xdr:rowOff>228600</xdr:rowOff>
    </xdr:to>
    <xdr:pic>
      <xdr:nvPicPr>
        <xdr:cNvPr id="243725" name="Picture 1">
          <a:extLst>
            <a:ext uri="{FF2B5EF4-FFF2-40B4-BE49-F238E27FC236}">
              <a16:creationId xmlns:a16="http://schemas.microsoft.com/office/drawing/2014/main" id="{00000000-0008-0000-1700-00000DB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09400" y="31750"/>
          <a:ext cx="3962400" cy="95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415192</xdr:colOff>
      <xdr:row>0</xdr:row>
      <xdr:rowOff>158749</xdr:rowOff>
    </xdr:from>
    <xdr:to>
      <xdr:col>12</xdr:col>
      <xdr:colOff>294031</xdr:colOff>
      <xdr:row>2</xdr:row>
      <xdr:rowOff>230401</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05192" y="158749"/>
          <a:ext cx="3374514" cy="792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666750</xdr:colOff>
      <xdr:row>0</xdr:row>
      <xdr:rowOff>50800</xdr:rowOff>
    </xdr:from>
    <xdr:to>
      <xdr:col>17</xdr:col>
      <xdr:colOff>0</xdr:colOff>
      <xdr:row>1</xdr:row>
      <xdr:rowOff>317500</xdr:rowOff>
    </xdr:to>
    <xdr:pic>
      <xdr:nvPicPr>
        <xdr:cNvPr id="208906" name="Picture 1">
          <a:extLst>
            <a:ext uri="{FF2B5EF4-FFF2-40B4-BE49-F238E27FC236}">
              <a16:creationId xmlns:a16="http://schemas.microsoft.com/office/drawing/2014/main" id="{00000000-0008-0000-0200-00000A30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15300" y="50800"/>
          <a:ext cx="38925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222250</xdr:colOff>
          <xdr:row>21</xdr:row>
          <xdr:rowOff>0</xdr:rowOff>
        </xdr:from>
        <xdr:to>
          <xdr:col>3</xdr:col>
          <xdr:colOff>1174750</xdr:colOff>
          <xdr:row>22</xdr:row>
          <xdr:rowOff>0</xdr:rowOff>
        </xdr:to>
        <xdr:sp macro="" textlink="">
          <xdr:nvSpPr>
            <xdr:cNvPr id="187393" name="Option Button 1" hidden="1">
              <a:extLst>
                <a:ext uri="{63B3BB69-23CF-44E3-9099-C40C66FF867C}">
                  <a14:compatExt spid="_x0000_s187393"/>
                </a:ext>
                <a:ext uri="{FF2B5EF4-FFF2-40B4-BE49-F238E27FC236}">
                  <a16:creationId xmlns:a16="http://schemas.microsoft.com/office/drawing/2014/main" id="{00000000-0008-0000-1A00-00000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1651000</xdr:colOff>
          <xdr:row>21</xdr:row>
          <xdr:rowOff>0</xdr:rowOff>
        </xdr:from>
        <xdr:to>
          <xdr:col>4</xdr:col>
          <xdr:colOff>527050</xdr:colOff>
          <xdr:row>22</xdr:row>
          <xdr:rowOff>0</xdr:rowOff>
        </xdr:to>
        <xdr:sp macro="" textlink="">
          <xdr:nvSpPr>
            <xdr:cNvPr id="187394" name="Option Button 2" hidden="1">
              <a:extLst>
                <a:ext uri="{63B3BB69-23CF-44E3-9099-C40C66FF867C}">
                  <a14:compatExt spid="_x0000_s187394"/>
                </a:ext>
                <a:ext uri="{FF2B5EF4-FFF2-40B4-BE49-F238E27FC236}">
                  <a16:creationId xmlns:a16="http://schemas.microsoft.com/office/drawing/2014/main" id="{00000000-0008-0000-1A00-00000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32</xdr:row>
          <xdr:rowOff>31750</xdr:rowOff>
        </xdr:from>
        <xdr:to>
          <xdr:col>6</xdr:col>
          <xdr:colOff>793750</xdr:colOff>
          <xdr:row>33</xdr:row>
          <xdr:rowOff>0</xdr:rowOff>
        </xdr:to>
        <xdr:sp macro="" textlink="">
          <xdr:nvSpPr>
            <xdr:cNvPr id="187395" name="Group Box 3" hidden="1">
              <a:extLst>
                <a:ext uri="{63B3BB69-23CF-44E3-9099-C40C66FF867C}">
                  <a14:compatExt spid="_x0000_s187395"/>
                </a:ext>
                <a:ext uri="{FF2B5EF4-FFF2-40B4-BE49-F238E27FC236}">
                  <a16:creationId xmlns:a16="http://schemas.microsoft.com/office/drawing/2014/main" id="{00000000-0008-0000-1A00-00000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33</xdr:row>
          <xdr:rowOff>107950</xdr:rowOff>
        </xdr:from>
        <xdr:to>
          <xdr:col>6</xdr:col>
          <xdr:colOff>793750</xdr:colOff>
          <xdr:row>34</xdr:row>
          <xdr:rowOff>31750</xdr:rowOff>
        </xdr:to>
        <xdr:sp macro="" textlink="">
          <xdr:nvSpPr>
            <xdr:cNvPr id="187396" name="Group Box 4" hidden="1">
              <a:extLst>
                <a:ext uri="{63B3BB69-23CF-44E3-9099-C40C66FF867C}">
                  <a14:compatExt spid="_x0000_s187396"/>
                </a:ext>
                <a:ext uri="{FF2B5EF4-FFF2-40B4-BE49-F238E27FC236}">
                  <a16:creationId xmlns:a16="http://schemas.microsoft.com/office/drawing/2014/main" id="{00000000-0008-0000-1A00-00000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34</xdr:row>
          <xdr:rowOff>146050</xdr:rowOff>
        </xdr:from>
        <xdr:to>
          <xdr:col>6</xdr:col>
          <xdr:colOff>793750</xdr:colOff>
          <xdr:row>35</xdr:row>
          <xdr:rowOff>31750</xdr:rowOff>
        </xdr:to>
        <xdr:sp macro="" textlink="">
          <xdr:nvSpPr>
            <xdr:cNvPr id="187397" name="Group Box 5" hidden="1">
              <a:extLst>
                <a:ext uri="{63B3BB69-23CF-44E3-9099-C40C66FF867C}">
                  <a14:compatExt spid="_x0000_s187397"/>
                </a:ext>
                <a:ext uri="{FF2B5EF4-FFF2-40B4-BE49-F238E27FC236}">
                  <a16:creationId xmlns:a16="http://schemas.microsoft.com/office/drawing/2014/main" id="{00000000-0008-0000-1A00-00000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32</xdr:row>
          <xdr:rowOff>31750</xdr:rowOff>
        </xdr:from>
        <xdr:to>
          <xdr:col>13</xdr:col>
          <xdr:colOff>31750</xdr:colOff>
          <xdr:row>33</xdr:row>
          <xdr:rowOff>31750</xdr:rowOff>
        </xdr:to>
        <xdr:sp macro="" textlink="">
          <xdr:nvSpPr>
            <xdr:cNvPr id="187398" name="Group Box 6" hidden="1">
              <a:extLst>
                <a:ext uri="{63B3BB69-23CF-44E3-9099-C40C66FF867C}">
                  <a14:compatExt spid="_x0000_s187398"/>
                </a:ext>
                <a:ext uri="{FF2B5EF4-FFF2-40B4-BE49-F238E27FC236}">
                  <a16:creationId xmlns:a16="http://schemas.microsoft.com/office/drawing/2014/main" id="{00000000-0008-0000-1A00-00000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33</xdr:row>
          <xdr:rowOff>146050</xdr:rowOff>
        </xdr:from>
        <xdr:to>
          <xdr:col>13</xdr:col>
          <xdr:colOff>31750</xdr:colOff>
          <xdr:row>34</xdr:row>
          <xdr:rowOff>50800</xdr:rowOff>
        </xdr:to>
        <xdr:sp macro="" textlink="">
          <xdr:nvSpPr>
            <xdr:cNvPr id="187399" name="Group Box 7" hidden="1">
              <a:extLst>
                <a:ext uri="{63B3BB69-23CF-44E3-9099-C40C66FF867C}">
                  <a14:compatExt spid="_x0000_s187399"/>
                </a:ext>
                <a:ext uri="{FF2B5EF4-FFF2-40B4-BE49-F238E27FC236}">
                  <a16:creationId xmlns:a16="http://schemas.microsoft.com/office/drawing/2014/main" id="{00000000-0008-0000-1A00-00000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34</xdr:row>
          <xdr:rowOff>146050</xdr:rowOff>
        </xdr:from>
        <xdr:to>
          <xdr:col>13</xdr:col>
          <xdr:colOff>69850</xdr:colOff>
          <xdr:row>35</xdr:row>
          <xdr:rowOff>107950</xdr:rowOff>
        </xdr:to>
        <xdr:sp macro="" textlink="">
          <xdr:nvSpPr>
            <xdr:cNvPr id="187400" name="Group Box 8" hidden="1">
              <a:extLst>
                <a:ext uri="{63B3BB69-23CF-44E3-9099-C40C66FF867C}">
                  <a14:compatExt spid="_x0000_s187400"/>
                </a:ext>
                <a:ext uri="{FF2B5EF4-FFF2-40B4-BE49-F238E27FC236}">
                  <a16:creationId xmlns:a16="http://schemas.microsoft.com/office/drawing/2014/main" id="{00000000-0008-0000-1A00-00000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48</xdr:row>
          <xdr:rowOff>31750</xdr:rowOff>
        </xdr:from>
        <xdr:to>
          <xdr:col>6</xdr:col>
          <xdr:colOff>793750</xdr:colOff>
          <xdr:row>49</xdr:row>
          <xdr:rowOff>0</xdr:rowOff>
        </xdr:to>
        <xdr:sp macro="" textlink="">
          <xdr:nvSpPr>
            <xdr:cNvPr id="187401" name="Group Box 9" hidden="1">
              <a:extLst>
                <a:ext uri="{63B3BB69-23CF-44E3-9099-C40C66FF867C}">
                  <a14:compatExt spid="_x0000_s187401"/>
                </a:ext>
                <a:ext uri="{FF2B5EF4-FFF2-40B4-BE49-F238E27FC236}">
                  <a16:creationId xmlns:a16="http://schemas.microsoft.com/office/drawing/2014/main" id="{00000000-0008-0000-1A00-00000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49</xdr:row>
          <xdr:rowOff>107950</xdr:rowOff>
        </xdr:from>
        <xdr:to>
          <xdr:col>6</xdr:col>
          <xdr:colOff>793750</xdr:colOff>
          <xdr:row>50</xdr:row>
          <xdr:rowOff>31750</xdr:rowOff>
        </xdr:to>
        <xdr:sp macro="" textlink="">
          <xdr:nvSpPr>
            <xdr:cNvPr id="187402" name="Group Box 10" hidden="1">
              <a:extLst>
                <a:ext uri="{63B3BB69-23CF-44E3-9099-C40C66FF867C}">
                  <a14:compatExt spid="_x0000_s187402"/>
                </a:ext>
                <a:ext uri="{FF2B5EF4-FFF2-40B4-BE49-F238E27FC236}">
                  <a16:creationId xmlns:a16="http://schemas.microsoft.com/office/drawing/2014/main" id="{00000000-0008-0000-1A00-00000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50</xdr:row>
          <xdr:rowOff>146050</xdr:rowOff>
        </xdr:from>
        <xdr:to>
          <xdr:col>6</xdr:col>
          <xdr:colOff>793750</xdr:colOff>
          <xdr:row>51</xdr:row>
          <xdr:rowOff>38100</xdr:rowOff>
        </xdr:to>
        <xdr:sp macro="" textlink="">
          <xdr:nvSpPr>
            <xdr:cNvPr id="187403" name="Group Box 11" hidden="1">
              <a:extLst>
                <a:ext uri="{63B3BB69-23CF-44E3-9099-C40C66FF867C}">
                  <a14:compatExt spid="_x0000_s187403"/>
                </a:ext>
                <a:ext uri="{FF2B5EF4-FFF2-40B4-BE49-F238E27FC236}">
                  <a16:creationId xmlns:a16="http://schemas.microsoft.com/office/drawing/2014/main" id="{00000000-0008-0000-1A00-00000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48</xdr:row>
          <xdr:rowOff>31750</xdr:rowOff>
        </xdr:from>
        <xdr:to>
          <xdr:col>13</xdr:col>
          <xdr:colOff>31750</xdr:colOff>
          <xdr:row>49</xdr:row>
          <xdr:rowOff>31750</xdr:rowOff>
        </xdr:to>
        <xdr:sp macro="" textlink="">
          <xdr:nvSpPr>
            <xdr:cNvPr id="187404" name="Group Box 12" hidden="1">
              <a:extLst>
                <a:ext uri="{63B3BB69-23CF-44E3-9099-C40C66FF867C}">
                  <a14:compatExt spid="_x0000_s187404"/>
                </a:ext>
                <a:ext uri="{FF2B5EF4-FFF2-40B4-BE49-F238E27FC236}">
                  <a16:creationId xmlns:a16="http://schemas.microsoft.com/office/drawing/2014/main" id="{00000000-0008-0000-1A00-00000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49</xdr:row>
          <xdr:rowOff>146050</xdr:rowOff>
        </xdr:from>
        <xdr:to>
          <xdr:col>13</xdr:col>
          <xdr:colOff>31750</xdr:colOff>
          <xdr:row>50</xdr:row>
          <xdr:rowOff>50800</xdr:rowOff>
        </xdr:to>
        <xdr:sp macro="" textlink="">
          <xdr:nvSpPr>
            <xdr:cNvPr id="187405" name="Group Box 13" hidden="1">
              <a:extLst>
                <a:ext uri="{63B3BB69-23CF-44E3-9099-C40C66FF867C}">
                  <a14:compatExt spid="_x0000_s187405"/>
                </a:ext>
                <a:ext uri="{FF2B5EF4-FFF2-40B4-BE49-F238E27FC236}">
                  <a16:creationId xmlns:a16="http://schemas.microsoft.com/office/drawing/2014/main" id="{00000000-0008-0000-1A00-00000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50</xdr:row>
          <xdr:rowOff>146050</xdr:rowOff>
        </xdr:from>
        <xdr:to>
          <xdr:col>13</xdr:col>
          <xdr:colOff>69850</xdr:colOff>
          <xdr:row>51</xdr:row>
          <xdr:rowOff>69850</xdr:rowOff>
        </xdr:to>
        <xdr:sp macro="" textlink="">
          <xdr:nvSpPr>
            <xdr:cNvPr id="187406" name="Group Box 14" hidden="1">
              <a:extLst>
                <a:ext uri="{63B3BB69-23CF-44E3-9099-C40C66FF867C}">
                  <a14:compatExt spid="_x0000_s187406"/>
                </a:ext>
                <a:ext uri="{FF2B5EF4-FFF2-40B4-BE49-F238E27FC236}">
                  <a16:creationId xmlns:a16="http://schemas.microsoft.com/office/drawing/2014/main" id="{00000000-0008-0000-1A00-00000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65</xdr:row>
          <xdr:rowOff>31750</xdr:rowOff>
        </xdr:from>
        <xdr:to>
          <xdr:col>6</xdr:col>
          <xdr:colOff>793750</xdr:colOff>
          <xdr:row>66</xdr:row>
          <xdr:rowOff>0</xdr:rowOff>
        </xdr:to>
        <xdr:sp macro="" textlink="">
          <xdr:nvSpPr>
            <xdr:cNvPr id="187407" name="Group Box 15" hidden="1">
              <a:extLst>
                <a:ext uri="{63B3BB69-23CF-44E3-9099-C40C66FF867C}">
                  <a14:compatExt spid="_x0000_s187407"/>
                </a:ext>
                <a:ext uri="{FF2B5EF4-FFF2-40B4-BE49-F238E27FC236}">
                  <a16:creationId xmlns:a16="http://schemas.microsoft.com/office/drawing/2014/main" id="{00000000-0008-0000-1A00-00000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66</xdr:row>
          <xdr:rowOff>107950</xdr:rowOff>
        </xdr:from>
        <xdr:to>
          <xdr:col>6</xdr:col>
          <xdr:colOff>793750</xdr:colOff>
          <xdr:row>67</xdr:row>
          <xdr:rowOff>31750</xdr:rowOff>
        </xdr:to>
        <xdr:sp macro="" textlink="">
          <xdr:nvSpPr>
            <xdr:cNvPr id="187408" name="Group Box 16" hidden="1">
              <a:extLst>
                <a:ext uri="{63B3BB69-23CF-44E3-9099-C40C66FF867C}">
                  <a14:compatExt spid="_x0000_s187408"/>
                </a:ext>
                <a:ext uri="{FF2B5EF4-FFF2-40B4-BE49-F238E27FC236}">
                  <a16:creationId xmlns:a16="http://schemas.microsoft.com/office/drawing/2014/main" id="{00000000-0008-0000-1A00-00001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67</xdr:row>
          <xdr:rowOff>146050</xdr:rowOff>
        </xdr:from>
        <xdr:to>
          <xdr:col>6</xdr:col>
          <xdr:colOff>793750</xdr:colOff>
          <xdr:row>68</xdr:row>
          <xdr:rowOff>38100</xdr:rowOff>
        </xdr:to>
        <xdr:sp macro="" textlink="">
          <xdr:nvSpPr>
            <xdr:cNvPr id="187409" name="Group Box 17" hidden="1">
              <a:extLst>
                <a:ext uri="{63B3BB69-23CF-44E3-9099-C40C66FF867C}">
                  <a14:compatExt spid="_x0000_s187409"/>
                </a:ext>
                <a:ext uri="{FF2B5EF4-FFF2-40B4-BE49-F238E27FC236}">
                  <a16:creationId xmlns:a16="http://schemas.microsoft.com/office/drawing/2014/main" id="{00000000-0008-0000-1A00-00001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65</xdr:row>
          <xdr:rowOff>31750</xdr:rowOff>
        </xdr:from>
        <xdr:to>
          <xdr:col>13</xdr:col>
          <xdr:colOff>31750</xdr:colOff>
          <xdr:row>66</xdr:row>
          <xdr:rowOff>31750</xdr:rowOff>
        </xdr:to>
        <xdr:sp macro="" textlink="">
          <xdr:nvSpPr>
            <xdr:cNvPr id="187410" name="Group Box 18" hidden="1">
              <a:extLst>
                <a:ext uri="{63B3BB69-23CF-44E3-9099-C40C66FF867C}">
                  <a14:compatExt spid="_x0000_s187410"/>
                </a:ext>
                <a:ext uri="{FF2B5EF4-FFF2-40B4-BE49-F238E27FC236}">
                  <a16:creationId xmlns:a16="http://schemas.microsoft.com/office/drawing/2014/main" id="{00000000-0008-0000-1A00-00001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66</xdr:row>
          <xdr:rowOff>146050</xdr:rowOff>
        </xdr:from>
        <xdr:to>
          <xdr:col>13</xdr:col>
          <xdr:colOff>31750</xdr:colOff>
          <xdr:row>67</xdr:row>
          <xdr:rowOff>50800</xdr:rowOff>
        </xdr:to>
        <xdr:sp macro="" textlink="">
          <xdr:nvSpPr>
            <xdr:cNvPr id="187411" name="Group Box 19" hidden="1">
              <a:extLst>
                <a:ext uri="{63B3BB69-23CF-44E3-9099-C40C66FF867C}">
                  <a14:compatExt spid="_x0000_s187411"/>
                </a:ext>
                <a:ext uri="{FF2B5EF4-FFF2-40B4-BE49-F238E27FC236}">
                  <a16:creationId xmlns:a16="http://schemas.microsoft.com/office/drawing/2014/main" id="{00000000-0008-0000-1A00-00001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67</xdr:row>
          <xdr:rowOff>146050</xdr:rowOff>
        </xdr:from>
        <xdr:to>
          <xdr:col>13</xdr:col>
          <xdr:colOff>69850</xdr:colOff>
          <xdr:row>68</xdr:row>
          <xdr:rowOff>69850</xdr:rowOff>
        </xdr:to>
        <xdr:sp macro="" textlink="">
          <xdr:nvSpPr>
            <xdr:cNvPr id="187412" name="Group Box 20" hidden="1">
              <a:extLst>
                <a:ext uri="{63B3BB69-23CF-44E3-9099-C40C66FF867C}">
                  <a14:compatExt spid="_x0000_s187412"/>
                </a:ext>
                <a:ext uri="{FF2B5EF4-FFF2-40B4-BE49-F238E27FC236}">
                  <a16:creationId xmlns:a16="http://schemas.microsoft.com/office/drawing/2014/main" id="{00000000-0008-0000-1A00-00001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1822450</xdr:colOff>
          <xdr:row>19</xdr:row>
          <xdr:rowOff>393700</xdr:rowOff>
        </xdr:from>
        <xdr:to>
          <xdr:col>4</xdr:col>
          <xdr:colOff>1098550</xdr:colOff>
          <xdr:row>23</xdr:row>
          <xdr:rowOff>222250</xdr:rowOff>
        </xdr:to>
        <xdr:sp macro="" textlink="">
          <xdr:nvSpPr>
            <xdr:cNvPr id="187413" name="Group Box 21" hidden="1">
              <a:extLst>
                <a:ext uri="{63B3BB69-23CF-44E3-9099-C40C66FF867C}">
                  <a14:compatExt spid="_x0000_s187413"/>
                </a:ext>
                <a:ext uri="{FF2B5EF4-FFF2-40B4-BE49-F238E27FC236}">
                  <a16:creationId xmlns:a16="http://schemas.microsoft.com/office/drawing/2014/main" id="{00000000-0008-0000-1A00-00001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35</xdr:row>
          <xdr:rowOff>184150</xdr:rowOff>
        </xdr:from>
        <xdr:to>
          <xdr:col>6</xdr:col>
          <xdr:colOff>336550</xdr:colOff>
          <xdr:row>39</xdr:row>
          <xdr:rowOff>50800</xdr:rowOff>
        </xdr:to>
        <xdr:sp macro="" textlink="">
          <xdr:nvSpPr>
            <xdr:cNvPr id="187414" name="Group Box 22" hidden="1">
              <a:extLst>
                <a:ext uri="{63B3BB69-23CF-44E3-9099-C40C66FF867C}">
                  <a14:compatExt spid="_x0000_s187414"/>
                </a:ext>
                <a:ext uri="{FF2B5EF4-FFF2-40B4-BE49-F238E27FC236}">
                  <a16:creationId xmlns:a16="http://schemas.microsoft.com/office/drawing/2014/main" id="{00000000-0008-0000-1A00-00001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1098550</xdr:colOff>
          <xdr:row>35</xdr:row>
          <xdr:rowOff>190500</xdr:rowOff>
        </xdr:from>
        <xdr:to>
          <xdr:col>10</xdr:col>
          <xdr:colOff>165100</xdr:colOff>
          <xdr:row>39</xdr:row>
          <xdr:rowOff>114300</xdr:rowOff>
        </xdr:to>
        <xdr:sp macro="" textlink="">
          <xdr:nvSpPr>
            <xdr:cNvPr id="187415" name="Group Box 23" hidden="1">
              <a:extLst>
                <a:ext uri="{63B3BB69-23CF-44E3-9099-C40C66FF867C}">
                  <a14:compatExt spid="_x0000_s187415"/>
                </a:ext>
                <a:ext uri="{FF2B5EF4-FFF2-40B4-BE49-F238E27FC236}">
                  <a16:creationId xmlns:a16="http://schemas.microsoft.com/office/drawing/2014/main" id="{00000000-0008-0000-1A00-00001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393700</xdr:colOff>
          <xdr:row>51</xdr:row>
          <xdr:rowOff>279400</xdr:rowOff>
        </xdr:from>
        <xdr:to>
          <xdr:col>6</xdr:col>
          <xdr:colOff>298450</xdr:colOff>
          <xdr:row>55</xdr:row>
          <xdr:rowOff>222250</xdr:rowOff>
        </xdr:to>
        <xdr:sp macro="" textlink="">
          <xdr:nvSpPr>
            <xdr:cNvPr id="187416" name="Group Box 24" hidden="1">
              <a:extLst>
                <a:ext uri="{63B3BB69-23CF-44E3-9099-C40C66FF867C}">
                  <a14:compatExt spid="_x0000_s187416"/>
                </a:ext>
                <a:ext uri="{FF2B5EF4-FFF2-40B4-BE49-F238E27FC236}">
                  <a16:creationId xmlns:a16="http://schemas.microsoft.com/office/drawing/2014/main" id="{00000000-0008-0000-1A00-00001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1022350</xdr:colOff>
          <xdr:row>51</xdr:row>
          <xdr:rowOff>228600</xdr:rowOff>
        </xdr:from>
        <xdr:to>
          <xdr:col>10</xdr:col>
          <xdr:colOff>450850</xdr:colOff>
          <xdr:row>56</xdr:row>
          <xdr:rowOff>0</xdr:rowOff>
        </xdr:to>
        <xdr:sp macro="" textlink="">
          <xdr:nvSpPr>
            <xdr:cNvPr id="187417" name="Group Box 25" hidden="1">
              <a:extLst>
                <a:ext uri="{63B3BB69-23CF-44E3-9099-C40C66FF867C}">
                  <a14:compatExt spid="_x0000_s187417"/>
                </a:ext>
                <a:ext uri="{FF2B5EF4-FFF2-40B4-BE49-F238E27FC236}">
                  <a16:creationId xmlns:a16="http://schemas.microsoft.com/office/drawing/2014/main" id="{00000000-0008-0000-1A00-00001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2032000</xdr:colOff>
          <xdr:row>68</xdr:row>
          <xdr:rowOff>279400</xdr:rowOff>
        </xdr:from>
        <xdr:to>
          <xdr:col>6</xdr:col>
          <xdr:colOff>527050</xdr:colOff>
          <xdr:row>73</xdr:row>
          <xdr:rowOff>76200</xdr:rowOff>
        </xdr:to>
        <xdr:sp macro="" textlink="">
          <xdr:nvSpPr>
            <xdr:cNvPr id="187418" name="Group Box 26" hidden="1">
              <a:extLst>
                <a:ext uri="{63B3BB69-23CF-44E3-9099-C40C66FF867C}">
                  <a14:compatExt spid="_x0000_s187418"/>
                </a:ext>
                <a:ext uri="{FF2B5EF4-FFF2-40B4-BE49-F238E27FC236}">
                  <a16:creationId xmlns:a16="http://schemas.microsoft.com/office/drawing/2014/main" id="{00000000-0008-0000-1A00-00001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1193800</xdr:colOff>
          <xdr:row>68</xdr:row>
          <xdr:rowOff>336550</xdr:rowOff>
        </xdr:from>
        <xdr:to>
          <xdr:col>10</xdr:col>
          <xdr:colOff>508000</xdr:colOff>
          <xdr:row>73</xdr:row>
          <xdr:rowOff>0</xdr:rowOff>
        </xdr:to>
        <xdr:sp macro="" textlink="">
          <xdr:nvSpPr>
            <xdr:cNvPr id="187419" name="Group Box 27" hidden="1">
              <a:extLst>
                <a:ext uri="{63B3BB69-23CF-44E3-9099-C40C66FF867C}">
                  <a14:compatExt spid="_x0000_s187419"/>
                </a:ext>
                <a:ext uri="{FF2B5EF4-FFF2-40B4-BE49-F238E27FC236}">
                  <a16:creationId xmlns:a16="http://schemas.microsoft.com/office/drawing/2014/main" id="{00000000-0008-0000-1A00-00001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33</xdr:row>
          <xdr:rowOff>31750</xdr:rowOff>
        </xdr:from>
        <xdr:to>
          <xdr:col>6</xdr:col>
          <xdr:colOff>793750</xdr:colOff>
          <xdr:row>34</xdr:row>
          <xdr:rowOff>0</xdr:rowOff>
        </xdr:to>
        <xdr:sp macro="" textlink="">
          <xdr:nvSpPr>
            <xdr:cNvPr id="187420" name="Group Box 28" hidden="1">
              <a:extLst>
                <a:ext uri="{63B3BB69-23CF-44E3-9099-C40C66FF867C}">
                  <a14:compatExt spid="_x0000_s187420"/>
                </a:ext>
                <a:ext uri="{FF2B5EF4-FFF2-40B4-BE49-F238E27FC236}">
                  <a16:creationId xmlns:a16="http://schemas.microsoft.com/office/drawing/2014/main" id="{00000000-0008-0000-1A00-00001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34</xdr:row>
          <xdr:rowOff>31750</xdr:rowOff>
        </xdr:from>
        <xdr:to>
          <xdr:col>6</xdr:col>
          <xdr:colOff>793750</xdr:colOff>
          <xdr:row>35</xdr:row>
          <xdr:rowOff>0</xdr:rowOff>
        </xdr:to>
        <xdr:sp macro="" textlink="">
          <xdr:nvSpPr>
            <xdr:cNvPr id="187421" name="Group Box 29" hidden="1">
              <a:extLst>
                <a:ext uri="{63B3BB69-23CF-44E3-9099-C40C66FF867C}">
                  <a14:compatExt spid="_x0000_s187421"/>
                </a:ext>
                <a:ext uri="{FF2B5EF4-FFF2-40B4-BE49-F238E27FC236}">
                  <a16:creationId xmlns:a16="http://schemas.microsoft.com/office/drawing/2014/main" id="{00000000-0008-0000-1A00-00001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33</xdr:row>
          <xdr:rowOff>31750</xdr:rowOff>
        </xdr:from>
        <xdr:to>
          <xdr:col>6</xdr:col>
          <xdr:colOff>793750</xdr:colOff>
          <xdr:row>34</xdr:row>
          <xdr:rowOff>0</xdr:rowOff>
        </xdr:to>
        <xdr:sp macro="" textlink="">
          <xdr:nvSpPr>
            <xdr:cNvPr id="187422" name="Group Box 30" hidden="1">
              <a:extLst>
                <a:ext uri="{63B3BB69-23CF-44E3-9099-C40C66FF867C}">
                  <a14:compatExt spid="_x0000_s187422"/>
                </a:ext>
                <a:ext uri="{FF2B5EF4-FFF2-40B4-BE49-F238E27FC236}">
                  <a16:creationId xmlns:a16="http://schemas.microsoft.com/office/drawing/2014/main" id="{00000000-0008-0000-1A00-00001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34</xdr:row>
          <xdr:rowOff>31750</xdr:rowOff>
        </xdr:from>
        <xdr:to>
          <xdr:col>6</xdr:col>
          <xdr:colOff>793750</xdr:colOff>
          <xdr:row>35</xdr:row>
          <xdr:rowOff>0</xdr:rowOff>
        </xdr:to>
        <xdr:sp macro="" textlink="">
          <xdr:nvSpPr>
            <xdr:cNvPr id="187423" name="Group Box 31" hidden="1">
              <a:extLst>
                <a:ext uri="{63B3BB69-23CF-44E3-9099-C40C66FF867C}">
                  <a14:compatExt spid="_x0000_s187423"/>
                </a:ext>
                <a:ext uri="{FF2B5EF4-FFF2-40B4-BE49-F238E27FC236}">
                  <a16:creationId xmlns:a16="http://schemas.microsoft.com/office/drawing/2014/main" id="{00000000-0008-0000-1A00-00001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33</xdr:row>
          <xdr:rowOff>31750</xdr:rowOff>
        </xdr:from>
        <xdr:to>
          <xdr:col>13</xdr:col>
          <xdr:colOff>31750</xdr:colOff>
          <xdr:row>34</xdr:row>
          <xdr:rowOff>31750</xdr:rowOff>
        </xdr:to>
        <xdr:sp macro="" textlink="">
          <xdr:nvSpPr>
            <xdr:cNvPr id="187424" name="Group Box 32" hidden="1">
              <a:extLst>
                <a:ext uri="{63B3BB69-23CF-44E3-9099-C40C66FF867C}">
                  <a14:compatExt spid="_x0000_s187424"/>
                </a:ext>
                <a:ext uri="{FF2B5EF4-FFF2-40B4-BE49-F238E27FC236}">
                  <a16:creationId xmlns:a16="http://schemas.microsoft.com/office/drawing/2014/main" id="{00000000-0008-0000-1A00-00002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34</xdr:row>
          <xdr:rowOff>31750</xdr:rowOff>
        </xdr:from>
        <xdr:to>
          <xdr:col>13</xdr:col>
          <xdr:colOff>31750</xdr:colOff>
          <xdr:row>35</xdr:row>
          <xdr:rowOff>31750</xdr:rowOff>
        </xdr:to>
        <xdr:sp macro="" textlink="">
          <xdr:nvSpPr>
            <xdr:cNvPr id="187425" name="Group Box 33" hidden="1">
              <a:extLst>
                <a:ext uri="{63B3BB69-23CF-44E3-9099-C40C66FF867C}">
                  <a14:compatExt spid="_x0000_s187425"/>
                </a:ext>
                <a:ext uri="{FF2B5EF4-FFF2-40B4-BE49-F238E27FC236}">
                  <a16:creationId xmlns:a16="http://schemas.microsoft.com/office/drawing/2014/main" id="{00000000-0008-0000-1A00-00002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49</xdr:row>
          <xdr:rowOff>31750</xdr:rowOff>
        </xdr:from>
        <xdr:to>
          <xdr:col>6</xdr:col>
          <xdr:colOff>793750</xdr:colOff>
          <xdr:row>50</xdr:row>
          <xdr:rowOff>0</xdr:rowOff>
        </xdr:to>
        <xdr:sp macro="" textlink="">
          <xdr:nvSpPr>
            <xdr:cNvPr id="187426" name="Group Box 34" hidden="1">
              <a:extLst>
                <a:ext uri="{63B3BB69-23CF-44E3-9099-C40C66FF867C}">
                  <a14:compatExt spid="_x0000_s187426"/>
                </a:ext>
                <a:ext uri="{FF2B5EF4-FFF2-40B4-BE49-F238E27FC236}">
                  <a16:creationId xmlns:a16="http://schemas.microsoft.com/office/drawing/2014/main" id="{00000000-0008-0000-1A00-00002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50</xdr:row>
          <xdr:rowOff>31750</xdr:rowOff>
        </xdr:from>
        <xdr:to>
          <xdr:col>6</xdr:col>
          <xdr:colOff>793750</xdr:colOff>
          <xdr:row>51</xdr:row>
          <xdr:rowOff>0</xdr:rowOff>
        </xdr:to>
        <xdr:sp macro="" textlink="">
          <xdr:nvSpPr>
            <xdr:cNvPr id="187427" name="Group Box 35" hidden="1">
              <a:extLst>
                <a:ext uri="{63B3BB69-23CF-44E3-9099-C40C66FF867C}">
                  <a14:compatExt spid="_x0000_s187427"/>
                </a:ext>
                <a:ext uri="{FF2B5EF4-FFF2-40B4-BE49-F238E27FC236}">
                  <a16:creationId xmlns:a16="http://schemas.microsoft.com/office/drawing/2014/main" id="{00000000-0008-0000-1A00-00002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49</xdr:row>
          <xdr:rowOff>31750</xdr:rowOff>
        </xdr:from>
        <xdr:to>
          <xdr:col>13</xdr:col>
          <xdr:colOff>31750</xdr:colOff>
          <xdr:row>50</xdr:row>
          <xdr:rowOff>31750</xdr:rowOff>
        </xdr:to>
        <xdr:sp macro="" textlink="">
          <xdr:nvSpPr>
            <xdr:cNvPr id="187428" name="Group Box 36" hidden="1">
              <a:extLst>
                <a:ext uri="{63B3BB69-23CF-44E3-9099-C40C66FF867C}">
                  <a14:compatExt spid="_x0000_s187428"/>
                </a:ext>
                <a:ext uri="{FF2B5EF4-FFF2-40B4-BE49-F238E27FC236}">
                  <a16:creationId xmlns:a16="http://schemas.microsoft.com/office/drawing/2014/main" id="{00000000-0008-0000-1A00-00002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50</xdr:row>
          <xdr:rowOff>31750</xdr:rowOff>
        </xdr:from>
        <xdr:to>
          <xdr:col>13</xdr:col>
          <xdr:colOff>31750</xdr:colOff>
          <xdr:row>51</xdr:row>
          <xdr:rowOff>31750</xdr:rowOff>
        </xdr:to>
        <xdr:sp macro="" textlink="">
          <xdr:nvSpPr>
            <xdr:cNvPr id="187429" name="Group Box 37" hidden="1">
              <a:extLst>
                <a:ext uri="{63B3BB69-23CF-44E3-9099-C40C66FF867C}">
                  <a14:compatExt spid="_x0000_s187429"/>
                </a:ext>
                <a:ext uri="{FF2B5EF4-FFF2-40B4-BE49-F238E27FC236}">
                  <a16:creationId xmlns:a16="http://schemas.microsoft.com/office/drawing/2014/main" id="{00000000-0008-0000-1A00-00002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66</xdr:row>
          <xdr:rowOff>31750</xdr:rowOff>
        </xdr:from>
        <xdr:to>
          <xdr:col>6</xdr:col>
          <xdr:colOff>793750</xdr:colOff>
          <xdr:row>67</xdr:row>
          <xdr:rowOff>0</xdr:rowOff>
        </xdr:to>
        <xdr:sp macro="" textlink="">
          <xdr:nvSpPr>
            <xdr:cNvPr id="187430" name="Group Box 38" hidden="1">
              <a:extLst>
                <a:ext uri="{63B3BB69-23CF-44E3-9099-C40C66FF867C}">
                  <a14:compatExt spid="_x0000_s187430"/>
                </a:ext>
                <a:ext uri="{FF2B5EF4-FFF2-40B4-BE49-F238E27FC236}">
                  <a16:creationId xmlns:a16="http://schemas.microsoft.com/office/drawing/2014/main" id="{00000000-0008-0000-1A00-00002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67</xdr:row>
          <xdr:rowOff>31750</xdr:rowOff>
        </xdr:from>
        <xdr:to>
          <xdr:col>6</xdr:col>
          <xdr:colOff>793750</xdr:colOff>
          <xdr:row>68</xdr:row>
          <xdr:rowOff>0</xdr:rowOff>
        </xdr:to>
        <xdr:sp macro="" textlink="">
          <xdr:nvSpPr>
            <xdr:cNvPr id="187431" name="Group Box 39" hidden="1">
              <a:extLst>
                <a:ext uri="{63B3BB69-23CF-44E3-9099-C40C66FF867C}">
                  <a14:compatExt spid="_x0000_s187431"/>
                </a:ext>
                <a:ext uri="{FF2B5EF4-FFF2-40B4-BE49-F238E27FC236}">
                  <a16:creationId xmlns:a16="http://schemas.microsoft.com/office/drawing/2014/main" id="{00000000-0008-0000-1A00-00002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66</xdr:row>
          <xdr:rowOff>31750</xdr:rowOff>
        </xdr:from>
        <xdr:to>
          <xdr:col>13</xdr:col>
          <xdr:colOff>31750</xdr:colOff>
          <xdr:row>67</xdr:row>
          <xdr:rowOff>31750</xdr:rowOff>
        </xdr:to>
        <xdr:sp macro="" textlink="">
          <xdr:nvSpPr>
            <xdr:cNvPr id="187432" name="Group Box 40" hidden="1">
              <a:extLst>
                <a:ext uri="{63B3BB69-23CF-44E3-9099-C40C66FF867C}">
                  <a14:compatExt spid="_x0000_s187432"/>
                </a:ext>
                <a:ext uri="{FF2B5EF4-FFF2-40B4-BE49-F238E27FC236}">
                  <a16:creationId xmlns:a16="http://schemas.microsoft.com/office/drawing/2014/main" id="{00000000-0008-0000-1A00-00002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565150</xdr:colOff>
          <xdr:row>67</xdr:row>
          <xdr:rowOff>31750</xdr:rowOff>
        </xdr:from>
        <xdr:to>
          <xdr:col>13</xdr:col>
          <xdr:colOff>31750</xdr:colOff>
          <xdr:row>68</xdr:row>
          <xdr:rowOff>31750</xdr:rowOff>
        </xdr:to>
        <xdr:sp macro="" textlink="">
          <xdr:nvSpPr>
            <xdr:cNvPr id="187433" name="Group Box 41" hidden="1">
              <a:extLst>
                <a:ext uri="{63B3BB69-23CF-44E3-9099-C40C66FF867C}">
                  <a14:compatExt spid="_x0000_s187433"/>
                </a:ext>
                <a:ext uri="{FF2B5EF4-FFF2-40B4-BE49-F238E27FC236}">
                  <a16:creationId xmlns:a16="http://schemas.microsoft.com/office/drawing/2014/main" id="{00000000-0008-0000-1A00-00002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xdr:twoCellAnchor editAs="oneCell">
    <xdr:from>
      <xdr:col>9</xdr:col>
      <xdr:colOff>120650</xdr:colOff>
      <xdr:row>0</xdr:row>
      <xdr:rowOff>228600</xdr:rowOff>
    </xdr:from>
    <xdr:to>
      <xdr:col>14</xdr:col>
      <xdr:colOff>180464</xdr:colOff>
      <xdr:row>1</xdr:row>
      <xdr:rowOff>187272</xdr:rowOff>
    </xdr:to>
    <xdr:pic>
      <xdr:nvPicPr>
        <xdr:cNvPr id="4" name="Pictur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228600"/>
          <a:ext cx="2320414" cy="536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48</xdr:row>
          <xdr:rowOff>260350</xdr:rowOff>
        </xdr:from>
        <xdr:to>
          <xdr:col>4</xdr:col>
          <xdr:colOff>457200</xdr:colOff>
          <xdr:row>49</xdr:row>
          <xdr:rowOff>298450</xdr:rowOff>
        </xdr:to>
        <xdr:sp macro="" textlink="">
          <xdr:nvSpPr>
            <xdr:cNvPr id="203777" name="Check Box 1" hidden="1">
              <a:extLst>
                <a:ext uri="{63B3BB69-23CF-44E3-9099-C40C66FF867C}">
                  <a14:compatExt spid="_x0000_s203777"/>
                </a:ext>
                <a:ext uri="{FF2B5EF4-FFF2-40B4-BE49-F238E27FC236}">
                  <a16:creationId xmlns:a16="http://schemas.microsoft.com/office/drawing/2014/main" id="{00000000-0008-0000-1B00-00000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I have received a copy of the Comprehensive Home Energy Assessment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1936750</xdr:colOff>
          <xdr:row>52</xdr:row>
          <xdr:rowOff>146050</xdr:rowOff>
        </xdr:from>
        <xdr:to>
          <xdr:col>4</xdr:col>
          <xdr:colOff>457200</xdr:colOff>
          <xdr:row>52</xdr:row>
          <xdr:rowOff>603250</xdr:rowOff>
        </xdr:to>
        <xdr:sp macro="" textlink="">
          <xdr:nvSpPr>
            <xdr:cNvPr id="203778" name="Option Button 2" hidden="1">
              <a:extLst>
                <a:ext uri="{63B3BB69-23CF-44E3-9099-C40C66FF867C}">
                  <a14:compatExt spid="_x0000_s203778"/>
                </a:ext>
                <a:ext uri="{FF2B5EF4-FFF2-40B4-BE49-F238E27FC236}">
                  <a16:creationId xmlns:a16="http://schemas.microsoft.com/office/drawing/2014/main" id="{00000000-0008-0000-1B00-00000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Credited to my PSEG Long Island electric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52</xdr:row>
          <xdr:rowOff>495300</xdr:rowOff>
        </xdr:from>
        <xdr:to>
          <xdr:col>4</xdr:col>
          <xdr:colOff>127000</xdr:colOff>
          <xdr:row>53</xdr:row>
          <xdr:rowOff>69850</xdr:rowOff>
        </xdr:to>
        <xdr:sp macro="" textlink="">
          <xdr:nvSpPr>
            <xdr:cNvPr id="203779" name="Option Button 3" hidden="1">
              <a:extLst>
                <a:ext uri="{63B3BB69-23CF-44E3-9099-C40C66FF867C}">
                  <a14:compatExt spid="_x0000_s203779"/>
                </a:ext>
                <a:ext uri="{FF2B5EF4-FFF2-40B4-BE49-F238E27FC236}">
                  <a16:creationId xmlns:a16="http://schemas.microsoft.com/office/drawing/2014/main" id="{00000000-0008-0000-1B00-00000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Assigned to my Installation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374650</xdr:colOff>
          <xdr:row>52</xdr:row>
          <xdr:rowOff>222250</xdr:rowOff>
        </xdr:from>
        <xdr:to>
          <xdr:col>8</xdr:col>
          <xdr:colOff>184150</xdr:colOff>
          <xdr:row>52</xdr:row>
          <xdr:rowOff>508000</xdr:rowOff>
        </xdr:to>
        <xdr:sp macro="" textlink="">
          <xdr:nvSpPr>
            <xdr:cNvPr id="203780" name="Option Button 4" hidden="1">
              <a:extLst>
                <a:ext uri="{63B3BB69-23CF-44E3-9099-C40C66FF867C}">
                  <a14:compatExt spid="_x0000_s203780"/>
                </a:ext>
                <a:ext uri="{FF2B5EF4-FFF2-40B4-BE49-F238E27FC236}">
                  <a16:creationId xmlns:a16="http://schemas.microsoft.com/office/drawing/2014/main" id="{00000000-0008-0000-1B00-00000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mailed to Home Address or Mailing Address</a:t>
              </a:r>
            </a:p>
          </xdr:txBody>
        </xdr:sp>
        <xdr:clientData/>
      </xdr:twoCellAnchor>
    </mc:Choice>
    <mc:Fallback/>
  </mc:AlternateContent>
  <xdr:twoCellAnchor editAs="oneCell">
    <xdr:from>
      <xdr:col>7</xdr:col>
      <xdr:colOff>209550</xdr:colOff>
      <xdr:row>0</xdr:row>
      <xdr:rowOff>131543</xdr:rowOff>
    </xdr:from>
    <xdr:to>
      <xdr:col>11</xdr:col>
      <xdr:colOff>402714</xdr:colOff>
      <xdr:row>0</xdr:row>
      <xdr:rowOff>961693</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6925" y="131543"/>
          <a:ext cx="3793614" cy="83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76200</xdr:colOff>
          <xdr:row>7</xdr:row>
          <xdr:rowOff>0</xdr:rowOff>
        </xdr:from>
        <xdr:to>
          <xdr:col>10</xdr:col>
          <xdr:colOff>1174750</xdr:colOff>
          <xdr:row>8</xdr:row>
          <xdr:rowOff>50800</xdr:rowOff>
        </xdr:to>
        <xdr:sp macro="" textlink="">
          <xdr:nvSpPr>
            <xdr:cNvPr id="130049" name="CheckBox1" hidden="1">
              <a:extLst>
                <a:ext uri="{63B3BB69-23CF-44E3-9099-C40C66FF867C}">
                  <a14:compatExt spid="_x0000_s130049"/>
                </a:ext>
                <a:ext uri="{FF2B5EF4-FFF2-40B4-BE49-F238E27FC236}">
                  <a16:creationId xmlns:a16="http://schemas.microsoft.com/office/drawing/2014/main" id="{00000000-0008-0000-1C00-000001F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7</xdr:row>
          <xdr:rowOff>0</xdr:rowOff>
        </xdr:from>
        <xdr:to>
          <xdr:col>4</xdr:col>
          <xdr:colOff>565150</xdr:colOff>
          <xdr:row>8</xdr:row>
          <xdr:rowOff>38100</xdr:rowOff>
        </xdr:to>
        <xdr:sp macro="" textlink="">
          <xdr:nvSpPr>
            <xdr:cNvPr id="130050" name="CheckBox2" hidden="1">
              <a:extLst>
                <a:ext uri="{63B3BB69-23CF-44E3-9099-C40C66FF867C}">
                  <a14:compatExt spid="_x0000_s130050"/>
                </a:ext>
                <a:ext uri="{FF2B5EF4-FFF2-40B4-BE49-F238E27FC236}">
                  <a16:creationId xmlns:a16="http://schemas.microsoft.com/office/drawing/2014/main" id="{00000000-0008-0000-1C00-000002F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107950</xdr:rowOff>
        </xdr:from>
        <xdr:to>
          <xdr:col>2</xdr:col>
          <xdr:colOff>304800</xdr:colOff>
          <xdr:row>43</xdr:row>
          <xdr:rowOff>31750</xdr:rowOff>
        </xdr:to>
        <xdr:sp macro="" textlink="">
          <xdr:nvSpPr>
            <xdr:cNvPr id="130051" name="Option Button 3" hidden="1">
              <a:extLst>
                <a:ext uri="{63B3BB69-23CF-44E3-9099-C40C66FF867C}">
                  <a14:compatExt spid="_x0000_s130051"/>
                </a:ext>
                <a:ext uri="{FF2B5EF4-FFF2-40B4-BE49-F238E27FC236}">
                  <a16:creationId xmlns:a16="http://schemas.microsoft.com/office/drawing/2014/main" id="{00000000-0008-0000-1C00-00000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2355850</xdr:colOff>
          <xdr:row>42</xdr:row>
          <xdr:rowOff>107950</xdr:rowOff>
        </xdr:from>
        <xdr:to>
          <xdr:col>3</xdr:col>
          <xdr:colOff>107950</xdr:colOff>
          <xdr:row>43</xdr:row>
          <xdr:rowOff>0</xdr:rowOff>
        </xdr:to>
        <xdr:sp macro="" textlink="">
          <xdr:nvSpPr>
            <xdr:cNvPr id="130052" name="Option Button 4" hidden="1">
              <a:extLst>
                <a:ext uri="{63B3BB69-23CF-44E3-9099-C40C66FF867C}">
                  <a14:compatExt spid="_x0000_s130052"/>
                </a:ext>
                <a:ext uri="{FF2B5EF4-FFF2-40B4-BE49-F238E27FC236}">
                  <a16:creationId xmlns:a16="http://schemas.microsoft.com/office/drawing/2014/main" id="{00000000-0008-0000-1C00-00000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42</xdr:row>
          <xdr:rowOff>0</xdr:rowOff>
        </xdr:from>
        <xdr:to>
          <xdr:col>4</xdr:col>
          <xdr:colOff>69850</xdr:colOff>
          <xdr:row>46</xdr:row>
          <xdr:rowOff>0</xdr:rowOff>
        </xdr:to>
        <xdr:sp macro="" textlink="">
          <xdr:nvSpPr>
            <xdr:cNvPr id="130053" name="Group Box 5" hidden="1">
              <a:extLst>
                <a:ext uri="{63B3BB69-23CF-44E3-9099-C40C66FF867C}">
                  <a14:compatExt spid="_x0000_s130053"/>
                </a:ext>
                <a:ext uri="{FF2B5EF4-FFF2-40B4-BE49-F238E27FC236}">
                  <a16:creationId xmlns:a16="http://schemas.microsoft.com/office/drawing/2014/main" id="{00000000-0008-0000-1C00-000005F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50</xdr:row>
          <xdr:rowOff>184150</xdr:rowOff>
        </xdr:from>
        <xdr:to>
          <xdr:col>4</xdr:col>
          <xdr:colOff>0</xdr:colOff>
          <xdr:row>68</xdr:row>
          <xdr:rowOff>266700</xdr:rowOff>
        </xdr:to>
        <xdr:sp macro="" textlink="">
          <xdr:nvSpPr>
            <xdr:cNvPr id="130056" name="Group Box 8" hidden="1">
              <a:extLst>
                <a:ext uri="{63B3BB69-23CF-44E3-9099-C40C66FF867C}">
                  <a14:compatExt spid="_x0000_s130056"/>
                </a:ext>
                <a:ext uri="{FF2B5EF4-FFF2-40B4-BE49-F238E27FC236}">
                  <a16:creationId xmlns:a16="http://schemas.microsoft.com/office/drawing/2014/main" id="{00000000-0008-0000-1C00-000008F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31750</xdr:rowOff>
        </xdr:from>
        <xdr:to>
          <xdr:col>1</xdr:col>
          <xdr:colOff>812800</xdr:colOff>
          <xdr:row>11</xdr:row>
          <xdr:rowOff>342900</xdr:rowOff>
        </xdr:to>
        <xdr:sp macro="" textlink="">
          <xdr:nvSpPr>
            <xdr:cNvPr id="130057" name="Check Box 9" hidden="1">
              <a:extLst>
                <a:ext uri="{63B3BB69-23CF-44E3-9099-C40C66FF867C}">
                  <a14:compatExt spid="_x0000_s130057"/>
                </a:ext>
                <a:ext uri="{FF2B5EF4-FFF2-40B4-BE49-F238E27FC236}">
                  <a16:creationId xmlns:a16="http://schemas.microsoft.com/office/drawing/2014/main" id="{00000000-0008-0000-1C00-00000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1098550</xdr:colOff>
          <xdr:row>11</xdr:row>
          <xdr:rowOff>31750</xdr:rowOff>
        </xdr:from>
        <xdr:to>
          <xdr:col>3</xdr:col>
          <xdr:colOff>31750</xdr:colOff>
          <xdr:row>11</xdr:row>
          <xdr:rowOff>393700</xdr:rowOff>
        </xdr:to>
        <xdr:sp macro="" textlink="">
          <xdr:nvSpPr>
            <xdr:cNvPr id="130058" name="Check Box 10" hidden="1">
              <a:extLst>
                <a:ext uri="{63B3BB69-23CF-44E3-9099-C40C66FF867C}">
                  <a14:compatExt spid="_x0000_s130058"/>
                </a:ext>
                <a:ext uri="{FF2B5EF4-FFF2-40B4-BE49-F238E27FC236}">
                  <a16:creationId xmlns:a16="http://schemas.microsoft.com/office/drawing/2014/main" id="{00000000-0008-0000-1C00-00000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31750</xdr:rowOff>
        </xdr:from>
        <xdr:to>
          <xdr:col>1</xdr:col>
          <xdr:colOff>812800</xdr:colOff>
          <xdr:row>13</xdr:row>
          <xdr:rowOff>342900</xdr:rowOff>
        </xdr:to>
        <xdr:sp macro="" textlink="">
          <xdr:nvSpPr>
            <xdr:cNvPr id="130059" name="Check Box 11" hidden="1">
              <a:extLst>
                <a:ext uri="{63B3BB69-23CF-44E3-9099-C40C66FF867C}">
                  <a14:compatExt spid="_x0000_s130059"/>
                </a:ext>
                <a:ext uri="{FF2B5EF4-FFF2-40B4-BE49-F238E27FC236}">
                  <a16:creationId xmlns:a16="http://schemas.microsoft.com/office/drawing/2014/main" id="{00000000-0008-0000-1C00-00000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1098550</xdr:colOff>
          <xdr:row>13</xdr:row>
          <xdr:rowOff>0</xdr:rowOff>
        </xdr:from>
        <xdr:to>
          <xdr:col>3</xdr:col>
          <xdr:colOff>31750</xdr:colOff>
          <xdr:row>13</xdr:row>
          <xdr:rowOff>381000</xdr:rowOff>
        </xdr:to>
        <xdr:sp macro="" textlink="">
          <xdr:nvSpPr>
            <xdr:cNvPr id="130060" name="Check Box 12" hidden="1">
              <a:extLst>
                <a:ext uri="{63B3BB69-23CF-44E3-9099-C40C66FF867C}">
                  <a14:compatExt spid="_x0000_s130060"/>
                </a:ext>
                <a:ext uri="{FF2B5EF4-FFF2-40B4-BE49-F238E27FC236}">
                  <a16:creationId xmlns:a16="http://schemas.microsoft.com/office/drawing/2014/main" id="{00000000-0008-0000-1C00-00000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15</xdr:row>
          <xdr:rowOff>76200</xdr:rowOff>
        </xdr:from>
        <xdr:to>
          <xdr:col>1</xdr:col>
          <xdr:colOff>812800</xdr:colOff>
          <xdr:row>15</xdr:row>
          <xdr:rowOff>393700</xdr:rowOff>
        </xdr:to>
        <xdr:sp macro="" textlink="">
          <xdr:nvSpPr>
            <xdr:cNvPr id="130061" name="Check Box 13" hidden="1">
              <a:extLst>
                <a:ext uri="{63B3BB69-23CF-44E3-9099-C40C66FF867C}">
                  <a14:compatExt spid="_x0000_s130061"/>
                </a:ext>
                <a:ext uri="{FF2B5EF4-FFF2-40B4-BE49-F238E27FC236}">
                  <a16:creationId xmlns:a16="http://schemas.microsoft.com/office/drawing/2014/main" id="{00000000-0008-0000-1C00-00000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1098550</xdr:colOff>
          <xdr:row>15</xdr:row>
          <xdr:rowOff>50800</xdr:rowOff>
        </xdr:from>
        <xdr:to>
          <xdr:col>3</xdr:col>
          <xdr:colOff>38100</xdr:colOff>
          <xdr:row>15</xdr:row>
          <xdr:rowOff>450850</xdr:rowOff>
        </xdr:to>
        <xdr:sp macro="" textlink="">
          <xdr:nvSpPr>
            <xdr:cNvPr id="130062" name="Check Box 14" hidden="1">
              <a:extLst>
                <a:ext uri="{63B3BB69-23CF-44E3-9099-C40C66FF867C}">
                  <a14:compatExt spid="_x0000_s130062"/>
                </a:ext>
                <a:ext uri="{FF2B5EF4-FFF2-40B4-BE49-F238E27FC236}">
                  <a16:creationId xmlns:a16="http://schemas.microsoft.com/office/drawing/2014/main" id="{00000000-0008-0000-1C00-00000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twoCellAnchor editAs="oneCell">
    <xdr:from>
      <xdr:col>11</xdr:col>
      <xdr:colOff>209550</xdr:colOff>
      <xdr:row>0</xdr:row>
      <xdr:rowOff>69850</xdr:rowOff>
    </xdr:from>
    <xdr:to>
      <xdr:col>13</xdr:col>
      <xdr:colOff>336550</xdr:colOff>
      <xdr:row>3</xdr:row>
      <xdr:rowOff>361950</xdr:rowOff>
    </xdr:to>
    <xdr:pic>
      <xdr:nvPicPr>
        <xdr:cNvPr id="130072" name="Picture 14" descr="PSEGLI_2c_v">
          <a:extLst>
            <a:ext uri="{FF2B5EF4-FFF2-40B4-BE49-F238E27FC236}">
              <a16:creationId xmlns:a16="http://schemas.microsoft.com/office/drawing/2014/main" id="{00000000-0008-0000-1C00-000018F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9048750" y="69850"/>
          <a:ext cx="31305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76200</xdr:colOff>
          <xdr:row>8</xdr:row>
          <xdr:rowOff>0</xdr:rowOff>
        </xdr:from>
        <xdr:to>
          <xdr:col>11</xdr:col>
          <xdr:colOff>266700</xdr:colOff>
          <xdr:row>9</xdr:row>
          <xdr:rowOff>38100</xdr:rowOff>
        </xdr:to>
        <xdr:sp macro="" textlink="">
          <xdr:nvSpPr>
            <xdr:cNvPr id="48160" name="CheckBox1" hidden="1">
              <a:extLst>
                <a:ext uri="{63B3BB69-23CF-44E3-9099-C40C66FF867C}">
                  <a14:compatExt spid="_x0000_s48160"/>
                </a:ext>
                <a:ext uri="{FF2B5EF4-FFF2-40B4-BE49-F238E27FC236}">
                  <a16:creationId xmlns:a16="http://schemas.microsoft.com/office/drawing/2014/main" id="{00000000-0008-0000-1D00-000020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8</xdr:row>
          <xdr:rowOff>0</xdr:rowOff>
        </xdr:from>
        <xdr:to>
          <xdr:col>3</xdr:col>
          <xdr:colOff>736600</xdr:colOff>
          <xdr:row>9</xdr:row>
          <xdr:rowOff>38100</xdr:rowOff>
        </xdr:to>
        <xdr:sp macro="" textlink="">
          <xdr:nvSpPr>
            <xdr:cNvPr id="48161" name="CheckBox2" hidden="1">
              <a:extLst>
                <a:ext uri="{63B3BB69-23CF-44E3-9099-C40C66FF867C}">
                  <a14:compatExt spid="_x0000_s48161"/>
                </a:ext>
                <a:ext uri="{FF2B5EF4-FFF2-40B4-BE49-F238E27FC236}">
                  <a16:creationId xmlns:a16="http://schemas.microsoft.com/office/drawing/2014/main" id="{00000000-0008-0000-1D00-00002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107950</xdr:rowOff>
        </xdr:from>
        <xdr:to>
          <xdr:col>1</xdr:col>
          <xdr:colOff>1524000</xdr:colOff>
          <xdr:row>48</xdr:row>
          <xdr:rowOff>31750</xdr:rowOff>
        </xdr:to>
        <xdr:sp macro="" textlink="">
          <xdr:nvSpPr>
            <xdr:cNvPr id="48654" name="Option Button 526" hidden="1">
              <a:extLst>
                <a:ext uri="{63B3BB69-23CF-44E3-9099-C40C66FF867C}">
                  <a14:compatExt spid="_x0000_s48654"/>
                </a:ext>
                <a:ext uri="{FF2B5EF4-FFF2-40B4-BE49-F238E27FC236}">
                  <a16:creationId xmlns:a16="http://schemas.microsoft.com/office/drawing/2014/main" id="{00000000-0008-0000-1D00-00000E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47</xdr:row>
          <xdr:rowOff>107950</xdr:rowOff>
        </xdr:from>
        <xdr:to>
          <xdr:col>3</xdr:col>
          <xdr:colOff>76200</xdr:colOff>
          <xdr:row>48</xdr:row>
          <xdr:rowOff>0</xdr:rowOff>
        </xdr:to>
        <xdr:sp macro="" textlink="">
          <xdr:nvSpPr>
            <xdr:cNvPr id="48655" name="Option Button 527" hidden="1">
              <a:extLst>
                <a:ext uri="{63B3BB69-23CF-44E3-9099-C40C66FF867C}">
                  <a14:compatExt spid="_x0000_s48655"/>
                </a:ext>
                <a:ext uri="{FF2B5EF4-FFF2-40B4-BE49-F238E27FC236}">
                  <a16:creationId xmlns:a16="http://schemas.microsoft.com/office/drawing/2014/main" id="{00000000-0008-0000-1D00-00000F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46</xdr:row>
          <xdr:rowOff>0</xdr:rowOff>
        </xdr:from>
        <xdr:to>
          <xdr:col>3</xdr:col>
          <xdr:colOff>793750</xdr:colOff>
          <xdr:row>49</xdr:row>
          <xdr:rowOff>190500</xdr:rowOff>
        </xdr:to>
        <xdr:sp macro="" textlink="">
          <xdr:nvSpPr>
            <xdr:cNvPr id="48656" name="Group Box 528" hidden="1">
              <a:extLst>
                <a:ext uri="{63B3BB69-23CF-44E3-9099-C40C66FF867C}">
                  <a14:compatExt spid="_x0000_s48656"/>
                </a:ext>
                <a:ext uri="{FF2B5EF4-FFF2-40B4-BE49-F238E27FC236}">
                  <a16:creationId xmlns:a16="http://schemas.microsoft.com/office/drawing/2014/main" id="{00000000-0008-0000-1D00-00001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495300</xdr:colOff>
          <xdr:row>88</xdr:row>
          <xdr:rowOff>184150</xdr:rowOff>
        </xdr:from>
        <xdr:to>
          <xdr:col>1</xdr:col>
          <xdr:colOff>1333500</xdr:colOff>
          <xdr:row>89</xdr:row>
          <xdr:rowOff>165100</xdr:rowOff>
        </xdr:to>
        <xdr:sp macro="" textlink="">
          <xdr:nvSpPr>
            <xdr:cNvPr id="48657" name="Option Button 529" hidden="1">
              <a:extLst>
                <a:ext uri="{63B3BB69-23CF-44E3-9099-C40C66FF867C}">
                  <a14:compatExt spid="_x0000_s48657"/>
                </a:ext>
                <a:ext uri="{FF2B5EF4-FFF2-40B4-BE49-F238E27FC236}">
                  <a16:creationId xmlns:a16="http://schemas.microsoft.com/office/drawing/2014/main" id="{00000000-0008-0000-1D00-000011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88</xdr:row>
          <xdr:rowOff>184150</xdr:rowOff>
        </xdr:from>
        <xdr:to>
          <xdr:col>3</xdr:col>
          <xdr:colOff>76200</xdr:colOff>
          <xdr:row>89</xdr:row>
          <xdr:rowOff>190500</xdr:rowOff>
        </xdr:to>
        <xdr:sp macro="" textlink="">
          <xdr:nvSpPr>
            <xdr:cNvPr id="48658" name="Option Button 530" hidden="1">
              <a:extLst>
                <a:ext uri="{63B3BB69-23CF-44E3-9099-C40C66FF867C}">
                  <a14:compatExt spid="_x0000_s48658"/>
                </a:ext>
                <a:ext uri="{FF2B5EF4-FFF2-40B4-BE49-F238E27FC236}">
                  <a16:creationId xmlns:a16="http://schemas.microsoft.com/office/drawing/2014/main" id="{00000000-0008-0000-1D00-000012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87</xdr:row>
          <xdr:rowOff>184150</xdr:rowOff>
        </xdr:from>
        <xdr:to>
          <xdr:col>3</xdr:col>
          <xdr:colOff>723900</xdr:colOff>
          <xdr:row>90</xdr:row>
          <xdr:rowOff>184150</xdr:rowOff>
        </xdr:to>
        <xdr:sp macro="" textlink="">
          <xdr:nvSpPr>
            <xdr:cNvPr id="48659" name="Group Box 531" hidden="1">
              <a:extLst>
                <a:ext uri="{63B3BB69-23CF-44E3-9099-C40C66FF867C}">
                  <a14:compatExt spid="_x0000_s48659"/>
                </a:ext>
                <a:ext uri="{FF2B5EF4-FFF2-40B4-BE49-F238E27FC236}">
                  <a16:creationId xmlns:a16="http://schemas.microsoft.com/office/drawing/2014/main" id="{00000000-0008-0000-1D00-00001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31750</xdr:rowOff>
        </xdr:from>
        <xdr:to>
          <xdr:col>1</xdr:col>
          <xdr:colOff>1060450</xdr:colOff>
          <xdr:row>12</xdr:row>
          <xdr:rowOff>336550</xdr:rowOff>
        </xdr:to>
        <xdr:sp macro="" textlink="">
          <xdr:nvSpPr>
            <xdr:cNvPr id="48660" name="Check Box 532" hidden="1">
              <a:extLst>
                <a:ext uri="{63B3BB69-23CF-44E3-9099-C40C66FF867C}">
                  <a14:compatExt spid="_x0000_s48660"/>
                </a:ext>
                <a:ext uri="{FF2B5EF4-FFF2-40B4-BE49-F238E27FC236}">
                  <a16:creationId xmlns:a16="http://schemas.microsoft.com/office/drawing/2014/main" id="{00000000-0008-0000-1D00-000014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12</xdr:row>
          <xdr:rowOff>31750</xdr:rowOff>
        </xdr:from>
        <xdr:to>
          <xdr:col>2</xdr:col>
          <xdr:colOff>533400</xdr:colOff>
          <xdr:row>12</xdr:row>
          <xdr:rowOff>393700</xdr:rowOff>
        </xdr:to>
        <xdr:sp macro="" textlink="">
          <xdr:nvSpPr>
            <xdr:cNvPr id="48661" name="Check Box 533" hidden="1">
              <a:extLst>
                <a:ext uri="{63B3BB69-23CF-44E3-9099-C40C66FF867C}">
                  <a14:compatExt spid="_x0000_s48661"/>
                </a:ext>
                <a:ext uri="{FF2B5EF4-FFF2-40B4-BE49-F238E27FC236}">
                  <a16:creationId xmlns:a16="http://schemas.microsoft.com/office/drawing/2014/main" id="{00000000-0008-0000-1D00-000015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14</xdr:row>
          <xdr:rowOff>31750</xdr:rowOff>
        </xdr:from>
        <xdr:to>
          <xdr:col>1</xdr:col>
          <xdr:colOff>1060450</xdr:colOff>
          <xdr:row>14</xdr:row>
          <xdr:rowOff>336550</xdr:rowOff>
        </xdr:to>
        <xdr:sp macro="" textlink="">
          <xdr:nvSpPr>
            <xdr:cNvPr id="48662" name="Check Box 534" hidden="1">
              <a:extLst>
                <a:ext uri="{63B3BB69-23CF-44E3-9099-C40C66FF867C}">
                  <a14:compatExt spid="_x0000_s48662"/>
                </a:ext>
                <a:ext uri="{FF2B5EF4-FFF2-40B4-BE49-F238E27FC236}">
                  <a16:creationId xmlns:a16="http://schemas.microsoft.com/office/drawing/2014/main" id="{00000000-0008-0000-1D00-000016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14</xdr:row>
          <xdr:rowOff>0</xdr:rowOff>
        </xdr:from>
        <xdr:to>
          <xdr:col>2</xdr:col>
          <xdr:colOff>533400</xdr:colOff>
          <xdr:row>14</xdr:row>
          <xdr:rowOff>381000</xdr:rowOff>
        </xdr:to>
        <xdr:sp macro="" textlink="">
          <xdr:nvSpPr>
            <xdr:cNvPr id="48663" name="Check Box 535" hidden="1">
              <a:extLst>
                <a:ext uri="{63B3BB69-23CF-44E3-9099-C40C66FF867C}">
                  <a14:compatExt spid="_x0000_s48663"/>
                </a:ext>
                <a:ext uri="{FF2B5EF4-FFF2-40B4-BE49-F238E27FC236}">
                  <a16:creationId xmlns:a16="http://schemas.microsoft.com/office/drawing/2014/main" id="{00000000-0008-0000-1D00-000017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16</xdr:row>
          <xdr:rowOff>76200</xdr:rowOff>
        </xdr:from>
        <xdr:to>
          <xdr:col>1</xdr:col>
          <xdr:colOff>1066800</xdr:colOff>
          <xdr:row>16</xdr:row>
          <xdr:rowOff>393700</xdr:rowOff>
        </xdr:to>
        <xdr:sp macro="" textlink="">
          <xdr:nvSpPr>
            <xdr:cNvPr id="48664" name="Check Box 536" hidden="1">
              <a:extLst>
                <a:ext uri="{63B3BB69-23CF-44E3-9099-C40C66FF867C}">
                  <a14:compatExt spid="_x0000_s48664"/>
                </a:ext>
                <a:ext uri="{FF2B5EF4-FFF2-40B4-BE49-F238E27FC236}">
                  <a16:creationId xmlns:a16="http://schemas.microsoft.com/office/drawing/2014/main" id="{00000000-0008-0000-1D00-000018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1104900</xdr:colOff>
          <xdr:row>16</xdr:row>
          <xdr:rowOff>50800</xdr:rowOff>
        </xdr:from>
        <xdr:to>
          <xdr:col>2</xdr:col>
          <xdr:colOff>533400</xdr:colOff>
          <xdr:row>16</xdr:row>
          <xdr:rowOff>450850</xdr:rowOff>
        </xdr:to>
        <xdr:sp macro="" textlink="">
          <xdr:nvSpPr>
            <xdr:cNvPr id="48665" name="Check Box 537" hidden="1">
              <a:extLst>
                <a:ext uri="{63B3BB69-23CF-44E3-9099-C40C66FF867C}">
                  <a14:compatExt spid="_x0000_s48665"/>
                </a:ext>
                <a:ext uri="{FF2B5EF4-FFF2-40B4-BE49-F238E27FC236}">
                  <a16:creationId xmlns:a16="http://schemas.microsoft.com/office/drawing/2014/main" id="{00000000-0008-0000-1D00-00001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twoCellAnchor editAs="oneCell">
    <xdr:from>
      <xdr:col>10</xdr:col>
      <xdr:colOff>139700</xdr:colOff>
      <xdr:row>0</xdr:row>
      <xdr:rowOff>114300</xdr:rowOff>
    </xdr:from>
    <xdr:to>
      <xdr:col>14</xdr:col>
      <xdr:colOff>0</xdr:colOff>
      <xdr:row>3</xdr:row>
      <xdr:rowOff>171450</xdr:rowOff>
    </xdr:to>
    <xdr:pic>
      <xdr:nvPicPr>
        <xdr:cNvPr id="48677" name="Picture 16" descr="PSEGLI_2c_v">
          <a:extLst>
            <a:ext uri="{FF2B5EF4-FFF2-40B4-BE49-F238E27FC236}">
              <a16:creationId xmlns:a16="http://schemas.microsoft.com/office/drawing/2014/main" id="{00000000-0008-0000-1D00-000025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7372350" y="114300"/>
          <a:ext cx="2717800"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8</xdr:row>
          <xdr:rowOff>76200</xdr:rowOff>
        </xdr:from>
        <xdr:to>
          <xdr:col>6</xdr:col>
          <xdr:colOff>1079500</xdr:colOff>
          <xdr:row>8</xdr:row>
          <xdr:rowOff>450850</xdr:rowOff>
        </xdr:to>
        <xdr:sp macro="" textlink="">
          <xdr:nvSpPr>
            <xdr:cNvPr id="48667" name="CheckBox3" hidden="1">
              <a:extLst>
                <a:ext uri="{63B3BB69-23CF-44E3-9099-C40C66FF867C}">
                  <a14:compatExt spid="_x0000_s48667"/>
                </a:ext>
                <a:ext uri="{FF2B5EF4-FFF2-40B4-BE49-F238E27FC236}">
                  <a16:creationId xmlns:a16="http://schemas.microsoft.com/office/drawing/2014/main" id="{00000000-0008-0000-1D00-00001BB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82</xdr:col>
      <xdr:colOff>0</xdr:colOff>
      <xdr:row>80</xdr:row>
      <xdr:rowOff>0</xdr:rowOff>
    </xdr:from>
    <xdr:to>
      <xdr:col>94</xdr:col>
      <xdr:colOff>19049</xdr:colOff>
      <xdr:row>91</xdr:row>
      <xdr:rowOff>159543</xdr:rowOff>
    </xdr:to>
    <xdr:pic>
      <xdr:nvPicPr>
        <xdr:cNvPr id="274488" name="Picture 36">
          <a:extLst>
            <a:ext uri="{FF2B5EF4-FFF2-40B4-BE49-F238E27FC236}">
              <a16:creationId xmlns:a16="http://schemas.microsoft.com/office/drawing/2014/main" id="{00000000-0008-0000-1F00-00003830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61650" y="17557750"/>
          <a:ext cx="9912350" cy="236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54</xdr:row>
      <xdr:rowOff>0</xdr:rowOff>
    </xdr:from>
    <xdr:to>
      <xdr:col>21</xdr:col>
      <xdr:colOff>1739902</xdr:colOff>
      <xdr:row>63</xdr:row>
      <xdr:rowOff>21430</xdr:rowOff>
    </xdr:to>
    <xdr:pic>
      <xdr:nvPicPr>
        <xdr:cNvPr id="274490" name="Picture 30">
          <a:extLst>
            <a:ext uri="{FF2B5EF4-FFF2-40B4-BE49-F238E27FC236}">
              <a16:creationId xmlns:a16="http://schemas.microsoft.com/office/drawing/2014/main" id="{00000000-0008-0000-1F00-00003A30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1722100"/>
          <a:ext cx="6070600" cy="167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75</xdr:row>
      <xdr:rowOff>0</xdr:rowOff>
    </xdr:from>
    <xdr:to>
      <xdr:col>21</xdr:col>
      <xdr:colOff>1739902</xdr:colOff>
      <xdr:row>86</xdr:row>
      <xdr:rowOff>7256</xdr:rowOff>
    </xdr:to>
    <xdr:pic>
      <xdr:nvPicPr>
        <xdr:cNvPr id="274491" name="Picture 39">
          <a:extLst>
            <a:ext uri="{FF2B5EF4-FFF2-40B4-BE49-F238E27FC236}">
              <a16:creationId xmlns:a16="http://schemas.microsoft.com/office/drawing/2014/main" id="{00000000-0008-0000-1F00-00003B30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6630650"/>
          <a:ext cx="6070600" cy="20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76</xdr:row>
      <xdr:rowOff>0</xdr:rowOff>
    </xdr:from>
    <xdr:to>
      <xdr:col>29</xdr:col>
      <xdr:colOff>669130</xdr:colOff>
      <xdr:row>87</xdr:row>
      <xdr:rowOff>7256</xdr:rowOff>
    </xdr:to>
    <xdr:pic>
      <xdr:nvPicPr>
        <xdr:cNvPr id="274500" name="Picture 40">
          <a:extLst>
            <a:ext uri="{FF2B5EF4-FFF2-40B4-BE49-F238E27FC236}">
              <a16:creationId xmlns:a16="http://schemas.microsoft.com/office/drawing/2014/main" id="{00000000-0008-0000-1F00-00004430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43850" y="16821150"/>
          <a:ext cx="6394450" cy="202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432595</xdr:colOff>
      <xdr:row>54</xdr:row>
      <xdr:rowOff>121444</xdr:rowOff>
    </xdr:from>
    <xdr:to>
      <xdr:col>36</xdr:col>
      <xdr:colOff>330201</xdr:colOff>
      <xdr:row>63</xdr:row>
      <xdr:rowOff>63613</xdr:rowOff>
    </xdr:to>
    <xdr:pic>
      <xdr:nvPicPr>
        <xdr:cNvPr id="274510" name="Picture 10">
          <a:extLst>
            <a:ext uri="{FF2B5EF4-FFF2-40B4-BE49-F238E27FC236}">
              <a16:creationId xmlns:a16="http://schemas.microsoft.com/office/drawing/2014/main" id="{00000000-0008-0000-1F00-00004E300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447251" y="15992475"/>
          <a:ext cx="7425531" cy="1564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42</xdr:row>
      <xdr:rowOff>0</xdr:rowOff>
    </xdr:from>
    <xdr:to>
      <xdr:col>6</xdr:col>
      <xdr:colOff>437091</xdr:colOff>
      <xdr:row>45</xdr:row>
      <xdr:rowOff>266700</xdr:rowOff>
    </xdr:to>
    <xdr:pic>
      <xdr:nvPicPr>
        <xdr:cNvPr id="3" name="Picture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11938000"/>
          <a:ext cx="3663950" cy="82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0</xdr:colOff>
      <xdr:row>67</xdr:row>
      <xdr:rowOff>0</xdr:rowOff>
    </xdr:from>
    <xdr:to>
      <xdr:col>48</xdr:col>
      <xdr:colOff>314325</xdr:colOff>
      <xdr:row>74</xdr:row>
      <xdr:rowOff>9525</xdr:rowOff>
    </xdr:to>
    <xdr:pic>
      <xdr:nvPicPr>
        <xdr:cNvPr id="5" name="Picture 4">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451550" y="18859500"/>
          <a:ext cx="7283450" cy="184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99</xdr:row>
      <xdr:rowOff>0</xdr:rowOff>
    </xdr:from>
    <xdr:to>
      <xdr:col>21</xdr:col>
      <xdr:colOff>1682750</xdr:colOff>
      <xdr:row>104</xdr:row>
      <xdr:rowOff>107949</xdr:rowOff>
    </xdr:to>
    <xdr:pic>
      <xdr:nvPicPr>
        <xdr:cNvPr id="4" name="Picture 3">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34650" y="24803100"/>
          <a:ext cx="5397500" cy="206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108</xdr:row>
      <xdr:rowOff>0</xdr:rowOff>
    </xdr:from>
    <xdr:to>
      <xdr:col>21</xdr:col>
      <xdr:colOff>1682750</xdr:colOff>
      <xdr:row>117</xdr:row>
      <xdr:rowOff>111919</xdr:rowOff>
    </xdr:to>
    <xdr:pic>
      <xdr:nvPicPr>
        <xdr:cNvPr id="6" name="Picture 5">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34650" y="27724100"/>
          <a:ext cx="5397500" cy="242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0</xdr:colOff>
      <xdr:row>114</xdr:row>
      <xdr:rowOff>0</xdr:rowOff>
    </xdr:from>
    <xdr:to>
      <xdr:col>34</xdr:col>
      <xdr:colOff>780256</xdr:colOff>
      <xdr:row>120</xdr:row>
      <xdr:rowOff>120650</xdr:rowOff>
    </xdr:to>
    <xdr:pic>
      <xdr:nvPicPr>
        <xdr:cNvPr id="8" name="Picture 7">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869650" y="29813250"/>
          <a:ext cx="4235450" cy="146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128</xdr:row>
      <xdr:rowOff>0</xdr:rowOff>
    </xdr:from>
    <xdr:to>
      <xdr:col>27</xdr:col>
      <xdr:colOff>819150</xdr:colOff>
      <xdr:row>141</xdr:row>
      <xdr:rowOff>9525</xdr:rowOff>
    </xdr:to>
    <xdr:pic>
      <xdr:nvPicPr>
        <xdr:cNvPr id="10" name="Picture 9">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363450" y="32588200"/>
          <a:ext cx="8737600" cy="240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146</xdr:row>
      <xdr:rowOff>0</xdr:rowOff>
    </xdr:from>
    <xdr:to>
      <xdr:col>24</xdr:col>
      <xdr:colOff>828675</xdr:colOff>
      <xdr:row>159</xdr:row>
      <xdr:rowOff>28575</xdr:rowOff>
    </xdr:to>
    <xdr:pic>
      <xdr:nvPicPr>
        <xdr:cNvPr id="11" name="Picture 10">
          <a:extLst>
            <a:ext uri="{FF2B5EF4-FFF2-40B4-BE49-F238E27FC236}">
              <a16:creationId xmlns:a16="http://schemas.microsoft.com/office/drawing/2014/main" id="{00000000-0008-0000-1F00-00000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363450" y="35902900"/>
          <a:ext cx="5721350" cy="242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17</xdr:row>
      <xdr:rowOff>0</xdr:rowOff>
    </xdr:from>
    <xdr:to>
      <xdr:col>15</xdr:col>
      <xdr:colOff>6350</xdr:colOff>
      <xdr:row>43</xdr:row>
      <xdr:rowOff>127000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19200" y="7518400"/>
          <a:ext cx="8102600" cy="545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28</xdr:row>
          <xdr:rowOff>107950</xdr:rowOff>
        </xdr:from>
        <xdr:to>
          <xdr:col>7</xdr:col>
          <xdr:colOff>228600</xdr:colOff>
          <xdr:row>31</xdr:row>
          <xdr:rowOff>0</xdr:rowOff>
        </xdr:to>
        <xdr:sp macro="" textlink="">
          <xdr:nvSpPr>
            <xdr:cNvPr id="10243" name="Group Box 3" hidden="1">
              <a:extLst>
                <a:ext uri="{63B3BB69-23CF-44E3-9099-C40C66FF867C}">
                  <a14:compatExt spid="_x0000_s10243"/>
                </a:ext>
                <a:ext uri="{FF2B5EF4-FFF2-40B4-BE49-F238E27FC236}">
                  <a16:creationId xmlns:a16="http://schemas.microsoft.com/office/drawing/2014/main" id="{00000000-0008-0000-2300-00000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66</xdr:row>
          <xdr:rowOff>0</xdr:rowOff>
        </xdr:from>
        <xdr:to>
          <xdr:col>6</xdr:col>
          <xdr:colOff>0</xdr:colOff>
          <xdr:row>67</xdr:row>
          <xdr:rowOff>0</xdr:rowOff>
        </xdr:to>
        <xdr:sp macro="" textlink="">
          <xdr:nvSpPr>
            <xdr:cNvPr id="10277" name="Option Button 37" hidden="1">
              <a:extLst>
                <a:ext uri="{63B3BB69-23CF-44E3-9099-C40C66FF867C}">
                  <a14:compatExt spid="_x0000_s10277"/>
                </a:ext>
                <a:ext uri="{FF2B5EF4-FFF2-40B4-BE49-F238E27FC236}">
                  <a16:creationId xmlns:a16="http://schemas.microsoft.com/office/drawing/2014/main" id="{00000000-0008-0000-23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66</xdr:row>
          <xdr:rowOff>0</xdr:rowOff>
        </xdr:from>
        <xdr:to>
          <xdr:col>6</xdr:col>
          <xdr:colOff>850900</xdr:colOff>
          <xdr:row>69</xdr:row>
          <xdr:rowOff>0</xdr:rowOff>
        </xdr:to>
        <xdr:sp macro="" textlink="">
          <xdr:nvSpPr>
            <xdr:cNvPr id="10278" name="Group Box 38" hidden="1">
              <a:extLst>
                <a:ext uri="{63B3BB69-23CF-44E3-9099-C40C66FF867C}">
                  <a14:compatExt spid="_x0000_s10278"/>
                </a:ext>
                <a:ext uri="{FF2B5EF4-FFF2-40B4-BE49-F238E27FC236}">
                  <a16:creationId xmlns:a16="http://schemas.microsoft.com/office/drawing/2014/main" id="{00000000-0008-0000-2300-00002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717550</xdr:colOff>
          <xdr:row>66</xdr:row>
          <xdr:rowOff>0</xdr:rowOff>
        </xdr:from>
        <xdr:to>
          <xdr:col>5</xdr:col>
          <xdr:colOff>107950</xdr:colOff>
          <xdr:row>67</xdr:row>
          <xdr:rowOff>107950</xdr:rowOff>
        </xdr:to>
        <xdr:sp macro="" textlink="">
          <xdr:nvSpPr>
            <xdr:cNvPr id="10280" name="Option Button 40" hidden="1">
              <a:extLst>
                <a:ext uri="{63B3BB69-23CF-44E3-9099-C40C66FF867C}">
                  <a14:compatExt spid="_x0000_s10280"/>
                </a:ext>
                <a:ext uri="{FF2B5EF4-FFF2-40B4-BE49-F238E27FC236}">
                  <a16:creationId xmlns:a16="http://schemas.microsoft.com/office/drawing/2014/main" id="{00000000-0008-0000-23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66</xdr:row>
          <xdr:rowOff>0</xdr:rowOff>
        </xdr:from>
        <xdr:to>
          <xdr:col>6</xdr:col>
          <xdr:colOff>0</xdr:colOff>
          <xdr:row>67</xdr:row>
          <xdr:rowOff>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23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1600200</xdr:colOff>
          <xdr:row>39</xdr:row>
          <xdr:rowOff>76200</xdr:rowOff>
        </xdr:from>
        <xdr:to>
          <xdr:col>6</xdr:col>
          <xdr:colOff>0</xdr:colOff>
          <xdr:row>40</xdr:row>
          <xdr:rowOff>76200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23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1727200</xdr:colOff>
          <xdr:row>9</xdr:row>
          <xdr:rowOff>603250</xdr:rowOff>
        </xdr:from>
        <xdr:to>
          <xdr:col>2</xdr:col>
          <xdr:colOff>946150</xdr:colOff>
          <xdr:row>12</xdr:row>
          <xdr:rowOff>0</xdr:rowOff>
        </xdr:to>
        <xdr:sp macro="" textlink="">
          <xdr:nvSpPr>
            <xdr:cNvPr id="10544" name="Group Box 304" hidden="1">
              <a:extLst>
                <a:ext uri="{63B3BB69-23CF-44E3-9099-C40C66FF867C}">
                  <a14:compatExt spid="_x0000_s10544"/>
                </a:ext>
                <a:ext uri="{FF2B5EF4-FFF2-40B4-BE49-F238E27FC236}">
                  <a16:creationId xmlns:a16="http://schemas.microsoft.com/office/drawing/2014/main" id="{00000000-0008-0000-2300-000030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9</xdr:row>
          <xdr:rowOff>527050</xdr:rowOff>
        </xdr:from>
        <xdr:to>
          <xdr:col>4</xdr:col>
          <xdr:colOff>908050</xdr:colOff>
          <xdr:row>12</xdr:row>
          <xdr:rowOff>0</xdr:rowOff>
        </xdr:to>
        <xdr:sp macro="" textlink="">
          <xdr:nvSpPr>
            <xdr:cNvPr id="10545" name="Group Box 305" hidden="1">
              <a:extLst>
                <a:ext uri="{63B3BB69-23CF-44E3-9099-C40C66FF867C}">
                  <a14:compatExt spid="_x0000_s10545"/>
                </a:ext>
                <a:ext uri="{FF2B5EF4-FFF2-40B4-BE49-F238E27FC236}">
                  <a16:creationId xmlns:a16="http://schemas.microsoft.com/office/drawing/2014/main" id="{00000000-0008-0000-2300-000031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1270000</xdr:colOff>
          <xdr:row>66</xdr:row>
          <xdr:rowOff>0</xdr:rowOff>
        </xdr:from>
        <xdr:to>
          <xdr:col>1</xdr:col>
          <xdr:colOff>717550</xdr:colOff>
          <xdr:row>67</xdr:row>
          <xdr:rowOff>114300</xdr:rowOff>
        </xdr:to>
        <xdr:sp macro="" textlink="">
          <xdr:nvSpPr>
            <xdr:cNvPr id="10549" name="Option Button 309" hidden="1">
              <a:extLst>
                <a:ext uri="{63B3BB69-23CF-44E3-9099-C40C66FF867C}">
                  <a14:compatExt spid="_x0000_s10549"/>
                </a:ext>
                <a:ext uri="{FF2B5EF4-FFF2-40B4-BE49-F238E27FC236}">
                  <a16:creationId xmlns:a16="http://schemas.microsoft.com/office/drawing/2014/main" id="{00000000-0008-0000-23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723900</xdr:colOff>
          <xdr:row>66</xdr:row>
          <xdr:rowOff>0</xdr:rowOff>
        </xdr:from>
        <xdr:to>
          <xdr:col>3</xdr:col>
          <xdr:colOff>495300</xdr:colOff>
          <xdr:row>68</xdr:row>
          <xdr:rowOff>0</xdr:rowOff>
        </xdr:to>
        <xdr:sp macro="" textlink="">
          <xdr:nvSpPr>
            <xdr:cNvPr id="10550" name="Option Button 310" hidden="1">
              <a:extLst>
                <a:ext uri="{63B3BB69-23CF-44E3-9099-C40C66FF867C}">
                  <a14:compatExt spid="_x0000_s10550"/>
                </a:ext>
                <a:ext uri="{FF2B5EF4-FFF2-40B4-BE49-F238E27FC236}">
                  <a16:creationId xmlns:a16="http://schemas.microsoft.com/office/drawing/2014/main" id="{00000000-0008-0000-23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1879600</xdr:colOff>
          <xdr:row>66</xdr:row>
          <xdr:rowOff>0</xdr:rowOff>
        </xdr:from>
        <xdr:to>
          <xdr:col>4</xdr:col>
          <xdr:colOff>527050</xdr:colOff>
          <xdr:row>68</xdr:row>
          <xdr:rowOff>31750</xdr:rowOff>
        </xdr:to>
        <xdr:sp macro="" textlink="">
          <xdr:nvSpPr>
            <xdr:cNvPr id="10551" name="Option Button 311" hidden="1">
              <a:extLst>
                <a:ext uri="{63B3BB69-23CF-44E3-9099-C40C66FF867C}">
                  <a14:compatExt spid="_x0000_s10551"/>
                </a:ext>
                <a:ext uri="{FF2B5EF4-FFF2-40B4-BE49-F238E27FC236}">
                  <a16:creationId xmlns:a16="http://schemas.microsoft.com/office/drawing/2014/main" id="{00000000-0008-0000-23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1022350</xdr:colOff>
          <xdr:row>66</xdr:row>
          <xdr:rowOff>0</xdr:rowOff>
        </xdr:from>
        <xdr:to>
          <xdr:col>4</xdr:col>
          <xdr:colOff>488950</xdr:colOff>
          <xdr:row>70</xdr:row>
          <xdr:rowOff>0</xdr:rowOff>
        </xdr:to>
        <xdr:sp macro="" textlink="">
          <xdr:nvSpPr>
            <xdr:cNvPr id="10552" name="Group Box 312" hidden="1">
              <a:extLst>
                <a:ext uri="{63B3BB69-23CF-44E3-9099-C40C66FF867C}">
                  <a14:compatExt spid="_x0000_s10552"/>
                </a:ext>
                <a:ext uri="{FF2B5EF4-FFF2-40B4-BE49-F238E27FC236}">
                  <a16:creationId xmlns:a16="http://schemas.microsoft.com/office/drawing/2014/main" id="{00000000-0008-0000-2300-00003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1193800</xdr:colOff>
          <xdr:row>38</xdr:row>
          <xdr:rowOff>107950</xdr:rowOff>
        </xdr:from>
        <xdr:to>
          <xdr:col>8</xdr:col>
          <xdr:colOff>755650</xdr:colOff>
          <xdr:row>42</xdr:row>
          <xdr:rowOff>0</xdr:rowOff>
        </xdr:to>
        <xdr:sp macro="" textlink="">
          <xdr:nvSpPr>
            <xdr:cNvPr id="10553" name="Group Box 313" hidden="1">
              <a:extLst>
                <a:ext uri="{63B3BB69-23CF-44E3-9099-C40C66FF867C}">
                  <a14:compatExt spid="_x0000_s10553"/>
                </a:ext>
                <a:ext uri="{FF2B5EF4-FFF2-40B4-BE49-F238E27FC236}">
                  <a16:creationId xmlns:a16="http://schemas.microsoft.com/office/drawing/2014/main" id="{00000000-0008-0000-2300-000039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66</xdr:row>
          <xdr:rowOff>0</xdr:rowOff>
        </xdr:from>
        <xdr:to>
          <xdr:col>6</xdr:col>
          <xdr:colOff>641350</xdr:colOff>
          <xdr:row>69</xdr:row>
          <xdr:rowOff>152400</xdr:rowOff>
        </xdr:to>
        <xdr:sp macro="" textlink="">
          <xdr:nvSpPr>
            <xdr:cNvPr id="10555" name="Group Box 315" hidden="1">
              <a:extLst>
                <a:ext uri="{63B3BB69-23CF-44E3-9099-C40C66FF867C}">
                  <a14:compatExt spid="_x0000_s10555"/>
                </a:ext>
                <a:ext uri="{FF2B5EF4-FFF2-40B4-BE49-F238E27FC236}">
                  <a16:creationId xmlns:a16="http://schemas.microsoft.com/office/drawing/2014/main" id="{00000000-0008-0000-2300-00003B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647700</xdr:colOff>
          <xdr:row>70</xdr:row>
          <xdr:rowOff>107950</xdr:rowOff>
        </xdr:from>
        <xdr:to>
          <xdr:col>4</xdr:col>
          <xdr:colOff>488950</xdr:colOff>
          <xdr:row>74</xdr:row>
          <xdr:rowOff>76200</xdr:rowOff>
        </xdr:to>
        <xdr:sp macro="" textlink="">
          <xdr:nvSpPr>
            <xdr:cNvPr id="10559" name="Group Box 319" hidden="1">
              <a:extLst>
                <a:ext uri="{63B3BB69-23CF-44E3-9099-C40C66FF867C}">
                  <a14:compatExt spid="_x0000_s10559"/>
                </a:ext>
                <a:ext uri="{FF2B5EF4-FFF2-40B4-BE49-F238E27FC236}">
                  <a16:creationId xmlns:a16="http://schemas.microsoft.com/office/drawing/2014/main" id="{00000000-0008-0000-2300-00003F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723900</xdr:colOff>
          <xdr:row>125</xdr:row>
          <xdr:rowOff>107950</xdr:rowOff>
        </xdr:from>
        <xdr:to>
          <xdr:col>4</xdr:col>
          <xdr:colOff>488950</xdr:colOff>
          <xdr:row>131</xdr:row>
          <xdr:rowOff>0</xdr:rowOff>
        </xdr:to>
        <xdr:sp macro="" textlink="">
          <xdr:nvSpPr>
            <xdr:cNvPr id="10563" name="Group Box 323" hidden="1">
              <a:extLst>
                <a:ext uri="{63B3BB69-23CF-44E3-9099-C40C66FF867C}">
                  <a14:compatExt spid="_x0000_s10563"/>
                </a:ext>
                <a:ext uri="{FF2B5EF4-FFF2-40B4-BE49-F238E27FC236}">
                  <a16:creationId xmlns:a16="http://schemas.microsoft.com/office/drawing/2014/main" id="{00000000-0008-0000-2300-000043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xdr:twoCellAnchor editAs="oneCell">
    <xdr:from>
      <xdr:col>9</xdr:col>
      <xdr:colOff>325878</xdr:colOff>
      <xdr:row>0</xdr:row>
      <xdr:rowOff>200025</xdr:rowOff>
    </xdr:from>
    <xdr:to>
      <xdr:col>14</xdr:col>
      <xdr:colOff>368301</xdr:colOff>
      <xdr:row>1</xdr:row>
      <xdr:rowOff>358775</xdr:rowOff>
    </xdr:to>
    <xdr:pic>
      <xdr:nvPicPr>
        <xdr:cNvPr id="2" name="Picture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5853" y="200025"/>
          <a:ext cx="4246123" cy="85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21</xdr:row>
          <xdr:rowOff>0</xdr:rowOff>
        </xdr:from>
        <xdr:to>
          <xdr:col>6</xdr:col>
          <xdr:colOff>927100</xdr:colOff>
          <xdr:row>23</xdr:row>
          <xdr:rowOff>0</xdr:rowOff>
        </xdr:to>
        <xdr:sp macro="" textlink="">
          <xdr:nvSpPr>
            <xdr:cNvPr id="17411" name="Group Box 3" hidden="1">
              <a:extLst>
                <a:ext uri="{63B3BB69-23CF-44E3-9099-C40C66FF867C}">
                  <a14:compatExt spid="_x0000_s17411"/>
                </a:ext>
                <a:ext uri="{FF2B5EF4-FFF2-40B4-BE49-F238E27FC236}">
                  <a16:creationId xmlns:a16="http://schemas.microsoft.com/office/drawing/2014/main" id="{00000000-0008-0000-2400-00000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65</xdr:row>
          <xdr:rowOff>0</xdr:rowOff>
        </xdr:from>
        <xdr:to>
          <xdr:col>4</xdr:col>
          <xdr:colOff>393700</xdr:colOff>
          <xdr:row>70</xdr:row>
          <xdr:rowOff>0</xdr:rowOff>
        </xdr:to>
        <xdr:sp macro="" textlink="">
          <xdr:nvSpPr>
            <xdr:cNvPr id="17417" name="Contractor_Lookup" hidden="1">
              <a:extLst>
                <a:ext uri="{63B3BB69-23CF-44E3-9099-C40C66FF867C}">
                  <a14:compatExt spid="_x0000_s17417"/>
                </a:ext>
                <a:ext uri="{FF2B5EF4-FFF2-40B4-BE49-F238E27FC236}">
                  <a16:creationId xmlns:a16="http://schemas.microsoft.com/office/drawing/2014/main" id="{00000000-0008-0000-2400-00000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24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24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65</xdr:row>
          <xdr:rowOff>0</xdr:rowOff>
        </xdr:from>
        <xdr:to>
          <xdr:col>6</xdr:col>
          <xdr:colOff>800100</xdr:colOff>
          <xdr:row>68</xdr:row>
          <xdr:rowOff>0</xdr:rowOff>
        </xdr:to>
        <xdr:sp macro="" textlink="">
          <xdr:nvSpPr>
            <xdr:cNvPr id="17420" name="Group Box 12" hidden="1">
              <a:extLst>
                <a:ext uri="{63B3BB69-23CF-44E3-9099-C40C66FF867C}">
                  <a14:compatExt spid="_x0000_s17420"/>
                </a:ext>
                <a:ext uri="{FF2B5EF4-FFF2-40B4-BE49-F238E27FC236}">
                  <a16:creationId xmlns:a16="http://schemas.microsoft.com/office/drawing/2014/main" id="{00000000-0008-0000-2400-00000C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65</xdr:row>
          <xdr:rowOff>0</xdr:rowOff>
        </xdr:from>
        <xdr:to>
          <xdr:col>4</xdr:col>
          <xdr:colOff>393700</xdr:colOff>
          <xdr:row>69</xdr:row>
          <xdr:rowOff>0</xdr:rowOff>
        </xdr:to>
        <xdr:sp macro="" textlink="">
          <xdr:nvSpPr>
            <xdr:cNvPr id="17421" name="Group Box 13" hidden="1">
              <a:extLst>
                <a:ext uri="{63B3BB69-23CF-44E3-9099-C40C66FF867C}">
                  <a14:compatExt spid="_x0000_s17421"/>
                </a:ext>
                <a:ext uri="{FF2B5EF4-FFF2-40B4-BE49-F238E27FC236}">
                  <a16:creationId xmlns:a16="http://schemas.microsoft.com/office/drawing/2014/main" id="{00000000-0008-0000-2400-00000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17422" name="Option Button 14" hidden="1">
              <a:extLst>
                <a:ext uri="{63B3BB69-23CF-44E3-9099-C40C66FF867C}">
                  <a14:compatExt spid="_x0000_s17422"/>
                </a:ext>
                <a:ext uri="{FF2B5EF4-FFF2-40B4-BE49-F238E27FC236}">
                  <a16:creationId xmlns:a16="http://schemas.microsoft.com/office/drawing/2014/main" id="{00000000-0008-0000-2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17423" name="Option Button 15" hidden="1">
              <a:extLst>
                <a:ext uri="{63B3BB69-23CF-44E3-9099-C40C66FF867C}">
                  <a14:compatExt spid="_x0000_s17423"/>
                </a:ext>
                <a:ext uri="{FF2B5EF4-FFF2-40B4-BE49-F238E27FC236}">
                  <a16:creationId xmlns:a16="http://schemas.microsoft.com/office/drawing/2014/main" id="{00000000-0008-0000-24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65</xdr:row>
          <xdr:rowOff>0</xdr:rowOff>
        </xdr:from>
        <xdr:to>
          <xdr:col>6</xdr:col>
          <xdr:colOff>495300</xdr:colOff>
          <xdr:row>68</xdr:row>
          <xdr:rowOff>0</xdr:rowOff>
        </xdr:to>
        <xdr:sp macro="" textlink="">
          <xdr:nvSpPr>
            <xdr:cNvPr id="17424" name="Group Box 16" hidden="1">
              <a:extLst>
                <a:ext uri="{63B3BB69-23CF-44E3-9099-C40C66FF867C}">
                  <a14:compatExt spid="_x0000_s17424"/>
                </a:ext>
                <a:ext uri="{FF2B5EF4-FFF2-40B4-BE49-F238E27FC236}">
                  <a16:creationId xmlns:a16="http://schemas.microsoft.com/office/drawing/2014/main" id="{00000000-0008-0000-2400-000010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68</xdr:row>
          <xdr:rowOff>336550</xdr:rowOff>
        </xdr:from>
        <xdr:to>
          <xdr:col>4</xdr:col>
          <xdr:colOff>393700</xdr:colOff>
          <xdr:row>72</xdr:row>
          <xdr:rowOff>31750</xdr:rowOff>
        </xdr:to>
        <xdr:sp macro="" textlink="">
          <xdr:nvSpPr>
            <xdr:cNvPr id="17428" name="Group Box 20" hidden="1">
              <a:extLst>
                <a:ext uri="{63B3BB69-23CF-44E3-9099-C40C66FF867C}">
                  <a14:compatExt spid="_x0000_s17428"/>
                </a:ext>
                <a:ext uri="{FF2B5EF4-FFF2-40B4-BE49-F238E27FC236}">
                  <a16:creationId xmlns:a16="http://schemas.microsoft.com/office/drawing/2014/main" id="{00000000-0008-0000-2400-00001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1346200</xdr:colOff>
          <xdr:row>38</xdr:row>
          <xdr:rowOff>190500</xdr:rowOff>
        </xdr:from>
        <xdr:to>
          <xdr:col>3</xdr:col>
          <xdr:colOff>1333500</xdr:colOff>
          <xdr:row>39</xdr:row>
          <xdr:rowOff>190500</xdr:rowOff>
        </xdr:to>
        <xdr:sp macro="" textlink="">
          <xdr:nvSpPr>
            <xdr:cNvPr id="17429" name="Option Button 21" hidden="1">
              <a:extLst>
                <a:ext uri="{63B3BB69-23CF-44E3-9099-C40C66FF867C}">
                  <a14:compatExt spid="_x0000_s17429"/>
                </a:ext>
                <a:ext uri="{FF2B5EF4-FFF2-40B4-BE49-F238E27FC236}">
                  <a16:creationId xmlns:a16="http://schemas.microsoft.com/office/drawing/2014/main" id="{00000000-0008-0000-24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37</xdr:row>
          <xdr:rowOff>412750</xdr:rowOff>
        </xdr:from>
        <xdr:to>
          <xdr:col>14</xdr:col>
          <xdr:colOff>622300</xdr:colOff>
          <xdr:row>40</xdr:row>
          <xdr:rowOff>76200</xdr:rowOff>
        </xdr:to>
        <xdr:sp macro="" textlink="">
          <xdr:nvSpPr>
            <xdr:cNvPr id="17433" name="Group Box 25" hidden="1">
              <a:extLst>
                <a:ext uri="{63B3BB69-23CF-44E3-9099-C40C66FF867C}">
                  <a14:compatExt spid="_x0000_s17433"/>
                </a:ext>
                <a:ext uri="{FF2B5EF4-FFF2-40B4-BE49-F238E27FC236}">
                  <a16:creationId xmlns:a16="http://schemas.microsoft.com/office/drawing/2014/main" id="{00000000-0008-0000-2400-00001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869950</xdr:colOff>
          <xdr:row>122</xdr:row>
          <xdr:rowOff>336550</xdr:rowOff>
        </xdr:from>
        <xdr:to>
          <xdr:col>4</xdr:col>
          <xdr:colOff>393700</xdr:colOff>
          <xdr:row>130</xdr:row>
          <xdr:rowOff>31750</xdr:rowOff>
        </xdr:to>
        <xdr:sp macro="" textlink="">
          <xdr:nvSpPr>
            <xdr:cNvPr id="17437" name="Group Box 29" hidden="1">
              <a:extLst>
                <a:ext uri="{63B3BB69-23CF-44E3-9099-C40C66FF867C}">
                  <a14:compatExt spid="_x0000_s17437"/>
                </a:ext>
                <a:ext uri="{FF2B5EF4-FFF2-40B4-BE49-F238E27FC236}">
                  <a16:creationId xmlns:a16="http://schemas.microsoft.com/office/drawing/2014/main" id="{00000000-0008-0000-2400-00001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647700</xdr:colOff>
          <xdr:row>65</xdr:row>
          <xdr:rowOff>0</xdr:rowOff>
        </xdr:from>
        <xdr:to>
          <xdr:col>1</xdr:col>
          <xdr:colOff>755650</xdr:colOff>
          <xdr:row>66</xdr:row>
          <xdr:rowOff>31750</xdr:rowOff>
        </xdr:to>
        <xdr:sp macro="" textlink="">
          <xdr:nvSpPr>
            <xdr:cNvPr id="59785" name="Option Button 1417" hidden="1">
              <a:extLst>
                <a:ext uri="{63B3BB69-23CF-44E3-9099-C40C66FF867C}">
                  <a14:compatExt spid="_x0000_s59785"/>
                </a:ext>
                <a:ext uri="{FF2B5EF4-FFF2-40B4-BE49-F238E27FC236}">
                  <a16:creationId xmlns:a16="http://schemas.microsoft.com/office/drawing/2014/main" id="{00000000-0008-0000-2400-00008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1136650</xdr:colOff>
          <xdr:row>65</xdr:row>
          <xdr:rowOff>0</xdr:rowOff>
        </xdr:from>
        <xdr:to>
          <xdr:col>3</xdr:col>
          <xdr:colOff>374650</xdr:colOff>
          <xdr:row>66</xdr:row>
          <xdr:rowOff>31750</xdr:rowOff>
        </xdr:to>
        <xdr:sp macro="" textlink="">
          <xdr:nvSpPr>
            <xdr:cNvPr id="59786" name="Option Button 1418" hidden="1">
              <a:extLst>
                <a:ext uri="{63B3BB69-23CF-44E3-9099-C40C66FF867C}">
                  <a14:compatExt spid="_x0000_s59786"/>
                </a:ext>
                <a:ext uri="{FF2B5EF4-FFF2-40B4-BE49-F238E27FC236}">
                  <a16:creationId xmlns:a16="http://schemas.microsoft.com/office/drawing/2014/main" id="{00000000-0008-0000-2400-00008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65</xdr:row>
          <xdr:rowOff>0</xdr:rowOff>
        </xdr:from>
        <xdr:to>
          <xdr:col>4</xdr:col>
          <xdr:colOff>298450</xdr:colOff>
          <xdr:row>66</xdr:row>
          <xdr:rowOff>146050</xdr:rowOff>
        </xdr:to>
        <xdr:sp macro="" textlink="">
          <xdr:nvSpPr>
            <xdr:cNvPr id="59787" name="Option Button 1419" hidden="1">
              <a:extLst>
                <a:ext uri="{63B3BB69-23CF-44E3-9099-C40C66FF867C}">
                  <a14:compatExt spid="_x0000_s59787"/>
                </a:ext>
                <a:ext uri="{FF2B5EF4-FFF2-40B4-BE49-F238E27FC236}">
                  <a16:creationId xmlns:a16="http://schemas.microsoft.com/office/drawing/2014/main" id="{00000000-0008-0000-2400-00008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96</xdr:row>
          <xdr:rowOff>0</xdr:rowOff>
        </xdr:from>
        <xdr:to>
          <xdr:col>4</xdr:col>
          <xdr:colOff>393700</xdr:colOff>
          <xdr:row>100</xdr:row>
          <xdr:rowOff>165100</xdr:rowOff>
        </xdr:to>
        <xdr:sp macro="" textlink="">
          <xdr:nvSpPr>
            <xdr:cNvPr id="59860" name="Contractor_Lookup" hidden="1">
              <a:extLst>
                <a:ext uri="{63B3BB69-23CF-44E3-9099-C40C66FF867C}">
                  <a14:compatExt spid="_x0000_s59860"/>
                </a:ext>
                <a:ext uri="{FF2B5EF4-FFF2-40B4-BE49-F238E27FC236}">
                  <a16:creationId xmlns:a16="http://schemas.microsoft.com/office/drawing/2014/main" id="{00000000-0008-0000-2400-0000D4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103</xdr:row>
          <xdr:rowOff>0</xdr:rowOff>
        </xdr:from>
        <xdr:to>
          <xdr:col>5</xdr:col>
          <xdr:colOff>76200</xdr:colOff>
          <xdr:row>104</xdr:row>
          <xdr:rowOff>76200</xdr:rowOff>
        </xdr:to>
        <xdr:sp macro="" textlink="">
          <xdr:nvSpPr>
            <xdr:cNvPr id="59861" name="Option Button 1493" hidden="1">
              <a:extLst>
                <a:ext uri="{63B3BB69-23CF-44E3-9099-C40C66FF867C}">
                  <a14:compatExt spid="_x0000_s59861"/>
                </a:ext>
                <a:ext uri="{FF2B5EF4-FFF2-40B4-BE49-F238E27FC236}">
                  <a16:creationId xmlns:a16="http://schemas.microsoft.com/office/drawing/2014/main" id="{00000000-0008-0000-2400-0000D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103</xdr:row>
          <xdr:rowOff>31750</xdr:rowOff>
        </xdr:from>
        <xdr:to>
          <xdr:col>6</xdr:col>
          <xdr:colOff>0</xdr:colOff>
          <xdr:row>104</xdr:row>
          <xdr:rowOff>31750</xdr:rowOff>
        </xdr:to>
        <xdr:sp macro="" textlink="">
          <xdr:nvSpPr>
            <xdr:cNvPr id="59862" name="Option Button 1494" hidden="1">
              <a:extLst>
                <a:ext uri="{63B3BB69-23CF-44E3-9099-C40C66FF867C}">
                  <a14:compatExt spid="_x0000_s59862"/>
                </a:ext>
                <a:ext uri="{FF2B5EF4-FFF2-40B4-BE49-F238E27FC236}">
                  <a16:creationId xmlns:a16="http://schemas.microsoft.com/office/drawing/2014/main" id="{00000000-0008-0000-2400-0000D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102</xdr:row>
          <xdr:rowOff>31750</xdr:rowOff>
        </xdr:from>
        <xdr:to>
          <xdr:col>6</xdr:col>
          <xdr:colOff>800100</xdr:colOff>
          <xdr:row>105</xdr:row>
          <xdr:rowOff>0</xdr:rowOff>
        </xdr:to>
        <xdr:sp macro="" textlink="">
          <xdr:nvSpPr>
            <xdr:cNvPr id="59863" name="Group Box 1495" hidden="1">
              <a:extLst>
                <a:ext uri="{63B3BB69-23CF-44E3-9099-C40C66FF867C}">
                  <a14:compatExt spid="_x0000_s59863"/>
                </a:ext>
                <a:ext uri="{FF2B5EF4-FFF2-40B4-BE49-F238E27FC236}">
                  <a16:creationId xmlns:a16="http://schemas.microsoft.com/office/drawing/2014/main" id="{00000000-0008-0000-2400-0000D7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96</xdr:row>
          <xdr:rowOff>114300</xdr:rowOff>
        </xdr:from>
        <xdr:to>
          <xdr:col>4</xdr:col>
          <xdr:colOff>393700</xdr:colOff>
          <xdr:row>100</xdr:row>
          <xdr:rowOff>31750</xdr:rowOff>
        </xdr:to>
        <xdr:sp macro="" textlink="">
          <xdr:nvSpPr>
            <xdr:cNvPr id="59864" name="Group Box 1496" hidden="1">
              <a:extLst>
                <a:ext uri="{63B3BB69-23CF-44E3-9099-C40C66FF867C}">
                  <a14:compatExt spid="_x0000_s59864"/>
                </a:ext>
                <a:ext uri="{FF2B5EF4-FFF2-40B4-BE49-F238E27FC236}">
                  <a16:creationId xmlns:a16="http://schemas.microsoft.com/office/drawing/2014/main" id="{00000000-0008-0000-2400-0000D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106</xdr:row>
          <xdr:rowOff>0</xdr:rowOff>
        </xdr:from>
        <xdr:to>
          <xdr:col>5</xdr:col>
          <xdr:colOff>76200</xdr:colOff>
          <xdr:row>107</xdr:row>
          <xdr:rowOff>76200</xdr:rowOff>
        </xdr:to>
        <xdr:sp macro="" textlink="">
          <xdr:nvSpPr>
            <xdr:cNvPr id="59865" name="Option Button 1497" hidden="1">
              <a:extLst>
                <a:ext uri="{63B3BB69-23CF-44E3-9099-C40C66FF867C}">
                  <a14:compatExt spid="_x0000_s59865"/>
                </a:ext>
                <a:ext uri="{FF2B5EF4-FFF2-40B4-BE49-F238E27FC236}">
                  <a16:creationId xmlns:a16="http://schemas.microsoft.com/office/drawing/2014/main" id="{00000000-0008-0000-2400-0000D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106</xdr:row>
          <xdr:rowOff>31750</xdr:rowOff>
        </xdr:from>
        <xdr:to>
          <xdr:col>6</xdr:col>
          <xdr:colOff>0</xdr:colOff>
          <xdr:row>107</xdr:row>
          <xdr:rowOff>31750</xdr:rowOff>
        </xdr:to>
        <xdr:sp macro="" textlink="">
          <xdr:nvSpPr>
            <xdr:cNvPr id="59866" name="Option Button 1498" hidden="1">
              <a:extLst>
                <a:ext uri="{63B3BB69-23CF-44E3-9099-C40C66FF867C}">
                  <a14:compatExt spid="_x0000_s59866"/>
                </a:ext>
                <a:ext uri="{FF2B5EF4-FFF2-40B4-BE49-F238E27FC236}">
                  <a16:creationId xmlns:a16="http://schemas.microsoft.com/office/drawing/2014/main" id="{00000000-0008-0000-2400-0000D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105</xdr:row>
          <xdr:rowOff>107950</xdr:rowOff>
        </xdr:from>
        <xdr:to>
          <xdr:col>6</xdr:col>
          <xdr:colOff>495300</xdr:colOff>
          <xdr:row>108</xdr:row>
          <xdr:rowOff>69850</xdr:rowOff>
        </xdr:to>
        <xdr:sp macro="" textlink="">
          <xdr:nvSpPr>
            <xdr:cNvPr id="59867" name="Group Box 1499" hidden="1">
              <a:extLst>
                <a:ext uri="{63B3BB69-23CF-44E3-9099-C40C66FF867C}">
                  <a14:compatExt spid="_x0000_s59867"/>
                </a:ext>
                <a:ext uri="{FF2B5EF4-FFF2-40B4-BE49-F238E27FC236}">
                  <a16:creationId xmlns:a16="http://schemas.microsoft.com/office/drawing/2014/main" id="{00000000-0008-0000-2400-0000D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647700</xdr:colOff>
          <xdr:row>97</xdr:row>
          <xdr:rowOff>266700</xdr:rowOff>
        </xdr:from>
        <xdr:to>
          <xdr:col>1</xdr:col>
          <xdr:colOff>755650</xdr:colOff>
          <xdr:row>99</xdr:row>
          <xdr:rowOff>0</xdr:rowOff>
        </xdr:to>
        <xdr:sp macro="" textlink="">
          <xdr:nvSpPr>
            <xdr:cNvPr id="59868" name="Option Button 1500" hidden="1">
              <a:extLst>
                <a:ext uri="{63B3BB69-23CF-44E3-9099-C40C66FF867C}">
                  <a14:compatExt spid="_x0000_s59868"/>
                </a:ext>
                <a:ext uri="{FF2B5EF4-FFF2-40B4-BE49-F238E27FC236}">
                  <a16:creationId xmlns:a16="http://schemas.microsoft.com/office/drawing/2014/main" id="{00000000-0008-0000-2400-0000D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1136650</xdr:colOff>
          <xdr:row>97</xdr:row>
          <xdr:rowOff>266700</xdr:rowOff>
        </xdr:from>
        <xdr:to>
          <xdr:col>3</xdr:col>
          <xdr:colOff>374650</xdr:colOff>
          <xdr:row>99</xdr:row>
          <xdr:rowOff>0</xdr:rowOff>
        </xdr:to>
        <xdr:sp macro="" textlink="">
          <xdr:nvSpPr>
            <xdr:cNvPr id="59869" name="Option Button 1501" hidden="1">
              <a:extLst>
                <a:ext uri="{63B3BB69-23CF-44E3-9099-C40C66FF867C}">
                  <a14:compatExt spid="_x0000_s59869"/>
                </a:ext>
                <a:ext uri="{FF2B5EF4-FFF2-40B4-BE49-F238E27FC236}">
                  <a16:creationId xmlns:a16="http://schemas.microsoft.com/office/drawing/2014/main" id="{00000000-0008-0000-2400-0000D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97</xdr:row>
          <xdr:rowOff>260350</xdr:rowOff>
        </xdr:from>
        <xdr:to>
          <xdr:col>4</xdr:col>
          <xdr:colOff>298450</xdr:colOff>
          <xdr:row>99</xdr:row>
          <xdr:rowOff>107950</xdr:rowOff>
        </xdr:to>
        <xdr:sp macro="" textlink="">
          <xdr:nvSpPr>
            <xdr:cNvPr id="59870" name="Option Button 1502" hidden="1">
              <a:extLst>
                <a:ext uri="{63B3BB69-23CF-44E3-9099-C40C66FF867C}">
                  <a14:compatExt spid="_x0000_s59870"/>
                </a:ext>
                <a:ext uri="{FF2B5EF4-FFF2-40B4-BE49-F238E27FC236}">
                  <a16:creationId xmlns:a16="http://schemas.microsoft.com/office/drawing/2014/main" id="{00000000-0008-0000-2400-0000D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twoCellAnchor editAs="oneCell">
    <xdr:from>
      <xdr:col>10</xdr:col>
      <xdr:colOff>1</xdr:colOff>
      <xdr:row>0</xdr:row>
      <xdr:rowOff>258298</xdr:rowOff>
    </xdr:from>
    <xdr:to>
      <xdr:col>14</xdr:col>
      <xdr:colOff>770197</xdr:colOff>
      <xdr:row>1</xdr:row>
      <xdr:rowOff>463550</xdr:rowOff>
    </xdr:to>
    <xdr:pic>
      <xdr:nvPicPr>
        <xdr:cNvPr id="2" name="Picture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10601" y="258298"/>
          <a:ext cx="4237296" cy="900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21</xdr:row>
          <xdr:rowOff>0</xdr:rowOff>
        </xdr:from>
        <xdr:to>
          <xdr:col>7</xdr:col>
          <xdr:colOff>152400</xdr:colOff>
          <xdr:row>23</xdr:row>
          <xdr:rowOff>0</xdr:rowOff>
        </xdr:to>
        <xdr:sp macro="" textlink="">
          <xdr:nvSpPr>
            <xdr:cNvPr id="36867" name="Group Box 3" hidden="1">
              <a:extLst>
                <a:ext uri="{63B3BB69-23CF-44E3-9099-C40C66FF867C}">
                  <a14:compatExt spid="_x0000_s36867"/>
                </a:ext>
                <a:ext uri="{FF2B5EF4-FFF2-40B4-BE49-F238E27FC236}">
                  <a16:creationId xmlns:a16="http://schemas.microsoft.com/office/drawing/2014/main" id="{00000000-0008-0000-2500-000003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65</xdr:row>
          <xdr:rowOff>0</xdr:rowOff>
        </xdr:from>
        <xdr:to>
          <xdr:col>4</xdr:col>
          <xdr:colOff>393700</xdr:colOff>
          <xdr:row>69</xdr:row>
          <xdr:rowOff>152400</xdr:rowOff>
        </xdr:to>
        <xdr:sp macro="" textlink="">
          <xdr:nvSpPr>
            <xdr:cNvPr id="36873" name="Group Box 9" hidden="1">
              <a:extLst>
                <a:ext uri="{63B3BB69-23CF-44E3-9099-C40C66FF867C}">
                  <a14:compatExt spid="_x0000_s36873"/>
                </a:ext>
                <a:ext uri="{FF2B5EF4-FFF2-40B4-BE49-F238E27FC236}">
                  <a16:creationId xmlns:a16="http://schemas.microsoft.com/office/drawing/2014/main" id="{00000000-0008-0000-2500-00000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36874" name="Option Button 10" hidden="1">
              <a:extLst>
                <a:ext uri="{63B3BB69-23CF-44E3-9099-C40C66FF867C}">
                  <a14:compatExt spid="_x0000_s36874"/>
                </a:ext>
                <a:ext uri="{FF2B5EF4-FFF2-40B4-BE49-F238E27FC236}">
                  <a16:creationId xmlns:a16="http://schemas.microsoft.com/office/drawing/2014/main" id="{00000000-0008-0000-25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36875" name="Option Button 11" hidden="1">
              <a:extLst>
                <a:ext uri="{63B3BB69-23CF-44E3-9099-C40C66FF867C}">
                  <a14:compatExt spid="_x0000_s36875"/>
                </a:ext>
                <a:ext uri="{FF2B5EF4-FFF2-40B4-BE49-F238E27FC236}">
                  <a16:creationId xmlns:a16="http://schemas.microsoft.com/office/drawing/2014/main" id="{00000000-0008-0000-25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65</xdr:row>
          <xdr:rowOff>0</xdr:rowOff>
        </xdr:from>
        <xdr:to>
          <xdr:col>6</xdr:col>
          <xdr:colOff>800100</xdr:colOff>
          <xdr:row>68</xdr:row>
          <xdr:rowOff>0</xdr:rowOff>
        </xdr:to>
        <xdr:sp macro="" textlink="">
          <xdr:nvSpPr>
            <xdr:cNvPr id="36876" name="Group Box 12" hidden="1">
              <a:extLst>
                <a:ext uri="{63B3BB69-23CF-44E3-9099-C40C66FF867C}">
                  <a14:compatExt spid="_x0000_s36876"/>
                </a:ext>
                <a:ext uri="{FF2B5EF4-FFF2-40B4-BE49-F238E27FC236}">
                  <a16:creationId xmlns:a16="http://schemas.microsoft.com/office/drawing/2014/main" id="{00000000-0008-0000-2500-00000C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65</xdr:row>
          <xdr:rowOff>0</xdr:rowOff>
        </xdr:from>
        <xdr:to>
          <xdr:col>4</xdr:col>
          <xdr:colOff>393700</xdr:colOff>
          <xdr:row>68</xdr:row>
          <xdr:rowOff>152400</xdr:rowOff>
        </xdr:to>
        <xdr:sp macro="" textlink="">
          <xdr:nvSpPr>
            <xdr:cNvPr id="36877" name="Group Box 13" hidden="1">
              <a:extLst>
                <a:ext uri="{63B3BB69-23CF-44E3-9099-C40C66FF867C}">
                  <a14:compatExt spid="_x0000_s36877"/>
                </a:ext>
                <a:ext uri="{FF2B5EF4-FFF2-40B4-BE49-F238E27FC236}">
                  <a16:creationId xmlns:a16="http://schemas.microsoft.com/office/drawing/2014/main" id="{00000000-0008-0000-2500-00000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36878" name="Option Button 14" hidden="1">
              <a:extLst>
                <a:ext uri="{63B3BB69-23CF-44E3-9099-C40C66FF867C}">
                  <a14:compatExt spid="_x0000_s36878"/>
                </a:ext>
                <a:ext uri="{FF2B5EF4-FFF2-40B4-BE49-F238E27FC236}">
                  <a16:creationId xmlns:a16="http://schemas.microsoft.com/office/drawing/2014/main" id="{00000000-0008-0000-25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36879" name="Option Button 15" hidden="1">
              <a:extLst>
                <a:ext uri="{63B3BB69-23CF-44E3-9099-C40C66FF867C}">
                  <a14:compatExt spid="_x0000_s36879"/>
                </a:ext>
                <a:ext uri="{FF2B5EF4-FFF2-40B4-BE49-F238E27FC236}">
                  <a16:creationId xmlns:a16="http://schemas.microsoft.com/office/drawing/2014/main" id="{00000000-0008-0000-25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65</xdr:row>
          <xdr:rowOff>0</xdr:rowOff>
        </xdr:from>
        <xdr:to>
          <xdr:col>6</xdr:col>
          <xdr:colOff>495300</xdr:colOff>
          <xdr:row>68</xdr:row>
          <xdr:rowOff>0</xdr:rowOff>
        </xdr:to>
        <xdr:sp macro="" textlink="">
          <xdr:nvSpPr>
            <xdr:cNvPr id="36880" name="Group Box 16" hidden="1">
              <a:extLst>
                <a:ext uri="{63B3BB69-23CF-44E3-9099-C40C66FF867C}">
                  <a14:compatExt spid="_x0000_s36880"/>
                </a:ext>
                <a:ext uri="{FF2B5EF4-FFF2-40B4-BE49-F238E27FC236}">
                  <a16:creationId xmlns:a16="http://schemas.microsoft.com/office/drawing/2014/main" id="{00000000-0008-0000-2500-000010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68</xdr:row>
          <xdr:rowOff>336550</xdr:rowOff>
        </xdr:from>
        <xdr:to>
          <xdr:col>4</xdr:col>
          <xdr:colOff>393700</xdr:colOff>
          <xdr:row>72</xdr:row>
          <xdr:rowOff>31750</xdr:rowOff>
        </xdr:to>
        <xdr:sp macro="" textlink="">
          <xdr:nvSpPr>
            <xdr:cNvPr id="36884" name="Group Box 20" hidden="1">
              <a:extLst>
                <a:ext uri="{63B3BB69-23CF-44E3-9099-C40C66FF867C}">
                  <a14:compatExt spid="_x0000_s36884"/>
                </a:ext>
                <a:ext uri="{FF2B5EF4-FFF2-40B4-BE49-F238E27FC236}">
                  <a16:creationId xmlns:a16="http://schemas.microsoft.com/office/drawing/2014/main" id="{00000000-0008-0000-2500-000014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38</xdr:row>
          <xdr:rowOff>190500</xdr:rowOff>
        </xdr:from>
        <xdr:to>
          <xdr:col>3</xdr:col>
          <xdr:colOff>1346200</xdr:colOff>
          <xdr:row>39</xdr:row>
          <xdr:rowOff>190500</xdr:rowOff>
        </xdr:to>
        <xdr:sp macro="" textlink="">
          <xdr:nvSpPr>
            <xdr:cNvPr id="36885" name="Option Button 21" hidden="1">
              <a:extLst>
                <a:ext uri="{63B3BB69-23CF-44E3-9099-C40C66FF867C}">
                  <a14:compatExt spid="_x0000_s36885"/>
                </a:ext>
                <a:ext uri="{FF2B5EF4-FFF2-40B4-BE49-F238E27FC236}">
                  <a16:creationId xmlns:a16="http://schemas.microsoft.com/office/drawing/2014/main" id="{00000000-0008-0000-25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37</xdr:row>
          <xdr:rowOff>412750</xdr:rowOff>
        </xdr:from>
        <xdr:to>
          <xdr:col>14</xdr:col>
          <xdr:colOff>1289050</xdr:colOff>
          <xdr:row>40</xdr:row>
          <xdr:rowOff>76200</xdr:rowOff>
        </xdr:to>
        <xdr:sp macro="" textlink="">
          <xdr:nvSpPr>
            <xdr:cNvPr id="36889" name="Group Box 25" hidden="1">
              <a:extLst>
                <a:ext uri="{63B3BB69-23CF-44E3-9099-C40C66FF867C}">
                  <a14:compatExt spid="_x0000_s36889"/>
                </a:ext>
                <a:ext uri="{FF2B5EF4-FFF2-40B4-BE49-F238E27FC236}">
                  <a16:creationId xmlns:a16="http://schemas.microsoft.com/office/drawing/2014/main" id="{00000000-0008-0000-2500-00001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869950</xdr:colOff>
          <xdr:row>43</xdr:row>
          <xdr:rowOff>336550</xdr:rowOff>
        </xdr:from>
        <xdr:to>
          <xdr:col>4</xdr:col>
          <xdr:colOff>393700</xdr:colOff>
          <xdr:row>47</xdr:row>
          <xdr:rowOff>31750</xdr:rowOff>
        </xdr:to>
        <xdr:sp macro="" textlink="">
          <xdr:nvSpPr>
            <xdr:cNvPr id="36893" name="Group Box 29" hidden="1">
              <a:extLst>
                <a:ext uri="{63B3BB69-23CF-44E3-9099-C40C66FF867C}">
                  <a14:compatExt spid="_x0000_s36893"/>
                </a:ext>
                <a:ext uri="{FF2B5EF4-FFF2-40B4-BE49-F238E27FC236}">
                  <a16:creationId xmlns:a16="http://schemas.microsoft.com/office/drawing/2014/main" id="{00000000-0008-0000-2500-00001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1346200</xdr:colOff>
          <xdr:row>38</xdr:row>
          <xdr:rowOff>190500</xdr:rowOff>
        </xdr:from>
        <xdr:to>
          <xdr:col>3</xdr:col>
          <xdr:colOff>1022350</xdr:colOff>
          <xdr:row>39</xdr:row>
          <xdr:rowOff>190500</xdr:rowOff>
        </xdr:to>
        <xdr:sp macro="" textlink="">
          <xdr:nvSpPr>
            <xdr:cNvPr id="36988" name="Option Button 124" hidden="1">
              <a:extLst>
                <a:ext uri="{63B3BB69-23CF-44E3-9099-C40C66FF867C}">
                  <a14:compatExt spid="_x0000_s36988"/>
                </a:ext>
                <a:ext uri="{FF2B5EF4-FFF2-40B4-BE49-F238E27FC236}">
                  <a16:creationId xmlns:a16="http://schemas.microsoft.com/office/drawing/2014/main" id="{00000000-0008-0000-2500-00007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xdr:twoCellAnchor editAs="oneCell">
    <xdr:from>
      <xdr:col>9</xdr:col>
      <xdr:colOff>496207</xdr:colOff>
      <xdr:row>0</xdr:row>
      <xdr:rowOff>215901</xdr:rowOff>
    </xdr:from>
    <xdr:to>
      <xdr:col>14</xdr:col>
      <xdr:colOff>732097</xdr:colOff>
      <xdr:row>1</xdr:row>
      <xdr:rowOff>466726</xdr:rowOff>
    </xdr:to>
    <xdr:pic>
      <xdr:nvPicPr>
        <xdr:cNvPr id="4" name="Picture 3">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4282" y="215901"/>
          <a:ext cx="4436415" cy="94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20</xdr:row>
          <xdr:rowOff>0</xdr:rowOff>
        </xdr:from>
        <xdr:to>
          <xdr:col>7</xdr:col>
          <xdr:colOff>260350</xdr:colOff>
          <xdr:row>22</xdr:row>
          <xdr:rowOff>0</xdr:rowOff>
        </xdr:to>
        <xdr:sp macro="" textlink="">
          <xdr:nvSpPr>
            <xdr:cNvPr id="38915" name="Group Box 3" hidden="1">
              <a:extLst>
                <a:ext uri="{63B3BB69-23CF-44E3-9099-C40C66FF867C}">
                  <a14:compatExt spid="_x0000_s38915"/>
                </a:ext>
                <a:ext uri="{FF2B5EF4-FFF2-40B4-BE49-F238E27FC236}">
                  <a16:creationId xmlns:a16="http://schemas.microsoft.com/office/drawing/2014/main" id="{00000000-0008-0000-2600-000003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65</xdr:row>
          <xdr:rowOff>0</xdr:rowOff>
        </xdr:from>
        <xdr:to>
          <xdr:col>4</xdr:col>
          <xdr:colOff>495300</xdr:colOff>
          <xdr:row>69</xdr:row>
          <xdr:rowOff>165100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2600-00000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38922" name="Option Button 10" hidden="1">
              <a:extLst>
                <a:ext uri="{63B3BB69-23CF-44E3-9099-C40C66FF867C}">
                  <a14:compatExt spid="_x0000_s38922"/>
                </a:ext>
                <a:ext uri="{FF2B5EF4-FFF2-40B4-BE49-F238E27FC236}">
                  <a16:creationId xmlns:a16="http://schemas.microsoft.com/office/drawing/2014/main" id="{00000000-0008-0000-26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26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65</xdr:row>
          <xdr:rowOff>0</xdr:rowOff>
        </xdr:from>
        <xdr:to>
          <xdr:col>6</xdr:col>
          <xdr:colOff>800100</xdr:colOff>
          <xdr:row>68</xdr:row>
          <xdr:rowOff>0</xdr:rowOff>
        </xdr:to>
        <xdr:sp macro="" textlink="">
          <xdr:nvSpPr>
            <xdr:cNvPr id="38924" name="Group Box 12" hidden="1">
              <a:extLst>
                <a:ext uri="{63B3BB69-23CF-44E3-9099-C40C66FF867C}">
                  <a14:compatExt spid="_x0000_s38924"/>
                </a:ext>
                <a:ext uri="{FF2B5EF4-FFF2-40B4-BE49-F238E27FC236}">
                  <a16:creationId xmlns:a16="http://schemas.microsoft.com/office/drawing/2014/main" id="{00000000-0008-0000-2600-00000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65</xdr:row>
          <xdr:rowOff>0</xdr:rowOff>
        </xdr:from>
        <xdr:to>
          <xdr:col>4</xdr:col>
          <xdr:colOff>495300</xdr:colOff>
          <xdr:row>68</xdr:row>
          <xdr:rowOff>165100</xdr:rowOff>
        </xdr:to>
        <xdr:sp macro="" textlink="">
          <xdr:nvSpPr>
            <xdr:cNvPr id="38925" name="Group Box 13" hidden="1">
              <a:extLst>
                <a:ext uri="{63B3BB69-23CF-44E3-9099-C40C66FF867C}">
                  <a14:compatExt spid="_x0000_s38925"/>
                </a:ext>
                <a:ext uri="{FF2B5EF4-FFF2-40B4-BE49-F238E27FC236}">
                  <a16:creationId xmlns:a16="http://schemas.microsoft.com/office/drawing/2014/main" id="{00000000-0008-0000-2600-00000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26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38927" name="Option Button 15" hidden="1">
              <a:extLst>
                <a:ext uri="{63B3BB69-23CF-44E3-9099-C40C66FF867C}">
                  <a14:compatExt spid="_x0000_s38927"/>
                </a:ext>
                <a:ext uri="{FF2B5EF4-FFF2-40B4-BE49-F238E27FC236}">
                  <a16:creationId xmlns:a16="http://schemas.microsoft.com/office/drawing/2014/main" id="{00000000-0008-0000-26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65</xdr:row>
          <xdr:rowOff>0</xdr:rowOff>
        </xdr:from>
        <xdr:to>
          <xdr:col>6</xdr:col>
          <xdr:colOff>495300</xdr:colOff>
          <xdr:row>68</xdr:row>
          <xdr:rowOff>0</xdr:rowOff>
        </xdr:to>
        <xdr:sp macro="" textlink="">
          <xdr:nvSpPr>
            <xdr:cNvPr id="38928" name="Group Box 16" hidden="1">
              <a:extLst>
                <a:ext uri="{63B3BB69-23CF-44E3-9099-C40C66FF867C}">
                  <a14:compatExt spid="_x0000_s38928"/>
                </a:ext>
                <a:ext uri="{FF2B5EF4-FFF2-40B4-BE49-F238E27FC236}">
                  <a16:creationId xmlns:a16="http://schemas.microsoft.com/office/drawing/2014/main" id="{00000000-0008-0000-2600-00001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68</xdr:row>
          <xdr:rowOff>336550</xdr:rowOff>
        </xdr:from>
        <xdr:to>
          <xdr:col>4</xdr:col>
          <xdr:colOff>495300</xdr:colOff>
          <xdr:row>72</xdr:row>
          <xdr:rowOff>31750</xdr:rowOff>
        </xdr:to>
        <xdr:sp macro="" textlink="">
          <xdr:nvSpPr>
            <xdr:cNvPr id="38932" name="Group Box 20" hidden="1">
              <a:extLst>
                <a:ext uri="{63B3BB69-23CF-44E3-9099-C40C66FF867C}">
                  <a14:compatExt spid="_x0000_s38932"/>
                </a:ext>
                <a:ext uri="{FF2B5EF4-FFF2-40B4-BE49-F238E27FC236}">
                  <a16:creationId xmlns:a16="http://schemas.microsoft.com/office/drawing/2014/main" id="{00000000-0008-0000-2600-000014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3</xdr:col>
          <xdr:colOff>1346200</xdr:colOff>
          <xdr:row>38</xdr:row>
          <xdr:rowOff>190500</xdr:rowOff>
        </xdr:to>
        <xdr:sp macro="" textlink="">
          <xdr:nvSpPr>
            <xdr:cNvPr id="38933" name="Option Button 21" hidden="1">
              <a:extLst>
                <a:ext uri="{63B3BB69-23CF-44E3-9099-C40C66FF867C}">
                  <a14:compatExt spid="_x0000_s38933"/>
                </a:ext>
                <a:ext uri="{FF2B5EF4-FFF2-40B4-BE49-F238E27FC236}">
                  <a16:creationId xmlns:a16="http://schemas.microsoft.com/office/drawing/2014/main" id="{00000000-0008-0000-26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36</xdr:row>
          <xdr:rowOff>412750</xdr:rowOff>
        </xdr:from>
        <xdr:to>
          <xdr:col>14</xdr:col>
          <xdr:colOff>1346200</xdr:colOff>
          <xdr:row>39</xdr:row>
          <xdr:rowOff>76200</xdr:rowOff>
        </xdr:to>
        <xdr:sp macro="" textlink="">
          <xdr:nvSpPr>
            <xdr:cNvPr id="38937" name="Group Box 25" hidden="1">
              <a:extLst>
                <a:ext uri="{63B3BB69-23CF-44E3-9099-C40C66FF867C}">
                  <a14:compatExt spid="_x0000_s38937"/>
                </a:ext>
                <a:ext uri="{FF2B5EF4-FFF2-40B4-BE49-F238E27FC236}">
                  <a16:creationId xmlns:a16="http://schemas.microsoft.com/office/drawing/2014/main" id="{00000000-0008-0000-2600-00001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869950</xdr:colOff>
          <xdr:row>42</xdr:row>
          <xdr:rowOff>336550</xdr:rowOff>
        </xdr:from>
        <xdr:to>
          <xdr:col>4</xdr:col>
          <xdr:colOff>495300</xdr:colOff>
          <xdr:row>46</xdr:row>
          <xdr:rowOff>31750</xdr:rowOff>
        </xdr:to>
        <xdr:sp macro="" textlink="">
          <xdr:nvSpPr>
            <xdr:cNvPr id="38941" name="Group Box 29" hidden="1">
              <a:extLst>
                <a:ext uri="{63B3BB69-23CF-44E3-9099-C40C66FF867C}">
                  <a14:compatExt spid="_x0000_s38941"/>
                </a:ext>
                <a:ext uri="{FF2B5EF4-FFF2-40B4-BE49-F238E27FC236}">
                  <a16:creationId xmlns:a16="http://schemas.microsoft.com/office/drawing/2014/main" id="{00000000-0008-0000-2600-00001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96</xdr:row>
          <xdr:rowOff>0</xdr:rowOff>
        </xdr:from>
        <xdr:to>
          <xdr:col>4</xdr:col>
          <xdr:colOff>495300</xdr:colOff>
          <xdr:row>101</xdr:row>
          <xdr:rowOff>0</xdr:rowOff>
        </xdr:to>
        <xdr:sp macro="" textlink="">
          <xdr:nvSpPr>
            <xdr:cNvPr id="39065" name="Group Box 153" hidden="1">
              <a:extLst>
                <a:ext uri="{63B3BB69-23CF-44E3-9099-C40C66FF867C}">
                  <a14:compatExt spid="_x0000_s39065"/>
                </a:ext>
                <a:ext uri="{FF2B5EF4-FFF2-40B4-BE49-F238E27FC236}">
                  <a16:creationId xmlns:a16="http://schemas.microsoft.com/office/drawing/2014/main" id="{00000000-0008-0000-2600-00009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103</xdr:row>
          <xdr:rowOff>0</xdr:rowOff>
        </xdr:from>
        <xdr:to>
          <xdr:col>5</xdr:col>
          <xdr:colOff>76200</xdr:colOff>
          <xdr:row>104</xdr:row>
          <xdr:rowOff>76200</xdr:rowOff>
        </xdr:to>
        <xdr:sp macro="" textlink="">
          <xdr:nvSpPr>
            <xdr:cNvPr id="39066" name="Option Button 154" hidden="1">
              <a:extLst>
                <a:ext uri="{63B3BB69-23CF-44E3-9099-C40C66FF867C}">
                  <a14:compatExt spid="_x0000_s39066"/>
                </a:ext>
                <a:ext uri="{FF2B5EF4-FFF2-40B4-BE49-F238E27FC236}">
                  <a16:creationId xmlns:a16="http://schemas.microsoft.com/office/drawing/2014/main" id="{00000000-0008-0000-2600-00009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103</xdr:row>
          <xdr:rowOff>31750</xdr:rowOff>
        </xdr:from>
        <xdr:to>
          <xdr:col>6</xdr:col>
          <xdr:colOff>0</xdr:colOff>
          <xdr:row>104</xdr:row>
          <xdr:rowOff>31750</xdr:rowOff>
        </xdr:to>
        <xdr:sp macro="" textlink="">
          <xdr:nvSpPr>
            <xdr:cNvPr id="39067" name="Option Button 155" hidden="1">
              <a:extLst>
                <a:ext uri="{63B3BB69-23CF-44E3-9099-C40C66FF867C}">
                  <a14:compatExt spid="_x0000_s39067"/>
                </a:ext>
                <a:ext uri="{FF2B5EF4-FFF2-40B4-BE49-F238E27FC236}">
                  <a16:creationId xmlns:a16="http://schemas.microsoft.com/office/drawing/2014/main" id="{00000000-0008-0000-2600-00009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102</xdr:row>
          <xdr:rowOff>31750</xdr:rowOff>
        </xdr:from>
        <xdr:to>
          <xdr:col>6</xdr:col>
          <xdr:colOff>800100</xdr:colOff>
          <xdr:row>105</xdr:row>
          <xdr:rowOff>0</xdr:rowOff>
        </xdr:to>
        <xdr:sp macro="" textlink="">
          <xdr:nvSpPr>
            <xdr:cNvPr id="39068" name="Group Box 156" hidden="1">
              <a:extLst>
                <a:ext uri="{63B3BB69-23CF-44E3-9099-C40C66FF867C}">
                  <a14:compatExt spid="_x0000_s39068"/>
                </a:ext>
                <a:ext uri="{FF2B5EF4-FFF2-40B4-BE49-F238E27FC236}">
                  <a16:creationId xmlns:a16="http://schemas.microsoft.com/office/drawing/2014/main" id="{00000000-0008-0000-2600-00009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96</xdr:row>
          <xdr:rowOff>114300</xdr:rowOff>
        </xdr:from>
        <xdr:to>
          <xdr:col>4</xdr:col>
          <xdr:colOff>495300</xdr:colOff>
          <xdr:row>100</xdr:row>
          <xdr:rowOff>69850</xdr:rowOff>
        </xdr:to>
        <xdr:sp macro="" textlink="">
          <xdr:nvSpPr>
            <xdr:cNvPr id="39069" name="Group Box 157" hidden="1">
              <a:extLst>
                <a:ext uri="{63B3BB69-23CF-44E3-9099-C40C66FF867C}">
                  <a14:compatExt spid="_x0000_s39069"/>
                </a:ext>
                <a:ext uri="{FF2B5EF4-FFF2-40B4-BE49-F238E27FC236}">
                  <a16:creationId xmlns:a16="http://schemas.microsoft.com/office/drawing/2014/main" id="{00000000-0008-0000-2600-00009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106</xdr:row>
          <xdr:rowOff>0</xdr:rowOff>
        </xdr:from>
        <xdr:to>
          <xdr:col>5</xdr:col>
          <xdr:colOff>76200</xdr:colOff>
          <xdr:row>107</xdr:row>
          <xdr:rowOff>76200</xdr:rowOff>
        </xdr:to>
        <xdr:sp macro="" textlink="">
          <xdr:nvSpPr>
            <xdr:cNvPr id="39070" name="Option Button 158" hidden="1">
              <a:extLst>
                <a:ext uri="{63B3BB69-23CF-44E3-9099-C40C66FF867C}">
                  <a14:compatExt spid="_x0000_s39070"/>
                </a:ext>
                <a:ext uri="{FF2B5EF4-FFF2-40B4-BE49-F238E27FC236}">
                  <a16:creationId xmlns:a16="http://schemas.microsoft.com/office/drawing/2014/main" id="{00000000-0008-0000-2600-00009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106</xdr:row>
          <xdr:rowOff>31750</xdr:rowOff>
        </xdr:from>
        <xdr:to>
          <xdr:col>6</xdr:col>
          <xdr:colOff>0</xdr:colOff>
          <xdr:row>107</xdr:row>
          <xdr:rowOff>31750</xdr:rowOff>
        </xdr:to>
        <xdr:sp macro="" textlink="">
          <xdr:nvSpPr>
            <xdr:cNvPr id="39071" name="Option Button 159" hidden="1">
              <a:extLst>
                <a:ext uri="{63B3BB69-23CF-44E3-9099-C40C66FF867C}">
                  <a14:compatExt spid="_x0000_s39071"/>
                </a:ext>
                <a:ext uri="{FF2B5EF4-FFF2-40B4-BE49-F238E27FC236}">
                  <a16:creationId xmlns:a16="http://schemas.microsoft.com/office/drawing/2014/main" id="{00000000-0008-0000-2600-00009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105</xdr:row>
          <xdr:rowOff>107950</xdr:rowOff>
        </xdr:from>
        <xdr:to>
          <xdr:col>6</xdr:col>
          <xdr:colOff>495300</xdr:colOff>
          <xdr:row>108</xdr:row>
          <xdr:rowOff>76200</xdr:rowOff>
        </xdr:to>
        <xdr:sp macro="" textlink="">
          <xdr:nvSpPr>
            <xdr:cNvPr id="39072" name="Group Box 160" hidden="1">
              <a:extLst>
                <a:ext uri="{63B3BB69-23CF-44E3-9099-C40C66FF867C}">
                  <a14:compatExt spid="_x0000_s39072"/>
                </a:ext>
                <a:ext uri="{FF2B5EF4-FFF2-40B4-BE49-F238E27FC236}">
                  <a16:creationId xmlns:a16="http://schemas.microsoft.com/office/drawing/2014/main" id="{00000000-0008-0000-2600-0000A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4</xdr:col>
          <xdr:colOff>38100</xdr:colOff>
          <xdr:row>38</xdr:row>
          <xdr:rowOff>190500</xdr:rowOff>
        </xdr:to>
        <xdr:sp macro="" textlink="">
          <xdr:nvSpPr>
            <xdr:cNvPr id="39074" name="Option Button 162" hidden="1">
              <a:extLst>
                <a:ext uri="{63B3BB69-23CF-44E3-9099-C40C66FF867C}">
                  <a14:compatExt spid="_x0000_s39074"/>
                </a:ext>
                <a:ext uri="{FF2B5EF4-FFF2-40B4-BE49-F238E27FC236}">
                  <a16:creationId xmlns:a16="http://schemas.microsoft.com/office/drawing/2014/main" id="{00000000-0008-0000-2600-0000A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1346200</xdr:colOff>
          <xdr:row>37</xdr:row>
          <xdr:rowOff>190500</xdr:rowOff>
        </xdr:from>
        <xdr:to>
          <xdr:col>3</xdr:col>
          <xdr:colOff>1022350</xdr:colOff>
          <xdr:row>38</xdr:row>
          <xdr:rowOff>190500</xdr:rowOff>
        </xdr:to>
        <xdr:sp macro="" textlink="">
          <xdr:nvSpPr>
            <xdr:cNvPr id="39075" name="Option Button 163" hidden="1">
              <a:extLst>
                <a:ext uri="{63B3BB69-23CF-44E3-9099-C40C66FF867C}">
                  <a14:compatExt spid="_x0000_s39075"/>
                </a:ext>
                <a:ext uri="{FF2B5EF4-FFF2-40B4-BE49-F238E27FC236}">
                  <a16:creationId xmlns:a16="http://schemas.microsoft.com/office/drawing/2014/main" id="{00000000-0008-0000-2600-0000A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xdr:twoCellAnchor editAs="oneCell">
    <xdr:from>
      <xdr:col>9</xdr:col>
      <xdr:colOff>561975</xdr:colOff>
      <xdr:row>0</xdr:row>
      <xdr:rowOff>278456</xdr:rowOff>
    </xdr:from>
    <xdr:to>
      <xdr:col>14</xdr:col>
      <xdr:colOff>695326</xdr:colOff>
      <xdr:row>1</xdr:row>
      <xdr:rowOff>482600</xdr:rowOff>
    </xdr:to>
    <xdr:pic>
      <xdr:nvPicPr>
        <xdr:cNvPr id="2" name="Picture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3375" y="278456"/>
          <a:ext cx="4333876" cy="899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19</xdr:row>
          <xdr:rowOff>107950</xdr:rowOff>
        </xdr:from>
        <xdr:to>
          <xdr:col>7</xdr:col>
          <xdr:colOff>107950</xdr:colOff>
          <xdr:row>21</xdr:row>
          <xdr:rowOff>0</xdr:rowOff>
        </xdr:to>
        <xdr:sp macro="" textlink="">
          <xdr:nvSpPr>
            <xdr:cNvPr id="37891" name="Group Box 3" hidden="1">
              <a:extLst>
                <a:ext uri="{63B3BB69-23CF-44E3-9099-C40C66FF867C}">
                  <a14:compatExt spid="_x0000_s37891"/>
                </a:ext>
                <a:ext uri="{FF2B5EF4-FFF2-40B4-BE49-F238E27FC236}">
                  <a16:creationId xmlns:a16="http://schemas.microsoft.com/office/drawing/2014/main" id="{00000000-0008-0000-2700-000003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65</xdr:row>
          <xdr:rowOff>0</xdr:rowOff>
        </xdr:from>
        <xdr:to>
          <xdr:col>4</xdr:col>
          <xdr:colOff>374650</xdr:colOff>
          <xdr:row>69</xdr:row>
          <xdr:rowOff>152400</xdr:rowOff>
        </xdr:to>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2700-00000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27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27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65</xdr:row>
          <xdr:rowOff>0</xdr:rowOff>
        </xdr:from>
        <xdr:to>
          <xdr:col>6</xdr:col>
          <xdr:colOff>800100</xdr:colOff>
          <xdr:row>68</xdr:row>
          <xdr:rowOff>0</xdr:rowOff>
        </xdr:to>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2700-00000C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65</xdr:row>
          <xdr:rowOff>0</xdr:rowOff>
        </xdr:from>
        <xdr:to>
          <xdr:col>4</xdr:col>
          <xdr:colOff>374650</xdr:colOff>
          <xdr:row>68</xdr:row>
          <xdr:rowOff>152400</xdr:rowOff>
        </xdr:to>
        <xdr:sp macro="" textlink="">
          <xdr:nvSpPr>
            <xdr:cNvPr id="37901" name="Group Box 13" hidden="1">
              <a:extLst>
                <a:ext uri="{63B3BB69-23CF-44E3-9099-C40C66FF867C}">
                  <a14:compatExt spid="_x0000_s37901"/>
                </a:ext>
                <a:ext uri="{FF2B5EF4-FFF2-40B4-BE49-F238E27FC236}">
                  <a16:creationId xmlns:a16="http://schemas.microsoft.com/office/drawing/2014/main" id="{00000000-0008-0000-2700-00000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27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37903" name="Option Button 15" hidden="1">
              <a:extLst>
                <a:ext uri="{63B3BB69-23CF-44E3-9099-C40C66FF867C}">
                  <a14:compatExt spid="_x0000_s37903"/>
                </a:ext>
                <a:ext uri="{FF2B5EF4-FFF2-40B4-BE49-F238E27FC236}">
                  <a16:creationId xmlns:a16="http://schemas.microsoft.com/office/drawing/2014/main" id="{00000000-0008-0000-27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65</xdr:row>
          <xdr:rowOff>0</xdr:rowOff>
        </xdr:from>
        <xdr:to>
          <xdr:col>6</xdr:col>
          <xdr:colOff>495300</xdr:colOff>
          <xdr:row>68</xdr:row>
          <xdr:rowOff>0</xdr:rowOff>
        </xdr:to>
        <xdr:sp macro="" textlink="">
          <xdr:nvSpPr>
            <xdr:cNvPr id="37904" name="Group Box 16" hidden="1">
              <a:extLst>
                <a:ext uri="{63B3BB69-23CF-44E3-9099-C40C66FF867C}">
                  <a14:compatExt spid="_x0000_s37904"/>
                </a:ext>
                <a:ext uri="{FF2B5EF4-FFF2-40B4-BE49-F238E27FC236}">
                  <a16:creationId xmlns:a16="http://schemas.microsoft.com/office/drawing/2014/main" id="{00000000-0008-0000-2700-000010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68</xdr:row>
          <xdr:rowOff>336550</xdr:rowOff>
        </xdr:from>
        <xdr:to>
          <xdr:col>4</xdr:col>
          <xdr:colOff>374650</xdr:colOff>
          <xdr:row>72</xdr:row>
          <xdr:rowOff>31750</xdr:rowOff>
        </xdr:to>
        <xdr:sp macro="" textlink="">
          <xdr:nvSpPr>
            <xdr:cNvPr id="37908" name="Group Box 20" hidden="1">
              <a:extLst>
                <a:ext uri="{63B3BB69-23CF-44E3-9099-C40C66FF867C}">
                  <a14:compatExt spid="_x0000_s37908"/>
                </a:ext>
                <a:ext uri="{FF2B5EF4-FFF2-40B4-BE49-F238E27FC236}">
                  <a16:creationId xmlns:a16="http://schemas.microsoft.com/office/drawing/2014/main" id="{00000000-0008-0000-2700-000014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3</xdr:col>
          <xdr:colOff>1346200</xdr:colOff>
          <xdr:row>38</xdr:row>
          <xdr:rowOff>190500</xdr:rowOff>
        </xdr:to>
        <xdr:sp macro="" textlink="">
          <xdr:nvSpPr>
            <xdr:cNvPr id="37909" name="Option Button 21" hidden="1">
              <a:extLst>
                <a:ext uri="{63B3BB69-23CF-44E3-9099-C40C66FF867C}">
                  <a14:compatExt spid="_x0000_s37909"/>
                </a:ext>
                <a:ext uri="{FF2B5EF4-FFF2-40B4-BE49-F238E27FC236}">
                  <a16:creationId xmlns:a16="http://schemas.microsoft.com/office/drawing/2014/main" id="{00000000-0008-0000-27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36</xdr:row>
          <xdr:rowOff>412750</xdr:rowOff>
        </xdr:from>
        <xdr:to>
          <xdr:col>14</xdr:col>
          <xdr:colOff>1212850</xdr:colOff>
          <xdr:row>39</xdr:row>
          <xdr:rowOff>76200</xdr:rowOff>
        </xdr:to>
        <xdr:sp macro="" textlink="">
          <xdr:nvSpPr>
            <xdr:cNvPr id="37913" name="Group Box 25" hidden="1">
              <a:extLst>
                <a:ext uri="{63B3BB69-23CF-44E3-9099-C40C66FF867C}">
                  <a14:compatExt spid="_x0000_s37913"/>
                </a:ext>
                <a:ext uri="{FF2B5EF4-FFF2-40B4-BE49-F238E27FC236}">
                  <a16:creationId xmlns:a16="http://schemas.microsoft.com/office/drawing/2014/main" id="{00000000-0008-0000-2700-00001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869950</xdr:colOff>
          <xdr:row>42</xdr:row>
          <xdr:rowOff>336550</xdr:rowOff>
        </xdr:from>
        <xdr:to>
          <xdr:col>4</xdr:col>
          <xdr:colOff>374650</xdr:colOff>
          <xdr:row>46</xdr:row>
          <xdr:rowOff>31750</xdr:rowOff>
        </xdr:to>
        <xdr:sp macro="" textlink="">
          <xdr:nvSpPr>
            <xdr:cNvPr id="37917" name="Group Box 29" hidden="1">
              <a:extLst>
                <a:ext uri="{63B3BB69-23CF-44E3-9099-C40C66FF867C}">
                  <a14:compatExt spid="_x0000_s37917"/>
                </a:ext>
                <a:ext uri="{FF2B5EF4-FFF2-40B4-BE49-F238E27FC236}">
                  <a16:creationId xmlns:a16="http://schemas.microsoft.com/office/drawing/2014/main" id="{00000000-0008-0000-2700-00001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96</xdr:row>
          <xdr:rowOff>0</xdr:rowOff>
        </xdr:from>
        <xdr:to>
          <xdr:col>4</xdr:col>
          <xdr:colOff>374650</xdr:colOff>
          <xdr:row>101</xdr:row>
          <xdr:rowOff>0</xdr:rowOff>
        </xdr:to>
        <xdr:sp macro="" textlink="">
          <xdr:nvSpPr>
            <xdr:cNvPr id="123949" name="Group Box 1069" hidden="1">
              <a:extLst>
                <a:ext uri="{63B3BB69-23CF-44E3-9099-C40C66FF867C}">
                  <a14:compatExt spid="_x0000_s123949"/>
                </a:ext>
                <a:ext uri="{FF2B5EF4-FFF2-40B4-BE49-F238E27FC236}">
                  <a16:creationId xmlns:a16="http://schemas.microsoft.com/office/drawing/2014/main" id="{00000000-0008-0000-2700-00002D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103</xdr:row>
          <xdr:rowOff>0</xdr:rowOff>
        </xdr:from>
        <xdr:to>
          <xdr:col>5</xdr:col>
          <xdr:colOff>76200</xdr:colOff>
          <xdr:row>104</xdr:row>
          <xdr:rowOff>76200</xdr:rowOff>
        </xdr:to>
        <xdr:sp macro="" textlink="">
          <xdr:nvSpPr>
            <xdr:cNvPr id="123950" name="Option Button 1070" hidden="1">
              <a:extLst>
                <a:ext uri="{63B3BB69-23CF-44E3-9099-C40C66FF867C}">
                  <a14:compatExt spid="_x0000_s123950"/>
                </a:ext>
                <a:ext uri="{FF2B5EF4-FFF2-40B4-BE49-F238E27FC236}">
                  <a16:creationId xmlns:a16="http://schemas.microsoft.com/office/drawing/2014/main" id="{00000000-0008-0000-2700-00002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103</xdr:row>
          <xdr:rowOff>31750</xdr:rowOff>
        </xdr:from>
        <xdr:to>
          <xdr:col>6</xdr:col>
          <xdr:colOff>0</xdr:colOff>
          <xdr:row>104</xdr:row>
          <xdr:rowOff>31750</xdr:rowOff>
        </xdr:to>
        <xdr:sp macro="" textlink="">
          <xdr:nvSpPr>
            <xdr:cNvPr id="123951" name="Option Button 1071" hidden="1">
              <a:extLst>
                <a:ext uri="{63B3BB69-23CF-44E3-9099-C40C66FF867C}">
                  <a14:compatExt spid="_x0000_s123951"/>
                </a:ext>
                <a:ext uri="{FF2B5EF4-FFF2-40B4-BE49-F238E27FC236}">
                  <a16:creationId xmlns:a16="http://schemas.microsoft.com/office/drawing/2014/main" id="{00000000-0008-0000-2700-00002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102</xdr:row>
          <xdr:rowOff>31750</xdr:rowOff>
        </xdr:from>
        <xdr:to>
          <xdr:col>6</xdr:col>
          <xdr:colOff>800100</xdr:colOff>
          <xdr:row>105</xdr:row>
          <xdr:rowOff>0</xdr:rowOff>
        </xdr:to>
        <xdr:sp macro="" textlink="">
          <xdr:nvSpPr>
            <xdr:cNvPr id="123952" name="Group Box 1072" hidden="1">
              <a:extLst>
                <a:ext uri="{63B3BB69-23CF-44E3-9099-C40C66FF867C}">
                  <a14:compatExt spid="_x0000_s123952"/>
                </a:ext>
                <a:ext uri="{FF2B5EF4-FFF2-40B4-BE49-F238E27FC236}">
                  <a16:creationId xmlns:a16="http://schemas.microsoft.com/office/drawing/2014/main" id="{00000000-0008-0000-2700-000030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96</xdr:row>
          <xdr:rowOff>114300</xdr:rowOff>
        </xdr:from>
        <xdr:to>
          <xdr:col>4</xdr:col>
          <xdr:colOff>374650</xdr:colOff>
          <xdr:row>100</xdr:row>
          <xdr:rowOff>69850</xdr:rowOff>
        </xdr:to>
        <xdr:sp macro="" textlink="">
          <xdr:nvSpPr>
            <xdr:cNvPr id="123953" name="Group Box 1073" hidden="1">
              <a:extLst>
                <a:ext uri="{63B3BB69-23CF-44E3-9099-C40C66FF867C}">
                  <a14:compatExt spid="_x0000_s123953"/>
                </a:ext>
                <a:ext uri="{FF2B5EF4-FFF2-40B4-BE49-F238E27FC236}">
                  <a16:creationId xmlns:a16="http://schemas.microsoft.com/office/drawing/2014/main" id="{00000000-0008-0000-2700-000031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106</xdr:row>
          <xdr:rowOff>0</xdr:rowOff>
        </xdr:from>
        <xdr:to>
          <xdr:col>5</xdr:col>
          <xdr:colOff>76200</xdr:colOff>
          <xdr:row>107</xdr:row>
          <xdr:rowOff>76200</xdr:rowOff>
        </xdr:to>
        <xdr:sp macro="" textlink="">
          <xdr:nvSpPr>
            <xdr:cNvPr id="123954" name="Option Button 1074" hidden="1">
              <a:extLst>
                <a:ext uri="{63B3BB69-23CF-44E3-9099-C40C66FF867C}">
                  <a14:compatExt spid="_x0000_s123954"/>
                </a:ext>
                <a:ext uri="{FF2B5EF4-FFF2-40B4-BE49-F238E27FC236}">
                  <a16:creationId xmlns:a16="http://schemas.microsoft.com/office/drawing/2014/main" id="{00000000-0008-0000-2700-00003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106</xdr:row>
          <xdr:rowOff>31750</xdr:rowOff>
        </xdr:from>
        <xdr:to>
          <xdr:col>6</xdr:col>
          <xdr:colOff>0</xdr:colOff>
          <xdr:row>107</xdr:row>
          <xdr:rowOff>31750</xdr:rowOff>
        </xdr:to>
        <xdr:sp macro="" textlink="">
          <xdr:nvSpPr>
            <xdr:cNvPr id="123955" name="Option Button 1075" hidden="1">
              <a:extLst>
                <a:ext uri="{63B3BB69-23CF-44E3-9099-C40C66FF867C}">
                  <a14:compatExt spid="_x0000_s123955"/>
                </a:ext>
                <a:ext uri="{FF2B5EF4-FFF2-40B4-BE49-F238E27FC236}">
                  <a16:creationId xmlns:a16="http://schemas.microsoft.com/office/drawing/2014/main" id="{00000000-0008-0000-2700-00003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105</xdr:row>
          <xdr:rowOff>107950</xdr:rowOff>
        </xdr:from>
        <xdr:to>
          <xdr:col>6</xdr:col>
          <xdr:colOff>495300</xdr:colOff>
          <xdr:row>108</xdr:row>
          <xdr:rowOff>76200</xdr:rowOff>
        </xdr:to>
        <xdr:sp macro="" textlink="">
          <xdr:nvSpPr>
            <xdr:cNvPr id="123956" name="Group Box 1076" hidden="1">
              <a:extLst>
                <a:ext uri="{63B3BB69-23CF-44E3-9099-C40C66FF867C}">
                  <a14:compatExt spid="_x0000_s123956"/>
                </a:ext>
                <a:ext uri="{FF2B5EF4-FFF2-40B4-BE49-F238E27FC236}">
                  <a16:creationId xmlns:a16="http://schemas.microsoft.com/office/drawing/2014/main" id="{00000000-0008-0000-2700-000034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3</xdr:col>
          <xdr:colOff>1079500</xdr:colOff>
          <xdr:row>38</xdr:row>
          <xdr:rowOff>190500</xdr:rowOff>
        </xdr:to>
        <xdr:sp macro="" textlink="">
          <xdr:nvSpPr>
            <xdr:cNvPr id="123958" name="Option Button 1078" hidden="1">
              <a:extLst>
                <a:ext uri="{63B3BB69-23CF-44E3-9099-C40C66FF867C}">
                  <a14:compatExt spid="_x0000_s123958"/>
                </a:ext>
                <a:ext uri="{FF2B5EF4-FFF2-40B4-BE49-F238E27FC236}">
                  <a16:creationId xmlns:a16="http://schemas.microsoft.com/office/drawing/2014/main" id="{00000000-0008-0000-2700-00003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3</xdr:col>
          <xdr:colOff>1117600</xdr:colOff>
          <xdr:row>38</xdr:row>
          <xdr:rowOff>190500</xdr:rowOff>
        </xdr:to>
        <xdr:sp macro="" textlink="">
          <xdr:nvSpPr>
            <xdr:cNvPr id="123959" name="Option Button 1079" hidden="1">
              <a:extLst>
                <a:ext uri="{63B3BB69-23CF-44E3-9099-C40C66FF867C}">
                  <a14:compatExt spid="_x0000_s123959"/>
                </a:ext>
                <a:ext uri="{FF2B5EF4-FFF2-40B4-BE49-F238E27FC236}">
                  <a16:creationId xmlns:a16="http://schemas.microsoft.com/office/drawing/2014/main" id="{00000000-0008-0000-2700-00003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1346200</xdr:colOff>
          <xdr:row>37</xdr:row>
          <xdr:rowOff>190500</xdr:rowOff>
        </xdr:from>
        <xdr:to>
          <xdr:col>3</xdr:col>
          <xdr:colOff>1022350</xdr:colOff>
          <xdr:row>38</xdr:row>
          <xdr:rowOff>190500</xdr:rowOff>
        </xdr:to>
        <xdr:sp macro="" textlink="">
          <xdr:nvSpPr>
            <xdr:cNvPr id="123960" name="Option Button 1080" hidden="1">
              <a:extLst>
                <a:ext uri="{63B3BB69-23CF-44E3-9099-C40C66FF867C}">
                  <a14:compatExt spid="_x0000_s123960"/>
                </a:ext>
                <a:ext uri="{FF2B5EF4-FFF2-40B4-BE49-F238E27FC236}">
                  <a16:creationId xmlns:a16="http://schemas.microsoft.com/office/drawing/2014/main" id="{00000000-0008-0000-2700-00003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xdr:twoCellAnchor editAs="oneCell">
    <xdr:from>
      <xdr:col>9</xdr:col>
      <xdr:colOff>419100</xdr:colOff>
      <xdr:row>0</xdr:row>
      <xdr:rowOff>257667</xdr:rowOff>
    </xdr:from>
    <xdr:to>
      <xdr:col>14</xdr:col>
      <xdr:colOff>627322</xdr:colOff>
      <xdr:row>1</xdr:row>
      <xdr:rowOff>463550</xdr:rowOff>
    </xdr:to>
    <xdr:pic>
      <xdr:nvPicPr>
        <xdr:cNvPr id="2" name="Picture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0" y="257667"/>
          <a:ext cx="4408747" cy="901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222250</xdr:colOff>
          <xdr:row>19</xdr:row>
          <xdr:rowOff>31750</xdr:rowOff>
        </xdr:from>
        <xdr:to>
          <xdr:col>3</xdr:col>
          <xdr:colOff>590550</xdr:colOff>
          <xdr:row>19</xdr:row>
          <xdr:rowOff>317500</xdr:rowOff>
        </xdr:to>
        <xdr:sp macro="" textlink="">
          <xdr:nvSpPr>
            <xdr:cNvPr id="210947" name="CheckBox1" hidden="1">
              <a:extLst>
                <a:ext uri="{63B3BB69-23CF-44E3-9099-C40C66FF867C}">
                  <a14:compatExt spid="_x0000_s210947"/>
                </a:ext>
                <a:ext uri="{FF2B5EF4-FFF2-40B4-BE49-F238E27FC236}">
                  <a16:creationId xmlns:a16="http://schemas.microsoft.com/office/drawing/2014/main" id="{00000000-0008-0000-0300-0000033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850900</xdr:colOff>
      <xdr:row>0</xdr:row>
      <xdr:rowOff>228600</xdr:rowOff>
    </xdr:from>
    <xdr:to>
      <xdr:col>13</xdr:col>
      <xdr:colOff>0</xdr:colOff>
      <xdr:row>1</xdr:row>
      <xdr:rowOff>622300</xdr:rowOff>
    </xdr:to>
    <xdr:pic>
      <xdr:nvPicPr>
        <xdr:cNvPr id="210957" name="Picture 1">
          <a:extLst>
            <a:ext uri="{FF2B5EF4-FFF2-40B4-BE49-F238E27FC236}">
              <a16:creationId xmlns:a16="http://schemas.microsoft.com/office/drawing/2014/main" id="{00000000-0008-0000-0300-00000D3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9650" y="228600"/>
          <a:ext cx="4076700" cy="109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19</xdr:row>
          <xdr:rowOff>336550</xdr:rowOff>
        </xdr:from>
        <xdr:to>
          <xdr:col>6</xdr:col>
          <xdr:colOff>762000</xdr:colOff>
          <xdr:row>20</xdr:row>
          <xdr:rowOff>152400</xdr:rowOff>
        </xdr:to>
        <xdr:sp macro="" textlink="">
          <xdr:nvSpPr>
            <xdr:cNvPr id="71681" name="OptionButton1" hidden="1">
              <a:extLst>
                <a:ext uri="{63B3BB69-23CF-44E3-9099-C40C66FF867C}">
                  <a14:compatExt spid="_x0000_s71681"/>
                </a:ext>
                <a:ext uri="{FF2B5EF4-FFF2-40B4-BE49-F238E27FC236}">
                  <a16:creationId xmlns:a16="http://schemas.microsoft.com/office/drawing/2014/main" id="{00000000-0008-0000-2900-00000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298450</xdr:rowOff>
        </xdr:from>
        <xdr:to>
          <xdr:col>10</xdr:col>
          <xdr:colOff>279400</xdr:colOff>
          <xdr:row>20</xdr:row>
          <xdr:rowOff>285750</xdr:rowOff>
        </xdr:to>
        <xdr:sp macro="" textlink="">
          <xdr:nvSpPr>
            <xdr:cNvPr id="71682" name="OptionButton2" hidden="1">
              <a:extLst>
                <a:ext uri="{63B3BB69-23CF-44E3-9099-C40C66FF867C}">
                  <a14:compatExt spid="_x0000_s71682"/>
                </a:ext>
                <a:ext uri="{FF2B5EF4-FFF2-40B4-BE49-F238E27FC236}">
                  <a16:creationId xmlns:a16="http://schemas.microsoft.com/office/drawing/2014/main" id="{00000000-0008-0000-2900-00000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xdr:colOff>
          <xdr:row>19</xdr:row>
          <xdr:rowOff>107950</xdr:rowOff>
        </xdr:from>
        <xdr:to>
          <xdr:col>7</xdr:col>
          <xdr:colOff>165100</xdr:colOff>
          <xdr:row>20</xdr:row>
          <xdr:rowOff>508000</xdr:rowOff>
        </xdr:to>
        <xdr:sp macro="" textlink="">
          <xdr:nvSpPr>
            <xdr:cNvPr id="71683" name="Group Box 3" hidden="1">
              <a:extLst>
                <a:ext uri="{63B3BB69-23CF-44E3-9099-C40C66FF867C}">
                  <a14:compatExt spid="_x0000_s71683"/>
                </a:ext>
                <a:ext uri="{FF2B5EF4-FFF2-40B4-BE49-F238E27FC236}">
                  <a16:creationId xmlns:a16="http://schemas.microsoft.com/office/drawing/2014/main" id="{00000000-0008-0000-2900-000003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812800</xdr:colOff>
          <xdr:row>21</xdr:row>
          <xdr:rowOff>222250</xdr:rowOff>
        </xdr:from>
        <xdr:to>
          <xdr:col>9</xdr:col>
          <xdr:colOff>76200</xdr:colOff>
          <xdr:row>22</xdr:row>
          <xdr:rowOff>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29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641350</xdr:colOff>
          <xdr:row>21</xdr:row>
          <xdr:rowOff>222250</xdr:rowOff>
        </xdr:from>
        <xdr:to>
          <xdr:col>10</xdr:col>
          <xdr:colOff>1498600</xdr:colOff>
          <xdr:row>22</xdr:row>
          <xdr:rowOff>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29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65</xdr:row>
          <xdr:rowOff>0</xdr:rowOff>
        </xdr:from>
        <xdr:to>
          <xdr:col>4</xdr:col>
          <xdr:colOff>412750</xdr:colOff>
          <xdr:row>69</xdr:row>
          <xdr:rowOff>152400</xdr:rowOff>
        </xdr:to>
        <xdr:sp macro="" textlink="">
          <xdr:nvSpPr>
            <xdr:cNvPr id="71689" name="Group Box 9" hidden="1">
              <a:extLst>
                <a:ext uri="{63B3BB69-23CF-44E3-9099-C40C66FF867C}">
                  <a14:compatExt spid="_x0000_s71689"/>
                </a:ext>
                <a:ext uri="{FF2B5EF4-FFF2-40B4-BE49-F238E27FC236}">
                  <a16:creationId xmlns:a16="http://schemas.microsoft.com/office/drawing/2014/main" id="{00000000-0008-0000-2900-00000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71690" name="Option Button 10" hidden="1">
              <a:extLst>
                <a:ext uri="{63B3BB69-23CF-44E3-9099-C40C66FF867C}">
                  <a14:compatExt spid="_x0000_s71690"/>
                </a:ext>
                <a:ext uri="{FF2B5EF4-FFF2-40B4-BE49-F238E27FC236}">
                  <a16:creationId xmlns:a16="http://schemas.microsoft.com/office/drawing/2014/main" id="{00000000-0008-0000-2900-00000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71691" name="Option Button 11" hidden="1">
              <a:extLst>
                <a:ext uri="{63B3BB69-23CF-44E3-9099-C40C66FF867C}">
                  <a14:compatExt spid="_x0000_s71691"/>
                </a:ext>
                <a:ext uri="{FF2B5EF4-FFF2-40B4-BE49-F238E27FC236}">
                  <a16:creationId xmlns:a16="http://schemas.microsoft.com/office/drawing/2014/main" id="{00000000-0008-0000-2900-00000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65</xdr:row>
          <xdr:rowOff>0</xdr:rowOff>
        </xdr:from>
        <xdr:to>
          <xdr:col>6</xdr:col>
          <xdr:colOff>800100</xdr:colOff>
          <xdr:row>67</xdr:row>
          <xdr:rowOff>228600</xdr:rowOff>
        </xdr:to>
        <xdr:sp macro="" textlink="">
          <xdr:nvSpPr>
            <xdr:cNvPr id="71692" name="Group Box 12" hidden="1">
              <a:extLst>
                <a:ext uri="{63B3BB69-23CF-44E3-9099-C40C66FF867C}">
                  <a14:compatExt spid="_x0000_s71692"/>
                </a:ext>
                <a:ext uri="{FF2B5EF4-FFF2-40B4-BE49-F238E27FC236}">
                  <a16:creationId xmlns:a16="http://schemas.microsoft.com/office/drawing/2014/main" id="{00000000-0008-0000-2900-00000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65</xdr:row>
          <xdr:rowOff>0</xdr:rowOff>
        </xdr:from>
        <xdr:to>
          <xdr:col>4</xdr:col>
          <xdr:colOff>412750</xdr:colOff>
          <xdr:row>68</xdr:row>
          <xdr:rowOff>152400</xdr:rowOff>
        </xdr:to>
        <xdr:sp macro="" textlink="">
          <xdr:nvSpPr>
            <xdr:cNvPr id="71693" name="Group Box 13" hidden="1">
              <a:extLst>
                <a:ext uri="{63B3BB69-23CF-44E3-9099-C40C66FF867C}">
                  <a14:compatExt spid="_x0000_s71693"/>
                </a:ext>
                <a:ext uri="{FF2B5EF4-FFF2-40B4-BE49-F238E27FC236}">
                  <a16:creationId xmlns:a16="http://schemas.microsoft.com/office/drawing/2014/main" id="{00000000-0008-0000-2900-00000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71694" name="Option Button 14" hidden="1">
              <a:extLst>
                <a:ext uri="{63B3BB69-23CF-44E3-9099-C40C66FF867C}">
                  <a14:compatExt spid="_x0000_s71694"/>
                </a:ext>
                <a:ext uri="{FF2B5EF4-FFF2-40B4-BE49-F238E27FC236}">
                  <a16:creationId xmlns:a16="http://schemas.microsoft.com/office/drawing/2014/main" id="{00000000-0008-0000-29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71695" name="Option Button 15" hidden="1">
              <a:extLst>
                <a:ext uri="{63B3BB69-23CF-44E3-9099-C40C66FF867C}">
                  <a14:compatExt spid="_x0000_s71695"/>
                </a:ext>
                <a:ext uri="{FF2B5EF4-FFF2-40B4-BE49-F238E27FC236}">
                  <a16:creationId xmlns:a16="http://schemas.microsoft.com/office/drawing/2014/main" id="{00000000-0008-0000-29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65</xdr:row>
          <xdr:rowOff>0</xdr:rowOff>
        </xdr:from>
        <xdr:to>
          <xdr:col>6</xdr:col>
          <xdr:colOff>495300</xdr:colOff>
          <xdr:row>67</xdr:row>
          <xdr:rowOff>260350</xdr:rowOff>
        </xdr:to>
        <xdr:sp macro="" textlink="">
          <xdr:nvSpPr>
            <xdr:cNvPr id="71696" name="Group Box 16" hidden="1">
              <a:extLst>
                <a:ext uri="{63B3BB69-23CF-44E3-9099-C40C66FF867C}">
                  <a14:compatExt spid="_x0000_s71696"/>
                </a:ext>
                <a:ext uri="{FF2B5EF4-FFF2-40B4-BE49-F238E27FC236}">
                  <a16:creationId xmlns:a16="http://schemas.microsoft.com/office/drawing/2014/main" id="{00000000-0008-0000-2900-000010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70</xdr:row>
          <xdr:rowOff>0</xdr:rowOff>
        </xdr:from>
        <xdr:to>
          <xdr:col>2</xdr:col>
          <xdr:colOff>57150</xdr:colOff>
          <xdr:row>71</xdr:row>
          <xdr:rowOff>76200</xdr:rowOff>
        </xdr:to>
        <xdr:sp macro="" textlink="">
          <xdr:nvSpPr>
            <xdr:cNvPr id="71698" name="OptionButton7" hidden="1">
              <a:extLst>
                <a:ext uri="{63B3BB69-23CF-44E3-9099-C40C66FF867C}">
                  <a14:compatExt spid="_x0000_s71698"/>
                </a:ext>
                <a:ext uri="{FF2B5EF4-FFF2-40B4-BE49-F238E27FC236}">
                  <a16:creationId xmlns:a16="http://schemas.microsoft.com/office/drawing/2014/main" id="{00000000-0008-0000-2900-00001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68</xdr:row>
          <xdr:rowOff>336550</xdr:rowOff>
        </xdr:from>
        <xdr:to>
          <xdr:col>4</xdr:col>
          <xdr:colOff>412750</xdr:colOff>
          <xdr:row>72</xdr:row>
          <xdr:rowOff>31750</xdr:rowOff>
        </xdr:to>
        <xdr:sp macro="" textlink="">
          <xdr:nvSpPr>
            <xdr:cNvPr id="71700" name="Group Box 20" hidden="1">
              <a:extLst>
                <a:ext uri="{63B3BB69-23CF-44E3-9099-C40C66FF867C}">
                  <a14:compatExt spid="_x0000_s71700"/>
                </a:ext>
                <a:ext uri="{FF2B5EF4-FFF2-40B4-BE49-F238E27FC236}">
                  <a16:creationId xmlns:a16="http://schemas.microsoft.com/office/drawing/2014/main" id="{00000000-0008-0000-2900-000014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3</xdr:col>
          <xdr:colOff>1333500</xdr:colOff>
          <xdr:row>38</xdr:row>
          <xdr:rowOff>190500</xdr:rowOff>
        </xdr:to>
        <xdr:sp macro="" textlink="">
          <xdr:nvSpPr>
            <xdr:cNvPr id="71701" name="Option Button 21" hidden="1">
              <a:extLst>
                <a:ext uri="{63B3BB69-23CF-44E3-9099-C40C66FF867C}">
                  <a14:compatExt spid="_x0000_s71701"/>
                </a:ext>
                <a:ext uri="{FF2B5EF4-FFF2-40B4-BE49-F238E27FC236}">
                  <a16:creationId xmlns:a16="http://schemas.microsoft.com/office/drawing/2014/main" id="{00000000-0008-0000-2900-00001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1593850</xdr:colOff>
          <xdr:row>37</xdr:row>
          <xdr:rowOff>107950</xdr:rowOff>
        </xdr:from>
        <xdr:to>
          <xdr:col>4</xdr:col>
          <xdr:colOff>336550</xdr:colOff>
          <xdr:row>38</xdr:row>
          <xdr:rowOff>107950</xdr:rowOff>
        </xdr:to>
        <xdr:sp macro="" textlink="">
          <xdr:nvSpPr>
            <xdr:cNvPr id="71702" name="Option Button 22" hidden="1">
              <a:extLst>
                <a:ext uri="{63B3BB69-23CF-44E3-9099-C40C66FF867C}">
                  <a14:compatExt spid="_x0000_s71702"/>
                </a:ext>
                <a:ext uri="{FF2B5EF4-FFF2-40B4-BE49-F238E27FC236}">
                  <a16:creationId xmlns:a16="http://schemas.microsoft.com/office/drawing/2014/main" id="{00000000-0008-0000-2900-00001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37</xdr:row>
          <xdr:rowOff>107950</xdr:rowOff>
        </xdr:from>
        <xdr:to>
          <xdr:col>5</xdr:col>
          <xdr:colOff>946150</xdr:colOff>
          <xdr:row>38</xdr:row>
          <xdr:rowOff>107950</xdr:rowOff>
        </xdr:to>
        <xdr:sp macro="" textlink="">
          <xdr:nvSpPr>
            <xdr:cNvPr id="71703" name="Option Button 23" hidden="1">
              <a:extLst>
                <a:ext uri="{63B3BB69-23CF-44E3-9099-C40C66FF867C}">
                  <a14:compatExt spid="_x0000_s71703"/>
                </a:ext>
                <a:ext uri="{FF2B5EF4-FFF2-40B4-BE49-F238E27FC236}">
                  <a16:creationId xmlns:a16="http://schemas.microsoft.com/office/drawing/2014/main" id="{00000000-0008-0000-2900-00001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36</xdr:row>
          <xdr:rowOff>412750</xdr:rowOff>
        </xdr:from>
        <xdr:to>
          <xdr:col>14</xdr:col>
          <xdr:colOff>1333500</xdr:colOff>
          <xdr:row>39</xdr:row>
          <xdr:rowOff>76200</xdr:rowOff>
        </xdr:to>
        <xdr:sp macro="" textlink="">
          <xdr:nvSpPr>
            <xdr:cNvPr id="71705" name="Group Box 25" hidden="1">
              <a:extLst>
                <a:ext uri="{63B3BB69-23CF-44E3-9099-C40C66FF867C}">
                  <a14:compatExt spid="_x0000_s71705"/>
                </a:ext>
                <a:ext uri="{FF2B5EF4-FFF2-40B4-BE49-F238E27FC236}">
                  <a16:creationId xmlns:a16="http://schemas.microsoft.com/office/drawing/2014/main" id="{00000000-0008-0000-2900-00001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44</xdr:row>
          <xdr:rowOff>38100</xdr:rowOff>
        </xdr:from>
        <xdr:to>
          <xdr:col>2</xdr:col>
          <xdr:colOff>95250</xdr:colOff>
          <xdr:row>45</xdr:row>
          <xdr:rowOff>114300</xdr:rowOff>
        </xdr:to>
        <xdr:sp macro="" textlink="">
          <xdr:nvSpPr>
            <xdr:cNvPr id="71707" name="OptionButton10" hidden="1">
              <a:extLst>
                <a:ext uri="{63B3BB69-23CF-44E3-9099-C40C66FF867C}">
                  <a14:compatExt spid="_x0000_s71707"/>
                </a:ext>
                <a:ext uri="{FF2B5EF4-FFF2-40B4-BE49-F238E27FC236}">
                  <a16:creationId xmlns:a16="http://schemas.microsoft.com/office/drawing/2014/main" id="{00000000-0008-0000-2900-00001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869950</xdr:colOff>
          <xdr:row>42</xdr:row>
          <xdr:rowOff>336550</xdr:rowOff>
        </xdr:from>
        <xdr:to>
          <xdr:col>4</xdr:col>
          <xdr:colOff>412750</xdr:colOff>
          <xdr:row>46</xdr:row>
          <xdr:rowOff>31750</xdr:rowOff>
        </xdr:to>
        <xdr:sp macro="" textlink="">
          <xdr:nvSpPr>
            <xdr:cNvPr id="71709" name="Group Box 29" hidden="1">
              <a:extLst>
                <a:ext uri="{63B3BB69-23CF-44E3-9099-C40C66FF867C}">
                  <a14:compatExt spid="_x0000_s71709"/>
                </a:ext>
                <a:ext uri="{FF2B5EF4-FFF2-40B4-BE49-F238E27FC236}">
                  <a16:creationId xmlns:a16="http://schemas.microsoft.com/office/drawing/2014/main" id="{00000000-0008-0000-2900-00001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120</xdr:row>
          <xdr:rowOff>0</xdr:rowOff>
        </xdr:from>
        <xdr:to>
          <xdr:col>14</xdr:col>
          <xdr:colOff>476250</xdr:colOff>
          <xdr:row>122</xdr:row>
          <xdr:rowOff>88900</xdr:rowOff>
        </xdr:to>
        <xdr:sp macro="" textlink="">
          <xdr:nvSpPr>
            <xdr:cNvPr id="71719" name="CommandButton1" hidden="1">
              <a:extLst>
                <a:ext uri="{63B3BB69-23CF-44E3-9099-C40C66FF867C}">
                  <a14:compatExt spid="_x0000_s71719"/>
                </a:ext>
                <a:ext uri="{FF2B5EF4-FFF2-40B4-BE49-F238E27FC236}">
                  <a16:creationId xmlns:a16="http://schemas.microsoft.com/office/drawing/2014/main" id="{00000000-0008-0000-2900-00002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1403350</xdr:colOff>
          <xdr:row>9</xdr:row>
          <xdr:rowOff>184150</xdr:rowOff>
        </xdr:from>
        <xdr:to>
          <xdr:col>3</xdr:col>
          <xdr:colOff>0</xdr:colOff>
          <xdr:row>10</xdr:row>
          <xdr:rowOff>0</xdr:rowOff>
        </xdr:to>
        <xdr:sp macro="" textlink="">
          <xdr:nvSpPr>
            <xdr:cNvPr id="71780" name="Check Box 100" hidden="1">
              <a:extLst>
                <a:ext uri="{63B3BB69-23CF-44E3-9099-C40C66FF867C}">
                  <a14:compatExt spid="_x0000_s71780"/>
                </a:ext>
                <a:ext uri="{FF2B5EF4-FFF2-40B4-BE49-F238E27FC236}">
                  <a16:creationId xmlns:a16="http://schemas.microsoft.com/office/drawing/2014/main" id="{00000000-0008-0000-2900-00006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1784350</xdr:colOff>
          <xdr:row>9</xdr:row>
          <xdr:rowOff>152400</xdr:rowOff>
        </xdr:from>
        <xdr:to>
          <xdr:col>2</xdr:col>
          <xdr:colOff>0</xdr:colOff>
          <xdr:row>10</xdr:row>
          <xdr:rowOff>0</xdr:rowOff>
        </xdr:to>
        <xdr:sp macro="" textlink="">
          <xdr:nvSpPr>
            <xdr:cNvPr id="71781" name="Check Box 101" hidden="1">
              <a:extLst>
                <a:ext uri="{63B3BB69-23CF-44E3-9099-C40C66FF867C}">
                  <a14:compatExt spid="_x0000_s71781"/>
                </a:ext>
                <a:ext uri="{FF2B5EF4-FFF2-40B4-BE49-F238E27FC236}">
                  <a16:creationId xmlns:a16="http://schemas.microsoft.com/office/drawing/2014/main" id="{00000000-0008-0000-2900-00006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1447800</xdr:colOff>
          <xdr:row>9</xdr:row>
          <xdr:rowOff>152400</xdr:rowOff>
        </xdr:from>
        <xdr:to>
          <xdr:col>5</xdr:col>
          <xdr:colOff>31750</xdr:colOff>
          <xdr:row>9</xdr:row>
          <xdr:rowOff>279400</xdr:rowOff>
        </xdr:to>
        <xdr:sp macro="" textlink="">
          <xdr:nvSpPr>
            <xdr:cNvPr id="71782" name="Check Box 102" hidden="1">
              <a:extLst>
                <a:ext uri="{63B3BB69-23CF-44E3-9099-C40C66FF867C}">
                  <a14:compatExt spid="_x0000_s71782"/>
                </a:ext>
                <a:ext uri="{FF2B5EF4-FFF2-40B4-BE49-F238E27FC236}">
                  <a16:creationId xmlns:a16="http://schemas.microsoft.com/office/drawing/2014/main" id="{00000000-0008-0000-2900-00006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9</xdr:row>
          <xdr:rowOff>184150</xdr:rowOff>
        </xdr:from>
        <xdr:to>
          <xdr:col>3</xdr:col>
          <xdr:colOff>1098550</xdr:colOff>
          <xdr:row>9</xdr:row>
          <xdr:rowOff>304800</xdr:rowOff>
        </xdr:to>
        <xdr:sp macro="" textlink="">
          <xdr:nvSpPr>
            <xdr:cNvPr id="71783" name="Check Box 103" hidden="1">
              <a:extLst>
                <a:ext uri="{63B3BB69-23CF-44E3-9099-C40C66FF867C}">
                  <a14:compatExt spid="_x0000_s71783"/>
                </a:ext>
                <a:ext uri="{FF2B5EF4-FFF2-40B4-BE49-F238E27FC236}">
                  <a16:creationId xmlns:a16="http://schemas.microsoft.com/office/drawing/2014/main" id="{00000000-0008-0000-2900-00006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96</xdr:row>
          <xdr:rowOff>0</xdr:rowOff>
        </xdr:from>
        <xdr:to>
          <xdr:col>4</xdr:col>
          <xdr:colOff>412750</xdr:colOff>
          <xdr:row>100</xdr:row>
          <xdr:rowOff>222250</xdr:rowOff>
        </xdr:to>
        <xdr:sp macro="" textlink="">
          <xdr:nvSpPr>
            <xdr:cNvPr id="71784" name="Group Box 104" hidden="1">
              <a:extLst>
                <a:ext uri="{63B3BB69-23CF-44E3-9099-C40C66FF867C}">
                  <a14:compatExt spid="_x0000_s71784"/>
                </a:ext>
                <a:ext uri="{FF2B5EF4-FFF2-40B4-BE49-F238E27FC236}">
                  <a16:creationId xmlns:a16="http://schemas.microsoft.com/office/drawing/2014/main" id="{00000000-0008-0000-2900-000068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103</xdr:row>
          <xdr:rowOff>0</xdr:rowOff>
        </xdr:from>
        <xdr:to>
          <xdr:col>5</xdr:col>
          <xdr:colOff>76200</xdr:colOff>
          <xdr:row>104</xdr:row>
          <xdr:rowOff>76200</xdr:rowOff>
        </xdr:to>
        <xdr:sp macro="" textlink="">
          <xdr:nvSpPr>
            <xdr:cNvPr id="71785" name="Option Button 105" hidden="1">
              <a:extLst>
                <a:ext uri="{63B3BB69-23CF-44E3-9099-C40C66FF867C}">
                  <a14:compatExt spid="_x0000_s71785"/>
                </a:ext>
                <a:ext uri="{FF2B5EF4-FFF2-40B4-BE49-F238E27FC236}">
                  <a16:creationId xmlns:a16="http://schemas.microsoft.com/office/drawing/2014/main" id="{00000000-0008-0000-2900-00006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103</xdr:row>
          <xdr:rowOff>31750</xdr:rowOff>
        </xdr:from>
        <xdr:to>
          <xdr:col>6</xdr:col>
          <xdr:colOff>0</xdr:colOff>
          <xdr:row>104</xdr:row>
          <xdr:rowOff>31750</xdr:rowOff>
        </xdr:to>
        <xdr:sp macro="" textlink="">
          <xdr:nvSpPr>
            <xdr:cNvPr id="71786" name="Option Button 106" hidden="1">
              <a:extLst>
                <a:ext uri="{63B3BB69-23CF-44E3-9099-C40C66FF867C}">
                  <a14:compatExt spid="_x0000_s71786"/>
                </a:ext>
                <a:ext uri="{FF2B5EF4-FFF2-40B4-BE49-F238E27FC236}">
                  <a16:creationId xmlns:a16="http://schemas.microsoft.com/office/drawing/2014/main" id="{00000000-0008-0000-2900-00006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102</xdr:row>
          <xdr:rowOff>31750</xdr:rowOff>
        </xdr:from>
        <xdr:to>
          <xdr:col>6</xdr:col>
          <xdr:colOff>800100</xdr:colOff>
          <xdr:row>104</xdr:row>
          <xdr:rowOff>260350</xdr:rowOff>
        </xdr:to>
        <xdr:sp macro="" textlink="">
          <xdr:nvSpPr>
            <xdr:cNvPr id="71787" name="Group Box 107" hidden="1">
              <a:extLst>
                <a:ext uri="{63B3BB69-23CF-44E3-9099-C40C66FF867C}">
                  <a14:compatExt spid="_x0000_s71787"/>
                </a:ext>
                <a:ext uri="{FF2B5EF4-FFF2-40B4-BE49-F238E27FC236}">
                  <a16:creationId xmlns:a16="http://schemas.microsoft.com/office/drawing/2014/main" id="{00000000-0008-0000-2900-00006B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96</xdr:row>
          <xdr:rowOff>114300</xdr:rowOff>
        </xdr:from>
        <xdr:to>
          <xdr:col>4</xdr:col>
          <xdr:colOff>412750</xdr:colOff>
          <xdr:row>100</xdr:row>
          <xdr:rowOff>69850</xdr:rowOff>
        </xdr:to>
        <xdr:sp macro="" textlink="">
          <xdr:nvSpPr>
            <xdr:cNvPr id="71788" name="Group Box 108" hidden="1">
              <a:extLst>
                <a:ext uri="{63B3BB69-23CF-44E3-9099-C40C66FF867C}">
                  <a14:compatExt spid="_x0000_s71788"/>
                </a:ext>
                <a:ext uri="{FF2B5EF4-FFF2-40B4-BE49-F238E27FC236}">
                  <a16:creationId xmlns:a16="http://schemas.microsoft.com/office/drawing/2014/main" id="{00000000-0008-0000-2900-00006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106</xdr:row>
          <xdr:rowOff>0</xdr:rowOff>
        </xdr:from>
        <xdr:to>
          <xdr:col>5</xdr:col>
          <xdr:colOff>76200</xdr:colOff>
          <xdr:row>107</xdr:row>
          <xdr:rowOff>76200</xdr:rowOff>
        </xdr:to>
        <xdr:sp macro="" textlink="">
          <xdr:nvSpPr>
            <xdr:cNvPr id="71789" name="Option Button 109" hidden="1">
              <a:extLst>
                <a:ext uri="{63B3BB69-23CF-44E3-9099-C40C66FF867C}">
                  <a14:compatExt spid="_x0000_s71789"/>
                </a:ext>
                <a:ext uri="{FF2B5EF4-FFF2-40B4-BE49-F238E27FC236}">
                  <a16:creationId xmlns:a16="http://schemas.microsoft.com/office/drawing/2014/main" id="{00000000-0008-0000-2900-00006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106</xdr:row>
          <xdr:rowOff>31750</xdr:rowOff>
        </xdr:from>
        <xdr:to>
          <xdr:col>6</xdr:col>
          <xdr:colOff>0</xdr:colOff>
          <xdr:row>107</xdr:row>
          <xdr:rowOff>31750</xdr:rowOff>
        </xdr:to>
        <xdr:sp macro="" textlink="">
          <xdr:nvSpPr>
            <xdr:cNvPr id="71790" name="Option Button 110" hidden="1">
              <a:extLst>
                <a:ext uri="{63B3BB69-23CF-44E3-9099-C40C66FF867C}">
                  <a14:compatExt spid="_x0000_s71790"/>
                </a:ext>
                <a:ext uri="{FF2B5EF4-FFF2-40B4-BE49-F238E27FC236}">
                  <a16:creationId xmlns:a16="http://schemas.microsoft.com/office/drawing/2014/main" id="{00000000-0008-0000-2900-00006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105</xdr:row>
          <xdr:rowOff>107950</xdr:rowOff>
        </xdr:from>
        <xdr:to>
          <xdr:col>6</xdr:col>
          <xdr:colOff>495300</xdr:colOff>
          <xdr:row>108</xdr:row>
          <xdr:rowOff>76200</xdr:rowOff>
        </xdr:to>
        <xdr:sp macro="" textlink="">
          <xdr:nvSpPr>
            <xdr:cNvPr id="71791" name="Group Box 111" hidden="1">
              <a:extLst>
                <a:ext uri="{63B3BB69-23CF-44E3-9099-C40C66FF867C}">
                  <a14:compatExt spid="_x0000_s71791"/>
                </a:ext>
                <a:ext uri="{FF2B5EF4-FFF2-40B4-BE49-F238E27FC236}">
                  <a16:creationId xmlns:a16="http://schemas.microsoft.com/office/drawing/2014/main" id="{00000000-0008-0000-2900-00006F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381000</xdr:colOff>
      <xdr:row>0</xdr:row>
      <xdr:rowOff>457200</xdr:rowOff>
    </xdr:from>
    <xdr:to>
      <xdr:col>15</xdr:col>
      <xdr:colOff>0</xdr:colOff>
      <xdr:row>1</xdr:row>
      <xdr:rowOff>685800</xdr:rowOff>
    </xdr:to>
    <xdr:pic>
      <xdr:nvPicPr>
        <xdr:cNvPr id="71801" name="Picture 36" descr="PSEGLI_2c_v">
          <a:extLst>
            <a:ext uri="{FF2B5EF4-FFF2-40B4-BE49-F238E27FC236}">
              <a16:creationId xmlns:a16="http://schemas.microsoft.com/office/drawing/2014/main" id="{00000000-0008-0000-2900-0000791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9931400" y="457200"/>
          <a:ext cx="26289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107950</xdr:colOff>
          <xdr:row>19</xdr:row>
          <xdr:rowOff>342900</xdr:rowOff>
        </xdr:from>
        <xdr:to>
          <xdr:col>6</xdr:col>
          <xdr:colOff>793750</xdr:colOff>
          <xdr:row>20</xdr:row>
          <xdr:rowOff>260350</xdr:rowOff>
        </xdr:to>
        <xdr:sp macro="" textlink="">
          <xdr:nvSpPr>
            <xdr:cNvPr id="70657" name="OptionButton1" hidden="1">
              <a:extLst>
                <a:ext uri="{63B3BB69-23CF-44E3-9099-C40C66FF867C}">
                  <a14:compatExt spid="_x0000_s70657"/>
                </a:ext>
                <a:ext uri="{FF2B5EF4-FFF2-40B4-BE49-F238E27FC236}">
                  <a16:creationId xmlns:a16="http://schemas.microsoft.com/office/drawing/2014/main" id="{00000000-0008-0000-2A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336550</xdr:rowOff>
        </xdr:from>
        <xdr:to>
          <xdr:col>10</xdr:col>
          <xdr:colOff>279400</xdr:colOff>
          <xdr:row>20</xdr:row>
          <xdr:rowOff>323850</xdr:rowOff>
        </xdr:to>
        <xdr:sp macro="" textlink="">
          <xdr:nvSpPr>
            <xdr:cNvPr id="70658" name="OptionButton2" hidden="1">
              <a:extLst>
                <a:ext uri="{63B3BB69-23CF-44E3-9099-C40C66FF867C}">
                  <a14:compatExt spid="_x0000_s70658"/>
                </a:ext>
                <a:ext uri="{FF2B5EF4-FFF2-40B4-BE49-F238E27FC236}">
                  <a16:creationId xmlns:a16="http://schemas.microsoft.com/office/drawing/2014/main" id="{00000000-0008-0000-2A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xdr:colOff>
          <xdr:row>19</xdr:row>
          <xdr:rowOff>107950</xdr:rowOff>
        </xdr:from>
        <xdr:to>
          <xdr:col>7</xdr:col>
          <xdr:colOff>222250</xdr:colOff>
          <xdr:row>20</xdr:row>
          <xdr:rowOff>508000</xdr:rowOff>
        </xdr:to>
        <xdr:sp macro="" textlink="">
          <xdr:nvSpPr>
            <xdr:cNvPr id="70659" name="Group Box 3" hidden="1">
              <a:extLst>
                <a:ext uri="{63B3BB69-23CF-44E3-9099-C40C66FF867C}">
                  <a14:compatExt spid="_x0000_s70659"/>
                </a:ext>
                <a:ext uri="{FF2B5EF4-FFF2-40B4-BE49-F238E27FC236}">
                  <a16:creationId xmlns:a16="http://schemas.microsoft.com/office/drawing/2014/main" id="{00000000-0008-0000-2A00-000003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812800</xdr:colOff>
          <xdr:row>21</xdr:row>
          <xdr:rowOff>260350</xdr:rowOff>
        </xdr:from>
        <xdr:to>
          <xdr:col>9</xdr:col>
          <xdr:colOff>76200</xdr:colOff>
          <xdr:row>22</xdr:row>
          <xdr:rowOff>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2A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641350</xdr:colOff>
          <xdr:row>21</xdr:row>
          <xdr:rowOff>260350</xdr:rowOff>
        </xdr:from>
        <xdr:to>
          <xdr:col>10</xdr:col>
          <xdr:colOff>1498600</xdr:colOff>
          <xdr:row>22</xdr:row>
          <xdr:rowOff>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2A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65</xdr:row>
          <xdr:rowOff>0</xdr:rowOff>
        </xdr:from>
        <xdr:to>
          <xdr:col>4</xdr:col>
          <xdr:colOff>457200</xdr:colOff>
          <xdr:row>69</xdr:row>
          <xdr:rowOff>152400</xdr:rowOff>
        </xdr:to>
        <xdr:sp macro="" textlink="">
          <xdr:nvSpPr>
            <xdr:cNvPr id="70665" name="Group Box 9" hidden="1">
              <a:extLst>
                <a:ext uri="{63B3BB69-23CF-44E3-9099-C40C66FF867C}">
                  <a14:compatExt spid="_x0000_s70665"/>
                </a:ext>
                <a:ext uri="{FF2B5EF4-FFF2-40B4-BE49-F238E27FC236}">
                  <a16:creationId xmlns:a16="http://schemas.microsoft.com/office/drawing/2014/main" id="{00000000-0008-0000-2A00-00000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70666" name="Option Button 10" hidden="1">
              <a:extLst>
                <a:ext uri="{63B3BB69-23CF-44E3-9099-C40C66FF867C}">
                  <a14:compatExt spid="_x0000_s70666"/>
                </a:ext>
                <a:ext uri="{FF2B5EF4-FFF2-40B4-BE49-F238E27FC236}">
                  <a16:creationId xmlns:a16="http://schemas.microsoft.com/office/drawing/2014/main" id="{00000000-0008-0000-2A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70667" name="Option Button 11" hidden="1">
              <a:extLst>
                <a:ext uri="{63B3BB69-23CF-44E3-9099-C40C66FF867C}">
                  <a14:compatExt spid="_x0000_s70667"/>
                </a:ext>
                <a:ext uri="{FF2B5EF4-FFF2-40B4-BE49-F238E27FC236}">
                  <a16:creationId xmlns:a16="http://schemas.microsoft.com/office/drawing/2014/main" id="{00000000-0008-0000-2A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65</xdr:row>
          <xdr:rowOff>0</xdr:rowOff>
        </xdr:from>
        <xdr:to>
          <xdr:col>6</xdr:col>
          <xdr:colOff>800100</xdr:colOff>
          <xdr:row>67</xdr:row>
          <xdr:rowOff>228600</xdr:rowOff>
        </xdr:to>
        <xdr:sp macro="" textlink="">
          <xdr:nvSpPr>
            <xdr:cNvPr id="70668" name="Group Box 12" hidden="1">
              <a:extLst>
                <a:ext uri="{63B3BB69-23CF-44E3-9099-C40C66FF867C}">
                  <a14:compatExt spid="_x0000_s70668"/>
                </a:ext>
                <a:ext uri="{FF2B5EF4-FFF2-40B4-BE49-F238E27FC236}">
                  <a16:creationId xmlns:a16="http://schemas.microsoft.com/office/drawing/2014/main" id="{00000000-0008-0000-2A00-00000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65</xdr:row>
          <xdr:rowOff>0</xdr:rowOff>
        </xdr:from>
        <xdr:to>
          <xdr:col>4</xdr:col>
          <xdr:colOff>457200</xdr:colOff>
          <xdr:row>68</xdr:row>
          <xdr:rowOff>152400</xdr:rowOff>
        </xdr:to>
        <xdr:sp macro="" textlink="">
          <xdr:nvSpPr>
            <xdr:cNvPr id="70669" name="Group Box 13" hidden="1">
              <a:extLst>
                <a:ext uri="{63B3BB69-23CF-44E3-9099-C40C66FF867C}">
                  <a14:compatExt spid="_x0000_s70669"/>
                </a:ext>
                <a:ext uri="{FF2B5EF4-FFF2-40B4-BE49-F238E27FC236}">
                  <a16:creationId xmlns:a16="http://schemas.microsoft.com/office/drawing/2014/main" id="{00000000-0008-0000-2A00-00000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70670" name="Option Button 14" hidden="1">
              <a:extLst>
                <a:ext uri="{63B3BB69-23CF-44E3-9099-C40C66FF867C}">
                  <a14:compatExt spid="_x0000_s70670"/>
                </a:ext>
                <a:ext uri="{FF2B5EF4-FFF2-40B4-BE49-F238E27FC236}">
                  <a16:creationId xmlns:a16="http://schemas.microsoft.com/office/drawing/2014/main" id="{00000000-0008-0000-2A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70671" name="Option Button 15" hidden="1">
              <a:extLst>
                <a:ext uri="{63B3BB69-23CF-44E3-9099-C40C66FF867C}">
                  <a14:compatExt spid="_x0000_s70671"/>
                </a:ext>
                <a:ext uri="{FF2B5EF4-FFF2-40B4-BE49-F238E27FC236}">
                  <a16:creationId xmlns:a16="http://schemas.microsoft.com/office/drawing/2014/main" id="{00000000-0008-0000-2A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65</xdr:row>
          <xdr:rowOff>0</xdr:rowOff>
        </xdr:from>
        <xdr:to>
          <xdr:col>6</xdr:col>
          <xdr:colOff>495300</xdr:colOff>
          <xdr:row>67</xdr:row>
          <xdr:rowOff>260350</xdr:rowOff>
        </xdr:to>
        <xdr:sp macro="" textlink="">
          <xdr:nvSpPr>
            <xdr:cNvPr id="70672" name="Group Box 16" hidden="1">
              <a:extLst>
                <a:ext uri="{63B3BB69-23CF-44E3-9099-C40C66FF867C}">
                  <a14:compatExt spid="_x0000_s70672"/>
                </a:ext>
                <a:ext uri="{FF2B5EF4-FFF2-40B4-BE49-F238E27FC236}">
                  <a16:creationId xmlns:a16="http://schemas.microsoft.com/office/drawing/2014/main" id="{00000000-0008-0000-2A00-00001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70</xdr:row>
          <xdr:rowOff>0</xdr:rowOff>
        </xdr:from>
        <xdr:to>
          <xdr:col>2</xdr:col>
          <xdr:colOff>31750</xdr:colOff>
          <xdr:row>71</xdr:row>
          <xdr:rowOff>76200</xdr:rowOff>
        </xdr:to>
        <xdr:sp macro="" textlink="">
          <xdr:nvSpPr>
            <xdr:cNvPr id="70674" name="OptionButton7" hidden="1">
              <a:extLst>
                <a:ext uri="{63B3BB69-23CF-44E3-9099-C40C66FF867C}">
                  <a14:compatExt spid="_x0000_s70674"/>
                </a:ext>
                <a:ext uri="{FF2B5EF4-FFF2-40B4-BE49-F238E27FC236}">
                  <a16:creationId xmlns:a16="http://schemas.microsoft.com/office/drawing/2014/main" id="{00000000-0008-0000-2A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68</xdr:row>
          <xdr:rowOff>336550</xdr:rowOff>
        </xdr:from>
        <xdr:to>
          <xdr:col>4</xdr:col>
          <xdr:colOff>457200</xdr:colOff>
          <xdr:row>72</xdr:row>
          <xdr:rowOff>31750</xdr:rowOff>
        </xdr:to>
        <xdr:sp macro="" textlink="">
          <xdr:nvSpPr>
            <xdr:cNvPr id="70676" name="Group Box 20" hidden="1">
              <a:extLst>
                <a:ext uri="{63B3BB69-23CF-44E3-9099-C40C66FF867C}">
                  <a14:compatExt spid="_x0000_s70676"/>
                </a:ext>
                <a:ext uri="{FF2B5EF4-FFF2-40B4-BE49-F238E27FC236}">
                  <a16:creationId xmlns:a16="http://schemas.microsoft.com/office/drawing/2014/main" id="{00000000-0008-0000-2A00-000014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3</xdr:col>
          <xdr:colOff>1346200</xdr:colOff>
          <xdr:row>38</xdr:row>
          <xdr:rowOff>190500</xdr:rowOff>
        </xdr:to>
        <xdr:sp macro="" textlink="">
          <xdr:nvSpPr>
            <xdr:cNvPr id="70677" name="Option Button 21" hidden="1">
              <a:extLst>
                <a:ext uri="{63B3BB69-23CF-44E3-9099-C40C66FF867C}">
                  <a14:compatExt spid="_x0000_s70677"/>
                </a:ext>
                <a:ext uri="{FF2B5EF4-FFF2-40B4-BE49-F238E27FC236}">
                  <a16:creationId xmlns:a16="http://schemas.microsoft.com/office/drawing/2014/main" id="{00000000-0008-0000-2A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1098550</xdr:colOff>
          <xdr:row>37</xdr:row>
          <xdr:rowOff>107950</xdr:rowOff>
        </xdr:from>
        <xdr:to>
          <xdr:col>3</xdr:col>
          <xdr:colOff>1498600</xdr:colOff>
          <xdr:row>38</xdr:row>
          <xdr:rowOff>107950</xdr:rowOff>
        </xdr:to>
        <xdr:sp macro="" textlink="">
          <xdr:nvSpPr>
            <xdr:cNvPr id="70678" name="Option Button 22" hidden="1">
              <a:extLst>
                <a:ext uri="{63B3BB69-23CF-44E3-9099-C40C66FF867C}">
                  <a14:compatExt spid="_x0000_s70678"/>
                </a:ext>
                <a:ext uri="{FF2B5EF4-FFF2-40B4-BE49-F238E27FC236}">
                  <a16:creationId xmlns:a16="http://schemas.microsoft.com/office/drawing/2014/main" id="{00000000-0008-0000-2A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107950</xdr:rowOff>
        </xdr:from>
        <xdr:to>
          <xdr:col>5</xdr:col>
          <xdr:colOff>717550</xdr:colOff>
          <xdr:row>38</xdr:row>
          <xdr:rowOff>107950</xdr:rowOff>
        </xdr:to>
        <xdr:sp macro="" textlink="">
          <xdr:nvSpPr>
            <xdr:cNvPr id="70679" name="Option Button 23" hidden="1">
              <a:extLst>
                <a:ext uri="{63B3BB69-23CF-44E3-9099-C40C66FF867C}">
                  <a14:compatExt spid="_x0000_s70679"/>
                </a:ext>
                <a:ext uri="{FF2B5EF4-FFF2-40B4-BE49-F238E27FC236}">
                  <a16:creationId xmlns:a16="http://schemas.microsoft.com/office/drawing/2014/main" id="{00000000-0008-0000-2A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36</xdr:row>
          <xdr:rowOff>412750</xdr:rowOff>
        </xdr:from>
        <xdr:to>
          <xdr:col>14</xdr:col>
          <xdr:colOff>1365250</xdr:colOff>
          <xdr:row>39</xdr:row>
          <xdr:rowOff>76200</xdr:rowOff>
        </xdr:to>
        <xdr:sp macro="" textlink="">
          <xdr:nvSpPr>
            <xdr:cNvPr id="70681" name="Group Box 25" hidden="1">
              <a:extLst>
                <a:ext uri="{63B3BB69-23CF-44E3-9099-C40C66FF867C}">
                  <a14:compatExt spid="_x0000_s70681"/>
                </a:ext>
                <a:ext uri="{FF2B5EF4-FFF2-40B4-BE49-F238E27FC236}">
                  <a16:creationId xmlns:a16="http://schemas.microsoft.com/office/drawing/2014/main" id="{00000000-0008-0000-2A00-00001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647700</xdr:colOff>
          <xdr:row>45</xdr:row>
          <xdr:rowOff>76200</xdr:rowOff>
        </xdr:to>
        <xdr:sp macro="" textlink="">
          <xdr:nvSpPr>
            <xdr:cNvPr id="70683" name="OptionButton10" hidden="1">
              <a:extLst>
                <a:ext uri="{63B3BB69-23CF-44E3-9099-C40C66FF867C}">
                  <a14:compatExt spid="_x0000_s70683"/>
                </a:ext>
                <a:ext uri="{FF2B5EF4-FFF2-40B4-BE49-F238E27FC236}">
                  <a16:creationId xmlns:a16="http://schemas.microsoft.com/office/drawing/2014/main" id="{00000000-0008-0000-2A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869950</xdr:colOff>
          <xdr:row>42</xdr:row>
          <xdr:rowOff>336550</xdr:rowOff>
        </xdr:from>
        <xdr:to>
          <xdr:col>4</xdr:col>
          <xdr:colOff>457200</xdr:colOff>
          <xdr:row>46</xdr:row>
          <xdr:rowOff>31750</xdr:rowOff>
        </xdr:to>
        <xdr:sp macro="" textlink="">
          <xdr:nvSpPr>
            <xdr:cNvPr id="70685" name="Group Box 29" hidden="1">
              <a:extLst>
                <a:ext uri="{63B3BB69-23CF-44E3-9099-C40C66FF867C}">
                  <a14:compatExt spid="_x0000_s70685"/>
                </a:ext>
                <a:ext uri="{FF2B5EF4-FFF2-40B4-BE49-F238E27FC236}">
                  <a16:creationId xmlns:a16="http://schemas.microsoft.com/office/drawing/2014/main" id="{00000000-0008-0000-2A00-00001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565150</xdr:colOff>
          <xdr:row>120</xdr:row>
          <xdr:rowOff>146050</xdr:rowOff>
        </xdr:from>
        <xdr:to>
          <xdr:col>14</xdr:col>
          <xdr:colOff>838200</xdr:colOff>
          <xdr:row>123</xdr:row>
          <xdr:rowOff>165100</xdr:rowOff>
        </xdr:to>
        <xdr:sp macro="" textlink="">
          <xdr:nvSpPr>
            <xdr:cNvPr id="70695" name="CommandButton1" hidden="1">
              <a:extLst>
                <a:ext uri="{63B3BB69-23CF-44E3-9099-C40C66FF867C}">
                  <a14:compatExt spid="_x0000_s70695"/>
                </a:ext>
                <a:ext uri="{FF2B5EF4-FFF2-40B4-BE49-F238E27FC236}">
                  <a16:creationId xmlns:a16="http://schemas.microsoft.com/office/drawing/2014/main" id="{00000000-0008-0000-2A00-00002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1231900</xdr:colOff>
          <xdr:row>9</xdr:row>
          <xdr:rowOff>184150</xdr:rowOff>
        </xdr:from>
        <xdr:to>
          <xdr:col>4</xdr:col>
          <xdr:colOff>908050</xdr:colOff>
          <xdr:row>10</xdr:row>
          <xdr:rowOff>31750</xdr:rowOff>
        </xdr:to>
        <xdr:sp macro="" textlink="">
          <xdr:nvSpPr>
            <xdr:cNvPr id="70757" name="Check Box 101" hidden="1">
              <a:extLst>
                <a:ext uri="{63B3BB69-23CF-44E3-9099-C40C66FF867C}">
                  <a14:compatExt spid="_x0000_s70757"/>
                </a:ext>
                <a:ext uri="{FF2B5EF4-FFF2-40B4-BE49-F238E27FC236}">
                  <a16:creationId xmlns:a16="http://schemas.microsoft.com/office/drawing/2014/main" id="{00000000-0008-0000-2A00-00006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9</xdr:row>
          <xdr:rowOff>146050</xdr:rowOff>
        </xdr:from>
        <xdr:to>
          <xdr:col>3</xdr:col>
          <xdr:colOff>0</xdr:colOff>
          <xdr:row>10</xdr:row>
          <xdr:rowOff>0</xdr:rowOff>
        </xdr:to>
        <xdr:sp macro="" textlink="">
          <xdr:nvSpPr>
            <xdr:cNvPr id="70758" name="Check Box 102" hidden="1">
              <a:extLst>
                <a:ext uri="{63B3BB69-23CF-44E3-9099-C40C66FF867C}">
                  <a14:compatExt spid="_x0000_s70758"/>
                </a:ext>
                <a:ext uri="{FF2B5EF4-FFF2-40B4-BE49-F238E27FC236}">
                  <a16:creationId xmlns:a16="http://schemas.microsoft.com/office/drawing/2014/main" id="{00000000-0008-0000-2A00-00006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9</xdr:row>
          <xdr:rowOff>152400</xdr:rowOff>
        </xdr:from>
        <xdr:to>
          <xdr:col>3</xdr:col>
          <xdr:colOff>1136650</xdr:colOff>
          <xdr:row>10</xdr:row>
          <xdr:rowOff>0</xdr:rowOff>
        </xdr:to>
        <xdr:sp macro="" textlink="">
          <xdr:nvSpPr>
            <xdr:cNvPr id="70759" name="Check Box 103" hidden="1">
              <a:extLst>
                <a:ext uri="{63B3BB69-23CF-44E3-9099-C40C66FF867C}">
                  <a14:compatExt spid="_x0000_s70759"/>
                </a:ext>
                <a:ext uri="{FF2B5EF4-FFF2-40B4-BE49-F238E27FC236}">
                  <a16:creationId xmlns:a16="http://schemas.microsoft.com/office/drawing/2014/main" id="{00000000-0008-0000-2A00-00006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152400</xdr:rowOff>
        </xdr:from>
        <xdr:to>
          <xdr:col>1</xdr:col>
          <xdr:colOff>679450</xdr:colOff>
          <xdr:row>10</xdr:row>
          <xdr:rowOff>0</xdr:rowOff>
        </xdr:to>
        <xdr:sp macro="" textlink="">
          <xdr:nvSpPr>
            <xdr:cNvPr id="70760" name="Check Box 104" hidden="1">
              <a:extLst>
                <a:ext uri="{63B3BB69-23CF-44E3-9099-C40C66FF867C}">
                  <a14:compatExt spid="_x0000_s70760"/>
                </a:ext>
                <a:ext uri="{FF2B5EF4-FFF2-40B4-BE49-F238E27FC236}">
                  <a16:creationId xmlns:a16="http://schemas.microsoft.com/office/drawing/2014/main" id="{00000000-0008-0000-2A00-00006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96</xdr:row>
          <xdr:rowOff>0</xdr:rowOff>
        </xdr:from>
        <xdr:to>
          <xdr:col>4</xdr:col>
          <xdr:colOff>457200</xdr:colOff>
          <xdr:row>100</xdr:row>
          <xdr:rowOff>222250</xdr:rowOff>
        </xdr:to>
        <xdr:sp macro="" textlink="">
          <xdr:nvSpPr>
            <xdr:cNvPr id="70761" name="Group Box 105" hidden="1">
              <a:extLst>
                <a:ext uri="{63B3BB69-23CF-44E3-9099-C40C66FF867C}">
                  <a14:compatExt spid="_x0000_s70761"/>
                </a:ext>
                <a:ext uri="{FF2B5EF4-FFF2-40B4-BE49-F238E27FC236}">
                  <a16:creationId xmlns:a16="http://schemas.microsoft.com/office/drawing/2014/main" id="{00000000-0008-0000-2A00-00006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103</xdr:row>
          <xdr:rowOff>0</xdr:rowOff>
        </xdr:from>
        <xdr:to>
          <xdr:col>5</xdr:col>
          <xdr:colOff>76200</xdr:colOff>
          <xdr:row>104</xdr:row>
          <xdr:rowOff>76200</xdr:rowOff>
        </xdr:to>
        <xdr:sp macro="" textlink="">
          <xdr:nvSpPr>
            <xdr:cNvPr id="70762" name="Option Button 106" hidden="1">
              <a:extLst>
                <a:ext uri="{63B3BB69-23CF-44E3-9099-C40C66FF867C}">
                  <a14:compatExt spid="_x0000_s70762"/>
                </a:ext>
                <a:ext uri="{FF2B5EF4-FFF2-40B4-BE49-F238E27FC236}">
                  <a16:creationId xmlns:a16="http://schemas.microsoft.com/office/drawing/2014/main" id="{00000000-0008-0000-2A00-00006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103</xdr:row>
          <xdr:rowOff>31750</xdr:rowOff>
        </xdr:from>
        <xdr:to>
          <xdr:col>6</xdr:col>
          <xdr:colOff>0</xdr:colOff>
          <xdr:row>104</xdr:row>
          <xdr:rowOff>31750</xdr:rowOff>
        </xdr:to>
        <xdr:sp macro="" textlink="">
          <xdr:nvSpPr>
            <xdr:cNvPr id="70763" name="Option Button 107" hidden="1">
              <a:extLst>
                <a:ext uri="{63B3BB69-23CF-44E3-9099-C40C66FF867C}">
                  <a14:compatExt spid="_x0000_s70763"/>
                </a:ext>
                <a:ext uri="{FF2B5EF4-FFF2-40B4-BE49-F238E27FC236}">
                  <a16:creationId xmlns:a16="http://schemas.microsoft.com/office/drawing/2014/main" id="{00000000-0008-0000-2A00-00006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102</xdr:row>
          <xdr:rowOff>31750</xdr:rowOff>
        </xdr:from>
        <xdr:to>
          <xdr:col>6</xdr:col>
          <xdr:colOff>800100</xdr:colOff>
          <xdr:row>104</xdr:row>
          <xdr:rowOff>260350</xdr:rowOff>
        </xdr:to>
        <xdr:sp macro="" textlink="">
          <xdr:nvSpPr>
            <xdr:cNvPr id="70764" name="Group Box 108" hidden="1">
              <a:extLst>
                <a:ext uri="{63B3BB69-23CF-44E3-9099-C40C66FF867C}">
                  <a14:compatExt spid="_x0000_s70764"/>
                </a:ext>
                <a:ext uri="{FF2B5EF4-FFF2-40B4-BE49-F238E27FC236}">
                  <a16:creationId xmlns:a16="http://schemas.microsoft.com/office/drawing/2014/main" id="{00000000-0008-0000-2A00-00006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96</xdr:row>
          <xdr:rowOff>114300</xdr:rowOff>
        </xdr:from>
        <xdr:to>
          <xdr:col>4</xdr:col>
          <xdr:colOff>457200</xdr:colOff>
          <xdr:row>100</xdr:row>
          <xdr:rowOff>69850</xdr:rowOff>
        </xdr:to>
        <xdr:sp macro="" textlink="">
          <xdr:nvSpPr>
            <xdr:cNvPr id="70765" name="Group Box 109" hidden="1">
              <a:extLst>
                <a:ext uri="{63B3BB69-23CF-44E3-9099-C40C66FF867C}">
                  <a14:compatExt spid="_x0000_s70765"/>
                </a:ext>
                <a:ext uri="{FF2B5EF4-FFF2-40B4-BE49-F238E27FC236}">
                  <a16:creationId xmlns:a16="http://schemas.microsoft.com/office/drawing/2014/main" id="{00000000-0008-0000-2A00-00006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106</xdr:row>
          <xdr:rowOff>0</xdr:rowOff>
        </xdr:from>
        <xdr:to>
          <xdr:col>5</xdr:col>
          <xdr:colOff>76200</xdr:colOff>
          <xdr:row>107</xdr:row>
          <xdr:rowOff>76200</xdr:rowOff>
        </xdr:to>
        <xdr:sp macro="" textlink="">
          <xdr:nvSpPr>
            <xdr:cNvPr id="70766" name="Option Button 110" hidden="1">
              <a:extLst>
                <a:ext uri="{63B3BB69-23CF-44E3-9099-C40C66FF867C}">
                  <a14:compatExt spid="_x0000_s70766"/>
                </a:ext>
                <a:ext uri="{FF2B5EF4-FFF2-40B4-BE49-F238E27FC236}">
                  <a16:creationId xmlns:a16="http://schemas.microsoft.com/office/drawing/2014/main" id="{00000000-0008-0000-2A00-00006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106</xdr:row>
          <xdr:rowOff>31750</xdr:rowOff>
        </xdr:from>
        <xdr:to>
          <xdr:col>6</xdr:col>
          <xdr:colOff>0</xdr:colOff>
          <xdr:row>107</xdr:row>
          <xdr:rowOff>31750</xdr:rowOff>
        </xdr:to>
        <xdr:sp macro="" textlink="">
          <xdr:nvSpPr>
            <xdr:cNvPr id="70767" name="Option Button 111" hidden="1">
              <a:extLst>
                <a:ext uri="{63B3BB69-23CF-44E3-9099-C40C66FF867C}">
                  <a14:compatExt spid="_x0000_s70767"/>
                </a:ext>
                <a:ext uri="{FF2B5EF4-FFF2-40B4-BE49-F238E27FC236}">
                  <a16:creationId xmlns:a16="http://schemas.microsoft.com/office/drawing/2014/main" id="{00000000-0008-0000-2A00-00006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105</xdr:row>
          <xdr:rowOff>107950</xdr:rowOff>
        </xdr:from>
        <xdr:to>
          <xdr:col>6</xdr:col>
          <xdr:colOff>495300</xdr:colOff>
          <xdr:row>108</xdr:row>
          <xdr:rowOff>76200</xdr:rowOff>
        </xdr:to>
        <xdr:sp macro="" textlink="">
          <xdr:nvSpPr>
            <xdr:cNvPr id="70768" name="Group Box 112" hidden="1">
              <a:extLst>
                <a:ext uri="{63B3BB69-23CF-44E3-9099-C40C66FF867C}">
                  <a14:compatExt spid="_x0000_s70768"/>
                </a:ext>
                <a:ext uri="{FF2B5EF4-FFF2-40B4-BE49-F238E27FC236}">
                  <a16:creationId xmlns:a16="http://schemas.microsoft.com/office/drawing/2014/main" id="{00000000-0008-0000-2A00-00007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412750</xdr:colOff>
      <xdr:row>0</xdr:row>
      <xdr:rowOff>349250</xdr:rowOff>
    </xdr:from>
    <xdr:to>
      <xdr:col>15</xdr:col>
      <xdr:colOff>0</xdr:colOff>
      <xdr:row>1</xdr:row>
      <xdr:rowOff>584200</xdr:rowOff>
    </xdr:to>
    <xdr:pic>
      <xdr:nvPicPr>
        <xdr:cNvPr id="70778" name="Picture 36" descr="PSEGLI_2c_v">
          <a:extLst>
            <a:ext uri="{FF2B5EF4-FFF2-40B4-BE49-F238E27FC236}">
              <a16:creationId xmlns:a16="http://schemas.microsoft.com/office/drawing/2014/main" id="{00000000-0008-0000-2A00-00007A1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9937750" y="349250"/>
          <a:ext cx="26098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1327150</xdr:colOff>
          <xdr:row>19</xdr:row>
          <xdr:rowOff>393700</xdr:rowOff>
        </xdr:from>
        <xdr:to>
          <xdr:col>6</xdr:col>
          <xdr:colOff>279400</xdr:colOff>
          <xdr:row>20</xdr:row>
          <xdr:rowOff>298450</xdr:rowOff>
        </xdr:to>
        <xdr:sp macro="" textlink="">
          <xdr:nvSpPr>
            <xdr:cNvPr id="69633" name="OptionButton1" hidden="1">
              <a:extLst>
                <a:ext uri="{63B3BB69-23CF-44E3-9099-C40C66FF867C}">
                  <a14:compatExt spid="_x0000_s69633"/>
                </a:ext>
                <a:ext uri="{FF2B5EF4-FFF2-40B4-BE49-F238E27FC236}">
                  <a16:creationId xmlns:a16="http://schemas.microsoft.com/office/drawing/2014/main" id="{00000000-0008-0000-2B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374650</xdr:rowOff>
        </xdr:from>
        <xdr:to>
          <xdr:col>10</xdr:col>
          <xdr:colOff>279400</xdr:colOff>
          <xdr:row>20</xdr:row>
          <xdr:rowOff>355600</xdr:rowOff>
        </xdr:to>
        <xdr:sp macro="" textlink="">
          <xdr:nvSpPr>
            <xdr:cNvPr id="69634" name="OptionButton2" hidden="1">
              <a:extLst>
                <a:ext uri="{63B3BB69-23CF-44E3-9099-C40C66FF867C}">
                  <a14:compatExt spid="_x0000_s69634"/>
                </a:ext>
                <a:ext uri="{FF2B5EF4-FFF2-40B4-BE49-F238E27FC236}">
                  <a16:creationId xmlns:a16="http://schemas.microsoft.com/office/drawing/2014/main" id="{00000000-0008-0000-2B00-00000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xdr:colOff>
          <xdr:row>19</xdr:row>
          <xdr:rowOff>107950</xdr:rowOff>
        </xdr:from>
        <xdr:to>
          <xdr:col>7</xdr:col>
          <xdr:colOff>152400</xdr:colOff>
          <xdr:row>20</xdr:row>
          <xdr:rowOff>508000</xdr:rowOff>
        </xdr:to>
        <xdr:sp macro="" textlink="">
          <xdr:nvSpPr>
            <xdr:cNvPr id="69635" name="Group Box 3" hidden="1">
              <a:extLst>
                <a:ext uri="{63B3BB69-23CF-44E3-9099-C40C66FF867C}">
                  <a14:compatExt spid="_x0000_s69635"/>
                </a:ext>
                <a:ext uri="{FF2B5EF4-FFF2-40B4-BE49-F238E27FC236}">
                  <a16:creationId xmlns:a16="http://schemas.microsoft.com/office/drawing/2014/main" id="{00000000-0008-0000-2B00-00000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812800</xdr:colOff>
          <xdr:row>21</xdr:row>
          <xdr:rowOff>298450</xdr:rowOff>
        </xdr:from>
        <xdr:to>
          <xdr:col>9</xdr:col>
          <xdr:colOff>76200</xdr:colOff>
          <xdr:row>22</xdr:row>
          <xdr:rowOff>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2B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641350</xdr:colOff>
          <xdr:row>21</xdr:row>
          <xdr:rowOff>298450</xdr:rowOff>
        </xdr:from>
        <xdr:to>
          <xdr:col>10</xdr:col>
          <xdr:colOff>1498600</xdr:colOff>
          <xdr:row>22</xdr:row>
          <xdr:rowOff>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2B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65</xdr:row>
          <xdr:rowOff>0</xdr:rowOff>
        </xdr:from>
        <xdr:to>
          <xdr:col>4</xdr:col>
          <xdr:colOff>393700</xdr:colOff>
          <xdr:row>69</xdr:row>
          <xdr:rowOff>152400</xdr:rowOff>
        </xdr:to>
        <xdr:sp macro="" textlink="">
          <xdr:nvSpPr>
            <xdr:cNvPr id="69641" name="Group Box 9" hidden="1">
              <a:extLst>
                <a:ext uri="{63B3BB69-23CF-44E3-9099-C40C66FF867C}">
                  <a14:compatExt spid="_x0000_s69641"/>
                </a:ext>
                <a:ext uri="{FF2B5EF4-FFF2-40B4-BE49-F238E27FC236}">
                  <a16:creationId xmlns:a16="http://schemas.microsoft.com/office/drawing/2014/main" id="{00000000-0008-0000-2B00-00000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69642" name="Option Button 10" hidden="1">
              <a:extLst>
                <a:ext uri="{63B3BB69-23CF-44E3-9099-C40C66FF867C}">
                  <a14:compatExt spid="_x0000_s69642"/>
                </a:ext>
                <a:ext uri="{FF2B5EF4-FFF2-40B4-BE49-F238E27FC236}">
                  <a16:creationId xmlns:a16="http://schemas.microsoft.com/office/drawing/2014/main" id="{00000000-0008-0000-2B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69643" name="Option Button 11" hidden="1">
              <a:extLst>
                <a:ext uri="{63B3BB69-23CF-44E3-9099-C40C66FF867C}">
                  <a14:compatExt spid="_x0000_s69643"/>
                </a:ext>
                <a:ext uri="{FF2B5EF4-FFF2-40B4-BE49-F238E27FC236}">
                  <a16:creationId xmlns:a16="http://schemas.microsoft.com/office/drawing/2014/main" id="{00000000-0008-0000-2B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65</xdr:row>
          <xdr:rowOff>0</xdr:rowOff>
        </xdr:from>
        <xdr:to>
          <xdr:col>6</xdr:col>
          <xdr:colOff>800100</xdr:colOff>
          <xdr:row>67</xdr:row>
          <xdr:rowOff>228600</xdr:rowOff>
        </xdr:to>
        <xdr:sp macro="" textlink="">
          <xdr:nvSpPr>
            <xdr:cNvPr id="69644" name="Group Box 12" hidden="1">
              <a:extLst>
                <a:ext uri="{63B3BB69-23CF-44E3-9099-C40C66FF867C}">
                  <a14:compatExt spid="_x0000_s69644"/>
                </a:ext>
                <a:ext uri="{FF2B5EF4-FFF2-40B4-BE49-F238E27FC236}">
                  <a16:creationId xmlns:a16="http://schemas.microsoft.com/office/drawing/2014/main" id="{00000000-0008-0000-2B00-00000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65</xdr:row>
          <xdr:rowOff>0</xdr:rowOff>
        </xdr:from>
        <xdr:to>
          <xdr:col>4</xdr:col>
          <xdr:colOff>393700</xdr:colOff>
          <xdr:row>68</xdr:row>
          <xdr:rowOff>152400</xdr:rowOff>
        </xdr:to>
        <xdr:sp macro="" textlink="">
          <xdr:nvSpPr>
            <xdr:cNvPr id="69645" name="Group Box 13" hidden="1">
              <a:extLst>
                <a:ext uri="{63B3BB69-23CF-44E3-9099-C40C66FF867C}">
                  <a14:compatExt spid="_x0000_s69645"/>
                </a:ext>
                <a:ext uri="{FF2B5EF4-FFF2-40B4-BE49-F238E27FC236}">
                  <a16:creationId xmlns:a16="http://schemas.microsoft.com/office/drawing/2014/main" id="{00000000-0008-0000-2B00-00000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69646" name="Option Button 14" hidden="1">
              <a:extLst>
                <a:ext uri="{63B3BB69-23CF-44E3-9099-C40C66FF867C}">
                  <a14:compatExt spid="_x0000_s69646"/>
                </a:ext>
                <a:ext uri="{FF2B5EF4-FFF2-40B4-BE49-F238E27FC236}">
                  <a16:creationId xmlns:a16="http://schemas.microsoft.com/office/drawing/2014/main" id="{00000000-0008-0000-2B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69647" name="Option Button 15" hidden="1">
              <a:extLst>
                <a:ext uri="{63B3BB69-23CF-44E3-9099-C40C66FF867C}">
                  <a14:compatExt spid="_x0000_s69647"/>
                </a:ext>
                <a:ext uri="{FF2B5EF4-FFF2-40B4-BE49-F238E27FC236}">
                  <a16:creationId xmlns:a16="http://schemas.microsoft.com/office/drawing/2014/main" id="{00000000-0008-0000-2B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65</xdr:row>
          <xdr:rowOff>0</xdr:rowOff>
        </xdr:from>
        <xdr:to>
          <xdr:col>6</xdr:col>
          <xdr:colOff>495300</xdr:colOff>
          <xdr:row>67</xdr:row>
          <xdr:rowOff>260350</xdr:rowOff>
        </xdr:to>
        <xdr:sp macro="" textlink="">
          <xdr:nvSpPr>
            <xdr:cNvPr id="69648" name="Group Box 16" hidden="1">
              <a:extLst>
                <a:ext uri="{63B3BB69-23CF-44E3-9099-C40C66FF867C}">
                  <a14:compatExt spid="_x0000_s69648"/>
                </a:ext>
                <a:ext uri="{FF2B5EF4-FFF2-40B4-BE49-F238E27FC236}">
                  <a16:creationId xmlns:a16="http://schemas.microsoft.com/office/drawing/2014/main" id="{00000000-0008-0000-2B00-00001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70</xdr:row>
          <xdr:rowOff>0</xdr:rowOff>
        </xdr:from>
        <xdr:to>
          <xdr:col>2</xdr:col>
          <xdr:colOff>95250</xdr:colOff>
          <xdr:row>71</xdr:row>
          <xdr:rowOff>76200</xdr:rowOff>
        </xdr:to>
        <xdr:sp macro="" textlink="">
          <xdr:nvSpPr>
            <xdr:cNvPr id="69650" name="OptionButton7" hidden="1">
              <a:extLst>
                <a:ext uri="{63B3BB69-23CF-44E3-9099-C40C66FF867C}">
                  <a14:compatExt spid="_x0000_s69650"/>
                </a:ext>
                <a:ext uri="{FF2B5EF4-FFF2-40B4-BE49-F238E27FC236}">
                  <a16:creationId xmlns:a16="http://schemas.microsoft.com/office/drawing/2014/main" id="{00000000-0008-0000-2B00-00001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68</xdr:row>
          <xdr:rowOff>336550</xdr:rowOff>
        </xdr:from>
        <xdr:to>
          <xdr:col>4</xdr:col>
          <xdr:colOff>393700</xdr:colOff>
          <xdr:row>72</xdr:row>
          <xdr:rowOff>31750</xdr:rowOff>
        </xdr:to>
        <xdr:sp macro="" textlink="">
          <xdr:nvSpPr>
            <xdr:cNvPr id="69652" name="Group Box 20" hidden="1">
              <a:extLst>
                <a:ext uri="{63B3BB69-23CF-44E3-9099-C40C66FF867C}">
                  <a14:compatExt spid="_x0000_s69652"/>
                </a:ext>
                <a:ext uri="{FF2B5EF4-FFF2-40B4-BE49-F238E27FC236}">
                  <a16:creationId xmlns:a16="http://schemas.microsoft.com/office/drawing/2014/main" id="{00000000-0008-0000-2B00-00001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3</xdr:col>
          <xdr:colOff>1327150</xdr:colOff>
          <xdr:row>38</xdr:row>
          <xdr:rowOff>190500</xdr:rowOff>
        </xdr:to>
        <xdr:sp macro="" textlink="">
          <xdr:nvSpPr>
            <xdr:cNvPr id="69653" name="Option Button 21" hidden="1">
              <a:extLst>
                <a:ext uri="{63B3BB69-23CF-44E3-9099-C40C66FF867C}">
                  <a14:compatExt spid="_x0000_s69653"/>
                </a:ext>
                <a:ext uri="{FF2B5EF4-FFF2-40B4-BE49-F238E27FC236}">
                  <a16:creationId xmlns:a16="http://schemas.microsoft.com/office/drawing/2014/main" id="{00000000-0008-0000-2B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1593850</xdr:colOff>
          <xdr:row>37</xdr:row>
          <xdr:rowOff>107950</xdr:rowOff>
        </xdr:from>
        <xdr:to>
          <xdr:col>4</xdr:col>
          <xdr:colOff>298450</xdr:colOff>
          <xdr:row>38</xdr:row>
          <xdr:rowOff>107950</xdr:rowOff>
        </xdr:to>
        <xdr:sp macro="" textlink="">
          <xdr:nvSpPr>
            <xdr:cNvPr id="69654" name="Option Button 22" hidden="1">
              <a:extLst>
                <a:ext uri="{63B3BB69-23CF-44E3-9099-C40C66FF867C}">
                  <a14:compatExt spid="_x0000_s69654"/>
                </a:ext>
                <a:ext uri="{FF2B5EF4-FFF2-40B4-BE49-F238E27FC236}">
                  <a16:creationId xmlns:a16="http://schemas.microsoft.com/office/drawing/2014/main" id="{00000000-0008-0000-2B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37</xdr:row>
          <xdr:rowOff>107950</xdr:rowOff>
        </xdr:from>
        <xdr:to>
          <xdr:col>5</xdr:col>
          <xdr:colOff>946150</xdr:colOff>
          <xdr:row>38</xdr:row>
          <xdr:rowOff>107950</xdr:rowOff>
        </xdr:to>
        <xdr:sp macro="" textlink="">
          <xdr:nvSpPr>
            <xdr:cNvPr id="69655" name="Option Button 23" hidden="1">
              <a:extLst>
                <a:ext uri="{63B3BB69-23CF-44E3-9099-C40C66FF867C}">
                  <a14:compatExt spid="_x0000_s69655"/>
                </a:ext>
                <a:ext uri="{FF2B5EF4-FFF2-40B4-BE49-F238E27FC236}">
                  <a16:creationId xmlns:a16="http://schemas.microsoft.com/office/drawing/2014/main" id="{00000000-0008-0000-2B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36</xdr:row>
          <xdr:rowOff>412750</xdr:rowOff>
        </xdr:from>
        <xdr:to>
          <xdr:col>14</xdr:col>
          <xdr:colOff>1289050</xdr:colOff>
          <xdr:row>39</xdr:row>
          <xdr:rowOff>76200</xdr:rowOff>
        </xdr:to>
        <xdr:sp macro="" textlink="">
          <xdr:nvSpPr>
            <xdr:cNvPr id="69657" name="Group Box 25" hidden="1">
              <a:extLst>
                <a:ext uri="{63B3BB69-23CF-44E3-9099-C40C66FF867C}">
                  <a14:compatExt spid="_x0000_s69657"/>
                </a:ext>
                <a:ext uri="{FF2B5EF4-FFF2-40B4-BE49-F238E27FC236}">
                  <a16:creationId xmlns:a16="http://schemas.microsoft.com/office/drawing/2014/main" id="{00000000-0008-0000-2B00-00001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44</xdr:row>
          <xdr:rowOff>31750</xdr:rowOff>
        </xdr:from>
        <xdr:to>
          <xdr:col>2</xdr:col>
          <xdr:colOff>133350</xdr:colOff>
          <xdr:row>45</xdr:row>
          <xdr:rowOff>107950</xdr:rowOff>
        </xdr:to>
        <xdr:sp macro="" textlink="">
          <xdr:nvSpPr>
            <xdr:cNvPr id="69659" name="OptionButton10" hidden="1">
              <a:extLst>
                <a:ext uri="{63B3BB69-23CF-44E3-9099-C40C66FF867C}">
                  <a14:compatExt spid="_x0000_s69659"/>
                </a:ext>
                <a:ext uri="{FF2B5EF4-FFF2-40B4-BE49-F238E27FC236}">
                  <a16:creationId xmlns:a16="http://schemas.microsoft.com/office/drawing/2014/main" id="{00000000-0008-0000-2B00-00001B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869950</xdr:colOff>
          <xdr:row>42</xdr:row>
          <xdr:rowOff>336550</xdr:rowOff>
        </xdr:from>
        <xdr:to>
          <xdr:col>4</xdr:col>
          <xdr:colOff>393700</xdr:colOff>
          <xdr:row>46</xdr:row>
          <xdr:rowOff>31750</xdr:rowOff>
        </xdr:to>
        <xdr:sp macro="" textlink="">
          <xdr:nvSpPr>
            <xdr:cNvPr id="69661" name="Group Box 29" hidden="1">
              <a:extLst>
                <a:ext uri="{63B3BB69-23CF-44E3-9099-C40C66FF867C}">
                  <a14:compatExt spid="_x0000_s69661"/>
                </a:ext>
                <a:ext uri="{FF2B5EF4-FFF2-40B4-BE49-F238E27FC236}">
                  <a16:creationId xmlns:a16="http://schemas.microsoft.com/office/drawing/2014/main" id="{00000000-0008-0000-2B00-00001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412750</xdr:colOff>
          <xdr:row>122</xdr:row>
          <xdr:rowOff>0</xdr:rowOff>
        </xdr:from>
        <xdr:to>
          <xdr:col>14</xdr:col>
          <xdr:colOff>850900</xdr:colOff>
          <xdr:row>124</xdr:row>
          <xdr:rowOff>146050</xdr:rowOff>
        </xdr:to>
        <xdr:sp macro="" textlink="">
          <xdr:nvSpPr>
            <xdr:cNvPr id="69671" name="CommandButton1" hidden="1">
              <a:extLst>
                <a:ext uri="{63B3BB69-23CF-44E3-9099-C40C66FF867C}">
                  <a14:compatExt spid="_x0000_s69671"/>
                </a:ext>
                <a:ext uri="{FF2B5EF4-FFF2-40B4-BE49-F238E27FC236}">
                  <a16:creationId xmlns:a16="http://schemas.microsoft.com/office/drawing/2014/main" id="{00000000-0008-0000-2B00-00002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1403350</xdr:colOff>
          <xdr:row>9</xdr:row>
          <xdr:rowOff>184150</xdr:rowOff>
        </xdr:from>
        <xdr:to>
          <xdr:col>3</xdr:col>
          <xdr:colOff>0</xdr:colOff>
          <xdr:row>10</xdr:row>
          <xdr:rowOff>0</xdr:rowOff>
        </xdr:to>
        <xdr:sp macro="" textlink="">
          <xdr:nvSpPr>
            <xdr:cNvPr id="69732" name="Check Box 100" hidden="1">
              <a:extLst>
                <a:ext uri="{63B3BB69-23CF-44E3-9099-C40C66FF867C}">
                  <a14:compatExt spid="_x0000_s69732"/>
                </a:ext>
                <a:ext uri="{FF2B5EF4-FFF2-40B4-BE49-F238E27FC236}">
                  <a16:creationId xmlns:a16="http://schemas.microsoft.com/office/drawing/2014/main" id="{00000000-0008-0000-2B00-00006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1784350</xdr:colOff>
          <xdr:row>9</xdr:row>
          <xdr:rowOff>184150</xdr:rowOff>
        </xdr:from>
        <xdr:to>
          <xdr:col>2</xdr:col>
          <xdr:colOff>0</xdr:colOff>
          <xdr:row>10</xdr:row>
          <xdr:rowOff>0</xdr:rowOff>
        </xdr:to>
        <xdr:sp macro="" textlink="">
          <xdr:nvSpPr>
            <xdr:cNvPr id="69733" name="Check Box 101" hidden="1">
              <a:extLst>
                <a:ext uri="{63B3BB69-23CF-44E3-9099-C40C66FF867C}">
                  <a14:compatExt spid="_x0000_s69733"/>
                </a:ext>
                <a:ext uri="{FF2B5EF4-FFF2-40B4-BE49-F238E27FC236}">
                  <a16:creationId xmlns:a16="http://schemas.microsoft.com/office/drawing/2014/main" id="{00000000-0008-0000-2B00-00006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1422400</xdr:colOff>
          <xdr:row>9</xdr:row>
          <xdr:rowOff>184150</xdr:rowOff>
        </xdr:from>
        <xdr:to>
          <xdr:col>3</xdr:col>
          <xdr:colOff>1593850</xdr:colOff>
          <xdr:row>10</xdr:row>
          <xdr:rowOff>0</xdr:rowOff>
        </xdr:to>
        <xdr:sp macro="" textlink="">
          <xdr:nvSpPr>
            <xdr:cNvPr id="69734" name="Check Box 102" hidden="1">
              <a:extLst>
                <a:ext uri="{63B3BB69-23CF-44E3-9099-C40C66FF867C}">
                  <a14:compatExt spid="_x0000_s69734"/>
                </a:ext>
                <a:ext uri="{FF2B5EF4-FFF2-40B4-BE49-F238E27FC236}">
                  <a16:creationId xmlns:a16="http://schemas.microsoft.com/office/drawing/2014/main" id="{00000000-0008-0000-2B00-00006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184150</xdr:rowOff>
        </xdr:from>
        <xdr:to>
          <xdr:col>3</xdr:col>
          <xdr:colOff>1422400</xdr:colOff>
          <xdr:row>10</xdr:row>
          <xdr:rowOff>0</xdr:rowOff>
        </xdr:to>
        <xdr:sp macro="" textlink="">
          <xdr:nvSpPr>
            <xdr:cNvPr id="69735" name="Check Box 103" hidden="1">
              <a:extLst>
                <a:ext uri="{63B3BB69-23CF-44E3-9099-C40C66FF867C}">
                  <a14:compatExt spid="_x0000_s69735"/>
                </a:ext>
                <a:ext uri="{FF2B5EF4-FFF2-40B4-BE49-F238E27FC236}">
                  <a16:creationId xmlns:a16="http://schemas.microsoft.com/office/drawing/2014/main" id="{00000000-0008-0000-2B00-00006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96</xdr:row>
          <xdr:rowOff>0</xdr:rowOff>
        </xdr:from>
        <xdr:to>
          <xdr:col>4</xdr:col>
          <xdr:colOff>393700</xdr:colOff>
          <xdr:row>100</xdr:row>
          <xdr:rowOff>222250</xdr:rowOff>
        </xdr:to>
        <xdr:sp macro="" textlink="">
          <xdr:nvSpPr>
            <xdr:cNvPr id="69736" name="Group Box 104" hidden="1">
              <a:extLst>
                <a:ext uri="{63B3BB69-23CF-44E3-9099-C40C66FF867C}">
                  <a14:compatExt spid="_x0000_s69736"/>
                </a:ext>
                <a:ext uri="{FF2B5EF4-FFF2-40B4-BE49-F238E27FC236}">
                  <a16:creationId xmlns:a16="http://schemas.microsoft.com/office/drawing/2014/main" id="{00000000-0008-0000-2B00-00006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103</xdr:row>
          <xdr:rowOff>0</xdr:rowOff>
        </xdr:from>
        <xdr:to>
          <xdr:col>5</xdr:col>
          <xdr:colOff>76200</xdr:colOff>
          <xdr:row>104</xdr:row>
          <xdr:rowOff>76200</xdr:rowOff>
        </xdr:to>
        <xdr:sp macro="" textlink="">
          <xdr:nvSpPr>
            <xdr:cNvPr id="69737" name="Option Button 105" hidden="1">
              <a:extLst>
                <a:ext uri="{63B3BB69-23CF-44E3-9099-C40C66FF867C}">
                  <a14:compatExt spid="_x0000_s69737"/>
                </a:ext>
                <a:ext uri="{FF2B5EF4-FFF2-40B4-BE49-F238E27FC236}">
                  <a16:creationId xmlns:a16="http://schemas.microsoft.com/office/drawing/2014/main" id="{00000000-0008-0000-2B00-00006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103</xdr:row>
          <xdr:rowOff>31750</xdr:rowOff>
        </xdr:from>
        <xdr:to>
          <xdr:col>6</xdr:col>
          <xdr:colOff>0</xdr:colOff>
          <xdr:row>104</xdr:row>
          <xdr:rowOff>31750</xdr:rowOff>
        </xdr:to>
        <xdr:sp macro="" textlink="">
          <xdr:nvSpPr>
            <xdr:cNvPr id="69738" name="Option Button 106" hidden="1">
              <a:extLst>
                <a:ext uri="{63B3BB69-23CF-44E3-9099-C40C66FF867C}">
                  <a14:compatExt spid="_x0000_s69738"/>
                </a:ext>
                <a:ext uri="{FF2B5EF4-FFF2-40B4-BE49-F238E27FC236}">
                  <a16:creationId xmlns:a16="http://schemas.microsoft.com/office/drawing/2014/main" id="{00000000-0008-0000-2B00-00006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102</xdr:row>
          <xdr:rowOff>31750</xdr:rowOff>
        </xdr:from>
        <xdr:to>
          <xdr:col>6</xdr:col>
          <xdr:colOff>800100</xdr:colOff>
          <xdr:row>104</xdr:row>
          <xdr:rowOff>260350</xdr:rowOff>
        </xdr:to>
        <xdr:sp macro="" textlink="">
          <xdr:nvSpPr>
            <xdr:cNvPr id="69739" name="Group Box 107" hidden="1">
              <a:extLst>
                <a:ext uri="{63B3BB69-23CF-44E3-9099-C40C66FF867C}">
                  <a14:compatExt spid="_x0000_s69739"/>
                </a:ext>
                <a:ext uri="{FF2B5EF4-FFF2-40B4-BE49-F238E27FC236}">
                  <a16:creationId xmlns:a16="http://schemas.microsoft.com/office/drawing/2014/main" id="{00000000-0008-0000-2B00-00006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96</xdr:row>
          <xdr:rowOff>114300</xdr:rowOff>
        </xdr:from>
        <xdr:to>
          <xdr:col>4</xdr:col>
          <xdr:colOff>393700</xdr:colOff>
          <xdr:row>100</xdr:row>
          <xdr:rowOff>69850</xdr:rowOff>
        </xdr:to>
        <xdr:sp macro="" textlink="">
          <xdr:nvSpPr>
            <xdr:cNvPr id="69740" name="Group Box 108" hidden="1">
              <a:extLst>
                <a:ext uri="{63B3BB69-23CF-44E3-9099-C40C66FF867C}">
                  <a14:compatExt spid="_x0000_s69740"/>
                </a:ext>
                <a:ext uri="{FF2B5EF4-FFF2-40B4-BE49-F238E27FC236}">
                  <a16:creationId xmlns:a16="http://schemas.microsoft.com/office/drawing/2014/main" id="{00000000-0008-0000-2B00-00006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106</xdr:row>
          <xdr:rowOff>0</xdr:rowOff>
        </xdr:from>
        <xdr:to>
          <xdr:col>5</xdr:col>
          <xdr:colOff>76200</xdr:colOff>
          <xdr:row>107</xdr:row>
          <xdr:rowOff>76200</xdr:rowOff>
        </xdr:to>
        <xdr:sp macro="" textlink="">
          <xdr:nvSpPr>
            <xdr:cNvPr id="69741" name="Option Button 109" hidden="1">
              <a:extLst>
                <a:ext uri="{63B3BB69-23CF-44E3-9099-C40C66FF867C}">
                  <a14:compatExt spid="_x0000_s69741"/>
                </a:ext>
                <a:ext uri="{FF2B5EF4-FFF2-40B4-BE49-F238E27FC236}">
                  <a16:creationId xmlns:a16="http://schemas.microsoft.com/office/drawing/2014/main" id="{00000000-0008-0000-2B00-00006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106</xdr:row>
          <xdr:rowOff>31750</xdr:rowOff>
        </xdr:from>
        <xdr:to>
          <xdr:col>6</xdr:col>
          <xdr:colOff>0</xdr:colOff>
          <xdr:row>107</xdr:row>
          <xdr:rowOff>31750</xdr:rowOff>
        </xdr:to>
        <xdr:sp macro="" textlink="">
          <xdr:nvSpPr>
            <xdr:cNvPr id="69742" name="Option Button 110" hidden="1">
              <a:extLst>
                <a:ext uri="{63B3BB69-23CF-44E3-9099-C40C66FF867C}">
                  <a14:compatExt spid="_x0000_s69742"/>
                </a:ext>
                <a:ext uri="{FF2B5EF4-FFF2-40B4-BE49-F238E27FC236}">
                  <a16:creationId xmlns:a16="http://schemas.microsoft.com/office/drawing/2014/main" id="{00000000-0008-0000-2B00-00006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105</xdr:row>
          <xdr:rowOff>107950</xdr:rowOff>
        </xdr:from>
        <xdr:to>
          <xdr:col>6</xdr:col>
          <xdr:colOff>495300</xdr:colOff>
          <xdr:row>108</xdr:row>
          <xdr:rowOff>76200</xdr:rowOff>
        </xdr:to>
        <xdr:sp macro="" textlink="">
          <xdr:nvSpPr>
            <xdr:cNvPr id="69743" name="Group Box 111" hidden="1">
              <a:extLst>
                <a:ext uri="{63B3BB69-23CF-44E3-9099-C40C66FF867C}">
                  <a14:compatExt spid="_x0000_s69743"/>
                </a:ext>
                <a:ext uri="{FF2B5EF4-FFF2-40B4-BE49-F238E27FC236}">
                  <a16:creationId xmlns:a16="http://schemas.microsoft.com/office/drawing/2014/main" id="{00000000-0008-0000-2B00-00006F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355600</xdr:colOff>
      <xdr:row>0</xdr:row>
      <xdr:rowOff>254000</xdr:rowOff>
    </xdr:from>
    <xdr:to>
      <xdr:col>14</xdr:col>
      <xdr:colOff>1301750</xdr:colOff>
      <xdr:row>1</xdr:row>
      <xdr:rowOff>482600</xdr:rowOff>
    </xdr:to>
    <xdr:pic>
      <xdr:nvPicPr>
        <xdr:cNvPr id="69753" name="Picture 36" descr="PSEGLI_2c_v">
          <a:extLst>
            <a:ext uri="{FF2B5EF4-FFF2-40B4-BE49-F238E27FC236}">
              <a16:creationId xmlns:a16="http://schemas.microsoft.com/office/drawing/2014/main" id="{00000000-0008-0000-2B00-0000791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9931400" y="254000"/>
          <a:ext cx="26543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1555750</xdr:colOff>
          <xdr:row>19</xdr:row>
          <xdr:rowOff>342900</xdr:rowOff>
        </xdr:from>
        <xdr:to>
          <xdr:col>6</xdr:col>
          <xdr:colOff>647700</xdr:colOff>
          <xdr:row>20</xdr:row>
          <xdr:rowOff>222250</xdr:rowOff>
        </xdr:to>
        <xdr:sp macro="" textlink="">
          <xdr:nvSpPr>
            <xdr:cNvPr id="68609" name="OptionButton1" hidden="1">
              <a:extLst>
                <a:ext uri="{63B3BB69-23CF-44E3-9099-C40C66FF867C}">
                  <a14:compatExt spid="_x0000_s68609"/>
                </a:ext>
                <a:ext uri="{FF2B5EF4-FFF2-40B4-BE49-F238E27FC236}">
                  <a16:creationId xmlns:a16="http://schemas.microsoft.com/office/drawing/2014/main" id="{00000000-0008-0000-2C00-00000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336550</xdr:rowOff>
        </xdr:from>
        <xdr:to>
          <xdr:col>10</xdr:col>
          <xdr:colOff>279400</xdr:colOff>
          <xdr:row>20</xdr:row>
          <xdr:rowOff>323850</xdr:rowOff>
        </xdr:to>
        <xdr:sp macro="" textlink="">
          <xdr:nvSpPr>
            <xdr:cNvPr id="68610" name="OptionButton2" hidden="1">
              <a:extLst>
                <a:ext uri="{63B3BB69-23CF-44E3-9099-C40C66FF867C}">
                  <a14:compatExt spid="_x0000_s68610"/>
                </a:ext>
                <a:ext uri="{FF2B5EF4-FFF2-40B4-BE49-F238E27FC236}">
                  <a16:creationId xmlns:a16="http://schemas.microsoft.com/office/drawing/2014/main" id="{00000000-0008-0000-2C00-00000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xdr:colOff>
          <xdr:row>19</xdr:row>
          <xdr:rowOff>107950</xdr:rowOff>
        </xdr:from>
        <xdr:to>
          <xdr:col>7</xdr:col>
          <xdr:colOff>266700</xdr:colOff>
          <xdr:row>20</xdr:row>
          <xdr:rowOff>508000</xdr:rowOff>
        </xdr:to>
        <xdr:sp macro="" textlink="">
          <xdr:nvSpPr>
            <xdr:cNvPr id="68611" name="Group Box 3" hidden="1">
              <a:extLst>
                <a:ext uri="{63B3BB69-23CF-44E3-9099-C40C66FF867C}">
                  <a14:compatExt spid="_x0000_s68611"/>
                </a:ext>
                <a:ext uri="{FF2B5EF4-FFF2-40B4-BE49-F238E27FC236}">
                  <a16:creationId xmlns:a16="http://schemas.microsoft.com/office/drawing/2014/main" id="{00000000-0008-0000-2C00-000003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812800</xdr:colOff>
          <xdr:row>21</xdr:row>
          <xdr:rowOff>190500</xdr:rowOff>
        </xdr:from>
        <xdr:to>
          <xdr:col>9</xdr:col>
          <xdr:colOff>76200</xdr:colOff>
          <xdr:row>22</xdr:row>
          <xdr:rowOff>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2C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641350</xdr:colOff>
          <xdr:row>21</xdr:row>
          <xdr:rowOff>190500</xdr:rowOff>
        </xdr:from>
        <xdr:to>
          <xdr:col>10</xdr:col>
          <xdr:colOff>1498600</xdr:colOff>
          <xdr:row>22</xdr:row>
          <xdr:rowOff>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2C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65</xdr:row>
          <xdr:rowOff>0</xdr:rowOff>
        </xdr:from>
        <xdr:to>
          <xdr:col>4</xdr:col>
          <xdr:colOff>508000</xdr:colOff>
          <xdr:row>69</xdr:row>
          <xdr:rowOff>152400</xdr:rowOff>
        </xdr:to>
        <xdr:sp macro="" textlink="">
          <xdr:nvSpPr>
            <xdr:cNvPr id="68617" name="Group Box 9" hidden="1">
              <a:extLst>
                <a:ext uri="{63B3BB69-23CF-44E3-9099-C40C66FF867C}">
                  <a14:compatExt spid="_x0000_s68617"/>
                </a:ext>
                <a:ext uri="{FF2B5EF4-FFF2-40B4-BE49-F238E27FC236}">
                  <a16:creationId xmlns:a16="http://schemas.microsoft.com/office/drawing/2014/main" id="{00000000-0008-0000-2C00-00000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68618" name="Option Button 10" hidden="1">
              <a:extLst>
                <a:ext uri="{63B3BB69-23CF-44E3-9099-C40C66FF867C}">
                  <a14:compatExt spid="_x0000_s68618"/>
                </a:ext>
                <a:ext uri="{FF2B5EF4-FFF2-40B4-BE49-F238E27FC236}">
                  <a16:creationId xmlns:a16="http://schemas.microsoft.com/office/drawing/2014/main" id="{00000000-0008-0000-2C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68619" name="Option Button 11" hidden="1">
              <a:extLst>
                <a:ext uri="{63B3BB69-23CF-44E3-9099-C40C66FF867C}">
                  <a14:compatExt spid="_x0000_s68619"/>
                </a:ext>
                <a:ext uri="{FF2B5EF4-FFF2-40B4-BE49-F238E27FC236}">
                  <a16:creationId xmlns:a16="http://schemas.microsoft.com/office/drawing/2014/main" id="{00000000-0008-0000-2C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65</xdr:row>
          <xdr:rowOff>0</xdr:rowOff>
        </xdr:from>
        <xdr:to>
          <xdr:col>6</xdr:col>
          <xdr:colOff>800100</xdr:colOff>
          <xdr:row>67</xdr:row>
          <xdr:rowOff>228600</xdr:rowOff>
        </xdr:to>
        <xdr:sp macro="" textlink="">
          <xdr:nvSpPr>
            <xdr:cNvPr id="68620" name="Group Box 12" hidden="1">
              <a:extLst>
                <a:ext uri="{63B3BB69-23CF-44E3-9099-C40C66FF867C}">
                  <a14:compatExt spid="_x0000_s68620"/>
                </a:ext>
                <a:ext uri="{FF2B5EF4-FFF2-40B4-BE49-F238E27FC236}">
                  <a16:creationId xmlns:a16="http://schemas.microsoft.com/office/drawing/2014/main" id="{00000000-0008-0000-2C00-00000C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65</xdr:row>
          <xdr:rowOff>0</xdr:rowOff>
        </xdr:from>
        <xdr:to>
          <xdr:col>4</xdr:col>
          <xdr:colOff>508000</xdr:colOff>
          <xdr:row>68</xdr:row>
          <xdr:rowOff>152400</xdr:rowOff>
        </xdr:to>
        <xdr:sp macro="" textlink="">
          <xdr:nvSpPr>
            <xdr:cNvPr id="68621" name="Group Box 13" hidden="1">
              <a:extLst>
                <a:ext uri="{63B3BB69-23CF-44E3-9099-C40C66FF867C}">
                  <a14:compatExt spid="_x0000_s68621"/>
                </a:ext>
                <a:ext uri="{FF2B5EF4-FFF2-40B4-BE49-F238E27FC236}">
                  <a16:creationId xmlns:a16="http://schemas.microsoft.com/office/drawing/2014/main" id="{00000000-0008-0000-2C00-00000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68622" name="Option Button 14" hidden="1">
              <a:extLst>
                <a:ext uri="{63B3BB69-23CF-44E3-9099-C40C66FF867C}">
                  <a14:compatExt spid="_x0000_s68622"/>
                </a:ext>
                <a:ext uri="{FF2B5EF4-FFF2-40B4-BE49-F238E27FC236}">
                  <a16:creationId xmlns:a16="http://schemas.microsoft.com/office/drawing/2014/main" id="{00000000-0008-0000-2C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68623" name="Option Button 15" hidden="1">
              <a:extLst>
                <a:ext uri="{63B3BB69-23CF-44E3-9099-C40C66FF867C}">
                  <a14:compatExt spid="_x0000_s68623"/>
                </a:ext>
                <a:ext uri="{FF2B5EF4-FFF2-40B4-BE49-F238E27FC236}">
                  <a16:creationId xmlns:a16="http://schemas.microsoft.com/office/drawing/2014/main" id="{00000000-0008-0000-2C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65</xdr:row>
          <xdr:rowOff>0</xdr:rowOff>
        </xdr:from>
        <xdr:to>
          <xdr:col>6</xdr:col>
          <xdr:colOff>495300</xdr:colOff>
          <xdr:row>67</xdr:row>
          <xdr:rowOff>260350</xdr:rowOff>
        </xdr:to>
        <xdr:sp macro="" textlink="">
          <xdr:nvSpPr>
            <xdr:cNvPr id="68624" name="Group Box 16" hidden="1">
              <a:extLst>
                <a:ext uri="{63B3BB69-23CF-44E3-9099-C40C66FF867C}">
                  <a14:compatExt spid="_x0000_s68624"/>
                </a:ext>
                <a:ext uri="{FF2B5EF4-FFF2-40B4-BE49-F238E27FC236}">
                  <a16:creationId xmlns:a16="http://schemas.microsoft.com/office/drawing/2014/main" id="{00000000-0008-0000-2C00-000010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70</xdr:row>
          <xdr:rowOff>0</xdr:rowOff>
        </xdr:from>
        <xdr:to>
          <xdr:col>2</xdr:col>
          <xdr:colOff>152400</xdr:colOff>
          <xdr:row>71</xdr:row>
          <xdr:rowOff>76200</xdr:rowOff>
        </xdr:to>
        <xdr:sp macro="" textlink="">
          <xdr:nvSpPr>
            <xdr:cNvPr id="68626" name="OptionButton7" hidden="1">
              <a:extLst>
                <a:ext uri="{63B3BB69-23CF-44E3-9099-C40C66FF867C}">
                  <a14:compatExt spid="_x0000_s68626"/>
                </a:ext>
                <a:ext uri="{FF2B5EF4-FFF2-40B4-BE49-F238E27FC236}">
                  <a16:creationId xmlns:a16="http://schemas.microsoft.com/office/drawing/2014/main" id="{00000000-0008-0000-2C00-00001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68</xdr:row>
          <xdr:rowOff>336550</xdr:rowOff>
        </xdr:from>
        <xdr:to>
          <xdr:col>4</xdr:col>
          <xdr:colOff>508000</xdr:colOff>
          <xdr:row>72</xdr:row>
          <xdr:rowOff>31750</xdr:rowOff>
        </xdr:to>
        <xdr:sp macro="" textlink="">
          <xdr:nvSpPr>
            <xdr:cNvPr id="68628" name="Group Box 20" hidden="1">
              <a:extLst>
                <a:ext uri="{63B3BB69-23CF-44E3-9099-C40C66FF867C}">
                  <a14:compatExt spid="_x0000_s68628"/>
                </a:ext>
                <a:ext uri="{FF2B5EF4-FFF2-40B4-BE49-F238E27FC236}">
                  <a16:creationId xmlns:a16="http://schemas.microsoft.com/office/drawing/2014/main" id="{00000000-0008-0000-2C00-000014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3</xdr:col>
          <xdr:colOff>1333500</xdr:colOff>
          <xdr:row>38</xdr:row>
          <xdr:rowOff>190500</xdr:rowOff>
        </xdr:to>
        <xdr:sp macro="" textlink="">
          <xdr:nvSpPr>
            <xdr:cNvPr id="68629" name="Option Button 21" hidden="1">
              <a:extLst>
                <a:ext uri="{63B3BB69-23CF-44E3-9099-C40C66FF867C}">
                  <a14:compatExt spid="_x0000_s68629"/>
                </a:ext>
                <a:ext uri="{FF2B5EF4-FFF2-40B4-BE49-F238E27FC236}">
                  <a16:creationId xmlns:a16="http://schemas.microsoft.com/office/drawing/2014/main" id="{00000000-0008-0000-2C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1250950</xdr:colOff>
          <xdr:row>37</xdr:row>
          <xdr:rowOff>107950</xdr:rowOff>
        </xdr:from>
        <xdr:to>
          <xdr:col>4</xdr:col>
          <xdr:colOff>31750</xdr:colOff>
          <xdr:row>38</xdr:row>
          <xdr:rowOff>107950</xdr:rowOff>
        </xdr:to>
        <xdr:sp macro="" textlink="">
          <xdr:nvSpPr>
            <xdr:cNvPr id="68630" name="Option Button 22" hidden="1">
              <a:extLst>
                <a:ext uri="{63B3BB69-23CF-44E3-9099-C40C66FF867C}">
                  <a14:compatExt spid="_x0000_s68630"/>
                </a:ext>
                <a:ext uri="{FF2B5EF4-FFF2-40B4-BE49-F238E27FC236}">
                  <a16:creationId xmlns:a16="http://schemas.microsoft.com/office/drawing/2014/main" id="{00000000-0008-0000-2C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37</xdr:row>
          <xdr:rowOff>107950</xdr:rowOff>
        </xdr:from>
        <xdr:to>
          <xdr:col>5</xdr:col>
          <xdr:colOff>723900</xdr:colOff>
          <xdr:row>38</xdr:row>
          <xdr:rowOff>107950</xdr:rowOff>
        </xdr:to>
        <xdr:sp macro="" textlink="">
          <xdr:nvSpPr>
            <xdr:cNvPr id="68631" name="Option Button 23" hidden="1">
              <a:extLst>
                <a:ext uri="{63B3BB69-23CF-44E3-9099-C40C66FF867C}">
                  <a14:compatExt spid="_x0000_s68631"/>
                </a:ext>
                <a:ext uri="{FF2B5EF4-FFF2-40B4-BE49-F238E27FC236}">
                  <a16:creationId xmlns:a16="http://schemas.microsoft.com/office/drawing/2014/main" id="{00000000-0008-0000-2C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36</xdr:row>
          <xdr:rowOff>412750</xdr:rowOff>
        </xdr:from>
        <xdr:to>
          <xdr:col>14</xdr:col>
          <xdr:colOff>1403350</xdr:colOff>
          <xdr:row>39</xdr:row>
          <xdr:rowOff>76200</xdr:rowOff>
        </xdr:to>
        <xdr:sp macro="" textlink="">
          <xdr:nvSpPr>
            <xdr:cNvPr id="68633" name="Group Box 25" hidden="1">
              <a:extLst>
                <a:ext uri="{63B3BB69-23CF-44E3-9099-C40C66FF867C}">
                  <a14:compatExt spid="_x0000_s68633"/>
                </a:ext>
                <a:ext uri="{FF2B5EF4-FFF2-40B4-BE49-F238E27FC236}">
                  <a16:creationId xmlns:a16="http://schemas.microsoft.com/office/drawing/2014/main" id="{00000000-0008-0000-2C00-00001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44</xdr:row>
          <xdr:rowOff>0</xdr:rowOff>
        </xdr:from>
        <xdr:to>
          <xdr:col>2</xdr:col>
          <xdr:colOff>152400</xdr:colOff>
          <xdr:row>45</xdr:row>
          <xdr:rowOff>76200</xdr:rowOff>
        </xdr:to>
        <xdr:sp macro="" textlink="">
          <xdr:nvSpPr>
            <xdr:cNvPr id="68635" name="OptionButton10" hidden="1">
              <a:extLst>
                <a:ext uri="{63B3BB69-23CF-44E3-9099-C40C66FF867C}">
                  <a14:compatExt spid="_x0000_s68635"/>
                </a:ext>
                <a:ext uri="{FF2B5EF4-FFF2-40B4-BE49-F238E27FC236}">
                  <a16:creationId xmlns:a16="http://schemas.microsoft.com/office/drawing/2014/main" id="{00000000-0008-0000-2C00-00001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869950</xdr:colOff>
          <xdr:row>42</xdr:row>
          <xdr:rowOff>336550</xdr:rowOff>
        </xdr:from>
        <xdr:to>
          <xdr:col>4</xdr:col>
          <xdr:colOff>508000</xdr:colOff>
          <xdr:row>46</xdr:row>
          <xdr:rowOff>31750</xdr:rowOff>
        </xdr:to>
        <xdr:sp macro="" textlink="">
          <xdr:nvSpPr>
            <xdr:cNvPr id="68637" name="Group Box 29" hidden="1">
              <a:extLst>
                <a:ext uri="{63B3BB69-23CF-44E3-9099-C40C66FF867C}">
                  <a14:compatExt spid="_x0000_s68637"/>
                </a:ext>
                <a:ext uri="{FF2B5EF4-FFF2-40B4-BE49-F238E27FC236}">
                  <a16:creationId xmlns:a16="http://schemas.microsoft.com/office/drawing/2014/main" id="{00000000-0008-0000-2C00-00001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508000</xdr:colOff>
          <xdr:row>120</xdr:row>
          <xdr:rowOff>0</xdr:rowOff>
        </xdr:from>
        <xdr:to>
          <xdr:col>14</xdr:col>
          <xdr:colOff>717550</xdr:colOff>
          <xdr:row>123</xdr:row>
          <xdr:rowOff>0</xdr:rowOff>
        </xdr:to>
        <xdr:sp macro="" textlink="">
          <xdr:nvSpPr>
            <xdr:cNvPr id="68648" name="CommandButton1" hidden="1">
              <a:extLst>
                <a:ext uri="{63B3BB69-23CF-44E3-9099-C40C66FF867C}">
                  <a14:compatExt spid="_x0000_s68648"/>
                </a:ext>
                <a:ext uri="{FF2B5EF4-FFF2-40B4-BE49-F238E27FC236}">
                  <a16:creationId xmlns:a16="http://schemas.microsoft.com/office/drawing/2014/main" id="{00000000-0008-0000-2C00-00002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1403350</xdr:colOff>
          <xdr:row>9</xdr:row>
          <xdr:rowOff>184150</xdr:rowOff>
        </xdr:from>
        <xdr:to>
          <xdr:col>3</xdr:col>
          <xdr:colOff>0</xdr:colOff>
          <xdr:row>10</xdr:row>
          <xdr:rowOff>0</xdr:rowOff>
        </xdr:to>
        <xdr:sp macro="" textlink="">
          <xdr:nvSpPr>
            <xdr:cNvPr id="68710" name="Check Box 102" hidden="1">
              <a:extLst>
                <a:ext uri="{63B3BB69-23CF-44E3-9099-C40C66FF867C}">
                  <a14:compatExt spid="_x0000_s68710"/>
                </a:ext>
                <a:ext uri="{FF2B5EF4-FFF2-40B4-BE49-F238E27FC236}">
                  <a16:creationId xmlns:a16="http://schemas.microsoft.com/office/drawing/2014/main" id="{00000000-0008-0000-2C00-00006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184150</xdr:rowOff>
        </xdr:from>
        <xdr:to>
          <xdr:col>1</xdr:col>
          <xdr:colOff>679450</xdr:colOff>
          <xdr:row>10</xdr:row>
          <xdr:rowOff>0</xdr:rowOff>
        </xdr:to>
        <xdr:sp macro="" textlink="">
          <xdr:nvSpPr>
            <xdr:cNvPr id="68712" name="Check Box 104" hidden="1">
              <a:extLst>
                <a:ext uri="{63B3BB69-23CF-44E3-9099-C40C66FF867C}">
                  <a14:compatExt spid="_x0000_s68712"/>
                </a:ext>
                <a:ext uri="{FF2B5EF4-FFF2-40B4-BE49-F238E27FC236}">
                  <a16:creationId xmlns:a16="http://schemas.microsoft.com/office/drawing/2014/main" id="{00000000-0008-0000-2C00-00006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1524000</xdr:colOff>
          <xdr:row>9</xdr:row>
          <xdr:rowOff>152400</xdr:rowOff>
        </xdr:from>
        <xdr:to>
          <xdr:col>5</xdr:col>
          <xdr:colOff>222250</xdr:colOff>
          <xdr:row>10</xdr:row>
          <xdr:rowOff>0</xdr:rowOff>
        </xdr:to>
        <xdr:sp macro="" textlink="">
          <xdr:nvSpPr>
            <xdr:cNvPr id="68713" name="Check Box 105" hidden="1">
              <a:extLst>
                <a:ext uri="{63B3BB69-23CF-44E3-9099-C40C66FF867C}">
                  <a14:compatExt spid="_x0000_s68713"/>
                </a:ext>
                <a:ext uri="{FF2B5EF4-FFF2-40B4-BE49-F238E27FC236}">
                  <a16:creationId xmlns:a16="http://schemas.microsoft.com/office/drawing/2014/main" id="{00000000-0008-0000-2C00-00006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146050</xdr:colOff>
          <xdr:row>9</xdr:row>
          <xdr:rowOff>184150</xdr:rowOff>
        </xdr:from>
        <xdr:to>
          <xdr:col>3</xdr:col>
          <xdr:colOff>1555750</xdr:colOff>
          <xdr:row>10</xdr:row>
          <xdr:rowOff>0</xdr:rowOff>
        </xdr:to>
        <xdr:sp macro="" textlink="">
          <xdr:nvSpPr>
            <xdr:cNvPr id="68714" name="Check Box 106" hidden="1">
              <a:extLst>
                <a:ext uri="{63B3BB69-23CF-44E3-9099-C40C66FF867C}">
                  <a14:compatExt spid="_x0000_s68714"/>
                </a:ext>
                <a:ext uri="{FF2B5EF4-FFF2-40B4-BE49-F238E27FC236}">
                  <a16:creationId xmlns:a16="http://schemas.microsoft.com/office/drawing/2014/main" id="{00000000-0008-0000-2C00-00006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96</xdr:row>
          <xdr:rowOff>0</xdr:rowOff>
        </xdr:from>
        <xdr:to>
          <xdr:col>4</xdr:col>
          <xdr:colOff>508000</xdr:colOff>
          <xdr:row>100</xdr:row>
          <xdr:rowOff>222250</xdr:rowOff>
        </xdr:to>
        <xdr:sp macro="" textlink="">
          <xdr:nvSpPr>
            <xdr:cNvPr id="68715" name="Group Box 107" hidden="1">
              <a:extLst>
                <a:ext uri="{63B3BB69-23CF-44E3-9099-C40C66FF867C}">
                  <a14:compatExt spid="_x0000_s68715"/>
                </a:ext>
                <a:ext uri="{FF2B5EF4-FFF2-40B4-BE49-F238E27FC236}">
                  <a16:creationId xmlns:a16="http://schemas.microsoft.com/office/drawing/2014/main" id="{00000000-0008-0000-2C00-00006B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103</xdr:row>
          <xdr:rowOff>0</xdr:rowOff>
        </xdr:from>
        <xdr:to>
          <xdr:col>5</xdr:col>
          <xdr:colOff>76200</xdr:colOff>
          <xdr:row>104</xdr:row>
          <xdr:rowOff>76200</xdr:rowOff>
        </xdr:to>
        <xdr:sp macro="" textlink="">
          <xdr:nvSpPr>
            <xdr:cNvPr id="68716" name="Option Button 108" hidden="1">
              <a:extLst>
                <a:ext uri="{63B3BB69-23CF-44E3-9099-C40C66FF867C}">
                  <a14:compatExt spid="_x0000_s68716"/>
                </a:ext>
                <a:ext uri="{FF2B5EF4-FFF2-40B4-BE49-F238E27FC236}">
                  <a16:creationId xmlns:a16="http://schemas.microsoft.com/office/drawing/2014/main" id="{00000000-0008-0000-2C00-00006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103</xdr:row>
          <xdr:rowOff>31750</xdr:rowOff>
        </xdr:from>
        <xdr:to>
          <xdr:col>6</xdr:col>
          <xdr:colOff>0</xdr:colOff>
          <xdr:row>104</xdr:row>
          <xdr:rowOff>31750</xdr:rowOff>
        </xdr:to>
        <xdr:sp macro="" textlink="">
          <xdr:nvSpPr>
            <xdr:cNvPr id="68717" name="Option Button 109" hidden="1">
              <a:extLst>
                <a:ext uri="{63B3BB69-23CF-44E3-9099-C40C66FF867C}">
                  <a14:compatExt spid="_x0000_s68717"/>
                </a:ext>
                <a:ext uri="{FF2B5EF4-FFF2-40B4-BE49-F238E27FC236}">
                  <a16:creationId xmlns:a16="http://schemas.microsoft.com/office/drawing/2014/main" id="{00000000-0008-0000-2C00-00006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102</xdr:row>
          <xdr:rowOff>31750</xdr:rowOff>
        </xdr:from>
        <xdr:to>
          <xdr:col>6</xdr:col>
          <xdr:colOff>800100</xdr:colOff>
          <xdr:row>104</xdr:row>
          <xdr:rowOff>260350</xdr:rowOff>
        </xdr:to>
        <xdr:sp macro="" textlink="">
          <xdr:nvSpPr>
            <xdr:cNvPr id="68718" name="Group Box 110" hidden="1">
              <a:extLst>
                <a:ext uri="{63B3BB69-23CF-44E3-9099-C40C66FF867C}">
                  <a14:compatExt spid="_x0000_s68718"/>
                </a:ext>
                <a:ext uri="{FF2B5EF4-FFF2-40B4-BE49-F238E27FC236}">
                  <a16:creationId xmlns:a16="http://schemas.microsoft.com/office/drawing/2014/main" id="{00000000-0008-0000-2C00-00006E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96</xdr:row>
          <xdr:rowOff>114300</xdr:rowOff>
        </xdr:from>
        <xdr:to>
          <xdr:col>4</xdr:col>
          <xdr:colOff>508000</xdr:colOff>
          <xdr:row>100</xdr:row>
          <xdr:rowOff>69850</xdr:rowOff>
        </xdr:to>
        <xdr:sp macro="" textlink="">
          <xdr:nvSpPr>
            <xdr:cNvPr id="68719" name="Group Box 111" hidden="1">
              <a:extLst>
                <a:ext uri="{63B3BB69-23CF-44E3-9099-C40C66FF867C}">
                  <a14:compatExt spid="_x0000_s68719"/>
                </a:ext>
                <a:ext uri="{FF2B5EF4-FFF2-40B4-BE49-F238E27FC236}">
                  <a16:creationId xmlns:a16="http://schemas.microsoft.com/office/drawing/2014/main" id="{00000000-0008-0000-2C00-00006F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106</xdr:row>
          <xdr:rowOff>0</xdr:rowOff>
        </xdr:from>
        <xdr:to>
          <xdr:col>5</xdr:col>
          <xdr:colOff>76200</xdr:colOff>
          <xdr:row>107</xdr:row>
          <xdr:rowOff>76200</xdr:rowOff>
        </xdr:to>
        <xdr:sp macro="" textlink="">
          <xdr:nvSpPr>
            <xdr:cNvPr id="68720" name="Option Button 112" hidden="1">
              <a:extLst>
                <a:ext uri="{63B3BB69-23CF-44E3-9099-C40C66FF867C}">
                  <a14:compatExt spid="_x0000_s68720"/>
                </a:ext>
                <a:ext uri="{FF2B5EF4-FFF2-40B4-BE49-F238E27FC236}">
                  <a16:creationId xmlns:a16="http://schemas.microsoft.com/office/drawing/2014/main" id="{00000000-0008-0000-2C00-00007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106</xdr:row>
          <xdr:rowOff>31750</xdr:rowOff>
        </xdr:from>
        <xdr:to>
          <xdr:col>6</xdr:col>
          <xdr:colOff>0</xdr:colOff>
          <xdr:row>107</xdr:row>
          <xdr:rowOff>31750</xdr:rowOff>
        </xdr:to>
        <xdr:sp macro="" textlink="">
          <xdr:nvSpPr>
            <xdr:cNvPr id="68721" name="Option Button 113" hidden="1">
              <a:extLst>
                <a:ext uri="{63B3BB69-23CF-44E3-9099-C40C66FF867C}">
                  <a14:compatExt spid="_x0000_s68721"/>
                </a:ext>
                <a:ext uri="{FF2B5EF4-FFF2-40B4-BE49-F238E27FC236}">
                  <a16:creationId xmlns:a16="http://schemas.microsoft.com/office/drawing/2014/main" id="{00000000-0008-0000-2C00-00007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105</xdr:row>
          <xdr:rowOff>107950</xdr:rowOff>
        </xdr:from>
        <xdr:to>
          <xdr:col>6</xdr:col>
          <xdr:colOff>495300</xdr:colOff>
          <xdr:row>108</xdr:row>
          <xdr:rowOff>76200</xdr:rowOff>
        </xdr:to>
        <xdr:sp macro="" textlink="">
          <xdr:nvSpPr>
            <xdr:cNvPr id="68722" name="Group Box 114" hidden="1">
              <a:extLst>
                <a:ext uri="{63B3BB69-23CF-44E3-9099-C40C66FF867C}">
                  <a14:compatExt spid="_x0000_s68722"/>
                </a:ext>
                <a:ext uri="{FF2B5EF4-FFF2-40B4-BE49-F238E27FC236}">
                  <a16:creationId xmlns:a16="http://schemas.microsoft.com/office/drawing/2014/main" id="{00000000-0008-0000-2C00-000072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495300</xdr:colOff>
      <xdr:row>0</xdr:row>
      <xdr:rowOff>120650</xdr:rowOff>
    </xdr:from>
    <xdr:to>
      <xdr:col>15</xdr:col>
      <xdr:colOff>0</xdr:colOff>
      <xdr:row>1</xdr:row>
      <xdr:rowOff>349250</xdr:rowOff>
    </xdr:to>
    <xdr:pic>
      <xdr:nvPicPr>
        <xdr:cNvPr id="68732" name="Picture 36" descr="PSEGLI_2c_v">
          <a:extLst>
            <a:ext uri="{FF2B5EF4-FFF2-40B4-BE49-F238E27FC236}">
              <a16:creationId xmlns:a16="http://schemas.microsoft.com/office/drawing/2014/main" id="{00000000-0008-0000-2C00-00007C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9988550" y="120650"/>
          <a:ext cx="25844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1041400</xdr:colOff>
          <xdr:row>19</xdr:row>
          <xdr:rowOff>419100</xdr:rowOff>
        </xdr:from>
        <xdr:to>
          <xdr:col>5</xdr:col>
          <xdr:colOff>1136650</xdr:colOff>
          <xdr:row>20</xdr:row>
          <xdr:rowOff>222250</xdr:rowOff>
        </xdr:to>
        <xdr:sp macro="" textlink="">
          <xdr:nvSpPr>
            <xdr:cNvPr id="67585" name="OptionButton1" hidden="1">
              <a:extLst>
                <a:ext uri="{63B3BB69-23CF-44E3-9099-C40C66FF867C}">
                  <a14:compatExt spid="_x0000_s67585"/>
                </a:ext>
                <a:ext uri="{FF2B5EF4-FFF2-40B4-BE49-F238E27FC236}">
                  <a16:creationId xmlns:a16="http://schemas.microsoft.com/office/drawing/2014/main" id="{00000000-0008-0000-2D00-00000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19</xdr:row>
          <xdr:rowOff>412750</xdr:rowOff>
        </xdr:from>
        <xdr:to>
          <xdr:col>10</xdr:col>
          <xdr:colOff>0</xdr:colOff>
          <xdr:row>20</xdr:row>
          <xdr:rowOff>374650</xdr:rowOff>
        </xdr:to>
        <xdr:sp macro="" textlink="">
          <xdr:nvSpPr>
            <xdr:cNvPr id="67586" name="OptionButton2" hidden="1">
              <a:extLst>
                <a:ext uri="{63B3BB69-23CF-44E3-9099-C40C66FF867C}">
                  <a14:compatExt spid="_x0000_s67586"/>
                </a:ext>
                <a:ext uri="{FF2B5EF4-FFF2-40B4-BE49-F238E27FC236}">
                  <a16:creationId xmlns:a16="http://schemas.microsoft.com/office/drawing/2014/main" id="{00000000-0008-0000-2D00-00000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xdr:colOff>
          <xdr:row>19</xdr:row>
          <xdr:rowOff>107950</xdr:rowOff>
        </xdr:from>
        <xdr:to>
          <xdr:col>6</xdr:col>
          <xdr:colOff>1079500</xdr:colOff>
          <xdr:row>20</xdr:row>
          <xdr:rowOff>508000</xdr:rowOff>
        </xdr:to>
        <xdr:sp macro="" textlink="">
          <xdr:nvSpPr>
            <xdr:cNvPr id="67587" name="Group Box 3" hidden="1">
              <a:extLst>
                <a:ext uri="{63B3BB69-23CF-44E3-9099-C40C66FF867C}">
                  <a14:compatExt spid="_x0000_s67587"/>
                </a:ext>
                <a:ext uri="{FF2B5EF4-FFF2-40B4-BE49-F238E27FC236}">
                  <a16:creationId xmlns:a16="http://schemas.microsoft.com/office/drawing/2014/main" id="{00000000-0008-0000-2D00-000003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812800</xdr:colOff>
          <xdr:row>21</xdr:row>
          <xdr:rowOff>222250</xdr:rowOff>
        </xdr:from>
        <xdr:to>
          <xdr:col>9</xdr:col>
          <xdr:colOff>76200</xdr:colOff>
          <xdr:row>22</xdr:row>
          <xdr:rowOff>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2D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641350</xdr:colOff>
          <xdr:row>21</xdr:row>
          <xdr:rowOff>222250</xdr:rowOff>
        </xdr:from>
        <xdr:to>
          <xdr:col>10</xdr:col>
          <xdr:colOff>1498600</xdr:colOff>
          <xdr:row>22</xdr:row>
          <xdr:rowOff>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2D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65</xdr:row>
          <xdr:rowOff>0</xdr:rowOff>
        </xdr:from>
        <xdr:to>
          <xdr:col>4</xdr:col>
          <xdr:colOff>114300</xdr:colOff>
          <xdr:row>69</xdr:row>
          <xdr:rowOff>152400</xdr:rowOff>
        </xdr:to>
        <xdr:sp macro="" textlink="">
          <xdr:nvSpPr>
            <xdr:cNvPr id="67593" name="Group Box 9" hidden="1">
              <a:extLst>
                <a:ext uri="{63B3BB69-23CF-44E3-9099-C40C66FF867C}">
                  <a14:compatExt spid="_x0000_s67593"/>
                </a:ext>
                <a:ext uri="{FF2B5EF4-FFF2-40B4-BE49-F238E27FC236}">
                  <a16:creationId xmlns:a16="http://schemas.microsoft.com/office/drawing/2014/main" id="{00000000-0008-0000-2D00-00000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67594" name="Option Button 10" hidden="1">
              <a:extLst>
                <a:ext uri="{63B3BB69-23CF-44E3-9099-C40C66FF867C}">
                  <a14:compatExt spid="_x0000_s67594"/>
                </a:ext>
                <a:ext uri="{FF2B5EF4-FFF2-40B4-BE49-F238E27FC236}">
                  <a16:creationId xmlns:a16="http://schemas.microsoft.com/office/drawing/2014/main" id="{00000000-0008-0000-2D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67595" name="Option Button 11" hidden="1">
              <a:extLst>
                <a:ext uri="{63B3BB69-23CF-44E3-9099-C40C66FF867C}">
                  <a14:compatExt spid="_x0000_s67595"/>
                </a:ext>
                <a:ext uri="{FF2B5EF4-FFF2-40B4-BE49-F238E27FC236}">
                  <a16:creationId xmlns:a16="http://schemas.microsoft.com/office/drawing/2014/main" id="{00000000-0008-0000-2D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65</xdr:row>
          <xdr:rowOff>0</xdr:rowOff>
        </xdr:from>
        <xdr:to>
          <xdr:col>6</xdr:col>
          <xdr:colOff>800100</xdr:colOff>
          <xdr:row>67</xdr:row>
          <xdr:rowOff>228600</xdr:rowOff>
        </xdr:to>
        <xdr:sp macro="" textlink="">
          <xdr:nvSpPr>
            <xdr:cNvPr id="67596" name="Group Box 12" hidden="1">
              <a:extLst>
                <a:ext uri="{63B3BB69-23CF-44E3-9099-C40C66FF867C}">
                  <a14:compatExt spid="_x0000_s67596"/>
                </a:ext>
                <a:ext uri="{FF2B5EF4-FFF2-40B4-BE49-F238E27FC236}">
                  <a16:creationId xmlns:a16="http://schemas.microsoft.com/office/drawing/2014/main" id="{00000000-0008-0000-2D00-00000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65</xdr:row>
          <xdr:rowOff>0</xdr:rowOff>
        </xdr:from>
        <xdr:to>
          <xdr:col>4</xdr:col>
          <xdr:colOff>114300</xdr:colOff>
          <xdr:row>68</xdr:row>
          <xdr:rowOff>152400</xdr:rowOff>
        </xdr:to>
        <xdr:sp macro="" textlink="">
          <xdr:nvSpPr>
            <xdr:cNvPr id="67597" name="Group Box 13" hidden="1">
              <a:extLst>
                <a:ext uri="{63B3BB69-23CF-44E3-9099-C40C66FF867C}">
                  <a14:compatExt spid="_x0000_s67597"/>
                </a:ext>
                <a:ext uri="{FF2B5EF4-FFF2-40B4-BE49-F238E27FC236}">
                  <a16:creationId xmlns:a16="http://schemas.microsoft.com/office/drawing/2014/main" id="{00000000-0008-0000-2D00-00000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65</xdr:row>
          <xdr:rowOff>0</xdr:rowOff>
        </xdr:from>
        <xdr:to>
          <xdr:col>5</xdr:col>
          <xdr:colOff>76200</xdr:colOff>
          <xdr:row>66</xdr:row>
          <xdr:rowOff>76200</xdr:rowOff>
        </xdr:to>
        <xdr:sp macro="" textlink="">
          <xdr:nvSpPr>
            <xdr:cNvPr id="67598" name="Option Button 14" hidden="1">
              <a:extLst>
                <a:ext uri="{63B3BB69-23CF-44E3-9099-C40C66FF867C}">
                  <a14:compatExt spid="_x0000_s67598"/>
                </a:ext>
                <a:ext uri="{FF2B5EF4-FFF2-40B4-BE49-F238E27FC236}">
                  <a16:creationId xmlns:a16="http://schemas.microsoft.com/office/drawing/2014/main" id="{00000000-0008-0000-2D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65</xdr:row>
          <xdr:rowOff>0</xdr:rowOff>
        </xdr:from>
        <xdr:to>
          <xdr:col>6</xdr:col>
          <xdr:colOff>0</xdr:colOff>
          <xdr:row>66</xdr:row>
          <xdr:rowOff>0</xdr:rowOff>
        </xdr:to>
        <xdr:sp macro="" textlink="">
          <xdr:nvSpPr>
            <xdr:cNvPr id="67599" name="Option Button 15" hidden="1">
              <a:extLst>
                <a:ext uri="{63B3BB69-23CF-44E3-9099-C40C66FF867C}">
                  <a14:compatExt spid="_x0000_s67599"/>
                </a:ext>
                <a:ext uri="{FF2B5EF4-FFF2-40B4-BE49-F238E27FC236}">
                  <a16:creationId xmlns:a16="http://schemas.microsoft.com/office/drawing/2014/main" id="{00000000-0008-0000-2D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65</xdr:row>
          <xdr:rowOff>0</xdr:rowOff>
        </xdr:from>
        <xdr:to>
          <xdr:col>6</xdr:col>
          <xdr:colOff>495300</xdr:colOff>
          <xdr:row>67</xdr:row>
          <xdr:rowOff>260350</xdr:rowOff>
        </xdr:to>
        <xdr:sp macro="" textlink="">
          <xdr:nvSpPr>
            <xdr:cNvPr id="67600" name="Group Box 16" hidden="1">
              <a:extLst>
                <a:ext uri="{63B3BB69-23CF-44E3-9099-C40C66FF867C}">
                  <a14:compatExt spid="_x0000_s67600"/>
                </a:ext>
                <a:ext uri="{FF2B5EF4-FFF2-40B4-BE49-F238E27FC236}">
                  <a16:creationId xmlns:a16="http://schemas.microsoft.com/office/drawing/2014/main" id="{00000000-0008-0000-2D00-000010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70</xdr:row>
          <xdr:rowOff>0</xdr:rowOff>
        </xdr:from>
        <xdr:to>
          <xdr:col>2</xdr:col>
          <xdr:colOff>146050</xdr:colOff>
          <xdr:row>71</xdr:row>
          <xdr:rowOff>76200</xdr:rowOff>
        </xdr:to>
        <xdr:sp macro="" textlink="">
          <xdr:nvSpPr>
            <xdr:cNvPr id="67602" name="OptionButton7" hidden="1">
              <a:extLst>
                <a:ext uri="{63B3BB69-23CF-44E3-9099-C40C66FF867C}">
                  <a14:compatExt spid="_x0000_s67602"/>
                </a:ext>
                <a:ext uri="{FF2B5EF4-FFF2-40B4-BE49-F238E27FC236}">
                  <a16:creationId xmlns:a16="http://schemas.microsoft.com/office/drawing/2014/main" id="{00000000-0008-0000-2D00-00001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68</xdr:row>
          <xdr:rowOff>336550</xdr:rowOff>
        </xdr:from>
        <xdr:to>
          <xdr:col>4</xdr:col>
          <xdr:colOff>114300</xdr:colOff>
          <xdr:row>72</xdr:row>
          <xdr:rowOff>31750</xdr:rowOff>
        </xdr:to>
        <xdr:sp macro="" textlink="">
          <xdr:nvSpPr>
            <xdr:cNvPr id="67604" name="Group Box 20" hidden="1">
              <a:extLst>
                <a:ext uri="{63B3BB69-23CF-44E3-9099-C40C66FF867C}">
                  <a14:compatExt spid="_x0000_s67604"/>
                </a:ext>
                <a:ext uri="{FF2B5EF4-FFF2-40B4-BE49-F238E27FC236}">
                  <a16:creationId xmlns:a16="http://schemas.microsoft.com/office/drawing/2014/main" id="{00000000-0008-0000-2D00-000014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1327150</xdr:colOff>
          <xdr:row>37</xdr:row>
          <xdr:rowOff>190500</xdr:rowOff>
        </xdr:from>
        <xdr:to>
          <xdr:col>3</xdr:col>
          <xdr:colOff>1346200</xdr:colOff>
          <xdr:row>38</xdr:row>
          <xdr:rowOff>190500</xdr:rowOff>
        </xdr:to>
        <xdr:sp macro="" textlink="">
          <xdr:nvSpPr>
            <xdr:cNvPr id="67605" name="Option Button 21" hidden="1">
              <a:extLst>
                <a:ext uri="{63B3BB69-23CF-44E3-9099-C40C66FF867C}">
                  <a14:compatExt spid="_x0000_s67605"/>
                </a:ext>
                <a:ext uri="{FF2B5EF4-FFF2-40B4-BE49-F238E27FC236}">
                  <a16:creationId xmlns:a16="http://schemas.microsoft.com/office/drawing/2014/main" id="{00000000-0008-0000-2D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1593850</xdr:colOff>
          <xdr:row>37</xdr:row>
          <xdr:rowOff>107950</xdr:rowOff>
        </xdr:from>
        <xdr:to>
          <xdr:col>4</xdr:col>
          <xdr:colOff>50800</xdr:colOff>
          <xdr:row>38</xdr:row>
          <xdr:rowOff>107950</xdr:rowOff>
        </xdr:to>
        <xdr:sp macro="" textlink="">
          <xdr:nvSpPr>
            <xdr:cNvPr id="67606" name="Option Button 22" hidden="1">
              <a:extLst>
                <a:ext uri="{63B3BB69-23CF-44E3-9099-C40C66FF867C}">
                  <a14:compatExt spid="_x0000_s67606"/>
                </a:ext>
                <a:ext uri="{FF2B5EF4-FFF2-40B4-BE49-F238E27FC236}">
                  <a16:creationId xmlns:a16="http://schemas.microsoft.com/office/drawing/2014/main" id="{00000000-0008-0000-2D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37</xdr:row>
          <xdr:rowOff>107950</xdr:rowOff>
        </xdr:from>
        <xdr:to>
          <xdr:col>5</xdr:col>
          <xdr:colOff>946150</xdr:colOff>
          <xdr:row>38</xdr:row>
          <xdr:rowOff>107950</xdr:rowOff>
        </xdr:to>
        <xdr:sp macro="" textlink="">
          <xdr:nvSpPr>
            <xdr:cNvPr id="67607" name="Option Button 23" hidden="1">
              <a:extLst>
                <a:ext uri="{63B3BB69-23CF-44E3-9099-C40C66FF867C}">
                  <a14:compatExt spid="_x0000_s67607"/>
                </a:ext>
                <a:ext uri="{FF2B5EF4-FFF2-40B4-BE49-F238E27FC236}">
                  <a16:creationId xmlns:a16="http://schemas.microsoft.com/office/drawing/2014/main" id="{00000000-0008-0000-2D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800100</xdr:colOff>
          <xdr:row>36</xdr:row>
          <xdr:rowOff>412750</xdr:rowOff>
        </xdr:from>
        <xdr:to>
          <xdr:col>14</xdr:col>
          <xdr:colOff>1060450</xdr:colOff>
          <xdr:row>39</xdr:row>
          <xdr:rowOff>76200</xdr:rowOff>
        </xdr:to>
        <xdr:sp macro="" textlink="">
          <xdr:nvSpPr>
            <xdr:cNvPr id="67609" name="Group Box 25" hidden="1">
              <a:extLst>
                <a:ext uri="{63B3BB69-23CF-44E3-9099-C40C66FF867C}">
                  <a14:compatExt spid="_x0000_s67609"/>
                </a:ext>
                <a:ext uri="{FF2B5EF4-FFF2-40B4-BE49-F238E27FC236}">
                  <a16:creationId xmlns:a16="http://schemas.microsoft.com/office/drawing/2014/main" id="{00000000-0008-0000-2D00-00001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45</xdr:row>
          <xdr:rowOff>0</xdr:rowOff>
        </xdr:from>
        <xdr:to>
          <xdr:col>2</xdr:col>
          <xdr:colOff>95250</xdr:colOff>
          <xdr:row>46</xdr:row>
          <xdr:rowOff>76200</xdr:rowOff>
        </xdr:to>
        <xdr:sp macro="" textlink="">
          <xdr:nvSpPr>
            <xdr:cNvPr id="67611" name="OptionButton10" hidden="1">
              <a:extLst>
                <a:ext uri="{63B3BB69-23CF-44E3-9099-C40C66FF867C}">
                  <a14:compatExt spid="_x0000_s67611"/>
                </a:ext>
                <a:ext uri="{FF2B5EF4-FFF2-40B4-BE49-F238E27FC236}">
                  <a16:creationId xmlns:a16="http://schemas.microsoft.com/office/drawing/2014/main" id="{00000000-0008-0000-2D00-00001B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869950</xdr:colOff>
          <xdr:row>42</xdr:row>
          <xdr:rowOff>336550</xdr:rowOff>
        </xdr:from>
        <xdr:to>
          <xdr:col>4</xdr:col>
          <xdr:colOff>114300</xdr:colOff>
          <xdr:row>46</xdr:row>
          <xdr:rowOff>31750</xdr:rowOff>
        </xdr:to>
        <xdr:sp macro="" textlink="">
          <xdr:nvSpPr>
            <xdr:cNvPr id="67613" name="Group Box 29" hidden="1">
              <a:extLst>
                <a:ext uri="{63B3BB69-23CF-44E3-9099-C40C66FF867C}">
                  <a14:compatExt spid="_x0000_s67613"/>
                </a:ext>
                <a:ext uri="{FF2B5EF4-FFF2-40B4-BE49-F238E27FC236}">
                  <a16:creationId xmlns:a16="http://schemas.microsoft.com/office/drawing/2014/main" id="{00000000-0008-0000-2D00-00001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1403350</xdr:colOff>
          <xdr:row>9</xdr:row>
          <xdr:rowOff>184150</xdr:rowOff>
        </xdr:from>
        <xdr:to>
          <xdr:col>3</xdr:col>
          <xdr:colOff>0</xdr:colOff>
          <xdr:row>10</xdr:row>
          <xdr:rowOff>0</xdr:rowOff>
        </xdr:to>
        <xdr:sp macro="" textlink="">
          <xdr:nvSpPr>
            <xdr:cNvPr id="67679" name="Check Box 95" hidden="1">
              <a:extLst>
                <a:ext uri="{63B3BB69-23CF-44E3-9099-C40C66FF867C}">
                  <a14:compatExt spid="_x0000_s67679"/>
                </a:ext>
                <a:ext uri="{FF2B5EF4-FFF2-40B4-BE49-F238E27FC236}">
                  <a16:creationId xmlns:a16="http://schemas.microsoft.com/office/drawing/2014/main" id="{00000000-0008-0000-2D00-00005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1517650</xdr:colOff>
          <xdr:row>9</xdr:row>
          <xdr:rowOff>184150</xdr:rowOff>
        </xdr:from>
        <xdr:to>
          <xdr:col>4</xdr:col>
          <xdr:colOff>908050</xdr:colOff>
          <xdr:row>9</xdr:row>
          <xdr:rowOff>298450</xdr:rowOff>
        </xdr:to>
        <xdr:sp macro="" textlink="">
          <xdr:nvSpPr>
            <xdr:cNvPr id="67680" name="Check Box 96" hidden="1">
              <a:extLst>
                <a:ext uri="{63B3BB69-23CF-44E3-9099-C40C66FF867C}">
                  <a14:compatExt spid="_x0000_s67680"/>
                </a:ext>
                <a:ext uri="{FF2B5EF4-FFF2-40B4-BE49-F238E27FC236}">
                  <a16:creationId xmlns:a16="http://schemas.microsoft.com/office/drawing/2014/main" id="{00000000-0008-0000-2D00-00006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9</xdr:row>
          <xdr:rowOff>190500</xdr:rowOff>
        </xdr:from>
        <xdr:to>
          <xdr:col>3</xdr:col>
          <xdr:colOff>1555750</xdr:colOff>
          <xdr:row>10</xdr:row>
          <xdr:rowOff>0</xdr:rowOff>
        </xdr:to>
        <xdr:sp macro="" textlink="">
          <xdr:nvSpPr>
            <xdr:cNvPr id="67682" name="Check Box 98" hidden="1">
              <a:extLst>
                <a:ext uri="{63B3BB69-23CF-44E3-9099-C40C66FF867C}">
                  <a14:compatExt spid="_x0000_s67682"/>
                </a:ext>
                <a:ext uri="{FF2B5EF4-FFF2-40B4-BE49-F238E27FC236}">
                  <a16:creationId xmlns:a16="http://schemas.microsoft.com/office/drawing/2014/main" id="{00000000-0008-0000-2D00-00006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1403350</xdr:colOff>
          <xdr:row>9</xdr:row>
          <xdr:rowOff>184150</xdr:rowOff>
        </xdr:from>
        <xdr:to>
          <xdr:col>3</xdr:col>
          <xdr:colOff>0</xdr:colOff>
          <xdr:row>10</xdr:row>
          <xdr:rowOff>0</xdr:rowOff>
        </xdr:to>
        <xdr:sp macro="" textlink="">
          <xdr:nvSpPr>
            <xdr:cNvPr id="67683" name="Check Box 99" hidden="1">
              <a:extLst>
                <a:ext uri="{63B3BB69-23CF-44E3-9099-C40C66FF867C}">
                  <a14:compatExt spid="_x0000_s67683"/>
                </a:ext>
                <a:ext uri="{FF2B5EF4-FFF2-40B4-BE49-F238E27FC236}">
                  <a16:creationId xmlns:a16="http://schemas.microsoft.com/office/drawing/2014/main" id="{00000000-0008-0000-2D00-00006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9</xdr:row>
          <xdr:rowOff>184150</xdr:rowOff>
        </xdr:from>
        <xdr:to>
          <xdr:col>1</xdr:col>
          <xdr:colOff>679450</xdr:colOff>
          <xdr:row>10</xdr:row>
          <xdr:rowOff>0</xdr:rowOff>
        </xdr:to>
        <xdr:sp macro="" textlink="">
          <xdr:nvSpPr>
            <xdr:cNvPr id="67684" name="Check Box 100" hidden="1">
              <a:extLst>
                <a:ext uri="{63B3BB69-23CF-44E3-9099-C40C66FF867C}">
                  <a14:compatExt spid="_x0000_s67684"/>
                </a:ext>
                <a:ext uri="{FF2B5EF4-FFF2-40B4-BE49-F238E27FC236}">
                  <a16:creationId xmlns:a16="http://schemas.microsoft.com/office/drawing/2014/main" id="{00000000-0008-0000-2D00-00006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96</xdr:row>
          <xdr:rowOff>0</xdr:rowOff>
        </xdr:from>
        <xdr:to>
          <xdr:col>4</xdr:col>
          <xdr:colOff>114300</xdr:colOff>
          <xdr:row>100</xdr:row>
          <xdr:rowOff>222250</xdr:rowOff>
        </xdr:to>
        <xdr:sp macro="" textlink="">
          <xdr:nvSpPr>
            <xdr:cNvPr id="67685" name="Group Box 101" hidden="1">
              <a:extLst>
                <a:ext uri="{63B3BB69-23CF-44E3-9099-C40C66FF867C}">
                  <a14:compatExt spid="_x0000_s67685"/>
                </a:ext>
                <a:ext uri="{FF2B5EF4-FFF2-40B4-BE49-F238E27FC236}">
                  <a16:creationId xmlns:a16="http://schemas.microsoft.com/office/drawing/2014/main" id="{00000000-0008-0000-2D00-000065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103</xdr:row>
          <xdr:rowOff>0</xdr:rowOff>
        </xdr:from>
        <xdr:to>
          <xdr:col>5</xdr:col>
          <xdr:colOff>76200</xdr:colOff>
          <xdr:row>104</xdr:row>
          <xdr:rowOff>76200</xdr:rowOff>
        </xdr:to>
        <xdr:sp macro="" textlink="">
          <xdr:nvSpPr>
            <xdr:cNvPr id="67686" name="Option Button 102" hidden="1">
              <a:extLst>
                <a:ext uri="{63B3BB69-23CF-44E3-9099-C40C66FF867C}">
                  <a14:compatExt spid="_x0000_s67686"/>
                </a:ext>
                <a:ext uri="{FF2B5EF4-FFF2-40B4-BE49-F238E27FC236}">
                  <a16:creationId xmlns:a16="http://schemas.microsoft.com/office/drawing/2014/main" id="{00000000-0008-0000-2D00-00006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103</xdr:row>
          <xdr:rowOff>31750</xdr:rowOff>
        </xdr:from>
        <xdr:to>
          <xdr:col>6</xdr:col>
          <xdr:colOff>0</xdr:colOff>
          <xdr:row>104</xdr:row>
          <xdr:rowOff>31750</xdr:rowOff>
        </xdr:to>
        <xdr:sp macro="" textlink="">
          <xdr:nvSpPr>
            <xdr:cNvPr id="67687" name="Option Button 103" hidden="1">
              <a:extLst>
                <a:ext uri="{63B3BB69-23CF-44E3-9099-C40C66FF867C}">
                  <a14:compatExt spid="_x0000_s67687"/>
                </a:ext>
                <a:ext uri="{FF2B5EF4-FFF2-40B4-BE49-F238E27FC236}">
                  <a16:creationId xmlns:a16="http://schemas.microsoft.com/office/drawing/2014/main" id="{00000000-0008-0000-2D00-00006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565150</xdr:colOff>
          <xdr:row>102</xdr:row>
          <xdr:rowOff>31750</xdr:rowOff>
        </xdr:from>
        <xdr:to>
          <xdr:col>6</xdr:col>
          <xdr:colOff>800100</xdr:colOff>
          <xdr:row>104</xdr:row>
          <xdr:rowOff>260350</xdr:rowOff>
        </xdr:to>
        <xdr:sp macro="" textlink="">
          <xdr:nvSpPr>
            <xdr:cNvPr id="67688" name="Group Box 104" hidden="1">
              <a:extLst>
                <a:ext uri="{63B3BB69-23CF-44E3-9099-C40C66FF867C}">
                  <a14:compatExt spid="_x0000_s67688"/>
                </a:ext>
                <a:ext uri="{FF2B5EF4-FFF2-40B4-BE49-F238E27FC236}">
                  <a16:creationId xmlns:a16="http://schemas.microsoft.com/office/drawing/2014/main" id="{00000000-0008-0000-2D00-000068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565150</xdr:colOff>
          <xdr:row>96</xdr:row>
          <xdr:rowOff>114300</xdr:rowOff>
        </xdr:from>
        <xdr:to>
          <xdr:col>4</xdr:col>
          <xdr:colOff>114300</xdr:colOff>
          <xdr:row>100</xdr:row>
          <xdr:rowOff>69850</xdr:rowOff>
        </xdr:to>
        <xdr:sp macro="" textlink="">
          <xdr:nvSpPr>
            <xdr:cNvPr id="67689" name="Group Box 105" hidden="1">
              <a:extLst>
                <a:ext uri="{63B3BB69-23CF-44E3-9099-C40C66FF867C}">
                  <a14:compatExt spid="_x0000_s67689"/>
                </a:ext>
                <a:ext uri="{FF2B5EF4-FFF2-40B4-BE49-F238E27FC236}">
                  <a16:creationId xmlns:a16="http://schemas.microsoft.com/office/drawing/2014/main" id="{00000000-0008-0000-2D00-00006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641350</xdr:colOff>
          <xdr:row>106</xdr:row>
          <xdr:rowOff>0</xdr:rowOff>
        </xdr:from>
        <xdr:to>
          <xdr:col>5</xdr:col>
          <xdr:colOff>76200</xdr:colOff>
          <xdr:row>107</xdr:row>
          <xdr:rowOff>76200</xdr:rowOff>
        </xdr:to>
        <xdr:sp macro="" textlink="">
          <xdr:nvSpPr>
            <xdr:cNvPr id="67690" name="Option Button 106" hidden="1">
              <a:extLst>
                <a:ext uri="{63B3BB69-23CF-44E3-9099-C40C66FF867C}">
                  <a14:compatExt spid="_x0000_s67690"/>
                </a:ext>
                <a:ext uri="{FF2B5EF4-FFF2-40B4-BE49-F238E27FC236}">
                  <a16:creationId xmlns:a16="http://schemas.microsoft.com/office/drawing/2014/main" id="{00000000-0008-0000-2D00-00006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869950</xdr:colOff>
          <xdr:row>106</xdr:row>
          <xdr:rowOff>31750</xdr:rowOff>
        </xdr:from>
        <xdr:to>
          <xdr:col>6</xdr:col>
          <xdr:colOff>0</xdr:colOff>
          <xdr:row>107</xdr:row>
          <xdr:rowOff>31750</xdr:rowOff>
        </xdr:to>
        <xdr:sp macro="" textlink="">
          <xdr:nvSpPr>
            <xdr:cNvPr id="67691" name="Option Button 107" hidden="1">
              <a:extLst>
                <a:ext uri="{63B3BB69-23CF-44E3-9099-C40C66FF867C}">
                  <a14:compatExt spid="_x0000_s67691"/>
                </a:ext>
                <a:ext uri="{FF2B5EF4-FFF2-40B4-BE49-F238E27FC236}">
                  <a16:creationId xmlns:a16="http://schemas.microsoft.com/office/drawing/2014/main" id="{00000000-0008-0000-2D00-00006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412750</xdr:colOff>
          <xdr:row>105</xdr:row>
          <xdr:rowOff>107950</xdr:rowOff>
        </xdr:from>
        <xdr:to>
          <xdr:col>6</xdr:col>
          <xdr:colOff>495300</xdr:colOff>
          <xdr:row>108</xdr:row>
          <xdr:rowOff>76200</xdr:rowOff>
        </xdr:to>
        <xdr:sp macro="" textlink="">
          <xdr:nvSpPr>
            <xdr:cNvPr id="67692" name="Group Box 108" hidden="1">
              <a:extLst>
                <a:ext uri="{63B3BB69-23CF-44E3-9099-C40C66FF867C}">
                  <a14:compatExt spid="_x0000_s67692"/>
                </a:ext>
                <a:ext uri="{FF2B5EF4-FFF2-40B4-BE49-F238E27FC236}">
                  <a16:creationId xmlns:a16="http://schemas.microsoft.com/office/drawing/2014/main" id="{00000000-0008-0000-2D00-00006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812800</xdr:colOff>
      <xdr:row>0</xdr:row>
      <xdr:rowOff>266700</xdr:rowOff>
    </xdr:from>
    <xdr:to>
      <xdr:col>15</xdr:col>
      <xdr:colOff>0</xdr:colOff>
      <xdr:row>1</xdr:row>
      <xdr:rowOff>495300</xdr:rowOff>
    </xdr:to>
    <xdr:pic>
      <xdr:nvPicPr>
        <xdr:cNvPr id="67702" name="Picture 36" descr="PSEGLI_2c_v">
          <a:extLst>
            <a:ext uri="{FF2B5EF4-FFF2-40B4-BE49-F238E27FC236}">
              <a16:creationId xmlns:a16="http://schemas.microsoft.com/office/drawing/2014/main" id="{00000000-0008-0000-2D00-0000760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483850" y="266700"/>
          <a:ext cx="255270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12</xdr:row>
          <xdr:rowOff>0</xdr:rowOff>
        </xdr:from>
        <xdr:to>
          <xdr:col>4</xdr:col>
          <xdr:colOff>565150</xdr:colOff>
          <xdr:row>13</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2E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Airflow and Charge testing is not applicable due to installation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12</xdr:row>
          <xdr:rowOff>527050</xdr:rowOff>
        </xdr:from>
        <xdr:to>
          <xdr:col>2</xdr:col>
          <xdr:colOff>723900</xdr:colOff>
          <xdr:row>14</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2E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Airflow complete.  See attached.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23</xdr:row>
          <xdr:rowOff>146050</xdr:rowOff>
        </xdr:from>
        <xdr:to>
          <xdr:col>8</xdr:col>
          <xdr:colOff>717550</xdr:colOff>
          <xdr:row>24</xdr:row>
          <xdr:rowOff>146050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2E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Check mailed to my Home Address or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69850</xdr:rowOff>
        </xdr:from>
        <xdr:to>
          <xdr:col>3</xdr:col>
          <xdr:colOff>0</xdr:colOff>
          <xdr:row>25</xdr:row>
          <xdr:rowOff>107950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2E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 to my installation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184150</xdr:rowOff>
        </xdr:from>
        <xdr:to>
          <xdr:col>4</xdr:col>
          <xdr:colOff>31750</xdr:colOff>
          <xdr:row>24</xdr:row>
          <xdr:rowOff>107950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2E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Credited to my PSEG Long Island electric account</a:t>
              </a:r>
            </a:p>
          </xdr:txBody>
        </xdr:sp>
        <xdr:clientData/>
      </xdr:twoCellAnchor>
    </mc:Choice>
    <mc:Fallback/>
  </mc:AlternateContent>
  <xdr:twoCellAnchor editAs="oneCell">
    <xdr:from>
      <xdr:col>7</xdr:col>
      <xdr:colOff>1276350</xdr:colOff>
      <xdr:row>0</xdr:row>
      <xdr:rowOff>171450</xdr:rowOff>
    </xdr:from>
    <xdr:to>
      <xdr:col>11</xdr:col>
      <xdr:colOff>1035050</xdr:colOff>
      <xdr:row>1</xdr:row>
      <xdr:rowOff>323850</xdr:rowOff>
    </xdr:to>
    <xdr:pic>
      <xdr:nvPicPr>
        <xdr:cNvPr id="26640" name="Picture 2">
          <a:extLst>
            <a:ext uri="{FF2B5EF4-FFF2-40B4-BE49-F238E27FC236}">
              <a16:creationId xmlns:a16="http://schemas.microsoft.com/office/drawing/2014/main" id="{00000000-0008-0000-2E00-000010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350" y="171450"/>
          <a:ext cx="33147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667</xdr:row>
      <xdr:rowOff>0</xdr:rowOff>
    </xdr:from>
    <xdr:to>
      <xdr:col>1</xdr:col>
      <xdr:colOff>11551444</xdr:colOff>
      <xdr:row>680</xdr:row>
      <xdr:rowOff>1059</xdr:rowOff>
    </xdr:to>
    <xdr:pic>
      <xdr:nvPicPr>
        <xdr:cNvPr id="185367" name="Picture 1">
          <a:extLst>
            <a:ext uri="{FF2B5EF4-FFF2-40B4-BE49-F238E27FC236}">
              <a16:creationId xmlns:a16="http://schemas.microsoft.com/office/drawing/2014/main" id="{00000000-0008-0000-0400-000017D4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0" y="124301250"/>
          <a:ext cx="11550650" cy="239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44450</xdr:colOff>
      <xdr:row>690</xdr:row>
      <xdr:rowOff>44450</xdr:rowOff>
    </xdr:from>
    <xdr:to>
      <xdr:col>1</xdr:col>
      <xdr:colOff>7906616</xdr:colOff>
      <xdr:row>702</xdr:row>
      <xdr:rowOff>114300</xdr:rowOff>
    </xdr:to>
    <xdr:pic>
      <xdr:nvPicPr>
        <xdr:cNvPr id="185368" name="Picture 2">
          <a:extLst>
            <a:ext uri="{FF2B5EF4-FFF2-40B4-BE49-F238E27FC236}">
              <a16:creationId xmlns:a16="http://schemas.microsoft.com/office/drawing/2014/main" id="{00000000-0008-0000-0400-000018D4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0850" y="128581150"/>
          <a:ext cx="7867650" cy="227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990600</xdr:colOff>
      <xdr:row>0</xdr:row>
      <xdr:rowOff>236976</xdr:rowOff>
    </xdr:from>
    <xdr:to>
      <xdr:col>13</xdr:col>
      <xdr:colOff>0</xdr:colOff>
      <xdr:row>1</xdr:row>
      <xdr:rowOff>514350</xdr:rowOff>
    </xdr:to>
    <xdr:pic>
      <xdr:nvPicPr>
        <xdr:cNvPr id="209930" name="Picture 1">
          <a:extLst>
            <a:ext uri="{FF2B5EF4-FFF2-40B4-BE49-F238E27FC236}">
              <a16:creationId xmlns:a16="http://schemas.microsoft.com/office/drawing/2014/main" id="{00000000-0008-0000-0500-00000A3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72300" y="236976"/>
          <a:ext cx="4324350" cy="972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301356</xdr:colOff>
      <xdr:row>0</xdr:row>
      <xdr:rowOff>581187</xdr:rowOff>
    </xdr:from>
    <xdr:to>
      <xdr:col>10</xdr:col>
      <xdr:colOff>834514</xdr:colOff>
      <xdr:row>1</xdr:row>
      <xdr:rowOff>609167</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2373" y="581187"/>
          <a:ext cx="3374514" cy="792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452329</xdr:colOff>
      <xdr:row>0</xdr:row>
      <xdr:rowOff>339247</xdr:rowOff>
    </xdr:from>
    <xdr:to>
      <xdr:col>11</xdr:col>
      <xdr:colOff>625747</xdr:colOff>
      <xdr:row>1</xdr:row>
      <xdr:rowOff>369076</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07808" y="339247"/>
          <a:ext cx="3374514" cy="792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1282700</xdr:colOff>
      <xdr:row>32</xdr:row>
      <xdr:rowOff>184150</xdr:rowOff>
    </xdr:from>
    <xdr:to>
      <xdr:col>3</xdr:col>
      <xdr:colOff>0</xdr:colOff>
      <xdr:row>33</xdr:row>
      <xdr:rowOff>38100</xdr:rowOff>
    </xdr:to>
    <xdr:pic>
      <xdr:nvPicPr>
        <xdr:cNvPr id="214035" name="Picture 37" descr="Monkey Face Clip Art">
          <a:extLst>
            <a:ext uri="{FF2B5EF4-FFF2-40B4-BE49-F238E27FC236}">
              <a16:creationId xmlns:a16="http://schemas.microsoft.com/office/drawing/2014/main" id="{00000000-0008-0000-0800-0000134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8300" y="123507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1041400</xdr:colOff>
      <xdr:row>0</xdr:row>
      <xdr:rowOff>57150</xdr:rowOff>
    </xdr:from>
    <xdr:to>
      <xdr:col>13</xdr:col>
      <xdr:colOff>0</xdr:colOff>
      <xdr:row>1</xdr:row>
      <xdr:rowOff>285750</xdr:rowOff>
    </xdr:to>
    <xdr:pic>
      <xdr:nvPicPr>
        <xdr:cNvPr id="214036" name="Picture 1">
          <a:extLst>
            <a:ext uri="{FF2B5EF4-FFF2-40B4-BE49-F238E27FC236}">
              <a16:creationId xmlns:a16="http://schemas.microsoft.com/office/drawing/2014/main" id="{00000000-0008-0000-0800-00001444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24800" y="57150"/>
          <a:ext cx="3479800"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xdr:colOff>
      <xdr:row>18</xdr:row>
      <xdr:rowOff>225425</xdr:rowOff>
    </xdr:from>
    <xdr:to>
      <xdr:col>2</xdr:col>
      <xdr:colOff>1330665</xdr:colOff>
      <xdr:row>20</xdr:row>
      <xdr:rowOff>187</xdr:rowOff>
    </xdr:to>
    <xdr:sp macro="" textlink="">
      <xdr:nvSpPr>
        <xdr:cNvPr id="2" name="Check Box 15" hidden="1">
          <a:extLst>
            <a:ext uri="{FF2B5EF4-FFF2-40B4-BE49-F238E27FC236}">
              <a16:creationId xmlns:a16="http://schemas.microsoft.com/office/drawing/2014/main" id="{00000000-0008-0000-0900-000002000000}"/>
            </a:ext>
          </a:extLst>
        </xdr:cNvPr>
        <xdr:cNvSpPr/>
      </xdr:nvSpPr>
      <xdr:spPr>
        <a:xfrm>
          <a:off x="1205865" y="3137535"/>
          <a:ext cx="593467"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9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9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5</xdr:row>
          <xdr:rowOff>31750</xdr:rowOff>
        </xdr:from>
        <xdr:to>
          <xdr:col>2</xdr:col>
          <xdr:colOff>3041650</xdr:colOff>
          <xdr:row>6</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9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Application (signature [or equivalent] required)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19</xdr:row>
          <xdr:rowOff>31750</xdr:rowOff>
        </xdr:from>
        <xdr:to>
          <xdr:col>2</xdr:col>
          <xdr:colOff>3086100</xdr:colOff>
          <xdr:row>20</xdr:row>
          <xdr:rowOff>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9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17</xdr:row>
          <xdr:rowOff>0</xdr:rowOff>
        </xdr:from>
        <xdr:to>
          <xdr:col>2</xdr:col>
          <xdr:colOff>3086100</xdr:colOff>
          <xdr:row>18</xdr:row>
          <xdr:rowOff>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9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(showing total installed cost; equip make,model &amp; serial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18</xdr:row>
          <xdr:rowOff>38100</xdr:rowOff>
        </xdr:from>
        <xdr:to>
          <xdr:col>2</xdr:col>
          <xdr:colOff>3086100</xdr:colOff>
          <xdr:row>19</xdr:row>
          <xdr:rowOff>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9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7</xdr:row>
          <xdr:rowOff>38100</xdr:rowOff>
        </xdr:from>
        <xdr:to>
          <xdr:col>2</xdr:col>
          <xdr:colOff>3041650</xdr:colOff>
          <xdr:row>8</xdr:row>
          <xdr:rowOff>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9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AHRI Online Directory Equipment Certificate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6</xdr:row>
          <xdr:rowOff>31750</xdr:rowOff>
        </xdr:from>
        <xdr:to>
          <xdr:col>2</xdr:col>
          <xdr:colOff>3041650</xdr:colOff>
          <xdr:row>7</xdr:row>
          <xdr:rowOff>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9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(if Assigning rebate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20</xdr:row>
          <xdr:rowOff>107950</xdr:rowOff>
        </xdr:from>
        <xdr:to>
          <xdr:col>2</xdr:col>
          <xdr:colOff>3086100</xdr:colOff>
          <xdr:row>21</xdr:row>
          <xdr:rowOff>0</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09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 Flow &amp; Refrigerant Charge Forms (forms are included in workbook)</a:t>
              </a:r>
            </a:p>
          </xdr:txBody>
        </xdr:sp>
        <xdr:clientData/>
      </xdr:twoCellAnchor>
    </mc:Choice>
    <mc:Fallback/>
  </mc:AlternateContent>
  <xdr:oneCellAnchor>
    <xdr:from>
      <xdr:col>4</xdr:col>
      <xdr:colOff>909955</xdr:colOff>
      <xdr:row>2</xdr:row>
      <xdr:rowOff>0</xdr:rowOff>
    </xdr:from>
    <xdr:ext cx="184731" cy="264560"/>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6548755" y="152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editAs="oneCell">
        <xdr:from>
          <xdr:col>1</xdr:col>
          <xdr:colOff>355600</xdr:colOff>
          <xdr:row>8</xdr:row>
          <xdr:rowOff>107950</xdr:rowOff>
        </xdr:from>
        <xdr:to>
          <xdr:col>2</xdr:col>
          <xdr:colOff>3060700</xdr:colOff>
          <xdr:row>9</xdr:row>
          <xdr:rowOff>0</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09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J, Version 8 Load Calculation Printout</a:t>
              </a:r>
            </a:p>
          </xdr:txBody>
        </xdr:sp>
        <xdr:clientData/>
      </xdr:twoCellAnchor>
    </mc:Choice>
    <mc:Fallback/>
  </mc:AlternateContent>
  <xdr:oneCellAnchor>
    <xdr:from>
      <xdr:col>2</xdr:col>
      <xdr:colOff>1905</xdr:colOff>
      <xdr:row>7</xdr:row>
      <xdr:rowOff>225425</xdr:rowOff>
    </xdr:from>
    <xdr:ext cx="1327173" cy="245463"/>
    <xdr:sp macro="" textlink="">
      <xdr:nvSpPr>
        <xdr:cNvPr id="15" name="Check Box 15" hidden="1">
          <a:extLst>
            <a:ext uri="{FF2B5EF4-FFF2-40B4-BE49-F238E27FC236}">
              <a16:creationId xmlns:a16="http://schemas.microsoft.com/office/drawing/2014/main" id="{00000000-0008-0000-0900-00000F000000}"/>
            </a:ext>
          </a:extLst>
        </xdr:cNvPr>
        <xdr:cNvSpPr/>
      </xdr:nvSpPr>
      <xdr:spPr>
        <a:xfrm>
          <a:off x="1221105" y="4368800"/>
          <a:ext cx="882665" cy="30928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355600</xdr:colOff>
          <xdr:row>9</xdr:row>
          <xdr:rowOff>76200</xdr:rowOff>
        </xdr:from>
        <xdr:to>
          <xdr:col>2</xdr:col>
          <xdr:colOff>3041650</xdr:colOff>
          <xdr:row>10</xdr:row>
          <xdr:rowOff>50800</xdr:rowOff>
        </xdr:to>
        <xdr:sp macro="" textlink="">
          <xdr:nvSpPr>
            <xdr:cNvPr id="35549" name="Check Box 733" hidden="1">
              <a:extLst>
                <a:ext uri="{63B3BB69-23CF-44E3-9099-C40C66FF867C}">
                  <a14:compatExt spid="_x0000_s35549"/>
                </a:ext>
                <a:ext uri="{FF2B5EF4-FFF2-40B4-BE49-F238E27FC236}">
                  <a16:creationId xmlns:a16="http://schemas.microsoft.com/office/drawing/2014/main" id="{00000000-0008-0000-0900-0000DD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Application/Workbook in .xlsx file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10</xdr:row>
          <xdr:rowOff>76200</xdr:rowOff>
        </xdr:from>
        <xdr:to>
          <xdr:col>2</xdr:col>
          <xdr:colOff>3041650</xdr:colOff>
          <xdr:row>11</xdr:row>
          <xdr:rowOff>50800</xdr:rowOff>
        </xdr:to>
        <xdr:sp macro="" textlink="">
          <xdr:nvSpPr>
            <xdr:cNvPr id="35550" name="Check Box 734" hidden="1">
              <a:extLst>
                <a:ext uri="{63B3BB69-23CF-44E3-9099-C40C66FF867C}">
                  <a14:compatExt spid="_x0000_s35550"/>
                </a:ext>
                <a:ext uri="{FF2B5EF4-FFF2-40B4-BE49-F238E27FC236}">
                  <a16:creationId xmlns:a16="http://schemas.microsoft.com/office/drawing/2014/main" id="{00000000-0008-0000-0900-0000DE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Inspection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22</xdr:row>
          <xdr:rowOff>76200</xdr:rowOff>
        </xdr:from>
        <xdr:to>
          <xdr:col>2</xdr:col>
          <xdr:colOff>3086100</xdr:colOff>
          <xdr:row>23</xdr:row>
          <xdr:rowOff>50800</xdr:rowOff>
        </xdr:to>
        <xdr:sp macro="" textlink="">
          <xdr:nvSpPr>
            <xdr:cNvPr id="35551" name="Check Box 735" hidden="1">
              <a:extLst>
                <a:ext uri="{63B3BB69-23CF-44E3-9099-C40C66FF867C}">
                  <a14:compatExt spid="_x0000_s35551"/>
                </a:ext>
                <a:ext uri="{FF2B5EF4-FFF2-40B4-BE49-F238E27FC236}">
                  <a16:creationId xmlns:a16="http://schemas.microsoft.com/office/drawing/2014/main" id="{00000000-0008-0000-0900-0000DF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Post-Inspection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27</xdr:row>
          <xdr:rowOff>31750</xdr:rowOff>
        </xdr:from>
        <xdr:to>
          <xdr:col>2</xdr:col>
          <xdr:colOff>3086100</xdr:colOff>
          <xdr:row>28</xdr:row>
          <xdr:rowOff>0</xdr:rowOff>
        </xdr:to>
        <xdr:sp macro="" textlink="">
          <xdr:nvSpPr>
            <xdr:cNvPr id="35554" name="Check Box 738" hidden="1">
              <a:extLst>
                <a:ext uri="{63B3BB69-23CF-44E3-9099-C40C66FF867C}">
                  <a14:compatExt spid="_x0000_s35554"/>
                </a:ext>
                <a:ext uri="{FF2B5EF4-FFF2-40B4-BE49-F238E27FC236}">
                  <a16:creationId xmlns:a16="http://schemas.microsoft.com/office/drawing/2014/main" id="{00000000-0008-0000-0900-0000E2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Application (signature [or equivalent] required)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28</xdr:row>
          <xdr:rowOff>31750</xdr:rowOff>
        </xdr:from>
        <xdr:to>
          <xdr:col>2</xdr:col>
          <xdr:colOff>3086100</xdr:colOff>
          <xdr:row>29</xdr:row>
          <xdr:rowOff>0</xdr:rowOff>
        </xdr:to>
        <xdr:sp macro="" textlink="">
          <xdr:nvSpPr>
            <xdr:cNvPr id="35556" name="Check Box 740" hidden="1">
              <a:extLst>
                <a:ext uri="{63B3BB69-23CF-44E3-9099-C40C66FF867C}">
                  <a14:compatExt spid="_x0000_s35556"/>
                </a:ext>
                <a:ext uri="{FF2B5EF4-FFF2-40B4-BE49-F238E27FC236}">
                  <a16:creationId xmlns:a16="http://schemas.microsoft.com/office/drawing/2014/main" id="{00000000-0008-0000-0900-0000E4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(if Assigning rebate to Contractor)</a:t>
              </a:r>
            </a:p>
          </xdr:txBody>
        </xdr:sp>
        <xdr:clientData/>
      </xdr:twoCellAnchor>
    </mc:Choice>
    <mc:Fallback/>
  </mc:AlternateContent>
  <xdr:oneCellAnchor>
    <xdr:from>
      <xdr:col>4</xdr:col>
      <xdr:colOff>909955</xdr:colOff>
      <xdr:row>24</xdr:row>
      <xdr:rowOff>0</xdr:rowOff>
    </xdr:from>
    <xdr:ext cx="184731" cy="264560"/>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6548755" y="690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1905</xdr:colOff>
      <xdr:row>29</xdr:row>
      <xdr:rowOff>225425</xdr:rowOff>
    </xdr:from>
    <xdr:ext cx="1327173" cy="245463"/>
    <xdr:sp macro="" textlink="">
      <xdr:nvSpPr>
        <xdr:cNvPr id="24" name="Check Box 15" hidden="1">
          <a:extLst>
            <a:ext uri="{FF2B5EF4-FFF2-40B4-BE49-F238E27FC236}">
              <a16:creationId xmlns:a16="http://schemas.microsoft.com/office/drawing/2014/main" id="{00000000-0008-0000-0900-000018000000}"/>
            </a:ext>
          </a:extLst>
        </xdr:cNvPr>
        <xdr:cNvSpPr/>
      </xdr:nvSpPr>
      <xdr:spPr>
        <a:xfrm>
          <a:off x="1211166" y="2890768"/>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355600</xdr:colOff>
          <xdr:row>29</xdr:row>
          <xdr:rowOff>50800</xdr:rowOff>
        </xdr:from>
        <xdr:to>
          <xdr:col>2</xdr:col>
          <xdr:colOff>3086100</xdr:colOff>
          <xdr:row>30</xdr:row>
          <xdr:rowOff>31750</xdr:rowOff>
        </xdr:to>
        <xdr:sp macro="" textlink="">
          <xdr:nvSpPr>
            <xdr:cNvPr id="35558" name="Check Box 742" hidden="1">
              <a:extLst>
                <a:ext uri="{63B3BB69-23CF-44E3-9099-C40C66FF867C}">
                  <a14:compatExt spid="_x0000_s35558"/>
                </a:ext>
                <a:ext uri="{FF2B5EF4-FFF2-40B4-BE49-F238E27FC236}">
                  <a16:creationId xmlns:a16="http://schemas.microsoft.com/office/drawing/2014/main" id="{00000000-0008-0000-0900-0000E6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30</xdr:row>
          <xdr:rowOff>50800</xdr:rowOff>
        </xdr:from>
        <xdr:to>
          <xdr:col>2</xdr:col>
          <xdr:colOff>3086100</xdr:colOff>
          <xdr:row>31</xdr:row>
          <xdr:rowOff>31750</xdr:rowOff>
        </xdr:to>
        <xdr:sp macro="" textlink="">
          <xdr:nvSpPr>
            <xdr:cNvPr id="35559" name="Check Box 743" hidden="1">
              <a:extLst>
                <a:ext uri="{63B3BB69-23CF-44E3-9099-C40C66FF867C}">
                  <a14:compatExt spid="_x0000_s35559"/>
                </a:ext>
                <a:ext uri="{FF2B5EF4-FFF2-40B4-BE49-F238E27FC236}">
                  <a16:creationId xmlns:a16="http://schemas.microsoft.com/office/drawing/2014/main" id="{00000000-0008-0000-0900-0000E7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Signed Contract</a:t>
              </a:r>
            </a:p>
          </xdr:txBody>
        </xdr:sp>
        <xdr:clientData/>
      </xdr:twoCellAnchor>
    </mc:Choice>
    <mc:Fallback/>
  </mc:AlternateContent>
  <xdr:oneCellAnchor>
    <xdr:from>
      <xdr:col>2</xdr:col>
      <xdr:colOff>1905</xdr:colOff>
      <xdr:row>38</xdr:row>
      <xdr:rowOff>225425</xdr:rowOff>
    </xdr:from>
    <xdr:ext cx="1328760" cy="244991"/>
    <xdr:sp macro="" textlink="">
      <xdr:nvSpPr>
        <xdr:cNvPr id="27" name="Check Box 15" hidden="1">
          <a:extLst>
            <a:ext uri="{FF2B5EF4-FFF2-40B4-BE49-F238E27FC236}">
              <a16:creationId xmlns:a16="http://schemas.microsoft.com/office/drawing/2014/main" id="{00000000-0008-0000-0900-00001B000000}"/>
            </a:ext>
          </a:extLst>
        </xdr:cNvPr>
        <xdr:cNvSpPr/>
      </xdr:nvSpPr>
      <xdr:spPr>
        <a:xfrm>
          <a:off x="1211166" y="4853747"/>
          <a:ext cx="885840" cy="3159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412750</xdr:colOff>
          <xdr:row>39</xdr:row>
          <xdr:rowOff>50800</xdr:rowOff>
        </xdr:from>
        <xdr:to>
          <xdr:col>2</xdr:col>
          <xdr:colOff>3086100</xdr:colOff>
          <xdr:row>40</xdr:row>
          <xdr:rowOff>31750</xdr:rowOff>
        </xdr:to>
        <xdr:sp macro="" textlink="">
          <xdr:nvSpPr>
            <xdr:cNvPr id="35560" name="Check Box 744" hidden="1">
              <a:extLst>
                <a:ext uri="{63B3BB69-23CF-44E3-9099-C40C66FF867C}">
                  <a14:compatExt spid="_x0000_s35560"/>
                </a:ext>
                <a:ext uri="{FF2B5EF4-FFF2-40B4-BE49-F238E27FC236}">
                  <a16:creationId xmlns:a16="http://schemas.microsoft.com/office/drawing/2014/main" id="{00000000-0008-0000-0900-0000E8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36</xdr:row>
          <xdr:rowOff>31750</xdr:rowOff>
        </xdr:from>
        <xdr:to>
          <xdr:col>2</xdr:col>
          <xdr:colOff>3098800</xdr:colOff>
          <xdr:row>37</xdr:row>
          <xdr:rowOff>31750</xdr:rowOff>
        </xdr:to>
        <xdr:sp macro="" textlink="">
          <xdr:nvSpPr>
            <xdr:cNvPr id="35561" name="Check Box 745" hidden="1">
              <a:extLst>
                <a:ext uri="{63B3BB69-23CF-44E3-9099-C40C66FF867C}">
                  <a14:compatExt spid="_x0000_s35561"/>
                </a:ext>
                <a:ext uri="{FF2B5EF4-FFF2-40B4-BE49-F238E27FC236}">
                  <a16:creationId xmlns:a16="http://schemas.microsoft.com/office/drawing/2014/main" id="{00000000-0008-0000-0900-0000E9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38</xdr:row>
          <xdr:rowOff>69850</xdr:rowOff>
        </xdr:from>
        <xdr:to>
          <xdr:col>2</xdr:col>
          <xdr:colOff>3086100</xdr:colOff>
          <xdr:row>39</xdr:row>
          <xdr:rowOff>31750</xdr:rowOff>
        </xdr:to>
        <xdr:sp macro="" textlink="">
          <xdr:nvSpPr>
            <xdr:cNvPr id="35562" name="Check Box 746" hidden="1">
              <a:extLst>
                <a:ext uri="{63B3BB69-23CF-44E3-9099-C40C66FF867C}">
                  <a14:compatExt spid="_x0000_s35562"/>
                </a:ext>
                <a:ext uri="{FF2B5EF4-FFF2-40B4-BE49-F238E27FC236}">
                  <a16:creationId xmlns:a16="http://schemas.microsoft.com/office/drawing/2014/main" id="{00000000-0008-0000-0900-0000EA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Health &amp; Safety Test Out Form (Home Performance H&amp;S)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31</xdr:row>
          <xdr:rowOff>38100</xdr:rowOff>
        </xdr:from>
        <xdr:to>
          <xdr:col>2</xdr:col>
          <xdr:colOff>3086100</xdr:colOff>
          <xdr:row>32</xdr:row>
          <xdr:rowOff>0</xdr:rowOff>
        </xdr:to>
        <xdr:sp macro="" textlink="">
          <xdr:nvSpPr>
            <xdr:cNvPr id="35568" name="Check Box 752" hidden="1">
              <a:extLst>
                <a:ext uri="{63B3BB69-23CF-44E3-9099-C40C66FF867C}">
                  <a14:compatExt spid="_x0000_s35568"/>
                </a:ext>
                <a:ext uri="{FF2B5EF4-FFF2-40B4-BE49-F238E27FC236}">
                  <a16:creationId xmlns:a16="http://schemas.microsoft.com/office/drawing/2014/main" id="{00000000-0008-0000-0900-0000F0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EFS Income Eligible Verification Document (if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12</xdr:row>
          <xdr:rowOff>69850</xdr:rowOff>
        </xdr:from>
        <xdr:to>
          <xdr:col>2</xdr:col>
          <xdr:colOff>3041650</xdr:colOff>
          <xdr:row>13</xdr:row>
          <xdr:rowOff>31750</xdr:rowOff>
        </xdr:to>
        <xdr:sp macro="" textlink="">
          <xdr:nvSpPr>
            <xdr:cNvPr id="35569" name="Check Box 753" hidden="1">
              <a:extLst>
                <a:ext uri="{63B3BB69-23CF-44E3-9099-C40C66FF867C}">
                  <a14:compatExt spid="_x0000_s35569"/>
                </a:ext>
                <a:ext uri="{FF2B5EF4-FFF2-40B4-BE49-F238E27FC236}">
                  <a16:creationId xmlns:a16="http://schemas.microsoft.com/office/drawing/2014/main" id="{00000000-0008-0000-0900-0000F1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EFS Income Eligible Verification Document (Income Eligible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44</xdr:row>
          <xdr:rowOff>76200</xdr:rowOff>
        </xdr:from>
        <xdr:to>
          <xdr:col>2</xdr:col>
          <xdr:colOff>3194050</xdr:colOff>
          <xdr:row>45</xdr:row>
          <xdr:rowOff>50800</xdr:rowOff>
        </xdr:to>
        <xdr:sp macro="" textlink="">
          <xdr:nvSpPr>
            <xdr:cNvPr id="35570" name="Check Box 754" hidden="1">
              <a:extLst>
                <a:ext uri="{63B3BB69-23CF-44E3-9099-C40C66FF867C}">
                  <a14:compatExt spid="_x0000_s35570"/>
                </a:ext>
                <a:ext uri="{FF2B5EF4-FFF2-40B4-BE49-F238E27FC236}">
                  <a16:creationId xmlns:a16="http://schemas.microsoft.com/office/drawing/2014/main" id="{00000000-0008-0000-0900-0000F2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Application (signature [or equivalent] required)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45</xdr:row>
          <xdr:rowOff>50800</xdr:rowOff>
        </xdr:from>
        <xdr:to>
          <xdr:col>2</xdr:col>
          <xdr:colOff>3194050</xdr:colOff>
          <xdr:row>46</xdr:row>
          <xdr:rowOff>31750</xdr:rowOff>
        </xdr:to>
        <xdr:sp macro="" textlink="">
          <xdr:nvSpPr>
            <xdr:cNvPr id="35571" name="Check Box 755" hidden="1">
              <a:extLst>
                <a:ext uri="{63B3BB69-23CF-44E3-9099-C40C66FF867C}">
                  <a14:compatExt spid="_x0000_s35571"/>
                </a:ext>
                <a:ext uri="{FF2B5EF4-FFF2-40B4-BE49-F238E27FC236}">
                  <a16:creationId xmlns:a16="http://schemas.microsoft.com/office/drawing/2014/main" id="{00000000-0008-0000-0900-0000F3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(if Assigning rebate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46</xdr:row>
          <xdr:rowOff>76200</xdr:rowOff>
        </xdr:from>
        <xdr:to>
          <xdr:col>2</xdr:col>
          <xdr:colOff>3194050</xdr:colOff>
          <xdr:row>47</xdr:row>
          <xdr:rowOff>50800</xdr:rowOff>
        </xdr:to>
        <xdr:sp macro="" textlink="">
          <xdr:nvSpPr>
            <xdr:cNvPr id="35572" name="Check Box 756" hidden="1">
              <a:extLst>
                <a:ext uri="{63B3BB69-23CF-44E3-9099-C40C66FF867C}">
                  <a14:compatExt spid="_x0000_s35572"/>
                </a:ext>
                <a:ext uri="{FF2B5EF4-FFF2-40B4-BE49-F238E27FC236}">
                  <a16:creationId xmlns:a16="http://schemas.microsoft.com/office/drawing/2014/main" id="{00000000-0008-0000-0900-0000F4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53</xdr:row>
          <xdr:rowOff>0</xdr:rowOff>
        </xdr:from>
        <xdr:to>
          <xdr:col>3</xdr:col>
          <xdr:colOff>0</xdr:colOff>
          <xdr:row>54</xdr:row>
          <xdr:rowOff>0</xdr:rowOff>
        </xdr:to>
        <xdr:sp macro="" textlink="">
          <xdr:nvSpPr>
            <xdr:cNvPr id="35574" name="Check Box 758" hidden="1">
              <a:extLst>
                <a:ext uri="{63B3BB69-23CF-44E3-9099-C40C66FF867C}">
                  <a14:compatExt spid="_x0000_s35574"/>
                </a:ext>
                <a:ext uri="{FF2B5EF4-FFF2-40B4-BE49-F238E27FC236}">
                  <a16:creationId xmlns:a16="http://schemas.microsoft.com/office/drawing/2014/main" id="{00000000-0008-0000-0900-0000F6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50</xdr:row>
          <xdr:rowOff>107950</xdr:rowOff>
        </xdr:from>
        <xdr:to>
          <xdr:col>3</xdr:col>
          <xdr:colOff>0</xdr:colOff>
          <xdr:row>52</xdr:row>
          <xdr:rowOff>69850</xdr:rowOff>
        </xdr:to>
        <xdr:sp macro="" textlink="">
          <xdr:nvSpPr>
            <xdr:cNvPr id="35575" name="Check Box 759" hidden="1">
              <a:extLst>
                <a:ext uri="{63B3BB69-23CF-44E3-9099-C40C66FF867C}">
                  <a14:compatExt spid="_x0000_s35575"/>
                </a:ext>
                <a:ext uri="{FF2B5EF4-FFF2-40B4-BE49-F238E27FC236}">
                  <a16:creationId xmlns:a16="http://schemas.microsoft.com/office/drawing/2014/main" id="{00000000-0008-0000-0900-0000F7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(showing Refrigerant charge level check/adjustment, filter inspection/replacement, blower and motor inspection, and condenser inspection &amp; cleaning.)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52</xdr:row>
          <xdr:rowOff>69850</xdr:rowOff>
        </xdr:from>
        <xdr:to>
          <xdr:col>3</xdr:col>
          <xdr:colOff>0</xdr:colOff>
          <xdr:row>53</xdr:row>
          <xdr:rowOff>0</xdr:rowOff>
        </xdr:to>
        <xdr:sp macro="" textlink="">
          <xdr:nvSpPr>
            <xdr:cNvPr id="35576" name="Check Box 760" hidden="1">
              <a:extLst>
                <a:ext uri="{63B3BB69-23CF-44E3-9099-C40C66FF867C}">
                  <a14:compatExt spid="_x0000_s35576"/>
                </a:ext>
                <a:ext uri="{FF2B5EF4-FFF2-40B4-BE49-F238E27FC236}">
                  <a16:creationId xmlns:a16="http://schemas.microsoft.com/office/drawing/2014/main" id="{00000000-0008-0000-0900-0000F8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54</xdr:row>
          <xdr:rowOff>0</xdr:rowOff>
        </xdr:from>
        <xdr:to>
          <xdr:col>3</xdr:col>
          <xdr:colOff>0</xdr:colOff>
          <xdr:row>55</xdr:row>
          <xdr:rowOff>0</xdr:rowOff>
        </xdr:to>
        <xdr:sp macro="" textlink="">
          <xdr:nvSpPr>
            <xdr:cNvPr id="35578" name="Check Box 762" hidden="1">
              <a:extLst>
                <a:ext uri="{63B3BB69-23CF-44E3-9099-C40C66FF867C}">
                  <a14:compatExt spid="_x0000_s35578"/>
                </a:ext>
                <a:ext uri="{FF2B5EF4-FFF2-40B4-BE49-F238E27FC236}">
                  <a16:creationId xmlns:a16="http://schemas.microsoft.com/office/drawing/2014/main" id="{00000000-0008-0000-0900-0000FA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Photo of HVAC System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57</xdr:row>
          <xdr:rowOff>76200</xdr:rowOff>
        </xdr:from>
        <xdr:to>
          <xdr:col>2</xdr:col>
          <xdr:colOff>4794250</xdr:colOff>
          <xdr:row>58</xdr:row>
          <xdr:rowOff>0</xdr:rowOff>
        </xdr:to>
        <xdr:sp macro="" textlink="">
          <xdr:nvSpPr>
            <xdr:cNvPr id="35579" name="Check Box 763" hidden="1">
              <a:extLst>
                <a:ext uri="{63B3BB69-23CF-44E3-9099-C40C66FF867C}">
                  <a14:compatExt spid="_x0000_s35579"/>
                </a:ext>
                <a:ext uri="{FF2B5EF4-FFF2-40B4-BE49-F238E27FC236}">
                  <a16:creationId xmlns:a16="http://schemas.microsoft.com/office/drawing/2014/main" id="{00000000-0008-0000-0900-0000FB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Application (signature [or equivalent] required)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57</xdr:row>
          <xdr:rowOff>342900</xdr:rowOff>
        </xdr:from>
        <xdr:to>
          <xdr:col>2</xdr:col>
          <xdr:colOff>4794250</xdr:colOff>
          <xdr:row>59</xdr:row>
          <xdr:rowOff>0</xdr:rowOff>
        </xdr:to>
        <xdr:sp macro="" textlink="">
          <xdr:nvSpPr>
            <xdr:cNvPr id="35580" name="Check Box 764" hidden="1">
              <a:extLst>
                <a:ext uri="{63B3BB69-23CF-44E3-9099-C40C66FF867C}">
                  <a14:compatExt spid="_x0000_s35580"/>
                </a:ext>
                <a:ext uri="{FF2B5EF4-FFF2-40B4-BE49-F238E27FC236}">
                  <a16:creationId xmlns:a16="http://schemas.microsoft.com/office/drawing/2014/main" id="{00000000-0008-0000-0900-0000FC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(if Assigning rebate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58</xdr:row>
          <xdr:rowOff>279400</xdr:rowOff>
        </xdr:from>
        <xdr:to>
          <xdr:col>2</xdr:col>
          <xdr:colOff>4794250</xdr:colOff>
          <xdr:row>60</xdr:row>
          <xdr:rowOff>0</xdr:rowOff>
        </xdr:to>
        <xdr:sp macro="" textlink="">
          <xdr:nvSpPr>
            <xdr:cNvPr id="35581" name="Check Box 765" hidden="1">
              <a:extLst>
                <a:ext uri="{63B3BB69-23CF-44E3-9099-C40C66FF867C}">
                  <a14:compatExt spid="_x0000_s35581"/>
                </a:ext>
                <a:ext uri="{FF2B5EF4-FFF2-40B4-BE49-F238E27FC236}">
                  <a16:creationId xmlns:a16="http://schemas.microsoft.com/office/drawing/2014/main" id="{00000000-0008-0000-0900-0000FD8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65</xdr:row>
          <xdr:rowOff>69850</xdr:rowOff>
        </xdr:from>
        <xdr:to>
          <xdr:col>3</xdr:col>
          <xdr:colOff>0</xdr:colOff>
          <xdr:row>66</xdr:row>
          <xdr:rowOff>50800</xdr:rowOff>
        </xdr:to>
        <xdr:sp macro="" textlink="">
          <xdr:nvSpPr>
            <xdr:cNvPr id="35587" name="Check Box 771" hidden="1">
              <a:extLst>
                <a:ext uri="{63B3BB69-23CF-44E3-9099-C40C66FF867C}">
                  <a14:compatExt spid="_x0000_s35587"/>
                </a:ext>
                <a:ext uri="{FF2B5EF4-FFF2-40B4-BE49-F238E27FC236}">
                  <a16:creationId xmlns:a16="http://schemas.microsoft.com/office/drawing/2014/main" id="{00000000-0008-0000-0900-000003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63</xdr:row>
          <xdr:rowOff>50800</xdr:rowOff>
        </xdr:from>
        <xdr:to>
          <xdr:col>3</xdr:col>
          <xdr:colOff>0</xdr:colOff>
          <xdr:row>64</xdr:row>
          <xdr:rowOff>31750</xdr:rowOff>
        </xdr:to>
        <xdr:sp macro="" textlink="">
          <xdr:nvSpPr>
            <xdr:cNvPr id="35588" name="Check Box 772" hidden="1">
              <a:extLst>
                <a:ext uri="{63B3BB69-23CF-44E3-9099-C40C66FF867C}">
                  <a14:compatExt spid="_x0000_s35588"/>
                </a:ext>
                <a:ext uri="{FF2B5EF4-FFF2-40B4-BE49-F238E27FC236}">
                  <a16:creationId xmlns:a16="http://schemas.microsoft.com/office/drawing/2014/main" id="{00000000-0008-0000-0900-000004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(showing total installed cost; equip make,model &amp; serial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64</xdr:row>
          <xdr:rowOff>76200</xdr:rowOff>
        </xdr:from>
        <xdr:to>
          <xdr:col>3</xdr:col>
          <xdr:colOff>0</xdr:colOff>
          <xdr:row>65</xdr:row>
          <xdr:rowOff>50800</xdr:rowOff>
        </xdr:to>
        <xdr:sp macro="" textlink="">
          <xdr:nvSpPr>
            <xdr:cNvPr id="35589" name="Check Box 773" hidden="1">
              <a:extLst>
                <a:ext uri="{63B3BB69-23CF-44E3-9099-C40C66FF867C}">
                  <a14:compatExt spid="_x0000_s35589"/>
                </a:ext>
                <a:ext uri="{FF2B5EF4-FFF2-40B4-BE49-F238E27FC236}">
                  <a16:creationId xmlns:a16="http://schemas.microsoft.com/office/drawing/2014/main" id="{00000000-0008-0000-0900-000005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66</xdr:row>
          <xdr:rowOff>50800</xdr:rowOff>
        </xdr:from>
        <xdr:to>
          <xdr:col>3</xdr:col>
          <xdr:colOff>0</xdr:colOff>
          <xdr:row>67</xdr:row>
          <xdr:rowOff>38100</xdr:rowOff>
        </xdr:to>
        <xdr:sp macro="" textlink="">
          <xdr:nvSpPr>
            <xdr:cNvPr id="35590" name="Check Box 774" hidden="1">
              <a:extLst>
                <a:ext uri="{63B3BB69-23CF-44E3-9099-C40C66FF867C}">
                  <a14:compatExt spid="_x0000_s35590"/>
                </a:ext>
                <a:ext uri="{FF2B5EF4-FFF2-40B4-BE49-F238E27FC236}">
                  <a16:creationId xmlns:a16="http://schemas.microsoft.com/office/drawing/2014/main" id="{00000000-0008-0000-0900-000006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Photo of model # and serial # from the unit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67</xdr:row>
          <xdr:rowOff>38100</xdr:rowOff>
        </xdr:from>
        <xdr:to>
          <xdr:col>3</xdr:col>
          <xdr:colOff>0</xdr:colOff>
          <xdr:row>68</xdr:row>
          <xdr:rowOff>38100</xdr:rowOff>
        </xdr:to>
        <xdr:sp macro="" textlink="">
          <xdr:nvSpPr>
            <xdr:cNvPr id="35591" name="Check Box 775" hidden="1">
              <a:extLst>
                <a:ext uri="{63B3BB69-23CF-44E3-9099-C40C66FF867C}">
                  <a14:compatExt spid="_x0000_s35591"/>
                </a:ext>
                <a:ext uri="{FF2B5EF4-FFF2-40B4-BE49-F238E27FC236}">
                  <a16:creationId xmlns:a16="http://schemas.microsoft.com/office/drawing/2014/main" id="{00000000-0008-0000-0900-000007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Photo of unit in customer's home in the permanent installed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32</xdr:row>
          <xdr:rowOff>31750</xdr:rowOff>
        </xdr:from>
        <xdr:to>
          <xdr:col>2</xdr:col>
          <xdr:colOff>2514600</xdr:colOff>
          <xdr:row>33</xdr:row>
          <xdr:rowOff>31750</xdr:rowOff>
        </xdr:to>
        <xdr:sp macro="" textlink="">
          <xdr:nvSpPr>
            <xdr:cNvPr id="35592" name="Check Box 776" hidden="1">
              <a:extLst>
                <a:ext uri="{63B3BB69-23CF-44E3-9099-C40C66FF867C}">
                  <a14:compatExt spid="_x0000_s35592"/>
                </a:ext>
                <a:ext uri="{FF2B5EF4-FFF2-40B4-BE49-F238E27FC236}">
                  <a16:creationId xmlns:a16="http://schemas.microsoft.com/office/drawing/2014/main" id="{00000000-0008-0000-0900-000008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Photo of Existing Heating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37</xdr:row>
          <xdr:rowOff>31750</xdr:rowOff>
        </xdr:from>
        <xdr:to>
          <xdr:col>2</xdr:col>
          <xdr:colOff>3098800</xdr:colOff>
          <xdr:row>38</xdr:row>
          <xdr:rowOff>31750</xdr:rowOff>
        </xdr:to>
        <xdr:sp macro="" textlink="">
          <xdr:nvSpPr>
            <xdr:cNvPr id="35594" name="Check Box 778" hidden="1">
              <a:extLst>
                <a:ext uri="{63B3BB69-23CF-44E3-9099-C40C66FF867C}">
                  <a14:compatExt spid="_x0000_s35594"/>
                </a:ext>
                <a:ext uri="{FF2B5EF4-FFF2-40B4-BE49-F238E27FC236}">
                  <a16:creationId xmlns:a16="http://schemas.microsoft.com/office/drawing/2014/main" id="{00000000-0008-0000-0900-00000A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Completion Information Form (Home Performance)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40</xdr:row>
          <xdr:rowOff>50800</xdr:rowOff>
        </xdr:from>
        <xdr:to>
          <xdr:col>2</xdr:col>
          <xdr:colOff>3086100</xdr:colOff>
          <xdr:row>41</xdr:row>
          <xdr:rowOff>31750</xdr:rowOff>
        </xdr:to>
        <xdr:sp macro="" textlink="">
          <xdr:nvSpPr>
            <xdr:cNvPr id="35595" name="Check Box 779" hidden="1">
              <a:extLst>
                <a:ext uri="{63B3BB69-23CF-44E3-9099-C40C66FF867C}">
                  <a14:compatExt spid="_x0000_s35595"/>
                </a:ext>
                <a:ext uri="{FF2B5EF4-FFF2-40B4-BE49-F238E27FC236}">
                  <a16:creationId xmlns:a16="http://schemas.microsoft.com/office/drawing/2014/main" id="{00000000-0008-0000-0900-00000B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Photos of Installed Measures*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355600</xdr:colOff>
          <xdr:row>11</xdr:row>
          <xdr:rowOff>38100</xdr:rowOff>
        </xdr:from>
        <xdr:to>
          <xdr:col>2</xdr:col>
          <xdr:colOff>2508250</xdr:colOff>
          <xdr:row>12</xdr:row>
          <xdr:rowOff>38100</xdr:rowOff>
        </xdr:to>
        <xdr:sp macro="" textlink="">
          <xdr:nvSpPr>
            <xdr:cNvPr id="35596" name="Check Box 780" hidden="1">
              <a:extLst>
                <a:ext uri="{63B3BB69-23CF-44E3-9099-C40C66FF867C}">
                  <a14:compatExt spid="_x0000_s35596"/>
                </a:ext>
                <a:ext uri="{FF2B5EF4-FFF2-40B4-BE49-F238E27FC236}">
                  <a16:creationId xmlns:a16="http://schemas.microsoft.com/office/drawing/2014/main" id="{00000000-0008-0000-0900-00000C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Photos of Existing Heating and Cooling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412750</xdr:colOff>
          <xdr:row>21</xdr:row>
          <xdr:rowOff>69850</xdr:rowOff>
        </xdr:from>
        <xdr:to>
          <xdr:col>2</xdr:col>
          <xdr:colOff>3086100</xdr:colOff>
          <xdr:row>22</xdr:row>
          <xdr:rowOff>38100</xdr:rowOff>
        </xdr:to>
        <xdr:sp macro="" textlink="">
          <xdr:nvSpPr>
            <xdr:cNvPr id="35597" name="Check Box 781" hidden="1">
              <a:extLst>
                <a:ext uri="{63B3BB69-23CF-44E3-9099-C40C66FF867C}">
                  <a14:compatExt spid="_x0000_s35597"/>
                </a:ext>
                <a:ext uri="{FF2B5EF4-FFF2-40B4-BE49-F238E27FC236}">
                  <a16:creationId xmlns:a16="http://schemas.microsoft.com/office/drawing/2014/main" id="{00000000-0008-0000-0900-00000D8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Photos of Installed Measures</a:t>
              </a:r>
            </a:p>
          </xdr:txBody>
        </xdr:sp>
        <xdr:clientData/>
      </xdr:twoCellAnchor>
    </mc:Choice>
    <mc:Fallback/>
  </mc:AlternateContent>
  <xdr:twoCellAnchor editAs="oneCell">
    <xdr:from>
      <xdr:col>5</xdr:col>
      <xdr:colOff>374754</xdr:colOff>
      <xdr:row>0</xdr:row>
      <xdr:rowOff>270656</xdr:rowOff>
    </xdr:from>
    <xdr:to>
      <xdr:col>7</xdr:col>
      <xdr:colOff>707351</xdr:colOff>
      <xdr:row>1</xdr:row>
      <xdr:rowOff>303279</xdr:rowOff>
    </xdr:to>
    <xdr:pic>
      <xdr:nvPicPr>
        <xdr:cNvPr id="3" name="Picture 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95410" y="270656"/>
          <a:ext cx="3372269" cy="792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9.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4.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3" Type="http://schemas.openxmlformats.org/officeDocument/2006/relationships/hyperlink" Target="https://cleanheat.ny.gov/assets/pdf/NYS%20Clean%20Heat%20AWHP%20QPL%20-%20March-1-2024.pdf" TargetMode="External"/><Relationship Id="rId2" Type="http://schemas.openxmlformats.org/officeDocument/2006/relationships/hyperlink" Target="https://cleanheat.ny.gov/assets/pdf/NYS%20Clean%20Heat%20AWHP%20QPL%20-%20March-1-2024.pdf" TargetMode="External"/><Relationship Id="rId1" Type="http://schemas.openxmlformats.org/officeDocument/2006/relationships/hyperlink" Target="http://www.energyfinancesolutions.com/"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www.nyserda.ny.gov/ny/disadvantaged-communiti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masssave.com/-/media/Files/PDFs/Integrated-Controls-and-Dual-Fuel-TStats-Master.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3.xml"/><Relationship Id="rId3" Type="http://schemas.openxmlformats.org/officeDocument/2006/relationships/vmlDrawing" Target="../drawings/vmlDrawing5.vml"/><Relationship Id="rId7" Type="http://schemas.openxmlformats.org/officeDocument/2006/relationships/image" Target="../media/image31.emf"/><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ntrol" Target="../activeX/activeX12.xml"/><Relationship Id="rId11" Type="http://schemas.openxmlformats.org/officeDocument/2006/relationships/image" Target="../media/image33.emf"/><Relationship Id="rId5" Type="http://schemas.openxmlformats.org/officeDocument/2006/relationships/image" Target="../media/image30.emf"/><Relationship Id="rId10" Type="http://schemas.openxmlformats.org/officeDocument/2006/relationships/control" Target="../activeX/activeX14.xml"/><Relationship Id="rId4" Type="http://schemas.openxmlformats.org/officeDocument/2006/relationships/control" Target="../activeX/activeX11.xml"/><Relationship Id="rId9" Type="http://schemas.openxmlformats.org/officeDocument/2006/relationships/image" Target="../media/image32.emf"/></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hyperlink" Target="https://www.epa.gov/sites/production/files/2015-07/documents/emission-factors_2014.pdf" TargetMode="External"/><Relationship Id="rId4" Type="http://schemas.openxmlformats.org/officeDocument/2006/relationships/comments" Target="../comments3.xml"/></Relationships>
</file>

<file path=xl/worksheets/_rels/sheet23.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drawing" Target="../drawings/drawing17.xml"/><Relationship Id="rId7" Type="http://schemas.openxmlformats.org/officeDocument/2006/relationships/control" Target="../activeX/activeX16.xml"/><Relationship Id="rId2" Type="http://schemas.openxmlformats.org/officeDocument/2006/relationships/printerSettings" Target="../printerSettings/printerSettings19.bin"/><Relationship Id="rId1" Type="http://schemas.openxmlformats.org/officeDocument/2006/relationships/hyperlink" Target="https://enrollmythermostat.com/faqs/pseg-long-island-faq/" TargetMode="External"/><Relationship Id="rId6" Type="http://schemas.openxmlformats.org/officeDocument/2006/relationships/image" Target="../media/image35.emf"/><Relationship Id="rId5" Type="http://schemas.openxmlformats.org/officeDocument/2006/relationships/control" Target="../activeX/activeX15.xml"/><Relationship Id="rId4" Type="http://schemas.openxmlformats.org/officeDocument/2006/relationships/vmlDrawing" Target="../drawings/vmlDrawing8.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image" Target="../media/image38.emf"/><Relationship Id="rId2" Type="http://schemas.openxmlformats.org/officeDocument/2006/relationships/drawing" Target="../drawings/drawing18.xml"/><Relationship Id="rId1" Type="http://schemas.openxmlformats.org/officeDocument/2006/relationships/printerSettings" Target="../printerSettings/printerSettings20.bin"/><Relationship Id="rId6" Type="http://schemas.openxmlformats.org/officeDocument/2006/relationships/control" Target="../activeX/activeX18.xml"/><Relationship Id="rId5" Type="http://schemas.openxmlformats.org/officeDocument/2006/relationships/image" Target="../media/image37.emf"/><Relationship Id="rId4" Type="http://schemas.openxmlformats.org/officeDocument/2006/relationships/control" Target="../activeX/activeX1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52.xml"/><Relationship Id="rId18" Type="http://schemas.openxmlformats.org/officeDocument/2006/relationships/ctrlProp" Target="../ctrlProps/ctrlProp57.xml"/><Relationship Id="rId26" Type="http://schemas.openxmlformats.org/officeDocument/2006/relationships/ctrlProp" Target="../ctrlProps/ctrlProp65.xml"/><Relationship Id="rId39" Type="http://schemas.openxmlformats.org/officeDocument/2006/relationships/ctrlProp" Target="../ctrlProps/ctrlProp78.xml"/><Relationship Id="rId21" Type="http://schemas.openxmlformats.org/officeDocument/2006/relationships/ctrlProp" Target="../ctrlProps/ctrlProp60.xml"/><Relationship Id="rId34" Type="http://schemas.openxmlformats.org/officeDocument/2006/relationships/ctrlProp" Target="../ctrlProps/ctrlProp73.xml"/><Relationship Id="rId42" Type="http://schemas.openxmlformats.org/officeDocument/2006/relationships/ctrlProp" Target="../ctrlProps/ctrlProp81.xml"/><Relationship Id="rId7" Type="http://schemas.openxmlformats.org/officeDocument/2006/relationships/ctrlProp" Target="../ctrlProps/ctrlProp46.xml"/><Relationship Id="rId2" Type="http://schemas.openxmlformats.org/officeDocument/2006/relationships/drawing" Target="../drawings/drawing20.xml"/><Relationship Id="rId16" Type="http://schemas.openxmlformats.org/officeDocument/2006/relationships/ctrlProp" Target="../ctrlProps/ctrlProp55.xml"/><Relationship Id="rId20" Type="http://schemas.openxmlformats.org/officeDocument/2006/relationships/ctrlProp" Target="../ctrlProps/ctrlProp59.xml"/><Relationship Id="rId29" Type="http://schemas.openxmlformats.org/officeDocument/2006/relationships/ctrlProp" Target="../ctrlProps/ctrlProp68.xml"/><Relationship Id="rId41" Type="http://schemas.openxmlformats.org/officeDocument/2006/relationships/ctrlProp" Target="../ctrlProps/ctrlProp80.xml"/><Relationship Id="rId1" Type="http://schemas.openxmlformats.org/officeDocument/2006/relationships/printerSettings" Target="../printerSettings/printerSettings23.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32" Type="http://schemas.openxmlformats.org/officeDocument/2006/relationships/ctrlProp" Target="../ctrlProps/ctrlProp71.xml"/><Relationship Id="rId37" Type="http://schemas.openxmlformats.org/officeDocument/2006/relationships/ctrlProp" Target="../ctrlProps/ctrlProp76.xml"/><Relationship Id="rId40" Type="http://schemas.openxmlformats.org/officeDocument/2006/relationships/ctrlProp" Target="../ctrlProps/ctrlProp79.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28" Type="http://schemas.openxmlformats.org/officeDocument/2006/relationships/ctrlProp" Target="../ctrlProps/ctrlProp67.xml"/><Relationship Id="rId36" Type="http://schemas.openxmlformats.org/officeDocument/2006/relationships/ctrlProp" Target="../ctrlProps/ctrlProp75.xml"/><Relationship Id="rId10" Type="http://schemas.openxmlformats.org/officeDocument/2006/relationships/ctrlProp" Target="../ctrlProps/ctrlProp49.xml"/><Relationship Id="rId19" Type="http://schemas.openxmlformats.org/officeDocument/2006/relationships/ctrlProp" Target="../ctrlProps/ctrlProp58.xml"/><Relationship Id="rId31" Type="http://schemas.openxmlformats.org/officeDocument/2006/relationships/ctrlProp" Target="../ctrlProps/ctrlProp70.xml"/><Relationship Id="rId44" Type="http://schemas.openxmlformats.org/officeDocument/2006/relationships/ctrlProp" Target="../ctrlProps/ctrlProp83.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 Id="rId27" Type="http://schemas.openxmlformats.org/officeDocument/2006/relationships/ctrlProp" Target="../ctrlProps/ctrlProp66.xml"/><Relationship Id="rId30" Type="http://schemas.openxmlformats.org/officeDocument/2006/relationships/ctrlProp" Target="../ctrlProps/ctrlProp69.xml"/><Relationship Id="rId35" Type="http://schemas.openxmlformats.org/officeDocument/2006/relationships/ctrlProp" Target="../ctrlProps/ctrlProp74.xml"/><Relationship Id="rId43" Type="http://schemas.openxmlformats.org/officeDocument/2006/relationships/ctrlProp" Target="../ctrlProps/ctrlProp82.xml"/><Relationship Id="rId8" Type="http://schemas.openxmlformats.org/officeDocument/2006/relationships/ctrlProp" Target="../ctrlProps/ctrlProp47.xml"/><Relationship Id="rId3" Type="http://schemas.openxmlformats.org/officeDocument/2006/relationships/vmlDrawing" Target="../drawings/vmlDrawing10.vml"/><Relationship Id="rId12" Type="http://schemas.openxmlformats.org/officeDocument/2006/relationships/ctrlProp" Target="../ctrlProps/ctrlProp51.xml"/><Relationship Id="rId17" Type="http://schemas.openxmlformats.org/officeDocument/2006/relationships/ctrlProp" Target="../ctrlProps/ctrlProp56.xml"/><Relationship Id="rId25" Type="http://schemas.openxmlformats.org/officeDocument/2006/relationships/ctrlProp" Target="../ctrlProps/ctrlProp64.xml"/><Relationship Id="rId33" Type="http://schemas.openxmlformats.org/officeDocument/2006/relationships/ctrlProp" Target="../ctrlProps/ctrlProp72.xml"/><Relationship Id="rId38" Type="http://schemas.openxmlformats.org/officeDocument/2006/relationships/ctrlProp" Target="../ctrlProps/ctrlProp7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87.xml"/><Relationship Id="rId2" Type="http://schemas.openxmlformats.org/officeDocument/2006/relationships/drawing" Target="../drawings/drawing21.xml"/><Relationship Id="rId1" Type="http://schemas.openxmlformats.org/officeDocument/2006/relationships/printerSettings" Target="../printerSettings/printerSettings24.bin"/><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ctrlProp" Target="../ctrlProps/ctrlProp84.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3" Type="http://schemas.openxmlformats.org/officeDocument/2006/relationships/vmlDrawing" Target="../drawings/vmlDrawing12.vml"/><Relationship Id="rId7" Type="http://schemas.openxmlformats.org/officeDocument/2006/relationships/image" Target="../media/image40.emf"/><Relationship Id="rId12" Type="http://schemas.openxmlformats.org/officeDocument/2006/relationships/ctrlProp" Target="../ctrlProps/ctrlProp92.xml"/><Relationship Id="rId17" Type="http://schemas.openxmlformats.org/officeDocument/2006/relationships/ctrlProp" Target="../ctrlProps/ctrlProp97.xml"/><Relationship Id="rId2" Type="http://schemas.openxmlformats.org/officeDocument/2006/relationships/drawing" Target="../drawings/drawing22.xml"/><Relationship Id="rId16" Type="http://schemas.openxmlformats.org/officeDocument/2006/relationships/ctrlProp" Target="../ctrlProps/ctrlProp96.xml"/><Relationship Id="rId1" Type="http://schemas.openxmlformats.org/officeDocument/2006/relationships/printerSettings" Target="../printerSettings/printerSettings25.bin"/><Relationship Id="rId6" Type="http://schemas.openxmlformats.org/officeDocument/2006/relationships/control" Target="../activeX/activeX20.xml"/><Relationship Id="rId11" Type="http://schemas.openxmlformats.org/officeDocument/2006/relationships/ctrlProp" Target="../ctrlProps/ctrlProp91.xml"/><Relationship Id="rId5" Type="http://schemas.openxmlformats.org/officeDocument/2006/relationships/image" Target="../media/image39.emf"/><Relationship Id="rId15" Type="http://schemas.openxmlformats.org/officeDocument/2006/relationships/ctrlProp" Target="../ctrlProps/ctrlProp95.xml"/><Relationship Id="rId10" Type="http://schemas.openxmlformats.org/officeDocument/2006/relationships/ctrlProp" Target="../ctrlProps/ctrlProp90.xml"/><Relationship Id="rId4" Type="http://schemas.openxmlformats.org/officeDocument/2006/relationships/control" Target="../activeX/activeX19.xml"/><Relationship Id="rId9" Type="http://schemas.openxmlformats.org/officeDocument/2006/relationships/ctrlProp" Target="../ctrlProps/ctrlProp89.xml"/><Relationship Id="rId14" Type="http://schemas.openxmlformats.org/officeDocument/2006/relationships/ctrlProp" Target="../ctrlProps/ctrlProp94.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segliny.com/saveenergyandmoney/energystarrebates" TargetMode="External"/><Relationship Id="rId1" Type="http://schemas.openxmlformats.org/officeDocument/2006/relationships/hyperlink" Target="http://www.neep.org/"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8" Type="http://schemas.openxmlformats.org/officeDocument/2006/relationships/control" Target="../activeX/activeX23.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13.vml"/><Relationship Id="rId21" Type="http://schemas.openxmlformats.org/officeDocument/2006/relationships/ctrlProp" Target="../ctrlProps/ctrlProp109.xml"/><Relationship Id="rId7" Type="http://schemas.openxmlformats.org/officeDocument/2006/relationships/image" Target="../media/image43.emf"/><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23.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26.bin"/><Relationship Id="rId6" Type="http://schemas.openxmlformats.org/officeDocument/2006/relationships/control" Target="../activeX/activeX22.xml"/><Relationship Id="rId11" Type="http://schemas.openxmlformats.org/officeDocument/2006/relationships/ctrlProp" Target="../ctrlProps/ctrlProp99.xml"/><Relationship Id="rId5" Type="http://schemas.openxmlformats.org/officeDocument/2006/relationships/image" Target="../media/image42.emf"/><Relationship Id="rId15" Type="http://schemas.openxmlformats.org/officeDocument/2006/relationships/ctrlProp" Target="../ctrlProps/ctrlProp103.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ontrol" Target="../activeX/activeX21.xml"/><Relationship Id="rId9" Type="http://schemas.openxmlformats.org/officeDocument/2006/relationships/image" Target="../media/image44.emf"/><Relationship Id="rId14" Type="http://schemas.openxmlformats.org/officeDocument/2006/relationships/ctrlProp" Target="../ctrlProps/ctrlProp10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18" Type="http://schemas.openxmlformats.org/officeDocument/2006/relationships/ctrlProp" Target="../ctrlProps/ctrlProp124.xml"/><Relationship Id="rId3" Type="http://schemas.openxmlformats.org/officeDocument/2006/relationships/vmlDrawing" Target="../drawings/vmlDrawing15.vml"/><Relationship Id="rId7" Type="http://schemas.openxmlformats.org/officeDocument/2006/relationships/ctrlProp" Target="../ctrlProps/ctrlProp113.xml"/><Relationship Id="rId12" Type="http://schemas.openxmlformats.org/officeDocument/2006/relationships/ctrlProp" Target="../ctrlProps/ctrlProp118.xml"/><Relationship Id="rId17" Type="http://schemas.openxmlformats.org/officeDocument/2006/relationships/ctrlProp" Target="../ctrlProps/ctrlProp123.xml"/><Relationship Id="rId2" Type="http://schemas.openxmlformats.org/officeDocument/2006/relationships/drawing" Target="../drawings/drawing25.xml"/><Relationship Id="rId16" Type="http://schemas.openxmlformats.org/officeDocument/2006/relationships/ctrlProp" Target="../ctrlProps/ctrlProp122.xml"/><Relationship Id="rId1" Type="http://schemas.openxmlformats.org/officeDocument/2006/relationships/printerSettings" Target="../printerSettings/printerSettings31.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5" Type="http://schemas.openxmlformats.org/officeDocument/2006/relationships/ctrlProp" Target="../ctrlProps/ctrlProp121.xml"/><Relationship Id="rId10" Type="http://schemas.openxmlformats.org/officeDocument/2006/relationships/ctrlProp" Target="../ctrlProps/ctrlProp116.xml"/><Relationship Id="rId19" Type="http://schemas.openxmlformats.org/officeDocument/2006/relationships/ctrlProp" Target="../ctrlProps/ctrlProp125.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26" Type="http://schemas.openxmlformats.org/officeDocument/2006/relationships/ctrlProp" Target="../ctrlProps/ctrlProp148.xml"/><Relationship Id="rId3" Type="http://schemas.openxmlformats.org/officeDocument/2006/relationships/vmlDrawing" Target="../drawings/vmlDrawing16.vml"/><Relationship Id="rId21" Type="http://schemas.openxmlformats.org/officeDocument/2006/relationships/ctrlProp" Target="../ctrlProps/ctrlProp143.x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5" Type="http://schemas.openxmlformats.org/officeDocument/2006/relationships/ctrlProp" Target="../ctrlProps/ctrlProp147.xml"/><Relationship Id="rId2" Type="http://schemas.openxmlformats.org/officeDocument/2006/relationships/drawing" Target="../drawings/drawing26.xml"/><Relationship Id="rId16" Type="http://schemas.openxmlformats.org/officeDocument/2006/relationships/ctrlProp" Target="../ctrlProps/ctrlProp138.xml"/><Relationship Id="rId20" Type="http://schemas.openxmlformats.org/officeDocument/2006/relationships/ctrlProp" Target="../ctrlProps/ctrlProp142.xml"/><Relationship Id="rId29" Type="http://schemas.openxmlformats.org/officeDocument/2006/relationships/ctrlProp" Target="../ctrlProps/ctrlProp151.xml"/><Relationship Id="rId1" Type="http://schemas.openxmlformats.org/officeDocument/2006/relationships/printerSettings" Target="../printerSettings/printerSettings32.bin"/><Relationship Id="rId6" Type="http://schemas.openxmlformats.org/officeDocument/2006/relationships/ctrlProp" Target="../ctrlProps/ctrlProp128.xml"/><Relationship Id="rId11" Type="http://schemas.openxmlformats.org/officeDocument/2006/relationships/ctrlProp" Target="../ctrlProps/ctrlProp133.xml"/><Relationship Id="rId24" Type="http://schemas.openxmlformats.org/officeDocument/2006/relationships/ctrlProp" Target="../ctrlProps/ctrlProp146.xml"/><Relationship Id="rId5" Type="http://schemas.openxmlformats.org/officeDocument/2006/relationships/ctrlProp" Target="../ctrlProps/ctrlProp127.xml"/><Relationship Id="rId15" Type="http://schemas.openxmlformats.org/officeDocument/2006/relationships/ctrlProp" Target="../ctrlProps/ctrlProp137.xml"/><Relationship Id="rId23" Type="http://schemas.openxmlformats.org/officeDocument/2006/relationships/ctrlProp" Target="../ctrlProps/ctrlProp145.xml"/><Relationship Id="rId28" Type="http://schemas.openxmlformats.org/officeDocument/2006/relationships/ctrlProp" Target="../ctrlProps/ctrlProp150.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 Id="rId22" Type="http://schemas.openxmlformats.org/officeDocument/2006/relationships/ctrlProp" Target="../ctrlProps/ctrlProp144.xml"/><Relationship Id="rId27" Type="http://schemas.openxmlformats.org/officeDocument/2006/relationships/ctrlProp" Target="../ctrlProps/ctrlProp149.xml"/><Relationship Id="rId30" Type="http://schemas.openxmlformats.org/officeDocument/2006/relationships/ctrlProp" Target="../ctrlProps/ctrlProp152.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57.xml"/><Relationship Id="rId13" Type="http://schemas.openxmlformats.org/officeDocument/2006/relationships/ctrlProp" Target="../ctrlProps/ctrlProp162.xml"/><Relationship Id="rId3" Type="http://schemas.openxmlformats.org/officeDocument/2006/relationships/vmlDrawing" Target="../drawings/vmlDrawing17.vml"/><Relationship Id="rId7" Type="http://schemas.openxmlformats.org/officeDocument/2006/relationships/ctrlProp" Target="../ctrlProps/ctrlProp156.xml"/><Relationship Id="rId12" Type="http://schemas.openxmlformats.org/officeDocument/2006/relationships/ctrlProp" Target="../ctrlProps/ctrlProp161.xml"/><Relationship Id="rId17" Type="http://schemas.openxmlformats.org/officeDocument/2006/relationships/ctrlProp" Target="../ctrlProps/ctrlProp166.xml"/><Relationship Id="rId2" Type="http://schemas.openxmlformats.org/officeDocument/2006/relationships/drawing" Target="../drawings/drawing27.xml"/><Relationship Id="rId16" Type="http://schemas.openxmlformats.org/officeDocument/2006/relationships/ctrlProp" Target="../ctrlProps/ctrlProp165.xml"/><Relationship Id="rId1" Type="http://schemas.openxmlformats.org/officeDocument/2006/relationships/printerSettings" Target="../printerSettings/printerSettings33.bin"/><Relationship Id="rId6" Type="http://schemas.openxmlformats.org/officeDocument/2006/relationships/ctrlProp" Target="../ctrlProps/ctrlProp155.xml"/><Relationship Id="rId11" Type="http://schemas.openxmlformats.org/officeDocument/2006/relationships/ctrlProp" Target="../ctrlProps/ctrlProp160.xml"/><Relationship Id="rId5" Type="http://schemas.openxmlformats.org/officeDocument/2006/relationships/ctrlProp" Target="../ctrlProps/ctrlProp154.xml"/><Relationship Id="rId15" Type="http://schemas.openxmlformats.org/officeDocument/2006/relationships/ctrlProp" Target="../ctrlProps/ctrlProp164.xml"/><Relationship Id="rId10" Type="http://schemas.openxmlformats.org/officeDocument/2006/relationships/ctrlProp" Target="../ctrlProps/ctrlProp159.xml"/><Relationship Id="rId4" Type="http://schemas.openxmlformats.org/officeDocument/2006/relationships/ctrlProp" Target="../ctrlProps/ctrlProp153.xml"/><Relationship Id="rId9" Type="http://schemas.openxmlformats.org/officeDocument/2006/relationships/ctrlProp" Target="../ctrlProps/ctrlProp158.xml"/><Relationship Id="rId14" Type="http://schemas.openxmlformats.org/officeDocument/2006/relationships/ctrlProp" Target="../ctrlProps/ctrlProp163.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18" Type="http://schemas.openxmlformats.org/officeDocument/2006/relationships/ctrlProp" Target="../ctrlProps/ctrlProp181.xml"/><Relationship Id="rId26" Type="http://schemas.openxmlformats.org/officeDocument/2006/relationships/ctrlProp" Target="../ctrlProps/ctrlProp189.xml"/><Relationship Id="rId3" Type="http://schemas.openxmlformats.org/officeDocument/2006/relationships/vmlDrawing" Target="../drawings/vmlDrawing18.vml"/><Relationship Id="rId21" Type="http://schemas.openxmlformats.org/officeDocument/2006/relationships/ctrlProp" Target="../ctrlProps/ctrlProp184.xml"/><Relationship Id="rId7" Type="http://schemas.openxmlformats.org/officeDocument/2006/relationships/ctrlProp" Target="../ctrlProps/ctrlProp170.xml"/><Relationship Id="rId12" Type="http://schemas.openxmlformats.org/officeDocument/2006/relationships/ctrlProp" Target="../ctrlProps/ctrlProp175.xml"/><Relationship Id="rId17" Type="http://schemas.openxmlformats.org/officeDocument/2006/relationships/ctrlProp" Target="../ctrlProps/ctrlProp180.xml"/><Relationship Id="rId25" Type="http://schemas.openxmlformats.org/officeDocument/2006/relationships/ctrlProp" Target="../ctrlProps/ctrlProp188.xml"/><Relationship Id="rId2" Type="http://schemas.openxmlformats.org/officeDocument/2006/relationships/drawing" Target="../drawings/drawing28.xml"/><Relationship Id="rId16" Type="http://schemas.openxmlformats.org/officeDocument/2006/relationships/ctrlProp" Target="../ctrlProps/ctrlProp179.xml"/><Relationship Id="rId20" Type="http://schemas.openxmlformats.org/officeDocument/2006/relationships/ctrlProp" Target="../ctrlProps/ctrlProp183.xml"/><Relationship Id="rId1" Type="http://schemas.openxmlformats.org/officeDocument/2006/relationships/printerSettings" Target="../printerSettings/printerSettings34.bin"/><Relationship Id="rId6" Type="http://schemas.openxmlformats.org/officeDocument/2006/relationships/ctrlProp" Target="../ctrlProps/ctrlProp169.xml"/><Relationship Id="rId11" Type="http://schemas.openxmlformats.org/officeDocument/2006/relationships/ctrlProp" Target="../ctrlProps/ctrlProp174.xml"/><Relationship Id="rId24" Type="http://schemas.openxmlformats.org/officeDocument/2006/relationships/ctrlProp" Target="../ctrlProps/ctrlProp187.xml"/><Relationship Id="rId5" Type="http://schemas.openxmlformats.org/officeDocument/2006/relationships/ctrlProp" Target="../ctrlProps/ctrlProp168.xml"/><Relationship Id="rId15" Type="http://schemas.openxmlformats.org/officeDocument/2006/relationships/ctrlProp" Target="../ctrlProps/ctrlProp178.xml"/><Relationship Id="rId23" Type="http://schemas.openxmlformats.org/officeDocument/2006/relationships/ctrlProp" Target="../ctrlProps/ctrlProp186.xml"/><Relationship Id="rId10" Type="http://schemas.openxmlformats.org/officeDocument/2006/relationships/ctrlProp" Target="../ctrlProps/ctrlProp173.xml"/><Relationship Id="rId19" Type="http://schemas.openxmlformats.org/officeDocument/2006/relationships/ctrlProp" Target="../ctrlProps/ctrlProp182.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 Id="rId22" Type="http://schemas.openxmlformats.org/officeDocument/2006/relationships/ctrlProp" Target="../ctrlProps/ctrlProp18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3.emf"/><Relationship Id="rId4" Type="http://schemas.openxmlformats.org/officeDocument/2006/relationships/control" Target="../activeX/activeX10.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94.xml"/><Relationship Id="rId13" Type="http://schemas.openxmlformats.org/officeDocument/2006/relationships/ctrlProp" Target="../ctrlProps/ctrlProp199.xml"/><Relationship Id="rId18" Type="http://schemas.openxmlformats.org/officeDocument/2006/relationships/ctrlProp" Target="../ctrlProps/ctrlProp204.xml"/><Relationship Id="rId26" Type="http://schemas.openxmlformats.org/officeDocument/2006/relationships/ctrlProp" Target="../ctrlProps/ctrlProp212.xml"/><Relationship Id="rId3" Type="http://schemas.openxmlformats.org/officeDocument/2006/relationships/vmlDrawing" Target="../drawings/vmlDrawing19.vml"/><Relationship Id="rId21" Type="http://schemas.openxmlformats.org/officeDocument/2006/relationships/ctrlProp" Target="../ctrlProps/ctrlProp207.xml"/><Relationship Id="rId7" Type="http://schemas.openxmlformats.org/officeDocument/2006/relationships/ctrlProp" Target="../ctrlProps/ctrlProp193.xml"/><Relationship Id="rId12" Type="http://schemas.openxmlformats.org/officeDocument/2006/relationships/ctrlProp" Target="../ctrlProps/ctrlProp198.xml"/><Relationship Id="rId17" Type="http://schemas.openxmlformats.org/officeDocument/2006/relationships/ctrlProp" Target="../ctrlProps/ctrlProp203.xml"/><Relationship Id="rId25" Type="http://schemas.openxmlformats.org/officeDocument/2006/relationships/ctrlProp" Target="../ctrlProps/ctrlProp211.xml"/><Relationship Id="rId2" Type="http://schemas.openxmlformats.org/officeDocument/2006/relationships/drawing" Target="../drawings/drawing29.xml"/><Relationship Id="rId16" Type="http://schemas.openxmlformats.org/officeDocument/2006/relationships/ctrlProp" Target="../ctrlProps/ctrlProp202.xml"/><Relationship Id="rId20" Type="http://schemas.openxmlformats.org/officeDocument/2006/relationships/ctrlProp" Target="../ctrlProps/ctrlProp206.xml"/><Relationship Id="rId1" Type="http://schemas.openxmlformats.org/officeDocument/2006/relationships/printerSettings" Target="../printerSettings/printerSettings35.bin"/><Relationship Id="rId6" Type="http://schemas.openxmlformats.org/officeDocument/2006/relationships/ctrlProp" Target="../ctrlProps/ctrlProp192.xml"/><Relationship Id="rId11" Type="http://schemas.openxmlformats.org/officeDocument/2006/relationships/ctrlProp" Target="../ctrlProps/ctrlProp197.xml"/><Relationship Id="rId24" Type="http://schemas.openxmlformats.org/officeDocument/2006/relationships/ctrlProp" Target="../ctrlProps/ctrlProp210.xml"/><Relationship Id="rId5" Type="http://schemas.openxmlformats.org/officeDocument/2006/relationships/ctrlProp" Target="../ctrlProps/ctrlProp191.xml"/><Relationship Id="rId15" Type="http://schemas.openxmlformats.org/officeDocument/2006/relationships/ctrlProp" Target="../ctrlProps/ctrlProp201.xml"/><Relationship Id="rId23" Type="http://schemas.openxmlformats.org/officeDocument/2006/relationships/ctrlProp" Target="../ctrlProps/ctrlProp209.xml"/><Relationship Id="rId10" Type="http://schemas.openxmlformats.org/officeDocument/2006/relationships/ctrlProp" Target="../ctrlProps/ctrlProp196.xml"/><Relationship Id="rId19" Type="http://schemas.openxmlformats.org/officeDocument/2006/relationships/ctrlProp" Target="../ctrlProps/ctrlProp205.xml"/><Relationship Id="rId4" Type="http://schemas.openxmlformats.org/officeDocument/2006/relationships/ctrlProp" Target="../ctrlProps/ctrlProp190.xml"/><Relationship Id="rId9" Type="http://schemas.openxmlformats.org/officeDocument/2006/relationships/ctrlProp" Target="../ctrlProps/ctrlProp195.xml"/><Relationship Id="rId14" Type="http://schemas.openxmlformats.org/officeDocument/2006/relationships/ctrlProp" Target="../ctrlProps/ctrlProp200.xml"/><Relationship Id="rId22" Type="http://schemas.openxmlformats.org/officeDocument/2006/relationships/ctrlProp" Target="../ctrlProps/ctrlProp208.xml"/><Relationship Id="rId27" Type="http://schemas.openxmlformats.org/officeDocument/2006/relationships/ctrlProp" Target="../ctrlProps/ctrlProp21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3" Type="http://schemas.openxmlformats.org/officeDocument/2006/relationships/image" Target="../media/image61.emf"/><Relationship Id="rId18" Type="http://schemas.openxmlformats.org/officeDocument/2006/relationships/ctrlProp" Target="../ctrlProps/ctrlProp218.xml"/><Relationship Id="rId26" Type="http://schemas.openxmlformats.org/officeDocument/2006/relationships/ctrlProp" Target="../ctrlProps/ctrlProp226.xml"/><Relationship Id="rId39" Type="http://schemas.openxmlformats.org/officeDocument/2006/relationships/ctrlProp" Target="../ctrlProps/ctrlProp239.xml"/><Relationship Id="rId21" Type="http://schemas.openxmlformats.org/officeDocument/2006/relationships/ctrlProp" Target="../ctrlProps/ctrlProp221.xml"/><Relationship Id="rId34" Type="http://schemas.openxmlformats.org/officeDocument/2006/relationships/ctrlProp" Target="../ctrlProps/ctrlProp234.xml"/><Relationship Id="rId42" Type="http://schemas.openxmlformats.org/officeDocument/2006/relationships/ctrlProp" Target="../ctrlProps/ctrlProp242.xml"/><Relationship Id="rId7" Type="http://schemas.openxmlformats.org/officeDocument/2006/relationships/image" Target="../media/image58.emf"/><Relationship Id="rId2" Type="http://schemas.openxmlformats.org/officeDocument/2006/relationships/drawing" Target="../drawings/drawing30.xml"/><Relationship Id="rId16" Type="http://schemas.openxmlformats.org/officeDocument/2006/relationships/ctrlProp" Target="../ctrlProps/ctrlProp216.xml"/><Relationship Id="rId20" Type="http://schemas.openxmlformats.org/officeDocument/2006/relationships/ctrlProp" Target="../ctrlProps/ctrlProp220.xml"/><Relationship Id="rId29" Type="http://schemas.openxmlformats.org/officeDocument/2006/relationships/ctrlProp" Target="../ctrlProps/ctrlProp229.xml"/><Relationship Id="rId41" Type="http://schemas.openxmlformats.org/officeDocument/2006/relationships/ctrlProp" Target="../ctrlProps/ctrlProp241.xml"/><Relationship Id="rId1" Type="http://schemas.openxmlformats.org/officeDocument/2006/relationships/printerSettings" Target="../printerSettings/printerSettings37.bin"/><Relationship Id="rId6" Type="http://schemas.openxmlformats.org/officeDocument/2006/relationships/control" Target="../activeX/activeX25.xml"/><Relationship Id="rId11" Type="http://schemas.openxmlformats.org/officeDocument/2006/relationships/image" Target="../media/image60.emf"/><Relationship Id="rId24" Type="http://schemas.openxmlformats.org/officeDocument/2006/relationships/ctrlProp" Target="../ctrlProps/ctrlProp224.xml"/><Relationship Id="rId32" Type="http://schemas.openxmlformats.org/officeDocument/2006/relationships/ctrlProp" Target="../ctrlProps/ctrlProp232.xml"/><Relationship Id="rId37" Type="http://schemas.openxmlformats.org/officeDocument/2006/relationships/ctrlProp" Target="../ctrlProps/ctrlProp237.xml"/><Relationship Id="rId40" Type="http://schemas.openxmlformats.org/officeDocument/2006/relationships/ctrlProp" Target="../ctrlProps/ctrlProp240.xml"/><Relationship Id="rId5" Type="http://schemas.openxmlformats.org/officeDocument/2006/relationships/image" Target="../media/image57.emf"/><Relationship Id="rId15" Type="http://schemas.openxmlformats.org/officeDocument/2006/relationships/ctrlProp" Target="../ctrlProps/ctrlProp215.xml"/><Relationship Id="rId23" Type="http://schemas.openxmlformats.org/officeDocument/2006/relationships/ctrlProp" Target="../ctrlProps/ctrlProp223.xml"/><Relationship Id="rId28" Type="http://schemas.openxmlformats.org/officeDocument/2006/relationships/ctrlProp" Target="../ctrlProps/ctrlProp228.xml"/><Relationship Id="rId36" Type="http://schemas.openxmlformats.org/officeDocument/2006/relationships/ctrlProp" Target="../ctrlProps/ctrlProp236.xml"/><Relationship Id="rId10" Type="http://schemas.openxmlformats.org/officeDocument/2006/relationships/control" Target="../activeX/activeX27.xml"/><Relationship Id="rId19" Type="http://schemas.openxmlformats.org/officeDocument/2006/relationships/ctrlProp" Target="../ctrlProps/ctrlProp219.xml"/><Relationship Id="rId31" Type="http://schemas.openxmlformats.org/officeDocument/2006/relationships/ctrlProp" Target="../ctrlProps/ctrlProp231.xml"/><Relationship Id="rId4" Type="http://schemas.openxmlformats.org/officeDocument/2006/relationships/control" Target="../activeX/activeX24.xml"/><Relationship Id="rId9" Type="http://schemas.openxmlformats.org/officeDocument/2006/relationships/image" Target="../media/image59.emf"/><Relationship Id="rId14" Type="http://schemas.openxmlformats.org/officeDocument/2006/relationships/ctrlProp" Target="../ctrlProps/ctrlProp214.xml"/><Relationship Id="rId22" Type="http://schemas.openxmlformats.org/officeDocument/2006/relationships/ctrlProp" Target="../ctrlProps/ctrlProp222.xml"/><Relationship Id="rId27" Type="http://schemas.openxmlformats.org/officeDocument/2006/relationships/ctrlProp" Target="../ctrlProps/ctrlProp227.xml"/><Relationship Id="rId30" Type="http://schemas.openxmlformats.org/officeDocument/2006/relationships/ctrlProp" Target="../ctrlProps/ctrlProp230.xml"/><Relationship Id="rId35" Type="http://schemas.openxmlformats.org/officeDocument/2006/relationships/ctrlProp" Target="../ctrlProps/ctrlProp235.xml"/><Relationship Id="rId8" Type="http://schemas.openxmlformats.org/officeDocument/2006/relationships/control" Target="../activeX/activeX26.xml"/><Relationship Id="rId3" Type="http://schemas.openxmlformats.org/officeDocument/2006/relationships/vmlDrawing" Target="../drawings/vmlDrawing20.vml"/><Relationship Id="rId12" Type="http://schemas.openxmlformats.org/officeDocument/2006/relationships/control" Target="../activeX/activeX28.xml"/><Relationship Id="rId17" Type="http://schemas.openxmlformats.org/officeDocument/2006/relationships/ctrlProp" Target="../ctrlProps/ctrlProp217.xml"/><Relationship Id="rId25" Type="http://schemas.openxmlformats.org/officeDocument/2006/relationships/ctrlProp" Target="../ctrlProps/ctrlProp225.xml"/><Relationship Id="rId33" Type="http://schemas.openxmlformats.org/officeDocument/2006/relationships/ctrlProp" Target="../ctrlProps/ctrlProp233.xml"/><Relationship Id="rId38" Type="http://schemas.openxmlformats.org/officeDocument/2006/relationships/ctrlProp" Target="../ctrlProps/ctrlProp238.xml"/></Relationships>
</file>

<file path=xl/worksheets/_rels/sheet43.xml.rels><?xml version="1.0" encoding="UTF-8" standalone="yes"?>
<Relationships xmlns="http://schemas.openxmlformats.org/package/2006/relationships"><Relationship Id="rId13" Type="http://schemas.openxmlformats.org/officeDocument/2006/relationships/image" Target="../media/image66.emf"/><Relationship Id="rId18" Type="http://schemas.openxmlformats.org/officeDocument/2006/relationships/ctrlProp" Target="../ctrlProps/ctrlProp247.xml"/><Relationship Id="rId26" Type="http://schemas.openxmlformats.org/officeDocument/2006/relationships/ctrlProp" Target="../ctrlProps/ctrlProp255.xml"/><Relationship Id="rId39" Type="http://schemas.openxmlformats.org/officeDocument/2006/relationships/ctrlProp" Target="../ctrlProps/ctrlProp268.xml"/><Relationship Id="rId21" Type="http://schemas.openxmlformats.org/officeDocument/2006/relationships/ctrlProp" Target="../ctrlProps/ctrlProp250.xml"/><Relationship Id="rId34" Type="http://schemas.openxmlformats.org/officeDocument/2006/relationships/ctrlProp" Target="../ctrlProps/ctrlProp263.xml"/><Relationship Id="rId42" Type="http://schemas.openxmlformats.org/officeDocument/2006/relationships/ctrlProp" Target="../ctrlProps/ctrlProp271.xml"/><Relationship Id="rId7" Type="http://schemas.openxmlformats.org/officeDocument/2006/relationships/image" Target="../media/image63.emf"/><Relationship Id="rId2" Type="http://schemas.openxmlformats.org/officeDocument/2006/relationships/drawing" Target="../drawings/drawing31.xml"/><Relationship Id="rId16" Type="http://schemas.openxmlformats.org/officeDocument/2006/relationships/ctrlProp" Target="../ctrlProps/ctrlProp245.xml"/><Relationship Id="rId20" Type="http://schemas.openxmlformats.org/officeDocument/2006/relationships/ctrlProp" Target="../ctrlProps/ctrlProp249.xml"/><Relationship Id="rId29" Type="http://schemas.openxmlformats.org/officeDocument/2006/relationships/ctrlProp" Target="../ctrlProps/ctrlProp258.xml"/><Relationship Id="rId41" Type="http://schemas.openxmlformats.org/officeDocument/2006/relationships/ctrlProp" Target="../ctrlProps/ctrlProp270.xml"/><Relationship Id="rId1" Type="http://schemas.openxmlformats.org/officeDocument/2006/relationships/printerSettings" Target="../printerSettings/printerSettings38.bin"/><Relationship Id="rId6" Type="http://schemas.openxmlformats.org/officeDocument/2006/relationships/control" Target="../activeX/activeX30.xml"/><Relationship Id="rId11" Type="http://schemas.openxmlformats.org/officeDocument/2006/relationships/image" Target="../media/image65.emf"/><Relationship Id="rId24" Type="http://schemas.openxmlformats.org/officeDocument/2006/relationships/ctrlProp" Target="../ctrlProps/ctrlProp253.xml"/><Relationship Id="rId32" Type="http://schemas.openxmlformats.org/officeDocument/2006/relationships/ctrlProp" Target="../ctrlProps/ctrlProp261.xml"/><Relationship Id="rId37" Type="http://schemas.openxmlformats.org/officeDocument/2006/relationships/ctrlProp" Target="../ctrlProps/ctrlProp266.xml"/><Relationship Id="rId40" Type="http://schemas.openxmlformats.org/officeDocument/2006/relationships/ctrlProp" Target="../ctrlProps/ctrlProp269.xml"/><Relationship Id="rId5" Type="http://schemas.openxmlformats.org/officeDocument/2006/relationships/image" Target="../media/image62.emf"/><Relationship Id="rId15" Type="http://schemas.openxmlformats.org/officeDocument/2006/relationships/ctrlProp" Target="../ctrlProps/ctrlProp244.xml"/><Relationship Id="rId23" Type="http://schemas.openxmlformats.org/officeDocument/2006/relationships/ctrlProp" Target="../ctrlProps/ctrlProp252.xml"/><Relationship Id="rId28" Type="http://schemas.openxmlformats.org/officeDocument/2006/relationships/ctrlProp" Target="../ctrlProps/ctrlProp257.xml"/><Relationship Id="rId36" Type="http://schemas.openxmlformats.org/officeDocument/2006/relationships/ctrlProp" Target="../ctrlProps/ctrlProp265.xml"/><Relationship Id="rId10" Type="http://schemas.openxmlformats.org/officeDocument/2006/relationships/control" Target="../activeX/activeX32.xml"/><Relationship Id="rId19" Type="http://schemas.openxmlformats.org/officeDocument/2006/relationships/ctrlProp" Target="../ctrlProps/ctrlProp248.xml"/><Relationship Id="rId31" Type="http://schemas.openxmlformats.org/officeDocument/2006/relationships/ctrlProp" Target="../ctrlProps/ctrlProp260.xml"/><Relationship Id="rId4" Type="http://schemas.openxmlformats.org/officeDocument/2006/relationships/control" Target="../activeX/activeX29.xml"/><Relationship Id="rId9" Type="http://schemas.openxmlformats.org/officeDocument/2006/relationships/image" Target="../media/image64.emf"/><Relationship Id="rId14" Type="http://schemas.openxmlformats.org/officeDocument/2006/relationships/ctrlProp" Target="../ctrlProps/ctrlProp243.xml"/><Relationship Id="rId22" Type="http://schemas.openxmlformats.org/officeDocument/2006/relationships/ctrlProp" Target="../ctrlProps/ctrlProp251.xml"/><Relationship Id="rId27" Type="http://schemas.openxmlformats.org/officeDocument/2006/relationships/ctrlProp" Target="../ctrlProps/ctrlProp256.xml"/><Relationship Id="rId30" Type="http://schemas.openxmlformats.org/officeDocument/2006/relationships/ctrlProp" Target="../ctrlProps/ctrlProp259.xml"/><Relationship Id="rId35" Type="http://schemas.openxmlformats.org/officeDocument/2006/relationships/ctrlProp" Target="../ctrlProps/ctrlProp264.xml"/><Relationship Id="rId8" Type="http://schemas.openxmlformats.org/officeDocument/2006/relationships/control" Target="../activeX/activeX31.xml"/><Relationship Id="rId3" Type="http://schemas.openxmlformats.org/officeDocument/2006/relationships/vmlDrawing" Target="../drawings/vmlDrawing21.vml"/><Relationship Id="rId12" Type="http://schemas.openxmlformats.org/officeDocument/2006/relationships/control" Target="../activeX/activeX33.xml"/><Relationship Id="rId17" Type="http://schemas.openxmlformats.org/officeDocument/2006/relationships/ctrlProp" Target="../ctrlProps/ctrlProp246.xml"/><Relationship Id="rId25" Type="http://schemas.openxmlformats.org/officeDocument/2006/relationships/ctrlProp" Target="../ctrlProps/ctrlProp254.xml"/><Relationship Id="rId33" Type="http://schemas.openxmlformats.org/officeDocument/2006/relationships/ctrlProp" Target="../ctrlProps/ctrlProp262.xml"/><Relationship Id="rId38" Type="http://schemas.openxmlformats.org/officeDocument/2006/relationships/ctrlProp" Target="../ctrlProps/ctrlProp267.xml"/></Relationships>
</file>

<file path=xl/worksheets/_rels/sheet44.xml.rels><?xml version="1.0" encoding="UTF-8" standalone="yes"?>
<Relationships xmlns="http://schemas.openxmlformats.org/package/2006/relationships"><Relationship Id="rId13" Type="http://schemas.openxmlformats.org/officeDocument/2006/relationships/image" Target="../media/image71.emf"/><Relationship Id="rId18" Type="http://schemas.openxmlformats.org/officeDocument/2006/relationships/ctrlProp" Target="../ctrlProps/ctrlProp276.xml"/><Relationship Id="rId26" Type="http://schemas.openxmlformats.org/officeDocument/2006/relationships/ctrlProp" Target="../ctrlProps/ctrlProp284.xml"/><Relationship Id="rId39" Type="http://schemas.openxmlformats.org/officeDocument/2006/relationships/ctrlProp" Target="../ctrlProps/ctrlProp297.xml"/><Relationship Id="rId21" Type="http://schemas.openxmlformats.org/officeDocument/2006/relationships/ctrlProp" Target="../ctrlProps/ctrlProp279.xml"/><Relationship Id="rId34" Type="http://schemas.openxmlformats.org/officeDocument/2006/relationships/ctrlProp" Target="../ctrlProps/ctrlProp292.xml"/><Relationship Id="rId42" Type="http://schemas.openxmlformats.org/officeDocument/2006/relationships/ctrlProp" Target="../ctrlProps/ctrlProp300.xml"/><Relationship Id="rId7" Type="http://schemas.openxmlformats.org/officeDocument/2006/relationships/image" Target="../media/image68.emf"/><Relationship Id="rId2" Type="http://schemas.openxmlformats.org/officeDocument/2006/relationships/drawing" Target="../drawings/drawing32.xml"/><Relationship Id="rId16" Type="http://schemas.openxmlformats.org/officeDocument/2006/relationships/ctrlProp" Target="../ctrlProps/ctrlProp274.xml"/><Relationship Id="rId20" Type="http://schemas.openxmlformats.org/officeDocument/2006/relationships/ctrlProp" Target="../ctrlProps/ctrlProp278.xml"/><Relationship Id="rId29" Type="http://schemas.openxmlformats.org/officeDocument/2006/relationships/ctrlProp" Target="../ctrlProps/ctrlProp287.xml"/><Relationship Id="rId41" Type="http://schemas.openxmlformats.org/officeDocument/2006/relationships/ctrlProp" Target="../ctrlProps/ctrlProp299.xml"/><Relationship Id="rId1" Type="http://schemas.openxmlformats.org/officeDocument/2006/relationships/printerSettings" Target="../printerSettings/printerSettings39.bin"/><Relationship Id="rId6" Type="http://schemas.openxmlformats.org/officeDocument/2006/relationships/control" Target="../activeX/activeX35.xml"/><Relationship Id="rId11" Type="http://schemas.openxmlformats.org/officeDocument/2006/relationships/image" Target="../media/image70.emf"/><Relationship Id="rId24" Type="http://schemas.openxmlformats.org/officeDocument/2006/relationships/ctrlProp" Target="../ctrlProps/ctrlProp282.xml"/><Relationship Id="rId32" Type="http://schemas.openxmlformats.org/officeDocument/2006/relationships/ctrlProp" Target="../ctrlProps/ctrlProp290.xml"/><Relationship Id="rId37" Type="http://schemas.openxmlformats.org/officeDocument/2006/relationships/ctrlProp" Target="../ctrlProps/ctrlProp295.xml"/><Relationship Id="rId40" Type="http://schemas.openxmlformats.org/officeDocument/2006/relationships/ctrlProp" Target="../ctrlProps/ctrlProp298.xml"/><Relationship Id="rId5" Type="http://schemas.openxmlformats.org/officeDocument/2006/relationships/image" Target="../media/image67.emf"/><Relationship Id="rId15" Type="http://schemas.openxmlformats.org/officeDocument/2006/relationships/ctrlProp" Target="../ctrlProps/ctrlProp273.xml"/><Relationship Id="rId23" Type="http://schemas.openxmlformats.org/officeDocument/2006/relationships/ctrlProp" Target="../ctrlProps/ctrlProp281.xml"/><Relationship Id="rId28" Type="http://schemas.openxmlformats.org/officeDocument/2006/relationships/ctrlProp" Target="../ctrlProps/ctrlProp286.xml"/><Relationship Id="rId36" Type="http://schemas.openxmlformats.org/officeDocument/2006/relationships/ctrlProp" Target="../ctrlProps/ctrlProp294.xml"/><Relationship Id="rId10" Type="http://schemas.openxmlformats.org/officeDocument/2006/relationships/control" Target="../activeX/activeX37.xml"/><Relationship Id="rId19" Type="http://schemas.openxmlformats.org/officeDocument/2006/relationships/ctrlProp" Target="../ctrlProps/ctrlProp277.xml"/><Relationship Id="rId31" Type="http://schemas.openxmlformats.org/officeDocument/2006/relationships/ctrlProp" Target="../ctrlProps/ctrlProp289.xml"/><Relationship Id="rId4" Type="http://schemas.openxmlformats.org/officeDocument/2006/relationships/control" Target="../activeX/activeX34.xml"/><Relationship Id="rId9" Type="http://schemas.openxmlformats.org/officeDocument/2006/relationships/image" Target="../media/image69.emf"/><Relationship Id="rId14" Type="http://schemas.openxmlformats.org/officeDocument/2006/relationships/ctrlProp" Target="../ctrlProps/ctrlProp272.xml"/><Relationship Id="rId22" Type="http://schemas.openxmlformats.org/officeDocument/2006/relationships/ctrlProp" Target="../ctrlProps/ctrlProp280.xml"/><Relationship Id="rId27" Type="http://schemas.openxmlformats.org/officeDocument/2006/relationships/ctrlProp" Target="../ctrlProps/ctrlProp285.xml"/><Relationship Id="rId30" Type="http://schemas.openxmlformats.org/officeDocument/2006/relationships/ctrlProp" Target="../ctrlProps/ctrlProp288.xml"/><Relationship Id="rId35" Type="http://schemas.openxmlformats.org/officeDocument/2006/relationships/ctrlProp" Target="../ctrlProps/ctrlProp293.xml"/><Relationship Id="rId8" Type="http://schemas.openxmlformats.org/officeDocument/2006/relationships/control" Target="../activeX/activeX36.xml"/><Relationship Id="rId3" Type="http://schemas.openxmlformats.org/officeDocument/2006/relationships/vmlDrawing" Target="../drawings/vmlDrawing22.vml"/><Relationship Id="rId12" Type="http://schemas.openxmlformats.org/officeDocument/2006/relationships/control" Target="../activeX/activeX38.xml"/><Relationship Id="rId17" Type="http://schemas.openxmlformats.org/officeDocument/2006/relationships/ctrlProp" Target="../ctrlProps/ctrlProp275.xml"/><Relationship Id="rId25" Type="http://schemas.openxmlformats.org/officeDocument/2006/relationships/ctrlProp" Target="../ctrlProps/ctrlProp283.xml"/><Relationship Id="rId33" Type="http://schemas.openxmlformats.org/officeDocument/2006/relationships/ctrlProp" Target="../ctrlProps/ctrlProp291.xml"/><Relationship Id="rId38" Type="http://schemas.openxmlformats.org/officeDocument/2006/relationships/ctrlProp" Target="../ctrlProps/ctrlProp296.xml"/></Relationships>
</file>

<file path=xl/worksheets/_rels/sheet45.xml.rels><?xml version="1.0" encoding="UTF-8" standalone="yes"?>
<Relationships xmlns="http://schemas.openxmlformats.org/package/2006/relationships"><Relationship Id="rId13" Type="http://schemas.openxmlformats.org/officeDocument/2006/relationships/image" Target="../media/image76.emf"/><Relationship Id="rId18" Type="http://schemas.openxmlformats.org/officeDocument/2006/relationships/ctrlProp" Target="../ctrlProps/ctrlProp305.xml"/><Relationship Id="rId26" Type="http://schemas.openxmlformats.org/officeDocument/2006/relationships/ctrlProp" Target="../ctrlProps/ctrlProp313.xml"/><Relationship Id="rId39" Type="http://schemas.openxmlformats.org/officeDocument/2006/relationships/ctrlProp" Target="../ctrlProps/ctrlProp326.xml"/><Relationship Id="rId21" Type="http://schemas.openxmlformats.org/officeDocument/2006/relationships/ctrlProp" Target="../ctrlProps/ctrlProp308.xml"/><Relationship Id="rId34" Type="http://schemas.openxmlformats.org/officeDocument/2006/relationships/ctrlProp" Target="../ctrlProps/ctrlProp321.xml"/><Relationship Id="rId42" Type="http://schemas.openxmlformats.org/officeDocument/2006/relationships/ctrlProp" Target="../ctrlProps/ctrlProp329.xml"/><Relationship Id="rId7" Type="http://schemas.openxmlformats.org/officeDocument/2006/relationships/image" Target="../media/image73.emf"/><Relationship Id="rId2" Type="http://schemas.openxmlformats.org/officeDocument/2006/relationships/drawing" Target="../drawings/drawing33.xml"/><Relationship Id="rId16" Type="http://schemas.openxmlformats.org/officeDocument/2006/relationships/ctrlProp" Target="../ctrlProps/ctrlProp303.xml"/><Relationship Id="rId20" Type="http://schemas.openxmlformats.org/officeDocument/2006/relationships/ctrlProp" Target="../ctrlProps/ctrlProp307.xml"/><Relationship Id="rId29" Type="http://schemas.openxmlformats.org/officeDocument/2006/relationships/ctrlProp" Target="../ctrlProps/ctrlProp316.xml"/><Relationship Id="rId41" Type="http://schemas.openxmlformats.org/officeDocument/2006/relationships/ctrlProp" Target="../ctrlProps/ctrlProp328.xml"/><Relationship Id="rId1" Type="http://schemas.openxmlformats.org/officeDocument/2006/relationships/printerSettings" Target="../printerSettings/printerSettings40.bin"/><Relationship Id="rId6" Type="http://schemas.openxmlformats.org/officeDocument/2006/relationships/control" Target="../activeX/activeX40.xml"/><Relationship Id="rId11" Type="http://schemas.openxmlformats.org/officeDocument/2006/relationships/image" Target="../media/image75.emf"/><Relationship Id="rId24" Type="http://schemas.openxmlformats.org/officeDocument/2006/relationships/ctrlProp" Target="../ctrlProps/ctrlProp311.xml"/><Relationship Id="rId32" Type="http://schemas.openxmlformats.org/officeDocument/2006/relationships/ctrlProp" Target="../ctrlProps/ctrlProp319.xml"/><Relationship Id="rId37" Type="http://schemas.openxmlformats.org/officeDocument/2006/relationships/ctrlProp" Target="../ctrlProps/ctrlProp324.xml"/><Relationship Id="rId40" Type="http://schemas.openxmlformats.org/officeDocument/2006/relationships/ctrlProp" Target="../ctrlProps/ctrlProp327.xml"/><Relationship Id="rId5" Type="http://schemas.openxmlformats.org/officeDocument/2006/relationships/image" Target="../media/image72.emf"/><Relationship Id="rId15" Type="http://schemas.openxmlformats.org/officeDocument/2006/relationships/ctrlProp" Target="../ctrlProps/ctrlProp302.xml"/><Relationship Id="rId23" Type="http://schemas.openxmlformats.org/officeDocument/2006/relationships/ctrlProp" Target="../ctrlProps/ctrlProp310.xml"/><Relationship Id="rId28" Type="http://schemas.openxmlformats.org/officeDocument/2006/relationships/ctrlProp" Target="../ctrlProps/ctrlProp315.xml"/><Relationship Id="rId36" Type="http://schemas.openxmlformats.org/officeDocument/2006/relationships/ctrlProp" Target="../ctrlProps/ctrlProp323.xml"/><Relationship Id="rId10" Type="http://schemas.openxmlformats.org/officeDocument/2006/relationships/control" Target="../activeX/activeX42.xml"/><Relationship Id="rId19" Type="http://schemas.openxmlformats.org/officeDocument/2006/relationships/ctrlProp" Target="../ctrlProps/ctrlProp306.xml"/><Relationship Id="rId31" Type="http://schemas.openxmlformats.org/officeDocument/2006/relationships/ctrlProp" Target="../ctrlProps/ctrlProp318.xml"/><Relationship Id="rId4" Type="http://schemas.openxmlformats.org/officeDocument/2006/relationships/control" Target="../activeX/activeX39.xml"/><Relationship Id="rId9" Type="http://schemas.openxmlformats.org/officeDocument/2006/relationships/image" Target="../media/image74.emf"/><Relationship Id="rId14" Type="http://schemas.openxmlformats.org/officeDocument/2006/relationships/ctrlProp" Target="../ctrlProps/ctrlProp301.xml"/><Relationship Id="rId22" Type="http://schemas.openxmlformats.org/officeDocument/2006/relationships/ctrlProp" Target="../ctrlProps/ctrlProp309.xml"/><Relationship Id="rId27" Type="http://schemas.openxmlformats.org/officeDocument/2006/relationships/ctrlProp" Target="../ctrlProps/ctrlProp314.xml"/><Relationship Id="rId30" Type="http://schemas.openxmlformats.org/officeDocument/2006/relationships/ctrlProp" Target="../ctrlProps/ctrlProp317.xml"/><Relationship Id="rId35" Type="http://schemas.openxmlformats.org/officeDocument/2006/relationships/ctrlProp" Target="../ctrlProps/ctrlProp322.xml"/><Relationship Id="rId8" Type="http://schemas.openxmlformats.org/officeDocument/2006/relationships/control" Target="../activeX/activeX41.xml"/><Relationship Id="rId3" Type="http://schemas.openxmlformats.org/officeDocument/2006/relationships/vmlDrawing" Target="../drawings/vmlDrawing23.vml"/><Relationship Id="rId12" Type="http://schemas.openxmlformats.org/officeDocument/2006/relationships/control" Target="../activeX/activeX43.xml"/><Relationship Id="rId17" Type="http://schemas.openxmlformats.org/officeDocument/2006/relationships/ctrlProp" Target="../ctrlProps/ctrlProp304.xml"/><Relationship Id="rId25" Type="http://schemas.openxmlformats.org/officeDocument/2006/relationships/ctrlProp" Target="../ctrlProps/ctrlProp312.xml"/><Relationship Id="rId33" Type="http://schemas.openxmlformats.org/officeDocument/2006/relationships/ctrlProp" Target="../ctrlProps/ctrlProp320.xml"/><Relationship Id="rId38" Type="http://schemas.openxmlformats.org/officeDocument/2006/relationships/ctrlProp" Target="../ctrlProps/ctrlProp325.xml"/></Relationships>
</file>

<file path=xl/worksheets/_rels/sheet46.xml.rels><?xml version="1.0" encoding="UTF-8" standalone="yes"?>
<Relationships xmlns="http://schemas.openxmlformats.org/package/2006/relationships"><Relationship Id="rId13" Type="http://schemas.openxmlformats.org/officeDocument/2006/relationships/ctrlProp" Target="../ctrlProps/ctrlProp331.xml"/><Relationship Id="rId18" Type="http://schemas.openxmlformats.org/officeDocument/2006/relationships/ctrlProp" Target="../ctrlProps/ctrlProp336.xml"/><Relationship Id="rId26" Type="http://schemas.openxmlformats.org/officeDocument/2006/relationships/ctrlProp" Target="../ctrlProps/ctrlProp344.xml"/><Relationship Id="rId39" Type="http://schemas.openxmlformats.org/officeDocument/2006/relationships/ctrlProp" Target="../ctrlProps/ctrlProp357.xml"/><Relationship Id="rId21" Type="http://schemas.openxmlformats.org/officeDocument/2006/relationships/ctrlProp" Target="../ctrlProps/ctrlProp339.xml"/><Relationship Id="rId34" Type="http://schemas.openxmlformats.org/officeDocument/2006/relationships/ctrlProp" Target="../ctrlProps/ctrlProp352.xml"/><Relationship Id="rId7" Type="http://schemas.openxmlformats.org/officeDocument/2006/relationships/image" Target="../media/image78.emf"/><Relationship Id="rId2" Type="http://schemas.openxmlformats.org/officeDocument/2006/relationships/drawing" Target="../drawings/drawing34.xml"/><Relationship Id="rId16" Type="http://schemas.openxmlformats.org/officeDocument/2006/relationships/ctrlProp" Target="../ctrlProps/ctrlProp334.xml"/><Relationship Id="rId20" Type="http://schemas.openxmlformats.org/officeDocument/2006/relationships/ctrlProp" Target="../ctrlProps/ctrlProp338.xml"/><Relationship Id="rId29" Type="http://schemas.openxmlformats.org/officeDocument/2006/relationships/ctrlProp" Target="../ctrlProps/ctrlProp347.xml"/><Relationship Id="rId41" Type="http://schemas.openxmlformats.org/officeDocument/2006/relationships/ctrlProp" Target="../ctrlProps/ctrlProp359.xml"/><Relationship Id="rId1" Type="http://schemas.openxmlformats.org/officeDocument/2006/relationships/printerSettings" Target="../printerSettings/printerSettings41.bin"/><Relationship Id="rId6" Type="http://schemas.openxmlformats.org/officeDocument/2006/relationships/control" Target="../activeX/activeX45.xml"/><Relationship Id="rId11" Type="http://schemas.openxmlformats.org/officeDocument/2006/relationships/image" Target="../media/image80.emf"/><Relationship Id="rId24" Type="http://schemas.openxmlformats.org/officeDocument/2006/relationships/ctrlProp" Target="../ctrlProps/ctrlProp342.xml"/><Relationship Id="rId32" Type="http://schemas.openxmlformats.org/officeDocument/2006/relationships/ctrlProp" Target="../ctrlProps/ctrlProp350.xml"/><Relationship Id="rId37" Type="http://schemas.openxmlformats.org/officeDocument/2006/relationships/ctrlProp" Target="../ctrlProps/ctrlProp355.xml"/><Relationship Id="rId40" Type="http://schemas.openxmlformats.org/officeDocument/2006/relationships/ctrlProp" Target="../ctrlProps/ctrlProp358.xml"/><Relationship Id="rId5" Type="http://schemas.openxmlformats.org/officeDocument/2006/relationships/image" Target="../media/image77.emf"/><Relationship Id="rId15" Type="http://schemas.openxmlformats.org/officeDocument/2006/relationships/ctrlProp" Target="../ctrlProps/ctrlProp333.xml"/><Relationship Id="rId23" Type="http://schemas.openxmlformats.org/officeDocument/2006/relationships/ctrlProp" Target="../ctrlProps/ctrlProp341.xml"/><Relationship Id="rId28" Type="http://schemas.openxmlformats.org/officeDocument/2006/relationships/ctrlProp" Target="../ctrlProps/ctrlProp346.xml"/><Relationship Id="rId36" Type="http://schemas.openxmlformats.org/officeDocument/2006/relationships/ctrlProp" Target="../ctrlProps/ctrlProp354.xml"/><Relationship Id="rId10" Type="http://schemas.openxmlformats.org/officeDocument/2006/relationships/control" Target="../activeX/activeX47.xml"/><Relationship Id="rId19" Type="http://schemas.openxmlformats.org/officeDocument/2006/relationships/ctrlProp" Target="../ctrlProps/ctrlProp337.xml"/><Relationship Id="rId31" Type="http://schemas.openxmlformats.org/officeDocument/2006/relationships/ctrlProp" Target="../ctrlProps/ctrlProp349.xml"/><Relationship Id="rId4" Type="http://schemas.openxmlformats.org/officeDocument/2006/relationships/control" Target="../activeX/activeX44.xml"/><Relationship Id="rId9" Type="http://schemas.openxmlformats.org/officeDocument/2006/relationships/image" Target="../media/image79.emf"/><Relationship Id="rId14" Type="http://schemas.openxmlformats.org/officeDocument/2006/relationships/ctrlProp" Target="../ctrlProps/ctrlProp332.xml"/><Relationship Id="rId22" Type="http://schemas.openxmlformats.org/officeDocument/2006/relationships/ctrlProp" Target="../ctrlProps/ctrlProp340.xml"/><Relationship Id="rId27" Type="http://schemas.openxmlformats.org/officeDocument/2006/relationships/ctrlProp" Target="../ctrlProps/ctrlProp345.xml"/><Relationship Id="rId30" Type="http://schemas.openxmlformats.org/officeDocument/2006/relationships/ctrlProp" Target="../ctrlProps/ctrlProp348.xml"/><Relationship Id="rId35" Type="http://schemas.openxmlformats.org/officeDocument/2006/relationships/ctrlProp" Target="../ctrlProps/ctrlProp353.xml"/><Relationship Id="rId8" Type="http://schemas.openxmlformats.org/officeDocument/2006/relationships/control" Target="../activeX/activeX46.xml"/><Relationship Id="rId3" Type="http://schemas.openxmlformats.org/officeDocument/2006/relationships/vmlDrawing" Target="../drawings/vmlDrawing24.vml"/><Relationship Id="rId12" Type="http://schemas.openxmlformats.org/officeDocument/2006/relationships/ctrlProp" Target="../ctrlProps/ctrlProp330.xml"/><Relationship Id="rId17" Type="http://schemas.openxmlformats.org/officeDocument/2006/relationships/ctrlProp" Target="../ctrlProps/ctrlProp335.xml"/><Relationship Id="rId25" Type="http://schemas.openxmlformats.org/officeDocument/2006/relationships/ctrlProp" Target="../ctrlProps/ctrlProp343.xml"/><Relationship Id="rId33" Type="http://schemas.openxmlformats.org/officeDocument/2006/relationships/ctrlProp" Target="../ctrlProps/ctrlProp351.xml"/><Relationship Id="rId38" Type="http://schemas.openxmlformats.org/officeDocument/2006/relationships/ctrlProp" Target="../ctrlProps/ctrlProp356.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363.xml"/><Relationship Id="rId3" Type="http://schemas.openxmlformats.org/officeDocument/2006/relationships/drawing" Target="../drawings/drawing35.xml"/><Relationship Id="rId7" Type="http://schemas.openxmlformats.org/officeDocument/2006/relationships/ctrlProp" Target="../ctrlProps/ctrlProp362.xml"/><Relationship Id="rId2" Type="http://schemas.openxmlformats.org/officeDocument/2006/relationships/printerSettings" Target="../printerSettings/printerSettings42.bin"/><Relationship Id="rId1" Type="http://schemas.openxmlformats.org/officeDocument/2006/relationships/hyperlink" Target="mailto:HomeComfortLI@pseg.com" TargetMode="External"/><Relationship Id="rId6" Type="http://schemas.openxmlformats.org/officeDocument/2006/relationships/ctrlProp" Target="../ctrlProps/ctrlProp361.xml"/><Relationship Id="rId5" Type="http://schemas.openxmlformats.org/officeDocument/2006/relationships/ctrlProp" Target="../ctrlProps/ctrlProp360.xml"/><Relationship Id="rId4" Type="http://schemas.openxmlformats.org/officeDocument/2006/relationships/vmlDrawing" Target="../drawings/vmlDrawing25.vml"/><Relationship Id="rId9" Type="http://schemas.openxmlformats.org/officeDocument/2006/relationships/ctrlProp" Target="../ctrlProps/ctrlProp36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nyserda.ny.gov/ny/disadvantaged-communiti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nyserda.ny.gov/All-Programs/Become-a-NYSERDA-Qualified-Contractor/Become-a-Loan-offering-Contractor" TargetMode="External"/><Relationship Id="rId3" Type="http://schemas.openxmlformats.org/officeDocument/2006/relationships/hyperlink" Target="https://www.nyserda.ny.gov/All-Programs/Programs/EmPower-New-York/Eligibility-Guidelines" TargetMode="External"/><Relationship Id="rId7" Type="http://schemas.openxmlformats.org/officeDocument/2006/relationships/hyperlink" Target="https://www.nyserda.ny.gov/-/media/Project/Nyserda/Files/Programs/Home-Energy-Efficiency/gjgny-loan-fund-manual.pdf" TargetMode="External"/><Relationship Id="rId12" Type="http://schemas.openxmlformats.org/officeDocument/2006/relationships/drawing" Target="../drawings/drawing7.xml"/><Relationship Id="rId2" Type="http://schemas.openxmlformats.org/officeDocument/2006/relationships/hyperlink" Target="mailto:HomePerformanceLI@pseg.com" TargetMode="External"/><Relationship Id="rId1" Type="http://schemas.openxmlformats.org/officeDocument/2006/relationships/hyperlink" Target="http://www.neep.org/" TargetMode="External"/><Relationship Id="rId6" Type="http://schemas.openxmlformats.org/officeDocument/2006/relationships/hyperlink" Target="mailto:psegpartnersupport@trccompanies.com" TargetMode="External"/><Relationship Id="rId11" Type="http://schemas.openxmlformats.org/officeDocument/2006/relationships/printerSettings" Target="../printerSettings/printerSettings7.bin"/><Relationship Id="rId5" Type="http://schemas.openxmlformats.org/officeDocument/2006/relationships/hyperlink" Target="http://www.pseglinyportal.com/" TargetMode="External"/><Relationship Id="rId10" Type="http://schemas.openxmlformats.org/officeDocument/2006/relationships/hyperlink" Target="https://cleanheat.ny.gov/assets/pdf/NYS%20Clean%20Heat%20AWHP%20QPL%20-%20March-1-2024.pdf" TargetMode="External"/><Relationship Id="rId4" Type="http://schemas.openxmlformats.org/officeDocument/2006/relationships/hyperlink" Target="https://www.psegliny.com/saveenergyandmoney/energystarrebates" TargetMode="External"/><Relationship Id="rId9" Type="http://schemas.openxmlformats.org/officeDocument/2006/relationships/hyperlink" Target="https://cleanheat.ny.gov/assets/pdf/NYS%20Clean%20Heat%20AWHP%20QPL%20-%20March-1-2024.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0"/>
  <dimension ref="A1:B42"/>
  <sheetViews>
    <sheetView workbookViewId="0">
      <selection activeCell="A10" sqref="A10"/>
    </sheetView>
  </sheetViews>
  <sheetFormatPr defaultRowHeight="14.5"/>
  <cols>
    <col min="2" max="2" width="12.81640625" style="1093" bestFit="1" customWidth="1"/>
  </cols>
  <sheetData>
    <row r="1" spans="1:2">
      <c r="A1" t="s">
        <v>12710</v>
      </c>
      <c r="B1" s="1093" t="s">
        <v>12711</v>
      </c>
    </row>
    <row r="2" spans="1:2">
      <c r="A2" t="s">
        <v>12712</v>
      </c>
      <c r="B2" s="1093">
        <v>64665</v>
      </c>
    </row>
    <row r="3" spans="1:2">
      <c r="A3" t="s">
        <v>2126</v>
      </c>
      <c r="B3" s="1093">
        <v>41740</v>
      </c>
    </row>
    <row r="4" spans="1:2">
      <c r="A4" t="s">
        <v>157</v>
      </c>
      <c r="B4" s="1093">
        <v>38033</v>
      </c>
    </row>
    <row r="5" spans="1:2">
      <c r="A5" t="s">
        <v>2142</v>
      </c>
      <c r="B5" s="1093">
        <v>39773</v>
      </c>
    </row>
    <row r="6" spans="1:2">
      <c r="A6" t="s">
        <v>12713</v>
      </c>
      <c r="B6" s="1093">
        <v>36573</v>
      </c>
    </row>
    <row r="7" spans="1:2">
      <c r="A7" t="s">
        <v>12714</v>
      </c>
      <c r="B7" s="1093">
        <v>46413</v>
      </c>
    </row>
    <row r="8" spans="1:2">
      <c r="A8" t="s">
        <v>12715</v>
      </c>
      <c r="B8" s="1093">
        <v>36518</v>
      </c>
    </row>
    <row r="9" spans="1:2">
      <c r="A9" t="s">
        <v>12716</v>
      </c>
      <c r="B9" s="1093">
        <v>58681</v>
      </c>
    </row>
    <row r="10" spans="1:2">
      <c r="A10" t="s">
        <v>12717</v>
      </c>
      <c r="B10" s="1093">
        <v>2456066</v>
      </c>
    </row>
    <row r="11" spans="1:2">
      <c r="A11" t="s">
        <v>1039</v>
      </c>
      <c r="B11" s="1093">
        <v>40578</v>
      </c>
    </row>
    <row r="12" spans="1:2">
      <c r="A12" t="s">
        <v>12718</v>
      </c>
      <c r="B12" s="1093">
        <v>1787296</v>
      </c>
    </row>
    <row r="13" spans="1:2">
      <c r="A13" t="s">
        <v>12719</v>
      </c>
      <c r="B13" s="1093">
        <v>1658735</v>
      </c>
    </row>
    <row r="14" spans="1:2">
      <c r="A14" t="s">
        <v>12720</v>
      </c>
      <c r="B14" s="1093">
        <v>41677</v>
      </c>
    </row>
    <row r="15" spans="1:2">
      <c r="A15" t="s">
        <v>12721</v>
      </c>
      <c r="B15" s="1093">
        <v>49754</v>
      </c>
    </row>
    <row r="16" spans="1:2">
      <c r="A16" t="s">
        <v>12722</v>
      </c>
      <c r="B16" s="1093">
        <v>41266</v>
      </c>
    </row>
    <row r="17" spans="1:2">
      <c r="A17" t="s">
        <v>12723</v>
      </c>
      <c r="B17" s="1093">
        <v>72717</v>
      </c>
    </row>
    <row r="18" spans="1:2">
      <c r="A18" t="s">
        <v>12724</v>
      </c>
      <c r="B18" s="1093">
        <v>49795</v>
      </c>
    </row>
    <row r="19" spans="1:2">
      <c r="A19" t="s">
        <v>12725</v>
      </c>
      <c r="B19" s="1093">
        <v>50352</v>
      </c>
    </row>
    <row r="20" spans="1:2">
      <c r="A20" t="s">
        <v>12726</v>
      </c>
      <c r="B20" s="1093">
        <v>44846</v>
      </c>
    </row>
    <row r="21" spans="1:2">
      <c r="A21" t="s">
        <v>12727</v>
      </c>
      <c r="B21" s="1093">
        <v>74264</v>
      </c>
    </row>
    <row r="22" spans="1:2">
      <c r="A22" t="s">
        <v>12728</v>
      </c>
      <c r="B22" s="1093">
        <v>198939</v>
      </c>
    </row>
    <row r="23" spans="1:2">
      <c r="A23" t="s">
        <v>12729</v>
      </c>
      <c r="B23" s="1093">
        <v>209185</v>
      </c>
    </row>
    <row r="24" spans="1:2">
      <c r="A24" t="s">
        <v>12730</v>
      </c>
      <c r="B24" s="1093">
        <v>94321</v>
      </c>
    </row>
    <row r="25" spans="1:2">
      <c r="A25" t="s">
        <v>12731</v>
      </c>
      <c r="B25" s="1093">
        <v>67156</v>
      </c>
    </row>
    <row r="26" spans="1:2">
      <c r="A26" t="s">
        <v>12732</v>
      </c>
      <c r="B26" s="1093">
        <v>75505</v>
      </c>
    </row>
    <row r="27" spans="1:2">
      <c r="A27" t="s">
        <v>12733</v>
      </c>
      <c r="B27" s="1093">
        <v>30593</v>
      </c>
    </row>
    <row r="28" spans="1:2">
      <c r="A28" t="s">
        <v>12734</v>
      </c>
      <c r="B28" s="1093">
        <v>93182</v>
      </c>
    </row>
    <row r="29" spans="1:2">
      <c r="A29" t="s">
        <v>12735</v>
      </c>
      <c r="B29" s="1093">
        <v>229934</v>
      </c>
    </row>
    <row r="30" spans="1:2">
      <c r="A30" t="s">
        <v>12736</v>
      </c>
      <c r="B30" s="1093">
        <v>63707</v>
      </c>
    </row>
    <row r="31" spans="1:2">
      <c r="A31" t="s">
        <v>12737</v>
      </c>
      <c r="B31" s="1093">
        <v>32565</v>
      </c>
    </row>
    <row r="32" spans="1:2">
      <c r="A32" t="s">
        <v>12738</v>
      </c>
      <c r="B32" s="1093">
        <v>29806</v>
      </c>
    </row>
    <row r="33" spans="1:2">
      <c r="A33" t="s">
        <v>12739</v>
      </c>
      <c r="B33" s="1093">
        <v>85737</v>
      </c>
    </row>
    <row r="34" spans="1:2">
      <c r="A34" t="s">
        <v>12740</v>
      </c>
      <c r="B34" s="1093">
        <v>80201</v>
      </c>
    </row>
    <row r="35" spans="1:2">
      <c r="A35" t="s">
        <v>12741</v>
      </c>
      <c r="B35" s="1093">
        <v>83543</v>
      </c>
    </row>
    <row r="36" spans="1:2">
      <c r="A36" t="s">
        <v>12742</v>
      </c>
      <c r="B36" s="1093">
        <v>84229</v>
      </c>
    </row>
    <row r="37" spans="1:2">
      <c r="A37" t="s">
        <v>12743</v>
      </c>
      <c r="B37" s="1093">
        <v>84231</v>
      </c>
    </row>
    <row r="38" spans="1:2">
      <c r="A38" t="s">
        <v>12744</v>
      </c>
      <c r="B38" s="1093">
        <v>83910</v>
      </c>
    </row>
    <row r="39" spans="1:2">
      <c r="A39" t="s">
        <v>12745</v>
      </c>
      <c r="B39" s="1093">
        <v>83935</v>
      </c>
    </row>
    <row r="40" spans="1:2">
      <c r="A40" t="s">
        <v>12746</v>
      </c>
      <c r="B40" s="1093">
        <v>83735</v>
      </c>
    </row>
    <row r="41" spans="1:2">
      <c r="A41" t="s">
        <v>12747</v>
      </c>
      <c r="B41" s="1093">
        <v>81648</v>
      </c>
    </row>
    <row r="42" spans="1:2">
      <c r="A42" t="s">
        <v>12748</v>
      </c>
      <c r="B42" s="1093">
        <v>90628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tabColor rgb="FF00B050"/>
    <pageSetUpPr fitToPage="1"/>
  </sheetPr>
  <dimension ref="A1:IU95"/>
  <sheetViews>
    <sheetView showGridLines="0" zoomScaleNormal="100" workbookViewId="0"/>
  </sheetViews>
  <sheetFormatPr defaultColWidth="0" defaultRowHeight="16.5" customHeight="1" zeroHeight="1"/>
  <cols>
    <col min="1" max="1" width="3.54296875" style="154" customWidth="1"/>
    <col min="2" max="2" width="13.81640625" style="154" customWidth="1"/>
    <col min="3" max="3" width="50.54296875" style="154" customWidth="1"/>
    <col min="4" max="4" width="12.81640625" style="154" customWidth="1"/>
    <col min="5" max="5" width="14" style="154" customWidth="1"/>
    <col min="6" max="6" width="14.453125" style="154" customWidth="1"/>
    <col min="7" max="7" width="29" style="154" customWidth="1"/>
    <col min="8" max="8" width="15.1796875" style="154" customWidth="1"/>
    <col min="9" max="9" width="3.54296875" style="154" customWidth="1"/>
    <col min="10" max="13" width="8.81640625" style="154" hidden="1" customWidth="1"/>
    <col min="14" max="255" width="9.1796875" style="154" hidden="1" customWidth="1"/>
    <col min="256" max="16384" width="11.54296875" style="154" hidden="1"/>
  </cols>
  <sheetData>
    <row r="1" spans="1:10" ht="60" customHeight="1">
      <c r="A1" s="1137" t="str">
        <f>Development!$A$3&amp;" Residential Efficiency Program"</f>
        <v>2024 Residential Efficiency Program</v>
      </c>
      <c r="B1" s="1130"/>
      <c r="C1" s="1129"/>
      <c r="D1" s="1129"/>
      <c r="E1" s="1129"/>
      <c r="F1" s="1133"/>
      <c r="G1" s="1133"/>
      <c r="H1" s="1133"/>
      <c r="I1" s="1133"/>
      <c r="J1" s="185"/>
    </row>
    <row r="2" spans="1:10" ht="60" customHeight="1" thickBot="1">
      <c r="A2" s="1134" t="str">
        <f>'Customer Information'!A2:H2</f>
        <v>Home Comfort and Home Performance 
Rebate Application, Version 3.0</v>
      </c>
      <c r="B2" s="1129"/>
      <c r="C2" s="1131"/>
      <c r="D2" s="1129"/>
      <c r="E2" s="1129"/>
      <c r="F2" s="1133"/>
      <c r="G2" s="1133"/>
      <c r="H2" s="1133"/>
      <c r="I2" s="1133"/>
      <c r="J2" s="187"/>
    </row>
    <row r="3" spans="1:10" ht="21" thickTop="1">
      <c r="A3" s="781"/>
      <c r="B3" s="800" t="s">
        <v>215</v>
      </c>
      <c r="C3" s="781"/>
      <c r="D3" s="781"/>
      <c r="E3" s="781"/>
      <c r="F3" s="781"/>
      <c r="G3" s="781"/>
      <c r="H3" s="781"/>
      <c r="I3" s="781"/>
    </row>
    <row r="4" spans="1:10" ht="18" customHeight="1" thickBot="1">
      <c r="B4" s="450" t="s">
        <v>3428</v>
      </c>
      <c r="C4" s="451"/>
      <c r="D4" s="451"/>
      <c r="E4" s="451"/>
      <c r="F4" s="451"/>
      <c r="G4" s="452"/>
      <c r="H4" s="452"/>
    </row>
    <row r="5" spans="1:10" ht="27" customHeight="1">
      <c r="B5" s="406" t="s">
        <v>216</v>
      </c>
      <c r="D5" s="71" t="s">
        <v>217</v>
      </c>
      <c r="E5" s="71"/>
      <c r="G5" s="71" t="s">
        <v>3429</v>
      </c>
    </row>
    <row r="6" spans="1:10" ht="18" customHeight="1">
      <c r="B6" s="188"/>
      <c r="D6" s="154" t="s">
        <v>1849</v>
      </c>
      <c r="G6" s="154" t="s">
        <v>3432</v>
      </c>
    </row>
    <row r="7" spans="1:10" ht="18" customHeight="1">
      <c r="B7" s="188"/>
      <c r="D7" s="154" t="s">
        <v>1849</v>
      </c>
      <c r="G7" s="154" t="s">
        <v>3432</v>
      </c>
    </row>
    <row r="8" spans="1:10" ht="18" customHeight="1">
      <c r="B8" s="188"/>
      <c r="D8" s="154" t="s">
        <v>1849</v>
      </c>
      <c r="G8" s="154" t="s">
        <v>3432</v>
      </c>
    </row>
    <row r="9" spans="1:10" ht="18" customHeight="1">
      <c r="B9" s="188"/>
      <c r="D9" s="190" t="s">
        <v>1850</v>
      </c>
      <c r="E9" s="190"/>
      <c r="G9" s="154" t="s">
        <v>3432</v>
      </c>
    </row>
    <row r="10" spans="1:10" ht="18" customHeight="1">
      <c r="B10" s="188"/>
      <c r="D10" s="190" t="s">
        <v>1849</v>
      </c>
      <c r="E10" s="190"/>
      <c r="G10" s="154" t="s">
        <v>3432</v>
      </c>
    </row>
    <row r="11" spans="1:10" ht="18" customHeight="1">
      <c r="B11" s="188"/>
      <c r="D11" s="1025" t="s">
        <v>1977</v>
      </c>
      <c r="E11" s="190"/>
      <c r="G11" s="154" t="s">
        <v>3432</v>
      </c>
    </row>
    <row r="12" spans="1:10" ht="18" customHeight="1">
      <c r="B12" s="188"/>
      <c r="D12" s="190" t="s">
        <v>1849</v>
      </c>
      <c r="E12" s="190"/>
      <c r="G12" s="154" t="s">
        <v>3430</v>
      </c>
    </row>
    <row r="13" spans="1:10" ht="18" customHeight="1">
      <c r="B13" s="188"/>
      <c r="D13" s="190" t="s">
        <v>1850</v>
      </c>
      <c r="E13" s="190"/>
      <c r="G13" s="154" t="s">
        <v>3430</v>
      </c>
    </row>
    <row r="14" spans="1:10" ht="18" customHeight="1">
      <c r="B14" s="188"/>
      <c r="G14" s="1038"/>
      <c r="H14" s="1038"/>
    </row>
    <row r="15" spans="1:10" ht="28.5" customHeight="1">
      <c r="B15" s="188"/>
      <c r="E15" s="1602" t="s">
        <v>12929</v>
      </c>
      <c r="F15" s="1602"/>
      <c r="G15" s="1602"/>
      <c r="H15" s="1602"/>
    </row>
    <row r="16" spans="1:10" ht="18" customHeight="1" thickBot="1">
      <c r="B16" s="450" t="s">
        <v>1820</v>
      </c>
      <c r="C16" s="450"/>
      <c r="D16" s="450"/>
      <c r="E16" s="450"/>
      <c r="F16" s="450"/>
      <c r="G16" s="453"/>
      <c r="H16" s="453"/>
    </row>
    <row r="17" spans="2:10" ht="27" customHeight="1">
      <c r="B17" s="406" t="s">
        <v>216</v>
      </c>
      <c r="D17" s="71" t="s">
        <v>217</v>
      </c>
      <c r="E17" s="71"/>
      <c r="F17" s="189"/>
      <c r="G17" s="71" t="s">
        <v>3429</v>
      </c>
    </row>
    <row r="18" spans="2:10" ht="18" customHeight="1">
      <c r="B18" s="188"/>
      <c r="D18" s="154" t="s">
        <v>1849</v>
      </c>
      <c r="G18" s="154" t="s">
        <v>3431</v>
      </c>
    </row>
    <row r="19" spans="2:10" ht="18" customHeight="1">
      <c r="B19" s="188"/>
      <c r="D19" s="154" t="s">
        <v>1850</v>
      </c>
      <c r="G19" s="154" t="s">
        <v>3431</v>
      </c>
    </row>
    <row r="20" spans="2:10" ht="18" customHeight="1">
      <c r="B20" s="188"/>
      <c r="D20" s="190" t="s">
        <v>1850</v>
      </c>
      <c r="E20" s="190"/>
      <c r="G20" s="154" t="s">
        <v>3431</v>
      </c>
    </row>
    <row r="21" spans="2:10" ht="18" customHeight="1">
      <c r="B21" s="188"/>
      <c r="D21" s="154" t="s">
        <v>1850</v>
      </c>
      <c r="G21" s="154" t="s">
        <v>3431</v>
      </c>
    </row>
    <row r="22" spans="2:10" ht="18" customHeight="1">
      <c r="B22" s="188"/>
      <c r="D22" s="154" t="s">
        <v>1849</v>
      </c>
      <c r="G22" s="154" t="s">
        <v>3431</v>
      </c>
    </row>
    <row r="23" spans="2:10" ht="18" customHeight="1">
      <c r="B23" s="188"/>
      <c r="D23" s="154" t="s">
        <v>1977</v>
      </c>
      <c r="G23" s="154" t="s">
        <v>3431</v>
      </c>
    </row>
    <row r="24" spans="2:10" ht="14.25" customHeight="1">
      <c r="E24" s="39"/>
      <c r="I24" s="39"/>
      <c r="J24" s="39"/>
    </row>
    <row r="25" spans="2:10" ht="15" customHeight="1"/>
    <row r="26" spans="2:10" ht="18" customHeight="1" thickBot="1">
      <c r="B26" s="450" t="s">
        <v>12792</v>
      </c>
      <c r="C26" s="451"/>
      <c r="D26" s="451"/>
      <c r="E26" s="451"/>
      <c r="F26" s="451"/>
      <c r="G26" s="452"/>
      <c r="H26" s="452"/>
    </row>
    <row r="27" spans="2:10" ht="27" customHeight="1">
      <c r="B27" s="406" t="s">
        <v>216</v>
      </c>
      <c r="D27" s="71" t="s">
        <v>217</v>
      </c>
      <c r="E27" s="71"/>
      <c r="G27" s="71" t="s">
        <v>3429</v>
      </c>
    </row>
    <row r="28" spans="2:10" ht="18" customHeight="1">
      <c r="B28" s="188"/>
      <c r="D28" s="154" t="s">
        <v>12793</v>
      </c>
      <c r="G28" s="154" t="s">
        <v>3430</v>
      </c>
    </row>
    <row r="29" spans="2:10" ht="18" customHeight="1">
      <c r="B29" s="188"/>
      <c r="D29" s="154" t="s">
        <v>12793</v>
      </c>
      <c r="G29" s="154" t="s">
        <v>3430</v>
      </c>
    </row>
    <row r="30" spans="2:10" ht="18" customHeight="1">
      <c r="B30" s="188"/>
      <c r="D30" s="154" t="s">
        <v>12793</v>
      </c>
      <c r="G30" s="154" t="s">
        <v>3430</v>
      </c>
    </row>
    <row r="31" spans="2:10" ht="18" customHeight="1">
      <c r="B31" s="188"/>
      <c r="D31" s="154" t="s">
        <v>12793</v>
      </c>
      <c r="E31" s="190"/>
      <c r="G31" s="154" t="s">
        <v>3430</v>
      </c>
    </row>
    <row r="32" spans="2:10" ht="18" customHeight="1">
      <c r="B32" s="188"/>
      <c r="D32" s="154" t="s">
        <v>12794</v>
      </c>
      <c r="E32" s="190"/>
      <c r="G32" s="154" t="s">
        <v>3430</v>
      </c>
    </row>
    <row r="33" spans="2:8" s="244" customFormat="1" ht="18" customHeight="1">
      <c r="B33" s="1028"/>
      <c r="D33" s="154" t="s">
        <v>12793</v>
      </c>
      <c r="E33" s="1025"/>
      <c r="G33" s="154" t="s">
        <v>3430</v>
      </c>
    </row>
    <row r="34" spans="2:8" ht="30" customHeight="1">
      <c r="B34" s="1606" t="s">
        <v>12988</v>
      </c>
      <c r="C34" s="1606"/>
      <c r="D34" s="1606"/>
      <c r="E34" s="1606"/>
      <c r="F34" s="1606"/>
      <c r="G34" s="1606"/>
    </row>
    <row r="35" spans="2:8" ht="18" customHeight="1" thickBot="1">
      <c r="B35" s="450" t="s">
        <v>13870</v>
      </c>
      <c r="C35" s="450"/>
      <c r="D35" s="450"/>
      <c r="E35" s="450"/>
      <c r="F35" s="450"/>
      <c r="G35" s="453"/>
      <c r="H35" s="453"/>
    </row>
    <row r="36" spans="2:8" ht="27" customHeight="1">
      <c r="B36" s="406" t="s">
        <v>216</v>
      </c>
      <c r="D36" s="71" t="s">
        <v>217</v>
      </c>
      <c r="E36" s="71"/>
      <c r="F36" s="189"/>
      <c r="G36" s="71" t="s">
        <v>3429</v>
      </c>
    </row>
    <row r="37" spans="2:8" ht="18" customHeight="1">
      <c r="B37" s="188"/>
      <c r="D37" s="154" t="s">
        <v>12794</v>
      </c>
      <c r="G37" s="154" t="s">
        <v>3431</v>
      </c>
    </row>
    <row r="38" spans="2:8" ht="18" customHeight="1">
      <c r="B38" s="188"/>
      <c r="D38" s="154" t="s">
        <v>12794</v>
      </c>
      <c r="G38" s="154" t="s">
        <v>3431</v>
      </c>
    </row>
    <row r="39" spans="2:8" ht="18" customHeight="1">
      <c r="B39" s="188"/>
      <c r="D39" s="154" t="s">
        <v>12794</v>
      </c>
      <c r="G39" s="154" t="s">
        <v>3431</v>
      </c>
    </row>
    <row r="40" spans="2:8" ht="18" customHeight="1">
      <c r="B40" s="188"/>
      <c r="D40" s="154" t="s">
        <v>12794</v>
      </c>
      <c r="E40" s="190"/>
      <c r="G40" s="154" t="s">
        <v>3431</v>
      </c>
    </row>
    <row r="41" spans="2:8" ht="18" customHeight="1">
      <c r="B41" s="188"/>
      <c r="D41" s="154" t="s">
        <v>12794</v>
      </c>
      <c r="E41" s="190"/>
      <c r="G41" s="154" t="s">
        <v>3431</v>
      </c>
    </row>
    <row r="42" spans="2:8" ht="30" customHeight="1">
      <c r="B42" s="1606" t="s">
        <v>12988</v>
      </c>
      <c r="C42" s="1606"/>
      <c r="D42" s="1606"/>
      <c r="E42" s="1606"/>
      <c r="F42" s="1606"/>
      <c r="G42" s="1606"/>
    </row>
    <row r="43" spans="2:8" ht="18.649999999999999" customHeight="1" thickBot="1">
      <c r="B43" s="450" t="s">
        <v>2912</v>
      </c>
      <c r="C43" s="450"/>
      <c r="D43" s="450"/>
      <c r="E43" s="450"/>
      <c r="F43" s="450"/>
      <c r="G43" s="453"/>
      <c r="H43" s="453"/>
    </row>
    <row r="44" spans="2:8" ht="27" customHeight="1">
      <c r="B44" s="406" t="s">
        <v>216</v>
      </c>
      <c r="D44" s="71" t="s">
        <v>217</v>
      </c>
      <c r="E44" s="71"/>
      <c r="F44" s="189"/>
      <c r="G44" s="71" t="s">
        <v>3429</v>
      </c>
    </row>
    <row r="45" spans="2:8" ht="18" customHeight="1">
      <c r="B45" s="188"/>
      <c r="D45" s="154" t="s">
        <v>1849</v>
      </c>
      <c r="G45" s="154" t="s">
        <v>3430</v>
      </c>
    </row>
    <row r="46" spans="2:8" ht="18" customHeight="1">
      <c r="B46" s="188"/>
      <c r="D46" s="154" t="s">
        <v>1849</v>
      </c>
      <c r="G46" s="154" t="s">
        <v>3430</v>
      </c>
    </row>
    <row r="47" spans="2:8" ht="18" customHeight="1">
      <c r="B47" s="188"/>
      <c r="D47" s="154" t="s">
        <v>1849</v>
      </c>
      <c r="G47" s="154" t="s">
        <v>3430</v>
      </c>
    </row>
    <row r="48" spans="2:8" ht="18" customHeight="1">
      <c r="B48" s="188"/>
    </row>
    <row r="49" spans="2:8" ht="18" customHeight="1" thickBot="1">
      <c r="B49" s="450" t="s">
        <v>2910</v>
      </c>
      <c r="C49" s="450"/>
      <c r="D49" s="450"/>
      <c r="E49" s="450"/>
      <c r="F49" s="450"/>
      <c r="G49" s="453"/>
      <c r="H49" s="453"/>
    </row>
    <row r="50" spans="2:8" ht="27" customHeight="1">
      <c r="B50" s="406" t="s">
        <v>216</v>
      </c>
      <c r="D50" s="71" t="s">
        <v>217</v>
      </c>
      <c r="E50" s="71"/>
      <c r="F50" s="189"/>
      <c r="G50" s="71" t="s">
        <v>3429</v>
      </c>
    </row>
    <row r="51" spans="2:8" ht="18" customHeight="1">
      <c r="D51" s="154" t="s">
        <v>1849</v>
      </c>
      <c r="E51" s="190"/>
      <c r="G51" s="154" t="s">
        <v>3431</v>
      </c>
    </row>
    <row r="52" spans="2:8" ht="18" customHeight="1"/>
    <row r="53" spans="2:8" ht="21" customHeight="1">
      <c r="D53" s="154" t="s">
        <v>1850</v>
      </c>
      <c r="G53" s="154" t="s">
        <v>3431</v>
      </c>
    </row>
    <row r="54" spans="2:8" ht="21" customHeight="1">
      <c r="B54" s="191"/>
      <c r="D54" s="190" t="s">
        <v>1850</v>
      </c>
      <c r="G54" s="154" t="s">
        <v>3431</v>
      </c>
    </row>
    <row r="55" spans="2:8" ht="16.5" customHeight="1">
      <c r="D55" s="154" t="s">
        <v>1850</v>
      </c>
      <c r="G55" s="154" t="s">
        <v>3431</v>
      </c>
    </row>
    <row r="56" spans="2:8" ht="18.649999999999999" customHeight="1" thickBot="1">
      <c r="B56" s="450" t="s">
        <v>2913</v>
      </c>
      <c r="C56" s="450"/>
      <c r="D56" s="450"/>
      <c r="E56" s="450"/>
      <c r="F56" s="450"/>
      <c r="G56" s="453"/>
      <c r="H56" s="453"/>
    </row>
    <row r="57" spans="2:8" ht="27" customHeight="1">
      <c r="B57" s="406" t="s">
        <v>216</v>
      </c>
      <c r="D57" s="71" t="s">
        <v>217</v>
      </c>
      <c r="E57" s="71"/>
      <c r="F57" s="189"/>
      <c r="G57" s="71" t="s">
        <v>3429</v>
      </c>
    </row>
    <row r="58" spans="2:8" ht="18" customHeight="1">
      <c r="D58" s="154" t="s">
        <v>1849</v>
      </c>
      <c r="G58" s="154" t="s">
        <v>3430</v>
      </c>
    </row>
    <row r="59" spans="2:8" ht="18" customHeight="1">
      <c r="D59" s="154" t="s">
        <v>1849</v>
      </c>
      <c r="G59" s="154" t="s">
        <v>3430</v>
      </c>
    </row>
    <row r="60" spans="2:8" ht="18" customHeight="1">
      <c r="D60" s="154" t="s">
        <v>1849</v>
      </c>
      <c r="G60" s="154" t="s">
        <v>3430</v>
      </c>
    </row>
    <row r="61" spans="2:8" ht="18" customHeight="1"/>
    <row r="62" spans="2:8" ht="18" customHeight="1" thickBot="1">
      <c r="B62" s="450" t="s">
        <v>2911</v>
      </c>
      <c r="C62" s="450"/>
      <c r="D62" s="450"/>
      <c r="E62" s="450"/>
      <c r="F62" s="450"/>
      <c r="G62" s="453"/>
      <c r="H62" s="453"/>
    </row>
    <row r="63" spans="2:8" ht="27" customHeight="1">
      <c r="B63" s="406" t="s">
        <v>216</v>
      </c>
      <c r="D63" s="71" t="s">
        <v>217</v>
      </c>
      <c r="E63" s="71"/>
      <c r="F63" s="189"/>
      <c r="G63" s="71" t="s">
        <v>3429</v>
      </c>
    </row>
    <row r="64" spans="2:8" ht="18" customHeight="1">
      <c r="D64" s="154" t="s">
        <v>1849</v>
      </c>
      <c r="G64" s="154" t="s">
        <v>3431</v>
      </c>
    </row>
    <row r="65" spans="1:9" ht="18" customHeight="1">
      <c r="D65" s="154" t="s">
        <v>1850</v>
      </c>
      <c r="G65" s="154" t="s">
        <v>3431</v>
      </c>
    </row>
    <row r="66" spans="1:9" ht="18" customHeight="1">
      <c r="D66" s="154" t="s">
        <v>1850</v>
      </c>
      <c r="G66" s="154" t="s">
        <v>3431</v>
      </c>
    </row>
    <row r="67" spans="1:9" ht="18" customHeight="1">
      <c r="D67" s="190" t="s">
        <v>1850</v>
      </c>
      <c r="G67" s="154" t="s">
        <v>3431</v>
      </c>
    </row>
    <row r="68" spans="1:9" ht="16.5" customHeight="1">
      <c r="D68" s="154" t="s">
        <v>1850</v>
      </c>
      <c r="G68" s="154" t="s">
        <v>3431</v>
      </c>
    </row>
    <row r="69" spans="1:9" ht="16.5" customHeight="1"/>
    <row r="70" spans="1:9" ht="16.5" customHeight="1"/>
    <row r="71" spans="1:9" ht="16.5" customHeight="1">
      <c r="B71" s="1605"/>
      <c r="C71" s="1605"/>
    </row>
    <row r="72" spans="1:9" ht="16.5" customHeight="1"/>
    <row r="73" spans="1:9" ht="16.5" customHeight="1">
      <c r="B73" s="1604" t="s">
        <v>1851</v>
      </c>
      <c r="C73" s="1604"/>
      <c r="D73" s="1604"/>
      <c r="E73" s="1604"/>
      <c r="F73" s="1604"/>
      <c r="G73" s="1604"/>
      <c r="H73" s="1604"/>
    </row>
    <row r="74" spans="1:9" s="190" customFormat="1" ht="16.5" customHeight="1">
      <c r="B74" s="1603" t="s">
        <v>1869</v>
      </c>
      <c r="C74" s="1603"/>
      <c r="D74" s="1603"/>
      <c r="E74" s="1603"/>
      <c r="F74" s="1603"/>
      <c r="G74" s="1603"/>
      <c r="H74" s="1603"/>
      <c r="I74" s="1603"/>
    </row>
    <row r="75" spans="1:9" ht="16.5" customHeight="1"/>
    <row r="76" spans="1:9" ht="16.5" customHeight="1"/>
    <row r="77" spans="1:9" ht="16.5" customHeight="1"/>
    <row r="78" spans="1:9" ht="16.5" customHeight="1">
      <c r="D78" s="722"/>
      <c r="E78" s="723"/>
    </row>
    <row r="79" spans="1:9" s="89" customFormat="1" ht="16.5" customHeight="1">
      <c r="A79" s="154"/>
    </row>
    <row r="80" spans="1:9" ht="16.5" customHeight="1">
      <c r="B80" s="192" t="s">
        <v>220</v>
      </c>
      <c r="C80" s="684" t="str">
        <f>Development!$A$2</f>
        <v>3.0</v>
      </c>
      <c r="G80" s="193" t="s">
        <v>222</v>
      </c>
      <c r="H80" s="194" t="str">
        <f>Development!$A$4</f>
        <v>4.1.2024</v>
      </c>
    </row>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sheetData>
  <sheetProtection algorithmName="SHA-512" hashValue="WdYgKfGrszBOElT0TIVJQ+LxuRRMSBxgmxZxRZ2FUyPjuK42XYJjMFbY1T+LWw0fbSJw13mMuyKfPx8DPXQhJQ==" saltValue="YGb4vbz65+1u2sq9fkWeZA==" spinCount="100000" sheet="1" objects="1" scenarios="1"/>
  <mergeCells count="6">
    <mergeCell ref="E15:H15"/>
    <mergeCell ref="B74:I74"/>
    <mergeCell ref="B73:H73"/>
    <mergeCell ref="B71:C71"/>
    <mergeCell ref="B34:G34"/>
    <mergeCell ref="B42:G42"/>
  </mergeCells>
  <printOptions horizontalCentered="1"/>
  <pageMargins left="0" right="0" top="0.25" bottom="0.25" header="0.3" footer="0.3"/>
  <pageSetup scale="46"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4818" r:id="rId5" name="Check Box 2">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1</xdr:col>
                    <xdr:colOff>355600</xdr:colOff>
                    <xdr:row>5</xdr:row>
                    <xdr:rowOff>31750</xdr:rowOff>
                  </from>
                  <to>
                    <xdr:col>2</xdr:col>
                    <xdr:colOff>3041650</xdr:colOff>
                    <xdr:row>6</xdr:row>
                    <xdr:rowOff>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1</xdr:col>
                    <xdr:colOff>412750</xdr:colOff>
                    <xdr:row>19</xdr:row>
                    <xdr:rowOff>31750</xdr:rowOff>
                  </from>
                  <to>
                    <xdr:col>2</xdr:col>
                    <xdr:colOff>3086100</xdr:colOff>
                    <xdr:row>20</xdr:row>
                    <xdr:rowOff>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1</xdr:col>
                    <xdr:colOff>393700</xdr:colOff>
                    <xdr:row>17</xdr:row>
                    <xdr:rowOff>0</xdr:rowOff>
                  </from>
                  <to>
                    <xdr:col>2</xdr:col>
                    <xdr:colOff>3086100</xdr:colOff>
                    <xdr:row>18</xdr:row>
                    <xdr:rowOff>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1</xdr:col>
                    <xdr:colOff>412750</xdr:colOff>
                    <xdr:row>18</xdr:row>
                    <xdr:rowOff>38100</xdr:rowOff>
                  </from>
                  <to>
                    <xdr:col>2</xdr:col>
                    <xdr:colOff>3086100</xdr:colOff>
                    <xdr:row>19</xdr:row>
                    <xdr:rowOff>0</xdr:rowOff>
                  </to>
                </anchor>
              </controlPr>
            </control>
          </mc:Choice>
        </mc:AlternateContent>
        <mc:AlternateContent xmlns:mc="http://schemas.openxmlformats.org/markup-compatibility/2006">
          <mc:Choice Requires="x14">
            <control shapeId="34824" r:id="rId10" name="Check Box 8">
              <controlPr defaultSize="0" autoFill="0" autoLine="0" autoPict="0">
                <anchor moveWithCells="1">
                  <from>
                    <xdr:col>1</xdr:col>
                    <xdr:colOff>355600</xdr:colOff>
                    <xdr:row>7</xdr:row>
                    <xdr:rowOff>38100</xdr:rowOff>
                  </from>
                  <to>
                    <xdr:col>2</xdr:col>
                    <xdr:colOff>3041650</xdr:colOff>
                    <xdr:row>8</xdr:row>
                    <xdr:rowOff>0</xdr:rowOff>
                  </to>
                </anchor>
              </controlPr>
            </control>
          </mc:Choice>
        </mc:AlternateContent>
        <mc:AlternateContent xmlns:mc="http://schemas.openxmlformats.org/markup-compatibility/2006">
          <mc:Choice Requires="x14">
            <control shapeId="34827" r:id="rId11" name="Check Box 11">
              <controlPr defaultSize="0" autoFill="0" autoLine="0" autoPict="0">
                <anchor moveWithCells="1">
                  <from>
                    <xdr:col>1</xdr:col>
                    <xdr:colOff>355600</xdr:colOff>
                    <xdr:row>6</xdr:row>
                    <xdr:rowOff>31750</xdr:rowOff>
                  </from>
                  <to>
                    <xdr:col>2</xdr:col>
                    <xdr:colOff>3041650</xdr:colOff>
                    <xdr:row>7</xdr:row>
                    <xdr:rowOff>0</xdr:rowOff>
                  </to>
                </anchor>
              </controlPr>
            </control>
          </mc:Choice>
        </mc:AlternateContent>
        <mc:AlternateContent xmlns:mc="http://schemas.openxmlformats.org/markup-compatibility/2006">
          <mc:Choice Requires="x14">
            <control shapeId="34829" r:id="rId12" name="Check Box 13">
              <controlPr defaultSize="0" autoFill="0" autoLine="0" autoPict="0">
                <anchor moveWithCells="1">
                  <from>
                    <xdr:col>1</xdr:col>
                    <xdr:colOff>412750</xdr:colOff>
                    <xdr:row>20</xdr:row>
                    <xdr:rowOff>107950</xdr:rowOff>
                  </from>
                  <to>
                    <xdr:col>2</xdr:col>
                    <xdr:colOff>3086100</xdr:colOff>
                    <xdr:row>21</xdr:row>
                    <xdr:rowOff>0</xdr:rowOff>
                  </to>
                </anchor>
              </controlPr>
            </control>
          </mc:Choice>
        </mc:AlternateContent>
        <mc:AlternateContent xmlns:mc="http://schemas.openxmlformats.org/markup-compatibility/2006">
          <mc:Choice Requires="x14">
            <control shapeId="34830" r:id="rId13" name="Check Box 14">
              <controlPr defaultSize="0" autoFill="0" autoLine="0" autoPict="0">
                <anchor moveWithCells="1">
                  <from>
                    <xdr:col>1</xdr:col>
                    <xdr:colOff>355600</xdr:colOff>
                    <xdr:row>8</xdr:row>
                    <xdr:rowOff>107950</xdr:rowOff>
                  </from>
                  <to>
                    <xdr:col>2</xdr:col>
                    <xdr:colOff>3060700</xdr:colOff>
                    <xdr:row>9</xdr:row>
                    <xdr:rowOff>0</xdr:rowOff>
                  </to>
                </anchor>
              </controlPr>
            </control>
          </mc:Choice>
        </mc:AlternateContent>
        <mc:AlternateContent xmlns:mc="http://schemas.openxmlformats.org/markup-compatibility/2006">
          <mc:Choice Requires="x14">
            <control shapeId="35549" r:id="rId14" name="Check Box 733">
              <controlPr defaultSize="0" autoFill="0" autoLine="0" autoPict="0">
                <anchor moveWithCells="1">
                  <from>
                    <xdr:col>1</xdr:col>
                    <xdr:colOff>355600</xdr:colOff>
                    <xdr:row>9</xdr:row>
                    <xdr:rowOff>76200</xdr:rowOff>
                  </from>
                  <to>
                    <xdr:col>2</xdr:col>
                    <xdr:colOff>3041650</xdr:colOff>
                    <xdr:row>10</xdr:row>
                    <xdr:rowOff>50800</xdr:rowOff>
                  </to>
                </anchor>
              </controlPr>
            </control>
          </mc:Choice>
        </mc:AlternateContent>
        <mc:AlternateContent xmlns:mc="http://schemas.openxmlformats.org/markup-compatibility/2006">
          <mc:Choice Requires="x14">
            <control shapeId="35550" r:id="rId15" name="Check Box 734">
              <controlPr defaultSize="0" autoFill="0" autoLine="0" autoPict="0">
                <anchor moveWithCells="1">
                  <from>
                    <xdr:col>1</xdr:col>
                    <xdr:colOff>355600</xdr:colOff>
                    <xdr:row>10</xdr:row>
                    <xdr:rowOff>76200</xdr:rowOff>
                  </from>
                  <to>
                    <xdr:col>2</xdr:col>
                    <xdr:colOff>3041650</xdr:colOff>
                    <xdr:row>11</xdr:row>
                    <xdr:rowOff>50800</xdr:rowOff>
                  </to>
                </anchor>
              </controlPr>
            </control>
          </mc:Choice>
        </mc:AlternateContent>
        <mc:AlternateContent xmlns:mc="http://schemas.openxmlformats.org/markup-compatibility/2006">
          <mc:Choice Requires="x14">
            <control shapeId="35551" r:id="rId16" name="Check Box 735">
              <controlPr defaultSize="0" autoFill="0" autoLine="0" autoPict="0">
                <anchor moveWithCells="1">
                  <from>
                    <xdr:col>1</xdr:col>
                    <xdr:colOff>412750</xdr:colOff>
                    <xdr:row>22</xdr:row>
                    <xdr:rowOff>76200</xdr:rowOff>
                  </from>
                  <to>
                    <xdr:col>2</xdr:col>
                    <xdr:colOff>3086100</xdr:colOff>
                    <xdr:row>23</xdr:row>
                    <xdr:rowOff>50800</xdr:rowOff>
                  </to>
                </anchor>
              </controlPr>
            </control>
          </mc:Choice>
        </mc:AlternateContent>
        <mc:AlternateContent xmlns:mc="http://schemas.openxmlformats.org/markup-compatibility/2006">
          <mc:Choice Requires="x14">
            <control shapeId="35554" r:id="rId17" name="Check Box 738">
              <controlPr defaultSize="0" autoFill="0" autoLine="0" autoPict="0">
                <anchor moveWithCells="1">
                  <from>
                    <xdr:col>1</xdr:col>
                    <xdr:colOff>355600</xdr:colOff>
                    <xdr:row>27</xdr:row>
                    <xdr:rowOff>31750</xdr:rowOff>
                  </from>
                  <to>
                    <xdr:col>2</xdr:col>
                    <xdr:colOff>3086100</xdr:colOff>
                    <xdr:row>28</xdr:row>
                    <xdr:rowOff>0</xdr:rowOff>
                  </to>
                </anchor>
              </controlPr>
            </control>
          </mc:Choice>
        </mc:AlternateContent>
        <mc:AlternateContent xmlns:mc="http://schemas.openxmlformats.org/markup-compatibility/2006">
          <mc:Choice Requires="x14">
            <control shapeId="35556" r:id="rId18" name="Check Box 740">
              <controlPr defaultSize="0" autoFill="0" autoLine="0" autoPict="0">
                <anchor moveWithCells="1">
                  <from>
                    <xdr:col>1</xdr:col>
                    <xdr:colOff>355600</xdr:colOff>
                    <xdr:row>28</xdr:row>
                    <xdr:rowOff>31750</xdr:rowOff>
                  </from>
                  <to>
                    <xdr:col>2</xdr:col>
                    <xdr:colOff>3086100</xdr:colOff>
                    <xdr:row>29</xdr:row>
                    <xdr:rowOff>0</xdr:rowOff>
                  </to>
                </anchor>
              </controlPr>
            </control>
          </mc:Choice>
        </mc:AlternateContent>
        <mc:AlternateContent xmlns:mc="http://schemas.openxmlformats.org/markup-compatibility/2006">
          <mc:Choice Requires="x14">
            <control shapeId="35558" r:id="rId19" name="Check Box 742">
              <controlPr defaultSize="0" autoFill="0" autoLine="0" autoPict="0">
                <anchor moveWithCells="1">
                  <from>
                    <xdr:col>1</xdr:col>
                    <xdr:colOff>355600</xdr:colOff>
                    <xdr:row>29</xdr:row>
                    <xdr:rowOff>50800</xdr:rowOff>
                  </from>
                  <to>
                    <xdr:col>2</xdr:col>
                    <xdr:colOff>3086100</xdr:colOff>
                    <xdr:row>30</xdr:row>
                    <xdr:rowOff>31750</xdr:rowOff>
                  </to>
                </anchor>
              </controlPr>
            </control>
          </mc:Choice>
        </mc:AlternateContent>
        <mc:AlternateContent xmlns:mc="http://schemas.openxmlformats.org/markup-compatibility/2006">
          <mc:Choice Requires="x14">
            <control shapeId="35559" r:id="rId20" name="Check Box 743">
              <controlPr defaultSize="0" autoFill="0" autoLine="0" autoPict="0">
                <anchor moveWithCells="1">
                  <from>
                    <xdr:col>1</xdr:col>
                    <xdr:colOff>355600</xdr:colOff>
                    <xdr:row>30</xdr:row>
                    <xdr:rowOff>50800</xdr:rowOff>
                  </from>
                  <to>
                    <xdr:col>2</xdr:col>
                    <xdr:colOff>3086100</xdr:colOff>
                    <xdr:row>31</xdr:row>
                    <xdr:rowOff>31750</xdr:rowOff>
                  </to>
                </anchor>
              </controlPr>
            </control>
          </mc:Choice>
        </mc:AlternateContent>
        <mc:AlternateContent xmlns:mc="http://schemas.openxmlformats.org/markup-compatibility/2006">
          <mc:Choice Requires="x14">
            <control shapeId="35560" r:id="rId21" name="Check Box 744">
              <controlPr defaultSize="0" autoFill="0" autoLine="0" autoPict="0">
                <anchor moveWithCells="1">
                  <from>
                    <xdr:col>1</xdr:col>
                    <xdr:colOff>412750</xdr:colOff>
                    <xdr:row>39</xdr:row>
                    <xdr:rowOff>50800</xdr:rowOff>
                  </from>
                  <to>
                    <xdr:col>2</xdr:col>
                    <xdr:colOff>3086100</xdr:colOff>
                    <xdr:row>40</xdr:row>
                    <xdr:rowOff>31750</xdr:rowOff>
                  </to>
                </anchor>
              </controlPr>
            </control>
          </mc:Choice>
        </mc:AlternateContent>
        <mc:AlternateContent xmlns:mc="http://schemas.openxmlformats.org/markup-compatibility/2006">
          <mc:Choice Requires="x14">
            <control shapeId="35561" r:id="rId22" name="Check Box 745">
              <controlPr defaultSize="0" autoFill="0" autoLine="0" autoPict="0">
                <anchor moveWithCells="1">
                  <from>
                    <xdr:col>1</xdr:col>
                    <xdr:colOff>412750</xdr:colOff>
                    <xdr:row>36</xdr:row>
                    <xdr:rowOff>31750</xdr:rowOff>
                  </from>
                  <to>
                    <xdr:col>2</xdr:col>
                    <xdr:colOff>3098800</xdr:colOff>
                    <xdr:row>37</xdr:row>
                    <xdr:rowOff>31750</xdr:rowOff>
                  </to>
                </anchor>
              </controlPr>
            </control>
          </mc:Choice>
        </mc:AlternateContent>
        <mc:AlternateContent xmlns:mc="http://schemas.openxmlformats.org/markup-compatibility/2006">
          <mc:Choice Requires="x14">
            <control shapeId="35562" r:id="rId23" name="Check Box 746">
              <controlPr defaultSize="0" autoFill="0" autoLine="0" autoPict="0">
                <anchor moveWithCells="1">
                  <from>
                    <xdr:col>1</xdr:col>
                    <xdr:colOff>412750</xdr:colOff>
                    <xdr:row>38</xdr:row>
                    <xdr:rowOff>69850</xdr:rowOff>
                  </from>
                  <to>
                    <xdr:col>2</xdr:col>
                    <xdr:colOff>3086100</xdr:colOff>
                    <xdr:row>39</xdr:row>
                    <xdr:rowOff>31750</xdr:rowOff>
                  </to>
                </anchor>
              </controlPr>
            </control>
          </mc:Choice>
        </mc:AlternateContent>
        <mc:AlternateContent xmlns:mc="http://schemas.openxmlformats.org/markup-compatibility/2006">
          <mc:Choice Requires="x14">
            <control shapeId="35568" r:id="rId24" name="Check Box 752">
              <controlPr defaultSize="0" autoFill="0" autoLine="0" autoPict="0">
                <anchor moveWithCells="1">
                  <from>
                    <xdr:col>1</xdr:col>
                    <xdr:colOff>355600</xdr:colOff>
                    <xdr:row>31</xdr:row>
                    <xdr:rowOff>38100</xdr:rowOff>
                  </from>
                  <to>
                    <xdr:col>2</xdr:col>
                    <xdr:colOff>3086100</xdr:colOff>
                    <xdr:row>32</xdr:row>
                    <xdr:rowOff>0</xdr:rowOff>
                  </to>
                </anchor>
              </controlPr>
            </control>
          </mc:Choice>
        </mc:AlternateContent>
        <mc:AlternateContent xmlns:mc="http://schemas.openxmlformats.org/markup-compatibility/2006">
          <mc:Choice Requires="x14">
            <control shapeId="35569" r:id="rId25" name="Check Box 753">
              <controlPr defaultSize="0" autoFill="0" autoLine="0" autoPict="0">
                <anchor moveWithCells="1">
                  <from>
                    <xdr:col>1</xdr:col>
                    <xdr:colOff>355600</xdr:colOff>
                    <xdr:row>12</xdr:row>
                    <xdr:rowOff>69850</xdr:rowOff>
                  </from>
                  <to>
                    <xdr:col>2</xdr:col>
                    <xdr:colOff>3041650</xdr:colOff>
                    <xdr:row>13</xdr:row>
                    <xdr:rowOff>31750</xdr:rowOff>
                  </to>
                </anchor>
              </controlPr>
            </control>
          </mc:Choice>
        </mc:AlternateContent>
        <mc:AlternateContent xmlns:mc="http://schemas.openxmlformats.org/markup-compatibility/2006">
          <mc:Choice Requires="x14">
            <control shapeId="35570" r:id="rId26" name="Check Box 754">
              <controlPr defaultSize="0" autoFill="0" autoLine="0" autoPict="0">
                <anchor moveWithCells="1">
                  <from>
                    <xdr:col>1</xdr:col>
                    <xdr:colOff>355600</xdr:colOff>
                    <xdr:row>44</xdr:row>
                    <xdr:rowOff>76200</xdr:rowOff>
                  </from>
                  <to>
                    <xdr:col>2</xdr:col>
                    <xdr:colOff>3194050</xdr:colOff>
                    <xdr:row>45</xdr:row>
                    <xdr:rowOff>50800</xdr:rowOff>
                  </to>
                </anchor>
              </controlPr>
            </control>
          </mc:Choice>
        </mc:AlternateContent>
        <mc:AlternateContent xmlns:mc="http://schemas.openxmlformats.org/markup-compatibility/2006">
          <mc:Choice Requires="x14">
            <control shapeId="35571" r:id="rId27" name="Check Box 755">
              <controlPr defaultSize="0" autoFill="0" autoLine="0" autoPict="0">
                <anchor moveWithCells="1">
                  <from>
                    <xdr:col>1</xdr:col>
                    <xdr:colOff>355600</xdr:colOff>
                    <xdr:row>45</xdr:row>
                    <xdr:rowOff>50800</xdr:rowOff>
                  </from>
                  <to>
                    <xdr:col>2</xdr:col>
                    <xdr:colOff>3194050</xdr:colOff>
                    <xdr:row>46</xdr:row>
                    <xdr:rowOff>31750</xdr:rowOff>
                  </to>
                </anchor>
              </controlPr>
            </control>
          </mc:Choice>
        </mc:AlternateContent>
        <mc:AlternateContent xmlns:mc="http://schemas.openxmlformats.org/markup-compatibility/2006">
          <mc:Choice Requires="x14">
            <control shapeId="35572" r:id="rId28" name="Check Box 756">
              <controlPr defaultSize="0" autoFill="0" autoLine="0" autoPict="0">
                <anchor moveWithCells="1">
                  <from>
                    <xdr:col>1</xdr:col>
                    <xdr:colOff>355600</xdr:colOff>
                    <xdr:row>46</xdr:row>
                    <xdr:rowOff>76200</xdr:rowOff>
                  </from>
                  <to>
                    <xdr:col>2</xdr:col>
                    <xdr:colOff>3194050</xdr:colOff>
                    <xdr:row>47</xdr:row>
                    <xdr:rowOff>50800</xdr:rowOff>
                  </to>
                </anchor>
              </controlPr>
            </control>
          </mc:Choice>
        </mc:AlternateContent>
        <mc:AlternateContent xmlns:mc="http://schemas.openxmlformats.org/markup-compatibility/2006">
          <mc:Choice Requires="x14">
            <control shapeId="35574" r:id="rId29" name="Check Box 758">
              <controlPr defaultSize="0" autoFill="0" autoLine="0" autoPict="0">
                <anchor moveWithCells="1">
                  <from>
                    <xdr:col>1</xdr:col>
                    <xdr:colOff>336550</xdr:colOff>
                    <xdr:row>53</xdr:row>
                    <xdr:rowOff>0</xdr:rowOff>
                  </from>
                  <to>
                    <xdr:col>3</xdr:col>
                    <xdr:colOff>0</xdr:colOff>
                    <xdr:row>54</xdr:row>
                    <xdr:rowOff>0</xdr:rowOff>
                  </to>
                </anchor>
              </controlPr>
            </control>
          </mc:Choice>
        </mc:AlternateContent>
        <mc:AlternateContent xmlns:mc="http://schemas.openxmlformats.org/markup-compatibility/2006">
          <mc:Choice Requires="x14">
            <control shapeId="35575" r:id="rId30" name="Check Box 759">
              <controlPr defaultSize="0" autoFill="0" autoLine="0" autoPict="0">
                <anchor moveWithCells="1">
                  <from>
                    <xdr:col>1</xdr:col>
                    <xdr:colOff>336550</xdr:colOff>
                    <xdr:row>50</xdr:row>
                    <xdr:rowOff>107950</xdr:rowOff>
                  </from>
                  <to>
                    <xdr:col>3</xdr:col>
                    <xdr:colOff>0</xdr:colOff>
                    <xdr:row>52</xdr:row>
                    <xdr:rowOff>69850</xdr:rowOff>
                  </to>
                </anchor>
              </controlPr>
            </control>
          </mc:Choice>
        </mc:AlternateContent>
        <mc:AlternateContent xmlns:mc="http://schemas.openxmlformats.org/markup-compatibility/2006">
          <mc:Choice Requires="x14">
            <control shapeId="35576" r:id="rId31" name="Check Box 760">
              <controlPr defaultSize="0" autoFill="0" autoLine="0" autoPict="0">
                <anchor moveWithCells="1">
                  <from>
                    <xdr:col>1</xdr:col>
                    <xdr:colOff>336550</xdr:colOff>
                    <xdr:row>52</xdr:row>
                    <xdr:rowOff>69850</xdr:rowOff>
                  </from>
                  <to>
                    <xdr:col>3</xdr:col>
                    <xdr:colOff>0</xdr:colOff>
                    <xdr:row>53</xdr:row>
                    <xdr:rowOff>0</xdr:rowOff>
                  </to>
                </anchor>
              </controlPr>
            </control>
          </mc:Choice>
        </mc:AlternateContent>
        <mc:AlternateContent xmlns:mc="http://schemas.openxmlformats.org/markup-compatibility/2006">
          <mc:Choice Requires="x14">
            <control shapeId="35578" r:id="rId32" name="Check Box 762">
              <controlPr defaultSize="0" autoFill="0" autoLine="0" autoPict="0">
                <anchor moveWithCells="1">
                  <from>
                    <xdr:col>1</xdr:col>
                    <xdr:colOff>336550</xdr:colOff>
                    <xdr:row>54</xdr:row>
                    <xdr:rowOff>0</xdr:rowOff>
                  </from>
                  <to>
                    <xdr:col>3</xdr:col>
                    <xdr:colOff>0</xdr:colOff>
                    <xdr:row>55</xdr:row>
                    <xdr:rowOff>0</xdr:rowOff>
                  </to>
                </anchor>
              </controlPr>
            </control>
          </mc:Choice>
        </mc:AlternateContent>
        <mc:AlternateContent xmlns:mc="http://schemas.openxmlformats.org/markup-compatibility/2006">
          <mc:Choice Requires="x14">
            <control shapeId="35579" r:id="rId33" name="Check Box 763">
              <controlPr defaultSize="0" autoFill="0" autoLine="0" autoPict="0">
                <anchor moveWithCells="1">
                  <from>
                    <xdr:col>1</xdr:col>
                    <xdr:colOff>336550</xdr:colOff>
                    <xdr:row>57</xdr:row>
                    <xdr:rowOff>76200</xdr:rowOff>
                  </from>
                  <to>
                    <xdr:col>2</xdr:col>
                    <xdr:colOff>4794250</xdr:colOff>
                    <xdr:row>58</xdr:row>
                    <xdr:rowOff>0</xdr:rowOff>
                  </to>
                </anchor>
              </controlPr>
            </control>
          </mc:Choice>
        </mc:AlternateContent>
        <mc:AlternateContent xmlns:mc="http://schemas.openxmlformats.org/markup-compatibility/2006">
          <mc:Choice Requires="x14">
            <control shapeId="35580" r:id="rId34" name="Check Box 764">
              <controlPr defaultSize="0" autoFill="0" autoLine="0" autoPict="0">
                <anchor moveWithCells="1">
                  <from>
                    <xdr:col>1</xdr:col>
                    <xdr:colOff>336550</xdr:colOff>
                    <xdr:row>57</xdr:row>
                    <xdr:rowOff>342900</xdr:rowOff>
                  </from>
                  <to>
                    <xdr:col>2</xdr:col>
                    <xdr:colOff>4794250</xdr:colOff>
                    <xdr:row>59</xdr:row>
                    <xdr:rowOff>0</xdr:rowOff>
                  </to>
                </anchor>
              </controlPr>
            </control>
          </mc:Choice>
        </mc:AlternateContent>
        <mc:AlternateContent xmlns:mc="http://schemas.openxmlformats.org/markup-compatibility/2006">
          <mc:Choice Requires="x14">
            <control shapeId="35581" r:id="rId35" name="Check Box 765">
              <controlPr defaultSize="0" autoFill="0" autoLine="0" autoPict="0">
                <anchor moveWithCells="1">
                  <from>
                    <xdr:col>1</xdr:col>
                    <xdr:colOff>336550</xdr:colOff>
                    <xdr:row>58</xdr:row>
                    <xdr:rowOff>279400</xdr:rowOff>
                  </from>
                  <to>
                    <xdr:col>2</xdr:col>
                    <xdr:colOff>4794250</xdr:colOff>
                    <xdr:row>60</xdr:row>
                    <xdr:rowOff>0</xdr:rowOff>
                  </to>
                </anchor>
              </controlPr>
            </control>
          </mc:Choice>
        </mc:AlternateContent>
        <mc:AlternateContent xmlns:mc="http://schemas.openxmlformats.org/markup-compatibility/2006">
          <mc:Choice Requires="x14">
            <control shapeId="35587" r:id="rId36" name="Check Box 771">
              <controlPr defaultSize="0" autoFill="0" autoLine="0" autoPict="0">
                <anchor moveWithCells="1">
                  <from>
                    <xdr:col>1</xdr:col>
                    <xdr:colOff>336550</xdr:colOff>
                    <xdr:row>65</xdr:row>
                    <xdr:rowOff>69850</xdr:rowOff>
                  </from>
                  <to>
                    <xdr:col>3</xdr:col>
                    <xdr:colOff>0</xdr:colOff>
                    <xdr:row>66</xdr:row>
                    <xdr:rowOff>50800</xdr:rowOff>
                  </to>
                </anchor>
              </controlPr>
            </control>
          </mc:Choice>
        </mc:AlternateContent>
        <mc:AlternateContent xmlns:mc="http://schemas.openxmlformats.org/markup-compatibility/2006">
          <mc:Choice Requires="x14">
            <control shapeId="35588" r:id="rId37" name="Check Box 772">
              <controlPr defaultSize="0" autoFill="0" autoLine="0" autoPict="0">
                <anchor moveWithCells="1">
                  <from>
                    <xdr:col>1</xdr:col>
                    <xdr:colOff>336550</xdr:colOff>
                    <xdr:row>63</xdr:row>
                    <xdr:rowOff>50800</xdr:rowOff>
                  </from>
                  <to>
                    <xdr:col>3</xdr:col>
                    <xdr:colOff>0</xdr:colOff>
                    <xdr:row>64</xdr:row>
                    <xdr:rowOff>31750</xdr:rowOff>
                  </to>
                </anchor>
              </controlPr>
            </control>
          </mc:Choice>
        </mc:AlternateContent>
        <mc:AlternateContent xmlns:mc="http://schemas.openxmlformats.org/markup-compatibility/2006">
          <mc:Choice Requires="x14">
            <control shapeId="35589" r:id="rId38" name="Check Box 773">
              <controlPr defaultSize="0" autoFill="0" autoLine="0" autoPict="0">
                <anchor moveWithCells="1">
                  <from>
                    <xdr:col>1</xdr:col>
                    <xdr:colOff>336550</xdr:colOff>
                    <xdr:row>64</xdr:row>
                    <xdr:rowOff>76200</xdr:rowOff>
                  </from>
                  <to>
                    <xdr:col>3</xdr:col>
                    <xdr:colOff>0</xdr:colOff>
                    <xdr:row>65</xdr:row>
                    <xdr:rowOff>50800</xdr:rowOff>
                  </to>
                </anchor>
              </controlPr>
            </control>
          </mc:Choice>
        </mc:AlternateContent>
        <mc:AlternateContent xmlns:mc="http://schemas.openxmlformats.org/markup-compatibility/2006">
          <mc:Choice Requires="x14">
            <control shapeId="35590" r:id="rId39" name="Check Box 774">
              <controlPr defaultSize="0" autoFill="0" autoLine="0" autoPict="0">
                <anchor moveWithCells="1">
                  <from>
                    <xdr:col>1</xdr:col>
                    <xdr:colOff>336550</xdr:colOff>
                    <xdr:row>66</xdr:row>
                    <xdr:rowOff>50800</xdr:rowOff>
                  </from>
                  <to>
                    <xdr:col>3</xdr:col>
                    <xdr:colOff>0</xdr:colOff>
                    <xdr:row>67</xdr:row>
                    <xdr:rowOff>38100</xdr:rowOff>
                  </to>
                </anchor>
              </controlPr>
            </control>
          </mc:Choice>
        </mc:AlternateContent>
        <mc:AlternateContent xmlns:mc="http://schemas.openxmlformats.org/markup-compatibility/2006">
          <mc:Choice Requires="x14">
            <control shapeId="35591" r:id="rId40" name="Check Box 775">
              <controlPr defaultSize="0" autoFill="0" autoLine="0" autoPict="0">
                <anchor moveWithCells="1">
                  <from>
                    <xdr:col>1</xdr:col>
                    <xdr:colOff>336550</xdr:colOff>
                    <xdr:row>67</xdr:row>
                    <xdr:rowOff>38100</xdr:rowOff>
                  </from>
                  <to>
                    <xdr:col>3</xdr:col>
                    <xdr:colOff>0</xdr:colOff>
                    <xdr:row>68</xdr:row>
                    <xdr:rowOff>38100</xdr:rowOff>
                  </to>
                </anchor>
              </controlPr>
            </control>
          </mc:Choice>
        </mc:AlternateContent>
        <mc:AlternateContent xmlns:mc="http://schemas.openxmlformats.org/markup-compatibility/2006">
          <mc:Choice Requires="x14">
            <control shapeId="35592" r:id="rId41" name="Check Box 776">
              <controlPr defaultSize="0" autoFill="0" autoLine="0" autoPict="0">
                <anchor moveWithCells="1">
                  <from>
                    <xdr:col>1</xdr:col>
                    <xdr:colOff>355600</xdr:colOff>
                    <xdr:row>32</xdr:row>
                    <xdr:rowOff>31750</xdr:rowOff>
                  </from>
                  <to>
                    <xdr:col>2</xdr:col>
                    <xdr:colOff>2514600</xdr:colOff>
                    <xdr:row>33</xdr:row>
                    <xdr:rowOff>31750</xdr:rowOff>
                  </to>
                </anchor>
              </controlPr>
            </control>
          </mc:Choice>
        </mc:AlternateContent>
        <mc:AlternateContent xmlns:mc="http://schemas.openxmlformats.org/markup-compatibility/2006">
          <mc:Choice Requires="x14">
            <control shapeId="35594" r:id="rId42" name="Check Box 778">
              <controlPr defaultSize="0" autoFill="0" autoLine="0" autoPict="0">
                <anchor moveWithCells="1">
                  <from>
                    <xdr:col>1</xdr:col>
                    <xdr:colOff>412750</xdr:colOff>
                    <xdr:row>37</xdr:row>
                    <xdr:rowOff>31750</xdr:rowOff>
                  </from>
                  <to>
                    <xdr:col>2</xdr:col>
                    <xdr:colOff>3098800</xdr:colOff>
                    <xdr:row>38</xdr:row>
                    <xdr:rowOff>31750</xdr:rowOff>
                  </to>
                </anchor>
              </controlPr>
            </control>
          </mc:Choice>
        </mc:AlternateContent>
        <mc:AlternateContent xmlns:mc="http://schemas.openxmlformats.org/markup-compatibility/2006">
          <mc:Choice Requires="x14">
            <control shapeId="35595" r:id="rId43" name="Check Box 779">
              <controlPr defaultSize="0" autoFill="0" autoLine="0" autoPict="0">
                <anchor moveWithCells="1">
                  <from>
                    <xdr:col>1</xdr:col>
                    <xdr:colOff>412750</xdr:colOff>
                    <xdr:row>40</xdr:row>
                    <xdr:rowOff>50800</xdr:rowOff>
                  </from>
                  <to>
                    <xdr:col>2</xdr:col>
                    <xdr:colOff>3086100</xdr:colOff>
                    <xdr:row>41</xdr:row>
                    <xdr:rowOff>31750</xdr:rowOff>
                  </to>
                </anchor>
              </controlPr>
            </control>
          </mc:Choice>
        </mc:AlternateContent>
        <mc:AlternateContent xmlns:mc="http://schemas.openxmlformats.org/markup-compatibility/2006">
          <mc:Choice Requires="x14">
            <control shapeId="35596" r:id="rId44" name="Check Box 780">
              <controlPr defaultSize="0" autoFill="0" autoLine="0" autoPict="0">
                <anchor moveWithCells="1">
                  <from>
                    <xdr:col>1</xdr:col>
                    <xdr:colOff>355600</xdr:colOff>
                    <xdr:row>11</xdr:row>
                    <xdr:rowOff>38100</xdr:rowOff>
                  </from>
                  <to>
                    <xdr:col>2</xdr:col>
                    <xdr:colOff>2508250</xdr:colOff>
                    <xdr:row>12</xdr:row>
                    <xdr:rowOff>38100</xdr:rowOff>
                  </to>
                </anchor>
              </controlPr>
            </control>
          </mc:Choice>
        </mc:AlternateContent>
        <mc:AlternateContent xmlns:mc="http://schemas.openxmlformats.org/markup-compatibility/2006">
          <mc:Choice Requires="x14">
            <control shapeId="35597" r:id="rId45" name="Check Box 781">
              <controlPr defaultSize="0" autoFill="0" autoLine="0" autoPict="0">
                <anchor moveWithCells="1">
                  <from>
                    <xdr:col>1</xdr:col>
                    <xdr:colOff>412750</xdr:colOff>
                    <xdr:row>21</xdr:row>
                    <xdr:rowOff>69850</xdr:rowOff>
                  </from>
                  <to>
                    <xdr:col>2</xdr:col>
                    <xdr:colOff>3086100</xdr:colOff>
                    <xdr:row>22</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tabColor rgb="FF00B050"/>
  </sheetPr>
  <dimension ref="A1:Y279"/>
  <sheetViews>
    <sheetView showGridLines="0" zoomScaleNormal="100" zoomScaleSheetLayoutView="80" workbookViewId="0"/>
  </sheetViews>
  <sheetFormatPr defaultColWidth="0" defaultRowHeight="14.5" zeroHeight="1"/>
  <cols>
    <col min="1" max="1" width="2.54296875" customWidth="1"/>
    <col min="2" max="2" width="8.81640625" customWidth="1"/>
    <col min="3" max="3" width="13.453125" customWidth="1"/>
    <col min="4" max="4" width="8.81640625" customWidth="1"/>
    <col min="5" max="5" width="17.54296875" customWidth="1"/>
    <col min="6" max="10" width="8.81640625" customWidth="1"/>
    <col min="11" max="11" width="15.81640625" customWidth="1"/>
    <col min="12" max="22" width="8.81640625" customWidth="1"/>
    <col min="23" max="25" width="0" hidden="1" customWidth="1"/>
    <col min="26" max="16384" width="8.81640625" hidden="1"/>
  </cols>
  <sheetData>
    <row r="1" spans="1:22" s="627" customFormat="1" ht="60" customHeight="1">
      <c r="A1" s="1138"/>
      <c r="B1" s="1137" t="str">
        <f>'Customer Information'!A1</f>
        <v>2024 Residential Efficiency Program</v>
      </c>
      <c r="C1" s="1129"/>
      <c r="D1" s="1138"/>
      <c r="E1" s="1138"/>
      <c r="F1" s="1129"/>
      <c r="G1" s="1138"/>
      <c r="H1" s="1138"/>
      <c r="I1" s="1129"/>
      <c r="J1" s="1138"/>
      <c r="K1" s="1138"/>
      <c r="L1" s="1129"/>
      <c r="M1" s="1138"/>
      <c r="N1" s="1138"/>
      <c r="O1" s="1129"/>
      <c r="P1" s="1139"/>
      <c r="Q1" s="1139"/>
      <c r="R1" s="1133"/>
      <c r="S1" s="1139"/>
      <c r="T1" s="1139"/>
      <c r="U1" s="1133"/>
      <c r="V1" s="1139"/>
    </row>
    <row r="2" spans="1:22" s="627" customFormat="1" ht="41.15" customHeight="1" thickBot="1">
      <c r="A2" s="1134"/>
      <c r="B2" s="1134" t="s">
        <v>3261</v>
      </c>
      <c r="C2" s="1129"/>
      <c r="D2" s="1134"/>
      <c r="E2" s="1138"/>
      <c r="F2" s="1129"/>
      <c r="G2" s="1134"/>
      <c r="H2" s="1138"/>
      <c r="I2" s="1129"/>
      <c r="J2" s="1134"/>
      <c r="K2" s="1138"/>
      <c r="L2" s="1129"/>
      <c r="M2" s="1134"/>
      <c r="N2" s="1138"/>
      <c r="O2" s="1129"/>
      <c r="P2" s="1140"/>
      <c r="Q2" s="1139"/>
      <c r="R2" s="1133"/>
      <c r="S2" s="1140"/>
      <c r="T2" s="1139"/>
      <c r="U2" s="1133"/>
      <c r="V2" s="1140"/>
    </row>
    <row r="3" spans="1:22" ht="39" customHeight="1" thickTop="1">
      <c r="A3" s="781"/>
      <c r="B3" s="1607" t="s">
        <v>2104</v>
      </c>
      <c r="C3" s="1607"/>
      <c r="D3" s="1607"/>
      <c r="E3" s="1607"/>
      <c r="F3" s="1607"/>
      <c r="G3" s="1607"/>
      <c r="H3" s="1607"/>
      <c r="I3" s="1607"/>
      <c r="J3" s="1607"/>
      <c r="K3" s="1607"/>
      <c r="L3" s="1607"/>
      <c r="M3" s="1607"/>
      <c r="N3" s="1607"/>
      <c r="O3" s="1607"/>
      <c r="P3" s="1607"/>
      <c r="Q3" s="1607"/>
      <c r="R3" s="1607"/>
      <c r="S3" s="1607"/>
      <c r="T3" s="1607"/>
      <c r="U3" s="1607"/>
      <c r="V3" s="781"/>
    </row>
    <row r="4" spans="1:22" ht="25" customHeight="1">
      <c r="B4" s="725" t="s">
        <v>2116</v>
      </c>
    </row>
    <row r="5" spans="1:22" ht="5.5" customHeight="1"/>
    <row r="6" spans="1:22">
      <c r="A6" s="726" t="s">
        <v>33</v>
      </c>
      <c r="B6" s="1" t="s">
        <v>14159</v>
      </c>
      <c r="C6" s="1"/>
      <c r="D6" s="1"/>
      <c r="E6" s="1"/>
      <c r="F6" s="1"/>
      <c r="G6" s="1"/>
      <c r="H6" s="1"/>
      <c r="I6" s="1"/>
      <c r="J6" s="1"/>
      <c r="K6" s="1"/>
      <c r="L6" s="1"/>
    </row>
    <row r="7" spans="1:22">
      <c r="A7" s="726"/>
      <c r="B7" s="724" t="s">
        <v>3426</v>
      </c>
      <c r="C7" s="1"/>
      <c r="D7" s="1"/>
      <c r="E7" s="1"/>
      <c r="F7" s="1"/>
      <c r="G7" s="1"/>
      <c r="H7" s="1"/>
      <c r="I7" s="1"/>
      <c r="J7" s="1"/>
      <c r="K7" s="1"/>
      <c r="L7" s="1"/>
    </row>
    <row r="8" spans="1:22">
      <c r="A8" s="726" t="s">
        <v>33</v>
      </c>
      <c r="B8" s="1" t="s">
        <v>2119</v>
      </c>
      <c r="C8" s="1"/>
      <c r="D8" s="1"/>
      <c r="E8" s="1"/>
      <c r="F8" s="1"/>
      <c r="G8" s="1"/>
      <c r="H8" s="1"/>
      <c r="I8" s="1"/>
      <c r="J8" s="1"/>
      <c r="K8" s="1"/>
      <c r="L8" s="1"/>
    </row>
    <row r="9" spans="1:22">
      <c r="A9" s="726"/>
      <c r="B9" s="724" t="s">
        <v>12931</v>
      </c>
      <c r="C9" s="1"/>
      <c r="D9" s="1"/>
      <c r="E9" s="1"/>
      <c r="F9" s="1"/>
      <c r="G9" s="1"/>
      <c r="H9" s="1"/>
      <c r="I9" s="1"/>
      <c r="J9" s="1"/>
      <c r="K9" s="1"/>
      <c r="L9" s="1"/>
    </row>
    <row r="10" spans="1:22" ht="34.5" customHeight="1">
      <c r="A10" s="726"/>
      <c r="B10" s="1637" t="s">
        <v>13011</v>
      </c>
      <c r="C10" s="1637"/>
      <c r="D10" s="1637"/>
      <c r="E10" s="1637"/>
      <c r="F10" s="1637"/>
      <c r="G10" s="1637"/>
      <c r="H10" s="1637"/>
      <c r="I10" s="1637"/>
      <c r="J10" s="1637"/>
      <c r="K10" s="1637"/>
      <c r="L10" s="1637"/>
      <c r="M10" s="1637"/>
      <c r="N10" s="1637"/>
      <c r="O10" s="1637"/>
      <c r="P10" s="1637"/>
      <c r="Q10" s="1637"/>
      <c r="R10" s="1637"/>
      <c r="S10" s="1637"/>
      <c r="T10" s="1637"/>
      <c r="U10" s="1637"/>
    </row>
    <row r="11" spans="1:22">
      <c r="A11" s="726" t="s">
        <v>33</v>
      </c>
      <c r="B11" s="1" t="s">
        <v>14158</v>
      </c>
      <c r="C11" s="1"/>
      <c r="D11" s="1"/>
      <c r="E11" s="1"/>
      <c r="F11" s="1"/>
      <c r="G11" s="1"/>
      <c r="H11" s="1"/>
      <c r="I11" s="1"/>
      <c r="J11" s="1"/>
      <c r="K11" s="1"/>
      <c r="L11" s="1"/>
    </row>
    <row r="12" spans="1:22" s="627" customFormat="1">
      <c r="A12" s="1017"/>
      <c r="B12" s="1021" t="s">
        <v>3052</v>
      </c>
      <c r="C12" s="1018"/>
      <c r="D12" s="1018"/>
      <c r="E12" s="1018"/>
      <c r="F12" s="1018"/>
      <c r="G12" s="1018"/>
      <c r="H12" s="1018"/>
      <c r="I12" s="1018"/>
      <c r="J12" s="1018"/>
      <c r="K12" s="1018"/>
      <c r="L12" s="1018"/>
    </row>
    <row r="13" spans="1:22" s="627" customFormat="1">
      <c r="A13" s="1017"/>
      <c r="B13" s="1021" t="s">
        <v>3053</v>
      </c>
      <c r="C13" s="1018"/>
      <c r="D13" s="1018"/>
      <c r="E13" s="1018"/>
      <c r="F13" s="1018"/>
      <c r="G13" s="1018"/>
      <c r="H13" s="1018"/>
      <c r="I13" s="1018"/>
      <c r="J13" s="1018"/>
      <c r="K13" s="1018"/>
      <c r="L13" s="1018"/>
    </row>
    <row r="14" spans="1:22">
      <c r="A14" s="726" t="s">
        <v>33</v>
      </c>
      <c r="B14" s="1" t="s">
        <v>14150</v>
      </c>
      <c r="C14" s="1"/>
      <c r="D14" s="1"/>
      <c r="E14" s="1"/>
      <c r="F14" s="1"/>
      <c r="G14" s="1"/>
      <c r="H14" s="1"/>
      <c r="I14" s="1"/>
      <c r="J14" s="1"/>
      <c r="K14" s="1"/>
      <c r="L14" s="1"/>
    </row>
    <row r="15" spans="1:22">
      <c r="A15" s="726" t="s">
        <v>33</v>
      </c>
      <c r="B15" s="1" t="s">
        <v>14147</v>
      </c>
      <c r="C15" s="1"/>
      <c r="D15" s="1"/>
      <c r="E15" s="1"/>
      <c r="F15" s="1"/>
      <c r="G15" s="1"/>
      <c r="H15" s="1"/>
      <c r="I15" s="1"/>
      <c r="J15" s="1"/>
      <c r="K15" s="1"/>
      <c r="L15" s="1"/>
    </row>
    <row r="16" spans="1:22">
      <c r="A16" s="726" t="s">
        <v>33</v>
      </c>
      <c r="B16" s="1" t="s">
        <v>14154</v>
      </c>
      <c r="C16" s="1"/>
      <c r="D16" s="1"/>
      <c r="E16" s="1"/>
      <c r="F16" s="1"/>
      <c r="G16" s="1"/>
      <c r="H16" s="1"/>
      <c r="I16" s="1"/>
      <c r="J16" s="1"/>
      <c r="K16" s="1"/>
      <c r="L16" s="1"/>
    </row>
    <row r="17" spans="1:16">
      <c r="A17" s="726" t="s">
        <v>33</v>
      </c>
      <c r="B17" s="1" t="s">
        <v>14155</v>
      </c>
      <c r="C17" s="1"/>
      <c r="D17" s="1"/>
      <c r="E17" s="1"/>
      <c r="F17" s="1"/>
      <c r="G17" s="1"/>
      <c r="H17" s="1"/>
      <c r="I17" s="1"/>
      <c r="J17" s="1"/>
      <c r="K17" s="1"/>
      <c r="L17" s="1"/>
    </row>
    <row r="18" spans="1:16">
      <c r="A18" s="726" t="s">
        <v>33</v>
      </c>
      <c r="B18" s="1" t="s">
        <v>14151</v>
      </c>
      <c r="C18" s="1"/>
      <c r="D18" s="1"/>
      <c r="E18" s="1"/>
      <c r="F18" s="1"/>
      <c r="G18" s="1"/>
      <c r="H18" s="1"/>
      <c r="I18" s="1"/>
      <c r="J18" s="1"/>
      <c r="K18" s="1"/>
      <c r="L18" s="1484"/>
      <c r="M18" s="1484"/>
      <c r="N18" s="1484"/>
      <c r="O18" s="1484"/>
      <c r="P18" s="1484"/>
    </row>
    <row r="19" spans="1:16">
      <c r="A19" s="726" t="s">
        <v>33</v>
      </c>
      <c r="B19" s="1" t="s">
        <v>14152</v>
      </c>
      <c r="C19" s="1"/>
      <c r="D19" s="1"/>
      <c r="E19" s="1"/>
      <c r="F19" s="1"/>
      <c r="G19" s="1"/>
      <c r="H19" s="1"/>
      <c r="I19" s="1"/>
      <c r="J19" s="1"/>
      <c r="K19" s="1"/>
      <c r="L19" s="1584" t="s">
        <v>14149</v>
      </c>
      <c r="M19" s="1584"/>
      <c r="N19" s="1584"/>
      <c r="O19" s="1584"/>
      <c r="P19" s="1584"/>
    </row>
    <row r="20" spans="1:16">
      <c r="A20" s="726" t="s">
        <v>33</v>
      </c>
      <c r="B20" s="724" t="s">
        <v>14156</v>
      </c>
    </row>
    <row r="21" spans="1:16">
      <c r="B21" s="724" t="s">
        <v>2117</v>
      </c>
    </row>
    <row r="22" spans="1:16">
      <c r="A22" s="267" t="s">
        <v>33</v>
      </c>
      <c r="B22" s="661" t="s">
        <v>14676</v>
      </c>
      <c r="C22" s="1243"/>
      <c r="D22" s="1243"/>
      <c r="E22" s="1243"/>
      <c r="F22" s="1243"/>
      <c r="G22" s="1243"/>
    </row>
    <row r="23" spans="1:16">
      <c r="A23" s="726" t="s">
        <v>33</v>
      </c>
      <c r="B23" s="1" t="s">
        <v>14157</v>
      </c>
    </row>
    <row r="24" spans="1:16">
      <c r="A24" s="726"/>
      <c r="B24" s="1"/>
    </row>
    <row r="25" spans="1:16" ht="29.5" customHeight="1"/>
    <row r="26" spans="1:16" ht="13" customHeight="1"/>
    <row r="27" spans="1:16" ht="23.5" customHeight="1"/>
    <row r="28" spans="1:16"/>
    <row r="29" spans="1:16"/>
    <row r="30" spans="1:16"/>
    <row r="31" spans="1:16"/>
    <row r="32" spans="1:16" ht="14.5" customHeight="1"/>
    <row r="33" spans="2:17" ht="14.5" customHeight="1"/>
    <row r="34" spans="2:17" ht="32.15" customHeight="1"/>
    <row r="35" spans="2:17" ht="14.5" customHeight="1"/>
    <row r="36" spans="2:17"/>
    <row r="37" spans="2:17"/>
    <row r="38" spans="2:17"/>
    <row r="39" spans="2:17"/>
    <row r="40" spans="2:17"/>
    <row r="41" spans="2:17" ht="15" customHeight="1"/>
    <row r="42" spans="2:17" ht="15" customHeight="1"/>
    <row r="43" spans="2:17" ht="15" customHeight="1"/>
    <row r="44" spans="2:17" ht="15" customHeight="1"/>
    <row r="45" spans="2:17" ht="15" customHeight="1" thickBot="1"/>
    <row r="46" spans="2:17" ht="14.5" customHeight="1">
      <c r="B46" s="1615" t="s">
        <v>12872</v>
      </c>
      <c r="C46" s="1616"/>
      <c r="D46" s="1616"/>
      <c r="E46" s="1617"/>
      <c r="G46" s="1626" t="s">
        <v>12873</v>
      </c>
      <c r="H46" s="1627"/>
      <c r="I46" s="1627"/>
      <c r="J46" s="1627"/>
      <c r="K46" s="1628"/>
    </row>
    <row r="47" spans="2:17" ht="14.5" customHeight="1">
      <c r="B47" s="1618"/>
      <c r="C47" s="1619"/>
      <c r="D47" s="1619"/>
      <c r="E47" s="1620"/>
      <c r="G47" s="1629"/>
      <c r="H47" s="1630"/>
      <c r="I47" s="1630"/>
      <c r="J47" s="1630"/>
      <c r="K47" s="1631"/>
    </row>
    <row r="48" spans="2:17" ht="15" thickBot="1">
      <c r="B48" s="1621"/>
      <c r="C48" s="1622"/>
      <c r="D48" s="1622"/>
      <c r="E48" s="1623"/>
      <c r="G48" s="1632"/>
      <c r="H48" s="1633"/>
      <c r="I48" s="1633"/>
      <c r="J48" s="1633"/>
      <c r="K48" s="1634"/>
      <c r="O48" s="1189"/>
      <c r="P48" s="1189"/>
      <c r="Q48" s="1189"/>
    </row>
    <row r="49" spans="1:17" ht="54" customHeight="1" thickBot="1">
      <c r="B49" s="1635" t="s">
        <v>12999</v>
      </c>
      <c r="C49" s="1636"/>
      <c r="D49" s="1609"/>
      <c r="E49" s="1611"/>
      <c r="G49" s="1635" t="s">
        <v>12999</v>
      </c>
      <c r="H49" s="1636"/>
      <c r="I49" s="1609"/>
      <c r="J49" s="1610"/>
      <c r="K49" s="1611"/>
      <c r="O49" s="1189"/>
      <c r="P49" s="1189"/>
      <c r="Q49" s="1189"/>
    </row>
    <row r="50" spans="1:17" ht="48" customHeight="1" thickBot="1">
      <c r="B50" s="1624" t="s">
        <v>12867</v>
      </c>
      <c r="C50" s="1625"/>
      <c r="D50" s="1612">
        <f>IF(D49&lt;=1,D49*References!Y44,IF(AND(2&gt;=D49,D49&gt;1),((D49-1)*References!Y45)+References!Y44,IF(AND(3&gt;=D49,D49&gt;2),((D49-2)*References!Y46)+References!Y45+References!Y44,IF(AND(4&gt;=D49,D49&gt;3),((D49-3)*References!Y47)+References!Y46+References!Y45+References!Y44,IF(AND(5&gt;=D49,D49&gt;4),((D49-4)*References!Y48)+References!Y47+References!Y46+References!Y45+References!Y44,IF(AND(6&gt;=D49,D49&gt;5),((D49-5)*References!Y49)+References!Y48+References!Y47+References!Y46+References!Y45+References!Y44,References!F29))))))</f>
        <v>0</v>
      </c>
      <c r="E50" s="1614"/>
      <c r="G50" s="1624" t="s">
        <v>12867</v>
      </c>
      <c r="H50" s="1625"/>
      <c r="I50" s="1612">
        <f>IF(I49&lt;=1,I49*References!Z44,IF(AND(2&gt;=I49,I49&gt;1),((I49-1)*References!Z45)+References!Z44,IF(AND(3&gt;=I49,I49&gt;2),((I49-2)*References!Z46)+References!Z45+References!Z44,IF(AND(4&gt;=I49,I49&gt;3),((I49-3)*References!Z47)+References!Z46+References!Z45+References!Z44,IF(AND(5&gt;=I49,I49&gt;4),((I49-4)*References!Z48)+References!Z47+References!Z46+References!Z45+References!Z44,IF(AND(6&gt;=I49,I49&gt;5),((I49-5)*References!Z49)+References!Z48+References!Z47+References!Z46+References!Z45+References!Z44,References!F30))))))</f>
        <v>0</v>
      </c>
      <c r="J50" s="1613"/>
      <c r="K50" s="1614"/>
      <c r="O50" s="1189"/>
      <c r="P50" s="1189"/>
      <c r="Q50" s="1189"/>
    </row>
    <row r="51" spans="1:17" ht="34.5" customHeight="1">
      <c r="B51" s="176" t="s">
        <v>13000</v>
      </c>
      <c r="G51" s="176" t="s">
        <v>13000</v>
      </c>
      <c r="L51" s="1188"/>
      <c r="M51" s="1188"/>
      <c r="N51" s="1188"/>
      <c r="O51" s="1189"/>
      <c r="P51" s="1189"/>
      <c r="Q51" s="1189"/>
    </row>
    <row r="52" spans="1:17" ht="15.5">
      <c r="L52" s="1188"/>
      <c r="M52" s="1188"/>
      <c r="N52" s="1188"/>
      <c r="O52" s="1189"/>
      <c r="P52" s="1189"/>
      <c r="Q52" s="1189"/>
    </row>
    <row r="53" spans="1:17" ht="13" hidden="1" customHeight="1"/>
    <row r="54" spans="1:17" ht="20" hidden="1">
      <c r="B54" s="725" t="s">
        <v>2118</v>
      </c>
    </row>
    <row r="55" spans="1:17" ht="5.15" hidden="1" customHeight="1">
      <c r="B55" s="725"/>
    </row>
    <row r="56" spans="1:17" s="627" customFormat="1" hidden="1">
      <c r="A56" s="1017" t="s">
        <v>33</v>
      </c>
      <c r="B56" s="1018" t="s">
        <v>3296</v>
      </c>
      <c r="C56" s="1018"/>
      <c r="D56" s="1018"/>
      <c r="E56" s="1018"/>
      <c r="F56" s="1018"/>
      <c r="G56" s="1018"/>
      <c r="H56" s="1018"/>
      <c r="I56" s="1018"/>
      <c r="J56" s="1018"/>
    </row>
    <row r="57" spans="1:17" hidden="1">
      <c r="A57" s="726" t="s">
        <v>33</v>
      </c>
      <c r="B57" s="1" t="s">
        <v>3315</v>
      </c>
      <c r="C57" s="1"/>
      <c r="D57" s="1"/>
      <c r="E57" s="1"/>
      <c r="F57" s="1"/>
      <c r="G57" s="1"/>
      <c r="H57" s="1"/>
      <c r="I57" s="1"/>
      <c r="J57" s="1"/>
    </row>
    <row r="58" spans="1:17" hidden="1">
      <c r="A58" s="726"/>
      <c r="B58" s="724" t="s">
        <v>3305</v>
      </c>
      <c r="C58" s="1"/>
      <c r="D58" s="1"/>
      <c r="E58" s="1"/>
      <c r="F58" s="1"/>
      <c r="G58" s="1"/>
      <c r="H58" s="1"/>
      <c r="I58" s="1"/>
      <c r="J58" s="1"/>
    </row>
    <row r="59" spans="1:17" hidden="1">
      <c r="A59" s="726" t="s">
        <v>33</v>
      </c>
      <c r="B59" s="724" t="s">
        <v>3304</v>
      </c>
      <c r="C59" s="1"/>
      <c r="D59" s="1"/>
      <c r="E59" s="1"/>
      <c r="F59" s="1"/>
      <c r="G59" s="1"/>
      <c r="H59" s="1"/>
      <c r="I59" s="1"/>
      <c r="J59" s="1"/>
    </row>
    <row r="60" spans="1:17" hidden="1">
      <c r="A60" s="726"/>
      <c r="B60" s="724" t="s">
        <v>3427</v>
      </c>
      <c r="C60" s="1"/>
      <c r="D60" s="1"/>
      <c r="E60" s="1"/>
      <c r="F60" s="1"/>
      <c r="G60" s="1"/>
      <c r="H60" s="1"/>
      <c r="I60" s="1"/>
      <c r="J60" s="1"/>
    </row>
    <row r="61" spans="1:17" s="627" customFormat="1" hidden="1">
      <c r="A61" s="1017" t="s">
        <v>33</v>
      </c>
      <c r="B61" s="1021" t="s">
        <v>2980</v>
      </c>
      <c r="C61" s="1018"/>
      <c r="D61" s="1018"/>
      <c r="E61" s="1018"/>
      <c r="F61" s="1018"/>
      <c r="G61" s="1018"/>
      <c r="H61" s="1018"/>
      <c r="I61" s="1018"/>
      <c r="J61" s="1018"/>
    </row>
    <row r="62" spans="1:17" s="627" customFormat="1" hidden="1">
      <c r="A62" s="1017"/>
      <c r="B62" s="724" t="s">
        <v>3317</v>
      </c>
      <c r="C62" s="1018"/>
      <c r="D62" s="1018"/>
      <c r="E62" s="1018"/>
      <c r="F62" s="1018"/>
      <c r="G62" s="1018"/>
      <c r="H62" s="1018"/>
      <c r="I62" s="1018"/>
      <c r="J62" s="1018"/>
    </row>
    <row r="63" spans="1:17" hidden="1">
      <c r="A63" s="726" t="s">
        <v>33</v>
      </c>
      <c r="B63" s="1" t="s">
        <v>2916</v>
      </c>
      <c r="C63" s="1"/>
      <c r="D63" s="1"/>
      <c r="E63" s="1"/>
      <c r="F63" s="1"/>
      <c r="G63" s="1"/>
      <c r="H63" s="1"/>
      <c r="I63" s="1"/>
      <c r="J63" s="1"/>
    </row>
    <row r="64" spans="1:17" hidden="1">
      <c r="A64" s="726" t="s">
        <v>33</v>
      </c>
      <c r="B64" s="1" t="s">
        <v>2917</v>
      </c>
      <c r="C64" s="1"/>
      <c r="D64" s="1"/>
      <c r="E64" s="1"/>
      <c r="F64" s="1"/>
      <c r="G64" s="1"/>
      <c r="H64" s="1"/>
      <c r="I64" s="1"/>
      <c r="J64" s="1"/>
    </row>
    <row r="75" spans="1:2" ht="20">
      <c r="B75" s="725" t="s">
        <v>13871</v>
      </c>
    </row>
    <row r="76" spans="1:2" ht="7.5" customHeight="1"/>
    <row r="77" spans="1:2">
      <c r="A77" s="726" t="s">
        <v>33</v>
      </c>
      <c r="B77" s="1" t="s">
        <v>14698</v>
      </c>
    </row>
    <row r="78" spans="1:2">
      <c r="A78" s="726" t="s">
        <v>33</v>
      </c>
      <c r="B78" s="1" t="s">
        <v>14699</v>
      </c>
    </row>
    <row r="79" spans="1:2">
      <c r="A79" s="726" t="s">
        <v>33</v>
      </c>
      <c r="B79" s="1" t="s">
        <v>2563</v>
      </c>
    </row>
    <row r="80" spans="1:2">
      <c r="A80" s="726"/>
      <c r="B80" s="324" t="s">
        <v>2564</v>
      </c>
    </row>
    <row r="81" spans="1:2">
      <c r="A81" s="726" t="s">
        <v>33</v>
      </c>
      <c r="B81" s="1" t="s">
        <v>12797</v>
      </c>
    </row>
    <row r="82" spans="1:2">
      <c r="A82" s="726"/>
      <c r="B82" s="724" t="s">
        <v>2561</v>
      </c>
    </row>
    <row r="83" spans="1:2">
      <c r="B83" s="724" t="s">
        <v>2560</v>
      </c>
    </row>
    <row r="84" spans="1:2">
      <c r="A84" s="726"/>
      <c r="B84" s="724" t="s">
        <v>2562</v>
      </c>
    </row>
    <row r="85" spans="1:2">
      <c r="A85" s="726"/>
      <c r="B85" s="724" t="s">
        <v>12799</v>
      </c>
    </row>
    <row r="86" spans="1:2">
      <c r="A86" s="726"/>
      <c r="B86" s="724" t="s">
        <v>12800</v>
      </c>
    </row>
    <row r="87" spans="1:2">
      <c r="A87" s="726"/>
      <c r="B87" s="724" t="s">
        <v>12955</v>
      </c>
    </row>
    <row r="88" spans="1:2"/>
    <row r="89" spans="1:2"/>
    <row r="90" spans="1:2"/>
    <row r="91" spans="1:2"/>
    <row r="92" spans="1:2"/>
    <row r="93" spans="1:2"/>
    <row r="94" spans="1:2"/>
    <row r="95" spans="1:2"/>
    <row r="96" spans="1:2"/>
    <row r="97" spans="1:18"/>
    <row r="98" spans="1:18">
      <c r="A98" t="s">
        <v>33</v>
      </c>
      <c r="B98" t="s">
        <v>14163</v>
      </c>
      <c r="N98" s="1474"/>
      <c r="Q98" s="1474" t="s">
        <v>14142</v>
      </c>
    </row>
    <row r="99" spans="1:18">
      <c r="B99" s="1185" t="s">
        <v>14697</v>
      </c>
    </row>
    <row r="100" spans="1:18">
      <c r="B100" t="s">
        <v>14164</v>
      </c>
    </row>
    <row r="101" spans="1:18">
      <c r="A101" t="s">
        <v>33</v>
      </c>
      <c r="B101" t="s">
        <v>14179</v>
      </c>
    </row>
    <row r="102" spans="1:18"/>
    <row r="103" spans="1:18" ht="20">
      <c r="B103" s="725" t="s">
        <v>13875</v>
      </c>
    </row>
    <row r="104" spans="1:18" ht="4.5" customHeight="1"/>
    <row r="105" spans="1:18">
      <c r="A105" s="726" t="s">
        <v>33</v>
      </c>
      <c r="B105" s="1" t="s">
        <v>13876</v>
      </c>
    </row>
    <row r="106" spans="1:18">
      <c r="A106" s="726" t="s">
        <v>33</v>
      </c>
      <c r="B106" s="1" t="s">
        <v>12813</v>
      </c>
    </row>
    <row r="107" spans="1:18" ht="15" customHeight="1">
      <c r="A107" s="1017" t="s">
        <v>33</v>
      </c>
      <c r="B107" s="1608" t="s">
        <v>13877</v>
      </c>
      <c r="C107" s="1608"/>
      <c r="D107" s="1608"/>
      <c r="E107" s="1608"/>
      <c r="F107" s="1608"/>
      <c r="G107" s="1608"/>
      <c r="H107" s="1608"/>
      <c r="I107" s="1608"/>
      <c r="J107" s="1608"/>
      <c r="K107" s="1608"/>
      <c r="L107" s="1608"/>
      <c r="M107" s="1608"/>
      <c r="N107" s="1608"/>
      <c r="O107" s="1608"/>
      <c r="P107" s="1608"/>
      <c r="Q107" s="1608"/>
      <c r="R107" s="1608"/>
    </row>
    <row r="108" spans="1:18"/>
    <row r="109" spans="1:18"/>
    <row r="110" spans="1:18"/>
    <row r="111" spans="1:18"/>
    <row r="112" spans="1:18"/>
    <row r="113" spans="2:2"/>
    <row r="114" spans="2:2"/>
    <row r="115" spans="2:2"/>
    <row r="116" spans="2:2"/>
    <row r="117" spans="2:2" ht="20">
      <c r="B117" s="725" t="s">
        <v>3559</v>
      </c>
    </row>
    <row r="118" spans="2:2"/>
    <row r="119" spans="2:2">
      <c r="B119" t="s">
        <v>3562</v>
      </c>
    </row>
    <row r="120" spans="2:2"/>
    <row r="121" spans="2:2"/>
    <row r="122" spans="2:2"/>
    <row r="123" spans="2:2"/>
    <row r="124" spans="2:2"/>
    <row r="125" spans="2:2"/>
    <row r="126" spans="2:2"/>
    <row r="127" spans="2:2"/>
    <row r="128" spans="2:2"/>
    <row r="129"/>
    <row r="130"/>
    <row r="131"/>
    <row r="132"/>
    <row r="133"/>
    <row r="134"/>
    <row r="135"/>
    <row r="136"/>
    <row r="137"/>
    <row r="138"/>
    <row r="139"/>
    <row r="140"/>
    <row r="141"/>
    <row r="142"/>
    <row r="143"/>
    <row r="144"/>
    <row r="145" spans="2:2"/>
    <row r="146" spans="2:2"/>
    <row r="147" spans="2:2"/>
    <row r="148" spans="2:2"/>
    <row r="149" spans="2:2"/>
    <row r="150" spans="2:2"/>
    <row r="151" spans="2:2"/>
    <row r="152" spans="2:2">
      <c r="B152" t="s">
        <v>12862</v>
      </c>
    </row>
    <row r="153" spans="2:2">
      <c r="B153" s="1185" t="s">
        <v>12863</v>
      </c>
    </row>
    <row r="154" spans="2:2"/>
    <row r="155" spans="2:2"/>
    <row r="156" spans="2:2"/>
    <row r="157" spans="2:2"/>
    <row r="158" spans="2:2"/>
    <row r="159" spans="2:2"/>
    <row r="160" spans="2:2"/>
    <row r="161"/>
    <row r="162"/>
    <row r="163"/>
    <row r="164"/>
    <row r="165"/>
    <row r="166"/>
    <row r="167"/>
    <row r="168"/>
    <row r="169"/>
    <row r="170"/>
    <row r="171"/>
    <row r="172"/>
    <row r="173"/>
    <row r="174"/>
    <row r="175"/>
    <row r="176"/>
    <row r="177" spans="2:2">
      <c r="B177" t="s">
        <v>12864</v>
      </c>
    </row>
    <row r="178" spans="2:2"/>
    <row r="179" spans="2:2"/>
    <row r="180" spans="2:2"/>
    <row r="181" spans="2:2"/>
    <row r="182" spans="2:2"/>
    <row r="183" spans="2:2"/>
    <row r="184" spans="2:2"/>
    <row r="185" spans="2:2"/>
    <row r="186" spans="2:2"/>
    <row r="187" spans="2:2"/>
    <row r="188" spans="2:2"/>
    <row r="189" spans="2:2"/>
    <row r="190" spans="2:2"/>
    <row r="191" spans="2:2"/>
    <row r="192" spans="2:2"/>
    <row r="193" spans="2:2"/>
    <row r="194" spans="2:2"/>
    <row r="195" spans="2:2"/>
    <row r="196" spans="2:2"/>
    <row r="197" spans="2:2"/>
    <row r="198" spans="2:2"/>
    <row r="199" spans="2:2"/>
    <row r="200" spans="2:2"/>
    <row r="201" spans="2:2"/>
    <row r="202" spans="2:2">
      <c r="B202" t="s">
        <v>12865</v>
      </c>
    </row>
    <row r="203" spans="2:2"/>
    <row r="204" spans="2:2"/>
    <row r="205" spans="2:2"/>
    <row r="206" spans="2:2"/>
    <row r="207" spans="2:2"/>
    <row r="208" spans="2:2"/>
    <row r="209"/>
    <row r="210"/>
    <row r="211"/>
    <row r="212"/>
    <row r="213"/>
    <row r="214"/>
    <row r="215"/>
    <row r="216"/>
    <row r="217"/>
    <row r="218"/>
    <row r="219"/>
    <row r="220"/>
    <row r="221"/>
    <row r="222"/>
    <row r="223"/>
    <row r="224"/>
    <row r="225" spans="2:2"/>
    <row r="226" spans="2:2"/>
    <row r="227" spans="2:2">
      <c r="B227" t="s">
        <v>12866</v>
      </c>
    </row>
    <row r="228" spans="2:2"/>
    <row r="229" spans="2:2"/>
    <row r="230" spans="2:2"/>
    <row r="231" spans="2:2"/>
    <row r="232" spans="2:2"/>
    <row r="233" spans="2:2"/>
    <row r="234" spans="2:2"/>
    <row r="235" spans="2:2"/>
    <row r="236" spans="2:2"/>
    <row r="237" spans="2:2"/>
    <row r="238" spans="2:2"/>
    <row r="239" spans="2:2"/>
    <row r="240" spans="2:2"/>
    <row r="241" spans="2:2"/>
    <row r="242" spans="2:2"/>
    <row r="243" spans="2:2"/>
    <row r="244" spans="2:2"/>
    <row r="245" spans="2:2"/>
    <row r="246" spans="2:2"/>
    <row r="247" spans="2:2"/>
    <row r="248" spans="2:2"/>
    <row r="249" spans="2:2"/>
    <row r="250" spans="2:2"/>
    <row r="251" spans="2:2"/>
    <row r="252" spans="2:2">
      <c r="B252" t="s">
        <v>12954</v>
      </c>
    </row>
    <row r="253" spans="2:2"/>
    <row r="254" spans="2:2"/>
    <row r="255" spans="2:2"/>
    <row r="256" spans="2:2"/>
    <row r="257"/>
    <row r="258"/>
    <row r="259"/>
    <row r="260"/>
    <row r="261"/>
    <row r="262"/>
    <row r="263"/>
    <row r="264"/>
    <row r="265"/>
    <row r="266"/>
    <row r="267"/>
    <row r="268"/>
    <row r="269"/>
    <row r="270"/>
    <row r="271"/>
    <row r="272"/>
    <row r="273"/>
    <row r="274"/>
    <row r="275"/>
    <row r="276"/>
    <row r="277"/>
    <row r="278"/>
    <row r="279"/>
  </sheetData>
  <mergeCells count="14">
    <mergeCell ref="B3:U3"/>
    <mergeCell ref="B107:R107"/>
    <mergeCell ref="I49:K49"/>
    <mergeCell ref="I50:K50"/>
    <mergeCell ref="B46:E48"/>
    <mergeCell ref="D49:E49"/>
    <mergeCell ref="D50:E50"/>
    <mergeCell ref="B50:C50"/>
    <mergeCell ref="G46:K48"/>
    <mergeCell ref="G49:H49"/>
    <mergeCell ref="G50:H50"/>
    <mergeCell ref="B49:C49"/>
    <mergeCell ref="B10:U10"/>
    <mergeCell ref="L19:P19"/>
  </mergeCells>
  <conditionalFormatting sqref="A1:V1">
    <cfRule type="cellIs" dxfId="485" priority="3" stopIfTrue="1" operator="equal">
      <formula>"Missing Info"</formula>
    </cfRule>
  </conditionalFormatting>
  <conditionalFormatting sqref="N98">
    <cfRule type="expression" dxfId="484" priority="2">
      <formula>$C$18="Select…"</formula>
    </cfRule>
  </conditionalFormatting>
  <conditionalFormatting sqref="Q98">
    <cfRule type="expression" dxfId="483" priority="1">
      <formula>$C$18="Select…"</formula>
    </cfRule>
  </conditionalFormatting>
  <hyperlinks>
    <hyperlink ref="B80" r:id="rId1" xr:uid="{00000000-0004-0000-0900-000000000000}"/>
    <hyperlink ref="L19" r:id="rId2" display="https://cleanheat.ny.gov/assets/pdf/NYS%20Clean%20Heat%20AWHP%20QPL%20-%20March-1-2024.pdf" xr:uid="{49A12A38-6C84-485D-B270-447D7167C7A6}"/>
    <hyperlink ref="L19:P19" r:id="rId3" display="New York State Clean Heat Air to Water Heat Pump Qualified Product List" xr:uid="{AEBEB254-B4F5-4C88-97B9-F56CD6D1E5A2}"/>
    <hyperlink ref="Q98" r:id="rId4" xr:uid="{35E1F8D0-5A31-4CE4-9AE7-A0634CF3715F}"/>
  </hyperlinks>
  <pageMargins left="0.7" right="0.7" top="0.75" bottom="0.75" header="0.3" footer="0.3"/>
  <pageSetup scale="43" orientation="portrait" r:id="rId5"/>
  <rowBreaks count="1" manualBreakCount="1">
    <brk id="116" max="16383" man="1"/>
  </rowBreaks>
  <colBreaks count="1" manualBreakCount="1">
    <brk id="6351" max="1048575" man="1"/>
  </colBreaks>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142C41"/>
  </sheetPr>
  <dimension ref="A1:AE235"/>
  <sheetViews>
    <sheetView showGridLines="0" zoomScale="80" zoomScaleNormal="80" zoomScaleSheetLayoutView="80" zoomScalePageLayoutView="60" workbookViewId="0"/>
  </sheetViews>
  <sheetFormatPr defaultColWidth="0" defaultRowHeight="14.5" zeroHeight="1"/>
  <cols>
    <col min="1" max="1" width="3.81640625" style="39" customWidth="1"/>
    <col min="2" max="2" width="1.54296875" style="209" customWidth="1"/>
    <col min="3" max="3" width="49.1796875" style="39" customWidth="1"/>
    <col min="4" max="4" width="24.54296875" style="39" customWidth="1"/>
    <col min="5" max="5" width="12.1796875" style="39" customWidth="1"/>
    <col min="6" max="6" width="11.54296875" style="39" customWidth="1"/>
    <col min="7" max="7" width="50.81640625" style="39" customWidth="1"/>
    <col min="8" max="8" width="32.1796875" style="39" customWidth="1"/>
    <col min="9" max="9" width="7.81640625" style="39" customWidth="1"/>
    <col min="10" max="10" width="7.54296875" style="39" customWidth="1"/>
    <col min="11" max="11" width="47.54296875" style="39" customWidth="1"/>
    <col min="12" max="12" width="13.54296875" style="39" customWidth="1"/>
    <col min="13" max="13" width="13.453125" style="39" customWidth="1"/>
    <col min="14" max="14" width="17.81640625" style="39" customWidth="1"/>
    <col min="15" max="15" width="17.81640625" style="39" hidden="1" customWidth="1"/>
    <col min="16" max="16" width="16.81640625" style="39" hidden="1" customWidth="1"/>
    <col min="17" max="17" width="16" style="39" hidden="1" customWidth="1"/>
    <col min="18" max="18" width="15.81640625" style="39" hidden="1" customWidth="1"/>
    <col min="19" max="19" width="16.1796875" style="39" hidden="1" customWidth="1"/>
    <col min="20" max="20" width="24" style="39" hidden="1" customWidth="1"/>
    <col min="21" max="21" width="16.1796875" style="39" hidden="1" customWidth="1"/>
    <col min="22" max="25" width="15.81640625" style="39" hidden="1" customWidth="1"/>
    <col min="26" max="27" width="7.81640625" style="39" hidden="1" customWidth="1"/>
    <col min="28" max="28" width="11.81640625" style="39" hidden="1" customWidth="1"/>
    <col min="29" max="29" width="13.453125" style="39" hidden="1" customWidth="1"/>
    <col min="30" max="30" width="8.81640625" style="39" hidden="1" customWidth="1"/>
    <col min="31" max="31" width="11.1796875" style="39" hidden="1" customWidth="1"/>
    <col min="32" max="16384" width="8.81640625" style="39" hidden="1"/>
  </cols>
  <sheetData>
    <row r="1" spans="1:31" ht="60" customHeight="1">
      <c r="A1" s="1138"/>
      <c r="B1" s="1137" t="str">
        <f>Development!$A$3&amp;" Residential Efficiency Program"</f>
        <v>2024 Residential Efficiency Program</v>
      </c>
      <c r="C1" s="1129"/>
      <c r="D1" s="1129"/>
      <c r="E1" s="1129"/>
      <c r="F1" s="1129"/>
      <c r="G1" s="1129"/>
      <c r="H1" s="1129"/>
      <c r="I1" s="1129"/>
      <c r="J1" s="1129"/>
      <c r="K1" s="1133"/>
      <c r="L1" s="1133"/>
      <c r="M1" s="1133"/>
      <c r="N1" s="1133"/>
    </row>
    <row r="2" spans="1:31" ht="60" customHeight="1" thickBot="1">
      <c r="A2" s="1134"/>
      <c r="B2" s="1134" t="str">
        <f>"Air Source Heat Pump Worksheet, Version "&amp;Development!A2</f>
        <v>Air Source Heat Pump Worksheet, Version 3.0</v>
      </c>
      <c r="C2" s="1129"/>
      <c r="D2" s="1129"/>
      <c r="E2" s="1129"/>
      <c r="F2" s="1129"/>
      <c r="G2" s="1129"/>
      <c r="H2" s="1129"/>
      <c r="I2" s="1129"/>
      <c r="J2" s="1129"/>
      <c r="K2" s="1133"/>
      <c r="L2" s="1133"/>
      <c r="M2" s="1133"/>
      <c r="N2" s="1133"/>
    </row>
    <row r="3" spans="1:31" s="781" customFormat="1" ht="19" customHeight="1" thickTop="1">
      <c r="B3" s="830"/>
    </row>
    <row r="4" spans="1:31" ht="26" thickBot="1">
      <c r="B4" s="840" t="s">
        <v>2603</v>
      </c>
      <c r="C4" s="840"/>
      <c r="D4" s="21"/>
      <c r="E4" s="21"/>
      <c r="F4" s="21"/>
      <c r="G4" s="21"/>
      <c r="H4" s="21"/>
      <c r="I4" s="21"/>
      <c r="J4" s="21"/>
      <c r="K4" s="21"/>
      <c r="L4" s="21"/>
      <c r="M4" s="21"/>
      <c r="N4" s="21" t="s">
        <v>1273</v>
      </c>
      <c r="O4" s="21"/>
      <c r="P4" s="21"/>
      <c r="Q4" s="21"/>
      <c r="R4" s="21"/>
      <c r="S4" s="21"/>
      <c r="T4" s="21"/>
      <c r="U4" s="21"/>
      <c r="V4" s="21"/>
      <c r="W4" s="21"/>
      <c r="X4" s="21"/>
      <c r="Y4" s="21"/>
      <c r="Z4" s="21"/>
      <c r="AA4" s="21"/>
      <c r="AB4" s="21"/>
      <c r="AC4" s="21"/>
      <c r="AD4" s="21"/>
      <c r="AE4" s="21"/>
    </row>
    <row r="5" spans="1:31" ht="15" customHeight="1">
      <c r="B5" s="831"/>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row>
    <row r="6" spans="1:31" ht="23">
      <c r="A6" s="40"/>
      <c r="B6" s="1061" t="s">
        <v>12930</v>
      </c>
      <c r="H6" s="1062"/>
      <c r="I6" s="1062"/>
      <c r="J6" s="1062"/>
      <c r="K6" s="746"/>
      <c r="L6" s="746"/>
      <c r="M6" s="746"/>
      <c r="N6" s="746"/>
      <c r="O6" s="746"/>
      <c r="P6" s="746"/>
      <c r="Q6" s="746"/>
      <c r="R6" s="746"/>
      <c r="S6" s="746"/>
      <c r="T6" s="746"/>
      <c r="U6" s="746"/>
      <c r="V6" s="746"/>
      <c r="W6" s="746"/>
      <c r="X6" s="746"/>
      <c r="Y6" s="746"/>
      <c r="Z6" s="746"/>
      <c r="AA6" s="746"/>
      <c r="AB6" s="746"/>
      <c r="AC6" s="746"/>
      <c r="AD6" s="746"/>
      <c r="AE6" s="746"/>
    </row>
    <row r="7" spans="1:31" ht="32.5" customHeight="1">
      <c r="A7" s="40"/>
      <c r="B7" s="1061" t="s">
        <v>3556</v>
      </c>
      <c r="C7" s="1061"/>
      <c r="D7" s="1061"/>
      <c r="E7" s="1061"/>
      <c r="F7" s="1061"/>
      <c r="G7" s="1061"/>
      <c r="H7" s="1063"/>
      <c r="I7" s="1063"/>
      <c r="J7" s="1063"/>
      <c r="K7" s="746"/>
      <c r="L7" s="746"/>
      <c r="M7" s="746"/>
      <c r="N7" s="746"/>
      <c r="O7" s="746"/>
      <c r="P7" s="746"/>
      <c r="Q7" s="746"/>
      <c r="R7" s="746"/>
      <c r="S7" s="746"/>
      <c r="T7" s="746"/>
      <c r="U7" s="746"/>
      <c r="V7" s="746"/>
      <c r="W7" s="746"/>
      <c r="X7" s="746"/>
      <c r="Y7" s="746"/>
      <c r="Z7" s="746"/>
      <c r="AA7" s="746"/>
      <c r="AB7" s="746"/>
      <c r="AC7" s="746"/>
      <c r="AD7" s="746"/>
      <c r="AE7" s="746"/>
    </row>
    <row r="8" spans="1:31" ht="35.5" customHeight="1">
      <c r="A8" s="40"/>
      <c r="C8" s="1662" t="s">
        <v>3449</v>
      </c>
      <c r="D8" s="1662"/>
      <c r="E8" s="1662"/>
      <c r="F8" s="1662"/>
      <c r="G8" s="1662"/>
      <c r="H8" s="1061"/>
      <c r="I8" s="1061"/>
      <c r="J8" s="1061"/>
    </row>
    <row r="9" spans="1:31" ht="31" customHeight="1" thickBot="1">
      <c r="A9" s="40"/>
      <c r="C9" s="1666" t="s">
        <v>3557</v>
      </c>
      <c r="D9" s="1666"/>
      <c r="E9" s="1666"/>
      <c r="F9" s="1666"/>
      <c r="G9" s="1666"/>
      <c r="H9" s="1666"/>
      <c r="I9" s="1666"/>
      <c r="J9" s="1666"/>
      <c r="K9" s="1666"/>
      <c r="L9" s="1666"/>
      <c r="M9" s="1666"/>
    </row>
    <row r="10" spans="1:31" ht="31" customHeight="1" thickBot="1">
      <c r="C10" s="1645" t="s">
        <v>3558</v>
      </c>
      <c r="D10" s="1646"/>
      <c r="E10" s="1646"/>
      <c r="F10" s="1646"/>
      <c r="G10" s="1646"/>
      <c r="H10" s="1646"/>
      <c r="I10" s="1646"/>
      <c r="J10" s="1646"/>
      <c r="K10" s="1646"/>
      <c r="L10" s="1646"/>
      <c r="M10" s="1647"/>
    </row>
    <row r="11" spans="1:31" ht="33.75" customHeight="1">
      <c r="A11" s="40"/>
      <c r="C11" s="1090" t="s">
        <v>3570</v>
      </c>
      <c r="D11" s="1667">
        <f>SUM(D41,D64,D87,D110,D133,'A2WHP Equipment Information'!D40,'A2WHP Equipment Information'!D61,'A2WHP Equipment Information'!D82,'A2WHP Equipment Information'!D103,'A2WHP Equipment Information'!D124)</f>
        <v>0</v>
      </c>
      <c r="E11" s="1667"/>
      <c r="F11" s="851"/>
      <c r="G11" s="1091" t="s">
        <v>3571</v>
      </c>
      <c r="H11" s="1667">
        <f>SUM(H41,H64,H87,H110,H133,'A2WHP Equipment Information'!G124,'A2WHP Equipment Information'!G103,'A2WHP Equipment Information'!G82,'A2WHP Equipment Information'!G61,'A2WHP Equipment Information'!G40)</f>
        <v>0</v>
      </c>
      <c r="I11" s="1667"/>
      <c r="J11" s="1080"/>
      <c r="K11" s="1077" t="s">
        <v>14694</v>
      </c>
      <c r="L11" s="1668">
        <f>SUM(L25,L48,L71,L94,L117)</f>
        <v>0</v>
      </c>
      <c r="M11" s="1669"/>
    </row>
    <row r="12" spans="1:31" ht="33.65" customHeight="1">
      <c r="A12" s="40"/>
      <c r="C12" s="841"/>
      <c r="M12" s="430"/>
    </row>
    <row r="13" spans="1:31" ht="46" customHeight="1">
      <c r="A13" s="40"/>
      <c r="C13" s="1092" t="s">
        <v>14689</v>
      </c>
      <c r="D13" s="1670">
        <f>SUM(Qualifying_Index!AK56:AK60)</f>
        <v>0</v>
      </c>
      <c r="E13" s="1670"/>
      <c r="G13" s="1077" t="s">
        <v>14690</v>
      </c>
      <c r="H13" s="1670">
        <f>SUM(L23,L46,L69,L92,L115)</f>
        <v>0</v>
      </c>
      <c r="I13" s="1670"/>
      <c r="J13"/>
      <c r="K13" s="1077" t="s">
        <v>3572</v>
      </c>
      <c r="L13" s="1670">
        <f>IF(L25="",0,SUM(Qualifying_Index!AN27:AN36))</f>
        <v>0</v>
      </c>
      <c r="M13" s="1671"/>
    </row>
    <row r="14" spans="1:31" ht="14.5" customHeight="1">
      <c r="A14" s="40"/>
      <c r="C14" s="1316"/>
      <c r="D14" s="47"/>
      <c r="E14" s="47"/>
      <c r="G14" s="1317"/>
      <c r="H14" s="47"/>
      <c r="I14" s="47"/>
      <c r="J14"/>
      <c r="K14" s="1317"/>
      <c r="L14" s="47"/>
      <c r="M14" s="1318"/>
    </row>
    <row r="15" spans="1:31" ht="33.75" customHeight="1">
      <c r="A15" s="40"/>
      <c r="C15" s="1076" t="s">
        <v>13897</v>
      </c>
      <c r="D15" s="1672">
        <f>IFERROR(Qualifying_Index!CR32,0)+IFERROR(SUM(Qualifying_Index!AY82:AY84),0)+IFERROR(SUM(Qualifying_Index!AT92:AT93),0)+SUM(Qualifying_Index!BA98:BA103)+IFERROR(SUM(Qualifying_Index!AB130:AB133),0)</f>
        <v>0</v>
      </c>
      <c r="E15" s="1672"/>
      <c r="G15" s="1319" t="s">
        <v>13898</v>
      </c>
      <c r="H15" s="1673">
        <f>IFERROR(Qualifying_Index!CS32,0)+IFERROR(SUM(Qualifying_Index!AZ82:AZ84),0)+IFERROR(SUM(Qualifying_Index!AW92:AW93),0)+IFERROR(SUM(Qualifying_Index!BD98:BD103),0)+IFERROR(SUM(Qualifying_Index!AE130:AE133),0)</f>
        <v>0</v>
      </c>
      <c r="I15" s="1673"/>
      <c r="M15" s="430"/>
    </row>
    <row r="16" spans="1:31" ht="19.5" customHeight="1" thickBot="1">
      <c r="A16" s="40"/>
      <c r="C16" s="1053"/>
      <c r="D16" s="1066"/>
      <c r="E16" s="1066"/>
      <c r="F16" s="1066"/>
      <c r="G16" s="1066"/>
      <c r="H16" s="1066"/>
      <c r="I16" s="1066"/>
      <c r="J16" s="1066"/>
      <c r="K16" s="1066"/>
      <c r="L16" s="1066"/>
      <c r="M16" s="1054"/>
    </row>
    <row r="17" spans="1:29" ht="19.5" customHeight="1" thickBot="1">
      <c r="A17" s="40"/>
      <c r="C17"/>
      <c r="D17"/>
      <c r="E17"/>
      <c r="F17"/>
      <c r="G17"/>
      <c r="H17"/>
      <c r="I17"/>
      <c r="J17"/>
      <c r="K17"/>
      <c r="L17"/>
      <c r="M17"/>
    </row>
    <row r="18" spans="1:29" ht="31.5" customHeight="1" thickBot="1">
      <c r="A18" s="40"/>
      <c r="C18" s="1645" t="s">
        <v>3568</v>
      </c>
      <c r="D18" s="1646"/>
      <c r="E18" s="1646"/>
      <c r="F18" s="1646"/>
      <c r="G18" s="1646"/>
      <c r="H18" s="1646"/>
      <c r="I18" s="1646"/>
      <c r="J18" s="1646"/>
      <c r="K18" s="1646"/>
      <c r="L18" s="1646"/>
      <c r="M18" s="1647"/>
    </row>
    <row r="19" spans="1:29" ht="40" customHeight="1">
      <c r="A19" s="40"/>
      <c r="C19" s="1076" t="s">
        <v>2749</v>
      </c>
      <c r="D19" s="1663"/>
      <c r="E19" s="1663"/>
      <c r="F19"/>
      <c r="I19"/>
      <c r="J19" s="908"/>
      <c r="K19" s="1077" t="s">
        <v>2748</v>
      </c>
      <c r="L19" s="1664"/>
      <c r="M19" s="1665"/>
    </row>
    <row r="20" spans="1:29" ht="19.5" customHeight="1" thickBot="1">
      <c r="A20" s="40"/>
      <c r="C20" s="1107"/>
      <c r="D20" s="1108"/>
      <c r="E20" s="1108"/>
      <c r="F20" s="1066"/>
      <c r="G20" s="929"/>
      <c r="H20" s="929"/>
      <c r="I20" s="1109"/>
      <c r="J20" s="1041"/>
      <c r="K20" s="1110"/>
      <c r="L20" s="1109"/>
      <c r="M20" s="930"/>
    </row>
    <row r="21" spans="1:29" ht="52" customHeight="1" thickBot="1">
      <c r="C21" s="1638"/>
      <c r="D21" s="1638"/>
      <c r="E21" s="1638"/>
      <c r="F21" s="1638"/>
      <c r="G21" s="1638"/>
      <c r="H21" s="1638"/>
      <c r="I21" s="1638"/>
      <c r="J21" s="1638"/>
      <c r="K21" s="1638"/>
      <c r="L21" s="1638"/>
      <c r="M21" s="1638"/>
    </row>
    <row r="22" spans="1:29" ht="43" customHeight="1" thickBot="1">
      <c r="C22" s="1645" t="s">
        <v>2122</v>
      </c>
      <c r="D22" s="1646"/>
      <c r="E22" s="1646"/>
      <c r="F22" s="1646"/>
      <c r="G22" s="1646"/>
      <c r="H22" s="1646"/>
      <c r="I22" s="1646"/>
      <c r="J22" s="1646"/>
      <c r="K22" s="1646"/>
      <c r="L22" s="1646"/>
      <c r="M22" s="1647"/>
      <c r="O22" s="39" t="e">
        <f>IF(References!$A$15=TRUE,Qualifying_Index!BO27,Qualifying_Index!BP27)</f>
        <v>#VALUE!</v>
      </c>
    </row>
    <row r="23" spans="1:29" ht="42.65" customHeight="1">
      <c r="B23" s="209">
        <v>1</v>
      </c>
      <c r="C23" s="1076" t="s">
        <v>2123</v>
      </c>
      <c r="D23" s="1648" t="str">
        <f>IF('ASHP Equipment Info Admin'!D23="","",'ASHP Equipment Info Admin'!D23)</f>
        <v/>
      </c>
      <c r="E23" s="1648"/>
      <c r="F23"/>
      <c r="G23" s="1651" t="str">
        <f>IF(D23="Ducted ccASHP","Please Complete Air Flow Tabs for all Ducted installations",IF(D23="Error","The AHRI Reference Number is not listed on the NEEP Cold Climate ASHP list as of 9/2/23, if your system was listed after 9/2/23, please contact your PSEG Long Island Representative",""))</f>
        <v/>
      </c>
      <c r="H23" s="1651"/>
      <c r="I23"/>
      <c r="J23" s="908"/>
      <c r="K23" s="1077" t="s">
        <v>2153</v>
      </c>
      <c r="L23" s="1649" t="str">
        <f>IFERROR(IF(D41="","",IF(H38="","",IF(L41="Fail","DNQ",IF(L25="","Missing Cost Info",Qualifying_Index!AL56)))),"")</f>
        <v/>
      </c>
      <c r="M23" s="1650"/>
    </row>
    <row r="24" spans="1:29" ht="14.5" customHeight="1">
      <c r="C24" s="1070"/>
      <c r="D24" s="1067"/>
      <c r="E24" s="1067"/>
      <c r="F24"/>
      <c r="G24" s="1652"/>
      <c r="H24" s="1652"/>
      <c r="I24" s="1068"/>
      <c r="J24" s="1221"/>
      <c r="K24" s="1221"/>
      <c r="L24" s="1069"/>
      <c r="M24" s="1071"/>
    </row>
    <row r="25" spans="1:29" ht="42.65" customHeight="1">
      <c r="C25" s="1111" t="s">
        <v>2788</v>
      </c>
      <c r="D25" s="1239"/>
      <c r="E25" s="1222"/>
      <c r="F25"/>
      <c r="G25" s="1652"/>
      <c r="H25" s="1652"/>
      <c r="I25"/>
      <c r="J25"/>
      <c r="K25" s="1077" t="s">
        <v>12952</v>
      </c>
      <c r="L25" s="1653"/>
      <c r="M25" s="1654"/>
    </row>
    <row r="26" spans="1:29" customFormat="1" ht="14.5" customHeight="1">
      <c r="C26" s="1051"/>
      <c r="D26" s="1222"/>
      <c r="E26" s="1222"/>
      <c r="G26" s="39"/>
      <c r="H26" s="39"/>
      <c r="M26" s="1052"/>
    </row>
    <row r="27" spans="1:29" ht="58" customHeight="1">
      <c r="C27" s="1072" t="s">
        <v>2795</v>
      </c>
      <c r="D27" s="1190" t="str">
        <f>IF('ASHP Equipment Info Admin'!D27="","",'ASHP Equipment Info Admin'!D27)</f>
        <v/>
      </c>
      <c r="E27" s="1222"/>
      <c r="F27" s="162"/>
      <c r="G27" s="1223" t="str">
        <f>" NEEP Heating Capacity (BTUh)*:
*@17⁰F Maximum"</f>
        <v xml:space="preserve"> NEEP Heating Capacity (BTUh)*:
*@17⁰F Maximum</v>
      </c>
      <c r="H27" s="1190" t="str">
        <f>IF('ASHP Equipment Info Admin'!H27="","",'ASHP Equipment Info Admin'!H27)</f>
        <v/>
      </c>
      <c r="I27" s="1236"/>
      <c r="J27"/>
      <c r="K27" s="1224" t="str">
        <f>"AHRI Heating Capacity (BTUh)*:
*@17⁰F Rated"</f>
        <v>AHRI Heating Capacity (BTUh)*:
*@17⁰F Rated</v>
      </c>
      <c r="L27" s="1639" t="str">
        <f>IF('ASHP Equipment Info Admin'!L27="","",'ASHP Equipment Info Admin'!L27)</f>
        <v/>
      </c>
      <c r="M27" s="1640"/>
    </row>
    <row r="28" spans="1:29" ht="14.5" customHeight="1">
      <c r="C28" s="1072"/>
      <c r="D28" s="64"/>
      <c r="E28" s="1225"/>
      <c r="F28" s="162"/>
      <c r="G28" s="911"/>
      <c r="H28" s="1226"/>
      <c r="I28" s="911"/>
      <c r="J28" s="911"/>
      <c r="K28" s="162"/>
      <c r="L28" s="1225"/>
      <c r="M28" s="1088"/>
    </row>
    <row r="29" spans="1:29" ht="14.5" customHeight="1">
      <c r="C29" s="841"/>
      <c r="D29" s="64"/>
      <c r="E29" s="1225"/>
      <c r="F29" s="162"/>
      <c r="G29" s="911"/>
      <c r="H29" s="1226"/>
      <c r="I29" s="911"/>
      <c r="J29" s="911"/>
      <c r="K29" s="162"/>
      <c r="L29" s="1225"/>
      <c r="M29" s="1088"/>
    </row>
    <row r="30" spans="1:29" ht="43" customHeight="1">
      <c r="C30" s="1113" t="s">
        <v>3445</v>
      </c>
      <c r="D30" s="1191" t="str">
        <f>IF('ASHP Equipment Info Admin'!D30="","",'ASHP Equipment Info Admin'!D30)</f>
        <v/>
      </c>
      <c r="E30" s="1227"/>
      <c r="F30" s="1094"/>
      <c r="G30" s="177"/>
      <c r="H30" s="1228"/>
      <c r="I30" s="177"/>
      <c r="J30" s="1229"/>
      <c r="K30" s="1230"/>
      <c r="L30" s="1231"/>
      <c r="M30" s="1089"/>
      <c r="N30" s="344"/>
      <c r="O30" s="344"/>
      <c r="P30" s="344"/>
      <c r="Q30" s="344"/>
      <c r="R30" s="344"/>
      <c r="S30" s="344"/>
      <c r="U30" s="344"/>
      <c r="V30" s="344"/>
      <c r="W30" s="344"/>
      <c r="X30" s="344"/>
      <c r="Z30" s="344"/>
      <c r="AA30" s="344"/>
      <c r="AB30" s="344"/>
      <c r="AC30" s="344"/>
    </row>
    <row r="31" spans="1:29" ht="14.5" customHeight="1">
      <c r="C31" s="1095"/>
      <c r="D31" s="1228"/>
      <c r="E31" s="1228"/>
      <c r="F31" s="1094"/>
      <c r="G31" s="1229"/>
      <c r="H31" s="1227"/>
      <c r="I31" s="1230"/>
      <c r="J31" s="1229"/>
      <c r="K31" s="1230"/>
      <c r="L31" s="1231"/>
      <c r="M31" s="1089"/>
      <c r="N31" s="344"/>
      <c r="O31" s="344"/>
      <c r="P31" s="344"/>
      <c r="Q31" s="344"/>
      <c r="R31" s="344"/>
      <c r="S31" s="344"/>
      <c r="U31" s="344"/>
      <c r="V31" s="344"/>
      <c r="W31" s="344"/>
      <c r="X31" s="344"/>
      <c r="Z31" s="344"/>
      <c r="AA31" s="344"/>
      <c r="AB31" s="344"/>
      <c r="AC31" s="344"/>
    </row>
    <row r="32" spans="1:29" ht="42" customHeight="1">
      <c r="B32" s="39"/>
      <c r="C32" s="1114" t="str">
        <f>IF($D30="SEER2/EER2/HSPF2","SEER2:","SEER:")</f>
        <v>SEER:</v>
      </c>
      <c r="D32" s="1192" t="str">
        <f>IF('ASHP Equipment Info Admin'!D32="","",'ASHP Equipment Info Admin'!D32)</f>
        <v/>
      </c>
      <c r="E32" s="1228"/>
      <c r="F32" s="1094"/>
      <c r="G32" s="1232" t="str">
        <f>IF($D30="SEER2/EER2/HSPF2","EER2:","EER:")</f>
        <v>EER:</v>
      </c>
      <c r="H32" s="1192" t="str">
        <f>IF('ASHP Equipment Info Admin'!H32="","",'ASHP Equipment Info Admin'!H32)</f>
        <v/>
      </c>
      <c r="I32" s="1230"/>
      <c r="J32" s="1229"/>
      <c r="K32" s="1232" t="str">
        <f>IF($D30="SEER2/EER2/HSPF2","HSPF2:","HSPF:")</f>
        <v>HSPF:</v>
      </c>
      <c r="L32" s="1656" t="str">
        <f>IF('ASHP Equipment Info Admin'!L32="","",'ASHP Equipment Info Admin'!L32)</f>
        <v/>
      </c>
      <c r="M32" s="1657"/>
      <c r="N32" s="344"/>
      <c r="O32" s="344"/>
      <c r="P32" s="344"/>
      <c r="Q32" s="344"/>
      <c r="R32" s="344"/>
      <c r="S32" s="344"/>
      <c r="U32" s="344"/>
      <c r="V32" s="344"/>
      <c r="W32" s="344"/>
      <c r="X32" s="344"/>
      <c r="Z32" s="344"/>
      <c r="AA32" s="344"/>
      <c r="AB32" s="344"/>
      <c r="AC32" s="344"/>
    </row>
    <row r="33" spans="2:29" ht="14.5" customHeight="1">
      <c r="C33" s="841"/>
      <c r="F33" s="162"/>
      <c r="G33" s="945"/>
      <c r="H33" s="1222"/>
      <c r="I33"/>
      <c r="J33" s="945"/>
      <c r="K33"/>
      <c r="L33" s="1225"/>
      <c r="M33" s="1089"/>
      <c r="N33" s="344"/>
      <c r="O33" s="344"/>
      <c r="P33" s="344"/>
      <c r="Q33" s="344"/>
      <c r="R33" s="344"/>
      <c r="S33" s="344"/>
      <c r="U33" s="344"/>
      <c r="V33" s="344"/>
      <c r="W33" s="344"/>
      <c r="X33" s="344"/>
      <c r="Z33" s="344"/>
      <c r="AA33" s="344"/>
      <c r="AB33" s="344"/>
      <c r="AC33" s="344"/>
    </row>
    <row r="34" spans="2:29" ht="42.65" customHeight="1">
      <c r="C34" s="1073" t="s">
        <v>2120</v>
      </c>
      <c r="D34" s="1658" t="str">
        <f>IF('ASHP Equipment Info Admin'!D34="","",'ASHP Equipment Info Admin'!D34)</f>
        <v/>
      </c>
      <c r="E34" s="1658"/>
      <c r="F34" s="162"/>
      <c r="G34" s="1233" t="s">
        <v>2575</v>
      </c>
      <c r="H34" s="1193" t="str">
        <f>IF('ASHP Equipment Info Admin'!H34="","",'ASHP Equipment Info Admin'!H34)</f>
        <v/>
      </c>
      <c r="I34"/>
      <c r="J34" s="945"/>
      <c r="K34" s="1234" t="s">
        <v>2576</v>
      </c>
      <c r="L34" s="1659"/>
      <c r="M34" s="1660"/>
      <c r="N34" s="344"/>
      <c r="O34" s="344"/>
      <c r="P34" s="344"/>
      <c r="Q34" s="344"/>
      <c r="R34" s="344"/>
      <c r="S34" s="344"/>
      <c r="U34" s="344"/>
      <c r="V34" s="344"/>
      <c r="W34" s="344"/>
      <c r="X34" s="344"/>
      <c r="Z34" s="344"/>
      <c r="AA34" s="344"/>
      <c r="AB34" s="344"/>
      <c r="AC34" s="344"/>
    </row>
    <row r="35" spans="2:29" ht="15.65" customHeight="1">
      <c r="C35" s="1074"/>
      <c r="D35" s="1085"/>
      <c r="E35" s="1225"/>
      <c r="F35" s="162"/>
      <c r="G35" s="1233"/>
      <c r="H35" s="1085"/>
      <c r="I35" s="910"/>
      <c r="J35" s="911"/>
      <c r="K35" s="927"/>
      <c r="L35" s="1225"/>
      <c r="M35" s="1089"/>
      <c r="N35" s="344"/>
      <c r="O35" s="344"/>
      <c r="P35" s="344"/>
      <c r="Q35" s="344"/>
      <c r="R35" s="344"/>
      <c r="S35" s="344"/>
      <c r="U35" s="344"/>
      <c r="V35" s="344"/>
      <c r="W35" s="344"/>
      <c r="X35" s="344"/>
      <c r="Z35" s="344"/>
      <c r="AA35" s="344"/>
      <c r="AB35" s="344"/>
      <c r="AC35" s="344"/>
    </row>
    <row r="36" spans="2:29" ht="42.65" customHeight="1">
      <c r="C36" s="1073" t="s">
        <v>2121</v>
      </c>
      <c r="D36" s="1658" t="str">
        <f>IF('ASHP Equipment Info Admin'!D36="","",'ASHP Equipment Info Admin'!D36)</f>
        <v/>
      </c>
      <c r="E36" s="1658"/>
      <c r="F36" s="162"/>
      <c r="G36" s="1233" t="s">
        <v>2785</v>
      </c>
      <c r="H36" s="1193" t="str">
        <f>IF('ASHP Equipment Info Admin'!H36="","",'ASHP Equipment Info Admin'!H36)</f>
        <v/>
      </c>
      <c r="I36"/>
      <c r="J36" s="911"/>
      <c r="K36" s="1234" t="s">
        <v>2786</v>
      </c>
      <c r="L36" s="1659"/>
      <c r="M36" s="1660"/>
      <c r="N36" s="344"/>
      <c r="O36" s="344"/>
      <c r="P36" s="344"/>
      <c r="Q36" s="344"/>
      <c r="R36" s="344"/>
      <c r="S36" s="344"/>
      <c r="U36" s="344"/>
      <c r="V36" s="344"/>
      <c r="W36" s="344"/>
      <c r="X36" s="344"/>
      <c r="Z36" s="344"/>
      <c r="AA36" s="344"/>
      <c r="AB36" s="344"/>
      <c r="AC36" s="344"/>
    </row>
    <row r="37" spans="2:29" ht="14.5" customHeight="1">
      <c r="C37" s="1073"/>
      <c r="D37" s="1087"/>
      <c r="E37" s="1087"/>
      <c r="F37" s="162"/>
      <c r="G37" s="1233"/>
      <c r="H37" s="1086"/>
      <c r="I37" s="1064"/>
      <c r="J37" s="911"/>
      <c r="K37" s="1233"/>
      <c r="L37" s="1069"/>
      <c r="M37" s="1071"/>
      <c r="N37" s="344"/>
      <c r="O37" s="344"/>
      <c r="P37" s="344"/>
      <c r="Q37" s="344"/>
      <c r="R37" s="344"/>
      <c r="S37" s="344"/>
      <c r="U37" s="344"/>
      <c r="V37" s="344"/>
      <c r="W37" s="344"/>
      <c r="X37" s="344"/>
      <c r="Z37" s="344"/>
      <c r="AA37" s="344"/>
      <c r="AB37" s="344"/>
      <c r="AC37" s="344"/>
    </row>
    <row r="38" spans="2:29" ht="47.5" customHeight="1">
      <c r="C38" s="1112" t="s">
        <v>12777</v>
      </c>
      <c r="D38" s="1641" t="str">
        <f>IF(H38="","",IF(INDEX('Integrated Controls'!$C$19:$C$28,MATCH(H38,'Integrated Controls'!$B$19:$B$28,0))&lt;&gt;"",INDEX('Integrated Controls'!$C$19:$C$28,MATCH(H38,'Integrated Controls'!$B$19:$B$28,0))))</f>
        <v/>
      </c>
      <c r="E38" s="1641"/>
      <c r="F38"/>
      <c r="G38" s="1235" t="s">
        <v>13012</v>
      </c>
      <c r="H38" s="1183"/>
      <c r="I38" s="1655" t="str">
        <f>IF(H38&lt;&gt;"","","Integrated Controls are required for all projects")</f>
        <v>Integrated Controls are required for all projects</v>
      </c>
      <c r="J38" s="1655"/>
      <c r="K38" s="1655"/>
      <c r="L38" s="1069"/>
      <c r="M38" s="1071"/>
      <c r="N38" s="344"/>
      <c r="O38" s="344"/>
      <c r="P38" s="344"/>
      <c r="Q38" s="344"/>
      <c r="R38" s="344"/>
      <c r="S38" s="344"/>
      <c r="U38" s="344"/>
      <c r="V38" s="344"/>
      <c r="W38" s="344"/>
      <c r="X38" s="344"/>
      <c r="Z38" s="344"/>
      <c r="AA38" s="344"/>
      <c r="AB38" s="344"/>
      <c r="AC38" s="344"/>
    </row>
    <row r="39" spans="2:29" ht="18" customHeight="1" thickBot="1">
      <c r="B39" s="832"/>
      <c r="C39" s="1078"/>
      <c r="D39" s="937"/>
      <c r="E39" s="917"/>
      <c r="F39" s="1066"/>
      <c r="G39" s="1075"/>
      <c r="H39" s="937"/>
      <c r="I39" s="937"/>
      <c r="J39" s="1066"/>
      <c r="K39" s="1066"/>
      <c r="L39" s="917"/>
      <c r="M39" s="930"/>
      <c r="T39" s="344"/>
    </row>
    <row r="40" spans="2:29" ht="22" customHeight="1">
      <c r="B40" s="832"/>
      <c r="C40" s="1079"/>
      <c r="D40" s="1080"/>
      <c r="E40" s="1080"/>
      <c r="F40" s="1080"/>
      <c r="G40" s="1080"/>
      <c r="H40" s="1080"/>
      <c r="I40" s="1080"/>
      <c r="J40" s="1080"/>
      <c r="K40" s="1080"/>
      <c r="L40" s="921"/>
      <c r="M40" s="924"/>
      <c r="T40" s="344"/>
    </row>
    <row r="41" spans="2:29" ht="46.5" customHeight="1">
      <c r="B41" s="832"/>
      <c r="C41" s="934" t="s">
        <v>3554</v>
      </c>
      <c r="D41" s="1642"/>
      <c r="E41" s="1642"/>
      <c r="F41"/>
      <c r="G41" s="945" t="s">
        <v>2797</v>
      </c>
      <c r="H41" s="1115"/>
      <c r="I41"/>
      <c r="J41"/>
      <c r="K41" s="916" t="s">
        <v>3555</v>
      </c>
      <c r="L41" s="1643" t="str">
        <f>IFERROR(IF(AND(D41="",H41="",D23=""),"",Qualifying_Index!AX27),"")</f>
        <v/>
      </c>
      <c r="M41" s="1644"/>
      <c r="T41" s="344"/>
    </row>
    <row r="42" spans="2:29" ht="47.5" customHeight="1" thickBot="1">
      <c r="B42" s="832"/>
      <c r="C42" s="1081"/>
      <c r="D42" s="1082"/>
      <c r="E42" s="1082"/>
      <c r="F42" s="1066"/>
      <c r="G42" s="1083"/>
      <c r="H42" s="1065"/>
      <c r="I42" s="1065"/>
      <c r="J42" s="1066"/>
      <c r="K42" s="1066"/>
      <c r="L42" s="929"/>
      <c r="M42" s="930"/>
      <c r="T42" s="344"/>
    </row>
    <row r="43" spans="2:29" ht="62.15" customHeight="1">
      <c r="B43" s="832"/>
      <c r="C43" s="1218" t="s">
        <v>12953</v>
      </c>
      <c r="D43"/>
      <c r="E43"/>
      <c r="F43"/>
      <c r="G43"/>
      <c r="H43"/>
      <c r="I43"/>
      <c r="J43"/>
      <c r="K43"/>
      <c r="L43"/>
      <c r="M43"/>
      <c r="N43"/>
      <c r="T43" s="344"/>
    </row>
    <row r="44" spans="2:29" ht="20.5" customHeight="1" thickBot="1">
      <c r="B44" s="832"/>
      <c r="C44"/>
      <c r="D44"/>
      <c r="E44"/>
      <c r="F44"/>
      <c r="G44"/>
      <c r="H44"/>
      <c r="I44"/>
      <c r="J44"/>
      <c r="K44"/>
      <c r="L44"/>
      <c r="M44"/>
      <c r="N44"/>
      <c r="T44" s="344"/>
    </row>
    <row r="45" spans="2:29" ht="43" customHeight="1" thickBot="1">
      <c r="C45" s="1645" t="s">
        <v>2124</v>
      </c>
      <c r="D45" s="1646"/>
      <c r="E45" s="1646"/>
      <c r="F45" s="1646"/>
      <c r="G45" s="1646"/>
      <c r="H45" s="1646"/>
      <c r="I45" s="1646"/>
      <c r="J45" s="1646"/>
      <c r="K45" s="1646"/>
      <c r="L45" s="1646"/>
      <c r="M45" s="1647"/>
      <c r="N45"/>
      <c r="O45" s="39" t="e">
        <f>IF(References!$A$15=TRUE,Qualifying_Index!BO28,Qualifying_Index!BP28)</f>
        <v>#VALUE!</v>
      </c>
    </row>
    <row r="46" spans="2:29" ht="43" customHeight="1">
      <c r="C46" s="1076" t="s">
        <v>2123</v>
      </c>
      <c r="D46" s="1648" t="str">
        <f>IF('ASHP Equipment Info Admin'!D46="","",'ASHP Equipment Info Admin'!D46)</f>
        <v/>
      </c>
      <c r="E46" s="1648"/>
      <c r="F46"/>
      <c r="G46" s="1651" t="str">
        <f>IF(D46="Ducted ccASHP","Please Complete Air Flow Tabs for all Ducted installations",IF(D46="Error","The AHRI Reference Number is not listed on the NEEP Cold Climate ASHP list as of 9/2/23, if your system was listed after 9/2/23, please contact your PSEG Long Island Representative",""))</f>
        <v/>
      </c>
      <c r="H46" s="1651"/>
      <c r="I46"/>
      <c r="J46" s="908"/>
      <c r="K46" s="1077" t="s">
        <v>2153</v>
      </c>
      <c r="L46" s="1649" t="str">
        <f>IFERROR(IF(D64="","",IF(H61="","",IF(L64="Fail","DNQ",IF(L48="","Missing Cost Info",Qualifying_Index!AL57)))),"")</f>
        <v/>
      </c>
      <c r="M46" s="1650"/>
      <c r="N46"/>
    </row>
    <row r="47" spans="2:29" ht="14.5" customHeight="1">
      <c r="C47" s="1070"/>
      <c r="D47" s="1067"/>
      <c r="E47" s="1067"/>
      <c r="F47"/>
      <c r="G47" s="1652"/>
      <c r="H47" s="1652"/>
      <c r="I47" s="1068"/>
      <c r="J47" s="1221"/>
      <c r="K47" s="1221"/>
      <c r="L47" s="1069"/>
      <c r="M47" s="1071"/>
      <c r="N47"/>
    </row>
    <row r="48" spans="2:29" ht="43" customHeight="1">
      <c r="C48" s="1111" t="s">
        <v>2788</v>
      </c>
      <c r="D48" s="1240"/>
      <c r="E48" s="1222"/>
      <c r="F48"/>
      <c r="G48" s="1652"/>
      <c r="H48" s="1652"/>
      <c r="I48"/>
      <c r="J48"/>
      <c r="K48" s="1077" t="s">
        <v>12952</v>
      </c>
      <c r="L48" s="1653"/>
      <c r="M48" s="1654"/>
      <c r="N48"/>
    </row>
    <row r="49" spans="2:14" ht="14.5" customHeight="1">
      <c r="C49" s="1051"/>
      <c r="D49" s="1222"/>
      <c r="E49" s="1222"/>
      <c r="F49"/>
      <c r="I49"/>
      <c r="J49"/>
      <c r="K49"/>
      <c r="L49"/>
      <c r="M49" s="1052"/>
      <c r="N49"/>
    </row>
    <row r="50" spans="2:14" ht="66.650000000000006" customHeight="1">
      <c r="C50" s="1072" t="s">
        <v>2795</v>
      </c>
      <c r="D50" s="1190" t="str">
        <f>IF('ASHP Equipment Info Admin'!D50="","",'ASHP Equipment Info Admin'!D50)</f>
        <v/>
      </c>
      <c r="E50" s="1222"/>
      <c r="F50" s="162"/>
      <c r="G50" s="1223" t="str">
        <f>" NEEP Heating Capacity (BTUh)*:
*@17⁰F Maximum"</f>
        <v xml:space="preserve"> NEEP Heating Capacity (BTUh)*:
*@17⁰F Maximum</v>
      </c>
      <c r="H50" s="1190" t="str">
        <f>IF('ASHP Equipment Info Admin'!H50="","",'ASHP Equipment Info Admin'!H50)</f>
        <v/>
      </c>
      <c r="I50" s="1236"/>
      <c r="J50"/>
      <c r="K50" s="1224" t="str">
        <f>"AHRI Heating Capacity (BTUh)*:
*@17⁰F Rated"</f>
        <v>AHRI Heating Capacity (BTUh)*:
*@17⁰F Rated</v>
      </c>
      <c r="L50" s="1648" t="str">
        <f>IF('ASHP Equipment Info Admin'!L50="","",'ASHP Equipment Info Admin'!L50)</f>
        <v/>
      </c>
      <c r="M50" s="1661"/>
      <c r="N50"/>
    </row>
    <row r="51" spans="2:14" ht="14.5" customHeight="1">
      <c r="C51" s="1072"/>
      <c r="D51" s="64"/>
      <c r="E51" s="1225"/>
      <c r="F51" s="162"/>
      <c r="G51" s="911"/>
      <c r="H51" s="1226"/>
      <c r="I51" s="911"/>
      <c r="J51" s="911"/>
      <c r="K51" s="162"/>
      <c r="L51" s="1225"/>
      <c r="M51" s="1088"/>
      <c r="N51"/>
    </row>
    <row r="52" spans="2:14" ht="14.5" customHeight="1">
      <c r="C52" s="841"/>
      <c r="D52" s="64"/>
      <c r="E52" s="1225"/>
      <c r="F52" s="162"/>
      <c r="G52" s="911"/>
      <c r="H52" s="1226"/>
      <c r="I52" s="911"/>
      <c r="J52" s="911"/>
      <c r="K52" s="162"/>
      <c r="L52" s="1225"/>
      <c r="M52" s="1088"/>
      <c r="N52"/>
    </row>
    <row r="53" spans="2:14" ht="43" customHeight="1">
      <c r="C53" s="1113" t="s">
        <v>3445</v>
      </c>
      <c r="D53" s="1191" t="str">
        <f>IF('ASHP Equipment Info Admin'!D53="","",'ASHP Equipment Info Admin'!D53)</f>
        <v/>
      </c>
      <c r="E53" s="1227"/>
      <c r="F53" s="1094"/>
      <c r="G53" s="177"/>
      <c r="H53" s="1228"/>
      <c r="I53" s="177"/>
      <c r="J53" s="1229"/>
      <c r="K53" s="1230"/>
      <c r="L53" s="1231"/>
      <c r="M53" s="1089"/>
      <c r="N53"/>
    </row>
    <row r="54" spans="2:14" ht="14.5" customHeight="1">
      <c r="C54" s="1095"/>
      <c r="D54" s="1228"/>
      <c r="E54" s="1228"/>
      <c r="F54" s="1094"/>
      <c r="G54" s="1229"/>
      <c r="H54" s="1227"/>
      <c r="I54" s="1230"/>
      <c r="J54" s="1229"/>
      <c r="K54" s="1230"/>
      <c r="L54" s="1231"/>
      <c r="M54" s="1089"/>
      <c r="N54"/>
    </row>
    <row r="55" spans="2:14" ht="43" customHeight="1">
      <c r="C55" s="1114" t="str">
        <f>IF($D53="SEER2/EER2/HSPF2","SEER2:","SEER:")</f>
        <v>SEER:</v>
      </c>
      <c r="D55" s="1192" t="str">
        <f>IF('ASHP Equipment Info Admin'!D55="","",'ASHP Equipment Info Admin'!D55)</f>
        <v/>
      </c>
      <c r="E55" s="1228"/>
      <c r="F55" s="1094"/>
      <c r="G55" s="1232" t="str">
        <f>IF($D53="SEER2/EER2/HSPF2","EER2:","EER:")</f>
        <v>EER:</v>
      </c>
      <c r="H55" s="1192" t="str">
        <f>IF('ASHP Equipment Info Admin'!H55="","",'ASHP Equipment Info Admin'!H55)</f>
        <v/>
      </c>
      <c r="I55" s="1230"/>
      <c r="J55" s="1229"/>
      <c r="K55" s="1232" t="str">
        <f>IF($D53="SEER2/EER2/HSPF2","HSPF2:","HSPF:")</f>
        <v>HSPF:</v>
      </c>
      <c r="L55" s="1656" t="str">
        <f>IF('ASHP Equipment Info Admin'!L55="","",'ASHP Equipment Info Admin'!L55)</f>
        <v/>
      </c>
      <c r="M55" s="1657"/>
    </row>
    <row r="56" spans="2:14" ht="14.5" customHeight="1">
      <c r="C56" s="841"/>
      <c r="F56" s="162"/>
      <c r="G56" s="945"/>
      <c r="H56" s="1222"/>
      <c r="I56"/>
      <c r="J56" s="945"/>
      <c r="K56"/>
      <c r="L56" s="1225"/>
      <c r="M56" s="1089"/>
    </row>
    <row r="57" spans="2:14" ht="43" customHeight="1">
      <c r="C57" s="1073" t="s">
        <v>2120</v>
      </c>
      <c r="D57" s="1658" t="str">
        <f>IF('ASHP Equipment Info Admin'!D57="","",'ASHP Equipment Info Admin'!D57)</f>
        <v/>
      </c>
      <c r="E57" s="1658"/>
      <c r="F57" s="162"/>
      <c r="G57" s="1233" t="s">
        <v>2575</v>
      </c>
      <c r="H57" s="1193" t="str">
        <f>IF('ASHP Equipment Info Admin'!H57="","",'ASHP Equipment Info Admin'!H57)</f>
        <v/>
      </c>
      <c r="I57"/>
      <c r="J57" s="945"/>
      <c r="K57" s="1234" t="s">
        <v>2576</v>
      </c>
      <c r="L57" s="1659"/>
      <c r="M57" s="1660"/>
    </row>
    <row r="58" spans="2:14" ht="14.5" customHeight="1">
      <c r="C58" s="1074"/>
      <c r="D58" s="1085"/>
      <c r="E58" s="1225"/>
      <c r="F58" s="162"/>
      <c r="G58" s="1233"/>
      <c r="H58" s="1085"/>
      <c r="I58" s="910"/>
      <c r="J58" s="911"/>
      <c r="K58" s="927"/>
      <c r="L58" s="1225"/>
      <c r="M58" s="1089"/>
    </row>
    <row r="59" spans="2:14" ht="43" customHeight="1">
      <c r="C59" s="1073" t="s">
        <v>2121</v>
      </c>
      <c r="D59" s="1658" t="str">
        <f>IF('ASHP Equipment Info Admin'!D59="","",'ASHP Equipment Info Admin'!D59)</f>
        <v/>
      </c>
      <c r="E59" s="1658"/>
      <c r="F59" s="162"/>
      <c r="G59" s="1233" t="s">
        <v>2785</v>
      </c>
      <c r="H59" s="1193" t="str">
        <f>IF('ASHP Equipment Info Admin'!H59="","",'ASHP Equipment Info Admin'!H59)</f>
        <v/>
      </c>
      <c r="I59"/>
      <c r="J59" s="911"/>
      <c r="K59" s="1234" t="s">
        <v>2786</v>
      </c>
      <c r="L59" s="1659"/>
      <c r="M59" s="1660"/>
    </row>
    <row r="60" spans="2:14" ht="14.5" customHeight="1">
      <c r="C60" s="1073"/>
      <c r="D60" s="1087"/>
      <c r="E60" s="1087"/>
      <c r="F60" s="162"/>
      <c r="G60" s="1233"/>
      <c r="H60" s="1086"/>
      <c r="I60" s="1064"/>
      <c r="J60" s="911"/>
      <c r="K60" s="1233"/>
      <c r="L60" s="1069"/>
      <c r="M60" s="1071"/>
    </row>
    <row r="61" spans="2:14" ht="43" customHeight="1">
      <c r="C61" s="1112" t="s">
        <v>12777</v>
      </c>
      <c r="D61" s="1641" t="str">
        <f>IF(H61="","",IF(INDEX('Integrated Controls'!$C$19:$C$28,MATCH(H61,'Integrated Controls'!$B$19:$B$28,0))&lt;&gt;"",INDEX('Integrated Controls'!$C$19:$C$28,MATCH(H61,'Integrated Controls'!$B$19:$B$28,0))))</f>
        <v/>
      </c>
      <c r="E61" s="1641"/>
      <c r="F61"/>
      <c r="G61" s="1235" t="s">
        <v>13012</v>
      </c>
      <c r="H61" s="1084"/>
      <c r="I61" s="1655" t="str">
        <f>IF(H61&lt;&gt;"","","Integrated Controls are required for all projects")</f>
        <v>Integrated Controls are required for all projects</v>
      </c>
      <c r="J61" s="1655"/>
      <c r="K61" s="1655"/>
      <c r="L61" s="1069"/>
      <c r="M61" s="1071"/>
    </row>
    <row r="62" spans="2:14" s="919" customFormat="1" ht="14.5" customHeight="1" thickBot="1">
      <c r="B62" s="918"/>
      <c r="C62" s="1078"/>
      <c r="D62" s="937"/>
      <c r="E62" s="917"/>
      <c r="F62" s="1066"/>
      <c r="G62" s="1075"/>
      <c r="H62" s="937"/>
      <c r="I62" s="937"/>
      <c r="J62" s="1066"/>
      <c r="K62" s="1066"/>
      <c r="L62" s="917"/>
      <c r="M62" s="930"/>
    </row>
    <row r="63" spans="2:14" ht="16" customHeight="1">
      <c r="C63" s="1079"/>
      <c r="D63" s="1080"/>
      <c r="E63" s="1080"/>
      <c r="F63" s="1080"/>
      <c r="G63" s="1080"/>
      <c r="H63" s="1080"/>
      <c r="I63" s="1080"/>
      <c r="J63" s="1080"/>
      <c r="K63" s="1080"/>
      <c r="L63" s="921"/>
      <c r="M63" s="924"/>
    </row>
    <row r="64" spans="2:14" ht="43" customHeight="1">
      <c r="C64" s="934" t="s">
        <v>3554</v>
      </c>
      <c r="D64" s="1642"/>
      <c r="E64" s="1642"/>
      <c r="F64"/>
      <c r="G64" s="945" t="s">
        <v>2797</v>
      </c>
      <c r="H64" s="1115"/>
      <c r="I64"/>
      <c r="J64"/>
      <c r="K64" s="916" t="s">
        <v>3555</v>
      </c>
      <c r="L64" s="1643" t="str">
        <f>IFERROR(IF(AND(D64="",H64="",D46=""),"",Qualifying_Index!AX28),"")</f>
        <v/>
      </c>
      <c r="M64" s="1644"/>
    </row>
    <row r="65" spans="3:15" ht="14.5" customHeight="1" thickBot="1">
      <c r="C65" s="1081"/>
      <c r="D65" s="1082"/>
      <c r="E65" s="1082"/>
      <c r="F65" s="1066"/>
      <c r="G65" s="1083"/>
      <c r="H65" s="1065"/>
      <c r="I65" s="1065"/>
      <c r="J65" s="1066"/>
      <c r="K65" s="1066"/>
      <c r="L65" s="929"/>
      <c r="M65" s="930"/>
    </row>
    <row r="66" spans="3:15" customFormat="1" ht="62.5" customHeight="1">
      <c r="C66" s="1218" t="s">
        <v>12953</v>
      </c>
    </row>
    <row r="67" spans="3:15" customFormat="1" ht="16" customHeight="1" thickBot="1"/>
    <row r="68" spans="3:15" customFormat="1" ht="43" customHeight="1" thickBot="1">
      <c r="C68" s="1645" t="s">
        <v>2208</v>
      </c>
      <c r="D68" s="1646"/>
      <c r="E68" s="1646"/>
      <c r="F68" s="1646"/>
      <c r="G68" s="1646"/>
      <c r="H68" s="1646"/>
      <c r="I68" s="1646"/>
      <c r="J68" s="1646"/>
      <c r="K68" s="1646"/>
      <c r="L68" s="1646"/>
      <c r="M68" s="1647"/>
      <c r="O68" t="e">
        <f>IF(References!$A$15=TRUE,Qualifying_Index!BO29,Qualifying_Index!BP29)</f>
        <v>#VALUE!</v>
      </c>
    </row>
    <row r="69" spans="3:15" customFormat="1" ht="43" customHeight="1">
      <c r="C69" s="1076" t="s">
        <v>2123</v>
      </c>
      <c r="D69" s="1648" t="str">
        <f>IF('ASHP Equipment Info Admin'!D69="","",'ASHP Equipment Info Admin'!D69)</f>
        <v/>
      </c>
      <c r="E69" s="1648"/>
      <c r="G69" s="1651" t="str">
        <f>IF(D69="Ducted ccASHP","Please Complete Air Flow Tabs for all Ducted installations",IF(D69="Error","The AHRI Reference Number is not listed on the NEEP Cold Climate ASHP list as of 9/2/23, if your system was listed after 9/2/23, please contact your PSEG Long Island Representative",""))</f>
        <v/>
      </c>
      <c r="H69" s="1651"/>
      <c r="J69" s="908"/>
      <c r="K69" s="1077" t="s">
        <v>2153</v>
      </c>
      <c r="L69" s="1649" t="str">
        <f>IFERROR(IF(D87="","",IF(H84="","",IF(L87="Fail","DNQ",IF(L71="","Missing Cost Info",Qualifying_Index!AL58)))),"")</f>
        <v/>
      </c>
      <c r="M69" s="1650"/>
    </row>
    <row r="70" spans="3:15" customFormat="1" ht="14.5" customHeight="1">
      <c r="C70" s="1070"/>
      <c r="D70" s="1067"/>
      <c r="E70" s="1067"/>
      <c r="G70" s="1652"/>
      <c r="H70" s="1652"/>
      <c r="I70" s="1068"/>
      <c r="J70" s="1221"/>
      <c r="K70" s="1221"/>
      <c r="L70" s="1069"/>
      <c r="M70" s="1071"/>
    </row>
    <row r="71" spans="3:15" customFormat="1" ht="43" customHeight="1">
      <c r="C71" s="1111" t="s">
        <v>2788</v>
      </c>
      <c r="D71" s="1240"/>
      <c r="E71" s="1222"/>
      <c r="G71" s="1652"/>
      <c r="H71" s="1652"/>
      <c r="K71" s="1077" t="s">
        <v>12952</v>
      </c>
      <c r="L71" s="1653"/>
      <c r="M71" s="1654"/>
    </row>
    <row r="72" spans="3:15" customFormat="1" ht="14.5" customHeight="1">
      <c r="C72" s="1051"/>
      <c r="D72" s="1222"/>
      <c r="E72" s="1222"/>
      <c r="G72" s="39"/>
      <c r="H72" s="39"/>
      <c r="M72" s="1052"/>
    </row>
    <row r="73" spans="3:15" customFormat="1" ht="40">
      <c r="C73" s="1072" t="s">
        <v>2795</v>
      </c>
      <c r="D73" s="1190" t="str">
        <f>IF('ASHP Equipment Info Admin'!D73="","",'ASHP Equipment Info Admin'!D73)</f>
        <v/>
      </c>
      <c r="E73" s="1222"/>
      <c r="F73" s="162"/>
      <c r="G73" s="1223" t="str">
        <f>" NEEP Heating Capacity (BTUh)*:
*@17⁰F Maximum"</f>
        <v xml:space="preserve"> NEEP Heating Capacity (BTUh)*:
*@17⁰F Maximum</v>
      </c>
      <c r="H73" s="1190" t="str">
        <f>IF('ASHP Equipment Info Admin'!H73="","",'ASHP Equipment Info Admin'!H73)</f>
        <v/>
      </c>
      <c r="I73" s="1236"/>
      <c r="K73" s="1224" t="str">
        <f>"AHRI Heating Capacity (BTUh)*:
*@17⁰F Rated"</f>
        <v>AHRI Heating Capacity (BTUh)*:
*@17⁰F Rated</v>
      </c>
      <c r="L73" s="1648" t="str">
        <f>IF('ASHP Equipment Info Admin'!L73="","",'ASHP Equipment Info Admin'!L73)</f>
        <v/>
      </c>
      <c r="M73" s="1661"/>
    </row>
    <row r="74" spans="3:15" customFormat="1" ht="14.5" customHeight="1">
      <c r="C74" s="1072"/>
      <c r="D74" s="64"/>
      <c r="E74" s="1225"/>
      <c r="F74" s="162"/>
      <c r="G74" s="911"/>
      <c r="H74" s="1226"/>
      <c r="I74" s="911"/>
      <c r="J74" s="911"/>
      <c r="K74" s="162"/>
      <c r="L74" s="1225"/>
      <c r="M74" s="1088"/>
    </row>
    <row r="75" spans="3:15" customFormat="1" ht="14.5" customHeight="1">
      <c r="C75" s="841"/>
      <c r="D75" s="64"/>
      <c r="E75" s="1225"/>
      <c r="F75" s="162"/>
      <c r="G75" s="911"/>
      <c r="H75" s="1226"/>
      <c r="I75" s="911"/>
      <c r="J75" s="911"/>
      <c r="K75" s="162"/>
      <c r="L75" s="1225"/>
      <c r="M75" s="1088"/>
    </row>
    <row r="76" spans="3:15" customFormat="1" ht="43" customHeight="1">
      <c r="C76" s="1113" t="s">
        <v>3445</v>
      </c>
      <c r="D76" s="1191" t="str">
        <f>IF('ASHP Equipment Info Admin'!D76="","",'ASHP Equipment Info Admin'!D76)</f>
        <v/>
      </c>
      <c r="E76" s="1227"/>
      <c r="F76" s="1094"/>
      <c r="G76" s="177"/>
      <c r="H76" s="1228"/>
      <c r="I76" s="177"/>
      <c r="J76" s="1229"/>
      <c r="K76" s="1230"/>
      <c r="L76" s="1231"/>
      <c r="M76" s="1089"/>
    </row>
    <row r="77" spans="3:15" customFormat="1" ht="14.5" customHeight="1">
      <c r="C77" s="1095"/>
      <c r="D77" s="1228"/>
      <c r="E77" s="1228"/>
      <c r="F77" s="1094"/>
      <c r="G77" s="1229"/>
      <c r="H77" s="1227"/>
      <c r="I77" s="1230"/>
      <c r="J77" s="1229"/>
      <c r="K77" s="1230"/>
      <c r="L77" s="1231"/>
      <c r="M77" s="1089"/>
    </row>
    <row r="78" spans="3:15" customFormat="1" ht="43" customHeight="1">
      <c r="C78" s="1114" t="str">
        <f>IF($D76="SEER2/EER2/HSPF2","SEER2:","SEER:")</f>
        <v>SEER:</v>
      </c>
      <c r="D78" s="1192" t="str">
        <f>IF('ASHP Equipment Info Admin'!D78="","",'ASHP Equipment Info Admin'!D78)</f>
        <v/>
      </c>
      <c r="E78" s="1228"/>
      <c r="F78" s="1094"/>
      <c r="G78" s="1232" t="str">
        <f>IF($D76="SEER2/EER2/HSPF2","EER2:","EER:")</f>
        <v>EER:</v>
      </c>
      <c r="H78" s="1192" t="str">
        <f>IF('ASHP Equipment Info Admin'!H78="","",'ASHP Equipment Info Admin'!H78)</f>
        <v/>
      </c>
      <c r="I78" s="1230"/>
      <c r="J78" s="1229"/>
      <c r="K78" s="1232" t="str">
        <f>IF($D76="SEER2/EER2/HSPF2","HSPF2:","HSPF:")</f>
        <v>HSPF:</v>
      </c>
      <c r="L78" s="1656" t="str">
        <f>IF('ASHP Equipment Info Admin'!L78="","",'ASHP Equipment Info Admin'!L78)</f>
        <v/>
      </c>
      <c r="M78" s="1657"/>
    </row>
    <row r="79" spans="3:15" customFormat="1" ht="14.5" customHeight="1">
      <c r="C79" s="841"/>
      <c r="D79" s="39"/>
      <c r="E79" s="39"/>
      <c r="F79" s="162"/>
      <c r="G79" s="945"/>
      <c r="H79" s="1222"/>
      <c r="J79" s="945"/>
      <c r="L79" s="1225"/>
      <c r="M79" s="1089"/>
    </row>
    <row r="80" spans="3:15" customFormat="1" ht="43" customHeight="1">
      <c r="C80" s="1073" t="s">
        <v>2120</v>
      </c>
      <c r="D80" s="1658" t="str">
        <f>IF('ASHP Equipment Info Admin'!D80="","",'ASHP Equipment Info Admin'!D80)</f>
        <v/>
      </c>
      <c r="E80" s="1658"/>
      <c r="F80" s="162"/>
      <c r="G80" s="1233" t="s">
        <v>2575</v>
      </c>
      <c r="H80" s="1193" t="str">
        <f>IF('ASHP Equipment Info Admin'!H80="","",'ASHP Equipment Info Admin'!H80)</f>
        <v/>
      </c>
      <c r="J80" s="945"/>
      <c r="K80" s="1234" t="s">
        <v>2576</v>
      </c>
      <c r="L80" s="1659"/>
      <c r="M80" s="1660"/>
    </row>
    <row r="81" spans="3:15" customFormat="1" ht="14.5" customHeight="1">
      <c r="C81" s="1074"/>
      <c r="D81" s="1085"/>
      <c r="E81" s="1225"/>
      <c r="F81" s="162"/>
      <c r="G81" s="1233"/>
      <c r="H81" s="1085"/>
      <c r="I81" s="910"/>
      <c r="J81" s="911"/>
      <c r="K81" s="927"/>
      <c r="L81" s="1225"/>
      <c r="M81" s="1089"/>
    </row>
    <row r="82" spans="3:15" customFormat="1" ht="43" customHeight="1">
      <c r="C82" s="1073" t="s">
        <v>2121</v>
      </c>
      <c r="D82" s="1658" t="str">
        <f>IF('ASHP Equipment Info Admin'!D82="","",'ASHP Equipment Info Admin'!D82)</f>
        <v/>
      </c>
      <c r="E82" s="1658"/>
      <c r="F82" s="162"/>
      <c r="G82" s="1233" t="s">
        <v>2785</v>
      </c>
      <c r="H82" s="1193" t="str">
        <f>IF('ASHP Equipment Info Admin'!H82="","",'ASHP Equipment Info Admin'!H82)</f>
        <v/>
      </c>
      <c r="J82" s="911"/>
      <c r="K82" s="1234" t="s">
        <v>2786</v>
      </c>
      <c r="L82" s="1659"/>
      <c r="M82" s="1660"/>
    </row>
    <row r="83" spans="3:15" customFormat="1" ht="14.5" customHeight="1">
      <c r="C83" s="1073"/>
      <c r="D83" s="1087"/>
      <c r="E83" s="1087"/>
      <c r="F83" s="162"/>
      <c r="G83" s="1233"/>
      <c r="H83" s="1086"/>
      <c r="I83" s="1064"/>
      <c r="J83" s="911"/>
      <c r="K83" s="1233"/>
      <c r="L83" s="1069"/>
      <c r="M83" s="1071"/>
    </row>
    <row r="84" spans="3:15" customFormat="1" ht="43" customHeight="1">
      <c r="C84" s="1112" t="s">
        <v>12777</v>
      </c>
      <c r="D84" s="1641" t="str">
        <f>IF(H84="","",IF(INDEX('Integrated Controls'!$C$19:$C$28,MATCH(H84,'Integrated Controls'!$B$19:$B$28,0))&lt;&gt;"",INDEX('Integrated Controls'!$C$19:$C$28,MATCH(H84,'Integrated Controls'!$B$19:$B$28,0))))</f>
        <v/>
      </c>
      <c r="E84" s="1641"/>
      <c r="G84" s="1235" t="s">
        <v>13012</v>
      </c>
      <c r="H84" s="1183"/>
      <c r="I84" s="1655" t="str">
        <f>IF(H84&lt;&gt;"","","Integrated Controls are required for all projects")</f>
        <v>Integrated Controls are required for all projects</v>
      </c>
      <c r="J84" s="1655"/>
      <c r="K84" s="1655"/>
      <c r="L84" s="1069"/>
      <c r="M84" s="1071"/>
    </row>
    <row r="85" spans="3:15" customFormat="1" ht="14.5" customHeight="1" thickBot="1">
      <c r="C85" s="1078"/>
      <c r="D85" s="937"/>
      <c r="E85" s="917"/>
      <c r="F85" s="1066"/>
      <c r="G85" s="1075"/>
      <c r="H85" s="937"/>
      <c r="I85" s="937"/>
      <c r="J85" s="1066"/>
      <c r="K85" s="1066"/>
      <c r="L85" s="917"/>
      <c r="M85" s="930"/>
    </row>
    <row r="86" spans="3:15" customFormat="1" ht="16.5" customHeight="1">
      <c r="C86" s="1079"/>
      <c r="D86" s="1080"/>
      <c r="E86" s="1080"/>
      <c r="F86" s="1080"/>
      <c r="G86" s="1080"/>
      <c r="H86" s="1080"/>
      <c r="I86" s="1080"/>
      <c r="J86" s="1080"/>
      <c r="K86" s="1080"/>
      <c r="L86" s="921"/>
      <c r="M86" s="924"/>
    </row>
    <row r="87" spans="3:15" customFormat="1" ht="43" customHeight="1">
      <c r="C87" s="934" t="s">
        <v>3554</v>
      </c>
      <c r="D87" s="1642"/>
      <c r="E87" s="1642"/>
      <c r="G87" s="945" t="s">
        <v>2797</v>
      </c>
      <c r="H87" s="1115"/>
      <c r="K87" s="916" t="s">
        <v>3555</v>
      </c>
      <c r="L87" s="1643" t="str">
        <f>IFERROR(IF(AND(D87="",H87="",D69=""),"",Qualifying_Index!AX29),"")</f>
        <v/>
      </c>
      <c r="M87" s="1644"/>
    </row>
    <row r="88" spans="3:15" customFormat="1" ht="20.5" thickBot="1">
      <c r="C88" s="1081"/>
      <c r="D88" s="1082"/>
      <c r="E88" s="1082"/>
      <c r="F88" s="1066"/>
      <c r="G88" s="1083"/>
      <c r="H88" s="1065"/>
      <c r="I88" s="1065"/>
      <c r="J88" s="1066"/>
      <c r="K88" s="1066"/>
      <c r="L88" s="929"/>
      <c r="M88" s="930"/>
    </row>
    <row r="89" spans="3:15" customFormat="1" ht="62.5" customHeight="1">
      <c r="C89" s="1218" t="s">
        <v>12953</v>
      </c>
    </row>
    <row r="90" spans="3:15" customFormat="1" ht="15" thickBot="1"/>
    <row r="91" spans="3:15" customFormat="1" ht="43" customHeight="1" thickBot="1">
      <c r="C91" s="1645" t="s">
        <v>2209</v>
      </c>
      <c r="D91" s="1646"/>
      <c r="E91" s="1646"/>
      <c r="F91" s="1646"/>
      <c r="G91" s="1646"/>
      <c r="H91" s="1646"/>
      <c r="I91" s="1646"/>
      <c r="J91" s="1646"/>
      <c r="K91" s="1646"/>
      <c r="L91" s="1646"/>
      <c r="M91" s="1647"/>
      <c r="O91" t="e">
        <f>IF(References!$A$15=TRUE,Qualifying_Index!BO30,Qualifying_Index!BP30)</f>
        <v>#VALUE!</v>
      </c>
    </row>
    <row r="92" spans="3:15" customFormat="1" ht="43" customHeight="1">
      <c r="C92" s="1076" t="s">
        <v>2123</v>
      </c>
      <c r="D92" s="1648" t="str">
        <f>IF('ASHP Equipment Info Admin'!D92="","",'ASHP Equipment Info Admin'!D92)</f>
        <v/>
      </c>
      <c r="E92" s="1648"/>
      <c r="G92" s="1651" t="str">
        <f>IF(D92="Ducted ccASHP","Please Complete Air Flow Tabs for all Ducted installations",IF(D92="Error","The AHRI Reference Number is not listed on the NEEP Cold Climate ASHP list as of 9/2/23, if your system was listed after 9/2/23, please contact your PSEG Long Island Representative",""))</f>
        <v/>
      </c>
      <c r="H92" s="1651"/>
      <c r="J92" s="908"/>
      <c r="K92" s="1077" t="s">
        <v>2153</v>
      </c>
      <c r="L92" s="1649" t="str">
        <f>IFERROR(IF(D110="","",IF(H107="","",IF(L110="Fail","DNQ",IF(L94="","Missing Cost Info",Qualifying_Index!AL59)))),"")</f>
        <v/>
      </c>
      <c r="M92" s="1650"/>
    </row>
    <row r="93" spans="3:15" customFormat="1" ht="14.5" customHeight="1">
      <c r="C93" s="1070"/>
      <c r="D93" s="1067"/>
      <c r="E93" s="1067"/>
      <c r="G93" s="1652"/>
      <c r="H93" s="1652"/>
      <c r="I93" s="1068"/>
      <c r="J93" s="1221"/>
      <c r="K93" s="1221"/>
      <c r="L93" s="1069"/>
      <c r="M93" s="1071"/>
    </row>
    <row r="94" spans="3:15" customFormat="1" ht="43" customHeight="1">
      <c r="C94" s="1111" t="s">
        <v>2788</v>
      </c>
      <c r="D94" s="1240"/>
      <c r="E94" s="1222"/>
      <c r="G94" s="1652"/>
      <c r="H94" s="1652"/>
      <c r="K94" s="1077" t="s">
        <v>12952</v>
      </c>
      <c r="L94" s="1653"/>
      <c r="M94" s="1654"/>
    </row>
    <row r="95" spans="3:15" customFormat="1" ht="18.5">
      <c r="C95" s="1051"/>
      <c r="D95" s="1222"/>
      <c r="E95" s="1222"/>
      <c r="G95" s="39"/>
      <c r="H95" s="39"/>
      <c r="M95" s="1052"/>
    </row>
    <row r="96" spans="3:15" customFormat="1" ht="40">
      <c r="C96" s="1072" t="s">
        <v>2795</v>
      </c>
      <c r="D96" s="1190" t="str">
        <f>IF('ASHP Equipment Info Admin'!D96="","",'ASHP Equipment Info Admin'!D96)</f>
        <v/>
      </c>
      <c r="E96" s="1222"/>
      <c r="F96" s="162"/>
      <c r="G96" s="1223" t="str">
        <f>" NEEP Heating Capacity (BTUh)*:
*@17⁰F Maximum"</f>
        <v xml:space="preserve"> NEEP Heating Capacity (BTUh)*:
*@17⁰F Maximum</v>
      </c>
      <c r="H96" s="1190" t="str">
        <f>IF('ASHP Equipment Info Admin'!H96="","",'ASHP Equipment Info Admin'!H96)</f>
        <v/>
      </c>
      <c r="I96" s="1236"/>
      <c r="K96" s="1224" t="str">
        <f>"AHRI Heating Capacity (BTUh)*:
*@17⁰F Rated"</f>
        <v>AHRI Heating Capacity (BTUh)*:
*@17⁰F Rated</v>
      </c>
      <c r="L96" s="1639" t="str">
        <f>IF('ASHP Equipment Info Admin'!L96="","",'ASHP Equipment Info Admin'!L96)</f>
        <v/>
      </c>
      <c r="M96" s="1640"/>
    </row>
    <row r="97" spans="3:13" customFormat="1" ht="14.5" customHeight="1">
      <c r="C97" s="1072"/>
      <c r="D97" s="64"/>
      <c r="E97" s="1225"/>
      <c r="F97" s="162"/>
      <c r="G97" s="911"/>
      <c r="H97" s="1226"/>
      <c r="I97" s="911"/>
      <c r="J97" s="911"/>
      <c r="K97" s="162"/>
      <c r="L97" s="1225"/>
      <c r="M97" s="1088"/>
    </row>
    <row r="98" spans="3:13" customFormat="1" ht="18.5">
      <c r="C98" s="841"/>
      <c r="D98" s="64"/>
      <c r="E98" s="1225"/>
      <c r="F98" s="162"/>
      <c r="G98" s="911"/>
      <c r="H98" s="1226"/>
      <c r="I98" s="911"/>
      <c r="J98" s="911"/>
      <c r="K98" s="162"/>
      <c r="L98" s="1225"/>
      <c r="M98" s="1088"/>
    </row>
    <row r="99" spans="3:13" customFormat="1" ht="43" customHeight="1">
      <c r="C99" s="1113" t="s">
        <v>3445</v>
      </c>
      <c r="D99" s="1191" t="str">
        <f>IF('ASHP Equipment Info Admin'!D99="","",'ASHP Equipment Info Admin'!D99)</f>
        <v/>
      </c>
      <c r="E99" s="1227"/>
      <c r="F99" s="1094"/>
      <c r="G99" s="177"/>
      <c r="H99" s="1228"/>
      <c r="I99" s="177"/>
      <c r="J99" s="1229"/>
      <c r="K99" s="1230"/>
      <c r="L99" s="1231"/>
      <c r="M99" s="1089"/>
    </row>
    <row r="100" spans="3:13" customFormat="1" ht="14.5" customHeight="1">
      <c r="C100" s="1095"/>
      <c r="D100" s="1228"/>
      <c r="E100" s="1228"/>
      <c r="F100" s="1094"/>
      <c r="G100" s="1229"/>
      <c r="H100" s="1227"/>
      <c r="I100" s="1230"/>
      <c r="J100" s="1229"/>
      <c r="K100" s="1230"/>
      <c r="L100" s="1231"/>
      <c r="M100" s="1089"/>
    </row>
    <row r="101" spans="3:13" customFormat="1" ht="43" customHeight="1">
      <c r="C101" s="1114" t="str">
        <f>IF($D99="SEER2/EER2/HSPF2","SEER2:","SEER:")</f>
        <v>SEER:</v>
      </c>
      <c r="D101" s="1192" t="str">
        <f>IF('ASHP Equipment Info Admin'!D101="","",'ASHP Equipment Info Admin'!D101)</f>
        <v/>
      </c>
      <c r="E101" s="1228"/>
      <c r="F101" s="1094"/>
      <c r="G101" s="1232" t="str">
        <f>IF($D99="SEER2/EER2/HSPF2","EER2:","EER:")</f>
        <v>EER:</v>
      </c>
      <c r="H101" s="1192" t="str">
        <f>IF('ASHP Equipment Info Admin'!H101="","",'ASHP Equipment Info Admin'!H101)</f>
        <v/>
      </c>
      <c r="I101" s="1230"/>
      <c r="J101" s="1229"/>
      <c r="K101" s="1232" t="str">
        <f>IF($D99="SEER2/EER2/HSPF2","HSPF2:","HSPF:")</f>
        <v>HSPF:</v>
      </c>
      <c r="L101" s="1656" t="str">
        <f>IF('ASHP Equipment Info Admin'!L101="","",'ASHP Equipment Info Admin'!L101)</f>
        <v/>
      </c>
      <c r="M101" s="1657"/>
    </row>
    <row r="102" spans="3:13" customFormat="1" ht="14.5" customHeight="1">
      <c r="C102" s="841"/>
      <c r="D102" s="39"/>
      <c r="E102" s="39"/>
      <c r="F102" s="162"/>
      <c r="G102" s="945"/>
      <c r="H102" s="1222"/>
      <c r="J102" s="945"/>
      <c r="L102" s="1225"/>
      <c r="M102" s="1089"/>
    </row>
    <row r="103" spans="3:13" customFormat="1" ht="43" customHeight="1">
      <c r="C103" s="1073" t="s">
        <v>2120</v>
      </c>
      <c r="D103" s="1658" t="str">
        <f>IF('ASHP Equipment Info Admin'!D103="","",'ASHP Equipment Info Admin'!D103)</f>
        <v/>
      </c>
      <c r="E103" s="1658"/>
      <c r="F103" s="162"/>
      <c r="G103" s="1233" t="s">
        <v>2575</v>
      </c>
      <c r="H103" s="1193" t="str">
        <f>IF('ASHP Equipment Info Admin'!H103="","",'ASHP Equipment Info Admin'!H103)</f>
        <v/>
      </c>
      <c r="J103" s="945"/>
      <c r="K103" s="1234" t="s">
        <v>2576</v>
      </c>
      <c r="L103" s="1659"/>
      <c r="M103" s="1660"/>
    </row>
    <row r="104" spans="3:13" customFormat="1" ht="14.5" customHeight="1">
      <c r="C104" s="1074"/>
      <c r="D104" s="1085"/>
      <c r="E104" s="1225"/>
      <c r="F104" s="162"/>
      <c r="G104" s="1233"/>
      <c r="H104" s="1085"/>
      <c r="I104" s="910"/>
      <c r="J104" s="911"/>
      <c r="K104" s="927"/>
      <c r="L104" s="1225"/>
      <c r="M104" s="1089"/>
    </row>
    <row r="105" spans="3:13" customFormat="1" ht="43" customHeight="1">
      <c r="C105" s="1073" t="s">
        <v>2121</v>
      </c>
      <c r="D105" s="1658" t="str">
        <f>IF('ASHP Equipment Info Admin'!D105="","",'ASHP Equipment Info Admin'!D105)</f>
        <v/>
      </c>
      <c r="E105" s="1658"/>
      <c r="F105" s="162"/>
      <c r="G105" s="1233" t="s">
        <v>2785</v>
      </c>
      <c r="H105" s="1193" t="str">
        <f>IF('ASHP Equipment Info Admin'!H105="","",'ASHP Equipment Info Admin'!H105)</f>
        <v/>
      </c>
      <c r="J105" s="911"/>
      <c r="K105" s="1234" t="s">
        <v>2786</v>
      </c>
      <c r="L105" s="1659"/>
      <c r="M105" s="1660"/>
    </row>
    <row r="106" spans="3:13" customFormat="1" ht="14.5" customHeight="1">
      <c r="C106" s="1073"/>
      <c r="D106" s="1087"/>
      <c r="E106" s="1087"/>
      <c r="F106" s="162"/>
      <c r="G106" s="1233"/>
      <c r="H106" s="1086"/>
      <c r="I106" s="1064"/>
      <c r="J106" s="911"/>
      <c r="K106" s="1233"/>
      <c r="L106" s="1069"/>
      <c r="M106" s="1071"/>
    </row>
    <row r="107" spans="3:13" customFormat="1" ht="43" customHeight="1">
      <c r="C107" s="1112" t="s">
        <v>12777</v>
      </c>
      <c r="D107" s="1641" t="str">
        <f>IF(H107="","",IF(INDEX('Integrated Controls'!$C$19:$C$28,MATCH(H107,'Integrated Controls'!$B$19:$B$28,0))&lt;&gt;"",INDEX('Integrated Controls'!$C$19:$C$28,MATCH(H107,'Integrated Controls'!$B$19:$B$28,0))))</f>
        <v/>
      </c>
      <c r="E107" s="1641"/>
      <c r="G107" s="1235" t="s">
        <v>13012</v>
      </c>
      <c r="H107" s="1183"/>
      <c r="I107" s="1655" t="str">
        <f>IF(H107&lt;&gt;"","","Integrated Controls are required for all projects")</f>
        <v>Integrated Controls are required for all projects</v>
      </c>
      <c r="J107" s="1655"/>
      <c r="K107" s="1655"/>
      <c r="L107" s="1069"/>
      <c r="M107" s="1071"/>
    </row>
    <row r="108" spans="3:13" customFormat="1" ht="14.5" customHeight="1" thickBot="1">
      <c r="C108" s="1078"/>
      <c r="D108" s="937"/>
      <c r="E108" s="917"/>
      <c r="F108" s="1066"/>
      <c r="G108" s="1075"/>
      <c r="H108" s="937"/>
      <c r="I108" s="937"/>
      <c r="J108" s="1066"/>
      <c r="K108" s="1066"/>
      <c r="L108" s="917"/>
      <c r="M108" s="930"/>
    </row>
    <row r="109" spans="3:13" customFormat="1">
      <c r="C109" s="1079"/>
      <c r="D109" s="1080"/>
      <c r="E109" s="1080"/>
      <c r="F109" s="1080"/>
      <c r="G109" s="1080"/>
      <c r="H109" s="1080"/>
      <c r="I109" s="1080"/>
      <c r="J109" s="1080"/>
      <c r="K109" s="1080"/>
      <c r="L109" s="921"/>
      <c r="M109" s="924"/>
    </row>
    <row r="110" spans="3:13" customFormat="1" ht="43" customHeight="1">
      <c r="C110" s="934" t="s">
        <v>3554</v>
      </c>
      <c r="D110" s="1642"/>
      <c r="E110" s="1642"/>
      <c r="G110" s="945" t="s">
        <v>2797</v>
      </c>
      <c r="H110" s="1115"/>
      <c r="K110" s="916" t="s">
        <v>3555</v>
      </c>
      <c r="L110" s="1643" t="str">
        <f>IFERROR(IF(AND(D110="",H110="",D92=""),"",Qualifying_Index!AX30),"")</f>
        <v/>
      </c>
      <c r="M110" s="1644"/>
    </row>
    <row r="111" spans="3:13" customFormat="1" ht="11.5" customHeight="1" thickBot="1">
      <c r="C111" s="1081"/>
      <c r="D111" s="1082"/>
      <c r="E111" s="1082"/>
      <c r="F111" s="1066"/>
      <c r="G111" s="1083"/>
      <c r="H111" s="1065"/>
      <c r="I111" s="1065"/>
      <c r="J111" s="1066"/>
      <c r="K111" s="1066"/>
      <c r="L111" s="929"/>
      <c r="M111" s="930"/>
    </row>
    <row r="112" spans="3:13" customFormat="1" ht="62.5" customHeight="1">
      <c r="C112" s="1218" t="s">
        <v>12953</v>
      </c>
    </row>
    <row r="113" spans="3:15" customFormat="1" ht="15" thickBot="1"/>
    <row r="114" spans="3:15" customFormat="1" ht="43" customHeight="1" thickBot="1">
      <c r="C114" s="1645" t="s">
        <v>2210</v>
      </c>
      <c r="D114" s="1646"/>
      <c r="E114" s="1646"/>
      <c r="F114" s="1646"/>
      <c r="G114" s="1646"/>
      <c r="H114" s="1646"/>
      <c r="I114" s="1646"/>
      <c r="J114" s="1646"/>
      <c r="K114" s="1646"/>
      <c r="L114" s="1646"/>
      <c r="M114" s="1647"/>
      <c r="O114" t="e">
        <f>IF(References!$A$15=TRUE,Qualifying_Index!BO31,Qualifying_Index!BP31)</f>
        <v>#VALUE!</v>
      </c>
    </row>
    <row r="115" spans="3:15" customFormat="1" ht="43" customHeight="1">
      <c r="C115" s="1076" t="s">
        <v>2123</v>
      </c>
      <c r="D115" s="1648" t="str">
        <f>IF('ASHP Equipment Info Admin'!D115="","",'ASHP Equipment Info Admin'!D115)</f>
        <v/>
      </c>
      <c r="E115" s="1648"/>
      <c r="G115" s="1651" t="str">
        <f>IF(D115="Ducted ccASHP","Please Complete Air Flow Tabs for all Ducted installations",IF(D115="Error","The AHRI Reference Number is not listed on the NEEP Cold Climate ASHP list as of 9/2/23, if your system was listed after 9/2/23, please contact your PSEG Long Island Representative",""))</f>
        <v/>
      </c>
      <c r="H115" s="1651"/>
      <c r="J115" s="908"/>
      <c r="K115" s="1077" t="s">
        <v>2153</v>
      </c>
      <c r="L115" s="1649" t="str">
        <f>IFERROR(IF(D133="","",IF(H130="","",IF(L133="Fail","DNQ",IF(L117="","Missing Cost Info",Qualifying_Index!AL60)))),"")</f>
        <v/>
      </c>
      <c r="M115" s="1650"/>
    </row>
    <row r="116" spans="3:15" customFormat="1" ht="14.5" customHeight="1">
      <c r="C116" s="1070"/>
      <c r="D116" s="1067"/>
      <c r="E116" s="1067"/>
      <c r="G116" s="1652"/>
      <c r="H116" s="1652"/>
      <c r="I116" s="1068"/>
      <c r="J116" s="1221"/>
      <c r="K116" s="1221"/>
      <c r="L116" s="1069"/>
      <c r="M116" s="1071"/>
    </row>
    <row r="117" spans="3:15" customFormat="1" ht="43" customHeight="1">
      <c r="C117" s="1111" t="s">
        <v>2788</v>
      </c>
      <c r="D117" s="1240"/>
      <c r="E117" s="1222"/>
      <c r="G117" s="1652"/>
      <c r="H117" s="1652"/>
      <c r="K117" s="1077" t="s">
        <v>12952</v>
      </c>
      <c r="L117" s="1653"/>
      <c r="M117" s="1654"/>
    </row>
    <row r="118" spans="3:15" customFormat="1" ht="18.5">
      <c r="C118" s="1051"/>
      <c r="D118" s="1222"/>
      <c r="E118" s="1222"/>
      <c r="G118" s="39"/>
      <c r="H118" s="39"/>
      <c r="M118" s="1052"/>
    </row>
    <row r="119" spans="3:15" customFormat="1" ht="66" customHeight="1">
      <c r="C119" s="1072" t="s">
        <v>2795</v>
      </c>
      <c r="D119" s="1190" t="str">
        <f>IF('ASHP Equipment Info Admin'!D119="","",'ASHP Equipment Info Admin'!D119)</f>
        <v/>
      </c>
      <c r="E119" s="1222"/>
      <c r="F119" s="162"/>
      <c r="G119" s="1223" t="str">
        <f>" NEEP Heating Capacity (BTUh)*:
*@17⁰F Maximum"</f>
        <v xml:space="preserve"> NEEP Heating Capacity (BTUh)*:
*@17⁰F Maximum</v>
      </c>
      <c r="H119" s="1190" t="str">
        <f>IF('ASHP Equipment Info Admin'!H119="","",'ASHP Equipment Info Admin'!H119)</f>
        <v/>
      </c>
      <c r="I119" s="1236"/>
      <c r="K119" s="1224" t="str">
        <f>"AHRI Heating Capacity (BTUh)*:
*@17⁰F Rated"</f>
        <v>AHRI Heating Capacity (BTUh)*:
*@17⁰F Rated</v>
      </c>
      <c r="L119" s="1639" t="str">
        <f>IF('ASHP Equipment Info Admin'!L119="","",'ASHP Equipment Info Admin'!L119)</f>
        <v/>
      </c>
      <c r="M119" s="1640"/>
    </row>
    <row r="120" spans="3:15" customFormat="1" ht="14.5" customHeight="1">
      <c r="C120" s="1072"/>
      <c r="D120" s="64"/>
      <c r="E120" s="1225"/>
      <c r="F120" s="162"/>
      <c r="G120" s="911"/>
      <c r="H120" s="1226"/>
      <c r="I120" s="911"/>
      <c r="J120" s="911"/>
      <c r="K120" s="162"/>
      <c r="L120" s="1225"/>
      <c r="M120" s="1088"/>
    </row>
    <row r="121" spans="3:15" customFormat="1" ht="18.5">
      <c r="C121" s="841"/>
      <c r="D121" s="64"/>
      <c r="E121" s="1225"/>
      <c r="F121" s="162"/>
      <c r="G121" s="911"/>
      <c r="H121" s="1226"/>
      <c r="I121" s="911"/>
      <c r="J121" s="911"/>
      <c r="K121" s="162"/>
      <c r="L121" s="1225"/>
      <c r="M121" s="1088"/>
    </row>
    <row r="122" spans="3:15" customFormat="1" ht="43" customHeight="1">
      <c r="C122" s="1113" t="s">
        <v>3445</v>
      </c>
      <c r="D122" s="1191" t="str">
        <f>IF('ASHP Equipment Info Admin'!D122="","",'ASHP Equipment Info Admin'!D122)</f>
        <v/>
      </c>
      <c r="E122" s="1227"/>
      <c r="F122" s="1094"/>
      <c r="G122" s="177"/>
      <c r="H122" s="1228"/>
      <c r="I122" s="177"/>
      <c r="J122" s="1229"/>
      <c r="K122" s="1230"/>
      <c r="L122" s="1231"/>
      <c r="M122" s="1089"/>
    </row>
    <row r="123" spans="3:15" customFormat="1" ht="14.5" customHeight="1">
      <c r="C123" s="1095"/>
      <c r="D123" s="1228"/>
      <c r="E123" s="1228"/>
      <c r="F123" s="1094"/>
      <c r="G123" s="1229"/>
      <c r="H123" s="1227"/>
      <c r="I123" s="1230"/>
      <c r="J123" s="1229"/>
      <c r="K123" s="1230"/>
      <c r="L123" s="1231"/>
      <c r="M123" s="1089"/>
    </row>
    <row r="124" spans="3:15" customFormat="1" ht="43" customHeight="1">
      <c r="C124" s="1114" t="str">
        <f>IF($D122="SEER2/EER2/HSPF2","SEER2:","SEER:")</f>
        <v>SEER:</v>
      </c>
      <c r="D124" s="1192" t="str">
        <f>IF('ASHP Equipment Info Admin'!D124="","",'ASHP Equipment Info Admin'!D124)</f>
        <v/>
      </c>
      <c r="E124" s="1228"/>
      <c r="F124" s="1094"/>
      <c r="G124" s="1232" t="str">
        <f>IF($D122="SEER2/EER2/HSPF2","EER2:","EER:")</f>
        <v>EER:</v>
      </c>
      <c r="H124" s="1192" t="str">
        <f>IF('ASHP Equipment Info Admin'!H124="","",'ASHP Equipment Info Admin'!H124)</f>
        <v/>
      </c>
      <c r="I124" s="1230"/>
      <c r="J124" s="1229"/>
      <c r="K124" s="1232" t="str">
        <f>IF($D122="SEER2/EER2/HSPF2","HSPF2:","HSPF:")</f>
        <v>HSPF:</v>
      </c>
      <c r="L124" s="1656" t="str">
        <f>IF('ASHP Equipment Info Admin'!L124="","",'ASHP Equipment Info Admin'!L124)</f>
        <v/>
      </c>
      <c r="M124" s="1657"/>
    </row>
    <row r="125" spans="3:15" customFormat="1" ht="14.5" customHeight="1">
      <c r="C125" s="841"/>
      <c r="D125" s="39"/>
      <c r="E125" s="39"/>
      <c r="F125" s="162"/>
      <c r="G125" s="945"/>
      <c r="H125" s="1222"/>
      <c r="J125" s="945"/>
      <c r="L125" s="1225"/>
      <c r="M125" s="1089"/>
    </row>
    <row r="126" spans="3:15" customFormat="1" ht="43" customHeight="1">
      <c r="C126" s="1073" t="s">
        <v>2120</v>
      </c>
      <c r="D126" s="1658" t="str">
        <f>IF('ASHP Equipment Info Admin'!D126="","",'ASHP Equipment Info Admin'!D126)</f>
        <v/>
      </c>
      <c r="E126" s="1658"/>
      <c r="F126" s="162"/>
      <c r="G126" s="1233" t="s">
        <v>2575</v>
      </c>
      <c r="H126" s="1193" t="str">
        <f>IF('ASHP Equipment Info Admin'!H126="","",'ASHP Equipment Info Admin'!H126)</f>
        <v/>
      </c>
      <c r="J126" s="945"/>
      <c r="K126" s="1234" t="s">
        <v>2576</v>
      </c>
      <c r="L126" s="1659"/>
      <c r="M126" s="1660"/>
    </row>
    <row r="127" spans="3:15" customFormat="1" ht="14.5" customHeight="1">
      <c r="C127" s="1074"/>
      <c r="D127" s="1085"/>
      <c r="E127" s="1225"/>
      <c r="F127" s="162"/>
      <c r="G127" s="1233"/>
      <c r="H127" s="1085"/>
      <c r="I127" s="910"/>
      <c r="J127" s="911"/>
      <c r="K127" s="927"/>
      <c r="L127" s="1225"/>
      <c r="M127" s="1089"/>
    </row>
    <row r="128" spans="3:15" customFormat="1" ht="43" customHeight="1">
      <c r="C128" s="1073" t="s">
        <v>2121</v>
      </c>
      <c r="D128" s="1658" t="str">
        <f>IF('ASHP Equipment Info Admin'!D128="","",'ASHP Equipment Info Admin'!D128)</f>
        <v/>
      </c>
      <c r="E128" s="1658"/>
      <c r="F128" s="162"/>
      <c r="G128" s="1233" t="s">
        <v>2785</v>
      </c>
      <c r="H128" s="1193" t="str">
        <f>IF('ASHP Equipment Info Admin'!H128="","",'ASHP Equipment Info Admin'!H128)</f>
        <v/>
      </c>
      <c r="J128" s="911"/>
      <c r="K128" s="1234" t="s">
        <v>2786</v>
      </c>
      <c r="L128" s="1659"/>
      <c r="M128" s="1660"/>
    </row>
    <row r="129" spans="3:13" customFormat="1" ht="14.5" customHeight="1">
      <c r="C129" s="1073"/>
      <c r="D129" s="1087"/>
      <c r="E129" s="1087"/>
      <c r="F129" s="162"/>
      <c r="G129" s="1233"/>
      <c r="H129" s="1086"/>
      <c r="I129" s="1064"/>
      <c r="J129" s="911"/>
      <c r="K129" s="1233"/>
      <c r="L129" s="1069"/>
      <c r="M129" s="1071"/>
    </row>
    <row r="130" spans="3:13" customFormat="1" ht="43" customHeight="1">
      <c r="C130" s="1112" t="s">
        <v>12777</v>
      </c>
      <c r="D130" s="1641" t="str">
        <f>IF(H130="","",IF(INDEX('Integrated Controls'!$C$19:$C$28,MATCH(H130,'Integrated Controls'!$B$19:$B$28,0))&lt;&gt;"",INDEX('Integrated Controls'!$C$19:$C$28,MATCH(H130,'Integrated Controls'!$B$19:$B$28,0))))</f>
        <v/>
      </c>
      <c r="E130" s="1641"/>
      <c r="G130" s="1235" t="s">
        <v>13012</v>
      </c>
      <c r="H130" s="1183"/>
      <c r="I130" s="1655" t="str">
        <f>IF(H130&lt;&gt;"","","Integrated Controls are required for all projects")</f>
        <v>Integrated Controls are required for all projects</v>
      </c>
      <c r="J130" s="1655"/>
      <c r="K130" s="1655"/>
      <c r="L130" s="1069"/>
      <c r="M130" s="1071"/>
    </row>
    <row r="131" spans="3:13" customFormat="1" ht="14.5" customHeight="1" thickBot="1">
      <c r="C131" s="1078"/>
      <c r="D131" s="937"/>
      <c r="E131" s="917"/>
      <c r="F131" s="1066"/>
      <c r="G131" s="1075"/>
      <c r="H131" s="937"/>
      <c r="I131" s="937"/>
      <c r="J131" s="1066"/>
      <c r="K131" s="1066"/>
      <c r="L131" s="917"/>
      <c r="M131" s="930"/>
    </row>
    <row r="132" spans="3:13" customFormat="1">
      <c r="C132" s="1079"/>
      <c r="D132" s="1080"/>
      <c r="E132" s="1080"/>
      <c r="F132" s="1080"/>
      <c r="G132" s="1080"/>
      <c r="H132" s="1080"/>
      <c r="I132" s="1080"/>
      <c r="J132" s="1080"/>
      <c r="K132" s="1080"/>
      <c r="L132" s="921"/>
      <c r="M132" s="924"/>
    </row>
    <row r="133" spans="3:13" customFormat="1" ht="43" customHeight="1">
      <c r="C133" s="934" t="s">
        <v>3554</v>
      </c>
      <c r="D133" s="1642"/>
      <c r="E133" s="1642"/>
      <c r="G133" s="945" t="s">
        <v>2797</v>
      </c>
      <c r="H133" s="1115"/>
      <c r="K133" s="916" t="s">
        <v>3555</v>
      </c>
      <c r="L133" s="1643" t="str">
        <f>IFERROR(IF(AND(D133="",H133="",D115=""),"",Qualifying_Index!AX31),"")</f>
        <v/>
      </c>
      <c r="M133" s="1644"/>
    </row>
    <row r="134" spans="3:13" customFormat="1" ht="14.5" customHeight="1" thickBot="1">
      <c r="C134" s="1081"/>
      <c r="D134" s="1082"/>
      <c r="E134" s="1082"/>
      <c r="F134" s="1066"/>
      <c r="G134" s="1083"/>
      <c r="H134" s="1065"/>
      <c r="I134" s="1065"/>
      <c r="J134" s="1066"/>
      <c r="K134" s="1066"/>
      <c r="L134" s="929"/>
      <c r="M134" s="930"/>
    </row>
    <row r="135" spans="3:13" customFormat="1" ht="62.5" customHeight="1">
      <c r="C135" s="1218" t="s">
        <v>12953</v>
      </c>
    </row>
    <row r="136" spans="3:13" customFormat="1" ht="35.5" customHeight="1"/>
    <row r="137" spans="3:13" customFormat="1"/>
    <row r="138" spans="3:13" customFormat="1" ht="46.5" customHeight="1"/>
    <row r="139" spans="3:13" customFormat="1" ht="41.5" hidden="1" customHeight="1"/>
    <row r="140" spans="3:13" customFormat="1" hidden="1"/>
    <row r="141" spans="3:13" customFormat="1" hidden="1"/>
    <row r="142" spans="3:13" customFormat="1" ht="35.5" hidden="1" customHeight="1"/>
    <row r="143" spans="3:13" customFormat="1" ht="35.5" hidden="1" customHeight="1"/>
    <row r="144" spans="3:13" customFormat="1" hidden="1"/>
    <row r="145" customFormat="1" ht="35.5" hidden="1" customHeight="1"/>
    <row r="146" customFormat="1" hidden="1"/>
    <row r="147" customFormat="1" ht="35.5" hidden="1" customHeight="1"/>
    <row r="148" customFormat="1" hidden="1"/>
    <row r="149" customFormat="1" ht="61" hidden="1" customHeight="1"/>
    <row r="150" customFormat="1" hidden="1"/>
    <row r="151" customFormat="1" hidden="1"/>
    <row r="152" customFormat="1" hidden="1"/>
    <row r="153" customFormat="1" ht="35.5" hidden="1" customHeight="1"/>
    <row r="154" customFormat="1" hidden="1"/>
    <row r="155" customFormat="1" ht="35.5" hidden="1" customHeight="1"/>
    <row r="156" customFormat="1" hidden="1"/>
    <row r="157" customFormat="1" ht="41.5" hidden="1" customHeight="1"/>
    <row r="158" customFormat="1" ht="41.5" hidden="1" customHeight="1"/>
    <row r="159" customFormat="1" hidden="1"/>
    <row r="160" customFormat="1" hidden="1"/>
    <row r="161" customFormat="1" ht="35.5" hidden="1" customHeight="1"/>
    <row r="162" customFormat="1" ht="35.5" hidden="1" customHeight="1"/>
    <row r="163" customFormat="1" hidden="1"/>
    <row r="164" customFormat="1" ht="35.5" hidden="1" customHeight="1"/>
    <row r="165" customFormat="1" hidden="1"/>
    <row r="166" customFormat="1" ht="35.5" hidden="1" customHeight="1"/>
    <row r="167" customFormat="1" hidden="1"/>
    <row r="168" customFormat="1" ht="61" hidden="1" customHeight="1"/>
    <row r="169" customFormat="1" hidden="1"/>
    <row r="170" customFormat="1" hidden="1"/>
    <row r="171" customFormat="1" hidden="1"/>
    <row r="172" customFormat="1" ht="35.5" hidden="1" customHeight="1"/>
    <row r="173" customFormat="1" hidden="1"/>
    <row r="174" customFormat="1" ht="35.5" hidden="1" customHeight="1"/>
    <row r="175" customFormat="1" hidden="1"/>
    <row r="176" customFormat="1" ht="45" hidden="1" customHeight="1"/>
    <row r="177" customFormat="1" ht="41.5" hidden="1" customHeight="1"/>
    <row r="178" customFormat="1" hidden="1"/>
    <row r="179" customFormat="1" hidden="1"/>
    <row r="180" customFormat="1" ht="35.5" hidden="1" customHeight="1"/>
    <row r="181" customFormat="1" ht="35.5" hidden="1" customHeight="1"/>
    <row r="182" customFormat="1" hidden="1"/>
    <row r="183" customFormat="1" ht="35.5" hidden="1" customHeight="1"/>
    <row r="184" customFormat="1" hidden="1"/>
    <row r="185" customFormat="1" ht="35.5" hidden="1" customHeight="1"/>
    <row r="186" customFormat="1" hidden="1"/>
    <row r="187" customFormat="1" ht="61" hidden="1" customHeight="1"/>
    <row r="188" customFormat="1" hidden="1"/>
    <row r="189" customFormat="1" hidden="1"/>
    <row r="190" customFormat="1" hidden="1"/>
    <row r="191" customFormat="1" ht="35.5" hidden="1" customHeight="1"/>
    <row r="192" customFormat="1" hidden="1"/>
    <row r="193" customFormat="1" ht="35.5" hidden="1" customHeight="1"/>
    <row r="194" customFormat="1" hidden="1"/>
    <row r="195" customFormat="1" ht="47.15" hidden="1" customHeight="1"/>
    <row r="196" customFormat="1" ht="41.15" hidden="1" customHeight="1"/>
    <row r="197" customFormat="1" hidden="1"/>
    <row r="198" customFormat="1" hidden="1"/>
    <row r="199" customFormat="1" ht="35.5" hidden="1" customHeight="1"/>
    <row r="200" customFormat="1" ht="35.5" hidden="1" customHeight="1"/>
    <row r="201" customFormat="1" hidden="1"/>
    <row r="202" customFormat="1" ht="35.5" hidden="1" customHeight="1"/>
    <row r="203" customFormat="1" hidden="1"/>
    <row r="204" customFormat="1" ht="35.5" hidden="1" customHeight="1"/>
    <row r="205" customFormat="1" hidden="1"/>
    <row r="206" customFormat="1" ht="61" hidden="1" customHeight="1"/>
    <row r="207" customFormat="1" hidden="1"/>
    <row r="208" customFormat="1" hidden="1"/>
    <row r="209" customFormat="1" hidden="1"/>
    <row r="210" customFormat="1" ht="35.5" hidden="1" customHeight="1"/>
    <row r="211" customFormat="1" hidden="1"/>
    <row r="212" customFormat="1" ht="35.5" hidden="1" customHeight="1"/>
    <row r="213" customFormat="1" hidden="1"/>
    <row r="214" customFormat="1" ht="42" hidden="1" customHeight="1"/>
    <row r="215" customFormat="1" ht="41.5" hidden="1" customHeight="1"/>
    <row r="216" customFormat="1" hidden="1"/>
    <row r="217" customFormat="1" hidden="1"/>
    <row r="218" customFormat="1" ht="35.5" hidden="1" customHeight="1"/>
    <row r="219" customFormat="1" ht="35.5" hidden="1" customHeight="1"/>
    <row r="220" customFormat="1" hidden="1"/>
    <row r="221" customFormat="1" ht="35.5" hidden="1" customHeight="1"/>
    <row r="222" customFormat="1" hidden="1"/>
    <row r="223" customFormat="1" ht="35.5" hidden="1" customHeight="1"/>
    <row r="224" customFormat="1" hidden="1"/>
    <row r="225" spans="7:10" customFormat="1" ht="61" hidden="1" customHeight="1"/>
    <row r="226" spans="7:10" customFormat="1" hidden="1"/>
    <row r="227" spans="7:10" customFormat="1" hidden="1"/>
    <row r="228" spans="7:10" customFormat="1" hidden="1"/>
    <row r="229" spans="7:10" customFormat="1" ht="35.5" hidden="1" customHeight="1"/>
    <row r="230" spans="7:10" customFormat="1" hidden="1"/>
    <row r="231" spans="7:10" customFormat="1" ht="35.5" hidden="1" customHeight="1"/>
    <row r="232" spans="7:10" customFormat="1" hidden="1"/>
    <row r="233" spans="7:10" customFormat="1" ht="45" hidden="1" customHeight="1"/>
    <row r="234" spans="7:10" customFormat="1" hidden="1"/>
    <row r="235" spans="7:10" ht="15.5" hidden="1">
      <c r="G235" s="920"/>
      <c r="H235" s="920"/>
      <c r="I235" s="920"/>
      <c r="J235" s="920"/>
    </row>
  </sheetData>
  <sheetProtection algorithmName="SHA-512" hashValue="aENdfXo+U6nzpga6t+dDEr4eb57vF4vum/31cW4qv5WHso42vGWlaTVU/QpsPQVqAbFU65YATgrvnT4d056FQA==" saltValue="iwliN8fo2aG/nw755nkorA==" spinCount="100000" sheet="1" objects="1" scenarios="1"/>
  <dataConsolidate/>
  <mergeCells count="90">
    <mergeCell ref="C22:M22"/>
    <mergeCell ref="L34:M34"/>
    <mergeCell ref="L36:M36"/>
    <mergeCell ref="L32:M32"/>
    <mergeCell ref="L23:M23"/>
    <mergeCell ref="G23:H25"/>
    <mergeCell ref="L25:M25"/>
    <mergeCell ref="L41:M41"/>
    <mergeCell ref="D41:E41"/>
    <mergeCell ref="D23:E23"/>
    <mergeCell ref="D34:E34"/>
    <mergeCell ref="D36:E36"/>
    <mergeCell ref="D38:E38"/>
    <mergeCell ref="L27:M27"/>
    <mergeCell ref="I38:K38"/>
    <mergeCell ref="C8:G8"/>
    <mergeCell ref="C10:M10"/>
    <mergeCell ref="C18:M18"/>
    <mergeCell ref="D19:E19"/>
    <mergeCell ref="L19:M19"/>
    <mergeCell ref="C9:M9"/>
    <mergeCell ref="D11:E11"/>
    <mergeCell ref="H11:I11"/>
    <mergeCell ref="L11:M11"/>
    <mergeCell ref="L13:M13"/>
    <mergeCell ref="H13:I13"/>
    <mergeCell ref="D13:E13"/>
    <mergeCell ref="D15:E15"/>
    <mergeCell ref="H15:I15"/>
    <mergeCell ref="C45:M45"/>
    <mergeCell ref="D46:E46"/>
    <mergeCell ref="L46:M46"/>
    <mergeCell ref="L55:M55"/>
    <mergeCell ref="G46:H48"/>
    <mergeCell ref="L48:M48"/>
    <mergeCell ref="L50:M50"/>
    <mergeCell ref="D57:E57"/>
    <mergeCell ref="L57:M57"/>
    <mergeCell ref="D59:E59"/>
    <mergeCell ref="L59:M59"/>
    <mergeCell ref="D61:E61"/>
    <mergeCell ref="I61:K61"/>
    <mergeCell ref="L73:M73"/>
    <mergeCell ref="D64:E64"/>
    <mergeCell ref="L64:M64"/>
    <mergeCell ref="C68:M68"/>
    <mergeCell ref="D69:E69"/>
    <mergeCell ref="L69:M69"/>
    <mergeCell ref="G69:H71"/>
    <mergeCell ref="L71:M71"/>
    <mergeCell ref="L78:M78"/>
    <mergeCell ref="D80:E80"/>
    <mergeCell ref="L80:M80"/>
    <mergeCell ref="D82:E82"/>
    <mergeCell ref="L82:M82"/>
    <mergeCell ref="L96:M96"/>
    <mergeCell ref="D84:E84"/>
    <mergeCell ref="D87:E87"/>
    <mergeCell ref="L87:M87"/>
    <mergeCell ref="C91:M91"/>
    <mergeCell ref="D92:E92"/>
    <mergeCell ref="L92:M92"/>
    <mergeCell ref="G92:H94"/>
    <mergeCell ref="L94:M94"/>
    <mergeCell ref="I84:K84"/>
    <mergeCell ref="D130:E130"/>
    <mergeCell ref="D133:E133"/>
    <mergeCell ref="L133:M133"/>
    <mergeCell ref="L124:M124"/>
    <mergeCell ref="D126:E126"/>
    <mergeCell ref="L126:M126"/>
    <mergeCell ref="D128:E128"/>
    <mergeCell ref="L128:M128"/>
    <mergeCell ref="I130:K130"/>
    <mergeCell ref="C21:M21"/>
    <mergeCell ref="L119:M119"/>
    <mergeCell ref="D107:E107"/>
    <mergeCell ref="D110:E110"/>
    <mergeCell ref="L110:M110"/>
    <mergeCell ref="C114:M114"/>
    <mergeCell ref="D115:E115"/>
    <mergeCell ref="L115:M115"/>
    <mergeCell ref="G115:H117"/>
    <mergeCell ref="L117:M117"/>
    <mergeCell ref="I107:K107"/>
    <mergeCell ref="L101:M101"/>
    <mergeCell ref="D103:E103"/>
    <mergeCell ref="L103:M103"/>
    <mergeCell ref="D105:E105"/>
    <mergeCell ref="L105:M105"/>
  </mergeCells>
  <conditionalFormatting sqref="A1:J1">
    <cfRule type="cellIs" dxfId="482" priority="686" stopIfTrue="1" operator="equal">
      <formula>"Missing Info"</formula>
    </cfRule>
  </conditionalFormatting>
  <conditionalFormatting sqref="D15">
    <cfRule type="expression" dxfId="481" priority="1">
      <formula>$D$15=0</formula>
    </cfRule>
  </conditionalFormatting>
  <conditionalFormatting sqref="D19:D20">
    <cfRule type="expression" dxfId="480" priority="365">
      <formula>#REF!="Cooling"</formula>
    </cfRule>
  </conditionalFormatting>
  <conditionalFormatting sqref="D23:D24">
    <cfRule type="expression" dxfId="479" priority="685">
      <formula>#REF!="Cooling"</formula>
    </cfRule>
  </conditionalFormatting>
  <conditionalFormatting sqref="D25">
    <cfRule type="expression" dxfId="478" priority="74">
      <formula>#REF!="Cooling"</formula>
    </cfRule>
  </conditionalFormatting>
  <conditionalFormatting sqref="D27">
    <cfRule type="expression" dxfId="477" priority="385">
      <formula>#REF!="Cooling"</formula>
    </cfRule>
  </conditionalFormatting>
  <conditionalFormatting sqref="D30">
    <cfRule type="expression" dxfId="476" priority="390">
      <formula>#REF!="Cooling"</formula>
    </cfRule>
  </conditionalFormatting>
  <conditionalFormatting sqref="D32">
    <cfRule type="expression" dxfId="475" priority="103">
      <formula>#REF!="Cooling"</formula>
    </cfRule>
  </conditionalFormatting>
  <conditionalFormatting sqref="D34:D39">
    <cfRule type="expression" dxfId="474" priority="370">
      <formula>#REF!="Cooling"</formula>
    </cfRule>
  </conditionalFormatting>
  <conditionalFormatting sqref="D41:D42">
    <cfRule type="expression" dxfId="473" priority="73">
      <formula>#REF!="Cooling"</formula>
    </cfRule>
  </conditionalFormatting>
  <conditionalFormatting sqref="D46:D48">
    <cfRule type="expression" dxfId="472" priority="80">
      <formula>#REF!="Cooling"</formula>
    </cfRule>
  </conditionalFormatting>
  <conditionalFormatting sqref="D50">
    <cfRule type="expression" dxfId="471" priority="214">
      <formula>#REF!="Cooling"</formula>
    </cfRule>
  </conditionalFormatting>
  <conditionalFormatting sqref="D53">
    <cfRule type="expression" dxfId="470" priority="102">
      <formula>#REF!="Cooling"</formula>
    </cfRule>
  </conditionalFormatting>
  <conditionalFormatting sqref="D55">
    <cfRule type="expression" dxfId="469" priority="225">
      <formula>#REF!="Cooling"</formula>
    </cfRule>
  </conditionalFormatting>
  <conditionalFormatting sqref="D57:D62">
    <cfRule type="expression" dxfId="468" priority="201">
      <formula>#REF!="Cooling"</formula>
    </cfRule>
  </conditionalFormatting>
  <conditionalFormatting sqref="D64:D65">
    <cfRule type="expression" dxfId="467" priority="59">
      <formula>#REF!="Cooling"</formula>
    </cfRule>
  </conditionalFormatting>
  <conditionalFormatting sqref="D69:D71">
    <cfRule type="expression" dxfId="466" priority="71">
      <formula>#REF!="Cooling"</formula>
    </cfRule>
  </conditionalFormatting>
  <conditionalFormatting sqref="D73">
    <cfRule type="expression" dxfId="465" priority="183">
      <formula>#REF!="Cooling"</formula>
    </cfRule>
  </conditionalFormatting>
  <conditionalFormatting sqref="D76">
    <cfRule type="expression" dxfId="464" priority="101">
      <formula>#REF!="Cooling"</formula>
    </cfRule>
  </conditionalFormatting>
  <conditionalFormatting sqref="D78">
    <cfRule type="expression" dxfId="463" priority="194">
      <formula>#REF!="Cooling"</formula>
    </cfRule>
  </conditionalFormatting>
  <conditionalFormatting sqref="D80:D85">
    <cfRule type="expression" dxfId="462" priority="170">
      <formula>#REF!="Cooling"</formula>
    </cfRule>
  </conditionalFormatting>
  <conditionalFormatting sqref="D87:D88">
    <cfRule type="expression" dxfId="461" priority="58">
      <formula>#REF!="Cooling"</formula>
    </cfRule>
  </conditionalFormatting>
  <conditionalFormatting sqref="D92:D94">
    <cfRule type="expression" dxfId="460" priority="89">
      <formula>#REF!="Cooling"</formula>
    </cfRule>
  </conditionalFormatting>
  <conditionalFormatting sqref="D96">
    <cfRule type="expression" dxfId="459" priority="152">
      <formula>#REF!="Cooling"</formula>
    </cfRule>
  </conditionalFormatting>
  <conditionalFormatting sqref="D99">
    <cfRule type="expression" dxfId="458" priority="100">
      <formula>#REF!="Cooling"</formula>
    </cfRule>
  </conditionalFormatting>
  <conditionalFormatting sqref="D101">
    <cfRule type="expression" dxfId="457" priority="163">
      <formula>#REF!="Cooling"</formula>
    </cfRule>
  </conditionalFormatting>
  <conditionalFormatting sqref="D103:D108">
    <cfRule type="expression" dxfId="456" priority="139">
      <formula>#REF!="Cooling"</formula>
    </cfRule>
  </conditionalFormatting>
  <conditionalFormatting sqref="D110:D111">
    <cfRule type="expression" dxfId="455" priority="57">
      <formula>#REF!="Cooling"</formula>
    </cfRule>
  </conditionalFormatting>
  <conditionalFormatting sqref="D115:D117">
    <cfRule type="expression" dxfId="454" priority="95">
      <formula>#REF!="Cooling"</formula>
    </cfRule>
  </conditionalFormatting>
  <conditionalFormatting sqref="D119">
    <cfRule type="expression" dxfId="453" priority="121">
      <formula>#REF!="Cooling"</formula>
    </cfRule>
  </conditionalFormatting>
  <conditionalFormatting sqref="D122">
    <cfRule type="expression" dxfId="452" priority="99">
      <formula>#REF!="Cooling"</formula>
    </cfRule>
  </conditionalFormatting>
  <conditionalFormatting sqref="D124">
    <cfRule type="expression" dxfId="451" priority="132">
      <formula>#REF!="Cooling"</formula>
    </cfRule>
  </conditionalFormatting>
  <conditionalFormatting sqref="D126:D131">
    <cfRule type="expression" dxfId="450" priority="108">
      <formula>#REF!="Cooling"</formula>
    </cfRule>
  </conditionalFormatting>
  <conditionalFormatting sqref="D133:D134">
    <cfRule type="expression" dxfId="449" priority="56">
      <formula>#REF!="Cooling"</formula>
    </cfRule>
  </conditionalFormatting>
  <conditionalFormatting sqref="H27">
    <cfRule type="expression" dxfId="448" priority="383">
      <formula>#REF!="Cooling"</formula>
    </cfRule>
  </conditionalFormatting>
  <conditionalFormatting sqref="H32">
    <cfRule type="expression" dxfId="447" priority="389">
      <formula>#REF!="Cooling"</formula>
    </cfRule>
  </conditionalFormatting>
  <conditionalFormatting sqref="H34">
    <cfRule type="expression" dxfId="446" priority="382">
      <formula>#REF!="Cooling"</formula>
    </cfRule>
  </conditionalFormatting>
  <conditionalFormatting sqref="H36 H37:I37">
    <cfRule type="expression" dxfId="445" priority="381">
      <formula>#REF!="Cooling"</formula>
    </cfRule>
  </conditionalFormatting>
  <conditionalFormatting sqref="H38">
    <cfRule type="expression" dxfId="444" priority="369">
      <formula>#REF!="Cooling"</formula>
    </cfRule>
  </conditionalFormatting>
  <conditionalFormatting sqref="H41">
    <cfRule type="expression" dxfId="443" priority="72">
      <formula>#REF!="Cooling"</formula>
    </cfRule>
  </conditionalFormatting>
  <conditionalFormatting sqref="H50">
    <cfRule type="expression" dxfId="442" priority="212">
      <formula>#REF!="Cooling"</formula>
    </cfRule>
  </conditionalFormatting>
  <conditionalFormatting sqref="H55">
    <cfRule type="expression" dxfId="441" priority="217">
      <formula>#REF!="Cooling"</formula>
    </cfRule>
  </conditionalFormatting>
  <conditionalFormatting sqref="H57">
    <cfRule type="expression" dxfId="440" priority="211">
      <formula>#REF!="Cooling"</formula>
    </cfRule>
  </conditionalFormatting>
  <conditionalFormatting sqref="H59 H60:I60">
    <cfRule type="expression" dxfId="439" priority="210">
      <formula>#REF!="Cooling"</formula>
    </cfRule>
  </conditionalFormatting>
  <conditionalFormatting sqref="H61">
    <cfRule type="expression" dxfId="438" priority="77">
      <formula>#REF!="Cooling"</formula>
    </cfRule>
  </conditionalFormatting>
  <conditionalFormatting sqref="H64">
    <cfRule type="expression" dxfId="437" priority="75">
      <formula>#REF!="Cooling"</formula>
    </cfRule>
  </conditionalFormatting>
  <conditionalFormatting sqref="H73">
    <cfRule type="expression" dxfId="436" priority="181">
      <formula>#REF!="Cooling"</formula>
    </cfRule>
  </conditionalFormatting>
  <conditionalFormatting sqref="H78">
    <cfRule type="expression" dxfId="435" priority="186">
      <formula>#REF!="Cooling"</formula>
    </cfRule>
  </conditionalFormatting>
  <conditionalFormatting sqref="H80">
    <cfRule type="expression" dxfId="434" priority="180">
      <formula>#REF!="Cooling"</formula>
    </cfRule>
  </conditionalFormatting>
  <conditionalFormatting sqref="H82 H83:I83">
    <cfRule type="expression" dxfId="433" priority="179">
      <formula>#REF!="Cooling"</formula>
    </cfRule>
  </conditionalFormatting>
  <conditionalFormatting sqref="H84">
    <cfRule type="expression" dxfId="432" priority="39">
      <formula>#REF!="Cooling"</formula>
    </cfRule>
  </conditionalFormatting>
  <conditionalFormatting sqref="H87">
    <cfRule type="expression" dxfId="431" priority="91">
      <formula>#REF!="Cooling"</formula>
    </cfRule>
  </conditionalFormatting>
  <conditionalFormatting sqref="H96">
    <cfRule type="expression" dxfId="430" priority="150">
      <formula>#REF!="Cooling"</formula>
    </cfRule>
  </conditionalFormatting>
  <conditionalFormatting sqref="H101">
    <cfRule type="expression" dxfId="429" priority="155">
      <formula>#REF!="Cooling"</formula>
    </cfRule>
  </conditionalFormatting>
  <conditionalFormatting sqref="H103">
    <cfRule type="expression" dxfId="428" priority="149">
      <formula>#REF!="Cooling"</formula>
    </cfRule>
  </conditionalFormatting>
  <conditionalFormatting sqref="H105 H106:I106">
    <cfRule type="expression" dxfId="427" priority="148">
      <formula>#REF!="Cooling"</formula>
    </cfRule>
  </conditionalFormatting>
  <conditionalFormatting sqref="H107">
    <cfRule type="expression" dxfId="426" priority="38">
      <formula>#REF!="Cooling"</formula>
    </cfRule>
  </conditionalFormatting>
  <conditionalFormatting sqref="H110">
    <cfRule type="expression" dxfId="425" priority="87">
      <formula>#REF!="Cooling"</formula>
    </cfRule>
  </conditionalFormatting>
  <conditionalFormatting sqref="H119">
    <cfRule type="expression" dxfId="424" priority="119">
      <formula>#REF!="Cooling"</formula>
    </cfRule>
  </conditionalFormatting>
  <conditionalFormatting sqref="H124">
    <cfRule type="expression" dxfId="423" priority="124">
      <formula>#REF!="Cooling"</formula>
    </cfRule>
  </conditionalFormatting>
  <conditionalFormatting sqref="H126">
    <cfRule type="expression" dxfId="422" priority="118">
      <formula>#REF!="Cooling"</formula>
    </cfRule>
  </conditionalFormatting>
  <conditionalFormatting sqref="H128 H129:I129">
    <cfRule type="expression" dxfId="421" priority="117">
      <formula>#REF!="Cooling"</formula>
    </cfRule>
  </conditionalFormatting>
  <conditionalFormatting sqref="H130">
    <cfRule type="expression" dxfId="420" priority="37">
      <formula>#REF!="Cooling"</formula>
    </cfRule>
  </conditionalFormatting>
  <conditionalFormatting sqref="H133">
    <cfRule type="expression" dxfId="419" priority="105">
      <formula>#REF!="Cooling"</formula>
    </cfRule>
  </conditionalFormatting>
  <conditionalFormatting sqref="H35:I35">
    <cfRule type="expression" dxfId="418" priority="379">
      <formula>#REF!="Cooling"</formula>
    </cfRule>
  </conditionalFormatting>
  <conditionalFormatting sqref="H39:I39">
    <cfRule type="expression" dxfId="417" priority="378">
      <formula>#REF!="Cooling"</formula>
    </cfRule>
  </conditionalFormatting>
  <conditionalFormatting sqref="H42:I42">
    <cfRule type="expression" dxfId="416" priority="380">
      <formula>#REF!="Cooling"</formula>
    </cfRule>
  </conditionalFormatting>
  <conditionalFormatting sqref="H58:I58">
    <cfRule type="expression" dxfId="415" priority="208">
      <formula>#REF!="Cooling"</formula>
    </cfRule>
  </conditionalFormatting>
  <conditionalFormatting sqref="H62:I62">
    <cfRule type="expression" dxfId="414" priority="207">
      <formula>#REF!="Cooling"</formula>
    </cfRule>
  </conditionalFormatting>
  <conditionalFormatting sqref="H65:I65">
    <cfRule type="expression" dxfId="413" priority="209">
      <formula>#REF!="Cooling"</formula>
    </cfRule>
  </conditionalFormatting>
  <conditionalFormatting sqref="H81:I81">
    <cfRule type="expression" dxfId="412" priority="177">
      <formula>#REF!="Cooling"</formula>
    </cfRule>
  </conditionalFormatting>
  <conditionalFormatting sqref="H85:I85">
    <cfRule type="expression" dxfId="411" priority="176">
      <formula>#REF!="Cooling"</formula>
    </cfRule>
  </conditionalFormatting>
  <conditionalFormatting sqref="H88:I88">
    <cfRule type="expression" dxfId="410" priority="178">
      <formula>#REF!="Cooling"</formula>
    </cfRule>
  </conditionalFormatting>
  <conditionalFormatting sqref="H104:I104">
    <cfRule type="expression" dxfId="409" priority="146">
      <formula>#REF!="Cooling"</formula>
    </cfRule>
  </conditionalFormatting>
  <conditionalFormatting sqref="H108:I108">
    <cfRule type="expression" dxfId="408" priority="145">
      <formula>#REF!="Cooling"</formula>
    </cfRule>
  </conditionalFormatting>
  <conditionalFormatting sqref="H111:I111">
    <cfRule type="expression" dxfId="407" priority="147">
      <formula>#REF!="Cooling"</formula>
    </cfRule>
  </conditionalFormatting>
  <conditionalFormatting sqref="H127:I127">
    <cfRule type="expression" dxfId="406" priority="115">
      <formula>#REF!="Cooling"</formula>
    </cfRule>
  </conditionalFormatting>
  <conditionalFormatting sqref="H131:I131">
    <cfRule type="expression" dxfId="405" priority="114">
      <formula>#REF!="Cooling"</formula>
    </cfRule>
  </conditionalFormatting>
  <conditionalFormatting sqref="H134:I134">
    <cfRule type="expression" dxfId="404" priority="116">
      <formula>#REF!="Cooling"</formula>
    </cfRule>
  </conditionalFormatting>
  <conditionalFormatting sqref="I20 L24">
    <cfRule type="expression" dxfId="403" priority="727">
      <formula>#REF!="Cooling"</formula>
    </cfRule>
  </conditionalFormatting>
  <conditionalFormatting sqref="I24">
    <cfRule type="expression" dxfId="402" priority="391">
      <formula>#REF!="Cooling"</formula>
    </cfRule>
  </conditionalFormatting>
  <conditionalFormatting sqref="I47">
    <cfRule type="expression" dxfId="401" priority="219">
      <formula>#REF!="Cooling"</formula>
    </cfRule>
  </conditionalFormatting>
  <conditionalFormatting sqref="I70">
    <cfRule type="expression" dxfId="400" priority="188">
      <formula>#REF!="Cooling"</formula>
    </cfRule>
  </conditionalFormatting>
  <conditionalFormatting sqref="I93">
    <cfRule type="expression" dxfId="399" priority="157">
      <formula>#REF!="Cooling"</formula>
    </cfRule>
  </conditionalFormatting>
  <conditionalFormatting sqref="I116">
    <cfRule type="expression" dxfId="398" priority="126">
      <formula>#REF!="Cooling"</formula>
    </cfRule>
  </conditionalFormatting>
  <conditionalFormatting sqref="K35">
    <cfRule type="expression" dxfId="397" priority="716">
      <formula>#REF!="Cooling"</formula>
    </cfRule>
  </conditionalFormatting>
  <conditionalFormatting sqref="K58">
    <cfRule type="expression" dxfId="396" priority="227">
      <formula>#REF!="Cooling"</formula>
    </cfRule>
  </conditionalFormatting>
  <conditionalFormatting sqref="K81">
    <cfRule type="expression" dxfId="395" priority="196">
      <formula>#REF!="Cooling"</formula>
    </cfRule>
  </conditionalFormatting>
  <conditionalFormatting sqref="K104">
    <cfRule type="expression" dxfId="394" priority="165">
      <formula>#REF!="Cooling"</formula>
    </cfRule>
  </conditionalFormatting>
  <conditionalFormatting sqref="K127">
    <cfRule type="expression" dxfId="393" priority="134">
      <formula>#REF!="Cooling"</formula>
    </cfRule>
  </conditionalFormatting>
  <conditionalFormatting sqref="L19:L20">
    <cfRule type="expression" dxfId="392" priority="364">
      <formula>#REF!="Cooling"</formula>
    </cfRule>
  </conditionalFormatting>
  <conditionalFormatting sqref="L27">
    <cfRule type="expression" dxfId="391" priority="384">
      <formula>#REF!="Cooling"</formula>
    </cfRule>
  </conditionalFormatting>
  <conditionalFormatting sqref="L32">
    <cfRule type="expression" dxfId="390" priority="387">
      <formula>#REF!="Cooling"</formula>
    </cfRule>
  </conditionalFormatting>
  <conditionalFormatting sqref="L34">
    <cfRule type="expression" dxfId="389" priority="376">
      <formula>#REF!="Cooling"</formula>
    </cfRule>
  </conditionalFormatting>
  <conditionalFormatting sqref="L36:L38">
    <cfRule type="expression" dxfId="388" priority="374">
      <formula>#REF!="Cooling"</formula>
    </cfRule>
  </conditionalFormatting>
  <conditionalFormatting sqref="L41">
    <cfRule type="expression" dxfId="387" priority="372">
      <formula>#REF!="Cooling"</formula>
    </cfRule>
  </conditionalFormatting>
  <conditionalFormatting sqref="L47">
    <cfRule type="expression" dxfId="386" priority="22">
      <formula>#REF!="Cooling"</formula>
    </cfRule>
  </conditionalFormatting>
  <conditionalFormatting sqref="L50">
    <cfRule type="expression" dxfId="385" priority="213">
      <formula>#REF!="Cooling"</formula>
    </cfRule>
  </conditionalFormatting>
  <conditionalFormatting sqref="L55">
    <cfRule type="expression" dxfId="384" priority="216">
      <formula>#REF!="Cooling"</formula>
    </cfRule>
  </conditionalFormatting>
  <conditionalFormatting sqref="L57">
    <cfRule type="expression" dxfId="383" priority="206">
      <formula>#REF!="Cooling"</formula>
    </cfRule>
  </conditionalFormatting>
  <conditionalFormatting sqref="L59:L61">
    <cfRule type="expression" dxfId="382" priority="205">
      <formula>#REF!="Cooling"</formula>
    </cfRule>
  </conditionalFormatting>
  <conditionalFormatting sqref="L64">
    <cfRule type="expression" dxfId="381" priority="203">
      <formula>#REF!="Cooling"</formula>
    </cfRule>
  </conditionalFormatting>
  <conditionalFormatting sqref="L70">
    <cfRule type="expression" dxfId="380" priority="17">
      <formula>#REF!="Cooling"</formula>
    </cfRule>
  </conditionalFormatting>
  <conditionalFormatting sqref="L73">
    <cfRule type="expression" dxfId="379" priority="182">
      <formula>#REF!="Cooling"</formula>
    </cfRule>
  </conditionalFormatting>
  <conditionalFormatting sqref="L78">
    <cfRule type="expression" dxfId="378" priority="185">
      <formula>#REF!="Cooling"</formula>
    </cfRule>
  </conditionalFormatting>
  <conditionalFormatting sqref="L80">
    <cfRule type="expression" dxfId="377" priority="175">
      <formula>#REF!="Cooling"</formula>
    </cfRule>
  </conditionalFormatting>
  <conditionalFormatting sqref="L82:L84">
    <cfRule type="expression" dxfId="376" priority="174">
      <formula>#REF!="Cooling"</formula>
    </cfRule>
  </conditionalFormatting>
  <conditionalFormatting sqref="L87">
    <cfRule type="expression" dxfId="375" priority="172">
      <formula>#REF!="Cooling"</formula>
    </cfRule>
  </conditionalFormatting>
  <conditionalFormatting sqref="L93">
    <cfRule type="expression" dxfId="374" priority="12">
      <formula>#REF!="Cooling"</formula>
    </cfRule>
  </conditionalFormatting>
  <conditionalFormatting sqref="L96">
    <cfRule type="expression" dxfId="373" priority="151">
      <formula>#REF!="Cooling"</formula>
    </cfRule>
  </conditionalFormatting>
  <conditionalFormatting sqref="L101">
    <cfRule type="expression" dxfId="372" priority="154">
      <formula>#REF!="Cooling"</formula>
    </cfRule>
  </conditionalFormatting>
  <conditionalFormatting sqref="L103">
    <cfRule type="expression" dxfId="371" priority="144">
      <formula>#REF!="Cooling"</formula>
    </cfRule>
  </conditionalFormatting>
  <conditionalFormatting sqref="L105:L107">
    <cfRule type="expression" dxfId="370" priority="143">
      <formula>#REF!="Cooling"</formula>
    </cfRule>
  </conditionalFormatting>
  <conditionalFormatting sqref="L110">
    <cfRule type="expression" dxfId="369" priority="141">
      <formula>#REF!="Cooling"</formula>
    </cfRule>
  </conditionalFormatting>
  <conditionalFormatting sqref="L116">
    <cfRule type="expression" dxfId="368" priority="7">
      <formula>#REF!="Cooling"</formula>
    </cfRule>
  </conditionalFormatting>
  <conditionalFormatting sqref="L119">
    <cfRule type="expression" dxfId="367" priority="120">
      <formula>#REF!="Cooling"</formula>
    </cfRule>
  </conditionalFormatting>
  <conditionalFormatting sqref="L124">
    <cfRule type="expression" dxfId="366" priority="123">
      <formula>#REF!="Cooling"</formula>
    </cfRule>
  </conditionalFormatting>
  <conditionalFormatting sqref="L126">
    <cfRule type="expression" dxfId="365" priority="113">
      <formula>#REF!="Cooling"</formula>
    </cfRule>
  </conditionalFormatting>
  <conditionalFormatting sqref="L128:L130">
    <cfRule type="expression" dxfId="364" priority="112">
      <formula>#REF!="Cooling"</formula>
    </cfRule>
  </conditionalFormatting>
  <conditionalFormatting sqref="L133">
    <cfRule type="expression" dxfId="363" priority="110">
      <formula>#REF!="Cooling"</formula>
    </cfRule>
  </conditionalFormatting>
  <conditionalFormatting sqref="L23:M23">
    <cfRule type="expression" dxfId="362" priority="86">
      <formula>$L$23="Missing Cost Info"</formula>
    </cfRule>
    <cfRule type="expression" dxfId="361" priority="69">
      <formula>$L$23="DNQ"</formula>
    </cfRule>
  </conditionalFormatting>
  <conditionalFormatting sqref="L25:M25">
    <cfRule type="expression" dxfId="360" priority="40">
      <formula>$L$23="DNQ"</formula>
    </cfRule>
    <cfRule type="expression" dxfId="359" priority="41">
      <formula>$L$23="Missing Cost Info"</formula>
    </cfRule>
  </conditionalFormatting>
  <conditionalFormatting sqref="L46:M46">
    <cfRule type="expression" dxfId="358" priority="2">
      <formula>$L$46="DNQ"</formula>
    </cfRule>
  </conditionalFormatting>
  <conditionalFormatting sqref="L48:M48">
    <cfRule type="expression" dxfId="357" priority="19">
      <formula>$L$46="Missing Cost Info"</formula>
    </cfRule>
  </conditionalFormatting>
  <conditionalFormatting sqref="L69:M69">
    <cfRule type="expression" dxfId="356" priority="15">
      <formula>$L$69="DNQ"</formula>
    </cfRule>
  </conditionalFormatting>
  <conditionalFormatting sqref="L71:M71">
    <cfRule type="expression" dxfId="355" priority="14">
      <formula>$L$69="Missing Cost Info"</formula>
    </cfRule>
  </conditionalFormatting>
  <conditionalFormatting sqref="L92:M92">
    <cfRule type="expression" dxfId="354" priority="10">
      <formula>$L$92="DNQ"</formula>
    </cfRule>
  </conditionalFormatting>
  <conditionalFormatting sqref="L94:M94">
    <cfRule type="expression" dxfId="353" priority="9">
      <formula>$L$92="Missing Cost Info"</formula>
    </cfRule>
  </conditionalFormatting>
  <conditionalFormatting sqref="L115:M115">
    <cfRule type="expression" dxfId="352" priority="5">
      <formula>$L$115="DNQ"</formula>
    </cfRule>
  </conditionalFormatting>
  <conditionalFormatting sqref="L117:M117">
    <cfRule type="expression" dxfId="351" priority="4">
      <formula>$L$115="Missing Cost Info"</formula>
    </cfRule>
  </conditionalFormatting>
  <dataValidations count="4">
    <dataValidation type="decimal" allowBlank="1" showInputMessage="1" showErrorMessage="1" sqref="D101 H101 H124 H32 D55 H55 D78 H78 D124 D32" xr:uid="{00000000-0002-0000-0B00-000000000000}">
      <formula1>5</formula1>
      <formula2>150</formula2>
    </dataValidation>
    <dataValidation type="whole" allowBlank="1" showInputMessage="1" showErrorMessage="1" sqref="D27 L27 D96 L96 H96 H27 D50 L50 H50 D73 L73 H73 D119 L119 H119" xr:uid="{00000000-0002-0000-0B00-000001000000}">
      <formula1>1000</formula1>
      <formula2>500000</formula2>
    </dataValidation>
    <dataValidation operator="greaterThan" allowBlank="1" showInputMessage="1" showErrorMessage="1" sqref="L23:M23 L92:M92 L46:M46 L69:M69 L115:M115 L25:M25 L48:M48 L71:M71 L94:M94 L117:M117" xr:uid="{00000000-0002-0000-0B00-000002000000}"/>
    <dataValidation type="list" allowBlank="1" showInputMessage="1" showErrorMessage="1" sqref="D19:E19" xr:uid="{00000000-0002-0000-0B00-000003000000}">
      <formula1>Primary_Heat_Equipment</formula1>
    </dataValidation>
  </dataValidations>
  <pageMargins left="0.7" right="0.7" top="0.75" bottom="0.75" header="0.3" footer="0.3"/>
  <pageSetup scale="2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89"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2AFCB8B-7BFC-476F-94EE-2D69D53BF572}">
          <x14:formula1>
            <xm:f>'Integrated Controls'!$B$19:$B$23</xm:f>
          </x14:formula1>
          <xm:sqref>H38 H61 H84 H107 H130</xm:sqref>
        </x14:dataValidation>
        <x14:dataValidation type="list" allowBlank="1" showInputMessage="1" showErrorMessage="1" xr:uid="{4AC7ECDB-25F9-4803-A677-3168BE2C4061}">
          <x14:formula1>
            <xm:f>References!$Q$90:$Q$98</xm:f>
          </x14:formula1>
          <xm:sqref>L19:M19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142C41"/>
    <pageSetUpPr fitToPage="1"/>
  </sheetPr>
  <dimension ref="A1:T40"/>
  <sheetViews>
    <sheetView showGridLines="0" zoomScaleNormal="100" workbookViewId="0"/>
  </sheetViews>
  <sheetFormatPr defaultColWidth="0" defaultRowHeight="14.5"/>
  <cols>
    <col min="1" max="1" width="4" style="39" customWidth="1"/>
    <col min="2" max="2" width="7.54296875" style="39" customWidth="1"/>
    <col min="3" max="3" width="28.1796875" style="39" customWidth="1"/>
    <col min="4" max="4" width="24.453125" style="39" customWidth="1"/>
    <col min="5" max="5" width="38.81640625" style="39" customWidth="1"/>
    <col min="6" max="6" width="29.54296875" style="39" customWidth="1"/>
    <col min="7" max="7" width="28.1796875" style="39" customWidth="1"/>
    <col min="8" max="9" width="33.81640625" style="39" customWidth="1"/>
    <col min="10" max="10" width="5.54296875" style="39" customWidth="1"/>
    <col min="11" max="11" width="5.54296875" style="39" hidden="1" customWidth="1"/>
    <col min="12" max="16384" width="8.81640625" style="39" hidden="1"/>
  </cols>
  <sheetData>
    <row r="1" spans="1:20" s="162" customFormat="1" ht="11.15" customHeight="1">
      <c r="A1" s="1129"/>
      <c r="B1" s="1130"/>
      <c r="C1" s="1129"/>
      <c r="D1" s="1129"/>
      <c r="E1" s="1129"/>
      <c r="F1" s="1129"/>
      <c r="G1" s="1129"/>
      <c r="H1" s="1133"/>
      <c r="I1" s="1133"/>
      <c r="J1" s="1133"/>
    </row>
    <row r="2" spans="1:20" s="162" customFormat="1" ht="60" customHeight="1">
      <c r="A2" s="1129"/>
      <c r="B2" s="1137" t="str">
        <f>Development!$A$3&amp;" Residential Efficiency Program"</f>
        <v>2024 Residential Efficiency Program</v>
      </c>
      <c r="C2" s="1131"/>
      <c r="D2" s="1129"/>
      <c r="E2" s="1129"/>
      <c r="F2" s="1129"/>
      <c r="G2" s="1129"/>
      <c r="H2" s="1133"/>
      <c r="I2" s="1133"/>
      <c r="J2" s="1133"/>
      <c r="K2" s="1141"/>
      <c r="L2" s="1141"/>
      <c r="M2" s="1141"/>
      <c r="N2" s="1141"/>
      <c r="O2" s="1141"/>
      <c r="P2" s="1141"/>
      <c r="Q2" s="1141"/>
      <c r="R2" s="1141"/>
      <c r="S2" s="1141"/>
      <c r="T2" s="1141"/>
    </row>
    <row r="3" spans="1:20" s="162" customFormat="1" ht="60" customHeight="1" thickBot="1">
      <c r="A3" s="1129"/>
      <c r="B3" s="1134" t="str">
        <f>"Integrated Controls and Dual Fuel Thermostat Worksheet, Version "&amp;Development!A2</f>
        <v>Integrated Controls and Dual Fuel Thermostat Worksheet, Version 3.0</v>
      </c>
      <c r="C3" s="1129"/>
      <c r="D3" s="1129"/>
      <c r="E3" s="1129"/>
      <c r="F3" s="1129"/>
      <c r="G3" s="1129"/>
      <c r="H3" s="1133"/>
      <c r="I3" s="1133"/>
      <c r="J3" s="1142"/>
      <c r="K3" s="1143"/>
      <c r="L3" s="1143"/>
      <c r="M3" s="1143"/>
      <c r="N3" s="1143"/>
      <c r="O3" s="1143"/>
      <c r="P3" s="1143"/>
      <c r="Q3" s="1143"/>
      <c r="R3" s="1143"/>
      <c r="S3" s="1143"/>
      <c r="T3" s="1143"/>
    </row>
    <row r="4" spans="1:20" ht="49.4" customHeight="1" thickTop="1">
      <c r="A4" s="781"/>
      <c r="B4" s="1678" t="s">
        <v>2970</v>
      </c>
      <c r="C4" s="1678"/>
      <c r="D4" s="1678"/>
      <c r="E4" s="1678"/>
      <c r="F4" s="1678"/>
      <c r="G4" s="1678"/>
      <c r="H4" s="1678"/>
      <c r="I4" s="1678"/>
      <c r="J4" s="461"/>
    </row>
    <row r="5" spans="1:20" ht="22.5" customHeight="1">
      <c r="B5" s="196" t="s">
        <v>27</v>
      </c>
      <c r="C5" s="972"/>
      <c r="D5" s="972"/>
      <c r="E5" s="972"/>
      <c r="F5" s="972"/>
      <c r="G5" s="972"/>
      <c r="H5" s="972"/>
      <c r="I5" s="972"/>
    </row>
    <row r="6" spans="1:20" ht="22.5" customHeight="1">
      <c r="B6" s="196"/>
      <c r="C6" s="972"/>
      <c r="D6" s="972"/>
      <c r="E6" s="972"/>
      <c r="F6" s="972"/>
      <c r="G6" s="972"/>
      <c r="H6" s="972"/>
      <c r="I6" s="972"/>
    </row>
    <row r="7" spans="1:20" ht="22.5" customHeight="1">
      <c r="B7" s="196"/>
      <c r="C7" s="972"/>
      <c r="D7" s="972"/>
      <c r="E7" s="972"/>
      <c r="F7" s="972"/>
      <c r="G7" s="972"/>
      <c r="H7" s="972"/>
      <c r="I7" s="972"/>
    </row>
    <row r="8" spans="1:20">
      <c r="B8" s="975" t="s">
        <v>21</v>
      </c>
      <c r="C8" s="1679" t="s">
        <v>2960</v>
      </c>
      <c r="D8" s="1679"/>
      <c r="E8" s="1679"/>
      <c r="F8" s="1679"/>
    </row>
    <row r="9" spans="1:20" ht="17.149999999999999" customHeight="1">
      <c r="B9" s="975" t="s">
        <v>22</v>
      </c>
      <c r="C9" s="1679" t="s">
        <v>2961</v>
      </c>
      <c r="D9" s="1679"/>
      <c r="E9" s="1679"/>
      <c r="F9" s="1679"/>
      <c r="G9" s="1144" t="s">
        <v>1182</v>
      </c>
      <c r="H9" s="1144" t="s">
        <v>313</v>
      </c>
      <c r="I9" s="1144" t="s">
        <v>1881</v>
      </c>
    </row>
    <row r="10" spans="1:20" ht="17.5" customHeight="1">
      <c r="B10" s="975" t="s">
        <v>23</v>
      </c>
      <c r="C10" s="973" t="s">
        <v>2962</v>
      </c>
      <c r="D10" s="973"/>
      <c r="E10" s="973"/>
      <c r="F10" s="974"/>
      <c r="G10" s="456" t="s">
        <v>2598</v>
      </c>
      <c r="H10" s="458">
        <v>500</v>
      </c>
      <c r="I10" s="458">
        <v>750</v>
      </c>
    </row>
    <row r="11" spans="1:20" ht="15" customHeight="1">
      <c r="B11" s="976"/>
      <c r="C11" s="1680" t="s">
        <v>2963</v>
      </c>
      <c r="D11" s="1681"/>
      <c r="E11" s="1681"/>
      <c r="F11" s="1682"/>
      <c r="G11" s="456" t="s">
        <v>2599</v>
      </c>
      <c r="H11" s="458">
        <v>500</v>
      </c>
      <c r="I11" s="458">
        <v>750</v>
      </c>
    </row>
    <row r="12" spans="1:20" ht="41.15" customHeight="1">
      <c r="B12" s="976"/>
      <c r="C12" s="1681"/>
      <c r="D12" s="1681"/>
      <c r="E12" s="1681"/>
      <c r="F12" s="1682"/>
      <c r="G12" s="456" t="s">
        <v>1044</v>
      </c>
      <c r="H12" s="458">
        <v>500</v>
      </c>
      <c r="I12" s="458">
        <v>750</v>
      </c>
    </row>
    <row r="13" spans="1:20" ht="15" customHeight="1">
      <c r="B13" s="976" t="s">
        <v>24</v>
      </c>
      <c r="C13" s="973" t="s">
        <v>3038</v>
      </c>
      <c r="D13" s="973"/>
      <c r="E13" s="977"/>
      <c r="G13" s="456" t="s">
        <v>1928</v>
      </c>
      <c r="H13" s="458">
        <v>350</v>
      </c>
      <c r="I13" s="458">
        <v>350</v>
      </c>
    </row>
    <row r="14" spans="1:20">
      <c r="C14" s="200" t="s">
        <v>13882</v>
      </c>
      <c r="D14" s="973"/>
      <c r="E14" s="977"/>
    </row>
    <row r="15" spans="1:20" ht="18.5">
      <c r="B15" s="976" t="s">
        <v>25</v>
      </c>
      <c r="C15" s="973" t="s">
        <v>2019</v>
      </c>
      <c r="D15" s="979"/>
      <c r="E15" s="980"/>
      <c r="F15" s="459"/>
    </row>
    <row r="16" spans="1:20" ht="17.5" customHeight="1">
      <c r="B16" s="976" t="s">
        <v>33</v>
      </c>
      <c r="C16" s="978" t="s">
        <v>2615</v>
      </c>
      <c r="D16" s="973"/>
      <c r="E16" s="981"/>
      <c r="F16" s="460"/>
    </row>
    <row r="17" spans="2:12" ht="38.5" customHeight="1">
      <c r="B17" s="1042" t="s">
        <v>26</v>
      </c>
      <c r="C17" s="1043" t="s">
        <v>3439</v>
      </c>
      <c r="E17" s="460"/>
      <c r="F17" s="460"/>
    </row>
    <row r="18" spans="2:12" ht="28.4" customHeight="1">
      <c r="C18" s="1676" t="s">
        <v>1040</v>
      </c>
      <c r="D18" s="1677"/>
      <c r="E18" s="1145" t="s">
        <v>76</v>
      </c>
      <c r="F18" s="1146" t="s">
        <v>381</v>
      </c>
      <c r="G18" s="1146" t="s">
        <v>74</v>
      </c>
      <c r="H18" s="1146" t="s">
        <v>75</v>
      </c>
      <c r="I18" s="1146" t="s">
        <v>313</v>
      </c>
      <c r="J18" s="455"/>
    </row>
    <row r="19" spans="2:12" ht="30" customHeight="1">
      <c r="B19" s="39" t="s">
        <v>144</v>
      </c>
      <c r="C19" s="1674"/>
      <c r="D19" s="1675"/>
      <c r="E19" s="457"/>
      <c r="F19" s="264"/>
      <c r="G19" s="264"/>
      <c r="H19" s="264"/>
      <c r="I19" s="113">
        <f>IF(OR(C19="",E19="",F19="",G19="",H19=""),0,IF('Heat Pump Costs'!AH14="",0,Qualifying_Index!S68))</f>
        <v>0</v>
      </c>
      <c r="J19" s="162"/>
    </row>
    <row r="20" spans="2:12" ht="30" customHeight="1">
      <c r="B20" s="39" t="s">
        <v>146</v>
      </c>
      <c r="C20" s="1674"/>
      <c r="D20" s="1675"/>
      <c r="E20" s="457"/>
      <c r="F20" s="264"/>
      <c r="G20" s="264"/>
      <c r="H20" s="264"/>
      <c r="I20" s="113">
        <f>IF(OR(C20="",E20="",F20="",G20="",H20=""),0,IF('Heat Pump Costs'!AH15="",0,Qualifying_Index!S69))</f>
        <v>0</v>
      </c>
      <c r="K20" s="162"/>
      <c r="L20" s="113" t="e">
        <f>IF(OR(C19="",E20="",G20="",,#REF!="",I20=""),"",35)</f>
        <v>#REF!</v>
      </c>
    </row>
    <row r="21" spans="2:12" ht="30" customHeight="1">
      <c r="B21" s="39" t="s">
        <v>155</v>
      </c>
      <c r="C21" s="1674"/>
      <c r="D21" s="1675"/>
      <c r="E21" s="457"/>
      <c r="F21" s="264"/>
      <c r="G21" s="264"/>
      <c r="H21" s="264"/>
      <c r="I21" s="113">
        <f>IF(OR(C21="",E21="",F21="",G21="",H21=""),0,IF('Heat Pump Costs'!AH16="",0,Qualifying_Index!S70))</f>
        <v>0</v>
      </c>
      <c r="K21" s="113" t="e">
        <f>IF(OR(B21="",D21="",F21="",,#REF!="",H21=""),"",35)</f>
        <v>#REF!</v>
      </c>
    </row>
    <row r="22" spans="2:12" ht="30" customHeight="1">
      <c r="B22" s="39" t="s">
        <v>2624</v>
      </c>
      <c r="C22" s="1674"/>
      <c r="D22" s="1675"/>
      <c r="E22" s="457"/>
      <c r="F22" s="264"/>
      <c r="G22" s="264"/>
      <c r="H22" s="264"/>
      <c r="I22" s="113">
        <f>IF(OR(C22="",E22="",F22="",G22="",H22=""),0,IF('Heat Pump Costs'!AH17="",0,Qualifying_Index!S71))</f>
        <v>0</v>
      </c>
      <c r="K22" s="113" t="e">
        <f>IF(OR(B22="",D22="",F22="",,#REF!="",H22=""),"",35)</f>
        <v>#REF!</v>
      </c>
    </row>
    <row r="23" spans="2:12" ht="30" customHeight="1">
      <c r="B23" s="39" t="s">
        <v>174</v>
      </c>
      <c r="C23" s="1674"/>
      <c r="D23" s="1675"/>
      <c r="E23" s="457"/>
      <c r="F23" s="264"/>
      <c r="G23" s="264"/>
      <c r="H23" s="264"/>
      <c r="I23" s="113">
        <f>IF(OR(C23="",E23="",F23="",G23="",H23=""),0,IF('Heat Pump Costs'!AH18="",0,Qualifying_Index!S72))</f>
        <v>0</v>
      </c>
      <c r="K23" s="113" t="e">
        <f>IF(OR(B23="",D23="",F23="",,#REF!="",H23=""),"",35)</f>
        <v>#REF!</v>
      </c>
    </row>
    <row r="24" spans="2:12" ht="30" hidden="1" customHeight="1">
      <c r="B24" s="39" t="s">
        <v>274</v>
      </c>
      <c r="C24" s="1674"/>
      <c r="D24" s="1675"/>
      <c r="E24" s="457"/>
      <c r="F24" s="264"/>
      <c r="G24" s="264"/>
      <c r="H24" s="264"/>
      <c r="I24" s="113">
        <f>IF(OR(C24="",E24="",F24="",G24="",H24=""),0,IF('Heat Pump Costs'!AH19="",0,Qualifying_Index!S73))</f>
        <v>0</v>
      </c>
      <c r="K24" s="113" t="e">
        <f>IF(OR(B24="",D24="",F24="",,#REF!="",H24=""),"",35)</f>
        <v>#REF!</v>
      </c>
    </row>
    <row r="25" spans="2:12" ht="30" hidden="1" customHeight="1">
      <c r="B25" s="39" t="s">
        <v>275</v>
      </c>
      <c r="C25" s="1674"/>
      <c r="D25" s="1675"/>
      <c r="E25" s="457"/>
      <c r="F25" s="264"/>
      <c r="G25" s="264"/>
      <c r="H25" s="264"/>
      <c r="I25" s="113">
        <f>IF(OR(C25="",E25="",F25="",G25="",H25=""),0,IF('Heat Pump Costs'!AH20="",0,Qualifying_Index!S74))</f>
        <v>0</v>
      </c>
      <c r="K25" s="113" t="e">
        <f>IF(OR(B25="",D25="",F25="",,#REF!="",H25=""),"",35)</f>
        <v>#REF!</v>
      </c>
    </row>
    <row r="26" spans="2:12" ht="30" hidden="1" customHeight="1">
      <c r="B26" s="39" t="s">
        <v>276</v>
      </c>
      <c r="C26" s="1674"/>
      <c r="D26" s="1675"/>
      <c r="E26" s="457"/>
      <c r="F26" s="264"/>
      <c r="G26" s="264"/>
      <c r="H26" s="264"/>
      <c r="I26" s="113">
        <f>IF(OR(C26="",E26="",F26="",G26="",H26=""),0,IF('Heat Pump Costs'!AH21="",0,Qualifying_Index!S75))</f>
        <v>0</v>
      </c>
      <c r="K26" s="113" t="e">
        <f>IF(OR(B26="",D26="",F26="",,#REF!="",H26=""),"",35)</f>
        <v>#REF!</v>
      </c>
    </row>
    <row r="27" spans="2:12" ht="30" hidden="1" customHeight="1">
      <c r="B27" s="39" t="s">
        <v>277</v>
      </c>
      <c r="C27" s="1674"/>
      <c r="D27" s="1675"/>
      <c r="E27" s="457"/>
      <c r="F27" s="264"/>
      <c r="G27" s="264"/>
      <c r="H27" s="264"/>
      <c r="I27" s="113">
        <f>IF(OR(C27="",E27="",F27="",G27="",H27=""),0,IF('Heat Pump Costs'!AH22="",0,Qualifying_Index!S76))</f>
        <v>0</v>
      </c>
      <c r="K27" s="113" t="e">
        <f>IF(OR(B27="",D27="",F27="",,#REF!="",H27=""),"",35)</f>
        <v>#REF!</v>
      </c>
    </row>
    <row r="28" spans="2:12" ht="30" hidden="1" customHeight="1">
      <c r="B28" s="39" t="s">
        <v>278</v>
      </c>
      <c r="C28" s="1674"/>
      <c r="D28" s="1675"/>
      <c r="E28" s="457"/>
      <c r="F28" s="264"/>
      <c r="G28" s="264"/>
      <c r="H28" s="264"/>
      <c r="I28" s="113">
        <f>IF(OR(C28="",E28="",F28="",G28="",H28=""),0,IF('Heat Pump Costs'!AH23="",0,Qualifying_Index!S77))</f>
        <v>0</v>
      </c>
      <c r="K28" s="113" t="e">
        <f>IF(OR(B28="",D28="",F28="",,#REF!="",H28=""),"",35)</f>
        <v>#REF!</v>
      </c>
    </row>
    <row r="29" spans="2:12" ht="15.5">
      <c r="I29" s="1013" t="str">
        <f>IF(AND(NOT(OR(C19="",E19="",F19="",G19="",H19="")),I19=0),"*Please enter cost on the Heat Pump Costs tab*","")</f>
        <v/>
      </c>
    </row>
    <row r="30" spans="2:12" ht="15.5">
      <c r="I30" s="1013" t="str">
        <f t="array" ref="I30">IF(AND(NOT(OR(C19="",E20="",F20="",G20="",H20="")),SUM(I19:I20=0)),"*Please enter cost on the Heat Pump Costs tab*","")</f>
        <v/>
      </c>
      <c r="K30" s="114">
        <f>SUM(J19:J28)</f>
        <v>0</v>
      </c>
    </row>
    <row r="32" spans="2:12" hidden="1"/>
    <row r="33" spans="2:10" hidden="1"/>
    <row r="34" spans="2:10" hidden="1"/>
    <row r="39" spans="2:10">
      <c r="B39" s="54"/>
      <c r="C39" s="54"/>
      <c r="D39" s="54"/>
      <c r="E39" s="54"/>
      <c r="F39" s="54"/>
      <c r="G39" s="54"/>
      <c r="H39" s="54"/>
      <c r="I39" s="54"/>
      <c r="J39" s="54"/>
    </row>
    <row r="40" spans="2:10">
      <c r="B40" s="192" t="s">
        <v>220</v>
      </c>
      <c r="D40" s="684" t="str">
        <f>Development!$A$2</f>
        <v>3.0</v>
      </c>
      <c r="H40" s="50" t="s">
        <v>1911</v>
      </c>
      <c r="I40" s="204" t="str">
        <f>Development!$A$4</f>
        <v>4.1.2024</v>
      </c>
      <c r="J40" s="204"/>
    </row>
  </sheetData>
  <sheetProtection algorithmName="SHA-512" hashValue="r54TXdqNYGObvDVtH0C576cAXFljD6+LCSvWcheMqz7Pn5VaCZt6DnP76tB7U6duVjEFU3dny7Yr+A56gyk2DA==" saltValue="nqRzbGrc6vt37ESEniB4HA==" spinCount="100000" sheet="1" objects="1" scenarios="1"/>
  <dataConsolidate/>
  <mergeCells count="15">
    <mergeCell ref="C26:D26"/>
    <mergeCell ref="C27:D27"/>
    <mergeCell ref="C28:D28"/>
    <mergeCell ref="C21:D21"/>
    <mergeCell ref="C22:D22"/>
    <mergeCell ref="C23:D23"/>
    <mergeCell ref="C24:D24"/>
    <mergeCell ref="C25:D25"/>
    <mergeCell ref="C20:D20"/>
    <mergeCell ref="C18:D18"/>
    <mergeCell ref="C19:D19"/>
    <mergeCell ref="B4:I4"/>
    <mergeCell ref="C8:F8"/>
    <mergeCell ref="C9:F9"/>
    <mergeCell ref="C11:F12"/>
  </mergeCells>
  <phoneticPr fontId="52" type="noConversion"/>
  <hyperlinks>
    <hyperlink ref="C14" r:id="rId1" xr:uid="{00000000-0004-0000-0A00-000000000000}"/>
  </hyperlinks>
  <pageMargins left="0.7" right="0.7" top="0.75" bottom="0.75" header="0.3" footer="0.3"/>
  <pageSetup scale="38" fitToHeight="3"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9E52442-1C85-4EAF-96CB-6F8495C3A53A}">
          <x14:formula1>
            <xm:f>References!$A$124:$A$128</xm:f>
          </x14:formula1>
          <xm:sqref>C19:D23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9A2B-2443-49E9-A2C7-8E090062B308}">
  <sheetPr codeName="Sheet46">
    <tabColor rgb="FF142C41"/>
  </sheetPr>
  <dimension ref="A1:AF241"/>
  <sheetViews>
    <sheetView showGridLines="0" zoomScale="80" zoomScaleNormal="80" zoomScaleSheetLayoutView="80" zoomScalePageLayoutView="60" workbookViewId="0"/>
  </sheetViews>
  <sheetFormatPr defaultColWidth="0" defaultRowHeight="0" customHeight="1" zeroHeight="1"/>
  <cols>
    <col min="1" max="1" width="3.81640625" style="39" customWidth="1"/>
    <col min="2" max="2" width="1.54296875" style="209" customWidth="1"/>
    <col min="3" max="3" width="49.453125" style="39" customWidth="1"/>
    <col min="4" max="4" width="34.54296875" style="39" customWidth="1"/>
    <col min="5" max="5" width="7.54296875" style="39" customWidth="1"/>
    <col min="6" max="6" width="41.54296875" style="39" customWidth="1"/>
    <col min="7" max="7" width="50.54296875" style="39" customWidth="1"/>
    <col min="8" max="8" width="11.7265625" style="39" customWidth="1"/>
    <col min="9" max="9" width="37.81640625" style="39" customWidth="1"/>
    <col min="10" max="10" width="7" style="39" customWidth="1"/>
    <col min="11" max="11" width="35.7265625" style="39" customWidth="1"/>
    <col min="12" max="13" width="6.54296875" style="39" customWidth="1"/>
    <col min="14" max="14" width="13.453125" style="39" customWidth="1"/>
    <col min="15" max="16" width="17.81640625" style="39" hidden="1" customWidth="1"/>
    <col min="17" max="17" width="16.81640625" style="39" hidden="1" customWidth="1"/>
    <col min="18" max="18" width="16" style="39" hidden="1" customWidth="1"/>
    <col min="19" max="19" width="15.81640625" style="39" hidden="1" customWidth="1"/>
    <col min="20" max="20" width="16.1796875" style="39" hidden="1" customWidth="1"/>
    <col min="21" max="21" width="24" style="39" hidden="1" customWidth="1"/>
    <col min="22" max="22" width="16.1796875" style="39" hidden="1" customWidth="1"/>
    <col min="23" max="26" width="15.81640625" style="39" hidden="1" customWidth="1"/>
    <col min="27" max="28" width="7.81640625" style="39" hidden="1" customWidth="1"/>
    <col min="29" max="29" width="11.81640625" style="39" hidden="1" customWidth="1"/>
    <col min="30" max="30" width="13.453125" style="39" hidden="1" customWidth="1"/>
    <col min="31" max="31" width="8.81640625" style="39" hidden="1" customWidth="1"/>
    <col min="32" max="32" width="11.1796875" style="39" hidden="1" customWidth="1"/>
    <col min="33" max="16384" width="8.81640625" style="39" hidden="1"/>
  </cols>
  <sheetData>
    <row r="1" spans="1:32" ht="60" customHeight="1">
      <c r="A1" s="1138"/>
      <c r="B1" s="1137" t="str">
        <f>Development!$A$3&amp;" Residential Efficiency Program"</f>
        <v>2024 Residential Efficiency Program</v>
      </c>
      <c r="C1" s="1129"/>
      <c r="D1" s="1129"/>
      <c r="E1" s="1129"/>
      <c r="F1" s="1129"/>
      <c r="G1" s="1129"/>
      <c r="H1" s="1264"/>
      <c r="I1" s="1264"/>
      <c r="J1" s="1264"/>
      <c r="K1" s="1264"/>
      <c r="L1" s="1133"/>
      <c r="M1" s="1133"/>
      <c r="N1" s="1133"/>
      <c r="O1" s="1133"/>
    </row>
    <row r="2" spans="1:32" ht="60" customHeight="1" thickBot="1">
      <c r="A2" s="1134"/>
      <c r="B2" s="1134" t="str">
        <f>"Air to Water Heat Pump Worksheet, Version "&amp;Development!A2</f>
        <v>Air to Water Heat Pump Worksheet, Version 3.0</v>
      </c>
      <c r="C2" s="1129"/>
      <c r="D2" s="1129"/>
      <c r="E2" s="1129"/>
      <c r="F2" s="1129"/>
      <c r="G2" s="1129"/>
      <c r="H2" s="1264"/>
      <c r="I2" s="1264"/>
      <c r="J2" s="1264"/>
      <c r="K2" s="1264"/>
      <c r="L2" s="1133"/>
      <c r="M2" s="1133"/>
      <c r="N2" s="1133"/>
      <c r="O2" s="1133"/>
    </row>
    <row r="3" spans="1:32" s="781" customFormat="1" ht="19" customHeight="1" thickTop="1">
      <c r="B3" s="830"/>
    </row>
    <row r="4" spans="1:32" ht="26" thickBot="1">
      <c r="B4" s="840" t="s">
        <v>2603</v>
      </c>
      <c r="C4" s="840"/>
      <c r="D4" s="21"/>
      <c r="E4" s="21"/>
      <c r="F4" s="21"/>
      <c r="G4" s="21"/>
      <c r="H4" s="21"/>
      <c r="I4" s="21"/>
      <c r="J4" s="21"/>
      <c r="K4" s="21"/>
      <c r="L4" s="21"/>
      <c r="M4" s="21"/>
      <c r="N4" s="21"/>
      <c r="O4" s="21" t="s">
        <v>1273</v>
      </c>
      <c r="P4" s="21"/>
      <c r="Q4" s="21"/>
      <c r="R4" s="21"/>
      <c r="S4" s="21"/>
      <c r="T4" s="21"/>
      <c r="U4" s="21"/>
      <c r="V4" s="21"/>
      <c r="W4" s="21"/>
      <c r="X4" s="21"/>
      <c r="Y4" s="21"/>
      <c r="Z4" s="21"/>
      <c r="AA4" s="21"/>
      <c r="AB4" s="21"/>
      <c r="AC4" s="21"/>
      <c r="AD4" s="21"/>
      <c r="AE4" s="21"/>
      <c r="AF4" s="21"/>
    </row>
    <row r="5" spans="1:32" ht="15" customHeight="1">
      <c r="B5" s="831"/>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row>
    <row r="6" spans="1:32" ht="23">
      <c r="A6" s="40"/>
      <c r="B6" s="1061" t="s">
        <v>12930</v>
      </c>
      <c r="H6" s="1062"/>
      <c r="I6" s="1062"/>
      <c r="J6" s="1062"/>
      <c r="K6" s="1062"/>
      <c r="L6" s="746"/>
      <c r="M6" s="746"/>
      <c r="N6" s="746"/>
      <c r="O6" s="746"/>
      <c r="P6" s="746"/>
      <c r="Q6" s="746"/>
      <c r="R6" s="746"/>
      <c r="S6" s="746"/>
      <c r="T6" s="746"/>
      <c r="U6" s="746"/>
      <c r="V6" s="746"/>
      <c r="W6" s="746"/>
      <c r="X6" s="746"/>
      <c r="Y6" s="746"/>
      <c r="Z6" s="746"/>
      <c r="AA6" s="746"/>
      <c r="AB6" s="746"/>
      <c r="AC6" s="746"/>
      <c r="AD6" s="746"/>
      <c r="AE6" s="746"/>
      <c r="AF6" s="746"/>
    </row>
    <row r="7" spans="1:32" ht="32.5" customHeight="1">
      <c r="A7" s="40"/>
      <c r="B7" s="1061"/>
      <c r="C7" s="1061"/>
      <c r="D7" s="1061"/>
      <c r="E7" s="1061"/>
      <c r="F7" s="1061"/>
      <c r="G7" s="1061"/>
      <c r="H7" s="1063"/>
      <c r="I7" s="1063"/>
      <c r="J7" s="1063"/>
      <c r="K7" s="1063"/>
      <c r="L7" s="746"/>
      <c r="M7" s="746"/>
      <c r="N7" s="746"/>
      <c r="O7" s="746"/>
      <c r="P7" s="746"/>
      <c r="Q7" s="746"/>
      <c r="R7" s="746"/>
      <c r="S7" s="746"/>
      <c r="T7" s="746"/>
      <c r="U7" s="746"/>
      <c r="V7" s="746"/>
      <c r="W7" s="746"/>
      <c r="X7" s="746"/>
      <c r="Y7" s="746"/>
      <c r="Z7" s="746"/>
      <c r="AA7" s="746"/>
      <c r="AB7" s="746"/>
      <c r="AC7" s="746"/>
      <c r="AD7" s="746"/>
      <c r="AE7" s="746"/>
      <c r="AF7" s="746"/>
    </row>
    <row r="8" spans="1:32" ht="35.5" customHeight="1">
      <c r="A8" s="40"/>
      <c r="C8" s="1662"/>
      <c r="D8" s="1662"/>
      <c r="E8" s="1662"/>
      <c r="F8" s="1662"/>
      <c r="G8" s="1662"/>
      <c r="H8" s="1061"/>
      <c r="I8" s="1061"/>
      <c r="J8" s="1061"/>
      <c r="K8" s="1061"/>
    </row>
    <row r="9" spans="1:32" ht="25.5" thickBot="1">
      <c r="A9" s="40"/>
      <c r="C9" s="1666" t="s">
        <v>13896</v>
      </c>
      <c r="D9" s="1666"/>
      <c r="E9" s="1666"/>
      <c r="F9" s="1666"/>
      <c r="G9" s="1666"/>
      <c r="H9" s="1666"/>
      <c r="I9" s="1666"/>
      <c r="J9" s="1666"/>
      <c r="K9" s="1666"/>
      <c r="L9" s="1666"/>
      <c r="M9" s="1666"/>
      <c r="N9"/>
    </row>
    <row r="10" spans="1:32" ht="43" customHeight="1" thickBot="1">
      <c r="C10" s="1690" t="s">
        <v>3558</v>
      </c>
      <c r="D10" s="1691"/>
      <c r="E10" s="1691"/>
      <c r="F10" s="1691"/>
      <c r="G10" s="1691"/>
      <c r="H10" s="1691"/>
      <c r="I10" s="1691"/>
      <c r="J10" s="1691"/>
      <c r="K10" s="1691"/>
      <c r="L10" s="1691"/>
      <c r="M10" s="1692"/>
      <c r="N10"/>
    </row>
    <row r="11" spans="1:32" ht="50.15" customHeight="1">
      <c r="A11" s="40"/>
      <c r="C11" s="1090" t="s">
        <v>3570</v>
      </c>
      <c r="D11" s="1362">
        <f>SUM(D40,D61,D82,D103,D124,'ASHP Equipment Information'!D41,'ASHP Equipment Information'!D64,'ASHP Equipment Information'!D87,'ASHP Equipment Information'!D110,'ASHP Equipment Information'!D133)</f>
        <v>0</v>
      </c>
      <c r="E11"/>
      <c r="F11" s="1091" t="s">
        <v>3571</v>
      </c>
      <c r="G11" s="1362">
        <f>SUM(G40,G61,G82,G103,G124,'ASHP Equipment Information'!H133,'ASHP Equipment Information'!H110,'ASHP Equipment Information'!H87,'ASHP Equipment Information'!H64,'ASHP Equipment Information'!H41)</f>
        <v>0</v>
      </c>
      <c r="H11"/>
      <c r="I11" s="1077" t="s">
        <v>14693</v>
      </c>
      <c r="J11" s="1077"/>
      <c r="K11" s="1364">
        <f>SUM(D25,D46,D67,D88,D109)</f>
        <v>0</v>
      </c>
      <c r="L11"/>
      <c r="M11" s="1052"/>
      <c r="N11"/>
    </row>
    <row r="12" spans="1:32" ht="20.149999999999999" customHeight="1">
      <c r="A12" s="40"/>
      <c r="C12" s="841"/>
      <c r="M12" s="430"/>
      <c r="N12"/>
    </row>
    <row r="13" spans="1:32" ht="50.15" customHeight="1">
      <c r="A13" s="40"/>
      <c r="C13" s="1092" t="s">
        <v>14691</v>
      </c>
      <c r="D13" s="1363">
        <f>SUM(Qualifying_Index!AK61:AK65)</f>
        <v>0</v>
      </c>
      <c r="E13"/>
      <c r="F13" s="1077" t="s">
        <v>14692</v>
      </c>
      <c r="G13" s="1363">
        <f>SUM(K25,K46,K67,K88,K109)</f>
        <v>0</v>
      </c>
      <c r="H13"/>
      <c r="I13" s="1077" t="s">
        <v>3572</v>
      </c>
      <c r="J13" s="1077"/>
      <c r="K13" s="1363">
        <f>IF(D25="",0,SUM(Qualifying_Index!AN32:AN36))</f>
        <v>0</v>
      </c>
      <c r="L13"/>
      <c r="M13" s="430"/>
      <c r="N13"/>
    </row>
    <row r="14" spans="1:32" ht="20.149999999999999" customHeight="1">
      <c r="A14" s="40"/>
      <c r="C14" s="1316"/>
      <c r="D14" s="47"/>
      <c r="E14"/>
      <c r="G14" s="1317"/>
      <c r="H14" s="47"/>
      <c r="I14" s="47"/>
      <c r="J14" s="47"/>
      <c r="K14"/>
      <c r="L14"/>
      <c r="M14" s="1318"/>
      <c r="N14"/>
    </row>
    <row r="15" spans="1:32" ht="50.15" customHeight="1">
      <c r="A15" s="40"/>
      <c r="C15" s="1092" t="s">
        <v>13962</v>
      </c>
      <c r="D15" s="1470">
        <f>Qualifying_Index!CV37</f>
        <v>0</v>
      </c>
      <c r="E15"/>
      <c r="F15" s="1077" t="s">
        <v>13898</v>
      </c>
      <c r="G15" s="1471">
        <f>Qualifying_Index!CY37</f>
        <v>0</v>
      </c>
      <c r="H15"/>
      <c r="M15" s="430"/>
      <c r="N15"/>
    </row>
    <row r="16" spans="1:32" ht="19.5" customHeight="1" thickBot="1">
      <c r="A16" s="40"/>
      <c r="C16" s="1053"/>
      <c r="D16" s="1066"/>
      <c r="E16" s="1066"/>
      <c r="F16" s="1066"/>
      <c r="G16" s="1066"/>
      <c r="H16" s="1066"/>
      <c r="I16" s="1066"/>
      <c r="J16" s="1066"/>
      <c r="K16" s="1066"/>
      <c r="L16" s="1066"/>
      <c r="M16" s="1054"/>
      <c r="N16"/>
    </row>
    <row r="17" spans="1:16" ht="19.5" customHeight="1" thickBot="1">
      <c r="A17" s="40"/>
      <c r="C17"/>
      <c r="D17"/>
      <c r="E17"/>
      <c r="F17"/>
      <c r="G17"/>
      <c r="H17"/>
      <c r="I17"/>
      <c r="J17"/>
      <c r="K17"/>
      <c r="L17"/>
      <c r="M17"/>
      <c r="N17"/>
    </row>
    <row r="18" spans="1:16" ht="43" customHeight="1" thickBot="1">
      <c r="A18" s="40"/>
      <c r="C18" s="1690" t="s">
        <v>3568</v>
      </c>
      <c r="D18" s="1691"/>
      <c r="E18" s="1691"/>
      <c r="F18" s="1691"/>
      <c r="G18" s="1691"/>
      <c r="H18" s="1691"/>
      <c r="I18" s="1691"/>
      <c r="J18" s="1691"/>
      <c r="K18" s="1691"/>
      <c r="L18" s="1691"/>
      <c r="M18" s="1692"/>
      <c r="N18"/>
    </row>
    <row r="19" spans="1:16" customFormat="1" ht="14.5" customHeight="1">
      <c r="C19" s="1051"/>
      <c r="M19" s="1052"/>
    </row>
    <row r="20" spans="1:16" ht="45" customHeight="1">
      <c r="A20" s="40"/>
      <c r="C20" s="1076" t="s">
        <v>13964</v>
      </c>
      <c r="D20" s="1689"/>
      <c r="E20" s="1689"/>
      <c r="F20"/>
      <c r="I20" s="1693" t="s">
        <v>13963</v>
      </c>
      <c r="J20" s="1693"/>
      <c r="K20" s="1378"/>
      <c r="L20"/>
      <c r="M20" s="430"/>
      <c r="N20"/>
    </row>
    <row r="21" spans="1:16" ht="19.5" customHeight="1" thickBot="1">
      <c r="A21" s="40"/>
      <c r="C21" s="1107"/>
      <c r="D21" s="1108"/>
      <c r="E21" s="1108"/>
      <c r="F21" s="1066"/>
      <c r="G21" s="929"/>
      <c r="H21" s="929"/>
      <c r="I21" s="1109"/>
      <c r="J21" s="1109"/>
      <c r="K21" s="1041"/>
      <c r="L21" s="1110"/>
      <c r="M21" s="1361"/>
      <c r="N21"/>
    </row>
    <row r="22" spans="1:16" ht="52" customHeight="1" thickBot="1">
      <c r="C22"/>
      <c r="D22"/>
      <c r="E22"/>
      <c r="F22"/>
      <c r="G22"/>
      <c r="H22"/>
      <c r="I22"/>
      <c r="J22"/>
      <c r="K22"/>
      <c r="L22"/>
      <c r="M22"/>
      <c r="N22"/>
    </row>
    <row r="23" spans="1:16" ht="43" customHeight="1">
      <c r="C23" s="1685" t="s">
        <v>13966</v>
      </c>
      <c r="D23" s="1686"/>
      <c r="E23" s="1686"/>
      <c r="F23" s="1686"/>
      <c r="G23" s="1686"/>
      <c r="H23" s="1686"/>
      <c r="I23" s="1686"/>
      <c r="J23" s="1686"/>
      <c r="K23" s="1686"/>
      <c r="L23" s="1686"/>
      <c r="M23" s="1687"/>
      <c r="N23"/>
      <c r="P23" s="39" t="e">
        <f>IF(References!$A$15=TRUE,Qualifying_Index!BO27,Qualifying_Index!BP27)</f>
        <v>#VALUE!</v>
      </c>
    </row>
    <row r="24" spans="1:16" ht="14.5" customHeight="1">
      <c r="C24" s="1372"/>
      <c r="D24" s="1365"/>
      <c r="E24" s="1365"/>
      <c r="F24" s="1365"/>
      <c r="G24" s="1365"/>
      <c r="H24" s="1365"/>
      <c r="I24" s="1365"/>
      <c r="J24" s="1365"/>
      <c r="K24" s="1365"/>
      <c r="L24" s="1365"/>
      <c r="M24" s="1373"/>
      <c r="N24"/>
    </row>
    <row r="25" spans="1:16" ht="43" customHeight="1">
      <c r="C25" s="1354" t="s">
        <v>12952</v>
      </c>
      <c r="D25" s="1359"/>
      <c r="E25" s="1365"/>
      <c r="H25" s="1365"/>
      <c r="I25" s="1684" t="s">
        <v>2153</v>
      </c>
      <c r="J25" s="1684"/>
      <c r="K25" s="1419" t="str">
        <f>IFERROR(IF(G27="","",IF(OR(G40="",D40="",G27=""),"Missing Info",IF(K40="Fail","DNQ",IF(D25="","Missing Cost Info",Qualifying_Index!AL61)))),"")</f>
        <v/>
      </c>
      <c r="L25" s="1365"/>
      <c r="M25" s="1373"/>
      <c r="N25"/>
    </row>
    <row r="26" spans="1:16" customFormat="1" ht="34" customHeight="1">
      <c r="C26" s="1051"/>
      <c r="I26" s="614"/>
      <c r="J26" s="614"/>
      <c r="M26" s="1052"/>
    </row>
    <row r="27" spans="1:16" ht="45" customHeight="1">
      <c r="B27" s="209">
        <v>1</v>
      </c>
      <c r="C27" s="1347" t="s">
        <v>360</v>
      </c>
      <c r="D27" s="1356"/>
      <c r="E27"/>
      <c r="F27" s="1374" t="s">
        <v>2435</v>
      </c>
      <c r="G27" s="1356"/>
      <c r="I27" s="1683" t="s">
        <v>2589</v>
      </c>
      <c r="J27" s="1683"/>
      <c r="K27" s="1358"/>
      <c r="L27"/>
      <c r="M27" s="1052"/>
      <c r="N27"/>
    </row>
    <row r="28" spans="1:16" ht="14.5" customHeight="1">
      <c r="C28" s="1347"/>
      <c r="D28"/>
      <c r="E28"/>
      <c r="F28"/>
      <c r="G28"/>
      <c r="H28"/>
      <c r="I28"/>
      <c r="J28"/>
      <c r="K28"/>
      <c r="L28"/>
      <c r="M28" s="1052"/>
      <c r="N28"/>
    </row>
    <row r="29" spans="1:16" ht="45" customHeight="1">
      <c r="C29" s="1352" t="s">
        <v>13959</v>
      </c>
      <c r="D29" s="1454" t="str">
        <f>IF(G27="","",VLOOKUP(G27,NYS_QPL,3,FALSE))</f>
        <v/>
      </c>
      <c r="E29"/>
      <c r="F29" s="1374" t="s">
        <v>13967</v>
      </c>
      <c r="G29" s="1356"/>
      <c r="H29"/>
      <c r="I29" s="1683" t="s">
        <v>13968</v>
      </c>
      <c r="J29" s="1683"/>
      <c r="K29" s="1358"/>
      <c r="L29"/>
      <c r="M29" s="1052"/>
      <c r="N29"/>
    </row>
    <row r="30" spans="1:16" ht="14.5" customHeight="1">
      <c r="C30" s="1348"/>
      <c r="D30"/>
      <c r="E30"/>
      <c r="F30" s="144"/>
      <c r="G30"/>
      <c r="H30"/>
      <c r="I30" s="144"/>
      <c r="J30" s="144"/>
      <c r="K30"/>
      <c r="L30"/>
      <c r="M30" s="1052"/>
      <c r="N30"/>
    </row>
    <row r="31" spans="1:16" ht="45" customHeight="1">
      <c r="C31" s="1417" t="s">
        <v>13972</v>
      </c>
      <c r="D31" s="1455" t="str">
        <f>IF(G27="","",VLOOKUP(G27,NYS_QPL,13,FALSE))</f>
        <v/>
      </c>
      <c r="E31"/>
      <c r="F31" s="1418" t="s">
        <v>13973</v>
      </c>
      <c r="G31" s="1457" t="str">
        <f>IF(G27="","",VLOOKUP(G27,NYS_QPL,12,FALSE))</f>
        <v/>
      </c>
      <c r="I31" s="1688" t="s">
        <v>14073</v>
      </c>
      <c r="J31" s="1688"/>
      <c r="K31" s="1458" t="str">
        <f>IF(G27="","",VLOOKUP(G27,NYS_QPL,4,FALSE))</f>
        <v/>
      </c>
      <c r="M31" s="1052"/>
      <c r="N31"/>
    </row>
    <row r="32" spans="1:16" customFormat="1" ht="30" customHeight="1">
      <c r="C32" s="1348"/>
      <c r="F32" s="144"/>
      <c r="I32" s="144"/>
      <c r="J32" s="144"/>
      <c r="M32" s="1052"/>
    </row>
    <row r="33" spans="1:30" ht="34" customHeight="1">
      <c r="C33" s="1416" t="s">
        <v>13969</v>
      </c>
      <c r="D33" s="1456" t="str">
        <f>IF(G27="","",VLOOKUP(G27,NYS_QPL,8,FALSE))</f>
        <v/>
      </c>
      <c r="F33" s="1415" t="s">
        <v>13961</v>
      </c>
      <c r="G33" s="1456" t="str">
        <f>IF(G27="","",VLOOKUP(G27,NYS_QPL,6,FALSE))</f>
        <v/>
      </c>
      <c r="H33"/>
      <c r="I33" s="1451"/>
      <c r="L33"/>
      <c r="M33" s="1052"/>
      <c r="N33"/>
    </row>
    <row r="34" spans="1:30" ht="14.5" customHeight="1" thickBot="1">
      <c r="C34" s="1348"/>
      <c r="D34"/>
      <c r="E34"/>
      <c r="F34" s="144"/>
      <c r="G34"/>
      <c r="H34"/>
      <c r="I34"/>
      <c r="J34"/>
      <c r="K34"/>
      <c r="L34"/>
      <c r="M34" s="1052"/>
      <c r="N34"/>
    </row>
    <row r="35" spans="1:30" ht="14.5" hidden="1" customHeight="1">
      <c r="C35" s="1348"/>
      <c r="D35"/>
      <c r="E35"/>
      <c r="F35" s="144"/>
      <c r="G35"/>
      <c r="H35"/>
      <c r="I35"/>
      <c r="J35"/>
      <c r="K35"/>
      <c r="L35"/>
      <c r="M35" s="1052"/>
      <c r="N35"/>
    </row>
    <row r="36" spans="1:30" ht="45" hidden="1" customHeight="1">
      <c r="C36" s="1353" t="s">
        <v>12777</v>
      </c>
      <c r="D36" s="1355" t="b">
        <f>IF(G36="","",IF(INDEX('Integrated Controls'!$C$19:$C$28,MATCH(G36,'Integrated Controls'!$B$19:$B$28,0))&lt;&gt;"",INDEX('Integrated Controls'!$C$19:$C$28,MATCH(G36,'Integrated Controls'!$B$19:$B$28,0))))</f>
        <v>0</v>
      </c>
      <c r="E36"/>
      <c r="F36" s="1375" t="s">
        <v>13965</v>
      </c>
      <c r="G36" s="1360" t="s">
        <v>144</v>
      </c>
      <c r="L36" s="1376"/>
      <c r="M36" s="1052"/>
      <c r="N36"/>
      <c r="O36" s="344"/>
      <c r="P36" s="344"/>
      <c r="Q36" s="344"/>
      <c r="R36" s="344"/>
      <c r="S36" s="344"/>
      <c r="T36" s="344"/>
      <c r="V36" s="344"/>
      <c r="W36" s="344"/>
      <c r="X36" s="344"/>
      <c r="Y36" s="344"/>
      <c r="AA36" s="344"/>
      <c r="AB36" s="344"/>
      <c r="AC36" s="344"/>
      <c r="AD36" s="344"/>
    </row>
    <row r="37" spans="1:30" ht="14.5" hidden="1" customHeight="1">
      <c r="C37" s="1348"/>
      <c r="D37"/>
      <c r="E37"/>
      <c r="F37" s="144"/>
      <c r="G37"/>
      <c r="H37"/>
      <c r="I37"/>
      <c r="J37"/>
      <c r="K37"/>
      <c r="L37"/>
      <c r="M37" s="1052"/>
      <c r="N37"/>
      <c r="O37" s="344"/>
      <c r="P37" s="344"/>
      <c r="Q37" s="344"/>
      <c r="R37" s="344"/>
      <c r="S37" s="344"/>
      <c r="T37" s="344"/>
      <c r="V37" s="344"/>
      <c r="W37" s="344"/>
      <c r="X37" s="344"/>
      <c r="Y37" s="344"/>
      <c r="AA37" s="344"/>
      <c r="AB37" s="344"/>
      <c r="AC37" s="344"/>
      <c r="AD37" s="344"/>
    </row>
    <row r="38" spans="1:30" ht="16" hidden="1" thickBot="1">
      <c r="B38" s="39"/>
      <c r="C38" s="1348"/>
      <c r="D38"/>
      <c r="E38"/>
      <c r="F38" s="144"/>
      <c r="G38"/>
      <c r="H38"/>
      <c r="I38"/>
      <c r="J38"/>
      <c r="K38"/>
      <c r="L38"/>
      <c r="M38" s="1052"/>
      <c r="N38"/>
      <c r="O38" s="344"/>
      <c r="P38" s="344"/>
      <c r="Q38" s="344"/>
      <c r="R38" s="344"/>
      <c r="S38" s="344"/>
      <c r="T38" s="344"/>
      <c r="V38" s="344"/>
      <c r="W38" s="344"/>
      <c r="X38" s="344"/>
      <c r="Y38" s="344"/>
      <c r="AA38" s="344"/>
      <c r="AB38" s="344"/>
      <c r="AC38" s="344"/>
      <c r="AD38" s="344"/>
    </row>
    <row r="39" spans="1:30" ht="14.5" customHeight="1">
      <c r="C39" s="1349"/>
      <c r="D39" s="1080"/>
      <c r="E39" s="1080"/>
      <c r="F39" s="1350"/>
      <c r="G39" s="1080"/>
      <c r="H39" s="1080"/>
      <c r="I39" s="1080"/>
      <c r="J39" s="1080"/>
      <c r="K39" s="1080"/>
      <c r="L39" s="1080"/>
      <c r="M39" s="1351"/>
      <c r="N39"/>
      <c r="O39" s="344"/>
      <c r="P39" s="344"/>
      <c r="Q39" s="344"/>
      <c r="R39" s="344"/>
      <c r="S39" s="344"/>
      <c r="T39" s="344"/>
      <c r="V39" s="344"/>
      <c r="W39" s="344"/>
      <c r="X39" s="344"/>
      <c r="Y39" s="344"/>
      <c r="AA39" s="344"/>
      <c r="AB39" s="344"/>
      <c r="AC39" s="344"/>
      <c r="AD39" s="344"/>
    </row>
    <row r="40" spans="1:30" ht="45" customHeight="1">
      <c r="C40" s="1354" t="s">
        <v>3554</v>
      </c>
      <c r="D40" s="1358"/>
      <c r="E40"/>
      <c r="F40" s="1377" t="s">
        <v>2797</v>
      </c>
      <c r="G40" s="1358"/>
      <c r="H40"/>
      <c r="I40" s="1684" t="s">
        <v>3555</v>
      </c>
      <c r="J40" s="1684"/>
      <c r="K40" s="1357" t="str">
        <f>IFERROR(IF(AND(D40="",G40="",G27=""),"",Qualifying_Index!AX32),"")</f>
        <v/>
      </c>
      <c r="L40"/>
      <c r="M40" s="1052"/>
      <c r="N40"/>
      <c r="O40" s="344"/>
      <c r="P40" s="344"/>
      <c r="Q40" s="344"/>
      <c r="R40" s="344"/>
      <c r="S40" s="344"/>
      <c r="T40" s="344"/>
      <c r="V40" s="344"/>
      <c r="W40" s="344"/>
      <c r="X40" s="344"/>
      <c r="Y40" s="344"/>
      <c r="AA40" s="344"/>
      <c r="AB40" s="344"/>
      <c r="AC40" s="344"/>
      <c r="AD40" s="344"/>
    </row>
    <row r="41" spans="1:30" ht="15.65" customHeight="1" thickBot="1">
      <c r="C41" s="1053"/>
      <c r="D41" s="1066"/>
      <c r="E41" s="1066"/>
      <c r="F41" s="1066"/>
      <c r="G41" s="1066"/>
      <c r="H41" s="1066"/>
      <c r="I41" s="1066"/>
      <c r="J41" s="1066"/>
      <c r="K41" s="1066"/>
      <c r="L41" s="1066"/>
      <c r="M41" s="1054"/>
      <c r="N41"/>
      <c r="O41" s="344"/>
      <c r="P41" s="344"/>
      <c r="Q41" s="344"/>
      <c r="R41" s="344"/>
      <c r="S41" s="344"/>
      <c r="T41" s="344"/>
      <c r="V41" s="344"/>
      <c r="W41" s="344"/>
      <c r="X41" s="344"/>
      <c r="Y41" s="344"/>
      <c r="AA41" s="344"/>
      <c r="AB41" s="344"/>
      <c r="AC41" s="344"/>
      <c r="AD41" s="344"/>
    </row>
    <row r="42" spans="1:30" ht="45" customHeight="1">
      <c r="C42" s="1218" t="s">
        <v>12953</v>
      </c>
      <c r="L42"/>
      <c r="M42"/>
      <c r="N42"/>
      <c r="O42" s="344"/>
      <c r="P42" s="344"/>
      <c r="Q42" s="344"/>
      <c r="R42" s="344"/>
      <c r="S42" s="344"/>
      <c r="T42" s="344"/>
      <c r="V42" s="344"/>
      <c r="W42" s="344"/>
      <c r="X42" s="344"/>
      <c r="Y42" s="344"/>
      <c r="AA42" s="344"/>
      <c r="AB42" s="344"/>
      <c r="AC42" s="344"/>
      <c r="AD42" s="344"/>
    </row>
    <row r="43" spans="1:30" ht="14.5" customHeight="1" thickBot="1">
      <c r="A43"/>
      <c r="B43"/>
      <c r="C43"/>
      <c r="D43"/>
      <c r="E43"/>
      <c r="F43"/>
      <c r="G43"/>
      <c r="H43"/>
      <c r="I43"/>
      <c r="J43"/>
      <c r="K43"/>
      <c r="L43"/>
      <c r="M43"/>
      <c r="N43"/>
      <c r="O43" s="344"/>
      <c r="P43" s="344"/>
      <c r="Q43" s="344"/>
      <c r="R43" s="344"/>
      <c r="S43" s="344"/>
      <c r="T43" s="344"/>
      <c r="V43" s="344"/>
      <c r="W43" s="344"/>
      <c r="X43" s="344"/>
      <c r="Y43" s="344"/>
      <c r="AA43" s="344"/>
      <c r="AB43" s="344"/>
      <c r="AC43" s="344"/>
      <c r="AD43" s="344"/>
    </row>
    <row r="44" spans="1:30" ht="47.5" customHeight="1">
      <c r="A44"/>
      <c r="B44"/>
      <c r="C44" s="1685" t="s">
        <v>13975</v>
      </c>
      <c r="D44" s="1686"/>
      <c r="E44" s="1686"/>
      <c r="F44" s="1686"/>
      <c r="G44" s="1686"/>
      <c r="H44" s="1686"/>
      <c r="I44" s="1686"/>
      <c r="J44" s="1686"/>
      <c r="K44" s="1686"/>
      <c r="L44" s="1686"/>
      <c r="M44" s="1687"/>
      <c r="N44"/>
      <c r="O44" s="344"/>
      <c r="P44" s="344"/>
      <c r="Q44" s="344"/>
      <c r="R44" s="344"/>
      <c r="S44" s="344"/>
      <c r="T44" s="344"/>
      <c r="V44" s="344"/>
      <c r="W44" s="344"/>
      <c r="X44" s="344"/>
      <c r="Y44" s="344"/>
      <c r="AA44" s="344"/>
      <c r="AB44" s="344"/>
      <c r="AC44" s="344"/>
      <c r="AD44" s="344"/>
    </row>
    <row r="45" spans="1:30" ht="14.5" customHeight="1">
      <c r="A45"/>
      <c r="B45"/>
      <c r="C45" s="1372"/>
      <c r="D45" s="1365"/>
      <c r="E45" s="1365"/>
      <c r="F45" s="1365"/>
      <c r="G45" s="1365"/>
      <c r="H45" s="1365"/>
      <c r="I45" s="1365"/>
      <c r="J45" s="1365"/>
      <c r="K45" s="1365"/>
      <c r="L45" s="1365"/>
      <c r="M45" s="1373"/>
      <c r="N45"/>
      <c r="U45" s="344"/>
    </row>
    <row r="46" spans="1:30" ht="43" customHeight="1">
      <c r="A46"/>
      <c r="B46"/>
      <c r="C46" s="1354" t="s">
        <v>12952</v>
      </c>
      <c r="D46" s="1359"/>
      <c r="E46" s="1365"/>
      <c r="H46" s="1365"/>
      <c r="I46" s="1684" t="s">
        <v>2153</v>
      </c>
      <c r="J46" s="1684"/>
      <c r="K46" s="1419" t="str">
        <f>IFERROR(IF(G48="","",IF(OR(G61="",D61="",G48=""),"Missing Info",IF(K61="Fail","DNQ",IF(D46="","Missing Cost Info",Qualifying_Index!AL62)))),"")</f>
        <v/>
      </c>
      <c r="L46" s="1365"/>
      <c r="M46" s="1373"/>
      <c r="N46"/>
      <c r="U46" s="344"/>
    </row>
    <row r="47" spans="1:30" ht="34" customHeight="1">
      <c r="A47"/>
      <c r="B47"/>
      <c r="C47" s="1051"/>
      <c r="D47"/>
      <c r="E47"/>
      <c r="F47"/>
      <c r="G47"/>
      <c r="H47"/>
      <c r="I47" s="614"/>
      <c r="J47" s="614"/>
      <c r="K47"/>
      <c r="L47"/>
      <c r="M47" s="1052"/>
      <c r="N47"/>
      <c r="O47"/>
      <c r="P47"/>
      <c r="Q47"/>
      <c r="R47"/>
      <c r="S47"/>
      <c r="T47"/>
      <c r="U47"/>
      <c r="V47"/>
      <c r="W47"/>
      <c r="X47"/>
      <c r="Y47"/>
    </row>
    <row r="48" spans="1:30" ht="45" customHeight="1">
      <c r="A48"/>
      <c r="B48"/>
      <c r="C48" s="1347" t="s">
        <v>360</v>
      </c>
      <c r="D48" s="1356"/>
      <c r="E48"/>
      <c r="F48" s="1374" t="s">
        <v>2435</v>
      </c>
      <c r="G48" s="1356"/>
      <c r="I48" s="1683" t="s">
        <v>2589</v>
      </c>
      <c r="J48" s="1683"/>
      <c r="K48" s="1358"/>
      <c r="L48"/>
      <c r="M48" s="1052"/>
      <c r="N48"/>
      <c r="U48" s="344"/>
    </row>
    <row r="49" spans="2:21" ht="14.5" customHeight="1">
      <c r="B49" s="832"/>
      <c r="C49" s="1347"/>
      <c r="D49"/>
      <c r="E49"/>
      <c r="F49"/>
      <c r="G49"/>
      <c r="H49"/>
      <c r="I49"/>
      <c r="J49"/>
      <c r="K49"/>
      <c r="L49"/>
      <c r="M49" s="1052"/>
      <c r="N49"/>
      <c r="O49"/>
      <c r="U49" s="344"/>
    </row>
    <row r="50" spans="2:21" ht="45" customHeight="1">
      <c r="B50" s="832"/>
      <c r="C50" s="1352" t="s">
        <v>13959</v>
      </c>
      <c r="D50" s="1454" t="str">
        <f>IF(G48="","",VLOOKUP(G48,NYS_QPL,3,FALSE))</f>
        <v/>
      </c>
      <c r="E50"/>
      <c r="F50" s="1374" t="s">
        <v>13967</v>
      </c>
      <c r="G50" s="1356"/>
      <c r="H50"/>
      <c r="I50" s="1683" t="s">
        <v>13968</v>
      </c>
      <c r="J50" s="1683"/>
      <c r="K50" s="1358"/>
      <c r="L50"/>
      <c r="M50" s="1052"/>
      <c r="N50"/>
      <c r="O50"/>
      <c r="U50" s="344"/>
    </row>
    <row r="51" spans="2:21" ht="14.5" customHeight="1">
      <c r="C51" s="1348"/>
      <c r="D51"/>
      <c r="E51"/>
      <c r="F51" s="144"/>
      <c r="G51"/>
      <c r="H51"/>
      <c r="I51" s="144"/>
      <c r="J51" s="144"/>
      <c r="K51"/>
      <c r="L51"/>
      <c r="M51" s="1052"/>
      <c r="N51"/>
      <c r="O51"/>
      <c r="P51" s="39" t="e">
        <f>IF(References!$A$15=TRUE,Qualifying_Index!BO28,Qualifying_Index!BP28)</f>
        <v>#VALUE!</v>
      </c>
    </row>
    <row r="52" spans="2:21" ht="45" customHeight="1">
      <c r="C52" s="1417" t="s">
        <v>13972</v>
      </c>
      <c r="D52" s="1455" t="str">
        <f>IF(G48="","",VLOOKUP(G48,NYS_QPL,13,FALSE))</f>
        <v/>
      </c>
      <c r="E52"/>
      <c r="F52" s="1418" t="s">
        <v>13973</v>
      </c>
      <c r="G52" s="1457" t="str">
        <f>IF(G48="","",VLOOKUP(G48,NYS_QPL,12,FALSE))</f>
        <v/>
      </c>
      <c r="I52" s="1688" t="s">
        <v>14073</v>
      </c>
      <c r="J52" s="1688"/>
      <c r="K52" s="1458" t="str">
        <f>IF(G48="","",VLOOKUP(G48,NYS_QPL,4,FALSE))</f>
        <v/>
      </c>
      <c r="M52" s="1052"/>
      <c r="N52"/>
      <c r="O52"/>
    </row>
    <row r="53" spans="2:21" ht="30" customHeight="1">
      <c r="C53" s="1348"/>
      <c r="D53"/>
      <c r="E53"/>
      <c r="F53" s="144"/>
      <c r="G53"/>
      <c r="H53"/>
      <c r="I53" s="144"/>
      <c r="J53" s="144"/>
      <c r="K53"/>
      <c r="L53"/>
      <c r="M53" s="1052"/>
      <c r="N53"/>
      <c r="O53"/>
    </row>
    <row r="54" spans="2:21" ht="45" customHeight="1">
      <c r="C54" s="1416" t="s">
        <v>13969</v>
      </c>
      <c r="D54" s="1456" t="str">
        <f>IF(G48="","",VLOOKUP(G48,NYS_QPL,8,FALSE))</f>
        <v/>
      </c>
      <c r="F54" s="1415" t="s">
        <v>13961</v>
      </c>
      <c r="G54" s="1456" t="str">
        <f>IF(G48="","",VLOOKUP(G48,NYS_QPL,6,FALSE))</f>
        <v/>
      </c>
      <c r="H54"/>
      <c r="L54"/>
      <c r="M54" s="1052"/>
      <c r="N54"/>
      <c r="O54"/>
    </row>
    <row r="55" spans="2:21" ht="14.5" customHeight="1" thickBot="1">
      <c r="C55" s="1348"/>
      <c r="D55"/>
      <c r="E55"/>
      <c r="F55" s="144"/>
      <c r="G55"/>
      <c r="H55"/>
      <c r="I55"/>
      <c r="J55"/>
      <c r="K55"/>
      <c r="L55"/>
      <c r="M55" s="1052"/>
      <c r="N55"/>
      <c r="O55"/>
    </row>
    <row r="56" spans="2:21" ht="14.5" hidden="1" customHeight="1">
      <c r="C56" s="1348"/>
      <c r="D56"/>
      <c r="E56"/>
      <c r="F56" s="144"/>
      <c r="G56"/>
      <c r="H56"/>
      <c r="I56"/>
      <c r="J56"/>
      <c r="K56"/>
      <c r="L56"/>
      <c r="M56" s="1052"/>
      <c r="N56"/>
      <c r="O56"/>
    </row>
    <row r="57" spans="2:21" ht="45" hidden="1" customHeight="1">
      <c r="C57" s="1353" t="s">
        <v>12777</v>
      </c>
      <c r="D57" s="1355" t="str">
        <f>IF(G57="","",IF(INDEX('Integrated Controls'!$C$19:$C$28,MATCH(G57,'Integrated Controls'!$B$19:$B$28,0))&lt;&gt;"",INDEX('Integrated Controls'!$C$19:$C$28,MATCH(G57,'Integrated Controls'!$B$19:$B$28,0))))</f>
        <v/>
      </c>
      <c r="E57"/>
      <c r="F57" s="1375" t="s">
        <v>13965</v>
      </c>
      <c r="G57" s="1360"/>
      <c r="L57" s="1376"/>
      <c r="M57" s="1052"/>
      <c r="N57"/>
      <c r="O57"/>
    </row>
    <row r="58" spans="2:21" ht="14.5" hidden="1" customHeight="1">
      <c r="C58" s="1348"/>
      <c r="D58"/>
      <c r="E58"/>
      <c r="F58" s="144"/>
      <c r="G58"/>
      <c r="H58"/>
      <c r="I58"/>
      <c r="J58"/>
      <c r="K58"/>
      <c r="L58"/>
      <c r="M58" s="1052"/>
      <c r="N58"/>
      <c r="O58"/>
    </row>
    <row r="59" spans="2:21" ht="14.5" hidden="1" customHeight="1" thickBot="1">
      <c r="C59" s="1348"/>
      <c r="D59"/>
      <c r="E59"/>
      <c r="F59" s="144"/>
      <c r="G59"/>
      <c r="H59"/>
      <c r="I59"/>
      <c r="J59"/>
      <c r="K59"/>
      <c r="L59"/>
      <c r="M59" s="1052"/>
      <c r="N59"/>
      <c r="O59"/>
    </row>
    <row r="60" spans="2:21" ht="14.5" customHeight="1">
      <c r="C60" s="1349"/>
      <c r="D60" s="1080"/>
      <c r="E60" s="1080"/>
      <c r="F60" s="1350"/>
      <c r="G60" s="1080"/>
      <c r="H60" s="1080"/>
      <c r="I60" s="1080"/>
      <c r="J60" s="1080"/>
      <c r="K60" s="1080"/>
      <c r="L60" s="1080"/>
      <c r="M60" s="1351"/>
      <c r="N60"/>
      <c r="O60"/>
    </row>
    <row r="61" spans="2:21" ht="45" customHeight="1">
      <c r="C61" s="1354" t="s">
        <v>3554</v>
      </c>
      <c r="D61" s="1358"/>
      <c r="E61"/>
      <c r="F61" s="1377" t="s">
        <v>2797</v>
      </c>
      <c r="G61" s="1358"/>
      <c r="H61"/>
      <c r="I61" s="1684" t="s">
        <v>3555</v>
      </c>
      <c r="J61" s="1684"/>
      <c r="K61" s="1357" t="str">
        <f>IFERROR(IF(AND(D61="",G61="",G48=""),"",Qualifying_Index!AX33),"")</f>
        <v/>
      </c>
      <c r="L61"/>
      <c r="M61" s="1052"/>
      <c r="N61"/>
    </row>
    <row r="62" spans="2:21" ht="14.5" customHeight="1" thickBot="1">
      <c r="C62" s="1053"/>
      <c r="D62" s="1066"/>
      <c r="E62" s="1066"/>
      <c r="F62" s="1066"/>
      <c r="G62" s="1066"/>
      <c r="H62" s="1066"/>
      <c r="I62" s="1066"/>
      <c r="J62" s="1066"/>
      <c r="K62" s="1066"/>
      <c r="L62" s="1066"/>
      <c r="M62" s="1054"/>
      <c r="N62"/>
    </row>
    <row r="63" spans="2:21" ht="45" customHeight="1">
      <c r="C63" s="1218" t="s">
        <v>12953</v>
      </c>
      <c r="L63"/>
      <c r="M63"/>
      <c r="N63"/>
    </row>
    <row r="64" spans="2:21" ht="14.5" customHeight="1" thickBot="1">
      <c r="C64"/>
      <c r="D64"/>
      <c r="E64"/>
      <c r="F64"/>
      <c r="G64"/>
      <c r="H64"/>
      <c r="I64"/>
      <c r="J64"/>
      <c r="K64"/>
      <c r="L64"/>
      <c r="M64"/>
      <c r="N64"/>
    </row>
    <row r="65" spans="2:16" ht="43" customHeight="1">
      <c r="C65" s="1685" t="s">
        <v>13978</v>
      </c>
      <c r="D65" s="1686"/>
      <c r="E65" s="1686"/>
      <c r="F65" s="1686"/>
      <c r="G65" s="1686"/>
      <c r="H65" s="1686"/>
      <c r="I65" s="1686"/>
      <c r="J65" s="1686"/>
      <c r="K65" s="1686"/>
      <c r="L65" s="1686"/>
      <c r="M65" s="1687"/>
      <c r="N65"/>
    </row>
    <row r="66" spans="2:16" ht="14.5" customHeight="1">
      <c r="C66" s="1372"/>
      <c r="D66" s="1365"/>
      <c r="E66" s="1365"/>
      <c r="F66" s="1365"/>
      <c r="G66" s="1365"/>
      <c r="H66" s="1365"/>
      <c r="I66" s="1365"/>
      <c r="J66" s="1365"/>
      <c r="K66" s="1365"/>
      <c r="L66" s="1365"/>
      <c r="M66" s="1373"/>
      <c r="N66"/>
    </row>
    <row r="67" spans="2:16" ht="43" customHeight="1">
      <c r="C67" s="1354" t="s">
        <v>12952</v>
      </c>
      <c r="D67" s="1359"/>
      <c r="E67" s="1365"/>
      <c r="H67" s="1365"/>
      <c r="I67" s="1684" t="s">
        <v>2153</v>
      </c>
      <c r="J67" s="1684"/>
      <c r="K67" s="1419" t="str">
        <f>IFERROR(IF(G69="","",IF(OR(G82="",D82="",G69=""),"Missing Info",IF(K82="Fail","DNQ",IF(D67="","Missing Cost Info",Qualifying_Index!AL63)))),"")</f>
        <v/>
      </c>
      <c r="L67" s="1365"/>
      <c r="M67" s="1373"/>
      <c r="N67"/>
    </row>
    <row r="68" spans="2:16" s="919" customFormat="1" ht="34" customHeight="1">
      <c r="B68" s="918"/>
      <c r="C68" s="1051"/>
      <c r="D68"/>
      <c r="E68"/>
      <c r="F68"/>
      <c r="G68"/>
      <c r="H68"/>
      <c r="I68" s="614"/>
      <c r="J68" s="614"/>
      <c r="K68"/>
      <c r="L68"/>
      <c r="M68" s="1052"/>
      <c r="N68"/>
    </row>
    <row r="69" spans="2:16" ht="45" customHeight="1">
      <c r="C69" s="1347" t="s">
        <v>360</v>
      </c>
      <c r="D69" s="1356"/>
      <c r="E69"/>
      <c r="F69" s="1374" t="s">
        <v>2435</v>
      </c>
      <c r="G69" s="1356"/>
      <c r="I69" s="1683" t="s">
        <v>2589</v>
      </c>
      <c r="J69" s="1683"/>
      <c r="K69" s="1358"/>
      <c r="L69"/>
      <c r="M69" s="1052"/>
      <c r="N69"/>
    </row>
    <row r="70" spans="2:16" ht="14.5" customHeight="1">
      <c r="C70" s="1347"/>
      <c r="D70"/>
      <c r="E70"/>
      <c r="F70"/>
      <c r="G70"/>
      <c r="H70"/>
      <c r="I70"/>
      <c r="J70"/>
      <c r="K70"/>
      <c r="L70"/>
      <c r="M70" s="1052"/>
      <c r="N70"/>
    </row>
    <row r="71" spans="2:16" ht="45" customHeight="1">
      <c r="C71" s="1352" t="s">
        <v>13959</v>
      </c>
      <c r="D71" s="1454" t="str">
        <f>IF(G69="","",VLOOKUP(G69,NYS_QPL,3,FALSE))</f>
        <v/>
      </c>
      <c r="E71"/>
      <c r="F71" s="1374" t="s">
        <v>13967</v>
      </c>
      <c r="G71" s="1356"/>
      <c r="H71"/>
      <c r="I71" s="1683" t="s">
        <v>13968</v>
      </c>
      <c r="J71" s="1683"/>
      <c r="K71" s="1358"/>
      <c r="L71"/>
      <c r="M71" s="1052"/>
      <c r="N71"/>
    </row>
    <row r="72" spans="2:16" customFormat="1" ht="14.5" customHeight="1">
      <c r="C72" s="1348"/>
      <c r="F72" s="144"/>
      <c r="I72" s="144"/>
      <c r="J72" s="144"/>
      <c r="M72" s="1052"/>
    </row>
    <row r="73" spans="2:16" customFormat="1" ht="45" customHeight="1">
      <c r="C73" s="1417" t="s">
        <v>13972</v>
      </c>
      <c r="D73" s="1455" t="str">
        <f>IF(G69="","",VLOOKUP(G69,NYS_QPL,13,FALSE))</f>
        <v/>
      </c>
      <c r="F73" s="1418" t="s">
        <v>13973</v>
      </c>
      <c r="G73" s="1457" t="str">
        <f>IF(G69="","",VLOOKUP(G69,NYS_QPL,12,FALSE))</f>
        <v/>
      </c>
      <c r="H73" s="39"/>
      <c r="I73" s="1688" t="s">
        <v>14073</v>
      </c>
      <c r="J73" s="1688"/>
      <c r="K73" s="1458" t="str">
        <f>IF(G69="","",VLOOKUP(G69,NYS_QPL,4,FALSE))</f>
        <v/>
      </c>
      <c r="L73" s="39"/>
      <c r="M73" s="1052"/>
    </row>
    <row r="74" spans="2:16" customFormat="1" ht="30" customHeight="1">
      <c r="C74" s="1348"/>
      <c r="F74" s="144"/>
      <c r="I74" s="144"/>
      <c r="J74" s="144"/>
      <c r="M74" s="1052"/>
      <c r="P74" t="e">
        <f>IF(References!$A$15=TRUE,Qualifying_Index!BO29,Qualifying_Index!BP29)</f>
        <v>#VALUE!</v>
      </c>
    </row>
    <row r="75" spans="2:16" customFormat="1" ht="45" customHeight="1">
      <c r="C75" s="1416" t="s">
        <v>13969</v>
      </c>
      <c r="D75" s="1456" t="str">
        <f>IF(G69="","",VLOOKUP(G69,NYS_QPL,8,FALSE))</f>
        <v/>
      </c>
      <c r="E75" s="39"/>
      <c r="F75" s="1415" t="s">
        <v>13961</v>
      </c>
      <c r="G75" s="1456" t="str">
        <f>IF(G69="","",VLOOKUP(G69,NYS_QPL,6,FALSE))</f>
        <v/>
      </c>
      <c r="I75" s="39"/>
      <c r="J75" s="39"/>
      <c r="K75" s="39"/>
      <c r="M75" s="1052"/>
    </row>
    <row r="76" spans="2:16" customFormat="1" ht="14.5" customHeight="1" thickBot="1">
      <c r="C76" s="1348"/>
      <c r="F76" s="144"/>
      <c r="M76" s="1052"/>
    </row>
    <row r="77" spans="2:16" customFormat="1" ht="14.5" hidden="1" customHeight="1">
      <c r="C77" s="1348"/>
      <c r="F77" s="144"/>
      <c r="M77" s="1052"/>
    </row>
    <row r="78" spans="2:16" customFormat="1" ht="45" hidden="1" customHeight="1">
      <c r="C78" s="1353" t="s">
        <v>12777</v>
      </c>
      <c r="D78" s="1355" t="str">
        <f>IF(G78="","",IF(INDEX('Integrated Controls'!$C$19:$C$28,MATCH(G78,'Integrated Controls'!$B$19:$B$28,0))&lt;&gt;"",INDEX('Integrated Controls'!$C$19:$C$28,MATCH(G78,'Integrated Controls'!$B$19:$B$28,0))))</f>
        <v/>
      </c>
      <c r="F78" s="1375" t="s">
        <v>13965</v>
      </c>
      <c r="G78" s="1360"/>
      <c r="H78" s="39"/>
      <c r="I78" s="39"/>
      <c r="J78" s="39"/>
      <c r="K78" s="39"/>
      <c r="L78" s="1376"/>
      <c r="M78" s="1052"/>
    </row>
    <row r="79" spans="2:16" customFormat="1" ht="14.5" hidden="1">
      <c r="C79" s="1348"/>
      <c r="F79" s="144"/>
      <c r="M79" s="1052"/>
    </row>
    <row r="80" spans="2:16" customFormat="1" ht="14.5" hidden="1" customHeight="1" thickBot="1">
      <c r="C80" s="1348"/>
      <c r="F80" s="144"/>
      <c r="M80" s="1052"/>
    </row>
    <row r="81" spans="3:13" customFormat="1" ht="14.5" customHeight="1">
      <c r="C81" s="1349"/>
      <c r="D81" s="1080"/>
      <c r="E81" s="1080"/>
      <c r="F81" s="1350"/>
      <c r="G81" s="1080"/>
      <c r="H81" s="1080"/>
      <c r="I81" s="1080"/>
      <c r="J81" s="1080"/>
      <c r="K81" s="1080"/>
      <c r="L81" s="1080"/>
      <c r="M81" s="1351"/>
    </row>
    <row r="82" spans="3:13" customFormat="1" ht="45" customHeight="1">
      <c r="C82" s="1354" t="s">
        <v>3554</v>
      </c>
      <c r="D82" s="1358"/>
      <c r="F82" s="1377" t="s">
        <v>2797</v>
      </c>
      <c r="G82" s="1358"/>
      <c r="I82" s="1684" t="s">
        <v>3555</v>
      </c>
      <c r="J82" s="1684"/>
      <c r="K82" s="1357" t="str">
        <f>IFERROR(IF(AND(D82="",G82="",G69=""),"",Qualifying_Index!AX34),"")</f>
        <v/>
      </c>
      <c r="M82" s="1052"/>
    </row>
    <row r="83" spans="3:13" customFormat="1" ht="14.5" customHeight="1" thickBot="1">
      <c r="C83" s="1053"/>
      <c r="D83" s="1066"/>
      <c r="E83" s="1066"/>
      <c r="F83" s="1066"/>
      <c r="G83" s="1066"/>
      <c r="H83" s="1066"/>
      <c r="I83" s="1066"/>
      <c r="J83" s="1066"/>
      <c r="K83" s="1066"/>
      <c r="L83" s="1066"/>
      <c r="M83" s="1054"/>
    </row>
    <row r="84" spans="3:13" customFormat="1" ht="45" customHeight="1">
      <c r="C84" s="1218" t="s">
        <v>12953</v>
      </c>
      <c r="D84" s="39"/>
      <c r="E84" s="39"/>
      <c r="F84" s="39"/>
      <c r="G84" s="39"/>
      <c r="H84" s="39"/>
      <c r="I84" s="39"/>
      <c r="J84" s="39"/>
      <c r="K84" s="39"/>
    </row>
    <row r="85" spans="3:13" customFormat="1" ht="14.5" customHeight="1" thickBot="1"/>
    <row r="86" spans="3:13" customFormat="1" ht="43" customHeight="1">
      <c r="C86" s="1685" t="s">
        <v>13977</v>
      </c>
      <c r="D86" s="1686"/>
      <c r="E86" s="1686"/>
      <c r="F86" s="1686"/>
      <c r="G86" s="1686"/>
      <c r="H86" s="1686"/>
      <c r="I86" s="1686"/>
      <c r="J86" s="1686"/>
      <c r="K86" s="1686"/>
      <c r="L86" s="1686"/>
      <c r="M86" s="1687"/>
    </row>
    <row r="87" spans="3:13" customFormat="1" ht="14.5" customHeight="1">
      <c r="C87" s="1372"/>
      <c r="D87" s="1365"/>
      <c r="E87" s="1365"/>
      <c r="F87" s="1365"/>
      <c r="G87" s="1365"/>
      <c r="H87" s="1365"/>
      <c r="I87" s="1365"/>
      <c r="J87" s="1365"/>
      <c r="K87" s="1365"/>
      <c r="L87" s="1365"/>
      <c r="M87" s="1373"/>
    </row>
    <row r="88" spans="3:13" customFormat="1" ht="43" customHeight="1">
      <c r="C88" s="1354" t="s">
        <v>12952</v>
      </c>
      <c r="D88" s="1359"/>
      <c r="E88" s="1365"/>
      <c r="F88" s="39"/>
      <c r="G88" s="39"/>
      <c r="H88" s="1365"/>
      <c r="I88" s="1684" t="s">
        <v>2153</v>
      </c>
      <c r="J88" s="1684"/>
      <c r="K88" s="1419" t="str">
        <f>IFERROR(IF(G90="","",IF(OR(G103="",D103="",G90=""),"Missing Info",IF(K103="Fail","DNQ",IF(D88="","Missing Cost Info",Qualifying_Index!AL64)))),"")</f>
        <v/>
      </c>
      <c r="L88" s="1365"/>
      <c r="M88" s="1373"/>
    </row>
    <row r="89" spans="3:13" customFormat="1" ht="34" customHeight="1">
      <c r="C89" s="1051"/>
      <c r="I89" s="614"/>
      <c r="J89" s="614"/>
      <c r="M89" s="1052"/>
    </row>
    <row r="90" spans="3:13" customFormat="1" ht="45" customHeight="1">
      <c r="C90" s="1347" t="s">
        <v>360</v>
      </c>
      <c r="D90" s="1356"/>
      <c r="F90" s="1374" t="s">
        <v>2435</v>
      </c>
      <c r="G90" s="1356"/>
      <c r="H90" s="39"/>
      <c r="I90" s="1683" t="s">
        <v>2589</v>
      </c>
      <c r="J90" s="1683"/>
      <c r="K90" s="1358"/>
      <c r="M90" s="1052"/>
    </row>
    <row r="91" spans="3:13" customFormat="1" ht="14.5" customHeight="1">
      <c r="C91" s="1347"/>
      <c r="M91" s="1052"/>
    </row>
    <row r="92" spans="3:13" customFormat="1" ht="45" customHeight="1">
      <c r="C92" s="1352" t="s">
        <v>13959</v>
      </c>
      <c r="D92" s="1454" t="str">
        <f>IF(G90="","",VLOOKUP(G90,NYS_QPL,3,FALSE))</f>
        <v/>
      </c>
      <c r="F92" s="1374" t="s">
        <v>13967</v>
      </c>
      <c r="G92" s="1356"/>
      <c r="I92" s="1683" t="s">
        <v>13968</v>
      </c>
      <c r="J92" s="1683"/>
      <c r="K92" s="1358"/>
      <c r="M92" s="1052"/>
    </row>
    <row r="93" spans="3:13" customFormat="1" ht="14.5" customHeight="1">
      <c r="C93" s="1348"/>
      <c r="F93" s="144"/>
      <c r="I93" s="144"/>
      <c r="J93" s="144"/>
      <c r="M93" s="1052"/>
    </row>
    <row r="94" spans="3:13" customFormat="1" ht="45" customHeight="1">
      <c r="C94" s="1417" t="s">
        <v>13972</v>
      </c>
      <c r="D94" s="1455" t="str">
        <f>IF(G90="","",VLOOKUP(G90,NYS_QPL,13,FALSE))</f>
        <v/>
      </c>
      <c r="F94" s="1418" t="s">
        <v>13973</v>
      </c>
      <c r="G94" s="1457" t="str">
        <f>IF(G90="","",VLOOKUP(G90,NYS_QPL,12,FALSE))</f>
        <v/>
      </c>
      <c r="H94" s="39"/>
      <c r="I94" s="1688" t="s">
        <v>14073</v>
      </c>
      <c r="J94" s="1688"/>
      <c r="K94" s="1458" t="str">
        <f>IF(G90="","",VLOOKUP(G90,NYS_QPL,4,FALSE))</f>
        <v/>
      </c>
      <c r="L94" s="39"/>
      <c r="M94" s="1052"/>
    </row>
    <row r="95" spans="3:13" customFormat="1" ht="30" customHeight="1">
      <c r="C95" s="1348"/>
      <c r="F95" s="144"/>
      <c r="I95" s="144"/>
      <c r="J95" s="144"/>
      <c r="M95" s="1052"/>
    </row>
    <row r="96" spans="3:13" customFormat="1" ht="45" customHeight="1">
      <c r="C96" s="1416" t="s">
        <v>13969</v>
      </c>
      <c r="D96" s="1456" t="str">
        <f>IF(G90="","",VLOOKUP(G90,NYS_QPL,8,FALSE))</f>
        <v/>
      </c>
      <c r="E96" s="39"/>
      <c r="F96" s="1415" t="s">
        <v>13961</v>
      </c>
      <c r="G96" s="1456" t="str">
        <f>IF(G90="","",VLOOKUP(G90,NYS_QPL,6,FALSE))</f>
        <v/>
      </c>
      <c r="I96" s="39"/>
      <c r="J96" s="39"/>
      <c r="K96" s="39"/>
      <c r="M96" s="1052"/>
    </row>
    <row r="97" spans="3:16" customFormat="1" ht="14.5" customHeight="1" thickBot="1">
      <c r="C97" s="1348"/>
      <c r="F97" s="144"/>
      <c r="M97" s="1052"/>
      <c r="P97" t="e">
        <f>IF(References!$A$15=TRUE,Qualifying_Index!BO30,Qualifying_Index!BP30)</f>
        <v>#VALUE!</v>
      </c>
    </row>
    <row r="98" spans="3:16" customFormat="1" ht="14.5" hidden="1" customHeight="1">
      <c r="C98" s="1348"/>
      <c r="F98" s="144"/>
      <c r="M98" s="1052"/>
    </row>
    <row r="99" spans="3:16" customFormat="1" ht="45" hidden="1" customHeight="1">
      <c r="C99" s="1353" t="s">
        <v>12777</v>
      </c>
      <c r="D99" s="1355" t="str">
        <f>IF(G99="","",IF(INDEX('Integrated Controls'!$C$19:$C$28,MATCH(G99,'Integrated Controls'!$B$19:$B$28,0))&lt;&gt;"",INDEX('Integrated Controls'!$C$19:$C$28,MATCH(G99,'Integrated Controls'!$B$19:$B$28,0))))</f>
        <v/>
      </c>
      <c r="F99" s="1375" t="s">
        <v>13965</v>
      </c>
      <c r="G99" s="1360"/>
      <c r="H99" s="39"/>
      <c r="I99" s="39"/>
      <c r="J99" s="39"/>
      <c r="K99" s="39"/>
      <c r="L99" s="1376"/>
      <c r="M99" s="1052"/>
    </row>
    <row r="100" spans="3:16" customFormat="1" ht="14.5" hidden="1" customHeight="1">
      <c r="C100" s="1348"/>
      <c r="F100" s="144"/>
      <c r="M100" s="1052"/>
    </row>
    <row r="101" spans="3:16" customFormat="1" ht="14.5" hidden="1" customHeight="1" thickBot="1">
      <c r="C101" s="1348"/>
      <c r="F101" s="144"/>
      <c r="M101" s="1052"/>
    </row>
    <row r="102" spans="3:16" customFormat="1" ht="14.5" customHeight="1">
      <c r="C102" s="1349"/>
      <c r="D102" s="1080"/>
      <c r="E102" s="1080"/>
      <c r="F102" s="1350"/>
      <c r="G102" s="1080"/>
      <c r="H102" s="1080"/>
      <c r="I102" s="1080"/>
      <c r="J102" s="1080"/>
      <c r="K102" s="1080"/>
      <c r="L102" s="1080"/>
      <c r="M102" s="1351"/>
    </row>
    <row r="103" spans="3:16" customFormat="1" ht="45" customHeight="1">
      <c r="C103" s="1354" t="s">
        <v>3554</v>
      </c>
      <c r="D103" s="1358"/>
      <c r="F103" s="1377" t="s">
        <v>2797</v>
      </c>
      <c r="G103" s="1358"/>
      <c r="I103" s="1684" t="s">
        <v>3555</v>
      </c>
      <c r="J103" s="1684"/>
      <c r="K103" s="1357" t="str">
        <f>IFERROR(IF(AND(D103="",G103="",G90=""),"",Qualifying_Index!AX35),"")</f>
        <v/>
      </c>
      <c r="M103" s="1052"/>
    </row>
    <row r="104" spans="3:16" customFormat="1" ht="14.5" customHeight="1" thickBot="1">
      <c r="C104" s="1053"/>
      <c r="D104" s="1066"/>
      <c r="E104" s="1066"/>
      <c r="F104" s="1066"/>
      <c r="G104" s="1066"/>
      <c r="H104" s="1066"/>
      <c r="I104" s="1066"/>
      <c r="J104" s="1066"/>
      <c r="K104" s="1066"/>
      <c r="L104" s="1066"/>
      <c r="M104" s="1054"/>
    </row>
    <row r="105" spans="3:16" customFormat="1" ht="45" customHeight="1">
      <c r="C105" s="1218" t="s">
        <v>12953</v>
      </c>
      <c r="D105" s="39"/>
      <c r="E105" s="39"/>
      <c r="F105" s="39"/>
      <c r="G105" s="39"/>
      <c r="H105" s="39"/>
      <c r="I105" s="39"/>
      <c r="J105" s="39"/>
      <c r="K105" s="39"/>
    </row>
    <row r="106" spans="3:16" customFormat="1" ht="14.5" customHeight="1" thickBot="1"/>
    <row r="107" spans="3:16" customFormat="1" ht="43" customHeight="1">
      <c r="C107" s="1685" t="s">
        <v>13976</v>
      </c>
      <c r="D107" s="1686"/>
      <c r="E107" s="1686"/>
      <c r="F107" s="1686"/>
      <c r="G107" s="1686"/>
      <c r="H107" s="1686"/>
      <c r="I107" s="1686"/>
      <c r="J107" s="1686"/>
      <c r="K107" s="1686"/>
      <c r="L107" s="1686"/>
      <c r="M107" s="1687"/>
    </row>
    <row r="108" spans="3:16" customFormat="1" ht="14.5" customHeight="1">
      <c r="C108" s="1372"/>
      <c r="D108" s="1365"/>
      <c r="E108" s="1365"/>
      <c r="F108" s="1365"/>
      <c r="G108" s="1365"/>
      <c r="H108" s="1365"/>
      <c r="I108" s="1365"/>
      <c r="J108" s="1365"/>
      <c r="K108" s="1365"/>
      <c r="L108" s="1365"/>
      <c r="M108" s="1373"/>
    </row>
    <row r="109" spans="3:16" customFormat="1" ht="43" customHeight="1">
      <c r="C109" s="1354" t="s">
        <v>12952</v>
      </c>
      <c r="D109" s="1359"/>
      <c r="E109" s="1365"/>
      <c r="F109" s="39"/>
      <c r="G109" s="39"/>
      <c r="H109" s="1365"/>
      <c r="I109" s="1684" t="s">
        <v>2153</v>
      </c>
      <c r="J109" s="1684"/>
      <c r="K109" s="1419" t="str">
        <f>IFERROR(IF(G111="","",IF(OR(G124="",D124="",G111=""),"Missing Info",IF(K124="Fail","DNQ",IF(D109="","Missing Cost Info",Qualifying_Index!AL65)))),"")</f>
        <v/>
      </c>
      <c r="L109" s="1365"/>
      <c r="M109" s="1373"/>
    </row>
    <row r="110" spans="3:16" customFormat="1" ht="34" customHeight="1">
      <c r="C110" s="1051"/>
      <c r="I110" s="614"/>
      <c r="J110" s="614"/>
      <c r="M110" s="1052"/>
    </row>
    <row r="111" spans="3:16" customFormat="1" ht="43" customHeight="1">
      <c r="C111" s="1347" t="s">
        <v>360</v>
      </c>
      <c r="D111" s="1356"/>
      <c r="F111" s="1374" t="s">
        <v>2435</v>
      </c>
      <c r="G111" s="1356"/>
      <c r="H111" s="39"/>
      <c r="I111" s="1683" t="s">
        <v>2589</v>
      </c>
      <c r="J111" s="1683"/>
      <c r="K111" s="1358"/>
      <c r="M111" s="1052"/>
    </row>
    <row r="112" spans="3:16" customFormat="1" ht="14.5" customHeight="1">
      <c r="C112" s="1347"/>
      <c r="M112" s="1052"/>
    </row>
    <row r="113" spans="3:16" customFormat="1" ht="45" customHeight="1">
      <c r="C113" s="1352" t="s">
        <v>13959</v>
      </c>
      <c r="D113" s="1454" t="str">
        <f>IF(G111="","",VLOOKUP(G111,NYS_QPL,3,FALSE))</f>
        <v/>
      </c>
      <c r="F113" s="1374" t="s">
        <v>13967</v>
      </c>
      <c r="G113" s="1356"/>
      <c r="I113" s="1683" t="s">
        <v>13968</v>
      </c>
      <c r="J113" s="1683"/>
      <c r="K113" s="1358"/>
      <c r="M113" s="1052"/>
    </row>
    <row r="114" spans="3:16" customFormat="1" ht="14.5" customHeight="1">
      <c r="C114" s="1348"/>
      <c r="F114" s="144"/>
      <c r="I114" s="144"/>
      <c r="J114" s="144"/>
      <c r="M114" s="1052"/>
    </row>
    <row r="115" spans="3:16" customFormat="1" ht="45" customHeight="1">
      <c r="C115" s="1417" t="s">
        <v>13972</v>
      </c>
      <c r="D115" s="1455" t="str">
        <f>IF(G111="","",VLOOKUP(G111,NYS_QPL,13,FALSE))</f>
        <v/>
      </c>
      <c r="F115" s="1418" t="s">
        <v>13973</v>
      </c>
      <c r="G115" s="1457" t="str">
        <f>IF(G111="","",VLOOKUP(G111,NYS_QPL,12,FALSE))</f>
        <v/>
      </c>
      <c r="H115" s="39"/>
      <c r="I115" s="1688" t="s">
        <v>14073</v>
      </c>
      <c r="J115" s="1688"/>
      <c r="K115" s="1458" t="str">
        <f>IF(G111="","",VLOOKUP(G111,NYS_QPL,4,FALSE))</f>
        <v/>
      </c>
      <c r="L115" s="39"/>
      <c r="M115" s="1052"/>
    </row>
    <row r="116" spans="3:16" customFormat="1" ht="30" customHeight="1">
      <c r="C116" s="1348"/>
      <c r="F116" s="144"/>
      <c r="I116" s="144"/>
      <c r="J116" s="144"/>
      <c r="M116" s="1052"/>
    </row>
    <row r="117" spans="3:16" customFormat="1" ht="45" customHeight="1">
      <c r="C117" s="1416" t="s">
        <v>13969</v>
      </c>
      <c r="D117" s="1456" t="str">
        <f>IF(G111="","",VLOOKUP(G111,NYS_QPL,8,FALSE))</f>
        <v/>
      </c>
      <c r="E117" s="39"/>
      <c r="F117" s="1415" t="s">
        <v>13961</v>
      </c>
      <c r="G117" s="1456" t="str">
        <f>IF(G111="","",VLOOKUP(G111,NYS_QPL,6,FALSE))</f>
        <v/>
      </c>
      <c r="I117" s="39"/>
      <c r="J117" s="39"/>
      <c r="K117" s="39"/>
      <c r="M117" s="1052"/>
    </row>
    <row r="118" spans="3:16" customFormat="1" ht="14.5" customHeight="1" thickBot="1">
      <c r="C118" s="1348"/>
      <c r="F118" s="144"/>
      <c r="M118" s="1052"/>
    </row>
    <row r="119" spans="3:16" customFormat="1" ht="14.5" hidden="1" customHeight="1" thickBot="1">
      <c r="C119" s="1348"/>
      <c r="F119" s="144"/>
      <c r="M119" s="1052"/>
    </row>
    <row r="120" spans="3:16" customFormat="1" ht="45" hidden="1" customHeight="1">
      <c r="C120" s="1353" t="s">
        <v>12777</v>
      </c>
      <c r="D120" s="1355" t="str">
        <f>IF(G120="","",IF(INDEX('Integrated Controls'!$C$19:$C$28,MATCH(G120,'Integrated Controls'!$B$19:$B$28,0))&lt;&gt;"",INDEX('Integrated Controls'!$C$19:$C$28,MATCH(G120,'Integrated Controls'!$B$19:$B$28,0))))</f>
        <v/>
      </c>
      <c r="F120" s="1375" t="s">
        <v>13965</v>
      </c>
      <c r="G120" s="1360"/>
      <c r="H120" s="39"/>
      <c r="I120" s="39"/>
      <c r="J120" s="39"/>
      <c r="K120" s="39"/>
      <c r="L120" s="1376"/>
      <c r="M120" s="1052"/>
      <c r="P120" t="e">
        <f>IF(References!$A$15=TRUE,Qualifying_Index!BO31,Qualifying_Index!BP31)</f>
        <v>#VALUE!</v>
      </c>
    </row>
    <row r="121" spans="3:16" customFormat="1" ht="14.5" hidden="1" customHeight="1">
      <c r="C121" s="1348"/>
      <c r="F121" s="144"/>
      <c r="M121" s="1052"/>
    </row>
    <row r="122" spans="3:16" customFormat="1" ht="14.5" hidden="1" customHeight="1" thickBot="1">
      <c r="C122" s="1348"/>
      <c r="F122" s="144"/>
      <c r="M122" s="1052"/>
    </row>
    <row r="123" spans="3:16" customFormat="1" ht="14.5" customHeight="1">
      <c r="C123" s="1349"/>
      <c r="D123" s="1080"/>
      <c r="E123" s="1080"/>
      <c r="F123" s="1350"/>
      <c r="G123" s="1080"/>
      <c r="H123" s="1080"/>
      <c r="I123" s="1080"/>
      <c r="J123" s="1080"/>
      <c r="K123" s="1080"/>
      <c r="L123" s="1080"/>
      <c r="M123" s="1351"/>
    </row>
    <row r="124" spans="3:16" customFormat="1" ht="45" customHeight="1">
      <c r="C124" s="1354" t="s">
        <v>3554</v>
      </c>
      <c r="D124" s="1358"/>
      <c r="F124" s="1377" t="s">
        <v>2797</v>
      </c>
      <c r="G124" s="1358"/>
      <c r="I124" s="1684" t="s">
        <v>3555</v>
      </c>
      <c r="J124" s="1684"/>
      <c r="K124" s="1357" t="str">
        <f>IFERROR(IF(AND(D124="",G124="",G111=""),"",Qualifying_Index!AX36),"")</f>
        <v/>
      </c>
      <c r="M124" s="1052"/>
    </row>
    <row r="125" spans="3:16" customFormat="1" ht="14.5" customHeight="1" thickBot="1">
      <c r="C125" s="1053"/>
      <c r="D125" s="1066"/>
      <c r="E125" s="1066"/>
      <c r="F125" s="1066"/>
      <c r="G125" s="1066"/>
      <c r="H125" s="1066"/>
      <c r="I125" s="1066"/>
      <c r="J125" s="1066"/>
      <c r="K125" s="1066"/>
      <c r="L125" s="1066"/>
      <c r="M125" s="1054"/>
    </row>
    <row r="126" spans="3:16" customFormat="1" ht="45" customHeight="1">
      <c r="C126" s="1218" t="s">
        <v>12953</v>
      </c>
      <c r="D126" s="39"/>
      <c r="E126" s="39"/>
      <c r="F126" s="39"/>
      <c r="G126" s="39"/>
      <c r="H126" s="39"/>
      <c r="I126" s="39"/>
      <c r="J126" s="39"/>
      <c r="K126" s="39"/>
    </row>
    <row r="127" spans="3:16" customFormat="1" ht="14.5"/>
    <row r="128" spans="3:16" customFormat="1" ht="43" customHeight="1"/>
    <row r="129" customFormat="1" ht="14.5" customHeight="1"/>
    <row r="130" customFormat="1" ht="43" customHeight="1"/>
    <row r="131" customFormat="1" ht="14.5" customHeight="1"/>
    <row r="132" customFormat="1" ht="43" customHeight="1"/>
    <row r="133" customFormat="1" ht="14.5" customHeight="1"/>
    <row r="134" customFormat="1" ht="43" customHeight="1"/>
    <row r="135" customFormat="1" ht="14.5" customHeight="1"/>
    <row r="136" customFormat="1" ht="43" customHeight="1"/>
    <row r="137" customFormat="1" ht="14.5" customHeight="1"/>
    <row r="138" customFormat="1" ht="14.5"/>
    <row r="139" customFormat="1" ht="43" customHeight="1"/>
    <row r="140" customFormat="1" ht="14.5" customHeight="1"/>
    <row r="141" customFormat="1" ht="62.5" customHeight="1"/>
    <row r="142" customFormat="1" ht="35.5" customHeight="1"/>
    <row r="143" customFormat="1" ht="14.5"/>
    <row r="144" customFormat="1" ht="46.5" customHeight="1"/>
    <row r="145" customFormat="1" ht="41.5" hidden="1" customHeight="1"/>
    <row r="146" customFormat="1" ht="14.5" hidden="1"/>
    <row r="147" customFormat="1" ht="14.5" hidden="1"/>
    <row r="148" customFormat="1" ht="35.5" hidden="1" customHeight="1"/>
    <row r="149" customFormat="1" ht="35.5" hidden="1" customHeight="1"/>
    <row r="150" customFormat="1" ht="14.5" hidden="1"/>
    <row r="151" customFormat="1" ht="35.5" hidden="1" customHeight="1"/>
    <row r="152" customFormat="1" ht="14.5" hidden="1"/>
    <row r="153" customFormat="1" ht="35.5" hidden="1" customHeight="1"/>
    <row r="154" customFormat="1" ht="14.5" hidden="1"/>
    <row r="155" customFormat="1" ht="61" hidden="1" customHeight="1"/>
    <row r="156" customFormat="1" ht="14.5" hidden="1"/>
    <row r="157" customFormat="1" ht="14.5" hidden="1"/>
    <row r="158" customFormat="1" ht="14.5" hidden="1"/>
    <row r="159" customFormat="1" ht="35.5" hidden="1" customHeight="1"/>
    <row r="160" customFormat="1" ht="14.5" hidden="1"/>
    <row r="161" customFormat="1" ht="35.5" hidden="1" customHeight="1"/>
    <row r="162" customFormat="1" ht="14.5" hidden="1"/>
    <row r="163" customFormat="1" ht="41.5" hidden="1" customHeight="1"/>
    <row r="164" customFormat="1" ht="41.5" hidden="1" customHeight="1"/>
    <row r="165" customFormat="1" ht="14.5" hidden="1"/>
    <row r="166" customFormat="1" ht="14.5" hidden="1"/>
    <row r="167" customFormat="1" ht="35.5" hidden="1" customHeight="1"/>
    <row r="168" customFormat="1" ht="35.5" hidden="1" customHeight="1"/>
    <row r="169" customFormat="1" ht="14.5" hidden="1"/>
    <row r="170" customFormat="1" ht="35.5" hidden="1" customHeight="1"/>
    <row r="171" customFormat="1" ht="14.5" hidden="1"/>
    <row r="172" customFormat="1" ht="35.5" hidden="1" customHeight="1"/>
    <row r="173" customFormat="1" ht="14.5" hidden="1"/>
    <row r="174" customFormat="1" ht="61" hidden="1" customHeight="1"/>
    <row r="175" customFormat="1" ht="14.5" hidden="1"/>
    <row r="176" customFormat="1" ht="14.5" hidden="1"/>
    <row r="177" customFormat="1" ht="14.5" hidden="1"/>
    <row r="178" customFormat="1" ht="35.5" hidden="1" customHeight="1"/>
    <row r="179" customFormat="1" ht="14.5" hidden="1"/>
    <row r="180" customFormat="1" ht="35.5" hidden="1" customHeight="1"/>
    <row r="181" customFormat="1" ht="14.5" hidden="1"/>
    <row r="182" customFormat="1" ht="45" hidden="1" customHeight="1"/>
    <row r="183" customFormat="1" ht="41.5" hidden="1" customHeight="1"/>
    <row r="184" customFormat="1" ht="14.5" hidden="1"/>
    <row r="185" customFormat="1" ht="14.5" hidden="1"/>
    <row r="186" customFormat="1" ht="35.5" hidden="1" customHeight="1"/>
    <row r="187" customFormat="1" ht="35.5" hidden="1" customHeight="1"/>
    <row r="188" customFormat="1" ht="14.5" hidden="1"/>
    <row r="189" customFormat="1" ht="35.5" hidden="1" customHeight="1"/>
    <row r="190" customFormat="1" ht="14.5" hidden="1"/>
    <row r="191" customFormat="1" ht="35.5" hidden="1" customHeight="1"/>
    <row r="192" customFormat="1" ht="14.5" hidden="1"/>
    <row r="193" customFormat="1" ht="61" hidden="1" customHeight="1"/>
    <row r="194" customFormat="1" ht="14.5" hidden="1"/>
    <row r="195" customFormat="1" ht="14.5" hidden="1"/>
    <row r="196" customFormat="1" ht="14.5" hidden="1"/>
    <row r="197" customFormat="1" ht="35.5" hidden="1" customHeight="1"/>
    <row r="198" customFormat="1" ht="14.5" hidden="1"/>
    <row r="199" customFormat="1" ht="35.5" hidden="1" customHeight="1"/>
    <row r="200" customFormat="1" ht="14.5" hidden="1"/>
    <row r="201" customFormat="1" ht="47.15" hidden="1" customHeight="1"/>
    <row r="202" customFormat="1" ht="41.15" hidden="1" customHeight="1"/>
    <row r="203" customFormat="1" ht="14.5" hidden="1"/>
    <row r="204" customFormat="1" ht="14.5" hidden="1"/>
    <row r="205" customFormat="1" ht="35.5" hidden="1" customHeight="1"/>
    <row r="206" customFormat="1" ht="35.5" hidden="1" customHeight="1"/>
    <row r="207" customFormat="1" ht="14.5" hidden="1"/>
    <row r="208" customFormat="1" ht="35.5" hidden="1" customHeight="1"/>
    <row r="209" customFormat="1" ht="14.5" hidden="1"/>
    <row r="210" customFormat="1" ht="35.5" hidden="1" customHeight="1"/>
    <row r="211" customFormat="1" ht="14.5" hidden="1"/>
    <row r="212" customFormat="1" ht="61" hidden="1" customHeight="1"/>
    <row r="213" customFormat="1" ht="14.5" hidden="1"/>
    <row r="214" customFormat="1" ht="14.5" hidden="1"/>
    <row r="215" customFormat="1" ht="14.5" hidden="1"/>
    <row r="216" customFormat="1" ht="35.5" hidden="1" customHeight="1"/>
    <row r="217" customFormat="1" ht="14.5" hidden="1"/>
    <row r="218" customFormat="1" ht="35.5" hidden="1" customHeight="1"/>
    <row r="219" customFormat="1" ht="14.5" hidden="1"/>
    <row r="220" customFormat="1" ht="42" hidden="1" customHeight="1"/>
    <row r="221" customFormat="1" ht="41.5" hidden="1" customHeight="1"/>
    <row r="222" customFormat="1" ht="14.5" hidden="1"/>
    <row r="223" customFormat="1" ht="14.5" hidden="1"/>
    <row r="224" customFormat="1" ht="35.5" hidden="1" customHeight="1"/>
    <row r="225" customFormat="1" ht="35.5" hidden="1" customHeight="1"/>
    <row r="226" customFormat="1" ht="14.5" hidden="1"/>
    <row r="227" customFormat="1" ht="35.5" hidden="1" customHeight="1"/>
    <row r="228" customFormat="1" ht="14.5" hidden="1"/>
    <row r="229" customFormat="1" ht="35.5" hidden="1" customHeight="1"/>
    <row r="230" customFormat="1" ht="14.5" hidden="1"/>
    <row r="231" customFormat="1" ht="61" hidden="1" customHeight="1"/>
    <row r="232" customFormat="1" ht="14.5" hidden="1"/>
    <row r="233" customFormat="1" ht="14.5" hidden="1"/>
    <row r="234" customFormat="1" ht="14.5" hidden="1"/>
    <row r="235" customFormat="1" ht="35.5" hidden="1" customHeight="1"/>
    <row r="236" customFormat="1" ht="14.5" hidden="1"/>
    <row r="237" customFormat="1" ht="35.5" hidden="1" customHeight="1"/>
    <row r="238" customFormat="1" ht="14.5" hidden="1"/>
    <row r="239" customFormat="1" ht="45" hidden="1" customHeight="1"/>
    <row r="240" customFormat="1" ht="14.5" hidden="1"/>
    <row r="241" spans="7:11" ht="15.5" hidden="1">
      <c r="G241" s="920"/>
      <c r="H241" s="920"/>
      <c r="I241" s="920"/>
      <c r="J241" s="920"/>
      <c r="K241" s="920"/>
    </row>
  </sheetData>
  <sheetProtection algorithmName="SHA-512" hashValue="hRd7/8NktPBKYLmOUbKTNBUkIL2G5PpEVSDuhZDYx0uAw0jWEGtG7zakpfsayktFzE9CGp4MuDsjEguquX9aiQ==" saltValue="4UE1CS9X4Wsbaoyw2ruhKg==" spinCount="100000" sheet="1" objects="1" scenarios="1"/>
  <dataConsolidate/>
  <mergeCells count="36">
    <mergeCell ref="C44:M44"/>
    <mergeCell ref="I46:J46"/>
    <mergeCell ref="I40:J40"/>
    <mergeCell ref="C8:G8"/>
    <mergeCell ref="D20:E20"/>
    <mergeCell ref="C18:M18"/>
    <mergeCell ref="C9:M9"/>
    <mergeCell ref="I25:J25"/>
    <mergeCell ref="C10:M10"/>
    <mergeCell ref="I29:J29"/>
    <mergeCell ref="I20:J20"/>
    <mergeCell ref="C23:M23"/>
    <mergeCell ref="I27:J27"/>
    <mergeCell ref="I31:J31"/>
    <mergeCell ref="I48:J48"/>
    <mergeCell ref="I50:J50"/>
    <mergeCell ref="I61:J61"/>
    <mergeCell ref="I67:J67"/>
    <mergeCell ref="I69:J69"/>
    <mergeCell ref="C65:M65"/>
    <mergeCell ref="I52:J52"/>
    <mergeCell ref="I71:J71"/>
    <mergeCell ref="I82:J82"/>
    <mergeCell ref="C86:M86"/>
    <mergeCell ref="I113:J113"/>
    <mergeCell ref="I124:J124"/>
    <mergeCell ref="I90:J90"/>
    <mergeCell ref="I92:J92"/>
    <mergeCell ref="I103:J103"/>
    <mergeCell ref="C107:M107"/>
    <mergeCell ref="I109:J109"/>
    <mergeCell ref="I88:J88"/>
    <mergeCell ref="I111:J111"/>
    <mergeCell ref="I73:J73"/>
    <mergeCell ref="I94:J94"/>
    <mergeCell ref="I115:J115"/>
  </mergeCells>
  <conditionalFormatting sqref="A1:K1">
    <cfRule type="cellIs" dxfId="350" priority="252" stopIfTrue="1" operator="equal">
      <formula>"Missing Info"</formula>
    </cfRule>
  </conditionalFormatting>
  <conditionalFormatting sqref="D13">
    <cfRule type="expression" dxfId="349" priority="144">
      <formula>$M$27="Missing Cost Info"</formula>
    </cfRule>
  </conditionalFormatting>
  <conditionalFormatting sqref="D15">
    <cfRule type="expression" dxfId="348" priority="1">
      <formula>$D$15=0</formula>
    </cfRule>
  </conditionalFormatting>
  <conditionalFormatting sqref="D20:D21">
    <cfRule type="expression" dxfId="347" priority="233">
      <formula>#REF!="Cooling"</formula>
    </cfRule>
  </conditionalFormatting>
  <conditionalFormatting sqref="D25">
    <cfRule type="expression" dxfId="346" priority="117">
      <formula>#REF!="Cooling"</formula>
    </cfRule>
  </conditionalFormatting>
  <conditionalFormatting sqref="D27">
    <cfRule type="expression" dxfId="345" priority="121">
      <formula>#REF!="Cooling"</formula>
    </cfRule>
  </conditionalFormatting>
  <conditionalFormatting sqref="D29">
    <cfRule type="expression" dxfId="344" priority="116">
      <formula>#REF!="Cooling"</formula>
    </cfRule>
  </conditionalFormatting>
  <conditionalFormatting sqref="D46">
    <cfRule type="expression" dxfId="343" priority="101">
      <formula>#REF!="Cooling"</formula>
    </cfRule>
  </conditionalFormatting>
  <conditionalFormatting sqref="D48">
    <cfRule type="expression" dxfId="342" priority="53">
      <formula>#REF!="Cooling"</formula>
    </cfRule>
  </conditionalFormatting>
  <conditionalFormatting sqref="D50">
    <cfRule type="expression" dxfId="341" priority="17">
      <formula>#REF!="Cooling"</formula>
    </cfRule>
  </conditionalFormatting>
  <conditionalFormatting sqref="D57 D61">
    <cfRule type="expression" dxfId="340" priority="108">
      <formula>#REF!="Cooling"</formula>
    </cfRule>
  </conditionalFormatting>
  <conditionalFormatting sqref="D67">
    <cfRule type="expression" dxfId="339" priority="89">
      <formula>#REF!="Cooling"</formula>
    </cfRule>
  </conditionalFormatting>
  <conditionalFormatting sqref="D69">
    <cfRule type="expression" dxfId="338" priority="47">
      <formula>#REF!="Cooling"</formula>
    </cfRule>
  </conditionalFormatting>
  <conditionalFormatting sqref="D71">
    <cfRule type="expression" dxfId="337" priority="15">
      <formula>#REF!="Cooling"</formula>
    </cfRule>
  </conditionalFormatting>
  <conditionalFormatting sqref="D78 D82">
    <cfRule type="expression" dxfId="336" priority="96">
      <formula>#REF!="Cooling"</formula>
    </cfRule>
  </conditionalFormatting>
  <conditionalFormatting sqref="D88">
    <cfRule type="expression" dxfId="335" priority="77">
      <formula>#REF!="Cooling"</formula>
    </cfRule>
  </conditionalFormatting>
  <conditionalFormatting sqref="D90">
    <cfRule type="expression" dxfId="334" priority="45">
      <formula>#REF!="Cooling"</formula>
    </cfRule>
  </conditionalFormatting>
  <conditionalFormatting sqref="D92">
    <cfRule type="expression" dxfId="333" priority="13">
      <formula>#REF!="Cooling"</formula>
    </cfRule>
  </conditionalFormatting>
  <conditionalFormatting sqref="D99 D103">
    <cfRule type="expression" dxfId="332" priority="84">
      <formula>#REF!="Cooling"</formula>
    </cfRule>
  </conditionalFormatting>
  <conditionalFormatting sqref="D109">
    <cfRule type="expression" dxfId="331" priority="65">
      <formula>#REF!="Cooling"</formula>
    </cfRule>
  </conditionalFormatting>
  <conditionalFormatting sqref="D111">
    <cfRule type="expression" dxfId="330" priority="40">
      <formula>#REF!="Cooling"</formula>
    </cfRule>
  </conditionalFormatting>
  <conditionalFormatting sqref="D113">
    <cfRule type="expression" dxfId="329" priority="11">
      <formula>#REF!="Cooling"</formula>
    </cfRule>
  </conditionalFormatting>
  <conditionalFormatting sqref="D120 D124">
    <cfRule type="expression" dxfId="328" priority="72">
      <formula>#REF!="Cooling"</formula>
    </cfRule>
  </conditionalFormatting>
  <conditionalFormatting sqref="F29:K29">
    <cfRule type="expression" dxfId="327" priority="838">
      <formula>IF(OR($D$29="mono-bloc",$D$29="",$D$29="monobloc"),TRUE,FALSE)</formula>
    </cfRule>
  </conditionalFormatting>
  <conditionalFormatting sqref="F50:K50">
    <cfRule type="expression" dxfId="326" priority="58">
      <formula>IF(OR($D50="mono-bloc",$D50="",$D50="monobloc"),TRUE,FALSE)</formula>
    </cfRule>
  </conditionalFormatting>
  <conditionalFormatting sqref="F71:K71">
    <cfRule type="expression" dxfId="325" priority="57">
      <formula>IF(OR($D71="mono-bloc",$D71="",$D71="monobloc"),TRUE,FALSE)</formula>
    </cfRule>
  </conditionalFormatting>
  <conditionalFormatting sqref="F92:K92">
    <cfRule type="expression" dxfId="324" priority="56">
      <formula>IF(OR($D92="mono-bloc",$D92="",$D92="monobloc"),TRUE,FALSE)</formula>
    </cfRule>
  </conditionalFormatting>
  <conditionalFormatting sqref="F113:K113">
    <cfRule type="expression" dxfId="323" priority="55">
      <formula>IF(OR($D113="mono-bloc",$D113="",$D113="monobloc"),TRUE,FALSE)</formula>
    </cfRule>
  </conditionalFormatting>
  <conditionalFormatting sqref="G27">
    <cfRule type="expression" dxfId="322" priority="54">
      <formula>#REF!="Cooling"</formula>
    </cfRule>
  </conditionalFormatting>
  <conditionalFormatting sqref="G31">
    <cfRule type="expression" dxfId="321" priority="118">
      <formula>#REF!="Cooling"</formula>
    </cfRule>
  </conditionalFormatting>
  <conditionalFormatting sqref="G36">
    <cfRule type="expression" dxfId="320" priority="234">
      <formula>#REF!="Cooling"</formula>
    </cfRule>
  </conditionalFormatting>
  <conditionalFormatting sqref="G40">
    <cfRule type="expression" dxfId="319" priority="147">
      <formula>#REF!="Cooling"</formula>
    </cfRule>
  </conditionalFormatting>
  <conditionalFormatting sqref="G48">
    <cfRule type="expression" dxfId="318" priority="52">
      <formula>#REF!="Cooling"</formula>
    </cfRule>
  </conditionalFormatting>
  <conditionalFormatting sqref="G52">
    <cfRule type="expression" dxfId="317" priority="16">
      <formula>#REF!="Cooling"</formula>
    </cfRule>
  </conditionalFormatting>
  <conditionalFormatting sqref="G57">
    <cfRule type="expression" dxfId="316" priority="107">
      <formula>#REF!="Cooling"</formula>
    </cfRule>
  </conditionalFormatting>
  <conditionalFormatting sqref="G61">
    <cfRule type="expression" dxfId="315" priority="106">
      <formula>#REF!="Cooling"</formula>
    </cfRule>
  </conditionalFormatting>
  <conditionalFormatting sqref="G69">
    <cfRule type="expression" dxfId="314" priority="48">
      <formula>#REF!="Cooling"</formula>
    </cfRule>
  </conditionalFormatting>
  <conditionalFormatting sqref="G73">
    <cfRule type="expression" dxfId="313" priority="14">
      <formula>#REF!="Cooling"</formula>
    </cfRule>
  </conditionalFormatting>
  <conditionalFormatting sqref="G78">
    <cfRule type="expression" dxfId="312" priority="95">
      <formula>#REF!="Cooling"</formula>
    </cfRule>
  </conditionalFormatting>
  <conditionalFormatting sqref="G82">
    <cfRule type="expression" dxfId="311" priority="94">
      <formula>#REF!="Cooling"</formula>
    </cfRule>
  </conditionalFormatting>
  <conditionalFormatting sqref="G90">
    <cfRule type="expression" dxfId="310" priority="44">
      <formula>#REF!="Cooling"</formula>
    </cfRule>
  </conditionalFormatting>
  <conditionalFormatting sqref="G94">
    <cfRule type="expression" dxfId="309" priority="12">
      <formula>#REF!="Cooling"</formula>
    </cfRule>
  </conditionalFormatting>
  <conditionalFormatting sqref="G99">
    <cfRule type="expression" dxfId="308" priority="83">
      <formula>#REF!="Cooling"</formula>
    </cfRule>
  </conditionalFormatting>
  <conditionalFormatting sqref="G103">
    <cfRule type="expression" dxfId="307" priority="82">
      <formula>#REF!="Cooling"</formula>
    </cfRule>
  </conditionalFormatting>
  <conditionalFormatting sqref="G111">
    <cfRule type="expression" dxfId="306" priority="41">
      <formula>#REF!="Cooling"</formula>
    </cfRule>
  </conditionalFormatting>
  <conditionalFormatting sqref="G115">
    <cfRule type="expression" dxfId="305" priority="10">
      <formula>#REF!="Cooling"</formula>
    </cfRule>
  </conditionalFormatting>
  <conditionalFormatting sqref="G120">
    <cfRule type="expression" dxfId="304" priority="71">
      <formula>#REF!="Cooling"</formula>
    </cfRule>
  </conditionalFormatting>
  <conditionalFormatting sqref="G124">
    <cfRule type="expression" dxfId="303" priority="70">
      <formula>#REF!="Cooling"</formula>
    </cfRule>
  </conditionalFormatting>
  <conditionalFormatting sqref="I21:J21">
    <cfRule type="expression" dxfId="302" priority="254">
      <formula>#REF!="Cooling"</formula>
    </cfRule>
  </conditionalFormatting>
  <conditionalFormatting sqref="K20 M21 D36 D40">
    <cfRule type="expression" dxfId="301" priority="235">
      <formula>#REF!="Cooling"</formula>
    </cfRule>
  </conditionalFormatting>
  <conditionalFormatting sqref="K25">
    <cfRule type="expression" dxfId="300" priority="111">
      <formula>K25="Missing Info"</formula>
    </cfRule>
  </conditionalFormatting>
  <conditionalFormatting sqref="K27">
    <cfRule type="expression" dxfId="299" priority="119">
      <formula>#REF!="Cooling"</formula>
    </cfRule>
  </conditionalFormatting>
  <conditionalFormatting sqref="K40">
    <cfRule type="expression" dxfId="298" priority="236">
      <formula>#REF!="Cooling"</formula>
    </cfRule>
  </conditionalFormatting>
  <conditionalFormatting sqref="K46">
    <cfRule type="expression" dxfId="297" priority="5">
      <formula>K46="Missing Info"</formula>
    </cfRule>
  </conditionalFormatting>
  <conditionalFormatting sqref="K48">
    <cfRule type="expression" dxfId="296" priority="103">
      <formula>#REF!="Cooling"</formula>
    </cfRule>
  </conditionalFormatting>
  <conditionalFormatting sqref="K61">
    <cfRule type="expression" dxfId="295" priority="109">
      <formula>#REF!="Cooling"</formula>
    </cfRule>
  </conditionalFormatting>
  <conditionalFormatting sqref="K67">
    <cfRule type="expression" dxfId="294" priority="4">
      <formula>K67="Missing Info"</formula>
    </cfRule>
  </conditionalFormatting>
  <conditionalFormatting sqref="K69">
    <cfRule type="expression" dxfId="293" priority="91">
      <formula>#REF!="Cooling"</formula>
    </cfRule>
  </conditionalFormatting>
  <conditionalFormatting sqref="K82">
    <cfRule type="expression" dxfId="292" priority="97">
      <formula>#REF!="Cooling"</formula>
    </cfRule>
  </conditionalFormatting>
  <conditionalFormatting sqref="K88">
    <cfRule type="expression" dxfId="291" priority="3">
      <formula>K88="Missing Info"</formula>
    </cfRule>
  </conditionalFormatting>
  <conditionalFormatting sqref="K90">
    <cfRule type="expression" dxfId="290" priority="79">
      <formula>#REF!="Cooling"</formula>
    </cfRule>
  </conditionalFormatting>
  <conditionalFormatting sqref="K103">
    <cfRule type="expression" dxfId="289" priority="85">
      <formula>#REF!="Cooling"</formula>
    </cfRule>
  </conditionalFormatting>
  <conditionalFormatting sqref="K109">
    <cfRule type="expression" dxfId="288" priority="2">
      <formula>K109="Missing Info"</formula>
    </cfRule>
  </conditionalFormatting>
  <conditionalFormatting sqref="K111">
    <cfRule type="expression" dxfId="287" priority="67">
      <formula>#REF!="Cooling"</formula>
    </cfRule>
  </conditionalFormatting>
  <conditionalFormatting sqref="K124">
    <cfRule type="expression" dxfId="286" priority="73">
      <formula>#REF!="Cooling"</formula>
    </cfRule>
  </conditionalFormatting>
  <dataValidations count="1">
    <dataValidation type="list" allowBlank="1" showInputMessage="1" showErrorMessage="1" sqref="D20:E20" xr:uid="{0EC987DD-8380-4DED-BF90-3A84DE48AB25}">
      <formula1>Primary_Heat_Equipment</formula1>
    </dataValidation>
  </dataValidations>
  <pageMargins left="0.7" right="0.7" top="0.75" bottom="0.75" header="0.3" footer="0.3"/>
  <pageSetup scale="2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95"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C052A89-B636-42E4-A0FD-1FD3771D0EF5}">
          <x14:formula1>
            <xm:f>'Integrated Controls'!$B$19:$B$23</xm:f>
          </x14:formula1>
          <xm:sqref>G36 G57 G78 G99 G120</xm:sqref>
        </x14:dataValidation>
        <x14:dataValidation type="list" allowBlank="1" showInputMessage="1" showErrorMessage="1" xr:uid="{DB4A1CA1-4170-4B64-A6C7-F609A5C84226}">
          <x14:formula1>
            <xm:f>OFFSET(References!$B$426,0,MATCH(D27,References!$B$425:$N$425,0)-1,11)</xm:f>
          </x14:formula1>
          <xm:sqref>G27 G48 G69 G90 G111</xm:sqref>
        </x14:dataValidation>
        <x14:dataValidation type="list" allowBlank="1" showInputMessage="1" showErrorMessage="1" xr:uid="{1997D0EF-1089-4A18-87E1-86129C07E308}">
          <x14:formula1>
            <xm:f>References!$B$411:$B$422</xm:f>
          </x14:formula1>
          <xm:sqref>D27 D111 D90 D69 D48</xm:sqref>
        </x14:dataValidation>
        <x14:dataValidation type="list" allowBlank="1" showInputMessage="1" showErrorMessage="1" xr:uid="{CD7DCF7D-AE2A-440D-9FC0-9C5A3E4A3D92}">
          <x14:formula1>
            <xm:f>References!$Q$90:$Q$98</xm:f>
          </x14:formula1>
          <xm:sqref>K20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tabColor rgb="FFF85208"/>
  </sheetPr>
  <dimension ref="A1:AB188"/>
  <sheetViews>
    <sheetView showGridLines="0" zoomScaleNormal="100" zoomScalePageLayoutView="60" workbookViewId="0"/>
  </sheetViews>
  <sheetFormatPr defaultColWidth="0" defaultRowHeight="14.5"/>
  <cols>
    <col min="1" max="1" width="3.453125" style="39" customWidth="1"/>
    <col min="2" max="2" width="5.81640625" style="39" customWidth="1"/>
    <col min="3" max="3" width="33.453125" style="39" customWidth="1"/>
    <col min="4" max="4" width="47.1796875" style="39" customWidth="1"/>
    <col min="5" max="5" width="21.81640625" style="39" customWidth="1"/>
    <col min="6" max="6" width="34.81640625" style="39" customWidth="1"/>
    <col min="7" max="7" width="42.81640625" style="39" customWidth="1"/>
    <col min="8" max="8" width="13.54296875" style="39" customWidth="1"/>
    <col min="9" max="9" width="13.453125" style="39" hidden="1" customWidth="1"/>
    <col min="10" max="11" width="17.81640625" style="39" hidden="1" customWidth="1"/>
    <col min="12" max="12" width="16.81640625" style="39" hidden="1" customWidth="1"/>
    <col min="13" max="13" width="16" style="39" hidden="1" customWidth="1"/>
    <col min="14" max="14" width="15.81640625" style="39" hidden="1" customWidth="1"/>
    <col min="15" max="15" width="16.1796875" style="39" hidden="1" customWidth="1"/>
    <col min="16" max="16" width="24" style="39" hidden="1" customWidth="1"/>
    <col min="17" max="17" width="16.1796875" style="39" hidden="1" customWidth="1"/>
    <col min="18" max="21" width="15.81640625" style="39" hidden="1" customWidth="1"/>
    <col min="22" max="23" width="7.81640625" style="39" hidden="1" customWidth="1"/>
    <col min="24" max="24" width="11.81640625" style="39" hidden="1" customWidth="1"/>
    <col min="25" max="25" width="13.453125" style="39" hidden="1" customWidth="1"/>
    <col min="26" max="26" width="8.81640625" style="39" hidden="1" customWidth="1"/>
    <col min="27" max="27" width="11.1796875" style="39" hidden="1" customWidth="1"/>
    <col min="28" max="28" width="8.81640625" style="39" hidden="1" customWidth="1"/>
    <col min="29" max="40" width="0" style="39" hidden="1" customWidth="1"/>
    <col min="41" max="16384" width="0" style="39" hidden="1"/>
  </cols>
  <sheetData>
    <row r="1" spans="1:28" ht="60" customHeight="1">
      <c r="A1" s="1138"/>
      <c r="B1" s="1137" t="str">
        <f>Development!$A$3&amp;" Residential Efficiency Program"</f>
        <v>2024 Residential Efficiency Program</v>
      </c>
      <c r="C1" s="1129"/>
      <c r="D1" s="1129"/>
      <c r="E1" s="1129"/>
      <c r="F1" s="1129"/>
      <c r="G1" s="1133"/>
      <c r="H1" s="1133"/>
    </row>
    <row r="2" spans="1:28" ht="60" customHeight="1" thickBot="1">
      <c r="A2" s="1134"/>
      <c r="B2" s="1134" t="str">
        <f>"Water Heating Worksheet, Version "&amp;Development!A2</f>
        <v>Water Heating Worksheet, Version 3.0</v>
      </c>
      <c r="C2" s="1129"/>
      <c r="D2" s="1129"/>
      <c r="E2" s="1129"/>
      <c r="F2" s="1129"/>
      <c r="G2" s="1133"/>
      <c r="H2" s="1133"/>
    </row>
    <row r="3" spans="1:28" ht="19" customHeight="1" thickTop="1">
      <c r="A3" s="781"/>
      <c r="B3" s="781"/>
      <c r="C3" s="781"/>
      <c r="D3" s="781"/>
      <c r="E3" s="781"/>
      <c r="F3" s="781"/>
      <c r="G3" s="781"/>
      <c r="H3" s="781"/>
      <c r="AB3" s="430"/>
    </row>
    <row r="4" spans="1:28" ht="26" thickBot="1">
      <c r="B4" s="1156" t="s">
        <v>2294</v>
      </c>
      <c r="C4" s="21"/>
      <c r="D4" s="21"/>
      <c r="E4" s="21"/>
      <c r="F4" s="21"/>
      <c r="G4" s="21"/>
      <c r="H4" s="21"/>
      <c r="I4" s="21"/>
      <c r="J4" s="21"/>
      <c r="K4" s="21"/>
      <c r="L4" s="21"/>
      <c r="M4" s="21"/>
      <c r="N4" s="21"/>
      <c r="O4" s="21"/>
      <c r="P4" s="21"/>
      <c r="Q4" s="21"/>
      <c r="R4" s="21"/>
      <c r="S4" s="21"/>
      <c r="T4" s="21"/>
      <c r="U4" s="21"/>
      <c r="V4" s="21"/>
      <c r="W4" s="21"/>
      <c r="X4" s="21"/>
      <c r="Y4" s="21"/>
      <c r="Z4" s="21"/>
      <c r="AA4" s="21"/>
    </row>
    <row r="5" spans="1:28" ht="25.5">
      <c r="A5" s="745"/>
      <c r="B5" s="745"/>
      <c r="C5" s="746"/>
      <c r="D5" s="746"/>
      <c r="E5" s="746"/>
      <c r="F5" s="746"/>
      <c r="G5" s="746"/>
      <c r="H5" s="746"/>
      <c r="I5" s="746"/>
      <c r="J5" s="746"/>
      <c r="K5" s="746"/>
      <c r="L5" s="746"/>
      <c r="M5" s="746"/>
      <c r="N5" s="746"/>
      <c r="O5" s="746"/>
      <c r="P5" s="746"/>
      <c r="Q5" s="746"/>
      <c r="R5" s="746"/>
      <c r="S5" s="746"/>
      <c r="T5" s="746"/>
      <c r="U5" s="746"/>
      <c r="V5" s="746"/>
      <c r="W5" s="746"/>
      <c r="X5" s="746"/>
      <c r="Y5" s="746"/>
      <c r="Z5" s="746"/>
      <c r="AA5" s="746"/>
    </row>
    <row r="6" spans="1:28" ht="23">
      <c r="B6" s="1162" t="s">
        <v>2436</v>
      </c>
      <c r="C6" s="746"/>
      <c r="D6" s="746"/>
      <c r="E6" s="746"/>
      <c r="F6" s="746"/>
      <c r="G6" s="746"/>
      <c r="H6" s="746"/>
      <c r="I6" s="746"/>
      <c r="J6" s="746"/>
      <c r="K6" s="746"/>
      <c r="L6" s="746"/>
      <c r="M6" s="746"/>
      <c r="N6" s="746"/>
      <c r="O6" s="746"/>
      <c r="P6" s="746"/>
      <c r="Q6" s="746"/>
      <c r="R6" s="746"/>
      <c r="S6" s="746"/>
      <c r="T6" s="746"/>
      <c r="U6" s="746"/>
      <c r="V6" s="746"/>
      <c r="W6" s="746"/>
      <c r="X6" s="746"/>
      <c r="Y6" s="746"/>
      <c r="Z6" s="746"/>
      <c r="AA6" s="746"/>
    </row>
    <row r="7" spans="1:28" ht="23.5" customHeight="1">
      <c r="A7" s="39" t="s">
        <v>33</v>
      </c>
      <c r="B7" s="826" t="s">
        <v>2577</v>
      </c>
      <c r="C7" s="653"/>
      <c r="D7" s="653"/>
      <c r="E7" s="653"/>
      <c r="F7" s="653"/>
      <c r="G7" s="746"/>
      <c r="H7" s="746"/>
      <c r="I7" s="746"/>
      <c r="J7" s="746"/>
      <c r="K7" s="746"/>
      <c r="L7" s="746"/>
      <c r="M7" s="746"/>
      <c r="N7" s="746"/>
      <c r="O7" s="746"/>
      <c r="P7" s="746"/>
      <c r="Q7" s="746"/>
      <c r="R7" s="746"/>
      <c r="S7" s="746"/>
      <c r="T7" s="746"/>
      <c r="U7" s="746"/>
      <c r="V7" s="746"/>
      <c r="W7" s="746"/>
      <c r="X7" s="746"/>
      <c r="Y7" s="746"/>
      <c r="Z7" s="746"/>
      <c r="AA7" s="746"/>
    </row>
    <row r="8" spans="1:28" ht="23.5" customHeight="1">
      <c r="B8" s="826" t="s">
        <v>2907</v>
      </c>
      <c r="C8" s="653"/>
      <c r="D8" s="653"/>
      <c r="E8" s="653"/>
      <c r="F8" s="653"/>
      <c r="G8" s="746"/>
      <c r="H8" s="746"/>
      <c r="I8" s="746"/>
      <c r="J8" s="746"/>
      <c r="K8" s="746"/>
      <c r="L8" s="746"/>
      <c r="M8" s="746"/>
      <c r="N8" s="746"/>
      <c r="O8" s="746"/>
      <c r="P8" s="746"/>
      <c r="Q8" s="746"/>
      <c r="R8" s="746"/>
      <c r="S8" s="746"/>
      <c r="T8" s="746"/>
      <c r="U8" s="746"/>
      <c r="V8" s="746"/>
      <c r="W8" s="746"/>
      <c r="X8" s="746"/>
      <c r="Y8" s="746"/>
      <c r="Z8" s="746"/>
      <c r="AA8" s="746"/>
    </row>
    <row r="9" spans="1:28" ht="23.15" customHeight="1">
      <c r="A9" s="39" t="s">
        <v>33</v>
      </c>
      <c r="B9" s="826" t="s">
        <v>2741</v>
      </c>
      <c r="C9" s="826"/>
      <c r="D9" s="826"/>
      <c r="E9" s="826"/>
      <c r="F9" s="826"/>
      <c r="G9" s="746"/>
      <c r="H9" s="746"/>
      <c r="I9" s="746"/>
      <c r="J9" s="746"/>
      <c r="K9" s="746"/>
      <c r="L9" s="746"/>
      <c r="M9" s="746"/>
      <c r="N9" s="746"/>
      <c r="O9" s="746"/>
      <c r="P9" s="746"/>
      <c r="Q9" s="746"/>
      <c r="R9" s="746"/>
      <c r="S9" s="746"/>
      <c r="T9" s="746"/>
      <c r="U9" s="746"/>
      <c r="V9" s="746"/>
      <c r="W9" s="746"/>
      <c r="X9" s="746"/>
      <c r="Y9" s="746"/>
      <c r="Z9" s="746"/>
      <c r="AA9" s="746"/>
    </row>
    <row r="10" spans="1:28" ht="23.5" customHeight="1">
      <c r="B10" s="826" t="s">
        <v>2578</v>
      </c>
      <c r="C10" s="826"/>
      <c r="D10" s="826"/>
      <c r="E10" s="826"/>
      <c r="F10" s="746"/>
      <c r="G10" s="746"/>
      <c r="H10" s="746"/>
      <c r="I10" s="746"/>
      <c r="J10" s="746"/>
      <c r="K10" s="746"/>
      <c r="L10" s="746"/>
      <c r="M10" s="746"/>
      <c r="N10" s="746"/>
      <c r="O10" s="746"/>
      <c r="P10" s="746"/>
      <c r="Q10" s="746"/>
      <c r="R10" s="746"/>
      <c r="S10" s="746"/>
      <c r="T10" s="746"/>
      <c r="U10" s="746"/>
      <c r="V10" s="746"/>
      <c r="W10" s="746"/>
      <c r="X10" s="746"/>
      <c r="Y10" s="746"/>
      <c r="Z10" s="746"/>
    </row>
    <row r="11" spans="1:28" ht="21.65" customHeight="1">
      <c r="B11" s="826" t="s">
        <v>2906</v>
      </c>
      <c r="C11" s="826"/>
      <c r="D11" s="746"/>
      <c r="E11" s="746"/>
      <c r="F11" s="746"/>
      <c r="G11" s="746"/>
      <c r="H11" s="746"/>
      <c r="I11" s="746"/>
      <c r="J11" s="746"/>
      <c r="K11" s="746"/>
      <c r="L11" s="746"/>
      <c r="M11" s="746"/>
      <c r="N11" s="746"/>
      <c r="O11" s="746"/>
      <c r="P11" s="746"/>
      <c r="Q11" s="746"/>
      <c r="R11" s="746"/>
      <c r="S11" s="746"/>
      <c r="T11" s="746"/>
      <c r="U11" s="746"/>
      <c r="V11" s="746"/>
      <c r="W11" s="746"/>
      <c r="X11" s="746"/>
      <c r="Y11" s="746"/>
      <c r="Z11" s="746"/>
    </row>
    <row r="12" spans="1:28" ht="21.65" customHeight="1">
      <c r="B12" s="826" t="s">
        <v>2908</v>
      </c>
      <c r="C12" s="826"/>
      <c r="D12" s="746"/>
      <c r="E12" s="746"/>
      <c r="F12" s="746"/>
      <c r="G12" s="746"/>
      <c r="H12" s="746"/>
      <c r="I12" s="746"/>
      <c r="J12" s="746"/>
      <c r="K12" s="746"/>
      <c r="L12" s="746"/>
      <c r="M12" s="746"/>
      <c r="N12" s="746"/>
      <c r="O12" s="746"/>
      <c r="P12" s="746"/>
      <c r="Q12" s="746"/>
      <c r="R12" s="746"/>
      <c r="S12" s="746"/>
      <c r="T12" s="746"/>
      <c r="U12" s="746"/>
      <c r="V12" s="746"/>
      <c r="W12" s="746"/>
      <c r="X12" s="746"/>
      <c r="Y12" s="746"/>
      <c r="Z12" s="746"/>
    </row>
    <row r="13" spans="1:28" ht="23.5" customHeight="1">
      <c r="A13" s="39" t="s">
        <v>33</v>
      </c>
      <c r="B13" s="826" t="s">
        <v>2915</v>
      </c>
      <c r="C13" s="746"/>
      <c r="D13" s="746"/>
      <c r="E13" s="746"/>
      <c r="F13" s="746"/>
      <c r="G13" s="746"/>
      <c r="H13" s="746"/>
      <c r="I13" s="746"/>
      <c r="J13" s="746"/>
      <c r="K13" s="746"/>
      <c r="L13" s="746"/>
      <c r="M13" s="746"/>
      <c r="N13" s="746"/>
      <c r="O13" s="746"/>
      <c r="P13" s="746"/>
      <c r="Q13" s="746"/>
      <c r="R13" s="746"/>
      <c r="S13" s="746"/>
      <c r="T13" s="746"/>
      <c r="U13" s="746"/>
      <c r="V13" s="746"/>
      <c r="W13" s="746"/>
      <c r="X13" s="746"/>
      <c r="Y13" s="746"/>
      <c r="Z13" s="746"/>
      <c r="AA13" s="746"/>
    </row>
    <row r="14" spans="1:28" ht="23.5" customHeight="1">
      <c r="B14" s="826"/>
      <c r="C14" s="746"/>
      <c r="D14" s="746"/>
      <c r="E14" s="746"/>
      <c r="F14" s="746"/>
      <c r="G14" s="746"/>
      <c r="H14" s="746"/>
      <c r="I14" s="746"/>
      <c r="J14" s="746"/>
      <c r="K14" s="746"/>
      <c r="L14" s="746"/>
      <c r="M14" s="746"/>
      <c r="N14" s="746"/>
      <c r="O14" s="746"/>
      <c r="P14" s="746"/>
      <c r="Q14" s="746"/>
      <c r="R14" s="746"/>
      <c r="S14" s="746"/>
      <c r="T14" s="746"/>
      <c r="U14" s="746"/>
      <c r="V14" s="746"/>
      <c r="W14" s="746"/>
      <c r="X14" s="746"/>
      <c r="Y14" s="746"/>
      <c r="Z14" s="746"/>
      <c r="AA14" s="746"/>
    </row>
    <row r="15" spans="1:28" ht="25.5">
      <c r="B15" s="745"/>
      <c r="C15" s="908" t="s">
        <v>2308</v>
      </c>
      <c r="D15" s="940">
        <f>IF(OR(D21="",D23="",D25="",G21="",G23="",G25="",G27="",D29&lt;&gt;"PASS"),0,Qualifying_Index!$J$114)</f>
        <v>0</v>
      </c>
      <c r="E15" s="746"/>
      <c r="H15" s="746"/>
      <c r="I15" s="746"/>
      <c r="J15" s="746"/>
      <c r="K15" s="746"/>
      <c r="L15" s="746"/>
      <c r="M15" s="746"/>
      <c r="N15" s="746"/>
      <c r="O15" s="746"/>
      <c r="P15" s="746"/>
      <c r="Q15" s="746"/>
      <c r="R15" s="746"/>
      <c r="S15" s="746"/>
      <c r="T15" s="746"/>
      <c r="U15" s="746"/>
      <c r="V15" s="746"/>
      <c r="W15" s="746"/>
      <c r="X15" s="746"/>
      <c r="Y15" s="746"/>
      <c r="Z15" s="746"/>
      <c r="AA15" s="746"/>
    </row>
    <row r="16" spans="1:28" ht="25.5">
      <c r="B16" s="745"/>
      <c r="C16" s="908"/>
      <c r="D16" s="941"/>
      <c r="E16" s="746"/>
      <c r="H16" s="746"/>
      <c r="I16" s="746"/>
      <c r="J16" s="746"/>
      <c r="K16" s="746"/>
      <c r="L16" s="746"/>
      <c r="M16" s="746"/>
      <c r="N16" s="746"/>
      <c r="O16" s="746"/>
      <c r="P16" s="746"/>
      <c r="Q16" s="746"/>
      <c r="R16" s="746"/>
      <c r="S16" s="746"/>
      <c r="T16" s="746"/>
      <c r="U16" s="746"/>
      <c r="V16" s="746"/>
      <c r="W16" s="746"/>
      <c r="X16" s="746"/>
      <c r="Y16" s="746"/>
      <c r="Z16" s="746"/>
      <c r="AA16" s="746"/>
    </row>
    <row r="17" spans="2:27" ht="25.5">
      <c r="B17" s="745"/>
      <c r="C17" s="908" t="s">
        <v>2309</v>
      </c>
      <c r="D17" s="940">
        <f>IF(OR(D21="",D23="",D25="",G21="",G23="",G25="",G27="",D29&lt;&gt;"PASS"),0,Qualifying_Index!$K$114)</f>
        <v>0</v>
      </c>
      <c r="E17" s="746"/>
      <c r="H17" s="746"/>
      <c r="I17" s="746"/>
      <c r="J17" s="746"/>
      <c r="K17" s="746"/>
      <c r="L17" s="746"/>
      <c r="M17" s="746"/>
      <c r="N17" s="746"/>
      <c r="O17" s="746"/>
      <c r="P17" s="746"/>
      <c r="Q17" s="746"/>
      <c r="R17" s="746"/>
      <c r="S17" s="746"/>
      <c r="T17" s="746"/>
      <c r="U17" s="746"/>
      <c r="V17" s="746"/>
      <c r="W17" s="746"/>
      <c r="X17" s="746"/>
      <c r="Y17" s="746"/>
      <c r="Z17" s="746"/>
      <c r="AA17" s="746"/>
    </row>
    <row r="18" spans="2:27" ht="18.5">
      <c r="B18" s="177"/>
      <c r="C18" s="780"/>
    </row>
    <row r="19" spans="2:27" ht="14.5" customHeight="1" thickBot="1">
      <c r="C19" s="1694"/>
      <c r="D19" s="1694"/>
      <c r="I19" s="42"/>
    </row>
    <row r="20" spans="2:27" ht="31" customHeight="1" thickBot="1">
      <c r="C20" s="1645" t="s">
        <v>2421</v>
      </c>
      <c r="D20" s="1646"/>
      <c r="E20" s="1646"/>
      <c r="F20" s="1646"/>
      <c r="G20" s="1647"/>
      <c r="H20" s="162"/>
    </row>
    <row r="21" spans="2:27" ht="31" customHeight="1">
      <c r="C21" s="907" t="s">
        <v>2123</v>
      </c>
      <c r="D21" s="1237"/>
      <c r="E21" s="162"/>
      <c r="F21" s="908" t="s">
        <v>2222</v>
      </c>
      <c r="G21" s="862"/>
      <c r="H21" s="162"/>
    </row>
    <row r="22" spans="2:27" ht="14.5" customHeight="1">
      <c r="C22" s="909"/>
      <c r="D22" s="942"/>
      <c r="E22" s="162"/>
      <c r="F22" s="911"/>
      <c r="G22" s="943"/>
      <c r="H22" s="162"/>
    </row>
    <row r="23" spans="2:27" ht="42" customHeight="1">
      <c r="C23" s="913" t="s">
        <v>2850</v>
      </c>
      <c r="D23" s="860"/>
      <c r="E23" s="162"/>
      <c r="F23" s="908" t="s">
        <v>2422</v>
      </c>
      <c r="G23" s="863"/>
      <c r="H23" s="162"/>
      <c r="I23" s="344"/>
      <c r="J23" s="344"/>
      <c r="K23" s="344"/>
      <c r="L23" s="344"/>
      <c r="M23" s="344"/>
      <c r="N23" s="344"/>
      <c r="O23" s="344"/>
      <c r="Q23" s="344"/>
      <c r="R23" s="344"/>
      <c r="S23" s="344"/>
      <c r="T23" s="344"/>
      <c r="V23" s="344"/>
      <c r="W23" s="344"/>
      <c r="X23" s="344"/>
      <c r="Y23" s="344"/>
    </row>
    <row r="24" spans="2:27" ht="14.5" customHeight="1">
      <c r="C24" s="914"/>
      <c r="D24" s="942"/>
      <c r="E24" s="162"/>
      <c r="F24" s="911"/>
      <c r="G24" s="944"/>
      <c r="H24" s="162"/>
      <c r="I24" s="344"/>
      <c r="J24" s="344"/>
      <c r="K24" s="344"/>
      <c r="L24" s="344"/>
      <c r="M24" s="344"/>
      <c r="N24" s="344"/>
      <c r="O24" s="344"/>
      <c r="Q24" s="344"/>
      <c r="R24" s="344"/>
      <c r="S24" s="344"/>
      <c r="T24" s="344"/>
      <c r="V24" s="344"/>
      <c r="W24" s="344"/>
      <c r="X24" s="344"/>
      <c r="Y24" s="344"/>
    </row>
    <row r="25" spans="2:27" ht="42" customHeight="1">
      <c r="B25" s="205"/>
      <c r="C25" s="913" t="s">
        <v>360</v>
      </c>
      <c r="D25" s="861"/>
      <c r="E25" s="162"/>
      <c r="F25" s="945" t="s">
        <v>2435</v>
      </c>
      <c r="G25" s="863"/>
      <c r="H25" s="162"/>
      <c r="P25" s="344"/>
    </row>
    <row r="26" spans="2:27" ht="14.5" customHeight="1">
      <c r="B26" s="205"/>
      <c r="C26" s="913"/>
      <c r="D26" s="946"/>
      <c r="E26" s="162"/>
      <c r="F26" s="947"/>
      <c r="G26" s="948"/>
      <c r="H26" s="162"/>
      <c r="P26" s="344"/>
    </row>
    <row r="27" spans="2:27" ht="35.15" customHeight="1">
      <c r="B27" s="205"/>
      <c r="C27" s="913" t="s">
        <v>2755</v>
      </c>
      <c r="D27" s="891"/>
      <c r="E27" s="162"/>
      <c r="F27" s="916" t="s">
        <v>2589</v>
      </c>
      <c r="G27" s="863"/>
      <c r="H27" s="162"/>
      <c r="P27" s="344"/>
    </row>
    <row r="28" spans="2:27" ht="8.5" customHeight="1">
      <c r="B28" s="205"/>
      <c r="C28" s="913"/>
      <c r="D28" s="946"/>
      <c r="G28" s="948"/>
      <c r="H28" s="162"/>
      <c r="P28" s="344"/>
    </row>
    <row r="29" spans="2:27" ht="35.15" customHeight="1">
      <c r="C29" s="934" t="s">
        <v>2696</v>
      </c>
      <c r="D29" s="878" t="str">
        <f>IF(OR(D21="",D23="",G21=""),"",IF(D21=References!$N$207,IF(D23&lt;2,"FAIL","PASS"),IF(D21=References!$N$208,IF(D23&lt;2.2,"FAIL","PASS"),IF(D23&lt;0.93,"FAIL","PASS"))))</f>
        <v/>
      </c>
      <c r="F29" s="916" t="s">
        <v>13858</v>
      </c>
      <c r="G29" s="1310"/>
      <c r="H29" s="162"/>
    </row>
    <row r="30" spans="2:27" ht="14.5" customHeight="1" thickBot="1">
      <c r="C30" s="949"/>
      <c r="D30" s="950"/>
      <c r="E30" s="917"/>
      <c r="F30" s="938"/>
      <c r="G30" s="939"/>
    </row>
    <row r="31" spans="2:27" ht="35.15" customHeight="1">
      <c r="H31" s="162"/>
    </row>
    <row r="32" spans="2:27" ht="14.5" customHeight="1">
      <c r="H32" s="162"/>
    </row>
    <row r="33" spans="8:8" ht="35.15" customHeight="1">
      <c r="H33" s="162"/>
    </row>
    <row r="34" spans="8:8" ht="14.15" customHeight="1">
      <c r="H34" s="162"/>
    </row>
    <row r="35" spans="8:8" ht="35.15" customHeight="1">
      <c r="H35" s="162"/>
    </row>
    <row r="36" spans="8:8" ht="45" customHeight="1"/>
    <row r="37" spans="8:8" ht="16" customHeight="1"/>
    <row r="38" spans="8:8" ht="16" customHeight="1"/>
    <row r="39" spans="8:8" ht="31" customHeight="1"/>
    <row r="40" spans="8:8" ht="31" customHeight="1"/>
    <row r="41" spans="8:8" ht="16" customHeight="1"/>
    <row r="42" spans="8:8" ht="35.5" customHeight="1"/>
    <row r="43" spans="8:8" ht="14.5" customHeight="1"/>
    <row r="44" spans="8:8" ht="35.5" customHeight="1"/>
    <row r="45" spans="8:8" ht="16" customHeight="1"/>
    <row r="46" spans="8:8" ht="35.5" customHeight="1"/>
    <row r="48" spans="8:8" ht="35.5" customHeight="1"/>
    <row r="49" ht="16" customHeight="1"/>
    <row r="50" ht="35.5" customHeight="1"/>
    <row r="51" ht="16" customHeight="1"/>
    <row r="52" ht="35.5" customHeight="1"/>
    <row r="53" ht="45" customHeight="1"/>
    <row r="55" ht="14.5" customHeight="1"/>
    <row r="56" ht="35.5" customHeight="1"/>
    <row r="57" ht="35.5" customHeight="1"/>
    <row r="58" ht="16.5" customHeight="1"/>
    <row r="59" ht="35.5" customHeight="1"/>
    <row r="61" ht="35.15" customHeight="1"/>
    <row r="63" ht="35.5" customHeight="1"/>
    <row r="67" ht="35.5" customHeight="1"/>
    <row r="69" ht="35.5" customHeight="1"/>
    <row r="70" ht="45" customHeight="1"/>
    <row r="73" ht="35.5" customHeight="1"/>
    <row r="74" ht="35.5" customHeight="1"/>
    <row r="75" ht="16.5" customHeight="1"/>
    <row r="76" ht="35.5" customHeight="1"/>
    <row r="78" ht="35.5" customHeight="1"/>
    <row r="80" ht="35.5" customHeight="1"/>
    <row r="81" ht="11.5" customHeight="1"/>
    <row r="84" ht="35.5" customHeight="1"/>
    <row r="86" ht="35.5" customHeight="1"/>
    <row r="87" ht="45.65" customHeight="1"/>
    <row r="90" ht="35.5" customHeight="1"/>
    <row r="91" ht="35.5" customHeight="1"/>
    <row r="93" ht="35.5" customHeight="1"/>
    <row r="95" ht="35.5" customHeight="1"/>
    <row r="97" ht="35.5" customHeight="1"/>
    <row r="99" ht="35.5" customHeight="1"/>
    <row r="101" ht="35.5" customHeight="1"/>
    <row r="103" ht="35.5" customHeight="1"/>
    <row r="104" ht="41.5" customHeight="1"/>
    <row r="107" ht="35.5" customHeight="1"/>
    <row r="108" ht="35.5" customHeight="1"/>
    <row r="110" ht="35.5" customHeight="1"/>
    <row r="112" ht="35.5" customHeight="1"/>
    <row r="114" ht="35.5" customHeight="1"/>
    <row r="116" ht="35.5" customHeight="1"/>
    <row r="118" ht="35.5" customHeight="1"/>
    <row r="120" ht="35.5" customHeight="1"/>
    <row r="121" ht="41.5" customHeight="1"/>
    <row r="124" ht="35.5" customHeight="1"/>
    <row r="125" ht="35.5" customHeight="1"/>
    <row r="127" ht="35.5" customHeight="1"/>
    <row r="129" ht="35.5" customHeight="1"/>
    <row r="131" ht="35.5" customHeight="1"/>
    <row r="133" ht="35.5" customHeight="1"/>
    <row r="135" ht="35.5" customHeight="1"/>
    <row r="137" ht="35.5" customHeight="1"/>
    <row r="138" ht="41.5" customHeight="1"/>
    <row r="141" ht="35.5" customHeight="1"/>
    <row r="142" ht="35.5" customHeight="1"/>
    <row r="144" ht="35.5" customHeight="1"/>
    <row r="146" ht="35.5" customHeight="1"/>
    <row r="148" ht="35.5" customHeight="1"/>
    <row r="150" ht="35.5" customHeight="1"/>
    <row r="152" ht="35.5" customHeight="1"/>
    <row r="154" ht="35.5" customHeight="1"/>
    <row r="155" ht="41.15" customHeight="1"/>
    <row r="158" ht="35.5" customHeight="1"/>
    <row r="159" ht="35.5" customHeight="1"/>
    <row r="161" ht="35.5" customHeight="1"/>
    <row r="163" ht="35.5" customHeight="1"/>
    <row r="165" ht="35.5" customHeight="1"/>
    <row r="167" ht="35.5" customHeight="1"/>
    <row r="169" ht="35.5" customHeight="1"/>
    <row r="171" ht="35.5" customHeight="1"/>
    <row r="172" ht="41.5" customHeight="1"/>
    <row r="175" ht="35.5" customHeight="1"/>
    <row r="176" ht="35.5" customHeight="1"/>
    <row r="178" ht="35.5" customHeight="1"/>
    <row r="180" ht="35.5" customHeight="1"/>
    <row r="182" ht="35.5" customHeight="1"/>
    <row r="184" ht="35.5" customHeight="1"/>
    <row r="186" ht="35.5" customHeight="1"/>
    <row r="188" ht="35.5" customHeight="1"/>
  </sheetData>
  <sheetProtection algorithmName="SHA-512" hashValue="CTVCymDk69mCW4m+CIvQL15qv6bHeT5agj7GxsnqT4+fpdT/gousLkoRxN6PqU4UQ7nVMhghs4NTWL2/wK4a5g==" saltValue="TqOsI4ISqeEep4dOXjD72Q==" spinCount="100000" sheet="1" objects="1" scenarios="1"/>
  <dataConsolidate/>
  <mergeCells count="2">
    <mergeCell ref="C19:D19"/>
    <mergeCell ref="C20:G20"/>
  </mergeCells>
  <conditionalFormatting sqref="A1:H1">
    <cfRule type="cellIs" dxfId="285" priority="207" stopIfTrue="1" operator="equal">
      <formula>"Missing Info"</formula>
    </cfRule>
  </conditionalFormatting>
  <conditionalFormatting sqref="C19">
    <cfRule type="expression" dxfId="284" priority="254">
      <formula>#REF!="Cooling"</formula>
    </cfRule>
  </conditionalFormatting>
  <conditionalFormatting sqref="D15:D16">
    <cfRule type="expression" dxfId="283" priority="2">
      <formula>#REF!="Cooling"</formula>
    </cfRule>
  </conditionalFormatting>
  <conditionalFormatting sqref="D17">
    <cfRule type="expression" dxfId="282" priority="1">
      <formula>#REF!="Cooling"</formula>
    </cfRule>
  </conditionalFormatting>
  <conditionalFormatting sqref="D21:D30">
    <cfRule type="expression" dxfId="281" priority="206">
      <formula>#REF!="Cooling"</formula>
    </cfRule>
  </conditionalFormatting>
  <conditionalFormatting sqref="G21">
    <cfRule type="expression" dxfId="280" priority="205">
      <formula>#REF!="Cooling"</formula>
    </cfRule>
  </conditionalFormatting>
  <conditionalFormatting sqref="G23:G30">
    <cfRule type="expression" dxfId="279" priority="234">
      <formula>#REF!="Cooling"</formula>
    </cfRule>
  </conditionalFormatting>
  <dataValidations count="3">
    <dataValidation type="list" operator="greaterThan" allowBlank="1" showInputMessage="1" showErrorMessage="1" sqref="G21" xr:uid="{00000000-0002-0000-1200-000000000000}">
      <formula1>Exist_Water_heaters</formula1>
    </dataValidation>
    <dataValidation type="list" allowBlank="1" showInputMessage="1" showErrorMessage="1" sqref="D21" xr:uid="{00000000-0002-0000-1200-000001000000}">
      <formula1>Proposed_Water_Heater</formula1>
    </dataValidation>
    <dataValidation type="whole" allowBlank="1" showInputMessage="1" showErrorMessage="1" sqref="D27" xr:uid="{00000000-0002-0000-1200-000002000000}">
      <formula1>0</formula1>
      <formula2>IF(D21="Tankless Water Heater &lt; 12 kW",3,1)</formula2>
    </dataValidation>
  </dataValidations>
  <pageMargins left="0.7" right="0.7" top="0.75" bottom="0.75" header="0.3" footer="0.3"/>
  <pageSetup scale="2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1">
    <tabColor rgb="FFF85208"/>
  </sheetPr>
  <dimension ref="A1:AB182"/>
  <sheetViews>
    <sheetView showGridLines="0" zoomScaleNormal="100" zoomScalePageLayoutView="60" workbookViewId="0"/>
  </sheetViews>
  <sheetFormatPr defaultColWidth="0" defaultRowHeight="14.5"/>
  <cols>
    <col min="1" max="1" width="3.81640625" style="39" customWidth="1"/>
    <col min="2" max="2" width="2.54296875" style="1160" customWidth="1"/>
    <col min="3" max="3" width="35.81640625" style="39" customWidth="1"/>
    <col min="4" max="4" width="47.1796875" style="39" customWidth="1"/>
    <col min="5" max="5" width="21.81640625" style="39" customWidth="1"/>
    <col min="6" max="6" width="45.1796875" style="39" customWidth="1"/>
    <col min="7" max="7" width="42.81640625" style="39" customWidth="1"/>
    <col min="8" max="8" width="13.54296875" style="39" customWidth="1"/>
    <col min="9" max="9" width="13.453125" style="39" hidden="1" customWidth="1"/>
    <col min="10" max="11" width="17.81640625" style="39" hidden="1" customWidth="1"/>
    <col min="12" max="12" width="16.81640625" style="39" hidden="1" customWidth="1"/>
    <col min="13" max="13" width="16" style="39" hidden="1" customWidth="1"/>
    <col min="14" max="14" width="15.81640625" style="39" hidden="1" customWidth="1"/>
    <col min="15" max="15" width="16.1796875" style="39" hidden="1" customWidth="1"/>
    <col min="16" max="16" width="24" style="39" hidden="1" customWidth="1"/>
    <col min="17" max="17" width="16.1796875" style="39" hidden="1" customWidth="1"/>
    <col min="18" max="21" width="15.81640625" style="39" hidden="1" customWidth="1"/>
    <col min="22" max="23" width="7.81640625" style="39" hidden="1" customWidth="1"/>
    <col min="24" max="24" width="11.81640625" style="39" hidden="1" customWidth="1"/>
    <col min="25" max="25" width="13.453125" style="39" hidden="1" customWidth="1"/>
    <col min="26" max="26" width="8.81640625" style="39" hidden="1" customWidth="1"/>
    <col min="27" max="27" width="11.1796875" style="39" hidden="1" customWidth="1"/>
    <col min="28" max="28" width="8.81640625" style="39" hidden="1" customWidth="1"/>
    <col min="29" max="40" width="0" style="39" hidden="1" customWidth="1"/>
    <col min="41" max="16384" width="0" style="39" hidden="1"/>
  </cols>
  <sheetData>
    <row r="1" spans="1:28" ht="60" customHeight="1">
      <c r="A1" s="1138"/>
      <c r="B1" s="1137" t="str">
        <f>Development!$A$3&amp;" Residential Efficiency Program"</f>
        <v>2024 Residential Efficiency Program</v>
      </c>
      <c r="C1" s="1129"/>
      <c r="D1" s="1129"/>
      <c r="E1" s="1129"/>
      <c r="F1" s="1129"/>
      <c r="G1" s="1133"/>
      <c r="H1" s="1133"/>
    </row>
    <row r="2" spans="1:28" ht="60" customHeight="1" thickBot="1">
      <c r="A2" s="1134"/>
      <c r="B2" s="1134" t="str">
        <f>"HVAC Equipment Tune Up Worksheet, Version "&amp;Development!A2</f>
        <v>HVAC Equipment Tune Up Worksheet, Version 3.0</v>
      </c>
      <c r="C2" s="1129"/>
      <c r="D2" s="1129"/>
      <c r="E2" s="1129"/>
      <c r="F2" s="1129"/>
      <c r="G2" s="1133"/>
      <c r="H2" s="1133"/>
    </row>
    <row r="3" spans="1:28" ht="19" customHeight="1" thickTop="1">
      <c r="A3" s="781"/>
      <c r="B3" s="1155"/>
      <c r="C3" s="781"/>
      <c r="D3" s="781"/>
      <c r="E3" s="781"/>
      <c r="F3" s="781"/>
      <c r="G3" s="781"/>
      <c r="H3" s="781"/>
      <c r="AB3" s="430"/>
    </row>
    <row r="4" spans="1:28" ht="26" thickBot="1">
      <c r="B4" s="1156" t="s">
        <v>2294</v>
      </c>
      <c r="C4" s="1154"/>
      <c r="D4" s="21"/>
      <c r="E4" s="21"/>
      <c r="F4" s="21"/>
      <c r="G4" s="21"/>
      <c r="H4" s="21"/>
      <c r="I4" s="21"/>
      <c r="J4" s="21"/>
      <c r="K4" s="21"/>
      <c r="L4" s="21"/>
      <c r="M4" s="21"/>
      <c r="N4" s="21"/>
      <c r="O4" s="21"/>
      <c r="P4" s="21"/>
      <c r="Q4" s="21"/>
      <c r="R4" s="21"/>
      <c r="S4" s="21"/>
      <c r="T4" s="21"/>
      <c r="U4" s="21"/>
      <c r="V4" s="21"/>
      <c r="W4" s="21"/>
      <c r="X4" s="21"/>
      <c r="Y4" s="21"/>
      <c r="Z4" s="21"/>
      <c r="AA4" s="21"/>
    </row>
    <row r="5" spans="1:28" ht="25.5">
      <c r="B5" s="1157"/>
      <c r="C5" s="746"/>
      <c r="D5" s="746"/>
      <c r="E5" s="746"/>
      <c r="F5" s="746"/>
      <c r="G5" s="746"/>
      <c r="H5" s="746"/>
      <c r="I5" s="746"/>
      <c r="J5" s="746"/>
      <c r="K5" s="746"/>
      <c r="L5" s="746"/>
      <c r="M5" s="746"/>
      <c r="N5" s="746"/>
      <c r="O5" s="746"/>
      <c r="P5" s="746"/>
      <c r="Q5" s="746"/>
      <c r="R5" s="746"/>
      <c r="S5" s="746"/>
      <c r="T5" s="746"/>
      <c r="U5" s="746"/>
      <c r="V5" s="746"/>
      <c r="W5" s="746"/>
      <c r="X5" s="746"/>
      <c r="Y5" s="746"/>
      <c r="Z5" s="746"/>
      <c r="AA5" s="746"/>
    </row>
    <row r="6" spans="1:28" ht="25.5">
      <c r="B6" s="1157"/>
      <c r="C6" s="1162" t="s">
        <v>2436</v>
      </c>
      <c r="D6" s="746"/>
      <c r="E6" s="746"/>
      <c r="F6" s="746"/>
      <c r="G6" s="746"/>
      <c r="H6" s="746"/>
      <c r="I6" s="746"/>
      <c r="J6" s="746"/>
      <c r="K6" s="746"/>
      <c r="L6" s="746"/>
      <c r="M6" s="746"/>
      <c r="N6" s="746"/>
      <c r="O6" s="746"/>
      <c r="P6" s="746"/>
      <c r="Q6" s="746"/>
      <c r="R6" s="746"/>
      <c r="S6" s="746"/>
      <c r="T6" s="746"/>
      <c r="U6" s="746"/>
      <c r="V6" s="746"/>
      <c r="W6" s="746"/>
      <c r="X6" s="746"/>
      <c r="Y6" s="746"/>
      <c r="Z6" s="746"/>
      <c r="AA6" s="746"/>
    </row>
    <row r="7" spans="1:28" s="168" customFormat="1" ht="15.5">
      <c r="B7" s="1158" t="s">
        <v>33</v>
      </c>
      <c r="C7" s="826" t="s">
        <v>12814</v>
      </c>
      <c r="D7" s="653"/>
      <c r="E7" s="653"/>
      <c r="F7" s="653"/>
      <c r="G7" s="653"/>
      <c r="H7" s="825"/>
      <c r="I7" s="825"/>
      <c r="J7" s="825"/>
      <c r="K7" s="825"/>
      <c r="L7" s="825"/>
      <c r="M7" s="825"/>
      <c r="N7" s="825"/>
      <c r="O7" s="825"/>
      <c r="P7" s="825"/>
      <c r="Q7" s="825"/>
      <c r="R7" s="825"/>
      <c r="S7" s="825"/>
      <c r="T7" s="825"/>
      <c r="U7" s="825"/>
      <c r="V7" s="825"/>
      <c r="W7" s="825"/>
      <c r="X7" s="825"/>
      <c r="Y7" s="825"/>
      <c r="Z7" s="825"/>
      <c r="AA7" s="825"/>
    </row>
    <row r="8" spans="1:28" s="168" customFormat="1" ht="46" customHeight="1">
      <c r="B8" s="1159" t="s">
        <v>33</v>
      </c>
      <c r="C8" s="1696" t="s">
        <v>2952</v>
      </c>
      <c r="D8" s="1696"/>
      <c r="E8" s="1696"/>
      <c r="F8" s="902"/>
      <c r="G8" s="902"/>
      <c r="H8" s="825"/>
      <c r="I8" s="825"/>
      <c r="J8" s="825"/>
      <c r="K8" s="825"/>
      <c r="L8" s="825"/>
      <c r="M8" s="825"/>
      <c r="N8" s="825"/>
      <c r="O8" s="825"/>
      <c r="P8" s="825"/>
      <c r="Q8" s="825"/>
      <c r="R8" s="825"/>
      <c r="S8" s="825"/>
      <c r="T8" s="825"/>
      <c r="U8" s="825"/>
      <c r="V8" s="825"/>
      <c r="W8" s="825"/>
      <c r="X8" s="825"/>
      <c r="Y8" s="825"/>
      <c r="Z8" s="825"/>
      <c r="AA8" s="825"/>
    </row>
    <row r="9" spans="1:28" ht="23">
      <c r="B9" s="1158" t="s">
        <v>33</v>
      </c>
      <c r="C9" s="1695" t="s">
        <v>2574</v>
      </c>
      <c r="D9" s="1695"/>
      <c r="E9" s="1695"/>
      <c r="F9" s="1695"/>
      <c r="G9" s="1695"/>
      <c r="H9" s="746"/>
      <c r="I9" s="746"/>
      <c r="J9" s="746"/>
      <c r="K9" s="746"/>
      <c r="L9" s="746"/>
      <c r="M9" s="746"/>
      <c r="N9" s="746"/>
      <c r="O9" s="746"/>
      <c r="P9" s="746"/>
      <c r="Q9" s="746"/>
      <c r="R9" s="746"/>
      <c r="S9" s="746"/>
      <c r="T9" s="746"/>
      <c r="U9" s="746"/>
      <c r="V9" s="746"/>
      <c r="W9" s="746"/>
      <c r="X9" s="746"/>
      <c r="Y9" s="746"/>
      <c r="Z9" s="746"/>
      <c r="AA9" s="746"/>
    </row>
    <row r="10" spans="1:28" ht="23">
      <c r="B10" s="1158" t="s">
        <v>33</v>
      </c>
      <c r="C10" s="1695" t="s">
        <v>2873</v>
      </c>
      <c r="D10" s="1695"/>
      <c r="E10" s="1695"/>
      <c r="F10" s="1695"/>
      <c r="G10" s="1695"/>
      <c r="H10" s="746"/>
      <c r="I10" s="746"/>
      <c r="J10" s="746"/>
      <c r="K10" s="746"/>
      <c r="L10" s="746"/>
      <c r="M10" s="746"/>
      <c r="N10" s="746"/>
      <c r="O10" s="746"/>
      <c r="P10" s="746"/>
      <c r="Q10" s="746"/>
      <c r="R10" s="746"/>
      <c r="S10" s="746"/>
      <c r="T10" s="746"/>
      <c r="U10" s="746"/>
      <c r="V10" s="746"/>
      <c r="W10" s="746"/>
      <c r="X10" s="746"/>
      <c r="Y10" s="746"/>
      <c r="Z10" s="746"/>
      <c r="AA10" s="746"/>
    </row>
    <row r="11" spans="1:28" ht="23">
      <c r="B11" s="1158" t="s">
        <v>33</v>
      </c>
      <c r="C11" s="1695" t="s">
        <v>2922</v>
      </c>
      <c r="D11" s="1695"/>
      <c r="E11" s="1695"/>
      <c r="F11" s="1695"/>
      <c r="G11" s="1695"/>
      <c r="H11" s="746"/>
      <c r="I11" s="746"/>
      <c r="J11" s="746"/>
      <c r="K11" s="746"/>
      <c r="L11" s="746"/>
      <c r="M11" s="746"/>
      <c r="N11" s="746"/>
      <c r="O11" s="746"/>
      <c r="P11" s="746"/>
      <c r="Q11" s="746"/>
      <c r="R11" s="746"/>
      <c r="S11" s="746"/>
      <c r="T11" s="746"/>
      <c r="U11" s="746"/>
      <c r="V11" s="746"/>
      <c r="W11" s="746"/>
      <c r="X11" s="746"/>
      <c r="Y11" s="746"/>
      <c r="Z11" s="746"/>
      <c r="AA11" s="746"/>
    </row>
    <row r="12" spans="1:28" ht="25.5">
      <c r="B12" s="1157"/>
      <c r="C12" s="908" t="s">
        <v>2308</v>
      </c>
      <c r="D12" s="932">
        <f>SUM(Qualifying_Index!T121:T125)</f>
        <v>0</v>
      </c>
      <c r="E12" s="746"/>
      <c r="H12" s="746"/>
      <c r="I12" s="746"/>
      <c r="J12" s="746"/>
      <c r="K12" s="746"/>
      <c r="L12" s="746"/>
      <c r="M12" s="746"/>
      <c r="N12" s="746"/>
      <c r="O12" s="746"/>
      <c r="P12" s="746"/>
      <c r="Q12" s="746"/>
      <c r="R12" s="746"/>
      <c r="S12" s="746"/>
      <c r="T12" s="746"/>
      <c r="U12" s="746"/>
      <c r="V12" s="746"/>
      <c r="W12" s="746"/>
      <c r="X12" s="746"/>
      <c r="Y12" s="746"/>
      <c r="Z12" s="746"/>
      <c r="AA12" s="746"/>
    </row>
    <row r="13" spans="1:28" ht="14.5" customHeight="1" thickBot="1">
      <c r="C13" s="1694"/>
      <c r="D13" s="1694"/>
      <c r="I13" s="42"/>
    </row>
    <row r="14" spans="1:28" ht="31" customHeight="1" thickBot="1">
      <c r="C14" s="1645" t="s">
        <v>2553</v>
      </c>
      <c r="D14" s="1646"/>
      <c r="E14" s="1646"/>
      <c r="F14" s="1646"/>
      <c r="G14" s="1647"/>
      <c r="H14" s="162"/>
    </row>
    <row r="15" spans="1:28" ht="31" customHeight="1">
      <c r="C15" s="907" t="s">
        <v>2543</v>
      </c>
      <c r="D15" s="1238" t="s">
        <v>1332</v>
      </c>
      <c r="E15" s="162"/>
      <c r="F15" s="908" t="s">
        <v>360</v>
      </c>
      <c r="G15" s="770"/>
      <c r="H15" s="162"/>
    </row>
    <row r="16" spans="1:28" ht="14.5" customHeight="1">
      <c r="C16" s="909"/>
      <c r="D16" s="910"/>
      <c r="E16" s="162"/>
      <c r="F16" s="911"/>
      <c r="G16" s="912"/>
      <c r="H16" s="162"/>
    </row>
    <row r="17" spans="2:25" ht="35.15" customHeight="1">
      <c r="C17" s="913" t="s">
        <v>2546</v>
      </c>
      <c r="D17" s="588"/>
      <c r="E17" s="162"/>
      <c r="F17" s="916" t="s">
        <v>2575</v>
      </c>
      <c r="G17" s="771"/>
      <c r="H17" s="162"/>
      <c r="I17" s="344"/>
      <c r="J17" s="344"/>
      <c r="K17" s="344"/>
      <c r="L17" s="344"/>
      <c r="M17" s="344"/>
      <c r="N17" s="344"/>
      <c r="O17" s="344"/>
      <c r="Q17" s="344"/>
      <c r="R17" s="344"/>
      <c r="S17" s="344"/>
      <c r="T17" s="344"/>
      <c r="V17" s="344"/>
      <c r="W17" s="344"/>
      <c r="X17" s="344"/>
      <c r="Y17" s="344"/>
    </row>
    <row r="18" spans="2:25" ht="14.5" customHeight="1">
      <c r="C18" s="914"/>
      <c r="D18" s="910"/>
      <c r="E18" s="162"/>
      <c r="F18" s="933"/>
      <c r="G18" s="915"/>
      <c r="H18" s="162"/>
      <c r="I18" s="344"/>
      <c r="J18" s="344"/>
      <c r="K18" s="344"/>
      <c r="L18" s="344"/>
      <c r="M18" s="344"/>
      <c r="N18" s="344"/>
      <c r="O18" s="344"/>
      <c r="Q18" s="344"/>
      <c r="R18" s="344"/>
      <c r="S18" s="344"/>
      <c r="T18" s="344"/>
      <c r="V18" s="344"/>
      <c r="W18" s="344"/>
      <c r="X18" s="344"/>
      <c r="Y18" s="344"/>
    </row>
    <row r="19" spans="2:25" ht="45.65" customHeight="1">
      <c r="B19" s="1161"/>
      <c r="C19" s="913" t="s">
        <v>2547</v>
      </c>
      <c r="D19" s="873"/>
      <c r="E19" s="162"/>
      <c r="F19" s="916" t="s">
        <v>2576</v>
      </c>
      <c r="G19" s="771"/>
      <c r="H19" s="162"/>
      <c r="P19" s="344"/>
    </row>
    <row r="20" spans="2:25" ht="14.5" customHeight="1">
      <c r="B20" s="1161"/>
      <c r="C20" s="913"/>
      <c r="G20" s="430"/>
      <c r="H20" s="162"/>
      <c r="P20" s="344"/>
    </row>
    <row r="21" spans="2:25" ht="69.650000000000006" customHeight="1">
      <c r="B21" s="1161"/>
      <c r="C21" s="934" t="s">
        <v>2558</v>
      </c>
      <c r="D21" s="822"/>
      <c r="E21" s="162"/>
      <c r="F21" s="916" t="s">
        <v>1651</v>
      </c>
      <c r="G21" s="935" t="str">
        <f>Qualifying_Index!T121</f>
        <v/>
      </c>
      <c r="H21" s="162"/>
      <c r="P21" s="344"/>
    </row>
    <row r="22" spans="2:25" ht="14.5" customHeight="1" thickBot="1">
      <c r="B22" s="1161"/>
      <c r="C22" s="936"/>
      <c r="D22" s="937"/>
      <c r="E22" s="917"/>
      <c r="F22" s="938"/>
      <c r="G22" s="939"/>
      <c r="H22" s="162"/>
      <c r="P22" s="344"/>
    </row>
    <row r="23" spans="2:25" ht="35.15" customHeight="1">
      <c r="H23" s="162"/>
    </row>
    <row r="24" spans="2:25" ht="14.5" customHeight="1"/>
    <row r="25" spans="2:25" ht="35.15" customHeight="1" thickBot="1">
      <c r="H25" s="162"/>
      <c r="L25" s="39">
        <v>12000</v>
      </c>
    </row>
    <row r="26" spans="2:25" ht="31" customHeight="1" thickBot="1">
      <c r="C26" s="1697" t="s">
        <v>2554</v>
      </c>
      <c r="D26" s="1698"/>
      <c r="E26" s="1698"/>
      <c r="F26" s="1698"/>
      <c r="G26" s="1699"/>
      <c r="H26" s="162"/>
    </row>
    <row r="27" spans="2:25" ht="35.15" customHeight="1">
      <c r="C27" s="907" t="s">
        <v>2543</v>
      </c>
      <c r="D27" s="769" t="s">
        <v>1332</v>
      </c>
      <c r="E27" s="162"/>
      <c r="F27" s="908" t="s">
        <v>360</v>
      </c>
      <c r="G27" s="770"/>
      <c r="H27" s="162"/>
    </row>
    <row r="28" spans="2:25" ht="14.15" customHeight="1">
      <c r="C28" s="909"/>
      <c r="D28" s="910"/>
      <c r="E28" s="162"/>
      <c r="F28" s="911"/>
      <c r="G28" s="912"/>
      <c r="H28" s="162"/>
    </row>
    <row r="29" spans="2:25" ht="35.15" customHeight="1">
      <c r="C29" s="913" t="s">
        <v>2546</v>
      </c>
      <c r="D29" s="588"/>
      <c r="E29" s="162"/>
      <c r="F29" s="916" t="s">
        <v>2575</v>
      </c>
      <c r="G29" s="771"/>
      <c r="H29" s="162"/>
    </row>
    <row r="30" spans="2:25" ht="14.5" customHeight="1">
      <c r="C30" s="914"/>
      <c r="D30" s="910"/>
      <c r="E30" s="162"/>
      <c r="F30" s="933"/>
      <c r="G30" s="915"/>
    </row>
    <row r="31" spans="2:25" ht="46" customHeight="1">
      <c r="C31" s="913" t="s">
        <v>2547</v>
      </c>
      <c r="D31" s="806"/>
      <c r="E31" s="162"/>
      <c r="F31" s="916" t="s">
        <v>2576</v>
      </c>
      <c r="G31" s="771"/>
    </row>
    <row r="32" spans="2:25" ht="16" customHeight="1">
      <c r="C32" s="913"/>
      <c r="G32" s="430"/>
    </row>
    <row r="33" spans="3:8" ht="69.650000000000006" customHeight="1">
      <c r="C33" s="934" t="s">
        <v>2558</v>
      </c>
      <c r="D33" s="822"/>
      <c r="E33" s="162"/>
      <c r="F33" s="916" t="s">
        <v>1651</v>
      </c>
      <c r="G33" s="935" t="str">
        <f>Qualifying_Index!T122</f>
        <v/>
      </c>
    </row>
    <row r="34" spans="3:8" ht="14.5" customHeight="1" thickBot="1">
      <c r="C34" s="936"/>
      <c r="D34" s="937"/>
      <c r="E34" s="917"/>
      <c r="F34" s="938"/>
      <c r="G34" s="939"/>
    </row>
    <row r="35" spans="3:8" ht="35.15" customHeight="1">
      <c r="H35" s="162"/>
    </row>
    <row r="36" spans="3:8" ht="14.5" customHeight="1"/>
    <row r="37" spans="3:8" ht="35.15" customHeight="1" thickBot="1">
      <c r="H37" s="162"/>
    </row>
    <row r="38" spans="3:8" ht="35.5" customHeight="1" thickBot="1">
      <c r="C38" s="1697" t="s">
        <v>2555</v>
      </c>
      <c r="D38" s="1698"/>
      <c r="E38" s="1698"/>
      <c r="F38" s="1698"/>
      <c r="G38" s="1699"/>
    </row>
    <row r="39" spans="3:8" ht="46" customHeight="1">
      <c r="C39" s="907" t="s">
        <v>2543</v>
      </c>
      <c r="D39" s="769" t="s">
        <v>1332</v>
      </c>
      <c r="E39" s="162"/>
      <c r="F39" s="908" t="s">
        <v>360</v>
      </c>
      <c r="G39" s="770"/>
    </row>
    <row r="40" spans="3:8" ht="14.5" customHeight="1">
      <c r="C40" s="909"/>
      <c r="D40" s="910"/>
      <c r="E40" s="162"/>
      <c r="F40" s="911"/>
      <c r="G40" s="912"/>
    </row>
    <row r="41" spans="3:8" ht="46" customHeight="1">
      <c r="C41" s="913" t="s">
        <v>2546</v>
      </c>
      <c r="D41" s="588"/>
      <c r="E41" s="162"/>
      <c r="F41" s="916" t="s">
        <v>2575</v>
      </c>
      <c r="G41" s="771"/>
    </row>
    <row r="42" spans="3:8" ht="14.5" customHeight="1">
      <c r="C42" s="914"/>
      <c r="D42" s="910"/>
      <c r="E42" s="162"/>
      <c r="F42" s="933"/>
      <c r="G42" s="915"/>
    </row>
    <row r="43" spans="3:8" ht="46" customHeight="1">
      <c r="C43" s="913" t="s">
        <v>2547</v>
      </c>
      <c r="D43" s="806"/>
      <c r="E43" s="162"/>
      <c r="F43" s="916" t="s">
        <v>2576</v>
      </c>
      <c r="G43" s="771"/>
    </row>
    <row r="44" spans="3:8" ht="14.5" customHeight="1">
      <c r="C44" s="913"/>
      <c r="G44" s="430"/>
    </row>
    <row r="45" spans="3:8" ht="69.650000000000006" customHeight="1">
      <c r="C45" s="934" t="s">
        <v>2558</v>
      </c>
      <c r="D45" s="822"/>
      <c r="E45" s="162"/>
      <c r="F45" s="916" t="s">
        <v>1651</v>
      </c>
      <c r="G45" s="935" t="str">
        <f>Qualifying_Index!T123</f>
        <v/>
      </c>
    </row>
    <row r="46" spans="3:8" ht="14.5" customHeight="1" thickBot="1">
      <c r="C46" s="936"/>
      <c r="D46" s="937"/>
      <c r="E46" s="917"/>
      <c r="F46" s="938"/>
      <c r="G46" s="939"/>
    </row>
    <row r="47" spans="3:8" ht="35.15" customHeight="1">
      <c r="H47" s="162"/>
    </row>
    <row r="48" spans="3:8" ht="14.5" customHeight="1"/>
    <row r="49" spans="3:8" ht="35.15" customHeight="1" thickBot="1">
      <c r="H49" s="162"/>
    </row>
    <row r="50" spans="3:8" ht="35.5" customHeight="1" thickBot="1">
      <c r="C50" s="1697" t="s">
        <v>2556</v>
      </c>
      <c r="D50" s="1698"/>
      <c r="E50" s="1698"/>
      <c r="F50" s="1698"/>
      <c r="G50" s="1699"/>
    </row>
    <row r="51" spans="3:8" ht="35.5" customHeight="1">
      <c r="C51" s="907" t="s">
        <v>2543</v>
      </c>
      <c r="D51" s="769" t="s">
        <v>1332</v>
      </c>
      <c r="E51" s="162"/>
      <c r="F51" s="908" t="s">
        <v>360</v>
      </c>
      <c r="G51" s="770"/>
    </row>
    <row r="52" spans="3:8" ht="16.5" customHeight="1">
      <c r="C52" s="909"/>
      <c r="D52" s="910"/>
      <c r="E52" s="162"/>
      <c r="F52" s="911"/>
      <c r="G52" s="912"/>
    </row>
    <row r="53" spans="3:8" ht="46" customHeight="1">
      <c r="C53" s="913" t="s">
        <v>2546</v>
      </c>
      <c r="D53" s="588"/>
      <c r="E53" s="162"/>
      <c r="F53" s="916" t="s">
        <v>2575</v>
      </c>
      <c r="G53" s="771"/>
    </row>
    <row r="54" spans="3:8">
      <c r="C54" s="914"/>
      <c r="D54" s="910"/>
      <c r="E54" s="162"/>
      <c r="F54" s="933"/>
      <c r="G54" s="915"/>
    </row>
    <row r="55" spans="3:8" ht="46" customHeight="1">
      <c r="C55" s="913" t="s">
        <v>2547</v>
      </c>
      <c r="D55" s="806"/>
      <c r="E55" s="162"/>
      <c r="F55" s="916" t="s">
        <v>2576</v>
      </c>
      <c r="G55" s="771"/>
    </row>
    <row r="56" spans="3:8" ht="20">
      <c r="C56" s="913"/>
      <c r="G56" s="430"/>
    </row>
    <row r="57" spans="3:8" ht="69.650000000000006" customHeight="1">
      <c r="C57" s="934" t="s">
        <v>2558</v>
      </c>
      <c r="D57" s="822"/>
      <c r="E57" s="162"/>
      <c r="F57" s="916" t="s">
        <v>1651</v>
      </c>
      <c r="G57" s="935" t="str">
        <f>Qualifying_Index!S124</f>
        <v/>
      </c>
    </row>
    <row r="58" spans="3:8" ht="15" thickBot="1">
      <c r="C58" s="936"/>
      <c r="D58" s="937"/>
      <c r="E58" s="917"/>
      <c r="F58" s="938"/>
      <c r="G58" s="939"/>
    </row>
    <row r="59" spans="3:8" ht="35.15" customHeight="1">
      <c r="H59" s="162"/>
    </row>
    <row r="60" spans="3:8" ht="14.5" customHeight="1"/>
    <row r="61" spans="3:8" ht="35.15" customHeight="1" thickBot="1">
      <c r="H61" s="162"/>
    </row>
    <row r="62" spans="3:8" ht="48" customHeight="1" thickBot="1">
      <c r="C62" s="1697" t="s">
        <v>2557</v>
      </c>
      <c r="D62" s="1698"/>
      <c r="E62" s="1698"/>
      <c r="F62" s="1698"/>
      <c r="G62" s="1699"/>
    </row>
    <row r="63" spans="3:8" ht="46" customHeight="1">
      <c r="C63" s="907" t="s">
        <v>2543</v>
      </c>
      <c r="D63" s="769" t="s">
        <v>1332</v>
      </c>
      <c r="E63" s="162"/>
      <c r="F63" s="908" t="s">
        <v>360</v>
      </c>
      <c r="G63" s="770"/>
    </row>
    <row r="64" spans="3:8" ht="14.5" customHeight="1">
      <c r="C64" s="909"/>
      <c r="D64" s="910"/>
      <c r="E64" s="162"/>
      <c r="F64" s="911"/>
      <c r="G64" s="912"/>
    </row>
    <row r="65" spans="3:7" ht="46" customHeight="1">
      <c r="C65" s="913" t="s">
        <v>2546</v>
      </c>
      <c r="D65" s="588"/>
      <c r="E65" s="162"/>
      <c r="F65" s="916" t="s">
        <v>2575</v>
      </c>
      <c r="G65" s="771"/>
    </row>
    <row r="66" spans="3:7" ht="14.5" customHeight="1">
      <c r="C66" s="914"/>
      <c r="D66" s="910"/>
      <c r="E66" s="162"/>
      <c r="F66" s="933"/>
      <c r="G66" s="915"/>
    </row>
    <row r="67" spans="3:7" ht="46" customHeight="1">
      <c r="C67" s="913" t="s">
        <v>2547</v>
      </c>
      <c r="D67" s="806"/>
      <c r="E67" s="162"/>
      <c r="F67" s="916" t="s">
        <v>2576</v>
      </c>
      <c r="G67" s="771"/>
    </row>
    <row r="68" spans="3:7" ht="14.5" customHeight="1">
      <c r="C68" s="913"/>
      <c r="G68" s="430"/>
    </row>
    <row r="69" spans="3:7" ht="69.650000000000006" customHeight="1">
      <c r="C69" s="934" t="s">
        <v>2558</v>
      </c>
      <c r="D69" s="822"/>
      <c r="E69" s="162"/>
      <c r="F69" s="916" t="s">
        <v>1651</v>
      </c>
      <c r="G69" s="935" t="str">
        <f>Qualifying_Index!T125</f>
        <v/>
      </c>
    </row>
    <row r="70" spans="3:7" ht="14.5" customHeight="1" thickBot="1">
      <c r="C70" s="936"/>
      <c r="D70" s="937"/>
      <c r="E70" s="917"/>
      <c r="F70" s="938"/>
      <c r="G70" s="939"/>
    </row>
    <row r="72" spans="3:7" ht="35.5" customHeight="1"/>
    <row r="74" spans="3:7" ht="35.5" customHeight="1"/>
    <row r="75" spans="3:7" ht="11.5" customHeight="1"/>
    <row r="78" spans="3:7" ht="35.5" customHeight="1"/>
    <row r="80" spans="3:7" ht="35.5" customHeight="1"/>
    <row r="81" ht="45.65" customHeight="1"/>
    <row r="84" ht="35.5" customHeight="1"/>
    <row r="85" ht="35.5" customHeight="1"/>
    <row r="87" ht="35.5" customHeight="1"/>
    <row r="89" ht="35.5" customHeight="1"/>
    <row r="91" ht="35.5" customHeight="1"/>
    <row r="93" ht="35.5" customHeight="1"/>
    <row r="95" ht="35.5" customHeight="1"/>
    <row r="97" ht="35.5" customHeight="1"/>
    <row r="98" ht="41.5" customHeight="1"/>
    <row r="101" ht="35.5" customHeight="1"/>
    <row r="102" ht="35.5" customHeight="1"/>
    <row r="104" ht="35.5" customHeight="1"/>
    <row r="106" ht="35.5" customHeight="1"/>
    <row r="108" ht="35.5" customHeight="1"/>
    <row r="110" ht="35.5" customHeight="1"/>
    <row r="112" ht="35.5" customHeight="1"/>
    <row r="114" ht="35.5" customHeight="1"/>
    <row r="115" ht="41.5" customHeight="1"/>
    <row r="118" ht="35.5" customHeight="1"/>
    <row r="119" ht="35.5" customHeight="1"/>
    <row r="121" ht="35.5" customHeight="1"/>
    <row r="123" ht="35.5" customHeight="1"/>
    <row r="125" ht="35.5" customHeight="1"/>
    <row r="127" ht="35.5" customHeight="1"/>
    <row r="129" ht="35.5" customHeight="1"/>
    <row r="131" ht="35.5" customHeight="1"/>
    <row r="132" ht="41.5" customHeight="1"/>
    <row r="135" ht="35.5" customHeight="1"/>
    <row r="136" ht="35.5" customHeight="1"/>
    <row r="138" ht="35.5" customHeight="1"/>
    <row r="140" ht="35.5" customHeight="1"/>
    <row r="142" ht="35.5" customHeight="1"/>
    <row r="144" ht="35.5" customHeight="1"/>
    <row r="146" ht="35.5" customHeight="1"/>
    <row r="148" ht="35.5" customHeight="1"/>
    <row r="149" ht="41.15" customHeight="1"/>
    <row r="152" ht="35.5" customHeight="1"/>
    <row r="153" ht="35.5" customHeight="1"/>
    <row r="155" ht="35.5" customHeight="1"/>
    <row r="157" ht="35.5" customHeight="1"/>
    <row r="159" ht="35.5" customHeight="1"/>
    <row r="161" ht="35.5" customHeight="1"/>
    <row r="163" ht="35.5" customHeight="1"/>
    <row r="165" ht="35.5" customHeight="1"/>
    <row r="166" ht="41.5" customHeight="1"/>
    <row r="169" ht="35.5" customHeight="1"/>
    <row r="170" ht="35.5" customHeight="1"/>
    <row r="172" ht="35.5" customHeight="1"/>
    <row r="174" ht="35.5" customHeight="1"/>
    <row r="176" ht="35.5" customHeight="1"/>
    <row r="178" ht="35.5" customHeight="1"/>
    <row r="180" ht="35.5" customHeight="1"/>
    <row r="182" ht="35.5" customHeight="1"/>
  </sheetData>
  <sheetProtection algorithmName="SHA-512" hashValue="xFi2MhL+6B38nJ3lwkrVxwZb39B95ZciWeQwBqA+/MTdzZb3dPEmoMS80z2bC9wf+LPDRvVe+Xn97QhGvpbAzQ==" saltValue="AW6TEql9D3naPOQtFAXceQ==" spinCount="100000" sheet="1" objects="1" scenarios="1"/>
  <dataConsolidate/>
  <mergeCells count="10">
    <mergeCell ref="C9:G9"/>
    <mergeCell ref="C8:E8"/>
    <mergeCell ref="C62:G62"/>
    <mergeCell ref="C13:D13"/>
    <mergeCell ref="C14:G14"/>
    <mergeCell ref="C26:G26"/>
    <mergeCell ref="C38:G38"/>
    <mergeCell ref="C50:G50"/>
    <mergeCell ref="C10:G10"/>
    <mergeCell ref="C11:G11"/>
  </mergeCells>
  <conditionalFormatting sqref="A1:H1">
    <cfRule type="cellIs" dxfId="278" priority="62" stopIfTrue="1" operator="equal">
      <formula>"Missing Info"</formula>
    </cfRule>
  </conditionalFormatting>
  <conditionalFormatting sqref="C13">
    <cfRule type="expression" dxfId="277" priority="72">
      <formula>#REF!="Cooling"</formula>
    </cfRule>
  </conditionalFormatting>
  <conditionalFormatting sqref="D12">
    <cfRule type="expression" dxfId="276" priority="6">
      <formula>#REF!="Cooling"</formula>
    </cfRule>
  </conditionalFormatting>
  <conditionalFormatting sqref="D15:D19">
    <cfRule type="expression" dxfId="275" priority="61">
      <formula>#REF!="Cooling"</formula>
    </cfRule>
  </conditionalFormatting>
  <conditionalFormatting sqref="D21:D22">
    <cfRule type="expression" dxfId="274" priority="65">
      <formula>#REF!="Cooling"</formula>
    </cfRule>
  </conditionalFormatting>
  <conditionalFormatting sqref="D27:D31">
    <cfRule type="expression" dxfId="273" priority="49">
      <formula>#REF!="Cooling"</formula>
    </cfRule>
  </conditionalFormatting>
  <conditionalFormatting sqref="D33:D34">
    <cfRule type="expression" dxfId="272" priority="10">
      <formula>#REF!="Cooling"</formula>
    </cfRule>
  </conditionalFormatting>
  <conditionalFormatting sqref="D39:D43">
    <cfRule type="expression" dxfId="271" priority="37">
      <formula>#REF!="Cooling"</formula>
    </cfRule>
  </conditionalFormatting>
  <conditionalFormatting sqref="D45:D46">
    <cfRule type="expression" dxfId="270" priority="9">
      <formula>#REF!="Cooling"</formula>
    </cfRule>
  </conditionalFormatting>
  <conditionalFormatting sqref="D51:D55">
    <cfRule type="expression" dxfId="269" priority="25">
      <formula>#REF!="Cooling"</formula>
    </cfRule>
  </conditionalFormatting>
  <conditionalFormatting sqref="D57:D58">
    <cfRule type="expression" dxfId="268" priority="8">
      <formula>#REF!="Cooling"</formula>
    </cfRule>
  </conditionalFormatting>
  <conditionalFormatting sqref="D63:D67">
    <cfRule type="expression" dxfId="267" priority="13">
      <formula>#REF!="Cooling"</formula>
    </cfRule>
  </conditionalFormatting>
  <conditionalFormatting sqref="D69:D70">
    <cfRule type="expression" dxfId="266" priority="7">
      <formula>#REF!="Cooling"</formula>
    </cfRule>
  </conditionalFormatting>
  <conditionalFormatting sqref="G15">
    <cfRule type="expression" dxfId="265" priority="60">
      <formula>#REF!="Cooling"</formula>
    </cfRule>
  </conditionalFormatting>
  <conditionalFormatting sqref="G17:G19">
    <cfRule type="expression" dxfId="264" priority="64">
      <formula>#REF!="Cooling"</formula>
    </cfRule>
  </conditionalFormatting>
  <conditionalFormatting sqref="G21:G22">
    <cfRule type="expression" dxfId="263" priority="5">
      <formula>#REF!="Cooling"</formula>
    </cfRule>
  </conditionalFormatting>
  <conditionalFormatting sqref="G27">
    <cfRule type="expression" dxfId="262" priority="48">
      <formula>#REF!="Cooling"</formula>
    </cfRule>
  </conditionalFormatting>
  <conditionalFormatting sqref="G29:G31">
    <cfRule type="expression" dxfId="261" priority="51">
      <formula>#REF!="Cooling"</formula>
    </cfRule>
  </conditionalFormatting>
  <conditionalFormatting sqref="G33:G34">
    <cfRule type="expression" dxfId="260" priority="4">
      <formula>#REF!="Cooling"</formula>
    </cfRule>
  </conditionalFormatting>
  <conditionalFormatting sqref="G39">
    <cfRule type="expression" dxfId="259" priority="36">
      <formula>#REF!="Cooling"</formula>
    </cfRule>
  </conditionalFormatting>
  <conditionalFormatting sqref="G41:G43">
    <cfRule type="expression" dxfId="258" priority="39">
      <formula>#REF!="Cooling"</formula>
    </cfRule>
  </conditionalFormatting>
  <conditionalFormatting sqref="G45:G46">
    <cfRule type="expression" dxfId="257" priority="3">
      <formula>#REF!="Cooling"</formula>
    </cfRule>
  </conditionalFormatting>
  <conditionalFormatting sqref="G51">
    <cfRule type="expression" dxfId="256" priority="24">
      <formula>#REF!="Cooling"</formula>
    </cfRule>
  </conditionalFormatting>
  <conditionalFormatting sqref="G53:G55">
    <cfRule type="expression" dxfId="255" priority="27">
      <formula>#REF!="Cooling"</formula>
    </cfRule>
  </conditionalFormatting>
  <conditionalFormatting sqref="G57:G58">
    <cfRule type="expression" dxfId="254" priority="2">
      <formula>#REF!="Cooling"</formula>
    </cfRule>
  </conditionalFormatting>
  <conditionalFormatting sqref="G63">
    <cfRule type="expression" dxfId="253" priority="12">
      <formula>#REF!="Cooling"</formula>
    </cfRule>
  </conditionalFormatting>
  <conditionalFormatting sqref="G65:G67">
    <cfRule type="expression" dxfId="252" priority="15">
      <formula>#REF!="Cooling"</formula>
    </cfRule>
  </conditionalFormatting>
  <conditionalFormatting sqref="G69:G70">
    <cfRule type="expression" dxfId="251" priority="1">
      <formula>#REF!="Cooling"</formula>
    </cfRule>
  </conditionalFormatting>
  <dataValidations count="5">
    <dataValidation type="list" allowBlank="1" showInputMessage="1" showErrorMessage="1" sqref="D15 D27 D39 D51 D63" xr:uid="{00000000-0002-0000-1100-000000000000}">
      <formula1>Tune_Up_Type</formula1>
    </dataValidation>
    <dataValidation operator="greaterThan" allowBlank="1" showInputMessage="1" showErrorMessage="1" sqref="G15 G27 G39 G51 G63" xr:uid="{00000000-0002-0000-1100-000001000000}"/>
    <dataValidation type="whole" operator="greaterThan" allowBlank="1" showInputMessage="1" showErrorMessage="1" errorTitle="Unacceptable Capacity" error="Please enter an acceptable BTU." sqref="D17 D19" xr:uid="{00000000-0002-0000-1100-000002000000}">
      <formula1>1</formula1>
    </dataValidation>
    <dataValidation type="decimal" allowBlank="1" showInputMessage="1" showErrorMessage="1" sqref="D21 D33 D45 D57 D69" xr:uid="{00000000-0002-0000-1100-000003000000}">
      <formula1>0.0001</formula1>
      <formula2>2</formula2>
    </dataValidation>
    <dataValidation type="whole" operator="greaterThan" allowBlank="1" showInputMessage="1" showErrorMessage="1" errorTitle="Unacceptable Capacity" error="Please enter an acceptable BTU" sqref="D29 D31 D41 D43 D53 D55 D65 D67" xr:uid="{00000000-0002-0000-1100-000004000000}">
      <formula1>1</formula1>
    </dataValidation>
  </dataValidations>
  <pageMargins left="0.7" right="0.7" top="0.75" bottom="0.75" header="0.3" footer="0.3"/>
  <pageSetup scale="2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245765" r:id="rId4" name="CheckBox4">
          <controlPr defaultSize="0" autoLine="0" r:id="rId5">
            <anchor moveWithCells="1">
              <from>
                <xdr:col>2</xdr:col>
                <xdr:colOff>0</xdr:colOff>
                <xdr:row>58</xdr:row>
                <xdr:rowOff>76200</xdr:rowOff>
              </from>
              <to>
                <xdr:col>3</xdr:col>
                <xdr:colOff>1651000</xdr:colOff>
                <xdr:row>58</xdr:row>
                <xdr:rowOff>285750</xdr:rowOff>
              </to>
            </anchor>
          </controlPr>
        </control>
      </mc:Choice>
      <mc:Fallback>
        <control shapeId="245765" r:id="rId4" name="CheckBox4"/>
      </mc:Fallback>
    </mc:AlternateContent>
    <mc:AlternateContent xmlns:mc="http://schemas.openxmlformats.org/markup-compatibility/2006">
      <mc:Choice Requires="x14">
        <control shapeId="245763" r:id="rId6" name="CheckBox3">
          <controlPr defaultSize="0" autoLine="0" r:id="rId7">
            <anchor moveWithCells="1">
              <from>
                <xdr:col>2</xdr:col>
                <xdr:colOff>146050</xdr:colOff>
                <xdr:row>46</xdr:row>
                <xdr:rowOff>31750</xdr:rowOff>
              </from>
              <to>
                <xdr:col>3</xdr:col>
                <xdr:colOff>203200</xdr:colOff>
                <xdr:row>46</xdr:row>
                <xdr:rowOff>266700</xdr:rowOff>
              </to>
            </anchor>
          </controlPr>
        </control>
      </mc:Choice>
      <mc:Fallback>
        <control shapeId="245763" r:id="rId6" name="CheckBox3"/>
      </mc:Fallback>
    </mc:AlternateContent>
    <mc:AlternateContent xmlns:mc="http://schemas.openxmlformats.org/markup-compatibility/2006">
      <mc:Choice Requires="x14">
        <control shapeId="245762" r:id="rId8" name="CheckBox2">
          <controlPr defaultSize="0" autoLine="0" r:id="rId9">
            <anchor moveWithCells="1">
              <from>
                <xdr:col>2</xdr:col>
                <xdr:colOff>228600</xdr:colOff>
                <xdr:row>34</xdr:row>
                <xdr:rowOff>152400</xdr:rowOff>
              </from>
              <to>
                <xdr:col>3</xdr:col>
                <xdr:colOff>196850</xdr:colOff>
                <xdr:row>34</xdr:row>
                <xdr:rowOff>425450</xdr:rowOff>
              </to>
            </anchor>
          </controlPr>
        </control>
      </mc:Choice>
      <mc:Fallback>
        <control shapeId="245762" r:id="rId8" name="CheckBox2"/>
      </mc:Fallback>
    </mc:AlternateContent>
    <mc:AlternateContent xmlns:mc="http://schemas.openxmlformats.org/markup-compatibility/2006">
      <mc:Choice Requires="x14">
        <control shapeId="245761" r:id="rId10" name="CheckBox1">
          <controlPr defaultSize="0" autoLine="0" r:id="rId11">
            <anchor moveWithCells="1">
              <from>
                <xdr:col>2</xdr:col>
                <xdr:colOff>114300</xdr:colOff>
                <xdr:row>22</xdr:row>
                <xdr:rowOff>146050</xdr:rowOff>
              </from>
              <to>
                <xdr:col>3</xdr:col>
                <xdr:colOff>1143000</xdr:colOff>
                <xdr:row>22</xdr:row>
                <xdr:rowOff>400050</xdr:rowOff>
              </to>
            </anchor>
          </controlPr>
        </control>
      </mc:Choice>
      <mc:Fallback>
        <control shapeId="245761" r:id="rId10" name="CheckBox1"/>
      </mc:Fallback>
    </mc:AlternateContent>
  </control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D5691-B985-4DCC-879E-86B9FD2478F6}">
  <sheetPr codeName="Sheet44">
    <tabColor rgb="FF002060"/>
  </sheetPr>
  <dimension ref="A1:AE27"/>
  <sheetViews>
    <sheetView showGridLines="0" workbookViewId="0"/>
  </sheetViews>
  <sheetFormatPr defaultColWidth="0" defaultRowHeight="14.5" zeroHeight="1"/>
  <cols>
    <col min="1" max="1" width="9" customWidth="1"/>
    <col min="2" max="5" width="9.1796875" customWidth="1"/>
    <col min="6" max="7" width="20.7265625" customWidth="1"/>
    <col min="8" max="13" width="9.1796875" customWidth="1"/>
    <col min="14" max="14" width="8.7265625" customWidth="1"/>
    <col min="15" max="15" width="9.1796875" customWidth="1"/>
    <col min="16" max="16" width="11.7265625" customWidth="1"/>
    <col min="17" max="18" width="9.1796875" customWidth="1"/>
    <col min="19" max="31" width="0" hidden="1" customWidth="1"/>
    <col min="32" max="16384" width="9.1796875" hidden="1"/>
  </cols>
  <sheetData>
    <row r="1" spans="1:19" s="39" customFormat="1" ht="60" customHeight="1">
      <c r="A1" s="1138"/>
      <c r="B1" s="1137" t="str">
        <f>Development!$A$3&amp;" Residential Efficiency Program"</f>
        <v>2024 Residential Efficiency Program</v>
      </c>
      <c r="C1" s="1129"/>
      <c r="D1" s="1129"/>
      <c r="E1" s="1129"/>
      <c r="F1" s="1129"/>
      <c r="G1" s="1129"/>
      <c r="H1" s="1129"/>
    </row>
    <row r="2" spans="1:19" s="39" customFormat="1" ht="60" customHeight="1" thickBot="1">
      <c r="A2" s="1134"/>
      <c r="B2" s="1134" t="s">
        <v>13034</v>
      </c>
      <c r="C2" s="1129"/>
      <c r="D2" s="1129"/>
      <c r="E2" s="1129"/>
      <c r="F2" s="1129"/>
      <c r="G2" s="1129"/>
      <c r="H2" s="1129"/>
    </row>
    <row r="3" spans="1:19" ht="15.5" thickTop="1" thickBot="1">
      <c r="A3" s="781"/>
      <c r="B3" s="781"/>
      <c r="C3" s="781"/>
      <c r="D3" s="781"/>
      <c r="E3" s="781"/>
      <c r="F3" s="781"/>
      <c r="G3" s="781"/>
      <c r="H3" s="781"/>
      <c r="I3" s="781"/>
      <c r="J3" s="781"/>
      <c r="K3" s="781"/>
      <c r="L3" s="781"/>
      <c r="M3" s="781"/>
      <c r="N3" s="781"/>
      <c r="O3" s="781"/>
      <c r="P3" s="781"/>
      <c r="Q3" s="781"/>
      <c r="R3" s="781"/>
      <c r="S3" s="781"/>
    </row>
    <row r="4" spans="1:19" ht="15" thickBot="1">
      <c r="B4" s="1709" t="s">
        <v>13033</v>
      </c>
      <c r="C4" s="1710"/>
      <c r="D4" s="1710"/>
      <c r="E4" s="1711"/>
      <c r="F4" s="1247" t="s">
        <v>164</v>
      </c>
      <c r="G4" s="1248" t="s">
        <v>13032</v>
      </c>
    </row>
    <row r="5" spans="1:19">
      <c r="B5" s="1712" t="s">
        <v>1808</v>
      </c>
      <c r="C5" s="1713"/>
      <c r="D5" s="1713"/>
      <c r="E5" s="1714"/>
      <c r="F5" s="1459" t="str">
        <f>IF('ASHP Equipment Information'!H13=0,"",'ASHP Equipment Information'!L11)</f>
        <v/>
      </c>
      <c r="G5" s="1459" t="str">
        <f>IF('Water Heating Worksheet'!D15&lt;1000,"",'Water Heating Worksheet'!G29)</f>
        <v/>
      </c>
    </row>
    <row r="6" spans="1:19">
      <c r="B6" s="1706" t="s">
        <v>13017</v>
      </c>
      <c r="C6" s="1707"/>
      <c r="D6" s="1707"/>
      <c r="E6" s="1708"/>
      <c r="F6" s="1460"/>
      <c r="G6" s="1461"/>
    </row>
    <row r="7" spans="1:19">
      <c r="B7" s="1703" t="s">
        <v>13018</v>
      </c>
      <c r="C7" s="1704"/>
      <c r="D7" s="1704"/>
      <c r="E7" s="1705"/>
      <c r="F7" s="1462"/>
      <c r="G7" s="1463"/>
    </row>
    <row r="8" spans="1:19">
      <c r="B8" s="1706" t="s">
        <v>13019</v>
      </c>
      <c r="C8" s="1707"/>
      <c r="D8" s="1707"/>
      <c r="E8" s="1708"/>
      <c r="F8" s="1464" t="str">
        <f>IF(F5="","",('NYSERDA EFS $$ Calculator'!D16+'NYSERDA EFS $$ Calculator'!C16)/1000)</f>
        <v/>
      </c>
      <c r="G8" s="1464" t="str">
        <f>IF(G5="","",-Qualifying_Index!Z114/3.412)</f>
        <v/>
      </c>
    </row>
    <row r="9" spans="1:19">
      <c r="B9" s="1703" t="s">
        <v>13020</v>
      </c>
      <c r="C9" s="1704"/>
      <c r="D9" s="1704"/>
      <c r="E9" s="1705"/>
      <c r="F9" s="1465" t="str">
        <f>IF(F5="","",IF("Nat"=LEFT('ASHP Equipment Information'!D19,3),SUM(Qualifying_Index!CK27:CK31),0))</f>
        <v/>
      </c>
      <c r="G9" s="1465" t="str">
        <f>IF(G5="","",IF("gas"=LEFT('Water Heating Worksheet'!G21,3),SUM(Qualifying_Index!Y114:Y115),0))</f>
        <v/>
      </c>
    </row>
    <row r="10" spans="1:19">
      <c r="B10" s="1706" t="s">
        <v>13021</v>
      </c>
      <c r="C10" s="1707"/>
      <c r="D10" s="1707"/>
      <c r="E10" s="1708"/>
      <c r="F10" s="1464" t="str">
        <f>IF(F5="","",IF("pro"=LEFT('ASHP Equipment Information'!D19,3),SUM(Qualifying_Index!CK27:CK31),0))</f>
        <v/>
      </c>
      <c r="G10" s="1464" t="str">
        <f>IF(G5="","",IF("pro"=LEFT('Water Heating Worksheet'!G21,3),SUM(Qualifying_Index!Y114:Y115),0))</f>
        <v/>
      </c>
    </row>
    <row r="11" spans="1:19">
      <c r="B11" s="1703" t="s">
        <v>13022</v>
      </c>
      <c r="C11" s="1704"/>
      <c r="D11" s="1704"/>
      <c r="E11" s="1705"/>
      <c r="F11" s="1465" t="str">
        <f>IF(F5="","",IF("Oil"=LEFT('ASHP Equipment Information'!D19,3),SUM(Qualifying_Index!CK27:CK31),0))</f>
        <v/>
      </c>
      <c r="G11" s="1465" t="str">
        <f>IF(G5="","",IF("oil"=LEFT('Water Heating Worksheet'!G21,3),SUM(Qualifying_Index!Y114:Y115),0))</f>
        <v/>
      </c>
    </row>
    <row r="12" spans="1:19">
      <c r="B12" s="1706" t="s">
        <v>13023</v>
      </c>
      <c r="C12" s="1707"/>
      <c r="D12" s="1707"/>
      <c r="E12" s="1708"/>
      <c r="F12" s="1460"/>
      <c r="G12" s="1461"/>
    </row>
    <row r="13" spans="1:19">
      <c r="B13" s="1703" t="s">
        <v>13024</v>
      </c>
      <c r="C13" s="1704"/>
      <c r="D13" s="1704"/>
      <c r="E13" s="1705"/>
      <c r="F13" s="1462"/>
      <c r="G13" s="1463"/>
    </row>
    <row r="14" spans="1:19">
      <c r="B14" s="1706" t="s">
        <v>13025</v>
      </c>
      <c r="C14" s="1707"/>
      <c r="D14" s="1707"/>
      <c r="E14" s="1708"/>
      <c r="F14" s="1464" t="str">
        <f>IF(F5="","",0)</f>
        <v/>
      </c>
      <c r="G14" s="1464" t="str">
        <f>IF(G5="","",0)</f>
        <v/>
      </c>
    </row>
    <row r="15" spans="1:19">
      <c r="B15" s="1703" t="s">
        <v>13026</v>
      </c>
      <c r="C15" s="1704"/>
      <c r="D15" s="1704"/>
      <c r="E15" s="1705"/>
      <c r="F15" s="1462"/>
      <c r="G15" s="1462"/>
    </row>
    <row r="16" spans="1:19">
      <c r="B16" s="1706" t="s">
        <v>13027</v>
      </c>
      <c r="C16" s="1707"/>
      <c r="D16" s="1707"/>
      <c r="E16" s="1708"/>
      <c r="F16" s="1460"/>
      <c r="G16" s="1460"/>
    </row>
    <row r="17" spans="1:18">
      <c r="B17" s="1703" t="s">
        <v>13028</v>
      </c>
      <c r="C17" s="1704"/>
      <c r="D17" s="1704"/>
      <c r="E17" s="1705"/>
      <c r="F17" s="1465" t="str">
        <f>IF(F5="","",0)</f>
        <v/>
      </c>
      <c r="G17" s="1465" t="str">
        <f>IF(G5="","",0)</f>
        <v/>
      </c>
    </row>
    <row r="18" spans="1:18">
      <c r="B18" s="1706" t="s">
        <v>13029</v>
      </c>
      <c r="C18" s="1707"/>
      <c r="D18" s="1707"/>
      <c r="E18" s="1708"/>
      <c r="F18" s="1464" t="str">
        <f>IF(F5="","",0)</f>
        <v/>
      </c>
      <c r="G18" s="1464" t="str">
        <f>IF(G5="","",0)</f>
        <v/>
      </c>
    </row>
    <row r="19" spans="1:18">
      <c r="B19" s="1703" t="s">
        <v>609</v>
      </c>
      <c r="C19" s="1704"/>
      <c r="D19" s="1704"/>
      <c r="E19" s="1705"/>
      <c r="F19" s="1465" t="str">
        <f>IF(F5="","",SUM(F9:F11))</f>
        <v/>
      </c>
      <c r="G19" s="1465" t="str">
        <f>IF(G5="","",SUM(G9:G11))</f>
        <v/>
      </c>
    </row>
    <row r="20" spans="1:18">
      <c r="B20" s="1706" t="s">
        <v>13030</v>
      </c>
      <c r="C20" s="1707"/>
      <c r="D20" s="1707"/>
      <c r="E20" s="1708"/>
      <c r="F20" s="1460" t="str">
        <f>IF(F5="","",IF(AND(F9="",F10="",F11=""),"No","Yes"))</f>
        <v/>
      </c>
      <c r="G20" s="1460" t="str">
        <f>IF(G5="","",IF(AND(G9="",G10="",G11=""),"No","Yes"))</f>
        <v/>
      </c>
    </row>
    <row r="21" spans="1:18" ht="15" thickBot="1">
      <c r="B21" s="1700" t="s">
        <v>13031</v>
      </c>
      <c r="C21" s="1701"/>
      <c r="D21" s="1701"/>
      <c r="E21" s="1702"/>
      <c r="F21" s="1466" t="str">
        <f>IF(F5="","",'NYSERDA EFS $$ Calculator'!N16)</f>
        <v/>
      </c>
      <c r="G21" s="1466" t="str">
        <f>IF(G5="","",'NYSERDA EFS $$ Calculator'!M16)</f>
        <v/>
      </c>
    </row>
    <row r="22" spans="1:18"/>
    <row r="23" spans="1:18"/>
    <row r="24" spans="1:18"/>
    <row r="25" spans="1:18">
      <c r="A25" s="54"/>
      <c r="B25" s="54"/>
      <c r="C25" s="54"/>
      <c r="D25" s="54"/>
      <c r="E25" s="54"/>
      <c r="F25" s="54"/>
      <c r="G25" s="54"/>
      <c r="H25" s="54"/>
      <c r="I25" s="85"/>
      <c r="J25" s="85"/>
      <c r="K25" s="85"/>
      <c r="L25" s="85"/>
      <c r="M25" s="85"/>
      <c r="N25" s="85"/>
      <c r="O25" s="85"/>
      <c r="P25" s="85"/>
      <c r="Q25" s="85"/>
      <c r="R25" s="85"/>
    </row>
    <row r="26" spans="1:18">
      <c r="A26" s="192" t="s">
        <v>220</v>
      </c>
      <c r="B26" s="39"/>
      <c r="C26" s="684" t="str">
        <f>Development!A2</f>
        <v>3.0</v>
      </c>
      <c r="D26" s="39"/>
      <c r="E26" s="39"/>
      <c r="F26" s="39"/>
      <c r="P26" s="50" t="s">
        <v>1911</v>
      </c>
      <c r="Q26" s="1246" t="str">
        <f>Development!A4</f>
        <v>4.1.2024</v>
      </c>
    </row>
    <row r="27" spans="1:18" ht="16.5" customHeight="1"/>
  </sheetData>
  <sheetProtection algorithmName="SHA-512" hashValue="VpoAez8fby8F3ILyrkTW5S0CHxjZu1AxANCo8dFvjiV70boTj8Btu5oWWD0gD6W2vFo3QuYXylloUetCM98MQg==" saltValue="x3PyHdmd8WmdFSvxGNZtYA==" spinCount="100000" sheet="1" objects="1" scenarios="1"/>
  <mergeCells count="18">
    <mergeCell ref="B9:E9"/>
    <mergeCell ref="B10:E10"/>
    <mergeCell ref="B4:E4"/>
    <mergeCell ref="B19:E19"/>
    <mergeCell ref="B20:E20"/>
    <mergeCell ref="B11:E11"/>
    <mergeCell ref="B12:E12"/>
    <mergeCell ref="B5:E5"/>
    <mergeCell ref="B6:E6"/>
    <mergeCell ref="B7:E7"/>
    <mergeCell ref="B8:E8"/>
    <mergeCell ref="B21:E21"/>
    <mergeCell ref="B13:E13"/>
    <mergeCell ref="B14:E14"/>
    <mergeCell ref="B15:E15"/>
    <mergeCell ref="B16:E16"/>
    <mergeCell ref="B17:E17"/>
    <mergeCell ref="B18:E18"/>
  </mergeCells>
  <conditionalFormatting sqref="A1:H1">
    <cfRule type="cellIs" dxfId="250" priority="1" stopIfTrue="1" operator="equal">
      <formula>"Missing Info"</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0EE8-1CEA-4A41-B146-769CE59F138D}">
  <sheetPr codeName="Sheet43">
    <tabColor rgb="FFFF0000"/>
  </sheetPr>
  <dimension ref="B2:N16"/>
  <sheetViews>
    <sheetView workbookViewId="0">
      <selection activeCell="L7" sqref="L7"/>
    </sheetView>
  </sheetViews>
  <sheetFormatPr defaultRowHeight="14.5"/>
  <cols>
    <col min="2" max="2" width="33.81640625" bestFit="1" customWidth="1"/>
    <col min="3" max="3" width="26.26953125" customWidth="1"/>
    <col min="4" max="5" width="20.54296875" bestFit="1" customWidth="1"/>
    <col min="6" max="6" width="19.54296875" bestFit="1" customWidth="1"/>
    <col min="7" max="7" width="20.54296875" bestFit="1" customWidth="1"/>
    <col min="8" max="8" width="14.54296875" customWidth="1"/>
    <col min="9" max="9" width="18.81640625" bestFit="1" customWidth="1"/>
    <col min="10" max="10" width="19.453125" bestFit="1" customWidth="1"/>
    <col min="11" max="11" width="11.54296875" bestFit="1" customWidth="1"/>
    <col min="12" max="12" width="11.453125" bestFit="1" customWidth="1"/>
    <col min="13" max="14" width="15.81640625" bestFit="1" customWidth="1"/>
  </cols>
  <sheetData>
    <row r="2" spans="2:14">
      <c r="B2" t="s">
        <v>13902</v>
      </c>
      <c r="E2" s="1715" t="s">
        <v>13903</v>
      </c>
      <c r="F2" s="1715"/>
      <c r="I2" s="1715" t="s">
        <v>13905</v>
      </c>
      <c r="J2" s="1715"/>
    </row>
    <row r="3" spans="2:14">
      <c r="E3" s="2" t="s">
        <v>301</v>
      </c>
      <c r="F3" s="1320">
        <v>5.26</v>
      </c>
      <c r="I3" s="2" t="s">
        <v>13906</v>
      </c>
      <c r="J3" s="2">
        <f>139000/1000000</f>
        <v>0.13900000000000001</v>
      </c>
    </row>
    <row r="4" spans="2:14">
      <c r="E4" s="2" t="s">
        <v>1400</v>
      </c>
      <c r="F4" s="1320">
        <v>1.6</v>
      </c>
      <c r="I4" s="2" t="s">
        <v>13907</v>
      </c>
      <c r="J4" s="2">
        <v>10</v>
      </c>
    </row>
    <row r="5" spans="2:14">
      <c r="E5" s="2" t="s">
        <v>302</v>
      </c>
      <c r="F5" s="1320">
        <v>4.22</v>
      </c>
      <c r="I5" s="2" t="s">
        <v>302</v>
      </c>
      <c r="J5" s="2">
        <f>92000/1000000</f>
        <v>9.1999999999999998E-2</v>
      </c>
    </row>
    <row r="6" spans="2:14">
      <c r="E6" s="2" t="s">
        <v>73</v>
      </c>
      <c r="F6" s="1320">
        <v>0.23300000000000001</v>
      </c>
      <c r="I6" s="1345" t="s">
        <v>13923</v>
      </c>
      <c r="J6" s="686"/>
    </row>
    <row r="8" spans="2:14">
      <c r="B8" s="2" t="s">
        <v>13904</v>
      </c>
      <c r="C8" s="2" t="s">
        <v>13909</v>
      </c>
      <c r="D8" s="2" t="s">
        <v>13908</v>
      </c>
      <c r="E8" s="2" t="s">
        <v>13910</v>
      </c>
    </row>
    <row r="9" spans="2:14">
      <c r="B9" s="2" t="s">
        <v>301</v>
      </c>
      <c r="C9" s="2" t="str">
        <f>'NYSERDA ProForma'!F11</f>
        <v/>
      </c>
      <c r="D9" s="2" t="e">
        <f>C9/J3</f>
        <v>#VALUE!</v>
      </c>
      <c r="E9" s="845" t="e">
        <f>D9*F3</f>
        <v>#VALUE!</v>
      </c>
    </row>
    <row r="10" spans="2:14">
      <c r="B10" s="2" t="s">
        <v>1400</v>
      </c>
      <c r="C10" s="2" t="str">
        <f>'NYSERDA ProForma'!F9</f>
        <v/>
      </c>
      <c r="D10" s="2" t="e">
        <f>C10*J4</f>
        <v>#VALUE!</v>
      </c>
      <c r="E10" s="845" t="e">
        <f>D10*F4</f>
        <v>#VALUE!</v>
      </c>
    </row>
    <row r="11" spans="2:14">
      <c r="B11" s="2" t="s">
        <v>302</v>
      </c>
      <c r="C11" s="2" t="str">
        <f>'NYSERDA ProForma'!F10</f>
        <v/>
      </c>
      <c r="D11" s="2" t="e">
        <f>C11/J5</f>
        <v>#VALUE!</v>
      </c>
      <c r="E11" s="845" t="e">
        <f>D11*F5</f>
        <v>#VALUE!</v>
      </c>
    </row>
    <row r="12" spans="2:14" ht="15" thickBot="1"/>
    <row r="13" spans="2:14">
      <c r="B13" s="1329" t="s">
        <v>2338</v>
      </c>
      <c r="C13" s="1330" t="s">
        <v>1952</v>
      </c>
      <c r="D13" s="1331" t="s">
        <v>1951</v>
      </c>
      <c r="E13" s="1331" t="s">
        <v>13912</v>
      </c>
      <c r="F13" s="1331" t="s">
        <v>13913</v>
      </c>
      <c r="G13" s="1331" t="s">
        <v>13914</v>
      </c>
      <c r="H13" s="1331" t="s">
        <v>13915</v>
      </c>
      <c r="I13" s="1331" t="s">
        <v>13916</v>
      </c>
      <c r="J13" s="1331" t="s">
        <v>13917</v>
      </c>
      <c r="K13" s="1331" t="s">
        <v>13910</v>
      </c>
      <c r="L13" s="1331" t="s">
        <v>13919</v>
      </c>
      <c r="M13" s="1331" t="s">
        <v>14104</v>
      </c>
      <c r="N13" s="1332" t="s">
        <v>13920</v>
      </c>
    </row>
    <row r="14" spans="2:14">
      <c r="B14" s="1327" t="s">
        <v>13911</v>
      </c>
      <c r="C14" s="1333">
        <f>Qualifying_Index!CG56</f>
        <v>0</v>
      </c>
      <c r="D14" s="1334">
        <f>IF('ASHP Equipment Information'!L19="None",0,Qualifying_Index!CC56)</f>
        <v>0</v>
      </c>
      <c r="E14" s="1334" t="e">
        <f>D9</f>
        <v>#VALUE!</v>
      </c>
      <c r="F14" s="1334" t="e">
        <f>D10</f>
        <v>#VALUE!</v>
      </c>
      <c r="G14" s="1334" t="e">
        <f>D11</f>
        <v>#VALUE!</v>
      </c>
      <c r="H14" s="1320" t="e">
        <f>E9</f>
        <v>#VALUE!</v>
      </c>
      <c r="I14" s="1320" t="e">
        <f>D10*F4</f>
        <v>#VALUE!</v>
      </c>
      <c r="J14" s="1320" t="e">
        <f>E11</f>
        <v>#VALUE!</v>
      </c>
      <c r="K14" s="845" t="e">
        <f>H14+I14+J14+(C14*F6)</f>
        <v>#VALUE!</v>
      </c>
      <c r="L14" s="845">
        <f>D14*F6</f>
        <v>0</v>
      </c>
      <c r="M14" s="845" t="e">
        <f>'NYSERDA ProForma'!G19/'NYSERDA EFS $$ Calculator'!J3*'NYSERDA EFS $$ Calculator'!F3</f>
        <v>#VALUE!</v>
      </c>
      <c r="N14" s="1176" t="e">
        <f>SUM(K14:L14)</f>
        <v>#VALUE!</v>
      </c>
    </row>
    <row r="15" spans="2:14" ht="15" thickBot="1">
      <c r="B15" s="1328" t="s">
        <v>164</v>
      </c>
      <c r="C15" s="1335" t="e">
        <f>Qualifying_Index!CH56+Qualifying_Index!CI37</f>
        <v>#VALUE!</v>
      </c>
      <c r="D15" s="1336">
        <f>Qualifying_Index!CD56</f>
        <v>0</v>
      </c>
      <c r="E15" s="1336"/>
      <c r="F15" s="1336"/>
      <c r="G15" s="1336"/>
      <c r="H15" s="1337"/>
      <c r="I15" s="1337"/>
      <c r="J15" s="1337"/>
      <c r="K15" s="1324" t="e">
        <f>C15*F6</f>
        <v>#VALUE!</v>
      </c>
      <c r="L15" s="1324">
        <f>D15*F6</f>
        <v>0</v>
      </c>
      <c r="M15" s="1324" t="e">
        <f>(Qualifying_Index!Z114*1000)/3.412*'NYSERDA EFS $$ Calculator'!F6</f>
        <v>#VALUE!</v>
      </c>
      <c r="N15" s="1325" t="e">
        <f>SUM(K15:L15)</f>
        <v>#VALUE!</v>
      </c>
    </row>
    <row r="16" spans="2:14" ht="15" thickBot="1">
      <c r="B16" s="1326" t="s">
        <v>13918</v>
      </c>
      <c r="C16" s="1338" t="e">
        <f t="shared" ref="C16:N16" si="0">C14-C15</f>
        <v>#VALUE!</v>
      </c>
      <c r="D16" s="1339">
        <f t="shared" si="0"/>
        <v>0</v>
      </c>
      <c r="E16" s="1339" t="e">
        <f t="shared" si="0"/>
        <v>#VALUE!</v>
      </c>
      <c r="F16" s="1339" t="e">
        <f t="shared" si="0"/>
        <v>#VALUE!</v>
      </c>
      <c r="G16" s="1339" t="e">
        <f t="shared" si="0"/>
        <v>#VALUE!</v>
      </c>
      <c r="H16" s="1340" t="e">
        <f t="shared" si="0"/>
        <v>#VALUE!</v>
      </c>
      <c r="I16" s="1340" t="e">
        <f t="shared" si="0"/>
        <v>#VALUE!</v>
      </c>
      <c r="J16" s="1340" t="e">
        <f t="shared" si="0"/>
        <v>#VALUE!</v>
      </c>
      <c r="K16" s="1340" t="e">
        <f t="shared" si="0"/>
        <v>#VALUE!</v>
      </c>
      <c r="L16" s="1340">
        <f t="shared" si="0"/>
        <v>0</v>
      </c>
      <c r="M16" s="1340" t="e">
        <f t="shared" si="0"/>
        <v>#VALUE!</v>
      </c>
      <c r="N16" s="1341" t="e">
        <f t="shared" si="0"/>
        <v>#VALUE!</v>
      </c>
    </row>
  </sheetData>
  <mergeCells count="2">
    <mergeCell ref="E2:F2"/>
    <mergeCell ref="I2:J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E6DD8-CEBF-41DC-B7CD-61FDCF51D12E}">
  <sheetPr codeName="Sheet47">
    <tabColor rgb="FFFF0000"/>
  </sheetPr>
  <dimension ref="A1:AD60"/>
  <sheetViews>
    <sheetView showZeros="0" zoomScaleNormal="100" workbookViewId="0">
      <selection activeCell="P25" sqref="P25"/>
    </sheetView>
  </sheetViews>
  <sheetFormatPr defaultColWidth="9.1796875" defaultRowHeight="15" customHeight="1"/>
  <cols>
    <col min="1" max="1" width="15.54296875" customWidth="1"/>
    <col min="2" max="2" width="19.81640625" customWidth="1"/>
    <col min="3" max="3" width="19.1796875" customWidth="1"/>
    <col min="4" max="4" width="16.81640625" customWidth="1"/>
    <col min="5" max="5" width="12.1796875" customWidth="1"/>
    <col min="6" max="6" width="11.1796875" customWidth="1"/>
    <col min="7" max="7" width="10.1796875" customWidth="1"/>
    <col min="8" max="8" width="12.54296875" style="627" customWidth="1"/>
    <col min="9" max="9" width="11" style="627" customWidth="1"/>
    <col min="10" max="10" width="11.54296875" style="627" customWidth="1"/>
    <col min="11" max="11" width="3.54296875" style="627" customWidth="1"/>
    <col min="12" max="12" width="9.1796875" style="627"/>
    <col min="13" max="14" width="10.1796875" style="627" bestFit="1" customWidth="1"/>
    <col min="15" max="15" width="10.81640625" style="627" bestFit="1" customWidth="1"/>
    <col min="16" max="30" width="9.1796875" style="627"/>
  </cols>
  <sheetData>
    <row r="1" spans="1:16" ht="18.5">
      <c r="A1" s="1428" t="s">
        <v>13998</v>
      </c>
      <c r="B1" s="627"/>
      <c r="C1" s="627"/>
      <c r="D1" s="627"/>
      <c r="E1" s="627"/>
      <c r="F1" s="627"/>
      <c r="G1" s="627"/>
    </row>
    <row r="2" spans="1:16" thickBot="1">
      <c r="A2" s="627"/>
      <c r="B2" s="627"/>
      <c r="C2" s="627"/>
      <c r="D2" s="627"/>
      <c r="E2" s="627"/>
      <c r="F2" s="627"/>
      <c r="G2" s="627"/>
    </row>
    <row r="3" spans="1:16" ht="19" thickBot="1">
      <c r="A3" s="627"/>
      <c r="B3" s="1429" t="s">
        <v>13999</v>
      </c>
      <c r="C3" s="627"/>
      <c r="D3" s="627"/>
      <c r="E3" s="627"/>
      <c r="F3" s="627"/>
      <c r="G3" s="627"/>
    </row>
    <row r="4" spans="1:16" ht="14.5">
      <c r="A4" s="627"/>
      <c r="B4" s="627"/>
      <c r="C4" s="627"/>
      <c r="D4" s="627"/>
      <c r="E4" s="627"/>
      <c r="F4" s="627"/>
      <c r="G4" s="627"/>
    </row>
    <row r="5" spans="1:16" ht="14.5" customHeight="1">
      <c r="A5" s="1430"/>
      <c r="B5" s="1717" t="s">
        <v>14000</v>
      </c>
      <c r="C5" s="1717"/>
      <c r="D5" s="1717"/>
      <c r="E5" s="1717"/>
      <c r="F5" s="1431"/>
      <c r="G5" s="1431"/>
      <c r="H5" s="1431"/>
      <c r="I5" s="1431"/>
    </row>
    <row r="6" spans="1:16" ht="18" customHeight="1">
      <c r="A6" s="1432"/>
      <c r="B6" s="1718" t="s">
        <v>14001</v>
      </c>
      <c r="C6" s="1718"/>
      <c r="D6" s="1718"/>
      <c r="E6" s="1718"/>
      <c r="F6" s="1718"/>
      <c r="G6" s="1433"/>
      <c r="H6" s="1433"/>
      <c r="I6" s="1433"/>
    </row>
    <row r="7" spans="1:16" ht="31.5" customHeight="1">
      <c r="A7" s="1432"/>
      <c r="B7" s="1718"/>
      <c r="C7" s="1718"/>
      <c r="D7" s="1718"/>
      <c r="E7" s="1718"/>
      <c r="F7" s="1718"/>
      <c r="G7" s="1433"/>
      <c r="H7" s="1433"/>
      <c r="I7" s="1433"/>
    </row>
    <row r="8" spans="1:16" ht="18" customHeight="1">
      <c r="A8" s="1432"/>
      <c r="B8" s="1718"/>
      <c r="C8" s="1718"/>
      <c r="D8" s="1718"/>
      <c r="E8" s="1718"/>
      <c r="F8" s="1718"/>
      <c r="G8" s="1433"/>
      <c r="H8" s="1433"/>
      <c r="I8" s="1433"/>
    </row>
    <row r="9" spans="1:16" ht="32.15" customHeight="1">
      <c r="A9" s="1432"/>
      <c r="B9" s="1718"/>
      <c r="C9" s="1718"/>
      <c r="D9" s="1718"/>
      <c r="E9" s="1718"/>
      <c r="F9" s="1718"/>
      <c r="G9" s="1433"/>
      <c r="H9" s="1433"/>
      <c r="I9" s="1433"/>
    </row>
    <row r="10" spans="1:16" ht="36.65" customHeight="1">
      <c r="A10" s="1719" t="s">
        <v>14002</v>
      </c>
      <c r="B10" s="1720"/>
      <c r="C10" s="1720"/>
      <c r="D10" s="1720"/>
      <c r="E10" s="1720"/>
      <c r="F10" s="1720"/>
      <c r="G10" s="1720"/>
      <c r="H10" s="1720"/>
      <c r="I10" s="1720"/>
    </row>
    <row r="11" spans="1:16" ht="56.5" customHeight="1">
      <c r="A11" s="1434" t="s">
        <v>76</v>
      </c>
      <c r="B11" s="1435" t="s">
        <v>246</v>
      </c>
      <c r="C11" s="1436" t="s">
        <v>14003</v>
      </c>
      <c r="D11" s="1437" t="s">
        <v>14004</v>
      </c>
      <c r="E11" s="1437" t="s">
        <v>14005</v>
      </c>
      <c r="F11" s="1436" t="s">
        <v>14006</v>
      </c>
      <c r="G11" s="1436" t="s">
        <v>14007</v>
      </c>
      <c r="H11" s="1436" t="s">
        <v>14008</v>
      </c>
      <c r="I11" s="1438" t="s">
        <v>14009</v>
      </c>
      <c r="J11" s="1435" t="s">
        <v>711</v>
      </c>
      <c r="L11" s="612" t="s">
        <v>14010</v>
      </c>
      <c r="M11" s="612" t="s">
        <v>14011</v>
      </c>
      <c r="N11" s="612" t="s">
        <v>14012</v>
      </c>
      <c r="P11" s="627">
        <f>O11*12000</f>
        <v>0</v>
      </c>
    </row>
    <row r="12" spans="1:16" ht="15" customHeight="1">
      <c r="A12" s="1721" t="s">
        <v>13958</v>
      </c>
      <c r="B12" s="2" t="s">
        <v>14013</v>
      </c>
      <c r="C12" s="1439" t="s">
        <v>13957</v>
      </c>
      <c r="D12" s="1439" t="s">
        <v>13936</v>
      </c>
      <c r="E12" s="1439" t="s">
        <v>14014</v>
      </c>
      <c r="F12" s="1002">
        <v>2.4</v>
      </c>
      <c r="G12" s="150">
        <v>1.84</v>
      </c>
      <c r="H12" s="1002">
        <v>17.841999999999999</v>
      </c>
      <c r="I12" s="1002">
        <v>10.49</v>
      </c>
      <c r="J12" s="1440">
        <v>2000001</v>
      </c>
      <c r="L12" s="1441">
        <f>M12/12000</f>
        <v>1.4868333333333332</v>
      </c>
      <c r="M12" s="1442">
        <f>H12*1000</f>
        <v>17842</v>
      </c>
      <c r="N12" s="1442">
        <f>F12*12000</f>
        <v>28800</v>
      </c>
    </row>
    <row r="13" spans="1:16" ht="15" customHeight="1">
      <c r="A13" s="1722"/>
      <c r="B13" s="2" t="s">
        <v>14015</v>
      </c>
      <c r="C13" s="2" t="s">
        <v>13957</v>
      </c>
      <c r="D13" s="1439" t="s">
        <v>13936</v>
      </c>
      <c r="E13" s="1439" t="s">
        <v>14014</v>
      </c>
      <c r="F13" s="1002">
        <v>3.2</v>
      </c>
      <c r="G13" s="150">
        <v>1.94</v>
      </c>
      <c r="H13" s="1002">
        <v>24.611999999999998</v>
      </c>
      <c r="I13" s="1002">
        <v>10.220000000000001</v>
      </c>
      <c r="J13" s="1440">
        <v>2000002</v>
      </c>
      <c r="L13" s="1441">
        <f t="shared" ref="L13:L59" si="0">M13/12000</f>
        <v>2.0510000000000002</v>
      </c>
      <c r="M13" s="1442">
        <f t="shared" ref="M13:M59" si="1">H13*1000</f>
        <v>24612</v>
      </c>
      <c r="N13" s="1442">
        <f t="shared" ref="N13:N59" si="2">F13*12000</f>
        <v>38400</v>
      </c>
    </row>
    <row r="14" spans="1:16" ht="15" customHeight="1">
      <c r="A14" s="1722"/>
      <c r="B14" s="2" t="s">
        <v>14016</v>
      </c>
      <c r="C14" s="2" t="s">
        <v>13957</v>
      </c>
      <c r="D14" s="1439" t="s">
        <v>13936</v>
      </c>
      <c r="E14" s="1439" t="s">
        <v>14014</v>
      </c>
      <c r="F14" s="1002">
        <v>3.9</v>
      </c>
      <c r="G14" s="150">
        <v>2.0499999999999998</v>
      </c>
      <c r="H14" s="1002">
        <v>28.170999999999999</v>
      </c>
      <c r="I14" s="1002">
        <v>10.93</v>
      </c>
      <c r="J14" s="1440">
        <v>2000003</v>
      </c>
      <c r="L14" s="1441">
        <f t="shared" si="0"/>
        <v>2.3475833333333331</v>
      </c>
      <c r="M14" s="1442">
        <f t="shared" si="1"/>
        <v>28171</v>
      </c>
      <c r="N14" s="1442">
        <f t="shared" si="2"/>
        <v>46800</v>
      </c>
    </row>
    <row r="15" spans="1:16" ht="15" customHeight="1">
      <c r="A15" s="1722"/>
      <c r="B15" s="2" t="s">
        <v>14017</v>
      </c>
      <c r="C15" s="2" t="s">
        <v>13957</v>
      </c>
      <c r="D15" s="1439" t="s">
        <v>13936</v>
      </c>
      <c r="E15" s="1439" t="s">
        <v>14014</v>
      </c>
      <c r="F15" s="1002">
        <v>1.5</v>
      </c>
      <c r="G15" s="150">
        <v>1.99</v>
      </c>
      <c r="H15" s="1002">
        <v>9.9870000000000001</v>
      </c>
      <c r="I15" s="1002">
        <v>9.7899999999999991</v>
      </c>
      <c r="J15" s="1440">
        <v>2000004</v>
      </c>
      <c r="L15" s="1441">
        <f t="shared" si="0"/>
        <v>0.83225000000000005</v>
      </c>
      <c r="M15" s="1442">
        <f t="shared" si="1"/>
        <v>9987</v>
      </c>
      <c r="N15" s="1442">
        <f t="shared" si="2"/>
        <v>18000</v>
      </c>
    </row>
    <row r="16" spans="1:16" ht="15" customHeight="1">
      <c r="A16" s="1722"/>
      <c r="B16" s="2" t="s">
        <v>14018</v>
      </c>
      <c r="C16" s="2" t="s">
        <v>13957</v>
      </c>
      <c r="D16" s="1439" t="s">
        <v>13936</v>
      </c>
      <c r="E16" s="1439" t="s">
        <v>14014</v>
      </c>
      <c r="F16" s="1002">
        <v>1.5</v>
      </c>
      <c r="G16" s="150">
        <v>1.87</v>
      </c>
      <c r="H16" s="1002">
        <v>9.9870000000000001</v>
      </c>
      <c r="I16" s="1002">
        <v>9.32</v>
      </c>
      <c r="J16" s="1440">
        <v>2000005</v>
      </c>
      <c r="L16" s="1441">
        <f t="shared" si="0"/>
        <v>0.83225000000000005</v>
      </c>
      <c r="M16" s="1442">
        <f t="shared" si="1"/>
        <v>9987</v>
      </c>
      <c r="N16" s="1442">
        <f t="shared" si="2"/>
        <v>18000</v>
      </c>
    </row>
    <row r="17" spans="1:14" ht="15" customHeight="1">
      <c r="A17" s="1722"/>
      <c r="B17" s="2" t="s">
        <v>14019</v>
      </c>
      <c r="C17" s="2" t="s">
        <v>13957</v>
      </c>
      <c r="D17" s="1439" t="s">
        <v>13936</v>
      </c>
      <c r="E17" s="1439" t="s">
        <v>14014</v>
      </c>
      <c r="F17" s="1002">
        <v>1.9</v>
      </c>
      <c r="G17" s="150">
        <v>1.95</v>
      </c>
      <c r="H17" s="1002">
        <v>12.56</v>
      </c>
      <c r="I17" s="1002">
        <v>8.85</v>
      </c>
      <c r="J17" s="1440">
        <v>2000006</v>
      </c>
      <c r="L17" s="1441">
        <f t="shared" si="0"/>
        <v>1.0466666666666666</v>
      </c>
      <c r="M17" s="1442">
        <f t="shared" si="1"/>
        <v>12560</v>
      </c>
      <c r="N17" s="1442">
        <f t="shared" si="2"/>
        <v>22800</v>
      </c>
    </row>
    <row r="18" spans="1:14" ht="15" customHeight="1">
      <c r="A18" s="1722"/>
      <c r="B18" s="2" t="s">
        <v>14020</v>
      </c>
      <c r="C18" s="2" t="s">
        <v>13957</v>
      </c>
      <c r="D18" s="1439" t="s">
        <v>13936</v>
      </c>
      <c r="E18" s="1439" t="s">
        <v>14014</v>
      </c>
      <c r="F18" s="1002">
        <v>1.9</v>
      </c>
      <c r="G18" s="150">
        <v>1.84</v>
      </c>
      <c r="H18" s="1002">
        <v>12.56</v>
      </c>
      <c r="I18" s="1002">
        <v>8.5</v>
      </c>
      <c r="J18" s="1440">
        <v>2000007</v>
      </c>
      <c r="L18" s="1441">
        <f t="shared" si="0"/>
        <v>1.0466666666666666</v>
      </c>
      <c r="M18" s="1442">
        <f t="shared" si="1"/>
        <v>12560</v>
      </c>
      <c r="N18" s="1442">
        <f t="shared" si="2"/>
        <v>22800</v>
      </c>
    </row>
    <row r="19" spans="1:14" ht="15" customHeight="1">
      <c r="A19" s="1722"/>
      <c r="B19" s="2" t="s">
        <v>14021</v>
      </c>
      <c r="C19" s="2" t="s">
        <v>13957</v>
      </c>
      <c r="D19" s="1439" t="s">
        <v>13936</v>
      </c>
      <c r="E19" s="1439" t="s">
        <v>14014</v>
      </c>
      <c r="F19" s="1002">
        <v>3</v>
      </c>
      <c r="G19" s="150">
        <v>1.91</v>
      </c>
      <c r="H19" s="1002">
        <v>20.957000000000001</v>
      </c>
      <c r="I19" s="1002">
        <v>8.92</v>
      </c>
      <c r="J19" s="1440">
        <v>2000008</v>
      </c>
      <c r="L19" s="1441">
        <f t="shared" si="0"/>
        <v>1.7464166666666667</v>
      </c>
      <c r="M19" s="1442">
        <f t="shared" si="1"/>
        <v>20957</v>
      </c>
      <c r="N19" s="1442">
        <f t="shared" si="2"/>
        <v>36000</v>
      </c>
    </row>
    <row r="20" spans="1:14" ht="15" customHeight="1">
      <c r="A20" s="1723"/>
      <c r="B20" s="2" t="s">
        <v>14022</v>
      </c>
      <c r="C20" s="2" t="s">
        <v>13957</v>
      </c>
      <c r="D20" s="1439" t="s">
        <v>13936</v>
      </c>
      <c r="E20" s="1439" t="s">
        <v>14014</v>
      </c>
      <c r="F20" s="1002">
        <v>3</v>
      </c>
      <c r="G20" s="150">
        <v>1.84</v>
      </c>
      <c r="H20" s="1002">
        <v>20.957000000000001</v>
      </c>
      <c r="I20" s="1002">
        <v>8.65</v>
      </c>
      <c r="J20" s="1440">
        <v>2000009</v>
      </c>
      <c r="L20" s="1441">
        <f t="shared" si="0"/>
        <v>1.7464166666666667</v>
      </c>
      <c r="M20" s="1442">
        <f t="shared" si="1"/>
        <v>20957</v>
      </c>
      <c r="N20" s="1442">
        <f t="shared" si="2"/>
        <v>36000</v>
      </c>
    </row>
    <row r="21" spans="1:14" ht="15" customHeight="1">
      <c r="A21" s="1724" t="s">
        <v>14023</v>
      </c>
      <c r="B21" s="2" t="s">
        <v>13942</v>
      </c>
      <c r="C21" s="1439" t="s">
        <v>14024</v>
      </c>
      <c r="D21" s="1439" t="s">
        <v>13936</v>
      </c>
      <c r="E21" s="1439" t="s">
        <v>14025</v>
      </c>
      <c r="F21" s="1002">
        <v>2.2999999999999998</v>
      </c>
      <c r="G21" s="150">
        <v>3.36</v>
      </c>
      <c r="H21" s="1002">
        <v>34.200000000000003</v>
      </c>
      <c r="I21" s="1002">
        <v>7.9</v>
      </c>
      <c r="J21" s="1443">
        <v>1070666</v>
      </c>
      <c r="L21" s="1441">
        <f t="shared" si="0"/>
        <v>2.85</v>
      </c>
      <c r="M21" s="1442">
        <f t="shared" si="1"/>
        <v>34200</v>
      </c>
      <c r="N21" s="1442">
        <f t="shared" si="2"/>
        <v>27599.999999999996</v>
      </c>
    </row>
    <row r="22" spans="1:14" ht="15" customHeight="1">
      <c r="A22" s="1725"/>
      <c r="B22" s="2" t="s">
        <v>13941</v>
      </c>
      <c r="C22" s="1444" t="s">
        <v>14026</v>
      </c>
      <c r="D22" s="1444" t="s">
        <v>13936</v>
      </c>
      <c r="E22" s="1444" t="s">
        <v>14025</v>
      </c>
      <c r="F22" s="1002">
        <v>5</v>
      </c>
      <c r="G22" s="107">
        <v>2.2000000000000002</v>
      </c>
      <c r="H22" s="1002">
        <v>40.6</v>
      </c>
      <c r="I22" s="1002">
        <v>8.67</v>
      </c>
      <c r="J22" s="1443">
        <v>1070667</v>
      </c>
      <c r="L22" s="1441">
        <f t="shared" si="0"/>
        <v>3.3833333333333333</v>
      </c>
      <c r="M22" s="1442">
        <f t="shared" si="1"/>
        <v>40600</v>
      </c>
      <c r="N22" s="1442">
        <f t="shared" si="2"/>
        <v>60000</v>
      </c>
    </row>
    <row r="23" spans="1:14" ht="15" customHeight="1">
      <c r="A23" s="1726"/>
      <c r="B23" s="2" t="s">
        <v>13940</v>
      </c>
      <c r="C23" s="1439" t="s">
        <v>14027</v>
      </c>
      <c r="D23" s="1439" t="s">
        <v>13936</v>
      </c>
      <c r="E23" s="1439" t="s">
        <v>14025</v>
      </c>
      <c r="F23" s="1002">
        <v>5.5</v>
      </c>
      <c r="G23" s="150">
        <v>3.3</v>
      </c>
      <c r="H23" s="1002">
        <v>48</v>
      </c>
      <c r="I23" s="1002">
        <v>7.92</v>
      </c>
      <c r="J23" s="1443">
        <v>1070668</v>
      </c>
      <c r="L23" s="1441">
        <f t="shared" si="0"/>
        <v>4</v>
      </c>
      <c r="M23" s="1442">
        <f t="shared" si="1"/>
        <v>48000</v>
      </c>
      <c r="N23" s="1442">
        <f t="shared" si="2"/>
        <v>66000</v>
      </c>
    </row>
    <row r="24" spans="1:14" ht="15" customHeight="1">
      <c r="A24" s="1716" t="s">
        <v>14028</v>
      </c>
      <c r="B24" s="2" t="s">
        <v>14029</v>
      </c>
      <c r="C24" s="1439" t="s">
        <v>14030</v>
      </c>
      <c r="D24" s="1439" t="s">
        <v>13936</v>
      </c>
      <c r="E24" s="1439" t="s">
        <v>14025</v>
      </c>
      <c r="F24" s="1002">
        <v>2.5</v>
      </c>
      <c r="G24" s="150">
        <v>2.25</v>
      </c>
      <c r="H24" s="1002">
        <v>19.863659999999999</v>
      </c>
      <c r="I24" s="1002">
        <v>8.82</v>
      </c>
      <c r="J24" s="1443">
        <v>992279</v>
      </c>
      <c r="L24" s="1441">
        <f t="shared" si="0"/>
        <v>1.655305</v>
      </c>
      <c r="M24" s="1442">
        <f t="shared" si="1"/>
        <v>19863.66</v>
      </c>
      <c r="N24" s="1442">
        <f t="shared" si="2"/>
        <v>30000</v>
      </c>
    </row>
    <row r="25" spans="1:14" ht="15" customHeight="1">
      <c r="A25" s="1716"/>
      <c r="B25" s="2" t="s">
        <v>14031</v>
      </c>
      <c r="C25" s="2" t="s">
        <v>14030</v>
      </c>
      <c r="D25" s="1439" t="s">
        <v>13936</v>
      </c>
      <c r="E25" s="1439" t="s">
        <v>14025</v>
      </c>
      <c r="F25" s="1002">
        <v>4</v>
      </c>
      <c r="G25" s="150">
        <v>2.2599999999999998</v>
      </c>
      <c r="H25" s="1002">
        <v>33.106099999999998</v>
      </c>
      <c r="I25" s="1002">
        <v>8.8000000000000007</v>
      </c>
      <c r="J25" s="1443">
        <v>992280</v>
      </c>
      <c r="L25" s="1441">
        <f t="shared" si="0"/>
        <v>2.7588416666666666</v>
      </c>
      <c r="M25" s="1442">
        <f t="shared" si="1"/>
        <v>33106.1</v>
      </c>
      <c r="N25" s="1442">
        <f t="shared" si="2"/>
        <v>48000</v>
      </c>
    </row>
    <row r="26" spans="1:14" ht="15" customHeight="1">
      <c r="A26" s="1716"/>
      <c r="B26" s="2" t="s">
        <v>14032</v>
      </c>
      <c r="C26" s="2" t="s">
        <v>14030</v>
      </c>
      <c r="D26" s="1439" t="s">
        <v>13936</v>
      </c>
      <c r="E26" s="1439" t="s">
        <v>14025</v>
      </c>
      <c r="F26" s="1002">
        <v>5</v>
      </c>
      <c r="G26" s="150">
        <v>2.3199999999999998</v>
      </c>
      <c r="H26" s="1002">
        <v>39.932000000000002</v>
      </c>
      <c r="I26" s="1445">
        <v>8.84</v>
      </c>
      <c r="J26" s="1443">
        <v>992281</v>
      </c>
      <c r="L26" s="1441">
        <f t="shared" si="0"/>
        <v>3.3276666666666666</v>
      </c>
      <c r="M26" s="1442">
        <f t="shared" si="1"/>
        <v>39932</v>
      </c>
      <c r="N26" s="1442">
        <f t="shared" si="2"/>
        <v>60000</v>
      </c>
    </row>
    <row r="27" spans="1:14" ht="15" customHeight="1">
      <c r="A27" s="1716" t="s">
        <v>13935</v>
      </c>
      <c r="B27" s="2" t="s">
        <v>14033</v>
      </c>
      <c r="C27" s="1439" t="s">
        <v>13956</v>
      </c>
      <c r="D27" s="1439" t="s">
        <v>13936</v>
      </c>
      <c r="E27" s="1439" t="s">
        <v>14025</v>
      </c>
      <c r="F27" s="1002">
        <v>2</v>
      </c>
      <c r="G27" s="150">
        <v>1.98</v>
      </c>
      <c r="H27" s="1445">
        <v>14.603999999999999</v>
      </c>
      <c r="I27" s="1002">
        <v>10.75</v>
      </c>
      <c r="J27" s="1443">
        <v>992282</v>
      </c>
      <c r="L27" s="1441">
        <f t="shared" si="0"/>
        <v>1.2170000000000001</v>
      </c>
      <c r="M27" s="1442">
        <f t="shared" si="1"/>
        <v>14604</v>
      </c>
      <c r="N27" s="1442">
        <f t="shared" si="2"/>
        <v>24000</v>
      </c>
    </row>
    <row r="28" spans="1:14" ht="15" customHeight="1">
      <c r="A28" s="1716"/>
      <c r="B28" s="2" t="s">
        <v>14034</v>
      </c>
      <c r="C28" s="2" t="s">
        <v>13934</v>
      </c>
      <c r="D28" s="1439" t="s">
        <v>13936</v>
      </c>
      <c r="E28" s="1439" t="s">
        <v>14025</v>
      </c>
      <c r="F28" s="1002">
        <v>2</v>
      </c>
      <c r="G28" s="150">
        <v>2.1859999999999999</v>
      </c>
      <c r="H28" s="1002">
        <v>18.789000000000001</v>
      </c>
      <c r="I28" s="1002">
        <v>10.75</v>
      </c>
      <c r="J28" s="1443">
        <v>1196972</v>
      </c>
      <c r="L28" s="1441">
        <f t="shared" si="0"/>
        <v>1.56575</v>
      </c>
      <c r="M28" s="1442">
        <f t="shared" si="1"/>
        <v>18789</v>
      </c>
      <c r="N28" s="1442">
        <f t="shared" si="2"/>
        <v>24000</v>
      </c>
    </row>
    <row r="29" spans="1:14" ht="15" customHeight="1">
      <c r="A29" s="1716"/>
      <c r="B29" s="2" t="s">
        <v>14035</v>
      </c>
      <c r="C29" s="2" t="s">
        <v>13955</v>
      </c>
      <c r="D29" s="1439" t="s">
        <v>13936</v>
      </c>
      <c r="E29" s="1439" t="s">
        <v>14025</v>
      </c>
      <c r="F29" s="1002">
        <v>3.5</v>
      </c>
      <c r="G29" s="150">
        <v>2.1739999999999999</v>
      </c>
      <c r="H29" s="1002">
        <v>28.751999999999999</v>
      </c>
      <c r="I29" s="1002">
        <v>10.75</v>
      </c>
      <c r="J29" s="1443">
        <v>992283</v>
      </c>
      <c r="L29" s="1441">
        <f t="shared" si="0"/>
        <v>2.3959999999999999</v>
      </c>
      <c r="M29" s="1442">
        <f t="shared" si="1"/>
        <v>28752</v>
      </c>
      <c r="N29" s="1442">
        <f t="shared" si="2"/>
        <v>42000</v>
      </c>
    </row>
    <row r="30" spans="1:14" ht="15" customHeight="1">
      <c r="A30" s="1716" t="s">
        <v>14036</v>
      </c>
      <c r="B30" s="2" t="s">
        <v>14037</v>
      </c>
      <c r="C30" s="1439" t="s">
        <v>14038</v>
      </c>
      <c r="D30" s="1439" t="s">
        <v>13936</v>
      </c>
      <c r="E30" s="1439" t="s">
        <v>14025</v>
      </c>
      <c r="F30" s="1002">
        <v>1.6236120391827915</v>
      </c>
      <c r="G30" s="150">
        <v>2.52</v>
      </c>
      <c r="H30" s="1002">
        <v>12.931480000000001</v>
      </c>
      <c r="I30" s="1002">
        <v>10.201880000000001</v>
      </c>
      <c r="J30" s="1443">
        <v>1196973</v>
      </c>
      <c r="L30" s="1441">
        <f t="shared" si="0"/>
        <v>1.0776233333333334</v>
      </c>
      <c r="M30" s="1442">
        <f t="shared" si="1"/>
        <v>12931.480000000001</v>
      </c>
      <c r="N30" s="1442">
        <f t="shared" si="2"/>
        <v>19483.344470193497</v>
      </c>
    </row>
    <row r="31" spans="1:14" ht="15" customHeight="1">
      <c r="A31" s="1716"/>
      <c r="B31" s="2" t="s">
        <v>14039</v>
      </c>
      <c r="C31" s="2" t="s">
        <v>14038</v>
      </c>
      <c r="D31" s="1439" t="s">
        <v>13936</v>
      </c>
      <c r="E31" s="1439" t="s">
        <v>14025</v>
      </c>
      <c r="F31" s="1002">
        <v>1.8937401367701212</v>
      </c>
      <c r="G31" s="150">
        <v>2.33</v>
      </c>
      <c r="H31" s="1002">
        <v>15.8658</v>
      </c>
      <c r="I31" s="1002">
        <v>10.611319999999999</v>
      </c>
      <c r="J31" s="1443">
        <v>1196974</v>
      </c>
      <c r="L31" s="1441">
        <f t="shared" si="0"/>
        <v>1.3221499999999999</v>
      </c>
      <c r="M31" s="1442">
        <f t="shared" si="1"/>
        <v>15865.8</v>
      </c>
      <c r="N31" s="1442">
        <f t="shared" si="2"/>
        <v>22724.881641241456</v>
      </c>
    </row>
    <row r="32" spans="1:14" ht="15" customHeight="1">
      <c r="A32" s="1716"/>
      <c r="B32" s="2" t="s">
        <v>14040</v>
      </c>
      <c r="C32" s="2" t="s">
        <v>14038</v>
      </c>
      <c r="D32" s="1439" t="s">
        <v>13936</v>
      </c>
      <c r="E32" s="1439" t="s">
        <v>14025</v>
      </c>
      <c r="F32" s="1002">
        <v>2.4254659709683382</v>
      </c>
      <c r="G32" s="150">
        <v>2.25</v>
      </c>
      <c r="H32" s="1002">
        <v>21.01792</v>
      </c>
      <c r="I32" s="1002">
        <v>9.2465200000000003</v>
      </c>
      <c r="J32" s="1443">
        <v>1196975</v>
      </c>
      <c r="L32" s="1441">
        <f t="shared" si="0"/>
        <v>1.7514933333333336</v>
      </c>
      <c r="M32" s="1442">
        <f t="shared" si="1"/>
        <v>21017.920000000002</v>
      </c>
      <c r="N32" s="1442">
        <f t="shared" si="2"/>
        <v>29105.59165162006</v>
      </c>
    </row>
    <row r="33" spans="1:14" ht="15" customHeight="1">
      <c r="A33" s="1716"/>
      <c r="B33" s="2" t="s">
        <v>14041</v>
      </c>
      <c r="C33" s="2" t="s">
        <v>14038</v>
      </c>
      <c r="D33" s="1439" t="s">
        <v>13936</v>
      </c>
      <c r="E33" s="1439" t="s">
        <v>14025</v>
      </c>
      <c r="F33" s="1002">
        <v>2.4254659709683382</v>
      </c>
      <c r="G33" s="150">
        <v>2.25</v>
      </c>
      <c r="H33" s="1002">
        <v>21.01792</v>
      </c>
      <c r="I33" s="1002">
        <v>9.2465200000000003</v>
      </c>
      <c r="J33" s="1443">
        <v>1196976</v>
      </c>
      <c r="L33" s="1441">
        <f t="shared" si="0"/>
        <v>1.7514933333333336</v>
      </c>
      <c r="M33" s="1442">
        <f t="shared" si="1"/>
        <v>21017.920000000002</v>
      </c>
      <c r="N33" s="1442">
        <f t="shared" si="2"/>
        <v>29105.59165162006</v>
      </c>
    </row>
    <row r="34" spans="1:14" ht="15" customHeight="1">
      <c r="A34" s="1716"/>
      <c r="B34" s="2" t="s">
        <v>14042</v>
      </c>
      <c r="C34" s="2" t="s">
        <v>14038</v>
      </c>
      <c r="D34" s="1439" t="s">
        <v>13936</v>
      </c>
      <c r="E34" s="1439" t="s">
        <v>14025</v>
      </c>
      <c r="F34" s="1002">
        <v>3.727767746705148</v>
      </c>
      <c r="G34" s="150">
        <v>2.4500000000000002</v>
      </c>
      <c r="H34" s="1002">
        <v>33.335239999999999</v>
      </c>
      <c r="I34" s="1002">
        <v>9.7583199999999994</v>
      </c>
      <c r="J34" s="1443">
        <v>1196977</v>
      </c>
      <c r="L34" s="1441">
        <f t="shared" si="0"/>
        <v>2.7779366666666663</v>
      </c>
      <c r="M34" s="1442">
        <f t="shared" si="1"/>
        <v>33335.24</v>
      </c>
      <c r="N34" s="1442">
        <f t="shared" si="2"/>
        <v>44733.212960461773</v>
      </c>
    </row>
    <row r="35" spans="1:14" ht="15" customHeight="1">
      <c r="A35" s="1716"/>
      <c r="B35" s="2" t="s">
        <v>14043</v>
      </c>
      <c r="C35" s="2" t="s">
        <v>14038</v>
      </c>
      <c r="D35" s="1439" t="s">
        <v>13936</v>
      </c>
      <c r="E35" s="1439" t="s">
        <v>14025</v>
      </c>
      <c r="F35" s="1002">
        <v>3.727767746705148</v>
      </c>
      <c r="G35" s="150">
        <v>2.4500000000000002</v>
      </c>
      <c r="H35" s="1002">
        <v>33.335239999999999</v>
      </c>
      <c r="I35" s="1002">
        <v>9.7583199999999994</v>
      </c>
      <c r="J35" s="1443">
        <v>1196978</v>
      </c>
      <c r="L35" s="1441">
        <f t="shared" si="0"/>
        <v>2.7779366666666663</v>
      </c>
      <c r="M35" s="1442">
        <f t="shared" si="1"/>
        <v>33335.24</v>
      </c>
      <c r="N35" s="1442">
        <f t="shared" si="2"/>
        <v>44733.212960461773</v>
      </c>
    </row>
    <row r="36" spans="1:14" ht="15" customHeight="1">
      <c r="A36" s="1716"/>
      <c r="B36" s="2" t="s">
        <v>14044</v>
      </c>
      <c r="C36" s="2" t="s">
        <v>14038</v>
      </c>
      <c r="D36" s="1439" t="s">
        <v>13936</v>
      </c>
      <c r="E36" s="1439" t="s">
        <v>14025</v>
      </c>
      <c r="F36" s="1002">
        <v>4.6632640004549524</v>
      </c>
      <c r="G36" s="150">
        <v>2.4</v>
      </c>
      <c r="H36" s="1002">
        <v>45.447839999999999</v>
      </c>
      <c r="I36" s="1002">
        <v>8.3935200000000005</v>
      </c>
      <c r="J36" s="1443">
        <v>1196979</v>
      </c>
      <c r="L36" s="1441">
        <f t="shared" si="0"/>
        <v>3.7873199999999998</v>
      </c>
      <c r="M36" s="1442">
        <f t="shared" si="1"/>
        <v>45447.839999999997</v>
      </c>
      <c r="N36" s="1442">
        <f t="shared" si="2"/>
        <v>55959.168005459425</v>
      </c>
    </row>
    <row r="37" spans="1:14" ht="15" customHeight="1">
      <c r="A37" s="1716"/>
      <c r="B37" s="2" t="s">
        <v>14045</v>
      </c>
      <c r="C37" s="2" t="s">
        <v>14038</v>
      </c>
      <c r="D37" s="1439" t="s">
        <v>13936</v>
      </c>
      <c r="E37" s="1439" t="s">
        <v>14025</v>
      </c>
      <c r="F37" s="1002">
        <v>4.6632640004549524</v>
      </c>
      <c r="G37" s="150">
        <v>2.4</v>
      </c>
      <c r="H37" s="1002">
        <v>45.447839999999999</v>
      </c>
      <c r="I37" s="1002">
        <v>8.3935200000000005</v>
      </c>
      <c r="J37" s="1443">
        <v>1196980</v>
      </c>
      <c r="L37" s="1441">
        <f t="shared" si="0"/>
        <v>3.7873199999999998</v>
      </c>
      <c r="M37" s="1442">
        <f t="shared" si="1"/>
        <v>45447.839999999997</v>
      </c>
      <c r="N37" s="1442">
        <f t="shared" si="2"/>
        <v>55959.168005459425</v>
      </c>
    </row>
    <row r="38" spans="1:14" ht="15" customHeight="1">
      <c r="A38" s="1716" t="s">
        <v>14046</v>
      </c>
      <c r="B38" s="2" t="s">
        <v>14047</v>
      </c>
      <c r="C38" s="1439" t="s">
        <v>14048</v>
      </c>
      <c r="D38" s="1439" t="s">
        <v>13936</v>
      </c>
      <c r="E38" s="1439" t="s">
        <v>14025</v>
      </c>
      <c r="F38" s="1002">
        <v>1.65</v>
      </c>
      <c r="G38" s="150">
        <v>2.25</v>
      </c>
      <c r="H38" s="1002">
        <v>23.5</v>
      </c>
      <c r="I38" s="1002">
        <v>7.76</v>
      </c>
      <c r="J38" s="1443">
        <v>992284</v>
      </c>
      <c r="L38" s="1441">
        <f t="shared" si="0"/>
        <v>1.9583333333333333</v>
      </c>
      <c r="M38" s="1442">
        <f t="shared" si="1"/>
        <v>23500</v>
      </c>
      <c r="N38" s="1442">
        <f t="shared" si="2"/>
        <v>19800</v>
      </c>
    </row>
    <row r="39" spans="1:14" ht="15" customHeight="1">
      <c r="A39" s="1716"/>
      <c r="B39" s="2" t="s">
        <v>14049</v>
      </c>
      <c r="C39" s="2" t="s">
        <v>14048</v>
      </c>
      <c r="D39" s="1439" t="s">
        <v>13936</v>
      </c>
      <c r="E39" s="1439" t="s">
        <v>14025</v>
      </c>
      <c r="F39" s="1002">
        <v>3.15</v>
      </c>
      <c r="G39" s="150">
        <v>2.5499999999999998</v>
      </c>
      <c r="H39" s="1002">
        <v>41</v>
      </c>
      <c r="I39" s="1002">
        <v>8.6199999999999992</v>
      </c>
      <c r="J39" s="1443">
        <v>992285</v>
      </c>
      <c r="L39" s="1441">
        <f t="shared" si="0"/>
        <v>3.4166666666666665</v>
      </c>
      <c r="M39" s="1442">
        <f t="shared" si="1"/>
        <v>41000</v>
      </c>
      <c r="N39" s="1442">
        <f t="shared" si="2"/>
        <v>37800</v>
      </c>
    </row>
    <row r="40" spans="1:14" ht="15" customHeight="1">
      <c r="A40" s="1727" t="s">
        <v>13938</v>
      </c>
      <c r="B40" s="2" t="s">
        <v>13939</v>
      </c>
      <c r="C40" s="1439" t="s">
        <v>14050</v>
      </c>
      <c r="D40" s="1439" t="s">
        <v>13936</v>
      </c>
      <c r="E40" s="1439" t="s">
        <v>14025</v>
      </c>
      <c r="F40" s="1002">
        <v>3</v>
      </c>
      <c r="G40" s="150">
        <v>2.02</v>
      </c>
      <c r="H40" s="1002">
        <v>26.6</v>
      </c>
      <c r="I40" s="1002">
        <v>9.26</v>
      </c>
      <c r="J40" s="1443">
        <v>1165857</v>
      </c>
      <c r="L40" s="1441">
        <f t="shared" si="0"/>
        <v>2.2166666666666668</v>
      </c>
      <c r="M40" s="1442">
        <f t="shared" si="1"/>
        <v>26600</v>
      </c>
      <c r="N40" s="1442">
        <f t="shared" si="2"/>
        <v>36000</v>
      </c>
    </row>
    <row r="41" spans="1:14" ht="15" customHeight="1">
      <c r="A41" s="1727"/>
      <c r="B41" s="2" t="s">
        <v>13937</v>
      </c>
      <c r="C41" s="2" t="s">
        <v>14050</v>
      </c>
      <c r="D41" s="1439" t="s">
        <v>13936</v>
      </c>
      <c r="E41" s="1439" t="s">
        <v>14025</v>
      </c>
      <c r="F41" s="1002">
        <v>4</v>
      </c>
      <c r="G41" s="150">
        <v>2.36</v>
      </c>
      <c r="H41" s="1002">
        <v>34.299999999999997</v>
      </c>
      <c r="I41" s="1002">
        <v>9.16</v>
      </c>
      <c r="J41" s="1443">
        <v>1165858</v>
      </c>
      <c r="L41" s="1441">
        <f t="shared" si="0"/>
        <v>2.8583333333333334</v>
      </c>
      <c r="M41" s="1442">
        <f t="shared" si="1"/>
        <v>34300</v>
      </c>
      <c r="N41" s="1442">
        <f t="shared" si="2"/>
        <v>48000</v>
      </c>
    </row>
    <row r="42" spans="1:14" ht="15" customHeight="1">
      <c r="A42" s="1727" t="s">
        <v>14051</v>
      </c>
      <c r="B42" s="1443" t="s">
        <v>13949</v>
      </c>
      <c r="C42" s="2" t="s">
        <v>14052</v>
      </c>
      <c r="D42" s="1439" t="s">
        <v>13936</v>
      </c>
      <c r="E42" s="1439" t="s">
        <v>14025</v>
      </c>
      <c r="F42" s="1002">
        <v>4</v>
      </c>
      <c r="G42" s="150">
        <v>2.6</v>
      </c>
      <c r="H42" s="1446">
        <v>38.5</v>
      </c>
      <c r="I42" s="1002">
        <v>9.52</v>
      </c>
      <c r="J42" s="1443">
        <v>992290</v>
      </c>
      <c r="L42" s="1441">
        <f t="shared" si="0"/>
        <v>3.2083333333333335</v>
      </c>
      <c r="M42" s="1442">
        <f t="shared" si="1"/>
        <v>38500</v>
      </c>
      <c r="N42" s="1442">
        <f t="shared" si="2"/>
        <v>48000</v>
      </c>
    </row>
    <row r="43" spans="1:14" ht="15" customHeight="1">
      <c r="A43" s="1727"/>
      <c r="B43" s="1443" t="s">
        <v>13948</v>
      </c>
      <c r="C43" s="2" t="s">
        <v>14052</v>
      </c>
      <c r="D43" s="1439" t="s">
        <v>13936</v>
      </c>
      <c r="E43" s="1439" t="s">
        <v>14025</v>
      </c>
      <c r="F43" s="1002">
        <v>3</v>
      </c>
      <c r="G43" s="150">
        <v>1.93</v>
      </c>
      <c r="H43" s="1446">
        <v>30.7</v>
      </c>
      <c r="I43" s="1002">
        <v>9.42</v>
      </c>
      <c r="J43" s="1443">
        <v>992291</v>
      </c>
      <c r="L43" s="1441">
        <f t="shared" si="0"/>
        <v>2.5583333333333331</v>
      </c>
      <c r="M43" s="1442">
        <f t="shared" si="1"/>
        <v>30700</v>
      </c>
      <c r="N43" s="1442">
        <f t="shared" si="2"/>
        <v>36000</v>
      </c>
    </row>
    <row r="44" spans="1:14" ht="15" customHeight="1">
      <c r="A44" s="1727"/>
      <c r="B44" s="1443" t="s">
        <v>13947</v>
      </c>
      <c r="C44" s="2" t="s">
        <v>14052</v>
      </c>
      <c r="D44" s="1439" t="s">
        <v>13936</v>
      </c>
      <c r="E44" s="1439" t="s">
        <v>14025</v>
      </c>
      <c r="F44" s="1002">
        <v>5</v>
      </c>
      <c r="G44" s="150">
        <v>1.75</v>
      </c>
      <c r="H44" s="1446">
        <v>49.5</v>
      </c>
      <c r="I44" s="1002">
        <v>9.2799999999999994</v>
      </c>
      <c r="J44" s="1443">
        <v>992292</v>
      </c>
      <c r="L44" s="1441">
        <f t="shared" si="0"/>
        <v>4.125</v>
      </c>
      <c r="M44" s="1442">
        <f t="shared" si="1"/>
        <v>49500</v>
      </c>
      <c r="N44" s="1442">
        <f t="shared" si="2"/>
        <v>60000</v>
      </c>
    </row>
    <row r="45" spans="1:14" ht="15" customHeight="1">
      <c r="A45" s="1727"/>
      <c r="B45" s="1443" t="s">
        <v>13946</v>
      </c>
      <c r="C45" s="2" t="s">
        <v>14053</v>
      </c>
      <c r="D45" s="1439" t="s">
        <v>13945</v>
      </c>
      <c r="E45" s="1439" t="s">
        <v>14025</v>
      </c>
      <c r="F45" s="1002">
        <v>5</v>
      </c>
      <c r="G45" s="150">
        <v>1.9</v>
      </c>
      <c r="H45" s="1446">
        <v>51.2</v>
      </c>
      <c r="I45" s="1002">
        <v>10.92</v>
      </c>
      <c r="J45" s="1443">
        <v>992293</v>
      </c>
      <c r="L45" s="1441">
        <f t="shared" si="0"/>
        <v>4.2666666666666666</v>
      </c>
      <c r="M45" s="1442">
        <f t="shared" si="1"/>
        <v>51200</v>
      </c>
      <c r="N45" s="1442">
        <f t="shared" si="2"/>
        <v>60000</v>
      </c>
    </row>
    <row r="46" spans="1:14" ht="15" customHeight="1">
      <c r="A46" s="1727"/>
      <c r="B46" s="1443" t="s">
        <v>14054</v>
      </c>
      <c r="C46" s="2" t="s">
        <v>14055</v>
      </c>
      <c r="D46" s="1439" t="s">
        <v>13936</v>
      </c>
      <c r="E46" s="1439" t="s">
        <v>14025</v>
      </c>
      <c r="F46" s="1002">
        <v>1.7</v>
      </c>
      <c r="G46" s="150">
        <v>1.54</v>
      </c>
      <c r="H46" s="1446">
        <v>10</v>
      </c>
      <c r="I46" s="1002">
        <v>8.6999999999999993</v>
      </c>
      <c r="J46" s="1440">
        <v>2000011</v>
      </c>
      <c r="L46" s="1441">
        <f t="shared" si="0"/>
        <v>0.83333333333333337</v>
      </c>
      <c r="M46" s="1442">
        <f t="shared" si="1"/>
        <v>10000</v>
      </c>
      <c r="N46" s="1442">
        <f t="shared" si="2"/>
        <v>20400</v>
      </c>
    </row>
    <row r="47" spans="1:14" ht="15" customHeight="1">
      <c r="A47" s="1727"/>
      <c r="B47" s="1443" t="s">
        <v>14056</v>
      </c>
      <c r="C47" s="2" t="s">
        <v>14055</v>
      </c>
      <c r="D47" s="1439" t="s">
        <v>13936</v>
      </c>
      <c r="E47" s="1439" t="s">
        <v>14025</v>
      </c>
      <c r="F47" s="1002">
        <v>2.8</v>
      </c>
      <c r="G47" s="150">
        <v>2.83</v>
      </c>
      <c r="H47" s="1446">
        <v>26.6</v>
      </c>
      <c r="I47" s="1002">
        <v>8.9</v>
      </c>
      <c r="J47" s="1440">
        <v>2000012</v>
      </c>
      <c r="L47" s="1441">
        <f t="shared" si="0"/>
        <v>2.2166666666666668</v>
      </c>
      <c r="M47" s="1442">
        <f t="shared" si="1"/>
        <v>26600</v>
      </c>
      <c r="N47" s="1442">
        <f t="shared" si="2"/>
        <v>33600</v>
      </c>
    </row>
    <row r="48" spans="1:14" ht="15" customHeight="1">
      <c r="A48" s="1727"/>
      <c r="B48" s="1443" t="s">
        <v>14057</v>
      </c>
      <c r="C48" s="2" t="s">
        <v>14055</v>
      </c>
      <c r="D48" s="1439" t="s">
        <v>13936</v>
      </c>
      <c r="E48" s="1439" t="s">
        <v>14025</v>
      </c>
      <c r="F48" s="1002">
        <v>4.3</v>
      </c>
      <c r="G48" s="150">
        <v>2.39</v>
      </c>
      <c r="H48" s="1446">
        <v>42</v>
      </c>
      <c r="I48" s="1002">
        <v>8.0500000000000007</v>
      </c>
      <c r="J48" s="1440">
        <v>2000013</v>
      </c>
      <c r="L48" s="1441">
        <f t="shared" si="0"/>
        <v>3.5</v>
      </c>
      <c r="M48" s="1442">
        <f t="shared" si="1"/>
        <v>42000</v>
      </c>
      <c r="N48" s="1442">
        <f t="shared" si="2"/>
        <v>51600</v>
      </c>
    </row>
    <row r="49" spans="1:14" ht="15" customHeight="1">
      <c r="A49" s="1716" t="s">
        <v>13951</v>
      </c>
      <c r="B49" s="2" t="s">
        <v>14058</v>
      </c>
      <c r="C49" s="1444" t="s">
        <v>14059</v>
      </c>
      <c r="D49" s="1444" t="s">
        <v>13945</v>
      </c>
      <c r="E49" s="1444" t="s">
        <v>14060</v>
      </c>
      <c r="F49" s="1002">
        <v>1.3</v>
      </c>
      <c r="G49" s="150">
        <v>1.72</v>
      </c>
      <c r="H49" s="1002">
        <v>12.8</v>
      </c>
      <c r="I49" s="1002">
        <v>8.3000000000000007</v>
      </c>
      <c r="J49" s="1440">
        <v>2000010</v>
      </c>
      <c r="L49" s="1441">
        <f t="shared" si="0"/>
        <v>1.0666666666666667</v>
      </c>
      <c r="M49" s="1442">
        <f t="shared" si="1"/>
        <v>12800</v>
      </c>
      <c r="N49" s="1442">
        <f t="shared" si="2"/>
        <v>15600</v>
      </c>
    </row>
    <row r="50" spans="1:14" ht="15" customHeight="1">
      <c r="A50" s="1716"/>
      <c r="B50" s="2" t="s">
        <v>13954</v>
      </c>
      <c r="C50" s="1444" t="s">
        <v>14059</v>
      </c>
      <c r="D50" s="1444" t="s">
        <v>13945</v>
      </c>
      <c r="E50" s="1444" t="s">
        <v>14060</v>
      </c>
      <c r="F50" s="1002">
        <v>2</v>
      </c>
      <c r="G50" s="150">
        <v>1.85</v>
      </c>
      <c r="H50" s="1002">
        <v>19.2</v>
      </c>
      <c r="I50" s="1002">
        <v>9.4</v>
      </c>
      <c r="J50" s="1443">
        <v>992286</v>
      </c>
      <c r="L50" s="1441">
        <f t="shared" si="0"/>
        <v>1.6</v>
      </c>
      <c r="M50" s="1442">
        <f t="shared" si="1"/>
        <v>19200</v>
      </c>
      <c r="N50" s="1442">
        <f t="shared" si="2"/>
        <v>24000</v>
      </c>
    </row>
    <row r="51" spans="1:14" ht="15" customHeight="1">
      <c r="A51" s="1716"/>
      <c r="B51" s="2" t="s">
        <v>13953</v>
      </c>
      <c r="C51" s="1444" t="s">
        <v>14059</v>
      </c>
      <c r="D51" s="1444" t="s">
        <v>13945</v>
      </c>
      <c r="E51" s="1444" t="s">
        <v>14060</v>
      </c>
      <c r="F51" s="1002">
        <v>2.6</v>
      </c>
      <c r="G51" s="150">
        <v>1.81</v>
      </c>
      <c r="H51" s="1002">
        <v>24</v>
      </c>
      <c r="I51" s="1002">
        <v>9.3000000000000007</v>
      </c>
      <c r="J51" s="1443">
        <v>992287</v>
      </c>
      <c r="L51" s="1441">
        <f t="shared" si="0"/>
        <v>2</v>
      </c>
      <c r="M51" s="1442">
        <f t="shared" si="1"/>
        <v>24000</v>
      </c>
      <c r="N51" s="1442">
        <f t="shared" si="2"/>
        <v>31200</v>
      </c>
    </row>
    <row r="52" spans="1:14" ht="15" customHeight="1">
      <c r="A52" s="1716"/>
      <c r="B52" s="2" t="s">
        <v>13952</v>
      </c>
      <c r="C52" s="1444" t="s">
        <v>14059</v>
      </c>
      <c r="D52" s="1444" t="s">
        <v>13945</v>
      </c>
      <c r="E52" s="1444" t="s">
        <v>14060</v>
      </c>
      <c r="F52" s="1002">
        <v>3.2</v>
      </c>
      <c r="G52" s="150">
        <v>1.81</v>
      </c>
      <c r="H52" s="1002">
        <v>28.8</v>
      </c>
      <c r="I52" s="1002">
        <v>9.4</v>
      </c>
      <c r="J52" s="1443">
        <v>992288</v>
      </c>
      <c r="L52" s="1441">
        <f t="shared" si="0"/>
        <v>2.4</v>
      </c>
      <c r="M52" s="1442">
        <f t="shared" si="1"/>
        <v>28800</v>
      </c>
      <c r="N52" s="1442">
        <f t="shared" si="2"/>
        <v>38400</v>
      </c>
    </row>
    <row r="53" spans="1:14" ht="15" customHeight="1">
      <c r="A53" s="1716"/>
      <c r="B53" s="2" t="s">
        <v>13950</v>
      </c>
      <c r="C53" s="1444" t="s">
        <v>14059</v>
      </c>
      <c r="D53" s="1444" t="s">
        <v>13945</v>
      </c>
      <c r="E53" s="1444" t="s">
        <v>14060</v>
      </c>
      <c r="F53" s="1002">
        <v>3.7</v>
      </c>
      <c r="G53" s="150">
        <v>1.8</v>
      </c>
      <c r="H53" s="1002">
        <v>31.2</v>
      </c>
      <c r="I53" s="1002">
        <v>9.4</v>
      </c>
      <c r="J53" s="1443">
        <v>992289</v>
      </c>
      <c r="L53" s="1441">
        <f t="shared" si="0"/>
        <v>2.6</v>
      </c>
      <c r="M53" s="1442">
        <f t="shared" si="1"/>
        <v>31200</v>
      </c>
      <c r="N53" s="1442">
        <f t="shared" si="2"/>
        <v>44400</v>
      </c>
    </row>
    <row r="54" spans="1:14" ht="15" customHeight="1">
      <c r="A54" s="1721" t="s">
        <v>14061</v>
      </c>
      <c r="B54" s="2" t="s">
        <v>14062</v>
      </c>
      <c r="C54" s="1439" t="s">
        <v>14063</v>
      </c>
      <c r="D54" s="1439" t="s">
        <v>13945</v>
      </c>
      <c r="E54" s="1439" t="s">
        <v>14025</v>
      </c>
      <c r="F54" s="1447" t="s">
        <v>14064</v>
      </c>
      <c r="G54" s="150">
        <v>1.9</v>
      </c>
      <c r="H54" s="1002">
        <v>22.3</v>
      </c>
      <c r="I54" s="1002"/>
      <c r="J54" s="1440">
        <v>2000014</v>
      </c>
      <c r="L54" s="1441">
        <f t="shared" si="0"/>
        <v>1.8583333333333334</v>
      </c>
      <c r="M54" s="1442">
        <f t="shared" si="1"/>
        <v>22300</v>
      </c>
      <c r="N54" s="1442"/>
    </row>
    <row r="55" spans="1:14" ht="15" customHeight="1">
      <c r="A55" s="1722"/>
      <c r="B55" s="2" t="s">
        <v>14065</v>
      </c>
      <c r="C55" s="2" t="s">
        <v>14063</v>
      </c>
      <c r="D55" s="1439" t="s">
        <v>13945</v>
      </c>
      <c r="E55" s="1439" t="s">
        <v>14025</v>
      </c>
      <c r="F55" s="1447" t="s">
        <v>14064</v>
      </c>
      <c r="G55" s="150">
        <v>1.9</v>
      </c>
      <c r="H55" s="1002">
        <v>30.4</v>
      </c>
      <c r="I55" s="1002"/>
      <c r="J55" s="1440">
        <v>2000015</v>
      </c>
      <c r="L55" s="1441">
        <f t="shared" si="0"/>
        <v>2.5333333333333332</v>
      </c>
      <c r="M55" s="1442">
        <f t="shared" si="1"/>
        <v>30400</v>
      </c>
      <c r="N55" s="1442"/>
    </row>
    <row r="56" spans="1:14" ht="15" customHeight="1">
      <c r="A56" s="1723"/>
      <c r="B56" s="2" t="s">
        <v>14066</v>
      </c>
      <c r="C56" s="2" t="s">
        <v>14067</v>
      </c>
      <c r="D56" s="1439" t="s">
        <v>13945</v>
      </c>
      <c r="E56" s="1439" t="s">
        <v>14025</v>
      </c>
      <c r="F56" s="1447" t="s">
        <v>14064</v>
      </c>
      <c r="G56" s="150">
        <v>1.82</v>
      </c>
      <c r="H56" s="1002">
        <v>52.9</v>
      </c>
      <c r="I56" s="1002"/>
      <c r="J56" s="1440">
        <v>2000016</v>
      </c>
      <c r="L56" s="1441">
        <f t="shared" si="0"/>
        <v>4.4083333333333332</v>
      </c>
      <c r="M56" s="1442">
        <f t="shared" si="1"/>
        <v>52900</v>
      </c>
      <c r="N56" s="1442"/>
    </row>
    <row r="57" spans="1:14" ht="15" customHeight="1">
      <c r="A57" s="1727" t="s">
        <v>13943</v>
      </c>
      <c r="B57" s="2" t="s">
        <v>14068</v>
      </c>
      <c r="C57" s="1439" t="s">
        <v>14069</v>
      </c>
      <c r="D57" s="1439" t="s">
        <v>13936</v>
      </c>
      <c r="E57" s="1439" t="s">
        <v>14025</v>
      </c>
      <c r="F57" s="1002">
        <v>2.13</v>
      </c>
      <c r="G57" s="150">
        <v>2.5099999999999998</v>
      </c>
      <c r="H57" s="1002">
        <v>21.38</v>
      </c>
      <c r="I57" s="1002">
        <v>7.27</v>
      </c>
      <c r="J57" s="1443">
        <v>1046371</v>
      </c>
      <c r="L57" s="1441">
        <f t="shared" si="0"/>
        <v>1.7816666666666667</v>
      </c>
      <c r="M57" s="1442">
        <f t="shared" si="1"/>
        <v>21380</v>
      </c>
      <c r="N57" s="1442">
        <f t="shared" si="2"/>
        <v>25560</v>
      </c>
    </row>
    <row r="58" spans="1:14" ht="15" customHeight="1">
      <c r="A58" s="1727"/>
      <c r="B58" s="2" t="s">
        <v>14070</v>
      </c>
      <c r="C58" s="1439" t="s">
        <v>14069</v>
      </c>
      <c r="D58" s="1439" t="s">
        <v>13936</v>
      </c>
      <c r="E58" s="1439" t="s">
        <v>14025</v>
      </c>
      <c r="F58" s="1002">
        <v>4.09</v>
      </c>
      <c r="G58" s="150">
        <v>2.77</v>
      </c>
      <c r="H58" s="1002">
        <v>45.37</v>
      </c>
      <c r="I58" s="1002">
        <v>7.95</v>
      </c>
      <c r="J58" s="1443">
        <v>1046372</v>
      </c>
      <c r="L58" s="1441">
        <f t="shared" si="0"/>
        <v>3.7808333333333333</v>
      </c>
      <c r="M58" s="1442">
        <f t="shared" si="1"/>
        <v>45370</v>
      </c>
      <c r="N58" s="1442">
        <f t="shared" si="2"/>
        <v>49080</v>
      </c>
    </row>
    <row r="59" spans="1:14" ht="15" customHeight="1">
      <c r="A59" s="300" t="s">
        <v>14071</v>
      </c>
      <c r="B59" s="2" t="s">
        <v>14072</v>
      </c>
      <c r="C59" s="1439" t="s">
        <v>13944</v>
      </c>
      <c r="D59" s="1439" t="s">
        <v>13936</v>
      </c>
      <c r="E59" s="1439" t="s">
        <v>14025</v>
      </c>
      <c r="F59" s="1002">
        <v>3</v>
      </c>
      <c r="G59" s="150">
        <v>2.2000000000000002</v>
      </c>
      <c r="H59" s="1002">
        <v>17.88</v>
      </c>
      <c r="I59" s="1002">
        <v>14.91</v>
      </c>
      <c r="J59" s="1443">
        <v>992295</v>
      </c>
      <c r="L59" s="1441">
        <f t="shared" si="0"/>
        <v>1.49</v>
      </c>
      <c r="M59" s="1442">
        <f t="shared" si="1"/>
        <v>17880</v>
      </c>
      <c r="N59" s="1442">
        <f t="shared" si="2"/>
        <v>36000</v>
      </c>
    </row>
    <row r="60" spans="1:14" ht="14.5">
      <c r="A60" s="314"/>
      <c r="D60" s="1448"/>
      <c r="E60" s="1448"/>
      <c r="G60" s="102"/>
      <c r="H60" s="1449"/>
      <c r="I60" s="1449"/>
      <c r="J60" s="1450"/>
    </row>
  </sheetData>
  <mergeCells count="14">
    <mergeCell ref="A49:A53"/>
    <mergeCell ref="A54:A56"/>
    <mergeCell ref="A57:A58"/>
    <mergeCell ref="A27:A29"/>
    <mergeCell ref="A30:A37"/>
    <mergeCell ref="A38:A39"/>
    <mergeCell ref="A40:A41"/>
    <mergeCell ref="A42:A48"/>
    <mergeCell ref="A24:A26"/>
    <mergeCell ref="B5:E5"/>
    <mergeCell ref="B6:F9"/>
    <mergeCell ref="A10:I10"/>
    <mergeCell ref="A12:A20"/>
    <mergeCell ref="A21:A2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6">
    <pageSetUpPr fitToPage="1"/>
  </sheetPr>
  <dimension ref="A1:IU211"/>
  <sheetViews>
    <sheetView showGridLines="0" zoomScaleNormal="100" workbookViewId="0">
      <selection activeCell="H26" sqref="H26"/>
    </sheetView>
  </sheetViews>
  <sheetFormatPr defaultColWidth="0" defaultRowHeight="14.5"/>
  <cols>
    <col min="1" max="2" width="3.54296875" customWidth="1"/>
    <col min="3" max="3" width="2.453125" customWidth="1"/>
    <col min="4" max="4" width="22.54296875" customWidth="1"/>
    <col min="5" max="7" width="15.54296875" customWidth="1"/>
    <col min="8" max="8" width="26.54296875" customWidth="1"/>
    <col min="9" max="9" width="22.453125" customWidth="1"/>
    <col min="10" max="10" width="18.54296875" customWidth="1"/>
    <col min="11" max="11" width="15.54296875" customWidth="1"/>
    <col min="12" max="12" width="3.54296875" customWidth="1"/>
    <col min="13" max="255" width="8.81640625" hidden="1" customWidth="1"/>
    <col min="256" max="16384" width="2.1796875" hidden="1"/>
  </cols>
  <sheetData>
    <row r="1" spans="2:11" ht="55.4" customHeight="1">
      <c r="B1" s="1506" t="str">
        <f>Development!A3&amp;" Residential Rebate Application Form"</f>
        <v>2024 Residential Rebate Application Form</v>
      </c>
      <c r="C1" s="1506"/>
      <c r="D1" s="1506"/>
      <c r="E1" s="1506"/>
      <c r="F1" s="1506"/>
      <c r="G1" s="1506"/>
      <c r="H1" s="1506"/>
      <c r="I1" s="1506"/>
      <c r="J1" s="1506"/>
      <c r="K1" s="1506"/>
    </row>
    <row r="2" spans="2:11" ht="55.4" customHeight="1">
      <c r="C2" s="1507" t="s">
        <v>317</v>
      </c>
      <c r="D2" s="1507"/>
      <c r="E2" s="1507"/>
      <c r="F2" s="1507"/>
      <c r="G2" s="1507"/>
      <c r="H2" s="1507"/>
      <c r="I2" s="1507"/>
      <c r="J2" s="116"/>
    </row>
    <row r="3" spans="2:11" s="1" customFormat="1" ht="14"/>
    <row r="4" spans="2:11" s="1" customFormat="1" ht="18">
      <c r="B4" s="1503" t="s">
        <v>318</v>
      </c>
      <c r="C4" s="1504"/>
      <c r="D4" s="1504"/>
      <c r="E4" s="1504"/>
      <c r="F4" s="1504"/>
      <c r="G4" s="1504"/>
      <c r="H4" s="1504"/>
      <c r="I4" s="1504"/>
      <c r="J4" s="1504"/>
      <c r="K4" s="1505"/>
    </row>
    <row r="5" spans="2:11" s="1" customFormat="1" ht="14"/>
    <row r="6" spans="2:11" s="1" customFormat="1" ht="18">
      <c r="B6" s="117" t="s">
        <v>319</v>
      </c>
      <c r="C6" s="117"/>
    </row>
    <row r="7" spans="2:11" s="1" customFormat="1" ht="15.5">
      <c r="B7" s="118" t="s">
        <v>21</v>
      </c>
      <c r="C7" s="119" t="s">
        <v>320</v>
      </c>
      <c r="D7" s="119"/>
      <c r="E7" s="119"/>
      <c r="F7" s="119"/>
      <c r="G7" s="119"/>
      <c r="H7" s="119"/>
      <c r="I7" s="119"/>
      <c r="J7" s="119"/>
      <c r="K7" s="119"/>
    </row>
    <row r="8" spans="2:11" s="1" customFormat="1" ht="15.5">
      <c r="B8" s="118" t="s">
        <v>22</v>
      </c>
      <c r="C8" s="119" t="s">
        <v>321</v>
      </c>
      <c r="D8" s="119"/>
      <c r="E8" s="119"/>
      <c r="F8" s="119"/>
      <c r="G8" s="119"/>
      <c r="H8" s="119"/>
      <c r="I8" s="119"/>
      <c r="J8" s="119"/>
      <c r="K8" s="119"/>
    </row>
    <row r="9" spans="2:11" s="1" customFormat="1" ht="15.5">
      <c r="B9" s="118" t="s">
        <v>23</v>
      </c>
      <c r="C9" s="119" t="str">
        <f>"Customer fills out and signs the "&amp;Development!A3&amp;" Residential Rebate Application Form."</f>
        <v>Customer fills out and signs the 2024 Residential Rebate Application Form.</v>
      </c>
      <c r="D9" s="119"/>
      <c r="E9" s="119"/>
      <c r="F9" s="119"/>
      <c r="G9" s="119"/>
      <c r="H9" s="119"/>
      <c r="I9" s="119"/>
      <c r="J9" s="119"/>
      <c r="K9" s="119"/>
    </row>
    <row r="10" spans="2:11" s="1" customFormat="1" ht="15.5">
      <c r="B10" s="120" t="s">
        <v>24</v>
      </c>
      <c r="C10" s="1508" t="str">
        <f>"Customer submits "&amp;Development!A3&amp;" Residential Rebate Application Form and all required documentation listed below. Copy all forms prior to submission/keep a copy for your records."</f>
        <v>Customer submits 2024 Residential Rebate Application Form and all required documentation listed below. Copy all forms prior to submission/keep a copy for your records.</v>
      </c>
      <c r="D10" s="1508"/>
      <c r="E10" s="1508"/>
      <c r="F10" s="1508"/>
      <c r="G10" s="1508"/>
      <c r="H10" s="1508"/>
      <c r="I10" s="1508"/>
      <c r="J10" s="1508"/>
      <c r="K10" s="1508"/>
    </row>
    <row r="11" spans="2:11" s="1" customFormat="1" ht="15.5">
      <c r="B11" s="118" t="s">
        <v>25</v>
      </c>
      <c r="C11" s="119" t="s">
        <v>322</v>
      </c>
      <c r="D11" s="119"/>
      <c r="E11" s="119"/>
      <c r="F11" s="119"/>
      <c r="G11" s="119"/>
      <c r="H11" s="119"/>
      <c r="I11" s="119"/>
      <c r="J11" s="119"/>
      <c r="K11" s="119"/>
    </row>
    <row r="12" spans="2:11" s="1" customFormat="1" ht="14"/>
    <row r="13" spans="2:11" s="1" customFormat="1" ht="15.5">
      <c r="B13" s="119" t="s">
        <v>323</v>
      </c>
    </row>
    <row r="14" spans="2:11" s="1" customFormat="1" ht="14"/>
    <row r="15" spans="2:11" s="1" customFormat="1" ht="14"/>
    <row r="16" spans="2:11" s="1" customFormat="1" ht="14"/>
    <row r="17" spans="3:4" s="1" customFormat="1" ht="14"/>
    <row r="18" spans="3:4" s="1" customFormat="1" ht="18.5">
      <c r="C18" s="121" t="s">
        <v>324</v>
      </c>
      <c r="D18" s="119" t="s">
        <v>325</v>
      </c>
    </row>
    <row r="19" spans="3:4" s="1" customFormat="1" ht="18.5">
      <c r="C19" s="121" t="s">
        <v>324</v>
      </c>
      <c r="D19" s="119" t="s">
        <v>326</v>
      </c>
    </row>
    <row r="20" spans="3:4" s="1" customFormat="1" ht="18.5">
      <c r="C20" s="121" t="s">
        <v>324</v>
      </c>
      <c r="D20" s="119" t="s">
        <v>327</v>
      </c>
    </row>
    <row r="21" spans="3:4" s="1" customFormat="1" ht="18.5">
      <c r="C21" s="121" t="s">
        <v>324</v>
      </c>
      <c r="D21" s="119" t="s">
        <v>328</v>
      </c>
    </row>
    <row r="22" spans="3:4" s="1" customFormat="1" ht="18.5">
      <c r="C22" s="121" t="s">
        <v>324</v>
      </c>
      <c r="D22" s="119" t="s">
        <v>329</v>
      </c>
    </row>
    <row r="23" spans="3:4" s="1" customFormat="1" ht="14"/>
    <row r="24" spans="3:4" s="1" customFormat="1" ht="14"/>
    <row r="25" spans="3:4" s="1" customFormat="1" ht="18">
      <c r="C25" s="117" t="s">
        <v>330</v>
      </c>
    </row>
    <row r="26" spans="3:4" s="1" customFormat="1" ht="14"/>
    <row r="27" spans="3:4" s="1" customFormat="1" ht="14"/>
    <row r="28" spans="3:4" s="1" customFormat="1" ht="14"/>
    <row r="29" spans="3:4" s="1" customFormat="1" ht="14"/>
    <row r="30" spans="3:4" s="1" customFormat="1" ht="14"/>
    <row r="31" spans="3:4" s="1" customFormat="1" ht="14"/>
    <row r="32" spans="3:4" s="1" customFormat="1" ht="14"/>
    <row r="33" spans="2:11" s="1" customFormat="1" ht="14"/>
    <row r="34" spans="2:11" s="1" customFormat="1" ht="14"/>
    <row r="35" spans="2:11" s="1" customFormat="1" ht="14"/>
    <row r="36" spans="2:11" s="1" customFormat="1" ht="14"/>
    <row r="37" spans="2:11" s="1" customFormat="1" ht="14"/>
    <row r="38" spans="2:11" s="1" customFormat="1" ht="14"/>
    <row r="39" spans="2:11" s="1" customFormat="1" ht="14"/>
    <row r="40" spans="2:11" s="1" customFormat="1" ht="18">
      <c r="B40" s="117" t="s">
        <v>331</v>
      </c>
    </row>
    <row r="41" spans="2:11" s="1" customFormat="1" ht="18" customHeight="1">
      <c r="B41" s="118" t="s">
        <v>21</v>
      </c>
      <c r="C41" s="122" t="s">
        <v>332</v>
      </c>
      <c r="D41" s="122"/>
      <c r="E41" s="122"/>
      <c r="F41" s="122"/>
      <c r="G41" s="122"/>
      <c r="H41" s="122"/>
      <c r="I41" s="122"/>
      <c r="J41" s="122"/>
      <c r="K41" s="122"/>
    </row>
    <row r="42" spans="2:11" s="1" customFormat="1" ht="18" customHeight="1">
      <c r="B42" s="118" t="s">
        <v>22</v>
      </c>
      <c r="C42" s="122" t="str">
        <f>"Unit(s) must be purchased and installed between "&amp;TEXT(DATE(Development!A3,1,1),"M/D/YY")&amp;" and "&amp;TEXT(DATE(Development!A3,12,31),"M/D/YY")&amp;"."</f>
        <v>Unit(s) must be purchased and installed between 1/1/24 and 12/31/24.</v>
      </c>
      <c r="D42" s="122"/>
      <c r="E42" s="122"/>
      <c r="F42" s="122"/>
      <c r="G42" s="122"/>
      <c r="H42" s="122"/>
      <c r="I42" s="122"/>
      <c r="J42" s="122"/>
      <c r="K42" s="122"/>
    </row>
    <row r="43" spans="2:11" s="1" customFormat="1" ht="18" customHeight="1">
      <c r="B43" s="118" t="s">
        <v>23</v>
      </c>
      <c r="C43" s="122" t="str">
        <f>"Rebate application must be submitted within 90 days of purchase and postmarked no later than "&amp;TEXT(DATE(Development!A3,12,31),"M/D/YY")&amp;"."</f>
        <v>Rebate application must be submitted within 90 days of purchase and postmarked no later than 12/31/24.</v>
      </c>
      <c r="D43" s="122"/>
      <c r="E43" s="122"/>
      <c r="F43" s="122"/>
      <c r="G43" s="122"/>
      <c r="H43" s="122"/>
      <c r="I43" s="122"/>
      <c r="J43" s="122"/>
      <c r="K43" s="122"/>
    </row>
    <row r="44" spans="2:11" s="1" customFormat="1" ht="18" customHeight="1">
      <c r="B44" s="120" t="s">
        <v>24</v>
      </c>
      <c r="C44" s="122" t="s">
        <v>333</v>
      </c>
      <c r="D44" s="122"/>
      <c r="E44" s="122"/>
      <c r="F44" s="122"/>
      <c r="G44" s="122"/>
      <c r="H44" s="122"/>
      <c r="I44" s="122"/>
      <c r="J44" s="122"/>
      <c r="K44" s="122"/>
    </row>
    <row r="45" spans="2:11" s="1" customFormat="1" ht="18" customHeight="1">
      <c r="B45" s="120" t="s">
        <v>25</v>
      </c>
      <c r="C45" s="122" t="s">
        <v>375</v>
      </c>
      <c r="D45" s="122"/>
      <c r="E45" s="122"/>
      <c r="F45" s="122"/>
      <c r="G45" s="122"/>
      <c r="H45" s="122"/>
      <c r="I45" s="122"/>
      <c r="J45" s="122"/>
      <c r="K45" s="122"/>
    </row>
    <row r="46" spans="2:11" s="1" customFormat="1" ht="33" customHeight="1">
      <c r="B46" s="120" t="s">
        <v>26</v>
      </c>
      <c r="C46" s="1509" t="s">
        <v>334</v>
      </c>
      <c r="D46" s="1509"/>
      <c r="E46" s="1509"/>
      <c r="F46" s="1509"/>
      <c r="G46" s="1509"/>
      <c r="H46" s="1509"/>
      <c r="I46" s="1509"/>
      <c r="J46" s="1509"/>
      <c r="K46" s="1509"/>
    </row>
    <row r="47" spans="2:11" s="1" customFormat="1" ht="33" customHeight="1">
      <c r="B47" s="120" t="s">
        <v>113</v>
      </c>
      <c r="C47" s="1509" t="s">
        <v>335</v>
      </c>
      <c r="D47" s="1509"/>
      <c r="E47" s="1509"/>
      <c r="F47" s="1509"/>
      <c r="G47" s="1509"/>
      <c r="H47" s="1509"/>
      <c r="I47" s="1509"/>
      <c r="J47" s="1509"/>
      <c r="K47" s="1509"/>
    </row>
    <row r="48" spans="2:11" s="1" customFormat="1" ht="50.15" customHeight="1">
      <c r="B48" s="120" t="s">
        <v>116</v>
      </c>
      <c r="C48" s="1509" t="s">
        <v>336</v>
      </c>
      <c r="D48" s="1509"/>
      <c r="E48" s="1509"/>
      <c r="F48" s="1509"/>
      <c r="G48" s="1509"/>
      <c r="H48" s="1509"/>
      <c r="I48" s="1509"/>
      <c r="J48" s="1509"/>
      <c r="K48" s="1509"/>
    </row>
    <row r="49" spans="2:11" s="1" customFormat="1" ht="35.15" customHeight="1">
      <c r="B49" s="120" t="s">
        <v>117</v>
      </c>
      <c r="C49" s="1509" t="s">
        <v>337</v>
      </c>
      <c r="D49" s="1509"/>
      <c r="E49" s="1509"/>
      <c r="F49" s="1509"/>
      <c r="G49" s="1509"/>
      <c r="H49" s="1509"/>
      <c r="I49" s="1509"/>
      <c r="J49" s="1509"/>
      <c r="K49" s="1509"/>
    </row>
    <row r="50" spans="2:11" s="1" customFormat="1" ht="18" customHeight="1">
      <c r="B50" s="120" t="s">
        <v>118</v>
      </c>
      <c r="C50" s="122" t="s">
        <v>338</v>
      </c>
      <c r="D50" s="122"/>
      <c r="E50" s="122"/>
      <c r="F50" s="122"/>
      <c r="G50" s="122"/>
      <c r="H50" s="122"/>
      <c r="I50" s="122"/>
      <c r="J50" s="122"/>
      <c r="K50" s="122"/>
    </row>
    <row r="51" spans="2:11" s="1" customFormat="1" ht="18" customHeight="1">
      <c r="B51" s="120" t="s">
        <v>119</v>
      </c>
      <c r="C51" s="122" t="s">
        <v>339</v>
      </c>
      <c r="D51" s="122"/>
      <c r="E51" s="122"/>
      <c r="F51" s="122"/>
      <c r="G51" s="122"/>
      <c r="H51" s="122"/>
      <c r="I51" s="122"/>
      <c r="J51" s="122"/>
      <c r="K51" s="122"/>
    </row>
    <row r="52" spans="2:11" s="1" customFormat="1" ht="18" customHeight="1">
      <c r="B52" s="120" t="s">
        <v>120</v>
      </c>
      <c r="C52" s="122" t="s">
        <v>340</v>
      </c>
      <c r="D52" s="122"/>
      <c r="E52" s="122"/>
      <c r="F52" s="122"/>
      <c r="G52" s="122"/>
      <c r="H52" s="122"/>
      <c r="I52" s="122"/>
      <c r="J52" s="122"/>
      <c r="K52" s="122"/>
    </row>
    <row r="53" spans="2:11" s="1" customFormat="1" ht="14"/>
    <row r="54" spans="2:11" s="1" customFormat="1" ht="18">
      <c r="B54" s="117" t="s">
        <v>341</v>
      </c>
    </row>
    <row r="55" spans="2:11" s="1" customFormat="1" ht="15.5">
      <c r="C55" s="119" t="s">
        <v>342</v>
      </c>
      <c r="D55" s="119"/>
      <c r="E55" s="119"/>
      <c r="F55" s="119"/>
      <c r="G55" s="119"/>
    </row>
    <row r="56" spans="2:11" s="1" customFormat="1" ht="15.5">
      <c r="C56" s="119" t="s">
        <v>376</v>
      </c>
      <c r="D56" s="119"/>
      <c r="E56" s="119"/>
      <c r="F56" s="119"/>
      <c r="G56" s="119"/>
    </row>
    <row r="57" spans="2:11" s="1" customFormat="1" ht="15.5">
      <c r="C57" s="119"/>
      <c r="D57" s="119" t="s">
        <v>343</v>
      </c>
      <c r="E57" s="119"/>
      <c r="F57" s="119"/>
      <c r="G57" s="119"/>
    </row>
    <row r="58" spans="2:11" s="1" customFormat="1" ht="14"/>
    <row r="59" spans="2:11" s="1" customFormat="1" ht="14"/>
    <row r="60" spans="2:11" s="1" customFormat="1" ht="14"/>
    <row r="61" spans="2:11" s="1" customFormat="1" ht="14">
      <c r="B61" s="1510" t="s">
        <v>344</v>
      </c>
      <c r="C61" s="1510"/>
      <c r="D61" s="1510"/>
      <c r="E61" s="1510"/>
      <c r="F61" s="1510"/>
      <c r="G61" s="1510"/>
      <c r="H61" s="1510"/>
      <c r="I61" s="1510"/>
      <c r="J61" s="1510"/>
      <c r="K61" s="1510"/>
    </row>
    <row r="62" spans="2:11" s="1" customFormat="1" ht="14">
      <c r="B62" s="57"/>
      <c r="C62" s="57"/>
      <c r="D62" s="57"/>
      <c r="E62" s="57"/>
      <c r="F62" s="57"/>
      <c r="G62" s="57"/>
      <c r="H62" s="57"/>
      <c r="I62" s="57"/>
      <c r="J62" s="57"/>
      <c r="K62" s="57"/>
    </row>
    <row r="63" spans="2:11" s="1" customFormat="1" ht="14">
      <c r="B63" s="57"/>
      <c r="C63" s="57"/>
      <c r="D63" s="57"/>
      <c r="E63" s="57"/>
      <c r="F63" s="57"/>
      <c r="G63" s="57"/>
      <c r="H63" s="57"/>
      <c r="I63" s="57"/>
      <c r="J63" s="57"/>
      <c r="K63" s="57"/>
    </row>
    <row r="64" spans="2:11" s="1" customFormat="1" ht="14">
      <c r="B64" s="57"/>
      <c r="C64" s="57"/>
      <c r="D64" s="57"/>
      <c r="E64" s="57"/>
      <c r="F64" s="57"/>
      <c r="G64" s="57"/>
      <c r="H64" s="57"/>
      <c r="I64" s="57"/>
      <c r="J64" s="57"/>
      <c r="K64" s="57"/>
    </row>
    <row r="65" spans="2:11" s="1" customFormat="1" ht="14">
      <c r="B65" s="57"/>
      <c r="C65" s="57"/>
      <c r="D65" s="57"/>
      <c r="E65" s="57"/>
      <c r="F65" s="57"/>
      <c r="G65" s="57"/>
      <c r="H65" s="57"/>
      <c r="I65" s="57"/>
      <c r="J65" s="57"/>
      <c r="K65" s="57"/>
    </row>
    <row r="66" spans="2:11" s="1" customFormat="1" ht="55.4" customHeight="1">
      <c r="B66" s="1506" t="str">
        <f>Development!A3&amp;" Residential Rebate Application Form"</f>
        <v>2024 Residential Rebate Application Form</v>
      </c>
      <c r="C66" s="1506"/>
      <c r="D66" s="1506"/>
      <c r="E66" s="1506"/>
      <c r="F66" s="1506"/>
      <c r="G66" s="1506"/>
      <c r="H66" s="1506"/>
      <c r="I66" s="1506"/>
      <c r="J66" s="1506"/>
      <c r="K66" s="1506"/>
    </row>
    <row r="67" spans="2:11" s="1" customFormat="1" ht="55.4" customHeight="1">
      <c r="B67"/>
      <c r="C67" s="1507" t="s">
        <v>317</v>
      </c>
      <c r="D67" s="1507"/>
      <c r="E67" s="1507"/>
      <c r="F67" s="1507"/>
      <c r="G67" s="1507"/>
      <c r="H67" s="1507"/>
      <c r="I67" s="1507"/>
      <c r="J67" s="116"/>
      <c r="K67"/>
    </row>
    <row r="68" spans="2:11" s="1" customFormat="1" ht="14">
      <c r="I68" s="123"/>
    </row>
    <row r="69" spans="2:11" s="1" customFormat="1" ht="18">
      <c r="B69" s="1503" t="s">
        <v>345</v>
      </c>
      <c r="C69" s="1504"/>
      <c r="D69" s="1504"/>
      <c r="E69" s="1504"/>
      <c r="F69" s="1504"/>
      <c r="G69" s="1504"/>
      <c r="H69" s="1504"/>
      <c r="I69" s="1504"/>
      <c r="J69" s="1504"/>
      <c r="K69" s="1505"/>
    </row>
    <row r="70" spans="2:11" s="1" customFormat="1" ht="14"/>
    <row r="71" spans="2:11" s="1" customFormat="1" ht="20.149999999999999" customHeight="1">
      <c r="B71" s="1" t="s">
        <v>346</v>
      </c>
      <c r="H71" s="1501"/>
      <c r="I71" s="1501"/>
      <c r="J71" s="1501"/>
    </row>
    <row r="72" spans="2:11" s="1" customFormat="1" ht="20.149999999999999" customHeight="1"/>
    <row r="73" spans="2:11" s="1" customFormat="1" ht="20.149999999999999" customHeight="1">
      <c r="B73" s="1" t="s">
        <v>347</v>
      </c>
      <c r="E73" s="1501"/>
      <c r="F73" s="1501"/>
      <c r="G73" s="1501"/>
      <c r="H73" s="124" t="s">
        <v>348</v>
      </c>
      <c r="I73" s="1502"/>
      <c r="J73" s="1502"/>
    </row>
    <row r="74" spans="2:11" s="1" customFormat="1" ht="20.149999999999999" customHeight="1"/>
    <row r="75" spans="2:11" s="1" customFormat="1" ht="20.149999999999999" customHeight="1">
      <c r="B75" s="1" t="s">
        <v>349</v>
      </c>
      <c r="E75" s="1501"/>
      <c r="F75" s="1501"/>
      <c r="G75" s="1501"/>
    </row>
    <row r="76" spans="2:11" s="1" customFormat="1" ht="20.149999999999999" customHeight="1"/>
    <row r="77" spans="2:11" s="1" customFormat="1" ht="20.149999999999999" customHeight="1">
      <c r="B77" s="1" t="s">
        <v>0</v>
      </c>
      <c r="E77" s="1501"/>
      <c r="F77" s="1501"/>
      <c r="G77" s="124" t="s">
        <v>350</v>
      </c>
      <c r="H77" s="115"/>
      <c r="I77" s="124" t="s">
        <v>1</v>
      </c>
      <c r="J77" s="115"/>
    </row>
    <row r="78" spans="2:11" s="1" customFormat="1" ht="20.149999999999999" customHeight="1"/>
    <row r="79" spans="2:11" s="1" customFormat="1" ht="20.149999999999999" customHeight="1">
      <c r="B79" s="1" t="s">
        <v>351</v>
      </c>
      <c r="E79" s="1501"/>
      <c r="F79" s="1501"/>
      <c r="G79" s="124" t="s">
        <v>352</v>
      </c>
      <c r="H79" s="115"/>
    </row>
    <row r="80" spans="2:11" s="1" customFormat="1" ht="20.149999999999999" customHeight="1"/>
    <row r="81" spans="2:11" s="1" customFormat="1" ht="20.149999999999999" customHeight="1">
      <c r="B81" s="1" t="s">
        <v>353</v>
      </c>
      <c r="E81" s="1501"/>
      <c r="F81" s="1501"/>
      <c r="G81" s="1501"/>
    </row>
    <row r="82" spans="2:11" s="1" customFormat="1" ht="20.149999999999999" customHeight="1"/>
    <row r="83" spans="2:11" s="1" customFormat="1" ht="20.149999999999999" customHeight="1">
      <c r="B83" s="1" t="s">
        <v>0</v>
      </c>
      <c r="E83" s="1501"/>
      <c r="F83" s="1501"/>
      <c r="G83" s="124" t="s">
        <v>350</v>
      </c>
      <c r="H83" s="115"/>
      <c r="I83" s="124" t="s">
        <v>1</v>
      </c>
      <c r="J83" s="115"/>
    </row>
    <row r="84" spans="2:11" s="1" customFormat="1" ht="20.149999999999999" customHeight="1"/>
    <row r="85" spans="2:11" s="1" customFormat="1" ht="20.149999999999999" customHeight="1">
      <c r="B85" s="1" t="s">
        <v>354</v>
      </c>
      <c r="E85" s="1501"/>
      <c r="F85" s="1501"/>
      <c r="G85" s="1501"/>
      <c r="I85" s="1" t="s">
        <v>355</v>
      </c>
      <c r="J85" s="115"/>
    </row>
    <row r="86" spans="2:11" s="1" customFormat="1" ht="20.149999999999999" customHeight="1"/>
    <row r="87" spans="2:11" s="1" customFormat="1" ht="20.149999999999999" customHeight="1">
      <c r="B87" s="1" t="s">
        <v>356</v>
      </c>
      <c r="E87" s="1501"/>
      <c r="F87" s="1501"/>
    </row>
    <row r="88" spans="2:11" s="1" customFormat="1" ht="14"/>
    <row r="89" spans="2:11" s="1" customFormat="1" ht="18">
      <c r="B89" s="1503" t="s">
        <v>357</v>
      </c>
      <c r="C89" s="1504"/>
      <c r="D89" s="1504"/>
      <c r="E89" s="1504"/>
      <c r="F89" s="1504"/>
      <c r="G89" s="1504"/>
      <c r="H89" s="1504"/>
      <c r="I89" s="1504"/>
      <c r="J89" s="1504"/>
      <c r="K89" s="1505"/>
    </row>
    <row r="90" spans="2:11" s="1" customFormat="1" ht="14"/>
    <row r="91" spans="2:11" s="1" customFormat="1" ht="18">
      <c r="B91" s="117" t="s">
        <v>358</v>
      </c>
    </row>
    <row r="92" spans="2:11" s="1" customFormat="1" ht="14"/>
    <row r="93" spans="2:11" s="1" customFormat="1" ht="19.399999999999999" customHeight="1">
      <c r="B93" s="1497" t="s">
        <v>359</v>
      </c>
      <c r="C93" s="1498"/>
      <c r="D93" s="1498"/>
      <c r="E93" s="1498"/>
      <c r="F93" s="1498"/>
      <c r="G93" s="1498"/>
      <c r="H93" s="1498"/>
      <c r="I93" s="1498"/>
      <c r="J93" s="1499"/>
    </row>
    <row r="94" spans="2:11" s="1" customFormat="1" ht="20.149999999999999" customHeight="1">
      <c r="B94" s="1495" t="s">
        <v>360</v>
      </c>
      <c r="C94" s="1495"/>
      <c r="D94" s="1495"/>
      <c r="E94" s="1496"/>
      <c r="F94" s="1496"/>
      <c r="G94" s="1496"/>
      <c r="H94" s="125" t="s">
        <v>361</v>
      </c>
      <c r="I94" s="1496"/>
      <c r="J94" s="1496"/>
    </row>
    <row r="95" spans="2:11" s="1" customFormat="1" ht="20.149999999999999" customHeight="1">
      <c r="B95" s="1495" t="s">
        <v>362</v>
      </c>
      <c r="C95" s="1495"/>
      <c r="D95" s="1495"/>
      <c r="E95" s="1496"/>
      <c r="F95" s="1496"/>
      <c r="G95" s="1496"/>
      <c r="H95" s="125" t="s">
        <v>363</v>
      </c>
      <c r="I95" s="1496"/>
      <c r="J95" s="1496"/>
    </row>
    <row r="96" spans="2:11" s="1" customFormat="1" ht="20.149999999999999" customHeight="1">
      <c r="B96" s="1495" t="s">
        <v>364</v>
      </c>
      <c r="C96" s="1495"/>
      <c r="D96" s="1495"/>
      <c r="E96" s="1496"/>
      <c r="F96" s="1496"/>
      <c r="G96" s="1496"/>
      <c r="H96" s="125" t="s">
        <v>365</v>
      </c>
      <c r="I96" s="1496"/>
      <c r="J96" s="1496"/>
    </row>
    <row r="97" spans="2:10" s="1" customFormat="1" ht="20.149999999999999" customHeight="1">
      <c r="B97" s="1495" t="s">
        <v>366</v>
      </c>
      <c r="C97" s="1495"/>
      <c r="D97" s="1495"/>
      <c r="E97" s="1496"/>
      <c r="F97" s="1496"/>
      <c r="G97" s="1496"/>
      <c r="H97" s="125" t="s">
        <v>367</v>
      </c>
      <c r="I97" s="1496"/>
      <c r="J97" s="1496"/>
    </row>
    <row r="98" spans="2:10" s="1" customFormat="1" ht="20.149999999999999" customHeight="1">
      <c r="B98" s="1495" t="s">
        <v>368</v>
      </c>
      <c r="C98" s="1495"/>
      <c r="D98" s="1495"/>
      <c r="E98" s="1496"/>
      <c r="F98" s="1496"/>
      <c r="G98" s="1496"/>
      <c r="H98" s="125" t="s">
        <v>369</v>
      </c>
      <c r="I98" s="1496"/>
      <c r="J98" s="1496"/>
    </row>
    <row r="99" spans="2:10" s="1" customFormat="1" ht="5.15" customHeight="1">
      <c r="B99" s="62"/>
      <c r="C99" s="62"/>
      <c r="D99" s="62"/>
      <c r="E99" s="62"/>
      <c r="F99" s="62"/>
      <c r="G99" s="62"/>
      <c r="H99" s="62"/>
      <c r="I99" s="62"/>
      <c r="J99" s="62"/>
    </row>
    <row r="100" spans="2:10" s="1" customFormat="1" ht="15.5">
      <c r="B100" s="1497" t="s">
        <v>69</v>
      </c>
      <c r="C100" s="1498"/>
      <c r="D100" s="1498"/>
      <c r="E100" s="1498"/>
      <c r="F100" s="1498"/>
      <c r="G100" s="1498"/>
      <c r="H100" s="1498"/>
      <c r="I100" s="1498"/>
      <c r="J100" s="1499"/>
    </row>
    <row r="101" spans="2:10" s="1" customFormat="1" ht="20.149999999999999" customHeight="1">
      <c r="B101" s="1495" t="s">
        <v>360</v>
      </c>
      <c r="C101" s="1495"/>
      <c r="D101" s="1495"/>
      <c r="E101" s="1496"/>
      <c r="F101" s="1496"/>
      <c r="G101" s="1496"/>
      <c r="H101" s="125" t="s">
        <v>363</v>
      </c>
      <c r="I101" s="1496"/>
      <c r="J101" s="1496"/>
    </row>
    <row r="102" spans="2:10" s="1" customFormat="1" ht="20.149999999999999" customHeight="1">
      <c r="B102" s="1495" t="s">
        <v>362</v>
      </c>
      <c r="C102" s="1495"/>
      <c r="D102" s="1495"/>
      <c r="E102" s="1496"/>
      <c r="F102" s="1496"/>
      <c r="G102" s="1496"/>
      <c r="H102" s="125" t="s">
        <v>365</v>
      </c>
      <c r="I102" s="1496"/>
      <c r="J102" s="1496"/>
    </row>
    <row r="103" spans="2:10" s="1" customFormat="1" ht="20.149999999999999" customHeight="1">
      <c r="B103" s="1495" t="s">
        <v>366</v>
      </c>
      <c r="C103" s="1495"/>
      <c r="D103" s="1495"/>
      <c r="E103" s="1496"/>
      <c r="F103" s="1496"/>
      <c r="G103" s="1496"/>
      <c r="H103" s="125" t="s">
        <v>369</v>
      </c>
      <c r="I103" s="1496"/>
      <c r="J103" s="1496"/>
    </row>
    <row r="104" spans="2:10" s="1" customFormat="1" ht="14"/>
    <row r="105" spans="2:10" s="1" customFormat="1" ht="33" customHeight="1">
      <c r="B105" s="1500" t="s">
        <v>370</v>
      </c>
      <c r="C105" s="1500"/>
      <c r="D105" s="1500"/>
    </row>
    <row r="106" spans="2:10" s="1" customFormat="1" ht="15.5">
      <c r="B106" s="1497" t="s">
        <v>359</v>
      </c>
      <c r="C106" s="1498"/>
      <c r="D106" s="1498"/>
      <c r="E106" s="1498"/>
      <c r="F106" s="1498"/>
      <c r="G106" s="1498"/>
      <c r="H106" s="1498"/>
      <c r="I106" s="1498"/>
      <c r="J106" s="1499"/>
    </row>
    <row r="107" spans="2:10" s="1" customFormat="1" ht="20.149999999999999" customHeight="1">
      <c r="B107" s="1495" t="s">
        <v>360</v>
      </c>
      <c r="C107" s="1495"/>
      <c r="D107" s="1495"/>
      <c r="E107" s="1496"/>
      <c r="F107" s="1496"/>
      <c r="G107" s="1496"/>
      <c r="H107" s="125" t="s">
        <v>361</v>
      </c>
      <c r="I107" s="1496"/>
      <c r="J107" s="1496"/>
    </row>
    <row r="108" spans="2:10" s="1" customFormat="1" ht="20.149999999999999" customHeight="1">
      <c r="B108" s="1495" t="s">
        <v>362</v>
      </c>
      <c r="C108" s="1495"/>
      <c r="D108" s="1495"/>
      <c r="E108" s="1496"/>
      <c r="F108" s="1496"/>
      <c r="G108" s="1496"/>
      <c r="H108" s="125" t="s">
        <v>363</v>
      </c>
      <c r="I108" s="1496"/>
      <c r="J108" s="1496"/>
    </row>
    <row r="109" spans="2:10" s="1" customFormat="1" ht="20.149999999999999" customHeight="1">
      <c r="B109" s="1495" t="s">
        <v>364</v>
      </c>
      <c r="C109" s="1495"/>
      <c r="D109" s="1495"/>
      <c r="E109" s="1496"/>
      <c r="F109" s="1496"/>
      <c r="G109" s="1496"/>
      <c r="H109" s="125" t="s">
        <v>365</v>
      </c>
      <c r="I109" s="1496"/>
      <c r="J109" s="1496"/>
    </row>
    <row r="110" spans="2:10" s="1" customFormat="1" ht="20.149999999999999" customHeight="1">
      <c r="B110" s="1495" t="s">
        <v>366</v>
      </c>
      <c r="C110" s="1495"/>
      <c r="D110" s="1495"/>
      <c r="E110" s="1496"/>
      <c r="F110" s="1496"/>
      <c r="G110" s="1496"/>
      <c r="H110" s="125" t="s">
        <v>367</v>
      </c>
      <c r="I110" s="1496"/>
      <c r="J110" s="1496"/>
    </row>
    <row r="111" spans="2:10" s="1" customFormat="1" ht="20.149999999999999" customHeight="1">
      <c r="B111" s="1495" t="s">
        <v>368</v>
      </c>
      <c r="C111" s="1495"/>
      <c r="D111" s="1495"/>
      <c r="E111" s="1496"/>
      <c r="F111" s="1496"/>
      <c r="G111" s="1496"/>
      <c r="H111" s="125" t="s">
        <v>369</v>
      </c>
      <c r="I111" s="1496"/>
      <c r="J111" s="1496"/>
    </row>
    <row r="112" spans="2:10" s="1" customFormat="1" ht="14">
      <c r="B112" s="62"/>
      <c r="C112" s="62"/>
      <c r="D112" s="62"/>
      <c r="E112" s="62"/>
      <c r="F112" s="62"/>
      <c r="G112" s="62"/>
      <c r="H112" s="62"/>
      <c r="I112" s="62"/>
      <c r="J112" s="62"/>
    </row>
    <row r="113" spans="2:11" s="1" customFormat="1" ht="15.5">
      <c r="B113" s="1497" t="s">
        <v>69</v>
      </c>
      <c r="C113" s="1498"/>
      <c r="D113" s="1498"/>
      <c r="E113" s="1498"/>
      <c r="F113" s="1498"/>
      <c r="G113" s="1498"/>
      <c r="H113" s="1498"/>
      <c r="I113" s="1498"/>
      <c r="J113" s="1499"/>
    </row>
    <row r="114" spans="2:11" s="1" customFormat="1" ht="20.149999999999999" customHeight="1">
      <c r="B114" s="1495" t="s">
        <v>360</v>
      </c>
      <c r="C114" s="1495"/>
      <c r="D114" s="1495"/>
      <c r="E114" s="1496"/>
      <c r="F114" s="1496"/>
      <c r="G114" s="1496"/>
      <c r="H114" s="125" t="s">
        <v>363</v>
      </c>
      <c r="I114" s="1496"/>
      <c r="J114" s="1496"/>
    </row>
    <row r="115" spans="2:11" s="1" customFormat="1" ht="20.149999999999999" customHeight="1">
      <c r="B115" s="1495" t="s">
        <v>362</v>
      </c>
      <c r="C115" s="1495"/>
      <c r="D115" s="1495"/>
      <c r="E115" s="1496"/>
      <c r="F115" s="1496"/>
      <c r="G115" s="1496"/>
      <c r="H115" s="125" t="s">
        <v>365</v>
      </c>
      <c r="I115" s="1496"/>
      <c r="J115" s="1496"/>
    </row>
    <row r="116" spans="2:11" s="1" customFormat="1" ht="20.149999999999999" customHeight="1">
      <c r="B116" s="1495" t="s">
        <v>366</v>
      </c>
      <c r="C116" s="1495"/>
      <c r="D116" s="1495"/>
      <c r="E116" s="1496"/>
      <c r="F116" s="1496"/>
      <c r="G116" s="1496"/>
      <c r="H116" s="125" t="s">
        <v>369</v>
      </c>
      <c r="I116" s="1496"/>
      <c r="J116" s="1496"/>
    </row>
    <row r="117" spans="2:11" s="1" customFormat="1" ht="14"/>
    <row r="118" spans="2:11" s="1" customFormat="1" ht="21.65" customHeight="1">
      <c r="I118" s="124" t="s">
        <v>371</v>
      </c>
      <c r="J118" s="126"/>
    </row>
    <row r="119" spans="2:11" s="1" customFormat="1" ht="14"/>
    <row r="120" spans="2:11" s="1" customFormat="1" ht="14">
      <c r="B120" s="1490" t="s">
        <v>372</v>
      </c>
      <c r="C120" s="1491"/>
      <c r="D120" s="1491"/>
      <c r="E120" s="1491"/>
      <c r="F120" s="1491"/>
      <c r="G120" s="1491"/>
      <c r="H120" s="1491"/>
      <c r="I120" s="1491"/>
      <c r="J120" s="1491"/>
      <c r="K120" s="1492"/>
    </row>
    <row r="121" spans="2:11" s="1" customFormat="1" ht="14">
      <c r="B121" s="108"/>
      <c r="K121" s="127"/>
    </row>
    <row r="122" spans="2:11" s="1" customFormat="1" ht="25.4" customHeight="1">
      <c r="B122" s="108" t="s">
        <v>373</v>
      </c>
      <c r="E122" s="1493"/>
      <c r="F122" s="1493"/>
      <c r="G122" s="1493"/>
      <c r="I122" s="1" t="s">
        <v>9</v>
      </c>
      <c r="J122" s="115"/>
      <c r="K122" s="127"/>
    </row>
    <row r="123" spans="2:11" s="1" customFormat="1" ht="14">
      <c r="B123" s="128"/>
      <c r="C123" s="63"/>
      <c r="D123" s="63"/>
      <c r="E123" s="63"/>
      <c r="F123" s="63"/>
      <c r="G123" s="63"/>
      <c r="H123" s="63"/>
      <c r="I123" s="63"/>
      <c r="J123" s="63"/>
      <c r="K123" s="129"/>
    </row>
    <row r="124" spans="2:11" s="1" customFormat="1" ht="14"/>
    <row r="125" spans="2:11" s="1" customFormat="1" ht="14">
      <c r="B125" s="1494" t="s">
        <v>374</v>
      </c>
      <c r="C125" s="1494"/>
      <c r="D125" s="1494"/>
      <c r="E125" s="1494"/>
      <c r="F125" s="1494"/>
      <c r="G125" s="1494"/>
      <c r="H125" s="1494"/>
      <c r="I125" s="1494"/>
      <c r="J125" s="1494"/>
      <c r="K125" s="1494"/>
    </row>
    <row r="126" spans="2:11" s="1" customFormat="1" ht="14"/>
    <row r="127" spans="2:11" s="1" customFormat="1" ht="14">
      <c r="B127" s="1494" t="s">
        <v>344</v>
      </c>
      <c r="C127" s="1494"/>
      <c r="D127" s="1494"/>
      <c r="E127" s="1494"/>
      <c r="F127" s="1494"/>
      <c r="G127" s="1494"/>
      <c r="H127" s="1494"/>
      <c r="I127" s="1494"/>
      <c r="J127" s="1494"/>
      <c r="K127" s="1494"/>
    </row>
    <row r="128" spans="2:11" s="1" customFormat="1" ht="14"/>
    <row r="129" s="1" customFormat="1" ht="14"/>
    <row r="130" s="1" customFormat="1" ht="14"/>
    <row r="131" s="1" customFormat="1" ht="14"/>
    <row r="132" s="1" customFormat="1" ht="14"/>
    <row r="133" s="1" customFormat="1" ht="14"/>
    <row r="134" s="1" customFormat="1" ht="14"/>
    <row r="135" s="1" customFormat="1" ht="14"/>
    <row r="136" s="1" customFormat="1" ht="14"/>
    <row r="137" s="1" customFormat="1" ht="14"/>
    <row r="138" s="1" customFormat="1" ht="14"/>
    <row r="139" s="1" customFormat="1" ht="14"/>
    <row r="140" s="1" customFormat="1" ht="14"/>
    <row r="141" s="1" customFormat="1" ht="14"/>
    <row r="142" s="1" customFormat="1" ht="14"/>
    <row r="143" s="1" customFormat="1" ht="14"/>
    <row r="144" s="1" customFormat="1" ht="14"/>
    <row r="145" s="1" customFormat="1" ht="14"/>
    <row r="146" s="1" customFormat="1" ht="14"/>
    <row r="147" s="1" customFormat="1" ht="14"/>
    <row r="148" s="1" customFormat="1" ht="14"/>
    <row r="149" s="1" customFormat="1" ht="14"/>
    <row r="150" s="1" customFormat="1" ht="14"/>
    <row r="151" s="1" customFormat="1" ht="14"/>
    <row r="152" s="1" customFormat="1" ht="14"/>
    <row r="153" s="1" customFormat="1" ht="14"/>
    <row r="154" s="1" customFormat="1" ht="14"/>
    <row r="155" s="1" customFormat="1" ht="14"/>
    <row r="156" s="1" customFormat="1" ht="14"/>
    <row r="157" s="1" customFormat="1" ht="14"/>
    <row r="158" s="1" customFormat="1" ht="14"/>
    <row r="159" s="1" customFormat="1" ht="14"/>
    <row r="160" s="1" customFormat="1" ht="14"/>
    <row r="161" s="1" customFormat="1" ht="14"/>
    <row r="162" s="1" customFormat="1" ht="14"/>
    <row r="163" s="1" customFormat="1" ht="14"/>
    <row r="164" s="1" customFormat="1" ht="14"/>
    <row r="165" s="1" customFormat="1" ht="14"/>
    <row r="166" s="1" customFormat="1" ht="14"/>
    <row r="167" s="1" customFormat="1" ht="14"/>
    <row r="168" s="1" customFormat="1" ht="14"/>
    <row r="169" s="1" customFormat="1" ht="14"/>
    <row r="170" s="1" customFormat="1" ht="14"/>
    <row r="171" s="1" customFormat="1" ht="14"/>
    <row r="172" s="1" customFormat="1" ht="14"/>
    <row r="173" s="1" customFormat="1" ht="14"/>
    <row r="174" s="1" customFormat="1" ht="14"/>
    <row r="175" s="1" customFormat="1" ht="14"/>
    <row r="176" s="1" customFormat="1" ht="14"/>
    <row r="177" s="1" customFormat="1" ht="14"/>
    <row r="178" s="1" customFormat="1" ht="14"/>
    <row r="179" s="1" customFormat="1" ht="14"/>
    <row r="180" s="1" customFormat="1" ht="14"/>
    <row r="181" s="1" customFormat="1" ht="14"/>
    <row r="182" s="1" customFormat="1" ht="14"/>
    <row r="183" s="1" customFormat="1" ht="14"/>
    <row r="184" s="1" customFormat="1" ht="14"/>
    <row r="185" s="1" customFormat="1" ht="14"/>
    <row r="186" s="1" customFormat="1" ht="14"/>
    <row r="187" s="1" customFormat="1" ht="14"/>
    <row r="188" s="1" customFormat="1" ht="14"/>
    <row r="189" s="1" customFormat="1" ht="14"/>
    <row r="190" s="1" customFormat="1" ht="14"/>
    <row r="191" s="1" customFormat="1" ht="14"/>
    <row r="192" s="1" customFormat="1" ht="14"/>
    <row r="193" s="1" customFormat="1" ht="14"/>
    <row r="194" s="1" customFormat="1" ht="14"/>
    <row r="195" s="1" customFormat="1" ht="14"/>
    <row r="196" s="1" customFormat="1" ht="14"/>
    <row r="197" s="1" customFormat="1" ht="14"/>
    <row r="198" s="1" customFormat="1" ht="14"/>
    <row r="199" s="1" customFormat="1" ht="14"/>
    <row r="200" s="1" customFormat="1" ht="14"/>
    <row r="201" s="1" customFormat="1" ht="14"/>
    <row r="202" s="1" customFormat="1" ht="14"/>
    <row r="203" s="1" customFormat="1" ht="14"/>
    <row r="204" s="1" customFormat="1" ht="14"/>
    <row r="205" s="1" customFormat="1" ht="14"/>
    <row r="206" s="1" customFormat="1" ht="14"/>
    <row r="207" s="1" customFormat="1" ht="14"/>
    <row r="208" s="1" customFormat="1" ht="14"/>
    <row r="209" s="1" customFormat="1" ht="14"/>
    <row r="210" s="1" customFormat="1" ht="14"/>
    <row r="211" s="1" customFormat="1" ht="14"/>
  </sheetData>
  <sheetProtection password="A36A" sheet="1" objects="1"/>
  <mergeCells count="80">
    <mergeCell ref="B69:K69"/>
    <mergeCell ref="B1:K1"/>
    <mergeCell ref="C2:I2"/>
    <mergeCell ref="B4:K4"/>
    <mergeCell ref="C10:K10"/>
    <mergeCell ref="C46:K46"/>
    <mergeCell ref="C47:K47"/>
    <mergeCell ref="C48:K48"/>
    <mergeCell ref="C49:K49"/>
    <mergeCell ref="B61:K61"/>
    <mergeCell ref="B66:K66"/>
    <mergeCell ref="C67:I67"/>
    <mergeCell ref="B93:J93"/>
    <mergeCell ref="H71:J71"/>
    <mergeCell ref="E73:G73"/>
    <mergeCell ref="I73:J73"/>
    <mergeCell ref="E75:G75"/>
    <mergeCell ref="E77:F77"/>
    <mergeCell ref="E79:F79"/>
    <mergeCell ref="E81:G81"/>
    <mergeCell ref="E83:F83"/>
    <mergeCell ref="E85:G85"/>
    <mergeCell ref="E87:F87"/>
    <mergeCell ref="B89:K89"/>
    <mergeCell ref="B94:D94"/>
    <mergeCell ref="E94:G94"/>
    <mergeCell ref="I94:J94"/>
    <mergeCell ref="B95:D95"/>
    <mergeCell ref="E95:G95"/>
    <mergeCell ref="I95:J95"/>
    <mergeCell ref="B96:D96"/>
    <mergeCell ref="E96:G96"/>
    <mergeCell ref="I96:J96"/>
    <mergeCell ref="B97:D97"/>
    <mergeCell ref="E97:G97"/>
    <mergeCell ref="I97:J97"/>
    <mergeCell ref="B98:D98"/>
    <mergeCell ref="E98:G98"/>
    <mergeCell ref="I98:J98"/>
    <mergeCell ref="B100:J100"/>
    <mergeCell ref="B101:D101"/>
    <mergeCell ref="E101:G101"/>
    <mergeCell ref="I101:J101"/>
    <mergeCell ref="B108:D108"/>
    <mergeCell ref="E108:G108"/>
    <mergeCell ref="I108:J108"/>
    <mergeCell ref="B102:D102"/>
    <mergeCell ref="E102:G102"/>
    <mergeCell ref="I102:J102"/>
    <mergeCell ref="B103:D103"/>
    <mergeCell ref="E103:G103"/>
    <mergeCell ref="I103:J103"/>
    <mergeCell ref="B105:D105"/>
    <mergeCell ref="B106:J106"/>
    <mergeCell ref="B107:D107"/>
    <mergeCell ref="E107:G107"/>
    <mergeCell ref="I107:J107"/>
    <mergeCell ref="B109:D109"/>
    <mergeCell ref="E109:G109"/>
    <mergeCell ref="I109:J109"/>
    <mergeCell ref="B110:D110"/>
    <mergeCell ref="E110:G110"/>
    <mergeCell ref="I110:J110"/>
    <mergeCell ref="B111:D111"/>
    <mergeCell ref="E111:G111"/>
    <mergeCell ref="I111:J111"/>
    <mergeCell ref="B113:J113"/>
    <mergeCell ref="B114:D114"/>
    <mergeCell ref="E114:G114"/>
    <mergeCell ref="I114:J114"/>
    <mergeCell ref="B120:K120"/>
    <mergeCell ref="E122:G122"/>
    <mergeCell ref="B125:K125"/>
    <mergeCell ref="B127:K127"/>
    <mergeCell ref="B115:D115"/>
    <mergeCell ref="E115:G115"/>
    <mergeCell ref="I115:J115"/>
    <mergeCell ref="B116:D116"/>
    <mergeCell ref="E116:G116"/>
    <mergeCell ref="I116:J116"/>
  </mergeCells>
  <printOptions horizontalCentered="1"/>
  <pageMargins left="0" right="0" top="0.75" bottom="0.75" header="0.3" footer="0.3"/>
  <pageSetup scale="56" fitToHeight="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5" min="1" max="10" man="1"/>
  </rowBreaks>
  <drawing r:id="rId2"/>
  <legacyDrawing r:id="rId3"/>
  <controls>
    <mc:AlternateContent xmlns:mc="http://schemas.openxmlformats.org/markup-compatibility/2006">
      <mc:Choice Requires="x14">
        <control shapeId="81929" r:id="rId4" name="CheckBox9">
          <controlPr defaultSize="0" autoLine="0" r:id="rId5">
            <anchor moveWithCells="1">
              <from>
                <xdr:col>7</xdr:col>
                <xdr:colOff>965200</xdr:colOff>
                <xdr:row>104</xdr:row>
                <xdr:rowOff>0</xdr:rowOff>
              </from>
              <to>
                <xdr:col>8</xdr:col>
                <xdr:colOff>882650</xdr:colOff>
                <xdr:row>104</xdr:row>
                <xdr:rowOff>247650</xdr:rowOff>
              </to>
            </anchor>
          </controlPr>
        </control>
      </mc:Choice>
      <mc:Fallback>
        <control shapeId="81929" r:id="rId4" name="CheckBox9"/>
      </mc:Fallback>
    </mc:AlternateContent>
    <mc:AlternateContent xmlns:mc="http://schemas.openxmlformats.org/markup-compatibility/2006">
      <mc:Choice Requires="x14">
        <control shapeId="81928" r:id="rId6" name="CheckBox8">
          <controlPr defaultSize="0" autoLine="0" r:id="rId7">
            <anchor moveWithCells="1">
              <from>
                <xdr:col>6</xdr:col>
                <xdr:colOff>0</xdr:colOff>
                <xdr:row>104</xdr:row>
                <xdr:rowOff>0</xdr:rowOff>
              </from>
              <to>
                <xdr:col>7</xdr:col>
                <xdr:colOff>819150</xdr:colOff>
                <xdr:row>104</xdr:row>
                <xdr:rowOff>247650</xdr:rowOff>
              </to>
            </anchor>
          </controlPr>
        </control>
      </mc:Choice>
      <mc:Fallback>
        <control shapeId="81928" r:id="rId6" name="CheckBox8"/>
      </mc:Fallback>
    </mc:AlternateContent>
    <mc:AlternateContent xmlns:mc="http://schemas.openxmlformats.org/markup-compatibility/2006">
      <mc:Choice Requires="x14">
        <control shapeId="81927" r:id="rId8" name="CheckBox7">
          <controlPr defaultSize="0" autoLine="0" r:id="rId9">
            <anchor moveWithCells="1">
              <from>
                <xdr:col>4</xdr:col>
                <xdr:colOff>0</xdr:colOff>
                <xdr:row>104</xdr:row>
                <xdr:rowOff>0</xdr:rowOff>
              </from>
              <to>
                <xdr:col>5</xdr:col>
                <xdr:colOff>704850</xdr:colOff>
                <xdr:row>104</xdr:row>
                <xdr:rowOff>247650</xdr:rowOff>
              </to>
            </anchor>
          </controlPr>
        </control>
      </mc:Choice>
      <mc:Fallback>
        <control shapeId="81927" r:id="rId8" name="CheckBox7"/>
      </mc:Fallback>
    </mc:AlternateContent>
    <mc:AlternateContent xmlns:mc="http://schemas.openxmlformats.org/markup-compatibility/2006">
      <mc:Choice Requires="x14">
        <control shapeId="81926" r:id="rId10" name="CheckBox6">
          <controlPr defaultSize="0" autoLine="0" r:id="rId11">
            <anchor moveWithCells="1">
              <from>
                <xdr:col>7</xdr:col>
                <xdr:colOff>965200</xdr:colOff>
                <xdr:row>90</xdr:row>
                <xdr:rowOff>0</xdr:rowOff>
              </from>
              <to>
                <xdr:col>8</xdr:col>
                <xdr:colOff>882650</xdr:colOff>
                <xdr:row>91</xdr:row>
                <xdr:rowOff>19050</xdr:rowOff>
              </to>
            </anchor>
          </controlPr>
        </control>
      </mc:Choice>
      <mc:Fallback>
        <control shapeId="81926" r:id="rId10" name="CheckBox6"/>
      </mc:Fallback>
    </mc:AlternateContent>
    <mc:AlternateContent xmlns:mc="http://schemas.openxmlformats.org/markup-compatibility/2006">
      <mc:Choice Requires="x14">
        <control shapeId="81925" r:id="rId12" name="CheckBox5">
          <controlPr defaultSize="0" autoLine="0" r:id="rId13">
            <anchor moveWithCells="1">
              <from>
                <xdr:col>6</xdr:col>
                <xdr:colOff>0</xdr:colOff>
                <xdr:row>90</xdr:row>
                <xdr:rowOff>0</xdr:rowOff>
              </from>
              <to>
                <xdr:col>7</xdr:col>
                <xdr:colOff>819150</xdr:colOff>
                <xdr:row>91</xdr:row>
                <xdr:rowOff>19050</xdr:rowOff>
              </to>
            </anchor>
          </controlPr>
        </control>
      </mc:Choice>
      <mc:Fallback>
        <control shapeId="81925" r:id="rId12" name="CheckBox5"/>
      </mc:Fallback>
    </mc:AlternateContent>
    <mc:AlternateContent xmlns:mc="http://schemas.openxmlformats.org/markup-compatibility/2006">
      <mc:Choice Requires="x14">
        <control shapeId="81924" r:id="rId14" name="CheckBox4">
          <controlPr defaultSize="0" autoLine="0" r:id="rId15">
            <anchor moveWithCells="1">
              <from>
                <xdr:col>4</xdr:col>
                <xdr:colOff>0</xdr:colOff>
                <xdr:row>90</xdr:row>
                <xdr:rowOff>0</xdr:rowOff>
              </from>
              <to>
                <xdr:col>5</xdr:col>
                <xdr:colOff>704850</xdr:colOff>
                <xdr:row>91</xdr:row>
                <xdr:rowOff>19050</xdr:rowOff>
              </to>
            </anchor>
          </controlPr>
        </control>
      </mc:Choice>
      <mc:Fallback>
        <control shapeId="81924" r:id="rId14" name="CheckBox4"/>
      </mc:Fallback>
    </mc:AlternateContent>
    <mc:AlternateContent xmlns:mc="http://schemas.openxmlformats.org/markup-compatibility/2006">
      <mc:Choice Requires="x14">
        <control shapeId="81923" r:id="rId16" name="CheckBox3">
          <controlPr defaultSize="0" autoLine="0" r:id="rId17">
            <anchor moveWithCells="1">
              <from>
                <xdr:col>1</xdr:col>
                <xdr:colOff>165100</xdr:colOff>
                <xdr:row>22</xdr:row>
                <xdr:rowOff>69850</xdr:rowOff>
              </from>
              <to>
                <xdr:col>6</xdr:col>
                <xdr:colOff>685800</xdr:colOff>
                <xdr:row>23</xdr:row>
                <xdr:rowOff>139700</xdr:rowOff>
              </to>
            </anchor>
          </controlPr>
        </control>
      </mc:Choice>
      <mc:Fallback>
        <control shapeId="81923" r:id="rId16" name="CheckBox3"/>
      </mc:Fallback>
    </mc:AlternateContent>
    <mc:AlternateContent xmlns:mc="http://schemas.openxmlformats.org/markup-compatibility/2006">
      <mc:Choice Requires="x14">
        <control shapeId="81922" r:id="rId18" name="CheckBox2">
          <controlPr defaultSize="0" autoLine="0" r:id="rId19">
            <anchor moveWithCells="1">
              <from>
                <xdr:col>1</xdr:col>
                <xdr:colOff>165100</xdr:colOff>
                <xdr:row>15</xdr:row>
                <xdr:rowOff>107950</xdr:rowOff>
              </from>
              <to>
                <xdr:col>5</xdr:col>
                <xdr:colOff>50800</xdr:colOff>
                <xdr:row>17</xdr:row>
                <xdr:rowOff>0</xdr:rowOff>
              </to>
            </anchor>
          </controlPr>
        </control>
      </mc:Choice>
      <mc:Fallback>
        <control shapeId="81922" r:id="rId18" name="CheckBox2"/>
      </mc:Fallback>
    </mc:AlternateContent>
    <mc:AlternateContent xmlns:mc="http://schemas.openxmlformats.org/markup-compatibility/2006">
      <mc:Choice Requires="x14">
        <control shapeId="81921" r:id="rId20" name="CheckBox1">
          <controlPr defaultSize="0" autoLine="0" r:id="rId21">
            <anchor moveWithCells="1">
              <from>
                <xdr:col>1</xdr:col>
                <xdr:colOff>165100</xdr:colOff>
                <xdr:row>14</xdr:row>
                <xdr:rowOff>0</xdr:rowOff>
              </from>
              <to>
                <xdr:col>5</xdr:col>
                <xdr:colOff>50800</xdr:colOff>
                <xdr:row>15</xdr:row>
                <xdr:rowOff>69850</xdr:rowOff>
              </to>
            </anchor>
          </controlPr>
        </control>
      </mc:Choice>
      <mc:Fallback>
        <control shapeId="81921" r:id="rId20" name="CheckBox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tabColor rgb="FFFF0000"/>
  </sheetPr>
  <dimension ref="A1:CY138"/>
  <sheetViews>
    <sheetView topLeftCell="AF1" zoomScale="90" zoomScaleNormal="90" workbookViewId="0">
      <selection activeCell="AL39" sqref="AL39"/>
    </sheetView>
  </sheetViews>
  <sheetFormatPr defaultRowHeight="14.5"/>
  <cols>
    <col min="1" max="1" width="13.1796875" customWidth="1"/>
    <col min="2" max="2" width="14.81640625" customWidth="1"/>
    <col min="3" max="3" width="39.1796875" customWidth="1"/>
    <col min="4" max="4" width="22.81640625" customWidth="1"/>
    <col min="5" max="5" width="40.54296875" customWidth="1"/>
    <col min="6" max="6" width="66.1796875" customWidth="1"/>
    <col min="7" max="7" width="54.81640625" customWidth="1"/>
    <col min="8" max="8" width="14.1796875" bestFit="1" customWidth="1"/>
    <col min="9" max="9" width="14.1796875" customWidth="1"/>
    <col min="10" max="10" width="12.81640625" bestFit="1" customWidth="1"/>
    <col min="11" max="11" width="12.453125" bestFit="1" customWidth="1"/>
    <col min="12" max="12" width="12.81640625" bestFit="1" customWidth="1"/>
    <col min="13" max="13" width="40.81640625" customWidth="1"/>
    <col min="14" max="14" width="14.1796875" bestFit="1" customWidth="1"/>
    <col min="15" max="15" width="10.81640625" bestFit="1" customWidth="1"/>
    <col min="16" max="16" width="16.1796875" customWidth="1"/>
    <col min="19" max="19" width="14.453125" customWidth="1"/>
    <col min="20" max="20" width="12.54296875" customWidth="1"/>
    <col min="21" max="22" width="13.1796875" customWidth="1"/>
    <col min="23" max="23" width="12.1796875" customWidth="1"/>
    <col min="24" max="24" width="24.1796875" customWidth="1"/>
    <col min="25" max="25" width="12.81640625" customWidth="1"/>
    <col min="26" max="26" width="24.1796875" customWidth="1"/>
    <col min="27" max="27" width="12.81640625" customWidth="1"/>
    <col min="28" max="28" width="36.54296875" bestFit="1" customWidth="1"/>
    <col min="29" max="29" width="21.81640625" customWidth="1"/>
    <col min="30" max="30" width="19.1796875" customWidth="1"/>
    <col min="31" max="31" width="18.1796875" customWidth="1"/>
    <col min="32" max="32" width="19.81640625" customWidth="1"/>
    <col min="33" max="33" width="19.1796875" customWidth="1"/>
    <col min="34" max="34" width="21.54296875" customWidth="1"/>
    <col min="35" max="35" width="15.81640625" customWidth="1"/>
    <col min="36" max="36" width="30.453125" customWidth="1"/>
    <col min="37" max="37" width="30.81640625" customWidth="1"/>
    <col min="38" max="38" width="31.81640625" customWidth="1"/>
    <col min="39" max="39" width="28" customWidth="1"/>
    <col min="40" max="40" width="19.1796875" customWidth="1"/>
    <col min="41" max="41" width="13.1796875" customWidth="1"/>
    <col min="42" max="42" width="10.81640625" customWidth="1"/>
    <col min="43" max="43" width="14.81640625" customWidth="1"/>
    <col min="44" max="44" width="13" customWidth="1"/>
    <col min="45" max="45" width="12.1796875" bestFit="1" customWidth="1"/>
    <col min="46" max="46" width="13.54296875" bestFit="1" customWidth="1"/>
    <col min="47" max="47" width="12.453125" customWidth="1"/>
    <col min="48" max="48" width="15.453125" customWidth="1"/>
    <col min="49" max="49" width="25.54296875" customWidth="1"/>
    <col min="50" max="50" width="40.81640625" customWidth="1"/>
    <col min="51" max="51" width="25.54296875" customWidth="1"/>
    <col min="52" max="52" width="53" customWidth="1"/>
    <col min="53" max="53" width="65.81640625" customWidth="1"/>
    <col min="54" max="54" width="46.453125" customWidth="1"/>
    <col min="55" max="55" width="51.81640625" customWidth="1"/>
    <col min="56" max="59" width="25.54296875" customWidth="1"/>
    <col min="60" max="60" width="27.81640625" bestFit="1" customWidth="1"/>
    <col min="61" max="61" width="27.1796875" bestFit="1" customWidth="1"/>
    <col min="62" max="62" width="26.81640625" bestFit="1" customWidth="1"/>
    <col min="63" max="65" width="26.81640625" customWidth="1"/>
    <col min="66" max="66" width="25.81640625" bestFit="1" customWidth="1"/>
    <col min="67" max="67" width="23.81640625" bestFit="1" customWidth="1"/>
    <col min="68" max="69" width="14.1796875" customWidth="1"/>
    <col min="70" max="70" width="22.1796875" customWidth="1"/>
    <col min="71" max="72" width="15.54296875" customWidth="1"/>
    <col min="73" max="73" width="15.453125" customWidth="1"/>
    <col min="74" max="74" width="11.1796875" customWidth="1"/>
    <col min="75" max="75" width="13" customWidth="1"/>
    <col min="77" max="77" width="15.54296875" customWidth="1"/>
    <col min="78" max="84" width="30.54296875" customWidth="1"/>
    <col min="85" max="85" width="24.54296875" bestFit="1" customWidth="1"/>
    <col min="86" max="87" width="20.54296875" customWidth="1"/>
    <col min="88" max="88" width="35.453125" bestFit="1" customWidth="1"/>
    <col min="89" max="89" width="34.7265625" bestFit="1" customWidth="1"/>
    <col min="90" max="90" width="36.81640625" customWidth="1"/>
    <col min="91" max="92" width="20.54296875" customWidth="1"/>
    <col min="93" max="93" width="22.1796875" bestFit="1" customWidth="1"/>
    <col min="96" max="96" width="20.7265625" bestFit="1" customWidth="1"/>
    <col min="97" max="97" width="17.7265625" bestFit="1" customWidth="1"/>
    <col min="98" max="98" width="21.453125" bestFit="1" customWidth="1"/>
    <col min="99" max="99" width="24.54296875" bestFit="1" customWidth="1"/>
    <col min="100" max="100" width="11.1796875" bestFit="1" customWidth="1"/>
    <col min="101" max="101" width="14.1796875" bestFit="1" customWidth="1"/>
    <col min="102" max="102" width="13.453125" bestFit="1" customWidth="1"/>
    <col min="103" max="103" width="14.1796875" bestFit="1" customWidth="1"/>
  </cols>
  <sheetData>
    <row r="1" spans="27:27">
      <c r="AA1" t="s">
        <v>1273</v>
      </c>
    </row>
    <row r="2" spans="27:27" ht="5.15" customHeight="1"/>
    <row r="3" spans="27:27" ht="5.15" customHeight="1"/>
    <row r="4" spans="27:27" ht="5.15" customHeight="1"/>
    <row r="5" spans="27:27" ht="5.15" customHeight="1"/>
    <row r="6" spans="27:27" ht="5.15" customHeight="1"/>
    <row r="7" spans="27:27" ht="5.15" customHeight="1"/>
    <row r="8" spans="27:27" ht="5.15" customHeight="1"/>
    <row r="9" spans="27:27" ht="5.15" customHeight="1"/>
    <row r="10" spans="27:27" ht="5.15" customHeight="1"/>
    <row r="11" spans="27:27" ht="5.15" customHeight="1"/>
    <row r="12" spans="27:27" ht="5.15" customHeight="1"/>
    <row r="13" spans="27:27" ht="5.15" customHeight="1"/>
    <row r="14" spans="27:27" ht="5.15" customHeight="1"/>
    <row r="15" spans="27:27" ht="5.15" customHeight="1"/>
    <row r="16" spans="27:27" ht="5.15" customHeight="1"/>
    <row r="17" spans="1:103" ht="5.15" customHeight="1"/>
    <row r="18" spans="1:103" ht="5.15" customHeight="1"/>
    <row r="19" spans="1:103" ht="5.15" customHeight="1"/>
    <row r="20" spans="1:103" ht="5.15" customHeight="1"/>
    <row r="21" spans="1:103" ht="5.15" customHeight="1"/>
    <row r="22" spans="1:103" ht="5.15" customHeight="1"/>
    <row r="23" spans="1:103" ht="5.15" customHeight="1"/>
    <row r="24" spans="1:103" ht="14.15" customHeight="1" thickBot="1">
      <c r="A24" t="s">
        <v>13974</v>
      </c>
      <c r="B24" s="1116"/>
      <c r="C24" s="1116"/>
      <c r="D24" s="1116"/>
      <c r="E24" s="1116"/>
      <c r="F24" s="1116"/>
      <c r="G24" s="1116"/>
      <c r="H24" s="1116"/>
      <c r="I24" s="1116"/>
      <c r="J24" s="1116"/>
      <c r="K24" s="1116"/>
      <c r="L24" s="1116"/>
      <c r="M24" s="1116"/>
      <c r="N24" s="1116"/>
      <c r="O24" s="1116"/>
      <c r="P24" s="1116"/>
      <c r="Q24" s="1116"/>
      <c r="S24" s="1116"/>
      <c r="T24" s="1116"/>
      <c r="U24" s="1116"/>
      <c r="V24" s="1116"/>
      <c r="W24" s="1116"/>
      <c r="X24" s="1116"/>
      <c r="Y24" s="1116"/>
      <c r="Z24" s="1116"/>
      <c r="AA24" s="1116"/>
      <c r="AB24" s="1116"/>
      <c r="AC24" s="1116"/>
      <c r="AD24" s="1116"/>
      <c r="AE24" s="1116"/>
      <c r="AF24" s="1116"/>
      <c r="AG24" s="1116"/>
      <c r="AH24" s="1116"/>
      <c r="AI24" s="1116"/>
      <c r="AK24" s="1116"/>
      <c r="AL24" s="1116"/>
      <c r="AM24" s="1116"/>
      <c r="AN24" s="1116"/>
      <c r="AP24" s="1116"/>
      <c r="AQ24" s="1116"/>
      <c r="AR24" s="1116"/>
      <c r="AS24" s="1116"/>
      <c r="AT24" s="1116"/>
      <c r="AU24" s="1116"/>
      <c r="AV24" s="1116"/>
      <c r="AW24" s="1116"/>
      <c r="AX24" s="1116"/>
      <c r="AZ24" s="1118"/>
      <c r="BA24" s="1118"/>
      <c r="BB24" s="1118"/>
      <c r="BC24" s="1118"/>
      <c r="BD24" s="1118"/>
      <c r="BE24" s="1118"/>
      <c r="BF24" s="1118"/>
      <c r="BG24" s="1118"/>
      <c r="BH24" s="1118"/>
      <c r="BI24" s="1118"/>
      <c r="BJ24" s="1118"/>
      <c r="BK24" s="1118"/>
      <c r="BL24" s="1118"/>
      <c r="BN24" s="1118"/>
      <c r="BO24" s="1118"/>
      <c r="BP24" s="1118"/>
      <c r="BQ24" s="1118"/>
      <c r="BR24" s="1118"/>
      <c r="BS24" s="1118"/>
      <c r="BT24" s="1118"/>
      <c r="BV24" s="1118"/>
      <c r="BW24" s="1118"/>
      <c r="BY24" s="1118"/>
      <c r="BZ24" s="1118"/>
      <c r="CB24" s="1118"/>
      <c r="CC24" s="1118"/>
      <c r="CD24" s="1118"/>
      <c r="CE24" s="1118"/>
      <c r="CF24" s="1118"/>
      <c r="CG24" s="1118"/>
      <c r="CH24" s="1118"/>
      <c r="CI24" s="1118"/>
      <c r="CJ24" s="1118"/>
      <c r="CK24" s="1118"/>
      <c r="CL24" s="1118"/>
      <c r="CM24" s="1118"/>
      <c r="CN24" s="1118"/>
      <c r="CO24" s="1118"/>
    </row>
    <row r="25" spans="1:103" ht="14.15" customHeight="1" thickBot="1">
      <c r="B25" s="361" t="s">
        <v>501</v>
      </c>
      <c r="C25" s="145" t="s">
        <v>630</v>
      </c>
      <c r="D25" s="1754" t="s">
        <v>999</v>
      </c>
      <c r="E25" s="1771" t="s">
        <v>2125</v>
      </c>
      <c r="F25" s="145" t="s">
        <v>500</v>
      </c>
      <c r="G25" s="356" t="s">
        <v>489</v>
      </c>
      <c r="H25" s="793"/>
      <c r="I25" s="793"/>
      <c r="J25" s="793"/>
      <c r="K25" s="793"/>
      <c r="L25" s="793"/>
      <c r="M25" s="793"/>
      <c r="N25" s="793"/>
      <c r="O25" s="357"/>
      <c r="P25" s="290"/>
      <c r="Q25" s="290"/>
      <c r="S25" s="1754" t="s">
        <v>2320</v>
      </c>
      <c r="T25" s="1754" t="s">
        <v>2321</v>
      </c>
      <c r="U25" s="1754" t="s">
        <v>2699</v>
      </c>
      <c r="V25" s="1774" t="s">
        <v>784</v>
      </c>
      <c r="W25" s="1774"/>
      <c r="X25" s="1774"/>
      <c r="Y25" s="1764" t="s">
        <v>12</v>
      </c>
      <c r="Z25" s="1764"/>
      <c r="AA25" s="1764"/>
      <c r="AB25" s="1773" t="s">
        <v>13</v>
      </c>
      <c r="AC25" s="1775"/>
      <c r="AD25" s="1773" t="s">
        <v>258</v>
      </c>
      <c r="AE25" s="1775"/>
      <c r="AF25" s="1773" t="s">
        <v>271</v>
      </c>
      <c r="AG25" s="1774"/>
      <c r="AH25" s="1775"/>
      <c r="AJ25" s="98" t="s">
        <v>269</v>
      </c>
      <c r="AK25" s="98"/>
      <c r="AL25" s="98"/>
      <c r="AM25" s="1764" t="s">
        <v>231</v>
      </c>
      <c r="AN25" s="1764"/>
      <c r="AP25" s="1776" t="s">
        <v>2322</v>
      </c>
      <c r="AQ25" s="1776" t="s">
        <v>2323</v>
      </c>
      <c r="AR25" s="290" t="s">
        <v>154</v>
      </c>
      <c r="AS25" s="290"/>
      <c r="AT25" s="290"/>
      <c r="AU25" s="1770" t="s">
        <v>138</v>
      </c>
      <c r="AV25" s="1770"/>
      <c r="AW25" s="1770"/>
      <c r="AX25" s="1778"/>
      <c r="AZ25" s="843"/>
      <c r="BA25" s="843" t="s">
        <v>2324</v>
      </c>
      <c r="BB25" s="843" t="s">
        <v>2325</v>
      </c>
      <c r="BC25" s="843"/>
      <c r="BD25" s="843"/>
      <c r="BE25" s="843"/>
      <c r="BF25" s="843"/>
      <c r="BG25" s="843"/>
      <c r="BH25" s="843"/>
      <c r="BI25" s="843"/>
      <c r="BJ25" s="843"/>
      <c r="BK25" s="843"/>
      <c r="BL25" s="1468"/>
      <c r="BN25" s="110" t="s">
        <v>2388</v>
      </c>
      <c r="BO25" s="110"/>
      <c r="BP25" s="1728" t="s">
        <v>147</v>
      </c>
      <c r="BQ25" s="1729"/>
      <c r="BR25" s="1729"/>
      <c r="BS25" s="1729"/>
      <c r="BT25" s="1729"/>
      <c r="BV25" s="1785" t="s">
        <v>2389</v>
      </c>
      <c r="BW25" s="1787" t="s">
        <v>508</v>
      </c>
      <c r="BY25" s="1787" t="s">
        <v>849</v>
      </c>
      <c r="BZ25" s="1787" t="s">
        <v>909</v>
      </c>
      <c r="CB25" s="1733" t="s">
        <v>743</v>
      </c>
      <c r="CC25" s="1784"/>
      <c r="CD25" s="1784"/>
      <c r="CE25" s="1784"/>
      <c r="CF25" s="1784"/>
      <c r="CG25" s="1784"/>
      <c r="CH25" s="1784"/>
      <c r="CI25" s="1784"/>
      <c r="CJ25" s="1784"/>
      <c r="CK25" s="1784"/>
      <c r="CL25" s="1784"/>
      <c r="CM25" s="1784"/>
      <c r="CN25" s="1784"/>
      <c r="CO25" s="1734"/>
      <c r="CR25" s="1731" t="s">
        <v>13899</v>
      </c>
      <c r="CS25" s="1732"/>
    </row>
    <row r="26" spans="1:103" ht="14.15" customHeight="1">
      <c r="A26" t="s">
        <v>270</v>
      </c>
      <c r="B26" s="149" t="s">
        <v>502</v>
      </c>
      <c r="C26" s="364"/>
      <c r="D26" s="1755"/>
      <c r="E26" s="1772"/>
      <c r="F26" s="364"/>
      <c r="G26" s="791" t="s">
        <v>2314</v>
      </c>
      <c r="H26" s="791" t="s">
        <v>311</v>
      </c>
      <c r="I26" s="149" t="s">
        <v>13</v>
      </c>
      <c r="J26" s="149" t="s">
        <v>12</v>
      </c>
      <c r="K26" s="149" t="s">
        <v>2315</v>
      </c>
      <c r="L26" s="791" t="s">
        <v>2316</v>
      </c>
      <c r="M26" s="791" t="s">
        <v>2317</v>
      </c>
      <c r="N26" s="791" t="s">
        <v>2318</v>
      </c>
      <c r="O26" s="792" t="s">
        <v>2319</v>
      </c>
      <c r="P26" s="803" t="s">
        <v>2416</v>
      </c>
      <c r="Q26" s="803" t="s">
        <v>2596</v>
      </c>
      <c r="S26" s="1758"/>
      <c r="T26" s="1758"/>
      <c r="U26" s="1758"/>
      <c r="V26" s="149" t="s">
        <v>3586</v>
      </c>
      <c r="W26" s="149" t="s">
        <v>3585</v>
      </c>
      <c r="X26" s="149" t="s">
        <v>14128</v>
      </c>
      <c r="Y26" s="149" t="s">
        <v>31</v>
      </c>
      <c r="Z26" s="149" t="s">
        <v>32</v>
      </c>
      <c r="AA26" s="149" t="s">
        <v>295</v>
      </c>
      <c r="AB26" s="149" t="s">
        <v>31</v>
      </c>
      <c r="AC26" s="149" t="s">
        <v>32</v>
      </c>
      <c r="AD26" s="149" t="s">
        <v>31</v>
      </c>
      <c r="AE26" s="149" t="s">
        <v>32</v>
      </c>
      <c r="AF26" s="149" t="s">
        <v>12</v>
      </c>
      <c r="AG26" s="149" t="s">
        <v>13</v>
      </c>
      <c r="AH26" s="149" t="s">
        <v>258</v>
      </c>
      <c r="AJ26" s="643" t="s">
        <v>1789</v>
      </c>
      <c r="AK26" s="647" t="s">
        <v>268</v>
      </c>
      <c r="AL26" s="644" t="s">
        <v>267</v>
      </c>
      <c r="AM26" s="1779" t="s">
        <v>379</v>
      </c>
      <c r="AN26" s="1780"/>
      <c r="AP26" s="1777"/>
      <c r="AQ26" s="1777"/>
      <c r="AR26" s="1729" t="s">
        <v>512</v>
      </c>
      <c r="AS26" s="1729"/>
      <c r="AT26" s="1729" t="s">
        <v>513</v>
      </c>
      <c r="AU26" s="1729"/>
      <c r="AV26" s="170" t="s">
        <v>512</v>
      </c>
      <c r="AW26" s="170" t="s">
        <v>513</v>
      </c>
      <c r="AX26" s="171" t="s">
        <v>514</v>
      </c>
      <c r="AZ26" s="843" t="s">
        <v>1056</v>
      </c>
      <c r="BA26" s="843" t="s">
        <v>2326</v>
      </c>
      <c r="BB26" s="843" t="s">
        <v>2326</v>
      </c>
      <c r="BC26" s="843" t="s">
        <v>2327</v>
      </c>
      <c r="BD26" s="843" t="s">
        <v>14129</v>
      </c>
      <c r="BE26" s="843" t="s">
        <v>14130</v>
      </c>
      <c r="BF26" s="843" t="s">
        <v>14131</v>
      </c>
      <c r="BG26" s="843" t="s">
        <v>14132</v>
      </c>
      <c r="BH26" s="843" t="s">
        <v>2332</v>
      </c>
      <c r="BI26" s="843" t="s">
        <v>2333</v>
      </c>
      <c r="BJ26" s="843" t="s">
        <v>2334</v>
      </c>
      <c r="BK26" s="843" t="s">
        <v>14122</v>
      </c>
      <c r="BL26" s="843" t="s">
        <v>14121</v>
      </c>
      <c r="BM26" s="103"/>
      <c r="BN26" s="110" t="s">
        <v>481</v>
      </c>
      <c r="BO26" s="110" t="s">
        <v>293</v>
      </c>
      <c r="BP26" s="110" t="s">
        <v>294</v>
      </c>
      <c r="BQ26" s="110" t="s">
        <v>72</v>
      </c>
      <c r="BR26" s="110" t="s">
        <v>70</v>
      </c>
      <c r="BS26" s="110" t="s">
        <v>1951</v>
      </c>
      <c r="BT26" s="110" t="s">
        <v>1952</v>
      </c>
      <c r="BV26" s="1786"/>
      <c r="BW26" s="1788"/>
      <c r="BY26" s="1788"/>
      <c r="BZ26" s="1788"/>
      <c r="CB26" s="365" t="s">
        <v>736</v>
      </c>
      <c r="CC26" s="366" t="s">
        <v>738</v>
      </c>
      <c r="CD26" s="366" t="s">
        <v>737</v>
      </c>
      <c r="CE26" s="368" t="s">
        <v>757</v>
      </c>
      <c r="CF26" s="365" t="s">
        <v>739</v>
      </c>
      <c r="CG26" s="366" t="s">
        <v>740</v>
      </c>
      <c r="CH26" s="366" t="s">
        <v>741</v>
      </c>
      <c r="CI26" s="366" t="s">
        <v>742</v>
      </c>
      <c r="CJ26" s="367" t="s">
        <v>754</v>
      </c>
      <c r="CK26" s="367" t="s">
        <v>753</v>
      </c>
      <c r="CL26" s="367" t="s">
        <v>755</v>
      </c>
      <c r="CM26" s="368" t="s">
        <v>856</v>
      </c>
      <c r="CN26" s="368" t="s">
        <v>857</v>
      </c>
      <c r="CO26" s="368" t="s">
        <v>756</v>
      </c>
      <c r="CR26" s="1315" t="s">
        <v>13900</v>
      </c>
      <c r="CS26" s="1315" t="s">
        <v>13901</v>
      </c>
    </row>
    <row r="27" spans="1:103" ht="14.15" customHeight="1">
      <c r="A27">
        <v>1</v>
      </c>
      <c r="B27" s="849" t="str">
        <f>IF(OR('ASHP Equipment Information'!D23="Ducted ccASHP",'ASHP Equipment Information'!D23="Ductless Mini Split - ccASHP",'ASHP Equipment Information'!D23="Ductless Multi Split - ccASHP"),"Cold Climate","")</f>
        <v/>
      </c>
      <c r="C27" s="363" t="str">
        <f>IF(References!$C$21=TRUE,"Whole House",IF(RIGHT(References!$H$36,2)="HP","Retrofit","New"))</f>
        <v>New</v>
      </c>
      <c r="D27" s="444" t="str">
        <f>IF(References!$C$21&lt;&gt;TRUE,"",IF(References!$A$21=2,1,IF(AND('ASHP Equipment Information'!$L$19&lt;&gt;"Central Air Conditioner",'ASHP Equipment Information'!$L$19&lt;&gt;"Ducted Air Source HP",LEFT(H27,3)="Oil"),2,3)))</f>
        <v/>
      </c>
      <c r="E27" s="686" t="e">
        <f>IF('ASHP Equipment Information'!O22="Missing Info","",Qualifying_Index!AI27)</f>
        <v>#VALUE!</v>
      </c>
      <c r="F27" s="850" t="e">
        <f>C27&amp;" "&amp;'ASHP Equipment Information'!D23&amp;" "&amp;E27&amp;D27</f>
        <v>#VALUE!</v>
      </c>
      <c r="G27" s="850">
        <f>IF(References!$A$21=2,"New Construction",'ASHP Equipment Information'!$L$19)</f>
        <v>0</v>
      </c>
      <c r="H27" s="850" t="str">
        <f>IF(References!$A$21=2,"New Construction",IF(OR('ASHP Equipment Information'!$D$19="",'ASHP Equipment Information'!$D$19="Select…"),"None",'ASHP Equipment Information'!$D$19))</f>
        <v>None</v>
      </c>
      <c r="I27" s="206">
        <f>IF(Qualifying_Index!H27="","",References!$T$44)</f>
        <v>11.9</v>
      </c>
      <c r="J27" s="206">
        <f>IF(H27="","",References!$U$44)</f>
        <v>14.3</v>
      </c>
      <c r="K27" s="207" t="str">
        <f>IF(H27="Electric ASHP",References!$I$51,"0")</f>
        <v>0</v>
      </c>
      <c r="L27" s="207">
        <f>IF(H27="","",INDEX(References!$L$20:$L$37,MATCH(H27,References!$H$20:$H$37,0)))</f>
        <v>2.011723329425557</v>
      </c>
      <c r="M27" s="802">
        <f>IF(H27="","",INDEX(References!$M$20:$M$36,MATCH(H27,References!$H$20:$H$36,0)))</f>
        <v>0.81715000000000004</v>
      </c>
      <c r="N27" s="804">
        <f>IF(H27=0,0,INDEX(References!$I$20:$I$36,MATCH(H27,References!$H$20:$H$36,0)))</f>
        <v>0.03</v>
      </c>
      <c r="O27" s="363">
        <f>IF(H27=0,0,INDEX(References!$J$20:$J$36,MATCH(H27,References!$H$20:$H$36,0)))</f>
        <v>0.97</v>
      </c>
      <c r="P27" s="444">
        <f>IF(H27=0,0,INDEX(References!$N$20:$N$36,MATCH(H27,References!$H$20:$H$36,0)))</f>
        <v>1</v>
      </c>
      <c r="Q27" s="836">
        <f>IF(H27=0,0,INDEX(References!$O$20:$O$36,MATCH(H27,References!$H$20:$H$36,0)))</f>
        <v>7.3959999999999998E-2</v>
      </c>
      <c r="S27" s="2" t="str">
        <f>IF('ASHP Equipment Information'!D27="","",'ASHP Equipment Information'!D27)</f>
        <v/>
      </c>
      <c r="T27" s="632" t="str">
        <f>IF('ASHP Equipment Information'!L27="","",'ASHP Equipment Information'!L27)</f>
        <v/>
      </c>
      <c r="U27" s="632" t="str">
        <f>IF('ASHP Equipment Information'!H27="","",'ASHP Equipment Information'!H27)</f>
        <v/>
      </c>
      <c r="V27" s="1032" t="str">
        <f>IF('ASHP Equipment Information'!D32="","",IF('ASHP Equipment Information'!C32="SEER2:",'ASHP Equipment Information'!D32,ROUND(1.2476*'ASHP Equipment Information'!D32-2.8674,1)))</f>
        <v/>
      </c>
      <c r="W27" s="1032" t="str">
        <f>IF('ASHP Equipment Information'!H32="","",IF('ASHP Equipment Information'!G32="EER2:",'ASHP Equipment Information'!H32,ROUND(1.0578*'ASHP Equipment Information'!H32-0.1769,1)))</f>
        <v/>
      </c>
      <c r="X27" s="1032" t="str">
        <f>IF('ASHP Equipment Information'!L32="","",IF('ASHP Equipment Information'!K32="HSPF2:",'ASHP Equipment Information'!L32,ROUND(1.1702*'ASHP Equipment Information'!L32+0.07,1)))</f>
        <v/>
      </c>
      <c r="Y27" s="2" t="str">
        <f>IF('ASHP Equipment Information'!D23="","",INDEX(References!$T$7:$T$19,MATCH('ASHP Equipment Information'!$D23,References!$S$7:$S$19,0)))</f>
        <v/>
      </c>
      <c r="Z27" s="150" t="str">
        <f>V27</f>
        <v/>
      </c>
      <c r="AA27" s="2" t="str">
        <f>IF('ASHP Equipment Information'!D23="","",INDEX(References!$V$7:$V$19,MATCH('ASHP Equipment Information'!$D23,References!$S$7:$S$19,0)))</f>
        <v/>
      </c>
      <c r="AB27" s="2" t="str">
        <f>IF('ASHP Equipment Information'!D23="","",INDEX(References!$Y$7:$Y$19,MATCH('ASHP Equipment Information'!$D23,References!$S$7:$S$19,0)))</f>
        <v/>
      </c>
      <c r="AC27" s="150" t="str">
        <f>W27</f>
        <v/>
      </c>
      <c r="AD27" s="2" t="str">
        <f>IF('ASHP Equipment Information'!D23="","",INDEX(References!$W$7:$W$19,MATCH('ASHP Equipment Information'!$D23,References!$S$7:$S$19,0)))</f>
        <v/>
      </c>
      <c r="AE27" s="150" t="str">
        <f>X27</f>
        <v/>
      </c>
      <c r="AF27" s="2" t="str">
        <f t="shared" ref="AF27:AF36" si="0">IF(OR(V27="",BV27="PTHP"),"",IF(AND(V27&lt;Y27,V27&lt;Z27),"DNQ",IF(V27&gt;=AA27,"Tier III",IF(V27&gt;=Z27,"Tier II","Tier I"))))</f>
        <v/>
      </c>
      <c r="AG27" s="2" t="str">
        <f t="shared" ref="AG27:AG36" si="1">IF(W27="","",IF(AND(BV27="PTHP",W27&lt;AB27),"DNQ",AF27))</f>
        <v/>
      </c>
      <c r="AH27" s="2" t="s">
        <v>32</v>
      </c>
      <c r="AI27" s="1117" t="str">
        <f>IF(OR(AF27="DNQ",AG27="DNQ",AH27="DNQ",'ASHP Equipment Information'!L41="FAIL"),"DNQ",IF(OR(AF27="Tier I",AH27="Tier I"),"Tier I",IF(OR(AF27="Tier II",AH27="Tier II"),"Tier II","Tier III")))</f>
        <v>Tier II</v>
      </c>
      <c r="AJ27" s="645" t="str">
        <f>References!$C$18</f>
        <v/>
      </c>
      <c r="AK27" s="784" t="str">
        <f>IFERROR(IF(AI27="DNQ","",IF(AJ27="",References!Z53,References!AA53)),"")</f>
        <v/>
      </c>
      <c r="AL27" s="785" t="str">
        <f>IF('ASHP Equipment Information'!D23="","",IF(AI27="DNQ",0,INDEX(References!$AL$3:$AL$36,MATCH(Qualifying_Index!F27,References!$AE$3:$AE$36,0))))</f>
        <v/>
      </c>
      <c r="AM27" s="786">
        <f t="shared" ref="AM27:AM36" si="2">IF(AND(AL27&gt;0,AL27&lt;&gt;""),1,2)</f>
        <v>2</v>
      </c>
      <c r="AN27" s="785" t="str">
        <f>AL27</f>
        <v/>
      </c>
      <c r="AP27" s="794">
        <f>'ASHP Equipment Information'!D41</f>
        <v>0</v>
      </c>
      <c r="AQ27" s="794">
        <f>'ASHP Equipment Information'!H41</f>
        <v>0</v>
      </c>
      <c r="AR27" s="2" t="e">
        <f>(('ASHP Equipment Information'!D27*0.65))</f>
        <v>#VALUE!</v>
      </c>
      <c r="AS27" s="2" t="e">
        <f>(('ASHP Equipment Information'!D27*1.35))</f>
        <v>#VALUE!</v>
      </c>
      <c r="AT27" s="632">
        <f>IF(U27="",0,IF(References!$C$21=TRUE,(AQ27*0.9),U27*0.65))</f>
        <v>0</v>
      </c>
      <c r="AU27" s="632">
        <f>IF(U27="",0,IF(References!$C$21=TRUE,(AQ27*1.2),U27*1.35))</f>
        <v>0</v>
      </c>
      <c r="AV27" s="2" t="e">
        <f>IF(AND('ASHP Equipment Information'!D41&gt;=Qualifying_Index!AR27,'ASHP Equipment Information'!D41&lt;=Qualifying_Index!AS27),"PASS","FAIL")</f>
        <v>#VALUE!</v>
      </c>
      <c r="AW27" s="1033" t="str">
        <f>IF(OR(AT27=0,AU27=0),"FAIL",IF(AND(IF(References!$C$21=TRUE,U27,AQ27)&gt;=AT27,IF(References!$C$21=TRUE,U27,AQ27)&lt;=AU27),"PASS","FAIL"))</f>
        <v>FAIL</v>
      </c>
      <c r="AX27" s="107" t="e">
        <f>IF(References!$C$21=TRUE,IF(AND('ASHP Equipment Information'!D41="",'ASHP Equipment Information'!H41=""),"Missing Info",IF(AW27="PASS","PASS","FAIL")),IF(AND(OR('ASHP Equipment Information'!D41="",'ASHP Equipment Information'!H41=""),OR(LEFT('ASHP Equipment Information'!D23,6)="Ducted",B27="Cold Climate")),"Missing Info",IF(OR(AV27="PASS",AW27="PASS",BV27="Ductless HP",BV27="PTHP"),"PASS","FAIL")))</f>
        <v>#VALUE!</v>
      </c>
      <c r="AY27">
        <v>1</v>
      </c>
      <c r="AZ27" s="2" t="str">
        <f>IF(B27="","",IF(B27="Cold Climate",IF(AND('ASHP Equipment Information'!D38&lt;&gt;References!$A$124,'ASHP Equipment Information'!D38&lt;&gt;References!$A$125,'ASHP Equipment Information'!D38&lt;&gt;References!$A$126,'ASHP Equipment Information'!D38&lt;&gt;References!$A$127,'ASHP Equipment Information'!D38&lt;&gt;References!$A$128),"Separate Control",'ASHP Equipment Information'!D38),""))</f>
        <v/>
      </c>
      <c r="BA27" s="2" t="str">
        <f t="shared" ref="BA27:BA32" si="3">IF(AQ27=0,"",U27/AQ27)</f>
        <v/>
      </c>
      <c r="BB27" s="1452" t="str">
        <f>IF(AZ27="","",IF(AZ27="Integrated/Modulating Control",IF(BA27&gt;0.95,1,0.9),IF(AND(C27="Whole house",OR(AZ27="Integrated/Fixed Control",AZ27="Freeze Stat")),0.9,IF(LEFT('ASHP Equipment Information'!D23,6)="Ducted",0.9,IF(AZ27="Dual Fuel Thermostat",IF(ROUND(BA27,1)&gt;1,1,ROUND(BA27,1)),IF(AZ27="No Fossil Fuel Heater",1))))))</f>
        <v/>
      </c>
      <c r="BC27" s="2" t="str">
        <f>IF(B27="","",IF(B27="Cold Climate",'ASHP Equipment Information'!D23&amp;" "&amp;AZ27&amp;" "&amp;BB27,""))</f>
        <v/>
      </c>
      <c r="BD27" s="2" t="str">
        <f>IF($BC27="","",INDEX(References!AJ$74:AJ$141,MATCH($BC27,References!$AH$74:$AH$141,0)))</f>
        <v/>
      </c>
      <c r="BE27" s="2" t="str">
        <f>IF($BC27="","",INDEX(References!AK$74:AK$141,MATCH($BC27,References!$AH$74:$AH$141,0)))</f>
        <v/>
      </c>
      <c r="BF27" s="2" t="str">
        <f>IF($BC27="","",INDEX(References!AL$74:AL$141,MATCH($BC27,References!$AH$74:$AH$141,0)))</f>
        <v/>
      </c>
      <c r="BG27" s="2" t="str">
        <f>IF($BC27="","",INDEX(References!AM$74:AM$141,MATCH($BC27,References!$AH$74:$AH$141,0)))</f>
        <v/>
      </c>
      <c r="BH27" s="2" t="str">
        <f>IF(BC27="","",BF27+BG27*V27)</f>
        <v/>
      </c>
      <c r="BI27" s="2" t="str">
        <f>IF(BC27="","",BD27+BE27*X27/References!$E$12)</f>
        <v/>
      </c>
      <c r="BJ27" s="1034" t="str">
        <f>IF($BC27="","",INDEX(References!AN$74:AN$141,MATCH($BC27,References!$AH$74:$AH$141,0)))</f>
        <v/>
      </c>
      <c r="BK27" s="1035" t="str">
        <f>IF($BC27="","",INDEX(References!AO$74:AO$141,MATCH($BC27,References!$AH$74:$AH$141,0)))</f>
        <v/>
      </c>
      <c r="BL27" s="1035"/>
      <c r="BN27" s="2" t="str">
        <f>IF(OR('ASHP Equipment Information'!D27="",'ASHP Equipment Information'!D25="",'ASHP Equipment Information'!H32="",'ASHP Equipment Information'!L32="",'ASHP Equipment Information'!D34="",'ASHP Equipment Information'!H34="",'ASHP Equipment Information'!L34="",'ASHP Equipment Information'!D36="",'ASHP Equipment Information'!H36="",'ASHP Equipment Information'!L36=""),"Missing Info","")</f>
        <v>Missing Info</v>
      </c>
      <c r="BO27" s="2" t="e">
        <f>IF(AND(BW27=1,'ASHP Equipment Information'!L32=""),"Missing Info",IF(BV27="PTHP",BN27,IF(OR('ASHP Equipment Information'!D27="",'ASHP Equipment Information'!D25="",'ASHP Equipment Information'!D32="",'ASHP Equipment Information'!H32="",'ASHP Equipment Information'!D34="",'ASHP Equipment Information'!H34="",'ASHP Equipment Information'!L34="",'ASHP Equipment Information'!D36="",'ASHP Equipment Information'!L36="",AX27="Missing Info"),"Missing Info","")))</f>
        <v>#VALUE!</v>
      </c>
      <c r="BP27" s="2" t="str">
        <f>IF(AND(BW27=1,'ASHP Equipment Information'!L32=""),"Missing Info",IF(BV27="PTHP",BN27,IF(OR('ASHP Equipment Information'!D34="",'ASHP Equipment Information'!H34="",'ASHP Equipment Information'!L34="",'ASHP Equipment Information'!D36="",'ASHP Equipment Information'!L36="",'ASHP Equipment Information'!D27="",'ASHP Equipment Information'!D25="",'ASHP Equipment Information'!D32=""),"Missing Info","")))</f>
        <v>Missing Info</v>
      </c>
      <c r="BQ27" s="23">
        <f>IF('ASHP Equipment Information'!D23="Ducted ccASHP",HP_Unit1_QI_kWh*kW_CA,0)</f>
        <v>0</v>
      </c>
      <c r="BR27" s="23" t="str">
        <f>IF('ASHP Equipment Information'!H32="","",IF(OR('ASHP Equipment Information'!L23=""),"",'ASHP Equipment Information'!D27*(12/'ASHP Equipment Information'!H32)*kW_RS))</f>
        <v/>
      </c>
      <c r="BS27" s="352">
        <f>IF('ASHP Equipment Information'!D23="Ducted ccASHP",'ASHP Equipment Information'!D27/12000*(12/'ASHP Equipment Information'!D32*FLH_Cool)*QI_kWh,0)</f>
        <v>0</v>
      </c>
      <c r="BT27" s="24">
        <f>IF('ASHP Equipment Information'!D23="Ducted ccASHP",'ASHP Equipment Information'!L27/12000*(12/'ASHP Equipment Information'!L32*FLH_Heat)*QI_kWh,0)</f>
        <v>0</v>
      </c>
      <c r="BV27" s="2" t="str">
        <f>IF('ASHP Equipment Information'!D23="","",INDEX(References!$AB$7:$AB$19,MATCH('ASHP Equipment Information'!D23,Equipment_Type,0)))</f>
        <v/>
      </c>
      <c r="BW27" s="2" t="str">
        <f>IF('ASHP Equipment Information'!D23="","",INDEX(References!$AA$7:$AA$19,MATCH('ASHP Equipment Information'!D23,Equipment_Type,0)))</f>
        <v/>
      </c>
      <c r="BY27" s="2">
        <f>IF(B27="",References!$D$25,IF(References!$H$14="New Construction",FLH_Cool,IF(References!$H$14="",0,References!$C$25)))</f>
        <v>649</v>
      </c>
      <c r="BZ27" s="2">
        <f>IF(B27="",References!$D$26,IF(References!$H$14="New Construction",FLH_Heat,IF(References!$H$14="",0,References!$C$26)))</f>
        <v>786</v>
      </c>
      <c r="CB27" s="369" t="e">
        <f>IF(OR($AX27="FAIL",'ASHP Equipment Information'!D27="",AX27="Missing Info",AI27="DNQ"),0,IF(B27="Cold Climate",((AP27/1000)*((1/I27)-(1/W27))*BJ27)+SUM(BQ27:BR27),((S27/12000)*((12/I27)-(12/W27)))+SUM(BQ27:BR27)))</f>
        <v>#VALUE!</v>
      </c>
      <c r="CC27" s="23" t="e">
        <f>IF(OR($AX27="FAIL",'ASHP Equipment Information'!D27="",AX27="Missing Info",AI27="DNQ"),0,IF(B27="Cold Climate",((AP27/1000)*((1/J27)-(1/BH27))*BY27*BJ27)+BS27,IF(BV27="PTHP",((S27/12000)*(12/I27-12/W27)*BY27),((('ASHP Equipment Information'!D27/12000)*((12/J27)-(12/V27))*BY27))+BS27)))</f>
        <v>#VALUE!</v>
      </c>
      <c r="CD27" s="23" t="e">
        <f>IF(OR($AX27="FAIL",'ASHP Equipment Information'!D27="",AX27="Missing Info",AI27="DNQ"),0,CC27*References!$E$12/1000)</f>
        <v>#VALUE!</v>
      </c>
      <c r="CE27" s="370" t="e">
        <f>CC27*References!$A$12</f>
        <v>#VALUE!</v>
      </c>
      <c r="CF27" s="369" t="e">
        <f>IF(OR($AX27="FAIL",T27="",AX27="Missing Info",AI27="DNQ"),0,IF(N27=0,SUM(BQ27:BR27),IF(B27="Cold Climate",((AQ27/1000)*((1/L27)-(1/(X27/3.412)))*(1/References!$E$12)+SUM(BQ27:BR27))*N27,((T27/12000)*((1/(L27))-(1/(X27/3.412)))+SUM(BQ27:BR27))*N27)))</f>
        <v>#VALUE!</v>
      </c>
      <c r="CG27" s="352" t="e">
        <f>IF(OR($AX27="FAIL",T27="",AX27="Missing Info",AI27="DNQ"),0,IF(N27=0,SUM(BT27),IF(B27="Cold Climate",((AQ27/1000)*((1/L27)-(1/BI27))*(1/References!$E$12)*BZ27*BK27*N27+BT27),((T27/12000)*((12/(L27*References!$E$12))-(12/X27))*BZ27*N27+BT27))))</f>
        <v>#VALUE!</v>
      </c>
      <c r="CH27" s="23" t="e">
        <f>IF(OR($AX27="FAIL",'ASHP Equipment Information'!L27="",AX27="Missing Info",AI27="DNQ"),0,IF(B27="Cold Climate",-((AQ27/1000)*(1/(X27/3.412))*(1/References!$E$12))*O27,-((T27/12000)*(1/(X27/3.412)))*O27))</f>
        <v>#VALUE!</v>
      </c>
      <c r="CI27" s="351" t="e">
        <f>IF(OR($AX27="FAIL",'ASHP Equipment Information'!L27="",AX27="Missing Info",AI27="DNQ"),0,IF(B27="Cold Climate",((AQ27/1000)*(1/BI27)*(1/References!$E$12)*BZ27*BK27)*O27,(((T27/12000)*(12/X27)*BZ27)-(T27*BZ27/1000000)*P27)*O27))</f>
        <v>#VALUE!</v>
      </c>
      <c r="CJ27" s="351" t="e">
        <f>IF(OR($AX27="FAIL",AX27="Missing Info",'ASHP Equipment Information'!D23=""),0,IF(References!$I$36=TRUE,CG27*References!$E$12/1000,((CG27-CI27)*References!$E$12/1000)))</f>
        <v>#VALUE!</v>
      </c>
      <c r="CK27" s="24" t="e">
        <f>IF(OR($AX27="FAIL",AX27="Missing Info",'ASHP Equipment Information'!D23=""),0,IF(O27&lt;&gt;0,IF(B27="Cold Climate",((AQ27*BZ27/M27)/1000000)*O27*BK27,((T27*BZ27/M27)/1000000)*O27*P27),0))</f>
        <v>#VALUE!</v>
      </c>
      <c r="CL27" s="24" t="e">
        <f>CJ27+CK27</f>
        <v>#VALUE!</v>
      </c>
      <c r="CM27" s="427" t="e">
        <f>(CG27-CI27)*References!$A$12</f>
        <v>#VALUE!</v>
      </c>
      <c r="CN27" s="427" t="e">
        <f>CK27*Q27*References!$D$4</f>
        <v>#VALUE!</v>
      </c>
      <c r="CO27" s="370" t="e">
        <f>CM27+CN27</f>
        <v>#VALUE!</v>
      </c>
      <c r="CR27" s="152" t="e">
        <f>CC27+CG27-CI27</f>
        <v>#VALUE!</v>
      </c>
      <c r="CS27" s="152" t="e">
        <f>CD27+CL27</f>
        <v>#VALUE!</v>
      </c>
    </row>
    <row r="28" spans="1:103" ht="14.15" customHeight="1">
      <c r="A28">
        <f>A27+1</f>
        <v>2</v>
      </c>
      <c r="B28" s="206" t="str">
        <f>IF(OR('ASHP Equipment Information'!D46="Ducted ccASHP",'ASHP Equipment Information'!D46="Ductless Mini Split - ccASHP",'ASHP Equipment Information'!D46="Ductless Multi Split - ccASHP"),"Cold Climate","")</f>
        <v/>
      </c>
      <c r="C28" s="363" t="str">
        <f>IF(References!$C$21=TRUE,"Whole House",IF(RIGHT(References!$H$36,2)="HP","Retrofit","New"))</f>
        <v>New</v>
      </c>
      <c r="D28" s="444" t="str">
        <f>IF(References!$C$21&lt;&gt;TRUE,"",IF(References!$A$21=2,1,IF(AND('ASHP Equipment Information'!$L$19&lt;&gt;"Central Air Conditioner",'ASHP Equipment Information'!$L$19&lt;&gt;"Ducted Air Source HP",LEFT(H28,3)="Oil"),2,3)))</f>
        <v/>
      </c>
      <c r="E28" s="686" t="str">
        <f>IF('ASHP Equipment Information'!O46="Missing Info","",Qualifying_Index!AI28)</f>
        <v>Tier III</v>
      </c>
      <c r="F28" s="850" t="str">
        <f>C28&amp;" "&amp;'ASHP Equipment Information'!D46&amp;" "&amp;E28&amp;D28</f>
        <v>New  Tier III</v>
      </c>
      <c r="G28" s="850">
        <f>IF(References!$A$21=2,"New Construction",'ASHP Equipment Information'!$L$19)</f>
        <v>0</v>
      </c>
      <c r="H28" s="850" t="str">
        <f>IF(References!$A$21=2,"New Construction",IF(OR('ASHP Equipment Information'!$D$19="",'ASHP Equipment Information'!$D$19="Select…"),"None",'ASHP Equipment Information'!$D$19))</f>
        <v>None</v>
      </c>
      <c r="I28" s="206">
        <f>IF(Qualifying_Index!H28="","",References!$T$44)</f>
        <v>11.9</v>
      </c>
      <c r="J28" s="206">
        <f>IF(H28="","",References!$U$44)</f>
        <v>14.3</v>
      </c>
      <c r="K28" s="207" t="str">
        <f>IF(H28="Electric ASHP",References!$I$51,"0")</f>
        <v>0</v>
      </c>
      <c r="L28" s="207">
        <f>IF(H28="","",INDEX(References!$L$20:$L$37,MATCH(H28,References!$H$20:$H$37,0)))</f>
        <v>2.011723329425557</v>
      </c>
      <c r="M28" s="802">
        <f>IF(H28="","",INDEX(References!$M$20:$M$36,MATCH(H28,References!$H$20:$H$36,0)))</f>
        <v>0.81715000000000004</v>
      </c>
      <c r="N28" s="804">
        <f>IF(H28=0,0,INDEX(References!$I$20:$I$36,MATCH(H28,References!$H$20:$H$36,0)))</f>
        <v>0.03</v>
      </c>
      <c r="O28" s="363">
        <f>IF(H28=0,0,INDEX(References!$J$20:$J$36,MATCH(H28,References!$H$20:$H$36,0)))</f>
        <v>0.97</v>
      </c>
      <c r="P28" s="444">
        <f>IF(H28=0,0,INDEX(References!$N$20:$N$36,MATCH(H28,References!$H$20:$H$36,0)))</f>
        <v>1</v>
      </c>
      <c r="Q28" s="836">
        <f>IF(H28=0,0,INDEX(References!$O$20:$O$36,MATCH(H28,References!$H$20:$H$36,0)))</f>
        <v>7.3959999999999998E-2</v>
      </c>
      <c r="S28" s="2" t="str">
        <f>IF('ASHP Equipment Information'!D50="","",'ASHP Equipment Information'!D50)</f>
        <v/>
      </c>
      <c r="T28" s="632" t="str">
        <f>IF('ASHP Equipment Information'!L50="","",'ASHP Equipment Information'!L50)</f>
        <v/>
      </c>
      <c r="U28" s="632" t="str">
        <f>IF('ASHP Equipment Information'!H50="","",'ASHP Equipment Information'!H50)</f>
        <v/>
      </c>
      <c r="V28" s="1032" t="str">
        <f>IF('ASHP Equipment Information'!D55="","",IF('ASHP Equipment Information'!C55="SEER2:",'ASHP Equipment Information'!D55,ROUND(1.2476*'ASHP Equipment Information'!D55-2.8674,1)))</f>
        <v/>
      </c>
      <c r="W28" s="1032" t="str">
        <f>IF('ASHP Equipment Information'!H55="","",IF('ASHP Equipment Information'!G55="EER2:",'ASHP Equipment Information'!H55,ROUND(1.0578*'ASHP Equipment Information'!H55-0.1769,1)))</f>
        <v/>
      </c>
      <c r="X28" s="1032" t="str">
        <f>IF('ASHP Equipment Information'!L55="","",IF('ASHP Equipment Information'!K55="HSPF2:",'ASHP Equipment Information'!L55,ROUND(1.1702*'ASHP Equipment Information'!L55+0.07,1)))</f>
        <v/>
      </c>
      <c r="Y28" s="2" t="str">
        <f>IF('ASHP Equipment Information'!D46="","",INDEX(References!$T$7:$T$19,MATCH('ASHP Equipment Information'!$D46,References!$S$7:$S$19,0)))</f>
        <v/>
      </c>
      <c r="Z28" s="150" t="str">
        <f t="shared" ref="Z28:Z31" si="4">V28</f>
        <v/>
      </c>
      <c r="AA28" s="2" t="str">
        <f>IF('ASHP Equipment Information'!D46="","",INDEX(References!$V$7:$V$19,MATCH('ASHP Equipment Information'!$D46,References!$S$7:$S$19,0)))</f>
        <v/>
      </c>
      <c r="AB28" s="2" t="str">
        <f>IF('ASHP Equipment Information'!D46="","",INDEX(References!$Y$7:$Y$19,MATCH('ASHP Equipment Information'!$D46,References!$S$7:$S$19,0)))</f>
        <v/>
      </c>
      <c r="AC28" s="150" t="str">
        <f t="shared" ref="AC28:AC31" si="5">W28</f>
        <v/>
      </c>
      <c r="AD28" s="2" t="str">
        <f>IF('ASHP Equipment Information'!D46="","",INDEX(References!$W$7:$W$19,MATCH('ASHP Equipment Information'!$D46,References!$S$7:$S$19,0)))</f>
        <v/>
      </c>
      <c r="AE28" s="2" t="str">
        <f t="shared" ref="AE28:AE31" si="6">X28</f>
        <v/>
      </c>
      <c r="AF28" s="2" t="str">
        <f t="shared" si="0"/>
        <v/>
      </c>
      <c r="AG28" s="2" t="str">
        <f t="shared" si="1"/>
        <v/>
      </c>
      <c r="AH28" s="2" t="str">
        <f>IF('ASHP Equipment Information'!L55="","",IF(AD28=0,"",IF(AND(X28&lt;AD28,X28&lt;AE28),"DNQ",IF(X28&gt;=AE28,"Tier II","Tier I"))))</f>
        <v/>
      </c>
      <c r="AI28" s="144" t="str">
        <f>IF(OR(AF28="DNQ",AG28="DNQ",AH28="DNQ",'ASHP Equipment Information'!L64="FAIL"),"DNQ",IF(OR(AF28="Tier I",AH28="Tier I"),"Tier I",IF(OR(AF28="Tier II",AH28="Tier II"),"Tier II","Tier III")))</f>
        <v>Tier III</v>
      </c>
      <c r="AJ28" s="645" t="str">
        <f>References!$C$18</f>
        <v/>
      </c>
      <c r="AK28" s="784" t="str">
        <f>IFERROR(IF(AI28="DNQ","",IF(AJ28="",References!Z54,References!AA54)),"")</f>
        <v/>
      </c>
      <c r="AL28" s="785" t="str">
        <f>IF('ASHP Equipment Information'!D46="","",IF(AI28="DNQ",0,INDEX(References!$AL$3:$AL$36,MATCH(Qualifying_Index!F28,References!$AE$3:$AE$36,0))))</f>
        <v/>
      </c>
      <c r="AM28" s="786">
        <f t="shared" si="2"/>
        <v>2</v>
      </c>
      <c r="AN28" s="785" t="str">
        <f>IF(COUNTIF(AM27,1),0,AL28)</f>
        <v/>
      </c>
      <c r="AP28" s="794">
        <f>'ASHP Equipment Information'!D64</f>
        <v>0</v>
      </c>
      <c r="AQ28" s="794">
        <f>'ASHP Equipment Information'!H64</f>
        <v>0</v>
      </c>
      <c r="AR28" s="2" t="e">
        <f>(('ASHP Equipment Information'!D50*0.65))</f>
        <v>#VALUE!</v>
      </c>
      <c r="AS28" s="2" t="e">
        <f>(('ASHP Equipment Information'!D50*1.35))</f>
        <v>#VALUE!</v>
      </c>
      <c r="AT28" s="632">
        <f>IF(U28="",0,IF(References!$C$21=TRUE,(AQ28*0.9),U28*0.65))</f>
        <v>0</v>
      </c>
      <c r="AU28" s="632">
        <f>IF(U28="",0,IF(References!$C$21=TRUE,(AQ28*1.2),U28*1.35))</f>
        <v>0</v>
      </c>
      <c r="AV28" s="2" t="e">
        <f>IF(AND('ASHP Equipment Information'!D64&gt;=Qualifying_Index!AR28,'ASHP Equipment Information'!D64&lt;=Qualifying_Index!AS28),"PASS","FAIL")</f>
        <v>#VALUE!</v>
      </c>
      <c r="AW28" s="1033" t="str">
        <f>IF(OR(AT28=0,AU28=0),"FAIL",IF(AND(IF(References!$C$21=TRUE,U28,AQ28)&gt;=AT28,IF(References!$C$21=TRUE,U28,AQ28)&lt;=AU28),"PASS","FAIL"))</f>
        <v>FAIL</v>
      </c>
      <c r="AX28" s="107" t="e">
        <f>IF(References!$C$21=TRUE,IF(AND('ASHP Equipment Information'!D64="",'ASHP Equipment Information'!H64=""),"Missing Info",IF(AW28="PASS","PASS","FAIL")),IF(AND(OR('ASHP Equipment Information'!D64="",'ASHP Equipment Information'!H64=""),OR(LEFT('ASHP Equipment Information'!D46,6)="Ducted",B28="Cold Climate")),"Missing Info",IF(OR(AV28="PASS",AW28="PASS",BV28="Ductless HP",BV28="PTHP"),"PASS","FAIL")))</f>
        <v>#VALUE!</v>
      </c>
      <c r="AY28" s="144">
        <v>2</v>
      </c>
      <c r="AZ28" s="2" t="str">
        <f>IF(B28="","",IF(B28="Cold Climate",IF(AND('ASHP Equipment Information'!D61&lt;&gt;References!$A$124,'ASHP Equipment Information'!D61&lt;&gt;References!$A$125,'ASHP Equipment Information'!D61&lt;&gt;References!$A$126,'ASHP Equipment Information'!D61&lt;&gt;References!$A$127,'ASHP Equipment Information'!D61&lt;&gt;References!$A$128),"Separate Control",'ASHP Equipment Information'!D61),""))</f>
        <v/>
      </c>
      <c r="BA28" s="2" t="str">
        <f t="shared" si="3"/>
        <v/>
      </c>
      <c r="BB28" s="632" t="str">
        <f>IF(AZ28="","",IF(AZ28="Integrated/Modulating Control",IF(BA28&gt;0.95,1,0.9),IF(AND(C28="Whole house",OR(AZ28="Integrated/Fixed Control",AZ28="Freeze Stat")),0.9,IF(LEFT('ASHP Equipment Information'!D46,6)="Ducted",0.9,IF(AZ28="Dual Fuel Thermostat",IF(ROUND(BA28,1)&gt;1,1,ROUND(BA28,1)),IF(AZ28="No Fossil Fuel Heater",1))))))</f>
        <v/>
      </c>
      <c r="BC28" s="2" t="str">
        <f>IF(B28="","",IF(B28="Cold Climate",'ASHP Equipment Information'!D46&amp;" "&amp;AZ28&amp;" "&amp;BB28,""))</f>
        <v/>
      </c>
      <c r="BD28" s="2" t="str">
        <f>IF($BC28="","",INDEX(References!AJ$74:AJ$141,MATCH($BC28,References!$AH$74:$AH$141,0)))</f>
        <v/>
      </c>
      <c r="BE28" s="2" t="str">
        <f>IF($BC28="","",INDEX(References!AK$74:AK$141,MATCH($BC28,References!$AH$74:$AH$141,0)))</f>
        <v/>
      </c>
      <c r="BF28" s="2" t="str">
        <f>IF($BC28="","",INDEX(References!AL$74:AL$141,MATCH($BC28,References!$AH$74:$AH$141,0)))</f>
        <v/>
      </c>
      <c r="BG28" s="2" t="str">
        <f>IF($BC28="","",INDEX(References!AM$74:AM$141,MATCH($BC28,References!$AH$74:$AH$141,0)))</f>
        <v/>
      </c>
      <c r="BH28" s="2" t="str">
        <f>IF(BC28="","",BF28+BG28*V28)</f>
        <v/>
      </c>
      <c r="BI28" s="2" t="str">
        <f>IF(BC28="","",BD28+BE28*X28/References!$E$12)</f>
        <v/>
      </c>
      <c r="BJ28" s="2" t="str">
        <f>IF($BC28="","",INDEX(References!AN$74:AN$141,MATCH($BC28,References!$AH$74:$AH$141,0)))</f>
        <v/>
      </c>
      <c r="BK28" s="107" t="str">
        <f>IF($BC28="","",INDEX(References!AO$74:AO$141,MATCH($BC28,References!$AH$74:$AH$141,0)))</f>
        <v/>
      </c>
      <c r="BL28" s="107"/>
      <c r="BN28" s="2" t="str">
        <f>IF(OR('ASHP Equipment Information'!D50="",'ASHP Equipment Information'!D48="",'ASHP Equipment Information'!H55="",'ASHP Equipment Information'!L55="",'ASHP Equipment Information'!D57="",'ASHP Equipment Information'!H57="",'ASHP Equipment Information'!L57="",'ASHP Equipment Information'!D59="",'ASHP Equipment Information'!H61="",'ASHP Equipment Information'!L59=""),"Missing Info","")</f>
        <v>Missing Info</v>
      </c>
      <c r="BO28" s="2" t="e">
        <f>IF(AND(BW28=1,'ASHP Equipment Information'!L55=""),"Missing Info",IF(BV28="PTHP",BN28,IF(OR('ASHP Equipment Information'!D50="",'ASHP Equipment Information'!D48="",'ASHP Equipment Information'!D55="",'ASHP Equipment Information'!H55="",'ASHP Equipment Information'!D57="",'ASHP Equipment Information'!H57="",'ASHP Equipment Information'!L57="",'ASHP Equipment Information'!D59="",'ASHP Equipment Information'!L59="",AX28="Missing Info"),"Missing Info","")))</f>
        <v>#VALUE!</v>
      </c>
      <c r="BP28" s="2" t="str">
        <f>IF(AND(BW28=1,'ASHP Equipment Information'!L55=""),"Missing Info",IF(BV28="PTHP",BN28,IF(OR('ASHP Equipment Information'!D57="",'ASHP Equipment Information'!H57="",'ASHP Equipment Information'!L57="",'ASHP Equipment Information'!D59="",'ASHP Equipment Information'!L59="",'ASHP Equipment Information'!D50="",'ASHP Equipment Information'!D48="",'ASHP Equipment Information'!D55=""),"Missing Info","")))</f>
        <v>Missing Info</v>
      </c>
      <c r="BQ28" s="23">
        <f>IF('ASHP Equipment Information'!D46="Ducted ccASHP",HP_Unit1_QI_kWh*kW_CA,0)</f>
        <v>0</v>
      </c>
      <c r="BR28" s="23" t="str">
        <f>IF('ASHP Equipment Information'!H55="","",IF(OR('ASHP Equipment Information'!L46=""),"",'ASHP Equipment Information'!D50*(12/'ASHP Equipment Information'!H55)*kW_RS))</f>
        <v/>
      </c>
      <c r="BS28" s="24">
        <f>IF('ASHP Equipment Information'!D46="Ducted ccASHP",'ASHP Equipment Information'!D50/12000*(12/'ASHP Equipment Information'!D55*FLH_Cool)*QI_kWh,0)</f>
        <v>0</v>
      </c>
      <c r="BT28" s="24">
        <f>IF('ASHP Equipment Information'!D46="Ducted ccASHP",'ASHP Equipment Information'!L50/12000*(12/'ASHP Equipment Information'!L55*FLH_Heat)*QI_kWh,0)</f>
        <v>0</v>
      </c>
      <c r="BV28" s="2" t="str">
        <f>IF('ASHP Equipment Information'!D46="","",INDEX(References!$AB$7:$AB$19,MATCH('ASHP Equipment Information'!D46,Equipment_Type,0)))</f>
        <v/>
      </c>
      <c r="BW28" s="2" t="str">
        <f>IF('ASHP Equipment Information'!D46="","",INDEX(References!$AA$7:$AA$19,MATCH('ASHP Equipment Information'!D46,Equipment_Type,0)))</f>
        <v/>
      </c>
      <c r="BY28" s="2">
        <f>IF(B28="",References!$D$25,IF(References!$H$14="New Construction",FLH_Cool,IF(References!$H$14="",0,References!$C$25)))</f>
        <v>649</v>
      </c>
      <c r="BZ28" s="2">
        <f>IF(B28="",References!$D$26,IF(References!$H$14="New Construction",FLH_Heat,IF(References!$H$14="",0,References!$C$26)))</f>
        <v>786</v>
      </c>
      <c r="CB28" s="369" t="e">
        <f>IF(OR($AX28="FAIL",'ASHP Equipment Information'!D50="",AX28="Missing Info",AI28="DNQ"),0,IF(B28="Cold Climate",((AP28/1000)*((1/I28)-(1/W28))*BJ28)+SUM(BQ28:BR28),((S28/12000)*((12/I28)-(12/W28)))+SUM(BQ28:BR28)))</f>
        <v>#VALUE!</v>
      </c>
      <c r="CC28" s="23" t="e">
        <f>IF(OR($AX28="FAIL",'ASHP Equipment Information'!D50="",AX28="Missing Info",AI28="DNQ"),0,IF(B28="Cold Climate",((AP28/1000)*((1/J28)-(1/BH28))*BY28*BJ28)+BS28,IF(BV28="PTHP",((S28/12000)*(12/I28-12/W28)*BY28),((('ASHP Equipment Information'!D50/12000)*((12/J28)-(12/V28))*BY28))+BS28)))</f>
        <v>#VALUE!</v>
      </c>
      <c r="CD28" s="23" t="e">
        <f>IF(OR($AX28="FAIL",'ASHP Equipment Information'!D50="",AX28="Missing Info",AI28="DNQ"),0,CC28*References!$E$12/1000)</f>
        <v>#VALUE!</v>
      </c>
      <c r="CE28" s="370" t="e">
        <f>CC28*References!$A$12</f>
        <v>#VALUE!</v>
      </c>
      <c r="CF28" s="369" t="e">
        <f>IF(OR($AX28="FAIL",T28="",AX28="Missing Info",AI28="DNQ"),0,IF(N28=0,SUM(BQ28:BR28),IF(B28="Cold Climate",((AQ28/1000)*((1/L28)-(1/(X28/3.412)))*(1/References!$E$12)+SUM(BQ28:BR28))*N28,((T28/12000)*((1/(L28))-(1/(X28/3.412)))+SUM(BQ28:BR28))*N28)))</f>
        <v>#VALUE!</v>
      </c>
      <c r="CG28" s="352" t="e">
        <f>IF(OR($AX28="FAIL",T28="",AX28="Missing Info",AI28="DNQ"),0,IF(N28=0,SUM(BT28),IF(B28="Cold Climate",((AQ28/1000)*((1/L28)-(1/BI28))*(1/References!$E$12)*BZ28*BK28*N28+BT28),((T28/12000)*((12/(L28*References!$E$12))-(12/X28))*BZ28*N28+BT28))))</f>
        <v>#VALUE!</v>
      </c>
      <c r="CH28" s="23" t="e">
        <f>IF(OR($AX28="FAIL",'ASHP Equipment Information'!L50="",AX28="Missing Info",AI28="DNQ"),0,IF(B28="Cold Climate",-((AQ28/1000)*(1/(X28/3.412))*(1/References!$E$12))*O28,-((T28/12000)*(1/(X28/3.412)))*O28))</f>
        <v>#VALUE!</v>
      </c>
      <c r="CI28" s="351" t="e">
        <f>IF(OR($AX28="FAIL",'ASHP Equipment Information'!L50="",AX28="Missing Info",AI28="DNQ"),0,IF(B28="Cold Climate",((AQ28/1000)*(1/BI28)*(1/References!$E$12)*BZ28*BK28)*O28,(((T28/12000)*(12/X28)*BZ28)-(T28*BZ28/1000000)*P28)*O28))</f>
        <v>#VALUE!</v>
      </c>
      <c r="CJ28" s="351" t="e">
        <f>IF(OR($AX28="FAIL",AX28="Missing Info",'ASHP Equipment Information'!D46=""),0,IF(References!$I$36=TRUE,CG28*References!$E$12/1000,((CG28-CI28)*References!$E$12/1000)))</f>
        <v>#VALUE!</v>
      </c>
      <c r="CK28" s="24" t="e">
        <f>IF(OR($AX28="FAIL",AX28="Missing Info",'ASHP Equipment Information'!D46=""),0,IF(O28&lt;&gt;0,IF(B28="Cold Climate",((AQ28*BZ28/M28)/1000000)*O28*BK28,((T28*BZ28/M28)/1000000)*O28*P28),0))</f>
        <v>#VALUE!</v>
      </c>
      <c r="CL28" s="24" t="e">
        <f t="shared" ref="CL28:CL36" si="7">CJ28+CK28</f>
        <v>#VALUE!</v>
      </c>
      <c r="CM28" s="427" t="e">
        <f>(CG28-CI28)*References!$A$12</f>
        <v>#VALUE!</v>
      </c>
      <c r="CN28" s="427" t="e">
        <f>CK28*Q28*References!$D$4</f>
        <v>#VALUE!</v>
      </c>
      <c r="CO28" s="370" t="e">
        <f t="shared" ref="CO28:CO36" si="8">CM28+CN28</f>
        <v>#VALUE!</v>
      </c>
      <c r="CR28" s="152" t="e">
        <f t="shared" ref="CR28:CR31" si="9">CC28+CG28-CI28</f>
        <v>#VALUE!</v>
      </c>
      <c r="CS28" s="152" t="e">
        <f t="shared" ref="CS28:CS31" si="10">CD28+CL28</f>
        <v>#VALUE!</v>
      </c>
    </row>
    <row r="29" spans="1:103" ht="14.15" customHeight="1">
      <c r="A29">
        <f t="shared" ref="A29:A36" si="11">A28+1</f>
        <v>3</v>
      </c>
      <c r="B29" s="206" t="str">
        <f>IF(OR('ASHP Equipment Information'!D69="Ducted ccASHP",'ASHP Equipment Information'!D69="Ductless Mini Split - ccASHP",'ASHP Equipment Information'!D69="Ductless Multi Split - ccASHP"),"Cold Climate","")</f>
        <v/>
      </c>
      <c r="C29" s="363" t="str">
        <f>IF(References!$C$21=TRUE,"Whole House",IF(RIGHT(References!$H$36,2)="HP","Retrofit","New"))</f>
        <v>New</v>
      </c>
      <c r="D29" s="444" t="str">
        <f>IF(References!$C$21&lt;&gt;TRUE,"",IF(References!$A$21=2,1,IF(AND('ASHP Equipment Information'!$L$19&lt;&gt;"Central Air Conditioner",'ASHP Equipment Information'!$L$19&lt;&gt;"Ducted Air Source HP",LEFT(H29,3)="Oil"),2,3)))</f>
        <v/>
      </c>
      <c r="E29" s="686" t="e">
        <f>IF('ASHP Equipment Information'!O68="Missing Info","",Qualifying_Index!AI29)</f>
        <v>#VALUE!</v>
      </c>
      <c r="F29" s="850" t="e">
        <f>C29&amp;" "&amp;'ASHP Equipment Information'!D69&amp;" "&amp;E29&amp;D29</f>
        <v>#VALUE!</v>
      </c>
      <c r="G29" s="850">
        <f>IF(References!$A$21=2,"New Construction",'ASHP Equipment Information'!$L$19)</f>
        <v>0</v>
      </c>
      <c r="H29" s="850" t="str">
        <f>IF(References!$A$21=2,"New Construction",IF(OR('ASHP Equipment Information'!$D$19="",'ASHP Equipment Information'!$D$19="Select…"),"None",'ASHP Equipment Information'!$D$19))</f>
        <v>None</v>
      </c>
      <c r="I29" s="206">
        <f>IF(Qualifying_Index!H29="","",References!$T$44)</f>
        <v>11.9</v>
      </c>
      <c r="J29" s="206">
        <f>IF(H29="","",References!$U$44)</f>
        <v>14.3</v>
      </c>
      <c r="K29" s="207" t="str">
        <f>IF(H29="Electric ASHP",References!$I$51,"0")</f>
        <v>0</v>
      </c>
      <c r="L29" s="207">
        <f>IF(H29="","",INDEX(References!$L$20:$L$37,MATCH(H29,References!$H$20:$H$37,0)))</f>
        <v>2.011723329425557</v>
      </c>
      <c r="M29" s="802">
        <f>IF(H29="","",INDEX(References!$M$20:$M$36,MATCH(H29,References!$H$20:$H$36,0)))</f>
        <v>0.81715000000000004</v>
      </c>
      <c r="N29" s="804">
        <f>IF(H29=0,0,INDEX(References!$I$20:$I$36,MATCH(H29,References!$H$20:$H$36,0)))</f>
        <v>0.03</v>
      </c>
      <c r="O29" s="363">
        <f>IF(H29=0,0,INDEX(References!$J$20:$J$36,MATCH(H29,References!$H$20:$H$36,0)))</f>
        <v>0.97</v>
      </c>
      <c r="P29" s="444">
        <f>IF(H29=0,0,INDEX(References!$N$20:$N$36,MATCH(H29,References!$H$20:$H$36,0)))</f>
        <v>1</v>
      </c>
      <c r="Q29" s="836">
        <f>IF(H29=0,0,INDEX(References!$O$20:$O$36,MATCH(H29,References!$H$20:$H$36,0)))</f>
        <v>7.3959999999999998E-2</v>
      </c>
      <c r="S29" s="2" t="str">
        <f>IF('ASHP Equipment Information'!D73="","",'ASHP Equipment Information'!D73)</f>
        <v/>
      </c>
      <c r="T29" s="632" t="str">
        <f>IF('ASHP Equipment Information'!L73="","",'ASHP Equipment Information'!L73)</f>
        <v/>
      </c>
      <c r="U29" s="632" t="str">
        <f>IF('ASHP Equipment Information'!H73="","",'ASHP Equipment Information'!H73)</f>
        <v/>
      </c>
      <c r="V29" s="1032" t="str">
        <f>IF('ASHP Equipment Information'!D78="","",IF('ASHP Equipment Information'!C78="SEER2:",'ASHP Equipment Information'!D78,ROUND(1.2476*'ASHP Equipment Information'!D78-2.8674,1)))</f>
        <v/>
      </c>
      <c r="W29" s="1032" t="str">
        <f>IF('ASHP Equipment Information'!H78="","",IF('ASHP Equipment Information'!G78="EER2:",'ASHP Equipment Information'!H78,ROUND(1.0578*'ASHP Equipment Information'!H78-0.1769,1)))</f>
        <v/>
      </c>
      <c r="X29" s="1032" t="str">
        <f>IF('ASHP Equipment Information'!L78="","",IF('ASHP Equipment Information'!K78="HSPF2:",'ASHP Equipment Information'!L78,ROUND(1.1702*'ASHP Equipment Information'!L78+0.07,1)))</f>
        <v/>
      </c>
      <c r="Y29" s="2" t="str">
        <f>IF('ASHP Equipment Information'!D69="","",INDEX(References!$T$7:$T$19,MATCH('ASHP Equipment Information'!$D69,References!$S$7:$S$19,0)))</f>
        <v/>
      </c>
      <c r="Z29" s="150" t="str">
        <f t="shared" si="4"/>
        <v/>
      </c>
      <c r="AA29" s="2" t="str">
        <f>IF('ASHP Equipment Information'!D69="","",INDEX(References!$V$7:$V$19,MATCH('ASHP Equipment Information'!$D69,References!$S$7:$S$19,0)))</f>
        <v/>
      </c>
      <c r="AB29" s="2" t="str">
        <f>IF('ASHP Equipment Information'!D69="","",INDEX(References!$Y$7:$Y$19,MATCH('ASHP Equipment Information'!$D69,References!$S$7:$S$19,0)))</f>
        <v/>
      </c>
      <c r="AC29" s="150" t="str">
        <f t="shared" si="5"/>
        <v/>
      </c>
      <c r="AD29" s="2" t="str">
        <f>IF('ASHP Equipment Information'!D69="","",INDEX(References!$W$7:$W$19,MATCH('ASHP Equipment Information'!$D69,References!$S$7:$S$19,0)))</f>
        <v/>
      </c>
      <c r="AE29" s="2" t="str">
        <f t="shared" si="6"/>
        <v/>
      </c>
      <c r="AF29" s="2" t="str">
        <f t="shared" si="0"/>
        <v/>
      </c>
      <c r="AG29" s="2" t="str">
        <f t="shared" si="1"/>
        <v/>
      </c>
      <c r="AH29" s="2" t="str">
        <f>IF('ASHP Equipment Information'!L78="","",IF(AD29=0,"",IF(AND(X29&lt;AD29,X29&lt;AE29),"DNQ",IF(X29&gt;=AE29,"Tier II","Tier I"))))</f>
        <v/>
      </c>
      <c r="AI29" s="144" t="str">
        <f>IF(OR(AF29="DNQ",AG29="DNQ",AH29="DNQ",'ASHP Equipment Information'!L87="FAIL"),"DNQ",IF(OR(AF29="Tier I",AH29="Tier I"),"Tier I",IF(OR(AF29="Tier II",AH29="Tier II"),"Tier II","Tier III")))</f>
        <v>Tier III</v>
      </c>
      <c r="AJ29" s="645" t="str">
        <f>References!$C$18</f>
        <v/>
      </c>
      <c r="AK29" s="784" t="str">
        <f>IFERROR(IF(AI29="DNQ","",IF(AJ29="",References!Z55,References!AA55)),"")</f>
        <v/>
      </c>
      <c r="AL29" s="785" t="str">
        <f>IF('ASHP Equipment Information'!D69="","",IF(AI29="DNQ",0,INDEX(References!$AL$3:$AL$36,MATCH(Qualifying_Index!F29,References!$AE$3:$AE$36,0))))</f>
        <v/>
      </c>
      <c r="AM29" s="786">
        <f t="shared" si="2"/>
        <v>2</v>
      </c>
      <c r="AN29" s="785" t="str">
        <f>IF(COUNTIF(AM27:AM28,1),0,AL29)</f>
        <v/>
      </c>
      <c r="AP29" s="794">
        <f>'ASHP Equipment Information'!D87</f>
        <v>0</v>
      </c>
      <c r="AQ29" s="794">
        <f>'ASHP Equipment Information'!H87</f>
        <v>0</v>
      </c>
      <c r="AR29" s="2" t="e">
        <f>(('ASHP Equipment Information'!D73*0.65))</f>
        <v>#VALUE!</v>
      </c>
      <c r="AS29" s="2" t="e">
        <f>(('ASHP Equipment Information'!D73*1.35))</f>
        <v>#VALUE!</v>
      </c>
      <c r="AT29" s="632">
        <f>IF(U29="",0,IF(References!$C$21=TRUE,(AQ29*0.9),U29*0.65))</f>
        <v>0</v>
      </c>
      <c r="AU29" s="632">
        <f>IF(U29="",0,IF(References!$C$21=TRUE,(AQ29*1.2),U29*1.35))</f>
        <v>0</v>
      </c>
      <c r="AV29" s="2" t="e">
        <f>IF(AND('ASHP Equipment Information'!D87&gt;=Qualifying_Index!AR29,'ASHP Equipment Information'!D87&lt;=Qualifying_Index!AS29),"PASS","FAIL")</f>
        <v>#VALUE!</v>
      </c>
      <c r="AW29" s="1033" t="str">
        <f>IF(OR(AT29=0,AU29=0),"FAIL",IF(AND(IF(References!$C$21=TRUE,U29,AQ29)&gt;=AT29,IF(References!$C$21=TRUE,U29,AQ29)&lt;=AU29),"PASS","FAIL"))</f>
        <v>FAIL</v>
      </c>
      <c r="AX29" s="107" t="e">
        <f>IF(References!$C$21=TRUE,IF(AND('ASHP Equipment Information'!D87="",'ASHP Equipment Information'!H87=""),"Missing Info",IF(AW29="PASS","PASS","FAIL")),IF(AND(OR('ASHP Equipment Information'!D87="",'ASHP Equipment Information'!H87=""),OR(LEFT('ASHP Equipment Information'!D69,6)="Ducted",B29="Cold Climate")),"Missing Info",IF(OR(AV29="PASS",AW29="PASS",BV29="Ductless HP",BV29="PTHP"),"PASS","FAIL")))</f>
        <v>#VALUE!</v>
      </c>
      <c r="AY29" s="144">
        <v>3</v>
      </c>
      <c r="AZ29" s="2" t="str">
        <f>IF(B29="","",IF(B29="Cold Climate",IF(AND('ASHP Equipment Information'!D84&lt;&gt;References!$A$124,'ASHP Equipment Information'!D84&lt;&gt;References!$A$125,'ASHP Equipment Information'!D84&lt;&gt;References!$A$126,'ASHP Equipment Information'!D84&lt;&gt;References!$A$127,'ASHP Equipment Information'!D84&lt;&gt;References!$A$128),"Separate Control",'ASHP Equipment Information'!D84),""))</f>
        <v/>
      </c>
      <c r="BA29" s="2" t="str">
        <f t="shared" si="3"/>
        <v/>
      </c>
      <c r="BB29" s="632" t="str">
        <f>IF(AZ29="","",IF(AZ29="Integrated/Modulating Control",IF(BA29&gt;0.95,1,0.9),IF(AND(C29="Whole house",OR(AZ29="Integrated/Fixed Control",AZ29="Freeze Stat")),0.9,IF(LEFT('ASHP Equipment Information'!D69,6)="Ducted",0.9,IF(AZ29="Dual Fuel Thermostat",IF(ROUND(BA29,1)&gt;1,1,ROUND(BA29,1)),IF(AZ29="No Fossil Fuel Heater",1))))))</f>
        <v/>
      </c>
      <c r="BC29" s="2" t="str">
        <f>IF(B29="","",IF(B29="Cold Climate",'ASHP Equipment Information'!D69&amp;" "&amp;AZ29&amp;" "&amp;BB29,""))</f>
        <v/>
      </c>
      <c r="BD29" s="2" t="str">
        <f>IF($BC29="","",INDEX(References!AJ$74:AJ$141,MATCH($BC29,References!$AH$74:$AH$141,0)))</f>
        <v/>
      </c>
      <c r="BE29" s="2" t="str">
        <f>IF($BC29="","",INDEX(References!AK$74:AK$141,MATCH($BC29,References!$AH$74:$AH$141,0)))</f>
        <v/>
      </c>
      <c r="BF29" s="2" t="str">
        <f>IF($BC29="","",INDEX(References!AL$74:AL$141,MATCH($BC29,References!$AH$74:$AH$141,0)))</f>
        <v/>
      </c>
      <c r="BG29" s="2" t="str">
        <f>IF($BC29="","",INDEX(References!AM$74:AM$141,MATCH($BC29,References!$AH$74:$AH$141,0)))</f>
        <v/>
      </c>
      <c r="BH29" s="2" t="str">
        <f>IF(BC29="","",BF29+BG29*V29)</f>
        <v/>
      </c>
      <c r="BI29" s="2" t="str">
        <f>IF(BC29="","",BD29+BE29*X29/References!$E$12)</f>
        <v/>
      </c>
      <c r="BJ29" s="2" t="str">
        <f>IF($BC29="","",INDEX(References!AN$74:AN$141,MATCH($BC29,References!$AH$74:$AH$141,0)))</f>
        <v/>
      </c>
      <c r="BK29" s="107" t="str">
        <f>IF($BC29="","",INDEX(References!AO$74:AO$141,MATCH($BC29,References!$AH$74:$AH$141,0)))</f>
        <v/>
      </c>
      <c r="BL29" s="107"/>
      <c r="BN29" s="2" t="str">
        <f>IF(OR('ASHP Equipment Information'!D73="",'ASHP Equipment Information'!D71="",'ASHP Equipment Information'!H78="",'ASHP Equipment Information'!L78="",'ASHP Equipment Information'!D80="",'ASHP Equipment Information'!H80="",'ASHP Equipment Information'!L80="",'ASHP Equipment Information'!D82="",'ASHP Equipment Information'!H82="",'ASHP Equipment Information'!L82=""),"Missing Info","")</f>
        <v>Missing Info</v>
      </c>
      <c r="BO29" s="2" t="e">
        <f>IF(AND(BW29=1,'ASHP Equipment Information'!L78=""),"Missing Info",IF(BV29="PTHP",BN29,IF(OR('ASHP Equipment Information'!D73="",'ASHP Equipment Information'!D71="",'ASHP Equipment Information'!D78="",'ASHP Equipment Information'!H78="",'ASHP Equipment Information'!D80="",'ASHP Equipment Information'!H80="",'ASHP Equipment Information'!L80="",'ASHP Equipment Information'!D82="",'ASHP Equipment Information'!L82="",AX29="Missing Info"),"Missing Info","")))</f>
        <v>#VALUE!</v>
      </c>
      <c r="BP29" s="2" t="str">
        <f>IF(AND(BW29=1,'ASHP Equipment Information'!L78=""),"Missing Info",IF(BV29="PTHP",BN29,IF(OR('ASHP Equipment Information'!D80="",'ASHP Equipment Information'!H80="",'ASHP Equipment Information'!L80="",'ASHP Equipment Information'!D82="",'ASHP Equipment Information'!L82="",'ASHP Equipment Information'!D73="",'ASHP Equipment Information'!D71="",'ASHP Equipment Information'!D78=""),"Missing Info","")))</f>
        <v>Missing Info</v>
      </c>
      <c r="BQ29" s="23">
        <f>IF('ASHP Equipment Information'!D69="Ducted ccASHP",HP_Unit1_QI_kWh*kW_CA,0)</f>
        <v>0</v>
      </c>
      <c r="BR29" s="23" t="str">
        <f>IF('ASHP Equipment Information'!H78="","",IF(OR('ASHP Equipment Information'!L69=""),"",'ASHP Equipment Information'!D73*(12/'ASHP Equipment Information'!H78)*kW_RS))</f>
        <v/>
      </c>
      <c r="BS29" s="24">
        <f>IF('ASHP Equipment Information'!D69="Ducted ccASHP",'ASHP Equipment Information'!D73/12000*(12/'ASHP Equipment Information'!D78*FLH_Cool)*QI_kWh,0)</f>
        <v>0</v>
      </c>
      <c r="BT29" s="24">
        <f>IF('ASHP Equipment Information'!D69="Ducted ccASHP",'ASHP Equipment Information'!L73/12000*(12/'ASHP Equipment Information'!L78*FLH_Heat)*QI_kWh,0)</f>
        <v>0</v>
      </c>
      <c r="BV29" s="2" t="str">
        <f>IF('ASHP Equipment Information'!D69="","",INDEX(References!$AB$7:$AB$19,MATCH('ASHP Equipment Information'!D69,Equipment_Type,0)))</f>
        <v/>
      </c>
      <c r="BW29" s="2" t="str">
        <f>IF('ASHP Equipment Information'!D69="","",INDEX(References!$AA$7:$AA$19,MATCH('ASHP Equipment Information'!D69,Equipment_Type,0)))</f>
        <v/>
      </c>
      <c r="BY29" s="2">
        <f>IF(B29="",References!$D$25,IF(References!$H$14="New Construction",FLH_Cool,IF(References!$H$14="",0,References!$C$25)))</f>
        <v>649</v>
      </c>
      <c r="BZ29" s="2">
        <f>IF(B29="",References!$D$26,IF(References!$H$14="New Construction",FLH_Heat,IF(References!$H$14="",0,References!$C$26)))</f>
        <v>786</v>
      </c>
      <c r="CB29" s="369" t="e">
        <f>IF(OR($AX29="FAIL",'ASHP Equipment Information'!D73="",AX29="Missing Info",AI29="DNQ"),0,IF(B29="Cold Climate",((AP29/1000)*((1/I29)-(1/W29))*BJ29)+SUM(BQ29:BR29),((S29/12000)*((12/I29)-(12/W29)))+SUM(BQ29:BR29)))</f>
        <v>#VALUE!</v>
      </c>
      <c r="CC29" s="23" t="e">
        <f>IF(OR($AX29="FAIL",'ASHP Equipment Information'!D73="",AX29="Missing Info",AI29="DNQ"),0,IF(B29="Cold Climate",((AP29/1000)*((1/J29)-(1/BH29))*BY29*BJ29)+BS29,IF(BV29="PTHP",((S29/12000)*(12/I29-12/W29)*BY29),((('ASHP Equipment Information'!D73/12000)*((12/J29)-(12/V29))*BY29))+BS29)))</f>
        <v>#VALUE!</v>
      </c>
      <c r="CD29" s="23" t="e">
        <f>IF(OR($AX29="FAIL",'ASHP Equipment Information'!D73="",AX29="Missing Info",AI29="DNQ"),0,CC29*References!$E$12/1000)</f>
        <v>#VALUE!</v>
      </c>
      <c r="CE29" s="370" t="e">
        <f>CC29*References!$A$12</f>
        <v>#VALUE!</v>
      </c>
      <c r="CF29" s="369" t="e">
        <f>IF(OR($AX29="FAIL",T29="",AX29="Missing Info",AI29="DNQ"),0,IF(N29=0,SUM(BQ29:BR29),IF(B29="Cold Climate",((AQ29/1000)*((1/L29)-(1/(X29/3.412)))*(1/References!$E$12)+SUM(BQ29:BR29))*N29,((T29/12000)*((1/(L29))-(1/(X29/3.412)))+SUM(BQ29:BR29))*N29)))</f>
        <v>#VALUE!</v>
      </c>
      <c r="CG29" s="352" t="e">
        <f>IF(OR($AX29="FAIL",T29="",AX29="Missing Info",AI29="DNQ"),0,IF(N29=0,SUM(BT29),IF(B29="Cold Climate",((AQ29/1000)*((1/L29)-(1/BI29))*(1/References!$E$12)*BZ29*BK29*N29+BT29),((T29/12000)*((12/(L29*References!$E$12))-(12/X29))*BZ29*N29+BT29))))</f>
        <v>#VALUE!</v>
      </c>
      <c r="CH29" s="23" t="e">
        <f>IF(OR($AX29="FAIL",'ASHP Equipment Information'!L73="",AX29="Missing Info",AI29="DNQ"),0,IF(B29="Cold Climate",-((AQ29/1000)*(1/(X29/3.412))*(1/References!$E$12))*O29,-((T29/12000)*(1/(X29/3.412)))*O29))</f>
        <v>#VALUE!</v>
      </c>
      <c r="CI29" s="351" t="e">
        <f>IF(OR($AX29="FAIL",'ASHP Equipment Information'!L73="",AX29="Missing Info",AI29="DNQ"),0,IF(B29="Cold Climate",((AQ29/1000)*(1/BI29)*(1/References!$E$12)*BZ29*BK29)*O29,(((T29/12000)*(12/X29)*BZ29)-(T29*BZ29/1000000)*P29)*O29))</f>
        <v>#VALUE!</v>
      </c>
      <c r="CJ29" s="351" t="e">
        <f>IF(OR($AX29="FAIL",AX29="Missing Info",'ASHP Equipment Information'!D69=""),0,IF(References!$I$36=TRUE,CG29*References!$E$12/1000,((CG29-CI29)*References!$E$12/1000)))</f>
        <v>#VALUE!</v>
      </c>
      <c r="CK29" s="24" t="e">
        <f>IF(OR($AX29="FAIL",AX29="Missing Info",'ASHP Equipment Information'!D69=""),0,IF(O29&lt;&gt;0,IF(B29="Cold Climate",((AQ29*BZ29/M29)/1000000)*O29*BK29,((T29*BZ29/M29)/1000000)*O29*P29),0))</f>
        <v>#VALUE!</v>
      </c>
      <c r="CL29" s="24" t="e">
        <f t="shared" si="7"/>
        <v>#VALUE!</v>
      </c>
      <c r="CM29" s="427" t="e">
        <f>(CG29-CI29)*References!$A$12</f>
        <v>#VALUE!</v>
      </c>
      <c r="CN29" s="427" t="e">
        <f>CK29*Q29*References!$D$4</f>
        <v>#VALUE!</v>
      </c>
      <c r="CO29" s="370" t="e">
        <f t="shared" si="8"/>
        <v>#VALUE!</v>
      </c>
      <c r="CR29" s="152" t="e">
        <f t="shared" si="9"/>
        <v>#VALUE!</v>
      </c>
      <c r="CS29" s="152" t="e">
        <f t="shared" si="10"/>
        <v>#VALUE!</v>
      </c>
    </row>
    <row r="30" spans="1:103" ht="14.15" customHeight="1">
      <c r="A30">
        <f t="shared" si="11"/>
        <v>4</v>
      </c>
      <c r="B30" s="206" t="str">
        <f>IF(OR('ASHP Equipment Information'!D92="Ducted ccASHP",'ASHP Equipment Information'!D92="Ductless Mini Split - ccASHP",'ASHP Equipment Information'!D92="Ductless Multi Split - ccASHP"),"Cold Climate","")</f>
        <v/>
      </c>
      <c r="C30" s="363" t="str">
        <f>IF(References!$C$21=TRUE,"Whole House",IF(RIGHT(References!$H$36,2)="HP","Retrofit","New"))</f>
        <v>New</v>
      </c>
      <c r="D30" s="444" t="str">
        <f>IF(References!$C$21&lt;&gt;TRUE,"",IF(References!$A$21=2,1,IF(AND('ASHP Equipment Information'!$L$19&lt;&gt;"Central Air Conditioner",'ASHP Equipment Information'!$L$19&lt;&gt;"Ducted Air Source HP",LEFT(H30,3)="Oil"),2,3)))</f>
        <v/>
      </c>
      <c r="E30" s="686" t="e">
        <f>IF('ASHP Equipment Information'!O91="Missing Info","",Qualifying_Index!AI30)</f>
        <v>#VALUE!</v>
      </c>
      <c r="F30" s="850" t="e">
        <f>C30&amp;" "&amp;'ASHP Equipment Information'!D92&amp;" "&amp;E30&amp;D30</f>
        <v>#VALUE!</v>
      </c>
      <c r="G30" s="850">
        <f>IF(References!$A$21=2,"New Construction",'ASHP Equipment Information'!$L$19)</f>
        <v>0</v>
      </c>
      <c r="H30" s="850" t="str">
        <f>IF(References!$A$21=2,"New Construction",IF(OR('ASHP Equipment Information'!$D$19="",'ASHP Equipment Information'!$D$19="Select…"),"None",'ASHP Equipment Information'!$D$19))</f>
        <v>None</v>
      </c>
      <c r="I30" s="206">
        <f>IF(Qualifying_Index!H30="","",References!$T$44)</f>
        <v>11.9</v>
      </c>
      <c r="J30" s="206">
        <f>IF(H30="","",References!$U$44)</f>
        <v>14.3</v>
      </c>
      <c r="K30" s="207" t="str">
        <f>IF(H30="Electric ASHP",References!$I$51,"0")</f>
        <v>0</v>
      </c>
      <c r="L30" s="207">
        <f>IF(H30="","",INDEX(References!$L$20:$L$37,MATCH(H30,References!$H$20:$H$37,0)))</f>
        <v>2.011723329425557</v>
      </c>
      <c r="M30" s="802">
        <f>IF(H30="","",INDEX(References!$M$20:$M$36,MATCH(H30,References!$H$20:$H$36,0)))</f>
        <v>0.81715000000000004</v>
      </c>
      <c r="N30" s="804">
        <f>IF(H30=0,0,INDEX(References!$I$20:$I$36,MATCH(H30,References!$H$20:$H$36,0)))</f>
        <v>0.03</v>
      </c>
      <c r="O30" s="363">
        <f>IF(H30=0,0,INDEX(References!$J$20:$J$36,MATCH(H30,References!$H$20:$H$36,0)))</f>
        <v>0.97</v>
      </c>
      <c r="P30" s="444">
        <f>IF(H30=0,0,INDEX(References!$N$20:$N$36,MATCH(H30,References!$H$20:$H$36,0)))</f>
        <v>1</v>
      </c>
      <c r="Q30" s="836">
        <f>IF(H30=0,0,INDEX(References!$O$20:$O$36,MATCH(H30,References!$H$20:$H$36,0)))</f>
        <v>7.3959999999999998E-2</v>
      </c>
      <c r="S30" s="2" t="str">
        <f>IF('ASHP Equipment Information'!D96="","",'ASHP Equipment Information'!D96)</f>
        <v/>
      </c>
      <c r="T30" s="632" t="str">
        <f>IF('ASHP Equipment Information'!L96="","",'ASHP Equipment Information'!L96)</f>
        <v/>
      </c>
      <c r="U30" s="632" t="str">
        <f>IF('ASHP Equipment Information'!H96="","",'ASHP Equipment Information'!H96)</f>
        <v/>
      </c>
      <c r="V30" s="1032" t="str">
        <f>IF('ASHP Equipment Information'!D101="","",IF('ASHP Equipment Information'!C101="SEER2:",'ASHP Equipment Information'!D101,ROUND(1.2476*'ASHP Equipment Information'!D101-2.8674,1)))</f>
        <v/>
      </c>
      <c r="W30" s="1032" t="str">
        <f>IF('ASHP Equipment Information'!H101="","",IF('ASHP Equipment Information'!G101="EER2:",'ASHP Equipment Information'!H101,ROUND(1.0578*'ASHP Equipment Information'!H101-0.1769,1)))</f>
        <v/>
      </c>
      <c r="X30" s="1032" t="str">
        <f>IF('ASHP Equipment Information'!L101="","",IF('ASHP Equipment Information'!K101="HSPF2:",'ASHP Equipment Information'!L101,ROUND(1.1702*'ASHP Equipment Information'!L101+0.07,1)))</f>
        <v/>
      </c>
      <c r="Y30" s="2" t="str">
        <f>IF('ASHP Equipment Information'!D92="","",INDEX(References!$T$7:$T$19,MATCH('ASHP Equipment Information'!$D92,References!$S$7:$S$19,0)))</f>
        <v/>
      </c>
      <c r="Z30" s="150" t="str">
        <f t="shared" si="4"/>
        <v/>
      </c>
      <c r="AA30" s="2" t="str">
        <f>IF('ASHP Equipment Information'!D92="","",INDEX(References!$V$7:$V$19,MATCH('ASHP Equipment Information'!$D92,References!$S$7:$S$19,0)))</f>
        <v/>
      </c>
      <c r="AB30" s="2" t="str">
        <f>IF('ASHP Equipment Information'!D92="","",INDEX(References!$Y$7:$Y$19,MATCH('ASHP Equipment Information'!$D92,References!$S$7:$S$19,0)))</f>
        <v/>
      </c>
      <c r="AC30" s="150" t="str">
        <f t="shared" si="5"/>
        <v/>
      </c>
      <c r="AD30" s="2" t="str">
        <f>IF('ASHP Equipment Information'!D92="","",INDEX(References!$W$7:$W$19,MATCH('ASHP Equipment Information'!$D92,References!$S$7:$S$19,0)))</f>
        <v/>
      </c>
      <c r="AE30" s="2" t="str">
        <f t="shared" si="6"/>
        <v/>
      </c>
      <c r="AF30" s="2" t="str">
        <f t="shared" si="0"/>
        <v/>
      </c>
      <c r="AG30" s="2" t="str">
        <f t="shared" si="1"/>
        <v/>
      </c>
      <c r="AH30" s="2" t="str">
        <f>IF('ASHP Equipment Information'!L101="","",IF(AD30=0,"",IF(AND(X30&lt;AD30,X30&lt;AE30),"DNQ",IF(X30&gt;=AE30,"Tier II","Tier I"))))</f>
        <v/>
      </c>
      <c r="AI30" s="144" t="str">
        <f>IF(OR(AF30="DNQ",AG30="DNQ",AH30="DNQ",'ASHP Equipment Information'!L110="FAIL"),"DNQ",IF(OR(AF30="Tier I",AH30="Tier I"),"Tier I",IF(OR(AF30="Tier II",AH30="Tier II"),"Tier II","Tier III")))</f>
        <v>Tier III</v>
      </c>
      <c r="AJ30" s="645" t="str">
        <f>References!$C$18</f>
        <v/>
      </c>
      <c r="AK30" s="784" t="str">
        <f>IFERROR(IF(AI30="DNQ","",IF(AJ30="",References!Z56,References!AA56)),"")</f>
        <v/>
      </c>
      <c r="AL30" s="785" t="str">
        <f>IF('ASHP Equipment Information'!D92="","",IF(AI30="DNQ",0,INDEX(References!$AL$3:$AL$36,MATCH(Qualifying_Index!F30,References!$AE$3:$AE$36,0))))</f>
        <v/>
      </c>
      <c r="AM30" s="786">
        <f t="shared" si="2"/>
        <v>2</v>
      </c>
      <c r="AN30" s="785" t="str">
        <f>IF(COUNTIF(AM27:AM29,1),0,AL30)</f>
        <v/>
      </c>
      <c r="AP30" s="794">
        <f>'ASHP Equipment Information'!D110</f>
        <v>0</v>
      </c>
      <c r="AQ30" s="794">
        <f>'ASHP Equipment Information'!H110</f>
        <v>0</v>
      </c>
      <c r="AR30" s="2" t="e">
        <f>(('ASHP Equipment Information'!D96*0.65))</f>
        <v>#VALUE!</v>
      </c>
      <c r="AS30" s="2" t="e">
        <f>(('ASHP Equipment Information'!D96*1.35))</f>
        <v>#VALUE!</v>
      </c>
      <c r="AT30" s="632">
        <f>IF(U30="",0,IF(References!$C$21=TRUE,(AQ30*0.9),U30*0.65))</f>
        <v>0</v>
      </c>
      <c r="AU30" s="632">
        <f>IF(U30="",0,IF(References!$C$21=TRUE,(AQ30*1.2),U30*1.35))</f>
        <v>0</v>
      </c>
      <c r="AV30" s="2" t="e">
        <f>IF(AND('ASHP Equipment Information'!D110&gt;=Qualifying_Index!AR30,'ASHP Equipment Information'!D110&lt;=Qualifying_Index!AS30),"PASS","FAIL")</f>
        <v>#VALUE!</v>
      </c>
      <c r="AW30" s="1033" t="str">
        <f>IF(OR(AT30=0,AU30=0),"FAIL",IF(AND(IF(References!$C$21=TRUE,U30,AQ30)&gt;=AT30,IF(References!$C$21=TRUE,U30,AQ30)&lt;=AU30),"PASS","FAIL"))</f>
        <v>FAIL</v>
      </c>
      <c r="AX30" s="107" t="e">
        <f>IF(References!$C$21=TRUE,IF(AND('ASHP Equipment Information'!D110="",'ASHP Equipment Information'!H110=""),"Missing Info",IF(AW30="PASS","PASS","FAIL")),IF(AND(OR('ASHP Equipment Information'!D110="",'ASHP Equipment Information'!H110=""),OR(LEFT('ASHP Equipment Information'!D92,6)="Ducted",B30="Cold Climate")),"Missing Info",IF(OR(AV30="PASS",AW30="PASS",BV30="Ductless HP",BV30="PTHP"),"PASS","FAIL")))</f>
        <v>#VALUE!</v>
      </c>
      <c r="AY30" s="144">
        <v>4</v>
      </c>
      <c r="AZ30" s="2" t="str">
        <f>IF(B30="","",IF(B30="Cold Climate",IF(AND('ASHP Equipment Information'!D107&lt;&gt;References!$A$124,'ASHP Equipment Information'!D107&lt;&gt;References!$A$125,'ASHP Equipment Information'!D107&lt;&gt;References!$A$126,'ASHP Equipment Information'!D107&lt;&gt;References!$A$127,'ASHP Equipment Information'!D107&lt;&gt;References!$A$128),"Separate Control",'ASHP Equipment Information'!D107),""))</f>
        <v/>
      </c>
      <c r="BA30" s="2" t="str">
        <f t="shared" si="3"/>
        <v/>
      </c>
      <c r="BB30" s="632" t="str">
        <f>IF(AZ30="","",IF(AZ30="Integrated/Modulating Control",IF(BA30&gt;0.95,1,0.9),IF(AND(C30="Whole house",OR(AZ30="Integrated/Fixed Control",AZ30="Freeze Stat")),0.9,IF(LEFT('ASHP Equipment Information'!D92,6)="Ducted",0.9,IF(AZ30="Dual Fuel Thermostat",IF(ROUND(BA30,1)&gt;1,1,ROUND(BA30,1)),IF(AZ30="No Fossil Fuel Heater",1))))))</f>
        <v/>
      </c>
      <c r="BC30" s="2" t="str">
        <f>IF(B30="","",IF(B30="Cold Climate",'ASHP Equipment Information'!D92&amp;" "&amp;AZ30&amp;" "&amp;BB30,""))</f>
        <v/>
      </c>
      <c r="BD30" s="2" t="str">
        <f>IF($BC30="","",INDEX(References!AJ$74:AJ$141,MATCH($BC30,References!$AH$74:$AH$141,0)))</f>
        <v/>
      </c>
      <c r="BE30" s="2" t="str">
        <f>IF($BC30="","",INDEX(References!AK$74:AK$141,MATCH($BC30,References!$AH$74:$AH$141,0)))</f>
        <v/>
      </c>
      <c r="BF30" s="2" t="str">
        <f>IF($BC30="","",INDEX(References!AL$74:AL$141,MATCH($BC30,References!$AH$74:$AH$141,0)))</f>
        <v/>
      </c>
      <c r="BG30" s="2" t="str">
        <f>IF($BC30="","",INDEX(References!AM$74:AM$141,MATCH($BC30,References!$AH$74:$AH$141,0)))</f>
        <v/>
      </c>
      <c r="BH30" s="2" t="str">
        <f>IF(BC30="","",BF30+BG30*V30)</f>
        <v/>
      </c>
      <c r="BI30" s="2" t="str">
        <f>IF(BC30="","",BD30+BE30*X30/References!$E$12)</f>
        <v/>
      </c>
      <c r="BJ30" s="2" t="str">
        <f>IF($BC30="","",INDEX(References!AN$74:AN$141,MATCH($BC30,References!$AH$74:$AH$141,0)))</f>
        <v/>
      </c>
      <c r="BK30" s="107" t="str">
        <f>IF($BC30="","",INDEX(References!AO$74:AO$141,MATCH($BC30,References!$AH$74:$AH$141,0)))</f>
        <v/>
      </c>
      <c r="BL30" s="107"/>
      <c r="BN30" s="2" t="str">
        <f>IF(OR('ASHP Equipment Information'!D96="",'ASHP Equipment Information'!D94="",'ASHP Equipment Information'!H101="",'ASHP Equipment Information'!L101="",'ASHP Equipment Information'!D103="",'ASHP Equipment Information'!H103="",'ASHP Equipment Information'!L103="",'ASHP Equipment Information'!D105="",'ASHP Equipment Information'!H105="",'ASHP Equipment Information'!L105=""),"Missing Info","")</f>
        <v>Missing Info</v>
      </c>
      <c r="BO30" s="2" t="e">
        <f>IF(AND(BW30=1,'ASHP Equipment Information'!L101=""),"Missing Info",IF(BV30="PTHP",BN30,IF(OR('ASHP Equipment Information'!D96="",'ASHP Equipment Information'!D94="",'ASHP Equipment Information'!D101="",'ASHP Equipment Information'!H101="",'ASHP Equipment Information'!D103="",'ASHP Equipment Information'!H103="",'ASHP Equipment Information'!L103="",'ASHP Equipment Information'!D105="",'ASHP Equipment Information'!L105="",AX30="Missing Info"),"Missing Info","")))</f>
        <v>#VALUE!</v>
      </c>
      <c r="BP30" s="2" t="str">
        <f>IF(AND(BW30=1,'ASHP Equipment Information'!L101=""),"Missing Info",IF(BV30="PTHP",BN30,IF(OR('ASHP Equipment Information'!D103="",'ASHP Equipment Information'!H103="",'ASHP Equipment Information'!L103="",'ASHP Equipment Information'!D105="",'ASHP Equipment Information'!L105="",'ASHP Equipment Information'!D96="",'ASHP Equipment Information'!D94="",'ASHP Equipment Information'!D101=""),"Missing Info","")))</f>
        <v>Missing Info</v>
      </c>
      <c r="BQ30" s="23">
        <f>IF('ASHP Equipment Information'!D92="Ducted ccASHP",HP_Unit1_QI_kWh*kW_CA,0)</f>
        <v>0</v>
      </c>
      <c r="BR30" s="23" t="str">
        <f>IF('ASHP Equipment Information'!H101="","",IF(OR('ASHP Equipment Information'!L92=""),"",'ASHP Equipment Information'!D96*(12/'ASHP Equipment Information'!H101)*kW_RS))</f>
        <v/>
      </c>
      <c r="BS30" s="24">
        <f>IF('ASHP Equipment Information'!D92="Ducted ccASHP",'ASHP Equipment Information'!D96/12000*(12/'ASHP Equipment Information'!D101*FLH_Cool)*QI_kWh,0)</f>
        <v>0</v>
      </c>
      <c r="BT30" s="24">
        <f>IF('ASHP Equipment Information'!D92="Ducted ccASHP",'ASHP Equipment Information'!L96/12000*(12/'ASHP Equipment Information'!L101*FLH_Heat)*QI_kWh,0)</f>
        <v>0</v>
      </c>
      <c r="BV30" s="2" t="str">
        <f>IF('ASHP Equipment Information'!D92="","",INDEX(References!$AB$7:$AB$19,MATCH('ASHP Equipment Information'!D92,Equipment_Type,0)))</f>
        <v/>
      </c>
      <c r="BW30" s="2" t="str">
        <f>IF('ASHP Equipment Information'!D92="","",INDEX(References!$AA$7:$AA$19,MATCH('ASHP Equipment Information'!D92,Equipment_Type,0)))</f>
        <v/>
      </c>
      <c r="BY30" s="2">
        <f>IF(B30="",References!$D$25,IF(References!$H$14="New Construction",FLH_Cool,IF(References!$H$14="",0,References!$C$25)))</f>
        <v>649</v>
      </c>
      <c r="BZ30" s="2">
        <f>IF(B30="",References!$D$26,IF(References!$H$14="New Construction",FLH_Heat,IF(References!$H$14="",0,References!$C$26)))</f>
        <v>786</v>
      </c>
      <c r="CB30" s="369" t="e">
        <f>IF(OR($AX30="FAIL",'ASHP Equipment Information'!D96="",AX30="Missing Info",AI30="DNQ"),0,IF(B30="Cold Climate",((AP30/1000)*((1/I30)-(1/W30))*BJ30)+SUM(BQ30:BR30),((S30/12000)*((12/I30)-(12/W30)))+SUM(BQ30:BR30)))</f>
        <v>#VALUE!</v>
      </c>
      <c r="CC30" s="23" t="e">
        <f>IF(OR($AX30="FAIL",'ASHP Equipment Information'!D96="",AX30="Missing Info",AI30="DNQ"),0,IF(B30="Cold Climate",((AP30/1000)*((1/J30)-(1/BH30))*BY30*BJ30)+BS30,IF(BV30="PTHP",((S30/12000)*(12/I30-12/W30)*BY30),((('ASHP Equipment Information'!D96/12000)*((12/J30)-(12/V30))*BY30))+BS30)))</f>
        <v>#VALUE!</v>
      </c>
      <c r="CD30" s="23" t="e">
        <f>IF(OR($AX30="FAIL",'ASHP Equipment Information'!D96="",AX30="Missing Info",AI30="DNQ"),0,CC30*References!$E$12/1000)</f>
        <v>#VALUE!</v>
      </c>
      <c r="CE30" s="370" t="e">
        <f>CC30*References!$A$12</f>
        <v>#VALUE!</v>
      </c>
      <c r="CF30" s="369" t="e">
        <f>IF(OR($AX30="FAIL",T30="",AX30="Missing Info",AI30="DNQ"),0,IF(N30=0,SUM(BQ30:BR30),IF(B30="Cold Climate",((AQ30/1000)*((1/L30)-(1/(X30/3.412)))*(1/References!$E$12)+SUM(BQ30:BR30))*N30,((T30/12000)*((1/(L30))-(1/(X30/3.412)))+SUM(BQ30:BR30))*N30)))</f>
        <v>#VALUE!</v>
      </c>
      <c r="CG30" s="352" t="e">
        <f>IF(OR($AX30="FAIL",T30="",AX30="Missing Info",AI30="DNQ"),0,IF(N30=0,SUM(BT30),IF(B30="Cold Climate",((AQ30/1000)*((1/L30)-(1/BI30))*(1/References!$E$12)*BZ30*BK30*N30+BT30),((T30/12000)*((12/(L30*References!$E$12))-(12/X30))*BZ30*N30+BT30))))</f>
        <v>#VALUE!</v>
      </c>
      <c r="CH30" s="23" t="e">
        <f>IF(OR($AX30="FAIL",'ASHP Equipment Information'!L96="",AX30="Missing Info",AI30="DNQ"),0,IF(B30="Cold Climate",-((AQ30/1000)*(1/(X30/3.412))*(1/References!$E$12))*O30,-((T30/12000)*(1/(X30/3.412)))*O30))</f>
        <v>#VALUE!</v>
      </c>
      <c r="CI30" s="351" t="e">
        <f>IF(OR($AX30="FAIL",'ASHP Equipment Information'!L96="",AX30="Missing Info",AI30="DNQ"),0,IF(B30="Cold Climate",((AQ30/1000)*(1/BI30)*(1/References!$E$12)*BZ30*BK30)*O30,(((T30/12000)*(12/X30)*BZ30)-(T30*BZ30/1000000)*P30)*O30))</f>
        <v>#VALUE!</v>
      </c>
      <c r="CJ30" s="351" t="e">
        <f>IF(OR($AX30="FAIL",AX30="Missing Info",'ASHP Equipment Information'!D92=""),0,IF(References!$I$36=TRUE,CG30*References!$E$12/1000,((CG30-CI30)*References!$E$12/1000)))</f>
        <v>#VALUE!</v>
      </c>
      <c r="CK30" s="24" t="e">
        <f>IF(OR($AX30="FAIL",AX30="Missing Info",'ASHP Equipment Information'!D92=""),0,IF(O30&lt;&gt;0,IF(B30="Cold Climate",((AQ30*BZ30/M30)/1000000)*O30*BK30,((T30*BZ30/M30)/1000000)*O30*P30),0))</f>
        <v>#VALUE!</v>
      </c>
      <c r="CL30" s="24" t="e">
        <f t="shared" si="7"/>
        <v>#VALUE!</v>
      </c>
      <c r="CM30" s="427" t="e">
        <f>(CG30-CI30)*References!$A$12</f>
        <v>#VALUE!</v>
      </c>
      <c r="CN30" s="427" t="e">
        <f>CK30*Q30*References!$D$4</f>
        <v>#VALUE!</v>
      </c>
      <c r="CO30" s="370" t="e">
        <f t="shared" si="8"/>
        <v>#VALUE!</v>
      </c>
      <c r="CR30" s="152" t="e">
        <f t="shared" si="9"/>
        <v>#VALUE!</v>
      </c>
      <c r="CS30" s="152" t="e">
        <f t="shared" si="10"/>
        <v>#VALUE!</v>
      </c>
      <c r="CV30" s="1728" t="s">
        <v>14114</v>
      </c>
      <c r="CW30" s="1729"/>
      <c r="CX30" s="1729"/>
      <c r="CY30" s="1729"/>
    </row>
    <row r="31" spans="1:103" ht="14.15" customHeight="1" thickBot="1">
      <c r="A31">
        <f t="shared" si="11"/>
        <v>5</v>
      </c>
      <c r="B31" s="1399" t="str">
        <f>IF(OR('ASHP Equipment Information'!D115="Ducted ccASHP",'ASHP Equipment Information'!D115="Ductless Mini Split - ccASHP",'ASHP Equipment Information'!D115="Ductless Multi Split - ccASHP"),"Cold Climate","")</f>
        <v/>
      </c>
      <c r="C31" s="1400" t="str">
        <f>IF(References!$C$21=TRUE,"Whole House",IF(RIGHT(References!$H$36,2)="HP","Retrofit","New"))</f>
        <v>New</v>
      </c>
      <c r="D31" s="1401" t="str">
        <f>IF(References!$C$21&lt;&gt;TRUE,"",IF(References!$A$21=2,1,IF(AND('ASHP Equipment Information'!$L$19&lt;&gt;"Central Air Conditioner",'ASHP Equipment Information'!$L$19&lt;&gt;"Ducted Air Source HP",LEFT(H31,3)="Oil"),2,3)))</f>
        <v/>
      </c>
      <c r="E31" s="1402" t="e">
        <f>IF('ASHP Equipment Information'!O114="Missing Info","",Qualifying_Index!AI31)</f>
        <v>#VALUE!</v>
      </c>
      <c r="F31" s="1403" t="e">
        <f>C31&amp;" "&amp;'ASHP Equipment Information'!D115&amp;" "&amp;E31&amp;D31</f>
        <v>#VALUE!</v>
      </c>
      <c r="G31" s="1403">
        <f>IF(References!$A$21=2,"New Construction",'ASHP Equipment Information'!$L$19)</f>
        <v>0</v>
      </c>
      <c r="H31" s="1403" t="str">
        <f>IF(References!$A$21=2,"New Construction",IF(OR('ASHP Equipment Information'!$D$19="",'ASHP Equipment Information'!$D$19="Select…"),"None",'ASHP Equipment Information'!$D$19))</f>
        <v>None</v>
      </c>
      <c r="I31" s="1399">
        <f>IF(Qualifying_Index!H31="","",References!$T$44)</f>
        <v>11.9</v>
      </c>
      <c r="J31" s="1399">
        <f>IF(H31="","",References!$U$44)</f>
        <v>14.3</v>
      </c>
      <c r="K31" s="1404" t="str">
        <f>IF(H31="Electric ASHP",References!$I$51,"0")</f>
        <v>0</v>
      </c>
      <c r="L31" s="1404">
        <f>IF(H31="","",INDEX(References!$L$20:$L$37,MATCH(H31,References!$H$20:$H$37,0)))</f>
        <v>2.011723329425557</v>
      </c>
      <c r="M31" s="1405">
        <f>IF(H31="","",INDEX(References!$M$20:$M$36,MATCH(H31,References!$H$20:$H$36,0)))</f>
        <v>0.81715000000000004</v>
      </c>
      <c r="N31" s="1406">
        <f>IF(H31=0,0,INDEX(References!$I$20:$I$36,MATCH(H31,References!$H$20:$H$36,0)))</f>
        <v>0.03</v>
      </c>
      <c r="O31" s="1400">
        <f>IF(H31=0,0,INDEX(References!$J$20:$J$36,MATCH(H31,References!$H$20:$H$36,0)))</f>
        <v>0.97</v>
      </c>
      <c r="P31" s="1401">
        <f>IF(H31=0,0,INDEX(References!$N$20:$N$36,MATCH(H31,References!$H$20:$H$36,0)))</f>
        <v>1</v>
      </c>
      <c r="Q31" s="1407">
        <f>IF(H31=0,0,INDEX(References!$O$20:$O$36,MATCH(H31,References!$H$20:$H$36,0)))</f>
        <v>7.3959999999999998E-2</v>
      </c>
      <c r="R31" s="1066"/>
      <c r="S31" s="282" t="str">
        <f>IF('ASHP Equipment Information'!D119="","",'ASHP Equipment Information'!D119)</f>
        <v/>
      </c>
      <c r="T31" s="1408" t="str">
        <f>IF('ASHP Equipment Information'!L119="","",'ASHP Equipment Information'!L119)</f>
        <v/>
      </c>
      <c r="U31" s="1408" t="str">
        <f>IF('ASHP Equipment Information'!H119="","",'ASHP Equipment Information'!H119)</f>
        <v/>
      </c>
      <c r="V31" s="1409" t="str">
        <f>IF('ASHP Equipment Information'!D124="","",IF('ASHP Equipment Information'!C124="SEER2:",'ASHP Equipment Information'!D124,ROUND(1.2476*'ASHP Equipment Information'!D124-2.8674,1)))</f>
        <v/>
      </c>
      <c r="W31" s="1409" t="str">
        <f>IF('ASHP Equipment Information'!H124="","",IF('ASHP Equipment Information'!G124="EER2:",'ASHP Equipment Information'!H124,ROUND(1.0578*'ASHP Equipment Information'!H124-0.1769,1)))</f>
        <v/>
      </c>
      <c r="X31" s="1409" t="str">
        <f>IF('ASHP Equipment Information'!L124="","",IF('ASHP Equipment Information'!K124="HSPF2:",'ASHP Equipment Information'!L124,ROUND(1.1702*'ASHP Equipment Information'!L124+0.07,1)))</f>
        <v/>
      </c>
      <c r="Y31" s="282" t="str">
        <f>IF('ASHP Equipment Information'!D115="","",INDEX(References!$T$7:$T$19,MATCH('ASHP Equipment Information'!$D115,References!$S$7:$S$19,0)))</f>
        <v/>
      </c>
      <c r="Z31" s="150" t="str">
        <f t="shared" si="4"/>
        <v/>
      </c>
      <c r="AA31" s="282" t="str">
        <f>IF('ASHP Equipment Information'!D115="","",INDEX(References!$V$7:$V$19,MATCH('ASHP Equipment Information'!$D115,References!$S$7:$S$19,0)))</f>
        <v/>
      </c>
      <c r="AB31" s="282" t="str">
        <f>IF('ASHP Equipment Information'!D115="","",INDEX(References!$Y$7:$Y$19,MATCH('ASHP Equipment Information'!$D115,References!$S$7:$S$19,0)))</f>
        <v/>
      </c>
      <c r="AC31" s="150" t="str">
        <f t="shared" si="5"/>
        <v/>
      </c>
      <c r="AD31" s="282" t="str">
        <f>IF('ASHP Equipment Information'!D115="","",INDEX(References!$W$7:$W$19,MATCH('ASHP Equipment Information'!$D115,References!$S$7:$S$19,0)))</f>
        <v/>
      </c>
      <c r="AE31" s="282" t="str">
        <f t="shared" si="6"/>
        <v/>
      </c>
      <c r="AF31" s="282" t="str">
        <f t="shared" si="0"/>
        <v/>
      </c>
      <c r="AG31" s="282" t="str">
        <f t="shared" si="1"/>
        <v/>
      </c>
      <c r="AH31" s="282" t="str">
        <f>IF('ASHP Equipment Information'!L124="","",IF(AD31=0,"",IF(AND(X31&lt;AD31,X31&lt;AE31),"DNQ",IF(X31&gt;=AE31,"Tier II","Tier I"))))</f>
        <v/>
      </c>
      <c r="AI31" s="1410" t="str">
        <f>IF(OR(AF31="DNQ",AG31="DNQ",AH31="DNQ",'ASHP Equipment Information'!L133="FAIL"),"DNQ",IF(OR(AF31="Tier I",AH31="Tier I"),"Tier I",IF(OR(AF31="Tier II",AH31="Tier II"),"Tier II","Tier III")))</f>
        <v>Tier III</v>
      </c>
      <c r="AJ31" s="646" t="str">
        <f>References!$C$18</f>
        <v/>
      </c>
      <c r="AK31" s="787" t="str">
        <f>IFERROR(IF(AI31="DNQ","",IF(AJ31="",References!Z57,References!AA57)),"")</f>
        <v/>
      </c>
      <c r="AL31" s="788" t="str">
        <f>IF('ASHP Equipment Information'!D115="","",IF(AI31="DNQ",0,INDEX(References!$AL$3:$AL$36,MATCH(Qualifying_Index!F31,References!$AE$3:$AE$36,0))))</f>
        <v/>
      </c>
      <c r="AM31" s="1411">
        <f t="shared" si="2"/>
        <v>2</v>
      </c>
      <c r="AN31" s="788" t="str">
        <f>IF(COUNTIF(AM27:AM30,1),0,AL31)</f>
        <v/>
      </c>
      <c r="AO31" s="1066"/>
      <c r="AP31" s="1412">
        <f>'ASHP Equipment Information'!D133</f>
        <v>0</v>
      </c>
      <c r="AQ31" s="1412">
        <f>'ASHP Equipment Information'!H133</f>
        <v>0</v>
      </c>
      <c r="AR31" s="282" t="e">
        <f>(('ASHP Equipment Information'!D119*0.65))</f>
        <v>#VALUE!</v>
      </c>
      <c r="AS31" s="282" t="e">
        <f>(('ASHP Equipment Information'!D119*1.35))</f>
        <v>#VALUE!</v>
      </c>
      <c r="AT31" s="1408">
        <f>IF(U31="",0,IF(References!$C$21=TRUE,(AQ31*0.9),U31*0.65))</f>
        <v>0</v>
      </c>
      <c r="AU31" s="1408">
        <f>IF(U31="",0,IF(References!$C$21=TRUE,(AQ31*1.2),U31*1.35))</f>
        <v>0</v>
      </c>
      <c r="AV31" s="282" t="e">
        <f>IF(AND('ASHP Equipment Information'!D133&gt;=Qualifying_Index!AR31,'ASHP Equipment Information'!D133&lt;=Qualifying_Index!AS31),"PASS","FAIL")</f>
        <v>#VALUE!</v>
      </c>
      <c r="AW31" s="1413" t="str">
        <f>IF(OR(AT31=0,AU31=0),"FAIL",IF(AND(IF(References!$C$21=TRUE,U31,AQ31)&gt;=AT31,IF(References!$C$21=TRUE,U31,AQ31)&lt;=AU31),"PASS","FAIL"))</f>
        <v>FAIL</v>
      </c>
      <c r="AX31" s="1414" t="e">
        <f>IF(References!$C$21=TRUE,IF(AND('ASHP Equipment Information'!D133="",'ASHP Equipment Information'!H133=""),"Missing Info",IF(AW31="PASS","PASS","FAIL")),IF(AND(OR('ASHP Equipment Information'!D133="",'ASHP Equipment Information'!H133=""),OR(LEFT('ASHP Equipment Information'!D115,6)="Ducted",B31="Cold Climate")),"Missing Info",IF(OR(AV31="PASS",AW31="PASS",BV31="Ductless HP",BV31="PTHP"),"PASS","FAIL")))</f>
        <v>#VALUE!</v>
      </c>
      <c r="AY31" s="1410">
        <v>5</v>
      </c>
      <c r="AZ31" s="282" t="str">
        <f>IF(B31="","",IF(B31="Cold Climate",IF(AND('ASHP Equipment Information'!D130&lt;&gt;References!$A$124,'ASHP Equipment Information'!D130&lt;&gt;References!$A$125,'ASHP Equipment Information'!D130&lt;&gt;References!$A$126,'ASHP Equipment Information'!D130&lt;&gt;References!$A$127,'ASHP Equipment Information'!D130&lt;&gt;References!$A$128),"Separate Control",'ASHP Equipment Information'!D130),""))</f>
        <v/>
      </c>
      <c r="BA31" s="282" t="str">
        <f t="shared" si="3"/>
        <v/>
      </c>
      <c r="BB31" s="1408" t="str">
        <f>IF(AZ31="","",IF(AZ31="Integrated/Modulating Control",IF(BA31&gt;0.95,1,0.9),IF(AND(C31="Whole house",OR(AZ31="Integrated/Fixed Control",AZ31="Freeze Stat")),0.9,IF(LEFT('ASHP Equipment Information'!D115,6)="Ducted",0.9,IF(AZ31="Dual Fuel Thermostat",IF(ROUND(BA31,1)&gt;1,1,ROUND(BA31,1)),IF(AZ31="No Fossil Fuel Heater",1))))))</f>
        <v/>
      </c>
      <c r="BC31" s="282" t="str">
        <f>IF(B31="","",IF(B31="Cold Climate",'ASHP Equipment Information'!D115&amp;" "&amp;AZ31&amp;" "&amp;BB31,""))</f>
        <v/>
      </c>
      <c r="BD31" s="282" t="str">
        <f>IF($BC31="","",INDEX(References!AJ$74:AJ$141,MATCH($BC31,References!$AH$74:$AH$141,0)))</f>
        <v/>
      </c>
      <c r="BE31" s="282" t="str">
        <f>IF($BC31="","",INDEX(References!AK$74:AK$141,MATCH($BC31,References!$AH$74:$AH$141,0)))</f>
        <v/>
      </c>
      <c r="BF31" s="282" t="str">
        <f>IF($BC31="","",INDEX(References!AL$74:AL$141,MATCH($BC31,References!$AH$74:$AH$141,0)))</f>
        <v/>
      </c>
      <c r="BG31" s="282" t="str">
        <f>IF($BC31="","",INDEX(References!AM$74:AM$141,MATCH($BC31,References!$AH$74:$AH$141,0)))</f>
        <v/>
      </c>
      <c r="BH31" s="282" t="str">
        <f>IF(BC31="","",BF31+BG31*V31)</f>
        <v/>
      </c>
      <c r="BI31" s="282" t="str">
        <f>IF(BC31="","",BD31+BE31*X31/References!$E$12)</f>
        <v/>
      </c>
      <c r="BJ31" s="282" t="str">
        <f>IF($BC31="","",INDEX(References!AN$74:AN$141,MATCH($BC31,References!$AH$74:$AH$141,0)))</f>
        <v/>
      </c>
      <c r="BK31" s="1414" t="str">
        <f>IF($BC31="","",INDEX(References!AO$74:AO$141,MATCH($BC31,References!$AH$74:$AH$141,0)))</f>
        <v/>
      </c>
      <c r="BL31" s="1414"/>
      <c r="BM31" s="1066"/>
      <c r="BN31" s="282" t="str">
        <f>IF(OR('ASHP Equipment Information'!D119="",'ASHP Equipment Information'!D117="",'ASHP Equipment Information'!H124="",'ASHP Equipment Information'!L124="",'ASHP Equipment Information'!D126="",'ASHP Equipment Information'!H126="",'ASHP Equipment Information'!L126="",'ASHP Equipment Information'!D128="",'ASHP Equipment Information'!H128="",'ASHP Equipment Information'!L128=""),"Missing Info","")</f>
        <v>Missing Info</v>
      </c>
      <c r="BO31" s="282" t="e">
        <f>IF(AND(BW31=1,'ASHP Equipment Information'!L124=""),"Missing Info",IF(BV31="PTHP",BN31,IF(OR('ASHP Equipment Information'!D119="",'ASHP Equipment Information'!D117="",'ASHP Equipment Information'!D124="",'ASHP Equipment Information'!H124="",'ASHP Equipment Information'!D126="",'ASHP Equipment Information'!H126="",'ASHP Equipment Information'!L126="",'ASHP Equipment Information'!D128="",'ASHP Equipment Information'!L128="",AX31="Missing Info"),"Missing Info","")))</f>
        <v>#VALUE!</v>
      </c>
      <c r="BP31" s="282" t="str">
        <f>IF(AND(BW31=1,'ASHP Equipment Information'!L124=""),"Missing Info",IF(BV31="PTHP",BN31,IF(OR('ASHP Equipment Information'!D126="",'ASHP Equipment Information'!H126="",'ASHP Equipment Information'!L126="",'ASHP Equipment Information'!D128="",'ASHP Equipment Information'!L128="",'ASHP Equipment Information'!D119="",'ASHP Equipment Information'!D117="",'ASHP Equipment Information'!D124=""),"Missing Info","")))</f>
        <v>Missing Info</v>
      </c>
      <c r="BQ31" s="371">
        <f>IF('ASHP Equipment Information'!D115="Ducted ccASHP",HP_Unit1_QI_kWh*kW_CA,0)</f>
        <v>0</v>
      </c>
      <c r="BR31" s="371" t="str">
        <f>IF('ASHP Equipment Information'!H124="","",IF(OR('ASHP Equipment Information'!L115=""),"",'ASHP Equipment Information'!D119*(12/'ASHP Equipment Information'!H124)*kW_RS))</f>
        <v/>
      </c>
      <c r="BS31" s="372">
        <f>IF('ASHP Equipment Information'!D115="Ducted ccASHP",'ASHP Equipment Information'!D119/12000*(12/'ASHP Equipment Information'!D124*FLH_Cool)*QI_kWh,0)</f>
        <v>0</v>
      </c>
      <c r="BT31" s="372">
        <f>IF('ASHP Equipment Information'!D115="Ducted ccASHP",'ASHP Equipment Information'!L119/12000*(12/'ASHP Equipment Information'!L124*FLH_Heat)*QI_kWh,0)</f>
        <v>0</v>
      </c>
      <c r="BU31" s="1066"/>
      <c r="BV31" s="282" t="str">
        <f>IF('ASHP Equipment Information'!D115="","",INDEX(References!$AB$7:$AB$19,MATCH('ASHP Equipment Information'!D115,Equipment_Type,0)))</f>
        <v/>
      </c>
      <c r="BW31" s="282" t="str">
        <f>IF('ASHP Equipment Information'!D115="","",INDEX(References!$AA$7:$AA$19,MATCH('ASHP Equipment Information'!D115,Equipment_Type,0)))</f>
        <v/>
      </c>
      <c r="BX31" s="1066"/>
      <c r="BY31" s="282">
        <f>IF(B31="",References!$D$25,IF(References!$H$14="New Construction",FLH_Cool,IF(References!$H$14="",0,References!$C$25)))</f>
        <v>649</v>
      </c>
      <c r="BZ31" s="282">
        <f>IF(B31="",References!$D$26,IF(References!$H$14="New Construction",FLH_Heat,IF(References!$H$14="",0,References!$C$26)))</f>
        <v>786</v>
      </c>
      <c r="CA31" s="1066"/>
      <c r="CB31" s="886" t="e">
        <f>IF(OR($AX31="FAIL",'ASHP Equipment Information'!D119="",AX31="Missing Info",AI31="DNQ"),0,IF(B31="Cold Climate",((AP31/1000)*((1/I31)-(1/W31))*BJ31)+SUM(BQ31:BR31),((S31/12000)*((12/I31)-(12/W31)))+SUM(BQ31:BR31)))</f>
        <v>#VALUE!</v>
      </c>
      <c r="CC31" s="371" t="e">
        <f>IF(OR($AX31="FAIL",'ASHP Equipment Information'!D119="",AX31="Missing Info",AI31="DNQ"),0,IF(B31="Cold Climate",((AP31/1000)*((1/J31)-(1/BH31))*BY31*BJ31)+BS31,IF(BV31="PTHP",((S31/12000)*(12/I31-12/W31)*BY31),((('ASHP Equipment Information'!D119/12000)*((12/J31)-(12/V31))*BY31))+BS31)))</f>
        <v>#VALUE!</v>
      </c>
      <c r="CD31" s="371" t="e">
        <f>IF(OR($AX31="FAIL",'ASHP Equipment Information'!D119="",AX31="Missing Info",AI31="DNQ"),0,CC31*References!$E$12/1000)</f>
        <v>#VALUE!</v>
      </c>
      <c r="CE31" s="373" t="e">
        <f>CC31*References!$A$12</f>
        <v>#VALUE!</v>
      </c>
      <c r="CF31" s="886" t="e">
        <f>IF(OR($AX31="FAIL",T31="",AX31="Missing Info",AI31="DNQ"),0,IF(N31=0,SUM(BQ31:BR31),IF(B31="Cold Climate",((AQ31/1000)*((1/L31)-(1/(X31/3.412)))*(1/References!$E$12)+SUM(BQ31:BR31))*N31,((T31/12000)*((1/(L31))-(1/(X31/3.412)))+SUM(BQ31:BR31))*N31)))</f>
        <v>#VALUE!</v>
      </c>
      <c r="CG31" s="887" t="e">
        <f>IF(OR($AX31="FAIL",T31="",AX31="Missing Info",AI31="DNQ"),0,IF(N31=0,SUM(BT31),IF(B31="Cold Climate",((AQ31/1000)*((1/L31)-(1/BI31))*(1/References!$E$12)*BZ31*BK31*N31+BT31),((T31/12000)*((12/(L31*References!$E$12))-(12/X31))*BZ31*N31+BT31))))</f>
        <v>#VALUE!</v>
      </c>
      <c r="CH31" s="371" t="e">
        <f>IF(OR($AX31="FAIL",'ASHP Equipment Information'!L119="",AX31="Missing Info",AI31="DNQ"),0,IF(B31="Cold Climate",-((AQ31/1000)*(1/(X31/3.412))*(1/References!$E$12))*O31,-((T31/12000)*(1/(X31/3.412)))*O31))</f>
        <v>#VALUE!</v>
      </c>
      <c r="CI31" s="888" t="e">
        <f>IF(OR($AX31="FAIL",'ASHP Equipment Information'!L119="",AX31="Missing Info",AI31="DNQ"),0,IF(B31="Cold Climate",((AQ31/1000)*(1/BI31)*(1/References!$E$12)*BZ31*BK31)*O31,(((T31/12000)*(12/X31)*BZ31)-(T31*BZ31/1000000)*P31)*O31))</f>
        <v>#VALUE!</v>
      </c>
      <c r="CJ31" s="888" t="e">
        <f>IF(OR($AX31="FAIL",AX31="Missing Info",'ASHP Equipment Information'!D115=""),0,IF(References!$I$36=TRUE,CG31*References!$E$12/1000,((CG31-CI31)*References!$E$12/1000)))</f>
        <v>#VALUE!</v>
      </c>
      <c r="CK31" s="372" t="e">
        <f>IF(OR($AX31="FAIL",AX31="Missing Info",'ASHP Equipment Information'!D115=""),0,IF(O31&lt;&gt;0,IF(B31="Cold Climate",((AQ31*BZ31/M31)/1000000)*O31*BK31,((T31*BZ31/M31)/1000000)*O31*P31),0))</f>
        <v>#VALUE!</v>
      </c>
      <c r="CL31" s="372" t="e">
        <f t="shared" si="7"/>
        <v>#VALUE!</v>
      </c>
      <c r="CM31" s="428" t="e">
        <f>(CG31-CI31)*References!$A$12</f>
        <v>#VALUE!</v>
      </c>
      <c r="CN31" s="428" t="e">
        <f>CK31*Q31*References!$D$4</f>
        <v>#VALUE!</v>
      </c>
      <c r="CO31" s="373" t="e">
        <f t="shared" si="8"/>
        <v>#VALUE!</v>
      </c>
      <c r="CR31" s="152" t="e">
        <f t="shared" si="9"/>
        <v>#VALUE!</v>
      </c>
      <c r="CS31" s="152" t="e">
        <f t="shared" si="10"/>
        <v>#VALUE!</v>
      </c>
      <c r="CV31" s="110" t="s">
        <v>13900</v>
      </c>
      <c r="CW31" s="110" t="s">
        <v>1951</v>
      </c>
      <c r="CX31" s="110" t="s">
        <v>1952</v>
      </c>
      <c r="CY31" s="110" t="s">
        <v>13901</v>
      </c>
    </row>
    <row r="32" spans="1:103" ht="14.15" customHeight="1">
      <c r="A32">
        <f t="shared" si="11"/>
        <v>6</v>
      </c>
      <c r="B32" s="362" t="s">
        <v>13970</v>
      </c>
      <c r="C32" s="363" t="s">
        <v>2234</v>
      </c>
      <c r="D32" s="1379" t="str">
        <f>IF('A2WHP Equipment Information'!G27="","",'A2WHP Equipment Information'!D29)</f>
        <v/>
      </c>
      <c r="E32" s="1379" t="str">
        <f>IF(D32="","",'A2WHP Equipment Information'!K31)</f>
        <v/>
      </c>
      <c r="F32" s="850" t="str">
        <f>C32&amp;" "&amp;B32&amp;" "&amp;"- "&amp;D32</f>
        <v xml:space="preserve">Whole House AWHP - </v>
      </c>
      <c r="G32" s="850">
        <f>IF(References!$A$21=2,"New Construction",'A2WHP Equipment Information'!$K$20)</f>
        <v>0</v>
      </c>
      <c r="H32" s="850" t="str">
        <f>IF(References!$A$21=2,"New Construction",IF(OR('A2WHP Equipment Information'!$D$20="",'A2WHP Equipment Information'!$D$20="Select…"),"None",'A2WHP Equipment Information'!$D$20))</f>
        <v>None</v>
      </c>
      <c r="I32" s="362">
        <f>IF(Qualifying_Index!H32="","",References!$T$44)</f>
        <v>11.9</v>
      </c>
      <c r="J32" s="362">
        <f>IF(H32="","",References!$U$44)</f>
        <v>14.3</v>
      </c>
      <c r="K32" s="432" t="str">
        <f>IF(H32="Electric ASHP",References!$I$51,"0")</f>
        <v>0</v>
      </c>
      <c r="L32" s="432">
        <f>IF(H32="","",INDEX(References!$L$20:$L$37,MATCH(H32,References!$H$20:$H$37,0)))</f>
        <v>2.011723329425557</v>
      </c>
      <c r="M32" s="1380">
        <f>IF(H32="","",INDEX(References!$M$20:$M$36,MATCH(H32,References!$H$20:$H$36,0)))</f>
        <v>0.81715000000000004</v>
      </c>
      <c r="N32" s="804">
        <f>IF(H32=0,0,INDEX(References!$I$20:$I$36,MATCH(H32,References!$H$20:$H$36,0)))</f>
        <v>0.03</v>
      </c>
      <c r="O32" s="363">
        <f>IF(H32=0,0,INDEX(References!$J$20:$J$36,MATCH(H32,References!$H$20:$H$36,0)))</f>
        <v>0.97</v>
      </c>
      <c r="P32" s="1381">
        <f>IF(H32=0,0,INDEX(References!$N$20:$N$36,MATCH(H32,References!$H$20:$H$36,0)))</f>
        <v>1</v>
      </c>
      <c r="Q32" s="836">
        <f>IF(H32=0,0,INDEX(References!$O$20:$O$36,MATCH(H32,References!$H$20:$H$36,0)))</f>
        <v>7.3959999999999998E-2</v>
      </c>
      <c r="S32" s="101" t="str">
        <f>IF('A2WHP Equipment Information'!D31="","",'A2WHP Equipment Information'!D31)</f>
        <v/>
      </c>
      <c r="T32" s="686"/>
      <c r="U32" s="1382" t="str">
        <f>IF('A2WHP Equipment Information'!G31="","",'A2WHP Equipment Information'!G31)</f>
        <v/>
      </c>
      <c r="V32" s="1383"/>
      <c r="W32" s="1384" t="str">
        <f>IFERROR(ROUND(1.0578*'A2WHP Equipment Information'!D33-0.1769,1),"")</f>
        <v/>
      </c>
      <c r="X32" s="1385" t="str">
        <f>'A2WHP Equipment Information'!G33</f>
        <v/>
      </c>
      <c r="Y32" s="101" t="str">
        <f>IF('ASHP Equipment Information'!D143="","",INDEX(References!$T$7:$T$19,MATCH('ASHP Equipment Information'!$D143,References!$S$7:$S$19,0)))</f>
        <v/>
      </c>
      <c r="Z32" s="101" t="str">
        <f>IF('ASHP Equipment Information'!D143="","",INDEX(References!$U$7:$U$19,MATCH('ASHP Equipment Information'!$D143,References!$S$7:$S$19,0)))</f>
        <v/>
      </c>
      <c r="AA32" s="101" t="str">
        <f>IF('ASHP Equipment Information'!D143="","",INDEX(References!$V$7:$V$19,MATCH('ASHP Equipment Information'!$D143,References!$S$7:$S$19,0)))</f>
        <v/>
      </c>
      <c r="AB32" s="101" t="str">
        <f>IF('ASHP Equipment Information'!D143="","",INDEX(References!$Y$7:$Y$19,MATCH('ASHP Equipment Information'!$D143,References!$S$7:$S$19,0)))</f>
        <v/>
      </c>
      <c r="AC32" s="101" t="str">
        <f>IF('ASHP Equipment Information'!D143="","",INDEX(References!$Z$7:$Z$19,MATCH('ASHP Equipment Information'!$D143,References!$S$7:$S$19,0)))</f>
        <v/>
      </c>
      <c r="AD32" s="101" t="str">
        <f>IF('ASHP Equipment Information'!D143="","",INDEX(References!$W$7:$W$19,MATCH('ASHP Equipment Information'!$D143,References!$S$7:$S$19,0)))</f>
        <v/>
      </c>
      <c r="AE32" s="101" t="str">
        <f>IF('ASHP Equipment Information'!D143="","",INDEX(References!$X$7:$X$19,MATCH('ASHP Equipment Information'!$D143,References!$S$7:$S$19,0)))</f>
        <v/>
      </c>
      <c r="AF32" s="101" t="str">
        <f t="shared" si="0"/>
        <v/>
      </c>
      <c r="AG32" s="101" t="str">
        <f t="shared" si="1"/>
        <v/>
      </c>
      <c r="AH32" s="101" t="str">
        <f>IF('ASHP Equipment Information'!K157="","",IF(AD32=0,"",IF(AND(X32&lt;AD32,X32&lt;AE32),"DNQ",IF(X32&gt;=AE32,"Tier II","Tier I"))))</f>
        <v/>
      </c>
      <c r="AI32" s="144"/>
      <c r="AJ32" s="1370" t="str">
        <f>References!$C$18</f>
        <v/>
      </c>
      <c r="AK32" s="1386" t="str">
        <f>IFERROR(IF(AI32="DNQ","",IF(AJ32="",References!Z59,References!AA59)),"")</f>
        <v/>
      </c>
      <c r="AL32" s="1388" t="str">
        <f>IF('A2WHP Equipment Information'!G27="","",IF(AI32="DNQ",0,INDEX(References!$AL$3:$AL$44,MATCH(Qualifying_Index!F32,References!$AE$3:$AE$44,0))))</f>
        <v/>
      </c>
      <c r="AM32" s="1387">
        <f t="shared" si="2"/>
        <v>2</v>
      </c>
      <c r="AN32" s="1388" t="str">
        <f>IF(COUNTIF(AN27:AN31,500)&gt;0,0,AL32)</f>
        <v/>
      </c>
      <c r="AP32" s="1389">
        <f>'A2WHP Equipment Information'!D40</f>
        <v>0</v>
      </c>
      <c r="AQ32" s="1389">
        <f>'A2WHP Equipment Information'!G40</f>
        <v>0</v>
      </c>
      <c r="AR32" s="101">
        <f>((AP32*0.65))</f>
        <v>0</v>
      </c>
      <c r="AS32" s="101">
        <f>((AP32*1.35))</f>
        <v>0</v>
      </c>
      <c r="AT32" s="1382">
        <f>IF(U32="",0,IF(References!$C$21=TRUE,(AQ32*1),U32*0.65))</f>
        <v>0</v>
      </c>
      <c r="AU32" s="1382">
        <f>IF(U32="",0,IF(References!$C$21=TRUE,(AQ32*1.2),U32*1.35))</f>
        <v>0</v>
      </c>
      <c r="AV32" s="1391" t="str">
        <f>IF(AND('A2WHP Equipment Information'!D31&gt;=Qualifying_Index!AR32,'A2WHP Equipment Information'!D31&lt;=Qualifying_Index!AS32),"PASS","FAIL")</f>
        <v>FAIL</v>
      </c>
      <c r="AW32" s="1390" t="str">
        <f>IF(OR(AT32=0,AU32=0),"FAIL",IF(AND(IF(References!$C$21=TRUE,U32,AQ32)&gt;=AT32,IF(References!$C$21=TRUE,U32,AQ32)&lt;=AU32),"PASS","FAIL"))</f>
        <v>FAIL</v>
      </c>
      <c r="AX32" s="1391" t="str">
        <f>IF(References!$C$21=TRUE,IF(AND('A2WHP Equipment Information'!D40="",'A2WHP Equipment Information'!G40=""),"Missing Info",IF(AW32="PASS","PASS","FAIL")),IF(AND('A2WHP Equipment Information'!D40&lt;&gt;"",'A2WHP Equipment Information'!G40&lt;&gt;""),IF(OR(AV32="PASS",AW32="PASS",BV32="Ductless HP",BV32="PTHP"),"PASS","FAIL"),"FAIL"))</f>
        <v>FAIL</v>
      </c>
      <c r="AY32" s="144">
        <v>6</v>
      </c>
      <c r="AZ32" s="101" t="str">
        <f>IF(B32="","",IF(B32="Cold Climate",IF(AND('ASHP Load Calculations'!G80&lt;&gt;References!$A$124,'ASHP Load Calculations'!G80&lt;&gt;References!$A$125,'ASHP Load Calculations'!G80&lt;&gt;References!$A$126,'ASHP Load Calculations'!G80&lt;&gt;References!$A$127,'ASHP Load Calculations'!G80&lt;&gt;References!$A$128),"Separate Control",'ASHP Load Calculations'!G80),""))</f>
        <v/>
      </c>
      <c r="BA32" s="101" t="str">
        <f t="shared" si="3"/>
        <v/>
      </c>
      <c r="BB32" s="1382" t="str">
        <f>IF(AZ32="","",IF(AZ32="Integrated/Modulating Control",IF(ROUND(BA32,1)&gt;1,1,ROUND(BA32,1)),IF(LEFT('ASHP Equipment Information'!D143,6)="Ducted",0.9,IF(BA32&gt;=0.65,0.7,IF(BA32&gt;=0.55,0.6,IF(BA32&gt;=0.45,0.5,IF(BA32&gt;=0.35,0.4,0.3)))))))</f>
        <v/>
      </c>
      <c r="BC32" s="101" t="str">
        <f>IF(B32="","",IF(B32="Cold Climate",'ASHP Equipment Information'!D143&amp;" "&amp;AZ32&amp;" "&amp;BB32,""))</f>
        <v/>
      </c>
      <c r="BD32" s="101">
        <f>IF($AX32="","",IF(IFERROR(SEARCH("Var",E32,1),FALSE),References!$BV$18,References!$BV$17))</f>
        <v>0.8</v>
      </c>
      <c r="BE32" s="101">
        <f>IF(BD32="","",References!$BU$22)</f>
        <v>0.98899999999999999</v>
      </c>
      <c r="BF32" s="101" t="str">
        <f>IF(BH32="","",1)</f>
        <v/>
      </c>
      <c r="BG32" s="101" t="str">
        <f>IF(BH32="","",References!$BU$15)</f>
        <v/>
      </c>
      <c r="BH32" s="101" t="str">
        <f>IFERROR(W32*BE32,"")</f>
        <v/>
      </c>
      <c r="BI32" s="101" t="e">
        <f>X32*BD32*BE32*BF32*BG32</f>
        <v>#VALUE!</v>
      </c>
      <c r="BJ32" s="101">
        <v>1</v>
      </c>
      <c r="BK32" s="1391">
        <f>IFERROR(IF(SEARCH("Elec",H32,1)=1,1,0),0)</f>
        <v>0</v>
      </c>
      <c r="BL32" s="1391">
        <f>IFERROR(IF(SEARCH("Elec",H32,1)=1,0,1),1)</f>
        <v>1</v>
      </c>
      <c r="BN32" s="101"/>
      <c r="BO32" s="101"/>
      <c r="BP32" s="101"/>
      <c r="BQ32" s="1392" t="str">
        <f>IF(OR('ASHP Load Calculations'!G24="",'ASHP Equipment Information'!K64=""),"",IF(OR('ASHP Equipment Information'!#REF!="Ducted ASHP",'ASHP Equipment Information'!#REF!="Ducted ccASHP"),BS32*kW_CA,0))</f>
        <v/>
      </c>
      <c r="BR32" s="1392" t="str">
        <f>IF('ASHP Equipment Information'!K155="","",IF(OR('ASHP Load Calculations'!G84=""),"",'ASHP Equipment Information'!K147*(12/'ASHP Equipment Information'!K155)*kW_RS))</f>
        <v/>
      </c>
      <c r="BS32" s="1393" t="str">
        <f>IF(OR('ASHP Load Calculations'!G84="",'ASHP Equipment Information'!K153="",'ASHP Equipment Information'!K155=""),"",IF(OR('ASHP Equipment Information'!D143="Ducted ASHP",'ASHP Equipment Information'!D143="Ducted ccASHP"),'ASHP Equipment Information'!K147/12000*(12/'ASHP Equipment Information'!K153*FLH_Cool)*QI_kWh,0))</f>
        <v/>
      </c>
      <c r="BT32" s="1393" t="str">
        <f>IF(OR('ASHP Load Calculations'!G84="",'ASHP Equipment Information'!K153="",'ASHP Equipment Information'!K155=""),"",IF(OR('ASHP Equipment Information'!D143="Ducted ASHP",'ASHP Equipment Information'!D143="Ducted ccASHP"),'ASHP Equipment Information'!K149/12000*(12/'ASHP Equipment Information'!K157*FLH_Heat)*QI_kWh,0))</f>
        <v/>
      </c>
      <c r="BV32" s="101" t="str">
        <f>IF('ASHP Equipment Information'!D143="","",INDEX(References!$AB$7:$AB$19,MATCH('ASHP Equipment Information'!D143,Equipment_Type,0)))</f>
        <v/>
      </c>
      <c r="BW32" s="101" t="str">
        <f>IF('ASHP Equipment Information'!D143="","",INDEX(References!$AA$7:$AA$19,MATCH('ASHP Equipment Information'!D143,Equipment_Type,0)))</f>
        <v/>
      </c>
      <c r="BY32" s="101">
        <f>IF(B32="",References!$D$25,IF(References!$H$14="New Construction",FLH_Cool,IF(References!$H$14="",0,References!$C$25)))</f>
        <v>752</v>
      </c>
      <c r="BZ32" s="101">
        <f>IF(B32="",References!$D$26,IF(References!$H$14="New Construction",FLH_Heat,IF(References!$H$14="",0,References!$C$26)))</f>
        <v>1448</v>
      </c>
      <c r="CB32" s="1394"/>
      <c r="CC32" s="1392"/>
      <c r="CD32" s="1392"/>
      <c r="CE32" s="1395"/>
      <c r="CF32" s="1394"/>
      <c r="CG32" s="1396"/>
      <c r="CH32" s="1392"/>
      <c r="CI32" s="1397"/>
      <c r="CJ32" s="1397"/>
      <c r="CK32" s="1393">
        <f>IF(OR($AX32="FAIL",AX32="Missing Info",'ASHP Equipment Information'!D143=""),0,IF(O32&lt;&gt;0,IF(B32="Cold Climate",((AQ32*BZ32/M32)/1000000)*O32,((U32*BZ32/M32)/1000000)*O32*P32),0))</f>
        <v>0</v>
      </c>
      <c r="CL32" s="1393">
        <f t="shared" si="7"/>
        <v>0</v>
      </c>
      <c r="CM32" s="1398">
        <f>(CG32-CI32)*References!$A$12</f>
        <v>0</v>
      </c>
      <c r="CN32" s="1398">
        <f>CK32*Q32*References!$D$4</f>
        <v>0</v>
      </c>
      <c r="CO32" s="1395">
        <f t="shared" si="8"/>
        <v>0</v>
      </c>
      <c r="CR32" s="152" t="e">
        <f>SUM(CR27:CR31)</f>
        <v>#VALUE!</v>
      </c>
      <c r="CS32" s="152" t="e">
        <f>SUM(CS27:CS31)</f>
        <v>#VALUE!</v>
      </c>
      <c r="CV32" s="2">
        <f>SUM(CW32:CX32)</f>
        <v>0</v>
      </c>
      <c r="CW32" s="2" t="str">
        <f>IF(S32=0,0,IFERROR((AP32*(1/1000)*((1/J32)-(1/BH32))*References!$BU$7*BJ32),""))</f>
        <v/>
      </c>
      <c r="CX32" s="2" t="str">
        <f>IFERROR(IF(BK32=1,(AQ32*(1/1000)*((BK32/L32)-(1/BI32))*(1/3.412)*References!$BU$8),(AQ32*(1/1000)*((-1/BI32))*(1/3.412)*References!$BU$8)),"")</f>
        <v/>
      </c>
      <c r="CY32" s="2" t="str">
        <f>IFERROR(AQ32*(1/1000000)*BL32/M32*References!$BU$8+(CX32+CW32)*0.003412,"")</f>
        <v/>
      </c>
    </row>
    <row r="33" spans="1:103" ht="14.15" customHeight="1">
      <c r="A33">
        <f t="shared" si="11"/>
        <v>7</v>
      </c>
      <c r="B33" s="362" t="s">
        <v>13970</v>
      </c>
      <c r="C33" s="363" t="s">
        <v>2234</v>
      </c>
      <c r="D33" s="444" t="str">
        <f>IF('A2WHP Equipment Information'!G48="","",'A2WHP Equipment Information'!D50)</f>
        <v/>
      </c>
      <c r="E33" s="444" t="str">
        <f>IF(D33="","",'A2WHP Equipment Information'!K52)</f>
        <v/>
      </c>
      <c r="F33" s="850" t="str">
        <f t="shared" ref="F33:F36" si="12">C33&amp;" "&amp;B33&amp;" "&amp;"- "&amp;D33</f>
        <v xml:space="preserve">Whole House AWHP - </v>
      </c>
      <c r="G33" s="850">
        <f>IF(References!$A$21=2,"New Construction",'A2WHP Equipment Information'!$K$20)</f>
        <v>0</v>
      </c>
      <c r="H33" s="850" t="str">
        <f>IF(References!$A$21=2,"New Construction",IF(OR('A2WHP Equipment Information'!$D$20="",'A2WHP Equipment Information'!$D$20="Select…"),"None",'A2WHP Equipment Information'!$D$20))</f>
        <v>None</v>
      </c>
      <c r="I33" s="362">
        <f>IF(Qualifying_Index!H33="","",References!$T$44)</f>
        <v>11.9</v>
      </c>
      <c r="J33" s="362">
        <f>IF(H33="","",References!$U$44)</f>
        <v>14.3</v>
      </c>
      <c r="K33" s="432" t="str">
        <f>IF(H33="Electric ASHP",References!$I$51,"0")</f>
        <v>0</v>
      </c>
      <c r="L33" s="432">
        <f>IF(H33="","",INDEX(References!$L$20:$L$37,MATCH(H33,References!$H$20:$H$37,0)))</f>
        <v>2.011723329425557</v>
      </c>
      <c r="M33" s="1380">
        <f>IF(H33="","",INDEX(References!$M$20:$M$36,MATCH(H33,References!$H$20:$H$36,0)))</f>
        <v>0.81715000000000004</v>
      </c>
      <c r="N33" s="804">
        <f>IF(H33=0,0,INDEX(References!$I$20:$I$36,MATCH(H33,References!$H$20:$H$36,0)))</f>
        <v>0.03</v>
      </c>
      <c r="O33" s="363">
        <f>IF(H33=0,0,INDEX(References!$J$20:$J$36,MATCH(H33,References!$H$20:$H$36,0)))</f>
        <v>0.97</v>
      </c>
      <c r="P33" s="1381">
        <f>IF(H33=0,0,INDEX(References!$N$20:$N$36,MATCH(H33,References!$H$20:$H$36,0)))</f>
        <v>1</v>
      </c>
      <c r="Q33" s="836">
        <f>IF(H33=0,0,INDEX(References!$O$20:$O$36,MATCH(H33,References!$H$20:$H$36,0)))</f>
        <v>7.3959999999999998E-2</v>
      </c>
      <c r="S33" s="2" t="str">
        <f>IF('A2WHP Equipment Information'!D52="","",'A2WHP Equipment Information'!D52)</f>
        <v/>
      </c>
      <c r="T33" s="632"/>
      <c r="U33" s="632" t="str">
        <f>IF('A2WHP Equipment Information'!G52="","",'A2WHP Equipment Information'!G52)</f>
        <v/>
      </c>
      <c r="V33" s="1032"/>
      <c r="W33" s="1384" t="str">
        <f>IFERROR(ROUND(1.0578*'A2WHP Equipment Information'!D54-0.1769,1),"")</f>
        <v/>
      </c>
      <c r="X33" s="1385" t="str">
        <f>'A2WHP Equipment Information'!G54</f>
        <v/>
      </c>
      <c r="Y33" s="2" t="str">
        <f>IF('ASHP Equipment Information'!D162="","",INDEX(References!$T$7:$T$19,MATCH('ASHP Equipment Information'!$D162,References!$S$7:$S$19,0)))</f>
        <v/>
      </c>
      <c r="Z33" s="2" t="str">
        <f>IF('ASHP Equipment Information'!D162="","",INDEX(References!$U$7:$U$19,MATCH('ASHP Equipment Information'!$D162,References!$S$7:$S$19,0)))</f>
        <v/>
      </c>
      <c r="AA33" s="2" t="str">
        <f>IF('ASHP Equipment Information'!D162="","",INDEX(References!$V$7:$V$19,MATCH('ASHP Equipment Information'!$D162,References!$S$7:$S$19,0)))</f>
        <v/>
      </c>
      <c r="AB33" s="2" t="str">
        <f>IF('ASHP Equipment Information'!D162="","",INDEX(References!$Y$7:$Y$19,MATCH('ASHP Equipment Information'!$D162,References!$S$7:$S$19,0)))</f>
        <v/>
      </c>
      <c r="AC33" s="2" t="str">
        <f>IF('ASHP Equipment Information'!D162="","",INDEX(References!$Z$7:$Z$19,MATCH('ASHP Equipment Information'!$D162,References!$S$7:$S$19,0)))</f>
        <v/>
      </c>
      <c r="AD33" s="2" t="str">
        <f>IF('ASHP Equipment Information'!D162="","",INDEX(References!$W$7:$W$19,MATCH('ASHP Equipment Information'!$D162,References!$S$7:$S$19,0)))</f>
        <v/>
      </c>
      <c r="AE33" s="2" t="str">
        <f>IF('ASHP Equipment Information'!D162="","",INDEX(References!$X$7:$X$19,MATCH('ASHP Equipment Information'!$D162,References!$S$7:$S$19,0)))</f>
        <v/>
      </c>
      <c r="AF33" s="2" t="str">
        <f t="shared" si="0"/>
        <v/>
      </c>
      <c r="AG33" s="2" t="str">
        <f t="shared" si="1"/>
        <v/>
      </c>
      <c r="AH33" s="2" t="str">
        <f>IF('ASHP Equipment Information'!K176="","",IF(AD33=0,"",IF(AND(X33&lt;AD33,X33&lt;AE33),"DNQ",IF(X33&gt;=AE33,"Tier II","Tier I"))))</f>
        <v/>
      </c>
      <c r="AI33" s="144"/>
      <c r="AJ33" s="645" t="str">
        <f>References!$C$18</f>
        <v/>
      </c>
      <c r="AK33" s="1386" t="str">
        <f>IFERROR(IF(AI33="DNQ","",IF(AJ33="",References!Z60,References!AA60)),"")</f>
        <v/>
      </c>
      <c r="AL33" s="1388" t="str">
        <f>IF('A2WHP Equipment Information'!G48="","",IF(AI33="DNQ",0,INDEX(References!$AL$3:$AL$44,MATCH(Qualifying_Index!F33,References!$AE$3:$AE$44,0))))</f>
        <v/>
      </c>
      <c r="AM33" s="1387">
        <f t="shared" si="2"/>
        <v>2</v>
      </c>
      <c r="AN33" s="1388" t="str">
        <f t="shared" ref="AN33:AN36" si="13">IF(COUNTIF($AM$27:$AM$36,1),0,AL33)</f>
        <v/>
      </c>
      <c r="AP33" s="794">
        <f>'A2WHP Equipment Information'!D61</f>
        <v>0</v>
      </c>
      <c r="AQ33" s="794">
        <f>'A2WHP Equipment Information'!G61</f>
        <v>0</v>
      </c>
      <c r="AR33" s="101">
        <f t="shared" ref="AR33:AR36" si="14">((AP33*0.65))</f>
        <v>0</v>
      </c>
      <c r="AS33" s="101">
        <f t="shared" ref="AS33:AS36" si="15">((AP33*1.35))</f>
        <v>0</v>
      </c>
      <c r="AT33" s="1382">
        <f>IF(U33="",0,IF(References!$C$21=TRUE,(AQ33*1),U33*0.65))</f>
        <v>0</v>
      </c>
      <c r="AU33" s="1382">
        <f>IF(U33="",0,IF(References!$C$21=TRUE,(AQ33*1.2),U33*1.35))</f>
        <v>0</v>
      </c>
      <c r="AV33" s="1391" t="str">
        <f>IF(AND('A2WHP Equipment Information'!D52&gt;=Qualifying_Index!AR33,'A2WHP Equipment Information'!D52&lt;=Qualifying_Index!AS33),"PASS","FAIL")</f>
        <v>FAIL</v>
      </c>
      <c r="AW33" s="1390" t="str">
        <f>IF(OR(AT33=0,AU33=0),"FAIL",IF(AND(IF(References!$C$21=TRUE,U33,AQ33)&gt;=AT33,IF(References!$C$21=TRUE,U33,AQ33)&lt;=AU33),"PASS","FAIL"))</f>
        <v>FAIL</v>
      </c>
      <c r="AX33" s="1391" t="str">
        <f>IF(References!$C$21=TRUE,IF(AND('A2WHP Equipment Information'!D61="",'A2WHP Equipment Information'!G61=""),"Missing Info",IF(AW33="PASS","PASS","FAIL")),IF(AND('A2WHP Equipment Information'!D61&lt;&gt;"",'A2WHP Equipment Information'!G61&lt;&gt;""),IF(OR(AV33="PASS",AW33="PASS",BV33="Ductless HP",BV33="PTHP"),"PASS","FAIL"),"FAIL"))</f>
        <v>FAIL</v>
      </c>
      <c r="AY33" s="144">
        <v>7</v>
      </c>
      <c r="AZ33" s="2" t="str">
        <f>IF(B33="","",IF(B33="Cold Climate",IF(AND('ASHP Load Calculations'!G93&lt;&gt;References!$A$124,'ASHP Load Calculations'!G93&lt;&gt;References!$A$125,'ASHP Load Calculations'!G93&lt;&gt;References!$A$126,'ASHP Load Calculations'!G93&lt;&gt;References!$A$127,'ASHP Load Calculations'!G93&lt;&gt;References!$A$128),"Separate Control",'ASHP Load Calculations'!G93),""))</f>
        <v/>
      </c>
      <c r="BA33" s="2" t="str">
        <f>IF(AQ33=0,"",T33/AQ33)</f>
        <v/>
      </c>
      <c r="BB33" s="632" t="str">
        <f>IF(AZ33="","",IF(AZ33="Integrated/Modulating Control",IF(ROUND(BA33,1)&gt;1,1,ROUND(BA33,1)),IF(LEFT('ASHP Equipment Information'!D162,6)="Ducted",0.9,IF(BA33&gt;=0.65,0.7,IF(BA33&gt;=0.55,0.6,IF(BA33&gt;=0.45,0.5,IF(BA33&gt;=0.35,0.4,0.3)))))))</f>
        <v/>
      </c>
      <c r="BC33" s="2" t="str">
        <f>IF(B33="","",IF(B33="Cold Climate",'ASHP Equipment Information'!D162&amp;" "&amp;AZ33&amp;" "&amp;BB33,""))</f>
        <v/>
      </c>
      <c r="BD33" s="101">
        <f>IF($AX33="","",IF(IFERROR(SEARCH("Var",E33,1),FALSE),References!$BV$18,References!$BV$17))</f>
        <v>0.8</v>
      </c>
      <c r="BE33" s="101">
        <f>IF(BD33="","",References!$BU$22)</f>
        <v>0.98899999999999999</v>
      </c>
      <c r="BF33" s="101" t="str">
        <f t="shared" ref="BF33:BF37" si="16">IF(BH33="","",1)</f>
        <v/>
      </c>
      <c r="BG33" s="101" t="str">
        <f>IF(BH33="","",References!$BU$15)</f>
        <v/>
      </c>
      <c r="BH33" s="101" t="str">
        <f t="shared" ref="BH33:BH36" si="17">IFERROR(W33*BE33,"")</f>
        <v/>
      </c>
      <c r="BI33" s="101" t="e">
        <f>X33*BD33*BE33*BF33*BG33</f>
        <v>#VALUE!</v>
      </c>
      <c r="BJ33" s="101">
        <v>1</v>
      </c>
      <c r="BK33" s="1391">
        <f>IFERROR(IF(SEARCH("Elec",H33,1)=1,1,0),0)</f>
        <v>0</v>
      </c>
      <c r="BL33" s="1391">
        <f>IFERROR(IF(SEARCH("Elec",H33,1)=1,0,1),1)</f>
        <v>1</v>
      </c>
      <c r="BN33" s="2"/>
      <c r="BO33" s="2"/>
      <c r="BP33" s="2"/>
      <c r="BQ33" s="23" t="str">
        <f>IF(OR('ASHP Load Calculations'!G25="",'ASHP Equipment Information'!K65=""),"",IF(OR('ASHP Equipment Information'!#REF!="Ducted ASHP",'ASHP Equipment Information'!#REF!="Ducted ccASHP"),BS33*kW_CA,0))</f>
        <v/>
      </c>
      <c r="BR33" s="23" t="str">
        <f>IF('ASHP Equipment Information'!K174="","",IF(OR('ASHP Load Calculations'!G97=""),"",'ASHP Equipment Information'!K166*(12/'ASHP Equipment Information'!K174)*kW_RS))</f>
        <v/>
      </c>
      <c r="BS33" s="24" t="str">
        <f>IF(OR('ASHP Load Calculations'!G97="",'ASHP Equipment Information'!K172="",'ASHP Equipment Information'!K174=""),"",IF(OR('ASHP Equipment Information'!D162="Ducted ASHP",'ASHP Equipment Information'!D162="Ducted ccASHP"),'ASHP Equipment Information'!K166/12000*(12/'ASHP Equipment Information'!K172*FLH_Cool)*QI_kWh,0))</f>
        <v/>
      </c>
      <c r="BT33" s="24" t="str">
        <f>IF(OR('ASHP Load Calculations'!G97="",'ASHP Equipment Information'!K172="",'ASHP Equipment Information'!K174=""),"",IF(OR('ASHP Equipment Information'!D162="Ducted ASHP",'ASHP Equipment Information'!D162="Ducted ccASHP"),'ASHP Equipment Information'!K168/12000*(12/'ASHP Equipment Information'!K176*FLH_Heat)*QI_kWh,0))</f>
        <v/>
      </c>
      <c r="BV33" s="2" t="str">
        <f>IF('ASHP Equipment Information'!D162="","",INDEX(References!$AB$7:$AB$19,MATCH('ASHP Equipment Information'!D162,Equipment_Type,0)))</f>
        <v/>
      </c>
      <c r="BW33" s="2" t="str">
        <f>IF('ASHP Equipment Information'!D162="","",INDEX(References!$AA$7:$AA$19,MATCH('ASHP Equipment Information'!D162,Equipment_Type,0)))</f>
        <v/>
      </c>
      <c r="BY33" s="2">
        <f>IF(B33="",References!$D$25,IF(References!$H$14="New Construction",FLH_Cool,IF(References!$H$14="",0,References!$C$25)))</f>
        <v>752</v>
      </c>
      <c r="BZ33" s="2">
        <f>IF(B33="",References!$D$26,IF(References!$H$14="New Construction",FLH_Heat,IF(References!$H$14="",0,References!$C$26)))</f>
        <v>1448</v>
      </c>
      <c r="CB33" s="369"/>
      <c r="CC33" s="23"/>
      <c r="CD33" s="23"/>
      <c r="CE33" s="370"/>
      <c r="CF33" s="369"/>
      <c r="CG33" s="352"/>
      <c r="CH33" s="23"/>
      <c r="CI33" s="351"/>
      <c r="CJ33" s="351"/>
      <c r="CK33" s="24">
        <f>IF(OR($AX33="FAIL",AX33="Missing Info",'ASHP Equipment Information'!D162=""),0,IF(O33&lt;&gt;0,IF(B33="Cold Climate",((AQ33*BZ33/M33)/1000000)*O33,((T33*BZ33/M33)/1000000)*O33*P33),0))</f>
        <v>0</v>
      </c>
      <c r="CL33" s="24">
        <f t="shared" si="7"/>
        <v>0</v>
      </c>
      <c r="CM33" s="427">
        <f>(CG33-CI33)*References!$A$12</f>
        <v>0</v>
      </c>
      <c r="CN33" s="427">
        <f>CK33*Q33*References!$D$4</f>
        <v>0</v>
      </c>
      <c r="CO33" s="370">
        <f t="shared" si="8"/>
        <v>0</v>
      </c>
      <c r="CV33" s="2">
        <f t="shared" ref="CV33:CV36" si="18">SUM(CW33:CX33)</f>
        <v>0</v>
      </c>
      <c r="CW33" s="2" t="str">
        <f>IF(S33=0,0,IFERROR((AP33*(1/1000)*((1/J33)-(1/BH33))*References!$BU$7*BJ33),""))</f>
        <v/>
      </c>
      <c r="CX33" s="2" t="str">
        <f>IFERROR(IF(BK33=1,(AQ33*(1/1000)*((BK33/L33)-(1/BI33))*(1/3.412)*References!$BU$8),(AQ33*(1/1000)*((-1/BI33))*(1/3.412)*References!$BU$8)),"")</f>
        <v/>
      </c>
      <c r="CY33" s="2" t="str">
        <f>IFERROR(AQ33*(1/1000000)*BL33/M33*References!$BU$8+(CX33+CW33)*0.003412,"")</f>
        <v/>
      </c>
    </row>
    <row r="34" spans="1:103" ht="14.15" customHeight="1">
      <c r="A34">
        <f t="shared" si="11"/>
        <v>8</v>
      </c>
      <c r="B34" s="362" t="s">
        <v>13970</v>
      </c>
      <c r="C34" s="363" t="s">
        <v>2234</v>
      </c>
      <c r="D34" s="444" t="str">
        <f>IF('A2WHP Equipment Information'!G69="","",'A2WHP Equipment Information'!D71)</f>
        <v/>
      </c>
      <c r="E34" s="444" t="str">
        <f>IF(D34="","",'A2WHP Equipment Information'!K73)</f>
        <v/>
      </c>
      <c r="F34" s="850" t="str">
        <f t="shared" si="12"/>
        <v xml:space="preserve">Whole House AWHP - </v>
      </c>
      <c r="G34" s="850">
        <f>IF(References!$A$21=2,"New Construction",'A2WHP Equipment Information'!$K$20)</f>
        <v>0</v>
      </c>
      <c r="H34" s="850" t="str">
        <f>IF(References!$A$21=2,"New Construction",IF(OR('A2WHP Equipment Information'!$D$20="",'A2WHP Equipment Information'!$D$20="Select…"),"None",'A2WHP Equipment Information'!$D$20))</f>
        <v>None</v>
      </c>
      <c r="I34" s="362">
        <f>IF(Qualifying_Index!H34="","",References!$T$44)</f>
        <v>11.9</v>
      </c>
      <c r="J34" s="362">
        <f>IF(H34="","",References!$U$44)</f>
        <v>14.3</v>
      </c>
      <c r="K34" s="432" t="str">
        <f>IF(H34="Electric ASHP",References!$I$51,"0")</f>
        <v>0</v>
      </c>
      <c r="L34" s="432">
        <f>IF(H34="","",INDEX(References!$L$20:$L$37,MATCH(H34,References!$H$20:$H$37,0)))</f>
        <v>2.011723329425557</v>
      </c>
      <c r="M34" s="1380">
        <f>IF(H34="","",INDEX(References!$M$20:$M$36,MATCH(H34,References!$H$20:$H$36,0)))</f>
        <v>0.81715000000000004</v>
      </c>
      <c r="N34" s="804">
        <f>IF(H34=0,0,INDEX(References!$I$20:$I$36,MATCH(H34,References!$H$20:$H$36,0)))</f>
        <v>0.03</v>
      </c>
      <c r="O34" s="363">
        <f>IF(H34=0,0,INDEX(References!$J$20:$J$36,MATCH(H34,References!$H$20:$H$36,0)))</f>
        <v>0.97</v>
      </c>
      <c r="P34" s="1381">
        <f>IF(H34=0,0,INDEX(References!$N$20:$N$36,MATCH(H34,References!$H$20:$H$36,0)))</f>
        <v>1</v>
      </c>
      <c r="Q34" s="836">
        <f>IF(H34=0,0,INDEX(References!$O$20:$O$36,MATCH(H34,References!$H$20:$H$36,0)))</f>
        <v>7.3959999999999998E-2</v>
      </c>
      <c r="S34" s="2" t="str">
        <f>IF('A2WHP Equipment Information'!D73="","",'A2WHP Equipment Information'!D73)</f>
        <v/>
      </c>
      <c r="T34" s="632"/>
      <c r="U34" s="632" t="str">
        <f>IF('A2WHP Equipment Information'!G73="","",'A2WHP Equipment Information'!G73)</f>
        <v/>
      </c>
      <c r="V34" s="1032"/>
      <c r="W34" s="1384" t="str">
        <f>IFERROR(ROUND(1.0578*'A2WHP Equipment Information'!D75-0.1769,1),"")</f>
        <v/>
      </c>
      <c r="X34" s="1385" t="str">
        <f>'A2WHP Equipment Information'!G75</f>
        <v/>
      </c>
      <c r="Y34" s="2" t="str">
        <f>IF('ASHP Equipment Information'!D181="","",INDEX(References!$T$7:$T$19,MATCH('ASHP Equipment Information'!$D181,References!$S$7:$S$19,0)))</f>
        <v/>
      </c>
      <c r="Z34" s="2" t="str">
        <f>IF('ASHP Equipment Information'!D181="","",INDEX(References!$U$7:$U$19,MATCH('ASHP Equipment Information'!$D181,References!$S$7:$S$19,0)))</f>
        <v/>
      </c>
      <c r="AA34" s="2" t="str">
        <f>IF('ASHP Equipment Information'!D181="","",INDEX(References!$V$7:$V$19,MATCH('ASHP Equipment Information'!$D181,References!$S$7:$S$19,0)))</f>
        <v/>
      </c>
      <c r="AB34" s="2" t="str">
        <f>IF('ASHP Equipment Information'!D181="","",INDEX(References!$Y$7:$Y$19,MATCH('ASHP Equipment Information'!$D181,References!$S$7:$S$19,0)))</f>
        <v/>
      </c>
      <c r="AC34" s="2" t="str">
        <f>IF('ASHP Equipment Information'!D181="","",INDEX(References!$Z$7:$Z$19,MATCH('ASHP Equipment Information'!$D181,References!$S$7:$S$19,0)))</f>
        <v/>
      </c>
      <c r="AD34" s="2" t="str">
        <f>IF('ASHP Equipment Information'!D181="","",INDEX(References!$W$7:$W$19,MATCH('ASHP Equipment Information'!$D181,References!$S$7:$S$19,0)))</f>
        <v/>
      </c>
      <c r="AE34" s="2" t="str">
        <f>IF('ASHP Equipment Information'!D181="","",INDEX(References!$X$7:$X$19,MATCH('ASHP Equipment Information'!$D181,References!$S$7:$S$19,0)))</f>
        <v/>
      </c>
      <c r="AF34" s="2" t="str">
        <f t="shared" si="0"/>
        <v/>
      </c>
      <c r="AG34" s="2" t="str">
        <f t="shared" si="1"/>
        <v/>
      </c>
      <c r="AH34" s="2" t="str">
        <f>IF('ASHP Equipment Information'!K195="","",IF(AD34=0,"",IF(AND(X34&lt;AD34,X34&lt;AE34),"DNQ",IF(X34&gt;=AE34,"Tier II","Tier I"))))</f>
        <v/>
      </c>
      <c r="AI34" s="144"/>
      <c r="AJ34" s="645" t="str">
        <f>References!$C$18</f>
        <v/>
      </c>
      <c r="AK34" s="1386" t="str">
        <f>IFERROR(IF(AI34="DNQ","",IF(AJ34="",References!Z61,References!AA61)),"")</f>
        <v/>
      </c>
      <c r="AL34" s="1388" t="str">
        <f>IF('A2WHP Equipment Information'!G69="","",IF(AI34="DNQ",0,INDEX(References!$AL$3:$AL$44,MATCH(Qualifying_Index!F34,References!$AE$3:$AE$44,0))))</f>
        <v/>
      </c>
      <c r="AM34" s="1387">
        <f t="shared" si="2"/>
        <v>2</v>
      </c>
      <c r="AN34" s="1388" t="str">
        <f t="shared" si="13"/>
        <v/>
      </c>
      <c r="AP34" s="794">
        <f>'A2WHP Equipment Information'!D82</f>
        <v>0</v>
      </c>
      <c r="AQ34" s="794">
        <f>'A2WHP Equipment Information'!G82</f>
        <v>0</v>
      </c>
      <c r="AR34" s="101">
        <f t="shared" si="14"/>
        <v>0</v>
      </c>
      <c r="AS34" s="101">
        <f t="shared" si="15"/>
        <v>0</v>
      </c>
      <c r="AT34" s="1382">
        <f>IF(U34="",0,IF(References!$C$21=TRUE,(AQ34*1),U34*0.65))</f>
        <v>0</v>
      </c>
      <c r="AU34" s="1382">
        <f>IF(U34="",0,IF(References!$C$21=TRUE,(AQ34*1.2),U34*1.35))</f>
        <v>0</v>
      </c>
      <c r="AV34" s="1391" t="str">
        <f>IF(AND('A2WHP Equipment Information'!D73&gt;=Qualifying_Index!AR34,'A2WHP Equipment Information'!D73&lt;=Qualifying_Index!AS34),"PASS","FAIL")</f>
        <v>FAIL</v>
      </c>
      <c r="AW34" s="1390" t="str">
        <f>IF(OR(AT34=0,AU34=0),"FAIL",IF(AND(IF(References!$C$21=TRUE,U34,AQ34)&gt;=AT34,IF(References!$C$21=TRUE,U34,AQ34)&lt;=AU34),"PASS","FAIL"))</f>
        <v>FAIL</v>
      </c>
      <c r="AX34" s="1391" t="str">
        <f>IF(References!$C$21=TRUE,IF(AND('A2WHP Equipment Information'!D82="",'A2WHP Equipment Information'!G82=""),"Missing Info",IF(AW34="PASS","PASS","FAIL")),IF(AND('A2WHP Equipment Information'!D82&lt;&gt;"",'A2WHP Equipment Information'!G82&lt;&gt;""),IF(OR(AV34="PASS",AW34="PASS",BV34="Ductless HP",BV34="PTHP"),"PASS","FAIL"),"FAIL"))</f>
        <v>FAIL</v>
      </c>
      <c r="AY34" s="144">
        <v>8</v>
      </c>
      <c r="AZ34" s="2" t="str">
        <f>IF(B34="","",IF(B34="Cold Climate",IF(AND('ASHP Load Calculations'!G106&lt;&gt;References!$A$124,'ASHP Load Calculations'!G106&lt;&gt;References!$A$125,'ASHP Load Calculations'!G106&lt;&gt;References!$A$126,'ASHP Load Calculations'!G106&lt;&gt;References!$A$127,'ASHP Load Calculations'!G106&lt;&gt;References!$A$128),"Separate Control",'ASHP Load Calculations'!G106),""))</f>
        <v/>
      </c>
      <c r="BA34" s="2" t="str">
        <f>IF(AQ34=0,"",T34/AQ34)</f>
        <v/>
      </c>
      <c r="BB34" s="632" t="str">
        <f>IF(AZ34="","",IF(AZ34="Integrated/Modulating Control",IF(ROUND(BA34,1)&gt;1,1,ROUND(BA34,1)),IF(LEFT('ASHP Equipment Information'!D181,6)="Ducted",0.9,IF(BA34&gt;=0.65,0.7,IF(BA34&gt;=0.55,0.6,IF(BA34&gt;=0.45,0.5,IF(BA34&gt;=0.35,0.4,0.3)))))))</f>
        <v/>
      </c>
      <c r="BC34" s="2" t="str">
        <f>IF(B34="","",IF(B34="Cold Climate",'ASHP Equipment Information'!D181&amp;" "&amp;AZ34&amp;" "&amp;BB34,""))</f>
        <v/>
      </c>
      <c r="BD34" s="101">
        <f>IF($AX34="","",IF(IFERROR(SEARCH("Var",E34,1),FALSE),References!$BV$18,References!$BV$17))</f>
        <v>0.8</v>
      </c>
      <c r="BE34" s="101">
        <f>IF(BD34="","",References!$BU$22)</f>
        <v>0.98899999999999999</v>
      </c>
      <c r="BF34" s="101" t="str">
        <f t="shared" si="16"/>
        <v/>
      </c>
      <c r="BG34" s="101" t="str">
        <f>IF(BH34="","",References!$BU$15)</f>
        <v/>
      </c>
      <c r="BH34" s="101" t="str">
        <f t="shared" si="17"/>
        <v/>
      </c>
      <c r="BI34" s="101" t="e">
        <f>X34*BD34*BE34*BF34*BG34</f>
        <v>#VALUE!</v>
      </c>
      <c r="BJ34" s="101">
        <v>1</v>
      </c>
      <c r="BK34" s="1391">
        <f>IFERROR(IF(SEARCH("Elec",H34,1)=1,1,0),0)</f>
        <v>0</v>
      </c>
      <c r="BL34" s="1391">
        <f>IFERROR(IF(SEARCH("Elec",H34,1)=1,0,1),1)</f>
        <v>1</v>
      </c>
      <c r="BN34" s="2"/>
      <c r="BO34" s="2"/>
      <c r="BP34" s="2"/>
      <c r="BQ34" s="23" t="str">
        <f>IF(OR('ASHP Load Calculations'!G26="",'ASHP Equipment Information'!K66=""),"",IF(OR('ASHP Equipment Information'!#REF!="Ducted ASHP",'ASHP Equipment Information'!#REF!="Ducted ccASHP"),BS34*kW_CA,0))</f>
        <v/>
      </c>
      <c r="BR34" s="23" t="str">
        <f>IF('ASHP Equipment Information'!K193="","",IF(OR('ASHP Load Calculations'!G110=""),"",'ASHP Equipment Information'!K185*(12/'ASHP Equipment Information'!K193)*kW_RS))</f>
        <v/>
      </c>
      <c r="BS34" s="24" t="str">
        <f>IF(OR('ASHP Load Calculations'!G110="",'ASHP Equipment Information'!K191="",'ASHP Equipment Information'!K193=""),"",IF(OR('ASHP Equipment Information'!D181="Ducted ASHP",'ASHP Equipment Information'!D181="Ducted ccASHP"),'ASHP Equipment Information'!K185/12000*(12/'ASHP Equipment Information'!K191*FLH_Cool)*QI_kWh,0))</f>
        <v/>
      </c>
      <c r="BT34" s="24" t="str">
        <f>IF(OR('ASHP Load Calculations'!G110="",'ASHP Equipment Information'!K191="",'ASHP Equipment Information'!K193=""),"",IF(OR('ASHP Equipment Information'!D181="Ducted ASHP",'ASHP Equipment Information'!D181="Ducted ccASHP"),'ASHP Equipment Information'!K187/12000*(12/'ASHP Equipment Information'!K195*FLH_Heat)*QI_kWh,0))</f>
        <v/>
      </c>
      <c r="BV34" s="2" t="str">
        <f>IF('ASHP Equipment Information'!D181="","",INDEX(References!$AB$7:$AB$19,MATCH('ASHP Equipment Information'!D181,Equipment_Type,0)))</f>
        <v/>
      </c>
      <c r="BW34" s="2" t="str">
        <f>IF('ASHP Equipment Information'!D181="","",INDEX(References!$AA$7:$AA$19,MATCH('ASHP Equipment Information'!D181,Equipment_Type,0)))</f>
        <v/>
      </c>
      <c r="BY34" s="2">
        <f>IF(B34="",References!$D$25,IF(References!$H$14="New Construction",FLH_Cool,IF(References!$H$14="",0,References!$C$25)))</f>
        <v>752</v>
      </c>
      <c r="BZ34" s="2">
        <f>IF(B34="",References!$D$26,IF(References!$H$14="New Construction",FLH_Heat,IF(References!$H$14="",0,References!$C$26)))</f>
        <v>1448</v>
      </c>
      <c r="CB34" s="369"/>
      <c r="CC34" s="23"/>
      <c r="CD34" s="23"/>
      <c r="CE34" s="370"/>
      <c r="CF34" s="369"/>
      <c r="CG34" s="352"/>
      <c r="CH34" s="23"/>
      <c r="CI34" s="351"/>
      <c r="CJ34" s="351"/>
      <c r="CK34" s="24">
        <f>IF(OR($AX34="FAIL",AX34="Missing Info",'ASHP Equipment Information'!D181=""),0,IF(O34&lt;&gt;0,IF(B29="Cold Climate",((AQ34*BZ34/M34)/1000000)*O34,((T34*BZ34/M34)/1000000)*O34*P34),0))</f>
        <v>0</v>
      </c>
      <c r="CL34" s="24">
        <f t="shared" si="7"/>
        <v>0</v>
      </c>
      <c r="CM34" s="427">
        <f>(CG34-CI34)*References!$A$12</f>
        <v>0</v>
      </c>
      <c r="CN34" s="427">
        <f>CK34*Q34*References!$D$4</f>
        <v>0</v>
      </c>
      <c r="CO34" s="370">
        <f t="shared" si="8"/>
        <v>0</v>
      </c>
      <c r="CV34" s="2">
        <f t="shared" si="18"/>
        <v>0</v>
      </c>
      <c r="CW34" s="2" t="str">
        <f>IF(S34=0,0,IFERROR((AP34*(1/1000)*((1/J34)-(1/BH34))*References!$BU$7*BJ34),""))</f>
        <v/>
      </c>
      <c r="CX34" s="2" t="str">
        <f>IFERROR(IF(BK34=1,(AQ34*(1/1000)*((BK34/L34)-(1/BI34))*(1/3.412)*References!$BU$8),(AQ34*(1/1000)*((-1/BI34))*(1/3.412)*References!$BU$8)),"")</f>
        <v/>
      </c>
      <c r="CY34" s="2" t="str">
        <f>IFERROR(AQ34*(1/1000000)*BL34/M34*References!$BU$8+(CX34+CW34)*0.003412,"")</f>
        <v/>
      </c>
    </row>
    <row r="35" spans="1:103" ht="14.15" customHeight="1">
      <c r="A35">
        <f t="shared" si="11"/>
        <v>9</v>
      </c>
      <c r="B35" s="362" t="s">
        <v>13970</v>
      </c>
      <c r="C35" s="363" t="s">
        <v>2234</v>
      </c>
      <c r="D35" s="444" t="str">
        <f>IF('A2WHP Equipment Information'!G90="","",'A2WHP Equipment Information'!D92)</f>
        <v/>
      </c>
      <c r="E35" s="444" t="str">
        <f>IF(D35="","",'A2WHP Equipment Information'!K94)</f>
        <v/>
      </c>
      <c r="F35" s="850" t="str">
        <f t="shared" si="12"/>
        <v xml:space="preserve">Whole House AWHP - </v>
      </c>
      <c r="G35" s="850">
        <f>IF(References!$A$21=2,"New Construction",'A2WHP Equipment Information'!$K$20)</f>
        <v>0</v>
      </c>
      <c r="H35" s="850" t="str">
        <f>IF(References!$A$21=2,"New Construction",IF(OR('A2WHP Equipment Information'!$D$20="",'A2WHP Equipment Information'!$D$20="Select…"),"None",'A2WHP Equipment Information'!$D$20))</f>
        <v>None</v>
      </c>
      <c r="I35" s="362">
        <f>IF(Qualifying_Index!H35="","",References!$T$44)</f>
        <v>11.9</v>
      </c>
      <c r="J35" s="362">
        <f>IF(H35="","",References!$U$44)</f>
        <v>14.3</v>
      </c>
      <c r="K35" s="432" t="str">
        <f>IF(H35="Electric ASHP",References!$I$51,"0")</f>
        <v>0</v>
      </c>
      <c r="L35" s="432">
        <f>IF(H35="","",INDEX(References!$L$20:$L$37,MATCH(H35,References!$H$20:$H$37,0)))</f>
        <v>2.011723329425557</v>
      </c>
      <c r="M35" s="1380">
        <f>IF(H35="","",INDEX(References!$M$20:$M$36,MATCH(H35,References!$H$20:$H$36,0)))</f>
        <v>0.81715000000000004</v>
      </c>
      <c r="N35" s="804">
        <f>IF(H35=0,0,INDEX(References!$I$20:$I$36,MATCH(H35,References!$H$20:$H$36,0)))</f>
        <v>0.03</v>
      </c>
      <c r="O35" s="363">
        <f>IF(H35=0,0,INDEX(References!$J$20:$J$36,MATCH(H35,References!$H$20:$H$36,0)))</f>
        <v>0.97</v>
      </c>
      <c r="P35" s="1381">
        <f>IF(H35=0,0,INDEX(References!$N$20:$N$36,MATCH(H35,References!$H$20:$H$36,0)))</f>
        <v>1</v>
      </c>
      <c r="Q35" s="836">
        <f>IF(H35=0,0,INDEX(References!$O$20:$O$36,MATCH(H35,References!$H$20:$H$36,0)))</f>
        <v>7.3959999999999998E-2</v>
      </c>
      <c r="S35" s="2" t="str">
        <f>IF('A2WHP Equipment Information'!D94="","",'A2WHP Equipment Information'!D94)</f>
        <v/>
      </c>
      <c r="T35" s="632"/>
      <c r="U35" s="632" t="str">
        <f>IF('A2WHP Equipment Information'!G94="","",'A2WHP Equipment Information'!G94)</f>
        <v/>
      </c>
      <c r="V35" s="1032"/>
      <c r="W35" s="1384" t="str">
        <f>IFERROR(ROUND(1.0578*'A2WHP Equipment Information'!D96-0.1769,1),"")</f>
        <v/>
      </c>
      <c r="X35" s="1385" t="str">
        <f>'A2WHP Equipment Information'!G96</f>
        <v/>
      </c>
      <c r="Y35" s="2" t="str">
        <f>IF('ASHP Equipment Information'!D200="","",INDEX(References!$T$7:$T$19,MATCH('ASHP Equipment Information'!$D200,References!$S$7:$S$19,0)))</f>
        <v/>
      </c>
      <c r="Z35" s="2" t="str">
        <f>IF('ASHP Equipment Information'!D200="","",INDEX(References!$U$7:$U$19,MATCH('ASHP Equipment Information'!$D200,References!$S$7:$S$19,0)))</f>
        <v/>
      </c>
      <c r="AA35" s="2" t="str">
        <f>IF('ASHP Equipment Information'!D200="","",INDEX(References!$V$7:$V$19,MATCH('ASHP Equipment Information'!$D200,References!$S$7:$S$19,0)))</f>
        <v/>
      </c>
      <c r="AB35" s="2" t="str">
        <f>IF('ASHP Equipment Information'!D200="","",INDEX(References!$Y$7:$Y$19,MATCH('ASHP Equipment Information'!$D200,References!$S$7:$S$19,0)))</f>
        <v/>
      </c>
      <c r="AC35" s="2" t="str">
        <f>IF('ASHP Equipment Information'!D200="","",INDEX(References!$Z$7:$Z$19,MATCH('ASHP Equipment Information'!$D200,References!$S$7:$S$19,0)))</f>
        <v/>
      </c>
      <c r="AD35" s="2" t="str">
        <f>IF('ASHP Equipment Information'!D200="","",INDEX(References!$W$7:$W$19,MATCH('ASHP Equipment Information'!$D200,References!$S$7:$S$19,0)))</f>
        <v/>
      </c>
      <c r="AE35" s="2" t="str">
        <f>IF('ASHP Equipment Information'!D200="","",INDEX(References!$X$7:$X$19,MATCH('ASHP Equipment Information'!$D200,References!$S$7:$S$19,0)))</f>
        <v/>
      </c>
      <c r="AF35" s="2" t="str">
        <f t="shared" si="0"/>
        <v/>
      </c>
      <c r="AG35" s="2" t="str">
        <f t="shared" si="1"/>
        <v/>
      </c>
      <c r="AH35" s="2" t="str">
        <f>IF('ASHP Equipment Information'!K214="","",IF(AD35=0,"",IF(AND(X35&lt;AD35,X35&lt;AE35),"DNQ",IF(X35&gt;=AE35,"Tier II","Tier I"))))</f>
        <v/>
      </c>
      <c r="AI35" s="144"/>
      <c r="AJ35" s="645" t="str">
        <f>References!$C$18</f>
        <v/>
      </c>
      <c r="AK35" s="1386" t="str">
        <f>IFERROR(IF(AI35="DNQ","",IF(AJ35="",References!Z62,References!AA62)),"")</f>
        <v/>
      </c>
      <c r="AL35" s="1388" t="str">
        <f>IF('A2WHP Equipment Information'!G90="","",IF(AI35="DNQ",0,INDEX(References!$AL$3:$AL$44,MATCH(Qualifying_Index!F35,References!$AE$3:$AE$44,0))))</f>
        <v/>
      </c>
      <c r="AM35" s="1387">
        <f t="shared" si="2"/>
        <v>2</v>
      </c>
      <c r="AN35" s="1388" t="str">
        <f t="shared" si="13"/>
        <v/>
      </c>
      <c r="AP35" s="794">
        <f>'A2WHP Equipment Information'!D103</f>
        <v>0</v>
      </c>
      <c r="AQ35" s="794">
        <f>'A2WHP Equipment Information'!G103</f>
        <v>0</v>
      </c>
      <c r="AR35" s="101">
        <f t="shared" si="14"/>
        <v>0</v>
      </c>
      <c r="AS35" s="101">
        <f t="shared" si="15"/>
        <v>0</v>
      </c>
      <c r="AT35" s="1382">
        <f>IF(U35="",0,IF(References!$C$21=TRUE,(AQ35*1),U35*0.65))</f>
        <v>0</v>
      </c>
      <c r="AU35" s="1382">
        <f>IF(U35="",0,IF(References!$C$21=TRUE,(AQ35*1.2),U35*1.35))</f>
        <v>0</v>
      </c>
      <c r="AV35" s="1391" t="str">
        <f>IF(AND('A2WHP Equipment Information'!D94&gt;=Qualifying_Index!AR35,'A2WHP Equipment Information'!D94&lt;=Qualifying_Index!AS35),"PASS","FAIL")</f>
        <v>FAIL</v>
      </c>
      <c r="AW35" s="1390" t="str">
        <f>IF(OR(AT35=0,AU35=0),"FAIL",IF(AND(IF(References!$C$21=TRUE,U35,AQ35)&gt;=AT35,IF(References!$C$21=TRUE,U35,AQ35)&lt;=AU35),"PASS","FAIL"))</f>
        <v>FAIL</v>
      </c>
      <c r="AX35" s="1391" t="str">
        <f>IF(References!$C$21=TRUE,IF(AND('A2WHP Equipment Information'!D103="",'A2WHP Equipment Information'!G103=""),"Missing Info",IF(AW35="PASS","PASS","FAIL")),IF(AND('A2WHP Equipment Information'!D103&lt;&gt;"",'A2WHP Equipment Information'!G103&lt;&gt;""),IF(OR(AV35="PASS",AW35="PASS",BV35="Ductless HP",BV35="PTHP"),"PASS","FAIL"),"FAIL"))</f>
        <v>FAIL</v>
      </c>
      <c r="AY35" s="144">
        <v>9</v>
      </c>
      <c r="AZ35" s="2" t="str">
        <f>IF(B35="","",IF(B35="Cold Climate",IF(AND('ASHP Load Calculations'!G119&lt;&gt;References!$A$124,'ASHP Load Calculations'!G119&lt;&gt;References!$A$125,'ASHP Load Calculations'!G119&lt;&gt;References!$A$126,'ASHP Load Calculations'!G119&lt;&gt;References!$A$127,'ASHP Load Calculations'!G119&lt;&gt;References!$A$128),"Separate Control",'ASHP Load Calculations'!G119),""))</f>
        <v/>
      </c>
      <c r="BA35" s="2" t="str">
        <f>IF(AQ35=0,"",T35/AQ35)</f>
        <v/>
      </c>
      <c r="BB35" s="632" t="str">
        <f>IF(AZ35="","",IF(AZ35="Integrated/Modulating Control",IF(ROUND(BA35,1)&gt;1,1,ROUND(BA35,1)),IF(LEFT('ASHP Equipment Information'!D200,6)="Ducted",0.9,IF(BA35&gt;=0.65,0.7,IF(BA35&gt;=0.55,0.6,IF(BA35&gt;=0.45,0.5,IF(BA35&gt;=0.35,0.4,0.3)))))))</f>
        <v/>
      </c>
      <c r="BC35" s="2" t="str">
        <f>IF(B35="","",IF(B35="Cold Climate",'ASHP Equipment Information'!D200&amp;" "&amp;AZ35&amp;" "&amp;BB35,""))</f>
        <v/>
      </c>
      <c r="BD35" s="101">
        <f>IF($AX35="","",IF(IFERROR(SEARCH("Var",E35,1),FALSE),References!$BV$18,References!$BV$17))</f>
        <v>0.8</v>
      </c>
      <c r="BE35" s="101">
        <f>IF(BD35="","",References!$BU$22)</f>
        <v>0.98899999999999999</v>
      </c>
      <c r="BF35" s="101" t="str">
        <f t="shared" si="16"/>
        <v/>
      </c>
      <c r="BG35" s="101" t="str">
        <f>IF(BH35="","",References!$BU$15)</f>
        <v/>
      </c>
      <c r="BH35" s="101" t="str">
        <f t="shared" si="17"/>
        <v/>
      </c>
      <c r="BI35" s="101" t="e">
        <f>X35*BD35*BE35*BF35*BG35</f>
        <v>#VALUE!</v>
      </c>
      <c r="BJ35" s="101">
        <v>1</v>
      </c>
      <c r="BK35" s="1391">
        <f>IFERROR(IF(SEARCH("Elec",H35,1)=1,1,0),0)</f>
        <v>0</v>
      </c>
      <c r="BL35" s="1391">
        <f>IFERROR(IF(SEARCH("Elec",H35,1)=1,0,1),1)</f>
        <v>1</v>
      </c>
      <c r="BN35" s="2"/>
      <c r="BO35" s="2"/>
      <c r="BP35" s="2"/>
      <c r="BQ35" s="23" t="str">
        <f>IF(OR('ASHP Load Calculations'!G27="",'ASHP Equipment Information'!K67=""),"",IF(OR('ASHP Equipment Information'!#REF!="Ducted ASHP",'ASHP Equipment Information'!#REF!="Ducted ccASHP"),BS35*kW_CA,0))</f>
        <v/>
      </c>
      <c r="BR35" s="23" t="str">
        <f>IF('ASHP Equipment Information'!K212="","",IF(OR('ASHP Load Calculations'!G123=""),"",'ASHP Equipment Information'!K204*(12/'ASHP Equipment Information'!K212)*kW_RS))</f>
        <v/>
      </c>
      <c r="BS35" s="24" t="str">
        <f>IF(OR('ASHP Load Calculations'!G123="",'ASHP Equipment Information'!K210="",'ASHP Equipment Information'!K212=""),"",IF(OR('ASHP Equipment Information'!D200="Ducted ASHP",'ASHP Equipment Information'!D200="Ducted ccASHP"),'ASHP Equipment Information'!K204/12000*(12/'ASHP Equipment Information'!K210*FLH_Cool)*QI_kWh,0))</f>
        <v/>
      </c>
      <c r="BT35" s="24" t="str">
        <f>IF(OR('ASHP Load Calculations'!G123="",'ASHP Equipment Information'!K210="",'ASHP Equipment Information'!K212=""),"",IF(OR('ASHP Equipment Information'!D200="Ducted ASHP",'ASHP Equipment Information'!D200="Ducted ccASHP"),'ASHP Equipment Information'!K206/12000*(12/'ASHP Equipment Information'!K214*FLH_Heat)*QI_kWh,0))</f>
        <v/>
      </c>
      <c r="BV35" s="2" t="str">
        <f>IF('ASHP Equipment Information'!D200="","",INDEX(References!$AB$7:$AB$19,MATCH('ASHP Equipment Information'!D200,Equipment_Type,0)))</f>
        <v/>
      </c>
      <c r="BW35" s="2" t="str">
        <f>IF('ASHP Equipment Information'!D200="","",INDEX(References!$AA$7:$AA$19,MATCH('ASHP Equipment Information'!D200,Equipment_Type,0)))</f>
        <v/>
      </c>
      <c r="BY35" s="2">
        <f>IF(B35="",References!$D$25,IF(References!$H$14="New Construction",FLH_Cool,IF(References!$H$14="",0,References!$C$25)))</f>
        <v>752</v>
      </c>
      <c r="BZ35" s="2">
        <f>IF(B35="",References!$D$26,IF(References!$H$14="New Construction",FLH_Heat,IF(References!$H$14="",0,References!$C$26)))</f>
        <v>1448</v>
      </c>
      <c r="CB35" s="369"/>
      <c r="CC35" s="23"/>
      <c r="CD35" s="23"/>
      <c r="CE35" s="370"/>
      <c r="CF35" s="369"/>
      <c r="CG35" s="352"/>
      <c r="CH35" s="23"/>
      <c r="CI35" s="351"/>
      <c r="CJ35" s="351"/>
      <c r="CK35" s="24">
        <f>IF(OR($AX35="FAIL",AX35="Missing Info",'ASHP Equipment Information'!D200=""),0,IF(O35&lt;&gt;0,IF(B35="Cold Climate",((AQ35*BZ35/M35)/1000000)*O35,((T35*BZ35/M35)/1000000)*O35*P35),0))</f>
        <v>0</v>
      </c>
      <c r="CL35" s="24">
        <f t="shared" si="7"/>
        <v>0</v>
      </c>
      <c r="CM35" s="427">
        <f>(CG35-CI35)*References!$A$12</f>
        <v>0</v>
      </c>
      <c r="CN35" s="427">
        <f>CK35*Q35*References!$D$4</f>
        <v>0</v>
      </c>
      <c r="CO35" s="370">
        <f t="shared" si="8"/>
        <v>0</v>
      </c>
      <c r="CV35" s="2">
        <f t="shared" si="18"/>
        <v>0</v>
      </c>
      <c r="CW35" s="2" t="str">
        <f>IF(S35=0,0,IFERROR((AP35*(1/1000)*((1/J35)-(1/BH35))*References!$BU$7*BJ35),""))</f>
        <v/>
      </c>
      <c r="CX35" s="2" t="str">
        <f>IFERROR(IF(BK35=1,(AQ35*(1/1000)*((BK35/L35)-(1/BI35))*(1/3.412)*References!$BU$8),(AQ35*(1/1000)*((-1/BI35))*(1/3.412)*References!$BU$8)),"")</f>
        <v/>
      </c>
      <c r="CY35" s="2" t="str">
        <f>IFERROR(AQ35*(1/1000000)*BL35/M35*References!$BU$8+(CX35+CW35)*0.003412,"")</f>
        <v/>
      </c>
    </row>
    <row r="36" spans="1:103" ht="14.15" customHeight="1" thickBot="1">
      <c r="A36">
        <f t="shared" si="11"/>
        <v>10</v>
      </c>
      <c r="B36" s="362" t="s">
        <v>13970</v>
      </c>
      <c r="C36" s="363" t="s">
        <v>2234</v>
      </c>
      <c r="D36" s="444" t="str">
        <f>IF('A2WHP Equipment Information'!G111="","",'A2WHP Equipment Information'!D113)</f>
        <v/>
      </c>
      <c r="E36" s="444" t="str">
        <f>IF(D36="","",'A2WHP Equipment Information'!K115)</f>
        <v/>
      </c>
      <c r="F36" s="850" t="str">
        <f t="shared" si="12"/>
        <v xml:space="preserve">Whole House AWHP - </v>
      </c>
      <c r="G36" s="850">
        <f>IF(References!$A$21=2,"New Construction",'A2WHP Equipment Information'!$K$20)</f>
        <v>0</v>
      </c>
      <c r="H36" s="850" t="str">
        <f>IF(References!$A$21=2,"New Construction",IF(OR('A2WHP Equipment Information'!$D$20="",'A2WHP Equipment Information'!$D$20="Select…"),"None",'A2WHP Equipment Information'!$D$20))</f>
        <v>None</v>
      </c>
      <c r="I36" s="362">
        <f>IF(Qualifying_Index!H36="","",References!$T$44)</f>
        <v>11.9</v>
      </c>
      <c r="J36" s="362">
        <f>IF(H36="","",References!$U$44)</f>
        <v>14.3</v>
      </c>
      <c r="K36" s="432" t="str">
        <f>IF(H36="Electric ASHP",References!$I$51,"0")</f>
        <v>0</v>
      </c>
      <c r="L36" s="432">
        <f>IF(H36="","",INDEX(References!$L$20:$L$37,MATCH(H36,References!$H$20:$H$37,0)))</f>
        <v>2.011723329425557</v>
      </c>
      <c r="M36" s="1380">
        <f>IF(H36="","",INDEX(References!$M$20:$M$36,MATCH(H36,References!$H$20:$H$36,0)))</f>
        <v>0.81715000000000004</v>
      </c>
      <c r="N36" s="804">
        <f>IF(H36=0,0,INDEX(References!$I$20:$I$36,MATCH(H36,References!$H$20:$H$36,0)))</f>
        <v>0.03</v>
      </c>
      <c r="O36" s="363">
        <f>IF(H36=0,0,INDEX(References!$J$20:$J$36,MATCH(H36,References!$H$20:$H$36,0)))</f>
        <v>0.97</v>
      </c>
      <c r="P36" s="1381">
        <f>IF(H36=0,0,INDEX(References!$N$20:$N$36,MATCH(H36,References!$H$20:$H$36,0)))</f>
        <v>1</v>
      </c>
      <c r="Q36" s="836">
        <f>IF(H36=0,0,INDEX(References!$O$20:$O$36,MATCH(H36,References!$H$20:$H$36,0)))</f>
        <v>7.3959999999999998E-2</v>
      </c>
      <c r="S36" s="2" t="str">
        <f>IF('A2WHP Equipment Information'!D115="","",'A2WHP Equipment Information'!D115)</f>
        <v/>
      </c>
      <c r="T36" s="632"/>
      <c r="U36" s="632" t="str">
        <f>IF('A2WHP Equipment Information'!G115="","",'A2WHP Equipment Information'!G115)</f>
        <v/>
      </c>
      <c r="V36" s="1032"/>
      <c r="W36" s="1384" t="str">
        <f>IFERROR(ROUND(1.0578*'A2WHP Equipment Information'!D117-0.1769,1),"")</f>
        <v/>
      </c>
      <c r="X36" s="1385" t="str">
        <f>'A2WHP Equipment Information'!G117</f>
        <v/>
      </c>
      <c r="Y36" s="2" t="str">
        <f>IF('ASHP Equipment Information'!D219="","",INDEX(References!$T$7:$T$19,MATCH('ASHP Equipment Information'!$D219,References!$S$7:$S$19,0)))</f>
        <v/>
      </c>
      <c r="Z36" s="2" t="str">
        <f>IF('ASHP Equipment Information'!D219="","",INDEX(References!$U$7:$U$19,MATCH('ASHP Equipment Information'!$D219,References!$S$7:$S$19,0)))</f>
        <v/>
      </c>
      <c r="AA36" s="2" t="str">
        <f>IF('ASHP Equipment Information'!D219="","",INDEX(References!$V$7:$V$19,MATCH('ASHP Equipment Information'!$D219,References!$S$7:$S$19,0)))</f>
        <v/>
      </c>
      <c r="AB36" s="2" t="str">
        <f>IF('ASHP Equipment Information'!D219="","",INDEX(References!$Y$7:$Y$19,MATCH('ASHP Equipment Information'!$D219,References!$S$7:$S$19,0)))</f>
        <v/>
      </c>
      <c r="AC36" s="2" t="str">
        <f>IF('ASHP Equipment Information'!D219="","",INDEX(References!$Z$7:$Z$19,MATCH('ASHP Equipment Information'!$D219,References!$S$7:$S$19,0)))</f>
        <v/>
      </c>
      <c r="AD36" s="2" t="str">
        <f>IF('ASHP Equipment Information'!D219="","",INDEX(References!$W$7:$W$19,MATCH('ASHP Equipment Information'!$D219,References!$S$7:$S$19,0)))</f>
        <v/>
      </c>
      <c r="AE36" s="2" t="str">
        <f>IF('ASHP Equipment Information'!D219="","",INDEX(References!$X$7:$X$19,MATCH('ASHP Equipment Information'!$D219,References!$S$7:$S$19,0)))</f>
        <v/>
      </c>
      <c r="AF36" s="2" t="str">
        <f t="shared" si="0"/>
        <v/>
      </c>
      <c r="AG36" s="2" t="str">
        <f t="shared" si="1"/>
        <v/>
      </c>
      <c r="AH36" s="2" t="str">
        <f>IF('ASHP Equipment Information'!K233="","",IF(AD36=0,"",IF(AND(X36&lt;AD36,X36&lt;AE36),"DNQ",IF(X36&gt;=AE36,"Tier II","Tier I"))))</f>
        <v/>
      </c>
      <c r="AI36" s="144"/>
      <c r="AJ36" s="646" t="str">
        <f>References!$C$18</f>
        <v/>
      </c>
      <c r="AK36" s="787" t="str">
        <f>IFERROR(IF(AI36="DNQ","",IF(AJ36="",References!Z63,References!AA63)),"")</f>
        <v/>
      </c>
      <c r="AL36" s="788" t="str">
        <f>IF('A2WHP Equipment Information'!G111="","",IF(AI36="DNQ",0,INDEX(References!$AL$3:$AL$44,MATCH(Qualifying_Index!F36,References!$AE$3:$AE$44,0))))</f>
        <v/>
      </c>
      <c r="AM36" s="1411">
        <f t="shared" si="2"/>
        <v>2</v>
      </c>
      <c r="AN36" s="788" t="str">
        <f t="shared" si="13"/>
        <v/>
      </c>
      <c r="AP36" s="794">
        <f>'A2WHP Equipment Information'!D124</f>
        <v>0</v>
      </c>
      <c r="AQ36" s="794">
        <f>'A2WHP Equipment Information'!G124</f>
        <v>0</v>
      </c>
      <c r="AR36" s="101">
        <f t="shared" si="14"/>
        <v>0</v>
      </c>
      <c r="AS36" s="101">
        <f t="shared" si="15"/>
        <v>0</v>
      </c>
      <c r="AT36" s="1382">
        <f>IF(U36="",0,IF(References!$C$21=TRUE,(AQ36*1),U36*0.65))</f>
        <v>0</v>
      </c>
      <c r="AU36" s="1382">
        <f>IF(U36="",0,IF(References!$C$21=TRUE,(AQ36*1.2),U36*1.35))</f>
        <v>0</v>
      </c>
      <c r="AV36" s="1391" t="str">
        <f>IF(AND('A2WHP Equipment Information'!D115&gt;=Qualifying_Index!AR36,'A2WHP Equipment Information'!D115&lt;=Qualifying_Index!AS36),"PASS","FAIL")</f>
        <v>FAIL</v>
      </c>
      <c r="AW36" s="1390" t="str">
        <f>IF(OR(AT36=0,AU36=0),"FAIL",IF(AND(IF(References!$C$21=TRUE,U36,AQ36)&gt;=AT36,IF(References!$C$21=TRUE,U36,AQ36)&lt;=AU36),"PASS","FAIL"))</f>
        <v>FAIL</v>
      </c>
      <c r="AX36" s="1391" t="str">
        <f>IF(References!$C$21=TRUE,IF(AND('A2WHP Equipment Information'!D124="",'A2WHP Equipment Information'!G124=""),"Missing Info",IF(AW36="PASS","PASS","FAIL")),IF(AND('A2WHP Equipment Information'!D124&lt;&gt;"",'A2WHP Equipment Information'!G124&lt;&gt;""),IF(OR(AV36="PASS",AW36="PASS",BV36="Ductless HP",BV36="PTHP"),"PASS","FAIL"),"FAIL"))</f>
        <v>FAIL</v>
      </c>
      <c r="AY36" s="144">
        <v>10</v>
      </c>
      <c r="AZ36" s="2" t="str">
        <f>IF(B36="","",IF(B36="Cold Climate",IF(AND('ASHP Load Calculations'!G132&lt;&gt;References!$A$124,'ASHP Load Calculations'!G132&lt;&gt;References!$A$125,'ASHP Load Calculations'!G132&lt;&gt;References!$A$126,'ASHP Load Calculations'!G132&lt;&gt;References!$A$127,'ASHP Load Calculations'!G132&lt;&gt;References!$A$128),"Separate Control",'ASHP Load Calculations'!G132),""))</f>
        <v/>
      </c>
      <c r="BA36" s="2" t="str">
        <f>IF(AQ36=0,"",T36/AQ36)</f>
        <v/>
      </c>
      <c r="BB36" s="632" t="str">
        <f>IF(AZ36="","",IF(AZ36="Integrated/Modulating Control",IF(ROUND(BA36,1)&gt;1,1,ROUND(BA36,1)),IF(LEFT('ASHP Equipment Information'!D219,6)="Ducted",0.9,IF(BA36&gt;=0.65,0.7,IF(BA36&gt;=0.55,0.6,IF(BA36&gt;=0.45,0.5,IF(BA36&gt;=0.35,0.4,0.3)))))))</f>
        <v/>
      </c>
      <c r="BC36" s="2" t="str">
        <f>IF(B36="","",IF(B36="Cold Climate",'ASHP Equipment Information'!D219&amp;" "&amp;AZ36&amp;" "&amp;BB36,""))</f>
        <v/>
      </c>
      <c r="BD36" s="101">
        <f>IF($AX36="","",IF(IFERROR(SEARCH("Var",E36,1),FALSE),References!$BV$18,References!$BV$17))</f>
        <v>0.8</v>
      </c>
      <c r="BE36" s="101">
        <f>IF(BD36="","",References!$BU$22)</f>
        <v>0.98899999999999999</v>
      </c>
      <c r="BF36" s="101" t="str">
        <f t="shared" si="16"/>
        <v/>
      </c>
      <c r="BG36" s="101" t="str">
        <f>IF(BH36="","",References!$BU$15)</f>
        <v/>
      </c>
      <c r="BH36" s="101" t="str">
        <f t="shared" si="17"/>
        <v/>
      </c>
      <c r="BI36" s="101" t="e">
        <f>X36*BD36*BE36*BF36*BG36</f>
        <v>#VALUE!</v>
      </c>
      <c r="BJ36" s="101">
        <v>1</v>
      </c>
      <c r="BK36" s="1391">
        <f>IFERROR(IF(SEARCH("Elec",H36,1)=1,1,0),0)</f>
        <v>0</v>
      </c>
      <c r="BL36" s="1391">
        <f>IFERROR(IF(SEARCH("Elec",H36,1)=1,0,1),1)</f>
        <v>1</v>
      </c>
      <c r="BN36" s="2"/>
      <c r="BO36" s="2"/>
      <c r="BP36" s="2"/>
      <c r="BQ36" s="23" t="str">
        <f>IF(OR('ASHP Load Calculations'!G28="",'ASHP Equipment Information'!K68=""),"",IF(OR('ASHP Equipment Information'!D35="Ducted ASHP",'ASHP Equipment Information'!D35="Ducted ccASHP"),BS36*kW_CA,0))</f>
        <v/>
      </c>
      <c r="BR36" s="23" t="str">
        <f>IF('ASHP Equipment Information'!K231="","",IF(OR('ASHP Load Calculations'!G136=""),"",'ASHP Equipment Information'!K223*(12/'ASHP Equipment Information'!K231)*kW_RS))</f>
        <v/>
      </c>
      <c r="BS36" s="24" t="str">
        <f>IF(OR('ASHP Load Calculations'!G136="",'ASHP Equipment Information'!K229="",'ASHP Equipment Information'!K231=""),"",IF(OR('ASHP Equipment Information'!D219="Ducted ASHP",'ASHP Equipment Information'!D219="Ducted ccASHP"),'ASHP Equipment Information'!K223/12000*(12/'ASHP Equipment Information'!K229*FLH_Cool)*QI_kWh,0))</f>
        <v/>
      </c>
      <c r="BT36" s="24" t="str">
        <f>IF(OR('ASHP Load Calculations'!G136="",'ASHP Equipment Information'!K229="",'ASHP Equipment Information'!K231=""),"",IF(OR('ASHP Equipment Information'!D219="Ducted ASHP",'ASHP Equipment Information'!D219="Ducted ccASHP"),'ASHP Equipment Information'!K225/12000*(12/'ASHP Equipment Information'!K233*FLH_Heat)*QI_kWh,0))</f>
        <v/>
      </c>
      <c r="BV36" s="2" t="str">
        <f>IF('ASHP Equipment Information'!D219="","",INDEX(References!$AB$7:$AB$19,MATCH('ASHP Equipment Information'!D219,Equipment_Type,0)))</f>
        <v/>
      </c>
      <c r="BW36" s="2" t="str">
        <f>IF('ASHP Equipment Information'!D219="","",INDEX(References!$AA$7:$AA$19,MATCH('ASHP Equipment Information'!D219,Equipment_Type,0)))</f>
        <v/>
      </c>
      <c r="BY36" s="2">
        <f>IF(B36="",References!$D$25,IF(References!$H$14="New Construction",FLH_Cool,IF(References!$H$14="",0,References!$C$25)))</f>
        <v>752</v>
      </c>
      <c r="BZ36" s="2">
        <f>IF(B36="",References!$D$26,IF(References!$H$14="New Construction",FLH_Heat,IF(References!$H$14="",0,References!$C$26)))</f>
        <v>1448</v>
      </c>
      <c r="CB36" s="886"/>
      <c r="CC36" s="371"/>
      <c r="CD36" s="371"/>
      <c r="CE36" s="373"/>
      <c r="CF36" s="887"/>
      <c r="CG36" s="887"/>
      <c r="CH36" s="371"/>
      <c r="CI36" s="888"/>
      <c r="CJ36" s="888"/>
      <c r="CK36" s="372">
        <f>IF(OR($AX36="FAIL",AX36="Missing Info",'ASHP Equipment Information'!D219=""),0,IF(O36&lt;&gt;0,IF(B36="Cold Climate",((AQ36*BZ36/M36)/1000000)*O36,((T36*BZ36/M36)/1000000)*O36*P36),0))</f>
        <v>0</v>
      </c>
      <c r="CL36" s="372">
        <f t="shared" si="7"/>
        <v>0</v>
      </c>
      <c r="CM36" s="428">
        <f>(CG36-CI36)*References!$A$12</f>
        <v>0</v>
      </c>
      <c r="CN36" s="428">
        <f>CK36*Q36*References!$D$4</f>
        <v>0</v>
      </c>
      <c r="CO36" s="373">
        <f t="shared" si="8"/>
        <v>0</v>
      </c>
      <c r="CV36" s="2">
        <f t="shared" si="18"/>
        <v>0</v>
      </c>
      <c r="CW36" s="2" t="str">
        <f>IF(S36=0,0,IFERROR((AP36*(1/1000)*((1/J36)-(1/BH36))*References!$BU$7*BJ36),""))</f>
        <v/>
      </c>
      <c r="CX36" s="2" t="str">
        <f>IFERROR(IF(BK36=1,(AQ36*(1/1000)*((BK36/L36)-(1/BI36))*(1/3.412)*References!$BU$8),(AQ36*(1/1000)*((-1/BI36))*(1/3.412)*References!$BU$8)),"")</f>
        <v/>
      </c>
      <c r="CY36" s="2" t="str">
        <f>IFERROR(AQ36*(1/1000000)*BL36/M36*References!$BU$8+(CX36+CW36)*0.003412,"")</f>
        <v/>
      </c>
    </row>
    <row r="37" spans="1:103" ht="14.15" customHeight="1">
      <c r="B37" t="s">
        <v>2299</v>
      </c>
      <c r="R37" t="s">
        <v>164</v>
      </c>
      <c r="S37">
        <f>SUM(S27:S31)</f>
        <v>0</v>
      </c>
      <c r="T37">
        <f t="shared" ref="T37:U37" si="19">SUM(T27:T31)</f>
        <v>0</v>
      </c>
      <c r="U37">
        <f t="shared" si="19"/>
        <v>0</v>
      </c>
      <c r="V37" s="102" t="e">
        <f>AVERAGE(V27:V31)</f>
        <v>#DIV/0!</v>
      </c>
      <c r="W37" s="102" t="e">
        <f t="shared" ref="W37:X37" si="20">AVERAGE(W27:W31)</f>
        <v>#DIV/0!</v>
      </c>
      <c r="X37" s="102" t="e">
        <f t="shared" si="20"/>
        <v>#DIV/0!</v>
      </c>
      <c r="BF37" s="100" t="e">
        <f t="shared" si="16"/>
        <v>#DIV/0!</v>
      </c>
      <c r="BH37" s="100" t="e">
        <f>AVERAGE(BH32:BH36)</f>
        <v>#DIV/0!</v>
      </c>
      <c r="BT37" s="130"/>
      <c r="BU37" s="130"/>
      <c r="BV37" s="130"/>
      <c r="BW37" s="130"/>
      <c r="CC37" s="102" t="e">
        <f t="shared" ref="CC37" si="21">SUM(CC27:CC31)</f>
        <v>#VALUE!</v>
      </c>
      <c r="CD37" s="102"/>
      <c r="CE37" s="102"/>
      <c r="CF37" s="102"/>
      <c r="CG37" s="102" t="e">
        <f>SUM(CG27:CG31)</f>
        <v>#VALUE!</v>
      </c>
      <c r="CH37" s="102"/>
      <c r="CI37" s="102" t="e">
        <f t="shared" ref="CI37" si="22">SUM(CI27:CI31)</f>
        <v>#VALUE!</v>
      </c>
      <c r="CV37" s="1469">
        <f>SUM(CV32:CV36)</f>
        <v>0</v>
      </c>
      <c r="CW37" s="1469">
        <f>SUM(CW32:CW36)</f>
        <v>0</v>
      </c>
      <c r="CX37" s="1469">
        <f>SUM(CX32:CX36)</f>
        <v>0</v>
      </c>
      <c r="CY37" s="1469">
        <f>SUM(CY32:CY36)</f>
        <v>0</v>
      </c>
    </row>
    <row r="38" spans="1:103" ht="14.15" customHeight="1">
      <c r="R38" t="s">
        <v>13970</v>
      </c>
      <c r="S38">
        <f>SUM(S32:S36)</f>
        <v>0</v>
      </c>
      <c r="T38">
        <f t="shared" ref="T38:U38" si="23">SUM(T32:T36)</f>
        <v>0</v>
      </c>
      <c r="U38">
        <f t="shared" si="23"/>
        <v>0</v>
      </c>
      <c r="V38" s="102" t="e">
        <f>AVERAGE(V32:V36)</f>
        <v>#DIV/0!</v>
      </c>
      <c r="W38" s="102" t="e">
        <f t="shared" ref="W38:X38" si="24">AVERAGE(W32:W36)</f>
        <v>#DIV/0!</v>
      </c>
      <c r="X38" s="102" t="e">
        <f t="shared" si="24"/>
        <v>#DIV/0!</v>
      </c>
      <c r="BT38" s="130"/>
      <c r="BU38" s="130"/>
      <c r="BV38" s="130"/>
      <c r="BW38" s="130"/>
      <c r="CC38" s="102"/>
      <c r="CD38" s="102"/>
      <c r="CE38" s="102"/>
      <c r="CF38" s="102"/>
      <c r="CG38" s="102"/>
      <c r="CH38" s="102"/>
      <c r="CI38" s="102"/>
    </row>
    <row r="39" spans="1:103" ht="14.15" customHeight="1">
      <c r="V39" s="102"/>
      <c r="W39" s="102"/>
      <c r="X39" s="102"/>
      <c r="BT39" s="130"/>
      <c r="BU39" s="130"/>
      <c r="BV39" s="130"/>
      <c r="BW39" s="130"/>
      <c r="CC39" s="102"/>
      <c r="CD39" s="102"/>
      <c r="CE39" s="102"/>
      <c r="CF39" s="102"/>
      <c r="CG39" s="102"/>
      <c r="CH39" s="102"/>
      <c r="CI39" s="102"/>
    </row>
    <row r="40" spans="1:103" ht="14.15" customHeight="1">
      <c r="V40" s="102"/>
      <c r="W40" s="102"/>
      <c r="X40" s="102"/>
      <c r="BT40" s="130"/>
      <c r="BU40" s="130"/>
      <c r="BV40" s="130"/>
      <c r="BW40" s="130"/>
      <c r="CC40" s="102"/>
      <c r="CD40" s="102"/>
      <c r="CE40" s="102"/>
      <c r="CF40" s="102"/>
      <c r="CG40" s="102"/>
      <c r="CH40" s="102"/>
      <c r="CI40" s="102"/>
    </row>
    <row r="41" spans="1:103" ht="14.15" customHeight="1">
      <c r="V41" s="102"/>
      <c r="W41" s="102"/>
      <c r="X41" s="102"/>
      <c r="BT41" s="130"/>
      <c r="BU41" s="130"/>
      <c r="BV41" s="130"/>
      <c r="BW41" s="130"/>
      <c r="CC41" s="102"/>
      <c r="CD41" s="102"/>
      <c r="CE41" s="102"/>
      <c r="CF41" s="102"/>
      <c r="CG41" s="102"/>
      <c r="CH41" s="102"/>
      <c r="CI41" s="102"/>
    </row>
    <row r="42" spans="1:103" ht="14.15" customHeight="1">
      <c r="V42" s="102"/>
      <c r="W42" s="102"/>
      <c r="X42" s="102"/>
      <c r="BT42" s="130"/>
      <c r="BU42" s="130"/>
      <c r="BV42" s="130"/>
      <c r="BW42" s="130"/>
      <c r="CC42" s="102"/>
      <c r="CD42" s="102"/>
      <c r="CE42" s="102"/>
      <c r="CF42" s="102"/>
      <c r="CG42" s="102"/>
      <c r="CH42" s="102"/>
      <c r="CI42" s="102"/>
    </row>
    <row r="43" spans="1:103" ht="14.15" customHeight="1">
      <c r="V43" s="102"/>
      <c r="W43" s="102"/>
      <c r="X43" s="102"/>
      <c r="BT43" s="130"/>
      <c r="BU43" s="130"/>
      <c r="BV43" s="130"/>
      <c r="BW43" s="130"/>
      <c r="CC43" s="102"/>
      <c r="CD43" s="102"/>
      <c r="CE43" s="102"/>
      <c r="CF43" s="102"/>
      <c r="CG43" s="102"/>
      <c r="CH43" s="102"/>
      <c r="CI43" s="102"/>
      <c r="CR43" s="1730" t="s">
        <v>14107</v>
      </c>
      <c r="CS43" s="1730"/>
    </row>
    <row r="44" spans="1:103" ht="14.15" customHeight="1">
      <c r="V44" s="102"/>
      <c r="W44" s="102"/>
      <c r="X44" s="102"/>
      <c r="BT44" s="130"/>
      <c r="BU44" s="130"/>
      <c r="BV44" s="130"/>
      <c r="BW44" s="130"/>
      <c r="CC44" s="102"/>
      <c r="CD44" s="102"/>
      <c r="CE44" s="102"/>
      <c r="CF44" s="102"/>
      <c r="CG44" s="102"/>
      <c r="CH44" s="102"/>
      <c r="CI44" s="102"/>
      <c r="CR44" t="s">
        <v>14074</v>
      </c>
      <c r="CS44" t="e">
        <f>BZ27*AQ27*BK27/1000000</f>
        <v>#VALUE!</v>
      </c>
    </row>
    <row r="45" spans="1:103" ht="14.15" customHeight="1">
      <c r="V45" s="102"/>
      <c r="W45" s="102"/>
      <c r="X45" s="102"/>
      <c r="BT45" s="130"/>
      <c r="BU45" s="130"/>
      <c r="BV45" s="130"/>
      <c r="BW45" s="130"/>
      <c r="CC45" s="102"/>
      <c r="CD45" s="102"/>
      <c r="CE45" s="102"/>
      <c r="CF45" s="102"/>
      <c r="CG45" s="102"/>
      <c r="CH45" s="102"/>
      <c r="CI45" s="102"/>
      <c r="CR45" t="s">
        <v>14092</v>
      </c>
      <c r="CS45">
        <f>_xlfn.IFNA(VLOOKUP('ASHP Equipment Information'!D19,References!BH33:BM41,6,),0)</f>
        <v>0</v>
      </c>
    </row>
    <row r="46" spans="1:103" ht="14.15" customHeight="1">
      <c r="V46" s="102"/>
      <c r="W46" s="102"/>
      <c r="X46" s="102"/>
      <c r="BT46" s="130"/>
      <c r="BU46" s="130"/>
      <c r="BV46" s="130"/>
      <c r="BW46" s="130"/>
      <c r="CC46" s="102"/>
      <c r="CD46" s="102"/>
      <c r="CE46" s="102"/>
      <c r="CF46" s="102"/>
      <c r="CG46" s="102"/>
      <c r="CH46" s="102"/>
      <c r="CI46" s="102"/>
      <c r="CR46" t="s">
        <v>14093</v>
      </c>
      <c r="CS46" t="e">
        <f>(CS44*1000)/(M27*CS45+1E-20)</f>
        <v>#VALUE!</v>
      </c>
    </row>
    <row r="47" spans="1:103" ht="14.15" customHeight="1">
      <c r="V47" s="102"/>
      <c r="W47" s="102"/>
      <c r="X47" s="102"/>
      <c r="BT47" s="130"/>
      <c r="BU47" s="130"/>
      <c r="BV47" s="130"/>
      <c r="BW47" s="130"/>
      <c r="CC47" s="102"/>
      <c r="CD47" s="102"/>
      <c r="CE47" s="102"/>
      <c r="CF47" s="102"/>
      <c r="CG47" s="102"/>
      <c r="CH47" s="102"/>
      <c r="CI47" s="102"/>
      <c r="CR47" t="s">
        <v>14094</v>
      </c>
      <c r="CS47" t="e">
        <f>AP27*BY27*BJ27/1000000</f>
        <v>#VALUE!</v>
      </c>
    </row>
    <row r="48" spans="1:103" ht="14.15" customHeight="1">
      <c r="V48" s="102"/>
      <c r="W48" s="102"/>
      <c r="X48" s="102"/>
      <c r="BT48" s="130"/>
      <c r="BU48" s="130"/>
      <c r="BV48" s="130"/>
      <c r="BW48" s="130"/>
      <c r="CC48" s="102"/>
      <c r="CD48" s="102"/>
      <c r="CE48" s="102"/>
      <c r="CF48" s="102"/>
      <c r="CG48" s="102"/>
      <c r="CH48" s="102"/>
      <c r="CI48" s="102"/>
      <c r="CR48" t="s">
        <v>14108</v>
      </c>
      <c r="CS48" t="e">
        <f>CS47*1000/I27</f>
        <v>#VALUE!</v>
      </c>
    </row>
    <row r="49" spans="1:97" ht="14.15" customHeight="1" thickBot="1">
      <c r="V49" s="102"/>
      <c r="W49" s="102"/>
      <c r="X49" s="102"/>
      <c r="BT49" s="130"/>
      <c r="BU49" s="130"/>
      <c r="BV49" s="130"/>
      <c r="BW49" s="130"/>
      <c r="CC49" s="102"/>
      <c r="CD49" s="102"/>
      <c r="CE49" s="102"/>
      <c r="CF49" s="102"/>
      <c r="CG49" s="102"/>
      <c r="CH49" s="102"/>
      <c r="CI49" s="102"/>
      <c r="CR49" t="s">
        <v>14109</v>
      </c>
      <c r="CS49" t="e">
        <f>CS47*1000/(BH27)</f>
        <v>#VALUE!</v>
      </c>
    </row>
    <row r="50" spans="1:97" ht="28.5" customHeight="1" thickBot="1">
      <c r="AJ50" s="1055" t="s">
        <v>3486</v>
      </c>
      <c r="AK50" s="1056" t="s">
        <v>3489</v>
      </c>
      <c r="AL50" s="1056" t="s">
        <v>3485</v>
      </c>
      <c r="AM50" s="1056" t="s">
        <v>3487</v>
      </c>
      <c r="AN50" s="1180" t="s">
        <v>3488</v>
      </c>
      <c r="AO50" s="1744" t="s">
        <v>12853</v>
      </c>
      <c r="AP50" s="1745"/>
      <c r="BG50" s="353"/>
      <c r="BH50" s="353"/>
      <c r="CB50" t="s">
        <v>2471</v>
      </c>
      <c r="CC50" t="s">
        <v>489</v>
      </c>
      <c r="CD50" t="s">
        <v>13925</v>
      </c>
      <c r="CE50" t="s">
        <v>13918</v>
      </c>
      <c r="CF50" t="s">
        <v>2472</v>
      </c>
      <c r="CG50" t="s">
        <v>13924</v>
      </c>
      <c r="CH50" t="s">
        <v>13925</v>
      </c>
      <c r="CI50" t="s">
        <v>13918</v>
      </c>
    </row>
    <row r="51" spans="1:97" ht="14.15" customHeight="1" thickBot="1">
      <c r="A51" t="s">
        <v>904</v>
      </c>
      <c r="J51" s="102"/>
      <c r="K51" s="102"/>
      <c r="L51" s="102"/>
      <c r="AJ51" s="1057">
        <f>SUM(AK56:AK65)</f>
        <v>0</v>
      </c>
      <c r="AK51" s="1058">
        <f>SUM('ASHP Equipment Information'!L11,'A2WHP Equipment Information'!K11)</f>
        <v>0</v>
      </c>
      <c r="AL51" s="1058">
        <f>IF(AK51="","",(IF(AJ51&lt;References!$F$31,Qualifying_Index!AJ51,References!F31)))</f>
        <v>0</v>
      </c>
      <c r="AM51" s="1058">
        <f>IF(AL51="","",IF(AL51&lt;AJ51,AL51,SUM(AL56:AL65)))</f>
        <v>0</v>
      </c>
      <c r="AN51" s="1066" t="e">
        <f>IF(AJ27="",IF(AJ51/AK51&gt;0.7,0.7,1),1)</f>
        <v>#DIV/0!</v>
      </c>
      <c r="AO51" s="1181">
        <f>IF(SUM(AK56:AK60)=SUM(AL56:AL60),1,(SUM(AL56:AL60)/AK51))</f>
        <v>1</v>
      </c>
      <c r="AP51" s="1123" t="e">
        <f>AO51=AN51</f>
        <v>#DIV/0!</v>
      </c>
      <c r="CB51" s="1321" t="s">
        <v>144</v>
      </c>
      <c r="CC51" s="1322">
        <f>IFERROR(((AP27/1000)*(1/J27)*BY27*BJ27),0)</f>
        <v>0</v>
      </c>
      <c r="CD51" s="1322">
        <f>IFERROR(((AP27/1000)*(1/BH27)*BY27*BJ27)+BS27,0)</f>
        <v>0</v>
      </c>
      <c r="CE51" s="1323">
        <f>CC51-CD51</f>
        <v>0</v>
      </c>
      <c r="CF51" s="1343" t="s">
        <v>144</v>
      </c>
      <c r="CG51" s="1322">
        <f>IFERROR(((AQ27/1000)*(1/L27)*(1/References!$E$12)*BZ27*BK27*N27),0)</f>
        <v>0</v>
      </c>
      <c r="CH51" s="1322">
        <f>IFERROR(((AQ27/1000)*(1/BI27)*(1/References!$E$12)*BZ27*BK27*N27+BT27),0)</f>
        <v>0</v>
      </c>
      <c r="CI51" s="1323">
        <f>CG51-CH51</f>
        <v>0</v>
      </c>
    </row>
    <row r="52" spans="1:97" ht="14.15" customHeight="1">
      <c r="B52" s="98"/>
      <c r="C52" s="98"/>
      <c r="D52" s="98"/>
      <c r="E52" s="98"/>
      <c r="F52" s="434"/>
      <c r="G52" s="110"/>
      <c r="H52" s="98"/>
      <c r="I52" s="98"/>
      <c r="J52" s="110"/>
      <c r="K52" s="98"/>
      <c r="L52" s="110"/>
      <c r="M52" s="98"/>
      <c r="N52" s="98"/>
      <c r="O52" s="98"/>
      <c r="P52" s="98"/>
      <c r="Q52" s="98"/>
      <c r="R52" s="98"/>
      <c r="S52" s="98"/>
      <c r="T52" s="98"/>
      <c r="U52" s="98"/>
      <c r="V52" s="98"/>
      <c r="W52" s="98"/>
      <c r="X52" s="98"/>
      <c r="CB52" s="645" t="s">
        <v>146</v>
      </c>
      <c r="CC52" s="2">
        <f>IFERROR(((AP28/1000)*(1/J28)*BY28*BJ28),0)</f>
        <v>0</v>
      </c>
      <c r="CD52" s="2">
        <f>IFERROR(((AP28/1000)*(1/BH28)*BY28*BJ28)+BS28,0)</f>
        <v>0</v>
      </c>
      <c r="CE52" s="1342">
        <f t="shared" ref="CE52:CE55" si="25">CC52-CD52</f>
        <v>0</v>
      </c>
      <c r="CF52" s="288" t="s">
        <v>146</v>
      </c>
      <c r="CG52" s="2">
        <f>IFERROR(((AQ28/1000)*(1/L28)*(1/References!$E$12)*BZ28*BK28*N28),0)</f>
        <v>0</v>
      </c>
      <c r="CH52" s="2">
        <f>IFERROR(((AQ28/1000)*(1/BI28)*(1/References!$E$12)*BZ28*BK28*N28+BT28),0)</f>
        <v>0</v>
      </c>
      <c r="CI52" s="1342"/>
    </row>
    <row r="53" spans="1:97" ht="14.15" customHeight="1" thickBot="1">
      <c r="A53" t="s">
        <v>270</v>
      </c>
      <c r="B53" s="98" t="s">
        <v>662</v>
      </c>
      <c r="C53" s="98" t="s">
        <v>905</v>
      </c>
      <c r="D53" s="98"/>
      <c r="E53" s="98" t="s">
        <v>906</v>
      </c>
      <c r="F53" s="434" t="s">
        <v>907</v>
      </c>
      <c r="G53" s="98" t="s">
        <v>908</v>
      </c>
      <c r="H53" s="98" t="s">
        <v>12</v>
      </c>
      <c r="I53" s="98" t="s">
        <v>14</v>
      </c>
      <c r="J53" s="98" t="s">
        <v>849</v>
      </c>
      <c r="K53" s="98" t="s">
        <v>909</v>
      </c>
      <c r="L53" s="98" t="s">
        <v>3154</v>
      </c>
      <c r="M53" s="98" t="s">
        <v>3155</v>
      </c>
      <c r="N53" s="98" t="s">
        <v>910</v>
      </c>
      <c r="O53" s="98" t="s">
        <v>911</v>
      </c>
      <c r="P53" s="98" t="s">
        <v>918</v>
      </c>
      <c r="Q53" s="98"/>
      <c r="R53" s="98"/>
      <c r="S53" s="98"/>
      <c r="T53" s="98"/>
      <c r="U53" s="98"/>
      <c r="V53" s="98"/>
      <c r="W53" s="98" t="s">
        <v>212</v>
      </c>
      <c r="X53" s="98" t="s">
        <v>285</v>
      </c>
      <c r="CB53" s="645" t="s">
        <v>155</v>
      </c>
      <c r="CC53" s="2">
        <f>IFERROR(((AP29/1000)*(1/J29)*BY29*BJ29),0)</f>
        <v>0</v>
      </c>
      <c r="CD53" s="2">
        <f>IFERROR(((AP29/1000)*(1/BH29)*BY29*BJ29)+BS29,0)</f>
        <v>0</v>
      </c>
      <c r="CE53" s="1342">
        <f t="shared" si="25"/>
        <v>0</v>
      </c>
      <c r="CF53" s="288" t="s">
        <v>155</v>
      </c>
      <c r="CG53" s="2">
        <f>IFERROR(((AQ29/1000)*(1/L29)*(1/References!$E$12)*BZ29*BK29*N29),0)</f>
        <v>0</v>
      </c>
      <c r="CH53" s="2">
        <f>IFERROR(((AQ29/1000)*(1/BI29)*(1/References!$E$12)*BZ29*BK29*N29+BT29),0)</f>
        <v>0</v>
      </c>
      <c r="CI53" s="1342"/>
    </row>
    <row r="54" spans="1:97" ht="14.15" customHeight="1" thickBot="1">
      <c r="A54">
        <v>1</v>
      </c>
      <c r="B54" s="362">
        <f>'Smart T-Stats'!D21</f>
        <v>0</v>
      </c>
      <c r="C54" s="1762" t="str">
        <f>IF(B54&lt;&gt;0,INDEX(References!$C$80:$D$120,MATCH(B54,References!$C$80:$C$120,0),2),"")</f>
        <v/>
      </c>
      <c r="D54" s="1763"/>
      <c r="E54" s="432">
        <f>'Smart T-Stats'!G21</f>
        <v>0</v>
      </c>
      <c r="F54" s="362">
        <f>IF(Qualifying_Index!B54=0,0,IF(OR(E54=0,INDEX($S$27:$S$36,MATCH(E54,$A$27:$A$36,0))=""),36000,INDEX($S$27:$S$36,MATCH(E54,$A$27:$A$36,0))))</f>
        <v>0</v>
      </c>
      <c r="G54" s="362">
        <f>IF(Qualifying_Index!B54=0,0,IF(OR(E54=0,INDEX($T$27:$T$36,MATCH(E54,$A$27:$A$36,0))=""),36000,INDEX($T$27:$T$36,MATCH(E54,$A$27:$A$36,0))))</f>
        <v>0</v>
      </c>
      <c r="H54" s="101">
        <f>IF(Qualifying_Index!B54=0,0,IF(OR(E54=0,INDEX($V$27:$V$36,MATCH(E54,$A$27:$A$36,0))=""),References!$L$8,INDEX($V$27:$V$36,MATCH(E54,$A$27:$A$36,0))))</f>
        <v>0</v>
      </c>
      <c r="I54" s="101">
        <f>IF(Qualifying_Index!B54=0,0,IF(OR(E54=0,INDEX($V$27:$V$36,MATCH(E54,$A$27:$A$36,0))=""),8.2,INDEX($X$27:$X$36,MATCH(E54,$A$27:$A$36,0))))</f>
        <v>0</v>
      </c>
      <c r="J54" s="435">
        <f>IF('Smart T-Stats'!G21="",0,INDEX(Qualifying_Index!$BY$27:$BY$36,MATCH('Smart T-Stats'!G21,Qualifying_Index!$A$27:$A$36,0)))</f>
        <v>0</v>
      </c>
      <c r="K54" s="435">
        <f>IF('Smart T-Stats'!G21="",0,INDEX($BZ$27:$BZ$36,MATCH('Smart T-Stats'!G21,Qualifying_Index!$A$27:$A$36,0)))</f>
        <v>0</v>
      </c>
      <c r="L54" s="435">
        <f>IF(C54&lt;&gt;"",IF(C54="Learning",References!$D$47,References!$D$49),0)</f>
        <v>0</v>
      </c>
      <c r="M54" s="435">
        <f>IF(C54&lt;&gt;"",IF(C54="Learning",References!$D$48,References!$D$50),0)</f>
        <v>0</v>
      </c>
      <c r="N54" s="433">
        <f>IF(C54&lt;&gt;"",((F54/12000)*(12/H54)*J54*L54)+((G54/12000)*(12/I54)*K54*M54),0)</f>
        <v>0</v>
      </c>
      <c r="O54" s="433">
        <f>N54*References!$E$12/1000</f>
        <v>0</v>
      </c>
      <c r="P54" s="101">
        <f>N54*References!$A$12</f>
        <v>0</v>
      </c>
      <c r="Q54" s="1741" t="str">
        <f>IF('Smart T-Stats'!H21="","",IF(References!$C$33=TRUE,"HP Thermostat",IF(OR(RIGHT('Smart T-Stats'!H21,2)="HP",'Smart T-Stats'!I21="Electric Heat"),"CH Thermostat Heating Cooling","CH Thermostat Cooling")))</f>
        <v/>
      </c>
      <c r="R54" s="1742"/>
      <c r="S54" s="1743"/>
      <c r="T54" s="1741" t="str">
        <f t="shared" ref="T54:T63" si="26">IF(Q54="","",IF(LEFT(Q54)="HP",Q54,IF(RIGHT(Q54,9)="t Cooling",IF(C54="Learning","Learning for Cooling","Connected for Cooling"),IF(C54="Learning","Learning for Heating and Cooling","Connected for Heating and Cooling"))))</f>
        <v/>
      </c>
      <c r="U54" s="1742"/>
      <c r="V54" s="1743"/>
      <c r="W54" s="101" t="str">
        <f>IF(T54="","",INDEX(References!$AJ$33:$AJ$45,MATCH(T54,References!$AE$33:$AE$47,0)))</f>
        <v/>
      </c>
      <c r="X54" s="101" t="str">
        <f>IF(C54="","",IF(C54="Learning",0,INDEX(References!$D$42:$D$44,MATCH('Smart T-Stats'!J21,References!$C$42:$C$44,0))))</f>
        <v/>
      </c>
      <c r="AK54" s="1733" t="s">
        <v>3495</v>
      </c>
      <c r="AL54" s="1734"/>
      <c r="CB54" s="645" t="s">
        <v>2624</v>
      </c>
      <c r="CC54" s="2">
        <f>IFERROR(((AP30/1000)*(1/J30)*BY30*BJ30),0)</f>
        <v>0</v>
      </c>
      <c r="CD54" s="2">
        <f>IFERROR(((AP30/1000)*(1/BH30)*BY30*BJ30)+BS30,0)</f>
        <v>0</v>
      </c>
      <c r="CE54" s="1342">
        <f t="shared" si="25"/>
        <v>0</v>
      </c>
      <c r="CF54" s="288" t="s">
        <v>2624</v>
      </c>
      <c r="CG54" s="2">
        <f>IFERROR(((AQ30/1000)*(1/L30)*(1/References!$E$12)*BZ30*BK30*N30),0)</f>
        <v>0</v>
      </c>
      <c r="CH54" s="2">
        <f>IFERROR(((AQ30/1000)*(1/BI30)*(1/References!$E$12)*BZ30*BK30*N30+BT30),0)</f>
        <v>0</v>
      </c>
      <c r="CI54" s="1342"/>
    </row>
    <row r="55" spans="1:97" ht="14.15" customHeight="1" thickBot="1">
      <c r="A55">
        <v>2</v>
      </c>
      <c r="B55" s="362">
        <f>'Smart T-Stats'!D22</f>
        <v>0</v>
      </c>
      <c r="C55" s="1762" t="str">
        <f>IF(B55&lt;&gt;0,INDEX(References!$C$80:$D$120,MATCH(B55,References!$C$80:$C$120,0),2),"")</f>
        <v/>
      </c>
      <c r="D55" s="1763"/>
      <c r="E55" s="432">
        <f>'Smart T-Stats'!G22</f>
        <v>0</v>
      </c>
      <c r="F55" s="362">
        <f>IF(Qualifying_Index!B55=0,0,IF(OR(E55=0,INDEX($S$27:$S$36,MATCH(E55,$A$27:$A$36,0))=""),36000,INDEX($S$27:$S$36,MATCH(E55,$A$27:$A$36,0))))</f>
        <v>0</v>
      </c>
      <c r="G55" s="362">
        <f>IF(Qualifying_Index!B55=0,0,IF(OR(E55=0,INDEX($T$27:$T$36,MATCH(E55,$A$27:$A$36,0))=""),36000,INDEX($T$27:$T$36,MATCH(E55,$A$27:$A$36,0))))</f>
        <v>0</v>
      </c>
      <c r="H55" s="101">
        <f>IF(Qualifying_Index!B55=0,0,IF(OR(E55=0,INDEX($V$27:$V$36,MATCH(E55,$A$27:$A$36,0))=""),References!$L$8,INDEX($V$27:$V$36,MATCH(E55,$A$27:$A$36,0))))</f>
        <v>0</v>
      </c>
      <c r="I55" s="101">
        <f>IF(Qualifying_Index!B55=0,0,IF(OR(E55=0,INDEX($V$27:$V$36,MATCH(E55,$A$27:$A$36,0))=""),8.2,INDEX($X$27:$X$36,MATCH(E55,$A$27:$A$36,0))))</f>
        <v>0</v>
      </c>
      <c r="J55" s="435">
        <f>IF('Smart T-Stats'!G22="",0,INDEX(Qualifying_Index!$BY$27:$BY$36,MATCH('Smart T-Stats'!G22,Qualifying_Index!$A$27:$A$36,0)))</f>
        <v>0</v>
      </c>
      <c r="K55" s="435">
        <f>IF('Smart T-Stats'!G22="",0,INDEX($BZ$27:$BZ$36,MATCH('Smart T-Stats'!G22,Qualifying_Index!$A$27:$A$36,0)))</f>
        <v>0</v>
      </c>
      <c r="L55" s="435">
        <f>IF(C55&lt;&gt;"",IF(C55="Learning",References!$D$47,References!$D$49),0)</f>
        <v>0</v>
      </c>
      <c r="M55" s="435">
        <f>IF(C55&lt;&gt;"",IF(C55="Learning",References!$D$48,References!$D$50),0)</f>
        <v>0</v>
      </c>
      <c r="N55" s="433">
        <f t="shared" ref="N55:N63" si="27">IF(C55&lt;&gt;"",((F55/12000)*(12/H55)*J55*L55)+((G55/12000)*(12/I55)*K55*M55),0)</f>
        <v>0</v>
      </c>
      <c r="O55" s="433">
        <f>N55*References!$E$12/1000</f>
        <v>0</v>
      </c>
      <c r="P55" s="101">
        <f>N55*References!$A$12</f>
        <v>0</v>
      </c>
      <c r="Q55" s="997" t="str">
        <f>IF('Smart T-Stats'!H22="","",IF(References!$C$33=TRUE,"HP Thermostat",IF(OR(RIGHT('Smart T-Stats'!H22,2)="HP",'Smart T-Stats'!I22="Electric Heat"),"CH Thermostat Heating Cooling","CH Thermostat Cooling")))</f>
        <v/>
      </c>
      <c r="R55" s="998"/>
      <c r="S55" s="999"/>
      <c r="T55" s="997" t="str">
        <f t="shared" si="26"/>
        <v/>
      </c>
      <c r="U55" s="998"/>
      <c r="V55" s="999"/>
      <c r="W55" s="101" t="str">
        <f>IF(T55="","",INDEX(References!$AJ$33:$AJ$45,MATCH(T55,References!$AE$33:$AE$47,0)))</f>
        <v/>
      </c>
      <c r="X55" s="433" t="str">
        <f>IF(C55="","",IF(C55="Learning",0,INDEX(References!$D$42:$D$44,MATCH('Smart T-Stats'!J22,References!$C$42:$C$44,0))))</f>
        <v/>
      </c>
      <c r="AK55" s="1369" t="s">
        <v>2155</v>
      </c>
      <c r="AL55" s="1369" t="s">
        <v>3490</v>
      </c>
      <c r="CB55" s="645" t="s">
        <v>174</v>
      </c>
      <c r="CC55" s="2">
        <f>IFERROR(((AP31/1000)*(1/J31)*BY31*BJ31),0)</f>
        <v>0</v>
      </c>
      <c r="CD55" s="2">
        <f>IFERROR(((AP31/1000)*(1/BH31)*BY31*BJ31)+BS31,0)</f>
        <v>0</v>
      </c>
      <c r="CE55" s="1342">
        <f t="shared" si="25"/>
        <v>0</v>
      </c>
      <c r="CF55" s="288" t="s">
        <v>174</v>
      </c>
      <c r="CG55" s="2">
        <f>IFERROR(((AQ31/1000)*(1/L31)*(1/References!$E$12)*BZ31*BK31*N31),0)</f>
        <v>0</v>
      </c>
      <c r="CH55" s="2">
        <f>IFERROR(((AQ31/1000)*(1/BI31)*(1/References!$E$12)*BZ31*BK31*N31+BT31),0)</f>
        <v>0</v>
      </c>
      <c r="CI55" s="1342"/>
    </row>
    <row r="56" spans="1:97" ht="14.15" customHeight="1" thickBot="1">
      <c r="A56">
        <v>3</v>
      </c>
      <c r="B56" s="362">
        <f>'Smart T-Stats'!D23</f>
        <v>0</v>
      </c>
      <c r="C56" s="1762" t="str">
        <f>IF(B56&lt;&gt;0,INDEX(References!$C$80:$D$120,MATCH(B56,References!$C$80:$C$120,0),2),"")</f>
        <v/>
      </c>
      <c r="D56" s="1763"/>
      <c r="E56" s="432">
        <f>'Smart T-Stats'!G23</f>
        <v>0</v>
      </c>
      <c r="F56" s="362">
        <f>IF(Qualifying_Index!B56=0,0,IF(OR(E56=0,INDEX($S$27:$S$36,MATCH(E56,$A$27:$A$36,0))=""),36000,INDEX($S$27:$S$36,MATCH(E56,$A$27:$A$36,0))))</f>
        <v>0</v>
      </c>
      <c r="G56" s="362">
        <f>IF(Qualifying_Index!B56=0,0,IF(OR(E56=0,INDEX($T$27:$T$36,MATCH(E56,$A$27:$A$36,0))=""),36000,INDEX($T$27:$T$36,MATCH(E56,$A$27:$A$36,0))))</f>
        <v>0</v>
      </c>
      <c r="H56" s="101">
        <f>IF(Qualifying_Index!B56=0,0,IF(OR(E56=0,INDEX($V$27:$V$36,MATCH(E56,$A$27:$A$36,0))=""),References!$L$8,INDEX($V$27:$V$36,MATCH(E56,$A$27:$A$36,0))))</f>
        <v>0</v>
      </c>
      <c r="I56" s="101">
        <f>IF(Qualifying_Index!B56=0,0,IF(OR(E56=0,INDEX($V$27:$V$36,MATCH(E56,$A$27:$A$36,0))=""),8.2,INDEX($X$27:$X$36,MATCH(E56,$A$27:$A$36,0))))</f>
        <v>0</v>
      </c>
      <c r="J56" s="435">
        <f>IF('Smart T-Stats'!G23="",0,INDEX(Qualifying_Index!$BY$27:$BY$36,MATCH('Smart T-Stats'!G23,Qualifying_Index!$A$27:$A$36,0)))</f>
        <v>0</v>
      </c>
      <c r="K56" s="435">
        <f>IF('Smart T-Stats'!G23="",0,INDEX($BZ$27:$BZ$36,MATCH('Smart T-Stats'!G23,Qualifying_Index!$A$27:$A$36,0)))</f>
        <v>0</v>
      </c>
      <c r="L56" s="435">
        <f>IF(C56&lt;&gt;"",IF(C56="Learning",References!$D$47,References!$D$49),0)</f>
        <v>0</v>
      </c>
      <c r="M56" s="435">
        <f>IF(C56&lt;&gt;"",IF(C56="Learning",References!$D$48,References!$D$50),0)</f>
        <v>0</v>
      </c>
      <c r="N56" s="433">
        <f t="shared" si="27"/>
        <v>0</v>
      </c>
      <c r="O56" s="433">
        <f>N56*References!$E$12/1000</f>
        <v>0</v>
      </c>
      <c r="P56" s="101">
        <f>N56*References!$A$12</f>
        <v>0</v>
      </c>
      <c r="Q56" s="997" t="str">
        <f>IF('Smart T-Stats'!H23="","",IF(References!$C$33=TRUE,"HP Thermostat",IF(OR(RIGHT('Smart T-Stats'!H23,2)="HP",'Smart T-Stats'!I23="Electric Heat"),"CH Thermostat Heating Cooling","CH Thermostat Cooling")))</f>
        <v/>
      </c>
      <c r="R56" s="998"/>
      <c r="S56" s="999"/>
      <c r="T56" s="997" t="str">
        <f t="shared" si="26"/>
        <v/>
      </c>
      <c r="U56" s="998"/>
      <c r="V56" s="999"/>
      <c r="W56" s="101" t="str">
        <f>IF(T56="","",INDEX(References!$AJ$33:$AJ$45,MATCH(T56,References!$AE$33:$AE$47,0)))</f>
        <v/>
      </c>
      <c r="X56" s="101" t="str">
        <f>IF(C56="","",IF(C56="Learning",0,INDEX(References!$D$42:$D$44,MATCH('Smart T-Stats'!J23,References!$C$42:$C$44,0))))</f>
        <v/>
      </c>
      <c r="AJ56" s="1781" t="s">
        <v>164</v>
      </c>
      <c r="AK56" s="1321" t="str">
        <f>IF(AK27="","",AK27)</f>
        <v/>
      </c>
      <c r="AL56" s="1323" t="str">
        <f>IF(AK56="","",IF($AJ$51&gt;$AK$51,(($AK$51/COUNT($AK$56:$AK$65))*$AN$51),IF($AN$51=0.7,($AK$51*$AN$51)/COUNT($AK$56:$AK$65),AK56)))</f>
        <v/>
      </c>
      <c r="CB56" s="646" t="s">
        <v>13921</v>
      </c>
      <c r="CC56" s="282">
        <f>SUM(CC51:CC55)</f>
        <v>0</v>
      </c>
      <c r="CD56" s="282">
        <f t="shared" ref="CD56:CG56" si="28">SUM(CD51:CD55)</f>
        <v>0</v>
      </c>
      <c r="CE56" s="1123">
        <f t="shared" si="28"/>
        <v>0</v>
      </c>
      <c r="CF56" s="1344" t="s">
        <v>13921</v>
      </c>
      <c r="CG56" s="282">
        <f t="shared" si="28"/>
        <v>0</v>
      </c>
      <c r="CH56" s="282">
        <f t="shared" ref="CH56" si="29">SUM(CH51:CH55)</f>
        <v>0</v>
      </c>
      <c r="CI56" s="1123">
        <f t="shared" ref="CI56" si="30">SUM(CI51:CI55)</f>
        <v>0</v>
      </c>
    </row>
    <row r="57" spans="1:97" ht="14.15" customHeight="1">
      <c r="A57">
        <v>4</v>
      </c>
      <c r="B57" s="362">
        <f>'Smart T-Stats'!D24</f>
        <v>0</v>
      </c>
      <c r="C57" s="1762" t="str">
        <f>IF(B57&lt;&gt;0,INDEX(References!$C$80:$D$120,MATCH(B57,References!$C$80:$C$120,0),2),"")</f>
        <v/>
      </c>
      <c r="D57" s="1763"/>
      <c r="E57" s="432">
        <f>'Smart T-Stats'!G24</f>
        <v>0</v>
      </c>
      <c r="F57" s="362">
        <f>IF(Qualifying_Index!B57=0,0,IF(OR(E57=0,INDEX($S$27:$S$36,MATCH(E57,$A$27:$A$36,0))=""),36000,INDEX($S$27:$S$36,MATCH(E57,$A$27:$A$36,0))))</f>
        <v>0</v>
      </c>
      <c r="G57" s="362">
        <f>IF(Qualifying_Index!B57=0,0,IF(OR(E57=0,INDEX($T$27:$T$36,MATCH(E57,$A$27:$A$36,0))=""),36000,INDEX($T$27:$T$36,MATCH(E57,$A$27:$A$36,0))))</f>
        <v>0</v>
      </c>
      <c r="H57" s="101">
        <f>IF(Qualifying_Index!B57=0,0,IF(OR(E57=0,INDEX($V$27:$V$36,MATCH(E57,$A$27:$A$36,0))=""),References!$L$8,INDEX($V$27:$V$36,MATCH(E57,$A$27:$A$36,0))))</f>
        <v>0</v>
      </c>
      <c r="I57" s="101">
        <f>IF(Qualifying_Index!B57=0,0,IF(OR(E57=0,INDEX($V$27:$V$36,MATCH(E57,$A$27:$A$36,0))=""),8.2,INDEX($X$27:$X$36,MATCH(E57,$A$27:$A$36,0))))</f>
        <v>0</v>
      </c>
      <c r="J57" s="435">
        <f>IF('Smart T-Stats'!G24="",0,INDEX(Qualifying_Index!$BY$27:$BY$36,MATCH('Smart T-Stats'!G24,Qualifying_Index!$A$27:$A$36,0)))</f>
        <v>0</v>
      </c>
      <c r="K57" s="435">
        <f>IF('Smart T-Stats'!G24="",0,INDEX($BZ$27:$BZ$36,MATCH('Smart T-Stats'!G24,Qualifying_Index!$A$27:$A$36,0)))</f>
        <v>0</v>
      </c>
      <c r="L57" s="435">
        <f>IF(C57&lt;&gt;"",IF(C57="Learning",References!$D$47,References!$D$49),0)</f>
        <v>0</v>
      </c>
      <c r="M57" s="435">
        <f>IF(C57&lt;&gt;"",IF(C57="Learning",References!$D$48,References!$D$50),0)</f>
        <v>0</v>
      </c>
      <c r="N57" s="433">
        <f t="shared" si="27"/>
        <v>0</v>
      </c>
      <c r="O57" s="433">
        <f>N57*References!$E$12/1000</f>
        <v>0</v>
      </c>
      <c r="P57" s="101">
        <f>N57*References!$A$12</f>
        <v>0</v>
      </c>
      <c r="Q57" s="997" t="str">
        <f>IF('Smart T-Stats'!H24="","",IF(References!$C$33=TRUE,"HP Thermostat",IF(OR(RIGHT('Smart T-Stats'!H24,2)="HP",'Smart T-Stats'!I24="Electric Heat"),"CH Thermostat Heating Cooling","CH Thermostat Cooling")))</f>
        <v/>
      </c>
      <c r="R57" s="998"/>
      <c r="S57" s="999"/>
      <c r="T57" s="997" t="str">
        <f t="shared" si="26"/>
        <v/>
      </c>
      <c r="U57" s="998"/>
      <c r="V57" s="999"/>
      <c r="W57" s="101" t="str">
        <f>IF(T57="","",INDEX(References!$AJ$33:$AJ$45,MATCH(T57,References!$AE$33:$AE$47,0)))</f>
        <v/>
      </c>
      <c r="X57" s="101" t="str">
        <f>IF(C57="","",IF(C57="Learning",0,INDEX(References!$D$42:$D$44,MATCH('Smart T-Stats'!J24,References!$C$42:$C$44,0))))</f>
        <v/>
      </c>
      <c r="AJ57" s="1782"/>
      <c r="AK57" s="645" t="str">
        <f>IF(AK28="","",AK28)</f>
        <v/>
      </c>
      <c r="AL57" s="1342" t="str">
        <f t="shared" ref="AL57:AL65" si="31">IF(AK57="","",IF($AJ$51&gt;$AK$51,(($AK$51/COUNT($AK$56:$AK$65))*$AN$51),IF($AN$51=0.7,($AK$51*$AN$51)/COUNT($AK$56:$AK$65),AK57)))</f>
        <v/>
      </c>
    </row>
    <row r="58" spans="1:97" ht="14.15" customHeight="1">
      <c r="A58">
        <v>5</v>
      </c>
      <c r="B58" s="362">
        <f>'Smart T-Stats'!D25</f>
        <v>0</v>
      </c>
      <c r="C58" s="1762" t="str">
        <f>IF(B58&lt;&gt;0,INDEX(References!$C$80:$D$120,MATCH(B58,References!$C$80:$C$120,0),2),"")</f>
        <v/>
      </c>
      <c r="D58" s="1763"/>
      <c r="E58" s="432">
        <f>'Smart T-Stats'!G25</f>
        <v>0</v>
      </c>
      <c r="F58" s="362">
        <f>IF(Qualifying_Index!B58=0,0,IF(OR(E58=0,INDEX($S$27:$S$36,MATCH(E58,$A$27:$A$36,0))=""),36000,INDEX($S$27:$S$36,MATCH(E58,$A$27:$A$36,0))))</f>
        <v>0</v>
      </c>
      <c r="G58" s="362">
        <f>IF(Qualifying_Index!B58=0,0,IF(OR(E58=0,INDEX($T$27:$T$36,MATCH(E58,$A$27:$A$36,0))=""),36000,INDEX($T$27:$T$36,MATCH(E58,$A$27:$A$36,0))))</f>
        <v>0</v>
      </c>
      <c r="H58" s="101">
        <f>IF(Qualifying_Index!B58=0,0,IF(OR(E58=0,INDEX($V$27:$V$36,MATCH(E58,$A$27:$A$36,0))=""),References!$L$8,INDEX($V$27:$V$36,MATCH(E58,$A$27:$A$36,0))))</f>
        <v>0</v>
      </c>
      <c r="I58" s="101">
        <f>IF(Qualifying_Index!B58=0,0,IF(OR(E58=0,INDEX($V$27:$V$36,MATCH(E58,$A$27:$A$36,0))=""),8.2,INDEX($X$27:$X$36,MATCH(E58,$A$27:$A$36,0))))</f>
        <v>0</v>
      </c>
      <c r="J58" s="435">
        <f>IF('Smart T-Stats'!G25="",0,INDEX(Qualifying_Index!$BY$27:$BY$36,MATCH('Smart T-Stats'!G25,Qualifying_Index!$A$27:$A$36,0)))</f>
        <v>0</v>
      </c>
      <c r="K58" s="435">
        <f>IF('Smart T-Stats'!G25="",0,INDEX($BZ$27:$BZ$36,MATCH('Smart T-Stats'!G25,Qualifying_Index!$A$27:$A$36,0)))</f>
        <v>0</v>
      </c>
      <c r="L58" s="435">
        <f>IF(C58&lt;&gt;"",IF(C58="Learning",References!$D$47,References!$D$49),0)</f>
        <v>0</v>
      </c>
      <c r="M58" s="435">
        <f>IF(C58&lt;&gt;"",IF(C58="Learning",References!$D$48,References!$D$50),0)</f>
        <v>0</v>
      </c>
      <c r="N58" s="433">
        <f t="shared" si="27"/>
        <v>0</v>
      </c>
      <c r="O58" s="433">
        <f>N58*References!$E$12/1000</f>
        <v>0</v>
      </c>
      <c r="P58" s="101">
        <f>N58*References!$A$12</f>
        <v>0</v>
      </c>
      <c r="Q58" s="997" t="str">
        <f>IF('Smart T-Stats'!H25="","",IF(References!$C$33=TRUE,"HP Thermostat",IF(OR(RIGHT('Smart T-Stats'!H25,2)="HP",'Smart T-Stats'!I25="Electric Heat"),"CH Thermostat Heating Cooling","CH Thermostat Cooling")))</f>
        <v/>
      </c>
      <c r="R58" s="998"/>
      <c r="S58" s="999"/>
      <c r="T58" s="997" t="str">
        <f t="shared" si="26"/>
        <v/>
      </c>
      <c r="U58" s="998"/>
      <c r="V58" s="999"/>
      <c r="W58" s="101" t="str">
        <f>IF(T58="","",INDEX(References!$AJ$33:$AJ$45,MATCH(T58,References!$AE$33:$AE$47,0)))</f>
        <v/>
      </c>
      <c r="X58" s="101" t="str">
        <f>IF(C58="","",IF(C58="Learning",0,INDEX(References!$D$42:$D$44,MATCH('Smart T-Stats'!J25,References!$C$42:$C$44,0))))</f>
        <v/>
      </c>
      <c r="AJ58" s="1782"/>
      <c r="AK58" s="645" t="str">
        <f>IF(AK29="","",AK29)</f>
        <v/>
      </c>
      <c r="AL58" s="1342" t="str">
        <f t="shared" si="31"/>
        <v/>
      </c>
    </row>
    <row r="59" spans="1:97" ht="14.15" customHeight="1">
      <c r="A59">
        <v>6</v>
      </c>
      <c r="B59" s="362">
        <f>'Smart T-Stats'!D26</f>
        <v>0</v>
      </c>
      <c r="C59" s="1762" t="str">
        <f>IF(B59&lt;&gt;0,INDEX(References!$C$80:$D$120,MATCH(B59,References!$C$80:$C$120,0),2),"")</f>
        <v/>
      </c>
      <c r="D59" s="1763"/>
      <c r="E59" s="432">
        <f>'Smart T-Stats'!G26</f>
        <v>0</v>
      </c>
      <c r="F59" s="362">
        <f>IF(Qualifying_Index!B59=0,0,IF(OR(E59=0,INDEX($S$27:$S$36,MATCH(E59,$A$27:$A$36,0))=""),36000,INDEX($S$27:$S$36,MATCH(E59,$A$27:$A$36,0))))</f>
        <v>0</v>
      </c>
      <c r="G59" s="362">
        <f>IF(Qualifying_Index!B59=0,0,IF(OR(E59=0,INDEX($T$27:$T$36,MATCH(E59,$A$27:$A$36,0))=""),36000,INDEX($T$27:$T$36,MATCH(E59,$A$27:$A$36,0))))</f>
        <v>0</v>
      </c>
      <c r="H59" s="101">
        <f>IF(Qualifying_Index!B59=0,0,IF(OR(E59=0,INDEX($V$27:$V$36,MATCH(E59,$A$27:$A$36,0))=""),References!$L$8,INDEX($V$27:$V$36,MATCH(E59,$A$27:$A$36,0))))</f>
        <v>0</v>
      </c>
      <c r="I59" s="101">
        <f>IF(Qualifying_Index!B59=0,0,IF(OR(E59=0,INDEX($V$27:$V$36,MATCH(E59,$A$27:$A$36,0))=""),8.2,INDEX($X$27:$X$36,MATCH(E59,$A$27:$A$36,0))))</f>
        <v>0</v>
      </c>
      <c r="J59" s="435">
        <f>IF('Smart T-Stats'!G26="",0,INDEX(Qualifying_Index!$BY$27:$BY$36,MATCH('Smart T-Stats'!G26,Qualifying_Index!$A$27:$A$36,0)))</f>
        <v>0</v>
      </c>
      <c r="K59" s="435">
        <f>IF('Smart T-Stats'!G26="",0,INDEX($BZ$27:$BZ$36,MATCH('Smart T-Stats'!G26,Qualifying_Index!$A$27:$A$36,0)))</f>
        <v>0</v>
      </c>
      <c r="L59" s="435">
        <f>IF(C59&lt;&gt;"",IF(C59="Learning",References!$D$47,References!$D$49),0)</f>
        <v>0</v>
      </c>
      <c r="M59" s="435">
        <f>IF(C59&lt;&gt;"",IF(C59="Learning",References!$D$48,References!$D$50),0)</f>
        <v>0</v>
      </c>
      <c r="N59" s="433">
        <f t="shared" si="27"/>
        <v>0</v>
      </c>
      <c r="O59" s="433">
        <f>N59*References!$E$12/1000</f>
        <v>0</v>
      </c>
      <c r="P59" s="101">
        <f>N59*References!$A$12</f>
        <v>0</v>
      </c>
      <c r="Q59" s="997" t="str">
        <f>IF('Smart T-Stats'!H26="","",IF(References!$C$33=TRUE,"HP Thermostat",IF(OR(RIGHT('Smart T-Stats'!H26,2)="HP",'Smart T-Stats'!I26="Electric Heat"),"CH Thermostat Heating Cooling","CH Thermostat Cooling")))</f>
        <v/>
      </c>
      <c r="R59" s="998"/>
      <c r="S59" s="999"/>
      <c r="T59" s="997" t="str">
        <f t="shared" si="26"/>
        <v/>
      </c>
      <c r="U59" s="998"/>
      <c r="V59" s="999"/>
      <c r="W59" s="101" t="str">
        <f>IF(T59="","",INDEX(References!$AJ$33:$AJ$45,MATCH(T59,References!$AE$33:$AE$47,0)))</f>
        <v/>
      </c>
      <c r="X59" s="101" t="str">
        <f>IF(C59="","",IF(C59="Learning",0,INDEX(References!$D$42:$D$44,MATCH('Smart T-Stats'!J26,References!$C$42:$C$44,0))))</f>
        <v/>
      </c>
      <c r="AJ59" s="1782"/>
      <c r="AK59" s="645" t="str">
        <f>IF(AK30="","",AK30)</f>
        <v/>
      </c>
      <c r="AL59" s="1342" t="str">
        <f t="shared" si="31"/>
        <v/>
      </c>
    </row>
    <row r="60" spans="1:97" ht="14.15" customHeight="1" thickBot="1">
      <c r="A60">
        <v>7</v>
      </c>
      <c r="B60" s="362">
        <f>'Smart T-Stats'!D27</f>
        <v>0</v>
      </c>
      <c r="C60" s="1762" t="str">
        <f>IF(B60&lt;&gt;0,INDEX(References!$C$80:$D$120,MATCH(B60,References!$C$80:$C$120,0),2),"")</f>
        <v/>
      </c>
      <c r="D60" s="1763"/>
      <c r="E60" s="432">
        <f>'Smart T-Stats'!G27</f>
        <v>0</v>
      </c>
      <c r="F60" s="362">
        <f>IF(Qualifying_Index!B60=0,0,IF(OR(E60=0,INDEX($S$27:$S$36,MATCH(E60,$A$27:$A$36,0))=""),36000,INDEX($S$27:$S$36,MATCH(E60,$A$27:$A$36,0))))</f>
        <v>0</v>
      </c>
      <c r="G60" s="362">
        <f>IF(Qualifying_Index!B60=0,0,IF(OR(E60=0,INDEX($T$27:$T$36,MATCH(E60,$A$27:$A$36,0))=""),36000,INDEX($T$27:$T$36,MATCH(E60,$A$27:$A$36,0))))</f>
        <v>0</v>
      </c>
      <c r="H60" s="101">
        <f>IF(Qualifying_Index!B60=0,0,IF(OR(E60=0,INDEX($V$27:$V$36,MATCH(E60,$A$27:$A$36,0))=""),References!$L$8,INDEX($V$27:$V$36,MATCH(E60,$A$27:$A$36,0))))</f>
        <v>0</v>
      </c>
      <c r="I60" s="101">
        <f>IF(Qualifying_Index!B60=0,0,IF(OR(E60=0,INDEX($V$27:$V$36,MATCH(E60,$A$27:$A$36,0))=""),8.2,INDEX($X$27:$X$36,MATCH(E60,$A$27:$A$36,0))))</f>
        <v>0</v>
      </c>
      <c r="J60" s="435">
        <f>IF('Smart T-Stats'!G27="",0,INDEX(Qualifying_Index!$BY$27:$BY$36,MATCH('Smart T-Stats'!G27,Qualifying_Index!$A$27:$A$36,0)))</f>
        <v>0</v>
      </c>
      <c r="K60" s="435">
        <f>IF('Smart T-Stats'!G27="",0,INDEX($BZ$27:$BZ$36,MATCH('Smart T-Stats'!G27,Qualifying_Index!$A$27:$A$36,0)))</f>
        <v>0</v>
      </c>
      <c r="L60" s="435">
        <f>IF(C60&lt;&gt;"",IF(C60="Learning",References!$D$47,References!$D$49),0)</f>
        <v>0</v>
      </c>
      <c r="M60" s="435">
        <f>IF(C60&lt;&gt;"",IF(C60="Learning",References!$D$48,References!$D$50),0)</f>
        <v>0</v>
      </c>
      <c r="N60" s="433">
        <f t="shared" si="27"/>
        <v>0</v>
      </c>
      <c r="O60" s="433">
        <f>N60*References!$E$12/1000</f>
        <v>0</v>
      </c>
      <c r="P60" s="101">
        <f>N60*References!$A$12</f>
        <v>0</v>
      </c>
      <c r="Q60" s="997" t="str">
        <f>IF('Smart T-Stats'!H27="","",IF(References!$C$33=TRUE,"HP Thermostat",IF(OR(RIGHT('Smart T-Stats'!H27,2)="HP",'Smart T-Stats'!I27="Electric Heat"),"CH Thermostat Heating Cooling","CH Thermostat Cooling")))</f>
        <v/>
      </c>
      <c r="R60" s="998"/>
      <c r="S60" s="999"/>
      <c r="T60" s="997" t="str">
        <f t="shared" si="26"/>
        <v/>
      </c>
      <c r="U60" s="998"/>
      <c r="V60" s="999"/>
      <c r="W60" s="101" t="str">
        <f>IF(T60="","",INDEX(References!$AJ$33:$AJ$45,MATCH(T60,References!$AE$33:$AE$47,0)))</f>
        <v/>
      </c>
      <c r="X60" s="101" t="str">
        <f>IF(C60="","",IF(C60="Learning",0,INDEX(References!$D$42:$D$44,MATCH('Smart T-Stats'!J27,References!$C$42:$C$44,0))))</f>
        <v/>
      </c>
      <c r="AJ60" s="1783"/>
      <c r="AK60" s="646" t="str">
        <f>IF(AK31="","",AK31)</f>
        <v/>
      </c>
      <c r="AL60" s="1123" t="str">
        <f t="shared" si="31"/>
        <v/>
      </c>
      <c r="AN60" s="1175"/>
    </row>
    <row r="61" spans="1:97" ht="14.15" customHeight="1">
      <c r="A61">
        <v>8</v>
      </c>
      <c r="B61" s="362">
        <f>'Smart T-Stats'!D28</f>
        <v>0</v>
      </c>
      <c r="C61" s="1762" t="str">
        <f>IF(B61&lt;&gt;0,INDEX(References!$C$80:$D$120,MATCH(B61,References!$C$80:$C$120,0),2),"")</f>
        <v/>
      </c>
      <c r="D61" s="1763"/>
      <c r="E61" s="432">
        <f>'Smart T-Stats'!G28</f>
        <v>0</v>
      </c>
      <c r="F61" s="362">
        <f>IF(Qualifying_Index!B61=0,0,IF(OR(E61=0,INDEX($S$27:$S$36,MATCH(E61,$A$27:$A$36,0))=""),36000,INDEX($S$27:$S$36,MATCH(E61,$A$27:$A$36,0))))</f>
        <v>0</v>
      </c>
      <c r="G61" s="362">
        <f>IF(Qualifying_Index!B61=0,0,IF(OR(E61=0,INDEX($T$27:$T$36,MATCH(E61,$A$27:$A$36,0))=""),36000,INDEX($T$27:$T$36,MATCH(E61,$A$27:$A$36,0))))</f>
        <v>0</v>
      </c>
      <c r="H61" s="101">
        <f>IF(Qualifying_Index!B61=0,0,IF(OR(E61=0,INDEX($V$27:$V$36,MATCH(E61,$A$27:$A$36,0))=""),References!$L$8,INDEX($V$27:$V$36,MATCH(E61,$A$27:$A$36,0))))</f>
        <v>0</v>
      </c>
      <c r="I61" s="101">
        <f>IF(Qualifying_Index!B61=0,0,IF(OR(E61=0,INDEX($V$27:$V$36,MATCH(E61,$A$27:$A$36,0))=""),8.2,INDEX($X$27:$X$36,MATCH(E61,$A$27:$A$36,0))))</f>
        <v>0</v>
      </c>
      <c r="J61" s="435">
        <f>IF('Smart T-Stats'!G28="",0,INDEX(Qualifying_Index!$BY$27:$BY$36,MATCH('Smart T-Stats'!G28,Qualifying_Index!$A$27:$A$36,0)))</f>
        <v>0</v>
      </c>
      <c r="K61" s="435">
        <f>IF('Smart T-Stats'!G28="",0,INDEX($BZ$27:$BZ$36,MATCH('Smart T-Stats'!G28,Qualifying_Index!$A$27:$A$36,0)))</f>
        <v>0</v>
      </c>
      <c r="L61" s="435">
        <f>IF(C61&lt;&gt;"",IF(C61="Learning",References!$D$47,References!$D$49),0)</f>
        <v>0</v>
      </c>
      <c r="M61" s="435">
        <f>IF(C61&lt;&gt;"",IF(C61="Learning",References!$D$48,References!$D$50),0)</f>
        <v>0</v>
      </c>
      <c r="N61" s="433">
        <f t="shared" si="27"/>
        <v>0</v>
      </c>
      <c r="O61" s="433">
        <f>N61*References!$E$12/1000</f>
        <v>0</v>
      </c>
      <c r="P61" s="101">
        <f>N61*References!$A$12</f>
        <v>0</v>
      </c>
      <c r="Q61" s="997" t="str">
        <f>IF('Smart T-Stats'!H28="","",IF(References!$C$33=TRUE,"HP Thermostat",IF(OR(RIGHT('Smart T-Stats'!H28,2)="HP",'Smart T-Stats'!I28="Electric Heat"),"CH Thermostat Heating Cooling","CH Thermostat Cooling")))</f>
        <v/>
      </c>
      <c r="R61" s="998"/>
      <c r="S61" s="999"/>
      <c r="T61" s="997" t="str">
        <f t="shared" si="26"/>
        <v/>
      </c>
      <c r="U61" s="998"/>
      <c r="V61" s="999"/>
      <c r="W61" s="101" t="str">
        <f>IF(T61="","",INDEX(References!$AJ$33:$AJ$45,MATCH(T61,References!$AE$33:$AE$47,0)))</f>
        <v/>
      </c>
      <c r="X61" s="101" t="str">
        <f>IF(C61="","",IF(C61="Learning",0,INDEX(References!$D$42:$D$44,MATCH('Smart T-Stats'!J28,References!$C$42:$C$44,0))))</f>
        <v/>
      </c>
      <c r="AJ61" s="1782" t="s">
        <v>13970</v>
      </c>
      <c r="AK61" s="1370" t="str">
        <f t="shared" ref="AK61:AK65" si="32">IF(AK32="","",AK32)</f>
        <v/>
      </c>
      <c r="AL61" s="1371" t="str">
        <f t="shared" si="31"/>
        <v/>
      </c>
    </row>
    <row r="62" spans="1:97" ht="14.15" customHeight="1">
      <c r="A62">
        <v>9</v>
      </c>
      <c r="B62" s="362">
        <f>'Smart T-Stats'!D29</f>
        <v>0</v>
      </c>
      <c r="C62" s="1762" t="str">
        <f>IF(B62&lt;&gt;0,INDEX(References!$C$80:$D$120,MATCH(B62,References!$C$80:$C$120,0),2),"")</f>
        <v/>
      </c>
      <c r="D62" s="1763"/>
      <c r="E62" s="432">
        <f>'Smart T-Stats'!G29</f>
        <v>0</v>
      </c>
      <c r="F62" s="362">
        <f>IF(Qualifying_Index!B62=0,0,IF(OR(E62=0,INDEX($S$27:$S$36,MATCH(E62,$A$27:$A$36,0))=""),36000,INDEX($S$27:$S$36,MATCH(E62,$A$27:$A$36,0))))</f>
        <v>0</v>
      </c>
      <c r="G62" s="362">
        <f>IF(Qualifying_Index!B62=0,0,IF(OR(E62=0,INDEX($T$27:$T$36,MATCH(E62,$A$27:$A$36,0))=""),36000,INDEX($T$27:$T$36,MATCH(E62,$A$27:$A$36,0))))</f>
        <v>0</v>
      </c>
      <c r="H62" s="101">
        <f>IF(Qualifying_Index!B62=0,0,IF(OR(E62=0,INDEX($V$27:$V$36,MATCH(E62,$A$27:$A$36,0))=""),References!$L$8,INDEX($V$27:$V$36,MATCH(E62,$A$27:$A$36,0))))</f>
        <v>0</v>
      </c>
      <c r="I62" s="101">
        <f>IF(Qualifying_Index!B62=0,0,IF(OR(E62=0,INDEX($V$27:$V$36,MATCH(E62,$A$27:$A$36,0))=""),8.2,INDEX($X$27:$X$36,MATCH(E62,$A$27:$A$36,0))))</f>
        <v>0</v>
      </c>
      <c r="J62" s="435">
        <f>IF('Smart T-Stats'!G29="",0,INDEX(Qualifying_Index!$BY$27:$BY$36,MATCH('Smart T-Stats'!G29,Qualifying_Index!$A$27:$A$36,0)))</f>
        <v>0</v>
      </c>
      <c r="K62" s="435">
        <f>IF('Smart T-Stats'!G29="",0,INDEX($BZ$27:$BZ$36,MATCH('Smart T-Stats'!G29,Qualifying_Index!$A$27:$A$36,0)))</f>
        <v>0</v>
      </c>
      <c r="L62" s="435">
        <f>IF(C62&lt;&gt;"",IF(C62="Learning",References!$D$47,References!$D$49),0)</f>
        <v>0</v>
      </c>
      <c r="M62" s="435">
        <f>IF(C62&lt;&gt;"",IF(C62="Learning",References!$D$48,References!$D$50),0)</f>
        <v>0</v>
      </c>
      <c r="N62" s="433">
        <f t="shared" si="27"/>
        <v>0</v>
      </c>
      <c r="O62" s="433">
        <f>N62*References!$E$12/1000</f>
        <v>0</v>
      </c>
      <c r="P62" s="101">
        <f>N62*References!$A$12</f>
        <v>0</v>
      </c>
      <c r="Q62" s="997" t="str">
        <f>IF('Smart T-Stats'!H29="","",IF(References!$C$33=TRUE,"HP Thermostat",IF(OR(RIGHT('Smart T-Stats'!H29,2)="HP",'Smart T-Stats'!I29="Electric Heat"),"CH Thermostat Heating Cooling","CH Thermostat Cooling")))</f>
        <v/>
      </c>
      <c r="R62" s="998"/>
      <c r="S62" s="999"/>
      <c r="T62" s="997" t="str">
        <f t="shared" si="26"/>
        <v/>
      </c>
      <c r="U62" s="998"/>
      <c r="V62" s="999"/>
      <c r="W62" s="101" t="str">
        <f>IF(T62="","",INDEX(References!$AJ$33:$AJ$45,MATCH(T62,References!$AE$33:$AE$47,0)))</f>
        <v/>
      </c>
      <c r="X62" s="101" t="str">
        <f>IF(C62="","",IF(C62="Learning",0,INDEX(References!$D$42:$D$44,MATCH('Smart T-Stats'!J29,References!$C$42:$C$44,0))))</f>
        <v/>
      </c>
      <c r="AJ62" s="1782"/>
      <c r="AK62" s="645" t="str">
        <f t="shared" si="32"/>
        <v/>
      </c>
      <c r="AL62" s="1342" t="str">
        <f t="shared" si="31"/>
        <v/>
      </c>
    </row>
    <row r="63" spans="1:97" ht="14.15" customHeight="1">
      <c r="A63">
        <v>10</v>
      </c>
      <c r="B63" s="362">
        <f>'Smart T-Stats'!D30</f>
        <v>0</v>
      </c>
      <c r="C63" s="1762" t="str">
        <f>IF(B63&lt;&gt;0,INDEX(References!$C$80:$D$120,MATCH(B63,References!$C$80:$C$120,0),2),"")</f>
        <v/>
      </c>
      <c r="D63" s="1763"/>
      <c r="E63" s="432">
        <f>'Smart T-Stats'!G30</f>
        <v>0</v>
      </c>
      <c r="F63" s="362">
        <f>IF(Qualifying_Index!B63=0,0,IF(OR(E63=0,INDEX($S$27:$S$36,MATCH(E63,$A$27:$A$36,0))=""),36000,INDEX($S$27:$S$36,MATCH(E63,$A$27:$A$36,0))))</f>
        <v>0</v>
      </c>
      <c r="G63" s="362">
        <f>IF(Qualifying_Index!B63=0,0,IF(OR(E63=0,INDEX($T$27:$T$36,MATCH(E63,$A$27:$A$36,0))=""),36000,INDEX($T$27:$T$36,MATCH(E63,$A$27:$A$36,0))))</f>
        <v>0</v>
      </c>
      <c r="H63" s="101">
        <f>IF(Qualifying_Index!B63=0,0,IF(OR(E63=0,INDEX($V$27:$V$36,MATCH(E63,$A$27:$A$36,0))=""),References!$L$8,INDEX($V$27:$V$36,MATCH(E63,$A$27:$A$36,0))))</f>
        <v>0</v>
      </c>
      <c r="I63" s="101">
        <f>IF(Qualifying_Index!B63=0,0,IF(OR(E63=0,INDEX($V$27:$V$36,MATCH(E63,$A$27:$A$36,0))=""),8.2,INDEX($X$27:$X$36,MATCH(E63,$A$27:$A$36,0))))</f>
        <v>0</v>
      </c>
      <c r="J63" s="435">
        <f>IF('Smart T-Stats'!G30="",0,INDEX(Qualifying_Index!$BY$27:$BY$36,MATCH('Smart T-Stats'!G30,Qualifying_Index!$A$27:$A$36,0)))</f>
        <v>0</v>
      </c>
      <c r="K63" s="435">
        <f>IF('Smart T-Stats'!G30="",0,INDEX($BZ$27:$BZ$36,MATCH('Smart T-Stats'!G30,Qualifying_Index!$A$27:$A$36,0)))</f>
        <v>0</v>
      </c>
      <c r="L63" s="435">
        <f>IF(C63&lt;&gt;"",IF(C63="Learning",References!$D$47,References!$D$49),0)</f>
        <v>0</v>
      </c>
      <c r="M63" s="435">
        <f>IF(C63&lt;&gt;"",IF(C63="Learning",References!$D$48,References!$D$50),0)</f>
        <v>0</v>
      </c>
      <c r="N63" s="433">
        <f t="shared" si="27"/>
        <v>0</v>
      </c>
      <c r="O63" s="433">
        <f>N63*References!$E$12/1000</f>
        <v>0</v>
      </c>
      <c r="P63" s="101">
        <f>N63*References!$A$12</f>
        <v>0</v>
      </c>
      <c r="Q63" s="997" t="str">
        <f>IF('Smart T-Stats'!H30="","",IF(References!$C$33=TRUE,"HP Thermostat",IF(OR(RIGHT('Smart T-Stats'!H30,2)="HP",'Smart T-Stats'!I30="Electric Heat"),"CH Thermostat Heating Cooling","CH Thermostat Cooling")))</f>
        <v/>
      </c>
      <c r="R63" s="998"/>
      <c r="S63" s="999"/>
      <c r="T63" s="997" t="str">
        <f t="shared" si="26"/>
        <v/>
      </c>
      <c r="U63" s="998"/>
      <c r="V63" s="999"/>
      <c r="W63" s="101" t="str">
        <f>IF(T63="","",INDEX(References!$AJ$33:$AJ$45,MATCH(T63,References!$AE$33:$AE$47,0)))</f>
        <v/>
      </c>
      <c r="X63" s="101" t="str">
        <f>IF(C63="","",IF(C63="Learning",0,INDEX(References!$D$42:$D$44,MATCH('Smart T-Stats'!J30,References!$C$42:$C$44,0))))</f>
        <v/>
      </c>
      <c r="AJ63" s="1782"/>
      <c r="AK63" s="645" t="str">
        <f t="shared" si="32"/>
        <v/>
      </c>
      <c r="AL63" s="1342" t="str">
        <f t="shared" si="31"/>
        <v/>
      </c>
    </row>
    <row r="64" spans="1:97" ht="14.15" customHeight="1">
      <c r="AJ64" s="1782"/>
      <c r="AK64" s="645" t="str">
        <f t="shared" si="32"/>
        <v/>
      </c>
      <c r="AL64" s="1342" t="str">
        <f t="shared" si="31"/>
        <v/>
      </c>
    </row>
    <row r="65" spans="1:52" ht="14.15" customHeight="1" thickBot="1">
      <c r="A65" t="s">
        <v>1039</v>
      </c>
      <c r="J65" s="102"/>
      <c r="K65" s="102"/>
      <c r="L65" s="102"/>
      <c r="AJ65" s="1783"/>
      <c r="AK65" s="646" t="str">
        <f t="shared" si="32"/>
        <v/>
      </c>
      <c r="AL65" s="1123" t="str">
        <f t="shared" si="31"/>
        <v/>
      </c>
    </row>
    <row r="66" spans="1:52" ht="14.15" customHeight="1">
      <c r="B66" s="98"/>
      <c r="C66" s="98"/>
      <c r="D66" s="98"/>
      <c r="E66" s="98"/>
      <c r="F66" s="434"/>
      <c r="G66" s="110"/>
      <c r="H66" s="98"/>
      <c r="I66" s="98"/>
      <c r="J66" s="110"/>
      <c r="K66" s="98"/>
      <c r="L66" s="98"/>
      <c r="M66" s="98"/>
      <c r="N66" s="98"/>
      <c r="O66" s="98"/>
      <c r="P66" s="98"/>
      <c r="Q66" s="98"/>
      <c r="R66" s="98"/>
      <c r="S66" s="98"/>
      <c r="AJ66" s="144"/>
    </row>
    <row r="67" spans="1:52" ht="14.15" customHeight="1">
      <c r="A67" t="s">
        <v>270</v>
      </c>
      <c r="B67" s="98" t="s">
        <v>662</v>
      </c>
      <c r="C67" s="98" t="s">
        <v>1898</v>
      </c>
      <c r="D67" s="98"/>
      <c r="E67" s="98" t="s">
        <v>906</v>
      </c>
      <c r="F67" s="434" t="s">
        <v>907</v>
      </c>
      <c r="G67" s="98" t="s">
        <v>908</v>
      </c>
      <c r="H67" s="98" t="s">
        <v>12</v>
      </c>
      <c r="I67" s="98" t="s">
        <v>14</v>
      </c>
      <c r="J67" s="98" t="s">
        <v>849</v>
      </c>
      <c r="K67" s="98" t="s">
        <v>909</v>
      </c>
      <c r="L67" s="98" t="s">
        <v>910</v>
      </c>
      <c r="M67" s="98" t="s">
        <v>911</v>
      </c>
      <c r="N67" s="98" t="s">
        <v>918</v>
      </c>
      <c r="O67" s="98"/>
      <c r="P67" s="98"/>
      <c r="Q67" s="98"/>
      <c r="R67" s="98"/>
      <c r="S67" s="98" t="s">
        <v>212</v>
      </c>
    </row>
    <row r="68" spans="1:52" ht="14.15" customHeight="1">
      <c r="A68">
        <v>1</v>
      </c>
      <c r="B68" s="362">
        <f>'Integrated Controls'!G19</f>
        <v>0</v>
      </c>
      <c r="C68" s="1762" t="str">
        <f>IF('Integrated Controls'!$C19="","",'Integrated Controls'!$C19)</f>
        <v/>
      </c>
      <c r="D68" s="1763"/>
      <c r="E68" s="432"/>
      <c r="F68" s="362"/>
      <c r="G68" s="362"/>
      <c r="H68" s="101"/>
      <c r="I68" s="101"/>
      <c r="J68" s="435"/>
      <c r="K68" s="435"/>
      <c r="L68" s="433">
        <v>0</v>
      </c>
      <c r="M68" s="433">
        <v>0</v>
      </c>
      <c r="N68" s="101">
        <f>L68*References!$A$12</f>
        <v>0</v>
      </c>
      <c r="O68" s="101"/>
      <c r="P68" s="101"/>
      <c r="Q68" s="101"/>
      <c r="R68" s="101"/>
      <c r="S68" s="101">
        <f>_xlfn.IFNA(INDEX(IF(References!$C$17=FALSE,References!$AJ$38:$AJ$41,References!$AK$38:$AK$41),MATCH(C68,References!$AE$38:$AE$41,0)),0)</f>
        <v>0</v>
      </c>
    </row>
    <row r="69" spans="1:52">
      <c r="A69">
        <v>2</v>
      </c>
      <c r="B69" s="362">
        <f>'Integrated Controls'!G20</f>
        <v>0</v>
      </c>
      <c r="C69" s="1762" t="str">
        <f>IF('Integrated Controls'!$C20="","",'Integrated Controls'!$C20)</f>
        <v/>
      </c>
      <c r="D69" s="1763"/>
      <c r="E69" s="432"/>
      <c r="F69" s="362"/>
      <c r="G69" s="362"/>
      <c r="H69" s="101"/>
      <c r="I69" s="101"/>
      <c r="J69" s="435"/>
      <c r="K69" s="435"/>
      <c r="L69" s="433">
        <v>0</v>
      </c>
      <c r="M69" s="433">
        <v>0</v>
      </c>
      <c r="N69" s="101">
        <f>L69*References!$A$12</f>
        <v>0</v>
      </c>
      <c r="O69" s="101"/>
      <c r="P69" s="101"/>
      <c r="Q69" s="101"/>
      <c r="R69" s="101"/>
      <c r="S69" s="101">
        <f>IF(S68&gt;0,0,_xlfn.IFNA(INDEX(IF(References!$C$17=FALSE,References!$AJ$38:$AJ$41,References!$AK$38:$AK$41),MATCH(C69,References!$AE$38:$AE$41,0)),0))</f>
        <v>0</v>
      </c>
    </row>
    <row r="70" spans="1:52">
      <c r="A70">
        <v>3</v>
      </c>
      <c r="B70" s="362">
        <f>'Integrated Controls'!G21</f>
        <v>0</v>
      </c>
      <c r="C70" s="1762" t="str">
        <f>IF('Integrated Controls'!$C21="","",'Integrated Controls'!$C21)</f>
        <v/>
      </c>
      <c r="D70" s="1763"/>
      <c r="E70" s="432"/>
      <c r="F70" s="362"/>
      <c r="G70" s="362"/>
      <c r="H70" s="101"/>
      <c r="I70" s="101"/>
      <c r="J70" s="435"/>
      <c r="K70" s="435"/>
      <c r="L70" s="433">
        <v>0</v>
      </c>
      <c r="M70" s="433">
        <v>0</v>
      </c>
      <c r="N70" s="101">
        <f>L70*References!$A$12</f>
        <v>0</v>
      </c>
      <c r="O70" s="101"/>
      <c r="P70" s="101"/>
      <c r="Q70" s="101"/>
      <c r="R70" s="101"/>
      <c r="S70" s="101">
        <f>IF(SUM(S68:S69)&gt;0,0,_xlfn.IFNA(INDEX(IF(References!$C$17=FALSE,References!$AJ$38:$AJ$41,References!$AK$38:$AK$41),MATCH(C70,References!$AE$38:$AE$41,0)),0))</f>
        <v>0</v>
      </c>
    </row>
    <row r="71" spans="1:52">
      <c r="A71">
        <v>4</v>
      </c>
      <c r="B71" s="362">
        <f>'Integrated Controls'!G22</f>
        <v>0</v>
      </c>
      <c r="C71" s="1762" t="str">
        <f>IF('Integrated Controls'!$C22="","",'Integrated Controls'!$C22)</f>
        <v/>
      </c>
      <c r="D71" s="1763"/>
      <c r="E71" s="432"/>
      <c r="F71" s="362"/>
      <c r="G71" s="362"/>
      <c r="H71" s="101"/>
      <c r="I71" s="101"/>
      <c r="J71" s="435"/>
      <c r="K71" s="435"/>
      <c r="L71" s="433">
        <v>0</v>
      </c>
      <c r="M71" s="433">
        <v>0</v>
      </c>
      <c r="N71" s="101">
        <f>L71*References!$A$12</f>
        <v>0</v>
      </c>
      <c r="O71" s="101"/>
      <c r="P71" s="101"/>
      <c r="Q71" s="101"/>
      <c r="R71" s="101"/>
      <c r="S71" s="101">
        <f>IF(SUM(S68:S70)&gt;0,0,_xlfn.IFNA(INDEX(IF(References!$C$17=FALSE,References!$AJ$38:$AJ$41,References!$AK$38:$AK$41),MATCH(C71,References!$AE$38:$AE$41,0)),0))</f>
        <v>0</v>
      </c>
    </row>
    <row r="72" spans="1:52">
      <c r="A72">
        <v>5</v>
      </c>
      <c r="B72" s="362">
        <f>'Integrated Controls'!G23</f>
        <v>0</v>
      </c>
      <c r="C72" s="1762" t="str">
        <f>IF('Integrated Controls'!$C23="","",'Integrated Controls'!$C23)</f>
        <v/>
      </c>
      <c r="D72" s="1763"/>
      <c r="E72" s="432"/>
      <c r="F72" s="362"/>
      <c r="G72" s="362"/>
      <c r="H72" s="101"/>
      <c r="I72" s="101"/>
      <c r="J72" s="435"/>
      <c r="K72" s="435"/>
      <c r="L72" s="433">
        <v>0</v>
      </c>
      <c r="M72" s="433">
        <v>0</v>
      </c>
      <c r="N72" s="101">
        <f>L72*References!$A$12</f>
        <v>0</v>
      </c>
      <c r="O72" s="101"/>
      <c r="P72" s="101"/>
      <c r="Q72" s="101"/>
      <c r="R72" s="101"/>
      <c r="S72" s="101">
        <f>IF(SUM(S68:S71)&gt;0,0,_xlfn.IFNA(INDEX(IF(References!$C$17=FALSE,References!$AJ$38:$AJ$41,References!$AK$38:$AK$41),MATCH(C72,References!$AE$38:$AE$41,0)),0))</f>
        <v>0</v>
      </c>
    </row>
    <row r="73" spans="1:52">
      <c r="A73">
        <v>6</v>
      </c>
      <c r="B73" s="362">
        <f>'Integrated Controls'!G24</f>
        <v>0</v>
      </c>
      <c r="C73" s="1762" t="str">
        <f>IF('Integrated Controls'!$C24="","",'Integrated Controls'!$C24)</f>
        <v/>
      </c>
      <c r="D73" s="1763"/>
      <c r="E73" s="432"/>
      <c r="F73" s="362"/>
      <c r="G73" s="362"/>
      <c r="H73" s="101"/>
      <c r="I73" s="101"/>
      <c r="J73" s="435"/>
      <c r="K73" s="435"/>
      <c r="L73" s="433">
        <v>0</v>
      </c>
      <c r="M73" s="433">
        <v>0</v>
      </c>
      <c r="N73" s="101">
        <f>L73*References!$A$12</f>
        <v>0</v>
      </c>
      <c r="O73" s="101"/>
      <c r="P73" s="101"/>
      <c r="Q73" s="101"/>
      <c r="R73" s="101"/>
      <c r="S73" s="101">
        <f>IF(SUM(S68:S72)&gt;0,0,_xlfn.IFNA(INDEX(IF(References!$C$17=FALSE,References!$AJ$38:$AJ$41,References!$AK$38:$AK$41),MATCH(C73,References!$AE$38:$AE$41,0)),0))</f>
        <v>0</v>
      </c>
    </row>
    <row r="74" spans="1:52">
      <c r="A74">
        <v>7</v>
      </c>
      <c r="B74" s="362">
        <f>'Integrated Controls'!G25</f>
        <v>0</v>
      </c>
      <c r="C74" s="1762" t="str">
        <f>IF('Integrated Controls'!$C25="","",'Integrated Controls'!$C25)</f>
        <v/>
      </c>
      <c r="D74" s="1763"/>
      <c r="E74" s="432"/>
      <c r="F74" s="362"/>
      <c r="G74" s="362"/>
      <c r="H74" s="101"/>
      <c r="I74" s="101"/>
      <c r="J74" s="435"/>
      <c r="K74" s="435"/>
      <c r="L74" s="433">
        <v>0</v>
      </c>
      <c r="M74" s="433">
        <v>0</v>
      </c>
      <c r="N74" s="101">
        <f>L74*References!$A$12</f>
        <v>0</v>
      </c>
      <c r="O74" s="101"/>
      <c r="P74" s="101"/>
      <c r="Q74" s="101"/>
      <c r="R74" s="101"/>
      <c r="S74" s="101">
        <f>IF(SUM(S68:S73)&gt;0,0,_xlfn.IFNA(INDEX(IF(References!$C$17=FALSE,References!$AJ$38:$AJ$41,References!$AK$38:$AK$41),MATCH(C74,References!$AE$38:$AE$41,0)),0))</f>
        <v>0</v>
      </c>
    </row>
    <row r="75" spans="1:52">
      <c r="A75">
        <v>8</v>
      </c>
      <c r="B75" s="362">
        <f>'Integrated Controls'!G26</f>
        <v>0</v>
      </c>
      <c r="C75" s="1762" t="str">
        <f>IF('Integrated Controls'!$C26="","",'Integrated Controls'!$C26)</f>
        <v/>
      </c>
      <c r="D75" s="1763"/>
      <c r="E75" s="432"/>
      <c r="F75" s="362"/>
      <c r="G75" s="362"/>
      <c r="H75" s="101"/>
      <c r="I75" s="101"/>
      <c r="J75" s="435"/>
      <c r="K75" s="435"/>
      <c r="L75" s="433">
        <v>0</v>
      </c>
      <c r="M75" s="433">
        <v>0</v>
      </c>
      <c r="N75" s="101">
        <f>L75*References!$A$12</f>
        <v>0</v>
      </c>
      <c r="O75" s="101"/>
      <c r="P75" s="101"/>
      <c r="Q75" s="101"/>
      <c r="R75" s="101"/>
      <c r="S75" s="101">
        <f>IF(SUM(S68:S74)&gt;0,0,_xlfn.IFNA(INDEX(IF(References!$C$17=FALSE,References!$AJ$38:$AJ$41,References!$AK$38:$AK$41),MATCH(C75,References!$AE$38:$AE$41,0)),0))</f>
        <v>0</v>
      </c>
    </row>
    <row r="76" spans="1:52">
      <c r="A76">
        <v>9</v>
      </c>
      <c r="B76" s="362">
        <f>'Integrated Controls'!G27</f>
        <v>0</v>
      </c>
      <c r="C76" s="1762" t="str">
        <f>IF('Integrated Controls'!$C27="","",'Integrated Controls'!$C27)</f>
        <v/>
      </c>
      <c r="D76" s="1763"/>
      <c r="E76" s="432"/>
      <c r="F76" s="362"/>
      <c r="G76" s="362"/>
      <c r="H76" s="101"/>
      <c r="I76" s="101"/>
      <c r="J76" s="435"/>
      <c r="K76" s="435"/>
      <c r="L76" s="433">
        <v>0</v>
      </c>
      <c r="M76" s="433">
        <v>0</v>
      </c>
      <c r="N76" s="101">
        <f>L76*References!$A$12</f>
        <v>0</v>
      </c>
      <c r="O76" s="101"/>
      <c r="P76" s="101"/>
      <c r="Q76" s="101"/>
      <c r="R76" s="101"/>
      <c r="S76" s="101">
        <f>IF(SUM(S68:S75)&gt;0,0,_xlfn.IFNA(INDEX(IF(References!$C$17=FALSE,References!$AJ$38:$AJ$41,References!$AK$38:$AK$41),MATCH(C76,References!$AE$38:$AE$41,0)),0))</f>
        <v>0</v>
      </c>
    </row>
    <row r="77" spans="1:52">
      <c r="A77">
        <v>10</v>
      </c>
      <c r="B77" s="362">
        <f>'Integrated Controls'!G28</f>
        <v>0</v>
      </c>
      <c r="C77" s="1762" t="str">
        <f>IF('Integrated Controls'!$C28="","",'Integrated Controls'!$C28)</f>
        <v/>
      </c>
      <c r="D77" s="1763"/>
      <c r="E77" s="432"/>
      <c r="F77" s="362"/>
      <c r="G77" s="362"/>
      <c r="H77" s="101"/>
      <c r="I77" s="101"/>
      <c r="J77" s="435"/>
      <c r="K77" s="435"/>
      <c r="L77" s="433">
        <v>0</v>
      </c>
      <c r="M77" s="433">
        <v>0</v>
      </c>
      <c r="N77" s="101">
        <f>L77*References!$A$12</f>
        <v>0</v>
      </c>
      <c r="O77" s="101"/>
      <c r="P77" s="101"/>
      <c r="Q77" s="101"/>
      <c r="R77" s="101"/>
      <c r="S77" s="101">
        <f>IF(SUM(S68:S76)&gt;0,0,_xlfn.IFNA(INDEX(IF(References!$C$17=FALSE,References!$AJ$38:$AJ$41,References!$AK$38:$AK$41),MATCH(C77,References!$AE$38:$AE$41,0)),0))</f>
        <v>0</v>
      </c>
    </row>
    <row r="79" spans="1:52">
      <c r="A79" t="s">
        <v>1470</v>
      </c>
    </row>
    <row r="80" spans="1:52" ht="15" customHeight="1">
      <c r="B80" s="1773" t="s">
        <v>1471</v>
      </c>
      <c r="C80" s="1774"/>
      <c r="D80" s="1774"/>
      <c r="E80" s="1774"/>
      <c r="F80" s="1774"/>
      <c r="G80" s="1774"/>
      <c r="H80" s="1774"/>
      <c r="I80" s="1774"/>
      <c r="J80" s="1774"/>
      <c r="K80" s="1774"/>
      <c r="L80" s="1774"/>
      <c r="M80" s="1774"/>
      <c r="N80" s="1774"/>
      <c r="O80" s="1774"/>
      <c r="P80" s="1774"/>
      <c r="Q80" s="1774"/>
      <c r="R80" s="1774"/>
      <c r="S80" s="1774"/>
      <c r="T80" s="1774"/>
      <c r="U80" s="1775"/>
      <c r="V80" s="539"/>
      <c r="W80" s="1754" t="s">
        <v>1493</v>
      </c>
      <c r="X80" s="583" t="s">
        <v>625</v>
      </c>
      <c r="Z80" s="606" t="s">
        <v>1528</v>
      </c>
      <c r="AA80" s="170"/>
      <c r="AB80" s="170"/>
      <c r="AC80" s="170"/>
      <c r="AD80" s="170"/>
      <c r="AE80" s="170"/>
      <c r="AF80" s="170"/>
      <c r="AG80" s="170"/>
      <c r="AH80" s="170"/>
      <c r="AI80" s="170"/>
      <c r="AJ80" s="170"/>
      <c r="AK80" s="170"/>
      <c r="AL80" s="170"/>
      <c r="AM80" s="170"/>
      <c r="AN80" s="170"/>
      <c r="AO80" s="170"/>
      <c r="AQ80" s="1754" t="s">
        <v>1749</v>
      </c>
      <c r="AR80" s="1754" t="s">
        <v>1502</v>
      </c>
      <c r="AS80" s="1754" t="s">
        <v>1503</v>
      </c>
      <c r="AT80" s="1754" t="s">
        <v>1504</v>
      </c>
      <c r="AU80" s="1754" t="s">
        <v>1506</v>
      </c>
      <c r="AV80" s="1754" t="s">
        <v>1505</v>
      </c>
      <c r="AW80" s="1754" t="s">
        <v>1507</v>
      </c>
      <c r="AX80" s="1754" t="s">
        <v>1508</v>
      </c>
      <c r="AY80" s="1754" t="s">
        <v>1727</v>
      </c>
      <c r="AZ80" s="1754" t="s">
        <v>609</v>
      </c>
    </row>
    <row r="81" spans="1:52" ht="29.25" customHeight="1">
      <c r="A81" t="s">
        <v>270</v>
      </c>
      <c r="B81" s="611" t="s">
        <v>1473</v>
      </c>
      <c r="C81" s="611" t="s">
        <v>1477</v>
      </c>
      <c r="D81" s="611" t="s">
        <v>1476</v>
      </c>
      <c r="E81" s="612" t="s">
        <v>1482</v>
      </c>
      <c r="F81" s="611" t="s">
        <v>1483</v>
      </c>
      <c r="G81" s="611" t="s">
        <v>1484</v>
      </c>
      <c r="H81" s="611" t="s">
        <v>1485</v>
      </c>
      <c r="I81" s="613" t="s">
        <v>1486</v>
      </c>
      <c r="J81" s="611" t="s">
        <v>1472</v>
      </c>
      <c r="K81" s="611" t="s">
        <v>1478</v>
      </c>
      <c r="L81" s="611" t="s">
        <v>1479</v>
      </c>
      <c r="M81" s="611" t="s">
        <v>1480</v>
      </c>
      <c r="N81" s="611" t="s">
        <v>1612</v>
      </c>
      <c r="O81" s="611" t="s">
        <v>1481</v>
      </c>
      <c r="P81" s="611" t="s">
        <v>1474</v>
      </c>
      <c r="Q81" s="611" t="s">
        <v>1487</v>
      </c>
      <c r="R81" s="611" t="s">
        <v>1488</v>
      </c>
      <c r="S81" s="611" t="s">
        <v>1489</v>
      </c>
      <c r="T81" s="611" t="s">
        <v>1613</v>
      </c>
      <c r="U81" s="611" t="s">
        <v>1490</v>
      </c>
      <c r="V81" s="578" t="s">
        <v>1492</v>
      </c>
      <c r="W81" s="1755"/>
      <c r="X81" s="609"/>
      <c r="Z81" s="434" t="s">
        <v>1499</v>
      </c>
      <c r="AA81" s="434" t="s">
        <v>1599</v>
      </c>
      <c r="AB81" s="434" t="s">
        <v>1600</v>
      </c>
      <c r="AC81" s="434" t="s">
        <v>1491</v>
      </c>
      <c r="AD81" s="1756" t="s">
        <v>1497</v>
      </c>
      <c r="AE81" s="1757"/>
      <c r="AF81" s="607" t="s">
        <v>1500</v>
      </c>
      <c r="AG81" s="601" t="s">
        <v>1501</v>
      </c>
      <c r="AH81" s="539" t="s">
        <v>1509</v>
      </c>
      <c r="AI81" s="539" t="s">
        <v>1510</v>
      </c>
      <c r="AJ81" s="539" t="s">
        <v>1518</v>
      </c>
      <c r="AK81" s="539" t="s">
        <v>1519</v>
      </c>
      <c r="AL81" s="539" t="s">
        <v>1705</v>
      </c>
      <c r="AM81" s="539" t="s">
        <v>1707</v>
      </c>
      <c r="AN81" s="539" t="s">
        <v>1708</v>
      </c>
      <c r="AO81" s="539" t="s">
        <v>1724</v>
      </c>
      <c r="AQ81" s="1755"/>
      <c r="AR81" s="1755"/>
      <c r="AS81" s="1755"/>
      <c r="AT81" s="1755"/>
      <c r="AU81" s="1755"/>
      <c r="AV81" s="1755"/>
      <c r="AW81" s="1755"/>
      <c r="AX81" s="1755"/>
      <c r="AY81" s="1755"/>
      <c r="AZ81" s="1755"/>
    </row>
    <row r="82" spans="1:52">
      <c r="A82">
        <v>1</v>
      </c>
      <c r="B82" s="540" t="str">
        <f>'Home Performance'!$J$24</f>
        <v/>
      </c>
      <c r="C82" s="540" t="str">
        <f>'Home Performance'!$J$28</f>
        <v/>
      </c>
      <c r="D82" s="540" t="str">
        <f>'Home Performance'!$J$26</f>
        <v/>
      </c>
      <c r="E82" s="610">
        <f>'Home Performance'!$J$30</f>
        <v>0</v>
      </c>
      <c r="F82" s="540" t="str">
        <f>'Home Performance'!$J$41</f>
        <v/>
      </c>
      <c r="G82" s="540" t="str">
        <f>'Home Performance'!$J$45</f>
        <v/>
      </c>
      <c r="H82" s="540" t="str">
        <f>'Home Performance'!$J$43</f>
        <v/>
      </c>
      <c r="I82" s="605">
        <f>'Home Performance'!$J$47</f>
        <v>0</v>
      </c>
      <c r="J82" s="540" t="str">
        <f>'Home Performance'!$D$24</f>
        <v/>
      </c>
      <c r="K82" s="540" t="e">
        <f>IF('Home Performance'!$D$28="",'Home Performance'!$D$30*3.412,'Home Performance'!$D$28)</f>
        <v>#VALUE!</v>
      </c>
      <c r="L82" s="540" t="e">
        <f>IF(OR('Home Performance'!$D$30="",'Home Performance'!$D$30=0),'Home Performance'!$D$28/3.412,'Home Performance'!$D$30)</f>
        <v>#VALUE!</v>
      </c>
      <c r="M82" s="540" t="str">
        <f>'Home Performance'!$D$26</f>
        <v/>
      </c>
      <c r="N82" s="540" t="str">
        <f>'Home Performance'!$D$22</f>
        <v/>
      </c>
      <c r="O82" s="605">
        <f>'Home Performance'!$D$32</f>
        <v>0</v>
      </c>
      <c r="P82" s="207" t="str">
        <f>'Home Performance'!$D$41</f>
        <v/>
      </c>
      <c r="Q82" s="207" t="e">
        <f>IF('Home Performance'!$D$45="",'Home Performance'!$D$47*3.412,'Home Performance'!$D$45)</f>
        <v>#VALUE!</v>
      </c>
      <c r="R82" s="207" t="e">
        <f>IF(OR('Home Performance'!$D$47="",'Home Performance'!$D$47=0),'Home Performance'!$D$45/3.412,'Home Performance'!$D$47)</f>
        <v>#VALUE!</v>
      </c>
      <c r="S82" s="207" t="str">
        <f>'Home Performance'!$D$43</f>
        <v/>
      </c>
      <c r="T82" s="207" t="str">
        <f>'Home Performance'!$D$39</f>
        <v/>
      </c>
      <c r="U82" s="207">
        <f>'Home Performance'!$D$49</f>
        <v>0</v>
      </c>
      <c r="V82" s="581">
        <f>$BY$27</f>
        <v>649</v>
      </c>
      <c r="W82" s="581">
        <f>$BZ$27</f>
        <v>786</v>
      </c>
      <c r="X82" s="581"/>
      <c r="Z82" s="444">
        <f>'Home Performance'!$D$60</f>
        <v>0</v>
      </c>
      <c r="AA82" s="444" t="str">
        <f>IF(OR('Home Performance'!$D$62="",RIGHT('Home Performance'!$D$60,5)="Attic",RIGHT('Home Performance'!$D$60,6)="Garage"),"",'Home Performance'!$D$62)</f>
        <v/>
      </c>
      <c r="AB82" s="435" t="str">
        <f>Z82&amp;" "&amp;AA82</f>
        <v xml:space="preserve">0 </v>
      </c>
      <c r="AC82" s="608">
        <f>'Home Performance'!D64</f>
        <v>0</v>
      </c>
      <c r="AD82" s="1749">
        <f>'Home Performance'!$D$56</f>
        <v>0</v>
      </c>
      <c r="AE82" s="1749"/>
      <c r="AF82" s="582">
        <f>IF(OR($Z82="",$Z82=0),0,INDEX(References!$AX$75:$AZ$82,MATCH($AB82,References!$AX$75:$AX$82,0),2))</f>
        <v>0</v>
      </c>
      <c r="AG82" s="603">
        <f>IF(OR($Z82="",$Z82=0),0,INDEX(References!$AX$75:$AZ$82,MATCH($AB82,References!$AX$75:$AX$82,0),3))</f>
        <v>0</v>
      </c>
      <c r="AH82" s="582" t="str">
        <f>IF(OR($Z82="",$Z82=0),"",INDEX(References!BA$75:BA$80,MATCH($AB82,References!$AX$75:$AX$81,0)))</f>
        <v/>
      </c>
      <c r="AI82" s="582" t="str">
        <f>IF(OR($Z82="",$Z82=0),"",INDEX(References!BB$75:BB$80,MATCH($AB82,References!$AX$75:$AX$81,0)))</f>
        <v/>
      </c>
      <c r="AJ82" s="582" t="str">
        <f>IF(OR($Z82="",$Z82=0),"",INDEX(References!BC$75:BC$80,MATCH($AB82,References!$AX$75:$AX$81,0)))</f>
        <v/>
      </c>
      <c r="AK82" s="582" t="str">
        <f>IF(OR($Z82="",$Z82=0),"",INDEX(References!BD$75:BD$80,MATCH($AB82,References!$AX$75:$AX$81,0)))</f>
        <v/>
      </c>
      <c r="AL82" s="629">
        <f>'Home Performance'!$D$68</f>
        <v>0</v>
      </c>
      <c r="AM82" s="630" t="e">
        <f>IF(OR(AL82="Heating (1)",AL82="Heating (2)",AL82="Heating (1&amp;2)",AL82=""),0,IF(OR(AL82="Heating &amp; Cooling (1)",AL82="Cooling (1)"),(B82/1000)*(1/D82)*V82,IF(OR(AL82="Heating &amp; Cooling (2)",AL82="Cooling (2)"),(F82/1000)*(1/H82)*V82,(B82/1000)*(1/D82)*V82*E82+(F82/1000)*(1/H82)*V82*I82)))</f>
        <v>#VALUE!</v>
      </c>
      <c r="AN82" s="630">
        <f>IF(OR(AL82="Cooling (1)",AL82="Cooling (2)",AL82=""),0,IF(AND(OR(AL82="Heating &amp; Cooling (1)",AL82="Heating (1)"),LEFT(N82,8)="Electric"),(J82/1000)*(1/K82)*W82,IF(AND(OR(AL82="Heating &amp; Cooling (2)",AL82="Heating (2)"),LEFT(T82,8)="Electric"),(P82/1000)*(1/Q82)*W82,IF(OR(AL82="Heating &amp; Cooling (1&amp;2)",AL82="Heating (1&amp;2)"),IF(AND(LEFT(N82,8)="Electric",LEFT(T82,8)="Electric"),(J82/1000)*(1/K82)*W82*O82+(P82/1000)*(1/Q82)*W82*U82,IF(LEFT(N82,8)="Electric",(J82/1000)*(1/K82)*W82*O82,IF(LEFT(T82,8)="Electric",(P82/1000)*(1/Q82)*W82*U82,0))),0))))</f>
        <v>0</v>
      </c>
      <c r="AO82" s="630">
        <f>IF(OR(AL82="Cooling (1)",AL82="Cooling (2)",AL82=""),0,IF(AND(OR(AL82="Heating &amp; Cooling (1)",AL82="Heating (1)"),LEFT(N82,8)&lt;&gt;"Electric"),(J82/1000)*(1/M82)*W82,IF(AND(OR(AL82="Heating &amp; Cooling (2)",AL82="Heating (2)"),LEFT(T82,8)&lt;&gt;"Electric"),(P82/1000)*(1/S82)*W82,IF(OR(AL82="Heating &amp; Cooling (1&amp;2)",AL82="Heating (1&amp;2)"),IF(AND(LEFT(N82,8)&lt;&gt;"Electric",LEFT(T82,8)&lt;&gt;"Electric"),(J82/1000)*(1/M82)*W82*O82+(P82/1000)*(1/S82)*W82*U82,IF(LEFT(N82,8)&lt;&gt;"Electric",(J82/1000)*(1/M82)*W82*O82,IF(LEFT(T82,8)&lt;&gt;"Electric",(P82/1000)*(1/S82)*W82*U82,0))),0))))</f>
        <v>0</v>
      </c>
      <c r="AQ82" s="581" t="str">
        <f>IF(OR(Z82="",AC82="",AC82=0,AD82="",AD82=0,AL82=0,AL82="- Please Select -"),"",INDEX(References!$BI$15:$BI$19,MATCH(Z82,References!$BH$15:$BH$19,0)))</f>
        <v/>
      </c>
      <c r="AR82" s="581" t="e">
        <f>IF(OR(AL82=0,LEFT(AL82,9)="Heating ("),0,IF(OR(AL82="Cooling (1)",AL82="Heating &amp; Cooling (1)"),(AC82/AD82)*((B82/1000)*(1/C82)),IF(OR(AL82="Cooling (2)",AL82="Heating &amp; Cooling (2)"),(AC82/AD82)*(F82/1000)*(1/G82),(AC82/AD82)*((B82/1000)*(1/C82)*E82+(F82/1000)*(1/G82)*I82))))*(1-(AH82/AJ82))*(1-AF82)</f>
        <v>#VALUE!</v>
      </c>
      <c r="AS82" s="581" t="e">
        <f>IF(OR(AL82=0,AN82=0),0,IF(OR(AL82="Heating (1)",AL82="Heating &amp; Cooling (1)"),(AC82/AD82)*((J82/1000)*(1/L82)),IF(OR(AL82="Heating (2)",AL82="Heating &amp; Cooling (2)"),(AC82/AD82)*(P82/1000)*(1/R82),(AC82/AD82)*((J82/1000)*(1/L82)*O82+(P82/1000)*(1/R82)*U82))))*(1-(AH82/AJ82))*(1-AF82)</f>
        <v>#VALUE!</v>
      </c>
      <c r="AT82" s="581" t="e">
        <f>(AC82/AD82)*AM82*(1-(AH82/AJ82))*(1-AF82)</f>
        <v>#DIV/0!</v>
      </c>
      <c r="AU82" s="581" t="e">
        <f>AT82*References!$D$12</f>
        <v>#DIV/0!</v>
      </c>
      <c r="AV82" s="581" t="e">
        <f>(AC82/AD82)*AN82*(1-(AI82/AK82))*(1-AG82)</f>
        <v>#DIV/0!</v>
      </c>
      <c r="AW82" s="581">
        <f>IFERROR(AV82*References!$D$12,0)</f>
        <v>0</v>
      </c>
      <c r="AX82" s="581" t="e">
        <f>((AC82/AD82)*AO82*(1-(AI82/AK82))*(1-AG82))/10</f>
        <v>#DIV/0!</v>
      </c>
      <c r="AY82" s="581">
        <f>IFERROR(AT82+AV82,0)</f>
        <v>0</v>
      </c>
      <c r="AZ82" s="581">
        <f>IFERROR(AU82+AW82+AX82,0)</f>
        <v>0</v>
      </c>
    </row>
    <row r="83" spans="1:52">
      <c r="A83">
        <f>A82+1</f>
        <v>2</v>
      </c>
      <c r="B83" s="540" t="str">
        <f>'Home Performance'!$J$24</f>
        <v/>
      </c>
      <c r="C83" s="540" t="str">
        <f>'Home Performance'!$J$28</f>
        <v/>
      </c>
      <c r="D83" s="540" t="str">
        <f>'Home Performance'!$J$26</f>
        <v/>
      </c>
      <c r="E83" s="605">
        <f>'Home Performance'!$J$30</f>
        <v>0</v>
      </c>
      <c r="F83" s="540" t="str">
        <f>'Home Performance'!$J$41</f>
        <v/>
      </c>
      <c r="G83" s="540" t="str">
        <f>'Home Performance'!$J$45</f>
        <v/>
      </c>
      <c r="H83" s="540" t="str">
        <f>'Home Performance'!$J$43</f>
        <v/>
      </c>
      <c r="I83" s="605">
        <f>'Home Performance'!$J$47</f>
        <v>0</v>
      </c>
      <c r="J83" s="540" t="str">
        <f>'Home Performance'!$D$24</f>
        <v/>
      </c>
      <c r="K83" s="540" t="e">
        <f>IF('Home Performance'!$D$28="",'Home Performance'!$D$30*3.412,'Home Performance'!$D$28)</f>
        <v>#VALUE!</v>
      </c>
      <c r="L83" s="540" t="e">
        <f>IF(OR('Home Performance'!$D$30="",'Home Performance'!$D$30=0),'Home Performance'!$D$28/3.412,'Home Performance'!$D$30)</f>
        <v>#VALUE!</v>
      </c>
      <c r="M83" s="540" t="str">
        <f>'Home Performance'!$D$26</f>
        <v/>
      </c>
      <c r="N83" s="540" t="str">
        <f>'Home Performance'!$D$22</f>
        <v/>
      </c>
      <c r="O83" s="605">
        <f>'Home Performance'!$D$32</f>
        <v>0</v>
      </c>
      <c r="P83" s="207" t="str">
        <f>'Home Performance'!$D$41</f>
        <v/>
      </c>
      <c r="Q83" s="207" t="e">
        <f>IF('Home Performance'!$D$45="",'Home Performance'!$D$47*3.412,'Home Performance'!$D$45)</f>
        <v>#VALUE!</v>
      </c>
      <c r="R83" s="207" t="e">
        <f>IF(OR('Home Performance'!$D$47="",'Home Performance'!$D$47=0),'Home Performance'!$D$45/3.412,'Home Performance'!$D$47)</f>
        <v>#VALUE!</v>
      </c>
      <c r="S83" s="207" t="str">
        <f>'Home Performance'!$D$43</f>
        <v/>
      </c>
      <c r="T83" s="207" t="str">
        <f>'Home Performance'!$D$39</f>
        <v/>
      </c>
      <c r="U83" s="207">
        <f>'Home Performance'!$D$49</f>
        <v>0</v>
      </c>
      <c r="V83" s="581">
        <f>$BY$27</f>
        <v>649</v>
      </c>
      <c r="W83" s="581">
        <f>$BZ$27</f>
        <v>786</v>
      </c>
      <c r="X83" s="581"/>
      <c r="Z83" s="444">
        <f>'Home Performance'!$J$60</f>
        <v>0</v>
      </c>
      <c r="AA83" s="444" t="str">
        <f>IF(OR('Home Performance'!J62="",RIGHT('Home Performance'!J60,5)="Attic",RIGHT('Home Performance'!J60,6)="Garage"),"",'Home Performance'!$J$62)</f>
        <v/>
      </c>
      <c r="AB83" s="435" t="str">
        <f>Z83&amp;" "&amp;AA83</f>
        <v xml:space="preserve">0 </v>
      </c>
      <c r="AC83" s="608">
        <f>'Home Performance'!J64</f>
        <v>0</v>
      </c>
      <c r="AD83" s="1749">
        <f>'Home Performance'!$D$56</f>
        <v>0</v>
      </c>
      <c r="AE83" s="1749"/>
      <c r="AF83" s="582">
        <f>IF(OR($Z83="",$Z83=0),0,INDEX(References!$AX$75:$AZ$82,MATCH($AB83,References!$AX$75:$AX$82,0),2))</f>
        <v>0</v>
      </c>
      <c r="AG83" s="603">
        <f>IF(OR($Z83="",$Z83=0),0,INDEX(References!$AX$75:$AZ$82,MATCH($AB83,References!$AX$75:$AX$82,0),3))</f>
        <v>0</v>
      </c>
      <c r="AH83" s="582" t="str">
        <f>IF(OR($Z83="",$Z83=0),"",INDEX(References!BA$75:BA$80,MATCH($AB83,References!$AX$75:$AX$81,0)))</f>
        <v/>
      </c>
      <c r="AI83" s="582" t="str">
        <f>IF(OR($Z83="",$Z83=0),"",INDEX(References!BB$75:BB$80,MATCH($AB83,References!$AX$75:$AX$81,0)))</f>
        <v/>
      </c>
      <c r="AJ83" s="582" t="str">
        <f>IF(OR($Z83="",$Z83=0),"",INDEX(References!BC$75:BC$80,MATCH($AB83,References!$AX$75:$AX$81,0)))</f>
        <v/>
      </c>
      <c r="AK83" s="582" t="str">
        <f>IF(OR($Z83="",$Z83=0),"",INDEX(References!BD$75:BD$80,MATCH($AB83,References!$AX$75:$AX$81,0)))</f>
        <v/>
      </c>
      <c r="AL83" s="629">
        <f>'Home Performance'!$J$68</f>
        <v>0</v>
      </c>
      <c r="AM83" s="630" t="e">
        <f>IF(OR(AL83="Heating (1)",AL83="Heating (2)",AL83="Heating (1&amp;2)",AL83=""),0,IF(OR(AL83="Heating &amp; Cooling (1)",AL83="Cooling (1)"),(B83/1000)*(1/D83)*V83,IF(OR(AL83="Heating &amp; Cooling (2)",AL83="Cooling (2)"),(F83/1000)*(1/H83)*V83,(B83/1000)*(1/D83)*V83*E83+(F83/1000)*(1/H83)*V83*I83)))</f>
        <v>#VALUE!</v>
      </c>
      <c r="AN83" s="630">
        <f>IF(OR(AL83="Cooling (1)",AL83="Cooling (2)",AL83=""),0,IF(AND(OR(AL83="Heating &amp; Cooling (1)",AL83="Heating (1)"),LEFT(N83,8)="Electric"),(J83/1000)*(1/K83)*W83,IF(AND(OR(AL83="Heating &amp; Cooling (2)",AL83="Heating (2)"),LEFT(T83,8)="Electric"),(P83/1000)*(1/Q83)*W83,IF(OR(AL83="Heating &amp; Cooling (1&amp;2)",AL83="Heating (1&amp;2)"),IF(AND(LEFT(N83,8)="Electric",LEFT(T83,8)="Electric"),(J83/1000)*(1/K83)*W83*O83+(P83/1000)*(1/Q83)*W83*U83,IF(LEFT(N83,8)="Electric",(J83/1000)*(1/K83)*W83*O83,IF(LEFT(T83,8)="Electric",(P83/1000)*(1/Q83)*W83*U83,0))),0))))</f>
        <v>0</v>
      </c>
      <c r="AO83" s="630">
        <f>IF(OR(AL83="Cooling (1)",AL83="Cooling (2)",AL83=""),0,IF(AND(OR(AL83="Heating &amp; Cooling (1)",AL83="Heating (1)"),LEFT(N83,8)&lt;&gt;"Electric"),(J83/1000)*(1/M83)*W83,IF(AND(OR(AL83="Heating &amp; Cooling (2)",AL83="Heating (2)"),LEFT(T83,8)&lt;&gt;"Electric"),(P83/1000)*(1/S83)*W83,IF(OR(AL83="Heating &amp; Cooling (1&amp;2)",AL83="Heating (1&amp;2)"),IF(AND(LEFT(N83,8)&lt;&gt;"Electric",LEFT(T83,8)&lt;&gt;"Electric"),(J83/1000)*(1/M83)*W83*O83+(P83/1000)*(1/S83)*W83*U83,IF(LEFT(N83,8)&lt;&gt;"Electric",(J83/1000)*(1/M83)*W83*O83,IF(LEFT(T83,8)&lt;&gt;"Electric",(P83/1000)*(1/S83)*W83*U83,0))),0))))</f>
        <v>0</v>
      </c>
      <c r="AQ83" s="581" t="str">
        <f>IF(OR(Z83="",AC83="",AC83=0,AD83="",AD83=0,AL83=0,AL83="- Please Select -"),"",INDEX(References!$BI$15:$BI$19,MATCH(Z83,References!$BH$15:$BH$19,0)))</f>
        <v/>
      </c>
      <c r="AR83" s="581" t="e">
        <f>IF(OR(AL83=0,LEFT(AL83,9)="Heating ("),0,IF(OR(AL83="Cooling (1)",AL83="Heating &amp; Cooling (1)"),(AC83/AD83)*((B83/1000)*(1/C83)),IF(OR(AL83="Cooling (2)",AL83="Heating &amp; Cooling (2)"),(AC83/AD83)*(F83/1000)*(1/G83),(AC83/AD83)*((B83/1000)*(1/C83)*E83+(F83/1000)*(1/G83)*I83))))*(1-(AH83/AJ83))*(1-AF83)</f>
        <v>#VALUE!</v>
      </c>
      <c r="AS83" s="581" t="e">
        <f>IF(OR(AL83=0,AN83=0),0,IF(OR(AL83="Heating (1)",AL83="Heating &amp; Cooling (1)"),(AC83/AD83)*((J83/1000)*(1/L83)),IF(OR(AL83="Heating (2)",AL83="Heating &amp; Cooling (2)"),(AC83/AD83)*(P83/1000)*(1/R83),(AC83/AD83)*((J83/1000)*(1/L83)*O83+(P83/1000)*(1/R83)*U83))))*(1-(AH83/AJ83))*(1-AF83)</f>
        <v>#VALUE!</v>
      </c>
      <c r="AT83" s="581" t="e">
        <f>(AC83/AD83)*AM83*(1-(AH83/AJ83))*(1-AF83)</f>
        <v>#DIV/0!</v>
      </c>
      <c r="AU83" s="581" t="e">
        <f>AT83*References!$D$12</f>
        <v>#DIV/0!</v>
      </c>
      <c r="AV83" s="581" t="e">
        <f>(AC83/AD83)*AN83*(1-(AI83/AK83))*(1-AG83)</f>
        <v>#DIV/0!</v>
      </c>
      <c r="AW83" s="581">
        <f>IFERROR(AV83*References!$D$12,0)</f>
        <v>0</v>
      </c>
      <c r="AX83" s="581" t="e">
        <f>((AC83/AD83)*AO83*(1-(AI83/AK83))*(1-AG83))/10</f>
        <v>#DIV/0!</v>
      </c>
      <c r="AY83" s="581">
        <f t="shared" ref="AY83:AY84" si="33">IFERROR(AT83+AV83,0)</f>
        <v>0</v>
      </c>
      <c r="AZ83" s="581">
        <f t="shared" ref="AZ83:AZ84" si="34">IFERROR(AU83+AW83+AX83,0)</f>
        <v>0</v>
      </c>
    </row>
    <row r="84" spans="1:52">
      <c r="A84">
        <f>A83+1</f>
        <v>3</v>
      </c>
      <c r="B84" s="540" t="str">
        <f>'Home Performance'!$J$24</f>
        <v/>
      </c>
      <c r="C84" s="540" t="str">
        <f>'Home Performance'!$J$28</f>
        <v/>
      </c>
      <c r="D84" s="540" t="str">
        <f>'Home Performance'!$J$26</f>
        <v/>
      </c>
      <c r="E84" s="605">
        <f>'Home Performance'!$J$30</f>
        <v>0</v>
      </c>
      <c r="F84" s="540" t="str">
        <f>'Home Performance'!$J$41</f>
        <v/>
      </c>
      <c r="G84" s="540" t="str">
        <f>'Home Performance'!$J$45</f>
        <v/>
      </c>
      <c r="H84" s="540" t="str">
        <f>'Home Performance'!$J$43</f>
        <v/>
      </c>
      <c r="I84" s="605">
        <f>'Home Performance'!$J$47</f>
        <v>0</v>
      </c>
      <c r="J84" s="540" t="str">
        <f>'Home Performance'!$D$24</f>
        <v/>
      </c>
      <c r="K84" s="540" t="e">
        <f>IF('Home Performance'!$D$28="",'Home Performance'!$D$30*3.412,'Home Performance'!$D$28)</f>
        <v>#VALUE!</v>
      </c>
      <c r="L84" s="540" t="e">
        <f>IF(OR('Home Performance'!$D$30="",'Home Performance'!$D$30=0),'Home Performance'!$D$28/3.412,'Home Performance'!$D$30)</f>
        <v>#VALUE!</v>
      </c>
      <c r="M84" s="540" t="str">
        <f>'Home Performance'!$D$26</f>
        <v/>
      </c>
      <c r="N84" s="540" t="str">
        <f>'Home Performance'!$D$22</f>
        <v/>
      </c>
      <c r="O84" s="605">
        <f>'Home Performance'!$D$32</f>
        <v>0</v>
      </c>
      <c r="P84" s="207" t="str">
        <f>'Home Performance'!$D$41</f>
        <v/>
      </c>
      <c r="Q84" s="207" t="e">
        <f>IF('Home Performance'!$D$45="",'Home Performance'!$D$47*3.412,'Home Performance'!$D$45)</f>
        <v>#VALUE!</v>
      </c>
      <c r="R84" s="207" t="e">
        <f>IF(OR('Home Performance'!$D$47="",'Home Performance'!$D$47=0),'Home Performance'!$D$45/3.412,'Home Performance'!$D$47)</f>
        <v>#VALUE!</v>
      </c>
      <c r="S84" s="207" t="str">
        <f>'Home Performance'!$D$43</f>
        <v/>
      </c>
      <c r="T84" s="207" t="str">
        <f>'Home Performance'!$D$39</f>
        <v/>
      </c>
      <c r="U84" s="207">
        <f>'Home Performance'!$D$49</f>
        <v>0</v>
      </c>
      <c r="V84" s="581">
        <f>$BY$27</f>
        <v>649</v>
      </c>
      <c r="W84" s="581">
        <f>$BZ$27</f>
        <v>786</v>
      </c>
      <c r="X84" s="150"/>
      <c r="Z84" s="444">
        <f>'Home Performance'!$D$72</f>
        <v>0</v>
      </c>
      <c r="AA84" s="444" t="str">
        <f>IF(OR('Home Performance'!D74="",RIGHT('Home Performance'!$D$72,5)="Attic",RIGHT('Home Performance'!$D$72,6)="Garage"),"",'Home Performance'!$D$74)</f>
        <v/>
      </c>
      <c r="AB84" s="435" t="str">
        <f>Z84&amp;" "&amp;AA84</f>
        <v xml:space="preserve">0 </v>
      </c>
      <c r="AC84" s="608">
        <f>'Home Performance'!D76</f>
        <v>0</v>
      </c>
      <c r="AD84" s="1749">
        <f>'Home Performance'!$D$56</f>
        <v>0</v>
      </c>
      <c r="AE84" s="1749"/>
      <c r="AF84" s="582">
        <f>IF(OR($Z84="",$Z84=0),0,INDEX(References!$AX$75:$AZ$82,MATCH($AB84,References!$AX$75:$AX$82,0),2))</f>
        <v>0</v>
      </c>
      <c r="AG84" s="603">
        <f>IF(OR($Z84="",$Z84=0),0,INDEX(References!$AX$75:$AZ$82,MATCH($AB84,References!$AX$75:$AX$82,0),3))</f>
        <v>0</v>
      </c>
      <c r="AH84" s="582" t="str">
        <f>IF(OR($Z84="",$Z84=0),"",INDEX(References!BA$75:BA$80,MATCH($AB84,References!$AX$75:$AX$81,0)))</f>
        <v/>
      </c>
      <c r="AI84" s="582" t="str">
        <f>IF(OR($Z84="",$Z84=0),"",INDEX(References!BB$75:BB$80,MATCH($AB84,References!$AX$75:$AX$81,0)))</f>
        <v/>
      </c>
      <c r="AJ84" s="582" t="str">
        <f>IF(OR($Z84="",$Z84=0),"",INDEX(References!BC$75:BC$80,MATCH($AB84,References!$AX$75:$AX$81,0)))</f>
        <v/>
      </c>
      <c r="AK84" s="582" t="str">
        <f>IF(OR($Z84="",$Z84=0),"",INDEX(References!BD$75:BD$80,MATCH($AB84,References!$AX$75:$AX$81,0)))</f>
        <v/>
      </c>
      <c r="AL84" s="629">
        <f>'Home Performance'!$D$80</f>
        <v>0</v>
      </c>
      <c r="AM84" s="630" t="e">
        <f>IF(OR(AL84="Heating (1)",AL84="Heating (2)",AL84="Heating (1&amp;2)",AL84=""),0,IF(OR(AL84="Heating &amp; Cooling (1)",AL84="Cooling (1)"),(B84/1000)*(1/D84)*V84,IF(OR(AL84="Heating &amp; Cooling (2)",AL84="Cooling (2)"),(F84/1000)*(1/H84)*V84,(B84/1000)*(1/D84)*V84*E84+(F84/1000)*(1/H84)*V84*I84)))</f>
        <v>#VALUE!</v>
      </c>
      <c r="AN84" s="630">
        <f>IF(OR(AL84="Cooling (1)",AL84="Cooling (2)",AL84=""),0,IF(AND(OR(AL84="Heating &amp; Cooling (1)",AL84="Heating (1)"),LEFT(N84,8)="Electric"),(J84/1000)*(1/K84)*W84,IF(AND(OR(AL84="Heating &amp; Cooling (2)",AL84="Heating (2)"),LEFT(T84,8)="Electric"),(P84/1000)*(1/Q84)*W84,IF(OR(AL84="Heating &amp; Cooling (1&amp;2)",AL84="Heating (1&amp;2)"),IF(AND(LEFT(N84,8)="Electric",LEFT(T84,8)="Electric"),(J84/1000)*(1/K84)*W84*O84+(P84/1000)*(1/Q84)*W84*U84,IF(LEFT(N84,8)="Electric",(J84/1000)*(1/K84)*W84*O84,IF(LEFT(T84,8)="Electric",(P84/1000)*(1/Q84)*W84*U84,0))),0))))</f>
        <v>0</v>
      </c>
      <c r="AO84" s="630">
        <f>IF(OR(AL84="Cooling (1)",AL84="Cooling (2)",AL84=""),0,IF(AND(OR(AL84="Heating &amp; Cooling (1)",AL84="Heating (1)"),LEFT(N84,8)&lt;&gt;"Electric"),(J84/1000)*(1/M84)*W84,IF(AND(OR(AL84="Heating &amp; Cooling (2)",AL84="Heating (2)"),LEFT(T84,8)&lt;&gt;"Electric"),(P84/1000)*(1/S84)*W84,IF(OR(AL84="Heating &amp; Cooling (1&amp;2)",AL84="Heating (1&amp;2)"),IF(AND(LEFT(N84,8)&lt;&gt;"Electric",LEFT(T84,8)&lt;&gt;"Electric"),(J84/1000)*(1/M84)*W84*O84+(P84/1000)*(1/S84)*W84*U84,IF(LEFT(N84,8)&lt;&gt;"Electric",(J84/1000)*(1/M84)*W84*O84,IF(LEFT(T84,8)&lt;&gt;"Electric",(P84/1000)*(1/S84)*W84*U84,0))),0))))</f>
        <v>0</v>
      </c>
      <c r="AQ84" s="581" t="str">
        <f>IF(OR(Z84="",AC84="",AC84=0,AD84="",AD84=0,AL84=0,AL84="- Please Select -"),"",INDEX(References!$BI$15:$BI$19,MATCH(Z84,References!$BH$15:$BH$19,0)))</f>
        <v/>
      </c>
      <c r="AR84" s="581" t="e">
        <f>IF(OR(AL84=0,LEFT(AL84,9)="Heating ("),0,IF(OR(AL84="Cooling (1)",AL84="Heating &amp; Cooling (1)"),(AC84/AD84)*((B84/1000)*(1/C84)),IF(OR(AL84="Cooling (2)",AL84="Heating &amp; Cooling (2)"),(AC84/AD84)*(F84/1000)*(1/G84),(AC84/AD84)*((B84/1000)*(1/C84)*E84+(F84/1000)*(1/G84)*I84))))*(1-(AH84/AJ84))*(1-AF84)</f>
        <v>#VALUE!</v>
      </c>
      <c r="AS84" s="581" t="e">
        <f>IF(OR(AL84=0,AN84=0),0,IF(OR(AL84="Heating (1)",AL84="Heating &amp; Cooling (1)"),(AC84/AD84)*((J84/1000)*(1/L84)),IF(OR(AL84="Heating (2)",AL84="Heating &amp; Cooling (2)"),(AC84/AD84)*(P84/1000)*(1/R84),(AC84/AD84)*((J84/1000)*(1/L84)*O84+(P84/1000)*(1/R84)*U84))))*(1-(AH84/AJ84))*(1-AF84)</f>
        <v>#VALUE!</v>
      </c>
      <c r="AT84" s="581" t="e">
        <f>(AC84/AD84)*AM84*(1-(AH84/AJ84))*(1-AF84)</f>
        <v>#DIV/0!</v>
      </c>
      <c r="AU84" s="581" t="e">
        <f>AT84*References!$D$12</f>
        <v>#DIV/0!</v>
      </c>
      <c r="AV84" s="581" t="e">
        <f>(AC84/AD84)*AN84*(1-(AI84/AK84))*(1-AG84)</f>
        <v>#DIV/0!</v>
      </c>
      <c r="AW84" s="581">
        <f>IFERROR(AV84*References!$D$12,0)</f>
        <v>0</v>
      </c>
      <c r="AX84" s="581" t="e">
        <f>((AC84/AD84)*AO84*(1-(AI84/AK84))*(1-AG84))/10</f>
        <v>#DIV/0!</v>
      </c>
      <c r="AY84" s="581">
        <f t="shared" si="33"/>
        <v>0</v>
      </c>
      <c r="AZ84" s="581">
        <f t="shared" si="34"/>
        <v>0</v>
      </c>
    </row>
    <row r="85" spans="1:52" ht="15" customHeight="1">
      <c r="A85">
        <f>A84+1</f>
        <v>4</v>
      </c>
      <c r="B85" s="206"/>
      <c r="C85" s="206"/>
      <c r="D85" s="206"/>
      <c r="E85" s="206"/>
      <c r="F85" s="206"/>
      <c r="G85" s="206"/>
      <c r="H85" s="206"/>
      <c r="I85" s="206"/>
      <c r="J85" s="206"/>
      <c r="K85" s="206"/>
      <c r="L85" s="206"/>
      <c r="M85" s="206"/>
      <c r="N85" s="206"/>
      <c r="O85" s="206"/>
      <c r="P85" s="207"/>
      <c r="Q85" s="207"/>
      <c r="R85" s="207"/>
      <c r="S85" s="207"/>
      <c r="T85" s="207"/>
      <c r="U85" s="207"/>
      <c r="V85" s="581"/>
      <c r="W85" s="150"/>
      <c r="X85" s="150"/>
      <c r="Z85" s="444"/>
      <c r="AA85" s="444" t="str">
        <f>IF(OR('Home Performance'!$D$62="",RIGHT('Home Performance'!$D$60,5)&lt;&gt;"Space",RIGHT('Home Performance'!$D$60,8)&lt;&gt;"Basement"),"",'Home Performance'!$D$62)</f>
        <v/>
      </c>
      <c r="AB85" s="435"/>
      <c r="AC85" s="608"/>
      <c r="AD85" s="1749"/>
      <c r="AE85" s="1749"/>
      <c r="AF85" s="582"/>
      <c r="AG85" s="603"/>
      <c r="AH85" s="582"/>
      <c r="AI85" s="582"/>
      <c r="AJ85" s="582"/>
      <c r="AK85" s="582"/>
      <c r="AL85" s="628"/>
      <c r="AM85" s="631"/>
      <c r="AN85" s="631"/>
      <c r="AO85" s="630"/>
      <c r="AQ85" s="581"/>
      <c r="AR85" s="581"/>
      <c r="AS85" s="150"/>
      <c r="AT85" s="150"/>
      <c r="AU85" s="581"/>
      <c r="AV85" s="150"/>
      <c r="AW85" s="150"/>
      <c r="AX85" s="581"/>
      <c r="AY85" s="150"/>
      <c r="AZ85" s="581"/>
    </row>
    <row r="86" spans="1:52">
      <c r="A86">
        <f>A85+1</f>
        <v>5</v>
      </c>
      <c r="B86" s="206"/>
      <c r="C86" s="206"/>
      <c r="D86" s="206"/>
      <c r="E86" s="206"/>
      <c r="F86" s="206"/>
      <c r="G86" s="206"/>
      <c r="H86" s="206"/>
      <c r="I86" s="206"/>
      <c r="J86" s="206"/>
      <c r="K86" s="206"/>
      <c r="L86" s="206"/>
      <c r="M86" s="206"/>
      <c r="N86" s="206"/>
      <c r="O86" s="206"/>
      <c r="P86" s="207"/>
      <c r="Q86" s="207"/>
      <c r="R86" s="207"/>
      <c r="S86" s="207"/>
      <c r="T86" s="207"/>
      <c r="U86" s="207"/>
      <c r="V86" s="581"/>
      <c r="W86" s="150"/>
      <c r="X86" s="150"/>
      <c r="Z86" s="444"/>
      <c r="AA86" s="444" t="str">
        <f>IF(OR('Home Performance'!$D$62="",RIGHT('Home Performance'!$D$60,5)&lt;&gt;"Space",RIGHT('Home Performance'!$D$60,8)&lt;&gt;"Basement"),"",'Home Performance'!$D$62)</f>
        <v/>
      </c>
      <c r="AB86" s="435"/>
      <c r="AC86" s="608"/>
      <c r="AD86" s="1749"/>
      <c r="AE86" s="1749"/>
      <c r="AF86" s="582"/>
      <c r="AG86" s="603"/>
      <c r="AH86" s="582"/>
      <c r="AI86" s="582"/>
      <c r="AJ86" s="582"/>
      <c r="AK86" s="582"/>
      <c r="AL86" s="628"/>
      <c r="AM86" s="631"/>
      <c r="AN86" s="631"/>
      <c r="AO86" s="630"/>
      <c r="AQ86" s="581"/>
      <c r="AR86" s="581"/>
      <c r="AS86" s="150"/>
      <c r="AT86" s="150"/>
      <c r="AU86" s="581"/>
      <c r="AV86" s="150"/>
      <c r="AW86" s="150"/>
      <c r="AX86" s="581"/>
      <c r="AY86" s="150"/>
      <c r="AZ86" s="581"/>
    </row>
    <row r="87" spans="1:52">
      <c r="A87">
        <f>A86+1</f>
        <v>6</v>
      </c>
      <c r="B87" s="206"/>
      <c r="C87" s="206"/>
      <c r="D87" s="206"/>
      <c r="E87" s="206"/>
      <c r="F87" s="206"/>
      <c r="G87" s="206"/>
      <c r="H87" s="206"/>
      <c r="I87" s="206"/>
      <c r="J87" s="206"/>
      <c r="K87" s="206"/>
      <c r="L87" s="206"/>
      <c r="M87" s="206"/>
      <c r="N87" s="206"/>
      <c r="O87" s="206"/>
      <c r="P87" s="207"/>
      <c r="Q87" s="207"/>
      <c r="R87" s="207"/>
      <c r="S87" s="207"/>
      <c r="T87" s="207"/>
      <c r="U87" s="207"/>
      <c r="V87" s="581"/>
      <c r="W87" s="150"/>
      <c r="X87" s="150"/>
      <c r="Z87" s="444"/>
      <c r="AA87" s="444" t="str">
        <f>IF(OR('Home Performance'!$D$62="",RIGHT('Home Performance'!$D$60,5)&lt;&gt;"Space",RIGHT('Home Performance'!$D$60,8)&lt;&gt;"Basement"),"",'Home Performance'!$D$62)</f>
        <v/>
      </c>
      <c r="AB87" s="435"/>
      <c r="AC87" s="608"/>
      <c r="AD87" s="1749"/>
      <c r="AE87" s="1749"/>
      <c r="AF87" s="582"/>
      <c r="AG87" s="603"/>
      <c r="AH87" s="582"/>
      <c r="AI87" s="582"/>
      <c r="AJ87" s="582"/>
      <c r="AK87" s="582"/>
      <c r="AL87" s="628"/>
      <c r="AM87" s="631"/>
      <c r="AN87" s="631"/>
      <c r="AO87" s="630"/>
      <c r="AQ87" s="581"/>
      <c r="AR87" s="581"/>
      <c r="AS87" s="150"/>
      <c r="AT87" s="150"/>
      <c r="AU87" s="581"/>
      <c r="AV87" s="150"/>
      <c r="AW87" s="150"/>
      <c r="AX87" s="581"/>
      <c r="AY87" s="150"/>
      <c r="AZ87" s="581"/>
    </row>
    <row r="88" spans="1:52">
      <c r="AY88" t="s">
        <v>1651</v>
      </c>
      <c r="AZ88" s="637">
        <f>IF(OR('Home Performance'!J54="","",AND(Qualifying_Index!AQ82="",Qualifying_Index!AQ83="",Qualifying_Index!AQ84="")),0,IF(AND(References!C17=FALSE,References!C33=TRUE),MIN(References!BK5,'Home Performance'!J54),IF(References!C17=TRUE,MIN(References!BL5,'Home Performance'!J53),MIN(References!BI5,'Home Performance'!J54))))</f>
        <v>0</v>
      </c>
    </row>
    <row r="89" spans="1:52">
      <c r="A89" t="s">
        <v>1530</v>
      </c>
    </row>
    <row r="90" spans="1:52" ht="15" customHeight="1">
      <c r="B90" s="1764" t="s">
        <v>1471</v>
      </c>
      <c r="C90" s="1764"/>
      <c r="D90" s="1764"/>
      <c r="E90" s="1764"/>
      <c r="F90" s="1764"/>
      <c r="G90" s="1764"/>
      <c r="H90" s="1764"/>
      <c r="I90" s="1764"/>
      <c r="J90" s="1764"/>
      <c r="K90" s="1764"/>
      <c r="L90" s="1764"/>
      <c r="M90" s="1764"/>
      <c r="N90" s="1764"/>
      <c r="O90" s="1764"/>
      <c r="P90" s="1764"/>
      <c r="Q90" s="1764"/>
      <c r="R90" s="1764"/>
      <c r="S90" s="1764"/>
      <c r="T90" s="1764"/>
      <c r="U90" s="1764"/>
      <c r="V90" s="539"/>
      <c r="W90" s="1752" t="s">
        <v>1493</v>
      </c>
      <c r="X90" s="583" t="s">
        <v>625</v>
      </c>
      <c r="Z90" s="1728" t="s">
        <v>1632</v>
      </c>
      <c r="AA90" s="1729"/>
      <c r="AB90" s="1729"/>
      <c r="AC90" s="1729"/>
      <c r="AD90" s="1729"/>
      <c r="AE90" s="1729"/>
      <c r="AF90" s="1729"/>
      <c r="AG90" s="1729"/>
      <c r="AH90" s="1729"/>
      <c r="AI90" s="1729"/>
      <c r="AJ90" s="1729"/>
      <c r="AK90" s="1729"/>
      <c r="AL90" s="1729"/>
      <c r="AM90" s="1729"/>
      <c r="AQ90" s="1754" t="s">
        <v>1749</v>
      </c>
      <c r="AR90" s="1754" t="s">
        <v>1502</v>
      </c>
      <c r="AS90" s="1754" t="s">
        <v>1503</v>
      </c>
      <c r="AT90" s="1754" t="s">
        <v>910</v>
      </c>
      <c r="AU90" s="1754" t="s">
        <v>1734</v>
      </c>
      <c r="AV90" s="1754" t="s">
        <v>1639</v>
      </c>
      <c r="AW90" s="1754" t="s">
        <v>609</v>
      </c>
      <c r="AX90" s="634"/>
      <c r="AY90" s="634"/>
      <c r="AZ90" s="634"/>
    </row>
    <row r="91" spans="1:52" ht="43.5" customHeight="1">
      <c r="A91" t="s">
        <v>270</v>
      </c>
      <c r="B91" s="583" t="s">
        <v>1473</v>
      </c>
      <c r="C91" s="583" t="s">
        <v>1477</v>
      </c>
      <c r="D91" s="583" t="s">
        <v>1476</v>
      </c>
      <c r="E91" s="579" t="s">
        <v>1482</v>
      </c>
      <c r="F91" s="583" t="s">
        <v>1483</v>
      </c>
      <c r="G91" s="583" t="s">
        <v>1484</v>
      </c>
      <c r="H91" s="583" t="s">
        <v>1485</v>
      </c>
      <c r="I91" s="580" t="s">
        <v>1486</v>
      </c>
      <c r="J91" s="583" t="s">
        <v>1472</v>
      </c>
      <c r="K91" s="583" t="s">
        <v>1478</v>
      </c>
      <c r="L91" s="583" t="s">
        <v>1479</v>
      </c>
      <c r="M91" s="583" t="s">
        <v>1480</v>
      </c>
      <c r="N91" s="611" t="s">
        <v>1612</v>
      </c>
      <c r="O91" s="583" t="s">
        <v>1481</v>
      </c>
      <c r="P91" s="583" t="s">
        <v>1474</v>
      </c>
      <c r="Q91" s="583" t="s">
        <v>1487</v>
      </c>
      <c r="R91" s="583" t="s">
        <v>1488</v>
      </c>
      <c r="S91" s="583" t="s">
        <v>1489</v>
      </c>
      <c r="T91" s="583" t="s">
        <v>1613</v>
      </c>
      <c r="U91" s="583" t="s">
        <v>1490</v>
      </c>
      <c r="V91" s="578" t="s">
        <v>1492</v>
      </c>
      <c r="W91" s="1753"/>
      <c r="X91" s="609"/>
      <c r="Z91" s="434" t="s">
        <v>1623</v>
      </c>
      <c r="AA91" s="434" t="s">
        <v>1624</v>
      </c>
      <c r="AB91" s="434" t="s">
        <v>1625</v>
      </c>
      <c r="AC91" s="434" t="s">
        <v>1622</v>
      </c>
      <c r="AD91" s="434" t="s">
        <v>1621</v>
      </c>
      <c r="AE91" s="434" t="s">
        <v>1626</v>
      </c>
      <c r="AF91" s="601" t="s">
        <v>1627</v>
      </c>
      <c r="AG91" s="602"/>
      <c r="AH91" s="434" t="s">
        <v>1628</v>
      </c>
      <c r="AI91" s="434" t="s">
        <v>1629</v>
      </c>
      <c r="AJ91" s="434" t="s">
        <v>1634</v>
      </c>
      <c r="AK91" s="434" t="s">
        <v>1635</v>
      </c>
      <c r="AL91" s="434" t="s">
        <v>1636</v>
      </c>
      <c r="AM91" s="434" t="s">
        <v>1637</v>
      </c>
      <c r="AQ91" s="1755"/>
      <c r="AR91" s="1755"/>
      <c r="AS91" s="1755"/>
      <c r="AT91" s="1755"/>
      <c r="AU91" s="1755"/>
      <c r="AV91" s="1755"/>
      <c r="AW91" s="1755"/>
      <c r="AX91" s="634"/>
      <c r="AY91" s="634"/>
      <c r="AZ91" s="634"/>
    </row>
    <row r="92" spans="1:52">
      <c r="A92">
        <v>1</v>
      </c>
      <c r="B92" s="540" t="str">
        <f>'Home Performance'!$J$24</f>
        <v/>
      </c>
      <c r="C92" s="540" t="str">
        <f>'Home Performance'!$J$28</f>
        <v/>
      </c>
      <c r="D92" s="540" t="str">
        <f>'Home Performance'!$J$26</f>
        <v/>
      </c>
      <c r="E92" s="610">
        <f>'Home Performance'!$J$30</f>
        <v>0</v>
      </c>
      <c r="F92" s="540" t="str">
        <f>'Home Performance'!$J$41</f>
        <v/>
      </c>
      <c r="G92" s="540" t="str">
        <f>'Home Performance'!$J$45</f>
        <v/>
      </c>
      <c r="H92" s="540" t="str">
        <f>'Home Performance'!$J$43</f>
        <v/>
      </c>
      <c r="I92" s="605">
        <f>'Home Performance'!$J$47</f>
        <v>0</v>
      </c>
      <c r="J92" s="540" t="str">
        <f>'Home Performance'!$D$24</f>
        <v/>
      </c>
      <c r="K92" s="540" t="str">
        <f>'Home Performance'!$D$28</f>
        <v/>
      </c>
      <c r="L92" s="540" t="str">
        <f>'Home Performance'!$D$30</f>
        <v/>
      </c>
      <c r="M92" s="540" t="str">
        <f>'Home Performance'!$D$26</f>
        <v/>
      </c>
      <c r="N92" s="540" t="str">
        <f>'Home Performance'!$D$22</f>
        <v/>
      </c>
      <c r="O92" s="605">
        <f>'Home Performance'!$D$32</f>
        <v>0</v>
      </c>
      <c r="P92" s="207" t="str">
        <f>'Home Performance'!$D$41</f>
        <v/>
      </c>
      <c r="Q92" s="207" t="str">
        <f>'Home Performance'!$D$45</f>
        <v/>
      </c>
      <c r="R92" s="207" t="str">
        <f>'Home Performance'!$D$47</f>
        <v/>
      </c>
      <c r="S92" s="207" t="str">
        <f>'Home Performance'!$D$43</f>
        <v/>
      </c>
      <c r="T92" s="207" t="str">
        <f>'Home Performance'!$D$39</f>
        <v/>
      </c>
      <c r="U92" s="207">
        <f>'Home Performance'!$D$49</f>
        <v>0</v>
      </c>
      <c r="V92" s="581">
        <f>$BY$27</f>
        <v>649</v>
      </c>
      <c r="W92" s="581">
        <f>$BZ$27</f>
        <v>786</v>
      </c>
      <c r="X92" s="581"/>
      <c r="Z92" s="444">
        <f>'Home Performance'!D114</f>
        <v>0</v>
      </c>
      <c r="AA92" s="444">
        <f>'Home Performance'!D116</f>
        <v>0</v>
      </c>
      <c r="AB92" s="435">
        <f>Z92-AA92</f>
        <v>0</v>
      </c>
      <c r="AC92" s="435">
        <f>References!$BD$87</f>
        <v>0.9</v>
      </c>
      <c r="AD92" s="435">
        <f>References!$BD$86</f>
        <v>19</v>
      </c>
      <c r="AE92" s="581" t="str">
        <f>IF(AND(B92="",J92=""),"",IF(B92="",IF(LEFT(N92,8)="Electric","Electric Only","Fossil Fuel Only"),IF(LEFT(N92,8)="Electric",IF(RIGHT('Home Performance'!D22,4)="Pump","Heat Pump","AC Electric Heat"),"AC Fossil Fuel Heat")))</f>
        <v/>
      </c>
      <c r="AF92" s="1016" t="str">
        <f>IF(AND(B92="",J92=""),"",IF(B92="",IF(LEFT(N92,8)="Electric","Electric Only","Fossil Fuel Only"),IF(LEFT(N92,8)="Electric",IF(RIGHT('Home Performance'!D39,4)="Pump","Heat Pump","AC Electric Heat"),"AC Fossil Fuel Heat")))</f>
        <v/>
      </c>
      <c r="AG92" s="615"/>
      <c r="AH92" s="581" t="e">
        <f>INDEX(References!$AY$87:$AY$91,MATCH(AE92,References!$AX$87:$AX$91,0))</f>
        <v>#N/A</v>
      </c>
      <c r="AI92" s="581">
        <f>IF(AF92="",0,INDEX(References!$AY$87:$AY$91,MATCH(AF92,References!$AX$87:$AX$91,0)))</f>
        <v>0</v>
      </c>
      <c r="AJ92" s="581" t="e">
        <f>INDEX(References!$AZ$87:$AZ$91,MATCH(AE92,References!$AX$87:$AX$91,0))</f>
        <v>#N/A</v>
      </c>
      <c r="AK92" s="581">
        <f>IF(AF92="",0,INDEX(References!$AZ$87:$AZ$91,MATCH(AF92,References!$AX$87:$AX$91,0)))</f>
        <v>0</v>
      </c>
      <c r="AL92" s="617" t="e">
        <f>INDEX(References!$BA$87:$BA$91,MATCH(AE92,References!$AX$87:$AX$91,0))</f>
        <v>#N/A</v>
      </c>
      <c r="AM92" s="581">
        <f>IF(AF92="",0,INDEX(References!$BA$87:$BA$91,MATCH(AF92,References!$AX$87:$AX$91,0)))</f>
        <v>0</v>
      </c>
      <c r="AQ92" s="581" t="str">
        <f>IF(OR(Z92="",AA92="",Z92=0,AA92=0,'Home Performance'!$C$16="",'Home Performance'!$C$16="- Please Select -"),"",References!$BI$20)</f>
        <v/>
      </c>
      <c r="AR92" s="581" t="e">
        <f>(AB92/(AC92*AD92))*(AJ92*E92+AK92*I92)</f>
        <v>#N/A</v>
      </c>
      <c r="AS92" s="616" t="e">
        <f>(AB92/(AC92*AD92))*(IF(RIGHT(AE92,4)="Only",0,AJ92*O92)+IF(RIGHT(AF92,4)="Only",0,AK92*U92))</f>
        <v>#N/A</v>
      </c>
      <c r="AT92" s="581" t="e">
        <f>(AB92/(AC92*AD92))*(IF(LEFT(AE92,4)="Only",0,AH92*O92)+IF(LEFT(AF92,4)="Only",0,AI92*U92))</f>
        <v>#N/A</v>
      </c>
      <c r="AU92" s="581" t="e">
        <f>AT92*References!$D$12</f>
        <v>#N/A</v>
      </c>
      <c r="AV92" s="581" t="e">
        <f>(AB92/(AC92*AD92))*(AL92*E92+AM92*U92)/10</f>
        <v>#N/A</v>
      </c>
      <c r="AW92" s="581" t="e">
        <f>AU92+AV92</f>
        <v>#N/A</v>
      </c>
      <c r="AX92" s="633"/>
      <c r="AY92" s="633"/>
      <c r="AZ92" s="633"/>
    </row>
    <row r="93" spans="1:52">
      <c r="A93">
        <f>A92+1</f>
        <v>2</v>
      </c>
      <c r="B93" s="540"/>
      <c r="C93" s="540"/>
      <c r="D93" s="540"/>
      <c r="E93" s="605"/>
      <c r="F93" s="540"/>
      <c r="G93" s="540"/>
      <c r="H93" s="540"/>
      <c r="I93" s="605"/>
      <c r="J93" s="540"/>
      <c r="K93" s="540"/>
      <c r="L93" s="540"/>
      <c r="M93" s="540"/>
      <c r="N93" s="540"/>
      <c r="O93" s="605"/>
      <c r="P93" s="207"/>
      <c r="Q93" s="207"/>
      <c r="R93" s="207"/>
      <c r="S93" s="207"/>
      <c r="T93" s="207"/>
      <c r="U93" s="207"/>
      <c r="V93" s="581"/>
      <c r="W93" s="581"/>
      <c r="X93" s="581"/>
      <c r="Z93" s="444"/>
      <c r="AA93" s="444"/>
      <c r="AB93" s="435"/>
      <c r="AC93" s="435"/>
      <c r="AD93" s="435"/>
      <c r="AE93" s="581"/>
      <c r="AF93" s="581"/>
      <c r="AG93" s="581"/>
      <c r="AH93" s="581"/>
      <c r="AI93" s="581"/>
      <c r="AJ93" s="581"/>
      <c r="AK93" s="581"/>
      <c r="AL93" s="581"/>
      <c r="AM93" s="581"/>
      <c r="AQ93" s="581"/>
      <c r="AR93" s="581"/>
      <c r="AS93" s="581"/>
      <c r="AT93" s="581"/>
      <c r="AU93" s="581"/>
      <c r="AV93" s="581"/>
      <c r="AW93" s="150"/>
      <c r="AX93" s="633"/>
      <c r="AY93" s="102"/>
    </row>
    <row r="94" spans="1:52">
      <c r="AV94" t="s">
        <v>1651</v>
      </c>
      <c r="AW94" s="637">
        <f>IF(OR('Home Performance'!J107="",AQ92=""),0,IF(AND(References!C17=FALSE,References!C33=TRUE),MIN(References!BK6,'Home Performance'!J107),IF(References!$C$17=TRUE,MIN(References!$BJ$6,'Home Performance'!$J$107),MIN(References!$BI$6,'Home Performance'!$J$107))))</f>
        <v>0</v>
      </c>
    </row>
    <row r="95" spans="1:52">
      <c r="A95" t="s">
        <v>1531</v>
      </c>
    </row>
    <row r="96" spans="1:52" ht="15" customHeight="1">
      <c r="B96" s="1728" t="s">
        <v>1471</v>
      </c>
      <c r="C96" s="1729"/>
      <c r="D96" s="1729"/>
      <c r="E96" s="1729"/>
      <c r="F96" s="1729"/>
      <c r="G96" s="1729"/>
      <c r="H96" s="1729"/>
      <c r="I96" s="1729"/>
      <c r="J96" s="1729"/>
      <c r="K96" s="1729"/>
      <c r="L96" s="1729"/>
      <c r="M96" s="1729"/>
      <c r="N96" s="1729"/>
      <c r="O96" s="1729"/>
      <c r="P96" s="1729"/>
      <c r="Q96" s="1729"/>
      <c r="R96" s="1729"/>
      <c r="S96" s="1729"/>
      <c r="T96" s="1729"/>
      <c r="U96" s="1765"/>
      <c r="V96" s="611"/>
      <c r="W96" s="1750" t="s">
        <v>1493</v>
      </c>
      <c r="X96" s="1750" t="s">
        <v>625</v>
      </c>
    </row>
    <row r="97" spans="1:82" ht="61.5" customHeight="1">
      <c r="A97" t="s">
        <v>270</v>
      </c>
      <c r="B97" s="611" t="s">
        <v>1473</v>
      </c>
      <c r="C97" s="611" t="s">
        <v>1477</v>
      </c>
      <c r="D97" s="611" t="s">
        <v>1476</v>
      </c>
      <c r="E97" s="625" t="s">
        <v>1482</v>
      </c>
      <c r="F97" s="611" t="s">
        <v>1483</v>
      </c>
      <c r="G97" s="611" t="s">
        <v>1484</v>
      </c>
      <c r="H97" s="611" t="s">
        <v>1485</v>
      </c>
      <c r="I97" s="613" t="s">
        <v>1486</v>
      </c>
      <c r="J97" s="611" t="s">
        <v>1472</v>
      </c>
      <c r="K97" s="611" t="s">
        <v>1478</v>
      </c>
      <c r="L97" s="611" t="s">
        <v>1479</v>
      </c>
      <c r="M97" s="611" t="s">
        <v>1480</v>
      </c>
      <c r="N97" s="611" t="s">
        <v>1612</v>
      </c>
      <c r="O97" s="611" t="s">
        <v>1481</v>
      </c>
      <c r="P97" s="611" t="s">
        <v>1474</v>
      </c>
      <c r="Q97" s="611" t="s">
        <v>1487</v>
      </c>
      <c r="R97" s="611" t="s">
        <v>1488</v>
      </c>
      <c r="S97" s="611" t="s">
        <v>1489</v>
      </c>
      <c r="T97" s="611" t="s">
        <v>1613</v>
      </c>
      <c r="U97" s="611" t="s">
        <v>1490</v>
      </c>
      <c r="V97" s="626" t="s">
        <v>1492</v>
      </c>
      <c r="W97" s="1751"/>
      <c r="X97" s="1751"/>
      <c r="Z97" s="434" t="s">
        <v>1640</v>
      </c>
      <c r="AA97" s="434" t="s">
        <v>1641</v>
      </c>
      <c r="AB97" s="434" t="s">
        <v>1642</v>
      </c>
      <c r="AC97" s="434" t="s">
        <v>698</v>
      </c>
      <c r="AD97" s="434" t="s">
        <v>3195</v>
      </c>
      <c r="AE97" s="434" t="s">
        <v>3193</v>
      </c>
      <c r="AF97" s="434" t="s">
        <v>3194</v>
      </c>
      <c r="AG97" s="434" t="s">
        <v>3394</v>
      </c>
      <c r="AH97" s="434" t="s">
        <v>3184</v>
      </c>
      <c r="AI97" s="434" t="s">
        <v>3395</v>
      </c>
      <c r="AJ97" s="434"/>
      <c r="AK97" s="434"/>
      <c r="AL97" s="434"/>
      <c r="AM97" s="434"/>
      <c r="AO97" s="539" t="s">
        <v>3174</v>
      </c>
      <c r="AP97" s="539" t="s">
        <v>3175</v>
      </c>
      <c r="AQ97" s="539" t="s">
        <v>3176</v>
      </c>
      <c r="AR97" s="539" t="s">
        <v>3177</v>
      </c>
      <c r="AS97" s="539" t="s">
        <v>3178</v>
      </c>
      <c r="AT97" s="539" t="s">
        <v>3179</v>
      </c>
      <c r="AU97" s="539" t="s">
        <v>3180</v>
      </c>
      <c r="AV97" s="539" t="s">
        <v>3181</v>
      </c>
      <c r="AX97" s="539" t="s">
        <v>189</v>
      </c>
      <c r="AY97" s="539" t="s">
        <v>1682</v>
      </c>
      <c r="AZ97" s="539" t="s">
        <v>3208</v>
      </c>
      <c r="BA97" s="539" t="s">
        <v>1638</v>
      </c>
      <c r="BB97" s="539" t="s">
        <v>1734</v>
      </c>
      <c r="BC97" s="539" t="s">
        <v>1639</v>
      </c>
      <c r="BD97" s="539" t="s">
        <v>609</v>
      </c>
      <c r="BE97" s="312"/>
      <c r="BF97" s="312"/>
      <c r="BG97" s="312"/>
      <c r="BH97" s="312"/>
      <c r="BI97" s="312"/>
      <c r="BJ97" s="312"/>
      <c r="BK97" s="312"/>
      <c r="BL97" s="312"/>
      <c r="BM97" s="312"/>
      <c r="BN97" s="312"/>
      <c r="BO97" s="312"/>
      <c r="BP97" s="312"/>
      <c r="CC97" s="312"/>
      <c r="CD97" s="312"/>
    </row>
    <row r="98" spans="1:82">
      <c r="A98">
        <v>1</v>
      </c>
      <c r="B98" s="540" t="str">
        <f>'Home Performance'!$J$24</f>
        <v/>
      </c>
      <c r="C98" s="540" t="str">
        <f>'Home Performance'!$J$28</f>
        <v/>
      </c>
      <c r="D98" s="540" t="str">
        <f>'Home Performance'!$J$26</f>
        <v/>
      </c>
      <c r="E98" s="610">
        <f>'Home Performance'!$J$30</f>
        <v>0</v>
      </c>
      <c r="F98" s="540" t="str">
        <f>'Home Performance'!$J$41</f>
        <v/>
      </c>
      <c r="G98" s="540" t="str">
        <f>'Home Performance'!$J$45</f>
        <v/>
      </c>
      <c r="H98" s="540" t="str">
        <f>'Home Performance'!$J$43</f>
        <v/>
      </c>
      <c r="I98" s="605">
        <f>'Home Performance'!$J$47</f>
        <v>0</v>
      </c>
      <c r="J98" s="540" t="str">
        <f>'Home Performance'!$D$24</f>
        <v/>
      </c>
      <c r="K98" s="540" t="str">
        <f>IF('Home Performance'!$D$28=0,L98*3.412,'Home Performance'!$D$28)</f>
        <v/>
      </c>
      <c r="L98" s="540" t="str">
        <f>'Home Performance'!$D$30</f>
        <v/>
      </c>
      <c r="M98" s="540" t="str">
        <f>'Home Performance'!$D$26</f>
        <v/>
      </c>
      <c r="N98" s="540" t="str">
        <f>'Home Performance'!$D$22</f>
        <v/>
      </c>
      <c r="O98" s="605">
        <f>'Home Performance'!$D$32</f>
        <v>0</v>
      </c>
      <c r="P98" s="207" t="str">
        <f>'Home Performance'!$D$41</f>
        <v/>
      </c>
      <c r="Q98" s="207" t="str">
        <f>'Home Performance'!$D$45</f>
        <v/>
      </c>
      <c r="R98" s="207" t="str">
        <f>'Home Performance'!$D$47</f>
        <v/>
      </c>
      <c r="S98" s="207" t="str">
        <f>'Home Performance'!$D$43</f>
        <v/>
      </c>
      <c r="T98" s="207" t="str">
        <f>'Home Performance'!$D$39</f>
        <v/>
      </c>
      <c r="U98" s="207">
        <f>'Home Performance'!$D$49</f>
        <v>0</v>
      </c>
      <c r="V98" s="581">
        <f t="shared" ref="V98:V103" si="35">$BY$27</f>
        <v>649</v>
      </c>
      <c r="W98" s="581">
        <f t="shared" ref="W98:W103" si="36">$BZ$27</f>
        <v>786</v>
      </c>
      <c r="X98" s="581"/>
      <c r="Z98" s="618">
        <f>'Home Performance'!D158</f>
        <v>0</v>
      </c>
      <c r="AA98" s="618">
        <f>IF(AND(AC98="Exterior Walls",'Home Performance'!D160&gt;References!$BJ$84),References!$BJ$84,IF('Home Performance'!D160&gt;References!$BJ$88,References!$BJ$88,'Home Performance'!D160))</f>
        <v>0</v>
      </c>
      <c r="AB98" s="618">
        <f>'Home Performance'!D156</f>
        <v>0</v>
      </c>
      <c r="AC98" s="636">
        <f>'Home Performance'!D152</f>
        <v>0</v>
      </c>
      <c r="AD98" s="636">
        <f>'Home Performance'!D154</f>
        <v>0</v>
      </c>
      <c r="AE98" s="618">
        <f>IF(OR($AC98="Attic",$AC98="Attic 2",$AC98="Garage/Overhang"),IF(Z98=0,References!$AY$122,Z98),IF($AC98="Basement",IF(Z98=0,References!$AY$124,Z98),IF(Z98=0,References!$AY$123,Z98)))</f>
        <v>4</v>
      </c>
      <c r="AF98" s="618">
        <f t="shared" ref="AF98:AF103" si="37">IF(OR($AC98="Attic",$AC98="Attic 2"),AA98,IF($AC98="Basement",AA98,AA98))</f>
        <v>0</v>
      </c>
      <c r="AG98" s="1002">
        <f>IF(AB98="","",References!$AY$120)</f>
        <v>775.6</v>
      </c>
      <c r="AH98" s="1002">
        <f>IF(AC98="","",References!$AY$121)</f>
        <v>5073</v>
      </c>
      <c r="AI98" s="2">
        <f>IF(AC98=0,0,INDEX(References!$AY$112:$AY$116,MATCH(AC98,References!$AX$112:$AX$116,0)))</f>
        <v>0</v>
      </c>
      <c r="AJ98" s="435">
        <f>IF(AB98="","",References!$AY$103)</f>
        <v>0.64</v>
      </c>
      <c r="AK98" s="435">
        <f>IF(AB98="","",References!$AY$104)</f>
        <v>0.28299999999999997</v>
      </c>
      <c r="AL98" s="435">
        <f>IF(AB98="","",References!$AY$105)</f>
        <v>0.251</v>
      </c>
      <c r="AM98" s="435">
        <f>IF(AD98=0,1,IF(AD98="Above Grade",References!$AY$106,IF(AD98="Mixed Grade",References!$AY$107,References!$AY$108)))</f>
        <v>1</v>
      </c>
      <c r="AO98" s="616">
        <f t="shared" ref="AO98:AO103" si="38">IF(OR(C98="",C98=0,AF98=0),0,((1/AE98)-(1/AF98))*AG98*AB98*AM98*(1/(C98*1000)))</f>
        <v>0</v>
      </c>
      <c r="AP98" s="581">
        <f t="shared" ref="AP98:AP103" si="39">IF(OR(G98="",G98=0,AF98=0),0,((1/AE98)-(1/AF98))*AG98*AB98*AM98*(1/(G98*1000)))</f>
        <v>0</v>
      </c>
      <c r="AQ98" s="581">
        <f t="shared" ref="AQ98:AQ103" si="40">IF(OR(D98="",D98=0,AF98=0),0,((1/AE98)-(1/AF98))*AB98*(1-AI98)*AG98*24*(1/(D98*1000)))</f>
        <v>0</v>
      </c>
      <c r="AR98" s="616">
        <f t="shared" ref="AR98:AR103" si="41">IF(OR(H98="",H98=0,AF98=0),0,((1/AE98)-(1/AF98))*AB98*(1-AI98)*AG98*24*(1/(H98*1000)))</f>
        <v>0</v>
      </c>
      <c r="AS98" s="616">
        <f t="shared" ref="AS98:AS103" si="42">IF(OR(K98="",K98=0,AF98=0),0,((1/AE98)-(1/AF98))*AB98*(1-AI98)*AH98*24*(1/(K98*1000)))</f>
        <v>0</v>
      </c>
      <c r="AT98" s="616">
        <f t="shared" ref="AT98:AT103" si="43">IF(OR(Q98="",Q98=0,AF98=0),0,((1/AE98)-(1/AF98))*AB98*(1-AI98)*AG98*24*(1/(Q98*1000)))</f>
        <v>0</v>
      </c>
      <c r="AU98" s="616">
        <f t="shared" ref="AU98:AU103" si="44">IF(OR(M98="",M98=0,AF98=0),0,((1/AE98)-(1/AF98))*AB98*(1-AI98)*AH98*24*(1/(M98*1000000)))</f>
        <v>0</v>
      </c>
      <c r="AV98" s="616">
        <f t="shared" ref="AV98:AV103" si="45">IF(OR(S98="",S98=0,AF98=0),0,((1/AE98)-(1/AF98))*AB98*(1-AI98)*AH98*24*(1/(S98*1000000)))</f>
        <v>0</v>
      </c>
      <c r="AX98" s="1005" t="str">
        <f>IF(OR(AE98=0,AF98=0,AB98=0,AC98=0,AC98=""),"",INDEX(References!$BI$21:$BI$24,MATCH(IF(AC98="Attic 2","Attic",AC98),References!$BH$21:$BH$24,0)))</f>
        <v/>
      </c>
      <c r="AY98" s="616">
        <f t="shared" ref="AY98:AY103" si="46">AO98*E98+AP98*I98</f>
        <v>0</v>
      </c>
      <c r="AZ98" s="1008">
        <f t="shared" ref="AZ98:AZ103" si="47">AO98*$AB98/1000</f>
        <v>0</v>
      </c>
      <c r="BA98" s="581">
        <f t="shared" ref="BA98:BA103" si="48">AQ98*E98+AR98*I98+AS98*O98+AT98*U98</f>
        <v>0</v>
      </c>
      <c r="BB98" s="581">
        <f>BA98*References!$D$12</f>
        <v>0</v>
      </c>
      <c r="BC98" s="581">
        <f t="shared" ref="BC98:BC103" si="49">AU98*O98+AV98*U98</f>
        <v>0</v>
      </c>
      <c r="BD98" s="581">
        <f t="shared" ref="BD98:BD103" si="50">BB98+BC98</f>
        <v>0</v>
      </c>
      <c r="BE98" s="1006"/>
      <c r="BF98" s="633"/>
      <c r="BG98" s="633"/>
      <c r="BH98" s="1006"/>
      <c r="BI98" s="633"/>
      <c r="BJ98" s="633"/>
      <c r="BK98" s="633"/>
      <c r="BL98" s="633"/>
      <c r="BM98" s="633"/>
      <c r="BN98" s="633"/>
      <c r="BO98" s="633"/>
      <c r="BP98" s="633"/>
      <c r="CC98" s="633"/>
      <c r="CD98" s="633"/>
    </row>
    <row r="99" spans="1:82">
      <c r="A99">
        <f>A98+1</f>
        <v>2</v>
      </c>
      <c r="B99" s="540" t="str">
        <f>'Home Performance'!$J$24</f>
        <v/>
      </c>
      <c r="C99" s="540" t="str">
        <f>'Home Performance'!$J$28</f>
        <v/>
      </c>
      <c r="D99" s="540" t="str">
        <f>'Home Performance'!$J$26</f>
        <v/>
      </c>
      <c r="E99" s="605">
        <f>'Home Performance'!$J$30</f>
        <v>0</v>
      </c>
      <c r="F99" s="540" t="str">
        <f>'Home Performance'!$J$41</f>
        <v/>
      </c>
      <c r="G99" s="540" t="str">
        <f>'Home Performance'!$J$45</f>
        <v/>
      </c>
      <c r="H99" s="540" t="str">
        <f>'Home Performance'!$J$43</f>
        <v/>
      </c>
      <c r="I99" s="605">
        <f>'Home Performance'!$J$47</f>
        <v>0</v>
      </c>
      <c r="J99" s="540" t="str">
        <f>'Home Performance'!$D$24</f>
        <v/>
      </c>
      <c r="K99" s="540" t="str">
        <f>IF('Home Performance'!$D$28=0,L99*3.412,'Home Performance'!$D$28)</f>
        <v/>
      </c>
      <c r="L99" s="540" t="str">
        <f>'Home Performance'!$D$30</f>
        <v/>
      </c>
      <c r="M99" s="540" t="str">
        <f>'Home Performance'!$D$26</f>
        <v/>
      </c>
      <c r="N99" s="540" t="str">
        <f>'Home Performance'!$D$22</f>
        <v/>
      </c>
      <c r="O99" s="605">
        <f>'Home Performance'!$D$32</f>
        <v>0</v>
      </c>
      <c r="P99" s="207" t="str">
        <f>'Home Performance'!$D$41</f>
        <v/>
      </c>
      <c r="Q99" s="207" t="str">
        <f>'Home Performance'!$D$45</f>
        <v/>
      </c>
      <c r="R99" s="207" t="str">
        <f>'Home Performance'!$D$47</f>
        <v/>
      </c>
      <c r="S99" s="207" t="str">
        <f>'Home Performance'!$D$43</f>
        <v/>
      </c>
      <c r="T99" s="207" t="str">
        <f>'Home Performance'!$D$39</f>
        <v/>
      </c>
      <c r="U99" s="207">
        <f>'Home Performance'!$D$49</f>
        <v>0</v>
      </c>
      <c r="V99" s="581">
        <f t="shared" si="35"/>
        <v>649</v>
      </c>
      <c r="W99" s="581">
        <f t="shared" si="36"/>
        <v>786</v>
      </c>
      <c r="X99" s="581"/>
      <c r="Z99" s="618">
        <f>'Home Performance'!J158</f>
        <v>0</v>
      </c>
      <c r="AA99" s="618">
        <f>IF(AND(AC99="Exterior Walls",'Home Performance'!J160&gt;References!$BJ$84),References!$BJ$84,IF('Home Performance'!J160&gt;References!$BJ$88,References!$BJ$88,'Home Performance'!J160))</f>
        <v>0</v>
      </c>
      <c r="AB99" s="618">
        <f>'Home Performance'!J156</f>
        <v>0</v>
      </c>
      <c r="AC99" s="636">
        <f>'Home Performance'!J152</f>
        <v>0</v>
      </c>
      <c r="AD99" s="636">
        <f>'Home Performance'!J154</f>
        <v>0</v>
      </c>
      <c r="AE99" s="618">
        <f>IF(OR($AC99="Attic",$AC99="Attic 2",$AC99="Garage/Overhang"),IF(Z99=0,References!$AY$122,Z99),IF($AC99="Basement",IF(Z99=0,References!$AY$124,Z99),IF(Z99=0,References!$AY$123,Z99)))</f>
        <v>4</v>
      </c>
      <c r="AF99" s="618">
        <f t="shared" si="37"/>
        <v>0</v>
      </c>
      <c r="AG99" s="1002">
        <f>IF(AB99="","",References!$AY$120)</f>
        <v>775.6</v>
      </c>
      <c r="AH99" s="1002">
        <f>IF(AC99="","",References!$AY$121)</f>
        <v>5073</v>
      </c>
      <c r="AI99" s="2">
        <f>IF(AC99=0,0,INDEX(References!$AY$112:$AY$116,MATCH(AC99,References!$AX$112:$AX$116,0)))</f>
        <v>0</v>
      </c>
      <c r="AJ99" s="435">
        <f>IF(AB99="","",References!$AY$103)</f>
        <v>0.64</v>
      </c>
      <c r="AK99" s="435">
        <f>IF(AB99="","",References!$AY$104)</f>
        <v>0.28299999999999997</v>
      </c>
      <c r="AL99" s="435">
        <f>IF(AB99="","",References!$AY$105)</f>
        <v>0.251</v>
      </c>
      <c r="AM99" s="435">
        <f>IF(AD99=0,1,IF(AD99="Above Grade",References!$AY$106,IF(AD99="Mixed Grade",References!$AY$107,References!$AY$108)))</f>
        <v>1</v>
      </c>
      <c r="AO99" s="616">
        <f t="shared" si="38"/>
        <v>0</v>
      </c>
      <c r="AP99" s="581">
        <f t="shared" si="39"/>
        <v>0</v>
      </c>
      <c r="AQ99" s="581">
        <f t="shared" si="40"/>
        <v>0</v>
      </c>
      <c r="AR99" s="616">
        <f t="shared" si="41"/>
        <v>0</v>
      </c>
      <c r="AS99" s="616">
        <f t="shared" si="42"/>
        <v>0</v>
      </c>
      <c r="AT99" s="616">
        <f t="shared" si="43"/>
        <v>0</v>
      </c>
      <c r="AU99" s="616">
        <f t="shared" si="44"/>
        <v>0</v>
      </c>
      <c r="AV99" s="616">
        <f t="shared" si="45"/>
        <v>0</v>
      </c>
      <c r="AX99" s="1005" t="str">
        <f>IF(OR(AE99=0,AF99=0,AB99=0,AC99=0,AC99=""),"",INDEX(References!$BI$21:$BI$24,MATCH(IF(AC99="Attic 2","Attic",AC99),References!$BH$21:$BH$24,0)))</f>
        <v/>
      </c>
      <c r="AY99" s="616">
        <f t="shared" si="46"/>
        <v>0</v>
      </c>
      <c r="AZ99" s="1008">
        <f t="shared" si="47"/>
        <v>0</v>
      </c>
      <c r="BA99" s="581">
        <f t="shared" si="48"/>
        <v>0</v>
      </c>
      <c r="BB99" s="581">
        <f>BA99*References!$D$12</f>
        <v>0</v>
      </c>
      <c r="BC99" s="581">
        <f t="shared" si="49"/>
        <v>0</v>
      </c>
      <c r="BD99" s="581">
        <f t="shared" si="50"/>
        <v>0</v>
      </c>
      <c r="BE99" s="1006"/>
      <c r="BF99" s="633"/>
      <c r="BG99" s="633"/>
      <c r="BH99" s="1006"/>
      <c r="BI99" s="633"/>
      <c r="BJ99" s="633"/>
      <c r="BK99" s="633"/>
      <c r="BL99" s="633"/>
      <c r="BM99" s="1007"/>
      <c r="BN99" s="633"/>
      <c r="BO99" s="633"/>
      <c r="BP99" s="1007"/>
      <c r="CC99" s="633"/>
      <c r="CD99" s="102"/>
    </row>
    <row r="100" spans="1:82">
      <c r="A100">
        <f t="shared" ref="A100:A107" si="51">A99+1</f>
        <v>3</v>
      </c>
      <c r="B100" s="540" t="str">
        <f>'Home Performance'!$J$24</f>
        <v/>
      </c>
      <c r="C100" s="540" t="str">
        <f>'Home Performance'!$J$28</f>
        <v/>
      </c>
      <c r="D100" s="540" t="str">
        <f>'Home Performance'!$J$26</f>
        <v/>
      </c>
      <c r="E100" s="610">
        <f>'Home Performance'!$J$30</f>
        <v>0</v>
      </c>
      <c r="F100" s="540" t="str">
        <f>'Home Performance'!$J$41</f>
        <v/>
      </c>
      <c r="G100" s="540" t="str">
        <f>'Home Performance'!$J$45</f>
        <v/>
      </c>
      <c r="H100" s="540" t="str">
        <f>'Home Performance'!$J$43</f>
        <v/>
      </c>
      <c r="I100" s="605">
        <f>'Home Performance'!$J$47</f>
        <v>0</v>
      </c>
      <c r="J100" s="540" t="str">
        <f>'Home Performance'!$D$24</f>
        <v/>
      </c>
      <c r="K100" s="540" t="str">
        <f>IF('Home Performance'!$D$28=0,L100*3.412,'Home Performance'!$D$28)</f>
        <v/>
      </c>
      <c r="L100" s="540" t="str">
        <f>'Home Performance'!$D$30</f>
        <v/>
      </c>
      <c r="M100" s="540" t="str">
        <f>'Home Performance'!$D$26</f>
        <v/>
      </c>
      <c r="N100" s="540" t="str">
        <f>'Home Performance'!$D$22</f>
        <v/>
      </c>
      <c r="O100" s="605">
        <f>'Home Performance'!$D$32</f>
        <v>0</v>
      </c>
      <c r="P100" s="207" t="str">
        <f>'Home Performance'!$D$41</f>
        <v/>
      </c>
      <c r="Q100" s="207" t="str">
        <f>'Home Performance'!$D$45</f>
        <v/>
      </c>
      <c r="R100" s="207" t="str">
        <f>'Home Performance'!$D$47</f>
        <v/>
      </c>
      <c r="S100" s="207" t="str">
        <f>'Home Performance'!$D$43</f>
        <v/>
      </c>
      <c r="T100" s="207" t="str">
        <f>'Home Performance'!$D$39</f>
        <v/>
      </c>
      <c r="U100" s="207">
        <f>'Home Performance'!$D$49</f>
        <v>0</v>
      </c>
      <c r="V100" s="581">
        <f t="shared" si="35"/>
        <v>649</v>
      </c>
      <c r="W100" s="581">
        <f t="shared" si="36"/>
        <v>786</v>
      </c>
      <c r="X100" s="150"/>
      <c r="Z100" s="618">
        <f>'Home Performance'!D170</f>
        <v>0</v>
      </c>
      <c r="AA100" s="618">
        <f>IF(AND(AC100="Exterior Walls",'Home Performance'!D172&gt;References!$BJ$84),References!$BJ$84,IF('Home Performance'!D172&gt;References!$BJ$88,References!$BJ$88,'Home Performance'!D172))</f>
        <v>0</v>
      </c>
      <c r="AB100" s="618">
        <f>'Home Performance'!D168</f>
        <v>0</v>
      </c>
      <c r="AC100" s="636">
        <f>'Home Performance'!D164</f>
        <v>0</v>
      </c>
      <c r="AD100" s="636">
        <f>'Home Performance'!D166</f>
        <v>0</v>
      </c>
      <c r="AE100" s="618">
        <f>IF(OR($AC100="Attic",$AC100="Attic 2",$AC100="Garage/Overhang"),IF(Z100=0,References!$AY$122,Z100),IF($AC100="Basement",IF(Z100=0,References!$AY$124,Z100),IF(Z100=0,References!$AY$123,Z100)))</f>
        <v>4</v>
      </c>
      <c r="AF100" s="618">
        <f t="shared" si="37"/>
        <v>0</v>
      </c>
      <c r="AG100" s="1002">
        <f>IF(AB100="","",References!$AY$120)</f>
        <v>775.6</v>
      </c>
      <c r="AH100" s="1002">
        <f>IF(AC100="","",References!$AY$121)</f>
        <v>5073</v>
      </c>
      <c r="AI100" s="2">
        <f>IF(AC100=0,0,INDEX(References!$AY$112:$AY$116,MATCH(AC100,References!$AX$112:$AX$116,0)))</f>
        <v>0</v>
      </c>
      <c r="AJ100" s="435">
        <f>IF(AB100="","",References!$AY$103)</f>
        <v>0.64</v>
      </c>
      <c r="AK100" s="435">
        <f>IF(AB100="","",References!$AY$104)</f>
        <v>0.28299999999999997</v>
      </c>
      <c r="AL100" s="435">
        <f>IF(AB100="","",References!$AY$105)</f>
        <v>0.251</v>
      </c>
      <c r="AM100" s="435">
        <f>IF(AD100=0,1,IF(AD100="Above Grade",References!$AY$106,IF(AD100="Mixed Grade",References!$AY$107,References!$AY$108)))</f>
        <v>1</v>
      </c>
      <c r="AO100" s="616">
        <f t="shared" si="38"/>
        <v>0</v>
      </c>
      <c r="AP100" s="581">
        <f t="shared" si="39"/>
        <v>0</v>
      </c>
      <c r="AQ100" s="581">
        <f t="shared" si="40"/>
        <v>0</v>
      </c>
      <c r="AR100" s="616">
        <f t="shared" si="41"/>
        <v>0</v>
      </c>
      <c r="AS100" s="616">
        <f t="shared" si="42"/>
        <v>0</v>
      </c>
      <c r="AT100" s="616">
        <f t="shared" si="43"/>
        <v>0</v>
      </c>
      <c r="AU100" s="616">
        <f t="shared" si="44"/>
        <v>0</v>
      </c>
      <c r="AV100" s="616">
        <f t="shared" si="45"/>
        <v>0</v>
      </c>
      <c r="AX100" s="1005" t="str">
        <f>IF(OR(AE100=0,AF100=0,AB100=0,AC100=0,AC100=""),"",INDEX(References!$BI$21:$BI$24,MATCH(IF(AC100="Attic 2","Attic",AC100),References!$BH$21:$BH$24,0)))</f>
        <v/>
      </c>
      <c r="AY100" s="616">
        <f t="shared" si="46"/>
        <v>0</v>
      </c>
      <c r="AZ100" s="1008">
        <f t="shared" si="47"/>
        <v>0</v>
      </c>
      <c r="BA100" s="581">
        <f t="shared" si="48"/>
        <v>0</v>
      </c>
      <c r="BB100" s="581">
        <f>BA100*References!$D$12</f>
        <v>0</v>
      </c>
      <c r="BC100" s="581">
        <f t="shared" si="49"/>
        <v>0</v>
      </c>
      <c r="BD100" s="581">
        <f t="shared" si="50"/>
        <v>0</v>
      </c>
      <c r="BE100" s="1006"/>
      <c r="BF100" s="633"/>
      <c r="BG100" s="633"/>
      <c r="BH100" s="1006"/>
      <c r="BI100" s="633"/>
      <c r="BJ100" s="633"/>
      <c r="BK100" s="633"/>
      <c r="BL100" s="633"/>
      <c r="BM100" s="633"/>
      <c r="BN100" s="633"/>
      <c r="BO100" s="633"/>
      <c r="BP100" s="633"/>
      <c r="CC100" s="633"/>
      <c r="CD100" s="102"/>
    </row>
    <row r="101" spans="1:82">
      <c r="A101">
        <f t="shared" si="51"/>
        <v>4</v>
      </c>
      <c r="B101" s="540" t="str">
        <f>'Home Performance'!$J$24</f>
        <v/>
      </c>
      <c r="C101" s="540" t="str">
        <f>'Home Performance'!$J$28</f>
        <v/>
      </c>
      <c r="D101" s="540" t="str">
        <f>'Home Performance'!$J$26</f>
        <v/>
      </c>
      <c r="E101" s="605">
        <f>'Home Performance'!$J$30</f>
        <v>0</v>
      </c>
      <c r="F101" s="540" t="str">
        <f>'Home Performance'!$J$41</f>
        <v/>
      </c>
      <c r="G101" s="540" t="str">
        <f>'Home Performance'!$J$45</f>
        <v/>
      </c>
      <c r="H101" s="540" t="str">
        <f>'Home Performance'!$J$43</f>
        <v/>
      </c>
      <c r="I101" s="605">
        <f>'Home Performance'!$J$47</f>
        <v>0</v>
      </c>
      <c r="J101" s="540" t="str">
        <f>'Home Performance'!$D$24</f>
        <v/>
      </c>
      <c r="K101" s="540" t="str">
        <f>IF('Home Performance'!$D$28=0,L101*3.412,'Home Performance'!$D$28)</f>
        <v/>
      </c>
      <c r="L101" s="540" t="str">
        <f>'Home Performance'!$D$30</f>
        <v/>
      </c>
      <c r="M101" s="540" t="str">
        <f>'Home Performance'!$D$26</f>
        <v/>
      </c>
      <c r="N101" s="540" t="str">
        <f>'Home Performance'!$D$22</f>
        <v/>
      </c>
      <c r="O101" s="605">
        <f>'Home Performance'!$D$32</f>
        <v>0</v>
      </c>
      <c r="P101" s="207" t="str">
        <f>'Home Performance'!$D$41</f>
        <v/>
      </c>
      <c r="Q101" s="207" t="str">
        <f>'Home Performance'!$D$45</f>
        <v/>
      </c>
      <c r="R101" s="207" t="str">
        <f>'Home Performance'!$D$47</f>
        <v/>
      </c>
      <c r="S101" s="207" t="str">
        <f>'Home Performance'!$D$43</f>
        <v/>
      </c>
      <c r="T101" s="207" t="str">
        <f>'Home Performance'!$D$39</f>
        <v/>
      </c>
      <c r="U101" s="207">
        <f>'Home Performance'!$D$49</f>
        <v>0</v>
      </c>
      <c r="V101" s="581">
        <f t="shared" si="35"/>
        <v>649</v>
      </c>
      <c r="W101" s="581">
        <f t="shared" si="36"/>
        <v>786</v>
      </c>
      <c r="X101" s="150"/>
      <c r="Z101" s="618">
        <f>'Home Performance'!J170</f>
        <v>0</v>
      </c>
      <c r="AA101" s="618">
        <f>IF(AND(AC101="Exterior Walls",'Home Performance'!J172&gt;References!$BJ$84),References!$BJ$84,IF('Home Performance'!J172&gt;References!$BJ$88,References!$BJ$88,'Home Performance'!J172))</f>
        <v>0</v>
      </c>
      <c r="AB101" s="618">
        <f>'Home Performance'!J168</f>
        <v>0</v>
      </c>
      <c r="AC101" s="636">
        <f>'Home Performance'!J164</f>
        <v>0</v>
      </c>
      <c r="AD101" s="636">
        <f>'Home Performance'!J166</f>
        <v>0</v>
      </c>
      <c r="AE101" s="618">
        <f>IF(OR($AC101="Attic",$AC101="Attic 2",$AC101="Garage/Overhang"),IF(Z101=0,References!$AY$122,Z101),IF($AC101="Basement",IF(Z101=0,References!$AY$124,Z101),IF(Z101=0,References!$AY$123,Z101)))</f>
        <v>4</v>
      </c>
      <c r="AF101" s="618">
        <f t="shared" si="37"/>
        <v>0</v>
      </c>
      <c r="AG101" s="1002">
        <f>IF(AB101="","",References!$AY$120)</f>
        <v>775.6</v>
      </c>
      <c r="AH101" s="1002">
        <f>IF(AC101="","",References!$AY$121)</f>
        <v>5073</v>
      </c>
      <c r="AI101" s="2">
        <f>IF(AC101=0,0,INDEX(References!$AY$112:$AY$116,MATCH(AC101,References!$AX$112:$AX$116,0)))</f>
        <v>0</v>
      </c>
      <c r="AJ101" s="435">
        <f>IF(AB101="","",References!$AY$103)</f>
        <v>0.64</v>
      </c>
      <c r="AK101" s="435">
        <f>IF(AB101="","",References!$AY$104)</f>
        <v>0.28299999999999997</v>
      </c>
      <c r="AL101" s="435">
        <f>IF(AB101="","",References!$AY$105)</f>
        <v>0.251</v>
      </c>
      <c r="AM101" s="435">
        <f>IF(AD101=0,1,IF(AD101="Above Grade",References!$AY$106,IF(AD101="Mixed Grade",References!$AY$107,References!$AY$108)))</f>
        <v>1</v>
      </c>
      <c r="AO101" s="616">
        <f t="shared" si="38"/>
        <v>0</v>
      </c>
      <c r="AP101" s="581">
        <f t="shared" si="39"/>
        <v>0</v>
      </c>
      <c r="AQ101" s="581">
        <f t="shared" si="40"/>
        <v>0</v>
      </c>
      <c r="AR101" s="616">
        <f t="shared" si="41"/>
        <v>0</v>
      </c>
      <c r="AS101" s="616">
        <f t="shared" si="42"/>
        <v>0</v>
      </c>
      <c r="AT101" s="616">
        <f t="shared" si="43"/>
        <v>0</v>
      </c>
      <c r="AU101" s="616">
        <f t="shared" si="44"/>
        <v>0</v>
      </c>
      <c r="AV101" s="616">
        <f t="shared" si="45"/>
        <v>0</v>
      </c>
      <c r="AX101" s="1005" t="str">
        <f>IF(OR(AE101=0,AF101=0,AB101=0,AC101=0,AC101=""),"",INDEX(References!$BI$21:$BI$24,MATCH(IF(AC101="Attic 2","Attic",AC101),References!$BH$21:$BH$24,0)))</f>
        <v/>
      </c>
      <c r="AY101" s="616">
        <f t="shared" si="46"/>
        <v>0</v>
      </c>
      <c r="AZ101" s="1008">
        <f t="shared" si="47"/>
        <v>0</v>
      </c>
      <c r="BA101" s="581">
        <f t="shared" si="48"/>
        <v>0</v>
      </c>
      <c r="BB101" s="581">
        <f>BA101*References!$D$12</f>
        <v>0</v>
      </c>
      <c r="BC101" s="581">
        <f t="shared" si="49"/>
        <v>0</v>
      </c>
      <c r="BD101" s="581">
        <f t="shared" si="50"/>
        <v>0</v>
      </c>
      <c r="BE101" s="1006"/>
      <c r="BF101" s="1007"/>
      <c r="BG101" s="633"/>
      <c r="BH101" s="1006"/>
      <c r="BI101" s="1007"/>
      <c r="BJ101" s="633"/>
      <c r="BK101" s="633"/>
      <c r="BL101" s="633"/>
      <c r="BM101" s="633"/>
      <c r="BN101" s="633"/>
      <c r="BO101" s="633"/>
      <c r="BP101" s="1007"/>
      <c r="CC101" s="633"/>
      <c r="CD101" s="102"/>
    </row>
    <row r="102" spans="1:82">
      <c r="A102">
        <f t="shared" si="51"/>
        <v>5</v>
      </c>
      <c r="B102" s="540" t="str">
        <f>'Home Performance'!$J$24</f>
        <v/>
      </c>
      <c r="C102" s="540" t="str">
        <f>'Home Performance'!$J$28</f>
        <v/>
      </c>
      <c r="D102" s="540" t="str">
        <f>'Home Performance'!$J$26</f>
        <v/>
      </c>
      <c r="E102" s="610">
        <f>'Home Performance'!$J$30</f>
        <v>0</v>
      </c>
      <c r="F102" s="540" t="str">
        <f>'Home Performance'!$J$41</f>
        <v/>
      </c>
      <c r="G102" s="540" t="str">
        <f>'Home Performance'!$J$45</f>
        <v/>
      </c>
      <c r="H102" s="540" t="str">
        <f>'Home Performance'!$J$43</f>
        <v/>
      </c>
      <c r="I102" s="605">
        <f>'Home Performance'!$J$47</f>
        <v>0</v>
      </c>
      <c r="J102" s="540" t="str">
        <f>'Home Performance'!$D$24</f>
        <v/>
      </c>
      <c r="K102" s="540" t="str">
        <f>IF('Home Performance'!$D$28=0,L102*3.412,'Home Performance'!$D$28)</f>
        <v/>
      </c>
      <c r="L102" s="540" t="str">
        <f>'Home Performance'!$D$30</f>
        <v/>
      </c>
      <c r="M102" s="540" t="str">
        <f>'Home Performance'!$D$26</f>
        <v/>
      </c>
      <c r="N102" s="540" t="str">
        <f>'Home Performance'!$D$22</f>
        <v/>
      </c>
      <c r="O102" s="605">
        <f>'Home Performance'!$D$32</f>
        <v>0</v>
      </c>
      <c r="P102" s="207" t="str">
        <f>'Home Performance'!$D$41</f>
        <v/>
      </c>
      <c r="Q102" s="207" t="str">
        <f>'Home Performance'!$D$45</f>
        <v/>
      </c>
      <c r="R102" s="207" t="str">
        <f>'Home Performance'!$D$47</f>
        <v/>
      </c>
      <c r="S102" s="207" t="str">
        <f>'Home Performance'!$D$43</f>
        <v/>
      </c>
      <c r="T102" s="207" t="str">
        <f>'Home Performance'!$D$39</f>
        <v/>
      </c>
      <c r="U102" s="207">
        <f>'Home Performance'!$D$49</f>
        <v>0</v>
      </c>
      <c r="V102" s="581">
        <f t="shared" si="35"/>
        <v>649</v>
      </c>
      <c r="W102" s="581">
        <f t="shared" si="36"/>
        <v>786</v>
      </c>
      <c r="X102" s="150"/>
      <c r="Z102" s="618">
        <f>'Home Performance'!D182</f>
        <v>0</v>
      </c>
      <c r="AA102" s="618">
        <f>IF(AND(AC102="Exterior Walls",'Home Performance'!D184&gt;References!$BJ$84),References!$BJ$84,IF('Home Performance'!D184&gt;References!$BJ$88,References!$BJ$88,'Home Performance'!D184))</f>
        <v>0</v>
      </c>
      <c r="AB102" s="618">
        <f>'Home Performance'!D180</f>
        <v>0</v>
      </c>
      <c r="AC102" s="636">
        <f>'Home Performance'!D176</f>
        <v>0</v>
      </c>
      <c r="AD102" s="636">
        <f>'Home Performance'!D178</f>
        <v>0</v>
      </c>
      <c r="AE102" s="618">
        <f>IF(OR($AC102="Attic",$AC102="Attic 2",$AC102="Garage/Overhang"),IF(Z102=0,References!$AY$122,Z102),IF($AC102="Basement",IF(Z102=0,References!$AY$124,Z102),IF(Z102=0,References!$AY$123,Z102)))</f>
        <v>4</v>
      </c>
      <c r="AF102" s="618">
        <f t="shared" si="37"/>
        <v>0</v>
      </c>
      <c r="AG102" s="1002">
        <f>IF(AB102="","",References!$AY$120)</f>
        <v>775.6</v>
      </c>
      <c r="AH102" s="1002">
        <f>IF(AC102="","",References!$AY$121)</f>
        <v>5073</v>
      </c>
      <c r="AI102" s="2">
        <f>IF(AC102=0,0,INDEX(References!$AY$112:$AY$116,MATCH(AC102,References!$AX$112:$AX$116,0)))</f>
        <v>0</v>
      </c>
      <c r="AJ102" s="435">
        <f>IF(AB102="","",References!$AY$103)</f>
        <v>0.64</v>
      </c>
      <c r="AK102" s="435">
        <f>IF(AB102="","",References!$AY$104)</f>
        <v>0.28299999999999997</v>
      </c>
      <c r="AL102" s="435">
        <f>IF(AB102="","",References!$AY$105)</f>
        <v>0.251</v>
      </c>
      <c r="AM102" s="435">
        <f>IF(AD102=0,1,IF(AD102="Above Grade",References!$AY$106,IF(AD102="Mixed Grade",References!$AY$107,References!$AY$108)))</f>
        <v>1</v>
      </c>
      <c r="AO102" s="616">
        <f t="shared" si="38"/>
        <v>0</v>
      </c>
      <c r="AP102" s="581">
        <f t="shared" si="39"/>
        <v>0</v>
      </c>
      <c r="AQ102" s="581">
        <f t="shared" si="40"/>
        <v>0</v>
      </c>
      <c r="AR102" s="616">
        <f t="shared" si="41"/>
        <v>0</v>
      </c>
      <c r="AS102" s="616">
        <f t="shared" si="42"/>
        <v>0</v>
      </c>
      <c r="AT102" s="616">
        <f t="shared" si="43"/>
        <v>0</v>
      </c>
      <c r="AU102" s="616">
        <f t="shared" si="44"/>
        <v>0</v>
      </c>
      <c r="AV102" s="616">
        <f t="shared" si="45"/>
        <v>0</v>
      </c>
      <c r="AX102" s="1005" t="str">
        <f>IF(OR(AE102=0,AF102=0,AB102=0,AC102=0,AC102=""),"",INDEX(References!$BI$21:$BI$24,MATCH(IF(AC102="Attic 2","Attic",AC102),References!$BH$21:$BH$24,0)))</f>
        <v/>
      </c>
      <c r="AY102" s="616">
        <f t="shared" si="46"/>
        <v>0</v>
      </c>
      <c r="AZ102" s="1008">
        <f t="shared" si="47"/>
        <v>0</v>
      </c>
      <c r="BA102" s="581">
        <f t="shared" si="48"/>
        <v>0</v>
      </c>
      <c r="BB102" s="581">
        <f>BA102*References!$D$12</f>
        <v>0</v>
      </c>
      <c r="BC102" s="581">
        <f t="shared" si="49"/>
        <v>0</v>
      </c>
      <c r="BD102" s="581">
        <f t="shared" si="50"/>
        <v>0</v>
      </c>
      <c r="BE102" s="1006"/>
      <c r="BF102" s="633"/>
      <c r="BG102" s="633"/>
      <c r="BH102" s="1006"/>
      <c r="BI102" s="633"/>
      <c r="BJ102" s="633"/>
      <c r="BK102" s="633"/>
      <c r="BL102" s="633"/>
      <c r="BM102" s="633"/>
      <c r="BN102" s="633"/>
      <c r="BO102" s="633"/>
      <c r="BP102" s="633"/>
      <c r="CC102" s="633"/>
      <c r="CD102" s="102"/>
    </row>
    <row r="103" spans="1:82">
      <c r="A103">
        <f t="shared" si="51"/>
        <v>6</v>
      </c>
      <c r="B103" s="540" t="str">
        <f>'Home Performance'!$J$24</f>
        <v/>
      </c>
      <c r="C103" s="540" t="str">
        <f>'Home Performance'!$J$28</f>
        <v/>
      </c>
      <c r="D103" s="540" t="str">
        <f>'Home Performance'!$J$26</f>
        <v/>
      </c>
      <c r="E103" s="610">
        <f>'Home Performance'!$J$30</f>
        <v>0</v>
      </c>
      <c r="F103" s="540" t="str">
        <f>'Home Performance'!$J$41</f>
        <v/>
      </c>
      <c r="G103" s="540" t="str">
        <f>'Home Performance'!$J$45</f>
        <v/>
      </c>
      <c r="H103" s="540" t="str">
        <f>'Home Performance'!$J$43</f>
        <v/>
      </c>
      <c r="I103" s="605">
        <f>'Home Performance'!$J$47</f>
        <v>0</v>
      </c>
      <c r="J103" s="540" t="str">
        <f>'Home Performance'!$D$24</f>
        <v/>
      </c>
      <c r="K103" s="540" t="str">
        <f>IF('Home Performance'!$D$28=0,L103*3.412,'Home Performance'!$D$28)</f>
        <v/>
      </c>
      <c r="L103" s="540" t="str">
        <f>'Home Performance'!$D$30</f>
        <v/>
      </c>
      <c r="M103" s="540" t="str">
        <f>'Home Performance'!$D$26</f>
        <v/>
      </c>
      <c r="N103" s="540" t="str">
        <f>'Home Performance'!$D$22</f>
        <v/>
      </c>
      <c r="O103" s="605">
        <f>'Home Performance'!$D$32</f>
        <v>0</v>
      </c>
      <c r="P103" s="207" t="str">
        <f>'Home Performance'!$D$41</f>
        <v/>
      </c>
      <c r="Q103" s="207" t="str">
        <f>'Home Performance'!$D$45</f>
        <v/>
      </c>
      <c r="R103" s="207" t="str">
        <f>'Home Performance'!$D$47</f>
        <v/>
      </c>
      <c r="S103" s="207" t="str">
        <f>'Home Performance'!$D$43</f>
        <v/>
      </c>
      <c r="T103" s="207" t="str">
        <f>'Home Performance'!$D$39</f>
        <v/>
      </c>
      <c r="U103" s="207">
        <f>'Home Performance'!$D$49</f>
        <v>0</v>
      </c>
      <c r="V103" s="581">
        <f t="shared" si="35"/>
        <v>649</v>
      </c>
      <c r="W103" s="581">
        <f t="shared" si="36"/>
        <v>786</v>
      </c>
      <c r="X103" s="150"/>
      <c r="Z103" s="618">
        <f>'Home Performance'!J182</f>
        <v>0</v>
      </c>
      <c r="AA103" s="618">
        <f>IF(AND(AC103="Exterior Walls",'Home Performance'!J184&gt;References!$BJ$84),References!$BJ$84,IF('Home Performance'!J184&gt;References!$BJ$88,References!$BJ$88,'Home Performance'!J184))</f>
        <v>0</v>
      </c>
      <c r="AB103" s="1426">
        <f>'Home Performance'!J180</f>
        <v>0</v>
      </c>
      <c r="AC103" s="1427">
        <f>'Home Performance'!J176</f>
        <v>0</v>
      </c>
      <c r="AD103" s="435">
        <f>'Home Performance'!J178</f>
        <v>0</v>
      </c>
      <c r="AE103" s="618">
        <f>IF(OR($AC103="Attic",$AC103="Attic 2",$AC103="Garage/Overhang"),IF(Z103=0,References!$AY$122,Z103),IF($AC103="Basement",IF(Z103=0,References!$AY$124,Z103),IF(Z103=0,References!$AY$123,Z103)))</f>
        <v>4</v>
      </c>
      <c r="AF103" s="618">
        <f t="shared" si="37"/>
        <v>0</v>
      </c>
      <c r="AG103" s="1002">
        <f>IF(AB103="","",References!$AY$120)</f>
        <v>775.6</v>
      </c>
      <c r="AH103" s="1002">
        <f>IF(AC103="","",References!$AY$121)</f>
        <v>5073</v>
      </c>
      <c r="AI103" s="2">
        <f>IF(AC103=0,0,INDEX(References!$AY$112:$AY$116,MATCH(AC103,References!$AX$112:$AX$116,0)))</f>
        <v>0</v>
      </c>
      <c r="AJ103" s="435">
        <f>IF(AB103="","",References!$AY$103)</f>
        <v>0.64</v>
      </c>
      <c r="AK103" s="435">
        <f>IF(AB103="","",References!$AY$104)</f>
        <v>0.28299999999999997</v>
      </c>
      <c r="AL103" s="435">
        <f>IF(AB103="","",References!$AY$105)</f>
        <v>0.251</v>
      </c>
      <c r="AM103" s="435">
        <f>IF(AD103=0,1,IF(AD103="Above Grade",References!$AY$106,IF(AD103="Mixed Grade",References!$AY$107,References!$AY$108)))</f>
        <v>1</v>
      </c>
      <c r="AO103" s="616">
        <f t="shared" si="38"/>
        <v>0</v>
      </c>
      <c r="AP103" s="581">
        <f t="shared" si="39"/>
        <v>0</v>
      </c>
      <c r="AQ103" s="581">
        <f t="shared" si="40"/>
        <v>0</v>
      </c>
      <c r="AR103" s="616">
        <f t="shared" si="41"/>
        <v>0</v>
      </c>
      <c r="AS103" s="616">
        <f t="shared" si="42"/>
        <v>0</v>
      </c>
      <c r="AT103" s="616">
        <f t="shared" si="43"/>
        <v>0</v>
      </c>
      <c r="AU103" s="616">
        <f t="shared" si="44"/>
        <v>0</v>
      </c>
      <c r="AV103" s="616">
        <f t="shared" si="45"/>
        <v>0</v>
      </c>
      <c r="AX103" s="1005" t="str">
        <f>IF(OR(AE103=0,AF103=0,AB103=0,AC103=0,AC103=""),"",INDEX(References!$BI$21:$BI$24,MATCH(IF(AC103="Attic 2","Attic",AC103),References!$BH$21:$BH$24,0)))</f>
        <v/>
      </c>
      <c r="AY103" s="616">
        <f t="shared" si="46"/>
        <v>0</v>
      </c>
      <c r="AZ103" s="1008">
        <f t="shared" si="47"/>
        <v>0</v>
      </c>
      <c r="BA103" s="581">
        <f t="shared" si="48"/>
        <v>0</v>
      </c>
      <c r="BB103" s="581">
        <f>BA103*References!$D$12</f>
        <v>0</v>
      </c>
      <c r="BC103" s="581">
        <f t="shared" si="49"/>
        <v>0</v>
      </c>
      <c r="BD103" s="581">
        <f t="shared" si="50"/>
        <v>0</v>
      </c>
      <c r="BE103" s="633"/>
      <c r="BF103" s="633"/>
      <c r="BG103" s="633"/>
      <c r="BH103" s="633"/>
      <c r="BI103" s="633"/>
      <c r="BJ103" s="633"/>
      <c r="BK103" s="633"/>
      <c r="BL103" s="633"/>
      <c r="BM103" s="633"/>
      <c r="BN103" s="633"/>
      <c r="BO103" s="633"/>
      <c r="BP103" s="633"/>
      <c r="CC103" s="633"/>
      <c r="CD103" s="102"/>
    </row>
    <row r="104" spans="1:82">
      <c r="A104">
        <f t="shared" si="51"/>
        <v>7</v>
      </c>
      <c r="B104" s="206"/>
      <c r="C104" s="206"/>
      <c r="D104" s="206"/>
      <c r="E104" s="206"/>
      <c r="F104" s="206"/>
      <c r="G104" s="206"/>
      <c r="H104" s="206"/>
      <c r="I104" s="206"/>
      <c r="J104" s="206"/>
      <c r="K104" s="206"/>
      <c r="L104" s="206"/>
      <c r="M104" s="206"/>
      <c r="N104" s="206"/>
      <c r="O104" s="206"/>
      <c r="P104" s="207"/>
      <c r="Q104" s="207"/>
      <c r="R104" s="207"/>
      <c r="S104" s="207"/>
      <c r="T104" s="207"/>
      <c r="U104" s="207"/>
      <c r="V104" s="581"/>
      <c r="W104" s="150"/>
      <c r="X104" s="150"/>
      <c r="Z104" s="618"/>
      <c r="AA104" s="618"/>
      <c r="AB104" s="618"/>
      <c r="AC104" s="435"/>
      <c r="AD104" s="435"/>
      <c r="AE104" s="618"/>
      <c r="AF104" s="618"/>
      <c r="AG104" s="2"/>
      <c r="AH104" s="2"/>
      <c r="AI104" s="2"/>
      <c r="AJ104" s="435"/>
      <c r="AK104" s="435"/>
      <c r="AL104" s="435"/>
      <c r="AM104" s="435"/>
      <c r="AO104" s="150"/>
      <c r="AP104" s="150"/>
      <c r="AQ104" s="150"/>
      <c r="AR104" s="150"/>
      <c r="AS104" s="150"/>
      <c r="AT104" s="150"/>
      <c r="AU104" s="150"/>
      <c r="AV104" s="150"/>
      <c r="AX104" s="581"/>
      <c r="AY104" s="581"/>
      <c r="AZ104" s="150"/>
      <c r="BA104" s="150"/>
      <c r="BB104" s="150"/>
      <c r="BC104" s="150"/>
      <c r="BD104" s="150"/>
      <c r="BE104" s="633"/>
      <c r="BF104" s="633"/>
      <c r="BG104" s="633"/>
      <c r="BH104" s="633"/>
      <c r="BI104" s="633"/>
      <c r="BJ104" s="633"/>
      <c r="BK104" s="633"/>
      <c r="BL104" s="633"/>
      <c r="BM104" s="633"/>
      <c r="BN104" s="633"/>
      <c r="BO104" s="633"/>
      <c r="BP104" s="633"/>
      <c r="CC104" s="633"/>
      <c r="CD104" s="102"/>
    </row>
    <row r="105" spans="1:82">
      <c r="A105">
        <f t="shared" si="51"/>
        <v>8</v>
      </c>
      <c r="B105" s="206"/>
      <c r="C105" s="206"/>
      <c r="D105" s="206"/>
      <c r="E105" s="206"/>
      <c r="F105" s="206"/>
      <c r="G105" s="206"/>
      <c r="H105" s="206"/>
      <c r="I105" s="206"/>
      <c r="J105" s="206"/>
      <c r="K105" s="206"/>
      <c r="L105" s="206"/>
      <c r="M105" s="206"/>
      <c r="N105" s="206"/>
      <c r="O105" s="206"/>
      <c r="P105" s="207"/>
      <c r="Q105" s="207"/>
      <c r="R105" s="207"/>
      <c r="S105" s="207"/>
      <c r="T105" s="207"/>
      <c r="U105" s="207"/>
      <c r="V105" s="581"/>
      <c r="W105" s="150"/>
      <c r="X105" s="150"/>
      <c r="Z105" s="618"/>
      <c r="AA105" s="618"/>
      <c r="AB105" s="618"/>
      <c r="AC105" s="435"/>
      <c r="AD105" s="435"/>
      <c r="AE105" s="618"/>
      <c r="AF105" s="618"/>
      <c r="AG105" s="2"/>
      <c r="AH105" s="2"/>
      <c r="AI105" s="2"/>
      <c r="AJ105" s="435"/>
      <c r="AK105" s="435"/>
      <c r="AL105" s="435"/>
      <c r="AM105" s="435"/>
      <c r="AO105" s="150"/>
      <c r="AP105" s="150"/>
      <c r="AQ105" s="150"/>
      <c r="AR105" s="150"/>
      <c r="AS105" s="150"/>
      <c r="AT105" s="150"/>
      <c r="AU105" s="150"/>
      <c r="AV105" s="150"/>
      <c r="AX105" s="581"/>
      <c r="AY105" s="581"/>
      <c r="AZ105" s="150"/>
      <c r="BA105" s="150"/>
      <c r="BB105" s="150"/>
      <c r="BC105" s="150"/>
      <c r="BD105" s="150"/>
      <c r="BE105" s="633"/>
      <c r="BF105" s="633"/>
      <c r="BG105" s="633"/>
      <c r="BH105" s="633"/>
      <c r="BI105" s="633"/>
      <c r="BJ105" s="633"/>
      <c r="BK105" s="633"/>
      <c r="BL105" s="633"/>
      <c r="BM105" s="633"/>
      <c r="BN105" s="633"/>
      <c r="BO105" s="633"/>
      <c r="BP105" s="633"/>
      <c r="CC105" s="633"/>
      <c r="CD105" s="102"/>
    </row>
    <row r="106" spans="1:82">
      <c r="A106">
        <f t="shared" si="51"/>
        <v>9</v>
      </c>
      <c r="B106" s="206"/>
      <c r="C106" s="206"/>
      <c r="D106" s="206"/>
      <c r="E106" s="206"/>
      <c r="F106" s="206"/>
      <c r="G106" s="206"/>
      <c r="H106" s="206"/>
      <c r="I106" s="206"/>
      <c r="J106" s="206"/>
      <c r="K106" s="206"/>
      <c r="L106" s="206"/>
      <c r="M106" s="206"/>
      <c r="N106" s="206"/>
      <c r="O106" s="206"/>
      <c r="P106" s="207"/>
      <c r="Q106" s="207"/>
      <c r="R106" s="207"/>
      <c r="S106" s="207"/>
      <c r="T106" s="207"/>
      <c r="U106" s="207"/>
      <c r="V106" s="581"/>
      <c r="W106" s="150"/>
      <c r="X106" s="150"/>
      <c r="Z106" s="618"/>
      <c r="AA106" s="618"/>
      <c r="AB106" s="618"/>
      <c r="AC106" s="435"/>
      <c r="AD106" s="435"/>
      <c r="AE106" s="618"/>
      <c r="AF106" s="618"/>
      <c r="AG106" s="2"/>
      <c r="AH106" s="2"/>
      <c r="AI106" s="2"/>
      <c r="AJ106" s="435"/>
      <c r="AK106" s="435"/>
      <c r="AL106" s="435"/>
      <c r="AM106" s="435"/>
      <c r="AO106" s="150"/>
      <c r="AP106" s="150"/>
      <c r="AQ106" s="150"/>
      <c r="AR106" s="150"/>
      <c r="AS106" s="150"/>
      <c r="AT106" s="150"/>
      <c r="AU106" s="150"/>
      <c r="AV106" s="150"/>
      <c r="AX106" s="581"/>
      <c r="AY106" s="581"/>
      <c r="AZ106" s="150"/>
      <c r="BA106" s="150"/>
      <c r="BB106" s="150"/>
      <c r="BC106" s="150"/>
      <c r="BD106" s="150"/>
      <c r="BE106" s="633"/>
      <c r="BF106" s="633"/>
      <c r="BG106" s="633"/>
      <c r="BH106" s="633"/>
      <c r="BI106" s="633"/>
      <c r="BJ106" s="633"/>
      <c r="BK106" s="633"/>
      <c r="BL106" s="633"/>
      <c r="BM106" s="633"/>
      <c r="BN106" s="633"/>
      <c r="BO106" s="633"/>
      <c r="BP106" s="633"/>
      <c r="CC106" s="633"/>
      <c r="CD106" s="102"/>
    </row>
    <row r="107" spans="1:82">
      <c r="A107">
        <f t="shared" si="51"/>
        <v>10</v>
      </c>
      <c r="B107" s="206"/>
      <c r="C107" s="206"/>
      <c r="D107" s="206"/>
      <c r="E107" s="206"/>
      <c r="F107" s="206"/>
      <c r="G107" s="206"/>
      <c r="H107" s="206"/>
      <c r="I107" s="206"/>
      <c r="J107" s="206"/>
      <c r="K107" s="206"/>
      <c r="L107" s="206"/>
      <c r="M107" s="206"/>
      <c r="N107" s="206"/>
      <c r="O107" s="206"/>
      <c r="P107" s="207"/>
      <c r="Q107" s="207"/>
      <c r="R107" s="207"/>
      <c r="S107" s="207"/>
      <c r="T107" s="207"/>
      <c r="U107" s="207"/>
      <c r="V107" s="581"/>
      <c r="W107" s="150"/>
      <c r="X107" s="150"/>
      <c r="Z107" s="618"/>
      <c r="AA107" s="618"/>
      <c r="AB107" s="618"/>
      <c r="AC107" s="435"/>
      <c r="AD107" s="435"/>
      <c r="AE107" s="618"/>
      <c r="AF107" s="618"/>
      <c r="AG107" s="2"/>
      <c r="AH107" s="2"/>
      <c r="AI107" s="2"/>
      <c r="AJ107" s="435"/>
      <c r="AK107" s="435"/>
      <c r="AL107" s="435"/>
      <c r="AM107" s="435"/>
      <c r="AO107" s="150"/>
      <c r="AP107" s="150"/>
      <c r="AQ107" s="150"/>
      <c r="AR107" s="150"/>
      <c r="AS107" s="150"/>
      <c r="AT107" s="150"/>
      <c r="AU107" s="150"/>
      <c r="AV107" s="150"/>
      <c r="AX107" s="581"/>
      <c r="AY107" s="581"/>
      <c r="AZ107" s="150"/>
      <c r="BA107" s="150"/>
      <c r="BB107" s="150"/>
      <c r="BC107" s="150"/>
      <c r="BD107" s="150"/>
      <c r="BE107" s="633"/>
      <c r="BF107" s="633"/>
      <c r="BG107" s="633"/>
      <c r="BH107" s="633"/>
      <c r="BI107" s="633"/>
      <c r="BJ107" s="633"/>
      <c r="BK107" s="633"/>
      <c r="BL107" s="633"/>
      <c r="BM107" s="633"/>
      <c r="BN107" s="633"/>
      <c r="BO107" s="633"/>
      <c r="BP107" s="633"/>
      <c r="CC107" s="633"/>
      <c r="CD107" s="102"/>
    </row>
    <row r="108" spans="1:82">
      <c r="BC108" t="s">
        <v>1651</v>
      </c>
      <c r="BD108" s="637">
        <f>IF(OR('Home Performance'!J146="",AND(AX98="",AX99="",AX100="",AX101="",AX102="",AX103="")),0,IF(AND(References!C17=FALSE,References!C33=TRUE),MIN(References!BK7,'Home Performance'!J146),IF(References!$C$17=TRUE,MIN(References!$BJ$7,'Home Performance'!$J$146),MIN(References!$BI$7,'Home Performance'!$J$146))))</f>
        <v>0</v>
      </c>
    </row>
    <row r="111" spans="1:82">
      <c r="A111" t="s">
        <v>2686</v>
      </c>
    </row>
    <row r="112" spans="1:82">
      <c r="B112" s="98"/>
      <c r="C112" s="98"/>
      <c r="D112" s="98"/>
      <c r="E112" s="98"/>
      <c r="F112" s="98"/>
      <c r="G112" s="855"/>
      <c r="H112" s="98"/>
      <c r="I112" s="98"/>
      <c r="J112" s="98"/>
      <c r="K112" s="98"/>
      <c r="M112" s="98"/>
      <c r="N112" s="98"/>
      <c r="O112" s="98"/>
      <c r="P112" s="98"/>
      <c r="Q112" s="98"/>
      <c r="R112" s="98"/>
      <c r="S112" s="98"/>
      <c r="T112" s="98"/>
      <c r="U112" s="1769" t="s">
        <v>14107</v>
      </c>
      <c r="V112" s="1770"/>
      <c r="W112" s="1770"/>
      <c r="X112" s="1770"/>
      <c r="Y112" s="1770"/>
      <c r="Z112" s="1770"/>
    </row>
    <row r="113" spans="1:32" ht="29.15" customHeight="1">
      <c r="B113" s="1766" t="s">
        <v>2688</v>
      </c>
      <c r="C113" s="1767"/>
      <c r="D113" s="1768"/>
      <c r="E113" s="579" t="s">
        <v>624</v>
      </c>
      <c r="F113" s="583" t="s">
        <v>2689</v>
      </c>
      <c r="G113" s="856"/>
      <c r="H113" s="583" t="s">
        <v>2691</v>
      </c>
      <c r="I113" s="583" t="s">
        <v>2690</v>
      </c>
      <c r="J113" s="583" t="s">
        <v>2692</v>
      </c>
      <c r="K113" s="583" t="s">
        <v>2693</v>
      </c>
      <c r="M113" s="583" t="s">
        <v>189</v>
      </c>
      <c r="N113" s="580" t="s">
        <v>1682</v>
      </c>
      <c r="O113" s="583" t="s">
        <v>2694</v>
      </c>
      <c r="P113" s="583" t="s">
        <v>1638</v>
      </c>
      <c r="Q113" s="583" t="s">
        <v>2695</v>
      </c>
      <c r="R113" s="583" t="s">
        <v>962</v>
      </c>
      <c r="S113" s="611" t="s">
        <v>610</v>
      </c>
      <c r="T113" s="583" t="s">
        <v>609</v>
      </c>
      <c r="U113" s="583" t="s">
        <v>14098</v>
      </c>
      <c r="V113" s="583" t="s">
        <v>14099</v>
      </c>
      <c r="W113" s="1420" t="s">
        <v>14102</v>
      </c>
      <c r="X113" s="1420" t="s">
        <v>14103</v>
      </c>
      <c r="Y113" s="1420" t="s">
        <v>14106</v>
      </c>
      <c r="Z113" s="1420" t="s">
        <v>14105</v>
      </c>
    </row>
    <row r="114" spans="1:32">
      <c r="B114" s="1759" t="str">
        <f>IF(OR('Water Heating Worksheet'!D21="",'Water Heating Worksheet'!D21="Select…"),"",'Water Heating Worksheet'!D21)</f>
        <v/>
      </c>
      <c r="C114" s="1760"/>
      <c r="D114" s="1761"/>
      <c r="E114" s="610" t="str">
        <f>IF(OR('Water Heating Worksheet'!G21="",'Water Heating Worksheet'!G21="Select…"),"",'Water Heating Worksheet'!G21)</f>
        <v/>
      </c>
      <c r="F114" s="540" t="str">
        <f>IF('Water Heating Worksheet'!D23="","",'Water Heating Worksheet'!D23)</f>
        <v/>
      </c>
      <c r="G114" s="857"/>
      <c r="H114" s="540" t="str">
        <f>IF(OR(B114="",E114="",F114=""),"",IF(B114&lt;&gt;"Tankless Water Heater &lt; 12 kW",1,'Water Heating Worksheet'!D27))</f>
        <v/>
      </c>
      <c r="I114" s="858" t="str">
        <f>IF(OR(B114="",E114="",F114=""),"",INDEX(References!$AG$207:$AG$210,MATCH(B114,References!$N$207:$N$210,0)))</f>
        <v/>
      </c>
      <c r="J114" s="858" t="str">
        <f>IF(OR(H114="",I114=""),"",H114*I114)</f>
        <v/>
      </c>
      <c r="K114" s="858" t="str">
        <f>IF(OR(B114="",E114="",F114=""),"",INDEX(References!$AH$207:$AH$210,MATCH(B114,References!$N$207:$N$210,0)))</f>
        <v/>
      </c>
      <c r="M114" s="540" t="str">
        <f>IF(OR(B114="",E114="",F114=""),"",INDEX(References!M$207:M$210,MATCH(B114,References!$N$207:$N$210,0)))</f>
        <v/>
      </c>
      <c r="N114" s="859" t="str">
        <f>IF($M114="","",INDEX(References!Q$207:Q$210,MATCH($M114,References!$M$207:$M$210,0)))</f>
        <v/>
      </c>
      <c r="O114" s="859" t="str">
        <f>IF($M114="","",INDEX(References!S$207:S$210,MATCH($M114,References!$M$207:$M$210,0)))</f>
        <v/>
      </c>
      <c r="P114" s="859" t="str">
        <f>IF($M114="","",INDEX(References!R$207:R$210,MATCH($M114,References!$M$207:$M$210,0)))</f>
        <v/>
      </c>
      <c r="Q114" s="859" t="str">
        <f>IF($M114="","",INDEX(References!T$207:T$210,MATCH($M114,References!$M$207:$M$210,0)))</f>
        <v/>
      </c>
      <c r="R114" s="859" t="str">
        <f>IF($M114="","",INDEX(References!U$207:U$210,MATCH($M114,References!$M$207:$M$210,0)))</f>
        <v/>
      </c>
      <c r="S114" s="859" t="str">
        <f>IF($M114="","",INDEX(References!V$207:V$210,MATCH($M114,References!$M$207:$M$210,0)))</f>
        <v/>
      </c>
      <c r="T114" s="859" t="str">
        <f>IF($M114="","",R114+S114)</f>
        <v/>
      </c>
      <c r="U114" s="207">
        <f>References!AJ207*8.33*365*References!AI207/1000000</f>
        <v>9.1986382390000028</v>
      </c>
      <c r="V114" s="207" t="e">
        <f>F114*References!AK207</f>
        <v>#VALUE!</v>
      </c>
      <c r="W114">
        <f>IF(IFERROR(SEARCH("600",M114,1)=3,FALSE),IF(OR(IFERROR(SEARCH("Elec",'Water Heating Worksheet'!G21,1)=TRUE,FALSE),IFERROR(SEARCH("Heat Pump",'Water Heating Worksheet'!G21,1)=TRUE,FALSE)),References!AM207,References!AL207),IF(OR(IFERROR(SEARCH("Elec",'Water Heating Worksheet'!G21,1)=TRUE,FALSE),IFERROR(SEARCH("Heat Pump",'Water Heating Worksheet'!G21,1)=TRUE,FALSE)),References!AM208,References!AL208))</f>
        <v>0.78800000000000003</v>
      </c>
      <c r="X114" t="e">
        <f>U114*1000/3.412/(V114)</f>
        <v>#VALUE!</v>
      </c>
      <c r="Y114">
        <f>U114/(W114+1E-20)</f>
        <v>11.673398780456855</v>
      </c>
      <c r="Z114" t="e">
        <f>X114*0.003412</f>
        <v>#VALUE!</v>
      </c>
    </row>
    <row r="115" spans="1:32">
      <c r="B115" s="1759"/>
      <c r="C115" s="1760"/>
      <c r="D115" s="1761"/>
      <c r="E115" s="605"/>
      <c r="F115" s="540"/>
      <c r="G115" s="857"/>
      <c r="H115" s="540"/>
      <c r="I115" s="605"/>
      <c r="J115" s="540"/>
      <c r="K115" s="540"/>
      <c r="M115" s="540" t="s">
        <v>659</v>
      </c>
      <c r="N115" s="605"/>
      <c r="O115" s="540"/>
      <c r="P115" s="540"/>
      <c r="Q115" s="540"/>
      <c r="R115" s="540"/>
      <c r="S115" s="540"/>
      <c r="T115" s="207"/>
      <c r="U115" s="207"/>
      <c r="V115" s="207"/>
    </row>
    <row r="118" spans="1:32">
      <c r="A118" t="s">
        <v>2687</v>
      </c>
    </row>
    <row r="119" spans="1:32">
      <c r="B119" s="98"/>
      <c r="C119" s="98"/>
      <c r="D119" s="98"/>
      <c r="E119" s="98"/>
      <c r="F119" s="98"/>
      <c r="G119" s="98"/>
      <c r="H119" s="98"/>
      <c r="I119" s="98"/>
      <c r="J119" s="98"/>
      <c r="K119" s="98"/>
      <c r="L119" s="98"/>
      <c r="M119" s="98"/>
      <c r="N119" s="98"/>
      <c r="O119" s="98"/>
      <c r="P119" s="98"/>
      <c r="R119" s="98"/>
      <c r="S119" s="98"/>
      <c r="T119" s="98"/>
      <c r="U119" s="98"/>
      <c r="W119" s="852"/>
      <c r="X119" s="853"/>
      <c r="Y119" s="853"/>
      <c r="Z119" s="853"/>
      <c r="AA119" s="853"/>
      <c r="AB119" s="853"/>
      <c r="AC119" s="853"/>
      <c r="AD119" s="853"/>
      <c r="AE119" s="853"/>
      <c r="AF119" s="853"/>
    </row>
    <row r="120" spans="1:32" ht="29">
      <c r="B120" s="1766" t="s">
        <v>2697</v>
      </c>
      <c r="C120" s="1767"/>
      <c r="D120" s="1768"/>
      <c r="E120" s="579" t="s">
        <v>2698</v>
      </c>
      <c r="F120" s="583" t="s">
        <v>2699</v>
      </c>
      <c r="G120" s="583" t="s">
        <v>2700</v>
      </c>
      <c r="H120" s="583" t="s">
        <v>2701</v>
      </c>
      <c r="I120" s="583" t="s">
        <v>2702</v>
      </c>
      <c r="J120" s="583" t="s">
        <v>2703</v>
      </c>
      <c r="K120" s="583" t="s">
        <v>2708</v>
      </c>
      <c r="L120" s="583" t="s">
        <v>2709</v>
      </c>
      <c r="M120" s="583" t="s">
        <v>2710</v>
      </c>
      <c r="N120" s="611" t="s">
        <v>2711</v>
      </c>
      <c r="O120" s="611" t="s">
        <v>2720</v>
      </c>
      <c r="P120" s="611" t="s">
        <v>2721</v>
      </c>
      <c r="R120" s="583" t="s">
        <v>2691</v>
      </c>
      <c r="S120" s="583" t="s">
        <v>2690</v>
      </c>
      <c r="T120" s="583" t="s">
        <v>2692</v>
      </c>
      <c r="U120" s="583" t="s">
        <v>2693</v>
      </c>
      <c r="W120" s="583" t="s">
        <v>189</v>
      </c>
      <c r="X120" s="580" t="s">
        <v>1682</v>
      </c>
      <c r="Y120" s="583" t="s">
        <v>2694</v>
      </c>
      <c r="Z120" s="583" t="s">
        <v>1638</v>
      </c>
      <c r="AA120" s="583" t="s">
        <v>2695</v>
      </c>
      <c r="AB120" s="583" t="s">
        <v>962</v>
      </c>
      <c r="AC120" s="611" t="s">
        <v>610</v>
      </c>
      <c r="AD120" s="583" t="s">
        <v>609</v>
      </c>
      <c r="AE120" s="611" t="s">
        <v>836</v>
      </c>
      <c r="AF120" s="583" t="s">
        <v>837</v>
      </c>
    </row>
    <row r="121" spans="1:32">
      <c r="B121" s="1759" t="str">
        <f>IF(OR('Tune Up Worksheet'!D15="",'Tune Up Worksheet'!D15="Select…"),"",'Tune Up Worksheet'!D15)</f>
        <v/>
      </c>
      <c r="C121" s="1760"/>
      <c r="D121" s="1761"/>
      <c r="E121" s="876" t="str">
        <f>IF('Tune Up Worksheet'!D17="","",'Tune Up Worksheet'!D17)</f>
        <v/>
      </c>
      <c r="F121" s="540" t="str">
        <f>IF('Tune Up Worksheet'!D19="","",'Tune Up Worksheet'!D19)</f>
        <v/>
      </c>
      <c r="G121" s="540" t="str">
        <f>IF('Tune Up Worksheet'!D21="","",'Tune Up Worksheet'!D21)</f>
        <v/>
      </c>
      <c r="H121" s="872" t="str">
        <f>IF(B121="","",IF(B121="Central Air Conditioner",References!$B$335,References!$B$351))</f>
        <v/>
      </c>
      <c r="I121" s="875" t="str">
        <f>IF(B121="","",IF(B121="Central Air Conditioner",References!$B$336,References!$B$352))</f>
        <v/>
      </c>
      <c r="J121" s="872" t="str">
        <f>IF(B121="","",IF(B121="Central Air Conditioner",0,References!$B$353))</f>
        <v/>
      </c>
      <c r="K121" s="872" t="str">
        <f t="array" ref="K121">IF(G121="","",INDEX(References!$G$328:$G$398,MATCH(MIN(ABS(References!$E$328:$E$398-G121)),ABS(References!$E$328:$E$398-G121),-1)))</f>
        <v/>
      </c>
      <c r="L121" s="872" t="str">
        <f>IF(OR(H121="",$K121=""),"",H121*$K121)</f>
        <v/>
      </c>
      <c r="M121" s="872" t="str">
        <f t="shared" ref="M121:N125" si="52">IF(OR(I121="",$K121=""),"",I121*$K121)</f>
        <v/>
      </c>
      <c r="N121" s="872" t="str">
        <f t="shared" si="52"/>
        <v/>
      </c>
      <c r="O121" s="872" t="str">
        <f>IF(OR(B121="",E121=""),"",References!$D$25)</f>
        <v/>
      </c>
      <c r="P121" s="872" t="str">
        <f>IF(OR(B121="",F121=""),"",References!$D$26)</f>
        <v/>
      </c>
      <c r="R121" s="540" t="str">
        <f>IF(W121="","",1)</f>
        <v/>
      </c>
      <c r="S121" s="858" t="str">
        <f>IF(W121="","",INDEX(References!$AG$211:$AG$212,MATCH(W121,References!$M$211:$M$212,0)))</f>
        <v/>
      </c>
      <c r="T121" s="858" t="str">
        <f>IF(OR(R121="",S121=""),"",R121*S121)</f>
        <v/>
      </c>
      <c r="U121" s="858" t="str">
        <f>IF(W121="","",INDEX(References!$AH$211:$AH$212,MATCH(W121,References!$M$211:$M$212,0)))</f>
        <v/>
      </c>
      <c r="W121" s="605" t="str">
        <f>IF(OR(B121="",E121="",IF(B121="Air Source Heat Pump",F121=""),G121=""),"",INDEX(References!$M$211:$M$212,MATCH(B121,References!$L$211:$L$212,0)))</f>
        <v/>
      </c>
      <c r="X121" s="877" t="str">
        <f>IF($W121="","",(E121/12000)*((12/M121)-(12/I121)))</f>
        <v/>
      </c>
      <c r="Y121" s="877" t="str">
        <f>IF($W121="","",IF($B121="Central Air Conditioner",0,(F121/1000)*((1/N121)-(1/J121))))</f>
        <v/>
      </c>
      <c r="Z121" s="877" t="str">
        <f>IF($W121="","",IF($B121="Central Air Conditioner",(E121/12000)*((12/L121)-(12/H121))*O121,(E121/12000)*((12/L121)-(12/H121))*O121+(F121/1000)*((1/N121)-(1/J121))*P121))</f>
        <v/>
      </c>
      <c r="AA121" s="877" t="str">
        <f>IF($W121="","",0)</f>
        <v/>
      </c>
      <c r="AB121" s="877" t="str">
        <f>IF($W121="","",Z121*References!$D$12)</f>
        <v/>
      </c>
      <c r="AC121" s="877" t="str">
        <f>IF($W121="","",0)</f>
        <v/>
      </c>
      <c r="AD121" s="877" t="str">
        <f>IF(W121="","",AB121+AC121)</f>
        <v/>
      </c>
      <c r="AE121" s="877" t="str">
        <f>IF($W121="","",Z121*References!$A$12)</f>
        <v/>
      </c>
      <c r="AF121" s="877" t="str">
        <f>IF($W121="","",0)</f>
        <v/>
      </c>
    </row>
    <row r="122" spans="1:32">
      <c r="B122" s="1759" t="str">
        <f>IF(OR('Tune Up Worksheet'!D27="",'Tune Up Worksheet'!D27="Select…"),"",'Tune Up Worksheet'!D27)</f>
        <v/>
      </c>
      <c r="C122" s="1760"/>
      <c r="D122" s="1761"/>
      <c r="E122" s="876" t="str">
        <f>IF('Tune Up Worksheet'!D29="","",'Tune Up Worksheet'!D29)</f>
        <v/>
      </c>
      <c r="F122" s="540" t="str">
        <f>IF('Tune Up Worksheet'!D31="","",'Tune Up Worksheet'!D31)</f>
        <v/>
      </c>
      <c r="G122" s="540" t="str">
        <f>IF('Tune Up Worksheet'!D33="","",'Tune Up Worksheet'!D33)</f>
        <v/>
      </c>
      <c r="H122" s="872" t="str">
        <f>IF(B122="","",IF(B122="Central Air Conditioner",References!$B$335,References!$B$351))</f>
        <v/>
      </c>
      <c r="I122" s="875" t="str">
        <f>IF(B122="","",IF(B122="Central Air Conditioner",References!$B$336,References!$B$352))</f>
        <v/>
      </c>
      <c r="J122" s="872" t="str">
        <f>IF(B122="","",IF(B122="Central Air Conditioner",0,References!$B$353))</f>
        <v/>
      </c>
      <c r="K122" s="872" t="str">
        <f t="array" ref="K122">IF(G122="","",INDEX(References!$G$328:$G$398,MATCH(MIN(ABS(References!$E$328:$E$398-G122)),ABS(References!$E$328:$E$398-G122),-1)))</f>
        <v/>
      </c>
      <c r="L122" s="872" t="str">
        <f>IF(OR(H122="",$K122=""),"",H122*$K122)</f>
        <v/>
      </c>
      <c r="M122" s="872" t="str">
        <f t="shared" si="52"/>
        <v/>
      </c>
      <c r="N122" s="872" t="str">
        <f t="shared" si="52"/>
        <v/>
      </c>
      <c r="O122" s="872" t="str">
        <f>IF(OR(B122="",E122=""),"",References!$D$25)</f>
        <v/>
      </c>
      <c r="P122" s="872" t="str">
        <f>IF(OR(B122="",F122=""),"",References!$D$26)</f>
        <v/>
      </c>
      <c r="R122" s="540" t="str">
        <f>IF(W122="","",1)</f>
        <v/>
      </c>
      <c r="S122" s="858" t="str">
        <f>IF(W122="","",INDEX(References!$AG$211:$AG$212,MATCH(W122,References!$M$211:$M$212,0)))</f>
        <v/>
      </c>
      <c r="T122" s="858" t="str">
        <f>IF(OR(R122="",S122=""),"",R122*S122)</f>
        <v/>
      </c>
      <c r="U122" s="858" t="str">
        <f>IF(W122="","",INDEX(References!$AH$211:$AH$212,MATCH(W122,References!$M$211:$M$212,0)))</f>
        <v/>
      </c>
      <c r="W122" s="605" t="str">
        <f>IF(OR(B122="",E122="",IF(B122="Air Source Heat Pump",F122=""),G122=""),"",INDEX(References!$M$211:$M$212,MATCH(B122,References!$L$211:$L$212,0)))</f>
        <v/>
      </c>
      <c r="X122" s="877" t="str">
        <f>IF($W122="","",(E122/12000)*((12/M122)-(12/I122)))</f>
        <v/>
      </c>
      <c r="Y122" s="877" t="str">
        <f>IF($W122="","",IF($B122="Central Air Conditioner",0,(F122/1000)*((1/N122)-(1/J122))))</f>
        <v/>
      </c>
      <c r="Z122" s="877" t="str">
        <f>IF($W122="","",IF($B122="Central Air Conditioner",(E122/12000)*((12/L122)-(12/H122))*O122,(E122/12000)*((12/L122)-(12/H122))*O122+(F122/1000)*((1/N122)-(1/J122))*P122))</f>
        <v/>
      </c>
      <c r="AA122" s="877" t="str">
        <f>IF($W122="","",0)</f>
        <v/>
      </c>
      <c r="AB122" s="877" t="str">
        <f>IF($W122="","",Z122*References!$D$12)</f>
        <v/>
      </c>
      <c r="AC122" s="877" t="str">
        <f>IF($W122="","",0)</f>
        <v/>
      </c>
      <c r="AD122" s="877" t="str">
        <f>IF(W122="","",AB122+AC122)</f>
        <v/>
      </c>
      <c r="AE122" s="877" t="str">
        <f>IF($W122="","",Z122*References!$A$12)</f>
        <v/>
      </c>
      <c r="AF122" s="877" t="str">
        <f>IF($W122="","",0)</f>
        <v/>
      </c>
    </row>
    <row r="123" spans="1:32">
      <c r="B123" s="1759" t="str">
        <f>IF(OR('Tune Up Worksheet'!D39="",'Tune Up Worksheet'!D39="Select…"),"",'Tune Up Worksheet'!D39)</f>
        <v/>
      </c>
      <c r="C123" s="1760"/>
      <c r="D123" s="1761"/>
      <c r="E123" s="876" t="str">
        <f>IF('Tune Up Worksheet'!D41="","",'Tune Up Worksheet'!D41)</f>
        <v/>
      </c>
      <c r="F123" s="540" t="str">
        <f>IF('Tune Up Worksheet'!D43="","",'Tune Up Worksheet'!D43)</f>
        <v/>
      </c>
      <c r="G123" s="540" t="str">
        <f>IF('Tune Up Worksheet'!D45="","",'Tune Up Worksheet'!D45)</f>
        <v/>
      </c>
      <c r="H123" s="872" t="str">
        <f>IF(B123="","",IF(B123="Central Air Conditioner",References!$B$335,References!$B$351))</f>
        <v/>
      </c>
      <c r="I123" s="875" t="str">
        <f>IF(B123="","",IF(B123="Central Air Conditioner",References!$B$336,References!$B$352))</f>
        <v/>
      </c>
      <c r="J123" s="872" t="str">
        <f>IF(B123="","",IF(B123="Central Air Conditioner",0,References!$B$353))</f>
        <v/>
      </c>
      <c r="K123" s="872" t="str">
        <f t="array" ref="K123">IF(G123="","",INDEX(References!$G$328:$G$398,MATCH(MIN(ABS(References!$E$328:$E$398-G123)),ABS(References!$E$328:$E$398-G123),-1)))</f>
        <v/>
      </c>
      <c r="L123" s="872" t="str">
        <f>IF(OR(H123="",$K123=""),"",H123*$K123)</f>
        <v/>
      </c>
      <c r="M123" s="872" t="str">
        <f t="shared" si="52"/>
        <v/>
      </c>
      <c r="N123" s="872" t="str">
        <f t="shared" si="52"/>
        <v/>
      </c>
      <c r="O123" s="872" t="str">
        <f>IF(OR(B123="",E123=""),"",References!$D$25)</f>
        <v/>
      </c>
      <c r="P123" s="872" t="str">
        <f>IF(OR(B123="",F123=""),"",References!$D$26)</f>
        <v/>
      </c>
      <c r="R123" s="540" t="str">
        <f>IF(W123="","",1)</f>
        <v/>
      </c>
      <c r="S123" s="858" t="str">
        <f>IF(W123="","",INDEX(References!$AG$211:$AG$212,MATCH(W123,References!$M$211:$M$212,0)))</f>
        <v/>
      </c>
      <c r="T123" s="858" t="str">
        <f>IF(OR(R123="",S123=""),"",R123*S123)</f>
        <v/>
      </c>
      <c r="U123" s="858" t="str">
        <f>IF(W123="","",INDEX(References!$AH$211:$AH$212,MATCH(W123,References!$M$211:$M$212,0)))</f>
        <v/>
      </c>
      <c r="W123" s="605" t="str">
        <f>IF(OR(B123="",E123="",IF(B123="Air Source Heat Pump",F123=""),G123=""),"",INDEX(References!$M$211:$M$212,MATCH(B123,References!$L$211:$L$212,0)))</f>
        <v/>
      </c>
      <c r="X123" s="877" t="str">
        <f>IF($W123="","",(E123/12000)*((12/M123)-(12/I123)))</f>
        <v/>
      </c>
      <c r="Y123" s="877" t="str">
        <f>IF($W123="","",IF($B123="Central Air Conditioner",0,(F123/1000)*((1/N123)-(1/J123))))</f>
        <v/>
      </c>
      <c r="Z123" s="877" t="str">
        <f>IF($W123="","",IF($B123="Central Air Conditioner",(E123/12000)*((12/L123)-(12/H123))*O123,(E123/12000)*((12/L123)-(12/H123))*O123+(F123/1000)*((1/N123)-(1/J123))*P123))</f>
        <v/>
      </c>
      <c r="AA123" s="877" t="str">
        <f>IF($W123="","",0)</f>
        <v/>
      </c>
      <c r="AB123" s="877" t="str">
        <f>IF($W123="","",Z123*References!$D$12)</f>
        <v/>
      </c>
      <c r="AC123" s="877" t="str">
        <f>IF($W123="","",0)</f>
        <v/>
      </c>
      <c r="AD123" s="877" t="str">
        <f>IF(W123="","",AB123+AC123)</f>
        <v/>
      </c>
      <c r="AE123" s="877" t="str">
        <f>IF($W123="","",Z123*References!$A$12)</f>
        <v/>
      </c>
      <c r="AF123" s="877" t="str">
        <f>IF($W123="","",0)</f>
        <v/>
      </c>
    </row>
    <row r="124" spans="1:32">
      <c r="B124" s="1759" t="str">
        <f>IF(OR('Tune Up Worksheet'!D51="",'Tune Up Worksheet'!D51="Select…"),"",'Tune Up Worksheet'!D51)</f>
        <v/>
      </c>
      <c r="C124" s="1760"/>
      <c r="D124" s="1761"/>
      <c r="E124" s="876" t="str">
        <f>IF('Tune Up Worksheet'!D53="","",'Tune Up Worksheet'!D53)</f>
        <v/>
      </c>
      <c r="F124" s="540" t="str">
        <f>IF('Tune Up Worksheet'!D55="","",'Tune Up Worksheet'!D55)</f>
        <v/>
      </c>
      <c r="G124" s="540" t="str">
        <f>IF('Tune Up Worksheet'!D57="","",'Tune Up Worksheet'!D57)</f>
        <v/>
      </c>
      <c r="H124" s="872" t="str">
        <f>IF(B124="","",IF(B124="Central Air Conditioner",References!$B$335,References!$B$351))</f>
        <v/>
      </c>
      <c r="I124" s="875" t="str">
        <f>IF(B124="","",IF(B124="Central Air Conditioner",References!$B$336,References!$B$352))</f>
        <v/>
      </c>
      <c r="J124" s="872" t="str">
        <f>IF(B124="","",IF(B124="Central Air Conditioner",0,References!$B$353))</f>
        <v/>
      </c>
      <c r="K124" s="872" t="str">
        <f t="array" ref="K124">IF(G124="","",INDEX(References!$G$328:$G$398,MATCH(MIN(ABS(References!$E$328:$E$398-G124)),ABS(References!$E$328:$E$398-G124),-1)))</f>
        <v/>
      </c>
      <c r="L124" s="872" t="str">
        <f>IF(OR(H124="",$K124=""),"",H124*$K124)</f>
        <v/>
      </c>
      <c r="M124" s="872" t="str">
        <f t="shared" si="52"/>
        <v/>
      </c>
      <c r="N124" s="872" t="str">
        <f t="shared" si="52"/>
        <v/>
      </c>
      <c r="O124" s="872" t="str">
        <f>IF(OR(B124="",E124=""),"",References!$D$25)</f>
        <v/>
      </c>
      <c r="P124" s="872" t="str">
        <f>IF(OR(B124="",F124=""),"",References!$D$26)</f>
        <v/>
      </c>
      <c r="R124" s="540" t="str">
        <f>IF(W124="","",1)</f>
        <v/>
      </c>
      <c r="S124" s="858" t="str">
        <f>IF(W124="","",INDEX(References!$AG$211:$AG$212,MATCH(W124,References!$M$211:$M$212,0)))</f>
        <v/>
      </c>
      <c r="T124" s="858" t="str">
        <f>IF(OR(R124="",S124=""),"",R124*S124)</f>
        <v/>
      </c>
      <c r="U124" s="858" t="str">
        <f>IF(W124="","",INDEX(References!$AH$211:$AH$212,MATCH(W124,References!$M$211:$M$212,0)))</f>
        <v/>
      </c>
      <c r="W124" s="605" t="str">
        <f>IF(OR(B124="",E124="",IF(B124="Air Source Heat Pump",F124=""),G124=""),"",INDEX(References!$M$211:$M$212,MATCH(B124,References!$L$211:$L$212,0)))</f>
        <v/>
      </c>
      <c r="X124" s="877" t="str">
        <f>IF($W124="","",(E124/12000)*((12/M124)-(12/I124)))</f>
        <v/>
      </c>
      <c r="Y124" s="877" t="str">
        <f>IF($W124="","",IF($B124="Central Air Conditioner",0,(F124/1000)*((1/N124)-(1/J124))))</f>
        <v/>
      </c>
      <c r="Z124" s="877" t="str">
        <f>IF($W124="","",IF($B124="Central Air Conditioner",(E124/12000)*((12/L124)-(12/H124))*O124,(E124/12000)*((12/L124)-(12/H124))*O124+(F124/1000)*((1/N124)-(1/J124))*P124))</f>
        <v/>
      </c>
      <c r="AA124" s="877" t="str">
        <f>IF($W124="","",0)</f>
        <v/>
      </c>
      <c r="AB124" s="877" t="str">
        <f>IF($W124="","",Z124*References!$D$12)</f>
        <v/>
      </c>
      <c r="AC124" s="877" t="str">
        <f>IF($W124="","",0)</f>
        <v/>
      </c>
      <c r="AD124" s="877" t="str">
        <f>IF(W124="","",AB124+AC124)</f>
        <v/>
      </c>
      <c r="AE124" s="877" t="str">
        <f>IF($W124="","",Z124*References!$A$12)</f>
        <v/>
      </c>
      <c r="AF124" s="877" t="str">
        <f>IF($W124="","",0)</f>
        <v/>
      </c>
    </row>
    <row r="125" spans="1:32">
      <c r="B125" s="1759" t="str">
        <f>IF(OR('Tune Up Worksheet'!D63="",'Tune Up Worksheet'!D63="Select…"),"",'Tune Up Worksheet'!D63)</f>
        <v/>
      </c>
      <c r="C125" s="1760"/>
      <c r="D125" s="1761"/>
      <c r="E125" s="876" t="str">
        <f>IF('Tune Up Worksheet'!D65="","",'Tune Up Worksheet'!D65)</f>
        <v/>
      </c>
      <c r="F125" s="540" t="str">
        <f>IF('Tune Up Worksheet'!D67="","",'Tune Up Worksheet'!D67)</f>
        <v/>
      </c>
      <c r="G125" s="540" t="str">
        <f>IF('Tune Up Worksheet'!D69="","",'Tune Up Worksheet'!D69)</f>
        <v/>
      </c>
      <c r="H125" s="872" t="str">
        <f>IF(B125="","",IF(B125="Central Air Conditioner",References!$B$335,References!$B$351))</f>
        <v/>
      </c>
      <c r="I125" s="875" t="str">
        <f>IF(B125="","",IF(B125="Central Air Conditioner",References!$B$336,References!$B$352))</f>
        <v/>
      </c>
      <c r="J125" s="872" t="str">
        <f>IF(B125="","",IF(B125="Central Air Conditioner",0,References!$B$353))</f>
        <v/>
      </c>
      <c r="K125" s="872" t="str">
        <f t="array" ref="K125">IF(G125="","",INDEX(References!$G$328:$G$398,MATCH(MIN(ABS(References!$E$328:$E$398-G125)),ABS(References!$E$328:$E$398-G125),-1)))</f>
        <v/>
      </c>
      <c r="L125" s="872" t="str">
        <f>IF(OR(H125="",$K125=""),"",H125*$K125)</f>
        <v/>
      </c>
      <c r="M125" s="872" t="str">
        <f t="shared" si="52"/>
        <v/>
      </c>
      <c r="N125" s="872" t="str">
        <f t="shared" si="52"/>
        <v/>
      </c>
      <c r="O125" s="872" t="str">
        <f>IF(OR(B125="",E125=""),"",References!$D$25)</f>
        <v/>
      </c>
      <c r="P125" s="872" t="str">
        <f>IF(OR(B125="",F125=""),"",References!$D$26)</f>
        <v/>
      </c>
      <c r="R125" s="540" t="str">
        <f>IF(W125="","",1)</f>
        <v/>
      </c>
      <c r="S125" s="858" t="str">
        <f>IF(W125="","",INDEX(References!$AG$211:$AG$212,MATCH(W125,References!$M$211:$M$212,0)))</f>
        <v/>
      </c>
      <c r="T125" s="858" t="str">
        <f>IF(OR(R125="",S125=""),"",R125*S125)</f>
        <v/>
      </c>
      <c r="U125" s="858" t="str">
        <f>IF(W125="","",INDEX(References!$AH$211:$AH$212,MATCH(W125,References!$M$211:$M$212,0)))</f>
        <v/>
      </c>
      <c r="W125" s="605" t="str">
        <f>IF(OR(B125="",E125="",IF(B125="Air Source Heat Pump",F125=""),G125=""),"",INDEX(References!$M$211:$M$212,MATCH(B125,References!$L$211:$L$212,0)))</f>
        <v/>
      </c>
      <c r="X125" s="877" t="str">
        <f>IF($W125="","",(E125/12000)*((12/M125)-(12/I125)))</f>
        <v/>
      </c>
      <c r="Y125" s="877" t="str">
        <f>IF($W125="","",IF($B125="Central Air Conditioner",0,(F125/1000)*((1/N125)-(1/J125))))</f>
        <v/>
      </c>
      <c r="Z125" s="877" t="str">
        <f>IF($W125="","",IF($B125="Central Air Conditioner",(E125/12000)*((12/L125)-(12/H125))*O125,(E125/12000)*((12/L125)-(12/H125))*O125+(F125/1000)*((1/N125)-(1/J125))*P125))</f>
        <v/>
      </c>
      <c r="AA125" s="877" t="str">
        <f>IF($W125="","",0)</f>
        <v/>
      </c>
      <c r="AB125" s="877" t="str">
        <f>IF($W125="","",Z125*References!$D$12)</f>
        <v/>
      </c>
      <c r="AC125" s="877" t="str">
        <f>IF($W125="","",0)</f>
        <v/>
      </c>
      <c r="AD125" s="877" t="str">
        <f>IF(W125="","",AB125+AC125)</f>
        <v/>
      </c>
      <c r="AE125" s="877" t="str">
        <f>IF($W125="","",Z125*References!$A$12)</f>
        <v/>
      </c>
      <c r="AF125" s="877" t="str">
        <f>IF($W125="","",0)</f>
        <v/>
      </c>
    </row>
    <row r="128" spans="1:32">
      <c r="A128" t="s">
        <v>12749</v>
      </c>
      <c r="U128" s="852"/>
      <c r="V128" s="853"/>
      <c r="W128" s="853"/>
      <c r="X128" s="853"/>
      <c r="Y128" s="853"/>
      <c r="Z128" s="853"/>
      <c r="AA128" s="853"/>
      <c r="AB128" s="853"/>
      <c r="AC128" s="853"/>
      <c r="AD128" s="853"/>
    </row>
    <row r="129" spans="2:34" s="314" customFormat="1" ht="38.5" customHeight="1">
      <c r="B129" s="1098" t="s">
        <v>698</v>
      </c>
      <c r="C129" s="1098" t="s">
        <v>12753</v>
      </c>
      <c r="D129" s="1099" t="s">
        <v>12754</v>
      </c>
      <c r="E129" s="1099" t="s">
        <v>12755</v>
      </c>
      <c r="F129" s="1099" t="s">
        <v>12756</v>
      </c>
      <c r="G129" s="1099" t="s">
        <v>12757</v>
      </c>
      <c r="H129" s="1106" t="s">
        <v>12758</v>
      </c>
      <c r="I129" s="1106" t="s">
        <v>12759</v>
      </c>
      <c r="J129" s="1106" t="s">
        <v>12760</v>
      </c>
      <c r="K129" s="1100" t="s">
        <v>3394</v>
      </c>
      <c r="L129" s="1100" t="s">
        <v>3184</v>
      </c>
      <c r="M129" s="1100" t="s">
        <v>12766</v>
      </c>
      <c r="N129" s="1099" t="s">
        <v>12761</v>
      </c>
      <c r="O129" s="1099" t="s">
        <v>12762</v>
      </c>
      <c r="Q129" s="583" t="s">
        <v>2691</v>
      </c>
      <c r="R129" s="583" t="s">
        <v>2690</v>
      </c>
      <c r="S129" s="583" t="s">
        <v>2692</v>
      </c>
      <c r="T129" s="583" t="s">
        <v>2693</v>
      </c>
      <c r="U129" s="583" t="s">
        <v>329</v>
      </c>
      <c r="V129" s="583" t="s">
        <v>12982</v>
      </c>
      <c r="W129" s="583" t="s">
        <v>189</v>
      </c>
      <c r="X129" s="580" t="s">
        <v>1682</v>
      </c>
      <c r="Y129" s="583" t="s">
        <v>2694</v>
      </c>
      <c r="Z129" s="583" t="s">
        <v>12764</v>
      </c>
      <c r="AA129" s="583" t="s">
        <v>12765</v>
      </c>
      <c r="AB129" s="583" t="s">
        <v>1638</v>
      </c>
      <c r="AC129" s="583" t="s">
        <v>962</v>
      </c>
      <c r="AD129" s="611" t="s">
        <v>610</v>
      </c>
      <c r="AE129" s="583" t="s">
        <v>609</v>
      </c>
      <c r="AF129" s="611" t="s">
        <v>836</v>
      </c>
      <c r="AG129" s="583" t="s">
        <v>837</v>
      </c>
      <c r="AH129" s="314" t="s">
        <v>12767</v>
      </c>
    </row>
    <row r="130" spans="2:34">
      <c r="B130" s="1103">
        <v>1</v>
      </c>
      <c r="C130" s="1102">
        <v>0.879</v>
      </c>
      <c r="D130" s="1101">
        <f>'Home Performance'!D203</f>
        <v>0</v>
      </c>
      <c r="E130" s="1104">
        <f>'Home Performance'!D199</f>
        <v>0</v>
      </c>
      <c r="F130" s="540">
        <f>'Home Performance'!D201</f>
        <v>0</v>
      </c>
      <c r="G130" s="540">
        <f>F130*E130</f>
        <v>0</v>
      </c>
      <c r="H130" s="1735" t="e">
        <f>V37</f>
        <v>#DIV/0!</v>
      </c>
      <c r="I130" s="1735" t="e">
        <f>W37</f>
        <v>#DIV/0!</v>
      </c>
      <c r="J130" s="1735" t="e">
        <f>X37</f>
        <v>#DIV/0!</v>
      </c>
      <c r="K130" s="1738">
        <v>1017</v>
      </c>
      <c r="L130" s="1738">
        <v>4900</v>
      </c>
      <c r="M130" s="1746">
        <v>20</v>
      </c>
      <c r="N130" s="1738">
        <v>1</v>
      </c>
      <c r="O130" s="1738">
        <v>1</v>
      </c>
      <c r="Q130" s="540">
        <f>E130</f>
        <v>0</v>
      </c>
      <c r="R130" s="1482">
        <f>IF('Customer Information'!$C$13&lt;&gt;"Yes",F130*References!$BI$8,F130*References!$BJ$8)</f>
        <v>0</v>
      </c>
      <c r="S130" s="858">
        <f>R130*Q130</f>
        <v>0</v>
      </c>
      <c r="T130" s="858" t="s">
        <v>659</v>
      </c>
      <c r="U130" s="858">
        <f>'Home Performance'!J188</f>
        <v>0</v>
      </c>
      <c r="V130" s="858">
        <f>IF(References!C17=TRUE,References!BJ9,References!BI9)</f>
        <v>3000</v>
      </c>
      <c r="W130" s="605" t="str">
        <f>IF(AND(E130="",F130=""),"",References!$BI$25)</f>
        <v>HPwES-145</v>
      </c>
      <c r="X130" s="540" t="e">
        <f>(((C130-D130)*G130)/($I$130*1000))*$N$130*$M$130</f>
        <v>#DIV/0!</v>
      </c>
      <c r="Y130" s="877" t="s">
        <v>659</v>
      </c>
      <c r="Z130" s="540" t="e">
        <f>(((C130-D130)*G130)/($H$130*1000))*$K$130*$N$130*24</f>
        <v>#DIV/0!</v>
      </c>
      <c r="AA130" s="540" t="e">
        <f>(((C130-D130)*G130)/($J$130*1000))*$L$130*$O$130*24</f>
        <v>#DIV/0!</v>
      </c>
      <c r="AB130" s="540">
        <f>IFERROR(AA130+Z130,0)</f>
        <v>0</v>
      </c>
      <c r="AC130" s="540" t="e">
        <f>AA130*References!$D$12</f>
        <v>#DIV/0!</v>
      </c>
      <c r="AD130" s="877">
        <v>0</v>
      </c>
      <c r="AE130" s="540">
        <f>IFERROR(AD130+AC130,0)</f>
        <v>0</v>
      </c>
      <c r="AF130" s="877" t="e">
        <f>IF($W130="","",AA130*References!$A$12)</f>
        <v>#DIV/0!</v>
      </c>
      <c r="AG130" s="877">
        <f>IF($W130="","",0)</f>
        <v>0</v>
      </c>
      <c r="AH130" t="e">
        <f>S130/AE130</f>
        <v>#DIV/0!</v>
      </c>
    </row>
    <row r="131" spans="2:34">
      <c r="B131" s="1103">
        <v>2</v>
      </c>
      <c r="C131" s="1102">
        <v>0.879</v>
      </c>
      <c r="D131" s="540">
        <f>'Home Performance'!J203</f>
        <v>0</v>
      </c>
      <c r="E131" s="540">
        <f>'Home Performance'!J199</f>
        <v>0</v>
      </c>
      <c r="F131" s="540">
        <f>'Home Performance'!J201</f>
        <v>0</v>
      </c>
      <c r="G131" s="540">
        <f t="shared" ref="G131:G133" si="53">F131*E131</f>
        <v>0</v>
      </c>
      <c r="H131" s="1736"/>
      <c r="I131" s="1736"/>
      <c r="J131" s="1736"/>
      <c r="K131" s="1739"/>
      <c r="L131" s="1739"/>
      <c r="M131" s="1747"/>
      <c r="N131" s="1739"/>
      <c r="O131" s="1739"/>
      <c r="Q131" s="540">
        <f t="shared" ref="Q131:Q133" si="54">E131</f>
        <v>0</v>
      </c>
      <c r="R131" s="1482">
        <f>IF('Customer Information'!$C$13&lt;&gt;"Yes",F131*References!$BI$8,F131*References!$BJ$8)</f>
        <v>0</v>
      </c>
      <c r="S131" s="858">
        <f>R131*Q131</f>
        <v>0</v>
      </c>
      <c r="T131" s="858" t="s">
        <v>659</v>
      </c>
      <c r="W131" s="605" t="str">
        <f>IF(AND(E131="",F131=""),"",References!$BI$25)</f>
        <v>HPwES-145</v>
      </c>
      <c r="X131" s="540" t="e">
        <f t="shared" ref="X131:X133" si="55">(((C131-D131)*G131)/($I$130*1000))*$N$130*$M$130</f>
        <v>#DIV/0!</v>
      </c>
      <c r="Y131" s="877" t="s">
        <v>659</v>
      </c>
      <c r="Z131" s="540" t="e">
        <f>(((C131-D131)*G131)/($H$130*1000))*$K$130*$N$130*24</f>
        <v>#DIV/0!</v>
      </c>
      <c r="AA131" s="540" t="e">
        <f>(((C131-D131)*G131)/($J$130*1000))*$L$130*$O$130*24</f>
        <v>#DIV/0!</v>
      </c>
      <c r="AB131" s="540">
        <f t="shared" ref="AB131:AB133" si="56">IFERROR(AA131+Z131,0)</f>
        <v>0</v>
      </c>
      <c r="AC131" s="540" t="e">
        <f>AA131*References!$D$12</f>
        <v>#DIV/0!</v>
      </c>
      <c r="AD131" s="877">
        <v>0</v>
      </c>
      <c r="AE131" s="540">
        <f t="shared" ref="AE131:AE133" si="57">IFERROR(AD131+AC131,0)</f>
        <v>0</v>
      </c>
      <c r="AF131" s="877" t="e">
        <f>IF($W131="","",AA131*References!$A$12)</f>
        <v>#DIV/0!</v>
      </c>
      <c r="AG131" s="877">
        <f t="shared" ref="AG131:AG133" si="58">IF($W131="","",0)</f>
        <v>0</v>
      </c>
      <c r="AH131" t="e">
        <f>S131/AE131</f>
        <v>#DIV/0!</v>
      </c>
    </row>
    <row r="132" spans="2:34">
      <c r="B132" s="1103">
        <v>3</v>
      </c>
      <c r="C132" s="1102">
        <v>0.879</v>
      </c>
      <c r="D132" s="540">
        <f>'Home Performance'!D214</f>
        <v>0</v>
      </c>
      <c r="E132" s="540">
        <f>'Home Performance'!D210</f>
        <v>0</v>
      </c>
      <c r="F132" s="540">
        <f>'Home Performance'!D212</f>
        <v>0</v>
      </c>
      <c r="G132" s="540">
        <f t="shared" si="53"/>
        <v>0</v>
      </c>
      <c r="H132" s="1736"/>
      <c r="I132" s="1736"/>
      <c r="J132" s="1736"/>
      <c r="K132" s="1739"/>
      <c r="L132" s="1739"/>
      <c r="M132" s="1747"/>
      <c r="N132" s="1739"/>
      <c r="O132" s="1739"/>
      <c r="Q132" s="540">
        <f t="shared" si="54"/>
        <v>0</v>
      </c>
      <c r="R132" s="1482">
        <f>IF('Customer Information'!$C$13&lt;&gt;"Yes",F132*References!$BI$8,F132*References!$BJ$8)</f>
        <v>0</v>
      </c>
      <c r="S132" s="858">
        <f>R132*Q132</f>
        <v>0</v>
      </c>
      <c r="T132" s="858" t="s">
        <v>659</v>
      </c>
      <c r="W132" s="605" t="str">
        <f>IF(AND(E132="",F132=""),"",References!$BI$25)</f>
        <v>HPwES-145</v>
      </c>
      <c r="X132" s="540" t="e">
        <f t="shared" si="55"/>
        <v>#DIV/0!</v>
      </c>
      <c r="Y132" s="877" t="s">
        <v>659</v>
      </c>
      <c r="Z132" s="540" t="e">
        <f>(((C132-D132)*G132)/($H$130*1000))*$K$130*$N$130*24</f>
        <v>#DIV/0!</v>
      </c>
      <c r="AA132" s="540" t="e">
        <f>(((C132-D132)*G132)/($J$130*1000))*$L$130*$O$130*24</f>
        <v>#DIV/0!</v>
      </c>
      <c r="AB132" s="540">
        <f t="shared" si="56"/>
        <v>0</v>
      </c>
      <c r="AC132" s="540" t="e">
        <f>AA132*References!$D$12</f>
        <v>#DIV/0!</v>
      </c>
      <c r="AD132" s="877">
        <v>0</v>
      </c>
      <c r="AE132" s="540">
        <f t="shared" si="57"/>
        <v>0</v>
      </c>
      <c r="AF132" s="877" t="e">
        <f>IF($W132="","",AA132*References!$A$12)</f>
        <v>#DIV/0!</v>
      </c>
      <c r="AG132" s="877">
        <f t="shared" si="58"/>
        <v>0</v>
      </c>
      <c r="AH132" t="e">
        <f>S132/AE132</f>
        <v>#DIV/0!</v>
      </c>
    </row>
    <row r="133" spans="2:34" ht="15" thickBot="1">
      <c r="B133" s="1103">
        <v>4</v>
      </c>
      <c r="C133" s="1102">
        <v>0.879</v>
      </c>
      <c r="D133" s="540">
        <f>'Home Performance'!J214</f>
        <v>0</v>
      </c>
      <c r="E133" s="540">
        <f>'Home Performance'!J210</f>
        <v>0</v>
      </c>
      <c r="F133" s="540">
        <f>'Home Performance'!J212</f>
        <v>0</v>
      </c>
      <c r="G133" s="540">
        <f t="shared" si="53"/>
        <v>0</v>
      </c>
      <c r="H133" s="1737"/>
      <c r="I133" s="1737"/>
      <c r="J133" s="1737"/>
      <c r="K133" s="1740"/>
      <c r="L133" s="1740"/>
      <c r="M133" s="1748"/>
      <c r="N133" s="1740"/>
      <c r="O133" s="1740"/>
      <c r="Q133" s="540">
        <f t="shared" si="54"/>
        <v>0</v>
      </c>
      <c r="R133" s="1482">
        <f>IF('Customer Information'!$C$13&lt;&gt;"Yes",F133*References!$BI$8,F133*References!$BJ$8)</f>
        <v>0</v>
      </c>
      <c r="S133" s="858">
        <f t="shared" ref="S133" si="59">R133*Q133</f>
        <v>0</v>
      </c>
      <c r="T133" s="858" t="s">
        <v>659</v>
      </c>
      <c r="W133" s="605" t="str">
        <f>IF(AND(E133="",F133=""),"",References!$BI$25)</f>
        <v>HPwES-145</v>
      </c>
      <c r="X133" s="540" t="e">
        <f t="shared" si="55"/>
        <v>#DIV/0!</v>
      </c>
      <c r="Y133" s="877" t="s">
        <v>659</v>
      </c>
      <c r="Z133" s="540" t="e">
        <f>(((C133-D133)*G133)/($H$130*1000))*$K$130*$N$130*24</f>
        <v>#DIV/0!</v>
      </c>
      <c r="AA133" s="540" t="e">
        <f>(((C133-D133)*G133)/($J$130*1000))*$L$130*$O$130*24</f>
        <v>#DIV/0!</v>
      </c>
      <c r="AB133" s="540">
        <f t="shared" si="56"/>
        <v>0</v>
      </c>
      <c r="AC133" s="540" t="e">
        <f>AA133*References!$D$12</f>
        <v>#DIV/0!</v>
      </c>
      <c r="AD133" s="877">
        <v>0</v>
      </c>
      <c r="AE133" s="540">
        <f t="shared" si="57"/>
        <v>0</v>
      </c>
      <c r="AF133" s="877" t="e">
        <f>IF($W133="","",AA133*References!$A$12)</f>
        <v>#DIV/0!</v>
      </c>
      <c r="AG133" s="877">
        <f t="shared" si="58"/>
        <v>0</v>
      </c>
      <c r="AH133" t="e">
        <f>S133/AE133</f>
        <v>#DIV/0!</v>
      </c>
    </row>
    <row r="134" spans="2:34" ht="15" thickBot="1">
      <c r="S134" s="1220">
        <f>IF(OR(BD108=0,AW94=0,AM51=0),0,MIN(SUM(S130:S133),U130,V130))</f>
        <v>0</v>
      </c>
    </row>
    <row r="138" spans="2:34">
      <c r="AD138" s="1105"/>
    </row>
  </sheetData>
  <mergeCells count="102">
    <mergeCell ref="CB25:CO25"/>
    <mergeCell ref="BP25:BT25"/>
    <mergeCell ref="BV25:BV26"/>
    <mergeCell ref="BW25:BW26"/>
    <mergeCell ref="BY25:BY26"/>
    <mergeCell ref="BZ25:BZ26"/>
    <mergeCell ref="AT26:AU26"/>
    <mergeCell ref="AM25:AN25"/>
    <mergeCell ref="AP25:AP26"/>
    <mergeCell ref="U25:U26"/>
    <mergeCell ref="V25:X25"/>
    <mergeCell ref="AZ80:AZ81"/>
    <mergeCell ref="AQ80:AQ81"/>
    <mergeCell ref="AX80:AX81"/>
    <mergeCell ref="AY80:AY81"/>
    <mergeCell ref="AW80:AW81"/>
    <mergeCell ref="AV80:AV81"/>
    <mergeCell ref="AF25:AH25"/>
    <mergeCell ref="AQ25:AQ26"/>
    <mergeCell ref="AB25:AC25"/>
    <mergeCell ref="AD25:AE25"/>
    <mergeCell ref="Y25:AA25"/>
    <mergeCell ref="AU25:AX25"/>
    <mergeCell ref="AM26:AN26"/>
    <mergeCell ref="AR26:AS26"/>
    <mergeCell ref="AJ56:AJ60"/>
    <mergeCell ref="AJ61:AJ65"/>
    <mergeCell ref="AW90:AW91"/>
    <mergeCell ref="C62:D62"/>
    <mergeCell ref="C63:D63"/>
    <mergeCell ref="C68:D68"/>
    <mergeCell ref="B80:U80"/>
    <mergeCell ref="AQ90:AQ91"/>
    <mergeCell ref="AR90:AR91"/>
    <mergeCell ref="AT90:AT91"/>
    <mergeCell ref="AS90:AS91"/>
    <mergeCell ref="AR80:AR81"/>
    <mergeCell ref="AV90:AV91"/>
    <mergeCell ref="AU80:AU81"/>
    <mergeCell ref="AS80:AS81"/>
    <mergeCell ref="AT80:AT81"/>
    <mergeCell ref="AU90:AU91"/>
    <mergeCell ref="Z90:AM90"/>
    <mergeCell ref="AD85:AE85"/>
    <mergeCell ref="D25:D26"/>
    <mergeCell ref="S25:S26"/>
    <mergeCell ref="E25:E26"/>
    <mergeCell ref="C72:D72"/>
    <mergeCell ref="C58:D58"/>
    <mergeCell ref="C59:D59"/>
    <mergeCell ref="C54:D54"/>
    <mergeCell ref="C55:D55"/>
    <mergeCell ref="C56:D56"/>
    <mergeCell ref="C57:D57"/>
    <mergeCell ref="H130:H133"/>
    <mergeCell ref="I130:I133"/>
    <mergeCell ref="B115:D115"/>
    <mergeCell ref="B114:D114"/>
    <mergeCell ref="C60:D60"/>
    <mergeCell ref="C61:D61"/>
    <mergeCell ref="C69:D69"/>
    <mergeCell ref="B90:U90"/>
    <mergeCell ref="B96:U96"/>
    <mergeCell ref="C75:D75"/>
    <mergeCell ref="C76:D76"/>
    <mergeCell ref="C71:D71"/>
    <mergeCell ref="B125:D125"/>
    <mergeCell ref="B121:D121"/>
    <mergeCell ref="B120:D120"/>
    <mergeCell ref="B122:D122"/>
    <mergeCell ref="B123:D123"/>
    <mergeCell ref="B124:D124"/>
    <mergeCell ref="U112:Z112"/>
    <mergeCell ref="B113:D113"/>
    <mergeCell ref="C77:D77"/>
    <mergeCell ref="C73:D73"/>
    <mergeCell ref="C74:D74"/>
    <mergeCell ref="C70:D70"/>
    <mergeCell ref="CV30:CY30"/>
    <mergeCell ref="CR43:CS43"/>
    <mergeCell ref="CR25:CS25"/>
    <mergeCell ref="AK54:AL54"/>
    <mergeCell ref="J130:J133"/>
    <mergeCell ref="K130:K133"/>
    <mergeCell ref="T54:V54"/>
    <mergeCell ref="Q54:S54"/>
    <mergeCell ref="AO50:AP50"/>
    <mergeCell ref="O130:O133"/>
    <mergeCell ref="L130:L133"/>
    <mergeCell ref="N130:N133"/>
    <mergeCell ref="M130:M133"/>
    <mergeCell ref="AD82:AE82"/>
    <mergeCell ref="AD83:AE83"/>
    <mergeCell ref="AD84:AE84"/>
    <mergeCell ref="X96:X97"/>
    <mergeCell ref="W90:W91"/>
    <mergeCell ref="W80:W81"/>
    <mergeCell ref="W96:W97"/>
    <mergeCell ref="AD87:AE87"/>
    <mergeCell ref="AD81:AE81"/>
    <mergeCell ref="AD86:AE86"/>
    <mergeCell ref="T25:T26"/>
  </mergeCells>
  <phoneticPr fontId="52" type="noConversion"/>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tabColor rgb="FFFF0000"/>
  </sheetPr>
  <dimension ref="A1:BV470"/>
  <sheetViews>
    <sheetView topLeftCell="AX43" zoomScale="70" zoomScaleNormal="70" workbookViewId="0">
      <selection activeCell="O96" sqref="O96"/>
    </sheetView>
  </sheetViews>
  <sheetFormatPr defaultRowHeight="14.5"/>
  <cols>
    <col min="1" max="1" width="35" customWidth="1"/>
    <col min="2" max="2" width="44.1796875" customWidth="1"/>
    <col min="3" max="3" width="33.81640625" customWidth="1"/>
    <col min="4" max="4" width="25.1796875" customWidth="1"/>
    <col min="5" max="5" width="32.1796875" customWidth="1"/>
    <col min="6" max="6" width="24.1796875" customWidth="1"/>
    <col min="7" max="7" width="17.54296875" customWidth="1"/>
    <col min="8" max="8" width="27.54296875" customWidth="1"/>
    <col min="9" max="9" width="13.453125" customWidth="1"/>
    <col min="10" max="10" width="20.81640625" customWidth="1"/>
    <col min="11" max="11" width="29.54296875" bestFit="1" customWidth="1"/>
    <col min="12" max="12" width="29.1796875" customWidth="1"/>
    <col min="13" max="13" width="23.1796875" bestFit="1" customWidth="1"/>
    <col min="14" max="14" width="35" customWidth="1"/>
    <col min="15" max="16" width="32.1796875" bestFit="1" customWidth="1"/>
    <col min="17" max="17" width="30.54296875" customWidth="1"/>
    <col min="18" max="18" width="18.1796875" customWidth="1"/>
    <col min="19" max="19" width="54.1796875" customWidth="1"/>
    <col min="20" max="20" width="19.81640625" bestFit="1" customWidth="1"/>
    <col min="21" max="21" width="29.453125" customWidth="1"/>
    <col min="22" max="22" width="27" bestFit="1" customWidth="1"/>
    <col min="23" max="23" width="45.81640625" customWidth="1"/>
    <col min="24" max="24" width="36.1796875" bestFit="1" customWidth="1"/>
    <col min="25" max="25" width="30.81640625" bestFit="1" customWidth="1"/>
    <col min="26" max="26" width="25.81640625" bestFit="1" customWidth="1"/>
    <col min="27" max="27" width="21.453125" customWidth="1"/>
    <col min="28" max="28" width="20.54296875" customWidth="1"/>
    <col min="29" max="29" width="17" customWidth="1"/>
    <col min="30" max="30" width="30.54296875" customWidth="1"/>
    <col min="31" max="31" width="50.81640625" bestFit="1" customWidth="1"/>
    <col min="32" max="32" width="26" customWidth="1"/>
    <col min="33" max="33" width="25.81640625" bestFit="1" customWidth="1"/>
    <col min="34" max="34" width="62.81640625" customWidth="1"/>
    <col min="35" max="35" width="68" bestFit="1" customWidth="1"/>
    <col min="36" max="36" width="36.1796875" bestFit="1" customWidth="1"/>
    <col min="37" max="37" width="30.81640625" bestFit="1" customWidth="1"/>
    <col min="38" max="38" width="25.81640625" bestFit="1" customWidth="1"/>
    <col min="39" max="39" width="17.1796875" bestFit="1" customWidth="1"/>
    <col min="40" max="40" width="17" bestFit="1" customWidth="1"/>
    <col min="41" max="42" width="19.1796875" customWidth="1"/>
    <col min="43" max="43" width="13.453125" bestFit="1" customWidth="1"/>
    <col min="44" max="44" width="12.81640625" customWidth="1"/>
    <col min="45" max="45" width="20.1796875" bestFit="1" customWidth="1"/>
    <col min="46" max="46" width="15.81640625" bestFit="1" customWidth="1"/>
    <col min="47" max="47" width="20.81640625" customWidth="1"/>
    <col min="48" max="48" width="16.1796875" bestFit="1" customWidth="1"/>
    <col min="49" max="49" width="35.1796875" bestFit="1" customWidth="1"/>
    <col min="50" max="50" width="53.1796875" bestFit="1" customWidth="1"/>
    <col min="51" max="51" width="24.81640625" bestFit="1" customWidth="1"/>
    <col min="52" max="52" width="27.453125" bestFit="1" customWidth="1"/>
    <col min="53" max="53" width="38.453125" bestFit="1" customWidth="1"/>
    <col min="54" max="54" width="38.81640625" bestFit="1" customWidth="1"/>
    <col min="55" max="55" width="32.81640625" bestFit="1" customWidth="1"/>
    <col min="56" max="56" width="33.453125" bestFit="1" customWidth="1"/>
    <col min="57" max="57" width="43.1796875" customWidth="1"/>
    <col min="58" max="58" width="26.54296875" bestFit="1" customWidth="1"/>
    <col min="59" max="60" width="28.54296875" bestFit="1" customWidth="1"/>
    <col min="61" max="61" width="17.1796875" bestFit="1" customWidth="1"/>
    <col min="62" max="62" width="16.54296875" bestFit="1" customWidth="1"/>
    <col min="63" max="63" width="24.1796875" bestFit="1" customWidth="1"/>
    <col min="64" max="64" width="20.54296875" bestFit="1" customWidth="1"/>
    <col min="65" max="65" width="22.7265625" bestFit="1" customWidth="1"/>
    <col min="66" max="66" width="13.54296875" bestFit="1" customWidth="1"/>
    <col min="67" max="67" width="14.81640625" customWidth="1"/>
    <col min="68" max="68" width="9.81640625" customWidth="1"/>
    <col min="69" max="69" width="35.1796875" bestFit="1" customWidth="1"/>
    <col min="70" max="70" width="11.1796875" customWidth="1"/>
    <col min="71" max="71" width="12.1796875" bestFit="1" customWidth="1"/>
    <col min="72" max="72" width="26.453125" bestFit="1" customWidth="1"/>
    <col min="73" max="73" width="12.81640625" bestFit="1" customWidth="1"/>
    <col min="74" max="74" width="10.54296875" bestFit="1" customWidth="1"/>
    <col min="75" max="75" width="8.453125" bestFit="1" customWidth="1"/>
    <col min="76" max="76" width="12.1796875" bestFit="1" customWidth="1"/>
    <col min="77" max="77" width="11.1796875" customWidth="1"/>
    <col min="78" max="78" width="10.54296875" customWidth="1"/>
    <col min="79" max="79" width="41.81640625" bestFit="1" customWidth="1"/>
    <col min="80" max="80" width="14.54296875" bestFit="1" customWidth="1"/>
    <col min="81" max="81" width="12.1796875" bestFit="1" customWidth="1"/>
    <col min="83" max="83" width="41.54296875" bestFit="1" customWidth="1"/>
    <col min="84" max="84" width="9.453125" bestFit="1" customWidth="1"/>
    <col min="85" max="85" width="14.453125" bestFit="1" customWidth="1"/>
    <col min="88" max="88" width="41.54296875" bestFit="1" customWidth="1"/>
    <col min="89" max="89" width="9.453125" customWidth="1"/>
    <col min="90" max="90" width="14.453125" bestFit="1" customWidth="1"/>
    <col min="93" max="93" width="39.1796875" bestFit="1" customWidth="1"/>
    <col min="94" max="94" width="8.54296875" bestFit="1" customWidth="1"/>
    <col min="95" max="95" width="13.54296875" bestFit="1" customWidth="1"/>
    <col min="98" max="98" width="39.1796875" bestFit="1" customWidth="1"/>
    <col min="99" max="99" width="8.54296875" bestFit="1" customWidth="1"/>
    <col min="100" max="100" width="13.54296875" bestFit="1" customWidth="1"/>
    <col min="103" max="103" width="39.1796875" bestFit="1" customWidth="1"/>
    <col min="104" max="104" width="8.54296875" bestFit="1" customWidth="1"/>
    <col min="105" max="105" width="13.54296875" bestFit="1" customWidth="1"/>
  </cols>
  <sheetData>
    <row r="1" spans="1:74">
      <c r="A1" s="284" t="s">
        <v>621</v>
      </c>
      <c r="G1" s="284" t="s">
        <v>624</v>
      </c>
      <c r="R1" s="284" t="s">
        <v>642</v>
      </c>
      <c r="AE1" s="290" t="s">
        <v>125</v>
      </c>
      <c r="AX1" s="284" t="s">
        <v>282</v>
      </c>
    </row>
    <row r="2" spans="1:74">
      <c r="N2" s="1800" t="s">
        <v>1801</v>
      </c>
      <c r="O2" s="1800"/>
      <c r="P2" t="s">
        <v>12900</v>
      </c>
      <c r="Q2" s="110" t="s">
        <v>2232</v>
      </c>
      <c r="AE2" s="136"/>
      <c r="AF2" s="56" t="s">
        <v>189</v>
      </c>
      <c r="AG2" s="56" t="s">
        <v>643</v>
      </c>
      <c r="AH2" s="56" t="s">
        <v>37</v>
      </c>
      <c r="AI2" s="56" t="s">
        <v>38</v>
      </c>
      <c r="AJ2" s="98" t="s">
        <v>1900</v>
      </c>
      <c r="AK2" s="98" t="s">
        <v>1901</v>
      </c>
      <c r="AL2" s="98" t="s">
        <v>1899</v>
      </c>
      <c r="AM2" s="56" t="s">
        <v>190</v>
      </c>
      <c r="AN2" s="56" t="s">
        <v>195</v>
      </c>
      <c r="AO2" s="56" t="s">
        <v>196</v>
      </c>
      <c r="AP2" s="56" t="s">
        <v>1807</v>
      </c>
      <c r="AQ2" s="56" t="s">
        <v>191</v>
      </c>
      <c r="AR2" s="56" t="s">
        <v>192</v>
      </c>
      <c r="AS2" s="56" t="s">
        <v>197</v>
      </c>
      <c r="AT2" s="56" t="s">
        <v>198</v>
      </c>
      <c r="BD2" s="526" t="s">
        <v>1693</v>
      </c>
      <c r="BM2" s="130"/>
      <c r="BP2" s="130"/>
    </row>
    <row r="3" spans="1:74" ht="15" thickBot="1">
      <c r="A3" s="98" t="s">
        <v>307</v>
      </c>
      <c r="B3" s="98" t="s">
        <v>306</v>
      </c>
      <c r="D3" s="110" t="s">
        <v>618</v>
      </c>
      <c r="E3" s="110"/>
      <c r="G3" s="110" t="s">
        <v>164</v>
      </c>
      <c r="H3" s="110" t="s">
        <v>573</v>
      </c>
      <c r="I3" s="110" t="s">
        <v>651</v>
      </c>
      <c r="J3" s="110" t="s">
        <v>312</v>
      </c>
      <c r="K3" s="110" t="s">
        <v>746</v>
      </c>
      <c r="L3" s="110" t="s">
        <v>652</v>
      </c>
      <c r="N3" s="536" t="s">
        <v>1400</v>
      </c>
      <c r="O3" s="648">
        <v>0</v>
      </c>
      <c r="Q3" s="2" t="s">
        <v>1332</v>
      </c>
      <c r="S3" s="290" t="s">
        <v>750</v>
      </c>
      <c r="AE3" s="354" t="s">
        <v>1017</v>
      </c>
      <c r="AF3" s="844" t="str">
        <f>IF(C17=FALSE,"CH221-WH-NC","CH221-WH-NC-LMI")</f>
        <v>CH221-WH-NC</v>
      </c>
      <c r="AG3" s="844" t="s">
        <v>165</v>
      </c>
      <c r="AH3" s="844" t="s">
        <v>42</v>
      </c>
      <c r="AI3" s="844" t="s">
        <v>935</v>
      </c>
      <c r="AJ3" s="359">
        <v>1000</v>
      </c>
      <c r="AK3" s="359">
        <v>2000</v>
      </c>
      <c r="AL3" s="360">
        <v>500</v>
      </c>
      <c r="AM3" s="354">
        <v>0.69</v>
      </c>
      <c r="AN3" s="354">
        <v>1</v>
      </c>
      <c r="AO3" s="354">
        <v>1</v>
      </c>
      <c r="AP3" s="354">
        <v>1</v>
      </c>
      <c r="AQ3" s="354">
        <v>0.1</v>
      </c>
      <c r="AR3" s="354">
        <v>0</v>
      </c>
      <c r="AS3" s="354">
        <v>7.1900000000000006E-2</v>
      </c>
      <c r="AT3" s="354">
        <v>5.67E-2</v>
      </c>
      <c r="BD3" s="525" t="s">
        <v>1246</v>
      </c>
      <c r="BH3" t="s">
        <v>1761</v>
      </c>
    </row>
    <row r="4" spans="1:74">
      <c r="A4" s="2" t="s">
        <v>285</v>
      </c>
      <c r="B4" s="2">
        <v>7</v>
      </c>
      <c r="D4" s="287">
        <v>2204.6</v>
      </c>
      <c r="E4" s="288" t="s">
        <v>619</v>
      </c>
      <c r="G4" s="837" t="b">
        <v>0</v>
      </c>
      <c r="H4" s="837" t="b">
        <v>1</v>
      </c>
      <c r="I4" s="837" t="b">
        <v>0</v>
      </c>
      <c r="J4" s="837" t="b">
        <v>0</v>
      </c>
      <c r="K4" s="837" t="b">
        <v>1</v>
      </c>
      <c r="L4" s="838" t="str">
        <f>IF($G$4=TRUE,"ASHP",IF($H$4=TRUE,"Electric Resistance",IF($I$4=TRUE,"Furnance",IF(K4=TRUE,"Boiler","Other"))))</f>
        <v>Electric Resistance</v>
      </c>
      <c r="N4" s="354" t="s">
        <v>301</v>
      </c>
      <c r="O4" s="648">
        <v>1</v>
      </c>
      <c r="Q4" s="2" t="s">
        <v>850</v>
      </c>
      <c r="S4" s="299" t="s">
        <v>59</v>
      </c>
      <c r="T4" s="302" t="s">
        <v>58</v>
      </c>
      <c r="U4" s="303"/>
      <c r="V4" s="304"/>
      <c r="W4" s="302"/>
      <c r="X4" s="304"/>
      <c r="Y4" s="302"/>
      <c r="Z4" s="304"/>
      <c r="AA4" s="1773" t="s">
        <v>507</v>
      </c>
      <c r="AB4" s="1775"/>
      <c r="AE4" s="354" t="s">
        <v>1018</v>
      </c>
      <c r="AF4" s="844" t="str">
        <f>IF(C17=FALSE,"CH220-WH-NC","CH220-WH-NC-LMI")</f>
        <v>CH220-WH-NC</v>
      </c>
      <c r="AG4" s="844" t="s">
        <v>45</v>
      </c>
      <c r="AH4" s="844" t="s">
        <v>42</v>
      </c>
      <c r="AI4" s="844" t="s">
        <v>936</v>
      </c>
      <c r="AJ4" s="359">
        <v>1000</v>
      </c>
      <c r="AK4" s="359">
        <v>2000</v>
      </c>
      <c r="AL4" s="360">
        <v>500</v>
      </c>
      <c r="AM4" s="354">
        <v>0.69</v>
      </c>
      <c r="AN4" s="354">
        <v>1</v>
      </c>
      <c r="AO4" s="354">
        <v>1</v>
      </c>
      <c r="AP4" s="354">
        <v>1</v>
      </c>
      <c r="AQ4" s="354">
        <v>0.1</v>
      </c>
      <c r="AR4" s="354">
        <v>0</v>
      </c>
      <c r="AS4" s="354">
        <v>7.1900000000000006E-2</v>
      </c>
      <c r="AT4" s="354">
        <v>5.67E-2</v>
      </c>
      <c r="AX4" s="526" t="s">
        <v>60</v>
      </c>
      <c r="AY4" s="526" t="s">
        <v>15</v>
      </c>
      <c r="AZ4" s="526" t="s">
        <v>16</v>
      </c>
      <c r="BD4" t="s">
        <v>1591</v>
      </c>
      <c r="BH4" s="1475" t="s">
        <v>1538</v>
      </c>
      <c r="BI4" s="1476" t="s">
        <v>12833</v>
      </c>
      <c r="BJ4" s="1476" t="s">
        <v>1784</v>
      </c>
      <c r="BK4" s="1476" t="s">
        <v>14166</v>
      </c>
      <c r="BL4" s="1477" t="s">
        <v>14168</v>
      </c>
      <c r="BT4" s="1789" t="s">
        <v>14115</v>
      </c>
      <c r="BU4" s="1789"/>
    </row>
    <row r="5" spans="1:74">
      <c r="A5" s="2" t="s">
        <v>73</v>
      </c>
      <c r="B5" s="2">
        <v>5</v>
      </c>
      <c r="D5" s="287">
        <v>1E-3</v>
      </c>
      <c r="E5" s="288" t="s">
        <v>620</v>
      </c>
      <c r="G5" s="325"/>
      <c r="H5" s="325"/>
      <c r="I5" s="325"/>
      <c r="K5" s="325"/>
      <c r="L5" s="325"/>
      <c r="N5" s="2" t="s">
        <v>2400</v>
      </c>
      <c r="O5" s="349">
        <v>0.97</v>
      </c>
      <c r="Q5" s="2" t="s">
        <v>612</v>
      </c>
      <c r="S5" s="299"/>
      <c r="T5" s="302" t="s">
        <v>12</v>
      </c>
      <c r="U5" s="303"/>
      <c r="V5" s="304"/>
      <c r="W5" s="302" t="s">
        <v>258</v>
      </c>
      <c r="X5" s="304"/>
      <c r="Y5" s="302" t="s">
        <v>13</v>
      </c>
      <c r="Z5" s="304"/>
      <c r="AA5" s="145" t="s">
        <v>505</v>
      </c>
      <c r="AB5" s="145" t="s">
        <v>503</v>
      </c>
      <c r="AE5" s="424" t="s">
        <v>2667</v>
      </c>
      <c r="AF5" s="425" t="str">
        <f>IF(C17=FALSE,"CH222-WH-NC","CH222-WH-NC-LMI")</f>
        <v>CH222-WH-NC</v>
      </c>
      <c r="AG5" s="425" t="s">
        <v>45</v>
      </c>
      <c r="AH5" s="425" t="s">
        <v>42</v>
      </c>
      <c r="AI5" s="425" t="s">
        <v>936</v>
      </c>
      <c r="AJ5" s="426">
        <v>1000</v>
      </c>
      <c r="AK5" s="426">
        <v>2000</v>
      </c>
      <c r="AL5" s="445">
        <v>500</v>
      </c>
      <c r="AM5" s="354">
        <v>0.69</v>
      </c>
      <c r="AN5" s="424">
        <v>1</v>
      </c>
      <c r="AO5" s="424">
        <v>1</v>
      </c>
      <c r="AP5" s="424">
        <v>1</v>
      </c>
      <c r="AQ5" s="424">
        <v>0.1</v>
      </c>
      <c r="AR5" s="424">
        <v>0</v>
      </c>
      <c r="AS5" s="424">
        <v>7.1900000000000006E-2</v>
      </c>
      <c r="AT5" s="424">
        <v>5.67E-2</v>
      </c>
      <c r="AX5" t="s">
        <v>1332</v>
      </c>
      <c r="AY5" s="525" t="s">
        <v>1246</v>
      </c>
      <c r="AZ5" s="325"/>
      <c r="BB5" s="110" t="s">
        <v>1288</v>
      </c>
      <c r="BD5" t="s">
        <v>1592</v>
      </c>
      <c r="BF5" t="s">
        <v>1332</v>
      </c>
      <c r="BH5" s="1051" t="s">
        <v>1238</v>
      </c>
      <c r="BI5" s="315">
        <v>250</v>
      </c>
      <c r="BJ5" s="1479">
        <v>600</v>
      </c>
      <c r="BK5" s="315">
        <v>300</v>
      </c>
      <c r="BL5" s="1479">
        <v>600</v>
      </c>
      <c r="BT5" s="1467" t="s">
        <v>14116</v>
      </c>
      <c r="BU5" s="1467" t="s">
        <v>307</v>
      </c>
    </row>
    <row r="6" spans="1:74">
      <c r="J6" s="98" t="s">
        <v>629</v>
      </c>
      <c r="K6" s="110" t="s">
        <v>628</v>
      </c>
      <c r="L6" s="110" t="s">
        <v>627</v>
      </c>
      <c r="N6" s="2" t="s">
        <v>303</v>
      </c>
      <c r="O6" s="349">
        <v>0.03</v>
      </c>
      <c r="S6" s="299"/>
      <c r="T6" s="110" t="s">
        <v>31</v>
      </c>
      <c r="U6" s="110" t="s">
        <v>32</v>
      </c>
      <c r="V6" s="110" t="s">
        <v>295</v>
      </c>
      <c r="W6" s="110" t="s">
        <v>31</v>
      </c>
      <c r="X6" s="110" t="s">
        <v>32</v>
      </c>
      <c r="Y6" s="110" t="s">
        <v>31</v>
      </c>
      <c r="Z6" s="110" t="s">
        <v>32</v>
      </c>
      <c r="AA6" s="146" t="s">
        <v>506</v>
      </c>
      <c r="AB6" s="146" t="s">
        <v>504</v>
      </c>
      <c r="AE6" s="354" t="s">
        <v>1009</v>
      </c>
      <c r="AF6" s="844" t="str">
        <f>IF(C17=FALSE,"CH221-WH-OC","CH221-WH-OC-LMI")</f>
        <v>CH221-WH-OC</v>
      </c>
      <c r="AG6" s="844" t="s">
        <v>165</v>
      </c>
      <c r="AH6" s="844" t="s">
        <v>42</v>
      </c>
      <c r="AI6" s="844" t="s">
        <v>1010</v>
      </c>
      <c r="AJ6" s="359">
        <v>1000</v>
      </c>
      <c r="AK6" s="359">
        <v>2000</v>
      </c>
      <c r="AL6" s="360">
        <v>500</v>
      </c>
      <c r="AM6" s="354">
        <v>0.69</v>
      </c>
      <c r="AN6" s="354">
        <v>1</v>
      </c>
      <c r="AO6" s="354">
        <v>1</v>
      </c>
      <c r="AP6" s="354">
        <v>1</v>
      </c>
      <c r="AQ6" s="354">
        <v>0.1</v>
      </c>
      <c r="AR6" s="354">
        <v>0</v>
      </c>
      <c r="AS6" s="354">
        <v>7.1900000000000006E-2</v>
      </c>
      <c r="AT6" s="354">
        <v>5.67E-2</v>
      </c>
      <c r="AX6" s="325" t="s">
        <v>15</v>
      </c>
      <c r="AY6" t="s">
        <v>1591</v>
      </c>
      <c r="AZ6" s="325"/>
      <c r="BB6" s="99" t="s">
        <v>1287</v>
      </c>
      <c r="BD6" t="s">
        <v>1706</v>
      </c>
      <c r="BF6">
        <v>1</v>
      </c>
      <c r="BH6" s="1051" t="s">
        <v>1236</v>
      </c>
      <c r="BI6" s="315">
        <v>250</v>
      </c>
      <c r="BJ6" s="1479">
        <v>1000</v>
      </c>
      <c r="BK6" s="315">
        <v>300</v>
      </c>
      <c r="BL6" s="1479">
        <v>1000</v>
      </c>
      <c r="BT6" s="2" t="s">
        <v>14117</v>
      </c>
      <c r="BU6" s="2">
        <v>1</v>
      </c>
    </row>
    <row r="7" spans="1:74">
      <c r="A7" s="285" t="s">
        <v>60</v>
      </c>
      <c r="C7" s="543" t="s">
        <v>1411</v>
      </c>
      <c r="E7" s="110" t="s">
        <v>874</v>
      </c>
      <c r="J7" s="2" t="s">
        <v>1207</v>
      </c>
      <c r="K7" s="1201">
        <v>12.9</v>
      </c>
      <c r="L7" s="1201">
        <v>14.3</v>
      </c>
      <c r="S7" s="2" t="s">
        <v>470</v>
      </c>
      <c r="T7" s="300" t="s">
        <v>308</v>
      </c>
      <c r="U7" s="300">
        <v>15</v>
      </c>
      <c r="V7" s="300" t="s">
        <v>308</v>
      </c>
      <c r="W7" s="300" t="s">
        <v>308</v>
      </c>
      <c r="X7" s="300">
        <v>9</v>
      </c>
      <c r="Y7" s="2"/>
      <c r="Z7" s="2"/>
      <c r="AA7" s="2">
        <v>1</v>
      </c>
      <c r="AB7" s="2" t="s">
        <v>574</v>
      </c>
      <c r="AE7" s="354" t="s">
        <v>1011</v>
      </c>
      <c r="AF7" s="844" t="str">
        <f>IF(C17=FALSE,"CH220-WH-OC","CH220-WH-OC-LMI")</f>
        <v>CH220-WH-OC</v>
      </c>
      <c r="AG7" s="844" t="s">
        <v>45</v>
      </c>
      <c r="AH7" s="844" t="s">
        <v>42</v>
      </c>
      <c r="AI7" s="844" t="s">
        <v>1012</v>
      </c>
      <c r="AJ7" s="359">
        <v>1000</v>
      </c>
      <c r="AK7" s="359">
        <v>2000</v>
      </c>
      <c r="AL7" s="360">
        <v>500</v>
      </c>
      <c r="AM7" s="354">
        <v>0.69</v>
      </c>
      <c r="AN7" s="354">
        <v>1</v>
      </c>
      <c r="AO7" s="354">
        <v>1</v>
      </c>
      <c r="AP7" s="354">
        <v>1</v>
      </c>
      <c r="AQ7" s="354">
        <v>0.1</v>
      </c>
      <c r="AR7" s="354">
        <v>0</v>
      </c>
      <c r="AS7" s="354">
        <v>7.1900000000000006E-2</v>
      </c>
      <c r="AT7" s="354">
        <v>5.67E-2</v>
      </c>
      <c r="AX7" s="325" t="s">
        <v>16</v>
      </c>
      <c r="AY7" t="s">
        <v>1592</v>
      </c>
      <c r="BB7" s="100" t="s">
        <v>1286</v>
      </c>
      <c r="BD7" t="s">
        <v>1694</v>
      </c>
      <c r="BF7">
        <f>BF6+1</f>
        <v>2</v>
      </c>
      <c r="BH7" s="1051" t="s">
        <v>1230</v>
      </c>
      <c r="BI7" s="315">
        <v>500</v>
      </c>
      <c r="BJ7" s="1479">
        <v>4650</v>
      </c>
      <c r="BK7" s="315">
        <v>650</v>
      </c>
      <c r="BL7" s="1479">
        <v>4650</v>
      </c>
      <c r="BT7" s="2" t="s">
        <v>14119</v>
      </c>
      <c r="BU7" s="2">
        <f>Qualifying_Index!BY32</f>
        <v>752</v>
      </c>
    </row>
    <row r="8" spans="1:74">
      <c r="A8" s="286" t="s">
        <v>15</v>
      </c>
      <c r="C8" s="541" t="s">
        <v>1412</v>
      </c>
      <c r="E8" s="838" t="b">
        <v>0</v>
      </c>
      <c r="G8" s="1773" t="s">
        <v>304</v>
      </c>
      <c r="H8" s="1775"/>
      <c r="J8" s="2" t="s">
        <v>626</v>
      </c>
      <c r="K8" s="1201">
        <v>11.4</v>
      </c>
      <c r="L8" s="1201">
        <v>13.4</v>
      </c>
      <c r="O8" s="110" t="s">
        <v>2226</v>
      </c>
      <c r="Q8" s="110" t="s">
        <v>2233</v>
      </c>
      <c r="S8" s="2" t="s">
        <v>561</v>
      </c>
      <c r="T8" s="300" t="s">
        <v>308</v>
      </c>
      <c r="U8" s="300">
        <v>15</v>
      </c>
      <c r="V8" s="300" t="s">
        <v>308</v>
      </c>
      <c r="W8" s="300" t="s">
        <v>308</v>
      </c>
      <c r="X8" s="300">
        <v>10</v>
      </c>
      <c r="Y8" s="300"/>
      <c r="Z8" s="300"/>
      <c r="AA8" s="2">
        <v>1</v>
      </c>
      <c r="AB8" s="2" t="s">
        <v>571</v>
      </c>
      <c r="AE8" s="424" t="s">
        <v>2666</v>
      </c>
      <c r="AF8" s="425" t="str">
        <f>IF(C17=FALSE,"CH222-WH-OC","CH222-WH-OC-LMI")</f>
        <v>CH222-WH-OC</v>
      </c>
      <c r="AG8" s="425" t="s">
        <v>45</v>
      </c>
      <c r="AH8" s="425" t="s">
        <v>42</v>
      </c>
      <c r="AI8" s="425" t="s">
        <v>1012</v>
      </c>
      <c r="AJ8" s="426">
        <v>1000</v>
      </c>
      <c r="AK8" s="426">
        <v>2000</v>
      </c>
      <c r="AL8" s="445">
        <v>500</v>
      </c>
      <c r="AM8" s="354">
        <v>0.69</v>
      </c>
      <c r="AN8" s="424">
        <v>1</v>
      </c>
      <c r="AO8" s="424">
        <v>1</v>
      </c>
      <c r="AP8" s="424">
        <v>1</v>
      </c>
      <c r="AQ8" s="424">
        <v>0.1</v>
      </c>
      <c r="AR8" s="424">
        <v>0</v>
      </c>
      <c r="AS8" s="424">
        <v>7.1900000000000006E-2</v>
      </c>
      <c r="AT8" s="424">
        <v>5.67E-2</v>
      </c>
      <c r="AX8" t="s">
        <v>1431</v>
      </c>
      <c r="BB8" s="100" t="s">
        <v>1596</v>
      </c>
      <c r="BD8" t="s">
        <v>1695</v>
      </c>
      <c r="BF8">
        <f t="shared" ref="BF8:BF20" si="0">BF7+1</f>
        <v>3</v>
      </c>
      <c r="BH8" s="1051" t="s">
        <v>12749</v>
      </c>
      <c r="BI8" s="315">
        <v>4</v>
      </c>
      <c r="BJ8" s="1479">
        <v>8</v>
      </c>
      <c r="BK8" s="315">
        <v>4</v>
      </c>
      <c r="BL8" s="1479">
        <v>8</v>
      </c>
      <c r="BT8" s="2" t="s">
        <v>14118</v>
      </c>
      <c r="BU8" s="2">
        <f>Qualifying_Index!BZ32</f>
        <v>1448</v>
      </c>
    </row>
    <row r="9" spans="1:74" ht="15" thickBot="1">
      <c r="A9" s="286" t="s">
        <v>16</v>
      </c>
      <c r="C9" s="542" t="s">
        <v>1413</v>
      </c>
      <c r="G9" s="2">
        <v>1</v>
      </c>
      <c r="H9" s="2" t="s">
        <v>300</v>
      </c>
      <c r="J9" s="2" t="s">
        <v>2406</v>
      </c>
      <c r="K9" s="1201">
        <v>11.4</v>
      </c>
      <c r="L9" s="1201">
        <v>13.4</v>
      </c>
      <c r="O9" s="2" t="s">
        <v>1332</v>
      </c>
      <c r="Q9" s="2" t="s">
        <v>1332</v>
      </c>
      <c r="S9" s="2" t="s">
        <v>2629</v>
      </c>
      <c r="T9" s="300" t="s">
        <v>308</v>
      </c>
      <c r="U9" s="300">
        <v>15</v>
      </c>
      <c r="V9" s="300" t="s">
        <v>308</v>
      </c>
      <c r="W9" s="300" t="s">
        <v>308</v>
      </c>
      <c r="X9" s="300">
        <v>10</v>
      </c>
      <c r="Y9" s="300"/>
      <c r="Z9" s="300"/>
      <c r="AA9" s="2">
        <v>1</v>
      </c>
      <c r="AB9" s="2" t="s">
        <v>571</v>
      </c>
      <c r="AE9" s="354" t="s">
        <v>1013</v>
      </c>
      <c r="AF9" s="844" t="str">
        <f>IF(C17=FALSE,"CH221-WH-AO","CH221-WH-AO-LMI")</f>
        <v>CH221-WH-AO</v>
      </c>
      <c r="AG9" s="844" t="s">
        <v>165</v>
      </c>
      <c r="AH9" s="844" t="s">
        <v>42</v>
      </c>
      <c r="AI9" s="844" t="s">
        <v>1014</v>
      </c>
      <c r="AJ9" s="359">
        <v>1000</v>
      </c>
      <c r="AK9" s="359">
        <v>2000</v>
      </c>
      <c r="AL9" s="360">
        <v>500</v>
      </c>
      <c r="AM9" s="354">
        <v>0.69</v>
      </c>
      <c r="AN9" s="354">
        <v>1</v>
      </c>
      <c r="AO9" s="354">
        <v>1</v>
      </c>
      <c r="AP9" s="354">
        <v>1</v>
      </c>
      <c r="AQ9" s="354">
        <v>0.1</v>
      </c>
      <c r="AR9" s="354">
        <v>0</v>
      </c>
      <c r="AS9" s="354">
        <v>7.1900000000000006E-2</v>
      </c>
      <c r="AT9" s="354">
        <v>5.67E-2</v>
      </c>
      <c r="BB9" s="100" t="s">
        <v>1498</v>
      </c>
      <c r="BD9" t="s">
        <v>1696</v>
      </c>
      <c r="BF9">
        <f t="shared" si="0"/>
        <v>4</v>
      </c>
      <c r="BH9" s="1053" t="s">
        <v>14167</v>
      </c>
      <c r="BI9" s="1478">
        <v>3000</v>
      </c>
      <c r="BJ9" s="1480">
        <v>4500</v>
      </c>
      <c r="BK9" s="1478">
        <v>3000</v>
      </c>
      <c r="BL9" s="1480">
        <v>4500</v>
      </c>
    </row>
    <row r="10" spans="1:74">
      <c r="G10" s="2">
        <v>2</v>
      </c>
      <c r="H10" s="2" t="s">
        <v>301</v>
      </c>
      <c r="J10" s="2" t="s">
        <v>2407</v>
      </c>
      <c r="K10" s="1201">
        <v>12.9</v>
      </c>
      <c r="L10" s="1201">
        <v>14.3</v>
      </c>
      <c r="O10" s="2" t="s">
        <v>2227</v>
      </c>
      <c r="Q10" s="2" t="s">
        <v>2130</v>
      </c>
      <c r="S10" s="2" t="s">
        <v>17</v>
      </c>
      <c r="T10" s="300">
        <v>15</v>
      </c>
      <c r="U10" s="300" t="s">
        <v>308</v>
      </c>
      <c r="V10" s="300" t="s">
        <v>308</v>
      </c>
      <c r="W10" s="300">
        <v>8.5</v>
      </c>
      <c r="X10" s="300">
        <v>8.5</v>
      </c>
      <c r="Y10" s="300"/>
      <c r="Z10" s="300"/>
      <c r="AA10" s="2">
        <v>1</v>
      </c>
      <c r="AB10" s="2" t="s">
        <v>164</v>
      </c>
      <c r="AE10" s="354" t="s">
        <v>1015</v>
      </c>
      <c r="AF10" s="844" t="str">
        <f>IF(C17=FALSE,"CH220-WH-AO","CH220-WH-AO-LMI")</f>
        <v>CH220-WH-AO</v>
      </c>
      <c r="AG10" s="844" t="s">
        <v>45</v>
      </c>
      <c r="AH10" s="844" t="s">
        <v>42</v>
      </c>
      <c r="AI10" s="844" t="s">
        <v>1016</v>
      </c>
      <c r="AJ10" s="359">
        <v>1000</v>
      </c>
      <c r="AK10" s="359">
        <v>2000</v>
      </c>
      <c r="AL10" s="360">
        <v>500</v>
      </c>
      <c r="AM10" s="354">
        <v>0.69</v>
      </c>
      <c r="AN10" s="354">
        <v>1</v>
      </c>
      <c r="AO10" s="354">
        <v>1</v>
      </c>
      <c r="AP10" s="354">
        <v>1</v>
      </c>
      <c r="AQ10" s="354">
        <v>0.1</v>
      </c>
      <c r="AR10" s="354">
        <v>0</v>
      </c>
      <c r="AS10" s="354">
        <v>7.1900000000000006E-2</v>
      </c>
      <c r="AT10" s="354">
        <v>5.67E-2</v>
      </c>
      <c r="AX10" s="110" t="s">
        <v>698</v>
      </c>
      <c r="BB10" s="101"/>
      <c r="BD10" t="s">
        <v>1697</v>
      </c>
      <c r="BF10">
        <f t="shared" si="0"/>
        <v>5</v>
      </c>
    </row>
    <row r="11" spans="1:74">
      <c r="A11" s="98" t="s">
        <v>758</v>
      </c>
      <c r="C11" s="686" t="s">
        <v>1283</v>
      </c>
      <c r="D11" s="110" t="s">
        <v>1726</v>
      </c>
      <c r="E11" s="110" t="s">
        <v>752</v>
      </c>
      <c r="G11" s="2">
        <v>3</v>
      </c>
      <c r="H11" s="2" t="s">
        <v>302</v>
      </c>
      <c r="J11" s="2" t="s">
        <v>481</v>
      </c>
      <c r="K11" s="1201">
        <f>14-(0.3*12)</f>
        <v>10.4</v>
      </c>
      <c r="L11" s="1201">
        <f>14-(0.3*12)</f>
        <v>10.4</v>
      </c>
      <c r="O11" s="2" t="s">
        <v>2228</v>
      </c>
      <c r="Q11" s="2" t="s">
        <v>2234</v>
      </c>
      <c r="S11" s="2" t="s">
        <v>560</v>
      </c>
      <c r="T11" s="300">
        <v>18</v>
      </c>
      <c r="U11" s="300" t="s">
        <v>308</v>
      </c>
      <c r="V11" s="300" t="s">
        <v>308</v>
      </c>
      <c r="W11" s="300">
        <v>8.5</v>
      </c>
      <c r="X11" s="300" t="s">
        <v>308</v>
      </c>
      <c r="Y11" s="300"/>
      <c r="Z11" s="300"/>
      <c r="AA11" s="2">
        <v>1</v>
      </c>
      <c r="AB11" s="2" t="s">
        <v>570</v>
      </c>
      <c r="AE11" s="424" t="s">
        <v>2665</v>
      </c>
      <c r="AF11" s="425" t="str">
        <f>IF(C17=FALSE,"CH222-WH-AO","CH222-WH-AO-LMI")</f>
        <v>CH222-WH-AO</v>
      </c>
      <c r="AG11" s="425" t="s">
        <v>45</v>
      </c>
      <c r="AH11" s="425" t="s">
        <v>42</v>
      </c>
      <c r="AI11" s="425" t="s">
        <v>1016</v>
      </c>
      <c r="AJ11" s="426">
        <v>1000</v>
      </c>
      <c r="AK11" s="426">
        <v>2000</v>
      </c>
      <c r="AL11" s="445">
        <v>500</v>
      </c>
      <c r="AM11" s="354">
        <v>0.69</v>
      </c>
      <c r="AN11" s="424">
        <v>1</v>
      </c>
      <c r="AO11" s="424">
        <v>1</v>
      </c>
      <c r="AP11" s="424">
        <v>1</v>
      </c>
      <c r="AQ11" s="424">
        <v>0.1</v>
      </c>
      <c r="AR11" s="424">
        <v>0</v>
      </c>
      <c r="AS11" s="424">
        <v>7.1900000000000006E-2</v>
      </c>
      <c r="AT11" s="424">
        <v>5.67E-2</v>
      </c>
      <c r="AX11" s="99" t="s">
        <v>1295</v>
      </c>
      <c r="BD11" t="s">
        <v>1722</v>
      </c>
      <c r="BF11">
        <f t="shared" si="0"/>
        <v>6</v>
      </c>
    </row>
    <row r="12" spans="1:74">
      <c r="A12" s="2">
        <v>1.1961999999999999</v>
      </c>
      <c r="C12" s="687" t="s">
        <v>282</v>
      </c>
      <c r="D12" s="169">
        <v>3.4120000000000001E-3</v>
      </c>
      <c r="E12" s="169">
        <v>3.4119999999999999</v>
      </c>
      <c r="G12" s="99">
        <v>4</v>
      </c>
      <c r="H12" s="99" t="s">
        <v>303</v>
      </c>
      <c r="J12" s="2" t="s">
        <v>312</v>
      </c>
      <c r="K12" s="1201">
        <v>12.9</v>
      </c>
      <c r="L12" s="1201">
        <v>14.3</v>
      </c>
      <c r="O12" s="2" t="s">
        <v>2229</v>
      </c>
      <c r="Q12" s="2" t="s">
        <v>2169</v>
      </c>
      <c r="S12" s="354" t="s">
        <v>480</v>
      </c>
      <c r="T12" s="535" t="s">
        <v>308</v>
      </c>
      <c r="U12" s="300" t="s">
        <v>308</v>
      </c>
      <c r="V12" s="535" t="s">
        <v>308</v>
      </c>
      <c r="W12" s="535">
        <v>3.3</v>
      </c>
      <c r="X12" s="535" t="s">
        <v>308</v>
      </c>
      <c r="Y12" s="535">
        <v>11.4</v>
      </c>
      <c r="Z12" s="535" t="s">
        <v>308</v>
      </c>
      <c r="AA12" s="354">
        <v>1</v>
      </c>
      <c r="AB12" s="536" t="s">
        <v>481</v>
      </c>
      <c r="AE12" s="354" t="s">
        <v>583</v>
      </c>
      <c r="AF12" s="844" t="str">
        <f>IF(C17=FALSE,"CH211-N-EH","CH211-N-EH-LMI")</f>
        <v>CH211-N-EH</v>
      </c>
      <c r="AG12" s="844" t="s">
        <v>165</v>
      </c>
      <c r="AH12" s="844" t="s">
        <v>42</v>
      </c>
      <c r="AI12" s="844" t="s">
        <v>586</v>
      </c>
      <c r="AJ12" s="359">
        <v>800</v>
      </c>
      <c r="AK12" s="359">
        <v>1200</v>
      </c>
      <c r="AL12" s="360">
        <v>500</v>
      </c>
      <c r="AM12" s="354">
        <v>0.69</v>
      </c>
      <c r="AN12" s="354">
        <v>1</v>
      </c>
      <c r="AO12" s="354">
        <v>1</v>
      </c>
      <c r="AP12" s="354">
        <v>1</v>
      </c>
      <c r="AQ12" s="354">
        <v>0.1</v>
      </c>
      <c r="AR12" s="354">
        <v>0</v>
      </c>
      <c r="AS12" s="354">
        <v>7.1900000000000006E-2</v>
      </c>
      <c r="AT12" s="354">
        <v>5.67E-2</v>
      </c>
      <c r="AX12" s="100" t="s">
        <v>1294</v>
      </c>
      <c r="BD12" t="s">
        <v>1723</v>
      </c>
      <c r="BF12">
        <f t="shared" si="0"/>
        <v>7</v>
      </c>
    </row>
    <row r="13" spans="1:74" ht="15" thickBot="1">
      <c r="C13" s="687" t="s">
        <v>1284</v>
      </c>
      <c r="F13" s="144"/>
      <c r="G13" s="282"/>
      <c r="H13" s="282" t="s">
        <v>612</v>
      </c>
      <c r="J13" s="2" t="s">
        <v>1391</v>
      </c>
      <c r="K13" s="1201">
        <v>12.9</v>
      </c>
      <c r="L13" s="1201">
        <v>14.3</v>
      </c>
      <c r="S13" s="2" t="s">
        <v>575</v>
      </c>
      <c r="T13" s="300">
        <v>15</v>
      </c>
      <c r="U13" s="300" t="s">
        <v>308</v>
      </c>
      <c r="V13" s="300" t="s">
        <v>308</v>
      </c>
      <c r="W13" s="300">
        <v>8.5</v>
      </c>
      <c r="X13" s="300">
        <v>8.5</v>
      </c>
      <c r="Y13" s="300"/>
      <c r="Z13" s="300"/>
      <c r="AA13" s="300"/>
      <c r="AB13" s="2" t="s">
        <v>164</v>
      </c>
      <c r="AE13" s="354" t="s">
        <v>582</v>
      </c>
      <c r="AF13" s="844" t="str">
        <f>IF(C17=FALSE,"CH212-N-EH","CH212-N-EH-LMI")</f>
        <v>CH212-N-EH</v>
      </c>
      <c r="AG13" s="844" t="s">
        <v>165</v>
      </c>
      <c r="AH13" s="844" t="s">
        <v>42</v>
      </c>
      <c r="AI13" s="844" t="s">
        <v>585</v>
      </c>
      <c r="AJ13" s="359">
        <v>1000</v>
      </c>
      <c r="AK13" s="359">
        <v>1500</v>
      </c>
      <c r="AL13" s="360">
        <v>500</v>
      </c>
      <c r="AM13" s="354">
        <v>0.69</v>
      </c>
      <c r="AN13" s="354">
        <v>1</v>
      </c>
      <c r="AO13" s="354">
        <v>1</v>
      </c>
      <c r="AP13" s="354">
        <v>1</v>
      </c>
      <c r="AQ13" s="354">
        <v>0.1</v>
      </c>
      <c r="AR13" s="354">
        <v>0</v>
      </c>
      <c r="AS13" s="354">
        <v>7.1900000000000006E-2</v>
      </c>
      <c r="AT13" s="354">
        <v>5.67E-2</v>
      </c>
      <c r="AX13" s="100" t="s">
        <v>1293</v>
      </c>
      <c r="BF13">
        <f t="shared" si="0"/>
        <v>8</v>
      </c>
    </row>
    <row r="14" spans="1:74">
      <c r="A14" s="110" t="s">
        <v>283</v>
      </c>
      <c r="B14" s="27"/>
      <c r="E14" s="98" t="s">
        <v>622</v>
      </c>
      <c r="G14" s="839"/>
      <c r="H14" s="839" t="str">
        <f>IF(OR($A$21=2,$A$21=4),$H$13,IF(OR(G4=TRUE,H4=TRUE),$H$12,IF($G$14=0,"",INDEX($H$9:$H$13,MATCH($G$14,$G$9:$G$13,0)))))</f>
        <v>Electric</v>
      </c>
      <c r="J14" s="2" t="s">
        <v>612</v>
      </c>
      <c r="K14" s="1201">
        <v>12.9</v>
      </c>
      <c r="L14" s="1201">
        <v>14.3</v>
      </c>
      <c r="S14" s="2" t="s">
        <v>839</v>
      </c>
      <c r="T14" s="300" t="s">
        <v>308</v>
      </c>
      <c r="U14" s="300">
        <v>15</v>
      </c>
      <c r="V14" s="300" t="s">
        <v>308</v>
      </c>
      <c r="W14" s="300">
        <v>8.5</v>
      </c>
      <c r="X14" s="300">
        <v>9</v>
      </c>
      <c r="Y14" s="300"/>
      <c r="Z14" s="300"/>
      <c r="AA14" s="300"/>
      <c r="AB14" s="2" t="s">
        <v>574</v>
      </c>
      <c r="AE14" s="354" t="s">
        <v>851</v>
      </c>
      <c r="AF14" s="844" t="str">
        <f>IF(C17=FALSE,"CH221-N-EH","CH221-N-EH-LMI")</f>
        <v>CH221-N-EH</v>
      </c>
      <c r="AG14" s="844" t="s">
        <v>165</v>
      </c>
      <c r="AH14" s="844" t="s">
        <v>42</v>
      </c>
      <c r="AI14" s="844" t="s">
        <v>1731</v>
      </c>
      <c r="AJ14" s="359">
        <v>1000</v>
      </c>
      <c r="AK14" s="359">
        <v>4000</v>
      </c>
      <c r="AL14" s="360">
        <v>500</v>
      </c>
      <c r="AM14" s="354">
        <v>0.69</v>
      </c>
      <c r="AN14" s="354">
        <v>1</v>
      </c>
      <c r="AO14" s="354">
        <v>1</v>
      </c>
      <c r="AP14" s="354">
        <v>1</v>
      </c>
      <c r="AQ14" s="354">
        <v>0.1</v>
      </c>
      <c r="AR14" s="354">
        <v>0</v>
      </c>
      <c r="AS14" s="354">
        <v>7.1900000000000006E-2</v>
      </c>
      <c r="AT14" s="354">
        <v>5.67E-2</v>
      </c>
      <c r="AX14" s="100" t="s">
        <v>1297</v>
      </c>
      <c r="AZ14" s="110" t="s">
        <v>1295</v>
      </c>
      <c r="BA14" s="110" t="s">
        <v>1294</v>
      </c>
      <c r="BB14" s="110" t="s">
        <v>1293</v>
      </c>
      <c r="BC14" s="110" t="s">
        <v>1292</v>
      </c>
      <c r="BD14" s="110" t="s">
        <v>1703</v>
      </c>
      <c r="BF14">
        <f t="shared" si="0"/>
        <v>9</v>
      </c>
      <c r="BH14" s="526" t="s">
        <v>1748</v>
      </c>
      <c r="BI14" s="526" t="s">
        <v>189</v>
      </c>
      <c r="BJ14" s="526" t="s">
        <v>643</v>
      </c>
      <c r="BK14" s="526" t="s">
        <v>37</v>
      </c>
      <c r="BL14" s="526" t="s">
        <v>38</v>
      </c>
      <c r="BM14" s="526"/>
      <c r="BN14" s="526"/>
      <c r="BO14" s="526"/>
      <c r="BP14" s="526"/>
      <c r="BT14" s="285" t="s">
        <v>14133</v>
      </c>
      <c r="BU14" s="285"/>
    </row>
    <row r="15" spans="1:74">
      <c r="A15" s="169" t="b">
        <v>1</v>
      </c>
      <c r="E15" s="99" t="s">
        <v>183</v>
      </c>
      <c r="J15" s="100" t="s">
        <v>12896</v>
      </c>
      <c r="Q15" s="110" t="s">
        <v>2235</v>
      </c>
      <c r="S15" s="2" t="s">
        <v>576</v>
      </c>
      <c r="T15" s="300">
        <v>18</v>
      </c>
      <c r="U15" s="300">
        <v>18</v>
      </c>
      <c r="V15" s="300" t="s">
        <v>308</v>
      </c>
      <c r="W15" s="300">
        <v>8.5</v>
      </c>
      <c r="X15" s="300">
        <v>10</v>
      </c>
      <c r="Y15" s="300"/>
      <c r="Z15" s="300"/>
      <c r="AA15" s="418"/>
      <c r="AB15" s="2" t="s">
        <v>570</v>
      </c>
      <c r="AE15" s="354" t="s">
        <v>584</v>
      </c>
      <c r="AF15" s="844" t="str">
        <f>IF(C17=FALSE,"CH201-N-EH","CH201-N-EH-LMI")</f>
        <v>CH201-N-EH</v>
      </c>
      <c r="AG15" s="844" t="s">
        <v>45</v>
      </c>
      <c r="AH15" s="844" t="s">
        <v>42</v>
      </c>
      <c r="AI15" s="844" t="s">
        <v>854</v>
      </c>
      <c r="AJ15" s="359">
        <v>800</v>
      </c>
      <c r="AK15" s="359">
        <v>1200</v>
      </c>
      <c r="AL15" s="360">
        <v>500</v>
      </c>
      <c r="AM15" s="354">
        <v>0.69</v>
      </c>
      <c r="AN15" s="354">
        <v>1</v>
      </c>
      <c r="AO15" s="354">
        <v>1</v>
      </c>
      <c r="AP15" s="354">
        <v>1</v>
      </c>
      <c r="AQ15" s="354">
        <v>0.1</v>
      </c>
      <c r="AR15" s="354">
        <v>0</v>
      </c>
      <c r="AS15" s="354">
        <v>7.1900000000000006E-2</v>
      </c>
      <c r="AT15" s="354">
        <v>5.67E-2</v>
      </c>
      <c r="AX15" s="100" t="s">
        <v>1703</v>
      </c>
      <c r="AY15" s="103"/>
      <c r="AZ15" s="112"/>
      <c r="BA15" s="8"/>
      <c r="BB15" s="8"/>
      <c r="BC15" s="8"/>
      <c r="BD15" s="106" t="s">
        <v>1291</v>
      </c>
      <c r="BF15">
        <f t="shared" si="0"/>
        <v>10</v>
      </c>
      <c r="BH15" t="s">
        <v>1747</v>
      </c>
      <c r="BI15" t="s">
        <v>1735</v>
      </c>
      <c r="BJ15" t="s">
        <v>1745</v>
      </c>
      <c r="BK15" t="s">
        <v>1745</v>
      </c>
      <c r="BL15" t="s">
        <v>1746</v>
      </c>
      <c r="BT15" s="2" t="s">
        <v>14134</v>
      </c>
      <c r="BU15" s="2">
        <v>1.3</v>
      </c>
    </row>
    <row r="16" spans="1:74">
      <c r="C16" s="110" t="s">
        <v>1322</v>
      </c>
      <c r="E16" s="101" t="s">
        <v>35</v>
      </c>
      <c r="N16">
        <f>L29*3.412/0.8</f>
        <v>8.58</v>
      </c>
      <c r="Q16" s="2" t="s">
        <v>1332</v>
      </c>
      <c r="S16" s="2" t="s">
        <v>2628</v>
      </c>
      <c r="T16" s="300" t="s">
        <v>308</v>
      </c>
      <c r="U16" s="300">
        <v>15</v>
      </c>
      <c r="V16" s="300" t="s">
        <v>308</v>
      </c>
      <c r="W16" s="300" t="s">
        <v>308</v>
      </c>
      <c r="X16" s="300">
        <v>10</v>
      </c>
      <c r="Y16" s="300"/>
      <c r="Z16" s="300"/>
      <c r="AA16" s="300"/>
      <c r="AB16" s="2" t="s">
        <v>571</v>
      </c>
      <c r="AE16" s="354" t="s">
        <v>852</v>
      </c>
      <c r="AF16" s="844" t="str">
        <f>IF(C17=FALSE,"CH202-N-EH","CH202-N-EH-LMI")</f>
        <v>CH202-N-EH</v>
      </c>
      <c r="AG16" s="844" t="s">
        <v>45</v>
      </c>
      <c r="AH16" s="844" t="s">
        <v>42</v>
      </c>
      <c r="AI16" s="844" t="s">
        <v>855</v>
      </c>
      <c r="AJ16" s="359">
        <v>1000</v>
      </c>
      <c r="AK16" s="359">
        <v>1500</v>
      </c>
      <c r="AL16" s="360">
        <v>500</v>
      </c>
      <c r="AM16" s="354">
        <v>0.69</v>
      </c>
      <c r="AN16" s="354">
        <v>1</v>
      </c>
      <c r="AO16" s="354">
        <v>1</v>
      </c>
      <c r="AP16" s="354">
        <v>1</v>
      </c>
      <c r="AQ16" s="354">
        <v>0.1</v>
      </c>
      <c r="AR16" s="354">
        <v>0</v>
      </c>
      <c r="AS16" s="354">
        <v>7.1900000000000006E-2</v>
      </c>
      <c r="AT16" s="354">
        <v>5.67E-2</v>
      </c>
      <c r="AX16" s="101" t="s">
        <v>1704</v>
      </c>
      <c r="AY16" s="316"/>
      <c r="AZ16" s="94"/>
      <c r="BD16" s="95" t="s">
        <v>1290</v>
      </c>
      <c r="BF16">
        <f>BF15+1</f>
        <v>11</v>
      </c>
      <c r="BH16" t="s">
        <v>1287</v>
      </c>
      <c r="BI16" t="s">
        <v>1736</v>
      </c>
      <c r="BJ16" t="s">
        <v>1745</v>
      </c>
      <c r="BK16" t="s">
        <v>1745</v>
      </c>
      <c r="BL16" t="s">
        <v>1746</v>
      </c>
      <c r="BT16" s="285" t="s">
        <v>14135</v>
      </c>
      <c r="BU16" s="285" t="s">
        <v>14136</v>
      </c>
      <c r="BV16" s="285" t="s">
        <v>14137</v>
      </c>
    </row>
    <row r="17" spans="1:74">
      <c r="A17" s="110" t="s">
        <v>291</v>
      </c>
      <c r="C17" s="2" t="b">
        <f>IF('Customer Information'!C13="Yes",TRUE)</f>
        <v>0</v>
      </c>
      <c r="Q17" s="2" t="s">
        <v>282</v>
      </c>
      <c r="S17" s="2" t="s">
        <v>1202</v>
      </c>
      <c r="T17" s="300" t="s">
        <v>308</v>
      </c>
      <c r="U17" s="300">
        <v>15</v>
      </c>
      <c r="V17" s="300" t="s">
        <v>308</v>
      </c>
      <c r="W17" s="300" t="s">
        <v>308</v>
      </c>
      <c r="X17" s="300">
        <v>10</v>
      </c>
      <c r="Y17" s="300"/>
      <c r="Z17" s="300"/>
      <c r="AA17" s="300"/>
      <c r="AB17" s="2" t="s">
        <v>571</v>
      </c>
      <c r="AE17" s="354" t="s">
        <v>853</v>
      </c>
      <c r="AF17" s="844" t="str">
        <f>IF(C17=FALSE,"CH220-N-EH","CH220-N-EH-LMI")</f>
        <v>CH220-N-EH</v>
      </c>
      <c r="AG17" s="844" t="s">
        <v>45</v>
      </c>
      <c r="AH17" s="844" t="s">
        <v>42</v>
      </c>
      <c r="AI17" s="844" t="s">
        <v>855</v>
      </c>
      <c r="AJ17" s="359">
        <v>1000</v>
      </c>
      <c r="AK17" s="359">
        <v>4000</v>
      </c>
      <c r="AL17" s="360">
        <v>500</v>
      </c>
      <c r="AM17" s="354">
        <v>0.69</v>
      </c>
      <c r="AN17" s="354">
        <v>1</v>
      </c>
      <c r="AO17" s="354">
        <v>1</v>
      </c>
      <c r="AP17" s="354">
        <v>1</v>
      </c>
      <c r="AQ17" s="354">
        <v>0.1</v>
      </c>
      <c r="AR17" s="354">
        <v>0</v>
      </c>
      <c r="AS17" s="354">
        <v>7.1900000000000006E-2</v>
      </c>
      <c r="AT17" s="354">
        <v>5.67E-2</v>
      </c>
      <c r="AX17" s="316"/>
      <c r="AY17" s="316"/>
      <c r="AZ17" s="96"/>
      <c r="BA17" s="85"/>
      <c r="BB17" s="85"/>
      <c r="BC17" s="85"/>
      <c r="BD17" s="97" t="s">
        <v>1289</v>
      </c>
      <c r="BF17">
        <f t="shared" si="0"/>
        <v>12</v>
      </c>
      <c r="BH17" t="s">
        <v>1286</v>
      </c>
      <c r="BI17" t="s">
        <v>1737</v>
      </c>
      <c r="BJ17" t="s">
        <v>1745</v>
      </c>
      <c r="BK17" t="s">
        <v>1745</v>
      </c>
      <c r="BL17" t="s">
        <v>1746</v>
      </c>
      <c r="BT17" s="2" t="s">
        <v>14138</v>
      </c>
      <c r="BU17" s="2" t="s">
        <v>14014</v>
      </c>
      <c r="BV17" s="2">
        <v>0.8</v>
      </c>
    </row>
    <row r="18" spans="1:74">
      <c r="A18" s="169">
        <v>0</v>
      </c>
      <c r="C18" s="2" t="str">
        <f>IF(C17=TRUE,"Income Eligible ","")</f>
        <v/>
      </c>
      <c r="E18" s="98" t="s">
        <v>623</v>
      </c>
      <c r="J18" s="1773" t="s">
        <v>611</v>
      </c>
      <c r="K18" s="1775"/>
      <c r="Q18" s="2" t="s">
        <v>2169</v>
      </c>
      <c r="S18" s="291" t="s">
        <v>18</v>
      </c>
      <c r="T18" s="292">
        <v>16</v>
      </c>
      <c r="U18" s="293">
        <v>17</v>
      </c>
      <c r="V18" s="294">
        <v>18</v>
      </c>
      <c r="W18" s="292"/>
      <c r="X18" s="294"/>
      <c r="Y18" s="293"/>
      <c r="Z18" s="293"/>
      <c r="AA18" s="295">
        <v>2</v>
      </c>
      <c r="AB18" s="296" t="s">
        <v>68</v>
      </c>
      <c r="AE18" s="424" t="s">
        <v>2664</v>
      </c>
      <c r="AF18" s="425" t="str">
        <f>IF(C17=FALSE,"CH222-N-EH","CH222-N-EH-LMI")</f>
        <v>CH222-N-EH</v>
      </c>
      <c r="AG18" s="425" t="s">
        <v>45</v>
      </c>
      <c r="AH18" s="425" t="s">
        <v>42</v>
      </c>
      <c r="AI18" s="425" t="s">
        <v>855</v>
      </c>
      <c r="AJ18" s="426">
        <v>1000</v>
      </c>
      <c r="AK18" s="426">
        <v>4000</v>
      </c>
      <c r="AL18" s="445">
        <v>500</v>
      </c>
      <c r="AM18" s="354">
        <v>0.69</v>
      </c>
      <c r="AN18" s="424">
        <v>1</v>
      </c>
      <c r="AO18" s="424">
        <v>1</v>
      </c>
      <c r="AP18" s="424">
        <v>1</v>
      </c>
      <c r="AQ18" s="424">
        <v>0.1</v>
      </c>
      <c r="AR18" s="424">
        <v>0</v>
      </c>
      <c r="AS18" s="424">
        <v>7.1900000000000006E-2</v>
      </c>
      <c r="AT18" s="424">
        <v>5.67E-2</v>
      </c>
      <c r="AX18" t="s">
        <v>1296</v>
      </c>
      <c r="AY18" s="317"/>
      <c r="BF18">
        <f t="shared" si="0"/>
        <v>13</v>
      </c>
      <c r="BH18" t="s">
        <v>1498</v>
      </c>
      <c r="BI18" t="s">
        <v>1738</v>
      </c>
      <c r="BJ18" t="s">
        <v>1745</v>
      </c>
      <c r="BK18" t="s">
        <v>1745</v>
      </c>
      <c r="BL18" t="s">
        <v>1746</v>
      </c>
      <c r="BT18" s="2" t="s">
        <v>12890</v>
      </c>
      <c r="BU18" s="2" t="s">
        <v>14060</v>
      </c>
      <c r="BV18" s="2">
        <v>0.85</v>
      </c>
    </row>
    <row r="19" spans="1:74">
      <c r="E19" s="99" t="s">
        <v>40</v>
      </c>
      <c r="H19" s="110" t="s">
        <v>685</v>
      </c>
      <c r="I19" s="304" t="s">
        <v>735</v>
      </c>
      <c r="J19" s="110" t="s">
        <v>744</v>
      </c>
      <c r="K19" s="110" t="s">
        <v>682</v>
      </c>
      <c r="L19" s="289" t="s">
        <v>2397</v>
      </c>
      <c r="M19" s="289" t="s">
        <v>2398</v>
      </c>
      <c r="N19" s="110" t="s">
        <v>625</v>
      </c>
      <c r="O19" s="110" t="s">
        <v>613</v>
      </c>
      <c r="S19" s="291" t="s">
        <v>259</v>
      </c>
      <c r="T19" s="292">
        <v>18</v>
      </c>
      <c r="U19" s="293" t="s">
        <v>308</v>
      </c>
      <c r="V19" s="294" t="s">
        <v>308</v>
      </c>
      <c r="W19" s="292"/>
      <c r="X19" s="294"/>
      <c r="Y19" s="293"/>
      <c r="Z19" s="293"/>
      <c r="AA19" s="295">
        <v>2</v>
      </c>
      <c r="AB19" s="296" t="s">
        <v>469</v>
      </c>
      <c r="AE19" s="354" t="s">
        <v>49</v>
      </c>
      <c r="AF19" s="354" t="s">
        <v>202</v>
      </c>
      <c r="AG19" s="354" t="s">
        <v>165</v>
      </c>
      <c r="AH19" s="354" t="s">
        <v>42</v>
      </c>
      <c r="AI19" s="354" t="s">
        <v>562</v>
      </c>
      <c r="AJ19" s="354">
        <v>300</v>
      </c>
      <c r="AK19" s="354">
        <v>300</v>
      </c>
      <c r="AL19" s="360">
        <v>200</v>
      </c>
      <c r="AM19" s="354">
        <v>0.69</v>
      </c>
      <c r="AN19" s="354">
        <v>1</v>
      </c>
      <c r="AO19" s="354">
        <v>1</v>
      </c>
      <c r="AP19" s="354">
        <v>1</v>
      </c>
      <c r="AQ19" s="354">
        <v>0.1</v>
      </c>
      <c r="AR19" s="354">
        <v>0</v>
      </c>
      <c r="AS19" s="354">
        <v>7.1900000000000006E-2</v>
      </c>
      <c r="AT19" s="354">
        <v>5.67E-2</v>
      </c>
      <c r="BF19">
        <f t="shared" si="0"/>
        <v>14</v>
      </c>
      <c r="BH19" t="s">
        <v>1596</v>
      </c>
      <c r="BI19" t="s">
        <v>1739</v>
      </c>
      <c r="BJ19" t="s">
        <v>1745</v>
      </c>
      <c r="BK19" t="s">
        <v>1745</v>
      </c>
      <c r="BL19" t="s">
        <v>1746</v>
      </c>
      <c r="BT19" s="2" t="s">
        <v>14139</v>
      </c>
      <c r="BU19" s="2" t="s">
        <v>14025</v>
      </c>
      <c r="BV19" s="2">
        <v>0.9</v>
      </c>
    </row>
    <row r="20" spans="1:74">
      <c r="A20" s="110" t="s">
        <v>681</v>
      </c>
      <c r="C20" s="110" t="s">
        <v>1000</v>
      </c>
      <c r="E20" s="101" t="s">
        <v>41</v>
      </c>
      <c r="H20" s="2" t="s">
        <v>686</v>
      </c>
      <c r="I20" s="796">
        <v>0</v>
      </c>
      <c r="J20" s="283">
        <f>1-I20</f>
        <v>1</v>
      </c>
      <c r="K20" s="2">
        <v>15</v>
      </c>
      <c r="L20" s="283">
        <v>0</v>
      </c>
      <c r="M20" s="349">
        <v>0.81</v>
      </c>
      <c r="N20" s="283">
        <v>0.8</v>
      </c>
      <c r="O20" s="2">
        <v>5.3060000000000003E-2</v>
      </c>
      <c r="P20" t="s">
        <v>614</v>
      </c>
      <c r="AE20" s="354" t="s">
        <v>50</v>
      </c>
      <c r="AF20" s="354" t="s">
        <v>204</v>
      </c>
      <c r="AG20" s="354" t="s">
        <v>165</v>
      </c>
      <c r="AH20" s="354" t="s">
        <v>42</v>
      </c>
      <c r="AI20" s="354" t="s">
        <v>563</v>
      </c>
      <c r="AJ20" s="354">
        <v>325</v>
      </c>
      <c r="AK20" s="354">
        <v>325</v>
      </c>
      <c r="AL20" s="360">
        <v>200</v>
      </c>
      <c r="AM20" s="354">
        <v>0.69</v>
      </c>
      <c r="AN20" s="354">
        <v>1</v>
      </c>
      <c r="AO20" s="354">
        <v>1</v>
      </c>
      <c r="AP20" s="354">
        <v>1</v>
      </c>
      <c r="AQ20" s="354">
        <v>0.1</v>
      </c>
      <c r="AR20" s="354">
        <v>0</v>
      </c>
      <c r="AS20" s="354">
        <v>7.1900000000000006E-2</v>
      </c>
      <c r="AT20" s="354">
        <v>5.67E-2</v>
      </c>
      <c r="AX20" s="527" t="s">
        <v>1307</v>
      </c>
      <c r="AY20" s="320"/>
      <c r="AZ20" s="528" t="s">
        <v>1313</v>
      </c>
      <c r="BB20" s="527" t="s">
        <v>1308</v>
      </c>
      <c r="BD20" s="528" t="s">
        <v>1317</v>
      </c>
      <c r="BF20">
        <f t="shared" si="0"/>
        <v>15</v>
      </c>
      <c r="BI20" t="s">
        <v>1740</v>
      </c>
      <c r="BJ20" t="s">
        <v>1745</v>
      </c>
      <c r="BK20" t="s">
        <v>1745</v>
      </c>
      <c r="BL20" t="s">
        <v>1750</v>
      </c>
      <c r="BT20" s="285" t="s">
        <v>14140</v>
      </c>
      <c r="BU20" s="285" t="s">
        <v>14120</v>
      </c>
    </row>
    <row r="21" spans="1:74" ht="15" customHeight="1">
      <c r="A21" s="783">
        <f>IF('Customer Information'!K15="New Construction",2,1)</f>
        <v>1</v>
      </c>
      <c r="C21" s="169" t="str">
        <f>IF('ASHP Equipment Information'!$D$23="","",TRUE)</f>
        <v/>
      </c>
      <c r="H21" s="2" t="s">
        <v>687</v>
      </c>
      <c r="I21" s="796">
        <v>0</v>
      </c>
      <c r="J21" s="283">
        <f t="shared" ref="J21:J35" si="1">1-I21</f>
        <v>1</v>
      </c>
      <c r="K21" s="2">
        <v>15</v>
      </c>
      <c r="L21" s="283">
        <v>0</v>
      </c>
      <c r="M21" s="349">
        <v>0.83</v>
      </c>
      <c r="N21" s="283">
        <v>0.8</v>
      </c>
      <c r="O21" s="2">
        <v>7.3959999999999998E-2</v>
      </c>
      <c r="P21" t="s">
        <v>614</v>
      </c>
      <c r="Q21" s="110" t="s">
        <v>1784</v>
      </c>
      <c r="AE21" s="354" t="s">
        <v>588</v>
      </c>
      <c r="AF21" s="354" t="s">
        <v>265</v>
      </c>
      <c r="AG21" s="354" t="s">
        <v>45</v>
      </c>
      <c r="AH21" s="354" t="s">
        <v>42</v>
      </c>
      <c r="AI21" s="354" t="s">
        <v>567</v>
      </c>
      <c r="AJ21" s="982">
        <v>275</v>
      </c>
      <c r="AK21" s="982">
        <v>275</v>
      </c>
      <c r="AL21" s="360">
        <v>200</v>
      </c>
      <c r="AM21" s="354">
        <v>0.69</v>
      </c>
      <c r="AN21" s="354">
        <v>1</v>
      </c>
      <c r="AO21" s="354">
        <v>1</v>
      </c>
      <c r="AP21" s="354">
        <v>1</v>
      </c>
      <c r="AQ21" s="354">
        <v>0.1</v>
      </c>
      <c r="AR21" s="354">
        <v>0</v>
      </c>
      <c r="AS21" s="354">
        <v>7.1900000000000006E-2</v>
      </c>
      <c r="AT21" s="354">
        <v>5.67E-2</v>
      </c>
      <c r="AX21" s="99" t="s">
        <v>651</v>
      </c>
      <c r="AY21" s="320"/>
      <c r="AZ21" s="99" t="s">
        <v>1312</v>
      </c>
      <c r="BB21" s="99" t="s">
        <v>301</v>
      </c>
      <c r="BD21" s="100" t="s">
        <v>1316</v>
      </c>
      <c r="BH21" t="s">
        <v>1295</v>
      </c>
      <c r="BI21" t="s">
        <v>1741</v>
      </c>
      <c r="BJ21" t="s">
        <v>1745</v>
      </c>
      <c r="BK21" t="s">
        <v>1745</v>
      </c>
      <c r="BL21" t="s">
        <v>1751</v>
      </c>
      <c r="BM21" s="130"/>
      <c r="BT21" s="1472">
        <v>20</v>
      </c>
      <c r="BU21" s="2">
        <v>0.99399999999999999</v>
      </c>
    </row>
    <row r="22" spans="1:74">
      <c r="C22" s="2" t="str">
        <f>IF($C$21=TRUE,"Whole House ","")</f>
        <v/>
      </c>
      <c r="H22" s="2" t="s">
        <v>688</v>
      </c>
      <c r="I22" s="796">
        <v>1</v>
      </c>
      <c r="J22" s="283">
        <f t="shared" si="1"/>
        <v>0</v>
      </c>
      <c r="K22" s="2">
        <v>0</v>
      </c>
      <c r="L22" s="150">
        <v>0.78</v>
      </c>
      <c r="M22" s="349">
        <v>0</v>
      </c>
      <c r="N22" s="283">
        <v>0.8</v>
      </c>
      <c r="O22" s="326">
        <v>6.0825682663521725E-4</v>
      </c>
      <c r="P22" t="s">
        <v>617</v>
      </c>
      <c r="Q22" s="2" t="s">
        <v>1332</v>
      </c>
      <c r="AE22" s="2" t="s">
        <v>1711</v>
      </c>
      <c r="AF22" s="2" t="s">
        <v>1730</v>
      </c>
      <c r="AG22" s="2" t="s">
        <v>165</v>
      </c>
      <c r="AH22" s="2" t="s">
        <v>42</v>
      </c>
      <c r="AI22" s="2" t="s">
        <v>1732</v>
      </c>
      <c r="AJ22" s="982">
        <v>375</v>
      </c>
      <c r="AK22" s="982">
        <v>375</v>
      </c>
      <c r="AL22" s="845">
        <v>250</v>
      </c>
      <c r="AM22" s="354">
        <v>0.69</v>
      </c>
      <c r="AN22" s="2">
        <v>1</v>
      </c>
      <c r="AO22" s="2">
        <v>1</v>
      </c>
      <c r="AP22" s="354">
        <v>1</v>
      </c>
      <c r="AQ22" s="2">
        <v>0.1</v>
      </c>
      <c r="AR22" s="2">
        <v>0</v>
      </c>
      <c r="AS22" s="354">
        <v>7.1900000000000006E-2</v>
      </c>
      <c r="AT22" s="354">
        <v>5.67E-2</v>
      </c>
      <c r="AX22" s="100" t="s">
        <v>746</v>
      </c>
      <c r="AY22" s="320"/>
      <c r="AZ22" s="100" t="s">
        <v>1311</v>
      </c>
      <c r="BB22" s="100" t="s">
        <v>300</v>
      </c>
      <c r="BD22" s="100" t="s">
        <v>1315</v>
      </c>
      <c r="BH22" t="s">
        <v>1293</v>
      </c>
      <c r="BI22" t="s">
        <v>1742</v>
      </c>
      <c r="BJ22" t="s">
        <v>1745</v>
      </c>
      <c r="BK22" t="s">
        <v>1745</v>
      </c>
      <c r="BL22" t="s">
        <v>1751</v>
      </c>
      <c r="BT22" s="1472">
        <v>40</v>
      </c>
      <c r="BU22" s="2">
        <v>0.98899999999999999</v>
      </c>
    </row>
    <row r="23" spans="1:74">
      <c r="H23" s="2" t="s">
        <v>745</v>
      </c>
      <c r="I23" s="796">
        <v>0</v>
      </c>
      <c r="J23" s="283">
        <f t="shared" si="1"/>
        <v>1</v>
      </c>
      <c r="K23" s="2">
        <v>15</v>
      </c>
      <c r="L23" s="283">
        <v>0</v>
      </c>
      <c r="M23" s="349">
        <v>0.81</v>
      </c>
      <c r="N23" s="283">
        <v>0.8</v>
      </c>
      <c r="O23" s="2">
        <v>6.1460000000000001E-2</v>
      </c>
      <c r="P23" t="s">
        <v>614</v>
      </c>
      <c r="Q23" s="2" t="s">
        <v>1390</v>
      </c>
      <c r="T23" s="25" t="s">
        <v>71</v>
      </c>
      <c r="U23" s="25"/>
      <c r="V23" s="25"/>
      <c r="AE23" s="2" t="s">
        <v>1713</v>
      </c>
      <c r="AF23" s="2" t="s">
        <v>1733</v>
      </c>
      <c r="AG23" s="2" t="s">
        <v>45</v>
      </c>
      <c r="AH23" s="2" t="s">
        <v>42</v>
      </c>
      <c r="AI23" s="2" t="s">
        <v>1712</v>
      </c>
      <c r="AJ23" s="982">
        <v>350</v>
      </c>
      <c r="AK23" s="982">
        <v>350</v>
      </c>
      <c r="AL23" s="845">
        <v>250</v>
      </c>
      <c r="AM23" s="354">
        <v>0.69</v>
      </c>
      <c r="AN23" s="2">
        <v>1</v>
      </c>
      <c r="AO23" s="2">
        <v>1</v>
      </c>
      <c r="AP23" s="354">
        <v>1</v>
      </c>
      <c r="AQ23" s="2">
        <v>0.1</v>
      </c>
      <c r="AR23" s="2">
        <v>0</v>
      </c>
      <c r="AS23" s="354">
        <v>7.1900000000000006E-2</v>
      </c>
      <c r="AT23" s="354">
        <v>5.67E-2</v>
      </c>
      <c r="AX23" s="100" t="s">
        <v>1306</v>
      </c>
      <c r="AY23" s="320"/>
      <c r="AZ23" s="100" t="s">
        <v>1310</v>
      </c>
      <c r="BB23" s="100" t="s">
        <v>303</v>
      </c>
      <c r="BD23" s="101" t="s">
        <v>1314</v>
      </c>
      <c r="BH23" t="s">
        <v>1297</v>
      </c>
      <c r="BI23" t="s">
        <v>1743</v>
      </c>
      <c r="BJ23" t="s">
        <v>1745</v>
      </c>
      <c r="BK23" t="s">
        <v>1745</v>
      </c>
      <c r="BL23" t="s">
        <v>1751</v>
      </c>
      <c r="BT23" s="1472">
        <v>60</v>
      </c>
      <c r="BU23" s="2">
        <v>0.98399999999999999</v>
      </c>
    </row>
    <row r="24" spans="1:74">
      <c r="A24" s="356" t="s">
        <v>145</v>
      </c>
      <c r="B24" s="357" t="s">
        <v>2776</v>
      </c>
      <c r="C24" s="357" t="s">
        <v>2777</v>
      </c>
      <c r="D24" s="357" t="s">
        <v>1003</v>
      </c>
      <c r="H24" s="2" t="s">
        <v>689</v>
      </c>
      <c r="I24" s="796">
        <v>0</v>
      </c>
      <c r="J24" s="283">
        <f t="shared" si="1"/>
        <v>1</v>
      </c>
      <c r="K24" s="2">
        <v>15</v>
      </c>
      <c r="L24" s="283">
        <v>0</v>
      </c>
      <c r="M24" s="349">
        <v>0.80500000000000005</v>
      </c>
      <c r="N24" s="283">
        <v>0.8</v>
      </c>
      <c r="O24" s="2">
        <v>5.3060000000000003E-2</v>
      </c>
      <c r="P24" t="s">
        <v>614</v>
      </c>
      <c r="Q24" s="2" t="s">
        <v>2236</v>
      </c>
      <c r="T24" s="18" t="s">
        <v>72</v>
      </c>
      <c r="U24" s="18" t="s">
        <v>70</v>
      </c>
      <c r="V24" s="18" t="s">
        <v>73</v>
      </c>
      <c r="AE24" s="632" t="s">
        <v>2663</v>
      </c>
      <c r="AF24" s="632" t="s">
        <v>2831</v>
      </c>
      <c r="AG24" s="632" t="s">
        <v>45</v>
      </c>
      <c r="AH24" s="632" t="s">
        <v>42</v>
      </c>
      <c r="AI24" s="632" t="s">
        <v>1712</v>
      </c>
      <c r="AJ24" s="982">
        <v>350</v>
      </c>
      <c r="AK24" s="982">
        <v>350</v>
      </c>
      <c r="AL24" s="848">
        <v>250</v>
      </c>
      <c r="AM24" s="354">
        <v>0.69</v>
      </c>
      <c r="AN24" s="632">
        <v>1</v>
      </c>
      <c r="AO24" s="632">
        <v>1</v>
      </c>
      <c r="AP24" s="424">
        <v>1</v>
      </c>
      <c r="AQ24" s="632">
        <v>0.1</v>
      </c>
      <c r="AR24" s="632">
        <v>0</v>
      </c>
      <c r="AS24" s="424">
        <v>7.1900000000000006E-2</v>
      </c>
      <c r="AT24" s="424">
        <v>5.67E-2</v>
      </c>
      <c r="AX24" s="100" t="s">
        <v>1305</v>
      </c>
      <c r="AY24" s="320"/>
      <c r="AZ24" s="101" t="s">
        <v>1309</v>
      </c>
      <c r="BB24" s="100" t="s">
        <v>302</v>
      </c>
      <c r="BH24" t="s">
        <v>1703</v>
      </c>
      <c r="BI24" t="s">
        <v>1744</v>
      </c>
      <c r="BJ24" t="s">
        <v>1745</v>
      </c>
      <c r="BK24" t="s">
        <v>1745</v>
      </c>
      <c r="BL24" t="s">
        <v>1751</v>
      </c>
      <c r="BT24" s="1472">
        <v>80</v>
      </c>
      <c r="BU24" s="2">
        <v>0.97799999999999998</v>
      </c>
    </row>
    <row r="25" spans="1:74" ht="14.5" customHeight="1">
      <c r="A25" s="358" t="s">
        <v>54</v>
      </c>
      <c r="B25" s="1199">
        <v>731</v>
      </c>
      <c r="C25" s="1199">
        <v>752</v>
      </c>
      <c r="D25" s="99">
        <v>649</v>
      </c>
      <c r="H25" s="2" t="s">
        <v>690</v>
      </c>
      <c r="I25" s="796">
        <v>0</v>
      </c>
      <c r="J25" s="283">
        <f t="shared" si="1"/>
        <v>1</v>
      </c>
      <c r="K25" s="2">
        <v>15</v>
      </c>
      <c r="L25" s="283">
        <v>0</v>
      </c>
      <c r="M25" s="349">
        <v>0.80499999999999994</v>
      </c>
      <c r="N25" s="283">
        <v>0.8</v>
      </c>
      <c r="O25" s="326">
        <v>7.3959999999999998E-2</v>
      </c>
      <c r="P25" t="s">
        <v>614</v>
      </c>
      <c r="T25" s="20">
        <v>1.5939999999999999E-3</v>
      </c>
      <c r="U25" s="20"/>
      <c r="V25" s="20">
        <v>0.05</v>
      </c>
      <c r="AE25" s="354" t="s">
        <v>186</v>
      </c>
      <c r="AF25" s="354" t="s">
        <v>266</v>
      </c>
      <c r="AG25" s="354" t="s">
        <v>165</v>
      </c>
      <c r="AH25" s="354" t="s">
        <v>42</v>
      </c>
      <c r="AI25" s="354" t="s">
        <v>564</v>
      </c>
      <c r="AJ25" s="359">
        <v>300</v>
      </c>
      <c r="AK25" s="359">
        <v>300</v>
      </c>
      <c r="AL25" s="360">
        <v>200</v>
      </c>
      <c r="AM25" s="354">
        <v>0.69</v>
      </c>
      <c r="AN25" s="354">
        <v>1</v>
      </c>
      <c r="AO25" s="354">
        <v>1</v>
      </c>
      <c r="AP25" s="354">
        <v>1</v>
      </c>
      <c r="AQ25" s="354">
        <v>0.1</v>
      </c>
      <c r="AR25" s="354">
        <v>0</v>
      </c>
      <c r="AS25" s="354">
        <v>7.1900000000000006E-2</v>
      </c>
      <c r="AT25" s="354">
        <v>5.67E-2</v>
      </c>
      <c r="AX25" s="101" t="s">
        <v>1304</v>
      </c>
      <c r="AY25" s="320"/>
      <c r="BB25" s="101" t="s">
        <v>312</v>
      </c>
      <c r="BH25" t="s">
        <v>12749</v>
      </c>
      <c r="BI25" t="s">
        <v>12763</v>
      </c>
      <c r="BJ25" t="s">
        <v>1745</v>
      </c>
      <c r="BK25" t="s">
        <v>1745</v>
      </c>
      <c r="BL25" t="s">
        <v>12981</v>
      </c>
    </row>
    <row r="26" spans="1:74">
      <c r="A26" s="101" t="s">
        <v>56</v>
      </c>
      <c r="B26" s="1200">
        <v>1296</v>
      </c>
      <c r="C26" s="1200">
        <v>1448</v>
      </c>
      <c r="D26" s="101">
        <v>786</v>
      </c>
      <c r="H26" s="2" t="s">
        <v>691</v>
      </c>
      <c r="I26" s="796">
        <v>1</v>
      </c>
      <c r="J26" s="283">
        <f t="shared" si="1"/>
        <v>0</v>
      </c>
      <c r="K26" s="2">
        <v>0</v>
      </c>
      <c r="L26" s="150">
        <v>0.78</v>
      </c>
      <c r="M26" s="349">
        <v>0</v>
      </c>
      <c r="N26" s="283">
        <v>0.8</v>
      </c>
      <c r="O26" s="326">
        <f>$A$12/$D$4</f>
        <v>5.4259276059149056E-4</v>
      </c>
      <c r="P26" t="s">
        <v>617</v>
      </c>
      <c r="AE26" s="2" t="s">
        <v>187</v>
      </c>
      <c r="AF26" s="2" t="s">
        <v>465</v>
      </c>
      <c r="AG26" s="354" t="s">
        <v>165</v>
      </c>
      <c r="AH26" s="354" t="s">
        <v>42</v>
      </c>
      <c r="AI26" s="354" t="s">
        <v>565</v>
      </c>
      <c r="AJ26" s="846">
        <v>325</v>
      </c>
      <c r="AK26" s="846">
        <v>325</v>
      </c>
      <c r="AL26" s="360">
        <v>200</v>
      </c>
      <c r="AM26" s="354">
        <v>0.69</v>
      </c>
      <c r="AN26" s="2">
        <v>1</v>
      </c>
      <c r="AO26" s="2">
        <v>1</v>
      </c>
      <c r="AP26" s="354">
        <v>1</v>
      </c>
      <c r="AQ26" s="2">
        <v>0.1</v>
      </c>
      <c r="AR26" s="2">
        <v>0</v>
      </c>
      <c r="AS26" s="354">
        <v>7.1900000000000006E-2</v>
      </c>
      <c r="AT26" s="354">
        <v>5.67E-2</v>
      </c>
      <c r="AX26" s="320"/>
      <c r="AY26" s="320"/>
    </row>
    <row r="27" spans="1:74">
      <c r="A27" t="s">
        <v>12896</v>
      </c>
      <c r="H27" s="2" t="s">
        <v>751</v>
      </c>
      <c r="I27" s="796">
        <v>0</v>
      </c>
      <c r="J27" s="283">
        <f t="shared" si="1"/>
        <v>1</v>
      </c>
      <c r="K27" s="2">
        <v>15</v>
      </c>
      <c r="L27" s="349">
        <v>0</v>
      </c>
      <c r="M27" s="349">
        <v>0.81</v>
      </c>
      <c r="N27" s="349">
        <v>0.8</v>
      </c>
      <c r="O27" s="2">
        <v>6.1460000000000001E-2</v>
      </c>
      <c r="P27" t="s">
        <v>614</v>
      </c>
      <c r="Q27" s="110" t="s">
        <v>2247</v>
      </c>
      <c r="AE27" s="2" t="s">
        <v>645</v>
      </c>
      <c r="AF27" s="2" t="s">
        <v>200</v>
      </c>
      <c r="AG27" s="354" t="s">
        <v>45</v>
      </c>
      <c r="AH27" s="354" t="s">
        <v>42</v>
      </c>
      <c r="AI27" s="354" t="s">
        <v>568</v>
      </c>
      <c r="AJ27" s="982">
        <v>275</v>
      </c>
      <c r="AK27" s="982">
        <v>275</v>
      </c>
      <c r="AL27" s="360">
        <v>200</v>
      </c>
      <c r="AM27" s="354">
        <v>0.69</v>
      </c>
      <c r="AN27" s="354">
        <v>1</v>
      </c>
      <c r="AO27" s="354">
        <v>1</v>
      </c>
      <c r="AP27" s="354">
        <v>1</v>
      </c>
      <c r="AQ27" s="354">
        <v>0.1</v>
      </c>
      <c r="AR27" s="354">
        <v>0</v>
      </c>
      <c r="AS27" s="354">
        <v>7.1900000000000006E-2</v>
      </c>
      <c r="AT27" s="354">
        <v>5.67E-2</v>
      </c>
      <c r="AX27" s="529" t="s">
        <v>1270</v>
      </c>
      <c r="AY27" s="320"/>
      <c r="AZ27" s="527" t="s">
        <v>1372</v>
      </c>
      <c r="BB27" s="1796" t="s">
        <v>1295</v>
      </c>
      <c r="BC27" s="1797"/>
      <c r="BE27" s="530" t="s">
        <v>1359</v>
      </c>
      <c r="BF27" s="531"/>
    </row>
    <row r="28" spans="1:74">
      <c r="D28" s="110" t="s">
        <v>3508</v>
      </c>
      <c r="E28" s="110" t="s">
        <v>3483</v>
      </c>
      <c r="F28" s="1044" t="s">
        <v>3484</v>
      </c>
      <c r="H28" s="2" t="s">
        <v>573</v>
      </c>
      <c r="I28" s="796">
        <v>1</v>
      </c>
      <c r="J28" s="283">
        <f t="shared" si="1"/>
        <v>0</v>
      </c>
      <c r="K28" s="2">
        <v>0</v>
      </c>
      <c r="L28" s="345">
        <v>1</v>
      </c>
      <c r="M28" s="349">
        <v>0</v>
      </c>
      <c r="N28" s="283">
        <v>0.8</v>
      </c>
      <c r="O28" s="326">
        <f>$A$12/$D$4</f>
        <v>5.4259276059149056E-4</v>
      </c>
      <c r="P28" t="s">
        <v>617</v>
      </c>
      <c r="Q28" s="2" t="s">
        <v>1332</v>
      </c>
      <c r="AE28" s="354" t="s">
        <v>840</v>
      </c>
      <c r="AF28" s="354" t="s">
        <v>201</v>
      </c>
      <c r="AG28" s="354" t="s">
        <v>165</v>
      </c>
      <c r="AH28" s="354" t="s">
        <v>42</v>
      </c>
      <c r="AI28" s="354" t="s">
        <v>566</v>
      </c>
      <c r="AJ28" s="982">
        <v>375</v>
      </c>
      <c r="AK28" s="982">
        <v>375</v>
      </c>
      <c r="AL28" s="360">
        <v>250</v>
      </c>
      <c r="AM28" s="354">
        <v>0.69</v>
      </c>
      <c r="AN28" s="354">
        <v>1</v>
      </c>
      <c r="AO28" s="354">
        <v>1</v>
      </c>
      <c r="AP28" s="354">
        <v>1</v>
      </c>
      <c r="AQ28" s="354">
        <v>0.1</v>
      </c>
      <c r="AR28" s="354">
        <v>0</v>
      </c>
      <c r="AS28" s="354">
        <v>7.1900000000000006E-2</v>
      </c>
      <c r="AT28" s="354">
        <v>5.67E-2</v>
      </c>
      <c r="AX28" s="99" t="s">
        <v>303</v>
      </c>
      <c r="AY28" s="320"/>
      <c r="AZ28" s="99" t="s">
        <v>1332</v>
      </c>
      <c r="BB28" s="112" t="s">
        <v>1332</v>
      </c>
      <c r="BC28" s="106" t="s">
        <v>1333</v>
      </c>
      <c r="BE28" s="94" t="s">
        <v>1332</v>
      </c>
      <c r="BF28" s="95" t="s">
        <v>1333</v>
      </c>
    </row>
    <row r="29" spans="1:74">
      <c r="D29" s="1060" t="s">
        <v>3509</v>
      </c>
      <c r="E29" s="349">
        <v>0.7</v>
      </c>
      <c r="F29" s="1045">
        <v>5000</v>
      </c>
      <c r="H29" s="2" t="s">
        <v>692</v>
      </c>
      <c r="I29" s="796">
        <v>1</v>
      </c>
      <c r="J29" s="283">
        <f t="shared" si="1"/>
        <v>0</v>
      </c>
      <c r="K29" s="2">
        <v>0</v>
      </c>
      <c r="L29" s="2">
        <f>8.8*I52/3.412</f>
        <v>2.011723329425557</v>
      </c>
      <c r="M29" s="349">
        <v>0</v>
      </c>
      <c r="N29" s="283">
        <v>1</v>
      </c>
      <c r="O29" s="326">
        <f>A12/D4</f>
        <v>5.4259276059149056E-4</v>
      </c>
      <c r="P29" t="s">
        <v>617</v>
      </c>
      <c r="Q29" s="2" t="s">
        <v>301</v>
      </c>
      <c r="AE29" s="354" t="s">
        <v>1930</v>
      </c>
      <c r="AF29" s="354" t="s">
        <v>2662</v>
      </c>
      <c r="AG29" s="354" t="s">
        <v>45</v>
      </c>
      <c r="AH29" s="354" t="s">
        <v>42</v>
      </c>
      <c r="AI29" s="354" t="s">
        <v>569</v>
      </c>
      <c r="AJ29" s="982">
        <v>350</v>
      </c>
      <c r="AK29" s="982">
        <v>350</v>
      </c>
      <c r="AL29" s="360">
        <v>250</v>
      </c>
      <c r="AM29" s="354">
        <v>0.69</v>
      </c>
      <c r="AN29" s="354">
        <v>1</v>
      </c>
      <c r="AO29" s="354">
        <v>1</v>
      </c>
      <c r="AP29" s="354">
        <v>1</v>
      </c>
      <c r="AQ29" s="354">
        <v>0.1</v>
      </c>
      <c r="AR29" s="354">
        <v>0</v>
      </c>
      <c r="AS29" s="354">
        <v>7.1900000000000006E-2</v>
      </c>
      <c r="AT29" s="354">
        <v>5.67E-2</v>
      </c>
      <c r="AX29" s="100" t="s">
        <v>1320</v>
      </c>
      <c r="AY29" s="320"/>
      <c r="AZ29" s="100" t="s">
        <v>1373</v>
      </c>
      <c r="BB29" s="94" t="s">
        <v>1334</v>
      </c>
      <c r="BC29" s="95" t="s">
        <v>1335</v>
      </c>
      <c r="BE29" s="94" t="s">
        <v>1360</v>
      </c>
      <c r="BF29" s="95" t="s">
        <v>1361</v>
      </c>
    </row>
    <row r="30" spans="1:74">
      <c r="A30" s="284" t="s">
        <v>315</v>
      </c>
      <c r="D30" s="1060" t="s">
        <v>3510</v>
      </c>
      <c r="E30" s="349">
        <v>1</v>
      </c>
      <c r="F30" s="1045">
        <v>11000</v>
      </c>
      <c r="H30" s="2" t="s">
        <v>747</v>
      </c>
      <c r="I30" s="796">
        <v>0</v>
      </c>
      <c r="J30" s="283">
        <f t="shared" si="1"/>
        <v>1</v>
      </c>
      <c r="K30" s="2">
        <v>15</v>
      </c>
      <c r="L30" s="283">
        <v>0</v>
      </c>
      <c r="M30" s="349">
        <v>0.81</v>
      </c>
      <c r="N30" s="350">
        <v>0.8</v>
      </c>
      <c r="O30" s="2">
        <v>5.3060000000000003E-2</v>
      </c>
      <c r="P30" t="s">
        <v>614</v>
      </c>
      <c r="Q30" s="2" t="s">
        <v>302</v>
      </c>
      <c r="AE30" s="424" t="s">
        <v>2661</v>
      </c>
      <c r="AF30" s="424" t="s">
        <v>2832</v>
      </c>
      <c r="AG30" s="424" t="s">
        <v>45</v>
      </c>
      <c r="AH30" s="424" t="s">
        <v>42</v>
      </c>
      <c r="AI30" s="424" t="s">
        <v>569</v>
      </c>
      <c r="AJ30" s="982">
        <v>350</v>
      </c>
      <c r="AK30" s="982">
        <v>350</v>
      </c>
      <c r="AL30" s="445">
        <v>250</v>
      </c>
      <c r="AM30" s="354">
        <v>0.69</v>
      </c>
      <c r="AN30" s="424">
        <v>1</v>
      </c>
      <c r="AO30" s="424">
        <v>1</v>
      </c>
      <c r="AP30" s="424">
        <v>1</v>
      </c>
      <c r="AQ30" s="424">
        <v>0.1</v>
      </c>
      <c r="AR30" s="424">
        <v>0</v>
      </c>
      <c r="AS30" s="424">
        <v>7.1900000000000006E-2</v>
      </c>
      <c r="AT30" s="424">
        <v>5.67E-2</v>
      </c>
      <c r="AX30" s="100" t="s">
        <v>1319</v>
      </c>
      <c r="AY30" s="320"/>
      <c r="AZ30" s="100" t="s">
        <v>1374</v>
      </c>
      <c r="BB30" s="94" t="s">
        <v>1336</v>
      </c>
      <c r="BC30" s="95" t="s">
        <v>1337</v>
      </c>
      <c r="BE30" s="94" t="s">
        <v>1362</v>
      </c>
      <c r="BF30" s="95" t="s">
        <v>1337</v>
      </c>
    </row>
    <row r="31" spans="1:74">
      <c r="E31" s="986">
        <f>IF($C$17,E30,E29)</f>
        <v>0.7</v>
      </c>
      <c r="F31" s="1046">
        <f>IF($C$17,F30,F29)</f>
        <v>5000</v>
      </c>
      <c r="H31" s="2" t="s">
        <v>748</v>
      </c>
      <c r="I31" s="796">
        <v>0</v>
      </c>
      <c r="J31" s="283">
        <f t="shared" si="1"/>
        <v>1</v>
      </c>
      <c r="K31" s="2">
        <v>15</v>
      </c>
      <c r="L31" s="283">
        <v>0</v>
      </c>
      <c r="M31" s="349">
        <v>0.83</v>
      </c>
      <c r="N31" s="350">
        <v>0.8</v>
      </c>
      <c r="O31" s="2">
        <v>7.3959999999999998E-2</v>
      </c>
      <c r="P31" t="s">
        <v>614</v>
      </c>
      <c r="Q31" s="2" t="s">
        <v>300</v>
      </c>
      <c r="AE31" s="354" t="s">
        <v>482</v>
      </c>
      <c r="AF31" s="354" t="s">
        <v>486</v>
      </c>
      <c r="AG31" s="354" t="s">
        <v>165</v>
      </c>
      <c r="AH31" s="354" t="s">
        <v>42</v>
      </c>
      <c r="AI31" s="354" t="s">
        <v>484</v>
      </c>
      <c r="AJ31" s="359">
        <v>100</v>
      </c>
      <c r="AK31" s="359">
        <v>100</v>
      </c>
      <c r="AL31" s="360">
        <v>200</v>
      </c>
      <c r="AM31" s="354">
        <v>0.69</v>
      </c>
      <c r="AN31" s="354">
        <v>1</v>
      </c>
      <c r="AO31" s="354">
        <v>1</v>
      </c>
      <c r="AP31" s="354">
        <v>1</v>
      </c>
      <c r="AQ31" s="354">
        <v>0.1</v>
      </c>
      <c r="AR31" s="354">
        <v>0</v>
      </c>
      <c r="AS31" s="354">
        <v>7.1900000000000006E-2</v>
      </c>
      <c r="AT31" s="354">
        <v>5.67E-2</v>
      </c>
      <c r="AX31" s="101" t="s">
        <v>1318</v>
      </c>
      <c r="AY31" s="320"/>
      <c r="AZ31" s="101" t="s">
        <v>1375</v>
      </c>
      <c r="BB31" s="94" t="s">
        <v>1338</v>
      </c>
      <c r="BC31" s="95" t="s">
        <v>1339</v>
      </c>
      <c r="BE31" s="94" t="s">
        <v>1363</v>
      </c>
      <c r="BF31" s="95" t="s">
        <v>1364</v>
      </c>
      <c r="BH31" t="s">
        <v>14075</v>
      </c>
      <c r="BK31" t="s">
        <v>14076</v>
      </c>
      <c r="BL31" t="s">
        <v>14077</v>
      </c>
      <c r="BM31" t="s">
        <v>14078</v>
      </c>
    </row>
    <row r="32" spans="1:74" ht="14.5" customHeight="1">
      <c r="A32" t="s">
        <v>314</v>
      </c>
      <c r="C32" s="110" t="s">
        <v>14169</v>
      </c>
      <c r="H32" s="2" t="s">
        <v>749</v>
      </c>
      <c r="I32" s="796">
        <v>1</v>
      </c>
      <c r="J32" s="283">
        <f t="shared" si="1"/>
        <v>0</v>
      </c>
      <c r="K32" s="2">
        <v>0</v>
      </c>
      <c r="L32" s="2">
        <v>1</v>
      </c>
      <c r="M32" s="349">
        <v>0</v>
      </c>
      <c r="N32" s="2">
        <v>0.8</v>
      </c>
      <c r="O32" s="326">
        <v>6.0825682663521725E-4</v>
      </c>
      <c r="P32" t="s">
        <v>617</v>
      </c>
      <c r="Q32" s="2" t="s">
        <v>2248</v>
      </c>
      <c r="AE32" s="354" t="s">
        <v>483</v>
      </c>
      <c r="AF32" s="354" t="s">
        <v>487</v>
      </c>
      <c r="AG32" s="354" t="s">
        <v>165</v>
      </c>
      <c r="AH32" s="354" t="s">
        <v>42</v>
      </c>
      <c r="AI32" s="354" t="s">
        <v>485</v>
      </c>
      <c r="AJ32" s="359">
        <v>100</v>
      </c>
      <c r="AK32" s="359">
        <v>100</v>
      </c>
      <c r="AL32" s="360">
        <v>200</v>
      </c>
      <c r="AM32" s="354">
        <v>0.69</v>
      </c>
      <c r="AN32" s="354">
        <v>1</v>
      </c>
      <c r="AO32" s="354">
        <v>1</v>
      </c>
      <c r="AP32" s="354">
        <v>1</v>
      </c>
      <c r="AQ32" s="354">
        <v>0.1</v>
      </c>
      <c r="AR32" s="354">
        <v>0</v>
      </c>
      <c r="AS32" s="354">
        <v>7.1900000000000006E-2</v>
      </c>
      <c r="AT32" s="354">
        <v>5.67E-2</v>
      </c>
      <c r="AX32" s="320"/>
      <c r="AY32" s="320"/>
      <c r="BB32" s="94" t="s">
        <v>1340</v>
      </c>
      <c r="BC32" s="95" t="s">
        <v>1341</v>
      </c>
      <c r="BE32" s="94" t="s">
        <v>1365</v>
      </c>
      <c r="BF32" s="95" t="s">
        <v>1366</v>
      </c>
      <c r="BH32" t="s">
        <v>14079</v>
      </c>
      <c r="BJ32" t="s">
        <v>14080</v>
      </c>
      <c r="BK32" t="s">
        <v>14081</v>
      </c>
      <c r="BL32" t="s">
        <v>14076</v>
      </c>
      <c r="BM32" t="s">
        <v>14076</v>
      </c>
      <c r="BN32" t="s">
        <v>14082</v>
      </c>
    </row>
    <row r="33" spans="1:66">
      <c r="A33" t="s">
        <v>470</v>
      </c>
      <c r="C33" s="169" t="b">
        <f>IF('Customer Information'!C17="Yes",TRUE,FALSE)</f>
        <v>0</v>
      </c>
      <c r="E33" s="110" t="s">
        <v>3343</v>
      </c>
      <c r="H33" s="2" t="s">
        <v>693</v>
      </c>
      <c r="I33" s="796">
        <v>0</v>
      </c>
      <c r="J33" s="283">
        <f t="shared" si="1"/>
        <v>1</v>
      </c>
      <c r="K33" s="2">
        <v>15</v>
      </c>
      <c r="L33" s="283">
        <v>0</v>
      </c>
      <c r="M33" s="349">
        <v>0.81</v>
      </c>
      <c r="N33" s="283">
        <v>0.8</v>
      </c>
      <c r="O33" s="2">
        <v>6.1460000000000001E-2</v>
      </c>
      <c r="P33" t="s">
        <v>614</v>
      </c>
      <c r="Q33" s="2" t="s">
        <v>1391</v>
      </c>
      <c r="AE33" s="354" t="s">
        <v>289</v>
      </c>
      <c r="AF33" s="354" t="s">
        <v>287</v>
      </c>
      <c r="AG33" s="354" t="s">
        <v>46</v>
      </c>
      <c r="AH33" s="354" t="s">
        <v>42</v>
      </c>
      <c r="AI33" s="354" t="s">
        <v>286</v>
      </c>
      <c r="AJ33" s="359">
        <v>70</v>
      </c>
      <c r="AK33" s="359">
        <v>35</v>
      </c>
      <c r="AL33" s="360">
        <v>0</v>
      </c>
      <c r="AM33" s="354">
        <v>0</v>
      </c>
      <c r="AN33" s="354">
        <v>1</v>
      </c>
      <c r="AO33" s="354">
        <v>1</v>
      </c>
      <c r="AP33" s="354">
        <v>1</v>
      </c>
      <c r="AQ33" s="354">
        <v>0.1</v>
      </c>
      <c r="AR33" s="354">
        <v>0</v>
      </c>
      <c r="AS33" s="354">
        <v>7.1900000000000006E-2</v>
      </c>
      <c r="AT33" s="354">
        <v>5.67E-2</v>
      </c>
      <c r="AX33" s="532" t="s">
        <v>806</v>
      </c>
      <c r="AZ33" s="529" t="s">
        <v>1376</v>
      </c>
      <c r="BB33" s="94" t="s">
        <v>1342</v>
      </c>
      <c r="BC33" s="95" t="s">
        <v>1343</v>
      </c>
      <c r="BE33" s="94" t="s">
        <v>1367</v>
      </c>
      <c r="BF33" s="95" t="s">
        <v>1368</v>
      </c>
      <c r="BH33" t="s">
        <v>688</v>
      </c>
      <c r="BI33" t="s">
        <v>14083</v>
      </c>
      <c r="BJ33">
        <v>1</v>
      </c>
      <c r="BK33" t="s">
        <v>14084</v>
      </c>
      <c r="BL33">
        <v>0.23300000000000001</v>
      </c>
      <c r="BM33">
        <v>3.4129999999999998</v>
      </c>
      <c r="BN33" t="s">
        <v>14085</v>
      </c>
    </row>
    <row r="34" spans="1:66" ht="16" customHeight="1">
      <c r="A34" t="s">
        <v>561</v>
      </c>
      <c r="E34" s="169">
        <f>IF(OR('ASHP Equipment Information'!L13="",'ASHP Equipment Information'!L13=0,'Home Performance'!J109=0,'Home Performance'!J148=0),0,500)</f>
        <v>0</v>
      </c>
      <c r="H34" s="2" t="s">
        <v>481</v>
      </c>
      <c r="I34" s="796">
        <v>1</v>
      </c>
      <c r="J34" s="283">
        <f t="shared" si="1"/>
        <v>0</v>
      </c>
      <c r="K34" s="2">
        <v>0</v>
      </c>
      <c r="L34" s="150">
        <v>3.08</v>
      </c>
      <c r="M34" s="349">
        <v>0</v>
      </c>
      <c r="N34" s="283">
        <v>1</v>
      </c>
      <c r="O34" s="326">
        <v>6.0825682663521725E-4</v>
      </c>
      <c r="P34" t="s">
        <v>617</v>
      </c>
      <c r="AE34" s="354" t="s">
        <v>1885</v>
      </c>
      <c r="AF34" s="354" t="s">
        <v>1886</v>
      </c>
      <c r="AG34" s="354" t="s">
        <v>46</v>
      </c>
      <c r="AH34" s="354" t="s">
        <v>42</v>
      </c>
      <c r="AI34" s="354" t="s">
        <v>1887</v>
      </c>
      <c r="AJ34" s="847">
        <v>100</v>
      </c>
      <c r="AK34" s="847">
        <v>100</v>
      </c>
      <c r="AL34" s="360">
        <v>0</v>
      </c>
      <c r="AM34" s="354">
        <v>0</v>
      </c>
      <c r="AN34" s="354">
        <v>1</v>
      </c>
      <c r="AO34" s="354">
        <v>1</v>
      </c>
      <c r="AP34" s="354">
        <v>1</v>
      </c>
      <c r="AQ34" s="354">
        <v>0.1</v>
      </c>
      <c r="AR34" s="354">
        <v>0</v>
      </c>
      <c r="AS34" s="354">
        <v>7.1900000000000006E-2</v>
      </c>
      <c r="AT34" s="354">
        <v>5.67E-2</v>
      </c>
      <c r="AX34" s="112" t="s">
        <v>1332</v>
      </c>
      <c r="AZ34" s="99" t="s">
        <v>1377</v>
      </c>
      <c r="BB34" s="94" t="s">
        <v>1344</v>
      </c>
      <c r="BC34" s="95" t="s">
        <v>1345</v>
      </c>
      <c r="BE34" s="94" t="s">
        <v>1369</v>
      </c>
      <c r="BF34" s="95" t="s">
        <v>1370</v>
      </c>
      <c r="BH34" t="s">
        <v>573</v>
      </c>
      <c r="BI34" t="s">
        <v>14083</v>
      </c>
      <c r="BJ34">
        <v>1</v>
      </c>
      <c r="BK34" t="s">
        <v>14084</v>
      </c>
      <c r="BL34">
        <v>0.23300000000000001</v>
      </c>
      <c r="BM34">
        <v>3.4129999999999998</v>
      </c>
      <c r="BN34" t="s">
        <v>14085</v>
      </c>
    </row>
    <row r="35" spans="1:66">
      <c r="A35" t="s">
        <v>17</v>
      </c>
      <c r="G35" s="144" t="s">
        <v>33</v>
      </c>
      <c r="H35" s="2" t="s">
        <v>1391</v>
      </c>
      <c r="I35" s="796">
        <v>0.03</v>
      </c>
      <c r="J35" s="283">
        <f t="shared" si="1"/>
        <v>0.97</v>
      </c>
      <c r="K35" s="99">
        <v>15</v>
      </c>
      <c r="L35" s="2">
        <f>8.8*I52/3.412</f>
        <v>2.011723329425557</v>
      </c>
      <c r="M35" s="349">
        <v>0.81715000000000004</v>
      </c>
      <c r="N35" s="283">
        <v>1</v>
      </c>
      <c r="O35" s="326">
        <f>$O$24*$O$3+$O$21*$O$4</f>
        <v>7.3959999999999998E-2</v>
      </c>
      <c r="P35" t="s">
        <v>614</v>
      </c>
      <c r="Q35" s="110" t="s">
        <v>2249</v>
      </c>
      <c r="AE35" s="354" t="s">
        <v>1921</v>
      </c>
      <c r="AF35" s="354" t="s">
        <v>1888</v>
      </c>
      <c r="AG35" s="354" t="s">
        <v>46</v>
      </c>
      <c r="AH35" s="354" t="s">
        <v>42</v>
      </c>
      <c r="AI35" s="354" t="s">
        <v>1889</v>
      </c>
      <c r="AJ35" s="359">
        <v>100</v>
      </c>
      <c r="AK35" s="359">
        <v>100</v>
      </c>
      <c r="AL35" s="360">
        <v>0</v>
      </c>
      <c r="AM35" s="354">
        <v>0</v>
      </c>
      <c r="AN35" s="354">
        <v>1</v>
      </c>
      <c r="AO35" s="354">
        <v>1</v>
      </c>
      <c r="AP35" s="354">
        <v>1</v>
      </c>
      <c r="AQ35" s="354">
        <v>0.1</v>
      </c>
      <c r="AR35" s="354">
        <v>0</v>
      </c>
      <c r="AS35" s="354">
        <v>7.1900000000000006E-2</v>
      </c>
      <c r="AT35" s="354">
        <v>5.67E-2</v>
      </c>
      <c r="AX35" s="94" t="s">
        <v>806</v>
      </c>
      <c r="AZ35" s="100" t="s">
        <v>1373</v>
      </c>
      <c r="BB35" s="96" t="s">
        <v>1346</v>
      </c>
      <c r="BC35" s="97" t="s">
        <v>1347</v>
      </c>
      <c r="BE35" s="96" t="s">
        <v>1371</v>
      </c>
      <c r="BF35" s="97" t="s">
        <v>1339</v>
      </c>
      <c r="BH35" t="s">
        <v>692</v>
      </c>
      <c r="BI35" t="s">
        <v>14083</v>
      </c>
      <c r="BJ35">
        <v>1.8048637562261942</v>
      </c>
      <c r="BK35" t="s">
        <v>14084</v>
      </c>
      <c r="BL35">
        <v>0.23300000000000001</v>
      </c>
      <c r="BM35">
        <v>3.4129999999999998</v>
      </c>
      <c r="BN35" t="s">
        <v>14085</v>
      </c>
    </row>
    <row r="36" spans="1:66" ht="15" thickBot="1">
      <c r="A36" t="s">
        <v>560</v>
      </c>
      <c r="H36" s="282" t="s">
        <v>612</v>
      </c>
      <c r="I36" s="797">
        <v>0.03</v>
      </c>
      <c r="J36" s="798">
        <f>1-I36</f>
        <v>0.97</v>
      </c>
      <c r="K36" s="282">
        <v>15</v>
      </c>
      <c r="L36" s="282">
        <f>8.8*I52/3.412</f>
        <v>2.011723329425557</v>
      </c>
      <c r="M36" s="799">
        <v>0.81715000000000004</v>
      </c>
      <c r="N36" s="798">
        <v>1</v>
      </c>
      <c r="O36" s="326">
        <f>$O$24*$O$3+$O$21*$O$4</f>
        <v>7.3959999999999998E-2</v>
      </c>
      <c r="P36" t="s">
        <v>614</v>
      </c>
      <c r="Q36" s="2" t="s">
        <v>1332</v>
      </c>
      <c r="AE36" s="354" t="s">
        <v>1890</v>
      </c>
      <c r="AF36" s="354" t="s">
        <v>1891</v>
      </c>
      <c r="AG36" s="354" t="s">
        <v>46</v>
      </c>
      <c r="AH36" s="354" t="s">
        <v>42</v>
      </c>
      <c r="AI36" s="354" t="s">
        <v>1892</v>
      </c>
      <c r="AJ36" s="359">
        <v>130</v>
      </c>
      <c r="AK36" s="359">
        <v>130</v>
      </c>
      <c r="AL36" s="360">
        <v>0</v>
      </c>
      <c r="AM36" s="354">
        <v>0.69</v>
      </c>
      <c r="AN36" s="354">
        <v>1</v>
      </c>
      <c r="AO36" s="354">
        <v>1</v>
      </c>
      <c r="AP36" s="354">
        <v>1</v>
      </c>
      <c r="AQ36" s="354">
        <v>0.1</v>
      </c>
      <c r="AR36" s="354">
        <v>0</v>
      </c>
      <c r="AS36" s="354">
        <v>7.1900000000000006E-2</v>
      </c>
      <c r="AT36" s="354">
        <v>5.67E-2</v>
      </c>
      <c r="AX36" s="96" t="s">
        <v>1393</v>
      </c>
      <c r="AZ36" s="100" t="s">
        <v>1378</v>
      </c>
      <c r="BH36" t="s">
        <v>690</v>
      </c>
      <c r="BI36" t="s">
        <v>14086</v>
      </c>
      <c r="BJ36">
        <v>0.83</v>
      </c>
      <c r="BK36" t="s">
        <v>14087</v>
      </c>
      <c r="BL36">
        <v>5.26</v>
      </c>
      <c r="BM36">
        <v>139</v>
      </c>
      <c r="BN36" t="s">
        <v>14088</v>
      </c>
    </row>
    <row r="37" spans="1:66">
      <c r="A37" t="s">
        <v>18</v>
      </c>
      <c r="H37" s="834">
        <f>IF(OR($L$4="",H14=""),"",IF($H$14="New Construction","New Construction",'ASHP Equipment Information'!D19))</f>
        <v>0</v>
      </c>
      <c r="I37" s="835" t="e">
        <f t="shared" ref="I37:O37" si="2">IF($H$37="","",INDEX(I20:I36,MATCH($H$37,$H$20:$H$36,0)))</f>
        <v>#N/A</v>
      </c>
      <c r="J37" s="437" t="e">
        <f t="shared" si="2"/>
        <v>#N/A</v>
      </c>
      <c r="K37" s="101" t="e">
        <f t="shared" si="2"/>
        <v>#N/A</v>
      </c>
      <c r="L37" s="101" t="e">
        <f t="shared" si="2"/>
        <v>#N/A</v>
      </c>
      <c r="M37" s="101" t="e">
        <f t="shared" si="2"/>
        <v>#N/A</v>
      </c>
      <c r="N37" s="101" t="e">
        <f t="shared" si="2"/>
        <v>#N/A</v>
      </c>
      <c r="O37" s="101" t="e">
        <f t="shared" si="2"/>
        <v>#N/A</v>
      </c>
      <c r="Q37" s="2" t="s">
        <v>301</v>
      </c>
      <c r="AE37" s="2" t="s">
        <v>1893</v>
      </c>
      <c r="AF37" s="2" t="s">
        <v>1894</v>
      </c>
      <c r="AG37" s="2" t="s">
        <v>46</v>
      </c>
      <c r="AH37" s="2" t="s">
        <v>42</v>
      </c>
      <c r="AI37" s="2" t="s">
        <v>1895</v>
      </c>
      <c r="AJ37" s="2">
        <v>130</v>
      </c>
      <c r="AK37" s="2">
        <v>130</v>
      </c>
      <c r="AL37" s="2">
        <v>0</v>
      </c>
      <c r="AM37" s="354">
        <v>0.69</v>
      </c>
      <c r="AN37" s="2">
        <v>1</v>
      </c>
      <c r="AO37" s="2">
        <v>1</v>
      </c>
      <c r="AP37" s="2">
        <v>1</v>
      </c>
      <c r="AQ37" s="2">
        <v>0.1</v>
      </c>
      <c r="AR37" s="2">
        <v>0</v>
      </c>
      <c r="AS37" s="354">
        <v>7.1900000000000006E-2</v>
      </c>
      <c r="AT37" s="354">
        <v>5.67E-2</v>
      </c>
      <c r="AZ37" s="101" t="s">
        <v>1379</v>
      </c>
      <c r="BB37" s="1798" t="s">
        <v>1348</v>
      </c>
      <c r="BC37" s="1798"/>
      <c r="BE37" s="1796" t="s">
        <v>1380</v>
      </c>
      <c r="BF37" s="1797"/>
      <c r="BH37" t="s">
        <v>687</v>
      </c>
      <c r="BI37" t="s">
        <v>14086</v>
      </c>
      <c r="BJ37">
        <v>0.84</v>
      </c>
      <c r="BK37" t="s">
        <v>14087</v>
      </c>
      <c r="BL37">
        <v>5.26</v>
      </c>
      <c r="BM37">
        <v>139</v>
      </c>
      <c r="BN37" t="s">
        <v>14088</v>
      </c>
    </row>
    <row r="38" spans="1:66">
      <c r="A38" t="s">
        <v>259</v>
      </c>
      <c r="H38" s="144" t="s">
        <v>616</v>
      </c>
      <c r="I38" s="324" t="s">
        <v>615</v>
      </c>
      <c r="O38" t="s">
        <v>1913</v>
      </c>
      <c r="Q38" s="2" t="s">
        <v>302</v>
      </c>
      <c r="AE38" s="2" t="s">
        <v>2410</v>
      </c>
      <c r="AF38" s="2" t="s">
        <v>2833</v>
      </c>
      <c r="AG38" s="2" t="s">
        <v>46</v>
      </c>
      <c r="AH38" s="2" t="s">
        <v>42</v>
      </c>
      <c r="AI38" s="2" t="s">
        <v>877</v>
      </c>
      <c r="AJ38" s="2">
        <v>500</v>
      </c>
      <c r="AK38" s="2">
        <v>750</v>
      </c>
      <c r="AL38" s="2">
        <v>0</v>
      </c>
      <c r="AM38" s="354">
        <v>0.69</v>
      </c>
      <c r="AN38" s="2">
        <v>1</v>
      </c>
      <c r="AO38" s="2">
        <v>1</v>
      </c>
      <c r="AP38" s="2">
        <v>1</v>
      </c>
      <c r="AQ38" s="2">
        <v>0.1</v>
      </c>
      <c r="AR38" s="2">
        <v>0</v>
      </c>
      <c r="AS38" s="354">
        <v>7.1900000000000006E-2</v>
      </c>
      <c r="AT38" s="354">
        <v>5.67E-2</v>
      </c>
      <c r="AX38" s="530" t="s">
        <v>1394</v>
      </c>
      <c r="AY38" s="533"/>
      <c r="AZ38" s="534"/>
      <c r="BB38" s="112" t="s">
        <v>1332</v>
      </c>
      <c r="BC38" s="106" t="s">
        <v>1333</v>
      </c>
      <c r="BE38" s="94" t="s">
        <v>1332</v>
      </c>
      <c r="BF38" s="95" t="s">
        <v>1333</v>
      </c>
      <c r="BH38" t="s">
        <v>689</v>
      </c>
      <c r="BI38" t="s">
        <v>14089</v>
      </c>
      <c r="BJ38">
        <v>0.8</v>
      </c>
      <c r="BK38" t="s">
        <v>14090</v>
      </c>
      <c r="BL38">
        <v>0</v>
      </c>
      <c r="BM38">
        <v>100</v>
      </c>
      <c r="BN38">
        <v>0</v>
      </c>
    </row>
    <row r="39" spans="1:66">
      <c r="H39" s="144" t="s">
        <v>683</v>
      </c>
      <c r="I39" s="324" t="s">
        <v>684</v>
      </c>
      <c r="Q39" s="2" t="s">
        <v>300</v>
      </c>
      <c r="AE39" s="2" t="s">
        <v>2411</v>
      </c>
      <c r="AF39" s="2" t="s">
        <v>2834</v>
      </c>
      <c r="AG39" s="2" t="s">
        <v>46</v>
      </c>
      <c r="AH39" s="2" t="s">
        <v>42</v>
      </c>
      <c r="AI39" s="2" t="s">
        <v>877</v>
      </c>
      <c r="AJ39" s="2">
        <v>500</v>
      </c>
      <c r="AK39" s="2">
        <v>750</v>
      </c>
      <c r="AL39" s="2">
        <v>0</v>
      </c>
      <c r="AM39" s="354">
        <v>0.69</v>
      </c>
      <c r="AN39" s="2">
        <v>1</v>
      </c>
      <c r="AO39" s="2">
        <v>1</v>
      </c>
      <c r="AP39" s="2">
        <v>1</v>
      </c>
      <c r="AQ39" s="2">
        <v>0.1</v>
      </c>
      <c r="AR39" s="2">
        <v>0</v>
      </c>
      <c r="AS39" s="354">
        <v>7.1900000000000006E-2</v>
      </c>
      <c r="AT39" s="354">
        <v>5.67E-2</v>
      </c>
      <c r="AX39" s="94" t="s">
        <v>1332</v>
      </c>
      <c r="AY39" s="95"/>
      <c r="AZ39" s="527" t="s">
        <v>1389</v>
      </c>
      <c r="BB39" s="94" t="s">
        <v>1349</v>
      </c>
      <c r="BC39" s="95" t="s">
        <v>1350</v>
      </c>
      <c r="BE39" s="94" t="s">
        <v>1381</v>
      </c>
      <c r="BF39" s="95" t="s">
        <v>1382</v>
      </c>
      <c r="BH39" t="s">
        <v>686</v>
      </c>
      <c r="BI39" t="s">
        <v>14089</v>
      </c>
      <c r="BJ39">
        <v>0.82</v>
      </c>
      <c r="BK39" t="s">
        <v>14090</v>
      </c>
      <c r="BL39">
        <v>0</v>
      </c>
      <c r="BM39">
        <v>100</v>
      </c>
      <c r="BN39">
        <v>0</v>
      </c>
    </row>
    <row r="40" spans="1:66">
      <c r="A40" s="110" t="s">
        <v>281</v>
      </c>
      <c r="B40" s="110"/>
      <c r="C40" s="110"/>
      <c r="D40" s="110"/>
      <c r="E40" s="110"/>
      <c r="H40" t="s">
        <v>1803</v>
      </c>
      <c r="Q40" s="2" t="s">
        <v>2248</v>
      </c>
      <c r="AE40" s="2" t="s">
        <v>1044</v>
      </c>
      <c r="AF40" s="2" t="s">
        <v>1896</v>
      </c>
      <c r="AG40" s="2" t="s">
        <v>46</v>
      </c>
      <c r="AH40" s="2" t="s">
        <v>42</v>
      </c>
      <c r="AI40" s="2" t="s">
        <v>1897</v>
      </c>
      <c r="AJ40" s="2">
        <v>500</v>
      </c>
      <c r="AK40" s="2">
        <v>750</v>
      </c>
      <c r="AL40" s="2">
        <v>0</v>
      </c>
      <c r="AM40" s="354">
        <v>0.69</v>
      </c>
      <c r="AN40" s="2">
        <v>1</v>
      </c>
      <c r="AO40" s="2">
        <v>1</v>
      </c>
      <c r="AP40" s="2">
        <v>1</v>
      </c>
      <c r="AQ40" s="2">
        <v>0.1</v>
      </c>
      <c r="AR40" s="2">
        <v>0</v>
      </c>
      <c r="AS40" s="354">
        <v>7.1900000000000006E-2</v>
      </c>
      <c r="AT40" s="354">
        <v>5.67E-2</v>
      </c>
      <c r="AX40" s="94" t="s">
        <v>806</v>
      </c>
      <c r="AY40" s="95"/>
      <c r="AZ40" s="100" t="s">
        <v>1332</v>
      </c>
      <c r="BB40" s="94" t="s">
        <v>1351</v>
      </c>
      <c r="BC40" s="95" t="s">
        <v>1352</v>
      </c>
      <c r="BE40" s="94" t="s">
        <v>1383</v>
      </c>
      <c r="BF40" s="95" t="s">
        <v>1364</v>
      </c>
      <c r="BH40" t="s">
        <v>751</v>
      </c>
      <c r="BI40" t="s">
        <v>14086</v>
      </c>
      <c r="BJ40">
        <v>0.8</v>
      </c>
      <c r="BK40" t="s">
        <v>14087</v>
      </c>
      <c r="BL40">
        <v>0</v>
      </c>
      <c r="BM40">
        <v>92</v>
      </c>
      <c r="BN40" t="s">
        <v>14091</v>
      </c>
    </row>
    <row r="41" spans="1:66" ht="15" thickBot="1">
      <c r="A41" s="110" t="s">
        <v>284</v>
      </c>
      <c r="B41" s="110"/>
      <c r="C41" s="110"/>
      <c r="D41" s="110" t="s">
        <v>285</v>
      </c>
      <c r="E41" s="110" t="s">
        <v>73</v>
      </c>
      <c r="Q41" s="2" t="s">
        <v>1391</v>
      </c>
      <c r="AE41" s="2" t="s">
        <v>1928</v>
      </c>
      <c r="AF41" s="2" t="s">
        <v>1935</v>
      </c>
      <c r="AG41" s="2" t="s">
        <v>46</v>
      </c>
      <c r="AH41" s="2" t="s">
        <v>42</v>
      </c>
      <c r="AI41" s="2" t="s">
        <v>1934</v>
      </c>
      <c r="AJ41" s="847">
        <v>350</v>
      </c>
      <c r="AK41" s="847">
        <v>350</v>
      </c>
      <c r="AL41" s="2">
        <v>0</v>
      </c>
      <c r="AM41" s="354">
        <v>0.69</v>
      </c>
      <c r="AN41" s="2">
        <v>1</v>
      </c>
      <c r="AO41" s="2">
        <v>1</v>
      </c>
      <c r="AP41" s="2">
        <v>1</v>
      </c>
      <c r="AQ41" s="2">
        <v>0.1</v>
      </c>
      <c r="AR41" s="2">
        <v>0</v>
      </c>
      <c r="AS41" s="354">
        <v>7.1900000000000006E-2</v>
      </c>
      <c r="AT41" s="354">
        <v>5.67E-2</v>
      </c>
      <c r="AX41" s="94" t="s">
        <v>1393</v>
      </c>
      <c r="AY41" s="95"/>
      <c r="AZ41" s="100" t="s">
        <v>1390</v>
      </c>
      <c r="BB41" s="94" t="s">
        <v>1353</v>
      </c>
      <c r="BC41" s="95" t="s">
        <v>1354</v>
      </c>
      <c r="BE41" s="94" t="s">
        <v>1384</v>
      </c>
      <c r="BF41" s="95" t="s">
        <v>1341</v>
      </c>
      <c r="BH41" t="s">
        <v>745</v>
      </c>
      <c r="BI41" t="s">
        <v>14086</v>
      </c>
      <c r="BJ41">
        <v>0.82</v>
      </c>
      <c r="BK41" t="s">
        <v>14087</v>
      </c>
      <c r="BL41">
        <v>0</v>
      </c>
      <c r="BM41">
        <v>92</v>
      </c>
      <c r="BN41" t="s">
        <v>14091</v>
      </c>
    </row>
    <row r="42" spans="1:66">
      <c r="A42" s="94">
        <v>1</v>
      </c>
      <c r="B42" t="s">
        <v>272</v>
      </c>
      <c r="C42" t="s">
        <v>288</v>
      </c>
      <c r="D42" s="102">
        <v>0.23</v>
      </c>
      <c r="E42" s="95">
        <v>104</v>
      </c>
      <c r="T42" s="1805" t="s">
        <v>12784</v>
      </c>
      <c r="U42" s="1806"/>
      <c r="V42" s="1807"/>
      <c r="W42" s="130"/>
      <c r="X42" s="1793" t="s">
        <v>12832</v>
      </c>
      <c r="Y42" s="1794"/>
      <c r="Z42" s="1795"/>
      <c r="AE42" t="s">
        <v>13979</v>
      </c>
      <c r="AF42" s="686"/>
      <c r="AG42" s="844" t="s">
        <v>165</v>
      </c>
      <c r="AH42" s="2" t="s">
        <v>42</v>
      </c>
      <c r="AL42" s="100">
        <v>500</v>
      </c>
      <c r="AX42" s="96" t="s">
        <v>1395</v>
      </c>
      <c r="AY42" s="95"/>
      <c r="AZ42" s="100" t="s">
        <v>1391</v>
      </c>
      <c r="BB42" s="94" t="s">
        <v>1355</v>
      </c>
      <c r="BC42" s="95" t="s">
        <v>1356</v>
      </c>
      <c r="BE42" s="94" t="s">
        <v>1385</v>
      </c>
      <c r="BF42" s="95" t="s">
        <v>1386</v>
      </c>
    </row>
    <row r="43" spans="1:66" ht="15" thickBot="1">
      <c r="A43" s="94">
        <v>2</v>
      </c>
      <c r="B43" t="s">
        <v>282</v>
      </c>
      <c r="C43" t="s">
        <v>289</v>
      </c>
      <c r="D43" s="102">
        <v>0</v>
      </c>
      <c r="E43" s="348">
        <v>174</v>
      </c>
      <c r="H43" s="176" t="s">
        <v>577</v>
      </c>
      <c r="Q43" s="110" t="s">
        <v>2250</v>
      </c>
      <c r="T43" s="1119" t="s">
        <v>13</v>
      </c>
      <c r="U43" s="130" t="s">
        <v>12</v>
      </c>
      <c r="V43" s="1120" t="s">
        <v>14</v>
      </c>
      <c r="X43" s="1208" t="s">
        <v>12834</v>
      </c>
      <c r="Y43" s="1209" t="s">
        <v>12833</v>
      </c>
      <c r="Z43" s="1210" t="s">
        <v>3510</v>
      </c>
      <c r="AE43" t="s">
        <v>13980</v>
      </c>
      <c r="AF43" s="686"/>
      <c r="AG43" s="844" t="s">
        <v>165</v>
      </c>
      <c r="AH43" s="2" t="s">
        <v>42</v>
      </c>
      <c r="AL43" s="100">
        <v>500</v>
      </c>
      <c r="AZ43" s="101" t="s">
        <v>1392</v>
      </c>
      <c r="BB43" s="96" t="s">
        <v>1357</v>
      </c>
      <c r="BC43" s="97" t="s">
        <v>1358</v>
      </c>
      <c r="BE43" s="94" t="s">
        <v>1387</v>
      </c>
      <c r="BF43" s="95" t="s">
        <v>1339</v>
      </c>
    </row>
    <row r="44" spans="1:66" ht="15" thickBot="1">
      <c r="A44" s="96">
        <v>3</v>
      </c>
      <c r="B44" s="85" t="s">
        <v>305</v>
      </c>
      <c r="C44" s="85" t="s">
        <v>290</v>
      </c>
      <c r="D44" s="347">
        <v>0.23</v>
      </c>
      <c r="E44" s="97">
        <v>104</v>
      </c>
      <c r="Q44" s="2" t="s">
        <v>1332</v>
      </c>
      <c r="T44" s="1121">
        <v>11.9</v>
      </c>
      <c r="U44" s="1122">
        <v>14.3</v>
      </c>
      <c r="V44" s="1123">
        <v>7.5</v>
      </c>
      <c r="X44" s="1212" t="s">
        <v>12835</v>
      </c>
      <c r="Y44" s="1213">
        <v>1000</v>
      </c>
      <c r="Z44" s="1214">
        <v>4000</v>
      </c>
      <c r="AE44" t="s">
        <v>13984</v>
      </c>
      <c r="AF44" s="686"/>
      <c r="AG44" s="844" t="s">
        <v>165</v>
      </c>
      <c r="AH44" s="2" t="s">
        <v>42</v>
      </c>
      <c r="AL44" s="100">
        <v>500</v>
      </c>
      <c r="AX44" s="529" t="s">
        <v>1396</v>
      </c>
      <c r="BE44" s="96" t="s">
        <v>1388</v>
      </c>
      <c r="BF44" s="97" t="s">
        <v>1361</v>
      </c>
    </row>
    <row r="45" spans="1:66">
      <c r="I45" t="s">
        <v>164</v>
      </c>
      <c r="J45" t="s">
        <v>578</v>
      </c>
      <c r="K45" t="s">
        <v>581</v>
      </c>
      <c r="Q45" s="2" t="s">
        <v>686</v>
      </c>
      <c r="X45" s="645" t="s">
        <v>12836</v>
      </c>
      <c r="Y45" s="1211">
        <v>1000</v>
      </c>
      <c r="Z45" s="1174">
        <v>3000</v>
      </c>
      <c r="AE45" s="419" t="s">
        <v>47</v>
      </c>
      <c r="AF45" s="420" t="s">
        <v>203</v>
      </c>
      <c r="AG45" s="420" t="s">
        <v>166</v>
      </c>
      <c r="AH45" s="420" t="s">
        <v>42</v>
      </c>
      <c r="AI45" s="420" t="s">
        <v>43</v>
      </c>
      <c r="AJ45" s="421">
        <v>175</v>
      </c>
      <c r="AK45" s="421"/>
      <c r="AL45" s="422">
        <v>75</v>
      </c>
      <c r="AM45" s="419">
        <v>0.8</v>
      </c>
      <c r="AN45" s="419">
        <v>1</v>
      </c>
      <c r="AO45" s="419">
        <v>1</v>
      </c>
      <c r="AP45" s="419"/>
      <c r="AQ45" s="419">
        <v>0.1</v>
      </c>
      <c r="AR45" s="419">
        <v>0</v>
      </c>
      <c r="AS45" s="419">
        <v>8.5000000000000006E-2</v>
      </c>
      <c r="AT45" s="419">
        <v>0.06</v>
      </c>
      <c r="AX45" s="99" t="s">
        <v>1377</v>
      </c>
      <c r="AZ45" s="110" t="s">
        <v>1399</v>
      </c>
      <c r="BB45" s="547" t="s">
        <v>1415</v>
      </c>
    </row>
    <row r="46" spans="1:66">
      <c r="A46" s="136" t="s">
        <v>476</v>
      </c>
      <c r="C46" s="1808" t="s">
        <v>917</v>
      </c>
      <c r="D46" s="1809"/>
      <c r="H46" t="s">
        <v>579</v>
      </c>
      <c r="I46">
        <v>5772</v>
      </c>
      <c r="J46">
        <v>5772</v>
      </c>
      <c r="Q46" s="2" t="s">
        <v>687</v>
      </c>
      <c r="X46" s="645" t="s">
        <v>12837</v>
      </c>
      <c r="Y46" s="1211">
        <v>1000</v>
      </c>
      <c r="Z46" s="1174">
        <v>2000</v>
      </c>
      <c r="AE46" s="419" t="s">
        <v>48</v>
      </c>
      <c r="AF46" s="420" t="s">
        <v>205</v>
      </c>
      <c r="AG46" s="420" t="s">
        <v>166</v>
      </c>
      <c r="AH46" s="420" t="s">
        <v>42</v>
      </c>
      <c r="AI46" s="420" t="s">
        <v>44</v>
      </c>
      <c r="AJ46" s="423">
        <v>250</v>
      </c>
      <c r="AK46" s="423"/>
      <c r="AL46" s="422">
        <v>100</v>
      </c>
      <c r="AM46" s="419">
        <v>0.8</v>
      </c>
      <c r="AN46" s="419">
        <v>1</v>
      </c>
      <c r="AO46" s="419">
        <v>1</v>
      </c>
      <c r="AP46" s="419"/>
      <c r="AQ46" s="419">
        <v>0.1</v>
      </c>
      <c r="AR46" s="419">
        <v>0</v>
      </c>
      <c r="AS46" s="419">
        <v>8.5000000000000006E-2</v>
      </c>
      <c r="AT46" s="419">
        <v>0.06</v>
      </c>
      <c r="AX46" s="100" t="s">
        <v>1397</v>
      </c>
      <c r="AZ46" s="99" t="s">
        <v>2769</v>
      </c>
      <c r="BB46" s="548" t="s">
        <v>1332</v>
      </c>
      <c r="BD46" s="550" t="s">
        <v>1419</v>
      </c>
    </row>
    <row r="47" spans="1:66">
      <c r="A47" s="99" t="s">
        <v>382</v>
      </c>
      <c r="C47" s="99" t="s">
        <v>3156</v>
      </c>
      <c r="D47" s="346">
        <v>0.1</v>
      </c>
      <c r="H47" t="s">
        <v>580</v>
      </c>
      <c r="I47">
        <v>2060.0485355648534</v>
      </c>
      <c r="J47">
        <v>5772</v>
      </c>
      <c r="K47">
        <f>(J47-I47)*0.8</f>
        <v>2969.5611715481173</v>
      </c>
      <c r="L47" s="103"/>
      <c r="M47" s="103"/>
      <c r="Q47" s="2" t="s">
        <v>688</v>
      </c>
      <c r="X47" s="645" t="s">
        <v>12838</v>
      </c>
      <c r="Y47" s="1211">
        <v>1000</v>
      </c>
      <c r="Z47" s="1174">
        <v>1000</v>
      </c>
      <c r="AE47" s="419" t="s">
        <v>296</v>
      </c>
      <c r="AF47" s="420" t="s">
        <v>264</v>
      </c>
      <c r="AG47" s="420" t="s">
        <v>166</v>
      </c>
      <c r="AH47" s="420" t="s">
        <v>42</v>
      </c>
      <c r="AI47" s="420" t="s">
        <v>297</v>
      </c>
      <c r="AJ47" s="423">
        <v>350</v>
      </c>
      <c r="AK47" s="423"/>
      <c r="AL47" s="422">
        <v>125</v>
      </c>
      <c r="AM47" s="419">
        <v>0.8</v>
      </c>
      <c r="AN47" s="419">
        <v>1</v>
      </c>
      <c r="AO47" s="419">
        <v>1</v>
      </c>
      <c r="AP47" s="419"/>
      <c r="AQ47" s="419">
        <v>0.1</v>
      </c>
      <c r="AR47" s="419">
        <v>0</v>
      </c>
      <c r="AS47" s="419">
        <v>8.5000000000000006E-2</v>
      </c>
      <c r="AT47" s="419">
        <v>0.06</v>
      </c>
      <c r="AX47" s="101" t="s">
        <v>1398</v>
      </c>
      <c r="AZ47" s="100" t="s">
        <v>2762</v>
      </c>
      <c r="BB47" s="548" t="s">
        <v>1416</v>
      </c>
      <c r="BD47" s="551" t="s">
        <v>1332</v>
      </c>
      <c r="BF47" s="585" t="s">
        <v>1546</v>
      </c>
    </row>
    <row r="48" spans="1:66">
      <c r="A48" s="100" t="s">
        <v>477</v>
      </c>
      <c r="C48" s="101" t="s">
        <v>3157</v>
      </c>
      <c r="D48" s="437">
        <v>0.08</v>
      </c>
      <c r="Q48" s="2" t="s">
        <v>745</v>
      </c>
      <c r="X48" s="645" t="s">
        <v>12839</v>
      </c>
      <c r="Y48" s="1211">
        <v>500</v>
      </c>
      <c r="Z48" s="1174">
        <v>500</v>
      </c>
      <c r="AE48" s="419" t="s">
        <v>587</v>
      </c>
      <c r="AF48" s="420" t="s">
        <v>263</v>
      </c>
      <c r="AG48" s="420" t="s">
        <v>45</v>
      </c>
      <c r="AH48" s="420" t="s">
        <v>42</v>
      </c>
      <c r="AI48" s="420" t="s">
        <v>262</v>
      </c>
      <c r="AJ48" s="423">
        <v>150</v>
      </c>
      <c r="AK48" s="423"/>
      <c r="AL48" s="422"/>
      <c r="AM48" s="419">
        <v>0.8</v>
      </c>
      <c r="AN48" s="419">
        <v>1</v>
      </c>
      <c r="AO48" s="419">
        <v>1</v>
      </c>
      <c r="AP48" s="419"/>
      <c r="AQ48" s="419">
        <v>0.1</v>
      </c>
      <c r="AR48" s="419">
        <v>0</v>
      </c>
      <c r="AS48" s="419">
        <v>8.5000000000000006E-2</v>
      </c>
      <c r="AT48" s="419">
        <v>0.06</v>
      </c>
      <c r="AZ48" s="100" t="s">
        <v>2763</v>
      </c>
      <c r="BB48" s="548" t="s">
        <v>1417</v>
      </c>
      <c r="BD48" s="552" t="s">
        <v>1420</v>
      </c>
      <c r="BF48" s="604" t="s">
        <v>1286</v>
      </c>
      <c r="BG48" s="604" t="s">
        <v>1596</v>
      </c>
    </row>
    <row r="49" spans="1:60" ht="15" thickBot="1">
      <c r="A49" s="100" t="s">
        <v>474</v>
      </c>
      <c r="C49" s="99" t="s">
        <v>3158</v>
      </c>
      <c r="D49" s="346">
        <v>0.09</v>
      </c>
      <c r="M49" s="789" t="s">
        <v>3405</v>
      </c>
      <c r="Q49" s="2" t="s">
        <v>689</v>
      </c>
      <c r="X49" s="646" t="s">
        <v>12940</v>
      </c>
      <c r="Y49" s="1215">
        <v>500</v>
      </c>
      <c r="Z49" s="1216">
        <v>500</v>
      </c>
      <c r="AE49" s="419" t="s">
        <v>184</v>
      </c>
      <c r="AF49" s="420" t="s">
        <v>466</v>
      </c>
      <c r="AG49" s="420" t="s">
        <v>166</v>
      </c>
      <c r="AH49" s="420" t="s">
        <v>42</v>
      </c>
      <c r="AI49" s="420" t="s">
        <v>181</v>
      </c>
      <c r="AJ49" s="421">
        <v>175</v>
      </c>
      <c r="AK49" s="421"/>
      <c r="AL49" s="422">
        <v>75</v>
      </c>
      <c r="AM49" s="419">
        <v>0.8</v>
      </c>
      <c r="AN49" s="419">
        <v>1</v>
      </c>
      <c r="AO49" s="419">
        <v>1</v>
      </c>
      <c r="AP49" s="419"/>
      <c r="AQ49" s="419">
        <v>0.1</v>
      </c>
      <c r="AR49" s="419">
        <v>0</v>
      </c>
      <c r="AS49" s="419">
        <v>8.5000000000000006E-2</v>
      </c>
      <c r="AT49" s="419">
        <v>0.06</v>
      </c>
      <c r="AX49" s="538" t="s">
        <v>1404</v>
      </c>
      <c r="AZ49" s="100" t="s">
        <v>14185</v>
      </c>
      <c r="BB49" s="549" t="s">
        <v>1418</v>
      </c>
      <c r="BD49" s="552" t="s">
        <v>1421</v>
      </c>
      <c r="BF49" s="586" t="s">
        <v>1332</v>
      </c>
      <c r="BG49" s="586" t="s">
        <v>1332</v>
      </c>
    </row>
    <row r="50" spans="1:60" ht="15" thickBot="1">
      <c r="A50" s="100" t="s">
        <v>1050</v>
      </c>
      <c r="C50" s="101" t="s">
        <v>3159</v>
      </c>
      <c r="D50" s="437">
        <v>7.0000000000000007E-2</v>
      </c>
      <c r="H50" s="789" t="s">
        <v>2402</v>
      </c>
      <c r="I50" s="789"/>
      <c r="M50" s="536" t="s">
        <v>1243</v>
      </c>
      <c r="Q50" s="2" t="s">
        <v>690</v>
      </c>
      <c r="AE50" s="419" t="s">
        <v>185</v>
      </c>
      <c r="AF50" s="420" t="s">
        <v>467</v>
      </c>
      <c r="AG50" s="420" t="s">
        <v>166</v>
      </c>
      <c r="AH50" s="420" t="s">
        <v>42</v>
      </c>
      <c r="AI50" s="420" t="s">
        <v>182</v>
      </c>
      <c r="AJ50" s="423">
        <v>250</v>
      </c>
      <c r="AK50" s="423"/>
      <c r="AL50" s="422">
        <v>100</v>
      </c>
      <c r="AM50" s="419">
        <v>0.8</v>
      </c>
      <c r="AN50" s="419">
        <v>1</v>
      </c>
      <c r="AO50" s="419">
        <v>1</v>
      </c>
      <c r="AP50" s="419"/>
      <c r="AQ50" s="419">
        <v>0.1</v>
      </c>
      <c r="AR50" s="419">
        <v>0</v>
      </c>
      <c r="AS50" s="419">
        <v>8.5000000000000006E-2</v>
      </c>
      <c r="AT50" s="419">
        <v>0.06</v>
      </c>
      <c r="AX50" s="537" t="s">
        <v>1332</v>
      </c>
      <c r="AZ50" s="100"/>
      <c r="BD50" s="552" t="s">
        <v>1422</v>
      </c>
      <c r="BF50" s="587" t="s">
        <v>1544</v>
      </c>
      <c r="BG50" s="587" t="s">
        <v>1603</v>
      </c>
    </row>
    <row r="51" spans="1:60">
      <c r="A51" s="100" t="s">
        <v>383</v>
      </c>
      <c r="H51" s="536" t="s">
        <v>2403</v>
      </c>
      <c r="I51" s="352">
        <v>0.8</v>
      </c>
      <c r="M51" s="354" t="s">
        <v>3406</v>
      </c>
      <c r="Q51" s="2" t="s">
        <v>691</v>
      </c>
      <c r="X51" s="1793" t="s">
        <v>12840</v>
      </c>
      <c r="Y51" s="1794"/>
      <c r="Z51" s="1794"/>
      <c r="AA51" s="1795"/>
      <c r="AE51" s="419" t="s">
        <v>299</v>
      </c>
      <c r="AF51" s="420" t="s">
        <v>468</v>
      </c>
      <c r="AG51" s="420" t="s">
        <v>166</v>
      </c>
      <c r="AH51" s="420" t="s">
        <v>42</v>
      </c>
      <c r="AI51" s="420" t="s">
        <v>298</v>
      </c>
      <c r="AJ51" s="423">
        <v>350</v>
      </c>
      <c r="AK51" s="423"/>
      <c r="AL51" s="422">
        <v>125</v>
      </c>
      <c r="AM51" s="419">
        <v>0.8</v>
      </c>
      <c r="AN51" s="419">
        <v>1</v>
      </c>
      <c r="AO51" s="419">
        <v>1</v>
      </c>
      <c r="AP51" s="419"/>
      <c r="AQ51" s="419">
        <v>0.1</v>
      </c>
      <c r="AR51" s="419">
        <v>0</v>
      </c>
      <c r="AS51" s="419">
        <v>8.5000000000000006E-2</v>
      </c>
      <c r="AT51" s="419">
        <v>0.06</v>
      </c>
      <c r="AX51" s="537" t="s">
        <v>1405</v>
      </c>
      <c r="AZ51" s="100"/>
      <c r="BB51" s="554" t="s">
        <v>1432</v>
      </c>
      <c r="BD51" s="552" t="s">
        <v>1423</v>
      </c>
      <c r="BF51" s="587" t="s">
        <v>1545</v>
      </c>
      <c r="BG51" s="587" t="s">
        <v>1604</v>
      </c>
    </row>
    <row r="52" spans="1:60">
      <c r="A52" s="100" t="s">
        <v>3214</v>
      </c>
      <c r="H52" s="354" t="s">
        <v>2404</v>
      </c>
      <c r="I52" s="352">
        <v>0.78</v>
      </c>
      <c r="M52" s="536" t="s">
        <v>1242</v>
      </c>
      <c r="Q52" s="2" t="s">
        <v>751</v>
      </c>
      <c r="X52" s="1366" t="s">
        <v>12718</v>
      </c>
      <c r="Y52" s="1367" t="s">
        <v>12850</v>
      </c>
      <c r="Z52" s="1367" t="s">
        <v>12833</v>
      </c>
      <c r="AA52" s="1368" t="s">
        <v>1784</v>
      </c>
      <c r="AB52" s="130" t="s">
        <v>13001</v>
      </c>
      <c r="AE52" s="419" t="s">
        <v>260</v>
      </c>
      <c r="AF52" s="420" t="s">
        <v>199</v>
      </c>
      <c r="AG52" s="420" t="s">
        <v>45</v>
      </c>
      <c r="AH52" s="420" t="s">
        <v>42</v>
      </c>
      <c r="AI52" s="420" t="s">
        <v>261</v>
      </c>
      <c r="AJ52" s="423">
        <v>150</v>
      </c>
      <c r="AK52" s="423"/>
      <c r="AL52" s="422"/>
      <c r="AM52" s="419">
        <v>0.8</v>
      </c>
      <c r="AN52" s="419">
        <v>1</v>
      </c>
      <c r="AO52" s="419">
        <v>1</v>
      </c>
      <c r="AP52" s="419"/>
      <c r="AQ52" s="419">
        <v>0.1</v>
      </c>
      <c r="AR52" s="419">
        <v>0</v>
      </c>
      <c r="AS52" s="419">
        <v>8.5000000000000006E-2</v>
      </c>
      <c r="AT52" s="419">
        <v>0.06</v>
      </c>
      <c r="AX52" s="537" t="s">
        <v>1406</v>
      </c>
      <c r="AZ52" s="101"/>
      <c r="BB52" s="555" t="s">
        <v>1332</v>
      </c>
      <c r="BD52" s="552" t="s">
        <v>1424</v>
      </c>
      <c r="BF52" s="101"/>
      <c r="BG52" s="101" t="s">
        <v>1545</v>
      </c>
    </row>
    <row r="53" spans="1:60">
      <c r="A53" s="100" t="s">
        <v>473</v>
      </c>
      <c r="M53" s="354" t="s">
        <v>3407</v>
      </c>
      <c r="Q53" s="2" t="s">
        <v>573</v>
      </c>
      <c r="X53" s="645" t="s">
        <v>144</v>
      </c>
      <c r="Y53" s="2" t="str">
        <f>IF('ASHP Equipment Information'!L25="","",'ASHP Equipment Information'!L27/12000)</f>
        <v/>
      </c>
      <c r="Z53" s="845" t="str">
        <f>IF(Y53="","",$Z$64/$Y$65)</f>
        <v/>
      </c>
      <c r="AA53" s="1176" t="str">
        <f>IF(Y53="","",$AA$64/$Y$65)</f>
        <v/>
      </c>
      <c r="AB53" t="str">
        <f>IF(Y53="","",IF(Qualifying_Index!AI27&lt;&gt;"DNQ","Q","DNQ"))</f>
        <v/>
      </c>
      <c r="AX53" s="537" t="s">
        <v>1407</v>
      </c>
      <c r="BB53" s="555" t="s">
        <v>1433</v>
      </c>
      <c r="BD53" s="552" t="s">
        <v>1425</v>
      </c>
    </row>
    <row r="54" spans="1:60">
      <c r="A54" s="100" t="s">
        <v>3215</v>
      </c>
      <c r="M54" s="536" t="s">
        <v>1241</v>
      </c>
      <c r="Q54" s="2" t="s">
        <v>692</v>
      </c>
      <c r="X54" s="645" t="s">
        <v>146</v>
      </c>
      <c r="Y54" s="2" t="str">
        <f>IF('ASHP Equipment Information'!L48="","",'ASHP Equipment Information'!L50/12000)</f>
        <v/>
      </c>
      <c r="Z54" s="845" t="str">
        <f>IF(Y54="","",$Z$64/$Y$65)</f>
        <v/>
      </c>
      <c r="AA54" s="1176" t="str">
        <f>IF(Y54="","",$AA$64/$Y$65)</f>
        <v/>
      </c>
      <c r="AB54" t="str">
        <f>IF(Y54="","",IF(Qualifying_Index!AI28&lt;&gt;"DNQ","Q","DNQ"))</f>
        <v/>
      </c>
      <c r="AX54" s="537" t="s">
        <v>1408</v>
      </c>
      <c r="AZ54" s="544" t="s">
        <v>1414</v>
      </c>
      <c r="BB54" s="555" t="s">
        <v>1434</v>
      </c>
      <c r="BD54" s="552" t="s">
        <v>1426</v>
      </c>
    </row>
    <row r="55" spans="1:60">
      <c r="A55" s="101"/>
      <c r="M55" s="354" t="s">
        <v>3408</v>
      </c>
      <c r="Q55" s="2" t="s">
        <v>747</v>
      </c>
      <c r="X55" s="645" t="s">
        <v>155</v>
      </c>
      <c r="Y55" s="2" t="str">
        <f>IF('ASHP Equipment Information'!L71="","",'ASHP Equipment Information'!L73/12000)</f>
        <v/>
      </c>
      <c r="Z55" s="845" t="str">
        <f>IF(Y55="","",$Z$64/$Y$65)</f>
        <v/>
      </c>
      <c r="AA55" s="1176" t="str">
        <f>IF(Y55="","",$AA$64/$Y$65)</f>
        <v/>
      </c>
      <c r="AB55" t="str">
        <f>IF(Y55="","",IF(Qualifying_Index!AI29&lt;&gt;"DNQ","Q","DNQ"))</f>
        <v/>
      </c>
      <c r="AX55" s="537" t="s">
        <v>1409</v>
      </c>
      <c r="AZ55" s="545" t="s">
        <v>1332</v>
      </c>
      <c r="BB55" s="555" t="s">
        <v>1435</v>
      </c>
      <c r="BD55" s="552" t="s">
        <v>1427</v>
      </c>
    </row>
    <row r="56" spans="1:60">
      <c r="Q56" s="2" t="s">
        <v>748</v>
      </c>
      <c r="X56" s="645" t="s">
        <v>2624</v>
      </c>
      <c r="Y56" s="2" t="str">
        <f>IF('ASHP Equipment Information'!L94="","",'ASHP Equipment Information'!L96/12000)</f>
        <v/>
      </c>
      <c r="Z56" s="845" t="str">
        <f>IF(Y56="","",$Z$64/$Y$65)</f>
        <v/>
      </c>
      <c r="AA56" s="1176" t="str">
        <f>IF(Y56="","",$AA$64/$Y$65)</f>
        <v/>
      </c>
      <c r="AB56" t="str">
        <f>IF(Y56="","",IF(Qualifying_Index!AI30&lt;&gt;"DNQ","Q","DNQ"))</f>
        <v/>
      </c>
      <c r="AX56" s="537" t="s">
        <v>1410</v>
      </c>
      <c r="AZ56" s="545" t="s">
        <v>1412</v>
      </c>
      <c r="BB56" s="555" t="s">
        <v>1436</v>
      </c>
      <c r="BD56" s="552" t="s">
        <v>1428</v>
      </c>
      <c r="BF56" s="622"/>
    </row>
    <row r="57" spans="1:60">
      <c r="A57" s="56" t="s">
        <v>382</v>
      </c>
      <c r="B57" s="56" t="s">
        <v>477</v>
      </c>
      <c r="C57" s="56" t="s">
        <v>1050</v>
      </c>
      <c r="D57" s="56" t="s">
        <v>383</v>
      </c>
      <c r="E57" s="56" t="s">
        <v>3214</v>
      </c>
      <c r="F57" s="56" t="s">
        <v>473</v>
      </c>
      <c r="G57" s="56" t="s">
        <v>474</v>
      </c>
      <c r="H57" s="137" t="s">
        <v>3215</v>
      </c>
      <c r="Q57" s="2" t="s">
        <v>749</v>
      </c>
      <c r="X57" s="1177" t="s">
        <v>174</v>
      </c>
      <c r="Y57" s="99" t="str">
        <f>IF('ASHP Equipment Information'!L117="","",'ASHP Equipment Information'!L119/12000)</f>
        <v/>
      </c>
      <c r="Z57" s="1178" t="str">
        <f>IF(Y57="","",$Z$64/$Y$65)</f>
        <v/>
      </c>
      <c r="AA57" s="1179" t="str">
        <f>IF(Y57="","",$AA$64/$Y$65)</f>
        <v/>
      </c>
      <c r="AB57" t="str">
        <f>IF(Y57="","",IF(Qualifying_Index!AI31&lt;&gt;"DNQ","Q","DNQ"))</f>
        <v/>
      </c>
      <c r="AZ57" s="546" t="s">
        <v>1413</v>
      </c>
      <c r="BB57" s="555" t="s">
        <v>1437</v>
      </c>
      <c r="BD57" s="552" t="s">
        <v>1429</v>
      </c>
      <c r="BF57" s="622"/>
    </row>
    <row r="58" spans="1:60">
      <c r="A58" s="112"/>
      <c r="B58" s="8"/>
      <c r="C58" s="8"/>
      <c r="D58" s="8"/>
      <c r="E58" s="8"/>
      <c r="F58" s="8"/>
      <c r="G58" s="8"/>
      <c r="H58" s="106"/>
      <c r="Q58" s="2" t="s">
        <v>693</v>
      </c>
      <c r="X58" s="1366" t="s">
        <v>13971</v>
      </c>
      <c r="Y58" s="1367" t="s">
        <v>12850</v>
      </c>
      <c r="Z58" s="1367" t="s">
        <v>12833</v>
      </c>
      <c r="AA58" s="1368" t="s">
        <v>1784</v>
      </c>
      <c r="BB58" s="555" t="s">
        <v>1438</v>
      </c>
      <c r="BD58" s="553" t="s">
        <v>1430</v>
      </c>
    </row>
    <row r="59" spans="1:60">
      <c r="A59" s="94" t="s">
        <v>385</v>
      </c>
      <c r="B59" t="s">
        <v>392</v>
      </c>
      <c r="C59" t="s">
        <v>3221</v>
      </c>
      <c r="D59" t="s">
        <v>398</v>
      </c>
      <c r="E59" t="s">
        <v>3228</v>
      </c>
      <c r="F59" t="s">
        <v>402</v>
      </c>
      <c r="G59" t="s">
        <v>395</v>
      </c>
      <c r="H59" s="95" t="s">
        <v>403</v>
      </c>
      <c r="Q59" s="2" t="s">
        <v>481</v>
      </c>
      <c r="X59" s="645" t="s">
        <v>144</v>
      </c>
      <c r="Y59" s="2" t="str">
        <f>IF('A2WHP Equipment Information'!G31="","",'A2WHP Equipment Information'!G31/12000)</f>
        <v/>
      </c>
      <c r="Z59" s="1178" t="str">
        <f>IF(AB59="F",0,IF(Y59="","",$Z$64/$Y$65))</f>
        <v/>
      </c>
      <c r="AA59" s="1176" t="str">
        <f>IF(AB59="F",0,IF(Y59="","",$AA$64/$Y$65))</f>
        <v/>
      </c>
      <c r="AB59" t="str">
        <f>IF(Y59="","",IF($A$21=2,"F",IF(Qualifying_Index!AI32&lt;&gt;"DNQ","Q","DNQ")))</f>
        <v/>
      </c>
      <c r="AX59" s="1791" t="s">
        <v>1440</v>
      </c>
      <c r="AY59" s="1792"/>
      <c r="BB59" s="556" t="s">
        <v>1439</v>
      </c>
    </row>
    <row r="60" spans="1:60">
      <c r="A60" s="94" t="s">
        <v>386</v>
      </c>
      <c r="B60" t="s">
        <v>3219</v>
      </c>
      <c r="C60" t="s">
        <v>397</v>
      </c>
      <c r="D60" t="s">
        <v>399</v>
      </c>
      <c r="E60" t="s">
        <v>3229</v>
      </c>
      <c r="F60" t="s">
        <v>404</v>
      </c>
      <c r="G60" t="s">
        <v>396</v>
      </c>
      <c r="H60" s="95"/>
      <c r="M60" s="1196" t="s">
        <v>12883</v>
      </c>
      <c r="Q60" s="2" t="s">
        <v>1391</v>
      </c>
      <c r="X60" s="645" t="s">
        <v>146</v>
      </c>
      <c r="Y60" s="2" t="str">
        <f>IF('A2WHP Equipment Information'!G52="","",'A2WHP Equipment Information'!G52/12000)</f>
        <v/>
      </c>
      <c r="Z60" s="1178" t="str">
        <f t="shared" ref="Z60:Z63" si="3">IF(AB60="F",0,IF(Y60="","",$Z$64/$Y$65))</f>
        <v/>
      </c>
      <c r="AA60" s="1176" t="str">
        <f t="shared" ref="AA60:AA63" si="4">IF(AB60="F",0,IF(Y60="","",$AA$64/$Y$65))</f>
        <v/>
      </c>
      <c r="AB60" t="str">
        <f>IF(Y60="","",IF($A$21=2,"F",IF(Qualifying_Index!AI33&lt;&gt;"DNQ","Q","DNQ")))</f>
        <v/>
      </c>
      <c r="AX60" s="559" t="s">
        <v>1332</v>
      </c>
      <c r="AY60" s="563" t="s">
        <v>1333</v>
      </c>
    </row>
    <row r="61" spans="1:60" ht="15" thickBot="1">
      <c r="A61" s="94" t="s">
        <v>387</v>
      </c>
      <c r="B61" t="s">
        <v>393</v>
      </c>
      <c r="C61" t="s">
        <v>3222</v>
      </c>
      <c r="E61" t="s">
        <v>3230</v>
      </c>
      <c r="F61" t="s">
        <v>405</v>
      </c>
      <c r="H61" s="95"/>
      <c r="M61" s="2" t="s">
        <v>12884</v>
      </c>
      <c r="Q61" s="282" t="s">
        <v>612</v>
      </c>
      <c r="X61" s="645" t="s">
        <v>155</v>
      </c>
      <c r="Y61" s="2" t="str">
        <f>IF('A2WHP Equipment Information'!G73="","",'A2WHP Equipment Information'!G73/12000)</f>
        <v/>
      </c>
      <c r="Z61" s="1178" t="str">
        <f t="shared" si="3"/>
        <v/>
      </c>
      <c r="AA61" s="1176" t="str">
        <f t="shared" si="4"/>
        <v/>
      </c>
      <c r="AB61" t="str">
        <f>IF(Y61="","",IF($A$21=2,"F",IF(Qualifying_Index!AI34&lt;&gt;"DNQ","Q","DNQ")))</f>
        <v/>
      </c>
      <c r="AX61" s="562" t="s">
        <v>1441</v>
      </c>
      <c r="AY61" s="563" t="s">
        <v>1295</v>
      </c>
      <c r="BA61" s="566" t="s">
        <v>1454</v>
      </c>
      <c r="BB61" s="567"/>
      <c r="BD61" s="574" t="s">
        <v>1467</v>
      </c>
      <c r="BE61" s="575"/>
      <c r="BG61" s="574" t="s">
        <v>1655</v>
      </c>
      <c r="BH61" s="574" t="s">
        <v>1656</v>
      </c>
    </row>
    <row r="62" spans="1:60">
      <c r="A62" s="94" t="s">
        <v>388</v>
      </c>
      <c r="B62" t="s">
        <v>431</v>
      </c>
      <c r="C62" t="s">
        <v>3223</v>
      </c>
      <c r="F62" t="s">
        <v>406</v>
      </c>
      <c r="H62" s="95"/>
      <c r="M62" s="2" t="s">
        <v>1390</v>
      </c>
      <c r="X62" s="645" t="s">
        <v>2624</v>
      </c>
      <c r="Y62" s="2" t="str">
        <f>IF('A2WHP Equipment Information'!G94="","",'A2WHP Equipment Information'!G94/12000)</f>
        <v/>
      </c>
      <c r="Z62" s="1178" t="str">
        <f t="shared" si="3"/>
        <v/>
      </c>
      <c r="AA62" s="1176" t="str">
        <f t="shared" si="4"/>
        <v/>
      </c>
      <c r="AB62" t="str">
        <f>IF(Y62="","",IF($A$21=2,"F",IF(Qualifying_Index!AI35&lt;&gt;"DNQ","Q","DNQ")))</f>
        <v/>
      </c>
      <c r="AI62" s="103"/>
      <c r="AX62" s="562" t="s">
        <v>1420</v>
      </c>
      <c r="AY62" s="563" t="s">
        <v>1442</v>
      </c>
      <c r="BA62" s="568" t="s">
        <v>1332</v>
      </c>
      <c r="BB62" s="569" t="s">
        <v>1333</v>
      </c>
      <c r="BD62" s="576" t="s">
        <v>1332</v>
      </c>
      <c r="BE62" s="577" t="s">
        <v>1333</v>
      </c>
      <c r="BG62" t="s">
        <v>1332</v>
      </c>
      <c r="BH62" s="26" t="s">
        <v>1332</v>
      </c>
    </row>
    <row r="63" spans="1:60" ht="15" thickBot="1">
      <c r="A63" s="94" t="s">
        <v>389</v>
      </c>
      <c r="B63" t="s">
        <v>3220</v>
      </c>
      <c r="C63" t="s">
        <v>3235</v>
      </c>
      <c r="H63" s="95"/>
      <c r="M63" s="2" t="s">
        <v>2236</v>
      </c>
      <c r="X63" s="1177" t="s">
        <v>174</v>
      </c>
      <c r="Y63" s="99" t="str">
        <f>IF('A2WHP Equipment Information'!G115="","",'A2WHP Equipment Information'!G115/12000)</f>
        <v/>
      </c>
      <c r="Z63" s="1178" t="str">
        <f t="shared" si="3"/>
        <v/>
      </c>
      <c r="AA63" s="1176" t="str">
        <f t="shared" si="4"/>
        <v/>
      </c>
      <c r="AB63" t="str">
        <f>IF(Y63="","",IF($A$21=2,"F",IF(Qualifying_Index!AI36&lt;&gt;"DNQ","Q","DNQ")))</f>
        <v/>
      </c>
      <c r="AI63" s="312"/>
      <c r="AX63" s="558" t="s">
        <v>1421</v>
      </c>
      <c r="AY63" s="557"/>
      <c r="BA63" s="570" t="s">
        <v>1455</v>
      </c>
      <c r="BB63" s="571" t="s">
        <v>1456</v>
      </c>
      <c r="BD63" s="576" t="s">
        <v>1351</v>
      </c>
      <c r="BE63" s="577" t="s">
        <v>1468</v>
      </c>
      <c r="BG63" t="s">
        <v>1653</v>
      </c>
      <c r="BH63" s="26" t="s">
        <v>1664</v>
      </c>
    </row>
    <row r="64" spans="1:60" ht="15" thickBot="1">
      <c r="A64" s="94" t="s">
        <v>390</v>
      </c>
      <c r="C64" t="s">
        <v>3224</v>
      </c>
      <c r="H64" s="95"/>
      <c r="Q64" s="110" t="s">
        <v>2251</v>
      </c>
      <c r="X64" s="1421" t="s">
        <v>12851</v>
      </c>
      <c r="Y64" s="1422">
        <f>SUMIF(AB53:AB63,"Q",Y53:Y63)</f>
        <v>0</v>
      </c>
      <c r="Z64" s="1423">
        <f>IF(Y64&lt;=1,Y64*$Y$44,IF(AND(2&gt;=Y64,Y64&gt;1),((Y64-1)*$Y$45)+$Y$44,IF(AND(3&gt;=Y64,Y64&gt;2),((Y64-2)*$Y$46)+$Y$45+$Y$44,IF(AND(4&gt;=Y64,Y64&gt;3),((Y64-3)*$Y$47)+$Y$46+$Y$45+$Y$44,IF(AND(5&gt;=Y64,Y64&gt;4),((Y64-4)*$Y$48)+$Y$47+$Y$46+$Y$45+$Y$44,IF(AND(6&gt;=Y64,Y64&gt;5),((Y64-5)*$Y$49)+Y48+$Y$47+$Y$46+$Y$45+$Y$44,F29))))))</f>
        <v>0</v>
      </c>
      <c r="AA64" s="1423">
        <f>IF(Y64&lt;=1,Y64*$Z$44,IF(AND(2&gt;=Y64,Y64&gt;1),((Y64-1)*$Z$45)+$Z$44,IF(AND(3&gt;=Y64,Y64&gt;2),((Y64-2)*$Z$46)+$Z$45+$Z$44,IF(AND(4&gt;=Y64,Y64&gt;3),((Y64-3)*$Z$47)+$Z$46+$Z$45+$Z$44,IF(AND(5&gt;=Y64,Y64&gt;4),((Y64-4)*$Z$48)+$Z$47+$Z$46+$Z$45+$Z$44,IF(AND(6&gt;=Y64,Y64&gt;5),((Y64-5)*$Z$49)+Z48+$Z$47+$Z$46+$Z$45+$Z$44,F30))))))</f>
        <v>0</v>
      </c>
      <c r="AI64" s="103"/>
      <c r="AX64" s="562" t="s">
        <v>1443</v>
      </c>
      <c r="AY64" s="563" t="s">
        <v>1444</v>
      </c>
      <c r="BA64" s="570" t="s">
        <v>1457</v>
      </c>
      <c r="BB64" s="571" t="s">
        <v>1458</v>
      </c>
      <c r="BD64" s="576" t="s">
        <v>1353</v>
      </c>
      <c r="BE64" s="577" t="s">
        <v>1354</v>
      </c>
      <c r="BG64" s="26" t="s">
        <v>1665</v>
      </c>
      <c r="BH64" t="s">
        <v>1658</v>
      </c>
    </row>
    <row r="65" spans="1:68" ht="15" thickBot="1">
      <c r="A65" s="94" t="s">
        <v>391</v>
      </c>
      <c r="C65" t="s">
        <v>3236</v>
      </c>
      <c r="H65" s="95"/>
      <c r="M65" s="1196" t="s">
        <v>12885</v>
      </c>
      <c r="Q65" s="2" t="s">
        <v>1332</v>
      </c>
      <c r="X65" s="1424" t="s">
        <v>12852</v>
      </c>
      <c r="Y65" s="1425">
        <f>COUNTIF($AB$53:$AB$63,"Q")</f>
        <v>0</v>
      </c>
      <c r="AI65" s="314"/>
      <c r="AX65" s="562" t="s">
        <v>1423</v>
      </c>
      <c r="AY65" s="563" t="s">
        <v>1445</v>
      </c>
      <c r="BA65" s="570" t="s">
        <v>1459</v>
      </c>
      <c r="BB65" s="571" t="s">
        <v>1460</v>
      </c>
      <c r="BD65" s="576" t="s">
        <v>1355</v>
      </c>
      <c r="BE65" s="577" t="s">
        <v>1469</v>
      </c>
      <c r="BG65" s="26" t="s">
        <v>1666</v>
      </c>
      <c r="BH65" t="s">
        <v>1659</v>
      </c>
    </row>
    <row r="66" spans="1:68">
      <c r="A66" s="94" t="s">
        <v>3216</v>
      </c>
      <c r="C66" t="s">
        <v>3225</v>
      </c>
      <c r="H66" s="95"/>
      <c r="M66" s="2" t="s">
        <v>12884</v>
      </c>
      <c r="Q66" s="2" t="s">
        <v>686</v>
      </c>
      <c r="AE66" s="313"/>
      <c r="AF66" s="313"/>
      <c r="AG66" s="315"/>
      <c r="AH66" s="315"/>
      <c r="AI66" s="315"/>
      <c r="AX66" s="562" t="s">
        <v>1446</v>
      </c>
      <c r="AY66" s="563" t="s">
        <v>1447</v>
      </c>
      <c r="BA66" s="570" t="s">
        <v>1461</v>
      </c>
      <c r="BB66" s="571" t="s">
        <v>1462</v>
      </c>
      <c r="BD66" s="572" t="s">
        <v>1357</v>
      </c>
      <c r="BE66" s="573" t="s">
        <v>1358</v>
      </c>
      <c r="BG66" t="s">
        <v>1654</v>
      </c>
      <c r="BH66" t="s">
        <v>1660</v>
      </c>
    </row>
    <row r="67" spans="1:68">
      <c r="A67" s="94" t="s">
        <v>3217</v>
      </c>
      <c r="C67" t="s">
        <v>3226</v>
      </c>
      <c r="M67" s="2" t="s">
        <v>1390</v>
      </c>
      <c r="Q67" s="2" t="s">
        <v>687</v>
      </c>
      <c r="AE67" s="313"/>
      <c r="AF67" s="313"/>
      <c r="AG67" s="315"/>
      <c r="AH67" s="315"/>
      <c r="AI67" s="313"/>
      <c r="AX67" s="562" t="s">
        <v>1426</v>
      </c>
      <c r="AY67" s="563" t="s">
        <v>1448</v>
      </c>
      <c r="BA67" s="570" t="s">
        <v>1463</v>
      </c>
      <c r="BB67" s="571" t="s">
        <v>1386</v>
      </c>
      <c r="BG67" t="s">
        <v>1657</v>
      </c>
      <c r="BH67" t="s">
        <v>1661</v>
      </c>
    </row>
    <row r="68" spans="1:68">
      <c r="A68" s="94" t="s">
        <v>3218</v>
      </c>
      <c r="C68" t="s">
        <v>3227</v>
      </c>
      <c r="M68" s="2" t="s">
        <v>2236</v>
      </c>
      <c r="Q68" s="2" t="s">
        <v>688</v>
      </c>
      <c r="AG68" s="313"/>
      <c r="AH68" s="313"/>
      <c r="AI68" s="313"/>
      <c r="AX68" s="562" t="s">
        <v>1427</v>
      </c>
      <c r="AY68" s="563" t="s">
        <v>1449</v>
      </c>
      <c r="BA68" s="570" t="s">
        <v>1464</v>
      </c>
      <c r="BB68" s="571" t="s">
        <v>1341</v>
      </c>
      <c r="BH68" t="s">
        <v>1662</v>
      </c>
    </row>
    <row r="69" spans="1:68">
      <c r="A69" s="56" t="s">
        <v>382</v>
      </c>
      <c r="B69" s="56" t="s">
        <v>477</v>
      </c>
      <c r="C69" s="56" t="s">
        <v>471</v>
      </c>
      <c r="D69" s="56" t="s">
        <v>472</v>
      </c>
      <c r="E69" s="56" t="s">
        <v>383</v>
      </c>
      <c r="F69" s="56" t="s">
        <v>384</v>
      </c>
      <c r="G69" s="56" t="s">
        <v>473</v>
      </c>
      <c r="H69" s="56" t="s">
        <v>474</v>
      </c>
      <c r="I69" s="137" t="s">
        <v>475</v>
      </c>
      <c r="L69" s="103"/>
      <c r="Q69" s="2" t="s">
        <v>745</v>
      </c>
      <c r="AE69" s="103"/>
      <c r="AF69" s="103"/>
      <c r="AH69" s="103"/>
      <c r="AI69" s="103"/>
      <c r="AX69" s="562" t="s">
        <v>1450</v>
      </c>
      <c r="AY69" s="563" t="s">
        <v>1451</v>
      </c>
      <c r="BA69" s="570" t="s">
        <v>1465</v>
      </c>
      <c r="BB69" s="571" t="s">
        <v>1366</v>
      </c>
      <c r="BH69" t="s">
        <v>1663</v>
      </c>
    </row>
    <row r="70" spans="1:68">
      <c r="A70" s="112"/>
      <c r="B70" s="8"/>
      <c r="C70" s="8"/>
      <c r="D70" s="8"/>
      <c r="E70" s="8"/>
      <c r="F70" s="8"/>
      <c r="G70" s="8"/>
      <c r="H70" s="8"/>
      <c r="I70" s="106"/>
      <c r="M70" s="1196" t="s">
        <v>12887</v>
      </c>
      <c r="Q70" s="2" t="s">
        <v>689</v>
      </c>
      <c r="AE70" s="311"/>
      <c r="AF70" s="311"/>
      <c r="AH70" s="316"/>
      <c r="AI70" s="316"/>
      <c r="AX70" s="562" t="s">
        <v>1371</v>
      </c>
      <c r="AY70" s="563" t="s">
        <v>312</v>
      </c>
      <c r="BA70" s="570" t="s">
        <v>1466</v>
      </c>
      <c r="BB70" s="571" t="s">
        <v>1345</v>
      </c>
    </row>
    <row r="71" spans="1:68">
      <c r="A71" s="94" t="s">
        <v>421</v>
      </c>
      <c r="B71" t="s">
        <v>392</v>
      </c>
      <c r="C71" t="s">
        <v>434</v>
      </c>
      <c r="D71" t="s">
        <v>435</v>
      </c>
      <c r="E71" t="s">
        <v>441</v>
      </c>
      <c r="F71" t="s">
        <v>400</v>
      </c>
      <c r="G71" t="s">
        <v>443</v>
      </c>
      <c r="H71" t="s">
        <v>452</v>
      </c>
      <c r="I71" s="95" t="s">
        <v>422</v>
      </c>
      <c r="M71" s="2" t="s">
        <v>12884</v>
      </c>
      <c r="Q71" s="2" t="s">
        <v>690</v>
      </c>
      <c r="AE71" s="311"/>
      <c r="AF71" s="311"/>
      <c r="AH71" s="316"/>
      <c r="AX71" s="560" t="s">
        <v>1452</v>
      </c>
      <c r="AY71" s="561" t="s">
        <v>1453</v>
      </c>
      <c r="AZ71" s="101"/>
      <c r="BA71" s="564" t="s">
        <v>1371</v>
      </c>
      <c r="BB71" s="565" t="s">
        <v>1339</v>
      </c>
    </row>
    <row r="72" spans="1:68">
      <c r="A72" s="94" t="s">
        <v>422</v>
      </c>
      <c r="B72" t="s">
        <v>431</v>
      </c>
      <c r="C72" t="s">
        <v>433</v>
      </c>
      <c r="D72" t="s">
        <v>436</v>
      </c>
      <c r="E72" t="s">
        <v>442</v>
      </c>
      <c r="F72" t="s">
        <v>401</v>
      </c>
      <c r="G72" t="s">
        <v>444</v>
      </c>
      <c r="H72" t="s">
        <v>453</v>
      </c>
      <c r="I72" s="95" t="s">
        <v>404</v>
      </c>
      <c r="M72" s="2" t="s">
        <v>12886</v>
      </c>
      <c r="Q72" s="2" t="s">
        <v>691</v>
      </c>
      <c r="AE72" s="313"/>
      <c r="AF72" s="313"/>
      <c r="AH72" s="317"/>
    </row>
    <row r="73" spans="1:68">
      <c r="A73" s="94" t="s">
        <v>423</v>
      </c>
      <c r="B73" t="s">
        <v>394</v>
      </c>
      <c r="C73" t="s">
        <v>433</v>
      </c>
      <c r="D73" t="s">
        <v>437</v>
      </c>
      <c r="G73" t="s">
        <v>445</v>
      </c>
      <c r="H73" t="s">
        <v>454</v>
      </c>
      <c r="I73" s="95"/>
      <c r="M73" s="2" t="s">
        <v>12888</v>
      </c>
      <c r="Q73" s="2" t="s">
        <v>751</v>
      </c>
      <c r="AG73" s="98" t="s">
        <v>2338</v>
      </c>
      <c r="AH73" s="98" t="s">
        <v>2339</v>
      </c>
      <c r="AI73" s="98" t="s">
        <v>2340</v>
      </c>
      <c r="AJ73" s="98" t="s">
        <v>2328</v>
      </c>
      <c r="AK73" s="98" t="s">
        <v>2329</v>
      </c>
      <c r="AL73" s="98" t="s">
        <v>2330</v>
      </c>
      <c r="AM73" s="98" t="s">
        <v>2331</v>
      </c>
      <c r="AN73" s="98" t="s">
        <v>2341</v>
      </c>
      <c r="AO73" s="98" t="s">
        <v>2342</v>
      </c>
      <c r="AX73" s="1752" t="s">
        <v>1288</v>
      </c>
      <c r="AY73" s="1752" t="s">
        <v>1495</v>
      </c>
      <c r="AZ73" s="1752" t="s">
        <v>1494</v>
      </c>
      <c r="BA73" s="1754" t="s">
        <v>1514</v>
      </c>
      <c r="BB73" s="1754" t="s">
        <v>1515</v>
      </c>
      <c r="BC73" s="1754" t="s">
        <v>1516</v>
      </c>
      <c r="BD73" s="1754" t="s">
        <v>1517</v>
      </c>
      <c r="BE73" s="614" t="s">
        <v>1620</v>
      </c>
      <c r="BF73" s="324"/>
    </row>
    <row r="74" spans="1:68">
      <c r="A74" s="94" t="s">
        <v>404</v>
      </c>
      <c r="B74" t="s">
        <v>432</v>
      </c>
      <c r="D74" t="s">
        <v>438</v>
      </c>
      <c r="G74" t="s">
        <v>446</v>
      </c>
      <c r="H74" t="s">
        <v>455</v>
      </c>
      <c r="I74" s="95"/>
      <c r="Q74" s="2" t="s">
        <v>573</v>
      </c>
      <c r="AB74" s="318"/>
      <c r="AC74" s="318"/>
      <c r="AD74" s="318"/>
      <c r="AE74" s="319"/>
      <c r="AF74" s="1790" t="s">
        <v>2234</v>
      </c>
      <c r="AG74" s="2" t="s">
        <v>2343</v>
      </c>
      <c r="AH74" s="2" t="s">
        <v>2344</v>
      </c>
      <c r="AI74" s="2">
        <v>1</v>
      </c>
      <c r="AJ74" s="2">
        <v>0.82399999999999995</v>
      </c>
      <c r="AK74" s="2">
        <v>0.77700000000000002</v>
      </c>
      <c r="AL74" s="2">
        <v>1.52</v>
      </c>
      <c r="AM74" s="2">
        <v>0.85899999999999999</v>
      </c>
      <c r="AN74" s="2">
        <v>1</v>
      </c>
      <c r="AO74" s="2">
        <v>1</v>
      </c>
      <c r="AX74" s="1753"/>
      <c r="AY74" s="1753"/>
      <c r="AZ74" s="1753"/>
      <c r="BA74" s="1755"/>
      <c r="BB74" s="1755"/>
      <c r="BC74" s="1755"/>
      <c r="BD74" s="1755"/>
      <c r="BE74" t="s">
        <v>1680</v>
      </c>
    </row>
    <row r="75" spans="1:68">
      <c r="A75" s="94" t="s">
        <v>424</v>
      </c>
      <c r="B75" t="s">
        <v>393</v>
      </c>
      <c r="D75" t="s">
        <v>439</v>
      </c>
      <c r="G75" t="s">
        <v>447</v>
      </c>
      <c r="H75" t="s">
        <v>456</v>
      </c>
      <c r="I75" s="95"/>
      <c r="M75" s="1799" t="s">
        <v>12891</v>
      </c>
      <c r="N75" s="1799"/>
      <c r="Q75" s="2" t="s">
        <v>692</v>
      </c>
      <c r="AB75" s="318"/>
      <c r="AC75" s="321"/>
      <c r="AD75" s="321"/>
      <c r="AE75" s="319"/>
      <c r="AF75" s="1790"/>
      <c r="AG75" s="2" t="s">
        <v>2343</v>
      </c>
      <c r="AH75" s="2" t="s">
        <v>2345</v>
      </c>
      <c r="AI75" s="2">
        <v>1</v>
      </c>
      <c r="AJ75" s="2">
        <v>0.82399999999999995</v>
      </c>
      <c r="AK75" s="2">
        <v>0.77700000000000002</v>
      </c>
      <c r="AL75" s="2">
        <v>1.52</v>
      </c>
      <c r="AM75" s="2">
        <v>0.85899999999999999</v>
      </c>
      <c r="AN75" s="2">
        <v>1</v>
      </c>
      <c r="AO75" s="2">
        <v>1</v>
      </c>
      <c r="AX75" s="2" t="s">
        <v>1601</v>
      </c>
      <c r="AY75" s="2">
        <v>0.1</v>
      </c>
      <c r="AZ75" s="2">
        <v>0.1</v>
      </c>
      <c r="BA75" s="349">
        <f>AVERAGE(65%,74%,61%,64%)</f>
        <v>0.66</v>
      </c>
      <c r="BB75" s="349">
        <f>AVERAGE(76%,82%,73%,69%)</f>
        <v>0.75</v>
      </c>
      <c r="BC75" s="283">
        <f>AVERAGE(90%,87%)</f>
        <v>0.88500000000000001</v>
      </c>
      <c r="BD75" s="283">
        <f>AVERAGE(92%,90%)</f>
        <v>0.91</v>
      </c>
      <c r="BE75" t="s">
        <v>1681</v>
      </c>
    </row>
    <row r="76" spans="1:68">
      <c r="A76" s="94" t="s">
        <v>406</v>
      </c>
      <c r="D76" t="s">
        <v>440</v>
      </c>
      <c r="G76" t="s">
        <v>448</v>
      </c>
      <c r="H76" t="s">
        <v>457</v>
      </c>
      <c r="I76" s="95"/>
      <c r="M76" s="101" t="s">
        <v>12884</v>
      </c>
      <c r="Q76" s="2" t="s">
        <v>747</v>
      </c>
      <c r="AB76" s="318"/>
      <c r="AC76" s="321"/>
      <c r="AD76" s="321"/>
      <c r="AE76" s="319"/>
      <c r="AF76" s="1790"/>
      <c r="AG76" s="2" t="s">
        <v>2346</v>
      </c>
      <c r="AH76" s="2" t="s">
        <v>2347</v>
      </c>
      <c r="AI76" s="2">
        <v>0.9</v>
      </c>
      <c r="AJ76" s="2">
        <v>0.76700000000000002</v>
      </c>
      <c r="AK76" s="2">
        <v>0.79800000000000004</v>
      </c>
      <c r="AL76" s="2">
        <v>2.91</v>
      </c>
      <c r="AM76" s="2">
        <v>0.78600000000000003</v>
      </c>
      <c r="AN76" s="2">
        <v>1</v>
      </c>
      <c r="AO76" s="2">
        <v>1</v>
      </c>
      <c r="AX76" s="2" t="s">
        <v>1602</v>
      </c>
      <c r="AY76" s="2">
        <v>0.1</v>
      </c>
      <c r="AZ76" s="2">
        <v>0.1</v>
      </c>
      <c r="BA76" s="349">
        <f>AVERAGE(65%,74%,61%,64%)</f>
        <v>0.66</v>
      </c>
      <c r="BB76" s="349">
        <f>AVERAGE(76%,82%,73%,69%)</f>
        <v>0.75</v>
      </c>
      <c r="BC76" s="283">
        <f>AVERAGE(90%,87%)</f>
        <v>0.88500000000000001</v>
      </c>
      <c r="BD76" s="283">
        <f>AVERAGE(92%,90%)</f>
        <v>0.91</v>
      </c>
      <c r="BE76" s="130" t="s">
        <v>12910</v>
      </c>
      <c r="BH76" s="574" t="s">
        <v>1643</v>
      </c>
      <c r="BI76" s="575" t="s">
        <v>1644</v>
      </c>
      <c r="BJ76" s="575" t="s">
        <v>1645</v>
      </c>
    </row>
    <row r="77" spans="1:68">
      <c r="A77" s="94" t="s">
        <v>425</v>
      </c>
      <c r="G77" t="s">
        <v>449</v>
      </c>
      <c r="H77" t="s">
        <v>458</v>
      </c>
      <c r="I77" s="95"/>
      <c r="M77" s="2" t="s">
        <v>12889</v>
      </c>
      <c r="Q77" s="2" t="s">
        <v>748</v>
      </c>
      <c r="AB77" s="318"/>
      <c r="AC77" s="318"/>
      <c r="AD77" s="318"/>
      <c r="AE77" s="319"/>
      <c r="AF77" s="1790"/>
      <c r="AG77" s="2" t="s">
        <v>2348</v>
      </c>
      <c r="AH77" s="2" t="s">
        <v>2982</v>
      </c>
      <c r="AI77" s="2">
        <v>0.9</v>
      </c>
      <c r="AJ77" s="2">
        <v>0.74199999999999999</v>
      </c>
      <c r="AK77" s="2">
        <v>0.81399999999999995</v>
      </c>
      <c r="AL77" s="2">
        <v>2.91</v>
      </c>
      <c r="AM77" s="2">
        <v>0.78600000000000003</v>
      </c>
      <c r="AN77" s="2">
        <v>1</v>
      </c>
      <c r="AO77" s="2">
        <v>0.99</v>
      </c>
      <c r="AX77" s="2" t="s">
        <v>1511</v>
      </c>
      <c r="AY77" s="2">
        <v>0.6</v>
      </c>
      <c r="AZ77" s="2">
        <v>0.6</v>
      </c>
      <c r="BA77" s="349">
        <f>AVERAGE(78%,85%,83%,76%)</f>
        <v>0.80499999999999994</v>
      </c>
      <c r="BB77" s="349">
        <f>AVERAGE(80%,85%,78%,74%)</f>
        <v>0.79249999999999998</v>
      </c>
      <c r="BC77" s="283">
        <f>AVERAGE(94%,94%)</f>
        <v>0.94</v>
      </c>
      <c r="BD77" s="283">
        <f>AVERAGE(94%,92%)</f>
        <v>0.92999999999999994</v>
      </c>
      <c r="BH77" s="576">
        <v>10.999999000000001</v>
      </c>
      <c r="BI77" s="577">
        <v>0</v>
      </c>
      <c r="BJ77" s="577">
        <v>0</v>
      </c>
    </row>
    <row r="78" spans="1:68">
      <c r="A78" s="94" t="s">
        <v>426</v>
      </c>
      <c r="G78" t="s">
        <v>450</v>
      </c>
      <c r="H78" t="s">
        <v>459</v>
      </c>
      <c r="I78" s="95"/>
      <c r="M78" s="2" t="s">
        <v>12890</v>
      </c>
      <c r="Q78" s="2" t="s">
        <v>749</v>
      </c>
      <c r="AB78" s="318"/>
      <c r="AC78" s="322"/>
      <c r="AD78" s="322"/>
      <c r="AE78" s="319"/>
      <c r="AF78" s="1790"/>
      <c r="AG78" s="2" t="s">
        <v>2348</v>
      </c>
      <c r="AH78" s="2" t="s">
        <v>2349</v>
      </c>
      <c r="AI78" s="2">
        <v>0.9</v>
      </c>
      <c r="AJ78" s="2">
        <v>0.74199999999999999</v>
      </c>
      <c r="AK78" s="2">
        <v>0.81399999999999995</v>
      </c>
      <c r="AL78" s="2">
        <v>2.91</v>
      </c>
      <c r="AM78" s="2">
        <v>0.78600000000000003</v>
      </c>
      <c r="AN78" s="2">
        <v>1</v>
      </c>
      <c r="AO78" s="2">
        <v>0.99</v>
      </c>
      <c r="AX78" s="2" t="s">
        <v>1512</v>
      </c>
      <c r="AY78" s="2">
        <v>0.63</v>
      </c>
      <c r="AZ78" s="2">
        <v>0.6</v>
      </c>
      <c r="BA78" s="349">
        <f>AVERAGE(78%,85%,83%,76%)</f>
        <v>0.80499999999999994</v>
      </c>
      <c r="BB78" s="349">
        <f>AVERAGE(80%,85%,78%,74%)</f>
        <v>0.79249999999999998</v>
      </c>
      <c r="BC78" s="283">
        <f>AVERAGE(94%,94%)</f>
        <v>0.94</v>
      </c>
      <c r="BD78" s="283">
        <f>AVERAGE(94%,92%)</f>
        <v>0.92999999999999994</v>
      </c>
      <c r="BH78" s="576">
        <v>12.999999000000001</v>
      </c>
      <c r="BI78" s="577">
        <v>11</v>
      </c>
      <c r="BJ78" s="577">
        <v>11</v>
      </c>
      <c r="BP78" s="130"/>
    </row>
    <row r="79" spans="1:68">
      <c r="A79" s="94" t="s">
        <v>427</v>
      </c>
      <c r="C79" s="56" t="s">
        <v>912</v>
      </c>
      <c r="D79" s="56" t="s">
        <v>913</v>
      </c>
      <c r="E79" s="436" t="s">
        <v>916</v>
      </c>
      <c r="G79" t="s">
        <v>451</v>
      </c>
      <c r="H79" t="s">
        <v>460</v>
      </c>
      <c r="I79" s="95"/>
      <c r="Q79" s="2" t="s">
        <v>693</v>
      </c>
      <c r="AB79" s="318"/>
      <c r="AC79" s="322"/>
      <c r="AD79" s="322"/>
      <c r="AE79" s="319"/>
      <c r="AF79" s="1790"/>
      <c r="AG79" s="2" t="s">
        <v>2350</v>
      </c>
      <c r="AH79" s="2" t="s">
        <v>2351</v>
      </c>
      <c r="AI79" s="2">
        <v>0.9</v>
      </c>
      <c r="AJ79" s="2">
        <v>0.80200000000000005</v>
      </c>
      <c r="AK79" s="2">
        <v>0.80500000000000005</v>
      </c>
      <c r="AL79" s="2">
        <v>2.91</v>
      </c>
      <c r="AM79" s="2">
        <v>0.78600000000000003</v>
      </c>
      <c r="AN79" s="2">
        <v>1</v>
      </c>
      <c r="AO79" s="2">
        <v>0.96</v>
      </c>
      <c r="AX79" s="2" t="s">
        <v>1513</v>
      </c>
      <c r="AY79" s="100">
        <v>0.3</v>
      </c>
      <c r="AZ79" s="100">
        <v>0.3</v>
      </c>
      <c r="BA79" s="349">
        <f>AVERAGE(78%,85%,83%,76%)</f>
        <v>0.80499999999999994</v>
      </c>
      <c r="BB79" s="349">
        <f>AVERAGE(80%,85%,78%,74%)</f>
        <v>0.79249999999999998</v>
      </c>
      <c r="BC79" s="283">
        <f>AVERAGE(94%,94%)</f>
        <v>0.94</v>
      </c>
      <c r="BD79" s="283">
        <f>AVERAGE(94%,92%)</f>
        <v>0.92999999999999994</v>
      </c>
      <c r="BH79" s="94">
        <v>16.999998999999999</v>
      </c>
      <c r="BI79" s="577">
        <v>13</v>
      </c>
      <c r="BJ79" s="577">
        <v>13</v>
      </c>
      <c r="BP79" s="130"/>
    </row>
    <row r="80" spans="1:68">
      <c r="A80" s="94" t="s">
        <v>428</v>
      </c>
      <c r="C80" s="2" t="s">
        <v>385</v>
      </c>
      <c r="D80" s="2" t="s">
        <v>914</v>
      </c>
      <c r="H80" t="s">
        <v>461</v>
      </c>
      <c r="I80" s="95"/>
      <c r="M80" s="1196" t="s">
        <v>12892</v>
      </c>
      <c r="Q80" s="2" t="s">
        <v>481</v>
      </c>
      <c r="AB80" s="321"/>
      <c r="AC80" s="318"/>
      <c r="AD80" s="318"/>
      <c r="AE80" s="319"/>
      <c r="AF80" s="1790"/>
      <c r="AG80" s="2" t="s">
        <v>2346</v>
      </c>
      <c r="AH80" s="2" t="s">
        <v>3410</v>
      </c>
      <c r="AI80" s="2">
        <v>0.9</v>
      </c>
      <c r="AJ80" s="2">
        <v>0.76700000000000002</v>
      </c>
      <c r="AK80" s="2">
        <v>0.79800000000000004</v>
      </c>
      <c r="AL80" s="2">
        <v>2.91</v>
      </c>
      <c r="AM80" s="2">
        <v>0.78600000000000003</v>
      </c>
      <c r="AN80" s="2">
        <v>1</v>
      </c>
      <c r="AO80" s="2">
        <v>1</v>
      </c>
      <c r="AX80" s="2" t="s">
        <v>1597</v>
      </c>
      <c r="AY80" s="2">
        <v>0.6</v>
      </c>
      <c r="AZ80" s="2">
        <v>0.6</v>
      </c>
      <c r="BA80" s="349">
        <f>AVERAGE(83%,88%,87%,81%)</f>
        <v>0.84750000000000003</v>
      </c>
      <c r="BB80" s="349">
        <f>AVERAGE(94%,96%,94%,93%)</f>
        <v>0.9425</v>
      </c>
      <c r="BC80" s="283">
        <f>AVERAGE(95%,95%)</f>
        <v>0.95</v>
      </c>
      <c r="BD80" s="283">
        <f>AVERAGE(98%,98%)</f>
        <v>0.98</v>
      </c>
      <c r="BH80" s="94">
        <v>18.999998999999999</v>
      </c>
      <c r="BI80" s="95">
        <v>17</v>
      </c>
      <c r="BJ80" s="577">
        <v>17</v>
      </c>
    </row>
    <row r="81" spans="1:68">
      <c r="A81" s="94" t="s">
        <v>429</v>
      </c>
      <c r="C81" s="2" t="s">
        <v>386</v>
      </c>
      <c r="D81" s="2" t="s">
        <v>914</v>
      </c>
      <c r="H81" t="s">
        <v>462</v>
      </c>
      <c r="I81" s="95"/>
      <c r="M81" s="2" t="s">
        <v>12884</v>
      </c>
      <c r="Q81" s="2" t="s">
        <v>1391</v>
      </c>
      <c r="AB81" s="321"/>
      <c r="AC81" s="318"/>
      <c r="AD81" s="318"/>
      <c r="AE81" s="319"/>
      <c r="AF81" s="1790"/>
      <c r="AG81" s="2" t="s">
        <v>2352</v>
      </c>
      <c r="AH81" s="2" t="s">
        <v>2353</v>
      </c>
      <c r="AI81" s="2">
        <v>1</v>
      </c>
      <c r="AJ81" s="2">
        <v>2.6739999999999999</v>
      </c>
      <c r="AK81" s="2">
        <v>0.19800000000000001</v>
      </c>
      <c r="AL81" s="2">
        <v>8.51</v>
      </c>
      <c r="AM81" s="2">
        <v>0.36099999999999999</v>
      </c>
      <c r="AN81" s="2">
        <v>1</v>
      </c>
      <c r="AO81" s="2">
        <v>1</v>
      </c>
      <c r="AX81" s="2" t="s">
        <v>1598</v>
      </c>
      <c r="AY81" s="2">
        <v>0.5</v>
      </c>
      <c r="AZ81" s="2">
        <v>0.5</v>
      </c>
      <c r="BA81" s="349">
        <f>AVERAGE(83%,88%,87%,81%)</f>
        <v>0.84750000000000003</v>
      </c>
      <c r="BB81" s="349">
        <f>AVERAGE(94%,96%,94%,93%)</f>
        <v>0.9425</v>
      </c>
      <c r="BC81" s="283">
        <f>AVERAGE(95%,95%)</f>
        <v>0.95</v>
      </c>
      <c r="BD81" s="283">
        <f>AVERAGE(98%,98%)</f>
        <v>0.98</v>
      </c>
      <c r="BH81" s="94">
        <v>20.999998999999999</v>
      </c>
      <c r="BI81" s="95">
        <v>19</v>
      </c>
      <c r="BJ81" s="577">
        <v>19</v>
      </c>
      <c r="BP81" s="130"/>
    </row>
    <row r="82" spans="1:68" ht="15" thickBot="1">
      <c r="A82" t="s">
        <v>430</v>
      </c>
      <c r="C82" s="2" t="s">
        <v>387</v>
      </c>
      <c r="D82" s="2" t="s">
        <v>914</v>
      </c>
      <c r="H82" t="s">
        <v>463</v>
      </c>
      <c r="M82" s="2" t="s">
        <v>12893</v>
      </c>
      <c r="Q82" s="282" t="s">
        <v>612</v>
      </c>
      <c r="AB82" s="323"/>
      <c r="AC82" s="318"/>
      <c r="AD82" s="318"/>
      <c r="AE82" s="319"/>
      <c r="AF82" s="1790"/>
      <c r="AG82" s="2" t="s">
        <v>2352</v>
      </c>
      <c r="AH82" s="2" t="s">
        <v>2354</v>
      </c>
      <c r="AI82" s="2">
        <v>1</v>
      </c>
      <c r="AJ82" s="2">
        <v>2.6739999999999999</v>
      </c>
      <c r="AK82" s="2">
        <v>0.19800000000000001</v>
      </c>
      <c r="AL82" s="2">
        <v>8.51</v>
      </c>
      <c r="AM82" s="2">
        <v>0.36099999999999999</v>
      </c>
      <c r="AN82" s="2">
        <v>1</v>
      </c>
      <c r="AO82" s="2">
        <v>1</v>
      </c>
      <c r="AX82" s="2" t="s">
        <v>1496</v>
      </c>
      <c r="AY82" s="2">
        <v>0.2</v>
      </c>
      <c r="AZ82" s="2">
        <v>0.2</v>
      </c>
      <c r="BA82" s="2"/>
      <c r="BB82" s="2"/>
      <c r="BC82" s="2"/>
      <c r="BD82" s="2"/>
      <c r="BH82" s="94">
        <v>24.999998999999999</v>
      </c>
      <c r="BI82" s="95">
        <v>21</v>
      </c>
      <c r="BJ82" s="577">
        <v>21</v>
      </c>
    </row>
    <row r="83" spans="1:68">
      <c r="C83" s="2" t="s">
        <v>388</v>
      </c>
      <c r="D83" s="2" t="s">
        <v>914</v>
      </c>
      <c r="M83" s="2" t="s">
        <v>12894</v>
      </c>
      <c r="AB83" s="318"/>
      <c r="AC83" s="318"/>
      <c r="AD83" s="318"/>
      <c r="AE83" s="319"/>
      <c r="AF83" s="1790"/>
      <c r="AG83" s="2" t="s">
        <v>2355</v>
      </c>
      <c r="AH83" s="2" t="s">
        <v>2356</v>
      </c>
      <c r="AI83" s="2">
        <v>0.9</v>
      </c>
      <c r="AJ83" s="2">
        <v>2.673</v>
      </c>
      <c r="AK83" s="2">
        <v>0.21</v>
      </c>
      <c r="AL83" s="2">
        <v>8.67</v>
      </c>
      <c r="AM83" s="2">
        <v>0.35299999999999998</v>
      </c>
      <c r="AN83" s="2">
        <v>1</v>
      </c>
      <c r="AO83" s="2">
        <v>0.99</v>
      </c>
      <c r="BH83" s="94">
        <v>26.999998999999999</v>
      </c>
      <c r="BI83" s="95">
        <v>25</v>
      </c>
      <c r="BJ83" s="577">
        <v>25</v>
      </c>
    </row>
    <row r="84" spans="1:68">
      <c r="A84" s="56" t="s">
        <v>309</v>
      </c>
      <c r="C84" s="2" t="s">
        <v>389</v>
      </c>
      <c r="D84" s="2" t="s">
        <v>914</v>
      </c>
      <c r="O84" s="110" t="s">
        <v>14683</v>
      </c>
      <c r="Q84" s="110" t="s">
        <v>2630</v>
      </c>
      <c r="AB84" s="318"/>
      <c r="AC84" s="318"/>
      <c r="AD84" s="318"/>
      <c r="AE84" s="319"/>
      <c r="AF84" s="1790"/>
      <c r="AG84" s="2" t="s">
        <v>2355</v>
      </c>
      <c r="AH84" s="2" t="s">
        <v>3263</v>
      </c>
      <c r="AI84" s="2">
        <v>0.9</v>
      </c>
      <c r="AJ84" s="2">
        <v>2.673</v>
      </c>
      <c r="AK84" s="2">
        <v>0.21</v>
      </c>
      <c r="AL84" s="2">
        <v>8.67</v>
      </c>
      <c r="AM84" s="2">
        <v>0.35299999999999998</v>
      </c>
      <c r="AN84" s="2">
        <v>1</v>
      </c>
      <c r="AO84" s="2">
        <v>0.99</v>
      </c>
      <c r="AX84" s="130" t="s">
        <v>12902</v>
      </c>
      <c r="BC84" s="130" t="s">
        <v>12902</v>
      </c>
      <c r="BH84" s="94">
        <v>1000000</v>
      </c>
      <c r="BI84" s="95">
        <v>27</v>
      </c>
      <c r="BJ84" s="577">
        <v>27</v>
      </c>
    </row>
    <row r="85" spans="1:68">
      <c r="A85" s="112">
        <v>1</v>
      </c>
      <c r="C85" s="2" t="s">
        <v>390</v>
      </c>
      <c r="D85" s="2" t="s">
        <v>914</v>
      </c>
      <c r="M85" s="1196" t="s">
        <v>91</v>
      </c>
      <c r="O85" s="2" t="s">
        <v>1332</v>
      </c>
      <c r="Q85" s="2" t="s">
        <v>2631</v>
      </c>
      <c r="AB85" s="318"/>
      <c r="AC85" s="318"/>
      <c r="AD85" s="318"/>
      <c r="AE85" s="319"/>
      <c r="AF85" s="1790"/>
      <c r="AG85" s="2" t="s">
        <v>2355</v>
      </c>
      <c r="AH85" s="2" t="s">
        <v>3264</v>
      </c>
      <c r="AI85" s="2">
        <v>0.9</v>
      </c>
      <c r="AJ85" s="2">
        <v>2.673</v>
      </c>
      <c r="AK85" s="2">
        <v>0.21</v>
      </c>
      <c r="AL85" s="2">
        <v>8.67</v>
      </c>
      <c r="AM85" s="2">
        <v>0.35299999999999998</v>
      </c>
      <c r="AN85" s="2">
        <v>1</v>
      </c>
      <c r="AO85" s="2">
        <v>0.99</v>
      </c>
      <c r="AX85" s="1752" t="s">
        <v>1537</v>
      </c>
      <c r="AY85" s="1752" t="s">
        <v>1532</v>
      </c>
      <c r="AZ85" s="1752" t="s">
        <v>1533</v>
      </c>
      <c r="BA85" s="1754" t="s">
        <v>1534</v>
      </c>
      <c r="BC85" s="1796" t="s">
        <v>1619</v>
      </c>
      <c r="BD85" s="1797"/>
      <c r="BH85" s="94">
        <v>37.999999000000003</v>
      </c>
      <c r="BI85">
        <v>30</v>
      </c>
      <c r="BJ85" s="95">
        <v>30</v>
      </c>
    </row>
    <row r="86" spans="1:68">
      <c r="A86" s="112">
        <v>2</v>
      </c>
      <c r="C86" s="2" t="s">
        <v>391</v>
      </c>
      <c r="D86" s="2" t="s">
        <v>914</v>
      </c>
      <c r="M86" s="2" t="s">
        <v>12884</v>
      </c>
      <c r="O86" s="2" t="s">
        <v>3123</v>
      </c>
      <c r="Q86" s="2" t="s">
        <v>2632</v>
      </c>
      <c r="AB86" s="318"/>
      <c r="AC86" s="318"/>
      <c r="AD86" s="318"/>
      <c r="AE86" s="319"/>
      <c r="AF86" s="1790"/>
      <c r="AG86" s="2" t="s">
        <v>2355</v>
      </c>
      <c r="AH86" s="2" t="s">
        <v>3411</v>
      </c>
      <c r="AI86" s="2">
        <v>0.9</v>
      </c>
      <c r="AJ86" s="2">
        <v>2.673</v>
      </c>
      <c r="AK86" s="2">
        <v>0.21</v>
      </c>
      <c r="AL86" s="2">
        <v>8.67</v>
      </c>
      <c r="AM86" s="2">
        <v>0.35299999999999998</v>
      </c>
      <c r="AN86" s="2">
        <v>1</v>
      </c>
      <c r="AO86" s="2">
        <v>0.99</v>
      </c>
      <c r="AX86" s="1753" t="s">
        <v>1536</v>
      </c>
      <c r="AY86" s="1753" t="s">
        <v>1532</v>
      </c>
      <c r="AZ86" s="1753" t="s">
        <v>1533</v>
      </c>
      <c r="BA86" s="1755" t="s">
        <v>1534</v>
      </c>
      <c r="BC86" s="94" t="s">
        <v>1621</v>
      </c>
      <c r="BD86" s="95">
        <v>19</v>
      </c>
      <c r="BH86" s="94">
        <v>48.999999000000003</v>
      </c>
      <c r="BI86">
        <v>38</v>
      </c>
      <c r="BJ86" s="95">
        <v>38</v>
      </c>
    </row>
    <row r="87" spans="1:68">
      <c r="A87" s="112">
        <v>3</v>
      </c>
      <c r="C87" s="2" t="s">
        <v>3216</v>
      </c>
      <c r="D87" s="2" t="s">
        <v>914</v>
      </c>
      <c r="M87" s="2" t="s">
        <v>12895</v>
      </c>
      <c r="O87" s="2" t="s">
        <v>282</v>
      </c>
      <c r="AB87" s="318"/>
      <c r="AC87" s="318"/>
      <c r="AD87" s="318"/>
      <c r="AE87" s="319"/>
      <c r="AF87" s="1790"/>
      <c r="AG87" s="795" t="s">
        <v>2635</v>
      </c>
      <c r="AH87" s="2" t="s">
        <v>2636</v>
      </c>
      <c r="AI87" s="2">
        <v>1</v>
      </c>
      <c r="AJ87" s="2">
        <v>-3.5979999999999999</v>
      </c>
      <c r="AK87" s="2">
        <v>2.11</v>
      </c>
      <c r="AL87" s="2">
        <v>18.850000000000001</v>
      </c>
      <c r="AM87" s="2">
        <v>-0.246</v>
      </c>
      <c r="AN87" s="2">
        <v>1</v>
      </c>
      <c r="AO87" s="2">
        <v>0.99</v>
      </c>
      <c r="AX87" s="2" t="s">
        <v>1630</v>
      </c>
      <c r="AY87" s="2">
        <v>2.2999999999999998</v>
      </c>
      <c r="AZ87" s="2">
        <v>4.0000000000000001E-3</v>
      </c>
      <c r="BA87" s="349">
        <v>1.7</v>
      </c>
      <c r="BC87" s="96" t="s">
        <v>1622</v>
      </c>
      <c r="BD87" s="97">
        <v>0.9</v>
      </c>
      <c r="BE87" s="584"/>
      <c r="BH87" s="94">
        <v>59.999999000000003</v>
      </c>
      <c r="BI87">
        <v>49</v>
      </c>
      <c r="BJ87" s="95">
        <v>49</v>
      </c>
    </row>
    <row r="88" spans="1:68">
      <c r="A88" s="112">
        <v>4</v>
      </c>
      <c r="C88" s="2" t="s">
        <v>3217</v>
      </c>
      <c r="D88" s="632" t="s">
        <v>915</v>
      </c>
      <c r="O88" s="2" t="s">
        <v>14684</v>
      </c>
      <c r="AB88" s="318"/>
      <c r="AC88" s="318"/>
      <c r="AD88" s="318"/>
      <c r="AE88" s="319"/>
      <c r="AF88" s="1790"/>
      <c r="AG88" s="795" t="s">
        <v>2635</v>
      </c>
      <c r="AH88" s="2" t="s">
        <v>2637</v>
      </c>
      <c r="AI88" s="2">
        <v>1</v>
      </c>
      <c r="AJ88" s="2">
        <v>-3.5979999999999999</v>
      </c>
      <c r="AK88" s="2">
        <v>2.11</v>
      </c>
      <c r="AL88" s="2">
        <v>18.850000000000001</v>
      </c>
      <c r="AM88" s="2">
        <v>-0.246</v>
      </c>
      <c r="AN88" s="2">
        <v>1</v>
      </c>
      <c r="AO88" s="2">
        <v>0.99</v>
      </c>
      <c r="AX88" s="2" t="s">
        <v>1306</v>
      </c>
      <c r="AY88" s="2">
        <v>21</v>
      </c>
      <c r="AZ88" s="2">
        <v>3.0000000000000001E-3</v>
      </c>
      <c r="BA88" s="349">
        <v>0</v>
      </c>
      <c r="BH88" s="96">
        <v>1000000</v>
      </c>
      <c r="BI88" s="85">
        <v>60</v>
      </c>
      <c r="BJ88" s="97">
        <v>60</v>
      </c>
      <c r="BP88" s="130"/>
    </row>
    <row r="89" spans="1:68">
      <c r="A89" s="112">
        <v>5</v>
      </c>
      <c r="C89" s="2" t="s">
        <v>3218</v>
      </c>
      <c r="D89" s="632" t="s">
        <v>915</v>
      </c>
      <c r="Q89" s="110" t="s">
        <v>2252</v>
      </c>
      <c r="AB89" s="318"/>
      <c r="AC89" s="318"/>
      <c r="AD89" s="318"/>
      <c r="AE89" s="319"/>
      <c r="AF89" s="1790"/>
      <c r="AG89" s="2" t="s">
        <v>2638</v>
      </c>
      <c r="AH89" s="2" t="s">
        <v>2639</v>
      </c>
      <c r="AI89" s="2">
        <v>0.9</v>
      </c>
      <c r="AJ89" s="2">
        <v>-3.4359999999999999</v>
      </c>
      <c r="AK89" s="2">
        <v>2.0640000000000001</v>
      </c>
      <c r="AL89" s="2">
        <v>16.95</v>
      </c>
      <c r="AM89" s="2">
        <v>-0.122</v>
      </c>
      <c r="AN89" s="2">
        <v>1</v>
      </c>
      <c r="AO89" s="2">
        <v>0.98</v>
      </c>
      <c r="AX89" s="2" t="s">
        <v>1535</v>
      </c>
      <c r="AY89" s="2">
        <v>39.799999999999997</v>
      </c>
      <c r="AZ89" s="2">
        <v>4.0000000000000001E-3</v>
      </c>
      <c r="BA89" s="349">
        <v>0</v>
      </c>
    </row>
    <row r="90" spans="1:68">
      <c r="A90" s="112">
        <v>6</v>
      </c>
      <c r="C90" s="2" t="s">
        <v>392</v>
      </c>
      <c r="D90" s="2" t="s">
        <v>914</v>
      </c>
      <c r="Q90" s="2" t="s">
        <v>1332</v>
      </c>
      <c r="AB90" s="318"/>
      <c r="AC90" s="318"/>
      <c r="AD90" s="318"/>
      <c r="AE90" s="319"/>
      <c r="AF90" s="1790"/>
      <c r="AG90" s="795"/>
      <c r="AH90" s="2"/>
      <c r="AI90" s="2"/>
      <c r="AJ90" s="2"/>
      <c r="AK90" s="2"/>
      <c r="AL90" s="2"/>
      <c r="AM90" s="2"/>
      <c r="AN90" s="2"/>
      <c r="AO90" s="2"/>
      <c r="AX90" s="2" t="s">
        <v>2028</v>
      </c>
      <c r="AY90" s="2">
        <v>0.8</v>
      </c>
      <c r="AZ90" s="2">
        <v>0</v>
      </c>
      <c r="BA90" s="349">
        <v>1.7</v>
      </c>
    </row>
    <row r="91" spans="1:68">
      <c r="A91" s="112">
        <v>7</v>
      </c>
      <c r="C91" s="2" t="s">
        <v>431</v>
      </c>
      <c r="D91" s="2" t="s">
        <v>914</v>
      </c>
      <c r="Q91" s="287" t="s">
        <v>1207</v>
      </c>
      <c r="AB91" s="318"/>
      <c r="AC91" s="318"/>
      <c r="AD91" s="318"/>
      <c r="AE91" s="319"/>
      <c r="AF91" s="1790"/>
      <c r="AG91" s="2" t="s">
        <v>2638</v>
      </c>
      <c r="AH91" s="2" t="s">
        <v>3265</v>
      </c>
      <c r="AI91" s="2">
        <v>0.9</v>
      </c>
      <c r="AJ91" s="2">
        <v>-3.4359999999999999</v>
      </c>
      <c r="AK91" s="2">
        <v>2.0640000000000001</v>
      </c>
      <c r="AL91" s="2">
        <v>16.95</v>
      </c>
      <c r="AM91" s="2">
        <v>-0.122</v>
      </c>
      <c r="AN91" s="2">
        <v>1</v>
      </c>
      <c r="AO91" s="2">
        <v>0.98</v>
      </c>
      <c r="AX91" s="2" t="s">
        <v>1003</v>
      </c>
      <c r="AY91" s="2">
        <v>38.4</v>
      </c>
      <c r="AZ91" s="2">
        <v>4.0000000000000001E-3</v>
      </c>
      <c r="BA91" s="349">
        <v>0</v>
      </c>
    </row>
    <row r="92" spans="1:68">
      <c r="A92" s="112">
        <v>8</v>
      </c>
      <c r="C92" s="2" t="s">
        <v>394</v>
      </c>
      <c r="D92" s="2" t="s">
        <v>914</v>
      </c>
      <c r="Q92" s="287" t="s">
        <v>626</v>
      </c>
      <c r="AB92" s="318"/>
      <c r="AC92" s="318"/>
      <c r="AD92" s="318"/>
      <c r="AE92" s="319"/>
      <c r="AF92" s="1790"/>
      <c r="AG92" s="2" t="s">
        <v>2638</v>
      </c>
      <c r="AH92" s="2" t="s">
        <v>3266</v>
      </c>
      <c r="AI92" s="2">
        <v>0.9</v>
      </c>
      <c r="AJ92" s="2">
        <v>-3.4359999999999999</v>
      </c>
      <c r="AK92" s="2">
        <v>2.0640000000000001</v>
      </c>
      <c r="AL92" s="2">
        <v>16.95</v>
      </c>
      <c r="AM92" s="2">
        <v>-0.122</v>
      </c>
      <c r="AN92" s="2">
        <v>1</v>
      </c>
      <c r="AO92" s="2">
        <v>0.98</v>
      </c>
    </row>
    <row r="93" spans="1:68">
      <c r="A93" s="112"/>
      <c r="C93" s="2"/>
      <c r="D93" s="2"/>
      <c r="Q93" s="287" t="s">
        <v>2406</v>
      </c>
      <c r="AB93" s="318"/>
      <c r="AC93" s="318"/>
      <c r="AD93" s="318"/>
      <c r="AE93" s="319"/>
      <c r="AF93" s="1314"/>
      <c r="AG93" s="2" t="s">
        <v>2638</v>
      </c>
      <c r="AH93" s="2" t="s">
        <v>3409</v>
      </c>
      <c r="AI93" s="2">
        <v>0.9</v>
      </c>
      <c r="AJ93" s="2">
        <v>-3.4359999999999999</v>
      </c>
      <c r="AK93" s="2">
        <v>2.0640000000000001</v>
      </c>
      <c r="AL93" s="2">
        <v>16.95</v>
      </c>
      <c r="AM93" s="2">
        <v>-0.122</v>
      </c>
      <c r="AN93" s="2">
        <v>1</v>
      </c>
      <c r="AO93" s="2">
        <v>0.98</v>
      </c>
    </row>
    <row r="94" spans="1:68">
      <c r="A94" s="112"/>
      <c r="C94" s="2"/>
      <c r="D94" s="2"/>
      <c r="Q94" s="287" t="s">
        <v>2407</v>
      </c>
      <c r="AB94" s="318"/>
      <c r="AC94" s="318"/>
      <c r="AD94" s="318"/>
      <c r="AE94" s="319"/>
      <c r="AF94" s="1314"/>
      <c r="AG94" s="2" t="s">
        <v>2352</v>
      </c>
      <c r="AH94" s="2" t="s">
        <v>13929</v>
      </c>
      <c r="AI94" s="2">
        <v>1</v>
      </c>
      <c r="AJ94" s="2">
        <v>-3.5979999999999999</v>
      </c>
      <c r="AK94" s="2">
        <v>2.11</v>
      </c>
      <c r="AL94" s="2">
        <v>18.850000000000001</v>
      </c>
      <c r="AM94" s="2">
        <v>-0.246</v>
      </c>
      <c r="AN94" s="2">
        <v>1</v>
      </c>
      <c r="AO94" s="2">
        <v>0.99</v>
      </c>
    </row>
    <row r="95" spans="1:68">
      <c r="A95" s="112"/>
      <c r="C95" s="2"/>
      <c r="D95" s="2"/>
      <c r="Q95" s="287" t="s">
        <v>481</v>
      </c>
      <c r="AB95" s="318"/>
      <c r="AC95" s="318"/>
      <c r="AD95" s="318"/>
      <c r="AE95" s="319"/>
      <c r="AF95" s="1314"/>
      <c r="AG95" s="2" t="s">
        <v>2355</v>
      </c>
      <c r="AH95" s="2" t="s">
        <v>13930</v>
      </c>
      <c r="AI95" s="2">
        <v>0.9</v>
      </c>
      <c r="AJ95" s="2">
        <v>2.673</v>
      </c>
      <c r="AK95" s="2">
        <v>0.21</v>
      </c>
      <c r="AL95" s="2">
        <v>8.67</v>
      </c>
      <c r="AM95" s="2">
        <v>0.35299999999999998</v>
      </c>
      <c r="AN95" s="2">
        <v>1</v>
      </c>
      <c r="AO95" s="2">
        <v>0.99</v>
      </c>
    </row>
    <row r="96" spans="1:68" ht="15" thickBot="1">
      <c r="A96" s="112"/>
      <c r="C96" s="2"/>
      <c r="D96" s="2"/>
      <c r="Q96" s="287" t="s">
        <v>312</v>
      </c>
      <c r="AB96" s="318"/>
      <c r="AC96" s="318"/>
      <c r="AD96" s="318"/>
      <c r="AE96" s="319"/>
      <c r="AF96" s="1314"/>
      <c r="AG96" s="795" t="s">
        <v>2635</v>
      </c>
      <c r="AH96" s="2" t="s">
        <v>13931</v>
      </c>
      <c r="AI96" s="2">
        <v>1</v>
      </c>
      <c r="AJ96" s="2">
        <v>-3.5979999999999999</v>
      </c>
      <c r="AK96" s="2">
        <v>2.11</v>
      </c>
      <c r="AL96" s="2">
        <v>18.850000000000001</v>
      </c>
      <c r="AM96" s="2">
        <v>-0.246</v>
      </c>
      <c r="AN96" s="2">
        <v>1</v>
      </c>
      <c r="AO96" s="2">
        <v>0.99</v>
      </c>
    </row>
    <row r="97" spans="1:62" ht="58">
      <c r="A97" s="112">
        <v>9</v>
      </c>
      <c r="C97" s="2" t="s">
        <v>432</v>
      </c>
      <c r="D97" s="2" t="s">
        <v>915</v>
      </c>
      <c r="Q97" s="287" t="s">
        <v>1391</v>
      </c>
      <c r="AB97" s="318"/>
      <c r="AC97" s="318"/>
      <c r="AD97" s="318"/>
      <c r="AE97" s="319"/>
      <c r="AF97" s="1036" t="s">
        <v>2387</v>
      </c>
      <c r="AG97" s="2" t="s">
        <v>2638</v>
      </c>
      <c r="AH97" s="2" t="s">
        <v>13932</v>
      </c>
      <c r="AI97" s="2">
        <v>0.9</v>
      </c>
      <c r="AJ97" s="2">
        <v>-3.4359999999999999</v>
      </c>
      <c r="AK97" s="2">
        <v>2.0640000000000001</v>
      </c>
      <c r="AL97" s="2">
        <v>16.95</v>
      </c>
      <c r="AM97" s="2">
        <v>-0.122</v>
      </c>
      <c r="AN97" s="2">
        <v>1</v>
      </c>
      <c r="AO97" s="2">
        <v>0.98</v>
      </c>
      <c r="BH97" s="1128" t="s">
        <v>12805</v>
      </c>
      <c r="BJ97" s="1128" t="s">
        <v>12806</v>
      </c>
    </row>
    <row r="98" spans="1:62">
      <c r="A98" s="112">
        <v>10</v>
      </c>
      <c r="C98" s="2" t="s">
        <v>393</v>
      </c>
      <c r="D98" s="2" t="s">
        <v>915</v>
      </c>
      <c r="Q98" s="287" t="s">
        <v>612</v>
      </c>
      <c r="AB98" s="318"/>
      <c r="AC98" s="318"/>
      <c r="AD98" s="318"/>
      <c r="AE98" s="319"/>
      <c r="AF98" s="1036"/>
      <c r="AG98" s="795" t="s">
        <v>2357</v>
      </c>
      <c r="AH98" s="2" t="s">
        <v>2358</v>
      </c>
      <c r="AI98" s="2">
        <v>0.7</v>
      </c>
      <c r="AJ98" s="2">
        <v>2.76</v>
      </c>
      <c r="AK98" s="2">
        <v>0.18</v>
      </c>
      <c r="AL98" s="2">
        <v>9.44</v>
      </c>
      <c r="AM98" s="2">
        <v>0.32300000000000001</v>
      </c>
      <c r="AN98" s="2">
        <v>1</v>
      </c>
      <c r="AO98" s="2">
        <v>0.95</v>
      </c>
      <c r="AX98" s="1764" t="s">
        <v>3182</v>
      </c>
      <c r="AY98" s="1764"/>
      <c r="BA98" s="583" t="s">
        <v>1230</v>
      </c>
      <c r="BB98" s="583" t="s">
        <v>1230</v>
      </c>
      <c r="BC98" s="583" t="s">
        <v>1230</v>
      </c>
      <c r="BH98" s="1126" t="s">
        <v>1332</v>
      </c>
      <c r="BJ98" s="1126" t="s">
        <v>1332</v>
      </c>
    </row>
    <row r="99" spans="1:62">
      <c r="A99" s="94"/>
      <c r="C99" s="2" t="s">
        <v>3221</v>
      </c>
      <c r="D99" s="2" t="s">
        <v>915</v>
      </c>
      <c r="AB99" s="318"/>
      <c r="AC99" s="318"/>
      <c r="AD99" s="318"/>
      <c r="AE99" s="319"/>
      <c r="AF99" s="1036"/>
      <c r="AG99" s="795" t="s">
        <v>2357</v>
      </c>
      <c r="AH99" s="2" t="s">
        <v>2359</v>
      </c>
      <c r="AI99" s="2">
        <v>0.7</v>
      </c>
      <c r="AJ99" s="2">
        <v>2.76</v>
      </c>
      <c r="AK99" s="2">
        <v>0.18</v>
      </c>
      <c r="AL99" s="2">
        <v>9.44</v>
      </c>
      <c r="AM99" s="2">
        <v>0.32300000000000001</v>
      </c>
      <c r="AN99" s="2">
        <v>1</v>
      </c>
      <c r="AO99" s="2">
        <v>0.95</v>
      </c>
      <c r="AX99" s="789" t="s">
        <v>3183</v>
      </c>
      <c r="AY99" s="789" t="s">
        <v>307</v>
      </c>
      <c r="BA99" s="609" t="s">
        <v>1703</v>
      </c>
      <c r="BB99" s="1420" t="s">
        <v>1295</v>
      </c>
      <c r="BC99" s="1420" t="s">
        <v>1294</v>
      </c>
      <c r="BH99" s="1126" t="s">
        <v>2769</v>
      </c>
      <c r="BJ99" s="1126" t="s">
        <v>2769</v>
      </c>
    </row>
    <row r="100" spans="1:62">
      <c r="C100" s="2" t="s">
        <v>397</v>
      </c>
      <c r="D100" s="2" t="s">
        <v>914</v>
      </c>
      <c r="AF100" s="1036"/>
      <c r="AG100" s="795" t="s">
        <v>2357</v>
      </c>
      <c r="AH100" s="2" t="s">
        <v>2360</v>
      </c>
      <c r="AI100" s="2">
        <v>0.7</v>
      </c>
      <c r="AJ100" s="2">
        <v>2.76</v>
      </c>
      <c r="AK100" s="2">
        <v>0.18</v>
      </c>
      <c r="AL100" s="2">
        <v>9.44</v>
      </c>
      <c r="AM100" s="2">
        <v>0.32300000000000001</v>
      </c>
      <c r="AN100" s="2">
        <v>1</v>
      </c>
      <c r="AO100" s="2">
        <v>0.95</v>
      </c>
      <c r="AX100" s="2" t="s">
        <v>3206</v>
      </c>
      <c r="AY100" s="1002">
        <v>26.079989999999995</v>
      </c>
      <c r="AZ100" t="s">
        <v>3188</v>
      </c>
      <c r="BH100" s="1126" t="s">
        <v>14185</v>
      </c>
      <c r="BJ100" s="1126" t="s">
        <v>14185</v>
      </c>
    </row>
    <row r="101" spans="1:62">
      <c r="C101" s="2" t="s">
        <v>3222</v>
      </c>
      <c r="D101" s="632" t="s">
        <v>914</v>
      </c>
      <c r="AF101" s="1036"/>
      <c r="AG101" s="1037" t="s">
        <v>2357</v>
      </c>
      <c r="AH101" t="s">
        <v>3413</v>
      </c>
      <c r="AI101" s="2">
        <v>0.7</v>
      </c>
      <c r="AJ101" s="2">
        <v>2.76</v>
      </c>
      <c r="AK101" s="2">
        <v>0.18</v>
      </c>
      <c r="AL101" s="2">
        <v>9.44</v>
      </c>
      <c r="AM101" s="2">
        <v>0.32300000000000001</v>
      </c>
      <c r="AN101" s="2">
        <v>1</v>
      </c>
      <c r="AO101" s="2">
        <v>0.95</v>
      </c>
      <c r="AX101" s="2" t="s">
        <v>3207</v>
      </c>
      <c r="AY101" s="1002">
        <v>7132.3800199999896</v>
      </c>
      <c r="AZ101" t="s">
        <v>3188</v>
      </c>
      <c r="BA101" s="100" t="s">
        <v>3196</v>
      </c>
      <c r="BB101" s="99" t="s">
        <v>13985</v>
      </c>
      <c r="BC101" s="99" t="s">
        <v>13985</v>
      </c>
      <c r="BH101" s="1126" t="s">
        <v>301</v>
      </c>
      <c r="BJ101" s="1126" t="s">
        <v>1207</v>
      </c>
    </row>
    <row r="102" spans="1:62">
      <c r="A102" s="56" t="s">
        <v>309</v>
      </c>
      <c r="C102" s="2" t="s">
        <v>3223</v>
      </c>
      <c r="D102" s="632" t="s">
        <v>914</v>
      </c>
      <c r="AF102" s="1036"/>
      <c r="AG102" s="795" t="s">
        <v>2361</v>
      </c>
      <c r="AH102" s="2" t="s">
        <v>2362</v>
      </c>
      <c r="AI102" s="2">
        <v>0.7</v>
      </c>
      <c r="AJ102" s="2">
        <v>2.7679999999999998</v>
      </c>
      <c r="AK102" s="2">
        <v>0.21</v>
      </c>
      <c r="AL102" s="2">
        <v>9.44</v>
      </c>
      <c r="AM102" s="2">
        <v>0.32300000000000001</v>
      </c>
      <c r="AN102" s="2">
        <v>1</v>
      </c>
      <c r="AO102" s="2">
        <v>0.76</v>
      </c>
      <c r="AX102" s="2" t="s">
        <v>3184</v>
      </c>
      <c r="AY102" s="1003">
        <v>5332.1002396875674</v>
      </c>
      <c r="AZ102" t="s">
        <v>3189</v>
      </c>
      <c r="BA102" s="100" t="s">
        <v>3197</v>
      </c>
      <c r="BB102" s="100" t="s">
        <v>13986</v>
      </c>
      <c r="BC102" s="100" t="s">
        <v>13986</v>
      </c>
      <c r="BH102" s="1126" t="s">
        <v>302</v>
      </c>
      <c r="BJ102" s="1126" t="s">
        <v>626</v>
      </c>
    </row>
    <row r="103" spans="1:62">
      <c r="A103" s="112" t="s">
        <v>144</v>
      </c>
      <c r="C103" s="2" t="s">
        <v>3235</v>
      </c>
      <c r="D103" s="2" t="s">
        <v>914</v>
      </c>
      <c r="AG103" s="795" t="s">
        <v>2640</v>
      </c>
      <c r="AH103" s="2" t="s">
        <v>2641</v>
      </c>
      <c r="AI103" s="2">
        <v>0.7</v>
      </c>
      <c r="AJ103" s="2">
        <v>-3.7930000000000001</v>
      </c>
      <c r="AK103" s="2">
        <v>2.2170000000000001</v>
      </c>
      <c r="AL103" s="2">
        <v>11.6</v>
      </c>
      <c r="AM103" s="2">
        <v>0.19600000000000001</v>
      </c>
      <c r="AN103" s="2">
        <v>1</v>
      </c>
      <c r="AO103" s="2">
        <v>0.86</v>
      </c>
      <c r="AX103" s="2" t="s">
        <v>3185</v>
      </c>
      <c r="AY103" s="2">
        <v>0.64</v>
      </c>
      <c r="BA103" s="101" t="s">
        <v>3198</v>
      </c>
      <c r="BB103" s="100" t="s">
        <v>1704</v>
      </c>
      <c r="BC103" s="100" t="s">
        <v>1704</v>
      </c>
      <c r="BH103" s="1126" t="s">
        <v>300</v>
      </c>
      <c r="BJ103" s="1126" t="s">
        <v>2406</v>
      </c>
    </row>
    <row r="104" spans="1:62">
      <c r="A104" s="112" t="s">
        <v>146</v>
      </c>
      <c r="C104" s="2" t="s">
        <v>3224</v>
      </c>
      <c r="D104" s="2" t="s">
        <v>915</v>
      </c>
      <c r="AF104" s="1036"/>
      <c r="AG104" s="795" t="s">
        <v>2640</v>
      </c>
      <c r="AH104" s="2" t="s">
        <v>2642</v>
      </c>
      <c r="AI104" s="2">
        <v>0.7</v>
      </c>
      <c r="AJ104" s="2">
        <v>-3.7930000000000001</v>
      </c>
      <c r="AK104" s="2">
        <v>2.2170000000000001</v>
      </c>
      <c r="AL104" s="2">
        <v>11.6</v>
      </c>
      <c r="AM104" s="2">
        <v>0.19600000000000001</v>
      </c>
      <c r="AN104" s="2">
        <v>1</v>
      </c>
      <c r="AO104" s="2">
        <v>0.86</v>
      </c>
      <c r="AX104" s="2" t="s">
        <v>3186</v>
      </c>
      <c r="AY104" s="1004">
        <v>0.28299999999999997</v>
      </c>
      <c r="BB104" s="100" t="s">
        <v>13987</v>
      </c>
      <c r="BC104" s="100" t="s">
        <v>13987</v>
      </c>
      <c r="BH104" s="1126" t="s">
        <v>2248</v>
      </c>
      <c r="BJ104" s="1126" t="s">
        <v>2407</v>
      </c>
    </row>
    <row r="105" spans="1:62" ht="15" thickBot="1">
      <c r="A105" s="112" t="s">
        <v>155</v>
      </c>
      <c r="C105" s="2" t="s">
        <v>3236</v>
      </c>
      <c r="D105" s="632" t="s">
        <v>915</v>
      </c>
      <c r="AF105" s="1036"/>
      <c r="AG105" s="795" t="s">
        <v>2640</v>
      </c>
      <c r="AH105" s="2" t="s">
        <v>2643</v>
      </c>
      <c r="AI105" s="2">
        <v>0.7</v>
      </c>
      <c r="AJ105" s="2">
        <v>-3.7930000000000001</v>
      </c>
      <c r="AK105" s="2">
        <v>2.2170000000000001</v>
      </c>
      <c r="AL105" s="2">
        <v>11.6</v>
      </c>
      <c r="AM105" s="2">
        <v>0.19600000000000001</v>
      </c>
      <c r="AN105" s="2">
        <v>1</v>
      </c>
      <c r="AO105" s="2">
        <v>0.86</v>
      </c>
      <c r="AX105" s="2" t="s">
        <v>3187</v>
      </c>
      <c r="AY105" s="1004">
        <v>0.251</v>
      </c>
      <c r="BB105" s="100" t="s">
        <v>13988</v>
      </c>
      <c r="BC105" s="100" t="s">
        <v>13988</v>
      </c>
      <c r="BH105" s="1127" t="s">
        <v>1391</v>
      </c>
      <c r="BJ105" s="1126" t="s">
        <v>481</v>
      </c>
    </row>
    <row r="106" spans="1:62">
      <c r="A106" s="112" t="s">
        <v>2624</v>
      </c>
      <c r="C106" s="2" t="s">
        <v>3225</v>
      </c>
      <c r="D106" s="2" t="s">
        <v>915</v>
      </c>
      <c r="AF106" s="1036"/>
      <c r="AG106" s="795" t="s">
        <v>2640</v>
      </c>
      <c r="AH106" s="2" t="s">
        <v>2644</v>
      </c>
      <c r="AI106" s="2">
        <v>0.7</v>
      </c>
      <c r="AJ106" s="2">
        <v>-3.7930000000000001</v>
      </c>
      <c r="AK106" s="2">
        <v>2.2170000000000001</v>
      </c>
      <c r="AL106" s="2">
        <v>11.6</v>
      </c>
      <c r="AM106" s="2">
        <v>0.19600000000000001</v>
      </c>
      <c r="AN106" s="2">
        <v>1</v>
      </c>
      <c r="AO106" s="2">
        <v>0.86</v>
      </c>
      <c r="AX106" s="2" t="s">
        <v>3190</v>
      </c>
      <c r="AY106" s="1002">
        <v>1</v>
      </c>
      <c r="BB106" s="100" t="s">
        <v>13989</v>
      </c>
      <c r="BC106" s="100" t="s">
        <v>13989</v>
      </c>
      <c r="BJ106" s="1126" t="s">
        <v>312</v>
      </c>
    </row>
    <row r="107" spans="1:62">
      <c r="A107" s="112" t="s">
        <v>174</v>
      </c>
      <c r="C107" s="2" t="s">
        <v>3226</v>
      </c>
      <c r="D107" s="2" t="s">
        <v>915</v>
      </c>
      <c r="Q107" s="110" t="s">
        <v>2253</v>
      </c>
      <c r="AF107" s="1036"/>
      <c r="AG107" s="2" t="s">
        <v>2640</v>
      </c>
      <c r="AH107" s="2" t="s">
        <v>3412</v>
      </c>
      <c r="AI107" s="2">
        <v>0.7</v>
      </c>
      <c r="AJ107" s="2">
        <v>-3.7930000000000001</v>
      </c>
      <c r="AK107" s="2">
        <v>2.2170000000000001</v>
      </c>
      <c r="AL107" s="2">
        <v>11.6</v>
      </c>
      <c r="AM107" s="2">
        <v>0.19600000000000001</v>
      </c>
      <c r="AN107" s="2">
        <v>1</v>
      </c>
      <c r="AO107" s="2">
        <v>0.86</v>
      </c>
      <c r="AX107" s="2" t="s">
        <v>3191</v>
      </c>
      <c r="AY107" s="2">
        <v>0.75</v>
      </c>
      <c r="BB107" s="101" t="s">
        <v>13990</v>
      </c>
      <c r="BC107" s="101" t="s">
        <v>13990</v>
      </c>
      <c r="BJ107" s="1126" t="s">
        <v>1391</v>
      </c>
    </row>
    <row r="108" spans="1:62" ht="15" thickBot="1">
      <c r="A108" s="112" t="s">
        <v>274</v>
      </c>
      <c r="C108" s="2" t="s">
        <v>3227</v>
      </c>
      <c r="D108" s="2" t="s">
        <v>915</v>
      </c>
      <c r="Q108" s="2" t="s">
        <v>1332</v>
      </c>
      <c r="AF108" s="1036"/>
      <c r="AG108" s="795" t="s">
        <v>2363</v>
      </c>
      <c r="AH108" s="2" t="s">
        <v>2364</v>
      </c>
      <c r="AI108" s="2">
        <v>0.6</v>
      </c>
      <c r="AJ108" s="2">
        <f t="shared" ref="AJ108:AO112" si="5">AVERAGE(AJ98,AJ117)</f>
        <v>2.7885</v>
      </c>
      <c r="AK108" s="2">
        <f t="shared" si="5"/>
        <v>0.17099999999999999</v>
      </c>
      <c r="AL108" s="2">
        <f t="shared" si="5"/>
        <v>9.76</v>
      </c>
      <c r="AM108" s="2">
        <f t="shared" si="5"/>
        <v>0.30000000000000004</v>
      </c>
      <c r="AN108" s="2">
        <f t="shared" si="5"/>
        <v>0.995</v>
      </c>
      <c r="AO108" s="2">
        <f t="shared" si="5"/>
        <v>0.90999999999999992</v>
      </c>
      <c r="AX108" s="2" t="s">
        <v>3192</v>
      </c>
      <c r="AY108" s="2">
        <v>0.6</v>
      </c>
      <c r="BJ108" s="1127" t="s">
        <v>612</v>
      </c>
    </row>
    <row r="109" spans="1:62">
      <c r="A109" s="112" t="s">
        <v>275</v>
      </c>
      <c r="C109" s="2" t="s">
        <v>398</v>
      </c>
      <c r="D109" s="2" t="s">
        <v>915</v>
      </c>
      <c r="Q109" s="287" t="s">
        <v>1207</v>
      </c>
      <c r="AF109" s="1036"/>
      <c r="AG109" s="795" t="s">
        <v>2363</v>
      </c>
      <c r="AH109" s="2" t="s">
        <v>2365</v>
      </c>
      <c r="AI109" s="2">
        <v>0.6</v>
      </c>
      <c r="AJ109" s="2">
        <f t="shared" si="5"/>
        <v>2.7885</v>
      </c>
      <c r="AK109" s="2">
        <f t="shared" si="5"/>
        <v>0.17099999999999999</v>
      </c>
      <c r="AL109" s="2">
        <f t="shared" si="5"/>
        <v>9.76</v>
      </c>
      <c r="AM109" s="2">
        <f t="shared" si="5"/>
        <v>0.30000000000000004</v>
      </c>
      <c r="AN109" s="2">
        <f t="shared" si="5"/>
        <v>0.995</v>
      </c>
      <c r="AO109" s="2">
        <f t="shared" si="5"/>
        <v>0.90999999999999992</v>
      </c>
    </row>
    <row r="110" spans="1:62">
      <c r="A110" s="112" t="s">
        <v>276</v>
      </c>
      <c r="C110" s="2" t="s">
        <v>399</v>
      </c>
      <c r="D110" s="2" t="s">
        <v>915</v>
      </c>
      <c r="Q110" s="287" t="s">
        <v>626</v>
      </c>
      <c r="AF110" s="1036"/>
      <c r="AG110" s="795" t="s">
        <v>2363</v>
      </c>
      <c r="AH110" s="2" t="s">
        <v>2366</v>
      </c>
      <c r="AI110" s="2">
        <v>0.6</v>
      </c>
      <c r="AJ110" s="2">
        <f t="shared" si="5"/>
        <v>2.7885</v>
      </c>
      <c r="AK110" s="2">
        <f t="shared" si="5"/>
        <v>0.17099999999999999</v>
      </c>
      <c r="AL110" s="2">
        <f t="shared" si="5"/>
        <v>9.76</v>
      </c>
      <c r="AM110" s="2">
        <f t="shared" si="5"/>
        <v>0.30000000000000004</v>
      </c>
      <c r="AN110" s="2">
        <f t="shared" si="5"/>
        <v>0.995</v>
      </c>
      <c r="AO110" s="2">
        <f t="shared" si="5"/>
        <v>0.90999999999999992</v>
      </c>
    </row>
    <row r="111" spans="1:62">
      <c r="A111" s="112" t="s">
        <v>277</v>
      </c>
      <c r="C111" s="2" t="s">
        <v>3228</v>
      </c>
      <c r="D111" s="2" t="s">
        <v>915</v>
      </c>
      <c r="Q111" s="287" t="s">
        <v>2406</v>
      </c>
      <c r="AF111" s="1036"/>
      <c r="AG111" s="795" t="s">
        <v>2363</v>
      </c>
      <c r="AH111" s="2" t="s">
        <v>3415</v>
      </c>
      <c r="AI111" s="2">
        <v>0.6</v>
      </c>
      <c r="AJ111" s="2">
        <f t="shared" si="5"/>
        <v>2.7885</v>
      </c>
      <c r="AK111" s="2">
        <f t="shared" si="5"/>
        <v>0.17099999999999999</v>
      </c>
      <c r="AL111" s="2">
        <f t="shared" si="5"/>
        <v>9.76</v>
      </c>
      <c r="AM111" s="2">
        <f t="shared" si="5"/>
        <v>0.30000000000000004</v>
      </c>
      <c r="AN111" s="2">
        <f t="shared" si="5"/>
        <v>0.995</v>
      </c>
      <c r="AO111" s="2">
        <f t="shared" si="5"/>
        <v>0.90999999999999992</v>
      </c>
      <c r="AX111" s="110" t="s">
        <v>698</v>
      </c>
      <c r="AY111" s="110" t="s">
        <v>3392</v>
      </c>
    </row>
    <row r="112" spans="1:62">
      <c r="A112" s="112" t="s">
        <v>278</v>
      </c>
      <c r="C112" s="2" t="s">
        <v>3229</v>
      </c>
      <c r="D112" s="2" t="s">
        <v>914</v>
      </c>
      <c r="Q112" s="287" t="s">
        <v>2407</v>
      </c>
      <c r="AF112" s="1036"/>
      <c r="AG112" s="795" t="s">
        <v>2367</v>
      </c>
      <c r="AH112" s="2" t="s">
        <v>2368</v>
      </c>
      <c r="AI112" s="2">
        <v>0.6</v>
      </c>
      <c r="AJ112" s="2">
        <f t="shared" si="5"/>
        <v>2.6369999999999996</v>
      </c>
      <c r="AK112" s="2">
        <f t="shared" si="5"/>
        <v>0.253</v>
      </c>
      <c r="AL112" s="2">
        <f t="shared" si="5"/>
        <v>9.76</v>
      </c>
      <c r="AM112" s="2">
        <f t="shared" si="5"/>
        <v>0.30000000000000004</v>
      </c>
      <c r="AN112" s="2">
        <f t="shared" si="5"/>
        <v>0.995</v>
      </c>
      <c r="AO112" s="2">
        <f t="shared" si="5"/>
        <v>0.65500000000000003</v>
      </c>
      <c r="AX112" s="99" t="s">
        <v>1295</v>
      </c>
      <c r="AY112" s="99">
        <v>7.0000000000000007E-2</v>
      </c>
    </row>
    <row r="113" spans="1:51">
      <c r="C113" s="2" t="s">
        <v>3230</v>
      </c>
      <c r="D113" s="2" t="s">
        <v>914</v>
      </c>
      <c r="Q113" s="287" t="s">
        <v>481</v>
      </c>
      <c r="AF113" s="1036"/>
      <c r="AG113" s="795" t="s">
        <v>2640</v>
      </c>
      <c r="AH113" s="2" t="s">
        <v>2645</v>
      </c>
      <c r="AI113" s="2">
        <v>0.6</v>
      </c>
      <c r="AJ113" s="2">
        <v>-3.7930000000000001</v>
      </c>
      <c r="AK113" s="2">
        <v>2.2170000000000001</v>
      </c>
      <c r="AL113" s="2">
        <v>11.6</v>
      </c>
      <c r="AM113" s="2">
        <v>0.19600000000000001</v>
      </c>
      <c r="AN113" s="2">
        <v>1</v>
      </c>
      <c r="AO113" s="2">
        <v>0.86</v>
      </c>
      <c r="AX113" s="100" t="s">
        <v>1294</v>
      </c>
      <c r="AY113" s="100">
        <v>7.0000000000000007E-2</v>
      </c>
    </row>
    <row r="114" spans="1:51">
      <c r="C114" s="2" t="s">
        <v>402</v>
      </c>
      <c r="D114" s="2" t="s">
        <v>914</v>
      </c>
      <c r="Q114" s="287" t="s">
        <v>312</v>
      </c>
      <c r="AF114" s="1036"/>
      <c r="AG114" s="795" t="s">
        <v>2640</v>
      </c>
      <c r="AH114" s="2" t="s">
        <v>2646</v>
      </c>
      <c r="AI114" s="2">
        <v>0.6</v>
      </c>
      <c r="AJ114" s="2">
        <v>-3.7930000000000001</v>
      </c>
      <c r="AK114" s="2">
        <v>2.2170000000000001</v>
      </c>
      <c r="AL114" s="2">
        <v>11.6</v>
      </c>
      <c r="AM114" s="2">
        <v>0.19600000000000001</v>
      </c>
      <c r="AN114" s="2">
        <v>1</v>
      </c>
      <c r="AO114" s="2">
        <v>0.86</v>
      </c>
      <c r="AX114" s="100" t="s">
        <v>1293</v>
      </c>
      <c r="AY114" s="100">
        <v>0.25</v>
      </c>
    </row>
    <row r="115" spans="1:51">
      <c r="C115" s="2" t="s">
        <v>404</v>
      </c>
      <c r="D115" s="2" t="s">
        <v>914</v>
      </c>
      <c r="Q115" s="287" t="s">
        <v>1391</v>
      </c>
      <c r="AF115" s="1036"/>
      <c r="AG115" s="2" t="s">
        <v>2640</v>
      </c>
      <c r="AH115" s="2" t="s">
        <v>2647</v>
      </c>
      <c r="AI115" s="2">
        <v>0.6</v>
      </c>
      <c r="AJ115" s="2">
        <v>-3.7930000000000001</v>
      </c>
      <c r="AK115" s="2">
        <v>2.2170000000000001</v>
      </c>
      <c r="AL115" s="2">
        <v>11.6</v>
      </c>
      <c r="AM115" s="2">
        <v>0.19600000000000001</v>
      </c>
      <c r="AN115" s="2">
        <v>1</v>
      </c>
      <c r="AO115" s="2">
        <v>0.86</v>
      </c>
      <c r="AX115" s="100" t="s">
        <v>1297</v>
      </c>
      <c r="AY115" s="100">
        <v>7.0000000000000007E-2</v>
      </c>
    </row>
    <row r="116" spans="1:51">
      <c r="C116" s="2" t="s">
        <v>405</v>
      </c>
      <c r="D116" s="2" t="s">
        <v>914</v>
      </c>
      <c r="Q116" s="287" t="s">
        <v>612</v>
      </c>
      <c r="AF116" s="1036"/>
      <c r="AG116" s="795" t="s">
        <v>2640</v>
      </c>
      <c r="AH116" s="2" t="s">
        <v>2648</v>
      </c>
      <c r="AI116" s="2">
        <v>0.6</v>
      </c>
      <c r="AJ116" s="2">
        <v>-3.7930000000000001</v>
      </c>
      <c r="AK116" s="2">
        <v>2.2170000000000001</v>
      </c>
      <c r="AL116" s="2">
        <v>11.6</v>
      </c>
      <c r="AM116" s="2">
        <v>0.19600000000000001</v>
      </c>
      <c r="AN116" s="2">
        <v>1</v>
      </c>
      <c r="AO116" s="2">
        <v>0.86</v>
      </c>
      <c r="AX116" s="101" t="s">
        <v>1703</v>
      </c>
      <c r="AY116" s="101">
        <v>0.12</v>
      </c>
    </row>
    <row r="117" spans="1:51">
      <c r="C117" s="2" t="s">
        <v>406</v>
      </c>
      <c r="D117" s="2" t="s">
        <v>914</v>
      </c>
      <c r="AF117" s="1036"/>
      <c r="AG117" s="2" t="s">
        <v>2369</v>
      </c>
      <c r="AH117" s="2" t="s">
        <v>2370</v>
      </c>
      <c r="AI117" s="2">
        <v>0.5</v>
      </c>
      <c r="AJ117" s="2">
        <v>2.8170000000000002</v>
      </c>
      <c r="AK117" s="2">
        <v>0.16200000000000001</v>
      </c>
      <c r="AL117" s="2">
        <v>10.08</v>
      </c>
      <c r="AM117" s="2">
        <v>0.27700000000000002</v>
      </c>
      <c r="AN117" s="2">
        <v>0.99</v>
      </c>
      <c r="AO117" s="2">
        <v>0.87</v>
      </c>
    </row>
    <row r="118" spans="1:51">
      <c r="C118" s="2" t="s">
        <v>395</v>
      </c>
      <c r="D118" s="2" t="s">
        <v>914</v>
      </c>
      <c r="Q118" s="110" t="s">
        <v>3446</v>
      </c>
      <c r="AF118" s="1036"/>
      <c r="AG118" s="2" t="s">
        <v>2369</v>
      </c>
      <c r="AH118" s="2" t="s">
        <v>2371</v>
      </c>
      <c r="AI118" s="2">
        <v>0.5</v>
      </c>
      <c r="AJ118" s="2">
        <v>2.8170000000000002</v>
      </c>
      <c r="AK118" s="2">
        <v>0.16200000000000001</v>
      </c>
      <c r="AL118" s="2">
        <v>10.08</v>
      </c>
      <c r="AM118" s="2">
        <v>0.27700000000000002</v>
      </c>
      <c r="AN118" s="2">
        <v>0.99</v>
      </c>
      <c r="AO118" s="2">
        <v>0.87</v>
      </c>
      <c r="AX118" s="1764" t="s">
        <v>3393</v>
      </c>
      <c r="AY118" s="1764"/>
    </row>
    <row r="119" spans="1:51">
      <c r="C119" s="2" t="s">
        <v>396</v>
      </c>
      <c r="D119" s="2" t="s">
        <v>915</v>
      </c>
      <c r="Q119" s="2" t="s">
        <v>1332</v>
      </c>
      <c r="AF119" s="1036"/>
      <c r="AG119" s="2" t="s">
        <v>2369</v>
      </c>
      <c r="AH119" s="2" t="s">
        <v>2372</v>
      </c>
      <c r="AI119" s="2">
        <v>0.5</v>
      </c>
      <c r="AJ119" s="2">
        <v>2.8170000000000002</v>
      </c>
      <c r="AK119" s="2">
        <v>0.16200000000000001</v>
      </c>
      <c r="AL119" s="2">
        <v>10.08</v>
      </c>
      <c r="AM119" s="2">
        <v>0.27700000000000002</v>
      </c>
      <c r="AN119" s="2">
        <v>0.99</v>
      </c>
      <c r="AO119" s="2">
        <v>0.87</v>
      </c>
      <c r="AX119" s="789" t="s">
        <v>3183</v>
      </c>
      <c r="AY119" s="789" t="s">
        <v>307</v>
      </c>
    </row>
    <row r="120" spans="1:51">
      <c r="C120" s="99" t="s">
        <v>403</v>
      </c>
      <c r="D120" s="99" t="s">
        <v>914</v>
      </c>
      <c r="Q120" s="2" t="s">
        <v>3447</v>
      </c>
      <c r="AF120" s="1036"/>
      <c r="AG120" s="2" t="s">
        <v>2369</v>
      </c>
      <c r="AH120" s="2" t="s">
        <v>3414</v>
      </c>
      <c r="AI120" s="2">
        <v>0.5</v>
      </c>
      <c r="AJ120" s="2">
        <v>2.8170000000000002</v>
      </c>
      <c r="AK120" s="2">
        <v>0.16200000000000001</v>
      </c>
      <c r="AL120" s="2">
        <v>10.08</v>
      </c>
      <c r="AM120" s="2">
        <v>0.27700000000000002</v>
      </c>
      <c r="AN120" s="2">
        <v>0.99</v>
      </c>
      <c r="AO120" s="2">
        <v>0.87</v>
      </c>
      <c r="AX120" s="2" t="s">
        <v>3394</v>
      </c>
      <c r="AY120" s="1202">
        <v>775.6</v>
      </c>
    </row>
    <row r="121" spans="1:51">
      <c r="Q121" s="2" t="s">
        <v>3448</v>
      </c>
      <c r="AF121" s="1036"/>
      <c r="AG121" s="2" t="s">
        <v>2373</v>
      </c>
      <c r="AH121" s="2" t="s">
        <v>2374</v>
      </c>
      <c r="AI121" s="2">
        <v>0.5</v>
      </c>
      <c r="AJ121" s="2">
        <v>2.5059999999999998</v>
      </c>
      <c r="AK121" s="2">
        <v>0.29599999999999999</v>
      </c>
      <c r="AL121" s="2">
        <v>10.08</v>
      </c>
      <c r="AM121" s="2">
        <v>0.27700000000000002</v>
      </c>
      <c r="AN121" s="2">
        <v>0.99</v>
      </c>
      <c r="AO121" s="2">
        <v>0.55000000000000004</v>
      </c>
      <c r="AX121" s="2" t="s">
        <v>3184</v>
      </c>
      <c r="AY121" s="1202">
        <v>5073</v>
      </c>
    </row>
    <row r="122" spans="1:51">
      <c r="A122" s="284" t="s">
        <v>1041</v>
      </c>
      <c r="E122" s="8"/>
      <c r="AF122" s="1036"/>
      <c r="AG122" s="2" t="s">
        <v>2640</v>
      </c>
      <c r="AH122" s="2" t="s">
        <v>2649</v>
      </c>
      <c r="AI122" s="2">
        <v>0.5</v>
      </c>
      <c r="AJ122" s="2">
        <v>-3.7930000000000001</v>
      </c>
      <c r="AK122" s="2">
        <v>2.2170000000000001</v>
      </c>
      <c r="AL122" s="2">
        <v>11.6</v>
      </c>
      <c r="AM122" s="2">
        <v>0.19600000000000001</v>
      </c>
      <c r="AN122" s="2">
        <v>1</v>
      </c>
      <c r="AO122" s="2">
        <v>0.86</v>
      </c>
      <c r="AX122" s="2" t="s">
        <v>3396</v>
      </c>
      <c r="AY122" s="2">
        <v>2</v>
      </c>
    </row>
    <row r="123" spans="1:51">
      <c r="A123" s="56" t="s">
        <v>1042</v>
      </c>
      <c r="AF123" s="1036"/>
      <c r="AG123" s="2" t="s">
        <v>2640</v>
      </c>
      <c r="AH123" s="2" t="s">
        <v>2650</v>
      </c>
      <c r="AI123" s="2">
        <v>0.5</v>
      </c>
      <c r="AJ123" s="2">
        <v>-3.7930000000000001</v>
      </c>
      <c r="AK123" s="2">
        <v>2.2170000000000001</v>
      </c>
      <c r="AL123" s="2">
        <v>11.6</v>
      </c>
      <c r="AM123" s="2">
        <v>0.19600000000000001</v>
      </c>
      <c r="AN123" s="2">
        <v>1</v>
      </c>
      <c r="AO123" s="2">
        <v>0.86</v>
      </c>
      <c r="AX123" s="2" t="s">
        <v>3397</v>
      </c>
      <c r="AY123" s="1031">
        <v>4</v>
      </c>
    </row>
    <row r="124" spans="1:51">
      <c r="A124" s="2" t="s">
        <v>1044</v>
      </c>
      <c r="D124" t="s">
        <v>1043</v>
      </c>
      <c r="AF124" s="1036"/>
      <c r="AG124" s="2" t="s">
        <v>2640</v>
      </c>
      <c r="AH124" s="2" t="s">
        <v>2651</v>
      </c>
      <c r="AI124" s="2">
        <v>0.5</v>
      </c>
      <c r="AJ124" s="2">
        <v>-3.7930000000000001</v>
      </c>
      <c r="AK124" s="2">
        <v>2.2170000000000001</v>
      </c>
      <c r="AL124" s="2">
        <v>11.6</v>
      </c>
      <c r="AM124" s="2">
        <v>0.19600000000000001</v>
      </c>
      <c r="AN124" s="2">
        <v>1</v>
      </c>
      <c r="AO124" s="2">
        <v>0.86</v>
      </c>
      <c r="AX124" s="2" t="s">
        <v>3398</v>
      </c>
      <c r="AY124" s="1030">
        <v>3.53</v>
      </c>
    </row>
    <row r="125" spans="1:51">
      <c r="A125" s="2" t="s">
        <v>2410</v>
      </c>
      <c r="D125" s="56" t="s">
        <v>1045</v>
      </c>
      <c r="E125" s="56" t="s">
        <v>1046</v>
      </c>
      <c r="F125" s="56" t="s">
        <v>1047</v>
      </c>
      <c r="G125" s="56" t="s">
        <v>1048</v>
      </c>
      <c r="H125" s="56" t="s">
        <v>1049</v>
      </c>
      <c r="I125" s="56" t="s">
        <v>1081</v>
      </c>
      <c r="J125" s="56" t="s">
        <v>477</v>
      </c>
      <c r="K125" s="56" t="s">
        <v>1050</v>
      </c>
      <c r="L125" s="56" t="s">
        <v>1051</v>
      </c>
      <c r="M125" s="56" t="s">
        <v>1052</v>
      </c>
      <c r="N125" s="56" t="s">
        <v>1091</v>
      </c>
      <c r="O125" s="56" t="s">
        <v>384</v>
      </c>
      <c r="P125" s="56" t="s">
        <v>1053</v>
      </c>
      <c r="R125" s="56" t="s">
        <v>2262</v>
      </c>
      <c r="S125" s="56" t="s">
        <v>1055</v>
      </c>
      <c r="AF125" s="1036"/>
      <c r="AG125" s="2" t="s">
        <v>2640</v>
      </c>
      <c r="AH125" s="2" t="s">
        <v>2652</v>
      </c>
      <c r="AI125" s="2">
        <v>0.5</v>
      </c>
      <c r="AJ125" s="2">
        <v>-3.7930000000000001</v>
      </c>
      <c r="AK125" s="2">
        <v>2.2170000000000001</v>
      </c>
      <c r="AL125" s="2">
        <v>11.6</v>
      </c>
      <c r="AM125" s="2">
        <v>0.19600000000000001</v>
      </c>
      <c r="AN125" s="2">
        <v>1</v>
      </c>
      <c r="AO125" s="2">
        <v>0.86</v>
      </c>
      <c r="AX125" s="2"/>
      <c r="AY125" s="1002"/>
    </row>
    <row r="126" spans="1:51">
      <c r="A126" s="2" t="s">
        <v>2411</v>
      </c>
      <c r="D126" s="26">
        <v>8446</v>
      </c>
      <c r="E126" s="26" t="s">
        <v>1057</v>
      </c>
      <c r="F126" s="26" t="s">
        <v>1058</v>
      </c>
      <c r="G126" s="26" t="s">
        <v>1059</v>
      </c>
      <c r="H126" s="26" t="s">
        <v>1060</v>
      </c>
      <c r="I126" s="26" t="s">
        <v>2263</v>
      </c>
      <c r="J126" s="26" t="s">
        <v>1061</v>
      </c>
      <c r="K126" s="26" t="s">
        <v>1062</v>
      </c>
      <c r="L126" s="26" t="s">
        <v>1063</v>
      </c>
      <c r="M126" s="26" t="s">
        <v>1064</v>
      </c>
      <c r="N126" s="26" t="s">
        <v>2264</v>
      </c>
      <c r="O126" s="26" t="s">
        <v>1065</v>
      </c>
      <c r="P126" s="26" t="s">
        <v>1066</v>
      </c>
      <c r="R126" s="26" t="s">
        <v>2265</v>
      </c>
      <c r="S126" s="26" t="s">
        <v>1067</v>
      </c>
      <c r="AF126" s="1036"/>
      <c r="AG126" s="2" t="s">
        <v>2375</v>
      </c>
      <c r="AH126" s="2" t="s">
        <v>2376</v>
      </c>
      <c r="AI126" s="2">
        <v>0.4</v>
      </c>
      <c r="AJ126" s="2">
        <f t="shared" ref="AJ126:AO128" si="6">AVERAGE(AJ117,AJ134)</f>
        <v>2.87</v>
      </c>
      <c r="AK126" s="2">
        <f t="shared" si="6"/>
        <v>0.14650000000000002</v>
      </c>
      <c r="AL126" s="2">
        <f t="shared" si="6"/>
        <v>10.574999999999999</v>
      </c>
      <c r="AM126" s="2">
        <f t="shared" si="6"/>
        <v>0.22100000000000003</v>
      </c>
      <c r="AN126" s="2">
        <f t="shared" si="6"/>
        <v>0.95</v>
      </c>
      <c r="AO126" s="2">
        <f t="shared" si="6"/>
        <v>0.78</v>
      </c>
      <c r="AX126" s="2"/>
      <c r="AY126" s="2"/>
    </row>
    <row r="127" spans="1:51">
      <c r="A127" s="2" t="s">
        <v>1928</v>
      </c>
      <c r="D127" s="26">
        <v>8448</v>
      </c>
      <c r="E127" s="26"/>
      <c r="F127" s="26" t="s">
        <v>1060</v>
      </c>
      <c r="G127" s="26" t="s">
        <v>391</v>
      </c>
      <c r="H127" s="26" t="s">
        <v>1068</v>
      </c>
      <c r="J127" s="26" t="s">
        <v>1069</v>
      </c>
      <c r="K127" s="26" t="s">
        <v>1070</v>
      </c>
      <c r="L127" s="26" t="s">
        <v>1071</v>
      </c>
      <c r="M127" s="26"/>
      <c r="O127" s="26"/>
      <c r="P127" s="26"/>
      <c r="R127" s="26"/>
      <c r="S127" s="26"/>
      <c r="AF127" s="1036"/>
      <c r="AG127" s="2" t="s">
        <v>2375</v>
      </c>
      <c r="AH127" s="2" t="s">
        <v>2377</v>
      </c>
      <c r="AI127" s="2">
        <v>0.4</v>
      </c>
      <c r="AJ127" s="2">
        <f t="shared" si="6"/>
        <v>2.87</v>
      </c>
      <c r="AK127" s="2">
        <f t="shared" si="6"/>
        <v>0.14650000000000002</v>
      </c>
      <c r="AL127" s="2">
        <f t="shared" si="6"/>
        <v>10.574999999999999</v>
      </c>
      <c r="AM127" s="2">
        <f t="shared" si="6"/>
        <v>0.22100000000000003</v>
      </c>
      <c r="AN127" s="2">
        <f t="shared" si="6"/>
        <v>0.95</v>
      </c>
      <c r="AO127" s="2">
        <f t="shared" si="6"/>
        <v>0.78</v>
      </c>
      <c r="AX127" s="2"/>
      <c r="AY127" s="2"/>
    </row>
    <row r="128" spans="1:51">
      <c r="A128" s="2" t="s">
        <v>1800</v>
      </c>
      <c r="D128" s="26">
        <v>8476</v>
      </c>
      <c r="E128" s="26"/>
      <c r="F128" s="26" t="s">
        <v>1068</v>
      </c>
      <c r="G128" s="26"/>
      <c r="H128" s="26" t="s">
        <v>1072</v>
      </c>
      <c r="J128" s="26" t="s">
        <v>1073</v>
      </c>
      <c r="K128" s="26" t="s">
        <v>1074</v>
      </c>
      <c r="L128" s="26" t="s">
        <v>1075</v>
      </c>
      <c r="M128" s="26"/>
      <c r="O128" s="26"/>
      <c r="P128" s="26"/>
      <c r="R128" s="26"/>
      <c r="S128" s="26"/>
      <c r="AF128" s="1036"/>
      <c r="AG128" s="2" t="s">
        <v>2375</v>
      </c>
      <c r="AH128" s="2" t="s">
        <v>2378</v>
      </c>
      <c r="AI128" s="2">
        <v>0.4</v>
      </c>
      <c r="AJ128" s="2">
        <f t="shared" si="6"/>
        <v>2.87</v>
      </c>
      <c r="AK128" s="2">
        <f t="shared" si="6"/>
        <v>0.14650000000000002</v>
      </c>
      <c r="AL128" s="2">
        <f t="shared" si="6"/>
        <v>10.574999999999999</v>
      </c>
      <c r="AM128" s="2">
        <f t="shared" si="6"/>
        <v>0.22100000000000003</v>
      </c>
      <c r="AN128" s="2">
        <f t="shared" si="6"/>
        <v>0.95</v>
      </c>
      <c r="AO128" s="2">
        <f t="shared" si="6"/>
        <v>0.78</v>
      </c>
    </row>
    <row r="129" spans="1:41">
      <c r="D129" s="26">
        <v>8600</v>
      </c>
      <c r="E129" s="26"/>
      <c r="F129" s="26" t="s">
        <v>1072</v>
      </c>
      <c r="G129" s="26"/>
      <c r="H129" s="26" t="s">
        <v>1076</v>
      </c>
      <c r="J129" s="26"/>
      <c r="K129" s="26" t="s">
        <v>1077</v>
      </c>
      <c r="L129" s="26" t="s">
        <v>1078</v>
      </c>
      <c r="M129" s="26"/>
      <c r="O129" s="26"/>
      <c r="P129" s="26"/>
      <c r="R129" s="26"/>
      <c r="S129" s="26"/>
      <c r="AF129" s="1036"/>
      <c r="AG129" s="2" t="s">
        <v>2379</v>
      </c>
      <c r="AH129" s="2" t="s">
        <v>2380</v>
      </c>
      <c r="AI129" s="2">
        <v>0.4</v>
      </c>
      <c r="AJ129" s="2">
        <f t="shared" ref="AJ129:AO129" si="7">AVERAGE(AJ121,AJ137)</f>
        <v>2.4429999999999996</v>
      </c>
      <c r="AK129" s="2">
        <f t="shared" si="7"/>
        <v>0.317</v>
      </c>
      <c r="AL129" s="2">
        <f t="shared" si="7"/>
        <v>10.574999999999999</v>
      </c>
      <c r="AM129" s="2">
        <f t="shared" si="7"/>
        <v>0.22100000000000003</v>
      </c>
      <c r="AN129" s="2">
        <f t="shared" si="7"/>
        <v>0.95</v>
      </c>
      <c r="AO129" s="2">
        <f t="shared" si="7"/>
        <v>0.46</v>
      </c>
    </row>
    <row r="130" spans="1:41">
      <c r="A130" t="s">
        <v>476</v>
      </c>
      <c r="D130" s="26">
        <v>8620</v>
      </c>
      <c r="E130" s="26"/>
      <c r="F130" s="26"/>
      <c r="G130" s="26"/>
      <c r="H130" s="26"/>
      <c r="J130" s="26"/>
      <c r="K130" s="26" t="s">
        <v>1079</v>
      </c>
      <c r="L130" s="26"/>
      <c r="M130" s="26"/>
      <c r="O130" s="26"/>
      <c r="P130" s="26"/>
      <c r="R130" s="26"/>
      <c r="S130" s="26"/>
      <c r="AF130" s="1036"/>
      <c r="AG130" s="2" t="s">
        <v>2640</v>
      </c>
      <c r="AH130" s="2" t="s">
        <v>2653</v>
      </c>
      <c r="AI130" s="2">
        <v>0.4</v>
      </c>
      <c r="AJ130" s="2">
        <v>-3.7930000000000001</v>
      </c>
      <c r="AK130" s="2">
        <v>2.2170000000000001</v>
      </c>
      <c r="AL130" s="2">
        <v>11.6</v>
      </c>
      <c r="AM130" s="2">
        <v>0.19600000000000001</v>
      </c>
      <c r="AN130" s="2">
        <v>1</v>
      </c>
      <c r="AO130" s="2">
        <v>0.86</v>
      </c>
    </row>
    <row r="131" spans="1:41">
      <c r="A131" s="56" t="s">
        <v>1044</v>
      </c>
      <c r="B131" s="56" t="s">
        <v>1056</v>
      </c>
      <c r="D131" s="26">
        <v>8910</v>
      </c>
      <c r="E131" s="26"/>
      <c r="F131" s="26"/>
      <c r="G131" s="26"/>
      <c r="H131" s="26"/>
      <c r="J131" s="26"/>
      <c r="K131" s="26" t="s">
        <v>1082</v>
      </c>
      <c r="L131" s="26"/>
      <c r="M131" s="26"/>
      <c r="O131" s="26"/>
      <c r="P131" s="26"/>
      <c r="R131" s="26"/>
      <c r="S131" s="26"/>
      <c r="AF131" s="1036"/>
      <c r="AG131" s="2" t="s">
        <v>2640</v>
      </c>
      <c r="AH131" s="2" t="s">
        <v>2654</v>
      </c>
      <c r="AI131" s="2">
        <v>0.4</v>
      </c>
      <c r="AJ131" s="2">
        <v>-3.7930000000000001</v>
      </c>
      <c r="AK131" s="2">
        <v>2.2170000000000001</v>
      </c>
      <c r="AL131" s="2">
        <v>11.6</v>
      </c>
      <c r="AM131" s="2">
        <v>0.19600000000000001</v>
      </c>
      <c r="AN131" s="2">
        <v>1</v>
      </c>
      <c r="AO131" s="2">
        <v>0.86</v>
      </c>
    </row>
    <row r="132" spans="1:41">
      <c r="A132" s="2" t="s">
        <v>1045</v>
      </c>
      <c r="B132" s="2" t="s">
        <v>1049</v>
      </c>
      <c r="D132" s="26" t="s">
        <v>1085</v>
      </c>
      <c r="E132" s="26"/>
      <c r="F132" s="26"/>
      <c r="G132" s="26"/>
      <c r="H132" s="26"/>
      <c r="J132" s="26"/>
      <c r="K132" s="26" t="s">
        <v>1792</v>
      </c>
      <c r="L132" s="26"/>
      <c r="M132" s="26"/>
      <c r="O132" s="26"/>
      <c r="P132" s="26"/>
      <c r="R132" s="26"/>
      <c r="S132" s="26"/>
      <c r="AF132" s="1036"/>
      <c r="AG132" s="2" t="s">
        <v>2640</v>
      </c>
      <c r="AH132" s="2" t="s">
        <v>2655</v>
      </c>
      <c r="AI132" s="2">
        <v>0.4</v>
      </c>
      <c r="AJ132" s="2">
        <v>-3.7930000000000001</v>
      </c>
      <c r="AK132" s="2">
        <v>2.2170000000000001</v>
      </c>
      <c r="AL132" s="2">
        <v>11.6</v>
      </c>
      <c r="AM132" s="2">
        <v>0.19600000000000001</v>
      </c>
      <c r="AN132" s="2">
        <v>1</v>
      </c>
      <c r="AO132" s="2">
        <v>0.86</v>
      </c>
    </row>
    <row r="133" spans="1:41">
      <c r="A133" s="2" t="s">
        <v>1046</v>
      </c>
      <c r="B133" s="2" t="s">
        <v>1080</v>
      </c>
      <c r="D133" s="26" t="s">
        <v>1087</v>
      </c>
      <c r="E133" s="26"/>
      <c r="F133" s="26"/>
      <c r="G133" s="26"/>
      <c r="H133" s="26"/>
      <c r="J133" s="26"/>
      <c r="K133" s="26" t="s">
        <v>1793</v>
      </c>
      <c r="L133" s="26"/>
      <c r="M133" s="26"/>
      <c r="O133" s="26"/>
      <c r="P133" s="26"/>
      <c r="R133" s="26"/>
      <c r="S133" s="26"/>
      <c r="AF133" s="1036"/>
      <c r="AG133" s="2" t="s">
        <v>2640</v>
      </c>
      <c r="AH133" s="2" t="s">
        <v>2656</v>
      </c>
      <c r="AI133" s="2">
        <v>0.4</v>
      </c>
      <c r="AJ133" s="2">
        <v>-3.7930000000000001</v>
      </c>
      <c r="AK133" s="2">
        <v>2.2170000000000001</v>
      </c>
      <c r="AL133" s="2">
        <v>11.6</v>
      </c>
      <c r="AM133" s="2">
        <v>0.19600000000000001</v>
      </c>
      <c r="AN133" s="2">
        <v>1</v>
      </c>
      <c r="AO133" s="2">
        <v>0.86</v>
      </c>
    </row>
    <row r="134" spans="1:41">
      <c r="A134" s="2" t="s">
        <v>1047</v>
      </c>
      <c r="B134" s="2" t="s">
        <v>1081</v>
      </c>
      <c r="D134" s="26" t="s">
        <v>1089</v>
      </c>
      <c r="E134" s="26"/>
      <c r="F134" s="26"/>
      <c r="G134" s="26"/>
      <c r="H134" s="26"/>
      <c r="J134" s="26"/>
      <c r="L134" s="26"/>
      <c r="M134" s="26"/>
      <c r="O134" s="26"/>
      <c r="P134" s="26"/>
      <c r="R134" s="26"/>
      <c r="S134" s="26"/>
      <c r="AF134" s="1036"/>
      <c r="AG134" s="2" t="s">
        <v>2381</v>
      </c>
      <c r="AH134" s="2" t="s">
        <v>2382</v>
      </c>
      <c r="AI134" s="2">
        <v>0.3</v>
      </c>
      <c r="AJ134" s="2">
        <v>2.923</v>
      </c>
      <c r="AK134" s="2">
        <v>0.13100000000000001</v>
      </c>
      <c r="AL134" s="2">
        <v>11.07</v>
      </c>
      <c r="AM134" s="2">
        <v>0.16500000000000001</v>
      </c>
      <c r="AN134" s="2">
        <v>0.91</v>
      </c>
      <c r="AO134" s="2">
        <v>0.69</v>
      </c>
    </row>
    <row r="135" spans="1:41">
      <c r="A135" s="2" t="s">
        <v>1048</v>
      </c>
      <c r="B135" s="2" t="s">
        <v>1083</v>
      </c>
      <c r="D135" s="26" t="s">
        <v>1090</v>
      </c>
      <c r="E135" s="26"/>
      <c r="F135" s="26"/>
      <c r="G135" s="26"/>
      <c r="H135" s="26"/>
      <c r="J135" s="26"/>
      <c r="K135" s="26"/>
      <c r="L135" s="26"/>
      <c r="M135" s="26"/>
      <c r="O135" s="26"/>
      <c r="P135" s="26"/>
      <c r="R135" s="26"/>
      <c r="S135" s="26"/>
      <c r="AF135" s="1036"/>
      <c r="AG135" s="2" t="s">
        <v>2381</v>
      </c>
      <c r="AH135" s="2" t="s">
        <v>2383</v>
      </c>
      <c r="AI135" s="2">
        <v>0.3</v>
      </c>
      <c r="AJ135" s="2">
        <v>2.923</v>
      </c>
      <c r="AK135" s="2">
        <v>0.13100000000000001</v>
      </c>
      <c r="AL135" s="2">
        <v>11.07</v>
      </c>
      <c r="AM135" s="2">
        <v>0.16500000000000001</v>
      </c>
      <c r="AN135" s="2">
        <v>0.91</v>
      </c>
      <c r="AO135" s="2">
        <v>0.69</v>
      </c>
    </row>
    <row r="136" spans="1:41">
      <c r="A136" s="2" t="s">
        <v>1049</v>
      </c>
      <c r="B136" s="2" t="s">
        <v>1084</v>
      </c>
      <c r="D136" s="26">
        <v>8800</v>
      </c>
      <c r="E136" s="26"/>
      <c r="F136" s="26"/>
      <c r="G136" s="26"/>
      <c r="H136" s="26"/>
      <c r="J136" s="26"/>
      <c r="K136" s="26"/>
      <c r="L136" s="26"/>
      <c r="M136" s="26"/>
      <c r="O136" s="26"/>
      <c r="P136" s="26"/>
      <c r="R136" s="26"/>
      <c r="S136" s="26"/>
      <c r="AG136" s="2" t="s">
        <v>2381</v>
      </c>
      <c r="AH136" s="2" t="s">
        <v>2384</v>
      </c>
      <c r="AI136" s="2">
        <v>0.3</v>
      </c>
      <c r="AJ136" s="2">
        <v>2.923</v>
      </c>
      <c r="AK136" s="2">
        <v>0.13100000000000001</v>
      </c>
      <c r="AL136" s="2">
        <v>11.07</v>
      </c>
      <c r="AM136" s="2">
        <v>0.16500000000000001</v>
      </c>
      <c r="AN136" s="2">
        <v>0.91</v>
      </c>
      <c r="AO136" s="2">
        <v>0.69</v>
      </c>
    </row>
    <row r="137" spans="1:41">
      <c r="A137" s="2" t="s">
        <v>1081</v>
      </c>
      <c r="B137" s="2" t="s">
        <v>1086</v>
      </c>
      <c r="D137" s="26">
        <v>8810</v>
      </c>
      <c r="E137" s="26"/>
      <c r="F137" s="26"/>
      <c r="G137" s="26"/>
      <c r="H137" s="26"/>
      <c r="J137" s="26"/>
      <c r="K137" s="26"/>
      <c r="L137" s="26"/>
      <c r="M137" s="26"/>
      <c r="O137" s="26"/>
      <c r="P137" s="26"/>
      <c r="R137" s="26"/>
      <c r="S137" s="26"/>
      <c r="AG137" s="2" t="s">
        <v>2385</v>
      </c>
      <c r="AH137" s="2" t="s">
        <v>2386</v>
      </c>
      <c r="AI137" s="2">
        <v>0.3</v>
      </c>
      <c r="AJ137" s="2">
        <v>2.38</v>
      </c>
      <c r="AK137" s="2">
        <v>0.33800000000000002</v>
      </c>
      <c r="AL137" s="2">
        <v>11.07</v>
      </c>
      <c r="AM137" s="2">
        <v>0.16500000000000001</v>
      </c>
      <c r="AN137" s="2">
        <v>0.91</v>
      </c>
      <c r="AO137" s="2">
        <v>0.37</v>
      </c>
    </row>
    <row r="138" spans="1:41">
      <c r="A138" s="2" t="s">
        <v>477</v>
      </c>
      <c r="B138" s="2" t="s">
        <v>1088</v>
      </c>
      <c r="D138" s="26">
        <v>8820</v>
      </c>
      <c r="E138" s="26"/>
      <c r="F138" s="26"/>
      <c r="G138" s="26"/>
      <c r="H138" s="26"/>
      <c r="J138" s="26"/>
      <c r="K138" s="26"/>
      <c r="L138" s="26"/>
      <c r="M138" s="26"/>
      <c r="O138" s="26"/>
      <c r="P138" s="26"/>
      <c r="R138" s="26"/>
      <c r="S138" s="26"/>
      <c r="AG138" s="2" t="s">
        <v>2640</v>
      </c>
      <c r="AH138" s="2" t="s">
        <v>2657</v>
      </c>
      <c r="AI138" s="2">
        <v>0.3</v>
      </c>
      <c r="AJ138" s="2">
        <v>-3.7930000000000001</v>
      </c>
      <c r="AK138" s="2">
        <v>2.2170000000000001</v>
      </c>
      <c r="AL138" s="2">
        <v>11.6</v>
      </c>
      <c r="AM138" s="2">
        <v>0.19600000000000001</v>
      </c>
      <c r="AN138" s="2">
        <v>1</v>
      </c>
      <c r="AO138" s="2">
        <v>0.86</v>
      </c>
    </row>
    <row r="139" spans="1:41">
      <c r="A139" s="2" t="s">
        <v>1050</v>
      </c>
      <c r="B139" s="2" t="s">
        <v>1052</v>
      </c>
      <c r="D139" s="26">
        <v>8830</v>
      </c>
      <c r="E139" s="26"/>
      <c r="F139" s="26"/>
      <c r="G139" s="26"/>
      <c r="H139" s="26"/>
      <c r="J139" s="26"/>
      <c r="K139" s="26"/>
      <c r="L139" s="26"/>
      <c r="M139" s="26"/>
      <c r="O139" s="26"/>
      <c r="P139" s="26"/>
      <c r="R139" s="26"/>
      <c r="S139" s="26"/>
      <c r="AG139" s="2" t="s">
        <v>2640</v>
      </c>
      <c r="AH139" s="2" t="s">
        <v>2658</v>
      </c>
      <c r="AI139" s="2">
        <v>0.3</v>
      </c>
      <c r="AJ139" s="2">
        <v>-3.7930000000000001</v>
      </c>
      <c r="AK139" s="2">
        <v>2.2170000000000001</v>
      </c>
      <c r="AL139" s="2">
        <v>11.6</v>
      </c>
      <c r="AM139" s="2">
        <v>0.19600000000000001</v>
      </c>
      <c r="AN139" s="2">
        <v>1</v>
      </c>
      <c r="AO139" s="2">
        <v>0.86</v>
      </c>
    </row>
    <row r="140" spans="1:41">
      <c r="A140" s="2" t="s">
        <v>1051</v>
      </c>
      <c r="B140" s="2" t="s">
        <v>1091</v>
      </c>
      <c r="D140" s="26">
        <v>8840</v>
      </c>
      <c r="E140" s="26"/>
      <c r="F140" s="26"/>
      <c r="G140" s="26"/>
      <c r="H140" s="26"/>
      <c r="J140" s="26"/>
      <c r="K140" s="26"/>
      <c r="L140" s="26"/>
      <c r="M140" s="26"/>
      <c r="O140" s="26"/>
      <c r="P140" s="26"/>
      <c r="R140" s="26"/>
      <c r="S140" s="26"/>
      <c r="AG140" s="2" t="s">
        <v>2640</v>
      </c>
      <c r="AH140" s="2" t="s">
        <v>2659</v>
      </c>
      <c r="AI140" s="2">
        <v>0.3</v>
      </c>
      <c r="AJ140" s="2">
        <v>-3.7930000000000001</v>
      </c>
      <c r="AK140" s="2">
        <v>2.2170000000000001</v>
      </c>
      <c r="AL140" s="2">
        <v>11.6</v>
      </c>
      <c r="AM140" s="2">
        <v>0.19600000000000001</v>
      </c>
      <c r="AN140" s="2">
        <v>1</v>
      </c>
      <c r="AO140" s="2">
        <v>0.86</v>
      </c>
    </row>
    <row r="141" spans="1:41">
      <c r="A141" s="2" t="s">
        <v>1052</v>
      </c>
      <c r="B141" s="2" t="s">
        <v>2260</v>
      </c>
      <c r="E141" s="26"/>
      <c r="F141" s="26"/>
      <c r="G141" s="26"/>
      <c r="H141" s="26"/>
      <c r="I141" s="26"/>
      <c r="J141" s="26"/>
      <c r="K141" s="26"/>
      <c r="L141" s="26"/>
      <c r="M141" s="26"/>
      <c r="N141" s="26"/>
      <c r="O141" s="26"/>
      <c r="P141" s="26"/>
      <c r="AG141" s="2" t="s">
        <v>2640</v>
      </c>
      <c r="AH141" s="2" t="s">
        <v>2660</v>
      </c>
      <c r="AI141" s="2">
        <v>0.3</v>
      </c>
      <c r="AJ141" s="2">
        <v>-3.7930000000000001</v>
      </c>
      <c r="AK141" s="2">
        <v>2.2170000000000001</v>
      </c>
      <c r="AL141" s="2">
        <v>11.6</v>
      </c>
      <c r="AM141" s="2">
        <v>0.19600000000000001</v>
      </c>
      <c r="AN141" s="2">
        <v>1</v>
      </c>
      <c r="AO141" s="2">
        <v>0.86</v>
      </c>
    </row>
    <row r="142" spans="1:41">
      <c r="A142" s="2" t="s">
        <v>1091</v>
      </c>
      <c r="B142" s="2" t="s">
        <v>1093</v>
      </c>
      <c r="E142" s="26"/>
      <c r="F142" s="26"/>
      <c r="G142" s="26"/>
      <c r="H142" s="26"/>
      <c r="I142" s="26"/>
      <c r="J142" s="26"/>
      <c r="K142" s="26"/>
      <c r="L142" s="26"/>
      <c r="M142" s="26"/>
      <c r="N142" s="26"/>
      <c r="O142" s="26"/>
      <c r="P142" s="26"/>
    </row>
    <row r="143" spans="1:41">
      <c r="A143" s="2" t="s">
        <v>384</v>
      </c>
      <c r="B143" s="2" t="s">
        <v>1796</v>
      </c>
    </row>
    <row r="144" spans="1:41">
      <c r="A144" s="2" t="s">
        <v>1053</v>
      </c>
      <c r="B144" s="2" t="s">
        <v>2261</v>
      </c>
      <c r="D144" t="s">
        <v>1095</v>
      </c>
    </row>
    <row r="145" spans="1:19">
      <c r="A145" t="s">
        <v>1054</v>
      </c>
      <c r="D145" s="56" t="s">
        <v>1045</v>
      </c>
      <c r="E145" s="56" t="s">
        <v>1046</v>
      </c>
      <c r="F145" s="56" t="s">
        <v>1047</v>
      </c>
      <c r="G145" s="56" t="s">
        <v>1048</v>
      </c>
      <c r="H145" s="56" t="s">
        <v>1049</v>
      </c>
      <c r="I145" s="56" t="s">
        <v>1081</v>
      </c>
      <c r="J145" s="56" t="s">
        <v>477</v>
      </c>
      <c r="K145" s="56" t="s">
        <v>1050</v>
      </c>
      <c r="L145" s="56" t="s">
        <v>1051</v>
      </c>
      <c r="M145" s="56" t="s">
        <v>1052</v>
      </c>
      <c r="N145" s="56" t="s">
        <v>1091</v>
      </c>
      <c r="O145" s="56" t="s">
        <v>384</v>
      </c>
      <c r="P145" s="56" t="s">
        <v>1053</v>
      </c>
      <c r="R145" s="56" t="s">
        <v>2262</v>
      </c>
      <c r="S145" s="56" t="s">
        <v>1055</v>
      </c>
    </row>
    <row r="146" spans="1:19">
      <c r="A146" t="s">
        <v>2262</v>
      </c>
      <c r="D146" s="26">
        <v>8446</v>
      </c>
      <c r="E146" s="26" t="s">
        <v>1097</v>
      </c>
      <c r="F146" s="26" t="s">
        <v>1098</v>
      </c>
      <c r="G146" s="26" t="s">
        <v>1099</v>
      </c>
      <c r="H146" s="26" t="s">
        <v>1100</v>
      </c>
      <c r="I146" s="26" t="s">
        <v>2266</v>
      </c>
      <c r="J146" s="26" t="s">
        <v>1101</v>
      </c>
      <c r="K146" s="26" t="s">
        <v>1102</v>
      </c>
      <c r="L146" s="26" t="s">
        <v>1103</v>
      </c>
      <c r="M146" s="26" t="s">
        <v>1104</v>
      </c>
      <c r="N146" t="s">
        <v>1179</v>
      </c>
      <c r="O146" s="26" t="s">
        <v>2267</v>
      </c>
      <c r="P146" s="26" t="s">
        <v>1106</v>
      </c>
      <c r="R146" s="26" t="s">
        <v>2268</v>
      </c>
      <c r="S146" s="26">
        <v>564</v>
      </c>
    </row>
    <row r="147" spans="1:19">
      <c r="A147" t="s">
        <v>1055</v>
      </c>
      <c r="D147" s="26">
        <v>8448</v>
      </c>
      <c r="E147" s="26"/>
      <c r="F147" s="26" t="s">
        <v>1100</v>
      </c>
      <c r="G147" s="26" t="s">
        <v>2269</v>
      </c>
      <c r="H147" s="26" t="s">
        <v>1108</v>
      </c>
      <c r="J147" s="26" t="s">
        <v>1109</v>
      </c>
      <c r="K147" s="26" t="s">
        <v>1110</v>
      </c>
      <c r="L147" s="26" t="s">
        <v>1111</v>
      </c>
      <c r="M147" s="26" t="s">
        <v>1112</v>
      </c>
      <c r="N147" t="s">
        <v>2270</v>
      </c>
      <c r="O147" s="26" t="s">
        <v>1105</v>
      </c>
      <c r="P147" s="26" t="s">
        <v>1114</v>
      </c>
      <c r="R147" s="26"/>
      <c r="S147" s="26" t="s">
        <v>1116</v>
      </c>
    </row>
    <row r="148" spans="1:19">
      <c r="D148" s="26">
        <v>8476</v>
      </c>
      <c r="E148" s="26"/>
      <c r="F148" s="26" t="s">
        <v>1108</v>
      </c>
      <c r="G148" s="26" t="s">
        <v>2271</v>
      </c>
      <c r="H148" s="26" t="s">
        <v>1117</v>
      </c>
      <c r="J148" s="26" t="s">
        <v>1118</v>
      </c>
      <c r="K148" s="26" t="s">
        <v>1119</v>
      </c>
      <c r="L148" s="26" t="s">
        <v>1120</v>
      </c>
      <c r="M148" s="26"/>
      <c r="O148" s="26" t="s">
        <v>1113</v>
      </c>
      <c r="P148" s="26" t="s">
        <v>1122</v>
      </c>
      <c r="R148" s="26"/>
      <c r="S148" s="26">
        <v>557</v>
      </c>
    </row>
    <row r="149" spans="1:19">
      <c r="A149" t="s">
        <v>1094</v>
      </c>
      <c r="D149" s="26">
        <v>8600</v>
      </c>
      <c r="E149" s="26"/>
      <c r="F149" s="26" t="s">
        <v>1117</v>
      </c>
      <c r="G149" s="26"/>
      <c r="H149" s="26" t="s">
        <v>1123</v>
      </c>
      <c r="J149" s="26"/>
      <c r="K149" s="26" t="s">
        <v>1124</v>
      </c>
      <c r="L149" s="26" t="s">
        <v>1125</v>
      </c>
      <c r="M149" s="26"/>
      <c r="O149" s="26" t="s">
        <v>1121</v>
      </c>
      <c r="P149" s="26" t="s">
        <v>1127</v>
      </c>
      <c r="R149" s="26"/>
      <c r="S149" s="26">
        <v>563</v>
      </c>
    </row>
    <row r="150" spans="1:19">
      <c r="A150" s="56" t="s">
        <v>662</v>
      </c>
      <c r="B150" s="56" t="s">
        <v>1096</v>
      </c>
      <c r="D150" s="26">
        <v>8620</v>
      </c>
      <c r="E150" s="26"/>
      <c r="F150" s="26"/>
      <c r="G150" s="26"/>
      <c r="H150" s="26"/>
      <c r="J150" s="26"/>
      <c r="K150" s="26" t="s">
        <v>1128</v>
      </c>
      <c r="L150" s="26"/>
      <c r="M150" s="26"/>
      <c r="O150" s="26" t="s">
        <v>1126</v>
      </c>
      <c r="P150" s="26" t="s">
        <v>1129</v>
      </c>
      <c r="R150" s="26"/>
      <c r="S150" s="26"/>
    </row>
    <row r="151" spans="1:19">
      <c r="A151" s="462">
        <v>8446</v>
      </c>
      <c r="B151" s="2"/>
      <c r="D151" s="26">
        <v>8910</v>
      </c>
      <c r="E151" s="26"/>
      <c r="F151" s="26"/>
      <c r="G151" s="26"/>
      <c r="H151" s="26"/>
      <c r="J151" s="26"/>
      <c r="K151" s="26" t="s">
        <v>1130</v>
      </c>
      <c r="L151" s="26"/>
      <c r="M151" s="26"/>
      <c r="O151" s="26"/>
      <c r="P151" s="26" t="s">
        <v>1131</v>
      </c>
      <c r="Q151" s="56" t="s">
        <v>1054</v>
      </c>
      <c r="S151" s="26"/>
    </row>
    <row r="152" spans="1:19">
      <c r="A152" s="462">
        <v>8448</v>
      </c>
      <c r="B152" s="2"/>
      <c r="D152" s="26" t="s">
        <v>1085</v>
      </c>
      <c r="E152" s="26"/>
      <c r="F152" s="26"/>
      <c r="G152" s="26"/>
      <c r="H152" s="26"/>
      <c r="J152" s="26"/>
      <c r="K152" s="26" t="s">
        <v>1132</v>
      </c>
      <c r="L152" s="26"/>
      <c r="M152" s="26"/>
      <c r="O152" s="26"/>
      <c r="P152" s="26" t="s">
        <v>1133</v>
      </c>
      <c r="Q152" s="26" t="s">
        <v>1054</v>
      </c>
      <c r="R152" s="26"/>
    </row>
    <row r="153" spans="1:19">
      <c r="A153" s="462">
        <v>8465</v>
      </c>
      <c r="B153" s="2"/>
      <c r="D153" s="26" t="s">
        <v>1087</v>
      </c>
      <c r="E153" s="26"/>
      <c r="F153" s="26"/>
      <c r="G153" s="26"/>
      <c r="H153" s="26"/>
      <c r="J153" s="26"/>
      <c r="K153" s="26" t="s">
        <v>1134</v>
      </c>
      <c r="L153" s="26"/>
      <c r="M153" s="26"/>
      <c r="O153" s="26"/>
      <c r="P153" s="26" t="s">
        <v>1135</v>
      </c>
      <c r="Q153" s="26"/>
      <c r="R153" s="26"/>
    </row>
    <row r="154" spans="1:19">
      <c r="A154" s="462">
        <v>8466</v>
      </c>
      <c r="B154" s="2"/>
      <c r="D154" s="26" t="s">
        <v>1089</v>
      </c>
      <c r="E154" s="26"/>
      <c r="F154" s="26"/>
      <c r="G154" s="26"/>
      <c r="H154" s="26"/>
      <c r="J154" s="26"/>
      <c r="K154" s="26" t="s">
        <v>1794</v>
      </c>
      <c r="L154" s="26"/>
      <c r="M154" s="26"/>
      <c r="O154" s="26"/>
      <c r="P154" s="26" t="s">
        <v>1136</v>
      </c>
      <c r="Q154" s="26"/>
      <c r="R154" s="26"/>
    </row>
    <row r="155" spans="1:19">
      <c r="A155" s="462">
        <v>8476</v>
      </c>
      <c r="B155" s="2"/>
      <c r="D155" s="26" t="s">
        <v>1090</v>
      </c>
      <c r="E155" s="26"/>
      <c r="F155" s="26"/>
      <c r="G155" s="26"/>
      <c r="H155" s="26"/>
      <c r="J155" s="26"/>
      <c r="K155" s="26" t="s">
        <v>1795</v>
      </c>
      <c r="L155" s="26"/>
      <c r="M155" s="26"/>
      <c r="O155" s="26"/>
      <c r="P155" s="26" t="s">
        <v>1137</v>
      </c>
      <c r="Q155" s="26"/>
      <c r="R155" s="26"/>
    </row>
    <row r="156" spans="1:19">
      <c r="A156" s="462">
        <v>8600</v>
      </c>
      <c r="B156" s="2"/>
      <c r="D156" s="26">
        <v>8800</v>
      </c>
      <c r="E156" s="26"/>
      <c r="F156" s="26"/>
      <c r="G156" s="26"/>
      <c r="H156" s="26"/>
      <c r="J156" s="26"/>
      <c r="K156" s="26"/>
      <c r="L156" s="26"/>
      <c r="M156" s="26"/>
      <c r="O156" s="26"/>
      <c r="P156" s="26"/>
      <c r="Q156" s="26"/>
      <c r="R156" s="26"/>
    </row>
    <row r="157" spans="1:19">
      <c r="A157" s="462">
        <v>8620</v>
      </c>
      <c r="B157" s="2"/>
      <c r="D157" s="26">
        <v>8810</v>
      </c>
      <c r="E157" s="26"/>
      <c r="F157" s="26"/>
      <c r="G157" s="26"/>
      <c r="H157" s="26"/>
      <c r="J157" s="26"/>
      <c r="K157" s="26"/>
      <c r="L157" s="26"/>
      <c r="M157" s="26"/>
      <c r="N157" s="26"/>
      <c r="O157" s="26"/>
      <c r="P157" s="26"/>
      <c r="Q157" s="26"/>
    </row>
    <row r="158" spans="1:19">
      <c r="A158" s="462">
        <v>8910</v>
      </c>
      <c r="B158" s="2"/>
      <c r="D158" s="26">
        <v>8820</v>
      </c>
      <c r="E158" s="26"/>
      <c r="F158" s="26"/>
      <c r="G158" s="26"/>
      <c r="H158" s="26"/>
      <c r="J158" s="26"/>
      <c r="K158" s="26"/>
      <c r="L158" s="26"/>
      <c r="M158" s="26"/>
      <c r="N158" s="26"/>
      <c r="O158" s="26"/>
      <c r="P158" s="26"/>
      <c r="Q158" s="26"/>
    </row>
    <row r="159" spans="1:19">
      <c r="A159" s="462" t="s">
        <v>1085</v>
      </c>
      <c r="B159" s="2"/>
      <c r="D159" s="26">
        <v>8830</v>
      </c>
      <c r="E159" s="26"/>
      <c r="F159" s="26"/>
      <c r="G159" s="26"/>
      <c r="H159" s="26"/>
      <c r="J159" s="26"/>
      <c r="K159" s="26"/>
      <c r="L159" s="26"/>
      <c r="M159" s="26"/>
      <c r="N159" s="26"/>
      <c r="O159" s="26"/>
      <c r="P159" s="26"/>
      <c r="Q159" s="26"/>
    </row>
    <row r="160" spans="1:19">
      <c r="A160" s="462" t="s">
        <v>1087</v>
      </c>
      <c r="B160" s="2"/>
      <c r="D160" s="26">
        <v>8840</v>
      </c>
      <c r="E160" s="26"/>
      <c r="F160" s="26"/>
      <c r="G160" s="26"/>
      <c r="H160" s="26"/>
      <c r="J160" s="26"/>
      <c r="K160" s="26"/>
      <c r="L160" s="26"/>
      <c r="M160" s="26"/>
      <c r="N160" s="26"/>
      <c r="O160" s="26"/>
      <c r="P160" s="26"/>
      <c r="Q160" s="26"/>
    </row>
    <row r="161" spans="1:17">
      <c r="A161" s="462" t="s">
        <v>1089</v>
      </c>
      <c r="B161" s="2"/>
      <c r="E161" s="26"/>
      <c r="F161" s="26"/>
      <c r="G161" s="26"/>
      <c r="H161" s="26"/>
      <c r="I161" s="26"/>
      <c r="J161" s="26"/>
      <c r="K161" s="26"/>
      <c r="L161" s="26"/>
      <c r="M161" s="26"/>
      <c r="N161" s="26"/>
      <c r="O161" s="26"/>
      <c r="P161" s="26"/>
      <c r="Q161" s="26"/>
    </row>
    <row r="162" spans="1:17">
      <c r="A162" s="462" t="s">
        <v>1090</v>
      </c>
      <c r="B162" s="2"/>
      <c r="E162" s="26"/>
      <c r="F162" s="26"/>
      <c r="G162" s="26"/>
      <c r="H162" s="26"/>
      <c r="I162" s="26"/>
      <c r="J162" s="26"/>
      <c r="K162" s="26"/>
      <c r="L162" s="26"/>
      <c r="M162" s="26"/>
      <c r="N162" s="26"/>
      <c r="O162" s="26"/>
      <c r="P162" s="26"/>
      <c r="Q162" s="26"/>
    </row>
    <row r="163" spans="1:17">
      <c r="A163" s="462">
        <v>8800</v>
      </c>
      <c r="B163" s="2"/>
      <c r="Q163" s="26"/>
    </row>
    <row r="164" spans="1:17">
      <c r="A164" s="462">
        <v>8810</v>
      </c>
      <c r="B164" s="2"/>
      <c r="D164" t="s">
        <v>1138</v>
      </c>
      <c r="Q164" s="26"/>
    </row>
    <row r="165" spans="1:17">
      <c r="A165" s="462">
        <v>8820</v>
      </c>
      <c r="B165" s="2"/>
      <c r="D165" s="110" t="s">
        <v>1049</v>
      </c>
      <c r="E165" s="110" t="s">
        <v>1080</v>
      </c>
      <c r="F165" s="110" t="s">
        <v>1081</v>
      </c>
      <c r="G165" s="110" t="s">
        <v>1083</v>
      </c>
      <c r="H165" s="110" t="s">
        <v>1084</v>
      </c>
      <c r="I165" s="110" t="s">
        <v>1086</v>
      </c>
      <c r="J165" s="110" t="s">
        <v>1088</v>
      </c>
      <c r="K165" s="110" t="s">
        <v>1052</v>
      </c>
      <c r="L165" s="110" t="s">
        <v>1091</v>
      </c>
      <c r="M165" s="110" t="s">
        <v>1092</v>
      </c>
      <c r="N165" s="110" t="s">
        <v>1093</v>
      </c>
      <c r="O165" s="110" t="s">
        <v>1796</v>
      </c>
      <c r="P165" s="110" t="s">
        <v>2261</v>
      </c>
      <c r="Q165" s="26"/>
    </row>
    <row r="166" spans="1:17">
      <c r="A166" s="462">
        <v>8830</v>
      </c>
      <c r="B166" s="2"/>
      <c r="D166" t="s">
        <v>1139</v>
      </c>
      <c r="E166" t="s">
        <v>1139</v>
      </c>
      <c r="F166" t="s">
        <v>1140</v>
      </c>
      <c r="G166" t="s">
        <v>1141</v>
      </c>
      <c r="H166" t="s">
        <v>1142</v>
      </c>
      <c r="I166" t="s">
        <v>1143</v>
      </c>
      <c r="J166" t="s">
        <v>1144</v>
      </c>
      <c r="K166" t="s">
        <v>1145</v>
      </c>
      <c r="L166" t="s">
        <v>1146</v>
      </c>
      <c r="M166" t="s">
        <v>1147</v>
      </c>
      <c r="N166" t="s">
        <v>1148</v>
      </c>
      <c r="O166" t="s">
        <v>1797</v>
      </c>
      <c r="P166" t="s">
        <v>2272</v>
      </c>
      <c r="Q166" s="26"/>
    </row>
    <row r="167" spans="1:17">
      <c r="A167" s="462">
        <v>8840</v>
      </c>
      <c r="B167" s="2"/>
      <c r="F167" t="s">
        <v>2263</v>
      </c>
      <c r="H167" t="s">
        <v>2273</v>
      </c>
      <c r="K167" t="s">
        <v>1149</v>
      </c>
      <c r="L167" t="s">
        <v>1150</v>
      </c>
      <c r="N167" t="s">
        <v>1151</v>
      </c>
    </row>
    <row r="168" spans="1:17">
      <c r="A168" s="462" t="s">
        <v>1097</v>
      </c>
      <c r="B168" s="2"/>
      <c r="H168" t="s">
        <v>1152</v>
      </c>
      <c r="K168" t="s">
        <v>1153</v>
      </c>
      <c r="L168" t="s">
        <v>2274</v>
      </c>
      <c r="N168" t="s">
        <v>1154</v>
      </c>
    </row>
    <row r="169" spans="1:17">
      <c r="A169" s="462" t="s">
        <v>1098</v>
      </c>
      <c r="B169" s="2"/>
      <c r="H169" t="s">
        <v>2275</v>
      </c>
      <c r="K169" t="s">
        <v>1155</v>
      </c>
      <c r="L169" t="s">
        <v>2276</v>
      </c>
    </row>
    <row r="170" spans="1:17">
      <c r="A170" s="462" t="s">
        <v>1100</v>
      </c>
      <c r="B170" s="2"/>
      <c r="H170" t="s">
        <v>2277</v>
      </c>
      <c r="K170" t="s">
        <v>1156</v>
      </c>
    </row>
    <row r="171" spans="1:17">
      <c r="A171" s="462" t="s">
        <v>1108</v>
      </c>
      <c r="B171" s="2"/>
      <c r="H171" t="s">
        <v>2278</v>
      </c>
      <c r="Q171" s="56" t="s">
        <v>1054</v>
      </c>
    </row>
    <row r="172" spans="1:17">
      <c r="A172" s="462" t="s">
        <v>1117</v>
      </c>
      <c r="B172" s="2"/>
      <c r="D172" t="s">
        <v>1157</v>
      </c>
      <c r="H172" t="s">
        <v>2279</v>
      </c>
      <c r="Q172" s="26" t="s">
        <v>1107</v>
      </c>
    </row>
    <row r="173" spans="1:17">
      <c r="A173" s="462" t="s">
        <v>1099</v>
      </c>
      <c r="B173" s="2"/>
      <c r="D173" s="110" t="s">
        <v>1049</v>
      </c>
      <c r="E173" s="110" t="s">
        <v>1080</v>
      </c>
      <c r="F173" s="110" t="s">
        <v>1081</v>
      </c>
      <c r="G173" s="110" t="s">
        <v>1083</v>
      </c>
      <c r="H173" s="110" t="s">
        <v>1084</v>
      </c>
      <c r="I173" s="110" t="s">
        <v>1086</v>
      </c>
      <c r="J173" s="110" t="s">
        <v>1088</v>
      </c>
      <c r="K173" s="110" t="s">
        <v>1052</v>
      </c>
      <c r="L173" s="110" t="s">
        <v>1091</v>
      </c>
      <c r="M173" s="110" t="s">
        <v>1092</v>
      </c>
      <c r="N173" s="110" t="s">
        <v>1093</v>
      </c>
      <c r="O173" s="110" t="s">
        <v>1796</v>
      </c>
      <c r="P173" s="110" t="s">
        <v>2261</v>
      </c>
      <c r="Q173" s="26" t="s">
        <v>1115</v>
      </c>
    </row>
    <row r="174" spans="1:17">
      <c r="A174" s="462" t="s">
        <v>1100</v>
      </c>
      <c r="B174" s="2"/>
      <c r="D174" t="s">
        <v>1158</v>
      </c>
      <c r="E174" t="s">
        <v>1159</v>
      </c>
      <c r="F174" t="s">
        <v>1160</v>
      </c>
      <c r="G174" t="s">
        <v>1161</v>
      </c>
      <c r="H174" t="s">
        <v>1162</v>
      </c>
      <c r="I174" t="s">
        <v>2280</v>
      </c>
      <c r="J174" t="s">
        <v>1163</v>
      </c>
      <c r="K174" t="s">
        <v>1164</v>
      </c>
      <c r="L174" t="s">
        <v>1165</v>
      </c>
      <c r="M174" t="s">
        <v>1166</v>
      </c>
      <c r="N174" t="s">
        <v>1167</v>
      </c>
      <c r="O174" t="s">
        <v>1798</v>
      </c>
      <c r="P174" t="s">
        <v>2281</v>
      </c>
      <c r="Q174" s="26"/>
    </row>
    <row r="175" spans="1:17">
      <c r="A175" s="462" t="s">
        <v>1108</v>
      </c>
      <c r="B175" s="2"/>
      <c r="F175" t="s">
        <v>2282</v>
      </c>
      <c r="G175" t="s">
        <v>1168</v>
      </c>
      <c r="H175">
        <v>8200200130</v>
      </c>
      <c r="K175" t="s">
        <v>1169</v>
      </c>
      <c r="L175" t="s">
        <v>1170</v>
      </c>
      <c r="N175" t="s">
        <v>1171</v>
      </c>
      <c r="Q175" s="26"/>
    </row>
    <row r="176" spans="1:17">
      <c r="A176" s="462" t="s">
        <v>1117</v>
      </c>
      <c r="B176" s="2"/>
      <c r="G176" t="s">
        <v>1172</v>
      </c>
      <c r="H176" t="s">
        <v>1173</v>
      </c>
      <c r="K176" t="s">
        <v>1174</v>
      </c>
      <c r="L176" t="s">
        <v>1175</v>
      </c>
      <c r="N176" t="s">
        <v>1176</v>
      </c>
      <c r="Q176" s="26"/>
    </row>
    <row r="177" spans="1:17">
      <c r="A177" s="462" t="s">
        <v>1123</v>
      </c>
      <c r="B177" s="2"/>
      <c r="G177" t="s">
        <v>1177</v>
      </c>
      <c r="H177" t="s">
        <v>2283</v>
      </c>
      <c r="K177" t="s">
        <v>1178</v>
      </c>
      <c r="L177" t="s">
        <v>1179</v>
      </c>
      <c r="Q177" s="26"/>
    </row>
    <row r="178" spans="1:17">
      <c r="A178" s="462" t="s">
        <v>1101</v>
      </c>
      <c r="B178" s="2" t="s">
        <v>915</v>
      </c>
      <c r="G178" t="s">
        <v>1180</v>
      </c>
      <c r="H178" t="s">
        <v>2284</v>
      </c>
      <c r="K178" t="s">
        <v>2285</v>
      </c>
      <c r="L178" t="s">
        <v>2270</v>
      </c>
      <c r="Q178" s="26"/>
    </row>
    <row r="179" spans="1:17">
      <c r="A179" s="462" t="s">
        <v>1109</v>
      </c>
      <c r="B179" s="2" t="s">
        <v>915</v>
      </c>
      <c r="H179" t="s">
        <v>2286</v>
      </c>
      <c r="L179" t="s">
        <v>1181</v>
      </c>
      <c r="Q179" s="26"/>
    </row>
    <row r="180" spans="1:17">
      <c r="A180" s="462" t="s">
        <v>1118</v>
      </c>
      <c r="B180" s="2" t="s">
        <v>915</v>
      </c>
      <c r="H180" t="s">
        <v>2287</v>
      </c>
      <c r="Q180" s="26"/>
    </row>
    <row r="181" spans="1:17">
      <c r="A181" s="462" t="s">
        <v>1102</v>
      </c>
      <c r="B181" s="2" t="s">
        <v>914</v>
      </c>
      <c r="Q181" s="26"/>
    </row>
    <row r="182" spans="1:17">
      <c r="A182" s="462" t="s">
        <v>1110</v>
      </c>
      <c r="B182" s="2" t="s">
        <v>914</v>
      </c>
      <c r="Q182" s="26"/>
    </row>
    <row r="183" spans="1:17">
      <c r="A183" s="462" t="s">
        <v>1119</v>
      </c>
      <c r="B183" s="2" t="s">
        <v>915</v>
      </c>
      <c r="Q183" s="26"/>
    </row>
    <row r="184" spans="1:17">
      <c r="A184" s="462" t="s">
        <v>1124</v>
      </c>
      <c r="B184" s="2" t="s">
        <v>915</v>
      </c>
      <c r="Q184" s="26"/>
    </row>
    <row r="185" spans="1:17">
      <c r="A185" s="462" t="s">
        <v>1128</v>
      </c>
      <c r="B185" s="2" t="s">
        <v>915</v>
      </c>
      <c r="Q185" s="26"/>
    </row>
    <row r="186" spans="1:17">
      <c r="A186" s="462" t="s">
        <v>1130</v>
      </c>
      <c r="B186" s="2"/>
      <c r="Q186" s="26"/>
    </row>
    <row r="187" spans="1:17">
      <c r="A187" s="462" t="s">
        <v>1132</v>
      </c>
      <c r="B187" s="2"/>
    </row>
    <row r="188" spans="1:17">
      <c r="A188" s="462" t="s">
        <v>1134</v>
      </c>
      <c r="B188" s="2" t="s">
        <v>914</v>
      </c>
    </row>
    <row r="189" spans="1:17">
      <c r="A189" s="462" t="s">
        <v>1103</v>
      </c>
      <c r="B189" s="2"/>
    </row>
    <row r="190" spans="1:17">
      <c r="A190" s="462" t="s">
        <v>1111</v>
      </c>
      <c r="B190" s="2"/>
    </row>
    <row r="191" spans="1:17">
      <c r="A191" s="462" t="s">
        <v>1120</v>
      </c>
      <c r="B191" s="2"/>
      <c r="Q191" s="110" t="s">
        <v>1928</v>
      </c>
    </row>
    <row r="192" spans="1:17">
      <c r="A192" s="462" t="s">
        <v>1125</v>
      </c>
      <c r="B192" s="2"/>
      <c r="Q192" t="s">
        <v>1928</v>
      </c>
    </row>
    <row r="193" spans="1:39">
      <c r="A193" s="462" t="s">
        <v>1104</v>
      </c>
      <c r="B193" s="2"/>
    </row>
    <row r="194" spans="1:39">
      <c r="A194" s="462" t="s">
        <v>1112</v>
      </c>
      <c r="B194" s="2"/>
      <c r="D194" s="284" t="s">
        <v>3560</v>
      </c>
    </row>
    <row r="195" spans="1:39">
      <c r="A195" s="462" t="s">
        <v>1105</v>
      </c>
      <c r="B195" s="2" t="s">
        <v>915</v>
      </c>
      <c r="D195" s="56" t="s">
        <v>1042</v>
      </c>
    </row>
    <row r="196" spans="1:39">
      <c r="A196" s="462" t="s">
        <v>1113</v>
      </c>
      <c r="B196" s="2" t="s">
        <v>915</v>
      </c>
      <c r="D196" s="2" t="s">
        <v>1332</v>
      </c>
    </row>
    <row r="197" spans="1:39">
      <c r="A197" s="462" t="s">
        <v>1121</v>
      </c>
      <c r="B197" s="2" t="s">
        <v>915</v>
      </c>
      <c r="D197" s="2" t="s">
        <v>1039</v>
      </c>
    </row>
    <row r="198" spans="1:39">
      <c r="A198" s="462" t="s">
        <v>1126</v>
      </c>
      <c r="B198" s="2" t="s">
        <v>915</v>
      </c>
      <c r="D198" s="2" t="s">
        <v>1907</v>
      </c>
    </row>
    <row r="199" spans="1:39">
      <c r="A199" s="462" t="s">
        <v>1106</v>
      </c>
      <c r="B199" s="2"/>
      <c r="D199" s="2" t="s">
        <v>3561</v>
      </c>
      <c r="Q199" s="110" t="s">
        <v>1928</v>
      </c>
    </row>
    <row r="200" spans="1:39">
      <c r="Q200" t="s">
        <v>1928</v>
      </c>
    </row>
    <row r="206" spans="1:39" ht="16.5">
      <c r="A206" s="805" t="s">
        <v>2423</v>
      </c>
      <c r="C206" s="805" t="s">
        <v>2431</v>
      </c>
      <c r="E206" s="805" t="s">
        <v>2433</v>
      </c>
      <c r="H206" s="805" t="s">
        <v>2434</v>
      </c>
      <c r="J206" s="805" t="s">
        <v>2544</v>
      </c>
      <c r="L206" s="285" t="s">
        <v>2485</v>
      </c>
      <c r="M206" s="285" t="s">
        <v>189</v>
      </c>
      <c r="N206" s="285" t="s">
        <v>38</v>
      </c>
      <c r="O206" s="285" t="s">
        <v>643</v>
      </c>
      <c r="P206" s="285" t="s">
        <v>13</v>
      </c>
      <c r="Q206" s="285" t="s">
        <v>2486</v>
      </c>
      <c r="R206" s="285" t="s">
        <v>2487</v>
      </c>
      <c r="S206" s="285" t="s">
        <v>2488</v>
      </c>
      <c r="T206" s="285" t="s">
        <v>2489</v>
      </c>
      <c r="U206" s="285" t="s">
        <v>2490</v>
      </c>
      <c r="V206" s="285" t="s">
        <v>2491</v>
      </c>
      <c r="W206" s="285" t="s">
        <v>190</v>
      </c>
      <c r="X206" s="285" t="s">
        <v>2492</v>
      </c>
      <c r="Y206" s="285" t="s">
        <v>2493</v>
      </c>
      <c r="Z206" s="285" t="s">
        <v>191</v>
      </c>
      <c r="AA206" s="285" t="s">
        <v>192</v>
      </c>
      <c r="AB206" s="285" t="s">
        <v>197</v>
      </c>
      <c r="AC206" s="285" t="s">
        <v>198</v>
      </c>
      <c r="AD206" s="285" t="s">
        <v>2494</v>
      </c>
      <c r="AE206" s="285" t="s">
        <v>2495</v>
      </c>
      <c r="AF206" s="285" t="s">
        <v>572</v>
      </c>
      <c r="AG206" s="285" t="s">
        <v>212</v>
      </c>
      <c r="AH206" s="285" t="s">
        <v>2496</v>
      </c>
      <c r="AI206" s="1453" t="s">
        <v>14095</v>
      </c>
      <c r="AJ206" s="1453" t="s">
        <v>14096</v>
      </c>
      <c r="AK206" s="1453" t="s">
        <v>14097</v>
      </c>
      <c r="AL206" s="1453" t="s">
        <v>14100</v>
      </c>
      <c r="AM206" s="1453" t="s">
        <v>14101</v>
      </c>
    </row>
    <row r="207" spans="1:39">
      <c r="A207" s="2" t="s">
        <v>1332</v>
      </c>
      <c r="C207" s="2" t="s">
        <v>1332</v>
      </c>
      <c r="E207" s="2" t="s">
        <v>1332</v>
      </c>
      <c r="H207" s="2" t="s">
        <v>1332</v>
      </c>
      <c r="J207" s="2" t="s">
        <v>1332</v>
      </c>
      <c r="L207" t="s">
        <v>2430</v>
      </c>
      <c r="M207" t="str">
        <f>IF($C$17,"CH600-LMI","CH600")</f>
        <v>CH600</v>
      </c>
      <c r="N207" t="s">
        <v>2497</v>
      </c>
      <c r="O207" t="s">
        <v>2498</v>
      </c>
      <c r="Q207">
        <v>-3.7922254834375585E-2</v>
      </c>
      <c r="R207">
        <v>363.85220015405133</v>
      </c>
      <c r="S207">
        <v>-3.7922254834375585E-2</v>
      </c>
      <c r="T207">
        <v>696.05115250318147</v>
      </c>
      <c r="U207">
        <v>1.2414637069256231</v>
      </c>
      <c r="V207">
        <v>10.399469575802645</v>
      </c>
      <c r="W207">
        <v>1</v>
      </c>
      <c r="X207" s="627">
        <f>G252</f>
        <v>435.24000182427613</v>
      </c>
      <c r="Y207">
        <f>G253</f>
        <v>875.05844698211729</v>
      </c>
      <c r="Z207">
        <v>0.1</v>
      </c>
      <c r="AA207">
        <v>0</v>
      </c>
      <c r="AB207">
        <v>7.1900000000000006E-2</v>
      </c>
      <c r="AC207">
        <v>5.7000000000000002E-2</v>
      </c>
      <c r="AF207">
        <v>1</v>
      </c>
      <c r="AG207" s="814">
        <f>IF($C$17,1500,1000)</f>
        <v>1000</v>
      </c>
      <c r="AH207" s="315">
        <v>250</v>
      </c>
      <c r="AI207">
        <v>46</v>
      </c>
      <c r="AJ207">
        <f>125-59.23</f>
        <v>65.77000000000001</v>
      </c>
      <c r="AK207">
        <v>0.88700000000000001</v>
      </c>
      <c r="AL207">
        <v>0.57199999999999995</v>
      </c>
      <c r="AM207">
        <v>0.92</v>
      </c>
    </row>
    <row r="208" spans="1:39">
      <c r="A208" s="2" t="s">
        <v>2424</v>
      </c>
      <c r="C208" s="2" t="s">
        <v>2842</v>
      </c>
      <c r="E208" s="2" t="s">
        <v>1390</v>
      </c>
      <c r="H208" s="2" t="s">
        <v>1390</v>
      </c>
      <c r="J208" s="2" t="s">
        <v>626</v>
      </c>
      <c r="L208" t="s">
        <v>2430</v>
      </c>
      <c r="M208" t="str">
        <f>IF($C$17,"CH610-LMI","CH610")</f>
        <v>CH610</v>
      </c>
      <c r="N208" t="s">
        <v>2499</v>
      </c>
      <c r="O208" t="s">
        <v>2498</v>
      </c>
      <c r="Q208">
        <v>-6.4506716664106525E-2</v>
      </c>
      <c r="R208">
        <v>124.45821070366829</v>
      </c>
      <c r="S208">
        <v>-6.4506716664106525E-2</v>
      </c>
      <c r="T208">
        <v>689.53704868124146</v>
      </c>
      <c r="U208">
        <v>0.42465141492091618</v>
      </c>
      <c r="V208">
        <v>8.7347557856069056</v>
      </c>
      <c r="W208">
        <v>1</v>
      </c>
      <c r="X208" s="627">
        <f>H252</f>
        <v>148.87691164372791</v>
      </c>
      <c r="Y208">
        <f>H253</f>
        <v>370.06094540285721</v>
      </c>
      <c r="Z208">
        <v>0.1</v>
      </c>
      <c r="AA208">
        <v>0</v>
      </c>
      <c r="AB208">
        <v>7.1900000000000006E-2</v>
      </c>
      <c r="AC208">
        <v>5.7000000000000002E-2</v>
      </c>
      <c r="AF208">
        <v>1</v>
      </c>
      <c r="AG208" s="814">
        <f>IF($C$17,1500,1000)</f>
        <v>1000</v>
      </c>
      <c r="AH208" s="315">
        <v>250</v>
      </c>
      <c r="AI208">
        <v>46</v>
      </c>
      <c r="AJ208">
        <f t="shared" ref="AJ208" si="8">125-59.23</f>
        <v>65.77000000000001</v>
      </c>
      <c r="AK208">
        <v>0.88700000000000001</v>
      </c>
      <c r="AL208">
        <v>0.78800000000000003</v>
      </c>
      <c r="AM208">
        <v>2.77</v>
      </c>
    </row>
    <row r="209" spans="1:34">
      <c r="A209" s="2" t="s">
        <v>2425</v>
      </c>
      <c r="C209" s="2" t="s">
        <v>2843</v>
      </c>
      <c r="E209" s="2" t="s">
        <v>2169</v>
      </c>
      <c r="H209" s="2" t="s">
        <v>2169</v>
      </c>
      <c r="J209" s="2" t="s">
        <v>2545</v>
      </c>
      <c r="L209" t="s">
        <v>2842</v>
      </c>
      <c r="M209" t="s">
        <v>2579</v>
      </c>
      <c r="N209" t="s">
        <v>2842</v>
      </c>
      <c r="O209" t="s">
        <v>2507</v>
      </c>
      <c r="Q209">
        <v>-0.25594276018021939</v>
      </c>
      <c r="R209">
        <v>24.449699836518818</v>
      </c>
      <c r="S209">
        <v>-0.25594276018021939</v>
      </c>
      <c r="T209">
        <v>2266.5082790152405</v>
      </c>
      <c r="U209">
        <v>8.3422375842202204E-2</v>
      </c>
      <c r="V209">
        <v>5.3265733264270203</v>
      </c>
      <c r="W209">
        <v>0.8</v>
      </c>
      <c r="X209">
        <v>36.144544846435274</v>
      </c>
      <c r="Y209">
        <v>-1019.3960008432091</v>
      </c>
      <c r="Z209">
        <v>0.1</v>
      </c>
      <c r="AA209">
        <v>0</v>
      </c>
      <c r="AB209">
        <v>7.1900000000000006E-2</v>
      </c>
      <c r="AC209">
        <v>5.7000000000000002E-2</v>
      </c>
      <c r="AF209">
        <v>1</v>
      </c>
      <c r="AG209" s="814">
        <v>100</v>
      </c>
      <c r="AH209" s="637">
        <v>60</v>
      </c>
    </row>
    <row r="210" spans="1:34">
      <c r="A210" s="2" t="s">
        <v>2426</v>
      </c>
      <c r="C210" s="2" t="s">
        <v>2497</v>
      </c>
      <c r="L210" t="s">
        <v>2844</v>
      </c>
      <c r="M210" t="s">
        <v>2852</v>
      </c>
      <c r="N210" t="s">
        <v>2853</v>
      </c>
      <c r="O210" t="s">
        <v>2507</v>
      </c>
      <c r="Q210">
        <v>-0.28197128743372446</v>
      </c>
      <c r="R210">
        <v>-203.56019890418563</v>
      </c>
      <c r="S210">
        <v>-0.28197128743372446</v>
      </c>
      <c r="T210">
        <v>2266.5082790152405</v>
      </c>
      <c r="U210">
        <v>-0.69454739866108139</v>
      </c>
      <c r="V210">
        <v>2.2688642271748733</v>
      </c>
      <c r="W210">
        <v>0.8</v>
      </c>
      <c r="X210">
        <f>B306</f>
        <v>29.246730944443808</v>
      </c>
      <c r="Y210">
        <f>B307</f>
        <v>-863.04065541187947</v>
      </c>
      <c r="Z210">
        <v>0.1</v>
      </c>
      <c r="AA210">
        <v>0</v>
      </c>
      <c r="AB210">
        <v>7.1900000000000006E-2</v>
      </c>
      <c r="AC210">
        <v>5.7000000000000002E-2</v>
      </c>
      <c r="AF210">
        <v>1</v>
      </c>
      <c r="AG210" s="315">
        <v>300</v>
      </c>
      <c r="AH210" s="315">
        <v>100</v>
      </c>
    </row>
    <row r="211" spans="1:34">
      <c r="A211" s="2" t="s">
        <v>2427</v>
      </c>
      <c r="C211" s="2" t="s">
        <v>2499</v>
      </c>
      <c r="L211" t="s">
        <v>626</v>
      </c>
      <c r="M211" t="s">
        <v>2717</v>
      </c>
      <c r="N211" t="s">
        <v>2718</v>
      </c>
      <c r="O211" t="s">
        <v>2718</v>
      </c>
      <c r="V211">
        <v>1</v>
      </c>
      <c r="W211">
        <v>0.69</v>
      </c>
      <c r="Z211">
        <v>0</v>
      </c>
      <c r="AA211">
        <v>0</v>
      </c>
      <c r="AB211">
        <v>7.1900000000000006E-2</v>
      </c>
      <c r="AC211">
        <v>5.7000000000000002E-2</v>
      </c>
      <c r="AF211">
        <v>1</v>
      </c>
      <c r="AG211">
        <v>40</v>
      </c>
      <c r="AH211" s="315">
        <v>0</v>
      </c>
    </row>
    <row r="212" spans="1:34">
      <c r="A212" s="2" t="s">
        <v>2428</v>
      </c>
      <c r="C212" s="2"/>
      <c r="L212" t="s">
        <v>2545</v>
      </c>
      <c r="M212" t="s">
        <v>2719</v>
      </c>
      <c r="N212" t="s">
        <v>2718</v>
      </c>
      <c r="O212" t="s">
        <v>2718</v>
      </c>
      <c r="V212">
        <v>1</v>
      </c>
      <c r="W212">
        <v>0.69</v>
      </c>
      <c r="Z212">
        <v>0</v>
      </c>
      <c r="AA212">
        <v>0</v>
      </c>
      <c r="AB212">
        <v>7.1900000000000006E-2</v>
      </c>
      <c r="AC212">
        <v>5.7000000000000002E-2</v>
      </c>
      <c r="AF212">
        <v>1</v>
      </c>
      <c r="AG212">
        <v>50</v>
      </c>
      <c r="AH212" s="315">
        <v>0</v>
      </c>
    </row>
    <row r="213" spans="1:34">
      <c r="A213" s="2" t="s">
        <v>2429</v>
      </c>
    </row>
    <row r="214" spans="1:34">
      <c r="A214" s="2" t="s">
        <v>2430</v>
      </c>
    </row>
    <row r="215" spans="1:34">
      <c r="A215" s="2" t="s">
        <v>1391</v>
      </c>
    </row>
    <row r="226" spans="1:11">
      <c r="A226" s="1801" t="s">
        <v>2437</v>
      </c>
      <c r="B226" s="1776"/>
      <c r="D226" s="1801" t="s">
        <v>2438</v>
      </c>
      <c r="E226" s="1776"/>
    </row>
    <row r="227" spans="1:11">
      <c r="A227" s="2" t="s">
        <v>2439</v>
      </c>
      <c r="B227" s="2">
        <v>1</v>
      </c>
      <c r="D227" s="2" t="s">
        <v>2439</v>
      </c>
      <c r="E227" s="2">
        <v>1</v>
      </c>
    </row>
    <row r="228" spans="1:11">
      <c r="A228" s="2" t="s">
        <v>2440</v>
      </c>
      <c r="B228" s="2">
        <v>363.85220015405127</v>
      </c>
      <c r="D228" s="2" t="s">
        <v>2440</v>
      </c>
      <c r="E228" s="2">
        <v>124.45821070366821</v>
      </c>
    </row>
    <row r="229" spans="1:11">
      <c r="A229" s="2" t="s">
        <v>2441</v>
      </c>
      <c r="B229" s="2">
        <v>-3.7922254834375592E-2</v>
      </c>
      <c r="D229" s="2" t="s">
        <v>2441</v>
      </c>
      <c r="E229" s="2">
        <v>-6.4506716664106525E-2</v>
      </c>
      <c r="F229" t="s">
        <v>3163</v>
      </c>
    </row>
    <row r="230" spans="1:11">
      <c r="A230" s="2" t="s">
        <v>2442</v>
      </c>
      <c r="B230" s="2">
        <v>0</v>
      </c>
      <c r="D230" s="2" t="s">
        <v>2442</v>
      </c>
      <c r="E230" s="2">
        <v>0</v>
      </c>
    </row>
    <row r="231" spans="1:11">
      <c r="A231" s="2" t="s">
        <v>2443</v>
      </c>
      <c r="B231" s="2">
        <v>1.2414637069256229</v>
      </c>
      <c r="D231" s="2" t="s">
        <v>2443</v>
      </c>
      <c r="E231" s="2">
        <v>0.42465141492091596</v>
      </c>
    </row>
    <row r="232" spans="1:11">
      <c r="A232" s="2" t="s">
        <v>2444</v>
      </c>
      <c r="B232" s="2">
        <v>696.05115250318147</v>
      </c>
      <c r="D232" s="2" t="s">
        <v>2444</v>
      </c>
      <c r="E232" s="2">
        <v>689.53704868124134</v>
      </c>
    </row>
    <row r="233" spans="1:11">
      <c r="A233" s="2" t="s">
        <v>2445</v>
      </c>
      <c r="B233" s="2">
        <v>-0.11967999999999999</v>
      </c>
      <c r="D233" s="2" t="s">
        <v>2445</v>
      </c>
      <c r="E233" s="2">
        <v>-0.11967999999999999</v>
      </c>
    </row>
    <row r="234" spans="1:11">
      <c r="A234" s="2" t="s">
        <v>2446</v>
      </c>
      <c r="B234" s="2">
        <v>10.399469575802645</v>
      </c>
      <c r="D234" s="2" t="s">
        <v>2446</v>
      </c>
      <c r="E234" s="2">
        <v>6.8067067904274268</v>
      </c>
    </row>
    <row r="235" spans="1:11">
      <c r="A235" s="2" t="s">
        <v>2447</v>
      </c>
      <c r="B235" s="2">
        <v>10</v>
      </c>
      <c r="D235" s="2" t="s">
        <v>2447</v>
      </c>
      <c r="E235" s="2">
        <v>10</v>
      </c>
      <c r="F235" t="s">
        <v>3164</v>
      </c>
    </row>
    <row r="236" spans="1:11">
      <c r="A236" s="2" t="s">
        <v>2448</v>
      </c>
      <c r="B236" s="2">
        <v>0.57230163934426326</v>
      </c>
      <c r="D236" s="2" t="s">
        <v>2448</v>
      </c>
      <c r="E236" s="2">
        <v>0.78755254237288108</v>
      </c>
      <c r="F236" s="8" t="s">
        <v>2481</v>
      </c>
      <c r="G236" s="808"/>
      <c r="H236" s="809"/>
      <c r="I236" s="810"/>
    </row>
    <row r="237" spans="1:11">
      <c r="A237" s="2" t="s">
        <v>2449</v>
      </c>
      <c r="B237" s="2">
        <v>0.92175901639344382</v>
      </c>
      <c r="D237" s="2" t="s">
        <v>2449</v>
      </c>
      <c r="E237" s="2">
        <v>2.1697593220338987</v>
      </c>
      <c r="G237" s="810"/>
      <c r="H237" s="811"/>
      <c r="I237" s="810"/>
    </row>
    <row r="238" spans="1:11">
      <c r="A238" s="2" t="s">
        <v>2450</v>
      </c>
      <c r="B238" s="2">
        <v>3.5990000000000002</v>
      </c>
      <c r="D238" s="2" t="s">
        <v>2450</v>
      </c>
      <c r="E238" s="2">
        <v>3.633</v>
      </c>
      <c r="F238" s="812"/>
      <c r="G238" s="812">
        <v>0.92069999999999996</v>
      </c>
      <c r="H238" s="813"/>
      <c r="I238" s="810"/>
    </row>
    <row r="239" spans="1:11">
      <c r="A239" s="2" t="s">
        <v>2451</v>
      </c>
      <c r="B239" s="2">
        <v>50</v>
      </c>
      <c r="D239" s="2" t="s">
        <v>2451</v>
      </c>
      <c r="E239" s="2">
        <v>80</v>
      </c>
      <c r="F239" s="8" t="s">
        <v>2482</v>
      </c>
      <c r="G239" s="808"/>
      <c r="H239" s="809"/>
      <c r="I239" s="810"/>
    </row>
    <row r="240" spans="1:11">
      <c r="A240" s="2" t="s">
        <v>2452</v>
      </c>
      <c r="B240" s="2">
        <v>365</v>
      </c>
      <c r="D240" s="2" t="s">
        <v>2452</v>
      </c>
      <c r="E240" s="2">
        <v>365</v>
      </c>
      <c r="G240" s="810">
        <v>2.1537999999999999</v>
      </c>
      <c r="H240" s="811"/>
      <c r="I240" s="810"/>
      <c r="K240" s="810"/>
    </row>
    <row r="241" spans="1:11">
      <c r="A241" s="2" t="s">
        <v>2453</v>
      </c>
      <c r="B241" s="2">
        <v>46</v>
      </c>
      <c r="D241" s="2" t="s">
        <v>2453</v>
      </c>
      <c r="E241" s="2">
        <v>46</v>
      </c>
      <c r="F241" s="8" t="s">
        <v>2483</v>
      </c>
      <c r="G241" s="808"/>
      <c r="H241" s="808"/>
      <c r="I241" s="809"/>
      <c r="J241" s="8"/>
      <c r="K241" s="808"/>
    </row>
    <row r="242" spans="1:11">
      <c r="A242" s="2" t="s">
        <v>2454</v>
      </c>
      <c r="B242" s="2">
        <v>0.8866666666666666</v>
      </c>
      <c r="D242" s="2" t="s">
        <v>2454</v>
      </c>
      <c r="E242" s="2">
        <v>0.8866666666666666</v>
      </c>
      <c r="F242" s="85"/>
      <c r="G242" s="812">
        <v>7.2038020491048673</v>
      </c>
      <c r="H242" s="812"/>
      <c r="I242" s="813"/>
      <c r="J242" s="85"/>
      <c r="K242" s="812"/>
    </row>
    <row r="243" spans="1:11">
      <c r="A243" s="2" t="s">
        <v>2455</v>
      </c>
      <c r="B243" s="2">
        <v>-7.2499999999999981E-2</v>
      </c>
      <c r="D243" s="2" t="s">
        <v>2455</v>
      </c>
      <c r="E243" s="2">
        <v>-7.2499999999999981E-2</v>
      </c>
      <c r="F243" s="8" t="s">
        <v>2484</v>
      </c>
      <c r="G243" s="808"/>
      <c r="H243" s="808"/>
      <c r="I243" s="809"/>
      <c r="J243" s="8"/>
      <c r="K243" s="808"/>
    </row>
    <row r="244" spans="1:11">
      <c r="A244" s="2" t="s">
        <v>2456</v>
      </c>
      <c r="B244" s="2">
        <v>0.33333333333333298</v>
      </c>
      <c r="D244" s="2" t="s">
        <v>2456</v>
      </c>
      <c r="E244" s="2">
        <v>0.33333333333333298</v>
      </c>
      <c r="F244" s="85"/>
      <c r="G244" s="812">
        <v>16.119640083693497</v>
      </c>
      <c r="H244" s="812"/>
      <c r="I244" s="813"/>
      <c r="J244" s="85"/>
      <c r="K244" s="812"/>
    </row>
    <row r="245" spans="1:11">
      <c r="A245" s="2" t="s">
        <v>2457</v>
      </c>
      <c r="B245" s="2">
        <v>0.51</v>
      </c>
      <c r="D245" s="2" t="s">
        <v>2457</v>
      </c>
      <c r="E245" s="2">
        <v>0.51</v>
      </c>
      <c r="F245" s="112" t="s">
        <v>2473</v>
      </c>
      <c r="G245" s="808">
        <v>8895140.5200000014</v>
      </c>
      <c r="H245" s="809">
        <v>8895140.5200000014</v>
      </c>
    </row>
    <row r="246" spans="1:11">
      <c r="A246" s="2" t="s">
        <v>2458</v>
      </c>
      <c r="B246" s="2">
        <v>0.95</v>
      </c>
      <c r="D246" s="2" t="s">
        <v>2458</v>
      </c>
      <c r="E246" s="2">
        <v>0.95</v>
      </c>
      <c r="F246" s="94" t="s">
        <v>2474</v>
      </c>
      <c r="G246" s="810">
        <v>2011.3445625616387</v>
      </c>
      <c r="H246" s="811">
        <v>392.20760007944443</v>
      </c>
    </row>
    <row r="247" spans="1:11">
      <c r="A247" s="2" t="s">
        <v>2459</v>
      </c>
      <c r="B247" s="2">
        <v>0.49</v>
      </c>
      <c r="D247" s="2" t="s">
        <v>2459</v>
      </c>
      <c r="E247" s="2">
        <v>0.49</v>
      </c>
      <c r="F247" s="94" t="s">
        <v>2475</v>
      </c>
      <c r="G247" s="810">
        <v>2011.3445625616387</v>
      </c>
      <c r="H247" s="811">
        <v>392.20760007944443</v>
      </c>
    </row>
    <row r="248" spans="1:11">
      <c r="A248" s="2" t="s">
        <v>12</v>
      </c>
      <c r="B248" s="2">
        <v>13</v>
      </c>
      <c r="D248" s="2" t="s">
        <v>12</v>
      </c>
      <c r="E248" s="2">
        <v>13</v>
      </c>
      <c r="F248" s="94" t="s">
        <v>2476</v>
      </c>
      <c r="G248" s="810">
        <v>84.000682581734182</v>
      </c>
      <c r="H248" s="811">
        <v>84.303157978301385</v>
      </c>
    </row>
    <row r="249" spans="1:11">
      <c r="A249" s="2" t="s">
        <v>14</v>
      </c>
      <c r="B249" s="2">
        <v>5.5818181818181802</v>
      </c>
      <c r="D249" s="2" t="s">
        <v>14</v>
      </c>
      <c r="E249" s="2">
        <v>5.581818181818182</v>
      </c>
      <c r="F249" s="96" t="s">
        <v>2477</v>
      </c>
      <c r="G249" s="812">
        <v>187.96473872715444</v>
      </c>
      <c r="H249" s="813">
        <v>188.64157499966717</v>
      </c>
    </row>
    <row r="250" spans="1:11">
      <c r="A250" s="2" t="s">
        <v>2460</v>
      </c>
      <c r="B250" s="2">
        <v>6570</v>
      </c>
      <c r="D250" s="2" t="s">
        <v>2460</v>
      </c>
      <c r="E250" s="2">
        <v>6570</v>
      </c>
    </row>
    <row r="251" spans="1:11">
      <c r="A251" s="2" t="s">
        <v>2461</v>
      </c>
      <c r="B251" s="2">
        <v>8.33</v>
      </c>
      <c r="D251" s="2" t="s">
        <v>2461</v>
      </c>
      <c r="E251" s="2">
        <v>8.33</v>
      </c>
    </row>
    <row r="252" spans="1:11">
      <c r="A252" s="2" t="s">
        <v>2462</v>
      </c>
      <c r="B252" s="2">
        <v>61.4</v>
      </c>
      <c r="D252" s="2" t="s">
        <v>2462</v>
      </c>
      <c r="E252" s="2">
        <v>61.4</v>
      </c>
      <c r="G252">
        <f>B228*$A$12</f>
        <v>435.24000182427613</v>
      </c>
      <c r="H252">
        <f>E228*$A$12</f>
        <v>148.87691164372791</v>
      </c>
    </row>
    <row r="253" spans="1:11">
      <c r="A253" s="2" t="s">
        <v>2463</v>
      </c>
      <c r="B253" s="2">
        <v>125</v>
      </c>
      <c r="D253" s="2" t="s">
        <v>2463</v>
      </c>
      <c r="E253" s="2">
        <v>125</v>
      </c>
      <c r="G253">
        <f>(G245/1000000*((1/B236*(B268*$O$20*$D$4+B269*$O$21*D4+B270*$O$23*$D$4))+((1-(1/B238))*B244*B247*(B258*$O$20*$D$4+B259*$O$21*$D$4+B260*$O$23*$D$4)/B255)))-(B232*$A$12)</f>
        <v>875.05844698211729</v>
      </c>
      <c r="H253">
        <f>(H245/1000000*((1/E236*(E268*$O$20*$D$4+E269*$O$21*$D$4+E270*$O$23*$D$4))+((1-(1/E238))*E244*E247*(E258*$O$20*$D$4+E259*$O$21*$D$4+E260*$O$23*$D$4)/E255)))-(E232*A12)</f>
        <v>370.06094540285721</v>
      </c>
    </row>
    <row r="254" spans="1:11">
      <c r="A254" s="2" t="s">
        <v>2464</v>
      </c>
      <c r="B254" s="2">
        <v>3412</v>
      </c>
      <c r="D254" s="2" t="s">
        <v>2464</v>
      </c>
      <c r="E254" s="2">
        <v>3412</v>
      </c>
    </row>
    <row r="255" spans="1:11">
      <c r="A255" s="2" t="s">
        <v>2465</v>
      </c>
      <c r="B255" s="2">
        <v>0.8</v>
      </c>
      <c r="D255" s="2" t="s">
        <v>2465</v>
      </c>
      <c r="E255" s="2">
        <v>0.8</v>
      </c>
      <c r="F255" s="8"/>
      <c r="G255" s="808"/>
      <c r="H255" s="809"/>
      <c r="I255" s="810"/>
    </row>
    <row r="256" spans="1:11">
      <c r="A256" s="2" t="s">
        <v>2466</v>
      </c>
      <c r="B256" s="2">
        <v>0.14799999999999999</v>
      </c>
      <c r="D256" s="2" t="s">
        <v>2466</v>
      </c>
      <c r="E256" s="2">
        <v>0.14799999999999999</v>
      </c>
      <c r="G256" s="810"/>
      <c r="H256" s="811"/>
      <c r="I256" s="810"/>
    </row>
    <row r="257" spans="1:9">
      <c r="A257" s="2" t="s">
        <v>2467</v>
      </c>
      <c r="B257" s="2">
        <v>0.85199999999999998</v>
      </c>
      <c r="D257" s="2" t="s">
        <v>2467</v>
      </c>
      <c r="E257" s="2">
        <v>0.85199999999999998</v>
      </c>
      <c r="F257" s="812"/>
      <c r="G257" s="812"/>
      <c r="H257" s="813"/>
      <c r="I257" s="810"/>
    </row>
    <row r="258" spans="1:9">
      <c r="A258" s="2" t="s">
        <v>2468</v>
      </c>
      <c r="B258" s="2">
        <v>-0.52249999999999996</v>
      </c>
      <c r="D258" s="2" t="s">
        <v>2468</v>
      </c>
      <c r="E258" s="2">
        <v>-0.52249999999999996</v>
      </c>
    </row>
    <row r="259" spans="1:9">
      <c r="A259" s="2" t="s">
        <v>2469</v>
      </c>
      <c r="B259" s="2">
        <v>-0.39249999999999996</v>
      </c>
      <c r="D259" s="2" t="s">
        <v>2469</v>
      </c>
      <c r="E259" s="2">
        <v>-0.39249999999999996</v>
      </c>
    </row>
    <row r="260" spans="1:9">
      <c r="A260" s="2" t="s">
        <v>2470</v>
      </c>
      <c r="B260" s="2">
        <v>-1.2499999999999975E-2</v>
      </c>
      <c r="D260" s="2" t="s">
        <v>2470</v>
      </c>
      <c r="E260" s="2">
        <v>-1.2499999999999975E-2</v>
      </c>
    </row>
    <row r="261" spans="1:9">
      <c r="A261" s="2" t="s">
        <v>2471</v>
      </c>
      <c r="B261" s="2">
        <v>13.12227637</v>
      </c>
      <c r="D261" s="2" t="s">
        <v>2472</v>
      </c>
      <c r="E261" s="2">
        <v>29.382724889999999</v>
      </c>
    </row>
    <row r="262" spans="1:9">
      <c r="A262" s="2" t="s">
        <v>2473</v>
      </c>
      <c r="B262" s="2">
        <v>10993051.02</v>
      </c>
      <c r="D262" s="2" t="s">
        <v>2473</v>
      </c>
      <c r="E262" s="2">
        <v>10993051.02</v>
      </c>
    </row>
    <row r="263" spans="1:9">
      <c r="A263" s="2" t="s">
        <v>2474</v>
      </c>
      <c r="B263" s="2">
        <v>2519.5227316645833</v>
      </c>
      <c r="D263" s="2" t="s">
        <v>2474</v>
      </c>
      <c r="E263" s="2">
        <v>2619.0855143477802</v>
      </c>
    </row>
    <row r="264" spans="1:9">
      <c r="A264" s="2" t="s">
        <v>2475</v>
      </c>
      <c r="B264" s="2">
        <v>2481.0387497906545</v>
      </c>
      <c r="D264" s="2" t="s">
        <v>2475</v>
      </c>
      <c r="E264" s="2">
        <v>407.38699284602654</v>
      </c>
    </row>
    <row r="265" spans="1:9">
      <c r="A265" s="2" t="s">
        <v>2476</v>
      </c>
      <c r="B265" s="2">
        <v>13.122276370747759</v>
      </c>
      <c r="D265" s="2" t="s">
        <v>2476</v>
      </c>
      <c r="E265" s="2">
        <v>12.787904003390606</v>
      </c>
    </row>
    <row r="266" spans="1:9">
      <c r="A266" s="2" t="s">
        <v>2477</v>
      </c>
      <c r="B266" s="2">
        <v>29.372724886381061</v>
      </c>
      <c r="D266" s="2" t="s">
        <v>2477</v>
      </c>
      <c r="E266" s="2">
        <v>28.624270328764556</v>
      </c>
    </row>
    <row r="267" spans="1:9">
      <c r="A267" s="130" t="s">
        <v>2508</v>
      </c>
      <c r="D267" s="130" t="s">
        <v>2508</v>
      </c>
    </row>
    <row r="268" spans="1:9">
      <c r="A268" t="s">
        <v>2478</v>
      </c>
      <c r="B268" s="874">
        <f>(53%/101%)*100%</f>
        <v>0.52475247524752477</v>
      </c>
      <c r="E268" s="874">
        <f>B268</f>
        <v>0.52475247524752477</v>
      </c>
    </row>
    <row r="269" spans="1:9">
      <c r="A269" t="s">
        <v>2479</v>
      </c>
      <c r="B269" s="874">
        <f>(35%/101%)*100%</f>
        <v>0.34653465346534651</v>
      </c>
      <c r="E269" s="874">
        <f>B269</f>
        <v>0.34653465346534651</v>
      </c>
    </row>
    <row r="270" spans="1:9">
      <c r="A270" t="s">
        <v>2480</v>
      </c>
      <c r="B270" s="874">
        <f>(2%/101%)*100%</f>
        <v>1.9801980198019802E-2</v>
      </c>
      <c r="E270" s="874">
        <f>B270</f>
        <v>1.9801980198019802E-2</v>
      </c>
    </row>
    <row r="277" spans="1:17">
      <c r="A277" s="807" t="s">
        <v>2500</v>
      </c>
      <c r="B277" s="803" t="s">
        <v>2432</v>
      </c>
      <c r="C277" s="803" t="s">
        <v>2501</v>
      </c>
      <c r="D277" t="s">
        <v>2502</v>
      </c>
    </row>
    <row r="278" spans="1:17">
      <c r="A278" s="2" t="s">
        <v>2439</v>
      </c>
      <c r="B278" s="2">
        <v>1</v>
      </c>
      <c r="C278" s="2">
        <v>1</v>
      </c>
    </row>
    <row r="279" spans="1:17">
      <c r="A279" s="2" t="s">
        <v>2503</v>
      </c>
      <c r="B279" s="2"/>
      <c r="C279" s="2"/>
    </row>
    <row r="280" spans="1:17">
      <c r="A280" s="2" t="s">
        <v>2440</v>
      </c>
      <c r="B280" s="2">
        <v>24.449699836518818</v>
      </c>
      <c r="C280" s="2">
        <v>-203.56019890418563</v>
      </c>
    </row>
    <row r="281" spans="1:17">
      <c r="A281" s="2" t="s">
        <v>2441</v>
      </c>
      <c r="B281" s="2">
        <v>-0.25594276018021939</v>
      </c>
      <c r="C281" s="2">
        <v>-0.28197128743372446</v>
      </c>
      <c r="D281" t="s">
        <v>2504</v>
      </c>
    </row>
    <row r="282" spans="1:17">
      <c r="A282" s="2" t="s">
        <v>2442</v>
      </c>
      <c r="B282" s="2">
        <v>0</v>
      </c>
      <c r="C282" s="2">
        <v>0</v>
      </c>
    </row>
    <row r="283" spans="1:17">
      <c r="A283" s="2" t="s">
        <v>2443</v>
      </c>
      <c r="B283" s="2">
        <v>8.3422375842202204E-2</v>
      </c>
      <c r="C283" s="2">
        <v>-0.69454739866108139</v>
      </c>
    </row>
    <row r="284" spans="1:17">
      <c r="A284" s="2" t="s">
        <v>2444</v>
      </c>
      <c r="B284" s="2">
        <v>2266.5082790152405</v>
      </c>
      <c r="C284" s="2">
        <v>2266.5082790152405</v>
      </c>
    </row>
    <row r="285" spans="1:17">
      <c r="A285" s="2" t="s">
        <v>2445</v>
      </c>
      <c r="B285" s="2">
        <v>-0.11967999999999999</v>
      </c>
      <c r="C285" s="2">
        <v>-0.11967999999999999</v>
      </c>
    </row>
    <row r="286" spans="1:17">
      <c r="A286" s="2" t="s">
        <v>2446</v>
      </c>
      <c r="B286" s="2">
        <v>5.3265733264270203</v>
      </c>
      <c r="C286" s="2">
        <v>2.2688642271748733</v>
      </c>
    </row>
    <row r="287" spans="1:17">
      <c r="A287" s="2" t="s">
        <v>2447</v>
      </c>
      <c r="B287" s="2">
        <v>20</v>
      </c>
      <c r="C287" s="2">
        <v>20</v>
      </c>
      <c r="Q287" s="627"/>
    </row>
    <row r="288" spans="1:17">
      <c r="A288" s="2" t="s">
        <v>2448</v>
      </c>
      <c r="B288" s="2">
        <v>0.58030000000000004</v>
      </c>
      <c r="C288" s="2">
        <v>0.75769999999999993</v>
      </c>
    </row>
    <row r="289" spans="1:4">
      <c r="A289" s="2" t="s">
        <v>2449</v>
      </c>
      <c r="B289" s="2">
        <v>0.92269999999999996</v>
      </c>
      <c r="C289" s="2">
        <v>2.0291000000000001</v>
      </c>
    </row>
    <row r="290" spans="1:4">
      <c r="A290" s="2" t="s">
        <v>2450</v>
      </c>
      <c r="B290" s="2">
        <v>0.98</v>
      </c>
      <c r="C290" s="2">
        <v>0.98</v>
      </c>
    </row>
    <row r="291" spans="1:4">
      <c r="A291" s="2" t="s">
        <v>2451</v>
      </c>
      <c r="B291" s="2">
        <v>40</v>
      </c>
      <c r="C291" s="2">
        <v>80</v>
      </c>
    </row>
    <row r="292" spans="1:4">
      <c r="A292" s="2" t="s">
        <v>2505</v>
      </c>
      <c r="B292" s="2">
        <v>7.85</v>
      </c>
      <c r="C292" s="2">
        <v>7.85</v>
      </c>
    </row>
    <row r="293" spans="1:4">
      <c r="A293" s="2" t="s">
        <v>2506</v>
      </c>
      <c r="B293" s="2">
        <v>0</v>
      </c>
      <c r="C293" s="2">
        <v>0</v>
      </c>
    </row>
    <row r="294" spans="1:4">
      <c r="A294" s="2" t="s">
        <v>2452</v>
      </c>
      <c r="B294" s="2">
        <v>365</v>
      </c>
      <c r="C294" s="2">
        <v>365</v>
      </c>
    </row>
    <row r="295" spans="1:4">
      <c r="A295" s="2" t="s">
        <v>2453</v>
      </c>
      <c r="B295" s="2">
        <v>46</v>
      </c>
      <c r="C295" s="2">
        <v>46</v>
      </c>
    </row>
    <row r="296" spans="1:4">
      <c r="A296" s="2" t="s">
        <v>2461</v>
      </c>
      <c r="B296" s="2">
        <v>8.33</v>
      </c>
      <c r="C296" s="2">
        <v>8.33</v>
      </c>
    </row>
    <row r="297" spans="1:4">
      <c r="A297" s="2" t="s">
        <v>2462</v>
      </c>
      <c r="B297" s="2">
        <v>63.6</v>
      </c>
      <c r="C297" s="2">
        <v>63.6</v>
      </c>
      <c r="D297" t="s">
        <v>2504</v>
      </c>
    </row>
    <row r="298" spans="1:4">
      <c r="A298" s="2" t="s">
        <v>2463</v>
      </c>
      <c r="B298" s="2">
        <v>140</v>
      </c>
      <c r="C298" s="2">
        <v>140</v>
      </c>
      <c r="D298" t="s">
        <v>2504</v>
      </c>
    </row>
    <row r="299" spans="1:4">
      <c r="A299" s="2" t="s">
        <v>2464</v>
      </c>
      <c r="B299" s="2">
        <v>3412</v>
      </c>
      <c r="C299" s="2">
        <v>3412</v>
      </c>
    </row>
    <row r="300" spans="1:4">
      <c r="A300" s="2" t="s">
        <v>2466</v>
      </c>
      <c r="B300" s="2">
        <v>0.14799999999999999</v>
      </c>
      <c r="C300" s="2">
        <v>0.14799999999999999</v>
      </c>
    </row>
    <row r="301" spans="1:4">
      <c r="A301" s="2" t="s">
        <v>2467</v>
      </c>
      <c r="B301" s="2">
        <v>0.85199999999999998</v>
      </c>
      <c r="C301" s="2">
        <v>0.85199999999999998</v>
      </c>
      <c r="D301" t="s">
        <v>2504</v>
      </c>
    </row>
    <row r="302" spans="1:4">
      <c r="A302" s="2" t="s">
        <v>2468</v>
      </c>
      <c r="B302" s="2">
        <v>-0.52</v>
      </c>
      <c r="C302" s="2">
        <v>-0.52</v>
      </c>
      <c r="D302" t="s">
        <v>2504</v>
      </c>
    </row>
    <row r="303" spans="1:4">
      <c r="A303" s="2" t="s">
        <v>2469</v>
      </c>
      <c r="B303" s="2">
        <v>-0.39</v>
      </c>
      <c r="C303" s="2">
        <v>-0.39</v>
      </c>
      <c r="D303" t="s">
        <v>2504</v>
      </c>
    </row>
    <row r="304" spans="1:4">
      <c r="A304" s="2" t="s">
        <v>2470</v>
      </c>
      <c r="B304" s="2">
        <v>-0.01</v>
      </c>
      <c r="C304" s="2">
        <v>-0.01</v>
      </c>
      <c r="D304" t="s">
        <v>2504</v>
      </c>
    </row>
    <row r="305" spans="1:3">
      <c r="A305" s="130" t="s">
        <v>2508</v>
      </c>
    </row>
    <row r="306" spans="1:3">
      <c r="B306">
        <f>B280*$A$12</f>
        <v>29.246730944443808</v>
      </c>
      <c r="C306">
        <f>C280*$A$12</f>
        <v>-243.49870992918684</v>
      </c>
    </row>
    <row r="307" spans="1:3">
      <c r="B307">
        <f>(G245/1000000*((1/B288*(B268*$O$20*$D$4+B269*$O$21*$D$4+B270*$O$23*$D$4)))-(B284*$A$12))</f>
        <v>-863.04065541187947</v>
      </c>
      <c r="C307">
        <f>(H245/1000000*((1/C288*(B268*$O$20*$D$4+B269*$O$21*$D$4+B270*$O$23*$D$4)))-(C284*$A$12))</f>
        <v>-1295.748813793359</v>
      </c>
    </row>
    <row r="325" spans="1:7" ht="18.5">
      <c r="A325" s="1802" t="s">
        <v>2516</v>
      </c>
      <c r="B325" s="1803"/>
      <c r="C325" s="1804"/>
      <c r="E325" t="s">
        <v>2704</v>
      </c>
    </row>
    <row r="326" spans="1:7" ht="15" thickBot="1">
      <c r="A326" s="94"/>
      <c r="C326" s="95"/>
    </row>
    <row r="327" spans="1:7" ht="29">
      <c r="A327" s="815" t="s">
        <v>2517</v>
      </c>
      <c r="C327" s="95"/>
      <c r="E327" s="864" t="s">
        <v>2705</v>
      </c>
      <c r="F327" s="865" t="s">
        <v>2706</v>
      </c>
      <c r="G327" s="866" t="s">
        <v>2707</v>
      </c>
    </row>
    <row r="328" spans="1:7">
      <c r="A328" s="94" t="s">
        <v>2518</v>
      </c>
      <c r="B328">
        <v>649</v>
      </c>
      <c r="C328" s="95" t="s">
        <v>2519</v>
      </c>
      <c r="E328" s="867">
        <v>0.6</v>
      </c>
      <c r="F328" s="534">
        <v>0.26</v>
      </c>
      <c r="G328" s="868">
        <v>0.82</v>
      </c>
    </row>
    <row r="329" spans="1:7">
      <c r="A329" s="94" t="s">
        <v>2520</v>
      </c>
      <c r="B329">
        <v>786</v>
      </c>
      <c r="C329" s="95" t="s">
        <v>2519</v>
      </c>
      <c r="E329" s="867">
        <v>0.61</v>
      </c>
      <c r="F329" s="534">
        <f>AVERAGE(F328,F330)</f>
        <v>0.29000000000000004</v>
      </c>
      <c r="G329" s="868">
        <f>AVERAGE(G328,G330)</f>
        <v>0.83</v>
      </c>
    </row>
    <row r="330" spans="1:7">
      <c r="A330" s="94" t="s">
        <v>2521</v>
      </c>
      <c r="B330" s="816">
        <v>7.4999999999999997E-2</v>
      </c>
      <c r="C330" s="95" t="s">
        <v>2522</v>
      </c>
      <c r="E330" s="867">
        <v>0.62</v>
      </c>
      <c r="F330" s="534">
        <v>0.32</v>
      </c>
      <c r="G330" s="868">
        <v>0.84</v>
      </c>
    </row>
    <row r="331" spans="1:7">
      <c r="A331" s="94" t="s">
        <v>2523</v>
      </c>
      <c r="B331" s="816">
        <v>2.3E-2</v>
      </c>
      <c r="C331" s="95" t="s">
        <v>2522</v>
      </c>
      <c r="E331" s="867">
        <v>0.63</v>
      </c>
      <c r="F331" s="534">
        <f>AVERAGE(F330,F332)</f>
        <v>0.35499999999999998</v>
      </c>
      <c r="G331" s="868">
        <f>AVERAGE(G330,G332)</f>
        <v>0.84499999999999997</v>
      </c>
    </row>
    <row r="332" spans="1:7">
      <c r="A332" s="94"/>
      <c r="C332" s="95"/>
      <c r="E332" s="867">
        <v>0.64</v>
      </c>
      <c r="F332" s="534">
        <v>0.39</v>
      </c>
      <c r="G332" s="868">
        <v>0.85</v>
      </c>
    </row>
    <row r="333" spans="1:7">
      <c r="A333" s="815" t="s">
        <v>2524</v>
      </c>
      <c r="C333" s="95"/>
      <c r="E333" s="867">
        <v>0.65</v>
      </c>
      <c r="F333" s="534">
        <f>AVERAGE(F332,F334)</f>
        <v>0.42000000000000004</v>
      </c>
      <c r="G333" s="868">
        <f>AVERAGE(G332,G334)</f>
        <v>0.86</v>
      </c>
    </row>
    <row r="334" spans="1:7">
      <c r="A334" s="94" t="s">
        <v>2525</v>
      </c>
      <c r="B334">
        <v>3</v>
      </c>
      <c r="C334" s="95" t="s">
        <v>2526</v>
      </c>
      <c r="E334" s="867">
        <v>0.66</v>
      </c>
      <c r="F334" s="534">
        <v>0.45</v>
      </c>
      <c r="G334" s="868">
        <v>0.87</v>
      </c>
    </row>
    <row r="335" spans="1:7">
      <c r="A335" s="94" t="s">
        <v>2527</v>
      </c>
      <c r="B335">
        <v>16.23</v>
      </c>
      <c r="C335" s="95" t="s">
        <v>2716</v>
      </c>
      <c r="E335" s="867">
        <v>0.67</v>
      </c>
      <c r="F335" s="534">
        <f>AVERAGE(F334,F336)</f>
        <v>0.48</v>
      </c>
      <c r="G335" s="868">
        <f>AVERAGE(G334,G336)</f>
        <v>0.88</v>
      </c>
    </row>
    <row r="336" spans="1:7">
      <c r="A336" s="94" t="s">
        <v>2528</v>
      </c>
      <c r="B336">
        <v>13.13</v>
      </c>
      <c r="C336" s="95" t="s">
        <v>2716</v>
      </c>
      <c r="E336" s="867">
        <v>0.68</v>
      </c>
      <c r="F336" s="534">
        <v>0.51</v>
      </c>
      <c r="G336" s="868">
        <v>0.89</v>
      </c>
    </row>
    <row r="337" spans="1:7" ht="58">
      <c r="A337" s="94" t="s">
        <v>2503</v>
      </c>
      <c r="B337">
        <v>200</v>
      </c>
      <c r="C337" s="817" t="s">
        <v>2529</v>
      </c>
      <c r="E337" s="867">
        <v>0.69</v>
      </c>
      <c r="F337" s="534">
        <f>AVERAGE(F336,F338)</f>
        <v>0.53500000000000003</v>
      </c>
      <c r="G337" s="868">
        <f>AVERAGE(G336,G338)</f>
        <v>0.89500000000000002</v>
      </c>
    </row>
    <row r="338" spans="1:7">
      <c r="A338" s="94"/>
      <c r="C338" s="95"/>
      <c r="E338" s="867">
        <v>0.7</v>
      </c>
      <c r="F338" s="534">
        <v>0.56000000000000005</v>
      </c>
      <c r="G338" s="868">
        <v>0.9</v>
      </c>
    </row>
    <row r="339" spans="1:7">
      <c r="A339" s="815" t="s">
        <v>2530</v>
      </c>
      <c r="C339" s="95"/>
      <c r="E339" s="867">
        <v>0.71</v>
      </c>
      <c r="F339" s="534">
        <f>AVERAGE(F338,F340)</f>
        <v>0.58499999999999996</v>
      </c>
      <c r="G339" s="868">
        <f>AVERAGE(G338,G340)</f>
        <v>0.90500000000000003</v>
      </c>
    </row>
    <row r="340" spans="1:7">
      <c r="A340" s="94" t="s">
        <v>2531</v>
      </c>
      <c r="B340">
        <f>B334*12*B328*(B330/B335)</f>
        <v>107.96672828096118</v>
      </c>
      <c r="C340" s="95"/>
      <c r="E340" s="867">
        <v>0.72</v>
      </c>
      <c r="F340" s="534">
        <v>0.61</v>
      </c>
      <c r="G340" s="868">
        <v>0.91</v>
      </c>
    </row>
    <row r="341" spans="1:7">
      <c r="A341" s="94" t="s">
        <v>2532</v>
      </c>
      <c r="B341">
        <f>B334*12*(B330/B336)</f>
        <v>0.20563594821020562</v>
      </c>
      <c r="C341" s="95"/>
      <c r="E341" s="867">
        <v>0.73</v>
      </c>
      <c r="F341" s="534">
        <f>AVERAGE(F340,F342)</f>
        <v>0.63500000000000001</v>
      </c>
      <c r="G341" s="868">
        <f>AVERAGE(G340,G342)</f>
        <v>0.91500000000000004</v>
      </c>
    </row>
    <row r="342" spans="1:7">
      <c r="A342" s="94" t="s">
        <v>2533</v>
      </c>
      <c r="C342" s="95"/>
      <c r="E342" s="867">
        <v>0.74</v>
      </c>
      <c r="F342" s="534">
        <v>0.66</v>
      </c>
      <c r="G342" s="868">
        <v>0.92</v>
      </c>
    </row>
    <row r="343" spans="1:7">
      <c r="A343" s="94" t="s">
        <v>2534</v>
      </c>
      <c r="B343" s="102">
        <f>B340*0.003412</f>
        <v>0.36838247689463954</v>
      </c>
      <c r="C343" s="95"/>
      <c r="E343" s="867">
        <v>0.75</v>
      </c>
      <c r="F343" s="534">
        <f>AVERAGE(F342,F344)</f>
        <v>0.67999999999999994</v>
      </c>
      <c r="G343" s="868">
        <f>AVERAGE(G342,G344)</f>
        <v>0.92500000000000004</v>
      </c>
    </row>
    <row r="344" spans="1:7">
      <c r="A344" s="818" t="s">
        <v>2535</v>
      </c>
      <c r="B344" s="627"/>
      <c r="C344" s="819"/>
      <c r="E344" s="867">
        <v>0.76</v>
      </c>
      <c r="F344" s="534">
        <v>0.7</v>
      </c>
      <c r="G344" s="868">
        <v>0.93</v>
      </c>
    </row>
    <row r="345" spans="1:7">
      <c r="A345" s="94" t="s">
        <v>1651</v>
      </c>
      <c r="B345" s="814">
        <f>B343*80</f>
        <v>29.470598151571163</v>
      </c>
      <c r="C345" s="820">
        <v>40</v>
      </c>
      <c r="E345" s="867">
        <v>0.77</v>
      </c>
      <c r="F345" s="534">
        <f>AVERAGE(F344,F346)</f>
        <v>0.71499999999999997</v>
      </c>
      <c r="G345" s="868">
        <f>AVERAGE(G344,G346)</f>
        <v>0.93500000000000005</v>
      </c>
    </row>
    <row r="346" spans="1:7">
      <c r="A346" s="94" t="s">
        <v>2536</v>
      </c>
      <c r="B346" s="814">
        <f>C345/B343</f>
        <v>108.58279779534772</v>
      </c>
      <c r="C346" s="95"/>
      <c r="E346" s="867">
        <v>0.78</v>
      </c>
      <c r="F346" s="534">
        <v>0.73</v>
      </c>
      <c r="G346" s="868">
        <v>0.94</v>
      </c>
    </row>
    <row r="347" spans="1:7">
      <c r="A347" s="94"/>
      <c r="C347" s="95"/>
      <c r="E347" s="867">
        <v>0.79</v>
      </c>
      <c r="F347" s="534">
        <f>AVERAGE(F346,F348)</f>
        <v>0.75</v>
      </c>
      <c r="G347" s="868">
        <f>AVERAGE(G346,G348)</f>
        <v>0.94499999999999995</v>
      </c>
    </row>
    <row r="348" spans="1:7">
      <c r="A348" s="94"/>
      <c r="C348" s="95"/>
      <c r="E348" s="867">
        <v>0.8</v>
      </c>
      <c r="F348" s="534">
        <v>0.77</v>
      </c>
      <c r="G348" s="868">
        <v>0.95</v>
      </c>
    </row>
    <row r="349" spans="1:7">
      <c r="A349" s="815" t="s">
        <v>2537</v>
      </c>
      <c r="C349" s="95"/>
      <c r="E349" s="867">
        <v>0.81</v>
      </c>
      <c r="F349" s="534">
        <f>AVERAGE(F348,F350)</f>
        <v>0.78500000000000003</v>
      </c>
      <c r="G349" s="868">
        <f>AVERAGE(G348,G350)</f>
        <v>0.95499999999999996</v>
      </c>
    </row>
    <row r="350" spans="1:7">
      <c r="A350" s="94" t="s">
        <v>2525</v>
      </c>
      <c r="B350">
        <v>2.5</v>
      </c>
      <c r="C350" s="95" t="s">
        <v>2526</v>
      </c>
      <c r="E350" s="867">
        <v>0.82</v>
      </c>
      <c r="F350" s="534">
        <v>0.8</v>
      </c>
      <c r="G350" s="868">
        <v>0.96</v>
      </c>
    </row>
    <row r="351" spans="1:7">
      <c r="A351" s="94" t="s">
        <v>2527</v>
      </c>
      <c r="B351">
        <v>16.600000000000001</v>
      </c>
      <c r="C351" s="95" t="s">
        <v>2716</v>
      </c>
      <c r="E351" s="867">
        <v>0.83</v>
      </c>
      <c r="F351" s="534">
        <f>AVERAGE(F350,F352)</f>
        <v>0.81499999999999995</v>
      </c>
      <c r="G351" s="868">
        <f>AVERAGE(G350,G352)</f>
        <v>0.96499999999999997</v>
      </c>
    </row>
    <row r="352" spans="1:7">
      <c r="A352" s="94" t="s">
        <v>2528</v>
      </c>
      <c r="B352">
        <v>13.09</v>
      </c>
      <c r="C352" s="95" t="s">
        <v>2716</v>
      </c>
      <c r="E352" s="867">
        <v>0.84</v>
      </c>
      <c r="F352" s="534">
        <v>0.83</v>
      </c>
      <c r="G352" s="868">
        <v>0.97</v>
      </c>
    </row>
    <row r="353" spans="1:7">
      <c r="A353" s="94" t="s">
        <v>2538</v>
      </c>
      <c r="B353">
        <v>9.1</v>
      </c>
      <c r="C353" s="95" t="s">
        <v>2526</v>
      </c>
      <c r="E353" s="867">
        <v>0.85</v>
      </c>
      <c r="F353" s="534">
        <f>AVERAGE(F352,F354)</f>
        <v>0.84499999999999997</v>
      </c>
      <c r="G353" s="868">
        <f>AVERAGE(G352,G354)</f>
        <v>0.97</v>
      </c>
    </row>
    <row r="354" spans="1:7" ht="58">
      <c r="A354" s="94" t="s">
        <v>2503</v>
      </c>
      <c r="B354">
        <v>200</v>
      </c>
      <c r="C354" s="817" t="s">
        <v>2529</v>
      </c>
      <c r="E354" s="867">
        <v>0.86</v>
      </c>
      <c r="F354" s="534">
        <v>0.86</v>
      </c>
      <c r="G354" s="868">
        <v>0.97</v>
      </c>
    </row>
    <row r="355" spans="1:7">
      <c r="A355" s="94"/>
      <c r="C355" s="95"/>
      <c r="E355" s="867">
        <v>0.87</v>
      </c>
      <c r="F355" s="534">
        <f>AVERAGE(F354,F356)</f>
        <v>0.87</v>
      </c>
      <c r="G355" s="868">
        <f>AVERAGE(G354,G356)</f>
        <v>0.97499999999999998</v>
      </c>
    </row>
    <row r="356" spans="1:7">
      <c r="A356" s="815" t="s">
        <v>2539</v>
      </c>
      <c r="C356" s="95"/>
      <c r="E356" s="867">
        <v>0.88</v>
      </c>
      <c r="F356" s="534">
        <v>0.88</v>
      </c>
      <c r="G356" s="868">
        <v>0.98</v>
      </c>
    </row>
    <row r="357" spans="1:7">
      <c r="A357" s="94" t="s">
        <v>2531</v>
      </c>
      <c r="B357">
        <f>(B350*12*B328*(B330/B351))+(B350*12*B329*(B331/B353))</f>
        <v>147.56466966768173</v>
      </c>
      <c r="C357" s="95"/>
      <c r="E357" s="867">
        <v>0.89</v>
      </c>
      <c r="F357" s="534">
        <f>AVERAGE(F356,F358)</f>
        <v>0.89500000000000002</v>
      </c>
      <c r="G357" s="868">
        <f>AVERAGE(G356,G358)</f>
        <v>0.98</v>
      </c>
    </row>
    <row r="358" spans="1:7">
      <c r="A358" s="94" t="s">
        <v>2532</v>
      </c>
      <c r="B358">
        <f>B350*12*(B330/B352)</f>
        <v>0.17188693659281895</v>
      </c>
      <c r="C358" s="95"/>
      <c r="E358" s="867">
        <v>0.9</v>
      </c>
      <c r="F358" s="534">
        <v>0.91</v>
      </c>
      <c r="G358" s="868">
        <v>0.98</v>
      </c>
    </row>
    <row r="359" spans="1:7">
      <c r="A359" s="94" t="s">
        <v>2533</v>
      </c>
      <c r="C359" s="95"/>
      <c r="E359" s="867">
        <v>0.91</v>
      </c>
      <c r="F359" s="534">
        <f>AVERAGE(F358,F360)</f>
        <v>0.91500000000000004</v>
      </c>
      <c r="G359" s="868">
        <f>AVERAGE(G358,G360)</f>
        <v>0.98499999999999999</v>
      </c>
    </row>
    <row r="360" spans="1:7">
      <c r="A360" s="94" t="s">
        <v>2540</v>
      </c>
      <c r="B360" s="102">
        <f>B357*0.003412</f>
        <v>0.50349065290613004</v>
      </c>
      <c r="C360" s="95"/>
      <c r="E360" s="867">
        <v>0.92</v>
      </c>
      <c r="F360" s="534">
        <v>0.92</v>
      </c>
      <c r="G360" s="868">
        <v>0.99</v>
      </c>
    </row>
    <row r="361" spans="1:7">
      <c r="A361" s="94" t="s">
        <v>2535</v>
      </c>
      <c r="C361" s="95"/>
      <c r="E361" s="867">
        <v>0.93</v>
      </c>
      <c r="F361" s="534">
        <f>AVERAGE(F360,F362)</f>
        <v>0.92999999999999994</v>
      </c>
      <c r="G361" s="868">
        <f>AVERAGE(G360,G362)</f>
        <v>0.99</v>
      </c>
    </row>
    <row r="362" spans="1:7">
      <c r="A362" s="94" t="s">
        <v>1651</v>
      </c>
      <c r="B362" s="820">
        <v>50</v>
      </c>
      <c r="C362" s="820"/>
      <c r="E362" s="867">
        <v>0.94</v>
      </c>
      <c r="F362" s="534">
        <v>0.94</v>
      </c>
      <c r="G362" s="868">
        <v>0.99</v>
      </c>
    </row>
    <row r="363" spans="1:7">
      <c r="A363" s="96" t="s">
        <v>2536</v>
      </c>
      <c r="B363" s="821">
        <f>C362/B360</f>
        <v>0</v>
      </c>
      <c r="C363" s="97"/>
      <c r="E363" s="867">
        <v>0.95</v>
      </c>
      <c r="F363" s="534">
        <f>AVERAGE(F362,F364)</f>
        <v>0.95</v>
      </c>
      <c r="G363" s="868">
        <f>AVERAGE(G362,G364)</f>
        <v>0.99</v>
      </c>
    </row>
    <row r="364" spans="1:7">
      <c r="E364" s="867">
        <v>0.96</v>
      </c>
      <c r="F364" s="534">
        <v>0.96</v>
      </c>
      <c r="G364" s="868">
        <v>0.99</v>
      </c>
    </row>
    <row r="365" spans="1:7">
      <c r="E365" s="867">
        <v>0.97</v>
      </c>
      <c r="F365" s="534">
        <f>AVERAGE(F364,F366)</f>
        <v>0.96499999999999997</v>
      </c>
      <c r="G365" s="868">
        <f>AVERAGE(G364,G366)</f>
        <v>0.99</v>
      </c>
    </row>
    <row r="366" spans="1:7">
      <c r="E366" s="867">
        <v>0.98</v>
      </c>
      <c r="F366" s="534">
        <v>0.97</v>
      </c>
      <c r="G366" s="868">
        <v>0.99</v>
      </c>
    </row>
    <row r="367" spans="1:7">
      <c r="E367" s="867">
        <v>0.99</v>
      </c>
      <c r="F367" s="534">
        <f>AVERAGE(F366,F368)</f>
        <v>0.97499999999999998</v>
      </c>
      <c r="G367" s="868">
        <f>AVERAGE(G366,G368)</f>
        <v>0.995</v>
      </c>
    </row>
    <row r="368" spans="1:7">
      <c r="E368" s="867">
        <v>1</v>
      </c>
      <c r="F368" s="534">
        <v>0.98</v>
      </c>
      <c r="G368" s="868">
        <v>1</v>
      </c>
    </row>
    <row r="369" spans="5:7">
      <c r="E369" s="867">
        <v>1.01</v>
      </c>
      <c r="F369" s="534">
        <f>AVERAGE(F368,F370)</f>
        <v>0.98499999999999999</v>
      </c>
      <c r="G369" s="868">
        <f>AVERAGE(G368,G370)</f>
        <v>1</v>
      </c>
    </row>
    <row r="370" spans="5:7">
      <c r="E370" s="867">
        <v>1.02</v>
      </c>
      <c r="F370" s="534">
        <v>0.99</v>
      </c>
      <c r="G370" s="868">
        <v>1</v>
      </c>
    </row>
    <row r="371" spans="5:7">
      <c r="E371" s="867">
        <v>1.03</v>
      </c>
      <c r="F371" s="534">
        <f>AVERAGE(F370,F372)</f>
        <v>0.995</v>
      </c>
      <c r="G371" s="868">
        <f>AVERAGE(G370,G372)</f>
        <v>1</v>
      </c>
    </row>
    <row r="372" spans="5:7">
      <c r="E372" s="867">
        <v>1.04</v>
      </c>
      <c r="F372" s="534">
        <v>1</v>
      </c>
      <c r="G372" s="868">
        <v>1</v>
      </c>
    </row>
    <row r="373" spans="5:7">
      <c r="E373" s="867">
        <v>1.05</v>
      </c>
      <c r="F373" s="534">
        <v>1</v>
      </c>
      <c r="G373" s="868">
        <f>AVERAGE(G372,G374)</f>
        <v>1</v>
      </c>
    </row>
    <row r="374" spans="5:7">
      <c r="E374" s="867">
        <v>1.06</v>
      </c>
      <c r="F374" s="534">
        <v>1</v>
      </c>
      <c r="G374" s="868">
        <v>1</v>
      </c>
    </row>
    <row r="375" spans="5:7">
      <c r="E375" s="867">
        <v>1.07</v>
      </c>
      <c r="F375" s="534">
        <f>AVERAGE(F374,F376)</f>
        <v>1</v>
      </c>
      <c r="G375" s="868">
        <f>AVERAGE(G374,G376)</f>
        <v>1</v>
      </c>
    </row>
    <row r="376" spans="5:7">
      <c r="E376" s="867">
        <v>1.08</v>
      </c>
      <c r="F376" s="534">
        <v>1</v>
      </c>
      <c r="G376" s="868">
        <v>1</v>
      </c>
    </row>
    <row r="377" spans="5:7">
      <c r="E377" s="867">
        <v>1.0900000000000001</v>
      </c>
      <c r="F377" s="534">
        <f>AVERAGE(F376,F378)</f>
        <v>1</v>
      </c>
      <c r="G377" s="868">
        <f>AVERAGE(G376,G378)</f>
        <v>1</v>
      </c>
    </row>
    <row r="378" spans="5:7">
      <c r="E378" s="867">
        <v>1.1000000000000001</v>
      </c>
      <c r="F378" s="534">
        <v>1</v>
      </c>
      <c r="G378" s="868">
        <v>1</v>
      </c>
    </row>
    <row r="379" spans="5:7">
      <c r="E379" s="867">
        <v>1.1100000000000001</v>
      </c>
      <c r="F379" s="534">
        <f>AVERAGE(F378,F380)</f>
        <v>1</v>
      </c>
      <c r="G379" s="868">
        <f>AVERAGE(G378,G380)</f>
        <v>0.995</v>
      </c>
    </row>
    <row r="380" spans="5:7">
      <c r="E380" s="867">
        <v>1.1200000000000001</v>
      </c>
      <c r="F380" s="534">
        <v>1</v>
      </c>
      <c r="G380" s="868">
        <v>0.99</v>
      </c>
    </row>
    <row r="381" spans="5:7">
      <c r="E381" s="867">
        <v>1.1299999999999999</v>
      </c>
      <c r="F381" s="534">
        <f>AVERAGE(F380,F382)</f>
        <v>1</v>
      </c>
      <c r="G381" s="868">
        <f>AVERAGE(G380,G382)</f>
        <v>0.99</v>
      </c>
    </row>
    <row r="382" spans="5:7">
      <c r="E382" s="867">
        <v>1.1399999999999999</v>
      </c>
      <c r="F382" s="534">
        <v>1</v>
      </c>
      <c r="G382" s="868">
        <v>0.99</v>
      </c>
    </row>
    <row r="383" spans="5:7">
      <c r="E383" s="867">
        <v>1.1499999999999999</v>
      </c>
      <c r="F383" s="534">
        <f>AVERAGE(F382,F384)</f>
        <v>1</v>
      </c>
      <c r="G383" s="868">
        <f>AVERAGE(G382,G384)</f>
        <v>0.99</v>
      </c>
    </row>
    <row r="384" spans="5:7">
      <c r="E384" s="867">
        <v>1.1599999999999999</v>
      </c>
      <c r="F384" s="534">
        <v>1</v>
      </c>
      <c r="G384" s="868">
        <v>0.99</v>
      </c>
    </row>
    <row r="385" spans="5:7">
      <c r="E385" s="867">
        <v>1.17</v>
      </c>
      <c r="F385" s="534">
        <f>AVERAGE(F384,F386)</f>
        <v>1</v>
      </c>
      <c r="G385" s="868">
        <f>AVERAGE(G384,G386)</f>
        <v>0.99</v>
      </c>
    </row>
    <row r="386" spans="5:7">
      <c r="E386" s="867">
        <v>1.18</v>
      </c>
      <c r="F386" s="534">
        <v>1</v>
      </c>
      <c r="G386" s="868">
        <v>0.99</v>
      </c>
    </row>
    <row r="387" spans="5:7">
      <c r="E387" s="867">
        <v>1.19</v>
      </c>
      <c r="F387" s="534">
        <f>AVERAGE(F386,F388)</f>
        <v>1</v>
      </c>
      <c r="G387" s="868">
        <f>AVERAGE(G386,G388)</f>
        <v>0.99</v>
      </c>
    </row>
    <row r="388" spans="5:7">
      <c r="E388" s="867">
        <v>1.2</v>
      </c>
      <c r="F388" s="534">
        <v>1</v>
      </c>
      <c r="G388" s="868">
        <v>0.99</v>
      </c>
    </row>
    <row r="389" spans="5:7">
      <c r="E389" s="867">
        <v>1.21</v>
      </c>
      <c r="F389" s="534">
        <f>AVERAGE(F388,F390)</f>
        <v>1</v>
      </c>
      <c r="G389" s="868">
        <f>AVERAGE(G388,G390)</f>
        <v>0.98499999999999999</v>
      </c>
    </row>
    <row r="390" spans="5:7">
      <c r="E390" s="867">
        <v>1.22</v>
      </c>
      <c r="F390" s="534">
        <v>1</v>
      </c>
      <c r="G390" s="868">
        <v>0.98</v>
      </c>
    </row>
    <row r="391" spans="5:7">
      <c r="E391" s="867">
        <v>1.23</v>
      </c>
      <c r="F391" s="534">
        <f>AVERAGE(F390,F392)</f>
        <v>0.995</v>
      </c>
      <c r="G391" s="868">
        <f>AVERAGE(G390,G392)</f>
        <v>0.98</v>
      </c>
    </row>
    <row r="392" spans="5:7">
      <c r="E392" s="867">
        <v>1.24</v>
      </c>
      <c r="F392" s="534">
        <v>0.99</v>
      </c>
      <c r="G392" s="868">
        <v>0.98</v>
      </c>
    </row>
    <row r="393" spans="5:7">
      <c r="E393" s="867">
        <v>1.25</v>
      </c>
      <c r="F393" s="534">
        <f>AVERAGE(F392,F394)</f>
        <v>0.98499999999999999</v>
      </c>
      <c r="G393" s="868">
        <f>AVERAGE(G392,G394)</f>
        <v>0.97499999999999998</v>
      </c>
    </row>
    <row r="394" spans="5:7">
      <c r="E394" s="867">
        <v>1.26</v>
      </c>
      <c r="F394" s="534">
        <v>0.98</v>
      </c>
      <c r="G394" s="868">
        <v>0.97</v>
      </c>
    </row>
    <row r="395" spans="5:7">
      <c r="E395" s="867">
        <v>1.27</v>
      </c>
      <c r="F395" s="534">
        <f>AVERAGE(F394,F396)</f>
        <v>0.97499999999999998</v>
      </c>
      <c r="G395" s="868">
        <f>AVERAGE(G394,G396)</f>
        <v>0.97</v>
      </c>
    </row>
    <row r="396" spans="5:7">
      <c r="E396" s="867">
        <v>1.28</v>
      </c>
      <c r="F396" s="534">
        <v>0.97</v>
      </c>
      <c r="G396" s="868">
        <v>0.97</v>
      </c>
    </row>
    <row r="397" spans="5:7">
      <c r="E397" s="867">
        <v>1.29</v>
      </c>
      <c r="F397" s="534">
        <f>AVERAGE(F396,F398)</f>
        <v>0.96499999999999997</v>
      </c>
      <c r="G397" s="868">
        <f>AVERAGE(G396,G398)</f>
        <v>0.96499999999999997</v>
      </c>
    </row>
    <row r="398" spans="5:7" ht="15" thickBot="1">
      <c r="E398" s="869">
        <v>1.3</v>
      </c>
      <c r="F398" s="870">
        <v>0.96</v>
      </c>
      <c r="G398" s="871">
        <v>0.96</v>
      </c>
    </row>
    <row r="410" spans="2:2">
      <c r="B410" s="98" t="s">
        <v>13960</v>
      </c>
    </row>
    <row r="411" spans="2:2">
      <c r="B411" s="2" t="s">
        <v>13958</v>
      </c>
    </row>
    <row r="412" spans="2:2">
      <c r="B412" s="2" t="s">
        <v>14023</v>
      </c>
    </row>
    <row r="413" spans="2:2">
      <c r="B413" s="2" t="s">
        <v>14028</v>
      </c>
    </row>
    <row r="414" spans="2:2">
      <c r="B414" s="2" t="s">
        <v>13935</v>
      </c>
    </row>
    <row r="415" spans="2:2">
      <c r="B415" s="2" t="s">
        <v>14036</v>
      </c>
    </row>
    <row r="416" spans="2:2">
      <c r="B416" s="2" t="s">
        <v>14046</v>
      </c>
    </row>
    <row r="417" spans="2:14">
      <c r="B417" s="2" t="s">
        <v>13938</v>
      </c>
    </row>
    <row r="418" spans="2:14">
      <c r="B418" s="2" t="s">
        <v>14051</v>
      </c>
    </row>
    <row r="419" spans="2:14">
      <c r="B419" s="2" t="s">
        <v>13951</v>
      </c>
    </row>
    <row r="420" spans="2:14">
      <c r="B420" s="2" t="s">
        <v>14061</v>
      </c>
    </row>
    <row r="421" spans="2:14">
      <c r="B421" s="2" t="s">
        <v>13943</v>
      </c>
    </row>
    <row r="422" spans="2:14">
      <c r="B422" s="2" t="s">
        <v>14071</v>
      </c>
    </row>
    <row r="425" spans="2:14">
      <c r="B425" s="98" t="s">
        <v>13958</v>
      </c>
      <c r="C425" s="98" t="s">
        <v>14023</v>
      </c>
      <c r="D425" s="98" t="s">
        <v>14028</v>
      </c>
      <c r="E425" s="98" t="s">
        <v>13935</v>
      </c>
      <c r="F425" s="98" t="s">
        <v>14036</v>
      </c>
      <c r="G425" s="98" t="s">
        <v>14046</v>
      </c>
      <c r="H425" s="98" t="s">
        <v>13938</v>
      </c>
      <c r="I425" s="98" t="s">
        <v>3714</v>
      </c>
      <c r="J425" s="98" t="s">
        <v>14051</v>
      </c>
      <c r="K425" s="98" t="s">
        <v>13951</v>
      </c>
      <c r="L425" s="98" t="s">
        <v>14061</v>
      </c>
      <c r="M425" s="98" t="s">
        <v>13943</v>
      </c>
      <c r="N425" s="98" t="s">
        <v>14071</v>
      </c>
    </row>
    <row r="426" spans="2:14">
      <c r="B426" s="2"/>
      <c r="C426" s="2"/>
      <c r="D426" s="2"/>
      <c r="E426" s="2"/>
      <c r="F426" s="2"/>
      <c r="G426" s="2"/>
      <c r="H426" s="2"/>
      <c r="I426" s="2"/>
      <c r="J426" s="2"/>
      <c r="K426" s="2"/>
      <c r="L426" s="2"/>
      <c r="M426" s="2"/>
      <c r="N426" s="2"/>
    </row>
    <row r="427" spans="2:14">
      <c r="B427" s="2" t="s">
        <v>14013</v>
      </c>
      <c r="C427" s="1346" t="s">
        <v>13942</v>
      </c>
      <c r="D427" s="2" t="s">
        <v>14029</v>
      </c>
      <c r="E427" s="1346" t="s">
        <v>14033</v>
      </c>
      <c r="F427" s="1346" t="s">
        <v>14037</v>
      </c>
      <c r="G427" s="1346" t="s">
        <v>14047</v>
      </c>
      <c r="H427" s="1346" t="s">
        <v>13939</v>
      </c>
      <c r="I427" s="1346"/>
      <c r="J427" s="1346" t="s">
        <v>13949</v>
      </c>
      <c r="K427" s="1346" t="s">
        <v>14058</v>
      </c>
      <c r="L427" s="1346" t="s">
        <v>14062</v>
      </c>
      <c r="M427" s="2" t="s">
        <v>14068</v>
      </c>
      <c r="N427" s="2" t="s">
        <v>14072</v>
      </c>
    </row>
    <row r="428" spans="2:14">
      <c r="B428" s="2" t="s">
        <v>14015</v>
      </c>
      <c r="C428" s="1346" t="s">
        <v>13941</v>
      </c>
      <c r="D428" s="2" t="s">
        <v>14031</v>
      </c>
      <c r="E428" s="1346" t="s">
        <v>14034</v>
      </c>
      <c r="F428" s="1346" t="s">
        <v>14039</v>
      </c>
      <c r="G428" s="1346" t="s">
        <v>14049</v>
      </c>
      <c r="H428" s="1346" t="s">
        <v>13937</v>
      </c>
      <c r="I428" s="1346"/>
      <c r="J428" s="1346" t="s">
        <v>13948</v>
      </c>
      <c r="K428" s="2" t="s">
        <v>13954</v>
      </c>
      <c r="L428" s="1346" t="s">
        <v>14065</v>
      </c>
      <c r="M428" s="2" t="s">
        <v>14070</v>
      </c>
      <c r="N428" s="2"/>
    </row>
    <row r="429" spans="2:14">
      <c r="B429" s="2" t="s">
        <v>14016</v>
      </c>
      <c r="C429" s="1346" t="s">
        <v>13940</v>
      </c>
      <c r="D429" s="2" t="s">
        <v>14032</v>
      </c>
      <c r="E429" s="1346" t="s">
        <v>14035</v>
      </c>
      <c r="F429" s="2" t="s">
        <v>14040</v>
      </c>
      <c r="G429" s="2"/>
      <c r="H429" s="1346"/>
      <c r="I429" s="1346"/>
      <c r="J429" s="1346" t="s">
        <v>13947</v>
      </c>
      <c r="K429" s="2" t="s">
        <v>13953</v>
      </c>
      <c r="L429" s="2" t="s">
        <v>14066</v>
      </c>
      <c r="M429" s="2"/>
      <c r="N429" s="2"/>
    </row>
    <row r="430" spans="2:14">
      <c r="B430" s="2" t="s">
        <v>14017</v>
      </c>
      <c r="C430" s="2"/>
      <c r="D430" s="2"/>
      <c r="E430" s="2"/>
      <c r="F430" s="2" t="s">
        <v>14041</v>
      </c>
      <c r="G430" s="2"/>
      <c r="H430" s="2"/>
      <c r="I430" s="1346"/>
      <c r="J430" s="1346" t="s">
        <v>13946</v>
      </c>
      <c r="K430" s="2" t="s">
        <v>13952</v>
      </c>
      <c r="L430" s="2"/>
      <c r="M430" s="2"/>
      <c r="N430" s="2"/>
    </row>
    <row r="431" spans="2:14">
      <c r="B431" s="2" t="s">
        <v>14018</v>
      </c>
      <c r="C431" s="2"/>
      <c r="D431" s="2"/>
      <c r="E431" s="2"/>
      <c r="F431" s="2" t="s">
        <v>14042</v>
      </c>
      <c r="G431" s="2"/>
      <c r="H431" s="2"/>
      <c r="I431" s="2"/>
      <c r="J431" s="2" t="s">
        <v>14054</v>
      </c>
      <c r="K431" s="2" t="s">
        <v>13950</v>
      </c>
      <c r="L431" s="2"/>
      <c r="M431" s="2"/>
      <c r="N431" s="2"/>
    </row>
    <row r="432" spans="2:14">
      <c r="B432" s="2" t="s">
        <v>14019</v>
      </c>
      <c r="C432" s="2"/>
      <c r="D432" s="2"/>
      <c r="E432" s="2"/>
      <c r="F432" s="2" t="s">
        <v>14043</v>
      </c>
      <c r="G432" s="2"/>
      <c r="H432" s="2"/>
      <c r="I432" s="2"/>
      <c r="J432" s="2" t="s">
        <v>14056</v>
      </c>
      <c r="K432" s="2"/>
      <c r="L432" s="2"/>
      <c r="M432" s="2"/>
      <c r="N432" s="2"/>
    </row>
    <row r="433" spans="2:14">
      <c r="B433" s="2" t="s">
        <v>14020</v>
      </c>
      <c r="C433" s="2"/>
      <c r="D433" s="2"/>
      <c r="E433" s="2"/>
      <c r="F433" s="2" t="s">
        <v>14044</v>
      </c>
      <c r="G433" s="2"/>
      <c r="H433" s="2"/>
      <c r="I433" s="2"/>
      <c r="J433" s="2" t="s">
        <v>14057</v>
      </c>
      <c r="K433" s="2"/>
      <c r="L433" s="2"/>
      <c r="M433" s="2"/>
      <c r="N433" s="2"/>
    </row>
    <row r="434" spans="2:14">
      <c r="B434" s="2" t="s">
        <v>14021</v>
      </c>
      <c r="C434" s="2"/>
      <c r="D434" s="2"/>
      <c r="E434" s="2"/>
      <c r="F434" s="2" t="s">
        <v>14045</v>
      </c>
      <c r="G434" s="2"/>
      <c r="H434" s="2"/>
      <c r="I434" s="2"/>
      <c r="J434" s="2"/>
      <c r="K434" s="2"/>
      <c r="L434" s="2"/>
      <c r="M434" s="2"/>
      <c r="N434" s="2"/>
    </row>
    <row r="435" spans="2:14">
      <c r="B435" s="2" t="s">
        <v>14022</v>
      </c>
      <c r="C435" s="2"/>
      <c r="D435" s="2"/>
      <c r="E435" s="2"/>
      <c r="F435" s="2"/>
      <c r="G435" s="2"/>
      <c r="H435" s="2"/>
      <c r="I435" s="2"/>
      <c r="J435" s="2"/>
      <c r="K435" s="2"/>
      <c r="L435" s="2"/>
      <c r="M435" s="2"/>
      <c r="N435" s="2"/>
    </row>
    <row r="458" spans="2:2">
      <c r="B458" t="s">
        <v>13958</v>
      </c>
    </row>
    <row r="459" spans="2:2">
      <c r="B459" t="s">
        <v>14023</v>
      </c>
    </row>
    <row r="460" spans="2:2">
      <c r="B460" t="s">
        <v>14028</v>
      </c>
    </row>
    <row r="461" spans="2:2">
      <c r="B461" t="s">
        <v>13935</v>
      </c>
    </row>
    <row r="462" spans="2:2">
      <c r="B462" t="s">
        <v>14036</v>
      </c>
    </row>
    <row r="463" spans="2:2">
      <c r="B463" t="s">
        <v>14046</v>
      </c>
    </row>
    <row r="464" spans="2:2">
      <c r="B464" t="s">
        <v>13938</v>
      </c>
    </row>
    <row r="465" spans="2:2">
      <c r="B465" t="s">
        <v>3714</v>
      </c>
    </row>
    <row r="466" spans="2:2">
      <c r="B466" t="s">
        <v>14051</v>
      </c>
    </row>
    <row r="467" spans="2:2">
      <c r="B467" t="s">
        <v>13951</v>
      </c>
    </row>
    <row r="468" spans="2:2">
      <c r="B468" t="s">
        <v>14061</v>
      </c>
    </row>
    <row r="469" spans="2:2">
      <c r="B469" t="s">
        <v>13943</v>
      </c>
    </row>
    <row r="470" spans="2:2">
      <c r="B470" t="s">
        <v>14071</v>
      </c>
    </row>
  </sheetData>
  <mergeCells count="32">
    <mergeCell ref="A325:C325"/>
    <mergeCell ref="BE37:BF37"/>
    <mergeCell ref="AX85:AX86"/>
    <mergeCell ref="AY85:AY86"/>
    <mergeCell ref="BC85:BD85"/>
    <mergeCell ref="AZ85:AZ86"/>
    <mergeCell ref="BA85:BA86"/>
    <mergeCell ref="AX98:AY98"/>
    <mergeCell ref="AX118:AY118"/>
    <mergeCell ref="T42:V42"/>
    <mergeCell ref="C46:D46"/>
    <mergeCell ref="BD73:BD74"/>
    <mergeCell ref="AX73:AX74"/>
    <mergeCell ref="AY73:AY74"/>
    <mergeCell ref="BC73:BC74"/>
    <mergeCell ref="BB73:BB74"/>
    <mergeCell ref="N2:O2"/>
    <mergeCell ref="G8:H8"/>
    <mergeCell ref="AA4:AB4"/>
    <mergeCell ref="A226:B226"/>
    <mergeCell ref="D226:E226"/>
    <mergeCell ref="BT4:BU4"/>
    <mergeCell ref="AF74:AF92"/>
    <mergeCell ref="J18:K18"/>
    <mergeCell ref="AX59:AY59"/>
    <mergeCell ref="X42:Z42"/>
    <mergeCell ref="BB27:BC27"/>
    <mergeCell ref="BB37:BC37"/>
    <mergeCell ref="AZ73:AZ74"/>
    <mergeCell ref="BA73:BA74"/>
    <mergeCell ref="X51:AA51"/>
    <mergeCell ref="M75:N75"/>
  </mergeCells>
  <phoneticPr fontId="52" type="noConversion"/>
  <hyperlinks>
    <hyperlink ref="C12" location="Home_Performance_Reference_Tab" display="Home Performance" xr:uid="{00000000-0004-0000-1400-000000000000}"/>
    <hyperlink ref="C13" location="Air_Flow_Refernce_Tabs" display="Air Flow" xr:uid="{00000000-0004-0000-1400-000001000000}"/>
    <hyperlink ref="I39" r:id="rId1" display="https://www.epa.gov/sites/production/files/2015-07/documents/emission-factors_2014.pdf" xr:uid="{00000000-0004-0000-1400-000002000000}"/>
    <hyperlink ref="I38" location="Home_Performance_Reference_Tab" display="Home Performance" xr:uid="{00000000-0004-0000-1400-000003000000}"/>
  </hyperlinks>
  <pageMargins left="0.7" right="0.7" top="0.75" bottom="0.75" header="0.3" footer="0.3"/>
  <pageSetup orientation="portrait" horizontalDpi="300" verticalDpi="300"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2">
    <tabColor rgb="FFFF0000"/>
  </sheetPr>
  <dimension ref="A1:Z17649"/>
  <sheetViews>
    <sheetView zoomScale="85" zoomScaleNormal="85" workbookViewId="0">
      <selection activeCell="Z17649" sqref="Z17649"/>
    </sheetView>
  </sheetViews>
  <sheetFormatPr defaultRowHeight="14.5"/>
  <cols>
    <col min="1" max="1" width="30.1796875" bestFit="1" customWidth="1"/>
    <col min="2" max="2" width="49.81640625" customWidth="1"/>
    <col min="3" max="3" width="16.453125" bestFit="1" customWidth="1"/>
    <col min="4" max="4" width="45.81640625" bestFit="1" customWidth="1"/>
    <col min="5" max="5" width="39.81640625" bestFit="1" customWidth="1"/>
    <col min="6" max="6" width="38" bestFit="1" customWidth="1"/>
    <col min="7" max="7" width="30.1796875" bestFit="1" customWidth="1"/>
    <col min="8" max="8" width="33.54296875" bestFit="1" customWidth="1"/>
    <col min="9" max="9" width="12.81640625" bestFit="1" customWidth="1"/>
    <col min="10" max="10" width="37.1796875" bestFit="1" customWidth="1"/>
    <col min="11" max="11" width="38.54296875" bestFit="1" customWidth="1"/>
    <col min="12" max="12" width="75.81640625" bestFit="1" customWidth="1"/>
    <col min="13" max="14" width="6" bestFit="1" customWidth="1"/>
    <col min="15" max="15" width="15.453125" bestFit="1" customWidth="1"/>
    <col min="16" max="17" width="6" bestFit="1" customWidth="1"/>
    <col min="18" max="18" width="16.453125" bestFit="1" customWidth="1"/>
    <col min="19" max="19" width="20.81640625" bestFit="1" customWidth="1"/>
    <col min="20" max="20" width="32.453125" bestFit="1" customWidth="1"/>
    <col min="21" max="21" width="33.54296875" bestFit="1" customWidth="1"/>
    <col min="22" max="23" width="17.81640625" bestFit="1" customWidth="1"/>
    <col min="24" max="24" width="14.1796875" bestFit="1" customWidth="1"/>
    <col min="25" max="25" width="16.453125" bestFit="1" customWidth="1"/>
    <col min="26" max="26" width="12.81640625" bestFit="1" customWidth="1"/>
  </cols>
  <sheetData>
    <row r="1" spans="1:26">
      <c r="A1" s="1481" t="s">
        <v>3578</v>
      </c>
      <c r="B1" s="1481" t="s">
        <v>3573</v>
      </c>
      <c r="C1" s="1481" t="s">
        <v>3574</v>
      </c>
      <c r="D1" s="1481" t="s">
        <v>3575</v>
      </c>
      <c r="E1" s="1481" t="s">
        <v>3576</v>
      </c>
      <c r="F1" s="1481" t="s">
        <v>3577</v>
      </c>
      <c r="G1" s="1481" t="s">
        <v>3578</v>
      </c>
      <c r="H1" s="1481" t="s">
        <v>3579</v>
      </c>
      <c r="I1" s="1481" t="s">
        <v>3580</v>
      </c>
      <c r="J1" s="1481" t="s">
        <v>3581</v>
      </c>
      <c r="K1" s="1481" t="s">
        <v>3582</v>
      </c>
      <c r="L1" s="1481" t="s">
        <v>3583</v>
      </c>
      <c r="M1" s="1481" t="s">
        <v>13</v>
      </c>
      <c r="N1" s="1481" t="s">
        <v>12</v>
      </c>
      <c r="O1" s="1481" t="s">
        <v>3584</v>
      </c>
      <c r="P1" s="1481" t="s">
        <v>3585</v>
      </c>
      <c r="Q1" s="1481" t="s">
        <v>3586</v>
      </c>
      <c r="R1" s="1481" t="s">
        <v>3587</v>
      </c>
      <c r="S1" s="1481" t="s">
        <v>3588</v>
      </c>
      <c r="T1" s="1481" t="s">
        <v>3589</v>
      </c>
      <c r="U1" s="1481" t="s">
        <v>3590</v>
      </c>
      <c r="V1" s="1481" t="s">
        <v>3591</v>
      </c>
      <c r="W1" s="1481" t="s">
        <v>3592</v>
      </c>
      <c r="X1" s="1481" t="s">
        <v>3593</v>
      </c>
      <c r="Y1" s="1481" t="s">
        <v>3594</v>
      </c>
      <c r="Z1" s="1481" t="s">
        <v>3595</v>
      </c>
    </row>
    <row r="2" spans="1:26">
      <c r="A2">
        <v>213353883</v>
      </c>
      <c r="B2" t="s">
        <v>13057</v>
      </c>
      <c r="C2" t="s">
        <v>3597</v>
      </c>
      <c r="D2" t="s">
        <v>3637</v>
      </c>
      <c r="E2" t="s">
        <v>3637</v>
      </c>
      <c r="F2" t="s">
        <v>3600</v>
      </c>
      <c r="G2">
        <v>213353883</v>
      </c>
      <c r="I2" t="s">
        <v>3601</v>
      </c>
      <c r="J2" t="s">
        <v>13211</v>
      </c>
      <c r="K2" t="s">
        <v>3688</v>
      </c>
      <c r="L2" t="s">
        <v>13531</v>
      </c>
      <c r="P2">
        <v>8.5</v>
      </c>
      <c r="Q2">
        <v>14.5</v>
      </c>
      <c r="R2">
        <v>8.1</v>
      </c>
      <c r="S2" t="b">
        <v>0</v>
      </c>
      <c r="T2" t="b">
        <v>0</v>
      </c>
      <c r="U2" t="b">
        <v>0</v>
      </c>
      <c r="V2">
        <v>55500</v>
      </c>
      <c r="W2">
        <v>37800</v>
      </c>
      <c r="X2">
        <v>2.3199999999999998</v>
      </c>
      <c r="Y2">
        <v>37800</v>
      </c>
      <c r="Z2">
        <v>2.3199999999999998</v>
      </c>
    </row>
    <row r="3" spans="1:26">
      <c r="A3">
        <v>206348143</v>
      </c>
      <c r="B3" t="s">
        <v>5073</v>
      </c>
      <c r="C3" t="s">
        <v>3597</v>
      </c>
      <c r="D3" t="s">
        <v>1049</v>
      </c>
      <c r="E3" t="s">
        <v>3792</v>
      </c>
      <c r="F3" t="s">
        <v>3621</v>
      </c>
      <c r="G3">
        <v>206348143</v>
      </c>
      <c r="I3" t="s">
        <v>3622</v>
      </c>
      <c r="J3" t="s">
        <v>4896</v>
      </c>
      <c r="K3" t="s">
        <v>3624</v>
      </c>
      <c r="L3" t="s">
        <v>4928</v>
      </c>
      <c r="M3">
        <v>14</v>
      </c>
      <c r="N3">
        <v>25.5</v>
      </c>
      <c r="O3">
        <v>13</v>
      </c>
      <c r="S3" t="b">
        <v>1</v>
      </c>
      <c r="T3" t="b">
        <v>1</v>
      </c>
      <c r="U3" t="b">
        <v>1</v>
      </c>
      <c r="V3">
        <v>12000</v>
      </c>
      <c r="W3">
        <v>7500</v>
      </c>
      <c r="X3">
        <v>3.01</v>
      </c>
      <c r="Y3">
        <v>13960</v>
      </c>
      <c r="Z3">
        <v>4.7</v>
      </c>
    </row>
    <row r="4" spans="1:26">
      <c r="A4">
        <v>10070563</v>
      </c>
      <c r="B4" t="s">
        <v>14188</v>
      </c>
      <c r="C4" t="s">
        <v>3597</v>
      </c>
      <c r="D4" t="s">
        <v>3714</v>
      </c>
      <c r="E4" t="s">
        <v>3714</v>
      </c>
      <c r="F4" t="s">
        <v>3718</v>
      </c>
      <c r="G4">
        <v>10070563</v>
      </c>
      <c r="I4" t="s">
        <v>3711</v>
      </c>
      <c r="J4" t="s">
        <v>12561</v>
      </c>
      <c r="K4" t="s">
        <v>3688</v>
      </c>
      <c r="M4">
        <v>12.2</v>
      </c>
      <c r="N4">
        <v>15.8</v>
      </c>
      <c r="O4">
        <v>8.6</v>
      </c>
      <c r="P4">
        <v>14.8</v>
      </c>
      <c r="Q4">
        <v>18.149999999999999</v>
      </c>
      <c r="R4">
        <v>10.199999999999999</v>
      </c>
      <c r="S4" t="b">
        <v>0</v>
      </c>
      <c r="T4" t="b">
        <v>0</v>
      </c>
      <c r="U4" t="b">
        <v>1</v>
      </c>
      <c r="V4">
        <v>24000</v>
      </c>
      <c r="W4">
        <v>18900</v>
      </c>
      <c r="X4">
        <v>2.5499999999999998</v>
      </c>
      <c r="Y4">
        <v>47442</v>
      </c>
      <c r="Z4">
        <v>4.47</v>
      </c>
    </row>
    <row r="5" spans="1:26">
      <c r="A5">
        <v>214303507</v>
      </c>
      <c r="B5" t="s">
        <v>14189</v>
      </c>
      <c r="C5" t="s">
        <v>3597</v>
      </c>
      <c r="D5" t="s">
        <v>1086</v>
      </c>
      <c r="E5" t="s">
        <v>3620</v>
      </c>
      <c r="F5" t="s">
        <v>3600</v>
      </c>
      <c r="G5">
        <v>214303507</v>
      </c>
      <c r="I5" t="s">
        <v>3700</v>
      </c>
      <c r="J5" t="s">
        <v>14231</v>
      </c>
      <c r="K5" t="s">
        <v>3624</v>
      </c>
      <c r="L5" t="s">
        <v>11342</v>
      </c>
      <c r="P5">
        <v>11</v>
      </c>
      <c r="Q5">
        <v>15.2</v>
      </c>
      <c r="R5">
        <v>8.5</v>
      </c>
      <c r="S5" t="b">
        <v>0</v>
      </c>
      <c r="T5" t="b">
        <v>0</v>
      </c>
      <c r="V5">
        <v>23000</v>
      </c>
      <c r="W5">
        <v>14500</v>
      </c>
      <c r="X5">
        <v>2</v>
      </c>
      <c r="Y5">
        <v>17600</v>
      </c>
      <c r="Z5">
        <v>2.08</v>
      </c>
    </row>
    <row r="6" spans="1:26">
      <c r="A6">
        <v>214215182</v>
      </c>
      <c r="B6" t="s">
        <v>14189</v>
      </c>
      <c r="C6" t="s">
        <v>3597</v>
      </c>
      <c r="D6" t="s">
        <v>1086</v>
      </c>
      <c r="E6" t="s">
        <v>3768</v>
      </c>
      <c r="F6" t="s">
        <v>3600</v>
      </c>
      <c r="G6">
        <v>214215182</v>
      </c>
      <c r="I6" t="s">
        <v>3700</v>
      </c>
      <c r="J6" t="s">
        <v>14232</v>
      </c>
      <c r="K6" t="s">
        <v>3624</v>
      </c>
      <c r="L6" t="s">
        <v>11367</v>
      </c>
      <c r="P6">
        <v>11</v>
      </c>
      <c r="Q6">
        <v>15.2</v>
      </c>
      <c r="R6">
        <v>8.5</v>
      </c>
      <c r="S6" t="b">
        <v>0</v>
      </c>
      <c r="T6" t="b">
        <v>0</v>
      </c>
      <c r="V6">
        <v>23000</v>
      </c>
      <c r="W6">
        <v>14500</v>
      </c>
      <c r="X6">
        <v>2</v>
      </c>
      <c r="Y6">
        <v>17600</v>
      </c>
      <c r="Z6">
        <v>2.08</v>
      </c>
    </row>
    <row r="7" spans="1:26">
      <c r="A7">
        <v>214138028</v>
      </c>
      <c r="B7" t="s">
        <v>14189</v>
      </c>
      <c r="C7" t="s">
        <v>3597</v>
      </c>
      <c r="D7" t="s">
        <v>1086</v>
      </c>
      <c r="E7" t="s">
        <v>3620</v>
      </c>
      <c r="F7" t="s">
        <v>3600</v>
      </c>
      <c r="G7">
        <v>214138028</v>
      </c>
      <c r="I7" t="s">
        <v>3700</v>
      </c>
      <c r="J7" t="s">
        <v>12108</v>
      </c>
      <c r="K7" t="s">
        <v>3624</v>
      </c>
      <c r="L7" t="s">
        <v>11342</v>
      </c>
      <c r="P7">
        <v>11</v>
      </c>
      <c r="Q7">
        <v>15.2</v>
      </c>
      <c r="R7">
        <v>8.5</v>
      </c>
      <c r="S7" t="b">
        <v>0</v>
      </c>
      <c r="T7" t="b">
        <v>0</v>
      </c>
      <c r="V7">
        <v>23000</v>
      </c>
      <c r="W7">
        <v>14500</v>
      </c>
      <c r="X7">
        <v>2</v>
      </c>
      <c r="Y7">
        <v>17600</v>
      </c>
      <c r="Z7">
        <v>2.08</v>
      </c>
    </row>
    <row r="8" spans="1:26">
      <c r="A8">
        <v>210372389</v>
      </c>
      <c r="B8" t="s">
        <v>7274</v>
      </c>
      <c r="C8" t="s">
        <v>3597</v>
      </c>
      <c r="D8" t="s">
        <v>6290</v>
      </c>
      <c r="E8" t="s">
        <v>6291</v>
      </c>
      <c r="F8" t="s">
        <v>3600</v>
      </c>
      <c r="G8">
        <v>210372389</v>
      </c>
      <c r="I8" t="s">
        <v>3601</v>
      </c>
      <c r="J8" t="s">
        <v>7324</v>
      </c>
      <c r="K8" t="s">
        <v>3688</v>
      </c>
      <c r="L8" t="s">
        <v>6293</v>
      </c>
      <c r="M8">
        <v>11.8</v>
      </c>
      <c r="N8">
        <v>18</v>
      </c>
      <c r="O8">
        <v>10</v>
      </c>
      <c r="P8">
        <v>11</v>
      </c>
      <c r="Q8">
        <v>17.5</v>
      </c>
      <c r="R8">
        <v>7.8</v>
      </c>
      <c r="S8" t="b">
        <v>0</v>
      </c>
      <c r="T8" t="b">
        <v>0</v>
      </c>
      <c r="U8" t="b">
        <v>0</v>
      </c>
      <c r="V8">
        <v>30000</v>
      </c>
      <c r="W8">
        <v>18000</v>
      </c>
      <c r="X8">
        <v>2.4</v>
      </c>
      <c r="Y8">
        <v>25700</v>
      </c>
      <c r="Z8">
        <v>2.2200000000000002</v>
      </c>
    </row>
    <row r="9" spans="1:26">
      <c r="A9">
        <v>210372390</v>
      </c>
      <c r="B9" t="s">
        <v>7274</v>
      </c>
      <c r="C9" t="s">
        <v>3597</v>
      </c>
      <c r="D9" t="s">
        <v>6290</v>
      </c>
      <c r="E9" t="s">
        <v>6294</v>
      </c>
      <c r="F9" t="s">
        <v>3600</v>
      </c>
      <c r="G9">
        <v>210372390</v>
      </c>
      <c r="I9" t="s">
        <v>3601</v>
      </c>
      <c r="J9" t="s">
        <v>7325</v>
      </c>
      <c r="K9" t="s">
        <v>3688</v>
      </c>
      <c r="L9" t="s">
        <v>6293</v>
      </c>
      <c r="M9">
        <v>11.8</v>
      </c>
      <c r="N9">
        <v>18</v>
      </c>
      <c r="O9">
        <v>10</v>
      </c>
      <c r="P9">
        <v>11</v>
      </c>
      <c r="Q9">
        <v>17.5</v>
      </c>
      <c r="R9">
        <v>7.8</v>
      </c>
      <c r="S9" t="b">
        <v>0</v>
      </c>
      <c r="T9" t="b">
        <v>0</v>
      </c>
      <c r="U9" t="b">
        <v>0</v>
      </c>
      <c r="V9">
        <v>30000</v>
      </c>
      <c r="W9">
        <v>18000</v>
      </c>
      <c r="X9">
        <v>2.4</v>
      </c>
      <c r="Y9">
        <v>25700</v>
      </c>
      <c r="Z9">
        <v>2.2200000000000002</v>
      </c>
    </row>
    <row r="10" spans="1:26">
      <c r="A10">
        <v>212940834</v>
      </c>
      <c r="B10" t="s">
        <v>14190</v>
      </c>
      <c r="C10" t="s">
        <v>3597</v>
      </c>
      <c r="D10" t="s">
        <v>6290</v>
      </c>
      <c r="E10" t="s">
        <v>6291</v>
      </c>
      <c r="F10" t="s">
        <v>3600</v>
      </c>
      <c r="G10">
        <v>212940834</v>
      </c>
      <c r="I10" t="s">
        <v>3700</v>
      </c>
      <c r="J10" t="s">
        <v>7324</v>
      </c>
      <c r="K10" t="s">
        <v>3688</v>
      </c>
      <c r="L10" t="s">
        <v>14233</v>
      </c>
      <c r="P10">
        <v>10.5</v>
      </c>
      <c r="Q10">
        <v>15.2</v>
      </c>
      <c r="R10">
        <v>7.7</v>
      </c>
      <c r="S10" t="b">
        <v>0</v>
      </c>
      <c r="T10" t="b">
        <v>0</v>
      </c>
      <c r="U10" t="b">
        <v>0</v>
      </c>
      <c r="V10">
        <v>30000</v>
      </c>
      <c r="W10">
        <v>19000</v>
      </c>
      <c r="X10">
        <v>2.4500000000000002</v>
      </c>
      <c r="Y10">
        <v>25700</v>
      </c>
      <c r="Z10">
        <v>2.11</v>
      </c>
    </row>
    <row r="11" spans="1:26">
      <c r="A11">
        <v>212940832</v>
      </c>
      <c r="B11" t="s">
        <v>14190</v>
      </c>
      <c r="C11" t="s">
        <v>3597</v>
      </c>
      <c r="D11" t="s">
        <v>6290</v>
      </c>
      <c r="E11" t="s">
        <v>14214</v>
      </c>
      <c r="F11" t="s">
        <v>3600</v>
      </c>
      <c r="G11">
        <v>212940832</v>
      </c>
      <c r="I11" t="s">
        <v>3700</v>
      </c>
      <c r="J11" t="s">
        <v>7325</v>
      </c>
      <c r="K11" t="s">
        <v>3688</v>
      </c>
      <c r="L11" t="s">
        <v>14233</v>
      </c>
      <c r="P11">
        <v>10.5</v>
      </c>
      <c r="Q11">
        <v>15.2</v>
      </c>
      <c r="R11">
        <v>7.7</v>
      </c>
      <c r="S11" t="b">
        <v>0</v>
      </c>
      <c r="T11" t="b">
        <v>0</v>
      </c>
      <c r="U11" t="b">
        <v>0</v>
      </c>
      <c r="V11">
        <v>30000</v>
      </c>
      <c r="W11">
        <v>19000</v>
      </c>
      <c r="X11">
        <v>2.4500000000000002</v>
      </c>
      <c r="Y11">
        <v>25700</v>
      </c>
      <c r="Z11">
        <v>2.11</v>
      </c>
    </row>
    <row r="12" spans="1:26">
      <c r="A12">
        <v>212940833</v>
      </c>
      <c r="B12" t="s">
        <v>14190</v>
      </c>
      <c r="C12" t="s">
        <v>3597</v>
      </c>
      <c r="D12" t="s">
        <v>6290</v>
      </c>
      <c r="E12" t="s">
        <v>6291</v>
      </c>
      <c r="F12" t="s">
        <v>3600</v>
      </c>
      <c r="G12">
        <v>212940833</v>
      </c>
      <c r="I12" t="s">
        <v>3601</v>
      </c>
      <c r="J12" t="s">
        <v>7324</v>
      </c>
      <c r="K12" t="s">
        <v>3688</v>
      </c>
      <c r="L12" t="s">
        <v>14234</v>
      </c>
      <c r="P12">
        <v>11</v>
      </c>
      <c r="Q12">
        <v>17.5</v>
      </c>
      <c r="R12">
        <v>7.8</v>
      </c>
      <c r="S12" t="b">
        <v>0</v>
      </c>
      <c r="T12" t="b">
        <v>0</v>
      </c>
      <c r="U12" t="b">
        <v>0</v>
      </c>
      <c r="V12">
        <v>30000</v>
      </c>
      <c r="W12">
        <v>18000</v>
      </c>
      <c r="X12">
        <v>2.4</v>
      </c>
      <c r="Y12">
        <v>25700</v>
      </c>
      <c r="Z12">
        <v>2.2200000000000002</v>
      </c>
    </row>
    <row r="13" spans="1:26">
      <c r="A13">
        <v>212940831</v>
      </c>
      <c r="B13" t="s">
        <v>14190</v>
      </c>
      <c r="C13" t="s">
        <v>3597</v>
      </c>
      <c r="D13" t="s">
        <v>6290</v>
      </c>
      <c r="E13" t="s">
        <v>6294</v>
      </c>
      <c r="F13" t="s">
        <v>3600</v>
      </c>
      <c r="G13">
        <v>212940831</v>
      </c>
      <c r="I13" t="s">
        <v>3601</v>
      </c>
      <c r="J13" t="s">
        <v>7325</v>
      </c>
      <c r="K13" t="s">
        <v>3688</v>
      </c>
      <c r="L13" t="s">
        <v>14234</v>
      </c>
      <c r="P13">
        <v>11</v>
      </c>
      <c r="Q13">
        <v>17.5</v>
      </c>
      <c r="R13">
        <v>7.8</v>
      </c>
      <c r="S13" t="b">
        <v>0</v>
      </c>
      <c r="T13" t="b">
        <v>0</v>
      </c>
      <c r="U13" t="b">
        <v>0</v>
      </c>
      <c r="V13">
        <v>30000</v>
      </c>
      <c r="W13">
        <v>18000</v>
      </c>
      <c r="X13">
        <v>2.4</v>
      </c>
      <c r="Y13">
        <v>25700</v>
      </c>
      <c r="Z13">
        <v>2.2200000000000002</v>
      </c>
    </row>
    <row r="14" spans="1:26">
      <c r="A14">
        <v>212940829</v>
      </c>
      <c r="B14" t="s">
        <v>14190</v>
      </c>
      <c r="C14" t="s">
        <v>3597</v>
      </c>
      <c r="D14" t="s">
        <v>6290</v>
      </c>
      <c r="E14" t="s">
        <v>6298</v>
      </c>
      <c r="F14" t="s">
        <v>3600</v>
      </c>
      <c r="G14">
        <v>212940829</v>
      </c>
      <c r="I14" t="s">
        <v>3601</v>
      </c>
      <c r="J14" t="s">
        <v>14235</v>
      </c>
      <c r="K14" t="s">
        <v>3688</v>
      </c>
      <c r="L14" t="s">
        <v>14236</v>
      </c>
      <c r="P14">
        <v>11</v>
      </c>
      <c r="Q14">
        <v>17.5</v>
      </c>
      <c r="R14">
        <v>7.8</v>
      </c>
      <c r="S14" t="b">
        <v>0</v>
      </c>
      <c r="T14" t="b">
        <v>0</v>
      </c>
      <c r="U14" t="b">
        <v>0</v>
      </c>
      <c r="V14">
        <v>30000</v>
      </c>
      <c r="W14">
        <v>18000</v>
      </c>
      <c r="X14">
        <v>2.54</v>
      </c>
      <c r="Y14">
        <v>17000</v>
      </c>
      <c r="Z14">
        <v>2.4</v>
      </c>
    </row>
    <row r="15" spans="1:26">
      <c r="A15">
        <v>206799643</v>
      </c>
      <c r="B15" t="s">
        <v>6289</v>
      </c>
      <c r="C15" t="s">
        <v>3597</v>
      </c>
      <c r="D15" t="s">
        <v>6290</v>
      </c>
      <c r="E15" t="s">
        <v>6291</v>
      </c>
      <c r="F15" t="s">
        <v>3600</v>
      </c>
      <c r="G15">
        <v>206799643</v>
      </c>
      <c r="I15" t="s">
        <v>3601</v>
      </c>
      <c r="J15" t="s">
        <v>6292</v>
      </c>
      <c r="K15" t="s">
        <v>3688</v>
      </c>
      <c r="L15" t="s">
        <v>6293</v>
      </c>
      <c r="M15">
        <v>10.5</v>
      </c>
      <c r="N15">
        <v>18</v>
      </c>
      <c r="O15">
        <v>9</v>
      </c>
      <c r="P15">
        <v>10.4</v>
      </c>
      <c r="Q15">
        <v>17.3</v>
      </c>
      <c r="R15">
        <v>7.7</v>
      </c>
      <c r="S15" t="b">
        <v>0</v>
      </c>
      <c r="T15" t="b">
        <v>0</v>
      </c>
      <c r="U15" t="b">
        <v>0</v>
      </c>
      <c r="V15">
        <v>33600</v>
      </c>
      <c r="W15">
        <v>21000</v>
      </c>
      <c r="X15">
        <v>2.4</v>
      </c>
      <c r="Y15">
        <v>21000</v>
      </c>
      <c r="Z15">
        <v>2.4</v>
      </c>
    </row>
    <row r="16" spans="1:26">
      <c r="A16">
        <v>206799642</v>
      </c>
      <c r="B16" t="s">
        <v>7274</v>
      </c>
      <c r="C16" t="s">
        <v>3597</v>
      </c>
      <c r="D16" t="s">
        <v>6290</v>
      </c>
      <c r="E16" t="s">
        <v>14215</v>
      </c>
      <c r="F16" t="s">
        <v>3600</v>
      </c>
      <c r="G16">
        <v>206799642</v>
      </c>
      <c r="I16" t="s">
        <v>3601</v>
      </c>
      <c r="J16" t="s">
        <v>14237</v>
      </c>
      <c r="K16" t="s">
        <v>3688</v>
      </c>
      <c r="L16" t="s">
        <v>6293</v>
      </c>
      <c r="M16">
        <v>12.5</v>
      </c>
      <c r="N16">
        <v>19</v>
      </c>
      <c r="O16">
        <v>10</v>
      </c>
      <c r="P16">
        <v>11.7</v>
      </c>
      <c r="Q16">
        <v>17.600000000000001</v>
      </c>
      <c r="R16">
        <v>8.3000000000000007</v>
      </c>
      <c r="S16" t="b">
        <v>0</v>
      </c>
      <c r="T16" t="b">
        <v>0</v>
      </c>
      <c r="U16" t="b">
        <v>0</v>
      </c>
      <c r="V16">
        <v>22000</v>
      </c>
      <c r="W16">
        <v>16000</v>
      </c>
      <c r="X16">
        <v>2.2999999999999998</v>
      </c>
      <c r="Y16">
        <v>16000</v>
      </c>
      <c r="Z16">
        <v>2.2999999999999998</v>
      </c>
    </row>
    <row r="17" spans="1:26">
      <c r="A17">
        <v>206799641</v>
      </c>
      <c r="B17" t="s">
        <v>6289</v>
      </c>
      <c r="C17" t="s">
        <v>3597</v>
      </c>
      <c r="D17" t="s">
        <v>6290</v>
      </c>
      <c r="E17" t="s">
        <v>14215</v>
      </c>
      <c r="F17" t="s">
        <v>3600</v>
      </c>
      <c r="G17">
        <v>206799641</v>
      </c>
      <c r="I17" t="s">
        <v>3601</v>
      </c>
      <c r="J17" t="s">
        <v>6297</v>
      </c>
      <c r="K17" t="s">
        <v>3688</v>
      </c>
      <c r="L17" t="s">
        <v>6296</v>
      </c>
      <c r="M17">
        <v>12.5</v>
      </c>
      <c r="N17">
        <v>19</v>
      </c>
      <c r="O17">
        <v>10</v>
      </c>
      <c r="P17">
        <v>11.7</v>
      </c>
      <c r="Q17">
        <v>17.8</v>
      </c>
      <c r="R17">
        <v>8.5</v>
      </c>
      <c r="S17" t="b">
        <v>0</v>
      </c>
      <c r="T17" t="b">
        <v>0</v>
      </c>
      <c r="U17" t="b">
        <v>0</v>
      </c>
      <c r="V17">
        <v>22000</v>
      </c>
      <c r="W17">
        <v>16000</v>
      </c>
      <c r="X17">
        <v>2.5099999999999998</v>
      </c>
      <c r="Y17">
        <v>16000</v>
      </c>
      <c r="Z17">
        <v>2.5099999999999998</v>
      </c>
    </row>
    <row r="18" spans="1:26">
      <c r="A18">
        <v>206799640</v>
      </c>
      <c r="B18" t="s">
        <v>6289</v>
      </c>
      <c r="C18" t="s">
        <v>3597</v>
      </c>
      <c r="D18" t="s">
        <v>6290</v>
      </c>
      <c r="E18" t="s">
        <v>6294</v>
      </c>
      <c r="F18" t="s">
        <v>3600</v>
      </c>
      <c r="G18">
        <v>206799640</v>
      </c>
      <c r="I18" t="s">
        <v>3601</v>
      </c>
      <c r="J18" t="s">
        <v>6302</v>
      </c>
      <c r="K18" t="s">
        <v>3688</v>
      </c>
      <c r="L18" t="s">
        <v>6293</v>
      </c>
      <c r="M18">
        <v>10.5</v>
      </c>
      <c r="N18">
        <v>18</v>
      </c>
      <c r="O18">
        <v>9</v>
      </c>
      <c r="P18">
        <v>10.4</v>
      </c>
      <c r="Q18">
        <v>17.3</v>
      </c>
      <c r="R18">
        <v>7.7</v>
      </c>
      <c r="S18" t="b">
        <v>0</v>
      </c>
      <c r="T18" t="b">
        <v>0</v>
      </c>
      <c r="U18" t="b">
        <v>0</v>
      </c>
      <c r="V18">
        <v>33600</v>
      </c>
      <c r="W18">
        <v>21000</v>
      </c>
      <c r="X18">
        <v>2.4</v>
      </c>
      <c r="Y18">
        <v>21000</v>
      </c>
      <c r="Z18">
        <v>2.4</v>
      </c>
    </row>
    <row r="19" spans="1:26">
      <c r="A19">
        <v>206799639</v>
      </c>
      <c r="B19" t="s">
        <v>7274</v>
      </c>
      <c r="C19" t="s">
        <v>3597</v>
      </c>
      <c r="D19" t="s">
        <v>6290</v>
      </c>
      <c r="E19" t="s">
        <v>14216</v>
      </c>
      <c r="F19" t="s">
        <v>3600</v>
      </c>
      <c r="G19">
        <v>206799639</v>
      </c>
      <c r="I19" t="s">
        <v>3601</v>
      </c>
      <c r="J19" t="s">
        <v>14238</v>
      </c>
      <c r="K19" t="s">
        <v>3688</v>
      </c>
      <c r="L19" t="s">
        <v>6293</v>
      </c>
      <c r="M19">
        <v>12.5</v>
      </c>
      <c r="N19">
        <v>19</v>
      </c>
      <c r="O19">
        <v>10</v>
      </c>
      <c r="P19">
        <v>11.7</v>
      </c>
      <c r="Q19">
        <v>17.600000000000001</v>
      </c>
      <c r="R19">
        <v>8.3000000000000007</v>
      </c>
      <c r="S19" t="b">
        <v>0</v>
      </c>
      <c r="T19" t="b">
        <v>0</v>
      </c>
      <c r="U19" t="b">
        <v>0</v>
      </c>
      <c r="V19">
        <v>22000</v>
      </c>
      <c r="W19">
        <v>16000</v>
      </c>
      <c r="X19">
        <v>2.2999999999999998</v>
      </c>
      <c r="Y19">
        <v>16000</v>
      </c>
      <c r="Z19">
        <v>2.2999999999999998</v>
      </c>
    </row>
    <row r="20" spans="1:26">
      <c r="A20">
        <v>206799638</v>
      </c>
      <c r="B20" t="s">
        <v>6289</v>
      </c>
      <c r="C20" t="s">
        <v>3597</v>
      </c>
      <c r="D20" t="s">
        <v>6290</v>
      </c>
      <c r="E20" t="s">
        <v>14216</v>
      </c>
      <c r="F20" t="s">
        <v>3600</v>
      </c>
      <c r="G20">
        <v>206799638</v>
      </c>
      <c r="I20" t="s">
        <v>3601</v>
      </c>
      <c r="J20" t="s">
        <v>6295</v>
      </c>
      <c r="K20" t="s">
        <v>3688</v>
      </c>
      <c r="L20" t="s">
        <v>6296</v>
      </c>
      <c r="M20">
        <v>12.5</v>
      </c>
      <c r="N20">
        <v>19</v>
      </c>
      <c r="O20">
        <v>10</v>
      </c>
      <c r="P20">
        <v>11.7</v>
      </c>
      <c r="Q20">
        <v>17.8</v>
      </c>
      <c r="R20">
        <v>8.5</v>
      </c>
      <c r="S20" t="b">
        <v>0</v>
      </c>
      <c r="T20" t="b">
        <v>0</v>
      </c>
      <c r="U20" t="b">
        <v>0</v>
      </c>
      <c r="V20">
        <v>22000</v>
      </c>
      <c r="W20">
        <v>16000</v>
      </c>
      <c r="X20">
        <v>2.5099999999999998</v>
      </c>
      <c r="Y20">
        <v>16000</v>
      </c>
      <c r="Z20">
        <v>2.5099999999999998</v>
      </c>
    </row>
    <row r="21" spans="1:26">
      <c r="A21">
        <v>213894050</v>
      </c>
      <c r="B21" t="s">
        <v>14191</v>
      </c>
      <c r="C21" t="s">
        <v>3597</v>
      </c>
      <c r="D21" t="s">
        <v>3910</v>
      </c>
      <c r="E21" t="s">
        <v>4435</v>
      </c>
      <c r="F21" t="s">
        <v>3718</v>
      </c>
      <c r="G21">
        <v>213894050</v>
      </c>
      <c r="I21" t="s">
        <v>3601</v>
      </c>
      <c r="J21" t="s">
        <v>10658</v>
      </c>
      <c r="K21" t="s">
        <v>3688</v>
      </c>
      <c r="L21" t="s">
        <v>14239</v>
      </c>
      <c r="P21">
        <v>8.1999999999999993</v>
      </c>
      <c r="Q21">
        <v>15.2</v>
      </c>
      <c r="R21">
        <v>8.1</v>
      </c>
      <c r="S21" t="b">
        <v>1</v>
      </c>
      <c r="T21" t="b">
        <v>1</v>
      </c>
      <c r="V21">
        <v>48000</v>
      </c>
      <c r="W21">
        <v>36000</v>
      </c>
      <c r="X21">
        <v>2.1</v>
      </c>
      <c r="Y21">
        <v>36000</v>
      </c>
      <c r="Z21">
        <v>2.1</v>
      </c>
    </row>
    <row r="22" spans="1:26">
      <c r="A22">
        <v>213894049</v>
      </c>
      <c r="B22" t="s">
        <v>14191</v>
      </c>
      <c r="C22" t="s">
        <v>3597</v>
      </c>
      <c r="D22" t="s">
        <v>3910</v>
      </c>
      <c r="E22" t="s">
        <v>4435</v>
      </c>
      <c r="F22" t="s">
        <v>3718</v>
      </c>
      <c r="G22">
        <v>213894049</v>
      </c>
      <c r="I22" t="s">
        <v>3601</v>
      </c>
      <c r="J22" t="s">
        <v>10628</v>
      </c>
      <c r="K22" t="s">
        <v>3688</v>
      </c>
      <c r="L22" t="s">
        <v>14240</v>
      </c>
      <c r="P22">
        <v>8.5</v>
      </c>
      <c r="Q22">
        <v>15.2</v>
      </c>
      <c r="R22">
        <v>8.1</v>
      </c>
      <c r="S22" t="b">
        <v>1</v>
      </c>
      <c r="T22" t="b">
        <v>1</v>
      </c>
      <c r="V22">
        <v>42000</v>
      </c>
      <c r="W22">
        <v>32000</v>
      </c>
      <c r="X22">
        <v>2.2000000000000002</v>
      </c>
      <c r="Y22">
        <v>32000</v>
      </c>
      <c r="Z22">
        <v>2.2000000000000002</v>
      </c>
    </row>
    <row r="23" spans="1:26">
      <c r="A23">
        <v>213894047</v>
      </c>
      <c r="B23" t="s">
        <v>14191</v>
      </c>
      <c r="C23" t="s">
        <v>3597</v>
      </c>
      <c r="D23" t="s">
        <v>3910</v>
      </c>
      <c r="E23" t="s">
        <v>4435</v>
      </c>
      <c r="F23" t="s">
        <v>3718</v>
      </c>
      <c r="G23">
        <v>213894047</v>
      </c>
      <c r="I23" t="s">
        <v>3601</v>
      </c>
      <c r="J23" t="s">
        <v>10624</v>
      </c>
      <c r="K23" t="s">
        <v>3688</v>
      </c>
      <c r="L23" t="s">
        <v>14241</v>
      </c>
      <c r="P23">
        <v>9.8000000000000007</v>
      </c>
      <c r="Q23">
        <v>15.2</v>
      </c>
      <c r="R23">
        <v>8.5</v>
      </c>
      <c r="S23" t="b">
        <v>1</v>
      </c>
      <c r="T23" t="b">
        <v>1</v>
      </c>
      <c r="V23">
        <v>28000</v>
      </c>
      <c r="W23">
        <v>18000</v>
      </c>
      <c r="X23">
        <v>2.4</v>
      </c>
      <c r="Y23">
        <v>18000</v>
      </c>
      <c r="Z23">
        <v>2.4</v>
      </c>
    </row>
    <row r="24" spans="1:26">
      <c r="A24">
        <v>213894048</v>
      </c>
      <c r="B24" t="s">
        <v>14191</v>
      </c>
      <c r="C24" t="s">
        <v>3597</v>
      </c>
      <c r="D24" t="s">
        <v>3910</v>
      </c>
      <c r="E24" t="s">
        <v>4435</v>
      </c>
      <c r="F24" t="s">
        <v>3718</v>
      </c>
      <c r="G24">
        <v>213894048</v>
      </c>
      <c r="I24" t="s">
        <v>3601</v>
      </c>
      <c r="J24" t="s">
        <v>10621</v>
      </c>
      <c r="K24" t="s">
        <v>3688</v>
      </c>
      <c r="L24" t="s">
        <v>14242</v>
      </c>
      <c r="P24">
        <v>9</v>
      </c>
      <c r="Q24">
        <v>15.2</v>
      </c>
      <c r="R24">
        <v>8.1</v>
      </c>
      <c r="S24" t="b">
        <v>0</v>
      </c>
      <c r="T24" t="b">
        <v>0</v>
      </c>
      <c r="V24">
        <v>34000</v>
      </c>
      <c r="W24">
        <v>21000</v>
      </c>
      <c r="X24">
        <v>2.2000000000000002</v>
      </c>
      <c r="Y24">
        <v>21000</v>
      </c>
      <c r="Z24">
        <v>2.2000000000000002</v>
      </c>
    </row>
    <row r="25" spans="1:26">
      <c r="A25">
        <v>213894046</v>
      </c>
      <c r="B25" t="s">
        <v>14191</v>
      </c>
      <c r="C25" t="s">
        <v>3597</v>
      </c>
      <c r="D25" t="s">
        <v>3910</v>
      </c>
      <c r="E25" t="s">
        <v>4435</v>
      </c>
      <c r="F25" t="s">
        <v>3718</v>
      </c>
      <c r="G25">
        <v>213894046</v>
      </c>
      <c r="I25" t="s">
        <v>3601</v>
      </c>
      <c r="J25" t="s">
        <v>10625</v>
      </c>
      <c r="K25" t="s">
        <v>3688</v>
      </c>
      <c r="L25" t="s">
        <v>14242</v>
      </c>
      <c r="P25">
        <v>9</v>
      </c>
      <c r="Q25">
        <v>15.2</v>
      </c>
      <c r="R25">
        <v>8.1</v>
      </c>
      <c r="S25" t="b">
        <v>1</v>
      </c>
      <c r="T25" t="b">
        <v>1</v>
      </c>
      <c r="V25">
        <v>24000</v>
      </c>
      <c r="W25">
        <v>19100</v>
      </c>
      <c r="X25">
        <v>2.5</v>
      </c>
      <c r="Y25">
        <v>19100</v>
      </c>
      <c r="Z25">
        <v>2.5</v>
      </c>
    </row>
    <row r="26" spans="1:26">
      <c r="A26">
        <v>213894045</v>
      </c>
      <c r="B26" t="s">
        <v>14191</v>
      </c>
      <c r="C26" t="s">
        <v>3597</v>
      </c>
      <c r="D26" t="s">
        <v>3910</v>
      </c>
      <c r="E26" t="s">
        <v>4435</v>
      </c>
      <c r="F26" t="s">
        <v>3718</v>
      </c>
      <c r="G26">
        <v>213894045</v>
      </c>
      <c r="I26" t="s">
        <v>3601</v>
      </c>
      <c r="J26" t="s">
        <v>10217</v>
      </c>
      <c r="K26" t="s">
        <v>3688</v>
      </c>
      <c r="L26" t="s">
        <v>14243</v>
      </c>
      <c r="P26">
        <v>9.8000000000000007</v>
      </c>
      <c r="Q26">
        <v>15.2</v>
      </c>
      <c r="R26">
        <v>8.5</v>
      </c>
      <c r="S26" t="b">
        <v>1</v>
      </c>
      <c r="T26" t="b">
        <v>1</v>
      </c>
      <c r="V26">
        <v>18000</v>
      </c>
      <c r="W26">
        <v>14000</v>
      </c>
      <c r="X26">
        <v>1.97</v>
      </c>
      <c r="Y26">
        <v>15000</v>
      </c>
      <c r="Z26">
        <v>2.0499999999999998</v>
      </c>
    </row>
    <row r="27" spans="1:26">
      <c r="A27">
        <v>213894044</v>
      </c>
      <c r="B27" t="s">
        <v>14191</v>
      </c>
      <c r="C27" t="s">
        <v>3597</v>
      </c>
      <c r="D27" t="s">
        <v>3910</v>
      </c>
      <c r="E27" t="s">
        <v>4426</v>
      </c>
      <c r="F27" t="s">
        <v>3718</v>
      </c>
      <c r="G27">
        <v>213894044</v>
      </c>
      <c r="I27" t="s">
        <v>3601</v>
      </c>
      <c r="J27" t="s">
        <v>10658</v>
      </c>
      <c r="K27" t="s">
        <v>3688</v>
      </c>
      <c r="L27" t="s">
        <v>14239</v>
      </c>
      <c r="P27">
        <v>8.1999999999999993</v>
      </c>
      <c r="Q27">
        <v>15.2</v>
      </c>
      <c r="R27">
        <v>8.1</v>
      </c>
      <c r="S27" t="b">
        <v>1</v>
      </c>
      <c r="T27" t="b">
        <v>1</v>
      </c>
      <c r="V27">
        <v>48000</v>
      </c>
      <c r="W27">
        <v>36000</v>
      </c>
      <c r="X27">
        <v>2.1</v>
      </c>
      <c r="Y27">
        <v>36000</v>
      </c>
      <c r="Z27">
        <v>2.1</v>
      </c>
    </row>
    <row r="28" spans="1:26">
      <c r="A28">
        <v>213894043</v>
      </c>
      <c r="B28" t="s">
        <v>14191</v>
      </c>
      <c r="C28" t="s">
        <v>3597</v>
      </c>
      <c r="D28" t="s">
        <v>3910</v>
      </c>
      <c r="E28" t="s">
        <v>4426</v>
      </c>
      <c r="F28" t="s">
        <v>3718</v>
      </c>
      <c r="G28">
        <v>213894043</v>
      </c>
      <c r="I28" t="s">
        <v>3601</v>
      </c>
      <c r="J28" t="s">
        <v>10628</v>
      </c>
      <c r="K28" t="s">
        <v>3688</v>
      </c>
      <c r="L28" t="s">
        <v>14240</v>
      </c>
      <c r="P28">
        <v>8.5</v>
      </c>
      <c r="Q28">
        <v>15.2</v>
      </c>
      <c r="R28">
        <v>8.1</v>
      </c>
      <c r="S28" t="b">
        <v>1</v>
      </c>
      <c r="T28" t="b">
        <v>1</v>
      </c>
      <c r="V28">
        <v>42000</v>
      </c>
      <c r="W28">
        <v>32000</v>
      </c>
      <c r="X28">
        <v>2.2000000000000002</v>
      </c>
      <c r="Y28">
        <v>32000</v>
      </c>
      <c r="Z28">
        <v>2.2000000000000002</v>
      </c>
    </row>
    <row r="29" spans="1:26">
      <c r="A29">
        <v>213894041</v>
      </c>
      <c r="B29" t="s">
        <v>14191</v>
      </c>
      <c r="C29" t="s">
        <v>3597</v>
      </c>
      <c r="D29" t="s">
        <v>3910</v>
      </c>
      <c r="E29" t="s">
        <v>4426</v>
      </c>
      <c r="F29" t="s">
        <v>3718</v>
      </c>
      <c r="G29">
        <v>213894041</v>
      </c>
      <c r="I29" t="s">
        <v>3601</v>
      </c>
      <c r="J29" t="s">
        <v>10624</v>
      </c>
      <c r="K29" t="s">
        <v>3688</v>
      </c>
      <c r="L29" t="s">
        <v>14241</v>
      </c>
      <c r="P29">
        <v>9.8000000000000007</v>
      </c>
      <c r="Q29">
        <v>15.2</v>
      </c>
      <c r="R29">
        <v>8.5</v>
      </c>
      <c r="S29" t="b">
        <v>1</v>
      </c>
      <c r="T29" t="b">
        <v>1</v>
      </c>
      <c r="V29">
        <v>28000</v>
      </c>
      <c r="W29">
        <v>18000</v>
      </c>
      <c r="X29">
        <v>2.4</v>
      </c>
      <c r="Y29">
        <v>18000</v>
      </c>
      <c r="Z29">
        <v>2.4</v>
      </c>
    </row>
    <row r="30" spans="1:26">
      <c r="A30">
        <v>213894042</v>
      </c>
      <c r="B30" t="s">
        <v>14191</v>
      </c>
      <c r="C30" t="s">
        <v>3597</v>
      </c>
      <c r="D30" t="s">
        <v>3910</v>
      </c>
      <c r="E30" t="s">
        <v>4426</v>
      </c>
      <c r="F30" t="s">
        <v>3718</v>
      </c>
      <c r="G30">
        <v>213894042</v>
      </c>
      <c r="I30" t="s">
        <v>3601</v>
      </c>
      <c r="J30" t="s">
        <v>10621</v>
      </c>
      <c r="K30" t="s">
        <v>3688</v>
      </c>
      <c r="L30" t="s">
        <v>14242</v>
      </c>
      <c r="P30">
        <v>9</v>
      </c>
      <c r="Q30">
        <v>15.2</v>
      </c>
      <c r="R30">
        <v>8.1</v>
      </c>
      <c r="S30" t="b">
        <v>0</v>
      </c>
      <c r="T30" t="b">
        <v>0</v>
      </c>
      <c r="V30">
        <v>34000</v>
      </c>
      <c r="W30">
        <v>21000</v>
      </c>
      <c r="X30">
        <v>2.2000000000000002</v>
      </c>
      <c r="Y30">
        <v>21000</v>
      </c>
      <c r="Z30">
        <v>2.2000000000000002</v>
      </c>
    </row>
    <row r="31" spans="1:26">
      <c r="A31">
        <v>213894040</v>
      </c>
      <c r="B31" t="s">
        <v>14191</v>
      </c>
      <c r="C31" t="s">
        <v>3597</v>
      </c>
      <c r="D31" t="s">
        <v>3910</v>
      </c>
      <c r="E31" t="s">
        <v>4426</v>
      </c>
      <c r="F31" t="s">
        <v>3718</v>
      </c>
      <c r="G31">
        <v>213894040</v>
      </c>
      <c r="I31" t="s">
        <v>3601</v>
      </c>
      <c r="J31" t="s">
        <v>10625</v>
      </c>
      <c r="K31" t="s">
        <v>3688</v>
      </c>
      <c r="L31" t="s">
        <v>14242</v>
      </c>
      <c r="P31">
        <v>9</v>
      </c>
      <c r="Q31">
        <v>15.2</v>
      </c>
      <c r="R31">
        <v>8.1</v>
      </c>
      <c r="S31" t="b">
        <v>1</v>
      </c>
      <c r="T31" t="b">
        <v>1</v>
      </c>
      <c r="V31">
        <v>24000</v>
      </c>
      <c r="W31">
        <v>19100</v>
      </c>
      <c r="X31">
        <v>2.5</v>
      </c>
      <c r="Y31">
        <v>19100</v>
      </c>
      <c r="Z31">
        <v>2.5</v>
      </c>
    </row>
    <row r="32" spans="1:26">
      <c r="A32">
        <v>213894039</v>
      </c>
      <c r="B32" t="s">
        <v>14191</v>
      </c>
      <c r="C32" t="s">
        <v>3597</v>
      </c>
      <c r="D32" t="s">
        <v>3910</v>
      </c>
      <c r="E32" t="s">
        <v>4426</v>
      </c>
      <c r="F32" t="s">
        <v>3718</v>
      </c>
      <c r="G32">
        <v>213894039</v>
      </c>
      <c r="I32" t="s">
        <v>3601</v>
      </c>
      <c r="J32" t="s">
        <v>10217</v>
      </c>
      <c r="K32" t="s">
        <v>3688</v>
      </c>
      <c r="L32" t="s">
        <v>14243</v>
      </c>
      <c r="P32">
        <v>9.8000000000000007</v>
      </c>
      <c r="Q32">
        <v>15.2</v>
      </c>
      <c r="R32">
        <v>8.5</v>
      </c>
      <c r="S32" t="b">
        <v>1</v>
      </c>
      <c r="T32" t="b">
        <v>1</v>
      </c>
      <c r="V32">
        <v>18000</v>
      </c>
      <c r="W32">
        <v>14000</v>
      </c>
      <c r="X32">
        <v>1.97</v>
      </c>
      <c r="Y32">
        <v>15000</v>
      </c>
      <c r="Z32">
        <v>2.0499999999999998</v>
      </c>
    </row>
    <row r="33" spans="1:26">
      <c r="A33">
        <v>211302340</v>
      </c>
      <c r="B33" t="s">
        <v>8872</v>
      </c>
      <c r="C33" t="s">
        <v>3597</v>
      </c>
      <c r="D33" t="s">
        <v>4816</v>
      </c>
      <c r="E33" t="s">
        <v>4817</v>
      </c>
      <c r="F33" t="s">
        <v>3621</v>
      </c>
      <c r="G33">
        <v>211302340</v>
      </c>
      <c r="I33" t="s">
        <v>3622</v>
      </c>
      <c r="J33" t="s">
        <v>5371</v>
      </c>
      <c r="K33" t="s">
        <v>3624</v>
      </c>
      <c r="L33" t="s">
        <v>8875</v>
      </c>
      <c r="P33">
        <v>13.1</v>
      </c>
      <c r="Q33">
        <v>22</v>
      </c>
      <c r="R33">
        <v>9.6</v>
      </c>
      <c r="S33" t="b">
        <v>1</v>
      </c>
      <c r="T33" t="b">
        <v>1</v>
      </c>
      <c r="U33" t="b">
        <v>1</v>
      </c>
      <c r="V33">
        <v>18000</v>
      </c>
      <c r="W33">
        <v>12000</v>
      </c>
      <c r="X33">
        <v>2.71</v>
      </c>
      <c r="Y33">
        <v>15100</v>
      </c>
      <c r="Z33">
        <v>2.67</v>
      </c>
    </row>
    <row r="34" spans="1:26">
      <c r="A34">
        <v>203377564</v>
      </c>
      <c r="B34" t="s">
        <v>7274</v>
      </c>
      <c r="C34" t="s">
        <v>3597</v>
      </c>
      <c r="D34" t="s">
        <v>4816</v>
      </c>
      <c r="E34" t="s">
        <v>4817</v>
      </c>
      <c r="F34" t="s">
        <v>3621</v>
      </c>
      <c r="G34">
        <v>203377564</v>
      </c>
      <c r="I34" t="s">
        <v>3622</v>
      </c>
      <c r="J34" t="s">
        <v>7530</v>
      </c>
      <c r="K34" t="s">
        <v>3624</v>
      </c>
      <c r="L34" t="s">
        <v>7531</v>
      </c>
      <c r="M34">
        <v>12.5</v>
      </c>
      <c r="N34">
        <v>22</v>
      </c>
      <c r="O34">
        <v>10.5</v>
      </c>
      <c r="P34">
        <v>12.5</v>
      </c>
      <c r="Q34">
        <v>21.7</v>
      </c>
      <c r="R34">
        <v>9</v>
      </c>
      <c r="S34" t="b">
        <v>1</v>
      </c>
      <c r="T34" t="b">
        <v>1</v>
      </c>
      <c r="U34" t="b">
        <v>0</v>
      </c>
      <c r="V34">
        <v>12000</v>
      </c>
      <c r="W34">
        <v>7500</v>
      </c>
      <c r="X34">
        <v>2.71</v>
      </c>
      <c r="Y34">
        <v>10500</v>
      </c>
      <c r="Z34">
        <v>2.02</v>
      </c>
    </row>
    <row r="35" spans="1:26">
      <c r="A35">
        <v>203377293</v>
      </c>
      <c r="B35" t="s">
        <v>7274</v>
      </c>
      <c r="C35" t="s">
        <v>3597</v>
      </c>
      <c r="D35" t="s">
        <v>4816</v>
      </c>
      <c r="E35" t="s">
        <v>4817</v>
      </c>
      <c r="F35" t="s">
        <v>3621</v>
      </c>
      <c r="G35">
        <v>203377293</v>
      </c>
      <c r="I35" t="s">
        <v>3622</v>
      </c>
      <c r="J35" t="s">
        <v>7528</v>
      </c>
      <c r="K35" t="s">
        <v>3624</v>
      </c>
      <c r="L35" t="s">
        <v>7529</v>
      </c>
      <c r="M35">
        <v>12.8</v>
      </c>
      <c r="N35">
        <v>19.5</v>
      </c>
      <c r="O35">
        <v>10</v>
      </c>
      <c r="P35">
        <v>12.8</v>
      </c>
      <c r="Q35">
        <v>18.5</v>
      </c>
      <c r="R35">
        <v>9</v>
      </c>
      <c r="S35" t="b">
        <v>1</v>
      </c>
      <c r="T35" t="b">
        <v>1</v>
      </c>
      <c r="U35" t="b">
        <v>0</v>
      </c>
      <c r="V35">
        <v>9000</v>
      </c>
      <c r="W35">
        <v>5000</v>
      </c>
      <c r="X35">
        <v>2.44</v>
      </c>
      <c r="Y35">
        <v>8000</v>
      </c>
      <c r="Z35">
        <v>2.09</v>
      </c>
    </row>
    <row r="36" spans="1:26">
      <c r="A36">
        <v>208193234</v>
      </c>
      <c r="B36" t="s">
        <v>7274</v>
      </c>
      <c r="C36" t="s">
        <v>3597</v>
      </c>
      <c r="D36" t="s">
        <v>4816</v>
      </c>
      <c r="E36" t="s">
        <v>4817</v>
      </c>
      <c r="F36" t="s">
        <v>3621</v>
      </c>
      <c r="G36">
        <v>208193234</v>
      </c>
      <c r="I36" t="s">
        <v>3622</v>
      </c>
      <c r="J36" t="s">
        <v>7526</v>
      </c>
      <c r="K36" t="s">
        <v>3624</v>
      </c>
      <c r="L36" t="s">
        <v>7527</v>
      </c>
      <c r="M36">
        <v>13</v>
      </c>
      <c r="N36">
        <v>20.5</v>
      </c>
      <c r="O36">
        <v>10.5</v>
      </c>
      <c r="P36">
        <v>13.2</v>
      </c>
      <c r="Q36">
        <v>20.5</v>
      </c>
      <c r="R36">
        <v>9.5</v>
      </c>
      <c r="S36" t="b">
        <v>1</v>
      </c>
      <c r="T36" t="b">
        <v>1</v>
      </c>
      <c r="U36" t="b">
        <v>1</v>
      </c>
      <c r="V36">
        <v>18000</v>
      </c>
      <c r="W36">
        <v>10500</v>
      </c>
      <c r="X36">
        <v>1.2</v>
      </c>
      <c r="Y36">
        <v>17500</v>
      </c>
      <c r="Z36">
        <v>1.84</v>
      </c>
    </row>
    <row r="37" spans="1:26">
      <c r="A37">
        <v>208193233</v>
      </c>
      <c r="B37" t="s">
        <v>7274</v>
      </c>
      <c r="C37" t="s">
        <v>3597</v>
      </c>
      <c r="D37" t="s">
        <v>4816</v>
      </c>
      <c r="E37" t="s">
        <v>4817</v>
      </c>
      <c r="F37" t="s">
        <v>3621</v>
      </c>
      <c r="G37">
        <v>208193233</v>
      </c>
      <c r="I37" t="s">
        <v>3622</v>
      </c>
      <c r="J37" t="s">
        <v>7524</v>
      </c>
      <c r="K37" t="s">
        <v>3624</v>
      </c>
      <c r="L37" t="s">
        <v>7525</v>
      </c>
      <c r="M37">
        <v>12.5</v>
      </c>
      <c r="N37">
        <v>23</v>
      </c>
      <c r="O37">
        <v>11</v>
      </c>
      <c r="P37">
        <v>12.7</v>
      </c>
      <c r="Q37">
        <v>23.5</v>
      </c>
      <c r="R37">
        <v>9.5</v>
      </c>
      <c r="S37" t="b">
        <v>1</v>
      </c>
      <c r="T37" t="b">
        <v>1</v>
      </c>
      <c r="U37" t="b">
        <v>1</v>
      </c>
      <c r="V37">
        <v>12000</v>
      </c>
      <c r="W37">
        <v>6800</v>
      </c>
      <c r="X37">
        <v>2.73</v>
      </c>
      <c r="Y37">
        <v>11500</v>
      </c>
      <c r="Z37">
        <v>2.41</v>
      </c>
    </row>
    <row r="38" spans="1:26">
      <c r="A38">
        <v>208193232</v>
      </c>
      <c r="B38" t="s">
        <v>7274</v>
      </c>
      <c r="C38" t="s">
        <v>3597</v>
      </c>
      <c r="D38" t="s">
        <v>4816</v>
      </c>
      <c r="E38" t="s">
        <v>4817</v>
      </c>
      <c r="F38" t="s">
        <v>3621</v>
      </c>
      <c r="G38">
        <v>208193232</v>
      </c>
      <c r="I38" t="s">
        <v>3622</v>
      </c>
      <c r="J38" t="s">
        <v>7522</v>
      </c>
      <c r="K38" t="s">
        <v>3624</v>
      </c>
      <c r="L38" t="s">
        <v>7523</v>
      </c>
      <c r="M38">
        <v>14.5</v>
      </c>
      <c r="N38">
        <v>24.5</v>
      </c>
      <c r="O38">
        <v>12</v>
      </c>
      <c r="P38">
        <v>14.5</v>
      </c>
      <c r="Q38">
        <v>25.5</v>
      </c>
      <c r="R38">
        <v>10.5</v>
      </c>
      <c r="S38" t="b">
        <v>1</v>
      </c>
      <c r="T38" t="b">
        <v>1</v>
      </c>
      <c r="U38" t="b">
        <v>1</v>
      </c>
      <c r="V38">
        <v>9000</v>
      </c>
      <c r="W38">
        <v>5500</v>
      </c>
      <c r="X38">
        <v>2.93</v>
      </c>
      <c r="Y38">
        <v>9500</v>
      </c>
      <c r="Z38">
        <v>2.14</v>
      </c>
    </row>
    <row r="39" spans="1:26">
      <c r="A39">
        <v>201981253</v>
      </c>
      <c r="B39" t="s">
        <v>7274</v>
      </c>
      <c r="C39" t="s">
        <v>3597</v>
      </c>
      <c r="D39" t="s">
        <v>4816</v>
      </c>
      <c r="E39" t="s">
        <v>4817</v>
      </c>
      <c r="F39" t="s">
        <v>3621</v>
      </c>
      <c r="G39">
        <v>201981253</v>
      </c>
      <c r="I39" t="s">
        <v>3622</v>
      </c>
      <c r="J39" t="s">
        <v>7518</v>
      </c>
      <c r="K39" t="s">
        <v>3624</v>
      </c>
      <c r="L39" t="s">
        <v>7519</v>
      </c>
      <c r="M39">
        <v>16.100000000000001</v>
      </c>
      <c r="N39">
        <v>28</v>
      </c>
      <c r="O39">
        <v>12.5</v>
      </c>
      <c r="P39">
        <v>15.5</v>
      </c>
      <c r="Q39">
        <v>27.5</v>
      </c>
      <c r="R39">
        <v>10.5</v>
      </c>
      <c r="S39" t="b">
        <v>1</v>
      </c>
      <c r="T39" t="b">
        <v>1</v>
      </c>
      <c r="U39" t="b">
        <v>1</v>
      </c>
      <c r="V39">
        <v>9000</v>
      </c>
      <c r="W39">
        <v>6000</v>
      </c>
      <c r="X39">
        <v>2.88</v>
      </c>
      <c r="Y39">
        <v>9100</v>
      </c>
      <c r="Z39">
        <v>2.2599999999999998</v>
      </c>
    </row>
    <row r="40" spans="1:26">
      <c r="A40">
        <v>203845999</v>
      </c>
      <c r="B40" t="s">
        <v>7274</v>
      </c>
      <c r="C40" t="s">
        <v>3597</v>
      </c>
      <c r="D40" t="s">
        <v>4816</v>
      </c>
      <c r="E40" t="s">
        <v>4817</v>
      </c>
      <c r="F40" t="s">
        <v>3621</v>
      </c>
      <c r="G40">
        <v>203845999</v>
      </c>
      <c r="I40" t="s">
        <v>3622</v>
      </c>
      <c r="J40" t="s">
        <v>7512</v>
      </c>
      <c r="K40" t="s">
        <v>3624</v>
      </c>
      <c r="L40" t="s">
        <v>7513</v>
      </c>
      <c r="M40">
        <v>13</v>
      </c>
      <c r="N40">
        <v>22</v>
      </c>
      <c r="O40">
        <v>10.5</v>
      </c>
      <c r="P40">
        <v>13</v>
      </c>
      <c r="Q40">
        <v>21</v>
      </c>
      <c r="R40">
        <v>9.5</v>
      </c>
      <c r="S40" t="b">
        <v>1</v>
      </c>
      <c r="T40" t="b">
        <v>1</v>
      </c>
      <c r="U40" t="b">
        <v>0</v>
      </c>
      <c r="V40">
        <v>12000</v>
      </c>
      <c r="W40">
        <v>7500</v>
      </c>
      <c r="X40">
        <v>2.71</v>
      </c>
      <c r="Y40">
        <v>10100</v>
      </c>
      <c r="Z40">
        <v>1.95</v>
      </c>
    </row>
    <row r="41" spans="1:26">
      <c r="A41">
        <v>203377929</v>
      </c>
      <c r="B41" t="s">
        <v>7274</v>
      </c>
      <c r="C41" t="s">
        <v>3597</v>
      </c>
      <c r="D41" t="s">
        <v>4816</v>
      </c>
      <c r="E41" t="s">
        <v>4817</v>
      </c>
      <c r="F41" t="s">
        <v>3621</v>
      </c>
      <c r="G41">
        <v>203377929</v>
      </c>
      <c r="I41" t="s">
        <v>3622</v>
      </c>
      <c r="J41" t="s">
        <v>7510</v>
      </c>
      <c r="K41" t="s">
        <v>3624</v>
      </c>
      <c r="L41" t="s">
        <v>7511</v>
      </c>
      <c r="M41">
        <v>13.7</v>
      </c>
      <c r="N41">
        <v>22.5</v>
      </c>
      <c r="O41">
        <v>10.7</v>
      </c>
      <c r="P41">
        <v>13.7</v>
      </c>
      <c r="Q41">
        <v>22</v>
      </c>
      <c r="R41">
        <v>9</v>
      </c>
      <c r="S41" t="b">
        <v>1</v>
      </c>
      <c r="T41" t="b">
        <v>1</v>
      </c>
      <c r="U41" t="b">
        <v>0</v>
      </c>
      <c r="V41">
        <v>9000</v>
      </c>
      <c r="W41">
        <v>5000</v>
      </c>
      <c r="X41">
        <v>2.44</v>
      </c>
      <c r="Y41">
        <v>7800</v>
      </c>
      <c r="Z41">
        <v>2.04</v>
      </c>
    </row>
    <row r="42" spans="1:26">
      <c r="A42">
        <v>205123811</v>
      </c>
      <c r="B42" t="s">
        <v>8872</v>
      </c>
      <c r="C42" t="s">
        <v>3597</v>
      </c>
      <c r="D42" t="s">
        <v>4816</v>
      </c>
      <c r="E42" t="s">
        <v>4817</v>
      </c>
      <c r="F42" t="s">
        <v>3718</v>
      </c>
      <c r="G42">
        <v>205123811</v>
      </c>
      <c r="I42" t="s">
        <v>3711</v>
      </c>
      <c r="J42" t="s">
        <v>8878</v>
      </c>
      <c r="K42" t="s">
        <v>3688</v>
      </c>
      <c r="M42">
        <v>10</v>
      </c>
      <c r="N42">
        <v>18</v>
      </c>
      <c r="O42">
        <v>9.5</v>
      </c>
      <c r="P42">
        <v>10</v>
      </c>
      <c r="Q42">
        <v>18</v>
      </c>
      <c r="R42">
        <v>8.8000000000000007</v>
      </c>
      <c r="S42" t="b">
        <v>0</v>
      </c>
      <c r="T42" t="b">
        <v>0</v>
      </c>
      <c r="U42" t="b">
        <v>1</v>
      </c>
      <c r="V42">
        <v>41000</v>
      </c>
      <c r="W42">
        <v>28400</v>
      </c>
      <c r="X42">
        <v>2.96</v>
      </c>
      <c r="Y42">
        <v>39887</v>
      </c>
      <c r="Z42">
        <v>1.88</v>
      </c>
    </row>
    <row r="43" spans="1:26">
      <c r="A43">
        <v>205123813</v>
      </c>
      <c r="B43" t="s">
        <v>8872</v>
      </c>
      <c r="C43" t="s">
        <v>3597</v>
      </c>
      <c r="D43" t="s">
        <v>4816</v>
      </c>
      <c r="E43" t="s">
        <v>4817</v>
      </c>
      <c r="F43" t="s">
        <v>3710</v>
      </c>
      <c r="G43">
        <v>205123813</v>
      </c>
      <c r="I43" t="s">
        <v>3651</v>
      </c>
      <c r="J43" t="s">
        <v>8878</v>
      </c>
      <c r="K43" t="s">
        <v>3725</v>
      </c>
      <c r="M43">
        <v>10.25</v>
      </c>
      <c r="N43">
        <v>19</v>
      </c>
      <c r="O43">
        <v>9.75</v>
      </c>
      <c r="P43">
        <v>10.25</v>
      </c>
      <c r="Q43">
        <v>19</v>
      </c>
      <c r="R43">
        <v>8.8800000000000008</v>
      </c>
      <c r="S43" t="b">
        <v>0</v>
      </c>
      <c r="T43" t="b">
        <v>0</v>
      </c>
      <c r="U43" t="b">
        <v>1</v>
      </c>
      <c r="V43">
        <v>41500</v>
      </c>
      <c r="W43">
        <v>27600</v>
      </c>
      <c r="X43">
        <v>2.85</v>
      </c>
      <c r="Y43">
        <v>40031</v>
      </c>
      <c r="Z43">
        <v>1.88</v>
      </c>
    </row>
    <row r="44" spans="1:26">
      <c r="A44">
        <v>203459336</v>
      </c>
      <c r="B44" t="s">
        <v>8872</v>
      </c>
      <c r="C44" t="s">
        <v>3597</v>
      </c>
      <c r="D44" t="s">
        <v>4816</v>
      </c>
      <c r="E44" t="s">
        <v>4817</v>
      </c>
      <c r="F44" t="s">
        <v>3718</v>
      </c>
      <c r="G44">
        <v>203459336</v>
      </c>
      <c r="I44" t="s">
        <v>3711</v>
      </c>
      <c r="J44" t="s">
        <v>7508</v>
      </c>
      <c r="K44" t="s">
        <v>3688</v>
      </c>
      <c r="M44">
        <v>12</v>
      </c>
      <c r="N44">
        <v>19.5</v>
      </c>
      <c r="O44">
        <v>10.8</v>
      </c>
      <c r="P44">
        <v>12</v>
      </c>
      <c r="Q44">
        <v>19.5</v>
      </c>
      <c r="R44">
        <v>8.9</v>
      </c>
      <c r="S44" t="b">
        <v>0</v>
      </c>
      <c r="T44" t="b">
        <v>0</v>
      </c>
      <c r="U44" t="b">
        <v>1</v>
      </c>
      <c r="V44">
        <v>32000</v>
      </c>
      <c r="W44">
        <v>23000</v>
      </c>
      <c r="X44">
        <v>2.5099999999999998</v>
      </c>
      <c r="Y44">
        <v>39859</v>
      </c>
      <c r="Z44">
        <v>1.88</v>
      </c>
    </row>
    <row r="45" spans="1:26">
      <c r="A45">
        <v>203978166</v>
      </c>
      <c r="B45" t="s">
        <v>14192</v>
      </c>
      <c r="C45" t="s">
        <v>3597</v>
      </c>
      <c r="D45" t="s">
        <v>4816</v>
      </c>
      <c r="E45" t="s">
        <v>4817</v>
      </c>
      <c r="F45" t="s">
        <v>3650</v>
      </c>
      <c r="G45">
        <v>203978166</v>
      </c>
      <c r="I45" t="s">
        <v>3651</v>
      </c>
      <c r="J45" t="s">
        <v>7508</v>
      </c>
      <c r="K45" t="s">
        <v>3653</v>
      </c>
      <c r="M45">
        <v>12.5</v>
      </c>
      <c r="N45">
        <v>21</v>
      </c>
      <c r="O45">
        <v>11</v>
      </c>
      <c r="P45">
        <v>12.5</v>
      </c>
      <c r="Q45">
        <v>21</v>
      </c>
      <c r="R45">
        <v>9</v>
      </c>
      <c r="S45" t="b">
        <v>1</v>
      </c>
      <c r="T45" t="b">
        <v>1</v>
      </c>
      <c r="V45">
        <v>32000</v>
      </c>
      <c r="W45">
        <v>22400</v>
      </c>
      <c r="X45">
        <v>2.52</v>
      </c>
      <c r="Y45">
        <v>40000</v>
      </c>
      <c r="Z45">
        <v>1.89</v>
      </c>
    </row>
    <row r="46" spans="1:26">
      <c r="A46">
        <v>203446790</v>
      </c>
      <c r="B46" t="s">
        <v>8872</v>
      </c>
      <c r="C46" t="s">
        <v>3597</v>
      </c>
      <c r="D46" t="s">
        <v>4816</v>
      </c>
      <c r="E46" t="s">
        <v>4817</v>
      </c>
      <c r="F46" t="s">
        <v>3718</v>
      </c>
      <c r="G46">
        <v>203446790</v>
      </c>
      <c r="I46" t="s">
        <v>3711</v>
      </c>
      <c r="J46" t="s">
        <v>4818</v>
      </c>
      <c r="K46" t="s">
        <v>3688</v>
      </c>
      <c r="M46">
        <v>12.1</v>
      </c>
      <c r="N46">
        <v>21</v>
      </c>
      <c r="O46">
        <v>10</v>
      </c>
      <c r="P46">
        <v>12.1</v>
      </c>
      <c r="Q46">
        <v>21</v>
      </c>
      <c r="R46">
        <v>8.6</v>
      </c>
      <c r="S46" t="b">
        <v>0</v>
      </c>
      <c r="T46" t="b">
        <v>0</v>
      </c>
      <c r="U46" t="b">
        <v>1</v>
      </c>
      <c r="V46">
        <v>24000</v>
      </c>
      <c r="W46">
        <v>14600</v>
      </c>
      <c r="X46">
        <v>2.2799999999999998</v>
      </c>
      <c r="Y46">
        <v>25932</v>
      </c>
      <c r="Z46">
        <v>1.95</v>
      </c>
    </row>
    <row r="47" spans="1:26">
      <c r="A47">
        <v>203978167</v>
      </c>
      <c r="B47" t="s">
        <v>8872</v>
      </c>
      <c r="C47" t="s">
        <v>3597</v>
      </c>
      <c r="D47" t="s">
        <v>4816</v>
      </c>
      <c r="E47" t="s">
        <v>4817</v>
      </c>
      <c r="F47" t="s">
        <v>3710</v>
      </c>
      <c r="G47">
        <v>203978167</v>
      </c>
      <c r="I47" t="s">
        <v>3651</v>
      </c>
      <c r="J47" t="s">
        <v>4818</v>
      </c>
      <c r="K47" t="s">
        <v>3725</v>
      </c>
      <c r="M47">
        <v>12.3</v>
      </c>
      <c r="N47">
        <v>21.5</v>
      </c>
      <c r="O47">
        <v>10.5</v>
      </c>
      <c r="P47">
        <v>12.3</v>
      </c>
      <c r="Q47">
        <v>21.5</v>
      </c>
      <c r="R47">
        <v>8.83</v>
      </c>
      <c r="S47" t="b">
        <v>0</v>
      </c>
      <c r="T47" t="b">
        <v>0</v>
      </c>
      <c r="U47" t="b">
        <v>1</v>
      </c>
      <c r="V47">
        <v>24000</v>
      </c>
      <c r="W47">
        <v>14800</v>
      </c>
      <c r="X47">
        <v>2.4</v>
      </c>
      <c r="Y47">
        <v>25800</v>
      </c>
      <c r="Z47">
        <v>1.98</v>
      </c>
    </row>
    <row r="48" spans="1:26">
      <c r="A48">
        <v>203978137</v>
      </c>
      <c r="B48" t="s">
        <v>8872</v>
      </c>
      <c r="C48" t="s">
        <v>3597</v>
      </c>
      <c r="D48" t="s">
        <v>4816</v>
      </c>
      <c r="E48" t="s">
        <v>4817</v>
      </c>
      <c r="F48" t="s">
        <v>3650</v>
      </c>
      <c r="G48">
        <v>203978137</v>
      </c>
      <c r="I48" t="s">
        <v>3651</v>
      </c>
      <c r="J48" t="s">
        <v>4818</v>
      </c>
      <c r="K48" t="s">
        <v>3653</v>
      </c>
      <c r="M48">
        <v>12.5</v>
      </c>
      <c r="N48">
        <v>22</v>
      </c>
      <c r="O48">
        <v>11</v>
      </c>
      <c r="P48">
        <v>12.5</v>
      </c>
      <c r="Q48">
        <v>22</v>
      </c>
      <c r="R48">
        <v>9.0500000000000007</v>
      </c>
      <c r="S48" t="b">
        <v>1</v>
      </c>
      <c r="T48" t="b">
        <v>1</v>
      </c>
      <c r="U48" t="b">
        <v>0</v>
      </c>
      <c r="V48">
        <v>24000</v>
      </c>
      <c r="W48">
        <v>15000</v>
      </c>
      <c r="X48">
        <v>2.5299999999999998</v>
      </c>
      <c r="Y48">
        <v>26000</v>
      </c>
      <c r="Z48">
        <v>1.9</v>
      </c>
    </row>
    <row r="49" spans="1:26">
      <c r="A49">
        <v>204816625</v>
      </c>
      <c r="B49" t="s">
        <v>8872</v>
      </c>
      <c r="C49" t="s">
        <v>3597</v>
      </c>
      <c r="D49" t="s">
        <v>4816</v>
      </c>
      <c r="E49" t="s">
        <v>4817</v>
      </c>
      <c r="F49" t="s">
        <v>3718</v>
      </c>
      <c r="G49">
        <v>204816625</v>
      </c>
      <c r="I49" t="s">
        <v>3711</v>
      </c>
      <c r="J49" t="s">
        <v>7506</v>
      </c>
      <c r="K49" t="s">
        <v>3688</v>
      </c>
      <c r="M49">
        <v>11.5</v>
      </c>
      <c r="N49">
        <v>19</v>
      </c>
      <c r="O49">
        <v>9.6</v>
      </c>
      <c r="P49">
        <v>11.5</v>
      </c>
      <c r="Q49">
        <v>19</v>
      </c>
      <c r="R49">
        <v>9.4</v>
      </c>
      <c r="S49" t="b">
        <v>0</v>
      </c>
      <c r="T49" t="b">
        <v>0</v>
      </c>
      <c r="U49" t="b">
        <v>1</v>
      </c>
      <c r="V49">
        <v>18000</v>
      </c>
      <c r="W49">
        <v>12700</v>
      </c>
      <c r="X49">
        <v>2.5</v>
      </c>
      <c r="Y49">
        <v>19831</v>
      </c>
      <c r="Z49">
        <v>1.98</v>
      </c>
    </row>
    <row r="50" spans="1:26">
      <c r="A50">
        <v>204816953</v>
      </c>
      <c r="B50" t="s">
        <v>7274</v>
      </c>
      <c r="C50" t="s">
        <v>3597</v>
      </c>
      <c r="D50" t="s">
        <v>4816</v>
      </c>
      <c r="E50" t="s">
        <v>4817</v>
      </c>
      <c r="F50" t="s">
        <v>3650</v>
      </c>
      <c r="G50">
        <v>204816953</v>
      </c>
      <c r="I50" t="s">
        <v>3651</v>
      </c>
      <c r="J50" t="s">
        <v>7506</v>
      </c>
      <c r="K50" t="s">
        <v>3653</v>
      </c>
      <c r="M50">
        <v>12.5</v>
      </c>
      <c r="N50">
        <v>22</v>
      </c>
      <c r="O50">
        <v>11</v>
      </c>
      <c r="P50">
        <v>12.5</v>
      </c>
      <c r="Q50">
        <v>21</v>
      </c>
      <c r="R50">
        <v>9.5</v>
      </c>
      <c r="S50" t="b">
        <v>1</v>
      </c>
      <c r="T50" t="b">
        <v>1</v>
      </c>
      <c r="U50" t="b">
        <v>1</v>
      </c>
      <c r="V50">
        <v>18000</v>
      </c>
      <c r="W50">
        <v>12700</v>
      </c>
      <c r="X50">
        <v>2.7</v>
      </c>
      <c r="Y50">
        <v>20000</v>
      </c>
      <c r="Z50">
        <v>1.81</v>
      </c>
    </row>
    <row r="51" spans="1:26">
      <c r="A51">
        <v>206903533</v>
      </c>
      <c r="B51" t="s">
        <v>7274</v>
      </c>
      <c r="C51" t="s">
        <v>3597</v>
      </c>
      <c r="D51" t="s">
        <v>4816</v>
      </c>
      <c r="E51" t="s">
        <v>4817</v>
      </c>
      <c r="F51" t="s">
        <v>3600</v>
      </c>
      <c r="G51">
        <v>206903533</v>
      </c>
      <c r="I51" t="s">
        <v>3601</v>
      </c>
      <c r="J51" t="s">
        <v>7502</v>
      </c>
      <c r="L51" t="s">
        <v>7503</v>
      </c>
      <c r="M51">
        <v>10.199999999999999</v>
      </c>
      <c r="N51">
        <v>18</v>
      </c>
      <c r="O51">
        <v>10</v>
      </c>
      <c r="P51">
        <v>10.1</v>
      </c>
      <c r="Q51">
        <v>17.5</v>
      </c>
      <c r="R51">
        <v>8.5</v>
      </c>
      <c r="S51" t="b">
        <v>0</v>
      </c>
      <c r="T51" t="b">
        <v>1</v>
      </c>
      <c r="U51" t="b">
        <v>1</v>
      </c>
      <c r="V51">
        <v>48000</v>
      </c>
      <c r="W51">
        <v>31000</v>
      </c>
      <c r="X51">
        <v>2.36</v>
      </c>
      <c r="Y51">
        <v>39000</v>
      </c>
      <c r="Z51">
        <v>2.2999999999999998</v>
      </c>
    </row>
    <row r="52" spans="1:26">
      <c r="A52">
        <v>206903535</v>
      </c>
      <c r="B52" t="s">
        <v>7274</v>
      </c>
      <c r="C52" t="s">
        <v>3597</v>
      </c>
      <c r="D52" t="s">
        <v>4816</v>
      </c>
      <c r="E52" t="s">
        <v>4817</v>
      </c>
      <c r="F52" t="s">
        <v>3600</v>
      </c>
      <c r="G52">
        <v>206903535</v>
      </c>
      <c r="I52" t="s">
        <v>3601</v>
      </c>
      <c r="J52" t="s">
        <v>7500</v>
      </c>
      <c r="L52" t="s">
        <v>7501</v>
      </c>
      <c r="M52">
        <v>9.5500000000000007</v>
      </c>
      <c r="N52">
        <v>18</v>
      </c>
      <c r="O52">
        <v>11</v>
      </c>
      <c r="P52">
        <v>10.1</v>
      </c>
      <c r="Q52">
        <v>18</v>
      </c>
      <c r="R52">
        <v>9.5</v>
      </c>
      <c r="S52" t="b">
        <v>0</v>
      </c>
      <c r="T52" t="b">
        <v>1</v>
      </c>
      <c r="U52" t="b">
        <v>1</v>
      </c>
      <c r="V52">
        <v>34000</v>
      </c>
      <c r="W52">
        <v>24000</v>
      </c>
      <c r="X52">
        <v>2.5</v>
      </c>
      <c r="Y52">
        <v>34520</v>
      </c>
      <c r="Z52">
        <v>2.38</v>
      </c>
    </row>
    <row r="53" spans="1:26">
      <c r="A53">
        <v>206903532</v>
      </c>
      <c r="B53" t="s">
        <v>7274</v>
      </c>
      <c r="C53" t="s">
        <v>3597</v>
      </c>
      <c r="D53" t="s">
        <v>4816</v>
      </c>
      <c r="E53" t="s">
        <v>4817</v>
      </c>
      <c r="F53" t="s">
        <v>3600</v>
      </c>
      <c r="G53">
        <v>206903532</v>
      </c>
      <c r="I53" t="s">
        <v>3601</v>
      </c>
      <c r="J53" t="s">
        <v>7498</v>
      </c>
      <c r="L53" t="s">
        <v>7499</v>
      </c>
      <c r="M53">
        <v>10.9</v>
      </c>
      <c r="N53">
        <v>18</v>
      </c>
      <c r="O53">
        <v>10</v>
      </c>
      <c r="P53">
        <v>10.1</v>
      </c>
      <c r="Q53">
        <v>16.5</v>
      </c>
      <c r="R53">
        <v>9</v>
      </c>
      <c r="S53" t="b">
        <v>0</v>
      </c>
      <c r="T53" t="b">
        <v>1</v>
      </c>
      <c r="U53" t="b">
        <v>1</v>
      </c>
      <c r="V53">
        <v>22000</v>
      </c>
      <c r="W53">
        <v>16000</v>
      </c>
      <c r="X53">
        <v>2.4</v>
      </c>
      <c r="Y53">
        <v>18000</v>
      </c>
      <c r="Z53">
        <v>1.99</v>
      </c>
    </row>
    <row r="54" spans="1:26">
      <c r="A54">
        <v>205141567</v>
      </c>
      <c r="B54" t="s">
        <v>7274</v>
      </c>
      <c r="C54" t="s">
        <v>3597</v>
      </c>
      <c r="D54" t="s">
        <v>4816</v>
      </c>
      <c r="E54" t="s">
        <v>4817</v>
      </c>
      <c r="F54" t="s">
        <v>3849</v>
      </c>
      <c r="G54">
        <v>205141567</v>
      </c>
      <c r="I54" t="s">
        <v>3622</v>
      </c>
      <c r="J54" t="s">
        <v>5369</v>
      </c>
      <c r="K54" t="s">
        <v>3624</v>
      </c>
      <c r="L54" t="s">
        <v>7497</v>
      </c>
      <c r="M54">
        <v>10.6</v>
      </c>
      <c r="N54">
        <v>19.5</v>
      </c>
      <c r="O54">
        <v>10.5</v>
      </c>
      <c r="P54">
        <v>10.65</v>
      </c>
      <c r="Q54">
        <v>18</v>
      </c>
      <c r="R54">
        <v>9.8000000000000007</v>
      </c>
      <c r="S54" t="b">
        <v>0</v>
      </c>
      <c r="T54" t="b">
        <v>0</v>
      </c>
      <c r="U54" t="b">
        <v>1</v>
      </c>
      <c r="V54">
        <v>36000</v>
      </c>
      <c r="W54">
        <v>28000</v>
      </c>
      <c r="X54">
        <v>2.62</v>
      </c>
      <c r="Y54">
        <v>33971</v>
      </c>
      <c r="Z54">
        <v>2.37</v>
      </c>
    </row>
    <row r="55" spans="1:26">
      <c r="A55">
        <v>203167189</v>
      </c>
      <c r="B55" t="s">
        <v>7274</v>
      </c>
      <c r="C55" t="s">
        <v>3597</v>
      </c>
      <c r="D55" t="s">
        <v>4816</v>
      </c>
      <c r="E55" t="s">
        <v>4817</v>
      </c>
      <c r="F55" t="s">
        <v>3849</v>
      </c>
      <c r="G55">
        <v>203167189</v>
      </c>
      <c r="I55" t="s">
        <v>3622</v>
      </c>
      <c r="J55" t="s">
        <v>5377</v>
      </c>
      <c r="K55" t="s">
        <v>3624</v>
      </c>
      <c r="L55" t="s">
        <v>7496</v>
      </c>
      <c r="M55">
        <v>12.5</v>
      </c>
      <c r="N55">
        <v>19</v>
      </c>
      <c r="O55">
        <v>10</v>
      </c>
      <c r="P55">
        <v>12.5</v>
      </c>
      <c r="Q55">
        <v>18.5</v>
      </c>
      <c r="R55">
        <v>10</v>
      </c>
      <c r="S55" t="b">
        <v>1</v>
      </c>
      <c r="T55" t="b">
        <v>1</v>
      </c>
      <c r="U55" t="b">
        <v>1</v>
      </c>
      <c r="V55">
        <v>24000</v>
      </c>
      <c r="W55">
        <v>19000</v>
      </c>
      <c r="X55">
        <v>2.61</v>
      </c>
      <c r="Y55">
        <v>23500</v>
      </c>
      <c r="Z55">
        <v>2.2000000000000002</v>
      </c>
    </row>
    <row r="56" spans="1:26">
      <c r="A56">
        <v>205013613</v>
      </c>
      <c r="B56" t="s">
        <v>7274</v>
      </c>
      <c r="C56" t="s">
        <v>3597</v>
      </c>
      <c r="D56" t="s">
        <v>4816</v>
      </c>
      <c r="E56" t="s">
        <v>4817</v>
      </c>
      <c r="F56" t="s">
        <v>3849</v>
      </c>
      <c r="G56">
        <v>205013613</v>
      </c>
      <c r="I56" t="s">
        <v>3622</v>
      </c>
      <c r="J56" t="s">
        <v>5371</v>
      </c>
      <c r="K56" t="s">
        <v>3624</v>
      </c>
      <c r="L56" t="s">
        <v>7495</v>
      </c>
      <c r="M56">
        <v>12.65</v>
      </c>
      <c r="N56">
        <v>22</v>
      </c>
      <c r="O56">
        <v>11</v>
      </c>
      <c r="P56">
        <v>12.5</v>
      </c>
      <c r="Q56">
        <v>20.5</v>
      </c>
      <c r="R56">
        <v>10</v>
      </c>
      <c r="S56" t="b">
        <v>1</v>
      </c>
      <c r="T56" t="b">
        <v>1</v>
      </c>
      <c r="U56" t="b">
        <v>1</v>
      </c>
      <c r="V56">
        <v>18000</v>
      </c>
      <c r="W56">
        <v>12000</v>
      </c>
      <c r="X56">
        <v>2.64</v>
      </c>
      <c r="Y56">
        <v>18000</v>
      </c>
      <c r="Z56">
        <v>2.6</v>
      </c>
    </row>
    <row r="57" spans="1:26">
      <c r="A57">
        <v>204976793</v>
      </c>
      <c r="B57" t="s">
        <v>7274</v>
      </c>
      <c r="C57" t="s">
        <v>3597</v>
      </c>
      <c r="D57" t="s">
        <v>4816</v>
      </c>
      <c r="E57" t="s">
        <v>4817</v>
      </c>
      <c r="F57" t="s">
        <v>3849</v>
      </c>
      <c r="G57">
        <v>204976793</v>
      </c>
      <c r="I57" t="s">
        <v>3622</v>
      </c>
      <c r="J57" t="s">
        <v>5375</v>
      </c>
      <c r="K57" t="s">
        <v>3624</v>
      </c>
      <c r="L57" t="s">
        <v>7494</v>
      </c>
      <c r="M57">
        <v>12.5</v>
      </c>
      <c r="N57">
        <v>23</v>
      </c>
      <c r="O57">
        <v>11.5</v>
      </c>
      <c r="P57">
        <v>12.5</v>
      </c>
      <c r="Q57">
        <v>20.5</v>
      </c>
      <c r="R57">
        <v>9.5</v>
      </c>
      <c r="S57" t="b">
        <v>1</v>
      </c>
      <c r="T57" t="b">
        <v>1</v>
      </c>
      <c r="U57" t="b">
        <v>1</v>
      </c>
      <c r="V57">
        <v>12000</v>
      </c>
      <c r="W57">
        <v>7600</v>
      </c>
      <c r="X57">
        <v>2.72</v>
      </c>
      <c r="Y57">
        <v>9423</v>
      </c>
      <c r="Z57">
        <v>2.42</v>
      </c>
    </row>
    <row r="58" spans="1:26">
      <c r="A58">
        <v>204835478</v>
      </c>
      <c r="B58" t="s">
        <v>7274</v>
      </c>
      <c r="C58" t="s">
        <v>3597</v>
      </c>
      <c r="D58" t="s">
        <v>4816</v>
      </c>
      <c r="E58" t="s">
        <v>4817</v>
      </c>
      <c r="F58" t="s">
        <v>3849</v>
      </c>
      <c r="G58">
        <v>204835478</v>
      </c>
      <c r="I58" t="s">
        <v>3622</v>
      </c>
      <c r="J58" t="s">
        <v>5373</v>
      </c>
      <c r="K58" t="s">
        <v>3624</v>
      </c>
      <c r="L58" t="s">
        <v>7493</v>
      </c>
      <c r="M58">
        <v>12.85</v>
      </c>
      <c r="N58">
        <v>22</v>
      </c>
      <c r="O58">
        <v>10</v>
      </c>
      <c r="P58">
        <v>12.85</v>
      </c>
      <c r="Q58">
        <v>20.5</v>
      </c>
      <c r="R58">
        <v>10</v>
      </c>
      <c r="S58" t="b">
        <v>1</v>
      </c>
      <c r="T58" t="b">
        <v>1</v>
      </c>
      <c r="U58" t="b">
        <v>1</v>
      </c>
      <c r="V58">
        <v>9000</v>
      </c>
      <c r="W58">
        <v>7200</v>
      </c>
      <c r="X58">
        <v>2.81</v>
      </c>
      <c r="Y58">
        <v>8640</v>
      </c>
      <c r="Z58">
        <v>2.81</v>
      </c>
    </row>
    <row r="59" spans="1:26">
      <c r="A59">
        <v>204835479</v>
      </c>
      <c r="B59" t="s">
        <v>7274</v>
      </c>
      <c r="C59" t="s">
        <v>3597</v>
      </c>
      <c r="D59" t="s">
        <v>4816</v>
      </c>
      <c r="E59" t="s">
        <v>4817</v>
      </c>
      <c r="F59" t="s">
        <v>3753</v>
      </c>
      <c r="G59">
        <v>204835479</v>
      </c>
      <c r="I59" t="s">
        <v>3601</v>
      </c>
      <c r="J59" t="s">
        <v>5373</v>
      </c>
      <c r="K59" t="s">
        <v>3624</v>
      </c>
      <c r="L59" t="s">
        <v>7488</v>
      </c>
      <c r="M59">
        <v>12</v>
      </c>
      <c r="N59">
        <v>20</v>
      </c>
      <c r="O59">
        <v>10</v>
      </c>
      <c r="P59">
        <v>12</v>
      </c>
      <c r="Q59">
        <v>18</v>
      </c>
      <c r="R59">
        <v>9</v>
      </c>
      <c r="S59" t="b">
        <v>1</v>
      </c>
      <c r="T59" t="b">
        <v>1</v>
      </c>
      <c r="U59" t="b">
        <v>1</v>
      </c>
      <c r="V59">
        <v>9000</v>
      </c>
      <c r="W59">
        <v>6500</v>
      </c>
      <c r="X59">
        <v>2.65</v>
      </c>
      <c r="Y59">
        <v>8150</v>
      </c>
      <c r="Z59">
        <v>2.46</v>
      </c>
    </row>
    <row r="60" spans="1:26">
      <c r="A60">
        <v>214264494</v>
      </c>
      <c r="B60" t="s">
        <v>14193</v>
      </c>
      <c r="C60" t="s">
        <v>3597</v>
      </c>
      <c r="D60" t="s">
        <v>4350</v>
      </c>
      <c r="E60" t="s">
        <v>4351</v>
      </c>
      <c r="F60" t="s">
        <v>3600</v>
      </c>
      <c r="G60">
        <v>214264494</v>
      </c>
      <c r="I60" t="s">
        <v>3700</v>
      </c>
      <c r="J60" t="s">
        <v>5928</v>
      </c>
      <c r="K60" t="s">
        <v>3688</v>
      </c>
      <c r="L60" t="s">
        <v>14244</v>
      </c>
      <c r="P60">
        <v>11.3</v>
      </c>
      <c r="Q60">
        <v>15.5</v>
      </c>
      <c r="R60">
        <v>9.4</v>
      </c>
      <c r="S60" t="b">
        <v>0</v>
      </c>
      <c r="T60" t="b">
        <v>1</v>
      </c>
      <c r="V60">
        <v>30000</v>
      </c>
      <c r="W60">
        <v>23000</v>
      </c>
      <c r="X60">
        <v>2.89</v>
      </c>
      <c r="Y60">
        <v>34520</v>
      </c>
      <c r="Z60">
        <v>2.29</v>
      </c>
    </row>
    <row r="61" spans="1:26">
      <c r="A61">
        <v>205921368</v>
      </c>
      <c r="B61" t="s">
        <v>4640</v>
      </c>
      <c r="C61" t="s">
        <v>3597</v>
      </c>
      <c r="D61" t="s">
        <v>4350</v>
      </c>
      <c r="E61" t="s">
        <v>4351</v>
      </c>
      <c r="F61" t="s">
        <v>3753</v>
      </c>
      <c r="G61">
        <v>205921368</v>
      </c>
      <c r="I61" t="s">
        <v>3601</v>
      </c>
      <c r="J61" t="s">
        <v>4641</v>
      </c>
      <c r="K61" t="s">
        <v>3688</v>
      </c>
      <c r="L61" t="s">
        <v>4642</v>
      </c>
      <c r="M61">
        <v>11.8</v>
      </c>
      <c r="N61">
        <v>19.5</v>
      </c>
      <c r="O61">
        <v>10</v>
      </c>
      <c r="P61">
        <v>11.4</v>
      </c>
      <c r="Q61">
        <v>19</v>
      </c>
      <c r="R61">
        <v>9.5</v>
      </c>
      <c r="S61" t="b">
        <v>0</v>
      </c>
      <c r="T61" t="b">
        <v>0</v>
      </c>
      <c r="U61" t="b">
        <v>0</v>
      </c>
      <c r="V61">
        <v>18000</v>
      </c>
      <c r="W61">
        <v>13000</v>
      </c>
      <c r="X61">
        <v>2.65</v>
      </c>
      <c r="Y61">
        <v>17900</v>
      </c>
      <c r="Z61">
        <v>2.2999999999999998</v>
      </c>
    </row>
    <row r="62" spans="1:26">
      <c r="A62">
        <v>213927543</v>
      </c>
      <c r="B62" t="s">
        <v>14194</v>
      </c>
      <c r="C62" t="s">
        <v>3597</v>
      </c>
      <c r="D62" t="s">
        <v>4350</v>
      </c>
      <c r="E62" t="s">
        <v>6187</v>
      </c>
      <c r="F62" t="s">
        <v>3650</v>
      </c>
      <c r="G62">
        <v>213927543</v>
      </c>
      <c r="I62" t="s">
        <v>3711</v>
      </c>
      <c r="J62" t="s">
        <v>14245</v>
      </c>
      <c r="K62" t="s">
        <v>3624</v>
      </c>
      <c r="L62" t="s">
        <v>14246</v>
      </c>
      <c r="P62">
        <v>14</v>
      </c>
      <c r="Q62">
        <v>24</v>
      </c>
      <c r="R62">
        <v>11.5</v>
      </c>
      <c r="S62" t="b">
        <v>1</v>
      </c>
      <c r="T62" t="b">
        <v>1</v>
      </c>
      <c r="U62" t="b">
        <v>0</v>
      </c>
      <c r="V62">
        <v>24000</v>
      </c>
      <c r="W62">
        <v>25000</v>
      </c>
      <c r="X62">
        <v>2.5299999999999998</v>
      </c>
      <c r="Y62">
        <v>25000</v>
      </c>
      <c r="Z62">
        <v>2.5299999999999998</v>
      </c>
    </row>
    <row r="63" spans="1:26">
      <c r="A63">
        <v>214264495</v>
      </c>
      <c r="B63" t="s">
        <v>14193</v>
      </c>
      <c r="C63" t="s">
        <v>3597</v>
      </c>
      <c r="D63" t="s">
        <v>4350</v>
      </c>
      <c r="E63" t="s">
        <v>4351</v>
      </c>
      <c r="F63" t="s">
        <v>3600</v>
      </c>
      <c r="G63">
        <v>214264495</v>
      </c>
      <c r="I63" t="s">
        <v>3700</v>
      </c>
      <c r="J63" t="s">
        <v>7154</v>
      </c>
      <c r="K63" t="s">
        <v>3688</v>
      </c>
      <c r="L63" t="s">
        <v>14247</v>
      </c>
      <c r="P63">
        <v>11.4</v>
      </c>
      <c r="Q63">
        <v>15.55</v>
      </c>
      <c r="R63">
        <v>8.5500000000000007</v>
      </c>
      <c r="S63" t="b">
        <v>0</v>
      </c>
      <c r="T63" t="b">
        <v>1</v>
      </c>
      <c r="V63">
        <v>42000</v>
      </c>
      <c r="W63">
        <v>31200</v>
      </c>
      <c r="X63">
        <v>3.22</v>
      </c>
      <c r="Y63">
        <v>39000</v>
      </c>
      <c r="Z63">
        <v>2.19</v>
      </c>
    </row>
    <row r="64" spans="1:26">
      <c r="A64">
        <v>10258955</v>
      </c>
      <c r="B64" t="s">
        <v>14195</v>
      </c>
      <c r="C64" t="s">
        <v>3597</v>
      </c>
      <c r="D64" t="s">
        <v>4350</v>
      </c>
      <c r="E64" t="s">
        <v>4351</v>
      </c>
      <c r="F64" t="s">
        <v>3621</v>
      </c>
      <c r="G64">
        <v>10258955</v>
      </c>
      <c r="I64" t="s">
        <v>3622</v>
      </c>
      <c r="J64" t="s">
        <v>14248</v>
      </c>
      <c r="K64" t="s">
        <v>3624</v>
      </c>
      <c r="L64" t="s">
        <v>14249</v>
      </c>
      <c r="M64">
        <v>10.9</v>
      </c>
      <c r="N64">
        <v>17.600000000000001</v>
      </c>
      <c r="O64">
        <v>10.1</v>
      </c>
      <c r="P64">
        <v>10.6</v>
      </c>
      <c r="Q64">
        <v>17</v>
      </c>
      <c r="R64">
        <v>8</v>
      </c>
      <c r="S64" t="b">
        <v>1</v>
      </c>
      <c r="T64" t="b">
        <v>0</v>
      </c>
      <c r="U64" t="b">
        <v>0</v>
      </c>
      <c r="V64">
        <v>18000</v>
      </c>
      <c r="W64">
        <v>11600</v>
      </c>
      <c r="X64">
        <v>2.33</v>
      </c>
      <c r="Y64">
        <v>15031</v>
      </c>
      <c r="Z64">
        <v>2.46</v>
      </c>
    </row>
    <row r="65" spans="1:26">
      <c r="A65">
        <v>202463654</v>
      </c>
      <c r="B65" t="s">
        <v>3893</v>
      </c>
      <c r="C65" t="s">
        <v>3597</v>
      </c>
      <c r="D65" t="s">
        <v>1049</v>
      </c>
      <c r="E65" t="s">
        <v>3834</v>
      </c>
      <c r="F65" t="s">
        <v>3621</v>
      </c>
      <c r="G65">
        <v>202463654</v>
      </c>
      <c r="I65" t="s">
        <v>3622</v>
      </c>
      <c r="J65" t="s">
        <v>4118</v>
      </c>
      <c r="K65" t="s">
        <v>3624</v>
      </c>
      <c r="L65" t="s">
        <v>4119</v>
      </c>
      <c r="M65">
        <v>14.5</v>
      </c>
      <c r="N65">
        <v>28.2</v>
      </c>
      <c r="O65">
        <v>14</v>
      </c>
      <c r="S65" t="b">
        <v>0</v>
      </c>
      <c r="T65" t="b">
        <v>0</v>
      </c>
      <c r="U65" t="b">
        <v>1</v>
      </c>
      <c r="V65">
        <v>18000</v>
      </c>
      <c r="W65">
        <v>12300</v>
      </c>
      <c r="X65">
        <v>3.19</v>
      </c>
      <c r="Y65">
        <v>22000</v>
      </c>
      <c r="Z65">
        <v>2.44</v>
      </c>
    </row>
    <row r="66" spans="1:26">
      <c r="A66">
        <v>202463652</v>
      </c>
      <c r="B66" t="s">
        <v>3893</v>
      </c>
      <c r="C66" t="s">
        <v>3597</v>
      </c>
      <c r="D66" t="s">
        <v>1049</v>
      </c>
      <c r="E66" t="s">
        <v>3859</v>
      </c>
      <c r="F66" t="s">
        <v>3621</v>
      </c>
      <c r="G66">
        <v>202463652</v>
      </c>
      <c r="I66" t="s">
        <v>3622</v>
      </c>
      <c r="J66" t="s">
        <v>4118</v>
      </c>
      <c r="K66" t="s">
        <v>3624</v>
      </c>
      <c r="L66" t="s">
        <v>4119</v>
      </c>
      <c r="M66">
        <v>14.5</v>
      </c>
      <c r="N66">
        <v>28.2</v>
      </c>
      <c r="O66">
        <v>14</v>
      </c>
      <c r="S66" t="b">
        <v>0</v>
      </c>
      <c r="T66" t="b">
        <v>0</v>
      </c>
      <c r="U66" t="b">
        <v>1</v>
      </c>
      <c r="V66">
        <v>18000</v>
      </c>
      <c r="W66">
        <v>12300</v>
      </c>
      <c r="X66">
        <v>3.19</v>
      </c>
      <c r="Y66">
        <v>22000</v>
      </c>
      <c r="Z66">
        <v>2.44</v>
      </c>
    </row>
    <row r="67" spans="1:26">
      <c r="A67">
        <v>202463658</v>
      </c>
      <c r="B67" t="s">
        <v>3893</v>
      </c>
      <c r="C67" t="s">
        <v>3597</v>
      </c>
      <c r="D67" t="s">
        <v>1049</v>
      </c>
      <c r="E67" t="s">
        <v>3861</v>
      </c>
      <c r="F67" t="s">
        <v>3621</v>
      </c>
      <c r="G67">
        <v>202463658</v>
      </c>
      <c r="I67" t="s">
        <v>3622</v>
      </c>
      <c r="J67" t="s">
        <v>4118</v>
      </c>
      <c r="K67" t="s">
        <v>3624</v>
      </c>
      <c r="L67" t="s">
        <v>4119</v>
      </c>
      <c r="M67">
        <v>14.5</v>
      </c>
      <c r="N67">
        <v>28.2</v>
      </c>
      <c r="O67">
        <v>14</v>
      </c>
      <c r="S67" t="b">
        <v>0</v>
      </c>
      <c r="T67" t="b">
        <v>0</v>
      </c>
      <c r="U67" t="b">
        <v>1</v>
      </c>
      <c r="V67">
        <v>18000</v>
      </c>
      <c r="W67">
        <v>12300</v>
      </c>
      <c r="X67">
        <v>3.19</v>
      </c>
      <c r="Y67">
        <v>22000</v>
      </c>
      <c r="Z67">
        <v>2.44</v>
      </c>
    </row>
    <row r="68" spans="1:26">
      <c r="A68">
        <v>202463656</v>
      </c>
      <c r="B68" t="s">
        <v>3893</v>
      </c>
      <c r="C68" t="s">
        <v>3597</v>
      </c>
      <c r="D68" t="s">
        <v>1049</v>
      </c>
      <c r="E68" t="s">
        <v>3860</v>
      </c>
      <c r="F68" t="s">
        <v>3621</v>
      </c>
      <c r="G68">
        <v>202463656</v>
      </c>
      <c r="I68" t="s">
        <v>3622</v>
      </c>
      <c r="J68" t="s">
        <v>4118</v>
      </c>
      <c r="K68" t="s">
        <v>3624</v>
      </c>
      <c r="L68" t="s">
        <v>4119</v>
      </c>
      <c r="M68">
        <v>14.5</v>
      </c>
      <c r="N68">
        <v>28.2</v>
      </c>
      <c r="O68">
        <v>14</v>
      </c>
      <c r="S68" t="b">
        <v>0</v>
      </c>
      <c r="T68" t="b">
        <v>0</v>
      </c>
      <c r="U68" t="b">
        <v>1</v>
      </c>
      <c r="V68">
        <v>18000</v>
      </c>
      <c r="W68">
        <v>12300</v>
      </c>
      <c r="X68">
        <v>3.19</v>
      </c>
      <c r="Y68">
        <v>22000</v>
      </c>
      <c r="Z68">
        <v>2.44</v>
      </c>
    </row>
    <row r="69" spans="1:26">
      <c r="A69">
        <v>202463650</v>
      </c>
      <c r="B69" t="s">
        <v>3893</v>
      </c>
      <c r="C69" t="s">
        <v>3597</v>
      </c>
      <c r="D69" t="s">
        <v>1049</v>
      </c>
      <c r="E69" t="s">
        <v>3857</v>
      </c>
      <c r="F69" t="s">
        <v>3621</v>
      </c>
      <c r="G69">
        <v>202463650</v>
      </c>
      <c r="I69" t="s">
        <v>3622</v>
      </c>
      <c r="J69" t="s">
        <v>4118</v>
      </c>
      <c r="K69" t="s">
        <v>3624</v>
      </c>
      <c r="L69" t="s">
        <v>4119</v>
      </c>
      <c r="M69">
        <v>14.5</v>
      </c>
      <c r="N69">
        <v>28.2</v>
      </c>
      <c r="O69">
        <v>14</v>
      </c>
      <c r="S69" t="b">
        <v>0</v>
      </c>
      <c r="T69" t="b">
        <v>0</v>
      </c>
      <c r="U69" t="b">
        <v>1</v>
      </c>
      <c r="V69">
        <v>18000</v>
      </c>
      <c r="W69">
        <v>12300</v>
      </c>
      <c r="X69">
        <v>3.19</v>
      </c>
      <c r="Y69">
        <v>22000</v>
      </c>
      <c r="Z69">
        <v>2.44</v>
      </c>
    </row>
    <row r="70" spans="1:26">
      <c r="A70">
        <v>202463648</v>
      </c>
      <c r="B70" t="s">
        <v>3893</v>
      </c>
      <c r="C70" t="s">
        <v>3597</v>
      </c>
      <c r="D70" t="s">
        <v>1049</v>
      </c>
      <c r="E70" t="s">
        <v>3858</v>
      </c>
      <c r="F70" t="s">
        <v>3621</v>
      </c>
      <c r="G70">
        <v>202463648</v>
      </c>
      <c r="I70" t="s">
        <v>3622</v>
      </c>
      <c r="J70" t="s">
        <v>4118</v>
      </c>
      <c r="K70" t="s">
        <v>3624</v>
      </c>
      <c r="L70" t="s">
        <v>4119</v>
      </c>
      <c r="M70">
        <v>14.5</v>
      </c>
      <c r="N70">
        <v>28.2</v>
      </c>
      <c r="O70">
        <v>14</v>
      </c>
      <c r="S70" t="b">
        <v>0</v>
      </c>
      <c r="T70" t="b">
        <v>0</v>
      </c>
      <c r="U70" t="b">
        <v>1</v>
      </c>
      <c r="V70">
        <v>18000</v>
      </c>
      <c r="W70">
        <v>12300</v>
      </c>
      <c r="X70">
        <v>3.19</v>
      </c>
      <c r="Y70">
        <v>22000</v>
      </c>
      <c r="Z70">
        <v>2.44</v>
      </c>
    </row>
    <row r="71" spans="1:26">
      <c r="A71">
        <v>202463644</v>
      </c>
      <c r="B71" t="s">
        <v>3893</v>
      </c>
      <c r="C71" t="s">
        <v>3597</v>
      </c>
      <c r="D71" t="s">
        <v>1049</v>
      </c>
      <c r="E71" t="s">
        <v>3856</v>
      </c>
      <c r="F71" t="s">
        <v>3621</v>
      </c>
      <c r="G71">
        <v>202463644</v>
      </c>
      <c r="I71" t="s">
        <v>3622</v>
      </c>
      <c r="J71" t="s">
        <v>4118</v>
      </c>
      <c r="K71" t="s">
        <v>3624</v>
      </c>
      <c r="L71" t="s">
        <v>4119</v>
      </c>
      <c r="M71">
        <v>14.5</v>
      </c>
      <c r="N71">
        <v>28.2</v>
      </c>
      <c r="O71">
        <v>14</v>
      </c>
      <c r="S71" t="b">
        <v>0</v>
      </c>
      <c r="T71" t="b">
        <v>0</v>
      </c>
      <c r="U71" t="b">
        <v>1</v>
      </c>
      <c r="V71">
        <v>18000</v>
      </c>
      <c r="W71">
        <v>12300</v>
      </c>
      <c r="X71">
        <v>3.19</v>
      </c>
      <c r="Y71">
        <v>22000</v>
      </c>
      <c r="Z71">
        <v>2.44</v>
      </c>
    </row>
    <row r="72" spans="1:26">
      <c r="A72">
        <v>202463642</v>
      </c>
      <c r="B72" t="s">
        <v>3893</v>
      </c>
      <c r="C72" t="s">
        <v>3597</v>
      </c>
      <c r="D72" t="s">
        <v>1049</v>
      </c>
      <c r="E72" t="s">
        <v>3854</v>
      </c>
      <c r="F72" t="s">
        <v>3621</v>
      </c>
      <c r="G72">
        <v>202463642</v>
      </c>
      <c r="I72" t="s">
        <v>3622</v>
      </c>
      <c r="J72" t="s">
        <v>4118</v>
      </c>
      <c r="K72" t="s">
        <v>3624</v>
      </c>
      <c r="L72" t="s">
        <v>4119</v>
      </c>
      <c r="M72">
        <v>14.5</v>
      </c>
      <c r="N72">
        <v>28.2</v>
      </c>
      <c r="O72">
        <v>14</v>
      </c>
      <c r="S72" t="b">
        <v>0</v>
      </c>
      <c r="T72" t="b">
        <v>0</v>
      </c>
      <c r="U72" t="b">
        <v>1</v>
      </c>
      <c r="V72">
        <v>18000</v>
      </c>
      <c r="W72">
        <v>12300</v>
      </c>
      <c r="X72">
        <v>3.19</v>
      </c>
      <c r="Y72">
        <v>22000</v>
      </c>
      <c r="Z72">
        <v>2.44</v>
      </c>
    </row>
    <row r="73" spans="1:26">
      <c r="A73">
        <v>202463646</v>
      </c>
      <c r="B73" t="s">
        <v>3893</v>
      </c>
      <c r="C73" t="s">
        <v>3597</v>
      </c>
      <c r="D73" t="s">
        <v>1049</v>
      </c>
      <c r="E73" t="s">
        <v>3855</v>
      </c>
      <c r="F73" t="s">
        <v>3621</v>
      </c>
      <c r="G73">
        <v>202463646</v>
      </c>
      <c r="I73" t="s">
        <v>3622</v>
      </c>
      <c r="J73" t="s">
        <v>4118</v>
      </c>
      <c r="K73" t="s">
        <v>3624</v>
      </c>
      <c r="L73" t="s">
        <v>4119</v>
      </c>
      <c r="M73">
        <v>14.5</v>
      </c>
      <c r="N73">
        <v>28.2</v>
      </c>
      <c r="O73">
        <v>14</v>
      </c>
      <c r="S73" t="b">
        <v>0</v>
      </c>
      <c r="T73" t="b">
        <v>0</v>
      </c>
      <c r="U73" t="b">
        <v>1</v>
      </c>
      <c r="V73">
        <v>18000</v>
      </c>
      <c r="W73">
        <v>12300</v>
      </c>
      <c r="X73">
        <v>3.19</v>
      </c>
      <c r="Y73">
        <v>22000</v>
      </c>
      <c r="Z73">
        <v>2.44</v>
      </c>
    </row>
    <row r="74" spans="1:26">
      <c r="A74">
        <v>4397407</v>
      </c>
      <c r="B74" t="s">
        <v>14196</v>
      </c>
      <c r="C74" t="s">
        <v>3597</v>
      </c>
      <c r="D74" t="s">
        <v>3775</v>
      </c>
      <c r="E74" t="s">
        <v>3776</v>
      </c>
      <c r="F74" t="s">
        <v>3710</v>
      </c>
      <c r="G74">
        <v>4397407</v>
      </c>
      <c r="I74" t="s">
        <v>3711</v>
      </c>
      <c r="J74" t="s">
        <v>13337</v>
      </c>
      <c r="K74" t="s">
        <v>3725</v>
      </c>
      <c r="M74">
        <v>11.55</v>
      </c>
      <c r="N74">
        <v>16.75</v>
      </c>
      <c r="O74">
        <v>9.25</v>
      </c>
      <c r="P74">
        <v>11.55</v>
      </c>
      <c r="Q74">
        <v>17.25</v>
      </c>
      <c r="R74">
        <v>8.6</v>
      </c>
      <c r="S74" t="b">
        <v>0</v>
      </c>
      <c r="T74" t="b">
        <v>0</v>
      </c>
      <c r="U74" t="b">
        <v>1</v>
      </c>
      <c r="V74">
        <v>22000</v>
      </c>
      <c r="W74">
        <v>14100</v>
      </c>
      <c r="X74">
        <v>2.6</v>
      </c>
      <c r="Y74">
        <v>19450</v>
      </c>
      <c r="Z74">
        <v>2.08</v>
      </c>
    </row>
    <row r="75" spans="1:26">
      <c r="A75">
        <v>4397410</v>
      </c>
      <c r="B75" t="s">
        <v>14196</v>
      </c>
      <c r="C75" t="s">
        <v>3597</v>
      </c>
      <c r="D75" t="s">
        <v>3775</v>
      </c>
      <c r="E75" t="s">
        <v>3776</v>
      </c>
      <c r="F75" t="s">
        <v>3710</v>
      </c>
      <c r="G75">
        <v>4397410</v>
      </c>
      <c r="I75" t="s">
        <v>3711</v>
      </c>
      <c r="J75" t="s">
        <v>14250</v>
      </c>
      <c r="K75" t="s">
        <v>3725</v>
      </c>
      <c r="M75">
        <v>12.3</v>
      </c>
      <c r="N75">
        <v>17</v>
      </c>
      <c r="O75">
        <v>9.15</v>
      </c>
      <c r="P75">
        <v>12.3</v>
      </c>
      <c r="Q75">
        <v>17.149999999999999</v>
      </c>
      <c r="R75">
        <v>8.6999999999999993</v>
      </c>
      <c r="S75" t="b">
        <v>0</v>
      </c>
      <c r="T75" t="b">
        <v>0</v>
      </c>
      <c r="U75" t="b">
        <v>0</v>
      </c>
      <c r="V75">
        <v>18000</v>
      </c>
      <c r="W75">
        <v>13900</v>
      </c>
      <c r="X75">
        <v>2.4</v>
      </c>
      <c r="Y75">
        <v>16300</v>
      </c>
      <c r="Z75">
        <v>2.2999999999999998</v>
      </c>
    </row>
    <row r="76" spans="1:26">
      <c r="A76">
        <v>8912450</v>
      </c>
      <c r="B76" t="s">
        <v>3900</v>
      </c>
      <c r="C76" t="s">
        <v>3597</v>
      </c>
      <c r="D76" t="s">
        <v>3775</v>
      </c>
      <c r="E76" t="s">
        <v>3776</v>
      </c>
      <c r="F76" t="s">
        <v>3710</v>
      </c>
      <c r="G76">
        <v>8912450</v>
      </c>
      <c r="I76" t="s">
        <v>3711</v>
      </c>
      <c r="J76" t="s">
        <v>4373</v>
      </c>
      <c r="K76" t="s">
        <v>3725</v>
      </c>
      <c r="M76">
        <v>12.5</v>
      </c>
      <c r="N76">
        <v>19</v>
      </c>
      <c r="O76">
        <v>9.8000000000000007</v>
      </c>
      <c r="P76">
        <v>12.5</v>
      </c>
      <c r="Q76">
        <v>19.25</v>
      </c>
      <c r="R76">
        <v>9.1</v>
      </c>
      <c r="S76" t="b">
        <v>0</v>
      </c>
      <c r="T76" t="b">
        <v>0</v>
      </c>
      <c r="U76" t="b">
        <v>1</v>
      </c>
      <c r="V76">
        <v>35200</v>
      </c>
      <c r="W76">
        <v>21400</v>
      </c>
      <c r="X76">
        <v>2.0099999999999998</v>
      </c>
      <c r="Y76">
        <v>39341</v>
      </c>
      <c r="Z76">
        <v>2.23</v>
      </c>
    </row>
    <row r="77" spans="1:26">
      <c r="A77">
        <v>8063925</v>
      </c>
      <c r="B77" t="s">
        <v>6289</v>
      </c>
      <c r="C77" t="s">
        <v>3597</v>
      </c>
      <c r="D77" t="s">
        <v>3775</v>
      </c>
      <c r="E77" t="s">
        <v>3776</v>
      </c>
      <c r="F77" t="s">
        <v>3710</v>
      </c>
      <c r="G77">
        <v>8063925</v>
      </c>
      <c r="I77" t="s">
        <v>3711</v>
      </c>
      <c r="J77" t="s">
        <v>7414</v>
      </c>
      <c r="K77" t="s">
        <v>3725</v>
      </c>
      <c r="M77">
        <v>12.7</v>
      </c>
      <c r="N77">
        <v>19</v>
      </c>
      <c r="O77">
        <v>9.65</v>
      </c>
      <c r="P77">
        <v>12.7</v>
      </c>
      <c r="Q77">
        <v>18.899999999999999</v>
      </c>
      <c r="R77">
        <v>9.6</v>
      </c>
      <c r="S77" t="b">
        <v>0</v>
      </c>
      <c r="T77" t="b">
        <v>0</v>
      </c>
      <c r="U77" t="b">
        <v>1</v>
      </c>
      <c r="V77">
        <v>22000</v>
      </c>
      <c r="W77">
        <v>15400</v>
      </c>
      <c r="X77">
        <v>2.14</v>
      </c>
      <c r="Y77">
        <v>26238</v>
      </c>
      <c r="Z77">
        <v>2.13</v>
      </c>
    </row>
    <row r="78" spans="1:26">
      <c r="A78">
        <v>8063924</v>
      </c>
      <c r="B78" t="s">
        <v>6289</v>
      </c>
      <c r="C78" t="s">
        <v>3597</v>
      </c>
      <c r="D78" t="s">
        <v>3775</v>
      </c>
      <c r="E78" t="s">
        <v>3776</v>
      </c>
      <c r="F78" t="s">
        <v>3710</v>
      </c>
      <c r="G78">
        <v>8063924</v>
      </c>
      <c r="I78" t="s">
        <v>3711</v>
      </c>
      <c r="J78" t="s">
        <v>7415</v>
      </c>
      <c r="K78" t="s">
        <v>3725</v>
      </c>
      <c r="M78">
        <v>12.95</v>
      </c>
      <c r="N78">
        <v>20.25</v>
      </c>
      <c r="O78">
        <v>9.65</v>
      </c>
      <c r="P78">
        <v>12.95</v>
      </c>
      <c r="Q78">
        <v>20.25</v>
      </c>
      <c r="R78">
        <v>9.3000000000000007</v>
      </c>
      <c r="S78" t="b">
        <v>0</v>
      </c>
      <c r="T78" t="b">
        <v>0</v>
      </c>
      <c r="U78" t="b">
        <v>1</v>
      </c>
      <c r="V78">
        <v>18000</v>
      </c>
      <c r="W78">
        <v>14200</v>
      </c>
      <c r="X78">
        <v>2.0699999999999998</v>
      </c>
      <c r="Y78">
        <v>23611</v>
      </c>
      <c r="Z78">
        <v>2.16</v>
      </c>
    </row>
    <row r="79" spans="1:26">
      <c r="A79">
        <v>213816068</v>
      </c>
      <c r="B79" t="s">
        <v>14197</v>
      </c>
      <c r="C79" t="s">
        <v>3597</v>
      </c>
      <c r="D79" t="s">
        <v>13088</v>
      </c>
      <c r="E79" t="s">
        <v>4866</v>
      </c>
      <c r="F79" t="s">
        <v>3600</v>
      </c>
      <c r="G79">
        <v>213816068</v>
      </c>
      <c r="I79" t="s">
        <v>3601</v>
      </c>
      <c r="J79" t="s">
        <v>13306</v>
      </c>
      <c r="K79" t="s">
        <v>3688</v>
      </c>
      <c r="L79" t="s">
        <v>14251</v>
      </c>
      <c r="P79">
        <v>8</v>
      </c>
      <c r="Q79">
        <v>16.100000000000001</v>
      </c>
      <c r="R79">
        <v>8.1</v>
      </c>
      <c r="S79" t="b">
        <v>0</v>
      </c>
      <c r="T79" t="b">
        <v>0</v>
      </c>
      <c r="V79">
        <v>52500</v>
      </c>
      <c r="W79">
        <v>34800</v>
      </c>
      <c r="X79">
        <v>2.5099999999999998</v>
      </c>
      <c r="Y79">
        <v>39500</v>
      </c>
      <c r="Z79">
        <v>2.42</v>
      </c>
    </row>
    <row r="80" spans="1:26">
      <c r="A80">
        <v>213613313</v>
      </c>
      <c r="B80" t="s">
        <v>14197</v>
      </c>
      <c r="C80" t="s">
        <v>3597</v>
      </c>
      <c r="D80" t="s">
        <v>13088</v>
      </c>
      <c r="E80" t="s">
        <v>4866</v>
      </c>
      <c r="F80" t="s">
        <v>3600</v>
      </c>
      <c r="G80">
        <v>213613313</v>
      </c>
      <c r="I80" t="s">
        <v>3601</v>
      </c>
      <c r="J80" t="s">
        <v>13306</v>
      </c>
      <c r="K80" t="s">
        <v>3688</v>
      </c>
      <c r="L80" t="s">
        <v>13426</v>
      </c>
      <c r="P80">
        <v>8</v>
      </c>
      <c r="Q80">
        <v>16.100000000000001</v>
      </c>
      <c r="R80">
        <v>8.1</v>
      </c>
      <c r="S80" t="b">
        <v>0</v>
      </c>
      <c r="T80" t="b">
        <v>0</v>
      </c>
      <c r="V80">
        <v>53000</v>
      </c>
      <c r="W80">
        <v>34800</v>
      </c>
      <c r="X80">
        <v>2.63</v>
      </c>
      <c r="Y80">
        <v>40500</v>
      </c>
      <c r="Z80">
        <v>2.39</v>
      </c>
    </row>
    <row r="81" spans="1:26">
      <c r="A81">
        <v>213816067</v>
      </c>
      <c r="B81" t="s">
        <v>14197</v>
      </c>
      <c r="C81" t="s">
        <v>3597</v>
      </c>
      <c r="D81" t="s">
        <v>13088</v>
      </c>
      <c r="E81" t="s">
        <v>4866</v>
      </c>
      <c r="F81" t="s">
        <v>3600</v>
      </c>
      <c r="G81">
        <v>213816067</v>
      </c>
      <c r="I81" t="s">
        <v>3601</v>
      </c>
      <c r="J81" t="s">
        <v>13307</v>
      </c>
      <c r="K81" t="s">
        <v>3688</v>
      </c>
      <c r="L81" t="s">
        <v>14251</v>
      </c>
      <c r="P81">
        <v>8</v>
      </c>
      <c r="Q81">
        <v>16.2</v>
      </c>
      <c r="R81">
        <v>8.1</v>
      </c>
      <c r="S81" t="b">
        <v>0</v>
      </c>
      <c r="T81" t="b">
        <v>0</v>
      </c>
      <c r="V81">
        <v>45000</v>
      </c>
      <c r="W81">
        <v>29800</v>
      </c>
      <c r="X81">
        <v>2.52</v>
      </c>
      <c r="Y81">
        <v>37300</v>
      </c>
      <c r="Z81">
        <v>2.39</v>
      </c>
    </row>
    <row r="82" spans="1:26">
      <c r="A82">
        <v>213816066</v>
      </c>
      <c r="B82" t="s">
        <v>14197</v>
      </c>
      <c r="C82" t="s">
        <v>3597</v>
      </c>
      <c r="D82" t="s">
        <v>13088</v>
      </c>
      <c r="E82" t="s">
        <v>4866</v>
      </c>
      <c r="F82" t="s">
        <v>3600</v>
      </c>
      <c r="G82">
        <v>213816066</v>
      </c>
      <c r="I82" t="s">
        <v>3601</v>
      </c>
      <c r="J82" t="s">
        <v>13307</v>
      </c>
      <c r="K82" t="s">
        <v>3688</v>
      </c>
      <c r="L82" t="s">
        <v>14252</v>
      </c>
      <c r="P82">
        <v>8</v>
      </c>
      <c r="Q82">
        <v>16.2</v>
      </c>
      <c r="R82">
        <v>8.1</v>
      </c>
      <c r="S82" t="b">
        <v>0</v>
      </c>
      <c r="T82" t="b">
        <v>0</v>
      </c>
      <c r="V82">
        <v>45000</v>
      </c>
      <c r="W82">
        <v>29800</v>
      </c>
      <c r="X82">
        <v>2.52</v>
      </c>
      <c r="Y82">
        <v>37300</v>
      </c>
      <c r="Z82">
        <v>2.39</v>
      </c>
    </row>
    <row r="83" spans="1:26">
      <c r="A83">
        <v>213613317</v>
      </c>
      <c r="B83" t="s">
        <v>14197</v>
      </c>
      <c r="C83" t="s">
        <v>3597</v>
      </c>
      <c r="D83" t="s">
        <v>13088</v>
      </c>
      <c r="E83" t="s">
        <v>4866</v>
      </c>
      <c r="F83" t="s">
        <v>3600</v>
      </c>
      <c r="G83">
        <v>213613317</v>
      </c>
      <c r="I83" t="s">
        <v>3601</v>
      </c>
      <c r="J83" t="s">
        <v>13307</v>
      </c>
      <c r="K83" t="s">
        <v>3688</v>
      </c>
      <c r="L83" t="s">
        <v>13426</v>
      </c>
      <c r="P83">
        <v>8</v>
      </c>
      <c r="Q83">
        <v>16.2</v>
      </c>
      <c r="R83">
        <v>8.1</v>
      </c>
      <c r="S83" t="b">
        <v>0</v>
      </c>
      <c r="T83" t="b">
        <v>0</v>
      </c>
      <c r="V83">
        <v>45000</v>
      </c>
      <c r="W83">
        <v>29800</v>
      </c>
      <c r="X83">
        <v>2.4700000000000002</v>
      </c>
      <c r="Y83">
        <v>36000</v>
      </c>
      <c r="Z83">
        <v>2.38</v>
      </c>
    </row>
    <row r="84" spans="1:26">
      <c r="A84">
        <v>213613312</v>
      </c>
      <c r="B84" t="s">
        <v>14197</v>
      </c>
      <c r="C84" t="s">
        <v>3597</v>
      </c>
      <c r="D84" t="s">
        <v>13088</v>
      </c>
      <c r="E84" t="s">
        <v>4866</v>
      </c>
      <c r="F84" t="s">
        <v>3600</v>
      </c>
      <c r="G84">
        <v>213613312</v>
      </c>
      <c r="I84" t="s">
        <v>3601</v>
      </c>
      <c r="J84" t="s">
        <v>13307</v>
      </c>
      <c r="K84" t="s">
        <v>3688</v>
      </c>
      <c r="L84" t="s">
        <v>13427</v>
      </c>
      <c r="P84">
        <v>8</v>
      </c>
      <c r="Q84">
        <v>16.2</v>
      </c>
      <c r="R84">
        <v>8.1</v>
      </c>
      <c r="S84" t="b">
        <v>0</v>
      </c>
      <c r="T84" t="b">
        <v>0</v>
      </c>
      <c r="V84">
        <v>45000</v>
      </c>
      <c r="W84">
        <v>29800</v>
      </c>
      <c r="X84">
        <v>2.4700000000000002</v>
      </c>
      <c r="Y84">
        <v>36000</v>
      </c>
      <c r="Z84">
        <v>2.38</v>
      </c>
    </row>
    <row r="85" spans="1:26">
      <c r="A85">
        <v>213816065</v>
      </c>
      <c r="B85" t="s">
        <v>14197</v>
      </c>
      <c r="C85" t="s">
        <v>3597</v>
      </c>
      <c r="D85" t="s">
        <v>13088</v>
      </c>
      <c r="E85" t="s">
        <v>4866</v>
      </c>
      <c r="F85" t="s">
        <v>3600</v>
      </c>
      <c r="G85">
        <v>213816065</v>
      </c>
      <c r="I85" t="s">
        <v>3601</v>
      </c>
      <c r="J85" t="s">
        <v>13308</v>
      </c>
      <c r="K85" t="s">
        <v>3688</v>
      </c>
      <c r="L85" t="s">
        <v>14251</v>
      </c>
      <c r="P85">
        <v>8.5</v>
      </c>
      <c r="Q85">
        <v>16.899999999999999</v>
      </c>
      <c r="R85">
        <v>8.1</v>
      </c>
      <c r="S85" t="b">
        <v>0</v>
      </c>
      <c r="T85" t="b">
        <v>0</v>
      </c>
      <c r="V85">
        <v>40000</v>
      </c>
      <c r="W85">
        <v>25600</v>
      </c>
      <c r="X85">
        <v>2.54</v>
      </c>
      <c r="Y85">
        <v>34400</v>
      </c>
      <c r="Z85">
        <v>2.2200000000000002</v>
      </c>
    </row>
    <row r="86" spans="1:26">
      <c r="A86">
        <v>213816064</v>
      </c>
      <c r="B86" t="s">
        <v>14197</v>
      </c>
      <c r="C86" t="s">
        <v>3597</v>
      </c>
      <c r="D86" t="s">
        <v>13088</v>
      </c>
      <c r="E86" t="s">
        <v>4866</v>
      </c>
      <c r="F86" t="s">
        <v>3600</v>
      </c>
      <c r="G86">
        <v>213816064</v>
      </c>
      <c r="I86" t="s">
        <v>3601</v>
      </c>
      <c r="J86" t="s">
        <v>13308</v>
      </c>
      <c r="K86" t="s">
        <v>3688</v>
      </c>
      <c r="L86" t="s">
        <v>14252</v>
      </c>
      <c r="P86">
        <v>8.5</v>
      </c>
      <c r="Q86">
        <v>16.899999999999999</v>
      </c>
      <c r="R86">
        <v>8.1</v>
      </c>
      <c r="S86" t="b">
        <v>0</v>
      </c>
      <c r="T86" t="b">
        <v>0</v>
      </c>
      <c r="V86">
        <v>39500</v>
      </c>
      <c r="W86">
        <v>25600</v>
      </c>
      <c r="X86">
        <v>2.54</v>
      </c>
      <c r="Y86">
        <v>34400</v>
      </c>
      <c r="Z86">
        <v>2.2200000000000002</v>
      </c>
    </row>
    <row r="87" spans="1:26">
      <c r="A87">
        <v>213613316</v>
      </c>
      <c r="B87" t="s">
        <v>14197</v>
      </c>
      <c r="C87" t="s">
        <v>3597</v>
      </c>
      <c r="D87" t="s">
        <v>13088</v>
      </c>
      <c r="E87" t="s">
        <v>4866</v>
      </c>
      <c r="F87" t="s">
        <v>3600</v>
      </c>
      <c r="G87">
        <v>213613316</v>
      </c>
      <c r="I87" t="s">
        <v>3601</v>
      </c>
      <c r="J87" t="s">
        <v>13308</v>
      </c>
      <c r="K87" t="s">
        <v>3688</v>
      </c>
      <c r="L87" t="s">
        <v>13426</v>
      </c>
      <c r="P87">
        <v>8.5</v>
      </c>
      <c r="Q87">
        <v>16.899999999999999</v>
      </c>
      <c r="R87">
        <v>8.1</v>
      </c>
      <c r="S87" t="b">
        <v>0</v>
      </c>
      <c r="T87" t="b">
        <v>0</v>
      </c>
      <c r="V87">
        <v>39500</v>
      </c>
      <c r="W87">
        <v>25600</v>
      </c>
      <c r="X87">
        <v>2.66</v>
      </c>
      <c r="Y87">
        <v>35600</v>
      </c>
      <c r="Z87">
        <v>2.16</v>
      </c>
    </row>
    <row r="88" spans="1:26">
      <c r="A88">
        <v>213613311</v>
      </c>
      <c r="B88" t="s">
        <v>14197</v>
      </c>
      <c r="C88" t="s">
        <v>3597</v>
      </c>
      <c r="D88" t="s">
        <v>13088</v>
      </c>
      <c r="E88" t="s">
        <v>4866</v>
      </c>
      <c r="F88" t="s">
        <v>3600</v>
      </c>
      <c r="G88">
        <v>213613311</v>
      </c>
      <c r="I88" t="s">
        <v>3601</v>
      </c>
      <c r="J88" t="s">
        <v>13308</v>
      </c>
      <c r="K88" t="s">
        <v>3688</v>
      </c>
      <c r="L88" t="s">
        <v>13427</v>
      </c>
      <c r="P88">
        <v>8.5</v>
      </c>
      <c r="Q88">
        <v>16.899999999999999</v>
      </c>
      <c r="R88">
        <v>8.1</v>
      </c>
      <c r="S88" t="b">
        <v>0</v>
      </c>
      <c r="T88" t="b">
        <v>0</v>
      </c>
      <c r="V88">
        <v>39500</v>
      </c>
      <c r="W88">
        <v>25600</v>
      </c>
      <c r="X88">
        <v>2.66</v>
      </c>
      <c r="Y88">
        <v>35600</v>
      </c>
      <c r="Z88">
        <v>2.16</v>
      </c>
    </row>
    <row r="89" spans="1:26">
      <c r="A89">
        <v>213613315</v>
      </c>
      <c r="B89" t="s">
        <v>14197</v>
      </c>
      <c r="C89" t="s">
        <v>3597</v>
      </c>
      <c r="D89" t="s">
        <v>13088</v>
      </c>
      <c r="E89" t="s">
        <v>4866</v>
      </c>
      <c r="F89" t="s">
        <v>3600</v>
      </c>
      <c r="G89">
        <v>213613315</v>
      </c>
      <c r="I89" t="s">
        <v>3601</v>
      </c>
      <c r="J89" t="s">
        <v>13308</v>
      </c>
      <c r="K89" t="s">
        <v>3688</v>
      </c>
      <c r="L89" t="s">
        <v>13424</v>
      </c>
      <c r="P89">
        <v>8.5</v>
      </c>
      <c r="Q89">
        <v>16.7</v>
      </c>
      <c r="R89">
        <v>8.1</v>
      </c>
      <c r="S89" t="b">
        <v>0</v>
      </c>
      <c r="T89" t="b">
        <v>0</v>
      </c>
      <c r="V89">
        <v>39500</v>
      </c>
      <c r="W89">
        <v>25600</v>
      </c>
      <c r="X89">
        <v>2.66</v>
      </c>
      <c r="Y89">
        <v>35600</v>
      </c>
      <c r="Z89">
        <v>2.16</v>
      </c>
    </row>
    <row r="90" spans="1:26">
      <c r="A90">
        <v>213816063</v>
      </c>
      <c r="B90" t="s">
        <v>14197</v>
      </c>
      <c r="C90" t="s">
        <v>3597</v>
      </c>
      <c r="D90" t="s">
        <v>13088</v>
      </c>
      <c r="E90" t="s">
        <v>4866</v>
      </c>
      <c r="F90" t="s">
        <v>3600</v>
      </c>
      <c r="G90">
        <v>213816063</v>
      </c>
      <c r="I90" t="s">
        <v>3601</v>
      </c>
      <c r="J90" t="s">
        <v>13309</v>
      </c>
      <c r="K90" t="s">
        <v>3688</v>
      </c>
      <c r="L90" t="s">
        <v>14253</v>
      </c>
      <c r="P90">
        <v>8.6999999999999993</v>
      </c>
      <c r="Q90">
        <v>16.3</v>
      </c>
      <c r="R90">
        <v>8.1999999999999993</v>
      </c>
      <c r="S90" t="b">
        <v>0</v>
      </c>
      <c r="T90" t="b">
        <v>0</v>
      </c>
      <c r="V90">
        <v>33200</v>
      </c>
      <c r="W90">
        <v>22400</v>
      </c>
      <c r="X90">
        <v>2.4300000000000002</v>
      </c>
      <c r="Y90">
        <v>25200</v>
      </c>
      <c r="Z90">
        <v>2.37</v>
      </c>
    </row>
    <row r="91" spans="1:26">
      <c r="A91">
        <v>213816062</v>
      </c>
      <c r="B91" t="s">
        <v>14197</v>
      </c>
      <c r="C91" t="s">
        <v>3597</v>
      </c>
      <c r="D91" t="s">
        <v>13088</v>
      </c>
      <c r="E91" t="s">
        <v>4866</v>
      </c>
      <c r="F91" t="s">
        <v>3600</v>
      </c>
      <c r="G91">
        <v>213816062</v>
      </c>
      <c r="I91" t="s">
        <v>3601</v>
      </c>
      <c r="J91" t="s">
        <v>13309</v>
      </c>
      <c r="K91" t="s">
        <v>3688</v>
      </c>
      <c r="L91" t="s">
        <v>14254</v>
      </c>
      <c r="P91">
        <v>8.6999999999999993</v>
      </c>
      <c r="Q91">
        <v>16.3</v>
      </c>
      <c r="R91">
        <v>8.1999999999999993</v>
      </c>
      <c r="S91" t="b">
        <v>0</v>
      </c>
      <c r="T91" t="b">
        <v>0</v>
      </c>
      <c r="V91">
        <v>33200</v>
      </c>
      <c r="W91">
        <v>22400</v>
      </c>
      <c r="X91">
        <v>2.4300000000000002</v>
      </c>
      <c r="Y91">
        <v>25200</v>
      </c>
      <c r="Z91">
        <v>2.37</v>
      </c>
    </row>
    <row r="92" spans="1:26">
      <c r="A92">
        <v>213816061</v>
      </c>
      <c r="B92" t="s">
        <v>14197</v>
      </c>
      <c r="C92" t="s">
        <v>3597</v>
      </c>
      <c r="D92" t="s">
        <v>13088</v>
      </c>
      <c r="E92" t="s">
        <v>4866</v>
      </c>
      <c r="F92" t="s">
        <v>3600</v>
      </c>
      <c r="G92">
        <v>213816061</v>
      </c>
      <c r="I92" t="s">
        <v>3601</v>
      </c>
      <c r="J92" t="s">
        <v>13309</v>
      </c>
      <c r="K92" t="s">
        <v>3688</v>
      </c>
      <c r="L92" t="s">
        <v>14255</v>
      </c>
      <c r="P92">
        <v>8.6999999999999993</v>
      </c>
      <c r="Q92">
        <v>16.3</v>
      </c>
      <c r="R92">
        <v>8.1999999999999993</v>
      </c>
      <c r="S92" t="b">
        <v>0</v>
      </c>
      <c r="T92" t="b">
        <v>0</v>
      </c>
      <c r="V92">
        <v>33200</v>
      </c>
      <c r="W92">
        <v>22400</v>
      </c>
      <c r="X92">
        <v>2.4300000000000002</v>
      </c>
      <c r="Y92">
        <v>25200</v>
      </c>
      <c r="Z92">
        <v>2.37</v>
      </c>
    </row>
    <row r="93" spans="1:26">
      <c r="A93">
        <v>213613314</v>
      </c>
      <c r="B93" t="s">
        <v>14197</v>
      </c>
      <c r="C93" t="s">
        <v>3597</v>
      </c>
      <c r="D93" t="s">
        <v>13088</v>
      </c>
      <c r="E93" t="s">
        <v>4866</v>
      </c>
      <c r="F93" t="s">
        <v>3600</v>
      </c>
      <c r="G93">
        <v>213613314</v>
      </c>
      <c r="I93" t="s">
        <v>3601</v>
      </c>
      <c r="J93" t="s">
        <v>13309</v>
      </c>
      <c r="K93" t="s">
        <v>3688</v>
      </c>
      <c r="L93" t="s">
        <v>13424</v>
      </c>
      <c r="P93">
        <v>8.6999999999999993</v>
      </c>
      <c r="Q93">
        <v>16.3</v>
      </c>
      <c r="R93">
        <v>8.1999999999999993</v>
      </c>
      <c r="S93" t="b">
        <v>0</v>
      </c>
      <c r="T93" t="b">
        <v>0</v>
      </c>
      <c r="V93">
        <v>33600</v>
      </c>
      <c r="W93">
        <v>22400</v>
      </c>
      <c r="X93">
        <v>2.4300000000000002</v>
      </c>
      <c r="Y93">
        <v>25200</v>
      </c>
      <c r="Z93">
        <v>2.37</v>
      </c>
    </row>
    <row r="94" spans="1:26">
      <c r="A94">
        <v>213613310</v>
      </c>
      <c r="B94" t="s">
        <v>14197</v>
      </c>
      <c r="C94" t="s">
        <v>3597</v>
      </c>
      <c r="D94" t="s">
        <v>13088</v>
      </c>
      <c r="E94" t="s">
        <v>4866</v>
      </c>
      <c r="F94" t="s">
        <v>3600</v>
      </c>
      <c r="G94">
        <v>213613310</v>
      </c>
      <c r="I94" t="s">
        <v>3601</v>
      </c>
      <c r="J94" t="s">
        <v>13309</v>
      </c>
      <c r="K94" t="s">
        <v>3688</v>
      </c>
      <c r="L94" t="s">
        <v>13428</v>
      </c>
      <c r="P94">
        <v>8.6999999999999993</v>
      </c>
      <c r="Q94">
        <v>16.3</v>
      </c>
      <c r="R94">
        <v>8.1999999999999993</v>
      </c>
      <c r="S94" t="b">
        <v>0</v>
      </c>
      <c r="T94" t="b">
        <v>0</v>
      </c>
      <c r="V94">
        <v>33600</v>
      </c>
      <c r="W94">
        <v>22400</v>
      </c>
      <c r="X94">
        <v>2.4300000000000002</v>
      </c>
      <c r="Y94">
        <v>25200</v>
      </c>
      <c r="Z94">
        <v>2.37</v>
      </c>
    </row>
    <row r="95" spans="1:26">
      <c r="A95">
        <v>213816060</v>
      </c>
      <c r="B95" t="s">
        <v>14197</v>
      </c>
      <c r="C95" t="s">
        <v>3597</v>
      </c>
      <c r="D95" t="s">
        <v>13088</v>
      </c>
      <c r="E95" t="s">
        <v>4866</v>
      </c>
      <c r="F95" t="s">
        <v>3600</v>
      </c>
      <c r="G95">
        <v>213816060</v>
      </c>
      <c r="I95" t="s">
        <v>3601</v>
      </c>
      <c r="J95" t="s">
        <v>13310</v>
      </c>
      <c r="K95" t="s">
        <v>3688</v>
      </c>
      <c r="L95" t="s">
        <v>14254</v>
      </c>
      <c r="P95">
        <v>9.9</v>
      </c>
      <c r="Q95">
        <v>17.100000000000001</v>
      </c>
      <c r="R95">
        <v>8.1999999999999993</v>
      </c>
      <c r="S95" t="b">
        <v>0</v>
      </c>
      <c r="T95" t="b">
        <v>0</v>
      </c>
      <c r="V95">
        <v>27400</v>
      </c>
      <c r="W95">
        <v>18000</v>
      </c>
      <c r="X95">
        <v>2.52</v>
      </c>
      <c r="Y95">
        <v>21600</v>
      </c>
      <c r="Z95">
        <v>2.36</v>
      </c>
    </row>
    <row r="96" spans="1:26">
      <c r="A96">
        <v>213816059</v>
      </c>
      <c r="B96" t="s">
        <v>14197</v>
      </c>
      <c r="C96" t="s">
        <v>3597</v>
      </c>
      <c r="D96" t="s">
        <v>13088</v>
      </c>
      <c r="E96" t="s">
        <v>4866</v>
      </c>
      <c r="F96" t="s">
        <v>3600</v>
      </c>
      <c r="G96">
        <v>213816059</v>
      </c>
      <c r="I96" t="s">
        <v>3601</v>
      </c>
      <c r="J96" t="s">
        <v>13310</v>
      </c>
      <c r="K96" t="s">
        <v>3688</v>
      </c>
      <c r="L96" t="s">
        <v>14255</v>
      </c>
      <c r="P96">
        <v>9.9</v>
      </c>
      <c r="Q96">
        <v>17.100000000000001</v>
      </c>
      <c r="R96">
        <v>8.1999999999999993</v>
      </c>
      <c r="S96" t="b">
        <v>0</v>
      </c>
      <c r="T96" t="b">
        <v>0</v>
      </c>
      <c r="V96">
        <v>27400</v>
      </c>
      <c r="W96">
        <v>18000</v>
      </c>
      <c r="X96">
        <v>2.52</v>
      </c>
      <c r="Y96">
        <v>21600</v>
      </c>
      <c r="Z96">
        <v>2.36</v>
      </c>
    </row>
    <row r="97" spans="1:26">
      <c r="A97">
        <v>213816058</v>
      </c>
      <c r="B97" t="s">
        <v>14197</v>
      </c>
      <c r="C97" t="s">
        <v>3597</v>
      </c>
      <c r="D97" t="s">
        <v>13088</v>
      </c>
      <c r="E97" t="s">
        <v>4866</v>
      </c>
      <c r="F97" t="s">
        <v>3600</v>
      </c>
      <c r="G97">
        <v>213816058</v>
      </c>
      <c r="I97" t="s">
        <v>3601</v>
      </c>
      <c r="J97" t="s">
        <v>13310</v>
      </c>
      <c r="K97" t="s">
        <v>3688</v>
      </c>
      <c r="L97" t="s">
        <v>14256</v>
      </c>
      <c r="P97">
        <v>9.9</v>
      </c>
      <c r="Q97">
        <v>17.100000000000001</v>
      </c>
      <c r="R97">
        <v>8.1999999999999993</v>
      </c>
      <c r="S97" t="b">
        <v>0</v>
      </c>
      <c r="T97" t="b">
        <v>0</v>
      </c>
      <c r="V97">
        <v>27400</v>
      </c>
      <c r="W97">
        <v>18000</v>
      </c>
      <c r="X97">
        <v>2.52</v>
      </c>
      <c r="Y97">
        <v>21600</v>
      </c>
      <c r="Z97">
        <v>2.36</v>
      </c>
    </row>
    <row r="98" spans="1:26">
      <c r="A98">
        <v>213816057</v>
      </c>
      <c r="B98" t="s">
        <v>14197</v>
      </c>
      <c r="C98" t="s">
        <v>3597</v>
      </c>
      <c r="D98" t="s">
        <v>13088</v>
      </c>
      <c r="E98" t="s">
        <v>4866</v>
      </c>
      <c r="F98" t="s">
        <v>3600</v>
      </c>
      <c r="G98">
        <v>213816057</v>
      </c>
      <c r="I98" t="s">
        <v>3601</v>
      </c>
      <c r="J98" t="s">
        <v>13310</v>
      </c>
      <c r="K98" t="s">
        <v>3688</v>
      </c>
      <c r="L98" t="s">
        <v>14257</v>
      </c>
      <c r="P98">
        <v>9.9</v>
      </c>
      <c r="Q98">
        <v>17.100000000000001</v>
      </c>
      <c r="R98">
        <v>8.1999999999999993</v>
      </c>
      <c r="S98" t="b">
        <v>0</v>
      </c>
      <c r="T98" t="b">
        <v>0</v>
      </c>
      <c r="V98">
        <v>27400</v>
      </c>
      <c r="W98">
        <v>18000</v>
      </c>
      <c r="X98">
        <v>2.52</v>
      </c>
      <c r="Y98">
        <v>21600</v>
      </c>
      <c r="Z98">
        <v>2.36</v>
      </c>
    </row>
    <row r="99" spans="1:26">
      <c r="A99">
        <v>213613309</v>
      </c>
      <c r="B99" t="s">
        <v>14197</v>
      </c>
      <c r="C99" t="s">
        <v>3597</v>
      </c>
      <c r="D99" t="s">
        <v>13088</v>
      </c>
      <c r="E99" t="s">
        <v>4866</v>
      </c>
      <c r="F99" t="s">
        <v>3600</v>
      </c>
      <c r="G99">
        <v>213613309</v>
      </c>
      <c r="I99" t="s">
        <v>3601</v>
      </c>
      <c r="J99" t="s">
        <v>13310</v>
      </c>
      <c r="K99" t="s">
        <v>3688</v>
      </c>
      <c r="L99" t="s">
        <v>13428</v>
      </c>
      <c r="P99">
        <v>9.9</v>
      </c>
      <c r="Q99">
        <v>17.100000000000001</v>
      </c>
      <c r="R99">
        <v>8.1999999999999993</v>
      </c>
      <c r="S99" t="b">
        <v>0</v>
      </c>
      <c r="T99" t="b">
        <v>0</v>
      </c>
      <c r="V99">
        <v>27800</v>
      </c>
      <c r="W99">
        <v>18000</v>
      </c>
      <c r="X99">
        <v>2.52</v>
      </c>
      <c r="Y99">
        <v>21600</v>
      </c>
      <c r="Z99">
        <v>2.36</v>
      </c>
    </row>
    <row r="100" spans="1:26">
      <c r="A100">
        <v>213816056</v>
      </c>
      <c r="B100" t="s">
        <v>14197</v>
      </c>
      <c r="C100" t="s">
        <v>3597</v>
      </c>
      <c r="D100" t="s">
        <v>13088</v>
      </c>
      <c r="E100" t="s">
        <v>4866</v>
      </c>
      <c r="F100" t="s">
        <v>3600</v>
      </c>
      <c r="G100">
        <v>213816056</v>
      </c>
      <c r="I100" t="s">
        <v>3601</v>
      </c>
      <c r="J100" t="s">
        <v>13311</v>
      </c>
      <c r="K100" t="s">
        <v>3688</v>
      </c>
      <c r="L100" t="s">
        <v>14256</v>
      </c>
      <c r="P100">
        <v>10.1</v>
      </c>
      <c r="Q100">
        <v>17.3</v>
      </c>
      <c r="R100">
        <v>8.5</v>
      </c>
      <c r="S100" t="b">
        <v>0</v>
      </c>
      <c r="T100" t="b">
        <v>0</v>
      </c>
      <c r="V100">
        <v>22200</v>
      </c>
      <c r="W100">
        <v>14600</v>
      </c>
      <c r="X100">
        <v>2.58</v>
      </c>
      <c r="Y100">
        <v>17600</v>
      </c>
      <c r="Z100">
        <v>2.33</v>
      </c>
    </row>
    <row r="101" spans="1:26">
      <c r="A101">
        <v>213816055</v>
      </c>
      <c r="B101" t="s">
        <v>14197</v>
      </c>
      <c r="C101" t="s">
        <v>3597</v>
      </c>
      <c r="D101" t="s">
        <v>13088</v>
      </c>
      <c r="E101" t="s">
        <v>4866</v>
      </c>
      <c r="F101" t="s">
        <v>3600</v>
      </c>
      <c r="G101">
        <v>213816055</v>
      </c>
      <c r="I101" t="s">
        <v>3601</v>
      </c>
      <c r="J101" t="s">
        <v>13311</v>
      </c>
      <c r="K101" t="s">
        <v>3688</v>
      </c>
      <c r="L101" t="s">
        <v>14257</v>
      </c>
      <c r="P101">
        <v>10.1</v>
      </c>
      <c r="Q101">
        <v>17.3</v>
      </c>
      <c r="R101">
        <v>8.5</v>
      </c>
      <c r="S101" t="b">
        <v>0</v>
      </c>
      <c r="T101" t="b">
        <v>0</v>
      </c>
      <c r="V101">
        <v>22200</v>
      </c>
      <c r="W101">
        <v>14600</v>
      </c>
      <c r="X101">
        <v>2.58</v>
      </c>
      <c r="Y101">
        <v>17600</v>
      </c>
      <c r="Z101">
        <v>2.33</v>
      </c>
    </row>
    <row r="102" spans="1:26">
      <c r="A102">
        <v>213816054</v>
      </c>
      <c r="B102" t="s">
        <v>14197</v>
      </c>
      <c r="C102" t="s">
        <v>3597</v>
      </c>
      <c r="D102" t="s">
        <v>13088</v>
      </c>
      <c r="E102" t="s">
        <v>4866</v>
      </c>
      <c r="F102" t="s">
        <v>3600</v>
      </c>
      <c r="G102">
        <v>213816054</v>
      </c>
      <c r="I102" t="s">
        <v>3601</v>
      </c>
      <c r="J102" t="s">
        <v>13311</v>
      </c>
      <c r="K102" t="s">
        <v>3688</v>
      </c>
      <c r="L102" t="s">
        <v>14258</v>
      </c>
      <c r="P102">
        <v>10.1</v>
      </c>
      <c r="Q102">
        <v>17.3</v>
      </c>
      <c r="R102">
        <v>8.5</v>
      </c>
      <c r="S102" t="b">
        <v>0</v>
      </c>
      <c r="T102" t="b">
        <v>0</v>
      </c>
      <c r="V102">
        <v>22200</v>
      </c>
      <c r="W102">
        <v>14600</v>
      </c>
      <c r="X102">
        <v>2.58</v>
      </c>
      <c r="Y102">
        <v>17600</v>
      </c>
      <c r="Z102">
        <v>2.33</v>
      </c>
    </row>
    <row r="103" spans="1:26">
      <c r="A103">
        <v>213816053</v>
      </c>
      <c r="B103" t="s">
        <v>14197</v>
      </c>
      <c r="C103" t="s">
        <v>3597</v>
      </c>
      <c r="D103" t="s">
        <v>13088</v>
      </c>
      <c r="E103" t="s">
        <v>4866</v>
      </c>
      <c r="F103" t="s">
        <v>3600</v>
      </c>
      <c r="G103">
        <v>213816053</v>
      </c>
      <c r="I103" t="s">
        <v>3601</v>
      </c>
      <c r="J103" t="s">
        <v>13311</v>
      </c>
      <c r="K103" t="s">
        <v>3688</v>
      </c>
      <c r="L103" t="s">
        <v>14259</v>
      </c>
      <c r="P103">
        <v>10.1</v>
      </c>
      <c r="Q103">
        <v>17.3</v>
      </c>
      <c r="R103">
        <v>8.5</v>
      </c>
      <c r="S103" t="b">
        <v>0</v>
      </c>
      <c r="T103" t="b">
        <v>0</v>
      </c>
      <c r="V103">
        <v>22200</v>
      </c>
      <c r="W103">
        <v>14600</v>
      </c>
      <c r="X103">
        <v>2.58</v>
      </c>
      <c r="Y103">
        <v>17600</v>
      </c>
      <c r="Z103">
        <v>2.33</v>
      </c>
    </row>
    <row r="104" spans="1:26">
      <c r="A104">
        <v>213613308</v>
      </c>
      <c r="B104" t="s">
        <v>14197</v>
      </c>
      <c r="C104" t="s">
        <v>3597</v>
      </c>
      <c r="D104" t="s">
        <v>13088</v>
      </c>
      <c r="E104" t="s">
        <v>4866</v>
      </c>
      <c r="F104" t="s">
        <v>3600</v>
      </c>
      <c r="G104">
        <v>213613308</v>
      </c>
      <c r="I104" t="s">
        <v>3601</v>
      </c>
      <c r="J104" t="s">
        <v>13311</v>
      </c>
      <c r="K104" t="s">
        <v>3688</v>
      </c>
      <c r="L104" t="s">
        <v>14260</v>
      </c>
      <c r="P104">
        <v>10.1</v>
      </c>
      <c r="Q104">
        <v>17.3</v>
      </c>
      <c r="R104">
        <v>8.5</v>
      </c>
      <c r="S104" t="b">
        <v>0</v>
      </c>
      <c r="T104" t="b">
        <v>0</v>
      </c>
      <c r="V104">
        <v>22200</v>
      </c>
      <c r="W104">
        <v>14600</v>
      </c>
      <c r="X104">
        <v>2.58</v>
      </c>
      <c r="Y104">
        <v>17600</v>
      </c>
      <c r="Z104">
        <v>2.33</v>
      </c>
    </row>
    <row r="105" spans="1:26">
      <c r="A105">
        <v>213816052</v>
      </c>
      <c r="B105" t="s">
        <v>14197</v>
      </c>
      <c r="C105" t="s">
        <v>3597</v>
      </c>
      <c r="D105" t="s">
        <v>13088</v>
      </c>
      <c r="E105" t="s">
        <v>4866</v>
      </c>
      <c r="F105" t="s">
        <v>3600</v>
      </c>
      <c r="G105">
        <v>213816052</v>
      </c>
      <c r="I105" t="s">
        <v>3601</v>
      </c>
      <c r="J105" t="s">
        <v>13312</v>
      </c>
      <c r="K105" t="s">
        <v>3688</v>
      </c>
      <c r="L105" t="s">
        <v>14256</v>
      </c>
      <c r="P105">
        <v>10.9</v>
      </c>
      <c r="Q105">
        <v>17.5</v>
      </c>
      <c r="R105">
        <v>8.5</v>
      </c>
      <c r="S105" t="b">
        <v>0</v>
      </c>
      <c r="T105" t="b">
        <v>0</v>
      </c>
      <c r="V105">
        <v>16600</v>
      </c>
      <c r="W105">
        <v>10800</v>
      </c>
      <c r="X105">
        <v>2.71</v>
      </c>
      <c r="Y105">
        <v>17100</v>
      </c>
      <c r="Z105">
        <v>2.48</v>
      </c>
    </row>
    <row r="106" spans="1:26">
      <c r="A106">
        <v>213816051</v>
      </c>
      <c r="B106" t="s">
        <v>14197</v>
      </c>
      <c r="C106" t="s">
        <v>3597</v>
      </c>
      <c r="D106" t="s">
        <v>13088</v>
      </c>
      <c r="E106" t="s">
        <v>4866</v>
      </c>
      <c r="F106" t="s">
        <v>3600</v>
      </c>
      <c r="G106">
        <v>213816051</v>
      </c>
      <c r="I106" t="s">
        <v>3601</v>
      </c>
      <c r="J106" t="s">
        <v>13312</v>
      </c>
      <c r="K106" t="s">
        <v>3688</v>
      </c>
      <c r="L106" t="s">
        <v>14257</v>
      </c>
      <c r="P106">
        <v>10.9</v>
      </c>
      <c r="Q106">
        <v>17.5</v>
      </c>
      <c r="R106">
        <v>8.5</v>
      </c>
      <c r="S106" t="b">
        <v>0</v>
      </c>
      <c r="T106" t="b">
        <v>0</v>
      </c>
      <c r="V106">
        <v>16600</v>
      </c>
      <c r="W106">
        <v>10800</v>
      </c>
      <c r="X106">
        <v>2.71</v>
      </c>
      <c r="Y106">
        <v>17100</v>
      </c>
      <c r="Z106">
        <v>2.48</v>
      </c>
    </row>
    <row r="107" spans="1:26">
      <c r="A107">
        <v>213816050</v>
      </c>
      <c r="B107" t="s">
        <v>14197</v>
      </c>
      <c r="C107" t="s">
        <v>3597</v>
      </c>
      <c r="D107" t="s">
        <v>13088</v>
      </c>
      <c r="E107" t="s">
        <v>4866</v>
      </c>
      <c r="F107" t="s">
        <v>3600</v>
      </c>
      <c r="G107">
        <v>213816050</v>
      </c>
      <c r="I107" t="s">
        <v>3601</v>
      </c>
      <c r="J107" t="s">
        <v>13312</v>
      </c>
      <c r="K107" t="s">
        <v>3688</v>
      </c>
      <c r="L107" t="s">
        <v>14258</v>
      </c>
      <c r="P107">
        <v>10.9</v>
      </c>
      <c r="Q107">
        <v>17.5</v>
      </c>
      <c r="R107">
        <v>8.5</v>
      </c>
      <c r="S107" t="b">
        <v>0</v>
      </c>
      <c r="T107" t="b">
        <v>0</v>
      </c>
      <c r="V107">
        <v>16600</v>
      </c>
      <c r="W107">
        <v>10800</v>
      </c>
      <c r="X107">
        <v>2.71</v>
      </c>
      <c r="Y107">
        <v>17100</v>
      </c>
      <c r="Z107">
        <v>2.48</v>
      </c>
    </row>
    <row r="108" spans="1:26">
      <c r="A108">
        <v>213816049</v>
      </c>
      <c r="B108" t="s">
        <v>14197</v>
      </c>
      <c r="C108" t="s">
        <v>3597</v>
      </c>
      <c r="D108" t="s">
        <v>13088</v>
      </c>
      <c r="E108" t="s">
        <v>4866</v>
      </c>
      <c r="F108" t="s">
        <v>3600</v>
      </c>
      <c r="G108">
        <v>213816049</v>
      </c>
      <c r="I108" t="s">
        <v>3601</v>
      </c>
      <c r="J108" t="s">
        <v>13312</v>
      </c>
      <c r="K108" t="s">
        <v>3688</v>
      </c>
      <c r="L108" t="s">
        <v>14259</v>
      </c>
      <c r="P108">
        <v>10.9</v>
      </c>
      <c r="Q108">
        <v>17.5</v>
      </c>
      <c r="R108">
        <v>8.5</v>
      </c>
      <c r="S108" t="b">
        <v>0</v>
      </c>
      <c r="T108" t="b">
        <v>0</v>
      </c>
      <c r="V108">
        <v>16600</v>
      </c>
      <c r="W108">
        <v>10800</v>
      </c>
      <c r="X108">
        <v>2.71</v>
      </c>
      <c r="Y108">
        <v>17100</v>
      </c>
      <c r="Z108">
        <v>2.48</v>
      </c>
    </row>
    <row r="109" spans="1:26">
      <c r="A109">
        <v>213613307</v>
      </c>
      <c r="B109" t="s">
        <v>14197</v>
      </c>
      <c r="C109" t="s">
        <v>3597</v>
      </c>
      <c r="D109" t="s">
        <v>13088</v>
      </c>
      <c r="E109" t="s">
        <v>4866</v>
      </c>
      <c r="F109" t="s">
        <v>3600</v>
      </c>
      <c r="G109">
        <v>213613307</v>
      </c>
      <c r="I109" t="s">
        <v>3601</v>
      </c>
      <c r="J109" t="s">
        <v>13312</v>
      </c>
      <c r="K109" t="s">
        <v>3688</v>
      </c>
      <c r="L109" t="s">
        <v>14260</v>
      </c>
      <c r="P109">
        <v>10.9</v>
      </c>
      <c r="Q109">
        <v>17.5</v>
      </c>
      <c r="R109">
        <v>8.5</v>
      </c>
      <c r="S109" t="b">
        <v>0</v>
      </c>
      <c r="T109" t="b">
        <v>0</v>
      </c>
      <c r="V109">
        <v>16600</v>
      </c>
      <c r="W109">
        <v>10800</v>
      </c>
      <c r="X109">
        <v>2.71</v>
      </c>
      <c r="Y109">
        <v>17100</v>
      </c>
      <c r="Z109">
        <v>2.48</v>
      </c>
    </row>
    <row r="110" spans="1:26">
      <c r="A110">
        <v>213613324</v>
      </c>
      <c r="B110" t="s">
        <v>14197</v>
      </c>
      <c r="C110" t="s">
        <v>3597</v>
      </c>
      <c r="D110" t="s">
        <v>13088</v>
      </c>
      <c r="E110" t="s">
        <v>3693</v>
      </c>
      <c r="F110" t="s">
        <v>3600</v>
      </c>
      <c r="G110">
        <v>213613324</v>
      </c>
      <c r="I110" t="s">
        <v>3601</v>
      </c>
      <c r="J110" t="s">
        <v>3694</v>
      </c>
      <c r="K110" t="s">
        <v>3688</v>
      </c>
      <c r="L110" t="s">
        <v>13429</v>
      </c>
      <c r="P110">
        <v>8</v>
      </c>
      <c r="Q110">
        <v>16.100000000000001</v>
      </c>
      <c r="R110">
        <v>8.1</v>
      </c>
      <c r="S110" t="b">
        <v>0</v>
      </c>
      <c r="T110" t="b">
        <v>0</v>
      </c>
      <c r="V110">
        <v>53000</v>
      </c>
      <c r="W110">
        <v>34800</v>
      </c>
      <c r="X110">
        <v>2.63</v>
      </c>
      <c r="Y110">
        <v>40500</v>
      </c>
      <c r="Z110">
        <v>2.39</v>
      </c>
    </row>
    <row r="111" spans="1:26">
      <c r="A111">
        <v>213816047</v>
      </c>
      <c r="B111" t="s">
        <v>14197</v>
      </c>
      <c r="C111" t="s">
        <v>3597</v>
      </c>
      <c r="D111" t="s">
        <v>13088</v>
      </c>
      <c r="E111" t="s">
        <v>3693</v>
      </c>
      <c r="F111" t="s">
        <v>3600</v>
      </c>
      <c r="G111">
        <v>213816047</v>
      </c>
      <c r="I111" t="s">
        <v>3601</v>
      </c>
      <c r="J111" t="s">
        <v>3694</v>
      </c>
      <c r="K111" t="s">
        <v>3688</v>
      </c>
      <c r="L111" t="s">
        <v>14251</v>
      </c>
      <c r="P111">
        <v>8</v>
      </c>
      <c r="Q111">
        <v>16.100000000000001</v>
      </c>
      <c r="R111">
        <v>8.1</v>
      </c>
      <c r="S111" t="b">
        <v>0</v>
      </c>
      <c r="T111" t="b">
        <v>0</v>
      </c>
      <c r="V111">
        <v>52500</v>
      </c>
      <c r="W111">
        <v>34800</v>
      </c>
      <c r="X111">
        <v>2.89</v>
      </c>
      <c r="Y111">
        <v>36000</v>
      </c>
      <c r="Z111">
        <v>2.38</v>
      </c>
    </row>
    <row r="112" spans="1:26">
      <c r="A112">
        <v>213613328</v>
      </c>
      <c r="B112" t="s">
        <v>14197</v>
      </c>
      <c r="C112" t="s">
        <v>3597</v>
      </c>
      <c r="D112" t="s">
        <v>13088</v>
      </c>
      <c r="E112" t="s">
        <v>3693</v>
      </c>
      <c r="F112" t="s">
        <v>3600</v>
      </c>
      <c r="G112">
        <v>213613328</v>
      </c>
      <c r="I112" t="s">
        <v>3601</v>
      </c>
      <c r="J112" t="s">
        <v>3695</v>
      </c>
      <c r="K112" t="s">
        <v>3688</v>
      </c>
      <c r="L112" t="s">
        <v>13429</v>
      </c>
      <c r="P112">
        <v>8</v>
      </c>
      <c r="Q112">
        <v>16.2</v>
      </c>
      <c r="R112">
        <v>8.1</v>
      </c>
      <c r="S112" t="b">
        <v>0</v>
      </c>
      <c r="T112" t="b">
        <v>0</v>
      </c>
      <c r="V112">
        <v>45000</v>
      </c>
      <c r="W112">
        <v>29800</v>
      </c>
      <c r="X112">
        <v>2.4700000000000002</v>
      </c>
      <c r="Y112">
        <v>36000</v>
      </c>
      <c r="Z112">
        <v>2.38</v>
      </c>
    </row>
    <row r="113" spans="1:26">
      <c r="A113">
        <v>213613323</v>
      </c>
      <c r="B113" t="s">
        <v>14197</v>
      </c>
      <c r="C113" t="s">
        <v>3597</v>
      </c>
      <c r="D113" t="s">
        <v>13088</v>
      </c>
      <c r="E113" t="s">
        <v>3693</v>
      </c>
      <c r="F113" t="s">
        <v>3600</v>
      </c>
      <c r="G113">
        <v>213613323</v>
      </c>
      <c r="I113" t="s">
        <v>3601</v>
      </c>
      <c r="J113" t="s">
        <v>3695</v>
      </c>
      <c r="K113" t="s">
        <v>3688</v>
      </c>
      <c r="L113" t="s">
        <v>13430</v>
      </c>
      <c r="P113">
        <v>8</v>
      </c>
      <c r="Q113">
        <v>16.2</v>
      </c>
      <c r="R113">
        <v>8.1</v>
      </c>
      <c r="S113" t="b">
        <v>0</v>
      </c>
      <c r="T113" t="b">
        <v>0</v>
      </c>
      <c r="V113">
        <v>45000</v>
      </c>
      <c r="W113">
        <v>29800</v>
      </c>
      <c r="X113">
        <v>2.4700000000000002</v>
      </c>
      <c r="Y113">
        <v>36000</v>
      </c>
      <c r="Z113">
        <v>2.38</v>
      </c>
    </row>
    <row r="114" spans="1:26">
      <c r="A114">
        <v>213816045</v>
      </c>
      <c r="B114" t="s">
        <v>14197</v>
      </c>
      <c r="C114" t="s">
        <v>3597</v>
      </c>
      <c r="D114" t="s">
        <v>13088</v>
      </c>
      <c r="E114" t="s">
        <v>3693</v>
      </c>
      <c r="F114" t="s">
        <v>3600</v>
      </c>
      <c r="G114">
        <v>213816045</v>
      </c>
      <c r="I114" t="s">
        <v>3601</v>
      </c>
      <c r="J114" t="s">
        <v>3695</v>
      </c>
      <c r="K114" t="s">
        <v>3688</v>
      </c>
      <c r="L114" t="s">
        <v>14251</v>
      </c>
      <c r="P114">
        <v>8</v>
      </c>
      <c r="Q114">
        <v>16.2</v>
      </c>
      <c r="R114">
        <v>8.1</v>
      </c>
      <c r="S114" t="b">
        <v>0</v>
      </c>
      <c r="T114" t="b">
        <v>0</v>
      </c>
      <c r="V114">
        <v>45000</v>
      </c>
      <c r="W114">
        <v>29800</v>
      </c>
      <c r="X114">
        <v>2.4700000000000002</v>
      </c>
      <c r="Y114">
        <v>36000</v>
      </c>
      <c r="Z114">
        <v>2.38</v>
      </c>
    </row>
    <row r="115" spans="1:26">
      <c r="A115">
        <v>213816043</v>
      </c>
      <c r="B115" t="s">
        <v>14197</v>
      </c>
      <c r="C115" t="s">
        <v>3597</v>
      </c>
      <c r="D115" t="s">
        <v>13088</v>
      </c>
      <c r="E115" t="s">
        <v>3693</v>
      </c>
      <c r="F115" t="s">
        <v>3600</v>
      </c>
      <c r="G115">
        <v>213816043</v>
      </c>
      <c r="I115" t="s">
        <v>3601</v>
      </c>
      <c r="J115" t="s">
        <v>3695</v>
      </c>
      <c r="K115" t="s">
        <v>3688</v>
      </c>
      <c r="L115" t="s">
        <v>14252</v>
      </c>
      <c r="P115">
        <v>8</v>
      </c>
      <c r="Q115">
        <v>16.2</v>
      </c>
      <c r="R115">
        <v>8.1</v>
      </c>
      <c r="S115" t="b">
        <v>0</v>
      </c>
      <c r="T115" t="b">
        <v>0</v>
      </c>
      <c r="V115">
        <v>45000</v>
      </c>
      <c r="W115">
        <v>29800</v>
      </c>
      <c r="X115">
        <v>2.4700000000000002</v>
      </c>
      <c r="Y115">
        <v>36000</v>
      </c>
      <c r="Z115">
        <v>2.38</v>
      </c>
    </row>
    <row r="116" spans="1:26">
      <c r="A116">
        <v>213613327</v>
      </c>
      <c r="B116" t="s">
        <v>14197</v>
      </c>
      <c r="C116" t="s">
        <v>3597</v>
      </c>
      <c r="D116" t="s">
        <v>13088</v>
      </c>
      <c r="E116" t="s">
        <v>3693</v>
      </c>
      <c r="F116" t="s">
        <v>3600</v>
      </c>
      <c r="G116">
        <v>213613327</v>
      </c>
      <c r="I116" t="s">
        <v>3601</v>
      </c>
      <c r="J116" t="s">
        <v>3696</v>
      </c>
      <c r="K116" t="s">
        <v>3688</v>
      </c>
      <c r="L116" t="s">
        <v>13429</v>
      </c>
      <c r="P116">
        <v>8.5</v>
      </c>
      <c r="Q116">
        <v>16.899999999999999</v>
      </c>
      <c r="R116">
        <v>8.1</v>
      </c>
      <c r="S116" t="b">
        <v>0</v>
      </c>
      <c r="T116" t="b">
        <v>0</v>
      </c>
      <c r="V116">
        <v>39500</v>
      </c>
      <c r="W116">
        <v>25600</v>
      </c>
      <c r="X116">
        <v>2.66</v>
      </c>
      <c r="Y116">
        <v>35600</v>
      </c>
      <c r="Z116">
        <v>2.16</v>
      </c>
    </row>
    <row r="117" spans="1:26">
      <c r="A117">
        <v>213613322</v>
      </c>
      <c r="B117" t="s">
        <v>14197</v>
      </c>
      <c r="C117" t="s">
        <v>3597</v>
      </c>
      <c r="D117" t="s">
        <v>13088</v>
      </c>
      <c r="E117" t="s">
        <v>3693</v>
      </c>
      <c r="F117" t="s">
        <v>3600</v>
      </c>
      <c r="G117">
        <v>213613322</v>
      </c>
      <c r="I117" t="s">
        <v>3601</v>
      </c>
      <c r="J117" t="s">
        <v>3696</v>
      </c>
      <c r="K117" t="s">
        <v>3688</v>
      </c>
      <c r="L117" t="s">
        <v>13430</v>
      </c>
      <c r="P117">
        <v>8.5</v>
      </c>
      <c r="Q117">
        <v>16.899999999999999</v>
      </c>
      <c r="R117">
        <v>8.1</v>
      </c>
      <c r="S117" t="b">
        <v>0</v>
      </c>
      <c r="T117" t="b">
        <v>0</v>
      </c>
      <c r="V117">
        <v>39500</v>
      </c>
      <c r="W117">
        <v>25600</v>
      </c>
      <c r="X117">
        <v>2.66</v>
      </c>
      <c r="Y117">
        <v>35600</v>
      </c>
      <c r="Z117">
        <v>2.16</v>
      </c>
    </row>
    <row r="118" spans="1:26">
      <c r="A118">
        <v>213613326</v>
      </c>
      <c r="B118" t="s">
        <v>14197</v>
      </c>
      <c r="C118" t="s">
        <v>3597</v>
      </c>
      <c r="D118" t="s">
        <v>13088</v>
      </c>
      <c r="E118" t="s">
        <v>3693</v>
      </c>
      <c r="F118" t="s">
        <v>3600</v>
      </c>
      <c r="G118">
        <v>213613326</v>
      </c>
      <c r="I118" t="s">
        <v>3601</v>
      </c>
      <c r="J118" t="s">
        <v>3696</v>
      </c>
      <c r="K118" t="s">
        <v>3688</v>
      </c>
      <c r="L118" t="s">
        <v>13425</v>
      </c>
      <c r="P118">
        <v>8.5</v>
      </c>
      <c r="Q118">
        <v>16.7</v>
      </c>
      <c r="R118">
        <v>8.1</v>
      </c>
      <c r="S118" t="b">
        <v>0</v>
      </c>
      <c r="T118" t="b">
        <v>0</v>
      </c>
      <c r="V118">
        <v>39500</v>
      </c>
      <c r="W118">
        <v>25600</v>
      </c>
      <c r="X118">
        <v>2.66</v>
      </c>
      <c r="Y118">
        <v>35600</v>
      </c>
      <c r="Z118">
        <v>2.16</v>
      </c>
    </row>
    <row r="119" spans="1:26">
      <c r="A119">
        <v>213816041</v>
      </c>
      <c r="B119" t="s">
        <v>14197</v>
      </c>
      <c r="C119" t="s">
        <v>3597</v>
      </c>
      <c r="D119" t="s">
        <v>13088</v>
      </c>
      <c r="E119" t="s">
        <v>3693</v>
      </c>
      <c r="F119" t="s">
        <v>3600</v>
      </c>
      <c r="G119">
        <v>213816041</v>
      </c>
      <c r="I119" t="s">
        <v>3601</v>
      </c>
      <c r="J119" t="s">
        <v>3696</v>
      </c>
      <c r="K119" t="s">
        <v>3688</v>
      </c>
      <c r="L119" t="s">
        <v>14251</v>
      </c>
      <c r="P119">
        <v>8.5</v>
      </c>
      <c r="Q119">
        <v>16.899999999999999</v>
      </c>
      <c r="R119">
        <v>8.1</v>
      </c>
      <c r="S119" t="b">
        <v>0</v>
      </c>
      <c r="T119" t="b">
        <v>0</v>
      </c>
      <c r="V119">
        <v>40000</v>
      </c>
      <c r="W119">
        <v>25600</v>
      </c>
      <c r="X119">
        <v>2.66</v>
      </c>
      <c r="Y119">
        <v>35600</v>
      </c>
      <c r="Z119">
        <v>2.16</v>
      </c>
    </row>
    <row r="120" spans="1:26">
      <c r="A120">
        <v>213816039</v>
      </c>
      <c r="B120" t="s">
        <v>14197</v>
      </c>
      <c r="C120" t="s">
        <v>3597</v>
      </c>
      <c r="D120" t="s">
        <v>13088</v>
      </c>
      <c r="E120" t="s">
        <v>3693</v>
      </c>
      <c r="F120" t="s">
        <v>3600</v>
      </c>
      <c r="G120">
        <v>213816039</v>
      </c>
      <c r="I120" t="s">
        <v>3601</v>
      </c>
      <c r="J120" t="s">
        <v>3696</v>
      </c>
      <c r="K120" t="s">
        <v>3688</v>
      </c>
      <c r="L120" t="s">
        <v>14252</v>
      </c>
      <c r="P120">
        <v>8.5</v>
      </c>
      <c r="Q120">
        <v>16.899999999999999</v>
      </c>
      <c r="R120">
        <v>8.1</v>
      </c>
      <c r="S120" t="b">
        <v>0</v>
      </c>
      <c r="T120" t="b">
        <v>0</v>
      </c>
      <c r="V120">
        <v>39500</v>
      </c>
      <c r="W120">
        <v>25600</v>
      </c>
      <c r="X120">
        <v>2.66</v>
      </c>
      <c r="Y120">
        <v>35600</v>
      </c>
      <c r="Z120">
        <v>2.16</v>
      </c>
    </row>
    <row r="121" spans="1:26">
      <c r="A121">
        <v>213613325</v>
      </c>
      <c r="B121" t="s">
        <v>14197</v>
      </c>
      <c r="C121" t="s">
        <v>3597</v>
      </c>
      <c r="D121" t="s">
        <v>13088</v>
      </c>
      <c r="E121" t="s">
        <v>3693</v>
      </c>
      <c r="F121" t="s">
        <v>3600</v>
      </c>
      <c r="G121">
        <v>213613325</v>
      </c>
      <c r="I121" t="s">
        <v>3601</v>
      </c>
      <c r="J121" t="s">
        <v>8857</v>
      </c>
      <c r="K121" t="s">
        <v>3688</v>
      </c>
      <c r="L121" t="s">
        <v>13425</v>
      </c>
      <c r="P121">
        <v>8.6999999999999993</v>
      </c>
      <c r="Q121">
        <v>16.3</v>
      </c>
      <c r="R121">
        <v>8.1999999999999993</v>
      </c>
      <c r="S121" t="b">
        <v>0</v>
      </c>
      <c r="T121" t="b">
        <v>0</v>
      </c>
      <c r="V121">
        <v>33600</v>
      </c>
      <c r="W121">
        <v>22400</v>
      </c>
      <c r="X121">
        <v>2.4300000000000002</v>
      </c>
      <c r="Y121">
        <v>25200</v>
      </c>
      <c r="Z121">
        <v>2.37</v>
      </c>
    </row>
    <row r="122" spans="1:26">
      <c r="A122">
        <v>213613321</v>
      </c>
      <c r="B122" t="s">
        <v>14197</v>
      </c>
      <c r="C122" t="s">
        <v>3597</v>
      </c>
      <c r="D122" t="s">
        <v>13088</v>
      </c>
      <c r="E122" t="s">
        <v>3693</v>
      </c>
      <c r="F122" t="s">
        <v>3600</v>
      </c>
      <c r="G122">
        <v>213613321</v>
      </c>
      <c r="I122" t="s">
        <v>3601</v>
      </c>
      <c r="J122" t="s">
        <v>8857</v>
      </c>
      <c r="K122" t="s">
        <v>3688</v>
      </c>
      <c r="L122" t="s">
        <v>13431</v>
      </c>
      <c r="P122">
        <v>8.6999999999999993</v>
      </c>
      <c r="Q122">
        <v>16.3</v>
      </c>
      <c r="R122">
        <v>8.1999999999999993</v>
      </c>
      <c r="S122" t="b">
        <v>0</v>
      </c>
      <c r="T122" t="b">
        <v>0</v>
      </c>
      <c r="V122">
        <v>33600</v>
      </c>
      <c r="W122">
        <v>22400</v>
      </c>
      <c r="X122">
        <v>2.4300000000000002</v>
      </c>
      <c r="Y122">
        <v>25200</v>
      </c>
      <c r="Z122">
        <v>2.37</v>
      </c>
    </row>
    <row r="123" spans="1:26">
      <c r="A123">
        <v>213815102</v>
      </c>
      <c r="B123" t="s">
        <v>14197</v>
      </c>
      <c r="C123" t="s">
        <v>3597</v>
      </c>
      <c r="D123" t="s">
        <v>13088</v>
      </c>
      <c r="E123" t="s">
        <v>3693</v>
      </c>
      <c r="F123" t="s">
        <v>3600</v>
      </c>
      <c r="G123">
        <v>213815102</v>
      </c>
      <c r="I123" t="s">
        <v>3601</v>
      </c>
      <c r="J123" t="s">
        <v>8857</v>
      </c>
      <c r="K123" t="s">
        <v>3688</v>
      </c>
      <c r="L123" t="s">
        <v>14253</v>
      </c>
      <c r="P123">
        <v>8.6999999999999993</v>
      </c>
      <c r="Q123">
        <v>16.3</v>
      </c>
      <c r="R123">
        <v>8.1999999999999993</v>
      </c>
      <c r="S123" t="b">
        <v>0</v>
      </c>
      <c r="T123" t="b">
        <v>0</v>
      </c>
      <c r="V123">
        <v>33200</v>
      </c>
      <c r="W123">
        <v>22400</v>
      </c>
      <c r="X123">
        <v>2.4300000000000002</v>
      </c>
      <c r="Y123">
        <v>25200</v>
      </c>
      <c r="Z123">
        <v>2.37</v>
      </c>
    </row>
    <row r="124" spans="1:26">
      <c r="A124">
        <v>213815101</v>
      </c>
      <c r="B124" t="s">
        <v>14197</v>
      </c>
      <c r="C124" t="s">
        <v>3597</v>
      </c>
      <c r="D124" t="s">
        <v>13088</v>
      </c>
      <c r="E124" t="s">
        <v>3693</v>
      </c>
      <c r="F124" t="s">
        <v>3600</v>
      </c>
      <c r="G124">
        <v>213815101</v>
      </c>
      <c r="I124" t="s">
        <v>3601</v>
      </c>
      <c r="J124" t="s">
        <v>8857</v>
      </c>
      <c r="K124" t="s">
        <v>3688</v>
      </c>
      <c r="L124" t="s">
        <v>14254</v>
      </c>
      <c r="P124">
        <v>8.6999999999999993</v>
      </c>
      <c r="Q124">
        <v>16.3</v>
      </c>
      <c r="R124">
        <v>8.1999999999999993</v>
      </c>
      <c r="S124" t="b">
        <v>0</v>
      </c>
      <c r="T124" t="b">
        <v>0</v>
      </c>
      <c r="V124">
        <v>33200</v>
      </c>
      <c r="W124">
        <v>22400</v>
      </c>
      <c r="X124">
        <v>2.4300000000000002</v>
      </c>
      <c r="Y124">
        <v>25200</v>
      </c>
      <c r="Z124">
        <v>2.37</v>
      </c>
    </row>
    <row r="125" spans="1:26">
      <c r="A125">
        <v>213815100</v>
      </c>
      <c r="B125" t="s">
        <v>14197</v>
      </c>
      <c r="C125" t="s">
        <v>3597</v>
      </c>
      <c r="D125" t="s">
        <v>13088</v>
      </c>
      <c r="E125" t="s">
        <v>3693</v>
      </c>
      <c r="F125" t="s">
        <v>3600</v>
      </c>
      <c r="G125">
        <v>213815100</v>
      </c>
      <c r="I125" t="s">
        <v>3601</v>
      </c>
      <c r="J125" t="s">
        <v>8857</v>
      </c>
      <c r="K125" t="s">
        <v>3688</v>
      </c>
      <c r="L125" t="s">
        <v>14255</v>
      </c>
      <c r="P125">
        <v>8.6999999999999993</v>
      </c>
      <c r="Q125">
        <v>16.3</v>
      </c>
      <c r="R125">
        <v>8.1999999999999993</v>
      </c>
      <c r="S125" t="b">
        <v>0</v>
      </c>
      <c r="T125" t="b">
        <v>0</v>
      </c>
      <c r="V125">
        <v>33200</v>
      </c>
      <c r="W125">
        <v>22400</v>
      </c>
      <c r="X125">
        <v>2.4300000000000002</v>
      </c>
      <c r="Y125">
        <v>25200</v>
      </c>
      <c r="Z125">
        <v>2.37</v>
      </c>
    </row>
    <row r="126" spans="1:26">
      <c r="A126">
        <v>213613320</v>
      </c>
      <c r="B126" t="s">
        <v>14197</v>
      </c>
      <c r="C126" t="s">
        <v>3597</v>
      </c>
      <c r="D126" t="s">
        <v>13088</v>
      </c>
      <c r="E126" t="s">
        <v>3693</v>
      </c>
      <c r="F126" t="s">
        <v>3600</v>
      </c>
      <c r="G126">
        <v>213613320</v>
      </c>
      <c r="I126" t="s">
        <v>3601</v>
      </c>
      <c r="J126" t="s">
        <v>8856</v>
      </c>
      <c r="K126" t="s">
        <v>3688</v>
      </c>
      <c r="L126" t="s">
        <v>13431</v>
      </c>
      <c r="P126">
        <v>9.9</v>
      </c>
      <c r="Q126">
        <v>17.100000000000001</v>
      </c>
      <c r="R126">
        <v>8.1999999999999993</v>
      </c>
      <c r="S126" t="b">
        <v>0</v>
      </c>
      <c r="T126" t="b">
        <v>0</v>
      </c>
      <c r="V126">
        <v>27800</v>
      </c>
      <c r="W126">
        <v>18000</v>
      </c>
      <c r="X126">
        <v>2.52</v>
      </c>
      <c r="Y126">
        <v>21600</v>
      </c>
      <c r="Z126">
        <v>2.36</v>
      </c>
    </row>
    <row r="127" spans="1:26">
      <c r="A127">
        <v>213815099</v>
      </c>
      <c r="B127" t="s">
        <v>14197</v>
      </c>
      <c r="C127" t="s">
        <v>3597</v>
      </c>
      <c r="D127" t="s">
        <v>13088</v>
      </c>
      <c r="E127" t="s">
        <v>3693</v>
      </c>
      <c r="F127" t="s">
        <v>3600</v>
      </c>
      <c r="G127">
        <v>213815099</v>
      </c>
      <c r="I127" t="s">
        <v>3601</v>
      </c>
      <c r="J127" t="s">
        <v>8856</v>
      </c>
      <c r="K127" t="s">
        <v>3688</v>
      </c>
      <c r="L127" t="s">
        <v>14254</v>
      </c>
      <c r="P127">
        <v>9.9</v>
      </c>
      <c r="Q127">
        <v>17.100000000000001</v>
      </c>
      <c r="R127">
        <v>8.1999999999999993</v>
      </c>
      <c r="S127" t="b">
        <v>0</v>
      </c>
      <c r="T127" t="b">
        <v>0</v>
      </c>
      <c r="V127">
        <v>27400</v>
      </c>
      <c r="W127">
        <v>18000</v>
      </c>
      <c r="X127">
        <v>2.52</v>
      </c>
      <c r="Y127">
        <v>21600</v>
      </c>
      <c r="Z127">
        <v>2.36</v>
      </c>
    </row>
    <row r="128" spans="1:26">
      <c r="A128">
        <v>213815098</v>
      </c>
      <c r="B128" t="s">
        <v>14197</v>
      </c>
      <c r="C128" t="s">
        <v>3597</v>
      </c>
      <c r="D128" t="s">
        <v>13088</v>
      </c>
      <c r="E128" t="s">
        <v>3693</v>
      </c>
      <c r="F128" t="s">
        <v>3600</v>
      </c>
      <c r="G128">
        <v>213815098</v>
      </c>
      <c r="I128" t="s">
        <v>3601</v>
      </c>
      <c r="J128" t="s">
        <v>8856</v>
      </c>
      <c r="K128" t="s">
        <v>3688</v>
      </c>
      <c r="L128" t="s">
        <v>14255</v>
      </c>
      <c r="P128">
        <v>9.9</v>
      </c>
      <c r="Q128">
        <v>17.100000000000001</v>
      </c>
      <c r="R128">
        <v>8.1999999999999993</v>
      </c>
      <c r="S128" t="b">
        <v>0</v>
      </c>
      <c r="T128" t="b">
        <v>0</v>
      </c>
      <c r="V128">
        <v>27400</v>
      </c>
      <c r="W128">
        <v>18000</v>
      </c>
      <c r="X128">
        <v>2.52</v>
      </c>
      <c r="Y128">
        <v>21600</v>
      </c>
      <c r="Z128">
        <v>2.36</v>
      </c>
    </row>
    <row r="129" spans="1:26">
      <c r="A129">
        <v>213815097</v>
      </c>
      <c r="B129" t="s">
        <v>14197</v>
      </c>
      <c r="C129" t="s">
        <v>3597</v>
      </c>
      <c r="D129" t="s">
        <v>13088</v>
      </c>
      <c r="E129" t="s">
        <v>3693</v>
      </c>
      <c r="F129" t="s">
        <v>3600</v>
      </c>
      <c r="G129">
        <v>213815097</v>
      </c>
      <c r="I129" t="s">
        <v>3601</v>
      </c>
      <c r="J129" t="s">
        <v>8856</v>
      </c>
      <c r="K129" t="s">
        <v>3688</v>
      </c>
      <c r="L129" t="s">
        <v>14256</v>
      </c>
      <c r="P129">
        <v>9.9</v>
      </c>
      <c r="Q129">
        <v>17.100000000000001</v>
      </c>
      <c r="R129">
        <v>8.1999999999999993</v>
      </c>
      <c r="S129" t="b">
        <v>0</v>
      </c>
      <c r="T129" t="b">
        <v>0</v>
      </c>
      <c r="V129">
        <v>27400</v>
      </c>
      <c r="W129">
        <v>18000</v>
      </c>
      <c r="X129">
        <v>2.52</v>
      </c>
      <c r="Y129">
        <v>21600</v>
      </c>
      <c r="Z129">
        <v>2.36</v>
      </c>
    </row>
    <row r="130" spans="1:26">
      <c r="A130">
        <v>213815096</v>
      </c>
      <c r="B130" t="s">
        <v>14197</v>
      </c>
      <c r="C130" t="s">
        <v>3597</v>
      </c>
      <c r="D130" t="s">
        <v>13088</v>
      </c>
      <c r="E130" t="s">
        <v>3693</v>
      </c>
      <c r="F130" t="s">
        <v>3600</v>
      </c>
      <c r="G130">
        <v>213815096</v>
      </c>
      <c r="I130" t="s">
        <v>3601</v>
      </c>
      <c r="J130" t="s">
        <v>8856</v>
      </c>
      <c r="K130" t="s">
        <v>3688</v>
      </c>
      <c r="L130" t="s">
        <v>14257</v>
      </c>
      <c r="P130">
        <v>9.9</v>
      </c>
      <c r="Q130">
        <v>17.100000000000001</v>
      </c>
      <c r="R130">
        <v>8.1999999999999993</v>
      </c>
      <c r="S130" t="b">
        <v>0</v>
      </c>
      <c r="T130" t="b">
        <v>0</v>
      </c>
      <c r="V130">
        <v>27400</v>
      </c>
      <c r="W130">
        <v>18000</v>
      </c>
      <c r="X130">
        <v>2.52</v>
      </c>
      <c r="Y130">
        <v>21600</v>
      </c>
      <c r="Z130">
        <v>2.36</v>
      </c>
    </row>
    <row r="131" spans="1:26">
      <c r="A131">
        <v>213613319</v>
      </c>
      <c r="B131" t="s">
        <v>14197</v>
      </c>
      <c r="C131" t="s">
        <v>3597</v>
      </c>
      <c r="D131" t="s">
        <v>13088</v>
      </c>
      <c r="E131" t="s">
        <v>3693</v>
      </c>
      <c r="F131" t="s">
        <v>3600</v>
      </c>
      <c r="G131">
        <v>213613319</v>
      </c>
      <c r="I131" t="s">
        <v>3601</v>
      </c>
      <c r="J131" t="s">
        <v>11463</v>
      </c>
      <c r="K131" t="s">
        <v>3688</v>
      </c>
      <c r="L131" t="s">
        <v>14261</v>
      </c>
      <c r="P131">
        <v>10.1</v>
      </c>
      <c r="Q131">
        <v>17.3</v>
      </c>
      <c r="R131">
        <v>8.5</v>
      </c>
      <c r="S131" t="b">
        <v>0</v>
      </c>
      <c r="T131" t="b">
        <v>0</v>
      </c>
      <c r="V131">
        <v>22200</v>
      </c>
      <c r="W131">
        <v>14600</v>
      </c>
      <c r="X131">
        <v>2.58</v>
      </c>
      <c r="Y131">
        <v>17600</v>
      </c>
      <c r="Z131">
        <v>2.33</v>
      </c>
    </row>
    <row r="132" spans="1:26">
      <c r="A132">
        <v>213815095</v>
      </c>
      <c r="B132" t="s">
        <v>14197</v>
      </c>
      <c r="C132" t="s">
        <v>3597</v>
      </c>
      <c r="D132" t="s">
        <v>13088</v>
      </c>
      <c r="E132" t="s">
        <v>3693</v>
      </c>
      <c r="F132" t="s">
        <v>3600</v>
      </c>
      <c r="G132">
        <v>213815095</v>
      </c>
      <c r="I132" t="s">
        <v>3601</v>
      </c>
      <c r="J132" t="s">
        <v>11463</v>
      </c>
      <c r="K132" t="s">
        <v>3688</v>
      </c>
      <c r="L132" t="s">
        <v>14256</v>
      </c>
      <c r="P132">
        <v>10.1</v>
      </c>
      <c r="Q132">
        <v>17.3</v>
      </c>
      <c r="R132">
        <v>8.5</v>
      </c>
      <c r="S132" t="b">
        <v>0</v>
      </c>
      <c r="T132" t="b">
        <v>0</v>
      </c>
      <c r="V132">
        <v>22200</v>
      </c>
      <c r="W132">
        <v>14600</v>
      </c>
      <c r="X132">
        <v>2.58</v>
      </c>
      <c r="Y132">
        <v>17600</v>
      </c>
      <c r="Z132">
        <v>2.33</v>
      </c>
    </row>
    <row r="133" spans="1:26">
      <c r="A133">
        <v>213815094</v>
      </c>
      <c r="B133" t="s">
        <v>14197</v>
      </c>
      <c r="C133" t="s">
        <v>3597</v>
      </c>
      <c r="D133" t="s">
        <v>13088</v>
      </c>
      <c r="E133" t="s">
        <v>3693</v>
      </c>
      <c r="F133" t="s">
        <v>3600</v>
      </c>
      <c r="G133">
        <v>213815094</v>
      </c>
      <c r="I133" t="s">
        <v>3601</v>
      </c>
      <c r="J133" t="s">
        <v>11463</v>
      </c>
      <c r="K133" t="s">
        <v>3688</v>
      </c>
      <c r="L133" t="s">
        <v>14257</v>
      </c>
      <c r="P133">
        <v>10.1</v>
      </c>
      <c r="Q133">
        <v>17.3</v>
      </c>
      <c r="R133">
        <v>8.5</v>
      </c>
      <c r="S133" t="b">
        <v>0</v>
      </c>
      <c r="T133" t="b">
        <v>0</v>
      </c>
      <c r="V133">
        <v>22200</v>
      </c>
      <c r="W133">
        <v>14600</v>
      </c>
      <c r="X133">
        <v>2.58</v>
      </c>
      <c r="Y133">
        <v>17600</v>
      </c>
      <c r="Z133">
        <v>2.33</v>
      </c>
    </row>
    <row r="134" spans="1:26">
      <c r="A134">
        <v>213815093</v>
      </c>
      <c r="B134" t="s">
        <v>14197</v>
      </c>
      <c r="C134" t="s">
        <v>3597</v>
      </c>
      <c r="D134" t="s">
        <v>13088</v>
      </c>
      <c r="E134" t="s">
        <v>3693</v>
      </c>
      <c r="F134" t="s">
        <v>3600</v>
      </c>
      <c r="G134">
        <v>213815093</v>
      </c>
      <c r="I134" t="s">
        <v>3601</v>
      </c>
      <c r="J134" t="s">
        <v>11463</v>
      </c>
      <c r="K134" t="s">
        <v>3688</v>
      </c>
      <c r="L134" t="s">
        <v>14258</v>
      </c>
      <c r="P134">
        <v>10.1</v>
      </c>
      <c r="Q134">
        <v>17.3</v>
      </c>
      <c r="R134">
        <v>8.5</v>
      </c>
      <c r="S134" t="b">
        <v>0</v>
      </c>
      <c r="T134" t="b">
        <v>0</v>
      </c>
      <c r="V134">
        <v>22200</v>
      </c>
      <c r="W134">
        <v>14600</v>
      </c>
      <c r="X134">
        <v>2.58</v>
      </c>
      <c r="Y134">
        <v>17600</v>
      </c>
      <c r="Z134">
        <v>2.33</v>
      </c>
    </row>
    <row r="135" spans="1:26">
      <c r="A135">
        <v>213815092</v>
      </c>
      <c r="B135" t="s">
        <v>14197</v>
      </c>
      <c r="C135" t="s">
        <v>3597</v>
      </c>
      <c r="D135" t="s">
        <v>13088</v>
      </c>
      <c r="E135" t="s">
        <v>3693</v>
      </c>
      <c r="F135" t="s">
        <v>3600</v>
      </c>
      <c r="G135">
        <v>213815092</v>
      </c>
      <c r="I135" t="s">
        <v>3601</v>
      </c>
      <c r="J135" t="s">
        <v>11463</v>
      </c>
      <c r="K135" t="s">
        <v>3688</v>
      </c>
      <c r="L135" t="s">
        <v>14259</v>
      </c>
      <c r="P135">
        <v>10.1</v>
      </c>
      <c r="Q135">
        <v>17.3</v>
      </c>
      <c r="R135">
        <v>8.5</v>
      </c>
      <c r="S135" t="b">
        <v>0</v>
      </c>
      <c r="T135" t="b">
        <v>0</v>
      </c>
      <c r="V135">
        <v>22200</v>
      </c>
      <c r="W135">
        <v>14600</v>
      </c>
      <c r="X135">
        <v>2.58</v>
      </c>
      <c r="Y135">
        <v>17600</v>
      </c>
      <c r="Z135">
        <v>2.33</v>
      </c>
    </row>
    <row r="136" spans="1:26">
      <c r="A136">
        <v>213613318</v>
      </c>
      <c r="B136" t="s">
        <v>14194</v>
      </c>
      <c r="C136" t="s">
        <v>3597</v>
      </c>
      <c r="D136" t="s">
        <v>13088</v>
      </c>
      <c r="E136" t="s">
        <v>3693</v>
      </c>
      <c r="F136" t="s">
        <v>3600</v>
      </c>
      <c r="G136">
        <v>213613318</v>
      </c>
      <c r="I136" t="s">
        <v>3601</v>
      </c>
      <c r="J136" t="s">
        <v>11461</v>
      </c>
      <c r="K136" t="s">
        <v>3688</v>
      </c>
      <c r="L136" t="s">
        <v>14261</v>
      </c>
      <c r="P136">
        <v>10.9</v>
      </c>
      <c r="Q136">
        <v>17.5</v>
      </c>
      <c r="R136">
        <v>8.5</v>
      </c>
      <c r="S136" t="b">
        <v>0</v>
      </c>
      <c r="T136" t="b">
        <v>0</v>
      </c>
      <c r="U136" t="b">
        <v>1</v>
      </c>
      <c r="V136">
        <v>16600</v>
      </c>
      <c r="W136">
        <v>10800</v>
      </c>
      <c r="X136">
        <v>2.71</v>
      </c>
      <c r="Y136">
        <v>17100</v>
      </c>
      <c r="Z136">
        <v>2.48</v>
      </c>
    </row>
    <row r="137" spans="1:26">
      <c r="A137">
        <v>213815091</v>
      </c>
      <c r="B137" t="s">
        <v>14197</v>
      </c>
      <c r="C137" t="s">
        <v>3597</v>
      </c>
      <c r="D137" t="s">
        <v>13088</v>
      </c>
      <c r="E137" t="s">
        <v>3693</v>
      </c>
      <c r="F137" t="s">
        <v>3600</v>
      </c>
      <c r="G137">
        <v>213815091</v>
      </c>
      <c r="I137" t="s">
        <v>3601</v>
      </c>
      <c r="J137" t="s">
        <v>11461</v>
      </c>
      <c r="K137" t="s">
        <v>3688</v>
      </c>
      <c r="L137" t="s">
        <v>14256</v>
      </c>
      <c r="P137">
        <v>10.9</v>
      </c>
      <c r="Q137">
        <v>17.5</v>
      </c>
      <c r="R137">
        <v>8.5</v>
      </c>
      <c r="S137" t="b">
        <v>0</v>
      </c>
      <c r="T137" t="b">
        <v>0</v>
      </c>
      <c r="V137">
        <v>16600</v>
      </c>
      <c r="W137">
        <v>10800</v>
      </c>
      <c r="X137">
        <v>2.71</v>
      </c>
      <c r="Y137">
        <v>17100</v>
      </c>
      <c r="Z137">
        <v>2.48</v>
      </c>
    </row>
    <row r="138" spans="1:26">
      <c r="A138">
        <v>213815090</v>
      </c>
      <c r="B138" t="s">
        <v>14197</v>
      </c>
      <c r="C138" t="s">
        <v>3597</v>
      </c>
      <c r="D138" t="s">
        <v>13088</v>
      </c>
      <c r="E138" t="s">
        <v>3693</v>
      </c>
      <c r="F138" t="s">
        <v>3600</v>
      </c>
      <c r="G138">
        <v>213815090</v>
      </c>
      <c r="I138" t="s">
        <v>3601</v>
      </c>
      <c r="J138" t="s">
        <v>11461</v>
      </c>
      <c r="K138" t="s">
        <v>3688</v>
      </c>
      <c r="L138" t="s">
        <v>14257</v>
      </c>
      <c r="P138">
        <v>10.9</v>
      </c>
      <c r="Q138">
        <v>17.5</v>
      </c>
      <c r="R138">
        <v>8.5</v>
      </c>
      <c r="S138" t="b">
        <v>0</v>
      </c>
      <c r="T138" t="b">
        <v>0</v>
      </c>
      <c r="V138">
        <v>16600</v>
      </c>
      <c r="W138">
        <v>10800</v>
      </c>
      <c r="X138">
        <v>2.71</v>
      </c>
      <c r="Y138">
        <v>17100</v>
      </c>
      <c r="Z138">
        <v>2.48</v>
      </c>
    </row>
    <row r="139" spans="1:26">
      <c r="A139">
        <v>213815089</v>
      </c>
      <c r="B139" t="s">
        <v>14197</v>
      </c>
      <c r="C139" t="s">
        <v>3597</v>
      </c>
      <c r="D139" t="s">
        <v>13088</v>
      </c>
      <c r="E139" t="s">
        <v>3693</v>
      </c>
      <c r="F139" t="s">
        <v>3600</v>
      </c>
      <c r="G139">
        <v>213815089</v>
      </c>
      <c r="I139" t="s">
        <v>3601</v>
      </c>
      <c r="J139" t="s">
        <v>11461</v>
      </c>
      <c r="K139" t="s">
        <v>3688</v>
      </c>
      <c r="L139" t="s">
        <v>14258</v>
      </c>
      <c r="P139">
        <v>10.9</v>
      </c>
      <c r="Q139">
        <v>17.5</v>
      </c>
      <c r="R139">
        <v>8.5</v>
      </c>
      <c r="S139" t="b">
        <v>0</v>
      </c>
      <c r="T139" t="b">
        <v>0</v>
      </c>
      <c r="V139">
        <v>16600</v>
      </c>
      <c r="W139">
        <v>10800</v>
      </c>
      <c r="X139">
        <v>2.71</v>
      </c>
      <c r="Y139">
        <v>17100</v>
      </c>
      <c r="Z139">
        <v>2.48</v>
      </c>
    </row>
    <row r="140" spans="1:26">
      <c r="A140">
        <v>213815088</v>
      </c>
      <c r="B140" t="s">
        <v>14197</v>
      </c>
      <c r="C140" t="s">
        <v>3597</v>
      </c>
      <c r="D140" t="s">
        <v>13088</v>
      </c>
      <c r="E140" t="s">
        <v>3693</v>
      </c>
      <c r="F140" t="s">
        <v>3600</v>
      </c>
      <c r="G140">
        <v>213815088</v>
      </c>
      <c r="I140" t="s">
        <v>3601</v>
      </c>
      <c r="J140" t="s">
        <v>11461</v>
      </c>
      <c r="K140" t="s">
        <v>3688</v>
      </c>
      <c r="L140" t="s">
        <v>14259</v>
      </c>
      <c r="P140">
        <v>10.9</v>
      </c>
      <c r="Q140">
        <v>17.5</v>
      </c>
      <c r="R140">
        <v>8.5</v>
      </c>
      <c r="S140" t="b">
        <v>0</v>
      </c>
      <c r="T140" t="b">
        <v>0</v>
      </c>
      <c r="V140">
        <v>16600</v>
      </c>
      <c r="W140">
        <v>10800</v>
      </c>
      <c r="X140">
        <v>2.71</v>
      </c>
      <c r="Y140">
        <v>17100</v>
      </c>
      <c r="Z140">
        <v>2.48</v>
      </c>
    </row>
    <row r="141" spans="1:26">
      <c r="A141">
        <v>213816048</v>
      </c>
      <c r="B141" t="s">
        <v>14197</v>
      </c>
      <c r="C141" t="s">
        <v>3597</v>
      </c>
      <c r="D141" t="s">
        <v>13088</v>
      </c>
      <c r="E141" t="s">
        <v>3686</v>
      </c>
      <c r="F141" t="s">
        <v>3600</v>
      </c>
      <c r="G141">
        <v>213816048</v>
      </c>
      <c r="I141" t="s">
        <v>3601</v>
      </c>
      <c r="J141" t="s">
        <v>3687</v>
      </c>
      <c r="K141" t="s">
        <v>3688</v>
      </c>
      <c r="L141" t="s">
        <v>14251</v>
      </c>
      <c r="P141">
        <v>8</v>
      </c>
      <c r="Q141">
        <v>16.100000000000001</v>
      </c>
      <c r="R141">
        <v>8.1</v>
      </c>
      <c r="S141" t="b">
        <v>0</v>
      </c>
      <c r="T141" t="b">
        <v>0</v>
      </c>
      <c r="V141">
        <v>52500</v>
      </c>
      <c r="W141">
        <v>34800</v>
      </c>
      <c r="X141">
        <v>2.63</v>
      </c>
      <c r="Y141">
        <v>40500</v>
      </c>
      <c r="Z141">
        <v>2.39</v>
      </c>
    </row>
    <row r="142" spans="1:26">
      <c r="A142">
        <v>213613296</v>
      </c>
      <c r="B142" t="s">
        <v>14197</v>
      </c>
      <c r="C142" t="s">
        <v>3597</v>
      </c>
      <c r="D142" t="s">
        <v>13088</v>
      </c>
      <c r="E142" t="s">
        <v>7227</v>
      </c>
      <c r="F142" t="s">
        <v>3600</v>
      </c>
      <c r="G142">
        <v>213613296</v>
      </c>
      <c r="I142" t="s">
        <v>3601</v>
      </c>
      <c r="J142" t="s">
        <v>3687</v>
      </c>
      <c r="K142" t="s">
        <v>3688</v>
      </c>
      <c r="L142" t="s">
        <v>13426</v>
      </c>
      <c r="P142">
        <v>8</v>
      </c>
      <c r="Q142">
        <v>16.100000000000001</v>
      </c>
      <c r="R142">
        <v>8.1</v>
      </c>
      <c r="S142" t="b">
        <v>0</v>
      </c>
      <c r="T142" t="b">
        <v>0</v>
      </c>
      <c r="V142">
        <v>53000</v>
      </c>
      <c r="W142">
        <v>34800</v>
      </c>
      <c r="X142">
        <v>2.63</v>
      </c>
      <c r="Y142">
        <v>40500</v>
      </c>
      <c r="Z142">
        <v>2.39</v>
      </c>
    </row>
    <row r="143" spans="1:26">
      <c r="A143">
        <v>213613285</v>
      </c>
      <c r="B143" t="s">
        <v>14197</v>
      </c>
      <c r="C143" t="s">
        <v>3597</v>
      </c>
      <c r="D143" t="s">
        <v>13088</v>
      </c>
      <c r="E143" t="s">
        <v>3686</v>
      </c>
      <c r="F143" t="s">
        <v>3600</v>
      </c>
      <c r="G143">
        <v>213613285</v>
      </c>
      <c r="I143" t="s">
        <v>3601</v>
      </c>
      <c r="J143" t="s">
        <v>3687</v>
      </c>
      <c r="K143" t="s">
        <v>3688</v>
      </c>
      <c r="L143" t="s">
        <v>13426</v>
      </c>
      <c r="P143">
        <v>8</v>
      </c>
      <c r="Q143">
        <v>16.100000000000001</v>
      </c>
      <c r="R143">
        <v>8.1</v>
      </c>
      <c r="S143" t="b">
        <v>0</v>
      </c>
      <c r="T143" t="b">
        <v>0</v>
      </c>
      <c r="V143">
        <v>53000</v>
      </c>
      <c r="W143">
        <v>34800</v>
      </c>
      <c r="X143">
        <v>2.63</v>
      </c>
      <c r="Y143">
        <v>40500</v>
      </c>
      <c r="Z143">
        <v>2.39</v>
      </c>
    </row>
    <row r="144" spans="1:26">
      <c r="A144">
        <v>213816046</v>
      </c>
      <c r="B144" t="s">
        <v>14197</v>
      </c>
      <c r="C144" t="s">
        <v>3597</v>
      </c>
      <c r="D144" t="s">
        <v>13088</v>
      </c>
      <c r="E144" t="s">
        <v>3686</v>
      </c>
      <c r="F144" t="s">
        <v>3600</v>
      </c>
      <c r="G144">
        <v>213816046</v>
      </c>
      <c r="I144" t="s">
        <v>3601</v>
      </c>
      <c r="J144" t="s">
        <v>3690</v>
      </c>
      <c r="K144" t="s">
        <v>3688</v>
      </c>
      <c r="L144" t="s">
        <v>14251</v>
      </c>
      <c r="P144">
        <v>8</v>
      </c>
      <c r="Q144">
        <v>16.2</v>
      </c>
      <c r="R144">
        <v>8.1</v>
      </c>
      <c r="S144" t="b">
        <v>0</v>
      </c>
      <c r="T144" t="b">
        <v>0</v>
      </c>
      <c r="V144">
        <v>45000</v>
      </c>
      <c r="W144">
        <v>29800</v>
      </c>
      <c r="X144">
        <v>2.4700000000000002</v>
      </c>
      <c r="Y144">
        <v>36000</v>
      </c>
      <c r="Z144">
        <v>2.38</v>
      </c>
    </row>
    <row r="145" spans="1:26">
      <c r="A145">
        <v>213816044</v>
      </c>
      <c r="B145" t="s">
        <v>14197</v>
      </c>
      <c r="C145" t="s">
        <v>3597</v>
      </c>
      <c r="D145" t="s">
        <v>13088</v>
      </c>
      <c r="E145" t="s">
        <v>3686</v>
      </c>
      <c r="F145" t="s">
        <v>3600</v>
      </c>
      <c r="G145">
        <v>213816044</v>
      </c>
      <c r="I145" t="s">
        <v>3601</v>
      </c>
      <c r="J145" t="s">
        <v>3690</v>
      </c>
      <c r="K145" t="s">
        <v>3688</v>
      </c>
      <c r="L145" t="s">
        <v>14252</v>
      </c>
      <c r="P145">
        <v>8</v>
      </c>
      <c r="Q145">
        <v>16.2</v>
      </c>
      <c r="R145">
        <v>8.1</v>
      </c>
      <c r="S145" t="b">
        <v>0</v>
      </c>
      <c r="T145" t="b">
        <v>0</v>
      </c>
      <c r="V145">
        <v>45000</v>
      </c>
      <c r="W145">
        <v>29800</v>
      </c>
      <c r="X145">
        <v>2.4700000000000002</v>
      </c>
      <c r="Y145">
        <v>36000</v>
      </c>
      <c r="Z145">
        <v>2.38</v>
      </c>
    </row>
    <row r="146" spans="1:26">
      <c r="A146">
        <v>213613300</v>
      </c>
      <c r="B146" t="s">
        <v>14197</v>
      </c>
      <c r="C146" t="s">
        <v>3597</v>
      </c>
      <c r="D146" t="s">
        <v>13088</v>
      </c>
      <c r="E146" t="s">
        <v>7227</v>
      </c>
      <c r="F146" t="s">
        <v>3600</v>
      </c>
      <c r="G146">
        <v>213613300</v>
      </c>
      <c r="I146" t="s">
        <v>3601</v>
      </c>
      <c r="J146" t="s">
        <v>3690</v>
      </c>
      <c r="K146" t="s">
        <v>3688</v>
      </c>
      <c r="L146" t="s">
        <v>13426</v>
      </c>
      <c r="P146">
        <v>8</v>
      </c>
      <c r="Q146">
        <v>16.2</v>
      </c>
      <c r="R146">
        <v>8.1</v>
      </c>
      <c r="S146" t="b">
        <v>0</v>
      </c>
      <c r="T146" t="b">
        <v>0</v>
      </c>
      <c r="V146">
        <v>45000</v>
      </c>
      <c r="W146">
        <v>29800</v>
      </c>
      <c r="X146">
        <v>2.4700000000000002</v>
      </c>
      <c r="Y146">
        <v>36000</v>
      </c>
      <c r="Z146">
        <v>2.38</v>
      </c>
    </row>
    <row r="147" spans="1:26">
      <c r="A147">
        <v>213613289</v>
      </c>
      <c r="B147" t="s">
        <v>14197</v>
      </c>
      <c r="C147" t="s">
        <v>3597</v>
      </c>
      <c r="D147" t="s">
        <v>13088</v>
      </c>
      <c r="E147" t="s">
        <v>3686</v>
      </c>
      <c r="F147" t="s">
        <v>3600</v>
      </c>
      <c r="G147">
        <v>213613289</v>
      </c>
      <c r="I147" t="s">
        <v>3601</v>
      </c>
      <c r="J147" t="s">
        <v>3690</v>
      </c>
      <c r="K147" t="s">
        <v>3688</v>
      </c>
      <c r="L147" t="s">
        <v>13426</v>
      </c>
      <c r="P147">
        <v>8</v>
      </c>
      <c r="Q147">
        <v>16.2</v>
      </c>
      <c r="R147">
        <v>8.1</v>
      </c>
      <c r="S147" t="b">
        <v>0</v>
      </c>
      <c r="T147" t="b">
        <v>0</v>
      </c>
      <c r="V147">
        <v>45000</v>
      </c>
      <c r="W147">
        <v>29800</v>
      </c>
      <c r="X147">
        <v>2.4700000000000002</v>
      </c>
      <c r="Y147">
        <v>36000</v>
      </c>
      <c r="Z147">
        <v>2.38</v>
      </c>
    </row>
    <row r="148" spans="1:26">
      <c r="A148">
        <v>213613295</v>
      </c>
      <c r="B148" t="s">
        <v>14197</v>
      </c>
      <c r="C148" t="s">
        <v>3597</v>
      </c>
      <c r="D148" t="s">
        <v>13088</v>
      </c>
      <c r="E148" t="s">
        <v>7227</v>
      </c>
      <c r="F148" t="s">
        <v>3600</v>
      </c>
      <c r="G148">
        <v>213613295</v>
      </c>
      <c r="I148" t="s">
        <v>3601</v>
      </c>
      <c r="J148" t="s">
        <v>3690</v>
      </c>
      <c r="K148" t="s">
        <v>3688</v>
      </c>
      <c r="L148" t="s">
        <v>13427</v>
      </c>
      <c r="P148">
        <v>8</v>
      </c>
      <c r="Q148">
        <v>16.2</v>
      </c>
      <c r="R148">
        <v>8.1</v>
      </c>
      <c r="S148" t="b">
        <v>0</v>
      </c>
      <c r="T148" t="b">
        <v>0</v>
      </c>
      <c r="V148">
        <v>45000</v>
      </c>
      <c r="W148">
        <v>29800</v>
      </c>
      <c r="X148">
        <v>2.4700000000000002</v>
      </c>
      <c r="Y148">
        <v>36000</v>
      </c>
      <c r="Z148">
        <v>2.38</v>
      </c>
    </row>
    <row r="149" spans="1:26">
      <c r="A149">
        <v>213613284</v>
      </c>
      <c r="B149" t="s">
        <v>14197</v>
      </c>
      <c r="C149" t="s">
        <v>3597</v>
      </c>
      <c r="D149" t="s">
        <v>13088</v>
      </c>
      <c r="E149" t="s">
        <v>3686</v>
      </c>
      <c r="F149" t="s">
        <v>3600</v>
      </c>
      <c r="G149">
        <v>213613284</v>
      </c>
      <c r="I149" t="s">
        <v>3601</v>
      </c>
      <c r="J149" t="s">
        <v>3690</v>
      </c>
      <c r="K149" t="s">
        <v>3688</v>
      </c>
      <c r="L149" t="s">
        <v>13427</v>
      </c>
      <c r="P149">
        <v>8</v>
      </c>
      <c r="Q149">
        <v>16.2</v>
      </c>
      <c r="R149">
        <v>8.1</v>
      </c>
      <c r="S149" t="b">
        <v>0</v>
      </c>
      <c r="T149" t="b">
        <v>0</v>
      </c>
      <c r="V149">
        <v>45000</v>
      </c>
      <c r="W149">
        <v>29800</v>
      </c>
      <c r="X149">
        <v>2.4700000000000002</v>
      </c>
      <c r="Y149">
        <v>36000</v>
      </c>
      <c r="Z149">
        <v>2.38</v>
      </c>
    </row>
    <row r="150" spans="1:26">
      <c r="A150">
        <v>213816042</v>
      </c>
      <c r="B150" t="s">
        <v>14197</v>
      </c>
      <c r="C150" t="s">
        <v>3597</v>
      </c>
      <c r="D150" t="s">
        <v>13088</v>
      </c>
      <c r="E150" t="s">
        <v>3686</v>
      </c>
      <c r="F150" t="s">
        <v>3600</v>
      </c>
      <c r="G150">
        <v>213816042</v>
      </c>
      <c r="I150" t="s">
        <v>3601</v>
      </c>
      <c r="J150" t="s">
        <v>3692</v>
      </c>
      <c r="K150" t="s">
        <v>3688</v>
      </c>
      <c r="L150" t="s">
        <v>14251</v>
      </c>
      <c r="P150">
        <v>8.5</v>
      </c>
      <c r="Q150">
        <v>16.899999999999999</v>
      </c>
      <c r="R150">
        <v>8.1</v>
      </c>
      <c r="S150" t="b">
        <v>0</v>
      </c>
      <c r="T150" t="b">
        <v>0</v>
      </c>
      <c r="V150">
        <v>40000</v>
      </c>
      <c r="W150">
        <v>25600</v>
      </c>
      <c r="X150">
        <v>2.66</v>
      </c>
      <c r="Y150">
        <v>35600</v>
      </c>
      <c r="Z150">
        <v>2.16</v>
      </c>
    </row>
    <row r="151" spans="1:26">
      <c r="A151">
        <v>213816040</v>
      </c>
      <c r="B151" t="s">
        <v>14197</v>
      </c>
      <c r="C151" t="s">
        <v>3597</v>
      </c>
      <c r="D151" t="s">
        <v>13088</v>
      </c>
      <c r="E151" t="s">
        <v>3686</v>
      </c>
      <c r="F151" t="s">
        <v>3600</v>
      </c>
      <c r="G151">
        <v>213816040</v>
      </c>
      <c r="I151" t="s">
        <v>3601</v>
      </c>
      <c r="J151" t="s">
        <v>3692</v>
      </c>
      <c r="K151" t="s">
        <v>3688</v>
      </c>
      <c r="L151" t="s">
        <v>14252</v>
      </c>
      <c r="P151">
        <v>8.5</v>
      </c>
      <c r="Q151">
        <v>16.899999999999999</v>
      </c>
      <c r="R151">
        <v>8.1</v>
      </c>
      <c r="S151" t="b">
        <v>0</v>
      </c>
      <c r="T151" t="b">
        <v>0</v>
      </c>
      <c r="V151">
        <v>39500</v>
      </c>
      <c r="W151">
        <v>25600</v>
      </c>
      <c r="X151">
        <v>2.66</v>
      </c>
      <c r="Y151">
        <v>35600</v>
      </c>
      <c r="Z151">
        <v>2.16</v>
      </c>
    </row>
    <row r="152" spans="1:26">
      <c r="A152">
        <v>213613299</v>
      </c>
      <c r="B152" t="s">
        <v>14197</v>
      </c>
      <c r="C152" t="s">
        <v>3597</v>
      </c>
      <c r="D152" t="s">
        <v>13088</v>
      </c>
      <c r="E152" t="s">
        <v>7227</v>
      </c>
      <c r="F152" t="s">
        <v>3600</v>
      </c>
      <c r="G152">
        <v>213613299</v>
      </c>
      <c r="I152" t="s">
        <v>3601</v>
      </c>
      <c r="J152" t="s">
        <v>3692</v>
      </c>
      <c r="K152" t="s">
        <v>3688</v>
      </c>
      <c r="L152" t="s">
        <v>13426</v>
      </c>
      <c r="P152">
        <v>8.5</v>
      </c>
      <c r="Q152">
        <v>16.899999999999999</v>
      </c>
      <c r="R152">
        <v>8.1</v>
      </c>
      <c r="S152" t="b">
        <v>0</v>
      </c>
      <c r="T152" t="b">
        <v>0</v>
      </c>
      <c r="V152">
        <v>39500</v>
      </c>
      <c r="W152">
        <v>25600</v>
      </c>
      <c r="X152">
        <v>2.66</v>
      </c>
      <c r="Y152">
        <v>35600</v>
      </c>
      <c r="Z152">
        <v>2.16</v>
      </c>
    </row>
    <row r="153" spans="1:26">
      <c r="A153">
        <v>213613288</v>
      </c>
      <c r="B153" t="s">
        <v>14197</v>
      </c>
      <c r="C153" t="s">
        <v>3597</v>
      </c>
      <c r="D153" t="s">
        <v>13088</v>
      </c>
      <c r="E153" t="s">
        <v>3686</v>
      </c>
      <c r="F153" t="s">
        <v>3600</v>
      </c>
      <c r="G153">
        <v>213613288</v>
      </c>
      <c r="I153" t="s">
        <v>3601</v>
      </c>
      <c r="J153" t="s">
        <v>3692</v>
      </c>
      <c r="K153" t="s">
        <v>3688</v>
      </c>
      <c r="L153" t="s">
        <v>13426</v>
      </c>
      <c r="P153">
        <v>8.5</v>
      </c>
      <c r="Q153">
        <v>16.899999999999999</v>
      </c>
      <c r="R153">
        <v>8.1</v>
      </c>
      <c r="S153" t="b">
        <v>0</v>
      </c>
      <c r="T153" t="b">
        <v>0</v>
      </c>
      <c r="V153">
        <v>39500</v>
      </c>
      <c r="W153">
        <v>25600</v>
      </c>
      <c r="X153">
        <v>2.66</v>
      </c>
      <c r="Y153">
        <v>35600</v>
      </c>
      <c r="Z153">
        <v>2.16</v>
      </c>
    </row>
    <row r="154" spans="1:26">
      <c r="A154">
        <v>213613294</v>
      </c>
      <c r="B154" t="s">
        <v>14197</v>
      </c>
      <c r="C154" t="s">
        <v>3597</v>
      </c>
      <c r="D154" t="s">
        <v>13088</v>
      </c>
      <c r="E154" t="s">
        <v>7227</v>
      </c>
      <c r="F154" t="s">
        <v>3600</v>
      </c>
      <c r="G154">
        <v>213613294</v>
      </c>
      <c r="I154" t="s">
        <v>3601</v>
      </c>
      <c r="J154" t="s">
        <v>3692</v>
      </c>
      <c r="K154" t="s">
        <v>3688</v>
      </c>
      <c r="L154" t="s">
        <v>13427</v>
      </c>
      <c r="P154">
        <v>8.5</v>
      </c>
      <c r="Q154">
        <v>16.899999999999999</v>
      </c>
      <c r="R154">
        <v>8.1</v>
      </c>
      <c r="S154" t="b">
        <v>0</v>
      </c>
      <c r="T154" t="b">
        <v>0</v>
      </c>
      <c r="V154">
        <v>39500</v>
      </c>
      <c r="W154">
        <v>25600</v>
      </c>
      <c r="X154">
        <v>2.66</v>
      </c>
      <c r="Y154">
        <v>35600</v>
      </c>
      <c r="Z154">
        <v>2.16</v>
      </c>
    </row>
    <row r="155" spans="1:26">
      <c r="A155">
        <v>213613283</v>
      </c>
      <c r="B155" t="s">
        <v>14197</v>
      </c>
      <c r="C155" t="s">
        <v>3597</v>
      </c>
      <c r="D155" t="s">
        <v>13088</v>
      </c>
      <c r="E155" t="s">
        <v>3686</v>
      </c>
      <c r="F155" t="s">
        <v>3600</v>
      </c>
      <c r="G155">
        <v>213613283</v>
      </c>
      <c r="I155" t="s">
        <v>3601</v>
      </c>
      <c r="J155" t="s">
        <v>3692</v>
      </c>
      <c r="K155" t="s">
        <v>3688</v>
      </c>
      <c r="L155" t="s">
        <v>13427</v>
      </c>
      <c r="P155">
        <v>8.5</v>
      </c>
      <c r="Q155">
        <v>16.899999999999999</v>
      </c>
      <c r="R155">
        <v>8.1</v>
      </c>
      <c r="S155" t="b">
        <v>0</v>
      </c>
      <c r="T155" t="b">
        <v>0</v>
      </c>
      <c r="V155">
        <v>39500</v>
      </c>
      <c r="W155">
        <v>25600</v>
      </c>
      <c r="X155">
        <v>2.66</v>
      </c>
      <c r="Y155">
        <v>35600</v>
      </c>
      <c r="Z155">
        <v>2.16</v>
      </c>
    </row>
    <row r="156" spans="1:26">
      <c r="A156">
        <v>213613298</v>
      </c>
      <c r="B156" t="s">
        <v>14197</v>
      </c>
      <c r="C156" t="s">
        <v>3597</v>
      </c>
      <c r="D156" t="s">
        <v>13088</v>
      </c>
      <c r="E156" t="s">
        <v>7227</v>
      </c>
      <c r="F156" t="s">
        <v>3600</v>
      </c>
      <c r="G156">
        <v>213613298</v>
      </c>
      <c r="I156" t="s">
        <v>3601</v>
      </c>
      <c r="J156" t="s">
        <v>3692</v>
      </c>
      <c r="K156" t="s">
        <v>3688</v>
      </c>
      <c r="L156" t="s">
        <v>13424</v>
      </c>
      <c r="P156">
        <v>8.5</v>
      </c>
      <c r="Q156">
        <v>16.7</v>
      </c>
      <c r="R156">
        <v>8.1</v>
      </c>
      <c r="S156" t="b">
        <v>0</v>
      </c>
      <c r="T156" t="b">
        <v>0</v>
      </c>
      <c r="V156">
        <v>39500</v>
      </c>
      <c r="W156">
        <v>25600</v>
      </c>
      <c r="X156">
        <v>2.66</v>
      </c>
      <c r="Y156">
        <v>35600</v>
      </c>
      <c r="Z156">
        <v>2.16</v>
      </c>
    </row>
    <row r="157" spans="1:26">
      <c r="A157">
        <v>213613287</v>
      </c>
      <c r="B157" t="s">
        <v>14197</v>
      </c>
      <c r="C157" t="s">
        <v>3597</v>
      </c>
      <c r="D157" t="s">
        <v>13088</v>
      </c>
      <c r="E157" t="s">
        <v>3686</v>
      </c>
      <c r="F157" t="s">
        <v>3600</v>
      </c>
      <c r="G157">
        <v>213613287</v>
      </c>
      <c r="I157" t="s">
        <v>3601</v>
      </c>
      <c r="J157" t="s">
        <v>3692</v>
      </c>
      <c r="K157" t="s">
        <v>3688</v>
      </c>
      <c r="L157" t="s">
        <v>13424</v>
      </c>
      <c r="P157">
        <v>8.5</v>
      </c>
      <c r="Q157">
        <v>16.7</v>
      </c>
      <c r="R157">
        <v>8.1</v>
      </c>
      <c r="S157" t="b">
        <v>0</v>
      </c>
      <c r="T157" t="b">
        <v>0</v>
      </c>
      <c r="V157">
        <v>39500</v>
      </c>
      <c r="W157">
        <v>25600</v>
      </c>
      <c r="X157">
        <v>2.66</v>
      </c>
      <c r="Y157">
        <v>35600</v>
      </c>
      <c r="Z157">
        <v>2.16</v>
      </c>
    </row>
    <row r="158" spans="1:26">
      <c r="A158">
        <v>213815276</v>
      </c>
      <c r="B158" t="s">
        <v>14197</v>
      </c>
      <c r="C158" t="s">
        <v>3597</v>
      </c>
      <c r="D158" t="s">
        <v>13088</v>
      </c>
      <c r="E158" t="s">
        <v>7227</v>
      </c>
      <c r="F158" t="s">
        <v>3600</v>
      </c>
      <c r="G158">
        <v>213815276</v>
      </c>
      <c r="I158" t="s">
        <v>3601</v>
      </c>
      <c r="J158" t="s">
        <v>11474</v>
      </c>
      <c r="K158" t="s">
        <v>3688</v>
      </c>
      <c r="L158" t="s">
        <v>14253</v>
      </c>
      <c r="P158">
        <v>8.6999999999999993</v>
      </c>
      <c r="Q158">
        <v>16.3</v>
      </c>
      <c r="R158">
        <v>8.1999999999999993</v>
      </c>
      <c r="S158" t="b">
        <v>0</v>
      </c>
      <c r="T158" t="b">
        <v>0</v>
      </c>
      <c r="V158">
        <v>33200</v>
      </c>
      <c r="W158">
        <v>22400</v>
      </c>
      <c r="X158">
        <v>2.4300000000000002</v>
      </c>
      <c r="Y158">
        <v>25200</v>
      </c>
      <c r="Z158">
        <v>2.37</v>
      </c>
    </row>
    <row r="159" spans="1:26">
      <c r="A159">
        <v>213815261</v>
      </c>
      <c r="B159" t="s">
        <v>14197</v>
      </c>
      <c r="C159" t="s">
        <v>3597</v>
      </c>
      <c r="D159" t="s">
        <v>13088</v>
      </c>
      <c r="E159" t="s">
        <v>3686</v>
      </c>
      <c r="F159" t="s">
        <v>3600</v>
      </c>
      <c r="G159">
        <v>213815261</v>
      </c>
      <c r="I159" t="s">
        <v>3601</v>
      </c>
      <c r="J159" t="s">
        <v>11474</v>
      </c>
      <c r="K159" t="s">
        <v>3688</v>
      </c>
      <c r="L159" t="s">
        <v>14253</v>
      </c>
      <c r="P159">
        <v>8.6999999999999993</v>
      </c>
      <c r="Q159">
        <v>16.3</v>
      </c>
      <c r="R159">
        <v>8.1999999999999993</v>
      </c>
      <c r="S159" t="b">
        <v>0</v>
      </c>
      <c r="T159" t="b">
        <v>0</v>
      </c>
      <c r="V159">
        <v>33200</v>
      </c>
      <c r="W159">
        <v>22400</v>
      </c>
      <c r="X159">
        <v>2.4300000000000002</v>
      </c>
      <c r="Y159">
        <v>25200</v>
      </c>
      <c r="Z159">
        <v>2.37</v>
      </c>
    </row>
    <row r="160" spans="1:26">
      <c r="A160">
        <v>213815275</v>
      </c>
      <c r="B160" t="s">
        <v>14197</v>
      </c>
      <c r="C160" t="s">
        <v>3597</v>
      </c>
      <c r="D160" t="s">
        <v>13088</v>
      </c>
      <c r="E160" t="s">
        <v>7227</v>
      </c>
      <c r="F160" t="s">
        <v>3600</v>
      </c>
      <c r="G160">
        <v>213815275</v>
      </c>
      <c r="I160" t="s">
        <v>3601</v>
      </c>
      <c r="J160" t="s">
        <v>11474</v>
      </c>
      <c r="K160" t="s">
        <v>3688</v>
      </c>
      <c r="L160" t="s">
        <v>14254</v>
      </c>
      <c r="P160">
        <v>8.6999999999999993</v>
      </c>
      <c r="Q160">
        <v>16.3</v>
      </c>
      <c r="R160">
        <v>8.1999999999999993</v>
      </c>
      <c r="S160" t="b">
        <v>0</v>
      </c>
      <c r="T160" t="b">
        <v>0</v>
      </c>
      <c r="V160">
        <v>33200</v>
      </c>
      <c r="W160">
        <v>22400</v>
      </c>
      <c r="X160">
        <v>2.4300000000000002</v>
      </c>
      <c r="Y160">
        <v>25200</v>
      </c>
      <c r="Z160">
        <v>2.37</v>
      </c>
    </row>
    <row r="161" spans="1:26">
      <c r="A161">
        <v>213815260</v>
      </c>
      <c r="B161" t="s">
        <v>14197</v>
      </c>
      <c r="C161" t="s">
        <v>3597</v>
      </c>
      <c r="D161" t="s">
        <v>13088</v>
      </c>
      <c r="E161" t="s">
        <v>3686</v>
      </c>
      <c r="F161" t="s">
        <v>3600</v>
      </c>
      <c r="G161">
        <v>213815260</v>
      </c>
      <c r="I161" t="s">
        <v>3601</v>
      </c>
      <c r="J161" t="s">
        <v>11474</v>
      </c>
      <c r="K161" t="s">
        <v>3688</v>
      </c>
      <c r="L161" t="s">
        <v>14254</v>
      </c>
      <c r="P161">
        <v>8.6999999999999993</v>
      </c>
      <c r="Q161">
        <v>16.3</v>
      </c>
      <c r="R161">
        <v>8.1999999999999993</v>
      </c>
      <c r="S161" t="b">
        <v>0</v>
      </c>
      <c r="T161" t="b">
        <v>0</v>
      </c>
      <c r="V161">
        <v>33200</v>
      </c>
      <c r="W161">
        <v>22400</v>
      </c>
      <c r="X161">
        <v>2.4300000000000002</v>
      </c>
      <c r="Y161">
        <v>25200</v>
      </c>
      <c r="Z161">
        <v>2.37</v>
      </c>
    </row>
    <row r="162" spans="1:26">
      <c r="A162">
        <v>213815274</v>
      </c>
      <c r="B162" t="s">
        <v>14197</v>
      </c>
      <c r="C162" t="s">
        <v>3597</v>
      </c>
      <c r="D162" t="s">
        <v>13088</v>
      </c>
      <c r="E162" t="s">
        <v>7227</v>
      </c>
      <c r="F162" t="s">
        <v>3600</v>
      </c>
      <c r="G162">
        <v>213815274</v>
      </c>
      <c r="I162" t="s">
        <v>3601</v>
      </c>
      <c r="J162" t="s">
        <v>11474</v>
      </c>
      <c r="K162" t="s">
        <v>3688</v>
      </c>
      <c r="L162" t="s">
        <v>14255</v>
      </c>
      <c r="P162">
        <v>8.6999999999999993</v>
      </c>
      <c r="Q162">
        <v>16.3</v>
      </c>
      <c r="R162">
        <v>8.1999999999999993</v>
      </c>
      <c r="S162" t="b">
        <v>0</v>
      </c>
      <c r="T162" t="b">
        <v>0</v>
      </c>
      <c r="V162">
        <v>33200</v>
      </c>
      <c r="W162">
        <v>22400</v>
      </c>
      <c r="X162">
        <v>2.4300000000000002</v>
      </c>
      <c r="Y162">
        <v>25200</v>
      </c>
      <c r="Z162">
        <v>2.37</v>
      </c>
    </row>
    <row r="163" spans="1:26">
      <c r="A163">
        <v>213815259</v>
      </c>
      <c r="B163" t="s">
        <v>14197</v>
      </c>
      <c r="C163" t="s">
        <v>3597</v>
      </c>
      <c r="D163" t="s">
        <v>13088</v>
      </c>
      <c r="E163" t="s">
        <v>3686</v>
      </c>
      <c r="F163" t="s">
        <v>3600</v>
      </c>
      <c r="G163">
        <v>213815259</v>
      </c>
      <c r="I163" t="s">
        <v>3601</v>
      </c>
      <c r="J163" t="s">
        <v>11474</v>
      </c>
      <c r="K163" t="s">
        <v>3688</v>
      </c>
      <c r="L163" t="s">
        <v>14255</v>
      </c>
      <c r="P163">
        <v>8.6999999999999993</v>
      </c>
      <c r="Q163">
        <v>16.3</v>
      </c>
      <c r="R163">
        <v>8.1999999999999993</v>
      </c>
      <c r="S163" t="b">
        <v>0</v>
      </c>
      <c r="T163" t="b">
        <v>0</v>
      </c>
      <c r="V163">
        <v>33200</v>
      </c>
      <c r="W163">
        <v>22400</v>
      </c>
      <c r="X163">
        <v>2.4300000000000002</v>
      </c>
      <c r="Y163">
        <v>25200</v>
      </c>
      <c r="Z163">
        <v>2.37</v>
      </c>
    </row>
    <row r="164" spans="1:26">
      <c r="A164">
        <v>213613297</v>
      </c>
      <c r="B164" t="s">
        <v>14197</v>
      </c>
      <c r="C164" t="s">
        <v>3597</v>
      </c>
      <c r="D164" t="s">
        <v>13088</v>
      </c>
      <c r="E164" t="s">
        <v>7227</v>
      </c>
      <c r="F164" t="s">
        <v>3600</v>
      </c>
      <c r="G164">
        <v>213613297</v>
      </c>
      <c r="I164" t="s">
        <v>3601</v>
      </c>
      <c r="J164" t="s">
        <v>11474</v>
      </c>
      <c r="K164" t="s">
        <v>3688</v>
      </c>
      <c r="L164" t="s">
        <v>13424</v>
      </c>
      <c r="P164">
        <v>8.6999999999999993</v>
      </c>
      <c r="Q164">
        <v>16.3</v>
      </c>
      <c r="R164">
        <v>8.1999999999999993</v>
      </c>
      <c r="S164" t="b">
        <v>0</v>
      </c>
      <c r="T164" t="b">
        <v>0</v>
      </c>
      <c r="V164">
        <v>33600</v>
      </c>
      <c r="W164">
        <v>22400</v>
      </c>
      <c r="X164">
        <v>2.4300000000000002</v>
      </c>
      <c r="Y164">
        <v>25200</v>
      </c>
      <c r="Z164">
        <v>2.37</v>
      </c>
    </row>
    <row r="165" spans="1:26">
      <c r="A165">
        <v>213613286</v>
      </c>
      <c r="B165" t="s">
        <v>14197</v>
      </c>
      <c r="C165" t="s">
        <v>3597</v>
      </c>
      <c r="D165" t="s">
        <v>13088</v>
      </c>
      <c r="E165" t="s">
        <v>3686</v>
      </c>
      <c r="F165" t="s">
        <v>3600</v>
      </c>
      <c r="G165">
        <v>213613286</v>
      </c>
      <c r="I165" t="s">
        <v>3601</v>
      </c>
      <c r="J165" t="s">
        <v>11474</v>
      </c>
      <c r="K165" t="s">
        <v>3688</v>
      </c>
      <c r="L165" t="s">
        <v>13424</v>
      </c>
      <c r="P165">
        <v>8.6999999999999993</v>
      </c>
      <c r="Q165">
        <v>16.3</v>
      </c>
      <c r="R165">
        <v>8.1999999999999993</v>
      </c>
      <c r="S165" t="b">
        <v>0</v>
      </c>
      <c r="T165" t="b">
        <v>0</v>
      </c>
      <c r="V165">
        <v>33600</v>
      </c>
      <c r="W165">
        <v>22400</v>
      </c>
      <c r="X165">
        <v>2.4300000000000002</v>
      </c>
      <c r="Y165">
        <v>25200</v>
      </c>
      <c r="Z165">
        <v>2.37</v>
      </c>
    </row>
    <row r="166" spans="1:26">
      <c r="A166">
        <v>213613293</v>
      </c>
      <c r="B166" t="s">
        <v>14197</v>
      </c>
      <c r="C166" t="s">
        <v>3597</v>
      </c>
      <c r="D166" t="s">
        <v>13088</v>
      </c>
      <c r="E166" t="s">
        <v>7227</v>
      </c>
      <c r="F166" t="s">
        <v>3600</v>
      </c>
      <c r="G166">
        <v>213613293</v>
      </c>
      <c r="I166" t="s">
        <v>3601</v>
      </c>
      <c r="J166" t="s">
        <v>11474</v>
      </c>
      <c r="K166" t="s">
        <v>3688</v>
      </c>
      <c r="L166" t="s">
        <v>13428</v>
      </c>
      <c r="P166">
        <v>8.6999999999999993</v>
      </c>
      <c r="Q166">
        <v>16.3</v>
      </c>
      <c r="R166">
        <v>8.1999999999999993</v>
      </c>
      <c r="S166" t="b">
        <v>0</v>
      </c>
      <c r="T166" t="b">
        <v>0</v>
      </c>
      <c r="V166">
        <v>33600</v>
      </c>
      <c r="W166">
        <v>22400</v>
      </c>
      <c r="X166">
        <v>2.4300000000000002</v>
      </c>
      <c r="Y166">
        <v>25200</v>
      </c>
      <c r="Z166">
        <v>2.37</v>
      </c>
    </row>
    <row r="167" spans="1:26">
      <c r="A167">
        <v>213613282</v>
      </c>
      <c r="B167" t="s">
        <v>14197</v>
      </c>
      <c r="C167" t="s">
        <v>3597</v>
      </c>
      <c r="D167" t="s">
        <v>13088</v>
      </c>
      <c r="E167" t="s">
        <v>3686</v>
      </c>
      <c r="F167" t="s">
        <v>3600</v>
      </c>
      <c r="G167">
        <v>213613282</v>
      </c>
      <c r="I167" t="s">
        <v>3601</v>
      </c>
      <c r="J167" t="s">
        <v>11474</v>
      </c>
      <c r="K167" t="s">
        <v>3688</v>
      </c>
      <c r="L167" t="s">
        <v>13428</v>
      </c>
      <c r="P167">
        <v>8.6999999999999993</v>
      </c>
      <c r="Q167">
        <v>16.3</v>
      </c>
      <c r="R167">
        <v>8.1999999999999993</v>
      </c>
      <c r="S167" t="b">
        <v>0</v>
      </c>
      <c r="T167" t="b">
        <v>0</v>
      </c>
      <c r="V167">
        <v>33600</v>
      </c>
      <c r="W167">
        <v>22400</v>
      </c>
      <c r="X167">
        <v>2.4300000000000002</v>
      </c>
      <c r="Y167">
        <v>25200</v>
      </c>
      <c r="Z167">
        <v>2.37</v>
      </c>
    </row>
    <row r="168" spans="1:26">
      <c r="A168">
        <v>213815273</v>
      </c>
      <c r="B168" t="s">
        <v>14197</v>
      </c>
      <c r="C168" t="s">
        <v>3597</v>
      </c>
      <c r="D168" t="s">
        <v>13088</v>
      </c>
      <c r="E168" t="s">
        <v>7227</v>
      </c>
      <c r="F168" t="s">
        <v>3600</v>
      </c>
      <c r="G168">
        <v>213815273</v>
      </c>
      <c r="I168" t="s">
        <v>3601</v>
      </c>
      <c r="J168" t="s">
        <v>11472</v>
      </c>
      <c r="K168" t="s">
        <v>3688</v>
      </c>
      <c r="L168" t="s">
        <v>14254</v>
      </c>
      <c r="P168">
        <v>9.9</v>
      </c>
      <c r="Q168">
        <v>17.100000000000001</v>
      </c>
      <c r="R168">
        <v>8.1999999999999993</v>
      </c>
      <c r="S168" t="b">
        <v>0</v>
      </c>
      <c r="T168" t="b">
        <v>0</v>
      </c>
      <c r="V168">
        <v>27400</v>
      </c>
      <c r="W168">
        <v>18000</v>
      </c>
      <c r="X168">
        <v>2.52</v>
      </c>
      <c r="Y168">
        <v>21600</v>
      </c>
      <c r="Z168">
        <v>2.36</v>
      </c>
    </row>
    <row r="169" spans="1:26">
      <c r="A169">
        <v>213815258</v>
      </c>
      <c r="B169" t="s">
        <v>14197</v>
      </c>
      <c r="C169" t="s">
        <v>3597</v>
      </c>
      <c r="D169" t="s">
        <v>13088</v>
      </c>
      <c r="E169" t="s">
        <v>3686</v>
      </c>
      <c r="F169" t="s">
        <v>3600</v>
      </c>
      <c r="G169">
        <v>213815258</v>
      </c>
      <c r="I169" t="s">
        <v>3601</v>
      </c>
      <c r="J169" t="s">
        <v>11472</v>
      </c>
      <c r="K169" t="s">
        <v>3688</v>
      </c>
      <c r="L169" t="s">
        <v>14254</v>
      </c>
      <c r="P169">
        <v>9.9</v>
      </c>
      <c r="Q169">
        <v>17.100000000000001</v>
      </c>
      <c r="R169">
        <v>8.1999999999999993</v>
      </c>
      <c r="S169" t="b">
        <v>0</v>
      </c>
      <c r="T169" t="b">
        <v>0</v>
      </c>
      <c r="V169">
        <v>27400</v>
      </c>
      <c r="W169">
        <v>18000</v>
      </c>
      <c r="X169">
        <v>2.52</v>
      </c>
      <c r="Y169">
        <v>21600</v>
      </c>
      <c r="Z169">
        <v>2.36</v>
      </c>
    </row>
    <row r="170" spans="1:26">
      <c r="A170">
        <v>213815272</v>
      </c>
      <c r="B170" t="s">
        <v>14197</v>
      </c>
      <c r="C170" t="s">
        <v>3597</v>
      </c>
      <c r="D170" t="s">
        <v>13088</v>
      </c>
      <c r="E170" t="s">
        <v>7227</v>
      </c>
      <c r="F170" t="s">
        <v>3600</v>
      </c>
      <c r="G170">
        <v>213815272</v>
      </c>
      <c r="I170" t="s">
        <v>3601</v>
      </c>
      <c r="J170" t="s">
        <v>11472</v>
      </c>
      <c r="K170" t="s">
        <v>3688</v>
      </c>
      <c r="L170" t="s">
        <v>14255</v>
      </c>
      <c r="P170">
        <v>9.9</v>
      </c>
      <c r="Q170">
        <v>17.100000000000001</v>
      </c>
      <c r="R170">
        <v>8.1999999999999993</v>
      </c>
      <c r="S170" t="b">
        <v>0</v>
      </c>
      <c r="T170" t="b">
        <v>0</v>
      </c>
      <c r="V170">
        <v>27400</v>
      </c>
      <c r="W170">
        <v>18000</v>
      </c>
      <c r="X170">
        <v>2.52</v>
      </c>
      <c r="Y170">
        <v>21600</v>
      </c>
      <c r="Z170">
        <v>2.36</v>
      </c>
    </row>
    <row r="171" spans="1:26">
      <c r="A171">
        <v>213815257</v>
      </c>
      <c r="B171" t="s">
        <v>14197</v>
      </c>
      <c r="C171" t="s">
        <v>3597</v>
      </c>
      <c r="D171" t="s">
        <v>13088</v>
      </c>
      <c r="E171" t="s">
        <v>3686</v>
      </c>
      <c r="F171" t="s">
        <v>3600</v>
      </c>
      <c r="G171">
        <v>213815257</v>
      </c>
      <c r="I171" t="s">
        <v>3601</v>
      </c>
      <c r="J171" t="s">
        <v>11472</v>
      </c>
      <c r="K171" t="s">
        <v>3688</v>
      </c>
      <c r="L171" t="s">
        <v>14255</v>
      </c>
      <c r="P171">
        <v>9.9</v>
      </c>
      <c r="Q171">
        <v>17.100000000000001</v>
      </c>
      <c r="R171">
        <v>8.1999999999999993</v>
      </c>
      <c r="S171" t="b">
        <v>0</v>
      </c>
      <c r="T171" t="b">
        <v>0</v>
      </c>
      <c r="V171">
        <v>27400</v>
      </c>
      <c r="W171">
        <v>18000</v>
      </c>
      <c r="X171">
        <v>2.52</v>
      </c>
      <c r="Y171">
        <v>21600</v>
      </c>
      <c r="Z171">
        <v>2.36</v>
      </c>
    </row>
    <row r="172" spans="1:26">
      <c r="A172">
        <v>213815271</v>
      </c>
      <c r="B172" t="s">
        <v>14197</v>
      </c>
      <c r="C172" t="s">
        <v>3597</v>
      </c>
      <c r="D172" t="s">
        <v>13088</v>
      </c>
      <c r="E172" t="s">
        <v>7227</v>
      </c>
      <c r="F172" t="s">
        <v>3600</v>
      </c>
      <c r="G172">
        <v>213815271</v>
      </c>
      <c r="I172" t="s">
        <v>3601</v>
      </c>
      <c r="J172" t="s">
        <v>11472</v>
      </c>
      <c r="K172" t="s">
        <v>3688</v>
      </c>
      <c r="L172" t="s">
        <v>14256</v>
      </c>
      <c r="P172">
        <v>9.9</v>
      </c>
      <c r="Q172">
        <v>17.100000000000001</v>
      </c>
      <c r="R172">
        <v>8.1999999999999993</v>
      </c>
      <c r="S172" t="b">
        <v>0</v>
      </c>
      <c r="T172" t="b">
        <v>0</v>
      </c>
      <c r="V172">
        <v>27400</v>
      </c>
      <c r="W172">
        <v>18000</v>
      </c>
      <c r="X172">
        <v>2.52</v>
      </c>
      <c r="Y172">
        <v>21600</v>
      </c>
      <c r="Z172">
        <v>2.36</v>
      </c>
    </row>
    <row r="173" spans="1:26">
      <c r="A173">
        <v>213815256</v>
      </c>
      <c r="B173" t="s">
        <v>14197</v>
      </c>
      <c r="C173" t="s">
        <v>3597</v>
      </c>
      <c r="D173" t="s">
        <v>13088</v>
      </c>
      <c r="E173" t="s">
        <v>3686</v>
      </c>
      <c r="F173" t="s">
        <v>3600</v>
      </c>
      <c r="G173">
        <v>213815256</v>
      </c>
      <c r="I173" t="s">
        <v>3601</v>
      </c>
      <c r="J173" t="s">
        <v>11472</v>
      </c>
      <c r="K173" t="s">
        <v>3688</v>
      </c>
      <c r="L173" t="s">
        <v>14256</v>
      </c>
      <c r="P173">
        <v>9.9</v>
      </c>
      <c r="Q173">
        <v>17.100000000000001</v>
      </c>
      <c r="R173">
        <v>8.1999999999999993</v>
      </c>
      <c r="S173" t="b">
        <v>0</v>
      </c>
      <c r="T173" t="b">
        <v>0</v>
      </c>
      <c r="V173">
        <v>27400</v>
      </c>
      <c r="W173">
        <v>18000</v>
      </c>
      <c r="X173">
        <v>2.52</v>
      </c>
      <c r="Y173">
        <v>21600</v>
      </c>
      <c r="Z173">
        <v>2.36</v>
      </c>
    </row>
    <row r="174" spans="1:26">
      <c r="A174">
        <v>213815270</v>
      </c>
      <c r="B174" t="s">
        <v>14197</v>
      </c>
      <c r="C174" t="s">
        <v>3597</v>
      </c>
      <c r="D174" t="s">
        <v>13088</v>
      </c>
      <c r="E174" t="s">
        <v>7227</v>
      </c>
      <c r="F174" t="s">
        <v>3600</v>
      </c>
      <c r="G174">
        <v>213815270</v>
      </c>
      <c r="I174" t="s">
        <v>3601</v>
      </c>
      <c r="J174" t="s">
        <v>11472</v>
      </c>
      <c r="K174" t="s">
        <v>3688</v>
      </c>
      <c r="L174" t="s">
        <v>14257</v>
      </c>
      <c r="P174">
        <v>9.9</v>
      </c>
      <c r="Q174">
        <v>17.100000000000001</v>
      </c>
      <c r="R174">
        <v>8.1999999999999993</v>
      </c>
      <c r="S174" t="b">
        <v>0</v>
      </c>
      <c r="T174" t="b">
        <v>0</v>
      </c>
      <c r="V174">
        <v>27400</v>
      </c>
      <c r="W174">
        <v>18000</v>
      </c>
      <c r="X174">
        <v>2.52</v>
      </c>
      <c r="Y174">
        <v>21600</v>
      </c>
      <c r="Z174">
        <v>2.36</v>
      </c>
    </row>
    <row r="175" spans="1:26">
      <c r="A175">
        <v>213815255</v>
      </c>
      <c r="B175" t="s">
        <v>14197</v>
      </c>
      <c r="C175" t="s">
        <v>3597</v>
      </c>
      <c r="D175" t="s">
        <v>13088</v>
      </c>
      <c r="E175" t="s">
        <v>3686</v>
      </c>
      <c r="F175" t="s">
        <v>3600</v>
      </c>
      <c r="G175">
        <v>213815255</v>
      </c>
      <c r="I175" t="s">
        <v>3601</v>
      </c>
      <c r="J175" t="s">
        <v>11472</v>
      </c>
      <c r="K175" t="s">
        <v>3688</v>
      </c>
      <c r="L175" t="s">
        <v>14257</v>
      </c>
      <c r="P175">
        <v>9.9</v>
      </c>
      <c r="Q175">
        <v>17.100000000000001</v>
      </c>
      <c r="R175">
        <v>8.1999999999999993</v>
      </c>
      <c r="S175" t="b">
        <v>0</v>
      </c>
      <c r="T175" t="b">
        <v>0</v>
      </c>
      <c r="V175">
        <v>27400</v>
      </c>
      <c r="W175">
        <v>18000</v>
      </c>
      <c r="X175">
        <v>2.52</v>
      </c>
      <c r="Y175">
        <v>21600</v>
      </c>
      <c r="Z175">
        <v>2.36</v>
      </c>
    </row>
    <row r="176" spans="1:26">
      <c r="A176">
        <v>213613292</v>
      </c>
      <c r="B176" t="s">
        <v>14197</v>
      </c>
      <c r="C176" t="s">
        <v>3597</v>
      </c>
      <c r="D176" t="s">
        <v>13088</v>
      </c>
      <c r="E176" t="s">
        <v>7227</v>
      </c>
      <c r="F176" t="s">
        <v>3600</v>
      </c>
      <c r="G176">
        <v>213613292</v>
      </c>
      <c r="I176" t="s">
        <v>3601</v>
      </c>
      <c r="J176" t="s">
        <v>11472</v>
      </c>
      <c r="K176" t="s">
        <v>3688</v>
      </c>
      <c r="L176" t="s">
        <v>13428</v>
      </c>
      <c r="P176">
        <v>9.9</v>
      </c>
      <c r="Q176">
        <v>17.100000000000001</v>
      </c>
      <c r="R176">
        <v>8.1999999999999993</v>
      </c>
      <c r="S176" t="b">
        <v>0</v>
      </c>
      <c r="T176" t="b">
        <v>0</v>
      </c>
      <c r="V176">
        <v>27800</v>
      </c>
      <c r="W176">
        <v>18000</v>
      </c>
      <c r="X176">
        <v>2.52</v>
      </c>
      <c r="Y176">
        <v>21600</v>
      </c>
      <c r="Z176">
        <v>2.36</v>
      </c>
    </row>
    <row r="177" spans="1:26">
      <c r="A177">
        <v>213613281</v>
      </c>
      <c r="B177" t="s">
        <v>14197</v>
      </c>
      <c r="C177" t="s">
        <v>3597</v>
      </c>
      <c r="D177" t="s">
        <v>13088</v>
      </c>
      <c r="E177" t="s">
        <v>3686</v>
      </c>
      <c r="F177" t="s">
        <v>3600</v>
      </c>
      <c r="G177">
        <v>213613281</v>
      </c>
      <c r="I177" t="s">
        <v>3601</v>
      </c>
      <c r="J177" t="s">
        <v>11472</v>
      </c>
      <c r="K177" t="s">
        <v>3688</v>
      </c>
      <c r="L177" t="s">
        <v>13428</v>
      </c>
      <c r="P177">
        <v>9.9</v>
      </c>
      <c r="Q177">
        <v>17.100000000000001</v>
      </c>
      <c r="R177">
        <v>8.1999999999999993</v>
      </c>
      <c r="S177" t="b">
        <v>0</v>
      </c>
      <c r="T177" t="b">
        <v>0</v>
      </c>
      <c r="V177">
        <v>27800</v>
      </c>
      <c r="W177">
        <v>18000</v>
      </c>
      <c r="X177">
        <v>2.52</v>
      </c>
      <c r="Y177">
        <v>21600</v>
      </c>
      <c r="Z177">
        <v>2.36</v>
      </c>
    </row>
    <row r="178" spans="1:26">
      <c r="A178">
        <v>213815269</v>
      </c>
      <c r="B178" t="s">
        <v>14197</v>
      </c>
      <c r="C178" t="s">
        <v>3597</v>
      </c>
      <c r="D178" t="s">
        <v>13088</v>
      </c>
      <c r="E178" t="s">
        <v>7227</v>
      </c>
      <c r="F178" t="s">
        <v>3600</v>
      </c>
      <c r="G178">
        <v>213815269</v>
      </c>
      <c r="I178" t="s">
        <v>3601</v>
      </c>
      <c r="J178" t="s">
        <v>11471</v>
      </c>
      <c r="K178" t="s">
        <v>3688</v>
      </c>
      <c r="L178" t="s">
        <v>14256</v>
      </c>
      <c r="P178">
        <v>10.1</v>
      </c>
      <c r="Q178">
        <v>17.3</v>
      </c>
      <c r="R178">
        <v>8.5</v>
      </c>
      <c r="S178" t="b">
        <v>0</v>
      </c>
      <c r="T178" t="b">
        <v>0</v>
      </c>
      <c r="V178">
        <v>22200</v>
      </c>
      <c r="W178">
        <v>14600</v>
      </c>
      <c r="X178">
        <v>2.58</v>
      </c>
      <c r="Y178">
        <v>17600</v>
      </c>
      <c r="Z178">
        <v>2.33</v>
      </c>
    </row>
    <row r="179" spans="1:26">
      <c r="A179">
        <v>213815254</v>
      </c>
      <c r="B179" t="s">
        <v>14197</v>
      </c>
      <c r="C179" t="s">
        <v>3597</v>
      </c>
      <c r="D179" t="s">
        <v>13088</v>
      </c>
      <c r="E179" t="s">
        <v>3686</v>
      </c>
      <c r="F179" t="s">
        <v>3600</v>
      </c>
      <c r="G179">
        <v>213815254</v>
      </c>
      <c r="I179" t="s">
        <v>3601</v>
      </c>
      <c r="J179" t="s">
        <v>11471</v>
      </c>
      <c r="K179" t="s">
        <v>3688</v>
      </c>
      <c r="L179" t="s">
        <v>14256</v>
      </c>
      <c r="P179">
        <v>10.1</v>
      </c>
      <c r="Q179">
        <v>17.3</v>
      </c>
      <c r="R179">
        <v>8.5</v>
      </c>
      <c r="S179" t="b">
        <v>0</v>
      </c>
      <c r="T179" t="b">
        <v>0</v>
      </c>
      <c r="V179">
        <v>22200</v>
      </c>
      <c r="W179">
        <v>14600</v>
      </c>
      <c r="X179">
        <v>2.58</v>
      </c>
      <c r="Y179">
        <v>17600</v>
      </c>
      <c r="Z179">
        <v>2.33</v>
      </c>
    </row>
    <row r="180" spans="1:26">
      <c r="A180">
        <v>213815268</v>
      </c>
      <c r="B180" t="s">
        <v>14197</v>
      </c>
      <c r="C180" t="s">
        <v>3597</v>
      </c>
      <c r="D180" t="s">
        <v>13088</v>
      </c>
      <c r="E180" t="s">
        <v>7227</v>
      </c>
      <c r="F180" t="s">
        <v>3600</v>
      </c>
      <c r="G180">
        <v>213815268</v>
      </c>
      <c r="I180" t="s">
        <v>3601</v>
      </c>
      <c r="J180" t="s">
        <v>11471</v>
      </c>
      <c r="K180" t="s">
        <v>3688</v>
      </c>
      <c r="L180" t="s">
        <v>14257</v>
      </c>
      <c r="P180">
        <v>10.1</v>
      </c>
      <c r="Q180">
        <v>17.3</v>
      </c>
      <c r="R180">
        <v>8.5</v>
      </c>
      <c r="S180" t="b">
        <v>0</v>
      </c>
      <c r="T180" t="b">
        <v>0</v>
      </c>
      <c r="V180">
        <v>22200</v>
      </c>
      <c r="W180">
        <v>14600</v>
      </c>
      <c r="X180">
        <v>2.58</v>
      </c>
      <c r="Y180">
        <v>17600</v>
      </c>
      <c r="Z180">
        <v>2.33</v>
      </c>
    </row>
    <row r="181" spans="1:26">
      <c r="A181">
        <v>213815253</v>
      </c>
      <c r="B181" t="s">
        <v>14197</v>
      </c>
      <c r="C181" t="s">
        <v>3597</v>
      </c>
      <c r="D181" t="s">
        <v>13088</v>
      </c>
      <c r="E181" t="s">
        <v>3686</v>
      </c>
      <c r="F181" t="s">
        <v>3600</v>
      </c>
      <c r="G181">
        <v>213815253</v>
      </c>
      <c r="I181" t="s">
        <v>3601</v>
      </c>
      <c r="J181" t="s">
        <v>11471</v>
      </c>
      <c r="K181" t="s">
        <v>3688</v>
      </c>
      <c r="L181" t="s">
        <v>14257</v>
      </c>
      <c r="P181">
        <v>10.1</v>
      </c>
      <c r="Q181">
        <v>17.3</v>
      </c>
      <c r="R181">
        <v>8.5</v>
      </c>
      <c r="S181" t="b">
        <v>0</v>
      </c>
      <c r="T181" t="b">
        <v>0</v>
      </c>
      <c r="V181">
        <v>22200</v>
      </c>
      <c r="W181">
        <v>14600</v>
      </c>
      <c r="X181">
        <v>2.58</v>
      </c>
      <c r="Y181">
        <v>17600</v>
      </c>
      <c r="Z181">
        <v>2.33</v>
      </c>
    </row>
    <row r="182" spans="1:26">
      <c r="A182">
        <v>213815267</v>
      </c>
      <c r="B182" t="s">
        <v>14197</v>
      </c>
      <c r="C182" t="s">
        <v>3597</v>
      </c>
      <c r="D182" t="s">
        <v>13088</v>
      </c>
      <c r="E182" t="s">
        <v>7227</v>
      </c>
      <c r="F182" t="s">
        <v>3600</v>
      </c>
      <c r="G182">
        <v>213815267</v>
      </c>
      <c r="I182" t="s">
        <v>3601</v>
      </c>
      <c r="J182" t="s">
        <v>11471</v>
      </c>
      <c r="K182" t="s">
        <v>3688</v>
      </c>
      <c r="L182" t="s">
        <v>14258</v>
      </c>
      <c r="P182">
        <v>10.1</v>
      </c>
      <c r="Q182">
        <v>17.3</v>
      </c>
      <c r="R182">
        <v>8.5</v>
      </c>
      <c r="S182" t="b">
        <v>0</v>
      </c>
      <c r="T182" t="b">
        <v>0</v>
      </c>
      <c r="V182">
        <v>22200</v>
      </c>
      <c r="W182">
        <v>14600</v>
      </c>
      <c r="X182">
        <v>2.58</v>
      </c>
      <c r="Y182">
        <v>17600</v>
      </c>
      <c r="Z182">
        <v>2.33</v>
      </c>
    </row>
    <row r="183" spans="1:26">
      <c r="A183">
        <v>213815252</v>
      </c>
      <c r="B183" t="s">
        <v>14197</v>
      </c>
      <c r="C183" t="s">
        <v>3597</v>
      </c>
      <c r="D183" t="s">
        <v>13088</v>
      </c>
      <c r="E183" t="s">
        <v>3686</v>
      </c>
      <c r="F183" t="s">
        <v>3600</v>
      </c>
      <c r="G183">
        <v>213815252</v>
      </c>
      <c r="I183" t="s">
        <v>3601</v>
      </c>
      <c r="J183" t="s">
        <v>11471</v>
      </c>
      <c r="K183" t="s">
        <v>3688</v>
      </c>
      <c r="L183" t="s">
        <v>14258</v>
      </c>
      <c r="P183">
        <v>10.1</v>
      </c>
      <c r="Q183">
        <v>17.3</v>
      </c>
      <c r="R183">
        <v>8.5</v>
      </c>
      <c r="S183" t="b">
        <v>0</v>
      </c>
      <c r="T183" t="b">
        <v>0</v>
      </c>
      <c r="V183">
        <v>22200</v>
      </c>
      <c r="W183">
        <v>14600</v>
      </c>
      <c r="X183">
        <v>2.58</v>
      </c>
      <c r="Y183">
        <v>17600</v>
      </c>
      <c r="Z183">
        <v>2.33</v>
      </c>
    </row>
    <row r="184" spans="1:26">
      <c r="A184">
        <v>213815266</v>
      </c>
      <c r="B184" t="s">
        <v>14197</v>
      </c>
      <c r="C184" t="s">
        <v>3597</v>
      </c>
      <c r="D184" t="s">
        <v>13088</v>
      </c>
      <c r="E184" t="s">
        <v>7227</v>
      </c>
      <c r="F184" t="s">
        <v>3600</v>
      </c>
      <c r="G184">
        <v>213815266</v>
      </c>
      <c r="I184" t="s">
        <v>3601</v>
      </c>
      <c r="J184" t="s">
        <v>11471</v>
      </c>
      <c r="K184" t="s">
        <v>3688</v>
      </c>
      <c r="L184" t="s">
        <v>14259</v>
      </c>
      <c r="P184">
        <v>10.1</v>
      </c>
      <c r="Q184">
        <v>17.3</v>
      </c>
      <c r="R184">
        <v>8.5</v>
      </c>
      <c r="S184" t="b">
        <v>0</v>
      </c>
      <c r="T184" t="b">
        <v>0</v>
      </c>
      <c r="V184">
        <v>22200</v>
      </c>
      <c r="W184">
        <v>14600</v>
      </c>
      <c r="X184">
        <v>2.58</v>
      </c>
      <c r="Y184">
        <v>17600</v>
      </c>
      <c r="Z184">
        <v>2.33</v>
      </c>
    </row>
    <row r="185" spans="1:26">
      <c r="A185">
        <v>213815251</v>
      </c>
      <c r="B185" t="s">
        <v>14197</v>
      </c>
      <c r="C185" t="s">
        <v>3597</v>
      </c>
      <c r="D185" t="s">
        <v>13088</v>
      </c>
      <c r="E185" t="s">
        <v>3686</v>
      </c>
      <c r="F185" t="s">
        <v>3600</v>
      </c>
      <c r="G185">
        <v>213815251</v>
      </c>
      <c r="I185" t="s">
        <v>3601</v>
      </c>
      <c r="J185" t="s">
        <v>11471</v>
      </c>
      <c r="K185" t="s">
        <v>3688</v>
      </c>
      <c r="L185" t="s">
        <v>14259</v>
      </c>
      <c r="P185">
        <v>10.1</v>
      </c>
      <c r="Q185">
        <v>17.3</v>
      </c>
      <c r="R185">
        <v>8.5</v>
      </c>
      <c r="S185" t="b">
        <v>0</v>
      </c>
      <c r="T185" t="b">
        <v>0</v>
      </c>
      <c r="V185">
        <v>22200</v>
      </c>
      <c r="W185">
        <v>14600</v>
      </c>
      <c r="X185">
        <v>2.58</v>
      </c>
      <c r="Y185">
        <v>17600</v>
      </c>
      <c r="Z185">
        <v>2.33</v>
      </c>
    </row>
    <row r="186" spans="1:26">
      <c r="A186">
        <v>213613291</v>
      </c>
      <c r="B186" t="s">
        <v>14197</v>
      </c>
      <c r="C186" t="s">
        <v>3597</v>
      </c>
      <c r="D186" t="s">
        <v>13088</v>
      </c>
      <c r="E186" t="s">
        <v>7227</v>
      </c>
      <c r="F186" t="s">
        <v>3600</v>
      </c>
      <c r="G186">
        <v>213613291</v>
      </c>
      <c r="I186" t="s">
        <v>3601</v>
      </c>
      <c r="J186" t="s">
        <v>11471</v>
      </c>
      <c r="K186" t="s">
        <v>3688</v>
      </c>
      <c r="L186" t="s">
        <v>14260</v>
      </c>
      <c r="P186">
        <v>10.1</v>
      </c>
      <c r="Q186">
        <v>17.3</v>
      </c>
      <c r="R186">
        <v>8.5</v>
      </c>
      <c r="S186" t="b">
        <v>0</v>
      </c>
      <c r="T186" t="b">
        <v>0</v>
      </c>
      <c r="V186">
        <v>22200</v>
      </c>
      <c r="W186">
        <v>14600</v>
      </c>
      <c r="X186">
        <v>2.58</v>
      </c>
      <c r="Y186">
        <v>17600</v>
      </c>
      <c r="Z186">
        <v>2.33</v>
      </c>
    </row>
    <row r="187" spans="1:26">
      <c r="A187">
        <v>213613280</v>
      </c>
      <c r="B187" t="s">
        <v>14197</v>
      </c>
      <c r="C187" t="s">
        <v>3597</v>
      </c>
      <c r="D187" t="s">
        <v>13088</v>
      </c>
      <c r="E187" t="s">
        <v>3686</v>
      </c>
      <c r="F187" t="s">
        <v>3600</v>
      </c>
      <c r="G187">
        <v>213613280</v>
      </c>
      <c r="I187" t="s">
        <v>3601</v>
      </c>
      <c r="J187" t="s">
        <v>11471</v>
      </c>
      <c r="K187" t="s">
        <v>3688</v>
      </c>
      <c r="L187" t="s">
        <v>14260</v>
      </c>
      <c r="P187">
        <v>10.1</v>
      </c>
      <c r="Q187">
        <v>17.3</v>
      </c>
      <c r="R187">
        <v>8.5</v>
      </c>
      <c r="S187" t="b">
        <v>0</v>
      </c>
      <c r="T187" t="b">
        <v>0</v>
      </c>
      <c r="V187">
        <v>22200</v>
      </c>
      <c r="W187">
        <v>14600</v>
      </c>
      <c r="X187">
        <v>2.58</v>
      </c>
      <c r="Y187">
        <v>17600</v>
      </c>
      <c r="Z187">
        <v>2.33</v>
      </c>
    </row>
    <row r="188" spans="1:26">
      <c r="A188">
        <v>213815265</v>
      </c>
      <c r="B188" t="s">
        <v>14197</v>
      </c>
      <c r="C188" t="s">
        <v>3597</v>
      </c>
      <c r="D188" t="s">
        <v>13088</v>
      </c>
      <c r="E188" t="s">
        <v>7227</v>
      </c>
      <c r="F188" t="s">
        <v>3600</v>
      </c>
      <c r="G188">
        <v>213815265</v>
      </c>
      <c r="I188" t="s">
        <v>3601</v>
      </c>
      <c r="J188" t="s">
        <v>11469</v>
      </c>
      <c r="K188" t="s">
        <v>3688</v>
      </c>
      <c r="L188" t="s">
        <v>14256</v>
      </c>
      <c r="P188">
        <v>10.9</v>
      </c>
      <c r="Q188">
        <v>17.5</v>
      </c>
      <c r="R188">
        <v>8.5</v>
      </c>
      <c r="S188" t="b">
        <v>0</v>
      </c>
      <c r="T188" t="b">
        <v>0</v>
      </c>
      <c r="V188">
        <v>16600</v>
      </c>
      <c r="W188">
        <v>10800</v>
      </c>
      <c r="X188">
        <v>2.71</v>
      </c>
      <c r="Y188">
        <v>17100</v>
      </c>
      <c r="Z188">
        <v>2.48</v>
      </c>
    </row>
    <row r="189" spans="1:26">
      <c r="A189">
        <v>213815250</v>
      </c>
      <c r="B189" t="s">
        <v>14197</v>
      </c>
      <c r="C189" t="s">
        <v>3597</v>
      </c>
      <c r="D189" t="s">
        <v>13088</v>
      </c>
      <c r="E189" t="s">
        <v>3686</v>
      </c>
      <c r="F189" t="s">
        <v>3600</v>
      </c>
      <c r="G189">
        <v>213815250</v>
      </c>
      <c r="I189" t="s">
        <v>3601</v>
      </c>
      <c r="J189" t="s">
        <v>11469</v>
      </c>
      <c r="K189" t="s">
        <v>3688</v>
      </c>
      <c r="L189" t="s">
        <v>14256</v>
      </c>
      <c r="P189">
        <v>10.9</v>
      </c>
      <c r="Q189">
        <v>17.5</v>
      </c>
      <c r="R189">
        <v>8.5</v>
      </c>
      <c r="S189" t="b">
        <v>0</v>
      </c>
      <c r="T189" t="b">
        <v>0</v>
      </c>
      <c r="V189">
        <v>16600</v>
      </c>
      <c r="W189">
        <v>10800</v>
      </c>
      <c r="X189">
        <v>2.71</v>
      </c>
      <c r="Y189">
        <v>17100</v>
      </c>
      <c r="Z189">
        <v>2.48</v>
      </c>
    </row>
    <row r="190" spans="1:26">
      <c r="A190">
        <v>213815264</v>
      </c>
      <c r="B190" t="s">
        <v>14197</v>
      </c>
      <c r="C190" t="s">
        <v>3597</v>
      </c>
      <c r="D190" t="s">
        <v>13088</v>
      </c>
      <c r="E190" t="s">
        <v>7227</v>
      </c>
      <c r="F190" t="s">
        <v>3600</v>
      </c>
      <c r="G190">
        <v>213815264</v>
      </c>
      <c r="I190" t="s">
        <v>3601</v>
      </c>
      <c r="J190" t="s">
        <v>11469</v>
      </c>
      <c r="K190" t="s">
        <v>3688</v>
      </c>
      <c r="L190" t="s">
        <v>14257</v>
      </c>
      <c r="P190">
        <v>10.9</v>
      </c>
      <c r="Q190">
        <v>17.5</v>
      </c>
      <c r="R190">
        <v>8.5</v>
      </c>
      <c r="S190" t="b">
        <v>0</v>
      </c>
      <c r="T190" t="b">
        <v>0</v>
      </c>
      <c r="V190">
        <v>16600</v>
      </c>
      <c r="W190">
        <v>10800</v>
      </c>
      <c r="X190">
        <v>2.71</v>
      </c>
      <c r="Y190">
        <v>17100</v>
      </c>
      <c r="Z190">
        <v>2.48</v>
      </c>
    </row>
    <row r="191" spans="1:26">
      <c r="A191">
        <v>213815249</v>
      </c>
      <c r="B191" t="s">
        <v>14197</v>
      </c>
      <c r="C191" t="s">
        <v>3597</v>
      </c>
      <c r="D191" t="s">
        <v>13088</v>
      </c>
      <c r="E191" t="s">
        <v>3686</v>
      </c>
      <c r="F191" t="s">
        <v>3600</v>
      </c>
      <c r="G191">
        <v>213815249</v>
      </c>
      <c r="I191" t="s">
        <v>3601</v>
      </c>
      <c r="J191" t="s">
        <v>11469</v>
      </c>
      <c r="K191" t="s">
        <v>3688</v>
      </c>
      <c r="L191" t="s">
        <v>14257</v>
      </c>
      <c r="P191">
        <v>10.9</v>
      </c>
      <c r="Q191">
        <v>17.5</v>
      </c>
      <c r="R191">
        <v>8.5</v>
      </c>
      <c r="S191" t="b">
        <v>0</v>
      </c>
      <c r="T191" t="b">
        <v>0</v>
      </c>
      <c r="V191">
        <v>16600</v>
      </c>
      <c r="W191">
        <v>10800</v>
      </c>
      <c r="X191">
        <v>2.71</v>
      </c>
      <c r="Y191">
        <v>17100</v>
      </c>
      <c r="Z191">
        <v>2.48</v>
      </c>
    </row>
    <row r="192" spans="1:26">
      <c r="A192">
        <v>213815263</v>
      </c>
      <c r="B192" t="s">
        <v>14197</v>
      </c>
      <c r="C192" t="s">
        <v>3597</v>
      </c>
      <c r="D192" t="s">
        <v>13088</v>
      </c>
      <c r="E192" t="s">
        <v>7227</v>
      </c>
      <c r="F192" t="s">
        <v>3600</v>
      </c>
      <c r="G192">
        <v>213815263</v>
      </c>
      <c r="I192" t="s">
        <v>3601</v>
      </c>
      <c r="J192" t="s">
        <v>11469</v>
      </c>
      <c r="K192" t="s">
        <v>3688</v>
      </c>
      <c r="L192" t="s">
        <v>14258</v>
      </c>
      <c r="P192">
        <v>10.9</v>
      </c>
      <c r="Q192">
        <v>17.5</v>
      </c>
      <c r="R192">
        <v>8.5</v>
      </c>
      <c r="S192" t="b">
        <v>0</v>
      </c>
      <c r="T192" t="b">
        <v>0</v>
      </c>
      <c r="V192">
        <v>16600</v>
      </c>
      <c r="W192">
        <v>10800</v>
      </c>
      <c r="X192">
        <v>2.71</v>
      </c>
      <c r="Y192">
        <v>17100</v>
      </c>
      <c r="Z192">
        <v>2.48</v>
      </c>
    </row>
    <row r="193" spans="1:26">
      <c r="A193">
        <v>213815248</v>
      </c>
      <c r="B193" t="s">
        <v>14197</v>
      </c>
      <c r="C193" t="s">
        <v>3597</v>
      </c>
      <c r="D193" t="s">
        <v>13088</v>
      </c>
      <c r="E193" t="s">
        <v>3686</v>
      </c>
      <c r="F193" t="s">
        <v>3600</v>
      </c>
      <c r="G193">
        <v>213815248</v>
      </c>
      <c r="I193" t="s">
        <v>3601</v>
      </c>
      <c r="J193" t="s">
        <v>11469</v>
      </c>
      <c r="K193" t="s">
        <v>3688</v>
      </c>
      <c r="L193" t="s">
        <v>14258</v>
      </c>
      <c r="P193">
        <v>10.9</v>
      </c>
      <c r="Q193">
        <v>17.5</v>
      </c>
      <c r="R193">
        <v>8.5</v>
      </c>
      <c r="S193" t="b">
        <v>0</v>
      </c>
      <c r="T193" t="b">
        <v>0</v>
      </c>
      <c r="V193">
        <v>16600</v>
      </c>
      <c r="W193">
        <v>10800</v>
      </c>
      <c r="X193">
        <v>2.71</v>
      </c>
      <c r="Y193">
        <v>17100</v>
      </c>
      <c r="Z193">
        <v>2.48</v>
      </c>
    </row>
    <row r="194" spans="1:26">
      <c r="A194">
        <v>213815262</v>
      </c>
      <c r="B194" t="s">
        <v>14197</v>
      </c>
      <c r="C194" t="s">
        <v>3597</v>
      </c>
      <c r="D194" t="s">
        <v>13088</v>
      </c>
      <c r="E194" t="s">
        <v>7227</v>
      </c>
      <c r="F194" t="s">
        <v>3600</v>
      </c>
      <c r="G194">
        <v>213815262</v>
      </c>
      <c r="I194" t="s">
        <v>3601</v>
      </c>
      <c r="J194" t="s">
        <v>11469</v>
      </c>
      <c r="K194" t="s">
        <v>3688</v>
      </c>
      <c r="L194" t="s">
        <v>14259</v>
      </c>
      <c r="P194">
        <v>10.9</v>
      </c>
      <c r="Q194">
        <v>17.5</v>
      </c>
      <c r="R194">
        <v>8.5</v>
      </c>
      <c r="S194" t="b">
        <v>0</v>
      </c>
      <c r="T194" t="b">
        <v>0</v>
      </c>
      <c r="V194">
        <v>16600</v>
      </c>
      <c r="W194">
        <v>10800</v>
      </c>
      <c r="X194">
        <v>2.71</v>
      </c>
      <c r="Y194">
        <v>17100</v>
      </c>
      <c r="Z194">
        <v>2.48</v>
      </c>
    </row>
    <row r="195" spans="1:26">
      <c r="A195">
        <v>213815247</v>
      </c>
      <c r="B195" t="s">
        <v>14197</v>
      </c>
      <c r="C195" t="s">
        <v>3597</v>
      </c>
      <c r="D195" t="s">
        <v>13088</v>
      </c>
      <c r="E195" t="s">
        <v>3686</v>
      </c>
      <c r="F195" t="s">
        <v>3600</v>
      </c>
      <c r="G195">
        <v>213815247</v>
      </c>
      <c r="I195" t="s">
        <v>3601</v>
      </c>
      <c r="J195" t="s">
        <v>11469</v>
      </c>
      <c r="K195" t="s">
        <v>3688</v>
      </c>
      <c r="L195" t="s">
        <v>14259</v>
      </c>
      <c r="P195">
        <v>10.9</v>
      </c>
      <c r="Q195">
        <v>17.5</v>
      </c>
      <c r="R195">
        <v>8.5</v>
      </c>
      <c r="S195" t="b">
        <v>0</v>
      </c>
      <c r="T195" t="b">
        <v>0</v>
      </c>
      <c r="V195">
        <v>16600</v>
      </c>
      <c r="W195">
        <v>10800</v>
      </c>
      <c r="X195">
        <v>2.71</v>
      </c>
      <c r="Y195">
        <v>17100</v>
      </c>
      <c r="Z195">
        <v>2.48</v>
      </c>
    </row>
    <row r="196" spans="1:26">
      <c r="A196">
        <v>213613290</v>
      </c>
      <c r="B196" t="s">
        <v>14197</v>
      </c>
      <c r="C196" t="s">
        <v>3597</v>
      </c>
      <c r="D196" t="s">
        <v>13088</v>
      </c>
      <c r="E196" t="s">
        <v>7227</v>
      </c>
      <c r="F196" t="s">
        <v>3600</v>
      </c>
      <c r="G196">
        <v>213613290</v>
      </c>
      <c r="I196" t="s">
        <v>3601</v>
      </c>
      <c r="J196" t="s">
        <v>11469</v>
      </c>
      <c r="K196" t="s">
        <v>3688</v>
      </c>
      <c r="L196" t="s">
        <v>14260</v>
      </c>
      <c r="P196">
        <v>10.9</v>
      </c>
      <c r="Q196">
        <v>17.5</v>
      </c>
      <c r="R196">
        <v>8.5</v>
      </c>
      <c r="S196" t="b">
        <v>0</v>
      </c>
      <c r="T196" t="b">
        <v>0</v>
      </c>
      <c r="V196">
        <v>16600</v>
      </c>
      <c r="W196">
        <v>10800</v>
      </c>
      <c r="X196">
        <v>2.71</v>
      </c>
      <c r="Y196">
        <v>17100</v>
      </c>
      <c r="Z196">
        <v>2.48</v>
      </c>
    </row>
    <row r="197" spans="1:26">
      <c r="A197">
        <v>213613279</v>
      </c>
      <c r="B197" t="s">
        <v>14197</v>
      </c>
      <c r="C197" t="s">
        <v>3597</v>
      </c>
      <c r="D197" t="s">
        <v>13088</v>
      </c>
      <c r="E197" t="s">
        <v>3686</v>
      </c>
      <c r="F197" t="s">
        <v>3600</v>
      </c>
      <c r="G197">
        <v>213613279</v>
      </c>
      <c r="I197" t="s">
        <v>3601</v>
      </c>
      <c r="J197" t="s">
        <v>11469</v>
      </c>
      <c r="K197" t="s">
        <v>3688</v>
      </c>
      <c r="L197" t="s">
        <v>14260</v>
      </c>
      <c r="P197">
        <v>10.9</v>
      </c>
      <c r="Q197">
        <v>17.5</v>
      </c>
      <c r="R197">
        <v>8.5</v>
      </c>
      <c r="S197" t="b">
        <v>0</v>
      </c>
      <c r="T197" t="b">
        <v>0</v>
      </c>
      <c r="V197">
        <v>16600</v>
      </c>
      <c r="W197">
        <v>10800</v>
      </c>
      <c r="X197">
        <v>2.71</v>
      </c>
      <c r="Y197">
        <v>17100</v>
      </c>
      <c r="Z197">
        <v>2.48</v>
      </c>
    </row>
    <row r="198" spans="1:26">
      <c r="A198">
        <v>207826651</v>
      </c>
      <c r="B198" t="s">
        <v>12682</v>
      </c>
      <c r="C198" t="s">
        <v>3597</v>
      </c>
      <c r="D198" t="s">
        <v>1049</v>
      </c>
      <c r="E198" t="s">
        <v>3860</v>
      </c>
      <c r="F198" t="s">
        <v>3621</v>
      </c>
      <c r="G198">
        <v>207826651</v>
      </c>
      <c r="I198" t="s">
        <v>3622</v>
      </c>
      <c r="J198" t="s">
        <v>12707</v>
      </c>
      <c r="K198" t="s">
        <v>3624</v>
      </c>
      <c r="L198" t="s">
        <v>12708</v>
      </c>
      <c r="M198">
        <v>14.5</v>
      </c>
      <c r="N198">
        <v>28.2</v>
      </c>
      <c r="O198">
        <v>13.7</v>
      </c>
      <c r="P198">
        <v>15.3</v>
      </c>
      <c r="Q198">
        <v>26.3</v>
      </c>
      <c r="R198">
        <v>15.5</v>
      </c>
      <c r="S198" t="b">
        <v>0</v>
      </c>
      <c r="T198" t="b">
        <v>0</v>
      </c>
      <c r="U198" t="b">
        <v>1</v>
      </c>
      <c r="V198">
        <v>18000</v>
      </c>
      <c r="W198">
        <v>20200</v>
      </c>
      <c r="X198">
        <v>2.89</v>
      </c>
      <c r="Y198">
        <v>24485</v>
      </c>
      <c r="Z198">
        <v>1.98</v>
      </c>
    </row>
    <row r="199" spans="1:26">
      <c r="A199">
        <v>207614974</v>
      </c>
      <c r="B199" t="s">
        <v>12682</v>
      </c>
      <c r="C199" t="s">
        <v>3597</v>
      </c>
      <c r="D199" t="s">
        <v>1049</v>
      </c>
      <c r="E199" t="s">
        <v>3860</v>
      </c>
      <c r="F199" t="s">
        <v>3621</v>
      </c>
      <c r="G199">
        <v>207614974</v>
      </c>
      <c r="I199" t="s">
        <v>3622</v>
      </c>
      <c r="J199" t="s">
        <v>12705</v>
      </c>
      <c r="K199" t="s">
        <v>3624</v>
      </c>
      <c r="L199" t="s">
        <v>12706</v>
      </c>
      <c r="M199">
        <v>13.8</v>
      </c>
      <c r="N199">
        <v>30</v>
      </c>
      <c r="O199">
        <v>13.6</v>
      </c>
      <c r="P199">
        <v>14</v>
      </c>
      <c r="Q199">
        <v>25.3</v>
      </c>
      <c r="R199">
        <v>11.7</v>
      </c>
      <c r="S199" t="b">
        <v>0</v>
      </c>
      <c r="T199" t="b">
        <v>0</v>
      </c>
      <c r="U199" t="b">
        <v>1</v>
      </c>
      <c r="V199">
        <v>12000</v>
      </c>
      <c r="W199">
        <v>10400</v>
      </c>
      <c r="X199">
        <v>2.27</v>
      </c>
      <c r="Y199">
        <v>17087</v>
      </c>
      <c r="Z199">
        <v>2.21</v>
      </c>
    </row>
    <row r="200" spans="1:26">
      <c r="A200">
        <v>207614973</v>
      </c>
      <c r="B200" t="s">
        <v>12682</v>
      </c>
      <c r="C200" t="s">
        <v>3597</v>
      </c>
      <c r="D200" t="s">
        <v>1049</v>
      </c>
      <c r="E200" t="s">
        <v>3860</v>
      </c>
      <c r="F200" t="s">
        <v>3621</v>
      </c>
      <c r="G200">
        <v>207614973</v>
      </c>
      <c r="I200" t="s">
        <v>3622</v>
      </c>
      <c r="J200" t="s">
        <v>12703</v>
      </c>
      <c r="K200" t="s">
        <v>3624</v>
      </c>
      <c r="L200" t="s">
        <v>12704</v>
      </c>
      <c r="M200">
        <v>16</v>
      </c>
      <c r="N200">
        <v>40.5</v>
      </c>
      <c r="O200">
        <v>14.6</v>
      </c>
      <c r="P200">
        <v>16</v>
      </c>
      <c r="Q200">
        <v>27</v>
      </c>
      <c r="R200">
        <v>17.5</v>
      </c>
      <c r="S200" t="b">
        <v>0</v>
      </c>
      <c r="T200" t="b">
        <v>0</v>
      </c>
      <c r="U200" t="b">
        <v>1</v>
      </c>
      <c r="V200">
        <v>9000</v>
      </c>
      <c r="W200">
        <v>10400</v>
      </c>
      <c r="X200">
        <v>2.27</v>
      </c>
      <c r="Y200">
        <v>17087</v>
      </c>
      <c r="Z200">
        <v>2.21</v>
      </c>
    </row>
    <row r="201" spans="1:26">
      <c r="A201">
        <v>207826648</v>
      </c>
      <c r="B201" t="s">
        <v>12682</v>
      </c>
      <c r="C201" t="s">
        <v>3597</v>
      </c>
      <c r="D201" t="s">
        <v>1049</v>
      </c>
      <c r="E201" t="s">
        <v>3857</v>
      </c>
      <c r="F201" t="s">
        <v>3621</v>
      </c>
      <c r="G201">
        <v>207826648</v>
      </c>
      <c r="I201" t="s">
        <v>3622</v>
      </c>
      <c r="J201" t="s">
        <v>12707</v>
      </c>
      <c r="K201" t="s">
        <v>3624</v>
      </c>
      <c r="L201" t="s">
        <v>12708</v>
      </c>
      <c r="M201">
        <v>14.5</v>
      </c>
      <c r="N201">
        <v>28.2</v>
      </c>
      <c r="O201">
        <v>13.7</v>
      </c>
      <c r="P201">
        <v>15.3</v>
      </c>
      <c r="Q201">
        <v>26.3</v>
      </c>
      <c r="R201">
        <v>15.5</v>
      </c>
      <c r="S201" t="b">
        <v>0</v>
      </c>
      <c r="T201" t="b">
        <v>0</v>
      </c>
      <c r="U201" t="b">
        <v>1</v>
      </c>
      <c r="V201">
        <v>18000</v>
      </c>
      <c r="W201">
        <v>20200</v>
      </c>
      <c r="X201">
        <v>2.89</v>
      </c>
      <c r="Y201">
        <v>24485</v>
      </c>
      <c r="Z201">
        <v>1.98</v>
      </c>
    </row>
    <row r="202" spans="1:26">
      <c r="A202">
        <v>207614968</v>
      </c>
      <c r="B202" t="s">
        <v>12682</v>
      </c>
      <c r="C202" t="s">
        <v>3597</v>
      </c>
      <c r="D202" t="s">
        <v>1049</v>
      </c>
      <c r="E202" t="s">
        <v>3857</v>
      </c>
      <c r="F202" t="s">
        <v>3621</v>
      </c>
      <c r="G202">
        <v>207614968</v>
      </c>
      <c r="I202" t="s">
        <v>3622</v>
      </c>
      <c r="J202" t="s">
        <v>12705</v>
      </c>
      <c r="K202" t="s">
        <v>3624</v>
      </c>
      <c r="L202" t="s">
        <v>12706</v>
      </c>
      <c r="M202">
        <v>13.8</v>
      </c>
      <c r="N202">
        <v>30</v>
      </c>
      <c r="O202">
        <v>13.6</v>
      </c>
      <c r="P202">
        <v>14</v>
      </c>
      <c r="Q202">
        <v>25.3</v>
      </c>
      <c r="R202">
        <v>11.7</v>
      </c>
      <c r="S202" t="b">
        <v>0</v>
      </c>
      <c r="T202" t="b">
        <v>0</v>
      </c>
      <c r="U202" t="b">
        <v>1</v>
      </c>
      <c r="V202">
        <v>12000</v>
      </c>
      <c r="W202">
        <v>10400</v>
      </c>
      <c r="X202">
        <v>2.27</v>
      </c>
      <c r="Y202">
        <v>17087</v>
      </c>
      <c r="Z202">
        <v>2.21</v>
      </c>
    </row>
    <row r="203" spans="1:26">
      <c r="A203">
        <v>207614967</v>
      </c>
      <c r="B203" t="s">
        <v>12682</v>
      </c>
      <c r="C203" t="s">
        <v>3597</v>
      </c>
      <c r="D203" t="s">
        <v>1049</v>
      </c>
      <c r="E203" t="s">
        <v>3857</v>
      </c>
      <c r="F203" t="s">
        <v>3621</v>
      </c>
      <c r="G203">
        <v>207614967</v>
      </c>
      <c r="I203" t="s">
        <v>3622</v>
      </c>
      <c r="J203" t="s">
        <v>12703</v>
      </c>
      <c r="K203" t="s">
        <v>3624</v>
      </c>
      <c r="L203" t="s">
        <v>12704</v>
      </c>
      <c r="M203">
        <v>16</v>
      </c>
      <c r="N203">
        <v>40.5</v>
      </c>
      <c r="O203">
        <v>14.6</v>
      </c>
      <c r="P203">
        <v>16</v>
      </c>
      <c r="Q203">
        <v>27</v>
      </c>
      <c r="R203">
        <v>17.5</v>
      </c>
      <c r="S203" t="b">
        <v>0</v>
      </c>
      <c r="T203" t="b">
        <v>0</v>
      </c>
      <c r="U203" t="b">
        <v>1</v>
      </c>
      <c r="V203">
        <v>9000</v>
      </c>
      <c r="W203">
        <v>10400</v>
      </c>
      <c r="X203">
        <v>2.27</v>
      </c>
      <c r="Y203">
        <v>17087</v>
      </c>
      <c r="Z203">
        <v>2.21</v>
      </c>
    </row>
    <row r="204" spans="1:26">
      <c r="A204">
        <v>207826647</v>
      </c>
      <c r="B204" t="s">
        <v>12682</v>
      </c>
      <c r="C204" t="s">
        <v>3597</v>
      </c>
      <c r="D204" t="s">
        <v>1049</v>
      </c>
      <c r="E204" t="s">
        <v>3858</v>
      </c>
      <c r="F204" t="s">
        <v>3621</v>
      </c>
      <c r="G204">
        <v>207826647</v>
      </c>
      <c r="I204" t="s">
        <v>3622</v>
      </c>
      <c r="J204" t="s">
        <v>12707</v>
      </c>
      <c r="K204" t="s">
        <v>3624</v>
      </c>
      <c r="L204" t="s">
        <v>12708</v>
      </c>
      <c r="M204">
        <v>14.5</v>
      </c>
      <c r="N204">
        <v>28.2</v>
      </c>
      <c r="O204">
        <v>13.7</v>
      </c>
      <c r="P204">
        <v>15.3</v>
      </c>
      <c r="Q204">
        <v>26.3</v>
      </c>
      <c r="R204">
        <v>15.5</v>
      </c>
      <c r="S204" t="b">
        <v>0</v>
      </c>
      <c r="T204" t="b">
        <v>0</v>
      </c>
      <c r="U204" t="b">
        <v>1</v>
      </c>
      <c r="V204">
        <v>18000</v>
      </c>
      <c r="W204">
        <v>20200</v>
      </c>
      <c r="X204">
        <v>2.89</v>
      </c>
      <c r="Y204">
        <v>24485</v>
      </c>
      <c r="Z204">
        <v>1.98</v>
      </c>
    </row>
    <row r="205" spans="1:26">
      <c r="A205">
        <v>207614966</v>
      </c>
      <c r="B205" t="s">
        <v>12682</v>
      </c>
      <c r="C205" t="s">
        <v>3597</v>
      </c>
      <c r="D205" t="s">
        <v>1049</v>
      </c>
      <c r="E205" t="s">
        <v>3858</v>
      </c>
      <c r="F205" t="s">
        <v>3621</v>
      </c>
      <c r="G205">
        <v>207614966</v>
      </c>
      <c r="I205" t="s">
        <v>3622</v>
      </c>
      <c r="J205" t="s">
        <v>12705</v>
      </c>
      <c r="K205" t="s">
        <v>3624</v>
      </c>
      <c r="L205" t="s">
        <v>12706</v>
      </c>
      <c r="M205">
        <v>13.8</v>
      </c>
      <c r="N205">
        <v>30</v>
      </c>
      <c r="O205">
        <v>13.6</v>
      </c>
      <c r="P205">
        <v>14</v>
      </c>
      <c r="Q205">
        <v>25.3</v>
      </c>
      <c r="R205">
        <v>11.7</v>
      </c>
      <c r="S205" t="b">
        <v>0</v>
      </c>
      <c r="T205" t="b">
        <v>0</v>
      </c>
      <c r="U205" t="b">
        <v>1</v>
      </c>
      <c r="V205">
        <v>12000</v>
      </c>
      <c r="W205">
        <v>10400</v>
      </c>
      <c r="X205">
        <v>2.27</v>
      </c>
      <c r="Y205">
        <v>17087</v>
      </c>
      <c r="Z205">
        <v>2.21</v>
      </c>
    </row>
    <row r="206" spans="1:26">
      <c r="A206">
        <v>207614965</v>
      </c>
      <c r="B206" t="s">
        <v>12682</v>
      </c>
      <c r="C206" t="s">
        <v>3597</v>
      </c>
      <c r="D206" t="s">
        <v>1049</v>
      </c>
      <c r="E206" t="s">
        <v>3858</v>
      </c>
      <c r="F206" t="s">
        <v>3621</v>
      </c>
      <c r="G206">
        <v>207614965</v>
      </c>
      <c r="I206" t="s">
        <v>3622</v>
      </c>
      <c r="J206" t="s">
        <v>12703</v>
      </c>
      <c r="K206" t="s">
        <v>3624</v>
      </c>
      <c r="L206" t="s">
        <v>12704</v>
      </c>
      <c r="M206">
        <v>16</v>
      </c>
      <c r="N206">
        <v>40.5</v>
      </c>
      <c r="O206">
        <v>14.6</v>
      </c>
      <c r="P206">
        <v>16</v>
      </c>
      <c r="Q206">
        <v>27</v>
      </c>
      <c r="R206">
        <v>17.5</v>
      </c>
      <c r="S206" t="b">
        <v>0</v>
      </c>
      <c r="T206" t="b">
        <v>0</v>
      </c>
      <c r="U206" t="b">
        <v>1</v>
      </c>
      <c r="V206">
        <v>9000</v>
      </c>
      <c r="W206">
        <v>10400</v>
      </c>
      <c r="X206">
        <v>2.27</v>
      </c>
      <c r="Y206">
        <v>17087</v>
      </c>
      <c r="Z206">
        <v>2.21</v>
      </c>
    </row>
    <row r="207" spans="1:26">
      <c r="A207">
        <v>207826646</v>
      </c>
      <c r="B207" t="s">
        <v>12682</v>
      </c>
      <c r="C207" t="s">
        <v>3597</v>
      </c>
      <c r="D207" t="s">
        <v>1049</v>
      </c>
      <c r="E207" t="s">
        <v>12709</v>
      </c>
      <c r="F207" t="s">
        <v>3621</v>
      </c>
      <c r="G207">
        <v>207826646</v>
      </c>
      <c r="I207" t="s">
        <v>3622</v>
      </c>
      <c r="J207" t="s">
        <v>12707</v>
      </c>
      <c r="K207" t="s">
        <v>3624</v>
      </c>
      <c r="L207" t="s">
        <v>12708</v>
      </c>
      <c r="M207">
        <v>14.5</v>
      </c>
      <c r="N207">
        <v>28.2</v>
      </c>
      <c r="O207">
        <v>13.7</v>
      </c>
      <c r="P207">
        <v>15.3</v>
      </c>
      <c r="Q207">
        <v>26.3</v>
      </c>
      <c r="R207">
        <v>15.5</v>
      </c>
      <c r="S207" t="b">
        <v>0</v>
      </c>
      <c r="T207" t="b">
        <v>0</v>
      </c>
      <c r="U207" t="b">
        <v>1</v>
      </c>
      <c r="V207">
        <v>18000</v>
      </c>
      <c r="W207">
        <v>20200</v>
      </c>
      <c r="X207">
        <v>2.89</v>
      </c>
      <c r="Y207">
        <v>24485</v>
      </c>
      <c r="Z207">
        <v>1.98</v>
      </c>
    </row>
    <row r="208" spans="1:26">
      <c r="A208">
        <v>207614964</v>
      </c>
      <c r="B208" t="s">
        <v>12682</v>
      </c>
      <c r="C208" t="s">
        <v>3597</v>
      </c>
      <c r="D208" t="s">
        <v>1049</v>
      </c>
      <c r="E208" t="s">
        <v>12709</v>
      </c>
      <c r="F208" t="s">
        <v>3621</v>
      </c>
      <c r="G208">
        <v>207614964</v>
      </c>
      <c r="I208" t="s">
        <v>3622</v>
      </c>
      <c r="J208" t="s">
        <v>12705</v>
      </c>
      <c r="K208" t="s">
        <v>3624</v>
      </c>
      <c r="L208" t="s">
        <v>12706</v>
      </c>
      <c r="M208">
        <v>13.8</v>
      </c>
      <c r="N208">
        <v>30</v>
      </c>
      <c r="O208">
        <v>13.6</v>
      </c>
      <c r="P208">
        <v>14</v>
      </c>
      <c r="Q208">
        <v>25.3</v>
      </c>
      <c r="R208">
        <v>11.7</v>
      </c>
      <c r="S208" t="b">
        <v>0</v>
      </c>
      <c r="T208" t="b">
        <v>0</v>
      </c>
      <c r="U208" t="b">
        <v>1</v>
      </c>
      <c r="V208">
        <v>12000</v>
      </c>
      <c r="W208">
        <v>10400</v>
      </c>
      <c r="X208">
        <v>2.27</v>
      </c>
      <c r="Y208">
        <v>17087</v>
      </c>
      <c r="Z208">
        <v>2.21</v>
      </c>
    </row>
    <row r="209" spans="1:26">
      <c r="A209">
        <v>207614963</v>
      </c>
      <c r="B209" t="s">
        <v>12682</v>
      </c>
      <c r="C209" t="s">
        <v>3597</v>
      </c>
      <c r="D209" t="s">
        <v>1049</v>
      </c>
      <c r="E209" t="s">
        <v>12709</v>
      </c>
      <c r="F209" t="s">
        <v>3621</v>
      </c>
      <c r="G209">
        <v>207614963</v>
      </c>
      <c r="I209" t="s">
        <v>3622</v>
      </c>
      <c r="J209" t="s">
        <v>12703</v>
      </c>
      <c r="K209" t="s">
        <v>3624</v>
      </c>
      <c r="L209" t="s">
        <v>12704</v>
      </c>
      <c r="M209">
        <v>16</v>
      </c>
      <c r="N209">
        <v>40.5</v>
      </c>
      <c r="O209">
        <v>14.6</v>
      </c>
      <c r="P209">
        <v>16</v>
      </c>
      <c r="Q209">
        <v>27</v>
      </c>
      <c r="R209">
        <v>17.5</v>
      </c>
      <c r="S209" t="b">
        <v>0</v>
      </c>
      <c r="T209" t="b">
        <v>0</v>
      </c>
      <c r="U209" t="b">
        <v>1</v>
      </c>
      <c r="V209">
        <v>9000</v>
      </c>
      <c r="W209">
        <v>10400</v>
      </c>
      <c r="X209">
        <v>2.27</v>
      </c>
      <c r="Y209">
        <v>17087</v>
      </c>
      <c r="Z209">
        <v>2.21</v>
      </c>
    </row>
    <row r="210" spans="1:26">
      <c r="A210">
        <v>207826645</v>
      </c>
      <c r="B210" t="s">
        <v>12682</v>
      </c>
      <c r="C210" t="s">
        <v>3597</v>
      </c>
      <c r="D210" t="s">
        <v>1049</v>
      </c>
      <c r="E210" t="s">
        <v>3856</v>
      </c>
      <c r="F210" t="s">
        <v>3621</v>
      </c>
      <c r="G210">
        <v>207826645</v>
      </c>
      <c r="I210" t="s">
        <v>3622</v>
      </c>
      <c r="J210" t="s">
        <v>12707</v>
      </c>
      <c r="K210" t="s">
        <v>3624</v>
      </c>
      <c r="L210" t="s">
        <v>12708</v>
      </c>
      <c r="M210">
        <v>14.5</v>
      </c>
      <c r="N210">
        <v>28.2</v>
      </c>
      <c r="O210">
        <v>13.7</v>
      </c>
      <c r="P210">
        <v>15.3</v>
      </c>
      <c r="Q210">
        <v>26.3</v>
      </c>
      <c r="R210">
        <v>15.5</v>
      </c>
      <c r="S210" t="b">
        <v>0</v>
      </c>
      <c r="T210" t="b">
        <v>0</v>
      </c>
      <c r="U210" t="b">
        <v>1</v>
      </c>
      <c r="V210">
        <v>18000</v>
      </c>
      <c r="W210">
        <v>20200</v>
      </c>
      <c r="X210">
        <v>2.89</v>
      </c>
      <c r="Y210">
        <v>24485</v>
      </c>
      <c r="Z210">
        <v>1.98</v>
      </c>
    </row>
    <row r="211" spans="1:26">
      <c r="A211">
        <v>207614962</v>
      </c>
      <c r="B211" t="s">
        <v>12682</v>
      </c>
      <c r="C211" t="s">
        <v>3597</v>
      </c>
      <c r="D211" t="s">
        <v>1049</v>
      </c>
      <c r="E211" t="s">
        <v>3856</v>
      </c>
      <c r="F211" t="s">
        <v>3621</v>
      </c>
      <c r="G211">
        <v>207614962</v>
      </c>
      <c r="I211" t="s">
        <v>3622</v>
      </c>
      <c r="J211" t="s">
        <v>12705</v>
      </c>
      <c r="K211" t="s">
        <v>3624</v>
      </c>
      <c r="L211" t="s">
        <v>12706</v>
      </c>
      <c r="M211">
        <v>13.8</v>
      </c>
      <c r="N211">
        <v>30</v>
      </c>
      <c r="O211">
        <v>13.6</v>
      </c>
      <c r="P211">
        <v>14</v>
      </c>
      <c r="Q211">
        <v>25.3</v>
      </c>
      <c r="R211">
        <v>11.7</v>
      </c>
      <c r="S211" t="b">
        <v>0</v>
      </c>
      <c r="T211" t="b">
        <v>0</v>
      </c>
      <c r="U211" t="b">
        <v>1</v>
      </c>
      <c r="V211">
        <v>12000</v>
      </c>
      <c r="W211">
        <v>10400</v>
      </c>
      <c r="X211">
        <v>2.27</v>
      </c>
      <c r="Y211">
        <v>17087</v>
      </c>
      <c r="Z211">
        <v>2.21</v>
      </c>
    </row>
    <row r="212" spans="1:26">
      <c r="A212">
        <v>207614961</v>
      </c>
      <c r="B212" t="s">
        <v>12682</v>
      </c>
      <c r="C212" t="s">
        <v>3597</v>
      </c>
      <c r="D212" t="s">
        <v>1049</v>
      </c>
      <c r="E212" t="s">
        <v>3856</v>
      </c>
      <c r="F212" t="s">
        <v>3621</v>
      </c>
      <c r="G212">
        <v>207614961</v>
      </c>
      <c r="I212" t="s">
        <v>3622</v>
      </c>
      <c r="J212" t="s">
        <v>12703</v>
      </c>
      <c r="K212" t="s">
        <v>3624</v>
      </c>
      <c r="L212" t="s">
        <v>12704</v>
      </c>
      <c r="M212">
        <v>16</v>
      </c>
      <c r="N212">
        <v>40.5</v>
      </c>
      <c r="O212">
        <v>14.6</v>
      </c>
      <c r="P212">
        <v>16</v>
      </c>
      <c r="Q212">
        <v>27</v>
      </c>
      <c r="R212">
        <v>17.5</v>
      </c>
      <c r="S212" t="b">
        <v>0</v>
      </c>
      <c r="T212" t="b">
        <v>0</v>
      </c>
      <c r="U212" t="b">
        <v>1</v>
      </c>
      <c r="V212">
        <v>9000</v>
      </c>
      <c r="W212">
        <v>10400</v>
      </c>
      <c r="X212">
        <v>2.27</v>
      </c>
      <c r="Y212">
        <v>17087</v>
      </c>
      <c r="Z212">
        <v>2.21</v>
      </c>
    </row>
    <row r="213" spans="1:26">
      <c r="A213">
        <v>207826644</v>
      </c>
      <c r="B213" t="s">
        <v>12682</v>
      </c>
      <c r="C213" t="s">
        <v>3597</v>
      </c>
      <c r="D213" t="s">
        <v>1049</v>
      </c>
      <c r="E213" t="s">
        <v>3854</v>
      </c>
      <c r="F213" t="s">
        <v>3621</v>
      </c>
      <c r="G213">
        <v>207826644</v>
      </c>
      <c r="I213" t="s">
        <v>3622</v>
      </c>
      <c r="J213" t="s">
        <v>12707</v>
      </c>
      <c r="K213" t="s">
        <v>3624</v>
      </c>
      <c r="L213" t="s">
        <v>12708</v>
      </c>
      <c r="M213">
        <v>14.5</v>
      </c>
      <c r="N213">
        <v>28.2</v>
      </c>
      <c r="O213">
        <v>13.7</v>
      </c>
      <c r="P213">
        <v>15.3</v>
      </c>
      <c r="Q213">
        <v>26.3</v>
      </c>
      <c r="R213">
        <v>15.5</v>
      </c>
      <c r="S213" t="b">
        <v>0</v>
      </c>
      <c r="T213" t="b">
        <v>0</v>
      </c>
      <c r="U213" t="b">
        <v>1</v>
      </c>
      <c r="V213">
        <v>18000</v>
      </c>
      <c r="W213">
        <v>20200</v>
      </c>
      <c r="X213">
        <v>2.89</v>
      </c>
      <c r="Y213">
        <v>24485</v>
      </c>
      <c r="Z213">
        <v>1.98</v>
      </c>
    </row>
    <row r="214" spans="1:26">
      <c r="A214">
        <v>207614960</v>
      </c>
      <c r="B214" t="s">
        <v>12682</v>
      </c>
      <c r="C214" t="s">
        <v>3597</v>
      </c>
      <c r="D214" t="s">
        <v>1049</v>
      </c>
      <c r="E214" t="s">
        <v>3854</v>
      </c>
      <c r="F214" t="s">
        <v>3621</v>
      </c>
      <c r="G214">
        <v>207614960</v>
      </c>
      <c r="I214" t="s">
        <v>3622</v>
      </c>
      <c r="J214" t="s">
        <v>12705</v>
      </c>
      <c r="K214" t="s">
        <v>3624</v>
      </c>
      <c r="L214" t="s">
        <v>12706</v>
      </c>
      <c r="M214">
        <v>13.8</v>
      </c>
      <c r="N214">
        <v>30</v>
      </c>
      <c r="O214">
        <v>13.6</v>
      </c>
      <c r="P214">
        <v>14</v>
      </c>
      <c r="Q214">
        <v>25.3</v>
      </c>
      <c r="R214">
        <v>11.7</v>
      </c>
      <c r="S214" t="b">
        <v>0</v>
      </c>
      <c r="T214" t="b">
        <v>0</v>
      </c>
      <c r="U214" t="b">
        <v>1</v>
      </c>
      <c r="V214">
        <v>12000</v>
      </c>
      <c r="W214">
        <v>10400</v>
      </c>
      <c r="X214">
        <v>2.27</v>
      </c>
      <c r="Y214">
        <v>17087</v>
      </c>
      <c r="Z214">
        <v>2.21</v>
      </c>
    </row>
    <row r="215" spans="1:26">
      <c r="A215">
        <v>207614959</v>
      </c>
      <c r="B215" t="s">
        <v>12682</v>
      </c>
      <c r="C215" t="s">
        <v>3597</v>
      </c>
      <c r="D215" t="s">
        <v>1049</v>
      </c>
      <c r="E215" t="s">
        <v>3854</v>
      </c>
      <c r="F215" t="s">
        <v>3621</v>
      </c>
      <c r="G215">
        <v>207614959</v>
      </c>
      <c r="I215" t="s">
        <v>3622</v>
      </c>
      <c r="J215" t="s">
        <v>12703</v>
      </c>
      <c r="K215" t="s">
        <v>3624</v>
      </c>
      <c r="L215" t="s">
        <v>12704</v>
      </c>
      <c r="M215">
        <v>16</v>
      </c>
      <c r="N215">
        <v>40.5</v>
      </c>
      <c r="O215">
        <v>14.6</v>
      </c>
      <c r="P215">
        <v>16</v>
      </c>
      <c r="Q215">
        <v>27</v>
      </c>
      <c r="R215">
        <v>17.5</v>
      </c>
      <c r="S215" t="b">
        <v>0</v>
      </c>
      <c r="T215" t="b">
        <v>0</v>
      </c>
      <c r="U215" t="b">
        <v>1</v>
      </c>
      <c r="V215">
        <v>9000</v>
      </c>
      <c r="W215">
        <v>10400</v>
      </c>
      <c r="X215">
        <v>2.27</v>
      </c>
      <c r="Y215">
        <v>17087</v>
      </c>
      <c r="Z215">
        <v>2.21</v>
      </c>
    </row>
    <row r="216" spans="1:26">
      <c r="A216">
        <v>207826653</v>
      </c>
      <c r="B216" t="s">
        <v>12682</v>
      </c>
      <c r="C216" t="s">
        <v>3597</v>
      </c>
      <c r="D216" t="s">
        <v>1049</v>
      </c>
      <c r="E216" t="s">
        <v>3862</v>
      </c>
      <c r="F216" t="s">
        <v>3621</v>
      </c>
      <c r="G216">
        <v>207826653</v>
      </c>
      <c r="I216" t="s">
        <v>3622</v>
      </c>
      <c r="J216" t="s">
        <v>12707</v>
      </c>
      <c r="K216" t="s">
        <v>3624</v>
      </c>
      <c r="L216" t="s">
        <v>12708</v>
      </c>
      <c r="M216">
        <v>14.5</v>
      </c>
      <c r="N216">
        <v>28.2</v>
      </c>
      <c r="O216">
        <v>13.7</v>
      </c>
      <c r="P216">
        <v>15.3</v>
      </c>
      <c r="Q216">
        <v>26.3</v>
      </c>
      <c r="R216">
        <v>15.5</v>
      </c>
      <c r="S216" t="b">
        <v>0</v>
      </c>
      <c r="T216" t="b">
        <v>0</v>
      </c>
      <c r="U216" t="b">
        <v>1</v>
      </c>
      <c r="V216">
        <v>18000</v>
      </c>
      <c r="W216">
        <v>20200</v>
      </c>
      <c r="X216">
        <v>2.89</v>
      </c>
      <c r="Y216">
        <v>24485</v>
      </c>
      <c r="Z216">
        <v>1.98</v>
      </c>
    </row>
    <row r="217" spans="1:26">
      <c r="A217">
        <v>207614978</v>
      </c>
      <c r="B217" t="s">
        <v>12682</v>
      </c>
      <c r="C217" t="s">
        <v>3597</v>
      </c>
      <c r="D217" t="s">
        <v>1049</v>
      </c>
      <c r="E217" t="s">
        <v>3862</v>
      </c>
      <c r="F217" t="s">
        <v>3621</v>
      </c>
      <c r="G217">
        <v>207614978</v>
      </c>
      <c r="I217" t="s">
        <v>3622</v>
      </c>
      <c r="J217" t="s">
        <v>12705</v>
      </c>
      <c r="K217" t="s">
        <v>3624</v>
      </c>
      <c r="L217" t="s">
        <v>12706</v>
      </c>
      <c r="M217">
        <v>13.8</v>
      </c>
      <c r="N217">
        <v>30</v>
      </c>
      <c r="O217">
        <v>13.6</v>
      </c>
      <c r="P217">
        <v>14</v>
      </c>
      <c r="Q217">
        <v>25.3</v>
      </c>
      <c r="R217">
        <v>11.7</v>
      </c>
      <c r="S217" t="b">
        <v>0</v>
      </c>
      <c r="T217" t="b">
        <v>0</v>
      </c>
      <c r="U217" t="b">
        <v>1</v>
      </c>
      <c r="V217">
        <v>12000</v>
      </c>
      <c r="W217">
        <v>10400</v>
      </c>
      <c r="X217">
        <v>2.27</v>
      </c>
      <c r="Y217">
        <v>17087</v>
      </c>
      <c r="Z217">
        <v>2.21</v>
      </c>
    </row>
    <row r="218" spans="1:26">
      <c r="A218">
        <v>207614977</v>
      </c>
      <c r="B218" t="s">
        <v>12682</v>
      </c>
      <c r="C218" t="s">
        <v>3597</v>
      </c>
      <c r="D218" t="s">
        <v>1049</v>
      </c>
      <c r="E218" t="s">
        <v>3862</v>
      </c>
      <c r="F218" t="s">
        <v>3621</v>
      </c>
      <c r="G218">
        <v>207614977</v>
      </c>
      <c r="I218" t="s">
        <v>3622</v>
      </c>
      <c r="J218" t="s">
        <v>12703</v>
      </c>
      <c r="K218" t="s">
        <v>3624</v>
      </c>
      <c r="L218" t="s">
        <v>12704</v>
      </c>
      <c r="M218">
        <v>16</v>
      </c>
      <c r="N218">
        <v>40.5</v>
      </c>
      <c r="O218">
        <v>14.6</v>
      </c>
      <c r="P218">
        <v>16</v>
      </c>
      <c r="Q218">
        <v>27</v>
      </c>
      <c r="R218">
        <v>17.5</v>
      </c>
      <c r="S218" t="b">
        <v>0</v>
      </c>
      <c r="T218" t="b">
        <v>0</v>
      </c>
      <c r="U218" t="b">
        <v>1</v>
      </c>
      <c r="V218">
        <v>9000</v>
      </c>
      <c r="W218">
        <v>10400</v>
      </c>
      <c r="X218">
        <v>2.27</v>
      </c>
      <c r="Y218">
        <v>17087</v>
      </c>
      <c r="Z218">
        <v>2.21</v>
      </c>
    </row>
    <row r="219" spans="1:26">
      <c r="A219">
        <v>207826655</v>
      </c>
      <c r="B219" t="s">
        <v>12682</v>
      </c>
      <c r="C219" t="s">
        <v>3597</v>
      </c>
      <c r="D219" t="s">
        <v>1049</v>
      </c>
      <c r="E219" t="s">
        <v>12702</v>
      </c>
      <c r="F219" t="s">
        <v>3621</v>
      </c>
      <c r="G219">
        <v>207826655</v>
      </c>
      <c r="I219" t="s">
        <v>3622</v>
      </c>
      <c r="J219" t="s">
        <v>12692</v>
      </c>
      <c r="K219" t="s">
        <v>3624</v>
      </c>
      <c r="L219" t="s">
        <v>12701</v>
      </c>
      <c r="M219">
        <v>14.5</v>
      </c>
      <c r="N219">
        <v>28.2</v>
      </c>
      <c r="O219">
        <v>13.7</v>
      </c>
      <c r="P219">
        <v>15.3</v>
      </c>
      <c r="Q219">
        <v>26.3</v>
      </c>
      <c r="R219">
        <v>15.5</v>
      </c>
      <c r="S219" t="b">
        <v>0</v>
      </c>
      <c r="T219" t="b">
        <v>0</v>
      </c>
      <c r="U219" t="b">
        <v>1</v>
      </c>
      <c r="V219">
        <v>18000</v>
      </c>
      <c r="W219">
        <v>20200</v>
      </c>
      <c r="X219">
        <v>2.89</v>
      </c>
      <c r="Y219">
        <v>24485</v>
      </c>
      <c r="Z219">
        <v>1.98</v>
      </c>
    </row>
    <row r="220" spans="1:26">
      <c r="A220">
        <v>207614956</v>
      </c>
      <c r="B220" t="s">
        <v>12682</v>
      </c>
      <c r="C220" t="s">
        <v>3597</v>
      </c>
      <c r="D220" t="s">
        <v>1049</v>
      </c>
      <c r="E220" t="s">
        <v>12702</v>
      </c>
      <c r="F220" t="s">
        <v>3621</v>
      </c>
      <c r="G220">
        <v>207614956</v>
      </c>
      <c r="I220" t="s">
        <v>3622</v>
      </c>
      <c r="J220" t="s">
        <v>12690</v>
      </c>
      <c r="K220" t="s">
        <v>3624</v>
      </c>
      <c r="L220" t="s">
        <v>12700</v>
      </c>
      <c r="M220">
        <v>13.8</v>
      </c>
      <c r="N220">
        <v>32</v>
      </c>
      <c r="O220">
        <v>14</v>
      </c>
      <c r="P220">
        <v>14</v>
      </c>
      <c r="Q220">
        <v>27</v>
      </c>
      <c r="R220">
        <v>12</v>
      </c>
      <c r="S220" t="b">
        <v>0</v>
      </c>
      <c r="T220" t="b">
        <v>0</v>
      </c>
      <c r="U220" t="b">
        <v>1</v>
      </c>
      <c r="V220">
        <v>12000</v>
      </c>
      <c r="W220">
        <v>10400</v>
      </c>
      <c r="X220">
        <v>2.27</v>
      </c>
      <c r="Y220">
        <v>17087</v>
      </c>
      <c r="Z220">
        <v>2.21</v>
      </c>
    </row>
    <row r="221" spans="1:26">
      <c r="A221">
        <v>207614955</v>
      </c>
      <c r="B221" t="s">
        <v>12682</v>
      </c>
      <c r="C221" t="s">
        <v>3597</v>
      </c>
      <c r="D221" t="s">
        <v>1049</v>
      </c>
      <c r="E221" t="s">
        <v>12702</v>
      </c>
      <c r="F221" t="s">
        <v>3621</v>
      </c>
      <c r="G221">
        <v>207614955</v>
      </c>
      <c r="I221" t="s">
        <v>3622</v>
      </c>
      <c r="J221" t="s">
        <v>12688</v>
      </c>
      <c r="K221" t="s">
        <v>3624</v>
      </c>
      <c r="L221" t="s">
        <v>12699</v>
      </c>
      <c r="M221">
        <v>16</v>
      </c>
      <c r="N221">
        <v>42.5</v>
      </c>
      <c r="O221">
        <v>15</v>
      </c>
      <c r="P221">
        <v>16</v>
      </c>
      <c r="Q221">
        <v>28.5</v>
      </c>
      <c r="R221">
        <v>18</v>
      </c>
      <c r="S221" t="b">
        <v>0</v>
      </c>
      <c r="T221" t="b">
        <v>0</v>
      </c>
      <c r="U221" t="b">
        <v>1</v>
      </c>
      <c r="V221">
        <v>9000</v>
      </c>
      <c r="W221">
        <v>10400</v>
      </c>
      <c r="X221">
        <v>2.27</v>
      </c>
      <c r="Y221">
        <v>17087</v>
      </c>
      <c r="Z221">
        <v>2.21</v>
      </c>
    </row>
    <row r="222" spans="1:26">
      <c r="A222">
        <v>207683310</v>
      </c>
      <c r="B222" t="s">
        <v>12682</v>
      </c>
      <c r="C222" t="s">
        <v>3597</v>
      </c>
      <c r="D222" t="s">
        <v>1049</v>
      </c>
      <c r="E222" t="s">
        <v>12702</v>
      </c>
      <c r="F222" t="s">
        <v>3849</v>
      </c>
      <c r="G222">
        <v>207683310</v>
      </c>
      <c r="I222" t="s">
        <v>3622</v>
      </c>
      <c r="J222" t="s">
        <v>12686</v>
      </c>
      <c r="K222" t="s">
        <v>3624</v>
      </c>
      <c r="L222" t="s">
        <v>12698</v>
      </c>
      <c r="M222">
        <v>9.5</v>
      </c>
      <c r="N222">
        <v>17.8</v>
      </c>
      <c r="O222">
        <v>11.5</v>
      </c>
      <c r="P222">
        <v>9.5</v>
      </c>
      <c r="Q222">
        <v>18.5</v>
      </c>
      <c r="R222">
        <v>9.8000000000000007</v>
      </c>
      <c r="S222" t="b">
        <v>0</v>
      </c>
      <c r="T222" t="b">
        <v>0</v>
      </c>
      <c r="U222" t="b">
        <v>1</v>
      </c>
      <c r="V222">
        <v>48000</v>
      </c>
      <c r="W222">
        <v>30000</v>
      </c>
      <c r="X222">
        <v>2.34</v>
      </c>
      <c r="Y222">
        <v>39000</v>
      </c>
      <c r="Z222">
        <v>2.0499999999999998</v>
      </c>
    </row>
    <row r="223" spans="1:26">
      <c r="A223">
        <v>207683313</v>
      </c>
      <c r="B223" t="s">
        <v>12682</v>
      </c>
      <c r="C223" t="s">
        <v>3597</v>
      </c>
      <c r="D223" t="s">
        <v>1049</v>
      </c>
      <c r="E223" t="s">
        <v>12702</v>
      </c>
      <c r="F223" t="s">
        <v>3849</v>
      </c>
      <c r="G223">
        <v>207683313</v>
      </c>
      <c r="I223" t="s">
        <v>3622</v>
      </c>
      <c r="J223" t="s">
        <v>4904</v>
      </c>
      <c r="K223" t="s">
        <v>3624</v>
      </c>
      <c r="L223" t="s">
        <v>12685</v>
      </c>
      <c r="M223">
        <v>11</v>
      </c>
      <c r="N223">
        <v>20.2</v>
      </c>
      <c r="O223">
        <v>11.6</v>
      </c>
      <c r="P223">
        <v>11</v>
      </c>
      <c r="Q223">
        <v>20.5</v>
      </c>
      <c r="R223">
        <v>11.5</v>
      </c>
      <c r="S223" t="b">
        <v>0</v>
      </c>
      <c r="T223" t="b">
        <v>0</v>
      </c>
      <c r="U223" t="b">
        <v>1</v>
      </c>
      <c r="V223">
        <v>24000</v>
      </c>
      <c r="W223">
        <v>21000</v>
      </c>
      <c r="X223">
        <v>2.64</v>
      </c>
      <c r="Y223">
        <v>24000</v>
      </c>
      <c r="Z223">
        <v>2.17</v>
      </c>
    </row>
    <row r="224" spans="1:26">
      <c r="A224">
        <v>207826654</v>
      </c>
      <c r="B224" t="s">
        <v>12682</v>
      </c>
      <c r="C224" t="s">
        <v>3597</v>
      </c>
      <c r="D224" t="s">
        <v>1049</v>
      </c>
      <c r="E224" t="s">
        <v>12697</v>
      </c>
      <c r="F224" t="s">
        <v>3621</v>
      </c>
      <c r="G224">
        <v>207826654</v>
      </c>
      <c r="I224" t="s">
        <v>3622</v>
      </c>
      <c r="J224" t="s">
        <v>12692</v>
      </c>
      <c r="K224" t="s">
        <v>3624</v>
      </c>
      <c r="L224" t="s">
        <v>12701</v>
      </c>
      <c r="M224">
        <v>14.5</v>
      </c>
      <c r="N224">
        <v>28.2</v>
      </c>
      <c r="O224">
        <v>13.7</v>
      </c>
      <c r="P224">
        <v>15.3</v>
      </c>
      <c r="Q224">
        <v>26.3</v>
      </c>
      <c r="R224">
        <v>15.5</v>
      </c>
      <c r="S224" t="b">
        <v>0</v>
      </c>
      <c r="T224" t="b">
        <v>0</v>
      </c>
      <c r="U224" t="b">
        <v>1</v>
      </c>
      <c r="V224">
        <v>18000</v>
      </c>
      <c r="W224">
        <v>20200</v>
      </c>
      <c r="X224">
        <v>2.89</v>
      </c>
      <c r="Y224">
        <v>24485</v>
      </c>
      <c r="Z224">
        <v>1.98</v>
      </c>
    </row>
    <row r="225" spans="1:26">
      <c r="A225">
        <v>207614954</v>
      </c>
      <c r="B225" t="s">
        <v>12682</v>
      </c>
      <c r="C225" t="s">
        <v>3597</v>
      </c>
      <c r="D225" t="s">
        <v>1049</v>
      </c>
      <c r="E225" t="s">
        <v>12697</v>
      </c>
      <c r="F225" t="s">
        <v>3621</v>
      </c>
      <c r="G225">
        <v>207614954</v>
      </c>
      <c r="I225" t="s">
        <v>3622</v>
      </c>
      <c r="J225" t="s">
        <v>12690</v>
      </c>
      <c r="K225" t="s">
        <v>3624</v>
      </c>
      <c r="L225" t="s">
        <v>12700</v>
      </c>
      <c r="M225">
        <v>13.8</v>
      </c>
      <c r="N225">
        <v>32</v>
      </c>
      <c r="O225">
        <v>14</v>
      </c>
      <c r="P225">
        <v>14</v>
      </c>
      <c r="Q225">
        <v>27</v>
      </c>
      <c r="R225">
        <v>12</v>
      </c>
      <c r="S225" t="b">
        <v>0</v>
      </c>
      <c r="T225" t="b">
        <v>0</v>
      </c>
      <c r="U225" t="b">
        <v>1</v>
      </c>
      <c r="V225">
        <v>12000</v>
      </c>
      <c r="W225">
        <v>10400</v>
      </c>
      <c r="X225">
        <v>2.27</v>
      </c>
      <c r="Y225">
        <v>17087</v>
      </c>
      <c r="Z225">
        <v>2.21</v>
      </c>
    </row>
    <row r="226" spans="1:26">
      <c r="A226">
        <v>207614953</v>
      </c>
      <c r="B226" t="s">
        <v>12682</v>
      </c>
      <c r="C226" t="s">
        <v>3597</v>
      </c>
      <c r="D226" t="s">
        <v>1049</v>
      </c>
      <c r="E226" t="s">
        <v>12697</v>
      </c>
      <c r="F226" t="s">
        <v>3621</v>
      </c>
      <c r="G226">
        <v>207614953</v>
      </c>
      <c r="I226" t="s">
        <v>3622</v>
      </c>
      <c r="J226" t="s">
        <v>12688</v>
      </c>
      <c r="K226" t="s">
        <v>3624</v>
      </c>
      <c r="L226" t="s">
        <v>12699</v>
      </c>
      <c r="M226">
        <v>16</v>
      </c>
      <c r="N226">
        <v>42.5</v>
      </c>
      <c r="O226">
        <v>15</v>
      </c>
      <c r="P226">
        <v>16</v>
      </c>
      <c r="Q226">
        <v>28.5</v>
      </c>
      <c r="R226">
        <v>18</v>
      </c>
      <c r="S226" t="b">
        <v>0</v>
      </c>
      <c r="T226" t="b">
        <v>0</v>
      </c>
      <c r="U226" t="b">
        <v>1</v>
      </c>
      <c r="V226">
        <v>9000</v>
      </c>
      <c r="W226">
        <v>10400</v>
      </c>
      <c r="X226">
        <v>2.27</v>
      </c>
      <c r="Y226">
        <v>17087</v>
      </c>
      <c r="Z226">
        <v>2.21</v>
      </c>
    </row>
    <row r="227" spans="1:26">
      <c r="A227">
        <v>207683303</v>
      </c>
      <c r="B227" t="s">
        <v>12682</v>
      </c>
      <c r="C227" t="s">
        <v>3597</v>
      </c>
      <c r="D227" t="s">
        <v>1049</v>
      </c>
      <c r="E227" t="s">
        <v>12697</v>
      </c>
      <c r="F227" t="s">
        <v>3849</v>
      </c>
      <c r="G227">
        <v>207683303</v>
      </c>
      <c r="I227" t="s">
        <v>3622</v>
      </c>
      <c r="J227" t="s">
        <v>12686</v>
      </c>
      <c r="K227" t="s">
        <v>3624</v>
      </c>
      <c r="L227" t="s">
        <v>12698</v>
      </c>
      <c r="M227">
        <v>9.5</v>
      </c>
      <c r="N227">
        <v>17.8</v>
      </c>
      <c r="O227">
        <v>11.5</v>
      </c>
      <c r="P227">
        <v>9.5</v>
      </c>
      <c r="Q227">
        <v>18.5</v>
      </c>
      <c r="R227">
        <v>9.8000000000000007</v>
      </c>
      <c r="S227" t="b">
        <v>0</v>
      </c>
      <c r="T227" t="b">
        <v>0</v>
      </c>
      <c r="U227" t="b">
        <v>1</v>
      </c>
      <c r="V227">
        <v>48000</v>
      </c>
      <c r="W227">
        <v>30000</v>
      </c>
      <c r="X227">
        <v>2.34</v>
      </c>
      <c r="Y227">
        <v>39000</v>
      </c>
      <c r="Z227">
        <v>2.0499999999999998</v>
      </c>
    </row>
    <row r="228" spans="1:26">
      <c r="A228">
        <v>207683306</v>
      </c>
      <c r="B228" t="s">
        <v>12682</v>
      </c>
      <c r="C228" t="s">
        <v>3597</v>
      </c>
      <c r="D228" t="s">
        <v>1049</v>
      </c>
      <c r="E228" t="s">
        <v>12697</v>
      </c>
      <c r="F228" t="s">
        <v>3849</v>
      </c>
      <c r="G228">
        <v>207683306</v>
      </c>
      <c r="I228" t="s">
        <v>3622</v>
      </c>
      <c r="J228" t="s">
        <v>4904</v>
      </c>
      <c r="K228" t="s">
        <v>3624</v>
      </c>
      <c r="L228" t="s">
        <v>12685</v>
      </c>
      <c r="M228">
        <v>11</v>
      </c>
      <c r="N228">
        <v>20.2</v>
      </c>
      <c r="O228">
        <v>11.6</v>
      </c>
      <c r="P228">
        <v>11</v>
      </c>
      <c r="Q228">
        <v>20.5</v>
      </c>
      <c r="R228">
        <v>11.5</v>
      </c>
      <c r="S228" t="b">
        <v>0</v>
      </c>
      <c r="T228" t="b">
        <v>0</v>
      </c>
      <c r="U228" t="b">
        <v>1</v>
      </c>
      <c r="V228">
        <v>24000</v>
      </c>
      <c r="W228">
        <v>21000</v>
      </c>
      <c r="X228">
        <v>2.64</v>
      </c>
      <c r="Y228">
        <v>24000</v>
      </c>
      <c r="Z228">
        <v>2.17</v>
      </c>
    </row>
    <row r="229" spans="1:26">
      <c r="A229">
        <v>207826657</v>
      </c>
      <c r="B229" t="s">
        <v>12682</v>
      </c>
      <c r="C229" t="s">
        <v>3597</v>
      </c>
      <c r="D229" t="s">
        <v>1049</v>
      </c>
      <c r="E229" t="s">
        <v>1047</v>
      </c>
      <c r="F229" t="s">
        <v>3621</v>
      </c>
      <c r="G229">
        <v>207826657</v>
      </c>
      <c r="I229" t="s">
        <v>3622</v>
      </c>
      <c r="J229" t="s">
        <v>12692</v>
      </c>
      <c r="K229" t="s">
        <v>3624</v>
      </c>
      <c r="L229" t="s">
        <v>12696</v>
      </c>
      <c r="M229">
        <v>14.5</v>
      </c>
      <c r="N229">
        <v>28.2</v>
      </c>
      <c r="O229">
        <v>13.7</v>
      </c>
      <c r="P229">
        <v>15.3</v>
      </c>
      <c r="Q229">
        <v>26.3</v>
      </c>
      <c r="R229">
        <v>15.5</v>
      </c>
      <c r="S229" t="b">
        <v>0</v>
      </c>
      <c r="T229" t="b">
        <v>0</v>
      </c>
      <c r="U229" t="b">
        <v>1</v>
      </c>
      <c r="V229">
        <v>18000</v>
      </c>
      <c r="W229">
        <v>20200</v>
      </c>
      <c r="X229">
        <v>2.89</v>
      </c>
      <c r="Y229">
        <v>24485</v>
      </c>
      <c r="Z229">
        <v>1.98</v>
      </c>
    </row>
    <row r="230" spans="1:26">
      <c r="A230">
        <v>207614952</v>
      </c>
      <c r="B230" t="s">
        <v>12682</v>
      </c>
      <c r="C230" t="s">
        <v>3597</v>
      </c>
      <c r="D230" t="s">
        <v>1049</v>
      </c>
      <c r="E230" t="s">
        <v>1047</v>
      </c>
      <c r="F230" t="s">
        <v>3621</v>
      </c>
      <c r="G230">
        <v>207614952</v>
      </c>
      <c r="I230" t="s">
        <v>3622</v>
      </c>
      <c r="J230" t="s">
        <v>12690</v>
      </c>
      <c r="K230" t="s">
        <v>3624</v>
      </c>
      <c r="L230" t="s">
        <v>12695</v>
      </c>
      <c r="M230">
        <v>13.8</v>
      </c>
      <c r="N230">
        <v>32</v>
      </c>
      <c r="O230">
        <v>14</v>
      </c>
      <c r="P230">
        <v>14</v>
      </c>
      <c r="Q230">
        <v>27</v>
      </c>
      <c r="R230">
        <v>12</v>
      </c>
      <c r="S230" t="b">
        <v>0</v>
      </c>
      <c r="T230" t="b">
        <v>0</v>
      </c>
      <c r="U230" t="b">
        <v>1</v>
      </c>
      <c r="V230">
        <v>12000</v>
      </c>
      <c r="W230">
        <v>10400</v>
      </c>
      <c r="X230">
        <v>2.27</v>
      </c>
      <c r="Y230">
        <v>17087</v>
      </c>
      <c r="Z230">
        <v>2.21</v>
      </c>
    </row>
    <row r="231" spans="1:26">
      <c r="A231">
        <v>207614951</v>
      </c>
      <c r="B231" t="s">
        <v>12682</v>
      </c>
      <c r="C231" t="s">
        <v>3597</v>
      </c>
      <c r="D231" t="s">
        <v>1049</v>
      </c>
      <c r="E231" t="s">
        <v>1047</v>
      </c>
      <c r="F231" t="s">
        <v>3621</v>
      </c>
      <c r="G231">
        <v>207614951</v>
      </c>
      <c r="I231" t="s">
        <v>3622</v>
      </c>
      <c r="J231" t="s">
        <v>12688</v>
      </c>
      <c r="K231" t="s">
        <v>3624</v>
      </c>
      <c r="L231" t="s">
        <v>12694</v>
      </c>
      <c r="M231">
        <v>16</v>
      </c>
      <c r="N231">
        <v>42.5</v>
      </c>
      <c r="O231">
        <v>15</v>
      </c>
      <c r="P231">
        <v>16</v>
      </c>
      <c r="Q231">
        <v>28.5</v>
      </c>
      <c r="R231">
        <v>18</v>
      </c>
      <c r="S231" t="b">
        <v>0</v>
      </c>
      <c r="T231" t="b">
        <v>0</v>
      </c>
      <c r="U231" t="b">
        <v>1</v>
      </c>
      <c r="V231">
        <v>9000</v>
      </c>
      <c r="W231">
        <v>10400</v>
      </c>
      <c r="X231">
        <v>2.27</v>
      </c>
      <c r="Y231">
        <v>17087</v>
      </c>
      <c r="Z231">
        <v>2.21</v>
      </c>
    </row>
    <row r="232" spans="1:26">
      <c r="A232">
        <v>207683296</v>
      </c>
      <c r="B232" t="s">
        <v>12682</v>
      </c>
      <c r="C232" t="s">
        <v>3597</v>
      </c>
      <c r="D232" t="s">
        <v>1049</v>
      </c>
      <c r="E232" t="s">
        <v>1047</v>
      </c>
      <c r="F232" t="s">
        <v>3849</v>
      </c>
      <c r="G232">
        <v>207683296</v>
      </c>
      <c r="I232" t="s">
        <v>3622</v>
      </c>
      <c r="J232" t="s">
        <v>12686</v>
      </c>
      <c r="K232" t="s">
        <v>3624</v>
      </c>
      <c r="L232" t="s">
        <v>12687</v>
      </c>
      <c r="M232">
        <v>9.5</v>
      </c>
      <c r="N232">
        <v>17.8</v>
      </c>
      <c r="O232">
        <v>11.5</v>
      </c>
      <c r="P232">
        <v>9.5</v>
      </c>
      <c r="Q232">
        <v>18.5</v>
      </c>
      <c r="R232">
        <v>9.8000000000000007</v>
      </c>
      <c r="S232" t="b">
        <v>0</v>
      </c>
      <c r="T232" t="b">
        <v>0</v>
      </c>
      <c r="U232" t="b">
        <v>1</v>
      </c>
      <c r="V232">
        <v>48000</v>
      </c>
      <c r="W232">
        <v>30000</v>
      </c>
      <c r="X232">
        <v>2.34</v>
      </c>
      <c r="Y232">
        <v>39000</v>
      </c>
      <c r="Z232">
        <v>2.0499999999999998</v>
      </c>
    </row>
    <row r="233" spans="1:26">
      <c r="A233">
        <v>207683299</v>
      </c>
      <c r="B233" t="s">
        <v>12682</v>
      </c>
      <c r="C233" t="s">
        <v>3597</v>
      </c>
      <c r="D233" t="s">
        <v>1049</v>
      </c>
      <c r="E233" t="s">
        <v>1047</v>
      </c>
      <c r="F233" t="s">
        <v>3849</v>
      </c>
      <c r="G233">
        <v>207683299</v>
      </c>
      <c r="I233" t="s">
        <v>3622</v>
      </c>
      <c r="J233" t="s">
        <v>4904</v>
      </c>
      <c r="K233" t="s">
        <v>3624</v>
      </c>
      <c r="L233" t="s">
        <v>12685</v>
      </c>
      <c r="M233">
        <v>11</v>
      </c>
      <c r="N233">
        <v>20.2</v>
      </c>
      <c r="O233">
        <v>11.6</v>
      </c>
      <c r="P233">
        <v>11</v>
      </c>
      <c r="Q233">
        <v>20.5</v>
      </c>
      <c r="R233">
        <v>11.5</v>
      </c>
      <c r="S233" t="b">
        <v>0</v>
      </c>
      <c r="T233" t="b">
        <v>0</v>
      </c>
      <c r="U233" t="b">
        <v>1</v>
      </c>
      <c r="V233">
        <v>24000</v>
      </c>
      <c r="W233">
        <v>21000</v>
      </c>
      <c r="X233">
        <v>2.64</v>
      </c>
      <c r="Y233">
        <v>24000</v>
      </c>
      <c r="Z233">
        <v>2.17</v>
      </c>
    </row>
    <row r="234" spans="1:26">
      <c r="A234">
        <v>207826658</v>
      </c>
      <c r="B234" t="s">
        <v>12682</v>
      </c>
      <c r="C234" t="s">
        <v>3597</v>
      </c>
      <c r="D234" t="s">
        <v>1049</v>
      </c>
      <c r="E234" t="s">
        <v>1049</v>
      </c>
      <c r="F234" t="s">
        <v>3621</v>
      </c>
      <c r="G234">
        <v>207826658</v>
      </c>
      <c r="I234" t="s">
        <v>3622</v>
      </c>
      <c r="J234" t="s">
        <v>12692</v>
      </c>
      <c r="K234" t="s">
        <v>3624</v>
      </c>
      <c r="L234" t="s">
        <v>12693</v>
      </c>
      <c r="M234">
        <v>14.5</v>
      </c>
      <c r="N234">
        <v>28.2</v>
      </c>
      <c r="O234">
        <v>13.7</v>
      </c>
      <c r="P234">
        <v>15.3</v>
      </c>
      <c r="Q234">
        <v>26.3</v>
      </c>
      <c r="R234">
        <v>15.5</v>
      </c>
      <c r="S234" t="b">
        <v>0</v>
      </c>
      <c r="T234" t="b">
        <v>0</v>
      </c>
      <c r="U234" t="b">
        <v>1</v>
      </c>
      <c r="V234">
        <v>18000</v>
      </c>
      <c r="W234">
        <v>20200</v>
      </c>
      <c r="X234">
        <v>2.89</v>
      </c>
      <c r="Y234">
        <v>24485</v>
      </c>
      <c r="Z234">
        <v>1.98</v>
      </c>
    </row>
    <row r="235" spans="1:26">
      <c r="A235">
        <v>207614950</v>
      </c>
      <c r="B235" t="s">
        <v>12682</v>
      </c>
      <c r="C235" t="s">
        <v>3597</v>
      </c>
      <c r="D235" t="s">
        <v>1049</v>
      </c>
      <c r="E235" t="s">
        <v>1049</v>
      </c>
      <c r="F235" t="s">
        <v>3621</v>
      </c>
      <c r="G235">
        <v>207614950</v>
      </c>
      <c r="I235" t="s">
        <v>3622</v>
      </c>
      <c r="J235" t="s">
        <v>12690</v>
      </c>
      <c r="K235" t="s">
        <v>3624</v>
      </c>
      <c r="L235" t="s">
        <v>12691</v>
      </c>
      <c r="M235">
        <v>13.8</v>
      </c>
      <c r="N235">
        <v>32</v>
      </c>
      <c r="O235">
        <v>14</v>
      </c>
      <c r="P235">
        <v>14</v>
      </c>
      <c r="Q235">
        <v>27</v>
      </c>
      <c r="R235">
        <v>12</v>
      </c>
      <c r="S235" t="b">
        <v>0</v>
      </c>
      <c r="T235" t="b">
        <v>0</v>
      </c>
      <c r="U235" t="b">
        <v>1</v>
      </c>
      <c r="V235">
        <v>12000</v>
      </c>
      <c r="W235">
        <v>10400</v>
      </c>
      <c r="X235">
        <v>2.27</v>
      </c>
      <c r="Y235">
        <v>17087</v>
      </c>
      <c r="Z235">
        <v>2.21</v>
      </c>
    </row>
    <row r="236" spans="1:26">
      <c r="A236">
        <v>207614949</v>
      </c>
      <c r="B236" t="s">
        <v>12682</v>
      </c>
      <c r="C236" t="s">
        <v>3597</v>
      </c>
      <c r="D236" t="s">
        <v>1049</v>
      </c>
      <c r="E236" t="s">
        <v>1049</v>
      </c>
      <c r="F236" t="s">
        <v>3621</v>
      </c>
      <c r="G236">
        <v>207614949</v>
      </c>
      <c r="I236" t="s">
        <v>3622</v>
      </c>
      <c r="J236" t="s">
        <v>12688</v>
      </c>
      <c r="K236" t="s">
        <v>3624</v>
      </c>
      <c r="L236" t="s">
        <v>12689</v>
      </c>
      <c r="M236">
        <v>16</v>
      </c>
      <c r="N236">
        <v>42.5</v>
      </c>
      <c r="O236">
        <v>15</v>
      </c>
      <c r="P236">
        <v>16</v>
      </c>
      <c r="Q236">
        <v>28.5</v>
      </c>
      <c r="R236">
        <v>18</v>
      </c>
      <c r="S236" t="b">
        <v>0</v>
      </c>
      <c r="T236" t="b">
        <v>0</v>
      </c>
      <c r="U236" t="b">
        <v>1</v>
      </c>
      <c r="V236">
        <v>9000</v>
      </c>
      <c r="W236">
        <v>10400</v>
      </c>
      <c r="X236">
        <v>2.27</v>
      </c>
      <c r="Y236">
        <v>17087</v>
      </c>
      <c r="Z236">
        <v>2.21</v>
      </c>
    </row>
    <row r="237" spans="1:26">
      <c r="A237">
        <v>207683289</v>
      </c>
      <c r="B237" t="s">
        <v>12682</v>
      </c>
      <c r="C237" t="s">
        <v>3597</v>
      </c>
      <c r="D237" t="s">
        <v>1049</v>
      </c>
      <c r="E237" t="s">
        <v>1049</v>
      </c>
      <c r="F237" t="s">
        <v>3849</v>
      </c>
      <c r="G237">
        <v>207683289</v>
      </c>
      <c r="I237" t="s">
        <v>3622</v>
      </c>
      <c r="J237" t="s">
        <v>12686</v>
      </c>
      <c r="K237" t="s">
        <v>3624</v>
      </c>
      <c r="L237" t="s">
        <v>12687</v>
      </c>
      <c r="M237">
        <v>9.5</v>
      </c>
      <c r="N237">
        <v>17.8</v>
      </c>
      <c r="O237">
        <v>11.5</v>
      </c>
      <c r="P237">
        <v>9.5</v>
      </c>
      <c r="Q237">
        <v>18.5</v>
      </c>
      <c r="R237">
        <v>9.8000000000000007</v>
      </c>
      <c r="S237" t="b">
        <v>0</v>
      </c>
      <c r="T237" t="b">
        <v>0</v>
      </c>
      <c r="U237" t="b">
        <v>1</v>
      </c>
      <c r="V237">
        <v>48000</v>
      </c>
      <c r="W237">
        <v>30000</v>
      </c>
      <c r="X237">
        <v>2.34</v>
      </c>
      <c r="Y237">
        <v>39000</v>
      </c>
      <c r="Z237">
        <v>2.0499999999999998</v>
      </c>
    </row>
    <row r="238" spans="1:26">
      <c r="A238">
        <v>207683292</v>
      </c>
      <c r="B238" t="s">
        <v>12682</v>
      </c>
      <c r="C238" t="s">
        <v>3597</v>
      </c>
      <c r="D238" t="s">
        <v>1049</v>
      </c>
      <c r="E238" t="s">
        <v>1049</v>
      </c>
      <c r="F238" t="s">
        <v>3849</v>
      </c>
      <c r="G238">
        <v>207683292</v>
      </c>
      <c r="I238" t="s">
        <v>3622</v>
      </c>
      <c r="J238" t="s">
        <v>4904</v>
      </c>
      <c r="K238" t="s">
        <v>3624</v>
      </c>
      <c r="L238" t="s">
        <v>12685</v>
      </c>
      <c r="M238">
        <v>11</v>
      </c>
      <c r="N238">
        <v>20.2</v>
      </c>
      <c r="O238">
        <v>11.6</v>
      </c>
      <c r="P238">
        <v>11</v>
      </c>
      <c r="Q238">
        <v>20.5</v>
      </c>
      <c r="R238">
        <v>11.5</v>
      </c>
      <c r="S238" t="b">
        <v>0</v>
      </c>
      <c r="T238" t="b">
        <v>0</v>
      </c>
      <c r="U238" t="b">
        <v>1</v>
      </c>
      <c r="V238">
        <v>24000</v>
      </c>
      <c r="W238">
        <v>21000</v>
      </c>
      <c r="X238">
        <v>2.64</v>
      </c>
      <c r="Y238">
        <v>24000</v>
      </c>
      <c r="Z238">
        <v>2.17</v>
      </c>
    </row>
    <row r="239" spans="1:26">
      <c r="A239">
        <v>213148996</v>
      </c>
      <c r="B239" t="s">
        <v>12682</v>
      </c>
      <c r="C239" t="s">
        <v>3597</v>
      </c>
      <c r="D239" t="s">
        <v>12674</v>
      </c>
      <c r="E239" t="s">
        <v>12675</v>
      </c>
      <c r="F239" t="s">
        <v>3621</v>
      </c>
      <c r="G239">
        <v>213148996</v>
      </c>
      <c r="I239" t="s">
        <v>3622</v>
      </c>
      <c r="J239" t="s">
        <v>12683</v>
      </c>
      <c r="K239" t="s">
        <v>3624</v>
      </c>
      <c r="L239" t="s">
        <v>12684</v>
      </c>
      <c r="M239">
        <v>13</v>
      </c>
      <c r="N239">
        <v>23</v>
      </c>
      <c r="O239">
        <v>10</v>
      </c>
      <c r="P239">
        <v>13</v>
      </c>
      <c r="Q239">
        <v>23</v>
      </c>
      <c r="R239">
        <v>9.5</v>
      </c>
      <c r="S239" t="b">
        <v>0</v>
      </c>
      <c r="T239" t="b">
        <v>0</v>
      </c>
      <c r="U239" t="b">
        <v>1</v>
      </c>
      <c r="V239">
        <v>12000</v>
      </c>
      <c r="W239">
        <v>7600</v>
      </c>
      <c r="X239">
        <v>3.14</v>
      </c>
      <c r="Y239">
        <v>11100</v>
      </c>
      <c r="Z239">
        <v>2.48</v>
      </c>
    </row>
    <row r="240" spans="1:26">
      <c r="A240">
        <v>211257106</v>
      </c>
      <c r="B240" t="s">
        <v>12673</v>
      </c>
      <c r="C240" t="s">
        <v>3597</v>
      </c>
      <c r="D240" t="s">
        <v>12674</v>
      </c>
      <c r="E240" t="s">
        <v>12675</v>
      </c>
      <c r="F240" t="s">
        <v>3621</v>
      </c>
      <c r="G240">
        <v>211257106</v>
      </c>
      <c r="I240" t="s">
        <v>3622</v>
      </c>
      <c r="J240" t="s">
        <v>12680</v>
      </c>
      <c r="K240" t="s">
        <v>3624</v>
      </c>
      <c r="L240" t="s">
        <v>12681</v>
      </c>
      <c r="M240">
        <v>12.5</v>
      </c>
      <c r="N240">
        <v>20</v>
      </c>
      <c r="O240">
        <v>10</v>
      </c>
      <c r="P240">
        <v>12.5</v>
      </c>
      <c r="Q240">
        <v>20</v>
      </c>
      <c r="R240">
        <v>9</v>
      </c>
      <c r="S240" t="b">
        <v>0</v>
      </c>
      <c r="T240" t="b">
        <v>0</v>
      </c>
      <c r="U240" t="b">
        <v>0</v>
      </c>
      <c r="V240">
        <v>23000</v>
      </c>
      <c r="W240">
        <v>13900</v>
      </c>
      <c r="X240">
        <v>2.75</v>
      </c>
      <c r="Y240">
        <v>21760</v>
      </c>
      <c r="Z240">
        <v>2.21</v>
      </c>
    </row>
    <row r="241" spans="1:26">
      <c r="A241">
        <v>211257105</v>
      </c>
      <c r="B241" t="s">
        <v>12673</v>
      </c>
      <c r="C241" t="s">
        <v>3597</v>
      </c>
      <c r="D241" t="s">
        <v>12674</v>
      </c>
      <c r="E241" t="s">
        <v>12675</v>
      </c>
      <c r="F241" t="s">
        <v>3621</v>
      </c>
      <c r="G241">
        <v>211257105</v>
      </c>
      <c r="I241" t="s">
        <v>3622</v>
      </c>
      <c r="J241" t="s">
        <v>12678</v>
      </c>
      <c r="K241" t="s">
        <v>3624</v>
      </c>
      <c r="L241" t="s">
        <v>12679</v>
      </c>
      <c r="M241">
        <v>13</v>
      </c>
      <c r="N241">
        <v>21.5</v>
      </c>
      <c r="O241">
        <v>10</v>
      </c>
      <c r="P241">
        <v>13</v>
      </c>
      <c r="Q241">
        <v>22</v>
      </c>
      <c r="R241">
        <v>9</v>
      </c>
      <c r="S241" t="b">
        <v>0</v>
      </c>
      <c r="T241" t="b">
        <v>0</v>
      </c>
      <c r="U241" t="b">
        <v>0</v>
      </c>
      <c r="V241">
        <v>18000</v>
      </c>
      <c r="W241">
        <v>10000</v>
      </c>
      <c r="X241">
        <v>2.85</v>
      </c>
      <c r="Y241">
        <v>15600</v>
      </c>
      <c r="Z241">
        <v>2.64</v>
      </c>
    </row>
    <row r="242" spans="1:26">
      <c r="A242">
        <v>211257104</v>
      </c>
      <c r="B242" t="s">
        <v>12673</v>
      </c>
      <c r="C242" t="s">
        <v>3597</v>
      </c>
      <c r="D242" t="s">
        <v>12674</v>
      </c>
      <c r="E242" t="s">
        <v>12675</v>
      </c>
      <c r="F242" t="s">
        <v>3621</v>
      </c>
      <c r="G242">
        <v>211257104</v>
      </c>
      <c r="I242" t="s">
        <v>3622</v>
      </c>
      <c r="J242" t="s">
        <v>12676</v>
      </c>
      <c r="K242" t="s">
        <v>3624</v>
      </c>
      <c r="L242" t="s">
        <v>12677</v>
      </c>
      <c r="M242">
        <v>12.5</v>
      </c>
      <c r="N242">
        <v>22</v>
      </c>
      <c r="O242">
        <v>10</v>
      </c>
      <c r="P242">
        <v>12.5</v>
      </c>
      <c r="Q242">
        <v>22</v>
      </c>
      <c r="R242">
        <v>9</v>
      </c>
      <c r="S242" t="b">
        <v>0</v>
      </c>
      <c r="T242" t="b">
        <v>0</v>
      </c>
      <c r="U242" t="b">
        <v>0</v>
      </c>
      <c r="V242">
        <v>12000</v>
      </c>
      <c r="W242">
        <v>7100</v>
      </c>
      <c r="X242">
        <v>3.02</v>
      </c>
      <c r="Y242">
        <v>10900</v>
      </c>
      <c r="Z242">
        <v>2.5</v>
      </c>
    </row>
    <row r="243" spans="1:26">
      <c r="A243">
        <v>208429509</v>
      </c>
      <c r="B243" t="s">
        <v>12641</v>
      </c>
      <c r="C243" t="s">
        <v>3597</v>
      </c>
      <c r="D243" t="s">
        <v>1049</v>
      </c>
      <c r="E243" t="s">
        <v>4311</v>
      </c>
      <c r="F243" t="s">
        <v>3849</v>
      </c>
      <c r="G243">
        <v>208429509</v>
      </c>
      <c r="I243" t="s">
        <v>3622</v>
      </c>
      <c r="J243" t="s">
        <v>12669</v>
      </c>
      <c r="K243" t="s">
        <v>3624</v>
      </c>
      <c r="L243" t="s">
        <v>12672</v>
      </c>
      <c r="M243">
        <v>10.3</v>
      </c>
      <c r="N243">
        <v>21.5</v>
      </c>
      <c r="O243">
        <v>10.6</v>
      </c>
      <c r="P243">
        <v>10.6</v>
      </c>
      <c r="Q243">
        <v>22.4</v>
      </c>
      <c r="R243">
        <v>9.8000000000000007</v>
      </c>
      <c r="S243" t="b">
        <v>0</v>
      </c>
      <c r="T243" t="b">
        <v>0</v>
      </c>
      <c r="U243" t="b">
        <v>1</v>
      </c>
      <c r="V243">
        <v>48000</v>
      </c>
      <c r="W243">
        <v>30000</v>
      </c>
      <c r="X243">
        <v>2.27</v>
      </c>
      <c r="Y243">
        <v>34400</v>
      </c>
      <c r="Z243">
        <v>2.64</v>
      </c>
    </row>
    <row r="244" spans="1:26">
      <c r="A244">
        <v>208447332</v>
      </c>
      <c r="B244" t="s">
        <v>12641</v>
      </c>
      <c r="C244" t="s">
        <v>3597</v>
      </c>
      <c r="D244" t="s">
        <v>1049</v>
      </c>
      <c r="E244" t="s">
        <v>4311</v>
      </c>
      <c r="F244" t="s">
        <v>3849</v>
      </c>
      <c r="G244">
        <v>208447332</v>
      </c>
      <c r="I244" t="s">
        <v>3622</v>
      </c>
      <c r="J244" t="s">
        <v>12669</v>
      </c>
      <c r="K244" t="s">
        <v>3624</v>
      </c>
      <c r="L244" t="s">
        <v>12671</v>
      </c>
      <c r="M244">
        <v>8.8000000000000007</v>
      </c>
      <c r="N244">
        <v>18.399999999999999</v>
      </c>
      <c r="O244">
        <v>11</v>
      </c>
      <c r="P244">
        <v>9.1999999999999993</v>
      </c>
      <c r="Q244">
        <v>19.399999999999999</v>
      </c>
      <c r="R244">
        <v>10.3</v>
      </c>
      <c r="S244" t="b">
        <v>0</v>
      </c>
      <c r="T244" t="b">
        <v>0</v>
      </c>
      <c r="U244" t="b">
        <v>1</v>
      </c>
      <c r="V244">
        <v>48000</v>
      </c>
      <c r="W244">
        <v>35400</v>
      </c>
      <c r="X244">
        <v>2.67</v>
      </c>
      <c r="Y244">
        <v>34400</v>
      </c>
      <c r="Z244">
        <v>2.61</v>
      </c>
    </row>
    <row r="245" spans="1:26">
      <c r="A245">
        <v>208459003</v>
      </c>
      <c r="B245" t="s">
        <v>12641</v>
      </c>
      <c r="C245" t="s">
        <v>3597</v>
      </c>
      <c r="D245" t="s">
        <v>1049</v>
      </c>
      <c r="E245" t="s">
        <v>4311</v>
      </c>
      <c r="F245" t="s">
        <v>3753</v>
      </c>
      <c r="G245">
        <v>208459003</v>
      </c>
      <c r="I245" t="s">
        <v>3601</v>
      </c>
      <c r="J245" t="s">
        <v>12669</v>
      </c>
      <c r="K245" t="s">
        <v>3624</v>
      </c>
      <c r="L245" t="s">
        <v>12670</v>
      </c>
      <c r="M245">
        <v>9.4</v>
      </c>
      <c r="N245">
        <v>18.2</v>
      </c>
      <c r="O245">
        <v>9.4499999999999993</v>
      </c>
      <c r="P245">
        <v>8.5</v>
      </c>
      <c r="Q245">
        <v>16.2</v>
      </c>
      <c r="R245">
        <v>7.9</v>
      </c>
      <c r="S245" t="b">
        <v>0</v>
      </c>
      <c r="T245" t="b">
        <v>0</v>
      </c>
      <c r="U245" t="b">
        <v>0</v>
      </c>
      <c r="V245">
        <v>48000</v>
      </c>
      <c r="W245">
        <v>29200</v>
      </c>
      <c r="X245">
        <v>2.1</v>
      </c>
      <c r="Y245">
        <v>34400</v>
      </c>
      <c r="Z245">
        <v>2.5299999999999998</v>
      </c>
    </row>
    <row r="246" spans="1:26">
      <c r="A246">
        <v>208429508</v>
      </c>
      <c r="B246" t="s">
        <v>12641</v>
      </c>
      <c r="C246" t="s">
        <v>3597</v>
      </c>
      <c r="D246" t="s">
        <v>1049</v>
      </c>
      <c r="E246" t="s">
        <v>4311</v>
      </c>
      <c r="F246" t="s">
        <v>3849</v>
      </c>
      <c r="G246">
        <v>208429508</v>
      </c>
      <c r="I246" t="s">
        <v>3622</v>
      </c>
      <c r="J246" t="s">
        <v>12665</v>
      </c>
      <c r="K246" t="s">
        <v>3624</v>
      </c>
      <c r="L246" t="s">
        <v>12668</v>
      </c>
      <c r="M246">
        <v>11.7</v>
      </c>
      <c r="N246">
        <v>22.1</v>
      </c>
      <c r="O246">
        <v>11.1</v>
      </c>
      <c r="P246">
        <v>12</v>
      </c>
      <c r="Q246">
        <v>22.6</v>
      </c>
      <c r="R246">
        <v>10.199999999999999</v>
      </c>
      <c r="S246" t="b">
        <v>0</v>
      </c>
      <c r="T246" t="b">
        <v>0</v>
      </c>
      <c r="U246" t="b">
        <v>1</v>
      </c>
      <c r="V246">
        <v>42000</v>
      </c>
      <c r="W246">
        <v>31000</v>
      </c>
      <c r="X246">
        <v>2.79</v>
      </c>
      <c r="Y246">
        <v>33000</v>
      </c>
      <c r="Z246">
        <v>3.03</v>
      </c>
    </row>
    <row r="247" spans="1:26">
      <c r="A247">
        <v>208447330</v>
      </c>
      <c r="B247" t="s">
        <v>12641</v>
      </c>
      <c r="C247" t="s">
        <v>3597</v>
      </c>
      <c r="D247" t="s">
        <v>1049</v>
      </c>
      <c r="E247" t="s">
        <v>4311</v>
      </c>
      <c r="F247" t="s">
        <v>3849</v>
      </c>
      <c r="G247">
        <v>208447330</v>
      </c>
      <c r="I247" t="s">
        <v>3622</v>
      </c>
      <c r="J247" t="s">
        <v>12665</v>
      </c>
      <c r="K247" t="s">
        <v>3624</v>
      </c>
      <c r="L247" t="s">
        <v>12667</v>
      </c>
      <c r="M247">
        <v>9.8000000000000007</v>
      </c>
      <c r="N247">
        <v>19.2</v>
      </c>
      <c r="O247">
        <v>11.3</v>
      </c>
      <c r="P247">
        <v>9.9</v>
      </c>
      <c r="Q247">
        <v>19.600000000000001</v>
      </c>
      <c r="R247">
        <v>10.7</v>
      </c>
      <c r="S247" t="b">
        <v>0</v>
      </c>
      <c r="T247" t="b">
        <v>0</v>
      </c>
      <c r="U247" t="b">
        <v>1</v>
      </c>
      <c r="V247">
        <v>42000</v>
      </c>
      <c r="W247">
        <v>30800</v>
      </c>
      <c r="X247">
        <v>2.8</v>
      </c>
      <c r="Y247">
        <v>33000</v>
      </c>
      <c r="Z247">
        <v>3.02</v>
      </c>
    </row>
    <row r="248" spans="1:26">
      <c r="A248">
        <v>208447331</v>
      </c>
      <c r="B248" t="s">
        <v>12641</v>
      </c>
      <c r="C248" t="s">
        <v>3597</v>
      </c>
      <c r="D248" t="s">
        <v>1049</v>
      </c>
      <c r="E248" t="s">
        <v>4311</v>
      </c>
      <c r="F248" t="s">
        <v>3753</v>
      </c>
      <c r="G248">
        <v>208447331</v>
      </c>
      <c r="I248" t="s">
        <v>3601</v>
      </c>
      <c r="J248" t="s">
        <v>12665</v>
      </c>
      <c r="K248" t="s">
        <v>3624</v>
      </c>
      <c r="L248" t="s">
        <v>12666</v>
      </c>
      <c r="M248">
        <v>10.1</v>
      </c>
      <c r="N248">
        <v>19.3</v>
      </c>
      <c r="O248">
        <v>10.6</v>
      </c>
      <c r="P248">
        <v>9.5</v>
      </c>
      <c r="Q248">
        <v>16.899999999999999</v>
      </c>
      <c r="R248">
        <v>9</v>
      </c>
      <c r="S248" t="b">
        <v>0</v>
      </c>
      <c r="T248" t="b">
        <v>0</v>
      </c>
      <c r="U248" t="b">
        <v>0</v>
      </c>
      <c r="V248">
        <v>42000</v>
      </c>
      <c r="W248">
        <v>31000</v>
      </c>
      <c r="X248">
        <v>2.64</v>
      </c>
      <c r="Y248">
        <v>33000</v>
      </c>
      <c r="Z248">
        <v>3</v>
      </c>
    </row>
    <row r="249" spans="1:26">
      <c r="A249">
        <v>208447327</v>
      </c>
      <c r="B249" t="s">
        <v>12641</v>
      </c>
      <c r="C249" t="s">
        <v>3597</v>
      </c>
      <c r="D249" t="s">
        <v>1049</v>
      </c>
      <c r="E249" t="s">
        <v>4311</v>
      </c>
      <c r="F249" t="s">
        <v>3849</v>
      </c>
      <c r="G249">
        <v>208447327</v>
      </c>
      <c r="I249" t="s">
        <v>3622</v>
      </c>
      <c r="J249" t="s">
        <v>12660</v>
      </c>
      <c r="K249" t="s">
        <v>3624</v>
      </c>
      <c r="L249" t="s">
        <v>12664</v>
      </c>
      <c r="M249">
        <v>13</v>
      </c>
      <c r="N249">
        <v>23.2</v>
      </c>
      <c r="O249">
        <v>11.9</v>
      </c>
      <c r="P249">
        <v>13.4</v>
      </c>
      <c r="Q249">
        <v>24.3</v>
      </c>
      <c r="R249">
        <v>11.1</v>
      </c>
      <c r="S249" t="b">
        <v>0</v>
      </c>
      <c r="T249" t="b">
        <v>0</v>
      </c>
      <c r="U249" t="b">
        <v>1</v>
      </c>
      <c r="V249">
        <v>36000</v>
      </c>
      <c r="W249">
        <v>25600</v>
      </c>
      <c r="X249">
        <v>2.92</v>
      </c>
      <c r="Y249">
        <v>28600</v>
      </c>
      <c r="Z249">
        <v>3.12</v>
      </c>
    </row>
    <row r="250" spans="1:26">
      <c r="A250">
        <v>208429507</v>
      </c>
      <c r="B250" t="s">
        <v>12641</v>
      </c>
      <c r="C250" t="s">
        <v>3597</v>
      </c>
      <c r="D250" t="s">
        <v>1049</v>
      </c>
      <c r="E250" t="s">
        <v>4311</v>
      </c>
      <c r="F250" t="s">
        <v>3621</v>
      </c>
      <c r="G250">
        <v>208429507</v>
      </c>
      <c r="I250" t="s">
        <v>3622</v>
      </c>
      <c r="J250" t="s">
        <v>12660</v>
      </c>
      <c r="K250" t="s">
        <v>3624</v>
      </c>
      <c r="L250" t="s">
        <v>12663</v>
      </c>
      <c r="M250">
        <v>10.5</v>
      </c>
      <c r="N250">
        <v>20.8</v>
      </c>
      <c r="O250">
        <v>10</v>
      </c>
      <c r="P250">
        <v>10.5</v>
      </c>
      <c r="Q250">
        <v>22</v>
      </c>
      <c r="R250">
        <v>8.9</v>
      </c>
      <c r="S250" t="b">
        <v>0</v>
      </c>
      <c r="T250" t="b">
        <v>0</v>
      </c>
      <c r="U250" t="b">
        <v>0</v>
      </c>
      <c r="V250">
        <v>36000</v>
      </c>
      <c r="W250">
        <v>21000</v>
      </c>
      <c r="X250">
        <v>2.36</v>
      </c>
      <c r="Y250">
        <v>23800</v>
      </c>
      <c r="Z250">
        <v>2.6</v>
      </c>
    </row>
    <row r="251" spans="1:26">
      <c r="A251">
        <v>208447328</v>
      </c>
      <c r="B251" t="s">
        <v>12641</v>
      </c>
      <c r="C251" t="s">
        <v>3597</v>
      </c>
      <c r="D251" t="s">
        <v>1049</v>
      </c>
      <c r="E251" t="s">
        <v>4311</v>
      </c>
      <c r="F251" t="s">
        <v>3849</v>
      </c>
      <c r="G251">
        <v>208447328</v>
      </c>
      <c r="I251" t="s">
        <v>3622</v>
      </c>
      <c r="J251" t="s">
        <v>12660</v>
      </c>
      <c r="K251" t="s">
        <v>3624</v>
      </c>
      <c r="L251" t="s">
        <v>12662</v>
      </c>
      <c r="M251">
        <v>12.1</v>
      </c>
      <c r="N251">
        <v>21.6</v>
      </c>
      <c r="O251">
        <v>12.2</v>
      </c>
      <c r="P251">
        <v>12.1</v>
      </c>
      <c r="Q251">
        <v>22.4</v>
      </c>
      <c r="R251">
        <v>11.1</v>
      </c>
      <c r="S251" t="b">
        <v>0</v>
      </c>
      <c r="T251" t="b">
        <v>0</v>
      </c>
      <c r="U251" t="b">
        <v>1</v>
      </c>
      <c r="V251">
        <v>36000</v>
      </c>
      <c r="W251">
        <v>26000</v>
      </c>
      <c r="X251">
        <v>3.08</v>
      </c>
      <c r="Y251">
        <v>28600</v>
      </c>
      <c r="Z251">
        <v>3.05</v>
      </c>
    </row>
    <row r="252" spans="1:26">
      <c r="A252">
        <v>208447329</v>
      </c>
      <c r="B252" t="s">
        <v>12641</v>
      </c>
      <c r="C252" t="s">
        <v>3597</v>
      </c>
      <c r="D252" t="s">
        <v>1049</v>
      </c>
      <c r="E252" t="s">
        <v>4311</v>
      </c>
      <c r="F252" t="s">
        <v>3753</v>
      </c>
      <c r="G252">
        <v>208447329</v>
      </c>
      <c r="I252" t="s">
        <v>3601</v>
      </c>
      <c r="J252" t="s">
        <v>12660</v>
      </c>
      <c r="K252" t="s">
        <v>3624</v>
      </c>
      <c r="L252" t="s">
        <v>12661</v>
      </c>
      <c r="M252">
        <v>11.5</v>
      </c>
      <c r="N252">
        <v>21.4</v>
      </c>
      <c r="O252">
        <v>11.5</v>
      </c>
      <c r="P252">
        <v>11</v>
      </c>
      <c r="Q252">
        <v>17.600000000000001</v>
      </c>
      <c r="R252">
        <v>9.9</v>
      </c>
      <c r="S252" t="b">
        <v>0</v>
      </c>
      <c r="T252" t="b">
        <v>0</v>
      </c>
      <c r="U252" t="b">
        <v>1</v>
      </c>
      <c r="V252">
        <v>36000</v>
      </c>
      <c r="W252">
        <v>25200</v>
      </c>
      <c r="X252">
        <v>2.68</v>
      </c>
      <c r="Y252">
        <v>26600</v>
      </c>
      <c r="Z252">
        <v>2.88</v>
      </c>
    </row>
    <row r="253" spans="1:26">
      <c r="A253">
        <v>208447324</v>
      </c>
      <c r="B253" t="s">
        <v>12641</v>
      </c>
      <c r="C253" t="s">
        <v>3597</v>
      </c>
      <c r="D253" t="s">
        <v>1049</v>
      </c>
      <c r="E253" t="s">
        <v>4311</v>
      </c>
      <c r="F253" t="s">
        <v>3849</v>
      </c>
      <c r="G253">
        <v>208447324</v>
      </c>
      <c r="I253" t="s">
        <v>3622</v>
      </c>
      <c r="J253" t="s">
        <v>12655</v>
      </c>
      <c r="K253" t="s">
        <v>3624</v>
      </c>
      <c r="L253" t="s">
        <v>12659</v>
      </c>
      <c r="M253">
        <v>13.9</v>
      </c>
      <c r="N253">
        <v>22.7</v>
      </c>
      <c r="O253">
        <v>11.8</v>
      </c>
      <c r="P253">
        <v>14</v>
      </c>
      <c r="Q253">
        <v>23.7</v>
      </c>
      <c r="R253">
        <v>11.2</v>
      </c>
      <c r="S253" t="b">
        <v>0</v>
      </c>
      <c r="T253" t="b">
        <v>0</v>
      </c>
      <c r="U253" t="b">
        <v>1</v>
      </c>
      <c r="V253">
        <v>30000</v>
      </c>
      <c r="W253">
        <v>20600</v>
      </c>
      <c r="X253">
        <v>3.13</v>
      </c>
      <c r="Y253">
        <v>24900</v>
      </c>
      <c r="Z253">
        <v>3.16</v>
      </c>
    </row>
    <row r="254" spans="1:26">
      <c r="A254">
        <v>208429506</v>
      </c>
      <c r="B254" t="s">
        <v>12641</v>
      </c>
      <c r="C254" t="s">
        <v>3597</v>
      </c>
      <c r="D254" t="s">
        <v>1049</v>
      </c>
      <c r="E254" t="s">
        <v>4311</v>
      </c>
      <c r="F254" t="s">
        <v>3621</v>
      </c>
      <c r="G254">
        <v>208429506</v>
      </c>
      <c r="I254" t="s">
        <v>3622</v>
      </c>
      <c r="J254" t="s">
        <v>12655</v>
      </c>
      <c r="K254" t="s">
        <v>3624</v>
      </c>
      <c r="L254" t="s">
        <v>12658</v>
      </c>
      <c r="M254">
        <v>12.6</v>
      </c>
      <c r="N254">
        <v>23</v>
      </c>
      <c r="O254">
        <v>10.199999999999999</v>
      </c>
      <c r="P254">
        <v>13.1</v>
      </c>
      <c r="Q254">
        <v>23.6</v>
      </c>
      <c r="R254">
        <v>9.5</v>
      </c>
      <c r="S254" t="b">
        <v>0</v>
      </c>
      <c r="T254" t="b">
        <v>0</v>
      </c>
      <c r="U254" t="b">
        <v>1</v>
      </c>
      <c r="V254">
        <v>30000</v>
      </c>
      <c r="W254">
        <v>19500</v>
      </c>
      <c r="X254">
        <v>2.84</v>
      </c>
      <c r="Y254">
        <v>23200</v>
      </c>
      <c r="Z254">
        <v>2.84</v>
      </c>
    </row>
    <row r="255" spans="1:26">
      <c r="A255">
        <v>208447325</v>
      </c>
      <c r="B255" t="s">
        <v>12641</v>
      </c>
      <c r="C255" t="s">
        <v>3597</v>
      </c>
      <c r="D255" t="s">
        <v>1049</v>
      </c>
      <c r="E255" t="s">
        <v>4311</v>
      </c>
      <c r="F255" t="s">
        <v>3849</v>
      </c>
      <c r="G255">
        <v>208447325</v>
      </c>
      <c r="I255" t="s">
        <v>3622</v>
      </c>
      <c r="J255" t="s">
        <v>12655</v>
      </c>
      <c r="K255" t="s">
        <v>3624</v>
      </c>
      <c r="L255" t="s">
        <v>12657</v>
      </c>
      <c r="M255">
        <v>12.5</v>
      </c>
      <c r="N255">
        <v>21</v>
      </c>
      <c r="O255">
        <v>10.5</v>
      </c>
      <c r="P255">
        <v>13</v>
      </c>
      <c r="Q255">
        <v>22</v>
      </c>
      <c r="R255">
        <v>10.4</v>
      </c>
      <c r="S255" t="b">
        <v>0</v>
      </c>
      <c r="T255" t="b">
        <v>0</v>
      </c>
      <c r="U255" t="b">
        <v>1</v>
      </c>
      <c r="V255">
        <v>30000</v>
      </c>
      <c r="W255">
        <v>21000</v>
      </c>
      <c r="X255">
        <v>2.86</v>
      </c>
      <c r="Y255">
        <v>24900</v>
      </c>
      <c r="Z255">
        <v>3.03</v>
      </c>
    </row>
    <row r="256" spans="1:26">
      <c r="A256">
        <v>208447326</v>
      </c>
      <c r="B256" t="s">
        <v>12641</v>
      </c>
      <c r="C256" t="s">
        <v>3597</v>
      </c>
      <c r="D256" t="s">
        <v>1049</v>
      </c>
      <c r="E256" t="s">
        <v>4311</v>
      </c>
      <c r="F256" t="s">
        <v>3753</v>
      </c>
      <c r="G256">
        <v>208447326</v>
      </c>
      <c r="I256" t="s">
        <v>3601</v>
      </c>
      <c r="J256" t="s">
        <v>12655</v>
      </c>
      <c r="K256" t="s">
        <v>3624</v>
      </c>
      <c r="L256" t="s">
        <v>12656</v>
      </c>
      <c r="M256">
        <v>12.8</v>
      </c>
      <c r="N256">
        <v>20</v>
      </c>
      <c r="O256">
        <v>11.9</v>
      </c>
      <c r="P256">
        <v>12.5</v>
      </c>
      <c r="Q256">
        <v>19.3</v>
      </c>
      <c r="R256">
        <v>10.3</v>
      </c>
      <c r="S256" t="b">
        <v>0</v>
      </c>
      <c r="T256" t="b">
        <v>0</v>
      </c>
      <c r="U256" t="b">
        <v>1</v>
      </c>
      <c r="V256">
        <v>30000</v>
      </c>
      <c r="W256">
        <v>20000</v>
      </c>
      <c r="X256">
        <v>2.82</v>
      </c>
      <c r="Y256">
        <v>25900</v>
      </c>
      <c r="Z256">
        <v>3.02</v>
      </c>
    </row>
    <row r="257" spans="1:26">
      <c r="A257">
        <v>208429505</v>
      </c>
      <c r="B257" t="s">
        <v>12641</v>
      </c>
      <c r="C257" t="s">
        <v>3597</v>
      </c>
      <c r="D257" t="s">
        <v>1049</v>
      </c>
      <c r="E257" t="s">
        <v>4311</v>
      </c>
      <c r="F257" t="s">
        <v>3849</v>
      </c>
      <c r="G257">
        <v>208429505</v>
      </c>
      <c r="I257" t="s">
        <v>3622</v>
      </c>
      <c r="J257" t="s">
        <v>12650</v>
      </c>
      <c r="K257" t="s">
        <v>3624</v>
      </c>
      <c r="L257" t="s">
        <v>12654</v>
      </c>
      <c r="M257">
        <v>12</v>
      </c>
      <c r="N257">
        <v>22.5</v>
      </c>
      <c r="O257">
        <v>10.7</v>
      </c>
      <c r="P257">
        <v>13</v>
      </c>
      <c r="Q257">
        <v>23.7</v>
      </c>
      <c r="R257">
        <v>10.7</v>
      </c>
      <c r="S257" t="b">
        <v>0</v>
      </c>
      <c r="T257" t="b">
        <v>0</v>
      </c>
      <c r="U257" t="b">
        <v>1</v>
      </c>
      <c r="V257">
        <v>24000</v>
      </c>
      <c r="W257">
        <v>18300</v>
      </c>
      <c r="X257">
        <v>2.93</v>
      </c>
      <c r="Y257">
        <v>20400</v>
      </c>
      <c r="Z257">
        <v>3.2</v>
      </c>
    </row>
    <row r="258" spans="1:26">
      <c r="A258">
        <v>208459002</v>
      </c>
      <c r="B258" t="s">
        <v>12641</v>
      </c>
      <c r="C258" t="s">
        <v>3597</v>
      </c>
      <c r="D258" t="s">
        <v>1049</v>
      </c>
      <c r="E258" t="s">
        <v>4311</v>
      </c>
      <c r="F258" t="s">
        <v>3621</v>
      </c>
      <c r="G258">
        <v>208459002</v>
      </c>
      <c r="I258" t="s">
        <v>3622</v>
      </c>
      <c r="J258" t="s">
        <v>12650</v>
      </c>
      <c r="K258" t="s">
        <v>3624</v>
      </c>
      <c r="L258" t="s">
        <v>12653</v>
      </c>
      <c r="M258">
        <v>11.7</v>
      </c>
      <c r="N258">
        <v>21.9</v>
      </c>
      <c r="O258">
        <v>10</v>
      </c>
      <c r="P258">
        <v>11.8</v>
      </c>
      <c r="Q258">
        <v>22.7</v>
      </c>
      <c r="R258">
        <v>10.3</v>
      </c>
      <c r="S258" t="b">
        <v>0</v>
      </c>
      <c r="T258" t="b">
        <v>0</v>
      </c>
      <c r="U258" t="b">
        <v>1</v>
      </c>
      <c r="V258">
        <v>24000</v>
      </c>
      <c r="W258">
        <v>18300</v>
      </c>
      <c r="X258">
        <v>2.78</v>
      </c>
      <c r="Y258">
        <v>19100</v>
      </c>
      <c r="Z258">
        <v>2.4300000000000002</v>
      </c>
    </row>
    <row r="259" spans="1:26">
      <c r="A259">
        <v>208447322</v>
      </c>
      <c r="B259" t="s">
        <v>12641</v>
      </c>
      <c r="C259" t="s">
        <v>3597</v>
      </c>
      <c r="D259" t="s">
        <v>1049</v>
      </c>
      <c r="E259" t="s">
        <v>4311</v>
      </c>
      <c r="F259" t="s">
        <v>3849</v>
      </c>
      <c r="G259">
        <v>208447322</v>
      </c>
      <c r="I259" t="s">
        <v>3622</v>
      </c>
      <c r="J259" t="s">
        <v>12650</v>
      </c>
      <c r="K259" t="s">
        <v>3624</v>
      </c>
      <c r="L259" t="s">
        <v>12652</v>
      </c>
      <c r="M259">
        <v>12.7</v>
      </c>
      <c r="N259">
        <v>22</v>
      </c>
      <c r="O259">
        <v>10.4</v>
      </c>
      <c r="P259">
        <v>12.7</v>
      </c>
      <c r="Q259">
        <v>23.2</v>
      </c>
      <c r="R259">
        <v>10.4</v>
      </c>
      <c r="S259" t="b">
        <v>0</v>
      </c>
      <c r="T259" t="b">
        <v>0</v>
      </c>
      <c r="U259" t="b">
        <v>1</v>
      </c>
      <c r="V259">
        <v>24000</v>
      </c>
      <c r="W259">
        <v>17000</v>
      </c>
      <c r="X259">
        <v>2.83</v>
      </c>
      <c r="Y259">
        <v>20400</v>
      </c>
      <c r="Z259">
        <v>2.99</v>
      </c>
    </row>
    <row r="260" spans="1:26">
      <c r="A260">
        <v>208447323</v>
      </c>
      <c r="B260" t="s">
        <v>12641</v>
      </c>
      <c r="C260" t="s">
        <v>3597</v>
      </c>
      <c r="D260" t="s">
        <v>1049</v>
      </c>
      <c r="E260" t="s">
        <v>4311</v>
      </c>
      <c r="F260" t="s">
        <v>3753</v>
      </c>
      <c r="G260">
        <v>208447323</v>
      </c>
      <c r="I260" t="s">
        <v>3601</v>
      </c>
      <c r="J260" t="s">
        <v>12650</v>
      </c>
      <c r="K260" t="s">
        <v>3624</v>
      </c>
      <c r="L260" t="s">
        <v>12651</v>
      </c>
      <c r="M260">
        <v>12.9</v>
      </c>
      <c r="N260">
        <v>22.4</v>
      </c>
      <c r="O260">
        <v>11.5</v>
      </c>
      <c r="P260">
        <v>12.4</v>
      </c>
      <c r="Q260">
        <v>19.399999999999999</v>
      </c>
      <c r="R260">
        <v>10.3</v>
      </c>
      <c r="S260" t="b">
        <v>0</v>
      </c>
      <c r="T260" t="b">
        <v>0</v>
      </c>
      <c r="U260" t="b">
        <v>1</v>
      </c>
      <c r="V260">
        <v>24000</v>
      </c>
      <c r="W260">
        <v>17300</v>
      </c>
      <c r="X260">
        <v>2.83</v>
      </c>
      <c r="Y260">
        <v>20400</v>
      </c>
      <c r="Z260">
        <v>2.67</v>
      </c>
    </row>
    <row r="261" spans="1:26">
      <c r="A261">
        <v>208447319</v>
      </c>
      <c r="B261" t="s">
        <v>12641</v>
      </c>
      <c r="C261" t="s">
        <v>3597</v>
      </c>
      <c r="D261" t="s">
        <v>1049</v>
      </c>
      <c r="E261" t="s">
        <v>4311</v>
      </c>
      <c r="F261" t="s">
        <v>3849</v>
      </c>
      <c r="G261">
        <v>208447319</v>
      </c>
      <c r="I261" t="s">
        <v>3622</v>
      </c>
      <c r="J261" t="s">
        <v>12645</v>
      </c>
      <c r="K261" t="s">
        <v>3624</v>
      </c>
      <c r="L261" t="s">
        <v>12649</v>
      </c>
      <c r="M261">
        <v>13.7</v>
      </c>
      <c r="N261">
        <v>24.3</v>
      </c>
      <c r="O261">
        <v>12.3</v>
      </c>
      <c r="P261">
        <v>13.5</v>
      </c>
      <c r="Q261">
        <v>25.5</v>
      </c>
      <c r="R261">
        <v>11.3</v>
      </c>
      <c r="S261" t="b">
        <v>0</v>
      </c>
      <c r="T261" t="b">
        <v>0</v>
      </c>
      <c r="U261" t="b">
        <v>1</v>
      </c>
      <c r="V261">
        <v>18000</v>
      </c>
      <c r="W261">
        <v>12600</v>
      </c>
      <c r="X261">
        <v>3.08</v>
      </c>
      <c r="Y261">
        <v>15000</v>
      </c>
      <c r="Z261">
        <v>2.89</v>
      </c>
    </row>
    <row r="262" spans="1:26">
      <c r="A262">
        <v>208429504</v>
      </c>
      <c r="B262" t="s">
        <v>12641</v>
      </c>
      <c r="C262" t="s">
        <v>3597</v>
      </c>
      <c r="D262" t="s">
        <v>1049</v>
      </c>
      <c r="E262" t="s">
        <v>4311</v>
      </c>
      <c r="F262" t="s">
        <v>3621</v>
      </c>
      <c r="G262">
        <v>208429504</v>
      </c>
      <c r="I262" t="s">
        <v>3622</v>
      </c>
      <c r="J262" t="s">
        <v>12645</v>
      </c>
      <c r="K262" t="s">
        <v>3624</v>
      </c>
      <c r="L262" t="s">
        <v>12648</v>
      </c>
      <c r="M262">
        <v>12</v>
      </c>
      <c r="N262">
        <v>23.6</v>
      </c>
      <c r="O262">
        <v>10.6</v>
      </c>
      <c r="P262">
        <v>12</v>
      </c>
      <c r="Q262">
        <v>23.8</v>
      </c>
      <c r="R262">
        <v>10.3</v>
      </c>
      <c r="S262" t="b">
        <v>0</v>
      </c>
      <c r="T262" t="b">
        <v>0</v>
      </c>
      <c r="U262" t="b">
        <v>1</v>
      </c>
      <c r="V262">
        <v>18000</v>
      </c>
      <c r="W262">
        <v>12900</v>
      </c>
      <c r="X262">
        <v>2.78</v>
      </c>
      <c r="Y262">
        <v>13600</v>
      </c>
      <c r="Z262">
        <v>2.5099999999999998</v>
      </c>
    </row>
    <row r="263" spans="1:26">
      <c r="A263">
        <v>208447320</v>
      </c>
      <c r="B263" t="s">
        <v>12641</v>
      </c>
      <c r="C263" t="s">
        <v>3597</v>
      </c>
      <c r="D263" t="s">
        <v>1049</v>
      </c>
      <c r="E263" t="s">
        <v>4311</v>
      </c>
      <c r="F263" t="s">
        <v>3849</v>
      </c>
      <c r="G263">
        <v>208447320</v>
      </c>
      <c r="I263" t="s">
        <v>3622</v>
      </c>
      <c r="J263" t="s">
        <v>12645</v>
      </c>
      <c r="K263" t="s">
        <v>3624</v>
      </c>
      <c r="L263" t="s">
        <v>12647</v>
      </c>
      <c r="M263">
        <v>11.5</v>
      </c>
      <c r="N263">
        <v>22.9</v>
      </c>
      <c r="O263">
        <v>11</v>
      </c>
      <c r="P263">
        <v>11.5</v>
      </c>
      <c r="Q263">
        <v>23.6</v>
      </c>
      <c r="R263">
        <v>10.7</v>
      </c>
      <c r="S263" t="b">
        <v>0</v>
      </c>
      <c r="T263" t="b">
        <v>0</v>
      </c>
      <c r="U263" t="b">
        <v>1</v>
      </c>
      <c r="V263">
        <v>18000</v>
      </c>
      <c r="W263">
        <v>13000</v>
      </c>
      <c r="X263">
        <v>2.93</v>
      </c>
      <c r="Y263">
        <v>13900</v>
      </c>
      <c r="Z263">
        <v>2.68</v>
      </c>
    </row>
    <row r="264" spans="1:26">
      <c r="A264">
        <v>208447321</v>
      </c>
      <c r="B264" t="s">
        <v>12641</v>
      </c>
      <c r="C264" t="s">
        <v>3597</v>
      </c>
      <c r="D264" t="s">
        <v>1049</v>
      </c>
      <c r="E264" t="s">
        <v>4311</v>
      </c>
      <c r="F264" t="s">
        <v>3753</v>
      </c>
      <c r="G264">
        <v>208447321</v>
      </c>
      <c r="I264" t="s">
        <v>3601</v>
      </c>
      <c r="J264" t="s">
        <v>12645</v>
      </c>
      <c r="K264" t="s">
        <v>3624</v>
      </c>
      <c r="L264" t="s">
        <v>12646</v>
      </c>
      <c r="M264">
        <v>11.5</v>
      </c>
      <c r="N264">
        <v>20.100000000000001</v>
      </c>
      <c r="O264">
        <v>10.6</v>
      </c>
      <c r="P264">
        <v>9.8000000000000007</v>
      </c>
      <c r="Q264">
        <v>14.5</v>
      </c>
      <c r="R264">
        <v>8.6999999999999993</v>
      </c>
      <c r="S264" t="b">
        <v>0</v>
      </c>
      <c r="T264" t="b">
        <v>0</v>
      </c>
      <c r="U264" t="b">
        <v>0</v>
      </c>
      <c r="V264">
        <v>18000</v>
      </c>
      <c r="W264">
        <v>12500</v>
      </c>
      <c r="X264">
        <v>2.1800000000000002</v>
      </c>
      <c r="Y264">
        <v>15000</v>
      </c>
      <c r="Z264">
        <v>2.76</v>
      </c>
    </row>
    <row r="265" spans="1:26">
      <c r="A265">
        <v>208429503</v>
      </c>
      <c r="B265" t="s">
        <v>12641</v>
      </c>
      <c r="C265" t="s">
        <v>3597</v>
      </c>
      <c r="D265" t="s">
        <v>1049</v>
      </c>
      <c r="E265" t="s">
        <v>4311</v>
      </c>
      <c r="F265" t="s">
        <v>3621</v>
      </c>
      <c r="G265">
        <v>208429503</v>
      </c>
      <c r="I265" t="s">
        <v>3622</v>
      </c>
      <c r="J265" t="s">
        <v>12642</v>
      </c>
      <c r="K265" t="s">
        <v>3624</v>
      </c>
      <c r="L265" t="s">
        <v>12644</v>
      </c>
      <c r="M265">
        <v>15.6</v>
      </c>
      <c r="N265">
        <v>25.2</v>
      </c>
      <c r="O265">
        <v>10.6</v>
      </c>
      <c r="P265">
        <v>15.7</v>
      </c>
      <c r="Q265">
        <v>25.2</v>
      </c>
      <c r="R265">
        <v>11.1</v>
      </c>
      <c r="S265" t="b">
        <v>0</v>
      </c>
      <c r="T265" t="b">
        <v>0</v>
      </c>
      <c r="U265" t="b">
        <v>1</v>
      </c>
      <c r="V265">
        <v>12000</v>
      </c>
      <c r="W265">
        <v>8500</v>
      </c>
      <c r="X265">
        <v>3</v>
      </c>
      <c r="Y265">
        <v>9200</v>
      </c>
      <c r="Z265">
        <v>2.84</v>
      </c>
    </row>
    <row r="266" spans="1:26">
      <c r="A266">
        <v>208447318</v>
      </c>
      <c r="B266" t="s">
        <v>12641</v>
      </c>
      <c r="C266" t="s">
        <v>3597</v>
      </c>
      <c r="D266" t="s">
        <v>1049</v>
      </c>
      <c r="E266" t="s">
        <v>4311</v>
      </c>
      <c r="F266" t="s">
        <v>3753</v>
      </c>
      <c r="G266">
        <v>208447318</v>
      </c>
      <c r="I266" t="s">
        <v>3601</v>
      </c>
      <c r="J266" t="s">
        <v>12642</v>
      </c>
      <c r="K266" t="s">
        <v>3624</v>
      </c>
      <c r="L266" t="s">
        <v>12643</v>
      </c>
      <c r="M266">
        <v>14.5</v>
      </c>
      <c r="N266">
        <v>20.8</v>
      </c>
      <c r="O266">
        <v>12.4</v>
      </c>
      <c r="P266">
        <v>12.2</v>
      </c>
      <c r="Q266">
        <v>17.100000000000001</v>
      </c>
      <c r="R266">
        <v>8.9</v>
      </c>
      <c r="S266" t="b">
        <v>0</v>
      </c>
      <c r="T266" t="b">
        <v>0</v>
      </c>
      <c r="U266" t="b">
        <v>1</v>
      </c>
      <c r="V266">
        <v>12000</v>
      </c>
      <c r="W266">
        <v>8400</v>
      </c>
      <c r="X266">
        <v>2.2999999999999998</v>
      </c>
      <c r="Y266">
        <v>9200</v>
      </c>
      <c r="Z266">
        <v>2.84</v>
      </c>
    </row>
    <row r="267" spans="1:26">
      <c r="A267">
        <v>213060802</v>
      </c>
      <c r="B267" t="s">
        <v>3697</v>
      </c>
      <c r="C267" t="s">
        <v>3597</v>
      </c>
      <c r="D267" t="s">
        <v>5087</v>
      </c>
      <c r="E267" t="s">
        <v>5091</v>
      </c>
      <c r="F267" t="s">
        <v>3600</v>
      </c>
      <c r="G267">
        <v>213060802</v>
      </c>
      <c r="I267" t="s">
        <v>3700</v>
      </c>
      <c r="J267" t="s">
        <v>11764</v>
      </c>
      <c r="L267" t="s">
        <v>12638</v>
      </c>
      <c r="P267">
        <v>9.5</v>
      </c>
      <c r="Q267">
        <v>15.2</v>
      </c>
      <c r="R267">
        <v>8.5</v>
      </c>
      <c r="S267" t="b">
        <v>0</v>
      </c>
      <c r="T267" t="b">
        <v>0</v>
      </c>
      <c r="U267" t="b">
        <v>0</v>
      </c>
      <c r="V267">
        <v>50500</v>
      </c>
      <c r="W267">
        <v>35200</v>
      </c>
      <c r="X267">
        <v>2.1</v>
      </c>
      <c r="Y267">
        <v>36900</v>
      </c>
      <c r="Z267">
        <v>2.08</v>
      </c>
    </row>
    <row r="268" spans="1:26">
      <c r="A268">
        <v>213060801</v>
      </c>
      <c r="B268" t="s">
        <v>3697</v>
      </c>
      <c r="C268" t="s">
        <v>3597</v>
      </c>
      <c r="D268" t="s">
        <v>5087</v>
      </c>
      <c r="E268" t="s">
        <v>5091</v>
      </c>
      <c r="F268" t="s">
        <v>3600</v>
      </c>
      <c r="G268">
        <v>213060801</v>
      </c>
      <c r="I268" t="s">
        <v>3700</v>
      </c>
      <c r="J268" t="s">
        <v>11764</v>
      </c>
      <c r="L268" t="s">
        <v>12637</v>
      </c>
      <c r="P268">
        <v>10</v>
      </c>
      <c r="Q268">
        <v>15.2</v>
      </c>
      <c r="R268">
        <v>8.5</v>
      </c>
      <c r="S268" t="b">
        <v>0</v>
      </c>
      <c r="T268" t="b">
        <v>0</v>
      </c>
      <c r="U268" t="b">
        <v>1</v>
      </c>
      <c r="V268">
        <v>47000</v>
      </c>
      <c r="W268">
        <v>31200</v>
      </c>
      <c r="X268">
        <v>2.1</v>
      </c>
      <c r="Y268">
        <v>32700</v>
      </c>
      <c r="Z268">
        <v>2.08</v>
      </c>
    </row>
    <row r="269" spans="1:26">
      <c r="A269">
        <v>213060800</v>
      </c>
      <c r="B269" t="s">
        <v>3697</v>
      </c>
      <c r="C269" t="s">
        <v>3597</v>
      </c>
      <c r="D269" t="s">
        <v>5087</v>
      </c>
      <c r="E269" t="s">
        <v>5091</v>
      </c>
      <c r="F269" t="s">
        <v>3600</v>
      </c>
      <c r="G269">
        <v>213060800</v>
      </c>
      <c r="I269" t="s">
        <v>3700</v>
      </c>
      <c r="J269" t="s">
        <v>11763</v>
      </c>
      <c r="L269" t="s">
        <v>12636</v>
      </c>
      <c r="P269">
        <v>9.5</v>
      </c>
      <c r="Q269">
        <v>15.2</v>
      </c>
      <c r="R269">
        <v>8.5</v>
      </c>
      <c r="S269" t="b">
        <v>0</v>
      </c>
      <c r="T269" t="b">
        <v>0</v>
      </c>
      <c r="U269" t="b">
        <v>0</v>
      </c>
      <c r="V269">
        <v>32000</v>
      </c>
      <c r="W269">
        <v>22000</v>
      </c>
      <c r="X269">
        <v>2</v>
      </c>
      <c r="Y269">
        <v>23100</v>
      </c>
      <c r="Z269">
        <v>1.99</v>
      </c>
    </row>
    <row r="270" spans="1:26">
      <c r="A270">
        <v>213060799</v>
      </c>
      <c r="B270" t="s">
        <v>3697</v>
      </c>
      <c r="C270" t="s">
        <v>3597</v>
      </c>
      <c r="D270" t="s">
        <v>5087</v>
      </c>
      <c r="E270" t="s">
        <v>5091</v>
      </c>
      <c r="F270" t="s">
        <v>3600</v>
      </c>
      <c r="G270">
        <v>213060799</v>
      </c>
      <c r="I270" t="s">
        <v>3700</v>
      </c>
      <c r="J270" t="s">
        <v>11763</v>
      </c>
      <c r="L270" t="s">
        <v>12635</v>
      </c>
      <c r="P270">
        <v>11</v>
      </c>
      <c r="Q270">
        <v>15.2</v>
      </c>
      <c r="R270">
        <v>8.5</v>
      </c>
      <c r="S270" t="b">
        <v>0</v>
      </c>
      <c r="T270" t="b">
        <v>0</v>
      </c>
      <c r="U270" t="b">
        <v>1</v>
      </c>
      <c r="V270">
        <v>23000</v>
      </c>
      <c r="W270">
        <v>15000</v>
      </c>
      <c r="X270">
        <v>1.88</v>
      </c>
      <c r="Y270">
        <v>17600</v>
      </c>
      <c r="Z270">
        <v>2.08</v>
      </c>
    </row>
    <row r="271" spans="1:26">
      <c r="A271">
        <v>213061684</v>
      </c>
      <c r="B271" t="s">
        <v>3697</v>
      </c>
      <c r="C271" t="s">
        <v>3597</v>
      </c>
      <c r="D271" t="s">
        <v>5087</v>
      </c>
      <c r="E271" t="s">
        <v>5088</v>
      </c>
      <c r="F271" t="s">
        <v>3600</v>
      </c>
      <c r="G271">
        <v>213061684</v>
      </c>
      <c r="I271" t="s">
        <v>3700</v>
      </c>
      <c r="J271" t="s">
        <v>11766</v>
      </c>
      <c r="L271" t="s">
        <v>12638</v>
      </c>
      <c r="P271">
        <v>9.5</v>
      </c>
      <c r="Q271">
        <v>15.2</v>
      </c>
      <c r="R271">
        <v>8.5</v>
      </c>
      <c r="S271" t="b">
        <v>0</v>
      </c>
      <c r="T271" t="b">
        <v>0</v>
      </c>
      <c r="U271" t="b">
        <v>0</v>
      </c>
      <c r="V271">
        <v>50500</v>
      </c>
      <c r="W271">
        <v>35200</v>
      </c>
      <c r="X271">
        <v>2.1</v>
      </c>
      <c r="Y271">
        <v>36900</v>
      </c>
      <c r="Z271">
        <v>2.08</v>
      </c>
    </row>
    <row r="272" spans="1:26">
      <c r="A272">
        <v>213061683</v>
      </c>
      <c r="B272" t="s">
        <v>3697</v>
      </c>
      <c r="C272" t="s">
        <v>3597</v>
      </c>
      <c r="D272" t="s">
        <v>5087</v>
      </c>
      <c r="E272" t="s">
        <v>5088</v>
      </c>
      <c r="F272" t="s">
        <v>3600</v>
      </c>
      <c r="G272">
        <v>213061683</v>
      </c>
      <c r="I272" t="s">
        <v>3700</v>
      </c>
      <c r="J272" t="s">
        <v>11766</v>
      </c>
      <c r="L272" t="s">
        <v>12637</v>
      </c>
      <c r="P272">
        <v>10</v>
      </c>
      <c r="Q272">
        <v>15.2</v>
      </c>
      <c r="R272">
        <v>8.5</v>
      </c>
      <c r="S272" t="b">
        <v>0</v>
      </c>
      <c r="T272" t="b">
        <v>0</v>
      </c>
      <c r="U272" t="b">
        <v>1</v>
      </c>
      <c r="V272">
        <v>47000</v>
      </c>
      <c r="W272">
        <v>31200</v>
      </c>
      <c r="X272">
        <v>2.1</v>
      </c>
      <c r="Y272">
        <v>32700</v>
      </c>
      <c r="Z272">
        <v>2.08</v>
      </c>
    </row>
    <row r="273" spans="1:26">
      <c r="A273">
        <v>213061682</v>
      </c>
      <c r="B273" t="s">
        <v>3697</v>
      </c>
      <c r="C273" t="s">
        <v>3597</v>
      </c>
      <c r="D273" t="s">
        <v>5087</v>
      </c>
      <c r="E273" t="s">
        <v>5088</v>
      </c>
      <c r="F273" t="s">
        <v>3600</v>
      </c>
      <c r="G273">
        <v>213061682</v>
      </c>
      <c r="I273" t="s">
        <v>3700</v>
      </c>
      <c r="J273" t="s">
        <v>11765</v>
      </c>
      <c r="L273" t="s">
        <v>12636</v>
      </c>
      <c r="P273">
        <v>9.5</v>
      </c>
      <c r="Q273">
        <v>15.2</v>
      </c>
      <c r="R273">
        <v>8.5</v>
      </c>
      <c r="S273" t="b">
        <v>0</v>
      </c>
      <c r="T273" t="b">
        <v>0</v>
      </c>
      <c r="U273" t="b">
        <v>0</v>
      </c>
      <c r="V273">
        <v>32000</v>
      </c>
      <c r="W273">
        <v>22000</v>
      </c>
      <c r="X273">
        <v>2</v>
      </c>
      <c r="Y273">
        <v>23100</v>
      </c>
      <c r="Z273">
        <v>1.99</v>
      </c>
    </row>
    <row r="274" spans="1:26">
      <c r="A274">
        <v>213061680</v>
      </c>
      <c r="B274" t="s">
        <v>3697</v>
      </c>
      <c r="C274" t="s">
        <v>3597</v>
      </c>
      <c r="D274" t="s">
        <v>5087</v>
      </c>
      <c r="E274" t="s">
        <v>5088</v>
      </c>
      <c r="F274" t="s">
        <v>3600</v>
      </c>
      <c r="G274">
        <v>213061680</v>
      </c>
      <c r="I274" t="s">
        <v>3700</v>
      </c>
      <c r="J274" t="s">
        <v>11765</v>
      </c>
      <c r="L274" t="s">
        <v>12635</v>
      </c>
      <c r="P274">
        <v>11</v>
      </c>
      <c r="Q274">
        <v>15.2</v>
      </c>
      <c r="R274">
        <v>8.5</v>
      </c>
      <c r="S274" t="b">
        <v>0</v>
      </c>
      <c r="T274" t="b">
        <v>0</v>
      </c>
      <c r="U274" t="b">
        <v>1</v>
      </c>
      <c r="V274">
        <v>23000</v>
      </c>
      <c r="W274">
        <v>15000</v>
      </c>
      <c r="X274">
        <v>1.88</v>
      </c>
      <c r="Y274">
        <v>17600</v>
      </c>
      <c r="Z274">
        <v>2.08</v>
      </c>
    </row>
    <row r="275" spans="1:26">
      <c r="A275">
        <v>8717932</v>
      </c>
      <c r="B275" t="s">
        <v>12541</v>
      </c>
      <c r="C275" t="s">
        <v>3597</v>
      </c>
      <c r="D275" t="s">
        <v>3714</v>
      </c>
      <c r="E275" t="s">
        <v>3714</v>
      </c>
      <c r="F275" t="s">
        <v>3718</v>
      </c>
      <c r="G275">
        <v>8717932</v>
      </c>
      <c r="I275" t="s">
        <v>3711</v>
      </c>
      <c r="J275" t="s">
        <v>12634</v>
      </c>
      <c r="K275" t="s">
        <v>3688</v>
      </c>
      <c r="M275">
        <v>11.5</v>
      </c>
      <c r="N275">
        <v>17</v>
      </c>
      <c r="O275">
        <v>9</v>
      </c>
      <c r="P275">
        <v>14</v>
      </c>
      <c r="Q275">
        <v>20.100000000000001</v>
      </c>
      <c r="R275">
        <v>10.6</v>
      </c>
      <c r="S275" t="b">
        <v>0</v>
      </c>
      <c r="T275" t="b">
        <v>0</v>
      </c>
      <c r="U275" t="b">
        <v>1</v>
      </c>
      <c r="V275">
        <v>38000</v>
      </c>
      <c r="W275">
        <v>33000</v>
      </c>
      <c r="Y275">
        <v>58636</v>
      </c>
      <c r="Z275">
        <v>3.11</v>
      </c>
    </row>
    <row r="276" spans="1:26">
      <c r="A276">
        <v>210568063</v>
      </c>
      <c r="B276" t="s">
        <v>11716</v>
      </c>
      <c r="C276" t="s">
        <v>3597</v>
      </c>
      <c r="D276" t="s">
        <v>3714</v>
      </c>
      <c r="E276" t="s">
        <v>3714</v>
      </c>
      <c r="F276" t="s">
        <v>3710</v>
      </c>
      <c r="G276">
        <v>210568063</v>
      </c>
      <c r="I276" t="s">
        <v>3711</v>
      </c>
      <c r="J276" t="s">
        <v>12633</v>
      </c>
      <c r="K276" t="s">
        <v>3725</v>
      </c>
      <c r="P276">
        <v>12.55</v>
      </c>
      <c r="Q276">
        <v>19.55</v>
      </c>
      <c r="R276">
        <v>9.3000000000000007</v>
      </c>
      <c r="S276" t="b">
        <v>0</v>
      </c>
      <c r="T276" t="b">
        <v>0</v>
      </c>
      <c r="U276" t="b">
        <v>0</v>
      </c>
      <c r="V276">
        <v>50500</v>
      </c>
      <c r="W276">
        <v>37200</v>
      </c>
      <c r="X276">
        <v>2.44</v>
      </c>
      <c r="Y276">
        <v>45750</v>
      </c>
      <c r="Z276">
        <v>2.4500000000000002</v>
      </c>
    </row>
    <row r="277" spans="1:26">
      <c r="A277">
        <v>210529236</v>
      </c>
      <c r="B277" t="s">
        <v>11716</v>
      </c>
      <c r="C277" t="s">
        <v>3597</v>
      </c>
      <c r="D277" t="s">
        <v>3714</v>
      </c>
      <c r="E277" t="s">
        <v>3714</v>
      </c>
      <c r="F277" t="s">
        <v>3718</v>
      </c>
      <c r="G277">
        <v>210529236</v>
      </c>
      <c r="I277" t="s">
        <v>3711</v>
      </c>
      <c r="J277" t="s">
        <v>12633</v>
      </c>
      <c r="K277" t="s">
        <v>3688</v>
      </c>
      <c r="P277">
        <v>12.5</v>
      </c>
      <c r="Q277">
        <v>18.5</v>
      </c>
      <c r="R277">
        <v>9.3000000000000007</v>
      </c>
      <c r="S277" t="b">
        <v>0</v>
      </c>
      <c r="T277" t="b">
        <v>0</v>
      </c>
      <c r="U277" t="b">
        <v>0</v>
      </c>
      <c r="V277">
        <v>50500</v>
      </c>
      <c r="W277">
        <v>37200</v>
      </c>
      <c r="X277">
        <v>2.42</v>
      </c>
      <c r="Y277">
        <v>45750</v>
      </c>
      <c r="Z277">
        <v>2.42</v>
      </c>
    </row>
    <row r="278" spans="1:26">
      <c r="A278">
        <v>210568062</v>
      </c>
      <c r="B278" t="s">
        <v>11716</v>
      </c>
      <c r="C278" t="s">
        <v>3597</v>
      </c>
      <c r="D278" t="s">
        <v>3714</v>
      </c>
      <c r="E278" t="s">
        <v>3714</v>
      </c>
      <c r="F278" t="s">
        <v>3710</v>
      </c>
      <c r="G278">
        <v>210568062</v>
      </c>
      <c r="I278" t="s">
        <v>3711</v>
      </c>
      <c r="J278" t="s">
        <v>12632</v>
      </c>
      <c r="K278" t="s">
        <v>3725</v>
      </c>
      <c r="P278">
        <v>12.7</v>
      </c>
      <c r="Q278">
        <v>19.899999999999999</v>
      </c>
      <c r="R278">
        <v>9.5</v>
      </c>
      <c r="S278" t="b">
        <v>0</v>
      </c>
      <c r="T278" t="b">
        <v>0</v>
      </c>
      <c r="U278" t="b">
        <v>0</v>
      </c>
      <c r="V278">
        <v>48000</v>
      </c>
      <c r="W278">
        <v>33800</v>
      </c>
      <c r="X278">
        <v>2.48</v>
      </c>
      <c r="Y278">
        <v>44770</v>
      </c>
      <c r="Z278">
        <v>2.44</v>
      </c>
    </row>
    <row r="279" spans="1:26">
      <c r="A279">
        <v>210529234</v>
      </c>
      <c r="B279" t="s">
        <v>11716</v>
      </c>
      <c r="C279" t="s">
        <v>3597</v>
      </c>
      <c r="D279" t="s">
        <v>3714</v>
      </c>
      <c r="E279" t="s">
        <v>3714</v>
      </c>
      <c r="F279" t="s">
        <v>3718</v>
      </c>
      <c r="G279">
        <v>210529234</v>
      </c>
      <c r="I279" t="s">
        <v>3711</v>
      </c>
      <c r="J279" t="s">
        <v>12632</v>
      </c>
      <c r="K279" t="s">
        <v>3688</v>
      </c>
      <c r="P279">
        <v>12.6</v>
      </c>
      <c r="Q279">
        <v>19</v>
      </c>
      <c r="R279">
        <v>9.5</v>
      </c>
      <c r="S279" t="b">
        <v>0</v>
      </c>
      <c r="T279" t="b">
        <v>0</v>
      </c>
      <c r="U279" t="b">
        <v>0</v>
      </c>
      <c r="V279">
        <v>48000</v>
      </c>
      <c r="W279">
        <v>33800</v>
      </c>
      <c r="X279">
        <v>2.4500000000000002</v>
      </c>
      <c r="Y279">
        <v>44770</v>
      </c>
      <c r="Z279">
        <v>2.42</v>
      </c>
    </row>
    <row r="280" spans="1:26">
      <c r="A280">
        <v>211234514</v>
      </c>
      <c r="B280" t="s">
        <v>11716</v>
      </c>
      <c r="C280" t="s">
        <v>3597</v>
      </c>
      <c r="D280" t="s">
        <v>3714</v>
      </c>
      <c r="E280" t="s">
        <v>3714</v>
      </c>
      <c r="F280" t="s">
        <v>3849</v>
      </c>
      <c r="G280">
        <v>211234514</v>
      </c>
      <c r="I280" t="s">
        <v>3622</v>
      </c>
      <c r="J280" t="s">
        <v>12630</v>
      </c>
      <c r="K280" t="s">
        <v>3624</v>
      </c>
      <c r="L280" t="s">
        <v>12587</v>
      </c>
      <c r="P280">
        <v>10.45</v>
      </c>
      <c r="Q280">
        <v>19.3</v>
      </c>
      <c r="R280">
        <v>10.050000000000001</v>
      </c>
      <c r="S280" t="b">
        <v>0</v>
      </c>
      <c r="T280" t="b">
        <v>0</v>
      </c>
      <c r="U280" t="b">
        <v>1</v>
      </c>
      <c r="V280">
        <v>42000</v>
      </c>
      <c r="W280">
        <v>28000</v>
      </c>
      <c r="X280">
        <v>2.97</v>
      </c>
      <c r="Y280">
        <v>50700</v>
      </c>
      <c r="Z280">
        <v>2.2599999999999998</v>
      </c>
    </row>
    <row r="281" spans="1:26">
      <c r="A281">
        <v>211234510</v>
      </c>
      <c r="B281" t="s">
        <v>11716</v>
      </c>
      <c r="C281" t="s">
        <v>3597</v>
      </c>
      <c r="D281" t="s">
        <v>3714</v>
      </c>
      <c r="E281" t="s">
        <v>3714</v>
      </c>
      <c r="F281" t="s">
        <v>3600</v>
      </c>
      <c r="G281">
        <v>211234510</v>
      </c>
      <c r="I281" t="s">
        <v>3601</v>
      </c>
      <c r="J281" t="s">
        <v>12629</v>
      </c>
      <c r="K281" t="s">
        <v>3624</v>
      </c>
      <c r="L281" t="s">
        <v>12570</v>
      </c>
      <c r="P281">
        <v>11</v>
      </c>
      <c r="Q281">
        <v>16.25</v>
      </c>
      <c r="R281">
        <v>8.9499999999999993</v>
      </c>
      <c r="S281" t="b">
        <v>0</v>
      </c>
      <c r="T281" t="b">
        <v>0</v>
      </c>
      <c r="U281" t="b">
        <v>1</v>
      </c>
      <c r="V281">
        <v>36000</v>
      </c>
      <c r="W281">
        <v>23800</v>
      </c>
      <c r="X281">
        <v>2.61</v>
      </c>
      <c r="Y281">
        <v>37350</v>
      </c>
      <c r="Z281">
        <v>2.19</v>
      </c>
    </row>
    <row r="282" spans="1:26">
      <c r="A282">
        <v>211234509</v>
      </c>
      <c r="B282" t="s">
        <v>11716</v>
      </c>
      <c r="C282" t="s">
        <v>3597</v>
      </c>
      <c r="D282" t="s">
        <v>3714</v>
      </c>
      <c r="E282" t="s">
        <v>3714</v>
      </c>
      <c r="F282" t="s">
        <v>3753</v>
      </c>
      <c r="G282">
        <v>211234509</v>
      </c>
      <c r="I282" t="s">
        <v>3601</v>
      </c>
      <c r="J282" t="s">
        <v>12629</v>
      </c>
      <c r="K282" t="s">
        <v>3624</v>
      </c>
      <c r="L282" t="s">
        <v>12585</v>
      </c>
      <c r="P282">
        <v>11.85</v>
      </c>
      <c r="Q282">
        <v>18.850000000000001</v>
      </c>
      <c r="R282">
        <v>9.1999999999999993</v>
      </c>
      <c r="S282" t="b">
        <v>0</v>
      </c>
      <c r="T282" t="b">
        <v>0</v>
      </c>
      <c r="U282" t="b">
        <v>1</v>
      </c>
      <c r="V282">
        <v>36000</v>
      </c>
      <c r="W282">
        <v>24000</v>
      </c>
      <c r="X282">
        <v>2.67</v>
      </c>
      <c r="Y282">
        <v>41500</v>
      </c>
      <c r="Z282">
        <v>2.29</v>
      </c>
    </row>
    <row r="283" spans="1:26">
      <c r="A283">
        <v>211234508</v>
      </c>
      <c r="B283" t="s">
        <v>11716</v>
      </c>
      <c r="C283" t="s">
        <v>3597</v>
      </c>
      <c r="D283" t="s">
        <v>3714</v>
      </c>
      <c r="E283" t="s">
        <v>3714</v>
      </c>
      <c r="F283" t="s">
        <v>3849</v>
      </c>
      <c r="G283">
        <v>211234508</v>
      </c>
      <c r="I283" t="s">
        <v>3622</v>
      </c>
      <c r="J283" t="s">
        <v>12629</v>
      </c>
      <c r="K283" t="s">
        <v>3624</v>
      </c>
      <c r="L283" t="s">
        <v>12574</v>
      </c>
      <c r="P283">
        <v>12.5</v>
      </c>
      <c r="Q283">
        <v>21</v>
      </c>
      <c r="R283">
        <v>10</v>
      </c>
      <c r="S283" t="b">
        <v>0</v>
      </c>
      <c r="T283" t="b">
        <v>0</v>
      </c>
      <c r="U283" t="b">
        <v>1</v>
      </c>
      <c r="V283">
        <v>36000</v>
      </c>
      <c r="W283">
        <v>24000</v>
      </c>
      <c r="X283">
        <v>2.65</v>
      </c>
      <c r="Y283">
        <v>41700</v>
      </c>
      <c r="Z283">
        <v>2</v>
      </c>
    </row>
    <row r="284" spans="1:26">
      <c r="A284">
        <v>211234513</v>
      </c>
      <c r="B284" t="s">
        <v>11716</v>
      </c>
      <c r="C284" t="s">
        <v>3597</v>
      </c>
      <c r="D284" t="s">
        <v>3714</v>
      </c>
      <c r="E284" t="s">
        <v>3714</v>
      </c>
      <c r="F284" t="s">
        <v>3849</v>
      </c>
      <c r="G284">
        <v>211234513</v>
      </c>
      <c r="I284" t="s">
        <v>3622</v>
      </c>
      <c r="J284" t="s">
        <v>12628</v>
      </c>
      <c r="K284" t="s">
        <v>3624</v>
      </c>
      <c r="L284" t="s">
        <v>12580</v>
      </c>
      <c r="P284">
        <v>11.7</v>
      </c>
      <c r="Q284">
        <v>20</v>
      </c>
      <c r="R284">
        <v>10.199999999999999</v>
      </c>
      <c r="S284" t="b">
        <v>0</v>
      </c>
      <c r="T284" t="b">
        <v>0</v>
      </c>
      <c r="U284" t="b">
        <v>1</v>
      </c>
      <c r="V284">
        <v>23000</v>
      </c>
      <c r="W284">
        <v>17400</v>
      </c>
      <c r="X284">
        <v>2.68</v>
      </c>
      <c r="Y284">
        <v>28700</v>
      </c>
      <c r="Z284">
        <v>1.96</v>
      </c>
    </row>
    <row r="285" spans="1:26">
      <c r="A285">
        <v>211234507</v>
      </c>
      <c r="B285" t="s">
        <v>11716</v>
      </c>
      <c r="C285" t="s">
        <v>3597</v>
      </c>
      <c r="D285" t="s">
        <v>3714</v>
      </c>
      <c r="E285" t="s">
        <v>3714</v>
      </c>
      <c r="F285" t="s">
        <v>3600</v>
      </c>
      <c r="G285">
        <v>211234507</v>
      </c>
      <c r="I285" t="s">
        <v>3601</v>
      </c>
      <c r="J285" t="s">
        <v>12628</v>
      </c>
      <c r="K285" t="s">
        <v>3624</v>
      </c>
      <c r="L285" t="s">
        <v>12582</v>
      </c>
      <c r="P285">
        <v>11.45</v>
      </c>
      <c r="Q285">
        <v>17.600000000000001</v>
      </c>
      <c r="R285">
        <v>9.6999999999999993</v>
      </c>
      <c r="S285" t="b">
        <v>0</v>
      </c>
      <c r="T285" t="b">
        <v>0</v>
      </c>
      <c r="U285" t="b">
        <v>1</v>
      </c>
      <c r="V285">
        <v>24000</v>
      </c>
      <c r="W285">
        <v>18700</v>
      </c>
      <c r="X285">
        <v>2.6</v>
      </c>
      <c r="Y285">
        <v>26000</v>
      </c>
      <c r="Z285">
        <v>2.54</v>
      </c>
    </row>
    <row r="286" spans="1:26">
      <c r="A286">
        <v>211234506</v>
      </c>
      <c r="B286" t="s">
        <v>11716</v>
      </c>
      <c r="C286" t="s">
        <v>3597</v>
      </c>
      <c r="D286" t="s">
        <v>3714</v>
      </c>
      <c r="E286" t="s">
        <v>3714</v>
      </c>
      <c r="F286" t="s">
        <v>3753</v>
      </c>
      <c r="G286">
        <v>211234506</v>
      </c>
      <c r="I286" t="s">
        <v>3601</v>
      </c>
      <c r="J286" t="s">
        <v>12628</v>
      </c>
      <c r="K286" t="s">
        <v>3624</v>
      </c>
      <c r="L286" t="s">
        <v>12558</v>
      </c>
      <c r="P286">
        <v>11.7</v>
      </c>
      <c r="Q286">
        <v>16.850000000000001</v>
      </c>
      <c r="R286">
        <v>9</v>
      </c>
      <c r="S286" t="b">
        <v>0</v>
      </c>
      <c r="T286" t="b">
        <v>0</v>
      </c>
      <c r="U286" t="b">
        <v>1</v>
      </c>
      <c r="V286">
        <v>24000</v>
      </c>
      <c r="W286">
        <v>17500</v>
      </c>
      <c r="X286">
        <v>2.64</v>
      </c>
      <c r="Y286">
        <v>26000</v>
      </c>
      <c r="Z286">
        <v>2.67</v>
      </c>
    </row>
    <row r="287" spans="1:26">
      <c r="A287">
        <v>211234505</v>
      </c>
      <c r="B287" t="s">
        <v>11716</v>
      </c>
      <c r="C287" t="s">
        <v>3597</v>
      </c>
      <c r="D287" t="s">
        <v>3714</v>
      </c>
      <c r="E287" t="s">
        <v>3714</v>
      </c>
      <c r="F287" t="s">
        <v>3600</v>
      </c>
      <c r="G287">
        <v>211234505</v>
      </c>
      <c r="I287" t="s">
        <v>3601</v>
      </c>
      <c r="J287" t="s">
        <v>12627</v>
      </c>
      <c r="K287" t="s">
        <v>3624</v>
      </c>
      <c r="L287" t="s">
        <v>12576</v>
      </c>
      <c r="P287">
        <v>12.3</v>
      </c>
      <c r="Q287">
        <v>17.25</v>
      </c>
      <c r="R287">
        <v>9.25</v>
      </c>
      <c r="S287" t="b">
        <v>0</v>
      </c>
      <c r="T287" t="b">
        <v>0</v>
      </c>
      <c r="U287" t="b">
        <v>1</v>
      </c>
      <c r="V287">
        <v>18000</v>
      </c>
      <c r="W287">
        <v>13000</v>
      </c>
      <c r="X287">
        <v>2.66</v>
      </c>
      <c r="Y287">
        <v>21000</v>
      </c>
      <c r="Z287">
        <v>2.31</v>
      </c>
    </row>
    <row r="288" spans="1:26">
      <c r="A288">
        <v>211234504</v>
      </c>
      <c r="B288" t="s">
        <v>11716</v>
      </c>
      <c r="C288" t="s">
        <v>3597</v>
      </c>
      <c r="D288" t="s">
        <v>3714</v>
      </c>
      <c r="E288" t="s">
        <v>3714</v>
      </c>
      <c r="F288" t="s">
        <v>3849</v>
      </c>
      <c r="G288">
        <v>211234504</v>
      </c>
      <c r="I288" t="s">
        <v>3622</v>
      </c>
      <c r="J288" t="s">
        <v>12627</v>
      </c>
      <c r="K288" t="s">
        <v>3624</v>
      </c>
      <c r="L288" t="s">
        <v>12572</v>
      </c>
      <c r="P288">
        <v>12.5</v>
      </c>
      <c r="Q288">
        <v>20.5</v>
      </c>
      <c r="R288">
        <v>9.6999999999999993</v>
      </c>
      <c r="S288" t="b">
        <v>0</v>
      </c>
      <c r="T288" t="b">
        <v>0</v>
      </c>
      <c r="U288" t="b">
        <v>1</v>
      </c>
      <c r="V288">
        <v>18000</v>
      </c>
      <c r="W288">
        <v>12700</v>
      </c>
      <c r="X288">
        <v>0.72</v>
      </c>
      <c r="Y288">
        <v>17000</v>
      </c>
      <c r="Z288">
        <v>2.4300000000000002</v>
      </c>
    </row>
    <row r="289" spans="1:26">
      <c r="A289">
        <v>211234503</v>
      </c>
      <c r="B289" t="s">
        <v>11716</v>
      </c>
      <c r="C289" t="s">
        <v>3597</v>
      </c>
      <c r="D289" t="s">
        <v>3714</v>
      </c>
      <c r="E289" t="s">
        <v>3714</v>
      </c>
      <c r="F289" t="s">
        <v>3787</v>
      </c>
      <c r="G289">
        <v>211234503</v>
      </c>
      <c r="I289" t="s">
        <v>3622</v>
      </c>
      <c r="J289" t="s">
        <v>12626</v>
      </c>
      <c r="K289" t="s">
        <v>3624</v>
      </c>
      <c r="L289" t="s">
        <v>12614</v>
      </c>
      <c r="P289">
        <v>12.6</v>
      </c>
      <c r="Q289">
        <v>20.8</v>
      </c>
      <c r="R289">
        <v>10.199999999999999</v>
      </c>
      <c r="S289" t="b">
        <v>0</v>
      </c>
      <c r="T289" t="b">
        <v>0</v>
      </c>
      <c r="U289" t="b">
        <v>1</v>
      </c>
      <c r="V289">
        <v>10200</v>
      </c>
      <c r="W289">
        <v>9200</v>
      </c>
      <c r="X289">
        <v>2.72</v>
      </c>
      <c r="Y289">
        <v>12080</v>
      </c>
      <c r="Z289">
        <v>2.09</v>
      </c>
    </row>
    <row r="290" spans="1:26">
      <c r="A290">
        <v>211234502</v>
      </c>
      <c r="B290" t="s">
        <v>11716</v>
      </c>
      <c r="C290" t="s">
        <v>3597</v>
      </c>
      <c r="D290" t="s">
        <v>3714</v>
      </c>
      <c r="E290" t="s">
        <v>3714</v>
      </c>
      <c r="F290" t="s">
        <v>3849</v>
      </c>
      <c r="G290">
        <v>211234502</v>
      </c>
      <c r="I290" t="s">
        <v>3622</v>
      </c>
      <c r="J290" t="s">
        <v>12626</v>
      </c>
      <c r="K290" t="s">
        <v>3624</v>
      </c>
      <c r="L290" t="s">
        <v>12590</v>
      </c>
      <c r="P290">
        <v>12.6</v>
      </c>
      <c r="Q290">
        <v>19.399999999999999</v>
      </c>
      <c r="R290">
        <v>10.35</v>
      </c>
      <c r="S290" t="b">
        <v>0</v>
      </c>
      <c r="T290" t="b">
        <v>0</v>
      </c>
      <c r="U290" t="b">
        <v>1</v>
      </c>
      <c r="V290">
        <v>11100</v>
      </c>
      <c r="W290">
        <v>9100</v>
      </c>
      <c r="X290">
        <v>2.72</v>
      </c>
      <c r="Y290">
        <v>11900</v>
      </c>
      <c r="Z290">
        <v>2.37</v>
      </c>
    </row>
    <row r="291" spans="1:26">
      <c r="A291">
        <v>211234501</v>
      </c>
      <c r="B291" t="s">
        <v>11716</v>
      </c>
      <c r="C291" t="s">
        <v>3597</v>
      </c>
      <c r="D291" t="s">
        <v>3714</v>
      </c>
      <c r="E291" t="s">
        <v>3714</v>
      </c>
      <c r="F291" t="s">
        <v>3787</v>
      </c>
      <c r="G291">
        <v>211234501</v>
      </c>
      <c r="I291" t="s">
        <v>3622</v>
      </c>
      <c r="J291" t="s">
        <v>12625</v>
      </c>
      <c r="K291" t="s">
        <v>3624</v>
      </c>
      <c r="L291" t="s">
        <v>12621</v>
      </c>
      <c r="P291">
        <v>12.6</v>
      </c>
      <c r="Q291">
        <v>21</v>
      </c>
      <c r="R291">
        <v>10.4</v>
      </c>
      <c r="S291" t="b">
        <v>0</v>
      </c>
      <c r="T291" t="b">
        <v>0</v>
      </c>
      <c r="U291" t="b">
        <v>1</v>
      </c>
      <c r="V291">
        <v>9000</v>
      </c>
      <c r="W291">
        <v>6800</v>
      </c>
      <c r="X291">
        <v>2.89</v>
      </c>
      <c r="Y291">
        <v>10640</v>
      </c>
      <c r="Z291">
        <v>1.99</v>
      </c>
    </row>
    <row r="292" spans="1:26">
      <c r="A292">
        <v>211234500</v>
      </c>
      <c r="B292" t="s">
        <v>11716</v>
      </c>
      <c r="C292" t="s">
        <v>3597</v>
      </c>
      <c r="D292" t="s">
        <v>3714</v>
      </c>
      <c r="E292" t="s">
        <v>3714</v>
      </c>
      <c r="F292" t="s">
        <v>3849</v>
      </c>
      <c r="G292">
        <v>211234500</v>
      </c>
      <c r="I292" t="s">
        <v>3622</v>
      </c>
      <c r="J292" t="s">
        <v>12625</v>
      </c>
      <c r="K292" t="s">
        <v>3624</v>
      </c>
      <c r="L292" t="s">
        <v>12611</v>
      </c>
      <c r="P292">
        <v>13.65</v>
      </c>
      <c r="Q292">
        <v>20.2</v>
      </c>
      <c r="R292">
        <v>10.55</v>
      </c>
      <c r="S292" t="b">
        <v>0</v>
      </c>
      <c r="T292" t="b">
        <v>0</v>
      </c>
      <c r="U292" t="b">
        <v>1</v>
      </c>
      <c r="V292">
        <v>9000</v>
      </c>
      <c r="W292">
        <v>7000</v>
      </c>
      <c r="X292">
        <v>2.93</v>
      </c>
      <c r="Y292">
        <v>11000</v>
      </c>
      <c r="Z292">
        <v>2.39</v>
      </c>
    </row>
    <row r="293" spans="1:26">
      <c r="A293">
        <v>207348503</v>
      </c>
      <c r="B293" t="s">
        <v>11648</v>
      </c>
      <c r="C293" t="s">
        <v>3597</v>
      </c>
      <c r="D293" t="s">
        <v>3714</v>
      </c>
      <c r="E293" t="s">
        <v>3714</v>
      </c>
      <c r="F293" t="s">
        <v>3621</v>
      </c>
      <c r="G293">
        <v>207348503</v>
      </c>
      <c r="I293" t="s">
        <v>3622</v>
      </c>
      <c r="J293" t="s">
        <v>12622</v>
      </c>
      <c r="K293" t="s">
        <v>3624</v>
      </c>
      <c r="L293" t="s">
        <v>12624</v>
      </c>
      <c r="M293">
        <v>12.6</v>
      </c>
      <c r="N293">
        <v>21.5</v>
      </c>
      <c r="O293">
        <v>10.199999999999999</v>
      </c>
      <c r="P293">
        <v>12.55</v>
      </c>
      <c r="Q293">
        <v>22</v>
      </c>
      <c r="R293">
        <v>9.5</v>
      </c>
      <c r="S293" t="b">
        <v>0</v>
      </c>
      <c r="T293" t="b">
        <v>0</v>
      </c>
      <c r="U293" t="b">
        <v>1</v>
      </c>
      <c r="V293">
        <v>18000</v>
      </c>
      <c r="W293">
        <v>13000</v>
      </c>
      <c r="X293">
        <v>2.78</v>
      </c>
      <c r="Y293">
        <v>22080</v>
      </c>
      <c r="Z293">
        <v>2.5499999999999998</v>
      </c>
    </row>
    <row r="294" spans="1:26">
      <c r="A294">
        <v>207462345</v>
      </c>
      <c r="B294" t="s">
        <v>11716</v>
      </c>
      <c r="C294" t="s">
        <v>3597</v>
      </c>
      <c r="D294" t="s">
        <v>3714</v>
      </c>
      <c r="E294" t="s">
        <v>3714</v>
      </c>
      <c r="F294" t="s">
        <v>3621</v>
      </c>
      <c r="G294">
        <v>207462345</v>
      </c>
      <c r="I294" t="s">
        <v>3622</v>
      </c>
      <c r="J294" t="s">
        <v>12622</v>
      </c>
      <c r="K294" t="s">
        <v>3624</v>
      </c>
      <c r="L294" t="s">
        <v>12623</v>
      </c>
      <c r="M294">
        <v>12.6</v>
      </c>
      <c r="N294">
        <v>21.5</v>
      </c>
      <c r="O294">
        <v>10.199999999999999</v>
      </c>
      <c r="P294">
        <v>12.55</v>
      </c>
      <c r="Q294">
        <v>22</v>
      </c>
      <c r="R294">
        <v>9.5</v>
      </c>
      <c r="S294" t="b">
        <v>0</v>
      </c>
      <c r="T294" t="b">
        <v>0</v>
      </c>
      <c r="U294" t="b">
        <v>1</v>
      </c>
      <c r="V294">
        <v>18000</v>
      </c>
      <c r="W294">
        <v>13000</v>
      </c>
      <c r="X294">
        <v>2.78</v>
      </c>
      <c r="Y294">
        <v>22080</v>
      </c>
      <c r="Z294">
        <v>2.5499999999999998</v>
      </c>
    </row>
    <row r="295" spans="1:26">
      <c r="A295">
        <v>202177384</v>
      </c>
      <c r="B295" t="s">
        <v>12593</v>
      </c>
      <c r="C295" t="s">
        <v>3597</v>
      </c>
      <c r="D295" t="s">
        <v>3714</v>
      </c>
      <c r="E295" t="s">
        <v>3714</v>
      </c>
      <c r="F295" t="s">
        <v>3849</v>
      </c>
      <c r="G295">
        <v>202177384</v>
      </c>
      <c r="I295" t="s">
        <v>3622</v>
      </c>
      <c r="J295" t="s">
        <v>12609</v>
      </c>
      <c r="K295" t="s">
        <v>3624</v>
      </c>
      <c r="L295" t="s">
        <v>12572</v>
      </c>
      <c r="M295">
        <v>12.5</v>
      </c>
      <c r="N295">
        <v>20.5</v>
      </c>
      <c r="O295">
        <v>10</v>
      </c>
      <c r="P295">
        <v>12.5</v>
      </c>
      <c r="Q295">
        <v>20.5</v>
      </c>
      <c r="R295">
        <v>9.6999999999999993</v>
      </c>
      <c r="S295" t="b">
        <v>0</v>
      </c>
      <c r="T295" t="b">
        <v>0</v>
      </c>
      <c r="U295" t="b">
        <v>1</v>
      </c>
      <c r="V295">
        <v>18000</v>
      </c>
      <c r="W295">
        <v>12700</v>
      </c>
      <c r="X295">
        <v>0.72</v>
      </c>
      <c r="Y295">
        <v>17000</v>
      </c>
      <c r="Z295">
        <v>2.4300000000000002</v>
      </c>
    </row>
    <row r="296" spans="1:26">
      <c r="A296">
        <v>205049408</v>
      </c>
      <c r="B296" t="s">
        <v>12593</v>
      </c>
      <c r="C296" t="s">
        <v>3597</v>
      </c>
      <c r="D296" t="s">
        <v>3714</v>
      </c>
      <c r="E296" t="s">
        <v>3714</v>
      </c>
      <c r="F296" t="s">
        <v>3787</v>
      </c>
      <c r="G296">
        <v>205049408</v>
      </c>
      <c r="I296" t="s">
        <v>3622</v>
      </c>
      <c r="J296" t="s">
        <v>12610</v>
      </c>
      <c r="K296" t="s">
        <v>3624</v>
      </c>
      <c r="L296" t="s">
        <v>12621</v>
      </c>
      <c r="M296">
        <v>12.6</v>
      </c>
      <c r="N296">
        <v>21</v>
      </c>
      <c r="O296">
        <v>10.4</v>
      </c>
      <c r="P296">
        <v>12.6</v>
      </c>
      <c r="Q296">
        <v>21</v>
      </c>
      <c r="R296">
        <v>10.4</v>
      </c>
      <c r="S296" t="b">
        <v>0</v>
      </c>
      <c r="T296" t="b">
        <v>0</v>
      </c>
      <c r="U296" t="b">
        <v>1</v>
      </c>
      <c r="V296">
        <v>9000</v>
      </c>
      <c r="W296">
        <v>6800</v>
      </c>
      <c r="X296">
        <v>2.89</v>
      </c>
      <c r="Y296">
        <v>10640</v>
      </c>
      <c r="Z296">
        <v>1.99</v>
      </c>
    </row>
    <row r="297" spans="1:26">
      <c r="A297">
        <v>204825181</v>
      </c>
      <c r="B297" t="s">
        <v>3713</v>
      </c>
      <c r="C297" t="s">
        <v>3597</v>
      </c>
      <c r="D297" t="s">
        <v>3714</v>
      </c>
      <c r="E297" t="s">
        <v>3714</v>
      </c>
      <c r="F297" t="s">
        <v>3621</v>
      </c>
      <c r="G297">
        <v>204825181</v>
      </c>
      <c r="I297" t="s">
        <v>3622</v>
      </c>
      <c r="J297" t="s">
        <v>12619</v>
      </c>
      <c r="K297" t="s">
        <v>3624</v>
      </c>
      <c r="L297" t="s">
        <v>12620</v>
      </c>
      <c r="M297">
        <v>13</v>
      </c>
      <c r="N297">
        <v>22.5</v>
      </c>
      <c r="O297">
        <v>12.5</v>
      </c>
      <c r="P297">
        <v>13</v>
      </c>
      <c r="Q297">
        <v>23</v>
      </c>
      <c r="R297">
        <v>10</v>
      </c>
      <c r="S297" t="b">
        <v>0</v>
      </c>
      <c r="T297" t="b">
        <v>0</v>
      </c>
      <c r="U297" t="b">
        <v>1</v>
      </c>
      <c r="V297">
        <v>22000</v>
      </c>
      <c r="W297">
        <v>15800</v>
      </c>
      <c r="X297">
        <v>2.82</v>
      </c>
      <c r="Y297">
        <v>27030</v>
      </c>
      <c r="Z297">
        <v>2.5</v>
      </c>
    </row>
    <row r="298" spans="1:26">
      <c r="A298">
        <v>204825180</v>
      </c>
      <c r="B298" t="s">
        <v>3713</v>
      </c>
      <c r="C298" t="s">
        <v>3597</v>
      </c>
      <c r="D298" t="s">
        <v>3714</v>
      </c>
      <c r="E298" t="s">
        <v>3714</v>
      </c>
      <c r="F298" t="s">
        <v>3621</v>
      </c>
      <c r="G298">
        <v>204825180</v>
      </c>
      <c r="I298" t="s">
        <v>3622</v>
      </c>
      <c r="J298" t="s">
        <v>12617</v>
      </c>
      <c r="K298" t="s">
        <v>3624</v>
      </c>
      <c r="L298" t="s">
        <v>12618</v>
      </c>
      <c r="M298">
        <v>14.4</v>
      </c>
      <c r="N298">
        <v>24</v>
      </c>
      <c r="O298">
        <v>13</v>
      </c>
      <c r="P298">
        <v>14.4</v>
      </c>
      <c r="Q298">
        <v>24</v>
      </c>
      <c r="R298">
        <v>10.8</v>
      </c>
      <c r="S298" t="b">
        <v>0</v>
      </c>
      <c r="T298" t="b">
        <v>0</v>
      </c>
      <c r="U298" t="b">
        <v>1</v>
      </c>
      <c r="V298">
        <v>18000</v>
      </c>
      <c r="W298">
        <v>13100</v>
      </c>
      <c r="X298">
        <v>3.15</v>
      </c>
      <c r="Y298">
        <v>24630</v>
      </c>
      <c r="Z298">
        <v>2.72</v>
      </c>
    </row>
    <row r="299" spans="1:26">
      <c r="A299">
        <v>204825182</v>
      </c>
      <c r="B299" t="s">
        <v>3713</v>
      </c>
      <c r="C299" t="s">
        <v>3597</v>
      </c>
      <c r="D299" t="s">
        <v>3714</v>
      </c>
      <c r="E299" t="s">
        <v>3714</v>
      </c>
      <c r="F299" t="s">
        <v>3621</v>
      </c>
      <c r="G299">
        <v>204825182</v>
      </c>
      <c r="I299" t="s">
        <v>3622</v>
      </c>
      <c r="J299" t="s">
        <v>12615</v>
      </c>
      <c r="K299" t="s">
        <v>3624</v>
      </c>
      <c r="L299" t="s">
        <v>12616</v>
      </c>
      <c r="M299">
        <v>13</v>
      </c>
      <c r="N299">
        <v>21.5</v>
      </c>
      <c r="O299">
        <v>12</v>
      </c>
      <c r="P299">
        <v>13</v>
      </c>
      <c r="Q299">
        <v>22</v>
      </c>
      <c r="R299">
        <v>9.5</v>
      </c>
      <c r="S299" t="b">
        <v>0</v>
      </c>
      <c r="T299" t="b">
        <v>0</v>
      </c>
      <c r="U299" t="b">
        <v>0</v>
      </c>
      <c r="V299">
        <v>22000</v>
      </c>
      <c r="W299">
        <v>15800</v>
      </c>
      <c r="X299">
        <v>2.82</v>
      </c>
      <c r="Y299">
        <v>27300</v>
      </c>
      <c r="Z299">
        <v>2.52</v>
      </c>
    </row>
    <row r="300" spans="1:26">
      <c r="A300">
        <v>205049407</v>
      </c>
      <c r="B300" t="s">
        <v>12593</v>
      </c>
      <c r="C300" t="s">
        <v>3597</v>
      </c>
      <c r="D300" t="s">
        <v>3714</v>
      </c>
      <c r="E300" t="s">
        <v>3714</v>
      </c>
      <c r="F300" t="s">
        <v>3787</v>
      </c>
      <c r="G300">
        <v>205049407</v>
      </c>
      <c r="I300" t="s">
        <v>3622</v>
      </c>
      <c r="J300" t="s">
        <v>4031</v>
      </c>
      <c r="K300" t="s">
        <v>3624</v>
      </c>
      <c r="L300" t="s">
        <v>12614</v>
      </c>
      <c r="M300">
        <v>12.6</v>
      </c>
      <c r="N300">
        <v>20.8</v>
      </c>
      <c r="O300">
        <v>10.199999999999999</v>
      </c>
      <c r="P300">
        <v>12.6</v>
      </c>
      <c r="Q300">
        <v>20.8</v>
      </c>
      <c r="R300">
        <v>10.199999999999999</v>
      </c>
      <c r="S300" t="b">
        <v>0</v>
      </c>
      <c r="T300" t="b">
        <v>0</v>
      </c>
      <c r="U300" t="b">
        <v>1</v>
      </c>
      <c r="V300">
        <v>10200</v>
      </c>
      <c r="W300">
        <v>9200</v>
      </c>
      <c r="X300">
        <v>2.72</v>
      </c>
      <c r="Y300">
        <v>12080</v>
      </c>
      <c r="Z300">
        <v>2.09</v>
      </c>
    </row>
    <row r="301" spans="1:26">
      <c r="A301">
        <v>10271658</v>
      </c>
      <c r="B301" t="s">
        <v>12612</v>
      </c>
      <c r="C301" t="s">
        <v>3597</v>
      </c>
      <c r="D301" t="s">
        <v>3714</v>
      </c>
      <c r="E301" t="s">
        <v>3714</v>
      </c>
      <c r="F301" t="s">
        <v>3710</v>
      </c>
      <c r="G301">
        <v>10271658</v>
      </c>
      <c r="I301" t="s">
        <v>3711</v>
      </c>
      <c r="J301" t="s">
        <v>12561</v>
      </c>
      <c r="K301" t="s">
        <v>3725</v>
      </c>
      <c r="M301">
        <v>11.45</v>
      </c>
      <c r="N301">
        <v>16.399999999999999</v>
      </c>
      <c r="O301">
        <v>9.3000000000000007</v>
      </c>
      <c r="P301">
        <v>14.8</v>
      </c>
      <c r="Q301">
        <v>18.149999999999999</v>
      </c>
      <c r="R301">
        <v>10.199999999999999</v>
      </c>
      <c r="S301" t="b">
        <v>0</v>
      </c>
      <c r="T301" t="b">
        <v>0</v>
      </c>
      <c r="U301" t="b">
        <v>1</v>
      </c>
      <c r="V301">
        <v>24000</v>
      </c>
      <c r="W301">
        <v>18900</v>
      </c>
      <c r="X301">
        <v>1.89</v>
      </c>
      <c r="Y301">
        <v>47442</v>
      </c>
      <c r="Z301">
        <v>4.47</v>
      </c>
    </row>
    <row r="302" spans="1:26">
      <c r="A302">
        <v>10514711</v>
      </c>
      <c r="B302" t="s">
        <v>12612</v>
      </c>
      <c r="C302" t="s">
        <v>3597</v>
      </c>
      <c r="D302" t="s">
        <v>3714</v>
      </c>
      <c r="E302" t="s">
        <v>3714</v>
      </c>
      <c r="F302" t="s">
        <v>3718</v>
      </c>
      <c r="G302">
        <v>10514711</v>
      </c>
      <c r="I302" t="s">
        <v>3711</v>
      </c>
      <c r="J302" t="s">
        <v>12559</v>
      </c>
      <c r="K302" t="s">
        <v>3688</v>
      </c>
      <c r="M302">
        <v>10</v>
      </c>
      <c r="N302">
        <v>16.5</v>
      </c>
      <c r="O302">
        <v>10</v>
      </c>
      <c r="P302">
        <v>10</v>
      </c>
      <c r="Q302">
        <v>16.2</v>
      </c>
      <c r="R302">
        <v>9.1</v>
      </c>
      <c r="S302" t="b">
        <v>0</v>
      </c>
      <c r="T302" t="b">
        <v>0</v>
      </c>
      <c r="U302" t="b">
        <v>1</v>
      </c>
      <c r="V302">
        <v>60000</v>
      </c>
      <c r="W302">
        <v>42500</v>
      </c>
      <c r="X302">
        <v>1.72</v>
      </c>
      <c r="Y302">
        <v>85961</v>
      </c>
      <c r="Z302">
        <v>3.44</v>
      </c>
    </row>
    <row r="303" spans="1:26">
      <c r="A303">
        <v>8717934</v>
      </c>
      <c r="B303" t="s">
        <v>12612</v>
      </c>
      <c r="C303" t="s">
        <v>3597</v>
      </c>
      <c r="D303" t="s">
        <v>3714</v>
      </c>
      <c r="E303" t="s">
        <v>3714</v>
      </c>
      <c r="F303" t="s">
        <v>3710</v>
      </c>
      <c r="G303">
        <v>8717934</v>
      </c>
      <c r="I303" t="s">
        <v>3711</v>
      </c>
      <c r="J303" t="s">
        <v>12613</v>
      </c>
      <c r="K303" t="s">
        <v>3725</v>
      </c>
      <c r="M303">
        <v>10.5</v>
      </c>
      <c r="N303">
        <v>17</v>
      </c>
      <c r="O303">
        <v>9.5</v>
      </c>
      <c r="P303">
        <v>13.2</v>
      </c>
      <c r="Q303">
        <v>20</v>
      </c>
      <c r="R303">
        <v>10.199999999999999</v>
      </c>
      <c r="S303" t="b">
        <v>0</v>
      </c>
      <c r="T303" t="b">
        <v>0</v>
      </c>
      <c r="U303" t="b">
        <v>1</v>
      </c>
      <c r="V303">
        <v>48000</v>
      </c>
      <c r="W303">
        <v>36000</v>
      </c>
      <c r="X303">
        <v>1.73</v>
      </c>
      <c r="Y303">
        <v>60465</v>
      </c>
      <c r="Z303">
        <v>3.57</v>
      </c>
    </row>
    <row r="304" spans="1:26">
      <c r="A304">
        <v>203161354</v>
      </c>
      <c r="B304" t="s">
        <v>12568</v>
      </c>
      <c r="C304" t="s">
        <v>3597</v>
      </c>
      <c r="D304" t="s">
        <v>3714</v>
      </c>
      <c r="E304" t="s">
        <v>3714</v>
      </c>
      <c r="F304" t="s">
        <v>3753</v>
      </c>
      <c r="G304">
        <v>203161354</v>
      </c>
      <c r="I304" t="s">
        <v>3601</v>
      </c>
      <c r="J304" t="s">
        <v>12569</v>
      </c>
      <c r="K304" t="s">
        <v>3624</v>
      </c>
      <c r="L304" t="s">
        <v>12585</v>
      </c>
      <c r="M304">
        <v>12.1</v>
      </c>
      <c r="N304">
        <v>19</v>
      </c>
      <c r="O304">
        <v>9.6999999999999993</v>
      </c>
      <c r="P304">
        <v>11.85</v>
      </c>
      <c r="Q304">
        <v>18.850000000000001</v>
      </c>
      <c r="R304">
        <v>9.1999999999999993</v>
      </c>
      <c r="S304" t="b">
        <v>0</v>
      </c>
      <c r="T304" t="b">
        <v>0</v>
      </c>
      <c r="U304" t="b">
        <v>1</v>
      </c>
      <c r="V304">
        <v>36000</v>
      </c>
      <c r="W304">
        <v>24000</v>
      </c>
      <c r="X304">
        <v>2.67</v>
      </c>
      <c r="Y304">
        <v>41500</v>
      </c>
      <c r="Z304">
        <v>2.29</v>
      </c>
    </row>
    <row r="305" spans="1:26">
      <c r="A305">
        <v>203381526</v>
      </c>
      <c r="B305" t="s">
        <v>4030</v>
      </c>
      <c r="C305" t="s">
        <v>3597</v>
      </c>
      <c r="D305" t="s">
        <v>3714</v>
      </c>
      <c r="E305" t="s">
        <v>3714</v>
      </c>
      <c r="F305" t="s">
        <v>3849</v>
      </c>
      <c r="G305">
        <v>203381526</v>
      </c>
      <c r="I305" t="s">
        <v>3622</v>
      </c>
      <c r="J305" t="s">
        <v>12610</v>
      </c>
      <c r="K305" t="s">
        <v>3624</v>
      </c>
      <c r="L305" t="s">
        <v>12611</v>
      </c>
      <c r="M305">
        <v>13.65</v>
      </c>
      <c r="N305">
        <v>20.2</v>
      </c>
      <c r="O305">
        <v>10.5</v>
      </c>
      <c r="P305">
        <v>13.65</v>
      </c>
      <c r="Q305">
        <v>20.2</v>
      </c>
      <c r="R305">
        <v>10.55</v>
      </c>
      <c r="S305" t="b">
        <v>0</v>
      </c>
      <c r="T305" t="b">
        <v>0</v>
      </c>
      <c r="U305" t="b">
        <v>1</v>
      </c>
      <c r="V305">
        <v>9000</v>
      </c>
      <c r="W305">
        <v>7000</v>
      </c>
      <c r="X305">
        <v>2.93</v>
      </c>
      <c r="Y305">
        <v>11000</v>
      </c>
      <c r="Z305">
        <v>2.39</v>
      </c>
    </row>
    <row r="306" spans="1:26">
      <c r="A306">
        <v>203161351</v>
      </c>
      <c r="B306" t="s">
        <v>12568</v>
      </c>
      <c r="C306" t="s">
        <v>3597</v>
      </c>
      <c r="D306" t="s">
        <v>3714</v>
      </c>
      <c r="E306" t="s">
        <v>3714</v>
      </c>
      <c r="F306" t="s">
        <v>3600</v>
      </c>
      <c r="G306">
        <v>203161351</v>
      </c>
      <c r="I306" t="s">
        <v>3601</v>
      </c>
      <c r="J306" t="s">
        <v>12609</v>
      </c>
      <c r="K306" t="s">
        <v>3624</v>
      </c>
      <c r="L306" t="s">
        <v>12576</v>
      </c>
      <c r="M306">
        <v>13.3</v>
      </c>
      <c r="N306">
        <v>19.2</v>
      </c>
      <c r="O306">
        <v>10.4</v>
      </c>
      <c r="P306">
        <v>12.3</v>
      </c>
      <c r="Q306">
        <v>17.25</v>
      </c>
      <c r="R306">
        <v>9.25</v>
      </c>
      <c r="S306" t="b">
        <v>0</v>
      </c>
      <c r="T306" t="b">
        <v>0</v>
      </c>
      <c r="U306" t="b">
        <v>1</v>
      </c>
      <c r="V306">
        <v>18000</v>
      </c>
      <c r="W306">
        <v>13000</v>
      </c>
      <c r="X306">
        <v>2.66</v>
      </c>
      <c r="Y306">
        <v>21000</v>
      </c>
      <c r="Z306">
        <v>2.31</v>
      </c>
    </row>
    <row r="307" spans="1:26">
      <c r="A307">
        <v>206717014</v>
      </c>
      <c r="B307" t="s">
        <v>12551</v>
      </c>
      <c r="C307" t="s">
        <v>3597</v>
      </c>
      <c r="D307" t="s">
        <v>3714</v>
      </c>
      <c r="E307" t="s">
        <v>3714</v>
      </c>
      <c r="F307" t="s">
        <v>3710</v>
      </c>
      <c r="G307">
        <v>206717014</v>
      </c>
      <c r="I307" t="s">
        <v>3711</v>
      </c>
      <c r="J307" t="s">
        <v>12608</v>
      </c>
      <c r="K307" t="s">
        <v>3725</v>
      </c>
      <c r="M307">
        <v>12.85</v>
      </c>
      <c r="N307">
        <v>19.5</v>
      </c>
      <c r="O307">
        <v>10.75</v>
      </c>
      <c r="P307">
        <v>12.85</v>
      </c>
      <c r="Q307">
        <v>19.5</v>
      </c>
      <c r="R307">
        <v>10.25</v>
      </c>
      <c r="S307" t="b">
        <v>0</v>
      </c>
      <c r="T307" t="b">
        <v>0</v>
      </c>
      <c r="U307" t="b">
        <v>0</v>
      </c>
      <c r="V307">
        <v>48000</v>
      </c>
      <c r="W307">
        <v>35000</v>
      </c>
      <c r="X307">
        <v>2.59</v>
      </c>
      <c r="Y307">
        <v>56500</v>
      </c>
      <c r="Z307">
        <v>2.66</v>
      </c>
    </row>
    <row r="308" spans="1:26">
      <c r="A308">
        <v>206717009</v>
      </c>
      <c r="B308" t="s">
        <v>12551</v>
      </c>
      <c r="C308" t="s">
        <v>3597</v>
      </c>
      <c r="D308" t="s">
        <v>3714</v>
      </c>
      <c r="E308" t="s">
        <v>3714</v>
      </c>
      <c r="F308" t="s">
        <v>3718</v>
      </c>
      <c r="G308">
        <v>206717009</v>
      </c>
      <c r="I308" t="s">
        <v>3711</v>
      </c>
      <c r="J308" t="s">
        <v>12608</v>
      </c>
      <c r="K308" t="s">
        <v>3688</v>
      </c>
      <c r="M308">
        <v>12.6</v>
      </c>
      <c r="N308">
        <v>18.5</v>
      </c>
      <c r="O308">
        <v>10.5</v>
      </c>
      <c r="P308">
        <v>12.6</v>
      </c>
      <c r="Q308">
        <v>18.5</v>
      </c>
      <c r="R308">
        <v>10</v>
      </c>
      <c r="S308" t="b">
        <v>0</v>
      </c>
      <c r="T308" t="b">
        <v>0</v>
      </c>
      <c r="U308" t="b">
        <v>1</v>
      </c>
      <c r="V308">
        <v>48000</v>
      </c>
      <c r="W308">
        <v>35000</v>
      </c>
      <c r="X308">
        <v>2.5499999999999998</v>
      </c>
      <c r="Y308">
        <v>56500</v>
      </c>
      <c r="Z308">
        <v>2.65</v>
      </c>
    </row>
    <row r="309" spans="1:26">
      <c r="A309">
        <v>206717008</v>
      </c>
      <c r="B309" t="s">
        <v>12551</v>
      </c>
      <c r="C309" t="s">
        <v>3597</v>
      </c>
      <c r="D309" t="s">
        <v>3714</v>
      </c>
      <c r="E309" t="s">
        <v>3714</v>
      </c>
      <c r="F309" t="s">
        <v>3718</v>
      </c>
      <c r="G309">
        <v>206717008</v>
      </c>
      <c r="I309" t="s">
        <v>3711</v>
      </c>
      <c r="J309" t="s">
        <v>12560</v>
      </c>
      <c r="K309" t="s">
        <v>3688</v>
      </c>
      <c r="M309">
        <v>13.1</v>
      </c>
      <c r="N309">
        <v>19</v>
      </c>
      <c r="O309">
        <v>10.5</v>
      </c>
      <c r="P309">
        <v>13.1</v>
      </c>
      <c r="Q309">
        <v>19</v>
      </c>
      <c r="R309">
        <v>10</v>
      </c>
      <c r="S309" t="b">
        <v>0</v>
      </c>
      <c r="T309" t="b">
        <v>0</v>
      </c>
      <c r="U309" t="b">
        <v>1</v>
      </c>
      <c r="V309">
        <v>42000</v>
      </c>
      <c r="W309">
        <v>31600</v>
      </c>
      <c r="X309">
        <v>2.6</v>
      </c>
      <c r="Y309">
        <v>53200</v>
      </c>
      <c r="Z309">
        <v>2.62</v>
      </c>
    </row>
    <row r="310" spans="1:26">
      <c r="A310">
        <v>10400575</v>
      </c>
      <c r="B310" t="s">
        <v>3723</v>
      </c>
      <c r="C310" t="s">
        <v>3597</v>
      </c>
      <c r="D310" t="s">
        <v>3714</v>
      </c>
      <c r="E310" t="s">
        <v>3714</v>
      </c>
      <c r="F310" t="s">
        <v>3600</v>
      </c>
      <c r="G310">
        <v>10400575</v>
      </c>
      <c r="I310" t="s">
        <v>3601</v>
      </c>
      <c r="J310" t="s">
        <v>12607</v>
      </c>
      <c r="K310" t="s">
        <v>3624</v>
      </c>
      <c r="L310" t="s">
        <v>12586</v>
      </c>
      <c r="M310">
        <v>11.05</v>
      </c>
      <c r="N310">
        <v>17</v>
      </c>
      <c r="O310">
        <v>10</v>
      </c>
      <c r="P310">
        <v>10.75</v>
      </c>
      <c r="Q310">
        <v>17.2</v>
      </c>
      <c r="R310">
        <v>9.35</v>
      </c>
      <c r="S310" t="b">
        <v>0</v>
      </c>
      <c r="T310" t="b">
        <v>0</v>
      </c>
      <c r="U310" t="b">
        <v>1</v>
      </c>
      <c r="V310">
        <v>42000</v>
      </c>
      <c r="W310">
        <v>30600</v>
      </c>
      <c r="X310">
        <v>2.7</v>
      </c>
      <c r="Y310">
        <v>39000</v>
      </c>
      <c r="Z310">
        <v>2.29</v>
      </c>
    </row>
    <row r="311" spans="1:26">
      <c r="A311">
        <v>10401183</v>
      </c>
      <c r="B311" t="s">
        <v>3723</v>
      </c>
      <c r="C311" t="s">
        <v>3597</v>
      </c>
      <c r="D311" t="s">
        <v>3714</v>
      </c>
      <c r="E311" t="s">
        <v>3714</v>
      </c>
      <c r="F311" t="s">
        <v>3600</v>
      </c>
      <c r="G311">
        <v>10401183</v>
      </c>
      <c r="I311" t="s">
        <v>3601</v>
      </c>
      <c r="J311" t="s">
        <v>12606</v>
      </c>
      <c r="K311" t="s">
        <v>3624</v>
      </c>
      <c r="L311" t="s">
        <v>12589</v>
      </c>
      <c r="M311">
        <v>10</v>
      </c>
      <c r="N311">
        <v>16.5</v>
      </c>
      <c r="O311">
        <v>9.5</v>
      </c>
      <c r="P311">
        <v>9.8000000000000007</v>
      </c>
      <c r="Q311">
        <v>16.8</v>
      </c>
      <c r="R311">
        <v>9.1999999999999993</v>
      </c>
      <c r="S311" t="b">
        <v>0</v>
      </c>
      <c r="T311" t="b">
        <v>0</v>
      </c>
      <c r="U311" t="b">
        <v>0</v>
      </c>
      <c r="V311">
        <v>48000</v>
      </c>
      <c r="W311">
        <v>37000</v>
      </c>
      <c r="X311">
        <v>2.64</v>
      </c>
      <c r="Y311">
        <v>40000</v>
      </c>
      <c r="Z311">
        <v>2.17</v>
      </c>
    </row>
    <row r="312" spans="1:26">
      <c r="A312">
        <v>10567393</v>
      </c>
      <c r="B312" t="s">
        <v>12596</v>
      </c>
      <c r="C312" t="s">
        <v>3597</v>
      </c>
      <c r="D312" t="s">
        <v>3714</v>
      </c>
      <c r="E312" t="s">
        <v>3714</v>
      </c>
      <c r="F312" t="s">
        <v>3621</v>
      </c>
      <c r="G312">
        <v>10567393</v>
      </c>
      <c r="I312" t="s">
        <v>3622</v>
      </c>
      <c r="J312" t="s">
        <v>12602</v>
      </c>
      <c r="K312" t="s">
        <v>3624</v>
      </c>
      <c r="L312" t="s">
        <v>12605</v>
      </c>
      <c r="M312">
        <v>14.5</v>
      </c>
      <c r="N312">
        <v>23.5</v>
      </c>
      <c r="O312">
        <v>11.3</v>
      </c>
      <c r="P312">
        <v>14.5</v>
      </c>
      <c r="Q312">
        <v>23.2</v>
      </c>
      <c r="R312">
        <v>10.199999999999999</v>
      </c>
      <c r="S312" t="b">
        <v>0</v>
      </c>
      <c r="T312" t="b">
        <v>0</v>
      </c>
      <c r="U312" t="b">
        <v>1</v>
      </c>
      <c r="V312">
        <v>9000</v>
      </c>
      <c r="W312">
        <v>6600</v>
      </c>
      <c r="X312">
        <v>3.45</v>
      </c>
      <c r="Y312">
        <v>10960</v>
      </c>
      <c r="Z312">
        <v>3.15</v>
      </c>
    </row>
    <row r="313" spans="1:26">
      <c r="A313">
        <v>10570122</v>
      </c>
      <c r="B313" t="s">
        <v>4049</v>
      </c>
      <c r="C313" t="s">
        <v>3597</v>
      </c>
      <c r="D313" t="s">
        <v>3714</v>
      </c>
      <c r="E313" t="s">
        <v>3714</v>
      </c>
      <c r="F313" t="s">
        <v>3621</v>
      </c>
      <c r="G313">
        <v>10570122</v>
      </c>
      <c r="I313" t="s">
        <v>3622</v>
      </c>
      <c r="J313" t="s">
        <v>12597</v>
      </c>
      <c r="K313" t="s">
        <v>3624</v>
      </c>
      <c r="L313" t="s">
        <v>12604</v>
      </c>
      <c r="M313">
        <v>12.5</v>
      </c>
      <c r="N313">
        <v>22.7</v>
      </c>
      <c r="O313">
        <v>11.4</v>
      </c>
      <c r="P313">
        <v>12.5</v>
      </c>
      <c r="Q313">
        <v>22</v>
      </c>
      <c r="R313">
        <v>10</v>
      </c>
      <c r="S313" t="b">
        <v>0</v>
      </c>
      <c r="T313" t="b">
        <v>0</v>
      </c>
      <c r="U313" t="b">
        <v>1</v>
      </c>
      <c r="V313">
        <v>12000</v>
      </c>
      <c r="W313">
        <v>8200</v>
      </c>
      <c r="X313">
        <v>2.86</v>
      </c>
      <c r="Y313">
        <v>13340</v>
      </c>
      <c r="Z313">
        <v>2.64</v>
      </c>
    </row>
    <row r="314" spans="1:26">
      <c r="A314">
        <v>10567394</v>
      </c>
      <c r="B314" t="s">
        <v>12596</v>
      </c>
      <c r="C314" t="s">
        <v>3597</v>
      </c>
      <c r="D314" t="s">
        <v>3714</v>
      </c>
      <c r="E314" t="s">
        <v>3714</v>
      </c>
      <c r="F314" t="s">
        <v>3621</v>
      </c>
      <c r="G314">
        <v>10567394</v>
      </c>
      <c r="I314" t="s">
        <v>3622</v>
      </c>
      <c r="J314" t="s">
        <v>12602</v>
      </c>
      <c r="K314" t="s">
        <v>3624</v>
      </c>
      <c r="L314" t="s">
        <v>12603</v>
      </c>
      <c r="M314">
        <v>14.5</v>
      </c>
      <c r="N314">
        <v>23.5</v>
      </c>
      <c r="O314">
        <v>11.3</v>
      </c>
      <c r="P314">
        <v>14.5</v>
      </c>
      <c r="Q314">
        <v>23.2</v>
      </c>
      <c r="R314">
        <v>10.199999999999999</v>
      </c>
      <c r="S314" t="b">
        <v>0</v>
      </c>
      <c r="T314" t="b">
        <v>0</v>
      </c>
      <c r="U314" t="b">
        <v>1</v>
      </c>
      <c r="V314">
        <v>9000</v>
      </c>
      <c r="W314">
        <v>6600</v>
      </c>
      <c r="X314">
        <v>3.45</v>
      </c>
      <c r="Y314">
        <v>10960</v>
      </c>
      <c r="Z314">
        <v>3.15</v>
      </c>
    </row>
    <row r="315" spans="1:26">
      <c r="A315">
        <v>10567390</v>
      </c>
      <c r="B315" t="s">
        <v>4049</v>
      </c>
      <c r="C315" t="s">
        <v>3597</v>
      </c>
      <c r="D315" t="s">
        <v>3714</v>
      </c>
      <c r="E315" t="s">
        <v>3714</v>
      </c>
      <c r="F315" t="s">
        <v>3621</v>
      </c>
      <c r="G315">
        <v>10567390</v>
      </c>
      <c r="I315" t="s">
        <v>3622</v>
      </c>
      <c r="J315" t="s">
        <v>12599</v>
      </c>
      <c r="K315" t="s">
        <v>3624</v>
      </c>
      <c r="L315" t="s">
        <v>12601</v>
      </c>
      <c r="M315">
        <v>12.6</v>
      </c>
      <c r="N315">
        <v>21.5</v>
      </c>
      <c r="O315">
        <v>10.199999999999999</v>
      </c>
      <c r="P315">
        <v>12.55</v>
      </c>
      <c r="Q315">
        <v>22</v>
      </c>
      <c r="R315">
        <v>9.5</v>
      </c>
      <c r="S315" t="b">
        <v>0</v>
      </c>
      <c r="T315" t="b">
        <v>0</v>
      </c>
      <c r="U315" t="b">
        <v>1</v>
      </c>
      <c r="V315">
        <v>18000</v>
      </c>
      <c r="W315">
        <v>13000</v>
      </c>
      <c r="X315">
        <v>2.72</v>
      </c>
      <c r="Y315">
        <v>22340</v>
      </c>
      <c r="Z315">
        <v>2.59</v>
      </c>
    </row>
    <row r="316" spans="1:26">
      <c r="A316">
        <v>10567391</v>
      </c>
      <c r="B316" t="s">
        <v>12596</v>
      </c>
      <c r="C316" t="s">
        <v>3597</v>
      </c>
      <c r="D316" t="s">
        <v>3714</v>
      </c>
      <c r="E316" t="s">
        <v>3714</v>
      </c>
      <c r="F316" t="s">
        <v>3621</v>
      </c>
      <c r="G316">
        <v>10567391</v>
      </c>
      <c r="I316" t="s">
        <v>3622</v>
      </c>
      <c r="J316" t="s">
        <v>12599</v>
      </c>
      <c r="K316" t="s">
        <v>3624</v>
      </c>
      <c r="L316" t="s">
        <v>12600</v>
      </c>
      <c r="M316">
        <v>12.6</v>
      </c>
      <c r="N316">
        <v>21.5</v>
      </c>
      <c r="O316">
        <v>10.199999999999999</v>
      </c>
      <c r="P316">
        <v>12.55</v>
      </c>
      <c r="Q316">
        <v>22</v>
      </c>
      <c r="R316">
        <v>9.5</v>
      </c>
      <c r="S316" t="b">
        <v>0</v>
      </c>
      <c r="T316" t="b">
        <v>0</v>
      </c>
      <c r="U316" t="b">
        <v>1</v>
      </c>
      <c r="V316">
        <v>18000</v>
      </c>
      <c r="W316">
        <v>13000</v>
      </c>
      <c r="X316">
        <v>2.72</v>
      </c>
      <c r="Y316">
        <v>22340</v>
      </c>
      <c r="Z316">
        <v>2.59</v>
      </c>
    </row>
    <row r="317" spans="1:26">
      <c r="A317">
        <v>10570123</v>
      </c>
      <c r="B317" t="s">
        <v>12596</v>
      </c>
      <c r="C317" t="s">
        <v>3597</v>
      </c>
      <c r="D317" t="s">
        <v>3714</v>
      </c>
      <c r="E317" t="s">
        <v>3714</v>
      </c>
      <c r="F317" t="s">
        <v>3621</v>
      </c>
      <c r="G317">
        <v>10570123</v>
      </c>
      <c r="I317" t="s">
        <v>3622</v>
      </c>
      <c r="J317" t="s">
        <v>12597</v>
      </c>
      <c r="K317" t="s">
        <v>3624</v>
      </c>
      <c r="L317" t="s">
        <v>12598</v>
      </c>
      <c r="M317">
        <v>12.5</v>
      </c>
      <c r="N317">
        <v>22.7</v>
      </c>
      <c r="O317">
        <v>11.4</v>
      </c>
      <c r="P317">
        <v>12.5</v>
      </c>
      <c r="Q317">
        <v>22</v>
      </c>
      <c r="R317">
        <v>10</v>
      </c>
      <c r="S317" t="b">
        <v>0</v>
      </c>
      <c r="T317" t="b">
        <v>0</v>
      </c>
      <c r="U317" t="b">
        <v>1</v>
      </c>
      <c r="V317">
        <v>12000</v>
      </c>
      <c r="W317">
        <v>8200</v>
      </c>
      <c r="X317">
        <v>2.86</v>
      </c>
      <c r="Y317">
        <v>13340</v>
      </c>
      <c r="Z317">
        <v>2.64</v>
      </c>
    </row>
    <row r="318" spans="1:26">
      <c r="A318">
        <v>203161352</v>
      </c>
      <c r="B318" t="s">
        <v>12568</v>
      </c>
      <c r="C318" t="s">
        <v>3597</v>
      </c>
      <c r="D318" t="s">
        <v>3714</v>
      </c>
      <c r="E318" t="s">
        <v>3714</v>
      </c>
      <c r="F318" t="s">
        <v>3600</v>
      </c>
      <c r="G318">
        <v>203161352</v>
      </c>
      <c r="I318" t="s">
        <v>3601</v>
      </c>
      <c r="J318" t="s">
        <v>4378</v>
      </c>
      <c r="K318" t="s">
        <v>3624</v>
      </c>
      <c r="L318" t="s">
        <v>12582</v>
      </c>
      <c r="M318">
        <v>12</v>
      </c>
      <c r="N318">
        <v>19.5</v>
      </c>
      <c r="O318">
        <v>11</v>
      </c>
      <c r="P318">
        <v>11.45</v>
      </c>
      <c r="Q318">
        <v>17.600000000000001</v>
      </c>
      <c r="R318">
        <v>9.6999999999999993</v>
      </c>
      <c r="S318" t="b">
        <v>0</v>
      </c>
      <c r="T318" t="b">
        <v>0</v>
      </c>
      <c r="U318" t="b">
        <v>1</v>
      </c>
      <c r="V318">
        <v>24000</v>
      </c>
      <c r="W318">
        <v>18700</v>
      </c>
      <c r="X318">
        <v>2.6</v>
      </c>
      <c r="Y318">
        <v>26000</v>
      </c>
      <c r="Z318">
        <v>2.54</v>
      </c>
    </row>
    <row r="319" spans="1:26">
      <c r="A319">
        <v>204825177</v>
      </c>
      <c r="B319" t="s">
        <v>12593</v>
      </c>
      <c r="C319" t="s">
        <v>3597</v>
      </c>
      <c r="D319" t="s">
        <v>3714</v>
      </c>
      <c r="E319" t="s">
        <v>3714</v>
      </c>
      <c r="F319" t="s">
        <v>3621</v>
      </c>
      <c r="G319">
        <v>204825177</v>
      </c>
      <c r="I319" t="s">
        <v>3622</v>
      </c>
      <c r="J319" t="s">
        <v>12594</v>
      </c>
      <c r="K319" t="s">
        <v>3624</v>
      </c>
      <c r="L319" t="s">
        <v>12595</v>
      </c>
      <c r="M319">
        <v>15.8</v>
      </c>
      <c r="N319">
        <v>27.5</v>
      </c>
      <c r="O319">
        <v>13.5</v>
      </c>
      <c r="P319">
        <v>15.8</v>
      </c>
      <c r="Q319">
        <v>27</v>
      </c>
      <c r="R319">
        <v>13.5</v>
      </c>
      <c r="S319" t="b">
        <v>0</v>
      </c>
      <c r="T319" t="b">
        <v>0</v>
      </c>
      <c r="U319" t="b">
        <v>1</v>
      </c>
      <c r="V319">
        <v>9000</v>
      </c>
      <c r="W319">
        <v>6700</v>
      </c>
      <c r="X319">
        <v>3.51</v>
      </c>
      <c r="Y319">
        <v>11940</v>
      </c>
      <c r="Z319">
        <v>3.36</v>
      </c>
    </row>
    <row r="320" spans="1:26">
      <c r="A320">
        <v>204825178</v>
      </c>
      <c r="B320" t="s">
        <v>3713</v>
      </c>
      <c r="C320" t="s">
        <v>3597</v>
      </c>
      <c r="D320" t="s">
        <v>3714</v>
      </c>
      <c r="E320" t="s">
        <v>3714</v>
      </c>
      <c r="F320" t="s">
        <v>3621</v>
      </c>
      <c r="G320">
        <v>204825178</v>
      </c>
      <c r="I320" t="s">
        <v>3622</v>
      </c>
      <c r="J320" t="s">
        <v>12591</v>
      </c>
      <c r="K320" t="s">
        <v>3624</v>
      </c>
      <c r="L320" t="s">
        <v>12592</v>
      </c>
      <c r="M320">
        <v>13.8</v>
      </c>
      <c r="N320">
        <v>25.5</v>
      </c>
      <c r="O320">
        <v>12.5</v>
      </c>
      <c r="P320">
        <v>13.8</v>
      </c>
      <c r="Q320">
        <v>25.5</v>
      </c>
      <c r="R320">
        <v>11.2</v>
      </c>
      <c r="S320" t="b">
        <v>0</v>
      </c>
      <c r="T320" t="b">
        <v>0</v>
      </c>
      <c r="U320" t="b">
        <v>1</v>
      </c>
      <c r="V320">
        <v>12000</v>
      </c>
      <c r="W320">
        <v>8300</v>
      </c>
      <c r="X320">
        <v>3.16</v>
      </c>
      <c r="Y320">
        <v>14700</v>
      </c>
      <c r="Z320">
        <v>3.08</v>
      </c>
    </row>
    <row r="321" spans="1:26">
      <c r="A321">
        <v>203381517</v>
      </c>
      <c r="B321" t="s">
        <v>4030</v>
      </c>
      <c r="C321" t="s">
        <v>3597</v>
      </c>
      <c r="D321" t="s">
        <v>3714</v>
      </c>
      <c r="E321" t="s">
        <v>3714</v>
      </c>
      <c r="F321" t="s">
        <v>3849</v>
      </c>
      <c r="G321">
        <v>203381517</v>
      </c>
      <c r="I321" t="s">
        <v>3622</v>
      </c>
      <c r="J321" t="s">
        <v>4031</v>
      </c>
      <c r="K321" t="s">
        <v>3624</v>
      </c>
      <c r="L321" t="s">
        <v>12590</v>
      </c>
      <c r="M321">
        <v>12.6</v>
      </c>
      <c r="N321">
        <v>19.399999999999999</v>
      </c>
      <c r="O321">
        <v>10.4</v>
      </c>
      <c r="P321">
        <v>12.6</v>
      </c>
      <c r="Q321">
        <v>19.399999999999999</v>
      </c>
      <c r="R321">
        <v>10.35</v>
      </c>
      <c r="S321" t="b">
        <v>0</v>
      </c>
      <c r="T321" t="b">
        <v>0</v>
      </c>
      <c r="U321" t="b">
        <v>1</v>
      </c>
      <c r="V321">
        <v>11100</v>
      </c>
      <c r="W321">
        <v>9100</v>
      </c>
      <c r="X321">
        <v>2.72</v>
      </c>
      <c r="Y321">
        <v>11900</v>
      </c>
      <c r="Z321">
        <v>2.37</v>
      </c>
    </row>
    <row r="322" spans="1:26">
      <c r="A322">
        <v>205788777</v>
      </c>
      <c r="B322" t="s">
        <v>12581</v>
      </c>
      <c r="C322" t="s">
        <v>3597</v>
      </c>
      <c r="D322" t="s">
        <v>3714</v>
      </c>
      <c r="E322" t="s">
        <v>3714</v>
      </c>
      <c r="F322" t="s">
        <v>3600</v>
      </c>
      <c r="G322">
        <v>205788777</v>
      </c>
      <c r="I322" t="s">
        <v>3601</v>
      </c>
      <c r="J322" t="s">
        <v>12577</v>
      </c>
      <c r="K322" t="s">
        <v>3624</v>
      </c>
      <c r="L322" t="s">
        <v>12589</v>
      </c>
      <c r="M322">
        <v>12.5</v>
      </c>
      <c r="N322">
        <v>19</v>
      </c>
      <c r="O322">
        <v>10.5</v>
      </c>
      <c r="P322">
        <v>11.95</v>
      </c>
      <c r="Q322">
        <v>17.75</v>
      </c>
      <c r="R322">
        <v>9.4</v>
      </c>
      <c r="S322" t="b">
        <v>0</v>
      </c>
      <c r="T322" t="b">
        <v>0</v>
      </c>
      <c r="U322" t="b">
        <v>1</v>
      </c>
      <c r="V322">
        <v>46000</v>
      </c>
      <c r="W322">
        <v>30800</v>
      </c>
      <c r="X322">
        <v>2.84</v>
      </c>
      <c r="Y322">
        <v>54600</v>
      </c>
      <c r="Z322">
        <v>2.38</v>
      </c>
    </row>
    <row r="323" spans="1:26">
      <c r="A323">
        <v>205788772</v>
      </c>
      <c r="B323" t="s">
        <v>12571</v>
      </c>
      <c r="C323" t="s">
        <v>3597</v>
      </c>
      <c r="D323" t="s">
        <v>3714</v>
      </c>
      <c r="E323" t="s">
        <v>3714</v>
      </c>
      <c r="F323" t="s">
        <v>3753</v>
      </c>
      <c r="G323">
        <v>205788772</v>
      </c>
      <c r="I323" t="s">
        <v>3601</v>
      </c>
      <c r="J323" t="s">
        <v>12577</v>
      </c>
      <c r="K323" t="s">
        <v>3624</v>
      </c>
      <c r="L323" t="s">
        <v>12588</v>
      </c>
      <c r="M323">
        <v>12.5</v>
      </c>
      <c r="N323">
        <v>18.7</v>
      </c>
      <c r="O323">
        <v>11.2</v>
      </c>
      <c r="P323">
        <v>11.7</v>
      </c>
      <c r="Q323">
        <v>17.7</v>
      </c>
      <c r="R323">
        <v>9.4</v>
      </c>
      <c r="S323" t="b">
        <v>0</v>
      </c>
      <c r="T323" t="b">
        <v>0</v>
      </c>
      <c r="U323" t="b">
        <v>1</v>
      </c>
      <c r="V323">
        <v>46000</v>
      </c>
      <c r="W323">
        <v>31600</v>
      </c>
      <c r="X323">
        <v>2.92</v>
      </c>
      <c r="Y323">
        <v>52800</v>
      </c>
      <c r="Z323">
        <v>2.35</v>
      </c>
    </row>
    <row r="324" spans="1:26">
      <c r="A324">
        <v>205788765</v>
      </c>
      <c r="B324" t="s">
        <v>12571</v>
      </c>
      <c r="C324" t="s">
        <v>3597</v>
      </c>
      <c r="D324" t="s">
        <v>3714</v>
      </c>
      <c r="E324" t="s">
        <v>3714</v>
      </c>
      <c r="F324" t="s">
        <v>3849</v>
      </c>
      <c r="G324">
        <v>205788765</v>
      </c>
      <c r="I324" t="s">
        <v>3622</v>
      </c>
      <c r="J324" t="s">
        <v>12583</v>
      </c>
      <c r="K324" t="s">
        <v>3624</v>
      </c>
      <c r="L324" t="s">
        <v>12587</v>
      </c>
      <c r="M324">
        <v>12.8</v>
      </c>
      <c r="N324">
        <v>19.5</v>
      </c>
      <c r="O324">
        <v>11.6</v>
      </c>
      <c r="P324">
        <v>12.8</v>
      </c>
      <c r="Q324">
        <v>19.5</v>
      </c>
      <c r="R324">
        <v>10.75</v>
      </c>
      <c r="S324" t="b">
        <v>0</v>
      </c>
      <c r="T324" t="b">
        <v>0</v>
      </c>
      <c r="U324" t="b">
        <v>1</v>
      </c>
      <c r="V324">
        <v>42000</v>
      </c>
      <c r="W324">
        <v>29200</v>
      </c>
      <c r="X324">
        <v>3.1</v>
      </c>
      <c r="Y324">
        <v>50700</v>
      </c>
      <c r="Z324">
        <v>2.2599999999999998</v>
      </c>
    </row>
    <row r="325" spans="1:26">
      <c r="A325">
        <v>205788776</v>
      </c>
      <c r="B325" t="s">
        <v>12581</v>
      </c>
      <c r="C325" t="s">
        <v>3597</v>
      </c>
      <c r="D325" t="s">
        <v>3714</v>
      </c>
      <c r="E325" t="s">
        <v>3714</v>
      </c>
      <c r="F325" t="s">
        <v>3600</v>
      </c>
      <c r="G325">
        <v>205788776</v>
      </c>
      <c r="I325" t="s">
        <v>3601</v>
      </c>
      <c r="J325" t="s">
        <v>12583</v>
      </c>
      <c r="K325" t="s">
        <v>3624</v>
      </c>
      <c r="L325" t="s">
        <v>12586</v>
      </c>
      <c r="M325">
        <v>12.5</v>
      </c>
      <c r="N325">
        <v>19.600000000000001</v>
      </c>
      <c r="O325">
        <v>11</v>
      </c>
      <c r="P325">
        <v>12</v>
      </c>
      <c r="Q325">
        <v>17.3</v>
      </c>
      <c r="R325">
        <v>9.4499999999999993</v>
      </c>
      <c r="S325" t="b">
        <v>0</v>
      </c>
      <c r="T325" t="b">
        <v>0</v>
      </c>
      <c r="U325" t="b">
        <v>1</v>
      </c>
      <c r="V325">
        <v>42000</v>
      </c>
      <c r="W325">
        <v>29200</v>
      </c>
      <c r="X325">
        <v>2.87</v>
      </c>
      <c r="Y325">
        <v>51400</v>
      </c>
      <c r="Z325">
        <v>2.2799999999999998</v>
      </c>
    </row>
    <row r="326" spans="1:26">
      <c r="A326">
        <v>205788769</v>
      </c>
      <c r="B326" t="s">
        <v>4583</v>
      </c>
      <c r="C326" t="s">
        <v>3597</v>
      </c>
      <c r="D326" t="s">
        <v>3714</v>
      </c>
      <c r="E326" t="s">
        <v>3714</v>
      </c>
      <c r="F326" t="s">
        <v>3753</v>
      </c>
      <c r="G326">
        <v>205788769</v>
      </c>
      <c r="I326" t="s">
        <v>3601</v>
      </c>
      <c r="J326" t="s">
        <v>12573</v>
      </c>
      <c r="K326" t="s">
        <v>3624</v>
      </c>
      <c r="L326" t="s">
        <v>12585</v>
      </c>
      <c r="M326">
        <v>12.5</v>
      </c>
      <c r="N326">
        <v>19</v>
      </c>
      <c r="O326">
        <v>10.199999999999999</v>
      </c>
      <c r="P326">
        <v>12</v>
      </c>
      <c r="Q326">
        <v>18.3</v>
      </c>
      <c r="R326">
        <v>9.1999999999999993</v>
      </c>
      <c r="S326" t="b">
        <v>0</v>
      </c>
      <c r="T326" t="b">
        <v>0</v>
      </c>
      <c r="U326" t="b">
        <v>1</v>
      </c>
      <c r="V326">
        <v>36000</v>
      </c>
      <c r="W326">
        <v>25000</v>
      </c>
      <c r="X326">
        <v>2.62</v>
      </c>
      <c r="Y326">
        <v>41700</v>
      </c>
      <c r="Z326">
        <v>2.0499999999999998</v>
      </c>
    </row>
    <row r="327" spans="1:26">
      <c r="A327">
        <v>205788770</v>
      </c>
      <c r="B327" t="s">
        <v>4583</v>
      </c>
      <c r="C327" t="s">
        <v>3597</v>
      </c>
      <c r="D327" t="s">
        <v>3714</v>
      </c>
      <c r="E327" t="s">
        <v>3714</v>
      </c>
      <c r="F327" t="s">
        <v>3753</v>
      </c>
      <c r="G327">
        <v>205788770</v>
      </c>
      <c r="I327" t="s">
        <v>3601</v>
      </c>
      <c r="J327" t="s">
        <v>12583</v>
      </c>
      <c r="K327" t="s">
        <v>3624</v>
      </c>
      <c r="L327" t="s">
        <v>12584</v>
      </c>
      <c r="M327">
        <v>12.5</v>
      </c>
      <c r="N327">
        <v>19</v>
      </c>
      <c r="O327">
        <v>10.9</v>
      </c>
      <c r="P327">
        <v>12.05</v>
      </c>
      <c r="Q327">
        <v>18.7</v>
      </c>
      <c r="R327">
        <v>9.15</v>
      </c>
      <c r="S327" t="b">
        <v>0</v>
      </c>
      <c r="T327" t="b">
        <v>0</v>
      </c>
      <c r="U327" t="b">
        <v>1</v>
      </c>
      <c r="V327">
        <v>42000</v>
      </c>
      <c r="W327">
        <v>28400</v>
      </c>
      <c r="X327">
        <v>2.92</v>
      </c>
      <c r="Y327">
        <v>50700</v>
      </c>
      <c r="Z327">
        <v>2.2599999999999998</v>
      </c>
    </row>
    <row r="328" spans="1:26">
      <c r="A328">
        <v>205788767</v>
      </c>
      <c r="B328" t="s">
        <v>12581</v>
      </c>
      <c r="C328" t="s">
        <v>3597</v>
      </c>
      <c r="D328" t="s">
        <v>3714</v>
      </c>
      <c r="E328" t="s">
        <v>3714</v>
      </c>
      <c r="F328" t="s">
        <v>3753</v>
      </c>
      <c r="G328">
        <v>205788767</v>
      </c>
      <c r="I328" t="s">
        <v>3601</v>
      </c>
      <c r="J328" t="s">
        <v>12579</v>
      </c>
      <c r="K328" t="s">
        <v>3624</v>
      </c>
      <c r="L328" t="s">
        <v>12558</v>
      </c>
      <c r="M328">
        <v>12.5</v>
      </c>
      <c r="N328">
        <v>18.2</v>
      </c>
      <c r="O328">
        <v>10.8</v>
      </c>
      <c r="P328">
        <v>12</v>
      </c>
      <c r="Q328">
        <v>16.75</v>
      </c>
      <c r="R328">
        <v>9.4</v>
      </c>
      <c r="S328" t="b">
        <v>0</v>
      </c>
      <c r="T328" t="b">
        <v>0</v>
      </c>
      <c r="U328" t="b">
        <v>1</v>
      </c>
      <c r="V328">
        <v>23000</v>
      </c>
      <c r="W328">
        <v>18200</v>
      </c>
      <c r="X328">
        <v>2.88</v>
      </c>
      <c r="Y328">
        <v>29500</v>
      </c>
      <c r="Z328">
        <v>2.4300000000000002</v>
      </c>
    </row>
    <row r="329" spans="1:26">
      <c r="A329">
        <v>205788775</v>
      </c>
      <c r="B329" t="s">
        <v>12581</v>
      </c>
      <c r="C329" t="s">
        <v>3597</v>
      </c>
      <c r="D329" t="s">
        <v>3714</v>
      </c>
      <c r="E329" t="s">
        <v>3714</v>
      </c>
      <c r="F329" t="s">
        <v>3600</v>
      </c>
      <c r="G329">
        <v>205788775</v>
      </c>
      <c r="I329" t="s">
        <v>3601</v>
      </c>
      <c r="J329" t="s">
        <v>12579</v>
      </c>
      <c r="K329" t="s">
        <v>3624</v>
      </c>
      <c r="L329" t="s">
        <v>12582</v>
      </c>
      <c r="M329">
        <v>12.7</v>
      </c>
      <c r="N329">
        <v>19.5</v>
      </c>
      <c r="O329">
        <v>11</v>
      </c>
      <c r="P329">
        <v>11.9</v>
      </c>
      <c r="Q329">
        <v>16.45</v>
      </c>
      <c r="R329">
        <v>9.25</v>
      </c>
      <c r="S329" t="b">
        <v>0</v>
      </c>
      <c r="T329" t="b">
        <v>0</v>
      </c>
      <c r="U329" t="b">
        <v>1</v>
      </c>
      <c r="V329">
        <v>24000</v>
      </c>
      <c r="W329">
        <v>18300</v>
      </c>
      <c r="X329">
        <v>2.64</v>
      </c>
      <c r="Y329">
        <v>29500</v>
      </c>
      <c r="Z329">
        <v>1.91</v>
      </c>
    </row>
    <row r="330" spans="1:26">
      <c r="A330">
        <v>205788764</v>
      </c>
      <c r="B330" t="s">
        <v>12571</v>
      </c>
      <c r="C330" t="s">
        <v>3597</v>
      </c>
      <c r="D330" t="s">
        <v>3714</v>
      </c>
      <c r="E330" t="s">
        <v>3714</v>
      </c>
      <c r="F330" t="s">
        <v>3849</v>
      </c>
      <c r="G330">
        <v>205788764</v>
      </c>
      <c r="I330" t="s">
        <v>3622</v>
      </c>
      <c r="J330" t="s">
        <v>12579</v>
      </c>
      <c r="K330" t="s">
        <v>3624</v>
      </c>
      <c r="L330" t="s">
        <v>12580</v>
      </c>
      <c r="M330">
        <v>12.6</v>
      </c>
      <c r="N330">
        <v>21</v>
      </c>
      <c r="O330">
        <v>10.199999999999999</v>
      </c>
      <c r="P330">
        <v>12.6</v>
      </c>
      <c r="Q330">
        <v>21</v>
      </c>
      <c r="R330">
        <v>10.199999999999999</v>
      </c>
      <c r="S330" t="b">
        <v>0</v>
      </c>
      <c r="T330" t="b">
        <v>0</v>
      </c>
      <c r="U330" t="b">
        <v>1</v>
      </c>
      <c r="V330">
        <v>24000</v>
      </c>
      <c r="W330">
        <v>17400</v>
      </c>
      <c r="X330">
        <v>2.68</v>
      </c>
      <c r="Y330">
        <v>28700</v>
      </c>
      <c r="Z330">
        <v>1.96</v>
      </c>
    </row>
    <row r="331" spans="1:26">
      <c r="A331">
        <v>205788771</v>
      </c>
      <c r="B331" t="s">
        <v>12571</v>
      </c>
      <c r="C331" t="s">
        <v>3597</v>
      </c>
      <c r="D331" t="s">
        <v>3714</v>
      </c>
      <c r="E331" t="s">
        <v>3714</v>
      </c>
      <c r="F331" t="s">
        <v>3849</v>
      </c>
      <c r="G331">
        <v>205788771</v>
      </c>
      <c r="I331" t="s">
        <v>3622</v>
      </c>
      <c r="J331" t="s">
        <v>12577</v>
      </c>
      <c r="K331" t="s">
        <v>3624</v>
      </c>
      <c r="L331" t="s">
        <v>12578</v>
      </c>
      <c r="M331">
        <v>12.5</v>
      </c>
      <c r="N331">
        <v>17.5</v>
      </c>
      <c r="O331">
        <v>11.7</v>
      </c>
      <c r="P331">
        <v>12.5</v>
      </c>
      <c r="Q331">
        <v>17.5</v>
      </c>
      <c r="R331">
        <v>10.65</v>
      </c>
      <c r="S331" t="b">
        <v>0</v>
      </c>
      <c r="T331" t="b">
        <v>0</v>
      </c>
      <c r="U331" t="b">
        <v>1</v>
      </c>
      <c r="V331">
        <v>48000</v>
      </c>
      <c r="W331">
        <v>32600</v>
      </c>
      <c r="X331">
        <v>2.99</v>
      </c>
      <c r="Y331">
        <v>54500</v>
      </c>
      <c r="Z331">
        <v>2.4</v>
      </c>
    </row>
    <row r="332" spans="1:26">
      <c r="A332">
        <v>205788774</v>
      </c>
      <c r="B332" t="s">
        <v>12575</v>
      </c>
      <c r="C332" t="s">
        <v>3597</v>
      </c>
      <c r="D332" t="s">
        <v>3714</v>
      </c>
      <c r="E332" t="s">
        <v>3714</v>
      </c>
      <c r="F332" t="s">
        <v>3600</v>
      </c>
      <c r="G332">
        <v>205788774</v>
      </c>
      <c r="I332" t="s">
        <v>3601</v>
      </c>
      <c r="J332" t="s">
        <v>4584</v>
      </c>
      <c r="K332" t="s">
        <v>3624</v>
      </c>
      <c r="L332" t="s">
        <v>12576</v>
      </c>
      <c r="M332">
        <v>13.6</v>
      </c>
      <c r="N332">
        <v>19.2</v>
      </c>
      <c r="O332">
        <v>10.4</v>
      </c>
      <c r="P332">
        <v>13.35</v>
      </c>
      <c r="Q332">
        <v>17.05</v>
      </c>
      <c r="R332">
        <v>8.9</v>
      </c>
      <c r="S332" t="b">
        <v>0</v>
      </c>
      <c r="T332" t="b">
        <v>0</v>
      </c>
      <c r="U332" t="b">
        <v>1</v>
      </c>
      <c r="V332">
        <v>18000</v>
      </c>
      <c r="W332">
        <v>13400</v>
      </c>
      <c r="X332">
        <v>2.57</v>
      </c>
      <c r="Y332">
        <v>23400</v>
      </c>
      <c r="Z332">
        <v>1.91</v>
      </c>
    </row>
    <row r="333" spans="1:26">
      <c r="A333">
        <v>205788768</v>
      </c>
      <c r="B333" t="s">
        <v>12571</v>
      </c>
      <c r="C333" t="s">
        <v>3597</v>
      </c>
      <c r="D333" t="s">
        <v>3714</v>
      </c>
      <c r="E333" t="s">
        <v>3714</v>
      </c>
      <c r="F333" t="s">
        <v>3849</v>
      </c>
      <c r="G333">
        <v>205788768</v>
      </c>
      <c r="I333" t="s">
        <v>3622</v>
      </c>
      <c r="J333" t="s">
        <v>12573</v>
      </c>
      <c r="K333" t="s">
        <v>3624</v>
      </c>
      <c r="L333" t="s">
        <v>12574</v>
      </c>
      <c r="M333">
        <v>12.6</v>
      </c>
      <c r="N333">
        <v>21.5</v>
      </c>
      <c r="O333">
        <v>11</v>
      </c>
      <c r="P333">
        <v>12.6</v>
      </c>
      <c r="Q333">
        <v>21.5</v>
      </c>
      <c r="R333">
        <v>10.55</v>
      </c>
      <c r="S333" t="b">
        <v>0</v>
      </c>
      <c r="T333" t="b">
        <v>0</v>
      </c>
      <c r="U333" t="b">
        <v>1</v>
      </c>
      <c r="V333">
        <v>36000</v>
      </c>
      <c r="W333">
        <v>25400</v>
      </c>
      <c r="X333">
        <v>2.81</v>
      </c>
      <c r="Y333">
        <v>41700</v>
      </c>
      <c r="Z333">
        <v>2</v>
      </c>
    </row>
    <row r="334" spans="1:26">
      <c r="A334">
        <v>205788763</v>
      </c>
      <c r="B334" t="s">
        <v>12571</v>
      </c>
      <c r="C334" t="s">
        <v>3597</v>
      </c>
      <c r="D334" t="s">
        <v>3714</v>
      </c>
      <c r="E334" t="s">
        <v>3714</v>
      </c>
      <c r="F334" t="s">
        <v>3849</v>
      </c>
      <c r="G334">
        <v>205788763</v>
      </c>
      <c r="I334" t="s">
        <v>3622</v>
      </c>
      <c r="J334" t="s">
        <v>4584</v>
      </c>
      <c r="K334" t="s">
        <v>3624</v>
      </c>
      <c r="L334" t="s">
        <v>12572</v>
      </c>
      <c r="M334">
        <v>12.8</v>
      </c>
      <c r="N334">
        <v>20</v>
      </c>
      <c r="O334">
        <v>11.1</v>
      </c>
      <c r="P334">
        <v>12.8</v>
      </c>
      <c r="Q334">
        <v>20</v>
      </c>
      <c r="R334">
        <v>9.4</v>
      </c>
      <c r="S334" t="b">
        <v>0</v>
      </c>
      <c r="T334" t="b">
        <v>0</v>
      </c>
      <c r="U334" t="b">
        <v>0</v>
      </c>
      <c r="V334">
        <v>18000</v>
      </c>
      <c r="W334">
        <v>13600</v>
      </c>
      <c r="X334">
        <v>2.62</v>
      </c>
      <c r="Y334">
        <v>22500</v>
      </c>
      <c r="Z334">
        <v>1.95</v>
      </c>
    </row>
    <row r="335" spans="1:26">
      <c r="A335">
        <v>203162003</v>
      </c>
      <c r="B335" t="s">
        <v>12568</v>
      </c>
      <c r="C335" t="s">
        <v>3597</v>
      </c>
      <c r="D335" t="s">
        <v>3714</v>
      </c>
      <c r="E335" t="s">
        <v>3714</v>
      </c>
      <c r="F335" t="s">
        <v>3600</v>
      </c>
      <c r="G335">
        <v>203162003</v>
      </c>
      <c r="I335" t="s">
        <v>3601</v>
      </c>
      <c r="J335" t="s">
        <v>12569</v>
      </c>
      <c r="K335" t="s">
        <v>3624</v>
      </c>
      <c r="L335" t="s">
        <v>12570</v>
      </c>
      <c r="M335">
        <v>11</v>
      </c>
      <c r="N335">
        <v>18</v>
      </c>
      <c r="O335">
        <v>10</v>
      </c>
      <c r="P335">
        <v>11</v>
      </c>
      <c r="Q335">
        <v>16.25</v>
      </c>
      <c r="R335">
        <v>8.9499999999999993</v>
      </c>
      <c r="S335" t="b">
        <v>0</v>
      </c>
      <c r="T335" t="b">
        <v>0</v>
      </c>
      <c r="U335" t="b">
        <v>1</v>
      </c>
      <c r="V335">
        <v>36000</v>
      </c>
      <c r="W335">
        <v>23800</v>
      </c>
      <c r="X335">
        <v>2.61</v>
      </c>
      <c r="Y335">
        <v>37350</v>
      </c>
      <c r="Z335">
        <v>2.19</v>
      </c>
    </row>
    <row r="336" spans="1:26">
      <c r="A336">
        <v>206717011</v>
      </c>
      <c r="B336" t="s">
        <v>5549</v>
      </c>
      <c r="C336" t="s">
        <v>3597</v>
      </c>
      <c r="D336" t="s">
        <v>3714</v>
      </c>
      <c r="E336" t="s">
        <v>3714</v>
      </c>
      <c r="F336" t="s">
        <v>3710</v>
      </c>
      <c r="G336">
        <v>206717011</v>
      </c>
      <c r="I336" t="s">
        <v>3711</v>
      </c>
      <c r="J336" t="s">
        <v>12567</v>
      </c>
      <c r="K336" t="s">
        <v>3725</v>
      </c>
      <c r="M336">
        <v>12.55</v>
      </c>
      <c r="N336">
        <v>19.55</v>
      </c>
      <c r="O336">
        <v>10</v>
      </c>
      <c r="P336">
        <v>12.55</v>
      </c>
      <c r="Q336">
        <v>19.55</v>
      </c>
      <c r="R336">
        <v>9.3000000000000007</v>
      </c>
      <c r="S336" t="b">
        <v>0</v>
      </c>
      <c r="T336" t="b">
        <v>0</v>
      </c>
      <c r="U336" t="b">
        <v>0</v>
      </c>
      <c r="V336">
        <v>50500</v>
      </c>
      <c r="W336">
        <v>37200</v>
      </c>
      <c r="X336">
        <v>2.44</v>
      </c>
      <c r="Y336">
        <v>45750</v>
      </c>
      <c r="Z336">
        <v>2.42</v>
      </c>
    </row>
    <row r="337" spans="1:26">
      <c r="A337">
        <v>206717005</v>
      </c>
      <c r="B337" t="s">
        <v>5549</v>
      </c>
      <c r="C337" t="s">
        <v>3597</v>
      </c>
      <c r="D337" t="s">
        <v>3714</v>
      </c>
      <c r="E337" t="s">
        <v>3714</v>
      </c>
      <c r="F337" t="s">
        <v>3718</v>
      </c>
      <c r="G337">
        <v>206717005</v>
      </c>
      <c r="I337" t="s">
        <v>3711</v>
      </c>
      <c r="J337" t="s">
        <v>12567</v>
      </c>
      <c r="K337" t="s">
        <v>3688</v>
      </c>
      <c r="M337">
        <v>12.5</v>
      </c>
      <c r="N337">
        <v>18.5</v>
      </c>
      <c r="O337">
        <v>10</v>
      </c>
      <c r="P337">
        <v>12.5</v>
      </c>
      <c r="Q337">
        <v>18.5</v>
      </c>
      <c r="R337">
        <v>9.3000000000000007</v>
      </c>
      <c r="S337" t="b">
        <v>0</v>
      </c>
      <c r="T337" t="b">
        <v>0</v>
      </c>
      <c r="U337" t="b">
        <v>0</v>
      </c>
      <c r="V337">
        <v>50500</v>
      </c>
      <c r="W337">
        <v>37200</v>
      </c>
      <c r="X337">
        <v>2.42</v>
      </c>
      <c r="Y337">
        <v>45750</v>
      </c>
      <c r="Z337">
        <v>2.4500000000000002</v>
      </c>
    </row>
    <row r="338" spans="1:26">
      <c r="A338">
        <v>10516995</v>
      </c>
      <c r="B338" t="s">
        <v>4784</v>
      </c>
      <c r="C338" t="s">
        <v>3597</v>
      </c>
      <c r="D338" t="s">
        <v>3714</v>
      </c>
      <c r="E338" t="s">
        <v>3714</v>
      </c>
      <c r="F338" t="s">
        <v>3710</v>
      </c>
      <c r="G338">
        <v>10516995</v>
      </c>
      <c r="I338" t="s">
        <v>3711</v>
      </c>
      <c r="J338" t="s">
        <v>12559</v>
      </c>
      <c r="K338" t="s">
        <v>3725</v>
      </c>
      <c r="M338">
        <v>10</v>
      </c>
      <c r="N338">
        <v>17.7</v>
      </c>
      <c r="O338">
        <v>10.45</v>
      </c>
      <c r="P338">
        <v>11.5</v>
      </c>
      <c r="Q338">
        <v>19.600000000000001</v>
      </c>
      <c r="R338">
        <v>9.5500000000000007</v>
      </c>
      <c r="S338" t="b">
        <v>0</v>
      </c>
      <c r="T338" t="b">
        <v>0</v>
      </c>
      <c r="U338" t="b">
        <v>1</v>
      </c>
      <c r="V338">
        <v>60000</v>
      </c>
      <c r="W338">
        <v>42500</v>
      </c>
      <c r="X338">
        <v>1.72</v>
      </c>
      <c r="Y338">
        <v>85961</v>
      </c>
      <c r="Z338">
        <v>3.44</v>
      </c>
    </row>
    <row r="339" spans="1:26">
      <c r="A339">
        <v>204825179</v>
      </c>
      <c r="B339" t="s">
        <v>3713</v>
      </c>
      <c r="C339" t="s">
        <v>3597</v>
      </c>
      <c r="D339" t="s">
        <v>3714</v>
      </c>
      <c r="E339" t="s">
        <v>3714</v>
      </c>
      <c r="F339" t="s">
        <v>3621</v>
      </c>
      <c r="G339">
        <v>204825179</v>
      </c>
      <c r="I339" t="s">
        <v>3622</v>
      </c>
      <c r="J339" t="s">
        <v>12565</v>
      </c>
      <c r="K339" t="s">
        <v>3624</v>
      </c>
      <c r="L339" t="s">
        <v>12566</v>
      </c>
      <c r="M339">
        <v>15</v>
      </c>
      <c r="N339">
        <v>25</v>
      </c>
      <c r="O339">
        <v>13.5</v>
      </c>
      <c r="P339">
        <v>15</v>
      </c>
      <c r="Q339">
        <v>25</v>
      </c>
      <c r="R339">
        <v>11</v>
      </c>
      <c r="S339" t="b">
        <v>0</v>
      </c>
      <c r="T339" t="b">
        <v>0</v>
      </c>
      <c r="U339" t="b">
        <v>1</v>
      </c>
      <c r="V339">
        <v>15000</v>
      </c>
      <c r="W339">
        <v>10900</v>
      </c>
      <c r="X339">
        <v>3.59</v>
      </c>
      <c r="Y339">
        <v>21000</v>
      </c>
      <c r="Z339">
        <v>2.65</v>
      </c>
    </row>
    <row r="340" spans="1:26">
      <c r="A340">
        <v>206717010</v>
      </c>
      <c r="B340" t="s">
        <v>5549</v>
      </c>
      <c r="C340" t="s">
        <v>3597</v>
      </c>
      <c r="D340" t="s">
        <v>3714</v>
      </c>
      <c r="E340" t="s">
        <v>3714</v>
      </c>
      <c r="F340" t="s">
        <v>3710</v>
      </c>
      <c r="G340">
        <v>206717010</v>
      </c>
      <c r="I340" t="s">
        <v>3711</v>
      </c>
      <c r="J340" t="s">
        <v>12564</v>
      </c>
      <c r="K340" t="s">
        <v>3725</v>
      </c>
      <c r="M340">
        <v>12.7</v>
      </c>
      <c r="N340">
        <v>19.899999999999999</v>
      </c>
      <c r="O340">
        <v>10.5</v>
      </c>
      <c r="P340">
        <v>12.7</v>
      </c>
      <c r="Q340">
        <v>19.899999999999999</v>
      </c>
      <c r="R340">
        <v>9.5</v>
      </c>
      <c r="S340" t="b">
        <v>0</v>
      </c>
      <c r="T340" t="b">
        <v>0</v>
      </c>
      <c r="U340" t="b">
        <v>0</v>
      </c>
      <c r="V340">
        <v>48000</v>
      </c>
      <c r="W340">
        <v>33800</v>
      </c>
      <c r="X340">
        <v>2.48</v>
      </c>
      <c r="Y340">
        <v>44770</v>
      </c>
      <c r="Z340">
        <v>2.44</v>
      </c>
    </row>
    <row r="341" spans="1:26">
      <c r="A341">
        <v>205967238</v>
      </c>
      <c r="B341" t="s">
        <v>5549</v>
      </c>
      <c r="C341" t="s">
        <v>3597</v>
      </c>
      <c r="D341" t="s">
        <v>3714</v>
      </c>
      <c r="E341" t="s">
        <v>3714</v>
      </c>
      <c r="F341" t="s">
        <v>3718</v>
      </c>
      <c r="G341">
        <v>205967238</v>
      </c>
      <c r="I341" t="s">
        <v>4650</v>
      </c>
      <c r="J341" t="s">
        <v>12557</v>
      </c>
      <c r="K341" t="s">
        <v>3688</v>
      </c>
      <c r="M341">
        <v>13</v>
      </c>
      <c r="N341">
        <v>18.3</v>
      </c>
      <c r="O341">
        <v>11.4</v>
      </c>
      <c r="P341">
        <v>13.5</v>
      </c>
      <c r="Q341">
        <v>17</v>
      </c>
      <c r="R341">
        <v>10.1</v>
      </c>
      <c r="S341" t="b">
        <v>0</v>
      </c>
      <c r="T341" t="b">
        <v>0</v>
      </c>
      <c r="U341" t="b">
        <v>1</v>
      </c>
      <c r="V341">
        <v>36000</v>
      </c>
      <c r="W341">
        <v>28000</v>
      </c>
      <c r="X341">
        <v>1.93</v>
      </c>
      <c r="Y341">
        <v>42000</v>
      </c>
      <c r="Z341">
        <v>2.78</v>
      </c>
    </row>
    <row r="342" spans="1:26">
      <c r="A342">
        <v>205967240</v>
      </c>
      <c r="B342" t="s">
        <v>5549</v>
      </c>
      <c r="C342" t="s">
        <v>3597</v>
      </c>
      <c r="D342" t="s">
        <v>3714</v>
      </c>
      <c r="E342" t="s">
        <v>3714</v>
      </c>
      <c r="F342" t="s">
        <v>3710</v>
      </c>
      <c r="G342">
        <v>205967240</v>
      </c>
      <c r="I342" t="s">
        <v>4650</v>
      </c>
      <c r="J342" t="s">
        <v>12557</v>
      </c>
      <c r="K342" t="s">
        <v>3725</v>
      </c>
      <c r="M342">
        <v>14.25</v>
      </c>
      <c r="N342">
        <v>20.65</v>
      </c>
      <c r="O342">
        <v>11.7</v>
      </c>
      <c r="P342">
        <v>14.5</v>
      </c>
      <c r="Q342">
        <v>20</v>
      </c>
      <c r="R342">
        <v>10.35</v>
      </c>
      <c r="S342" t="b">
        <v>0</v>
      </c>
      <c r="T342" t="b">
        <v>0</v>
      </c>
      <c r="U342" t="b">
        <v>1</v>
      </c>
      <c r="V342">
        <v>36000</v>
      </c>
      <c r="W342">
        <v>30600</v>
      </c>
      <c r="X342">
        <v>2.11</v>
      </c>
      <c r="Y342">
        <v>42000</v>
      </c>
      <c r="Z342">
        <v>2.78</v>
      </c>
    </row>
    <row r="343" spans="1:26">
      <c r="A343">
        <v>205967239</v>
      </c>
      <c r="B343" t="s">
        <v>5549</v>
      </c>
      <c r="C343" t="s">
        <v>3597</v>
      </c>
      <c r="D343" t="s">
        <v>3714</v>
      </c>
      <c r="E343" t="s">
        <v>3714</v>
      </c>
      <c r="F343" t="s">
        <v>3710</v>
      </c>
      <c r="G343">
        <v>205967239</v>
      </c>
      <c r="I343" t="s">
        <v>4650</v>
      </c>
      <c r="J343" t="s">
        <v>11845</v>
      </c>
      <c r="K343" t="s">
        <v>3725</v>
      </c>
      <c r="M343">
        <v>13.25</v>
      </c>
      <c r="N343">
        <v>20.399999999999999</v>
      </c>
      <c r="O343">
        <v>11.5</v>
      </c>
      <c r="P343">
        <v>12.85</v>
      </c>
      <c r="Q343">
        <v>20.350000000000001</v>
      </c>
      <c r="R343">
        <v>10.15</v>
      </c>
      <c r="S343" t="b">
        <v>0</v>
      </c>
      <c r="T343" t="b">
        <v>0</v>
      </c>
      <c r="U343" t="b">
        <v>1</v>
      </c>
      <c r="V343">
        <v>48000</v>
      </c>
      <c r="W343">
        <v>37400</v>
      </c>
      <c r="X343">
        <v>2.0099999999999998</v>
      </c>
      <c r="Y343">
        <v>54000</v>
      </c>
      <c r="Z343">
        <v>2.79</v>
      </c>
    </row>
    <row r="344" spans="1:26">
      <c r="A344">
        <v>206717004</v>
      </c>
      <c r="B344" t="s">
        <v>10986</v>
      </c>
      <c r="C344" t="s">
        <v>3597</v>
      </c>
      <c r="D344" t="s">
        <v>3714</v>
      </c>
      <c r="E344" t="s">
        <v>3714</v>
      </c>
      <c r="F344" t="s">
        <v>3718</v>
      </c>
      <c r="G344">
        <v>206717004</v>
      </c>
      <c r="I344" t="s">
        <v>3711</v>
      </c>
      <c r="J344" t="s">
        <v>12564</v>
      </c>
      <c r="K344" t="s">
        <v>3688</v>
      </c>
      <c r="M344">
        <v>12.6</v>
      </c>
      <c r="N344">
        <v>19</v>
      </c>
      <c r="O344">
        <v>10.5</v>
      </c>
      <c r="P344">
        <v>12.6</v>
      </c>
      <c r="Q344">
        <v>19</v>
      </c>
      <c r="R344">
        <v>9.5</v>
      </c>
      <c r="S344" t="b">
        <v>0</v>
      </c>
      <c r="T344" t="b">
        <v>0</v>
      </c>
      <c r="U344" t="b">
        <v>0</v>
      </c>
      <c r="V344">
        <v>48000</v>
      </c>
      <c r="W344">
        <v>33800</v>
      </c>
      <c r="X344">
        <v>2.4500000000000002</v>
      </c>
      <c r="Y344">
        <v>44770</v>
      </c>
      <c r="Z344">
        <v>2.42</v>
      </c>
    </row>
    <row r="345" spans="1:26">
      <c r="A345">
        <v>208132540</v>
      </c>
      <c r="B345" t="s">
        <v>12553</v>
      </c>
      <c r="C345" t="s">
        <v>3597</v>
      </c>
      <c r="D345" t="s">
        <v>3714</v>
      </c>
      <c r="E345" t="s">
        <v>3714</v>
      </c>
      <c r="F345" t="s">
        <v>3710</v>
      </c>
      <c r="G345">
        <v>208132540</v>
      </c>
      <c r="I345" t="s">
        <v>3711</v>
      </c>
      <c r="J345" t="s">
        <v>12563</v>
      </c>
      <c r="K345" t="s">
        <v>3725</v>
      </c>
      <c r="P345">
        <v>12.1</v>
      </c>
      <c r="Q345">
        <v>19.75</v>
      </c>
      <c r="R345">
        <v>8.8000000000000007</v>
      </c>
      <c r="S345" t="b">
        <v>0</v>
      </c>
      <c r="T345" t="b">
        <v>0</v>
      </c>
      <c r="U345" t="b">
        <v>0</v>
      </c>
      <c r="V345">
        <v>31800</v>
      </c>
      <c r="W345">
        <v>20400</v>
      </c>
      <c r="X345">
        <v>2.67</v>
      </c>
      <c r="Y345">
        <v>28100</v>
      </c>
      <c r="Z345">
        <v>2.54</v>
      </c>
    </row>
    <row r="346" spans="1:26">
      <c r="A346">
        <v>208131891</v>
      </c>
      <c r="B346" t="s">
        <v>12553</v>
      </c>
      <c r="C346" t="s">
        <v>3597</v>
      </c>
      <c r="D346" t="s">
        <v>3714</v>
      </c>
      <c r="E346" t="s">
        <v>3714</v>
      </c>
      <c r="F346" t="s">
        <v>3718</v>
      </c>
      <c r="G346">
        <v>208131891</v>
      </c>
      <c r="I346" t="s">
        <v>3711</v>
      </c>
      <c r="J346" t="s">
        <v>12563</v>
      </c>
      <c r="K346" t="s">
        <v>3688</v>
      </c>
      <c r="P346">
        <v>11.7</v>
      </c>
      <c r="Q346">
        <v>18</v>
      </c>
      <c r="R346">
        <v>8.6</v>
      </c>
      <c r="S346" t="b">
        <v>0</v>
      </c>
      <c r="T346" t="b">
        <v>0</v>
      </c>
      <c r="U346" t="b">
        <v>0</v>
      </c>
      <c r="V346">
        <v>30800</v>
      </c>
      <c r="W346">
        <v>20000</v>
      </c>
      <c r="X346">
        <v>2.5499999999999998</v>
      </c>
      <c r="Y346">
        <v>27800</v>
      </c>
      <c r="Z346">
        <v>2.4900000000000002</v>
      </c>
    </row>
    <row r="347" spans="1:26">
      <c r="A347">
        <v>10271659</v>
      </c>
      <c r="B347" t="s">
        <v>12562</v>
      </c>
      <c r="C347" t="s">
        <v>3597</v>
      </c>
      <c r="D347" t="s">
        <v>3714</v>
      </c>
      <c r="E347" t="s">
        <v>3714</v>
      </c>
      <c r="F347" t="s">
        <v>3710</v>
      </c>
      <c r="G347">
        <v>10271659</v>
      </c>
      <c r="I347" t="s">
        <v>4650</v>
      </c>
      <c r="J347" t="s">
        <v>12550</v>
      </c>
      <c r="K347" t="s">
        <v>3725</v>
      </c>
      <c r="M347">
        <v>10</v>
      </c>
      <c r="N347">
        <v>17.7</v>
      </c>
      <c r="O347">
        <v>10.45</v>
      </c>
      <c r="P347">
        <v>11.5</v>
      </c>
      <c r="Q347">
        <v>19.600000000000001</v>
      </c>
      <c r="R347">
        <v>9.5500000000000007</v>
      </c>
      <c r="S347" t="b">
        <v>0</v>
      </c>
      <c r="T347" t="b">
        <v>0</v>
      </c>
      <c r="U347" t="b">
        <v>1</v>
      </c>
      <c r="V347">
        <v>60000</v>
      </c>
      <c r="W347">
        <v>42500</v>
      </c>
      <c r="X347">
        <v>1.72</v>
      </c>
      <c r="Y347">
        <v>85961</v>
      </c>
      <c r="Z347">
        <v>3.44</v>
      </c>
    </row>
    <row r="348" spans="1:26">
      <c r="A348">
        <v>206717013</v>
      </c>
      <c r="B348" t="s">
        <v>12551</v>
      </c>
      <c r="C348" t="s">
        <v>3597</v>
      </c>
      <c r="D348" t="s">
        <v>3714</v>
      </c>
      <c r="E348" t="s">
        <v>3714</v>
      </c>
      <c r="F348" t="s">
        <v>3710</v>
      </c>
      <c r="G348">
        <v>206717013</v>
      </c>
      <c r="I348" t="s">
        <v>3711</v>
      </c>
      <c r="J348" t="s">
        <v>12560</v>
      </c>
      <c r="K348" t="s">
        <v>3725</v>
      </c>
      <c r="M348">
        <v>13.45</v>
      </c>
      <c r="N348">
        <v>20.25</v>
      </c>
      <c r="O348">
        <v>11</v>
      </c>
      <c r="P348">
        <v>13.45</v>
      </c>
      <c r="Q348">
        <v>20.25</v>
      </c>
      <c r="R348">
        <v>10.5</v>
      </c>
      <c r="S348" t="b">
        <v>0</v>
      </c>
      <c r="T348" t="b">
        <v>0</v>
      </c>
      <c r="U348" t="b">
        <v>0</v>
      </c>
      <c r="V348">
        <v>42000</v>
      </c>
      <c r="W348">
        <v>31600</v>
      </c>
      <c r="X348">
        <v>2.66</v>
      </c>
      <c r="Y348">
        <v>53200</v>
      </c>
      <c r="Z348">
        <v>2.63</v>
      </c>
    </row>
    <row r="349" spans="1:26">
      <c r="A349">
        <v>206717006</v>
      </c>
      <c r="B349" t="s">
        <v>12551</v>
      </c>
      <c r="C349" t="s">
        <v>3597</v>
      </c>
      <c r="D349" t="s">
        <v>3714</v>
      </c>
      <c r="E349" t="s">
        <v>3714</v>
      </c>
      <c r="F349" t="s">
        <v>3718</v>
      </c>
      <c r="G349">
        <v>206717006</v>
      </c>
      <c r="I349" t="s">
        <v>3711</v>
      </c>
      <c r="J349" t="s">
        <v>12552</v>
      </c>
      <c r="K349" t="s">
        <v>3688</v>
      </c>
      <c r="M349">
        <v>13.5</v>
      </c>
      <c r="N349">
        <v>19</v>
      </c>
      <c r="O349">
        <v>10.5</v>
      </c>
      <c r="P349">
        <v>13.5</v>
      </c>
      <c r="Q349">
        <v>19</v>
      </c>
      <c r="R349">
        <v>10</v>
      </c>
      <c r="S349" t="b">
        <v>0</v>
      </c>
      <c r="T349" t="b">
        <v>0</v>
      </c>
      <c r="U349" t="b">
        <v>1</v>
      </c>
      <c r="V349">
        <v>36000</v>
      </c>
      <c r="W349">
        <v>29600</v>
      </c>
      <c r="X349">
        <v>2.65</v>
      </c>
      <c r="Y349">
        <v>49600</v>
      </c>
      <c r="Z349">
        <v>2.6</v>
      </c>
    </row>
    <row r="350" spans="1:26">
      <c r="A350">
        <v>203161353</v>
      </c>
      <c r="B350" t="s">
        <v>6133</v>
      </c>
      <c r="C350" t="s">
        <v>3597</v>
      </c>
      <c r="D350" t="s">
        <v>3714</v>
      </c>
      <c r="E350" t="s">
        <v>3714</v>
      </c>
      <c r="F350" t="s">
        <v>3753</v>
      </c>
      <c r="G350">
        <v>203161353</v>
      </c>
      <c r="I350" t="s">
        <v>3601</v>
      </c>
      <c r="J350" t="s">
        <v>4378</v>
      </c>
      <c r="K350" t="s">
        <v>3624</v>
      </c>
      <c r="L350" t="s">
        <v>12558</v>
      </c>
      <c r="M350">
        <v>12</v>
      </c>
      <c r="N350">
        <v>19</v>
      </c>
      <c r="O350">
        <v>10.5</v>
      </c>
      <c r="P350">
        <v>11.7</v>
      </c>
      <c r="Q350">
        <v>16.850000000000001</v>
      </c>
      <c r="R350">
        <v>9</v>
      </c>
      <c r="S350" t="b">
        <v>0</v>
      </c>
      <c r="T350" t="b">
        <v>0</v>
      </c>
      <c r="U350" t="b">
        <v>1</v>
      </c>
      <c r="V350">
        <v>24000</v>
      </c>
      <c r="W350">
        <v>17500</v>
      </c>
      <c r="X350">
        <v>2.64</v>
      </c>
      <c r="Y350">
        <v>26000</v>
      </c>
      <c r="Z350">
        <v>2.67</v>
      </c>
    </row>
    <row r="351" spans="1:26">
      <c r="A351">
        <v>208132539</v>
      </c>
      <c r="B351" t="s">
        <v>12553</v>
      </c>
      <c r="C351" t="s">
        <v>3597</v>
      </c>
      <c r="D351" t="s">
        <v>3714</v>
      </c>
      <c r="E351" t="s">
        <v>3714</v>
      </c>
      <c r="F351" t="s">
        <v>3710</v>
      </c>
      <c r="G351">
        <v>208132539</v>
      </c>
      <c r="I351" t="s">
        <v>3711</v>
      </c>
      <c r="J351" t="s">
        <v>12556</v>
      </c>
      <c r="K351" t="s">
        <v>3725</v>
      </c>
      <c r="P351">
        <v>12.5</v>
      </c>
      <c r="Q351">
        <v>20.25</v>
      </c>
      <c r="R351">
        <v>9</v>
      </c>
      <c r="S351" t="b">
        <v>0</v>
      </c>
      <c r="T351" t="b">
        <v>0</v>
      </c>
      <c r="U351" t="b">
        <v>0</v>
      </c>
      <c r="V351">
        <v>28600</v>
      </c>
      <c r="W351">
        <v>19000</v>
      </c>
      <c r="X351">
        <v>2.76</v>
      </c>
      <c r="Y351">
        <v>26900</v>
      </c>
      <c r="Z351">
        <v>2.82</v>
      </c>
    </row>
    <row r="352" spans="1:26">
      <c r="A352">
        <v>208131889</v>
      </c>
      <c r="B352" t="s">
        <v>12553</v>
      </c>
      <c r="C352" t="s">
        <v>3597</v>
      </c>
      <c r="D352" t="s">
        <v>3714</v>
      </c>
      <c r="E352" t="s">
        <v>3714</v>
      </c>
      <c r="F352" t="s">
        <v>3718</v>
      </c>
      <c r="G352">
        <v>208131889</v>
      </c>
      <c r="I352" t="s">
        <v>3711</v>
      </c>
      <c r="J352" t="s">
        <v>12556</v>
      </c>
      <c r="K352" t="s">
        <v>3688</v>
      </c>
      <c r="P352">
        <v>12</v>
      </c>
      <c r="Q352">
        <v>18.5</v>
      </c>
      <c r="R352">
        <v>8.8000000000000007</v>
      </c>
      <c r="S352" t="b">
        <v>0</v>
      </c>
      <c r="T352" t="b">
        <v>0</v>
      </c>
      <c r="U352" t="b">
        <v>0</v>
      </c>
      <c r="V352">
        <v>27400</v>
      </c>
      <c r="W352">
        <v>18000</v>
      </c>
      <c r="X352">
        <v>2.64</v>
      </c>
      <c r="Y352">
        <v>26600</v>
      </c>
      <c r="Z352">
        <v>2.68</v>
      </c>
    </row>
    <row r="353" spans="1:26">
      <c r="A353">
        <v>208132538</v>
      </c>
      <c r="B353" t="s">
        <v>12553</v>
      </c>
      <c r="C353" t="s">
        <v>3597</v>
      </c>
      <c r="D353" t="s">
        <v>3714</v>
      </c>
      <c r="E353" t="s">
        <v>3714</v>
      </c>
      <c r="F353" t="s">
        <v>3710</v>
      </c>
      <c r="G353">
        <v>208132538</v>
      </c>
      <c r="I353" t="s">
        <v>3711</v>
      </c>
      <c r="J353" t="s">
        <v>12555</v>
      </c>
      <c r="K353" t="s">
        <v>3725</v>
      </c>
      <c r="P353">
        <v>12.5</v>
      </c>
      <c r="Q353">
        <v>20.5</v>
      </c>
      <c r="R353">
        <v>9.1999999999999993</v>
      </c>
      <c r="S353" t="b">
        <v>0</v>
      </c>
      <c r="T353" t="b">
        <v>0</v>
      </c>
      <c r="U353" t="b">
        <v>0</v>
      </c>
      <c r="V353">
        <v>23000</v>
      </c>
      <c r="W353">
        <v>14700</v>
      </c>
      <c r="X353">
        <v>2.87</v>
      </c>
      <c r="Y353">
        <v>21100</v>
      </c>
      <c r="Z353">
        <v>2.68</v>
      </c>
    </row>
    <row r="354" spans="1:26">
      <c r="A354">
        <v>208131887</v>
      </c>
      <c r="B354" t="s">
        <v>12553</v>
      </c>
      <c r="C354" t="s">
        <v>3597</v>
      </c>
      <c r="D354" t="s">
        <v>3714</v>
      </c>
      <c r="E354" t="s">
        <v>3714</v>
      </c>
      <c r="F354" t="s">
        <v>3718</v>
      </c>
      <c r="G354">
        <v>208131887</v>
      </c>
      <c r="I354" t="s">
        <v>3711</v>
      </c>
      <c r="J354" t="s">
        <v>12555</v>
      </c>
      <c r="K354" t="s">
        <v>3688</v>
      </c>
      <c r="P354">
        <v>12.5</v>
      </c>
      <c r="Q354">
        <v>18.5</v>
      </c>
      <c r="R354">
        <v>9</v>
      </c>
      <c r="S354" t="b">
        <v>0</v>
      </c>
      <c r="T354" t="b">
        <v>0</v>
      </c>
      <c r="U354" t="b">
        <v>0</v>
      </c>
      <c r="V354">
        <v>22000</v>
      </c>
      <c r="W354">
        <v>14600</v>
      </c>
      <c r="X354">
        <v>2.85</v>
      </c>
      <c r="Y354">
        <v>20800</v>
      </c>
      <c r="Z354">
        <v>2.54</v>
      </c>
    </row>
    <row r="355" spans="1:26">
      <c r="A355">
        <v>206221544</v>
      </c>
      <c r="B355" t="s">
        <v>6133</v>
      </c>
      <c r="C355" t="s">
        <v>3597</v>
      </c>
      <c r="D355" t="s">
        <v>3714</v>
      </c>
      <c r="E355" t="s">
        <v>3714</v>
      </c>
      <c r="F355" t="s">
        <v>3650</v>
      </c>
      <c r="G355">
        <v>206221544</v>
      </c>
      <c r="I355" t="s">
        <v>3711</v>
      </c>
      <c r="J355" t="s">
        <v>4639</v>
      </c>
      <c r="K355" t="s">
        <v>3653</v>
      </c>
      <c r="M355">
        <v>13.5</v>
      </c>
      <c r="N355">
        <v>22.5</v>
      </c>
      <c r="O355">
        <v>11</v>
      </c>
      <c r="P355">
        <v>13.5</v>
      </c>
      <c r="Q355">
        <v>22.5</v>
      </c>
      <c r="R355">
        <v>9</v>
      </c>
      <c r="S355" t="b">
        <v>0</v>
      </c>
      <c r="T355" t="b">
        <v>0</v>
      </c>
      <c r="U355" t="b">
        <v>0</v>
      </c>
      <c r="V355">
        <v>23600</v>
      </c>
      <c r="W355">
        <v>15200</v>
      </c>
      <c r="X355">
        <v>2.89</v>
      </c>
      <c r="Y355">
        <v>21400</v>
      </c>
      <c r="Z355">
        <v>2.72</v>
      </c>
    </row>
    <row r="356" spans="1:26">
      <c r="A356">
        <v>206221551</v>
      </c>
      <c r="B356" t="s">
        <v>4637</v>
      </c>
      <c r="C356" t="s">
        <v>3597</v>
      </c>
      <c r="D356" t="s">
        <v>3714</v>
      </c>
      <c r="E356" t="s">
        <v>3714</v>
      </c>
      <c r="F356" t="s">
        <v>3718</v>
      </c>
      <c r="G356">
        <v>206221551</v>
      </c>
      <c r="I356" t="s">
        <v>3711</v>
      </c>
      <c r="J356" t="s">
        <v>4639</v>
      </c>
      <c r="K356" t="s">
        <v>3688</v>
      </c>
      <c r="M356">
        <v>12.5</v>
      </c>
      <c r="N356">
        <v>18.5</v>
      </c>
      <c r="O356">
        <v>9.8000000000000007</v>
      </c>
      <c r="P356">
        <v>12.5</v>
      </c>
      <c r="Q356">
        <v>18.5</v>
      </c>
      <c r="R356">
        <v>8.5</v>
      </c>
      <c r="S356" t="b">
        <v>0</v>
      </c>
      <c r="T356" t="b">
        <v>0</v>
      </c>
      <c r="U356" t="b">
        <v>0</v>
      </c>
      <c r="V356">
        <v>22000</v>
      </c>
      <c r="W356">
        <v>14500</v>
      </c>
      <c r="X356">
        <v>2.64</v>
      </c>
      <c r="Y356">
        <v>21000</v>
      </c>
      <c r="Z356">
        <v>2.64</v>
      </c>
    </row>
    <row r="357" spans="1:26">
      <c r="A357">
        <v>208132537</v>
      </c>
      <c r="B357" t="s">
        <v>12553</v>
      </c>
      <c r="C357" t="s">
        <v>3597</v>
      </c>
      <c r="D357" t="s">
        <v>3714</v>
      </c>
      <c r="E357" t="s">
        <v>3714</v>
      </c>
      <c r="F357" t="s">
        <v>3710</v>
      </c>
      <c r="G357">
        <v>208132537</v>
      </c>
      <c r="I357" t="s">
        <v>3711</v>
      </c>
      <c r="J357" t="s">
        <v>12554</v>
      </c>
      <c r="K357" t="s">
        <v>3725</v>
      </c>
      <c r="P357">
        <v>13</v>
      </c>
      <c r="Q357">
        <v>20.5</v>
      </c>
      <c r="R357">
        <v>9.3000000000000007</v>
      </c>
      <c r="S357" t="b">
        <v>0</v>
      </c>
      <c r="T357" t="b">
        <v>0</v>
      </c>
      <c r="U357" t="b">
        <v>0</v>
      </c>
      <c r="V357">
        <v>17600</v>
      </c>
      <c r="W357">
        <v>13600</v>
      </c>
      <c r="X357">
        <v>2.64</v>
      </c>
      <c r="Y357">
        <v>19850</v>
      </c>
      <c r="Z357">
        <v>2.54</v>
      </c>
    </row>
    <row r="358" spans="1:26">
      <c r="A358">
        <v>208131885</v>
      </c>
      <c r="B358" t="s">
        <v>12553</v>
      </c>
      <c r="C358" t="s">
        <v>3597</v>
      </c>
      <c r="D358" t="s">
        <v>3714</v>
      </c>
      <c r="E358" t="s">
        <v>3714</v>
      </c>
      <c r="F358" t="s">
        <v>3718</v>
      </c>
      <c r="G358">
        <v>208131885</v>
      </c>
      <c r="I358" t="s">
        <v>3711</v>
      </c>
      <c r="J358" t="s">
        <v>12554</v>
      </c>
      <c r="K358" t="s">
        <v>3688</v>
      </c>
      <c r="P358">
        <v>12.5</v>
      </c>
      <c r="Q358">
        <v>18.5</v>
      </c>
      <c r="R358">
        <v>9</v>
      </c>
      <c r="S358" t="b">
        <v>0</v>
      </c>
      <c r="T358" t="b">
        <v>0</v>
      </c>
      <c r="U358" t="b">
        <v>0</v>
      </c>
      <c r="V358">
        <v>17200</v>
      </c>
      <c r="W358">
        <v>13400</v>
      </c>
      <c r="X358">
        <v>2.58</v>
      </c>
      <c r="Y358">
        <v>19500</v>
      </c>
      <c r="Z358">
        <v>2.48</v>
      </c>
    </row>
    <row r="359" spans="1:26">
      <c r="A359">
        <v>206221543</v>
      </c>
      <c r="B359" t="s">
        <v>6133</v>
      </c>
      <c r="C359" t="s">
        <v>3597</v>
      </c>
      <c r="D359" t="s">
        <v>3714</v>
      </c>
      <c r="E359" t="s">
        <v>3714</v>
      </c>
      <c r="F359" t="s">
        <v>3650</v>
      </c>
      <c r="G359">
        <v>206221543</v>
      </c>
      <c r="I359" t="s">
        <v>3711</v>
      </c>
      <c r="J359" t="s">
        <v>4638</v>
      </c>
      <c r="K359" t="s">
        <v>3653</v>
      </c>
      <c r="M359">
        <v>13.5</v>
      </c>
      <c r="N359">
        <v>22.5</v>
      </c>
      <c r="O359">
        <v>11</v>
      </c>
      <c r="P359">
        <v>13.5</v>
      </c>
      <c r="Q359">
        <v>22.5</v>
      </c>
      <c r="R359">
        <v>9.6</v>
      </c>
      <c r="S359" t="b">
        <v>0</v>
      </c>
      <c r="T359" t="b">
        <v>0</v>
      </c>
      <c r="U359" t="b">
        <v>0</v>
      </c>
      <c r="V359">
        <v>18000</v>
      </c>
      <c r="W359">
        <v>14500</v>
      </c>
      <c r="X359">
        <v>2.66</v>
      </c>
      <c r="Y359">
        <v>20200</v>
      </c>
      <c r="Z359">
        <v>2.6</v>
      </c>
    </row>
    <row r="360" spans="1:26">
      <c r="A360">
        <v>206717012</v>
      </c>
      <c r="B360" t="s">
        <v>12551</v>
      </c>
      <c r="C360" t="s">
        <v>3597</v>
      </c>
      <c r="D360" t="s">
        <v>3714</v>
      </c>
      <c r="E360" t="s">
        <v>3714</v>
      </c>
      <c r="F360" t="s">
        <v>3710</v>
      </c>
      <c r="G360">
        <v>206717012</v>
      </c>
      <c r="I360" t="s">
        <v>3711</v>
      </c>
      <c r="J360" t="s">
        <v>12552</v>
      </c>
      <c r="K360" t="s">
        <v>3725</v>
      </c>
      <c r="M360">
        <v>14</v>
      </c>
      <c r="N360">
        <v>20.5</v>
      </c>
      <c r="O360">
        <v>11</v>
      </c>
      <c r="P360">
        <v>14</v>
      </c>
      <c r="Q360">
        <v>20.5</v>
      </c>
      <c r="R360">
        <v>10.5</v>
      </c>
      <c r="S360" t="b">
        <v>0</v>
      </c>
      <c r="T360" t="b">
        <v>0</v>
      </c>
      <c r="U360" t="b">
        <v>0</v>
      </c>
      <c r="V360">
        <v>36000</v>
      </c>
      <c r="W360">
        <v>29600</v>
      </c>
      <c r="X360">
        <v>2.72</v>
      </c>
      <c r="Y360">
        <v>49600</v>
      </c>
      <c r="Z360">
        <v>2.61</v>
      </c>
    </row>
    <row r="361" spans="1:26">
      <c r="A361">
        <v>10271657</v>
      </c>
      <c r="B361" t="s">
        <v>10986</v>
      </c>
      <c r="C361" t="s">
        <v>3597</v>
      </c>
      <c r="D361" t="s">
        <v>3714</v>
      </c>
      <c r="E361" t="s">
        <v>3714</v>
      </c>
      <c r="F361" t="s">
        <v>3718</v>
      </c>
      <c r="G361">
        <v>10271657</v>
      </c>
      <c r="I361" t="s">
        <v>4650</v>
      </c>
      <c r="J361" t="s">
        <v>12550</v>
      </c>
      <c r="K361" t="s">
        <v>3688</v>
      </c>
      <c r="M361">
        <v>10</v>
      </c>
      <c r="N361">
        <v>16.5</v>
      </c>
      <c r="O361">
        <v>10</v>
      </c>
      <c r="P361">
        <v>10</v>
      </c>
      <c r="Q361">
        <v>16.2</v>
      </c>
      <c r="R361">
        <v>9.1</v>
      </c>
      <c r="S361" t="b">
        <v>0</v>
      </c>
      <c r="T361" t="b">
        <v>0</v>
      </c>
      <c r="U361" t="b">
        <v>1</v>
      </c>
      <c r="V361">
        <v>60000</v>
      </c>
      <c r="W361">
        <v>42500</v>
      </c>
      <c r="X361">
        <v>1.72</v>
      </c>
      <c r="Y361">
        <v>85961</v>
      </c>
      <c r="Z361">
        <v>3.44</v>
      </c>
    </row>
    <row r="362" spans="1:26">
      <c r="A362">
        <v>205967236</v>
      </c>
      <c r="B362" t="s">
        <v>10986</v>
      </c>
      <c r="C362" t="s">
        <v>3597</v>
      </c>
      <c r="D362" t="s">
        <v>3714</v>
      </c>
      <c r="E362" t="s">
        <v>3714</v>
      </c>
      <c r="F362" t="s">
        <v>3718</v>
      </c>
      <c r="G362">
        <v>205967236</v>
      </c>
      <c r="I362" t="s">
        <v>4650</v>
      </c>
      <c r="J362" t="s">
        <v>11845</v>
      </c>
      <c r="K362" t="s">
        <v>3688</v>
      </c>
      <c r="M362">
        <v>13</v>
      </c>
      <c r="N362">
        <v>17.5</v>
      </c>
      <c r="O362">
        <v>11</v>
      </c>
      <c r="P362">
        <v>12.2</v>
      </c>
      <c r="Q362">
        <v>17</v>
      </c>
      <c r="R362">
        <v>10</v>
      </c>
      <c r="S362" t="b">
        <v>0</v>
      </c>
      <c r="T362" t="b">
        <v>0</v>
      </c>
      <c r="U362" t="b">
        <v>1</v>
      </c>
      <c r="V362">
        <v>48000</v>
      </c>
      <c r="W362">
        <v>36400</v>
      </c>
      <c r="X362">
        <v>1.95</v>
      </c>
      <c r="Y362">
        <v>54000</v>
      </c>
      <c r="Z362">
        <v>2.79</v>
      </c>
    </row>
    <row r="363" spans="1:26">
      <c r="A363">
        <v>206221549</v>
      </c>
      <c r="B363" t="s">
        <v>4637</v>
      </c>
      <c r="C363" t="s">
        <v>3597</v>
      </c>
      <c r="D363" t="s">
        <v>3714</v>
      </c>
      <c r="E363" t="s">
        <v>3714</v>
      </c>
      <c r="F363" t="s">
        <v>3718</v>
      </c>
      <c r="G363">
        <v>206221549</v>
      </c>
      <c r="I363" t="s">
        <v>3711</v>
      </c>
      <c r="J363" t="s">
        <v>4638</v>
      </c>
      <c r="K363" t="s">
        <v>3688</v>
      </c>
      <c r="M363">
        <v>12.5</v>
      </c>
      <c r="N363">
        <v>18.5</v>
      </c>
      <c r="O363">
        <v>9.6</v>
      </c>
      <c r="P363">
        <v>12.5</v>
      </c>
      <c r="Q363">
        <v>18.5</v>
      </c>
      <c r="R363">
        <v>8.5</v>
      </c>
      <c r="S363" t="b">
        <v>0</v>
      </c>
      <c r="T363" t="b">
        <v>0</v>
      </c>
      <c r="U363" t="b">
        <v>0</v>
      </c>
      <c r="V363">
        <v>17200</v>
      </c>
      <c r="W363">
        <v>13000</v>
      </c>
      <c r="X363">
        <v>2.4700000000000002</v>
      </c>
      <c r="Y363">
        <v>19500</v>
      </c>
      <c r="Z363">
        <v>2.5099999999999998</v>
      </c>
    </row>
    <row r="364" spans="1:26">
      <c r="A364">
        <v>10445377</v>
      </c>
      <c r="B364" t="s">
        <v>12547</v>
      </c>
      <c r="C364" t="s">
        <v>3597</v>
      </c>
      <c r="D364" t="s">
        <v>3714</v>
      </c>
      <c r="E364" t="s">
        <v>3714</v>
      </c>
      <c r="F364" t="s">
        <v>3718</v>
      </c>
      <c r="G364">
        <v>10445377</v>
      </c>
      <c r="I364" t="s">
        <v>3711</v>
      </c>
      <c r="J364" t="s">
        <v>12549</v>
      </c>
      <c r="K364" t="s">
        <v>3688</v>
      </c>
      <c r="M364">
        <v>10.5</v>
      </c>
      <c r="N364">
        <v>17.5</v>
      </c>
      <c r="O364">
        <v>9.5</v>
      </c>
      <c r="P364">
        <v>11.7</v>
      </c>
      <c r="Q364">
        <v>17.5</v>
      </c>
      <c r="R364">
        <v>9.1999999999999993</v>
      </c>
      <c r="S364" t="b">
        <v>0</v>
      </c>
      <c r="T364" t="b">
        <v>0</v>
      </c>
      <c r="U364" t="b">
        <v>1</v>
      </c>
      <c r="V364">
        <v>24600</v>
      </c>
      <c r="W364">
        <v>17700</v>
      </c>
      <c r="X364">
        <v>2.5099999999999998</v>
      </c>
      <c r="Y364">
        <v>29700</v>
      </c>
      <c r="Z364">
        <v>2.31</v>
      </c>
    </row>
    <row r="365" spans="1:26">
      <c r="A365">
        <v>10525928</v>
      </c>
      <c r="B365" t="s">
        <v>12547</v>
      </c>
      <c r="C365" t="s">
        <v>3597</v>
      </c>
      <c r="D365" t="s">
        <v>3714</v>
      </c>
      <c r="E365" t="s">
        <v>3714</v>
      </c>
      <c r="F365" t="s">
        <v>3710</v>
      </c>
      <c r="G365">
        <v>10525928</v>
      </c>
      <c r="I365" t="s">
        <v>3711</v>
      </c>
      <c r="J365" t="s">
        <v>12549</v>
      </c>
      <c r="K365" t="s">
        <v>3725</v>
      </c>
      <c r="M365">
        <v>11.5</v>
      </c>
      <c r="N365">
        <v>18.75</v>
      </c>
      <c r="O365">
        <v>10.25</v>
      </c>
      <c r="P365">
        <v>12.1</v>
      </c>
      <c r="Q365">
        <v>18.75</v>
      </c>
      <c r="R365">
        <v>9.5</v>
      </c>
      <c r="S365" t="b">
        <v>0</v>
      </c>
      <c r="T365" t="b">
        <v>0</v>
      </c>
      <c r="U365" t="b">
        <v>0</v>
      </c>
      <c r="V365">
        <v>26400</v>
      </c>
      <c r="W365">
        <v>18300</v>
      </c>
      <c r="X365">
        <v>2.66</v>
      </c>
      <c r="Y365">
        <v>30650</v>
      </c>
      <c r="Z365">
        <v>2.41</v>
      </c>
    </row>
    <row r="366" spans="1:26">
      <c r="A366">
        <v>10445375</v>
      </c>
      <c r="B366" t="s">
        <v>12547</v>
      </c>
      <c r="C366" t="s">
        <v>3597</v>
      </c>
      <c r="D366" t="s">
        <v>3714</v>
      </c>
      <c r="E366" t="s">
        <v>3714</v>
      </c>
      <c r="F366" t="s">
        <v>3718</v>
      </c>
      <c r="G366">
        <v>10445375</v>
      </c>
      <c r="I366" t="s">
        <v>3711</v>
      </c>
      <c r="J366" t="s">
        <v>12548</v>
      </c>
      <c r="K366" t="s">
        <v>3688</v>
      </c>
      <c r="M366">
        <v>11.5</v>
      </c>
      <c r="N366">
        <v>17</v>
      </c>
      <c r="O366">
        <v>9</v>
      </c>
      <c r="P366">
        <v>11.7</v>
      </c>
      <c r="Q366">
        <v>17</v>
      </c>
      <c r="R366">
        <v>9.1999999999999993</v>
      </c>
      <c r="S366" t="b">
        <v>0</v>
      </c>
      <c r="T366" t="b">
        <v>0</v>
      </c>
      <c r="U366" t="b">
        <v>1</v>
      </c>
      <c r="V366">
        <v>20000</v>
      </c>
      <c r="W366">
        <v>15200</v>
      </c>
      <c r="X366">
        <v>2.31</v>
      </c>
      <c r="Y366">
        <v>26400</v>
      </c>
      <c r="Z366">
        <v>2.19</v>
      </c>
    </row>
    <row r="367" spans="1:26">
      <c r="A367">
        <v>10516997</v>
      </c>
      <c r="B367" t="s">
        <v>10986</v>
      </c>
      <c r="C367" t="s">
        <v>3597</v>
      </c>
      <c r="D367" t="s">
        <v>3714</v>
      </c>
      <c r="E367" t="s">
        <v>3714</v>
      </c>
      <c r="F367" t="s">
        <v>3710</v>
      </c>
      <c r="G367">
        <v>10516997</v>
      </c>
      <c r="I367" t="s">
        <v>3711</v>
      </c>
      <c r="J367" t="s">
        <v>12548</v>
      </c>
      <c r="K367" t="s">
        <v>3725</v>
      </c>
      <c r="M367">
        <v>12.5</v>
      </c>
      <c r="N367">
        <v>19</v>
      </c>
      <c r="O367">
        <v>9.85</v>
      </c>
      <c r="P367">
        <v>12.6</v>
      </c>
      <c r="Q367">
        <v>19</v>
      </c>
      <c r="R367">
        <v>9.5</v>
      </c>
      <c r="S367" t="b">
        <v>0</v>
      </c>
      <c r="T367" t="b">
        <v>0</v>
      </c>
      <c r="U367" t="b">
        <v>0</v>
      </c>
      <c r="V367">
        <v>22000</v>
      </c>
      <c r="W367">
        <v>16300</v>
      </c>
      <c r="X367">
        <v>2.54</v>
      </c>
      <c r="Y367">
        <v>27450</v>
      </c>
      <c r="Z367">
        <v>2.31</v>
      </c>
    </row>
    <row r="368" spans="1:26">
      <c r="A368">
        <v>10445373</v>
      </c>
      <c r="B368" t="s">
        <v>12547</v>
      </c>
      <c r="C368" t="s">
        <v>3597</v>
      </c>
      <c r="D368" t="s">
        <v>3714</v>
      </c>
      <c r="E368" t="s">
        <v>3714</v>
      </c>
      <c r="F368" t="s">
        <v>3718</v>
      </c>
      <c r="G368">
        <v>10445373</v>
      </c>
      <c r="I368" t="s">
        <v>3711</v>
      </c>
      <c r="J368" t="s">
        <v>12546</v>
      </c>
      <c r="K368" t="s">
        <v>3688</v>
      </c>
      <c r="M368">
        <v>12</v>
      </c>
      <c r="N368">
        <v>17.5</v>
      </c>
      <c r="O368">
        <v>9</v>
      </c>
      <c r="P368">
        <v>12</v>
      </c>
      <c r="Q368">
        <v>17.5</v>
      </c>
      <c r="R368">
        <v>8.6</v>
      </c>
      <c r="S368" t="b">
        <v>0</v>
      </c>
      <c r="T368" t="b">
        <v>0</v>
      </c>
      <c r="U368" t="b">
        <v>1</v>
      </c>
      <c r="V368">
        <v>16500</v>
      </c>
      <c r="W368">
        <v>14700</v>
      </c>
      <c r="X368">
        <v>2.2999999999999998</v>
      </c>
      <c r="Y368">
        <v>23600</v>
      </c>
      <c r="Z368">
        <v>2.0499999999999998</v>
      </c>
    </row>
    <row r="369" spans="1:26">
      <c r="A369">
        <v>10516996</v>
      </c>
      <c r="B369" t="s">
        <v>12547</v>
      </c>
      <c r="C369" t="s">
        <v>3597</v>
      </c>
      <c r="D369" t="s">
        <v>3714</v>
      </c>
      <c r="E369" t="s">
        <v>3714</v>
      </c>
      <c r="F369" t="s">
        <v>3710</v>
      </c>
      <c r="G369">
        <v>10516996</v>
      </c>
      <c r="I369" t="s">
        <v>3711</v>
      </c>
      <c r="J369" t="s">
        <v>12546</v>
      </c>
      <c r="K369" t="s">
        <v>3725</v>
      </c>
      <c r="M369">
        <v>12.75</v>
      </c>
      <c r="N369">
        <v>19.25</v>
      </c>
      <c r="O369">
        <v>9.5</v>
      </c>
      <c r="P369">
        <v>12.75</v>
      </c>
      <c r="Q369">
        <v>19.25</v>
      </c>
      <c r="R369">
        <v>8.9</v>
      </c>
      <c r="S369" t="b">
        <v>0</v>
      </c>
      <c r="T369" t="b">
        <v>0</v>
      </c>
      <c r="U369" t="b">
        <v>0</v>
      </c>
      <c r="V369">
        <v>17200</v>
      </c>
      <c r="W369">
        <v>14700</v>
      </c>
      <c r="X369">
        <v>2.39</v>
      </c>
      <c r="Y369">
        <v>23600</v>
      </c>
      <c r="Z369">
        <v>2.0699999999999998</v>
      </c>
    </row>
    <row r="370" spans="1:26">
      <c r="A370">
        <v>213088097</v>
      </c>
      <c r="B370" t="s">
        <v>11792</v>
      </c>
      <c r="C370" t="s">
        <v>3597</v>
      </c>
      <c r="D370" t="s">
        <v>3698</v>
      </c>
      <c r="E370" t="s">
        <v>3699</v>
      </c>
      <c r="F370" t="s">
        <v>3600</v>
      </c>
      <c r="G370">
        <v>213088097</v>
      </c>
      <c r="I370" t="s">
        <v>3700</v>
      </c>
      <c r="J370" t="s">
        <v>5531</v>
      </c>
      <c r="K370" t="s">
        <v>3688</v>
      </c>
      <c r="L370" t="s">
        <v>3703</v>
      </c>
      <c r="P370">
        <v>9.5</v>
      </c>
      <c r="Q370">
        <v>15.2</v>
      </c>
      <c r="R370">
        <v>8.5</v>
      </c>
      <c r="S370" t="b">
        <v>0</v>
      </c>
      <c r="T370" t="b">
        <v>0</v>
      </c>
      <c r="U370" t="b">
        <v>0</v>
      </c>
      <c r="V370">
        <v>50500</v>
      </c>
      <c r="W370">
        <v>34200</v>
      </c>
      <c r="X370">
        <v>2.1</v>
      </c>
      <c r="Y370">
        <v>36900</v>
      </c>
      <c r="Z370">
        <v>2.08</v>
      </c>
    </row>
    <row r="371" spans="1:26">
      <c r="A371">
        <v>213088096</v>
      </c>
      <c r="B371" t="s">
        <v>11792</v>
      </c>
      <c r="C371" t="s">
        <v>3597</v>
      </c>
      <c r="D371" t="s">
        <v>3698</v>
      </c>
      <c r="E371" t="s">
        <v>3699</v>
      </c>
      <c r="F371" t="s">
        <v>3600</v>
      </c>
      <c r="G371">
        <v>213088096</v>
      </c>
      <c r="I371" t="s">
        <v>3700</v>
      </c>
      <c r="J371" t="s">
        <v>5531</v>
      </c>
      <c r="K371" t="s">
        <v>3688</v>
      </c>
      <c r="L371" t="s">
        <v>3702</v>
      </c>
      <c r="P371">
        <v>10</v>
      </c>
      <c r="Q371">
        <v>15.2</v>
      </c>
      <c r="R371">
        <v>8.5</v>
      </c>
      <c r="S371" t="b">
        <v>0</v>
      </c>
      <c r="T371" t="b">
        <v>0</v>
      </c>
      <c r="U371" t="b">
        <v>1</v>
      </c>
      <c r="V371">
        <v>47000</v>
      </c>
      <c r="W371">
        <v>30200</v>
      </c>
      <c r="X371">
        <v>2.1</v>
      </c>
      <c r="Y371">
        <v>36900</v>
      </c>
      <c r="Z371">
        <v>2.08</v>
      </c>
    </row>
    <row r="372" spans="1:26">
      <c r="A372">
        <v>213088095</v>
      </c>
      <c r="B372" t="s">
        <v>11792</v>
      </c>
      <c r="C372" t="s">
        <v>3597</v>
      </c>
      <c r="D372" t="s">
        <v>3698</v>
      </c>
      <c r="E372" t="s">
        <v>3699</v>
      </c>
      <c r="F372" t="s">
        <v>3600</v>
      </c>
      <c r="G372">
        <v>213088095</v>
      </c>
      <c r="I372" t="s">
        <v>3700</v>
      </c>
      <c r="J372" t="s">
        <v>5521</v>
      </c>
      <c r="K372" t="s">
        <v>3688</v>
      </c>
      <c r="L372" t="s">
        <v>12545</v>
      </c>
      <c r="P372">
        <v>9.5</v>
      </c>
      <c r="Q372">
        <v>15.2</v>
      </c>
      <c r="R372">
        <v>8.5</v>
      </c>
      <c r="S372" t="b">
        <v>0</v>
      </c>
      <c r="T372" t="b">
        <v>0</v>
      </c>
      <c r="U372" t="b">
        <v>0</v>
      </c>
      <c r="V372">
        <v>32000</v>
      </c>
      <c r="W372">
        <v>21000</v>
      </c>
      <c r="X372">
        <v>2.1</v>
      </c>
      <c r="Y372">
        <v>23100</v>
      </c>
      <c r="Z372">
        <v>1.99</v>
      </c>
    </row>
    <row r="373" spans="1:26">
      <c r="A373">
        <v>213088094</v>
      </c>
      <c r="B373" t="s">
        <v>11792</v>
      </c>
      <c r="C373" t="s">
        <v>3597</v>
      </c>
      <c r="D373" t="s">
        <v>3698</v>
      </c>
      <c r="E373" t="s">
        <v>3699</v>
      </c>
      <c r="F373" t="s">
        <v>3600</v>
      </c>
      <c r="G373">
        <v>213088094</v>
      </c>
      <c r="I373" t="s">
        <v>3700</v>
      </c>
      <c r="J373" t="s">
        <v>5521</v>
      </c>
      <c r="K373" t="s">
        <v>3688</v>
      </c>
      <c r="L373" t="s">
        <v>12544</v>
      </c>
      <c r="P373">
        <v>11</v>
      </c>
      <c r="Q373">
        <v>15.2</v>
      </c>
      <c r="R373">
        <v>8.5</v>
      </c>
      <c r="S373" t="b">
        <v>0</v>
      </c>
      <c r="T373" t="b">
        <v>0</v>
      </c>
      <c r="U373" t="b">
        <v>1</v>
      </c>
      <c r="V373">
        <v>23000</v>
      </c>
      <c r="W373">
        <v>14000</v>
      </c>
      <c r="X373">
        <v>2.1</v>
      </c>
      <c r="Y373">
        <v>23100</v>
      </c>
      <c r="Z373">
        <v>1.99</v>
      </c>
    </row>
    <row r="374" spans="1:26">
      <c r="A374">
        <v>213088093</v>
      </c>
      <c r="B374" t="s">
        <v>12541</v>
      </c>
      <c r="C374" t="s">
        <v>3597</v>
      </c>
      <c r="D374" t="s">
        <v>3698</v>
      </c>
      <c r="E374" t="s">
        <v>3699</v>
      </c>
      <c r="F374" t="s">
        <v>3600</v>
      </c>
      <c r="G374">
        <v>213088093</v>
      </c>
      <c r="I374" t="s">
        <v>3700</v>
      </c>
      <c r="J374" t="s">
        <v>5521</v>
      </c>
      <c r="K374" t="s">
        <v>3688</v>
      </c>
      <c r="L374" t="s">
        <v>12543</v>
      </c>
      <c r="P374">
        <v>9</v>
      </c>
      <c r="Q374">
        <v>15.2</v>
      </c>
      <c r="R374">
        <v>8.5</v>
      </c>
      <c r="S374" t="b">
        <v>0</v>
      </c>
      <c r="T374" t="b">
        <v>0</v>
      </c>
      <c r="U374" t="b">
        <v>0</v>
      </c>
      <c r="V374">
        <v>31800</v>
      </c>
      <c r="W374">
        <v>21000</v>
      </c>
      <c r="X374">
        <v>2.1</v>
      </c>
      <c r="Y374">
        <v>23100</v>
      </c>
      <c r="Z374">
        <v>1.99</v>
      </c>
    </row>
    <row r="375" spans="1:26">
      <c r="A375">
        <v>213088092</v>
      </c>
      <c r="B375" t="s">
        <v>12541</v>
      </c>
      <c r="C375" t="s">
        <v>3597</v>
      </c>
      <c r="D375" t="s">
        <v>3698</v>
      </c>
      <c r="E375" t="s">
        <v>3699</v>
      </c>
      <c r="F375" t="s">
        <v>3600</v>
      </c>
      <c r="G375">
        <v>213088092</v>
      </c>
      <c r="I375" t="s">
        <v>3700</v>
      </c>
      <c r="J375" t="s">
        <v>5521</v>
      </c>
      <c r="K375" t="s">
        <v>3688</v>
      </c>
      <c r="L375" t="s">
        <v>12542</v>
      </c>
      <c r="P375">
        <v>11</v>
      </c>
      <c r="Q375">
        <v>15.2</v>
      </c>
      <c r="R375">
        <v>8.5</v>
      </c>
      <c r="S375" t="b">
        <v>0</v>
      </c>
      <c r="T375" t="b">
        <v>0</v>
      </c>
      <c r="U375" t="b">
        <v>1</v>
      </c>
      <c r="V375">
        <v>23000</v>
      </c>
      <c r="W375">
        <v>14000</v>
      </c>
      <c r="X375">
        <v>2.1</v>
      </c>
      <c r="Y375">
        <v>23100</v>
      </c>
      <c r="Z375">
        <v>1.99</v>
      </c>
    </row>
    <row r="376" spans="1:26">
      <c r="A376">
        <v>213088091</v>
      </c>
      <c r="B376" t="s">
        <v>12541</v>
      </c>
      <c r="C376" t="s">
        <v>3597</v>
      </c>
      <c r="D376" t="s">
        <v>3698</v>
      </c>
      <c r="E376" t="s">
        <v>3699</v>
      </c>
      <c r="F376" t="s">
        <v>3600</v>
      </c>
      <c r="G376">
        <v>213088091</v>
      </c>
      <c r="I376" t="s">
        <v>3700</v>
      </c>
      <c r="J376" t="s">
        <v>5521</v>
      </c>
      <c r="K376" t="s">
        <v>3688</v>
      </c>
      <c r="L376" t="s">
        <v>3708</v>
      </c>
      <c r="P376">
        <v>9</v>
      </c>
      <c r="Q376">
        <v>15.2</v>
      </c>
      <c r="R376">
        <v>8.5</v>
      </c>
      <c r="S376" t="b">
        <v>0</v>
      </c>
      <c r="T376" t="b">
        <v>0</v>
      </c>
      <c r="U376" t="b">
        <v>0</v>
      </c>
      <c r="V376">
        <v>31600</v>
      </c>
      <c r="W376">
        <v>21000</v>
      </c>
      <c r="X376">
        <v>2.1</v>
      </c>
      <c r="Y376">
        <v>23100</v>
      </c>
      <c r="Z376">
        <v>1.99</v>
      </c>
    </row>
    <row r="377" spans="1:26">
      <c r="A377">
        <v>213088090</v>
      </c>
      <c r="B377" t="s">
        <v>12541</v>
      </c>
      <c r="C377" t="s">
        <v>3597</v>
      </c>
      <c r="D377" t="s">
        <v>3698</v>
      </c>
      <c r="E377" t="s">
        <v>3699</v>
      </c>
      <c r="F377" t="s">
        <v>3600</v>
      </c>
      <c r="G377">
        <v>213088090</v>
      </c>
      <c r="I377" t="s">
        <v>3700</v>
      </c>
      <c r="J377" t="s">
        <v>5521</v>
      </c>
      <c r="K377" t="s">
        <v>3688</v>
      </c>
      <c r="L377" t="s">
        <v>3707</v>
      </c>
      <c r="P377">
        <v>11</v>
      </c>
      <c r="Q377">
        <v>15.2</v>
      </c>
      <c r="R377">
        <v>8.5</v>
      </c>
      <c r="S377" t="b">
        <v>0</v>
      </c>
      <c r="T377" t="b">
        <v>0</v>
      </c>
      <c r="U377" t="b">
        <v>1</v>
      </c>
      <c r="V377">
        <v>22800</v>
      </c>
      <c r="W377">
        <v>14000</v>
      </c>
      <c r="X377">
        <v>2.1</v>
      </c>
      <c r="Y377">
        <v>23100</v>
      </c>
      <c r="Z377">
        <v>1.99</v>
      </c>
    </row>
    <row r="378" spans="1:26">
      <c r="A378">
        <v>213153604</v>
      </c>
      <c r="B378" t="s">
        <v>3697</v>
      </c>
      <c r="C378" t="s">
        <v>3597</v>
      </c>
      <c r="D378" t="s">
        <v>3698</v>
      </c>
      <c r="E378" t="s">
        <v>3699</v>
      </c>
      <c r="F378" t="s">
        <v>3600</v>
      </c>
      <c r="G378">
        <v>213153604</v>
      </c>
      <c r="I378" t="s">
        <v>3700</v>
      </c>
      <c r="J378" t="s">
        <v>11766</v>
      </c>
      <c r="K378" t="s">
        <v>3688</v>
      </c>
      <c r="L378" t="s">
        <v>3703</v>
      </c>
      <c r="P378">
        <v>9.5</v>
      </c>
      <c r="Q378">
        <v>15.2</v>
      </c>
      <c r="R378">
        <v>8.5</v>
      </c>
      <c r="S378" t="b">
        <v>0</v>
      </c>
      <c r="T378" t="b">
        <v>0</v>
      </c>
      <c r="U378" t="b">
        <v>0</v>
      </c>
      <c r="V378">
        <v>50500</v>
      </c>
      <c r="W378">
        <v>34200</v>
      </c>
      <c r="X378">
        <v>2.1</v>
      </c>
      <c r="Y378">
        <v>48000</v>
      </c>
      <c r="Z378">
        <v>2.04</v>
      </c>
    </row>
    <row r="379" spans="1:26">
      <c r="A379">
        <v>213153603</v>
      </c>
      <c r="B379" t="s">
        <v>3697</v>
      </c>
      <c r="C379" t="s">
        <v>3597</v>
      </c>
      <c r="D379" t="s">
        <v>3698</v>
      </c>
      <c r="E379" t="s">
        <v>3699</v>
      </c>
      <c r="F379" t="s">
        <v>3600</v>
      </c>
      <c r="G379">
        <v>213153603</v>
      </c>
      <c r="I379" t="s">
        <v>3700</v>
      </c>
      <c r="J379" t="s">
        <v>11766</v>
      </c>
      <c r="K379" t="s">
        <v>3688</v>
      </c>
      <c r="L379" t="s">
        <v>3702</v>
      </c>
      <c r="P379">
        <v>10</v>
      </c>
      <c r="Q379">
        <v>15.2</v>
      </c>
      <c r="R379">
        <v>8.5</v>
      </c>
      <c r="S379" t="b">
        <v>0</v>
      </c>
      <c r="T379" t="b">
        <v>0</v>
      </c>
      <c r="U379" t="b">
        <v>1</v>
      </c>
      <c r="V379">
        <v>47000</v>
      </c>
      <c r="W379">
        <v>30200</v>
      </c>
      <c r="X379">
        <v>2.1</v>
      </c>
      <c r="Y379">
        <v>48000</v>
      </c>
      <c r="Z379">
        <v>2.04</v>
      </c>
    </row>
    <row r="380" spans="1:26">
      <c r="A380">
        <v>213153602</v>
      </c>
      <c r="B380" t="s">
        <v>3697</v>
      </c>
      <c r="C380" t="s">
        <v>3597</v>
      </c>
      <c r="D380" t="s">
        <v>3698</v>
      </c>
      <c r="E380" t="s">
        <v>3699</v>
      </c>
      <c r="F380" t="s">
        <v>3600</v>
      </c>
      <c r="G380">
        <v>213153602</v>
      </c>
      <c r="I380" t="s">
        <v>3700</v>
      </c>
      <c r="J380" t="s">
        <v>11765</v>
      </c>
      <c r="K380" t="s">
        <v>3688</v>
      </c>
      <c r="L380" t="s">
        <v>3706</v>
      </c>
      <c r="P380">
        <v>9</v>
      </c>
      <c r="Q380">
        <v>15.2</v>
      </c>
      <c r="R380">
        <v>8.5</v>
      </c>
      <c r="S380" t="b">
        <v>0</v>
      </c>
      <c r="T380" t="b">
        <v>0</v>
      </c>
      <c r="U380" t="b">
        <v>0</v>
      </c>
      <c r="V380">
        <v>31600</v>
      </c>
      <c r="W380">
        <v>21000</v>
      </c>
      <c r="X380">
        <v>2.1</v>
      </c>
      <c r="Y380">
        <v>24000</v>
      </c>
      <c r="Z380">
        <v>2.4300000000000002</v>
      </c>
    </row>
    <row r="381" spans="1:26">
      <c r="A381">
        <v>213153601</v>
      </c>
      <c r="B381" t="s">
        <v>3697</v>
      </c>
      <c r="C381" t="s">
        <v>3597</v>
      </c>
      <c r="D381" t="s">
        <v>3698</v>
      </c>
      <c r="E381" t="s">
        <v>3699</v>
      </c>
      <c r="F381" t="s">
        <v>3600</v>
      </c>
      <c r="G381">
        <v>213153601</v>
      </c>
      <c r="I381" t="s">
        <v>3700</v>
      </c>
      <c r="J381" t="s">
        <v>11765</v>
      </c>
      <c r="K381" t="s">
        <v>3688</v>
      </c>
      <c r="L381" t="s">
        <v>3705</v>
      </c>
      <c r="P381">
        <v>11</v>
      </c>
      <c r="Q381">
        <v>15.2</v>
      </c>
      <c r="R381">
        <v>8.5</v>
      </c>
      <c r="S381" t="b">
        <v>0</v>
      </c>
      <c r="T381" t="b">
        <v>0</v>
      </c>
      <c r="U381" t="b">
        <v>1</v>
      </c>
      <c r="V381">
        <v>22800</v>
      </c>
      <c r="W381">
        <v>14000</v>
      </c>
      <c r="X381">
        <v>2.1</v>
      </c>
      <c r="Y381">
        <v>24000</v>
      </c>
      <c r="Z381">
        <v>2.4300000000000002</v>
      </c>
    </row>
    <row r="382" spans="1:26">
      <c r="A382">
        <v>213153600</v>
      </c>
      <c r="B382" t="s">
        <v>3697</v>
      </c>
      <c r="C382" t="s">
        <v>3597</v>
      </c>
      <c r="D382" t="s">
        <v>3698</v>
      </c>
      <c r="E382" t="s">
        <v>3699</v>
      </c>
      <c r="F382" t="s">
        <v>3600</v>
      </c>
      <c r="G382">
        <v>213153600</v>
      </c>
      <c r="I382" t="s">
        <v>3700</v>
      </c>
      <c r="J382" t="s">
        <v>11764</v>
      </c>
      <c r="K382" t="s">
        <v>3688</v>
      </c>
      <c r="L382" t="s">
        <v>3703</v>
      </c>
      <c r="P382">
        <v>9.5</v>
      </c>
      <c r="Q382">
        <v>15.2</v>
      </c>
      <c r="R382">
        <v>8.5</v>
      </c>
      <c r="S382" t="b">
        <v>0</v>
      </c>
      <c r="T382" t="b">
        <v>0</v>
      </c>
      <c r="U382" t="b">
        <v>0</v>
      </c>
      <c r="V382">
        <v>50500</v>
      </c>
      <c r="W382">
        <v>34200</v>
      </c>
      <c r="X382">
        <v>2.1</v>
      </c>
      <c r="Y382">
        <v>49000</v>
      </c>
      <c r="Z382">
        <v>2.02</v>
      </c>
    </row>
    <row r="383" spans="1:26">
      <c r="A383">
        <v>213153599</v>
      </c>
      <c r="B383" t="s">
        <v>3697</v>
      </c>
      <c r="C383" t="s">
        <v>3597</v>
      </c>
      <c r="D383" t="s">
        <v>3698</v>
      </c>
      <c r="E383" t="s">
        <v>3699</v>
      </c>
      <c r="F383" t="s">
        <v>3600</v>
      </c>
      <c r="G383">
        <v>213153599</v>
      </c>
      <c r="I383" t="s">
        <v>3700</v>
      </c>
      <c r="J383" t="s">
        <v>11764</v>
      </c>
      <c r="K383" t="s">
        <v>3688</v>
      </c>
      <c r="L383" t="s">
        <v>3702</v>
      </c>
      <c r="P383">
        <v>10</v>
      </c>
      <c r="Q383">
        <v>15.2</v>
      </c>
      <c r="R383">
        <v>8.5</v>
      </c>
      <c r="S383" t="b">
        <v>0</v>
      </c>
      <c r="T383" t="b">
        <v>0</v>
      </c>
      <c r="U383" t="b">
        <v>1</v>
      </c>
      <c r="V383">
        <v>47000</v>
      </c>
      <c r="W383">
        <v>30200</v>
      </c>
      <c r="X383">
        <v>2.1</v>
      </c>
      <c r="Y383">
        <v>49000</v>
      </c>
      <c r="Z383">
        <v>2.02</v>
      </c>
    </row>
    <row r="384" spans="1:26">
      <c r="A384">
        <v>213153598</v>
      </c>
      <c r="B384" t="s">
        <v>3697</v>
      </c>
      <c r="C384" t="s">
        <v>3597</v>
      </c>
      <c r="D384" t="s">
        <v>3698</v>
      </c>
      <c r="E384" t="s">
        <v>3699</v>
      </c>
      <c r="F384" t="s">
        <v>3600</v>
      </c>
      <c r="G384">
        <v>213153598</v>
      </c>
      <c r="I384" t="s">
        <v>3700</v>
      </c>
      <c r="J384" t="s">
        <v>11763</v>
      </c>
      <c r="K384" t="s">
        <v>3688</v>
      </c>
      <c r="L384" t="s">
        <v>3706</v>
      </c>
      <c r="P384">
        <v>9</v>
      </c>
      <c r="Q384">
        <v>15.2</v>
      </c>
      <c r="R384">
        <v>8.5</v>
      </c>
      <c r="S384" t="b">
        <v>0</v>
      </c>
      <c r="T384" t="b">
        <v>0</v>
      </c>
      <c r="U384" t="b">
        <v>0</v>
      </c>
      <c r="V384">
        <v>31600</v>
      </c>
      <c r="W384">
        <v>21000</v>
      </c>
      <c r="X384">
        <v>2.1</v>
      </c>
      <c r="Y384">
        <v>24000</v>
      </c>
      <c r="Z384">
        <v>2.4300000000000002</v>
      </c>
    </row>
    <row r="385" spans="1:26">
      <c r="A385">
        <v>213153597</v>
      </c>
      <c r="B385" t="s">
        <v>3697</v>
      </c>
      <c r="C385" t="s">
        <v>3597</v>
      </c>
      <c r="D385" t="s">
        <v>3698</v>
      </c>
      <c r="E385" t="s">
        <v>3699</v>
      </c>
      <c r="F385" t="s">
        <v>3600</v>
      </c>
      <c r="G385">
        <v>213153597</v>
      </c>
      <c r="I385" t="s">
        <v>3700</v>
      </c>
      <c r="J385" t="s">
        <v>11763</v>
      </c>
      <c r="K385" t="s">
        <v>3688</v>
      </c>
      <c r="L385" t="s">
        <v>3705</v>
      </c>
      <c r="P385">
        <v>11</v>
      </c>
      <c r="Q385">
        <v>15.2</v>
      </c>
      <c r="R385">
        <v>8.5</v>
      </c>
      <c r="S385" t="b">
        <v>0</v>
      </c>
      <c r="T385" t="b">
        <v>0</v>
      </c>
      <c r="U385" t="b">
        <v>1</v>
      </c>
      <c r="V385">
        <v>22800</v>
      </c>
      <c r="W385">
        <v>14000</v>
      </c>
      <c r="X385">
        <v>2.1</v>
      </c>
      <c r="Y385">
        <v>24000</v>
      </c>
      <c r="Z385">
        <v>2.4300000000000002</v>
      </c>
    </row>
    <row r="386" spans="1:26">
      <c r="A386">
        <v>212693034</v>
      </c>
      <c r="B386" t="s">
        <v>3697</v>
      </c>
      <c r="C386" t="s">
        <v>3597</v>
      </c>
      <c r="D386" t="s">
        <v>3698</v>
      </c>
      <c r="E386" t="s">
        <v>3699</v>
      </c>
      <c r="F386" t="s">
        <v>3600</v>
      </c>
      <c r="G386">
        <v>212693034</v>
      </c>
      <c r="I386" t="s">
        <v>3700</v>
      </c>
      <c r="J386" t="s">
        <v>3701</v>
      </c>
      <c r="K386" t="s">
        <v>3688</v>
      </c>
      <c r="L386" t="s">
        <v>12076</v>
      </c>
      <c r="P386">
        <v>9.5</v>
      </c>
      <c r="Q386">
        <v>15.2</v>
      </c>
      <c r="R386">
        <v>8.5</v>
      </c>
      <c r="S386" t="b">
        <v>0</v>
      </c>
      <c r="T386" t="b">
        <v>0</v>
      </c>
      <c r="U386" t="b">
        <v>0</v>
      </c>
      <c r="V386">
        <v>50500</v>
      </c>
      <c r="W386">
        <v>34200</v>
      </c>
      <c r="X386">
        <v>2.1</v>
      </c>
      <c r="Y386">
        <v>28200</v>
      </c>
      <c r="Z386">
        <v>2</v>
      </c>
    </row>
    <row r="387" spans="1:26">
      <c r="A387">
        <v>212693030</v>
      </c>
      <c r="B387" t="s">
        <v>3697</v>
      </c>
      <c r="C387" t="s">
        <v>3597</v>
      </c>
      <c r="D387" t="s">
        <v>3698</v>
      </c>
      <c r="E387" t="s">
        <v>3699</v>
      </c>
      <c r="F387" t="s">
        <v>3600</v>
      </c>
      <c r="G387">
        <v>212693030</v>
      </c>
      <c r="I387" t="s">
        <v>3700</v>
      </c>
      <c r="J387" t="s">
        <v>3701</v>
      </c>
      <c r="K387" t="s">
        <v>3688</v>
      </c>
      <c r="L387" t="s">
        <v>12077</v>
      </c>
      <c r="P387">
        <v>10</v>
      </c>
      <c r="Q387">
        <v>15.2</v>
      </c>
      <c r="R387">
        <v>8.5</v>
      </c>
      <c r="S387" t="b">
        <v>0</v>
      </c>
      <c r="T387" t="b">
        <v>0</v>
      </c>
      <c r="U387" t="b">
        <v>1</v>
      </c>
      <c r="V387">
        <v>47000</v>
      </c>
      <c r="W387">
        <v>30200</v>
      </c>
      <c r="X387">
        <v>2.1</v>
      </c>
      <c r="Y387">
        <v>28200</v>
      </c>
      <c r="Z387">
        <v>2</v>
      </c>
    </row>
    <row r="388" spans="1:26">
      <c r="A388">
        <v>212436232</v>
      </c>
      <c r="B388" t="s">
        <v>12477</v>
      </c>
      <c r="C388" t="s">
        <v>3597</v>
      </c>
      <c r="D388" t="s">
        <v>4595</v>
      </c>
      <c r="E388" t="s">
        <v>4596</v>
      </c>
      <c r="F388" t="s">
        <v>3600</v>
      </c>
      <c r="G388">
        <v>212436232</v>
      </c>
      <c r="I388" t="s">
        <v>3700</v>
      </c>
      <c r="J388" t="s">
        <v>5575</v>
      </c>
      <c r="L388" t="s">
        <v>12540</v>
      </c>
      <c r="P388">
        <v>9.5</v>
      </c>
      <c r="Q388">
        <v>15.2</v>
      </c>
      <c r="R388">
        <v>8.5</v>
      </c>
      <c r="S388" t="b">
        <v>0</v>
      </c>
      <c r="T388" t="b">
        <v>0</v>
      </c>
      <c r="U388" t="b">
        <v>0</v>
      </c>
      <c r="V388">
        <v>50500</v>
      </c>
      <c r="W388">
        <v>35200</v>
      </c>
      <c r="X388">
        <v>2.1</v>
      </c>
      <c r="Y388">
        <v>36900</v>
      </c>
      <c r="Z388">
        <v>2.08</v>
      </c>
    </row>
    <row r="389" spans="1:26">
      <c r="A389">
        <v>212436231</v>
      </c>
      <c r="B389" t="s">
        <v>12477</v>
      </c>
      <c r="C389" t="s">
        <v>3597</v>
      </c>
      <c r="D389" t="s">
        <v>4595</v>
      </c>
      <c r="E389" t="s">
        <v>4596</v>
      </c>
      <c r="F389" t="s">
        <v>3600</v>
      </c>
      <c r="G389">
        <v>212436231</v>
      </c>
      <c r="I389" t="s">
        <v>3700</v>
      </c>
      <c r="J389" t="s">
        <v>5575</v>
      </c>
      <c r="L389" t="s">
        <v>12539</v>
      </c>
      <c r="P389">
        <v>10</v>
      </c>
      <c r="Q389">
        <v>15.2</v>
      </c>
      <c r="R389">
        <v>8.5</v>
      </c>
      <c r="S389" t="b">
        <v>0</v>
      </c>
      <c r="T389" t="b">
        <v>0</v>
      </c>
      <c r="U389" t="b">
        <v>1</v>
      </c>
      <c r="V389">
        <v>47000</v>
      </c>
      <c r="W389">
        <v>31200</v>
      </c>
      <c r="X389">
        <v>2.1</v>
      </c>
      <c r="Y389">
        <v>32700</v>
      </c>
      <c r="Z389">
        <v>2.08</v>
      </c>
    </row>
    <row r="390" spans="1:26">
      <c r="A390">
        <v>212436230</v>
      </c>
      <c r="B390" t="s">
        <v>12477</v>
      </c>
      <c r="C390" t="s">
        <v>3597</v>
      </c>
      <c r="D390" t="s">
        <v>4595</v>
      </c>
      <c r="E390" t="s">
        <v>4596</v>
      </c>
      <c r="F390" t="s">
        <v>3600</v>
      </c>
      <c r="G390">
        <v>212436230</v>
      </c>
      <c r="I390" t="s">
        <v>3700</v>
      </c>
      <c r="J390" t="s">
        <v>5578</v>
      </c>
      <c r="L390" t="s">
        <v>12538</v>
      </c>
      <c r="P390">
        <v>9.5</v>
      </c>
      <c r="Q390">
        <v>15.2</v>
      </c>
      <c r="R390">
        <v>8.5</v>
      </c>
      <c r="S390" t="b">
        <v>0</v>
      </c>
      <c r="T390" t="b">
        <v>0</v>
      </c>
      <c r="U390" t="b">
        <v>0</v>
      </c>
      <c r="V390">
        <v>32000</v>
      </c>
      <c r="W390">
        <v>22000</v>
      </c>
      <c r="X390">
        <v>2</v>
      </c>
      <c r="Y390">
        <v>23100</v>
      </c>
      <c r="Z390">
        <v>1.99</v>
      </c>
    </row>
    <row r="391" spans="1:26">
      <c r="A391">
        <v>212436229</v>
      </c>
      <c r="B391" t="s">
        <v>12477</v>
      </c>
      <c r="C391" t="s">
        <v>3597</v>
      </c>
      <c r="D391" t="s">
        <v>4595</v>
      </c>
      <c r="E391" t="s">
        <v>4596</v>
      </c>
      <c r="F391" t="s">
        <v>3600</v>
      </c>
      <c r="G391">
        <v>212436229</v>
      </c>
      <c r="I391" t="s">
        <v>3700</v>
      </c>
      <c r="J391" t="s">
        <v>5578</v>
      </c>
      <c r="L391" t="s">
        <v>12537</v>
      </c>
      <c r="P391">
        <v>11</v>
      </c>
      <c r="Q391">
        <v>15.2</v>
      </c>
      <c r="R391">
        <v>8.5</v>
      </c>
      <c r="S391" t="b">
        <v>0</v>
      </c>
      <c r="T391" t="b">
        <v>0</v>
      </c>
      <c r="U391" t="b">
        <v>1</v>
      </c>
      <c r="V391">
        <v>23000</v>
      </c>
      <c r="W391">
        <v>15000</v>
      </c>
      <c r="X391">
        <v>1.88</v>
      </c>
      <c r="Y391">
        <v>17600</v>
      </c>
      <c r="Z391">
        <v>2.08</v>
      </c>
    </row>
    <row r="392" spans="1:26">
      <c r="A392">
        <v>212924884</v>
      </c>
      <c r="B392" t="s">
        <v>12089</v>
      </c>
      <c r="C392" t="s">
        <v>3597</v>
      </c>
      <c r="D392" t="s">
        <v>3727</v>
      </c>
      <c r="E392" t="s">
        <v>3728</v>
      </c>
      <c r="F392" t="s">
        <v>3600</v>
      </c>
      <c r="G392">
        <v>212924884</v>
      </c>
      <c r="I392" t="s">
        <v>3601</v>
      </c>
      <c r="J392" t="s">
        <v>5919</v>
      </c>
      <c r="L392" t="s">
        <v>12536</v>
      </c>
      <c r="P392">
        <v>9.5</v>
      </c>
      <c r="Q392">
        <v>15.2</v>
      </c>
      <c r="R392">
        <v>8.5</v>
      </c>
      <c r="S392" t="b">
        <v>0</v>
      </c>
      <c r="T392" t="b">
        <v>0</v>
      </c>
      <c r="U392" t="b">
        <v>0</v>
      </c>
      <c r="V392">
        <v>50500</v>
      </c>
      <c r="W392">
        <v>35200</v>
      </c>
      <c r="X392">
        <v>2.1</v>
      </c>
      <c r="Y392">
        <v>36900</v>
      </c>
      <c r="Z392">
        <v>2.08</v>
      </c>
    </row>
    <row r="393" spans="1:26">
      <c r="A393">
        <v>212924883</v>
      </c>
      <c r="B393" t="s">
        <v>12089</v>
      </c>
      <c r="C393" t="s">
        <v>3597</v>
      </c>
      <c r="D393" t="s">
        <v>3727</v>
      </c>
      <c r="E393" t="s">
        <v>3728</v>
      </c>
      <c r="F393" t="s">
        <v>3600</v>
      </c>
      <c r="G393">
        <v>212924883</v>
      </c>
      <c r="I393" t="s">
        <v>3601</v>
      </c>
      <c r="J393" t="s">
        <v>5919</v>
      </c>
      <c r="L393" t="s">
        <v>12535</v>
      </c>
      <c r="P393">
        <v>9.5</v>
      </c>
      <c r="Q393">
        <v>15.2</v>
      </c>
      <c r="R393">
        <v>8.5</v>
      </c>
      <c r="S393" t="b">
        <v>0</v>
      </c>
      <c r="T393" t="b">
        <v>0</v>
      </c>
      <c r="U393" t="b">
        <v>1</v>
      </c>
      <c r="V393">
        <v>50500</v>
      </c>
      <c r="W393">
        <v>35200</v>
      </c>
      <c r="X393">
        <v>2.1</v>
      </c>
      <c r="Y393">
        <v>36900</v>
      </c>
      <c r="Z393">
        <v>2.08</v>
      </c>
    </row>
    <row r="394" spans="1:26">
      <c r="A394">
        <v>212924882</v>
      </c>
      <c r="B394" t="s">
        <v>12089</v>
      </c>
      <c r="C394" t="s">
        <v>3597</v>
      </c>
      <c r="D394" t="s">
        <v>3727</v>
      </c>
      <c r="E394" t="s">
        <v>3728</v>
      </c>
      <c r="F394" t="s">
        <v>3600</v>
      </c>
      <c r="G394">
        <v>212924882</v>
      </c>
      <c r="I394" t="s">
        <v>3601</v>
      </c>
      <c r="J394" t="s">
        <v>5919</v>
      </c>
      <c r="L394" t="s">
        <v>12534</v>
      </c>
      <c r="P394">
        <v>9.5</v>
      </c>
      <c r="Q394">
        <v>15.2</v>
      </c>
      <c r="R394">
        <v>8.5</v>
      </c>
      <c r="S394" t="b">
        <v>0</v>
      </c>
      <c r="T394" t="b">
        <v>0</v>
      </c>
      <c r="U394" t="b">
        <v>0</v>
      </c>
      <c r="V394">
        <v>50500</v>
      </c>
      <c r="W394">
        <v>35200</v>
      </c>
      <c r="X394">
        <v>2.1</v>
      </c>
      <c r="Y394">
        <v>36900</v>
      </c>
      <c r="Z394">
        <v>2.08</v>
      </c>
    </row>
    <row r="395" spans="1:26">
      <c r="A395">
        <v>212924881</v>
      </c>
      <c r="B395" t="s">
        <v>12089</v>
      </c>
      <c r="C395" t="s">
        <v>3597</v>
      </c>
      <c r="D395" t="s">
        <v>3727</v>
      </c>
      <c r="E395" t="s">
        <v>3728</v>
      </c>
      <c r="F395" t="s">
        <v>3600</v>
      </c>
      <c r="G395">
        <v>212924881</v>
      </c>
      <c r="I395" t="s">
        <v>3601</v>
      </c>
      <c r="J395" t="s">
        <v>5919</v>
      </c>
      <c r="L395" t="s">
        <v>12533</v>
      </c>
      <c r="P395">
        <v>9.5</v>
      </c>
      <c r="Q395">
        <v>15.2</v>
      </c>
      <c r="R395">
        <v>8.5</v>
      </c>
      <c r="S395" t="b">
        <v>0</v>
      </c>
      <c r="T395" t="b">
        <v>0</v>
      </c>
      <c r="U395" t="b">
        <v>0</v>
      </c>
      <c r="V395">
        <v>50500</v>
      </c>
      <c r="W395">
        <v>35200</v>
      </c>
      <c r="X395">
        <v>2.1</v>
      </c>
      <c r="Y395">
        <v>36900</v>
      </c>
      <c r="Z395">
        <v>2.08</v>
      </c>
    </row>
    <row r="396" spans="1:26">
      <c r="A396">
        <v>212924880</v>
      </c>
      <c r="B396" t="s">
        <v>12089</v>
      </c>
      <c r="C396" t="s">
        <v>3597</v>
      </c>
      <c r="D396" t="s">
        <v>3727</v>
      </c>
      <c r="E396" t="s">
        <v>3728</v>
      </c>
      <c r="F396" t="s">
        <v>3600</v>
      </c>
      <c r="G396">
        <v>212924880</v>
      </c>
      <c r="I396" t="s">
        <v>3601</v>
      </c>
      <c r="J396" t="s">
        <v>5919</v>
      </c>
      <c r="L396" t="s">
        <v>12532</v>
      </c>
      <c r="P396">
        <v>9.5</v>
      </c>
      <c r="Q396">
        <v>15.2</v>
      </c>
      <c r="R396">
        <v>8.5</v>
      </c>
      <c r="S396" t="b">
        <v>0</v>
      </c>
      <c r="T396" t="b">
        <v>0</v>
      </c>
      <c r="U396" t="b">
        <v>0</v>
      </c>
      <c r="V396">
        <v>50500</v>
      </c>
      <c r="W396">
        <v>35200</v>
      </c>
      <c r="X396">
        <v>2.1</v>
      </c>
      <c r="Y396">
        <v>36900</v>
      </c>
      <c r="Z396">
        <v>2.08</v>
      </c>
    </row>
    <row r="397" spans="1:26">
      <c r="A397">
        <v>212924879</v>
      </c>
      <c r="B397" t="s">
        <v>12089</v>
      </c>
      <c r="C397" t="s">
        <v>3597</v>
      </c>
      <c r="D397" t="s">
        <v>3727</v>
      </c>
      <c r="E397" t="s">
        <v>3728</v>
      </c>
      <c r="F397" t="s">
        <v>3600</v>
      </c>
      <c r="G397">
        <v>212924879</v>
      </c>
      <c r="I397" t="s">
        <v>3601</v>
      </c>
      <c r="J397" t="s">
        <v>5919</v>
      </c>
      <c r="L397" t="s">
        <v>12531</v>
      </c>
      <c r="P397">
        <v>10</v>
      </c>
      <c r="Q397">
        <v>15.2</v>
      </c>
      <c r="R397">
        <v>8.5</v>
      </c>
      <c r="S397" t="b">
        <v>0</v>
      </c>
      <c r="T397" t="b">
        <v>0</v>
      </c>
      <c r="U397" t="b">
        <v>1</v>
      </c>
      <c r="V397">
        <v>47000</v>
      </c>
      <c r="W397">
        <v>31200</v>
      </c>
      <c r="X397">
        <v>2.1</v>
      </c>
      <c r="Y397">
        <v>32700</v>
      </c>
      <c r="Z397">
        <v>2.08</v>
      </c>
    </row>
    <row r="398" spans="1:26">
      <c r="A398">
        <v>212924878</v>
      </c>
      <c r="B398" t="s">
        <v>12089</v>
      </c>
      <c r="C398" t="s">
        <v>3597</v>
      </c>
      <c r="D398" t="s">
        <v>3727</v>
      </c>
      <c r="E398" t="s">
        <v>3728</v>
      </c>
      <c r="F398" t="s">
        <v>3600</v>
      </c>
      <c r="G398">
        <v>212924878</v>
      </c>
      <c r="I398" t="s">
        <v>3601</v>
      </c>
      <c r="J398" t="s">
        <v>5919</v>
      </c>
      <c r="L398" t="s">
        <v>12530</v>
      </c>
      <c r="P398">
        <v>10</v>
      </c>
      <c r="Q398">
        <v>15.2</v>
      </c>
      <c r="R398">
        <v>8.5</v>
      </c>
      <c r="S398" t="b">
        <v>0</v>
      </c>
      <c r="T398" t="b">
        <v>0</v>
      </c>
      <c r="U398" t="b">
        <v>1</v>
      </c>
      <c r="V398">
        <v>47000</v>
      </c>
      <c r="W398">
        <v>31200</v>
      </c>
      <c r="X398">
        <v>2.1</v>
      </c>
      <c r="Y398">
        <v>32700</v>
      </c>
      <c r="Z398">
        <v>2.08</v>
      </c>
    </row>
    <row r="399" spans="1:26">
      <c r="A399">
        <v>212924877</v>
      </c>
      <c r="B399" t="s">
        <v>12089</v>
      </c>
      <c r="C399" t="s">
        <v>3597</v>
      </c>
      <c r="D399" t="s">
        <v>3727</v>
      </c>
      <c r="E399" t="s">
        <v>3728</v>
      </c>
      <c r="F399" t="s">
        <v>3600</v>
      </c>
      <c r="G399">
        <v>212924877</v>
      </c>
      <c r="I399" t="s">
        <v>3601</v>
      </c>
      <c r="J399" t="s">
        <v>5919</v>
      </c>
      <c r="L399" t="s">
        <v>12529</v>
      </c>
      <c r="P399">
        <v>10</v>
      </c>
      <c r="Q399">
        <v>15.2</v>
      </c>
      <c r="R399">
        <v>8.5</v>
      </c>
      <c r="S399" t="b">
        <v>0</v>
      </c>
      <c r="T399" t="b">
        <v>0</v>
      </c>
      <c r="U399" t="b">
        <v>1</v>
      </c>
      <c r="V399">
        <v>47000</v>
      </c>
      <c r="W399">
        <v>31200</v>
      </c>
      <c r="X399">
        <v>2.1</v>
      </c>
      <c r="Y399">
        <v>32700</v>
      </c>
      <c r="Z399">
        <v>2.08</v>
      </c>
    </row>
    <row r="400" spans="1:26">
      <c r="A400">
        <v>212924876</v>
      </c>
      <c r="B400" t="s">
        <v>12089</v>
      </c>
      <c r="C400" t="s">
        <v>3597</v>
      </c>
      <c r="D400" t="s">
        <v>3727</v>
      </c>
      <c r="E400" t="s">
        <v>3728</v>
      </c>
      <c r="F400" t="s">
        <v>3600</v>
      </c>
      <c r="G400">
        <v>212924876</v>
      </c>
      <c r="I400" t="s">
        <v>3601</v>
      </c>
      <c r="J400" t="s">
        <v>5917</v>
      </c>
      <c r="L400" t="s">
        <v>12528</v>
      </c>
      <c r="P400">
        <v>9.5</v>
      </c>
      <c r="Q400">
        <v>15.2</v>
      </c>
      <c r="R400">
        <v>8.5</v>
      </c>
      <c r="S400" t="b">
        <v>0</v>
      </c>
      <c r="T400" t="b">
        <v>0</v>
      </c>
      <c r="U400" t="b">
        <v>0</v>
      </c>
      <c r="V400">
        <v>32000</v>
      </c>
      <c r="W400">
        <v>22000</v>
      </c>
      <c r="X400">
        <v>2</v>
      </c>
      <c r="Y400">
        <v>23100</v>
      </c>
      <c r="Z400">
        <v>1.99</v>
      </c>
    </row>
    <row r="401" spans="1:26">
      <c r="A401">
        <v>212924875</v>
      </c>
      <c r="B401" t="s">
        <v>12089</v>
      </c>
      <c r="C401" t="s">
        <v>3597</v>
      </c>
      <c r="D401" t="s">
        <v>3727</v>
      </c>
      <c r="E401" t="s">
        <v>3728</v>
      </c>
      <c r="F401" t="s">
        <v>3600</v>
      </c>
      <c r="G401">
        <v>212924875</v>
      </c>
      <c r="I401" t="s">
        <v>3601</v>
      </c>
      <c r="J401" t="s">
        <v>5917</v>
      </c>
      <c r="L401" t="s">
        <v>12527</v>
      </c>
      <c r="P401">
        <v>9.5</v>
      </c>
      <c r="Q401">
        <v>15.2</v>
      </c>
      <c r="R401">
        <v>8.5</v>
      </c>
      <c r="S401" t="b">
        <v>0</v>
      </c>
      <c r="T401" t="b">
        <v>0</v>
      </c>
      <c r="U401" t="b">
        <v>0</v>
      </c>
      <c r="V401">
        <v>32000</v>
      </c>
      <c r="W401">
        <v>22000</v>
      </c>
      <c r="X401">
        <v>2</v>
      </c>
      <c r="Y401">
        <v>23100</v>
      </c>
      <c r="Z401">
        <v>1.99</v>
      </c>
    </row>
    <row r="402" spans="1:26">
      <c r="A402">
        <v>212924874</v>
      </c>
      <c r="B402" t="s">
        <v>12089</v>
      </c>
      <c r="C402" t="s">
        <v>3597</v>
      </c>
      <c r="D402" t="s">
        <v>3727</v>
      </c>
      <c r="E402" t="s">
        <v>3728</v>
      </c>
      <c r="F402" t="s">
        <v>3600</v>
      </c>
      <c r="G402">
        <v>212924874</v>
      </c>
      <c r="I402" t="s">
        <v>3601</v>
      </c>
      <c r="J402" t="s">
        <v>5917</v>
      </c>
      <c r="L402" t="s">
        <v>12526</v>
      </c>
      <c r="P402">
        <v>11</v>
      </c>
      <c r="Q402">
        <v>15.2</v>
      </c>
      <c r="R402">
        <v>8.5</v>
      </c>
      <c r="S402" t="b">
        <v>0</v>
      </c>
      <c r="T402" t="b">
        <v>0</v>
      </c>
      <c r="U402" t="b">
        <v>1</v>
      </c>
      <c r="V402">
        <v>23000</v>
      </c>
      <c r="W402">
        <v>15000</v>
      </c>
      <c r="X402">
        <v>2.1</v>
      </c>
      <c r="Y402">
        <v>17600</v>
      </c>
      <c r="Z402">
        <v>2.08</v>
      </c>
    </row>
    <row r="403" spans="1:26">
      <c r="A403">
        <v>212924873</v>
      </c>
      <c r="B403" t="s">
        <v>12089</v>
      </c>
      <c r="C403" t="s">
        <v>3597</v>
      </c>
      <c r="D403" t="s">
        <v>3727</v>
      </c>
      <c r="E403" t="s">
        <v>3728</v>
      </c>
      <c r="F403" t="s">
        <v>3600</v>
      </c>
      <c r="G403">
        <v>212924873</v>
      </c>
      <c r="I403" t="s">
        <v>3601</v>
      </c>
      <c r="J403" t="s">
        <v>5917</v>
      </c>
      <c r="L403" t="s">
        <v>12525</v>
      </c>
      <c r="P403">
        <v>11</v>
      </c>
      <c r="Q403">
        <v>15.2</v>
      </c>
      <c r="R403">
        <v>8.5</v>
      </c>
      <c r="S403" t="b">
        <v>0</v>
      </c>
      <c r="T403" t="b">
        <v>0</v>
      </c>
      <c r="U403" t="b">
        <v>1</v>
      </c>
      <c r="V403">
        <v>23000</v>
      </c>
      <c r="W403">
        <v>15000</v>
      </c>
      <c r="X403">
        <v>2.1</v>
      </c>
      <c r="Y403">
        <v>17600</v>
      </c>
      <c r="Z403">
        <v>2.08</v>
      </c>
    </row>
    <row r="404" spans="1:26">
      <c r="A404">
        <v>212924872</v>
      </c>
      <c r="B404" t="s">
        <v>12089</v>
      </c>
      <c r="C404" t="s">
        <v>3597</v>
      </c>
      <c r="D404" t="s">
        <v>3727</v>
      </c>
      <c r="E404" t="s">
        <v>3728</v>
      </c>
      <c r="F404" t="s">
        <v>3600</v>
      </c>
      <c r="G404">
        <v>212924872</v>
      </c>
      <c r="I404" t="s">
        <v>3601</v>
      </c>
      <c r="J404" t="s">
        <v>5917</v>
      </c>
      <c r="L404" t="s">
        <v>12524</v>
      </c>
      <c r="P404">
        <v>11</v>
      </c>
      <c r="Q404">
        <v>15.2</v>
      </c>
      <c r="R404">
        <v>8.5</v>
      </c>
      <c r="S404" t="b">
        <v>0</v>
      </c>
      <c r="T404" t="b">
        <v>0</v>
      </c>
      <c r="U404" t="b">
        <v>1</v>
      </c>
      <c r="V404">
        <v>23000</v>
      </c>
      <c r="W404">
        <v>15000</v>
      </c>
      <c r="X404">
        <v>2.1</v>
      </c>
      <c r="Y404">
        <v>17600</v>
      </c>
      <c r="Z404">
        <v>2.08</v>
      </c>
    </row>
    <row r="405" spans="1:26">
      <c r="A405">
        <v>212924871</v>
      </c>
      <c r="B405" t="s">
        <v>12089</v>
      </c>
      <c r="C405" t="s">
        <v>3597</v>
      </c>
      <c r="D405" t="s">
        <v>3727</v>
      </c>
      <c r="E405" t="s">
        <v>3728</v>
      </c>
      <c r="F405" t="s">
        <v>3600</v>
      </c>
      <c r="G405">
        <v>212924871</v>
      </c>
      <c r="I405" t="s">
        <v>3601</v>
      </c>
      <c r="J405" t="s">
        <v>5917</v>
      </c>
      <c r="L405" t="s">
        <v>12523</v>
      </c>
      <c r="P405">
        <v>11</v>
      </c>
      <c r="Q405">
        <v>15.2</v>
      </c>
      <c r="R405">
        <v>8.5</v>
      </c>
      <c r="S405" t="b">
        <v>0</v>
      </c>
      <c r="T405" t="b">
        <v>0</v>
      </c>
      <c r="U405" t="b">
        <v>1</v>
      </c>
      <c r="V405">
        <v>23000</v>
      </c>
      <c r="W405">
        <v>15000</v>
      </c>
      <c r="X405">
        <v>2.1</v>
      </c>
      <c r="Y405">
        <v>17600</v>
      </c>
      <c r="Z405">
        <v>2.08</v>
      </c>
    </row>
    <row r="406" spans="1:26">
      <c r="A406">
        <v>212924870</v>
      </c>
      <c r="B406" t="s">
        <v>12089</v>
      </c>
      <c r="C406" t="s">
        <v>3597</v>
      </c>
      <c r="D406" t="s">
        <v>3727</v>
      </c>
      <c r="E406" t="s">
        <v>3728</v>
      </c>
      <c r="F406" t="s">
        <v>3600</v>
      </c>
      <c r="G406">
        <v>212924870</v>
      </c>
      <c r="I406" t="s">
        <v>3601</v>
      </c>
      <c r="J406" t="s">
        <v>5917</v>
      </c>
      <c r="L406" t="s">
        <v>12522</v>
      </c>
      <c r="P406">
        <v>11</v>
      </c>
      <c r="Q406">
        <v>15.2</v>
      </c>
      <c r="R406">
        <v>8.5</v>
      </c>
      <c r="S406" t="b">
        <v>0</v>
      </c>
      <c r="T406" t="b">
        <v>0</v>
      </c>
      <c r="U406" t="b">
        <v>1</v>
      </c>
      <c r="V406">
        <v>23000</v>
      </c>
      <c r="W406">
        <v>15000</v>
      </c>
      <c r="X406">
        <v>2.1</v>
      </c>
      <c r="Y406">
        <v>17600</v>
      </c>
      <c r="Z406">
        <v>2.08</v>
      </c>
    </row>
    <row r="407" spans="1:26">
      <c r="A407">
        <v>210532847</v>
      </c>
      <c r="B407" t="s">
        <v>10986</v>
      </c>
      <c r="C407" t="s">
        <v>3597</v>
      </c>
      <c r="D407" t="s">
        <v>11767</v>
      </c>
      <c r="E407" t="s">
        <v>9235</v>
      </c>
      <c r="F407" t="s">
        <v>3718</v>
      </c>
      <c r="G407">
        <v>210532847</v>
      </c>
      <c r="I407" t="s">
        <v>3711</v>
      </c>
      <c r="J407" t="s">
        <v>12519</v>
      </c>
      <c r="K407" t="s">
        <v>3688</v>
      </c>
      <c r="P407">
        <v>7.2</v>
      </c>
      <c r="Q407">
        <v>14.8</v>
      </c>
      <c r="R407">
        <v>8.8000000000000007</v>
      </c>
      <c r="S407" t="b">
        <v>0</v>
      </c>
      <c r="T407" t="b">
        <v>0</v>
      </c>
      <c r="U407" t="b">
        <v>0</v>
      </c>
      <c r="V407">
        <v>41000</v>
      </c>
      <c r="W407">
        <v>26000</v>
      </c>
      <c r="X407">
        <v>2.4</v>
      </c>
      <c r="Y407">
        <v>28600</v>
      </c>
      <c r="Z407">
        <v>2.29</v>
      </c>
    </row>
    <row r="408" spans="1:26">
      <c r="A408">
        <v>210532846</v>
      </c>
      <c r="B408" t="s">
        <v>10986</v>
      </c>
      <c r="C408" t="s">
        <v>3597</v>
      </c>
      <c r="D408" t="s">
        <v>11767</v>
      </c>
      <c r="E408" t="s">
        <v>9235</v>
      </c>
      <c r="F408" t="s">
        <v>3650</v>
      </c>
      <c r="G408">
        <v>210532846</v>
      </c>
      <c r="I408" t="s">
        <v>3651</v>
      </c>
      <c r="J408" t="s">
        <v>12519</v>
      </c>
      <c r="K408" t="s">
        <v>3653</v>
      </c>
      <c r="P408">
        <v>7.8</v>
      </c>
      <c r="Q408">
        <v>18</v>
      </c>
      <c r="R408">
        <v>8.8000000000000007</v>
      </c>
      <c r="S408" t="b">
        <v>0</v>
      </c>
      <c r="T408" t="b">
        <v>0</v>
      </c>
      <c r="U408" t="b">
        <v>0</v>
      </c>
      <c r="V408">
        <v>41000</v>
      </c>
      <c r="W408">
        <v>24000</v>
      </c>
      <c r="X408">
        <v>2.4</v>
      </c>
      <c r="Y408">
        <v>26400</v>
      </c>
      <c r="Z408">
        <v>2.2999999999999998</v>
      </c>
    </row>
    <row r="409" spans="1:26">
      <c r="A409">
        <v>208141311</v>
      </c>
      <c r="B409" t="s">
        <v>5882</v>
      </c>
      <c r="C409" t="s">
        <v>3597</v>
      </c>
      <c r="D409" t="s">
        <v>11767</v>
      </c>
      <c r="E409" t="s">
        <v>3728</v>
      </c>
      <c r="F409" t="s">
        <v>3710</v>
      </c>
      <c r="G409">
        <v>208141311</v>
      </c>
      <c r="I409" t="s">
        <v>3711</v>
      </c>
      <c r="J409" t="s">
        <v>11756</v>
      </c>
      <c r="K409" t="s">
        <v>3725</v>
      </c>
      <c r="P409">
        <v>8.9</v>
      </c>
      <c r="Q409">
        <v>17.5</v>
      </c>
      <c r="R409">
        <v>8.9</v>
      </c>
      <c r="S409" t="b">
        <v>0</v>
      </c>
      <c r="T409" t="b">
        <v>0</v>
      </c>
      <c r="U409" t="b">
        <v>0</v>
      </c>
      <c r="V409">
        <v>34000</v>
      </c>
      <c r="W409">
        <v>22800</v>
      </c>
      <c r="X409">
        <v>2.25</v>
      </c>
      <c r="Y409">
        <v>25080</v>
      </c>
      <c r="Z409">
        <v>2.15</v>
      </c>
    </row>
    <row r="410" spans="1:26">
      <c r="A410">
        <v>208131916</v>
      </c>
      <c r="B410" t="s">
        <v>5882</v>
      </c>
      <c r="C410" t="s">
        <v>3597</v>
      </c>
      <c r="D410" t="s">
        <v>11767</v>
      </c>
      <c r="E410" t="s">
        <v>4003</v>
      </c>
      <c r="F410" t="s">
        <v>3710</v>
      </c>
      <c r="G410">
        <v>208131916</v>
      </c>
      <c r="I410" t="s">
        <v>3711</v>
      </c>
      <c r="J410" t="s">
        <v>11752</v>
      </c>
      <c r="K410" t="s">
        <v>3725</v>
      </c>
      <c r="P410">
        <v>8.9</v>
      </c>
      <c r="Q410">
        <v>17.5</v>
      </c>
      <c r="R410">
        <v>8.9</v>
      </c>
      <c r="S410" t="b">
        <v>0</v>
      </c>
      <c r="T410" t="b">
        <v>0</v>
      </c>
      <c r="U410" t="b">
        <v>0</v>
      </c>
      <c r="V410">
        <v>34000</v>
      </c>
      <c r="W410">
        <v>22800</v>
      </c>
      <c r="X410">
        <v>2.25</v>
      </c>
      <c r="Y410">
        <v>25080</v>
      </c>
      <c r="Z410">
        <v>2.15</v>
      </c>
    </row>
    <row r="411" spans="1:26">
      <c r="A411">
        <v>207769100</v>
      </c>
      <c r="B411" t="s">
        <v>5882</v>
      </c>
      <c r="C411" t="s">
        <v>3597</v>
      </c>
      <c r="D411" t="s">
        <v>11767</v>
      </c>
      <c r="E411" t="s">
        <v>3728</v>
      </c>
      <c r="F411" t="s">
        <v>3621</v>
      </c>
      <c r="G411">
        <v>207769100</v>
      </c>
      <c r="I411" t="s">
        <v>3622</v>
      </c>
      <c r="J411" t="s">
        <v>12521</v>
      </c>
      <c r="K411" t="s">
        <v>3624</v>
      </c>
      <c r="L411" t="s">
        <v>9237</v>
      </c>
      <c r="P411">
        <v>11</v>
      </c>
      <c r="Q411">
        <v>20</v>
      </c>
      <c r="R411">
        <v>9.5</v>
      </c>
      <c r="S411" t="b">
        <v>0</v>
      </c>
      <c r="T411" t="b">
        <v>0</v>
      </c>
      <c r="U411" t="b">
        <v>1</v>
      </c>
      <c r="V411">
        <v>23000</v>
      </c>
      <c r="W411">
        <v>17000</v>
      </c>
      <c r="X411">
        <v>2.69</v>
      </c>
      <c r="Y411">
        <v>18700</v>
      </c>
      <c r="Z411">
        <v>2.57</v>
      </c>
    </row>
    <row r="412" spans="1:26">
      <c r="A412">
        <v>207722668</v>
      </c>
      <c r="B412" t="s">
        <v>5882</v>
      </c>
      <c r="C412" t="s">
        <v>3597</v>
      </c>
      <c r="D412" t="s">
        <v>11767</v>
      </c>
      <c r="E412" t="s">
        <v>3728</v>
      </c>
      <c r="F412" t="s">
        <v>3710</v>
      </c>
      <c r="G412">
        <v>207722668</v>
      </c>
      <c r="I412" t="s">
        <v>3711</v>
      </c>
      <c r="J412" t="s">
        <v>11805</v>
      </c>
      <c r="K412" t="s">
        <v>3725</v>
      </c>
      <c r="P412">
        <v>11.9</v>
      </c>
      <c r="Q412">
        <v>19</v>
      </c>
      <c r="R412">
        <v>9.5</v>
      </c>
      <c r="S412" t="b">
        <v>0</v>
      </c>
      <c r="T412" t="b">
        <v>0</v>
      </c>
      <c r="U412" t="b">
        <v>1</v>
      </c>
      <c r="V412">
        <v>22600</v>
      </c>
      <c r="W412">
        <v>15800</v>
      </c>
      <c r="X412">
        <v>2.69</v>
      </c>
      <c r="Y412">
        <v>17380</v>
      </c>
      <c r="Z412">
        <v>2.57</v>
      </c>
    </row>
    <row r="413" spans="1:26">
      <c r="A413">
        <v>207722664</v>
      </c>
      <c r="B413" t="s">
        <v>5882</v>
      </c>
      <c r="C413" t="s">
        <v>3597</v>
      </c>
      <c r="D413" t="s">
        <v>11767</v>
      </c>
      <c r="E413" t="s">
        <v>4003</v>
      </c>
      <c r="F413" t="s">
        <v>3710</v>
      </c>
      <c r="G413">
        <v>207722664</v>
      </c>
      <c r="I413" t="s">
        <v>3711</v>
      </c>
      <c r="J413" t="s">
        <v>12520</v>
      </c>
      <c r="K413" t="s">
        <v>3725</v>
      </c>
      <c r="P413">
        <v>11.9</v>
      </c>
      <c r="Q413">
        <v>19</v>
      </c>
      <c r="R413">
        <v>9.5</v>
      </c>
      <c r="S413" t="b">
        <v>0</v>
      </c>
      <c r="T413" t="b">
        <v>0</v>
      </c>
      <c r="U413" t="b">
        <v>1</v>
      </c>
      <c r="V413">
        <v>22600</v>
      </c>
      <c r="W413">
        <v>15800</v>
      </c>
      <c r="X413">
        <v>2.69</v>
      </c>
      <c r="Y413">
        <v>17380</v>
      </c>
      <c r="Z413">
        <v>2.57</v>
      </c>
    </row>
    <row r="414" spans="1:26">
      <c r="A414">
        <v>207722662</v>
      </c>
      <c r="B414" t="s">
        <v>5882</v>
      </c>
      <c r="C414" t="s">
        <v>3597</v>
      </c>
      <c r="D414" t="s">
        <v>11767</v>
      </c>
      <c r="E414" t="s">
        <v>4003</v>
      </c>
      <c r="F414" t="s">
        <v>3718</v>
      </c>
      <c r="G414">
        <v>207722662</v>
      </c>
      <c r="I414" t="s">
        <v>3711</v>
      </c>
      <c r="J414" t="s">
        <v>12520</v>
      </c>
      <c r="K414" t="s">
        <v>3688</v>
      </c>
      <c r="P414">
        <v>11</v>
      </c>
      <c r="Q414">
        <v>16</v>
      </c>
      <c r="R414">
        <v>9</v>
      </c>
      <c r="S414" t="b">
        <v>0</v>
      </c>
      <c r="T414" t="b">
        <v>0</v>
      </c>
      <c r="U414" t="b">
        <v>0</v>
      </c>
      <c r="V414">
        <v>22600</v>
      </c>
      <c r="W414">
        <v>15600</v>
      </c>
      <c r="X414">
        <v>2.6</v>
      </c>
      <c r="Y414">
        <v>17160</v>
      </c>
      <c r="Z414">
        <v>2.4900000000000002</v>
      </c>
    </row>
    <row r="415" spans="1:26">
      <c r="A415">
        <v>207698999</v>
      </c>
      <c r="B415" t="s">
        <v>5882</v>
      </c>
      <c r="C415" t="s">
        <v>3597</v>
      </c>
      <c r="D415" t="s">
        <v>11767</v>
      </c>
      <c r="E415" t="s">
        <v>3728</v>
      </c>
      <c r="F415" t="s">
        <v>3650</v>
      </c>
      <c r="G415">
        <v>207698999</v>
      </c>
      <c r="I415" t="s">
        <v>3651</v>
      </c>
      <c r="J415" t="s">
        <v>11805</v>
      </c>
      <c r="K415" t="s">
        <v>3653</v>
      </c>
      <c r="P415">
        <v>12.8</v>
      </c>
      <c r="Q415">
        <v>22</v>
      </c>
      <c r="R415">
        <v>10</v>
      </c>
      <c r="S415" t="b">
        <v>0</v>
      </c>
      <c r="T415" t="b">
        <v>0</v>
      </c>
      <c r="U415" t="b">
        <v>1</v>
      </c>
      <c r="V415">
        <v>22600</v>
      </c>
      <c r="W415">
        <v>16000</v>
      </c>
      <c r="X415">
        <v>2.81</v>
      </c>
      <c r="Y415">
        <v>17600</v>
      </c>
      <c r="Z415">
        <v>2.69</v>
      </c>
    </row>
    <row r="416" spans="1:26">
      <c r="A416">
        <v>207698998</v>
      </c>
      <c r="B416" t="s">
        <v>5882</v>
      </c>
      <c r="C416" t="s">
        <v>3597</v>
      </c>
      <c r="D416" t="s">
        <v>11767</v>
      </c>
      <c r="E416" t="s">
        <v>4003</v>
      </c>
      <c r="F416" t="s">
        <v>3650</v>
      </c>
      <c r="G416">
        <v>207698998</v>
      </c>
      <c r="I416" t="s">
        <v>3651</v>
      </c>
      <c r="J416" t="s">
        <v>12520</v>
      </c>
      <c r="K416" t="s">
        <v>3653</v>
      </c>
      <c r="P416">
        <v>12.8</v>
      </c>
      <c r="Q416">
        <v>22</v>
      </c>
      <c r="R416">
        <v>10</v>
      </c>
      <c r="S416" t="b">
        <v>0</v>
      </c>
      <c r="T416" t="b">
        <v>0</v>
      </c>
      <c r="U416" t="b">
        <v>1</v>
      </c>
      <c r="V416">
        <v>22600</v>
      </c>
      <c r="W416">
        <v>16000</v>
      </c>
      <c r="X416">
        <v>2.81</v>
      </c>
      <c r="Y416">
        <v>17600</v>
      </c>
      <c r="Z416">
        <v>2.69</v>
      </c>
    </row>
    <row r="417" spans="1:26">
      <c r="A417">
        <v>210586028</v>
      </c>
      <c r="B417" t="s">
        <v>12055</v>
      </c>
      <c r="C417" t="s">
        <v>3597</v>
      </c>
      <c r="D417" t="s">
        <v>11767</v>
      </c>
      <c r="E417" t="s">
        <v>3728</v>
      </c>
      <c r="F417" t="s">
        <v>3710</v>
      </c>
      <c r="G417">
        <v>210586028</v>
      </c>
      <c r="I417" t="s">
        <v>3711</v>
      </c>
      <c r="J417" t="s">
        <v>12519</v>
      </c>
      <c r="K417" t="s">
        <v>3725</v>
      </c>
      <c r="P417">
        <v>7.5</v>
      </c>
      <c r="Q417">
        <v>16.399999999999999</v>
      </c>
      <c r="R417">
        <v>8.8000000000000007</v>
      </c>
      <c r="S417" t="b">
        <v>0</v>
      </c>
      <c r="T417" t="b">
        <v>0</v>
      </c>
      <c r="U417" t="b">
        <v>0</v>
      </c>
      <c r="V417">
        <v>41000</v>
      </c>
      <c r="W417">
        <v>25000</v>
      </c>
      <c r="X417">
        <v>2.4</v>
      </c>
      <c r="Y417">
        <v>27500</v>
      </c>
      <c r="Z417">
        <v>2.2999999999999998</v>
      </c>
    </row>
    <row r="418" spans="1:26">
      <c r="A418">
        <v>210585476</v>
      </c>
      <c r="B418" t="s">
        <v>12055</v>
      </c>
      <c r="C418" t="s">
        <v>3597</v>
      </c>
      <c r="D418" t="s">
        <v>11767</v>
      </c>
      <c r="E418" t="s">
        <v>4003</v>
      </c>
      <c r="F418" t="s">
        <v>3710</v>
      </c>
      <c r="G418">
        <v>210585476</v>
      </c>
      <c r="I418" t="s">
        <v>3711</v>
      </c>
      <c r="J418" t="s">
        <v>11732</v>
      </c>
      <c r="K418" t="s">
        <v>3725</v>
      </c>
      <c r="P418">
        <v>7.5</v>
      </c>
      <c r="Q418">
        <v>16.399999999999999</v>
      </c>
      <c r="R418">
        <v>8.8000000000000007</v>
      </c>
      <c r="S418" t="b">
        <v>0</v>
      </c>
      <c r="T418" t="b">
        <v>0</v>
      </c>
      <c r="U418" t="b">
        <v>0</v>
      </c>
      <c r="V418">
        <v>41000</v>
      </c>
      <c r="W418">
        <v>25000</v>
      </c>
      <c r="X418">
        <v>2.4</v>
      </c>
      <c r="Y418">
        <v>27500</v>
      </c>
      <c r="Z418">
        <v>2.2999999999999998</v>
      </c>
    </row>
    <row r="419" spans="1:26">
      <c r="A419">
        <v>210474664</v>
      </c>
      <c r="B419" t="s">
        <v>12055</v>
      </c>
      <c r="C419" t="s">
        <v>3597</v>
      </c>
      <c r="D419" t="s">
        <v>11767</v>
      </c>
      <c r="E419" t="s">
        <v>3728</v>
      </c>
      <c r="F419" t="s">
        <v>3710</v>
      </c>
      <c r="G419">
        <v>210474664</v>
      </c>
      <c r="I419" t="s">
        <v>3711</v>
      </c>
      <c r="J419" t="s">
        <v>11727</v>
      </c>
      <c r="K419" t="s">
        <v>3725</v>
      </c>
      <c r="P419">
        <v>9.0500000000000007</v>
      </c>
      <c r="Q419">
        <v>17.350000000000001</v>
      </c>
      <c r="R419">
        <v>9.0500000000000007</v>
      </c>
      <c r="S419" t="b">
        <v>0</v>
      </c>
      <c r="T419" t="b">
        <v>0</v>
      </c>
      <c r="U419" t="b">
        <v>0</v>
      </c>
      <c r="V419">
        <v>33200</v>
      </c>
      <c r="W419">
        <v>21800</v>
      </c>
      <c r="X419">
        <v>2.5</v>
      </c>
      <c r="Y419">
        <v>23100</v>
      </c>
      <c r="Z419">
        <v>2.2999999999999998</v>
      </c>
    </row>
    <row r="420" spans="1:26">
      <c r="A420">
        <v>210474663</v>
      </c>
      <c r="B420" t="s">
        <v>12055</v>
      </c>
      <c r="C420" t="s">
        <v>3597</v>
      </c>
      <c r="D420" t="s">
        <v>11767</v>
      </c>
      <c r="E420" t="s">
        <v>3728</v>
      </c>
      <c r="F420" t="s">
        <v>3710</v>
      </c>
      <c r="G420">
        <v>210474663</v>
      </c>
      <c r="I420" t="s">
        <v>3711</v>
      </c>
      <c r="J420" t="s">
        <v>11731</v>
      </c>
      <c r="K420" t="s">
        <v>3725</v>
      </c>
      <c r="P420">
        <v>11.5</v>
      </c>
      <c r="Q420">
        <v>18.25</v>
      </c>
      <c r="R420">
        <v>9.85</v>
      </c>
      <c r="S420" t="b">
        <v>0</v>
      </c>
      <c r="T420" t="b">
        <v>0</v>
      </c>
      <c r="U420" t="b">
        <v>1</v>
      </c>
      <c r="V420">
        <v>21600</v>
      </c>
      <c r="W420">
        <v>17200</v>
      </c>
      <c r="X420">
        <v>2.5</v>
      </c>
      <c r="Y420">
        <v>18920</v>
      </c>
      <c r="Z420">
        <v>2.39</v>
      </c>
    </row>
    <row r="421" spans="1:26">
      <c r="A421">
        <v>210474662</v>
      </c>
      <c r="B421" t="s">
        <v>12055</v>
      </c>
      <c r="C421" t="s">
        <v>3597</v>
      </c>
      <c r="D421" t="s">
        <v>11767</v>
      </c>
      <c r="E421" t="s">
        <v>3728</v>
      </c>
      <c r="F421" t="s">
        <v>3710</v>
      </c>
      <c r="G421">
        <v>210474662</v>
      </c>
      <c r="I421" t="s">
        <v>3711</v>
      </c>
      <c r="J421" t="s">
        <v>11728</v>
      </c>
      <c r="K421" t="s">
        <v>3725</v>
      </c>
      <c r="P421">
        <v>11.5</v>
      </c>
      <c r="Q421">
        <v>17</v>
      </c>
      <c r="R421">
        <v>10</v>
      </c>
      <c r="S421" t="b">
        <v>0</v>
      </c>
      <c r="T421" t="b">
        <v>0</v>
      </c>
      <c r="U421" t="b">
        <v>1</v>
      </c>
      <c r="V421">
        <v>17600</v>
      </c>
      <c r="W421">
        <v>14400</v>
      </c>
      <c r="X421">
        <v>2.5</v>
      </c>
      <c r="Y421">
        <v>15840</v>
      </c>
      <c r="Z421">
        <v>2.39</v>
      </c>
    </row>
    <row r="422" spans="1:26">
      <c r="A422">
        <v>210474661</v>
      </c>
      <c r="B422" t="s">
        <v>12055</v>
      </c>
      <c r="C422" t="s">
        <v>3597</v>
      </c>
      <c r="D422" t="s">
        <v>11767</v>
      </c>
      <c r="E422" t="s">
        <v>4003</v>
      </c>
      <c r="F422" t="s">
        <v>3710</v>
      </c>
      <c r="G422">
        <v>210474661</v>
      </c>
      <c r="I422" t="s">
        <v>3711</v>
      </c>
      <c r="J422" t="s">
        <v>11730</v>
      </c>
      <c r="K422" t="s">
        <v>3725</v>
      </c>
      <c r="P422">
        <v>9.0500000000000007</v>
      </c>
      <c r="Q422">
        <v>17.350000000000001</v>
      </c>
      <c r="R422">
        <v>9.0500000000000007</v>
      </c>
      <c r="S422" t="b">
        <v>0</v>
      </c>
      <c r="T422" t="b">
        <v>0</v>
      </c>
      <c r="U422" t="b">
        <v>0</v>
      </c>
      <c r="V422">
        <v>33200</v>
      </c>
      <c r="W422">
        <v>21800</v>
      </c>
      <c r="X422">
        <v>2.5</v>
      </c>
      <c r="Y422">
        <v>23100</v>
      </c>
      <c r="Z422">
        <v>2.2999999999999998</v>
      </c>
    </row>
    <row r="423" spans="1:26">
      <c r="A423">
        <v>210474660</v>
      </c>
      <c r="B423" t="s">
        <v>12055</v>
      </c>
      <c r="C423" t="s">
        <v>3597</v>
      </c>
      <c r="D423" t="s">
        <v>11767</v>
      </c>
      <c r="E423" t="s">
        <v>4003</v>
      </c>
      <c r="F423" t="s">
        <v>3710</v>
      </c>
      <c r="G423">
        <v>210474660</v>
      </c>
      <c r="I423" t="s">
        <v>3711</v>
      </c>
      <c r="J423" t="s">
        <v>11729</v>
      </c>
      <c r="K423" t="s">
        <v>3725</v>
      </c>
      <c r="P423">
        <v>11.5</v>
      </c>
      <c r="Q423">
        <v>18.25</v>
      </c>
      <c r="R423">
        <v>9.85</v>
      </c>
      <c r="S423" t="b">
        <v>0</v>
      </c>
      <c r="T423" t="b">
        <v>0</v>
      </c>
      <c r="U423" t="b">
        <v>1</v>
      </c>
      <c r="V423">
        <v>21600</v>
      </c>
      <c r="W423">
        <v>17200</v>
      </c>
      <c r="X423">
        <v>2.5</v>
      </c>
      <c r="Y423">
        <v>18920</v>
      </c>
      <c r="Z423">
        <v>2.39</v>
      </c>
    </row>
    <row r="424" spans="1:26">
      <c r="A424">
        <v>210474659</v>
      </c>
      <c r="B424" t="s">
        <v>12055</v>
      </c>
      <c r="C424" t="s">
        <v>3597</v>
      </c>
      <c r="D424" t="s">
        <v>11767</v>
      </c>
      <c r="E424" t="s">
        <v>4003</v>
      </c>
      <c r="F424" t="s">
        <v>3710</v>
      </c>
      <c r="G424">
        <v>210474659</v>
      </c>
      <c r="I424" t="s">
        <v>3711</v>
      </c>
      <c r="J424" t="s">
        <v>11726</v>
      </c>
      <c r="K424" t="s">
        <v>3725</v>
      </c>
      <c r="P424">
        <v>11.5</v>
      </c>
      <c r="Q424">
        <v>17</v>
      </c>
      <c r="R424">
        <v>10</v>
      </c>
      <c r="S424" t="b">
        <v>0</v>
      </c>
      <c r="T424" t="b">
        <v>0</v>
      </c>
      <c r="U424" t="b">
        <v>1</v>
      </c>
      <c r="V424">
        <v>17600</v>
      </c>
      <c r="W424">
        <v>14400</v>
      </c>
      <c r="X424">
        <v>2.5</v>
      </c>
      <c r="Y424">
        <v>15840</v>
      </c>
      <c r="Z424">
        <v>2.39</v>
      </c>
    </row>
    <row r="425" spans="1:26">
      <c r="A425">
        <v>207769102</v>
      </c>
      <c r="B425" t="s">
        <v>12055</v>
      </c>
      <c r="C425" t="s">
        <v>3597</v>
      </c>
      <c r="D425" t="s">
        <v>11767</v>
      </c>
      <c r="E425" t="s">
        <v>3728</v>
      </c>
      <c r="F425" t="s">
        <v>3621</v>
      </c>
      <c r="G425">
        <v>207769102</v>
      </c>
      <c r="I425" t="s">
        <v>3622</v>
      </c>
      <c r="J425" t="s">
        <v>12518</v>
      </c>
      <c r="K425" t="s">
        <v>3624</v>
      </c>
      <c r="L425" t="s">
        <v>9240</v>
      </c>
      <c r="P425">
        <v>8</v>
      </c>
      <c r="Q425">
        <v>17.5</v>
      </c>
      <c r="R425">
        <v>9</v>
      </c>
      <c r="S425" t="b">
        <v>0</v>
      </c>
      <c r="T425" t="b">
        <v>0</v>
      </c>
      <c r="U425" t="b">
        <v>0</v>
      </c>
      <c r="V425">
        <v>33000</v>
      </c>
      <c r="W425">
        <v>22000</v>
      </c>
      <c r="X425">
        <v>2.4</v>
      </c>
      <c r="Y425">
        <v>24200</v>
      </c>
      <c r="Z425">
        <v>2.2999999999999998</v>
      </c>
    </row>
    <row r="426" spans="1:26">
      <c r="A426">
        <v>207769101</v>
      </c>
      <c r="B426" t="s">
        <v>12055</v>
      </c>
      <c r="C426" t="s">
        <v>3597</v>
      </c>
      <c r="D426" t="s">
        <v>11767</v>
      </c>
      <c r="E426" t="s">
        <v>3728</v>
      </c>
      <c r="F426" t="s">
        <v>3621</v>
      </c>
      <c r="G426">
        <v>207769101</v>
      </c>
      <c r="I426" t="s">
        <v>3622</v>
      </c>
      <c r="J426" t="s">
        <v>12518</v>
      </c>
      <c r="K426" t="s">
        <v>3624</v>
      </c>
      <c r="L426" t="s">
        <v>9239</v>
      </c>
      <c r="P426">
        <v>9.5</v>
      </c>
      <c r="Q426">
        <v>18</v>
      </c>
      <c r="R426">
        <v>9</v>
      </c>
      <c r="S426" t="b">
        <v>0</v>
      </c>
      <c r="T426" t="b">
        <v>0</v>
      </c>
      <c r="U426" t="b">
        <v>0</v>
      </c>
      <c r="V426">
        <v>30000</v>
      </c>
      <c r="W426">
        <v>20000</v>
      </c>
      <c r="X426">
        <v>2.61</v>
      </c>
      <c r="Y426">
        <v>22000</v>
      </c>
      <c r="Z426">
        <v>2.4900000000000002</v>
      </c>
    </row>
    <row r="427" spans="1:26">
      <c r="A427">
        <v>207769099</v>
      </c>
      <c r="B427" t="s">
        <v>12055</v>
      </c>
      <c r="C427" t="s">
        <v>3597</v>
      </c>
      <c r="D427" t="s">
        <v>11767</v>
      </c>
      <c r="E427" t="s">
        <v>4003</v>
      </c>
      <c r="F427" t="s">
        <v>3621</v>
      </c>
      <c r="G427">
        <v>207769099</v>
      </c>
      <c r="I427" t="s">
        <v>3622</v>
      </c>
      <c r="J427" t="s">
        <v>12517</v>
      </c>
      <c r="K427" t="s">
        <v>3624</v>
      </c>
      <c r="L427" t="s">
        <v>9234</v>
      </c>
      <c r="P427">
        <v>8</v>
      </c>
      <c r="Q427">
        <v>17.5</v>
      </c>
      <c r="R427">
        <v>9</v>
      </c>
      <c r="S427" t="b">
        <v>0</v>
      </c>
      <c r="T427" t="b">
        <v>0</v>
      </c>
      <c r="U427" t="b">
        <v>0</v>
      </c>
      <c r="V427">
        <v>33000</v>
      </c>
      <c r="W427">
        <v>22000</v>
      </c>
      <c r="X427">
        <v>2.4</v>
      </c>
      <c r="Y427">
        <v>24200</v>
      </c>
      <c r="Z427">
        <v>2.2999999999999998</v>
      </c>
    </row>
    <row r="428" spans="1:26">
      <c r="A428">
        <v>207769098</v>
      </c>
      <c r="B428" t="s">
        <v>12055</v>
      </c>
      <c r="C428" t="s">
        <v>3597</v>
      </c>
      <c r="D428" t="s">
        <v>11767</v>
      </c>
      <c r="E428" t="s">
        <v>4003</v>
      </c>
      <c r="F428" t="s">
        <v>3621</v>
      </c>
      <c r="G428">
        <v>207769098</v>
      </c>
      <c r="I428" t="s">
        <v>3622</v>
      </c>
      <c r="J428" t="s">
        <v>12517</v>
      </c>
      <c r="K428" t="s">
        <v>3624</v>
      </c>
      <c r="L428" t="s">
        <v>9231</v>
      </c>
      <c r="P428">
        <v>9.5</v>
      </c>
      <c r="Q428">
        <v>18</v>
      </c>
      <c r="R428">
        <v>9</v>
      </c>
      <c r="S428" t="b">
        <v>0</v>
      </c>
      <c r="T428" t="b">
        <v>0</v>
      </c>
      <c r="U428" t="b">
        <v>0</v>
      </c>
      <c r="V428">
        <v>30000</v>
      </c>
      <c r="W428">
        <v>20000</v>
      </c>
      <c r="X428">
        <v>2.61</v>
      </c>
      <c r="Y428">
        <v>22000</v>
      </c>
      <c r="Z428">
        <v>2.4900000000000002</v>
      </c>
    </row>
    <row r="429" spans="1:26">
      <c r="A429">
        <v>210839573</v>
      </c>
      <c r="B429" t="s">
        <v>12477</v>
      </c>
      <c r="C429" t="s">
        <v>3597</v>
      </c>
      <c r="D429" t="s">
        <v>3614</v>
      </c>
      <c r="E429" t="s">
        <v>11496</v>
      </c>
      <c r="F429" t="s">
        <v>3600</v>
      </c>
      <c r="G429">
        <v>210839573</v>
      </c>
      <c r="I429" t="s">
        <v>3601</v>
      </c>
      <c r="J429" t="s">
        <v>4843</v>
      </c>
      <c r="L429" t="s">
        <v>12516</v>
      </c>
      <c r="M429">
        <v>10.25</v>
      </c>
      <c r="N429">
        <v>18</v>
      </c>
      <c r="O429">
        <v>9.3000000000000007</v>
      </c>
      <c r="P429">
        <v>10</v>
      </c>
      <c r="Q429">
        <v>18.5</v>
      </c>
      <c r="R429">
        <v>7.8</v>
      </c>
      <c r="S429" t="b">
        <v>0</v>
      </c>
      <c r="T429" t="b">
        <v>0</v>
      </c>
      <c r="U429" t="b">
        <v>0</v>
      </c>
      <c r="V429">
        <v>48000</v>
      </c>
      <c r="W429">
        <v>29800</v>
      </c>
      <c r="X429">
        <v>2.46</v>
      </c>
      <c r="Y429">
        <v>29800</v>
      </c>
      <c r="Z429">
        <v>2.46</v>
      </c>
    </row>
    <row r="430" spans="1:26">
      <c r="A430">
        <v>209156828</v>
      </c>
      <c r="B430" t="s">
        <v>12477</v>
      </c>
      <c r="C430" t="s">
        <v>3597</v>
      </c>
      <c r="D430" t="s">
        <v>3614</v>
      </c>
      <c r="E430" t="s">
        <v>4837</v>
      </c>
      <c r="F430" t="s">
        <v>3600</v>
      </c>
      <c r="G430">
        <v>209156828</v>
      </c>
      <c r="I430" t="s">
        <v>3601</v>
      </c>
      <c r="J430" t="s">
        <v>4843</v>
      </c>
      <c r="L430" t="s">
        <v>12516</v>
      </c>
      <c r="M430">
        <v>10.25</v>
      </c>
      <c r="N430">
        <v>18</v>
      </c>
      <c r="O430">
        <v>9.3000000000000007</v>
      </c>
      <c r="P430">
        <v>10</v>
      </c>
      <c r="Q430">
        <v>18.5</v>
      </c>
      <c r="R430">
        <v>7.8</v>
      </c>
      <c r="S430" t="b">
        <v>0</v>
      </c>
      <c r="T430" t="b">
        <v>0</v>
      </c>
      <c r="U430" t="b">
        <v>0</v>
      </c>
      <c r="V430">
        <v>48000</v>
      </c>
      <c r="W430">
        <v>29800</v>
      </c>
      <c r="X430">
        <v>2.46</v>
      </c>
      <c r="Y430">
        <v>29800</v>
      </c>
      <c r="Z430">
        <v>2.46</v>
      </c>
    </row>
    <row r="431" spans="1:26">
      <c r="A431">
        <v>209156827</v>
      </c>
      <c r="B431" t="s">
        <v>12477</v>
      </c>
      <c r="C431" t="s">
        <v>3597</v>
      </c>
      <c r="D431" t="s">
        <v>3614</v>
      </c>
      <c r="E431" t="s">
        <v>4840</v>
      </c>
      <c r="F431" t="s">
        <v>3600</v>
      </c>
      <c r="G431">
        <v>209156827</v>
      </c>
      <c r="I431" t="s">
        <v>3601</v>
      </c>
      <c r="J431" t="s">
        <v>4843</v>
      </c>
      <c r="L431" t="s">
        <v>12516</v>
      </c>
      <c r="M431">
        <v>10.25</v>
      </c>
      <c r="N431">
        <v>18</v>
      </c>
      <c r="O431">
        <v>9.3000000000000007</v>
      </c>
      <c r="P431">
        <v>10</v>
      </c>
      <c r="Q431">
        <v>18.5</v>
      </c>
      <c r="R431">
        <v>7.8</v>
      </c>
      <c r="S431" t="b">
        <v>0</v>
      </c>
      <c r="T431" t="b">
        <v>0</v>
      </c>
      <c r="U431" t="b">
        <v>0</v>
      </c>
      <c r="V431">
        <v>48000</v>
      </c>
      <c r="W431">
        <v>29800</v>
      </c>
      <c r="X431">
        <v>2.46</v>
      </c>
      <c r="Y431">
        <v>29800</v>
      </c>
      <c r="Z431">
        <v>2.46</v>
      </c>
    </row>
    <row r="432" spans="1:26">
      <c r="A432">
        <v>209156826</v>
      </c>
      <c r="B432" t="s">
        <v>12477</v>
      </c>
      <c r="C432" t="s">
        <v>3597</v>
      </c>
      <c r="D432" t="s">
        <v>3614</v>
      </c>
      <c r="E432" t="s">
        <v>4841</v>
      </c>
      <c r="F432" t="s">
        <v>3600</v>
      </c>
      <c r="G432">
        <v>209156826</v>
      </c>
      <c r="I432" t="s">
        <v>3601</v>
      </c>
      <c r="J432" t="s">
        <v>4843</v>
      </c>
      <c r="L432" t="s">
        <v>12516</v>
      </c>
      <c r="M432">
        <v>10.25</v>
      </c>
      <c r="N432">
        <v>18</v>
      </c>
      <c r="O432">
        <v>9.3000000000000007</v>
      </c>
      <c r="P432">
        <v>10</v>
      </c>
      <c r="Q432">
        <v>18.5</v>
      </c>
      <c r="R432">
        <v>7.8</v>
      </c>
      <c r="S432" t="b">
        <v>0</v>
      </c>
      <c r="T432" t="b">
        <v>0</v>
      </c>
      <c r="U432" t="b">
        <v>0</v>
      </c>
      <c r="V432">
        <v>48000</v>
      </c>
      <c r="W432">
        <v>29800</v>
      </c>
      <c r="X432">
        <v>2.46</v>
      </c>
      <c r="Y432">
        <v>29800</v>
      </c>
      <c r="Z432">
        <v>2.46</v>
      </c>
    </row>
    <row r="433" spans="1:26">
      <c r="A433">
        <v>209156825</v>
      </c>
      <c r="B433" t="s">
        <v>12477</v>
      </c>
      <c r="C433" t="s">
        <v>3597</v>
      </c>
      <c r="D433" t="s">
        <v>3614</v>
      </c>
      <c r="E433" t="s">
        <v>4842</v>
      </c>
      <c r="F433" t="s">
        <v>3600</v>
      </c>
      <c r="G433">
        <v>209156825</v>
      </c>
      <c r="I433" t="s">
        <v>3601</v>
      </c>
      <c r="J433" t="s">
        <v>4843</v>
      </c>
      <c r="L433" t="s">
        <v>12516</v>
      </c>
      <c r="M433">
        <v>10.25</v>
      </c>
      <c r="N433">
        <v>18</v>
      </c>
      <c r="O433">
        <v>9.3000000000000007</v>
      </c>
      <c r="P433">
        <v>10</v>
      </c>
      <c r="Q433">
        <v>18.5</v>
      </c>
      <c r="R433">
        <v>7.8</v>
      </c>
      <c r="S433" t="b">
        <v>0</v>
      </c>
      <c r="T433" t="b">
        <v>0</v>
      </c>
      <c r="U433" t="b">
        <v>0</v>
      </c>
      <c r="V433">
        <v>48000</v>
      </c>
      <c r="W433">
        <v>29800</v>
      </c>
      <c r="X433">
        <v>2.46</v>
      </c>
      <c r="Y433">
        <v>29800</v>
      </c>
      <c r="Z433">
        <v>2.46</v>
      </c>
    </row>
    <row r="434" spans="1:26">
      <c r="A434">
        <v>208613244</v>
      </c>
      <c r="B434" t="s">
        <v>5999</v>
      </c>
      <c r="C434" t="s">
        <v>3597</v>
      </c>
      <c r="D434" t="s">
        <v>3614</v>
      </c>
      <c r="E434" t="s">
        <v>3615</v>
      </c>
      <c r="F434" t="s">
        <v>3600</v>
      </c>
      <c r="G434">
        <v>208613244</v>
      </c>
      <c r="I434" t="s">
        <v>3601</v>
      </c>
      <c r="J434" t="s">
        <v>4843</v>
      </c>
      <c r="L434" t="s">
        <v>12516</v>
      </c>
      <c r="M434">
        <v>10.25</v>
      </c>
      <c r="N434">
        <v>18</v>
      </c>
      <c r="O434">
        <v>9.3000000000000007</v>
      </c>
      <c r="P434">
        <v>10</v>
      </c>
      <c r="Q434">
        <v>18.5</v>
      </c>
      <c r="R434">
        <v>7.8</v>
      </c>
      <c r="S434" t="b">
        <v>0</v>
      </c>
      <c r="T434" t="b">
        <v>0</v>
      </c>
      <c r="U434" t="b">
        <v>0</v>
      </c>
      <c r="V434">
        <v>48000</v>
      </c>
      <c r="W434">
        <v>29800</v>
      </c>
      <c r="X434">
        <v>2.46</v>
      </c>
      <c r="Y434">
        <v>29800</v>
      </c>
      <c r="Z434">
        <v>2.46</v>
      </c>
    </row>
    <row r="435" spans="1:26">
      <c r="A435">
        <v>210851848</v>
      </c>
      <c r="B435" t="s">
        <v>12477</v>
      </c>
      <c r="C435" t="s">
        <v>3597</v>
      </c>
      <c r="D435" t="s">
        <v>3614</v>
      </c>
      <c r="E435" t="s">
        <v>11496</v>
      </c>
      <c r="F435" t="s">
        <v>3600</v>
      </c>
      <c r="G435">
        <v>210851848</v>
      </c>
      <c r="I435" t="s">
        <v>3601</v>
      </c>
      <c r="J435" t="s">
        <v>4843</v>
      </c>
      <c r="L435" t="s">
        <v>6020</v>
      </c>
      <c r="P435">
        <v>10</v>
      </c>
      <c r="Q435">
        <v>18</v>
      </c>
      <c r="R435">
        <v>7.8</v>
      </c>
      <c r="S435" t="b">
        <v>0</v>
      </c>
      <c r="T435" t="b">
        <v>0</v>
      </c>
      <c r="U435" t="b">
        <v>0</v>
      </c>
      <c r="V435">
        <v>47500</v>
      </c>
      <c r="W435">
        <v>29800</v>
      </c>
      <c r="X435">
        <v>2.48</v>
      </c>
      <c r="Y435">
        <v>29800</v>
      </c>
      <c r="Z435">
        <v>2.48</v>
      </c>
    </row>
    <row r="436" spans="1:26">
      <c r="A436">
        <v>210440198</v>
      </c>
      <c r="B436" t="s">
        <v>12477</v>
      </c>
      <c r="C436" t="s">
        <v>3597</v>
      </c>
      <c r="D436" t="s">
        <v>3614</v>
      </c>
      <c r="E436" t="s">
        <v>4837</v>
      </c>
      <c r="F436" t="s">
        <v>3600</v>
      </c>
      <c r="G436">
        <v>210440198</v>
      </c>
      <c r="I436" t="s">
        <v>3601</v>
      </c>
      <c r="J436" t="s">
        <v>4843</v>
      </c>
      <c r="L436" t="s">
        <v>6020</v>
      </c>
      <c r="M436">
        <v>10.5</v>
      </c>
      <c r="N436">
        <v>18.5</v>
      </c>
      <c r="O436">
        <v>9.5</v>
      </c>
      <c r="P436">
        <v>10</v>
      </c>
      <c r="Q436">
        <v>18</v>
      </c>
      <c r="R436">
        <v>7.8</v>
      </c>
      <c r="S436" t="b">
        <v>0</v>
      </c>
      <c r="T436" t="b">
        <v>0</v>
      </c>
      <c r="U436" t="b">
        <v>0</v>
      </c>
      <c r="V436">
        <v>47500</v>
      </c>
      <c r="W436">
        <v>29800</v>
      </c>
      <c r="X436">
        <v>2.48</v>
      </c>
      <c r="Y436">
        <v>29800</v>
      </c>
      <c r="Z436">
        <v>2.48</v>
      </c>
    </row>
    <row r="437" spans="1:26">
      <c r="A437">
        <v>210440098</v>
      </c>
      <c r="B437" t="s">
        <v>12477</v>
      </c>
      <c r="C437" t="s">
        <v>3597</v>
      </c>
      <c r="D437" t="s">
        <v>3614</v>
      </c>
      <c r="E437" t="s">
        <v>4840</v>
      </c>
      <c r="F437" t="s">
        <v>3600</v>
      </c>
      <c r="G437">
        <v>210440098</v>
      </c>
      <c r="I437" t="s">
        <v>3601</v>
      </c>
      <c r="J437" t="s">
        <v>4843</v>
      </c>
      <c r="L437" t="s">
        <v>6020</v>
      </c>
      <c r="M437">
        <v>10.5</v>
      </c>
      <c r="N437">
        <v>18.5</v>
      </c>
      <c r="O437">
        <v>9.5</v>
      </c>
      <c r="P437">
        <v>10</v>
      </c>
      <c r="Q437">
        <v>18</v>
      </c>
      <c r="R437">
        <v>7.8</v>
      </c>
      <c r="S437" t="b">
        <v>0</v>
      </c>
      <c r="T437" t="b">
        <v>0</v>
      </c>
      <c r="U437" t="b">
        <v>0</v>
      </c>
      <c r="V437">
        <v>47500</v>
      </c>
      <c r="W437">
        <v>29800</v>
      </c>
      <c r="X437">
        <v>2.48</v>
      </c>
      <c r="Y437">
        <v>29800</v>
      </c>
      <c r="Z437">
        <v>2.48</v>
      </c>
    </row>
    <row r="438" spans="1:26">
      <c r="A438">
        <v>210440118</v>
      </c>
      <c r="B438" t="s">
        <v>12477</v>
      </c>
      <c r="C438" t="s">
        <v>3597</v>
      </c>
      <c r="D438" t="s">
        <v>3614</v>
      </c>
      <c r="E438" t="s">
        <v>4841</v>
      </c>
      <c r="F438" t="s">
        <v>3600</v>
      </c>
      <c r="G438">
        <v>210440118</v>
      </c>
      <c r="I438" t="s">
        <v>3601</v>
      </c>
      <c r="J438" t="s">
        <v>4843</v>
      </c>
      <c r="L438" t="s">
        <v>6020</v>
      </c>
      <c r="M438">
        <v>10.5</v>
      </c>
      <c r="N438">
        <v>18.5</v>
      </c>
      <c r="O438">
        <v>9.5</v>
      </c>
      <c r="P438">
        <v>10</v>
      </c>
      <c r="Q438">
        <v>18</v>
      </c>
      <c r="R438">
        <v>7.8</v>
      </c>
      <c r="S438" t="b">
        <v>0</v>
      </c>
      <c r="T438" t="b">
        <v>0</v>
      </c>
      <c r="U438" t="b">
        <v>0</v>
      </c>
      <c r="V438">
        <v>47500</v>
      </c>
      <c r="W438">
        <v>29800</v>
      </c>
      <c r="X438">
        <v>2.48</v>
      </c>
      <c r="Y438">
        <v>29800</v>
      </c>
      <c r="Z438">
        <v>2.48</v>
      </c>
    </row>
    <row r="439" spans="1:26">
      <c r="A439">
        <v>210440138</v>
      </c>
      <c r="B439" t="s">
        <v>12477</v>
      </c>
      <c r="C439" t="s">
        <v>3597</v>
      </c>
      <c r="D439" t="s">
        <v>3614</v>
      </c>
      <c r="E439" t="s">
        <v>4842</v>
      </c>
      <c r="F439" t="s">
        <v>3600</v>
      </c>
      <c r="G439">
        <v>210440138</v>
      </c>
      <c r="I439" t="s">
        <v>3601</v>
      </c>
      <c r="J439" t="s">
        <v>4843</v>
      </c>
      <c r="L439" t="s">
        <v>6020</v>
      </c>
      <c r="M439">
        <v>10.5</v>
      </c>
      <c r="N439">
        <v>18.5</v>
      </c>
      <c r="O439">
        <v>9.5</v>
      </c>
      <c r="P439">
        <v>10</v>
      </c>
      <c r="Q439">
        <v>18</v>
      </c>
      <c r="R439">
        <v>7.8</v>
      </c>
      <c r="S439" t="b">
        <v>0</v>
      </c>
      <c r="T439" t="b">
        <v>0</v>
      </c>
      <c r="U439" t="b">
        <v>0</v>
      </c>
      <c r="V439">
        <v>47500</v>
      </c>
      <c r="W439">
        <v>29800</v>
      </c>
      <c r="X439">
        <v>2.48</v>
      </c>
      <c r="Y439">
        <v>29800</v>
      </c>
      <c r="Z439">
        <v>2.48</v>
      </c>
    </row>
    <row r="440" spans="1:26">
      <c r="A440">
        <v>210440220</v>
      </c>
      <c r="B440" t="s">
        <v>12477</v>
      </c>
      <c r="C440" t="s">
        <v>3597</v>
      </c>
      <c r="D440" t="s">
        <v>3614</v>
      </c>
      <c r="E440" t="s">
        <v>3615</v>
      </c>
      <c r="F440" t="s">
        <v>3600</v>
      </c>
      <c r="G440">
        <v>210440220</v>
      </c>
      <c r="I440" t="s">
        <v>3601</v>
      </c>
      <c r="J440" t="s">
        <v>4843</v>
      </c>
      <c r="L440" t="s">
        <v>6020</v>
      </c>
      <c r="M440">
        <v>10.5</v>
      </c>
      <c r="N440">
        <v>18.5</v>
      </c>
      <c r="O440">
        <v>9.5</v>
      </c>
      <c r="P440">
        <v>10</v>
      </c>
      <c r="Q440">
        <v>18</v>
      </c>
      <c r="R440">
        <v>7.8</v>
      </c>
      <c r="S440" t="b">
        <v>0</v>
      </c>
      <c r="T440" t="b">
        <v>0</v>
      </c>
      <c r="U440" t="b">
        <v>0</v>
      </c>
      <c r="V440">
        <v>47500</v>
      </c>
      <c r="W440">
        <v>29800</v>
      </c>
      <c r="X440">
        <v>2.48</v>
      </c>
      <c r="Y440">
        <v>29800</v>
      </c>
      <c r="Z440">
        <v>2.48</v>
      </c>
    </row>
    <row r="441" spans="1:26">
      <c r="A441">
        <v>210845988</v>
      </c>
      <c r="B441" t="s">
        <v>12477</v>
      </c>
      <c r="C441" t="s">
        <v>3597</v>
      </c>
      <c r="D441" t="s">
        <v>3614</v>
      </c>
      <c r="E441" t="s">
        <v>11496</v>
      </c>
      <c r="F441" t="s">
        <v>3600</v>
      </c>
      <c r="G441">
        <v>210845988</v>
      </c>
      <c r="I441" t="s">
        <v>3601</v>
      </c>
      <c r="J441" t="s">
        <v>4843</v>
      </c>
      <c r="L441" t="s">
        <v>6019</v>
      </c>
      <c r="P441">
        <v>10</v>
      </c>
      <c r="Q441">
        <v>18</v>
      </c>
      <c r="R441">
        <v>7.8</v>
      </c>
      <c r="S441" t="b">
        <v>0</v>
      </c>
      <c r="T441" t="b">
        <v>0</v>
      </c>
      <c r="U441" t="b">
        <v>0</v>
      </c>
      <c r="V441">
        <v>47500</v>
      </c>
      <c r="W441">
        <v>29800</v>
      </c>
      <c r="X441">
        <v>2.48</v>
      </c>
      <c r="Y441">
        <v>29800</v>
      </c>
      <c r="Z441">
        <v>2.48</v>
      </c>
    </row>
    <row r="442" spans="1:26">
      <c r="A442">
        <v>210440158</v>
      </c>
      <c r="B442" t="s">
        <v>12477</v>
      </c>
      <c r="C442" t="s">
        <v>3597</v>
      </c>
      <c r="D442" t="s">
        <v>3614</v>
      </c>
      <c r="E442" t="s">
        <v>4837</v>
      </c>
      <c r="F442" t="s">
        <v>3600</v>
      </c>
      <c r="G442">
        <v>210440158</v>
      </c>
      <c r="I442" t="s">
        <v>3601</v>
      </c>
      <c r="J442" t="s">
        <v>4843</v>
      </c>
      <c r="L442" t="s">
        <v>6019</v>
      </c>
      <c r="M442">
        <v>10.5</v>
      </c>
      <c r="N442">
        <v>18.5</v>
      </c>
      <c r="O442">
        <v>9.5</v>
      </c>
      <c r="P442">
        <v>10</v>
      </c>
      <c r="Q442">
        <v>18</v>
      </c>
      <c r="R442">
        <v>7.8</v>
      </c>
      <c r="S442" t="b">
        <v>0</v>
      </c>
      <c r="T442" t="b">
        <v>0</v>
      </c>
      <c r="U442" t="b">
        <v>0</v>
      </c>
      <c r="V442">
        <v>47500</v>
      </c>
      <c r="W442">
        <v>29800</v>
      </c>
      <c r="X442">
        <v>2.48</v>
      </c>
      <c r="Y442">
        <v>29800</v>
      </c>
      <c r="Z442">
        <v>2.48</v>
      </c>
    </row>
    <row r="443" spans="1:26">
      <c r="A443">
        <v>210440178</v>
      </c>
      <c r="B443" t="s">
        <v>12477</v>
      </c>
      <c r="C443" t="s">
        <v>3597</v>
      </c>
      <c r="D443" t="s">
        <v>3614</v>
      </c>
      <c r="E443" t="s">
        <v>4840</v>
      </c>
      <c r="F443" t="s">
        <v>3600</v>
      </c>
      <c r="G443">
        <v>210440178</v>
      </c>
      <c r="I443" t="s">
        <v>3601</v>
      </c>
      <c r="J443" t="s">
        <v>4843</v>
      </c>
      <c r="L443" t="s">
        <v>6019</v>
      </c>
      <c r="M443">
        <v>10.5</v>
      </c>
      <c r="N443">
        <v>18.5</v>
      </c>
      <c r="O443">
        <v>9.5</v>
      </c>
      <c r="P443">
        <v>10</v>
      </c>
      <c r="Q443">
        <v>18</v>
      </c>
      <c r="R443">
        <v>7.8</v>
      </c>
      <c r="S443" t="b">
        <v>0</v>
      </c>
      <c r="T443" t="b">
        <v>0</v>
      </c>
      <c r="U443" t="b">
        <v>0</v>
      </c>
      <c r="V443">
        <v>47500</v>
      </c>
      <c r="W443">
        <v>29800</v>
      </c>
      <c r="X443">
        <v>2.48</v>
      </c>
      <c r="Y443">
        <v>29800</v>
      </c>
      <c r="Z443">
        <v>2.48</v>
      </c>
    </row>
    <row r="444" spans="1:26">
      <c r="A444">
        <v>210440197</v>
      </c>
      <c r="B444" t="s">
        <v>12477</v>
      </c>
      <c r="C444" t="s">
        <v>3597</v>
      </c>
      <c r="D444" t="s">
        <v>3614</v>
      </c>
      <c r="E444" t="s">
        <v>4841</v>
      </c>
      <c r="F444" t="s">
        <v>3600</v>
      </c>
      <c r="G444">
        <v>210440197</v>
      </c>
      <c r="I444" t="s">
        <v>3601</v>
      </c>
      <c r="J444" t="s">
        <v>4843</v>
      </c>
      <c r="L444" t="s">
        <v>6019</v>
      </c>
      <c r="M444">
        <v>10.5</v>
      </c>
      <c r="N444">
        <v>18.5</v>
      </c>
      <c r="O444">
        <v>9.5</v>
      </c>
      <c r="P444">
        <v>10</v>
      </c>
      <c r="Q444">
        <v>18</v>
      </c>
      <c r="R444">
        <v>7.8</v>
      </c>
      <c r="S444" t="b">
        <v>0</v>
      </c>
      <c r="T444" t="b">
        <v>0</v>
      </c>
      <c r="U444" t="b">
        <v>0</v>
      </c>
      <c r="V444">
        <v>47500</v>
      </c>
      <c r="W444">
        <v>29800</v>
      </c>
      <c r="X444">
        <v>2.48</v>
      </c>
      <c r="Y444">
        <v>29800</v>
      </c>
      <c r="Z444">
        <v>2.48</v>
      </c>
    </row>
    <row r="445" spans="1:26">
      <c r="A445">
        <v>210440097</v>
      </c>
      <c r="B445" t="s">
        <v>12477</v>
      </c>
      <c r="C445" t="s">
        <v>3597</v>
      </c>
      <c r="D445" t="s">
        <v>3614</v>
      </c>
      <c r="E445" t="s">
        <v>4842</v>
      </c>
      <c r="F445" t="s">
        <v>3600</v>
      </c>
      <c r="G445">
        <v>210440097</v>
      </c>
      <c r="I445" t="s">
        <v>3601</v>
      </c>
      <c r="J445" t="s">
        <v>4843</v>
      </c>
      <c r="L445" t="s">
        <v>6019</v>
      </c>
      <c r="M445">
        <v>10.5</v>
      </c>
      <c r="N445">
        <v>18.5</v>
      </c>
      <c r="O445">
        <v>9.5</v>
      </c>
      <c r="P445">
        <v>10</v>
      </c>
      <c r="Q445">
        <v>18</v>
      </c>
      <c r="R445">
        <v>7.8</v>
      </c>
      <c r="S445" t="b">
        <v>0</v>
      </c>
      <c r="T445" t="b">
        <v>0</v>
      </c>
      <c r="U445" t="b">
        <v>0</v>
      </c>
      <c r="V445">
        <v>47500</v>
      </c>
      <c r="W445">
        <v>29800</v>
      </c>
      <c r="X445">
        <v>2.48</v>
      </c>
      <c r="Y445">
        <v>29800</v>
      </c>
      <c r="Z445">
        <v>2.48</v>
      </c>
    </row>
    <row r="446" spans="1:26">
      <c r="A446">
        <v>210440219</v>
      </c>
      <c r="B446" t="s">
        <v>12477</v>
      </c>
      <c r="C446" t="s">
        <v>3597</v>
      </c>
      <c r="D446" t="s">
        <v>3614</v>
      </c>
      <c r="E446" t="s">
        <v>3615</v>
      </c>
      <c r="F446" t="s">
        <v>3600</v>
      </c>
      <c r="G446">
        <v>210440219</v>
      </c>
      <c r="I446" t="s">
        <v>3601</v>
      </c>
      <c r="J446" t="s">
        <v>4843</v>
      </c>
      <c r="L446" t="s">
        <v>6019</v>
      </c>
      <c r="M446">
        <v>10.5</v>
      </c>
      <c r="N446">
        <v>18.5</v>
      </c>
      <c r="O446">
        <v>9.5</v>
      </c>
      <c r="P446">
        <v>10</v>
      </c>
      <c r="Q446">
        <v>18</v>
      </c>
      <c r="R446">
        <v>7.8</v>
      </c>
      <c r="S446" t="b">
        <v>0</v>
      </c>
      <c r="T446" t="b">
        <v>0</v>
      </c>
      <c r="U446" t="b">
        <v>0</v>
      </c>
      <c r="V446">
        <v>47500</v>
      </c>
      <c r="W446">
        <v>29800</v>
      </c>
      <c r="X446">
        <v>2.48</v>
      </c>
      <c r="Y446">
        <v>29800</v>
      </c>
      <c r="Z446">
        <v>2.48</v>
      </c>
    </row>
    <row r="447" spans="1:26">
      <c r="A447">
        <v>211662217</v>
      </c>
      <c r="B447" t="s">
        <v>9182</v>
      </c>
      <c r="C447" t="s">
        <v>3597</v>
      </c>
      <c r="D447" t="s">
        <v>3614</v>
      </c>
      <c r="E447" t="s">
        <v>11496</v>
      </c>
      <c r="F447" t="s">
        <v>3600</v>
      </c>
      <c r="G447">
        <v>211662217</v>
      </c>
      <c r="I447" t="s">
        <v>3601</v>
      </c>
      <c r="J447" t="s">
        <v>4844</v>
      </c>
      <c r="L447" t="s">
        <v>12514</v>
      </c>
      <c r="P447">
        <v>8.5</v>
      </c>
      <c r="Q447">
        <v>17.5</v>
      </c>
      <c r="R447">
        <v>8.1</v>
      </c>
      <c r="S447" t="b">
        <v>0</v>
      </c>
      <c r="T447" t="b">
        <v>0</v>
      </c>
      <c r="U447" t="b">
        <v>0</v>
      </c>
      <c r="V447">
        <v>33200</v>
      </c>
      <c r="W447">
        <v>23800</v>
      </c>
      <c r="X447">
        <v>2.44</v>
      </c>
      <c r="Y447">
        <v>23800</v>
      </c>
      <c r="Z447">
        <v>2.44</v>
      </c>
    </row>
    <row r="448" spans="1:26">
      <c r="A448">
        <v>211662216</v>
      </c>
      <c r="B448" t="s">
        <v>9182</v>
      </c>
      <c r="C448" t="s">
        <v>3597</v>
      </c>
      <c r="D448" t="s">
        <v>3614</v>
      </c>
      <c r="E448" t="s">
        <v>4837</v>
      </c>
      <c r="F448" t="s">
        <v>3600</v>
      </c>
      <c r="G448">
        <v>211662216</v>
      </c>
      <c r="I448" t="s">
        <v>3601</v>
      </c>
      <c r="J448" t="s">
        <v>4844</v>
      </c>
      <c r="L448" t="s">
        <v>12514</v>
      </c>
      <c r="P448">
        <v>8.5</v>
      </c>
      <c r="Q448">
        <v>17.5</v>
      </c>
      <c r="R448">
        <v>8.1</v>
      </c>
      <c r="S448" t="b">
        <v>0</v>
      </c>
      <c r="T448" t="b">
        <v>0</v>
      </c>
      <c r="U448" t="b">
        <v>0</v>
      </c>
      <c r="V448">
        <v>33200</v>
      </c>
      <c r="W448">
        <v>23800</v>
      </c>
      <c r="X448">
        <v>2.44</v>
      </c>
      <c r="Y448">
        <v>23800</v>
      </c>
      <c r="Z448">
        <v>2.44</v>
      </c>
    </row>
    <row r="449" spans="1:26">
      <c r="A449">
        <v>211662215</v>
      </c>
      <c r="B449" t="s">
        <v>9182</v>
      </c>
      <c r="C449" t="s">
        <v>3597</v>
      </c>
      <c r="D449" t="s">
        <v>3614</v>
      </c>
      <c r="E449" t="s">
        <v>4840</v>
      </c>
      <c r="F449" t="s">
        <v>3600</v>
      </c>
      <c r="G449">
        <v>211662215</v>
      </c>
      <c r="I449" t="s">
        <v>3601</v>
      </c>
      <c r="J449" t="s">
        <v>4844</v>
      </c>
      <c r="L449" t="s">
        <v>12514</v>
      </c>
      <c r="P449">
        <v>8.5</v>
      </c>
      <c r="Q449">
        <v>17.5</v>
      </c>
      <c r="R449">
        <v>8.1</v>
      </c>
      <c r="S449" t="b">
        <v>0</v>
      </c>
      <c r="T449" t="b">
        <v>0</v>
      </c>
      <c r="U449" t="b">
        <v>0</v>
      </c>
      <c r="V449">
        <v>33200</v>
      </c>
      <c r="W449">
        <v>23800</v>
      </c>
      <c r="X449">
        <v>2.44</v>
      </c>
      <c r="Y449">
        <v>23800</v>
      </c>
      <c r="Z449">
        <v>2.44</v>
      </c>
    </row>
    <row r="450" spans="1:26">
      <c r="A450">
        <v>211662214</v>
      </c>
      <c r="B450" t="s">
        <v>9182</v>
      </c>
      <c r="C450" t="s">
        <v>3597</v>
      </c>
      <c r="D450" t="s">
        <v>3614</v>
      </c>
      <c r="E450" t="s">
        <v>4841</v>
      </c>
      <c r="F450" t="s">
        <v>3600</v>
      </c>
      <c r="G450">
        <v>211662214</v>
      </c>
      <c r="I450" t="s">
        <v>3601</v>
      </c>
      <c r="J450" t="s">
        <v>4844</v>
      </c>
      <c r="L450" t="s">
        <v>12514</v>
      </c>
      <c r="P450">
        <v>8.5</v>
      </c>
      <c r="Q450">
        <v>17.5</v>
      </c>
      <c r="R450">
        <v>8.1</v>
      </c>
      <c r="S450" t="b">
        <v>0</v>
      </c>
      <c r="T450" t="b">
        <v>0</v>
      </c>
      <c r="U450" t="b">
        <v>0</v>
      </c>
      <c r="V450">
        <v>33200</v>
      </c>
      <c r="W450">
        <v>23800</v>
      </c>
      <c r="X450">
        <v>2.44</v>
      </c>
      <c r="Y450">
        <v>23800</v>
      </c>
      <c r="Z450">
        <v>2.44</v>
      </c>
    </row>
    <row r="451" spans="1:26">
      <c r="A451">
        <v>211662213</v>
      </c>
      <c r="B451" t="s">
        <v>9182</v>
      </c>
      <c r="C451" t="s">
        <v>3597</v>
      </c>
      <c r="D451" t="s">
        <v>3614</v>
      </c>
      <c r="E451" t="s">
        <v>4842</v>
      </c>
      <c r="F451" t="s">
        <v>3600</v>
      </c>
      <c r="G451">
        <v>211662213</v>
      </c>
      <c r="I451" t="s">
        <v>3601</v>
      </c>
      <c r="J451" t="s">
        <v>4844</v>
      </c>
      <c r="L451" t="s">
        <v>12514</v>
      </c>
      <c r="P451">
        <v>8.5</v>
      </c>
      <c r="Q451">
        <v>17.5</v>
      </c>
      <c r="R451">
        <v>8.1</v>
      </c>
      <c r="S451" t="b">
        <v>0</v>
      </c>
      <c r="T451" t="b">
        <v>0</v>
      </c>
      <c r="U451" t="b">
        <v>0</v>
      </c>
      <c r="V451">
        <v>33200</v>
      </c>
      <c r="W451">
        <v>23800</v>
      </c>
      <c r="X451">
        <v>2.44</v>
      </c>
      <c r="Y451">
        <v>23800</v>
      </c>
      <c r="Z451">
        <v>2.44</v>
      </c>
    </row>
    <row r="452" spans="1:26">
      <c r="A452">
        <v>211659391</v>
      </c>
      <c r="B452" t="s">
        <v>9182</v>
      </c>
      <c r="C452" t="s">
        <v>3597</v>
      </c>
      <c r="D452" t="s">
        <v>3614</v>
      </c>
      <c r="E452" t="s">
        <v>3615</v>
      </c>
      <c r="F452" t="s">
        <v>3600</v>
      </c>
      <c r="G452">
        <v>211659391</v>
      </c>
      <c r="I452" t="s">
        <v>3601</v>
      </c>
      <c r="J452" t="s">
        <v>4844</v>
      </c>
      <c r="L452" t="s">
        <v>12514</v>
      </c>
      <c r="P452">
        <v>8.5</v>
      </c>
      <c r="Q452">
        <v>17.5</v>
      </c>
      <c r="R452">
        <v>8.1</v>
      </c>
      <c r="S452" t="b">
        <v>0</v>
      </c>
      <c r="T452" t="b">
        <v>0</v>
      </c>
      <c r="U452" t="b">
        <v>0</v>
      </c>
      <c r="V452">
        <v>33200</v>
      </c>
      <c r="W452">
        <v>23800</v>
      </c>
      <c r="X452">
        <v>2.44</v>
      </c>
      <c r="Y452">
        <v>23800</v>
      </c>
      <c r="Z452">
        <v>2.44</v>
      </c>
    </row>
    <row r="453" spans="1:26">
      <c r="A453">
        <v>210859403</v>
      </c>
      <c r="B453" t="s">
        <v>12477</v>
      </c>
      <c r="C453" t="s">
        <v>3597</v>
      </c>
      <c r="D453" t="s">
        <v>3614</v>
      </c>
      <c r="E453" t="s">
        <v>11496</v>
      </c>
      <c r="F453" t="s">
        <v>3600</v>
      </c>
      <c r="G453">
        <v>210859403</v>
      </c>
      <c r="I453" t="s">
        <v>3601</v>
      </c>
      <c r="J453" t="s">
        <v>4844</v>
      </c>
      <c r="L453" t="s">
        <v>12491</v>
      </c>
      <c r="M453">
        <v>9.25</v>
      </c>
      <c r="N453">
        <v>17.25</v>
      </c>
      <c r="O453">
        <v>10</v>
      </c>
      <c r="P453">
        <v>9</v>
      </c>
      <c r="Q453">
        <v>18</v>
      </c>
      <c r="R453">
        <v>8.1</v>
      </c>
      <c r="S453" t="b">
        <v>0</v>
      </c>
      <c r="T453" t="b">
        <v>0</v>
      </c>
      <c r="U453" t="b">
        <v>0</v>
      </c>
      <c r="V453">
        <v>36000</v>
      </c>
      <c r="W453">
        <v>25000</v>
      </c>
      <c r="X453">
        <v>2.62</v>
      </c>
      <c r="Y453">
        <v>25000</v>
      </c>
      <c r="Z453">
        <v>2.62</v>
      </c>
    </row>
    <row r="454" spans="1:26">
      <c r="A454">
        <v>208614069</v>
      </c>
      <c r="B454" t="s">
        <v>5999</v>
      </c>
      <c r="C454" t="s">
        <v>3597</v>
      </c>
      <c r="D454" t="s">
        <v>3614</v>
      </c>
      <c r="E454" t="s">
        <v>4837</v>
      </c>
      <c r="F454" t="s">
        <v>3600</v>
      </c>
      <c r="G454">
        <v>208614069</v>
      </c>
      <c r="I454" t="s">
        <v>3601</v>
      </c>
      <c r="J454" t="s">
        <v>4844</v>
      </c>
      <c r="L454" t="s">
        <v>12491</v>
      </c>
      <c r="M454">
        <v>9.25</v>
      </c>
      <c r="N454">
        <v>17.25</v>
      </c>
      <c r="O454">
        <v>10</v>
      </c>
      <c r="P454">
        <v>9</v>
      </c>
      <c r="Q454">
        <v>18</v>
      </c>
      <c r="R454">
        <v>8.1</v>
      </c>
      <c r="S454" t="b">
        <v>0</v>
      </c>
      <c r="T454" t="b">
        <v>0</v>
      </c>
      <c r="U454" t="b">
        <v>0</v>
      </c>
      <c r="V454">
        <v>36000</v>
      </c>
      <c r="W454">
        <v>25000</v>
      </c>
      <c r="X454">
        <v>2.62</v>
      </c>
      <c r="Y454">
        <v>25000</v>
      </c>
      <c r="Z454">
        <v>2.62</v>
      </c>
    </row>
    <row r="455" spans="1:26">
      <c r="A455">
        <v>208614058</v>
      </c>
      <c r="B455" t="s">
        <v>5999</v>
      </c>
      <c r="C455" t="s">
        <v>3597</v>
      </c>
      <c r="D455" t="s">
        <v>3614</v>
      </c>
      <c r="E455" t="s">
        <v>4840</v>
      </c>
      <c r="F455" t="s">
        <v>3600</v>
      </c>
      <c r="G455">
        <v>208614058</v>
      </c>
      <c r="I455" t="s">
        <v>3601</v>
      </c>
      <c r="J455" t="s">
        <v>4844</v>
      </c>
      <c r="L455" t="s">
        <v>12491</v>
      </c>
      <c r="M455">
        <v>9.25</v>
      </c>
      <c r="N455">
        <v>17.25</v>
      </c>
      <c r="O455">
        <v>10</v>
      </c>
      <c r="P455">
        <v>9</v>
      </c>
      <c r="Q455">
        <v>18</v>
      </c>
      <c r="R455">
        <v>8.1</v>
      </c>
      <c r="S455" t="b">
        <v>0</v>
      </c>
      <c r="T455" t="b">
        <v>0</v>
      </c>
      <c r="U455" t="b">
        <v>0</v>
      </c>
      <c r="V455">
        <v>36000</v>
      </c>
      <c r="W455">
        <v>25000</v>
      </c>
      <c r="X455">
        <v>2.62</v>
      </c>
      <c r="Y455">
        <v>25000</v>
      </c>
      <c r="Z455">
        <v>2.62</v>
      </c>
    </row>
    <row r="456" spans="1:26">
      <c r="A456">
        <v>208614053</v>
      </c>
      <c r="B456" t="s">
        <v>5999</v>
      </c>
      <c r="C456" t="s">
        <v>3597</v>
      </c>
      <c r="D456" t="s">
        <v>3614</v>
      </c>
      <c r="E456" t="s">
        <v>4841</v>
      </c>
      <c r="F456" t="s">
        <v>3600</v>
      </c>
      <c r="G456">
        <v>208614053</v>
      </c>
      <c r="I456" t="s">
        <v>3601</v>
      </c>
      <c r="J456" t="s">
        <v>4844</v>
      </c>
      <c r="L456" t="s">
        <v>12491</v>
      </c>
      <c r="M456">
        <v>9.25</v>
      </c>
      <c r="N456">
        <v>17.25</v>
      </c>
      <c r="O456">
        <v>10</v>
      </c>
      <c r="P456">
        <v>9</v>
      </c>
      <c r="Q456">
        <v>18</v>
      </c>
      <c r="R456">
        <v>8.1</v>
      </c>
      <c r="S456" t="b">
        <v>0</v>
      </c>
      <c r="T456" t="b">
        <v>0</v>
      </c>
      <c r="U456" t="b">
        <v>0</v>
      </c>
      <c r="V456">
        <v>36000</v>
      </c>
      <c r="W456">
        <v>25000</v>
      </c>
      <c r="X456">
        <v>2.62</v>
      </c>
      <c r="Y456">
        <v>25000</v>
      </c>
      <c r="Z456">
        <v>2.62</v>
      </c>
    </row>
    <row r="457" spans="1:26">
      <c r="A457">
        <v>208614042</v>
      </c>
      <c r="B457" t="s">
        <v>5999</v>
      </c>
      <c r="C457" t="s">
        <v>3597</v>
      </c>
      <c r="D457" t="s">
        <v>3614</v>
      </c>
      <c r="E457" t="s">
        <v>4842</v>
      </c>
      <c r="F457" t="s">
        <v>3600</v>
      </c>
      <c r="G457">
        <v>208614042</v>
      </c>
      <c r="I457" t="s">
        <v>3601</v>
      </c>
      <c r="J457" t="s">
        <v>4844</v>
      </c>
      <c r="L457" t="s">
        <v>12491</v>
      </c>
      <c r="M457">
        <v>9.25</v>
      </c>
      <c r="N457">
        <v>17.25</v>
      </c>
      <c r="O457">
        <v>10</v>
      </c>
      <c r="P457">
        <v>9</v>
      </c>
      <c r="Q457">
        <v>18</v>
      </c>
      <c r="R457">
        <v>8.1</v>
      </c>
      <c r="S457" t="b">
        <v>0</v>
      </c>
      <c r="T457" t="b">
        <v>0</v>
      </c>
      <c r="U457" t="b">
        <v>0</v>
      </c>
      <c r="V457">
        <v>36000</v>
      </c>
      <c r="W457">
        <v>25000</v>
      </c>
      <c r="X457">
        <v>2.62</v>
      </c>
      <c r="Y457">
        <v>25000</v>
      </c>
      <c r="Z457">
        <v>2.62</v>
      </c>
    </row>
    <row r="458" spans="1:26">
      <c r="A458">
        <v>208613217</v>
      </c>
      <c r="B458" t="s">
        <v>5999</v>
      </c>
      <c r="C458" t="s">
        <v>3597</v>
      </c>
      <c r="D458" t="s">
        <v>3614</v>
      </c>
      <c r="E458" t="s">
        <v>3615</v>
      </c>
      <c r="F458" t="s">
        <v>3600</v>
      </c>
      <c r="G458">
        <v>208613217</v>
      </c>
      <c r="I458" t="s">
        <v>3601</v>
      </c>
      <c r="J458" t="s">
        <v>4844</v>
      </c>
      <c r="L458" t="s">
        <v>12491</v>
      </c>
      <c r="M458">
        <v>9.25</v>
      </c>
      <c r="N458">
        <v>17.25</v>
      </c>
      <c r="O458">
        <v>10</v>
      </c>
      <c r="P458">
        <v>9</v>
      </c>
      <c r="Q458">
        <v>18</v>
      </c>
      <c r="R458">
        <v>8.1</v>
      </c>
      <c r="S458" t="b">
        <v>0</v>
      </c>
      <c r="T458" t="b">
        <v>0</v>
      </c>
      <c r="U458" t="b">
        <v>0</v>
      </c>
      <c r="V458">
        <v>36000</v>
      </c>
      <c r="W458">
        <v>25000</v>
      </c>
      <c r="X458">
        <v>2.62</v>
      </c>
      <c r="Y458">
        <v>25000</v>
      </c>
      <c r="Z458">
        <v>2.62</v>
      </c>
    </row>
    <row r="459" spans="1:26">
      <c r="A459">
        <v>211660697</v>
      </c>
      <c r="B459" t="s">
        <v>9182</v>
      </c>
      <c r="C459" t="s">
        <v>3597</v>
      </c>
      <c r="D459" t="s">
        <v>3614</v>
      </c>
      <c r="E459" t="s">
        <v>11496</v>
      </c>
      <c r="F459" t="s">
        <v>3600</v>
      </c>
      <c r="G459">
        <v>211660697</v>
      </c>
      <c r="I459" t="s">
        <v>3601</v>
      </c>
      <c r="J459" t="s">
        <v>4846</v>
      </c>
      <c r="L459" t="s">
        <v>12515</v>
      </c>
      <c r="P459">
        <v>9.5</v>
      </c>
      <c r="Q459">
        <v>17</v>
      </c>
      <c r="R459">
        <v>7.8</v>
      </c>
      <c r="S459" t="b">
        <v>0</v>
      </c>
      <c r="T459" t="b">
        <v>0</v>
      </c>
      <c r="U459" t="b">
        <v>0</v>
      </c>
      <c r="V459">
        <v>21000</v>
      </c>
      <c r="W459">
        <v>14800</v>
      </c>
      <c r="X459">
        <v>2.3199999999999998</v>
      </c>
      <c r="Y459">
        <v>14800</v>
      </c>
      <c r="Z459">
        <v>2.3199999999999998</v>
      </c>
    </row>
    <row r="460" spans="1:26">
      <c r="A460">
        <v>211660696</v>
      </c>
      <c r="B460" t="s">
        <v>9182</v>
      </c>
      <c r="C460" t="s">
        <v>3597</v>
      </c>
      <c r="D460" t="s">
        <v>3614</v>
      </c>
      <c r="E460" t="s">
        <v>4837</v>
      </c>
      <c r="F460" t="s">
        <v>3600</v>
      </c>
      <c r="G460">
        <v>211660696</v>
      </c>
      <c r="I460" t="s">
        <v>3601</v>
      </c>
      <c r="J460" t="s">
        <v>4846</v>
      </c>
      <c r="L460" t="s">
        <v>12515</v>
      </c>
      <c r="P460">
        <v>9.5</v>
      </c>
      <c r="Q460">
        <v>17</v>
      </c>
      <c r="R460">
        <v>7.8</v>
      </c>
      <c r="S460" t="b">
        <v>0</v>
      </c>
      <c r="T460" t="b">
        <v>0</v>
      </c>
      <c r="U460" t="b">
        <v>0</v>
      </c>
      <c r="V460">
        <v>21000</v>
      </c>
      <c r="W460">
        <v>14800</v>
      </c>
      <c r="X460">
        <v>2.3199999999999998</v>
      </c>
      <c r="Y460">
        <v>14800</v>
      </c>
      <c r="Z460">
        <v>2.3199999999999998</v>
      </c>
    </row>
    <row r="461" spans="1:26">
      <c r="A461">
        <v>211660695</v>
      </c>
      <c r="B461" t="s">
        <v>9182</v>
      </c>
      <c r="C461" t="s">
        <v>3597</v>
      </c>
      <c r="D461" t="s">
        <v>3614</v>
      </c>
      <c r="E461" t="s">
        <v>4840</v>
      </c>
      <c r="F461" t="s">
        <v>3600</v>
      </c>
      <c r="G461">
        <v>211660695</v>
      </c>
      <c r="I461" t="s">
        <v>3601</v>
      </c>
      <c r="J461" t="s">
        <v>4846</v>
      </c>
      <c r="L461" t="s">
        <v>12515</v>
      </c>
      <c r="P461">
        <v>9.5</v>
      </c>
      <c r="Q461">
        <v>17</v>
      </c>
      <c r="R461">
        <v>7.8</v>
      </c>
      <c r="S461" t="b">
        <v>0</v>
      </c>
      <c r="T461" t="b">
        <v>0</v>
      </c>
      <c r="U461" t="b">
        <v>0</v>
      </c>
      <c r="V461">
        <v>21000</v>
      </c>
      <c r="W461">
        <v>14800</v>
      </c>
      <c r="X461">
        <v>2.3199999999999998</v>
      </c>
      <c r="Y461">
        <v>14800</v>
      </c>
      <c r="Z461">
        <v>2.3199999999999998</v>
      </c>
    </row>
    <row r="462" spans="1:26">
      <c r="A462">
        <v>211660694</v>
      </c>
      <c r="B462" t="s">
        <v>9182</v>
      </c>
      <c r="C462" t="s">
        <v>3597</v>
      </c>
      <c r="D462" t="s">
        <v>3614</v>
      </c>
      <c r="E462" t="s">
        <v>4841</v>
      </c>
      <c r="F462" t="s">
        <v>3600</v>
      </c>
      <c r="G462">
        <v>211660694</v>
      </c>
      <c r="I462" t="s">
        <v>3601</v>
      </c>
      <c r="J462" t="s">
        <v>4846</v>
      </c>
      <c r="L462" t="s">
        <v>12515</v>
      </c>
      <c r="P462">
        <v>9.5</v>
      </c>
      <c r="Q462">
        <v>17</v>
      </c>
      <c r="R462">
        <v>7.8</v>
      </c>
      <c r="S462" t="b">
        <v>0</v>
      </c>
      <c r="T462" t="b">
        <v>0</v>
      </c>
      <c r="U462" t="b">
        <v>0</v>
      </c>
      <c r="V462">
        <v>21000</v>
      </c>
      <c r="W462">
        <v>14800</v>
      </c>
      <c r="X462">
        <v>2.3199999999999998</v>
      </c>
      <c r="Y462">
        <v>14800</v>
      </c>
      <c r="Z462">
        <v>2.3199999999999998</v>
      </c>
    </row>
    <row r="463" spans="1:26">
      <c r="A463">
        <v>211660693</v>
      </c>
      <c r="B463" t="s">
        <v>9182</v>
      </c>
      <c r="C463" t="s">
        <v>3597</v>
      </c>
      <c r="D463" t="s">
        <v>3614</v>
      </c>
      <c r="E463" t="s">
        <v>4842</v>
      </c>
      <c r="F463" t="s">
        <v>3600</v>
      </c>
      <c r="G463">
        <v>211660693</v>
      </c>
      <c r="I463" t="s">
        <v>3601</v>
      </c>
      <c r="J463" t="s">
        <v>4846</v>
      </c>
      <c r="L463" t="s">
        <v>12515</v>
      </c>
      <c r="P463">
        <v>9.5</v>
      </c>
      <c r="Q463">
        <v>17</v>
      </c>
      <c r="R463">
        <v>7.8</v>
      </c>
      <c r="S463" t="b">
        <v>0</v>
      </c>
      <c r="T463" t="b">
        <v>0</v>
      </c>
      <c r="U463" t="b">
        <v>0</v>
      </c>
      <c r="V463">
        <v>21000</v>
      </c>
      <c r="W463">
        <v>14800</v>
      </c>
      <c r="X463">
        <v>2.3199999999999998</v>
      </c>
      <c r="Y463">
        <v>14800</v>
      </c>
      <c r="Z463">
        <v>2.3199999999999998</v>
      </c>
    </row>
    <row r="464" spans="1:26">
      <c r="A464">
        <v>211659565</v>
      </c>
      <c r="B464" t="s">
        <v>9182</v>
      </c>
      <c r="C464" t="s">
        <v>3597</v>
      </c>
      <c r="D464" t="s">
        <v>3614</v>
      </c>
      <c r="E464" t="s">
        <v>3615</v>
      </c>
      <c r="F464" t="s">
        <v>3600</v>
      </c>
      <c r="G464">
        <v>211659565</v>
      </c>
      <c r="I464" t="s">
        <v>3601</v>
      </c>
      <c r="J464" t="s">
        <v>4846</v>
      </c>
      <c r="L464" t="s">
        <v>12515</v>
      </c>
      <c r="P464">
        <v>9.5</v>
      </c>
      <c r="Q464">
        <v>17</v>
      </c>
      <c r="R464">
        <v>7.8</v>
      </c>
      <c r="S464" t="b">
        <v>0</v>
      </c>
      <c r="T464" t="b">
        <v>0</v>
      </c>
      <c r="U464" t="b">
        <v>0</v>
      </c>
      <c r="V464">
        <v>21000</v>
      </c>
      <c r="W464">
        <v>14800</v>
      </c>
      <c r="X464">
        <v>2.3199999999999998</v>
      </c>
      <c r="Y464">
        <v>14800</v>
      </c>
      <c r="Z464">
        <v>2.3199999999999998</v>
      </c>
    </row>
    <row r="465" spans="1:26">
      <c r="A465">
        <v>211660692</v>
      </c>
      <c r="B465" t="s">
        <v>9182</v>
      </c>
      <c r="C465" t="s">
        <v>3597</v>
      </c>
      <c r="D465" t="s">
        <v>3614</v>
      </c>
      <c r="E465" t="s">
        <v>11496</v>
      </c>
      <c r="F465" t="s">
        <v>3600</v>
      </c>
      <c r="G465">
        <v>211660692</v>
      </c>
      <c r="I465" t="s">
        <v>3601</v>
      </c>
      <c r="J465" t="s">
        <v>4846</v>
      </c>
      <c r="L465" t="s">
        <v>12514</v>
      </c>
      <c r="P465">
        <v>9.5</v>
      </c>
      <c r="Q465">
        <v>17</v>
      </c>
      <c r="R465">
        <v>7.8</v>
      </c>
      <c r="S465" t="b">
        <v>0</v>
      </c>
      <c r="T465" t="b">
        <v>0</v>
      </c>
      <c r="U465" t="b">
        <v>0</v>
      </c>
      <c r="V465">
        <v>21000</v>
      </c>
      <c r="W465">
        <v>14800</v>
      </c>
      <c r="X465">
        <v>2.3199999999999998</v>
      </c>
      <c r="Y465">
        <v>14800</v>
      </c>
      <c r="Z465">
        <v>2.3199999999999998</v>
      </c>
    </row>
    <row r="466" spans="1:26">
      <c r="A466">
        <v>211660691</v>
      </c>
      <c r="B466" t="s">
        <v>9182</v>
      </c>
      <c r="C466" t="s">
        <v>3597</v>
      </c>
      <c r="D466" t="s">
        <v>3614</v>
      </c>
      <c r="E466" t="s">
        <v>4837</v>
      </c>
      <c r="F466" t="s">
        <v>3600</v>
      </c>
      <c r="G466">
        <v>211660691</v>
      </c>
      <c r="I466" t="s">
        <v>3601</v>
      </c>
      <c r="J466" t="s">
        <v>4846</v>
      </c>
      <c r="L466" t="s">
        <v>12514</v>
      </c>
      <c r="P466">
        <v>9.5</v>
      </c>
      <c r="Q466">
        <v>17</v>
      </c>
      <c r="R466">
        <v>7.8</v>
      </c>
      <c r="S466" t="b">
        <v>0</v>
      </c>
      <c r="T466" t="b">
        <v>0</v>
      </c>
      <c r="U466" t="b">
        <v>0</v>
      </c>
      <c r="V466">
        <v>21000</v>
      </c>
      <c r="W466">
        <v>14800</v>
      </c>
      <c r="X466">
        <v>2.3199999999999998</v>
      </c>
      <c r="Y466">
        <v>14800</v>
      </c>
      <c r="Z466">
        <v>2.3199999999999998</v>
      </c>
    </row>
    <row r="467" spans="1:26">
      <c r="A467">
        <v>211660690</v>
      </c>
      <c r="B467" t="s">
        <v>9182</v>
      </c>
      <c r="C467" t="s">
        <v>3597</v>
      </c>
      <c r="D467" t="s">
        <v>3614</v>
      </c>
      <c r="E467" t="s">
        <v>4840</v>
      </c>
      <c r="F467" t="s">
        <v>3600</v>
      </c>
      <c r="G467">
        <v>211660690</v>
      </c>
      <c r="I467" t="s">
        <v>3601</v>
      </c>
      <c r="J467" t="s">
        <v>4846</v>
      </c>
      <c r="L467" t="s">
        <v>12514</v>
      </c>
      <c r="P467">
        <v>9.5</v>
      </c>
      <c r="Q467">
        <v>17</v>
      </c>
      <c r="R467">
        <v>7.8</v>
      </c>
      <c r="S467" t="b">
        <v>0</v>
      </c>
      <c r="T467" t="b">
        <v>0</v>
      </c>
      <c r="U467" t="b">
        <v>0</v>
      </c>
      <c r="V467">
        <v>21000</v>
      </c>
      <c r="W467">
        <v>14800</v>
      </c>
      <c r="X467">
        <v>2.3199999999999998</v>
      </c>
      <c r="Y467">
        <v>14800</v>
      </c>
      <c r="Z467">
        <v>2.3199999999999998</v>
      </c>
    </row>
    <row r="468" spans="1:26">
      <c r="A468">
        <v>211660689</v>
      </c>
      <c r="B468" t="s">
        <v>9182</v>
      </c>
      <c r="C468" t="s">
        <v>3597</v>
      </c>
      <c r="D468" t="s">
        <v>3614</v>
      </c>
      <c r="E468" t="s">
        <v>4841</v>
      </c>
      <c r="F468" t="s">
        <v>3600</v>
      </c>
      <c r="G468">
        <v>211660689</v>
      </c>
      <c r="I468" t="s">
        <v>3601</v>
      </c>
      <c r="J468" t="s">
        <v>4846</v>
      </c>
      <c r="L468" t="s">
        <v>12514</v>
      </c>
      <c r="P468">
        <v>9.5</v>
      </c>
      <c r="Q468">
        <v>17</v>
      </c>
      <c r="R468">
        <v>7.8</v>
      </c>
      <c r="S468" t="b">
        <v>0</v>
      </c>
      <c r="T468" t="b">
        <v>0</v>
      </c>
      <c r="U468" t="b">
        <v>0</v>
      </c>
      <c r="V468">
        <v>21000</v>
      </c>
      <c r="W468">
        <v>14800</v>
      </c>
      <c r="X468">
        <v>2.3199999999999998</v>
      </c>
      <c r="Y468">
        <v>14800</v>
      </c>
      <c r="Z468">
        <v>2.3199999999999998</v>
      </c>
    </row>
    <row r="469" spans="1:26">
      <c r="A469">
        <v>211660688</v>
      </c>
      <c r="B469" t="s">
        <v>9182</v>
      </c>
      <c r="C469" t="s">
        <v>3597</v>
      </c>
      <c r="D469" t="s">
        <v>3614</v>
      </c>
      <c r="E469" t="s">
        <v>4842</v>
      </c>
      <c r="F469" t="s">
        <v>3600</v>
      </c>
      <c r="G469">
        <v>211660688</v>
      </c>
      <c r="I469" t="s">
        <v>3601</v>
      </c>
      <c r="J469" t="s">
        <v>4846</v>
      </c>
      <c r="L469" t="s">
        <v>12514</v>
      </c>
      <c r="P469">
        <v>9.5</v>
      </c>
      <c r="Q469">
        <v>17</v>
      </c>
      <c r="R469">
        <v>7.8</v>
      </c>
      <c r="S469" t="b">
        <v>0</v>
      </c>
      <c r="T469" t="b">
        <v>0</v>
      </c>
      <c r="U469" t="b">
        <v>0</v>
      </c>
      <c r="V469">
        <v>21000</v>
      </c>
      <c r="W469">
        <v>14800</v>
      </c>
      <c r="X469">
        <v>2.3199999999999998</v>
      </c>
      <c r="Y469">
        <v>14800</v>
      </c>
      <c r="Z469">
        <v>2.3199999999999998</v>
      </c>
    </row>
    <row r="470" spans="1:26">
      <c r="A470">
        <v>211659564</v>
      </c>
      <c r="B470" t="s">
        <v>9182</v>
      </c>
      <c r="C470" t="s">
        <v>3597</v>
      </c>
      <c r="D470" t="s">
        <v>3614</v>
      </c>
      <c r="E470" t="s">
        <v>3615</v>
      </c>
      <c r="F470" t="s">
        <v>3600</v>
      </c>
      <c r="G470">
        <v>211659564</v>
      </c>
      <c r="I470" t="s">
        <v>3601</v>
      </c>
      <c r="J470" t="s">
        <v>4846</v>
      </c>
      <c r="L470" t="s">
        <v>12514</v>
      </c>
      <c r="P470">
        <v>9.5</v>
      </c>
      <c r="Q470">
        <v>17</v>
      </c>
      <c r="R470">
        <v>7.8</v>
      </c>
      <c r="S470" t="b">
        <v>0</v>
      </c>
      <c r="T470" t="b">
        <v>0</v>
      </c>
      <c r="U470" t="b">
        <v>0</v>
      </c>
      <c r="V470">
        <v>21000</v>
      </c>
      <c r="W470">
        <v>14800</v>
      </c>
      <c r="X470">
        <v>2.3199999999999998</v>
      </c>
      <c r="Y470">
        <v>14800</v>
      </c>
      <c r="Z470">
        <v>2.3199999999999998</v>
      </c>
    </row>
    <row r="471" spans="1:26">
      <c r="A471">
        <v>211386677</v>
      </c>
      <c r="B471" t="s">
        <v>9182</v>
      </c>
      <c r="C471" t="s">
        <v>3597</v>
      </c>
      <c r="D471" t="s">
        <v>3614</v>
      </c>
      <c r="E471" t="s">
        <v>11496</v>
      </c>
      <c r="F471" t="s">
        <v>3600</v>
      </c>
      <c r="G471">
        <v>211386677</v>
      </c>
      <c r="I471" t="s">
        <v>3601</v>
      </c>
      <c r="J471" t="s">
        <v>3616</v>
      </c>
      <c r="L471" t="s">
        <v>12513</v>
      </c>
      <c r="P471">
        <v>9.5</v>
      </c>
      <c r="Q471">
        <v>17.5</v>
      </c>
      <c r="R471">
        <v>8.5</v>
      </c>
      <c r="S471" t="b">
        <v>0</v>
      </c>
      <c r="T471" t="b">
        <v>0</v>
      </c>
      <c r="U471" t="b">
        <v>0</v>
      </c>
      <c r="V471">
        <v>33800</v>
      </c>
      <c r="W471">
        <v>25200</v>
      </c>
      <c r="X471">
        <v>2.6</v>
      </c>
      <c r="Y471">
        <v>25200</v>
      </c>
      <c r="Z471">
        <v>2.6</v>
      </c>
    </row>
    <row r="472" spans="1:26">
      <c r="A472">
        <v>211386674</v>
      </c>
      <c r="B472" t="s">
        <v>9182</v>
      </c>
      <c r="C472" t="s">
        <v>3597</v>
      </c>
      <c r="D472" t="s">
        <v>3614</v>
      </c>
      <c r="E472" t="s">
        <v>4837</v>
      </c>
      <c r="F472" t="s">
        <v>3600</v>
      </c>
      <c r="G472">
        <v>211386674</v>
      </c>
      <c r="I472" t="s">
        <v>3601</v>
      </c>
      <c r="J472" t="s">
        <v>3616</v>
      </c>
      <c r="L472" t="s">
        <v>12513</v>
      </c>
      <c r="P472">
        <v>9.5</v>
      </c>
      <c r="Q472">
        <v>17.5</v>
      </c>
      <c r="R472">
        <v>8.5</v>
      </c>
      <c r="S472" t="b">
        <v>0</v>
      </c>
      <c r="T472" t="b">
        <v>0</v>
      </c>
      <c r="U472" t="b">
        <v>0</v>
      </c>
      <c r="V472">
        <v>33800</v>
      </c>
      <c r="W472">
        <v>25200</v>
      </c>
      <c r="X472">
        <v>2.6</v>
      </c>
      <c r="Y472">
        <v>25200</v>
      </c>
      <c r="Z472">
        <v>2.6</v>
      </c>
    </row>
    <row r="473" spans="1:26">
      <c r="A473">
        <v>211386672</v>
      </c>
      <c r="B473" t="s">
        <v>9182</v>
      </c>
      <c r="C473" t="s">
        <v>3597</v>
      </c>
      <c r="D473" t="s">
        <v>3614</v>
      </c>
      <c r="E473" t="s">
        <v>4840</v>
      </c>
      <c r="F473" t="s">
        <v>3600</v>
      </c>
      <c r="G473">
        <v>211386672</v>
      </c>
      <c r="I473" t="s">
        <v>3601</v>
      </c>
      <c r="J473" t="s">
        <v>3616</v>
      </c>
      <c r="L473" t="s">
        <v>12513</v>
      </c>
      <c r="P473">
        <v>9.5</v>
      </c>
      <c r="Q473">
        <v>17.5</v>
      </c>
      <c r="R473">
        <v>8.5</v>
      </c>
      <c r="S473" t="b">
        <v>0</v>
      </c>
      <c r="T473" t="b">
        <v>0</v>
      </c>
      <c r="U473" t="b">
        <v>0</v>
      </c>
      <c r="V473">
        <v>33800</v>
      </c>
      <c r="W473">
        <v>25200</v>
      </c>
      <c r="X473">
        <v>2.6</v>
      </c>
      <c r="Y473">
        <v>25200</v>
      </c>
      <c r="Z473">
        <v>2.6</v>
      </c>
    </row>
    <row r="474" spans="1:26">
      <c r="A474">
        <v>211386669</v>
      </c>
      <c r="B474" t="s">
        <v>9182</v>
      </c>
      <c r="C474" t="s">
        <v>3597</v>
      </c>
      <c r="D474" t="s">
        <v>3614</v>
      </c>
      <c r="E474" t="s">
        <v>4841</v>
      </c>
      <c r="F474" t="s">
        <v>3600</v>
      </c>
      <c r="G474">
        <v>211386669</v>
      </c>
      <c r="I474" t="s">
        <v>3601</v>
      </c>
      <c r="J474" t="s">
        <v>3616</v>
      </c>
      <c r="L474" t="s">
        <v>12513</v>
      </c>
      <c r="P474">
        <v>9.5</v>
      </c>
      <c r="Q474">
        <v>17.5</v>
      </c>
      <c r="R474">
        <v>8.5</v>
      </c>
      <c r="S474" t="b">
        <v>0</v>
      </c>
      <c r="T474" t="b">
        <v>0</v>
      </c>
      <c r="U474" t="b">
        <v>0</v>
      </c>
      <c r="V474">
        <v>33800</v>
      </c>
      <c r="W474">
        <v>25200</v>
      </c>
      <c r="X474">
        <v>2.6</v>
      </c>
      <c r="Y474">
        <v>25200</v>
      </c>
      <c r="Z474">
        <v>2.6</v>
      </c>
    </row>
    <row r="475" spans="1:26">
      <c r="A475">
        <v>211386666</v>
      </c>
      <c r="B475" t="s">
        <v>9182</v>
      </c>
      <c r="C475" t="s">
        <v>3597</v>
      </c>
      <c r="D475" t="s">
        <v>3614</v>
      </c>
      <c r="E475" t="s">
        <v>4842</v>
      </c>
      <c r="F475" t="s">
        <v>3600</v>
      </c>
      <c r="G475">
        <v>211386666</v>
      </c>
      <c r="I475" t="s">
        <v>3601</v>
      </c>
      <c r="J475" t="s">
        <v>3616</v>
      </c>
      <c r="L475" t="s">
        <v>12513</v>
      </c>
      <c r="P475">
        <v>9.5</v>
      </c>
      <c r="Q475">
        <v>17.5</v>
      </c>
      <c r="R475">
        <v>8.5</v>
      </c>
      <c r="S475" t="b">
        <v>0</v>
      </c>
      <c r="T475" t="b">
        <v>0</v>
      </c>
      <c r="U475" t="b">
        <v>0</v>
      </c>
      <c r="V475">
        <v>33800</v>
      </c>
      <c r="W475">
        <v>25200</v>
      </c>
      <c r="X475">
        <v>2.6</v>
      </c>
      <c r="Y475">
        <v>25200</v>
      </c>
      <c r="Z475">
        <v>2.6</v>
      </c>
    </row>
    <row r="476" spans="1:26">
      <c r="A476">
        <v>211380224</v>
      </c>
      <c r="B476" t="s">
        <v>9223</v>
      </c>
      <c r="C476" t="s">
        <v>3597</v>
      </c>
      <c r="D476" t="s">
        <v>3614</v>
      </c>
      <c r="E476" t="s">
        <v>3615</v>
      </c>
      <c r="F476" t="s">
        <v>3600</v>
      </c>
      <c r="G476">
        <v>211380224</v>
      </c>
      <c r="I476" t="s">
        <v>3601</v>
      </c>
      <c r="J476" t="s">
        <v>3616</v>
      </c>
      <c r="L476" t="s">
        <v>12513</v>
      </c>
      <c r="P476">
        <v>9.5</v>
      </c>
      <c r="Q476">
        <v>17.5</v>
      </c>
      <c r="R476">
        <v>8.5</v>
      </c>
      <c r="S476" t="b">
        <v>0</v>
      </c>
      <c r="T476" t="b">
        <v>0</v>
      </c>
      <c r="U476" t="b">
        <v>0</v>
      </c>
      <c r="V476">
        <v>33800</v>
      </c>
      <c r="W476">
        <v>25200</v>
      </c>
      <c r="X476">
        <v>2.6</v>
      </c>
      <c r="Y476">
        <v>25200</v>
      </c>
      <c r="Z476">
        <v>2.6</v>
      </c>
    </row>
    <row r="477" spans="1:26">
      <c r="A477">
        <v>211386650</v>
      </c>
      <c r="B477" t="s">
        <v>9182</v>
      </c>
      <c r="C477" t="s">
        <v>3597</v>
      </c>
      <c r="D477" t="s">
        <v>3614</v>
      </c>
      <c r="E477" t="s">
        <v>11496</v>
      </c>
      <c r="F477" t="s">
        <v>3600</v>
      </c>
      <c r="G477">
        <v>211386650</v>
      </c>
      <c r="I477" t="s">
        <v>3601</v>
      </c>
      <c r="J477" t="s">
        <v>3616</v>
      </c>
      <c r="L477" t="s">
        <v>12512</v>
      </c>
      <c r="P477">
        <v>9.5</v>
      </c>
      <c r="Q477">
        <v>17.5</v>
      </c>
      <c r="R477">
        <v>8.5</v>
      </c>
      <c r="S477" t="b">
        <v>0</v>
      </c>
      <c r="T477" t="b">
        <v>0</v>
      </c>
      <c r="U477" t="b">
        <v>0</v>
      </c>
      <c r="V477">
        <v>34000</v>
      </c>
      <c r="W477">
        <v>25400</v>
      </c>
      <c r="X477">
        <v>2.6</v>
      </c>
      <c r="Y477">
        <v>25400</v>
      </c>
      <c r="Z477">
        <v>2.6</v>
      </c>
    </row>
    <row r="478" spans="1:26">
      <c r="A478">
        <v>211386648</v>
      </c>
      <c r="B478" t="s">
        <v>9182</v>
      </c>
      <c r="C478" t="s">
        <v>3597</v>
      </c>
      <c r="D478" t="s">
        <v>3614</v>
      </c>
      <c r="E478" t="s">
        <v>4837</v>
      </c>
      <c r="F478" t="s">
        <v>3600</v>
      </c>
      <c r="G478">
        <v>211386648</v>
      </c>
      <c r="I478" t="s">
        <v>3601</v>
      </c>
      <c r="J478" t="s">
        <v>3616</v>
      </c>
      <c r="L478" t="s">
        <v>12512</v>
      </c>
      <c r="P478">
        <v>9.5</v>
      </c>
      <c r="Q478">
        <v>17.5</v>
      </c>
      <c r="R478">
        <v>8.5</v>
      </c>
      <c r="S478" t="b">
        <v>0</v>
      </c>
      <c r="T478" t="b">
        <v>0</v>
      </c>
      <c r="U478" t="b">
        <v>0</v>
      </c>
      <c r="V478">
        <v>34000</v>
      </c>
      <c r="W478">
        <v>25400</v>
      </c>
      <c r="X478">
        <v>2.6</v>
      </c>
      <c r="Y478">
        <v>25400</v>
      </c>
      <c r="Z478">
        <v>2.6</v>
      </c>
    </row>
    <row r="479" spans="1:26">
      <c r="A479">
        <v>211386645</v>
      </c>
      <c r="B479" t="s">
        <v>9182</v>
      </c>
      <c r="C479" t="s">
        <v>3597</v>
      </c>
      <c r="D479" t="s">
        <v>3614</v>
      </c>
      <c r="E479" t="s">
        <v>4840</v>
      </c>
      <c r="F479" t="s">
        <v>3600</v>
      </c>
      <c r="G479">
        <v>211386645</v>
      </c>
      <c r="I479" t="s">
        <v>3601</v>
      </c>
      <c r="J479" t="s">
        <v>3616</v>
      </c>
      <c r="L479" t="s">
        <v>12512</v>
      </c>
      <c r="P479">
        <v>9.5</v>
      </c>
      <c r="Q479">
        <v>17.5</v>
      </c>
      <c r="R479">
        <v>8.5</v>
      </c>
      <c r="S479" t="b">
        <v>0</v>
      </c>
      <c r="T479" t="b">
        <v>0</v>
      </c>
      <c r="U479" t="b">
        <v>0</v>
      </c>
      <c r="V479">
        <v>34000</v>
      </c>
      <c r="W479">
        <v>25400</v>
      </c>
      <c r="X479">
        <v>2.6</v>
      </c>
      <c r="Y479">
        <v>25400</v>
      </c>
      <c r="Z479">
        <v>2.6</v>
      </c>
    </row>
    <row r="480" spans="1:26">
      <c r="A480">
        <v>211386643</v>
      </c>
      <c r="B480" t="s">
        <v>9182</v>
      </c>
      <c r="C480" t="s">
        <v>3597</v>
      </c>
      <c r="D480" t="s">
        <v>3614</v>
      </c>
      <c r="E480" t="s">
        <v>4841</v>
      </c>
      <c r="F480" t="s">
        <v>3600</v>
      </c>
      <c r="G480">
        <v>211386643</v>
      </c>
      <c r="I480" t="s">
        <v>3601</v>
      </c>
      <c r="J480" t="s">
        <v>3616</v>
      </c>
      <c r="L480" t="s">
        <v>12512</v>
      </c>
      <c r="P480">
        <v>9.5</v>
      </c>
      <c r="Q480">
        <v>17.5</v>
      </c>
      <c r="R480">
        <v>8.5</v>
      </c>
      <c r="S480" t="b">
        <v>0</v>
      </c>
      <c r="T480" t="b">
        <v>0</v>
      </c>
      <c r="U480" t="b">
        <v>0</v>
      </c>
      <c r="V480">
        <v>34000</v>
      </c>
      <c r="W480">
        <v>25400</v>
      </c>
      <c r="X480">
        <v>2.6</v>
      </c>
      <c r="Y480">
        <v>25400</v>
      </c>
      <c r="Z480">
        <v>2.6</v>
      </c>
    </row>
    <row r="481" spans="1:26">
      <c r="A481">
        <v>211386641</v>
      </c>
      <c r="B481" t="s">
        <v>9182</v>
      </c>
      <c r="C481" t="s">
        <v>3597</v>
      </c>
      <c r="D481" t="s">
        <v>3614</v>
      </c>
      <c r="E481" t="s">
        <v>4842</v>
      </c>
      <c r="F481" t="s">
        <v>3600</v>
      </c>
      <c r="G481">
        <v>211386641</v>
      </c>
      <c r="I481" t="s">
        <v>3601</v>
      </c>
      <c r="J481" t="s">
        <v>3616</v>
      </c>
      <c r="L481" t="s">
        <v>12512</v>
      </c>
      <c r="P481">
        <v>9.5</v>
      </c>
      <c r="Q481">
        <v>17.5</v>
      </c>
      <c r="R481">
        <v>8.5</v>
      </c>
      <c r="S481" t="b">
        <v>0</v>
      </c>
      <c r="T481" t="b">
        <v>0</v>
      </c>
      <c r="U481" t="b">
        <v>0</v>
      </c>
      <c r="V481">
        <v>34000</v>
      </c>
      <c r="W481">
        <v>25400</v>
      </c>
      <c r="X481">
        <v>2.6</v>
      </c>
      <c r="Y481">
        <v>25400</v>
      </c>
      <c r="Z481">
        <v>2.6</v>
      </c>
    </row>
    <row r="482" spans="1:26">
      <c r="A482">
        <v>211380219</v>
      </c>
      <c r="B482" t="s">
        <v>9223</v>
      </c>
      <c r="C482" t="s">
        <v>3597</v>
      </c>
      <c r="D482" t="s">
        <v>3614</v>
      </c>
      <c r="E482" t="s">
        <v>3615</v>
      </c>
      <c r="F482" t="s">
        <v>3600</v>
      </c>
      <c r="G482">
        <v>211380219</v>
      </c>
      <c r="I482" t="s">
        <v>3601</v>
      </c>
      <c r="J482" t="s">
        <v>3616</v>
      </c>
      <c r="L482" t="s">
        <v>12512</v>
      </c>
      <c r="P482">
        <v>9.5</v>
      </c>
      <c r="Q482">
        <v>17.5</v>
      </c>
      <c r="R482">
        <v>8.5</v>
      </c>
      <c r="S482" t="b">
        <v>0</v>
      </c>
      <c r="T482" t="b">
        <v>0</v>
      </c>
      <c r="U482" t="b">
        <v>0</v>
      </c>
      <c r="V482">
        <v>34000</v>
      </c>
      <c r="W482">
        <v>25400</v>
      </c>
      <c r="X482">
        <v>2.6</v>
      </c>
      <c r="Y482">
        <v>25400</v>
      </c>
      <c r="Z482">
        <v>2.6</v>
      </c>
    </row>
    <row r="483" spans="1:26">
      <c r="A483">
        <v>211386638</v>
      </c>
      <c r="B483" t="s">
        <v>9182</v>
      </c>
      <c r="C483" t="s">
        <v>3597</v>
      </c>
      <c r="D483" t="s">
        <v>3614</v>
      </c>
      <c r="E483" t="s">
        <v>11496</v>
      </c>
      <c r="F483" t="s">
        <v>3600</v>
      </c>
      <c r="G483">
        <v>211386638</v>
      </c>
      <c r="I483" t="s">
        <v>3601</v>
      </c>
      <c r="J483" t="s">
        <v>3616</v>
      </c>
      <c r="L483" t="s">
        <v>12511</v>
      </c>
      <c r="P483">
        <v>9.5</v>
      </c>
      <c r="Q483">
        <v>17.5</v>
      </c>
      <c r="R483">
        <v>8.5</v>
      </c>
      <c r="S483" t="b">
        <v>0</v>
      </c>
      <c r="T483" t="b">
        <v>0</v>
      </c>
      <c r="U483" t="b">
        <v>0</v>
      </c>
      <c r="V483">
        <v>34000</v>
      </c>
      <c r="W483">
        <v>25400</v>
      </c>
      <c r="X483">
        <v>2.6</v>
      </c>
      <c r="Y483">
        <v>25400</v>
      </c>
      <c r="Z483">
        <v>2.6</v>
      </c>
    </row>
    <row r="484" spans="1:26">
      <c r="A484">
        <v>211386635</v>
      </c>
      <c r="B484" t="s">
        <v>9182</v>
      </c>
      <c r="C484" t="s">
        <v>3597</v>
      </c>
      <c r="D484" t="s">
        <v>3614</v>
      </c>
      <c r="E484" t="s">
        <v>4837</v>
      </c>
      <c r="F484" t="s">
        <v>3600</v>
      </c>
      <c r="G484">
        <v>211386635</v>
      </c>
      <c r="I484" t="s">
        <v>3601</v>
      </c>
      <c r="J484" t="s">
        <v>3616</v>
      </c>
      <c r="L484" t="s">
        <v>12511</v>
      </c>
      <c r="P484">
        <v>9.5</v>
      </c>
      <c r="Q484">
        <v>17.5</v>
      </c>
      <c r="R484">
        <v>8.5</v>
      </c>
      <c r="S484" t="b">
        <v>0</v>
      </c>
      <c r="T484" t="b">
        <v>0</v>
      </c>
      <c r="U484" t="b">
        <v>0</v>
      </c>
      <c r="V484">
        <v>34000</v>
      </c>
      <c r="W484">
        <v>25400</v>
      </c>
      <c r="X484">
        <v>2.6</v>
      </c>
      <c r="Y484">
        <v>25400</v>
      </c>
      <c r="Z484">
        <v>2.6</v>
      </c>
    </row>
    <row r="485" spans="1:26">
      <c r="A485">
        <v>211386632</v>
      </c>
      <c r="B485" t="s">
        <v>9182</v>
      </c>
      <c r="C485" t="s">
        <v>3597</v>
      </c>
      <c r="D485" t="s">
        <v>3614</v>
      </c>
      <c r="E485" t="s">
        <v>4840</v>
      </c>
      <c r="F485" t="s">
        <v>3600</v>
      </c>
      <c r="G485">
        <v>211386632</v>
      </c>
      <c r="I485" t="s">
        <v>3601</v>
      </c>
      <c r="J485" t="s">
        <v>3616</v>
      </c>
      <c r="L485" t="s">
        <v>12511</v>
      </c>
      <c r="P485">
        <v>9.5</v>
      </c>
      <c r="Q485">
        <v>17.5</v>
      </c>
      <c r="R485">
        <v>8.5</v>
      </c>
      <c r="S485" t="b">
        <v>0</v>
      </c>
      <c r="T485" t="b">
        <v>0</v>
      </c>
      <c r="U485" t="b">
        <v>0</v>
      </c>
      <c r="V485">
        <v>34000</v>
      </c>
      <c r="W485">
        <v>25400</v>
      </c>
      <c r="X485">
        <v>2.6</v>
      </c>
      <c r="Y485">
        <v>25400</v>
      </c>
      <c r="Z485">
        <v>2.6</v>
      </c>
    </row>
    <row r="486" spans="1:26">
      <c r="A486">
        <v>211386629</v>
      </c>
      <c r="B486" t="s">
        <v>9182</v>
      </c>
      <c r="C486" t="s">
        <v>3597</v>
      </c>
      <c r="D486" t="s">
        <v>3614</v>
      </c>
      <c r="E486" t="s">
        <v>4841</v>
      </c>
      <c r="F486" t="s">
        <v>3600</v>
      </c>
      <c r="G486">
        <v>211386629</v>
      </c>
      <c r="I486" t="s">
        <v>3601</v>
      </c>
      <c r="J486" t="s">
        <v>3616</v>
      </c>
      <c r="L486" t="s">
        <v>12511</v>
      </c>
      <c r="P486">
        <v>9.5</v>
      </c>
      <c r="Q486">
        <v>17.5</v>
      </c>
      <c r="R486">
        <v>8.5</v>
      </c>
      <c r="S486" t="b">
        <v>0</v>
      </c>
      <c r="T486" t="b">
        <v>0</v>
      </c>
      <c r="U486" t="b">
        <v>0</v>
      </c>
      <c r="V486">
        <v>34000</v>
      </c>
      <c r="W486">
        <v>25400</v>
      </c>
      <c r="X486">
        <v>2.6</v>
      </c>
      <c r="Y486">
        <v>25400</v>
      </c>
      <c r="Z486">
        <v>2.6</v>
      </c>
    </row>
    <row r="487" spans="1:26">
      <c r="A487">
        <v>211386627</v>
      </c>
      <c r="B487" t="s">
        <v>9182</v>
      </c>
      <c r="C487" t="s">
        <v>3597</v>
      </c>
      <c r="D487" t="s">
        <v>3614</v>
      </c>
      <c r="E487" t="s">
        <v>4842</v>
      </c>
      <c r="F487" t="s">
        <v>3600</v>
      </c>
      <c r="G487">
        <v>211386627</v>
      </c>
      <c r="I487" t="s">
        <v>3601</v>
      </c>
      <c r="J487" t="s">
        <v>3616</v>
      </c>
      <c r="L487" t="s">
        <v>12511</v>
      </c>
      <c r="P487">
        <v>9.5</v>
      </c>
      <c r="Q487">
        <v>17.5</v>
      </c>
      <c r="R487">
        <v>8.5</v>
      </c>
      <c r="S487" t="b">
        <v>0</v>
      </c>
      <c r="T487" t="b">
        <v>0</v>
      </c>
      <c r="U487" t="b">
        <v>0</v>
      </c>
      <c r="V487">
        <v>34000</v>
      </c>
      <c r="W487">
        <v>25400</v>
      </c>
      <c r="X487">
        <v>2.6</v>
      </c>
      <c r="Y487">
        <v>25400</v>
      </c>
      <c r="Z487">
        <v>2.6</v>
      </c>
    </row>
    <row r="488" spans="1:26">
      <c r="A488">
        <v>211380216</v>
      </c>
      <c r="B488" t="s">
        <v>9223</v>
      </c>
      <c r="C488" t="s">
        <v>3597</v>
      </c>
      <c r="D488" t="s">
        <v>3614</v>
      </c>
      <c r="E488" t="s">
        <v>3615</v>
      </c>
      <c r="F488" t="s">
        <v>3600</v>
      </c>
      <c r="G488">
        <v>211380216</v>
      </c>
      <c r="I488" t="s">
        <v>3601</v>
      </c>
      <c r="J488" t="s">
        <v>3616</v>
      </c>
      <c r="L488" t="s">
        <v>12511</v>
      </c>
      <c r="P488">
        <v>9.5</v>
      </c>
      <c r="Q488">
        <v>17.5</v>
      </c>
      <c r="R488">
        <v>8.5</v>
      </c>
      <c r="S488" t="b">
        <v>0</v>
      </c>
      <c r="T488" t="b">
        <v>0</v>
      </c>
      <c r="U488" t="b">
        <v>0</v>
      </c>
      <c r="V488">
        <v>34000</v>
      </c>
      <c r="W488">
        <v>25400</v>
      </c>
      <c r="X488">
        <v>2.6</v>
      </c>
      <c r="Y488">
        <v>25400</v>
      </c>
      <c r="Z488">
        <v>2.6</v>
      </c>
    </row>
    <row r="489" spans="1:26">
      <c r="A489">
        <v>211386625</v>
      </c>
      <c r="B489" t="s">
        <v>9182</v>
      </c>
      <c r="C489" t="s">
        <v>3597</v>
      </c>
      <c r="D489" t="s">
        <v>3614</v>
      </c>
      <c r="E489" t="s">
        <v>11496</v>
      </c>
      <c r="F489" t="s">
        <v>3600</v>
      </c>
      <c r="G489">
        <v>211386625</v>
      </c>
      <c r="I489" t="s">
        <v>3601</v>
      </c>
      <c r="J489" t="s">
        <v>3616</v>
      </c>
      <c r="L489" t="s">
        <v>12510</v>
      </c>
      <c r="P489">
        <v>9.5</v>
      </c>
      <c r="Q489">
        <v>17.5</v>
      </c>
      <c r="R489">
        <v>8.5</v>
      </c>
      <c r="S489" t="b">
        <v>0</v>
      </c>
      <c r="T489" t="b">
        <v>0</v>
      </c>
      <c r="U489" t="b">
        <v>0</v>
      </c>
      <c r="V489">
        <v>34000</v>
      </c>
      <c r="W489">
        <v>25400</v>
      </c>
      <c r="X489">
        <v>2.6</v>
      </c>
      <c r="Y489">
        <v>25400</v>
      </c>
      <c r="Z489">
        <v>2.6</v>
      </c>
    </row>
    <row r="490" spans="1:26">
      <c r="A490">
        <v>211386623</v>
      </c>
      <c r="B490" t="s">
        <v>9182</v>
      </c>
      <c r="C490" t="s">
        <v>3597</v>
      </c>
      <c r="D490" t="s">
        <v>3614</v>
      </c>
      <c r="E490" t="s">
        <v>4837</v>
      </c>
      <c r="F490" t="s">
        <v>3600</v>
      </c>
      <c r="G490">
        <v>211386623</v>
      </c>
      <c r="I490" t="s">
        <v>3601</v>
      </c>
      <c r="J490" t="s">
        <v>3616</v>
      </c>
      <c r="L490" t="s">
        <v>12510</v>
      </c>
      <c r="P490">
        <v>9.5</v>
      </c>
      <c r="Q490">
        <v>17.5</v>
      </c>
      <c r="R490">
        <v>8.5</v>
      </c>
      <c r="S490" t="b">
        <v>0</v>
      </c>
      <c r="T490" t="b">
        <v>0</v>
      </c>
      <c r="U490" t="b">
        <v>0</v>
      </c>
      <c r="V490">
        <v>34000</v>
      </c>
      <c r="W490">
        <v>25400</v>
      </c>
      <c r="X490">
        <v>2.6</v>
      </c>
      <c r="Y490">
        <v>25400</v>
      </c>
      <c r="Z490">
        <v>2.6</v>
      </c>
    </row>
    <row r="491" spans="1:26">
      <c r="A491">
        <v>211386621</v>
      </c>
      <c r="B491" t="s">
        <v>9182</v>
      </c>
      <c r="C491" t="s">
        <v>3597</v>
      </c>
      <c r="D491" t="s">
        <v>3614</v>
      </c>
      <c r="E491" t="s">
        <v>4840</v>
      </c>
      <c r="F491" t="s">
        <v>3600</v>
      </c>
      <c r="G491">
        <v>211386621</v>
      </c>
      <c r="I491" t="s">
        <v>3601</v>
      </c>
      <c r="J491" t="s">
        <v>3616</v>
      </c>
      <c r="L491" t="s">
        <v>12510</v>
      </c>
      <c r="P491">
        <v>9.5</v>
      </c>
      <c r="Q491">
        <v>17.5</v>
      </c>
      <c r="R491">
        <v>8.5</v>
      </c>
      <c r="S491" t="b">
        <v>0</v>
      </c>
      <c r="T491" t="b">
        <v>0</v>
      </c>
      <c r="U491" t="b">
        <v>0</v>
      </c>
      <c r="V491">
        <v>34000</v>
      </c>
      <c r="W491">
        <v>25400</v>
      </c>
      <c r="X491">
        <v>2.6</v>
      </c>
      <c r="Y491">
        <v>25400</v>
      </c>
      <c r="Z491">
        <v>2.6</v>
      </c>
    </row>
    <row r="492" spans="1:26">
      <c r="A492">
        <v>211386618</v>
      </c>
      <c r="B492" t="s">
        <v>9182</v>
      </c>
      <c r="C492" t="s">
        <v>3597</v>
      </c>
      <c r="D492" t="s">
        <v>3614</v>
      </c>
      <c r="E492" t="s">
        <v>4841</v>
      </c>
      <c r="F492" t="s">
        <v>3600</v>
      </c>
      <c r="G492">
        <v>211386618</v>
      </c>
      <c r="I492" t="s">
        <v>3601</v>
      </c>
      <c r="J492" t="s">
        <v>3616</v>
      </c>
      <c r="L492" t="s">
        <v>12510</v>
      </c>
      <c r="P492">
        <v>9.5</v>
      </c>
      <c r="Q492">
        <v>17.5</v>
      </c>
      <c r="R492">
        <v>8.5</v>
      </c>
      <c r="S492" t="b">
        <v>0</v>
      </c>
      <c r="T492" t="b">
        <v>0</v>
      </c>
      <c r="U492" t="b">
        <v>0</v>
      </c>
      <c r="V492">
        <v>34000</v>
      </c>
      <c r="W492">
        <v>25400</v>
      </c>
      <c r="X492">
        <v>2.6</v>
      </c>
      <c r="Y492">
        <v>25400</v>
      </c>
      <c r="Z492">
        <v>2.6</v>
      </c>
    </row>
    <row r="493" spans="1:26">
      <c r="A493">
        <v>211386615</v>
      </c>
      <c r="B493" t="s">
        <v>9182</v>
      </c>
      <c r="C493" t="s">
        <v>3597</v>
      </c>
      <c r="D493" t="s">
        <v>3614</v>
      </c>
      <c r="E493" t="s">
        <v>4842</v>
      </c>
      <c r="F493" t="s">
        <v>3600</v>
      </c>
      <c r="G493">
        <v>211386615</v>
      </c>
      <c r="I493" t="s">
        <v>3601</v>
      </c>
      <c r="J493" t="s">
        <v>3616</v>
      </c>
      <c r="L493" t="s">
        <v>12510</v>
      </c>
      <c r="P493">
        <v>9.5</v>
      </c>
      <c r="Q493">
        <v>17.5</v>
      </c>
      <c r="R493">
        <v>8.5</v>
      </c>
      <c r="S493" t="b">
        <v>0</v>
      </c>
      <c r="T493" t="b">
        <v>0</v>
      </c>
      <c r="U493" t="b">
        <v>0</v>
      </c>
      <c r="V493">
        <v>34000</v>
      </c>
      <c r="W493">
        <v>25400</v>
      </c>
      <c r="X493">
        <v>2.6</v>
      </c>
      <c r="Y493">
        <v>25400</v>
      </c>
      <c r="Z493">
        <v>2.6</v>
      </c>
    </row>
    <row r="494" spans="1:26">
      <c r="A494">
        <v>211380214</v>
      </c>
      <c r="B494" t="s">
        <v>9223</v>
      </c>
      <c r="C494" t="s">
        <v>3597</v>
      </c>
      <c r="D494" t="s">
        <v>3614</v>
      </c>
      <c r="E494" t="s">
        <v>3615</v>
      </c>
      <c r="F494" t="s">
        <v>3600</v>
      </c>
      <c r="G494">
        <v>211380214</v>
      </c>
      <c r="I494" t="s">
        <v>3601</v>
      </c>
      <c r="J494" t="s">
        <v>3616</v>
      </c>
      <c r="L494" t="s">
        <v>12510</v>
      </c>
      <c r="P494">
        <v>9.5</v>
      </c>
      <c r="Q494">
        <v>17.5</v>
      </c>
      <c r="R494">
        <v>8.5</v>
      </c>
      <c r="S494" t="b">
        <v>0</v>
      </c>
      <c r="T494" t="b">
        <v>0</v>
      </c>
      <c r="U494" t="b">
        <v>0</v>
      </c>
      <c r="V494">
        <v>34000</v>
      </c>
      <c r="W494">
        <v>25400</v>
      </c>
      <c r="X494">
        <v>2.6</v>
      </c>
      <c r="Y494">
        <v>25400</v>
      </c>
      <c r="Z494">
        <v>2.6</v>
      </c>
    </row>
    <row r="495" spans="1:26">
      <c r="A495">
        <v>211386613</v>
      </c>
      <c r="B495" t="s">
        <v>9182</v>
      </c>
      <c r="C495" t="s">
        <v>3597</v>
      </c>
      <c r="D495" t="s">
        <v>3614</v>
      </c>
      <c r="E495" t="s">
        <v>11496</v>
      </c>
      <c r="F495" t="s">
        <v>3600</v>
      </c>
      <c r="G495">
        <v>211386613</v>
      </c>
      <c r="I495" t="s">
        <v>3601</v>
      </c>
      <c r="J495" t="s">
        <v>3616</v>
      </c>
      <c r="L495" t="s">
        <v>3618</v>
      </c>
      <c r="P495">
        <v>9.5</v>
      </c>
      <c r="Q495">
        <v>17.5</v>
      </c>
      <c r="R495">
        <v>8.5</v>
      </c>
      <c r="S495" t="b">
        <v>0</v>
      </c>
      <c r="T495" t="b">
        <v>0</v>
      </c>
      <c r="U495" t="b">
        <v>0</v>
      </c>
      <c r="V495">
        <v>33800</v>
      </c>
      <c r="W495">
        <v>24800</v>
      </c>
      <c r="X495">
        <v>2.56</v>
      </c>
      <c r="Y495">
        <v>24800</v>
      </c>
      <c r="Z495">
        <v>2.56</v>
      </c>
    </row>
    <row r="496" spans="1:26">
      <c r="A496">
        <v>211386610</v>
      </c>
      <c r="B496" t="s">
        <v>9182</v>
      </c>
      <c r="C496" t="s">
        <v>3597</v>
      </c>
      <c r="D496" t="s">
        <v>3614</v>
      </c>
      <c r="E496" t="s">
        <v>4837</v>
      </c>
      <c r="F496" t="s">
        <v>3600</v>
      </c>
      <c r="G496">
        <v>211386610</v>
      </c>
      <c r="I496" t="s">
        <v>3601</v>
      </c>
      <c r="J496" t="s">
        <v>3616</v>
      </c>
      <c r="L496" t="s">
        <v>3618</v>
      </c>
      <c r="P496">
        <v>9.5</v>
      </c>
      <c r="Q496">
        <v>17.5</v>
      </c>
      <c r="R496">
        <v>8.5</v>
      </c>
      <c r="S496" t="b">
        <v>0</v>
      </c>
      <c r="T496" t="b">
        <v>0</v>
      </c>
      <c r="U496" t="b">
        <v>0</v>
      </c>
      <c r="V496">
        <v>33800</v>
      </c>
      <c r="W496">
        <v>24800</v>
      </c>
      <c r="X496">
        <v>2.56</v>
      </c>
      <c r="Y496">
        <v>24800</v>
      </c>
      <c r="Z496">
        <v>2.56</v>
      </c>
    </row>
    <row r="497" spans="1:26">
      <c r="A497">
        <v>211386607</v>
      </c>
      <c r="B497" t="s">
        <v>9182</v>
      </c>
      <c r="C497" t="s">
        <v>3597</v>
      </c>
      <c r="D497" t="s">
        <v>3614</v>
      </c>
      <c r="E497" t="s">
        <v>4840</v>
      </c>
      <c r="F497" t="s">
        <v>3600</v>
      </c>
      <c r="G497">
        <v>211386607</v>
      </c>
      <c r="I497" t="s">
        <v>3601</v>
      </c>
      <c r="J497" t="s">
        <v>3616</v>
      </c>
      <c r="L497" t="s">
        <v>3618</v>
      </c>
      <c r="P497">
        <v>9.5</v>
      </c>
      <c r="Q497">
        <v>17.5</v>
      </c>
      <c r="R497">
        <v>8.5</v>
      </c>
      <c r="S497" t="b">
        <v>0</v>
      </c>
      <c r="T497" t="b">
        <v>0</v>
      </c>
      <c r="U497" t="b">
        <v>0</v>
      </c>
      <c r="V497">
        <v>33800</v>
      </c>
      <c r="W497">
        <v>24800</v>
      </c>
      <c r="X497">
        <v>2.56</v>
      </c>
      <c r="Y497">
        <v>24800</v>
      </c>
      <c r="Z497">
        <v>2.56</v>
      </c>
    </row>
    <row r="498" spans="1:26">
      <c r="A498">
        <v>211386604</v>
      </c>
      <c r="B498" t="s">
        <v>9182</v>
      </c>
      <c r="C498" t="s">
        <v>3597</v>
      </c>
      <c r="D498" t="s">
        <v>3614</v>
      </c>
      <c r="E498" t="s">
        <v>4841</v>
      </c>
      <c r="F498" t="s">
        <v>3600</v>
      </c>
      <c r="G498">
        <v>211386604</v>
      </c>
      <c r="I498" t="s">
        <v>3601</v>
      </c>
      <c r="J498" t="s">
        <v>3616</v>
      </c>
      <c r="L498" t="s">
        <v>3618</v>
      </c>
      <c r="P498">
        <v>9.5</v>
      </c>
      <c r="Q498">
        <v>17.5</v>
      </c>
      <c r="R498">
        <v>8.5</v>
      </c>
      <c r="S498" t="b">
        <v>0</v>
      </c>
      <c r="T498" t="b">
        <v>0</v>
      </c>
      <c r="U498" t="b">
        <v>0</v>
      </c>
      <c r="V498">
        <v>33800</v>
      </c>
      <c r="W498">
        <v>24800</v>
      </c>
      <c r="X498">
        <v>2.56</v>
      </c>
      <c r="Y498">
        <v>24800</v>
      </c>
      <c r="Z498">
        <v>2.56</v>
      </c>
    </row>
    <row r="499" spans="1:26">
      <c r="A499">
        <v>211386601</v>
      </c>
      <c r="B499" t="s">
        <v>9182</v>
      </c>
      <c r="C499" t="s">
        <v>3597</v>
      </c>
      <c r="D499" t="s">
        <v>3614</v>
      </c>
      <c r="E499" t="s">
        <v>4842</v>
      </c>
      <c r="F499" t="s">
        <v>3600</v>
      </c>
      <c r="G499">
        <v>211386601</v>
      </c>
      <c r="I499" t="s">
        <v>3601</v>
      </c>
      <c r="J499" t="s">
        <v>3616</v>
      </c>
      <c r="L499" t="s">
        <v>3618</v>
      </c>
      <c r="P499">
        <v>9.5</v>
      </c>
      <c r="Q499">
        <v>17.5</v>
      </c>
      <c r="R499">
        <v>8.5</v>
      </c>
      <c r="S499" t="b">
        <v>0</v>
      </c>
      <c r="T499" t="b">
        <v>0</v>
      </c>
      <c r="U499" t="b">
        <v>0</v>
      </c>
      <c r="V499">
        <v>33800</v>
      </c>
      <c r="W499">
        <v>24800</v>
      </c>
      <c r="X499">
        <v>2.56</v>
      </c>
      <c r="Y499">
        <v>24800</v>
      </c>
      <c r="Z499">
        <v>2.56</v>
      </c>
    </row>
    <row r="500" spans="1:26">
      <c r="A500">
        <v>211386598</v>
      </c>
      <c r="B500" t="s">
        <v>9182</v>
      </c>
      <c r="C500" t="s">
        <v>3597</v>
      </c>
      <c r="D500" t="s">
        <v>3614</v>
      </c>
      <c r="E500" t="s">
        <v>11496</v>
      </c>
      <c r="F500" t="s">
        <v>3600</v>
      </c>
      <c r="G500">
        <v>211386598</v>
      </c>
      <c r="I500" t="s">
        <v>3601</v>
      </c>
      <c r="J500" t="s">
        <v>3616</v>
      </c>
      <c r="L500" t="s">
        <v>3617</v>
      </c>
      <c r="P500">
        <v>9.5</v>
      </c>
      <c r="Q500">
        <v>17.5</v>
      </c>
      <c r="R500">
        <v>8.5</v>
      </c>
      <c r="S500" t="b">
        <v>0</v>
      </c>
      <c r="T500" t="b">
        <v>0</v>
      </c>
      <c r="U500" t="b">
        <v>0</v>
      </c>
      <c r="V500">
        <v>33800</v>
      </c>
      <c r="W500">
        <v>24800</v>
      </c>
      <c r="X500">
        <v>2.56</v>
      </c>
      <c r="Y500">
        <v>24800</v>
      </c>
      <c r="Z500">
        <v>2.56</v>
      </c>
    </row>
    <row r="501" spans="1:26">
      <c r="A501">
        <v>211386595</v>
      </c>
      <c r="B501" t="s">
        <v>9182</v>
      </c>
      <c r="C501" t="s">
        <v>3597</v>
      </c>
      <c r="D501" t="s">
        <v>3614</v>
      </c>
      <c r="E501" t="s">
        <v>4837</v>
      </c>
      <c r="F501" t="s">
        <v>3600</v>
      </c>
      <c r="G501">
        <v>211386595</v>
      </c>
      <c r="I501" t="s">
        <v>3601</v>
      </c>
      <c r="J501" t="s">
        <v>3616</v>
      </c>
      <c r="L501" t="s">
        <v>3617</v>
      </c>
      <c r="P501">
        <v>9.5</v>
      </c>
      <c r="Q501">
        <v>17.5</v>
      </c>
      <c r="R501">
        <v>8.5</v>
      </c>
      <c r="S501" t="b">
        <v>0</v>
      </c>
      <c r="T501" t="b">
        <v>0</v>
      </c>
      <c r="U501" t="b">
        <v>0</v>
      </c>
      <c r="V501">
        <v>33800</v>
      </c>
      <c r="W501">
        <v>24800</v>
      </c>
      <c r="X501">
        <v>2.56</v>
      </c>
      <c r="Y501">
        <v>24800</v>
      </c>
      <c r="Z501">
        <v>2.56</v>
      </c>
    </row>
    <row r="502" spans="1:26">
      <c r="A502">
        <v>211386592</v>
      </c>
      <c r="B502" t="s">
        <v>9182</v>
      </c>
      <c r="C502" t="s">
        <v>3597</v>
      </c>
      <c r="D502" t="s">
        <v>3614</v>
      </c>
      <c r="E502" t="s">
        <v>4840</v>
      </c>
      <c r="F502" t="s">
        <v>3600</v>
      </c>
      <c r="G502">
        <v>211386592</v>
      </c>
      <c r="I502" t="s">
        <v>3601</v>
      </c>
      <c r="J502" t="s">
        <v>3616</v>
      </c>
      <c r="L502" t="s">
        <v>3617</v>
      </c>
      <c r="P502">
        <v>9.5</v>
      </c>
      <c r="Q502">
        <v>17.5</v>
      </c>
      <c r="R502">
        <v>8.5</v>
      </c>
      <c r="S502" t="b">
        <v>0</v>
      </c>
      <c r="T502" t="b">
        <v>0</v>
      </c>
      <c r="U502" t="b">
        <v>0</v>
      </c>
      <c r="V502">
        <v>33800</v>
      </c>
      <c r="W502">
        <v>24800</v>
      </c>
      <c r="X502">
        <v>2.56</v>
      </c>
      <c r="Y502">
        <v>24800</v>
      </c>
      <c r="Z502">
        <v>2.56</v>
      </c>
    </row>
    <row r="503" spans="1:26">
      <c r="A503">
        <v>211386589</v>
      </c>
      <c r="B503" t="s">
        <v>9182</v>
      </c>
      <c r="C503" t="s">
        <v>3597</v>
      </c>
      <c r="D503" t="s">
        <v>3614</v>
      </c>
      <c r="E503" t="s">
        <v>4841</v>
      </c>
      <c r="F503" t="s">
        <v>3600</v>
      </c>
      <c r="G503">
        <v>211386589</v>
      </c>
      <c r="I503" t="s">
        <v>3601</v>
      </c>
      <c r="J503" t="s">
        <v>3616</v>
      </c>
      <c r="L503" t="s">
        <v>3617</v>
      </c>
      <c r="P503">
        <v>9.5</v>
      </c>
      <c r="Q503">
        <v>17.5</v>
      </c>
      <c r="R503">
        <v>8.5</v>
      </c>
      <c r="S503" t="b">
        <v>0</v>
      </c>
      <c r="T503" t="b">
        <v>0</v>
      </c>
      <c r="U503" t="b">
        <v>0</v>
      </c>
      <c r="V503">
        <v>33800</v>
      </c>
      <c r="W503">
        <v>24800</v>
      </c>
      <c r="X503">
        <v>2.56</v>
      </c>
      <c r="Y503">
        <v>24800</v>
      </c>
      <c r="Z503">
        <v>2.56</v>
      </c>
    </row>
    <row r="504" spans="1:26">
      <c r="A504">
        <v>211386587</v>
      </c>
      <c r="B504" t="s">
        <v>9182</v>
      </c>
      <c r="C504" t="s">
        <v>3597</v>
      </c>
      <c r="D504" t="s">
        <v>3614</v>
      </c>
      <c r="E504" t="s">
        <v>4842</v>
      </c>
      <c r="F504" t="s">
        <v>3600</v>
      </c>
      <c r="G504">
        <v>211386587</v>
      </c>
      <c r="I504" t="s">
        <v>3601</v>
      </c>
      <c r="J504" t="s">
        <v>3616</v>
      </c>
      <c r="L504" t="s">
        <v>3617</v>
      </c>
      <c r="P504">
        <v>9.5</v>
      </c>
      <c r="Q504">
        <v>17.5</v>
      </c>
      <c r="R504">
        <v>8.5</v>
      </c>
      <c r="S504" t="b">
        <v>0</v>
      </c>
      <c r="T504" t="b">
        <v>0</v>
      </c>
      <c r="U504" t="b">
        <v>0</v>
      </c>
      <c r="V504">
        <v>33800</v>
      </c>
      <c r="W504">
        <v>24800</v>
      </c>
      <c r="X504">
        <v>2.56</v>
      </c>
      <c r="Y504">
        <v>24800</v>
      </c>
      <c r="Z504">
        <v>2.56</v>
      </c>
    </row>
    <row r="505" spans="1:26">
      <c r="A505">
        <v>210850889</v>
      </c>
      <c r="B505" t="s">
        <v>12477</v>
      </c>
      <c r="C505" t="s">
        <v>3597</v>
      </c>
      <c r="D505" t="s">
        <v>3614</v>
      </c>
      <c r="E505" t="s">
        <v>11496</v>
      </c>
      <c r="F505" t="s">
        <v>3600</v>
      </c>
      <c r="G505">
        <v>210850889</v>
      </c>
      <c r="I505" t="s">
        <v>3601</v>
      </c>
      <c r="J505" t="s">
        <v>4843</v>
      </c>
      <c r="L505" t="s">
        <v>12508</v>
      </c>
      <c r="P505">
        <v>10</v>
      </c>
      <c r="Q505">
        <v>18</v>
      </c>
      <c r="R505">
        <v>7.8</v>
      </c>
      <c r="S505" t="b">
        <v>0</v>
      </c>
      <c r="T505" t="b">
        <v>0</v>
      </c>
      <c r="U505" t="b">
        <v>0</v>
      </c>
      <c r="V505">
        <v>48000</v>
      </c>
      <c r="W505">
        <v>29800</v>
      </c>
      <c r="X505">
        <v>2.46</v>
      </c>
      <c r="Y505">
        <v>29800</v>
      </c>
      <c r="Z505">
        <v>2.46</v>
      </c>
    </row>
    <row r="506" spans="1:26">
      <c r="A506">
        <v>210440172</v>
      </c>
      <c r="B506" t="s">
        <v>12477</v>
      </c>
      <c r="C506" t="s">
        <v>3597</v>
      </c>
      <c r="D506" t="s">
        <v>3614</v>
      </c>
      <c r="E506" t="s">
        <v>4837</v>
      </c>
      <c r="F506" t="s">
        <v>3600</v>
      </c>
      <c r="G506">
        <v>210440172</v>
      </c>
      <c r="I506" t="s">
        <v>3601</v>
      </c>
      <c r="J506" t="s">
        <v>4843</v>
      </c>
      <c r="L506" t="s">
        <v>12508</v>
      </c>
      <c r="M506">
        <v>10</v>
      </c>
      <c r="N506">
        <v>18</v>
      </c>
      <c r="O506">
        <v>9.5</v>
      </c>
      <c r="P506">
        <v>10</v>
      </c>
      <c r="Q506">
        <v>18</v>
      </c>
      <c r="R506">
        <v>7.8</v>
      </c>
      <c r="S506" t="b">
        <v>0</v>
      </c>
      <c r="T506" t="b">
        <v>0</v>
      </c>
      <c r="U506" t="b">
        <v>0</v>
      </c>
      <c r="V506">
        <v>48000</v>
      </c>
      <c r="W506">
        <v>29800</v>
      </c>
      <c r="X506">
        <v>2.46</v>
      </c>
      <c r="Y506">
        <v>29800</v>
      </c>
      <c r="Z506">
        <v>2.46</v>
      </c>
    </row>
    <row r="507" spans="1:26">
      <c r="A507">
        <v>210440192</v>
      </c>
      <c r="B507" t="s">
        <v>12477</v>
      </c>
      <c r="C507" t="s">
        <v>3597</v>
      </c>
      <c r="D507" t="s">
        <v>3614</v>
      </c>
      <c r="E507" t="s">
        <v>4840</v>
      </c>
      <c r="F507" t="s">
        <v>3600</v>
      </c>
      <c r="G507">
        <v>210440192</v>
      </c>
      <c r="I507" t="s">
        <v>3601</v>
      </c>
      <c r="J507" t="s">
        <v>4843</v>
      </c>
      <c r="L507" t="s">
        <v>12508</v>
      </c>
      <c r="M507">
        <v>10</v>
      </c>
      <c r="N507">
        <v>18</v>
      </c>
      <c r="O507">
        <v>9.5</v>
      </c>
      <c r="P507">
        <v>10</v>
      </c>
      <c r="Q507">
        <v>18</v>
      </c>
      <c r="R507">
        <v>7.8</v>
      </c>
      <c r="S507" t="b">
        <v>0</v>
      </c>
      <c r="T507" t="b">
        <v>0</v>
      </c>
      <c r="U507" t="b">
        <v>0</v>
      </c>
      <c r="V507">
        <v>48000</v>
      </c>
      <c r="W507">
        <v>29800</v>
      </c>
      <c r="X507">
        <v>2.46</v>
      </c>
      <c r="Y507">
        <v>29800</v>
      </c>
      <c r="Z507">
        <v>2.46</v>
      </c>
    </row>
    <row r="508" spans="1:26">
      <c r="A508">
        <v>210440211</v>
      </c>
      <c r="B508" t="s">
        <v>12477</v>
      </c>
      <c r="C508" t="s">
        <v>3597</v>
      </c>
      <c r="D508" t="s">
        <v>3614</v>
      </c>
      <c r="E508" t="s">
        <v>4841</v>
      </c>
      <c r="F508" t="s">
        <v>3600</v>
      </c>
      <c r="G508">
        <v>210440211</v>
      </c>
      <c r="I508" t="s">
        <v>3601</v>
      </c>
      <c r="J508" t="s">
        <v>4843</v>
      </c>
      <c r="L508" t="s">
        <v>12508</v>
      </c>
      <c r="M508">
        <v>10</v>
      </c>
      <c r="N508">
        <v>18</v>
      </c>
      <c r="O508">
        <v>9.5</v>
      </c>
      <c r="P508">
        <v>10</v>
      </c>
      <c r="Q508">
        <v>18</v>
      </c>
      <c r="R508">
        <v>7.8</v>
      </c>
      <c r="S508" t="b">
        <v>0</v>
      </c>
      <c r="T508" t="b">
        <v>0</v>
      </c>
      <c r="U508" t="b">
        <v>0</v>
      </c>
      <c r="V508">
        <v>48000</v>
      </c>
      <c r="W508">
        <v>29800</v>
      </c>
      <c r="X508">
        <v>2.46</v>
      </c>
      <c r="Y508">
        <v>29800</v>
      </c>
      <c r="Z508">
        <v>2.46</v>
      </c>
    </row>
    <row r="509" spans="1:26">
      <c r="A509">
        <v>210440111</v>
      </c>
      <c r="B509" t="s">
        <v>12477</v>
      </c>
      <c r="C509" t="s">
        <v>3597</v>
      </c>
      <c r="D509" t="s">
        <v>3614</v>
      </c>
      <c r="E509" t="s">
        <v>4842</v>
      </c>
      <c r="F509" t="s">
        <v>3600</v>
      </c>
      <c r="G509">
        <v>210440111</v>
      </c>
      <c r="I509" t="s">
        <v>3601</v>
      </c>
      <c r="J509" t="s">
        <v>4843</v>
      </c>
      <c r="L509" t="s">
        <v>12508</v>
      </c>
      <c r="M509">
        <v>10</v>
      </c>
      <c r="N509">
        <v>18</v>
      </c>
      <c r="O509">
        <v>9.5</v>
      </c>
      <c r="P509">
        <v>10</v>
      </c>
      <c r="Q509">
        <v>18</v>
      </c>
      <c r="R509">
        <v>7.8</v>
      </c>
      <c r="S509" t="b">
        <v>0</v>
      </c>
      <c r="T509" t="b">
        <v>0</v>
      </c>
      <c r="U509" t="b">
        <v>0</v>
      </c>
      <c r="V509">
        <v>48000</v>
      </c>
      <c r="W509">
        <v>29800</v>
      </c>
      <c r="X509">
        <v>2.46</v>
      </c>
      <c r="Y509">
        <v>29800</v>
      </c>
      <c r="Z509">
        <v>2.46</v>
      </c>
    </row>
    <row r="510" spans="1:26">
      <c r="A510">
        <v>210440240</v>
      </c>
      <c r="B510" t="s">
        <v>12477</v>
      </c>
      <c r="C510" t="s">
        <v>3597</v>
      </c>
      <c r="D510" t="s">
        <v>3614</v>
      </c>
      <c r="E510" t="s">
        <v>3615</v>
      </c>
      <c r="F510" t="s">
        <v>3600</v>
      </c>
      <c r="G510">
        <v>210440240</v>
      </c>
      <c r="I510" t="s">
        <v>3601</v>
      </c>
      <c r="J510" t="s">
        <v>4843</v>
      </c>
      <c r="L510" t="s">
        <v>12508</v>
      </c>
      <c r="M510">
        <v>10</v>
      </c>
      <c r="N510">
        <v>18</v>
      </c>
      <c r="O510">
        <v>9.5</v>
      </c>
      <c r="P510">
        <v>10</v>
      </c>
      <c r="Q510">
        <v>18</v>
      </c>
      <c r="R510">
        <v>7.8</v>
      </c>
      <c r="S510" t="b">
        <v>0</v>
      </c>
      <c r="T510" t="b">
        <v>0</v>
      </c>
      <c r="U510" t="b">
        <v>0</v>
      </c>
      <c r="V510">
        <v>48000</v>
      </c>
      <c r="W510">
        <v>29800</v>
      </c>
      <c r="X510">
        <v>2.46</v>
      </c>
      <c r="Y510">
        <v>29800</v>
      </c>
      <c r="Z510">
        <v>2.46</v>
      </c>
    </row>
    <row r="511" spans="1:26">
      <c r="A511">
        <v>210851928</v>
      </c>
      <c r="B511" t="s">
        <v>12477</v>
      </c>
      <c r="C511" t="s">
        <v>3597</v>
      </c>
      <c r="D511" t="s">
        <v>3614</v>
      </c>
      <c r="E511" t="s">
        <v>11496</v>
      </c>
      <c r="F511" t="s">
        <v>3600</v>
      </c>
      <c r="G511">
        <v>210851928</v>
      </c>
      <c r="I511" t="s">
        <v>3601</v>
      </c>
      <c r="J511" t="s">
        <v>4843</v>
      </c>
      <c r="L511" t="s">
        <v>12507</v>
      </c>
      <c r="P511">
        <v>10</v>
      </c>
      <c r="Q511">
        <v>18</v>
      </c>
      <c r="R511">
        <v>7.8</v>
      </c>
      <c r="S511" t="b">
        <v>0</v>
      </c>
      <c r="T511" t="b">
        <v>0</v>
      </c>
      <c r="U511" t="b">
        <v>0</v>
      </c>
      <c r="V511">
        <v>48000</v>
      </c>
      <c r="W511">
        <v>29800</v>
      </c>
      <c r="X511">
        <v>2.46</v>
      </c>
      <c r="Y511">
        <v>29800</v>
      </c>
      <c r="Z511">
        <v>2.46</v>
      </c>
    </row>
    <row r="512" spans="1:26">
      <c r="A512">
        <v>210440131</v>
      </c>
      <c r="B512" t="s">
        <v>12477</v>
      </c>
      <c r="C512" t="s">
        <v>3597</v>
      </c>
      <c r="D512" t="s">
        <v>3614</v>
      </c>
      <c r="E512" t="s">
        <v>4837</v>
      </c>
      <c r="F512" t="s">
        <v>3600</v>
      </c>
      <c r="G512">
        <v>210440131</v>
      </c>
      <c r="I512" t="s">
        <v>3601</v>
      </c>
      <c r="J512" t="s">
        <v>4843</v>
      </c>
      <c r="L512" t="s">
        <v>12507</v>
      </c>
      <c r="M512">
        <v>10</v>
      </c>
      <c r="N512">
        <v>18</v>
      </c>
      <c r="O512">
        <v>9.5</v>
      </c>
      <c r="P512">
        <v>10</v>
      </c>
      <c r="Q512">
        <v>18</v>
      </c>
      <c r="R512">
        <v>7.8</v>
      </c>
      <c r="S512" t="b">
        <v>0</v>
      </c>
      <c r="T512" t="b">
        <v>0</v>
      </c>
      <c r="U512" t="b">
        <v>0</v>
      </c>
      <c r="V512">
        <v>48000</v>
      </c>
      <c r="W512">
        <v>29800</v>
      </c>
      <c r="X512">
        <v>2.46</v>
      </c>
      <c r="Y512">
        <v>29800</v>
      </c>
      <c r="Z512">
        <v>2.46</v>
      </c>
    </row>
    <row r="513" spans="1:26">
      <c r="A513">
        <v>210440151</v>
      </c>
      <c r="B513" t="s">
        <v>12477</v>
      </c>
      <c r="C513" t="s">
        <v>3597</v>
      </c>
      <c r="D513" t="s">
        <v>3614</v>
      </c>
      <c r="E513" t="s">
        <v>4840</v>
      </c>
      <c r="F513" t="s">
        <v>3600</v>
      </c>
      <c r="G513">
        <v>210440151</v>
      </c>
      <c r="I513" t="s">
        <v>3601</v>
      </c>
      <c r="J513" t="s">
        <v>4843</v>
      </c>
      <c r="L513" t="s">
        <v>12507</v>
      </c>
      <c r="M513">
        <v>10</v>
      </c>
      <c r="N513">
        <v>18</v>
      </c>
      <c r="O513">
        <v>9.5</v>
      </c>
      <c r="P513">
        <v>10</v>
      </c>
      <c r="Q513">
        <v>18</v>
      </c>
      <c r="R513">
        <v>7.8</v>
      </c>
      <c r="S513" t="b">
        <v>0</v>
      </c>
      <c r="T513" t="b">
        <v>0</v>
      </c>
      <c r="U513" t="b">
        <v>0</v>
      </c>
      <c r="V513">
        <v>48000</v>
      </c>
      <c r="W513">
        <v>29800</v>
      </c>
      <c r="X513">
        <v>2.46</v>
      </c>
      <c r="Y513">
        <v>29800</v>
      </c>
      <c r="Z513">
        <v>2.46</v>
      </c>
    </row>
    <row r="514" spans="1:26">
      <c r="A514">
        <v>210440171</v>
      </c>
      <c r="B514" t="s">
        <v>12477</v>
      </c>
      <c r="C514" t="s">
        <v>3597</v>
      </c>
      <c r="D514" t="s">
        <v>3614</v>
      </c>
      <c r="E514" t="s">
        <v>4841</v>
      </c>
      <c r="F514" t="s">
        <v>3600</v>
      </c>
      <c r="G514">
        <v>210440171</v>
      </c>
      <c r="I514" t="s">
        <v>3601</v>
      </c>
      <c r="J514" t="s">
        <v>4843</v>
      </c>
      <c r="L514" t="s">
        <v>12507</v>
      </c>
      <c r="M514">
        <v>10</v>
      </c>
      <c r="N514">
        <v>18</v>
      </c>
      <c r="O514">
        <v>9.5</v>
      </c>
      <c r="P514">
        <v>10</v>
      </c>
      <c r="Q514">
        <v>18</v>
      </c>
      <c r="R514">
        <v>7.8</v>
      </c>
      <c r="S514" t="b">
        <v>0</v>
      </c>
      <c r="T514" t="b">
        <v>0</v>
      </c>
      <c r="U514" t="b">
        <v>0</v>
      </c>
      <c r="V514">
        <v>48000</v>
      </c>
      <c r="W514">
        <v>29800</v>
      </c>
      <c r="X514">
        <v>2.46</v>
      </c>
      <c r="Y514">
        <v>29800</v>
      </c>
      <c r="Z514">
        <v>2.46</v>
      </c>
    </row>
    <row r="515" spans="1:26">
      <c r="A515">
        <v>210440191</v>
      </c>
      <c r="B515" t="s">
        <v>12477</v>
      </c>
      <c r="C515" t="s">
        <v>3597</v>
      </c>
      <c r="D515" t="s">
        <v>3614</v>
      </c>
      <c r="E515" t="s">
        <v>4842</v>
      </c>
      <c r="F515" t="s">
        <v>3600</v>
      </c>
      <c r="G515">
        <v>210440191</v>
      </c>
      <c r="I515" t="s">
        <v>3601</v>
      </c>
      <c r="J515" t="s">
        <v>4843</v>
      </c>
      <c r="L515" t="s">
        <v>12507</v>
      </c>
      <c r="M515">
        <v>10</v>
      </c>
      <c r="N515">
        <v>18</v>
      </c>
      <c r="O515">
        <v>9.5</v>
      </c>
      <c r="P515">
        <v>10</v>
      </c>
      <c r="Q515">
        <v>18</v>
      </c>
      <c r="R515">
        <v>7.8</v>
      </c>
      <c r="S515" t="b">
        <v>0</v>
      </c>
      <c r="T515" t="b">
        <v>0</v>
      </c>
      <c r="U515" t="b">
        <v>0</v>
      </c>
      <c r="V515">
        <v>48000</v>
      </c>
      <c r="W515">
        <v>29800</v>
      </c>
      <c r="X515">
        <v>2.46</v>
      </c>
      <c r="Y515">
        <v>29800</v>
      </c>
      <c r="Z515">
        <v>2.46</v>
      </c>
    </row>
    <row r="516" spans="1:26">
      <c r="A516">
        <v>210440239</v>
      </c>
      <c r="B516" t="s">
        <v>12477</v>
      </c>
      <c r="C516" t="s">
        <v>3597</v>
      </c>
      <c r="D516" t="s">
        <v>3614</v>
      </c>
      <c r="E516" t="s">
        <v>3615</v>
      </c>
      <c r="F516" t="s">
        <v>3600</v>
      </c>
      <c r="G516">
        <v>210440239</v>
      </c>
      <c r="I516" t="s">
        <v>3601</v>
      </c>
      <c r="J516" t="s">
        <v>4843</v>
      </c>
      <c r="L516" t="s">
        <v>12507</v>
      </c>
      <c r="M516">
        <v>10</v>
      </c>
      <c r="N516">
        <v>18</v>
      </c>
      <c r="O516">
        <v>9.5</v>
      </c>
      <c r="P516">
        <v>10</v>
      </c>
      <c r="Q516">
        <v>18</v>
      </c>
      <c r="R516">
        <v>7.8</v>
      </c>
      <c r="S516" t="b">
        <v>0</v>
      </c>
      <c r="T516" t="b">
        <v>0</v>
      </c>
      <c r="U516" t="b">
        <v>0</v>
      </c>
      <c r="V516">
        <v>48000</v>
      </c>
      <c r="W516">
        <v>29800</v>
      </c>
      <c r="X516">
        <v>2.46</v>
      </c>
      <c r="Y516">
        <v>29800</v>
      </c>
      <c r="Z516">
        <v>2.46</v>
      </c>
    </row>
    <row r="517" spans="1:26">
      <c r="A517">
        <v>210846069</v>
      </c>
      <c r="B517" t="s">
        <v>12477</v>
      </c>
      <c r="C517" t="s">
        <v>3597</v>
      </c>
      <c r="D517" t="s">
        <v>3614</v>
      </c>
      <c r="E517" t="s">
        <v>11496</v>
      </c>
      <c r="F517" t="s">
        <v>3600</v>
      </c>
      <c r="G517">
        <v>210846069</v>
      </c>
      <c r="I517" t="s">
        <v>3601</v>
      </c>
      <c r="J517" t="s">
        <v>4843</v>
      </c>
      <c r="L517" t="s">
        <v>12506</v>
      </c>
      <c r="P517">
        <v>10</v>
      </c>
      <c r="Q517">
        <v>18</v>
      </c>
      <c r="R517">
        <v>7.8</v>
      </c>
      <c r="S517" t="b">
        <v>0</v>
      </c>
      <c r="T517" t="b">
        <v>0</v>
      </c>
      <c r="U517" t="b">
        <v>0</v>
      </c>
      <c r="V517">
        <v>48000</v>
      </c>
      <c r="W517">
        <v>29800</v>
      </c>
      <c r="X517">
        <v>2.46</v>
      </c>
      <c r="Y517">
        <v>29800</v>
      </c>
      <c r="Z517">
        <v>2.46</v>
      </c>
    </row>
    <row r="518" spans="1:26">
      <c r="A518">
        <v>210440210</v>
      </c>
      <c r="B518" t="s">
        <v>12477</v>
      </c>
      <c r="C518" t="s">
        <v>3597</v>
      </c>
      <c r="D518" t="s">
        <v>3614</v>
      </c>
      <c r="E518" t="s">
        <v>4837</v>
      </c>
      <c r="F518" t="s">
        <v>3600</v>
      </c>
      <c r="G518">
        <v>210440210</v>
      </c>
      <c r="I518" t="s">
        <v>3601</v>
      </c>
      <c r="J518" t="s">
        <v>4843</v>
      </c>
      <c r="L518" t="s">
        <v>12506</v>
      </c>
      <c r="M518">
        <v>10</v>
      </c>
      <c r="N518">
        <v>18</v>
      </c>
      <c r="O518">
        <v>9.5</v>
      </c>
      <c r="P518">
        <v>10</v>
      </c>
      <c r="Q518">
        <v>18</v>
      </c>
      <c r="R518">
        <v>7.8</v>
      </c>
      <c r="S518" t="b">
        <v>0</v>
      </c>
      <c r="T518" t="b">
        <v>0</v>
      </c>
      <c r="U518" t="b">
        <v>0</v>
      </c>
      <c r="V518">
        <v>48000</v>
      </c>
      <c r="W518">
        <v>29800</v>
      </c>
      <c r="X518">
        <v>2.46</v>
      </c>
      <c r="Y518">
        <v>29800</v>
      </c>
      <c r="Z518">
        <v>2.46</v>
      </c>
    </row>
    <row r="519" spans="1:26">
      <c r="A519">
        <v>210440110</v>
      </c>
      <c r="B519" t="s">
        <v>12477</v>
      </c>
      <c r="C519" t="s">
        <v>3597</v>
      </c>
      <c r="D519" t="s">
        <v>3614</v>
      </c>
      <c r="E519" t="s">
        <v>4840</v>
      </c>
      <c r="F519" t="s">
        <v>3600</v>
      </c>
      <c r="G519">
        <v>210440110</v>
      </c>
      <c r="I519" t="s">
        <v>3601</v>
      </c>
      <c r="J519" t="s">
        <v>4843</v>
      </c>
      <c r="L519" t="s">
        <v>12506</v>
      </c>
      <c r="M519">
        <v>10</v>
      </c>
      <c r="N519">
        <v>18</v>
      </c>
      <c r="O519">
        <v>9.5</v>
      </c>
      <c r="P519">
        <v>10</v>
      </c>
      <c r="Q519">
        <v>18</v>
      </c>
      <c r="R519">
        <v>7.8</v>
      </c>
      <c r="S519" t="b">
        <v>0</v>
      </c>
      <c r="T519" t="b">
        <v>0</v>
      </c>
      <c r="U519" t="b">
        <v>0</v>
      </c>
      <c r="V519">
        <v>48000</v>
      </c>
      <c r="W519">
        <v>29800</v>
      </c>
      <c r="X519">
        <v>2.46</v>
      </c>
      <c r="Y519">
        <v>29800</v>
      </c>
      <c r="Z519">
        <v>2.46</v>
      </c>
    </row>
    <row r="520" spans="1:26">
      <c r="A520">
        <v>210440130</v>
      </c>
      <c r="B520" t="s">
        <v>12477</v>
      </c>
      <c r="C520" t="s">
        <v>3597</v>
      </c>
      <c r="D520" t="s">
        <v>3614</v>
      </c>
      <c r="E520" t="s">
        <v>4841</v>
      </c>
      <c r="F520" t="s">
        <v>3600</v>
      </c>
      <c r="G520">
        <v>210440130</v>
      </c>
      <c r="I520" t="s">
        <v>3601</v>
      </c>
      <c r="J520" t="s">
        <v>4843</v>
      </c>
      <c r="L520" t="s">
        <v>12506</v>
      </c>
      <c r="M520">
        <v>10</v>
      </c>
      <c r="N520">
        <v>18</v>
      </c>
      <c r="O520">
        <v>9.5</v>
      </c>
      <c r="P520">
        <v>10</v>
      </c>
      <c r="Q520">
        <v>18</v>
      </c>
      <c r="R520">
        <v>7.8</v>
      </c>
      <c r="S520" t="b">
        <v>0</v>
      </c>
      <c r="T520" t="b">
        <v>0</v>
      </c>
      <c r="U520" t="b">
        <v>0</v>
      </c>
      <c r="V520">
        <v>48000</v>
      </c>
      <c r="W520">
        <v>29800</v>
      </c>
      <c r="X520">
        <v>2.46</v>
      </c>
      <c r="Y520">
        <v>29800</v>
      </c>
      <c r="Z520">
        <v>2.46</v>
      </c>
    </row>
    <row r="521" spans="1:26">
      <c r="A521">
        <v>210440150</v>
      </c>
      <c r="B521" t="s">
        <v>12477</v>
      </c>
      <c r="C521" t="s">
        <v>3597</v>
      </c>
      <c r="D521" t="s">
        <v>3614</v>
      </c>
      <c r="E521" t="s">
        <v>4842</v>
      </c>
      <c r="F521" t="s">
        <v>3600</v>
      </c>
      <c r="G521">
        <v>210440150</v>
      </c>
      <c r="I521" t="s">
        <v>3601</v>
      </c>
      <c r="J521" t="s">
        <v>4843</v>
      </c>
      <c r="L521" t="s">
        <v>12506</v>
      </c>
      <c r="M521">
        <v>10</v>
      </c>
      <c r="N521">
        <v>18</v>
      </c>
      <c r="O521">
        <v>9.5</v>
      </c>
      <c r="P521">
        <v>10</v>
      </c>
      <c r="Q521">
        <v>18</v>
      </c>
      <c r="R521">
        <v>7.8</v>
      </c>
      <c r="S521" t="b">
        <v>0</v>
      </c>
      <c r="T521" t="b">
        <v>0</v>
      </c>
      <c r="U521" t="b">
        <v>0</v>
      </c>
      <c r="V521">
        <v>48000</v>
      </c>
      <c r="W521">
        <v>29800</v>
      </c>
      <c r="X521">
        <v>2.46</v>
      </c>
      <c r="Y521">
        <v>29800</v>
      </c>
      <c r="Z521">
        <v>2.46</v>
      </c>
    </row>
    <row r="522" spans="1:26">
      <c r="A522">
        <v>210440238</v>
      </c>
      <c r="B522" t="s">
        <v>12477</v>
      </c>
      <c r="C522" t="s">
        <v>3597</v>
      </c>
      <c r="D522" t="s">
        <v>3614</v>
      </c>
      <c r="E522" t="s">
        <v>3615</v>
      </c>
      <c r="F522" t="s">
        <v>3600</v>
      </c>
      <c r="G522">
        <v>210440238</v>
      </c>
      <c r="I522" t="s">
        <v>3601</v>
      </c>
      <c r="J522" t="s">
        <v>4843</v>
      </c>
      <c r="L522" t="s">
        <v>12506</v>
      </c>
      <c r="M522">
        <v>10</v>
      </c>
      <c r="N522">
        <v>18</v>
      </c>
      <c r="O522">
        <v>9.5</v>
      </c>
      <c r="P522">
        <v>10</v>
      </c>
      <c r="Q522">
        <v>18</v>
      </c>
      <c r="R522">
        <v>7.8</v>
      </c>
      <c r="S522" t="b">
        <v>0</v>
      </c>
      <c r="T522" t="b">
        <v>0</v>
      </c>
      <c r="U522" t="b">
        <v>0</v>
      </c>
      <c r="V522">
        <v>48000</v>
      </c>
      <c r="W522">
        <v>29800</v>
      </c>
      <c r="X522">
        <v>2.46</v>
      </c>
      <c r="Y522">
        <v>29800</v>
      </c>
      <c r="Z522">
        <v>2.46</v>
      </c>
    </row>
    <row r="523" spans="1:26">
      <c r="A523">
        <v>210849561</v>
      </c>
      <c r="B523" t="s">
        <v>12477</v>
      </c>
      <c r="C523" t="s">
        <v>3597</v>
      </c>
      <c r="D523" t="s">
        <v>3614</v>
      </c>
      <c r="E523" t="s">
        <v>11496</v>
      </c>
      <c r="F523" t="s">
        <v>3600</v>
      </c>
      <c r="G523">
        <v>210849561</v>
      </c>
      <c r="I523" t="s">
        <v>3601</v>
      </c>
      <c r="J523" t="s">
        <v>4843</v>
      </c>
      <c r="L523" t="s">
        <v>12505</v>
      </c>
      <c r="P523">
        <v>10</v>
      </c>
      <c r="Q523">
        <v>18.5</v>
      </c>
      <c r="R523">
        <v>7.8</v>
      </c>
      <c r="S523" t="b">
        <v>0</v>
      </c>
      <c r="T523" t="b">
        <v>0</v>
      </c>
      <c r="U523" t="b">
        <v>0</v>
      </c>
      <c r="V523">
        <v>48000</v>
      </c>
      <c r="W523">
        <v>29600</v>
      </c>
      <c r="X523">
        <v>2.48</v>
      </c>
      <c r="Y523">
        <v>29600</v>
      </c>
      <c r="Z523">
        <v>2.48</v>
      </c>
    </row>
    <row r="524" spans="1:26">
      <c r="A524">
        <v>210440200</v>
      </c>
      <c r="B524" t="s">
        <v>12477</v>
      </c>
      <c r="C524" t="s">
        <v>3597</v>
      </c>
      <c r="D524" t="s">
        <v>3614</v>
      </c>
      <c r="E524" t="s">
        <v>4837</v>
      </c>
      <c r="F524" t="s">
        <v>3600</v>
      </c>
      <c r="G524">
        <v>210440200</v>
      </c>
      <c r="I524" t="s">
        <v>3601</v>
      </c>
      <c r="J524" t="s">
        <v>4843</v>
      </c>
      <c r="L524" t="s">
        <v>12505</v>
      </c>
      <c r="M524">
        <v>10.5</v>
      </c>
      <c r="N524">
        <v>18.5</v>
      </c>
      <c r="O524">
        <v>9.5</v>
      </c>
      <c r="P524">
        <v>10</v>
      </c>
      <c r="Q524">
        <v>18.5</v>
      </c>
      <c r="R524">
        <v>7.8</v>
      </c>
      <c r="S524" t="b">
        <v>0</v>
      </c>
      <c r="T524" t="b">
        <v>0</v>
      </c>
      <c r="U524" t="b">
        <v>0</v>
      </c>
      <c r="V524">
        <v>48000</v>
      </c>
      <c r="W524">
        <v>29600</v>
      </c>
      <c r="X524">
        <v>2.48</v>
      </c>
      <c r="Y524">
        <v>29600</v>
      </c>
      <c r="Z524">
        <v>2.48</v>
      </c>
    </row>
    <row r="525" spans="1:26">
      <c r="A525">
        <v>210440100</v>
      </c>
      <c r="B525" t="s">
        <v>12477</v>
      </c>
      <c r="C525" t="s">
        <v>3597</v>
      </c>
      <c r="D525" t="s">
        <v>3614</v>
      </c>
      <c r="E525" t="s">
        <v>4840</v>
      </c>
      <c r="F525" t="s">
        <v>3600</v>
      </c>
      <c r="G525">
        <v>210440100</v>
      </c>
      <c r="I525" t="s">
        <v>3601</v>
      </c>
      <c r="J525" t="s">
        <v>4843</v>
      </c>
      <c r="L525" t="s">
        <v>12505</v>
      </c>
      <c r="M525">
        <v>10.5</v>
      </c>
      <c r="N525">
        <v>18.5</v>
      </c>
      <c r="O525">
        <v>9.5</v>
      </c>
      <c r="P525">
        <v>10</v>
      </c>
      <c r="Q525">
        <v>18.5</v>
      </c>
      <c r="R525">
        <v>7.8</v>
      </c>
      <c r="S525" t="b">
        <v>0</v>
      </c>
      <c r="T525" t="b">
        <v>0</v>
      </c>
      <c r="U525" t="b">
        <v>0</v>
      </c>
      <c r="V525">
        <v>48000</v>
      </c>
      <c r="W525">
        <v>29600</v>
      </c>
      <c r="X525">
        <v>2.48</v>
      </c>
      <c r="Y525">
        <v>29600</v>
      </c>
      <c r="Z525">
        <v>2.48</v>
      </c>
    </row>
    <row r="526" spans="1:26">
      <c r="A526">
        <v>210440120</v>
      </c>
      <c r="B526" t="s">
        <v>12477</v>
      </c>
      <c r="C526" t="s">
        <v>3597</v>
      </c>
      <c r="D526" t="s">
        <v>3614</v>
      </c>
      <c r="E526" t="s">
        <v>4841</v>
      </c>
      <c r="F526" t="s">
        <v>3600</v>
      </c>
      <c r="G526">
        <v>210440120</v>
      </c>
      <c r="I526" t="s">
        <v>3601</v>
      </c>
      <c r="J526" t="s">
        <v>4843</v>
      </c>
      <c r="L526" t="s">
        <v>12505</v>
      </c>
      <c r="M526">
        <v>10.5</v>
      </c>
      <c r="N526">
        <v>18.5</v>
      </c>
      <c r="O526">
        <v>9.5</v>
      </c>
      <c r="P526">
        <v>10</v>
      </c>
      <c r="Q526">
        <v>18.5</v>
      </c>
      <c r="R526">
        <v>7.8</v>
      </c>
      <c r="S526" t="b">
        <v>0</v>
      </c>
      <c r="T526" t="b">
        <v>0</v>
      </c>
      <c r="U526" t="b">
        <v>0</v>
      </c>
      <c r="V526">
        <v>48000</v>
      </c>
      <c r="W526">
        <v>29600</v>
      </c>
      <c r="X526">
        <v>2.48</v>
      </c>
      <c r="Y526">
        <v>29600</v>
      </c>
      <c r="Z526">
        <v>2.48</v>
      </c>
    </row>
    <row r="527" spans="1:26">
      <c r="A527">
        <v>210440140</v>
      </c>
      <c r="B527" t="s">
        <v>12477</v>
      </c>
      <c r="C527" t="s">
        <v>3597</v>
      </c>
      <c r="D527" t="s">
        <v>3614</v>
      </c>
      <c r="E527" t="s">
        <v>4842</v>
      </c>
      <c r="F527" t="s">
        <v>3600</v>
      </c>
      <c r="G527">
        <v>210440140</v>
      </c>
      <c r="I527" t="s">
        <v>3601</v>
      </c>
      <c r="J527" t="s">
        <v>4843</v>
      </c>
      <c r="L527" t="s">
        <v>12505</v>
      </c>
      <c r="M527">
        <v>10.5</v>
      </c>
      <c r="N527">
        <v>18.5</v>
      </c>
      <c r="O527">
        <v>9.5</v>
      </c>
      <c r="P527">
        <v>10</v>
      </c>
      <c r="Q527">
        <v>18.5</v>
      </c>
      <c r="R527">
        <v>7.8</v>
      </c>
      <c r="S527" t="b">
        <v>0</v>
      </c>
      <c r="T527" t="b">
        <v>0</v>
      </c>
      <c r="U527" t="b">
        <v>0</v>
      </c>
      <c r="V527">
        <v>48000</v>
      </c>
      <c r="W527">
        <v>29600</v>
      </c>
      <c r="X527">
        <v>2.48</v>
      </c>
      <c r="Y527">
        <v>29600</v>
      </c>
      <c r="Z527">
        <v>2.48</v>
      </c>
    </row>
    <row r="528" spans="1:26">
      <c r="A528">
        <v>210440223</v>
      </c>
      <c r="B528" t="s">
        <v>12477</v>
      </c>
      <c r="C528" t="s">
        <v>3597</v>
      </c>
      <c r="D528" t="s">
        <v>3614</v>
      </c>
      <c r="E528" t="s">
        <v>3615</v>
      </c>
      <c r="F528" t="s">
        <v>3600</v>
      </c>
      <c r="G528">
        <v>210440223</v>
      </c>
      <c r="I528" t="s">
        <v>3601</v>
      </c>
      <c r="J528" t="s">
        <v>4843</v>
      </c>
      <c r="L528" t="s">
        <v>12505</v>
      </c>
      <c r="M528">
        <v>10.5</v>
      </c>
      <c r="N528">
        <v>18.5</v>
      </c>
      <c r="O528">
        <v>9.5</v>
      </c>
      <c r="P528">
        <v>10</v>
      </c>
      <c r="Q528">
        <v>18.5</v>
      </c>
      <c r="R528">
        <v>7.8</v>
      </c>
      <c r="S528" t="b">
        <v>0</v>
      </c>
      <c r="T528" t="b">
        <v>0</v>
      </c>
      <c r="U528" t="b">
        <v>0</v>
      </c>
      <c r="V528">
        <v>48000</v>
      </c>
      <c r="W528">
        <v>29600</v>
      </c>
      <c r="X528">
        <v>2.48</v>
      </c>
      <c r="Y528">
        <v>29600</v>
      </c>
      <c r="Z528">
        <v>2.48</v>
      </c>
    </row>
    <row r="529" spans="1:26">
      <c r="A529">
        <v>210850854</v>
      </c>
      <c r="B529" t="s">
        <v>12477</v>
      </c>
      <c r="C529" t="s">
        <v>3597</v>
      </c>
      <c r="D529" t="s">
        <v>3614</v>
      </c>
      <c r="E529" t="s">
        <v>11496</v>
      </c>
      <c r="F529" t="s">
        <v>3600</v>
      </c>
      <c r="G529">
        <v>210850854</v>
      </c>
      <c r="I529" t="s">
        <v>3601</v>
      </c>
      <c r="J529" t="s">
        <v>4843</v>
      </c>
      <c r="L529" t="s">
        <v>12504</v>
      </c>
      <c r="P529">
        <v>10</v>
      </c>
      <c r="Q529">
        <v>18.5</v>
      </c>
      <c r="R529">
        <v>7.8</v>
      </c>
      <c r="S529" t="b">
        <v>0</v>
      </c>
      <c r="T529" t="b">
        <v>0</v>
      </c>
      <c r="U529" t="b">
        <v>0</v>
      </c>
      <c r="V529">
        <v>48000</v>
      </c>
      <c r="W529">
        <v>29600</v>
      </c>
      <c r="X529">
        <v>2.48</v>
      </c>
      <c r="Y529">
        <v>29600</v>
      </c>
      <c r="Z529">
        <v>2.48</v>
      </c>
    </row>
    <row r="530" spans="1:26">
      <c r="A530">
        <v>210440160</v>
      </c>
      <c r="B530" t="s">
        <v>12477</v>
      </c>
      <c r="C530" t="s">
        <v>3597</v>
      </c>
      <c r="D530" t="s">
        <v>3614</v>
      </c>
      <c r="E530" t="s">
        <v>4837</v>
      </c>
      <c r="F530" t="s">
        <v>3600</v>
      </c>
      <c r="G530">
        <v>210440160</v>
      </c>
      <c r="I530" t="s">
        <v>3601</v>
      </c>
      <c r="J530" t="s">
        <v>4843</v>
      </c>
      <c r="L530" t="s">
        <v>12504</v>
      </c>
      <c r="M530">
        <v>10.5</v>
      </c>
      <c r="N530">
        <v>18.5</v>
      </c>
      <c r="O530">
        <v>9.5</v>
      </c>
      <c r="P530">
        <v>10</v>
      </c>
      <c r="Q530">
        <v>18.5</v>
      </c>
      <c r="R530">
        <v>7.8</v>
      </c>
      <c r="S530" t="b">
        <v>0</v>
      </c>
      <c r="T530" t="b">
        <v>0</v>
      </c>
      <c r="U530" t="b">
        <v>0</v>
      </c>
      <c r="V530">
        <v>48000</v>
      </c>
      <c r="W530">
        <v>29600</v>
      </c>
      <c r="X530">
        <v>2.48</v>
      </c>
      <c r="Y530">
        <v>29600</v>
      </c>
      <c r="Z530">
        <v>2.48</v>
      </c>
    </row>
    <row r="531" spans="1:26">
      <c r="A531">
        <v>210440180</v>
      </c>
      <c r="B531" t="s">
        <v>12477</v>
      </c>
      <c r="C531" t="s">
        <v>3597</v>
      </c>
      <c r="D531" t="s">
        <v>3614</v>
      </c>
      <c r="E531" t="s">
        <v>4840</v>
      </c>
      <c r="F531" t="s">
        <v>3600</v>
      </c>
      <c r="G531">
        <v>210440180</v>
      </c>
      <c r="I531" t="s">
        <v>3601</v>
      </c>
      <c r="J531" t="s">
        <v>4843</v>
      </c>
      <c r="L531" t="s">
        <v>12504</v>
      </c>
      <c r="M531">
        <v>10.5</v>
      </c>
      <c r="N531">
        <v>18.5</v>
      </c>
      <c r="O531">
        <v>9.5</v>
      </c>
      <c r="P531">
        <v>10</v>
      </c>
      <c r="Q531">
        <v>18.5</v>
      </c>
      <c r="R531">
        <v>7.8</v>
      </c>
      <c r="S531" t="b">
        <v>0</v>
      </c>
      <c r="T531" t="b">
        <v>0</v>
      </c>
      <c r="U531" t="b">
        <v>0</v>
      </c>
      <c r="V531">
        <v>48000</v>
      </c>
      <c r="W531">
        <v>29600</v>
      </c>
      <c r="X531">
        <v>2.48</v>
      </c>
      <c r="Y531">
        <v>29600</v>
      </c>
      <c r="Z531">
        <v>2.48</v>
      </c>
    </row>
    <row r="532" spans="1:26">
      <c r="A532">
        <v>210440199</v>
      </c>
      <c r="B532" t="s">
        <v>12477</v>
      </c>
      <c r="C532" t="s">
        <v>3597</v>
      </c>
      <c r="D532" t="s">
        <v>3614</v>
      </c>
      <c r="E532" t="s">
        <v>4841</v>
      </c>
      <c r="F532" t="s">
        <v>3600</v>
      </c>
      <c r="G532">
        <v>210440199</v>
      </c>
      <c r="I532" t="s">
        <v>3601</v>
      </c>
      <c r="J532" t="s">
        <v>4843</v>
      </c>
      <c r="L532" t="s">
        <v>12504</v>
      </c>
      <c r="M532">
        <v>10.5</v>
      </c>
      <c r="N532">
        <v>18.5</v>
      </c>
      <c r="O532">
        <v>9.5</v>
      </c>
      <c r="P532">
        <v>10</v>
      </c>
      <c r="Q532">
        <v>18.5</v>
      </c>
      <c r="R532">
        <v>7.8</v>
      </c>
      <c r="S532" t="b">
        <v>0</v>
      </c>
      <c r="T532" t="b">
        <v>0</v>
      </c>
      <c r="U532" t="b">
        <v>0</v>
      </c>
      <c r="V532">
        <v>48000</v>
      </c>
      <c r="W532">
        <v>29600</v>
      </c>
      <c r="X532">
        <v>2.48</v>
      </c>
      <c r="Y532">
        <v>29600</v>
      </c>
      <c r="Z532">
        <v>2.48</v>
      </c>
    </row>
    <row r="533" spans="1:26">
      <c r="A533">
        <v>210440099</v>
      </c>
      <c r="B533" t="s">
        <v>12477</v>
      </c>
      <c r="C533" t="s">
        <v>3597</v>
      </c>
      <c r="D533" t="s">
        <v>3614</v>
      </c>
      <c r="E533" t="s">
        <v>4842</v>
      </c>
      <c r="F533" t="s">
        <v>3600</v>
      </c>
      <c r="G533">
        <v>210440099</v>
      </c>
      <c r="I533" t="s">
        <v>3601</v>
      </c>
      <c r="J533" t="s">
        <v>4843</v>
      </c>
      <c r="L533" t="s">
        <v>12504</v>
      </c>
      <c r="M533">
        <v>10.5</v>
      </c>
      <c r="N533">
        <v>18.5</v>
      </c>
      <c r="O533">
        <v>9.5</v>
      </c>
      <c r="P533">
        <v>10</v>
      </c>
      <c r="Q533">
        <v>18.5</v>
      </c>
      <c r="R533">
        <v>7.8</v>
      </c>
      <c r="S533" t="b">
        <v>0</v>
      </c>
      <c r="T533" t="b">
        <v>0</v>
      </c>
      <c r="U533" t="b">
        <v>0</v>
      </c>
      <c r="V533">
        <v>48000</v>
      </c>
      <c r="W533">
        <v>29600</v>
      </c>
      <c r="X533">
        <v>2.48</v>
      </c>
      <c r="Y533">
        <v>29600</v>
      </c>
      <c r="Z533">
        <v>2.48</v>
      </c>
    </row>
    <row r="534" spans="1:26">
      <c r="A534">
        <v>210440222</v>
      </c>
      <c r="B534" t="s">
        <v>12477</v>
      </c>
      <c r="C534" t="s">
        <v>3597</v>
      </c>
      <c r="D534" t="s">
        <v>3614</v>
      </c>
      <c r="E534" t="s">
        <v>3615</v>
      </c>
      <c r="F534" t="s">
        <v>3600</v>
      </c>
      <c r="G534">
        <v>210440222</v>
      </c>
      <c r="I534" t="s">
        <v>3601</v>
      </c>
      <c r="J534" t="s">
        <v>4843</v>
      </c>
      <c r="L534" t="s">
        <v>12504</v>
      </c>
      <c r="M534">
        <v>10.5</v>
      </c>
      <c r="N534">
        <v>18.5</v>
      </c>
      <c r="O534">
        <v>9.5</v>
      </c>
      <c r="P534">
        <v>10</v>
      </c>
      <c r="Q534">
        <v>18.5</v>
      </c>
      <c r="R534">
        <v>7.8</v>
      </c>
      <c r="S534" t="b">
        <v>0</v>
      </c>
      <c r="T534" t="b">
        <v>0</v>
      </c>
      <c r="U534" t="b">
        <v>0</v>
      </c>
      <c r="V534">
        <v>48000</v>
      </c>
      <c r="W534">
        <v>29600</v>
      </c>
      <c r="X534">
        <v>2.48</v>
      </c>
      <c r="Y534">
        <v>29600</v>
      </c>
      <c r="Z534">
        <v>2.48</v>
      </c>
    </row>
    <row r="535" spans="1:26">
      <c r="A535">
        <v>210851896</v>
      </c>
      <c r="B535" t="s">
        <v>12477</v>
      </c>
      <c r="C535" t="s">
        <v>3597</v>
      </c>
      <c r="D535" t="s">
        <v>3614</v>
      </c>
      <c r="E535" t="s">
        <v>11496</v>
      </c>
      <c r="F535" t="s">
        <v>3600</v>
      </c>
      <c r="G535">
        <v>210851896</v>
      </c>
      <c r="I535" t="s">
        <v>3601</v>
      </c>
      <c r="J535" t="s">
        <v>4843</v>
      </c>
      <c r="L535" t="s">
        <v>12503</v>
      </c>
      <c r="P535">
        <v>10</v>
      </c>
      <c r="Q535">
        <v>18.5</v>
      </c>
      <c r="R535">
        <v>7.8</v>
      </c>
      <c r="S535" t="b">
        <v>0</v>
      </c>
      <c r="T535" t="b">
        <v>0</v>
      </c>
      <c r="U535" t="b">
        <v>0</v>
      </c>
      <c r="V535">
        <v>48000</v>
      </c>
      <c r="W535">
        <v>29600</v>
      </c>
      <c r="X535">
        <v>2.48</v>
      </c>
      <c r="Y535">
        <v>29600</v>
      </c>
      <c r="Z535">
        <v>2.48</v>
      </c>
    </row>
    <row r="536" spans="1:26">
      <c r="A536">
        <v>210440119</v>
      </c>
      <c r="B536" t="s">
        <v>12477</v>
      </c>
      <c r="C536" t="s">
        <v>3597</v>
      </c>
      <c r="D536" t="s">
        <v>3614</v>
      </c>
      <c r="E536" t="s">
        <v>4837</v>
      </c>
      <c r="F536" t="s">
        <v>3600</v>
      </c>
      <c r="G536">
        <v>210440119</v>
      </c>
      <c r="I536" t="s">
        <v>3601</v>
      </c>
      <c r="J536" t="s">
        <v>4843</v>
      </c>
      <c r="L536" t="s">
        <v>12503</v>
      </c>
      <c r="M536">
        <v>10.5</v>
      </c>
      <c r="N536">
        <v>18.5</v>
      </c>
      <c r="O536">
        <v>9.5</v>
      </c>
      <c r="P536">
        <v>10</v>
      </c>
      <c r="Q536">
        <v>18.5</v>
      </c>
      <c r="R536">
        <v>7.8</v>
      </c>
      <c r="S536" t="b">
        <v>0</v>
      </c>
      <c r="T536" t="b">
        <v>0</v>
      </c>
      <c r="U536" t="b">
        <v>0</v>
      </c>
      <c r="V536">
        <v>48000</v>
      </c>
      <c r="W536">
        <v>29600</v>
      </c>
      <c r="X536">
        <v>2.48</v>
      </c>
      <c r="Y536">
        <v>29600</v>
      </c>
      <c r="Z536">
        <v>2.48</v>
      </c>
    </row>
    <row r="537" spans="1:26">
      <c r="A537">
        <v>210440139</v>
      </c>
      <c r="B537" t="s">
        <v>12477</v>
      </c>
      <c r="C537" t="s">
        <v>3597</v>
      </c>
      <c r="D537" t="s">
        <v>3614</v>
      </c>
      <c r="E537" t="s">
        <v>4840</v>
      </c>
      <c r="F537" t="s">
        <v>3600</v>
      </c>
      <c r="G537">
        <v>210440139</v>
      </c>
      <c r="I537" t="s">
        <v>3601</v>
      </c>
      <c r="J537" t="s">
        <v>4843</v>
      </c>
      <c r="L537" t="s">
        <v>12503</v>
      </c>
      <c r="M537">
        <v>10.5</v>
      </c>
      <c r="N537">
        <v>18.5</v>
      </c>
      <c r="O537">
        <v>9.5</v>
      </c>
      <c r="P537">
        <v>10</v>
      </c>
      <c r="Q537">
        <v>18.5</v>
      </c>
      <c r="R537">
        <v>7.8</v>
      </c>
      <c r="S537" t="b">
        <v>0</v>
      </c>
      <c r="T537" t="b">
        <v>0</v>
      </c>
      <c r="U537" t="b">
        <v>0</v>
      </c>
      <c r="V537">
        <v>48000</v>
      </c>
      <c r="W537">
        <v>29600</v>
      </c>
      <c r="X537">
        <v>2.48</v>
      </c>
      <c r="Y537">
        <v>29600</v>
      </c>
      <c r="Z537">
        <v>2.48</v>
      </c>
    </row>
    <row r="538" spans="1:26">
      <c r="A538">
        <v>210440159</v>
      </c>
      <c r="B538" t="s">
        <v>12477</v>
      </c>
      <c r="C538" t="s">
        <v>3597</v>
      </c>
      <c r="D538" t="s">
        <v>3614</v>
      </c>
      <c r="E538" t="s">
        <v>4841</v>
      </c>
      <c r="F538" t="s">
        <v>3600</v>
      </c>
      <c r="G538">
        <v>210440159</v>
      </c>
      <c r="I538" t="s">
        <v>3601</v>
      </c>
      <c r="J538" t="s">
        <v>4843</v>
      </c>
      <c r="L538" t="s">
        <v>12503</v>
      </c>
      <c r="M538">
        <v>10.5</v>
      </c>
      <c r="N538">
        <v>18.5</v>
      </c>
      <c r="O538">
        <v>9.5</v>
      </c>
      <c r="P538">
        <v>10</v>
      </c>
      <c r="Q538">
        <v>18.5</v>
      </c>
      <c r="R538">
        <v>7.8</v>
      </c>
      <c r="S538" t="b">
        <v>0</v>
      </c>
      <c r="T538" t="b">
        <v>0</v>
      </c>
      <c r="U538" t="b">
        <v>0</v>
      </c>
      <c r="V538">
        <v>48000</v>
      </c>
      <c r="W538">
        <v>29600</v>
      </c>
      <c r="X538">
        <v>2.48</v>
      </c>
      <c r="Y538">
        <v>29600</v>
      </c>
      <c r="Z538">
        <v>2.48</v>
      </c>
    </row>
    <row r="539" spans="1:26">
      <c r="A539">
        <v>210440179</v>
      </c>
      <c r="B539" t="s">
        <v>12477</v>
      </c>
      <c r="C539" t="s">
        <v>3597</v>
      </c>
      <c r="D539" t="s">
        <v>3614</v>
      </c>
      <c r="E539" t="s">
        <v>4842</v>
      </c>
      <c r="F539" t="s">
        <v>3600</v>
      </c>
      <c r="G539">
        <v>210440179</v>
      </c>
      <c r="I539" t="s">
        <v>3601</v>
      </c>
      <c r="J539" t="s">
        <v>4843</v>
      </c>
      <c r="L539" t="s">
        <v>12503</v>
      </c>
      <c r="M539">
        <v>10.5</v>
      </c>
      <c r="N539">
        <v>18.5</v>
      </c>
      <c r="O539">
        <v>9.5</v>
      </c>
      <c r="P539">
        <v>10</v>
      </c>
      <c r="Q539">
        <v>18.5</v>
      </c>
      <c r="R539">
        <v>7.8</v>
      </c>
      <c r="S539" t="b">
        <v>0</v>
      </c>
      <c r="T539" t="b">
        <v>0</v>
      </c>
      <c r="U539" t="b">
        <v>0</v>
      </c>
      <c r="V539">
        <v>48000</v>
      </c>
      <c r="W539">
        <v>29600</v>
      </c>
      <c r="X539">
        <v>2.48</v>
      </c>
      <c r="Y539">
        <v>29600</v>
      </c>
      <c r="Z539">
        <v>2.48</v>
      </c>
    </row>
    <row r="540" spans="1:26">
      <c r="A540">
        <v>210440221</v>
      </c>
      <c r="B540" t="s">
        <v>12477</v>
      </c>
      <c r="C540" t="s">
        <v>3597</v>
      </c>
      <c r="D540" t="s">
        <v>3614</v>
      </c>
      <c r="E540" t="s">
        <v>3615</v>
      </c>
      <c r="F540" t="s">
        <v>3600</v>
      </c>
      <c r="G540">
        <v>210440221</v>
      </c>
      <c r="I540" t="s">
        <v>3601</v>
      </c>
      <c r="J540" t="s">
        <v>4843</v>
      </c>
      <c r="L540" t="s">
        <v>12503</v>
      </c>
      <c r="M540">
        <v>10.5</v>
      </c>
      <c r="N540">
        <v>18.5</v>
      </c>
      <c r="O540">
        <v>9.5</v>
      </c>
      <c r="P540">
        <v>10</v>
      </c>
      <c r="Q540">
        <v>18.5</v>
      </c>
      <c r="R540">
        <v>7.8</v>
      </c>
      <c r="S540" t="b">
        <v>0</v>
      </c>
      <c r="T540" t="b">
        <v>0</v>
      </c>
      <c r="U540" t="b">
        <v>0</v>
      </c>
      <c r="V540">
        <v>48000</v>
      </c>
      <c r="W540">
        <v>29600</v>
      </c>
      <c r="X540">
        <v>2.48</v>
      </c>
      <c r="Y540">
        <v>29600</v>
      </c>
      <c r="Z540">
        <v>2.48</v>
      </c>
    </row>
    <row r="541" spans="1:26">
      <c r="A541">
        <v>210859398</v>
      </c>
      <c r="B541" t="s">
        <v>12477</v>
      </c>
      <c r="C541" t="s">
        <v>3597</v>
      </c>
      <c r="D541" t="s">
        <v>3614</v>
      </c>
      <c r="E541" t="s">
        <v>11496</v>
      </c>
      <c r="F541" t="s">
        <v>3600</v>
      </c>
      <c r="G541">
        <v>210859398</v>
      </c>
      <c r="I541" t="s">
        <v>3601</v>
      </c>
      <c r="J541" t="s">
        <v>4843</v>
      </c>
      <c r="L541" t="s">
        <v>12502</v>
      </c>
      <c r="P541">
        <v>10</v>
      </c>
      <c r="Q541">
        <v>18</v>
      </c>
      <c r="R541">
        <v>7.8</v>
      </c>
      <c r="S541" t="b">
        <v>0</v>
      </c>
      <c r="T541" t="b">
        <v>0</v>
      </c>
      <c r="U541" t="b">
        <v>0</v>
      </c>
      <c r="V541">
        <v>48000</v>
      </c>
      <c r="W541">
        <v>29400</v>
      </c>
      <c r="X541">
        <v>2.48</v>
      </c>
      <c r="Y541">
        <v>29400</v>
      </c>
      <c r="Z541">
        <v>2.48</v>
      </c>
    </row>
    <row r="542" spans="1:26">
      <c r="A542">
        <v>210619731</v>
      </c>
      <c r="B542" t="s">
        <v>12477</v>
      </c>
      <c r="C542" t="s">
        <v>3597</v>
      </c>
      <c r="D542" t="s">
        <v>3614</v>
      </c>
      <c r="E542" t="s">
        <v>4837</v>
      </c>
      <c r="F542" t="s">
        <v>3600</v>
      </c>
      <c r="G542">
        <v>210619731</v>
      </c>
      <c r="I542" t="s">
        <v>3601</v>
      </c>
      <c r="J542" t="s">
        <v>4843</v>
      </c>
      <c r="L542" t="s">
        <v>12502</v>
      </c>
      <c r="P542">
        <v>10</v>
      </c>
      <c r="Q542">
        <v>18</v>
      </c>
      <c r="R542">
        <v>7.8</v>
      </c>
      <c r="S542" t="b">
        <v>0</v>
      </c>
      <c r="T542" t="b">
        <v>0</v>
      </c>
      <c r="U542" t="b">
        <v>0</v>
      </c>
      <c r="V542">
        <v>48000</v>
      </c>
      <c r="W542">
        <v>29400</v>
      </c>
      <c r="X542">
        <v>2.48</v>
      </c>
      <c r="Y542">
        <v>29400</v>
      </c>
      <c r="Z542">
        <v>2.48</v>
      </c>
    </row>
    <row r="543" spans="1:26">
      <c r="A543">
        <v>210619730</v>
      </c>
      <c r="B543" t="s">
        <v>12477</v>
      </c>
      <c r="C543" t="s">
        <v>3597</v>
      </c>
      <c r="D543" t="s">
        <v>3614</v>
      </c>
      <c r="E543" t="s">
        <v>4840</v>
      </c>
      <c r="F543" t="s">
        <v>3600</v>
      </c>
      <c r="G543">
        <v>210619730</v>
      </c>
      <c r="I543" t="s">
        <v>3601</v>
      </c>
      <c r="J543" t="s">
        <v>4843</v>
      </c>
      <c r="L543" t="s">
        <v>12502</v>
      </c>
      <c r="P543">
        <v>10</v>
      </c>
      <c r="Q543">
        <v>18</v>
      </c>
      <c r="R543">
        <v>7.8</v>
      </c>
      <c r="S543" t="b">
        <v>0</v>
      </c>
      <c r="T543" t="b">
        <v>0</v>
      </c>
      <c r="U543" t="b">
        <v>0</v>
      </c>
      <c r="V543">
        <v>48000</v>
      </c>
      <c r="W543">
        <v>29400</v>
      </c>
      <c r="X543">
        <v>2.48</v>
      </c>
      <c r="Y543">
        <v>29400</v>
      </c>
      <c r="Z543">
        <v>2.48</v>
      </c>
    </row>
    <row r="544" spans="1:26">
      <c r="A544">
        <v>210619729</v>
      </c>
      <c r="B544" t="s">
        <v>12477</v>
      </c>
      <c r="C544" t="s">
        <v>3597</v>
      </c>
      <c r="D544" t="s">
        <v>3614</v>
      </c>
      <c r="E544" t="s">
        <v>4841</v>
      </c>
      <c r="F544" t="s">
        <v>3600</v>
      </c>
      <c r="G544">
        <v>210619729</v>
      </c>
      <c r="I544" t="s">
        <v>3601</v>
      </c>
      <c r="J544" t="s">
        <v>4843</v>
      </c>
      <c r="L544" t="s">
        <v>12502</v>
      </c>
      <c r="P544">
        <v>10</v>
      </c>
      <c r="Q544">
        <v>18</v>
      </c>
      <c r="R544">
        <v>7.8</v>
      </c>
      <c r="S544" t="b">
        <v>0</v>
      </c>
      <c r="T544" t="b">
        <v>0</v>
      </c>
      <c r="U544" t="b">
        <v>0</v>
      </c>
      <c r="V544">
        <v>48000</v>
      </c>
      <c r="W544">
        <v>29400</v>
      </c>
      <c r="X544">
        <v>2.48</v>
      </c>
      <c r="Y544">
        <v>29400</v>
      </c>
      <c r="Z544">
        <v>2.48</v>
      </c>
    </row>
    <row r="545" spans="1:26">
      <c r="A545">
        <v>210619728</v>
      </c>
      <c r="B545" t="s">
        <v>12477</v>
      </c>
      <c r="C545" t="s">
        <v>3597</v>
      </c>
      <c r="D545" t="s">
        <v>3614</v>
      </c>
      <c r="E545" t="s">
        <v>4842</v>
      </c>
      <c r="F545" t="s">
        <v>3600</v>
      </c>
      <c r="G545">
        <v>210619728</v>
      </c>
      <c r="I545" t="s">
        <v>3601</v>
      </c>
      <c r="J545" t="s">
        <v>4843</v>
      </c>
      <c r="L545" t="s">
        <v>12502</v>
      </c>
      <c r="P545">
        <v>10</v>
      </c>
      <c r="Q545">
        <v>18</v>
      </c>
      <c r="R545">
        <v>7.8</v>
      </c>
      <c r="S545" t="b">
        <v>0</v>
      </c>
      <c r="T545" t="b">
        <v>0</v>
      </c>
      <c r="U545" t="b">
        <v>0</v>
      </c>
      <c r="V545">
        <v>48000</v>
      </c>
      <c r="W545">
        <v>29400</v>
      </c>
      <c r="X545">
        <v>2.48</v>
      </c>
      <c r="Y545">
        <v>29400</v>
      </c>
      <c r="Z545">
        <v>2.48</v>
      </c>
    </row>
    <row r="546" spans="1:26">
      <c r="A546">
        <v>210619310</v>
      </c>
      <c r="B546" t="s">
        <v>12477</v>
      </c>
      <c r="C546" t="s">
        <v>3597</v>
      </c>
      <c r="D546" t="s">
        <v>3614</v>
      </c>
      <c r="E546" t="s">
        <v>3615</v>
      </c>
      <c r="F546" t="s">
        <v>3600</v>
      </c>
      <c r="G546">
        <v>210619310</v>
      </c>
      <c r="I546" t="s">
        <v>3601</v>
      </c>
      <c r="J546" t="s">
        <v>4843</v>
      </c>
      <c r="L546" t="s">
        <v>12502</v>
      </c>
      <c r="P546">
        <v>10</v>
      </c>
      <c r="Q546">
        <v>18</v>
      </c>
      <c r="R546">
        <v>7.8</v>
      </c>
      <c r="S546" t="b">
        <v>0</v>
      </c>
      <c r="T546" t="b">
        <v>0</v>
      </c>
      <c r="U546" t="b">
        <v>0</v>
      </c>
      <c r="V546">
        <v>48000</v>
      </c>
      <c r="W546">
        <v>29400</v>
      </c>
      <c r="X546">
        <v>2.48</v>
      </c>
      <c r="Y546">
        <v>29400</v>
      </c>
      <c r="Z546">
        <v>2.48</v>
      </c>
    </row>
    <row r="547" spans="1:26">
      <c r="A547">
        <v>211662227</v>
      </c>
      <c r="B547" t="s">
        <v>9182</v>
      </c>
      <c r="C547" t="s">
        <v>3597</v>
      </c>
      <c r="D547" t="s">
        <v>3614</v>
      </c>
      <c r="E547" t="s">
        <v>11496</v>
      </c>
      <c r="F547" t="s">
        <v>3600</v>
      </c>
      <c r="G547">
        <v>211662227</v>
      </c>
      <c r="I547" t="s">
        <v>3601</v>
      </c>
      <c r="J547" t="s">
        <v>4844</v>
      </c>
      <c r="L547" t="s">
        <v>12495</v>
      </c>
      <c r="P547">
        <v>8.5</v>
      </c>
      <c r="Q547">
        <v>18</v>
      </c>
      <c r="R547">
        <v>8.1</v>
      </c>
      <c r="S547" t="b">
        <v>0</v>
      </c>
      <c r="T547" t="b">
        <v>0</v>
      </c>
      <c r="U547" t="b">
        <v>0</v>
      </c>
      <c r="V547">
        <v>34000</v>
      </c>
      <c r="W547">
        <v>24800</v>
      </c>
      <c r="X547">
        <v>2.5</v>
      </c>
      <c r="Y547">
        <v>24800</v>
      </c>
      <c r="Z547">
        <v>2.5</v>
      </c>
    </row>
    <row r="548" spans="1:26">
      <c r="A548">
        <v>211662226</v>
      </c>
      <c r="B548" t="s">
        <v>9182</v>
      </c>
      <c r="C548" t="s">
        <v>3597</v>
      </c>
      <c r="D548" t="s">
        <v>3614</v>
      </c>
      <c r="E548" t="s">
        <v>4837</v>
      </c>
      <c r="F548" t="s">
        <v>3600</v>
      </c>
      <c r="G548">
        <v>211662226</v>
      </c>
      <c r="I548" t="s">
        <v>3601</v>
      </c>
      <c r="J548" t="s">
        <v>4844</v>
      </c>
      <c r="L548" t="s">
        <v>12495</v>
      </c>
      <c r="P548">
        <v>8.5</v>
      </c>
      <c r="Q548">
        <v>18</v>
      </c>
      <c r="R548">
        <v>8.1</v>
      </c>
      <c r="S548" t="b">
        <v>0</v>
      </c>
      <c r="T548" t="b">
        <v>0</v>
      </c>
      <c r="U548" t="b">
        <v>0</v>
      </c>
      <c r="V548">
        <v>34000</v>
      </c>
      <c r="W548">
        <v>24800</v>
      </c>
      <c r="X548">
        <v>2.5</v>
      </c>
      <c r="Y548">
        <v>24800</v>
      </c>
      <c r="Z548">
        <v>2.5</v>
      </c>
    </row>
    <row r="549" spans="1:26">
      <c r="A549">
        <v>211662225</v>
      </c>
      <c r="B549" t="s">
        <v>9182</v>
      </c>
      <c r="C549" t="s">
        <v>3597</v>
      </c>
      <c r="D549" t="s">
        <v>3614</v>
      </c>
      <c r="E549" t="s">
        <v>4840</v>
      </c>
      <c r="F549" t="s">
        <v>3600</v>
      </c>
      <c r="G549">
        <v>211662225</v>
      </c>
      <c r="I549" t="s">
        <v>3601</v>
      </c>
      <c r="J549" t="s">
        <v>4844</v>
      </c>
      <c r="L549" t="s">
        <v>12495</v>
      </c>
      <c r="P549">
        <v>8.5</v>
      </c>
      <c r="Q549">
        <v>18</v>
      </c>
      <c r="R549">
        <v>8.1</v>
      </c>
      <c r="S549" t="b">
        <v>0</v>
      </c>
      <c r="T549" t="b">
        <v>0</v>
      </c>
      <c r="U549" t="b">
        <v>0</v>
      </c>
      <c r="V549">
        <v>34000</v>
      </c>
      <c r="W549">
        <v>24800</v>
      </c>
      <c r="X549">
        <v>2.5</v>
      </c>
      <c r="Y549">
        <v>24800</v>
      </c>
      <c r="Z549">
        <v>2.5</v>
      </c>
    </row>
    <row r="550" spans="1:26">
      <c r="A550">
        <v>211662224</v>
      </c>
      <c r="B550" t="s">
        <v>9182</v>
      </c>
      <c r="C550" t="s">
        <v>3597</v>
      </c>
      <c r="D550" t="s">
        <v>3614</v>
      </c>
      <c r="E550" t="s">
        <v>4841</v>
      </c>
      <c r="F550" t="s">
        <v>3600</v>
      </c>
      <c r="G550">
        <v>211662224</v>
      </c>
      <c r="I550" t="s">
        <v>3601</v>
      </c>
      <c r="J550" t="s">
        <v>4844</v>
      </c>
      <c r="L550" t="s">
        <v>12495</v>
      </c>
      <c r="P550">
        <v>8.5</v>
      </c>
      <c r="Q550">
        <v>18</v>
      </c>
      <c r="R550">
        <v>8.1</v>
      </c>
      <c r="S550" t="b">
        <v>0</v>
      </c>
      <c r="T550" t="b">
        <v>0</v>
      </c>
      <c r="U550" t="b">
        <v>0</v>
      </c>
      <c r="V550">
        <v>34000</v>
      </c>
      <c r="W550">
        <v>24800</v>
      </c>
      <c r="X550">
        <v>2.5</v>
      </c>
      <c r="Y550">
        <v>24800</v>
      </c>
      <c r="Z550">
        <v>2.5</v>
      </c>
    </row>
    <row r="551" spans="1:26">
      <c r="A551">
        <v>211662223</v>
      </c>
      <c r="B551" t="s">
        <v>9182</v>
      </c>
      <c r="C551" t="s">
        <v>3597</v>
      </c>
      <c r="D551" t="s">
        <v>3614</v>
      </c>
      <c r="E551" t="s">
        <v>4842</v>
      </c>
      <c r="F551" t="s">
        <v>3600</v>
      </c>
      <c r="G551">
        <v>211662223</v>
      </c>
      <c r="I551" t="s">
        <v>3601</v>
      </c>
      <c r="J551" t="s">
        <v>4844</v>
      </c>
      <c r="L551" t="s">
        <v>12495</v>
      </c>
      <c r="P551">
        <v>8.5</v>
      </c>
      <c r="Q551">
        <v>18</v>
      </c>
      <c r="R551">
        <v>8.1</v>
      </c>
      <c r="S551" t="b">
        <v>0</v>
      </c>
      <c r="T551" t="b">
        <v>0</v>
      </c>
      <c r="U551" t="b">
        <v>0</v>
      </c>
      <c r="V551">
        <v>34000</v>
      </c>
      <c r="W551">
        <v>24800</v>
      </c>
      <c r="X551">
        <v>2.5</v>
      </c>
      <c r="Y551">
        <v>24800</v>
      </c>
      <c r="Z551">
        <v>2.5</v>
      </c>
    </row>
    <row r="552" spans="1:26">
      <c r="A552">
        <v>211659393</v>
      </c>
      <c r="B552" t="s">
        <v>9182</v>
      </c>
      <c r="C552" t="s">
        <v>3597</v>
      </c>
      <c r="D552" t="s">
        <v>3614</v>
      </c>
      <c r="E552" t="s">
        <v>3615</v>
      </c>
      <c r="F552" t="s">
        <v>3600</v>
      </c>
      <c r="G552">
        <v>211659393</v>
      </c>
      <c r="I552" t="s">
        <v>3601</v>
      </c>
      <c r="J552" t="s">
        <v>4844</v>
      </c>
      <c r="L552" t="s">
        <v>12495</v>
      </c>
      <c r="P552">
        <v>8.5</v>
      </c>
      <c r="Q552">
        <v>18</v>
      </c>
      <c r="R552">
        <v>8.1</v>
      </c>
      <c r="S552" t="b">
        <v>0</v>
      </c>
      <c r="T552" t="b">
        <v>0</v>
      </c>
      <c r="U552" t="b">
        <v>0</v>
      </c>
      <c r="V552">
        <v>34000</v>
      </c>
      <c r="W552">
        <v>24800</v>
      </c>
      <c r="X552">
        <v>2.5</v>
      </c>
      <c r="Y552">
        <v>24800</v>
      </c>
      <c r="Z552">
        <v>2.5</v>
      </c>
    </row>
    <row r="553" spans="1:26">
      <c r="A553">
        <v>211662222</v>
      </c>
      <c r="B553" t="s">
        <v>9182</v>
      </c>
      <c r="C553" t="s">
        <v>3597</v>
      </c>
      <c r="D553" t="s">
        <v>3614</v>
      </c>
      <c r="E553" t="s">
        <v>11496</v>
      </c>
      <c r="F553" t="s">
        <v>3600</v>
      </c>
      <c r="G553">
        <v>211662222</v>
      </c>
      <c r="I553" t="s">
        <v>3601</v>
      </c>
      <c r="J553" t="s">
        <v>4844</v>
      </c>
      <c r="L553" t="s">
        <v>12493</v>
      </c>
      <c r="P553">
        <v>8.5</v>
      </c>
      <c r="Q553">
        <v>18</v>
      </c>
      <c r="R553">
        <v>8.1</v>
      </c>
      <c r="S553" t="b">
        <v>0</v>
      </c>
      <c r="T553" t="b">
        <v>0</v>
      </c>
      <c r="U553" t="b">
        <v>0</v>
      </c>
      <c r="V553">
        <v>34000</v>
      </c>
      <c r="W553">
        <v>24800</v>
      </c>
      <c r="X553">
        <v>2.5</v>
      </c>
      <c r="Y553">
        <v>24800</v>
      </c>
      <c r="Z553">
        <v>2.5</v>
      </c>
    </row>
    <row r="554" spans="1:26">
      <c r="A554">
        <v>211662221</v>
      </c>
      <c r="B554" t="s">
        <v>9182</v>
      </c>
      <c r="C554" t="s">
        <v>3597</v>
      </c>
      <c r="D554" t="s">
        <v>3614</v>
      </c>
      <c r="E554" t="s">
        <v>4837</v>
      </c>
      <c r="F554" t="s">
        <v>3600</v>
      </c>
      <c r="G554">
        <v>211662221</v>
      </c>
      <c r="I554" t="s">
        <v>3601</v>
      </c>
      <c r="J554" t="s">
        <v>4844</v>
      </c>
      <c r="L554" t="s">
        <v>12493</v>
      </c>
      <c r="P554">
        <v>8.5</v>
      </c>
      <c r="Q554">
        <v>18</v>
      </c>
      <c r="R554">
        <v>8.1</v>
      </c>
      <c r="S554" t="b">
        <v>0</v>
      </c>
      <c r="T554" t="b">
        <v>0</v>
      </c>
      <c r="U554" t="b">
        <v>0</v>
      </c>
      <c r="V554">
        <v>34000</v>
      </c>
      <c r="W554">
        <v>24800</v>
      </c>
      <c r="X554">
        <v>2.5</v>
      </c>
      <c r="Y554">
        <v>24800</v>
      </c>
      <c r="Z554">
        <v>2.5</v>
      </c>
    </row>
    <row r="555" spans="1:26">
      <c r="A555">
        <v>211662220</v>
      </c>
      <c r="B555" t="s">
        <v>9182</v>
      </c>
      <c r="C555" t="s">
        <v>3597</v>
      </c>
      <c r="D555" t="s">
        <v>3614</v>
      </c>
      <c r="E555" t="s">
        <v>4840</v>
      </c>
      <c r="F555" t="s">
        <v>3600</v>
      </c>
      <c r="G555">
        <v>211662220</v>
      </c>
      <c r="I555" t="s">
        <v>3601</v>
      </c>
      <c r="J555" t="s">
        <v>4844</v>
      </c>
      <c r="L555" t="s">
        <v>12493</v>
      </c>
      <c r="P555">
        <v>8.5</v>
      </c>
      <c r="Q555">
        <v>18</v>
      </c>
      <c r="R555">
        <v>8.1</v>
      </c>
      <c r="S555" t="b">
        <v>0</v>
      </c>
      <c r="T555" t="b">
        <v>0</v>
      </c>
      <c r="U555" t="b">
        <v>0</v>
      </c>
      <c r="V555">
        <v>34000</v>
      </c>
      <c r="W555">
        <v>24800</v>
      </c>
      <c r="X555">
        <v>2.5</v>
      </c>
      <c r="Y555">
        <v>24800</v>
      </c>
      <c r="Z555">
        <v>2.5</v>
      </c>
    </row>
    <row r="556" spans="1:26">
      <c r="A556">
        <v>211662219</v>
      </c>
      <c r="B556" t="s">
        <v>9182</v>
      </c>
      <c r="C556" t="s">
        <v>3597</v>
      </c>
      <c r="D556" t="s">
        <v>3614</v>
      </c>
      <c r="E556" t="s">
        <v>4841</v>
      </c>
      <c r="F556" t="s">
        <v>3600</v>
      </c>
      <c r="G556">
        <v>211662219</v>
      </c>
      <c r="I556" t="s">
        <v>3601</v>
      </c>
      <c r="J556" t="s">
        <v>4844</v>
      </c>
      <c r="L556" t="s">
        <v>12493</v>
      </c>
      <c r="P556">
        <v>8.5</v>
      </c>
      <c r="Q556">
        <v>18</v>
      </c>
      <c r="R556">
        <v>8.1</v>
      </c>
      <c r="S556" t="b">
        <v>0</v>
      </c>
      <c r="T556" t="b">
        <v>0</v>
      </c>
      <c r="U556" t="b">
        <v>0</v>
      </c>
      <c r="V556">
        <v>34000</v>
      </c>
      <c r="W556">
        <v>24800</v>
      </c>
      <c r="X556">
        <v>2.5</v>
      </c>
      <c r="Y556">
        <v>24800</v>
      </c>
      <c r="Z556">
        <v>2.5</v>
      </c>
    </row>
    <row r="557" spans="1:26">
      <c r="A557">
        <v>211662218</v>
      </c>
      <c r="B557" t="s">
        <v>9182</v>
      </c>
      <c r="C557" t="s">
        <v>3597</v>
      </c>
      <c r="D557" t="s">
        <v>3614</v>
      </c>
      <c r="E557" t="s">
        <v>4842</v>
      </c>
      <c r="F557" t="s">
        <v>3600</v>
      </c>
      <c r="G557">
        <v>211662218</v>
      </c>
      <c r="I557" t="s">
        <v>3601</v>
      </c>
      <c r="J557" t="s">
        <v>4844</v>
      </c>
      <c r="L557" t="s">
        <v>12493</v>
      </c>
      <c r="P557">
        <v>8.5</v>
      </c>
      <c r="Q557">
        <v>18</v>
      </c>
      <c r="R557">
        <v>8.1</v>
      </c>
      <c r="S557" t="b">
        <v>0</v>
      </c>
      <c r="T557" t="b">
        <v>0</v>
      </c>
      <c r="U557" t="b">
        <v>0</v>
      </c>
      <c r="V557">
        <v>34000</v>
      </c>
      <c r="W557">
        <v>24800</v>
      </c>
      <c r="X557">
        <v>2.5</v>
      </c>
      <c r="Y557">
        <v>24800</v>
      </c>
      <c r="Z557">
        <v>2.5</v>
      </c>
    </row>
    <row r="558" spans="1:26">
      <c r="A558">
        <v>211659392</v>
      </c>
      <c r="B558" t="s">
        <v>9182</v>
      </c>
      <c r="C558" t="s">
        <v>3597</v>
      </c>
      <c r="D558" t="s">
        <v>3614</v>
      </c>
      <c r="E558" t="s">
        <v>3615</v>
      </c>
      <c r="F558" t="s">
        <v>3600</v>
      </c>
      <c r="G558">
        <v>211659392</v>
      </c>
      <c r="I558" t="s">
        <v>3601</v>
      </c>
      <c r="J558" t="s">
        <v>4844</v>
      </c>
      <c r="L558" t="s">
        <v>12493</v>
      </c>
      <c r="P558">
        <v>8.5</v>
      </c>
      <c r="Q558">
        <v>18</v>
      </c>
      <c r="R558">
        <v>8.1</v>
      </c>
      <c r="S558" t="b">
        <v>0</v>
      </c>
      <c r="T558" t="b">
        <v>0</v>
      </c>
      <c r="U558" t="b">
        <v>0</v>
      </c>
      <c r="V558">
        <v>34000</v>
      </c>
      <c r="W558">
        <v>24800</v>
      </c>
      <c r="X558">
        <v>2.5</v>
      </c>
      <c r="Y558">
        <v>24800</v>
      </c>
      <c r="Z558">
        <v>2.5</v>
      </c>
    </row>
    <row r="559" spans="1:26">
      <c r="A559">
        <v>211660722</v>
      </c>
      <c r="B559" t="s">
        <v>9182</v>
      </c>
      <c r="C559" t="s">
        <v>3597</v>
      </c>
      <c r="D559" t="s">
        <v>3614</v>
      </c>
      <c r="E559" t="s">
        <v>11496</v>
      </c>
      <c r="F559" t="s">
        <v>3600</v>
      </c>
      <c r="G559">
        <v>211660722</v>
      </c>
      <c r="I559" t="s">
        <v>3601</v>
      </c>
      <c r="J559" t="s">
        <v>4846</v>
      </c>
      <c r="L559" t="s">
        <v>12501</v>
      </c>
      <c r="P559">
        <v>9.5</v>
      </c>
      <c r="Q559">
        <v>17</v>
      </c>
      <c r="R559">
        <v>7.8</v>
      </c>
      <c r="S559" t="b">
        <v>0</v>
      </c>
      <c r="T559" t="b">
        <v>0</v>
      </c>
      <c r="U559" t="b">
        <v>0</v>
      </c>
      <c r="V559">
        <v>21200</v>
      </c>
      <c r="W559">
        <v>15000</v>
      </c>
      <c r="X559">
        <v>2.36</v>
      </c>
      <c r="Y559">
        <v>15000</v>
      </c>
      <c r="Z559">
        <v>2.36</v>
      </c>
    </row>
    <row r="560" spans="1:26">
      <c r="A560">
        <v>211660721</v>
      </c>
      <c r="B560" t="s">
        <v>9182</v>
      </c>
      <c r="C560" t="s">
        <v>3597</v>
      </c>
      <c r="D560" t="s">
        <v>3614</v>
      </c>
      <c r="E560" t="s">
        <v>4837</v>
      </c>
      <c r="F560" t="s">
        <v>3600</v>
      </c>
      <c r="G560">
        <v>211660721</v>
      </c>
      <c r="I560" t="s">
        <v>3601</v>
      </c>
      <c r="J560" t="s">
        <v>4846</v>
      </c>
      <c r="L560" t="s">
        <v>12501</v>
      </c>
      <c r="P560">
        <v>9.5</v>
      </c>
      <c r="Q560">
        <v>17</v>
      </c>
      <c r="R560">
        <v>7.8</v>
      </c>
      <c r="S560" t="b">
        <v>0</v>
      </c>
      <c r="T560" t="b">
        <v>0</v>
      </c>
      <c r="U560" t="b">
        <v>0</v>
      </c>
      <c r="V560">
        <v>21200</v>
      </c>
      <c r="W560">
        <v>15000</v>
      </c>
      <c r="X560">
        <v>2.36</v>
      </c>
      <c r="Y560">
        <v>15000</v>
      </c>
      <c r="Z560">
        <v>2.36</v>
      </c>
    </row>
    <row r="561" spans="1:26">
      <c r="A561">
        <v>211660720</v>
      </c>
      <c r="B561" t="s">
        <v>9182</v>
      </c>
      <c r="C561" t="s">
        <v>3597</v>
      </c>
      <c r="D561" t="s">
        <v>3614</v>
      </c>
      <c r="E561" t="s">
        <v>4840</v>
      </c>
      <c r="F561" t="s">
        <v>3600</v>
      </c>
      <c r="G561">
        <v>211660720</v>
      </c>
      <c r="I561" t="s">
        <v>3601</v>
      </c>
      <c r="J561" t="s">
        <v>4846</v>
      </c>
      <c r="L561" t="s">
        <v>12501</v>
      </c>
      <c r="P561">
        <v>9.5</v>
      </c>
      <c r="Q561">
        <v>17</v>
      </c>
      <c r="R561">
        <v>7.8</v>
      </c>
      <c r="S561" t="b">
        <v>0</v>
      </c>
      <c r="T561" t="b">
        <v>0</v>
      </c>
      <c r="U561" t="b">
        <v>0</v>
      </c>
      <c r="V561">
        <v>21200</v>
      </c>
      <c r="W561">
        <v>15000</v>
      </c>
      <c r="X561">
        <v>2.36</v>
      </c>
      <c r="Y561">
        <v>15000</v>
      </c>
      <c r="Z561">
        <v>2.36</v>
      </c>
    </row>
    <row r="562" spans="1:26">
      <c r="A562">
        <v>211660719</v>
      </c>
      <c r="B562" t="s">
        <v>9182</v>
      </c>
      <c r="C562" t="s">
        <v>3597</v>
      </c>
      <c r="D562" t="s">
        <v>3614</v>
      </c>
      <c r="E562" t="s">
        <v>4841</v>
      </c>
      <c r="F562" t="s">
        <v>3600</v>
      </c>
      <c r="G562">
        <v>211660719</v>
      </c>
      <c r="I562" t="s">
        <v>3601</v>
      </c>
      <c r="J562" t="s">
        <v>4846</v>
      </c>
      <c r="L562" t="s">
        <v>12501</v>
      </c>
      <c r="P562">
        <v>9.5</v>
      </c>
      <c r="Q562">
        <v>17</v>
      </c>
      <c r="R562">
        <v>7.8</v>
      </c>
      <c r="S562" t="b">
        <v>0</v>
      </c>
      <c r="T562" t="b">
        <v>0</v>
      </c>
      <c r="U562" t="b">
        <v>0</v>
      </c>
      <c r="V562">
        <v>21200</v>
      </c>
      <c r="W562">
        <v>15000</v>
      </c>
      <c r="X562">
        <v>2.36</v>
      </c>
      <c r="Y562">
        <v>15000</v>
      </c>
      <c r="Z562">
        <v>2.36</v>
      </c>
    </row>
    <row r="563" spans="1:26">
      <c r="A563">
        <v>211660718</v>
      </c>
      <c r="B563" t="s">
        <v>9182</v>
      </c>
      <c r="C563" t="s">
        <v>3597</v>
      </c>
      <c r="D563" t="s">
        <v>3614</v>
      </c>
      <c r="E563" t="s">
        <v>4842</v>
      </c>
      <c r="F563" t="s">
        <v>3600</v>
      </c>
      <c r="G563">
        <v>211660718</v>
      </c>
      <c r="I563" t="s">
        <v>3601</v>
      </c>
      <c r="J563" t="s">
        <v>4846</v>
      </c>
      <c r="L563" t="s">
        <v>12501</v>
      </c>
      <c r="P563">
        <v>9.5</v>
      </c>
      <c r="Q563">
        <v>17</v>
      </c>
      <c r="R563">
        <v>7.8</v>
      </c>
      <c r="S563" t="b">
        <v>0</v>
      </c>
      <c r="T563" t="b">
        <v>0</v>
      </c>
      <c r="U563" t="b">
        <v>0</v>
      </c>
      <c r="V563">
        <v>21200</v>
      </c>
      <c r="W563">
        <v>15000</v>
      </c>
      <c r="X563">
        <v>2.36</v>
      </c>
      <c r="Y563">
        <v>15000</v>
      </c>
      <c r="Z563">
        <v>2.36</v>
      </c>
    </row>
    <row r="564" spans="1:26">
      <c r="A564">
        <v>211659570</v>
      </c>
      <c r="B564" t="s">
        <v>9182</v>
      </c>
      <c r="C564" t="s">
        <v>3597</v>
      </c>
      <c r="D564" t="s">
        <v>3614</v>
      </c>
      <c r="E564" t="s">
        <v>3615</v>
      </c>
      <c r="F564" t="s">
        <v>3600</v>
      </c>
      <c r="G564">
        <v>211659570</v>
      </c>
      <c r="I564" t="s">
        <v>3601</v>
      </c>
      <c r="J564" t="s">
        <v>4846</v>
      </c>
      <c r="L564" t="s">
        <v>12501</v>
      </c>
      <c r="P564">
        <v>9.5</v>
      </c>
      <c r="Q564">
        <v>17</v>
      </c>
      <c r="R564">
        <v>7.8</v>
      </c>
      <c r="S564" t="b">
        <v>0</v>
      </c>
      <c r="T564" t="b">
        <v>0</v>
      </c>
      <c r="U564" t="b">
        <v>0</v>
      </c>
      <c r="V564">
        <v>21200</v>
      </c>
      <c r="W564">
        <v>15000</v>
      </c>
      <c r="X564">
        <v>2.36</v>
      </c>
      <c r="Y564">
        <v>15000</v>
      </c>
      <c r="Z564">
        <v>2.36</v>
      </c>
    </row>
    <row r="565" spans="1:26">
      <c r="A565">
        <v>211010189</v>
      </c>
      <c r="B565" t="s">
        <v>10412</v>
      </c>
      <c r="C565" t="s">
        <v>3597</v>
      </c>
      <c r="D565" t="s">
        <v>3614</v>
      </c>
      <c r="E565" t="s">
        <v>11496</v>
      </c>
      <c r="F565" t="s">
        <v>3600</v>
      </c>
      <c r="G565">
        <v>211010189</v>
      </c>
      <c r="I565" t="s">
        <v>3601</v>
      </c>
      <c r="J565" t="s">
        <v>5863</v>
      </c>
      <c r="L565" t="s">
        <v>12500</v>
      </c>
      <c r="P565">
        <v>12.4</v>
      </c>
      <c r="Q565">
        <v>19</v>
      </c>
      <c r="R565">
        <v>8.5</v>
      </c>
      <c r="S565" t="b">
        <v>0</v>
      </c>
      <c r="T565" t="b">
        <v>0</v>
      </c>
      <c r="U565" t="b">
        <v>0</v>
      </c>
      <c r="V565">
        <v>23000</v>
      </c>
      <c r="W565">
        <v>22800</v>
      </c>
      <c r="X565">
        <v>2.16</v>
      </c>
      <c r="Y565">
        <v>22800</v>
      </c>
      <c r="Z565">
        <v>2.16</v>
      </c>
    </row>
    <row r="566" spans="1:26">
      <c r="A566">
        <v>211010193</v>
      </c>
      <c r="B566" t="s">
        <v>10412</v>
      </c>
      <c r="C566" t="s">
        <v>3597</v>
      </c>
      <c r="D566" t="s">
        <v>3614</v>
      </c>
      <c r="E566" t="s">
        <v>4837</v>
      </c>
      <c r="F566" t="s">
        <v>3600</v>
      </c>
      <c r="G566">
        <v>211010193</v>
      </c>
      <c r="I566" t="s">
        <v>3601</v>
      </c>
      <c r="J566" t="s">
        <v>5863</v>
      </c>
      <c r="L566" t="s">
        <v>12500</v>
      </c>
      <c r="P566">
        <v>12.4</v>
      </c>
      <c r="Q566">
        <v>19</v>
      </c>
      <c r="R566">
        <v>8.5</v>
      </c>
      <c r="S566" t="b">
        <v>0</v>
      </c>
      <c r="T566" t="b">
        <v>0</v>
      </c>
      <c r="U566" t="b">
        <v>0</v>
      </c>
      <c r="V566">
        <v>23000</v>
      </c>
      <c r="W566">
        <v>22800</v>
      </c>
      <c r="X566">
        <v>2.16</v>
      </c>
      <c r="Y566">
        <v>22800</v>
      </c>
      <c r="Z566">
        <v>2.16</v>
      </c>
    </row>
    <row r="567" spans="1:26">
      <c r="A567">
        <v>211010196</v>
      </c>
      <c r="B567" t="s">
        <v>10412</v>
      </c>
      <c r="C567" t="s">
        <v>3597</v>
      </c>
      <c r="D567" t="s">
        <v>3614</v>
      </c>
      <c r="E567" t="s">
        <v>4840</v>
      </c>
      <c r="F567" t="s">
        <v>3600</v>
      </c>
      <c r="G567">
        <v>211010196</v>
      </c>
      <c r="I567" t="s">
        <v>3601</v>
      </c>
      <c r="J567" t="s">
        <v>5863</v>
      </c>
      <c r="L567" t="s">
        <v>12500</v>
      </c>
      <c r="P567">
        <v>12.4</v>
      </c>
      <c r="Q567">
        <v>19</v>
      </c>
      <c r="R567">
        <v>8.5</v>
      </c>
      <c r="S567" t="b">
        <v>0</v>
      </c>
      <c r="T567" t="b">
        <v>0</v>
      </c>
      <c r="U567" t="b">
        <v>0</v>
      </c>
      <c r="V567">
        <v>23000</v>
      </c>
      <c r="W567">
        <v>22800</v>
      </c>
      <c r="X567">
        <v>2.16</v>
      </c>
      <c r="Y567">
        <v>22800</v>
      </c>
      <c r="Z567">
        <v>2.16</v>
      </c>
    </row>
    <row r="568" spans="1:26">
      <c r="A568">
        <v>211010179</v>
      </c>
      <c r="B568" t="s">
        <v>10412</v>
      </c>
      <c r="C568" t="s">
        <v>3597</v>
      </c>
      <c r="D568" t="s">
        <v>3614</v>
      </c>
      <c r="E568" t="s">
        <v>4841</v>
      </c>
      <c r="F568" t="s">
        <v>3600</v>
      </c>
      <c r="G568">
        <v>211010179</v>
      </c>
      <c r="I568" t="s">
        <v>3601</v>
      </c>
      <c r="J568" t="s">
        <v>5863</v>
      </c>
      <c r="L568" t="s">
        <v>12500</v>
      </c>
      <c r="P568">
        <v>12.4</v>
      </c>
      <c r="Q568">
        <v>19</v>
      </c>
      <c r="R568">
        <v>8.5</v>
      </c>
      <c r="S568" t="b">
        <v>0</v>
      </c>
      <c r="T568" t="b">
        <v>0</v>
      </c>
      <c r="U568" t="b">
        <v>0</v>
      </c>
      <c r="V568">
        <v>23000</v>
      </c>
      <c r="W568">
        <v>22800</v>
      </c>
      <c r="X568">
        <v>2.16</v>
      </c>
      <c r="Y568">
        <v>22800</v>
      </c>
      <c r="Z568">
        <v>2.16</v>
      </c>
    </row>
    <row r="569" spans="1:26">
      <c r="A569">
        <v>211010182</v>
      </c>
      <c r="B569" t="s">
        <v>10412</v>
      </c>
      <c r="C569" t="s">
        <v>3597</v>
      </c>
      <c r="D569" t="s">
        <v>3614</v>
      </c>
      <c r="E569" t="s">
        <v>4842</v>
      </c>
      <c r="F569" t="s">
        <v>3600</v>
      </c>
      <c r="G569">
        <v>211010182</v>
      </c>
      <c r="I569" t="s">
        <v>3601</v>
      </c>
      <c r="J569" t="s">
        <v>5877</v>
      </c>
      <c r="L569" t="s">
        <v>12500</v>
      </c>
      <c r="P569">
        <v>12.4</v>
      </c>
      <c r="Q569">
        <v>19</v>
      </c>
      <c r="R569">
        <v>8.5</v>
      </c>
      <c r="S569" t="b">
        <v>0</v>
      </c>
      <c r="T569" t="b">
        <v>0</v>
      </c>
      <c r="U569" t="b">
        <v>0</v>
      </c>
      <c r="V569">
        <v>23000</v>
      </c>
      <c r="W569">
        <v>22800</v>
      </c>
      <c r="X569">
        <v>2.16</v>
      </c>
      <c r="Y569">
        <v>22800</v>
      </c>
      <c r="Z569">
        <v>2.16</v>
      </c>
    </row>
    <row r="570" spans="1:26">
      <c r="A570">
        <v>211010176</v>
      </c>
      <c r="B570" t="s">
        <v>10412</v>
      </c>
      <c r="C570" t="s">
        <v>3597</v>
      </c>
      <c r="D570" t="s">
        <v>3614</v>
      </c>
      <c r="E570" t="s">
        <v>3615</v>
      </c>
      <c r="F570" t="s">
        <v>3600</v>
      </c>
      <c r="G570">
        <v>211010176</v>
      </c>
      <c r="I570" t="s">
        <v>3601</v>
      </c>
      <c r="J570" t="s">
        <v>5880</v>
      </c>
      <c r="L570" t="s">
        <v>12500</v>
      </c>
      <c r="P570">
        <v>12.4</v>
      </c>
      <c r="Q570">
        <v>19</v>
      </c>
      <c r="R570">
        <v>8.5</v>
      </c>
      <c r="S570" t="b">
        <v>0</v>
      </c>
      <c r="T570" t="b">
        <v>0</v>
      </c>
      <c r="U570" t="b">
        <v>0</v>
      </c>
      <c r="V570">
        <v>23000</v>
      </c>
      <c r="W570">
        <v>22800</v>
      </c>
      <c r="X570">
        <v>2.16</v>
      </c>
      <c r="Y570">
        <v>22800</v>
      </c>
      <c r="Z570">
        <v>2.16</v>
      </c>
    </row>
    <row r="571" spans="1:26">
      <c r="A571">
        <v>210846006</v>
      </c>
      <c r="B571" t="s">
        <v>12477</v>
      </c>
      <c r="C571" t="s">
        <v>3597</v>
      </c>
      <c r="D571" t="s">
        <v>3614</v>
      </c>
      <c r="E571" t="s">
        <v>11496</v>
      </c>
      <c r="F571" t="s">
        <v>3600</v>
      </c>
      <c r="G571">
        <v>210846006</v>
      </c>
      <c r="I571" t="s">
        <v>3601</v>
      </c>
      <c r="J571" t="s">
        <v>4838</v>
      </c>
      <c r="L571" t="s">
        <v>12499</v>
      </c>
      <c r="P571">
        <v>8.5</v>
      </c>
      <c r="Q571">
        <v>17</v>
      </c>
      <c r="R571">
        <v>7.8</v>
      </c>
      <c r="S571" t="b">
        <v>0</v>
      </c>
      <c r="T571" t="b">
        <v>0</v>
      </c>
      <c r="U571" t="b">
        <v>0</v>
      </c>
      <c r="V571">
        <v>57000</v>
      </c>
      <c r="W571">
        <v>35600</v>
      </c>
      <c r="X571">
        <v>2.42</v>
      </c>
      <c r="Y571">
        <v>35600</v>
      </c>
      <c r="Z571">
        <v>2.42</v>
      </c>
    </row>
    <row r="572" spans="1:26">
      <c r="A572">
        <v>209403044</v>
      </c>
      <c r="B572" t="s">
        <v>12477</v>
      </c>
      <c r="C572" t="s">
        <v>3597</v>
      </c>
      <c r="D572" t="s">
        <v>3614</v>
      </c>
      <c r="E572" t="s">
        <v>4837</v>
      </c>
      <c r="F572" t="s">
        <v>3600</v>
      </c>
      <c r="G572">
        <v>209403044</v>
      </c>
      <c r="I572" t="s">
        <v>3601</v>
      </c>
      <c r="J572" t="s">
        <v>4838</v>
      </c>
      <c r="L572" t="s">
        <v>12499</v>
      </c>
      <c r="M572">
        <v>8.25</v>
      </c>
      <c r="N572">
        <v>16.75</v>
      </c>
      <c r="O572">
        <v>9.3000000000000007</v>
      </c>
      <c r="P572">
        <v>8.5</v>
      </c>
      <c r="Q572">
        <v>17</v>
      </c>
      <c r="R572">
        <v>7.8</v>
      </c>
      <c r="S572" t="b">
        <v>0</v>
      </c>
      <c r="T572" t="b">
        <v>0</v>
      </c>
      <c r="U572" t="b">
        <v>0</v>
      </c>
      <c r="V572">
        <v>57000</v>
      </c>
      <c r="W572">
        <v>35600</v>
      </c>
      <c r="X572">
        <v>2.42</v>
      </c>
      <c r="Y572">
        <v>35600</v>
      </c>
      <c r="Z572">
        <v>2.42</v>
      </c>
    </row>
    <row r="573" spans="1:26">
      <c r="A573">
        <v>209403043</v>
      </c>
      <c r="B573" t="s">
        <v>12477</v>
      </c>
      <c r="C573" t="s">
        <v>3597</v>
      </c>
      <c r="D573" t="s">
        <v>3614</v>
      </c>
      <c r="E573" t="s">
        <v>4840</v>
      </c>
      <c r="F573" t="s">
        <v>3600</v>
      </c>
      <c r="G573">
        <v>209403043</v>
      </c>
      <c r="I573" t="s">
        <v>3601</v>
      </c>
      <c r="J573" t="s">
        <v>4838</v>
      </c>
      <c r="L573" t="s">
        <v>12499</v>
      </c>
      <c r="M573">
        <v>8.25</v>
      </c>
      <c r="N573">
        <v>16.75</v>
      </c>
      <c r="O573">
        <v>9.3000000000000007</v>
      </c>
      <c r="P573">
        <v>8.5</v>
      </c>
      <c r="Q573">
        <v>17</v>
      </c>
      <c r="R573">
        <v>7.8</v>
      </c>
      <c r="S573" t="b">
        <v>0</v>
      </c>
      <c r="T573" t="b">
        <v>0</v>
      </c>
      <c r="U573" t="b">
        <v>0</v>
      </c>
      <c r="V573">
        <v>57000</v>
      </c>
      <c r="W573">
        <v>35600</v>
      </c>
      <c r="X573">
        <v>2.42</v>
      </c>
      <c r="Y573">
        <v>35600</v>
      </c>
      <c r="Z573">
        <v>2.42</v>
      </c>
    </row>
    <row r="574" spans="1:26">
      <c r="A574">
        <v>209403042</v>
      </c>
      <c r="B574" t="s">
        <v>12477</v>
      </c>
      <c r="C574" t="s">
        <v>3597</v>
      </c>
      <c r="D574" t="s">
        <v>3614</v>
      </c>
      <c r="E574" t="s">
        <v>4841</v>
      </c>
      <c r="F574" t="s">
        <v>3600</v>
      </c>
      <c r="G574">
        <v>209403042</v>
      </c>
      <c r="I574" t="s">
        <v>3601</v>
      </c>
      <c r="J574" t="s">
        <v>4838</v>
      </c>
      <c r="L574" t="s">
        <v>12499</v>
      </c>
      <c r="M574">
        <v>8.25</v>
      </c>
      <c r="N574">
        <v>16.75</v>
      </c>
      <c r="O574">
        <v>9.3000000000000007</v>
      </c>
      <c r="P574">
        <v>8.5</v>
      </c>
      <c r="Q574">
        <v>17</v>
      </c>
      <c r="R574">
        <v>7.8</v>
      </c>
      <c r="S574" t="b">
        <v>0</v>
      </c>
      <c r="T574" t="b">
        <v>0</v>
      </c>
      <c r="U574" t="b">
        <v>0</v>
      </c>
      <c r="V574">
        <v>57000</v>
      </c>
      <c r="W574">
        <v>35600</v>
      </c>
      <c r="X574">
        <v>2.42</v>
      </c>
      <c r="Y574">
        <v>35600</v>
      </c>
      <c r="Z574">
        <v>2.42</v>
      </c>
    </row>
    <row r="575" spans="1:26">
      <c r="A575">
        <v>209403041</v>
      </c>
      <c r="B575" t="s">
        <v>12477</v>
      </c>
      <c r="C575" t="s">
        <v>3597</v>
      </c>
      <c r="D575" t="s">
        <v>3614</v>
      </c>
      <c r="E575" t="s">
        <v>4842</v>
      </c>
      <c r="F575" t="s">
        <v>3600</v>
      </c>
      <c r="G575">
        <v>209403041</v>
      </c>
      <c r="I575" t="s">
        <v>3601</v>
      </c>
      <c r="J575" t="s">
        <v>4838</v>
      </c>
      <c r="L575" t="s">
        <v>12499</v>
      </c>
      <c r="M575">
        <v>8.25</v>
      </c>
      <c r="N575">
        <v>16.75</v>
      </c>
      <c r="O575">
        <v>9.3000000000000007</v>
      </c>
      <c r="P575">
        <v>8.5</v>
      </c>
      <c r="Q575">
        <v>17</v>
      </c>
      <c r="R575">
        <v>7.8</v>
      </c>
      <c r="S575" t="b">
        <v>0</v>
      </c>
      <c r="T575" t="b">
        <v>0</v>
      </c>
      <c r="U575" t="b">
        <v>0</v>
      </c>
      <c r="V575">
        <v>57000</v>
      </c>
      <c r="W575">
        <v>35600</v>
      </c>
      <c r="X575">
        <v>2.42</v>
      </c>
      <c r="Y575">
        <v>35600</v>
      </c>
      <c r="Z575">
        <v>2.42</v>
      </c>
    </row>
    <row r="576" spans="1:26">
      <c r="A576">
        <v>209408056</v>
      </c>
      <c r="B576" t="s">
        <v>12477</v>
      </c>
      <c r="C576" t="s">
        <v>3597</v>
      </c>
      <c r="D576" t="s">
        <v>3614</v>
      </c>
      <c r="E576" t="s">
        <v>3615</v>
      </c>
      <c r="F576" t="s">
        <v>3600</v>
      </c>
      <c r="G576">
        <v>209408056</v>
      </c>
      <c r="I576" t="s">
        <v>3601</v>
      </c>
      <c r="J576" t="s">
        <v>4838</v>
      </c>
      <c r="L576" t="s">
        <v>12499</v>
      </c>
      <c r="M576">
        <v>8.25</v>
      </c>
      <c r="N576">
        <v>16.75</v>
      </c>
      <c r="O576">
        <v>9.3000000000000007</v>
      </c>
      <c r="P576">
        <v>8.5</v>
      </c>
      <c r="Q576">
        <v>17</v>
      </c>
      <c r="R576">
        <v>7.8</v>
      </c>
      <c r="S576" t="b">
        <v>0</v>
      </c>
      <c r="T576" t="b">
        <v>0</v>
      </c>
      <c r="U576" t="b">
        <v>0</v>
      </c>
      <c r="V576">
        <v>57000</v>
      </c>
      <c r="W576">
        <v>35600</v>
      </c>
      <c r="X576">
        <v>2.42</v>
      </c>
      <c r="Y576">
        <v>35600</v>
      </c>
      <c r="Z576">
        <v>2.42</v>
      </c>
    </row>
    <row r="577" spans="1:26">
      <c r="A577">
        <v>210847316</v>
      </c>
      <c r="B577" t="s">
        <v>12477</v>
      </c>
      <c r="C577" t="s">
        <v>3597</v>
      </c>
      <c r="D577" t="s">
        <v>3614</v>
      </c>
      <c r="E577" t="s">
        <v>11496</v>
      </c>
      <c r="F577" t="s">
        <v>3600</v>
      </c>
      <c r="G577">
        <v>210847316</v>
      </c>
      <c r="I577" t="s">
        <v>3601</v>
      </c>
      <c r="J577" t="s">
        <v>4838</v>
      </c>
      <c r="L577" t="s">
        <v>12498</v>
      </c>
      <c r="P577">
        <v>8.5</v>
      </c>
      <c r="Q577">
        <v>17</v>
      </c>
      <c r="R577">
        <v>7.8</v>
      </c>
      <c r="S577" t="b">
        <v>0</v>
      </c>
      <c r="T577" t="b">
        <v>0</v>
      </c>
      <c r="U577" t="b">
        <v>0</v>
      </c>
      <c r="V577">
        <v>57000</v>
      </c>
      <c r="W577">
        <v>35600</v>
      </c>
      <c r="X577">
        <v>2.42</v>
      </c>
      <c r="Y577">
        <v>35600</v>
      </c>
      <c r="Z577">
        <v>2.42</v>
      </c>
    </row>
    <row r="578" spans="1:26">
      <c r="A578">
        <v>208501115</v>
      </c>
      <c r="B578" t="s">
        <v>5999</v>
      </c>
      <c r="C578" t="s">
        <v>3597</v>
      </c>
      <c r="D578" t="s">
        <v>3614</v>
      </c>
      <c r="E578" t="s">
        <v>4837</v>
      </c>
      <c r="F578" t="s">
        <v>3600</v>
      </c>
      <c r="G578">
        <v>208501115</v>
      </c>
      <c r="I578" t="s">
        <v>3601</v>
      </c>
      <c r="J578" t="s">
        <v>4838</v>
      </c>
      <c r="L578" t="s">
        <v>12498</v>
      </c>
      <c r="M578">
        <v>8.25</v>
      </c>
      <c r="N578">
        <v>16.75</v>
      </c>
      <c r="O578">
        <v>9.3000000000000007</v>
      </c>
      <c r="P578">
        <v>8.5</v>
      </c>
      <c r="Q578">
        <v>17</v>
      </c>
      <c r="R578">
        <v>7.8</v>
      </c>
      <c r="S578" t="b">
        <v>0</v>
      </c>
      <c r="T578" t="b">
        <v>0</v>
      </c>
      <c r="U578" t="b">
        <v>0</v>
      </c>
      <c r="V578">
        <v>57000</v>
      </c>
      <c r="W578">
        <v>35600</v>
      </c>
      <c r="X578">
        <v>2.42</v>
      </c>
      <c r="Y578">
        <v>35600</v>
      </c>
      <c r="Z578">
        <v>2.42</v>
      </c>
    </row>
    <row r="579" spans="1:26">
      <c r="A579">
        <v>208501113</v>
      </c>
      <c r="B579" t="s">
        <v>5999</v>
      </c>
      <c r="C579" t="s">
        <v>3597</v>
      </c>
      <c r="D579" t="s">
        <v>3614</v>
      </c>
      <c r="E579" t="s">
        <v>4840</v>
      </c>
      <c r="F579" t="s">
        <v>3600</v>
      </c>
      <c r="G579">
        <v>208501113</v>
      </c>
      <c r="I579" t="s">
        <v>3601</v>
      </c>
      <c r="J579" t="s">
        <v>4838</v>
      </c>
      <c r="L579" t="s">
        <v>12498</v>
      </c>
      <c r="M579">
        <v>8.25</v>
      </c>
      <c r="N579">
        <v>16.75</v>
      </c>
      <c r="O579">
        <v>9.3000000000000007</v>
      </c>
      <c r="P579">
        <v>8.5</v>
      </c>
      <c r="Q579">
        <v>17</v>
      </c>
      <c r="R579">
        <v>7.8</v>
      </c>
      <c r="S579" t="b">
        <v>0</v>
      </c>
      <c r="T579" t="b">
        <v>0</v>
      </c>
      <c r="U579" t="b">
        <v>0</v>
      </c>
      <c r="V579">
        <v>57000</v>
      </c>
      <c r="W579">
        <v>35600</v>
      </c>
      <c r="X579">
        <v>2.42</v>
      </c>
      <c r="Y579">
        <v>35600</v>
      </c>
      <c r="Z579">
        <v>2.42</v>
      </c>
    </row>
    <row r="580" spans="1:26">
      <c r="A580">
        <v>208501111</v>
      </c>
      <c r="B580" t="s">
        <v>5999</v>
      </c>
      <c r="C580" t="s">
        <v>3597</v>
      </c>
      <c r="D580" t="s">
        <v>3614</v>
      </c>
      <c r="E580" t="s">
        <v>4841</v>
      </c>
      <c r="F580" t="s">
        <v>3600</v>
      </c>
      <c r="G580">
        <v>208501111</v>
      </c>
      <c r="I580" t="s">
        <v>3601</v>
      </c>
      <c r="J580" t="s">
        <v>4838</v>
      </c>
      <c r="L580" t="s">
        <v>12498</v>
      </c>
      <c r="M580">
        <v>8.25</v>
      </c>
      <c r="N580">
        <v>16.75</v>
      </c>
      <c r="O580">
        <v>9.3000000000000007</v>
      </c>
      <c r="P580">
        <v>8.5</v>
      </c>
      <c r="Q580">
        <v>17</v>
      </c>
      <c r="R580">
        <v>7.8</v>
      </c>
      <c r="S580" t="b">
        <v>0</v>
      </c>
      <c r="T580" t="b">
        <v>0</v>
      </c>
      <c r="U580" t="b">
        <v>0</v>
      </c>
      <c r="V580">
        <v>57000</v>
      </c>
      <c r="W580">
        <v>35600</v>
      </c>
      <c r="X580">
        <v>2.42</v>
      </c>
      <c r="Y580">
        <v>35600</v>
      </c>
      <c r="Z580">
        <v>2.42</v>
      </c>
    </row>
    <row r="581" spans="1:26">
      <c r="A581">
        <v>208501110</v>
      </c>
      <c r="B581" t="s">
        <v>5999</v>
      </c>
      <c r="C581" t="s">
        <v>3597</v>
      </c>
      <c r="D581" t="s">
        <v>3614</v>
      </c>
      <c r="E581" t="s">
        <v>4842</v>
      </c>
      <c r="F581" t="s">
        <v>3600</v>
      </c>
      <c r="G581">
        <v>208501110</v>
      </c>
      <c r="I581" t="s">
        <v>3601</v>
      </c>
      <c r="J581" t="s">
        <v>4838</v>
      </c>
      <c r="L581" t="s">
        <v>12498</v>
      </c>
      <c r="M581">
        <v>8.25</v>
      </c>
      <c r="N581">
        <v>16.75</v>
      </c>
      <c r="O581">
        <v>9.3000000000000007</v>
      </c>
      <c r="P581">
        <v>8.5</v>
      </c>
      <c r="Q581">
        <v>17</v>
      </c>
      <c r="R581">
        <v>7.8</v>
      </c>
      <c r="S581" t="b">
        <v>0</v>
      </c>
      <c r="T581" t="b">
        <v>0</v>
      </c>
      <c r="U581" t="b">
        <v>0</v>
      </c>
      <c r="V581">
        <v>57000</v>
      </c>
      <c r="W581">
        <v>35600</v>
      </c>
      <c r="X581">
        <v>2.42</v>
      </c>
      <c r="Y581">
        <v>35600</v>
      </c>
      <c r="Z581">
        <v>2.42</v>
      </c>
    </row>
    <row r="582" spans="1:26">
      <c r="A582">
        <v>208500736</v>
      </c>
      <c r="B582" t="s">
        <v>5999</v>
      </c>
      <c r="C582" t="s">
        <v>3597</v>
      </c>
      <c r="D582" t="s">
        <v>3614</v>
      </c>
      <c r="E582" t="s">
        <v>3615</v>
      </c>
      <c r="F582" t="s">
        <v>3600</v>
      </c>
      <c r="G582">
        <v>208500736</v>
      </c>
      <c r="I582" t="s">
        <v>3601</v>
      </c>
      <c r="J582" t="s">
        <v>4838</v>
      </c>
      <c r="L582" t="s">
        <v>12498</v>
      </c>
      <c r="M582">
        <v>8.25</v>
      </c>
      <c r="N582">
        <v>16.75</v>
      </c>
      <c r="O582">
        <v>9.3000000000000007</v>
      </c>
      <c r="P582">
        <v>8.5</v>
      </c>
      <c r="Q582">
        <v>17</v>
      </c>
      <c r="R582">
        <v>7.8</v>
      </c>
      <c r="S582" t="b">
        <v>0</v>
      </c>
      <c r="T582" t="b">
        <v>0</v>
      </c>
      <c r="U582" t="b">
        <v>0</v>
      </c>
      <c r="V582">
        <v>57000</v>
      </c>
      <c r="W582">
        <v>35600</v>
      </c>
      <c r="X582">
        <v>2.42</v>
      </c>
      <c r="Y582">
        <v>35600</v>
      </c>
      <c r="Z582">
        <v>2.42</v>
      </c>
    </row>
    <row r="583" spans="1:26">
      <c r="A583">
        <v>210859424</v>
      </c>
      <c r="B583" t="s">
        <v>12477</v>
      </c>
      <c r="C583" t="s">
        <v>3597</v>
      </c>
      <c r="D583" t="s">
        <v>3614</v>
      </c>
      <c r="E583" t="s">
        <v>11496</v>
      </c>
      <c r="F583" t="s">
        <v>3600</v>
      </c>
      <c r="G583">
        <v>210859424</v>
      </c>
      <c r="I583" t="s">
        <v>3601</v>
      </c>
      <c r="J583" t="s">
        <v>4843</v>
      </c>
      <c r="L583" t="s">
        <v>12497</v>
      </c>
      <c r="P583">
        <v>10</v>
      </c>
      <c r="Q583">
        <v>18.5</v>
      </c>
      <c r="R583">
        <v>7.8</v>
      </c>
      <c r="S583" t="b">
        <v>0</v>
      </c>
      <c r="T583" t="b">
        <v>0</v>
      </c>
      <c r="U583" t="b">
        <v>0</v>
      </c>
      <c r="V583">
        <v>48000</v>
      </c>
      <c r="W583">
        <v>29800</v>
      </c>
      <c r="X583">
        <v>2.46</v>
      </c>
      <c r="Y583">
        <v>29800</v>
      </c>
      <c r="Z583">
        <v>2.46</v>
      </c>
    </row>
    <row r="584" spans="1:26">
      <c r="A584">
        <v>210621486</v>
      </c>
      <c r="B584" t="s">
        <v>12477</v>
      </c>
      <c r="C584" t="s">
        <v>3597</v>
      </c>
      <c r="D584" t="s">
        <v>3614</v>
      </c>
      <c r="E584" t="s">
        <v>4837</v>
      </c>
      <c r="F584" t="s">
        <v>3600</v>
      </c>
      <c r="G584">
        <v>210621486</v>
      </c>
      <c r="I584" t="s">
        <v>3601</v>
      </c>
      <c r="J584" t="s">
        <v>4843</v>
      </c>
      <c r="L584" t="s">
        <v>12497</v>
      </c>
      <c r="P584">
        <v>10</v>
      </c>
      <c r="Q584">
        <v>18.5</v>
      </c>
      <c r="R584">
        <v>7.8</v>
      </c>
      <c r="S584" t="b">
        <v>0</v>
      </c>
      <c r="T584" t="b">
        <v>0</v>
      </c>
      <c r="U584" t="b">
        <v>0</v>
      </c>
      <c r="V584">
        <v>48000</v>
      </c>
      <c r="W584">
        <v>29800</v>
      </c>
      <c r="X584">
        <v>2.46</v>
      </c>
      <c r="Y584">
        <v>29800</v>
      </c>
      <c r="Z584">
        <v>2.46</v>
      </c>
    </row>
    <row r="585" spans="1:26">
      <c r="A585">
        <v>210621485</v>
      </c>
      <c r="B585" t="s">
        <v>12477</v>
      </c>
      <c r="C585" t="s">
        <v>3597</v>
      </c>
      <c r="D585" t="s">
        <v>3614</v>
      </c>
      <c r="E585" t="s">
        <v>4840</v>
      </c>
      <c r="F585" t="s">
        <v>3600</v>
      </c>
      <c r="G585">
        <v>210621485</v>
      </c>
      <c r="I585" t="s">
        <v>3601</v>
      </c>
      <c r="J585" t="s">
        <v>4843</v>
      </c>
      <c r="L585" t="s">
        <v>12497</v>
      </c>
      <c r="P585">
        <v>10</v>
      </c>
      <c r="Q585">
        <v>18.5</v>
      </c>
      <c r="R585">
        <v>7.8</v>
      </c>
      <c r="S585" t="b">
        <v>0</v>
      </c>
      <c r="T585" t="b">
        <v>0</v>
      </c>
      <c r="U585" t="b">
        <v>0</v>
      </c>
      <c r="V585">
        <v>48000</v>
      </c>
      <c r="W585">
        <v>29800</v>
      </c>
      <c r="X585">
        <v>2.46</v>
      </c>
      <c r="Y585">
        <v>29800</v>
      </c>
      <c r="Z585">
        <v>2.46</v>
      </c>
    </row>
    <row r="586" spans="1:26">
      <c r="A586">
        <v>210621484</v>
      </c>
      <c r="B586" t="s">
        <v>12477</v>
      </c>
      <c r="C586" t="s">
        <v>3597</v>
      </c>
      <c r="D586" t="s">
        <v>3614</v>
      </c>
      <c r="E586" t="s">
        <v>4841</v>
      </c>
      <c r="F586" t="s">
        <v>3600</v>
      </c>
      <c r="G586">
        <v>210621484</v>
      </c>
      <c r="I586" t="s">
        <v>3601</v>
      </c>
      <c r="J586" t="s">
        <v>4843</v>
      </c>
      <c r="L586" t="s">
        <v>12497</v>
      </c>
      <c r="P586">
        <v>10</v>
      </c>
      <c r="Q586">
        <v>18.5</v>
      </c>
      <c r="R586">
        <v>7.8</v>
      </c>
      <c r="S586" t="b">
        <v>0</v>
      </c>
      <c r="T586" t="b">
        <v>0</v>
      </c>
      <c r="U586" t="b">
        <v>0</v>
      </c>
      <c r="V586">
        <v>48000</v>
      </c>
      <c r="W586">
        <v>29800</v>
      </c>
      <c r="X586">
        <v>2.46</v>
      </c>
      <c r="Y586">
        <v>29800</v>
      </c>
      <c r="Z586">
        <v>2.46</v>
      </c>
    </row>
    <row r="587" spans="1:26">
      <c r="A587">
        <v>210621483</v>
      </c>
      <c r="B587" t="s">
        <v>12477</v>
      </c>
      <c r="C587" t="s">
        <v>3597</v>
      </c>
      <c r="D587" t="s">
        <v>3614</v>
      </c>
      <c r="E587" t="s">
        <v>4842</v>
      </c>
      <c r="F587" t="s">
        <v>3600</v>
      </c>
      <c r="G587">
        <v>210621483</v>
      </c>
      <c r="I587" t="s">
        <v>3601</v>
      </c>
      <c r="J587" t="s">
        <v>4843</v>
      </c>
      <c r="L587" t="s">
        <v>12497</v>
      </c>
      <c r="P587">
        <v>10</v>
      </c>
      <c r="Q587">
        <v>18.5</v>
      </c>
      <c r="R587">
        <v>7.8</v>
      </c>
      <c r="S587" t="b">
        <v>0</v>
      </c>
      <c r="T587" t="b">
        <v>0</v>
      </c>
      <c r="U587" t="b">
        <v>0</v>
      </c>
      <c r="V587">
        <v>48000</v>
      </c>
      <c r="W587">
        <v>29800</v>
      </c>
      <c r="X587">
        <v>2.46</v>
      </c>
      <c r="Y587">
        <v>29800</v>
      </c>
      <c r="Z587">
        <v>2.46</v>
      </c>
    </row>
    <row r="588" spans="1:26">
      <c r="A588">
        <v>210619113</v>
      </c>
      <c r="B588" t="s">
        <v>12477</v>
      </c>
      <c r="C588" t="s">
        <v>3597</v>
      </c>
      <c r="D588" t="s">
        <v>3614</v>
      </c>
      <c r="E588" t="s">
        <v>3615</v>
      </c>
      <c r="F588" t="s">
        <v>3600</v>
      </c>
      <c r="G588">
        <v>210619113</v>
      </c>
      <c r="I588" t="s">
        <v>3601</v>
      </c>
      <c r="J588" t="s">
        <v>4843</v>
      </c>
      <c r="L588" t="s">
        <v>12497</v>
      </c>
      <c r="P588">
        <v>10</v>
      </c>
      <c r="Q588">
        <v>18.5</v>
      </c>
      <c r="R588">
        <v>7.8</v>
      </c>
      <c r="S588" t="b">
        <v>0</v>
      </c>
      <c r="T588" t="b">
        <v>0</v>
      </c>
      <c r="U588" t="b">
        <v>0</v>
      </c>
      <c r="V588">
        <v>48000</v>
      </c>
      <c r="W588">
        <v>29800</v>
      </c>
      <c r="X588">
        <v>2.46</v>
      </c>
      <c r="Y588">
        <v>29800</v>
      </c>
      <c r="Z588">
        <v>2.46</v>
      </c>
    </row>
    <row r="589" spans="1:26">
      <c r="A589">
        <v>210847470</v>
      </c>
      <c r="B589" t="s">
        <v>12477</v>
      </c>
      <c r="C589" t="s">
        <v>3597</v>
      </c>
      <c r="D589" t="s">
        <v>3614</v>
      </c>
      <c r="E589" t="s">
        <v>11496</v>
      </c>
      <c r="F589" t="s">
        <v>3600</v>
      </c>
      <c r="G589">
        <v>210847470</v>
      </c>
      <c r="I589" t="s">
        <v>3601</v>
      </c>
      <c r="J589" t="s">
        <v>4844</v>
      </c>
      <c r="L589" t="s">
        <v>12496</v>
      </c>
      <c r="P589">
        <v>9</v>
      </c>
      <c r="Q589">
        <v>16.5</v>
      </c>
      <c r="R589">
        <v>7.8</v>
      </c>
      <c r="S589" t="b">
        <v>0</v>
      </c>
      <c r="T589" t="b">
        <v>0</v>
      </c>
      <c r="U589" t="b">
        <v>0</v>
      </c>
      <c r="V589">
        <v>35000</v>
      </c>
      <c r="W589">
        <v>24400</v>
      </c>
      <c r="X589">
        <v>2.52</v>
      </c>
      <c r="Y589">
        <v>24400</v>
      </c>
      <c r="Z589">
        <v>2.52</v>
      </c>
    </row>
    <row r="590" spans="1:26">
      <c r="A590">
        <v>209403032</v>
      </c>
      <c r="B590" t="s">
        <v>12477</v>
      </c>
      <c r="C590" t="s">
        <v>3597</v>
      </c>
      <c r="D590" t="s">
        <v>3614</v>
      </c>
      <c r="E590" t="s">
        <v>4837</v>
      </c>
      <c r="F590" t="s">
        <v>3600</v>
      </c>
      <c r="G590">
        <v>209403032</v>
      </c>
      <c r="I590" t="s">
        <v>3601</v>
      </c>
      <c r="J590" t="s">
        <v>4844</v>
      </c>
      <c r="L590" t="s">
        <v>12496</v>
      </c>
      <c r="M590">
        <v>9</v>
      </c>
      <c r="N590">
        <v>16.5</v>
      </c>
      <c r="O590">
        <v>9.5</v>
      </c>
      <c r="P590">
        <v>9</v>
      </c>
      <c r="Q590">
        <v>16.5</v>
      </c>
      <c r="R590">
        <v>7.8</v>
      </c>
      <c r="S590" t="b">
        <v>0</v>
      </c>
      <c r="T590" t="b">
        <v>0</v>
      </c>
      <c r="U590" t="b">
        <v>0</v>
      </c>
      <c r="V590">
        <v>35000</v>
      </c>
      <c r="W590">
        <v>24400</v>
      </c>
      <c r="X590">
        <v>2.52</v>
      </c>
      <c r="Y590">
        <v>24400</v>
      </c>
      <c r="Z590">
        <v>2.52</v>
      </c>
    </row>
    <row r="591" spans="1:26">
      <c r="A591">
        <v>209403031</v>
      </c>
      <c r="B591" t="s">
        <v>12477</v>
      </c>
      <c r="C591" t="s">
        <v>3597</v>
      </c>
      <c r="D591" t="s">
        <v>3614</v>
      </c>
      <c r="E591" t="s">
        <v>4840</v>
      </c>
      <c r="F591" t="s">
        <v>3600</v>
      </c>
      <c r="G591">
        <v>209403031</v>
      </c>
      <c r="I591" t="s">
        <v>3601</v>
      </c>
      <c r="J591" t="s">
        <v>4844</v>
      </c>
      <c r="L591" t="s">
        <v>12496</v>
      </c>
      <c r="M591">
        <v>9</v>
      </c>
      <c r="N591">
        <v>16.5</v>
      </c>
      <c r="O591">
        <v>9.5</v>
      </c>
      <c r="P591">
        <v>9</v>
      </c>
      <c r="Q591">
        <v>16.5</v>
      </c>
      <c r="R591">
        <v>7.8</v>
      </c>
      <c r="S591" t="b">
        <v>0</v>
      </c>
      <c r="T591" t="b">
        <v>0</v>
      </c>
      <c r="U591" t="b">
        <v>0</v>
      </c>
      <c r="V591">
        <v>35000</v>
      </c>
      <c r="W591">
        <v>24400</v>
      </c>
      <c r="X591">
        <v>2.52</v>
      </c>
      <c r="Y591">
        <v>24400</v>
      </c>
      <c r="Z591">
        <v>2.52</v>
      </c>
    </row>
    <row r="592" spans="1:26">
      <c r="A592">
        <v>209403030</v>
      </c>
      <c r="B592" t="s">
        <v>12477</v>
      </c>
      <c r="C592" t="s">
        <v>3597</v>
      </c>
      <c r="D592" t="s">
        <v>3614</v>
      </c>
      <c r="E592" t="s">
        <v>4841</v>
      </c>
      <c r="F592" t="s">
        <v>3600</v>
      </c>
      <c r="G592">
        <v>209403030</v>
      </c>
      <c r="I592" t="s">
        <v>3601</v>
      </c>
      <c r="J592" t="s">
        <v>4844</v>
      </c>
      <c r="L592" t="s">
        <v>12496</v>
      </c>
      <c r="M592">
        <v>9</v>
      </c>
      <c r="N592">
        <v>16.5</v>
      </c>
      <c r="O592">
        <v>9.5</v>
      </c>
      <c r="P592">
        <v>9</v>
      </c>
      <c r="Q592">
        <v>16.5</v>
      </c>
      <c r="R592">
        <v>7.8</v>
      </c>
      <c r="S592" t="b">
        <v>0</v>
      </c>
      <c r="T592" t="b">
        <v>0</v>
      </c>
      <c r="U592" t="b">
        <v>0</v>
      </c>
      <c r="V592">
        <v>35000</v>
      </c>
      <c r="W592">
        <v>24400</v>
      </c>
      <c r="X592">
        <v>2.52</v>
      </c>
      <c r="Y592">
        <v>24400</v>
      </c>
      <c r="Z592">
        <v>2.52</v>
      </c>
    </row>
    <row r="593" spans="1:26">
      <c r="A593">
        <v>209403029</v>
      </c>
      <c r="B593" t="s">
        <v>12477</v>
      </c>
      <c r="C593" t="s">
        <v>3597</v>
      </c>
      <c r="D593" t="s">
        <v>3614</v>
      </c>
      <c r="E593" t="s">
        <v>4842</v>
      </c>
      <c r="F593" t="s">
        <v>3600</v>
      </c>
      <c r="G593">
        <v>209403029</v>
      </c>
      <c r="I593" t="s">
        <v>3601</v>
      </c>
      <c r="J593" t="s">
        <v>4844</v>
      </c>
      <c r="L593" t="s">
        <v>12496</v>
      </c>
      <c r="M593">
        <v>9</v>
      </c>
      <c r="N593">
        <v>16.5</v>
      </c>
      <c r="O593">
        <v>9.5</v>
      </c>
      <c r="P593">
        <v>9</v>
      </c>
      <c r="Q593">
        <v>16.5</v>
      </c>
      <c r="R593">
        <v>7.8</v>
      </c>
      <c r="S593" t="b">
        <v>0</v>
      </c>
      <c r="T593" t="b">
        <v>0</v>
      </c>
      <c r="U593" t="b">
        <v>0</v>
      </c>
      <c r="V593">
        <v>35000</v>
      </c>
      <c r="W593">
        <v>24400</v>
      </c>
      <c r="X593">
        <v>2.52</v>
      </c>
      <c r="Y593">
        <v>24400</v>
      </c>
      <c r="Z593">
        <v>2.52</v>
      </c>
    </row>
    <row r="594" spans="1:26">
      <c r="A594">
        <v>209408051</v>
      </c>
      <c r="B594" t="s">
        <v>12477</v>
      </c>
      <c r="C594" t="s">
        <v>3597</v>
      </c>
      <c r="D594" t="s">
        <v>3614</v>
      </c>
      <c r="E594" t="s">
        <v>3615</v>
      </c>
      <c r="F594" t="s">
        <v>3600</v>
      </c>
      <c r="G594">
        <v>209408051</v>
      </c>
      <c r="I594" t="s">
        <v>3601</v>
      </c>
      <c r="J594" t="s">
        <v>4844</v>
      </c>
      <c r="L594" t="s">
        <v>12496</v>
      </c>
      <c r="M594">
        <v>9</v>
      </c>
      <c r="N594">
        <v>16.5</v>
      </c>
      <c r="O594">
        <v>9.5</v>
      </c>
      <c r="P594">
        <v>9</v>
      </c>
      <c r="Q594">
        <v>16.5</v>
      </c>
      <c r="R594">
        <v>7.8</v>
      </c>
      <c r="S594" t="b">
        <v>0</v>
      </c>
      <c r="T594" t="b">
        <v>0</v>
      </c>
      <c r="U594" t="b">
        <v>0</v>
      </c>
      <c r="V594">
        <v>35000</v>
      </c>
      <c r="W594">
        <v>24400</v>
      </c>
      <c r="X594">
        <v>2.52</v>
      </c>
      <c r="Y594">
        <v>24400</v>
      </c>
      <c r="Z594">
        <v>2.52</v>
      </c>
    </row>
    <row r="595" spans="1:26">
      <c r="A595">
        <v>210848511</v>
      </c>
      <c r="B595" t="s">
        <v>12477</v>
      </c>
      <c r="C595" t="s">
        <v>3597</v>
      </c>
      <c r="D595" t="s">
        <v>3614</v>
      </c>
      <c r="E595" t="s">
        <v>11496</v>
      </c>
      <c r="F595" t="s">
        <v>3600</v>
      </c>
      <c r="G595">
        <v>210848511</v>
      </c>
      <c r="I595" t="s">
        <v>3601</v>
      </c>
      <c r="J595" t="s">
        <v>4844</v>
      </c>
      <c r="L595" t="s">
        <v>6065</v>
      </c>
      <c r="P595">
        <v>9</v>
      </c>
      <c r="Q595">
        <v>16.5</v>
      </c>
      <c r="R595">
        <v>7.8</v>
      </c>
      <c r="S595" t="b">
        <v>0</v>
      </c>
      <c r="T595" t="b">
        <v>0</v>
      </c>
      <c r="U595" t="b">
        <v>0</v>
      </c>
      <c r="V595">
        <v>35000</v>
      </c>
      <c r="W595">
        <v>24400</v>
      </c>
      <c r="X595">
        <v>2.52</v>
      </c>
      <c r="Y595">
        <v>24400</v>
      </c>
      <c r="Z595">
        <v>2.52</v>
      </c>
    </row>
    <row r="596" spans="1:26">
      <c r="A596">
        <v>208503327</v>
      </c>
      <c r="B596" t="s">
        <v>5999</v>
      </c>
      <c r="C596" t="s">
        <v>3597</v>
      </c>
      <c r="D596" t="s">
        <v>3614</v>
      </c>
      <c r="E596" t="s">
        <v>4837</v>
      </c>
      <c r="F596" t="s">
        <v>3600</v>
      </c>
      <c r="G596">
        <v>208503327</v>
      </c>
      <c r="I596" t="s">
        <v>3601</v>
      </c>
      <c r="J596" t="s">
        <v>4844</v>
      </c>
      <c r="L596" t="s">
        <v>6065</v>
      </c>
      <c r="M596">
        <v>9</v>
      </c>
      <c r="N596">
        <v>16.5</v>
      </c>
      <c r="O596">
        <v>9.5</v>
      </c>
      <c r="P596">
        <v>9</v>
      </c>
      <c r="Q596">
        <v>16.5</v>
      </c>
      <c r="R596">
        <v>7.8</v>
      </c>
      <c r="S596" t="b">
        <v>0</v>
      </c>
      <c r="T596" t="b">
        <v>0</v>
      </c>
      <c r="U596" t="b">
        <v>0</v>
      </c>
      <c r="V596">
        <v>35000</v>
      </c>
      <c r="W596">
        <v>24400</v>
      </c>
      <c r="X596">
        <v>2.52</v>
      </c>
      <c r="Y596">
        <v>24400</v>
      </c>
      <c r="Z596">
        <v>2.52</v>
      </c>
    </row>
    <row r="597" spans="1:26">
      <c r="A597">
        <v>208503315</v>
      </c>
      <c r="B597" t="s">
        <v>5999</v>
      </c>
      <c r="C597" t="s">
        <v>3597</v>
      </c>
      <c r="D597" t="s">
        <v>3614</v>
      </c>
      <c r="E597" t="s">
        <v>4840</v>
      </c>
      <c r="F597" t="s">
        <v>3600</v>
      </c>
      <c r="G597">
        <v>208503315</v>
      </c>
      <c r="I597" t="s">
        <v>3601</v>
      </c>
      <c r="J597" t="s">
        <v>4844</v>
      </c>
      <c r="L597" t="s">
        <v>6065</v>
      </c>
      <c r="M597">
        <v>9</v>
      </c>
      <c r="N597">
        <v>16.5</v>
      </c>
      <c r="O597">
        <v>9.5</v>
      </c>
      <c r="P597">
        <v>9</v>
      </c>
      <c r="Q597">
        <v>16.5</v>
      </c>
      <c r="R597">
        <v>7.8</v>
      </c>
      <c r="S597" t="b">
        <v>0</v>
      </c>
      <c r="T597" t="b">
        <v>0</v>
      </c>
      <c r="U597" t="b">
        <v>0</v>
      </c>
      <c r="V597">
        <v>35000</v>
      </c>
      <c r="W597">
        <v>24400</v>
      </c>
      <c r="X597">
        <v>2.52</v>
      </c>
      <c r="Y597">
        <v>24400</v>
      </c>
      <c r="Z597">
        <v>2.52</v>
      </c>
    </row>
    <row r="598" spans="1:26">
      <c r="A598">
        <v>208503309</v>
      </c>
      <c r="B598" t="s">
        <v>5999</v>
      </c>
      <c r="C598" t="s">
        <v>3597</v>
      </c>
      <c r="D598" t="s">
        <v>3614</v>
      </c>
      <c r="E598" t="s">
        <v>4841</v>
      </c>
      <c r="F598" t="s">
        <v>3600</v>
      </c>
      <c r="G598">
        <v>208503309</v>
      </c>
      <c r="I598" t="s">
        <v>3601</v>
      </c>
      <c r="J598" t="s">
        <v>4844</v>
      </c>
      <c r="L598" t="s">
        <v>6065</v>
      </c>
      <c r="M598">
        <v>9</v>
      </c>
      <c r="N598">
        <v>16.5</v>
      </c>
      <c r="O598">
        <v>9.5</v>
      </c>
      <c r="P598">
        <v>9</v>
      </c>
      <c r="Q598">
        <v>16.5</v>
      </c>
      <c r="R598">
        <v>7.8</v>
      </c>
      <c r="S598" t="b">
        <v>0</v>
      </c>
      <c r="T598" t="b">
        <v>0</v>
      </c>
      <c r="U598" t="b">
        <v>0</v>
      </c>
      <c r="V598">
        <v>35000</v>
      </c>
      <c r="W598">
        <v>24400</v>
      </c>
      <c r="X598">
        <v>2.52</v>
      </c>
      <c r="Y598">
        <v>24400</v>
      </c>
      <c r="Z598">
        <v>2.52</v>
      </c>
    </row>
    <row r="599" spans="1:26">
      <c r="A599">
        <v>208503295</v>
      </c>
      <c r="B599" t="s">
        <v>5999</v>
      </c>
      <c r="C599" t="s">
        <v>3597</v>
      </c>
      <c r="D599" t="s">
        <v>3614</v>
      </c>
      <c r="E599" t="s">
        <v>4842</v>
      </c>
      <c r="F599" t="s">
        <v>3600</v>
      </c>
      <c r="G599">
        <v>208503295</v>
      </c>
      <c r="I599" t="s">
        <v>3601</v>
      </c>
      <c r="J599" t="s">
        <v>4844</v>
      </c>
      <c r="L599" t="s">
        <v>6065</v>
      </c>
      <c r="M599">
        <v>9</v>
      </c>
      <c r="N599">
        <v>16.5</v>
      </c>
      <c r="O599">
        <v>9.5</v>
      </c>
      <c r="P599">
        <v>9</v>
      </c>
      <c r="Q599">
        <v>16.5</v>
      </c>
      <c r="R599">
        <v>7.8</v>
      </c>
      <c r="S599" t="b">
        <v>0</v>
      </c>
      <c r="T599" t="b">
        <v>0</v>
      </c>
      <c r="U599" t="b">
        <v>0</v>
      </c>
      <c r="V599">
        <v>35000</v>
      </c>
      <c r="W599">
        <v>24400</v>
      </c>
      <c r="X599">
        <v>2.52</v>
      </c>
      <c r="Y599">
        <v>24400</v>
      </c>
      <c r="Z599">
        <v>2.52</v>
      </c>
    </row>
    <row r="600" spans="1:26">
      <c r="A600">
        <v>208500438</v>
      </c>
      <c r="B600" t="s">
        <v>5999</v>
      </c>
      <c r="C600" t="s">
        <v>3597</v>
      </c>
      <c r="D600" t="s">
        <v>3614</v>
      </c>
      <c r="E600" t="s">
        <v>3615</v>
      </c>
      <c r="F600" t="s">
        <v>3600</v>
      </c>
      <c r="G600">
        <v>208500438</v>
      </c>
      <c r="I600" t="s">
        <v>3601</v>
      </c>
      <c r="J600" t="s">
        <v>4844</v>
      </c>
      <c r="L600" t="s">
        <v>6065</v>
      </c>
      <c r="M600">
        <v>9</v>
      </c>
      <c r="N600">
        <v>16.5</v>
      </c>
      <c r="O600">
        <v>9.5</v>
      </c>
      <c r="P600">
        <v>9</v>
      </c>
      <c r="Q600">
        <v>16.5</v>
      </c>
      <c r="R600">
        <v>7.8</v>
      </c>
      <c r="S600" t="b">
        <v>0</v>
      </c>
      <c r="T600" t="b">
        <v>0</v>
      </c>
      <c r="U600" t="b">
        <v>0</v>
      </c>
      <c r="V600">
        <v>35000</v>
      </c>
      <c r="W600">
        <v>24400</v>
      </c>
      <c r="X600">
        <v>2.52</v>
      </c>
      <c r="Y600">
        <v>24400</v>
      </c>
      <c r="Z600">
        <v>2.52</v>
      </c>
    </row>
    <row r="601" spans="1:26">
      <c r="A601">
        <v>211660712</v>
      </c>
      <c r="B601" t="s">
        <v>9182</v>
      </c>
      <c r="C601" t="s">
        <v>3597</v>
      </c>
      <c r="D601" t="s">
        <v>3614</v>
      </c>
      <c r="E601" t="s">
        <v>11496</v>
      </c>
      <c r="F601" t="s">
        <v>3600</v>
      </c>
      <c r="G601">
        <v>211660712</v>
      </c>
      <c r="I601" t="s">
        <v>3601</v>
      </c>
      <c r="J601" t="s">
        <v>4846</v>
      </c>
      <c r="L601" t="s">
        <v>12495</v>
      </c>
      <c r="P601">
        <v>9.5</v>
      </c>
      <c r="Q601">
        <v>17</v>
      </c>
      <c r="R601">
        <v>7.8</v>
      </c>
      <c r="S601" t="b">
        <v>0</v>
      </c>
      <c r="T601" t="b">
        <v>0</v>
      </c>
      <c r="U601" t="b">
        <v>0</v>
      </c>
      <c r="V601">
        <v>21400</v>
      </c>
      <c r="W601">
        <v>15100</v>
      </c>
      <c r="X601">
        <v>2.41</v>
      </c>
      <c r="Y601">
        <v>15100</v>
      </c>
      <c r="Z601">
        <v>2.41</v>
      </c>
    </row>
    <row r="602" spans="1:26">
      <c r="A602">
        <v>211660711</v>
      </c>
      <c r="B602" t="s">
        <v>9182</v>
      </c>
      <c r="C602" t="s">
        <v>3597</v>
      </c>
      <c r="D602" t="s">
        <v>3614</v>
      </c>
      <c r="E602" t="s">
        <v>4837</v>
      </c>
      <c r="F602" t="s">
        <v>3600</v>
      </c>
      <c r="G602">
        <v>211660711</v>
      </c>
      <c r="I602" t="s">
        <v>3601</v>
      </c>
      <c r="J602" t="s">
        <v>4846</v>
      </c>
      <c r="L602" t="s">
        <v>12495</v>
      </c>
      <c r="P602">
        <v>9.5</v>
      </c>
      <c r="Q602">
        <v>17</v>
      </c>
      <c r="R602">
        <v>7.8</v>
      </c>
      <c r="S602" t="b">
        <v>0</v>
      </c>
      <c r="T602" t="b">
        <v>0</v>
      </c>
      <c r="U602" t="b">
        <v>0</v>
      </c>
      <c r="V602">
        <v>21400</v>
      </c>
      <c r="W602">
        <v>15100</v>
      </c>
      <c r="X602">
        <v>2.41</v>
      </c>
      <c r="Y602">
        <v>15100</v>
      </c>
      <c r="Z602">
        <v>2.41</v>
      </c>
    </row>
    <row r="603" spans="1:26">
      <c r="A603">
        <v>211660710</v>
      </c>
      <c r="B603" t="s">
        <v>9182</v>
      </c>
      <c r="C603" t="s">
        <v>3597</v>
      </c>
      <c r="D603" t="s">
        <v>3614</v>
      </c>
      <c r="E603" t="s">
        <v>4840</v>
      </c>
      <c r="F603" t="s">
        <v>3600</v>
      </c>
      <c r="G603">
        <v>211660710</v>
      </c>
      <c r="I603" t="s">
        <v>3601</v>
      </c>
      <c r="J603" t="s">
        <v>4846</v>
      </c>
      <c r="L603" t="s">
        <v>12495</v>
      </c>
      <c r="P603">
        <v>9.5</v>
      </c>
      <c r="Q603">
        <v>17</v>
      </c>
      <c r="R603">
        <v>7.8</v>
      </c>
      <c r="S603" t="b">
        <v>0</v>
      </c>
      <c r="T603" t="b">
        <v>0</v>
      </c>
      <c r="U603" t="b">
        <v>0</v>
      </c>
      <c r="V603">
        <v>21400</v>
      </c>
      <c r="W603">
        <v>15100</v>
      </c>
      <c r="X603">
        <v>2.41</v>
      </c>
      <c r="Y603">
        <v>15100</v>
      </c>
      <c r="Z603">
        <v>2.41</v>
      </c>
    </row>
    <row r="604" spans="1:26">
      <c r="A604">
        <v>211660709</v>
      </c>
      <c r="B604" t="s">
        <v>9182</v>
      </c>
      <c r="C604" t="s">
        <v>3597</v>
      </c>
      <c r="D604" t="s">
        <v>3614</v>
      </c>
      <c r="E604" t="s">
        <v>4841</v>
      </c>
      <c r="F604" t="s">
        <v>3600</v>
      </c>
      <c r="G604">
        <v>211660709</v>
      </c>
      <c r="I604" t="s">
        <v>3601</v>
      </c>
      <c r="J604" t="s">
        <v>4846</v>
      </c>
      <c r="L604" t="s">
        <v>12495</v>
      </c>
      <c r="P604">
        <v>9.5</v>
      </c>
      <c r="Q604">
        <v>17</v>
      </c>
      <c r="R604">
        <v>7.8</v>
      </c>
      <c r="S604" t="b">
        <v>0</v>
      </c>
      <c r="T604" t="b">
        <v>0</v>
      </c>
      <c r="U604" t="b">
        <v>0</v>
      </c>
      <c r="V604">
        <v>21400</v>
      </c>
      <c r="W604">
        <v>15100</v>
      </c>
      <c r="X604">
        <v>2.41</v>
      </c>
      <c r="Y604">
        <v>15100</v>
      </c>
      <c r="Z604">
        <v>2.41</v>
      </c>
    </row>
    <row r="605" spans="1:26">
      <c r="A605">
        <v>211660708</v>
      </c>
      <c r="B605" t="s">
        <v>9182</v>
      </c>
      <c r="C605" t="s">
        <v>3597</v>
      </c>
      <c r="D605" t="s">
        <v>3614</v>
      </c>
      <c r="E605" t="s">
        <v>4842</v>
      </c>
      <c r="F605" t="s">
        <v>3600</v>
      </c>
      <c r="G605">
        <v>211660708</v>
      </c>
      <c r="I605" t="s">
        <v>3601</v>
      </c>
      <c r="J605" t="s">
        <v>4846</v>
      </c>
      <c r="L605" t="s">
        <v>12495</v>
      </c>
      <c r="P605">
        <v>9.5</v>
      </c>
      <c r="Q605">
        <v>17</v>
      </c>
      <c r="R605">
        <v>7.8</v>
      </c>
      <c r="S605" t="b">
        <v>0</v>
      </c>
      <c r="T605" t="b">
        <v>0</v>
      </c>
      <c r="U605" t="b">
        <v>0</v>
      </c>
      <c r="V605">
        <v>21400</v>
      </c>
      <c r="W605">
        <v>15100</v>
      </c>
      <c r="X605">
        <v>2.41</v>
      </c>
      <c r="Y605">
        <v>15100</v>
      </c>
      <c r="Z605">
        <v>2.41</v>
      </c>
    </row>
    <row r="606" spans="1:26">
      <c r="A606">
        <v>211659568</v>
      </c>
      <c r="B606" t="s">
        <v>9182</v>
      </c>
      <c r="C606" t="s">
        <v>3597</v>
      </c>
      <c r="D606" t="s">
        <v>3614</v>
      </c>
      <c r="E606" t="s">
        <v>3615</v>
      </c>
      <c r="F606" t="s">
        <v>3600</v>
      </c>
      <c r="G606">
        <v>211659568</v>
      </c>
      <c r="I606" t="s">
        <v>3601</v>
      </c>
      <c r="J606" t="s">
        <v>4846</v>
      </c>
      <c r="L606" t="s">
        <v>12495</v>
      </c>
      <c r="P606">
        <v>9.5</v>
      </c>
      <c r="Q606">
        <v>17</v>
      </c>
      <c r="R606">
        <v>7.8</v>
      </c>
      <c r="S606" t="b">
        <v>0</v>
      </c>
      <c r="T606" t="b">
        <v>0</v>
      </c>
      <c r="U606" t="b">
        <v>0</v>
      </c>
      <c r="V606">
        <v>21400</v>
      </c>
      <c r="W606">
        <v>15100</v>
      </c>
      <c r="X606">
        <v>2.41</v>
      </c>
      <c r="Y606">
        <v>15100</v>
      </c>
      <c r="Z606">
        <v>2.41</v>
      </c>
    </row>
    <row r="607" spans="1:26">
      <c r="A607">
        <v>211660707</v>
      </c>
      <c r="B607" t="s">
        <v>9182</v>
      </c>
      <c r="C607" t="s">
        <v>3597</v>
      </c>
      <c r="D607" t="s">
        <v>3614</v>
      </c>
      <c r="E607" t="s">
        <v>11496</v>
      </c>
      <c r="F607" t="s">
        <v>3600</v>
      </c>
      <c r="G607">
        <v>211660707</v>
      </c>
      <c r="I607" t="s">
        <v>3601</v>
      </c>
      <c r="J607" t="s">
        <v>4846</v>
      </c>
      <c r="L607" t="s">
        <v>12494</v>
      </c>
      <c r="P607">
        <v>9.5</v>
      </c>
      <c r="Q607">
        <v>17</v>
      </c>
      <c r="R607">
        <v>7.8</v>
      </c>
      <c r="S607" t="b">
        <v>0</v>
      </c>
      <c r="T607" t="b">
        <v>0</v>
      </c>
      <c r="U607" t="b">
        <v>0</v>
      </c>
      <c r="V607">
        <v>21400</v>
      </c>
      <c r="W607">
        <v>15100</v>
      </c>
      <c r="X607">
        <v>2.41</v>
      </c>
      <c r="Y607">
        <v>15100</v>
      </c>
      <c r="Z607">
        <v>2.41</v>
      </c>
    </row>
    <row r="608" spans="1:26">
      <c r="A608">
        <v>211660706</v>
      </c>
      <c r="B608" t="s">
        <v>9182</v>
      </c>
      <c r="C608" t="s">
        <v>3597</v>
      </c>
      <c r="D608" t="s">
        <v>3614</v>
      </c>
      <c r="E608" t="s">
        <v>4837</v>
      </c>
      <c r="F608" t="s">
        <v>3600</v>
      </c>
      <c r="G608">
        <v>211660706</v>
      </c>
      <c r="I608" t="s">
        <v>3601</v>
      </c>
      <c r="J608" t="s">
        <v>4846</v>
      </c>
      <c r="L608" t="s">
        <v>12494</v>
      </c>
      <c r="P608">
        <v>9.5</v>
      </c>
      <c r="Q608">
        <v>17</v>
      </c>
      <c r="R608">
        <v>7.8</v>
      </c>
      <c r="S608" t="b">
        <v>0</v>
      </c>
      <c r="T608" t="b">
        <v>0</v>
      </c>
      <c r="U608" t="b">
        <v>0</v>
      </c>
      <c r="V608">
        <v>21400</v>
      </c>
      <c r="W608">
        <v>15100</v>
      </c>
      <c r="X608">
        <v>2.41</v>
      </c>
      <c r="Y608">
        <v>15100</v>
      </c>
      <c r="Z608">
        <v>2.41</v>
      </c>
    </row>
    <row r="609" spans="1:26">
      <c r="A609">
        <v>211660705</v>
      </c>
      <c r="B609" t="s">
        <v>9182</v>
      </c>
      <c r="C609" t="s">
        <v>3597</v>
      </c>
      <c r="D609" t="s">
        <v>3614</v>
      </c>
      <c r="E609" t="s">
        <v>4840</v>
      </c>
      <c r="F609" t="s">
        <v>3600</v>
      </c>
      <c r="G609">
        <v>211660705</v>
      </c>
      <c r="I609" t="s">
        <v>3601</v>
      </c>
      <c r="J609" t="s">
        <v>4846</v>
      </c>
      <c r="L609" t="s">
        <v>12494</v>
      </c>
      <c r="P609">
        <v>9.5</v>
      </c>
      <c r="Q609">
        <v>17</v>
      </c>
      <c r="R609">
        <v>7.8</v>
      </c>
      <c r="S609" t="b">
        <v>0</v>
      </c>
      <c r="T609" t="b">
        <v>0</v>
      </c>
      <c r="U609" t="b">
        <v>0</v>
      </c>
      <c r="V609">
        <v>21400</v>
      </c>
      <c r="W609">
        <v>15100</v>
      </c>
      <c r="X609">
        <v>2.41</v>
      </c>
      <c r="Y609">
        <v>15100</v>
      </c>
      <c r="Z609">
        <v>2.41</v>
      </c>
    </row>
    <row r="610" spans="1:26">
      <c r="A610">
        <v>211660704</v>
      </c>
      <c r="B610" t="s">
        <v>9182</v>
      </c>
      <c r="C610" t="s">
        <v>3597</v>
      </c>
      <c r="D610" t="s">
        <v>3614</v>
      </c>
      <c r="E610" t="s">
        <v>4841</v>
      </c>
      <c r="F610" t="s">
        <v>3600</v>
      </c>
      <c r="G610">
        <v>211660704</v>
      </c>
      <c r="I610" t="s">
        <v>3601</v>
      </c>
      <c r="J610" t="s">
        <v>4846</v>
      </c>
      <c r="L610" t="s">
        <v>12494</v>
      </c>
      <c r="P610">
        <v>9.5</v>
      </c>
      <c r="Q610">
        <v>17</v>
      </c>
      <c r="R610">
        <v>7.8</v>
      </c>
      <c r="S610" t="b">
        <v>0</v>
      </c>
      <c r="T610" t="b">
        <v>0</v>
      </c>
      <c r="U610" t="b">
        <v>0</v>
      </c>
      <c r="V610">
        <v>21400</v>
      </c>
      <c r="W610">
        <v>15100</v>
      </c>
      <c r="X610">
        <v>2.41</v>
      </c>
      <c r="Y610">
        <v>15100</v>
      </c>
      <c r="Z610">
        <v>2.41</v>
      </c>
    </row>
    <row r="611" spans="1:26">
      <c r="A611">
        <v>211660703</v>
      </c>
      <c r="B611" t="s">
        <v>9182</v>
      </c>
      <c r="C611" t="s">
        <v>3597</v>
      </c>
      <c r="D611" t="s">
        <v>3614</v>
      </c>
      <c r="E611" t="s">
        <v>4842</v>
      </c>
      <c r="F611" t="s">
        <v>3600</v>
      </c>
      <c r="G611">
        <v>211660703</v>
      </c>
      <c r="I611" t="s">
        <v>3601</v>
      </c>
      <c r="J611" t="s">
        <v>4846</v>
      </c>
      <c r="L611" t="s">
        <v>12494</v>
      </c>
      <c r="P611">
        <v>9.5</v>
      </c>
      <c r="Q611">
        <v>17</v>
      </c>
      <c r="R611">
        <v>7.8</v>
      </c>
      <c r="S611" t="b">
        <v>0</v>
      </c>
      <c r="T611" t="b">
        <v>0</v>
      </c>
      <c r="U611" t="b">
        <v>0</v>
      </c>
      <c r="V611">
        <v>21400</v>
      </c>
      <c r="W611">
        <v>15100</v>
      </c>
      <c r="X611">
        <v>2.41</v>
      </c>
      <c r="Y611">
        <v>15100</v>
      </c>
      <c r="Z611">
        <v>2.41</v>
      </c>
    </row>
    <row r="612" spans="1:26">
      <c r="A612">
        <v>211659567</v>
      </c>
      <c r="B612" t="s">
        <v>9182</v>
      </c>
      <c r="C612" t="s">
        <v>3597</v>
      </c>
      <c r="D612" t="s">
        <v>3614</v>
      </c>
      <c r="E612" t="s">
        <v>3615</v>
      </c>
      <c r="F612" t="s">
        <v>3600</v>
      </c>
      <c r="G612">
        <v>211659567</v>
      </c>
      <c r="I612" t="s">
        <v>3601</v>
      </c>
      <c r="J612" t="s">
        <v>4846</v>
      </c>
      <c r="L612" t="s">
        <v>12494</v>
      </c>
      <c r="P612">
        <v>9.5</v>
      </c>
      <c r="Q612">
        <v>17</v>
      </c>
      <c r="R612">
        <v>7.8</v>
      </c>
      <c r="S612" t="b">
        <v>0</v>
      </c>
      <c r="T612" t="b">
        <v>0</v>
      </c>
      <c r="U612" t="b">
        <v>0</v>
      </c>
      <c r="V612">
        <v>21400</v>
      </c>
      <c r="W612">
        <v>15100</v>
      </c>
      <c r="X612">
        <v>2.41</v>
      </c>
      <c r="Y612">
        <v>15100</v>
      </c>
      <c r="Z612">
        <v>2.41</v>
      </c>
    </row>
    <row r="613" spans="1:26">
      <c r="A613">
        <v>211660702</v>
      </c>
      <c r="B613" t="s">
        <v>9182</v>
      </c>
      <c r="C613" t="s">
        <v>3597</v>
      </c>
      <c r="D613" t="s">
        <v>3614</v>
      </c>
      <c r="E613" t="s">
        <v>11496</v>
      </c>
      <c r="F613" t="s">
        <v>3600</v>
      </c>
      <c r="G613">
        <v>211660702</v>
      </c>
      <c r="I613" t="s">
        <v>3601</v>
      </c>
      <c r="J613" t="s">
        <v>4846</v>
      </c>
      <c r="L613" t="s">
        <v>12493</v>
      </c>
      <c r="P613">
        <v>9.5</v>
      </c>
      <c r="Q613">
        <v>17</v>
      </c>
      <c r="R613">
        <v>7.8</v>
      </c>
      <c r="S613" t="b">
        <v>0</v>
      </c>
      <c r="T613" t="b">
        <v>0</v>
      </c>
      <c r="U613" t="b">
        <v>0</v>
      </c>
      <c r="V613">
        <v>21400</v>
      </c>
      <c r="W613">
        <v>15100</v>
      </c>
      <c r="X613">
        <v>2.41</v>
      </c>
      <c r="Y613">
        <v>15100</v>
      </c>
      <c r="Z613">
        <v>2.41</v>
      </c>
    </row>
    <row r="614" spans="1:26">
      <c r="A614">
        <v>211660701</v>
      </c>
      <c r="B614" t="s">
        <v>9182</v>
      </c>
      <c r="C614" t="s">
        <v>3597</v>
      </c>
      <c r="D614" t="s">
        <v>3614</v>
      </c>
      <c r="E614" t="s">
        <v>4837</v>
      </c>
      <c r="F614" t="s">
        <v>3600</v>
      </c>
      <c r="G614">
        <v>211660701</v>
      </c>
      <c r="I614" t="s">
        <v>3601</v>
      </c>
      <c r="J614" t="s">
        <v>4846</v>
      </c>
      <c r="L614" t="s">
        <v>12493</v>
      </c>
      <c r="P614">
        <v>9.5</v>
      </c>
      <c r="Q614">
        <v>17</v>
      </c>
      <c r="R614">
        <v>7.8</v>
      </c>
      <c r="S614" t="b">
        <v>0</v>
      </c>
      <c r="T614" t="b">
        <v>0</v>
      </c>
      <c r="U614" t="b">
        <v>0</v>
      </c>
      <c r="V614">
        <v>21400</v>
      </c>
      <c r="W614">
        <v>15100</v>
      </c>
      <c r="X614">
        <v>2.41</v>
      </c>
      <c r="Y614">
        <v>15100</v>
      </c>
      <c r="Z614">
        <v>2.41</v>
      </c>
    </row>
    <row r="615" spans="1:26">
      <c r="A615">
        <v>211660700</v>
      </c>
      <c r="B615" t="s">
        <v>9182</v>
      </c>
      <c r="C615" t="s">
        <v>3597</v>
      </c>
      <c r="D615" t="s">
        <v>3614</v>
      </c>
      <c r="E615" t="s">
        <v>4840</v>
      </c>
      <c r="F615" t="s">
        <v>3600</v>
      </c>
      <c r="G615">
        <v>211660700</v>
      </c>
      <c r="I615" t="s">
        <v>3601</v>
      </c>
      <c r="J615" t="s">
        <v>4846</v>
      </c>
      <c r="L615" t="s">
        <v>12493</v>
      </c>
      <c r="P615">
        <v>9.5</v>
      </c>
      <c r="Q615">
        <v>17</v>
      </c>
      <c r="R615">
        <v>7.8</v>
      </c>
      <c r="S615" t="b">
        <v>0</v>
      </c>
      <c r="T615" t="b">
        <v>0</v>
      </c>
      <c r="U615" t="b">
        <v>0</v>
      </c>
      <c r="V615">
        <v>21400</v>
      </c>
      <c r="W615">
        <v>15100</v>
      </c>
      <c r="X615">
        <v>2.41</v>
      </c>
      <c r="Y615">
        <v>15100</v>
      </c>
      <c r="Z615">
        <v>2.41</v>
      </c>
    </row>
    <row r="616" spans="1:26">
      <c r="A616">
        <v>211660699</v>
      </c>
      <c r="B616" t="s">
        <v>9182</v>
      </c>
      <c r="C616" t="s">
        <v>3597</v>
      </c>
      <c r="D616" t="s">
        <v>3614</v>
      </c>
      <c r="E616" t="s">
        <v>4841</v>
      </c>
      <c r="F616" t="s">
        <v>3600</v>
      </c>
      <c r="G616">
        <v>211660699</v>
      </c>
      <c r="I616" t="s">
        <v>3601</v>
      </c>
      <c r="J616" t="s">
        <v>4846</v>
      </c>
      <c r="L616" t="s">
        <v>12493</v>
      </c>
      <c r="P616">
        <v>9.5</v>
      </c>
      <c r="Q616">
        <v>17</v>
      </c>
      <c r="R616">
        <v>7.8</v>
      </c>
      <c r="S616" t="b">
        <v>0</v>
      </c>
      <c r="T616" t="b">
        <v>0</v>
      </c>
      <c r="U616" t="b">
        <v>0</v>
      </c>
      <c r="V616">
        <v>21400</v>
      </c>
      <c r="W616">
        <v>15100</v>
      </c>
      <c r="X616">
        <v>2.41</v>
      </c>
      <c r="Y616">
        <v>15100</v>
      </c>
      <c r="Z616">
        <v>2.41</v>
      </c>
    </row>
    <row r="617" spans="1:26">
      <c r="A617">
        <v>211660698</v>
      </c>
      <c r="B617" t="s">
        <v>9182</v>
      </c>
      <c r="C617" t="s">
        <v>3597</v>
      </c>
      <c r="D617" t="s">
        <v>3614</v>
      </c>
      <c r="E617" t="s">
        <v>4842</v>
      </c>
      <c r="F617" t="s">
        <v>3600</v>
      </c>
      <c r="G617">
        <v>211660698</v>
      </c>
      <c r="I617" t="s">
        <v>3601</v>
      </c>
      <c r="J617" t="s">
        <v>4846</v>
      </c>
      <c r="L617" t="s">
        <v>12493</v>
      </c>
      <c r="P617">
        <v>9.5</v>
      </c>
      <c r="Q617">
        <v>17</v>
      </c>
      <c r="R617">
        <v>7.8</v>
      </c>
      <c r="S617" t="b">
        <v>0</v>
      </c>
      <c r="T617" t="b">
        <v>0</v>
      </c>
      <c r="U617" t="b">
        <v>0</v>
      </c>
      <c r="V617">
        <v>21400</v>
      </c>
      <c r="W617">
        <v>15100</v>
      </c>
      <c r="X617">
        <v>2.41</v>
      </c>
      <c r="Y617">
        <v>15100</v>
      </c>
      <c r="Z617">
        <v>2.41</v>
      </c>
    </row>
    <row r="618" spans="1:26">
      <c r="A618">
        <v>211659566</v>
      </c>
      <c r="B618" t="s">
        <v>9182</v>
      </c>
      <c r="C618" t="s">
        <v>3597</v>
      </c>
      <c r="D618" t="s">
        <v>3614</v>
      </c>
      <c r="E618" t="s">
        <v>3615</v>
      </c>
      <c r="F618" t="s">
        <v>3600</v>
      </c>
      <c r="G618">
        <v>211659566</v>
      </c>
      <c r="I618" t="s">
        <v>3601</v>
      </c>
      <c r="J618" t="s">
        <v>4846</v>
      </c>
      <c r="L618" t="s">
        <v>12493</v>
      </c>
      <c r="P618">
        <v>9.5</v>
      </c>
      <c r="Q618">
        <v>17</v>
      </c>
      <c r="R618">
        <v>7.8</v>
      </c>
      <c r="S618" t="b">
        <v>0</v>
      </c>
      <c r="T618" t="b">
        <v>0</v>
      </c>
      <c r="U618" t="b">
        <v>0</v>
      </c>
      <c r="V618">
        <v>21400</v>
      </c>
      <c r="W618">
        <v>15100</v>
      </c>
      <c r="X618">
        <v>2.41</v>
      </c>
      <c r="Y618">
        <v>15100</v>
      </c>
      <c r="Z618">
        <v>2.41</v>
      </c>
    </row>
    <row r="619" spans="1:26">
      <c r="A619">
        <v>211386663</v>
      </c>
      <c r="B619" t="s">
        <v>9182</v>
      </c>
      <c r="C619" t="s">
        <v>3597</v>
      </c>
      <c r="D619" t="s">
        <v>3614</v>
      </c>
      <c r="E619" t="s">
        <v>11496</v>
      </c>
      <c r="F619" t="s">
        <v>3600</v>
      </c>
      <c r="G619">
        <v>211386663</v>
      </c>
      <c r="I619" t="s">
        <v>3601</v>
      </c>
      <c r="J619" t="s">
        <v>3616</v>
      </c>
      <c r="L619" t="s">
        <v>12492</v>
      </c>
      <c r="P619">
        <v>10</v>
      </c>
      <c r="Q619">
        <v>17.5</v>
      </c>
      <c r="R619">
        <v>8.5</v>
      </c>
      <c r="S619" t="b">
        <v>0</v>
      </c>
      <c r="T619" t="b">
        <v>0</v>
      </c>
      <c r="U619" t="b">
        <v>0</v>
      </c>
      <c r="V619">
        <v>34000</v>
      </c>
      <c r="W619">
        <v>25000</v>
      </c>
      <c r="X619">
        <v>2.62</v>
      </c>
      <c r="Y619">
        <v>25000</v>
      </c>
      <c r="Z619">
        <v>2.62</v>
      </c>
    </row>
    <row r="620" spans="1:26">
      <c r="A620">
        <v>211386660</v>
      </c>
      <c r="B620" t="s">
        <v>9182</v>
      </c>
      <c r="C620" t="s">
        <v>3597</v>
      </c>
      <c r="D620" t="s">
        <v>3614</v>
      </c>
      <c r="E620" t="s">
        <v>4837</v>
      </c>
      <c r="F620" t="s">
        <v>3600</v>
      </c>
      <c r="G620">
        <v>211386660</v>
      </c>
      <c r="I620" t="s">
        <v>3601</v>
      </c>
      <c r="J620" t="s">
        <v>3616</v>
      </c>
      <c r="L620" t="s">
        <v>12492</v>
      </c>
      <c r="P620">
        <v>10</v>
      </c>
      <c r="Q620">
        <v>17.5</v>
      </c>
      <c r="R620">
        <v>8.5</v>
      </c>
      <c r="S620" t="b">
        <v>0</v>
      </c>
      <c r="T620" t="b">
        <v>0</v>
      </c>
      <c r="U620" t="b">
        <v>0</v>
      </c>
      <c r="V620">
        <v>34000</v>
      </c>
      <c r="W620">
        <v>25000</v>
      </c>
      <c r="X620">
        <v>2.62</v>
      </c>
      <c r="Y620">
        <v>25000</v>
      </c>
      <c r="Z620">
        <v>2.62</v>
      </c>
    </row>
    <row r="621" spans="1:26">
      <c r="A621">
        <v>211386658</v>
      </c>
      <c r="B621" t="s">
        <v>9182</v>
      </c>
      <c r="C621" t="s">
        <v>3597</v>
      </c>
      <c r="D621" t="s">
        <v>3614</v>
      </c>
      <c r="E621" t="s">
        <v>4840</v>
      </c>
      <c r="F621" t="s">
        <v>3600</v>
      </c>
      <c r="G621">
        <v>211386658</v>
      </c>
      <c r="I621" t="s">
        <v>3601</v>
      </c>
      <c r="J621" t="s">
        <v>3616</v>
      </c>
      <c r="L621" t="s">
        <v>12492</v>
      </c>
      <c r="P621">
        <v>10</v>
      </c>
      <c r="Q621">
        <v>17.5</v>
      </c>
      <c r="R621">
        <v>8.5</v>
      </c>
      <c r="S621" t="b">
        <v>0</v>
      </c>
      <c r="T621" t="b">
        <v>0</v>
      </c>
      <c r="U621" t="b">
        <v>0</v>
      </c>
      <c r="V621">
        <v>34000</v>
      </c>
      <c r="W621">
        <v>25000</v>
      </c>
      <c r="X621">
        <v>2.62</v>
      </c>
      <c r="Y621">
        <v>25000</v>
      </c>
      <c r="Z621">
        <v>2.62</v>
      </c>
    </row>
    <row r="622" spans="1:26">
      <c r="A622">
        <v>211386655</v>
      </c>
      <c r="B622" t="s">
        <v>9182</v>
      </c>
      <c r="C622" t="s">
        <v>3597</v>
      </c>
      <c r="D622" t="s">
        <v>3614</v>
      </c>
      <c r="E622" t="s">
        <v>4841</v>
      </c>
      <c r="F622" t="s">
        <v>3600</v>
      </c>
      <c r="G622">
        <v>211386655</v>
      </c>
      <c r="I622" t="s">
        <v>3601</v>
      </c>
      <c r="J622" t="s">
        <v>3616</v>
      </c>
      <c r="L622" t="s">
        <v>12492</v>
      </c>
      <c r="P622">
        <v>10</v>
      </c>
      <c r="Q622">
        <v>17.5</v>
      </c>
      <c r="R622">
        <v>8.5</v>
      </c>
      <c r="S622" t="b">
        <v>0</v>
      </c>
      <c r="T622" t="b">
        <v>0</v>
      </c>
      <c r="U622" t="b">
        <v>0</v>
      </c>
      <c r="V622">
        <v>34000</v>
      </c>
      <c r="W622">
        <v>25000</v>
      </c>
      <c r="X622">
        <v>2.62</v>
      </c>
      <c r="Y622">
        <v>25000</v>
      </c>
      <c r="Z622">
        <v>2.62</v>
      </c>
    </row>
    <row r="623" spans="1:26">
      <c r="A623">
        <v>211386653</v>
      </c>
      <c r="B623" t="s">
        <v>9182</v>
      </c>
      <c r="C623" t="s">
        <v>3597</v>
      </c>
      <c r="D623" t="s">
        <v>3614</v>
      </c>
      <c r="E623" t="s">
        <v>4842</v>
      </c>
      <c r="F623" t="s">
        <v>3600</v>
      </c>
      <c r="G623">
        <v>211386653</v>
      </c>
      <c r="I623" t="s">
        <v>3601</v>
      </c>
      <c r="J623" t="s">
        <v>3616</v>
      </c>
      <c r="L623" t="s">
        <v>12492</v>
      </c>
      <c r="P623">
        <v>10</v>
      </c>
      <c r="Q623">
        <v>17.5</v>
      </c>
      <c r="R623">
        <v>8.5</v>
      </c>
      <c r="S623" t="b">
        <v>0</v>
      </c>
      <c r="T623" t="b">
        <v>0</v>
      </c>
      <c r="U623" t="b">
        <v>0</v>
      </c>
      <c r="V623">
        <v>34000</v>
      </c>
      <c r="W623">
        <v>25000</v>
      </c>
      <c r="X623">
        <v>2.62</v>
      </c>
      <c r="Y623">
        <v>25000</v>
      </c>
      <c r="Z623">
        <v>2.62</v>
      </c>
    </row>
    <row r="624" spans="1:26">
      <c r="A624">
        <v>211380222</v>
      </c>
      <c r="B624" t="s">
        <v>9223</v>
      </c>
      <c r="C624" t="s">
        <v>3597</v>
      </c>
      <c r="D624" t="s">
        <v>3614</v>
      </c>
      <c r="E624" t="s">
        <v>3615</v>
      </c>
      <c r="F624" t="s">
        <v>3600</v>
      </c>
      <c r="G624">
        <v>211380222</v>
      </c>
      <c r="I624" t="s">
        <v>3601</v>
      </c>
      <c r="J624" t="s">
        <v>3616</v>
      </c>
      <c r="L624" t="s">
        <v>12492</v>
      </c>
      <c r="P624">
        <v>10</v>
      </c>
      <c r="Q624">
        <v>17.5</v>
      </c>
      <c r="R624">
        <v>8.5</v>
      </c>
      <c r="S624" t="b">
        <v>0</v>
      </c>
      <c r="T624" t="b">
        <v>0</v>
      </c>
      <c r="U624" t="b">
        <v>0</v>
      </c>
      <c r="V624">
        <v>34000</v>
      </c>
      <c r="W624">
        <v>25000</v>
      </c>
      <c r="X624">
        <v>2.62</v>
      </c>
      <c r="Y624">
        <v>25000</v>
      </c>
      <c r="Z624">
        <v>2.62</v>
      </c>
    </row>
    <row r="625" spans="1:26">
      <c r="A625">
        <v>10570124</v>
      </c>
      <c r="B625" t="s">
        <v>12488</v>
      </c>
      <c r="C625" t="s">
        <v>3597</v>
      </c>
      <c r="D625" t="s">
        <v>3714</v>
      </c>
      <c r="E625" t="s">
        <v>3714</v>
      </c>
      <c r="F625" t="s">
        <v>3621</v>
      </c>
      <c r="G625">
        <v>10570124</v>
      </c>
      <c r="I625" t="s">
        <v>3622</v>
      </c>
      <c r="J625" t="s">
        <v>12489</v>
      </c>
      <c r="K625" t="s">
        <v>3624</v>
      </c>
      <c r="L625" t="s">
        <v>12490</v>
      </c>
      <c r="M625">
        <v>12.5</v>
      </c>
      <c r="N625">
        <v>22.7</v>
      </c>
      <c r="O625">
        <v>11.4</v>
      </c>
      <c r="P625">
        <v>12.5</v>
      </c>
      <c r="Q625">
        <v>22</v>
      </c>
      <c r="R625">
        <v>10</v>
      </c>
      <c r="S625" t="b">
        <v>0</v>
      </c>
      <c r="T625" t="b">
        <v>0</v>
      </c>
      <c r="U625" t="b">
        <v>0</v>
      </c>
      <c r="V625">
        <v>12000</v>
      </c>
      <c r="W625">
        <v>8200</v>
      </c>
      <c r="X625">
        <v>2.79</v>
      </c>
      <c r="Y625">
        <v>13810</v>
      </c>
      <c r="Z625">
        <v>2.7</v>
      </c>
    </row>
    <row r="626" spans="1:26">
      <c r="A626">
        <v>211662202</v>
      </c>
      <c r="B626" t="s">
        <v>9182</v>
      </c>
      <c r="C626" t="s">
        <v>3597</v>
      </c>
      <c r="D626" t="s">
        <v>3614</v>
      </c>
      <c r="E626" t="s">
        <v>11496</v>
      </c>
      <c r="F626" t="s">
        <v>3600</v>
      </c>
      <c r="G626">
        <v>211662202</v>
      </c>
      <c r="I626" t="s">
        <v>3601</v>
      </c>
      <c r="J626" t="s">
        <v>4844</v>
      </c>
      <c r="L626" t="s">
        <v>12483</v>
      </c>
      <c r="P626">
        <v>8</v>
      </c>
      <c r="Q626">
        <v>17.5</v>
      </c>
      <c r="R626">
        <v>8.1</v>
      </c>
      <c r="S626" t="b">
        <v>0</v>
      </c>
      <c r="T626" t="b">
        <v>0</v>
      </c>
      <c r="U626" t="b">
        <v>0</v>
      </c>
      <c r="V626">
        <v>33400</v>
      </c>
      <c r="W626">
        <v>24200</v>
      </c>
      <c r="X626">
        <v>2.44</v>
      </c>
      <c r="Y626">
        <v>24200</v>
      </c>
      <c r="Z626">
        <v>2.44</v>
      </c>
    </row>
    <row r="627" spans="1:26">
      <c r="A627">
        <v>211662201</v>
      </c>
      <c r="B627" t="s">
        <v>9182</v>
      </c>
      <c r="C627" t="s">
        <v>3597</v>
      </c>
      <c r="D627" t="s">
        <v>3614</v>
      </c>
      <c r="E627" t="s">
        <v>4837</v>
      </c>
      <c r="F627" t="s">
        <v>3600</v>
      </c>
      <c r="G627">
        <v>211662201</v>
      </c>
      <c r="I627" t="s">
        <v>3601</v>
      </c>
      <c r="J627" t="s">
        <v>4844</v>
      </c>
      <c r="L627" t="s">
        <v>12483</v>
      </c>
      <c r="P627">
        <v>8</v>
      </c>
      <c r="Q627">
        <v>17.5</v>
      </c>
      <c r="R627">
        <v>8.1</v>
      </c>
      <c r="S627" t="b">
        <v>0</v>
      </c>
      <c r="T627" t="b">
        <v>0</v>
      </c>
      <c r="U627" t="b">
        <v>0</v>
      </c>
      <c r="V627">
        <v>33400</v>
      </c>
      <c r="W627">
        <v>24200</v>
      </c>
      <c r="X627">
        <v>2.44</v>
      </c>
      <c r="Y627">
        <v>24200</v>
      </c>
      <c r="Z627">
        <v>2.44</v>
      </c>
    </row>
    <row r="628" spans="1:26">
      <c r="A628">
        <v>211662200</v>
      </c>
      <c r="B628" t="s">
        <v>9182</v>
      </c>
      <c r="C628" t="s">
        <v>3597</v>
      </c>
      <c r="D628" t="s">
        <v>3614</v>
      </c>
      <c r="E628" t="s">
        <v>4840</v>
      </c>
      <c r="F628" t="s">
        <v>3600</v>
      </c>
      <c r="G628">
        <v>211662200</v>
      </c>
      <c r="I628" t="s">
        <v>3601</v>
      </c>
      <c r="J628" t="s">
        <v>4844</v>
      </c>
      <c r="L628" t="s">
        <v>12483</v>
      </c>
      <c r="P628">
        <v>8</v>
      </c>
      <c r="Q628">
        <v>17.5</v>
      </c>
      <c r="R628">
        <v>8.1</v>
      </c>
      <c r="S628" t="b">
        <v>0</v>
      </c>
      <c r="T628" t="b">
        <v>0</v>
      </c>
      <c r="U628" t="b">
        <v>0</v>
      </c>
      <c r="V628">
        <v>33400</v>
      </c>
      <c r="W628">
        <v>24200</v>
      </c>
      <c r="X628">
        <v>2.44</v>
      </c>
      <c r="Y628">
        <v>24200</v>
      </c>
      <c r="Z628">
        <v>2.44</v>
      </c>
    </row>
    <row r="629" spans="1:26">
      <c r="A629">
        <v>211662199</v>
      </c>
      <c r="B629" t="s">
        <v>9182</v>
      </c>
      <c r="C629" t="s">
        <v>3597</v>
      </c>
      <c r="D629" t="s">
        <v>3614</v>
      </c>
      <c r="E629" t="s">
        <v>4841</v>
      </c>
      <c r="F629" t="s">
        <v>3600</v>
      </c>
      <c r="G629">
        <v>211662199</v>
      </c>
      <c r="I629" t="s">
        <v>3601</v>
      </c>
      <c r="J629" t="s">
        <v>4844</v>
      </c>
      <c r="L629" t="s">
        <v>12483</v>
      </c>
      <c r="P629">
        <v>8</v>
      </c>
      <c r="Q629">
        <v>17.5</v>
      </c>
      <c r="R629">
        <v>8.1</v>
      </c>
      <c r="S629" t="b">
        <v>0</v>
      </c>
      <c r="T629" t="b">
        <v>0</v>
      </c>
      <c r="U629" t="b">
        <v>0</v>
      </c>
      <c r="V629">
        <v>33400</v>
      </c>
      <c r="W629">
        <v>24200</v>
      </c>
      <c r="X629">
        <v>2.44</v>
      </c>
      <c r="Y629">
        <v>24200</v>
      </c>
      <c r="Z629">
        <v>2.44</v>
      </c>
    </row>
    <row r="630" spans="1:26">
      <c r="A630">
        <v>211662198</v>
      </c>
      <c r="B630" t="s">
        <v>9182</v>
      </c>
      <c r="C630" t="s">
        <v>3597</v>
      </c>
      <c r="D630" t="s">
        <v>3614</v>
      </c>
      <c r="E630" t="s">
        <v>4842</v>
      </c>
      <c r="F630" t="s">
        <v>3600</v>
      </c>
      <c r="G630">
        <v>211662198</v>
      </c>
      <c r="I630" t="s">
        <v>3601</v>
      </c>
      <c r="J630" t="s">
        <v>4844</v>
      </c>
      <c r="L630" t="s">
        <v>12483</v>
      </c>
      <c r="P630">
        <v>8</v>
      </c>
      <c r="Q630">
        <v>17.5</v>
      </c>
      <c r="R630">
        <v>8.1</v>
      </c>
      <c r="S630" t="b">
        <v>0</v>
      </c>
      <c r="T630" t="b">
        <v>0</v>
      </c>
      <c r="U630" t="b">
        <v>0</v>
      </c>
      <c r="V630">
        <v>33400</v>
      </c>
      <c r="W630">
        <v>24200</v>
      </c>
      <c r="X630">
        <v>2.44</v>
      </c>
      <c r="Y630">
        <v>24200</v>
      </c>
      <c r="Z630">
        <v>2.44</v>
      </c>
    </row>
    <row r="631" spans="1:26">
      <c r="A631">
        <v>211659388</v>
      </c>
      <c r="B631" t="s">
        <v>9182</v>
      </c>
      <c r="C631" t="s">
        <v>3597</v>
      </c>
      <c r="D631" t="s">
        <v>3614</v>
      </c>
      <c r="E631" t="s">
        <v>3615</v>
      </c>
      <c r="F631" t="s">
        <v>3600</v>
      </c>
      <c r="G631">
        <v>211659388</v>
      </c>
      <c r="I631" t="s">
        <v>3601</v>
      </c>
      <c r="J631" t="s">
        <v>4844</v>
      </c>
      <c r="L631" t="s">
        <v>12483</v>
      </c>
      <c r="P631">
        <v>8</v>
      </c>
      <c r="Q631">
        <v>17.5</v>
      </c>
      <c r="R631">
        <v>8.1</v>
      </c>
      <c r="S631" t="b">
        <v>0</v>
      </c>
      <c r="T631" t="b">
        <v>0</v>
      </c>
      <c r="U631" t="b">
        <v>0</v>
      </c>
      <c r="V631">
        <v>33400</v>
      </c>
      <c r="W631">
        <v>24200</v>
      </c>
      <c r="X631">
        <v>2.44</v>
      </c>
      <c r="Y631">
        <v>24200</v>
      </c>
      <c r="Z631">
        <v>2.44</v>
      </c>
    </row>
    <row r="632" spans="1:26">
      <c r="A632">
        <v>210841055</v>
      </c>
      <c r="B632" t="s">
        <v>12477</v>
      </c>
      <c r="C632" t="s">
        <v>3597</v>
      </c>
      <c r="D632" t="s">
        <v>3614</v>
      </c>
      <c r="E632" t="s">
        <v>11496</v>
      </c>
      <c r="F632" t="s">
        <v>3600</v>
      </c>
      <c r="G632">
        <v>210841055</v>
      </c>
      <c r="I632" t="s">
        <v>3601</v>
      </c>
      <c r="J632" t="s">
        <v>4844</v>
      </c>
      <c r="L632" t="s">
        <v>12476</v>
      </c>
      <c r="M632">
        <v>9.25</v>
      </c>
      <c r="N632">
        <v>17</v>
      </c>
      <c r="O632">
        <v>9.5</v>
      </c>
      <c r="P632">
        <v>9</v>
      </c>
      <c r="Q632">
        <v>18</v>
      </c>
      <c r="R632">
        <v>8.1</v>
      </c>
      <c r="S632" t="b">
        <v>0</v>
      </c>
      <c r="T632" t="b">
        <v>0</v>
      </c>
      <c r="U632" t="b">
        <v>0</v>
      </c>
      <c r="V632">
        <v>36000</v>
      </c>
      <c r="W632">
        <v>25400</v>
      </c>
      <c r="X632">
        <v>2.6</v>
      </c>
      <c r="Y632">
        <v>25400</v>
      </c>
      <c r="Z632">
        <v>2.6</v>
      </c>
    </row>
    <row r="633" spans="1:26">
      <c r="A633">
        <v>208614067</v>
      </c>
      <c r="B633" t="s">
        <v>5999</v>
      </c>
      <c r="C633" t="s">
        <v>3597</v>
      </c>
      <c r="D633" t="s">
        <v>3614</v>
      </c>
      <c r="E633" t="s">
        <v>4837</v>
      </c>
      <c r="F633" t="s">
        <v>3600</v>
      </c>
      <c r="G633">
        <v>208614067</v>
      </c>
      <c r="I633" t="s">
        <v>3601</v>
      </c>
      <c r="J633" t="s">
        <v>4844</v>
      </c>
      <c r="L633" t="s">
        <v>12476</v>
      </c>
      <c r="M633">
        <v>9.25</v>
      </c>
      <c r="N633">
        <v>17</v>
      </c>
      <c r="O633">
        <v>9.5</v>
      </c>
      <c r="P633">
        <v>9</v>
      </c>
      <c r="Q633">
        <v>18</v>
      </c>
      <c r="R633">
        <v>8.1</v>
      </c>
      <c r="S633" t="b">
        <v>0</v>
      </c>
      <c r="T633" t="b">
        <v>0</v>
      </c>
      <c r="U633" t="b">
        <v>0</v>
      </c>
      <c r="V633">
        <v>36000</v>
      </c>
      <c r="W633">
        <v>25400</v>
      </c>
      <c r="X633">
        <v>2.6</v>
      </c>
      <c r="Y633">
        <v>25400</v>
      </c>
      <c r="Z633">
        <v>2.6</v>
      </c>
    </row>
    <row r="634" spans="1:26">
      <c r="A634">
        <v>208614060</v>
      </c>
      <c r="B634" t="s">
        <v>5999</v>
      </c>
      <c r="C634" t="s">
        <v>3597</v>
      </c>
      <c r="D634" t="s">
        <v>3614</v>
      </c>
      <c r="E634" t="s">
        <v>4840</v>
      </c>
      <c r="F634" t="s">
        <v>3600</v>
      </c>
      <c r="G634">
        <v>208614060</v>
      </c>
      <c r="I634" t="s">
        <v>3601</v>
      </c>
      <c r="J634" t="s">
        <v>4844</v>
      </c>
      <c r="L634" t="s">
        <v>12476</v>
      </c>
      <c r="M634">
        <v>9.25</v>
      </c>
      <c r="N634">
        <v>17</v>
      </c>
      <c r="O634">
        <v>9.5</v>
      </c>
      <c r="P634">
        <v>9</v>
      </c>
      <c r="Q634">
        <v>18</v>
      </c>
      <c r="R634">
        <v>8.1</v>
      </c>
      <c r="S634" t="b">
        <v>0</v>
      </c>
      <c r="T634" t="b">
        <v>0</v>
      </c>
      <c r="U634" t="b">
        <v>0</v>
      </c>
      <c r="V634">
        <v>36000</v>
      </c>
      <c r="W634">
        <v>25400</v>
      </c>
      <c r="X634">
        <v>2.6</v>
      </c>
      <c r="Y634">
        <v>25400</v>
      </c>
      <c r="Z634">
        <v>2.6</v>
      </c>
    </row>
    <row r="635" spans="1:26">
      <c r="A635">
        <v>208614051</v>
      </c>
      <c r="B635" t="s">
        <v>5999</v>
      </c>
      <c r="C635" t="s">
        <v>3597</v>
      </c>
      <c r="D635" t="s">
        <v>3614</v>
      </c>
      <c r="E635" t="s">
        <v>4841</v>
      </c>
      <c r="F635" t="s">
        <v>3600</v>
      </c>
      <c r="G635">
        <v>208614051</v>
      </c>
      <c r="I635" t="s">
        <v>3601</v>
      </c>
      <c r="J635" t="s">
        <v>4844</v>
      </c>
      <c r="L635" t="s">
        <v>12476</v>
      </c>
      <c r="M635">
        <v>9.25</v>
      </c>
      <c r="N635">
        <v>17</v>
      </c>
      <c r="O635">
        <v>9.5</v>
      </c>
      <c r="P635">
        <v>9</v>
      </c>
      <c r="Q635">
        <v>18</v>
      </c>
      <c r="R635">
        <v>8.1</v>
      </c>
      <c r="S635" t="b">
        <v>0</v>
      </c>
      <c r="T635" t="b">
        <v>0</v>
      </c>
      <c r="U635" t="b">
        <v>0</v>
      </c>
      <c r="V635">
        <v>36000</v>
      </c>
      <c r="W635">
        <v>25400</v>
      </c>
      <c r="X635">
        <v>2.6</v>
      </c>
      <c r="Y635">
        <v>25400</v>
      </c>
      <c r="Z635">
        <v>2.6</v>
      </c>
    </row>
    <row r="636" spans="1:26">
      <c r="A636">
        <v>208614044</v>
      </c>
      <c r="B636" t="s">
        <v>5999</v>
      </c>
      <c r="C636" t="s">
        <v>3597</v>
      </c>
      <c r="D636" t="s">
        <v>3614</v>
      </c>
      <c r="E636" t="s">
        <v>4842</v>
      </c>
      <c r="F636" t="s">
        <v>3600</v>
      </c>
      <c r="G636">
        <v>208614044</v>
      </c>
      <c r="I636" t="s">
        <v>3601</v>
      </c>
      <c r="J636" t="s">
        <v>4844</v>
      </c>
      <c r="L636" t="s">
        <v>12476</v>
      </c>
      <c r="M636">
        <v>9.25</v>
      </c>
      <c r="N636">
        <v>17</v>
      </c>
      <c r="O636">
        <v>9.5</v>
      </c>
      <c r="P636">
        <v>9</v>
      </c>
      <c r="Q636">
        <v>18</v>
      </c>
      <c r="R636">
        <v>8.1</v>
      </c>
      <c r="S636" t="b">
        <v>0</v>
      </c>
      <c r="T636" t="b">
        <v>0</v>
      </c>
      <c r="U636" t="b">
        <v>0</v>
      </c>
      <c r="V636">
        <v>36000</v>
      </c>
      <c r="W636">
        <v>25400</v>
      </c>
      <c r="X636">
        <v>2.6</v>
      </c>
      <c r="Y636">
        <v>25400</v>
      </c>
      <c r="Z636">
        <v>2.6</v>
      </c>
    </row>
    <row r="637" spans="1:26">
      <c r="A637">
        <v>208613134</v>
      </c>
      <c r="B637" t="s">
        <v>5999</v>
      </c>
      <c r="C637" t="s">
        <v>3597</v>
      </c>
      <c r="D637" t="s">
        <v>3614</v>
      </c>
      <c r="E637" t="s">
        <v>3615</v>
      </c>
      <c r="F637" t="s">
        <v>3600</v>
      </c>
      <c r="G637">
        <v>208613134</v>
      </c>
      <c r="I637" t="s">
        <v>3601</v>
      </c>
      <c r="J637" t="s">
        <v>4844</v>
      </c>
      <c r="L637" t="s">
        <v>12476</v>
      </c>
      <c r="M637">
        <v>9.25</v>
      </c>
      <c r="N637">
        <v>17</v>
      </c>
      <c r="O637">
        <v>9.5</v>
      </c>
      <c r="P637">
        <v>9</v>
      </c>
      <c r="Q637">
        <v>18</v>
      </c>
      <c r="R637">
        <v>8.1</v>
      </c>
      <c r="S637" t="b">
        <v>0</v>
      </c>
      <c r="T637" t="b">
        <v>0</v>
      </c>
      <c r="U637" t="b">
        <v>0</v>
      </c>
      <c r="V637">
        <v>36000</v>
      </c>
      <c r="W637">
        <v>25400</v>
      </c>
      <c r="X637">
        <v>2.6</v>
      </c>
      <c r="Y637">
        <v>25400</v>
      </c>
      <c r="Z637">
        <v>2.6</v>
      </c>
    </row>
    <row r="638" spans="1:26">
      <c r="A638">
        <v>210840437</v>
      </c>
      <c r="B638" t="s">
        <v>12477</v>
      </c>
      <c r="C638" t="s">
        <v>3597</v>
      </c>
      <c r="D638" t="s">
        <v>3614</v>
      </c>
      <c r="E638" t="s">
        <v>11496</v>
      </c>
      <c r="F638" t="s">
        <v>3600</v>
      </c>
      <c r="G638">
        <v>210840437</v>
      </c>
      <c r="I638" t="s">
        <v>3601</v>
      </c>
      <c r="J638" t="s">
        <v>4844</v>
      </c>
      <c r="L638" t="s">
        <v>12482</v>
      </c>
      <c r="M638">
        <v>9.25</v>
      </c>
      <c r="N638">
        <v>17.5</v>
      </c>
      <c r="O638">
        <v>9.5</v>
      </c>
      <c r="P638">
        <v>9</v>
      </c>
      <c r="Q638">
        <v>18</v>
      </c>
      <c r="R638">
        <v>8.1</v>
      </c>
      <c r="S638" t="b">
        <v>0</v>
      </c>
      <c r="T638" t="b">
        <v>0</v>
      </c>
      <c r="U638" t="b">
        <v>0</v>
      </c>
      <c r="V638">
        <v>35800</v>
      </c>
      <c r="W638">
        <v>25200</v>
      </c>
      <c r="X638">
        <v>2.58</v>
      </c>
      <c r="Y638">
        <v>25200</v>
      </c>
      <c r="Z638">
        <v>2.58</v>
      </c>
    </row>
    <row r="639" spans="1:26">
      <c r="A639">
        <v>208614065</v>
      </c>
      <c r="B639" t="s">
        <v>5999</v>
      </c>
      <c r="C639" t="s">
        <v>3597</v>
      </c>
      <c r="D639" t="s">
        <v>3614</v>
      </c>
      <c r="E639" t="s">
        <v>4837</v>
      </c>
      <c r="F639" t="s">
        <v>3600</v>
      </c>
      <c r="G639">
        <v>208614065</v>
      </c>
      <c r="I639" t="s">
        <v>3601</v>
      </c>
      <c r="J639" t="s">
        <v>4844</v>
      </c>
      <c r="L639" t="s">
        <v>12482</v>
      </c>
      <c r="M639">
        <v>9.25</v>
      </c>
      <c r="N639">
        <v>17.5</v>
      </c>
      <c r="O639">
        <v>9.5</v>
      </c>
      <c r="P639">
        <v>9</v>
      </c>
      <c r="Q639">
        <v>18</v>
      </c>
      <c r="R639">
        <v>8.1</v>
      </c>
      <c r="S639" t="b">
        <v>0</v>
      </c>
      <c r="T639" t="b">
        <v>0</v>
      </c>
      <c r="U639" t="b">
        <v>0</v>
      </c>
      <c r="V639">
        <v>35800</v>
      </c>
      <c r="W639">
        <v>25200</v>
      </c>
      <c r="X639">
        <v>2.58</v>
      </c>
      <c r="Y639">
        <v>25200</v>
      </c>
      <c r="Z639">
        <v>2.58</v>
      </c>
    </row>
    <row r="640" spans="1:26">
      <c r="A640">
        <v>208614062</v>
      </c>
      <c r="B640" t="s">
        <v>5999</v>
      </c>
      <c r="C640" t="s">
        <v>3597</v>
      </c>
      <c r="D640" t="s">
        <v>3614</v>
      </c>
      <c r="E640" t="s">
        <v>4840</v>
      </c>
      <c r="F640" t="s">
        <v>3600</v>
      </c>
      <c r="G640">
        <v>208614062</v>
      </c>
      <c r="I640" t="s">
        <v>3601</v>
      </c>
      <c r="J640" t="s">
        <v>4844</v>
      </c>
      <c r="L640" t="s">
        <v>12482</v>
      </c>
      <c r="M640">
        <v>9.25</v>
      </c>
      <c r="N640">
        <v>17.5</v>
      </c>
      <c r="O640">
        <v>9.5</v>
      </c>
      <c r="P640">
        <v>9</v>
      </c>
      <c r="Q640">
        <v>18</v>
      </c>
      <c r="R640">
        <v>8.1</v>
      </c>
      <c r="S640" t="b">
        <v>0</v>
      </c>
      <c r="T640" t="b">
        <v>0</v>
      </c>
      <c r="U640" t="b">
        <v>0</v>
      </c>
      <c r="V640">
        <v>35800</v>
      </c>
      <c r="W640">
        <v>25200</v>
      </c>
      <c r="X640">
        <v>2.58</v>
      </c>
      <c r="Y640">
        <v>25200</v>
      </c>
      <c r="Z640">
        <v>2.58</v>
      </c>
    </row>
    <row r="641" spans="1:26">
      <c r="A641">
        <v>208614049</v>
      </c>
      <c r="B641" t="s">
        <v>5999</v>
      </c>
      <c r="C641" t="s">
        <v>3597</v>
      </c>
      <c r="D641" t="s">
        <v>3614</v>
      </c>
      <c r="E641" t="s">
        <v>4841</v>
      </c>
      <c r="F641" t="s">
        <v>3600</v>
      </c>
      <c r="G641">
        <v>208614049</v>
      </c>
      <c r="I641" t="s">
        <v>3601</v>
      </c>
      <c r="J641" t="s">
        <v>4844</v>
      </c>
      <c r="L641" t="s">
        <v>12482</v>
      </c>
      <c r="M641">
        <v>9.25</v>
      </c>
      <c r="N641">
        <v>17.5</v>
      </c>
      <c r="O641">
        <v>9.5</v>
      </c>
      <c r="P641">
        <v>9</v>
      </c>
      <c r="Q641">
        <v>18</v>
      </c>
      <c r="R641">
        <v>8.1</v>
      </c>
      <c r="S641" t="b">
        <v>0</v>
      </c>
      <c r="T641" t="b">
        <v>0</v>
      </c>
      <c r="U641" t="b">
        <v>0</v>
      </c>
      <c r="V641">
        <v>35800</v>
      </c>
      <c r="W641">
        <v>25200</v>
      </c>
      <c r="X641">
        <v>2.58</v>
      </c>
      <c r="Y641">
        <v>25200</v>
      </c>
      <c r="Z641">
        <v>2.58</v>
      </c>
    </row>
    <row r="642" spans="1:26">
      <c r="A642">
        <v>208614046</v>
      </c>
      <c r="B642" t="s">
        <v>5999</v>
      </c>
      <c r="C642" t="s">
        <v>3597</v>
      </c>
      <c r="D642" t="s">
        <v>3614</v>
      </c>
      <c r="E642" t="s">
        <v>4842</v>
      </c>
      <c r="F642" t="s">
        <v>3600</v>
      </c>
      <c r="G642">
        <v>208614046</v>
      </c>
      <c r="I642" t="s">
        <v>3601</v>
      </c>
      <c r="J642" t="s">
        <v>4844</v>
      </c>
      <c r="L642" t="s">
        <v>12482</v>
      </c>
      <c r="M642">
        <v>9.25</v>
      </c>
      <c r="N642">
        <v>17.5</v>
      </c>
      <c r="O642">
        <v>9.5</v>
      </c>
      <c r="P642">
        <v>9</v>
      </c>
      <c r="Q642">
        <v>18</v>
      </c>
      <c r="R642">
        <v>8.1</v>
      </c>
      <c r="S642" t="b">
        <v>0</v>
      </c>
      <c r="T642" t="b">
        <v>0</v>
      </c>
      <c r="U642" t="b">
        <v>0</v>
      </c>
      <c r="V642">
        <v>35800</v>
      </c>
      <c r="W642">
        <v>25200</v>
      </c>
      <c r="X642">
        <v>2.58</v>
      </c>
      <c r="Y642">
        <v>25200</v>
      </c>
      <c r="Z642">
        <v>2.58</v>
      </c>
    </row>
    <row r="643" spans="1:26">
      <c r="A643">
        <v>208613159</v>
      </c>
      <c r="B643" t="s">
        <v>5999</v>
      </c>
      <c r="C643" t="s">
        <v>3597</v>
      </c>
      <c r="D643" t="s">
        <v>3614</v>
      </c>
      <c r="E643" t="s">
        <v>3615</v>
      </c>
      <c r="F643" t="s">
        <v>3600</v>
      </c>
      <c r="G643">
        <v>208613159</v>
      </c>
      <c r="I643" t="s">
        <v>3601</v>
      </c>
      <c r="J643" t="s">
        <v>4844</v>
      </c>
      <c r="L643" t="s">
        <v>12482</v>
      </c>
      <c r="M643">
        <v>9.25</v>
      </c>
      <c r="N643">
        <v>17.5</v>
      </c>
      <c r="O643">
        <v>9.5</v>
      </c>
      <c r="P643">
        <v>9</v>
      </c>
      <c r="Q643">
        <v>18</v>
      </c>
      <c r="R643">
        <v>8.1</v>
      </c>
      <c r="S643" t="b">
        <v>0</v>
      </c>
      <c r="T643" t="b">
        <v>0</v>
      </c>
      <c r="U643" t="b">
        <v>0</v>
      </c>
      <c r="V643">
        <v>35800</v>
      </c>
      <c r="W643">
        <v>25200</v>
      </c>
      <c r="X643">
        <v>2.58</v>
      </c>
      <c r="Y643">
        <v>25200</v>
      </c>
      <c r="Z643">
        <v>2.58</v>
      </c>
    </row>
    <row r="644" spans="1:26">
      <c r="A644">
        <v>210850971</v>
      </c>
      <c r="B644" t="s">
        <v>12477</v>
      </c>
      <c r="C644" t="s">
        <v>3597</v>
      </c>
      <c r="D644" t="s">
        <v>3614</v>
      </c>
      <c r="E644" t="s">
        <v>11496</v>
      </c>
      <c r="F644" t="s">
        <v>3600</v>
      </c>
      <c r="G644">
        <v>210850971</v>
      </c>
      <c r="I644" t="s">
        <v>3601</v>
      </c>
      <c r="J644" t="s">
        <v>4844</v>
      </c>
      <c r="L644" t="s">
        <v>6068</v>
      </c>
      <c r="P644">
        <v>9</v>
      </c>
      <c r="Q644">
        <v>18</v>
      </c>
      <c r="R644">
        <v>8.1</v>
      </c>
      <c r="S644" t="b">
        <v>0</v>
      </c>
      <c r="T644" t="b">
        <v>0</v>
      </c>
      <c r="U644" t="b">
        <v>0</v>
      </c>
      <c r="V644">
        <v>36000</v>
      </c>
      <c r="W644">
        <v>25200</v>
      </c>
      <c r="X644">
        <v>2.6</v>
      </c>
      <c r="Y644">
        <v>25200</v>
      </c>
      <c r="Z644">
        <v>2.6</v>
      </c>
    </row>
    <row r="645" spans="1:26">
      <c r="A645">
        <v>210621474</v>
      </c>
      <c r="B645" t="s">
        <v>12477</v>
      </c>
      <c r="C645" t="s">
        <v>3597</v>
      </c>
      <c r="D645" t="s">
        <v>3614</v>
      </c>
      <c r="E645" t="s">
        <v>4837</v>
      </c>
      <c r="F645" t="s">
        <v>3600</v>
      </c>
      <c r="G645">
        <v>210621474</v>
      </c>
      <c r="I645" t="s">
        <v>3601</v>
      </c>
      <c r="J645" t="s">
        <v>4844</v>
      </c>
      <c r="L645" t="s">
        <v>6068</v>
      </c>
      <c r="P645">
        <v>9</v>
      </c>
      <c r="Q645">
        <v>18</v>
      </c>
      <c r="R645">
        <v>8.1</v>
      </c>
      <c r="S645" t="b">
        <v>0</v>
      </c>
      <c r="T645" t="b">
        <v>0</v>
      </c>
      <c r="U645" t="b">
        <v>0</v>
      </c>
      <c r="V645">
        <v>36000</v>
      </c>
      <c r="W645">
        <v>25200</v>
      </c>
      <c r="X645">
        <v>2.6</v>
      </c>
      <c r="Y645">
        <v>25200</v>
      </c>
      <c r="Z645">
        <v>2.6</v>
      </c>
    </row>
    <row r="646" spans="1:26">
      <c r="A646">
        <v>210621473</v>
      </c>
      <c r="B646" t="s">
        <v>12477</v>
      </c>
      <c r="C646" t="s">
        <v>3597</v>
      </c>
      <c r="D646" t="s">
        <v>3614</v>
      </c>
      <c r="E646" t="s">
        <v>4840</v>
      </c>
      <c r="F646" t="s">
        <v>3600</v>
      </c>
      <c r="G646">
        <v>210621473</v>
      </c>
      <c r="I646" t="s">
        <v>3601</v>
      </c>
      <c r="J646" t="s">
        <v>4844</v>
      </c>
      <c r="L646" t="s">
        <v>6068</v>
      </c>
      <c r="P646">
        <v>9</v>
      </c>
      <c r="Q646">
        <v>18</v>
      </c>
      <c r="R646">
        <v>8.1</v>
      </c>
      <c r="S646" t="b">
        <v>0</v>
      </c>
      <c r="T646" t="b">
        <v>0</v>
      </c>
      <c r="U646" t="b">
        <v>0</v>
      </c>
      <c r="V646">
        <v>36000</v>
      </c>
      <c r="W646">
        <v>25200</v>
      </c>
      <c r="X646">
        <v>2.6</v>
      </c>
      <c r="Y646">
        <v>25200</v>
      </c>
      <c r="Z646">
        <v>2.6</v>
      </c>
    </row>
    <row r="647" spans="1:26">
      <c r="A647">
        <v>210621472</v>
      </c>
      <c r="B647" t="s">
        <v>12477</v>
      </c>
      <c r="C647" t="s">
        <v>3597</v>
      </c>
      <c r="D647" t="s">
        <v>3614</v>
      </c>
      <c r="E647" t="s">
        <v>4841</v>
      </c>
      <c r="F647" t="s">
        <v>3600</v>
      </c>
      <c r="G647">
        <v>210621472</v>
      </c>
      <c r="I647" t="s">
        <v>3601</v>
      </c>
      <c r="J647" t="s">
        <v>4844</v>
      </c>
      <c r="L647" t="s">
        <v>6068</v>
      </c>
      <c r="P647">
        <v>9</v>
      </c>
      <c r="Q647">
        <v>18</v>
      </c>
      <c r="R647">
        <v>8.1</v>
      </c>
      <c r="S647" t="b">
        <v>0</v>
      </c>
      <c r="T647" t="b">
        <v>0</v>
      </c>
      <c r="U647" t="b">
        <v>0</v>
      </c>
      <c r="V647">
        <v>36000</v>
      </c>
      <c r="W647">
        <v>25200</v>
      </c>
      <c r="X647">
        <v>2.6</v>
      </c>
      <c r="Y647">
        <v>25200</v>
      </c>
      <c r="Z647">
        <v>2.6</v>
      </c>
    </row>
    <row r="648" spans="1:26">
      <c r="A648">
        <v>210621471</v>
      </c>
      <c r="B648" t="s">
        <v>12477</v>
      </c>
      <c r="C648" t="s">
        <v>3597</v>
      </c>
      <c r="D648" t="s">
        <v>3614</v>
      </c>
      <c r="E648" t="s">
        <v>4842</v>
      </c>
      <c r="F648" t="s">
        <v>3600</v>
      </c>
      <c r="G648">
        <v>210621471</v>
      </c>
      <c r="I648" t="s">
        <v>3601</v>
      </c>
      <c r="J648" t="s">
        <v>4844</v>
      </c>
      <c r="L648" t="s">
        <v>6068</v>
      </c>
      <c r="P648">
        <v>9</v>
      </c>
      <c r="Q648">
        <v>18</v>
      </c>
      <c r="R648">
        <v>8.1</v>
      </c>
      <c r="S648" t="b">
        <v>0</v>
      </c>
      <c r="T648" t="b">
        <v>0</v>
      </c>
      <c r="U648" t="b">
        <v>0</v>
      </c>
      <c r="V648">
        <v>36000</v>
      </c>
      <c r="W648">
        <v>25200</v>
      </c>
      <c r="X648">
        <v>2.6</v>
      </c>
      <c r="Y648">
        <v>25200</v>
      </c>
      <c r="Z648">
        <v>2.6</v>
      </c>
    </row>
    <row r="649" spans="1:26">
      <c r="A649">
        <v>210619110</v>
      </c>
      <c r="B649" t="s">
        <v>12477</v>
      </c>
      <c r="C649" t="s">
        <v>3597</v>
      </c>
      <c r="D649" t="s">
        <v>3614</v>
      </c>
      <c r="E649" t="s">
        <v>3615</v>
      </c>
      <c r="F649" t="s">
        <v>3600</v>
      </c>
      <c r="G649">
        <v>210619110</v>
      </c>
      <c r="I649" t="s">
        <v>3601</v>
      </c>
      <c r="J649" t="s">
        <v>4844</v>
      </c>
      <c r="L649" t="s">
        <v>6068</v>
      </c>
      <c r="P649">
        <v>9</v>
      </c>
      <c r="Q649">
        <v>18</v>
      </c>
      <c r="R649">
        <v>8.1</v>
      </c>
      <c r="S649" t="b">
        <v>0</v>
      </c>
      <c r="T649" t="b">
        <v>0</v>
      </c>
      <c r="U649" t="b">
        <v>0</v>
      </c>
      <c r="V649">
        <v>36000</v>
      </c>
      <c r="W649">
        <v>25200</v>
      </c>
      <c r="X649">
        <v>2.6</v>
      </c>
      <c r="Y649">
        <v>25200</v>
      </c>
      <c r="Z649">
        <v>2.6</v>
      </c>
    </row>
    <row r="650" spans="1:26">
      <c r="A650">
        <v>210852010</v>
      </c>
      <c r="B650" t="s">
        <v>12477</v>
      </c>
      <c r="C650" t="s">
        <v>3597</v>
      </c>
      <c r="D650" t="s">
        <v>3614</v>
      </c>
      <c r="E650" t="s">
        <v>11496</v>
      </c>
      <c r="F650" t="s">
        <v>3600</v>
      </c>
      <c r="G650">
        <v>210852010</v>
      </c>
      <c r="I650" t="s">
        <v>3601</v>
      </c>
      <c r="J650" t="s">
        <v>4844</v>
      </c>
      <c r="L650" t="s">
        <v>12487</v>
      </c>
      <c r="P650">
        <v>9</v>
      </c>
      <c r="Q650">
        <v>18</v>
      </c>
      <c r="R650">
        <v>8.1</v>
      </c>
      <c r="S650" t="b">
        <v>0</v>
      </c>
      <c r="T650" t="b">
        <v>0</v>
      </c>
      <c r="U650" t="b">
        <v>0</v>
      </c>
      <c r="V650">
        <v>36000</v>
      </c>
      <c r="W650">
        <v>25200</v>
      </c>
      <c r="X650">
        <v>2.6</v>
      </c>
      <c r="Y650">
        <v>25200</v>
      </c>
      <c r="Z650">
        <v>2.6</v>
      </c>
    </row>
    <row r="651" spans="1:26">
      <c r="A651">
        <v>210627685</v>
      </c>
      <c r="B651" t="s">
        <v>12477</v>
      </c>
      <c r="C651" t="s">
        <v>3597</v>
      </c>
      <c r="D651" t="s">
        <v>3614</v>
      </c>
      <c r="E651" t="s">
        <v>4837</v>
      </c>
      <c r="F651" t="s">
        <v>3600</v>
      </c>
      <c r="G651">
        <v>210627685</v>
      </c>
      <c r="I651" t="s">
        <v>3601</v>
      </c>
      <c r="J651" t="s">
        <v>4844</v>
      </c>
      <c r="L651" t="s">
        <v>12487</v>
      </c>
      <c r="P651">
        <v>9</v>
      </c>
      <c r="Q651">
        <v>18</v>
      </c>
      <c r="R651">
        <v>8.1</v>
      </c>
      <c r="S651" t="b">
        <v>0</v>
      </c>
      <c r="T651" t="b">
        <v>0</v>
      </c>
      <c r="U651" t="b">
        <v>0</v>
      </c>
      <c r="V651">
        <v>36000</v>
      </c>
      <c r="W651">
        <v>25200</v>
      </c>
      <c r="X651">
        <v>2.6</v>
      </c>
      <c r="Y651">
        <v>25200</v>
      </c>
      <c r="Z651">
        <v>2.6</v>
      </c>
    </row>
    <row r="652" spans="1:26">
      <c r="A652">
        <v>210627684</v>
      </c>
      <c r="B652" t="s">
        <v>12477</v>
      </c>
      <c r="C652" t="s">
        <v>3597</v>
      </c>
      <c r="D652" t="s">
        <v>3614</v>
      </c>
      <c r="E652" t="s">
        <v>4840</v>
      </c>
      <c r="F652" t="s">
        <v>3600</v>
      </c>
      <c r="G652">
        <v>210627684</v>
      </c>
      <c r="I652" t="s">
        <v>3601</v>
      </c>
      <c r="J652" t="s">
        <v>4844</v>
      </c>
      <c r="L652" t="s">
        <v>12487</v>
      </c>
      <c r="P652">
        <v>9</v>
      </c>
      <c r="Q652">
        <v>18</v>
      </c>
      <c r="R652">
        <v>8.1</v>
      </c>
      <c r="S652" t="b">
        <v>0</v>
      </c>
      <c r="T652" t="b">
        <v>0</v>
      </c>
      <c r="U652" t="b">
        <v>0</v>
      </c>
      <c r="V652">
        <v>36000</v>
      </c>
      <c r="W652">
        <v>25200</v>
      </c>
      <c r="X652">
        <v>2.6</v>
      </c>
      <c r="Y652">
        <v>25200</v>
      </c>
      <c r="Z652">
        <v>2.6</v>
      </c>
    </row>
    <row r="653" spans="1:26">
      <c r="A653">
        <v>210627683</v>
      </c>
      <c r="B653" t="s">
        <v>12477</v>
      </c>
      <c r="C653" t="s">
        <v>3597</v>
      </c>
      <c r="D653" t="s">
        <v>3614</v>
      </c>
      <c r="E653" t="s">
        <v>4841</v>
      </c>
      <c r="F653" t="s">
        <v>3600</v>
      </c>
      <c r="G653">
        <v>210627683</v>
      </c>
      <c r="I653" t="s">
        <v>3601</v>
      </c>
      <c r="J653" t="s">
        <v>4844</v>
      </c>
      <c r="L653" t="s">
        <v>12487</v>
      </c>
      <c r="P653">
        <v>9</v>
      </c>
      <c r="Q653">
        <v>18</v>
      </c>
      <c r="R653">
        <v>8.1</v>
      </c>
      <c r="S653" t="b">
        <v>0</v>
      </c>
      <c r="T653" t="b">
        <v>0</v>
      </c>
      <c r="U653" t="b">
        <v>0</v>
      </c>
      <c r="V653">
        <v>36000</v>
      </c>
      <c r="W653">
        <v>25200</v>
      </c>
      <c r="X653">
        <v>2.6</v>
      </c>
      <c r="Y653">
        <v>25200</v>
      </c>
      <c r="Z653">
        <v>2.6</v>
      </c>
    </row>
    <row r="654" spans="1:26">
      <c r="A654">
        <v>210627682</v>
      </c>
      <c r="B654" t="s">
        <v>12477</v>
      </c>
      <c r="C654" t="s">
        <v>3597</v>
      </c>
      <c r="D654" t="s">
        <v>3614</v>
      </c>
      <c r="E654" t="s">
        <v>4842</v>
      </c>
      <c r="F654" t="s">
        <v>3600</v>
      </c>
      <c r="G654">
        <v>210627682</v>
      </c>
      <c r="I654" t="s">
        <v>3601</v>
      </c>
      <c r="J654" t="s">
        <v>4844</v>
      </c>
      <c r="L654" t="s">
        <v>12487</v>
      </c>
      <c r="P654">
        <v>9</v>
      </c>
      <c r="Q654">
        <v>18</v>
      </c>
      <c r="R654">
        <v>8.1</v>
      </c>
      <c r="S654" t="b">
        <v>0</v>
      </c>
      <c r="T654" t="b">
        <v>0</v>
      </c>
      <c r="U654" t="b">
        <v>0</v>
      </c>
      <c r="V654">
        <v>36000</v>
      </c>
      <c r="W654">
        <v>25200</v>
      </c>
      <c r="X654">
        <v>2.6</v>
      </c>
      <c r="Y654">
        <v>25200</v>
      </c>
      <c r="Z654">
        <v>2.6</v>
      </c>
    </row>
    <row r="655" spans="1:26">
      <c r="A655">
        <v>210627700</v>
      </c>
      <c r="B655" t="s">
        <v>12477</v>
      </c>
      <c r="C655" t="s">
        <v>3597</v>
      </c>
      <c r="D655" t="s">
        <v>3614</v>
      </c>
      <c r="E655" t="s">
        <v>3615</v>
      </c>
      <c r="F655" t="s">
        <v>3600</v>
      </c>
      <c r="G655">
        <v>210627700</v>
      </c>
      <c r="I655" t="s">
        <v>3601</v>
      </c>
      <c r="J655" t="s">
        <v>4844</v>
      </c>
      <c r="L655" t="s">
        <v>12487</v>
      </c>
      <c r="P655">
        <v>9</v>
      </c>
      <c r="Q655">
        <v>18</v>
      </c>
      <c r="R655">
        <v>8.1</v>
      </c>
      <c r="S655" t="b">
        <v>0</v>
      </c>
      <c r="T655" t="b">
        <v>0</v>
      </c>
      <c r="U655" t="b">
        <v>0</v>
      </c>
      <c r="V655">
        <v>36000</v>
      </c>
      <c r="W655">
        <v>25200</v>
      </c>
      <c r="X655">
        <v>2.6</v>
      </c>
      <c r="Y655">
        <v>25200</v>
      </c>
      <c r="Z655">
        <v>2.6</v>
      </c>
    </row>
    <row r="656" spans="1:26">
      <c r="A656">
        <v>210846150</v>
      </c>
      <c r="B656" t="s">
        <v>12477</v>
      </c>
      <c r="C656" t="s">
        <v>3597</v>
      </c>
      <c r="D656" t="s">
        <v>3614</v>
      </c>
      <c r="E656" t="s">
        <v>11496</v>
      </c>
      <c r="F656" t="s">
        <v>3600</v>
      </c>
      <c r="G656">
        <v>210846150</v>
      </c>
      <c r="I656" t="s">
        <v>3601</v>
      </c>
      <c r="J656" t="s">
        <v>4844</v>
      </c>
      <c r="L656" t="s">
        <v>6066</v>
      </c>
      <c r="P656">
        <v>9</v>
      </c>
      <c r="Q656">
        <v>18</v>
      </c>
      <c r="R656">
        <v>8.1</v>
      </c>
      <c r="S656" t="b">
        <v>0</v>
      </c>
      <c r="T656" t="b">
        <v>0</v>
      </c>
      <c r="U656" t="b">
        <v>0</v>
      </c>
      <c r="V656">
        <v>36000</v>
      </c>
      <c r="W656">
        <v>25200</v>
      </c>
      <c r="X656">
        <v>2.6</v>
      </c>
      <c r="Y656">
        <v>25200</v>
      </c>
      <c r="Z656">
        <v>2.6</v>
      </c>
    </row>
    <row r="657" spans="1:26">
      <c r="A657">
        <v>210621466</v>
      </c>
      <c r="B657" t="s">
        <v>12477</v>
      </c>
      <c r="C657" t="s">
        <v>3597</v>
      </c>
      <c r="D657" t="s">
        <v>3614</v>
      </c>
      <c r="E657" t="s">
        <v>4837</v>
      </c>
      <c r="F657" t="s">
        <v>3600</v>
      </c>
      <c r="G657">
        <v>210621466</v>
      </c>
      <c r="I657" t="s">
        <v>3601</v>
      </c>
      <c r="J657" t="s">
        <v>4844</v>
      </c>
      <c r="L657" t="s">
        <v>6066</v>
      </c>
      <c r="P657">
        <v>9</v>
      </c>
      <c r="Q657">
        <v>18</v>
      </c>
      <c r="R657">
        <v>8.1</v>
      </c>
      <c r="S657" t="b">
        <v>0</v>
      </c>
      <c r="T657" t="b">
        <v>0</v>
      </c>
      <c r="U657" t="b">
        <v>0</v>
      </c>
      <c r="V657">
        <v>36000</v>
      </c>
      <c r="W657">
        <v>25200</v>
      </c>
      <c r="X657">
        <v>2.6</v>
      </c>
      <c r="Y657">
        <v>25200</v>
      </c>
      <c r="Z657">
        <v>2.6</v>
      </c>
    </row>
    <row r="658" spans="1:26">
      <c r="A658">
        <v>210621465</v>
      </c>
      <c r="B658" t="s">
        <v>12477</v>
      </c>
      <c r="C658" t="s">
        <v>3597</v>
      </c>
      <c r="D658" t="s">
        <v>3614</v>
      </c>
      <c r="E658" t="s">
        <v>4840</v>
      </c>
      <c r="F658" t="s">
        <v>3600</v>
      </c>
      <c r="G658">
        <v>210621465</v>
      </c>
      <c r="I658" t="s">
        <v>3601</v>
      </c>
      <c r="J658" t="s">
        <v>4844</v>
      </c>
      <c r="L658" t="s">
        <v>6066</v>
      </c>
      <c r="P658">
        <v>9</v>
      </c>
      <c r="Q658">
        <v>18</v>
      </c>
      <c r="R658">
        <v>8.1</v>
      </c>
      <c r="S658" t="b">
        <v>0</v>
      </c>
      <c r="T658" t="b">
        <v>0</v>
      </c>
      <c r="U658" t="b">
        <v>0</v>
      </c>
      <c r="V658">
        <v>36000</v>
      </c>
      <c r="W658">
        <v>25200</v>
      </c>
      <c r="X658">
        <v>2.6</v>
      </c>
      <c r="Y658">
        <v>25200</v>
      </c>
      <c r="Z658">
        <v>2.6</v>
      </c>
    </row>
    <row r="659" spans="1:26">
      <c r="A659">
        <v>210621464</v>
      </c>
      <c r="B659" t="s">
        <v>12477</v>
      </c>
      <c r="C659" t="s">
        <v>3597</v>
      </c>
      <c r="D659" t="s">
        <v>3614</v>
      </c>
      <c r="E659" t="s">
        <v>4841</v>
      </c>
      <c r="F659" t="s">
        <v>3600</v>
      </c>
      <c r="G659">
        <v>210621464</v>
      </c>
      <c r="I659" t="s">
        <v>3601</v>
      </c>
      <c r="J659" t="s">
        <v>4844</v>
      </c>
      <c r="L659" t="s">
        <v>6066</v>
      </c>
      <c r="P659">
        <v>9</v>
      </c>
      <c r="Q659">
        <v>18</v>
      </c>
      <c r="R659">
        <v>8.1</v>
      </c>
      <c r="S659" t="b">
        <v>0</v>
      </c>
      <c r="T659" t="b">
        <v>0</v>
      </c>
      <c r="U659" t="b">
        <v>0</v>
      </c>
      <c r="V659">
        <v>36000</v>
      </c>
      <c r="W659">
        <v>25200</v>
      </c>
      <c r="X659">
        <v>2.6</v>
      </c>
      <c r="Y659">
        <v>25200</v>
      </c>
      <c r="Z659">
        <v>2.6</v>
      </c>
    </row>
    <row r="660" spans="1:26">
      <c r="A660">
        <v>210621463</v>
      </c>
      <c r="B660" t="s">
        <v>12477</v>
      </c>
      <c r="C660" t="s">
        <v>3597</v>
      </c>
      <c r="D660" t="s">
        <v>3614</v>
      </c>
      <c r="E660" t="s">
        <v>4842</v>
      </c>
      <c r="F660" t="s">
        <v>3600</v>
      </c>
      <c r="G660">
        <v>210621463</v>
      </c>
      <c r="I660" t="s">
        <v>3601</v>
      </c>
      <c r="J660" t="s">
        <v>4844</v>
      </c>
      <c r="L660" t="s">
        <v>6066</v>
      </c>
      <c r="P660">
        <v>9</v>
      </c>
      <c r="Q660">
        <v>18</v>
      </c>
      <c r="R660">
        <v>8.1</v>
      </c>
      <c r="S660" t="b">
        <v>0</v>
      </c>
      <c r="T660" t="b">
        <v>0</v>
      </c>
      <c r="U660" t="b">
        <v>0</v>
      </c>
      <c r="V660">
        <v>36000</v>
      </c>
      <c r="W660">
        <v>25200</v>
      </c>
      <c r="X660">
        <v>2.6</v>
      </c>
      <c r="Y660">
        <v>25200</v>
      </c>
      <c r="Z660">
        <v>2.6</v>
      </c>
    </row>
    <row r="661" spans="1:26">
      <c r="A661">
        <v>210619108</v>
      </c>
      <c r="B661" t="s">
        <v>12477</v>
      </c>
      <c r="C661" t="s">
        <v>3597</v>
      </c>
      <c r="D661" t="s">
        <v>3614</v>
      </c>
      <c r="E661" t="s">
        <v>3615</v>
      </c>
      <c r="F661" t="s">
        <v>3600</v>
      </c>
      <c r="G661">
        <v>210619108</v>
      </c>
      <c r="I661" t="s">
        <v>3601</v>
      </c>
      <c r="J661" t="s">
        <v>4844</v>
      </c>
      <c r="L661" t="s">
        <v>6066</v>
      </c>
      <c r="P661">
        <v>9</v>
      </c>
      <c r="Q661">
        <v>18</v>
      </c>
      <c r="R661">
        <v>8.1</v>
      </c>
      <c r="S661" t="b">
        <v>0</v>
      </c>
      <c r="T661" t="b">
        <v>0</v>
      </c>
      <c r="U661" t="b">
        <v>0</v>
      </c>
      <c r="V661">
        <v>36000</v>
      </c>
      <c r="W661">
        <v>25200</v>
      </c>
      <c r="X661">
        <v>2.6</v>
      </c>
      <c r="Y661">
        <v>25200</v>
      </c>
      <c r="Z661">
        <v>2.6</v>
      </c>
    </row>
    <row r="662" spans="1:26">
      <c r="A662">
        <v>210839585</v>
      </c>
      <c r="B662" t="s">
        <v>12477</v>
      </c>
      <c r="C662" t="s">
        <v>3597</v>
      </c>
      <c r="D662" t="s">
        <v>3614</v>
      </c>
      <c r="E662" t="s">
        <v>11496</v>
      </c>
      <c r="F662" t="s">
        <v>3600</v>
      </c>
      <c r="G662">
        <v>210839585</v>
      </c>
      <c r="I662" t="s">
        <v>3601</v>
      </c>
      <c r="J662" t="s">
        <v>4844</v>
      </c>
      <c r="L662" t="s">
        <v>11561</v>
      </c>
      <c r="M662">
        <v>9.5</v>
      </c>
      <c r="N662">
        <v>17.75</v>
      </c>
      <c r="O662">
        <v>10.5</v>
      </c>
      <c r="P662">
        <v>9</v>
      </c>
      <c r="Q662">
        <v>18</v>
      </c>
      <c r="R662">
        <v>8.1</v>
      </c>
      <c r="S662" t="b">
        <v>0</v>
      </c>
      <c r="T662" t="b">
        <v>0</v>
      </c>
      <c r="U662" t="b">
        <v>0</v>
      </c>
      <c r="V662">
        <v>36000</v>
      </c>
      <c r="W662">
        <v>25000</v>
      </c>
      <c r="X662">
        <v>2.66</v>
      </c>
      <c r="Y662">
        <v>25000</v>
      </c>
      <c r="Z662">
        <v>2.66</v>
      </c>
    </row>
    <row r="663" spans="1:26">
      <c r="A663">
        <v>208614064</v>
      </c>
      <c r="B663" t="s">
        <v>5999</v>
      </c>
      <c r="C663" t="s">
        <v>3597</v>
      </c>
      <c r="D663" t="s">
        <v>3614</v>
      </c>
      <c r="E663" t="s">
        <v>4837</v>
      </c>
      <c r="F663" t="s">
        <v>3600</v>
      </c>
      <c r="G663">
        <v>208614064</v>
      </c>
      <c r="I663" t="s">
        <v>3601</v>
      </c>
      <c r="J663" t="s">
        <v>4844</v>
      </c>
      <c r="L663" t="s">
        <v>11561</v>
      </c>
      <c r="M663">
        <v>9.5</v>
      </c>
      <c r="N663">
        <v>17.75</v>
      </c>
      <c r="O663">
        <v>10.5</v>
      </c>
      <c r="P663">
        <v>9</v>
      </c>
      <c r="Q663">
        <v>18</v>
      </c>
      <c r="R663">
        <v>8.1</v>
      </c>
      <c r="S663" t="b">
        <v>0</v>
      </c>
      <c r="T663" t="b">
        <v>0</v>
      </c>
      <c r="U663" t="b">
        <v>0</v>
      </c>
      <c r="V663">
        <v>36000</v>
      </c>
      <c r="W663">
        <v>25000</v>
      </c>
      <c r="X663">
        <v>2.66</v>
      </c>
      <c r="Y663">
        <v>25000</v>
      </c>
      <c r="Z663">
        <v>2.66</v>
      </c>
    </row>
    <row r="664" spans="1:26">
      <c r="A664">
        <v>208614063</v>
      </c>
      <c r="B664" t="s">
        <v>5999</v>
      </c>
      <c r="C664" t="s">
        <v>3597</v>
      </c>
      <c r="D664" t="s">
        <v>3614</v>
      </c>
      <c r="E664" t="s">
        <v>4840</v>
      </c>
      <c r="F664" t="s">
        <v>3600</v>
      </c>
      <c r="G664">
        <v>208614063</v>
      </c>
      <c r="I664" t="s">
        <v>3601</v>
      </c>
      <c r="J664" t="s">
        <v>4844</v>
      </c>
      <c r="L664" t="s">
        <v>11561</v>
      </c>
      <c r="M664">
        <v>9.5</v>
      </c>
      <c r="N664">
        <v>17.75</v>
      </c>
      <c r="O664">
        <v>10.5</v>
      </c>
      <c r="P664">
        <v>9</v>
      </c>
      <c r="Q664">
        <v>18</v>
      </c>
      <c r="R664">
        <v>8.1</v>
      </c>
      <c r="S664" t="b">
        <v>0</v>
      </c>
      <c r="T664" t="b">
        <v>0</v>
      </c>
      <c r="U664" t="b">
        <v>0</v>
      </c>
      <c r="V664">
        <v>36000</v>
      </c>
      <c r="W664">
        <v>25000</v>
      </c>
      <c r="X664">
        <v>2.66</v>
      </c>
      <c r="Y664">
        <v>25000</v>
      </c>
      <c r="Z664">
        <v>2.66</v>
      </c>
    </row>
    <row r="665" spans="1:26">
      <c r="A665">
        <v>208614048</v>
      </c>
      <c r="B665" t="s">
        <v>5999</v>
      </c>
      <c r="C665" t="s">
        <v>3597</v>
      </c>
      <c r="D665" t="s">
        <v>3614</v>
      </c>
      <c r="E665" t="s">
        <v>4841</v>
      </c>
      <c r="F665" t="s">
        <v>3600</v>
      </c>
      <c r="G665">
        <v>208614048</v>
      </c>
      <c r="I665" t="s">
        <v>3601</v>
      </c>
      <c r="J665" t="s">
        <v>4844</v>
      </c>
      <c r="L665" t="s">
        <v>11561</v>
      </c>
      <c r="M665">
        <v>9.5</v>
      </c>
      <c r="N665">
        <v>17.75</v>
      </c>
      <c r="O665">
        <v>10.5</v>
      </c>
      <c r="P665">
        <v>9</v>
      </c>
      <c r="Q665">
        <v>18</v>
      </c>
      <c r="R665">
        <v>8.1</v>
      </c>
      <c r="S665" t="b">
        <v>0</v>
      </c>
      <c r="T665" t="b">
        <v>0</v>
      </c>
      <c r="U665" t="b">
        <v>0</v>
      </c>
      <c r="V665">
        <v>36000</v>
      </c>
      <c r="W665">
        <v>25000</v>
      </c>
      <c r="X665">
        <v>2.66</v>
      </c>
      <c r="Y665">
        <v>25000</v>
      </c>
      <c r="Z665">
        <v>2.66</v>
      </c>
    </row>
    <row r="666" spans="1:26">
      <c r="A666">
        <v>208614047</v>
      </c>
      <c r="B666" t="s">
        <v>5999</v>
      </c>
      <c r="C666" t="s">
        <v>3597</v>
      </c>
      <c r="D666" t="s">
        <v>3614</v>
      </c>
      <c r="E666" t="s">
        <v>4842</v>
      </c>
      <c r="F666" t="s">
        <v>3600</v>
      </c>
      <c r="G666">
        <v>208614047</v>
      </c>
      <c r="I666" t="s">
        <v>3601</v>
      </c>
      <c r="J666" t="s">
        <v>4844</v>
      </c>
      <c r="L666" t="s">
        <v>11561</v>
      </c>
      <c r="M666">
        <v>9.5</v>
      </c>
      <c r="N666">
        <v>17.75</v>
      </c>
      <c r="O666">
        <v>10.5</v>
      </c>
      <c r="P666">
        <v>9</v>
      </c>
      <c r="Q666">
        <v>18</v>
      </c>
      <c r="R666">
        <v>8.1</v>
      </c>
      <c r="S666" t="b">
        <v>0</v>
      </c>
      <c r="T666" t="b">
        <v>0</v>
      </c>
      <c r="U666" t="b">
        <v>0</v>
      </c>
      <c r="V666">
        <v>36000</v>
      </c>
      <c r="W666">
        <v>25000</v>
      </c>
      <c r="X666">
        <v>2.66</v>
      </c>
      <c r="Y666">
        <v>25000</v>
      </c>
      <c r="Z666">
        <v>2.66</v>
      </c>
    </row>
    <row r="667" spans="1:26">
      <c r="A667">
        <v>208613099</v>
      </c>
      <c r="B667" t="s">
        <v>5999</v>
      </c>
      <c r="C667" t="s">
        <v>3597</v>
      </c>
      <c r="D667" t="s">
        <v>3614</v>
      </c>
      <c r="E667" t="s">
        <v>3615</v>
      </c>
      <c r="F667" t="s">
        <v>3600</v>
      </c>
      <c r="G667">
        <v>208613099</v>
      </c>
      <c r="I667" t="s">
        <v>3601</v>
      </c>
      <c r="J667" t="s">
        <v>4844</v>
      </c>
      <c r="L667" t="s">
        <v>11561</v>
      </c>
      <c r="M667">
        <v>9.5</v>
      </c>
      <c r="N667">
        <v>17.75</v>
      </c>
      <c r="O667">
        <v>10.5</v>
      </c>
      <c r="P667">
        <v>9</v>
      </c>
      <c r="Q667">
        <v>18</v>
      </c>
      <c r="R667">
        <v>8.1</v>
      </c>
      <c r="S667" t="b">
        <v>0</v>
      </c>
      <c r="T667" t="b">
        <v>0</v>
      </c>
      <c r="U667" t="b">
        <v>0</v>
      </c>
      <c r="V667">
        <v>36000</v>
      </c>
      <c r="W667">
        <v>25000</v>
      </c>
      <c r="X667">
        <v>2.66</v>
      </c>
      <c r="Y667">
        <v>25000</v>
      </c>
      <c r="Z667">
        <v>2.66</v>
      </c>
    </row>
    <row r="668" spans="1:26">
      <c r="A668">
        <v>211660717</v>
      </c>
      <c r="B668" t="s">
        <v>9182</v>
      </c>
      <c r="C668" t="s">
        <v>3597</v>
      </c>
      <c r="D668" t="s">
        <v>3614</v>
      </c>
      <c r="E668" t="s">
        <v>11496</v>
      </c>
      <c r="F668" t="s">
        <v>3600</v>
      </c>
      <c r="G668">
        <v>211660717</v>
      </c>
      <c r="I668" t="s">
        <v>3601</v>
      </c>
      <c r="J668" t="s">
        <v>4846</v>
      </c>
      <c r="L668" t="s">
        <v>12486</v>
      </c>
      <c r="P668">
        <v>9.5</v>
      </c>
      <c r="Q668">
        <v>17</v>
      </c>
      <c r="R668">
        <v>7.8</v>
      </c>
      <c r="S668" t="b">
        <v>0</v>
      </c>
      <c r="T668" t="b">
        <v>0</v>
      </c>
      <c r="U668" t="b">
        <v>0</v>
      </c>
      <c r="V668">
        <v>21200</v>
      </c>
      <c r="W668">
        <v>15000</v>
      </c>
      <c r="X668">
        <v>2.36</v>
      </c>
      <c r="Y668">
        <v>15000</v>
      </c>
      <c r="Z668">
        <v>2.36</v>
      </c>
    </row>
    <row r="669" spans="1:26">
      <c r="A669">
        <v>211660716</v>
      </c>
      <c r="B669" t="s">
        <v>9182</v>
      </c>
      <c r="C669" t="s">
        <v>3597</v>
      </c>
      <c r="D669" t="s">
        <v>3614</v>
      </c>
      <c r="E669" t="s">
        <v>4837</v>
      </c>
      <c r="F669" t="s">
        <v>3600</v>
      </c>
      <c r="G669">
        <v>211660716</v>
      </c>
      <c r="I669" t="s">
        <v>3601</v>
      </c>
      <c r="J669" t="s">
        <v>4846</v>
      </c>
      <c r="L669" t="s">
        <v>12486</v>
      </c>
      <c r="P669">
        <v>9.5</v>
      </c>
      <c r="Q669">
        <v>17</v>
      </c>
      <c r="R669">
        <v>7.8</v>
      </c>
      <c r="S669" t="b">
        <v>0</v>
      </c>
      <c r="T669" t="b">
        <v>0</v>
      </c>
      <c r="U669" t="b">
        <v>0</v>
      </c>
      <c r="V669">
        <v>21200</v>
      </c>
      <c r="W669">
        <v>15000</v>
      </c>
      <c r="X669">
        <v>2.36</v>
      </c>
      <c r="Y669">
        <v>15000</v>
      </c>
      <c r="Z669">
        <v>2.36</v>
      </c>
    </row>
    <row r="670" spans="1:26">
      <c r="A670">
        <v>211660715</v>
      </c>
      <c r="B670" t="s">
        <v>9182</v>
      </c>
      <c r="C670" t="s">
        <v>3597</v>
      </c>
      <c r="D670" t="s">
        <v>3614</v>
      </c>
      <c r="E670" t="s">
        <v>4840</v>
      </c>
      <c r="F670" t="s">
        <v>3600</v>
      </c>
      <c r="G670">
        <v>211660715</v>
      </c>
      <c r="I670" t="s">
        <v>3601</v>
      </c>
      <c r="J670" t="s">
        <v>4846</v>
      </c>
      <c r="L670" t="s">
        <v>12486</v>
      </c>
      <c r="P670">
        <v>9.5</v>
      </c>
      <c r="Q670">
        <v>17</v>
      </c>
      <c r="R670">
        <v>7.8</v>
      </c>
      <c r="S670" t="b">
        <v>0</v>
      </c>
      <c r="T670" t="b">
        <v>0</v>
      </c>
      <c r="U670" t="b">
        <v>0</v>
      </c>
      <c r="V670">
        <v>21200</v>
      </c>
      <c r="W670">
        <v>15000</v>
      </c>
      <c r="X670">
        <v>2.36</v>
      </c>
      <c r="Y670">
        <v>15000</v>
      </c>
      <c r="Z670">
        <v>2.36</v>
      </c>
    </row>
    <row r="671" spans="1:26">
      <c r="A671">
        <v>211660714</v>
      </c>
      <c r="B671" t="s">
        <v>9182</v>
      </c>
      <c r="C671" t="s">
        <v>3597</v>
      </c>
      <c r="D671" t="s">
        <v>3614</v>
      </c>
      <c r="E671" t="s">
        <v>4841</v>
      </c>
      <c r="F671" t="s">
        <v>3600</v>
      </c>
      <c r="G671">
        <v>211660714</v>
      </c>
      <c r="I671" t="s">
        <v>3601</v>
      </c>
      <c r="J671" t="s">
        <v>4846</v>
      </c>
      <c r="L671" t="s">
        <v>12486</v>
      </c>
      <c r="P671">
        <v>9.5</v>
      </c>
      <c r="Q671">
        <v>17</v>
      </c>
      <c r="R671">
        <v>7.8</v>
      </c>
      <c r="S671" t="b">
        <v>0</v>
      </c>
      <c r="T671" t="b">
        <v>0</v>
      </c>
      <c r="U671" t="b">
        <v>0</v>
      </c>
      <c r="V671">
        <v>21200</v>
      </c>
      <c r="W671">
        <v>15000</v>
      </c>
      <c r="X671">
        <v>2.36</v>
      </c>
      <c r="Y671">
        <v>15000</v>
      </c>
      <c r="Z671">
        <v>2.36</v>
      </c>
    </row>
    <row r="672" spans="1:26">
      <c r="A672">
        <v>211660713</v>
      </c>
      <c r="B672" t="s">
        <v>9182</v>
      </c>
      <c r="C672" t="s">
        <v>3597</v>
      </c>
      <c r="D672" t="s">
        <v>3614</v>
      </c>
      <c r="E672" t="s">
        <v>4842</v>
      </c>
      <c r="F672" t="s">
        <v>3600</v>
      </c>
      <c r="G672">
        <v>211660713</v>
      </c>
      <c r="I672" t="s">
        <v>3601</v>
      </c>
      <c r="J672" t="s">
        <v>4846</v>
      </c>
      <c r="L672" t="s">
        <v>12486</v>
      </c>
      <c r="P672">
        <v>9.5</v>
      </c>
      <c r="Q672">
        <v>17</v>
      </c>
      <c r="R672">
        <v>7.8</v>
      </c>
      <c r="S672" t="b">
        <v>0</v>
      </c>
      <c r="T672" t="b">
        <v>0</v>
      </c>
      <c r="U672" t="b">
        <v>0</v>
      </c>
      <c r="V672">
        <v>21200</v>
      </c>
      <c r="W672">
        <v>15000</v>
      </c>
      <c r="X672">
        <v>2.36</v>
      </c>
      <c r="Y672">
        <v>15000</v>
      </c>
      <c r="Z672">
        <v>2.36</v>
      </c>
    </row>
    <row r="673" spans="1:26">
      <c r="A673">
        <v>211659569</v>
      </c>
      <c r="B673" t="s">
        <v>9182</v>
      </c>
      <c r="C673" t="s">
        <v>3597</v>
      </c>
      <c r="D673" t="s">
        <v>3614</v>
      </c>
      <c r="E673" t="s">
        <v>3615</v>
      </c>
      <c r="F673" t="s">
        <v>3600</v>
      </c>
      <c r="G673">
        <v>211659569</v>
      </c>
      <c r="I673" t="s">
        <v>3601</v>
      </c>
      <c r="J673" t="s">
        <v>4846</v>
      </c>
      <c r="L673" t="s">
        <v>12486</v>
      </c>
      <c r="P673">
        <v>9.5</v>
      </c>
      <c r="Q673">
        <v>17</v>
      </c>
      <c r="R673">
        <v>7.8</v>
      </c>
      <c r="S673" t="b">
        <v>0</v>
      </c>
      <c r="T673" t="b">
        <v>0</v>
      </c>
      <c r="U673" t="b">
        <v>0</v>
      </c>
      <c r="V673">
        <v>21200</v>
      </c>
      <c r="W673">
        <v>15000</v>
      </c>
      <c r="X673">
        <v>2.36</v>
      </c>
      <c r="Y673">
        <v>15000</v>
      </c>
      <c r="Z673">
        <v>2.36</v>
      </c>
    </row>
    <row r="674" spans="1:26">
      <c r="A674">
        <v>211660687</v>
      </c>
      <c r="B674" t="s">
        <v>9182</v>
      </c>
      <c r="C674" t="s">
        <v>3597</v>
      </c>
      <c r="D674" t="s">
        <v>3614</v>
      </c>
      <c r="E674" t="s">
        <v>11496</v>
      </c>
      <c r="F674" t="s">
        <v>3600</v>
      </c>
      <c r="G674">
        <v>211660687</v>
      </c>
      <c r="I674" t="s">
        <v>3601</v>
      </c>
      <c r="J674" t="s">
        <v>4846</v>
      </c>
      <c r="L674" t="s">
        <v>11803</v>
      </c>
      <c r="P674">
        <v>9.5</v>
      </c>
      <c r="Q674">
        <v>17</v>
      </c>
      <c r="R674">
        <v>7.8</v>
      </c>
      <c r="S674" t="b">
        <v>0</v>
      </c>
      <c r="T674" t="b">
        <v>0</v>
      </c>
      <c r="U674" t="b">
        <v>0</v>
      </c>
      <c r="V674">
        <v>21200</v>
      </c>
      <c r="W674">
        <v>14900</v>
      </c>
      <c r="X674">
        <v>2.36</v>
      </c>
      <c r="Y674">
        <v>14900</v>
      </c>
      <c r="Z674">
        <v>2.36</v>
      </c>
    </row>
    <row r="675" spans="1:26">
      <c r="A675">
        <v>211660686</v>
      </c>
      <c r="B675" t="s">
        <v>9182</v>
      </c>
      <c r="C675" t="s">
        <v>3597</v>
      </c>
      <c r="D675" t="s">
        <v>3614</v>
      </c>
      <c r="E675" t="s">
        <v>4837</v>
      </c>
      <c r="F675" t="s">
        <v>3600</v>
      </c>
      <c r="G675">
        <v>211660686</v>
      </c>
      <c r="I675" t="s">
        <v>3601</v>
      </c>
      <c r="J675" t="s">
        <v>4846</v>
      </c>
      <c r="L675" t="s">
        <v>11803</v>
      </c>
      <c r="P675">
        <v>9.5</v>
      </c>
      <c r="Q675">
        <v>17</v>
      </c>
      <c r="R675">
        <v>7.8</v>
      </c>
      <c r="S675" t="b">
        <v>0</v>
      </c>
      <c r="T675" t="b">
        <v>0</v>
      </c>
      <c r="U675" t="b">
        <v>0</v>
      </c>
      <c r="V675">
        <v>21200</v>
      </c>
      <c r="W675">
        <v>14900</v>
      </c>
      <c r="X675">
        <v>2.36</v>
      </c>
      <c r="Y675">
        <v>14900</v>
      </c>
      <c r="Z675">
        <v>2.36</v>
      </c>
    </row>
    <row r="676" spans="1:26">
      <c r="A676">
        <v>211660685</v>
      </c>
      <c r="B676" t="s">
        <v>9182</v>
      </c>
      <c r="C676" t="s">
        <v>3597</v>
      </c>
      <c r="D676" t="s">
        <v>3614</v>
      </c>
      <c r="E676" t="s">
        <v>4840</v>
      </c>
      <c r="F676" t="s">
        <v>3600</v>
      </c>
      <c r="G676">
        <v>211660685</v>
      </c>
      <c r="I676" t="s">
        <v>3601</v>
      </c>
      <c r="J676" t="s">
        <v>4846</v>
      </c>
      <c r="L676" t="s">
        <v>11803</v>
      </c>
      <c r="P676">
        <v>9.5</v>
      </c>
      <c r="Q676">
        <v>17</v>
      </c>
      <c r="R676">
        <v>7.8</v>
      </c>
      <c r="S676" t="b">
        <v>0</v>
      </c>
      <c r="T676" t="b">
        <v>0</v>
      </c>
      <c r="U676" t="b">
        <v>0</v>
      </c>
      <c r="V676">
        <v>21200</v>
      </c>
      <c r="W676">
        <v>14900</v>
      </c>
      <c r="X676">
        <v>2.36</v>
      </c>
      <c r="Y676">
        <v>14900</v>
      </c>
      <c r="Z676">
        <v>2.36</v>
      </c>
    </row>
    <row r="677" spans="1:26">
      <c r="A677">
        <v>211660684</v>
      </c>
      <c r="B677" t="s">
        <v>9182</v>
      </c>
      <c r="C677" t="s">
        <v>3597</v>
      </c>
      <c r="D677" t="s">
        <v>3614</v>
      </c>
      <c r="E677" t="s">
        <v>4841</v>
      </c>
      <c r="F677" t="s">
        <v>3600</v>
      </c>
      <c r="G677">
        <v>211660684</v>
      </c>
      <c r="I677" t="s">
        <v>3601</v>
      </c>
      <c r="J677" t="s">
        <v>4846</v>
      </c>
      <c r="L677" t="s">
        <v>11803</v>
      </c>
      <c r="P677">
        <v>9.5</v>
      </c>
      <c r="Q677">
        <v>17</v>
      </c>
      <c r="R677">
        <v>7.8</v>
      </c>
      <c r="S677" t="b">
        <v>0</v>
      </c>
      <c r="T677" t="b">
        <v>0</v>
      </c>
      <c r="U677" t="b">
        <v>0</v>
      </c>
      <c r="V677">
        <v>21200</v>
      </c>
      <c r="W677">
        <v>14900</v>
      </c>
      <c r="X677">
        <v>2.36</v>
      </c>
      <c r="Y677">
        <v>14900</v>
      </c>
      <c r="Z677">
        <v>2.36</v>
      </c>
    </row>
    <row r="678" spans="1:26">
      <c r="A678">
        <v>211660683</v>
      </c>
      <c r="B678" t="s">
        <v>9182</v>
      </c>
      <c r="C678" t="s">
        <v>3597</v>
      </c>
      <c r="D678" t="s">
        <v>3614</v>
      </c>
      <c r="E678" t="s">
        <v>4842</v>
      </c>
      <c r="F678" t="s">
        <v>3600</v>
      </c>
      <c r="G678">
        <v>211660683</v>
      </c>
      <c r="I678" t="s">
        <v>3601</v>
      </c>
      <c r="J678" t="s">
        <v>4846</v>
      </c>
      <c r="L678" t="s">
        <v>11803</v>
      </c>
      <c r="P678">
        <v>9.5</v>
      </c>
      <c r="Q678">
        <v>17</v>
      </c>
      <c r="R678">
        <v>7.8</v>
      </c>
      <c r="S678" t="b">
        <v>0</v>
      </c>
      <c r="T678" t="b">
        <v>0</v>
      </c>
      <c r="U678" t="b">
        <v>0</v>
      </c>
      <c r="V678">
        <v>21200</v>
      </c>
      <c r="W678">
        <v>14900</v>
      </c>
      <c r="X678">
        <v>2.36</v>
      </c>
      <c r="Y678">
        <v>14900</v>
      </c>
      <c r="Z678">
        <v>2.36</v>
      </c>
    </row>
    <row r="679" spans="1:26">
      <c r="A679">
        <v>211659563</v>
      </c>
      <c r="B679" t="s">
        <v>9182</v>
      </c>
      <c r="C679" t="s">
        <v>3597</v>
      </c>
      <c r="D679" t="s">
        <v>3614</v>
      </c>
      <c r="E679" t="s">
        <v>3615</v>
      </c>
      <c r="F679" t="s">
        <v>3600</v>
      </c>
      <c r="G679">
        <v>211659563</v>
      </c>
      <c r="I679" t="s">
        <v>3601</v>
      </c>
      <c r="J679" t="s">
        <v>4846</v>
      </c>
      <c r="L679" t="s">
        <v>11803</v>
      </c>
      <c r="P679">
        <v>9.5</v>
      </c>
      <c r="Q679">
        <v>17</v>
      </c>
      <c r="R679">
        <v>7.8</v>
      </c>
      <c r="S679" t="b">
        <v>0</v>
      </c>
      <c r="T679" t="b">
        <v>0</v>
      </c>
      <c r="U679" t="b">
        <v>0</v>
      </c>
      <c r="V679">
        <v>21200</v>
      </c>
      <c r="W679">
        <v>14900</v>
      </c>
      <c r="X679">
        <v>2.36</v>
      </c>
      <c r="Y679">
        <v>14900</v>
      </c>
      <c r="Z679">
        <v>2.36</v>
      </c>
    </row>
    <row r="680" spans="1:26">
      <c r="A680">
        <v>211660682</v>
      </c>
      <c r="B680" t="s">
        <v>9182</v>
      </c>
      <c r="C680" t="s">
        <v>3597</v>
      </c>
      <c r="D680" t="s">
        <v>3614</v>
      </c>
      <c r="E680" t="s">
        <v>11496</v>
      </c>
      <c r="F680" t="s">
        <v>3600</v>
      </c>
      <c r="G680">
        <v>211660682</v>
      </c>
      <c r="I680" t="s">
        <v>3601</v>
      </c>
      <c r="J680" t="s">
        <v>4846</v>
      </c>
      <c r="L680" t="s">
        <v>12485</v>
      </c>
      <c r="P680">
        <v>9.5</v>
      </c>
      <c r="Q680">
        <v>17</v>
      </c>
      <c r="R680">
        <v>7.8</v>
      </c>
      <c r="S680" t="b">
        <v>0</v>
      </c>
      <c r="T680" t="b">
        <v>0</v>
      </c>
      <c r="U680" t="b">
        <v>0</v>
      </c>
      <c r="V680">
        <v>21200</v>
      </c>
      <c r="W680">
        <v>14900</v>
      </c>
      <c r="X680">
        <v>2.36</v>
      </c>
      <c r="Y680">
        <v>14900</v>
      </c>
      <c r="Z680">
        <v>2.36</v>
      </c>
    </row>
    <row r="681" spans="1:26">
      <c r="A681">
        <v>211660681</v>
      </c>
      <c r="B681" t="s">
        <v>9182</v>
      </c>
      <c r="C681" t="s">
        <v>3597</v>
      </c>
      <c r="D681" t="s">
        <v>3614</v>
      </c>
      <c r="E681" t="s">
        <v>4837</v>
      </c>
      <c r="F681" t="s">
        <v>3600</v>
      </c>
      <c r="G681">
        <v>211660681</v>
      </c>
      <c r="I681" t="s">
        <v>3601</v>
      </c>
      <c r="J681" t="s">
        <v>4846</v>
      </c>
      <c r="L681" t="s">
        <v>12485</v>
      </c>
      <c r="P681">
        <v>9.5</v>
      </c>
      <c r="Q681">
        <v>17</v>
      </c>
      <c r="R681">
        <v>7.8</v>
      </c>
      <c r="S681" t="b">
        <v>0</v>
      </c>
      <c r="T681" t="b">
        <v>0</v>
      </c>
      <c r="U681" t="b">
        <v>0</v>
      </c>
      <c r="V681">
        <v>21200</v>
      </c>
      <c r="W681">
        <v>14900</v>
      </c>
      <c r="X681">
        <v>2.36</v>
      </c>
      <c r="Y681">
        <v>14900</v>
      </c>
      <c r="Z681">
        <v>2.36</v>
      </c>
    </row>
    <row r="682" spans="1:26">
      <c r="A682">
        <v>211660680</v>
      </c>
      <c r="B682" t="s">
        <v>9182</v>
      </c>
      <c r="C682" t="s">
        <v>3597</v>
      </c>
      <c r="D682" t="s">
        <v>3614</v>
      </c>
      <c r="E682" t="s">
        <v>4840</v>
      </c>
      <c r="F682" t="s">
        <v>3600</v>
      </c>
      <c r="G682">
        <v>211660680</v>
      </c>
      <c r="I682" t="s">
        <v>3601</v>
      </c>
      <c r="J682" t="s">
        <v>4846</v>
      </c>
      <c r="L682" t="s">
        <v>12485</v>
      </c>
      <c r="P682">
        <v>9.5</v>
      </c>
      <c r="Q682">
        <v>17</v>
      </c>
      <c r="R682">
        <v>7.8</v>
      </c>
      <c r="S682" t="b">
        <v>0</v>
      </c>
      <c r="T682" t="b">
        <v>0</v>
      </c>
      <c r="U682" t="b">
        <v>0</v>
      </c>
      <c r="V682">
        <v>21200</v>
      </c>
      <c r="W682">
        <v>14900</v>
      </c>
      <c r="X682">
        <v>2.36</v>
      </c>
      <c r="Y682">
        <v>14900</v>
      </c>
      <c r="Z682">
        <v>2.36</v>
      </c>
    </row>
    <row r="683" spans="1:26">
      <c r="A683">
        <v>211660679</v>
      </c>
      <c r="B683" t="s">
        <v>9182</v>
      </c>
      <c r="C683" t="s">
        <v>3597</v>
      </c>
      <c r="D683" t="s">
        <v>3614</v>
      </c>
      <c r="E683" t="s">
        <v>4841</v>
      </c>
      <c r="F683" t="s">
        <v>3600</v>
      </c>
      <c r="G683">
        <v>211660679</v>
      </c>
      <c r="I683" t="s">
        <v>3601</v>
      </c>
      <c r="J683" t="s">
        <v>4846</v>
      </c>
      <c r="L683" t="s">
        <v>12485</v>
      </c>
      <c r="P683">
        <v>9.5</v>
      </c>
      <c r="Q683">
        <v>17</v>
      </c>
      <c r="R683">
        <v>7.8</v>
      </c>
      <c r="S683" t="b">
        <v>0</v>
      </c>
      <c r="T683" t="b">
        <v>0</v>
      </c>
      <c r="U683" t="b">
        <v>0</v>
      </c>
      <c r="V683">
        <v>21200</v>
      </c>
      <c r="W683">
        <v>14900</v>
      </c>
      <c r="X683">
        <v>2.36</v>
      </c>
      <c r="Y683">
        <v>14900</v>
      </c>
      <c r="Z683">
        <v>2.36</v>
      </c>
    </row>
    <row r="684" spans="1:26">
      <c r="A684">
        <v>211660678</v>
      </c>
      <c r="B684" t="s">
        <v>9182</v>
      </c>
      <c r="C684" t="s">
        <v>3597</v>
      </c>
      <c r="D684" t="s">
        <v>3614</v>
      </c>
      <c r="E684" t="s">
        <v>4842</v>
      </c>
      <c r="F684" t="s">
        <v>3600</v>
      </c>
      <c r="G684">
        <v>211660678</v>
      </c>
      <c r="I684" t="s">
        <v>3601</v>
      </c>
      <c r="J684" t="s">
        <v>4846</v>
      </c>
      <c r="L684" t="s">
        <v>12485</v>
      </c>
      <c r="P684">
        <v>9.5</v>
      </c>
      <c r="Q684">
        <v>17</v>
      </c>
      <c r="R684">
        <v>7.8</v>
      </c>
      <c r="S684" t="b">
        <v>0</v>
      </c>
      <c r="T684" t="b">
        <v>0</v>
      </c>
      <c r="U684" t="b">
        <v>0</v>
      </c>
      <c r="V684">
        <v>21200</v>
      </c>
      <c r="W684">
        <v>14900</v>
      </c>
      <c r="X684">
        <v>2.36</v>
      </c>
      <c r="Y684">
        <v>14900</v>
      </c>
      <c r="Z684">
        <v>2.36</v>
      </c>
    </row>
    <row r="685" spans="1:26">
      <c r="A685">
        <v>211659562</v>
      </c>
      <c r="B685" t="s">
        <v>9182</v>
      </c>
      <c r="C685" t="s">
        <v>3597</v>
      </c>
      <c r="D685" t="s">
        <v>3614</v>
      </c>
      <c r="E685" t="s">
        <v>3615</v>
      </c>
      <c r="F685" t="s">
        <v>3600</v>
      </c>
      <c r="G685">
        <v>211659562</v>
      </c>
      <c r="I685" t="s">
        <v>3601</v>
      </c>
      <c r="J685" t="s">
        <v>4846</v>
      </c>
      <c r="L685" t="s">
        <v>12485</v>
      </c>
      <c r="P685">
        <v>9.5</v>
      </c>
      <c r="Q685">
        <v>17</v>
      </c>
      <c r="R685">
        <v>7.8</v>
      </c>
      <c r="S685" t="b">
        <v>0</v>
      </c>
      <c r="T685" t="b">
        <v>0</v>
      </c>
      <c r="U685" t="b">
        <v>0</v>
      </c>
      <c r="V685">
        <v>21200</v>
      </c>
      <c r="W685">
        <v>14900</v>
      </c>
      <c r="X685">
        <v>2.36</v>
      </c>
      <c r="Y685">
        <v>14900</v>
      </c>
      <c r="Z685">
        <v>2.36</v>
      </c>
    </row>
    <row r="686" spans="1:26">
      <c r="A686">
        <v>211660677</v>
      </c>
      <c r="B686" t="s">
        <v>9182</v>
      </c>
      <c r="C686" t="s">
        <v>3597</v>
      </c>
      <c r="D686" t="s">
        <v>3614</v>
      </c>
      <c r="E686" t="s">
        <v>11496</v>
      </c>
      <c r="F686" t="s">
        <v>3600</v>
      </c>
      <c r="G686">
        <v>211660677</v>
      </c>
      <c r="I686" t="s">
        <v>3601</v>
      </c>
      <c r="J686" t="s">
        <v>4846</v>
      </c>
      <c r="L686" t="s">
        <v>11802</v>
      </c>
      <c r="P686">
        <v>9.5</v>
      </c>
      <c r="Q686">
        <v>17</v>
      </c>
      <c r="R686">
        <v>7.8</v>
      </c>
      <c r="S686" t="b">
        <v>0</v>
      </c>
      <c r="T686" t="b">
        <v>0</v>
      </c>
      <c r="U686" t="b">
        <v>0</v>
      </c>
      <c r="V686">
        <v>21200</v>
      </c>
      <c r="W686">
        <v>14900</v>
      </c>
      <c r="X686">
        <v>2.36</v>
      </c>
      <c r="Y686">
        <v>14900</v>
      </c>
      <c r="Z686">
        <v>2.36</v>
      </c>
    </row>
    <row r="687" spans="1:26">
      <c r="A687">
        <v>211660676</v>
      </c>
      <c r="B687" t="s">
        <v>9182</v>
      </c>
      <c r="C687" t="s">
        <v>3597</v>
      </c>
      <c r="D687" t="s">
        <v>3614</v>
      </c>
      <c r="E687" t="s">
        <v>4837</v>
      </c>
      <c r="F687" t="s">
        <v>3600</v>
      </c>
      <c r="G687">
        <v>211660676</v>
      </c>
      <c r="I687" t="s">
        <v>3601</v>
      </c>
      <c r="J687" t="s">
        <v>4846</v>
      </c>
      <c r="L687" t="s">
        <v>11802</v>
      </c>
      <c r="P687">
        <v>9.5</v>
      </c>
      <c r="Q687">
        <v>17</v>
      </c>
      <c r="R687">
        <v>7.8</v>
      </c>
      <c r="S687" t="b">
        <v>0</v>
      </c>
      <c r="T687" t="b">
        <v>0</v>
      </c>
      <c r="U687" t="b">
        <v>0</v>
      </c>
      <c r="V687">
        <v>21200</v>
      </c>
      <c r="W687">
        <v>14900</v>
      </c>
      <c r="X687">
        <v>2.36</v>
      </c>
      <c r="Y687">
        <v>14900</v>
      </c>
      <c r="Z687">
        <v>2.36</v>
      </c>
    </row>
    <row r="688" spans="1:26">
      <c r="A688">
        <v>211660675</v>
      </c>
      <c r="B688" t="s">
        <v>9182</v>
      </c>
      <c r="C688" t="s">
        <v>3597</v>
      </c>
      <c r="D688" t="s">
        <v>3614</v>
      </c>
      <c r="E688" t="s">
        <v>4840</v>
      </c>
      <c r="F688" t="s">
        <v>3600</v>
      </c>
      <c r="G688">
        <v>211660675</v>
      </c>
      <c r="I688" t="s">
        <v>3601</v>
      </c>
      <c r="J688" t="s">
        <v>4846</v>
      </c>
      <c r="L688" t="s">
        <v>11802</v>
      </c>
      <c r="P688">
        <v>9.5</v>
      </c>
      <c r="Q688">
        <v>17</v>
      </c>
      <c r="R688">
        <v>7.8</v>
      </c>
      <c r="S688" t="b">
        <v>0</v>
      </c>
      <c r="T688" t="b">
        <v>0</v>
      </c>
      <c r="U688" t="b">
        <v>0</v>
      </c>
      <c r="V688">
        <v>21200</v>
      </c>
      <c r="W688">
        <v>14900</v>
      </c>
      <c r="X688">
        <v>2.36</v>
      </c>
      <c r="Y688">
        <v>14900</v>
      </c>
      <c r="Z688">
        <v>2.36</v>
      </c>
    </row>
    <row r="689" spans="1:26">
      <c r="A689">
        <v>211660674</v>
      </c>
      <c r="B689" t="s">
        <v>9182</v>
      </c>
      <c r="C689" t="s">
        <v>3597</v>
      </c>
      <c r="D689" t="s">
        <v>3614</v>
      </c>
      <c r="E689" t="s">
        <v>4841</v>
      </c>
      <c r="F689" t="s">
        <v>3600</v>
      </c>
      <c r="G689">
        <v>211660674</v>
      </c>
      <c r="I689" t="s">
        <v>3601</v>
      </c>
      <c r="J689" t="s">
        <v>4846</v>
      </c>
      <c r="L689" t="s">
        <v>11802</v>
      </c>
      <c r="P689">
        <v>9.5</v>
      </c>
      <c r="Q689">
        <v>17</v>
      </c>
      <c r="R689">
        <v>7.8</v>
      </c>
      <c r="S689" t="b">
        <v>0</v>
      </c>
      <c r="T689" t="b">
        <v>0</v>
      </c>
      <c r="U689" t="b">
        <v>0</v>
      </c>
      <c r="V689">
        <v>21200</v>
      </c>
      <c r="W689">
        <v>14900</v>
      </c>
      <c r="X689">
        <v>2.36</v>
      </c>
      <c r="Y689">
        <v>14900</v>
      </c>
      <c r="Z689">
        <v>2.36</v>
      </c>
    </row>
    <row r="690" spans="1:26">
      <c r="A690">
        <v>211660673</v>
      </c>
      <c r="B690" t="s">
        <v>9182</v>
      </c>
      <c r="C690" t="s">
        <v>3597</v>
      </c>
      <c r="D690" t="s">
        <v>3614</v>
      </c>
      <c r="E690" t="s">
        <v>4842</v>
      </c>
      <c r="F690" t="s">
        <v>3600</v>
      </c>
      <c r="G690">
        <v>211660673</v>
      </c>
      <c r="I690" t="s">
        <v>3601</v>
      </c>
      <c r="J690" t="s">
        <v>4846</v>
      </c>
      <c r="L690" t="s">
        <v>11802</v>
      </c>
      <c r="P690">
        <v>9.5</v>
      </c>
      <c r="Q690">
        <v>17</v>
      </c>
      <c r="R690">
        <v>7.8</v>
      </c>
      <c r="S690" t="b">
        <v>0</v>
      </c>
      <c r="T690" t="b">
        <v>0</v>
      </c>
      <c r="U690" t="b">
        <v>0</v>
      </c>
      <c r="V690">
        <v>21200</v>
      </c>
      <c r="W690">
        <v>14900</v>
      </c>
      <c r="X690">
        <v>2.36</v>
      </c>
      <c r="Y690">
        <v>14900</v>
      </c>
      <c r="Z690">
        <v>2.36</v>
      </c>
    </row>
    <row r="691" spans="1:26">
      <c r="A691">
        <v>211659561</v>
      </c>
      <c r="B691" t="s">
        <v>9182</v>
      </c>
      <c r="C691" t="s">
        <v>3597</v>
      </c>
      <c r="D691" t="s">
        <v>3614</v>
      </c>
      <c r="E691" t="s">
        <v>3615</v>
      </c>
      <c r="F691" t="s">
        <v>3600</v>
      </c>
      <c r="G691">
        <v>211659561</v>
      </c>
      <c r="I691" t="s">
        <v>3601</v>
      </c>
      <c r="J691" t="s">
        <v>4846</v>
      </c>
      <c r="L691" t="s">
        <v>11802</v>
      </c>
      <c r="P691">
        <v>9.5</v>
      </c>
      <c r="Q691">
        <v>17</v>
      </c>
      <c r="R691">
        <v>7.8</v>
      </c>
      <c r="S691" t="b">
        <v>0</v>
      </c>
      <c r="T691" t="b">
        <v>0</v>
      </c>
      <c r="U691" t="b">
        <v>0</v>
      </c>
      <c r="V691">
        <v>21200</v>
      </c>
      <c r="W691">
        <v>14900</v>
      </c>
      <c r="X691">
        <v>2.36</v>
      </c>
      <c r="Y691">
        <v>14900</v>
      </c>
      <c r="Z691">
        <v>2.36</v>
      </c>
    </row>
    <row r="692" spans="1:26">
      <c r="A692">
        <v>211660672</v>
      </c>
      <c r="B692" t="s">
        <v>9182</v>
      </c>
      <c r="C692" t="s">
        <v>3597</v>
      </c>
      <c r="D692" t="s">
        <v>3614</v>
      </c>
      <c r="E692" t="s">
        <v>11496</v>
      </c>
      <c r="F692" t="s">
        <v>3600</v>
      </c>
      <c r="G692">
        <v>211660672</v>
      </c>
      <c r="I692" t="s">
        <v>3601</v>
      </c>
      <c r="J692" t="s">
        <v>4846</v>
      </c>
      <c r="L692" t="s">
        <v>12484</v>
      </c>
      <c r="P692">
        <v>9.5</v>
      </c>
      <c r="Q692">
        <v>16.5</v>
      </c>
      <c r="R692">
        <v>7.8</v>
      </c>
      <c r="S692" t="b">
        <v>0</v>
      </c>
      <c r="T692" t="b">
        <v>0</v>
      </c>
      <c r="U692" t="b">
        <v>0</v>
      </c>
      <c r="V692">
        <v>21000</v>
      </c>
      <c r="W692">
        <v>14900</v>
      </c>
      <c r="X692">
        <v>2.36</v>
      </c>
      <c r="Y692">
        <v>14900</v>
      </c>
      <c r="Z692">
        <v>2.36</v>
      </c>
    </row>
    <row r="693" spans="1:26">
      <c r="A693">
        <v>211660671</v>
      </c>
      <c r="B693" t="s">
        <v>9182</v>
      </c>
      <c r="C693" t="s">
        <v>3597</v>
      </c>
      <c r="D693" t="s">
        <v>3614</v>
      </c>
      <c r="E693" t="s">
        <v>4837</v>
      </c>
      <c r="F693" t="s">
        <v>3600</v>
      </c>
      <c r="G693">
        <v>211660671</v>
      </c>
      <c r="I693" t="s">
        <v>3601</v>
      </c>
      <c r="J693" t="s">
        <v>4846</v>
      </c>
      <c r="L693" t="s">
        <v>12484</v>
      </c>
      <c r="P693">
        <v>9.5</v>
      </c>
      <c r="Q693">
        <v>16.5</v>
      </c>
      <c r="R693">
        <v>7.8</v>
      </c>
      <c r="S693" t="b">
        <v>0</v>
      </c>
      <c r="T693" t="b">
        <v>0</v>
      </c>
      <c r="U693" t="b">
        <v>0</v>
      </c>
      <c r="V693">
        <v>21000</v>
      </c>
      <c r="W693">
        <v>14900</v>
      </c>
      <c r="X693">
        <v>2.36</v>
      </c>
      <c r="Y693">
        <v>14900</v>
      </c>
      <c r="Z693">
        <v>2.36</v>
      </c>
    </row>
    <row r="694" spans="1:26">
      <c r="A694">
        <v>211660670</v>
      </c>
      <c r="B694" t="s">
        <v>9182</v>
      </c>
      <c r="C694" t="s">
        <v>3597</v>
      </c>
      <c r="D694" t="s">
        <v>3614</v>
      </c>
      <c r="E694" t="s">
        <v>4840</v>
      </c>
      <c r="F694" t="s">
        <v>3600</v>
      </c>
      <c r="G694">
        <v>211660670</v>
      </c>
      <c r="I694" t="s">
        <v>3601</v>
      </c>
      <c r="J694" t="s">
        <v>4846</v>
      </c>
      <c r="L694" t="s">
        <v>12484</v>
      </c>
      <c r="P694">
        <v>9.5</v>
      </c>
      <c r="Q694">
        <v>16.5</v>
      </c>
      <c r="R694">
        <v>7.8</v>
      </c>
      <c r="S694" t="b">
        <v>0</v>
      </c>
      <c r="T694" t="b">
        <v>0</v>
      </c>
      <c r="U694" t="b">
        <v>0</v>
      </c>
      <c r="V694">
        <v>21000</v>
      </c>
      <c r="W694">
        <v>14900</v>
      </c>
      <c r="X694">
        <v>2.36</v>
      </c>
      <c r="Y694">
        <v>14900</v>
      </c>
      <c r="Z694">
        <v>2.36</v>
      </c>
    </row>
    <row r="695" spans="1:26">
      <c r="A695">
        <v>211660669</v>
      </c>
      <c r="B695" t="s">
        <v>9182</v>
      </c>
      <c r="C695" t="s">
        <v>3597</v>
      </c>
      <c r="D695" t="s">
        <v>3614</v>
      </c>
      <c r="E695" t="s">
        <v>4841</v>
      </c>
      <c r="F695" t="s">
        <v>3600</v>
      </c>
      <c r="G695">
        <v>211660669</v>
      </c>
      <c r="I695" t="s">
        <v>3601</v>
      </c>
      <c r="J695" t="s">
        <v>4846</v>
      </c>
      <c r="L695" t="s">
        <v>12484</v>
      </c>
      <c r="P695">
        <v>9.5</v>
      </c>
      <c r="Q695">
        <v>16.5</v>
      </c>
      <c r="R695">
        <v>7.8</v>
      </c>
      <c r="S695" t="b">
        <v>0</v>
      </c>
      <c r="T695" t="b">
        <v>0</v>
      </c>
      <c r="U695" t="b">
        <v>0</v>
      </c>
      <c r="V695">
        <v>21000</v>
      </c>
      <c r="W695">
        <v>14900</v>
      </c>
      <c r="X695">
        <v>2.36</v>
      </c>
      <c r="Y695">
        <v>14900</v>
      </c>
      <c r="Z695">
        <v>2.36</v>
      </c>
    </row>
    <row r="696" spans="1:26">
      <c r="A696">
        <v>211660668</v>
      </c>
      <c r="B696" t="s">
        <v>9182</v>
      </c>
      <c r="C696" t="s">
        <v>3597</v>
      </c>
      <c r="D696" t="s">
        <v>3614</v>
      </c>
      <c r="E696" t="s">
        <v>4842</v>
      </c>
      <c r="F696" t="s">
        <v>3600</v>
      </c>
      <c r="G696">
        <v>211660668</v>
      </c>
      <c r="I696" t="s">
        <v>3601</v>
      </c>
      <c r="J696" t="s">
        <v>4846</v>
      </c>
      <c r="L696" t="s">
        <v>12484</v>
      </c>
      <c r="P696">
        <v>9.5</v>
      </c>
      <c r="Q696">
        <v>16.5</v>
      </c>
      <c r="R696">
        <v>7.8</v>
      </c>
      <c r="S696" t="b">
        <v>0</v>
      </c>
      <c r="T696" t="b">
        <v>0</v>
      </c>
      <c r="U696" t="b">
        <v>0</v>
      </c>
      <c r="V696">
        <v>21000</v>
      </c>
      <c r="W696">
        <v>14900</v>
      </c>
      <c r="X696">
        <v>2.36</v>
      </c>
      <c r="Y696">
        <v>14900</v>
      </c>
      <c r="Z696">
        <v>2.36</v>
      </c>
    </row>
    <row r="697" spans="1:26">
      <c r="A697">
        <v>211659560</v>
      </c>
      <c r="B697" t="s">
        <v>9182</v>
      </c>
      <c r="C697" t="s">
        <v>3597</v>
      </c>
      <c r="D697" t="s">
        <v>3614</v>
      </c>
      <c r="E697" t="s">
        <v>3615</v>
      </c>
      <c r="F697" t="s">
        <v>3600</v>
      </c>
      <c r="G697">
        <v>211659560</v>
      </c>
      <c r="I697" t="s">
        <v>3601</v>
      </c>
      <c r="J697" t="s">
        <v>4846</v>
      </c>
      <c r="L697" t="s">
        <v>12484</v>
      </c>
      <c r="P697">
        <v>9.5</v>
      </c>
      <c r="Q697">
        <v>16.5</v>
      </c>
      <c r="R697">
        <v>7.8</v>
      </c>
      <c r="S697" t="b">
        <v>0</v>
      </c>
      <c r="T697" t="b">
        <v>0</v>
      </c>
      <c r="U697" t="b">
        <v>0</v>
      </c>
      <c r="V697">
        <v>21000</v>
      </c>
      <c r="W697">
        <v>14900</v>
      </c>
      <c r="X697">
        <v>2.36</v>
      </c>
      <c r="Y697">
        <v>14900</v>
      </c>
      <c r="Z697">
        <v>2.36</v>
      </c>
    </row>
    <row r="698" spans="1:26">
      <c r="A698">
        <v>211660667</v>
      </c>
      <c r="B698" t="s">
        <v>9182</v>
      </c>
      <c r="C698" t="s">
        <v>3597</v>
      </c>
      <c r="D698" t="s">
        <v>3614</v>
      </c>
      <c r="E698" t="s">
        <v>11496</v>
      </c>
      <c r="F698" t="s">
        <v>3600</v>
      </c>
      <c r="G698">
        <v>211660667</v>
      </c>
      <c r="H698">
        <v>202392213</v>
      </c>
      <c r="I698" t="s">
        <v>3601</v>
      </c>
      <c r="J698" t="s">
        <v>4846</v>
      </c>
      <c r="L698" t="s">
        <v>12483</v>
      </c>
      <c r="P698">
        <v>9.5</v>
      </c>
      <c r="Q698">
        <v>16.5</v>
      </c>
      <c r="R698">
        <v>7.8</v>
      </c>
      <c r="S698" t="b">
        <v>0</v>
      </c>
      <c r="T698" t="b">
        <v>0</v>
      </c>
      <c r="U698" t="b">
        <v>0</v>
      </c>
      <c r="V698">
        <v>21000</v>
      </c>
      <c r="W698">
        <v>14900</v>
      </c>
      <c r="X698">
        <v>2.36</v>
      </c>
      <c r="Y698">
        <v>14900</v>
      </c>
      <c r="Z698">
        <v>2.36</v>
      </c>
    </row>
    <row r="699" spans="1:26">
      <c r="A699">
        <v>211660666</v>
      </c>
      <c r="B699" t="s">
        <v>9182</v>
      </c>
      <c r="C699" t="s">
        <v>3597</v>
      </c>
      <c r="D699" t="s">
        <v>3614</v>
      </c>
      <c r="E699" t="s">
        <v>4837</v>
      </c>
      <c r="F699" t="s">
        <v>3600</v>
      </c>
      <c r="G699">
        <v>211660666</v>
      </c>
      <c r="I699" t="s">
        <v>3601</v>
      </c>
      <c r="J699" t="s">
        <v>4846</v>
      </c>
      <c r="L699" t="s">
        <v>12483</v>
      </c>
      <c r="P699">
        <v>9.5</v>
      </c>
      <c r="Q699">
        <v>16.5</v>
      </c>
      <c r="R699">
        <v>7.8</v>
      </c>
      <c r="S699" t="b">
        <v>0</v>
      </c>
      <c r="T699" t="b">
        <v>0</v>
      </c>
      <c r="U699" t="b">
        <v>0</v>
      </c>
      <c r="V699">
        <v>21000</v>
      </c>
      <c r="W699">
        <v>14900</v>
      </c>
      <c r="X699">
        <v>2.36</v>
      </c>
      <c r="Y699">
        <v>14900</v>
      </c>
      <c r="Z699">
        <v>2.36</v>
      </c>
    </row>
    <row r="700" spans="1:26">
      <c r="A700">
        <v>211660665</v>
      </c>
      <c r="B700" t="s">
        <v>9182</v>
      </c>
      <c r="C700" t="s">
        <v>3597</v>
      </c>
      <c r="D700" t="s">
        <v>3614</v>
      </c>
      <c r="E700" t="s">
        <v>4840</v>
      </c>
      <c r="F700" t="s">
        <v>3600</v>
      </c>
      <c r="G700">
        <v>211660665</v>
      </c>
      <c r="H700">
        <v>202392221</v>
      </c>
      <c r="I700" t="s">
        <v>3601</v>
      </c>
      <c r="J700" t="s">
        <v>4846</v>
      </c>
      <c r="L700" t="s">
        <v>12483</v>
      </c>
      <c r="P700">
        <v>9.5</v>
      </c>
      <c r="Q700">
        <v>16.5</v>
      </c>
      <c r="R700">
        <v>7.8</v>
      </c>
      <c r="S700" t="b">
        <v>0</v>
      </c>
      <c r="T700" t="b">
        <v>0</v>
      </c>
      <c r="U700" t="b">
        <v>0</v>
      </c>
      <c r="V700">
        <v>21000</v>
      </c>
      <c r="W700">
        <v>14900</v>
      </c>
      <c r="X700">
        <v>2.36</v>
      </c>
      <c r="Y700">
        <v>14900</v>
      </c>
      <c r="Z700">
        <v>2.36</v>
      </c>
    </row>
    <row r="701" spans="1:26">
      <c r="A701">
        <v>211660664</v>
      </c>
      <c r="B701" t="s">
        <v>9182</v>
      </c>
      <c r="C701" t="s">
        <v>3597</v>
      </c>
      <c r="D701" t="s">
        <v>3614</v>
      </c>
      <c r="E701" t="s">
        <v>4841</v>
      </c>
      <c r="F701" t="s">
        <v>3600</v>
      </c>
      <c r="G701">
        <v>211660664</v>
      </c>
      <c r="I701" t="s">
        <v>3601</v>
      </c>
      <c r="J701" t="s">
        <v>4846</v>
      </c>
      <c r="L701" t="s">
        <v>12483</v>
      </c>
      <c r="P701">
        <v>9.5</v>
      </c>
      <c r="Q701">
        <v>16.5</v>
      </c>
      <c r="R701">
        <v>7.8</v>
      </c>
      <c r="S701" t="b">
        <v>0</v>
      </c>
      <c r="T701" t="b">
        <v>0</v>
      </c>
      <c r="U701" t="b">
        <v>0</v>
      </c>
      <c r="V701">
        <v>21000</v>
      </c>
      <c r="W701">
        <v>14900</v>
      </c>
      <c r="X701">
        <v>2.36</v>
      </c>
      <c r="Y701">
        <v>14900</v>
      </c>
      <c r="Z701">
        <v>2.36</v>
      </c>
    </row>
    <row r="702" spans="1:26">
      <c r="A702">
        <v>211660663</v>
      </c>
      <c r="B702" t="s">
        <v>9182</v>
      </c>
      <c r="C702" t="s">
        <v>3597</v>
      </c>
      <c r="D702" t="s">
        <v>3614</v>
      </c>
      <c r="E702" t="s">
        <v>4842</v>
      </c>
      <c r="F702" t="s">
        <v>3600</v>
      </c>
      <c r="G702">
        <v>211660663</v>
      </c>
      <c r="I702" t="s">
        <v>3601</v>
      </c>
      <c r="J702" t="s">
        <v>4846</v>
      </c>
      <c r="L702" t="s">
        <v>12483</v>
      </c>
      <c r="P702">
        <v>9.5</v>
      </c>
      <c r="Q702">
        <v>16.5</v>
      </c>
      <c r="R702">
        <v>7.8</v>
      </c>
      <c r="S702" t="b">
        <v>0</v>
      </c>
      <c r="T702" t="b">
        <v>0</v>
      </c>
      <c r="U702" t="b">
        <v>0</v>
      </c>
      <c r="V702">
        <v>21000</v>
      </c>
      <c r="W702">
        <v>14900</v>
      </c>
      <c r="X702">
        <v>2.36</v>
      </c>
      <c r="Y702">
        <v>14900</v>
      </c>
      <c r="Z702">
        <v>2.36</v>
      </c>
    </row>
    <row r="703" spans="1:26">
      <c r="A703">
        <v>211659559</v>
      </c>
      <c r="B703" t="s">
        <v>9182</v>
      </c>
      <c r="C703" t="s">
        <v>3597</v>
      </c>
      <c r="D703" t="s">
        <v>3614</v>
      </c>
      <c r="E703" t="s">
        <v>3615</v>
      </c>
      <c r="F703" t="s">
        <v>3600</v>
      </c>
      <c r="G703">
        <v>211659559</v>
      </c>
      <c r="I703" t="s">
        <v>3601</v>
      </c>
      <c r="J703" t="s">
        <v>4846</v>
      </c>
      <c r="L703" t="s">
        <v>12483</v>
      </c>
      <c r="P703">
        <v>9.5</v>
      </c>
      <c r="Q703">
        <v>16.5</v>
      </c>
      <c r="R703">
        <v>7.8</v>
      </c>
      <c r="S703" t="b">
        <v>0</v>
      </c>
      <c r="T703" t="b">
        <v>0</v>
      </c>
      <c r="U703" t="b">
        <v>0</v>
      </c>
      <c r="V703">
        <v>21000</v>
      </c>
      <c r="W703">
        <v>14900</v>
      </c>
      <c r="X703">
        <v>2.36</v>
      </c>
      <c r="Y703">
        <v>14900</v>
      </c>
      <c r="Z703">
        <v>2.36</v>
      </c>
    </row>
    <row r="704" spans="1:26">
      <c r="A704">
        <v>211393626</v>
      </c>
      <c r="B704" t="s">
        <v>9182</v>
      </c>
      <c r="C704" t="s">
        <v>3597</v>
      </c>
      <c r="D704" t="s">
        <v>3614</v>
      </c>
      <c r="E704" t="s">
        <v>11496</v>
      </c>
      <c r="F704" t="s">
        <v>3600</v>
      </c>
      <c r="G704">
        <v>211393626</v>
      </c>
      <c r="I704" t="s">
        <v>3601</v>
      </c>
      <c r="J704" t="s">
        <v>3616</v>
      </c>
      <c r="L704" t="s">
        <v>12482</v>
      </c>
      <c r="P704">
        <v>10</v>
      </c>
      <c r="Q704">
        <v>18.5</v>
      </c>
      <c r="R704">
        <v>8.5</v>
      </c>
      <c r="S704" t="b">
        <v>0</v>
      </c>
      <c r="T704" t="b">
        <v>0</v>
      </c>
      <c r="U704" t="b">
        <v>0</v>
      </c>
      <c r="V704">
        <v>34000</v>
      </c>
      <c r="W704">
        <v>25200</v>
      </c>
      <c r="X704">
        <v>2.54</v>
      </c>
      <c r="Y704">
        <v>25200</v>
      </c>
      <c r="Z704">
        <v>2.54</v>
      </c>
    </row>
    <row r="705" spans="1:26">
      <c r="A705">
        <v>211393624</v>
      </c>
      <c r="B705" t="s">
        <v>9182</v>
      </c>
      <c r="C705" t="s">
        <v>3597</v>
      </c>
      <c r="D705" t="s">
        <v>3614</v>
      </c>
      <c r="E705" t="s">
        <v>4837</v>
      </c>
      <c r="F705" t="s">
        <v>3600</v>
      </c>
      <c r="G705">
        <v>211393624</v>
      </c>
      <c r="I705" t="s">
        <v>3601</v>
      </c>
      <c r="J705" t="s">
        <v>3616</v>
      </c>
      <c r="L705" t="s">
        <v>12482</v>
      </c>
      <c r="P705">
        <v>10</v>
      </c>
      <c r="Q705">
        <v>18.5</v>
      </c>
      <c r="R705">
        <v>8.5</v>
      </c>
      <c r="S705" t="b">
        <v>0</v>
      </c>
      <c r="T705" t="b">
        <v>0</v>
      </c>
      <c r="U705" t="b">
        <v>0</v>
      </c>
      <c r="V705">
        <v>34000</v>
      </c>
      <c r="W705">
        <v>25200</v>
      </c>
      <c r="X705">
        <v>2.54</v>
      </c>
      <c r="Y705">
        <v>25200</v>
      </c>
      <c r="Z705">
        <v>2.54</v>
      </c>
    </row>
    <row r="706" spans="1:26">
      <c r="A706">
        <v>211393621</v>
      </c>
      <c r="B706" t="s">
        <v>9182</v>
      </c>
      <c r="C706" t="s">
        <v>3597</v>
      </c>
      <c r="D706" t="s">
        <v>3614</v>
      </c>
      <c r="E706" t="s">
        <v>4840</v>
      </c>
      <c r="F706" t="s">
        <v>3600</v>
      </c>
      <c r="G706">
        <v>211393621</v>
      </c>
      <c r="I706" t="s">
        <v>3601</v>
      </c>
      <c r="J706" t="s">
        <v>3616</v>
      </c>
      <c r="L706" t="s">
        <v>12482</v>
      </c>
      <c r="P706">
        <v>10</v>
      </c>
      <c r="Q706">
        <v>18.5</v>
      </c>
      <c r="R706">
        <v>8.5</v>
      </c>
      <c r="S706" t="b">
        <v>0</v>
      </c>
      <c r="T706" t="b">
        <v>0</v>
      </c>
      <c r="U706" t="b">
        <v>0</v>
      </c>
      <c r="V706">
        <v>34000</v>
      </c>
      <c r="W706">
        <v>25200</v>
      </c>
      <c r="X706">
        <v>2.54</v>
      </c>
      <c r="Y706">
        <v>25200</v>
      </c>
      <c r="Z706">
        <v>2.54</v>
      </c>
    </row>
    <row r="707" spans="1:26">
      <c r="A707">
        <v>211393619</v>
      </c>
      <c r="B707" t="s">
        <v>9182</v>
      </c>
      <c r="C707" t="s">
        <v>3597</v>
      </c>
      <c r="D707" t="s">
        <v>3614</v>
      </c>
      <c r="E707" t="s">
        <v>4841</v>
      </c>
      <c r="F707" t="s">
        <v>3600</v>
      </c>
      <c r="G707">
        <v>211393619</v>
      </c>
      <c r="I707" t="s">
        <v>3601</v>
      </c>
      <c r="J707" t="s">
        <v>3616</v>
      </c>
      <c r="L707" t="s">
        <v>12482</v>
      </c>
      <c r="P707">
        <v>10</v>
      </c>
      <c r="Q707">
        <v>18.5</v>
      </c>
      <c r="R707">
        <v>8.5</v>
      </c>
      <c r="S707" t="b">
        <v>0</v>
      </c>
      <c r="T707" t="b">
        <v>0</v>
      </c>
      <c r="U707" t="b">
        <v>0</v>
      </c>
      <c r="V707">
        <v>34000</v>
      </c>
      <c r="W707">
        <v>25200</v>
      </c>
      <c r="X707">
        <v>2.54</v>
      </c>
      <c r="Y707">
        <v>25200</v>
      </c>
      <c r="Z707">
        <v>2.54</v>
      </c>
    </row>
    <row r="708" spans="1:26">
      <c r="A708">
        <v>211393616</v>
      </c>
      <c r="B708" t="s">
        <v>9182</v>
      </c>
      <c r="C708" t="s">
        <v>3597</v>
      </c>
      <c r="D708" t="s">
        <v>3614</v>
      </c>
      <c r="E708" t="s">
        <v>4842</v>
      </c>
      <c r="F708" t="s">
        <v>3600</v>
      </c>
      <c r="G708">
        <v>211393616</v>
      </c>
      <c r="I708" t="s">
        <v>3601</v>
      </c>
      <c r="J708" t="s">
        <v>3616</v>
      </c>
      <c r="L708" t="s">
        <v>12482</v>
      </c>
      <c r="P708">
        <v>10</v>
      </c>
      <c r="Q708">
        <v>18.5</v>
      </c>
      <c r="R708">
        <v>8.5</v>
      </c>
      <c r="S708" t="b">
        <v>0</v>
      </c>
      <c r="T708" t="b">
        <v>0</v>
      </c>
      <c r="U708" t="b">
        <v>0</v>
      </c>
      <c r="V708">
        <v>34000</v>
      </c>
      <c r="W708">
        <v>25200</v>
      </c>
      <c r="X708">
        <v>2.54</v>
      </c>
      <c r="Y708">
        <v>25200</v>
      </c>
      <c r="Z708">
        <v>2.54</v>
      </c>
    </row>
    <row r="709" spans="1:26">
      <c r="A709">
        <v>211378935</v>
      </c>
      <c r="B709" t="s">
        <v>9182</v>
      </c>
      <c r="C709" t="s">
        <v>3597</v>
      </c>
      <c r="D709" t="s">
        <v>3614</v>
      </c>
      <c r="E709" t="s">
        <v>3615</v>
      </c>
      <c r="F709" t="s">
        <v>3600</v>
      </c>
      <c r="G709">
        <v>211378935</v>
      </c>
      <c r="I709" t="s">
        <v>3601</v>
      </c>
      <c r="J709" t="s">
        <v>3616</v>
      </c>
      <c r="L709" t="s">
        <v>12482</v>
      </c>
      <c r="P709">
        <v>10</v>
      </c>
      <c r="Q709">
        <v>18.5</v>
      </c>
      <c r="R709">
        <v>8.5</v>
      </c>
      <c r="S709" t="b">
        <v>0</v>
      </c>
      <c r="T709" t="b">
        <v>0</v>
      </c>
      <c r="U709" t="b">
        <v>0</v>
      </c>
      <c r="V709">
        <v>34000</v>
      </c>
      <c r="W709">
        <v>25200</v>
      </c>
      <c r="X709">
        <v>2.54</v>
      </c>
      <c r="Y709">
        <v>25200</v>
      </c>
      <c r="Z709">
        <v>2.54</v>
      </c>
    </row>
    <row r="710" spans="1:26">
      <c r="A710">
        <v>211212532</v>
      </c>
      <c r="B710" t="s">
        <v>10412</v>
      </c>
      <c r="C710" t="s">
        <v>3597</v>
      </c>
      <c r="D710" t="s">
        <v>3614</v>
      </c>
      <c r="E710" t="s">
        <v>11496</v>
      </c>
      <c r="F710" t="s">
        <v>3600</v>
      </c>
      <c r="G710">
        <v>211212532</v>
      </c>
      <c r="I710" t="s">
        <v>3601</v>
      </c>
      <c r="J710" t="s">
        <v>5867</v>
      </c>
      <c r="L710" t="s">
        <v>12480</v>
      </c>
      <c r="P710">
        <v>12</v>
      </c>
      <c r="Q710">
        <v>19</v>
      </c>
      <c r="R710">
        <v>8.5</v>
      </c>
      <c r="S710" t="b">
        <v>0</v>
      </c>
      <c r="T710" t="b">
        <v>0</v>
      </c>
      <c r="U710" t="b">
        <v>0</v>
      </c>
      <c r="V710">
        <v>52000</v>
      </c>
      <c r="W710">
        <v>48000</v>
      </c>
      <c r="X710">
        <v>2.38</v>
      </c>
      <c r="Y710">
        <v>48000</v>
      </c>
      <c r="Z710">
        <v>2.38</v>
      </c>
    </row>
    <row r="711" spans="1:26">
      <c r="A711">
        <v>211212527</v>
      </c>
      <c r="B711" t="s">
        <v>10412</v>
      </c>
      <c r="C711" t="s">
        <v>3597</v>
      </c>
      <c r="D711" t="s">
        <v>3614</v>
      </c>
      <c r="E711" t="s">
        <v>4837</v>
      </c>
      <c r="F711" t="s">
        <v>3600</v>
      </c>
      <c r="G711">
        <v>211212527</v>
      </c>
      <c r="I711" t="s">
        <v>3601</v>
      </c>
      <c r="J711" t="s">
        <v>5867</v>
      </c>
      <c r="L711" t="s">
        <v>12480</v>
      </c>
      <c r="P711">
        <v>12</v>
      </c>
      <c r="Q711">
        <v>19</v>
      </c>
      <c r="R711">
        <v>8.5</v>
      </c>
      <c r="S711" t="b">
        <v>0</v>
      </c>
      <c r="T711" t="b">
        <v>0</v>
      </c>
      <c r="U711" t="b">
        <v>0</v>
      </c>
      <c r="V711">
        <v>52000</v>
      </c>
      <c r="W711">
        <v>48000</v>
      </c>
      <c r="X711">
        <v>2.38</v>
      </c>
      <c r="Y711">
        <v>48000</v>
      </c>
      <c r="Z711">
        <v>2.38</v>
      </c>
    </row>
    <row r="712" spans="1:26">
      <c r="A712">
        <v>211212528</v>
      </c>
      <c r="B712" t="s">
        <v>10412</v>
      </c>
      <c r="C712" t="s">
        <v>3597</v>
      </c>
      <c r="D712" t="s">
        <v>3614</v>
      </c>
      <c r="E712" t="s">
        <v>4840</v>
      </c>
      <c r="F712" t="s">
        <v>3600</v>
      </c>
      <c r="G712">
        <v>211212528</v>
      </c>
      <c r="I712" t="s">
        <v>3601</v>
      </c>
      <c r="J712" t="s">
        <v>5867</v>
      </c>
      <c r="L712" t="s">
        <v>12480</v>
      </c>
      <c r="P712">
        <v>12</v>
      </c>
      <c r="Q712">
        <v>19</v>
      </c>
      <c r="R712">
        <v>8.5</v>
      </c>
      <c r="S712" t="b">
        <v>0</v>
      </c>
      <c r="T712" t="b">
        <v>0</v>
      </c>
      <c r="U712" t="b">
        <v>0</v>
      </c>
      <c r="V712">
        <v>52000</v>
      </c>
      <c r="W712">
        <v>48000</v>
      </c>
      <c r="X712">
        <v>2.38</v>
      </c>
      <c r="Y712">
        <v>48000</v>
      </c>
      <c r="Z712">
        <v>2.38</v>
      </c>
    </row>
    <row r="713" spans="1:26">
      <c r="A713">
        <v>211212530</v>
      </c>
      <c r="B713" t="s">
        <v>10412</v>
      </c>
      <c r="C713" t="s">
        <v>3597</v>
      </c>
      <c r="D713" t="s">
        <v>3614</v>
      </c>
      <c r="E713" t="s">
        <v>4841</v>
      </c>
      <c r="F713" t="s">
        <v>3600</v>
      </c>
      <c r="G713">
        <v>211212530</v>
      </c>
      <c r="I713" t="s">
        <v>3601</v>
      </c>
      <c r="J713" t="s">
        <v>5867</v>
      </c>
      <c r="L713" t="s">
        <v>12480</v>
      </c>
      <c r="P713">
        <v>12</v>
      </c>
      <c r="Q713">
        <v>19</v>
      </c>
      <c r="R713">
        <v>8.5</v>
      </c>
      <c r="S713" t="b">
        <v>0</v>
      </c>
      <c r="T713" t="b">
        <v>0</v>
      </c>
      <c r="U713" t="b">
        <v>0</v>
      </c>
      <c r="V713">
        <v>52000</v>
      </c>
      <c r="W713">
        <v>48000</v>
      </c>
      <c r="X713">
        <v>2.38</v>
      </c>
      <c r="Y713">
        <v>48000</v>
      </c>
      <c r="Z713">
        <v>2.38</v>
      </c>
    </row>
    <row r="714" spans="1:26">
      <c r="A714">
        <v>211212531</v>
      </c>
      <c r="B714" t="s">
        <v>10412</v>
      </c>
      <c r="C714" t="s">
        <v>3597</v>
      </c>
      <c r="D714" t="s">
        <v>3614</v>
      </c>
      <c r="E714" t="s">
        <v>4842</v>
      </c>
      <c r="F714" t="s">
        <v>3600</v>
      </c>
      <c r="G714">
        <v>211212531</v>
      </c>
      <c r="I714" t="s">
        <v>3601</v>
      </c>
      <c r="J714" t="s">
        <v>5879</v>
      </c>
      <c r="L714" t="s">
        <v>12480</v>
      </c>
      <c r="P714">
        <v>12</v>
      </c>
      <c r="Q714">
        <v>19</v>
      </c>
      <c r="R714">
        <v>8.5</v>
      </c>
      <c r="S714" t="b">
        <v>0</v>
      </c>
      <c r="T714" t="b">
        <v>0</v>
      </c>
      <c r="U714" t="b">
        <v>0</v>
      </c>
      <c r="V714">
        <v>52000</v>
      </c>
      <c r="W714">
        <v>48000</v>
      </c>
      <c r="X714">
        <v>2.38</v>
      </c>
      <c r="Y714">
        <v>48000</v>
      </c>
      <c r="Z714">
        <v>2.38</v>
      </c>
    </row>
    <row r="715" spans="1:26">
      <c r="A715">
        <v>211212440</v>
      </c>
      <c r="B715" t="s">
        <v>10412</v>
      </c>
      <c r="C715" t="s">
        <v>3597</v>
      </c>
      <c r="D715" t="s">
        <v>3614</v>
      </c>
      <c r="E715" t="s">
        <v>3615</v>
      </c>
      <c r="F715" t="s">
        <v>3600</v>
      </c>
      <c r="G715">
        <v>211212440</v>
      </c>
      <c r="I715" t="s">
        <v>3601</v>
      </c>
      <c r="J715" t="s">
        <v>5857</v>
      </c>
      <c r="L715" t="s">
        <v>12480</v>
      </c>
      <c r="P715">
        <v>12</v>
      </c>
      <c r="Q715">
        <v>19</v>
      </c>
      <c r="R715">
        <v>8.5</v>
      </c>
      <c r="S715" t="b">
        <v>0</v>
      </c>
      <c r="T715" t="b">
        <v>0</v>
      </c>
      <c r="U715" t="b">
        <v>0</v>
      </c>
      <c r="V715">
        <v>52000</v>
      </c>
      <c r="W715">
        <v>48000</v>
      </c>
      <c r="X715">
        <v>2.38</v>
      </c>
      <c r="Y715">
        <v>48000</v>
      </c>
      <c r="Z715">
        <v>2.38</v>
      </c>
    </row>
    <row r="716" spans="1:26">
      <c r="A716">
        <v>210847380</v>
      </c>
      <c r="B716" t="s">
        <v>12477</v>
      </c>
      <c r="C716" t="s">
        <v>3597</v>
      </c>
      <c r="D716" t="s">
        <v>3614</v>
      </c>
      <c r="E716" t="s">
        <v>11496</v>
      </c>
      <c r="F716" t="s">
        <v>3600</v>
      </c>
      <c r="G716">
        <v>210847380</v>
      </c>
      <c r="I716" t="s">
        <v>3601</v>
      </c>
      <c r="J716" t="s">
        <v>4843</v>
      </c>
      <c r="L716" t="s">
        <v>12479</v>
      </c>
      <c r="P716">
        <v>10</v>
      </c>
      <c r="Q716">
        <v>18.5</v>
      </c>
      <c r="R716">
        <v>7.8</v>
      </c>
      <c r="S716" t="b">
        <v>0</v>
      </c>
      <c r="T716" t="b">
        <v>0</v>
      </c>
      <c r="U716" t="b">
        <v>0</v>
      </c>
      <c r="V716">
        <v>48000</v>
      </c>
      <c r="W716">
        <v>30000</v>
      </c>
      <c r="X716">
        <v>2.46</v>
      </c>
      <c r="Y716">
        <v>30000</v>
      </c>
      <c r="Z716">
        <v>2.46</v>
      </c>
    </row>
    <row r="717" spans="1:26">
      <c r="A717">
        <v>210440123</v>
      </c>
      <c r="B717" t="s">
        <v>12477</v>
      </c>
      <c r="C717" t="s">
        <v>3597</v>
      </c>
      <c r="D717" t="s">
        <v>3614</v>
      </c>
      <c r="E717" t="s">
        <v>4837</v>
      </c>
      <c r="F717" t="s">
        <v>3600</v>
      </c>
      <c r="G717">
        <v>210440123</v>
      </c>
      <c r="H717">
        <v>204793344</v>
      </c>
      <c r="I717" t="s">
        <v>3601</v>
      </c>
      <c r="J717" t="s">
        <v>4843</v>
      </c>
      <c r="L717" t="s">
        <v>12479</v>
      </c>
      <c r="M717">
        <v>10</v>
      </c>
      <c r="N717">
        <v>18</v>
      </c>
      <c r="O717">
        <v>9.3000000000000007</v>
      </c>
      <c r="P717">
        <v>10</v>
      </c>
      <c r="Q717">
        <v>18.5</v>
      </c>
      <c r="R717">
        <v>7.8</v>
      </c>
      <c r="S717" t="b">
        <v>0</v>
      </c>
      <c r="T717" t="b">
        <v>0</v>
      </c>
      <c r="U717" t="b">
        <v>0</v>
      </c>
      <c r="V717">
        <v>48000</v>
      </c>
      <c r="W717">
        <v>30000</v>
      </c>
      <c r="X717">
        <v>2.46</v>
      </c>
      <c r="Y717">
        <v>30000</v>
      </c>
      <c r="Z717">
        <v>2.46</v>
      </c>
    </row>
    <row r="718" spans="1:26">
      <c r="A718">
        <v>210440143</v>
      </c>
      <c r="B718" t="s">
        <v>12477</v>
      </c>
      <c r="C718" t="s">
        <v>3597</v>
      </c>
      <c r="D718" t="s">
        <v>3614</v>
      </c>
      <c r="E718" t="s">
        <v>4840</v>
      </c>
      <c r="F718" t="s">
        <v>3600</v>
      </c>
      <c r="G718">
        <v>210440143</v>
      </c>
      <c r="I718" t="s">
        <v>3601</v>
      </c>
      <c r="J718" t="s">
        <v>4843</v>
      </c>
      <c r="L718" t="s">
        <v>12479</v>
      </c>
      <c r="M718">
        <v>10</v>
      </c>
      <c r="N718">
        <v>18</v>
      </c>
      <c r="O718">
        <v>9.3000000000000007</v>
      </c>
      <c r="P718">
        <v>10</v>
      </c>
      <c r="Q718">
        <v>18.5</v>
      </c>
      <c r="R718">
        <v>7.8</v>
      </c>
      <c r="S718" t="b">
        <v>0</v>
      </c>
      <c r="T718" t="b">
        <v>0</v>
      </c>
      <c r="U718" t="b">
        <v>0</v>
      </c>
      <c r="V718">
        <v>48000</v>
      </c>
      <c r="W718">
        <v>30000</v>
      </c>
      <c r="X718">
        <v>2.46</v>
      </c>
      <c r="Y718">
        <v>30000</v>
      </c>
      <c r="Z718">
        <v>2.46</v>
      </c>
    </row>
    <row r="719" spans="1:26">
      <c r="A719">
        <v>210440163</v>
      </c>
      <c r="B719" t="s">
        <v>12477</v>
      </c>
      <c r="C719" t="s">
        <v>3597</v>
      </c>
      <c r="D719" t="s">
        <v>3614</v>
      </c>
      <c r="E719" t="s">
        <v>4841</v>
      </c>
      <c r="F719" t="s">
        <v>3600</v>
      </c>
      <c r="G719">
        <v>210440163</v>
      </c>
      <c r="I719" t="s">
        <v>3601</v>
      </c>
      <c r="J719" t="s">
        <v>4843</v>
      </c>
      <c r="L719" t="s">
        <v>12479</v>
      </c>
      <c r="M719">
        <v>10</v>
      </c>
      <c r="N719">
        <v>18</v>
      </c>
      <c r="O719">
        <v>9.3000000000000007</v>
      </c>
      <c r="P719">
        <v>10</v>
      </c>
      <c r="Q719">
        <v>18.5</v>
      </c>
      <c r="R719">
        <v>7.8</v>
      </c>
      <c r="S719" t="b">
        <v>0</v>
      </c>
      <c r="T719" t="b">
        <v>0</v>
      </c>
      <c r="U719" t="b">
        <v>0</v>
      </c>
      <c r="V719">
        <v>48000</v>
      </c>
      <c r="W719">
        <v>30000</v>
      </c>
      <c r="X719">
        <v>2.46</v>
      </c>
      <c r="Y719">
        <v>30000</v>
      </c>
      <c r="Z719">
        <v>2.46</v>
      </c>
    </row>
    <row r="720" spans="1:26">
      <c r="A720">
        <v>210440183</v>
      </c>
      <c r="B720" t="s">
        <v>12477</v>
      </c>
      <c r="C720" t="s">
        <v>3597</v>
      </c>
      <c r="D720" t="s">
        <v>3614</v>
      </c>
      <c r="E720" t="s">
        <v>4842</v>
      </c>
      <c r="F720" t="s">
        <v>3600</v>
      </c>
      <c r="G720">
        <v>210440183</v>
      </c>
      <c r="H720">
        <v>204793343</v>
      </c>
      <c r="I720" t="s">
        <v>3601</v>
      </c>
      <c r="J720" t="s">
        <v>4843</v>
      </c>
      <c r="L720" t="s">
        <v>12479</v>
      </c>
      <c r="M720">
        <v>10</v>
      </c>
      <c r="N720">
        <v>18</v>
      </c>
      <c r="O720">
        <v>9.3000000000000007</v>
      </c>
      <c r="P720">
        <v>10</v>
      </c>
      <c r="Q720">
        <v>18.5</v>
      </c>
      <c r="R720">
        <v>7.8</v>
      </c>
      <c r="S720" t="b">
        <v>0</v>
      </c>
      <c r="T720" t="b">
        <v>0</v>
      </c>
      <c r="U720" t="b">
        <v>0</v>
      </c>
      <c r="V720">
        <v>48000</v>
      </c>
      <c r="W720">
        <v>30000</v>
      </c>
      <c r="X720">
        <v>2.46</v>
      </c>
      <c r="Y720">
        <v>30000</v>
      </c>
      <c r="Z720">
        <v>2.46</v>
      </c>
    </row>
    <row r="721" spans="1:26">
      <c r="A721">
        <v>210440227</v>
      </c>
      <c r="B721" t="s">
        <v>12477</v>
      </c>
      <c r="C721" t="s">
        <v>3597</v>
      </c>
      <c r="D721" t="s">
        <v>3614</v>
      </c>
      <c r="E721" t="s">
        <v>3615</v>
      </c>
      <c r="F721" t="s">
        <v>3600</v>
      </c>
      <c r="G721">
        <v>210440227</v>
      </c>
      <c r="I721" t="s">
        <v>3601</v>
      </c>
      <c r="J721" t="s">
        <v>4843</v>
      </c>
      <c r="L721" t="s">
        <v>12479</v>
      </c>
      <c r="M721">
        <v>10</v>
      </c>
      <c r="N721">
        <v>18</v>
      </c>
      <c r="O721">
        <v>9.3000000000000007</v>
      </c>
      <c r="P721">
        <v>10</v>
      </c>
      <c r="Q721">
        <v>18.5</v>
      </c>
      <c r="R721">
        <v>7.8</v>
      </c>
      <c r="S721" t="b">
        <v>0</v>
      </c>
      <c r="T721" t="b">
        <v>0</v>
      </c>
      <c r="U721" t="b">
        <v>0</v>
      </c>
      <c r="V721">
        <v>48000</v>
      </c>
      <c r="W721">
        <v>30000</v>
      </c>
      <c r="X721">
        <v>2.46</v>
      </c>
      <c r="Y721">
        <v>30000</v>
      </c>
      <c r="Z721">
        <v>2.46</v>
      </c>
    </row>
    <row r="722" spans="1:26">
      <c r="A722">
        <v>210848418</v>
      </c>
      <c r="B722" t="s">
        <v>12477</v>
      </c>
      <c r="C722" t="s">
        <v>3597</v>
      </c>
      <c r="D722" t="s">
        <v>3614</v>
      </c>
      <c r="E722" t="s">
        <v>11496</v>
      </c>
      <c r="F722" t="s">
        <v>3600</v>
      </c>
      <c r="G722">
        <v>210848418</v>
      </c>
      <c r="I722" t="s">
        <v>3601</v>
      </c>
      <c r="J722" t="s">
        <v>4843</v>
      </c>
      <c r="L722" t="s">
        <v>12478</v>
      </c>
      <c r="P722">
        <v>10</v>
      </c>
      <c r="Q722">
        <v>18.5</v>
      </c>
      <c r="R722">
        <v>7.8</v>
      </c>
      <c r="S722" t="b">
        <v>0</v>
      </c>
      <c r="T722" t="b">
        <v>0</v>
      </c>
      <c r="U722" t="b">
        <v>0</v>
      </c>
      <c r="V722">
        <v>48000</v>
      </c>
      <c r="W722">
        <v>30000</v>
      </c>
      <c r="X722">
        <v>2.46</v>
      </c>
      <c r="Y722">
        <v>30000</v>
      </c>
      <c r="Z722">
        <v>2.46</v>
      </c>
    </row>
    <row r="723" spans="1:26">
      <c r="A723">
        <v>210440202</v>
      </c>
      <c r="B723" t="s">
        <v>12477</v>
      </c>
      <c r="C723" t="s">
        <v>3597</v>
      </c>
      <c r="D723" t="s">
        <v>3614</v>
      </c>
      <c r="E723" t="s">
        <v>4837</v>
      </c>
      <c r="F723" t="s">
        <v>3600</v>
      </c>
      <c r="G723">
        <v>210440202</v>
      </c>
      <c r="I723" t="s">
        <v>3601</v>
      </c>
      <c r="J723" t="s">
        <v>4843</v>
      </c>
      <c r="L723" t="s">
        <v>12478</v>
      </c>
      <c r="M723">
        <v>10</v>
      </c>
      <c r="N723">
        <v>18</v>
      </c>
      <c r="O723">
        <v>9.3000000000000007</v>
      </c>
      <c r="P723">
        <v>10</v>
      </c>
      <c r="Q723">
        <v>18.5</v>
      </c>
      <c r="R723">
        <v>7.8</v>
      </c>
      <c r="S723" t="b">
        <v>0</v>
      </c>
      <c r="T723" t="b">
        <v>0</v>
      </c>
      <c r="U723" t="b">
        <v>0</v>
      </c>
      <c r="V723">
        <v>48000</v>
      </c>
      <c r="W723">
        <v>30000</v>
      </c>
      <c r="X723">
        <v>2.46</v>
      </c>
      <c r="Y723">
        <v>30000</v>
      </c>
      <c r="Z723">
        <v>2.46</v>
      </c>
    </row>
    <row r="724" spans="1:26">
      <c r="A724">
        <v>210440102</v>
      </c>
      <c r="B724" t="s">
        <v>12477</v>
      </c>
      <c r="C724" t="s">
        <v>3597</v>
      </c>
      <c r="D724" t="s">
        <v>3614</v>
      </c>
      <c r="E724" t="s">
        <v>4840</v>
      </c>
      <c r="F724" t="s">
        <v>3600</v>
      </c>
      <c r="G724">
        <v>210440102</v>
      </c>
      <c r="I724" t="s">
        <v>3601</v>
      </c>
      <c r="J724" t="s">
        <v>4843</v>
      </c>
      <c r="L724" t="s">
        <v>12478</v>
      </c>
      <c r="M724">
        <v>10</v>
      </c>
      <c r="N724">
        <v>18</v>
      </c>
      <c r="O724">
        <v>9.3000000000000007</v>
      </c>
      <c r="P724">
        <v>10</v>
      </c>
      <c r="Q724">
        <v>18.5</v>
      </c>
      <c r="R724">
        <v>7.8</v>
      </c>
      <c r="S724" t="b">
        <v>0</v>
      </c>
      <c r="T724" t="b">
        <v>0</v>
      </c>
      <c r="U724" t="b">
        <v>0</v>
      </c>
      <c r="V724">
        <v>48000</v>
      </c>
      <c r="W724">
        <v>30000</v>
      </c>
      <c r="X724">
        <v>2.46</v>
      </c>
      <c r="Y724">
        <v>30000</v>
      </c>
      <c r="Z724">
        <v>2.46</v>
      </c>
    </row>
    <row r="725" spans="1:26">
      <c r="A725">
        <v>210440122</v>
      </c>
      <c r="B725" t="s">
        <v>12477</v>
      </c>
      <c r="C725" t="s">
        <v>3597</v>
      </c>
      <c r="D725" t="s">
        <v>3614</v>
      </c>
      <c r="E725" t="s">
        <v>4841</v>
      </c>
      <c r="F725" t="s">
        <v>3600</v>
      </c>
      <c r="G725">
        <v>210440122</v>
      </c>
      <c r="I725" t="s">
        <v>3601</v>
      </c>
      <c r="J725" t="s">
        <v>4843</v>
      </c>
      <c r="L725" t="s">
        <v>12478</v>
      </c>
      <c r="M725">
        <v>10</v>
      </c>
      <c r="N725">
        <v>18</v>
      </c>
      <c r="O725">
        <v>9.3000000000000007</v>
      </c>
      <c r="P725">
        <v>10</v>
      </c>
      <c r="Q725">
        <v>18.5</v>
      </c>
      <c r="R725">
        <v>7.8</v>
      </c>
      <c r="S725" t="b">
        <v>0</v>
      </c>
      <c r="T725" t="b">
        <v>0</v>
      </c>
      <c r="U725" t="b">
        <v>0</v>
      </c>
      <c r="V725">
        <v>48000</v>
      </c>
      <c r="W725">
        <v>30000</v>
      </c>
      <c r="X725">
        <v>2.46</v>
      </c>
      <c r="Y725">
        <v>30000</v>
      </c>
      <c r="Z725">
        <v>2.46</v>
      </c>
    </row>
    <row r="726" spans="1:26">
      <c r="A726">
        <v>210440142</v>
      </c>
      <c r="B726" t="s">
        <v>12477</v>
      </c>
      <c r="C726" t="s">
        <v>3597</v>
      </c>
      <c r="D726" t="s">
        <v>3614</v>
      </c>
      <c r="E726" t="s">
        <v>4842</v>
      </c>
      <c r="F726" t="s">
        <v>3600</v>
      </c>
      <c r="G726">
        <v>210440142</v>
      </c>
      <c r="I726" t="s">
        <v>3601</v>
      </c>
      <c r="J726" t="s">
        <v>4843</v>
      </c>
      <c r="L726" t="s">
        <v>12478</v>
      </c>
      <c r="M726">
        <v>10</v>
      </c>
      <c r="N726">
        <v>18</v>
      </c>
      <c r="O726">
        <v>9.3000000000000007</v>
      </c>
      <c r="P726">
        <v>10</v>
      </c>
      <c r="Q726">
        <v>18.5</v>
      </c>
      <c r="R726">
        <v>7.8</v>
      </c>
      <c r="S726" t="b">
        <v>0</v>
      </c>
      <c r="T726" t="b">
        <v>0</v>
      </c>
      <c r="U726" t="b">
        <v>0</v>
      </c>
      <c r="V726">
        <v>48000</v>
      </c>
      <c r="W726">
        <v>30000</v>
      </c>
      <c r="X726">
        <v>2.46</v>
      </c>
      <c r="Y726">
        <v>30000</v>
      </c>
      <c r="Z726">
        <v>2.46</v>
      </c>
    </row>
    <row r="727" spans="1:26">
      <c r="A727">
        <v>210440226</v>
      </c>
      <c r="B727" t="s">
        <v>12477</v>
      </c>
      <c r="C727" t="s">
        <v>3597</v>
      </c>
      <c r="D727" t="s">
        <v>3614</v>
      </c>
      <c r="E727" t="s">
        <v>3615</v>
      </c>
      <c r="F727" t="s">
        <v>3600</v>
      </c>
      <c r="G727">
        <v>210440226</v>
      </c>
      <c r="I727" t="s">
        <v>3601</v>
      </c>
      <c r="J727" t="s">
        <v>4843</v>
      </c>
      <c r="L727" t="s">
        <v>12478</v>
      </c>
      <c r="M727">
        <v>10</v>
      </c>
      <c r="N727">
        <v>18</v>
      </c>
      <c r="O727">
        <v>9.3000000000000007</v>
      </c>
      <c r="P727">
        <v>10</v>
      </c>
      <c r="Q727">
        <v>18.5</v>
      </c>
      <c r="R727">
        <v>7.8</v>
      </c>
      <c r="S727" t="b">
        <v>0</v>
      </c>
      <c r="T727" t="b">
        <v>0</v>
      </c>
      <c r="U727" t="b">
        <v>0</v>
      </c>
      <c r="V727">
        <v>48000</v>
      </c>
      <c r="W727">
        <v>30000</v>
      </c>
      <c r="X727">
        <v>2.46</v>
      </c>
      <c r="Y727">
        <v>30000</v>
      </c>
      <c r="Z727">
        <v>2.46</v>
      </c>
    </row>
    <row r="728" spans="1:26">
      <c r="A728">
        <v>211393641</v>
      </c>
      <c r="B728" t="s">
        <v>9182</v>
      </c>
      <c r="C728" t="s">
        <v>3597</v>
      </c>
      <c r="D728" t="s">
        <v>3614</v>
      </c>
      <c r="E728" t="s">
        <v>11496</v>
      </c>
      <c r="F728" t="s">
        <v>3600</v>
      </c>
      <c r="G728">
        <v>211393641</v>
      </c>
      <c r="I728" t="s">
        <v>3601</v>
      </c>
      <c r="J728" t="s">
        <v>3616</v>
      </c>
      <c r="L728" t="s">
        <v>12476</v>
      </c>
      <c r="P728">
        <v>10</v>
      </c>
      <c r="Q728">
        <v>18.5</v>
      </c>
      <c r="R728">
        <v>8.5</v>
      </c>
      <c r="S728" t="b">
        <v>0</v>
      </c>
      <c r="T728" t="b">
        <v>0</v>
      </c>
      <c r="U728" t="b">
        <v>0</v>
      </c>
      <c r="V728">
        <v>34000</v>
      </c>
      <c r="W728">
        <v>25400</v>
      </c>
      <c r="X728">
        <v>2.56</v>
      </c>
      <c r="Y728">
        <v>25400</v>
      </c>
      <c r="Z728">
        <v>2.56</v>
      </c>
    </row>
    <row r="729" spans="1:26">
      <c r="A729">
        <v>211393638</v>
      </c>
      <c r="B729" t="s">
        <v>9182</v>
      </c>
      <c r="C729" t="s">
        <v>3597</v>
      </c>
      <c r="D729" t="s">
        <v>3614</v>
      </c>
      <c r="E729" t="s">
        <v>4837</v>
      </c>
      <c r="F729" t="s">
        <v>3600</v>
      </c>
      <c r="G729">
        <v>211393638</v>
      </c>
      <c r="I729" t="s">
        <v>3601</v>
      </c>
      <c r="J729" t="s">
        <v>3616</v>
      </c>
      <c r="L729" t="s">
        <v>12476</v>
      </c>
      <c r="P729">
        <v>10</v>
      </c>
      <c r="Q729">
        <v>18.5</v>
      </c>
      <c r="R729">
        <v>8.5</v>
      </c>
      <c r="S729" t="b">
        <v>0</v>
      </c>
      <c r="T729" t="b">
        <v>0</v>
      </c>
      <c r="U729" t="b">
        <v>0</v>
      </c>
      <c r="V729">
        <v>34000</v>
      </c>
      <c r="W729">
        <v>25400</v>
      </c>
      <c r="X729">
        <v>2.56</v>
      </c>
      <c r="Y729">
        <v>25400</v>
      </c>
      <c r="Z729">
        <v>2.56</v>
      </c>
    </row>
    <row r="730" spans="1:26">
      <c r="A730">
        <v>211393635</v>
      </c>
      <c r="B730" t="s">
        <v>9182</v>
      </c>
      <c r="C730" t="s">
        <v>3597</v>
      </c>
      <c r="D730" t="s">
        <v>3614</v>
      </c>
      <c r="E730" t="s">
        <v>4840</v>
      </c>
      <c r="F730" t="s">
        <v>3600</v>
      </c>
      <c r="G730">
        <v>211393635</v>
      </c>
      <c r="I730" t="s">
        <v>3601</v>
      </c>
      <c r="J730" t="s">
        <v>3616</v>
      </c>
      <c r="L730" t="s">
        <v>12476</v>
      </c>
      <c r="P730">
        <v>10</v>
      </c>
      <c r="Q730">
        <v>18.5</v>
      </c>
      <c r="R730">
        <v>8.5</v>
      </c>
      <c r="S730" t="b">
        <v>0</v>
      </c>
      <c r="T730" t="b">
        <v>0</v>
      </c>
      <c r="U730" t="b">
        <v>0</v>
      </c>
      <c r="V730">
        <v>34000</v>
      </c>
      <c r="W730">
        <v>25400</v>
      </c>
      <c r="X730">
        <v>2.56</v>
      </c>
      <c r="Y730">
        <v>25400</v>
      </c>
      <c r="Z730">
        <v>2.56</v>
      </c>
    </row>
    <row r="731" spans="1:26">
      <c r="A731">
        <v>211393632</v>
      </c>
      <c r="B731" t="s">
        <v>9182</v>
      </c>
      <c r="C731" t="s">
        <v>3597</v>
      </c>
      <c r="D731" t="s">
        <v>3614</v>
      </c>
      <c r="E731" t="s">
        <v>4841</v>
      </c>
      <c r="F731" t="s">
        <v>3600</v>
      </c>
      <c r="G731">
        <v>211393632</v>
      </c>
      <c r="I731" t="s">
        <v>3601</v>
      </c>
      <c r="J731" t="s">
        <v>3616</v>
      </c>
      <c r="L731" t="s">
        <v>12476</v>
      </c>
      <c r="P731">
        <v>10</v>
      </c>
      <c r="Q731">
        <v>18.5</v>
      </c>
      <c r="R731">
        <v>8.5</v>
      </c>
      <c r="S731" t="b">
        <v>0</v>
      </c>
      <c r="T731" t="b">
        <v>0</v>
      </c>
      <c r="U731" t="b">
        <v>0</v>
      </c>
      <c r="V731">
        <v>34000</v>
      </c>
      <c r="W731">
        <v>25400</v>
      </c>
      <c r="X731">
        <v>2.56</v>
      </c>
      <c r="Y731">
        <v>25400</v>
      </c>
      <c r="Z731">
        <v>2.56</v>
      </c>
    </row>
    <row r="732" spans="1:26">
      <c r="A732">
        <v>211393629</v>
      </c>
      <c r="B732" t="s">
        <v>9182</v>
      </c>
      <c r="C732" t="s">
        <v>3597</v>
      </c>
      <c r="D732" t="s">
        <v>3614</v>
      </c>
      <c r="E732" t="s">
        <v>4842</v>
      </c>
      <c r="F732" t="s">
        <v>3600</v>
      </c>
      <c r="G732">
        <v>211393629</v>
      </c>
      <c r="I732" t="s">
        <v>3601</v>
      </c>
      <c r="J732" t="s">
        <v>3616</v>
      </c>
      <c r="L732" t="s">
        <v>12476</v>
      </c>
      <c r="P732">
        <v>10</v>
      </c>
      <c r="Q732">
        <v>18.5</v>
      </c>
      <c r="R732">
        <v>8.5</v>
      </c>
      <c r="S732" t="b">
        <v>0</v>
      </c>
      <c r="T732" t="b">
        <v>0</v>
      </c>
      <c r="U732" t="b">
        <v>0</v>
      </c>
      <c r="V732">
        <v>34000</v>
      </c>
      <c r="W732">
        <v>25400</v>
      </c>
      <c r="X732">
        <v>2.56</v>
      </c>
      <c r="Y732">
        <v>25400</v>
      </c>
      <c r="Z732">
        <v>2.56</v>
      </c>
    </row>
    <row r="733" spans="1:26">
      <c r="A733">
        <v>211378939</v>
      </c>
      <c r="B733" t="s">
        <v>9182</v>
      </c>
      <c r="C733" t="s">
        <v>3597</v>
      </c>
      <c r="D733" t="s">
        <v>3614</v>
      </c>
      <c r="E733" t="s">
        <v>3615</v>
      </c>
      <c r="F733" t="s">
        <v>3600</v>
      </c>
      <c r="G733">
        <v>211378939</v>
      </c>
      <c r="H733">
        <v>202392237</v>
      </c>
      <c r="I733" t="s">
        <v>3601</v>
      </c>
      <c r="J733" t="s">
        <v>3616</v>
      </c>
      <c r="L733" t="s">
        <v>12476</v>
      </c>
      <c r="P733">
        <v>10</v>
      </c>
      <c r="Q733">
        <v>18.5</v>
      </c>
      <c r="R733">
        <v>8.5</v>
      </c>
      <c r="S733" t="b">
        <v>0</v>
      </c>
      <c r="T733" t="b">
        <v>0</v>
      </c>
      <c r="U733" t="b">
        <v>0</v>
      </c>
      <c r="V733">
        <v>34000</v>
      </c>
      <c r="W733">
        <v>25400</v>
      </c>
      <c r="X733">
        <v>2.56</v>
      </c>
      <c r="Y733">
        <v>25400</v>
      </c>
      <c r="Z733">
        <v>2.56</v>
      </c>
    </row>
    <row r="734" spans="1:26">
      <c r="A734">
        <v>211749870</v>
      </c>
      <c r="B734" t="s">
        <v>12237</v>
      </c>
      <c r="C734" t="s">
        <v>3597</v>
      </c>
      <c r="D734" t="s">
        <v>4034</v>
      </c>
      <c r="E734" t="s">
        <v>4412</v>
      </c>
      <c r="F734" t="s">
        <v>3621</v>
      </c>
      <c r="G734">
        <v>211749870</v>
      </c>
      <c r="H734">
        <v>202392233</v>
      </c>
      <c r="I734" t="s">
        <v>3622</v>
      </c>
      <c r="J734" t="s">
        <v>12472</v>
      </c>
      <c r="K734" t="s">
        <v>3624</v>
      </c>
      <c r="L734" t="s">
        <v>12474</v>
      </c>
      <c r="P734">
        <v>12</v>
      </c>
      <c r="Q734">
        <v>19.5</v>
      </c>
      <c r="R734">
        <v>10</v>
      </c>
      <c r="S734" t="b">
        <v>0</v>
      </c>
      <c r="T734" t="b">
        <v>0</v>
      </c>
      <c r="U734" t="b">
        <v>1</v>
      </c>
      <c r="V734">
        <v>33000</v>
      </c>
      <c r="W734">
        <v>28800</v>
      </c>
      <c r="X734">
        <v>2.5</v>
      </c>
      <c r="Y734">
        <v>33600</v>
      </c>
      <c r="Z734">
        <v>2.39</v>
      </c>
    </row>
    <row r="735" spans="1:26">
      <c r="A735">
        <v>211749869</v>
      </c>
      <c r="B735" t="s">
        <v>12237</v>
      </c>
      <c r="C735" t="s">
        <v>3597</v>
      </c>
      <c r="D735" t="s">
        <v>4034</v>
      </c>
      <c r="E735" t="s">
        <v>4412</v>
      </c>
      <c r="F735" t="s">
        <v>3621</v>
      </c>
      <c r="G735">
        <v>211749869</v>
      </c>
      <c r="H735">
        <v>206223066</v>
      </c>
      <c r="I735" t="s">
        <v>3622</v>
      </c>
      <c r="J735" t="s">
        <v>12472</v>
      </c>
      <c r="K735" t="s">
        <v>3624</v>
      </c>
      <c r="L735" t="s">
        <v>12473</v>
      </c>
      <c r="P735">
        <v>11.7</v>
      </c>
      <c r="Q735">
        <v>20</v>
      </c>
      <c r="R735">
        <v>10</v>
      </c>
      <c r="S735" t="b">
        <v>0</v>
      </c>
      <c r="T735" t="b">
        <v>0</v>
      </c>
      <c r="U735" t="b">
        <v>1</v>
      </c>
      <c r="V735">
        <v>33000</v>
      </c>
      <c r="W735">
        <v>27800</v>
      </c>
      <c r="X735">
        <v>2.35</v>
      </c>
      <c r="Y735">
        <v>34000</v>
      </c>
      <c r="Z735">
        <v>2.4</v>
      </c>
    </row>
    <row r="736" spans="1:26">
      <c r="A736">
        <v>208132550</v>
      </c>
      <c r="B736" t="s">
        <v>12237</v>
      </c>
      <c r="C736" t="s">
        <v>3597</v>
      </c>
      <c r="D736" t="s">
        <v>4034</v>
      </c>
      <c r="E736" t="s">
        <v>4412</v>
      </c>
      <c r="F736" t="s">
        <v>3787</v>
      </c>
      <c r="G736">
        <v>208132550</v>
      </c>
      <c r="I736" t="s">
        <v>3622</v>
      </c>
      <c r="J736" t="s">
        <v>8741</v>
      </c>
      <c r="K736" t="s">
        <v>3624</v>
      </c>
      <c r="L736" t="s">
        <v>12471</v>
      </c>
      <c r="M736">
        <v>9.4</v>
      </c>
      <c r="N736">
        <v>17.600000000000001</v>
      </c>
      <c r="O736">
        <v>11.7</v>
      </c>
      <c r="P736">
        <v>9.5</v>
      </c>
      <c r="Q736">
        <v>19.2</v>
      </c>
      <c r="R736">
        <v>10</v>
      </c>
      <c r="S736" t="b">
        <v>0</v>
      </c>
      <c r="T736" t="b">
        <v>0</v>
      </c>
      <c r="U736" t="b">
        <v>1</v>
      </c>
      <c r="V736">
        <v>36000</v>
      </c>
      <c r="W736">
        <v>25200</v>
      </c>
      <c r="X736">
        <v>2.74</v>
      </c>
      <c r="Y736">
        <v>26306</v>
      </c>
      <c r="Z736">
        <v>2.4</v>
      </c>
    </row>
    <row r="737" spans="1:26">
      <c r="A737">
        <v>210857292</v>
      </c>
      <c r="B737" t="s">
        <v>12237</v>
      </c>
      <c r="C737" t="s">
        <v>3597</v>
      </c>
      <c r="D737" t="s">
        <v>4034</v>
      </c>
      <c r="E737" t="s">
        <v>4412</v>
      </c>
      <c r="F737" t="s">
        <v>3849</v>
      </c>
      <c r="G737">
        <v>210857292</v>
      </c>
      <c r="I737" t="s">
        <v>3622</v>
      </c>
      <c r="J737" t="s">
        <v>6742</v>
      </c>
      <c r="K737" t="s">
        <v>3624</v>
      </c>
      <c r="L737" t="s">
        <v>12470</v>
      </c>
      <c r="M737">
        <v>12.5</v>
      </c>
      <c r="N737">
        <v>19.8</v>
      </c>
      <c r="O737">
        <v>11.8</v>
      </c>
      <c r="P737">
        <v>12.5</v>
      </c>
      <c r="Q737">
        <v>19.8</v>
      </c>
      <c r="R737">
        <v>11.2</v>
      </c>
      <c r="S737" t="b">
        <v>0</v>
      </c>
      <c r="T737" t="b">
        <v>0</v>
      </c>
      <c r="U737" t="b">
        <v>1</v>
      </c>
      <c r="V737">
        <v>16700</v>
      </c>
      <c r="W737">
        <v>14500</v>
      </c>
      <c r="X737">
        <v>2.4</v>
      </c>
      <c r="Y737">
        <v>18800</v>
      </c>
      <c r="Z737">
        <v>2.04</v>
      </c>
    </row>
    <row r="738" spans="1:26">
      <c r="A738">
        <v>210857290</v>
      </c>
      <c r="B738" t="s">
        <v>12237</v>
      </c>
      <c r="C738" t="s">
        <v>3597</v>
      </c>
      <c r="D738" t="s">
        <v>4034</v>
      </c>
      <c r="E738" t="s">
        <v>4412</v>
      </c>
      <c r="F738" t="s">
        <v>3849</v>
      </c>
      <c r="G738">
        <v>210857290</v>
      </c>
      <c r="I738" t="s">
        <v>3622</v>
      </c>
      <c r="J738" t="s">
        <v>7743</v>
      </c>
      <c r="K738" t="s">
        <v>3624</v>
      </c>
      <c r="L738" t="s">
        <v>12470</v>
      </c>
      <c r="M738">
        <v>13</v>
      </c>
      <c r="N738">
        <v>22</v>
      </c>
      <c r="O738">
        <v>11.3</v>
      </c>
      <c r="P738">
        <v>13</v>
      </c>
      <c r="Q738">
        <v>23</v>
      </c>
      <c r="R738">
        <v>10</v>
      </c>
      <c r="S738" t="b">
        <v>0</v>
      </c>
      <c r="T738" t="b">
        <v>0</v>
      </c>
      <c r="U738" t="b">
        <v>1</v>
      </c>
      <c r="V738">
        <v>12000</v>
      </c>
      <c r="W738">
        <v>9500</v>
      </c>
      <c r="X738">
        <v>2.4900000000000002</v>
      </c>
      <c r="Y738">
        <v>11500</v>
      </c>
      <c r="Z738">
        <v>2.0699999999999998</v>
      </c>
    </row>
    <row r="739" spans="1:26">
      <c r="A739">
        <v>210857289</v>
      </c>
      <c r="B739" t="s">
        <v>12237</v>
      </c>
      <c r="C739" t="s">
        <v>3597</v>
      </c>
      <c r="D739" t="s">
        <v>4034</v>
      </c>
      <c r="E739" t="s">
        <v>4412</v>
      </c>
      <c r="F739" t="s">
        <v>3849</v>
      </c>
      <c r="G739">
        <v>210857289</v>
      </c>
      <c r="I739" t="s">
        <v>3622</v>
      </c>
      <c r="J739" t="s">
        <v>7722</v>
      </c>
      <c r="K739" t="s">
        <v>3624</v>
      </c>
      <c r="L739" t="s">
        <v>12469</v>
      </c>
      <c r="M739">
        <v>13</v>
      </c>
      <c r="N739">
        <v>23</v>
      </c>
      <c r="O739">
        <v>13.6</v>
      </c>
      <c r="P739">
        <v>13</v>
      </c>
      <c r="Q739">
        <v>24</v>
      </c>
      <c r="R739">
        <v>12.4</v>
      </c>
      <c r="S739" t="b">
        <v>0</v>
      </c>
      <c r="T739" t="b">
        <v>0</v>
      </c>
      <c r="U739" t="b">
        <v>1</v>
      </c>
      <c r="V739">
        <v>9000</v>
      </c>
      <c r="W739">
        <v>9800</v>
      </c>
      <c r="X739">
        <v>2.35</v>
      </c>
      <c r="Y739">
        <v>11400</v>
      </c>
      <c r="Z739">
        <v>1.83</v>
      </c>
    </row>
    <row r="740" spans="1:26">
      <c r="A740">
        <v>210857291</v>
      </c>
      <c r="B740" t="s">
        <v>12237</v>
      </c>
      <c r="C740" t="s">
        <v>3597</v>
      </c>
      <c r="D740" t="s">
        <v>4034</v>
      </c>
      <c r="E740" t="s">
        <v>4412</v>
      </c>
      <c r="F740" t="s">
        <v>3849</v>
      </c>
      <c r="G740">
        <v>210857291</v>
      </c>
      <c r="I740" t="s">
        <v>3622</v>
      </c>
      <c r="J740" t="s">
        <v>6800</v>
      </c>
      <c r="K740" t="s">
        <v>3624</v>
      </c>
      <c r="L740" t="s">
        <v>12469</v>
      </c>
      <c r="M740">
        <v>14.5</v>
      </c>
      <c r="N740">
        <v>22</v>
      </c>
      <c r="O740">
        <v>10.6</v>
      </c>
      <c r="P740">
        <v>14.5</v>
      </c>
      <c r="Q740">
        <v>22</v>
      </c>
      <c r="R740">
        <v>10.8</v>
      </c>
      <c r="S740" t="b">
        <v>0</v>
      </c>
      <c r="T740" t="b">
        <v>0</v>
      </c>
      <c r="U740" t="b">
        <v>1</v>
      </c>
      <c r="V740">
        <v>6500</v>
      </c>
      <c r="W740">
        <v>5700</v>
      </c>
      <c r="X740">
        <v>2.61</v>
      </c>
      <c r="Y740">
        <v>10000</v>
      </c>
      <c r="Z740">
        <v>2.4</v>
      </c>
    </row>
    <row r="741" spans="1:26">
      <c r="A741">
        <v>207178565</v>
      </c>
      <c r="B741" t="s">
        <v>12237</v>
      </c>
      <c r="C741" t="s">
        <v>3597</v>
      </c>
      <c r="D741" t="s">
        <v>4034</v>
      </c>
      <c r="E741" t="s">
        <v>4412</v>
      </c>
      <c r="F741" t="s">
        <v>3621</v>
      </c>
      <c r="G741">
        <v>207178565</v>
      </c>
      <c r="I741" t="s">
        <v>3622</v>
      </c>
      <c r="J741" t="s">
        <v>6800</v>
      </c>
      <c r="K741" t="s">
        <v>3624</v>
      </c>
      <c r="L741" t="s">
        <v>12468</v>
      </c>
      <c r="M741">
        <v>15</v>
      </c>
      <c r="N741">
        <v>23.5</v>
      </c>
      <c r="O741">
        <v>11</v>
      </c>
      <c r="P741">
        <v>15</v>
      </c>
      <c r="Q741">
        <v>23.5</v>
      </c>
      <c r="R741">
        <v>12</v>
      </c>
      <c r="S741" t="b">
        <v>0</v>
      </c>
      <c r="T741" t="b">
        <v>0</v>
      </c>
      <c r="U741" t="b">
        <v>1</v>
      </c>
      <c r="V741">
        <v>6000</v>
      </c>
      <c r="W741">
        <v>7500</v>
      </c>
      <c r="X741">
        <v>2.5</v>
      </c>
      <c r="Y741">
        <v>10000</v>
      </c>
      <c r="Z741">
        <v>2.38</v>
      </c>
    </row>
    <row r="742" spans="1:26">
      <c r="A742">
        <v>207591132</v>
      </c>
      <c r="B742" t="s">
        <v>12237</v>
      </c>
      <c r="C742" t="s">
        <v>3597</v>
      </c>
      <c r="D742" t="s">
        <v>4034</v>
      </c>
      <c r="E742" t="s">
        <v>4412</v>
      </c>
      <c r="F742" t="s">
        <v>3621</v>
      </c>
      <c r="G742">
        <v>207591132</v>
      </c>
      <c r="I742" t="s">
        <v>3622</v>
      </c>
      <c r="J742" t="s">
        <v>6796</v>
      </c>
      <c r="K742" t="s">
        <v>3624</v>
      </c>
      <c r="L742" t="s">
        <v>12467</v>
      </c>
      <c r="M742">
        <v>12.6</v>
      </c>
      <c r="N742">
        <v>21.5</v>
      </c>
      <c r="O742">
        <v>10</v>
      </c>
      <c r="P742">
        <v>12.6</v>
      </c>
      <c r="Q742">
        <v>21.7</v>
      </c>
      <c r="R742">
        <v>9.1</v>
      </c>
      <c r="S742" t="b">
        <v>0</v>
      </c>
      <c r="T742" t="b">
        <v>0</v>
      </c>
      <c r="U742" t="b">
        <v>0</v>
      </c>
      <c r="V742">
        <v>9000</v>
      </c>
      <c r="W742">
        <v>6900</v>
      </c>
      <c r="X742">
        <v>2.5299999999999998</v>
      </c>
      <c r="Y742">
        <v>7500</v>
      </c>
      <c r="Z742">
        <v>2.02</v>
      </c>
    </row>
    <row r="743" spans="1:26">
      <c r="A743">
        <v>210434543</v>
      </c>
      <c r="B743" t="s">
        <v>12237</v>
      </c>
      <c r="C743" t="s">
        <v>3597</v>
      </c>
      <c r="D743" t="s">
        <v>4034</v>
      </c>
      <c r="E743" t="s">
        <v>4412</v>
      </c>
      <c r="F743" t="s">
        <v>3621</v>
      </c>
      <c r="G743">
        <v>210434543</v>
      </c>
      <c r="I743" t="s">
        <v>3622</v>
      </c>
      <c r="J743" t="s">
        <v>12464</v>
      </c>
      <c r="K743" t="s">
        <v>3624</v>
      </c>
      <c r="L743" t="s">
        <v>12466</v>
      </c>
      <c r="M743">
        <v>13.8</v>
      </c>
      <c r="N743">
        <v>23</v>
      </c>
      <c r="O743">
        <v>11</v>
      </c>
      <c r="P743">
        <v>13.8</v>
      </c>
      <c r="Q743">
        <v>23</v>
      </c>
      <c r="R743">
        <v>9.8000000000000007</v>
      </c>
      <c r="S743" t="b">
        <v>0</v>
      </c>
      <c r="T743" t="b">
        <v>0</v>
      </c>
      <c r="U743" t="b">
        <v>0</v>
      </c>
      <c r="V743">
        <v>6000</v>
      </c>
      <c r="W743">
        <v>5900</v>
      </c>
      <c r="X743">
        <v>2.93</v>
      </c>
      <c r="Y743">
        <v>9018</v>
      </c>
      <c r="Z743">
        <v>2.4</v>
      </c>
    </row>
    <row r="744" spans="1:26">
      <c r="A744">
        <v>206909896</v>
      </c>
      <c r="B744" t="s">
        <v>12237</v>
      </c>
      <c r="C744" t="s">
        <v>3597</v>
      </c>
      <c r="D744" t="s">
        <v>4034</v>
      </c>
      <c r="E744" t="s">
        <v>4412</v>
      </c>
      <c r="F744" t="s">
        <v>3621</v>
      </c>
      <c r="G744">
        <v>206909896</v>
      </c>
      <c r="H744">
        <v>202392219</v>
      </c>
      <c r="I744" t="s">
        <v>3622</v>
      </c>
      <c r="J744" t="s">
        <v>12464</v>
      </c>
      <c r="K744" t="s">
        <v>3624</v>
      </c>
      <c r="L744" t="s">
        <v>12465</v>
      </c>
      <c r="M744">
        <v>13.8</v>
      </c>
      <c r="N744">
        <v>23</v>
      </c>
      <c r="O744">
        <v>11</v>
      </c>
      <c r="P744">
        <v>13.8</v>
      </c>
      <c r="Q744">
        <v>23</v>
      </c>
      <c r="R744">
        <v>9.8000000000000007</v>
      </c>
      <c r="S744" t="b">
        <v>0</v>
      </c>
      <c r="T744" t="b">
        <v>0</v>
      </c>
      <c r="U744" t="b">
        <v>1</v>
      </c>
      <c r="V744">
        <v>9000</v>
      </c>
      <c r="W744">
        <v>5900</v>
      </c>
      <c r="X744">
        <v>2.93</v>
      </c>
      <c r="Y744">
        <v>9018</v>
      </c>
      <c r="Z744">
        <v>2.4</v>
      </c>
    </row>
    <row r="745" spans="1:26">
      <c r="A745">
        <v>210434542</v>
      </c>
      <c r="B745" t="s">
        <v>12237</v>
      </c>
      <c r="C745" t="s">
        <v>3597</v>
      </c>
      <c r="D745" t="s">
        <v>4034</v>
      </c>
      <c r="E745" t="s">
        <v>4412</v>
      </c>
      <c r="F745" t="s">
        <v>3621</v>
      </c>
      <c r="G745">
        <v>210434542</v>
      </c>
      <c r="I745" t="s">
        <v>3622</v>
      </c>
      <c r="J745" t="s">
        <v>7553</v>
      </c>
      <c r="K745" t="s">
        <v>3624</v>
      </c>
      <c r="L745" t="s">
        <v>12463</v>
      </c>
      <c r="M745">
        <v>12.5</v>
      </c>
      <c r="N745">
        <v>20.5</v>
      </c>
      <c r="O745">
        <v>10</v>
      </c>
      <c r="P745">
        <v>12.5</v>
      </c>
      <c r="Q745">
        <v>21.5</v>
      </c>
      <c r="R745">
        <v>9</v>
      </c>
      <c r="S745" t="b">
        <v>0</v>
      </c>
      <c r="T745" t="b">
        <v>0</v>
      </c>
      <c r="U745" t="b">
        <v>0</v>
      </c>
      <c r="V745">
        <v>6000</v>
      </c>
      <c r="W745">
        <v>6800</v>
      </c>
      <c r="X745">
        <v>2.46</v>
      </c>
      <c r="Y745">
        <v>8044</v>
      </c>
      <c r="Z745">
        <v>2.12</v>
      </c>
    </row>
    <row r="746" spans="1:26">
      <c r="A746">
        <v>207861769</v>
      </c>
      <c r="B746" t="s">
        <v>6289</v>
      </c>
      <c r="C746" t="s">
        <v>3597</v>
      </c>
      <c r="D746" t="s">
        <v>4034</v>
      </c>
      <c r="E746" t="s">
        <v>4412</v>
      </c>
      <c r="F746" t="s">
        <v>3621</v>
      </c>
      <c r="G746">
        <v>207861769</v>
      </c>
      <c r="H746">
        <v>204795697</v>
      </c>
      <c r="I746" t="s">
        <v>3622</v>
      </c>
      <c r="J746" t="s">
        <v>12461</v>
      </c>
      <c r="K746" t="s">
        <v>3624</v>
      </c>
      <c r="L746" t="s">
        <v>12462</v>
      </c>
      <c r="M746">
        <v>11.5</v>
      </c>
      <c r="N746">
        <v>20.100000000000001</v>
      </c>
      <c r="O746">
        <v>10.8</v>
      </c>
      <c r="P746">
        <v>11.5</v>
      </c>
      <c r="Q746">
        <v>20.100000000000001</v>
      </c>
      <c r="R746">
        <v>9</v>
      </c>
      <c r="S746" t="b">
        <v>0</v>
      </c>
      <c r="T746" t="b">
        <v>0</v>
      </c>
      <c r="U746" t="b">
        <v>0</v>
      </c>
      <c r="V746">
        <v>30000</v>
      </c>
      <c r="W746">
        <v>19000</v>
      </c>
      <c r="X746">
        <v>2.2999999999999998</v>
      </c>
      <c r="Y746">
        <v>21100</v>
      </c>
      <c r="Z746">
        <v>1.68</v>
      </c>
    </row>
    <row r="747" spans="1:26">
      <c r="A747">
        <v>207861767</v>
      </c>
      <c r="B747" t="s">
        <v>6289</v>
      </c>
      <c r="C747" t="s">
        <v>3597</v>
      </c>
      <c r="D747" t="s">
        <v>4034</v>
      </c>
      <c r="E747" t="s">
        <v>4412</v>
      </c>
      <c r="F747" t="s">
        <v>3621</v>
      </c>
      <c r="G747">
        <v>207861767</v>
      </c>
      <c r="I747" t="s">
        <v>3622</v>
      </c>
      <c r="J747" t="s">
        <v>12461</v>
      </c>
      <c r="K747" t="s">
        <v>3624</v>
      </c>
      <c r="L747" t="s">
        <v>7968</v>
      </c>
      <c r="M747">
        <v>12.2</v>
      </c>
      <c r="N747">
        <v>21</v>
      </c>
      <c r="O747">
        <v>10.5</v>
      </c>
      <c r="P747">
        <v>12.2</v>
      </c>
      <c r="Q747">
        <v>21</v>
      </c>
      <c r="R747">
        <v>8.6999999999999993</v>
      </c>
      <c r="S747" t="b">
        <v>0</v>
      </c>
      <c r="T747" t="b">
        <v>0</v>
      </c>
      <c r="U747" t="b">
        <v>0</v>
      </c>
      <c r="V747">
        <v>30000</v>
      </c>
      <c r="W747">
        <v>20000</v>
      </c>
      <c r="X747">
        <v>1.87</v>
      </c>
      <c r="Y747">
        <v>23000</v>
      </c>
      <c r="Z747">
        <v>2.1</v>
      </c>
    </row>
    <row r="748" spans="1:26">
      <c r="A748">
        <v>207178564</v>
      </c>
      <c r="B748" t="s">
        <v>6289</v>
      </c>
      <c r="C748" t="s">
        <v>3597</v>
      </c>
      <c r="D748" t="s">
        <v>4034</v>
      </c>
      <c r="E748" t="s">
        <v>4412</v>
      </c>
      <c r="F748" t="s">
        <v>3621</v>
      </c>
      <c r="G748">
        <v>207178564</v>
      </c>
      <c r="I748" t="s">
        <v>3622</v>
      </c>
      <c r="J748" t="s">
        <v>6800</v>
      </c>
      <c r="K748" t="s">
        <v>3624</v>
      </c>
      <c r="L748" t="s">
        <v>7894</v>
      </c>
      <c r="M748">
        <v>15.8</v>
      </c>
      <c r="N748">
        <v>26.5</v>
      </c>
      <c r="O748">
        <v>14</v>
      </c>
      <c r="P748">
        <v>15.8</v>
      </c>
      <c r="Q748">
        <v>26.5</v>
      </c>
      <c r="R748">
        <v>13.6</v>
      </c>
      <c r="S748" t="b">
        <v>0</v>
      </c>
      <c r="T748" t="b">
        <v>0</v>
      </c>
      <c r="U748" t="b">
        <v>1</v>
      </c>
      <c r="V748">
        <v>6000</v>
      </c>
      <c r="W748">
        <v>8500</v>
      </c>
      <c r="X748">
        <v>2.9</v>
      </c>
      <c r="Y748">
        <v>10041</v>
      </c>
      <c r="Z748">
        <v>2.4500000000000002</v>
      </c>
    </row>
    <row r="749" spans="1:26">
      <c r="A749">
        <v>207613862</v>
      </c>
      <c r="B749" t="s">
        <v>6289</v>
      </c>
      <c r="C749" t="s">
        <v>3597</v>
      </c>
      <c r="D749" t="s">
        <v>4034</v>
      </c>
      <c r="E749" t="s">
        <v>4412</v>
      </c>
      <c r="F749" t="s">
        <v>3621</v>
      </c>
      <c r="G749">
        <v>207613862</v>
      </c>
      <c r="I749" t="s">
        <v>3622</v>
      </c>
      <c r="J749" t="s">
        <v>9031</v>
      </c>
      <c r="K749" t="s">
        <v>3624</v>
      </c>
      <c r="L749" t="s">
        <v>6428</v>
      </c>
      <c r="M749">
        <v>12.5</v>
      </c>
      <c r="N749">
        <v>22.6</v>
      </c>
      <c r="O749">
        <v>12</v>
      </c>
      <c r="P749">
        <v>12.5</v>
      </c>
      <c r="Q749">
        <v>23.5</v>
      </c>
      <c r="R749">
        <v>10.8</v>
      </c>
      <c r="S749" t="b">
        <v>0</v>
      </c>
      <c r="T749" t="b">
        <v>0</v>
      </c>
      <c r="U749" t="b">
        <v>1</v>
      </c>
      <c r="V749">
        <v>18000</v>
      </c>
      <c r="W749">
        <v>14900</v>
      </c>
      <c r="X749">
        <v>2.48</v>
      </c>
      <c r="Y749">
        <v>15934</v>
      </c>
      <c r="Z749">
        <v>2.37</v>
      </c>
    </row>
    <row r="750" spans="1:26">
      <c r="A750">
        <v>207645898</v>
      </c>
      <c r="B750" t="s">
        <v>6289</v>
      </c>
      <c r="C750" t="s">
        <v>3597</v>
      </c>
      <c r="D750" t="s">
        <v>4034</v>
      </c>
      <c r="E750" t="s">
        <v>4412</v>
      </c>
      <c r="F750" t="s">
        <v>3621</v>
      </c>
      <c r="G750">
        <v>207645898</v>
      </c>
      <c r="I750" t="s">
        <v>3622</v>
      </c>
      <c r="J750" t="s">
        <v>7880</v>
      </c>
      <c r="K750" t="s">
        <v>3624</v>
      </c>
      <c r="L750" t="s">
        <v>12460</v>
      </c>
      <c r="M750">
        <v>12.5</v>
      </c>
      <c r="N750">
        <v>21</v>
      </c>
      <c r="O750">
        <v>10</v>
      </c>
      <c r="P750">
        <v>12.5</v>
      </c>
      <c r="Q750">
        <v>21</v>
      </c>
      <c r="R750">
        <v>9</v>
      </c>
      <c r="S750" t="b">
        <v>0</v>
      </c>
      <c r="T750" t="b">
        <v>0</v>
      </c>
      <c r="U750" t="b">
        <v>0</v>
      </c>
      <c r="V750">
        <v>24000</v>
      </c>
      <c r="W750">
        <v>18000</v>
      </c>
      <c r="X750">
        <v>2.2599999999999998</v>
      </c>
      <c r="Y750">
        <v>22550</v>
      </c>
      <c r="Z750">
        <v>2.34</v>
      </c>
    </row>
    <row r="751" spans="1:26">
      <c r="A751">
        <v>207591137</v>
      </c>
      <c r="B751" t="s">
        <v>6289</v>
      </c>
      <c r="C751" t="s">
        <v>3597</v>
      </c>
      <c r="D751" t="s">
        <v>4034</v>
      </c>
      <c r="E751" t="s">
        <v>4412</v>
      </c>
      <c r="F751" t="s">
        <v>3621</v>
      </c>
      <c r="G751">
        <v>207591137</v>
      </c>
      <c r="I751" t="s">
        <v>3622</v>
      </c>
      <c r="J751" t="s">
        <v>9031</v>
      </c>
      <c r="K751" t="s">
        <v>3624</v>
      </c>
      <c r="L751" t="s">
        <v>12459</v>
      </c>
      <c r="M751">
        <v>13.5</v>
      </c>
      <c r="N751">
        <v>23.5</v>
      </c>
      <c r="O751">
        <v>11</v>
      </c>
      <c r="P751">
        <v>13.5</v>
      </c>
      <c r="Q751">
        <v>23.7</v>
      </c>
      <c r="R751">
        <v>10.3</v>
      </c>
      <c r="S751" t="b">
        <v>0</v>
      </c>
      <c r="T751" t="b">
        <v>0</v>
      </c>
      <c r="U751" t="b">
        <v>1</v>
      </c>
      <c r="V751">
        <v>18000</v>
      </c>
      <c r="W751">
        <v>14000</v>
      </c>
      <c r="X751">
        <v>2.61</v>
      </c>
      <c r="Y751">
        <v>15265</v>
      </c>
      <c r="Z751">
        <v>2.5</v>
      </c>
    </row>
    <row r="752" spans="1:26">
      <c r="A752">
        <v>207591145</v>
      </c>
      <c r="B752" t="s">
        <v>6289</v>
      </c>
      <c r="C752" t="s">
        <v>3597</v>
      </c>
      <c r="D752" t="s">
        <v>4034</v>
      </c>
      <c r="E752" t="s">
        <v>4412</v>
      </c>
      <c r="F752" t="s">
        <v>3621</v>
      </c>
      <c r="G752">
        <v>207591145</v>
      </c>
      <c r="I752" t="s">
        <v>3622</v>
      </c>
      <c r="J752" t="s">
        <v>7878</v>
      </c>
      <c r="K752" t="s">
        <v>3624</v>
      </c>
      <c r="L752" t="s">
        <v>12458</v>
      </c>
      <c r="M752">
        <v>12.5</v>
      </c>
      <c r="N752">
        <v>22</v>
      </c>
      <c r="O752">
        <v>10.8</v>
      </c>
      <c r="P752">
        <v>12.5</v>
      </c>
      <c r="Q752">
        <v>23.1</v>
      </c>
      <c r="R752">
        <v>9.3000000000000007</v>
      </c>
      <c r="S752" t="b">
        <v>0</v>
      </c>
      <c r="T752" t="b">
        <v>0</v>
      </c>
      <c r="U752" t="b">
        <v>0</v>
      </c>
      <c r="V752">
        <v>12000</v>
      </c>
      <c r="W752">
        <v>8200</v>
      </c>
      <c r="X752">
        <v>2.25</v>
      </c>
      <c r="Y752">
        <v>9543</v>
      </c>
      <c r="Z752">
        <v>2.39</v>
      </c>
    </row>
    <row r="753" spans="1:26">
      <c r="A753">
        <v>207591144</v>
      </c>
      <c r="B753" t="s">
        <v>6289</v>
      </c>
      <c r="C753" t="s">
        <v>3597</v>
      </c>
      <c r="D753" t="s">
        <v>4034</v>
      </c>
      <c r="E753" t="s">
        <v>4412</v>
      </c>
      <c r="F753" t="s">
        <v>3621</v>
      </c>
      <c r="G753">
        <v>207591144</v>
      </c>
      <c r="H753">
        <v>202392227</v>
      </c>
      <c r="I753" t="s">
        <v>3622</v>
      </c>
      <c r="J753" t="s">
        <v>6800</v>
      </c>
      <c r="K753" t="s">
        <v>3624</v>
      </c>
      <c r="L753" t="s">
        <v>12457</v>
      </c>
      <c r="M753">
        <v>14</v>
      </c>
      <c r="N753">
        <v>24</v>
      </c>
      <c r="O753">
        <v>11.3</v>
      </c>
      <c r="P753">
        <v>14</v>
      </c>
      <c r="Q753">
        <v>24</v>
      </c>
      <c r="R753">
        <v>11.4</v>
      </c>
      <c r="S753" t="b">
        <v>0</v>
      </c>
      <c r="T753" t="b">
        <v>0</v>
      </c>
      <c r="U753" t="b">
        <v>1</v>
      </c>
      <c r="V753">
        <v>9000</v>
      </c>
      <c r="W753">
        <v>8300</v>
      </c>
      <c r="X753">
        <v>2.67</v>
      </c>
      <c r="Y753">
        <v>9096</v>
      </c>
      <c r="Z753">
        <v>2.61</v>
      </c>
    </row>
    <row r="754" spans="1:26">
      <c r="A754">
        <v>207591136</v>
      </c>
      <c r="B754" t="s">
        <v>6289</v>
      </c>
      <c r="C754" t="s">
        <v>3597</v>
      </c>
      <c r="D754" t="s">
        <v>4034</v>
      </c>
      <c r="E754" t="s">
        <v>4412</v>
      </c>
      <c r="F754" t="s">
        <v>3621</v>
      </c>
      <c r="G754">
        <v>207591136</v>
      </c>
      <c r="I754" t="s">
        <v>3622</v>
      </c>
      <c r="J754" t="s">
        <v>6762</v>
      </c>
      <c r="K754" t="s">
        <v>3624</v>
      </c>
      <c r="L754" t="s">
        <v>12456</v>
      </c>
      <c r="M754">
        <v>12.5</v>
      </c>
      <c r="N754">
        <v>21.5</v>
      </c>
      <c r="O754">
        <v>11.5</v>
      </c>
      <c r="P754">
        <v>12.5</v>
      </c>
      <c r="Q754">
        <v>22.7</v>
      </c>
      <c r="R754">
        <v>10</v>
      </c>
      <c r="S754" t="b">
        <v>0</v>
      </c>
      <c r="T754" t="b">
        <v>0</v>
      </c>
      <c r="U754" t="b">
        <v>1</v>
      </c>
      <c r="V754">
        <v>12000</v>
      </c>
      <c r="W754">
        <v>8400</v>
      </c>
      <c r="X754">
        <v>2.77</v>
      </c>
      <c r="Y754">
        <v>8448</v>
      </c>
      <c r="Z754">
        <v>2.27</v>
      </c>
    </row>
    <row r="755" spans="1:26">
      <c r="A755">
        <v>207591139</v>
      </c>
      <c r="B755" t="s">
        <v>6289</v>
      </c>
      <c r="C755" t="s">
        <v>3597</v>
      </c>
      <c r="D755" t="s">
        <v>4034</v>
      </c>
      <c r="E755" t="s">
        <v>4412</v>
      </c>
      <c r="F755" t="s">
        <v>3621</v>
      </c>
      <c r="G755">
        <v>207591139</v>
      </c>
      <c r="I755" t="s">
        <v>3622</v>
      </c>
      <c r="J755" t="s">
        <v>9758</v>
      </c>
      <c r="K755" t="s">
        <v>3624</v>
      </c>
      <c r="L755" t="s">
        <v>12455</v>
      </c>
      <c r="M755">
        <v>14</v>
      </c>
      <c r="N755">
        <v>24</v>
      </c>
      <c r="O755">
        <v>11.2</v>
      </c>
      <c r="P755">
        <v>14</v>
      </c>
      <c r="Q755">
        <v>24</v>
      </c>
      <c r="R755">
        <v>9.6</v>
      </c>
      <c r="S755" t="b">
        <v>0</v>
      </c>
      <c r="T755" t="b">
        <v>0</v>
      </c>
      <c r="U755" t="b">
        <v>1</v>
      </c>
      <c r="V755">
        <v>9000</v>
      </c>
      <c r="W755">
        <v>6000</v>
      </c>
      <c r="X755">
        <v>2.79</v>
      </c>
      <c r="Y755">
        <v>8448</v>
      </c>
      <c r="Z755">
        <v>2.27</v>
      </c>
    </row>
    <row r="756" spans="1:26">
      <c r="A756">
        <v>207591134</v>
      </c>
      <c r="B756" t="s">
        <v>6289</v>
      </c>
      <c r="C756" t="s">
        <v>3597</v>
      </c>
      <c r="D756" t="s">
        <v>4034</v>
      </c>
      <c r="E756" t="s">
        <v>4412</v>
      </c>
      <c r="F756" t="s">
        <v>3621</v>
      </c>
      <c r="G756">
        <v>207591134</v>
      </c>
      <c r="H756">
        <v>202392215</v>
      </c>
      <c r="I756" t="s">
        <v>3622</v>
      </c>
      <c r="J756" t="s">
        <v>6802</v>
      </c>
      <c r="K756" t="s">
        <v>3624</v>
      </c>
      <c r="L756" t="s">
        <v>12454</v>
      </c>
      <c r="M756">
        <v>10.5</v>
      </c>
      <c r="N756">
        <v>19</v>
      </c>
      <c r="O756">
        <v>10</v>
      </c>
      <c r="P756">
        <v>10.5</v>
      </c>
      <c r="Q756">
        <v>19</v>
      </c>
      <c r="R756">
        <v>8.6999999999999993</v>
      </c>
      <c r="S756" t="b">
        <v>0</v>
      </c>
      <c r="T756" t="b">
        <v>0</v>
      </c>
      <c r="U756" t="b">
        <v>0</v>
      </c>
      <c r="V756">
        <v>18000</v>
      </c>
      <c r="W756">
        <v>11500</v>
      </c>
      <c r="X756">
        <v>2.57</v>
      </c>
      <c r="Y756">
        <v>14370</v>
      </c>
      <c r="Z756">
        <v>2.4900000000000002</v>
      </c>
    </row>
    <row r="757" spans="1:26">
      <c r="A757">
        <v>207591130</v>
      </c>
      <c r="B757" t="s">
        <v>6289</v>
      </c>
      <c r="C757" t="s">
        <v>3597</v>
      </c>
      <c r="D757" t="s">
        <v>4034</v>
      </c>
      <c r="E757" t="s">
        <v>4412</v>
      </c>
      <c r="F757" t="s">
        <v>3621</v>
      </c>
      <c r="G757">
        <v>207591130</v>
      </c>
      <c r="I757" t="s">
        <v>3622</v>
      </c>
      <c r="J757" t="s">
        <v>7553</v>
      </c>
      <c r="K757" t="s">
        <v>3624</v>
      </c>
      <c r="L757" t="s">
        <v>12453</v>
      </c>
      <c r="M757">
        <v>12.5</v>
      </c>
      <c r="N757">
        <v>20.5</v>
      </c>
      <c r="O757">
        <v>10</v>
      </c>
      <c r="P757">
        <v>12.5</v>
      </c>
      <c r="Q757">
        <v>21.5</v>
      </c>
      <c r="R757">
        <v>9</v>
      </c>
      <c r="S757" t="b">
        <v>0</v>
      </c>
      <c r="T757" t="b">
        <v>0</v>
      </c>
      <c r="U757" t="b">
        <v>0</v>
      </c>
      <c r="V757">
        <v>9000</v>
      </c>
      <c r="W757">
        <v>6800</v>
      </c>
      <c r="X757">
        <v>2.46</v>
      </c>
      <c r="Y757">
        <v>8044</v>
      </c>
      <c r="Z757">
        <v>2.12</v>
      </c>
    </row>
    <row r="758" spans="1:26">
      <c r="A758">
        <v>206369514</v>
      </c>
      <c r="B758" t="s">
        <v>6289</v>
      </c>
      <c r="C758" t="s">
        <v>3597</v>
      </c>
      <c r="D758" t="s">
        <v>4034</v>
      </c>
      <c r="E758" t="s">
        <v>4412</v>
      </c>
      <c r="F758" t="s">
        <v>3621</v>
      </c>
      <c r="G758">
        <v>206369514</v>
      </c>
      <c r="I758" t="s">
        <v>3622</v>
      </c>
      <c r="J758" t="s">
        <v>7873</v>
      </c>
      <c r="K758" t="s">
        <v>3624</v>
      </c>
      <c r="L758" t="s">
        <v>7874</v>
      </c>
      <c r="M758">
        <v>9.5</v>
      </c>
      <c r="N758">
        <v>18.5</v>
      </c>
      <c r="O758">
        <v>10.199999999999999</v>
      </c>
      <c r="P758">
        <v>9.5</v>
      </c>
      <c r="Q758">
        <v>18.5</v>
      </c>
      <c r="R758">
        <v>8.6</v>
      </c>
      <c r="S758" t="b">
        <v>0</v>
      </c>
      <c r="T758" t="b">
        <v>0</v>
      </c>
      <c r="U758" t="b">
        <v>0</v>
      </c>
      <c r="V758">
        <v>24000</v>
      </c>
      <c r="W758">
        <v>16500</v>
      </c>
      <c r="X758">
        <v>2.38</v>
      </c>
      <c r="Y758">
        <v>19257</v>
      </c>
      <c r="Z758">
        <v>2.11</v>
      </c>
    </row>
    <row r="759" spans="1:26">
      <c r="A759">
        <v>206369510</v>
      </c>
      <c r="B759" t="s">
        <v>6289</v>
      </c>
      <c r="C759" t="s">
        <v>3597</v>
      </c>
      <c r="D759" t="s">
        <v>4034</v>
      </c>
      <c r="E759" t="s">
        <v>4412</v>
      </c>
      <c r="F759" t="s">
        <v>3621</v>
      </c>
      <c r="G759">
        <v>206369510</v>
      </c>
      <c r="I759" t="s">
        <v>3622</v>
      </c>
      <c r="J759" t="s">
        <v>7855</v>
      </c>
      <c r="K759" t="s">
        <v>3624</v>
      </c>
      <c r="L759" t="s">
        <v>7856</v>
      </c>
      <c r="M759">
        <v>10.3</v>
      </c>
      <c r="N759">
        <v>20</v>
      </c>
      <c r="O759">
        <v>10.8</v>
      </c>
      <c r="P759">
        <v>10.3</v>
      </c>
      <c r="Q759">
        <v>20.8</v>
      </c>
      <c r="R759">
        <v>8.6999999999999993</v>
      </c>
      <c r="S759" t="b">
        <v>0</v>
      </c>
      <c r="T759" t="b">
        <v>0</v>
      </c>
      <c r="U759" t="b">
        <v>0</v>
      </c>
      <c r="V759">
        <v>12000</v>
      </c>
      <c r="W759">
        <v>7800</v>
      </c>
      <c r="X759">
        <v>2.31</v>
      </c>
      <c r="Y759">
        <v>8200</v>
      </c>
      <c r="Z759">
        <v>1.35</v>
      </c>
    </row>
    <row r="760" spans="1:26">
      <c r="A760">
        <v>207338222</v>
      </c>
      <c r="B760" t="s">
        <v>6289</v>
      </c>
      <c r="C760" t="s">
        <v>3597</v>
      </c>
      <c r="D760" t="s">
        <v>4034</v>
      </c>
      <c r="E760" t="s">
        <v>4412</v>
      </c>
      <c r="F760" t="s">
        <v>3621</v>
      </c>
      <c r="G760">
        <v>207338222</v>
      </c>
      <c r="I760" t="s">
        <v>3622</v>
      </c>
      <c r="J760" t="s">
        <v>7933</v>
      </c>
      <c r="K760" t="s">
        <v>3624</v>
      </c>
      <c r="L760" t="s">
        <v>7934</v>
      </c>
      <c r="M760">
        <v>12.5</v>
      </c>
      <c r="N760">
        <v>20.5</v>
      </c>
      <c r="O760">
        <v>10.5</v>
      </c>
      <c r="P760">
        <v>12.5</v>
      </c>
      <c r="Q760">
        <v>20.5</v>
      </c>
      <c r="R760">
        <v>9.1999999999999993</v>
      </c>
      <c r="S760" t="b">
        <v>0</v>
      </c>
      <c r="T760" t="b">
        <v>0</v>
      </c>
      <c r="U760" t="b">
        <v>0</v>
      </c>
      <c r="V760">
        <v>23000</v>
      </c>
      <c r="W760">
        <v>17900</v>
      </c>
      <c r="X760">
        <v>2.34</v>
      </c>
      <c r="Y760">
        <v>21492</v>
      </c>
      <c r="Z760">
        <v>2.25</v>
      </c>
    </row>
    <row r="761" spans="1:26">
      <c r="A761">
        <v>207338221</v>
      </c>
      <c r="B761" t="s">
        <v>6289</v>
      </c>
      <c r="C761" t="s">
        <v>3597</v>
      </c>
      <c r="D761" t="s">
        <v>4034</v>
      </c>
      <c r="E761" t="s">
        <v>4412</v>
      </c>
      <c r="F761" t="s">
        <v>3621</v>
      </c>
      <c r="G761">
        <v>207338221</v>
      </c>
      <c r="I761" t="s">
        <v>3622</v>
      </c>
      <c r="J761" t="s">
        <v>7931</v>
      </c>
      <c r="K761" t="s">
        <v>3624</v>
      </c>
      <c r="L761" t="s">
        <v>12452</v>
      </c>
      <c r="M761">
        <v>12.5</v>
      </c>
      <c r="N761">
        <v>22</v>
      </c>
      <c r="O761">
        <v>11.5</v>
      </c>
      <c r="P761">
        <v>12.6</v>
      </c>
      <c r="Q761">
        <v>22.7</v>
      </c>
      <c r="R761">
        <v>9.8000000000000007</v>
      </c>
      <c r="S761" t="b">
        <v>0</v>
      </c>
      <c r="T761" t="b">
        <v>0</v>
      </c>
      <c r="U761" t="b">
        <v>1</v>
      </c>
      <c r="V761">
        <v>18000</v>
      </c>
      <c r="W761">
        <v>13800</v>
      </c>
      <c r="X761">
        <v>2.54</v>
      </c>
      <c r="Y761">
        <v>14760</v>
      </c>
      <c r="Z761">
        <v>2.31</v>
      </c>
    </row>
    <row r="762" spans="1:26">
      <c r="A762">
        <v>207338220</v>
      </c>
      <c r="B762" t="s">
        <v>6289</v>
      </c>
      <c r="C762" t="s">
        <v>3597</v>
      </c>
      <c r="D762" t="s">
        <v>4034</v>
      </c>
      <c r="E762" t="s">
        <v>4412</v>
      </c>
      <c r="F762" t="s">
        <v>3621</v>
      </c>
      <c r="G762">
        <v>207338220</v>
      </c>
      <c r="H762">
        <v>202392211</v>
      </c>
      <c r="I762" t="s">
        <v>3622</v>
      </c>
      <c r="J762" t="s">
        <v>7923</v>
      </c>
      <c r="K762" t="s">
        <v>3624</v>
      </c>
      <c r="L762" t="s">
        <v>7924</v>
      </c>
      <c r="M762">
        <v>12.5</v>
      </c>
      <c r="N762">
        <v>22</v>
      </c>
      <c r="O762">
        <v>11.5</v>
      </c>
      <c r="P762">
        <v>12.5</v>
      </c>
      <c r="Q762">
        <v>22.5</v>
      </c>
      <c r="R762">
        <v>9</v>
      </c>
      <c r="S762" t="b">
        <v>0</v>
      </c>
      <c r="T762" t="b">
        <v>0</v>
      </c>
      <c r="U762" t="b">
        <v>0</v>
      </c>
      <c r="V762">
        <v>12000</v>
      </c>
      <c r="W762">
        <v>7500</v>
      </c>
      <c r="X762">
        <v>2.59</v>
      </c>
      <c r="Y762">
        <v>8210</v>
      </c>
      <c r="Z762">
        <v>2.41</v>
      </c>
    </row>
    <row r="763" spans="1:26">
      <c r="A763">
        <v>206361867</v>
      </c>
      <c r="B763" t="s">
        <v>6289</v>
      </c>
      <c r="C763" t="s">
        <v>3597</v>
      </c>
      <c r="D763" t="s">
        <v>4034</v>
      </c>
      <c r="E763" t="s">
        <v>4412</v>
      </c>
      <c r="F763" t="s">
        <v>3621</v>
      </c>
      <c r="G763">
        <v>206361867</v>
      </c>
      <c r="I763" t="s">
        <v>3622</v>
      </c>
      <c r="J763" t="s">
        <v>7880</v>
      </c>
      <c r="K763" t="s">
        <v>3624</v>
      </c>
      <c r="L763" t="s">
        <v>9741</v>
      </c>
      <c r="M763">
        <v>13</v>
      </c>
      <c r="N763">
        <v>21</v>
      </c>
      <c r="O763">
        <v>10</v>
      </c>
      <c r="P763">
        <v>13</v>
      </c>
      <c r="Q763">
        <v>21</v>
      </c>
      <c r="R763">
        <v>8.5</v>
      </c>
      <c r="S763" t="b">
        <v>0</v>
      </c>
      <c r="T763" t="b">
        <v>0</v>
      </c>
      <c r="U763" t="b">
        <v>0</v>
      </c>
      <c r="V763">
        <v>24000</v>
      </c>
      <c r="W763">
        <v>17400</v>
      </c>
      <c r="X763">
        <v>2.2799999999999998</v>
      </c>
      <c r="Y763">
        <v>23471</v>
      </c>
      <c r="Z763">
        <v>2.29</v>
      </c>
    </row>
    <row r="764" spans="1:26">
      <c r="A764">
        <v>207613861</v>
      </c>
      <c r="B764" t="s">
        <v>6289</v>
      </c>
      <c r="C764" t="s">
        <v>3597</v>
      </c>
      <c r="D764" t="s">
        <v>4034</v>
      </c>
      <c r="E764" t="s">
        <v>4412</v>
      </c>
      <c r="F764" t="s">
        <v>3621</v>
      </c>
      <c r="G764">
        <v>207613861</v>
      </c>
      <c r="I764" t="s">
        <v>3622</v>
      </c>
      <c r="J764" t="s">
        <v>9031</v>
      </c>
      <c r="K764" t="s">
        <v>3624</v>
      </c>
      <c r="L764" t="s">
        <v>9737</v>
      </c>
      <c r="M764">
        <v>13.5</v>
      </c>
      <c r="N764">
        <v>24</v>
      </c>
      <c r="O764">
        <v>11.6</v>
      </c>
      <c r="P764">
        <v>13.5</v>
      </c>
      <c r="Q764">
        <v>24</v>
      </c>
      <c r="R764">
        <v>10.5</v>
      </c>
      <c r="S764" t="b">
        <v>0</v>
      </c>
      <c r="T764" t="b">
        <v>0</v>
      </c>
      <c r="U764" t="b">
        <v>1</v>
      </c>
      <c r="V764">
        <v>18000</v>
      </c>
      <c r="W764">
        <v>14100</v>
      </c>
      <c r="X764">
        <v>2.65</v>
      </c>
      <c r="Y764">
        <v>16238</v>
      </c>
      <c r="Z764">
        <v>2.4900000000000002</v>
      </c>
    </row>
    <row r="765" spans="1:26">
      <c r="A765">
        <v>206361859</v>
      </c>
      <c r="B765" t="s">
        <v>6289</v>
      </c>
      <c r="C765" t="s">
        <v>3597</v>
      </c>
      <c r="D765" t="s">
        <v>4034</v>
      </c>
      <c r="E765" t="s">
        <v>4412</v>
      </c>
      <c r="F765" t="s">
        <v>3621</v>
      </c>
      <c r="G765">
        <v>206361859</v>
      </c>
      <c r="I765" t="s">
        <v>3622</v>
      </c>
      <c r="J765" t="s">
        <v>6427</v>
      </c>
      <c r="K765" t="s">
        <v>3624</v>
      </c>
      <c r="L765" t="s">
        <v>9737</v>
      </c>
      <c r="M765">
        <v>13.5</v>
      </c>
      <c r="N765">
        <v>24</v>
      </c>
      <c r="O765">
        <v>11.6</v>
      </c>
      <c r="P765">
        <v>13.5</v>
      </c>
      <c r="Q765">
        <v>24</v>
      </c>
      <c r="R765">
        <v>10.5</v>
      </c>
      <c r="S765" t="b">
        <v>0</v>
      </c>
      <c r="T765" t="b">
        <v>0</v>
      </c>
      <c r="U765" t="b">
        <v>1</v>
      </c>
      <c r="V765">
        <v>18000</v>
      </c>
      <c r="W765">
        <v>14100</v>
      </c>
      <c r="X765">
        <v>2.65</v>
      </c>
      <c r="Y765">
        <v>16238</v>
      </c>
      <c r="Z765">
        <v>2.4900000000000002</v>
      </c>
    </row>
    <row r="766" spans="1:26">
      <c r="A766">
        <v>206361866</v>
      </c>
      <c r="B766" t="s">
        <v>6289</v>
      </c>
      <c r="C766" t="s">
        <v>3597</v>
      </c>
      <c r="D766" t="s">
        <v>4034</v>
      </c>
      <c r="E766" t="s">
        <v>4412</v>
      </c>
      <c r="F766" t="s">
        <v>3621</v>
      </c>
      <c r="G766">
        <v>206361866</v>
      </c>
      <c r="I766" t="s">
        <v>3622</v>
      </c>
      <c r="J766" t="s">
        <v>12449</v>
      </c>
      <c r="K766" t="s">
        <v>3624</v>
      </c>
      <c r="L766" t="s">
        <v>12450</v>
      </c>
      <c r="M766">
        <v>13</v>
      </c>
      <c r="N766">
        <v>22.2</v>
      </c>
      <c r="O766">
        <v>11</v>
      </c>
      <c r="P766">
        <v>13</v>
      </c>
      <c r="Q766">
        <v>23.1</v>
      </c>
      <c r="R766">
        <v>10.8</v>
      </c>
      <c r="S766" t="b">
        <v>0</v>
      </c>
      <c r="T766" t="b">
        <v>0</v>
      </c>
      <c r="U766" t="b">
        <v>1</v>
      </c>
      <c r="V766">
        <v>12000</v>
      </c>
      <c r="W766">
        <v>10000</v>
      </c>
      <c r="X766">
        <v>2.69</v>
      </c>
      <c r="Y766">
        <v>9843</v>
      </c>
      <c r="Z766">
        <v>2.33</v>
      </c>
    </row>
    <row r="767" spans="1:26">
      <c r="A767">
        <v>207215956</v>
      </c>
      <c r="B767" t="s">
        <v>6289</v>
      </c>
      <c r="C767" t="s">
        <v>3597</v>
      </c>
      <c r="D767" t="s">
        <v>4034</v>
      </c>
      <c r="E767" t="s">
        <v>4412</v>
      </c>
      <c r="F767" t="s">
        <v>3621</v>
      </c>
      <c r="G767">
        <v>207215956</v>
      </c>
      <c r="I767" t="s">
        <v>3622</v>
      </c>
      <c r="J767" t="s">
        <v>6800</v>
      </c>
      <c r="K767" t="s">
        <v>3624</v>
      </c>
      <c r="L767" t="s">
        <v>6373</v>
      </c>
      <c r="M767">
        <v>14.7</v>
      </c>
      <c r="N767">
        <v>24</v>
      </c>
      <c r="O767">
        <v>12.7</v>
      </c>
      <c r="P767">
        <v>14.7</v>
      </c>
      <c r="Q767">
        <v>24</v>
      </c>
      <c r="R767">
        <v>11.6</v>
      </c>
      <c r="S767" t="b">
        <v>0</v>
      </c>
      <c r="T767" t="b">
        <v>0</v>
      </c>
      <c r="U767" t="b">
        <v>1</v>
      </c>
      <c r="V767">
        <v>9000</v>
      </c>
      <c r="W767">
        <v>8100</v>
      </c>
      <c r="X767">
        <v>2.7</v>
      </c>
      <c r="Y767">
        <v>9543</v>
      </c>
      <c r="Z767">
        <v>2.48</v>
      </c>
    </row>
    <row r="768" spans="1:26">
      <c r="A768">
        <v>206361864</v>
      </c>
      <c r="B768" t="s">
        <v>6289</v>
      </c>
      <c r="C768" t="s">
        <v>3597</v>
      </c>
      <c r="D768" t="s">
        <v>4034</v>
      </c>
      <c r="E768" t="s">
        <v>4412</v>
      </c>
      <c r="F768" t="s">
        <v>3621</v>
      </c>
      <c r="G768">
        <v>206361864</v>
      </c>
      <c r="I768" t="s">
        <v>3622</v>
      </c>
      <c r="J768" t="s">
        <v>6762</v>
      </c>
      <c r="K768" t="s">
        <v>3624</v>
      </c>
      <c r="L768" t="s">
        <v>12451</v>
      </c>
      <c r="M768">
        <v>12.5</v>
      </c>
      <c r="N768">
        <v>22</v>
      </c>
      <c r="O768">
        <v>11.5</v>
      </c>
      <c r="P768">
        <v>12.5</v>
      </c>
      <c r="Q768">
        <v>22.7</v>
      </c>
      <c r="R768">
        <v>10.4</v>
      </c>
      <c r="S768" t="b">
        <v>0</v>
      </c>
      <c r="T768" t="b">
        <v>0</v>
      </c>
      <c r="U768" t="b">
        <v>1</v>
      </c>
      <c r="V768">
        <v>12000</v>
      </c>
      <c r="W768">
        <v>8900</v>
      </c>
      <c r="X768">
        <v>2.75</v>
      </c>
      <c r="Y768">
        <v>9018</v>
      </c>
      <c r="Z768">
        <v>2.4</v>
      </c>
    </row>
    <row r="769" spans="1:26">
      <c r="A769">
        <v>206361863</v>
      </c>
      <c r="B769" t="s">
        <v>6289</v>
      </c>
      <c r="C769" t="s">
        <v>3597</v>
      </c>
      <c r="D769" t="s">
        <v>4034</v>
      </c>
      <c r="E769" t="s">
        <v>4412</v>
      </c>
      <c r="F769" t="s">
        <v>3621</v>
      </c>
      <c r="G769">
        <v>206361863</v>
      </c>
      <c r="I769" t="s">
        <v>3622</v>
      </c>
      <c r="J769" t="s">
        <v>6509</v>
      </c>
      <c r="K769" t="s">
        <v>3624</v>
      </c>
      <c r="L769" t="s">
        <v>9741</v>
      </c>
      <c r="M769">
        <v>12.5</v>
      </c>
      <c r="N769">
        <v>21.5</v>
      </c>
      <c r="O769">
        <v>11.5</v>
      </c>
      <c r="P769">
        <v>12.5</v>
      </c>
      <c r="Q769">
        <v>22.3</v>
      </c>
      <c r="R769">
        <v>10.3</v>
      </c>
      <c r="S769" t="b">
        <v>0</v>
      </c>
      <c r="T769" t="b">
        <v>0</v>
      </c>
      <c r="U769" t="b">
        <v>1</v>
      </c>
      <c r="V769">
        <v>23000</v>
      </c>
      <c r="W769">
        <v>18900</v>
      </c>
      <c r="X769">
        <v>2.38</v>
      </c>
      <c r="Y769">
        <v>23737</v>
      </c>
      <c r="Z769">
        <v>1.82</v>
      </c>
    </row>
    <row r="770" spans="1:26">
      <c r="A770">
        <v>206361862</v>
      </c>
      <c r="B770" t="s">
        <v>6289</v>
      </c>
      <c r="C770" t="s">
        <v>3597</v>
      </c>
      <c r="D770" t="s">
        <v>4034</v>
      </c>
      <c r="E770" t="s">
        <v>4412</v>
      </c>
      <c r="F770" t="s">
        <v>3621</v>
      </c>
      <c r="G770">
        <v>206361862</v>
      </c>
      <c r="I770" t="s">
        <v>3622</v>
      </c>
      <c r="J770" t="s">
        <v>6742</v>
      </c>
      <c r="K770" t="s">
        <v>3624</v>
      </c>
      <c r="L770" t="s">
        <v>9737</v>
      </c>
      <c r="M770">
        <v>13</v>
      </c>
      <c r="N770">
        <v>21.5</v>
      </c>
      <c r="O770">
        <v>11</v>
      </c>
      <c r="P770">
        <v>13</v>
      </c>
      <c r="Q770">
        <v>22</v>
      </c>
      <c r="R770">
        <v>10.6</v>
      </c>
      <c r="S770" t="b">
        <v>0</v>
      </c>
      <c r="T770" t="b">
        <v>0</v>
      </c>
      <c r="U770" t="b">
        <v>1</v>
      </c>
      <c r="V770">
        <v>18000</v>
      </c>
      <c r="W770">
        <v>11100</v>
      </c>
      <c r="X770">
        <v>2.8</v>
      </c>
      <c r="Y770">
        <v>21447</v>
      </c>
      <c r="Z770">
        <v>1.98</v>
      </c>
    </row>
    <row r="771" spans="1:26">
      <c r="A771">
        <v>206361861</v>
      </c>
      <c r="B771" t="s">
        <v>6289</v>
      </c>
      <c r="C771" t="s">
        <v>3597</v>
      </c>
      <c r="D771" t="s">
        <v>4034</v>
      </c>
      <c r="E771" t="s">
        <v>4412</v>
      </c>
      <c r="F771" t="s">
        <v>3621</v>
      </c>
      <c r="G771">
        <v>206361861</v>
      </c>
      <c r="I771" t="s">
        <v>3622</v>
      </c>
      <c r="J771" t="s">
        <v>7743</v>
      </c>
      <c r="K771" t="s">
        <v>3624</v>
      </c>
      <c r="L771" t="s">
        <v>12450</v>
      </c>
      <c r="M771">
        <v>13</v>
      </c>
      <c r="N771">
        <v>22</v>
      </c>
      <c r="O771">
        <v>12.7</v>
      </c>
      <c r="P771">
        <v>13</v>
      </c>
      <c r="Q771">
        <v>23.1</v>
      </c>
      <c r="R771">
        <v>10.5</v>
      </c>
      <c r="S771" t="b">
        <v>0</v>
      </c>
      <c r="T771" t="b">
        <v>0</v>
      </c>
      <c r="U771" t="b">
        <v>1</v>
      </c>
      <c r="V771">
        <v>12000</v>
      </c>
      <c r="W771">
        <v>10300</v>
      </c>
      <c r="X771">
        <v>2.56</v>
      </c>
      <c r="Y771">
        <v>12477</v>
      </c>
      <c r="Z771">
        <v>2.0099999999999998</v>
      </c>
    </row>
    <row r="772" spans="1:26">
      <c r="A772">
        <v>206361860</v>
      </c>
      <c r="B772" t="s">
        <v>6289</v>
      </c>
      <c r="C772" t="s">
        <v>3597</v>
      </c>
      <c r="D772" t="s">
        <v>4034</v>
      </c>
      <c r="E772" t="s">
        <v>4412</v>
      </c>
      <c r="F772" t="s">
        <v>3621</v>
      </c>
      <c r="G772">
        <v>206361860</v>
      </c>
      <c r="I772" t="s">
        <v>3622</v>
      </c>
      <c r="J772" t="s">
        <v>6519</v>
      </c>
      <c r="K772" t="s">
        <v>3624</v>
      </c>
      <c r="L772" t="s">
        <v>6373</v>
      </c>
      <c r="M772">
        <v>15.8</v>
      </c>
      <c r="N772">
        <v>25.5</v>
      </c>
      <c r="O772">
        <v>12.5</v>
      </c>
      <c r="P772">
        <v>15.8</v>
      </c>
      <c r="Q772">
        <v>26.4</v>
      </c>
      <c r="R772">
        <v>11.6</v>
      </c>
      <c r="S772" t="b">
        <v>0</v>
      </c>
      <c r="T772" t="b">
        <v>0</v>
      </c>
      <c r="U772" t="b">
        <v>1</v>
      </c>
      <c r="V772">
        <v>9000</v>
      </c>
      <c r="W772">
        <v>9300</v>
      </c>
      <c r="X772">
        <v>2.5</v>
      </c>
      <c r="Y772">
        <v>12235</v>
      </c>
      <c r="Z772">
        <v>1.98</v>
      </c>
    </row>
    <row r="773" spans="1:26">
      <c r="A773">
        <v>206369563</v>
      </c>
      <c r="B773" t="s">
        <v>6289</v>
      </c>
      <c r="C773" t="s">
        <v>3597</v>
      </c>
      <c r="D773" t="s">
        <v>4034</v>
      </c>
      <c r="E773" t="s">
        <v>4412</v>
      </c>
      <c r="F773" t="s">
        <v>3621</v>
      </c>
      <c r="G773">
        <v>206369563</v>
      </c>
      <c r="I773" t="s">
        <v>3622</v>
      </c>
      <c r="J773" t="s">
        <v>6417</v>
      </c>
      <c r="K773" t="s">
        <v>3624</v>
      </c>
      <c r="L773" t="s">
        <v>9755</v>
      </c>
      <c r="M773">
        <v>8.5</v>
      </c>
      <c r="N773">
        <v>17.5</v>
      </c>
      <c r="O773">
        <v>12</v>
      </c>
      <c r="P773">
        <v>8.5</v>
      </c>
      <c r="Q773">
        <v>17.5</v>
      </c>
      <c r="R773">
        <v>8.6999999999999993</v>
      </c>
      <c r="S773" t="b">
        <v>0</v>
      </c>
      <c r="T773" t="b">
        <v>0</v>
      </c>
      <c r="U773" t="b">
        <v>0</v>
      </c>
      <c r="V773">
        <v>36000</v>
      </c>
      <c r="W773">
        <v>24000</v>
      </c>
      <c r="X773">
        <v>2</v>
      </c>
      <c r="Y773">
        <v>24160</v>
      </c>
      <c r="Z773">
        <v>1.98</v>
      </c>
    </row>
    <row r="774" spans="1:26">
      <c r="A774">
        <v>206369561</v>
      </c>
      <c r="B774" t="s">
        <v>6289</v>
      </c>
      <c r="C774" t="s">
        <v>3597</v>
      </c>
      <c r="D774" t="s">
        <v>4034</v>
      </c>
      <c r="E774" t="s">
        <v>4412</v>
      </c>
      <c r="F774" t="s">
        <v>3621</v>
      </c>
      <c r="G774">
        <v>206369561</v>
      </c>
      <c r="I774" t="s">
        <v>3622</v>
      </c>
      <c r="J774" t="s">
        <v>7880</v>
      </c>
      <c r="K774" t="s">
        <v>3624</v>
      </c>
      <c r="L774" t="s">
        <v>7760</v>
      </c>
      <c r="M774">
        <v>14</v>
      </c>
      <c r="N774">
        <v>21</v>
      </c>
      <c r="O774">
        <v>12</v>
      </c>
      <c r="P774">
        <v>14</v>
      </c>
      <c r="Q774">
        <v>22</v>
      </c>
      <c r="R774">
        <v>10</v>
      </c>
      <c r="S774" t="b">
        <v>0</v>
      </c>
      <c r="T774" t="b">
        <v>0</v>
      </c>
      <c r="U774" t="b">
        <v>1</v>
      </c>
      <c r="V774">
        <v>24000</v>
      </c>
      <c r="W774">
        <v>16200</v>
      </c>
      <c r="X774">
        <v>2.4</v>
      </c>
      <c r="Y774">
        <v>20000</v>
      </c>
      <c r="Z774">
        <v>2.1</v>
      </c>
    </row>
    <row r="775" spans="1:26">
      <c r="A775">
        <v>206369559</v>
      </c>
      <c r="B775" t="s">
        <v>6289</v>
      </c>
      <c r="C775" t="s">
        <v>3597</v>
      </c>
      <c r="D775" t="s">
        <v>4034</v>
      </c>
      <c r="E775" t="s">
        <v>4412</v>
      </c>
      <c r="F775" t="s">
        <v>3621</v>
      </c>
      <c r="G775">
        <v>206369559</v>
      </c>
      <c r="I775" t="s">
        <v>3622</v>
      </c>
      <c r="J775" t="s">
        <v>12449</v>
      </c>
      <c r="K775" t="s">
        <v>3624</v>
      </c>
      <c r="L775" t="s">
        <v>7744</v>
      </c>
      <c r="M775">
        <v>13.7</v>
      </c>
      <c r="N775">
        <v>23.2</v>
      </c>
      <c r="O775">
        <v>13.2</v>
      </c>
      <c r="P775">
        <v>13.7</v>
      </c>
      <c r="Q775">
        <v>24.6</v>
      </c>
      <c r="R775">
        <v>10.7</v>
      </c>
      <c r="S775" t="b">
        <v>0</v>
      </c>
      <c r="T775" t="b">
        <v>0</v>
      </c>
      <c r="U775" t="b">
        <v>1</v>
      </c>
      <c r="V775">
        <v>12000</v>
      </c>
      <c r="W775">
        <v>9000</v>
      </c>
      <c r="X775">
        <v>2.69</v>
      </c>
      <c r="Y775">
        <v>9921</v>
      </c>
      <c r="Z775">
        <v>2.31</v>
      </c>
    </row>
    <row r="776" spans="1:26">
      <c r="A776">
        <v>206369558</v>
      </c>
      <c r="B776" t="s">
        <v>6289</v>
      </c>
      <c r="C776" t="s">
        <v>3597</v>
      </c>
      <c r="D776" t="s">
        <v>4034</v>
      </c>
      <c r="E776" t="s">
        <v>4412</v>
      </c>
      <c r="F776" t="s">
        <v>3621</v>
      </c>
      <c r="G776">
        <v>206369558</v>
      </c>
      <c r="I776" t="s">
        <v>3622</v>
      </c>
      <c r="J776" t="s">
        <v>6800</v>
      </c>
      <c r="K776" t="s">
        <v>3624</v>
      </c>
      <c r="L776" t="s">
        <v>6380</v>
      </c>
      <c r="M776">
        <v>15</v>
      </c>
      <c r="N776">
        <v>25.5</v>
      </c>
      <c r="O776">
        <v>12.2</v>
      </c>
      <c r="P776">
        <v>15</v>
      </c>
      <c r="Q776">
        <v>25.5</v>
      </c>
      <c r="R776">
        <v>12.3</v>
      </c>
      <c r="S776" t="b">
        <v>0</v>
      </c>
      <c r="T776" t="b">
        <v>0</v>
      </c>
      <c r="U776" t="b">
        <v>1</v>
      </c>
      <c r="V776">
        <v>9000</v>
      </c>
      <c r="W776">
        <v>8500</v>
      </c>
      <c r="X776">
        <v>2.8</v>
      </c>
      <c r="Y776">
        <v>9611</v>
      </c>
      <c r="Z776">
        <v>2.29</v>
      </c>
    </row>
    <row r="777" spans="1:26">
      <c r="A777">
        <v>206369513</v>
      </c>
      <c r="B777" t="s">
        <v>6289</v>
      </c>
      <c r="C777" t="s">
        <v>3597</v>
      </c>
      <c r="D777" t="s">
        <v>4034</v>
      </c>
      <c r="E777" t="s">
        <v>4412</v>
      </c>
      <c r="F777" t="s">
        <v>3621</v>
      </c>
      <c r="G777">
        <v>206369513</v>
      </c>
      <c r="I777" t="s">
        <v>3622</v>
      </c>
      <c r="J777" t="s">
        <v>6802</v>
      </c>
      <c r="K777" t="s">
        <v>3624</v>
      </c>
      <c r="L777" t="s">
        <v>7872</v>
      </c>
      <c r="M777">
        <v>11</v>
      </c>
      <c r="N777">
        <v>19.5</v>
      </c>
      <c r="O777">
        <v>10</v>
      </c>
      <c r="P777">
        <v>11</v>
      </c>
      <c r="Q777">
        <v>19.5</v>
      </c>
      <c r="R777">
        <v>8.6999999999999993</v>
      </c>
      <c r="S777" t="b">
        <v>0</v>
      </c>
      <c r="T777" t="b">
        <v>0</v>
      </c>
      <c r="U777" t="b">
        <v>0</v>
      </c>
      <c r="V777">
        <v>18000</v>
      </c>
      <c r="W777">
        <v>11400</v>
      </c>
      <c r="X777">
        <v>2.57</v>
      </c>
      <c r="Y777">
        <v>14370</v>
      </c>
      <c r="Z777">
        <v>2.4900000000000002</v>
      </c>
    </row>
    <row r="778" spans="1:26">
      <c r="A778">
        <v>206369512</v>
      </c>
      <c r="B778" t="s">
        <v>6289</v>
      </c>
      <c r="C778" t="s">
        <v>3597</v>
      </c>
      <c r="D778" t="s">
        <v>4034</v>
      </c>
      <c r="E778" t="s">
        <v>4412</v>
      </c>
      <c r="F778" t="s">
        <v>3621</v>
      </c>
      <c r="G778">
        <v>206369512</v>
      </c>
      <c r="I778" t="s">
        <v>3622</v>
      </c>
      <c r="J778" t="s">
        <v>6798</v>
      </c>
      <c r="K778" t="s">
        <v>3624</v>
      </c>
      <c r="L778" t="s">
        <v>12448</v>
      </c>
      <c r="M778">
        <v>10.8</v>
      </c>
      <c r="N778">
        <v>20.5</v>
      </c>
      <c r="O778">
        <v>10.7</v>
      </c>
      <c r="P778">
        <v>10.8</v>
      </c>
      <c r="Q778">
        <v>21.4</v>
      </c>
      <c r="R778">
        <v>9.1999999999999993</v>
      </c>
      <c r="S778" t="b">
        <v>0</v>
      </c>
      <c r="T778" t="b">
        <v>0</v>
      </c>
      <c r="U778" t="b">
        <v>0</v>
      </c>
      <c r="V778">
        <v>12000</v>
      </c>
      <c r="W778">
        <v>7000</v>
      </c>
      <c r="X778">
        <v>2.5</v>
      </c>
      <c r="Y778">
        <v>9300</v>
      </c>
      <c r="Z778">
        <v>2</v>
      </c>
    </row>
    <row r="779" spans="1:26">
      <c r="A779">
        <v>206369511</v>
      </c>
      <c r="B779" t="s">
        <v>6289</v>
      </c>
      <c r="C779" t="s">
        <v>3597</v>
      </c>
      <c r="D779" t="s">
        <v>4034</v>
      </c>
      <c r="E779" t="s">
        <v>4412</v>
      </c>
      <c r="F779" t="s">
        <v>3621</v>
      </c>
      <c r="G779">
        <v>206369511</v>
      </c>
      <c r="I779" t="s">
        <v>3622</v>
      </c>
      <c r="J779" t="s">
        <v>6796</v>
      </c>
      <c r="K779" t="s">
        <v>3624</v>
      </c>
      <c r="L779" t="s">
        <v>7861</v>
      </c>
      <c r="M779">
        <v>12.6</v>
      </c>
      <c r="N779">
        <v>21.5</v>
      </c>
      <c r="O779">
        <v>10</v>
      </c>
      <c r="P779">
        <v>12.6</v>
      </c>
      <c r="Q779">
        <v>21.7</v>
      </c>
      <c r="R779">
        <v>9.4</v>
      </c>
      <c r="S779" t="b">
        <v>0</v>
      </c>
      <c r="T779" t="b">
        <v>0</v>
      </c>
      <c r="U779" t="b">
        <v>0</v>
      </c>
      <c r="V779">
        <v>9000</v>
      </c>
      <c r="W779">
        <v>6000</v>
      </c>
      <c r="X779">
        <v>2.5099999999999998</v>
      </c>
      <c r="Y779">
        <v>8065</v>
      </c>
      <c r="Z779">
        <v>2.17</v>
      </c>
    </row>
    <row r="780" spans="1:26">
      <c r="A780">
        <v>206369509</v>
      </c>
      <c r="B780" t="s">
        <v>6289</v>
      </c>
      <c r="C780" t="s">
        <v>3597</v>
      </c>
      <c r="D780" t="s">
        <v>4034</v>
      </c>
      <c r="E780" t="s">
        <v>4412</v>
      </c>
      <c r="F780" t="s">
        <v>3621</v>
      </c>
      <c r="G780">
        <v>206369509</v>
      </c>
      <c r="I780" t="s">
        <v>3622</v>
      </c>
      <c r="J780" t="s">
        <v>7553</v>
      </c>
      <c r="K780" t="s">
        <v>3624</v>
      </c>
      <c r="L780" t="s">
        <v>7554</v>
      </c>
      <c r="M780">
        <v>12.5</v>
      </c>
      <c r="N780">
        <v>21.5</v>
      </c>
      <c r="O780">
        <v>10.3</v>
      </c>
      <c r="P780">
        <v>12.5</v>
      </c>
      <c r="Q780">
        <v>21.5</v>
      </c>
      <c r="R780">
        <v>9.1</v>
      </c>
      <c r="S780" t="b">
        <v>0</v>
      </c>
      <c r="T780" t="b">
        <v>0</v>
      </c>
      <c r="U780" t="b">
        <v>0</v>
      </c>
      <c r="V780">
        <v>9000</v>
      </c>
      <c r="W780">
        <v>6300</v>
      </c>
      <c r="X780">
        <v>2.4</v>
      </c>
      <c r="Y780">
        <v>7973</v>
      </c>
      <c r="Z780">
        <v>1.88</v>
      </c>
    </row>
    <row r="781" spans="1:26">
      <c r="A781">
        <v>205993855</v>
      </c>
      <c r="B781" t="s">
        <v>6289</v>
      </c>
      <c r="C781" t="s">
        <v>3597</v>
      </c>
      <c r="D781" t="s">
        <v>4034</v>
      </c>
      <c r="E781" t="s">
        <v>4412</v>
      </c>
      <c r="F781" t="s">
        <v>3621</v>
      </c>
      <c r="G781">
        <v>205993855</v>
      </c>
      <c r="I781" t="s">
        <v>3622</v>
      </c>
      <c r="J781" t="s">
        <v>12447</v>
      </c>
      <c r="K781" t="s">
        <v>3624</v>
      </c>
      <c r="L781" t="s">
        <v>7760</v>
      </c>
      <c r="M781">
        <v>13</v>
      </c>
      <c r="N781">
        <v>21.5</v>
      </c>
      <c r="O781">
        <v>12</v>
      </c>
      <c r="P781">
        <v>13</v>
      </c>
      <c r="Q781">
        <v>21.5</v>
      </c>
      <c r="R781">
        <v>11.4</v>
      </c>
      <c r="S781" t="b">
        <v>0</v>
      </c>
      <c r="T781" t="b">
        <v>0</v>
      </c>
      <c r="U781" t="b">
        <v>1</v>
      </c>
      <c r="V781">
        <v>24000</v>
      </c>
      <c r="W781">
        <v>21200</v>
      </c>
      <c r="X781">
        <v>2.88</v>
      </c>
      <c r="Y781">
        <v>24485</v>
      </c>
      <c r="Z781">
        <v>1.98</v>
      </c>
    </row>
    <row r="782" spans="1:26">
      <c r="A782">
        <v>205993854</v>
      </c>
      <c r="B782" t="s">
        <v>6289</v>
      </c>
      <c r="C782" t="s">
        <v>3597</v>
      </c>
      <c r="D782" t="s">
        <v>4034</v>
      </c>
      <c r="E782" t="s">
        <v>4412</v>
      </c>
      <c r="F782" t="s">
        <v>3621</v>
      </c>
      <c r="G782">
        <v>205993854</v>
      </c>
      <c r="I782" t="s">
        <v>3622</v>
      </c>
      <c r="J782" t="s">
        <v>12446</v>
      </c>
      <c r="K782" t="s">
        <v>3624</v>
      </c>
      <c r="L782" t="s">
        <v>6428</v>
      </c>
      <c r="M782">
        <v>12.5</v>
      </c>
      <c r="N782">
        <v>21.5</v>
      </c>
      <c r="O782">
        <v>13</v>
      </c>
      <c r="P782">
        <v>12.5</v>
      </c>
      <c r="Q782">
        <v>21.5</v>
      </c>
      <c r="R782">
        <v>11.3</v>
      </c>
      <c r="S782" t="b">
        <v>0</v>
      </c>
      <c r="T782" t="b">
        <v>0</v>
      </c>
      <c r="U782" t="b">
        <v>1</v>
      </c>
      <c r="V782">
        <v>18000</v>
      </c>
      <c r="W782">
        <v>15000</v>
      </c>
      <c r="X782">
        <v>2.35</v>
      </c>
      <c r="Y782">
        <v>19200</v>
      </c>
      <c r="Z782">
        <v>1.99</v>
      </c>
    </row>
    <row r="783" spans="1:26">
      <c r="A783">
        <v>205993846</v>
      </c>
      <c r="B783" t="s">
        <v>6289</v>
      </c>
      <c r="C783" t="s">
        <v>3597</v>
      </c>
      <c r="D783" t="s">
        <v>4034</v>
      </c>
      <c r="E783" t="s">
        <v>4412</v>
      </c>
      <c r="F783" t="s">
        <v>3621</v>
      </c>
      <c r="G783">
        <v>205993846</v>
      </c>
      <c r="I783" t="s">
        <v>3622</v>
      </c>
      <c r="J783" t="s">
        <v>6520</v>
      </c>
      <c r="K783" t="s">
        <v>3624</v>
      </c>
      <c r="L783" t="s">
        <v>7744</v>
      </c>
      <c r="M783">
        <v>14</v>
      </c>
      <c r="N783">
        <v>25.5</v>
      </c>
      <c r="O783">
        <v>13</v>
      </c>
      <c r="P783">
        <v>14</v>
      </c>
      <c r="Q783">
        <v>25.5</v>
      </c>
      <c r="R783">
        <v>10.4</v>
      </c>
      <c r="S783" t="b">
        <v>0</v>
      </c>
      <c r="T783" t="b">
        <v>0</v>
      </c>
      <c r="U783" t="b">
        <v>1</v>
      </c>
      <c r="V783">
        <v>12000</v>
      </c>
      <c r="W783">
        <v>10000</v>
      </c>
      <c r="X783">
        <v>2.4</v>
      </c>
      <c r="Y783">
        <v>13112</v>
      </c>
      <c r="Z783">
        <v>2.11</v>
      </c>
    </row>
    <row r="784" spans="1:26">
      <c r="A784">
        <v>205993845</v>
      </c>
      <c r="B784" t="s">
        <v>6289</v>
      </c>
      <c r="C784" t="s">
        <v>3597</v>
      </c>
      <c r="D784" t="s">
        <v>4034</v>
      </c>
      <c r="E784" t="s">
        <v>4412</v>
      </c>
      <c r="F784" t="s">
        <v>3621</v>
      </c>
      <c r="G784">
        <v>205993845</v>
      </c>
      <c r="I784" t="s">
        <v>3622</v>
      </c>
      <c r="J784" t="s">
        <v>6519</v>
      </c>
      <c r="K784" t="s">
        <v>3624</v>
      </c>
      <c r="L784" t="s">
        <v>6380</v>
      </c>
      <c r="M784">
        <v>16.2</v>
      </c>
      <c r="N784">
        <v>28.1</v>
      </c>
      <c r="O784">
        <v>13</v>
      </c>
      <c r="P784">
        <v>16.2</v>
      </c>
      <c r="Q784">
        <v>28.1</v>
      </c>
      <c r="R784">
        <v>11.5</v>
      </c>
      <c r="S784" t="b">
        <v>0</v>
      </c>
      <c r="T784" t="b">
        <v>0</v>
      </c>
      <c r="U784" t="b">
        <v>1</v>
      </c>
      <c r="V784">
        <v>9000</v>
      </c>
      <c r="W784">
        <v>9500</v>
      </c>
      <c r="X784">
        <v>2.5299999999999998</v>
      </c>
      <c r="Y784">
        <v>12371</v>
      </c>
      <c r="Z784">
        <v>2.04</v>
      </c>
    </row>
    <row r="785" spans="1:26">
      <c r="A785">
        <v>205993844</v>
      </c>
      <c r="B785" t="s">
        <v>6289</v>
      </c>
      <c r="C785" t="s">
        <v>3597</v>
      </c>
      <c r="D785" t="s">
        <v>4034</v>
      </c>
      <c r="E785" t="s">
        <v>4412</v>
      </c>
      <c r="F785" t="s">
        <v>3621</v>
      </c>
      <c r="G785">
        <v>205993844</v>
      </c>
      <c r="I785" t="s">
        <v>3622</v>
      </c>
      <c r="J785" t="s">
        <v>6762</v>
      </c>
      <c r="K785" t="s">
        <v>3624</v>
      </c>
      <c r="L785" t="s">
        <v>12445</v>
      </c>
      <c r="M785">
        <v>13</v>
      </c>
      <c r="N785">
        <v>23</v>
      </c>
      <c r="O785">
        <v>11.6</v>
      </c>
      <c r="P785">
        <v>13</v>
      </c>
      <c r="Q785">
        <v>23.5</v>
      </c>
      <c r="R785">
        <v>10</v>
      </c>
      <c r="S785" t="b">
        <v>0</v>
      </c>
      <c r="T785" t="b">
        <v>0</v>
      </c>
      <c r="U785" t="b">
        <v>1</v>
      </c>
      <c r="V785">
        <v>12000</v>
      </c>
      <c r="W785">
        <v>8400</v>
      </c>
      <c r="X785">
        <v>2.8</v>
      </c>
      <c r="Y785">
        <v>9250</v>
      </c>
      <c r="Z785">
        <v>2.56</v>
      </c>
    </row>
    <row r="786" spans="1:26">
      <c r="A786">
        <v>210299301</v>
      </c>
      <c r="B786" t="s">
        <v>12237</v>
      </c>
      <c r="C786" t="s">
        <v>3597</v>
      </c>
      <c r="D786" t="s">
        <v>4034</v>
      </c>
      <c r="E786" t="s">
        <v>4412</v>
      </c>
      <c r="F786" t="s">
        <v>3753</v>
      </c>
      <c r="G786">
        <v>210299301</v>
      </c>
      <c r="I786" t="s">
        <v>3601</v>
      </c>
      <c r="J786" t="s">
        <v>9038</v>
      </c>
      <c r="K786" t="s">
        <v>3624</v>
      </c>
      <c r="L786" t="s">
        <v>12444</v>
      </c>
      <c r="M786">
        <v>8.8000000000000007</v>
      </c>
      <c r="N786">
        <v>15.2</v>
      </c>
      <c r="O786">
        <v>9.6999999999999993</v>
      </c>
      <c r="P786">
        <v>8.8000000000000007</v>
      </c>
      <c r="Q786">
        <v>15.2</v>
      </c>
      <c r="R786">
        <v>9.6999999999999993</v>
      </c>
      <c r="S786" t="b">
        <v>0</v>
      </c>
      <c r="T786" t="b">
        <v>0</v>
      </c>
      <c r="U786" t="b">
        <v>0</v>
      </c>
      <c r="V786">
        <v>48000</v>
      </c>
      <c r="W786">
        <v>35000</v>
      </c>
      <c r="X786">
        <v>2.36</v>
      </c>
      <c r="Y786">
        <v>40000</v>
      </c>
      <c r="Z786">
        <v>2.14</v>
      </c>
    </row>
    <row r="787" spans="1:26">
      <c r="A787">
        <v>210299304</v>
      </c>
      <c r="B787" t="s">
        <v>12237</v>
      </c>
      <c r="C787" t="s">
        <v>3597</v>
      </c>
      <c r="D787" t="s">
        <v>4034</v>
      </c>
      <c r="E787" t="s">
        <v>4412</v>
      </c>
      <c r="F787" t="s">
        <v>3753</v>
      </c>
      <c r="G787">
        <v>210299304</v>
      </c>
      <c r="I787" t="s">
        <v>3601</v>
      </c>
      <c r="J787" t="s">
        <v>7743</v>
      </c>
      <c r="K787" t="s">
        <v>3624</v>
      </c>
      <c r="L787" t="s">
        <v>12440</v>
      </c>
      <c r="M787">
        <v>12</v>
      </c>
      <c r="N787">
        <v>20</v>
      </c>
      <c r="O787">
        <v>9.5</v>
      </c>
      <c r="P787">
        <v>12</v>
      </c>
      <c r="Q787">
        <v>20</v>
      </c>
      <c r="R787">
        <v>9.5</v>
      </c>
      <c r="S787" t="b">
        <v>0</v>
      </c>
      <c r="T787" t="b">
        <v>0</v>
      </c>
      <c r="U787" t="b">
        <v>1</v>
      </c>
      <c r="V787">
        <v>12000</v>
      </c>
      <c r="W787">
        <v>9700</v>
      </c>
      <c r="X787">
        <v>2.58</v>
      </c>
      <c r="Y787">
        <v>12200</v>
      </c>
      <c r="Z787">
        <v>2.2200000000000002</v>
      </c>
    </row>
    <row r="788" spans="1:26">
      <c r="A788">
        <v>210299303</v>
      </c>
      <c r="B788" t="s">
        <v>12237</v>
      </c>
      <c r="C788" t="s">
        <v>3597</v>
      </c>
      <c r="D788" t="s">
        <v>4034</v>
      </c>
      <c r="E788" t="s">
        <v>4412</v>
      </c>
      <c r="F788" t="s">
        <v>3753</v>
      </c>
      <c r="G788">
        <v>210299303</v>
      </c>
      <c r="I788" t="s">
        <v>3601</v>
      </c>
      <c r="J788" t="s">
        <v>7722</v>
      </c>
      <c r="K788" t="s">
        <v>3624</v>
      </c>
      <c r="L788" t="s">
        <v>12439</v>
      </c>
      <c r="M788">
        <v>13.6</v>
      </c>
      <c r="N788">
        <v>20.5</v>
      </c>
      <c r="O788">
        <v>10</v>
      </c>
      <c r="P788">
        <v>13.6</v>
      </c>
      <c r="Q788">
        <v>20.5</v>
      </c>
      <c r="R788">
        <v>10</v>
      </c>
      <c r="S788" t="b">
        <v>0</v>
      </c>
      <c r="T788" t="b">
        <v>0</v>
      </c>
      <c r="U788" t="b">
        <v>1</v>
      </c>
      <c r="V788">
        <v>9000</v>
      </c>
      <c r="W788">
        <v>8600</v>
      </c>
      <c r="X788">
        <v>2.29</v>
      </c>
      <c r="Y788">
        <v>12000</v>
      </c>
      <c r="Z788">
        <v>2.2400000000000002</v>
      </c>
    </row>
    <row r="789" spans="1:26">
      <c r="A789">
        <v>210135402</v>
      </c>
      <c r="B789" t="s">
        <v>12237</v>
      </c>
      <c r="C789" t="s">
        <v>3597</v>
      </c>
      <c r="D789" t="s">
        <v>4034</v>
      </c>
      <c r="E789" t="s">
        <v>4412</v>
      </c>
      <c r="F789" t="s">
        <v>3753</v>
      </c>
      <c r="G789">
        <v>210135402</v>
      </c>
      <c r="I789" t="s">
        <v>3601</v>
      </c>
      <c r="J789" t="s">
        <v>9046</v>
      </c>
      <c r="K789" t="s">
        <v>3624</v>
      </c>
      <c r="L789" t="s">
        <v>6810</v>
      </c>
      <c r="M789">
        <v>9.4</v>
      </c>
      <c r="N789">
        <v>18</v>
      </c>
      <c r="O789">
        <v>11</v>
      </c>
      <c r="P789">
        <v>9.4</v>
      </c>
      <c r="Q789">
        <v>15.8</v>
      </c>
      <c r="R789">
        <v>9.5</v>
      </c>
      <c r="S789" t="b">
        <v>0</v>
      </c>
      <c r="T789" t="b">
        <v>0</v>
      </c>
      <c r="U789" t="b">
        <v>0</v>
      </c>
      <c r="V789">
        <v>55000</v>
      </c>
      <c r="W789">
        <v>40000</v>
      </c>
      <c r="X789">
        <v>2.46</v>
      </c>
      <c r="Y789">
        <v>54000</v>
      </c>
      <c r="Z789">
        <v>2.2000000000000002</v>
      </c>
    </row>
    <row r="790" spans="1:26">
      <c r="A790">
        <v>210135401</v>
      </c>
      <c r="B790" t="s">
        <v>12237</v>
      </c>
      <c r="C790" t="s">
        <v>3597</v>
      </c>
      <c r="D790" t="s">
        <v>4034</v>
      </c>
      <c r="E790" t="s">
        <v>4412</v>
      </c>
      <c r="F790" t="s">
        <v>3753</v>
      </c>
      <c r="G790">
        <v>210135401</v>
      </c>
      <c r="I790" t="s">
        <v>3601</v>
      </c>
      <c r="J790" t="s">
        <v>12437</v>
      </c>
      <c r="K790" t="s">
        <v>3624</v>
      </c>
      <c r="L790" t="s">
        <v>12438</v>
      </c>
      <c r="M790">
        <v>11</v>
      </c>
      <c r="N790">
        <v>16.5</v>
      </c>
      <c r="O790">
        <v>10.3</v>
      </c>
      <c r="P790">
        <v>11</v>
      </c>
      <c r="Q790">
        <v>16.5</v>
      </c>
      <c r="R790">
        <v>10.3</v>
      </c>
      <c r="S790" t="b">
        <v>0</v>
      </c>
      <c r="T790" t="b">
        <v>0</v>
      </c>
      <c r="U790" t="b">
        <v>1</v>
      </c>
      <c r="V790">
        <v>48000</v>
      </c>
      <c r="W790">
        <v>40000</v>
      </c>
      <c r="X790">
        <v>2.46</v>
      </c>
      <c r="Y790">
        <v>54000</v>
      </c>
      <c r="Z790">
        <v>2.2000000000000002</v>
      </c>
    </row>
    <row r="791" spans="1:26">
      <c r="A791">
        <v>208101267</v>
      </c>
      <c r="B791" t="s">
        <v>6289</v>
      </c>
      <c r="C791" t="s">
        <v>3597</v>
      </c>
      <c r="D791" t="s">
        <v>4034</v>
      </c>
      <c r="E791" t="s">
        <v>4412</v>
      </c>
      <c r="F791" t="s">
        <v>3753</v>
      </c>
      <c r="G791">
        <v>208101267</v>
      </c>
      <c r="I791" t="s">
        <v>3601</v>
      </c>
      <c r="J791" t="s">
        <v>9040</v>
      </c>
      <c r="K791" t="s">
        <v>3624</v>
      </c>
      <c r="L791" t="s">
        <v>6810</v>
      </c>
      <c r="M791">
        <v>10.6</v>
      </c>
      <c r="N791">
        <v>19.2</v>
      </c>
      <c r="O791">
        <v>10.199999999999999</v>
      </c>
      <c r="P791">
        <v>10.3</v>
      </c>
      <c r="Q791">
        <v>17</v>
      </c>
      <c r="R791">
        <v>8.4</v>
      </c>
      <c r="S791" t="b">
        <v>0</v>
      </c>
      <c r="T791" t="b">
        <v>0</v>
      </c>
      <c r="U791" t="b">
        <v>0</v>
      </c>
      <c r="V791">
        <v>59000</v>
      </c>
      <c r="W791">
        <v>34400</v>
      </c>
      <c r="X791">
        <v>2.37</v>
      </c>
      <c r="Y791">
        <v>36000</v>
      </c>
      <c r="Z791">
        <v>2.29</v>
      </c>
    </row>
    <row r="792" spans="1:26">
      <c r="A792">
        <v>207614048</v>
      </c>
      <c r="B792" t="s">
        <v>6289</v>
      </c>
      <c r="C792" t="s">
        <v>3597</v>
      </c>
      <c r="D792" t="s">
        <v>4034</v>
      </c>
      <c r="E792" t="s">
        <v>4412</v>
      </c>
      <c r="F792" t="s">
        <v>3753</v>
      </c>
      <c r="G792">
        <v>207614048</v>
      </c>
      <c r="I792" t="s">
        <v>3601</v>
      </c>
      <c r="J792" t="s">
        <v>9031</v>
      </c>
      <c r="K792" t="s">
        <v>3624</v>
      </c>
      <c r="L792" t="s">
        <v>6816</v>
      </c>
      <c r="M792">
        <v>12.5</v>
      </c>
      <c r="N792">
        <v>20.5</v>
      </c>
      <c r="O792">
        <v>11</v>
      </c>
      <c r="P792">
        <v>12.5</v>
      </c>
      <c r="Q792">
        <v>20</v>
      </c>
      <c r="R792">
        <v>10.6</v>
      </c>
      <c r="S792" t="b">
        <v>0</v>
      </c>
      <c r="T792" t="b">
        <v>0</v>
      </c>
      <c r="U792" t="b">
        <v>1</v>
      </c>
      <c r="V792">
        <v>17000</v>
      </c>
      <c r="W792">
        <v>12600</v>
      </c>
      <c r="X792">
        <v>2.66</v>
      </c>
      <c r="Y792">
        <v>14100</v>
      </c>
      <c r="Z792">
        <v>2.4</v>
      </c>
    </row>
    <row r="793" spans="1:26">
      <c r="A793">
        <v>207338217</v>
      </c>
      <c r="B793" t="s">
        <v>6289</v>
      </c>
      <c r="C793" t="s">
        <v>3597</v>
      </c>
      <c r="D793" t="s">
        <v>4034</v>
      </c>
      <c r="E793" t="s">
        <v>4412</v>
      </c>
      <c r="F793" t="s">
        <v>3753</v>
      </c>
      <c r="G793">
        <v>207338217</v>
      </c>
      <c r="I793" t="s">
        <v>3601</v>
      </c>
      <c r="J793" t="s">
        <v>9045</v>
      </c>
      <c r="K793" t="s">
        <v>3624</v>
      </c>
      <c r="L793" t="s">
        <v>4654</v>
      </c>
      <c r="M793">
        <v>8.6999999999999993</v>
      </c>
      <c r="N793">
        <v>16</v>
      </c>
      <c r="O793">
        <v>11.1</v>
      </c>
      <c r="P793">
        <v>8.1999999999999993</v>
      </c>
      <c r="Q793">
        <v>14.3</v>
      </c>
      <c r="R793">
        <v>10.3</v>
      </c>
      <c r="S793" t="b">
        <v>0</v>
      </c>
      <c r="T793" t="b">
        <v>0</v>
      </c>
      <c r="U793" t="b">
        <v>0</v>
      </c>
      <c r="V793">
        <v>48000</v>
      </c>
      <c r="W793">
        <v>39500</v>
      </c>
      <c r="X793">
        <v>2.39</v>
      </c>
      <c r="Y793">
        <v>51000</v>
      </c>
      <c r="Z793">
        <v>2.33</v>
      </c>
    </row>
    <row r="794" spans="1:26">
      <c r="A794">
        <v>207338214</v>
      </c>
      <c r="B794" t="s">
        <v>6289</v>
      </c>
      <c r="C794" t="s">
        <v>3597</v>
      </c>
      <c r="D794" t="s">
        <v>4034</v>
      </c>
      <c r="E794" t="s">
        <v>4412</v>
      </c>
      <c r="F794" t="s">
        <v>3753</v>
      </c>
      <c r="G794">
        <v>207338214</v>
      </c>
      <c r="I794" t="s">
        <v>3601</v>
      </c>
      <c r="J794" t="s">
        <v>9043</v>
      </c>
      <c r="K794" t="s">
        <v>3624</v>
      </c>
      <c r="L794" t="s">
        <v>4657</v>
      </c>
      <c r="M794">
        <v>9</v>
      </c>
      <c r="N794">
        <v>17.5</v>
      </c>
      <c r="O794">
        <v>11.5</v>
      </c>
      <c r="P794">
        <v>9</v>
      </c>
      <c r="Q794">
        <v>16.5</v>
      </c>
      <c r="R794">
        <v>11</v>
      </c>
      <c r="S794" t="b">
        <v>0</v>
      </c>
      <c r="T794" t="b">
        <v>0</v>
      </c>
      <c r="U794" t="b">
        <v>0</v>
      </c>
      <c r="V794">
        <v>36000</v>
      </c>
      <c r="W794">
        <v>34000</v>
      </c>
      <c r="X794">
        <v>2.4900000000000002</v>
      </c>
      <c r="Y794">
        <v>43000</v>
      </c>
      <c r="Z794">
        <v>2.23</v>
      </c>
    </row>
    <row r="795" spans="1:26">
      <c r="A795">
        <v>206330127</v>
      </c>
      <c r="B795" t="s">
        <v>6289</v>
      </c>
      <c r="C795" t="s">
        <v>3597</v>
      </c>
      <c r="D795" t="s">
        <v>4034</v>
      </c>
      <c r="E795" t="s">
        <v>4412</v>
      </c>
      <c r="F795" t="s">
        <v>3753</v>
      </c>
      <c r="G795">
        <v>206330127</v>
      </c>
      <c r="I795" t="s">
        <v>3601</v>
      </c>
      <c r="J795" t="s">
        <v>7743</v>
      </c>
      <c r="K795" t="s">
        <v>3624</v>
      </c>
      <c r="L795" t="s">
        <v>7131</v>
      </c>
      <c r="M795">
        <v>13</v>
      </c>
      <c r="N795">
        <v>21.5</v>
      </c>
      <c r="O795">
        <v>11.5</v>
      </c>
      <c r="P795">
        <v>11.7</v>
      </c>
      <c r="Q795">
        <v>19.5</v>
      </c>
      <c r="R795">
        <v>10</v>
      </c>
      <c r="S795" t="b">
        <v>0</v>
      </c>
      <c r="T795" t="b">
        <v>0</v>
      </c>
      <c r="U795" t="b">
        <v>1</v>
      </c>
      <c r="V795">
        <v>12000</v>
      </c>
      <c r="W795">
        <v>10600</v>
      </c>
      <c r="X795">
        <v>2.5099999999999998</v>
      </c>
      <c r="Y795">
        <v>12600</v>
      </c>
      <c r="Z795">
        <v>1.95</v>
      </c>
    </row>
    <row r="796" spans="1:26">
      <c r="A796">
        <v>206330123</v>
      </c>
      <c r="B796" t="s">
        <v>6289</v>
      </c>
      <c r="C796" t="s">
        <v>3597</v>
      </c>
      <c r="D796" t="s">
        <v>4034</v>
      </c>
      <c r="E796" t="s">
        <v>4412</v>
      </c>
      <c r="F796" t="s">
        <v>3753</v>
      </c>
      <c r="G796">
        <v>206330123</v>
      </c>
      <c r="I796" t="s">
        <v>3601</v>
      </c>
      <c r="J796" t="s">
        <v>7722</v>
      </c>
      <c r="K796" t="s">
        <v>3624</v>
      </c>
      <c r="L796" t="s">
        <v>6372</v>
      </c>
      <c r="M796">
        <v>14</v>
      </c>
      <c r="N796">
        <v>23</v>
      </c>
      <c r="O796">
        <v>12</v>
      </c>
      <c r="P796">
        <v>13.2</v>
      </c>
      <c r="Q796">
        <v>20.2</v>
      </c>
      <c r="R796">
        <v>12</v>
      </c>
      <c r="S796" t="b">
        <v>0</v>
      </c>
      <c r="T796" t="b">
        <v>0</v>
      </c>
      <c r="U796" t="b">
        <v>1</v>
      </c>
      <c r="V796">
        <v>9000</v>
      </c>
      <c r="W796">
        <v>10100</v>
      </c>
      <c r="X796">
        <v>2.41</v>
      </c>
      <c r="Y796">
        <v>11600</v>
      </c>
      <c r="Z796">
        <v>1.9</v>
      </c>
    </row>
    <row r="797" spans="1:26">
      <c r="A797">
        <v>206330136</v>
      </c>
      <c r="B797" t="s">
        <v>6289</v>
      </c>
      <c r="C797" t="s">
        <v>3597</v>
      </c>
      <c r="D797" t="s">
        <v>4034</v>
      </c>
      <c r="E797" t="s">
        <v>4412</v>
      </c>
      <c r="F797" t="s">
        <v>3753</v>
      </c>
      <c r="G797">
        <v>206330136</v>
      </c>
      <c r="I797" t="s">
        <v>3601</v>
      </c>
      <c r="J797" t="s">
        <v>6509</v>
      </c>
      <c r="K797" t="s">
        <v>3624</v>
      </c>
      <c r="L797" t="s">
        <v>7130</v>
      </c>
      <c r="M797">
        <v>12.5</v>
      </c>
      <c r="N797">
        <v>20.6</v>
      </c>
      <c r="O797">
        <v>12.6</v>
      </c>
      <c r="P797">
        <v>12</v>
      </c>
      <c r="Q797">
        <v>19.2</v>
      </c>
      <c r="R797">
        <v>10.5</v>
      </c>
      <c r="S797" t="b">
        <v>0</v>
      </c>
      <c r="T797" t="b">
        <v>0</v>
      </c>
      <c r="U797" t="b">
        <v>1</v>
      </c>
      <c r="V797">
        <v>24000</v>
      </c>
      <c r="W797">
        <v>21000</v>
      </c>
      <c r="X797">
        <v>2.64</v>
      </c>
      <c r="Y797">
        <v>24000</v>
      </c>
      <c r="Z797">
        <v>2.4</v>
      </c>
    </row>
    <row r="798" spans="1:26">
      <c r="A798">
        <v>206330124</v>
      </c>
      <c r="B798" t="s">
        <v>6289</v>
      </c>
      <c r="C798" t="s">
        <v>3597</v>
      </c>
      <c r="D798" t="s">
        <v>4034</v>
      </c>
      <c r="E798" t="s">
        <v>4412</v>
      </c>
      <c r="F798" t="s">
        <v>3753</v>
      </c>
      <c r="G798">
        <v>206330124</v>
      </c>
      <c r="I798" t="s">
        <v>3601</v>
      </c>
      <c r="J798" t="s">
        <v>7878</v>
      </c>
      <c r="K798" t="s">
        <v>3624</v>
      </c>
      <c r="L798" t="s">
        <v>7131</v>
      </c>
      <c r="M798">
        <v>12.5</v>
      </c>
      <c r="N798">
        <v>21.5</v>
      </c>
      <c r="O798">
        <v>11.5</v>
      </c>
      <c r="P798">
        <v>11.7</v>
      </c>
      <c r="Q798">
        <v>19</v>
      </c>
      <c r="R798">
        <v>10.3</v>
      </c>
      <c r="S798" t="b">
        <v>0</v>
      </c>
      <c r="T798" t="b">
        <v>0</v>
      </c>
      <c r="U798" t="b">
        <v>1</v>
      </c>
      <c r="V798">
        <v>11500</v>
      </c>
      <c r="W798">
        <v>9300</v>
      </c>
      <c r="X798">
        <v>2.78</v>
      </c>
      <c r="Y798">
        <v>10100</v>
      </c>
      <c r="Z798">
        <v>2.39</v>
      </c>
    </row>
    <row r="799" spans="1:26">
      <c r="A799">
        <v>206330121</v>
      </c>
      <c r="B799" t="s">
        <v>6289</v>
      </c>
      <c r="C799" t="s">
        <v>3597</v>
      </c>
      <c r="D799" t="s">
        <v>4034</v>
      </c>
      <c r="E799" t="s">
        <v>4412</v>
      </c>
      <c r="F799" t="s">
        <v>3753</v>
      </c>
      <c r="G799">
        <v>206330121</v>
      </c>
      <c r="I799" t="s">
        <v>3601</v>
      </c>
      <c r="J799" t="s">
        <v>6800</v>
      </c>
      <c r="K799" t="s">
        <v>3624</v>
      </c>
      <c r="L799" t="s">
        <v>6372</v>
      </c>
      <c r="M799">
        <v>13.5</v>
      </c>
      <c r="N799">
        <v>21</v>
      </c>
      <c r="O799">
        <v>11.5</v>
      </c>
      <c r="P799">
        <v>12.5</v>
      </c>
      <c r="Q799">
        <v>19.2</v>
      </c>
      <c r="R799">
        <v>10.199999999999999</v>
      </c>
      <c r="S799" t="b">
        <v>0</v>
      </c>
      <c r="T799" t="b">
        <v>0</v>
      </c>
      <c r="U799" t="b">
        <v>1</v>
      </c>
      <c r="V799">
        <v>9000</v>
      </c>
      <c r="W799">
        <v>7700</v>
      </c>
      <c r="X799">
        <v>2.59</v>
      </c>
      <c r="Y799">
        <v>10200</v>
      </c>
      <c r="Z799">
        <v>2.41</v>
      </c>
    </row>
    <row r="800" spans="1:26">
      <c r="A800">
        <v>207614049</v>
      </c>
      <c r="B800" t="s">
        <v>5882</v>
      </c>
      <c r="C800" t="s">
        <v>3597</v>
      </c>
      <c r="D800" t="s">
        <v>4034</v>
      </c>
      <c r="E800" t="s">
        <v>4412</v>
      </c>
      <c r="F800" t="s">
        <v>3753</v>
      </c>
      <c r="G800">
        <v>207614049</v>
      </c>
      <c r="I800" t="s">
        <v>3601</v>
      </c>
      <c r="J800" t="s">
        <v>6742</v>
      </c>
      <c r="K800" t="s">
        <v>3624</v>
      </c>
      <c r="L800" t="s">
        <v>7130</v>
      </c>
      <c r="M800">
        <v>13.2</v>
      </c>
      <c r="N800">
        <v>20</v>
      </c>
      <c r="O800">
        <v>11.5</v>
      </c>
      <c r="P800">
        <v>12.1</v>
      </c>
      <c r="Q800">
        <v>18</v>
      </c>
      <c r="R800">
        <v>10.5</v>
      </c>
      <c r="S800" t="b">
        <v>0</v>
      </c>
      <c r="T800" t="b">
        <v>0</v>
      </c>
      <c r="U800" t="b">
        <v>1</v>
      </c>
      <c r="V800">
        <v>17500</v>
      </c>
      <c r="W800">
        <v>15800</v>
      </c>
      <c r="X800">
        <v>2.63</v>
      </c>
      <c r="Y800">
        <v>19000</v>
      </c>
      <c r="Z800">
        <v>2.4</v>
      </c>
    </row>
    <row r="801" spans="1:26">
      <c r="A801">
        <v>206330133</v>
      </c>
      <c r="B801" t="s">
        <v>5882</v>
      </c>
      <c r="C801" t="s">
        <v>3597</v>
      </c>
      <c r="D801" t="s">
        <v>4034</v>
      </c>
      <c r="E801" t="s">
        <v>4412</v>
      </c>
      <c r="F801" t="s">
        <v>3753</v>
      </c>
      <c r="G801">
        <v>206330133</v>
      </c>
      <c r="I801" t="s">
        <v>3601</v>
      </c>
      <c r="J801" t="s">
        <v>7880</v>
      </c>
      <c r="K801" t="s">
        <v>3624</v>
      </c>
      <c r="L801" t="s">
        <v>7130</v>
      </c>
      <c r="M801">
        <v>12.6</v>
      </c>
      <c r="N801">
        <v>21.5</v>
      </c>
      <c r="O801">
        <v>11.2</v>
      </c>
      <c r="P801">
        <v>12.5</v>
      </c>
      <c r="Q801">
        <v>19</v>
      </c>
      <c r="R801">
        <v>11.2</v>
      </c>
      <c r="S801" t="b">
        <v>0</v>
      </c>
      <c r="T801" t="b">
        <v>0</v>
      </c>
      <c r="U801" t="b">
        <v>1</v>
      </c>
      <c r="V801">
        <v>23000</v>
      </c>
      <c r="W801">
        <v>20000</v>
      </c>
      <c r="X801">
        <v>2.61</v>
      </c>
      <c r="Y801">
        <v>22600</v>
      </c>
      <c r="Z801">
        <v>2.41</v>
      </c>
    </row>
    <row r="802" spans="1:26">
      <c r="A802">
        <v>207338211</v>
      </c>
      <c r="B802" t="s">
        <v>12423</v>
      </c>
      <c r="C802" t="s">
        <v>3597</v>
      </c>
      <c r="D802" t="s">
        <v>4034</v>
      </c>
      <c r="E802" t="s">
        <v>4412</v>
      </c>
      <c r="F802" t="s">
        <v>3753</v>
      </c>
      <c r="G802">
        <v>207338211</v>
      </c>
      <c r="I802" t="s">
        <v>3601</v>
      </c>
      <c r="J802" t="s">
        <v>9038</v>
      </c>
      <c r="K802" t="s">
        <v>3624</v>
      </c>
      <c r="L802" t="s">
        <v>4654</v>
      </c>
      <c r="M802">
        <v>9.1999999999999993</v>
      </c>
      <c r="N802">
        <v>17.399999999999999</v>
      </c>
      <c r="O802">
        <v>10.3</v>
      </c>
      <c r="P802">
        <v>8.5</v>
      </c>
      <c r="Q802">
        <v>15.1</v>
      </c>
      <c r="R802">
        <v>9.3000000000000007</v>
      </c>
      <c r="S802" t="b">
        <v>0</v>
      </c>
      <c r="T802" t="b">
        <v>0</v>
      </c>
      <c r="U802" t="b">
        <v>0</v>
      </c>
      <c r="V802">
        <v>48000</v>
      </c>
      <c r="W802">
        <v>34000</v>
      </c>
      <c r="X802">
        <v>2.3199999999999998</v>
      </c>
      <c r="Y802">
        <v>41000</v>
      </c>
      <c r="Z802">
        <v>2.3199999999999998</v>
      </c>
    </row>
    <row r="803" spans="1:26">
      <c r="A803">
        <v>207338208</v>
      </c>
      <c r="B803" t="s">
        <v>12423</v>
      </c>
      <c r="C803" t="s">
        <v>3597</v>
      </c>
      <c r="D803" t="s">
        <v>4034</v>
      </c>
      <c r="E803" t="s">
        <v>4412</v>
      </c>
      <c r="F803" t="s">
        <v>3753</v>
      </c>
      <c r="G803">
        <v>207338208</v>
      </c>
      <c r="I803" t="s">
        <v>3601</v>
      </c>
      <c r="J803" t="s">
        <v>12424</v>
      </c>
      <c r="K803" t="s">
        <v>3624</v>
      </c>
      <c r="L803" t="s">
        <v>4657</v>
      </c>
      <c r="M803">
        <v>9</v>
      </c>
      <c r="N803">
        <v>16.7</v>
      </c>
      <c r="O803">
        <v>11.5</v>
      </c>
      <c r="P803">
        <v>8.8000000000000007</v>
      </c>
      <c r="Q803">
        <v>15.8</v>
      </c>
      <c r="R803">
        <v>8.8000000000000007</v>
      </c>
      <c r="S803" t="b">
        <v>0</v>
      </c>
      <c r="T803" t="b">
        <v>0</v>
      </c>
      <c r="U803" t="b">
        <v>0</v>
      </c>
      <c r="V803">
        <v>36000</v>
      </c>
      <c r="W803">
        <v>25000</v>
      </c>
      <c r="X803">
        <v>2.4900000000000002</v>
      </c>
      <c r="Y803">
        <v>26000</v>
      </c>
      <c r="Z803">
        <v>2.2200000000000002</v>
      </c>
    </row>
    <row r="804" spans="1:26">
      <c r="A804">
        <v>206330129</v>
      </c>
      <c r="B804" t="s">
        <v>4652</v>
      </c>
      <c r="C804" t="s">
        <v>3597</v>
      </c>
      <c r="D804" t="s">
        <v>4034</v>
      </c>
      <c r="E804" t="s">
        <v>4412</v>
      </c>
      <c r="F804" t="s">
        <v>3753</v>
      </c>
      <c r="G804">
        <v>206330129</v>
      </c>
      <c r="I804" t="s">
        <v>3601</v>
      </c>
      <c r="J804" t="s">
        <v>6742</v>
      </c>
      <c r="K804" t="s">
        <v>3624</v>
      </c>
      <c r="L804" t="s">
        <v>6816</v>
      </c>
      <c r="M804">
        <v>12.5</v>
      </c>
      <c r="N804">
        <v>19.600000000000001</v>
      </c>
      <c r="O804">
        <v>11</v>
      </c>
      <c r="P804">
        <v>11.7</v>
      </c>
      <c r="Q804">
        <v>18</v>
      </c>
      <c r="R804">
        <v>9.5</v>
      </c>
      <c r="S804" t="b">
        <v>0</v>
      </c>
      <c r="T804" t="b">
        <v>0</v>
      </c>
      <c r="U804" t="b">
        <v>1</v>
      </c>
      <c r="V804">
        <v>17000</v>
      </c>
      <c r="W804">
        <v>15000</v>
      </c>
      <c r="X804">
        <v>2.27</v>
      </c>
      <c r="Y804">
        <v>19000</v>
      </c>
      <c r="Z804">
        <v>2.02</v>
      </c>
    </row>
    <row r="805" spans="1:26">
      <c r="A805">
        <v>210135400</v>
      </c>
      <c r="B805" t="s">
        <v>12237</v>
      </c>
      <c r="C805" t="s">
        <v>3597</v>
      </c>
      <c r="D805" t="s">
        <v>4034</v>
      </c>
      <c r="E805" t="s">
        <v>4412</v>
      </c>
      <c r="F805" t="s">
        <v>3787</v>
      </c>
      <c r="G805">
        <v>210135400</v>
      </c>
      <c r="I805" t="s">
        <v>3622</v>
      </c>
      <c r="J805" t="s">
        <v>9046</v>
      </c>
      <c r="K805" t="s">
        <v>3624</v>
      </c>
      <c r="L805" t="s">
        <v>5884</v>
      </c>
      <c r="M805">
        <v>9</v>
      </c>
      <c r="N805">
        <v>16.8</v>
      </c>
      <c r="O805">
        <v>11.3</v>
      </c>
      <c r="P805">
        <v>9</v>
      </c>
      <c r="Q805">
        <v>17.3</v>
      </c>
      <c r="R805">
        <v>10.199999999999999</v>
      </c>
      <c r="S805" t="b">
        <v>0</v>
      </c>
      <c r="T805" t="b">
        <v>0</v>
      </c>
      <c r="U805" t="b">
        <v>1</v>
      </c>
      <c r="V805">
        <v>55000</v>
      </c>
      <c r="W805">
        <v>40000</v>
      </c>
      <c r="X805">
        <v>2.58</v>
      </c>
      <c r="Y805">
        <v>58600</v>
      </c>
      <c r="Z805">
        <v>2.35</v>
      </c>
    </row>
    <row r="806" spans="1:26">
      <c r="A806">
        <v>207614047</v>
      </c>
      <c r="B806" t="s">
        <v>5882</v>
      </c>
      <c r="C806" t="s">
        <v>3597</v>
      </c>
      <c r="D806" t="s">
        <v>4034</v>
      </c>
      <c r="E806" t="s">
        <v>4412</v>
      </c>
      <c r="F806" t="s">
        <v>3849</v>
      </c>
      <c r="G806">
        <v>207614047</v>
      </c>
      <c r="I806" t="s">
        <v>3622</v>
      </c>
      <c r="J806" t="s">
        <v>9031</v>
      </c>
      <c r="K806" t="s">
        <v>3624</v>
      </c>
      <c r="L806" t="s">
        <v>12427</v>
      </c>
      <c r="M806">
        <v>12.5</v>
      </c>
      <c r="N806">
        <v>20.5</v>
      </c>
      <c r="O806">
        <v>11</v>
      </c>
      <c r="P806">
        <v>12.5</v>
      </c>
      <c r="Q806">
        <v>20.5</v>
      </c>
      <c r="R806">
        <v>10.5</v>
      </c>
      <c r="S806" t="b">
        <v>0</v>
      </c>
      <c r="T806" t="b">
        <v>0</v>
      </c>
      <c r="U806" t="b">
        <v>1</v>
      </c>
      <c r="V806">
        <v>16000</v>
      </c>
      <c r="W806">
        <v>12000</v>
      </c>
      <c r="X806">
        <v>2.5099999999999998</v>
      </c>
      <c r="Y806">
        <v>13600</v>
      </c>
      <c r="Z806">
        <v>2.2400000000000002</v>
      </c>
    </row>
    <row r="807" spans="1:26">
      <c r="A807">
        <v>208101266</v>
      </c>
      <c r="B807" t="s">
        <v>6289</v>
      </c>
      <c r="C807" t="s">
        <v>3597</v>
      </c>
      <c r="D807" t="s">
        <v>4034</v>
      </c>
      <c r="E807" t="s">
        <v>4412</v>
      </c>
      <c r="F807" t="s">
        <v>3787</v>
      </c>
      <c r="G807">
        <v>208101266</v>
      </c>
      <c r="I807" t="s">
        <v>3622</v>
      </c>
      <c r="J807" t="s">
        <v>9040</v>
      </c>
      <c r="K807" t="s">
        <v>3624</v>
      </c>
      <c r="L807" t="s">
        <v>5884</v>
      </c>
      <c r="M807">
        <v>9.8000000000000007</v>
      </c>
      <c r="N807">
        <v>18.7</v>
      </c>
      <c r="O807">
        <v>10.5</v>
      </c>
      <c r="P807">
        <v>9.8000000000000007</v>
      </c>
      <c r="Q807">
        <v>19.8</v>
      </c>
      <c r="R807">
        <v>9</v>
      </c>
      <c r="S807" t="b">
        <v>0</v>
      </c>
      <c r="T807" t="b">
        <v>0</v>
      </c>
      <c r="U807" t="b">
        <v>0</v>
      </c>
      <c r="V807">
        <v>54000</v>
      </c>
      <c r="W807">
        <v>35000</v>
      </c>
      <c r="X807">
        <v>2.34</v>
      </c>
      <c r="Y807">
        <v>35200</v>
      </c>
      <c r="Z807">
        <v>1.98</v>
      </c>
    </row>
    <row r="808" spans="1:26">
      <c r="A808">
        <v>206330120</v>
      </c>
      <c r="B808" t="s">
        <v>6289</v>
      </c>
      <c r="C808" t="s">
        <v>3597</v>
      </c>
      <c r="D808" t="s">
        <v>4034</v>
      </c>
      <c r="E808" t="s">
        <v>4412</v>
      </c>
      <c r="F808" t="s">
        <v>3787</v>
      </c>
      <c r="G808">
        <v>206330120</v>
      </c>
      <c r="I808" t="s">
        <v>3622</v>
      </c>
      <c r="J808" t="s">
        <v>7880</v>
      </c>
      <c r="K808" t="s">
        <v>3624</v>
      </c>
      <c r="L808" t="s">
        <v>4043</v>
      </c>
      <c r="M808">
        <v>12.5</v>
      </c>
      <c r="N808">
        <v>20</v>
      </c>
      <c r="O808">
        <v>11.2</v>
      </c>
      <c r="P808">
        <v>12.5</v>
      </c>
      <c r="Q808">
        <v>21.2</v>
      </c>
      <c r="R808">
        <v>10.3</v>
      </c>
      <c r="S808" t="b">
        <v>0</v>
      </c>
      <c r="T808" t="b">
        <v>0</v>
      </c>
      <c r="U808" t="b">
        <v>1</v>
      </c>
      <c r="V808">
        <v>24000</v>
      </c>
      <c r="W808">
        <v>16000</v>
      </c>
      <c r="X808">
        <v>2.2999999999999998</v>
      </c>
      <c r="Y808">
        <v>17600</v>
      </c>
      <c r="Z808">
        <v>2.16</v>
      </c>
    </row>
    <row r="809" spans="1:26">
      <c r="A809">
        <v>207614046</v>
      </c>
      <c r="B809" t="s">
        <v>6289</v>
      </c>
      <c r="C809" t="s">
        <v>3597</v>
      </c>
      <c r="D809" t="s">
        <v>4034</v>
      </c>
      <c r="E809" t="s">
        <v>4412</v>
      </c>
      <c r="F809" t="s">
        <v>3787</v>
      </c>
      <c r="G809">
        <v>207614046</v>
      </c>
      <c r="I809" t="s">
        <v>3622</v>
      </c>
      <c r="J809" t="s">
        <v>9031</v>
      </c>
      <c r="K809" t="s">
        <v>3624</v>
      </c>
      <c r="L809" t="s">
        <v>4040</v>
      </c>
      <c r="M809">
        <v>12.5</v>
      </c>
      <c r="N809">
        <v>21.5</v>
      </c>
      <c r="O809">
        <v>10.5</v>
      </c>
      <c r="P809">
        <v>12.5</v>
      </c>
      <c r="Q809">
        <v>23</v>
      </c>
      <c r="R809">
        <v>10</v>
      </c>
      <c r="S809" t="b">
        <v>0</v>
      </c>
      <c r="T809" t="b">
        <v>0</v>
      </c>
      <c r="U809" t="b">
        <v>1</v>
      </c>
      <c r="V809">
        <v>18000</v>
      </c>
      <c r="W809">
        <v>12800</v>
      </c>
      <c r="X809">
        <v>2.52</v>
      </c>
      <c r="Y809">
        <v>14200</v>
      </c>
      <c r="Z809">
        <v>2.29</v>
      </c>
    </row>
    <row r="810" spans="1:26">
      <c r="A810">
        <v>207338216</v>
      </c>
      <c r="B810" t="s">
        <v>6289</v>
      </c>
      <c r="C810" t="s">
        <v>3597</v>
      </c>
      <c r="D810" t="s">
        <v>4034</v>
      </c>
      <c r="E810" t="s">
        <v>4412</v>
      </c>
      <c r="F810" t="s">
        <v>3621</v>
      </c>
      <c r="G810">
        <v>207338216</v>
      </c>
      <c r="I810" t="s">
        <v>3622</v>
      </c>
      <c r="J810" t="s">
        <v>9045</v>
      </c>
      <c r="K810" t="s">
        <v>3624</v>
      </c>
      <c r="L810" t="s">
        <v>9773</v>
      </c>
      <c r="M810">
        <v>8.3000000000000007</v>
      </c>
      <c r="N810">
        <v>16.5</v>
      </c>
      <c r="O810">
        <v>10.7</v>
      </c>
      <c r="P810">
        <v>8.3000000000000007</v>
      </c>
      <c r="Q810">
        <v>16.8</v>
      </c>
      <c r="R810">
        <v>10.7</v>
      </c>
      <c r="S810" t="b">
        <v>0</v>
      </c>
      <c r="T810" t="b">
        <v>0</v>
      </c>
      <c r="U810" t="b">
        <v>0</v>
      </c>
      <c r="V810">
        <v>48000</v>
      </c>
      <c r="W810">
        <v>35000</v>
      </c>
      <c r="X810">
        <v>2.59</v>
      </c>
      <c r="Y810">
        <v>46000</v>
      </c>
      <c r="Z810">
        <v>2.3199999999999998</v>
      </c>
    </row>
    <row r="811" spans="1:26">
      <c r="A811">
        <v>207338215</v>
      </c>
      <c r="B811" t="s">
        <v>6289</v>
      </c>
      <c r="C811" t="s">
        <v>3597</v>
      </c>
      <c r="D811" t="s">
        <v>4034</v>
      </c>
      <c r="E811" t="s">
        <v>4412</v>
      </c>
      <c r="F811" t="s">
        <v>3621</v>
      </c>
      <c r="G811">
        <v>207338215</v>
      </c>
      <c r="I811" t="s">
        <v>3622</v>
      </c>
      <c r="J811" t="s">
        <v>9045</v>
      </c>
      <c r="K811" t="s">
        <v>3624</v>
      </c>
      <c r="L811" t="s">
        <v>4655</v>
      </c>
      <c r="M811">
        <v>8.1999999999999993</v>
      </c>
      <c r="N811">
        <v>17</v>
      </c>
      <c r="O811">
        <v>10.8</v>
      </c>
      <c r="P811">
        <v>8.1999999999999993</v>
      </c>
      <c r="Q811">
        <v>17</v>
      </c>
      <c r="R811">
        <v>9.8000000000000007</v>
      </c>
      <c r="S811" t="b">
        <v>0</v>
      </c>
      <c r="T811" t="b">
        <v>0</v>
      </c>
      <c r="U811" t="b">
        <v>0</v>
      </c>
      <c r="V811">
        <v>48000</v>
      </c>
      <c r="W811">
        <v>35000</v>
      </c>
      <c r="X811">
        <v>2.34</v>
      </c>
      <c r="Y811">
        <v>52000</v>
      </c>
      <c r="Z811">
        <v>2.1</v>
      </c>
    </row>
    <row r="812" spans="1:26">
      <c r="A812">
        <v>207338212</v>
      </c>
      <c r="B812" t="s">
        <v>6289</v>
      </c>
      <c r="C812" t="s">
        <v>3597</v>
      </c>
      <c r="D812" t="s">
        <v>4034</v>
      </c>
      <c r="E812" t="s">
        <v>4412</v>
      </c>
      <c r="F812" t="s">
        <v>3621</v>
      </c>
      <c r="G812">
        <v>207338212</v>
      </c>
      <c r="I812" t="s">
        <v>3622</v>
      </c>
      <c r="J812" t="s">
        <v>9043</v>
      </c>
      <c r="K812" t="s">
        <v>3624</v>
      </c>
      <c r="L812" t="s">
        <v>7059</v>
      </c>
      <c r="M812">
        <v>8.6</v>
      </c>
      <c r="N812">
        <v>17.5</v>
      </c>
      <c r="O812">
        <v>10</v>
      </c>
      <c r="P812">
        <v>8.8000000000000007</v>
      </c>
      <c r="Q812">
        <v>17.600000000000001</v>
      </c>
      <c r="R812">
        <v>10</v>
      </c>
      <c r="S812" t="b">
        <v>0</v>
      </c>
      <c r="T812" t="b">
        <v>0</v>
      </c>
      <c r="U812" t="b">
        <v>0</v>
      </c>
      <c r="V812">
        <v>36000</v>
      </c>
      <c r="W812">
        <v>32000</v>
      </c>
      <c r="X812">
        <v>2.23</v>
      </c>
      <c r="Y812">
        <v>42000</v>
      </c>
      <c r="Z812">
        <v>1.9</v>
      </c>
    </row>
    <row r="813" spans="1:26">
      <c r="A813">
        <v>207338206</v>
      </c>
      <c r="B813" t="s">
        <v>6289</v>
      </c>
      <c r="C813" t="s">
        <v>3597</v>
      </c>
      <c r="D813" t="s">
        <v>4034</v>
      </c>
      <c r="E813" t="s">
        <v>4412</v>
      </c>
      <c r="F813" t="s">
        <v>3621</v>
      </c>
      <c r="G813">
        <v>207338206</v>
      </c>
      <c r="I813" t="s">
        <v>3622</v>
      </c>
      <c r="J813" t="s">
        <v>12424</v>
      </c>
      <c r="K813" t="s">
        <v>3624</v>
      </c>
      <c r="L813" t="s">
        <v>7059</v>
      </c>
      <c r="M813">
        <v>8</v>
      </c>
      <c r="N813">
        <v>17</v>
      </c>
      <c r="O813">
        <v>10</v>
      </c>
      <c r="P813">
        <v>8.5</v>
      </c>
      <c r="Q813">
        <v>19</v>
      </c>
      <c r="R813">
        <v>9</v>
      </c>
      <c r="S813" t="b">
        <v>0</v>
      </c>
      <c r="T813" t="b">
        <v>0</v>
      </c>
      <c r="U813" t="b">
        <v>0</v>
      </c>
      <c r="V813">
        <v>36000</v>
      </c>
      <c r="W813">
        <v>23000</v>
      </c>
      <c r="X813">
        <v>2.2000000000000002</v>
      </c>
      <c r="Y813">
        <v>25000</v>
      </c>
      <c r="Z813">
        <v>2.11</v>
      </c>
    </row>
    <row r="814" spans="1:26">
      <c r="A814">
        <v>206330134</v>
      </c>
      <c r="B814" t="s">
        <v>6289</v>
      </c>
      <c r="C814" t="s">
        <v>3597</v>
      </c>
      <c r="D814" t="s">
        <v>4034</v>
      </c>
      <c r="E814" t="s">
        <v>4412</v>
      </c>
      <c r="F814" t="s">
        <v>3787</v>
      </c>
      <c r="G814">
        <v>206330134</v>
      </c>
      <c r="I814" t="s">
        <v>3622</v>
      </c>
      <c r="J814" t="s">
        <v>6509</v>
      </c>
      <c r="K814" t="s">
        <v>3624</v>
      </c>
      <c r="L814" t="s">
        <v>12436</v>
      </c>
      <c r="M814">
        <v>11.5</v>
      </c>
      <c r="N814">
        <v>20.2</v>
      </c>
      <c r="O814">
        <v>11.6</v>
      </c>
      <c r="P814">
        <v>11.7</v>
      </c>
      <c r="Q814">
        <v>20.5</v>
      </c>
      <c r="R814">
        <v>11</v>
      </c>
      <c r="S814" t="b">
        <v>0</v>
      </c>
      <c r="T814" t="b">
        <v>0</v>
      </c>
      <c r="U814" t="b">
        <v>1</v>
      </c>
      <c r="V814">
        <v>24000</v>
      </c>
      <c r="W814">
        <v>19000</v>
      </c>
      <c r="X814">
        <v>2.64</v>
      </c>
      <c r="Y814">
        <v>28000</v>
      </c>
      <c r="Z814">
        <v>2.1</v>
      </c>
    </row>
    <row r="815" spans="1:26">
      <c r="A815">
        <v>206330126</v>
      </c>
      <c r="B815" t="s">
        <v>6289</v>
      </c>
      <c r="C815" t="s">
        <v>3597</v>
      </c>
      <c r="D815" t="s">
        <v>4034</v>
      </c>
      <c r="E815" t="s">
        <v>4412</v>
      </c>
      <c r="F815" t="s">
        <v>3849</v>
      </c>
      <c r="G815">
        <v>206330126</v>
      </c>
      <c r="I815" t="s">
        <v>3622</v>
      </c>
      <c r="J815" t="s">
        <v>7743</v>
      </c>
      <c r="K815" t="s">
        <v>3624</v>
      </c>
      <c r="L815" t="s">
        <v>12434</v>
      </c>
      <c r="M815">
        <v>12.7</v>
      </c>
      <c r="N815">
        <v>21.5</v>
      </c>
      <c r="O815">
        <v>10.6</v>
      </c>
      <c r="P815">
        <v>12.7</v>
      </c>
      <c r="Q815">
        <v>22.3</v>
      </c>
      <c r="R815">
        <v>10.199999999999999</v>
      </c>
      <c r="S815" t="b">
        <v>0</v>
      </c>
      <c r="T815" t="b">
        <v>0</v>
      </c>
      <c r="U815" t="b">
        <v>1</v>
      </c>
      <c r="V815">
        <v>12000</v>
      </c>
      <c r="W815">
        <v>9900</v>
      </c>
      <c r="X815">
        <v>2.5499999999999998</v>
      </c>
      <c r="Y815">
        <v>14000</v>
      </c>
      <c r="Z815">
        <v>2.29</v>
      </c>
    </row>
    <row r="816" spans="1:26">
      <c r="A816">
        <v>206330125</v>
      </c>
      <c r="B816" t="s">
        <v>6289</v>
      </c>
      <c r="C816" t="s">
        <v>3597</v>
      </c>
      <c r="D816" t="s">
        <v>4034</v>
      </c>
      <c r="E816" t="s">
        <v>4412</v>
      </c>
      <c r="F816" t="s">
        <v>3621</v>
      </c>
      <c r="G816">
        <v>206330125</v>
      </c>
      <c r="I816" t="s">
        <v>3622</v>
      </c>
      <c r="J816" t="s">
        <v>7878</v>
      </c>
      <c r="K816" t="s">
        <v>3624</v>
      </c>
      <c r="L816" t="s">
        <v>12435</v>
      </c>
      <c r="M816">
        <v>13</v>
      </c>
      <c r="N816">
        <v>21.5</v>
      </c>
      <c r="O816">
        <v>10</v>
      </c>
      <c r="P816">
        <v>13</v>
      </c>
      <c r="Q816">
        <v>22.7</v>
      </c>
      <c r="R816">
        <v>10.199999999999999</v>
      </c>
      <c r="S816" t="b">
        <v>0</v>
      </c>
      <c r="T816" t="b">
        <v>0</v>
      </c>
      <c r="U816" t="b">
        <v>1</v>
      </c>
      <c r="V816">
        <v>12000</v>
      </c>
      <c r="W816">
        <v>9000</v>
      </c>
      <c r="X816">
        <v>2.69</v>
      </c>
      <c r="Y816">
        <v>10500</v>
      </c>
      <c r="Z816">
        <v>2.59</v>
      </c>
    </row>
    <row r="817" spans="1:26">
      <c r="A817">
        <v>206330119</v>
      </c>
      <c r="B817" t="s">
        <v>6289</v>
      </c>
      <c r="C817" t="s">
        <v>3597</v>
      </c>
      <c r="D817" t="s">
        <v>4034</v>
      </c>
      <c r="E817" t="s">
        <v>4412</v>
      </c>
      <c r="F817" t="s">
        <v>3849</v>
      </c>
      <c r="G817">
        <v>206330119</v>
      </c>
      <c r="I817" t="s">
        <v>3622</v>
      </c>
      <c r="J817" t="s">
        <v>7878</v>
      </c>
      <c r="K817" t="s">
        <v>3624</v>
      </c>
      <c r="L817" t="s">
        <v>12434</v>
      </c>
      <c r="M817">
        <v>14</v>
      </c>
      <c r="N817">
        <v>22</v>
      </c>
      <c r="O817">
        <v>10.6</v>
      </c>
      <c r="P817">
        <v>14</v>
      </c>
      <c r="Q817">
        <v>22.7</v>
      </c>
      <c r="R817">
        <v>10</v>
      </c>
      <c r="S817" t="b">
        <v>0</v>
      </c>
      <c r="T817" t="b">
        <v>0</v>
      </c>
      <c r="U817" t="b">
        <v>1</v>
      </c>
      <c r="V817">
        <v>12000</v>
      </c>
      <c r="W817">
        <v>8900</v>
      </c>
      <c r="X817">
        <v>2.75</v>
      </c>
      <c r="Y817">
        <v>9300</v>
      </c>
      <c r="Z817">
        <v>2.39</v>
      </c>
    </row>
    <row r="818" spans="1:26">
      <c r="A818">
        <v>206330118</v>
      </c>
      <c r="B818" t="s">
        <v>6289</v>
      </c>
      <c r="C818" t="s">
        <v>3597</v>
      </c>
      <c r="D818" t="s">
        <v>4034</v>
      </c>
      <c r="E818" t="s">
        <v>4412</v>
      </c>
      <c r="F818" t="s">
        <v>3849</v>
      </c>
      <c r="G818">
        <v>206330118</v>
      </c>
      <c r="I818" t="s">
        <v>3622</v>
      </c>
      <c r="J818" t="s">
        <v>6800</v>
      </c>
      <c r="K818" t="s">
        <v>3624</v>
      </c>
      <c r="L818" t="s">
        <v>12433</v>
      </c>
      <c r="M818">
        <v>13</v>
      </c>
      <c r="N818">
        <v>20</v>
      </c>
      <c r="O818">
        <v>10.5</v>
      </c>
      <c r="P818">
        <v>13</v>
      </c>
      <c r="Q818">
        <v>20</v>
      </c>
      <c r="R818">
        <v>10</v>
      </c>
      <c r="S818" t="b">
        <v>0</v>
      </c>
      <c r="T818" t="b">
        <v>0</v>
      </c>
      <c r="U818" t="b">
        <v>1</v>
      </c>
      <c r="V818">
        <v>9000</v>
      </c>
      <c r="W818">
        <v>7500</v>
      </c>
      <c r="X818">
        <v>2.44</v>
      </c>
      <c r="Y818">
        <v>9400</v>
      </c>
      <c r="Z818">
        <v>2.19</v>
      </c>
    </row>
    <row r="819" spans="1:26">
      <c r="A819">
        <v>208800780</v>
      </c>
      <c r="B819" t="s">
        <v>12237</v>
      </c>
      <c r="C819" t="s">
        <v>3597</v>
      </c>
      <c r="D819" t="s">
        <v>4034</v>
      </c>
      <c r="E819" t="s">
        <v>4412</v>
      </c>
      <c r="F819" t="s">
        <v>3849</v>
      </c>
      <c r="G819">
        <v>208800780</v>
      </c>
      <c r="I819" t="s">
        <v>3622</v>
      </c>
      <c r="J819" t="s">
        <v>7931</v>
      </c>
      <c r="K819" t="s">
        <v>3624</v>
      </c>
      <c r="L819" t="s">
        <v>12432</v>
      </c>
      <c r="M819">
        <v>12.5</v>
      </c>
      <c r="N819">
        <v>21.8</v>
      </c>
      <c r="O819">
        <v>11.6</v>
      </c>
      <c r="P819">
        <v>12.5</v>
      </c>
      <c r="Q819">
        <v>23</v>
      </c>
      <c r="R819">
        <v>10.3</v>
      </c>
      <c r="S819" t="b">
        <v>0</v>
      </c>
      <c r="T819" t="b">
        <v>0</v>
      </c>
      <c r="U819" t="b">
        <v>0</v>
      </c>
      <c r="V819">
        <v>17000</v>
      </c>
      <c r="W819">
        <v>14000</v>
      </c>
      <c r="X819">
        <v>2.4700000000000002</v>
      </c>
      <c r="Y819">
        <v>15100</v>
      </c>
      <c r="Z819">
        <v>2.34</v>
      </c>
    </row>
    <row r="820" spans="1:26">
      <c r="A820">
        <v>209270214</v>
      </c>
      <c r="B820" t="s">
        <v>12237</v>
      </c>
      <c r="C820" t="s">
        <v>3597</v>
      </c>
      <c r="D820" t="s">
        <v>4034</v>
      </c>
      <c r="E820" t="s">
        <v>4412</v>
      </c>
      <c r="F820" t="s">
        <v>3849</v>
      </c>
      <c r="G820">
        <v>209270214</v>
      </c>
      <c r="I820" t="s">
        <v>3622</v>
      </c>
      <c r="J820" t="s">
        <v>6742</v>
      </c>
      <c r="K820" t="s">
        <v>3624</v>
      </c>
      <c r="L820" t="s">
        <v>9827</v>
      </c>
      <c r="M820">
        <v>12.5</v>
      </c>
      <c r="N820">
        <v>19.8</v>
      </c>
      <c r="O820">
        <v>11.8</v>
      </c>
      <c r="P820">
        <v>12.5</v>
      </c>
      <c r="Q820">
        <v>19.8</v>
      </c>
      <c r="R820">
        <v>11.2</v>
      </c>
      <c r="S820" t="b">
        <v>0</v>
      </c>
      <c r="T820" t="b">
        <v>0</v>
      </c>
      <c r="U820" t="b">
        <v>1</v>
      </c>
      <c r="V820">
        <v>16700</v>
      </c>
      <c r="W820">
        <v>14500</v>
      </c>
      <c r="X820">
        <v>2.4</v>
      </c>
      <c r="Y820">
        <v>18800</v>
      </c>
      <c r="Z820">
        <v>2.04</v>
      </c>
    </row>
    <row r="821" spans="1:26">
      <c r="A821">
        <v>209270213</v>
      </c>
      <c r="B821" t="s">
        <v>12237</v>
      </c>
      <c r="C821" t="s">
        <v>3597</v>
      </c>
      <c r="D821" t="s">
        <v>4034</v>
      </c>
      <c r="E821" t="s">
        <v>4412</v>
      </c>
      <c r="F821" t="s">
        <v>3849</v>
      </c>
      <c r="G821">
        <v>209270213</v>
      </c>
      <c r="I821" t="s">
        <v>3622</v>
      </c>
      <c r="J821" t="s">
        <v>6800</v>
      </c>
      <c r="K821" t="s">
        <v>3624</v>
      </c>
      <c r="L821" t="s">
        <v>9826</v>
      </c>
      <c r="M821">
        <v>14.5</v>
      </c>
      <c r="N821">
        <v>22</v>
      </c>
      <c r="O821">
        <v>10.6</v>
      </c>
      <c r="P821">
        <v>14.5</v>
      </c>
      <c r="Q821">
        <v>22</v>
      </c>
      <c r="R821">
        <v>10.8</v>
      </c>
      <c r="S821" t="b">
        <v>0</v>
      </c>
      <c r="T821" t="b">
        <v>0</v>
      </c>
      <c r="U821" t="b">
        <v>1</v>
      </c>
      <c r="V821">
        <v>6500</v>
      </c>
      <c r="W821">
        <v>5700</v>
      </c>
      <c r="X821">
        <v>2.61</v>
      </c>
      <c r="Y821">
        <v>10000</v>
      </c>
      <c r="Z821">
        <v>2.4</v>
      </c>
    </row>
    <row r="822" spans="1:26">
      <c r="A822">
        <v>209270212</v>
      </c>
      <c r="B822" t="s">
        <v>12237</v>
      </c>
      <c r="C822" t="s">
        <v>3597</v>
      </c>
      <c r="D822" t="s">
        <v>4034</v>
      </c>
      <c r="E822" t="s">
        <v>4412</v>
      </c>
      <c r="F822" t="s">
        <v>3849</v>
      </c>
      <c r="G822">
        <v>209270212</v>
      </c>
      <c r="I822" t="s">
        <v>3622</v>
      </c>
      <c r="J822" t="s">
        <v>7878</v>
      </c>
      <c r="K822" t="s">
        <v>3624</v>
      </c>
      <c r="L822" t="s">
        <v>8559</v>
      </c>
      <c r="M822">
        <v>12.6</v>
      </c>
      <c r="N822">
        <v>21.2</v>
      </c>
      <c r="O822">
        <v>10.8</v>
      </c>
      <c r="P822">
        <v>12.6</v>
      </c>
      <c r="Q822">
        <v>22</v>
      </c>
      <c r="R822">
        <v>9.8000000000000007</v>
      </c>
      <c r="S822" t="b">
        <v>0</v>
      </c>
      <c r="T822" t="b">
        <v>0</v>
      </c>
      <c r="U822" t="b">
        <v>1</v>
      </c>
      <c r="V822">
        <v>12000</v>
      </c>
      <c r="W822">
        <v>7700</v>
      </c>
      <c r="X822">
        <v>2</v>
      </c>
      <c r="Y822">
        <v>9000</v>
      </c>
      <c r="Z822">
        <v>2.42</v>
      </c>
    </row>
    <row r="823" spans="1:26">
      <c r="A823">
        <v>209270211</v>
      </c>
      <c r="B823" t="s">
        <v>12237</v>
      </c>
      <c r="C823" t="s">
        <v>3597</v>
      </c>
      <c r="D823" t="s">
        <v>4034</v>
      </c>
      <c r="E823" t="s">
        <v>4412</v>
      </c>
      <c r="F823" t="s">
        <v>3849</v>
      </c>
      <c r="G823">
        <v>209270211</v>
      </c>
      <c r="I823" t="s">
        <v>3622</v>
      </c>
      <c r="J823" t="s">
        <v>7743</v>
      </c>
      <c r="K823" t="s">
        <v>3624</v>
      </c>
      <c r="L823" t="s">
        <v>8559</v>
      </c>
      <c r="M823">
        <v>13</v>
      </c>
      <c r="N823">
        <v>22</v>
      </c>
      <c r="O823">
        <v>11.3</v>
      </c>
      <c r="P823">
        <v>13</v>
      </c>
      <c r="Q823">
        <v>23</v>
      </c>
      <c r="R823">
        <v>10</v>
      </c>
      <c r="S823" t="b">
        <v>0</v>
      </c>
      <c r="T823" t="b">
        <v>0</v>
      </c>
      <c r="U823" t="b">
        <v>1</v>
      </c>
      <c r="V823">
        <v>12000</v>
      </c>
      <c r="W823">
        <v>9500</v>
      </c>
      <c r="X823">
        <v>2.4900000000000002</v>
      </c>
      <c r="Y823">
        <v>11500</v>
      </c>
      <c r="Z823">
        <v>2.0699999999999998</v>
      </c>
    </row>
    <row r="824" spans="1:26">
      <c r="A824">
        <v>209270210</v>
      </c>
      <c r="B824" t="s">
        <v>12237</v>
      </c>
      <c r="C824" t="s">
        <v>3597</v>
      </c>
      <c r="D824" t="s">
        <v>4034</v>
      </c>
      <c r="E824" t="s">
        <v>4412</v>
      </c>
      <c r="F824" t="s">
        <v>3849</v>
      </c>
      <c r="G824">
        <v>209270210</v>
      </c>
      <c r="I824" t="s">
        <v>3622</v>
      </c>
      <c r="J824" t="s">
        <v>7722</v>
      </c>
      <c r="K824" t="s">
        <v>3624</v>
      </c>
      <c r="L824" t="s">
        <v>9825</v>
      </c>
      <c r="M824">
        <v>13</v>
      </c>
      <c r="N824">
        <v>23</v>
      </c>
      <c r="O824">
        <v>13.6</v>
      </c>
      <c r="P824">
        <v>13</v>
      </c>
      <c r="Q824">
        <v>24</v>
      </c>
      <c r="R824">
        <v>12.4</v>
      </c>
      <c r="S824" t="b">
        <v>0</v>
      </c>
      <c r="T824" t="b">
        <v>0</v>
      </c>
      <c r="U824" t="b">
        <v>1</v>
      </c>
      <c r="V824">
        <v>9000</v>
      </c>
      <c r="W824">
        <v>9800</v>
      </c>
      <c r="X824">
        <v>2.35</v>
      </c>
      <c r="Y824">
        <v>11400</v>
      </c>
      <c r="Z824">
        <v>1.83</v>
      </c>
    </row>
    <row r="825" spans="1:26">
      <c r="A825">
        <v>209270209</v>
      </c>
      <c r="B825" t="s">
        <v>12237</v>
      </c>
      <c r="C825" t="s">
        <v>3597</v>
      </c>
      <c r="D825" t="s">
        <v>4034</v>
      </c>
      <c r="E825" t="s">
        <v>4412</v>
      </c>
      <c r="F825" t="s">
        <v>3849</v>
      </c>
      <c r="G825">
        <v>209270209</v>
      </c>
      <c r="I825" t="s">
        <v>3622</v>
      </c>
      <c r="J825" t="s">
        <v>6800</v>
      </c>
      <c r="K825" t="s">
        <v>3624</v>
      </c>
      <c r="L825" t="s">
        <v>9825</v>
      </c>
      <c r="M825">
        <v>13</v>
      </c>
      <c r="N825">
        <v>22</v>
      </c>
      <c r="O825">
        <v>13</v>
      </c>
      <c r="P825">
        <v>13</v>
      </c>
      <c r="Q825">
        <v>22.5</v>
      </c>
      <c r="R825">
        <v>11.5</v>
      </c>
      <c r="S825" t="b">
        <v>0</v>
      </c>
      <c r="T825" t="b">
        <v>0</v>
      </c>
      <c r="U825" t="b">
        <v>1</v>
      </c>
      <c r="V825">
        <v>9000</v>
      </c>
      <c r="W825">
        <v>8000</v>
      </c>
      <c r="X825">
        <v>2.66</v>
      </c>
      <c r="Y825">
        <v>10000</v>
      </c>
      <c r="Z825">
        <v>2.4</v>
      </c>
    </row>
    <row r="826" spans="1:26">
      <c r="A826">
        <v>209270208</v>
      </c>
      <c r="B826" t="s">
        <v>12428</v>
      </c>
      <c r="C826" t="s">
        <v>3597</v>
      </c>
      <c r="D826" t="s">
        <v>4034</v>
      </c>
      <c r="E826" t="s">
        <v>4412</v>
      </c>
      <c r="F826" t="s">
        <v>3849</v>
      </c>
      <c r="G826">
        <v>209270208</v>
      </c>
      <c r="I826" t="s">
        <v>3622</v>
      </c>
      <c r="J826" t="s">
        <v>9031</v>
      </c>
      <c r="K826" t="s">
        <v>3624</v>
      </c>
      <c r="L826" t="s">
        <v>9827</v>
      </c>
      <c r="M826">
        <v>12.5</v>
      </c>
      <c r="N826">
        <v>21.2</v>
      </c>
      <c r="O826">
        <v>12</v>
      </c>
      <c r="P826">
        <v>12.5</v>
      </c>
      <c r="Q826">
        <v>21.8</v>
      </c>
      <c r="R826">
        <v>10.7</v>
      </c>
      <c r="S826" t="b">
        <v>0</v>
      </c>
      <c r="T826" t="b">
        <v>0</v>
      </c>
      <c r="U826" t="b">
        <v>1</v>
      </c>
      <c r="V826">
        <v>18000</v>
      </c>
      <c r="W826">
        <v>12200</v>
      </c>
      <c r="X826">
        <v>2.79</v>
      </c>
      <c r="Y826">
        <v>15500</v>
      </c>
      <c r="Z826">
        <v>2.4</v>
      </c>
    </row>
    <row r="827" spans="1:26">
      <c r="A827">
        <v>209248928</v>
      </c>
      <c r="B827" t="s">
        <v>12237</v>
      </c>
      <c r="C827" t="s">
        <v>3597</v>
      </c>
      <c r="D827" t="s">
        <v>4034</v>
      </c>
      <c r="E827" t="s">
        <v>4412</v>
      </c>
      <c r="F827" t="s">
        <v>3621</v>
      </c>
      <c r="G827">
        <v>209248928</v>
      </c>
      <c r="I827" t="s">
        <v>3622</v>
      </c>
      <c r="J827" t="s">
        <v>6742</v>
      </c>
      <c r="K827" t="s">
        <v>3624</v>
      </c>
      <c r="L827" t="s">
        <v>9824</v>
      </c>
      <c r="M827">
        <v>11</v>
      </c>
      <c r="N827">
        <v>20</v>
      </c>
      <c r="O827">
        <v>9.6999999999999993</v>
      </c>
      <c r="P827">
        <v>11</v>
      </c>
      <c r="Q827">
        <v>20.2</v>
      </c>
      <c r="R827">
        <v>8.9</v>
      </c>
      <c r="S827" t="b">
        <v>0</v>
      </c>
      <c r="T827" t="b">
        <v>0</v>
      </c>
      <c r="U827" t="b">
        <v>0</v>
      </c>
      <c r="V827">
        <v>16000</v>
      </c>
      <c r="W827">
        <v>14700</v>
      </c>
      <c r="X827">
        <v>2.1</v>
      </c>
      <c r="Y827">
        <v>20200</v>
      </c>
      <c r="Z827">
        <v>1.91</v>
      </c>
    </row>
    <row r="828" spans="1:26">
      <c r="A828">
        <v>209248927</v>
      </c>
      <c r="B828" t="s">
        <v>12428</v>
      </c>
      <c r="C828" t="s">
        <v>3597</v>
      </c>
      <c r="D828" t="s">
        <v>4034</v>
      </c>
      <c r="E828" t="s">
        <v>4412</v>
      </c>
      <c r="F828" t="s">
        <v>3621</v>
      </c>
      <c r="G828">
        <v>209248927</v>
      </c>
      <c r="I828" t="s">
        <v>3622</v>
      </c>
      <c r="J828" t="s">
        <v>9031</v>
      </c>
      <c r="K828" t="s">
        <v>3624</v>
      </c>
      <c r="L828" t="s">
        <v>9824</v>
      </c>
      <c r="M828">
        <v>12.5</v>
      </c>
      <c r="N828">
        <v>22</v>
      </c>
      <c r="O828">
        <v>11.6</v>
      </c>
      <c r="P828">
        <v>12.5</v>
      </c>
      <c r="Q828">
        <v>22.4</v>
      </c>
      <c r="R828">
        <v>10.4</v>
      </c>
      <c r="S828" t="b">
        <v>0</v>
      </c>
      <c r="T828" t="b">
        <v>0</v>
      </c>
      <c r="U828" t="b">
        <v>1</v>
      </c>
      <c r="V828">
        <v>16000</v>
      </c>
      <c r="W828">
        <v>13400</v>
      </c>
      <c r="X828">
        <v>2.38</v>
      </c>
      <c r="Y828">
        <v>15600</v>
      </c>
      <c r="Z828">
        <v>2.46</v>
      </c>
    </row>
    <row r="829" spans="1:26">
      <c r="A829">
        <v>209248926</v>
      </c>
      <c r="B829" t="s">
        <v>12428</v>
      </c>
      <c r="C829" t="s">
        <v>3597</v>
      </c>
      <c r="D829" t="s">
        <v>4034</v>
      </c>
      <c r="E829" t="s">
        <v>4412</v>
      </c>
      <c r="F829" t="s">
        <v>3621</v>
      </c>
      <c r="G829">
        <v>209248926</v>
      </c>
      <c r="I829" t="s">
        <v>3622</v>
      </c>
      <c r="J829" t="s">
        <v>7878</v>
      </c>
      <c r="K829" t="s">
        <v>3624</v>
      </c>
      <c r="L829" t="s">
        <v>9823</v>
      </c>
      <c r="M829">
        <v>13</v>
      </c>
      <c r="N829">
        <v>23.5</v>
      </c>
      <c r="O829">
        <v>13.3</v>
      </c>
      <c r="P829">
        <v>13</v>
      </c>
      <c r="Q829">
        <v>25</v>
      </c>
      <c r="R829">
        <v>11</v>
      </c>
      <c r="S829" t="b">
        <v>0</v>
      </c>
      <c r="T829" t="b">
        <v>0</v>
      </c>
      <c r="U829" t="b">
        <v>1</v>
      </c>
      <c r="V829">
        <v>12000</v>
      </c>
      <c r="W829">
        <v>9200</v>
      </c>
      <c r="X829">
        <v>2.4300000000000002</v>
      </c>
      <c r="Y829">
        <v>9600</v>
      </c>
      <c r="Z829">
        <v>2.4700000000000002</v>
      </c>
    </row>
    <row r="830" spans="1:26">
      <c r="A830">
        <v>209248925</v>
      </c>
      <c r="B830" t="s">
        <v>12428</v>
      </c>
      <c r="C830" t="s">
        <v>3597</v>
      </c>
      <c r="D830" t="s">
        <v>4034</v>
      </c>
      <c r="E830" t="s">
        <v>4412</v>
      </c>
      <c r="F830" t="s">
        <v>3621</v>
      </c>
      <c r="G830">
        <v>209248925</v>
      </c>
      <c r="I830" t="s">
        <v>3622</v>
      </c>
      <c r="J830" t="s">
        <v>12431</v>
      </c>
      <c r="K830" t="s">
        <v>3624</v>
      </c>
      <c r="L830" t="s">
        <v>12430</v>
      </c>
      <c r="M830">
        <v>14.7</v>
      </c>
      <c r="N830">
        <v>25.2</v>
      </c>
      <c r="O830">
        <v>13.5</v>
      </c>
      <c r="P830">
        <v>14.7</v>
      </c>
      <c r="Q830">
        <v>25.6</v>
      </c>
      <c r="R830">
        <v>12.5</v>
      </c>
      <c r="S830" t="b">
        <v>0</v>
      </c>
      <c r="T830" t="b">
        <v>0</v>
      </c>
      <c r="U830" t="b">
        <v>1</v>
      </c>
      <c r="V830">
        <v>9000</v>
      </c>
      <c r="W830">
        <v>9400</v>
      </c>
      <c r="X830">
        <v>2.9</v>
      </c>
      <c r="Y830">
        <v>9600</v>
      </c>
      <c r="Z830">
        <v>2.4700000000000002</v>
      </c>
    </row>
    <row r="831" spans="1:26">
      <c r="A831">
        <v>209248924</v>
      </c>
      <c r="B831" t="s">
        <v>12428</v>
      </c>
      <c r="C831" t="s">
        <v>3597</v>
      </c>
      <c r="D831" t="s">
        <v>4034</v>
      </c>
      <c r="E831" t="s">
        <v>4412</v>
      </c>
      <c r="F831" t="s">
        <v>3621</v>
      </c>
      <c r="G831">
        <v>209248924</v>
      </c>
      <c r="I831" t="s">
        <v>3622</v>
      </c>
      <c r="J831" t="s">
        <v>7743</v>
      </c>
      <c r="K831" t="s">
        <v>3624</v>
      </c>
      <c r="L831" t="s">
        <v>9823</v>
      </c>
      <c r="M831">
        <v>13.3</v>
      </c>
      <c r="N831">
        <v>23</v>
      </c>
      <c r="O831">
        <v>11.8</v>
      </c>
      <c r="P831">
        <v>13.3</v>
      </c>
      <c r="Q831">
        <v>24.2</v>
      </c>
      <c r="R831">
        <v>10.7</v>
      </c>
      <c r="S831" t="b">
        <v>0</v>
      </c>
      <c r="T831" t="b">
        <v>0</v>
      </c>
      <c r="U831" t="b">
        <v>1</v>
      </c>
      <c r="V831">
        <v>12000</v>
      </c>
      <c r="W831">
        <v>10200</v>
      </c>
      <c r="X831">
        <v>2.72</v>
      </c>
      <c r="Y831">
        <v>12800</v>
      </c>
      <c r="Z831">
        <v>2.33</v>
      </c>
    </row>
    <row r="832" spans="1:26">
      <c r="A832">
        <v>209248923</v>
      </c>
      <c r="B832" t="s">
        <v>12428</v>
      </c>
      <c r="C832" t="s">
        <v>3597</v>
      </c>
      <c r="D832" t="s">
        <v>4034</v>
      </c>
      <c r="E832" t="s">
        <v>4412</v>
      </c>
      <c r="F832" t="s">
        <v>3621</v>
      </c>
      <c r="G832">
        <v>209248923</v>
      </c>
      <c r="I832" t="s">
        <v>3622</v>
      </c>
      <c r="J832" t="s">
        <v>12429</v>
      </c>
      <c r="K832" t="s">
        <v>3624</v>
      </c>
      <c r="L832" t="s">
        <v>12430</v>
      </c>
      <c r="M832">
        <v>15.7</v>
      </c>
      <c r="N832">
        <v>25.6</v>
      </c>
      <c r="O832">
        <v>12.1</v>
      </c>
      <c r="P832">
        <v>15.7</v>
      </c>
      <c r="Q832">
        <v>26.3</v>
      </c>
      <c r="R832">
        <v>11.4</v>
      </c>
      <c r="S832" t="b">
        <v>0</v>
      </c>
      <c r="T832" t="b">
        <v>0</v>
      </c>
      <c r="U832" t="b">
        <v>1</v>
      </c>
      <c r="V832">
        <v>9000</v>
      </c>
      <c r="W832">
        <v>10600</v>
      </c>
      <c r="X832">
        <v>2.85</v>
      </c>
      <c r="Y832">
        <v>12800</v>
      </c>
      <c r="Z832">
        <v>2.33</v>
      </c>
    </row>
    <row r="833" spans="1:26">
      <c r="A833">
        <v>206330131</v>
      </c>
      <c r="B833" t="s">
        <v>5882</v>
      </c>
      <c r="C833" t="s">
        <v>3597</v>
      </c>
      <c r="D833" t="s">
        <v>4034</v>
      </c>
      <c r="E833" t="s">
        <v>4412</v>
      </c>
      <c r="F833" t="s">
        <v>3849</v>
      </c>
      <c r="G833">
        <v>206330131</v>
      </c>
      <c r="I833" t="s">
        <v>3622</v>
      </c>
      <c r="J833" t="s">
        <v>6742</v>
      </c>
      <c r="K833" t="s">
        <v>3624</v>
      </c>
      <c r="L833" t="s">
        <v>12427</v>
      </c>
      <c r="M833">
        <v>12.5</v>
      </c>
      <c r="N833">
        <v>20</v>
      </c>
      <c r="O833">
        <v>10.3</v>
      </c>
      <c r="P833">
        <v>12.5</v>
      </c>
      <c r="Q833">
        <v>20</v>
      </c>
      <c r="R833">
        <v>9.5</v>
      </c>
      <c r="S833" t="b">
        <v>0</v>
      </c>
      <c r="T833" t="b">
        <v>0</v>
      </c>
      <c r="U833" t="b">
        <v>1</v>
      </c>
      <c r="V833">
        <v>16000</v>
      </c>
      <c r="W833">
        <v>15600</v>
      </c>
      <c r="X833">
        <v>2.2400000000000002</v>
      </c>
      <c r="Y833">
        <v>20000</v>
      </c>
      <c r="Z833">
        <v>1.78</v>
      </c>
    </row>
    <row r="834" spans="1:26">
      <c r="A834">
        <v>206330122</v>
      </c>
      <c r="B834" t="s">
        <v>5882</v>
      </c>
      <c r="C834" t="s">
        <v>3597</v>
      </c>
      <c r="D834" t="s">
        <v>4034</v>
      </c>
      <c r="E834" t="s">
        <v>4412</v>
      </c>
      <c r="F834" t="s">
        <v>3849</v>
      </c>
      <c r="G834">
        <v>206330122</v>
      </c>
      <c r="I834" t="s">
        <v>3622</v>
      </c>
      <c r="J834" t="s">
        <v>7722</v>
      </c>
      <c r="K834" t="s">
        <v>3624</v>
      </c>
      <c r="L834" t="s">
        <v>12426</v>
      </c>
      <c r="M834">
        <v>13</v>
      </c>
      <c r="N834">
        <v>20.5</v>
      </c>
      <c r="O834">
        <v>10.8</v>
      </c>
      <c r="P834">
        <v>13</v>
      </c>
      <c r="Q834">
        <v>20.5</v>
      </c>
      <c r="R834">
        <v>10.3</v>
      </c>
      <c r="S834" t="b">
        <v>0</v>
      </c>
      <c r="T834" t="b">
        <v>0</v>
      </c>
      <c r="U834" t="b">
        <v>1</v>
      </c>
      <c r="V834">
        <v>9000</v>
      </c>
      <c r="W834">
        <v>9000</v>
      </c>
      <c r="X834">
        <v>1.91</v>
      </c>
      <c r="Y834">
        <v>11000</v>
      </c>
      <c r="Z834">
        <v>1.69</v>
      </c>
    </row>
    <row r="835" spans="1:26">
      <c r="A835">
        <v>206330128</v>
      </c>
      <c r="B835" t="s">
        <v>5882</v>
      </c>
      <c r="C835" t="s">
        <v>3597</v>
      </c>
      <c r="D835" t="s">
        <v>4034</v>
      </c>
      <c r="E835" t="s">
        <v>4412</v>
      </c>
      <c r="F835" t="s">
        <v>3621</v>
      </c>
      <c r="G835">
        <v>206330128</v>
      </c>
      <c r="I835" t="s">
        <v>3622</v>
      </c>
      <c r="J835" t="s">
        <v>7743</v>
      </c>
      <c r="K835" t="s">
        <v>3624</v>
      </c>
      <c r="L835" t="s">
        <v>12425</v>
      </c>
      <c r="M835">
        <v>13</v>
      </c>
      <c r="N835">
        <v>23</v>
      </c>
      <c r="O835">
        <v>11.5</v>
      </c>
      <c r="P835">
        <v>13</v>
      </c>
      <c r="Q835">
        <v>23.6</v>
      </c>
      <c r="R835">
        <v>10</v>
      </c>
      <c r="S835" t="b">
        <v>0</v>
      </c>
      <c r="T835" t="b">
        <v>0</v>
      </c>
      <c r="U835" t="b">
        <v>1</v>
      </c>
      <c r="V835">
        <v>12000</v>
      </c>
      <c r="W835">
        <v>9600</v>
      </c>
      <c r="X835">
        <v>2.56</v>
      </c>
      <c r="Y835">
        <v>12900</v>
      </c>
      <c r="Z835">
        <v>2.2000000000000002</v>
      </c>
    </row>
    <row r="836" spans="1:26">
      <c r="A836">
        <v>207338219</v>
      </c>
      <c r="B836" t="s">
        <v>12423</v>
      </c>
      <c r="C836" t="s">
        <v>3597</v>
      </c>
      <c r="D836" t="s">
        <v>4034</v>
      </c>
      <c r="E836" t="s">
        <v>4412</v>
      </c>
      <c r="F836" t="s">
        <v>3621</v>
      </c>
      <c r="G836">
        <v>207338219</v>
      </c>
      <c r="I836" t="s">
        <v>3622</v>
      </c>
      <c r="J836" t="s">
        <v>6509</v>
      </c>
      <c r="K836" t="s">
        <v>3624</v>
      </c>
      <c r="L836" t="s">
        <v>9778</v>
      </c>
      <c r="M836">
        <v>11</v>
      </c>
      <c r="N836">
        <v>20.2</v>
      </c>
      <c r="O836">
        <v>11.6</v>
      </c>
      <c r="P836">
        <v>11</v>
      </c>
      <c r="Q836">
        <v>20.5</v>
      </c>
      <c r="R836">
        <v>11.5</v>
      </c>
      <c r="S836" t="b">
        <v>0</v>
      </c>
      <c r="T836" t="b">
        <v>0</v>
      </c>
      <c r="U836" t="b">
        <v>1</v>
      </c>
      <c r="V836">
        <v>24000</v>
      </c>
      <c r="W836">
        <v>21000</v>
      </c>
      <c r="X836">
        <v>2.64</v>
      </c>
      <c r="Y836">
        <v>24000</v>
      </c>
      <c r="Z836">
        <v>2.17</v>
      </c>
    </row>
    <row r="837" spans="1:26">
      <c r="A837">
        <v>207338218</v>
      </c>
      <c r="B837" t="s">
        <v>12423</v>
      </c>
      <c r="C837" t="s">
        <v>3597</v>
      </c>
      <c r="D837" t="s">
        <v>4034</v>
      </c>
      <c r="E837" t="s">
        <v>4412</v>
      </c>
      <c r="F837" t="s">
        <v>3621</v>
      </c>
      <c r="G837">
        <v>207338218</v>
      </c>
      <c r="I837" t="s">
        <v>3622</v>
      </c>
      <c r="J837" t="s">
        <v>7880</v>
      </c>
      <c r="K837" t="s">
        <v>3624</v>
      </c>
      <c r="L837" t="s">
        <v>9778</v>
      </c>
      <c r="M837">
        <v>12.5</v>
      </c>
      <c r="N837">
        <v>20.7</v>
      </c>
      <c r="O837">
        <v>10.5</v>
      </c>
      <c r="P837">
        <v>12.5</v>
      </c>
      <c r="Q837">
        <v>21.5</v>
      </c>
      <c r="R837">
        <v>9.6999999999999993</v>
      </c>
      <c r="S837" t="b">
        <v>0</v>
      </c>
      <c r="T837" t="b">
        <v>0</v>
      </c>
      <c r="U837" t="b">
        <v>1</v>
      </c>
      <c r="V837">
        <v>24000</v>
      </c>
      <c r="W837">
        <v>19000</v>
      </c>
      <c r="X837">
        <v>2.6</v>
      </c>
      <c r="Y837">
        <v>20800</v>
      </c>
      <c r="Z837">
        <v>2.36</v>
      </c>
    </row>
    <row r="838" spans="1:26">
      <c r="A838">
        <v>207338213</v>
      </c>
      <c r="B838" t="s">
        <v>12423</v>
      </c>
      <c r="C838" t="s">
        <v>3597</v>
      </c>
      <c r="D838" t="s">
        <v>4034</v>
      </c>
      <c r="E838" t="s">
        <v>4412</v>
      </c>
      <c r="F838" t="s">
        <v>3621</v>
      </c>
      <c r="G838">
        <v>207338213</v>
      </c>
      <c r="I838" t="s">
        <v>3622</v>
      </c>
      <c r="J838" t="s">
        <v>9043</v>
      </c>
      <c r="K838" t="s">
        <v>3624</v>
      </c>
      <c r="L838" t="s">
        <v>9766</v>
      </c>
      <c r="M838">
        <v>9.5</v>
      </c>
      <c r="N838">
        <v>19</v>
      </c>
      <c r="O838">
        <v>10.3</v>
      </c>
      <c r="P838">
        <v>9.5</v>
      </c>
      <c r="Q838">
        <v>19.399999999999999</v>
      </c>
      <c r="R838">
        <v>10.5</v>
      </c>
      <c r="S838" t="b">
        <v>0</v>
      </c>
      <c r="T838" t="b">
        <v>0</v>
      </c>
      <c r="U838" t="b">
        <v>1</v>
      </c>
      <c r="V838">
        <v>36000</v>
      </c>
      <c r="W838">
        <v>33000</v>
      </c>
      <c r="X838">
        <v>2.4</v>
      </c>
      <c r="Y838">
        <v>40500</v>
      </c>
      <c r="Z838">
        <v>1.93</v>
      </c>
    </row>
    <row r="839" spans="1:26">
      <c r="A839">
        <v>207338210</v>
      </c>
      <c r="B839" t="s">
        <v>12423</v>
      </c>
      <c r="C839" t="s">
        <v>3597</v>
      </c>
      <c r="D839" t="s">
        <v>4034</v>
      </c>
      <c r="E839" t="s">
        <v>4412</v>
      </c>
      <c r="F839" t="s">
        <v>3621</v>
      </c>
      <c r="G839">
        <v>207338210</v>
      </c>
      <c r="I839" t="s">
        <v>3622</v>
      </c>
      <c r="J839" t="s">
        <v>9038</v>
      </c>
      <c r="K839" t="s">
        <v>3624</v>
      </c>
      <c r="L839" t="s">
        <v>9773</v>
      </c>
      <c r="M839">
        <v>9.5</v>
      </c>
      <c r="N839">
        <v>17.8</v>
      </c>
      <c r="O839">
        <v>11.5</v>
      </c>
      <c r="P839">
        <v>9.5</v>
      </c>
      <c r="Q839">
        <v>18.5</v>
      </c>
      <c r="R839">
        <v>9.8000000000000007</v>
      </c>
      <c r="S839" t="b">
        <v>0</v>
      </c>
      <c r="T839" t="b">
        <v>0</v>
      </c>
      <c r="U839" t="b">
        <v>1</v>
      </c>
      <c r="V839">
        <v>48000</v>
      </c>
      <c r="W839">
        <v>30000</v>
      </c>
      <c r="X839">
        <v>2.34</v>
      </c>
      <c r="Y839">
        <v>39000</v>
      </c>
      <c r="Z839">
        <v>2.0499999999999998</v>
      </c>
    </row>
    <row r="840" spans="1:26">
      <c r="A840">
        <v>207338209</v>
      </c>
      <c r="B840" t="s">
        <v>12423</v>
      </c>
      <c r="C840" t="s">
        <v>3597</v>
      </c>
      <c r="D840" t="s">
        <v>4034</v>
      </c>
      <c r="E840" t="s">
        <v>4412</v>
      </c>
      <c r="F840" t="s">
        <v>3621</v>
      </c>
      <c r="G840">
        <v>207338209</v>
      </c>
      <c r="I840" t="s">
        <v>3622</v>
      </c>
      <c r="J840" t="s">
        <v>9038</v>
      </c>
      <c r="K840" t="s">
        <v>3624</v>
      </c>
      <c r="L840" t="s">
        <v>4655</v>
      </c>
      <c r="M840">
        <v>9.3000000000000007</v>
      </c>
      <c r="N840">
        <v>18</v>
      </c>
      <c r="O840">
        <v>11</v>
      </c>
      <c r="P840">
        <v>9.3000000000000007</v>
      </c>
      <c r="Q840">
        <v>18.899999999999999</v>
      </c>
      <c r="R840">
        <v>10</v>
      </c>
      <c r="S840" t="b">
        <v>0</v>
      </c>
      <c r="T840" t="b">
        <v>0</v>
      </c>
      <c r="U840" t="b">
        <v>1</v>
      </c>
      <c r="V840">
        <v>48000</v>
      </c>
      <c r="W840">
        <v>29000</v>
      </c>
      <c r="X840">
        <v>2.37</v>
      </c>
      <c r="Y840">
        <v>36000</v>
      </c>
      <c r="Z840">
        <v>2.2599999999999998</v>
      </c>
    </row>
    <row r="841" spans="1:26">
      <c r="A841">
        <v>207338207</v>
      </c>
      <c r="B841" t="s">
        <v>12423</v>
      </c>
      <c r="C841" t="s">
        <v>3597</v>
      </c>
      <c r="D841" t="s">
        <v>4034</v>
      </c>
      <c r="E841" t="s">
        <v>4412</v>
      </c>
      <c r="F841" t="s">
        <v>3621</v>
      </c>
      <c r="G841">
        <v>207338207</v>
      </c>
      <c r="I841" t="s">
        <v>3622</v>
      </c>
      <c r="J841" t="s">
        <v>12424</v>
      </c>
      <c r="K841" t="s">
        <v>3624</v>
      </c>
      <c r="L841" t="s">
        <v>9766</v>
      </c>
      <c r="M841">
        <v>9</v>
      </c>
      <c r="N841">
        <v>18.2</v>
      </c>
      <c r="O841">
        <v>10.6</v>
      </c>
      <c r="P841">
        <v>9.4</v>
      </c>
      <c r="Q841">
        <v>19.2</v>
      </c>
      <c r="R841">
        <v>8.8000000000000007</v>
      </c>
      <c r="S841" t="b">
        <v>0</v>
      </c>
      <c r="T841" t="b">
        <v>0</v>
      </c>
      <c r="U841" t="b">
        <v>0</v>
      </c>
      <c r="V841">
        <v>36000</v>
      </c>
      <c r="W841">
        <v>23000</v>
      </c>
      <c r="X841">
        <v>2.4500000000000002</v>
      </c>
      <c r="Y841">
        <v>26000</v>
      </c>
      <c r="Z841">
        <v>2.13</v>
      </c>
    </row>
    <row r="842" spans="1:26">
      <c r="A842">
        <v>206330130</v>
      </c>
      <c r="B842" t="s">
        <v>4652</v>
      </c>
      <c r="C842" t="s">
        <v>3597</v>
      </c>
      <c r="D842" t="s">
        <v>4034</v>
      </c>
      <c r="E842" t="s">
        <v>4412</v>
      </c>
      <c r="F842" t="s">
        <v>3787</v>
      </c>
      <c r="G842">
        <v>206330130</v>
      </c>
      <c r="I842" t="s">
        <v>3622</v>
      </c>
      <c r="J842" t="s">
        <v>6742</v>
      </c>
      <c r="K842" t="s">
        <v>3624</v>
      </c>
      <c r="L842" t="s">
        <v>12422</v>
      </c>
      <c r="M842">
        <v>12.5</v>
      </c>
      <c r="N842">
        <v>20.2</v>
      </c>
      <c r="O842">
        <v>10.6</v>
      </c>
      <c r="P842">
        <v>12.5</v>
      </c>
      <c r="Q842">
        <v>20.5</v>
      </c>
      <c r="R842">
        <v>9.8000000000000007</v>
      </c>
      <c r="S842" t="b">
        <v>0</v>
      </c>
      <c r="T842" t="b">
        <v>0</v>
      </c>
      <c r="U842" t="b">
        <v>1</v>
      </c>
      <c r="V842">
        <v>17000</v>
      </c>
      <c r="W842">
        <v>12000</v>
      </c>
      <c r="X842">
        <v>2.2999999999999998</v>
      </c>
      <c r="Y842">
        <v>17000</v>
      </c>
      <c r="Z842">
        <v>1.9</v>
      </c>
    </row>
    <row r="843" spans="1:26">
      <c r="A843">
        <v>212365391</v>
      </c>
      <c r="B843" t="s">
        <v>12237</v>
      </c>
      <c r="C843" t="s">
        <v>3597</v>
      </c>
      <c r="D843" t="s">
        <v>4034</v>
      </c>
      <c r="E843" t="s">
        <v>4412</v>
      </c>
      <c r="F843" t="s">
        <v>3600</v>
      </c>
      <c r="G843">
        <v>212365391</v>
      </c>
      <c r="I843" t="s">
        <v>3700</v>
      </c>
      <c r="J843" t="s">
        <v>12421</v>
      </c>
      <c r="L843" t="s">
        <v>9066</v>
      </c>
      <c r="P843">
        <v>10</v>
      </c>
      <c r="Q843">
        <v>15.2</v>
      </c>
      <c r="R843">
        <v>9.1999999999999993</v>
      </c>
      <c r="S843" t="b">
        <v>0</v>
      </c>
      <c r="T843" t="b">
        <v>0</v>
      </c>
      <c r="U843" t="b">
        <v>1</v>
      </c>
      <c r="V843">
        <v>45000</v>
      </c>
      <c r="W843">
        <v>37000</v>
      </c>
      <c r="X843">
        <v>2.2599999999999998</v>
      </c>
      <c r="Y843">
        <v>38000</v>
      </c>
      <c r="Z843">
        <v>2.2599999999999998</v>
      </c>
    </row>
    <row r="844" spans="1:26">
      <c r="A844">
        <v>212365390</v>
      </c>
      <c r="B844" t="s">
        <v>12237</v>
      </c>
      <c r="C844" t="s">
        <v>3597</v>
      </c>
      <c r="D844" t="s">
        <v>4034</v>
      </c>
      <c r="E844" t="s">
        <v>4412</v>
      </c>
      <c r="F844" t="s">
        <v>3600</v>
      </c>
      <c r="G844">
        <v>212365390</v>
      </c>
      <c r="I844" t="s">
        <v>3700</v>
      </c>
      <c r="J844" t="s">
        <v>9048</v>
      </c>
      <c r="L844" t="s">
        <v>9066</v>
      </c>
      <c r="P844">
        <v>8.6</v>
      </c>
      <c r="Q844">
        <v>14.5</v>
      </c>
      <c r="R844">
        <v>8.6</v>
      </c>
      <c r="S844" t="b">
        <v>0</v>
      </c>
      <c r="T844" t="b">
        <v>0</v>
      </c>
      <c r="U844" t="b">
        <v>0</v>
      </c>
      <c r="V844">
        <v>53000</v>
      </c>
      <c r="W844">
        <v>37000</v>
      </c>
      <c r="X844">
        <v>2.2599999999999998</v>
      </c>
      <c r="Y844">
        <v>38000</v>
      </c>
      <c r="Z844">
        <v>2.2599999999999998</v>
      </c>
    </row>
    <row r="845" spans="1:26">
      <c r="A845">
        <v>212924806</v>
      </c>
      <c r="B845" t="s">
        <v>12237</v>
      </c>
      <c r="C845" t="s">
        <v>3597</v>
      </c>
      <c r="D845" t="s">
        <v>4034</v>
      </c>
      <c r="E845" t="s">
        <v>4412</v>
      </c>
      <c r="F845" t="s">
        <v>3600</v>
      </c>
      <c r="G845">
        <v>212924806</v>
      </c>
      <c r="I845" t="s">
        <v>3601</v>
      </c>
      <c r="J845" t="s">
        <v>6711</v>
      </c>
      <c r="L845" t="s">
        <v>12412</v>
      </c>
      <c r="P845">
        <v>10.199999999999999</v>
      </c>
      <c r="Q845">
        <v>17.600000000000001</v>
      </c>
      <c r="R845">
        <v>9.1999999999999993</v>
      </c>
      <c r="S845" t="b">
        <v>0</v>
      </c>
      <c r="T845" t="b">
        <v>0</v>
      </c>
      <c r="U845" t="b">
        <v>0</v>
      </c>
      <c r="V845">
        <v>36000</v>
      </c>
      <c r="W845">
        <v>28600</v>
      </c>
      <c r="X845">
        <v>2.2400000000000002</v>
      </c>
      <c r="Y845">
        <v>41000</v>
      </c>
      <c r="Z845">
        <v>2</v>
      </c>
    </row>
    <row r="846" spans="1:26">
      <c r="A846">
        <v>212924805</v>
      </c>
      <c r="B846" t="s">
        <v>12237</v>
      </c>
      <c r="C846" t="s">
        <v>3597</v>
      </c>
      <c r="D846" t="s">
        <v>4034</v>
      </c>
      <c r="E846" t="s">
        <v>4412</v>
      </c>
      <c r="F846" t="s">
        <v>3600</v>
      </c>
      <c r="G846">
        <v>212924805</v>
      </c>
      <c r="I846" t="s">
        <v>3601</v>
      </c>
      <c r="J846" t="s">
        <v>6709</v>
      </c>
      <c r="L846" t="s">
        <v>12411</v>
      </c>
      <c r="P846">
        <v>11.7</v>
      </c>
      <c r="Q846">
        <v>17.5</v>
      </c>
      <c r="R846">
        <v>10.5</v>
      </c>
      <c r="S846" t="b">
        <v>0</v>
      </c>
      <c r="T846" t="b">
        <v>0</v>
      </c>
      <c r="U846" t="b">
        <v>0</v>
      </c>
      <c r="V846">
        <v>24000</v>
      </c>
      <c r="W846">
        <v>20000</v>
      </c>
      <c r="X846">
        <v>2.7</v>
      </c>
      <c r="Y846">
        <v>31500</v>
      </c>
      <c r="Z846">
        <v>2.72</v>
      </c>
    </row>
    <row r="847" spans="1:26">
      <c r="A847">
        <v>211497142</v>
      </c>
      <c r="B847" t="s">
        <v>12055</v>
      </c>
      <c r="C847" t="s">
        <v>3597</v>
      </c>
      <c r="D847" t="s">
        <v>4034</v>
      </c>
      <c r="E847" t="s">
        <v>4412</v>
      </c>
      <c r="F847" t="s">
        <v>3600</v>
      </c>
      <c r="G847">
        <v>211497142</v>
      </c>
      <c r="I847" t="s">
        <v>3601</v>
      </c>
      <c r="J847" t="s">
        <v>12419</v>
      </c>
      <c r="L847" t="s">
        <v>12420</v>
      </c>
      <c r="P847">
        <v>11.7</v>
      </c>
      <c r="Q847">
        <v>17.399999999999999</v>
      </c>
      <c r="R847">
        <v>10</v>
      </c>
      <c r="S847" t="b">
        <v>0</v>
      </c>
      <c r="T847" t="b">
        <v>0</v>
      </c>
      <c r="U847" t="b">
        <v>1</v>
      </c>
      <c r="V847">
        <v>24000</v>
      </c>
      <c r="W847">
        <v>19200</v>
      </c>
      <c r="X847">
        <v>2.5</v>
      </c>
      <c r="Y847">
        <v>26400</v>
      </c>
      <c r="Z847">
        <v>2.14</v>
      </c>
    </row>
    <row r="848" spans="1:26">
      <c r="A848">
        <v>213081461</v>
      </c>
      <c r="B848" t="s">
        <v>12237</v>
      </c>
      <c r="C848" t="s">
        <v>3597</v>
      </c>
      <c r="D848" t="s">
        <v>4034</v>
      </c>
      <c r="E848" t="s">
        <v>6224</v>
      </c>
      <c r="F848" t="s">
        <v>3600</v>
      </c>
      <c r="G848">
        <v>213081461</v>
      </c>
      <c r="I848" t="s">
        <v>3601</v>
      </c>
      <c r="J848" t="s">
        <v>6711</v>
      </c>
      <c r="L848" t="s">
        <v>12412</v>
      </c>
      <c r="P848">
        <v>10.199999999999999</v>
      </c>
      <c r="Q848">
        <v>17.600000000000001</v>
      </c>
      <c r="R848">
        <v>9.1999999999999993</v>
      </c>
      <c r="S848" t="b">
        <v>0</v>
      </c>
      <c r="T848" t="b">
        <v>0</v>
      </c>
      <c r="U848" t="b">
        <v>0</v>
      </c>
      <c r="V848">
        <v>36000</v>
      </c>
      <c r="W848">
        <v>28600</v>
      </c>
      <c r="X848">
        <v>2.2400000000000002</v>
      </c>
      <c r="Y848">
        <v>41000</v>
      </c>
      <c r="Z848">
        <v>2</v>
      </c>
    </row>
    <row r="849" spans="1:26">
      <c r="A849">
        <v>213081457</v>
      </c>
      <c r="B849" t="s">
        <v>12237</v>
      </c>
      <c r="C849" t="s">
        <v>3597</v>
      </c>
      <c r="D849" t="s">
        <v>4034</v>
      </c>
      <c r="E849" t="s">
        <v>6429</v>
      </c>
      <c r="F849" t="s">
        <v>3600</v>
      </c>
      <c r="G849">
        <v>213081457</v>
      </c>
      <c r="I849" t="s">
        <v>3601</v>
      </c>
      <c r="J849" t="s">
        <v>6711</v>
      </c>
      <c r="L849" t="s">
        <v>12412</v>
      </c>
      <c r="P849">
        <v>10.199999999999999</v>
      </c>
      <c r="Q849">
        <v>17.600000000000001</v>
      </c>
      <c r="R849">
        <v>9.1999999999999993</v>
      </c>
      <c r="S849" t="b">
        <v>0</v>
      </c>
      <c r="T849" t="b">
        <v>0</v>
      </c>
      <c r="U849" t="b">
        <v>0</v>
      </c>
      <c r="V849">
        <v>36000</v>
      </c>
      <c r="W849">
        <v>28600</v>
      </c>
      <c r="X849">
        <v>2.2400000000000002</v>
      </c>
      <c r="Y849">
        <v>41000</v>
      </c>
      <c r="Z849">
        <v>2</v>
      </c>
    </row>
    <row r="850" spans="1:26">
      <c r="A850">
        <v>213081456</v>
      </c>
      <c r="B850" t="s">
        <v>12237</v>
      </c>
      <c r="C850" t="s">
        <v>3597</v>
      </c>
      <c r="D850" t="s">
        <v>4034</v>
      </c>
      <c r="E850" t="s">
        <v>6429</v>
      </c>
      <c r="F850" t="s">
        <v>3600</v>
      </c>
      <c r="G850">
        <v>213081456</v>
      </c>
      <c r="I850" t="s">
        <v>3601</v>
      </c>
      <c r="J850" t="s">
        <v>6709</v>
      </c>
      <c r="L850" t="s">
        <v>12411</v>
      </c>
      <c r="P850">
        <v>11.7</v>
      </c>
      <c r="Q850">
        <v>17.5</v>
      </c>
      <c r="R850">
        <v>10.5</v>
      </c>
      <c r="S850" t="b">
        <v>0</v>
      </c>
      <c r="T850" t="b">
        <v>0</v>
      </c>
      <c r="U850" t="b">
        <v>0</v>
      </c>
      <c r="V850">
        <v>24000</v>
      </c>
      <c r="W850">
        <v>20000</v>
      </c>
      <c r="X850">
        <v>2.7</v>
      </c>
      <c r="Y850">
        <v>31500</v>
      </c>
      <c r="Z850">
        <v>2.72</v>
      </c>
    </row>
    <row r="851" spans="1:26">
      <c r="A851">
        <v>213081460</v>
      </c>
      <c r="B851" t="s">
        <v>12237</v>
      </c>
      <c r="C851" t="s">
        <v>3597</v>
      </c>
      <c r="D851" t="s">
        <v>4034</v>
      </c>
      <c r="E851" t="s">
        <v>6224</v>
      </c>
      <c r="F851" t="s">
        <v>3600</v>
      </c>
      <c r="G851">
        <v>213081460</v>
      </c>
      <c r="I851" t="s">
        <v>3601</v>
      </c>
      <c r="J851" t="s">
        <v>6709</v>
      </c>
      <c r="L851" t="s">
        <v>12411</v>
      </c>
      <c r="P851">
        <v>11.7</v>
      </c>
      <c r="Q851">
        <v>17.5</v>
      </c>
      <c r="R851">
        <v>10.5</v>
      </c>
      <c r="S851" t="b">
        <v>0</v>
      </c>
      <c r="T851" t="b">
        <v>0</v>
      </c>
      <c r="U851" t="b">
        <v>0</v>
      </c>
      <c r="V851">
        <v>24000</v>
      </c>
      <c r="W851">
        <v>20000</v>
      </c>
      <c r="X851">
        <v>2.7</v>
      </c>
      <c r="Y851">
        <v>31500</v>
      </c>
      <c r="Z851">
        <v>2.72</v>
      </c>
    </row>
    <row r="852" spans="1:26">
      <c r="A852">
        <v>213148986</v>
      </c>
      <c r="B852" t="s">
        <v>12237</v>
      </c>
      <c r="C852" t="s">
        <v>3597</v>
      </c>
      <c r="D852" t="s">
        <v>4034</v>
      </c>
      <c r="E852" t="s">
        <v>6751</v>
      </c>
      <c r="F852" t="s">
        <v>3600</v>
      </c>
      <c r="G852">
        <v>213148986</v>
      </c>
      <c r="I852" t="s">
        <v>3700</v>
      </c>
      <c r="J852" t="s">
        <v>9048</v>
      </c>
      <c r="L852" t="s">
        <v>12410</v>
      </c>
      <c r="P852">
        <v>10</v>
      </c>
      <c r="Q852">
        <v>15.2</v>
      </c>
      <c r="R852">
        <v>9.1999999999999993</v>
      </c>
      <c r="S852" t="b">
        <v>0</v>
      </c>
      <c r="T852" t="b">
        <v>0</v>
      </c>
      <c r="U852" t="b">
        <v>1</v>
      </c>
      <c r="V852">
        <v>45000</v>
      </c>
      <c r="W852">
        <v>37000</v>
      </c>
      <c r="X852">
        <v>2.2599999999999998</v>
      </c>
      <c r="Y852">
        <v>38000</v>
      </c>
      <c r="Z852">
        <v>2.2599999999999998</v>
      </c>
    </row>
    <row r="853" spans="1:26">
      <c r="A853">
        <v>213148985</v>
      </c>
      <c r="B853" t="s">
        <v>12237</v>
      </c>
      <c r="C853" t="s">
        <v>3597</v>
      </c>
      <c r="D853" t="s">
        <v>4034</v>
      </c>
      <c r="E853" t="s">
        <v>12004</v>
      </c>
      <c r="F853" t="s">
        <v>3600</v>
      </c>
      <c r="G853">
        <v>213148985</v>
      </c>
      <c r="I853" t="s">
        <v>3700</v>
      </c>
      <c r="J853" t="s">
        <v>12054</v>
      </c>
      <c r="L853" t="s">
        <v>12409</v>
      </c>
      <c r="P853">
        <v>10</v>
      </c>
      <c r="Q853">
        <v>15.2</v>
      </c>
      <c r="R853">
        <v>9.1999999999999993</v>
      </c>
      <c r="S853" t="b">
        <v>0</v>
      </c>
      <c r="T853" t="b">
        <v>0</v>
      </c>
      <c r="U853" t="b">
        <v>1</v>
      </c>
      <c r="V853">
        <v>45000</v>
      </c>
      <c r="W853">
        <v>37000</v>
      </c>
      <c r="X853">
        <v>2.2599999999999998</v>
      </c>
      <c r="Y853">
        <v>38000</v>
      </c>
      <c r="Z853">
        <v>2.2599999999999998</v>
      </c>
    </row>
    <row r="854" spans="1:26">
      <c r="A854">
        <v>213142353</v>
      </c>
      <c r="B854" t="s">
        <v>12237</v>
      </c>
      <c r="C854" t="s">
        <v>3597</v>
      </c>
      <c r="D854" t="s">
        <v>4034</v>
      </c>
      <c r="E854" t="s">
        <v>10839</v>
      </c>
      <c r="F854" t="s">
        <v>3600</v>
      </c>
      <c r="G854">
        <v>213142353</v>
      </c>
      <c r="I854" t="s">
        <v>3700</v>
      </c>
      <c r="J854" t="s">
        <v>10653</v>
      </c>
      <c r="L854" t="s">
        <v>12408</v>
      </c>
      <c r="P854">
        <v>10</v>
      </c>
      <c r="Q854">
        <v>15.2</v>
      </c>
      <c r="R854">
        <v>9.1999999999999993</v>
      </c>
      <c r="S854" t="b">
        <v>0</v>
      </c>
      <c r="T854" t="b">
        <v>0</v>
      </c>
      <c r="U854" t="b">
        <v>1</v>
      </c>
      <c r="V854">
        <v>45000</v>
      </c>
      <c r="W854">
        <v>37000</v>
      </c>
      <c r="X854">
        <v>2.2599999999999998</v>
      </c>
      <c r="Y854">
        <v>38000</v>
      </c>
      <c r="Z854">
        <v>2.2599999999999998</v>
      </c>
    </row>
    <row r="855" spans="1:26">
      <c r="A855">
        <v>212940794</v>
      </c>
      <c r="B855" t="s">
        <v>12237</v>
      </c>
      <c r="C855" t="s">
        <v>3597</v>
      </c>
      <c r="D855" t="s">
        <v>4034</v>
      </c>
      <c r="E855" t="s">
        <v>5568</v>
      </c>
      <c r="F855" t="s">
        <v>3600</v>
      </c>
      <c r="G855">
        <v>212940794</v>
      </c>
      <c r="I855" t="s">
        <v>3601</v>
      </c>
      <c r="J855" t="s">
        <v>12406</v>
      </c>
      <c r="L855" t="s">
        <v>6461</v>
      </c>
      <c r="M855">
        <v>9</v>
      </c>
      <c r="N855">
        <v>16.399999999999999</v>
      </c>
      <c r="O855">
        <v>10.5</v>
      </c>
      <c r="P855">
        <v>8.8000000000000007</v>
      </c>
      <c r="Q855">
        <v>15.3</v>
      </c>
      <c r="R855">
        <v>9.4</v>
      </c>
      <c r="S855" t="b">
        <v>0</v>
      </c>
      <c r="T855" t="b">
        <v>0</v>
      </c>
      <c r="U855" t="b">
        <v>0</v>
      </c>
      <c r="V855">
        <v>55000</v>
      </c>
      <c r="W855">
        <v>42000</v>
      </c>
      <c r="X855">
        <v>2.6</v>
      </c>
      <c r="Y855">
        <v>52500</v>
      </c>
      <c r="Z855">
        <v>2.2999999999999998</v>
      </c>
    </row>
    <row r="856" spans="1:26">
      <c r="A856">
        <v>212940793</v>
      </c>
      <c r="B856" t="s">
        <v>12237</v>
      </c>
      <c r="C856" t="s">
        <v>3597</v>
      </c>
      <c r="D856" t="s">
        <v>4034</v>
      </c>
      <c r="E856" t="s">
        <v>5568</v>
      </c>
      <c r="F856" t="s">
        <v>3600</v>
      </c>
      <c r="G856">
        <v>212940793</v>
      </c>
      <c r="I856" t="s">
        <v>3601</v>
      </c>
      <c r="J856" t="s">
        <v>12405</v>
      </c>
      <c r="L856" t="s">
        <v>6457</v>
      </c>
      <c r="M856">
        <v>8.5</v>
      </c>
      <c r="N856">
        <v>16</v>
      </c>
      <c r="O856">
        <v>10</v>
      </c>
      <c r="P856">
        <v>8.1999999999999993</v>
      </c>
      <c r="Q856">
        <v>15.6</v>
      </c>
      <c r="R856">
        <v>9.4</v>
      </c>
      <c r="S856" t="b">
        <v>0</v>
      </c>
      <c r="T856" t="b">
        <v>0</v>
      </c>
      <c r="U856" t="b">
        <v>0</v>
      </c>
      <c r="V856">
        <v>47000</v>
      </c>
      <c r="W856">
        <v>36000</v>
      </c>
      <c r="X856">
        <v>2.36</v>
      </c>
      <c r="Y856">
        <v>48000</v>
      </c>
      <c r="Z856">
        <v>2.0499999999999998</v>
      </c>
    </row>
    <row r="857" spans="1:26">
      <c r="A857">
        <v>212940792</v>
      </c>
      <c r="B857" t="s">
        <v>12237</v>
      </c>
      <c r="C857" t="s">
        <v>3597</v>
      </c>
      <c r="D857" t="s">
        <v>4034</v>
      </c>
      <c r="E857" t="s">
        <v>5568</v>
      </c>
      <c r="F857" t="s">
        <v>3600</v>
      </c>
      <c r="G857">
        <v>212940792</v>
      </c>
      <c r="I857" t="s">
        <v>3601</v>
      </c>
      <c r="J857" t="s">
        <v>12404</v>
      </c>
      <c r="L857" t="s">
        <v>6459</v>
      </c>
      <c r="M857">
        <v>10.5</v>
      </c>
      <c r="N857">
        <v>18</v>
      </c>
      <c r="O857">
        <v>10.5</v>
      </c>
      <c r="P857">
        <v>10</v>
      </c>
      <c r="Q857">
        <v>16</v>
      </c>
      <c r="R857">
        <v>9.5</v>
      </c>
      <c r="S857" t="b">
        <v>0</v>
      </c>
      <c r="T857" t="b">
        <v>0</v>
      </c>
      <c r="U857" t="b">
        <v>1</v>
      </c>
      <c r="V857">
        <v>36000</v>
      </c>
      <c r="W857">
        <v>30400</v>
      </c>
      <c r="X857">
        <v>2.46</v>
      </c>
      <c r="Y857">
        <v>47000</v>
      </c>
      <c r="Z857">
        <v>1.9</v>
      </c>
    </row>
    <row r="858" spans="1:26">
      <c r="A858">
        <v>212940791</v>
      </c>
      <c r="B858" t="s">
        <v>12237</v>
      </c>
      <c r="C858" t="s">
        <v>3597</v>
      </c>
      <c r="D858" t="s">
        <v>4034</v>
      </c>
      <c r="E858" t="s">
        <v>5568</v>
      </c>
      <c r="F858" t="s">
        <v>3600</v>
      </c>
      <c r="G858">
        <v>212940791</v>
      </c>
      <c r="I858" t="s">
        <v>3601</v>
      </c>
      <c r="J858" t="s">
        <v>12403</v>
      </c>
      <c r="L858" t="s">
        <v>6431</v>
      </c>
      <c r="M858">
        <v>11</v>
      </c>
      <c r="N858">
        <v>18</v>
      </c>
      <c r="O858">
        <v>10.5</v>
      </c>
      <c r="P858">
        <v>10</v>
      </c>
      <c r="Q858">
        <v>16.2</v>
      </c>
      <c r="R858">
        <v>8.9</v>
      </c>
      <c r="S858" t="b">
        <v>0</v>
      </c>
      <c r="T858" t="b">
        <v>0</v>
      </c>
      <c r="U858" t="b">
        <v>1</v>
      </c>
      <c r="V858">
        <v>30000</v>
      </c>
      <c r="W858">
        <v>21000</v>
      </c>
      <c r="X858">
        <v>2.34</v>
      </c>
      <c r="Y858">
        <v>28600</v>
      </c>
      <c r="Z858">
        <v>2.1</v>
      </c>
    </row>
    <row r="859" spans="1:26">
      <c r="A859">
        <v>212940790</v>
      </c>
      <c r="B859" t="s">
        <v>12237</v>
      </c>
      <c r="C859" t="s">
        <v>3597</v>
      </c>
      <c r="D859" t="s">
        <v>4034</v>
      </c>
      <c r="E859" t="s">
        <v>5568</v>
      </c>
      <c r="F859" t="s">
        <v>3600</v>
      </c>
      <c r="G859">
        <v>212940790</v>
      </c>
      <c r="I859" t="s">
        <v>3601</v>
      </c>
      <c r="J859" t="s">
        <v>12402</v>
      </c>
      <c r="L859" t="s">
        <v>6453</v>
      </c>
      <c r="M859">
        <v>12.5</v>
      </c>
      <c r="N859">
        <v>20</v>
      </c>
      <c r="O859">
        <v>12</v>
      </c>
      <c r="P859">
        <v>11.7</v>
      </c>
      <c r="Q859">
        <v>17.399999999999999</v>
      </c>
      <c r="R859">
        <v>10</v>
      </c>
      <c r="S859" t="b">
        <v>0</v>
      </c>
      <c r="T859" t="b">
        <v>0</v>
      </c>
      <c r="U859" t="b">
        <v>1</v>
      </c>
      <c r="V859">
        <v>24000</v>
      </c>
      <c r="W859">
        <v>19200</v>
      </c>
      <c r="X859">
        <v>2.5</v>
      </c>
      <c r="Y859">
        <v>26400</v>
      </c>
      <c r="Z859">
        <v>2.14</v>
      </c>
    </row>
    <row r="860" spans="1:26">
      <c r="A860">
        <v>212940789</v>
      </c>
      <c r="B860" t="s">
        <v>12237</v>
      </c>
      <c r="C860" t="s">
        <v>3597</v>
      </c>
      <c r="D860" t="s">
        <v>4034</v>
      </c>
      <c r="E860" t="s">
        <v>5568</v>
      </c>
      <c r="F860" t="s">
        <v>3600</v>
      </c>
      <c r="G860">
        <v>212940789</v>
      </c>
      <c r="I860" t="s">
        <v>3601</v>
      </c>
      <c r="J860" t="s">
        <v>12401</v>
      </c>
      <c r="L860" t="s">
        <v>6455</v>
      </c>
      <c r="M860">
        <v>12.5</v>
      </c>
      <c r="N860">
        <v>20</v>
      </c>
      <c r="O860">
        <v>11</v>
      </c>
      <c r="P860">
        <v>12.4</v>
      </c>
      <c r="Q860">
        <v>18</v>
      </c>
      <c r="R860">
        <v>9.3000000000000007</v>
      </c>
      <c r="S860" t="b">
        <v>0</v>
      </c>
      <c r="T860" t="b">
        <v>0</v>
      </c>
      <c r="U860" t="b">
        <v>1</v>
      </c>
      <c r="V860">
        <v>18000</v>
      </c>
      <c r="W860">
        <v>13500</v>
      </c>
      <c r="X860">
        <v>2.6</v>
      </c>
      <c r="Y860">
        <v>21000</v>
      </c>
      <c r="Z860">
        <v>2.21</v>
      </c>
    </row>
    <row r="861" spans="1:26">
      <c r="A861">
        <v>212924809</v>
      </c>
      <c r="B861" t="s">
        <v>12237</v>
      </c>
      <c r="C861" t="s">
        <v>3597</v>
      </c>
      <c r="D861" t="s">
        <v>4034</v>
      </c>
      <c r="E861" t="s">
        <v>11946</v>
      </c>
      <c r="F861" t="s">
        <v>3600</v>
      </c>
      <c r="G861">
        <v>212924809</v>
      </c>
      <c r="I861" t="s">
        <v>3601</v>
      </c>
      <c r="J861" t="s">
        <v>11974</v>
      </c>
      <c r="L861" t="s">
        <v>12400</v>
      </c>
      <c r="P861">
        <v>10.199999999999999</v>
      </c>
      <c r="Q861">
        <v>17.600000000000001</v>
      </c>
      <c r="R861">
        <v>9.1999999999999993</v>
      </c>
      <c r="S861" t="b">
        <v>0</v>
      </c>
      <c r="T861" t="b">
        <v>0</v>
      </c>
      <c r="U861" t="b">
        <v>0</v>
      </c>
      <c r="V861">
        <v>36000</v>
      </c>
      <c r="W861">
        <v>28600</v>
      </c>
      <c r="X861">
        <v>2.2400000000000002</v>
      </c>
      <c r="Y861">
        <v>41000</v>
      </c>
      <c r="Z861">
        <v>2</v>
      </c>
    </row>
    <row r="862" spans="1:26">
      <c r="A862">
        <v>212924828</v>
      </c>
      <c r="B862" t="s">
        <v>12237</v>
      </c>
      <c r="C862" t="s">
        <v>3597</v>
      </c>
      <c r="D862" t="s">
        <v>4034</v>
      </c>
      <c r="E862" t="s">
        <v>11946</v>
      </c>
      <c r="F862" t="s">
        <v>3600</v>
      </c>
      <c r="G862">
        <v>212924828</v>
      </c>
      <c r="I862" t="s">
        <v>3601</v>
      </c>
      <c r="J862" t="s">
        <v>11958</v>
      </c>
      <c r="L862" t="s">
        <v>12399</v>
      </c>
      <c r="P862">
        <v>11.7</v>
      </c>
      <c r="Q862">
        <v>17.5</v>
      </c>
      <c r="R862">
        <v>10.5</v>
      </c>
      <c r="S862" t="b">
        <v>0</v>
      </c>
      <c r="T862" t="b">
        <v>0</v>
      </c>
      <c r="U862" t="b">
        <v>0</v>
      </c>
      <c r="V862">
        <v>24000</v>
      </c>
      <c r="W862">
        <v>20000</v>
      </c>
      <c r="X862">
        <v>2.7</v>
      </c>
      <c r="Y862">
        <v>31500</v>
      </c>
      <c r="Z862">
        <v>2.72</v>
      </c>
    </row>
    <row r="863" spans="1:26">
      <c r="A863">
        <v>212940806</v>
      </c>
      <c r="B863" t="s">
        <v>12237</v>
      </c>
      <c r="C863" t="s">
        <v>3597</v>
      </c>
      <c r="D863" t="s">
        <v>4034</v>
      </c>
      <c r="E863" t="s">
        <v>7124</v>
      </c>
      <c r="F863" t="s">
        <v>3600</v>
      </c>
      <c r="G863">
        <v>212940806</v>
      </c>
      <c r="I863" t="s">
        <v>3700</v>
      </c>
      <c r="J863" t="s">
        <v>10777</v>
      </c>
      <c r="L863" t="s">
        <v>11943</v>
      </c>
      <c r="P863">
        <v>8.6</v>
      </c>
      <c r="Q863">
        <v>14.5</v>
      </c>
      <c r="R863">
        <v>8.6</v>
      </c>
      <c r="S863" t="b">
        <v>0</v>
      </c>
      <c r="T863" t="b">
        <v>0</v>
      </c>
      <c r="U863" t="b">
        <v>0</v>
      </c>
      <c r="V863">
        <v>53000</v>
      </c>
      <c r="W863">
        <v>37000</v>
      </c>
      <c r="X863">
        <v>2.2599999999999998</v>
      </c>
      <c r="Y863">
        <v>38000</v>
      </c>
      <c r="Z863">
        <v>2.2599999999999998</v>
      </c>
    </row>
    <row r="864" spans="1:26">
      <c r="A864">
        <v>212940797</v>
      </c>
      <c r="B864" t="s">
        <v>12237</v>
      </c>
      <c r="C864" t="s">
        <v>3597</v>
      </c>
      <c r="D864" t="s">
        <v>4034</v>
      </c>
      <c r="E864" t="s">
        <v>7124</v>
      </c>
      <c r="F864" t="s">
        <v>3600</v>
      </c>
      <c r="G864">
        <v>212940797</v>
      </c>
      <c r="I864" t="s">
        <v>3601</v>
      </c>
      <c r="J864" t="s">
        <v>10777</v>
      </c>
      <c r="L864" t="s">
        <v>10778</v>
      </c>
      <c r="M864">
        <v>9</v>
      </c>
      <c r="N864">
        <v>16.399999999999999</v>
      </c>
      <c r="O864">
        <v>10.5</v>
      </c>
      <c r="P864">
        <v>8.8000000000000007</v>
      </c>
      <c r="Q864">
        <v>15.3</v>
      </c>
      <c r="R864">
        <v>9.4</v>
      </c>
      <c r="S864" t="b">
        <v>0</v>
      </c>
      <c r="T864" t="b">
        <v>0</v>
      </c>
      <c r="U864" t="b">
        <v>0</v>
      </c>
      <c r="V864">
        <v>55000</v>
      </c>
      <c r="W864">
        <v>42000</v>
      </c>
      <c r="X864">
        <v>2.6</v>
      </c>
      <c r="Y864">
        <v>52500</v>
      </c>
      <c r="Z864">
        <v>2.2999999999999998</v>
      </c>
    </row>
    <row r="865" spans="1:26">
      <c r="A865">
        <v>212940804</v>
      </c>
      <c r="B865" t="s">
        <v>12237</v>
      </c>
      <c r="C865" t="s">
        <v>3597</v>
      </c>
      <c r="D865" t="s">
        <v>4034</v>
      </c>
      <c r="E865" t="s">
        <v>7124</v>
      </c>
      <c r="F865" t="s">
        <v>3600</v>
      </c>
      <c r="G865">
        <v>212940804</v>
      </c>
      <c r="I865" t="s">
        <v>3700</v>
      </c>
      <c r="J865" t="s">
        <v>10769</v>
      </c>
      <c r="L865" t="s">
        <v>10834</v>
      </c>
      <c r="M865">
        <v>9</v>
      </c>
      <c r="N865">
        <v>14</v>
      </c>
      <c r="O865">
        <v>10</v>
      </c>
      <c r="P865">
        <v>8.6</v>
      </c>
      <c r="Q865">
        <v>14.3</v>
      </c>
      <c r="R865">
        <v>9</v>
      </c>
      <c r="S865" t="b">
        <v>0</v>
      </c>
      <c r="T865" t="b">
        <v>0</v>
      </c>
      <c r="U865" t="b">
        <v>0</v>
      </c>
      <c r="V865">
        <v>46000</v>
      </c>
      <c r="W865">
        <v>32000</v>
      </c>
      <c r="X865">
        <v>2.36</v>
      </c>
      <c r="Y865">
        <v>45000</v>
      </c>
      <c r="Z865">
        <v>2.11</v>
      </c>
    </row>
    <row r="866" spans="1:26">
      <c r="A866">
        <v>212940805</v>
      </c>
      <c r="B866" t="s">
        <v>12237</v>
      </c>
      <c r="C866" t="s">
        <v>3597</v>
      </c>
      <c r="D866" t="s">
        <v>4034</v>
      </c>
      <c r="E866" t="s">
        <v>7124</v>
      </c>
      <c r="F866" t="s">
        <v>3600</v>
      </c>
      <c r="G866">
        <v>212940805</v>
      </c>
      <c r="I866" t="s">
        <v>3700</v>
      </c>
      <c r="J866" t="s">
        <v>10765</v>
      </c>
      <c r="L866" t="s">
        <v>10833</v>
      </c>
      <c r="M866">
        <v>10.199999999999999</v>
      </c>
      <c r="N866">
        <v>14.8</v>
      </c>
      <c r="O866">
        <v>9.6</v>
      </c>
      <c r="P866">
        <v>10</v>
      </c>
      <c r="Q866">
        <v>15.2</v>
      </c>
      <c r="R866">
        <v>10</v>
      </c>
      <c r="S866" t="b">
        <v>0</v>
      </c>
      <c r="T866" t="b">
        <v>0</v>
      </c>
      <c r="U866" t="b">
        <v>1</v>
      </c>
      <c r="V866">
        <v>35000</v>
      </c>
      <c r="W866">
        <v>33000</v>
      </c>
      <c r="X866">
        <v>2.4</v>
      </c>
      <c r="Y866">
        <v>38000</v>
      </c>
      <c r="Z866">
        <v>1.9</v>
      </c>
    </row>
    <row r="867" spans="1:26">
      <c r="A867">
        <v>212940803</v>
      </c>
      <c r="B867" t="s">
        <v>12237</v>
      </c>
      <c r="C867" t="s">
        <v>3597</v>
      </c>
      <c r="D867" t="s">
        <v>4034</v>
      </c>
      <c r="E867" t="s">
        <v>7124</v>
      </c>
      <c r="F867" t="s">
        <v>3600</v>
      </c>
      <c r="G867">
        <v>212940803</v>
      </c>
      <c r="I867" t="s">
        <v>3700</v>
      </c>
      <c r="J867" t="s">
        <v>10759</v>
      </c>
      <c r="L867" t="s">
        <v>10833</v>
      </c>
      <c r="M867">
        <v>10.7</v>
      </c>
      <c r="N867">
        <v>14.2</v>
      </c>
      <c r="O867">
        <v>9.5</v>
      </c>
      <c r="P867">
        <v>10.5</v>
      </c>
      <c r="Q867">
        <v>15.5</v>
      </c>
      <c r="R867">
        <v>9.6999999999999993</v>
      </c>
      <c r="S867" t="b">
        <v>0</v>
      </c>
      <c r="T867" t="b">
        <v>0</v>
      </c>
      <c r="U867" t="b">
        <v>1</v>
      </c>
      <c r="V867">
        <v>30000</v>
      </c>
      <c r="W867">
        <v>22600</v>
      </c>
      <c r="X867">
        <v>2.62</v>
      </c>
      <c r="Y867">
        <v>26000</v>
      </c>
      <c r="Z867">
        <v>2.2799999999999998</v>
      </c>
    </row>
    <row r="868" spans="1:26">
      <c r="A868">
        <v>212940801</v>
      </c>
      <c r="B868" t="s">
        <v>12237</v>
      </c>
      <c r="C868" t="s">
        <v>3597</v>
      </c>
      <c r="D868" t="s">
        <v>4034</v>
      </c>
      <c r="E868" t="s">
        <v>7124</v>
      </c>
      <c r="F868" t="s">
        <v>3600</v>
      </c>
      <c r="G868">
        <v>212940801</v>
      </c>
      <c r="I868" t="s">
        <v>3601</v>
      </c>
      <c r="J868" t="s">
        <v>10769</v>
      </c>
      <c r="L868" t="s">
        <v>10770</v>
      </c>
      <c r="M868">
        <v>8.5</v>
      </c>
      <c r="N868">
        <v>16</v>
      </c>
      <c r="O868">
        <v>10</v>
      </c>
      <c r="P868">
        <v>8.1999999999999993</v>
      </c>
      <c r="Q868">
        <v>15.6</v>
      </c>
      <c r="R868">
        <v>9.4</v>
      </c>
      <c r="S868" t="b">
        <v>0</v>
      </c>
      <c r="T868" t="b">
        <v>0</v>
      </c>
      <c r="U868" t="b">
        <v>0</v>
      </c>
      <c r="V868">
        <v>47000</v>
      </c>
      <c r="W868">
        <v>36000</v>
      </c>
      <c r="X868">
        <v>2.36</v>
      </c>
      <c r="Y868">
        <v>48000</v>
      </c>
      <c r="Z868">
        <v>2.0499999999999998</v>
      </c>
    </row>
    <row r="869" spans="1:26">
      <c r="A869">
        <v>212940796</v>
      </c>
      <c r="B869" t="s">
        <v>12237</v>
      </c>
      <c r="C869" t="s">
        <v>3597</v>
      </c>
      <c r="D869" t="s">
        <v>4034</v>
      </c>
      <c r="E869" t="s">
        <v>7124</v>
      </c>
      <c r="F869" t="s">
        <v>3600</v>
      </c>
      <c r="G869">
        <v>212940796</v>
      </c>
      <c r="I869" t="s">
        <v>3601</v>
      </c>
      <c r="J869" t="s">
        <v>10765</v>
      </c>
      <c r="L869" t="s">
        <v>10766</v>
      </c>
      <c r="M869">
        <v>10.5</v>
      </c>
      <c r="N869">
        <v>18</v>
      </c>
      <c r="O869">
        <v>10.5</v>
      </c>
      <c r="P869">
        <v>10</v>
      </c>
      <c r="Q869">
        <v>16</v>
      </c>
      <c r="R869">
        <v>9.5</v>
      </c>
      <c r="S869" t="b">
        <v>0</v>
      </c>
      <c r="T869" t="b">
        <v>0</v>
      </c>
      <c r="U869" t="b">
        <v>1</v>
      </c>
      <c r="V869">
        <v>36000</v>
      </c>
      <c r="W869">
        <v>30400</v>
      </c>
      <c r="X869">
        <v>2.46</v>
      </c>
      <c r="Y869">
        <v>47000</v>
      </c>
      <c r="Z869">
        <v>1.9</v>
      </c>
    </row>
    <row r="870" spans="1:26">
      <c r="A870">
        <v>212940795</v>
      </c>
      <c r="B870" t="s">
        <v>12237</v>
      </c>
      <c r="C870" t="s">
        <v>3597</v>
      </c>
      <c r="D870" t="s">
        <v>4034</v>
      </c>
      <c r="E870" t="s">
        <v>7124</v>
      </c>
      <c r="F870" t="s">
        <v>3600</v>
      </c>
      <c r="G870">
        <v>212940795</v>
      </c>
      <c r="I870" t="s">
        <v>3601</v>
      </c>
      <c r="J870" t="s">
        <v>10759</v>
      </c>
      <c r="L870" t="s">
        <v>10760</v>
      </c>
      <c r="M870">
        <v>11</v>
      </c>
      <c r="N870">
        <v>18</v>
      </c>
      <c r="O870">
        <v>10.5</v>
      </c>
      <c r="P870">
        <v>10</v>
      </c>
      <c r="Q870">
        <v>16.2</v>
      </c>
      <c r="R870">
        <v>8.9</v>
      </c>
      <c r="S870" t="b">
        <v>0</v>
      </c>
      <c r="T870" t="b">
        <v>0</v>
      </c>
      <c r="U870" t="b">
        <v>1</v>
      </c>
      <c r="V870">
        <v>30000</v>
      </c>
      <c r="W870">
        <v>21000</v>
      </c>
      <c r="X870">
        <v>2.34</v>
      </c>
      <c r="Y870">
        <v>28600</v>
      </c>
      <c r="Z870">
        <v>2.1</v>
      </c>
    </row>
    <row r="871" spans="1:26">
      <c r="A871">
        <v>212940802</v>
      </c>
      <c r="B871" t="s">
        <v>12237</v>
      </c>
      <c r="C871" t="s">
        <v>3597</v>
      </c>
      <c r="D871" t="s">
        <v>4034</v>
      </c>
      <c r="E871" t="s">
        <v>7124</v>
      </c>
      <c r="F871" t="s">
        <v>3600</v>
      </c>
      <c r="G871">
        <v>212940802</v>
      </c>
      <c r="I871" t="s">
        <v>3601</v>
      </c>
      <c r="J871" t="s">
        <v>10757</v>
      </c>
      <c r="L871" t="s">
        <v>10758</v>
      </c>
      <c r="M871">
        <v>12.5</v>
      </c>
      <c r="N871">
        <v>20</v>
      </c>
      <c r="O871">
        <v>12</v>
      </c>
      <c r="P871">
        <v>11.7</v>
      </c>
      <c r="Q871">
        <v>17.399999999999999</v>
      </c>
      <c r="R871">
        <v>10</v>
      </c>
      <c r="S871" t="b">
        <v>0</v>
      </c>
      <c r="T871" t="b">
        <v>0</v>
      </c>
      <c r="U871" t="b">
        <v>1</v>
      </c>
      <c r="V871">
        <v>24000</v>
      </c>
      <c r="W871">
        <v>19200</v>
      </c>
      <c r="X871">
        <v>2.5</v>
      </c>
      <c r="Y871">
        <v>26400</v>
      </c>
      <c r="Z871">
        <v>2.14</v>
      </c>
    </row>
    <row r="872" spans="1:26">
      <c r="A872">
        <v>212940800</v>
      </c>
      <c r="B872" t="s">
        <v>12237</v>
      </c>
      <c r="C872" t="s">
        <v>3597</v>
      </c>
      <c r="D872" t="s">
        <v>4034</v>
      </c>
      <c r="E872" t="s">
        <v>7124</v>
      </c>
      <c r="F872" t="s">
        <v>3600</v>
      </c>
      <c r="G872">
        <v>212940800</v>
      </c>
      <c r="I872" t="s">
        <v>3601</v>
      </c>
      <c r="J872" t="s">
        <v>9262</v>
      </c>
      <c r="L872" t="s">
        <v>9263</v>
      </c>
      <c r="M872">
        <v>12.5</v>
      </c>
      <c r="N872">
        <v>20</v>
      </c>
      <c r="O872">
        <v>11</v>
      </c>
      <c r="P872">
        <v>12.4</v>
      </c>
      <c r="Q872">
        <v>18</v>
      </c>
      <c r="R872">
        <v>9.3000000000000007</v>
      </c>
      <c r="S872" t="b">
        <v>0</v>
      </c>
      <c r="T872" t="b">
        <v>0</v>
      </c>
      <c r="U872" t="b">
        <v>1</v>
      </c>
      <c r="V872">
        <v>18000</v>
      </c>
      <c r="W872">
        <v>13500</v>
      </c>
      <c r="X872">
        <v>2.6</v>
      </c>
      <c r="Y872">
        <v>21000</v>
      </c>
      <c r="Z872">
        <v>2.21</v>
      </c>
    </row>
    <row r="873" spans="1:26">
      <c r="A873">
        <v>212920493</v>
      </c>
      <c r="B873" t="s">
        <v>12237</v>
      </c>
      <c r="C873" t="s">
        <v>3597</v>
      </c>
      <c r="D873" t="s">
        <v>4034</v>
      </c>
      <c r="E873" t="s">
        <v>12238</v>
      </c>
      <c r="F873" t="s">
        <v>3600</v>
      </c>
      <c r="G873">
        <v>212920493</v>
      </c>
      <c r="I873" t="s">
        <v>3601</v>
      </c>
      <c r="J873" t="s">
        <v>12397</v>
      </c>
      <c r="L873" t="s">
        <v>12398</v>
      </c>
      <c r="M873">
        <v>8.8000000000000007</v>
      </c>
      <c r="N873">
        <v>17.5</v>
      </c>
      <c r="O873">
        <v>11.3</v>
      </c>
      <c r="P873">
        <v>8.1999999999999993</v>
      </c>
      <c r="Q873">
        <v>15.4</v>
      </c>
      <c r="R873">
        <v>9</v>
      </c>
      <c r="S873" t="b">
        <v>0</v>
      </c>
      <c r="T873" t="b">
        <v>0</v>
      </c>
      <c r="U873" t="b">
        <v>0</v>
      </c>
      <c r="V873">
        <v>36000</v>
      </c>
      <c r="W873">
        <v>27000</v>
      </c>
      <c r="X873">
        <v>2.54</v>
      </c>
      <c r="Y873">
        <v>27200</v>
      </c>
      <c r="Z873">
        <v>2.5299999999999998</v>
      </c>
    </row>
    <row r="874" spans="1:26">
      <c r="A874">
        <v>212920488</v>
      </c>
      <c r="B874" t="s">
        <v>12237</v>
      </c>
      <c r="C874" t="s">
        <v>3597</v>
      </c>
      <c r="D874" t="s">
        <v>4034</v>
      </c>
      <c r="E874" t="s">
        <v>12238</v>
      </c>
      <c r="F874" t="s">
        <v>3600</v>
      </c>
      <c r="G874">
        <v>212920488</v>
      </c>
      <c r="I874" t="s">
        <v>3601</v>
      </c>
      <c r="J874" t="s">
        <v>12393</v>
      </c>
      <c r="L874" t="s">
        <v>12394</v>
      </c>
      <c r="M874">
        <v>9.3000000000000007</v>
      </c>
      <c r="N874">
        <v>17.3</v>
      </c>
      <c r="O874">
        <v>10</v>
      </c>
      <c r="P874">
        <v>8.8000000000000007</v>
      </c>
      <c r="Q874">
        <v>15.8</v>
      </c>
      <c r="R874">
        <v>9.4</v>
      </c>
      <c r="S874" t="b">
        <v>0</v>
      </c>
      <c r="T874" t="b">
        <v>0</v>
      </c>
      <c r="U874" t="b">
        <v>0</v>
      </c>
      <c r="V874">
        <v>47000</v>
      </c>
      <c r="W874">
        <v>37000</v>
      </c>
      <c r="X874">
        <v>2.4</v>
      </c>
      <c r="Y874">
        <v>39000</v>
      </c>
      <c r="Z874">
        <v>2.2000000000000002</v>
      </c>
    </row>
    <row r="875" spans="1:26">
      <c r="A875">
        <v>212920487</v>
      </c>
      <c r="B875" t="s">
        <v>12237</v>
      </c>
      <c r="C875" t="s">
        <v>3597</v>
      </c>
      <c r="D875" t="s">
        <v>4034</v>
      </c>
      <c r="E875" t="s">
        <v>12238</v>
      </c>
      <c r="F875" t="s">
        <v>3600</v>
      </c>
      <c r="G875">
        <v>212920487</v>
      </c>
      <c r="I875" t="s">
        <v>3601</v>
      </c>
      <c r="J875" t="s">
        <v>12391</v>
      </c>
      <c r="L875" t="s">
        <v>12392</v>
      </c>
      <c r="M875">
        <v>10.4</v>
      </c>
      <c r="N875">
        <v>18</v>
      </c>
      <c r="O875">
        <v>9.1</v>
      </c>
      <c r="P875">
        <v>10.1</v>
      </c>
      <c r="Q875">
        <v>16.899999999999999</v>
      </c>
      <c r="R875">
        <v>8.1999999999999993</v>
      </c>
      <c r="S875" t="b">
        <v>0</v>
      </c>
      <c r="T875" t="b">
        <v>0</v>
      </c>
      <c r="U875" t="b">
        <v>0</v>
      </c>
      <c r="V875">
        <v>36000</v>
      </c>
      <c r="W875">
        <v>20400</v>
      </c>
      <c r="X875">
        <v>2.48</v>
      </c>
      <c r="Y875">
        <v>22700</v>
      </c>
      <c r="Z875">
        <v>2.1</v>
      </c>
    </row>
    <row r="876" spans="1:26">
      <c r="A876">
        <v>212920485</v>
      </c>
      <c r="B876" t="s">
        <v>12237</v>
      </c>
      <c r="C876" t="s">
        <v>3597</v>
      </c>
      <c r="D876" t="s">
        <v>4034</v>
      </c>
      <c r="E876" t="s">
        <v>12238</v>
      </c>
      <c r="F876" t="s">
        <v>3600</v>
      </c>
      <c r="G876">
        <v>212920485</v>
      </c>
      <c r="I876" t="s">
        <v>3601</v>
      </c>
      <c r="J876" t="s">
        <v>12389</v>
      </c>
      <c r="L876" t="s">
        <v>12390</v>
      </c>
      <c r="M876">
        <v>11.3</v>
      </c>
      <c r="N876">
        <v>19.399999999999999</v>
      </c>
      <c r="O876">
        <v>11.3</v>
      </c>
      <c r="P876">
        <v>10.5</v>
      </c>
      <c r="Q876">
        <v>17</v>
      </c>
      <c r="R876">
        <v>9.1999999999999993</v>
      </c>
      <c r="S876" t="b">
        <v>0</v>
      </c>
      <c r="T876" t="b">
        <v>0</v>
      </c>
      <c r="U876" t="b">
        <v>1</v>
      </c>
      <c r="V876">
        <v>24000</v>
      </c>
      <c r="W876">
        <v>21000</v>
      </c>
      <c r="X876">
        <v>2.8</v>
      </c>
      <c r="Y876">
        <v>22000</v>
      </c>
      <c r="Z876">
        <v>2.8</v>
      </c>
    </row>
    <row r="877" spans="1:26">
      <c r="A877">
        <v>212920484</v>
      </c>
      <c r="B877" t="s">
        <v>12237</v>
      </c>
      <c r="C877" t="s">
        <v>3597</v>
      </c>
      <c r="D877" t="s">
        <v>4034</v>
      </c>
      <c r="E877" t="s">
        <v>12238</v>
      </c>
      <c r="F877" t="s">
        <v>3600</v>
      </c>
      <c r="G877">
        <v>212920484</v>
      </c>
      <c r="I877" t="s">
        <v>3601</v>
      </c>
      <c r="J877" t="s">
        <v>12387</v>
      </c>
      <c r="L877" t="s">
        <v>12388</v>
      </c>
      <c r="M877">
        <v>11.1</v>
      </c>
      <c r="N877">
        <v>19</v>
      </c>
      <c r="O877">
        <v>10.8</v>
      </c>
      <c r="P877">
        <v>10.9</v>
      </c>
      <c r="Q877">
        <v>17</v>
      </c>
      <c r="R877">
        <v>8.8000000000000007</v>
      </c>
      <c r="S877" t="b">
        <v>0</v>
      </c>
      <c r="T877" t="b">
        <v>0</v>
      </c>
      <c r="U877" t="b">
        <v>1</v>
      </c>
      <c r="V877">
        <v>18000</v>
      </c>
      <c r="W877">
        <v>12000</v>
      </c>
      <c r="X877">
        <v>2.71</v>
      </c>
      <c r="Y877">
        <v>12000</v>
      </c>
      <c r="Z877">
        <v>2.71</v>
      </c>
    </row>
    <row r="878" spans="1:26">
      <c r="A878">
        <v>212920495</v>
      </c>
      <c r="B878" t="s">
        <v>12237</v>
      </c>
      <c r="C878" t="s">
        <v>3597</v>
      </c>
      <c r="D878" t="s">
        <v>4034</v>
      </c>
      <c r="E878" t="s">
        <v>12238</v>
      </c>
      <c r="F878" t="s">
        <v>3600</v>
      </c>
      <c r="G878">
        <v>212920495</v>
      </c>
      <c r="I878" t="s">
        <v>3601</v>
      </c>
      <c r="J878" t="s">
        <v>12385</v>
      </c>
      <c r="L878" t="s">
        <v>12386</v>
      </c>
      <c r="M878">
        <v>10</v>
      </c>
      <c r="N878">
        <v>17</v>
      </c>
      <c r="O878">
        <v>10.4</v>
      </c>
      <c r="P878">
        <v>9.6</v>
      </c>
      <c r="Q878">
        <v>16</v>
      </c>
      <c r="R878">
        <v>8.5</v>
      </c>
      <c r="S878" t="b">
        <v>0</v>
      </c>
      <c r="T878" t="b">
        <v>0</v>
      </c>
      <c r="U878" t="b">
        <v>0</v>
      </c>
      <c r="V878">
        <v>57000</v>
      </c>
      <c r="W878">
        <v>37800</v>
      </c>
      <c r="X878">
        <v>2.48</v>
      </c>
      <c r="Y878">
        <v>37800</v>
      </c>
      <c r="Z878">
        <v>2.48</v>
      </c>
    </row>
    <row r="879" spans="1:26">
      <c r="A879">
        <v>212920494</v>
      </c>
      <c r="B879" t="s">
        <v>12237</v>
      </c>
      <c r="C879" t="s">
        <v>3597</v>
      </c>
      <c r="D879" t="s">
        <v>4034</v>
      </c>
      <c r="E879" t="s">
        <v>12238</v>
      </c>
      <c r="F879" t="s">
        <v>3600</v>
      </c>
      <c r="G879">
        <v>212920494</v>
      </c>
      <c r="I879" t="s">
        <v>3601</v>
      </c>
      <c r="J879" t="s">
        <v>12383</v>
      </c>
      <c r="L879" t="s">
        <v>12384</v>
      </c>
      <c r="M879">
        <v>8.6</v>
      </c>
      <c r="N879">
        <v>16.2</v>
      </c>
      <c r="O879">
        <v>10.8</v>
      </c>
      <c r="P879">
        <v>8.1999999999999993</v>
      </c>
      <c r="Q879">
        <v>15.3</v>
      </c>
      <c r="R879">
        <v>9.1999999999999993</v>
      </c>
      <c r="S879" t="b">
        <v>0</v>
      </c>
      <c r="T879" t="b">
        <v>0</v>
      </c>
      <c r="U879" t="b">
        <v>0</v>
      </c>
      <c r="V879">
        <v>48000</v>
      </c>
      <c r="W879">
        <v>38000</v>
      </c>
      <c r="X879">
        <v>2.1</v>
      </c>
      <c r="Y879">
        <v>39000</v>
      </c>
      <c r="Z879">
        <v>2.1</v>
      </c>
    </row>
    <row r="880" spans="1:26">
      <c r="A880">
        <v>212920492</v>
      </c>
      <c r="B880" t="s">
        <v>12237</v>
      </c>
      <c r="C880" t="s">
        <v>3597</v>
      </c>
      <c r="D880" t="s">
        <v>4034</v>
      </c>
      <c r="E880" t="s">
        <v>12238</v>
      </c>
      <c r="F880" t="s">
        <v>3600</v>
      </c>
      <c r="G880">
        <v>212920492</v>
      </c>
      <c r="I880" t="s">
        <v>3601</v>
      </c>
      <c r="J880" t="s">
        <v>12381</v>
      </c>
      <c r="L880" t="s">
        <v>12382</v>
      </c>
      <c r="M880">
        <v>11.1</v>
      </c>
      <c r="N880">
        <v>19</v>
      </c>
      <c r="O880">
        <v>10</v>
      </c>
      <c r="P880">
        <v>11.2</v>
      </c>
      <c r="Q880">
        <v>17.5</v>
      </c>
      <c r="R880">
        <v>8.4</v>
      </c>
      <c r="S880" t="b">
        <v>0</v>
      </c>
      <c r="T880" t="b">
        <v>0</v>
      </c>
      <c r="U880" t="b">
        <v>1</v>
      </c>
      <c r="V880">
        <v>30000</v>
      </c>
      <c r="W880">
        <v>20400</v>
      </c>
      <c r="X880">
        <v>2.04</v>
      </c>
      <c r="Y880">
        <v>22000</v>
      </c>
      <c r="Z880">
        <v>2.04</v>
      </c>
    </row>
    <row r="881" spans="1:26">
      <c r="A881">
        <v>212920491</v>
      </c>
      <c r="B881" t="s">
        <v>12237</v>
      </c>
      <c r="C881" t="s">
        <v>3597</v>
      </c>
      <c r="D881" t="s">
        <v>4034</v>
      </c>
      <c r="E881" t="s">
        <v>12238</v>
      </c>
      <c r="F881" t="s">
        <v>3600</v>
      </c>
      <c r="G881">
        <v>212920491</v>
      </c>
      <c r="I881" t="s">
        <v>3601</v>
      </c>
      <c r="J881" t="s">
        <v>12379</v>
      </c>
      <c r="L881" t="s">
        <v>12380</v>
      </c>
      <c r="M881">
        <v>12.5</v>
      </c>
      <c r="N881">
        <v>20</v>
      </c>
      <c r="O881">
        <v>10</v>
      </c>
      <c r="P881">
        <v>11.7</v>
      </c>
      <c r="Q881">
        <v>18</v>
      </c>
      <c r="R881">
        <v>8.1</v>
      </c>
      <c r="S881" t="b">
        <v>0</v>
      </c>
      <c r="T881" t="b">
        <v>0</v>
      </c>
      <c r="U881" t="b">
        <v>1</v>
      </c>
      <c r="V881">
        <v>24000</v>
      </c>
      <c r="W881">
        <v>17000</v>
      </c>
      <c r="X881">
        <v>2.98</v>
      </c>
      <c r="Y881">
        <v>18000</v>
      </c>
      <c r="Z881">
        <v>2.2000000000000002</v>
      </c>
    </row>
    <row r="882" spans="1:26">
      <c r="A882">
        <v>212920490</v>
      </c>
      <c r="B882" t="s">
        <v>12237</v>
      </c>
      <c r="C882" t="s">
        <v>3597</v>
      </c>
      <c r="D882" t="s">
        <v>4034</v>
      </c>
      <c r="E882" t="s">
        <v>12238</v>
      </c>
      <c r="F882" t="s">
        <v>3600</v>
      </c>
      <c r="G882">
        <v>212920490</v>
      </c>
      <c r="I882" t="s">
        <v>3601</v>
      </c>
      <c r="J882" t="s">
        <v>12377</v>
      </c>
      <c r="L882" t="s">
        <v>12378</v>
      </c>
      <c r="M882">
        <v>12.5</v>
      </c>
      <c r="N882">
        <v>21.6</v>
      </c>
      <c r="O882">
        <v>11.5</v>
      </c>
      <c r="P882">
        <v>11.7</v>
      </c>
      <c r="Q882">
        <v>17.8</v>
      </c>
      <c r="R882">
        <v>9.3000000000000007</v>
      </c>
      <c r="S882" t="b">
        <v>0</v>
      </c>
      <c r="T882" t="b">
        <v>0</v>
      </c>
      <c r="U882" t="b">
        <v>1</v>
      </c>
      <c r="V882">
        <v>18000</v>
      </c>
      <c r="W882">
        <v>13200</v>
      </c>
      <c r="X882">
        <v>2.67</v>
      </c>
      <c r="Y882">
        <v>14000</v>
      </c>
      <c r="Z882">
        <v>2.41</v>
      </c>
    </row>
    <row r="883" spans="1:26">
      <c r="A883">
        <v>212920503</v>
      </c>
      <c r="B883" t="s">
        <v>12237</v>
      </c>
      <c r="C883" t="s">
        <v>3597</v>
      </c>
      <c r="D883" t="s">
        <v>4034</v>
      </c>
      <c r="E883" t="s">
        <v>12238</v>
      </c>
      <c r="F883" t="s">
        <v>3621</v>
      </c>
      <c r="G883">
        <v>212920503</v>
      </c>
      <c r="I883" t="s">
        <v>3622</v>
      </c>
      <c r="J883" t="s">
        <v>12375</v>
      </c>
      <c r="K883" t="s">
        <v>3624</v>
      </c>
      <c r="L883" t="s">
        <v>12376</v>
      </c>
      <c r="M883">
        <v>13.5</v>
      </c>
      <c r="N883">
        <v>24</v>
      </c>
      <c r="O883">
        <v>11.6</v>
      </c>
      <c r="P883">
        <v>13.5</v>
      </c>
      <c r="Q883">
        <v>24</v>
      </c>
      <c r="R883">
        <v>10.5</v>
      </c>
      <c r="S883" t="b">
        <v>0</v>
      </c>
      <c r="T883" t="b">
        <v>0</v>
      </c>
      <c r="U883" t="b">
        <v>1</v>
      </c>
      <c r="V883">
        <v>18000</v>
      </c>
      <c r="W883">
        <v>14100</v>
      </c>
      <c r="X883">
        <v>2.65</v>
      </c>
      <c r="Y883">
        <v>16238</v>
      </c>
      <c r="Z883">
        <v>2.4900000000000002</v>
      </c>
    </row>
    <row r="884" spans="1:26">
      <c r="A884">
        <v>212920499</v>
      </c>
      <c r="B884" t="s">
        <v>12237</v>
      </c>
      <c r="C884" t="s">
        <v>3597</v>
      </c>
      <c r="D884" t="s">
        <v>4034</v>
      </c>
      <c r="E884" t="s">
        <v>12238</v>
      </c>
      <c r="F884" t="s">
        <v>3621</v>
      </c>
      <c r="G884">
        <v>212920499</v>
      </c>
      <c r="I884" t="s">
        <v>3622</v>
      </c>
      <c r="J884" t="s">
        <v>12373</v>
      </c>
      <c r="K884" t="s">
        <v>3624</v>
      </c>
      <c r="L884" t="s">
        <v>12374</v>
      </c>
      <c r="M884">
        <v>9.5</v>
      </c>
      <c r="N884">
        <v>18.5</v>
      </c>
      <c r="O884">
        <v>10.199999999999999</v>
      </c>
      <c r="P884">
        <v>9.5</v>
      </c>
      <c r="Q884">
        <v>18.5</v>
      </c>
      <c r="R884">
        <v>8.6</v>
      </c>
      <c r="S884" t="b">
        <v>0</v>
      </c>
      <c r="T884" t="b">
        <v>0</v>
      </c>
      <c r="U884" t="b">
        <v>0</v>
      </c>
      <c r="V884">
        <v>24000</v>
      </c>
      <c r="W884">
        <v>16500</v>
      </c>
      <c r="X884">
        <v>2.38</v>
      </c>
      <c r="Y884">
        <v>19257</v>
      </c>
      <c r="Z884">
        <v>2.11</v>
      </c>
    </row>
    <row r="885" spans="1:26">
      <c r="A885">
        <v>212920498</v>
      </c>
      <c r="B885" t="s">
        <v>12237</v>
      </c>
      <c r="C885" t="s">
        <v>3597</v>
      </c>
      <c r="D885" t="s">
        <v>4034</v>
      </c>
      <c r="E885" t="s">
        <v>12238</v>
      </c>
      <c r="F885" t="s">
        <v>3621</v>
      </c>
      <c r="G885">
        <v>212920498</v>
      </c>
      <c r="I885" t="s">
        <v>3622</v>
      </c>
      <c r="J885" t="s">
        <v>12371</v>
      </c>
      <c r="K885" t="s">
        <v>3624</v>
      </c>
      <c r="L885" t="s">
        <v>12372</v>
      </c>
      <c r="M885">
        <v>11</v>
      </c>
      <c r="N885">
        <v>19.5</v>
      </c>
      <c r="O885">
        <v>10</v>
      </c>
      <c r="P885">
        <v>11</v>
      </c>
      <c r="Q885">
        <v>19.5</v>
      </c>
      <c r="R885">
        <v>8.6999999999999993</v>
      </c>
      <c r="S885" t="b">
        <v>0</v>
      </c>
      <c r="T885" t="b">
        <v>0</v>
      </c>
      <c r="U885" t="b">
        <v>0</v>
      </c>
      <c r="V885">
        <v>18000</v>
      </c>
      <c r="W885">
        <v>11400</v>
      </c>
      <c r="X885">
        <v>2.57</v>
      </c>
      <c r="Y885">
        <v>14370</v>
      </c>
      <c r="Z885">
        <v>2.4900000000000002</v>
      </c>
    </row>
    <row r="886" spans="1:26">
      <c r="A886">
        <v>212920497</v>
      </c>
      <c r="B886" t="s">
        <v>12237</v>
      </c>
      <c r="C886" t="s">
        <v>3597</v>
      </c>
      <c r="D886" t="s">
        <v>4034</v>
      </c>
      <c r="E886" t="s">
        <v>12238</v>
      </c>
      <c r="F886" t="s">
        <v>3621</v>
      </c>
      <c r="G886">
        <v>212920497</v>
      </c>
      <c r="I886" t="s">
        <v>3622</v>
      </c>
      <c r="J886" t="s">
        <v>12369</v>
      </c>
      <c r="K886" t="s">
        <v>3624</v>
      </c>
      <c r="L886" t="s">
        <v>12370</v>
      </c>
      <c r="M886">
        <v>10.8</v>
      </c>
      <c r="N886">
        <v>20.5</v>
      </c>
      <c r="O886">
        <v>10.7</v>
      </c>
      <c r="P886">
        <v>10.8</v>
      </c>
      <c r="Q886">
        <v>21.4</v>
      </c>
      <c r="R886">
        <v>9.1999999999999993</v>
      </c>
      <c r="S886" t="b">
        <v>0</v>
      </c>
      <c r="T886" t="b">
        <v>0</v>
      </c>
      <c r="U886" t="b">
        <v>0</v>
      </c>
      <c r="V886">
        <v>12000</v>
      </c>
      <c r="W886">
        <v>7000</v>
      </c>
      <c r="X886">
        <v>2.5</v>
      </c>
      <c r="Y886">
        <v>9300</v>
      </c>
      <c r="Z886">
        <v>2</v>
      </c>
    </row>
    <row r="887" spans="1:26">
      <c r="A887">
        <v>212920496</v>
      </c>
      <c r="B887" t="s">
        <v>12237</v>
      </c>
      <c r="C887" t="s">
        <v>3597</v>
      </c>
      <c r="D887" t="s">
        <v>4034</v>
      </c>
      <c r="E887" t="s">
        <v>12238</v>
      </c>
      <c r="F887" t="s">
        <v>3621</v>
      </c>
      <c r="G887">
        <v>212920496</v>
      </c>
      <c r="I887" t="s">
        <v>3622</v>
      </c>
      <c r="J887" t="s">
        <v>12367</v>
      </c>
      <c r="K887" t="s">
        <v>3624</v>
      </c>
      <c r="L887" t="s">
        <v>12368</v>
      </c>
      <c r="M887">
        <v>10.3</v>
      </c>
      <c r="N887">
        <v>20</v>
      </c>
      <c r="O887">
        <v>10.8</v>
      </c>
      <c r="P887">
        <v>10.3</v>
      </c>
      <c r="Q887">
        <v>20.8</v>
      </c>
      <c r="R887">
        <v>8.6999999999999993</v>
      </c>
      <c r="S887" t="b">
        <v>0</v>
      </c>
      <c r="T887" t="b">
        <v>0</v>
      </c>
      <c r="U887" t="b">
        <v>0</v>
      </c>
      <c r="V887">
        <v>12000</v>
      </c>
      <c r="W887">
        <v>7800</v>
      </c>
      <c r="X887">
        <v>2.31</v>
      </c>
      <c r="Y887">
        <v>8200</v>
      </c>
      <c r="Z887">
        <v>1.35</v>
      </c>
    </row>
    <row r="888" spans="1:26">
      <c r="A888">
        <v>212920504</v>
      </c>
      <c r="B888" t="s">
        <v>12237</v>
      </c>
      <c r="C888" t="s">
        <v>3597</v>
      </c>
      <c r="D888" t="s">
        <v>4034</v>
      </c>
      <c r="E888" t="s">
        <v>12238</v>
      </c>
      <c r="F888" t="s">
        <v>3621</v>
      </c>
      <c r="G888">
        <v>212920504</v>
      </c>
      <c r="I888" t="s">
        <v>3622</v>
      </c>
      <c r="J888" t="s">
        <v>12365</v>
      </c>
      <c r="K888" t="s">
        <v>3624</v>
      </c>
      <c r="L888" t="s">
        <v>12366</v>
      </c>
      <c r="M888">
        <v>13</v>
      </c>
      <c r="N888">
        <v>21</v>
      </c>
      <c r="O888">
        <v>10</v>
      </c>
      <c r="P888">
        <v>13</v>
      </c>
      <c r="Q888">
        <v>21</v>
      </c>
      <c r="R888">
        <v>8.5</v>
      </c>
      <c r="S888" t="b">
        <v>0</v>
      </c>
      <c r="T888" t="b">
        <v>0</v>
      </c>
      <c r="U888" t="b">
        <v>0</v>
      </c>
      <c r="V888">
        <v>24000</v>
      </c>
      <c r="W888">
        <v>17400</v>
      </c>
      <c r="X888">
        <v>2.2799999999999998</v>
      </c>
      <c r="Y888">
        <v>23471</v>
      </c>
      <c r="Z888">
        <v>2.29</v>
      </c>
    </row>
    <row r="889" spans="1:26">
      <c r="A889">
        <v>212920502</v>
      </c>
      <c r="B889" t="s">
        <v>12237</v>
      </c>
      <c r="C889" t="s">
        <v>3597</v>
      </c>
      <c r="D889" t="s">
        <v>4034</v>
      </c>
      <c r="E889" t="s">
        <v>12238</v>
      </c>
      <c r="F889" t="s">
        <v>3621</v>
      </c>
      <c r="G889">
        <v>212920502</v>
      </c>
      <c r="I889" t="s">
        <v>3622</v>
      </c>
      <c r="J889" t="s">
        <v>12363</v>
      </c>
      <c r="K889" t="s">
        <v>3624</v>
      </c>
      <c r="L889" t="s">
        <v>12364</v>
      </c>
      <c r="M889">
        <v>13</v>
      </c>
      <c r="N889">
        <v>22.2</v>
      </c>
      <c r="O889">
        <v>11</v>
      </c>
      <c r="P889">
        <v>13</v>
      </c>
      <c r="Q889">
        <v>23.1</v>
      </c>
      <c r="R889">
        <v>10.8</v>
      </c>
      <c r="S889" t="b">
        <v>0</v>
      </c>
      <c r="T889" t="b">
        <v>0</v>
      </c>
      <c r="U889" t="b">
        <v>1</v>
      </c>
      <c r="V889">
        <v>12000</v>
      </c>
      <c r="W889">
        <v>10000</v>
      </c>
      <c r="X889">
        <v>2.69</v>
      </c>
      <c r="Y889">
        <v>9843</v>
      </c>
      <c r="Z889">
        <v>2.33</v>
      </c>
    </row>
    <row r="890" spans="1:26">
      <c r="A890">
        <v>212920501</v>
      </c>
      <c r="B890" t="s">
        <v>12237</v>
      </c>
      <c r="C890" t="s">
        <v>3597</v>
      </c>
      <c r="D890" t="s">
        <v>4034</v>
      </c>
      <c r="E890" t="s">
        <v>12238</v>
      </c>
      <c r="F890" t="s">
        <v>3621</v>
      </c>
      <c r="G890">
        <v>212920501</v>
      </c>
      <c r="I890" t="s">
        <v>3622</v>
      </c>
      <c r="J890" t="s">
        <v>12361</v>
      </c>
      <c r="K890" t="s">
        <v>3624</v>
      </c>
      <c r="L890" t="s">
        <v>12362</v>
      </c>
      <c r="M890">
        <v>12.5</v>
      </c>
      <c r="N890">
        <v>22</v>
      </c>
      <c r="O890">
        <v>11.5</v>
      </c>
      <c r="P890">
        <v>12.5</v>
      </c>
      <c r="Q890">
        <v>22.7</v>
      </c>
      <c r="R890">
        <v>10.4</v>
      </c>
      <c r="S890" t="b">
        <v>0</v>
      </c>
      <c r="T890" t="b">
        <v>0</v>
      </c>
      <c r="U890" t="b">
        <v>1</v>
      </c>
      <c r="V890">
        <v>12000</v>
      </c>
      <c r="W890">
        <v>8900</v>
      </c>
      <c r="X890">
        <v>2.75</v>
      </c>
      <c r="Y890">
        <v>9018</v>
      </c>
      <c r="Z890">
        <v>2.4</v>
      </c>
    </row>
    <row r="891" spans="1:26">
      <c r="A891">
        <v>213088012</v>
      </c>
      <c r="B891" t="s">
        <v>12237</v>
      </c>
      <c r="C891" t="s">
        <v>3597</v>
      </c>
      <c r="D891" t="s">
        <v>4034</v>
      </c>
      <c r="E891" t="s">
        <v>6170</v>
      </c>
      <c r="F891" t="s">
        <v>3621</v>
      </c>
      <c r="G891">
        <v>213088012</v>
      </c>
      <c r="I891" t="s">
        <v>3622</v>
      </c>
      <c r="J891" t="s">
        <v>7782</v>
      </c>
      <c r="K891" t="s">
        <v>3624</v>
      </c>
      <c r="L891" t="s">
        <v>12360</v>
      </c>
      <c r="M891">
        <v>12.5</v>
      </c>
      <c r="N891">
        <v>20.7</v>
      </c>
      <c r="O891">
        <v>10.5</v>
      </c>
      <c r="P891">
        <v>12.5</v>
      </c>
      <c r="Q891">
        <v>21.5</v>
      </c>
      <c r="R891">
        <v>9.6999999999999993</v>
      </c>
      <c r="S891" t="b">
        <v>0</v>
      </c>
      <c r="T891" t="b">
        <v>0</v>
      </c>
      <c r="U891" t="b">
        <v>1</v>
      </c>
      <c r="V891">
        <v>24000</v>
      </c>
      <c r="W891">
        <v>19000</v>
      </c>
      <c r="X891">
        <v>2.6</v>
      </c>
      <c r="Y891">
        <v>20800</v>
      </c>
      <c r="Z891">
        <v>2.36</v>
      </c>
    </row>
    <row r="892" spans="1:26">
      <c r="A892">
        <v>207613860</v>
      </c>
      <c r="B892" t="s">
        <v>6289</v>
      </c>
      <c r="C892" t="s">
        <v>3597</v>
      </c>
      <c r="D892" t="s">
        <v>4034</v>
      </c>
      <c r="E892" t="s">
        <v>4412</v>
      </c>
      <c r="F892" t="s">
        <v>3621</v>
      </c>
      <c r="G892">
        <v>207613860</v>
      </c>
      <c r="I892" t="s">
        <v>3622</v>
      </c>
      <c r="J892" t="s">
        <v>12358</v>
      </c>
      <c r="K892" t="s">
        <v>3624</v>
      </c>
      <c r="L892" t="s">
        <v>12359</v>
      </c>
      <c r="M892">
        <v>14.5</v>
      </c>
      <c r="N892">
        <v>28.2</v>
      </c>
      <c r="O892">
        <v>13.7</v>
      </c>
      <c r="P892">
        <v>15.3</v>
      </c>
      <c r="Q892">
        <v>26.3</v>
      </c>
      <c r="R892">
        <v>15.5</v>
      </c>
      <c r="S892" t="b">
        <v>0</v>
      </c>
      <c r="T892" t="b">
        <v>0</v>
      </c>
      <c r="U892" t="b">
        <v>1</v>
      </c>
      <c r="V892">
        <v>18000</v>
      </c>
      <c r="W892">
        <v>20200</v>
      </c>
      <c r="X892">
        <v>2.89</v>
      </c>
      <c r="Y892">
        <v>24485</v>
      </c>
      <c r="Z892">
        <v>1.98</v>
      </c>
    </row>
    <row r="893" spans="1:26">
      <c r="A893">
        <v>207591143</v>
      </c>
      <c r="B893" t="s">
        <v>6289</v>
      </c>
      <c r="C893" t="s">
        <v>3597</v>
      </c>
      <c r="D893" t="s">
        <v>4034</v>
      </c>
      <c r="E893" t="s">
        <v>4412</v>
      </c>
      <c r="F893" t="s">
        <v>3621</v>
      </c>
      <c r="G893">
        <v>207591143</v>
      </c>
      <c r="I893" t="s">
        <v>3622</v>
      </c>
      <c r="J893" t="s">
        <v>12297</v>
      </c>
      <c r="K893" t="s">
        <v>3624</v>
      </c>
      <c r="L893" t="s">
        <v>12357</v>
      </c>
      <c r="M893">
        <v>15.5</v>
      </c>
      <c r="N893">
        <v>37.5</v>
      </c>
      <c r="O893">
        <v>15</v>
      </c>
      <c r="P893">
        <v>16.5</v>
      </c>
      <c r="Q893">
        <v>29</v>
      </c>
      <c r="R893">
        <v>22</v>
      </c>
      <c r="S893" t="b">
        <v>0</v>
      </c>
      <c r="T893" t="b">
        <v>0</v>
      </c>
      <c r="U893" t="b">
        <v>1</v>
      </c>
      <c r="V893">
        <v>9000</v>
      </c>
      <c r="W893">
        <v>11400</v>
      </c>
      <c r="X893">
        <v>2.17</v>
      </c>
      <c r="Y893">
        <v>15100</v>
      </c>
      <c r="Z893">
        <v>1.98</v>
      </c>
    </row>
    <row r="894" spans="1:26">
      <c r="A894">
        <v>207591142</v>
      </c>
      <c r="B894" t="s">
        <v>6289</v>
      </c>
      <c r="C894" t="s">
        <v>3597</v>
      </c>
      <c r="D894" t="s">
        <v>4034</v>
      </c>
      <c r="E894" t="s">
        <v>4412</v>
      </c>
      <c r="F894" t="s">
        <v>3621</v>
      </c>
      <c r="G894">
        <v>207591142</v>
      </c>
      <c r="I894" t="s">
        <v>3622</v>
      </c>
      <c r="J894" t="s">
        <v>12291</v>
      </c>
      <c r="K894" t="s">
        <v>3624</v>
      </c>
      <c r="L894" t="s">
        <v>12356</v>
      </c>
      <c r="M894">
        <v>14</v>
      </c>
      <c r="N894">
        <v>30</v>
      </c>
      <c r="O894">
        <v>14</v>
      </c>
      <c r="P894">
        <v>14.3</v>
      </c>
      <c r="Q894">
        <v>27.5</v>
      </c>
      <c r="R894">
        <v>14.5</v>
      </c>
      <c r="S894" t="b">
        <v>0</v>
      </c>
      <c r="T894" t="b">
        <v>0</v>
      </c>
      <c r="U894" t="b">
        <v>1</v>
      </c>
      <c r="V894">
        <v>12000</v>
      </c>
      <c r="W894">
        <v>11400</v>
      </c>
      <c r="X894">
        <v>2.17</v>
      </c>
      <c r="Y894">
        <v>15100</v>
      </c>
      <c r="Z894">
        <v>1.98</v>
      </c>
    </row>
    <row r="895" spans="1:26">
      <c r="A895">
        <v>207591141</v>
      </c>
      <c r="B895" t="s">
        <v>6289</v>
      </c>
      <c r="C895" t="s">
        <v>3597</v>
      </c>
      <c r="D895" t="s">
        <v>4034</v>
      </c>
      <c r="E895" t="s">
        <v>4412</v>
      </c>
      <c r="F895" t="s">
        <v>3621</v>
      </c>
      <c r="G895">
        <v>207591141</v>
      </c>
      <c r="I895" t="s">
        <v>3622</v>
      </c>
      <c r="J895" t="s">
        <v>12297</v>
      </c>
      <c r="K895" t="s">
        <v>3624</v>
      </c>
      <c r="L895" t="s">
        <v>12298</v>
      </c>
      <c r="M895">
        <v>16</v>
      </c>
      <c r="N895">
        <v>42.5</v>
      </c>
      <c r="O895">
        <v>15</v>
      </c>
      <c r="P895">
        <v>16</v>
      </c>
      <c r="Q895">
        <v>28.5</v>
      </c>
      <c r="R895">
        <v>18</v>
      </c>
      <c r="S895" t="b">
        <v>0</v>
      </c>
      <c r="T895" t="b">
        <v>0</v>
      </c>
      <c r="U895" t="b">
        <v>1</v>
      </c>
      <c r="V895">
        <v>9000</v>
      </c>
      <c r="W895">
        <v>10400</v>
      </c>
      <c r="X895">
        <v>2.27</v>
      </c>
      <c r="Y895">
        <v>17087</v>
      </c>
      <c r="Z895">
        <v>2.21</v>
      </c>
    </row>
    <row r="896" spans="1:26">
      <c r="A896">
        <v>207591140</v>
      </c>
      <c r="B896" t="s">
        <v>6289</v>
      </c>
      <c r="C896" t="s">
        <v>3597</v>
      </c>
      <c r="D896" t="s">
        <v>4034</v>
      </c>
      <c r="E896" t="s">
        <v>4412</v>
      </c>
      <c r="F896" t="s">
        <v>3621</v>
      </c>
      <c r="G896">
        <v>207591140</v>
      </c>
      <c r="I896" t="s">
        <v>3622</v>
      </c>
      <c r="J896" t="s">
        <v>12291</v>
      </c>
      <c r="K896" t="s">
        <v>3624</v>
      </c>
      <c r="L896" t="s">
        <v>12355</v>
      </c>
      <c r="M896">
        <v>13.8</v>
      </c>
      <c r="N896">
        <v>32</v>
      </c>
      <c r="O896">
        <v>14</v>
      </c>
      <c r="P896">
        <v>14</v>
      </c>
      <c r="Q896">
        <v>27</v>
      </c>
      <c r="R896">
        <v>12</v>
      </c>
      <c r="S896" t="b">
        <v>0</v>
      </c>
      <c r="T896" t="b">
        <v>0</v>
      </c>
      <c r="U896" t="b">
        <v>1</v>
      </c>
      <c r="V896">
        <v>12000</v>
      </c>
      <c r="W896">
        <v>10400</v>
      </c>
      <c r="X896">
        <v>2.27</v>
      </c>
      <c r="Y896">
        <v>17087</v>
      </c>
      <c r="Z896">
        <v>2.21</v>
      </c>
    </row>
    <row r="897" spans="1:26">
      <c r="A897">
        <v>213156951</v>
      </c>
      <c r="B897" t="s">
        <v>12237</v>
      </c>
      <c r="C897" t="s">
        <v>3597</v>
      </c>
      <c r="D897" t="s">
        <v>4034</v>
      </c>
      <c r="E897" t="s">
        <v>4412</v>
      </c>
      <c r="F897" t="s">
        <v>3600</v>
      </c>
      <c r="G897">
        <v>213156951</v>
      </c>
      <c r="I897" t="s">
        <v>3601</v>
      </c>
      <c r="J897" t="s">
        <v>6710</v>
      </c>
      <c r="L897" t="s">
        <v>12354</v>
      </c>
      <c r="P897">
        <v>12.1</v>
      </c>
      <c r="Q897">
        <v>19.3</v>
      </c>
      <c r="R897">
        <v>10.8</v>
      </c>
      <c r="S897" t="b">
        <v>0</v>
      </c>
      <c r="T897" t="b">
        <v>0</v>
      </c>
      <c r="U897" t="b">
        <v>0</v>
      </c>
      <c r="V897">
        <v>18000</v>
      </c>
      <c r="W897">
        <v>15800</v>
      </c>
      <c r="X897">
        <v>2.82</v>
      </c>
      <c r="Y897">
        <v>22000</v>
      </c>
      <c r="Z897">
        <v>2.4500000000000002</v>
      </c>
    </row>
    <row r="898" spans="1:26">
      <c r="A898">
        <v>213160486</v>
      </c>
      <c r="B898" t="s">
        <v>12237</v>
      </c>
      <c r="C898" t="s">
        <v>3597</v>
      </c>
      <c r="D898" t="s">
        <v>4034</v>
      </c>
      <c r="E898" t="s">
        <v>11383</v>
      </c>
      <c r="F898" t="s">
        <v>3621</v>
      </c>
      <c r="G898">
        <v>213160486</v>
      </c>
      <c r="I898" t="s">
        <v>3622</v>
      </c>
      <c r="J898" t="s">
        <v>12351</v>
      </c>
      <c r="K898" t="s">
        <v>3624</v>
      </c>
      <c r="L898" t="s">
        <v>12352</v>
      </c>
      <c r="P898">
        <v>11.7</v>
      </c>
      <c r="Q898">
        <v>20</v>
      </c>
      <c r="R898">
        <v>10</v>
      </c>
      <c r="S898" t="b">
        <v>0</v>
      </c>
      <c r="T898" t="b">
        <v>0</v>
      </c>
      <c r="U898" t="b">
        <v>1</v>
      </c>
      <c r="V898">
        <v>33000</v>
      </c>
      <c r="W898">
        <v>27800</v>
      </c>
      <c r="X898">
        <v>2.35</v>
      </c>
      <c r="Y898">
        <v>34000</v>
      </c>
      <c r="Z898">
        <v>2.4</v>
      </c>
    </row>
    <row r="899" spans="1:26">
      <c r="A899">
        <v>213160460</v>
      </c>
      <c r="B899" t="s">
        <v>12237</v>
      </c>
      <c r="C899" t="s">
        <v>3597</v>
      </c>
      <c r="D899" t="s">
        <v>4034</v>
      </c>
      <c r="E899" t="s">
        <v>6768</v>
      </c>
      <c r="F899" t="s">
        <v>3621</v>
      </c>
      <c r="G899">
        <v>213160460</v>
      </c>
      <c r="I899" t="s">
        <v>3622</v>
      </c>
      <c r="J899" t="s">
        <v>12349</v>
      </c>
      <c r="K899" t="s">
        <v>3624</v>
      </c>
      <c r="L899" t="s">
        <v>12350</v>
      </c>
      <c r="M899">
        <v>15.8</v>
      </c>
      <c r="N899">
        <v>26.5</v>
      </c>
      <c r="O899">
        <v>14</v>
      </c>
      <c r="P899">
        <v>15.8</v>
      </c>
      <c r="Q899">
        <v>26.5</v>
      </c>
      <c r="R899">
        <v>13.6</v>
      </c>
      <c r="S899" t="b">
        <v>0</v>
      </c>
      <c r="T899" t="b">
        <v>0</v>
      </c>
      <c r="U899" t="b">
        <v>1</v>
      </c>
      <c r="V899">
        <v>6000</v>
      </c>
      <c r="W899">
        <v>8500</v>
      </c>
      <c r="X899">
        <v>2.9</v>
      </c>
      <c r="Y899">
        <v>10041</v>
      </c>
      <c r="Z899">
        <v>2.4500000000000002</v>
      </c>
    </row>
    <row r="900" spans="1:26">
      <c r="A900">
        <v>213160464</v>
      </c>
      <c r="B900" t="s">
        <v>12237</v>
      </c>
      <c r="C900" t="s">
        <v>3597</v>
      </c>
      <c r="D900" t="s">
        <v>4034</v>
      </c>
      <c r="E900" t="s">
        <v>6768</v>
      </c>
      <c r="F900" t="s">
        <v>3621</v>
      </c>
      <c r="G900">
        <v>213160464</v>
      </c>
      <c r="I900" t="s">
        <v>3622</v>
      </c>
      <c r="J900" t="s">
        <v>12347</v>
      </c>
      <c r="K900" t="s">
        <v>3624</v>
      </c>
      <c r="L900" t="s">
        <v>12348</v>
      </c>
      <c r="M900">
        <v>13</v>
      </c>
      <c r="N900">
        <v>21.5</v>
      </c>
      <c r="O900">
        <v>12</v>
      </c>
      <c r="P900">
        <v>13</v>
      </c>
      <c r="Q900">
        <v>21.5</v>
      </c>
      <c r="R900">
        <v>11.4</v>
      </c>
      <c r="S900" t="b">
        <v>0</v>
      </c>
      <c r="T900" t="b">
        <v>0</v>
      </c>
      <c r="U900" t="b">
        <v>1</v>
      </c>
      <c r="V900">
        <v>24000</v>
      </c>
      <c r="W900">
        <v>21200</v>
      </c>
      <c r="X900">
        <v>2.88</v>
      </c>
      <c r="Y900">
        <v>24485</v>
      </c>
      <c r="Z900">
        <v>1.98</v>
      </c>
    </row>
    <row r="901" spans="1:26">
      <c r="A901">
        <v>213160463</v>
      </c>
      <c r="B901" t="s">
        <v>12237</v>
      </c>
      <c r="C901" t="s">
        <v>3597</v>
      </c>
      <c r="D901" t="s">
        <v>4034</v>
      </c>
      <c r="E901" t="s">
        <v>6768</v>
      </c>
      <c r="F901" t="s">
        <v>3621</v>
      </c>
      <c r="G901">
        <v>213160463</v>
      </c>
      <c r="I901" t="s">
        <v>3622</v>
      </c>
      <c r="J901" t="s">
        <v>12345</v>
      </c>
      <c r="K901" t="s">
        <v>3624</v>
      </c>
      <c r="L901" t="s">
        <v>12346</v>
      </c>
      <c r="M901">
        <v>12.5</v>
      </c>
      <c r="N901">
        <v>21.5</v>
      </c>
      <c r="O901">
        <v>13</v>
      </c>
      <c r="P901">
        <v>12.5</v>
      </c>
      <c r="Q901">
        <v>21.5</v>
      </c>
      <c r="R901">
        <v>11.3</v>
      </c>
      <c r="S901" t="b">
        <v>0</v>
      </c>
      <c r="T901" t="b">
        <v>0</v>
      </c>
      <c r="U901" t="b">
        <v>1</v>
      </c>
      <c r="V901">
        <v>18000</v>
      </c>
      <c r="W901">
        <v>15000</v>
      </c>
      <c r="X901">
        <v>2.35</v>
      </c>
      <c r="Y901">
        <v>19200</v>
      </c>
      <c r="Z901">
        <v>1.99</v>
      </c>
    </row>
    <row r="902" spans="1:26">
      <c r="A902">
        <v>213160462</v>
      </c>
      <c r="B902" t="s">
        <v>12237</v>
      </c>
      <c r="C902" t="s">
        <v>3597</v>
      </c>
      <c r="D902" t="s">
        <v>4034</v>
      </c>
      <c r="E902" t="s">
        <v>6768</v>
      </c>
      <c r="F902" t="s">
        <v>3621</v>
      </c>
      <c r="G902">
        <v>213160462</v>
      </c>
      <c r="I902" t="s">
        <v>3622</v>
      </c>
      <c r="J902" t="s">
        <v>12343</v>
      </c>
      <c r="K902" t="s">
        <v>3624</v>
      </c>
      <c r="L902" t="s">
        <v>12344</v>
      </c>
      <c r="M902">
        <v>14</v>
      </c>
      <c r="N902">
        <v>25.5</v>
      </c>
      <c r="O902">
        <v>13</v>
      </c>
      <c r="P902">
        <v>14</v>
      </c>
      <c r="Q902">
        <v>25.5</v>
      </c>
      <c r="R902">
        <v>10.4</v>
      </c>
      <c r="S902" t="b">
        <v>0</v>
      </c>
      <c r="T902" t="b">
        <v>0</v>
      </c>
      <c r="U902" t="b">
        <v>1</v>
      </c>
      <c r="V902">
        <v>12000</v>
      </c>
      <c r="W902">
        <v>10000</v>
      </c>
      <c r="X902">
        <v>2.4</v>
      </c>
      <c r="Y902">
        <v>13112</v>
      </c>
      <c r="Z902">
        <v>2.11</v>
      </c>
    </row>
    <row r="903" spans="1:26">
      <c r="A903">
        <v>213160461</v>
      </c>
      <c r="B903" t="s">
        <v>12237</v>
      </c>
      <c r="C903" t="s">
        <v>3597</v>
      </c>
      <c r="D903" t="s">
        <v>4034</v>
      </c>
      <c r="E903" t="s">
        <v>6768</v>
      </c>
      <c r="F903" t="s">
        <v>3621</v>
      </c>
      <c r="G903">
        <v>213160461</v>
      </c>
      <c r="I903" t="s">
        <v>3622</v>
      </c>
      <c r="J903" t="s">
        <v>12341</v>
      </c>
      <c r="K903" t="s">
        <v>3624</v>
      </c>
      <c r="L903" t="s">
        <v>12342</v>
      </c>
      <c r="M903">
        <v>16.2</v>
      </c>
      <c r="N903">
        <v>28.1</v>
      </c>
      <c r="O903">
        <v>13</v>
      </c>
      <c r="P903">
        <v>16.2</v>
      </c>
      <c r="Q903">
        <v>28.1</v>
      </c>
      <c r="R903">
        <v>11.5</v>
      </c>
      <c r="S903" t="b">
        <v>0</v>
      </c>
      <c r="T903" t="b">
        <v>0</v>
      </c>
      <c r="U903" t="b">
        <v>1</v>
      </c>
      <c r="V903">
        <v>9000</v>
      </c>
      <c r="W903">
        <v>9500</v>
      </c>
      <c r="X903">
        <v>2.5299999999999998</v>
      </c>
      <c r="Y903">
        <v>12371</v>
      </c>
      <c r="Z903">
        <v>2.04</v>
      </c>
    </row>
    <row r="904" spans="1:26">
      <c r="A904">
        <v>213160453</v>
      </c>
      <c r="B904" t="s">
        <v>12237</v>
      </c>
      <c r="C904" t="s">
        <v>3597</v>
      </c>
      <c r="D904" t="s">
        <v>4034</v>
      </c>
      <c r="E904" t="s">
        <v>4035</v>
      </c>
      <c r="F904" t="s">
        <v>3600</v>
      </c>
      <c r="G904">
        <v>213160453</v>
      </c>
      <c r="I904" t="s">
        <v>3700</v>
      </c>
      <c r="J904" t="s">
        <v>9492</v>
      </c>
      <c r="L904" t="s">
        <v>12339</v>
      </c>
      <c r="P904">
        <v>10</v>
      </c>
      <c r="Q904">
        <v>15.2</v>
      </c>
      <c r="R904">
        <v>9.1999999999999993</v>
      </c>
      <c r="S904" t="b">
        <v>0</v>
      </c>
      <c r="T904" t="b">
        <v>0</v>
      </c>
      <c r="U904" t="b">
        <v>1</v>
      </c>
      <c r="V904">
        <v>45000</v>
      </c>
      <c r="W904">
        <v>37000</v>
      </c>
      <c r="X904">
        <v>2.2599999999999998</v>
      </c>
      <c r="Y904">
        <v>38000</v>
      </c>
      <c r="Z904">
        <v>2.2599999999999998</v>
      </c>
    </row>
    <row r="905" spans="1:26">
      <c r="A905">
        <v>213160478</v>
      </c>
      <c r="B905" t="s">
        <v>12237</v>
      </c>
      <c r="C905" t="s">
        <v>3597</v>
      </c>
      <c r="D905" t="s">
        <v>4034</v>
      </c>
      <c r="E905" t="s">
        <v>5445</v>
      </c>
      <c r="F905" t="s">
        <v>3600</v>
      </c>
      <c r="G905">
        <v>213160478</v>
      </c>
      <c r="I905" t="s">
        <v>3700</v>
      </c>
      <c r="J905" t="s">
        <v>9494</v>
      </c>
      <c r="L905" t="s">
        <v>12333</v>
      </c>
      <c r="P905">
        <v>8.6</v>
      </c>
      <c r="Q905">
        <v>14.5</v>
      </c>
      <c r="R905">
        <v>8.6</v>
      </c>
      <c r="S905" t="b">
        <v>0</v>
      </c>
      <c r="T905" t="b">
        <v>0</v>
      </c>
      <c r="U905" t="b">
        <v>0</v>
      </c>
      <c r="V905">
        <v>53000</v>
      </c>
      <c r="W905">
        <v>37000</v>
      </c>
      <c r="X905">
        <v>2.2599999999999998</v>
      </c>
      <c r="Y905">
        <v>38000</v>
      </c>
      <c r="Z905">
        <v>2.2599999999999998</v>
      </c>
    </row>
    <row r="906" spans="1:26">
      <c r="A906">
        <v>213160477</v>
      </c>
      <c r="B906" t="s">
        <v>12237</v>
      </c>
      <c r="C906" t="s">
        <v>3597</v>
      </c>
      <c r="D906" t="s">
        <v>4034</v>
      </c>
      <c r="E906" t="s">
        <v>5445</v>
      </c>
      <c r="F906" t="s">
        <v>3600</v>
      </c>
      <c r="G906">
        <v>213160477</v>
      </c>
      <c r="I906" t="s">
        <v>3700</v>
      </c>
      <c r="J906" t="s">
        <v>9377</v>
      </c>
      <c r="L906" t="s">
        <v>12330</v>
      </c>
      <c r="M906">
        <v>9</v>
      </c>
      <c r="N906">
        <v>14</v>
      </c>
      <c r="O906">
        <v>10</v>
      </c>
      <c r="P906">
        <v>8.6</v>
      </c>
      <c r="Q906">
        <v>14.3</v>
      </c>
      <c r="R906">
        <v>9</v>
      </c>
      <c r="S906" t="b">
        <v>0</v>
      </c>
      <c r="T906" t="b">
        <v>0</v>
      </c>
      <c r="U906" t="b">
        <v>0</v>
      </c>
      <c r="V906">
        <v>46000</v>
      </c>
      <c r="W906">
        <v>32000</v>
      </c>
      <c r="X906">
        <v>2.36</v>
      </c>
      <c r="Y906">
        <v>45000</v>
      </c>
      <c r="Z906">
        <v>2.11</v>
      </c>
    </row>
    <row r="907" spans="1:26">
      <c r="A907">
        <v>213160476</v>
      </c>
      <c r="B907" t="s">
        <v>12237</v>
      </c>
      <c r="C907" t="s">
        <v>3597</v>
      </c>
      <c r="D907" t="s">
        <v>4034</v>
      </c>
      <c r="E907" t="s">
        <v>5445</v>
      </c>
      <c r="F907" t="s">
        <v>3600</v>
      </c>
      <c r="G907">
        <v>213160476</v>
      </c>
      <c r="I907" t="s">
        <v>3700</v>
      </c>
      <c r="J907" t="s">
        <v>9349</v>
      </c>
      <c r="L907" t="s">
        <v>12325</v>
      </c>
      <c r="M907">
        <v>10.199999999999999</v>
      </c>
      <c r="N907">
        <v>14.8</v>
      </c>
      <c r="O907">
        <v>9.6</v>
      </c>
      <c r="P907">
        <v>10</v>
      </c>
      <c r="Q907">
        <v>15.2</v>
      </c>
      <c r="R907">
        <v>10</v>
      </c>
      <c r="S907" t="b">
        <v>0</v>
      </c>
      <c r="T907" t="b">
        <v>0</v>
      </c>
      <c r="U907" t="b">
        <v>1</v>
      </c>
      <c r="V907">
        <v>35000</v>
      </c>
      <c r="W907">
        <v>33000</v>
      </c>
      <c r="X907">
        <v>2.4</v>
      </c>
      <c r="Y907">
        <v>38000</v>
      </c>
      <c r="Z907">
        <v>1.9</v>
      </c>
    </row>
    <row r="908" spans="1:26">
      <c r="A908">
        <v>213160470</v>
      </c>
      <c r="B908" t="s">
        <v>12237</v>
      </c>
      <c r="C908" t="s">
        <v>3597</v>
      </c>
      <c r="D908" t="s">
        <v>4034</v>
      </c>
      <c r="E908" t="s">
        <v>5445</v>
      </c>
      <c r="F908" t="s">
        <v>3600</v>
      </c>
      <c r="G908">
        <v>213160470</v>
      </c>
      <c r="I908" t="s">
        <v>3700</v>
      </c>
      <c r="J908" t="s">
        <v>9459</v>
      </c>
      <c r="L908" t="s">
        <v>12330</v>
      </c>
      <c r="M908">
        <v>9.15</v>
      </c>
      <c r="N908">
        <v>14</v>
      </c>
      <c r="O908">
        <v>9.4</v>
      </c>
      <c r="P908">
        <v>8.6</v>
      </c>
      <c r="Q908">
        <v>14.3</v>
      </c>
      <c r="R908">
        <v>8.3000000000000007</v>
      </c>
      <c r="S908" t="b">
        <v>0</v>
      </c>
      <c r="T908" t="b">
        <v>0</v>
      </c>
      <c r="U908" t="b">
        <v>0</v>
      </c>
      <c r="V908">
        <v>48000</v>
      </c>
      <c r="W908">
        <v>30400</v>
      </c>
      <c r="X908">
        <v>2.2000000000000002</v>
      </c>
      <c r="Y908">
        <v>32000</v>
      </c>
      <c r="Z908">
        <v>2.0299999999999998</v>
      </c>
    </row>
    <row r="909" spans="1:26">
      <c r="A909">
        <v>213160469</v>
      </c>
      <c r="B909" t="s">
        <v>12237</v>
      </c>
      <c r="C909" t="s">
        <v>3597</v>
      </c>
      <c r="D909" t="s">
        <v>4034</v>
      </c>
      <c r="E909" t="s">
        <v>5445</v>
      </c>
      <c r="F909" t="s">
        <v>3600</v>
      </c>
      <c r="G909">
        <v>213160469</v>
      </c>
      <c r="I909" t="s">
        <v>3700</v>
      </c>
      <c r="J909" t="s">
        <v>9438</v>
      </c>
      <c r="L909" t="s">
        <v>12325</v>
      </c>
      <c r="M909">
        <v>10.1</v>
      </c>
      <c r="N909">
        <v>14.2</v>
      </c>
      <c r="O909">
        <v>9.1999999999999993</v>
      </c>
      <c r="P909">
        <v>9.3000000000000007</v>
      </c>
      <c r="Q909">
        <v>14.4</v>
      </c>
      <c r="R909">
        <v>8</v>
      </c>
      <c r="S909" t="b">
        <v>0</v>
      </c>
      <c r="T909" t="b">
        <v>0</v>
      </c>
      <c r="U909" t="b">
        <v>0</v>
      </c>
      <c r="V909">
        <v>36000</v>
      </c>
      <c r="W909">
        <v>19800</v>
      </c>
      <c r="X909">
        <v>2.2000000000000002</v>
      </c>
      <c r="Y909">
        <v>24900</v>
      </c>
      <c r="Z909">
        <v>2.13</v>
      </c>
    </row>
    <row r="910" spans="1:26">
      <c r="A910">
        <v>213160475</v>
      </c>
      <c r="B910" t="s">
        <v>12237</v>
      </c>
      <c r="C910" t="s">
        <v>3597</v>
      </c>
      <c r="D910" t="s">
        <v>4034</v>
      </c>
      <c r="E910" t="s">
        <v>5445</v>
      </c>
      <c r="F910" t="s">
        <v>3600</v>
      </c>
      <c r="G910">
        <v>213160475</v>
      </c>
      <c r="I910" t="s">
        <v>3700</v>
      </c>
      <c r="J910" t="s">
        <v>12338</v>
      </c>
      <c r="L910" t="s">
        <v>12325</v>
      </c>
      <c r="M910">
        <v>10.7</v>
      </c>
      <c r="N910">
        <v>14.2</v>
      </c>
      <c r="O910">
        <v>9.5</v>
      </c>
      <c r="P910">
        <v>10.5</v>
      </c>
      <c r="Q910">
        <v>15.5</v>
      </c>
      <c r="R910">
        <v>9.6999999999999993</v>
      </c>
      <c r="S910" t="b">
        <v>0</v>
      </c>
      <c r="T910" t="b">
        <v>0</v>
      </c>
      <c r="U910" t="b">
        <v>1</v>
      </c>
      <c r="V910">
        <v>30000</v>
      </c>
      <c r="W910">
        <v>22600</v>
      </c>
      <c r="X910">
        <v>2.62</v>
      </c>
      <c r="Y910">
        <v>26000</v>
      </c>
      <c r="Z910">
        <v>2.2799999999999998</v>
      </c>
    </row>
    <row r="911" spans="1:26">
      <c r="A911">
        <v>213160471</v>
      </c>
      <c r="B911" t="s">
        <v>12237</v>
      </c>
      <c r="C911" t="s">
        <v>3597</v>
      </c>
      <c r="D911" t="s">
        <v>4034</v>
      </c>
      <c r="E911" t="s">
        <v>5445</v>
      </c>
      <c r="F911" t="s">
        <v>3600</v>
      </c>
      <c r="G911">
        <v>213160471</v>
      </c>
      <c r="I911" t="s">
        <v>3700</v>
      </c>
      <c r="J911" t="s">
        <v>9460</v>
      </c>
      <c r="L911" t="s">
        <v>12333</v>
      </c>
      <c r="M911">
        <v>9.5</v>
      </c>
      <c r="N911">
        <v>14.9</v>
      </c>
      <c r="O911">
        <v>9.3000000000000007</v>
      </c>
      <c r="P911">
        <v>9</v>
      </c>
      <c r="Q911">
        <v>15.2</v>
      </c>
      <c r="R911">
        <v>8.5</v>
      </c>
      <c r="S911" t="b">
        <v>0</v>
      </c>
      <c r="T911" t="b">
        <v>0</v>
      </c>
      <c r="U911" t="b">
        <v>0</v>
      </c>
      <c r="V911">
        <v>53000</v>
      </c>
      <c r="W911">
        <v>34000</v>
      </c>
      <c r="X911">
        <v>2.2000000000000002</v>
      </c>
      <c r="Y911">
        <v>36000</v>
      </c>
      <c r="Z911">
        <v>2.19</v>
      </c>
    </row>
    <row r="912" spans="1:26">
      <c r="A912">
        <v>213160468</v>
      </c>
      <c r="B912" t="s">
        <v>12237</v>
      </c>
      <c r="C912" t="s">
        <v>3597</v>
      </c>
      <c r="D912" t="s">
        <v>4034</v>
      </c>
      <c r="E912" t="s">
        <v>5445</v>
      </c>
      <c r="F912" t="s">
        <v>3600</v>
      </c>
      <c r="G912">
        <v>213160468</v>
      </c>
      <c r="I912" t="s">
        <v>3700</v>
      </c>
      <c r="J912" t="s">
        <v>5462</v>
      </c>
      <c r="L912" t="s">
        <v>12325</v>
      </c>
      <c r="M912">
        <v>10</v>
      </c>
      <c r="N912">
        <v>14.2</v>
      </c>
      <c r="O912">
        <v>9.5</v>
      </c>
      <c r="P912">
        <v>10.199999999999999</v>
      </c>
      <c r="Q912">
        <v>14.9</v>
      </c>
      <c r="R912">
        <v>9.3000000000000007</v>
      </c>
      <c r="S912" t="b">
        <v>0</v>
      </c>
      <c r="T912" t="b">
        <v>0</v>
      </c>
      <c r="U912" t="b">
        <v>0</v>
      </c>
      <c r="V912">
        <v>30000</v>
      </c>
      <c r="W912">
        <v>22000</v>
      </c>
      <c r="X912">
        <v>2.6</v>
      </c>
      <c r="Y912">
        <v>24400</v>
      </c>
      <c r="Z912">
        <v>2.1</v>
      </c>
    </row>
    <row r="913" spans="1:26">
      <c r="A913">
        <v>213160452</v>
      </c>
      <c r="B913" t="s">
        <v>12237</v>
      </c>
      <c r="C913" t="s">
        <v>3597</v>
      </c>
      <c r="D913" t="s">
        <v>4034</v>
      </c>
      <c r="E913" t="s">
        <v>5262</v>
      </c>
      <c r="F913" t="s">
        <v>3600</v>
      </c>
      <c r="G913">
        <v>213160452</v>
      </c>
      <c r="I913" t="s">
        <v>3700</v>
      </c>
      <c r="J913" t="s">
        <v>10819</v>
      </c>
      <c r="L913" t="s">
        <v>12334</v>
      </c>
      <c r="P913">
        <v>10</v>
      </c>
      <c r="Q913">
        <v>15.2</v>
      </c>
      <c r="R913">
        <v>9.1999999999999993</v>
      </c>
      <c r="S913" t="b">
        <v>0</v>
      </c>
      <c r="T913" t="b">
        <v>0</v>
      </c>
      <c r="U913" t="b">
        <v>1</v>
      </c>
      <c r="V913">
        <v>45000</v>
      </c>
      <c r="W913">
        <v>37000</v>
      </c>
      <c r="X913">
        <v>2.2599999999999998</v>
      </c>
      <c r="Y913">
        <v>38000</v>
      </c>
      <c r="Z913">
        <v>2.2599999999999998</v>
      </c>
    </row>
    <row r="914" spans="1:26">
      <c r="A914">
        <v>213160485</v>
      </c>
      <c r="B914" t="s">
        <v>12237</v>
      </c>
      <c r="C914" t="s">
        <v>3597</v>
      </c>
      <c r="D914" t="s">
        <v>4034</v>
      </c>
      <c r="E914" t="s">
        <v>10857</v>
      </c>
      <c r="F914" t="s">
        <v>3600</v>
      </c>
      <c r="G914">
        <v>213160485</v>
      </c>
      <c r="I914" t="s">
        <v>3700</v>
      </c>
      <c r="J914" t="s">
        <v>9495</v>
      </c>
      <c r="L914" t="s">
        <v>12333</v>
      </c>
      <c r="P914">
        <v>8.6</v>
      </c>
      <c r="Q914">
        <v>14.5</v>
      </c>
      <c r="R914">
        <v>8.6</v>
      </c>
      <c r="S914" t="b">
        <v>0</v>
      </c>
      <c r="T914" t="b">
        <v>0</v>
      </c>
      <c r="U914" t="b">
        <v>0</v>
      </c>
      <c r="V914">
        <v>53000</v>
      </c>
      <c r="W914">
        <v>37000</v>
      </c>
      <c r="X914">
        <v>2.2599999999999998</v>
      </c>
      <c r="Y914">
        <v>38000</v>
      </c>
      <c r="Z914">
        <v>2.2599999999999998</v>
      </c>
    </row>
    <row r="915" spans="1:26">
      <c r="A915">
        <v>213160484</v>
      </c>
      <c r="B915" t="s">
        <v>12237</v>
      </c>
      <c r="C915" t="s">
        <v>3597</v>
      </c>
      <c r="D915" t="s">
        <v>4034</v>
      </c>
      <c r="E915" t="s">
        <v>10857</v>
      </c>
      <c r="F915" t="s">
        <v>3600</v>
      </c>
      <c r="G915">
        <v>213160484</v>
      </c>
      <c r="I915" t="s">
        <v>3700</v>
      </c>
      <c r="J915" t="s">
        <v>9379</v>
      </c>
      <c r="L915" t="s">
        <v>12330</v>
      </c>
      <c r="M915">
        <v>9</v>
      </c>
      <c r="N915">
        <v>14</v>
      </c>
      <c r="O915">
        <v>10</v>
      </c>
      <c r="P915">
        <v>8.6</v>
      </c>
      <c r="Q915">
        <v>14.3</v>
      </c>
      <c r="R915">
        <v>9</v>
      </c>
      <c r="S915" t="b">
        <v>0</v>
      </c>
      <c r="T915" t="b">
        <v>0</v>
      </c>
      <c r="U915" t="b">
        <v>0</v>
      </c>
      <c r="V915">
        <v>46000</v>
      </c>
      <c r="W915">
        <v>32000</v>
      </c>
      <c r="X915">
        <v>2.36</v>
      </c>
      <c r="Y915">
        <v>45000</v>
      </c>
      <c r="Z915">
        <v>2.11</v>
      </c>
    </row>
    <row r="916" spans="1:26">
      <c r="A916">
        <v>213160483</v>
      </c>
      <c r="B916" t="s">
        <v>12237</v>
      </c>
      <c r="C916" t="s">
        <v>3597</v>
      </c>
      <c r="D916" t="s">
        <v>4034</v>
      </c>
      <c r="E916" t="s">
        <v>10857</v>
      </c>
      <c r="F916" t="s">
        <v>3600</v>
      </c>
      <c r="G916">
        <v>213160483</v>
      </c>
      <c r="I916" t="s">
        <v>3700</v>
      </c>
      <c r="J916" t="s">
        <v>9347</v>
      </c>
      <c r="L916" t="s">
        <v>12325</v>
      </c>
      <c r="M916">
        <v>10.199999999999999</v>
      </c>
      <c r="N916">
        <v>14.8</v>
      </c>
      <c r="O916">
        <v>9.6</v>
      </c>
      <c r="P916">
        <v>10</v>
      </c>
      <c r="Q916">
        <v>15.2</v>
      </c>
      <c r="R916">
        <v>10</v>
      </c>
      <c r="S916" t="b">
        <v>0</v>
      </c>
      <c r="T916" t="b">
        <v>0</v>
      </c>
      <c r="U916" t="b">
        <v>1</v>
      </c>
      <c r="V916">
        <v>35000</v>
      </c>
      <c r="W916">
        <v>33000</v>
      </c>
      <c r="X916">
        <v>2.4</v>
      </c>
      <c r="Y916">
        <v>38000</v>
      </c>
      <c r="Z916">
        <v>1.9</v>
      </c>
    </row>
    <row r="917" spans="1:26">
      <c r="A917">
        <v>213160456</v>
      </c>
      <c r="B917" t="s">
        <v>12237</v>
      </c>
      <c r="C917" t="s">
        <v>3597</v>
      </c>
      <c r="D917" t="s">
        <v>4034</v>
      </c>
      <c r="E917" t="s">
        <v>10638</v>
      </c>
      <c r="F917" t="s">
        <v>3600</v>
      </c>
      <c r="G917">
        <v>213160456</v>
      </c>
      <c r="I917" t="s">
        <v>3700</v>
      </c>
      <c r="J917" t="s">
        <v>12328</v>
      </c>
      <c r="L917" t="s">
        <v>12329</v>
      </c>
      <c r="M917">
        <v>9.15</v>
      </c>
      <c r="N917">
        <v>14</v>
      </c>
      <c r="O917">
        <v>9.4</v>
      </c>
      <c r="P917">
        <v>8.6</v>
      </c>
      <c r="Q917">
        <v>14.3</v>
      </c>
      <c r="R917">
        <v>8.3000000000000007</v>
      </c>
      <c r="S917" t="b">
        <v>0</v>
      </c>
      <c r="T917" t="b">
        <v>0</v>
      </c>
      <c r="U917" t="b">
        <v>0</v>
      </c>
      <c r="V917">
        <v>48000</v>
      </c>
      <c r="W917">
        <v>30400</v>
      </c>
      <c r="X917">
        <v>2.2000000000000002</v>
      </c>
      <c r="Y917">
        <v>32000</v>
      </c>
      <c r="Z917">
        <v>2.0299999999999998</v>
      </c>
    </row>
    <row r="918" spans="1:26">
      <c r="A918">
        <v>213160457</v>
      </c>
      <c r="B918" t="s">
        <v>12237</v>
      </c>
      <c r="C918" t="s">
        <v>3597</v>
      </c>
      <c r="D918" t="s">
        <v>4034</v>
      </c>
      <c r="E918" t="s">
        <v>10638</v>
      </c>
      <c r="F918" t="s">
        <v>3600</v>
      </c>
      <c r="G918">
        <v>213160457</v>
      </c>
      <c r="I918" t="s">
        <v>3700</v>
      </c>
      <c r="J918" t="s">
        <v>12326</v>
      </c>
      <c r="L918" t="s">
        <v>12327</v>
      </c>
      <c r="M918">
        <v>10.1</v>
      </c>
      <c r="N918">
        <v>14.2</v>
      </c>
      <c r="O918">
        <v>9.1999999999999993</v>
      </c>
      <c r="P918">
        <v>9.3000000000000007</v>
      </c>
      <c r="Q918">
        <v>14.4</v>
      </c>
      <c r="R918">
        <v>8</v>
      </c>
      <c r="S918" t="b">
        <v>0</v>
      </c>
      <c r="T918" t="b">
        <v>0</v>
      </c>
      <c r="U918" t="b">
        <v>0</v>
      </c>
      <c r="V918">
        <v>36000</v>
      </c>
      <c r="W918">
        <v>19800</v>
      </c>
      <c r="X918">
        <v>2.2000000000000002</v>
      </c>
      <c r="Y918">
        <v>24900</v>
      </c>
      <c r="Z918">
        <v>2.13</v>
      </c>
    </row>
    <row r="919" spans="1:26">
      <c r="A919">
        <v>213160482</v>
      </c>
      <c r="B919" t="s">
        <v>12237</v>
      </c>
      <c r="C919" t="s">
        <v>3597</v>
      </c>
      <c r="D919" t="s">
        <v>4034</v>
      </c>
      <c r="E919" t="s">
        <v>10857</v>
      </c>
      <c r="F919" t="s">
        <v>3600</v>
      </c>
      <c r="G919">
        <v>213160482</v>
      </c>
      <c r="I919" t="s">
        <v>3700</v>
      </c>
      <c r="J919" t="s">
        <v>9335</v>
      </c>
      <c r="L919" t="s">
        <v>12325</v>
      </c>
      <c r="M919">
        <v>10.7</v>
      </c>
      <c r="N919">
        <v>14.2</v>
      </c>
      <c r="O919">
        <v>9.5</v>
      </c>
      <c r="P919">
        <v>10.5</v>
      </c>
      <c r="Q919">
        <v>15.5</v>
      </c>
      <c r="R919">
        <v>9.6999999999999993</v>
      </c>
      <c r="S919" t="b">
        <v>0</v>
      </c>
      <c r="T919" t="b">
        <v>0</v>
      </c>
      <c r="U919" t="b">
        <v>1</v>
      </c>
      <c r="V919">
        <v>30000</v>
      </c>
      <c r="W919">
        <v>22600</v>
      </c>
      <c r="X919">
        <v>2.62</v>
      </c>
      <c r="Y919">
        <v>26000</v>
      </c>
      <c r="Z919">
        <v>2.2799999999999998</v>
      </c>
    </row>
    <row r="920" spans="1:26">
      <c r="A920">
        <v>213160454</v>
      </c>
      <c r="B920" t="s">
        <v>12237</v>
      </c>
      <c r="C920" t="s">
        <v>3597</v>
      </c>
      <c r="D920" t="s">
        <v>4034</v>
      </c>
      <c r="E920" t="s">
        <v>10638</v>
      </c>
      <c r="F920" t="s">
        <v>3600</v>
      </c>
      <c r="G920">
        <v>213160454</v>
      </c>
      <c r="I920" t="s">
        <v>3700</v>
      </c>
      <c r="J920" t="s">
        <v>12322</v>
      </c>
      <c r="L920" t="s">
        <v>12323</v>
      </c>
      <c r="M920">
        <v>9.5</v>
      </c>
      <c r="N920">
        <v>14.9</v>
      </c>
      <c r="O920">
        <v>9.3000000000000007</v>
      </c>
      <c r="P920">
        <v>9</v>
      </c>
      <c r="Q920">
        <v>15.2</v>
      </c>
      <c r="R920">
        <v>8.5</v>
      </c>
      <c r="S920" t="b">
        <v>0</v>
      </c>
      <c r="T920" t="b">
        <v>0</v>
      </c>
      <c r="U920" t="b">
        <v>0</v>
      </c>
      <c r="V920">
        <v>53000</v>
      </c>
      <c r="W920">
        <v>34000</v>
      </c>
      <c r="X920">
        <v>2.2000000000000002</v>
      </c>
      <c r="Y920">
        <v>36000</v>
      </c>
      <c r="Z920">
        <v>2.19</v>
      </c>
    </row>
    <row r="921" spans="1:26">
      <c r="A921">
        <v>213160458</v>
      </c>
      <c r="B921" t="s">
        <v>12237</v>
      </c>
      <c r="C921" t="s">
        <v>3597</v>
      </c>
      <c r="D921" t="s">
        <v>4034</v>
      </c>
      <c r="E921" t="s">
        <v>10638</v>
      </c>
      <c r="F921" t="s">
        <v>3600</v>
      </c>
      <c r="G921">
        <v>213160458</v>
      </c>
      <c r="I921" t="s">
        <v>3700</v>
      </c>
      <c r="J921" t="s">
        <v>12320</v>
      </c>
      <c r="L921" t="s">
        <v>12321</v>
      </c>
      <c r="M921">
        <v>10</v>
      </c>
      <c r="N921">
        <v>14.2</v>
      </c>
      <c r="O921">
        <v>9.5</v>
      </c>
      <c r="P921">
        <v>10.199999999999999</v>
      </c>
      <c r="Q921">
        <v>14.9</v>
      </c>
      <c r="R921">
        <v>9.3000000000000007</v>
      </c>
      <c r="S921" t="b">
        <v>0</v>
      </c>
      <c r="T921" t="b">
        <v>0</v>
      </c>
      <c r="U921" t="b">
        <v>0</v>
      </c>
      <c r="V921">
        <v>30000</v>
      </c>
      <c r="W921">
        <v>22000</v>
      </c>
      <c r="X921">
        <v>2.6</v>
      </c>
      <c r="Y921">
        <v>24400</v>
      </c>
      <c r="Z921">
        <v>2.1</v>
      </c>
    </row>
    <row r="922" spans="1:26">
      <c r="A922">
        <v>213160445</v>
      </c>
      <c r="B922" t="s">
        <v>12237</v>
      </c>
      <c r="C922" t="s">
        <v>3597</v>
      </c>
      <c r="D922" t="s">
        <v>4034</v>
      </c>
      <c r="E922" t="s">
        <v>3782</v>
      </c>
      <c r="F922" t="s">
        <v>3600</v>
      </c>
      <c r="G922">
        <v>213160445</v>
      </c>
      <c r="I922" t="s">
        <v>3700</v>
      </c>
      <c r="J922" t="s">
        <v>10889</v>
      </c>
      <c r="L922" t="s">
        <v>10885</v>
      </c>
      <c r="P922">
        <v>8.6</v>
      </c>
      <c r="Q922">
        <v>14.5</v>
      </c>
      <c r="R922">
        <v>8.6</v>
      </c>
      <c r="S922" t="b">
        <v>0</v>
      </c>
      <c r="T922" t="b">
        <v>0</v>
      </c>
      <c r="U922" t="b">
        <v>0</v>
      </c>
      <c r="V922">
        <v>53000</v>
      </c>
      <c r="W922">
        <v>37000</v>
      </c>
      <c r="X922">
        <v>2.2599999999999998</v>
      </c>
      <c r="Y922">
        <v>38000</v>
      </c>
      <c r="Z922">
        <v>2.2599999999999998</v>
      </c>
    </row>
    <row r="923" spans="1:26">
      <c r="A923">
        <v>213156952</v>
      </c>
      <c r="B923" t="s">
        <v>12237</v>
      </c>
      <c r="C923" t="s">
        <v>3597</v>
      </c>
      <c r="D923" t="s">
        <v>4034</v>
      </c>
      <c r="E923" t="s">
        <v>11946</v>
      </c>
      <c r="F923" t="s">
        <v>3600</v>
      </c>
      <c r="G923">
        <v>213156952</v>
      </c>
      <c r="I923" t="s">
        <v>3601</v>
      </c>
      <c r="J923" t="s">
        <v>11947</v>
      </c>
      <c r="L923" t="s">
        <v>12315</v>
      </c>
      <c r="P923">
        <v>12.1</v>
      </c>
      <c r="Q923">
        <v>19.3</v>
      </c>
      <c r="R923">
        <v>10.8</v>
      </c>
      <c r="S923" t="b">
        <v>0</v>
      </c>
      <c r="T923" t="b">
        <v>0</v>
      </c>
      <c r="U923" t="b">
        <v>0</v>
      </c>
      <c r="V923">
        <v>18000</v>
      </c>
      <c r="W923">
        <v>15800</v>
      </c>
      <c r="X923">
        <v>2.82</v>
      </c>
      <c r="Y923">
        <v>22000</v>
      </c>
      <c r="Z923">
        <v>2.4500000000000002</v>
      </c>
    </row>
    <row r="924" spans="1:26">
      <c r="A924">
        <v>213156955</v>
      </c>
      <c r="B924" t="s">
        <v>12237</v>
      </c>
      <c r="C924" t="s">
        <v>3597</v>
      </c>
      <c r="D924" t="s">
        <v>4034</v>
      </c>
      <c r="E924" t="s">
        <v>10839</v>
      </c>
      <c r="F924" t="s">
        <v>3600</v>
      </c>
      <c r="G924">
        <v>213156955</v>
      </c>
      <c r="I924" t="s">
        <v>3700</v>
      </c>
      <c r="J924" t="s">
        <v>10645</v>
      </c>
      <c r="L924" t="s">
        <v>12313</v>
      </c>
      <c r="M924">
        <v>10.199999999999999</v>
      </c>
      <c r="N924">
        <v>14.8</v>
      </c>
      <c r="O924">
        <v>9.6</v>
      </c>
      <c r="P924">
        <v>10</v>
      </c>
      <c r="Q924">
        <v>15.2</v>
      </c>
      <c r="R924">
        <v>10</v>
      </c>
      <c r="S924" t="b">
        <v>0</v>
      </c>
      <c r="T924" t="b">
        <v>0</v>
      </c>
      <c r="U924" t="b">
        <v>1</v>
      </c>
      <c r="V924">
        <v>35000</v>
      </c>
      <c r="W924">
        <v>33000</v>
      </c>
      <c r="X924">
        <v>2.4</v>
      </c>
      <c r="Y924">
        <v>38000</v>
      </c>
      <c r="Z924">
        <v>1.9</v>
      </c>
    </row>
    <row r="925" spans="1:26">
      <c r="A925">
        <v>213156954</v>
      </c>
      <c r="B925" t="s">
        <v>12237</v>
      </c>
      <c r="C925" t="s">
        <v>3597</v>
      </c>
      <c r="D925" t="s">
        <v>4034</v>
      </c>
      <c r="E925" t="s">
        <v>10839</v>
      </c>
      <c r="F925" t="s">
        <v>3600</v>
      </c>
      <c r="G925">
        <v>213156954</v>
      </c>
      <c r="I925" t="s">
        <v>3700</v>
      </c>
      <c r="J925" t="s">
        <v>10641</v>
      </c>
      <c r="L925" t="s">
        <v>12313</v>
      </c>
      <c r="M925">
        <v>10.7</v>
      </c>
      <c r="N925">
        <v>14.2</v>
      </c>
      <c r="O925">
        <v>9.5</v>
      </c>
      <c r="P925">
        <v>10.5</v>
      </c>
      <c r="Q925">
        <v>15.5</v>
      </c>
      <c r="R925">
        <v>9.6999999999999993</v>
      </c>
      <c r="S925" t="b">
        <v>0</v>
      </c>
      <c r="T925" t="b">
        <v>0</v>
      </c>
      <c r="U925" t="b">
        <v>1</v>
      </c>
      <c r="V925">
        <v>30000</v>
      </c>
      <c r="W925">
        <v>22600</v>
      </c>
      <c r="X925">
        <v>2.62</v>
      </c>
      <c r="Y925">
        <v>26000</v>
      </c>
      <c r="Z925">
        <v>2.2799999999999998</v>
      </c>
    </row>
    <row r="926" spans="1:26">
      <c r="A926">
        <v>213088009</v>
      </c>
      <c r="B926" t="s">
        <v>12237</v>
      </c>
      <c r="C926" t="s">
        <v>3597</v>
      </c>
      <c r="D926" t="s">
        <v>4034</v>
      </c>
      <c r="E926" t="s">
        <v>5260</v>
      </c>
      <c r="F926" t="s">
        <v>3621</v>
      </c>
      <c r="G926">
        <v>213088009</v>
      </c>
      <c r="I926" t="s">
        <v>3622</v>
      </c>
      <c r="J926" t="s">
        <v>12311</v>
      </c>
      <c r="K926" t="s">
        <v>3624</v>
      </c>
      <c r="L926" t="s">
        <v>12312</v>
      </c>
      <c r="M926">
        <v>15.5</v>
      </c>
      <c r="N926">
        <v>37.5</v>
      </c>
      <c r="O926">
        <v>15</v>
      </c>
      <c r="P926">
        <v>16.5</v>
      </c>
      <c r="Q926">
        <v>29</v>
      </c>
      <c r="R926">
        <v>22</v>
      </c>
      <c r="S926" t="b">
        <v>0</v>
      </c>
      <c r="T926" t="b">
        <v>0</v>
      </c>
      <c r="U926" t="b">
        <v>1</v>
      </c>
      <c r="V926">
        <v>9000</v>
      </c>
      <c r="W926">
        <v>11400</v>
      </c>
      <c r="X926">
        <v>2.17</v>
      </c>
      <c r="Y926">
        <v>15100</v>
      </c>
      <c r="Z926">
        <v>1.98</v>
      </c>
    </row>
    <row r="927" spans="1:26">
      <c r="A927">
        <v>213088010</v>
      </c>
      <c r="B927" t="s">
        <v>12237</v>
      </c>
      <c r="C927" t="s">
        <v>3597</v>
      </c>
      <c r="D927" t="s">
        <v>4034</v>
      </c>
      <c r="E927" t="s">
        <v>5260</v>
      </c>
      <c r="F927" t="s">
        <v>3621</v>
      </c>
      <c r="G927">
        <v>213088010</v>
      </c>
      <c r="I927" t="s">
        <v>3622</v>
      </c>
      <c r="J927" t="s">
        <v>12309</v>
      </c>
      <c r="K927" t="s">
        <v>3624</v>
      </c>
      <c r="L927" t="s">
        <v>12310</v>
      </c>
      <c r="M927">
        <v>14</v>
      </c>
      <c r="N927">
        <v>30</v>
      </c>
      <c r="O927">
        <v>14</v>
      </c>
      <c r="P927">
        <v>14.3</v>
      </c>
      <c r="Q927">
        <v>27.5</v>
      </c>
      <c r="R927">
        <v>14.5</v>
      </c>
      <c r="S927" t="b">
        <v>0</v>
      </c>
      <c r="T927" t="b">
        <v>0</v>
      </c>
      <c r="U927" t="b">
        <v>1</v>
      </c>
      <c r="V927">
        <v>12000</v>
      </c>
      <c r="W927">
        <v>11400</v>
      </c>
      <c r="X927">
        <v>2.17</v>
      </c>
      <c r="Y927">
        <v>15100</v>
      </c>
      <c r="Z927">
        <v>1.98</v>
      </c>
    </row>
    <row r="928" spans="1:26">
      <c r="A928">
        <v>207742501</v>
      </c>
      <c r="B928" t="s">
        <v>6289</v>
      </c>
      <c r="C928" t="s">
        <v>3597</v>
      </c>
      <c r="D928" t="s">
        <v>4034</v>
      </c>
      <c r="E928" t="s">
        <v>5260</v>
      </c>
      <c r="F928" t="s">
        <v>3621</v>
      </c>
      <c r="G928">
        <v>207742501</v>
      </c>
      <c r="I928" t="s">
        <v>3622</v>
      </c>
      <c r="J928" t="s">
        <v>12307</v>
      </c>
      <c r="K928" t="s">
        <v>3624</v>
      </c>
      <c r="L928" t="s">
        <v>12308</v>
      </c>
      <c r="M928">
        <v>14.5</v>
      </c>
      <c r="N928">
        <v>28.2</v>
      </c>
      <c r="O928">
        <v>13.7</v>
      </c>
      <c r="P928">
        <v>15.3</v>
      </c>
      <c r="Q928">
        <v>26.3</v>
      </c>
      <c r="R928">
        <v>15.5</v>
      </c>
      <c r="S928" t="b">
        <v>0</v>
      </c>
      <c r="T928" t="b">
        <v>0</v>
      </c>
      <c r="U928" t="b">
        <v>1</v>
      </c>
      <c r="V928">
        <v>18000</v>
      </c>
      <c r="W928">
        <v>20200</v>
      </c>
      <c r="X928">
        <v>2.89</v>
      </c>
      <c r="Y928">
        <v>24485</v>
      </c>
      <c r="Z928">
        <v>1.98</v>
      </c>
    </row>
    <row r="929" spans="1:26">
      <c r="A929">
        <v>207629153</v>
      </c>
      <c r="B929" t="s">
        <v>6289</v>
      </c>
      <c r="C929" t="s">
        <v>3597</v>
      </c>
      <c r="D929" t="s">
        <v>4034</v>
      </c>
      <c r="E929" t="s">
        <v>4871</v>
      </c>
      <c r="F929" t="s">
        <v>3621</v>
      </c>
      <c r="G929">
        <v>207629153</v>
      </c>
      <c r="I929" t="s">
        <v>3622</v>
      </c>
      <c r="J929" t="s">
        <v>12305</v>
      </c>
      <c r="K929" t="s">
        <v>3624</v>
      </c>
      <c r="L929" t="s">
        <v>12306</v>
      </c>
      <c r="M929">
        <v>15.5</v>
      </c>
      <c r="N929">
        <v>37.5</v>
      </c>
      <c r="O929">
        <v>15</v>
      </c>
      <c r="P929">
        <v>16.5</v>
      </c>
      <c r="Q929">
        <v>29</v>
      </c>
      <c r="R929">
        <v>22</v>
      </c>
      <c r="S929" t="b">
        <v>0</v>
      </c>
      <c r="T929" t="b">
        <v>0</v>
      </c>
      <c r="U929" t="b">
        <v>1</v>
      </c>
      <c r="V929">
        <v>9000</v>
      </c>
      <c r="W929">
        <v>11400</v>
      </c>
      <c r="X929">
        <v>2.17</v>
      </c>
      <c r="Y929">
        <v>15100</v>
      </c>
      <c r="Z929">
        <v>1.98</v>
      </c>
    </row>
    <row r="930" spans="1:26">
      <c r="A930">
        <v>207629154</v>
      </c>
      <c r="B930" t="s">
        <v>6289</v>
      </c>
      <c r="C930" t="s">
        <v>3597</v>
      </c>
      <c r="D930" t="s">
        <v>4034</v>
      </c>
      <c r="E930" t="s">
        <v>4871</v>
      </c>
      <c r="F930" t="s">
        <v>3621</v>
      </c>
      <c r="G930">
        <v>207629154</v>
      </c>
      <c r="I930" t="s">
        <v>3622</v>
      </c>
      <c r="J930" t="s">
        <v>12303</v>
      </c>
      <c r="K930" t="s">
        <v>3624</v>
      </c>
      <c r="L930" t="s">
        <v>12304</v>
      </c>
      <c r="M930">
        <v>14</v>
      </c>
      <c r="N930">
        <v>30</v>
      </c>
      <c r="O930">
        <v>14</v>
      </c>
      <c r="P930">
        <v>14.3</v>
      </c>
      <c r="Q930">
        <v>27.5</v>
      </c>
      <c r="R930">
        <v>14.5</v>
      </c>
      <c r="S930" t="b">
        <v>0</v>
      </c>
      <c r="T930" t="b">
        <v>0</v>
      </c>
      <c r="U930" t="b">
        <v>1</v>
      </c>
      <c r="V930">
        <v>12000</v>
      </c>
      <c r="W930">
        <v>11400</v>
      </c>
      <c r="X930">
        <v>2.17</v>
      </c>
      <c r="Y930">
        <v>15100</v>
      </c>
      <c r="Z930">
        <v>1.98</v>
      </c>
    </row>
    <row r="931" spans="1:26">
      <c r="A931">
        <v>207742499</v>
      </c>
      <c r="B931" t="s">
        <v>6289</v>
      </c>
      <c r="C931" t="s">
        <v>3597</v>
      </c>
      <c r="D931" t="s">
        <v>4034</v>
      </c>
      <c r="E931" t="s">
        <v>5260</v>
      </c>
      <c r="F931" t="s">
        <v>3621</v>
      </c>
      <c r="G931">
        <v>207742499</v>
      </c>
      <c r="I931" t="s">
        <v>3622</v>
      </c>
      <c r="J931" t="s">
        <v>12301</v>
      </c>
      <c r="K931" t="s">
        <v>3624</v>
      </c>
      <c r="L931" t="s">
        <v>12302</v>
      </c>
      <c r="M931">
        <v>16</v>
      </c>
      <c r="N931">
        <v>42.5</v>
      </c>
      <c r="O931">
        <v>15</v>
      </c>
      <c r="P931">
        <v>16</v>
      </c>
      <c r="Q931">
        <v>28.5</v>
      </c>
      <c r="R931">
        <v>18</v>
      </c>
      <c r="S931" t="b">
        <v>0</v>
      </c>
      <c r="T931" t="b">
        <v>0</v>
      </c>
      <c r="U931" t="b">
        <v>1</v>
      </c>
      <c r="V931">
        <v>9000</v>
      </c>
      <c r="W931">
        <v>10400</v>
      </c>
      <c r="X931">
        <v>2.27</v>
      </c>
      <c r="Y931">
        <v>17087</v>
      </c>
      <c r="Z931">
        <v>2.21</v>
      </c>
    </row>
    <row r="932" spans="1:26">
      <c r="A932">
        <v>207742500</v>
      </c>
      <c r="B932" t="s">
        <v>6289</v>
      </c>
      <c r="C932" t="s">
        <v>3597</v>
      </c>
      <c r="D932" t="s">
        <v>4034</v>
      </c>
      <c r="E932" t="s">
        <v>5260</v>
      </c>
      <c r="F932" t="s">
        <v>3621</v>
      </c>
      <c r="G932">
        <v>207742500</v>
      </c>
      <c r="I932" t="s">
        <v>3622</v>
      </c>
      <c r="J932" t="s">
        <v>12299</v>
      </c>
      <c r="K932" t="s">
        <v>3624</v>
      </c>
      <c r="L932" t="s">
        <v>12300</v>
      </c>
      <c r="M932">
        <v>13.8</v>
      </c>
      <c r="N932">
        <v>32</v>
      </c>
      <c r="O932">
        <v>14</v>
      </c>
      <c r="P932">
        <v>14</v>
      </c>
      <c r="Q932">
        <v>27</v>
      </c>
      <c r="R932">
        <v>12</v>
      </c>
      <c r="S932" t="b">
        <v>0</v>
      </c>
      <c r="T932" t="b">
        <v>0</v>
      </c>
      <c r="U932" t="b">
        <v>1</v>
      </c>
      <c r="V932">
        <v>12000</v>
      </c>
      <c r="W932">
        <v>10400</v>
      </c>
      <c r="X932">
        <v>2.27</v>
      </c>
      <c r="Y932">
        <v>17087</v>
      </c>
      <c r="Z932">
        <v>2.21</v>
      </c>
    </row>
    <row r="933" spans="1:26">
      <c r="A933">
        <v>208568345</v>
      </c>
      <c r="B933" t="s">
        <v>12237</v>
      </c>
      <c r="C933" t="s">
        <v>3597</v>
      </c>
      <c r="D933" t="s">
        <v>4034</v>
      </c>
      <c r="E933" t="s">
        <v>3834</v>
      </c>
      <c r="F933" t="s">
        <v>3621</v>
      </c>
      <c r="G933">
        <v>208568345</v>
      </c>
      <c r="I933" t="s">
        <v>3622</v>
      </c>
      <c r="J933" t="s">
        <v>12297</v>
      </c>
      <c r="K933" t="s">
        <v>3624</v>
      </c>
      <c r="L933" t="s">
        <v>12298</v>
      </c>
      <c r="M933">
        <v>16</v>
      </c>
      <c r="N933">
        <v>42.5</v>
      </c>
      <c r="O933">
        <v>15</v>
      </c>
      <c r="P933">
        <v>16</v>
      </c>
      <c r="Q933">
        <v>28.5</v>
      </c>
      <c r="R933">
        <v>18</v>
      </c>
      <c r="S933" t="b">
        <v>0</v>
      </c>
      <c r="T933" t="b">
        <v>0</v>
      </c>
      <c r="U933" t="b">
        <v>1</v>
      </c>
      <c r="V933">
        <v>9000</v>
      </c>
      <c r="W933">
        <v>10400</v>
      </c>
      <c r="X933">
        <v>2.27</v>
      </c>
      <c r="Y933">
        <v>17087</v>
      </c>
      <c r="Z933">
        <v>2.21</v>
      </c>
    </row>
    <row r="934" spans="1:26">
      <c r="A934">
        <v>212615065</v>
      </c>
      <c r="B934" t="s">
        <v>12237</v>
      </c>
      <c r="C934" t="s">
        <v>3597</v>
      </c>
      <c r="D934" t="s">
        <v>4034</v>
      </c>
      <c r="E934" t="s">
        <v>9622</v>
      </c>
      <c r="F934" t="s">
        <v>3621</v>
      </c>
      <c r="G934">
        <v>212615065</v>
      </c>
      <c r="I934" t="s">
        <v>3622</v>
      </c>
      <c r="J934" t="s">
        <v>12295</v>
      </c>
      <c r="K934" t="s">
        <v>3624</v>
      </c>
      <c r="L934" t="s">
        <v>12296</v>
      </c>
      <c r="M934">
        <v>16</v>
      </c>
      <c r="N934">
        <v>42.5</v>
      </c>
      <c r="O934">
        <v>15</v>
      </c>
      <c r="P934">
        <v>16</v>
      </c>
      <c r="Q934">
        <v>28.5</v>
      </c>
      <c r="R934">
        <v>18</v>
      </c>
      <c r="S934" t="b">
        <v>0</v>
      </c>
      <c r="T934" t="b">
        <v>0</v>
      </c>
      <c r="U934" t="b">
        <v>1</v>
      </c>
      <c r="V934">
        <v>9000</v>
      </c>
      <c r="W934">
        <v>10400</v>
      </c>
      <c r="X934">
        <v>2.27</v>
      </c>
      <c r="Y934">
        <v>17087</v>
      </c>
      <c r="Z934">
        <v>2.21</v>
      </c>
    </row>
    <row r="935" spans="1:26">
      <c r="A935">
        <v>212615066</v>
      </c>
      <c r="B935" t="s">
        <v>12237</v>
      </c>
      <c r="C935" t="s">
        <v>3597</v>
      </c>
      <c r="D935" t="s">
        <v>4034</v>
      </c>
      <c r="E935" t="s">
        <v>9622</v>
      </c>
      <c r="F935" t="s">
        <v>3621</v>
      </c>
      <c r="G935">
        <v>212615066</v>
      </c>
      <c r="I935" t="s">
        <v>3622</v>
      </c>
      <c r="J935" t="s">
        <v>12293</v>
      </c>
      <c r="K935" t="s">
        <v>3624</v>
      </c>
      <c r="L935" t="s">
        <v>12294</v>
      </c>
      <c r="M935">
        <v>13.8</v>
      </c>
      <c r="N935">
        <v>32</v>
      </c>
      <c r="O935">
        <v>14</v>
      </c>
      <c r="P935">
        <v>14</v>
      </c>
      <c r="Q935">
        <v>27</v>
      </c>
      <c r="R935">
        <v>12</v>
      </c>
      <c r="S935" t="b">
        <v>0</v>
      </c>
      <c r="T935" t="b">
        <v>0</v>
      </c>
      <c r="U935" t="b">
        <v>1</v>
      </c>
      <c r="V935">
        <v>12000</v>
      </c>
      <c r="W935">
        <v>10400</v>
      </c>
      <c r="X935">
        <v>2.27</v>
      </c>
      <c r="Y935">
        <v>17087</v>
      </c>
      <c r="Z935">
        <v>2.21</v>
      </c>
    </row>
    <row r="936" spans="1:26">
      <c r="A936">
        <v>207821938</v>
      </c>
      <c r="B936" t="s">
        <v>12237</v>
      </c>
      <c r="C936" t="s">
        <v>3597</v>
      </c>
      <c r="D936" t="s">
        <v>4034</v>
      </c>
      <c r="E936" t="s">
        <v>3834</v>
      </c>
      <c r="F936" t="s">
        <v>3621</v>
      </c>
      <c r="G936">
        <v>207821938</v>
      </c>
      <c r="I936" t="s">
        <v>3622</v>
      </c>
      <c r="J936" t="s">
        <v>12291</v>
      </c>
      <c r="K936" t="s">
        <v>3624</v>
      </c>
      <c r="L936" t="s">
        <v>12292</v>
      </c>
      <c r="M936">
        <v>13.8</v>
      </c>
      <c r="N936">
        <v>32</v>
      </c>
      <c r="O936">
        <v>14</v>
      </c>
      <c r="P936">
        <v>14</v>
      </c>
      <c r="Q936">
        <v>27</v>
      </c>
      <c r="R936">
        <v>12</v>
      </c>
      <c r="S936" t="b">
        <v>0</v>
      </c>
      <c r="T936" t="b">
        <v>0</v>
      </c>
      <c r="U936" t="b">
        <v>1</v>
      </c>
      <c r="V936">
        <v>12000</v>
      </c>
      <c r="W936">
        <v>10400</v>
      </c>
      <c r="X936">
        <v>2.27</v>
      </c>
      <c r="Y936">
        <v>17087</v>
      </c>
      <c r="Z936">
        <v>2.21</v>
      </c>
    </row>
    <row r="937" spans="1:26">
      <c r="A937">
        <v>208132556</v>
      </c>
      <c r="B937" t="s">
        <v>12237</v>
      </c>
      <c r="C937" t="s">
        <v>3597</v>
      </c>
      <c r="D937" t="s">
        <v>4034</v>
      </c>
      <c r="E937" t="s">
        <v>4412</v>
      </c>
      <c r="F937" t="s">
        <v>3710</v>
      </c>
      <c r="G937">
        <v>208132556</v>
      </c>
      <c r="I937" t="s">
        <v>3711</v>
      </c>
      <c r="J937" t="s">
        <v>12288</v>
      </c>
      <c r="K937" t="s">
        <v>3725</v>
      </c>
      <c r="M937">
        <v>11</v>
      </c>
      <c r="N937">
        <v>20</v>
      </c>
      <c r="O937">
        <v>11</v>
      </c>
      <c r="P937">
        <v>11.1</v>
      </c>
      <c r="Q937">
        <v>20.05</v>
      </c>
      <c r="R937">
        <v>9.5</v>
      </c>
      <c r="S937" t="b">
        <v>0</v>
      </c>
      <c r="T937" t="b">
        <v>0</v>
      </c>
      <c r="U937" t="b">
        <v>1</v>
      </c>
      <c r="V937">
        <v>48500</v>
      </c>
      <c r="W937">
        <v>35400</v>
      </c>
      <c r="X937">
        <v>2.5099999999999998</v>
      </c>
      <c r="Y937">
        <v>37000</v>
      </c>
      <c r="Z937">
        <v>2.17</v>
      </c>
    </row>
    <row r="938" spans="1:26">
      <c r="A938">
        <v>208132549</v>
      </c>
      <c r="B938" t="s">
        <v>12237</v>
      </c>
      <c r="C938" t="s">
        <v>3597</v>
      </c>
      <c r="D938" t="s">
        <v>4034</v>
      </c>
      <c r="E938" t="s">
        <v>4412</v>
      </c>
      <c r="F938" t="s">
        <v>3718</v>
      </c>
      <c r="G938">
        <v>208132549</v>
      </c>
      <c r="I938" t="s">
        <v>3711</v>
      </c>
      <c r="J938" t="s">
        <v>12288</v>
      </c>
      <c r="K938" t="s">
        <v>3688</v>
      </c>
      <c r="M938">
        <v>11</v>
      </c>
      <c r="N938">
        <v>19.5</v>
      </c>
      <c r="O938">
        <v>11</v>
      </c>
      <c r="P938">
        <v>11.2</v>
      </c>
      <c r="Q938">
        <v>19.600000000000001</v>
      </c>
      <c r="R938">
        <v>9.8000000000000007</v>
      </c>
      <c r="S938" t="b">
        <v>0</v>
      </c>
      <c r="T938" t="b">
        <v>0</v>
      </c>
      <c r="U938" t="b">
        <v>1</v>
      </c>
      <c r="V938">
        <v>49000</v>
      </c>
      <c r="W938">
        <v>34800</v>
      </c>
      <c r="X938">
        <v>2.4300000000000002</v>
      </c>
      <c r="Y938">
        <v>37000</v>
      </c>
      <c r="Z938">
        <v>2.17</v>
      </c>
    </row>
    <row r="939" spans="1:26">
      <c r="A939">
        <v>209948224</v>
      </c>
      <c r="B939" t="s">
        <v>12237</v>
      </c>
      <c r="C939" t="s">
        <v>3597</v>
      </c>
      <c r="D939" t="s">
        <v>4034</v>
      </c>
      <c r="E939" t="s">
        <v>4412</v>
      </c>
      <c r="F939" t="s">
        <v>3710</v>
      </c>
      <c r="G939">
        <v>209948224</v>
      </c>
      <c r="I939" t="s">
        <v>3711</v>
      </c>
      <c r="J939" t="s">
        <v>6369</v>
      </c>
      <c r="K939" t="s">
        <v>3725</v>
      </c>
      <c r="M939">
        <v>10.6</v>
      </c>
      <c r="N939">
        <v>19.75</v>
      </c>
      <c r="O939">
        <v>10.65</v>
      </c>
      <c r="P939">
        <v>10.5</v>
      </c>
      <c r="Q939">
        <v>19.75</v>
      </c>
      <c r="R939">
        <v>8.9</v>
      </c>
      <c r="S939" t="b">
        <v>0</v>
      </c>
      <c r="T939" t="b">
        <v>0</v>
      </c>
      <c r="U939" t="b">
        <v>1</v>
      </c>
      <c r="V939">
        <v>36000</v>
      </c>
      <c r="W939">
        <v>24400</v>
      </c>
      <c r="X939">
        <v>2.42</v>
      </c>
      <c r="Y939">
        <v>29600</v>
      </c>
      <c r="Z939">
        <v>2.09</v>
      </c>
    </row>
    <row r="940" spans="1:26">
      <c r="A940">
        <v>208954547</v>
      </c>
      <c r="B940" t="s">
        <v>12237</v>
      </c>
      <c r="C940" t="s">
        <v>3597</v>
      </c>
      <c r="D940" t="s">
        <v>4034</v>
      </c>
      <c r="E940" t="s">
        <v>4412</v>
      </c>
      <c r="F940" t="s">
        <v>3718</v>
      </c>
      <c r="G940">
        <v>208954547</v>
      </c>
      <c r="I940" t="s">
        <v>3711</v>
      </c>
      <c r="J940" t="s">
        <v>6369</v>
      </c>
      <c r="K940" t="s">
        <v>3688</v>
      </c>
      <c r="M940">
        <v>10.7</v>
      </c>
      <c r="N940">
        <v>18</v>
      </c>
      <c r="O940">
        <v>10.3</v>
      </c>
      <c r="P940">
        <v>10.5</v>
      </c>
      <c r="Q940">
        <v>18</v>
      </c>
      <c r="R940">
        <v>9</v>
      </c>
      <c r="S940" t="b">
        <v>0</v>
      </c>
      <c r="T940" t="b">
        <v>0</v>
      </c>
      <c r="U940" t="b">
        <v>1</v>
      </c>
      <c r="V940">
        <v>36000</v>
      </c>
      <c r="W940">
        <v>23000</v>
      </c>
      <c r="X940">
        <v>2.4300000000000002</v>
      </c>
      <c r="Y940">
        <v>29600</v>
      </c>
      <c r="Z940">
        <v>2.09</v>
      </c>
    </row>
    <row r="941" spans="1:26">
      <c r="A941">
        <v>209948225</v>
      </c>
      <c r="B941" t="s">
        <v>12237</v>
      </c>
      <c r="C941" t="s">
        <v>3597</v>
      </c>
      <c r="D941" t="s">
        <v>4034</v>
      </c>
      <c r="E941" t="s">
        <v>4412</v>
      </c>
      <c r="F941" t="s">
        <v>3710</v>
      </c>
      <c r="G941">
        <v>209948225</v>
      </c>
      <c r="I941" t="s">
        <v>3711</v>
      </c>
      <c r="J941" t="s">
        <v>12287</v>
      </c>
      <c r="K941" t="s">
        <v>3725</v>
      </c>
      <c r="M941">
        <v>11.5</v>
      </c>
      <c r="N941">
        <v>20.75</v>
      </c>
      <c r="O941">
        <v>10.35</v>
      </c>
      <c r="P941">
        <v>11.5</v>
      </c>
      <c r="Q941">
        <v>20.75</v>
      </c>
      <c r="R941">
        <v>9.3000000000000007</v>
      </c>
      <c r="S941" t="b">
        <v>0</v>
      </c>
      <c r="T941" t="b">
        <v>0</v>
      </c>
      <c r="U941" t="b">
        <v>1</v>
      </c>
      <c r="V941">
        <v>27400</v>
      </c>
      <c r="W941">
        <v>20400</v>
      </c>
      <c r="X941">
        <v>2.5</v>
      </c>
      <c r="Y941">
        <v>22600</v>
      </c>
      <c r="Z941">
        <v>2.25</v>
      </c>
    </row>
    <row r="942" spans="1:26">
      <c r="A942">
        <v>208954549</v>
      </c>
      <c r="B942" t="s">
        <v>12237</v>
      </c>
      <c r="C942" t="s">
        <v>3597</v>
      </c>
      <c r="D942" t="s">
        <v>4034</v>
      </c>
      <c r="E942" t="s">
        <v>4412</v>
      </c>
      <c r="F942" t="s">
        <v>3718</v>
      </c>
      <c r="G942">
        <v>208954549</v>
      </c>
      <c r="I942" t="s">
        <v>3711</v>
      </c>
      <c r="J942" t="s">
        <v>12287</v>
      </c>
      <c r="K942" t="s">
        <v>3688</v>
      </c>
      <c r="M942">
        <v>11</v>
      </c>
      <c r="N942">
        <v>19.5</v>
      </c>
      <c r="O942">
        <v>10.4</v>
      </c>
      <c r="P942">
        <v>11</v>
      </c>
      <c r="Q942">
        <v>19.5</v>
      </c>
      <c r="R942">
        <v>9.1</v>
      </c>
      <c r="S942" t="b">
        <v>0</v>
      </c>
      <c r="T942" t="b">
        <v>0</v>
      </c>
      <c r="U942" t="b">
        <v>1</v>
      </c>
      <c r="V942">
        <v>28000</v>
      </c>
      <c r="W942">
        <v>21000</v>
      </c>
      <c r="X942">
        <v>2.5</v>
      </c>
      <c r="Y942">
        <v>22600</v>
      </c>
      <c r="Z942">
        <v>2.25</v>
      </c>
    </row>
    <row r="943" spans="1:26">
      <c r="A943">
        <v>208132553</v>
      </c>
      <c r="B943" t="s">
        <v>6289</v>
      </c>
      <c r="C943" t="s">
        <v>3597</v>
      </c>
      <c r="D943" t="s">
        <v>4034</v>
      </c>
      <c r="E943" t="s">
        <v>4412</v>
      </c>
      <c r="F943" t="s">
        <v>3710</v>
      </c>
      <c r="G943">
        <v>208132553</v>
      </c>
      <c r="I943" t="s">
        <v>3711</v>
      </c>
      <c r="J943" t="s">
        <v>12285</v>
      </c>
      <c r="K943" t="s">
        <v>3725</v>
      </c>
      <c r="M943">
        <v>10.5</v>
      </c>
      <c r="N943">
        <v>19</v>
      </c>
      <c r="O943">
        <v>10.9</v>
      </c>
      <c r="P943">
        <v>10.5</v>
      </c>
      <c r="Q943">
        <v>19.399999999999999</v>
      </c>
      <c r="R943">
        <v>9.4</v>
      </c>
      <c r="S943" t="b">
        <v>0</v>
      </c>
      <c r="T943" t="b">
        <v>0</v>
      </c>
      <c r="U943" t="b">
        <v>1</v>
      </c>
      <c r="V943">
        <v>55000</v>
      </c>
      <c r="W943">
        <v>35000</v>
      </c>
      <c r="X943">
        <v>2.4500000000000002</v>
      </c>
      <c r="Y943">
        <v>45000</v>
      </c>
      <c r="Z943">
        <v>2.06</v>
      </c>
    </row>
    <row r="944" spans="1:26">
      <c r="A944">
        <v>208132544</v>
      </c>
      <c r="B944" t="s">
        <v>6289</v>
      </c>
      <c r="C944" t="s">
        <v>3597</v>
      </c>
      <c r="D944" t="s">
        <v>4034</v>
      </c>
      <c r="E944" t="s">
        <v>4412</v>
      </c>
      <c r="F944" t="s">
        <v>3718</v>
      </c>
      <c r="G944">
        <v>208132544</v>
      </c>
      <c r="I944" t="s">
        <v>3711</v>
      </c>
      <c r="J944" t="s">
        <v>12285</v>
      </c>
      <c r="K944" t="s">
        <v>3688</v>
      </c>
      <c r="M944">
        <v>10.5</v>
      </c>
      <c r="N944">
        <v>19</v>
      </c>
      <c r="O944">
        <v>11</v>
      </c>
      <c r="P944">
        <v>10.5</v>
      </c>
      <c r="Q944">
        <v>18.8</v>
      </c>
      <c r="R944">
        <v>9.3000000000000007</v>
      </c>
      <c r="S944" t="b">
        <v>0</v>
      </c>
      <c r="T944" t="b">
        <v>0</v>
      </c>
      <c r="U944" t="b">
        <v>1</v>
      </c>
      <c r="V944">
        <v>55000</v>
      </c>
      <c r="W944">
        <v>35200</v>
      </c>
      <c r="X944">
        <v>2.5</v>
      </c>
      <c r="Y944">
        <v>45000</v>
      </c>
      <c r="Z944">
        <v>2.06</v>
      </c>
    </row>
    <row r="945" spans="1:26">
      <c r="A945">
        <v>208132552</v>
      </c>
      <c r="B945" t="s">
        <v>6289</v>
      </c>
      <c r="C945" t="s">
        <v>3597</v>
      </c>
      <c r="D945" t="s">
        <v>4034</v>
      </c>
      <c r="E945" t="s">
        <v>4412</v>
      </c>
      <c r="F945" t="s">
        <v>3710</v>
      </c>
      <c r="G945">
        <v>208132552</v>
      </c>
      <c r="I945" t="s">
        <v>3711</v>
      </c>
      <c r="J945" t="s">
        <v>12284</v>
      </c>
      <c r="K945" t="s">
        <v>3725</v>
      </c>
      <c r="M945">
        <v>10.5</v>
      </c>
      <c r="N945">
        <v>20.25</v>
      </c>
      <c r="O945">
        <v>10.8</v>
      </c>
      <c r="P945">
        <v>10.5</v>
      </c>
      <c r="Q945">
        <v>20.399999999999999</v>
      </c>
      <c r="R945">
        <v>9.4</v>
      </c>
      <c r="S945" t="b">
        <v>0</v>
      </c>
      <c r="T945" t="b">
        <v>0</v>
      </c>
      <c r="U945" t="b">
        <v>1</v>
      </c>
      <c r="V945">
        <v>55000</v>
      </c>
      <c r="W945">
        <v>34800</v>
      </c>
      <c r="X945">
        <v>2.5</v>
      </c>
      <c r="Y945">
        <v>45000</v>
      </c>
      <c r="Z945">
        <v>2.06</v>
      </c>
    </row>
    <row r="946" spans="1:26">
      <c r="A946">
        <v>208132542</v>
      </c>
      <c r="B946" t="s">
        <v>6289</v>
      </c>
      <c r="C946" t="s">
        <v>3597</v>
      </c>
      <c r="D946" t="s">
        <v>4034</v>
      </c>
      <c r="E946" t="s">
        <v>4412</v>
      </c>
      <c r="F946" t="s">
        <v>3718</v>
      </c>
      <c r="G946">
        <v>208132542</v>
      </c>
      <c r="I946" t="s">
        <v>3711</v>
      </c>
      <c r="J946" t="s">
        <v>12284</v>
      </c>
      <c r="K946" t="s">
        <v>3688</v>
      </c>
      <c r="M946">
        <v>10.5</v>
      </c>
      <c r="N946">
        <v>19</v>
      </c>
      <c r="O946">
        <v>11</v>
      </c>
      <c r="P946">
        <v>10.5</v>
      </c>
      <c r="Q946">
        <v>18.8</v>
      </c>
      <c r="R946">
        <v>9.3000000000000007</v>
      </c>
      <c r="S946" t="b">
        <v>0</v>
      </c>
      <c r="T946" t="b">
        <v>0</v>
      </c>
      <c r="U946" t="b">
        <v>1</v>
      </c>
      <c r="V946">
        <v>55000</v>
      </c>
      <c r="W946">
        <v>35200</v>
      </c>
      <c r="X946">
        <v>2.5</v>
      </c>
      <c r="Y946">
        <v>45000</v>
      </c>
      <c r="Z946">
        <v>2.06</v>
      </c>
    </row>
    <row r="947" spans="1:26">
      <c r="A947">
        <v>207641251</v>
      </c>
      <c r="B947" t="s">
        <v>5882</v>
      </c>
      <c r="C947" t="s">
        <v>3597</v>
      </c>
      <c r="D947" t="s">
        <v>4034</v>
      </c>
      <c r="E947" t="s">
        <v>4412</v>
      </c>
      <c r="F947" t="s">
        <v>3710</v>
      </c>
      <c r="G947">
        <v>207641251</v>
      </c>
      <c r="I947" t="s">
        <v>3711</v>
      </c>
      <c r="J947" t="s">
        <v>12283</v>
      </c>
      <c r="K947" t="s">
        <v>3725</v>
      </c>
      <c r="M947">
        <v>11.2</v>
      </c>
      <c r="N947">
        <v>20.6</v>
      </c>
      <c r="O947">
        <v>11</v>
      </c>
      <c r="P947">
        <v>11.35</v>
      </c>
      <c r="Q947">
        <v>21.05</v>
      </c>
      <c r="R947">
        <v>9.4499999999999993</v>
      </c>
      <c r="S947" t="b">
        <v>0</v>
      </c>
      <c r="T947" t="b">
        <v>0</v>
      </c>
      <c r="U947" t="b">
        <v>1</v>
      </c>
      <c r="V947">
        <v>47500</v>
      </c>
      <c r="W947">
        <v>37400</v>
      </c>
      <c r="X947">
        <v>2.4</v>
      </c>
      <c r="Y947">
        <v>45000</v>
      </c>
      <c r="Z947">
        <v>2.2000000000000002</v>
      </c>
    </row>
    <row r="948" spans="1:26">
      <c r="A948">
        <v>207641250</v>
      </c>
      <c r="B948" t="s">
        <v>6289</v>
      </c>
      <c r="C948" t="s">
        <v>3597</v>
      </c>
      <c r="D948" t="s">
        <v>4034</v>
      </c>
      <c r="E948" t="s">
        <v>4412</v>
      </c>
      <c r="F948" t="s">
        <v>3718</v>
      </c>
      <c r="G948">
        <v>207641250</v>
      </c>
      <c r="I948" t="s">
        <v>3711</v>
      </c>
      <c r="J948" t="s">
        <v>12283</v>
      </c>
      <c r="K948" t="s">
        <v>3688</v>
      </c>
      <c r="M948">
        <v>11.4</v>
      </c>
      <c r="N948">
        <v>20.2</v>
      </c>
      <c r="O948">
        <v>10.5</v>
      </c>
      <c r="P948">
        <v>11.7</v>
      </c>
      <c r="Q948">
        <v>20.9</v>
      </c>
      <c r="R948">
        <v>8.9</v>
      </c>
      <c r="S948" t="b">
        <v>0</v>
      </c>
      <c r="T948" t="b">
        <v>0</v>
      </c>
      <c r="U948" t="b">
        <v>1</v>
      </c>
      <c r="V948">
        <v>47000</v>
      </c>
      <c r="W948">
        <v>36000</v>
      </c>
      <c r="X948">
        <v>2.2999999999999998</v>
      </c>
      <c r="Y948">
        <v>45000</v>
      </c>
      <c r="Z948">
        <v>2.2000000000000002</v>
      </c>
    </row>
    <row r="949" spans="1:26">
      <c r="A949">
        <v>206716993</v>
      </c>
      <c r="B949" t="s">
        <v>6289</v>
      </c>
      <c r="C949" t="s">
        <v>3597</v>
      </c>
      <c r="D949" t="s">
        <v>4034</v>
      </c>
      <c r="E949" t="s">
        <v>4412</v>
      </c>
      <c r="F949" t="s">
        <v>3710</v>
      </c>
      <c r="G949">
        <v>206716993</v>
      </c>
      <c r="I949" t="s">
        <v>3711</v>
      </c>
      <c r="J949" t="s">
        <v>12282</v>
      </c>
      <c r="K949" t="s">
        <v>3725</v>
      </c>
      <c r="M949">
        <v>11.5</v>
      </c>
      <c r="N949">
        <v>20.85</v>
      </c>
      <c r="O949">
        <v>10.75</v>
      </c>
      <c r="P949">
        <v>11.7</v>
      </c>
      <c r="Q949">
        <v>21.35</v>
      </c>
      <c r="R949">
        <v>9.35</v>
      </c>
      <c r="S949" t="b">
        <v>0</v>
      </c>
      <c r="T949" t="b">
        <v>0</v>
      </c>
      <c r="U949" t="b">
        <v>1</v>
      </c>
      <c r="V949">
        <v>47500</v>
      </c>
      <c r="W949">
        <v>36000</v>
      </c>
      <c r="X949">
        <v>2.2999999999999998</v>
      </c>
      <c r="Y949">
        <v>45000</v>
      </c>
      <c r="Z949">
        <v>2.2000000000000002</v>
      </c>
    </row>
    <row r="950" spans="1:26">
      <c r="A950">
        <v>206714985</v>
      </c>
      <c r="B950" t="s">
        <v>6289</v>
      </c>
      <c r="C950" t="s">
        <v>3597</v>
      </c>
      <c r="D950" t="s">
        <v>4034</v>
      </c>
      <c r="E950" t="s">
        <v>4412</v>
      </c>
      <c r="F950" t="s">
        <v>3718</v>
      </c>
      <c r="G950">
        <v>206714985</v>
      </c>
      <c r="I950" t="s">
        <v>3711</v>
      </c>
      <c r="J950" t="s">
        <v>12282</v>
      </c>
      <c r="K950" t="s">
        <v>3688</v>
      </c>
      <c r="M950">
        <v>11.4</v>
      </c>
      <c r="N950">
        <v>20.2</v>
      </c>
      <c r="O950">
        <v>10.5</v>
      </c>
      <c r="P950">
        <v>11.7</v>
      </c>
      <c r="Q950">
        <v>20.9</v>
      </c>
      <c r="R950">
        <v>8.9</v>
      </c>
      <c r="S950" t="b">
        <v>0</v>
      </c>
      <c r="T950" t="b">
        <v>0</v>
      </c>
      <c r="U950" t="b">
        <v>1</v>
      </c>
      <c r="V950">
        <v>47000</v>
      </c>
      <c r="W950">
        <v>36000</v>
      </c>
      <c r="X950">
        <v>2.2999999999999998</v>
      </c>
      <c r="Y950">
        <v>45000</v>
      </c>
      <c r="Z950">
        <v>2.2000000000000002</v>
      </c>
    </row>
    <row r="951" spans="1:26">
      <c r="A951">
        <v>207641249</v>
      </c>
      <c r="B951" t="s">
        <v>6289</v>
      </c>
      <c r="C951" t="s">
        <v>3597</v>
      </c>
      <c r="D951" t="s">
        <v>4034</v>
      </c>
      <c r="E951" t="s">
        <v>4412</v>
      </c>
      <c r="F951" t="s">
        <v>3710</v>
      </c>
      <c r="G951">
        <v>207641249</v>
      </c>
      <c r="I951" t="s">
        <v>3711</v>
      </c>
      <c r="J951" t="s">
        <v>6378</v>
      </c>
      <c r="K951" t="s">
        <v>3725</v>
      </c>
      <c r="M951">
        <v>11.9</v>
      </c>
      <c r="N951">
        <v>19.5</v>
      </c>
      <c r="O951">
        <v>10.9</v>
      </c>
      <c r="P951">
        <v>12.1</v>
      </c>
      <c r="Q951">
        <v>19.5</v>
      </c>
      <c r="R951">
        <v>9.85</v>
      </c>
      <c r="S951" t="b">
        <v>0</v>
      </c>
      <c r="T951" t="b">
        <v>0</v>
      </c>
      <c r="U951" t="b">
        <v>1</v>
      </c>
      <c r="V951">
        <v>36000</v>
      </c>
      <c r="W951">
        <v>35000</v>
      </c>
      <c r="X951">
        <v>2.4300000000000002</v>
      </c>
      <c r="Y951">
        <v>35200</v>
      </c>
      <c r="Z951">
        <v>1.88</v>
      </c>
    </row>
    <row r="952" spans="1:26">
      <c r="A952">
        <v>207641231</v>
      </c>
      <c r="B952" t="s">
        <v>6289</v>
      </c>
      <c r="C952" t="s">
        <v>3597</v>
      </c>
      <c r="D952" t="s">
        <v>4034</v>
      </c>
      <c r="E952" t="s">
        <v>4412</v>
      </c>
      <c r="F952" t="s">
        <v>3710</v>
      </c>
      <c r="G952">
        <v>207641231</v>
      </c>
      <c r="I952" t="s">
        <v>3711</v>
      </c>
      <c r="J952" t="s">
        <v>6225</v>
      </c>
      <c r="K952" t="s">
        <v>3725</v>
      </c>
      <c r="M952">
        <v>12.45</v>
      </c>
      <c r="N952">
        <v>20.399999999999999</v>
      </c>
      <c r="O952">
        <v>11</v>
      </c>
      <c r="P952">
        <v>12.65</v>
      </c>
      <c r="Q952">
        <v>20.6</v>
      </c>
      <c r="R952">
        <v>10.15</v>
      </c>
      <c r="S952" t="b">
        <v>0</v>
      </c>
      <c r="T952" t="b">
        <v>0</v>
      </c>
      <c r="U952" t="b">
        <v>1</v>
      </c>
      <c r="V952">
        <v>36000</v>
      </c>
      <c r="W952">
        <v>34000</v>
      </c>
      <c r="X952">
        <v>2.4500000000000002</v>
      </c>
      <c r="Y952">
        <v>35200</v>
      </c>
      <c r="Z952">
        <v>1.88</v>
      </c>
    </row>
    <row r="953" spans="1:26">
      <c r="A953">
        <v>207641259</v>
      </c>
      <c r="B953" t="s">
        <v>6289</v>
      </c>
      <c r="C953" t="s">
        <v>3597</v>
      </c>
      <c r="D953" t="s">
        <v>4034</v>
      </c>
      <c r="E953" t="s">
        <v>4412</v>
      </c>
      <c r="F953" t="s">
        <v>3710</v>
      </c>
      <c r="G953">
        <v>207641259</v>
      </c>
      <c r="I953" t="s">
        <v>3711</v>
      </c>
      <c r="J953" t="s">
        <v>12281</v>
      </c>
      <c r="K953" t="s">
        <v>3725</v>
      </c>
      <c r="M953">
        <v>11.5</v>
      </c>
      <c r="N953">
        <v>21</v>
      </c>
      <c r="O953">
        <v>10.050000000000001</v>
      </c>
      <c r="P953">
        <v>11.75</v>
      </c>
      <c r="Q953">
        <v>21.3</v>
      </c>
      <c r="R953">
        <v>9.65</v>
      </c>
      <c r="S953" t="b">
        <v>0</v>
      </c>
      <c r="T953" t="b">
        <v>0</v>
      </c>
      <c r="U953" t="b">
        <v>1</v>
      </c>
      <c r="V953">
        <v>28000</v>
      </c>
      <c r="W953">
        <v>26200</v>
      </c>
      <c r="X953">
        <v>2.2999999999999998</v>
      </c>
      <c r="Y953">
        <v>27200</v>
      </c>
      <c r="Z953">
        <v>2.21</v>
      </c>
    </row>
    <row r="954" spans="1:26">
      <c r="A954">
        <v>207641247</v>
      </c>
      <c r="B954" t="s">
        <v>6289</v>
      </c>
      <c r="C954" t="s">
        <v>3597</v>
      </c>
      <c r="D954" t="s">
        <v>4034</v>
      </c>
      <c r="E954" t="s">
        <v>4412</v>
      </c>
      <c r="F954" t="s">
        <v>3718</v>
      </c>
      <c r="G954">
        <v>207641247</v>
      </c>
      <c r="I954" t="s">
        <v>3711</v>
      </c>
      <c r="J954" t="s">
        <v>12281</v>
      </c>
      <c r="K954" t="s">
        <v>3688</v>
      </c>
      <c r="M954">
        <v>11.5</v>
      </c>
      <c r="N954">
        <v>20</v>
      </c>
      <c r="O954">
        <v>10.1</v>
      </c>
      <c r="P954">
        <v>11.7</v>
      </c>
      <c r="Q954">
        <v>20</v>
      </c>
      <c r="R954">
        <v>9.5</v>
      </c>
      <c r="S954" t="b">
        <v>0</v>
      </c>
      <c r="T954" t="b">
        <v>0</v>
      </c>
      <c r="U954" t="b">
        <v>1</v>
      </c>
      <c r="V954">
        <v>28000</v>
      </c>
      <c r="W954">
        <v>27000</v>
      </c>
      <c r="X954">
        <v>2.2999999999999998</v>
      </c>
      <c r="Y954">
        <v>27200</v>
      </c>
      <c r="Z954">
        <v>2.21</v>
      </c>
    </row>
    <row r="955" spans="1:26">
      <c r="A955">
        <v>206716990</v>
      </c>
      <c r="B955" t="s">
        <v>6289</v>
      </c>
      <c r="C955" t="s">
        <v>3597</v>
      </c>
      <c r="D955" t="s">
        <v>4034</v>
      </c>
      <c r="E955" t="s">
        <v>4412</v>
      </c>
      <c r="F955" t="s">
        <v>3710</v>
      </c>
      <c r="G955">
        <v>206716990</v>
      </c>
      <c r="I955" t="s">
        <v>3711</v>
      </c>
      <c r="J955" t="s">
        <v>8664</v>
      </c>
      <c r="K955" t="s">
        <v>3725</v>
      </c>
      <c r="M955">
        <v>12</v>
      </c>
      <c r="N955">
        <v>21.25</v>
      </c>
      <c r="O955">
        <v>10.7</v>
      </c>
      <c r="P955">
        <v>12.1</v>
      </c>
      <c r="Q955">
        <v>21.5</v>
      </c>
      <c r="R955">
        <v>10.050000000000001</v>
      </c>
      <c r="S955" t="b">
        <v>0</v>
      </c>
      <c r="T955" t="b">
        <v>0</v>
      </c>
      <c r="U955" t="b">
        <v>1</v>
      </c>
      <c r="V955">
        <v>28000</v>
      </c>
      <c r="W955">
        <v>26800</v>
      </c>
      <c r="X955">
        <v>2.2999999999999998</v>
      </c>
      <c r="Y955">
        <v>27200</v>
      </c>
      <c r="Z955">
        <v>2.21</v>
      </c>
    </row>
    <row r="956" spans="1:26">
      <c r="A956">
        <v>206714982</v>
      </c>
      <c r="B956" t="s">
        <v>6289</v>
      </c>
      <c r="C956" t="s">
        <v>3597</v>
      </c>
      <c r="D956" t="s">
        <v>4034</v>
      </c>
      <c r="E956" t="s">
        <v>4412</v>
      </c>
      <c r="F956" t="s">
        <v>3718</v>
      </c>
      <c r="G956">
        <v>206714982</v>
      </c>
      <c r="I956" t="s">
        <v>3711</v>
      </c>
      <c r="J956" t="s">
        <v>12280</v>
      </c>
      <c r="K956" t="s">
        <v>3688</v>
      </c>
      <c r="M956">
        <v>11.5</v>
      </c>
      <c r="N956">
        <v>20</v>
      </c>
      <c r="O956">
        <v>10.1</v>
      </c>
      <c r="P956">
        <v>11.7</v>
      </c>
      <c r="Q956">
        <v>20</v>
      </c>
      <c r="R956">
        <v>9.5</v>
      </c>
      <c r="S956" t="b">
        <v>0</v>
      </c>
      <c r="T956" t="b">
        <v>0</v>
      </c>
      <c r="U956" t="b">
        <v>1</v>
      </c>
      <c r="V956">
        <v>28000</v>
      </c>
      <c r="W956">
        <v>27000</v>
      </c>
      <c r="X956">
        <v>2.2999999999999998</v>
      </c>
      <c r="Y956">
        <v>27200</v>
      </c>
      <c r="Z956">
        <v>2.21</v>
      </c>
    </row>
    <row r="957" spans="1:26">
      <c r="A957">
        <v>207618261</v>
      </c>
      <c r="B957" t="s">
        <v>6289</v>
      </c>
      <c r="C957" t="s">
        <v>3597</v>
      </c>
      <c r="D957" t="s">
        <v>4034</v>
      </c>
      <c r="E957" t="s">
        <v>4412</v>
      </c>
      <c r="F957" t="s">
        <v>3710</v>
      </c>
      <c r="G957">
        <v>207618261</v>
      </c>
      <c r="I957" t="s">
        <v>3711</v>
      </c>
      <c r="J957" t="s">
        <v>12279</v>
      </c>
      <c r="K957" t="s">
        <v>3725</v>
      </c>
      <c r="M957">
        <v>12.15</v>
      </c>
      <c r="N957">
        <v>21</v>
      </c>
      <c r="O957">
        <v>10.85</v>
      </c>
      <c r="P957">
        <v>12.4</v>
      </c>
      <c r="Q957">
        <v>21.55</v>
      </c>
      <c r="R957">
        <v>10.35</v>
      </c>
      <c r="S957" t="b">
        <v>0</v>
      </c>
      <c r="T957" t="b">
        <v>0</v>
      </c>
      <c r="U957" t="b">
        <v>1</v>
      </c>
      <c r="V957">
        <v>24000</v>
      </c>
      <c r="W957">
        <v>24000</v>
      </c>
      <c r="X957">
        <v>2.4500000000000002</v>
      </c>
      <c r="Y957">
        <v>25000</v>
      </c>
      <c r="Z957">
        <v>2.04</v>
      </c>
    </row>
    <row r="958" spans="1:26">
      <c r="A958">
        <v>207617656</v>
      </c>
      <c r="B958" t="s">
        <v>6289</v>
      </c>
      <c r="C958" t="s">
        <v>3597</v>
      </c>
      <c r="D958" t="s">
        <v>4034</v>
      </c>
      <c r="E958" t="s">
        <v>4412</v>
      </c>
      <c r="F958" t="s">
        <v>3718</v>
      </c>
      <c r="G958">
        <v>207617656</v>
      </c>
      <c r="I958" t="s">
        <v>3711</v>
      </c>
      <c r="J958" t="s">
        <v>12279</v>
      </c>
      <c r="K958" t="s">
        <v>3688</v>
      </c>
      <c r="M958">
        <v>11.7</v>
      </c>
      <c r="N958">
        <v>19</v>
      </c>
      <c r="O958">
        <v>10.5</v>
      </c>
      <c r="P958">
        <v>12</v>
      </c>
      <c r="Q958">
        <v>19.399999999999999</v>
      </c>
      <c r="R958">
        <v>9.9</v>
      </c>
      <c r="S958" t="b">
        <v>0</v>
      </c>
      <c r="T958" t="b">
        <v>0</v>
      </c>
      <c r="U958" t="b">
        <v>1</v>
      </c>
      <c r="V958">
        <v>24000</v>
      </c>
      <c r="W958">
        <v>24000</v>
      </c>
      <c r="X958">
        <v>2.4</v>
      </c>
      <c r="Y958">
        <v>25000</v>
      </c>
      <c r="Z958">
        <v>2.04</v>
      </c>
    </row>
    <row r="959" spans="1:26">
      <c r="A959">
        <v>207641257</v>
      </c>
      <c r="B959" t="s">
        <v>6289</v>
      </c>
      <c r="C959" t="s">
        <v>3597</v>
      </c>
      <c r="D959" t="s">
        <v>4034</v>
      </c>
      <c r="E959" t="s">
        <v>4412</v>
      </c>
      <c r="F959" t="s">
        <v>3710</v>
      </c>
      <c r="G959">
        <v>207641257</v>
      </c>
      <c r="I959" t="s">
        <v>3711</v>
      </c>
      <c r="J959" t="s">
        <v>12278</v>
      </c>
      <c r="K959" t="s">
        <v>3725</v>
      </c>
      <c r="M959">
        <v>12</v>
      </c>
      <c r="N959">
        <v>19.75</v>
      </c>
      <c r="O959">
        <v>9.75</v>
      </c>
      <c r="P959">
        <v>12.25</v>
      </c>
      <c r="Q959">
        <v>19.75</v>
      </c>
      <c r="R959">
        <v>9.15</v>
      </c>
      <c r="S959" t="b">
        <v>0</v>
      </c>
      <c r="T959" t="b">
        <v>0</v>
      </c>
      <c r="U959" t="b">
        <v>1</v>
      </c>
      <c r="V959">
        <v>19000</v>
      </c>
      <c r="W959">
        <v>14700</v>
      </c>
      <c r="X959">
        <v>2.5499999999999998</v>
      </c>
      <c r="Y959">
        <v>19000</v>
      </c>
      <c r="Z959">
        <v>2.23</v>
      </c>
    </row>
    <row r="960" spans="1:26">
      <c r="A960">
        <v>207641256</v>
      </c>
      <c r="B960" t="s">
        <v>6289</v>
      </c>
      <c r="C960" t="s">
        <v>3597</v>
      </c>
      <c r="D960" t="s">
        <v>4034</v>
      </c>
      <c r="E960" t="s">
        <v>4412</v>
      </c>
      <c r="F960" t="s">
        <v>3718</v>
      </c>
      <c r="G960">
        <v>207641256</v>
      </c>
      <c r="I960" t="s">
        <v>3711</v>
      </c>
      <c r="J960" t="s">
        <v>12278</v>
      </c>
      <c r="K960" t="s">
        <v>3688</v>
      </c>
      <c r="M960">
        <v>11.5</v>
      </c>
      <c r="N960">
        <v>19</v>
      </c>
      <c r="O960">
        <v>9.8000000000000007</v>
      </c>
      <c r="P960">
        <v>12</v>
      </c>
      <c r="Q960">
        <v>19</v>
      </c>
      <c r="R960">
        <v>9.3000000000000007</v>
      </c>
      <c r="S960" t="b">
        <v>0</v>
      </c>
      <c r="T960" t="b">
        <v>0</v>
      </c>
      <c r="U960" t="b">
        <v>1</v>
      </c>
      <c r="V960">
        <v>19000</v>
      </c>
      <c r="W960">
        <v>16000</v>
      </c>
      <c r="X960">
        <v>2.61</v>
      </c>
      <c r="Y960">
        <v>19000</v>
      </c>
      <c r="Z960">
        <v>2.23</v>
      </c>
    </row>
    <row r="961" spans="1:26">
      <c r="A961">
        <v>206716988</v>
      </c>
      <c r="B961" t="s">
        <v>6289</v>
      </c>
      <c r="C961" t="s">
        <v>3597</v>
      </c>
      <c r="D961" t="s">
        <v>4034</v>
      </c>
      <c r="E961" t="s">
        <v>4412</v>
      </c>
      <c r="F961" t="s">
        <v>3710</v>
      </c>
      <c r="G961">
        <v>206716988</v>
      </c>
      <c r="I961" t="s">
        <v>3711</v>
      </c>
      <c r="J961" t="s">
        <v>8663</v>
      </c>
      <c r="K961" t="s">
        <v>3725</v>
      </c>
      <c r="M961">
        <v>12</v>
      </c>
      <c r="N961">
        <v>20.5</v>
      </c>
      <c r="O961">
        <v>10</v>
      </c>
      <c r="P961">
        <v>12.25</v>
      </c>
      <c r="Q961">
        <v>20.5</v>
      </c>
      <c r="R961">
        <v>9.5500000000000007</v>
      </c>
      <c r="S961" t="b">
        <v>0</v>
      </c>
      <c r="T961" t="b">
        <v>0</v>
      </c>
      <c r="U961" t="b">
        <v>1</v>
      </c>
      <c r="V961">
        <v>19000</v>
      </c>
      <c r="W961">
        <v>15500</v>
      </c>
      <c r="X961">
        <v>2.5499999999999998</v>
      </c>
      <c r="Y961">
        <v>19000</v>
      </c>
      <c r="Z961">
        <v>2.23</v>
      </c>
    </row>
    <row r="962" spans="1:26">
      <c r="A962">
        <v>206714974</v>
      </c>
      <c r="B962" t="s">
        <v>6289</v>
      </c>
      <c r="C962" t="s">
        <v>3597</v>
      </c>
      <c r="D962" t="s">
        <v>4034</v>
      </c>
      <c r="E962" t="s">
        <v>4412</v>
      </c>
      <c r="F962" t="s">
        <v>3718</v>
      </c>
      <c r="G962">
        <v>206714974</v>
      </c>
      <c r="I962" t="s">
        <v>3711</v>
      </c>
      <c r="J962" t="s">
        <v>8663</v>
      </c>
      <c r="K962" t="s">
        <v>3688</v>
      </c>
      <c r="M962">
        <v>11.5</v>
      </c>
      <c r="N962">
        <v>19</v>
      </c>
      <c r="O962">
        <v>9.8000000000000007</v>
      </c>
      <c r="P962">
        <v>12</v>
      </c>
      <c r="Q962">
        <v>19</v>
      </c>
      <c r="R962">
        <v>9.3000000000000007</v>
      </c>
      <c r="S962" t="b">
        <v>0</v>
      </c>
      <c r="T962" t="b">
        <v>0</v>
      </c>
      <c r="U962" t="b">
        <v>1</v>
      </c>
      <c r="V962">
        <v>19000</v>
      </c>
      <c r="W962">
        <v>16000</v>
      </c>
      <c r="X962">
        <v>2.61</v>
      </c>
      <c r="Y962">
        <v>19000</v>
      </c>
      <c r="Z962">
        <v>2.23</v>
      </c>
    </row>
    <row r="963" spans="1:26">
      <c r="A963">
        <v>208132555</v>
      </c>
      <c r="B963" t="s">
        <v>6289</v>
      </c>
      <c r="C963" t="s">
        <v>3597</v>
      </c>
      <c r="D963" t="s">
        <v>4034</v>
      </c>
      <c r="E963" t="s">
        <v>4412</v>
      </c>
      <c r="F963" t="s">
        <v>3710</v>
      </c>
      <c r="G963">
        <v>208132555</v>
      </c>
      <c r="I963" t="s">
        <v>3711</v>
      </c>
      <c r="J963" t="s">
        <v>6381</v>
      </c>
      <c r="K963" t="s">
        <v>3725</v>
      </c>
      <c r="M963">
        <v>10.5</v>
      </c>
      <c r="N963">
        <v>19</v>
      </c>
      <c r="O963">
        <v>11.15</v>
      </c>
      <c r="P963">
        <v>10.5</v>
      </c>
      <c r="Q963">
        <v>19.600000000000001</v>
      </c>
      <c r="R963">
        <v>9.1</v>
      </c>
      <c r="S963" t="b">
        <v>0</v>
      </c>
      <c r="T963" t="b">
        <v>0</v>
      </c>
      <c r="U963" t="b">
        <v>1</v>
      </c>
      <c r="V963">
        <v>55000</v>
      </c>
      <c r="W963">
        <v>35800</v>
      </c>
      <c r="X963">
        <v>2.58</v>
      </c>
      <c r="Y963">
        <v>37000</v>
      </c>
      <c r="Z963">
        <v>2.17</v>
      </c>
    </row>
    <row r="964" spans="1:26">
      <c r="A964">
        <v>208132554</v>
      </c>
      <c r="B964" t="s">
        <v>6289</v>
      </c>
      <c r="C964" t="s">
        <v>3597</v>
      </c>
      <c r="D964" t="s">
        <v>4034</v>
      </c>
      <c r="E964" t="s">
        <v>4412</v>
      </c>
      <c r="F964" t="s">
        <v>3710</v>
      </c>
      <c r="G964">
        <v>208132554</v>
      </c>
      <c r="I964" t="s">
        <v>3711</v>
      </c>
      <c r="J964" t="s">
        <v>6226</v>
      </c>
      <c r="K964" t="s">
        <v>3725</v>
      </c>
      <c r="M964">
        <v>10.5</v>
      </c>
      <c r="N964">
        <v>19.75</v>
      </c>
      <c r="O964">
        <v>10.8</v>
      </c>
      <c r="P964">
        <v>10.5</v>
      </c>
      <c r="Q964">
        <v>20.149999999999999</v>
      </c>
      <c r="R964">
        <v>8.85</v>
      </c>
      <c r="S964" t="b">
        <v>0</v>
      </c>
      <c r="T964" t="b">
        <v>0</v>
      </c>
      <c r="U964" t="b">
        <v>1</v>
      </c>
      <c r="V964">
        <v>55000</v>
      </c>
      <c r="W964">
        <v>34800</v>
      </c>
      <c r="X964">
        <v>2.5499999999999998</v>
      </c>
      <c r="Y964">
        <v>37000</v>
      </c>
      <c r="Z964">
        <v>2.17</v>
      </c>
    </row>
    <row r="965" spans="1:26">
      <c r="A965">
        <v>207641261</v>
      </c>
      <c r="B965" t="s">
        <v>6289</v>
      </c>
      <c r="C965" t="s">
        <v>3597</v>
      </c>
      <c r="D965" t="s">
        <v>4034</v>
      </c>
      <c r="E965" t="s">
        <v>4412</v>
      </c>
      <c r="F965" t="s">
        <v>3710</v>
      </c>
      <c r="G965">
        <v>207641261</v>
      </c>
      <c r="I965" t="s">
        <v>3711</v>
      </c>
      <c r="J965" t="s">
        <v>6377</v>
      </c>
      <c r="K965" t="s">
        <v>3725</v>
      </c>
      <c r="M965">
        <v>10.55</v>
      </c>
      <c r="N965">
        <v>20.75</v>
      </c>
      <c r="O965">
        <v>11</v>
      </c>
      <c r="P965">
        <v>10.9</v>
      </c>
      <c r="Q965">
        <v>20.8</v>
      </c>
      <c r="R965">
        <v>9.6</v>
      </c>
      <c r="S965" t="b">
        <v>0</v>
      </c>
      <c r="T965" t="b">
        <v>0</v>
      </c>
      <c r="U965" t="b">
        <v>1</v>
      </c>
      <c r="V965">
        <v>48000</v>
      </c>
      <c r="W965">
        <v>36000</v>
      </c>
      <c r="X965">
        <v>2.6</v>
      </c>
      <c r="Y965">
        <v>37000</v>
      </c>
      <c r="Z965">
        <v>2.17</v>
      </c>
    </row>
    <row r="966" spans="1:26">
      <c r="A966">
        <v>207641230</v>
      </c>
      <c r="B966" t="s">
        <v>6289</v>
      </c>
      <c r="C966" t="s">
        <v>3597</v>
      </c>
      <c r="D966" t="s">
        <v>4034</v>
      </c>
      <c r="E966" t="s">
        <v>4412</v>
      </c>
      <c r="F966" t="s">
        <v>3710</v>
      </c>
      <c r="G966">
        <v>207641230</v>
      </c>
      <c r="I966" t="s">
        <v>3711</v>
      </c>
      <c r="J966" t="s">
        <v>6376</v>
      </c>
      <c r="K966" t="s">
        <v>3725</v>
      </c>
      <c r="M966">
        <v>11.3</v>
      </c>
      <c r="N966">
        <v>21.45</v>
      </c>
      <c r="O966">
        <v>11.25</v>
      </c>
      <c r="P966">
        <v>11.65</v>
      </c>
      <c r="Q966">
        <v>21.95</v>
      </c>
      <c r="R966">
        <v>9.1999999999999993</v>
      </c>
      <c r="S966" t="b">
        <v>0</v>
      </c>
      <c r="T966" t="b">
        <v>0</v>
      </c>
      <c r="U966" t="b">
        <v>1</v>
      </c>
      <c r="V966">
        <v>48000</v>
      </c>
      <c r="W966">
        <v>35000</v>
      </c>
      <c r="X966">
        <v>2.5499999999999998</v>
      </c>
      <c r="Y966">
        <v>37000</v>
      </c>
      <c r="Z966">
        <v>2.17</v>
      </c>
    </row>
    <row r="967" spans="1:26">
      <c r="A967">
        <v>207641254</v>
      </c>
      <c r="B967" t="s">
        <v>6289</v>
      </c>
      <c r="C967" t="s">
        <v>3597</v>
      </c>
      <c r="D967" t="s">
        <v>4034</v>
      </c>
      <c r="E967" t="s">
        <v>4412</v>
      </c>
      <c r="F967" t="s">
        <v>3710</v>
      </c>
      <c r="G967">
        <v>207641254</v>
      </c>
      <c r="I967" t="s">
        <v>3711</v>
      </c>
      <c r="J967" t="s">
        <v>12276</v>
      </c>
      <c r="K967" t="s">
        <v>3725</v>
      </c>
      <c r="M967">
        <v>11.6</v>
      </c>
      <c r="N967">
        <v>21.75</v>
      </c>
      <c r="O967">
        <v>10.199999999999999</v>
      </c>
      <c r="P967">
        <v>11.95</v>
      </c>
      <c r="Q967">
        <v>22.25</v>
      </c>
      <c r="R967">
        <v>9.1999999999999993</v>
      </c>
      <c r="S967" t="b">
        <v>0</v>
      </c>
      <c r="T967" t="b">
        <v>0</v>
      </c>
      <c r="U967" t="b">
        <v>1</v>
      </c>
      <c r="V967">
        <v>27400</v>
      </c>
      <c r="W967">
        <v>21000</v>
      </c>
      <c r="X967">
        <v>2.48</v>
      </c>
      <c r="Y967">
        <v>22600</v>
      </c>
      <c r="Z967">
        <v>2.25</v>
      </c>
    </row>
    <row r="968" spans="1:26">
      <c r="A968">
        <v>207641243</v>
      </c>
      <c r="B968" t="s">
        <v>6289</v>
      </c>
      <c r="C968" t="s">
        <v>3597</v>
      </c>
      <c r="D968" t="s">
        <v>4034</v>
      </c>
      <c r="E968" t="s">
        <v>4412</v>
      </c>
      <c r="F968" t="s">
        <v>3718</v>
      </c>
      <c r="G968">
        <v>207641243</v>
      </c>
      <c r="I968" t="s">
        <v>3711</v>
      </c>
      <c r="J968" t="s">
        <v>12276</v>
      </c>
      <c r="K968" t="s">
        <v>3688</v>
      </c>
      <c r="M968">
        <v>11.2</v>
      </c>
      <c r="N968">
        <v>21</v>
      </c>
      <c r="O968">
        <v>10.199999999999999</v>
      </c>
      <c r="P968">
        <v>11.7</v>
      </c>
      <c r="Q968">
        <v>21</v>
      </c>
      <c r="R968">
        <v>9.1999999999999993</v>
      </c>
      <c r="S968" t="b">
        <v>0</v>
      </c>
      <c r="T968" t="b">
        <v>0</v>
      </c>
      <c r="U968" t="b">
        <v>1</v>
      </c>
      <c r="V968">
        <v>28000</v>
      </c>
      <c r="W968">
        <v>22000</v>
      </c>
      <c r="X968">
        <v>2.6</v>
      </c>
      <c r="Y968">
        <v>22600</v>
      </c>
      <c r="Z968">
        <v>2.25</v>
      </c>
    </row>
    <row r="969" spans="1:26">
      <c r="A969">
        <v>206716989</v>
      </c>
      <c r="B969" t="s">
        <v>6289</v>
      </c>
      <c r="C969" t="s">
        <v>3597</v>
      </c>
      <c r="D969" t="s">
        <v>4034</v>
      </c>
      <c r="E969" t="s">
        <v>4412</v>
      </c>
      <c r="F969" t="s">
        <v>3710</v>
      </c>
      <c r="G969">
        <v>206716989</v>
      </c>
      <c r="I969" t="s">
        <v>3711</v>
      </c>
      <c r="J969" t="s">
        <v>6444</v>
      </c>
      <c r="K969" t="s">
        <v>3725</v>
      </c>
      <c r="M969">
        <v>11.85</v>
      </c>
      <c r="N969">
        <v>22.4</v>
      </c>
      <c r="O969">
        <v>10.35</v>
      </c>
      <c r="P969">
        <v>12.2</v>
      </c>
      <c r="Q969">
        <v>22.8</v>
      </c>
      <c r="R969">
        <v>9.35</v>
      </c>
      <c r="S969" t="b">
        <v>0</v>
      </c>
      <c r="T969" t="b">
        <v>0</v>
      </c>
      <c r="U969" t="b">
        <v>1</v>
      </c>
      <c r="V969">
        <v>28000</v>
      </c>
      <c r="W969">
        <v>21400</v>
      </c>
      <c r="X969">
        <v>2.5499999999999998</v>
      </c>
      <c r="Y969">
        <v>22600</v>
      </c>
      <c r="Z969">
        <v>2.25</v>
      </c>
    </row>
    <row r="970" spans="1:26">
      <c r="A970">
        <v>206714981</v>
      </c>
      <c r="B970" t="s">
        <v>6289</v>
      </c>
      <c r="C970" t="s">
        <v>3597</v>
      </c>
      <c r="D970" t="s">
        <v>4034</v>
      </c>
      <c r="E970" t="s">
        <v>4412</v>
      </c>
      <c r="F970" t="s">
        <v>3718</v>
      </c>
      <c r="G970">
        <v>206714981</v>
      </c>
      <c r="I970" t="s">
        <v>3711</v>
      </c>
      <c r="J970" t="s">
        <v>6444</v>
      </c>
      <c r="K970" t="s">
        <v>3688</v>
      </c>
      <c r="M970">
        <v>11.2</v>
      </c>
      <c r="N970">
        <v>21</v>
      </c>
      <c r="O970">
        <v>10.199999999999999</v>
      </c>
      <c r="P970">
        <v>11.7</v>
      </c>
      <c r="Q970">
        <v>21</v>
      </c>
      <c r="R970">
        <v>9.1999999999999993</v>
      </c>
      <c r="S970" t="b">
        <v>0</v>
      </c>
      <c r="T970" t="b">
        <v>0</v>
      </c>
      <c r="U970" t="b">
        <v>1</v>
      </c>
      <c r="V970">
        <v>28000</v>
      </c>
      <c r="W970">
        <v>22000</v>
      </c>
      <c r="X970">
        <v>2.6</v>
      </c>
      <c r="Y970">
        <v>22600</v>
      </c>
      <c r="Z970">
        <v>2.25</v>
      </c>
    </row>
    <row r="971" spans="1:26">
      <c r="A971">
        <v>207618258</v>
      </c>
      <c r="B971" t="s">
        <v>6289</v>
      </c>
      <c r="C971" t="s">
        <v>3597</v>
      </c>
      <c r="D971" t="s">
        <v>4034</v>
      </c>
      <c r="E971" t="s">
        <v>4412</v>
      </c>
      <c r="F971" t="s">
        <v>3710</v>
      </c>
      <c r="G971">
        <v>207618258</v>
      </c>
      <c r="I971" t="s">
        <v>3711</v>
      </c>
      <c r="J971" t="s">
        <v>12275</v>
      </c>
      <c r="K971" t="s">
        <v>3725</v>
      </c>
      <c r="M971">
        <v>12.8</v>
      </c>
      <c r="N971">
        <v>22.6</v>
      </c>
      <c r="O971">
        <v>10.75</v>
      </c>
      <c r="P971">
        <v>12.95</v>
      </c>
      <c r="Q971">
        <v>22.95</v>
      </c>
      <c r="R971">
        <v>9.85</v>
      </c>
      <c r="S971" t="b">
        <v>0</v>
      </c>
      <c r="T971" t="b">
        <v>0</v>
      </c>
      <c r="U971" t="b">
        <v>1</v>
      </c>
      <c r="V971">
        <v>24000</v>
      </c>
      <c r="W971">
        <v>21000</v>
      </c>
      <c r="X971">
        <v>2.5499999999999998</v>
      </c>
      <c r="Y971">
        <v>22600</v>
      </c>
      <c r="Z971">
        <v>2.25</v>
      </c>
    </row>
    <row r="972" spans="1:26">
      <c r="A972">
        <v>207617651</v>
      </c>
      <c r="B972" t="s">
        <v>6289</v>
      </c>
      <c r="C972" t="s">
        <v>3597</v>
      </c>
      <c r="D972" t="s">
        <v>4034</v>
      </c>
      <c r="E972" t="s">
        <v>4412</v>
      </c>
      <c r="F972" t="s">
        <v>3718</v>
      </c>
      <c r="G972">
        <v>207617651</v>
      </c>
      <c r="I972" t="s">
        <v>3711</v>
      </c>
      <c r="J972" t="s">
        <v>12275</v>
      </c>
      <c r="K972" t="s">
        <v>3688</v>
      </c>
      <c r="M972">
        <v>12.5</v>
      </c>
      <c r="N972">
        <v>21.1</v>
      </c>
      <c r="O972">
        <v>10.5</v>
      </c>
      <c r="P972">
        <v>12.5</v>
      </c>
      <c r="Q972">
        <v>21.3</v>
      </c>
      <c r="R972">
        <v>9.6999999999999993</v>
      </c>
      <c r="S972" t="b">
        <v>0</v>
      </c>
      <c r="T972" t="b">
        <v>0</v>
      </c>
      <c r="U972" t="b">
        <v>1</v>
      </c>
      <c r="V972">
        <v>24000</v>
      </c>
      <c r="W972">
        <v>21600</v>
      </c>
      <c r="X972">
        <v>2.61</v>
      </c>
      <c r="Y972">
        <v>22600</v>
      </c>
      <c r="Z972">
        <v>2.25</v>
      </c>
    </row>
    <row r="973" spans="1:26">
      <c r="A973">
        <v>207641240</v>
      </c>
      <c r="B973" t="s">
        <v>6289</v>
      </c>
      <c r="C973" t="s">
        <v>3597</v>
      </c>
      <c r="D973" t="s">
        <v>4034</v>
      </c>
      <c r="E973" t="s">
        <v>4412</v>
      </c>
      <c r="F973" t="s">
        <v>3710</v>
      </c>
      <c r="G973">
        <v>207641240</v>
      </c>
      <c r="I973" t="s">
        <v>3711</v>
      </c>
      <c r="J973" t="s">
        <v>12274</v>
      </c>
      <c r="K973" t="s">
        <v>3725</v>
      </c>
      <c r="M973">
        <v>12.25</v>
      </c>
      <c r="N973">
        <v>20.25</v>
      </c>
      <c r="O973">
        <v>10.7</v>
      </c>
      <c r="P973">
        <v>12.25</v>
      </c>
      <c r="Q973">
        <v>20</v>
      </c>
      <c r="R973">
        <v>10</v>
      </c>
      <c r="S973" t="b">
        <v>0</v>
      </c>
      <c r="T973" t="b">
        <v>0</v>
      </c>
      <c r="U973" t="b">
        <v>1</v>
      </c>
      <c r="V973">
        <v>18000</v>
      </c>
      <c r="W973">
        <v>14600</v>
      </c>
      <c r="X973">
        <v>2.5</v>
      </c>
      <c r="Y973">
        <v>16000</v>
      </c>
      <c r="Z973">
        <v>2.23</v>
      </c>
    </row>
    <row r="974" spans="1:26">
      <c r="A974">
        <v>207641239</v>
      </c>
      <c r="B974" t="s">
        <v>6289</v>
      </c>
      <c r="C974" t="s">
        <v>3597</v>
      </c>
      <c r="D974" t="s">
        <v>4034</v>
      </c>
      <c r="E974" t="s">
        <v>4412</v>
      </c>
      <c r="F974" t="s">
        <v>3718</v>
      </c>
      <c r="G974">
        <v>207641239</v>
      </c>
      <c r="I974" t="s">
        <v>3711</v>
      </c>
      <c r="J974" t="s">
        <v>12274</v>
      </c>
      <c r="K974" t="s">
        <v>3688</v>
      </c>
      <c r="M974">
        <v>12</v>
      </c>
      <c r="N974">
        <v>19</v>
      </c>
      <c r="O974">
        <v>10.8</v>
      </c>
      <c r="P974">
        <v>12</v>
      </c>
      <c r="Q974">
        <v>19</v>
      </c>
      <c r="R974">
        <v>9.8000000000000007</v>
      </c>
      <c r="S974" t="b">
        <v>0</v>
      </c>
      <c r="T974" t="b">
        <v>0</v>
      </c>
      <c r="U974" t="b">
        <v>1</v>
      </c>
      <c r="V974">
        <v>18000</v>
      </c>
      <c r="W974">
        <v>14800</v>
      </c>
      <c r="X974">
        <v>2.4900000000000002</v>
      </c>
      <c r="Y974">
        <v>16000</v>
      </c>
      <c r="Z974">
        <v>2.23</v>
      </c>
    </row>
    <row r="975" spans="1:26">
      <c r="A975">
        <v>206716987</v>
      </c>
      <c r="B975" t="s">
        <v>6289</v>
      </c>
      <c r="C975" t="s">
        <v>3597</v>
      </c>
      <c r="D975" t="s">
        <v>4034</v>
      </c>
      <c r="E975" t="s">
        <v>4412</v>
      </c>
      <c r="F975" t="s">
        <v>3710</v>
      </c>
      <c r="G975">
        <v>206716987</v>
      </c>
      <c r="I975" t="s">
        <v>3711</v>
      </c>
      <c r="J975" t="s">
        <v>6443</v>
      </c>
      <c r="K975" t="s">
        <v>3725</v>
      </c>
      <c r="M975">
        <v>12.65</v>
      </c>
      <c r="N975">
        <v>20.75</v>
      </c>
      <c r="O975">
        <v>10.7</v>
      </c>
      <c r="P975">
        <v>12.95</v>
      </c>
      <c r="Q975">
        <v>20.95</v>
      </c>
      <c r="R975">
        <v>10.15</v>
      </c>
      <c r="S975" t="b">
        <v>0</v>
      </c>
      <c r="T975" t="b">
        <v>0</v>
      </c>
      <c r="U975" t="b">
        <v>1</v>
      </c>
      <c r="V975">
        <v>18000</v>
      </c>
      <c r="W975">
        <v>14500</v>
      </c>
      <c r="X975">
        <v>2.5</v>
      </c>
      <c r="Y975">
        <v>16000</v>
      </c>
      <c r="Z975">
        <v>2.23</v>
      </c>
    </row>
    <row r="976" spans="1:26">
      <c r="A976">
        <v>206714980</v>
      </c>
      <c r="B976" t="s">
        <v>6289</v>
      </c>
      <c r="C976" t="s">
        <v>3597</v>
      </c>
      <c r="D976" t="s">
        <v>4034</v>
      </c>
      <c r="E976" t="s">
        <v>4412</v>
      </c>
      <c r="F976" t="s">
        <v>3718</v>
      </c>
      <c r="G976">
        <v>206714980</v>
      </c>
      <c r="I976" t="s">
        <v>3711</v>
      </c>
      <c r="J976" t="s">
        <v>6443</v>
      </c>
      <c r="K976" t="s">
        <v>3688</v>
      </c>
      <c r="M976">
        <v>12</v>
      </c>
      <c r="N976">
        <v>19</v>
      </c>
      <c r="O976">
        <v>10.8</v>
      </c>
      <c r="P976">
        <v>12</v>
      </c>
      <c r="Q976">
        <v>19</v>
      </c>
      <c r="R976">
        <v>9.8000000000000007</v>
      </c>
      <c r="S976" t="b">
        <v>0</v>
      </c>
      <c r="T976" t="b">
        <v>0</v>
      </c>
      <c r="U976" t="b">
        <v>1</v>
      </c>
      <c r="V976">
        <v>18000</v>
      </c>
      <c r="W976">
        <v>14800</v>
      </c>
      <c r="X976">
        <v>2.4900000000000002</v>
      </c>
      <c r="Y976">
        <v>16000</v>
      </c>
      <c r="Z976">
        <v>2.23</v>
      </c>
    </row>
    <row r="977" spans="1:26">
      <c r="A977">
        <v>212920663</v>
      </c>
      <c r="B977" t="s">
        <v>11826</v>
      </c>
      <c r="C977" t="s">
        <v>3597</v>
      </c>
      <c r="D977" t="s">
        <v>4034</v>
      </c>
      <c r="E977" t="s">
        <v>10839</v>
      </c>
      <c r="F977" t="s">
        <v>3710</v>
      </c>
      <c r="G977">
        <v>212920663</v>
      </c>
      <c r="I977" t="s">
        <v>3711</v>
      </c>
      <c r="J977" t="s">
        <v>12273</v>
      </c>
      <c r="K977" t="s">
        <v>3725</v>
      </c>
      <c r="P977">
        <v>11.8</v>
      </c>
      <c r="Q977">
        <v>19.75</v>
      </c>
      <c r="R977">
        <v>9.8000000000000007</v>
      </c>
      <c r="S977" t="b">
        <v>0</v>
      </c>
      <c r="T977" t="b">
        <v>0</v>
      </c>
      <c r="U977" t="b">
        <v>1</v>
      </c>
      <c r="V977">
        <v>27000</v>
      </c>
      <c r="W977">
        <v>22600</v>
      </c>
      <c r="X977">
        <v>2.35</v>
      </c>
      <c r="Y977">
        <v>29900</v>
      </c>
      <c r="Z977">
        <v>2.19</v>
      </c>
    </row>
    <row r="978" spans="1:26">
      <c r="A978">
        <v>212631692</v>
      </c>
      <c r="B978" t="s">
        <v>11826</v>
      </c>
      <c r="C978" t="s">
        <v>3597</v>
      </c>
      <c r="D978" t="s">
        <v>4034</v>
      </c>
      <c r="E978" t="s">
        <v>11386</v>
      </c>
      <c r="F978" t="s">
        <v>3710</v>
      </c>
      <c r="G978">
        <v>212631692</v>
      </c>
      <c r="I978" t="s">
        <v>3711</v>
      </c>
      <c r="J978" t="s">
        <v>12272</v>
      </c>
      <c r="K978" t="s">
        <v>3725</v>
      </c>
      <c r="P978">
        <v>12</v>
      </c>
      <c r="Q978">
        <v>20.399999999999999</v>
      </c>
      <c r="R978">
        <v>10</v>
      </c>
      <c r="S978" t="b">
        <v>0</v>
      </c>
      <c r="T978" t="b">
        <v>0</v>
      </c>
      <c r="U978" t="b">
        <v>1</v>
      </c>
      <c r="V978">
        <v>27000</v>
      </c>
      <c r="W978">
        <v>23000</v>
      </c>
      <c r="X978">
        <v>2.4</v>
      </c>
      <c r="Y978">
        <v>30400</v>
      </c>
      <c r="Z978">
        <v>2.2000000000000002</v>
      </c>
    </row>
    <row r="979" spans="1:26">
      <c r="A979">
        <v>212920652</v>
      </c>
      <c r="B979" t="s">
        <v>11826</v>
      </c>
      <c r="C979" t="s">
        <v>3597</v>
      </c>
      <c r="D979" t="s">
        <v>4034</v>
      </c>
      <c r="E979" t="s">
        <v>10839</v>
      </c>
      <c r="F979" t="s">
        <v>3718</v>
      </c>
      <c r="G979">
        <v>212920652</v>
      </c>
      <c r="I979" t="s">
        <v>3711</v>
      </c>
      <c r="J979" t="s">
        <v>12273</v>
      </c>
      <c r="K979" t="s">
        <v>3688</v>
      </c>
      <c r="P979">
        <v>11.8</v>
      </c>
      <c r="Q979">
        <v>19</v>
      </c>
      <c r="R979">
        <v>10</v>
      </c>
      <c r="S979" t="b">
        <v>0</v>
      </c>
      <c r="T979" t="b">
        <v>0</v>
      </c>
      <c r="U979" t="b">
        <v>1</v>
      </c>
      <c r="V979">
        <v>27000</v>
      </c>
      <c r="W979">
        <v>23000</v>
      </c>
      <c r="X979">
        <v>2.4</v>
      </c>
      <c r="Y979">
        <v>29000</v>
      </c>
      <c r="Z979">
        <v>2.1800000000000002</v>
      </c>
    </row>
    <row r="980" spans="1:26">
      <c r="A980">
        <v>212631691</v>
      </c>
      <c r="B980" t="s">
        <v>11826</v>
      </c>
      <c r="C980" t="s">
        <v>3597</v>
      </c>
      <c r="D980" t="s">
        <v>4034</v>
      </c>
      <c r="E980" t="s">
        <v>11386</v>
      </c>
      <c r="F980" t="s">
        <v>3718</v>
      </c>
      <c r="G980">
        <v>212631691</v>
      </c>
      <c r="I980" t="s">
        <v>3711</v>
      </c>
      <c r="J980" t="s">
        <v>12272</v>
      </c>
      <c r="K980" t="s">
        <v>3688</v>
      </c>
      <c r="P980">
        <v>11.8</v>
      </c>
      <c r="Q980">
        <v>19</v>
      </c>
      <c r="R980">
        <v>10</v>
      </c>
      <c r="S980" t="b">
        <v>0</v>
      </c>
      <c r="T980" t="b">
        <v>0</v>
      </c>
      <c r="U980" t="b">
        <v>1</v>
      </c>
      <c r="V980">
        <v>27000</v>
      </c>
      <c r="W980">
        <v>23000</v>
      </c>
      <c r="X980">
        <v>2.4</v>
      </c>
      <c r="Y980">
        <v>29000</v>
      </c>
      <c r="Z980">
        <v>2.1800000000000002</v>
      </c>
    </row>
    <row r="981" spans="1:26">
      <c r="A981">
        <v>213081466</v>
      </c>
      <c r="B981" t="s">
        <v>11826</v>
      </c>
      <c r="C981" t="s">
        <v>3597</v>
      </c>
      <c r="D981" t="s">
        <v>4034</v>
      </c>
      <c r="E981" t="s">
        <v>11392</v>
      </c>
      <c r="F981" t="s">
        <v>3710</v>
      </c>
      <c r="G981">
        <v>213081466</v>
      </c>
      <c r="I981" t="s">
        <v>3711</v>
      </c>
      <c r="J981" t="s">
        <v>12271</v>
      </c>
      <c r="K981" t="s">
        <v>3725</v>
      </c>
      <c r="M981">
        <v>10.5</v>
      </c>
      <c r="N981">
        <v>19</v>
      </c>
      <c r="O981">
        <v>11.15</v>
      </c>
      <c r="P981">
        <v>10.5</v>
      </c>
      <c r="Q981">
        <v>19.600000000000001</v>
      </c>
      <c r="R981">
        <v>9.1</v>
      </c>
      <c r="S981" t="b">
        <v>0</v>
      </c>
      <c r="T981" t="b">
        <v>0</v>
      </c>
      <c r="U981" t="b">
        <v>1</v>
      </c>
      <c r="V981">
        <v>55000</v>
      </c>
      <c r="W981">
        <v>35800</v>
      </c>
      <c r="X981">
        <v>2.58</v>
      </c>
      <c r="Y981">
        <v>37000</v>
      </c>
      <c r="Z981">
        <v>2.17</v>
      </c>
    </row>
    <row r="982" spans="1:26">
      <c r="A982">
        <v>212920661</v>
      </c>
      <c r="B982" t="s">
        <v>11826</v>
      </c>
      <c r="C982" t="s">
        <v>3597</v>
      </c>
      <c r="D982" t="s">
        <v>4034</v>
      </c>
      <c r="E982" t="s">
        <v>10839</v>
      </c>
      <c r="F982" t="s">
        <v>3710</v>
      </c>
      <c r="G982">
        <v>212920661</v>
      </c>
      <c r="I982" t="s">
        <v>3711</v>
      </c>
      <c r="J982" t="s">
        <v>12270</v>
      </c>
      <c r="K982" t="s">
        <v>3725</v>
      </c>
      <c r="M982">
        <v>10.5</v>
      </c>
      <c r="N982">
        <v>19</v>
      </c>
      <c r="O982">
        <v>10.9</v>
      </c>
      <c r="P982">
        <v>10.5</v>
      </c>
      <c r="Q982">
        <v>19.399999999999999</v>
      </c>
      <c r="R982">
        <v>9.4</v>
      </c>
      <c r="S982" t="b">
        <v>0</v>
      </c>
      <c r="T982" t="b">
        <v>0</v>
      </c>
      <c r="U982" t="b">
        <v>1</v>
      </c>
      <c r="V982">
        <v>55000</v>
      </c>
      <c r="W982">
        <v>35000</v>
      </c>
      <c r="X982">
        <v>2.4500000000000002</v>
      </c>
      <c r="Y982">
        <v>45000</v>
      </c>
      <c r="Z982">
        <v>2.06</v>
      </c>
    </row>
    <row r="983" spans="1:26">
      <c r="A983">
        <v>212920660</v>
      </c>
      <c r="B983" t="s">
        <v>11826</v>
      </c>
      <c r="C983" t="s">
        <v>3597</v>
      </c>
      <c r="D983" t="s">
        <v>4034</v>
      </c>
      <c r="E983" t="s">
        <v>10839</v>
      </c>
      <c r="F983" t="s">
        <v>3718</v>
      </c>
      <c r="G983">
        <v>212920660</v>
      </c>
      <c r="I983" t="s">
        <v>3711</v>
      </c>
      <c r="J983" t="s">
        <v>12270</v>
      </c>
      <c r="K983" t="s">
        <v>3688</v>
      </c>
      <c r="M983">
        <v>10.5</v>
      </c>
      <c r="N983">
        <v>19</v>
      </c>
      <c r="O983">
        <v>11</v>
      </c>
      <c r="P983">
        <v>10.5</v>
      </c>
      <c r="Q983">
        <v>18.8</v>
      </c>
      <c r="R983">
        <v>9.3000000000000007</v>
      </c>
      <c r="S983" t="b">
        <v>0</v>
      </c>
      <c r="T983" t="b">
        <v>0</v>
      </c>
      <c r="U983" t="b">
        <v>1</v>
      </c>
      <c r="V983">
        <v>55000</v>
      </c>
      <c r="W983">
        <v>35200</v>
      </c>
      <c r="X983">
        <v>2.5</v>
      </c>
      <c r="Y983">
        <v>45000</v>
      </c>
      <c r="Z983">
        <v>2.06</v>
      </c>
    </row>
    <row r="984" spans="1:26">
      <c r="A984">
        <v>212528017</v>
      </c>
      <c r="B984" t="s">
        <v>11826</v>
      </c>
      <c r="C984" t="s">
        <v>3597</v>
      </c>
      <c r="D984" t="s">
        <v>4034</v>
      </c>
      <c r="E984" t="s">
        <v>9781</v>
      </c>
      <c r="F984" t="s">
        <v>3710</v>
      </c>
      <c r="G984">
        <v>212528017</v>
      </c>
      <c r="I984" t="s">
        <v>3711</v>
      </c>
      <c r="J984" t="s">
        <v>12262</v>
      </c>
      <c r="K984" t="s">
        <v>3725</v>
      </c>
      <c r="M984">
        <v>10.55</v>
      </c>
      <c r="N984">
        <v>20.75</v>
      </c>
      <c r="O984">
        <v>11</v>
      </c>
      <c r="P984">
        <v>10.9</v>
      </c>
      <c r="Q984">
        <v>20.8</v>
      </c>
      <c r="R984">
        <v>9.6</v>
      </c>
      <c r="S984" t="b">
        <v>0</v>
      </c>
      <c r="T984" t="b">
        <v>0</v>
      </c>
      <c r="U984" t="b">
        <v>1</v>
      </c>
      <c r="V984">
        <v>48000</v>
      </c>
      <c r="W984">
        <v>36000</v>
      </c>
      <c r="X984">
        <v>2.6</v>
      </c>
      <c r="Y984">
        <v>37000</v>
      </c>
      <c r="Z984">
        <v>2.17</v>
      </c>
    </row>
    <row r="985" spans="1:26">
      <c r="A985">
        <v>213081438</v>
      </c>
      <c r="B985" t="s">
        <v>11826</v>
      </c>
      <c r="C985" t="s">
        <v>3597</v>
      </c>
      <c r="D985" t="s">
        <v>4034</v>
      </c>
      <c r="E985" t="s">
        <v>11919</v>
      </c>
      <c r="F985" t="s">
        <v>3710</v>
      </c>
      <c r="G985">
        <v>213081438</v>
      </c>
      <c r="I985" t="s">
        <v>3711</v>
      </c>
      <c r="J985" t="s">
        <v>6376</v>
      </c>
      <c r="K985" t="s">
        <v>3725</v>
      </c>
      <c r="M985">
        <v>10.55</v>
      </c>
      <c r="N985">
        <v>20.75</v>
      </c>
      <c r="O985">
        <v>11</v>
      </c>
      <c r="P985">
        <v>10.9</v>
      </c>
      <c r="Q985">
        <v>20.8</v>
      </c>
      <c r="R985">
        <v>9.6</v>
      </c>
      <c r="S985" t="b">
        <v>0</v>
      </c>
      <c r="T985" t="b">
        <v>0</v>
      </c>
      <c r="U985" t="b">
        <v>1</v>
      </c>
      <c r="V985">
        <v>48000</v>
      </c>
      <c r="W985">
        <v>36000</v>
      </c>
      <c r="X985">
        <v>2.6</v>
      </c>
      <c r="Y985">
        <v>37000</v>
      </c>
      <c r="Z985">
        <v>2.17</v>
      </c>
    </row>
    <row r="986" spans="1:26">
      <c r="A986">
        <v>209157106</v>
      </c>
      <c r="B986" t="s">
        <v>11826</v>
      </c>
      <c r="C986" t="s">
        <v>3597</v>
      </c>
      <c r="D986" t="s">
        <v>4034</v>
      </c>
      <c r="E986" t="s">
        <v>12268</v>
      </c>
      <c r="F986" t="s">
        <v>3710</v>
      </c>
      <c r="G986">
        <v>209157106</v>
      </c>
      <c r="I986" t="s">
        <v>3711</v>
      </c>
      <c r="J986" t="s">
        <v>10081</v>
      </c>
      <c r="K986" t="s">
        <v>3725</v>
      </c>
      <c r="M986">
        <v>10.55</v>
      </c>
      <c r="N986">
        <v>20.75</v>
      </c>
      <c r="O986">
        <v>11</v>
      </c>
      <c r="P986">
        <v>10.9</v>
      </c>
      <c r="Q986">
        <v>20.8</v>
      </c>
      <c r="R986">
        <v>9.6</v>
      </c>
      <c r="S986" t="b">
        <v>0</v>
      </c>
      <c r="T986" t="b">
        <v>0</v>
      </c>
      <c r="U986" t="b">
        <v>1</v>
      </c>
      <c r="V986">
        <v>48000</v>
      </c>
      <c r="W986">
        <v>36000</v>
      </c>
      <c r="X986">
        <v>2.6</v>
      </c>
      <c r="Y986">
        <v>37000</v>
      </c>
      <c r="Z986">
        <v>2.17</v>
      </c>
    </row>
    <row r="987" spans="1:26">
      <c r="A987">
        <v>212615022</v>
      </c>
      <c r="B987" t="s">
        <v>11826</v>
      </c>
      <c r="C987" t="s">
        <v>3597</v>
      </c>
      <c r="D987" t="s">
        <v>4034</v>
      </c>
      <c r="E987" t="s">
        <v>11390</v>
      </c>
      <c r="F987" t="s">
        <v>3710</v>
      </c>
      <c r="G987">
        <v>212615022</v>
      </c>
      <c r="I987" t="s">
        <v>3711</v>
      </c>
      <c r="J987" t="s">
        <v>12269</v>
      </c>
      <c r="K987" t="s">
        <v>3725</v>
      </c>
      <c r="M987">
        <v>11.5</v>
      </c>
      <c r="N987">
        <v>21</v>
      </c>
      <c r="O987">
        <v>10.050000000000001</v>
      </c>
      <c r="P987">
        <v>11.75</v>
      </c>
      <c r="Q987">
        <v>21.3</v>
      </c>
      <c r="R987">
        <v>9.65</v>
      </c>
      <c r="S987" t="b">
        <v>0</v>
      </c>
      <c r="T987" t="b">
        <v>0</v>
      </c>
      <c r="U987" t="b">
        <v>1</v>
      </c>
      <c r="V987">
        <v>28000</v>
      </c>
      <c r="W987">
        <v>26200</v>
      </c>
      <c r="X987">
        <v>2.2999999999999998</v>
      </c>
      <c r="Y987">
        <v>27200</v>
      </c>
      <c r="Z987">
        <v>2.21</v>
      </c>
    </row>
    <row r="988" spans="1:26">
      <c r="A988">
        <v>212615020</v>
      </c>
      <c r="B988" t="s">
        <v>11826</v>
      </c>
      <c r="C988" t="s">
        <v>3597</v>
      </c>
      <c r="D988" t="s">
        <v>4034</v>
      </c>
      <c r="E988" t="s">
        <v>11390</v>
      </c>
      <c r="F988" t="s">
        <v>3710</v>
      </c>
      <c r="G988">
        <v>212615020</v>
      </c>
      <c r="I988" t="s">
        <v>3711</v>
      </c>
      <c r="J988" t="s">
        <v>12264</v>
      </c>
      <c r="K988" t="s">
        <v>3725</v>
      </c>
      <c r="M988">
        <v>12</v>
      </c>
      <c r="N988">
        <v>19.75</v>
      </c>
      <c r="O988">
        <v>9.75</v>
      </c>
      <c r="P988">
        <v>12.25</v>
      </c>
      <c r="Q988">
        <v>19.75</v>
      </c>
      <c r="R988">
        <v>9.15</v>
      </c>
      <c r="S988" t="b">
        <v>0</v>
      </c>
      <c r="T988" t="b">
        <v>0</v>
      </c>
      <c r="U988" t="b">
        <v>1</v>
      </c>
      <c r="V988">
        <v>19000</v>
      </c>
      <c r="W988">
        <v>14700</v>
      </c>
      <c r="X988">
        <v>2.5499999999999998</v>
      </c>
      <c r="Y988">
        <v>19000</v>
      </c>
      <c r="Z988">
        <v>2.23</v>
      </c>
    </row>
    <row r="989" spans="1:26">
      <c r="A989">
        <v>212920650</v>
      </c>
      <c r="B989" t="s">
        <v>11826</v>
      </c>
      <c r="C989" t="s">
        <v>3597</v>
      </c>
      <c r="D989" t="s">
        <v>4034</v>
      </c>
      <c r="E989" t="s">
        <v>10839</v>
      </c>
      <c r="F989" t="s">
        <v>3710</v>
      </c>
      <c r="G989">
        <v>212920650</v>
      </c>
      <c r="I989" t="s">
        <v>3711</v>
      </c>
      <c r="J989" t="s">
        <v>12263</v>
      </c>
      <c r="K989" t="s">
        <v>3725</v>
      </c>
      <c r="M989">
        <v>12</v>
      </c>
      <c r="N989">
        <v>19.75</v>
      </c>
      <c r="O989">
        <v>9.75</v>
      </c>
      <c r="P989">
        <v>12.25</v>
      </c>
      <c r="Q989">
        <v>19.75</v>
      </c>
      <c r="R989">
        <v>9.15</v>
      </c>
      <c r="S989" t="b">
        <v>0</v>
      </c>
      <c r="T989" t="b">
        <v>0</v>
      </c>
      <c r="U989" t="b">
        <v>1</v>
      </c>
      <c r="V989">
        <v>19000</v>
      </c>
      <c r="W989">
        <v>14700</v>
      </c>
      <c r="X989">
        <v>2.5499999999999998</v>
      </c>
      <c r="Y989">
        <v>19000</v>
      </c>
      <c r="Z989">
        <v>2.23</v>
      </c>
    </row>
    <row r="990" spans="1:26">
      <c r="A990">
        <v>212920649</v>
      </c>
      <c r="B990" t="s">
        <v>11826</v>
      </c>
      <c r="C990" t="s">
        <v>3597</v>
      </c>
      <c r="D990" t="s">
        <v>4034</v>
      </c>
      <c r="E990" t="s">
        <v>10839</v>
      </c>
      <c r="F990" t="s">
        <v>3718</v>
      </c>
      <c r="G990">
        <v>212920649</v>
      </c>
      <c r="I990" t="s">
        <v>3711</v>
      </c>
      <c r="J990" t="s">
        <v>12263</v>
      </c>
      <c r="K990" t="s">
        <v>3688</v>
      </c>
      <c r="M990">
        <v>11.5</v>
      </c>
      <c r="N990">
        <v>19</v>
      </c>
      <c r="O990">
        <v>9.8000000000000007</v>
      </c>
      <c r="P990">
        <v>12</v>
      </c>
      <c r="Q990">
        <v>19</v>
      </c>
      <c r="R990">
        <v>9.3000000000000007</v>
      </c>
      <c r="S990" t="b">
        <v>0</v>
      </c>
      <c r="T990" t="b">
        <v>0</v>
      </c>
      <c r="U990" t="b">
        <v>1</v>
      </c>
      <c r="V990">
        <v>19000</v>
      </c>
      <c r="W990">
        <v>16000</v>
      </c>
      <c r="X990">
        <v>2.61</v>
      </c>
      <c r="Y990">
        <v>19000</v>
      </c>
      <c r="Z990">
        <v>2.23</v>
      </c>
    </row>
    <row r="991" spans="1:26">
      <c r="A991">
        <v>212615019</v>
      </c>
      <c r="B991" t="s">
        <v>11826</v>
      </c>
      <c r="C991" t="s">
        <v>3597</v>
      </c>
      <c r="D991" t="s">
        <v>4034</v>
      </c>
      <c r="E991" t="s">
        <v>11390</v>
      </c>
      <c r="F991" t="s">
        <v>3718</v>
      </c>
      <c r="G991">
        <v>212615019</v>
      </c>
      <c r="I991" t="s">
        <v>3711</v>
      </c>
      <c r="J991" t="s">
        <v>12264</v>
      </c>
      <c r="K991" t="s">
        <v>3688</v>
      </c>
      <c r="M991">
        <v>11.5</v>
      </c>
      <c r="N991">
        <v>19</v>
      </c>
      <c r="O991">
        <v>9.8000000000000007</v>
      </c>
      <c r="P991">
        <v>12</v>
      </c>
      <c r="Q991">
        <v>19</v>
      </c>
      <c r="R991">
        <v>9.3000000000000007</v>
      </c>
      <c r="S991" t="b">
        <v>0</v>
      </c>
      <c r="T991" t="b">
        <v>0</v>
      </c>
      <c r="U991" t="b">
        <v>1</v>
      </c>
      <c r="V991">
        <v>19000</v>
      </c>
      <c r="W991">
        <v>16000</v>
      </c>
      <c r="X991">
        <v>2.61</v>
      </c>
      <c r="Y991">
        <v>19000</v>
      </c>
      <c r="Z991">
        <v>2.23</v>
      </c>
    </row>
    <row r="992" spans="1:26">
      <c r="A992">
        <v>209157100</v>
      </c>
      <c r="B992" t="s">
        <v>11826</v>
      </c>
      <c r="C992" t="s">
        <v>3597</v>
      </c>
      <c r="D992" t="s">
        <v>4034</v>
      </c>
      <c r="E992" t="s">
        <v>12268</v>
      </c>
      <c r="F992" t="s">
        <v>3710</v>
      </c>
      <c r="G992">
        <v>209157100</v>
      </c>
      <c r="I992" t="s">
        <v>3711</v>
      </c>
      <c r="J992" t="s">
        <v>10088</v>
      </c>
      <c r="K992" t="s">
        <v>3725</v>
      </c>
      <c r="M992">
        <v>11.6</v>
      </c>
      <c r="N992">
        <v>21.75</v>
      </c>
      <c r="O992">
        <v>10.199999999999999</v>
      </c>
      <c r="P992">
        <v>11.95</v>
      </c>
      <c r="Q992">
        <v>22.25</v>
      </c>
      <c r="R992">
        <v>9.1999999999999993</v>
      </c>
      <c r="S992" t="b">
        <v>0</v>
      </c>
      <c r="T992" t="b">
        <v>0</v>
      </c>
      <c r="U992" t="b">
        <v>1</v>
      </c>
      <c r="V992">
        <v>27400</v>
      </c>
      <c r="W992">
        <v>21000</v>
      </c>
      <c r="X992">
        <v>2.48</v>
      </c>
      <c r="Y992">
        <v>22600</v>
      </c>
      <c r="Z992">
        <v>2.25</v>
      </c>
    </row>
    <row r="993" spans="1:26">
      <c r="A993">
        <v>212920658</v>
      </c>
      <c r="B993" t="s">
        <v>11826</v>
      </c>
      <c r="C993" t="s">
        <v>3597</v>
      </c>
      <c r="D993" t="s">
        <v>4034</v>
      </c>
      <c r="E993" t="s">
        <v>10839</v>
      </c>
      <c r="F993" t="s">
        <v>3710</v>
      </c>
      <c r="G993">
        <v>212920658</v>
      </c>
      <c r="I993" t="s">
        <v>3711</v>
      </c>
      <c r="J993" t="s">
        <v>12267</v>
      </c>
      <c r="K993" t="s">
        <v>3725</v>
      </c>
      <c r="M993">
        <v>11.2</v>
      </c>
      <c r="N993">
        <v>20.6</v>
      </c>
      <c r="O993">
        <v>11</v>
      </c>
      <c r="P993">
        <v>11.35</v>
      </c>
      <c r="Q993">
        <v>21.05</v>
      </c>
      <c r="R993">
        <v>9.4499999999999993</v>
      </c>
      <c r="S993" t="b">
        <v>0</v>
      </c>
      <c r="T993" t="b">
        <v>0</v>
      </c>
      <c r="U993" t="b">
        <v>1</v>
      </c>
      <c r="V993">
        <v>47500</v>
      </c>
      <c r="W993">
        <v>37400</v>
      </c>
      <c r="X993">
        <v>2.4</v>
      </c>
      <c r="Y993">
        <v>45000</v>
      </c>
      <c r="Z993">
        <v>2.2000000000000002</v>
      </c>
    </row>
    <row r="994" spans="1:26">
      <c r="A994">
        <v>212920657</v>
      </c>
      <c r="B994" t="s">
        <v>11826</v>
      </c>
      <c r="C994" t="s">
        <v>3597</v>
      </c>
      <c r="D994" t="s">
        <v>4034</v>
      </c>
      <c r="E994" t="s">
        <v>10839</v>
      </c>
      <c r="F994" t="s">
        <v>3718</v>
      </c>
      <c r="G994">
        <v>212920657</v>
      </c>
      <c r="I994" t="s">
        <v>3711</v>
      </c>
      <c r="J994" t="s">
        <v>12267</v>
      </c>
      <c r="K994" t="s">
        <v>3688</v>
      </c>
      <c r="M994">
        <v>11.4</v>
      </c>
      <c r="N994">
        <v>20.2</v>
      </c>
      <c r="O994">
        <v>10.5</v>
      </c>
      <c r="P994">
        <v>11.7</v>
      </c>
      <c r="Q994">
        <v>20.9</v>
      </c>
      <c r="R994">
        <v>8.9</v>
      </c>
      <c r="S994" t="b">
        <v>0</v>
      </c>
      <c r="T994" t="b">
        <v>0</v>
      </c>
      <c r="U994" t="b">
        <v>1</v>
      </c>
      <c r="V994">
        <v>47000</v>
      </c>
      <c r="W994">
        <v>36000</v>
      </c>
      <c r="X994">
        <v>2.2999999999999998</v>
      </c>
      <c r="Y994">
        <v>45000</v>
      </c>
      <c r="Z994">
        <v>2.2000000000000002</v>
      </c>
    </row>
    <row r="995" spans="1:26">
      <c r="A995">
        <v>212615021</v>
      </c>
      <c r="B995" t="s">
        <v>11826</v>
      </c>
      <c r="C995" t="s">
        <v>3597</v>
      </c>
      <c r="D995" t="s">
        <v>4034</v>
      </c>
      <c r="E995" t="s">
        <v>11390</v>
      </c>
      <c r="F995" t="s">
        <v>3710</v>
      </c>
      <c r="G995">
        <v>212615021</v>
      </c>
      <c r="I995" t="s">
        <v>3711</v>
      </c>
      <c r="J995" t="s">
        <v>12265</v>
      </c>
      <c r="K995" t="s">
        <v>3725</v>
      </c>
      <c r="M995">
        <v>11.9</v>
      </c>
      <c r="N995">
        <v>19.5</v>
      </c>
      <c r="O995">
        <v>10.9</v>
      </c>
      <c r="P995">
        <v>12.1</v>
      </c>
      <c r="Q995">
        <v>19.5</v>
      </c>
      <c r="R995">
        <v>9.85</v>
      </c>
      <c r="S995" t="b">
        <v>0</v>
      </c>
      <c r="T995" t="b">
        <v>0</v>
      </c>
      <c r="U995" t="b">
        <v>1</v>
      </c>
      <c r="V995">
        <v>36000</v>
      </c>
      <c r="W995">
        <v>35000</v>
      </c>
      <c r="X995">
        <v>2.4300000000000002</v>
      </c>
      <c r="Y995">
        <v>35200</v>
      </c>
      <c r="Z995">
        <v>1.88</v>
      </c>
    </row>
    <row r="996" spans="1:26">
      <c r="A996">
        <v>212920655</v>
      </c>
      <c r="B996" t="s">
        <v>11826</v>
      </c>
      <c r="C996" t="s">
        <v>3597</v>
      </c>
      <c r="D996" t="s">
        <v>4034</v>
      </c>
      <c r="E996" t="s">
        <v>10839</v>
      </c>
      <c r="F996" t="s">
        <v>3710</v>
      </c>
      <c r="G996">
        <v>212920655</v>
      </c>
      <c r="I996" t="s">
        <v>3711</v>
      </c>
      <c r="J996" t="s">
        <v>12266</v>
      </c>
      <c r="K996" t="s">
        <v>3725</v>
      </c>
      <c r="M996">
        <v>11.9</v>
      </c>
      <c r="N996">
        <v>19.5</v>
      </c>
      <c r="O996">
        <v>10.9</v>
      </c>
      <c r="P996">
        <v>12.1</v>
      </c>
      <c r="Q996">
        <v>19.5</v>
      </c>
      <c r="R996">
        <v>9.85</v>
      </c>
      <c r="S996" t="b">
        <v>0</v>
      </c>
      <c r="T996" t="b">
        <v>0</v>
      </c>
      <c r="U996" t="b">
        <v>1</v>
      </c>
      <c r="V996">
        <v>36000</v>
      </c>
      <c r="W996">
        <v>35000</v>
      </c>
      <c r="X996">
        <v>2.4300000000000002</v>
      </c>
      <c r="Y996">
        <v>35200</v>
      </c>
      <c r="Z996">
        <v>1.88</v>
      </c>
    </row>
    <row r="997" spans="1:26">
      <c r="A997">
        <v>212615017</v>
      </c>
      <c r="B997" t="s">
        <v>11826</v>
      </c>
      <c r="C997" t="s">
        <v>3597</v>
      </c>
      <c r="D997" t="s">
        <v>4034</v>
      </c>
      <c r="E997" t="s">
        <v>11390</v>
      </c>
      <c r="F997" t="s">
        <v>3718</v>
      </c>
      <c r="G997">
        <v>212615017</v>
      </c>
      <c r="I997" t="s">
        <v>3711</v>
      </c>
      <c r="J997" t="s">
        <v>12269</v>
      </c>
      <c r="K997" t="s">
        <v>3688</v>
      </c>
      <c r="M997">
        <v>11.5</v>
      </c>
      <c r="N997">
        <v>20</v>
      </c>
      <c r="O997">
        <v>10.1</v>
      </c>
      <c r="P997">
        <v>11.7</v>
      </c>
      <c r="Q997">
        <v>20</v>
      </c>
      <c r="R997">
        <v>9.5</v>
      </c>
      <c r="S997" t="b">
        <v>0</v>
      </c>
      <c r="T997" t="b">
        <v>0</v>
      </c>
      <c r="U997" t="b">
        <v>1</v>
      </c>
      <c r="V997">
        <v>28000</v>
      </c>
      <c r="W997">
        <v>27000</v>
      </c>
      <c r="X997">
        <v>2.2999999999999998</v>
      </c>
      <c r="Y997">
        <v>27200</v>
      </c>
      <c r="Z997">
        <v>2.21</v>
      </c>
    </row>
    <row r="998" spans="1:26">
      <c r="A998">
        <v>209157097</v>
      </c>
      <c r="B998" t="s">
        <v>11826</v>
      </c>
      <c r="C998" t="s">
        <v>3597</v>
      </c>
      <c r="D998" t="s">
        <v>4034</v>
      </c>
      <c r="E998" t="s">
        <v>12268</v>
      </c>
      <c r="F998" t="s">
        <v>3710</v>
      </c>
      <c r="G998">
        <v>209157097</v>
      </c>
      <c r="I998" t="s">
        <v>3711</v>
      </c>
      <c r="J998" t="s">
        <v>10080</v>
      </c>
      <c r="K998" t="s">
        <v>3725</v>
      </c>
      <c r="M998">
        <v>12.25</v>
      </c>
      <c r="N998">
        <v>20.25</v>
      </c>
      <c r="O998">
        <v>10.7</v>
      </c>
      <c r="P998">
        <v>12.25</v>
      </c>
      <c r="Q998">
        <v>20</v>
      </c>
      <c r="R998">
        <v>10</v>
      </c>
      <c r="S998" t="b">
        <v>0</v>
      </c>
      <c r="T998" t="b">
        <v>0</v>
      </c>
      <c r="U998" t="b">
        <v>1</v>
      </c>
      <c r="V998">
        <v>18000</v>
      </c>
      <c r="W998">
        <v>14600</v>
      </c>
      <c r="X998">
        <v>2.5</v>
      </c>
      <c r="Y998">
        <v>16000</v>
      </c>
      <c r="Z998">
        <v>2.23</v>
      </c>
    </row>
    <row r="999" spans="1:26">
      <c r="A999">
        <v>212920684</v>
      </c>
      <c r="B999" t="s">
        <v>11826</v>
      </c>
      <c r="C999" t="s">
        <v>3597</v>
      </c>
      <c r="D999" t="s">
        <v>4034</v>
      </c>
      <c r="E999" t="s">
        <v>7557</v>
      </c>
      <c r="F999" t="s">
        <v>3710</v>
      </c>
      <c r="G999">
        <v>212920684</v>
      </c>
      <c r="I999" t="s">
        <v>3711</v>
      </c>
      <c r="J999" t="s">
        <v>12261</v>
      </c>
      <c r="K999" t="s">
        <v>3725</v>
      </c>
      <c r="M999">
        <v>12.45</v>
      </c>
      <c r="N999">
        <v>20.399999999999999</v>
      </c>
      <c r="O999">
        <v>11</v>
      </c>
      <c r="P999">
        <v>12.65</v>
      </c>
      <c r="Q999">
        <v>20.6</v>
      </c>
      <c r="R999">
        <v>10.15</v>
      </c>
      <c r="S999" t="b">
        <v>0</v>
      </c>
      <c r="T999" t="b">
        <v>0</v>
      </c>
      <c r="U999" t="b">
        <v>1</v>
      </c>
      <c r="V999">
        <v>36000</v>
      </c>
      <c r="W999">
        <v>34000</v>
      </c>
      <c r="X999">
        <v>2.4500000000000002</v>
      </c>
      <c r="Y999">
        <v>35200</v>
      </c>
      <c r="Z999">
        <v>1.88</v>
      </c>
    </row>
    <row r="1000" spans="1:26">
      <c r="A1000">
        <v>212920681</v>
      </c>
      <c r="B1000" t="s">
        <v>11826</v>
      </c>
      <c r="C1000" t="s">
        <v>3597</v>
      </c>
      <c r="D1000" t="s">
        <v>4034</v>
      </c>
      <c r="E1000" t="s">
        <v>7557</v>
      </c>
      <c r="F1000" t="s">
        <v>3710</v>
      </c>
      <c r="G1000">
        <v>212920681</v>
      </c>
      <c r="I1000" t="s">
        <v>3711</v>
      </c>
      <c r="J1000" t="s">
        <v>12260</v>
      </c>
      <c r="K1000" t="s">
        <v>3725</v>
      </c>
      <c r="M1000">
        <v>12</v>
      </c>
      <c r="N1000">
        <v>20.5</v>
      </c>
      <c r="O1000">
        <v>10</v>
      </c>
      <c r="P1000">
        <v>12.25</v>
      </c>
      <c r="Q1000">
        <v>20.5</v>
      </c>
      <c r="R1000">
        <v>9.5500000000000007</v>
      </c>
      <c r="S1000" t="b">
        <v>0</v>
      </c>
      <c r="T1000" t="b">
        <v>0</v>
      </c>
      <c r="U1000" t="b">
        <v>1</v>
      </c>
      <c r="V1000">
        <v>19000</v>
      </c>
      <c r="W1000">
        <v>15500</v>
      </c>
      <c r="X1000">
        <v>2.5499999999999998</v>
      </c>
      <c r="Y1000">
        <v>19000</v>
      </c>
      <c r="Z1000">
        <v>2.23</v>
      </c>
    </row>
    <row r="1001" spans="1:26">
      <c r="A1001">
        <v>212920680</v>
      </c>
      <c r="B1001" t="s">
        <v>11826</v>
      </c>
      <c r="C1001" t="s">
        <v>3597</v>
      </c>
      <c r="D1001" t="s">
        <v>4034</v>
      </c>
      <c r="E1001" t="s">
        <v>7557</v>
      </c>
      <c r="F1001" t="s">
        <v>3718</v>
      </c>
      <c r="G1001">
        <v>212920680</v>
      </c>
      <c r="I1001" t="s">
        <v>3711</v>
      </c>
      <c r="J1001" t="s">
        <v>12260</v>
      </c>
      <c r="K1001" t="s">
        <v>3688</v>
      </c>
      <c r="M1001">
        <v>11.5</v>
      </c>
      <c r="N1001">
        <v>19</v>
      </c>
      <c r="O1001">
        <v>9.8000000000000007</v>
      </c>
      <c r="P1001">
        <v>12</v>
      </c>
      <c r="Q1001">
        <v>19</v>
      </c>
      <c r="R1001">
        <v>9.3000000000000007</v>
      </c>
      <c r="S1001" t="b">
        <v>0</v>
      </c>
      <c r="T1001" t="b">
        <v>0</v>
      </c>
      <c r="U1001" t="b">
        <v>1</v>
      </c>
      <c r="V1001">
        <v>19000</v>
      </c>
      <c r="W1001">
        <v>16000</v>
      </c>
      <c r="X1001">
        <v>2.61</v>
      </c>
      <c r="Y1001">
        <v>19000</v>
      </c>
      <c r="Z1001">
        <v>2.23</v>
      </c>
    </row>
    <row r="1002" spans="1:26">
      <c r="A1002">
        <v>212528011</v>
      </c>
      <c r="B1002" t="s">
        <v>11826</v>
      </c>
      <c r="C1002" t="s">
        <v>3597</v>
      </c>
      <c r="D1002" t="s">
        <v>4034</v>
      </c>
      <c r="E1002" t="s">
        <v>9781</v>
      </c>
      <c r="F1002" t="s">
        <v>3710</v>
      </c>
      <c r="G1002">
        <v>212528011</v>
      </c>
      <c r="I1002" t="s">
        <v>3711</v>
      </c>
      <c r="J1002" t="s">
        <v>12257</v>
      </c>
      <c r="K1002" t="s">
        <v>3725</v>
      </c>
      <c r="M1002">
        <v>11.6</v>
      </c>
      <c r="N1002">
        <v>21.75</v>
      </c>
      <c r="O1002">
        <v>10.199999999999999</v>
      </c>
      <c r="P1002">
        <v>11.95</v>
      </c>
      <c r="Q1002">
        <v>22.25</v>
      </c>
      <c r="R1002">
        <v>9.1999999999999993</v>
      </c>
      <c r="S1002" t="b">
        <v>0</v>
      </c>
      <c r="T1002" t="b">
        <v>0</v>
      </c>
      <c r="U1002" t="b">
        <v>1</v>
      </c>
      <c r="V1002">
        <v>27400</v>
      </c>
      <c r="W1002">
        <v>21000</v>
      </c>
      <c r="X1002">
        <v>2.48</v>
      </c>
      <c r="Y1002">
        <v>22600</v>
      </c>
      <c r="Z1002">
        <v>2.25</v>
      </c>
    </row>
    <row r="1003" spans="1:26">
      <c r="A1003">
        <v>212528010</v>
      </c>
      <c r="B1003" t="s">
        <v>11826</v>
      </c>
      <c r="C1003" t="s">
        <v>3597</v>
      </c>
      <c r="D1003" t="s">
        <v>4034</v>
      </c>
      <c r="E1003" t="s">
        <v>9781</v>
      </c>
      <c r="F1003" t="s">
        <v>3718</v>
      </c>
      <c r="G1003">
        <v>212528010</v>
      </c>
      <c r="I1003" t="s">
        <v>3711</v>
      </c>
      <c r="J1003" t="s">
        <v>12257</v>
      </c>
      <c r="K1003" t="s">
        <v>3688</v>
      </c>
      <c r="M1003">
        <v>11.2</v>
      </c>
      <c r="N1003">
        <v>21</v>
      </c>
      <c r="O1003">
        <v>10.199999999999999</v>
      </c>
      <c r="P1003">
        <v>11.7</v>
      </c>
      <c r="Q1003">
        <v>21</v>
      </c>
      <c r="R1003">
        <v>9.1999999999999993</v>
      </c>
      <c r="S1003" t="b">
        <v>0</v>
      </c>
      <c r="T1003" t="b">
        <v>0</v>
      </c>
      <c r="U1003" t="b">
        <v>1</v>
      </c>
      <c r="V1003">
        <v>28000</v>
      </c>
      <c r="W1003">
        <v>22000</v>
      </c>
      <c r="X1003">
        <v>2.6</v>
      </c>
      <c r="Y1003">
        <v>22600</v>
      </c>
      <c r="Z1003">
        <v>2.25</v>
      </c>
    </row>
    <row r="1004" spans="1:26">
      <c r="A1004">
        <v>207743711</v>
      </c>
      <c r="B1004" t="s">
        <v>6289</v>
      </c>
      <c r="C1004" t="s">
        <v>3597</v>
      </c>
      <c r="D1004" t="s">
        <v>4034</v>
      </c>
      <c r="E1004" t="s">
        <v>6598</v>
      </c>
      <c r="F1004" t="s">
        <v>3718</v>
      </c>
      <c r="G1004">
        <v>207743711</v>
      </c>
      <c r="I1004" t="s">
        <v>3711</v>
      </c>
      <c r="J1004" t="s">
        <v>11385</v>
      </c>
      <c r="K1004" t="s">
        <v>3688</v>
      </c>
      <c r="M1004">
        <v>11.2</v>
      </c>
      <c r="N1004">
        <v>21</v>
      </c>
      <c r="O1004">
        <v>10.199999999999999</v>
      </c>
      <c r="P1004">
        <v>11.7</v>
      </c>
      <c r="Q1004">
        <v>21</v>
      </c>
      <c r="R1004">
        <v>9.1999999999999993</v>
      </c>
      <c r="S1004" t="b">
        <v>0</v>
      </c>
      <c r="T1004" t="b">
        <v>0</v>
      </c>
      <c r="U1004" t="b">
        <v>1</v>
      </c>
      <c r="V1004">
        <v>28000</v>
      </c>
      <c r="W1004">
        <v>22000</v>
      </c>
      <c r="X1004">
        <v>2.6</v>
      </c>
      <c r="Y1004">
        <v>22600</v>
      </c>
      <c r="Z1004">
        <v>2.25</v>
      </c>
    </row>
    <row r="1005" spans="1:26">
      <c r="A1005">
        <v>212528008</v>
      </c>
      <c r="B1005" t="s">
        <v>11826</v>
      </c>
      <c r="C1005" t="s">
        <v>3597</v>
      </c>
      <c r="D1005" t="s">
        <v>4034</v>
      </c>
      <c r="E1005" t="s">
        <v>9781</v>
      </c>
      <c r="F1005" t="s">
        <v>3710</v>
      </c>
      <c r="G1005">
        <v>212528008</v>
      </c>
      <c r="I1005" t="s">
        <v>3711</v>
      </c>
      <c r="J1005" t="s">
        <v>12256</v>
      </c>
      <c r="K1005" t="s">
        <v>3725</v>
      </c>
      <c r="M1005">
        <v>12.25</v>
      </c>
      <c r="N1005">
        <v>20.25</v>
      </c>
      <c r="O1005">
        <v>10.7</v>
      </c>
      <c r="P1005">
        <v>12.25</v>
      </c>
      <c r="Q1005">
        <v>20</v>
      </c>
      <c r="R1005">
        <v>10</v>
      </c>
      <c r="S1005" t="b">
        <v>0</v>
      </c>
      <c r="T1005" t="b">
        <v>0</v>
      </c>
      <c r="U1005" t="b">
        <v>1</v>
      </c>
      <c r="V1005">
        <v>18000</v>
      </c>
      <c r="W1005">
        <v>14600</v>
      </c>
      <c r="X1005">
        <v>2.5</v>
      </c>
      <c r="Y1005">
        <v>16000</v>
      </c>
      <c r="Z1005">
        <v>2.23</v>
      </c>
    </row>
    <row r="1006" spans="1:26">
      <c r="A1006">
        <v>212528007</v>
      </c>
      <c r="B1006" t="s">
        <v>11826</v>
      </c>
      <c r="C1006" t="s">
        <v>3597</v>
      </c>
      <c r="D1006" t="s">
        <v>4034</v>
      </c>
      <c r="E1006" t="s">
        <v>9781</v>
      </c>
      <c r="F1006" t="s">
        <v>3718</v>
      </c>
      <c r="G1006">
        <v>212528007</v>
      </c>
      <c r="I1006" t="s">
        <v>3711</v>
      </c>
      <c r="J1006" t="s">
        <v>12256</v>
      </c>
      <c r="K1006" t="s">
        <v>3688</v>
      </c>
      <c r="M1006">
        <v>12</v>
      </c>
      <c r="N1006">
        <v>19</v>
      </c>
      <c r="O1006">
        <v>10.8</v>
      </c>
      <c r="P1006">
        <v>12</v>
      </c>
      <c r="Q1006">
        <v>19</v>
      </c>
      <c r="R1006">
        <v>9.8000000000000007</v>
      </c>
      <c r="S1006" t="b">
        <v>0</v>
      </c>
      <c r="T1006" t="b">
        <v>0</v>
      </c>
      <c r="U1006" t="b">
        <v>1</v>
      </c>
      <c r="V1006">
        <v>18000</v>
      </c>
      <c r="W1006">
        <v>14800</v>
      </c>
      <c r="X1006">
        <v>2.4900000000000002</v>
      </c>
      <c r="Y1006">
        <v>16000</v>
      </c>
      <c r="Z1006">
        <v>2.23</v>
      </c>
    </row>
    <row r="1007" spans="1:26">
      <c r="A1007">
        <v>207743708</v>
      </c>
      <c r="B1007" t="s">
        <v>11826</v>
      </c>
      <c r="C1007" t="s">
        <v>3597</v>
      </c>
      <c r="D1007" t="s">
        <v>4034</v>
      </c>
      <c r="E1007" t="s">
        <v>6598</v>
      </c>
      <c r="F1007" t="s">
        <v>3718</v>
      </c>
      <c r="G1007">
        <v>207743708</v>
      </c>
      <c r="I1007" t="s">
        <v>3711</v>
      </c>
      <c r="J1007" t="s">
        <v>11384</v>
      </c>
      <c r="K1007" t="s">
        <v>3688</v>
      </c>
      <c r="M1007">
        <v>12</v>
      </c>
      <c r="N1007">
        <v>19</v>
      </c>
      <c r="O1007">
        <v>10.8</v>
      </c>
      <c r="P1007">
        <v>12</v>
      </c>
      <c r="Q1007">
        <v>19</v>
      </c>
      <c r="R1007">
        <v>9.8000000000000007</v>
      </c>
      <c r="S1007" t="b">
        <v>0</v>
      </c>
      <c r="T1007" t="b">
        <v>0</v>
      </c>
      <c r="U1007" t="b">
        <v>1</v>
      </c>
      <c r="V1007">
        <v>18000</v>
      </c>
      <c r="W1007">
        <v>14800</v>
      </c>
      <c r="X1007">
        <v>2.4900000000000002</v>
      </c>
      <c r="Y1007">
        <v>16000</v>
      </c>
      <c r="Z1007">
        <v>2.23</v>
      </c>
    </row>
    <row r="1008" spans="1:26">
      <c r="A1008">
        <v>212615083</v>
      </c>
      <c r="B1008" t="s">
        <v>11826</v>
      </c>
      <c r="C1008" t="s">
        <v>3597</v>
      </c>
      <c r="D1008" t="s">
        <v>4034</v>
      </c>
      <c r="E1008" t="s">
        <v>9622</v>
      </c>
      <c r="F1008" t="s">
        <v>3710</v>
      </c>
      <c r="G1008">
        <v>212615083</v>
      </c>
      <c r="I1008" t="s">
        <v>3711</v>
      </c>
      <c r="J1008" t="s">
        <v>12255</v>
      </c>
      <c r="K1008" t="s">
        <v>3725</v>
      </c>
      <c r="M1008">
        <v>10.5</v>
      </c>
      <c r="N1008">
        <v>19</v>
      </c>
      <c r="O1008">
        <v>11.15</v>
      </c>
      <c r="P1008">
        <v>10.5</v>
      </c>
      <c r="Q1008">
        <v>19.600000000000001</v>
      </c>
      <c r="R1008">
        <v>9.1</v>
      </c>
      <c r="S1008" t="b">
        <v>0</v>
      </c>
      <c r="T1008" t="b">
        <v>0</v>
      </c>
      <c r="U1008" t="b">
        <v>1</v>
      </c>
      <c r="V1008">
        <v>55000</v>
      </c>
      <c r="W1008">
        <v>35800</v>
      </c>
      <c r="X1008">
        <v>2.58</v>
      </c>
      <c r="Y1008">
        <v>37000</v>
      </c>
      <c r="Z1008">
        <v>2.17</v>
      </c>
    </row>
    <row r="1009" spans="1:26">
      <c r="A1009">
        <v>212615080</v>
      </c>
      <c r="B1009" t="s">
        <v>11826</v>
      </c>
      <c r="C1009" t="s">
        <v>3597</v>
      </c>
      <c r="D1009" t="s">
        <v>4034</v>
      </c>
      <c r="E1009" t="s">
        <v>9622</v>
      </c>
      <c r="F1009" t="s">
        <v>3710</v>
      </c>
      <c r="G1009">
        <v>212615080</v>
      </c>
      <c r="I1009" t="s">
        <v>3711</v>
      </c>
      <c r="J1009" t="s">
        <v>12252</v>
      </c>
      <c r="K1009" t="s">
        <v>3725</v>
      </c>
      <c r="M1009">
        <v>10.55</v>
      </c>
      <c r="N1009">
        <v>20.75</v>
      </c>
      <c r="O1009">
        <v>11</v>
      </c>
      <c r="P1009">
        <v>10.9</v>
      </c>
      <c r="Q1009">
        <v>20.8</v>
      </c>
      <c r="R1009">
        <v>9.6</v>
      </c>
      <c r="S1009" t="b">
        <v>0</v>
      </c>
      <c r="T1009" t="b">
        <v>0</v>
      </c>
      <c r="U1009" t="b">
        <v>1</v>
      </c>
      <c r="V1009">
        <v>48000</v>
      </c>
      <c r="W1009">
        <v>36000</v>
      </c>
      <c r="X1009">
        <v>2.6</v>
      </c>
      <c r="Y1009">
        <v>37000</v>
      </c>
      <c r="Z1009">
        <v>2.17</v>
      </c>
    </row>
    <row r="1010" spans="1:26">
      <c r="A1010">
        <v>212615074</v>
      </c>
      <c r="B1010" t="s">
        <v>11826</v>
      </c>
      <c r="C1010" t="s">
        <v>3597</v>
      </c>
      <c r="D1010" t="s">
        <v>4034</v>
      </c>
      <c r="E1010" t="s">
        <v>9622</v>
      </c>
      <c r="F1010" t="s">
        <v>3710</v>
      </c>
      <c r="G1010">
        <v>212615074</v>
      </c>
      <c r="I1010" t="s">
        <v>3711</v>
      </c>
      <c r="J1010" t="s">
        <v>12253</v>
      </c>
      <c r="K1010" t="s">
        <v>3725</v>
      </c>
      <c r="M1010">
        <v>11.6</v>
      </c>
      <c r="N1010">
        <v>21.75</v>
      </c>
      <c r="O1010">
        <v>10.199999999999999</v>
      </c>
      <c r="P1010">
        <v>11.95</v>
      </c>
      <c r="Q1010">
        <v>22.25</v>
      </c>
      <c r="R1010">
        <v>9.1999999999999993</v>
      </c>
      <c r="S1010" t="b">
        <v>0</v>
      </c>
      <c r="T1010" t="b">
        <v>0</v>
      </c>
      <c r="U1010" t="b">
        <v>1</v>
      </c>
      <c r="V1010">
        <v>27400</v>
      </c>
      <c r="W1010">
        <v>21000</v>
      </c>
      <c r="X1010">
        <v>2.48</v>
      </c>
      <c r="Y1010">
        <v>22600</v>
      </c>
      <c r="Z1010">
        <v>2.25</v>
      </c>
    </row>
    <row r="1011" spans="1:26">
      <c r="A1011">
        <v>212615073</v>
      </c>
      <c r="B1011" t="s">
        <v>11826</v>
      </c>
      <c r="C1011" t="s">
        <v>3597</v>
      </c>
      <c r="D1011" t="s">
        <v>4034</v>
      </c>
      <c r="E1011" t="s">
        <v>9622</v>
      </c>
      <c r="F1011" t="s">
        <v>3718</v>
      </c>
      <c r="G1011">
        <v>212615073</v>
      </c>
      <c r="I1011" t="s">
        <v>3711</v>
      </c>
      <c r="J1011" t="s">
        <v>12253</v>
      </c>
      <c r="K1011" t="s">
        <v>3688</v>
      </c>
      <c r="M1011">
        <v>11.2</v>
      </c>
      <c r="N1011">
        <v>21</v>
      </c>
      <c r="O1011">
        <v>10.199999999999999</v>
      </c>
      <c r="P1011">
        <v>11.7</v>
      </c>
      <c r="Q1011">
        <v>21</v>
      </c>
      <c r="R1011">
        <v>9.1999999999999993</v>
      </c>
      <c r="S1011" t="b">
        <v>0</v>
      </c>
      <c r="T1011" t="b">
        <v>0</v>
      </c>
      <c r="U1011" t="b">
        <v>1</v>
      </c>
      <c r="V1011">
        <v>28000</v>
      </c>
      <c r="W1011">
        <v>22000</v>
      </c>
      <c r="X1011">
        <v>2.6</v>
      </c>
      <c r="Y1011">
        <v>22600</v>
      </c>
      <c r="Z1011">
        <v>2.25</v>
      </c>
    </row>
    <row r="1012" spans="1:26">
      <c r="A1012">
        <v>212615069</v>
      </c>
      <c r="B1012" t="s">
        <v>11826</v>
      </c>
      <c r="C1012" t="s">
        <v>3597</v>
      </c>
      <c r="D1012" t="s">
        <v>4034</v>
      </c>
      <c r="E1012" t="s">
        <v>9622</v>
      </c>
      <c r="F1012" t="s">
        <v>3710</v>
      </c>
      <c r="G1012">
        <v>212615069</v>
      </c>
      <c r="I1012" t="s">
        <v>3711</v>
      </c>
      <c r="J1012" t="s">
        <v>12251</v>
      </c>
      <c r="K1012" t="s">
        <v>3725</v>
      </c>
      <c r="M1012">
        <v>12.25</v>
      </c>
      <c r="N1012">
        <v>20.25</v>
      </c>
      <c r="O1012">
        <v>10.7</v>
      </c>
      <c r="P1012">
        <v>12.25</v>
      </c>
      <c r="Q1012">
        <v>20</v>
      </c>
      <c r="R1012">
        <v>10</v>
      </c>
      <c r="S1012" t="b">
        <v>0</v>
      </c>
      <c r="T1012" t="b">
        <v>0</v>
      </c>
      <c r="U1012" t="b">
        <v>1</v>
      </c>
      <c r="V1012">
        <v>18000</v>
      </c>
      <c r="W1012">
        <v>14600</v>
      </c>
      <c r="X1012">
        <v>2.5</v>
      </c>
      <c r="Y1012">
        <v>16000</v>
      </c>
      <c r="Z1012">
        <v>2.23</v>
      </c>
    </row>
    <row r="1013" spans="1:26">
      <c r="A1013">
        <v>212615068</v>
      </c>
      <c r="B1013" t="s">
        <v>11826</v>
      </c>
      <c r="C1013" t="s">
        <v>3597</v>
      </c>
      <c r="D1013" t="s">
        <v>4034</v>
      </c>
      <c r="E1013" t="s">
        <v>9622</v>
      </c>
      <c r="F1013" t="s">
        <v>3718</v>
      </c>
      <c r="G1013">
        <v>212615068</v>
      </c>
      <c r="I1013" t="s">
        <v>3711</v>
      </c>
      <c r="J1013" t="s">
        <v>12251</v>
      </c>
      <c r="K1013" t="s">
        <v>3688</v>
      </c>
      <c r="M1013">
        <v>12</v>
      </c>
      <c r="N1013">
        <v>19</v>
      </c>
      <c r="O1013">
        <v>10.8</v>
      </c>
      <c r="P1013">
        <v>12</v>
      </c>
      <c r="Q1013">
        <v>19</v>
      </c>
      <c r="R1013">
        <v>9.8000000000000007</v>
      </c>
      <c r="S1013" t="b">
        <v>0</v>
      </c>
      <c r="T1013" t="b">
        <v>0</v>
      </c>
      <c r="U1013" t="b">
        <v>1</v>
      </c>
      <c r="V1013">
        <v>18000</v>
      </c>
      <c r="W1013">
        <v>14800</v>
      </c>
      <c r="X1013">
        <v>2.4900000000000002</v>
      </c>
      <c r="Y1013">
        <v>16000</v>
      </c>
      <c r="Z1013">
        <v>2.23</v>
      </c>
    </row>
    <row r="1014" spans="1:26">
      <c r="A1014">
        <v>212940828</v>
      </c>
      <c r="B1014" t="s">
        <v>11826</v>
      </c>
      <c r="C1014" t="s">
        <v>3597</v>
      </c>
      <c r="D1014" t="s">
        <v>4034</v>
      </c>
      <c r="E1014" t="s">
        <v>7124</v>
      </c>
      <c r="F1014" t="s">
        <v>3710</v>
      </c>
      <c r="G1014">
        <v>212940828</v>
      </c>
      <c r="I1014" t="s">
        <v>3711</v>
      </c>
      <c r="J1014" t="s">
        <v>6505</v>
      </c>
      <c r="K1014" t="s">
        <v>3725</v>
      </c>
      <c r="M1014">
        <v>12.45</v>
      </c>
      <c r="N1014">
        <v>20.399999999999999</v>
      </c>
      <c r="O1014">
        <v>11</v>
      </c>
      <c r="P1014">
        <v>12.65</v>
      </c>
      <c r="Q1014">
        <v>20.6</v>
      </c>
      <c r="R1014">
        <v>10.15</v>
      </c>
      <c r="S1014" t="b">
        <v>0</v>
      </c>
      <c r="T1014" t="b">
        <v>0</v>
      </c>
      <c r="U1014" t="b">
        <v>1</v>
      </c>
      <c r="V1014">
        <v>36000</v>
      </c>
      <c r="W1014">
        <v>34000</v>
      </c>
      <c r="X1014">
        <v>2.4500000000000002</v>
      </c>
      <c r="Y1014">
        <v>35200</v>
      </c>
      <c r="Z1014">
        <v>1.88</v>
      </c>
    </row>
    <row r="1015" spans="1:26">
      <c r="A1015">
        <v>212940827</v>
      </c>
      <c r="B1015" t="s">
        <v>11826</v>
      </c>
      <c r="C1015" t="s">
        <v>3597</v>
      </c>
      <c r="D1015" t="s">
        <v>4034</v>
      </c>
      <c r="E1015" t="s">
        <v>7124</v>
      </c>
      <c r="F1015" t="s">
        <v>3710</v>
      </c>
      <c r="G1015">
        <v>212940827</v>
      </c>
      <c r="I1015" t="s">
        <v>3711</v>
      </c>
      <c r="J1015" t="s">
        <v>8708</v>
      </c>
      <c r="K1015" t="s">
        <v>3725</v>
      </c>
      <c r="M1015">
        <v>12</v>
      </c>
      <c r="N1015">
        <v>21.25</v>
      </c>
      <c r="O1015">
        <v>10.7</v>
      </c>
      <c r="P1015">
        <v>12.1</v>
      </c>
      <c r="Q1015">
        <v>21.5</v>
      </c>
      <c r="R1015">
        <v>10.050000000000001</v>
      </c>
      <c r="S1015" t="b">
        <v>0</v>
      </c>
      <c r="T1015" t="b">
        <v>0</v>
      </c>
      <c r="U1015" t="b">
        <v>1</v>
      </c>
      <c r="V1015">
        <v>28000</v>
      </c>
      <c r="W1015">
        <v>26800</v>
      </c>
      <c r="X1015">
        <v>2.2999999999999998</v>
      </c>
      <c r="Y1015">
        <v>27200</v>
      </c>
      <c r="Z1015">
        <v>2.21</v>
      </c>
    </row>
    <row r="1016" spans="1:26">
      <c r="A1016">
        <v>212940822</v>
      </c>
      <c r="B1016" t="s">
        <v>11826</v>
      </c>
      <c r="C1016" t="s">
        <v>3597</v>
      </c>
      <c r="D1016" t="s">
        <v>4034</v>
      </c>
      <c r="E1016" t="s">
        <v>7124</v>
      </c>
      <c r="F1016" t="s">
        <v>3710</v>
      </c>
      <c r="G1016">
        <v>212940822</v>
      </c>
      <c r="I1016" t="s">
        <v>3711</v>
      </c>
      <c r="J1016" t="s">
        <v>8707</v>
      </c>
      <c r="K1016" t="s">
        <v>3725</v>
      </c>
      <c r="M1016">
        <v>12</v>
      </c>
      <c r="N1016">
        <v>20.5</v>
      </c>
      <c r="O1016">
        <v>10</v>
      </c>
      <c r="P1016">
        <v>12.25</v>
      </c>
      <c r="Q1016">
        <v>20.5</v>
      </c>
      <c r="R1016">
        <v>9.5500000000000007</v>
      </c>
      <c r="S1016" t="b">
        <v>0</v>
      </c>
      <c r="T1016" t="b">
        <v>0</v>
      </c>
      <c r="U1016" t="b">
        <v>1</v>
      </c>
      <c r="V1016">
        <v>19000</v>
      </c>
      <c r="W1016">
        <v>15500</v>
      </c>
      <c r="X1016">
        <v>2.5499999999999998</v>
      </c>
      <c r="Y1016">
        <v>19000</v>
      </c>
      <c r="Z1016">
        <v>2.23</v>
      </c>
    </row>
    <row r="1017" spans="1:26">
      <c r="A1017">
        <v>212940824</v>
      </c>
      <c r="B1017" t="s">
        <v>11826</v>
      </c>
      <c r="C1017" t="s">
        <v>3597</v>
      </c>
      <c r="D1017" t="s">
        <v>4034</v>
      </c>
      <c r="E1017" t="s">
        <v>7124</v>
      </c>
      <c r="F1017" t="s">
        <v>3718</v>
      </c>
      <c r="G1017">
        <v>212940824</v>
      </c>
      <c r="I1017" t="s">
        <v>3711</v>
      </c>
      <c r="J1017" t="s">
        <v>8708</v>
      </c>
      <c r="K1017" t="s">
        <v>3688</v>
      </c>
      <c r="M1017">
        <v>11.5</v>
      </c>
      <c r="N1017">
        <v>20</v>
      </c>
      <c r="O1017">
        <v>10.1</v>
      </c>
      <c r="P1017">
        <v>11.7</v>
      </c>
      <c r="Q1017">
        <v>20</v>
      </c>
      <c r="R1017">
        <v>9.5</v>
      </c>
      <c r="S1017" t="b">
        <v>0</v>
      </c>
      <c r="T1017" t="b">
        <v>0</v>
      </c>
      <c r="U1017" t="b">
        <v>1</v>
      </c>
      <c r="V1017">
        <v>28000</v>
      </c>
      <c r="W1017">
        <v>27000</v>
      </c>
      <c r="X1017">
        <v>2.2999999999999998</v>
      </c>
      <c r="Y1017">
        <v>27200</v>
      </c>
      <c r="Z1017">
        <v>2.21</v>
      </c>
    </row>
    <row r="1018" spans="1:26">
      <c r="A1018">
        <v>212940820</v>
      </c>
      <c r="B1018" t="s">
        <v>11826</v>
      </c>
      <c r="C1018" t="s">
        <v>3597</v>
      </c>
      <c r="D1018" t="s">
        <v>4034</v>
      </c>
      <c r="E1018" t="s">
        <v>7124</v>
      </c>
      <c r="F1018" t="s">
        <v>3718</v>
      </c>
      <c r="G1018">
        <v>212940820</v>
      </c>
      <c r="I1018" t="s">
        <v>3711</v>
      </c>
      <c r="J1018" t="s">
        <v>8707</v>
      </c>
      <c r="K1018" t="s">
        <v>3688</v>
      </c>
      <c r="M1018">
        <v>11.5</v>
      </c>
      <c r="N1018">
        <v>19</v>
      </c>
      <c r="O1018">
        <v>9.8000000000000007</v>
      </c>
      <c r="P1018">
        <v>12</v>
      </c>
      <c r="Q1018">
        <v>19</v>
      </c>
      <c r="R1018">
        <v>9.3000000000000007</v>
      </c>
      <c r="S1018" t="b">
        <v>0</v>
      </c>
      <c r="T1018" t="b">
        <v>0</v>
      </c>
      <c r="U1018" t="b">
        <v>1</v>
      </c>
      <c r="V1018">
        <v>19000</v>
      </c>
      <c r="W1018">
        <v>16000</v>
      </c>
      <c r="X1018">
        <v>2.61</v>
      </c>
      <c r="Y1018">
        <v>19000</v>
      </c>
      <c r="Z1018">
        <v>2.23</v>
      </c>
    </row>
    <row r="1019" spans="1:26">
      <c r="A1019">
        <v>212920523</v>
      </c>
      <c r="B1019" t="s">
        <v>12237</v>
      </c>
      <c r="C1019" t="s">
        <v>3597</v>
      </c>
      <c r="D1019" t="s">
        <v>4034</v>
      </c>
      <c r="E1019" t="s">
        <v>12238</v>
      </c>
      <c r="F1019" t="s">
        <v>3710</v>
      </c>
      <c r="G1019">
        <v>212920523</v>
      </c>
      <c r="I1019" t="s">
        <v>3711</v>
      </c>
      <c r="J1019" t="s">
        <v>12250</v>
      </c>
      <c r="K1019" t="s">
        <v>3725</v>
      </c>
      <c r="M1019">
        <v>10.5</v>
      </c>
      <c r="N1019">
        <v>19</v>
      </c>
      <c r="O1019">
        <v>11.15</v>
      </c>
      <c r="P1019">
        <v>10.5</v>
      </c>
      <c r="Q1019">
        <v>19.600000000000001</v>
      </c>
      <c r="R1019">
        <v>9.1</v>
      </c>
      <c r="S1019" t="b">
        <v>0</v>
      </c>
      <c r="T1019" t="b">
        <v>0</v>
      </c>
      <c r="U1019" t="b">
        <v>1</v>
      </c>
      <c r="V1019">
        <v>55000</v>
      </c>
      <c r="W1019">
        <v>35800</v>
      </c>
      <c r="X1019">
        <v>2.58</v>
      </c>
      <c r="Y1019">
        <v>37000</v>
      </c>
      <c r="Z1019">
        <v>2.17</v>
      </c>
    </row>
    <row r="1020" spans="1:26">
      <c r="A1020">
        <v>212920541</v>
      </c>
      <c r="B1020" t="s">
        <v>12237</v>
      </c>
      <c r="C1020" t="s">
        <v>3597</v>
      </c>
      <c r="D1020" t="s">
        <v>4034</v>
      </c>
      <c r="E1020" t="s">
        <v>12238</v>
      </c>
      <c r="F1020" t="s">
        <v>3710</v>
      </c>
      <c r="G1020">
        <v>212920541</v>
      </c>
      <c r="I1020" t="s">
        <v>3711</v>
      </c>
      <c r="J1020" t="s">
        <v>12249</v>
      </c>
      <c r="K1020" t="s">
        <v>3725</v>
      </c>
      <c r="M1020">
        <v>10.5</v>
      </c>
      <c r="N1020">
        <v>19</v>
      </c>
      <c r="O1020">
        <v>10.9</v>
      </c>
      <c r="P1020">
        <v>10.5</v>
      </c>
      <c r="Q1020">
        <v>19.399999999999999</v>
      </c>
      <c r="R1020">
        <v>9.4</v>
      </c>
      <c r="S1020" t="b">
        <v>0</v>
      </c>
      <c r="T1020" t="b">
        <v>0</v>
      </c>
      <c r="U1020" t="b">
        <v>1</v>
      </c>
      <c r="V1020">
        <v>55000</v>
      </c>
      <c r="W1020">
        <v>35000</v>
      </c>
      <c r="X1020">
        <v>2.4500000000000002</v>
      </c>
      <c r="Y1020">
        <v>45000</v>
      </c>
      <c r="Z1020">
        <v>2.06</v>
      </c>
    </row>
    <row r="1021" spans="1:26">
      <c r="A1021">
        <v>212920540</v>
      </c>
      <c r="B1021" t="s">
        <v>12237</v>
      </c>
      <c r="C1021" t="s">
        <v>3597</v>
      </c>
      <c r="D1021" t="s">
        <v>4034</v>
      </c>
      <c r="E1021" t="s">
        <v>12238</v>
      </c>
      <c r="F1021" t="s">
        <v>3718</v>
      </c>
      <c r="G1021">
        <v>212920540</v>
      </c>
      <c r="I1021" t="s">
        <v>3711</v>
      </c>
      <c r="J1021" t="s">
        <v>12249</v>
      </c>
      <c r="K1021" t="s">
        <v>3688</v>
      </c>
      <c r="M1021">
        <v>10.5</v>
      </c>
      <c r="N1021">
        <v>19</v>
      </c>
      <c r="O1021">
        <v>11</v>
      </c>
      <c r="P1021">
        <v>10.5</v>
      </c>
      <c r="Q1021">
        <v>18.8</v>
      </c>
      <c r="R1021">
        <v>9.3000000000000007</v>
      </c>
      <c r="S1021" t="b">
        <v>0</v>
      </c>
      <c r="T1021" t="b">
        <v>0</v>
      </c>
      <c r="U1021" t="b">
        <v>1</v>
      </c>
      <c r="V1021">
        <v>55000</v>
      </c>
      <c r="W1021">
        <v>35200</v>
      </c>
      <c r="X1021">
        <v>2.5</v>
      </c>
      <c r="Y1021">
        <v>45000</v>
      </c>
      <c r="Z1021">
        <v>2.06</v>
      </c>
    </row>
    <row r="1022" spans="1:26">
      <c r="A1022">
        <v>212920520</v>
      </c>
      <c r="B1022" t="s">
        <v>12237</v>
      </c>
      <c r="C1022" t="s">
        <v>3597</v>
      </c>
      <c r="D1022" t="s">
        <v>4034</v>
      </c>
      <c r="E1022" t="s">
        <v>12238</v>
      </c>
      <c r="F1022" t="s">
        <v>3710</v>
      </c>
      <c r="G1022">
        <v>212920520</v>
      </c>
      <c r="I1022" t="s">
        <v>3711</v>
      </c>
      <c r="J1022" t="s">
        <v>12241</v>
      </c>
      <c r="K1022" t="s">
        <v>3725</v>
      </c>
      <c r="M1022">
        <v>10.55</v>
      </c>
      <c r="N1022">
        <v>20.75</v>
      </c>
      <c r="O1022">
        <v>11</v>
      </c>
      <c r="P1022">
        <v>10.9</v>
      </c>
      <c r="Q1022">
        <v>20.8</v>
      </c>
      <c r="R1022">
        <v>9.6</v>
      </c>
      <c r="S1022" t="b">
        <v>0</v>
      </c>
      <c r="T1022" t="b">
        <v>0</v>
      </c>
      <c r="U1022" t="b">
        <v>1</v>
      </c>
      <c r="V1022">
        <v>48000</v>
      </c>
      <c r="W1022">
        <v>36000</v>
      </c>
      <c r="X1022">
        <v>2.6</v>
      </c>
      <c r="Y1022">
        <v>37000</v>
      </c>
      <c r="Z1022">
        <v>2.17</v>
      </c>
    </row>
    <row r="1023" spans="1:26">
      <c r="A1023">
        <v>212920532</v>
      </c>
      <c r="B1023" t="s">
        <v>12237</v>
      </c>
      <c r="C1023" t="s">
        <v>3597</v>
      </c>
      <c r="D1023" t="s">
        <v>4034</v>
      </c>
      <c r="E1023" t="s">
        <v>12238</v>
      </c>
      <c r="F1023" t="s">
        <v>3710</v>
      </c>
      <c r="G1023">
        <v>212920532</v>
      </c>
      <c r="I1023" t="s">
        <v>3711</v>
      </c>
      <c r="J1023" t="s">
        <v>12247</v>
      </c>
      <c r="K1023" t="s">
        <v>3725</v>
      </c>
      <c r="M1023">
        <v>11.5</v>
      </c>
      <c r="N1023">
        <v>21</v>
      </c>
      <c r="O1023">
        <v>10.050000000000001</v>
      </c>
      <c r="P1023">
        <v>11.75</v>
      </c>
      <c r="Q1023">
        <v>21.3</v>
      </c>
      <c r="R1023">
        <v>9.65</v>
      </c>
      <c r="S1023" t="b">
        <v>0</v>
      </c>
      <c r="T1023" t="b">
        <v>0</v>
      </c>
      <c r="U1023" t="b">
        <v>1</v>
      </c>
      <c r="V1023">
        <v>28000</v>
      </c>
      <c r="W1023">
        <v>26200</v>
      </c>
      <c r="X1023">
        <v>2.2999999999999998</v>
      </c>
      <c r="Y1023">
        <v>27200</v>
      </c>
      <c r="Z1023">
        <v>2.21</v>
      </c>
    </row>
    <row r="1024" spans="1:26">
      <c r="A1024">
        <v>212920526</v>
      </c>
      <c r="B1024" t="s">
        <v>12237</v>
      </c>
      <c r="C1024" t="s">
        <v>3597</v>
      </c>
      <c r="D1024" t="s">
        <v>4034</v>
      </c>
      <c r="E1024" t="s">
        <v>12238</v>
      </c>
      <c r="F1024" t="s">
        <v>3710</v>
      </c>
      <c r="G1024">
        <v>212920526</v>
      </c>
      <c r="I1024" t="s">
        <v>3711</v>
      </c>
      <c r="J1024" t="s">
        <v>12242</v>
      </c>
      <c r="K1024" t="s">
        <v>3725</v>
      </c>
      <c r="M1024">
        <v>12</v>
      </c>
      <c r="N1024">
        <v>19.75</v>
      </c>
      <c r="O1024">
        <v>9.75</v>
      </c>
      <c r="P1024">
        <v>12.25</v>
      </c>
      <c r="Q1024">
        <v>19.75</v>
      </c>
      <c r="R1024">
        <v>9.15</v>
      </c>
      <c r="S1024" t="b">
        <v>0</v>
      </c>
      <c r="T1024" t="b">
        <v>0</v>
      </c>
      <c r="U1024" t="b">
        <v>1</v>
      </c>
      <c r="V1024">
        <v>19000</v>
      </c>
      <c r="W1024">
        <v>14700</v>
      </c>
      <c r="X1024">
        <v>2.5499999999999998</v>
      </c>
      <c r="Y1024">
        <v>19000</v>
      </c>
      <c r="Z1024">
        <v>2.23</v>
      </c>
    </row>
    <row r="1025" spans="1:26">
      <c r="A1025">
        <v>212920525</v>
      </c>
      <c r="B1025" t="s">
        <v>12237</v>
      </c>
      <c r="C1025" t="s">
        <v>3597</v>
      </c>
      <c r="D1025" t="s">
        <v>4034</v>
      </c>
      <c r="E1025" t="s">
        <v>12238</v>
      </c>
      <c r="F1025" t="s">
        <v>3718</v>
      </c>
      <c r="G1025">
        <v>212920525</v>
      </c>
      <c r="I1025" t="s">
        <v>3711</v>
      </c>
      <c r="J1025" t="s">
        <v>12242</v>
      </c>
      <c r="K1025" t="s">
        <v>3688</v>
      </c>
      <c r="M1025">
        <v>11.5</v>
      </c>
      <c r="N1025">
        <v>19</v>
      </c>
      <c r="O1025">
        <v>9.8000000000000007</v>
      </c>
      <c r="P1025">
        <v>12</v>
      </c>
      <c r="Q1025">
        <v>19</v>
      </c>
      <c r="R1025">
        <v>9.3000000000000007</v>
      </c>
      <c r="S1025" t="b">
        <v>0</v>
      </c>
      <c r="T1025" t="b">
        <v>0</v>
      </c>
      <c r="U1025" t="b">
        <v>1</v>
      </c>
      <c r="V1025">
        <v>19000</v>
      </c>
      <c r="W1025">
        <v>16000</v>
      </c>
      <c r="X1025">
        <v>2.61</v>
      </c>
      <c r="Y1025">
        <v>19000</v>
      </c>
      <c r="Z1025">
        <v>2.23</v>
      </c>
    </row>
    <row r="1026" spans="1:26">
      <c r="A1026">
        <v>212920512</v>
      </c>
      <c r="B1026" t="s">
        <v>12237</v>
      </c>
      <c r="C1026" t="s">
        <v>3597</v>
      </c>
      <c r="D1026" t="s">
        <v>4034</v>
      </c>
      <c r="E1026" t="s">
        <v>12238</v>
      </c>
      <c r="F1026" t="s">
        <v>3710</v>
      </c>
      <c r="G1026">
        <v>212920512</v>
      </c>
      <c r="I1026" t="s">
        <v>3711</v>
      </c>
      <c r="J1026" t="s">
        <v>12246</v>
      </c>
      <c r="K1026" t="s">
        <v>3725</v>
      </c>
      <c r="M1026">
        <v>11.6</v>
      </c>
      <c r="N1026">
        <v>21.75</v>
      </c>
      <c r="O1026">
        <v>10.199999999999999</v>
      </c>
      <c r="P1026">
        <v>11.95</v>
      </c>
      <c r="Q1026">
        <v>22.25</v>
      </c>
      <c r="R1026">
        <v>9.1999999999999993</v>
      </c>
      <c r="S1026" t="b">
        <v>0</v>
      </c>
      <c r="T1026" t="b">
        <v>0</v>
      </c>
      <c r="U1026" t="b">
        <v>1</v>
      </c>
      <c r="V1026">
        <v>27400</v>
      </c>
      <c r="W1026">
        <v>21000</v>
      </c>
      <c r="X1026">
        <v>2.48</v>
      </c>
      <c r="Y1026">
        <v>22600</v>
      </c>
      <c r="Z1026">
        <v>2.25</v>
      </c>
    </row>
    <row r="1027" spans="1:26">
      <c r="A1027">
        <v>212920538</v>
      </c>
      <c r="B1027" t="s">
        <v>12237</v>
      </c>
      <c r="C1027" t="s">
        <v>3597</v>
      </c>
      <c r="D1027" t="s">
        <v>4034</v>
      </c>
      <c r="E1027" t="s">
        <v>12238</v>
      </c>
      <c r="F1027" t="s">
        <v>3710</v>
      </c>
      <c r="G1027">
        <v>212920538</v>
      </c>
      <c r="I1027" t="s">
        <v>3711</v>
      </c>
      <c r="J1027" t="s">
        <v>12244</v>
      </c>
      <c r="K1027" t="s">
        <v>3725</v>
      </c>
      <c r="M1027">
        <v>11.2</v>
      </c>
      <c r="N1027">
        <v>20.6</v>
      </c>
      <c r="O1027">
        <v>11</v>
      </c>
      <c r="P1027">
        <v>11.35</v>
      </c>
      <c r="Q1027">
        <v>21.05</v>
      </c>
      <c r="R1027">
        <v>9.4499999999999993</v>
      </c>
      <c r="S1027" t="b">
        <v>0</v>
      </c>
      <c r="T1027" t="b">
        <v>0</v>
      </c>
      <c r="U1027" t="b">
        <v>1</v>
      </c>
      <c r="V1027">
        <v>47500</v>
      </c>
      <c r="W1027">
        <v>37400</v>
      </c>
      <c r="X1027">
        <v>2.4</v>
      </c>
      <c r="Y1027">
        <v>45000</v>
      </c>
      <c r="Z1027">
        <v>2.2000000000000002</v>
      </c>
    </row>
    <row r="1028" spans="1:26">
      <c r="A1028">
        <v>213088008</v>
      </c>
      <c r="B1028" t="s">
        <v>12237</v>
      </c>
      <c r="C1028" t="s">
        <v>3597</v>
      </c>
      <c r="D1028" t="s">
        <v>4034</v>
      </c>
      <c r="E1028" t="s">
        <v>6587</v>
      </c>
      <c r="F1028" t="s">
        <v>3710</v>
      </c>
      <c r="G1028">
        <v>213088008</v>
      </c>
      <c r="I1028" t="s">
        <v>3711</v>
      </c>
      <c r="J1028" t="s">
        <v>12245</v>
      </c>
      <c r="K1028" t="s">
        <v>3725</v>
      </c>
      <c r="M1028">
        <v>11.2</v>
      </c>
      <c r="N1028">
        <v>20.6</v>
      </c>
      <c r="O1028">
        <v>11</v>
      </c>
      <c r="P1028">
        <v>11.35</v>
      </c>
      <c r="Q1028">
        <v>21.05</v>
      </c>
      <c r="R1028">
        <v>9.4499999999999993</v>
      </c>
      <c r="S1028" t="b">
        <v>0</v>
      </c>
      <c r="T1028" t="b">
        <v>0</v>
      </c>
      <c r="U1028" t="b">
        <v>1</v>
      </c>
      <c r="V1028">
        <v>47500</v>
      </c>
      <c r="W1028">
        <v>37400</v>
      </c>
      <c r="X1028">
        <v>2.4</v>
      </c>
      <c r="Y1028">
        <v>45000</v>
      </c>
      <c r="Z1028">
        <v>2.2000000000000002</v>
      </c>
    </row>
    <row r="1029" spans="1:26">
      <c r="A1029">
        <v>213088007</v>
      </c>
      <c r="B1029" t="s">
        <v>12237</v>
      </c>
      <c r="C1029" t="s">
        <v>3597</v>
      </c>
      <c r="D1029" t="s">
        <v>4034</v>
      </c>
      <c r="E1029" t="s">
        <v>6587</v>
      </c>
      <c r="F1029" t="s">
        <v>3718</v>
      </c>
      <c r="G1029">
        <v>213088007</v>
      </c>
      <c r="I1029" t="s">
        <v>3711</v>
      </c>
      <c r="J1029" t="s">
        <v>12245</v>
      </c>
      <c r="K1029" t="s">
        <v>3688</v>
      </c>
      <c r="M1029">
        <v>11.4</v>
      </c>
      <c r="N1029">
        <v>20.2</v>
      </c>
      <c r="O1029">
        <v>10.5</v>
      </c>
      <c r="P1029">
        <v>11.7</v>
      </c>
      <c r="Q1029">
        <v>20.9</v>
      </c>
      <c r="R1029">
        <v>8.9</v>
      </c>
      <c r="S1029" t="b">
        <v>0</v>
      </c>
      <c r="T1029" t="b">
        <v>0</v>
      </c>
      <c r="U1029" t="b">
        <v>1</v>
      </c>
      <c r="V1029">
        <v>47000</v>
      </c>
      <c r="W1029">
        <v>36000</v>
      </c>
      <c r="X1029">
        <v>2.2999999999999998</v>
      </c>
      <c r="Y1029">
        <v>45000</v>
      </c>
      <c r="Z1029">
        <v>2.2000000000000002</v>
      </c>
    </row>
    <row r="1030" spans="1:26">
      <c r="A1030">
        <v>212920537</v>
      </c>
      <c r="B1030" t="s">
        <v>12237</v>
      </c>
      <c r="C1030" t="s">
        <v>3597</v>
      </c>
      <c r="D1030" t="s">
        <v>4034</v>
      </c>
      <c r="E1030" t="s">
        <v>12238</v>
      </c>
      <c r="F1030" t="s">
        <v>3718</v>
      </c>
      <c r="G1030">
        <v>212920537</v>
      </c>
      <c r="I1030" t="s">
        <v>3711</v>
      </c>
      <c r="J1030" t="s">
        <v>12244</v>
      </c>
      <c r="K1030" t="s">
        <v>3688</v>
      </c>
      <c r="M1030">
        <v>11.4</v>
      </c>
      <c r="N1030">
        <v>20.2</v>
      </c>
      <c r="O1030">
        <v>10.5</v>
      </c>
      <c r="P1030">
        <v>11.7</v>
      </c>
      <c r="Q1030">
        <v>20.9</v>
      </c>
      <c r="R1030">
        <v>8.9</v>
      </c>
      <c r="S1030" t="b">
        <v>0</v>
      </c>
      <c r="T1030" t="b">
        <v>0</v>
      </c>
      <c r="U1030" t="b">
        <v>1</v>
      </c>
      <c r="V1030">
        <v>47000</v>
      </c>
      <c r="W1030">
        <v>36000</v>
      </c>
      <c r="X1030">
        <v>2.2999999999999998</v>
      </c>
      <c r="Y1030">
        <v>45000</v>
      </c>
      <c r="Z1030">
        <v>2.2000000000000002</v>
      </c>
    </row>
    <row r="1031" spans="1:26">
      <c r="A1031">
        <v>212920535</v>
      </c>
      <c r="B1031" t="s">
        <v>12237</v>
      </c>
      <c r="C1031" t="s">
        <v>3597</v>
      </c>
      <c r="D1031" t="s">
        <v>4034</v>
      </c>
      <c r="E1031" t="s">
        <v>12238</v>
      </c>
      <c r="F1031" t="s">
        <v>3710</v>
      </c>
      <c r="G1031">
        <v>212920535</v>
      </c>
      <c r="I1031" t="s">
        <v>3711</v>
      </c>
      <c r="J1031" t="s">
        <v>12243</v>
      </c>
      <c r="K1031" t="s">
        <v>3725</v>
      </c>
      <c r="M1031">
        <v>11.9</v>
      </c>
      <c r="N1031">
        <v>19.5</v>
      </c>
      <c r="O1031">
        <v>10.9</v>
      </c>
      <c r="P1031">
        <v>12.1</v>
      </c>
      <c r="Q1031">
        <v>19.5</v>
      </c>
      <c r="R1031">
        <v>9.85</v>
      </c>
      <c r="S1031" t="b">
        <v>0</v>
      </c>
      <c r="T1031" t="b">
        <v>0</v>
      </c>
      <c r="U1031" t="b">
        <v>1</v>
      </c>
      <c r="V1031">
        <v>36000</v>
      </c>
      <c r="W1031">
        <v>35000</v>
      </c>
      <c r="X1031">
        <v>2.4300000000000002</v>
      </c>
      <c r="Y1031">
        <v>35200</v>
      </c>
      <c r="Z1031">
        <v>1.88</v>
      </c>
    </row>
    <row r="1032" spans="1:26">
      <c r="A1032">
        <v>212920531</v>
      </c>
      <c r="B1032" t="s">
        <v>12237</v>
      </c>
      <c r="C1032" t="s">
        <v>3597</v>
      </c>
      <c r="D1032" t="s">
        <v>4034</v>
      </c>
      <c r="E1032" t="s">
        <v>12238</v>
      </c>
      <c r="F1032" t="s">
        <v>3718</v>
      </c>
      <c r="G1032">
        <v>212920531</v>
      </c>
      <c r="I1032" t="s">
        <v>3711</v>
      </c>
      <c r="J1032" t="s">
        <v>12247</v>
      </c>
      <c r="K1032" t="s">
        <v>3688</v>
      </c>
      <c r="M1032">
        <v>11.5</v>
      </c>
      <c r="N1032">
        <v>20</v>
      </c>
      <c r="O1032">
        <v>10.1</v>
      </c>
      <c r="P1032">
        <v>11.7</v>
      </c>
      <c r="Q1032">
        <v>20</v>
      </c>
      <c r="R1032">
        <v>9.5</v>
      </c>
      <c r="S1032" t="b">
        <v>0</v>
      </c>
      <c r="T1032" t="b">
        <v>0</v>
      </c>
      <c r="U1032" t="b">
        <v>1</v>
      </c>
      <c r="V1032">
        <v>28000</v>
      </c>
      <c r="W1032">
        <v>27000</v>
      </c>
      <c r="X1032">
        <v>2.2999999999999998</v>
      </c>
      <c r="Y1032">
        <v>27200</v>
      </c>
      <c r="Z1032">
        <v>2.21</v>
      </c>
    </row>
    <row r="1033" spans="1:26">
      <c r="A1033">
        <v>212920511</v>
      </c>
      <c r="B1033" t="s">
        <v>12237</v>
      </c>
      <c r="C1033" t="s">
        <v>3597</v>
      </c>
      <c r="D1033" t="s">
        <v>4034</v>
      </c>
      <c r="E1033" t="s">
        <v>12238</v>
      </c>
      <c r="F1033" t="s">
        <v>3718</v>
      </c>
      <c r="G1033">
        <v>212920511</v>
      </c>
      <c r="I1033" t="s">
        <v>3711</v>
      </c>
      <c r="J1033" t="s">
        <v>12246</v>
      </c>
      <c r="K1033" t="s">
        <v>3688</v>
      </c>
      <c r="M1033">
        <v>11.2</v>
      </c>
      <c r="N1033">
        <v>21</v>
      </c>
      <c r="O1033">
        <v>10.199999999999999</v>
      </c>
      <c r="P1033">
        <v>11.7</v>
      </c>
      <c r="Q1033">
        <v>21</v>
      </c>
      <c r="R1033">
        <v>9.1999999999999993</v>
      </c>
      <c r="S1033" t="b">
        <v>0</v>
      </c>
      <c r="T1033" t="b">
        <v>0</v>
      </c>
      <c r="U1033" t="b">
        <v>1</v>
      </c>
      <c r="V1033">
        <v>28000</v>
      </c>
      <c r="W1033">
        <v>22000</v>
      </c>
      <c r="X1033">
        <v>2.6</v>
      </c>
      <c r="Y1033">
        <v>22600</v>
      </c>
      <c r="Z1033">
        <v>2.25</v>
      </c>
    </row>
    <row r="1034" spans="1:26">
      <c r="A1034">
        <v>212920507</v>
      </c>
      <c r="B1034" t="s">
        <v>12237</v>
      </c>
      <c r="C1034" t="s">
        <v>3597</v>
      </c>
      <c r="D1034" t="s">
        <v>4034</v>
      </c>
      <c r="E1034" t="s">
        <v>12238</v>
      </c>
      <c r="F1034" t="s">
        <v>3710</v>
      </c>
      <c r="G1034">
        <v>212920507</v>
      </c>
      <c r="I1034" t="s">
        <v>3711</v>
      </c>
      <c r="J1034" t="s">
        <v>12240</v>
      </c>
      <c r="K1034" t="s">
        <v>3725</v>
      </c>
      <c r="M1034">
        <v>12.25</v>
      </c>
      <c r="N1034">
        <v>20.25</v>
      </c>
      <c r="O1034">
        <v>10.7</v>
      </c>
      <c r="P1034">
        <v>12.25</v>
      </c>
      <c r="Q1034">
        <v>20</v>
      </c>
      <c r="R1034">
        <v>10</v>
      </c>
      <c r="S1034" t="b">
        <v>0</v>
      </c>
      <c r="T1034" t="b">
        <v>0</v>
      </c>
      <c r="U1034" t="b">
        <v>1</v>
      </c>
      <c r="V1034">
        <v>18000</v>
      </c>
      <c r="W1034">
        <v>14600</v>
      </c>
      <c r="X1034">
        <v>2.5</v>
      </c>
      <c r="Y1034">
        <v>16000</v>
      </c>
      <c r="Z1034">
        <v>2.23</v>
      </c>
    </row>
    <row r="1035" spans="1:26">
      <c r="A1035">
        <v>212920506</v>
      </c>
      <c r="B1035" t="s">
        <v>12237</v>
      </c>
      <c r="C1035" t="s">
        <v>3597</v>
      </c>
      <c r="D1035" t="s">
        <v>4034</v>
      </c>
      <c r="E1035" t="s">
        <v>12238</v>
      </c>
      <c r="F1035" t="s">
        <v>3718</v>
      </c>
      <c r="G1035">
        <v>212920506</v>
      </c>
      <c r="I1035" t="s">
        <v>3711</v>
      </c>
      <c r="J1035" t="s">
        <v>12240</v>
      </c>
      <c r="K1035" t="s">
        <v>3688</v>
      </c>
      <c r="M1035">
        <v>12</v>
      </c>
      <c r="N1035">
        <v>19</v>
      </c>
      <c r="O1035">
        <v>10.8</v>
      </c>
      <c r="P1035">
        <v>12</v>
      </c>
      <c r="Q1035">
        <v>19</v>
      </c>
      <c r="R1035">
        <v>9.8000000000000007</v>
      </c>
      <c r="S1035" t="b">
        <v>0</v>
      </c>
      <c r="T1035" t="b">
        <v>0</v>
      </c>
      <c r="U1035" t="b">
        <v>1</v>
      </c>
      <c r="V1035">
        <v>18000</v>
      </c>
      <c r="W1035">
        <v>14800</v>
      </c>
      <c r="X1035">
        <v>2.4900000000000002</v>
      </c>
      <c r="Y1035">
        <v>16000</v>
      </c>
      <c r="Z1035">
        <v>2.23</v>
      </c>
    </row>
    <row r="1036" spans="1:26">
      <c r="A1036">
        <v>212920529</v>
      </c>
      <c r="B1036" t="s">
        <v>12237</v>
      </c>
      <c r="C1036" t="s">
        <v>3597</v>
      </c>
      <c r="D1036" t="s">
        <v>4034</v>
      </c>
      <c r="E1036" t="s">
        <v>12238</v>
      </c>
      <c r="F1036" t="s">
        <v>3710</v>
      </c>
      <c r="G1036">
        <v>212920529</v>
      </c>
      <c r="I1036" t="s">
        <v>3711</v>
      </c>
      <c r="J1036" t="s">
        <v>12239</v>
      </c>
      <c r="K1036" t="s">
        <v>3725</v>
      </c>
      <c r="M1036">
        <v>12.15</v>
      </c>
      <c r="N1036">
        <v>21</v>
      </c>
      <c r="O1036">
        <v>10.85</v>
      </c>
      <c r="P1036">
        <v>12.4</v>
      </c>
      <c r="Q1036">
        <v>21.55</v>
      </c>
      <c r="R1036">
        <v>10.35</v>
      </c>
      <c r="S1036" t="b">
        <v>0</v>
      </c>
      <c r="T1036" t="b">
        <v>0</v>
      </c>
      <c r="U1036" t="b">
        <v>1</v>
      </c>
      <c r="V1036">
        <v>24000</v>
      </c>
      <c r="W1036">
        <v>24000</v>
      </c>
      <c r="X1036">
        <v>2.4500000000000002</v>
      </c>
      <c r="Y1036">
        <v>25000</v>
      </c>
      <c r="Z1036">
        <v>2.04</v>
      </c>
    </row>
    <row r="1037" spans="1:26">
      <c r="A1037">
        <v>212920528</v>
      </c>
      <c r="B1037" t="s">
        <v>12237</v>
      </c>
      <c r="C1037" t="s">
        <v>3597</v>
      </c>
      <c r="D1037" t="s">
        <v>4034</v>
      </c>
      <c r="E1037" t="s">
        <v>12238</v>
      </c>
      <c r="F1037" t="s">
        <v>3718</v>
      </c>
      <c r="G1037">
        <v>212920528</v>
      </c>
      <c r="I1037" t="s">
        <v>3711</v>
      </c>
      <c r="J1037" t="s">
        <v>12239</v>
      </c>
      <c r="K1037" t="s">
        <v>3688</v>
      </c>
      <c r="M1037">
        <v>11.7</v>
      </c>
      <c r="N1037">
        <v>19</v>
      </c>
      <c r="O1037">
        <v>10.5</v>
      </c>
      <c r="P1037">
        <v>12</v>
      </c>
      <c r="Q1037">
        <v>19.399999999999999</v>
      </c>
      <c r="R1037">
        <v>9.9</v>
      </c>
      <c r="S1037" t="b">
        <v>0</v>
      </c>
      <c r="T1037" t="b">
        <v>0</v>
      </c>
      <c r="U1037" t="b">
        <v>1</v>
      </c>
      <c r="V1037">
        <v>24000</v>
      </c>
      <c r="W1037">
        <v>24000</v>
      </c>
      <c r="X1037">
        <v>2.4</v>
      </c>
      <c r="Y1037">
        <v>25000</v>
      </c>
      <c r="Z1037">
        <v>2.04</v>
      </c>
    </row>
    <row r="1038" spans="1:26">
      <c r="A1038">
        <v>210368105</v>
      </c>
      <c r="B1038" t="s">
        <v>12133</v>
      </c>
      <c r="C1038" t="s">
        <v>3597</v>
      </c>
      <c r="D1038" t="s">
        <v>3775</v>
      </c>
      <c r="E1038" t="s">
        <v>3599</v>
      </c>
      <c r="F1038" t="s">
        <v>3621</v>
      </c>
      <c r="G1038">
        <v>210368105</v>
      </c>
      <c r="I1038" t="s">
        <v>3622</v>
      </c>
      <c r="J1038" t="s">
        <v>12220</v>
      </c>
      <c r="K1038" t="s">
        <v>3624</v>
      </c>
      <c r="L1038" t="s">
        <v>12236</v>
      </c>
      <c r="M1038">
        <v>15.2</v>
      </c>
      <c r="N1038">
        <v>29.4</v>
      </c>
      <c r="O1038">
        <v>13.8</v>
      </c>
      <c r="P1038">
        <v>15.2</v>
      </c>
      <c r="Q1038">
        <v>29.4</v>
      </c>
      <c r="R1038">
        <v>12.7</v>
      </c>
      <c r="S1038" t="b">
        <v>0</v>
      </c>
      <c r="T1038" t="b">
        <v>0</v>
      </c>
      <c r="U1038" t="b">
        <v>1</v>
      </c>
      <c r="V1038">
        <v>12000</v>
      </c>
      <c r="W1038">
        <v>10000</v>
      </c>
      <c r="X1038">
        <v>3.22</v>
      </c>
      <c r="Y1038">
        <v>17500</v>
      </c>
      <c r="Z1038">
        <v>2.3199999999999998</v>
      </c>
    </row>
    <row r="1039" spans="1:26">
      <c r="A1039">
        <v>210368103</v>
      </c>
      <c r="B1039" t="s">
        <v>12133</v>
      </c>
      <c r="C1039" t="s">
        <v>3597</v>
      </c>
      <c r="D1039" t="s">
        <v>3775</v>
      </c>
      <c r="E1039" t="s">
        <v>3599</v>
      </c>
      <c r="F1039" t="s">
        <v>3621</v>
      </c>
      <c r="G1039">
        <v>210368103</v>
      </c>
      <c r="I1039" t="s">
        <v>3622</v>
      </c>
      <c r="J1039" t="s">
        <v>12218</v>
      </c>
      <c r="K1039" t="s">
        <v>3624</v>
      </c>
      <c r="L1039" t="s">
        <v>12236</v>
      </c>
      <c r="M1039">
        <v>15.2</v>
      </c>
      <c r="N1039">
        <v>29.4</v>
      </c>
      <c r="O1039">
        <v>14</v>
      </c>
      <c r="P1039">
        <v>15.2</v>
      </c>
      <c r="Q1039">
        <v>29.4</v>
      </c>
      <c r="R1039">
        <v>12.9</v>
      </c>
      <c r="S1039" t="b">
        <v>0</v>
      </c>
      <c r="T1039" t="b">
        <v>0</v>
      </c>
      <c r="U1039" t="b">
        <v>1</v>
      </c>
      <c r="V1039">
        <v>12000</v>
      </c>
      <c r="W1039">
        <v>10000</v>
      </c>
      <c r="X1039">
        <v>3.33</v>
      </c>
      <c r="Y1039">
        <v>17500</v>
      </c>
      <c r="Z1039">
        <v>2.4900000000000002</v>
      </c>
    </row>
    <row r="1040" spans="1:26">
      <c r="A1040">
        <v>210368117</v>
      </c>
      <c r="B1040" t="s">
        <v>12133</v>
      </c>
      <c r="C1040" t="s">
        <v>3597</v>
      </c>
      <c r="D1040" t="s">
        <v>3775</v>
      </c>
      <c r="E1040" t="s">
        <v>3599</v>
      </c>
      <c r="F1040" t="s">
        <v>3621</v>
      </c>
      <c r="G1040">
        <v>210368117</v>
      </c>
      <c r="I1040" t="s">
        <v>3622</v>
      </c>
      <c r="J1040" t="s">
        <v>12216</v>
      </c>
      <c r="K1040" t="s">
        <v>3624</v>
      </c>
      <c r="L1040" t="s">
        <v>12235</v>
      </c>
      <c r="M1040">
        <v>12.5</v>
      </c>
      <c r="N1040">
        <v>22.5</v>
      </c>
      <c r="O1040">
        <v>12</v>
      </c>
      <c r="P1040">
        <v>12.5</v>
      </c>
      <c r="Q1040">
        <v>22.5</v>
      </c>
      <c r="R1040">
        <v>11.4</v>
      </c>
      <c r="S1040" t="b">
        <v>0</v>
      </c>
      <c r="T1040" t="b">
        <v>0</v>
      </c>
      <c r="U1040" t="b">
        <v>1</v>
      </c>
      <c r="V1040">
        <v>22000</v>
      </c>
      <c r="W1040">
        <v>15700</v>
      </c>
      <c r="X1040">
        <v>3.05</v>
      </c>
      <c r="Y1040">
        <v>28700</v>
      </c>
      <c r="Z1040">
        <v>2.34</v>
      </c>
    </row>
    <row r="1041" spans="1:26">
      <c r="A1041">
        <v>210368127</v>
      </c>
      <c r="B1041" t="s">
        <v>12133</v>
      </c>
      <c r="C1041" t="s">
        <v>3597</v>
      </c>
      <c r="D1041" t="s">
        <v>3775</v>
      </c>
      <c r="E1041" t="s">
        <v>3599</v>
      </c>
      <c r="F1041" t="s">
        <v>3621</v>
      </c>
      <c r="G1041">
        <v>210368127</v>
      </c>
      <c r="I1041" t="s">
        <v>3622</v>
      </c>
      <c r="J1041" t="s">
        <v>12215</v>
      </c>
      <c r="K1041" t="s">
        <v>3624</v>
      </c>
      <c r="L1041" t="s">
        <v>12221</v>
      </c>
      <c r="M1041">
        <v>14.3</v>
      </c>
      <c r="N1041">
        <v>26.5</v>
      </c>
      <c r="O1041">
        <v>13</v>
      </c>
      <c r="P1041">
        <v>14.3</v>
      </c>
      <c r="Q1041">
        <v>26.5</v>
      </c>
      <c r="R1041">
        <v>12.6</v>
      </c>
      <c r="S1041" t="b">
        <v>0</v>
      </c>
      <c r="T1041" t="b">
        <v>0</v>
      </c>
      <c r="U1041" t="b">
        <v>1</v>
      </c>
      <c r="V1041">
        <v>9000</v>
      </c>
      <c r="W1041">
        <v>7400</v>
      </c>
      <c r="X1041">
        <v>3.19</v>
      </c>
      <c r="Y1041">
        <v>10100</v>
      </c>
      <c r="Z1041">
        <v>2.21</v>
      </c>
    </row>
    <row r="1042" spans="1:26">
      <c r="A1042">
        <v>210368119</v>
      </c>
      <c r="B1042" t="s">
        <v>12133</v>
      </c>
      <c r="C1042" t="s">
        <v>3597</v>
      </c>
      <c r="D1042" t="s">
        <v>3775</v>
      </c>
      <c r="E1042" t="s">
        <v>3599</v>
      </c>
      <c r="F1042" t="s">
        <v>3621</v>
      </c>
      <c r="G1042">
        <v>210368119</v>
      </c>
      <c r="I1042" t="s">
        <v>3622</v>
      </c>
      <c r="J1042" t="s">
        <v>12213</v>
      </c>
      <c r="K1042" t="s">
        <v>3624</v>
      </c>
      <c r="L1042" t="s">
        <v>12234</v>
      </c>
      <c r="M1042">
        <v>12</v>
      </c>
      <c r="N1042">
        <v>20</v>
      </c>
      <c r="O1042">
        <v>11</v>
      </c>
      <c r="P1042">
        <v>12</v>
      </c>
      <c r="Q1042">
        <v>20</v>
      </c>
      <c r="R1042">
        <v>10.5</v>
      </c>
      <c r="S1042" t="b">
        <v>0</v>
      </c>
      <c r="T1042" t="b">
        <v>0</v>
      </c>
      <c r="U1042" t="b">
        <v>1</v>
      </c>
      <c r="V1042">
        <v>18000</v>
      </c>
      <c r="W1042">
        <v>11200</v>
      </c>
      <c r="X1042">
        <v>2.93</v>
      </c>
      <c r="Y1042">
        <v>15000</v>
      </c>
      <c r="Z1042">
        <v>2.59</v>
      </c>
    </row>
    <row r="1043" spans="1:26">
      <c r="A1043">
        <v>210368121</v>
      </c>
      <c r="B1043" t="s">
        <v>12133</v>
      </c>
      <c r="C1043" t="s">
        <v>3597</v>
      </c>
      <c r="D1043" t="s">
        <v>3775</v>
      </c>
      <c r="E1043" t="s">
        <v>3599</v>
      </c>
      <c r="F1043" t="s">
        <v>3621</v>
      </c>
      <c r="G1043">
        <v>210368121</v>
      </c>
      <c r="I1043" t="s">
        <v>3622</v>
      </c>
      <c r="J1043" t="s">
        <v>12211</v>
      </c>
      <c r="K1043" t="s">
        <v>3624</v>
      </c>
      <c r="L1043" t="s">
        <v>12233</v>
      </c>
      <c r="M1043">
        <v>9.1999999999999993</v>
      </c>
      <c r="N1043">
        <v>19</v>
      </c>
      <c r="O1043">
        <v>11</v>
      </c>
      <c r="P1043">
        <v>9.1999999999999993</v>
      </c>
      <c r="Q1043">
        <v>19</v>
      </c>
      <c r="R1043">
        <v>9.8000000000000007</v>
      </c>
      <c r="S1043" t="b">
        <v>0</v>
      </c>
      <c r="T1043" t="b">
        <v>0</v>
      </c>
      <c r="U1043" t="b">
        <v>1</v>
      </c>
      <c r="V1043">
        <v>24000</v>
      </c>
      <c r="W1043">
        <v>15400</v>
      </c>
      <c r="X1043">
        <v>2.86</v>
      </c>
      <c r="Y1043">
        <v>19000</v>
      </c>
      <c r="Z1043">
        <v>2.5299999999999998</v>
      </c>
    </row>
    <row r="1044" spans="1:26">
      <c r="A1044">
        <v>210368107</v>
      </c>
      <c r="B1044" t="s">
        <v>12133</v>
      </c>
      <c r="C1044" t="s">
        <v>3597</v>
      </c>
      <c r="D1044" t="s">
        <v>3775</v>
      </c>
      <c r="E1044" t="s">
        <v>3599</v>
      </c>
      <c r="F1044" t="s">
        <v>3621</v>
      </c>
      <c r="G1044">
        <v>210368107</v>
      </c>
      <c r="I1044" t="s">
        <v>3622</v>
      </c>
      <c r="J1044" t="s">
        <v>12210</v>
      </c>
      <c r="K1044" t="s">
        <v>3624</v>
      </c>
      <c r="L1044" t="s">
        <v>12231</v>
      </c>
      <c r="M1044">
        <v>13.9</v>
      </c>
      <c r="N1044">
        <v>25.3</v>
      </c>
      <c r="O1044">
        <v>13.4</v>
      </c>
      <c r="P1044">
        <v>13.9</v>
      </c>
      <c r="Q1044">
        <v>25.3</v>
      </c>
      <c r="R1044">
        <v>12.8</v>
      </c>
      <c r="S1044" t="b">
        <v>0</v>
      </c>
      <c r="T1044" t="b">
        <v>0</v>
      </c>
      <c r="U1044" t="b">
        <v>1</v>
      </c>
      <c r="V1044">
        <v>14500</v>
      </c>
      <c r="W1044">
        <v>11200</v>
      </c>
      <c r="X1044">
        <v>3.25</v>
      </c>
      <c r="Y1044">
        <v>21500</v>
      </c>
      <c r="Z1044">
        <v>2.4300000000000002</v>
      </c>
    </row>
    <row r="1045" spans="1:26">
      <c r="A1045">
        <v>210368101</v>
      </c>
      <c r="B1045" t="s">
        <v>12133</v>
      </c>
      <c r="C1045" t="s">
        <v>3597</v>
      </c>
      <c r="D1045" t="s">
        <v>3775</v>
      </c>
      <c r="E1045" t="s">
        <v>3599</v>
      </c>
      <c r="F1045" t="s">
        <v>3621</v>
      </c>
      <c r="G1045">
        <v>210368101</v>
      </c>
      <c r="I1045" t="s">
        <v>3622</v>
      </c>
      <c r="J1045" t="s">
        <v>12209</v>
      </c>
      <c r="K1045" t="s">
        <v>3624</v>
      </c>
      <c r="L1045" t="s">
        <v>12232</v>
      </c>
      <c r="M1045">
        <v>18</v>
      </c>
      <c r="N1045">
        <v>33.1</v>
      </c>
      <c r="O1045">
        <v>14</v>
      </c>
      <c r="P1045">
        <v>18</v>
      </c>
      <c r="Q1045">
        <v>33.1</v>
      </c>
      <c r="R1045">
        <v>13.3</v>
      </c>
      <c r="S1045" t="b">
        <v>0</v>
      </c>
      <c r="T1045" t="b">
        <v>0</v>
      </c>
      <c r="U1045" t="b">
        <v>1</v>
      </c>
      <c r="V1045">
        <v>9000</v>
      </c>
      <c r="W1045">
        <v>7400</v>
      </c>
      <c r="X1045">
        <v>3.5</v>
      </c>
      <c r="Y1045">
        <v>16000</v>
      </c>
      <c r="Z1045">
        <v>2.12</v>
      </c>
    </row>
    <row r="1046" spans="1:26">
      <c r="A1046">
        <v>210368099</v>
      </c>
      <c r="B1046" t="s">
        <v>12133</v>
      </c>
      <c r="C1046" t="s">
        <v>3597</v>
      </c>
      <c r="D1046" t="s">
        <v>3775</v>
      </c>
      <c r="E1046" t="s">
        <v>3599</v>
      </c>
      <c r="F1046" t="s">
        <v>3621</v>
      </c>
      <c r="G1046">
        <v>210368099</v>
      </c>
      <c r="I1046" t="s">
        <v>3622</v>
      </c>
      <c r="J1046" t="s">
        <v>12207</v>
      </c>
      <c r="K1046" t="s">
        <v>3624</v>
      </c>
      <c r="L1046" t="s">
        <v>12232</v>
      </c>
      <c r="M1046">
        <v>18</v>
      </c>
      <c r="N1046">
        <v>33.1</v>
      </c>
      <c r="O1046">
        <v>14.2</v>
      </c>
      <c r="P1046">
        <v>18</v>
      </c>
      <c r="Q1046">
        <v>33.1</v>
      </c>
      <c r="R1046">
        <v>13.4</v>
      </c>
      <c r="S1046" t="b">
        <v>0</v>
      </c>
      <c r="T1046" t="b">
        <v>0</v>
      </c>
      <c r="U1046" t="b">
        <v>1</v>
      </c>
      <c r="V1046">
        <v>9000</v>
      </c>
      <c r="W1046">
        <v>7400</v>
      </c>
      <c r="X1046">
        <v>3.61</v>
      </c>
      <c r="Y1046">
        <v>16000</v>
      </c>
      <c r="Z1046">
        <v>2.2799999999999998</v>
      </c>
    </row>
    <row r="1047" spans="1:26">
      <c r="A1047">
        <v>210368109</v>
      </c>
      <c r="B1047" t="s">
        <v>12133</v>
      </c>
      <c r="C1047" t="s">
        <v>3597</v>
      </c>
      <c r="D1047" t="s">
        <v>3775</v>
      </c>
      <c r="E1047" t="s">
        <v>3599</v>
      </c>
      <c r="F1047" t="s">
        <v>3621</v>
      </c>
      <c r="G1047">
        <v>210368109</v>
      </c>
      <c r="I1047" t="s">
        <v>3622</v>
      </c>
      <c r="J1047" t="s">
        <v>12205</v>
      </c>
      <c r="K1047" t="s">
        <v>3624</v>
      </c>
      <c r="L1047" t="s">
        <v>12231</v>
      </c>
      <c r="M1047">
        <v>13.9</v>
      </c>
      <c r="N1047">
        <v>25.3</v>
      </c>
      <c r="O1047">
        <v>13.3</v>
      </c>
      <c r="P1047">
        <v>13.9</v>
      </c>
      <c r="Q1047">
        <v>25.3</v>
      </c>
      <c r="R1047">
        <v>12.7</v>
      </c>
      <c r="S1047" t="b">
        <v>0</v>
      </c>
      <c r="T1047" t="b">
        <v>0</v>
      </c>
      <c r="U1047" t="b">
        <v>1</v>
      </c>
      <c r="V1047">
        <v>14500</v>
      </c>
      <c r="W1047">
        <v>11200</v>
      </c>
      <c r="X1047">
        <v>3.16</v>
      </c>
      <c r="Y1047">
        <v>21500</v>
      </c>
      <c r="Z1047">
        <v>2.2999999999999998</v>
      </c>
    </row>
    <row r="1048" spans="1:26">
      <c r="A1048">
        <v>210368085</v>
      </c>
      <c r="B1048" t="s">
        <v>12133</v>
      </c>
      <c r="C1048" t="s">
        <v>3597</v>
      </c>
      <c r="D1048" t="s">
        <v>3775</v>
      </c>
      <c r="E1048" t="s">
        <v>3599</v>
      </c>
      <c r="F1048" t="s">
        <v>3787</v>
      </c>
      <c r="G1048">
        <v>210368085</v>
      </c>
      <c r="I1048" t="s">
        <v>3622</v>
      </c>
      <c r="J1048" t="s">
        <v>12204</v>
      </c>
      <c r="K1048" t="s">
        <v>3624</v>
      </c>
      <c r="L1048" t="s">
        <v>12173</v>
      </c>
      <c r="M1048">
        <v>13.1</v>
      </c>
      <c r="N1048">
        <v>22.7</v>
      </c>
      <c r="O1048">
        <v>11.3</v>
      </c>
      <c r="P1048">
        <v>13.1</v>
      </c>
      <c r="Q1048">
        <v>22.7</v>
      </c>
      <c r="R1048">
        <v>11</v>
      </c>
      <c r="S1048" t="b">
        <v>0</v>
      </c>
      <c r="T1048" t="b">
        <v>0</v>
      </c>
      <c r="U1048" t="b">
        <v>1</v>
      </c>
      <c r="V1048">
        <v>12000</v>
      </c>
      <c r="W1048">
        <v>10600</v>
      </c>
      <c r="X1048">
        <v>2.61</v>
      </c>
      <c r="Y1048">
        <v>15000</v>
      </c>
      <c r="Z1048">
        <v>1.89</v>
      </c>
    </row>
    <row r="1049" spans="1:26">
      <c r="A1049">
        <v>210368087</v>
      </c>
      <c r="B1049" t="s">
        <v>12133</v>
      </c>
      <c r="C1049" t="s">
        <v>3597</v>
      </c>
      <c r="D1049" t="s">
        <v>3775</v>
      </c>
      <c r="E1049" t="s">
        <v>3599</v>
      </c>
      <c r="F1049" t="s">
        <v>3787</v>
      </c>
      <c r="G1049">
        <v>210368087</v>
      </c>
      <c r="I1049" t="s">
        <v>3622</v>
      </c>
      <c r="J1049" t="s">
        <v>12203</v>
      </c>
      <c r="K1049" t="s">
        <v>3624</v>
      </c>
      <c r="L1049" t="s">
        <v>12202</v>
      </c>
      <c r="M1049">
        <v>12.5</v>
      </c>
      <c r="N1049">
        <v>20.3</v>
      </c>
      <c r="O1049">
        <v>11</v>
      </c>
      <c r="P1049">
        <v>12.5</v>
      </c>
      <c r="Q1049">
        <v>20.3</v>
      </c>
      <c r="R1049">
        <v>10.5</v>
      </c>
      <c r="S1049" t="b">
        <v>0</v>
      </c>
      <c r="T1049" t="b">
        <v>0</v>
      </c>
      <c r="U1049" t="b">
        <v>1</v>
      </c>
      <c r="V1049">
        <v>14200</v>
      </c>
      <c r="W1049">
        <v>11600</v>
      </c>
      <c r="X1049">
        <v>2.62</v>
      </c>
      <c r="Y1049">
        <v>19000</v>
      </c>
      <c r="Z1049">
        <v>1.83</v>
      </c>
    </row>
    <row r="1050" spans="1:26">
      <c r="A1050">
        <v>210368081</v>
      </c>
      <c r="B1050" t="s">
        <v>12133</v>
      </c>
      <c r="C1050" t="s">
        <v>3597</v>
      </c>
      <c r="D1050" t="s">
        <v>3775</v>
      </c>
      <c r="E1050" t="s">
        <v>3599</v>
      </c>
      <c r="F1050" t="s">
        <v>3787</v>
      </c>
      <c r="G1050">
        <v>210368081</v>
      </c>
      <c r="I1050" t="s">
        <v>3622</v>
      </c>
      <c r="J1050" t="s">
        <v>12201</v>
      </c>
      <c r="K1050" t="s">
        <v>3624</v>
      </c>
      <c r="L1050" t="s">
        <v>12202</v>
      </c>
      <c r="M1050">
        <v>12.5</v>
      </c>
      <c r="N1050">
        <v>20.3</v>
      </c>
      <c r="O1050">
        <v>11.2</v>
      </c>
      <c r="P1050">
        <v>12.5</v>
      </c>
      <c r="Q1050">
        <v>20.3</v>
      </c>
      <c r="R1050">
        <v>10.7</v>
      </c>
      <c r="S1050" t="b">
        <v>0</v>
      </c>
      <c r="T1050" t="b">
        <v>0</v>
      </c>
      <c r="U1050" t="b">
        <v>1</v>
      </c>
      <c r="V1050">
        <v>14200</v>
      </c>
      <c r="W1050">
        <v>11600</v>
      </c>
      <c r="X1050">
        <v>2.62</v>
      </c>
      <c r="Y1050">
        <v>19000</v>
      </c>
      <c r="Z1050">
        <v>1.93</v>
      </c>
    </row>
    <row r="1051" spans="1:26">
      <c r="A1051">
        <v>210368077</v>
      </c>
      <c r="B1051" t="s">
        <v>12133</v>
      </c>
      <c r="C1051" t="s">
        <v>3597</v>
      </c>
      <c r="D1051" t="s">
        <v>3775</v>
      </c>
      <c r="E1051" t="s">
        <v>3599</v>
      </c>
      <c r="F1051" t="s">
        <v>3787</v>
      </c>
      <c r="G1051">
        <v>210368077</v>
      </c>
      <c r="I1051" t="s">
        <v>3622</v>
      </c>
      <c r="J1051" t="s">
        <v>12200</v>
      </c>
      <c r="K1051" t="s">
        <v>3624</v>
      </c>
      <c r="L1051" t="s">
        <v>12199</v>
      </c>
      <c r="M1051">
        <v>16</v>
      </c>
      <c r="N1051">
        <v>26</v>
      </c>
      <c r="O1051">
        <v>12.6</v>
      </c>
      <c r="P1051">
        <v>16</v>
      </c>
      <c r="Q1051">
        <v>26</v>
      </c>
      <c r="R1051">
        <v>11.8</v>
      </c>
      <c r="S1051" t="b">
        <v>0</v>
      </c>
      <c r="T1051" t="b">
        <v>0</v>
      </c>
      <c r="U1051" t="b">
        <v>1</v>
      </c>
      <c r="V1051">
        <v>9000</v>
      </c>
      <c r="W1051">
        <v>7500</v>
      </c>
      <c r="X1051">
        <v>2.82</v>
      </c>
      <c r="Y1051">
        <v>14000</v>
      </c>
      <c r="Z1051">
        <v>2.25</v>
      </c>
    </row>
    <row r="1052" spans="1:26">
      <c r="A1052">
        <v>210368083</v>
      </c>
      <c r="B1052" t="s">
        <v>12133</v>
      </c>
      <c r="C1052" t="s">
        <v>3597</v>
      </c>
      <c r="D1052" t="s">
        <v>3775</v>
      </c>
      <c r="E1052" t="s">
        <v>3599</v>
      </c>
      <c r="F1052" t="s">
        <v>3787</v>
      </c>
      <c r="G1052">
        <v>210368083</v>
      </c>
      <c r="I1052" t="s">
        <v>3622</v>
      </c>
      <c r="J1052" t="s">
        <v>12198</v>
      </c>
      <c r="K1052" t="s">
        <v>3624</v>
      </c>
      <c r="L1052" t="s">
        <v>12199</v>
      </c>
      <c r="M1052">
        <v>16</v>
      </c>
      <c r="N1052">
        <v>26</v>
      </c>
      <c r="O1052">
        <v>12.4</v>
      </c>
      <c r="P1052">
        <v>16</v>
      </c>
      <c r="Q1052">
        <v>26</v>
      </c>
      <c r="R1052">
        <v>11.6</v>
      </c>
      <c r="S1052" t="b">
        <v>0</v>
      </c>
      <c r="T1052" t="b">
        <v>0</v>
      </c>
      <c r="U1052" t="b">
        <v>1</v>
      </c>
      <c r="V1052">
        <v>9000</v>
      </c>
      <c r="W1052">
        <v>7500</v>
      </c>
      <c r="X1052">
        <v>2.82</v>
      </c>
      <c r="Y1052">
        <v>14000</v>
      </c>
      <c r="Z1052">
        <v>2.08</v>
      </c>
    </row>
    <row r="1053" spans="1:26">
      <c r="A1053">
        <v>210368093</v>
      </c>
      <c r="B1053" t="s">
        <v>12133</v>
      </c>
      <c r="C1053" t="s">
        <v>3597</v>
      </c>
      <c r="D1053" t="s">
        <v>3775</v>
      </c>
      <c r="E1053" t="s">
        <v>3599</v>
      </c>
      <c r="F1053" t="s">
        <v>3621</v>
      </c>
      <c r="G1053">
        <v>210368093</v>
      </c>
      <c r="I1053" t="s">
        <v>3622</v>
      </c>
      <c r="J1053" t="s">
        <v>12196</v>
      </c>
      <c r="K1053" t="s">
        <v>3624</v>
      </c>
      <c r="L1053" t="s">
        <v>12230</v>
      </c>
      <c r="M1053">
        <v>12.5</v>
      </c>
      <c r="N1053">
        <v>18.7</v>
      </c>
      <c r="O1053">
        <v>11.8</v>
      </c>
      <c r="P1053">
        <v>12.5</v>
      </c>
      <c r="Q1053">
        <v>18.7</v>
      </c>
      <c r="R1053">
        <v>10</v>
      </c>
      <c r="S1053" t="b">
        <v>0</v>
      </c>
      <c r="T1053" t="b">
        <v>0</v>
      </c>
      <c r="U1053" t="b">
        <v>1</v>
      </c>
      <c r="V1053">
        <v>30000</v>
      </c>
      <c r="W1053">
        <v>18900</v>
      </c>
      <c r="X1053">
        <v>2.56</v>
      </c>
      <c r="Y1053">
        <v>35200</v>
      </c>
      <c r="Z1053">
        <v>2.29</v>
      </c>
    </row>
    <row r="1054" spans="1:26">
      <c r="A1054">
        <v>211781763</v>
      </c>
      <c r="B1054" t="s">
        <v>12133</v>
      </c>
      <c r="C1054" t="s">
        <v>3597</v>
      </c>
      <c r="D1054" t="s">
        <v>3775</v>
      </c>
      <c r="E1054" t="s">
        <v>3599</v>
      </c>
      <c r="F1054" t="s">
        <v>3849</v>
      </c>
      <c r="G1054">
        <v>211781763</v>
      </c>
      <c r="I1054" t="s">
        <v>3622</v>
      </c>
      <c r="J1054" t="s">
        <v>12183</v>
      </c>
      <c r="K1054" t="s">
        <v>3624</v>
      </c>
      <c r="L1054" t="s">
        <v>12195</v>
      </c>
      <c r="P1054">
        <v>10</v>
      </c>
      <c r="Q1054">
        <v>20.5</v>
      </c>
      <c r="R1054">
        <v>10.199999999999999</v>
      </c>
      <c r="S1054" t="b">
        <v>0</v>
      </c>
      <c r="T1054" t="b">
        <v>0</v>
      </c>
      <c r="U1054" t="b">
        <v>1</v>
      </c>
      <c r="V1054">
        <v>36000</v>
      </c>
      <c r="W1054">
        <v>24600</v>
      </c>
      <c r="X1054">
        <v>2.94</v>
      </c>
      <c r="Y1054">
        <v>34500</v>
      </c>
      <c r="Z1054">
        <v>2.41</v>
      </c>
    </row>
    <row r="1055" spans="1:26">
      <c r="A1055">
        <v>211781762</v>
      </c>
      <c r="B1055" t="s">
        <v>12133</v>
      </c>
      <c r="C1055" t="s">
        <v>3597</v>
      </c>
      <c r="D1055" t="s">
        <v>3775</v>
      </c>
      <c r="E1055" t="s">
        <v>3599</v>
      </c>
      <c r="F1055" t="s">
        <v>3849</v>
      </c>
      <c r="G1055">
        <v>211781762</v>
      </c>
      <c r="I1055" t="s">
        <v>3622</v>
      </c>
      <c r="J1055" t="s">
        <v>12181</v>
      </c>
      <c r="K1055" t="s">
        <v>3624</v>
      </c>
      <c r="L1055" t="s">
        <v>12194</v>
      </c>
      <c r="P1055">
        <v>11.7</v>
      </c>
      <c r="Q1055">
        <v>21.5</v>
      </c>
      <c r="R1055">
        <v>10.6</v>
      </c>
      <c r="S1055" t="b">
        <v>0</v>
      </c>
      <c r="T1055" t="b">
        <v>0</v>
      </c>
      <c r="U1055" t="b">
        <v>1</v>
      </c>
      <c r="V1055">
        <v>30000</v>
      </c>
      <c r="W1055">
        <v>20800</v>
      </c>
      <c r="X1055">
        <v>3.17</v>
      </c>
      <c r="Y1055">
        <v>30900</v>
      </c>
      <c r="Z1055">
        <v>2.38</v>
      </c>
    </row>
    <row r="1056" spans="1:26">
      <c r="A1056">
        <v>211781761</v>
      </c>
      <c r="B1056" t="s">
        <v>12133</v>
      </c>
      <c r="C1056" t="s">
        <v>3597</v>
      </c>
      <c r="D1056" t="s">
        <v>3775</v>
      </c>
      <c r="E1056" t="s">
        <v>3599</v>
      </c>
      <c r="F1056" t="s">
        <v>3849</v>
      </c>
      <c r="G1056">
        <v>211781761</v>
      </c>
      <c r="I1056" t="s">
        <v>3622</v>
      </c>
      <c r="J1056" t="s">
        <v>12179</v>
      </c>
      <c r="K1056" t="s">
        <v>3624</v>
      </c>
      <c r="L1056" t="s">
        <v>12193</v>
      </c>
      <c r="P1056">
        <v>12.6</v>
      </c>
      <c r="Q1056">
        <v>23</v>
      </c>
      <c r="R1056">
        <v>11</v>
      </c>
      <c r="S1056" t="b">
        <v>0</v>
      </c>
      <c r="T1056" t="b">
        <v>0</v>
      </c>
      <c r="U1056" t="b">
        <v>1</v>
      </c>
      <c r="V1056">
        <v>24000</v>
      </c>
      <c r="W1056">
        <v>18000</v>
      </c>
      <c r="X1056">
        <v>3.08</v>
      </c>
      <c r="Y1056">
        <v>26000</v>
      </c>
      <c r="Z1056">
        <v>2.41</v>
      </c>
    </row>
    <row r="1057" spans="1:26">
      <c r="A1057">
        <v>211781760</v>
      </c>
      <c r="B1057" t="s">
        <v>12133</v>
      </c>
      <c r="C1057" t="s">
        <v>3597</v>
      </c>
      <c r="D1057" t="s">
        <v>3775</v>
      </c>
      <c r="E1057" t="s">
        <v>3599</v>
      </c>
      <c r="F1057" t="s">
        <v>3849</v>
      </c>
      <c r="G1057">
        <v>211781760</v>
      </c>
      <c r="I1057" t="s">
        <v>3622</v>
      </c>
      <c r="J1057" t="s">
        <v>12161</v>
      </c>
      <c r="K1057" t="s">
        <v>3624</v>
      </c>
      <c r="L1057" t="s">
        <v>12192</v>
      </c>
      <c r="P1057">
        <v>13</v>
      </c>
      <c r="Q1057">
        <v>23.5</v>
      </c>
      <c r="R1057">
        <v>11.2</v>
      </c>
      <c r="S1057" t="b">
        <v>0</v>
      </c>
      <c r="T1057" t="b">
        <v>0</v>
      </c>
      <c r="U1057" t="b">
        <v>1</v>
      </c>
      <c r="V1057">
        <v>18000</v>
      </c>
      <c r="W1057">
        <v>15100</v>
      </c>
      <c r="X1057">
        <v>3.01</v>
      </c>
      <c r="Y1057">
        <v>19300</v>
      </c>
      <c r="Z1057">
        <v>2.42</v>
      </c>
    </row>
    <row r="1058" spans="1:26">
      <c r="A1058">
        <v>211781759</v>
      </c>
      <c r="B1058" t="s">
        <v>12133</v>
      </c>
      <c r="C1058" t="s">
        <v>3597</v>
      </c>
      <c r="D1058" t="s">
        <v>3775</v>
      </c>
      <c r="E1058" t="s">
        <v>3599</v>
      </c>
      <c r="F1058" t="s">
        <v>3753</v>
      </c>
      <c r="G1058">
        <v>211781759</v>
      </c>
      <c r="I1058" t="s">
        <v>3601</v>
      </c>
      <c r="J1058" t="s">
        <v>12183</v>
      </c>
      <c r="K1058" t="s">
        <v>3624</v>
      </c>
      <c r="L1058" t="s">
        <v>12191</v>
      </c>
      <c r="P1058">
        <v>9.6</v>
      </c>
      <c r="Q1058">
        <v>18</v>
      </c>
      <c r="R1058">
        <v>9.8000000000000007</v>
      </c>
      <c r="S1058" t="b">
        <v>0</v>
      </c>
      <c r="T1058" t="b">
        <v>0</v>
      </c>
      <c r="U1058" t="b">
        <v>0</v>
      </c>
      <c r="V1058">
        <v>36000</v>
      </c>
      <c r="W1058">
        <v>25800</v>
      </c>
      <c r="X1058">
        <v>2.9</v>
      </c>
      <c r="Y1058">
        <v>34500</v>
      </c>
      <c r="Z1058">
        <v>2.35</v>
      </c>
    </row>
    <row r="1059" spans="1:26">
      <c r="A1059">
        <v>211781758</v>
      </c>
      <c r="B1059" t="s">
        <v>12133</v>
      </c>
      <c r="C1059" t="s">
        <v>3597</v>
      </c>
      <c r="D1059" t="s">
        <v>3775</v>
      </c>
      <c r="E1059" t="s">
        <v>3599</v>
      </c>
      <c r="F1059" t="s">
        <v>3753</v>
      </c>
      <c r="G1059">
        <v>211781758</v>
      </c>
      <c r="I1059" t="s">
        <v>3601</v>
      </c>
      <c r="J1059" t="s">
        <v>12181</v>
      </c>
      <c r="K1059" t="s">
        <v>3624</v>
      </c>
      <c r="L1059" t="s">
        <v>12190</v>
      </c>
      <c r="P1059">
        <v>10.4</v>
      </c>
      <c r="Q1059">
        <v>18.5</v>
      </c>
      <c r="R1059">
        <v>10</v>
      </c>
      <c r="S1059" t="b">
        <v>0</v>
      </c>
      <c r="T1059" t="b">
        <v>0</v>
      </c>
      <c r="U1059" t="b">
        <v>1</v>
      </c>
      <c r="V1059">
        <v>30000</v>
      </c>
      <c r="W1059">
        <v>21200</v>
      </c>
      <c r="X1059">
        <v>2.94</v>
      </c>
      <c r="Y1059">
        <v>30900</v>
      </c>
      <c r="Z1059">
        <v>2.29</v>
      </c>
    </row>
    <row r="1060" spans="1:26">
      <c r="A1060">
        <v>211781757</v>
      </c>
      <c r="B1060" t="s">
        <v>12133</v>
      </c>
      <c r="C1060" t="s">
        <v>3597</v>
      </c>
      <c r="D1060" t="s">
        <v>3775</v>
      </c>
      <c r="E1060" t="s">
        <v>3599</v>
      </c>
      <c r="F1060" t="s">
        <v>3753</v>
      </c>
      <c r="G1060">
        <v>211781757</v>
      </c>
      <c r="I1060" t="s">
        <v>3601</v>
      </c>
      <c r="J1060" t="s">
        <v>12179</v>
      </c>
      <c r="K1060" t="s">
        <v>3624</v>
      </c>
      <c r="L1060" t="s">
        <v>12189</v>
      </c>
      <c r="P1060">
        <v>11.7</v>
      </c>
      <c r="Q1060">
        <v>18.5</v>
      </c>
      <c r="R1060">
        <v>10</v>
      </c>
      <c r="S1060" t="b">
        <v>0</v>
      </c>
      <c r="T1060" t="b">
        <v>0</v>
      </c>
      <c r="U1060" t="b">
        <v>1</v>
      </c>
      <c r="V1060">
        <v>24000</v>
      </c>
      <c r="W1060">
        <v>18100</v>
      </c>
      <c r="X1060">
        <v>2.9</v>
      </c>
      <c r="Y1060">
        <v>25700</v>
      </c>
      <c r="Z1060">
        <v>2.29</v>
      </c>
    </row>
    <row r="1061" spans="1:26">
      <c r="A1061">
        <v>211781756</v>
      </c>
      <c r="B1061" t="s">
        <v>12133</v>
      </c>
      <c r="C1061" t="s">
        <v>3597</v>
      </c>
      <c r="D1061" t="s">
        <v>3775</v>
      </c>
      <c r="E1061" t="s">
        <v>3599</v>
      </c>
      <c r="F1061" t="s">
        <v>3753</v>
      </c>
      <c r="G1061">
        <v>211781756</v>
      </c>
      <c r="I1061" t="s">
        <v>3601</v>
      </c>
      <c r="J1061" t="s">
        <v>12161</v>
      </c>
      <c r="K1061" t="s">
        <v>3624</v>
      </c>
      <c r="L1061" t="s">
        <v>12188</v>
      </c>
      <c r="P1061">
        <v>11.7</v>
      </c>
      <c r="Q1061">
        <v>18.600000000000001</v>
      </c>
      <c r="R1061">
        <v>10</v>
      </c>
      <c r="S1061" t="b">
        <v>0</v>
      </c>
      <c r="T1061" t="b">
        <v>0</v>
      </c>
      <c r="U1061" t="b">
        <v>1</v>
      </c>
      <c r="V1061">
        <v>17100</v>
      </c>
      <c r="W1061">
        <v>15500</v>
      </c>
      <c r="X1061">
        <v>2.89</v>
      </c>
      <c r="Y1061">
        <v>19300</v>
      </c>
      <c r="Z1061">
        <v>2.3199999999999998</v>
      </c>
    </row>
    <row r="1062" spans="1:26">
      <c r="A1062">
        <v>211781769</v>
      </c>
      <c r="B1062" t="s">
        <v>12133</v>
      </c>
      <c r="C1062" t="s">
        <v>3597</v>
      </c>
      <c r="D1062" t="s">
        <v>3775</v>
      </c>
      <c r="E1062" t="s">
        <v>3599</v>
      </c>
      <c r="F1062" t="s">
        <v>3600</v>
      </c>
      <c r="G1062">
        <v>211781769</v>
      </c>
      <c r="I1062" t="s">
        <v>3601</v>
      </c>
      <c r="J1062" t="s">
        <v>12187</v>
      </c>
      <c r="K1062" t="s">
        <v>3624</v>
      </c>
      <c r="L1062" t="s">
        <v>12137</v>
      </c>
      <c r="P1062">
        <v>10</v>
      </c>
      <c r="Q1062">
        <v>18.5</v>
      </c>
      <c r="R1062">
        <v>9.5</v>
      </c>
      <c r="S1062" t="b">
        <v>0</v>
      </c>
      <c r="T1062" t="b">
        <v>0</v>
      </c>
      <c r="U1062" t="b">
        <v>1</v>
      </c>
      <c r="V1062">
        <v>30000</v>
      </c>
      <c r="W1062">
        <v>21800</v>
      </c>
      <c r="X1062">
        <v>2.75</v>
      </c>
      <c r="Y1062">
        <v>30200</v>
      </c>
      <c r="Z1062">
        <v>2.13</v>
      </c>
    </row>
    <row r="1063" spans="1:26">
      <c r="A1063">
        <v>211781768</v>
      </c>
      <c r="B1063" t="s">
        <v>12133</v>
      </c>
      <c r="C1063" t="s">
        <v>3597</v>
      </c>
      <c r="D1063" t="s">
        <v>3775</v>
      </c>
      <c r="E1063" t="s">
        <v>3599</v>
      </c>
      <c r="F1063" t="s">
        <v>3600</v>
      </c>
      <c r="G1063">
        <v>211781768</v>
      </c>
      <c r="I1063" t="s">
        <v>3601</v>
      </c>
      <c r="J1063" t="s">
        <v>12185</v>
      </c>
      <c r="K1063" t="s">
        <v>3624</v>
      </c>
      <c r="L1063" t="s">
        <v>12186</v>
      </c>
      <c r="P1063">
        <v>11.7</v>
      </c>
      <c r="Q1063">
        <v>18.8</v>
      </c>
      <c r="R1063">
        <v>10</v>
      </c>
      <c r="S1063" t="b">
        <v>0</v>
      </c>
      <c r="T1063" t="b">
        <v>0</v>
      </c>
      <c r="U1063" t="b">
        <v>1</v>
      </c>
      <c r="V1063">
        <v>24000</v>
      </c>
      <c r="W1063">
        <v>18700</v>
      </c>
      <c r="X1063">
        <v>2.85</v>
      </c>
      <c r="Y1063">
        <v>25600</v>
      </c>
      <c r="Z1063">
        <v>2.2200000000000002</v>
      </c>
    </row>
    <row r="1064" spans="1:26">
      <c r="A1064">
        <v>211781767</v>
      </c>
      <c r="B1064" t="s">
        <v>12133</v>
      </c>
      <c r="C1064" t="s">
        <v>3597</v>
      </c>
      <c r="D1064" t="s">
        <v>3775</v>
      </c>
      <c r="E1064" t="s">
        <v>3599</v>
      </c>
      <c r="F1064" t="s">
        <v>3849</v>
      </c>
      <c r="G1064">
        <v>211781767</v>
      </c>
      <c r="I1064" t="s">
        <v>3622</v>
      </c>
      <c r="J1064" t="s">
        <v>12183</v>
      </c>
      <c r="K1064" t="s">
        <v>3624</v>
      </c>
      <c r="L1064" t="s">
        <v>12184</v>
      </c>
      <c r="P1064">
        <v>9.6</v>
      </c>
      <c r="Q1064">
        <v>19.5</v>
      </c>
      <c r="R1064">
        <v>10</v>
      </c>
      <c r="S1064" t="b">
        <v>0</v>
      </c>
      <c r="T1064" t="b">
        <v>0</v>
      </c>
      <c r="U1064" t="b">
        <v>1</v>
      </c>
      <c r="V1064">
        <v>36000</v>
      </c>
      <c r="W1064">
        <v>24200</v>
      </c>
      <c r="X1064">
        <v>2.94</v>
      </c>
      <c r="Y1064">
        <v>34500</v>
      </c>
      <c r="Z1064">
        <v>2.37</v>
      </c>
    </row>
    <row r="1065" spans="1:26">
      <c r="A1065">
        <v>211781766</v>
      </c>
      <c r="B1065" t="s">
        <v>12133</v>
      </c>
      <c r="C1065" t="s">
        <v>3597</v>
      </c>
      <c r="D1065" t="s">
        <v>3775</v>
      </c>
      <c r="E1065" t="s">
        <v>3599</v>
      </c>
      <c r="F1065" t="s">
        <v>3849</v>
      </c>
      <c r="G1065">
        <v>211781766</v>
      </c>
      <c r="I1065" t="s">
        <v>3622</v>
      </c>
      <c r="J1065" t="s">
        <v>12181</v>
      </c>
      <c r="K1065" t="s">
        <v>3624</v>
      </c>
      <c r="L1065" t="s">
        <v>12182</v>
      </c>
      <c r="P1065">
        <v>10.8</v>
      </c>
      <c r="Q1065">
        <v>20</v>
      </c>
      <c r="R1065">
        <v>10.5</v>
      </c>
      <c r="S1065" t="b">
        <v>0</v>
      </c>
      <c r="T1065" t="b">
        <v>0</v>
      </c>
      <c r="U1065" t="b">
        <v>1</v>
      </c>
      <c r="V1065">
        <v>30000</v>
      </c>
      <c r="W1065">
        <v>21000</v>
      </c>
      <c r="X1065">
        <v>3.08</v>
      </c>
      <c r="Y1065">
        <v>30900</v>
      </c>
      <c r="Z1065">
        <v>2.31</v>
      </c>
    </row>
    <row r="1066" spans="1:26">
      <c r="A1066">
        <v>211781765</v>
      </c>
      <c r="B1066" t="s">
        <v>12133</v>
      </c>
      <c r="C1066" t="s">
        <v>3597</v>
      </c>
      <c r="D1066" t="s">
        <v>3775</v>
      </c>
      <c r="E1066" t="s">
        <v>3599</v>
      </c>
      <c r="F1066" t="s">
        <v>3849</v>
      </c>
      <c r="G1066">
        <v>211781765</v>
      </c>
      <c r="I1066" t="s">
        <v>3622</v>
      </c>
      <c r="J1066" t="s">
        <v>12179</v>
      </c>
      <c r="K1066" t="s">
        <v>3624</v>
      </c>
      <c r="L1066" t="s">
        <v>12180</v>
      </c>
      <c r="P1066">
        <v>12.3</v>
      </c>
      <c r="Q1066">
        <v>21.5</v>
      </c>
      <c r="R1066">
        <v>10.5</v>
      </c>
      <c r="S1066" t="b">
        <v>0</v>
      </c>
      <c r="T1066" t="b">
        <v>0</v>
      </c>
      <c r="U1066" t="b">
        <v>1</v>
      </c>
      <c r="V1066">
        <v>24000</v>
      </c>
      <c r="W1066">
        <v>17500</v>
      </c>
      <c r="X1066">
        <v>3.07</v>
      </c>
      <c r="Y1066">
        <v>26000</v>
      </c>
      <c r="Z1066">
        <v>2.35</v>
      </c>
    </row>
    <row r="1067" spans="1:26">
      <c r="A1067">
        <v>211781764</v>
      </c>
      <c r="B1067" t="s">
        <v>12133</v>
      </c>
      <c r="C1067" t="s">
        <v>3597</v>
      </c>
      <c r="D1067" t="s">
        <v>3775</v>
      </c>
      <c r="E1067" t="s">
        <v>3599</v>
      </c>
      <c r="F1067" t="s">
        <v>3849</v>
      </c>
      <c r="G1067">
        <v>211781764</v>
      </c>
      <c r="I1067" t="s">
        <v>3622</v>
      </c>
      <c r="J1067" t="s">
        <v>12161</v>
      </c>
      <c r="K1067" t="s">
        <v>3624</v>
      </c>
      <c r="L1067" t="s">
        <v>12178</v>
      </c>
      <c r="P1067">
        <v>12.5</v>
      </c>
      <c r="Q1067">
        <v>22.5</v>
      </c>
      <c r="R1067">
        <v>10.6</v>
      </c>
      <c r="S1067" t="b">
        <v>0</v>
      </c>
      <c r="T1067" t="b">
        <v>0</v>
      </c>
      <c r="U1067" t="b">
        <v>1</v>
      </c>
      <c r="V1067">
        <v>18000</v>
      </c>
      <c r="W1067">
        <v>15800</v>
      </c>
      <c r="X1067">
        <v>2.91</v>
      </c>
      <c r="Y1067">
        <v>19300</v>
      </c>
      <c r="Z1067">
        <v>2.36</v>
      </c>
    </row>
    <row r="1068" spans="1:26">
      <c r="A1068">
        <v>210368129</v>
      </c>
      <c r="B1068" t="s">
        <v>12133</v>
      </c>
      <c r="C1068" t="s">
        <v>3597</v>
      </c>
      <c r="D1068" t="s">
        <v>3775</v>
      </c>
      <c r="E1068" t="s">
        <v>3599</v>
      </c>
      <c r="F1068" t="s">
        <v>3621</v>
      </c>
      <c r="G1068">
        <v>210368129</v>
      </c>
      <c r="I1068" t="s">
        <v>3622</v>
      </c>
      <c r="J1068" t="s">
        <v>12176</v>
      </c>
      <c r="K1068" t="s">
        <v>3624</v>
      </c>
      <c r="L1068" t="s">
        <v>12229</v>
      </c>
      <c r="M1068">
        <v>12.5</v>
      </c>
      <c r="N1068">
        <v>23</v>
      </c>
      <c r="O1068">
        <v>12.1</v>
      </c>
      <c r="P1068">
        <v>12.5</v>
      </c>
      <c r="Q1068">
        <v>23</v>
      </c>
      <c r="R1068">
        <v>11.1</v>
      </c>
      <c r="S1068" t="b">
        <v>0</v>
      </c>
      <c r="T1068" t="b">
        <v>0</v>
      </c>
      <c r="U1068" t="b">
        <v>1</v>
      </c>
      <c r="V1068">
        <v>12000</v>
      </c>
      <c r="W1068">
        <v>8800</v>
      </c>
      <c r="X1068">
        <v>3.03</v>
      </c>
      <c r="Y1068">
        <v>12700</v>
      </c>
      <c r="Z1068">
        <v>2.68</v>
      </c>
    </row>
    <row r="1069" spans="1:26">
      <c r="A1069">
        <v>210368091</v>
      </c>
      <c r="B1069" t="s">
        <v>12133</v>
      </c>
      <c r="C1069" t="s">
        <v>3597</v>
      </c>
      <c r="D1069" t="s">
        <v>3775</v>
      </c>
      <c r="E1069" t="s">
        <v>3599</v>
      </c>
      <c r="F1069" t="s">
        <v>3621</v>
      </c>
      <c r="G1069">
        <v>210368091</v>
      </c>
      <c r="I1069" t="s">
        <v>3622</v>
      </c>
      <c r="J1069" t="s">
        <v>12174</v>
      </c>
      <c r="K1069" t="s">
        <v>3624</v>
      </c>
      <c r="L1069" t="s">
        <v>12228</v>
      </c>
      <c r="M1069">
        <v>12.5</v>
      </c>
      <c r="N1069">
        <v>19.5</v>
      </c>
      <c r="O1069">
        <v>10.5</v>
      </c>
      <c r="P1069">
        <v>12.5</v>
      </c>
      <c r="Q1069">
        <v>19.5</v>
      </c>
      <c r="R1069">
        <v>10.5</v>
      </c>
      <c r="S1069" t="b">
        <v>0</v>
      </c>
      <c r="T1069" t="b">
        <v>0</v>
      </c>
      <c r="U1069" t="b">
        <v>1</v>
      </c>
      <c r="V1069">
        <v>22000</v>
      </c>
      <c r="W1069">
        <v>18000</v>
      </c>
      <c r="X1069">
        <v>2.5</v>
      </c>
      <c r="Y1069">
        <v>27700</v>
      </c>
      <c r="Z1069">
        <v>2.2599999999999998</v>
      </c>
    </row>
    <row r="1070" spans="1:26">
      <c r="A1070">
        <v>210368079</v>
      </c>
      <c r="B1070" t="s">
        <v>12133</v>
      </c>
      <c r="C1070" t="s">
        <v>3597</v>
      </c>
      <c r="D1070" t="s">
        <v>3775</v>
      </c>
      <c r="E1070" t="s">
        <v>3599</v>
      </c>
      <c r="F1070" t="s">
        <v>3787</v>
      </c>
      <c r="G1070">
        <v>210368079</v>
      </c>
      <c r="I1070" t="s">
        <v>3622</v>
      </c>
      <c r="J1070" t="s">
        <v>12172</v>
      </c>
      <c r="K1070" t="s">
        <v>3624</v>
      </c>
      <c r="L1070" t="s">
        <v>12173</v>
      </c>
      <c r="M1070">
        <v>13.1</v>
      </c>
      <c r="N1070">
        <v>22.7</v>
      </c>
      <c r="O1070">
        <v>11.6</v>
      </c>
      <c r="P1070">
        <v>13.1</v>
      </c>
      <c r="Q1070">
        <v>22.7</v>
      </c>
      <c r="R1070">
        <v>11.2</v>
      </c>
      <c r="S1070" t="b">
        <v>0</v>
      </c>
      <c r="T1070" t="b">
        <v>0</v>
      </c>
      <c r="U1070" t="b">
        <v>1</v>
      </c>
      <c r="V1070">
        <v>12000</v>
      </c>
      <c r="W1070">
        <v>10600</v>
      </c>
      <c r="X1070">
        <v>2.61</v>
      </c>
      <c r="Y1070">
        <v>15000</v>
      </c>
      <c r="Z1070">
        <v>2.0299999999999998</v>
      </c>
    </row>
    <row r="1071" spans="1:26">
      <c r="A1071">
        <v>210368089</v>
      </c>
      <c r="B1071" t="s">
        <v>12133</v>
      </c>
      <c r="C1071" t="s">
        <v>3597</v>
      </c>
      <c r="D1071" t="s">
        <v>3775</v>
      </c>
      <c r="E1071" t="s">
        <v>3599</v>
      </c>
      <c r="F1071" t="s">
        <v>3621</v>
      </c>
      <c r="G1071">
        <v>210368089</v>
      </c>
      <c r="I1071" t="s">
        <v>3622</v>
      </c>
      <c r="J1071" t="s">
        <v>12170</v>
      </c>
      <c r="K1071" t="s">
        <v>3624</v>
      </c>
      <c r="L1071" t="s">
        <v>12227</v>
      </c>
      <c r="M1071">
        <v>13.3</v>
      </c>
      <c r="N1071">
        <v>20</v>
      </c>
      <c r="O1071">
        <v>10.4</v>
      </c>
      <c r="P1071">
        <v>13.3</v>
      </c>
      <c r="Q1071">
        <v>20</v>
      </c>
      <c r="R1071">
        <v>10</v>
      </c>
      <c r="S1071" t="b">
        <v>0</v>
      </c>
      <c r="T1071" t="b">
        <v>0</v>
      </c>
      <c r="U1071" t="b">
        <v>1</v>
      </c>
      <c r="V1071">
        <v>18000</v>
      </c>
      <c r="W1071">
        <v>14600</v>
      </c>
      <c r="X1071">
        <v>3.01</v>
      </c>
      <c r="Y1071">
        <v>22759</v>
      </c>
      <c r="Z1071">
        <v>2.2200000000000002</v>
      </c>
    </row>
    <row r="1072" spans="1:26">
      <c r="A1072">
        <v>211044468</v>
      </c>
      <c r="B1072" t="s">
        <v>12133</v>
      </c>
      <c r="C1072" t="s">
        <v>3597</v>
      </c>
      <c r="D1072" t="s">
        <v>3775</v>
      </c>
      <c r="E1072" t="s">
        <v>3599</v>
      </c>
      <c r="F1072" t="s">
        <v>3718</v>
      </c>
      <c r="G1072">
        <v>211044468</v>
      </c>
      <c r="I1072" t="s">
        <v>3711</v>
      </c>
      <c r="J1072" t="s">
        <v>12140</v>
      </c>
      <c r="K1072" t="s">
        <v>3688</v>
      </c>
      <c r="M1072">
        <v>9.8000000000000007</v>
      </c>
      <c r="N1072">
        <v>17.7</v>
      </c>
      <c r="O1072">
        <v>9.3000000000000007</v>
      </c>
      <c r="P1072">
        <v>9.8000000000000007</v>
      </c>
      <c r="Q1072">
        <v>18.2</v>
      </c>
      <c r="R1072">
        <v>8.3000000000000007</v>
      </c>
      <c r="S1072" t="b">
        <v>0</v>
      </c>
      <c r="T1072" t="b">
        <v>0</v>
      </c>
      <c r="U1072" t="b">
        <v>0</v>
      </c>
      <c r="V1072">
        <v>45000</v>
      </c>
      <c r="W1072">
        <v>27800</v>
      </c>
      <c r="X1072">
        <v>2.52</v>
      </c>
      <c r="Y1072">
        <v>36407</v>
      </c>
      <c r="Z1072">
        <v>2</v>
      </c>
    </row>
    <row r="1073" spans="1:26">
      <c r="A1073">
        <v>210824729</v>
      </c>
      <c r="B1073" t="s">
        <v>12133</v>
      </c>
      <c r="C1073" t="s">
        <v>3597</v>
      </c>
      <c r="D1073" t="s">
        <v>3775</v>
      </c>
      <c r="E1073" t="s">
        <v>3599</v>
      </c>
      <c r="F1073" t="s">
        <v>3753</v>
      </c>
      <c r="G1073">
        <v>210824729</v>
      </c>
      <c r="I1073" t="s">
        <v>3601</v>
      </c>
      <c r="J1073" t="s">
        <v>12168</v>
      </c>
      <c r="K1073" t="s">
        <v>3624</v>
      </c>
      <c r="L1073" t="s">
        <v>12169</v>
      </c>
      <c r="M1073">
        <v>11.5</v>
      </c>
      <c r="N1073">
        <v>17.8</v>
      </c>
      <c r="O1073">
        <v>10.5</v>
      </c>
      <c r="P1073">
        <v>10.7</v>
      </c>
      <c r="Q1073">
        <v>17.3</v>
      </c>
      <c r="R1073">
        <v>9.8000000000000007</v>
      </c>
      <c r="S1073" t="b">
        <v>0</v>
      </c>
      <c r="T1073" t="b">
        <v>0</v>
      </c>
      <c r="U1073" t="b">
        <v>0</v>
      </c>
      <c r="V1073">
        <v>42000</v>
      </c>
      <c r="W1073">
        <v>29600</v>
      </c>
      <c r="X1073">
        <v>2.37</v>
      </c>
      <c r="Y1073">
        <v>41100</v>
      </c>
      <c r="Z1073">
        <v>2.64</v>
      </c>
    </row>
    <row r="1074" spans="1:26">
      <c r="A1074">
        <v>210824734</v>
      </c>
      <c r="B1074" t="s">
        <v>12133</v>
      </c>
      <c r="C1074" t="s">
        <v>3597</v>
      </c>
      <c r="D1074" t="s">
        <v>3775</v>
      </c>
      <c r="E1074" t="s">
        <v>3599</v>
      </c>
      <c r="F1074" t="s">
        <v>3753</v>
      </c>
      <c r="G1074">
        <v>210824734</v>
      </c>
      <c r="I1074" t="s">
        <v>3601</v>
      </c>
      <c r="J1074" t="s">
        <v>12163</v>
      </c>
      <c r="K1074" t="s">
        <v>3624</v>
      </c>
      <c r="L1074" t="s">
        <v>12167</v>
      </c>
      <c r="M1074">
        <v>10.1</v>
      </c>
      <c r="N1074">
        <v>16.600000000000001</v>
      </c>
      <c r="O1074">
        <v>10.3</v>
      </c>
      <c r="P1074">
        <v>9.8000000000000007</v>
      </c>
      <c r="Q1074">
        <v>16.399999999999999</v>
      </c>
      <c r="R1074">
        <v>9</v>
      </c>
      <c r="S1074" t="b">
        <v>0</v>
      </c>
      <c r="T1074" t="b">
        <v>0</v>
      </c>
      <c r="U1074" t="b">
        <v>0</v>
      </c>
      <c r="V1074">
        <v>48000</v>
      </c>
      <c r="W1074">
        <v>31400</v>
      </c>
      <c r="X1074">
        <v>2.58</v>
      </c>
      <c r="Y1074">
        <v>42600</v>
      </c>
      <c r="Z1074">
        <v>2.57</v>
      </c>
    </row>
    <row r="1075" spans="1:26">
      <c r="A1075">
        <v>210824757</v>
      </c>
      <c r="B1075" t="s">
        <v>12133</v>
      </c>
      <c r="C1075" t="s">
        <v>3597</v>
      </c>
      <c r="D1075" t="s">
        <v>3775</v>
      </c>
      <c r="E1075" t="s">
        <v>3599</v>
      </c>
      <c r="F1075" t="s">
        <v>3600</v>
      </c>
      <c r="G1075">
        <v>210824757</v>
      </c>
      <c r="I1075" t="s">
        <v>3601</v>
      </c>
      <c r="J1075" t="s">
        <v>12166</v>
      </c>
      <c r="K1075" t="s">
        <v>3624</v>
      </c>
      <c r="L1075" t="s">
        <v>12145</v>
      </c>
      <c r="M1075">
        <v>8.1999999999999993</v>
      </c>
      <c r="N1075">
        <v>17</v>
      </c>
      <c r="O1075">
        <v>10.199999999999999</v>
      </c>
      <c r="P1075">
        <v>8.1999999999999993</v>
      </c>
      <c r="Q1075">
        <v>16.2</v>
      </c>
      <c r="R1075">
        <v>9.1999999999999993</v>
      </c>
      <c r="S1075" t="b">
        <v>0</v>
      </c>
      <c r="T1075" t="b">
        <v>0</v>
      </c>
      <c r="U1075" t="b">
        <v>0</v>
      </c>
      <c r="V1075">
        <v>45500</v>
      </c>
      <c r="W1075">
        <v>38500</v>
      </c>
      <c r="X1075">
        <v>2.42</v>
      </c>
      <c r="Y1075">
        <v>40200</v>
      </c>
      <c r="Z1075">
        <v>2.25</v>
      </c>
    </row>
    <row r="1076" spans="1:26">
      <c r="A1076">
        <v>210824751</v>
      </c>
      <c r="B1076" t="s">
        <v>12133</v>
      </c>
      <c r="C1076" t="s">
        <v>3597</v>
      </c>
      <c r="D1076" t="s">
        <v>3775</v>
      </c>
      <c r="E1076" t="s">
        <v>3599</v>
      </c>
      <c r="F1076" t="s">
        <v>3600</v>
      </c>
      <c r="G1076">
        <v>210824751</v>
      </c>
      <c r="I1076" t="s">
        <v>3601</v>
      </c>
      <c r="J1076" t="s">
        <v>12165</v>
      </c>
      <c r="K1076" t="s">
        <v>3624</v>
      </c>
      <c r="L1076" t="s">
        <v>12139</v>
      </c>
      <c r="M1076">
        <v>11.3</v>
      </c>
      <c r="N1076">
        <v>18</v>
      </c>
      <c r="O1076">
        <v>10.199999999999999</v>
      </c>
      <c r="P1076">
        <v>10.7</v>
      </c>
      <c r="Q1076">
        <v>17.100000000000001</v>
      </c>
      <c r="R1076">
        <v>8.8000000000000007</v>
      </c>
      <c r="S1076" t="b">
        <v>0</v>
      </c>
      <c r="T1076" t="b">
        <v>0</v>
      </c>
      <c r="U1076" t="b">
        <v>1</v>
      </c>
      <c r="V1076">
        <v>36000</v>
      </c>
      <c r="W1076">
        <v>29400</v>
      </c>
      <c r="X1076">
        <v>2.62</v>
      </c>
      <c r="Y1076">
        <v>38000</v>
      </c>
      <c r="Z1076">
        <v>2.14</v>
      </c>
    </row>
    <row r="1077" spans="1:26">
      <c r="A1077">
        <v>211044470</v>
      </c>
      <c r="B1077" t="s">
        <v>12133</v>
      </c>
      <c r="C1077" t="s">
        <v>3597</v>
      </c>
      <c r="D1077" t="s">
        <v>3775</v>
      </c>
      <c r="E1077" t="s">
        <v>3599</v>
      </c>
      <c r="F1077" t="s">
        <v>3718</v>
      </c>
      <c r="G1077">
        <v>211044470</v>
      </c>
      <c r="I1077" t="s">
        <v>3711</v>
      </c>
      <c r="J1077" t="s">
        <v>12141</v>
      </c>
      <c r="K1077" t="s">
        <v>3688</v>
      </c>
      <c r="M1077">
        <v>12</v>
      </c>
      <c r="N1077">
        <v>18</v>
      </c>
      <c r="O1077">
        <v>9.3000000000000007</v>
      </c>
      <c r="P1077">
        <v>12</v>
      </c>
      <c r="Q1077">
        <v>18</v>
      </c>
      <c r="R1077">
        <v>8.6999999999999993</v>
      </c>
      <c r="S1077" t="b">
        <v>0</v>
      </c>
      <c r="T1077" t="b">
        <v>0</v>
      </c>
      <c r="U1077" t="b">
        <v>1</v>
      </c>
      <c r="V1077">
        <v>35200</v>
      </c>
      <c r="W1077">
        <v>21400</v>
      </c>
      <c r="X1077">
        <v>2</v>
      </c>
      <c r="Y1077">
        <v>39341</v>
      </c>
      <c r="Z1077">
        <v>2.2200000000000002</v>
      </c>
    </row>
    <row r="1078" spans="1:26">
      <c r="A1078">
        <v>210824745</v>
      </c>
      <c r="B1078" t="s">
        <v>12133</v>
      </c>
      <c r="C1078" t="s">
        <v>3597</v>
      </c>
      <c r="D1078" t="s">
        <v>3775</v>
      </c>
      <c r="E1078" t="s">
        <v>3599</v>
      </c>
      <c r="F1078" t="s">
        <v>3849</v>
      </c>
      <c r="G1078">
        <v>210824745</v>
      </c>
      <c r="I1078" t="s">
        <v>3622</v>
      </c>
      <c r="J1078" t="s">
        <v>12163</v>
      </c>
      <c r="K1078" t="s">
        <v>3624</v>
      </c>
      <c r="L1078" t="s">
        <v>12164</v>
      </c>
      <c r="M1078">
        <v>10</v>
      </c>
      <c r="N1078">
        <v>17.8</v>
      </c>
      <c r="O1078">
        <v>10.6</v>
      </c>
      <c r="P1078">
        <v>10.1</v>
      </c>
      <c r="Q1078">
        <v>18.2</v>
      </c>
      <c r="R1078">
        <v>9</v>
      </c>
      <c r="S1078" t="b">
        <v>0</v>
      </c>
      <c r="T1078" t="b">
        <v>0</v>
      </c>
      <c r="U1078" t="b">
        <v>0</v>
      </c>
      <c r="V1078">
        <v>48000</v>
      </c>
      <c r="W1078">
        <v>31400</v>
      </c>
      <c r="X1078">
        <v>2.0499999999999998</v>
      </c>
      <c r="Y1078">
        <v>42500</v>
      </c>
      <c r="Z1078">
        <v>2.67</v>
      </c>
    </row>
    <row r="1079" spans="1:26">
      <c r="A1079">
        <v>210824720</v>
      </c>
      <c r="B1079" t="s">
        <v>12133</v>
      </c>
      <c r="C1079" t="s">
        <v>3597</v>
      </c>
      <c r="D1079" t="s">
        <v>3775</v>
      </c>
      <c r="E1079" t="s">
        <v>3599</v>
      </c>
      <c r="F1079" t="s">
        <v>3849</v>
      </c>
      <c r="G1079">
        <v>210824720</v>
      </c>
      <c r="I1079" t="s">
        <v>3622</v>
      </c>
      <c r="J1079" t="s">
        <v>12161</v>
      </c>
      <c r="K1079" t="s">
        <v>3624</v>
      </c>
      <c r="L1079" t="s">
        <v>12162</v>
      </c>
      <c r="M1079">
        <v>12.5</v>
      </c>
      <c r="N1079">
        <v>20.8</v>
      </c>
      <c r="O1079">
        <v>11.6</v>
      </c>
      <c r="P1079">
        <v>12.5</v>
      </c>
      <c r="Q1079">
        <v>21.5</v>
      </c>
      <c r="R1079">
        <v>11.2</v>
      </c>
      <c r="S1079" t="b">
        <v>0</v>
      </c>
      <c r="T1079" t="b">
        <v>0</v>
      </c>
      <c r="U1079" t="b">
        <v>1</v>
      </c>
      <c r="V1079">
        <v>17100</v>
      </c>
      <c r="W1079">
        <v>14700</v>
      </c>
      <c r="X1079">
        <v>2.93</v>
      </c>
      <c r="Y1079">
        <v>19600</v>
      </c>
      <c r="Z1079">
        <v>2.2400000000000002</v>
      </c>
    </row>
    <row r="1080" spans="1:26">
      <c r="A1080">
        <v>210824714</v>
      </c>
      <c r="B1080" t="s">
        <v>12133</v>
      </c>
      <c r="C1080" t="s">
        <v>3597</v>
      </c>
      <c r="D1080" t="s">
        <v>3775</v>
      </c>
      <c r="E1080" t="s">
        <v>3599</v>
      </c>
      <c r="F1080" t="s">
        <v>3849</v>
      </c>
      <c r="G1080">
        <v>210824714</v>
      </c>
      <c r="I1080" t="s">
        <v>3622</v>
      </c>
      <c r="J1080" t="s">
        <v>12142</v>
      </c>
      <c r="K1080" t="s">
        <v>3624</v>
      </c>
      <c r="L1080" t="s">
        <v>12160</v>
      </c>
      <c r="M1080">
        <v>12.8</v>
      </c>
      <c r="N1080">
        <v>22.1</v>
      </c>
      <c r="O1080">
        <v>12.2</v>
      </c>
      <c r="P1080">
        <v>12.8</v>
      </c>
      <c r="Q1080">
        <v>23</v>
      </c>
      <c r="R1080">
        <v>11.3</v>
      </c>
      <c r="S1080" t="b">
        <v>0</v>
      </c>
      <c r="T1080" t="b">
        <v>0</v>
      </c>
      <c r="U1080" t="b">
        <v>1</v>
      </c>
      <c r="V1080">
        <v>12000</v>
      </c>
      <c r="W1080">
        <v>10700</v>
      </c>
      <c r="X1080">
        <v>2.99</v>
      </c>
      <c r="Y1080">
        <v>17000</v>
      </c>
      <c r="Z1080">
        <v>2.48</v>
      </c>
    </row>
    <row r="1081" spans="1:26">
      <c r="A1081">
        <v>210824709</v>
      </c>
      <c r="B1081" t="s">
        <v>12133</v>
      </c>
      <c r="C1081" t="s">
        <v>3597</v>
      </c>
      <c r="D1081" t="s">
        <v>3775</v>
      </c>
      <c r="E1081" t="s">
        <v>3599</v>
      </c>
      <c r="F1081" t="s">
        <v>3849</v>
      </c>
      <c r="G1081">
        <v>210824709</v>
      </c>
      <c r="I1081" t="s">
        <v>3622</v>
      </c>
      <c r="J1081" t="s">
        <v>12158</v>
      </c>
      <c r="K1081" t="s">
        <v>3624</v>
      </c>
      <c r="L1081" t="s">
        <v>12159</v>
      </c>
      <c r="M1081">
        <v>13.6</v>
      </c>
      <c r="N1081">
        <v>22.5</v>
      </c>
      <c r="O1081">
        <v>12.5</v>
      </c>
      <c r="P1081">
        <v>13.6</v>
      </c>
      <c r="Q1081">
        <v>23.5</v>
      </c>
      <c r="R1081">
        <v>11.8</v>
      </c>
      <c r="S1081" t="b">
        <v>0</v>
      </c>
      <c r="T1081" t="b">
        <v>0</v>
      </c>
      <c r="U1081" t="b">
        <v>1</v>
      </c>
      <c r="V1081">
        <v>9000</v>
      </c>
      <c r="W1081">
        <v>7800</v>
      </c>
      <c r="X1081">
        <v>3.17</v>
      </c>
      <c r="Y1081">
        <v>10500</v>
      </c>
      <c r="Z1081">
        <v>2.17</v>
      </c>
    </row>
    <row r="1082" spans="1:26">
      <c r="A1082">
        <v>210368113</v>
      </c>
      <c r="B1082" t="s">
        <v>12133</v>
      </c>
      <c r="C1082" t="s">
        <v>3597</v>
      </c>
      <c r="D1082" t="s">
        <v>3775</v>
      </c>
      <c r="E1082" t="s">
        <v>3599</v>
      </c>
      <c r="F1082" t="s">
        <v>3621</v>
      </c>
      <c r="G1082">
        <v>210368113</v>
      </c>
      <c r="I1082" t="s">
        <v>3622</v>
      </c>
      <c r="J1082" t="s">
        <v>12156</v>
      </c>
      <c r="K1082" t="s">
        <v>3624</v>
      </c>
      <c r="L1082" t="s">
        <v>12226</v>
      </c>
      <c r="M1082">
        <v>12.5</v>
      </c>
      <c r="N1082">
        <v>20</v>
      </c>
      <c r="O1082">
        <v>11</v>
      </c>
      <c r="P1082">
        <v>12.5</v>
      </c>
      <c r="Q1082">
        <v>20</v>
      </c>
      <c r="R1082">
        <v>10.5</v>
      </c>
      <c r="S1082" t="b">
        <v>0</v>
      </c>
      <c r="T1082" t="b">
        <v>0</v>
      </c>
      <c r="U1082" t="b">
        <v>0</v>
      </c>
      <c r="V1082">
        <v>9000</v>
      </c>
      <c r="W1082">
        <v>6200</v>
      </c>
      <c r="X1082">
        <v>2.8</v>
      </c>
      <c r="Y1082">
        <v>8500</v>
      </c>
      <c r="Z1082">
        <v>2.29</v>
      </c>
    </row>
    <row r="1083" spans="1:26">
      <c r="A1083">
        <v>210368111</v>
      </c>
      <c r="B1083" t="s">
        <v>12133</v>
      </c>
      <c r="C1083" t="s">
        <v>3597</v>
      </c>
      <c r="D1083" t="s">
        <v>3775</v>
      </c>
      <c r="E1083" t="s">
        <v>3599</v>
      </c>
      <c r="F1083" t="s">
        <v>3621</v>
      </c>
      <c r="G1083">
        <v>210368111</v>
      </c>
      <c r="I1083" t="s">
        <v>3622</v>
      </c>
      <c r="J1083" t="s">
        <v>12154</v>
      </c>
      <c r="K1083" t="s">
        <v>3624</v>
      </c>
      <c r="L1083" t="s">
        <v>12225</v>
      </c>
      <c r="M1083">
        <v>11</v>
      </c>
      <c r="N1083">
        <v>20</v>
      </c>
      <c r="O1083">
        <v>11</v>
      </c>
      <c r="P1083">
        <v>11</v>
      </c>
      <c r="Q1083">
        <v>20</v>
      </c>
      <c r="R1083">
        <v>10.5</v>
      </c>
      <c r="S1083" t="b">
        <v>0</v>
      </c>
      <c r="T1083" t="b">
        <v>0</v>
      </c>
      <c r="U1083" t="b">
        <v>1</v>
      </c>
      <c r="V1083">
        <v>12000</v>
      </c>
      <c r="W1083">
        <v>8800</v>
      </c>
      <c r="X1083">
        <v>3.03</v>
      </c>
      <c r="Y1083">
        <v>11400</v>
      </c>
      <c r="Z1083">
        <v>2.4900000000000002</v>
      </c>
    </row>
    <row r="1084" spans="1:26">
      <c r="A1084">
        <v>210368123</v>
      </c>
      <c r="B1084" t="s">
        <v>12133</v>
      </c>
      <c r="C1084" t="s">
        <v>3597</v>
      </c>
      <c r="D1084" t="s">
        <v>3775</v>
      </c>
      <c r="E1084" t="s">
        <v>3599</v>
      </c>
      <c r="F1084" t="s">
        <v>3621</v>
      </c>
      <c r="G1084">
        <v>210368123</v>
      </c>
      <c r="I1084" t="s">
        <v>3622</v>
      </c>
      <c r="J1084" t="s">
        <v>12152</v>
      </c>
      <c r="K1084" t="s">
        <v>3624</v>
      </c>
      <c r="L1084" t="s">
        <v>12224</v>
      </c>
      <c r="M1084">
        <v>9.8000000000000007</v>
      </c>
      <c r="N1084">
        <v>18</v>
      </c>
      <c r="O1084">
        <v>11</v>
      </c>
      <c r="P1084">
        <v>9.8000000000000007</v>
      </c>
      <c r="Q1084">
        <v>18</v>
      </c>
      <c r="R1084">
        <v>9.8000000000000007</v>
      </c>
      <c r="S1084" t="b">
        <v>0</v>
      </c>
      <c r="T1084" t="b">
        <v>0</v>
      </c>
      <c r="U1084" t="b">
        <v>1</v>
      </c>
      <c r="V1084">
        <v>30000</v>
      </c>
      <c r="W1084">
        <v>19400</v>
      </c>
      <c r="X1084">
        <v>2.87</v>
      </c>
      <c r="Y1084">
        <v>28800</v>
      </c>
      <c r="Z1084">
        <v>1.98</v>
      </c>
    </row>
    <row r="1085" spans="1:26">
      <c r="A1085">
        <v>210368125</v>
      </c>
      <c r="B1085" t="s">
        <v>12133</v>
      </c>
      <c r="C1085" t="s">
        <v>3597</v>
      </c>
      <c r="D1085" t="s">
        <v>3775</v>
      </c>
      <c r="E1085" t="s">
        <v>3599</v>
      </c>
      <c r="F1085" t="s">
        <v>3621</v>
      </c>
      <c r="G1085">
        <v>210368125</v>
      </c>
      <c r="I1085" t="s">
        <v>3622</v>
      </c>
      <c r="J1085" t="s">
        <v>12150</v>
      </c>
      <c r="K1085" t="s">
        <v>3624</v>
      </c>
      <c r="L1085" t="s">
        <v>12223</v>
      </c>
      <c r="M1085">
        <v>8.1</v>
      </c>
      <c r="N1085">
        <v>18</v>
      </c>
      <c r="O1085">
        <v>11</v>
      </c>
      <c r="P1085">
        <v>8.1</v>
      </c>
      <c r="Q1085">
        <v>18</v>
      </c>
      <c r="R1085">
        <v>9.6</v>
      </c>
      <c r="S1085" t="b">
        <v>0</v>
      </c>
      <c r="T1085" t="b">
        <v>0</v>
      </c>
      <c r="U1085" t="b">
        <v>0</v>
      </c>
      <c r="V1085">
        <v>33000</v>
      </c>
      <c r="W1085">
        <v>22400</v>
      </c>
      <c r="X1085">
        <v>2.7</v>
      </c>
      <c r="Y1085">
        <v>30600</v>
      </c>
      <c r="Z1085">
        <v>2</v>
      </c>
    </row>
    <row r="1086" spans="1:26">
      <c r="A1086">
        <v>210368115</v>
      </c>
      <c r="B1086" t="s">
        <v>12133</v>
      </c>
      <c r="C1086" t="s">
        <v>3597</v>
      </c>
      <c r="D1086" t="s">
        <v>3775</v>
      </c>
      <c r="E1086" t="s">
        <v>3599</v>
      </c>
      <c r="F1086" t="s">
        <v>3621</v>
      </c>
      <c r="G1086">
        <v>210368115</v>
      </c>
      <c r="I1086" t="s">
        <v>3622</v>
      </c>
      <c r="J1086" t="s">
        <v>12148</v>
      </c>
      <c r="K1086" t="s">
        <v>3624</v>
      </c>
      <c r="L1086" t="s">
        <v>12222</v>
      </c>
      <c r="M1086">
        <v>13</v>
      </c>
      <c r="N1086">
        <v>21.1</v>
      </c>
      <c r="O1086">
        <v>12.5</v>
      </c>
      <c r="P1086">
        <v>13</v>
      </c>
      <c r="Q1086">
        <v>21.1</v>
      </c>
      <c r="R1086">
        <v>11.5</v>
      </c>
      <c r="S1086" t="b">
        <v>0</v>
      </c>
      <c r="T1086" t="b">
        <v>0</v>
      </c>
      <c r="U1086" t="b">
        <v>1</v>
      </c>
      <c r="V1086">
        <v>18000</v>
      </c>
      <c r="W1086">
        <v>13600</v>
      </c>
      <c r="X1086">
        <v>3.11</v>
      </c>
      <c r="Y1086">
        <v>23700</v>
      </c>
      <c r="Z1086">
        <v>2.27</v>
      </c>
    </row>
    <row r="1087" spans="1:26">
      <c r="A1087">
        <v>210368095</v>
      </c>
      <c r="B1087" t="s">
        <v>12133</v>
      </c>
      <c r="C1087" t="s">
        <v>3597</v>
      </c>
      <c r="D1087" t="s">
        <v>3775</v>
      </c>
      <c r="E1087" t="s">
        <v>3599</v>
      </c>
      <c r="F1087" t="s">
        <v>3621</v>
      </c>
      <c r="G1087">
        <v>210368095</v>
      </c>
      <c r="I1087" t="s">
        <v>3622</v>
      </c>
      <c r="J1087" t="s">
        <v>12146</v>
      </c>
      <c r="K1087" t="s">
        <v>3624</v>
      </c>
      <c r="L1087" t="s">
        <v>12221</v>
      </c>
      <c r="M1087">
        <v>15.4</v>
      </c>
      <c r="N1087">
        <v>26.5</v>
      </c>
      <c r="O1087">
        <v>13</v>
      </c>
      <c r="P1087">
        <v>15.4</v>
      </c>
      <c r="Q1087">
        <v>26.5</v>
      </c>
      <c r="R1087">
        <v>12.3</v>
      </c>
      <c r="S1087" t="b">
        <v>0</v>
      </c>
      <c r="T1087" t="b">
        <v>0</v>
      </c>
      <c r="U1087" t="b">
        <v>1</v>
      </c>
      <c r="V1087">
        <v>9000</v>
      </c>
      <c r="W1087">
        <v>7400</v>
      </c>
      <c r="X1087">
        <v>3.19</v>
      </c>
      <c r="Y1087">
        <v>10550</v>
      </c>
      <c r="Z1087">
        <v>2.2200000000000002</v>
      </c>
    </row>
    <row r="1088" spans="1:26">
      <c r="A1088">
        <v>211781772</v>
      </c>
      <c r="B1088" t="s">
        <v>12133</v>
      </c>
      <c r="C1088" t="s">
        <v>3597</v>
      </c>
      <c r="D1088" t="s">
        <v>3775</v>
      </c>
      <c r="E1088" t="s">
        <v>3599</v>
      </c>
      <c r="F1088" t="s">
        <v>3600</v>
      </c>
      <c r="G1088">
        <v>211781772</v>
      </c>
      <c r="I1088" t="s">
        <v>3601</v>
      </c>
      <c r="J1088" t="s">
        <v>12144</v>
      </c>
      <c r="K1088" t="s">
        <v>3624</v>
      </c>
      <c r="L1088" t="s">
        <v>12145</v>
      </c>
      <c r="M1088">
        <v>9.1</v>
      </c>
      <c r="N1088">
        <v>16.3</v>
      </c>
      <c r="O1088">
        <v>10.199999999999999</v>
      </c>
      <c r="P1088">
        <v>8.8000000000000007</v>
      </c>
      <c r="Q1088">
        <v>16.600000000000001</v>
      </c>
      <c r="R1088">
        <v>10</v>
      </c>
      <c r="S1088" t="b">
        <v>0</v>
      </c>
      <c r="T1088" t="b">
        <v>0</v>
      </c>
      <c r="U1088" t="b">
        <v>0</v>
      </c>
      <c r="V1088">
        <v>45500</v>
      </c>
      <c r="W1088">
        <v>34400</v>
      </c>
      <c r="X1088">
        <v>2.88</v>
      </c>
      <c r="Y1088">
        <v>51000</v>
      </c>
      <c r="Z1088">
        <v>2.29</v>
      </c>
    </row>
    <row r="1089" spans="1:26">
      <c r="A1089">
        <v>210824724</v>
      </c>
      <c r="B1089" t="s">
        <v>12133</v>
      </c>
      <c r="C1089" t="s">
        <v>3597</v>
      </c>
      <c r="D1089" t="s">
        <v>3775</v>
      </c>
      <c r="E1089" t="s">
        <v>3599</v>
      </c>
      <c r="F1089" t="s">
        <v>3600</v>
      </c>
      <c r="G1089">
        <v>210824724</v>
      </c>
      <c r="I1089" t="s">
        <v>3601</v>
      </c>
      <c r="J1089" t="s">
        <v>12142</v>
      </c>
      <c r="K1089" t="s">
        <v>3624</v>
      </c>
      <c r="L1089" t="s">
        <v>12143</v>
      </c>
      <c r="M1089">
        <v>13.4</v>
      </c>
      <c r="N1089">
        <v>21.3</v>
      </c>
      <c r="O1089">
        <v>11.7</v>
      </c>
      <c r="P1089">
        <v>12.5</v>
      </c>
      <c r="Q1089">
        <v>19.100000000000001</v>
      </c>
      <c r="R1089">
        <v>10.5</v>
      </c>
      <c r="S1089" t="b">
        <v>0</v>
      </c>
      <c r="T1089" t="b">
        <v>0</v>
      </c>
      <c r="U1089" t="b">
        <v>1</v>
      </c>
      <c r="V1089">
        <v>12000</v>
      </c>
      <c r="W1089">
        <v>10500</v>
      </c>
      <c r="X1089">
        <v>3.05</v>
      </c>
      <c r="Y1089">
        <v>17600</v>
      </c>
      <c r="Z1089">
        <v>2.62</v>
      </c>
    </row>
    <row r="1090" spans="1:26">
      <c r="A1090">
        <v>211044460</v>
      </c>
      <c r="B1090" t="s">
        <v>12133</v>
      </c>
      <c r="C1090" t="s">
        <v>3597</v>
      </c>
      <c r="D1090" t="s">
        <v>3775</v>
      </c>
      <c r="E1090" t="s">
        <v>3599</v>
      </c>
      <c r="F1090" t="s">
        <v>3650</v>
      </c>
      <c r="G1090">
        <v>211044460</v>
      </c>
      <c r="I1090" t="s">
        <v>3711</v>
      </c>
      <c r="J1090" t="s">
        <v>12135</v>
      </c>
      <c r="K1090" t="s">
        <v>3653</v>
      </c>
      <c r="M1090">
        <v>13.5</v>
      </c>
      <c r="N1090">
        <v>21.5</v>
      </c>
      <c r="O1090">
        <v>10.3</v>
      </c>
      <c r="P1090">
        <v>13.5</v>
      </c>
      <c r="Q1090">
        <v>21.5</v>
      </c>
      <c r="R1090">
        <v>9.6</v>
      </c>
      <c r="S1090" t="b">
        <v>0</v>
      </c>
      <c r="T1090" t="b">
        <v>0</v>
      </c>
      <c r="U1090" t="b">
        <v>1</v>
      </c>
      <c r="V1090">
        <v>18000</v>
      </c>
      <c r="W1090">
        <v>14200</v>
      </c>
      <c r="X1090">
        <v>2.6</v>
      </c>
      <c r="Y1090">
        <v>23500</v>
      </c>
      <c r="Z1090">
        <v>2.17</v>
      </c>
    </row>
    <row r="1091" spans="1:26">
      <c r="A1091">
        <v>210824767</v>
      </c>
      <c r="B1091" t="s">
        <v>12133</v>
      </c>
      <c r="C1091" t="s">
        <v>3597</v>
      </c>
      <c r="D1091" t="s">
        <v>3775</v>
      </c>
      <c r="E1091" t="s">
        <v>3599</v>
      </c>
      <c r="F1091" t="s">
        <v>3650</v>
      </c>
      <c r="G1091">
        <v>210824767</v>
      </c>
      <c r="I1091" t="s">
        <v>3711</v>
      </c>
      <c r="J1091" t="s">
        <v>12141</v>
      </c>
      <c r="K1091" t="s">
        <v>3653</v>
      </c>
      <c r="M1091">
        <v>13</v>
      </c>
      <c r="N1091">
        <v>20</v>
      </c>
      <c r="O1091">
        <v>10.3</v>
      </c>
      <c r="P1091">
        <v>13</v>
      </c>
      <c r="Q1091">
        <v>20.5</v>
      </c>
      <c r="R1091">
        <v>9.5</v>
      </c>
      <c r="S1091" t="b">
        <v>0</v>
      </c>
      <c r="T1091" t="b">
        <v>0</v>
      </c>
      <c r="U1091" t="b">
        <v>1</v>
      </c>
      <c r="V1091">
        <v>35200</v>
      </c>
      <c r="W1091">
        <v>21400</v>
      </c>
      <c r="X1091">
        <v>2.64</v>
      </c>
      <c r="Y1091">
        <v>39341</v>
      </c>
      <c r="Z1091">
        <v>2.25</v>
      </c>
    </row>
    <row r="1092" spans="1:26">
      <c r="A1092">
        <v>210824761</v>
      </c>
      <c r="B1092" t="s">
        <v>12133</v>
      </c>
      <c r="C1092" t="s">
        <v>3597</v>
      </c>
      <c r="D1092" t="s">
        <v>3775</v>
      </c>
      <c r="E1092" t="s">
        <v>3599</v>
      </c>
      <c r="F1092" t="s">
        <v>3650</v>
      </c>
      <c r="G1092">
        <v>210824761</v>
      </c>
      <c r="I1092" t="s">
        <v>3711</v>
      </c>
      <c r="J1092" t="s">
        <v>12140</v>
      </c>
      <c r="K1092" t="s">
        <v>3653</v>
      </c>
      <c r="M1092">
        <v>10.5</v>
      </c>
      <c r="N1092">
        <v>19.7</v>
      </c>
      <c r="O1092">
        <v>10.3</v>
      </c>
      <c r="P1092">
        <v>10.5</v>
      </c>
      <c r="Q1092">
        <v>20</v>
      </c>
      <c r="R1092">
        <v>9.1999999999999993</v>
      </c>
      <c r="S1092" t="b">
        <v>0</v>
      </c>
      <c r="T1092" t="b">
        <v>0</v>
      </c>
      <c r="U1092" t="b">
        <v>0</v>
      </c>
      <c r="V1092">
        <v>45000</v>
      </c>
      <c r="W1092">
        <v>28200</v>
      </c>
      <c r="X1092">
        <v>2.58</v>
      </c>
      <c r="Y1092">
        <v>36407</v>
      </c>
      <c r="Z1092">
        <v>2.02</v>
      </c>
    </row>
    <row r="1093" spans="1:26">
      <c r="A1093">
        <v>211781771</v>
      </c>
      <c r="B1093" t="s">
        <v>12133</v>
      </c>
      <c r="C1093" t="s">
        <v>3597</v>
      </c>
      <c r="D1093" t="s">
        <v>3775</v>
      </c>
      <c r="E1093" t="s">
        <v>3599</v>
      </c>
      <c r="F1093" t="s">
        <v>3600</v>
      </c>
      <c r="G1093">
        <v>211781771</v>
      </c>
      <c r="I1093" t="s">
        <v>3601</v>
      </c>
      <c r="J1093" t="s">
        <v>12138</v>
      </c>
      <c r="K1093" t="s">
        <v>3624</v>
      </c>
      <c r="L1093" t="s">
        <v>12139</v>
      </c>
      <c r="M1093">
        <v>11.5</v>
      </c>
      <c r="N1093">
        <v>17.3</v>
      </c>
      <c r="O1093">
        <v>11</v>
      </c>
      <c r="P1093">
        <v>11</v>
      </c>
      <c r="Q1093">
        <v>17.100000000000001</v>
      </c>
      <c r="R1093">
        <v>10.4</v>
      </c>
      <c r="S1093" t="b">
        <v>0</v>
      </c>
      <c r="T1093" t="b">
        <v>0</v>
      </c>
      <c r="U1093" t="b">
        <v>1</v>
      </c>
      <c r="V1093">
        <v>33000</v>
      </c>
      <c r="W1093">
        <v>25600</v>
      </c>
      <c r="X1093">
        <v>3.06</v>
      </c>
      <c r="Y1093">
        <v>44880</v>
      </c>
      <c r="Z1093">
        <v>2.23</v>
      </c>
    </row>
    <row r="1094" spans="1:26">
      <c r="A1094">
        <v>211781770</v>
      </c>
      <c r="B1094" t="s">
        <v>12133</v>
      </c>
      <c r="C1094" t="s">
        <v>3597</v>
      </c>
      <c r="D1094" t="s">
        <v>3775</v>
      </c>
      <c r="E1094" t="s">
        <v>3599</v>
      </c>
      <c r="F1094" t="s">
        <v>3600</v>
      </c>
      <c r="G1094">
        <v>211781770</v>
      </c>
      <c r="I1094" t="s">
        <v>3601</v>
      </c>
      <c r="J1094" t="s">
        <v>12136</v>
      </c>
      <c r="K1094" t="s">
        <v>3624</v>
      </c>
      <c r="L1094" t="s">
        <v>12137</v>
      </c>
      <c r="M1094">
        <v>12</v>
      </c>
      <c r="N1094">
        <v>19.100000000000001</v>
      </c>
      <c r="O1094">
        <v>10.5</v>
      </c>
      <c r="P1094">
        <v>11.7</v>
      </c>
      <c r="Q1094">
        <v>18.8</v>
      </c>
      <c r="R1094">
        <v>9.6999999999999993</v>
      </c>
      <c r="S1094" t="b">
        <v>0</v>
      </c>
      <c r="T1094" t="b">
        <v>0</v>
      </c>
      <c r="U1094" t="b">
        <v>1</v>
      </c>
      <c r="V1094">
        <v>28600</v>
      </c>
      <c r="W1094">
        <v>21600</v>
      </c>
      <c r="X1094">
        <v>3.03</v>
      </c>
      <c r="Y1094">
        <v>34730</v>
      </c>
      <c r="Z1094">
        <v>2.04</v>
      </c>
    </row>
    <row r="1095" spans="1:26">
      <c r="A1095">
        <v>211044462</v>
      </c>
      <c r="B1095" t="s">
        <v>12133</v>
      </c>
      <c r="C1095" t="s">
        <v>3597</v>
      </c>
      <c r="D1095" t="s">
        <v>3775</v>
      </c>
      <c r="E1095" t="s">
        <v>3599</v>
      </c>
      <c r="F1095" t="s">
        <v>3718</v>
      </c>
      <c r="G1095">
        <v>211044462</v>
      </c>
      <c r="I1095" t="s">
        <v>3711</v>
      </c>
      <c r="J1095" t="s">
        <v>12135</v>
      </c>
      <c r="K1095" t="s">
        <v>3688</v>
      </c>
      <c r="M1095">
        <v>12.4</v>
      </c>
      <c r="N1095">
        <v>19</v>
      </c>
      <c r="O1095">
        <v>9</v>
      </c>
      <c r="P1095">
        <v>12.4</v>
      </c>
      <c r="Q1095">
        <v>19</v>
      </c>
      <c r="R1095">
        <v>9</v>
      </c>
      <c r="S1095" t="b">
        <v>0</v>
      </c>
      <c r="T1095" t="b">
        <v>0</v>
      </c>
      <c r="U1095" t="b">
        <v>1</v>
      </c>
      <c r="V1095">
        <v>18000</v>
      </c>
      <c r="W1095">
        <v>14200</v>
      </c>
      <c r="X1095">
        <v>2.0499999999999998</v>
      </c>
      <c r="Y1095">
        <v>23611</v>
      </c>
      <c r="Z1095">
        <v>2.14</v>
      </c>
    </row>
    <row r="1096" spans="1:26">
      <c r="A1096">
        <v>211044466</v>
      </c>
      <c r="B1096" t="s">
        <v>12133</v>
      </c>
      <c r="C1096" t="s">
        <v>3597</v>
      </c>
      <c r="D1096" t="s">
        <v>3775</v>
      </c>
      <c r="E1096" t="s">
        <v>3599</v>
      </c>
      <c r="F1096" t="s">
        <v>3718</v>
      </c>
      <c r="G1096">
        <v>211044466</v>
      </c>
      <c r="I1096" t="s">
        <v>3711</v>
      </c>
      <c r="J1096" t="s">
        <v>12134</v>
      </c>
      <c r="K1096" t="s">
        <v>3688</v>
      </c>
      <c r="M1096">
        <v>12.1</v>
      </c>
      <c r="N1096">
        <v>18</v>
      </c>
      <c r="O1096">
        <v>9</v>
      </c>
      <c r="P1096">
        <v>12.1</v>
      </c>
      <c r="Q1096">
        <v>17.8</v>
      </c>
      <c r="R1096">
        <v>9.1999999999999993</v>
      </c>
      <c r="S1096" t="b">
        <v>0</v>
      </c>
      <c r="T1096" t="b">
        <v>0</v>
      </c>
      <c r="U1096" t="b">
        <v>1</v>
      </c>
      <c r="V1096">
        <v>22000</v>
      </c>
      <c r="W1096">
        <v>15400</v>
      </c>
      <c r="X1096">
        <v>2.12</v>
      </c>
      <c r="Y1096">
        <v>26238</v>
      </c>
      <c r="Z1096">
        <v>2.11</v>
      </c>
    </row>
    <row r="1097" spans="1:26">
      <c r="A1097">
        <v>211044464</v>
      </c>
      <c r="B1097" t="s">
        <v>12133</v>
      </c>
      <c r="C1097" t="s">
        <v>3597</v>
      </c>
      <c r="D1097" t="s">
        <v>3775</v>
      </c>
      <c r="E1097" t="s">
        <v>3599</v>
      </c>
      <c r="F1097" t="s">
        <v>3650</v>
      </c>
      <c r="G1097">
        <v>211044464</v>
      </c>
      <c r="I1097" t="s">
        <v>3711</v>
      </c>
      <c r="J1097" t="s">
        <v>12134</v>
      </c>
      <c r="K1097" t="s">
        <v>3653</v>
      </c>
      <c r="M1097">
        <v>13.3</v>
      </c>
      <c r="N1097">
        <v>20</v>
      </c>
      <c r="O1097">
        <v>10.3</v>
      </c>
      <c r="P1097">
        <v>13.3</v>
      </c>
      <c r="Q1097">
        <v>20</v>
      </c>
      <c r="R1097">
        <v>10</v>
      </c>
      <c r="S1097" t="b">
        <v>0</v>
      </c>
      <c r="T1097" t="b">
        <v>0</v>
      </c>
      <c r="U1097" t="b">
        <v>1</v>
      </c>
      <c r="V1097">
        <v>22000</v>
      </c>
      <c r="W1097">
        <v>15400</v>
      </c>
      <c r="X1097">
        <v>2.61</v>
      </c>
      <c r="Y1097">
        <v>26000</v>
      </c>
      <c r="Z1097">
        <v>2.13</v>
      </c>
    </row>
    <row r="1098" spans="1:26">
      <c r="A1098">
        <v>210368104</v>
      </c>
      <c r="B1098" t="s">
        <v>12133</v>
      </c>
      <c r="C1098" t="s">
        <v>3597</v>
      </c>
      <c r="D1098" t="s">
        <v>3775</v>
      </c>
      <c r="E1098" t="s">
        <v>3608</v>
      </c>
      <c r="F1098" t="s">
        <v>3621</v>
      </c>
      <c r="G1098">
        <v>210368104</v>
      </c>
      <c r="I1098" t="s">
        <v>3622</v>
      </c>
      <c r="J1098" t="s">
        <v>12220</v>
      </c>
      <c r="K1098" t="s">
        <v>3624</v>
      </c>
      <c r="L1098" t="s">
        <v>12219</v>
      </c>
      <c r="M1098">
        <v>15.2</v>
      </c>
      <c r="N1098">
        <v>29.4</v>
      </c>
      <c r="O1098">
        <v>13.8</v>
      </c>
      <c r="P1098">
        <v>15.2</v>
      </c>
      <c r="Q1098">
        <v>29.4</v>
      </c>
      <c r="R1098">
        <v>12.7</v>
      </c>
      <c r="S1098" t="b">
        <v>0</v>
      </c>
      <c r="T1098" t="b">
        <v>0</v>
      </c>
      <c r="U1098" t="b">
        <v>1</v>
      </c>
      <c r="V1098">
        <v>12000</v>
      </c>
      <c r="W1098">
        <v>10000</v>
      </c>
      <c r="X1098">
        <v>3.22</v>
      </c>
      <c r="Y1098">
        <v>17500</v>
      </c>
      <c r="Z1098">
        <v>2.3199999999999998</v>
      </c>
    </row>
    <row r="1099" spans="1:26">
      <c r="A1099">
        <v>210368102</v>
      </c>
      <c r="B1099" t="s">
        <v>12133</v>
      </c>
      <c r="C1099" t="s">
        <v>3597</v>
      </c>
      <c r="D1099" t="s">
        <v>3775</v>
      </c>
      <c r="E1099" t="s">
        <v>3608</v>
      </c>
      <c r="F1099" t="s">
        <v>3621</v>
      </c>
      <c r="G1099">
        <v>210368102</v>
      </c>
      <c r="I1099" t="s">
        <v>3622</v>
      </c>
      <c r="J1099" t="s">
        <v>12218</v>
      </c>
      <c r="K1099" t="s">
        <v>3624</v>
      </c>
      <c r="L1099" t="s">
        <v>12219</v>
      </c>
      <c r="M1099">
        <v>15.2</v>
      </c>
      <c r="N1099">
        <v>29.4</v>
      </c>
      <c r="O1099">
        <v>14</v>
      </c>
      <c r="P1099">
        <v>15.2</v>
      </c>
      <c r="Q1099">
        <v>29.4</v>
      </c>
      <c r="R1099">
        <v>12.9</v>
      </c>
      <c r="S1099" t="b">
        <v>0</v>
      </c>
      <c r="T1099" t="b">
        <v>0</v>
      </c>
      <c r="U1099" t="b">
        <v>1</v>
      </c>
      <c r="V1099">
        <v>12000</v>
      </c>
      <c r="W1099">
        <v>10000</v>
      </c>
      <c r="X1099">
        <v>3.33</v>
      </c>
      <c r="Y1099">
        <v>17500</v>
      </c>
      <c r="Z1099">
        <v>2.4900000000000002</v>
      </c>
    </row>
    <row r="1100" spans="1:26">
      <c r="A1100">
        <v>210368116</v>
      </c>
      <c r="B1100" t="s">
        <v>12133</v>
      </c>
      <c r="C1100" t="s">
        <v>3597</v>
      </c>
      <c r="D1100" t="s">
        <v>3775</v>
      </c>
      <c r="E1100" t="s">
        <v>3608</v>
      </c>
      <c r="F1100" t="s">
        <v>3621</v>
      </c>
      <c r="G1100">
        <v>210368116</v>
      </c>
      <c r="I1100" t="s">
        <v>3622</v>
      </c>
      <c r="J1100" t="s">
        <v>12216</v>
      </c>
      <c r="K1100" t="s">
        <v>3624</v>
      </c>
      <c r="L1100" t="s">
        <v>12217</v>
      </c>
      <c r="M1100">
        <v>12.5</v>
      </c>
      <c r="N1100">
        <v>22.5</v>
      </c>
      <c r="O1100">
        <v>12</v>
      </c>
      <c r="P1100">
        <v>12.5</v>
      </c>
      <c r="Q1100">
        <v>22.5</v>
      </c>
      <c r="R1100">
        <v>11.4</v>
      </c>
      <c r="S1100" t="b">
        <v>0</v>
      </c>
      <c r="T1100" t="b">
        <v>0</v>
      </c>
      <c r="U1100" t="b">
        <v>1</v>
      </c>
      <c r="V1100">
        <v>22000</v>
      </c>
      <c r="W1100">
        <v>15700</v>
      </c>
      <c r="X1100">
        <v>3.05</v>
      </c>
      <c r="Y1100">
        <v>28700</v>
      </c>
      <c r="Z1100">
        <v>2.34</v>
      </c>
    </row>
    <row r="1101" spans="1:26">
      <c r="A1101">
        <v>210368126</v>
      </c>
      <c r="B1101" t="s">
        <v>12133</v>
      </c>
      <c r="C1101" t="s">
        <v>3597</v>
      </c>
      <c r="D1101" t="s">
        <v>3775</v>
      </c>
      <c r="E1101" t="s">
        <v>3608</v>
      </c>
      <c r="F1101" t="s">
        <v>3621</v>
      </c>
      <c r="G1101">
        <v>210368126</v>
      </c>
      <c r="I1101" t="s">
        <v>3622</v>
      </c>
      <c r="J1101" t="s">
        <v>12215</v>
      </c>
      <c r="K1101" t="s">
        <v>3624</v>
      </c>
      <c r="L1101" t="s">
        <v>12147</v>
      </c>
      <c r="M1101">
        <v>14.3</v>
      </c>
      <c r="N1101">
        <v>26.5</v>
      </c>
      <c r="O1101">
        <v>13</v>
      </c>
      <c r="P1101">
        <v>14.3</v>
      </c>
      <c r="Q1101">
        <v>26.5</v>
      </c>
      <c r="R1101">
        <v>12.6</v>
      </c>
      <c r="S1101" t="b">
        <v>0</v>
      </c>
      <c r="T1101" t="b">
        <v>0</v>
      </c>
      <c r="U1101" t="b">
        <v>1</v>
      </c>
      <c r="V1101">
        <v>9000</v>
      </c>
      <c r="W1101">
        <v>7400</v>
      </c>
      <c r="X1101">
        <v>3.19</v>
      </c>
      <c r="Y1101">
        <v>10100</v>
      </c>
      <c r="Z1101">
        <v>2.21</v>
      </c>
    </row>
    <row r="1102" spans="1:26">
      <c r="A1102">
        <v>210368118</v>
      </c>
      <c r="B1102" t="s">
        <v>12133</v>
      </c>
      <c r="C1102" t="s">
        <v>3597</v>
      </c>
      <c r="D1102" t="s">
        <v>3775</v>
      </c>
      <c r="E1102" t="s">
        <v>3608</v>
      </c>
      <c r="F1102" t="s">
        <v>3621</v>
      </c>
      <c r="G1102">
        <v>210368118</v>
      </c>
      <c r="I1102" t="s">
        <v>3622</v>
      </c>
      <c r="J1102" t="s">
        <v>12213</v>
      </c>
      <c r="K1102" t="s">
        <v>3624</v>
      </c>
      <c r="L1102" t="s">
        <v>12214</v>
      </c>
      <c r="M1102">
        <v>12</v>
      </c>
      <c r="N1102">
        <v>20</v>
      </c>
      <c r="O1102">
        <v>11</v>
      </c>
      <c r="P1102">
        <v>12</v>
      </c>
      <c r="Q1102">
        <v>20</v>
      </c>
      <c r="R1102">
        <v>10.5</v>
      </c>
      <c r="S1102" t="b">
        <v>0</v>
      </c>
      <c r="T1102" t="b">
        <v>0</v>
      </c>
      <c r="U1102" t="b">
        <v>1</v>
      </c>
      <c r="V1102">
        <v>18000</v>
      </c>
      <c r="W1102">
        <v>11200</v>
      </c>
      <c r="X1102">
        <v>2.93</v>
      </c>
      <c r="Y1102">
        <v>15000</v>
      </c>
      <c r="Z1102">
        <v>2.59</v>
      </c>
    </row>
    <row r="1103" spans="1:26">
      <c r="A1103">
        <v>210368120</v>
      </c>
      <c r="B1103" t="s">
        <v>12133</v>
      </c>
      <c r="C1103" t="s">
        <v>3597</v>
      </c>
      <c r="D1103" t="s">
        <v>3775</v>
      </c>
      <c r="E1103" t="s">
        <v>3608</v>
      </c>
      <c r="F1103" t="s">
        <v>3621</v>
      </c>
      <c r="G1103">
        <v>210368120</v>
      </c>
      <c r="I1103" t="s">
        <v>3622</v>
      </c>
      <c r="J1103" t="s">
        <v>12211</v>
      </c>
      <c r="K1103" t="s">
        <v>3624</v>
      </c>
      <c r="L1103" t="s">
        <v>12212</v>
      </c>
      <c r="M1103">
        <v>9.1999999999999993</v>
      </c>
      <c r="N1103">
        <v>19</v>
      </c>
      <c r="O1103">
        <v>11</v>
      </c>
      <c r="P1103">
        <v>9.1999999999999993</v>
      </c>
      <c r="Q1103">
        <v>19</v>
      </c>
      <c r="R1103">
        <v>9.8000000000000007</v>
      </c>
      <c r="S1103" t="b">
        <v>0</v>
      </c>
      <c r="T1103" t="b">
        <v>0</v>
      </c>
      <c r="U1103" t="b">
        <v>1</v>
      </c>
      <c r="V1103">
        <v>24000</v>
      </c>
      <c r="W1103">
        <v>15400</v>
      </c>
      <c r="X1103">
        <v>2.86</v>
      </c>
      <c r="Y1103">
        <v>19000</v>
      </c>
      <c r="Z1103">
        <v>2.5299999999999998</v>
      </c>
    </row>
    <row r="1104" spans="1:26">
      <c r="A1104">
        <v>210368106</v>
      </c>
      <c r="B1104" t="s">
        <v>12133</v>
      </c>
      <c r="C1104" t="s">
        <v>3597</v>
      </c>
      <c r="D1104" t="s">
        <v>3775</v>
      </c>
      <c r="E1104" t="s">
        <v>3608</v>
      </c>
      <c r="F1104" t="s">
        <v>3621</v>
      </c>
      <c r="G1104">
        <v>210368106</v>
      </c>
      <c r="I1104" t="s">
        <v>3622</v>
      </c>
      <c r="J1104" t="s">
        <v>12210</v>
      </c>
      <c r="K1104" t="s">
        <v>3624</v>
      </c>
      <c r="L1104" t="s">
        <v>12206</v>
      </c>
      <c r="M1104">
        <v>13.9</v>
      </c>
      <c r="N1104">
        <v>25.3</v>
      </c>
      <c r="O1104">
        <v>13.4</v>
      </c>
      <c r="P1104">
        <v>13.9</v>
      </c>
      <c r="Q1104">
        <v>25.3</v>
      </c>
      <c r="R1104">
        <v>12.8</v>
      </c>
      <c r="S1104" t="b">
        <v>0</v>
      </c>
      <c r="T1104" t="b">
        <v>0</v>
      </c>
      <c r="U1104" t="b">
        <v>1</v>
      </c>
      <c r="V1104">
        <v>14500</v>
      </c>
      <c r="W1104">
        <v>11200</v>
      </c>
      <c r="X1104">
        <v>3.25</v>
      </c>
      <c r="Y1104">
        <v>21500</v>
      </c>
      <c r="Z1104">
        <v>2.4300000000000002</v>
      </c>
    </row>
    <row r="1105" spans="1:26">
      <c r="A1105">
        <v>210368100</v>
      </c>
      <c r="B1105" t="s">
        <v>12133</v>
      </c>
      <c r="C1105" t="s">
        <v>3597</v>
      </c>
      <c r="D1105" t="s">
        <v>3775</v>
      </c>
      <c r="E1105" t="s">
        <v>3608</v>
      </c>
      <c r="F1105" t="s">
        <v>3621</v>
      </c>
      <c r="G1105">
        <v>210368100</v>
      </c>
      <c r="I1105" t="s">
        <v>3622</v>
      </c>
      <c r="J1105" t="s">
        <v>12209</v>
      </c>
      <c r="K1105" t="s">
        <v>3624</v>
      </c>
      <c r="L1105" t="s">
        <v>12208</v>
      </c>
      <c r="M1105">
        <v>18</v>
      </c>
      <c r="N1105">
        <v>33.1</v>
      </c>
      <c r="O1105">
        <v>14</v>
      </c>
      <c r="P1105">
        <v>18</v>
      </c>
      <c r="Q1105">
        <v>33.1</v>
      </c>
      <c r="R1105">
        <v>13.3</v>
      </c>
      <c r="S1105" t="b">
        <v>0</v>
      </c>
      <c r="T1105" t="b">
        <v>0</v>
      </c>
      <c r="U1105" t="b">
        <v>1</v>
      </c>
      <c r="V1105">
        <v>9000</v>
      </c>
      <c r="W1105">
        <v>7400</v>
      </c>
      <c r="X1105">
        <v>3.5</v>
      </c>
      <c r="Y1105">
        <v>16000</v>
      </c>
      <c r="Z1105">
        <v>2.12</v>
      </c>
    </row>
    <row r="1106" spans="1:26">
      <c r="A1106">
        <v>210368098</v>
      </c>
      <c r="B1106" t="s">
        <v>12133</v>
      </c>
      <c r="C1106" t="s">
        <v>3597</v>
      </c>
      <c r="D1106" t="s">
        <v>3775</v>
      </c>
      <c r="E1106" t="s">
        <v>3608</v>
      </c>
      <c r="F1106" t="s">
        <v>3621</v>
      </c>
      <c r="G1106">
        <v>210368098</v>
      </c>
      <c r="I1106" t="s">
        <v>3622</v>
      </c>
      <c r="J1106" t="s">
        <v>12207</v>
      </c>
      <c r="K1106" t="s">
        <v>3624</v>
      </c>
      <c r="L1106" t="s">
        <v>12208</v>
      </c>
      <c r="M1106">
        <v>18</v>
      </c>
      <c r="N1106">
        <v>33.1</v>
      </c>
      <c r="O1106">
        <v>14.2</v>
      </c>
      <c r="P1106">
        <v>18</v>
      </c>
      <c r="Q1106">
        <v>33.1</v>
      </c>
      <c r="R1106">
        <v>13.4</v>
      </c>
      <c r="S1106" t="b">
        <v>0</v>
      </c>
      <c r="T1106" t="b">
        <v>0</v>
      </c>
      <c r="U1106" t="b">
        <v>1</v>
      </c>
      <c r="V1106">
        <v>9000</v>
      </c>
      <c r="W1106">
        <v>7400</v>
      </c>
      <c r="X1106">
        <v>3.61</v>
      </c>
      <c r="Y1106">
        <v>16000</v>
      </c>
      <c r="Z1106">
        <v>2.2799999999999998</v>
      </c>
    </row>
    <row r="1107" spans="1:26">
      <c r="A1107">
        <v>210368108</v>
      </c>
      <c r="B1107" t="s">
        <v>12133</v>
      </c>
      <c r="C1107" t="s">
        <v>3597</v>
      </c>
      <c r="D1107" t="s">
        <v>3775</v>
      </c>
      <c r="E1107" t="s">
        <v>3608</v>
      </c>
      <c r="F1107" t="s">
        <v>3621</v>
      </c>
      <c r="G1107">
        <v>210368108</v>
      </c>
      <c r="I1107" t="s">
        <v>3622</v>
      </c>
      <c r="J1107" t="s">
        <v>12205</v>
      </c>
      <c r="K1107" t="s">
        <v>3624</v>
      </c>
      <c r="L1107" t="s">
        <v>12206</v>
      </c>
      <c r="M1107">
        <v>13.9</v>
      </c>
      <c r="N1107">
        <v>25.3</v>
      </c>
      <c r="O1107">
        <v>13.3</v>
      </c>
      <c r="P1107">
        <v>13.9</v>
      </c>
      <c r="Q1107">
        <v>25.3</v>
      </c>
      <c r="R1107">
        <v>12.7</v>
      </c>
      <c r="S1107" t="b">
        <v>0</v>
      </c>
      <c r="T1107" t="b">
        <v>0</v>
      </c>
      <c r="U1107" t="b">
        <v>1</v>
      </c>
      <c r="V1107">
        <v>14500</v>
      </c>
      <c r="W1107">
        <v>11200</v>
      </c>
      <c r="X1107">
        <v>3.16</v>
      </c>
      <c r="Y1107">
        <v>21500</v>
      </c>
      <c r="Z1107">
        <v>2.2999999999999998</v>
      </c>
    </row>
    <row r="1108" spans="1:26">
      <c r="A1108">
        <v>210368084</v>
      </c>
      <c r="B1108" t="s">
        <v>12133</v>
      </c>
      <c r="C1108" t="s">
        <v>3597</v>
      </c>
      <c r="D1108" t="s">
        <v>3775</v>
      </c>
      <c r="E1108" t="s">
        <v>3608</v>
      </c>
      <c r="F1108" t="s">
        <v>3787</v>
      </c>
      <c r="G1108">
        <v>210368084</v>
      </c>
      <c r="I1108" t="s">
        <v>3622</v>
      </c>
      <c r="J1108" t="s">
        <v>12204</v>
      </c>
      <c r="K1108" t="s">
        <v>3624</v>
      </c>
      <c r="L1108" t="s">
        <v>12173</v>
      </c>
      <c r="M1108">
        <v>13.1</v>
      </c>
      <c r="N1108">
        <v>22.7</v>
      </c>
      <c r="O1108">
        <v>11.3</v>
      </c>
      <c r="P1108">
        <v>13.1</v>
      </c>
      <c r="Q1108">
        <v>22.7</v>
      </c>
      <c r="R1108">
        <v>11</v>
      </c>
      <c r="S1108" t="b">
        <v>0</v>
      </c>
      <c r="T1108" t="b">
        <v>0</v>
      </c>
      <c r="U1108" t="b">
        <v>1</v>
      </c>
      <c r="V1108">
        <v>12000</v>
      </c>
      <c r="W1108">
        <v>10600</v>
      </c>
      <c r="X1108">
        <v>2.61</v>
      </c>
      <c r="Y1108">
        <v>15000</v>
      </c>
      <c r="Z1108">
        <v>1.89</v>
      </c>
    </row>
    <row r="1109" spans="1:26">
      <c r="A1109">
        <v>210368086</v>
      </c>
      <c r="B1109" t="s">
        <v>12133</v>
      </c>
      <c r="C1109" t="s">
        <v>3597</v>
      </c>
      <c r="D1109" t="s">
        <v>3775</v>
      </c>
      <c r="E1109" t="s">
        <v>3608</v>
      </c>
      <c r="F1109" t="s">
        <v>3787</v>
      </c>
      <c r="G1109">
        <v>210368086</v>
      </c>
      <c r="I1109" t="s">
        <v>3622</v>
      </c>
      <c r="J1109" t="s">
        <v>12203</v>
      </c>
      <c r="K1109" t="s">
        <v>3624</v>
      </c>
      <c r="L1109" t="s">
        <v>12202</v>
      </c>
      <c r="M1109">
        <v>12.5</v>
      </c>
      <c r="N1109">
        <v>20.3</v>
      </c>
      <c r="O1109">
        <v>11</v>
      </c>
      <c r="P1109">
        <v>12.5</v>
      </c>
      <c r="Q1109">
        <v>20.3</v>
      </c>
      <c r="R1109">
        <v>10.5</v>
      </c>
      <c r="S1109" t="b">
        <v>0</v>
      </c>
      <c r="T1109" t="b">
        <v>0</v>
      </c>
      <c r="U1109" t="b">
        <v>1</v>
      </c>
      <c r="V1109">
        <v>14200</v>
      </c>
      <c r="W1109">
        <v>11600</v>
      </c>
      <c r="X1109">
        <v>2.62</v>
      </c>
      <c r="Y1109">
        <v>19000</v>
      </c>
      <c r="Z1109">
        <v>1.83</v>
      </c>
    </row>
    <row r="1110" spans="1:26">
      <c r="A1110">
        <v>210368080</v>
      </c>
      <c r="B1110" t="s">
        <v>12133</v>
      </c>
      <c r="C1110" t="s">
        <v>3597</v>
      </c>
      <c r="D1110" t="s">
        <v>3775</v>
      </c>
      <c r="E1110" t="s">
        <v>3608</v>
      </c>
      <c r="F1110" t="s">
        <v>3787</v>
      </c>
      <c r="G1110">
        <v>210368080</v>
      </c>
      <c r="I1110" t="s">
        <v>3622</v>
      </c>
      <c r="J1110" t="s">
        <v>12201</v>
      </c>
      <c r="K1110" t="s">
        <v>3624</v>
      </c>
      <c r="L1110" t="s">
        <v>12202</v>
      </c>
      <c r="M1110">
        <v>12.5</v>
      </c>
      <c r="N1110">
        <v>20.3</v>
      </c>
      <c r="O1110">
        <v>11.2</v>
      </c>
      <c r="P1110">
        <v>12.5</v>
      </c>
      <c r="Q1110">
        <v>20.3</v>
      </c>
      <c r="R1110">
        <v>10.7</v>
      </c>
      <c r="S1110" t="b">
        <v>0</v>
      </c>
      <c r="T1110" t="b">
        <v>0</v>
      </c>
      <c r="U1110" t="b">
        <v>1</v>
      </c>
      <c r="V1110">
        <v>14200</v>
      </c>
      <c r="W1110">
        <v>11600</v>
      </c>
      <c r="X1110">
        <v>2.62</v>
      </c>
      <c r="Y1110">
        <v>19000</v>
      </c>
      <c r="Z1110">
        <v>1.93</v>
      </c>
    </row>
    <row r="1111" spans="1:26">
      <c r="A1111">
        <v>210368076</v>
      </c>
      <c r="B1111" t="s">
        <v>12133</v>
      </c>
      <c r="C1111" t="s">
        <v>3597</v>
      </c>
      <c r="D1111" t="s">
        <v>3775</v>
      </c>
      <c r="E1111" t="s">
        <v>3608</v>
      </c>
      <c r="F1111" t="s">
        <v>3787</v>
      </c>
      <c r="G1111">
        <v>210368076</v>
      </c>
      <c r="I1111" t="s">
        <v>3622</v>
      </c>
      <c r="J1111" t="s">
        <v>12200</v>
      </c>
      <c r="K1111" t="s">
        <v>3624</v>
      </c>
      <c r="L1111" t="s">
        <v>12199</v>
      </c>
      <c r="M1111">
        <v>16</v>
      </c>
      <c r="N1111">
        <v>26</v>
      </c>
      <c r="O1111">
        <v>12.6</v>
      </c>
      <c r="P1111">
        <v>16</v>
      </c>
      <c r="Q1111">
        <v>26</v>
      </c>
      <c r="R1111">
        <v>11.8</v>
      </c>
      <c r="S1111" t="b">
        <v>0</v>
      </c>
      <c r="T1111" t="b">
        <v>0</v>
      </c>
      <c r="U1111" t="b">
        <v>1</v>
      </c>
      <c r="V1111">
        <v>9000</v>
      </c>
      <c r="W1111">
        <v>7500</v>
      </c>
      <c r="X1111">
        <v>2.82</v>
      </c>
      <c r="Y1111">
        <v>14000</v>
      </c>
      <c r="Z1111">
        <v>2.25</v>
      </c>
    </row>
    <row r="1112" spans="1:26">
      <c r="A1112">
        <v>210368082</v>
      </c>
      <c r="B1112" t="s">
        <v>12133</v>
      </c>
      <c r="C1112" t="s">
        <v>3597</v>
      </c>
      <c r="D1112" t="s">
        <v>3775</v>
      </c>
      <c r="E1112" t="s">
        <v>3608</v>
      </c>
      <c r="F1112" t="s">
        <v>3787</v>
      </c>
      <c r="G1112">
        <v>210368082</v>
      </c>
      <c r="I1112" t="s">
        <v>3622</v>
      </c>
      <c r="J1112" t="s">
        <v>12198</v>
      </c>
      <c r="K1112" t="s">
        <v>3624</v>
      </c>
      <c r="L1112" t="s">
        <v>12199</v>
      </c>
      <c r="M1112">
        <v>16</v>
      </c>
      <c r="N1112">
        <v>26</v>
      </c>
      <c r="O1112">
        <v>12.4</v>
      </c>
      <c r="P1112">
        <v>16</v>
      </c>
      <c r="Q1112">
        <v>26</v>
      </c>
      <c r="R1112">
        <v>11.6</v>
      </c>
      <c r="S1112" t="b">
        <v>0</v>
      </c>
      <c r="T1112" t="b">
        <v>0</v>
      </c>
      <c r="U1112" t="b">
        <v>1</v>
      </c>
      <c r="V1112">
        <v>9000</v>
      </c>
      <c r="W1112">
        <v>7500</v>
      </c>
      <c r="X1112">
        <v>2.82</v>
      </c>
      <c r="Y1112">
        <v>14000</v>
      </c>
      <c r="Z1112">
        <v>2.08</v>
      </c>
    </row>
    <row r="1113" spans="1:26">
      <c r="A1113">
        <v>210368092</v>
      </c>
      <c r="B1113" t="s">
        <v>12133</v>
      </c>
      <c r="C1113" t="s">
        <v>3597</v>
      </c>
      <c r="D1113" t="s">
        <v>3775</v>
      </c>
      <c r="E1113" t="s">
        <v>3608</v>
      </c>
      <c r="F1113" t="s">
        <v>3621</v>
      </c>
      <c r="G1113">
        <v>210368092</v>
      </c>
      <c r="I1113" t="s">
        <v>3622</v>
      </c>
      <c r="J1113" t="s">
        <v>12196</v>
      </c>
      <c r="K1113" t="s">
        <v>3624</v>
      </c>
      <c r="L1113" t="s">
        <v>12197</v>
      </c>
      <c r="M1113">
        <v>12.5</v>
      </c>
      <c r="N1113">
        <v>18.7</v>
      </c>
      <c r="O1113">
        <v>11.8</v>
      </c>
      <c r="P1113">
        <v>12.5</v>
      </c>
      <c r="Q1113">
        <v>18.7</v>
      </c>
      <c r="R1113">
        <v>10</v>
      </c>
      <c r="S1113" t="b">
        <v>0</v>
      </c>
      <c r="T1113" t="b">
        <v>0</v>
      </c>
      <c r="U1113" t="b">
        <v>1</v>
      </c>
      <c r="V1113">
        <v>30000</v>
      </c>
      <c r="W1113">
        <v>18900</v>
      </c>
      <c r="X1113">
        <v>2.56</v>
      </c>
      <c r="Y1113">
        <v>35200</v>
      </c>
      <c r="Z1113">
        <v>2.29</v>
      </c>
    </row>
    <row r="1114" spans="1:26">
      <c r="A1114">
        <v>211781746</v>
      </c>
      <c r="B1114" t="s">
        <v>12133</v>
      </c>
      <c r="C1114" t="s">
        <v>3597</v>
      </c>
      <c r="D1114" t="s">
        <v>3775</v>
      </c>
      <c r="E1114" t="s">
        <v>3608</v>
      </c>
      <c r="F1114" t="s">
        <v>3849</v>
      </c>
      <c r="G1114">
        <v>211781746</v>
      </c>
      <c r="I1114" t="s">
        <v>3622</v>
      </c>
      <c r="J1114" t="s">
        <v>12183</v>
      </c>
      <c r="K1114" t="s">
        <v>3624</v>
      </c>
      <c r="L1114" t="s">
        <v>12195</v>
      </c>
      <c r="P1114">
        <v>10</v>
      </c>
      <c r="Q1114">
        <v>20.5</v>
      </c>
      <c r="R1114">
        <v>10.199999999999999</v>
      </c>
      <c r="S1114" t="b">
        <v>0</v>
      </c>
      <c r="T1114" t="b">
        <v>0</v>
      </c>
      <c r="U1114" t="b">
        <v>1</v>
      </c>
      <c r="V1114">
        <v>36000</v>
      </c>
      <c r="W1114">
        <v>24600</v>
      </c>
      <c r="X1114">
        <v>2.94</v>
      </c>
      <c r="Y1114">
        <v>34500</v>
      </c>
      <c r="Z1114">
        <v>2.41</v>
      </c>
    </row>
    <row r="1115" spans="1:26">
      <c r="A1115">
        <v>211781745</v>
      </c>
      <c r="B1115" t="s">
        <v>12133</v>
      </c>
      <c r="C1115" t="s">
        <v>3597</v>
      </c>
      <c r="D1115" t="s">
        <v>3775</v>
      </c>
      <c r="E1115" t="s">
        <v>3608</v>
      </c>
      <c r="F1115" t="s">
        <v>3849</v>
      </c>
      <c r="G1115">
        <v>211781745</v>
      </c>
      <c r="I1115" t="s">
        <v>3622</v>
      </c>
      <c r="J1115" t="s">
        <v>12181</v>
      </c>
      <c r="K1115" t="s">
        <v>3624</v>
      </c>
      <c r="L1115" t="s">
        <v>12194</v>
      </c>
      <c r="P1115">
        <v>11.7</v>
      </c>
      <c r="Q1115">
        <v>21.5</v>
      </c>
      <c r="R1115">
        <v>10.6</v>
      </c>
      <c r="S1115" t="b">
        <v>0</v>
      </c>
      <c r="T1115" t="b">
        <v>0</v>
      </c>
      <c r="U1115" t="b">
        <v>1</v>
      </c>
      <c r="V1115">
        <v>30000</v>
      </c>
      <c r="W1115">
        <v>20800</v>
      </c>
      <c r="X1115">
        <v>3.17</v>
      </c>
      <c r="Y1115">
        <v>30900</v>
      </c>
      <c r="Z1115">
        <v>2.38</v>
      </c>
    </row>
    <row r="1116" spans="1:26">
      <c r="A1116">
        <v>211781744</v>
      </c>
      <c r="B1116" t="s">
        <v>12133</v>
      </c>
      <c r="C1116" t="s">
        <v>3597</v>
      </c>
      <c r="D1116" t="s">
        <v>3775</v>
      </c>
      <c r="E1116" t="s">
        <v>3608</v>
      </c>
      <c r="F1116" t="s">
        <v>3849</v>
      </c>
      <c r="G1116">
        <v>211781744</v>
      </c>
      <c r="I1116" t="s">
        <v>3622</v>
      </c>
      <c r="J1116" t="s">
        <v>12179</v>
      </c>
      <c r="K1116" t="s">
        <v>3624</v>
      </c>
      <c r="L1116" t="s">
        <v>12193</v>
      </c>
      <c r="P1116">
        <v>12.6</v>
      </c>
      <c r="Q1116">
        <v>23</v>
      </c>
      <c r="R1116">
        <v>11</v>
      </c>
      <c r="S1116" t="b">
        <v>0</v>
      </c>
      <c r="T1116" t="b">
        <v>0</v>
      </c>
      <c r="U1116" t="b">
        <v>1</v>
      </c>
      <c r="V1116">
        <v>24000</v>
      </c>
      <c r="W1116">
        <v>18000</v>
      </c>
      <c r="X1116">
        <v>3.08</v>
      </c>
      <c r="Y1116">
        <v>26000</v>
      </c>
      <c r="Z1116">
        <v>2.41</v>
      </c>
    </row>
    <row r="1117" spans="1:26">
      <c r="A1117">
        <v>211781743</v>
      </c>
      <c r="B1117" t="s">
        <v>12133</v>
      </c>
      <c r="C1117" t="s">
        <v>3597</v>
      </c>
      <c r="D1117" t="s">
        <v>3775</v>
      </c>
      <c r="E1117" t="s">
        <v>3608</v>
      </c>
      <c r="F1117" t="s">
        <v>3849</v>
      </c>
      <c r="G1117">
        <v>211781743</v>
      </c>
      <c r="I1117" t="s">
        <v>3622</v>
      </c>
      <c r="J1117" t="s">
        <v>12161</v>
      </c>
      <c r="K1117" t="s">
        <v>3624</v>
      </c>
      <c r="L1117" t="s">
        <v>12192</v>
      </c>
      <c r="P1117">
        <v>13</v>
      </c>
      <c r="Q1117">
        <v>23.5</v>
      </c>
      <c r="R1117">
        <v>11.2</v>
      </c>
      <c r="S1117" t="b">
        <v>0</v>
      </c>
      <c r="T1117" t="b">
        <v>0</v>
      </c>
      <c r="U1117" t="b">
        <v>1</v>
      </c>
      <c r="V1117">
        <v>18000</v>
      </c>
      <c r="W1117">
        <v>15100</v>
      </c>
      <c r="X1117">
        <v>3.01</v>
      </c>
      <c r="Y1117">
        <v>19300</v>
      </c>
      <c r="Z1117">
        <v>2.42</v>
      </c>
    </row>
    <row r="1118" spans="1:26">
      <c r="A1118">
        <v>211781742</v>
      </c>
      <c r="B1118" t="s">
        <v>12133</v>
      </c>
      <c r="C1118" t="s">
        <v>3597</v>
      </c>
      <c r="D1118" t="s">
        <v>3775</v>
      </c>
      <c r="E1118" t="s">
        <v>3608</v>
      </c>
      <c r="F1118" t="s">
        <v>3753</v>
      </c>
      <c r="G1118">
        <v>211781742</v>
      </c>
      <c r="I1118" t="s">
        <v>3601</v>
      </c>
      <c r="J1118" t="s">
        <v>12183</v>
      </c>
      <c r="K1118" t="s">
        <v>3624</v>
      </c>
      <c r="L1118" t="s">
        <v>12191</v>
      </c>
      <c r="P1118">
        <v>9.6</v>
      </c>
      <c r="Q1118">
        <v>18</v>
      </c>
      <c r="R1118">
        <v>9.8000000000000007</v>
      </c>
      <c r="S1118" t="b">
        <v>0</v>
      </c>
      <c r="T1118" t="b">
        <v>0</v>
      </c>
      <c r="U1118" t="b">
        <v>0</v>
      </c>
      <c r="V1118">
        <v>36000</v>
      </c>
      <c r="W1118">
        <v>25800</v>
      </c>
      <c r="X1118">
        <v>2.9</v>
      </c>
      <c r="Y1118">
        <v>34500</v>
      </c>
      <c r="Z1118">
        <v>2.35</v>
      </c>
    </row>
    <row r="1119" spans="1:26">
      <c r="A1119">
        <v>211781741</v>
      </c>
      <c r="B1119" t="s">
        <v>12133</v>
      </c>
      <c r="C1119" t="s">
        <v>3597</v>
      </c>
      <c r="D1119" t="s">
        <v>3775</v>
      </c>
      <c r="E1119" t="s">
        <v>3608</v>
      </c>
      <c r="F1119" t="s">
        <v>3753</v>
      </c>
      <c r="G1119">
        <v>211781741</v>
      </c>
      <c r="I1119" t="s">
        <v>3601</v>
      </c>
      <c r="J1119" t="s">
        <v>12181</v>
      </c>
      <c r="K1119" t="s">
        <v>3624</v>
      </c>
      <c r="L1119" t="s">
        <v>12190</v>
      </c>
      <c r="P1119">
        <v>10.4</v>
      </c>
      <c r="Q1119">
        <v>18.5</v>
      </c>
      <c r="R1119">
        <v>10</v>
      </c>
      <c r="S1119" t="b">
        <v>0</v>
      </c>
      <c r="T1119" t="b">
        <v>0</v>
      </c>
      <c r="U1119" t="b">
        <v>1</v>
      </c>
      <c r="V1119">
        <v>30000</v>
      </c>
      <c r="W1119">
        <v>21200</v>
      </c>
      <c r="X1119">
        <v>2.94</v>
      </c>
      <c r="Y1119">
        <v>30900</v>
      </c>
      <c r="Z1119">
        <v>2.29</v>
      </c>
    </row>
    <row r="1120" spans="1:26">
      <c r="A1120">
        <v>211781740</v>
      </c>
      <c r="B1120" t="s">
        <v>12133</v>
      </c>
      <c r="C1120" t="s">
        <v>3597</v>
      </c>
      <c r="D1120" t="s">
        <v>3775</v>
      </c>
      <c r="E1120" t="s">
        <v>3608</v>
      </c>
      <c r="F1120" t="s">
        <v>3753</v>
      </c>
      <c r="G1120">
        <v>211781740</v>
      </c>
      <c r="I1120" t="s">
        <v>3601</v>
      </c>
      <c r="J1120" t="s">
        <v>12179</v>
      </c>
      <c r="K1120" t="s">
        <v>3624</v>
      </c>
      <c r="L1120" t="s">
        <v>12189</v>
      </c>
      <c r="P1120">
        <v>11.7</v>
      </c>
      <c r="Q1120">
        <v>18.5</v>
      </c>
      <c r="R1120">
        <v>10</v>
      </c>
      <c r="S1120" t="b">
        <v>0</v>
      </c>
      <c r="T1120" t="b">
        <v>0</v>
      </c>
      <c r="U1120" t="b">
        <v>1</v>
      </c>
      <c r="V1120">
        <v>24000</v>
      </c>
      <c r="W1120">
        <v>18100</v>
      </c>
      <c r="X1120">
        <v>2.9</v>
      </c>
      <c r="Y1120">
        <v>25700</v>
      </c>
      <c r="Z1120">
        <v>2.29</v>
      </c>
    </row>
    <row r="1121" spans="1:26">
      <c r="A1121">
        <v>211781739</v>
      </c>
      <c r="B1121" t="s">
        <v>12133</v>
      </c>
      <c r="C1121" t="s">
        <v>3597</v>
      </c>
      <c r="D1121" t="s">
        <v>3775</v>
      </c>
      <c r="E1121" t="s">
        <v>3608</v>
      </c>
      <c r="F1121" t="s">
        <v>3753</v>
      </c>
      <c r="G1121">
        <v>211781739</v>
      </c>
      <c r="I1121" t="s">
        <v>3601</v>
      </c>
      <c r="J1121" t="s">
        <v>12161</v>
      </c>
      <c r="K1121" t="s">
        <v>3624</v>
      </c>
      <c r="L1121" t="s">
        <v>12188</v>
      </c>
      <c r="P1121">
        <v>11.7</v>
      </c>
      <c r="Q1121">
        <v>18.600000000000001</v>
      </c>
      <c r="R1121">
        <v>10</v>
      </c>
      <c r="S1121" t="b">
        <v>0</v>
      </c>
      <c r="T1121" t="b">
        <v>0</v>
      </c>
      <c r="U1121" t="b">
        <v>1</v>
      </c>
      <c r="V1121">
        <v>17100</v>
      </c>
      <c r="W1121">
        <v>15500</v>
      </c>
      <c r="X1121">
        <v>2.89</v>
      </c>
      <c r="Y1121">
        <v>19300</v>
      </c>
      <c r="Z1121">
        <v>2.3199999999999998</v>
      </c>
    </row>
    <row r="1122" spans="1:26">
      <c r="A1122">
        <v>211781752</v>
      </c>
      <c r="B1122" t="s">
        <v>12133</v>
      </c>
      <c r="C1122" t="s">
        <v>3597</v>
      </c>
      <c r="D1122" t="s">
        <v>3775</v>
      </c>
      <c r="E1122" t="s">
        <v>3608</v>
      </c>
      <c r="F1122" t="s">
        <v>3600</v>
      </c>
      <c r="G1122">
        <v>211781752</v>
      </c>
      <c r="I1122" t="s">
        <v>3601</v>
      </c>
      <c r="J1122" t="s">
        <v>12187</v>
      </c>
      <c r="K1122" t="s">
        <v>3624</v>
      </c>
      <c r="L1122" t="s">
        <v>12137</v>
      </c>
      <c r="P1122">
        <v>10</v>
      </c>
      <c r="Q1122">
        <v>18.5</v>
      </c>
      <c r="R1122">
        <v>9.5</v>
      </c>
      <c r="S1122" t="b">
        <v>0</v>
      </c>
      <c r="T1122" t="b">
        <v>0</v>
      </c>
      <c r="U1122" t="b">
        <v>1</v>
      </c>
      <c r="V1122">
        <v>30000</v>
      </c>
      <c r="W1122">
        <v>21800</v>
      </c>
      <c r="X1122">
        <v>2.75</v>
      </c>
      <c r="Y1122">
        <v>30200</v>
      </c>
      <c r="Z1122">
        <v>2.13</v>
      </c>
    </row>
    <row r="1123" spans="1:26">
      <c r="A1123">
        <v>211781751</v>
      </c>
      <c r="B1123" t="s">
        <v>12133</v>
      </c>
      <c r="C1123" t="s">
        <v>3597</v>
      </c>
      <c r="D1123" t="s">
        <v>3775</v>
      </c>
      <c r="E1123" t="s">
        <v>3608</v>
      </c>
      <c r="F1123" t="s">
        <v>3600</v>
      </c>
      <c r="G1123">
        <v>211781751</v>
      </c>
      <c r="I1123" t="s">
        <v>3601</v>
      </c>
      <c r="J1123" t="s">
        <v>12185</v>
      </c>
      <c r="K1123" t="s">
        <v>3624</v>
      </c>
      <c r="L1123" t="s">
        <v>12186</v>
      </c>
      <c r="P1123">
        <v>11.7</v>
      </c>
      <c r="Q1123">
        <v>18.8</v>
      </c>
      <c r="R1123">
        <v>10</v>
      </c>
      <c r="S1123" t="b">
        <v>0</v>
      </c>
      <c r="T1123" t="b">
        <v>0</v>
      </c>
      <c r="U1123" t="b">
        <v>1</v>
      </c>
      <c r="V1123">
        <v>24000</v>
      </c>
      <c r="W1123">
        <v>18700</v>
      </c>
      <c r="X1123">
        <v>2.85</v>
      </c>
      <c r="Y1123">
        <v>25600</v>
      </c>
      <c r="Z1123">
        <v>2.2200000000000002</v>
      </c>
    </row>
    <row r="1124" spans="1:26">
      <c r="A1124">
        <v>211781750</v>
      </c>
      <c r="B1124" t="s">
        <v>12133</v>
      </c>
      <c r="C1124" t="s">
        <v>3597</v>
      </c>
      <c r="D1124" t="s">
        <v>3775</v>
      </c>
      <c r="E1124" t="s">
        <v>3608</v>
      </c>
      <c r="F1124" t="s">
        <v>3849</v>
      </c>
      <c r="G1124">
        <v>211781750</v>
      </c>
      <c r="I1124" t="s">
        <v>3622</v>
      </c>
      <c r="J1124" t="s">
        <v>12183</v>
      </c>
      <c r="K1124" t="s">
        <v>3624</v>
      </c>
      <c r="L1124" t="s">
        <v>12184</v>
      </c>
      <c r="P1124">
        <v>9.6</v>
      </c>
      <c r="Q1124">
        <v>19.5</v>
      </c>
      <c r="R1124">
        <v>10</v>
      </c>
      <c r="S1124" t="b">
        <v>0</v>
      </c>
      <c r="T1124" t="b">
        <v>0</v>
      </c>
      <c r="U1124" t="b">
        <v>1</v>
      </c>
      <c r="V1124">
        <v>36000</v>
      </c>
      <c r="W1124">
        <v>24200</v>
      </c>
      <c r="X1124">
        <v>2.94</v>
      </c>
      <c r="Y1124">
        <v>34500</v>
      </c>
      <c r="Z1124">
        <v>2.37</v>
      </c>
    </row>
    <row r="1125" spans="1:26">
      <c r="A1125">
        <v>211781749</v>
      </c>
      <c r="B1125" t="s">
        <v>12133</v>
      </c>
      <c r="C1125" t="s">
        <v>3597</v>
      </c>
      <c r="D1125" t="s">
        <v>3775</v>
      </c>
      <c r="E1125" t="s">
        <v>3608</v>
      </c>
      <c r="F1125" t="s">
        <v>3849</v>
      </c>
      <c r="G1125">
        <v>211781749</v>
      </c>
      <c r="I1125" t="s">
        <v>3622</v>
      </c>
      <c r="J1125" t="s">
        <v>12181</v>
      </c>
      <c r="K1125" t="s">
        <v>3624</v>
      </c>
      <c r="L1125" t="s">
        <v>12182</v>
      </c>
      <c r="P1125">
        <v>10.8</v>
      </c>
      <c r="Q1125">
        <v>20</v>
      </c>
      <c r="R1125">
        <v>10.5</v>
      </c>
      <c r="S1125" t="b">
        <v>0</v>
      </c>
      <c r="T1125" t="b">
        <v>0</v>
      </c>
      <c r="U1125" t="b">
        <v>1</v>
      </c>
      <c r="V1125">
        <v>30000</v>
      </c>
      <c r="W1125">
        <v>21000</v>
      </c>
      <c r="X1125">
        <v>3.08</v>
      </c>
      <c r="Y1125">
        <v>30900</v>
      </c>
      <c r="Z1125">
        <v>2.31</v>
      </c>
    </row>
    <row r="1126" spans="1:26">
      <c r="A1126">
        <v>211781748</v>
      </c>
      <c r="B1126" t="s">
        <v>12133</v>
      </c>
      <c r="C1126" t="s">
        <v>3597</v>
      </c>
      <c r="D1126" t="s">
        <v>3775</v>
      </c>
      <c r="E1126" t="s">
        <v>3608</v>
      </c>
      <c r="F1126" t="s">
        <v>3849</v>
      </c>
      <c r="G1126">
        <v>211781748</v>
      </c>
      <c r="I1126" t="s">
        <v>3622</v>
      </c>
      <c r="J1126" t="s">
        <v>12179</v>
      </c>
      <c r="K1126" t="s">
        <v>3624</v>
      </c>
      <c r="L1126" t="s">
        <v>12180</v>
      </c>
      <c r="P1126">
        <v>12.3</v>
      </c>
      <c r="Q1126">
        <v>21.5</v>
      </c>
      <c r="R1126">
        <v>10.5</v>
      </c>
      <c r="S1126" t="b">
        <v>0</v>
      </c>
      <c r="T1126" t="b">
        <v>0</v>
      </c>
      <c r="U1126" t="b">
        <v>1</v>
      </c>
      <c r="V1126">
        <v>24000</v>
      </c>
      <c r="W1126">
        <v>17500</v>
      </c>
      <c r="X1126">
        <v>3.07</v>
      </c>
      <c r="Y1126">
        <v>26000</v>
      </c>
      <c r="Z1126">
        <v>2.35</v>
      </c>
    </row>
    <row r="1127" spans="1:26">
      <c r="A1127">
        <v>211781747</v>
      </c>
      <c r="B1127" t="s">
        <v>12133</v>
      </c>
      <c r="C1127" t="s">
        <v>3597</v>
      </c>
      <c r="D1127" t="s">
        <v>3775</v>
      </c>
      <c r="E1127" t="s">
        <v>3608</v>
      </c>
      <c r="F1127" t="s">
        <v>3849</v>
      </c>
      <c r="G1127">
        <v>211781747</v>
      </c>
      <c r="I1127" t="s">
        <v>3622</v>
      </c>
      <c r="J1127" t="s">
        <v>12161</v>
      </c>
      <c r="K1127" t="s">
        <v>3624</v>
      </c>
      <c r="L1127" t="s">
        <v>12178</v>
      </c>
      <c r="P1127">
        <v>12.5</v>
      </c>
      <c r="Q1127">
        <v>22.5</v>
      </c>
      <c r="R1127">
        <v>10.6</v>
      </c>
      <c r="S1127" t="b">
        <v>0</v>
      </c>
      <c r="T1127" t="b">
        <v>0</v>
      </c>
      <c r="U1127" t="b">
        <v>1</v>
      </c>
      <c r="V1127">
        <v>18000</v>
      </c>
      <c r="W1127">
        <v>15800</v>
      </c>
      <c r="X1127">
        <v>2.91</v>
      </c>
      <c r="Y1127">
        <v>19300</v>
      </c>
      <c r="Z1127">
        <v>2.36</v>
      </c>
    </row>
    <row r="1128" spans="1:26">
      <c r="A1128">
        <v>210368128</v>
      </c>
      <c r="B1128" t="s">
        <v>12133</v>
      </c>
      <c r="C1128" t="s">
        <v>3597</v>
      </c>
      <c r="D1128" t="s">
        <v>3775</v>
      </c>
      <c r="E1128" t="s">
        <v>3608</v>
      </c>
      <c r="F1128" t="s">
        <v>3621</v>
      </c>
      <c r="G1128">
        <v>210368128</v>
      </c>
      <c r="I1128" t="s">
        <v>3622</v>
      </c>
      <c r="J1128" t="s">
        <v>12176</v>
      </c>
      <c r="K1128" t="s">
        <v>3624</v>
      </c>
      <c r="L1128" t="s">
        <v>12177</v>
      </c>
      <c r="M1128">
        <v>12.5</v>
      </c>
      <c r="N1128">
        <v>23</v>
      </c>
      <c r="O1128">
        <v>12.1</v>
      </c>
      <c r="P1128">
        <v>12.5</v>
      </c>
      <c r="Q1128">
        <v>23</v>
      </c>
      <c r="R1128">
        <v>11.1</v>
      </c>
      <c r="S1128" t="b">
        <v>0</v>
      </c>
      <c r="T1128" t="b">
        <v>0</v>
      </c>
      <c r="U1128" t="b">
        <v>1</v>
      </c>
      <c r="V1128">
        <v>12000</v>
      </c>
      <c r="W1128">
        <v>8800</v>
      </c>
      <c r="X1128">
        <v>3.03</v>
      </c>
      <c r="Y1128">
        <v>12700</v>
      </c>
      <c r="Z1128">
        <v>2.68</v>
      </c>
    </row>
    <row r="1129" spans="1:26">
      <c r="A1129">
        <v>210368090</v>
      </c>
      <c r="B1129" t="s">
        <v>12133</v>
      </c>
      <c r="C1129" t="s">
        <v>3597</v>
      </c>
      <c r="D1129" t="s">
        <v>3775</v>
      </c>
      <c r="E1129" t="s">
        <v>3608</v>
      </c>
      <c r="F1129" t="s">
        <v>3621</v>
      </c>
      <c r="G1129">
        <v>210368090</v>
      </c>
      <c r="I1129" t="s">
        <v>3622</v>
      </c>
      <c r="J1129" t="s">
        <v>12174</v>
      </c>
      <c r="K1129" t="s">
        <v>3624</v>
      </c>
      <c r="L1129" t="s">
        <v>12175</v>
      </c>
      <c r="M1129">
        <v>12.5</v>
      </c>
      <c r="N1129">
        <v>19.5</v>
      </c>
      <c r="O1129">
        <v>10.5</v>
      </c>
      <c r="P1129">
        <v>12.5</v>
      </c>
      <c r="Q1129">
        <v>19.5</v>
      </c>
      <c r="R1129">
        <v>10.5</v>
      </c>
      <c r="S1129" t="b">
        <v>0</v>
      </c>
      <c r="T1129" t="b">
        <v>0</v>
      </c>
      <c r="U1129" t="b">
        <v>1</v>
      </c>
      <c r="V1129">
        <v>22000</v>
      </c>
      <c r="W1129">
        <v>18000</v>
      </c>
      <c r="X1129">
        <v>2.5</v>
      </c>
      <c r="Y1129">
        <v>27700</v>
      </c>
      <c r="Z1129">
        <v>2.2599999999999998</v>
      </c>
    </row>
    <row r="1130" spans="1:26">
      <c r="A1130">
        <v>210368078</v>
      </c>
      <c r="B1130" t="s">
        <v>12133</v>
      </c>
      <c r="C1130" t="s">
        <v>3597</v>
      </c>
      <c r="D1130" t="s">
        <v>3775</v>
      </c>
      <c r="E1130" t="s">
        <v>3608</v>
      </c>
      <c r="F1130" t="s">
        <v>3787</v>
      </c>
      <c r="G1130">
        <v>210368078</v>
      </c>
      <c r="I1130" t="s">
        <v>3622</v>
      </c>
      <c r="J1130" t="s">
        <v>12172</v>
      </c>
      <c r="K1130" t="s">
        <v>3624</v>
      </c>
      <c r="L1130" t="s">
        <v>12173</v>
      </c>
      <c r="M1130">
        <v>13.1</v>
      </c>
      <c r="N1130">
        <v>22.7</v>
      </c>
      <c r="O1130">
        <v>11.6</v>
      </c>
      <c r="P1130">
        <v>13.1</v>
      </c>
      <c r="Q1130">
        <v>22.7</v>
      </c>
      <c r="R1130">
        <v>11.2</v>
      </c>
      <c r="S1130" t="b">
        <v>0</v>
      </c>
      <c r="T1130" t="b">
        <v>0</v>
      </c>
      <c r="U1130" t="b">
        <v>1</v>
      </c>
      <c r="V1130">
        <v>12000</v>
      </c>
      <c r="W1130">
        <v>10600</v>
      </c>
      <c r="X1130">
        <v>2.61</v>
      </c>
      <c r="Y1130">
        <v>15000</v>
      </c>
      <c r="Z1130">
        <v>2.0299999999999998</v>
      </c>
    </row>
    <row r="1131" spans="1:26">
      <c r="A1131">
        <v>210368088</v>
      </c>
      <c r="B1131" t="s">
        <v>12133</v>
      </c>
      <c r="C1131" t="s">
        <v>3597</v>
      </c>
      <c r="D1131" t="s">
        <v>3775</v>
      </c>
      <c r="E1131" t="s">
        <v>3608</v>
      </c>
      <c r="F1131" t="s">
        <v>3621</v>
      </c>
      <c r="G1131">
        <v>210368088</v>
      </c>
      <c r="I1131" t="s">
        <v>3622</v>
      </c>
      <c r="J1131" t="s">
        <v>12170</v>
      </c>
      <c r="K1131" t="s">
        <v>3624</v>
      </c>
      <c r="L1131" t="s">
        <v>12171</v>
      </c>
      <c r="M1131">
        <v>13.3</v>
      </c>
      <c r="N1131">
        <v>20</v>
      </c>
      <c r="O1131">
        <v>10.4</v>
      </c>
      <c r="P1131">
        <v>13.3</v>
      </c>
      <c r="Q1131">
        <v>20</v>
      </c>
      <c r="R1131">
        <v>10</v>
      </c>
      <c r="S1131" t="b">
        <v>0</v>
      </c>
      <c r="T1131" t="b">
        <v>0</v>
      </c>
      <c r="U1131" t="b">
        <v>1</v>
      </c>
      <c r="V1131">
        <v>18000</v>
      </c>
      <c r="W1131">
        <v>14600</v>
      </c>
      <c r="X1131">
        <v>3.01</v>
      </c>
      <c r="Y1131">
        <v>22759</v>
      </c>
      <c r="Z1131">
        <v>2.2200000000000002</v>
      </c>
    </row>
    <row r="1132" spans="1:26">
      <c r="A1132">
        <v>211044467</v>
      </c>
      <c r="B1132" t="s">
        <v>12133</v>
      </c>
      <c r="C1132" t="s">
        <v>3597</v>
      </c>
      <c r="D1132" t="s">
        <v>3775</v>
      </c>
      <c r="E1132" t="s">
        <v>3608</v>
      </c>
      <c r="F1132" t="s">
        <v>3718</v>
      </c>
      <c r="G1132">
        <v>211044467</v>
      </c>
      <c r="I1132" t="s">
        <v>3711</v>
      </c>
      <c r="J1132" t="s">
        <v>12140</v>
      </c>
      <c r="K1132" t="s">
        <v>3688</v>
      </c>
      <c r="M1132">
        <v>9.8000000000000007</v>
      </c>
      <c r="N1132">
        <v>17.7</v>
      </c>
      <c r="O1132">
        <v>9.3000000000000007</v>
      </c>
      <c r="P1132">
        <v>9.8000000000000007</v>
      </c>
      <c r="Q1132">
        <v>18.2</v>
      </c>
      <c r="R1132">
        <v>8.3000000000000007</v>
      </c>
      <c r="S1132" t="b">
        <v>0</v>
      </c>
      <c r="T1132" t="b">
        <v>0</v>
      </c>
      <c r="U1132" t="b">
        <v>0</v>
      </c>
      <c r="V1132">
        <v>45000</v>
      </c>
      <c r="W1132">
        <v>27800</v>
      </c>
      <c r="X1132">
        <v>2.52</v>
      </c>
      <c r="Y1132">
        <v>36407</v>
      </c>
      <c r="Z1132">
        <v>2</v>
      </c>
    </row>
    <row r="1133" spans="1:26">
      <c r="A1133">
        <v>210824726</v>
      </c>
      <c r="B1133" t="s">
        <v>12133</v>
      </c>
      <c r="C1133" t="s">
        <v>3597</v>
      </c>
      <c r="D1133" t="s">
        <v>3775</v>
      </c>
      <c r="E1133" t="s">
        <v>3608</v>
      </c>
      <c r="F1133" t="s">
        <v>3753</v>
      </c>
      <c r="G1133">
        <v>210824726</v>
      </c>
      <c r="I1133" t="s">
        <v>3601</v>
      </c>
      <c r="J1133" t="s">
        <v>12168</v>
      </c>
      <c r="K1133" t="s">
        <v>3624</v>
      </c>
      <c r="L1133" t="s">
        <v>12169</v>
      </c>
      <c r="M1133">
        <v>11.5</v>
      </c>
      <c r="N1133">
        <v>17.8</v>
      </c>
      <c r="O1133">
        <v>10.5</v>
      </c>
      <c r="P1133">
        <v>10.7</v>
      </c>
      <c r="Q1133">
        <v>17.3</v>
      </c>
      <c r="R1133">
        <v>9.8000000000000007</v>
      </c>
      <c r="S1133" t="b">
        <v>0</v>
      </c>
      <c r="T1133" t="b">
        <v>0</v>
      </c>
      <c r="U1133" t="b">
        <v>0</v>
      </c>
      <c r="V1133">
        <v>42000</v>
      </c>
      <c r="W1133">
        <v>29600</v>
      </c>
      <c r="X1133">
        <v>2.37</v>
      </c>
      <c r="Y1133">
        <v>41100</v>
      </c>
      <c r="Z1133">
        <v>2.64</v>
      </c>
    </row>
    <row r="1134" spans="1:26">
      <c r="A1134">
        <v>210824732</v>
      </c>
      <c r="B1134" t="s">
        <v>12133</v>
      </c>
      <c r="C1134" t="s">
        <v>3597</v>
      </c>
      <c r="D1134" t="s">
        <v>3775</v>
      </c>
      <c r="E1134" t="s">
        <v>3608</v>
      </c>
      <c r="F1134" t="s">
        <v>3753</v>
      </c>
      <c r="G1134">
        <v>210824732</v>
      </c>
      <c r="I1134" t="s">
        <v>3601</v>
      </c>
      <c r="J1134" t="s">
        <v>12163</v>
      </c>
      <c r="K1134" t="s">
        <v>3624</v>
      </c>
      <c r="L1134" t="s">
        <v>12167</v>
      </c>
      <c r="M1134">
        <v>10.1</v>
      </c>
      <c r="N1134">
        <v>16.600000000000001</v>
      </c>
      <c r="O1134">
        <v>10.3</v>
      </c>
      <c r="P1134">
        <v>9.8000000000000007</v>
      </c>
      <c r="Q1134">
        <v>16.399999999999999</v>
      </c>
      <c r="R1134">
        <v>9</v>
      </c>
      <c r="S1134" t="b">
        <v>0</v>
      </c>
      <c r="T1134" t="b">
        <v>0</v>
      </c>
      <c r="U1134" t="b">
        <v>0</v>
      </c>
      <c r="V1134">
        <v>48000</v>
      </c>
      <c r="W1134">
        <v>31400</v>
      </c>
      <c r="X1134">
        <v>2.58</v>
      </c>
      <c r="Y1134">
        <v>42600</v>
      </c>
      <c r="Z1134">
        <v>2.57</v>
      </c>
    </row>
    <row r="1135" spans="1:26">
      <c r="A1135">
        <v>210824753</v>
      </c>
      <c r="B1135" t="s">
        <v>12133</v>
      </c>
      <c r="C1135" t="s">
        <v>3597</v>
      </c>
      <c r="D1135" t="s">
        <v>3775</v>
      </c>
      <c r="E1135" t="s">
        <v>3608</v>
      </c>
      <c r="F1135" t="s">
        <v>3600</v>
      </c>
      <c r="G1135">
        <v>210824753</v>
      </c>
      <c r="I1135" t="s">
        <v>3601</v>
      </c>
      <c r="J1135" t="s">
        <v>12166</v>
      </c>
      <c r="K1135" t="s">
        <v>3624</v>
      </c>
      <c r="L1135" t="s">
        <v>12145</v>
      </c>
      <c r="M1135">
        <v>8.1999999999999993</v>
      </c>
      <c r="N1135">
        <v>17</v>
      </c>
      <c r="O1135">
        <v>10.199999999999999</v>
      </c>
      <c r="P1135">
        <v>8.1999999999999993</v>
      </c>
      <c r="Q1135">
        <v>16.2</v>
      </c>
      <c r="R1135">
        <v>9.1999999999999993</v>
      </c>
      <c r="S1135" t="b">
        <v>0</v>
      </c>
      <c r="T1135" t="b">
        <v>0</v>
      </c>
      <c r="U1135" t="b">
        <v>0</v>
      </c>
      <c r="V1135">
        <v>45500</v>
      </c>
      <c r="W1135">
        <v>38500</v>
      </c>
      <c r="X1135">
        <v>2.42</v>
      </c>
      <c r="Y1135">
        <v>40200</v>
      </c>
      <c r="Z1135">
        <v>2.25</v>
      </c>
    </row>
    <row r="1136" spans="1:26">
      <c r="A1136">
        <v>210824748</v>
      </c>
      <c r="B1136" t="s">
        <v>12133</v>
      </c>
      <c r="C1136" t="s">
        <v>3597</v>
      </c>
      <c r="D1136" t="s">
        <v>3775</v>
      </c>
      <c r="E1136" t="s">
        <v>3608</v>
      </c>
      <c r="F1136" t="s">
        <v>3600</v>
      </c>
      <c r="G1136">
        <v>210824748</v>
      </c>
      <c r="I1136" t="s">
        <v>3601</v>
      </c>
      <c r="J1136" t="s">
        <v>12165</v>
      </c>
      <c r="K1136" t="s">
        <v>3624</v>
      </c>
      <c r="L1136" t="s">
        <v>12139</v>
      </c>
      <c r="M1136">
        <v>11.3</v>
      </c>
      <c r="N1136">
        <v>18</v>
      </c>
      <c r="O1136">
        <v>10.199999999999999</v>
      </c>
      <c r="P1136">
        <v>10.7</v>
      </c>
      <c r="Q1136">
        <v>17.100000000000001</v>
      </c>
      <c r="R1136">
        <v>8.8000000000000007</v>
      </c>
      <c r="S1136" t="b">
        <v>0</v>
      </c>
      <c r="T1136" t="b">
        <v>0</v>
      </c>
      <c r="U1136" t="b">
        <v>1</v>
      </c>
      <c r="V1136">
        <v>36000</v>
      </c>
      <c r="W1136">
        <v>29400</v>
      </c>
      <c r="X1136">
        <v>2.62</v>
      </c>
      <c r="Y1136">
        <v>38000</v>
      </c>
      <c r="Z1136">
        <v>2.14</v>
      </c>
    </row>
    <row r="1137" spans="1:26">
      <c r="A1137">
        <v>211044469</v>
      </c>
      <c r="B1137" t="s">
        <v>12133</v>
      </c>
      <c r="C1137" t="s">
        <v>3597</v>
      </c>
      <c r="D1137" t="s">
        <v>3775</v>
      </c>
      <c r="E1137" t="s">
        <v>3608</v>
      </c>
      <c r="F1137" t="s">
        <v>3718</v>
      </c>
      <c r="G1137">
        <v>211044469</v>
      </c>
      <c r="I1137" t="s">
        <v>3711</v>
      </c>
      <c r="J1137" t="s">
        <v>12141</v>
      </c>
      <c r="K1137" t="s">
        <v>3688</v>
      </c>
      <c r="M1137">
        <v>12</v>
      </c>
      <c r="N1137">
        <v>18</v>
      </c>
      <c r="O1137">
        <v>9.3000000000000007</v>
      </c>
      <c r="P1137">
        <v>12</v>
      </c>
      <c r="Q1137">
        <v>18</v>
      </c>
      <c r="R1137">
        <v>8.6999999999999993</v>
      </c>
      <c r="S1137" t="b">
        <v>0</v>
      </c>
      <c r="T1137" t="b">
        <v>0</v>
      </c>
      <c r="U1137" t="b">
        <v>1</v>
      </c>
      <c r="V1137">
        <v>35200</v>
      </c>
      <c r="W1137">
        <v>21400</v>
      </c>
      <c r="X1137">
        <v>2</v>
      </c>
      <c r="Y1137">
        <v>39341</v>
      </c>
      <c r="Z1137">
        <v>2.2200000000000002</v>
      </c>
    </row>
    <row r="1138" spans="1:26">
      <c r="A1138">
        <v>210824743</v>
      </c>
      <c r="B1138" t="s">
        <v>12133</v>
      </c>
      <c r="C1138" t="s">
        <v>3597</v>
      </c>
      <c r="D1138" t="s">
        <v>3775</v>
      </c>
      <c r="E1138" t="s">
        <v>3608</v>
      </c>
      <c r="F1138" t="s">
        <v>3849</v>
      </c>
      <c r="G1138">
        <v>210824743</v>
      </c>
      <c r="I1138" t="s">
        <v>3622</v>
      </c>
      <c r="J1138" t="s">
        <v>12163</v>
      </c>
      <c r="K1138" t="s">
        <v>3624</v>
      </c>
      <c r="L1138" t="s">
        <v>12164</v>
      </c>
      <c r="M1138">
        <v>10</v>
      </c>
      <c r="N1138">
        <v>17.8</v>
      </c>
      <c r="O1138">
        <v>10.6</v>
      </c>
      <c r="P1138">
        <v>10.1</v>
      </c>
      <c r="Q1138">
        <v>18.2</v>
      </c>
      <c r="R1138">
        <v>9</v>
      </c>
      <c r="S1138" t="b">
        <v>0</v>
      </c>
      <c r="T1138" t="b">
        <v>0</v>
      </c>
      <c r="U1138" t="b">
        <v>0</v>
      </c>
      <c r="V1138">
        <v>48000</v>
      </c>
      <c r="W1138">
        <v>31400</v>
      </c>
      <c r="X1138">
        <v>2.0499999999999998</v>
      </c>
      <c r="Y1138">
        <v>42500</v>
      </c>
      <c r="Z1138">
        <v>2.67</v>
      </c>
    </row>
    <row r="1139" spans="1:26">
      <c r="A1139">
        <v>210824718</v>
      </c>
      <c r="B1139" t="s">
        <v>12133</v>
      </c>
      <c r="C1139" t="s">
        <v>3597</v>
      </c>
      <c r="D1139" t="s">
        <v>3775</v>
      </c>
      <c r="E1139" t="s">
        <v>3608</v>
      </c>
      <c r="F1139" t="s">
        <v>3849</v>
      </c>
      <c r="G1139">
        <v>210824718</v>
      </c>
      <c r="I1139" t="s">
        <v>3622</v>
      </c>
      <c r="J1139" t="s">
        <v>12161</v>
      </c>
      <c r="K1139" t="s">
        <v>3624</v>
      </c>
      <c r="L1139" t="s">
        <v>12162</v>
      </c>
      <c r="M1139">
        <v>12.5</v>
      </c>
      <c r="N1139">
        <v>20.8</v>
      </c>
      <c r="O1139">
        <v>11.6</v>
      </c>
      <c r="P1139">
        <v>12.5</v>
      </c>
      <c r="Q1139">
        <v>21.5</v>
      </c>
      <c r="R1139">
        <v>11.2</v>
      </c>
      <c r="S1139" t="b">
        <v>0</v>
      </c>
      <c r="T1139" t="b">
        <v>0</v>
      </c>
      <c r="U1139" t="b">
        <v>1</v>
      </c>
      <c r="V1139">
        <v>17100</v>
      </c>
      <c r="W1139">
        <v>14700</v>
      </c>
      <c r="X1139">
        <v>2.93</v>
      </c>
      <c r="Y1139">
        <v>19600</v>
      </c>
      <c r="Z1139">
        <v>2.2400000000000002</v>
      </c>
    </row>
    <row r="1140" spans="1:26">
      <c r="A1140">
        <v>210824712</v>
      </c>
      <c r="B1140" t="s">
        <v>12133</v>
      </c>
      <c r="C1140" t="s">
        <v>3597</v>
      </c>
      <c r="D1140" t="s">
        <v>3775</v>
      </c>
      <c r="E1140" t="s">
        <v>3608</v>
      </c>
      <c r="F1140" t="s">
        <v>3849</v>
      </c>
      <c r="G1140">
        <v>210824712</v>
      </c>
      <c r="I1140" t="s">
        <v>3622</v>
      </c>
      <c r="J1140" t="s">
        <v>12142</v>
      </c>
      <c r="K1140" t="s">
        <v>3624</v>
      </c>
      <c r="L1140" t="s">
        <v>12160</v>
      </c>
      <c r="M1140">
        <v>12.8</v>
      </c>
      <c r="N1140">
        <v>22.1</v>
      </c>
      <c r="O1140">
        <v>12.2</v>
      </c>
      <c r="P1140">
        <v>12.8</v>
      </c>
      <c r="Q1140">
        <v>23</v>
      </c>
      <c r="R1140">
        <v>11.3</v>
      </c>
      <c r="S1140" t="b">
        <v>0</v>
      </c>
      <c r="T1140" t="b">
        <v>0</v>
      </c>
      <c r="U1140" t="b">
        <v>1</v>
      </c>
      <c r="V1140">
        <v>12000</v>
      </c>
      <c r="W1140">
        <v>10700</v>
      </c>
      <c r="X1140">
        <v>2.99</v>
      </c>
      <c r="Y1140">
        <v>17000</v>
      </c>
      <c r="Z1140">
        <v>2.48</v>
      </c>
    </row>
    <row r="1141" spans="1:26">
      <c r="A1141">
        <v>210824705</v>
      </c>
      <c r="B1141" t="s">
        <v>12133</v>
      </c>
      <c r="C1141" t="s">
        <v>3597</v>
      </c>
      <c r="D1141" t="s">
        <v>3775</v>
      </c>
      <c r="E1141" t="s">
        <v>3608</v>
      </c>
      <c r="F1141" t="s">
        <v>3849</v>
      </c>
      <c r="G1141">
        <v>210824705</v>
      </c>
      <c r="I1141" t="s">
        <v>3622</v>
      </c>
      <c r="J1141" t="s">
        <v>12158</v>
      </c>
      <c r="K1141" t="s">
        <v>3624</v>
      </c>
      <c r="L1141" t="s">
        <v>12159</v>
      </c>
      <c r="M1141">
        <v>13.6</v>
      </c>
      <c r="N1141">
        <v>22.5</v>
      </c>
      <c r="O1141">
        <v>12.5</v>
      </c>
      <c r="P1141">
        <v>13.6</v>
      </c>
      <c r="Q1141">
        <v>23.5</v>
      </c>
      <c r="R1141">
        <v>11.8</v>
      </c>
      <c r="S1141" t="b">
        <v>0</v>
      </c>
      <c r="T1141" t="b">
        <v>0</v>
      </c>
      <c r="U1141" t="b">
        <v>1</v>
      </c>
      <c r="V1141">
        <v>9000</v>
      </c>
      <c r="W1141">
        <v>7800</v>
      </c>
      <c r="X1141">
        <v>3.17</v>
      </c>
      <c r="Y1141">
        <v>10500</v>
      </c>
      <c r="Z1141">
        <v>2.17</v>
      </c>
    </row>
    <row r="1142" spans="1:26">
      <c r="A1142">
        <v>210368112</v>
      </c>
      <c r="B1142" t="s">
        <v>12133</v>
      </c>
      <c r="C1142" t="s">
        <v>3597</v>
      </c>
      <c r="D1142" t="s">
        <v>3775</v>
      </c>
      <c r="E1142" t="s">
        <v>3608</v>
      </c>
      <c r="F1142" t="s">
        <v>3621</v>
      </c>
      <c r="G1142">
        <v>210368112</v>
      </c>
      <c r="I1142" t="s">
        <v>3622</v>
      </c>
      <c r="J1142" t="s">
        <v>12156</v>
      </c>
      <c r="K1142" t="s">
        <v>3624</v>
      </c>
      <c r="L1142" t="s">
        <v>12157</v>
      </c>
      <c r="M1142">
        <v>12.5</v>
      </c>
      <c r="N1142">
        <v>20</v>
      </c>
      <c r="O1142">
        <v>11</v>
      </c>
      <c r="P1142">
        <v>12.5</v>
      </c>
      <c r="Q1142">
        <v>20</v>
      </c>
      <c r="R1142">
        <v>10.5</v>
      </c>
      <c r="S1142" t="b">
        <v>0</v>
      </c>
      <c r="T1142" t="b">
        <v>0</v>
      </c>
      <c r="U1142" t="b">
        <v>0</v>
      </c>
      <c r="V1142">
        <v>9000</v>
      </c>
      <c r="W1142">
        <v>6200</v>
      </c>
      <c r="X1142">
        <v>2.8</v>
      </c>
      <c r="Y1142">
        <v>8500</v>
      </c>
      <c r="Z1142">
        <v>2.29</v>
      </c>
    </row>
    <row r="1143" spans="1:26">
      <c r="A1143">
        <v>210368110</v>
      </c>
      <c r="B1143" t="s">
        <v>12133</v>
      </c>
      <c r="C1143" t="s">
        <v>3597</v>
      </c>
      <c r="D1143" t="s">
        <v>3775</v>
      </c>
      <c r="E1143" t="s">
        <v>3608</v>
      </c>
      <c r="F1143" t="s">
        <v>3621</v>
      </c>
      <c r="G1143">
        <v>210368110</v>
      </c>
      <c r="I1143" t="s">
        <v>3622</v>
      </c>
      <c r="J1143" t="s">
        <v>12154</v>
      </c>
      <c r="K1143" t="s">
        <v>3624</v>
      </c>
      <c r="L1143" t="s">
        <v>12155</v>
      </c>
      <c r="M1143">
        <v>11</v>
      </c>
      <c r="N1143">
        <v>20</v>
      </c>
      <c r="O1143">
        <v>11</v>
      </c>
      <c r="P1143">
        <v>11</v>
      </c>
      <c r="Q1143">
        <v>20</v>
      </c>
      <c r="R1143">
        <v>10.5</v>
      </c>
      <c r="S1143" t="b">
        <v>0</v>
      </c>
      <c r="T1143" t="b">
        <v>0</v>
      </c>
      <c r="U1143" t="b">
        <v>1</v>
      </c>
      <c r="V1143">
        <v>12000</v>
      </c>
      <c r="W1143">
        <v>8800</v>
      </c>
      <c r="X1143">
        <v>3.03</v>
      </c>
      <c r="Y1143">
        <v>11400</v>
      </c>
      <c r="Z1143">
        <v>2.4900000000000002</v>
      </c>
    </row>
    <row r="1144" spans="1:26">
      <c r="A1144">
        <v>210368122</v>
      </c>
      <c r="B1144" t="s">
        <v>12133</v>
      </c>
      <c r="C1144" t="s">
        <v>3597</v>
      </c>
      <c r="D1144" t="s">
        <v>3775</v>
      </c>
      <c r="E1144" t="s">
        <v>3608</v>
      </c>
      <c r="F1144" t="s">
        <v>3621</v>
      </c>
      <c r="G1144">
        <v>210368122</v>
      </c>
      <c r="I1144" t="s">
        <v>3622</v>
      </c>
      <c r="J1144" t="s">
        <v>12152</v>
      </c>
      <c r="K1144" t="s">
        <v>3624</v>
      </c>
      <c r="L1144" t="s">
        <v>12153</v>
      </c>
      <c r="M1144">
        <v>9.8000000000000007</v>
      </c>
      <c r="N1144">
        <v>18</v>
      </c>
      <c r="O1144">
        <v>11</v>
      </c>
      <c r="P1144">
        <v>9.8000000000000007</v>
      </c>
      <c r="Q1144">
        <v>18</v>
      </c>
      <c r="R1144">
        <v>9.8000000000000007</v>
      </c>
      <c r="S1144" t="b">
        <v>0</v>
      </c>
      <c r="T1144" t="b">
        <v>0</v>
      </c>
      <c r="U1144" t="b">
        <v>1</v>
      </c>
      <c r="V1144">
        <v>30000</v>
      </c>
      <c r="W1144">
        <v>19400</v>
      </c>
      <c r="X1144">
        <v>2.87</v>
      </c>
      <c r="Y1144">
        <v>28800</v>
      </c>
      <c r="Z1144">
        <v>1.98</v>
      </c>
    </row>
    <row r="1145" spans="1:26">
      <c r="A1145">
        <v>210368124</v>
      </c>
      <c r="B1145" t="s">
        <v>12133</v>
      </c>
      <c r="C1145" t="s">
        <v>3597</v>
      </c>
      <c r="D1145" t="s">
        <v>3775</v>
      </c>
      <c r="E1145" t="s">
        <v>3608</v>
      </c>
      <c r="F1145" t="s">
        <v>3621</v>
      </c>
      <c r="G1145">
        <v>210368124</v>
      </c>
      <c r="I1145" t="s">
        <v>3622</v>
      </c>
      <c r="J1145" t="s">
        <v>12150</v>
      </c>
      <c r="K1145" t="s">
        <v>3624</v>
      </c>
      <c r="L1145" t="s">
        <v>12151</v>
      </c>
      <c r="M1145">
        <v>8.1</v>
      </c>
      <c r="N1145">
        <v>18</v>
      </c>
      <c r="O1145">
        <v>11</v>
      </c>
      <c r="P1145">
        <v>8.1</v>
      </c>
      <c r="Q1145">
        <v>18</v>
      </c>
      <c r="R1145">
        <v>9.6</v>
      </c>
      <c r="S1145" t="b">
        <v>0</v>
      </c>
      <c r="T1145" t="b">
        <v>0</v>
      </c>
      <c r="U1145" t="b">
        <v>0</v>
      </c>
      <c r="V1145">
        <v>33000</v>
      </c>
      <c r="W1145">
        <v>22400</v>
      </c>
      <c r="X1145">
        <v>2.7</v>
      </c>
      <c r="Y1145">
        <v>30600</v>
      </c>
      <c r="Z1145">
        <v>2</v>
      </c>
    </row>
    <row r="1146" spans="1:26">
      <c r="A1146">
        <v>210368114</v>
      </c>
      <c r="B1146" t="s">
        <v>12133</v>
      </c>
      <c r="C1146" t="s">
        <v>3597</v>
      </c>
      <c r="D1146" t="s">
        <v>3775</v>
      </c>
      <c r="E1146" t="s">
        <v>3608</v>
      </c>
      <c r="F1146" t="s">
        <v>3621</v>
      </c>
      <c r="G1146">
        <v>210368114</v>
      </c>
      <c r="H1146">
        <v>204629270</v>
      </c>
      <c r="I1146" t="s">
        <v>3622</v>
      </c>
      <c r="J1146" t="s">
        <v>12148</v>
      </c>
      <c r="K1146" t="s">
        <v>3624</v>
      </c>
      <c r="L1146" t="s">
        <v>12149</v>
      </c>
      <c r="M1146">
        <v>13</v>
      </c>
      <c r="N1146">
        <v>21.1</v>
      </c>
      <c r="O1146">
        <v>12.5</v>
      </c>
      <c r="P1146">
        <v>13</v>
      </c>
      <c r="Q1146">
        <v>21.1</v>
      </c>
      <c r="R1146">
        <v>11.5</v>
      </c>
      <c r="S1146" t="b">
        <v>0</v>
      </c>
      <c r="T1146" t="b">
        <v>0</v>
      </c>
      <c r="U1146" t="b">
        <v>1</v>
      </c>
      <c r="V1146">
        <v>18000</v>
      </c>
      <c r="W1146">
        <v>13600</v>
      </c>
      <c r="X1146">
        <v>3.11</v>
      </c>
      <c r="Y1146">
        <v>23700</v>
      </c>
      <c r="Z1146">
        <v>2.27</v>
      </c>
    </row>
    <row r="1147" spans="1:26">
      <c r="A1147">
        <v>210368094</v>
      </c>
      <c r="B1147" t="s">
        <v>12133</v>
      </c>
      <c r="C1147" t="s">
        <v>3597</v>
      </c>
      <c r="D1147" t="s">
        <v>3775</v>
      </c>
      <c r="E1147" t="s">
        <v>3608</v>
      </c>
      <c r="F1147" t="s">
        <v>3621</v>
      </c>
      <c r="G1147">
        <v>210368094</v>
      </c>
      <c r="I1147" t="s">
        <v>3622</v>
      </c>
      <c r="J1147" t="s">
        <v>12146</v>
      </c>
      <c r="K1147" t="s">
        <v>3624</v>
      </c>
      <c r="L1147" t="s">
        <v>12147</v>
      </c>
      <c r="M1147">
        <v>15.4</v>
      </c>
      <c r="N1147">
        <v>26.5</v>
      </c>
      <c r="O1147">
        <v>13</v>
      </c>
      <c r="P1147">
        <v>15.4</v>
      </c>
      <c r="Q1147">
        <v>26.5</v>
      </c>
      <c r="R1147">
        <v>12.3</v>
      </c>
      <c r="S1147" t="b">
        <v>0</v>
      </c>
      <c r="T1147" t="b">
        <v>0</v>
      </c>
      <c r="U1147" t="b">
        <v>1</v>
      </c>
      <c r="V1147">
        <v>9000</v>
      </c>
      <c r="W1147">
        <v>7400</v>
      </c>
      <c r="X1147">
        <v>3.19</v>
      </c>
      <c r="Y1147">
        <v>10550</v>
      </c>
      <c r="Z1147">
        <v>2.2200000000000002</v>
      </c>
    </row>
    <row r="1148" spans="1:26">
      <c r="A1148">
        <v>211781755</v>
      </c>
      <c r="B1148" t="s">
        <v>12133</v>
      </c>
      <c r="C1148" t="s">
        <v>3597</v>
      </c>
      <c r="D1148" t="s">
        <v>3775</v>
      </c>
      <c r="E1148" t="s">
        <v>3608</v>
      </c>
      <c r="F1148" t="s">
        <v>3600</v>
      </c>
      <c r="G1148">
        <v>211781755</v>
      </c>
      <c r="H1148">
        <v>204629274</v>
      </c>
      <c r="I1148" t="s">
        <v>3601</v>
      </c>
      <c r="J1148" t="s">
        <v>12144</v>
      </c>
      <c r="K1148" t="s">
        <v>3624</v>
      </c>
      <c r="L1148" t="s">
        <v>12145</v>
      </c>
      <c r="M1148">
        <v>9.1</v>
      </c>
      <c r="N1148">
        <v>16.3</v>
      </c>
      <c r="O1148">
        <v>10.199999999999999</v>
      </c>
      <c r="P1148">
        <v>8.8000000000000007</v>
      </c>
      <c r="Q1148">
        <v>16.600000000000001</v>
      </c>
      <c r="R1148">
        <v>10</v>
      </c>
      <c r="S1148" t="b">
        <v>0</v>
      </c>
      <c r="T1148" t="b">
        <v>0</v>
      </c>
      <c r="U1148" t="b">
        <v>0</v>
      </c>
      <c r="V1148">
        <v>45500</v>
      </c>
      <c r="W1148">
        <v>34400</v>
      </c>
      <c r="X1148">
        <v>2.88</v>
      </c>
      <c r="Y1148">
        <v>51000</v>
      </c>
      <c r="Z1148">
        <v>2.29</v>
      </c>
    </row>
    <row r="1149" spans="1:26">
      <c r="A1149">
        <v>210824722</v>
      </c>
      <c r="B1149" t="s">
        <v>12133</v>
      </c>
      <c r="C1149" t="s">
        <v>3597</v>
      </c>
      <c r="D1149" t="s">
        <v>3775</v>
      </c>
      <c r="E1149" t="s">
        <v>3608</v>
      </c>
      <c r="F1149" t="s">
        <v>3600</v>
      </c>
      <c r="G1149">
        <v>210824722</v>
      </c>
      <c r="H1149">
        <v>204629273</v>
      </c>
      <c r="I1149" t="s">
        <v>3601</v>
      </c>
      <c r="J1149" t="s">
        <v>12142</v>
      </c>
      <c r="K1149" t="s">
        <v>3624</v>
      </c>
      <c r="L1149" t="s">
        <v>12143</v>
      </c>
      <c r="M1149">
        <v>13.4</v>
      </c>
      <c r="N1149">
        <v>21.3</v>
      </c>
      <c r="O1149">
        <v>11.7</v>
      </c>
      <c r="P1149">
        <v>12.5</v>
      </c>
      <c r="Q1149">
        <v>19.100000000000001</v>
      </c>
      <c r="R1149">
        <v>10.5</v>
      </c>
      <c r="S1149" t="b">
        <v>0</v>
      </c>
      <c r="T1149" t="b">
        <v>0</v>
      </c>
      <c r="U1149" t="b">
        <v>1</v>
      </c>
      <c r="V1149">
        <v>12000</v>
      </c>
      <c r="W1149">
        <v>10500</v>
      </c>
      <c r="X1149">
        <v>3.05</v>
      </c>
      <c r="Y1149">
        <v>17600</v>
      </c>
      <c r="Z1149">
        <v>2.62</v>
      </c>
    </row>
    <row r="1150" spans="1:26">
      <c r="A1150">
        <v>211044459</v>
      </c>
      <c r="B1150" t="s">
        <v>12133</v>
      </c>
      <c r="C1150" t="s">
        <v>3597</v>
      </c>
      <c r="D1150" t="s">
        <v>3775</v>
      </c>
      <c r="E1150" t="s">
        <v>3608</v>
      </c>
      <c r="F1150" t="s">
        <v>3650</v>
      </c>
      <c r="G1150">
        <v>211044459</v>
      </c>
      <c r="I1150" t="s">
        <v>3711</v>
      </c>
      <c r="J1150" t="s">
        <v>12135</v>
      </c>
      <c r="K1150" t="s">
        <v>3653</v>
      </c>
      <c r="M1150">
        <v>13.5</v>
      </c>
      <c r="N1150">
        <v>21.5</v>
      </c>
      <c r="O1150">
        <v>10.3</v>
      </c>
      <c r="P1150">
        <v>13.5</v>
      </c>
      <c r="Q1150">
        <v>21.5</v>
      </c>
      <c r="R1150">
        <v>9.6</v>
      </c>
      <c r="S1150" t="b">
        <v>0</v>
      </c>
      <c r="T1150" t="b">
        <v>0</v>
      </c>
      <c r="U1150" t="b">
        <v>1</v>
      </c>
      <c r="V1150">
        <v>18000</v>
      </c>
      <c r="W1150">
        <v>14200</v>
      </c>
      <c r="X1150">
        <v>2.6</v>
      </c>
      <c r="Y1150">
        <v>23500</v>
      </c>
      <c r="Z1150">
        <v>2.17</v>
      </c>
    </row>
    <row r="1151" spans="1:26">
      <c r="A1151">
        <v>210824765</v>
      </c>
      <c r="B1151" t="s">
        <v>12133</v>
      </c>
      <c r="C1151" t="s">
        <v>3597</v>
      </c>
      <c r="D1151" t="s">
        <v>3775</v>
      </c>
      <c r="E1151" t="s">
        <v>3608</v>
      </c>
      <c r="F1151" t="s">
        <v>3650</v>
      </c>
      <c r="G1151">
        <v>210824765</v>
      </c>
      <c r="I1151" t="s">
        <v>3711</v>
      </c>
      <c r="J1151" t="s">
        <v>12141</v>
      </c>
      <c r="K1151" t="s">
        <v>3653</v>
      </c>
      <c r="M1151">
        <v>13</v>
      </c>
      <c r="N1151">
        <v>20</v>
      </c>
      <c r="O1151">
        <v>10.3</v>
      </c>
      <c r="P1151">
        <v>13</v>
      </c>
      <c r="Q1151">
        <v>20.5</v>
      </c>
      <c r="R1151">
        <v>9.5</v>
      </c>
      <c r="S1151" t="b">
        <v>0</v>
      </c>
      <c r="T1151" t="b">
        <v>0</v>
      </c>
      <c r="U1151" t="b">
        <v>1</v>
      </c>
      <c r="V1151">
        <v>35200</v>
      </c>
      <c r="W1151">
        <v>21400</v>
      </c>
      <c r="X1151">
        <v>2.64</v>
      </c>
      <c r="Y1151">
        <v>39341</v>
      </c>
      <c r="Z1151">
        <v>2.25</v>
      </c>
    </row>
    <row r="1152" spans="1:26">
      <c r="A1152">
        <v>210824759</v>
      </c>
      <c r="B1152" t="s">
        <v>12133</v>
      </c>
      <c r="C1152" t="s">
        <v>3597</v>
      </c>
      <c r="D1152" t="s">
        <v>3775</v>
      </c>
      <c r="E1152" t="s">
        <v>3608</v>
      </c>
      <c r="F1152" t="s">
        <v>3650</v>
      </c>
      <c r="G1152">
        <v>210824759</v>
      </c>
      <c r="H1152">
        <v>204795663</v>
      </c>
      <c r="I1152" t="s">
        <v>3711</v>
      </c>
      <c r="J1152" t="s">
        <v>12140</v>
      </c>
      <c r="K1152" t="s">
        <v>3653</v>
      </c>
      <c r="M1152">
        <v>10.5</v>
      </c>
      <c r="N1152">
        <v>19.7</v>
      </c>
      <c r="O1152">
        <v>10.3</v>
      </c>
      <c r="P1152">
        <v>10.5</v>
      </c>
      <c r="Q1152">
        <v>20</v>
      </c>
      <c r="R1152">
        <v>9.1999999999999993</v>
      </c>
      <c r="S1152" t="b">
        <v>0</v>
      </c>
      <c r="T1152" t="b">
        <v>0</v>
      </c>
      <c r="U1152" t="b">
        <v>0</v>
      </c>
      <c r="V1152">
        <v>45000</v>
      </c>
      <c r="W1152">
        <v>28200</v>
      </c>
      <c r="X1152">
        <v>2.58</v>
      </c>
      <c r="Y1152">
        <v>36407</v>
      </c>
      <c r="Z1152">
        <v>2.02</v>
      </c>
    </row>
    <row r="1153" spans="1:26">
      <c r="A1153">
        <v>211781754</v>
      </c>
      <c r="B1153" t="s">
        <v>12133</v>
      </c>
      <c r="C1153" t="s">
        <v>3597</v>
      </c>
      <c r="D1153" t="s">
        <v>3775</v>
      </c>
      <c r="E1153" t="s">
        <v>3608</v>
      </c>
      <c r="F1153" t="s">
        <v>3600</v>
      </c>
      <c r="G1153">
        <v>211781754</v>
      </c>
      <c r="I1153" t="s">
        <v>3601</v>
      </c>
      <c r="J1153" t="s">
        <v>12138</v>
      </c>
      <c r="K1153" t="s">
        <v>3624</v>
      </c>
      <c r="L1153" t="s">
        <v>12139</v>
      </c>
      <c r="M1153">
        <v>11.5</v>
      </c>
      <c r="N1153">
        <v>17.3</v>
      </c>
      <c r="O1153">
        <v>11</v>
      </c>
      <c r="P1153">
        <v>11</v>
      </c>
      <c r="Q1153">
        <v>17.100000000000001</v>
      </c>
      <c r="R1153">
        <v>10.4</v>
      </c>
      <c r="S1153" t="b">
        <v>0</v>
      </c>
      <c r="T1153" t="b">
        <v>0</v>
      </c>
      <c r="U1153" t="b">
        <v>1</v>
      </c>
      <c r="V1153">
        <v>33000</v>
      </c>
      <c r="W1153">
        <v>25600</v>
      </c>
      <c r="X1153">
        <v>3.06</v>
      </c>
      <c r="Y1153">
        <v>44880</v>
      </c>
      <c r="Z1153">
        <v>2.23</v>
      </c>
    </row>
    <row r="1154" spans="1:26">
      <c r="A1154">
        <v>211781753</v>
      </c>
      <c r="B1154" t="s">
        <v>12133</v>
      </c>
      <c r="C1154" t="s">
        <v>3597</v>
      </c>
      <c r="D1154" t="s">
        <v>3775</v>
      </c>
      <c r="E1154" t="s">
        <v>3608</v>
      </c>
      <c r="F1154" t="s">
        <v>3600</v>
      </c>
      <c r="G1154">
        <v>211781753</v>
      </c>
      <c r="H1154">
        <v>207702749</v>
      </c>
      <c r="I1154" t="s">
        <v>3601</v>
      </c>
      <c r="J1154" t="s">
        <v>12136</v>
      </c>
      <c r="K1154" t="s">
        <v>3624</v>
      </c>
      <c r="L1154" t="s">
        <v>12137</v>
      </c>
      <c r="M1154">
        <v>12</v>
      </c>
      <c r="N1154">
        <v>19.100000000000001</v>
      </c>
      <c r="O1154">
        <v>10.5</v>
      </c>
      <c r="P1154">
        <v>11.7</v>
      </c>
      <c r="Q1154">
        <v>18.8</v>
      </c>
      <c r="R1154">
        <v>9.6999999999999993</v>
      </c>
      <c r="S1154" t="b">
        <v>0</v>
      </c>
      <c r="T1154" t="b">
        <v>0</v>
      </c>
      <c r="U1154" t="b">
        <v>1</v>
      </c>
      <c r="V1154">
        <v>28600</v>
      </c>
      <c r="W1154">
        <v>21600</v>
      </c>
      <c r="X1154">
        <v>3.03</v>
      </c>
      <c r="Y1154">
        <v>34730</v>
      </c>
      <c r="Z1154">
        <v>2.04</v>
      </c>
    </row>
    <row r="1155" spans="1:26">
      <c r="A1155">
        <v>211044461</v>
      </c>
      <c r="B1155" t="s">
        <v>12133</v>
      </c>
      <c r="C1155" t="s">
        <v>3597</v>
      </c>
      <c r="D1155" t="s">
        <v>3775</v>
      </c>
      <c r="E1155" t="s">
        <v>3608</v>
      </c>
      <c r="F1155" t="s">
        <v>3718</v>
      </c>
      <c r="G1155">
        <v>211044461</v>
      </c>
      <c r="H1155">
        <v>204795685</v>
      </c>
      <c r="I1155" t="s">
        <v>3711</v>
      </c>
      <c r="J1155" t="s">
        <v>12135</v>
      </c>
      <c r="K1155" t="s">
        <v>3688</v>
      </c>
      <c r="M1155">
        <v>12.4</v>
      </c>
      <c r="N1155">
        <v>19</v>
      </c>
      <c r="O1155">
        <v>9</v>
      </c>
      <c r="P1155">
        <v>12.4</v>
      </c>
      <c r="Q1155">
        <v>19</v>
      </c>
      <c r="R1155">
        <v>9</v>
      </c>
      <c r="S1155" t="b">
        <v>0</v>
      </c>
      <c r="T1155" t="b">
        <v>0</v>
      </c>
      <c r="U1155" t="b">
        <v>1</v>
      </c>
      <c r="V1155">
        <v>18000</v>
      </c>
      <c r="W1155">
        <v>14200</v>
      </c>
      <c r="X1155">
        <v>2.0499999999999998</v>
      </c>
      <c r="Y1155">
        <v>23611</v>
      </c>
      <c r="Z1155">
        <v>2.14</v>
      </c>
    </row>
    <row r="1156" spans="1:26">
      <c r="A1156">
        <v>211044465</v>
      </c>
      <c r="B1156" t="s">
        <v>12133</v>
      </c>
      <c r="C1156" t="s">
        <v>3597</v>
      </c>
      <c r="D1156" t="s">
        <v>3775</v>
      </c>
      <c r="E1156" t="s">
        <v>3608</v>
      </c>
      <c r="F1156" t="s">
        <v>3718</v>
      </c>
      <c r="G1156">
        <v>211044465</v>
      </c>
      <c r="I1156" t="s">
        <v>3711</v>
      </c>
      <c r="J1156" t="s">
        <v>12134</v>
      </c>
      <c r="K1156" t="s">
        <v>3688</v>
      </c>
      <c r="M1156">
        <v>12.1</v>
      </c>
      <c r="N1156">
        <v>18</v>
      </c>
      <c r="O1156">
        <v>9</v>
      </c>
      <c r="P1156">
        <v>12.1</v>
      </c>
      <c r="Q1156">
        <v>17.8</v>
      </c>
      <c r="R1156">
        <v>9.1999999999999993</v>
      </c>
      <c r="S1156" t="b">
        <v>0</v>
      </c>
      <c r="T1156" t="b">
        <v>0</v>
      </c>
      <c r="U1156" t="b">
        <v>1</v>
      </c>
      <c r="V1156">
        <v>22000</v>
      </c>
      <c r="W1156">
        <v>15400</v>
      </c>
      <c r="X1156">
        <v>2.12</v>
      </c>
      <c r="Y1156">
        <v>26238</v>
      </c>
      <c r="Z1156">
        <v>2.11</v>
      </c>
    </row>
    <row r="1157" spans="1:26">
      <c r="A1157">
        <v>211044463</v>
      </c>
      <c r="B1157" t="s">
        <v>12133</v>
      </c>
      <c r="C1157" t="s">
        <v>3597</v>
      </c>
      <c r="D1157" t="s">
        <v>3775</v>
      </c>
      <c r="E1157" t="s">
        <v>3608</v>
      </c>
      <c r="F1157" t="s">
        <v>3650</v>
      </c>
      <c r="G1157">
        <v>211044463</v>
      </c>
      <c r="I1157" t="s">
        <v>3711</v>
      </c>
      <c r="J1157" t="s">
        <v>12134</v>
      </c>
      <c r="K1157" t="s">
        <v>3653</v>
      </c>
      <c r="M1157">
        <v>13.3</v>
      </c>
      <c r="N1157">
        <v>20</v>
      </c>
      <c r="O1157">
        <v>10.3</v>
      </c>
      <c r="P1157">
        <v>13.3</v>
      </c>
      <c r="Q1157">
        <v>20</v>
      </c>
      <c r="R1157">
        <v>10</v>
      </c>
      <c r="S1157" t="b">
        <v>0</v>
      </c>
      <c r="T1157" t="b">
        <v>0</v>
      </c>
      <c r="U1157" t="b">
        <v>1</v>
      </c>
      <c r="V1157">
        <v>22000</v>
      </c>
      <c r="W1157">
        <v>15400</v>
      </c>
      <c r="X1157">
        <v>2.61</v>
      </c>
      <c r="Y1157">
        <v>26000</v>
      </c>
      <c r="Z1157">
        <v>2.13</v>
      </c>
    </row>
    <row r="1158" spans="1:26">
      <c r="A1158">
        <v>209270207</v>
      </c>
      <c r="B1158" t="s">
        <v>8938</v>
      </c>
      <c r="C1158" t="s">
        <v>3597</v>
      </c>
      <c r="D1158" t="s">
        <v>4350</v>
      </c>
      <c r="E1158" t="s">
        <v>6187</v>
      </c>
      <c r="F1158" t="s">
        <v>3621</v>
      </c>
      <c r="G1158">
        <v>209270207</v>
      </c>
      <c r="I1158" t="s">
        <v>3622</v>
      </c>
      <c r="J1158" t="s">
        <v>12130</v>
      </c>
      <c r="K1158" t="s">
        <v>3624</v>
      </c>
      <c r="L1158" t="s">
        <v>12131</v>
      </c>
      <c r="P1158">
        <v>12.5</v>
      </c>
      <c r="Q1158">
        <v>22</v>
      </c>
      <c r="R1158">
        <v>11</v>
      </c>
      <c r="S1158" t="b">
        <v>0</v>
      </c>
      <c r="T1158" t="b">
        <v>0</v>
      </c>
      <c r="U1158" t="b">
        <v>0</v>
      </c>
      <c r="V1158">
        <v>12000</v>
      </c>
      <c r="W1158">
        <v>9000</v>
      </c>
      <c r="X1158">
        <v>3.1</v>
      </c>
      <c r="Y1158">
        <v>14500</v>
      </c>
      <c r="Z1158">
        <v>2.44</v>
      </c>
    </row>
    <row r="1159" spans="1:26">
      <c r="A1159">
        <v>211497148</v>
      </c>
      <c r="B1159" t="s">
        <v>10986</v>
      </c>
      <c r="C1159" t="s">
        <v>3597</v>
      </c>
      <c r="D1159" t="s">
        <v>1086</v>
      </c>
      <c r="E1159" t="s">
        <v>3768</v>
      </c>
      <c r="F1159" t="s">
        <v>3600</v>
      </c>
      <c r="G1159">
        <v>211497148</v>
      </c>
      <c r="I1159" t="s">
        <v>3601</v>
      </c>
      <c r="J1159" t="s">
        <v>12114</v>
      </c>
      <c r="K1159" t="s">
        <v>3624</v>
      </c>
      <c r="L1159" t="s">
        <v>12115</v>
      </c>
      <c r="P1159">
        <v>9</v>
      </c>
      <c r="Q1159">
        <v>15.5</v>
      </c>
      <c r="R1159">
        <v>7.8</v>
      </c>
      <c r="S1159" t="b">
        <v>0</v>
      </c>
      <c r="T1159" t="b">
        <v>0</v>
      </c>
      <c r="U1159" t="b">
        <v>0</v>
      </c>
      <c r="V1159">
        <v>40000</v>
      </c>
      <c r="W1159">
        <v>25000</v>
      </c>
      <c r="X1159">
        <v>2.2999999999999998</v>
      </c>
      <c r="Y1159">
        <v>25000</v>
      </c>
      <c r="Z1159">
        <v>2.2999999999999998</v>
      </c>
    </row>
    <row r="1160" spans="1:26">
      <c r="A1160">
        <v>211078856</v>
      </c>
      <c r="B1160" t="s">
        <v>11104</v>
      </c>
      <c r="C1160" t="s">
        <v>3597</v>
      </c>
      <c r="D1160" t="s">
        <v>1086</v>
      </c>
      <c r="E1160" t="s">
        <v>3627</v>
      </c>
      <c r="F1160" t="s">
        <v>3600</v>
      </c>
      <c r="G1160">
        <v>211078856</v>
      </c>
      <c r="I1160" t="s">
        <v>3601</v>
      </c>
      <c r="J1160" t="s">
        <v>12112</v>
      </c>
      <c r="K1160" t="s">
        <v>3624</v>
      </c>
      <c r="L1160" t="s">
        <v>12113</v>
      </c>
      <c r="P1160">
        <v>9</v>
      </c>
      <c r="Q1160">
        <v>15.5</v>
      </c>
      <c r="R1160">
        <v>7.8</v>
      </c>
      <c r="S1160" t="b">
        <v>0</v>
      </c>
      <c r="T1160" t="b">
        <v>0</v>
      </c>
      <c r="U1160" t="b">
        <v>0</v>
      </c>
      <c r="V1160">
        <v>40000</v>
      </c>
      <c r="W1160">
        <v>25000</v>
      </c>
      <c r="X1160">
        <v>2.2999999999999998</v>
      </c>
      <c r="Y1160">
        <v>25000</v>
      </c>
      <c r="Z1160">
        <v>2.2999999999999998</v>
      </c>
    </row>
    <row r="1161" spans="1:26">
      <c r="A1161">
        <v>211078850</v>
      </c>
      <c r="B1161" t="s">
        <v>11104</v>
      </c>
      <c r="C1161" t="s">
        <v>3597</v>
      </c>
      <c r="D1161" t="s">
        <v>1086</v>
      </c>
      <c r="E1161" t="s">
        <v>3620</v>
      </c>
      <c r="F1161" t="s">
        <v>3600</v>
      </c>
      <c r="G1161">
        <v>211078850</v>
      </c>
      <c r="I1161" t="s">
        <v>3601</v>
      </c>
      <c r="J1161" t="s">
        <v>12110</v>
      </c>
      <c r="K1161" t="s">
        <v>3624</v>
      </c>
      <c r="L1161" t="s">
        <v>12111</v>
      </c>
      <c r="P1161">
        <v>9</v>
      </c>
      <c r="Q1161">
        <v>15.5</v>
      </c>
      <c r="R1161">
        <v>7.8</v>
      </c>
      <c r="S1161" t="b">
        <v>0</v>
      </c>
      <c r="T1161" t="b">
        <v>0</v>
      </c>
      <c r="U1161" t="b">
        <v>0</v>
      </c>
      <c r="V1161">
        <v>40000</v>
      </c>
      <c r="W1161">
        <v>25000</v>
      </c>
      <c r="X1161">
        <v>2.2999999999999998</v>
      </c>
      <c r="Y1161">
        <v>25000</v>
      </c>
      <c r="Z1161">
        <v>2.2999999999999998</v>
      </c>
    </row>
    <row r="1162" spans="1:26">
      <c r="A1162">
        <v>210421035</v>
      </c>
      <c r="B1162" t="s">
        <v>11104</v>
      </c>
      <c r="C1162" t="s">
        <v>3597</v>
      </c>
      <c r="D1162" t="s">
        <v>1086</v>
      </c>
      <c r="E1162" t="s">
        <v>3620</v>
      </c>
      <c r="F1162" t="s">
        <v>3600</v>
      </c>
      <c r="G1162">
        <v>210421035</v>
      </c>
      <c r="I1162" t="s">
        <v>3601</v>
      </c>
      <c r="J1162" t="s">
        <v>12108</v>
      </c>
      <c r="K1162" t="s">
        <v>3624</v>
      </c>
      <c r="L1162" t="s">
        <v>12109</v>
      </c>
      <c r="P1162">
        <v>9</v>
      </c>
      <c r="Q1162">
        <v>15.5</v>
      </c>
      <c r="R1162">
        <v>7.8</v>
      </c>
      <c r="S1162" t="b">
        <v>0</v>
      </c>
      <c r="T1162" t="b">
        <v>0</v>
      </c>
      <c r="U1162" t="b">
        <v>0</v>
      </c>
      <c r="V1162">
        <v>40000</v>
      </c>
      <c r="W1162">
        <v>25000</v>
      </c>
      <c r="X1162">
        <v>2.2999999999999998</v>
      </c>
      <c r="Y1162">
        <v>25000</v>
      </c>
      <c r="Z1162">
        <v>2.2999999999999998</v>
      </c>
    </row>
    <row r="1163" spans="1:26">
      <c r="A1163">
        <v>212924813</v>
      </c>
      <c r="B1163" t="s">
        <v>12089</v>
      </c>
      <c r="C1163" t="s">
        <v>3597</v>
      </c>
      <c r="D1163" t="s">
        <v>1086</v>
      </c>
      <c r="E1163" t="s">
        <v>3620</v>
      </c>
      <c r="F1163" t="s">
        <v>3600</v>
      </c>
      <c r="G1163">
        <v>212924813</v>
      </c>
      <c r="I1163" t="s">
        <v>3601</v>
      </c>
      <c r="J1163" t="s">
        <v>5779</v>
      </c>
      <c r="L1163" t="s">
        <v>5577</v>
      </c>
      <c r="P1163">
        <v>10</v>
      </c>
      <c r="Q1163">
        <v>15.8</v>
      </c>
      <c r="R1163">
        <v>9</v>
      </c>
      <c r="S1163" t="b">
        <v>0</v>
      </c>
      <c r="T1163" t="b">
        <v>0</v>
      </c>
      <c r="U1163" t="b">
        <v>1</v>
      </c>
      <c r="V1163">
        <v>54000</v>
      </c>
      <c r="W1163">
        <v>36000</v>
      </c>
      <c r="X1163">
        <v>2.4</v>
      </c>
      <c r="Y1163">
        <v>36000</v>
      </c>
      <c r="Z1163">
        <v>2.4</v>
      </c>
    </row>
    <row r="1164" spans="1:26">
      <c r="A1164">
        <v>212924812</v>
      </c>
      <c r="B1164" t="s">
        <v>12089</v>
      </c>
      <c r="C1164" t="s">
        <v>3597</v>
      </c>
      <c r="D1164" t="s">
        <v>1086</v>
      </c>
      <c r="E1164" t="s">
        <v>3620</v>
      </c>
      <c r="F1164" t="s">
        <v>3600</v>
      </c>
      <c r="G1164">
        <v>212924812</v>
      </c>
      <c r="I1164" t="s">
        <v>3601</v>
      </c>
      <c r="J1164" t="s">
        <v>5779</v>
      </c>
      <c r="L1164" t="s">
        <v>5576</v>
      </c>
      <c r="P1164">
        <v>11</v>
      </c>
      <c r="Q1164">
        <v>17</v>
      </c>
      <c r="R1164">
        <v>9</v>
      </c>
      <c r="S1164" t="b">
        <v>0</v>
      </c>
      <c r="T1164" t="b">
        <v>0</v>
      </c>
      <c r="U1164" t="b">
        <v>1</v>
      </c>
      <c r="V1164">
        <v>48000</v>
      </c>
      <c r="W1164">
        <v>31400</v>
      </c>
      <c r="X1164">
        <v>2.5</v>
      </c>
      <c r="Y1164">
        <v>31400</v>
      </c>
      <c r="Z1164">
        <v>2.5</v>
      </c>
    </row>
    <row r="1165" spans="1:26">
      <c r="A1165">
        <v>212924811</v>
      </c>
      <c r="B1165" t="s">
        <v>12089</v>
      </c>
      <c r="C1165" t="s">
        <v>3597</v>
      </c>
      <c r="D1165" t="s">
        <v>1086</v>
      </c>
      <c r="E1165" t="s">
        <v>3620</v>
      </c>
      <c r="F1165" t="s">
        <v>3600</v>
      </c>
      <c r="G1165">
        <v>212924811</v>
      </c>
      <c r="I1165" t="s">
        <v>3601</v>
      </c>
      <c r="J1165" t="s">
        <v>5781</v>
      </c>
      <c r="L1165" t="s">
        <v>5580</v>
      </c>
      <c r="P1165">
        <v>10</v>
      </c>
      <c r="Q1165">
        <v>16</v>
      </c>
      <c r="R1165">
        <v>9</v>
      </c>
      <c r="S1165" t="b">
        <v>0</v>
      </c>
      <c r="T1165" t="b">
        <v>0</v>
      </c>
      <c r="U1165" t="b">
        <v>1</v>
      </c>
      <c r="V1165">
        <v>34000</v>
      </c>
      <c r="W1165">
        <v>24000</v>
      </c>
      <c r="X1165">
        <v>2.31</v>
      </c>
      <c r="Y1165">
        <v>24000</v>
      </c>
      <c r="Z1165">
        <v>2.31</v>
      </c>
    </row>
    <row r="1166" spans="1:26">
      <c r="A1166">
        <v>212924810</v>
      </c>
      <c r="B1166" t="s">
        <v>12089</v>
      </c>
      <c r="C1166" t="s">
        <v>3597</v>
      </c>
      <c r="D1166" t="s">
        <v>1086</v>
      </c>
      <c r="E1166" t="s">
        <v>3620</v>
      </c>
      <c r="F1166" t="s">
        <v>3600</v>
      </c>
      <c r="G1166">
        <v>212924810</v>
      </c>
      <c r="I1166" t="s">
        <v>3601</v>
      </c>
      <c r="J1166" t="s">
        <v>5781</v>
      </c>
      <c r="L1166" t="s">
        <v>5579</v>
      </c>
      <c r="P1166">
        <v>12</v>
      </c>
      <c r="Q1166">
        <v>17</v>
      </c>
      <c r="R1166">
        <v>9</v>
      </c>
      <c r="S1166" t="b">
        <v>0</v>
      </c>
      <c r="T1166" t="b">
        <v>0</v>
      </c>
      <c r="U1166" t="b">
        <v>1</v>
      </c>
      <c r="V1166">
        <v>24000</v>
      </c>
      <c r="W1166">
        <v>16000</v>
      </c>
      <c r="X1166">
        <v>2.31</v>
      </c>
      <c r="Y1166">
        <v>16000</v>
      </c>
      <c r="Z1166">
        <v>2.31</v>
      </c>
    </row>
    <row r="1167" spans="1:26">
      <c r="A1167">
        <v>212869777</v>
      </c>
      <c r="B1167" t="s">
        <v>11716</v>
      </c>
      <c r="C1167" t="s">
        <v>3597</v>
      </c>
      <c r="D1167" t="s">
        <v>3698</v>
      </c>
      <c r="E1167" t="s">
        <v>3699</v>
      </c>
      <c r="F1167" t="s">
        <v>3600</v>
      </c>
      <c r="G1167">
        <v>212869777</v>
      </c>
      <c r="I1167" t="s">
        <v>3700</v>
      </c>
      <c r="J1167" t="s">
        <v>5917</v>
      </c>
      <c r="K1167" t="s">
        <v>3688</v>
      </c>
      <c r="L1167" t="s">
        <v>12088</v>
      </c>
      <c r="P1167">
        <v>10.5</v>
      </c>
      <c r="Q1167">
        <v>15.2</v>
      </c>
      <c r="R1167">
        <v>8.4</v>
      </c>
      <c r="S1167" t="b">
        <v>0</v>
      </c>
      <c r="T1167" t="b">
        <v>0</v>
      </c>
      <c r="U1167" t="b">
        <v>1</v>
      </c>
      <c r="V1167">
        <v>22400</v>
      </c>
      <c r="W1167">
        <v>14000</v>
      </c>
      <c r="X1167">
        <v>2.1</v>
      </c>
      <c r="Y1167">
        <v>24000</v>
      </c>
      <c r="Z1167">
        <v>2.31</v>
      </c>
    </row>
    <row r="1168" spans="1:26">
      <c r="A1168">
        <v>212862761</v>
      </c>
      <c r="B1168" t="s">
        <v>11716</v>
      </c>
      <c r="C1168" t="s">
        <v>3597</v>
      </c>
      <c r="D1168" t="s">
        <v>3698</v>
      </c>
      <c r="E1168" t="s">
        <v>3699</v>
      </c>
      <c r="F1168" t="s">
        <v>3600</v>
      </c>
      <c r="G1168">
        <v>212862761</v>
      </c>
      <c r="I1168" t="s">
        <v>3700</v>
      </c>
      <c r="J1168" t="s">
        <v>5917</v>
      </c>
      <c r="K1168" t="s">
        <v>3688</v>
      </c>
      <c r="L1168" t="s">
        <v>12087</v>
      </c>
      <c r="P1168">
        <v>10.5</v>
      </c>
      <c r="Q1168">
        <v>15.2</v>
      </c>
      <c r="R1168">
        <v>8.4</v>
      </c>
      <c r="S1168" t="b">
        <v>0</v>
      </c>
      <c r="T1168" t="b">
        <v>0</v>
      </c>
      <c r="U1168" t="b">
        <v>1</v>
      </c>
      <c r="V1168">
        <v>22200</v>
      </c>
      <c r="W1168">
        <v>14000</v>
      </c>
      <c r="X1168">
        <v>2.1</v>
      </c>
      <c r="Y1168">
        <v>24000</v>
      </c>
      <c r="Z1168">
        <v>2.31</v>
      </c>
    </row>
    <row r="1169" spans="1:26">
      <c r="A1169">
        <v>212862224</v>
      </c>
      <c r="B1169" t="s">
        <v>11716</v>
      </c>
      <c r="C1169" t="s">
        <v>3597</v>
      </c>
      <c r="D1169" t="s">
        <v>3698</v>
      </c>
      <c r="E1169" t="s">
        <v>3699</v>
      </c>
      <c r="F1169" t="s">
        <v>3600</v>
      </c>
      <c r="G1169">
        <v>212862224</v>
      </c>
      <c r="I1169" t="s">
        <v>3700</v>
      </c>
      <c r="J1169" t="s">
        <v>5919</v>
      </c>
      <c r="K1169" t="s">
        <v>3688</v>
      </c>
      <c r="L1169" t="s">
        <v>12077</v>
      </c>
      <c r="P1169">
        <v>9.5</v>
      </c>
      <c r="Q1169">
        <v>15.2</v>
      </c>
      <c r="R1169">
        <v>8.5</v>
      </c>
      <c r="S1169" t="b">
        <v>0</v>
      </c>
      <c r="T1169" t="b">
        <v>0</v>
      </c>
      <c r="U1169" t="b">
        <v>0</v>
      </c>
      <c r="V1169">
        <v>50500</v>
      </c>
      <c r="W1169">
        <v>34200</v>
      </c>
      <c r="X1169">
        <v>2.1</v>
      </c>
      <c r="Y1169">
        <v>31400</v>
      </c>
      <c r="Z1169">
        <v>2.5</v>
      </c>
    </row>
    <row r="1170" spans="1:26">
      <c r="A1170">
        <v>212862218</v>
      </c>
      <c r="B1170" t="s">
        <v>11716</v>
      </c>
      <c r="C1170" t="s">
        <v>3597</v>
      </c>
      <c r="D1170" t="s">
        <v>3698</v>
      </c>
      <c r="E1170" t="s">
        <v>3699</v>
      </c>
      <c r="F1170" t="s">
        <v>3600</v>
      </c>
      <c r="G1170">
        <v>212862218</v>
      </c>
      <c r="I1170" t="s">
        <v>3700</v>
      </c>
      <c r="J1170" t="s">
        <v>5919</v>
      </c>
      <c r="K1170" t="s">
        <v>3688</v>
      </c>
      <c r="L1170" t="s">
        <v>3702</v>
      </c>
      <c r="P1170">
        <v>9.5</v>
      </c>
      <c r="Q1170">
        <v>15.2</v>
      </c>
      <c r="R1170">
        <v>8.5</v>
      </c>
      <c r="S1170" t="b">
        <v>0</v>
      </c>
      <c r="T1170" t="b">
        <v>0</v>
      </c>
      <c r="U1170" t="b">
        <v>0</v>
      </c>
      <c r="V1170">
        <v>50500</v>
      </c>
      <c r="W1170">
        <v>34200</v>
      </c>
      <c r="X1170">
        <v>2.1</v>
      </c>
      <c r="Y1170">
        <v>31400</v>
      </c>
      <c r="Z1170">
        <v>2.5</v>
      </c>
    </row>
    <row r="1171" spans="1:26">
      <c r="A1171">
        <v>212862214</v>
      </c>
      <c r="B1171" t="s">
        <v>11716</v>
      </c>
      <c r="C1171" t="s">
        <v>3597</v>
      </c>
      <c r="D1171" t="s">
        <v>3698</v>
      </c>
      <c r="E1171" t="s">
        <v>3699</v>
      </c>
      <c r="F1171" t="s">
        <v>3600</v>
      </c>
      <c r="G1171">
        <v>212862214</v>
      </c>
      <c r="I1171" t="s">
        <v>3700</v>
      </c>
      <c r="J1171" t="s">
        <v>5919</v>
      </c>
      <c r="K1171" t="s">
        <v>3688</v>
      </c>
      <c r="L1171" t="s">
        <v>12079</v>
      </c>
      <c r="P1171">
        <v>9.5</v>
      </c>
      <c r="Q1171">
        <v>15.2</v>
      </c>
      <c r="R1171">
        <v>8.4499999999999993</v>
      </c>
      <c r="S1171" t="b">
        <v>0</v>
      </c>
      <c r="T1171" t="b">
        <v>0</v>
      </c>
      <c r="U1171" t="b">
        <v>0</v>
      </c>
      <c r="V1171">
        <v>50500</v>
      </c>
      <c r="W1171">
        <v>34200</v>
      </c>
      <c r="X1171">
        <v>2.1</v>
      </c>
      <c r="Y1171">
        <v>31400</v>
      </c>
      <c r="Z1171">
        <v>2.5</v>
      </c>
    </row>
    <row r="1172" spans="1:26">
      <c r="A1172">
        <v>212862211</v>
      </c>
      <c r="B1172" t="s">
        <v>11716</v>
      </c>
      <c r="C1172" t="s">
        <v>3597</v>
      </c>
      <c r="D1172" t="s">
        <v>3698</v>
      </c>
      <c r="E1172" t="s">
        <v>3699</v>
      </c>
      <c r="F1172" t="s">
        <v>3600</v>
      </c>
      <c r="G1172">
        <v>212862211</v>
      </c>
      <c r="I1172" t="s">
        <v>3700</v>
      </c>
      <c r="J1172" t="s">
        <v>5919</v>
      </c>
      <c r="K1172" t="s">
        <v>3688</v>
      </c>
      <c r="L1172" t="s">
        <v>12081</v>
      </c>
      <c r="P1172">
        <v>9.5</v>
      </c>
      <c r="Q1172">
        <v>15.2</v>
      </c>
      <c r="R1172">
        <v>8.4</v>
      </c>
      <c r="S1172" t="b">
        <v>0</v>
      </c>
      <c r="T1172" t="b">
        <v>0</v>
      </c>
      <c r="U1172" t="b">
        <v>0</v>
      </c>
      <c r="V1172">
        <v>50500</v>
      </c>
      <c r="W1172">
        <v>34200</v>
      </c>
      <c r="X1172">
        <v>2.1</v>
      </c>
      <c r="Y1172">
        <v>31400</v>
      </c>
      <c r="Z1172">
        <v>2.5</v>
      </c>
    </row>
    <row r="1173" spans="1:26">
      <c r="A1173">
        <v>212862207</v>
      </c>
      <c r="B1173" t="s">
        <v>11716</v>
      </c>
      <c r="C1173" t="s">
        <v>3597</v>
      </c>
      <c r="D1173" t="s">
        <v>3698</v>
      </c>
      <c r="E1173" t="s">
        <v>3699</v>
      </c>
      <c r="F1173" t="s">
        <v>3600</v>
      </c>
      <c r="G1173">
        <v>212862207</v>
      </c>
      <c r="I1173" t="s">
        <v>3700</v>
      </c>
      <c r="J1173" t="s">
        <v>5919</v>
      </c>
      <c r="K1173" t="s">
        <v>3688</v>
      </c>
      <c r="L1173" t="s">
        <v>12080</v>
      </c>
      <c r="P1173">
        <v>9.5</v>
      </c>
      <c r="Q1173">
        <v>15.2</v>
      </c>
      <c r="R1173">
        <v>8.35</v>
      </c>
      <c r="S1173" t="b">
        <v>0</v>
      </c>
      <c r="T1173" t="b">
        <v>0</v>
      </c>
      <c r="U1173" t="b">
        <v>0</v>
      </c>
      <c r="V1173">
        <v>50500</v>
      </c>
      <c r="W1173">
        <v>34200</v>
      </c>
      <c r="X1173">
        <v>2.1</v>
      </c>
      <c r="Y1173">
        <v>31400</v>
      </c>
      <c r="Z1173">
        <v>2.5</v>
      </c>
    </row>
    <row r="1174" spans="1:26">
      <c r="A1174">
        <v>212862203</v>
      </c>
      <c r="B1174" t="s">
        <v>11716</v>
      </c>
      <c r="C1174" t="s">
        <v>3597</v>
      </c>
      <c r="D1174" t="s">
        <v>3698</v>
      </c>
      <c r="E1174" t="s">
        <v>3699</v>
      </c>
      <c r="F1174" t="s">
        <v>3600</v>
      </c>
      <c r="G1174">
        <v>212862203</v>
      </c>
      <c r="I1174" t="s">
        <v>3700</v>
      </c>
      <c r="J1174" t="s">
        <v>5917</v>
      </c>
      <c r="K1174" t="s">
        <v>3688</v>
      </c>
      <c r="L1174" t="s">
        <v>12086</v>
      </c>
      <c r="P1174">
        <v>9</v>
      </c>
      <c r="Q1174">
        <v>15.2</v>
      </c>
      <c r="R1174">
        <v>8.5</v>
      </c>
      <c r="S1174" t="b">
        <v>0</v>
      </c>
      <c r="T1174" t="b">
        <v>0</v>
      </c>
      <c r="U1174" t="b">
        <v>0</v>
      </c>
      <c r="V1174">
        <v>31800</v>
      </c>
      <c r="W1174">
        <v>21000</v>
      </c>
      <c r="X1174">
        <v>2.1</v>
      </c>
      <c r="Y1174">
        <v>24000</v>
      </c>
      <c r="Z1174">
        <v>2.31</v>
      </c>
    </row>
    <row r="1175" spans="1:26">
      <c r="A1175">
        <v>212862172</v>
      </c>
      <c r="B1175" t="s">
        <v>11716</v>
      </c>
      <c r="C1175" t="s">
        <v>3597</v>
      </c>
      <c r="D1175" t="s">
        <v>3698</v>
      </c>
      <c r="E1175" t="s">
        <v>3699</v>
      </c>
      <c r="F1175" t="s">
        <v>3600</v>
      </c>
      <c r="G1175">
        <v>212862172</v>
      </c>
      <c r="I1175" t="s">
        <v>3700</v>
      </c>
      <c r="J1175" t="s">
        <v>5919</v>
      </c>
      <c r="K1175" t="s">
        <v>3688</v>
      </c>
      <c r="L1175" t="s">
        <v>12079</v>
      </c>
      <c r="P1175">
        <v>10</v>
      </c>
      <c r="Q1175">
        <v>15.2</v>
      </c>
      <c r="R1175">
        <v>8.4499999999999993</v>
      </c>
      <c r="S1175" t="b">
        <v>0</v>
      </c>
      <c r="T1175" t="b">
        <v>0</v>
      </c>
      <c r="U1175" t="b">
        <v>0</v>
      </c>
      <c r="V1175">
        <v>47000</v>
      </c>
      <c r="W1175">
        <v>30200</v>
      </c>
      <c r="X1175">
        <v>2.1</v>
      </c>
      <c r="Y1175">
        <v>31400</v>
      </c>
      <c r="Z1175">
        <v>2.5</v>
      </c>
    </row>
    <row r="1176" spans="1:26">
      <c r="A1176">
        <v>212862169</v>
      </c>
      <c r="B1176" t="s">
        <v>11716</v>
      </c>
      <c r="C1176" t="s">
        <v>3597</v>
      </c>
      <c r="D1176" t="s">
        <v>3698</v>
      </c>
      <c r="E1176" t="s">
        <v>3699</v>
      </c>
      <c r="F1176" t="s">
        <v>3600</v>
      </c>
      <c r="G1176">
        <v>212862169</v>
      </c>
      <c r="I1176" t="s">
        <v>3700</v>
      </c>
      <c r="J1176" t="s">
        <v>5919</v>
      </c>
      <c r="K1176" t="s">
        <v>3688</v>
      </c>
      <c r="L1176" t="s">
        <v>12085</v>
      </c>
      <c r="P1176">
        <v>10</v>
      </c>
      <c r="Q1176">
        <v>15.2</v>
      </c>
      <c r="R1176">
        <v>8.4499999999999993</v>
      </c>
      <c r="S1176" t="b">
        <v>0</v>
      </c>
      <c r="T1176" t="b">
        <v>0</v>
      </c>
      <c r="U1176" t="b">
        <v>1</v>
      </c>
      <c r="V1176">
        <v>47000</v>
      </c>
      <c r="W1176">
        <v>30200</v>
      </c>
      <c r="X1176">
        <v>2.1</v>
      </c>
      <c r="Y1176">
        <v>31400</v>
      </c>
      <c r="Z1176">
        <v>2.5</v>
      </c>
    </row>
    <row r="1177" spans="1:26">
      <c r="A1177">
        <v>212862166</v>
      </c>
      <c r="B1177" t="s">
        <v>11716</v>
      </c>
      <c r="C1177" t="s">
        <v>3597</v>
      </c>
      <c r="D1177" t="s">
        <v>3698</v>
      </c>
      <c r="E1177" t="s">
        <v>3699</v>
      </c>
      <c r="F1177" t="s">
        <v>3600</v>
      </c>
      <c r="G1177">
        <v>212862166</v>
      </c>
      <c r="I1177" t="s">
        <v>3700</v>
      </c>
      <c r="J1177" t="s">
        <v>5919</v>
      </c>
      <c r="K1177" t="s">
        <v>3688</v>
      </c>
      <c r="L1177" t="s">
        <v>12084</v>
      </c>
      <c r="P1177">
        <v>10</v>
      </c>
      <c r="Q1177">
        <v>15.2</v>
      </c>
      <c r="R1177">
        <v>8.4</v>
      </c>
      <c r="S1177" t="b">
        <v>0</v>
      </c>
      <c r="T1177" t="b">
        <v>0</v>
      </c>
      <c r="U1177" t="b">
        <v>1</v>
      </c>
      <c r="V1177">
        <v>47000</v>
      </c>
      <c r="W1177">
        <v>30200</v>
      </c>
      <c r="X1177">
        <v>2.1</v>
      </c>
      <c r="Y1177">
        <v>31400</v>
      </c>
      <c r="Z1177">
        <v>2.5</v>
      </c>
    </row>
    <row r="1178" spans="1:26">
      <c r="A1178">
        <v>212862163</v>
      </c>
      <c r="B1178" t="s">
        <v>11716</v>
      </c>
      <c r="C1178" t="s">
        <v>3597</v>
      </c>
      <c r="D1178" t="s">
        <v>3698</v>
      </c>
      <c r="E1178" t="s">
        <v>3699</v>
      </c>
      <c r="F1178" t="s">
        <v>3600</v>
      </c>
      <c r="G1178">
        <v>212862163</v>
      </c>
      <c r="I1178" t="s">
        <v>3700</v>
      </c>
      <c r="J1178" t="s">
        <v>5919</v>
      </c>
      <c r="K1178" t="s">
        <v>3688</v>
      </c>
      <c r="L1178" t="s">
        <v>12083</v>
      </c>
      <c r="P1178">
        <v>10</v>
      </c>
      <c r="Q1178">
        <v>15.2</v>
      </c>
      <c r="R1178">
        <v>8.35</v>
      </c>
      <c r="S1178" t="b">
        <v>0</v>
      </c>
      <c r="T1178" t="b">
        <v>0</v>
      </c>
      <c r="U1178" t="b">
        <v>1</v>
      </c>
      <c r="V1178">
        <v>47000</v>
      </c>
      <c r="W1178">
        <v>30200</v>
      </c>
      <c r="X1178">
        <v>2.1</v>
      </c>
      <c r="Y1178">
        <v>31400</v>
      </c>
      <c r="Z1178">
        <v>2.5</v>
      </c>
    </row>
    <row r="1179" spans="1:26">
      <c r="A1179">
        <v>212862155</v>
      </c>
      <c r="B1179" t="s">
        <v>11716</v>
      </c>
      <c r="C1179" t="s">
        <v>3597</v>
      </c>
      <c r="D1179" t="s">
        <v>3698</v>
      </c>
      <c r="E1179" t="s">
        <v>3699</v>
      </c>
      <c r="F1179" t="s">
        <v>3600</v>
      </c>
      <c r="G1179">
        <v>212862155</v>
      </c>
      <c r="I1179" t="s">
        <v>3700</v>
      </c>
      <c r="J1179" t="s">
        <v>5917</v>
      </c>
      <c r="K1179" t="s">
        <v>3688</v>
      </c>
      <c r="L1179" t="s">
        <v>12082</v>
      </c>
      <c r="P1179">
        <v>10.5</v>
      </c>
      <c r="Q1179">
        <v>15.2</v>
      </c>
      <c r="R1179">
        <v>8.4</v>
      </c>
      <c r="S1179" t="b">
        <v>0</v>
      </c>
      <c r="T1179" t="b">
        <v>0</v>
      </c>
      <c r="U1179" t="b">
        <v>1</v>
      </c>
      <c r="V1179">
        <v>22200</v>
      </c>
      <c r="W1179">
        <v>14000</v>
      </c>
      <c r="X1179">
        <v>2.1</v>
      </c>
      <c r="Y1179">
        <v>24000</v>
      </c>
      <c r="Z1179">
        <v>2.31</v>
      </c>
    </row>
    <row r="1180" spans="1:26">
      <c r="A1180">
        <v>212851786</v>
      </c>
      <c r="B1180" t="s">
        <v>11716</v>
      </c>
      <c r="C1180" t="s">
        <v>3597</v>
      </c>
      <c r="D1180" t="s">
        <v>3698</v>
      </c>
      <c r="E1180" t="s">
        <v>3699</v>
      </c>
      <c r="F1180" t="s">
        <v>3600</v>
      </c>
      <c r="G1180">
        <v>212851786</v>
      </c>
      <c r="I1180" t="s">
        <v>3700</v>
      </c>
      <c r="J1180" t="s">
        <v>5919</v>
      </c>
      <c r="K1180" t="s">
        <v>3688</v>
      </c>
      <c r="L1180" t="s">
        <v>12079</v>
      </c>
      <c r="P1180">
        <v>9.5</v>
      </c>
      <c r="Q1180">
        <v>15.2</v>
      </c>
      <c r="R1180">
        <v>8.4499999999999993</v>
      </c>
      <c r="S1180" t="b">
        <v>0</v>
      </c>
      <c r="T1180" t="b">
        <v>0</v>
      </c>
      <c r="U1180" t="b">
        <v>0</v>
      </c>
      <c r="V1180">
        <v>50500</v>
      </c>
      <c r="W1180">
        <v>34200</v>
      </c>
      <c r="X1180">
        <v>2.1</v>
      </c>
      <c r="Y1180">
        <v>31400</v>
      </c>
      <c r="Z1180">
        <v>2.5</v>
      </c>
    </row>
    <row r="1181" spans="1:26">
      <c r="A1181">
        <v>212851783</v>
      </c>
      <c r="B1181" t="s">
        <v>11716</v>
      </c>
      <c r="C1181" t="s">
        <v>3597</v>
      </c>
      <c r="D1181" t="s">
        <v>3698</v>
      </c>
      <c r="E1181" t="s">
        <v>3699</v>
      </c>
      <c r="F1181" t="s">
        <v>3600</v>
      </c>
      <c r="G1181">
        <v>212851783</v>
      </c>
      <c r="I1181" t="s">
        <v>3700</v>
      </c>
      <c r="J1181" t="s">
        <v>5919</v>
      </c>
      <c r="K1181" t="s">
        <v>3688</v>
      </c>
      <c r="L1181" t="s">
        <v>12081</v>
      </c>
      <c r="P1181">
        <v>9.5</v>
      </c>
      <c r="Q1181">
        <v>15.2</v>
      </c>
      <c r="R1181">
        <v>8.4</v>
      </c>
      <c r="S1181" t="b">
        <v>0</v>
      </c>
      <c r="T1181" t="b">
        <v>0</v>
      </c>
      <c r="U1181" t="b">
        <v>0</v>
      </c>
      <c r="V1181">
        <v>50500</v>
      </c>
      <c r="W1181">
        <v>34200</v>
      </c>
      <c r="X1181">
        <v>2.1</v>
      </c>
      <c r="Y1181">
        <v>31400</v>
      </c>
      <c r="Z1181">
        <v>2.5</v>
      </c>
    </row>
    <row r="1182" spans="1:26">
      <c r="A1182">
        <v>212851779</v>
      </c>
      <c r="B1182" t="s">
        <v>11716</v>
      </c>
      <c r="C1182" t="s">
        <v>3597</v>
      </c>
      <c r="D1182" t="s">
        <v>3698</v>
      </c>
      <c r="E1182" t="s">
        <v>3699</v>
      </c>
      <c r="F1182" t="s">
        <v>3600</v>
      </c>
      <c r="G1182">
        <v>212851779</v>
      </c>
      <c r="I1182" t="s">
        <v>3700</v>
      </c>
      <c r="J1182" t="s">
        <v>5919</v>
      </c>
      <c r="K1182" t="s">
        <v>3688</v>
      </c>
      <c r="L1182" t="s">
        <v>12080</v>
      </c>
      <c r="P1182">
        <v>9.5</v>
      </c>
      <c r="Q1182">
        <v>15.2</v>
      </c>
      <c r="R1182">
        <v>8.35</v>
      </c>
      <c r="S1182" t="b">
        <v>0</v>
      </c>
      <c r="T1182" t="b">
        <v>0</v>
      </c>
      <c r="U1182" t="b">
        <v>0</v>
      </c>
      <c r="V1182">
        <v>50500</v>
      </c>
      <c r="W1182">
        <v>34200</v>
      </c>
      <c r="X1182">
        <v>2.1</v>
      </c>
      <c r="Y1182">
        <v>31400</v>
      </c>
      <c r="Z1182">
        <v>2.5</v>
      </c>
    </row>
    <row r="1183" spans="1:26">
      <c r="A1183">
        <v>212851768</v>
      </c>
      <c r="B1183" t="s">
        <v>11716</v>
      </c>
      <c r="C1183" t="s">
        <v>3597</v>
      </c>
      <c r="D1183" t="s">
        <v>3698</v>
      </c>
      <c r="E1183" t="s">
        <v>3699</v>
      </c>
      <c r="F1183" t="s">
        <v>3600</v>
      </c>
      <c r="G1183">
        <v>212851768</v>
      </c>
      <c r="I1183" t="s">
        <v>3700</v>
      </c>
      <c r="J1183" t="s">
        <v>5917</v>
      </c>
      <c r="K1183" t="s">
        <v>3688</v>
      </c>
      <c r="L1183" t="s">
        <v>3705</v>
      </c>
      <c r="P1183">
        <v>9</v>
      </c>
      <c r="Q1183">
        <v>15.2</v>
      </c>
      <c r="R1183">
        <v>8.5</v>
      </c>
      <c r="S1183" t="b">
        <v>0</v>
      </c>
      <c r="T1183" t="b">
        <v>0</v>
      </c>
      <c r="U1183" t="b">
        <v>0</v>
      </c>
      <c r="V1183">
        <v>31600</v>
      </c>
      <c r="W1183">
        <v>21000</v>
      </c>
      <c r="X1183">
        <v>2.1</v>
      </c>
      <c r="Y1183">
        <v>24000</v>
      </c>
      <c r="Z1183">
        <v>2.31</v>
      </c>
    </row>
    <row r="1184" spans="1:26">
      <c r="A1184">
        <v>212851760</v>
      </c>
      <c r="B1184" t="s">
        <v>11716</v>
      </c>
      <c r="C1184" t="s">
        <v>3597</v>
      </c>
      <c r="D1184" t="s">
        <v>3698</v>
      </c>
      <c r="E1184" t="s">
        <v>3699</v>
      </c>
      <c r="F1184" t="s">
        <v>3600</v>
      </c>
      <c r="G1184">
        <v>212851760</v>
      </c>
      <c r="I1184" t="s">
        <v>3700</v>
      </c>
      <c r="J1184" t="s">
        <v>5919</v>
      </c>
      <c r="K1184" t="s">
        <v>3688</v>
      </c>
      <c r="L1184" t="s">
        <v>12079</v>
      </c>
      <c r="P1184">
        <v>10</v>
      </c>
      <c r="Q1184">
        <v>15.2</v>
      </c>
      <c r="R1184">
        <v>8.4499999999999993</v>
      </c>
      <c r="S1184" t="b">
        <v>0</v>
      </c>
      <c r="T1184" t="b">
        <v>0</v>
      </c>
      <c r="U1184" t="b">
        <v>0</v>
      </c>
      <c r="V1184">
        <v>47000</v>
      </c>
      <c r="W1184">
        <v>30200</v>
      </c>
      <c r="X1184">
        <v>2.1</v>
      </c>
      <c r="Y1184">
        <v>31400</v>
      </c>
      <c r="Z1184">
        <v>2.5</v>
      </c>
    </row>
    <row r="1185" spans="1:26">
      <c r="A1185">
        <v>212926724</v>
      </c>
      <c r="B1185" t="s">
        <v>12059</v>
      </c>
      <c r="C1185" t="s">
        <v>3597</v>
      </c>
      <c r="D1185" t="s">
        <v>3698</v>
      </c>
      <c r="E1185" t="s">
        <v>3699</v>
      </c>
      <c r="F1185" t="s">
        <v>3600</v>
      </c>
      <c r="G1185">
        <v>212926724</v>
      </c>
      <c r="I1185" t="s">
        <v>3700</v>
      </c>
      <c r="J1185" t="s">
        <v>6717</v>
      </c>
      <c r="K1185" t="s">
        <v>3688</v>
      </c>
      <c r="L1185" t="s">
        <v>12065</v>
      </c>
      <c r="P1185">
        <v>9.5</v>
      </c>
      <c r="Q1185">
        <v>15.2</v>
      </c>
      <c r="R1185">
        <v>9.8000000000000007</v>
      </c>
      <c r="S1185" t="b">
        <v>0</v>
      </c>
      <c r="T1185" t="b">
        <v>0</v>
      </c>
      <c r="U1185" t="b">
        <v>0</v>
      </c>
      <c r="V1185">
        <v>34600</v>
      </c>
      <c r="W1185">
        <v>32000</v>
      </c>
      <c r="X1185">
        <v>2.1</v>
      </c>
      <c r="Y1185">
        <v>46000</v>
      </c>
      <c r="Z1185">
        <v>2.0099999999999998</v>
      </c>
    </row>
    <row r="1186" spans="1:26">
      <c r="A1186">
        <v>212926723</v>
      </c>
      <c r="B1186" t="s">
        <v>12059</v>
      </c>
      <c r="C1186" t="s">
        <v>3597</v>
      </c>
      <c r="D1186" t="s">
        <v>3698</v>
      </c>
      <c r="E1186" t="s">
        <v>3699</v>
      </c>
      <c r="F1186" t="s">
        <v>3600</v>
      </c>
      <c r="G1186">
        <v>212926723</v>
      </c>
      <c r="I1186" t="s">
        <v>3700</v>
      </c>
      <c r="J1186" t="s">
        <v>5238</v>
      </c>
      <c r="K1186" t="s">
        <v>3688</v>
      </c>
      <c r="L1186" t="s">
        <v>12064</v>
      </c>
      <c r="P1186">
        <v>10</v>
      </c>
      <c r="Q1186">
        <v>15.2</v>
      </c>
      <c r="R1186">
        <v>9.0500000000000007</v>
      </c>
      <c r="S1186" t="b">
        <v>0</v>
      </c>
      <c r="T1186" t="b">
        <v>0</v>
      </c>
      <c r="U1186" t="b">
        <v>1</v>
      </c>
      <c r="V1186">
        <v>28600</v>
      </c>
      <c r="W1186">
        <v>21400</v>
      </c>
      <c r="X1186">
        <v>2.1</v>
      </c>
      <c r="Y1186">
        <v>30000</v>
      </c>
      <c r="Z1186">
        <v>2.2000000000000002</v>
      </c>
    </row>
    <row r="1187" spans="1:26">
      <c r="A1187">
        <v>212926722</v>
      </c>
      <c r="B1187" t="s">
        <v>12059</v>
      </c>
      <c r="C1187" t="s">
        <v>3597</v>
      </c>
      <c r="D1187" t="s">
        <v>3698</v>
      </c>
      <c r="E1187" t="s">
        <v>3699</v>
      </c>
      <c r="F1187" t="s">
        <v>3600</v>
      </c>
      <c r="G1187">
        <v>212926722</v>
      </c>
      <c r="I1187" t="s">
        <v>3700</v>
      </c>
      <c r="J1187" t="s">
        <v>5238</v>
      </c>
      <c r="K1187" t="s">
        <v>3688</v>
      </c>
      <c r="L1187" t="s">
        <v>12078</v>
      </c>
      <c r="P1187">
        <v>10</v>
      </c>
      <c r="Q1187">
        <v>15.2</v>
      </c>
      <c r="R1187">
        <v>9.0500000000000007</v>
      </c>
      <c r="S1187" t="b">
        <v>0</v>
      </c>
      <c r="T1187" t="b">
        <v>0</v>
      </c>
      <c r="U1187" t="b">
        <v>1</v>
      </c>
      <c r="V1187">
        <v>28600</v>
      </c>
      <c r="W1187">
        <v>21400</v>
      </c>
      <c r="X1187">
        <v>2.1</v>
      </c>
      <c r="Y1187">
        <v>30000</v>
      </c>
      <c r="Z1187">
        <v>2.2000000000000002</v>
      </c>
    </row>
    <row r="1188" spans="1:26">
      <c r="A1188">
        <v>212926721</v>
      </c>
      <c r="B1188" t="s">
        <v>12059</v>
      </c>
      <c r="C1188" t="s">
        <v>3597</v>
      </c>
      <c r="D1188" t="s">
        <v>3698</v>
      </c>
      <c r="E1188" t="s">
        <v>3699</v>
      </c>
      <c r="F1188" t="s">
        <v>3600</v>
      </c>
      <c r="G1188">
        <v>212926721</v>
      </c>
      <c r="I1188" t="s">
        <v>3700</v>
      </c>
      <c r="J1188" t="s">
        <v>6715</v>
      </c>
      <c r="K1188" t="s">
        <v>3688</v>
      </c>
      <c r="L1188" t="s">
        <v>11793</v>
      </c>
      <c r="P1188">
        <v>10</v>
      </c>
      <c r="Q1188">
        <v>16</v>
      </c>
      <c r="R1188">
        <v>8.8000000000000007</v>
      </c>
      <c r="S1188" t="b">
        <v>0</v>
      </c>
      <c r="T1188" t="b">
        <v>0</v>
      </c>
      <c r="U1188" t="b">
        <v>1</v>
      </c>
      <c r="V1188">
        <v>23000</v>
      </c>
      <c r="W1188">
        <v>19800</v>
      </c>
      <c r="X1188">
        <v>2.1</v>
      </c>
      <c r="Y1188">
        <v>25000</v>
      </c>
      <c r="Z1188">
        <v>2</v>
      </c>
    </row>
    <row r="1189" spans="1:26">
      <c r="A1189">
        <v>212925418</v>
      </c>
      <c r="B1189" t="s">
        <v>12059</v>
      </c>
      <c r="C1189" t="s">
        <v>3597</v>
      </c>
      <c r="D1189" t="s">
        <v>3698</v>
      </c>
      <c r="E1189" t="s">
        <v>3699</v>
      </c>
      <c r="F1189" t="s">
        <v>3600</v>
      </c>
      <c r="G1189">
        <v>212925418</v>
      </c>
      <c r="I1189" t="s">
        <v>3700</v>
      </c>
      <c r="J1189" t="s">
        <v>5779</v>
      </c>
      <c r="K1189" t="s">
        <v>3688</v>
      </c>
      <c r="L1189" t="s">
        <v>3702</v>
      </c>
      <c r="P1189">
        <v>9.5</v>
      </c>
      <c r="Q1189">
        <v>15.2</v>
      </c>
      <c r="R1189">
        <v>8.5</v>
      </c>
      <c r="S1189" t="b">
        <v>0</v>
      </c>
      <c r="T1189" t="b">
        <v>0</v>
      </c>
      <c r="U1189" t="b">
        <v>0</v>
      </c>
      <c r="V1189">
        <v>50500</v>
      </c>
      <c r="W1189">
        <v>33600</v>
      </c>
      <c r="X1189">
        <v>2.1</v>
      </c>
      <c r="Y1189">
        <v>36900</v>
      </c>
      <c r="Z1189">
        <v>2.08</v>
      </c>
    </row>
    <row r="1190" spans="1:26">
      <c r="A1190">
        <v>212925417</v>
      </c>
      <c r="B1190" t="s">
        <v>12059</v>
      </c>
      <c r="C1190" t="s">
        <v>3597</v>
      </c>
      <c r="D1190" t="s">
        <v>3698</v>
      </c>
      <c r="E1190" t="s">
        <v>3699</v>
      </c>
      <c r="F1190" t="s">
        <v>3600</v>
      </c>
      <c r="G1190">
        <v>212925417</v>
      </c>
      <c r="I1190" t="s">
        <v>3700</v>
      </c>
      <c r="J1190" t="s">
        <v>5779</v>
      </c>
      <c r="K1190" t="s">
        <v>3688</v>
      </c>
      <c r="L1190" t="s">
        <v>3703</v>
      </c>
      <c r="P1190">
        <v>10</v>
      </c>
      <c r="Q1190">
        <v>15.2</v>
      </c>
      <c r="R1190">
        <v>8.5</v>
      </c>
      <c r="S1190" t="b">
        <v>0</v>
      </c>
      <c r="T1190" t="b">
        <v>0</v>
      </c>
      <c r="U1190" t="b">
        <v>0</v>
      </c>
      <c r="V1190">
        <v>47000</v>
      </c>
      <c r="W1190">
        <v>29600</v>
      </c>
      <c r="X1190">
        <v>2.1</v>
      </c>
      <c r="Y1190">
        <v>32700</v>
      </c>
      <c r="Z1190">
        <v>2.08</v>
      </c>
    </row>
    <row r="1191" spans="1:26">
      <c r="A1191">
        <v>212925408</v>
      </c>
      <c r="B1191" t="s">
        <v>12059</v>
      </c>
      <c r="C1191" t="s">
        <v>3597</v>
      </c>
      <c r="D1191" t="s">
        <v>3698</v>
      </c>
      <c r="E1191" t="s">
        <v>3699</v>
      </c>
      <c r="F1191" t="s">
        <v>3600</v>
      </c>
      <c r="G1191">
        <v>212925408</v>
      </c>
      <c r="I1191" t="s">
        <v>3700</v>
      </c>
      <c r="J1191" t="s">
        <v>5779</v>
      </c>
      <c r="K1191" t="s">
        <v>3688</v>
      </c>
      <c r="L1191" t="s">
        <v>12077</v>
      </c>
      <c r="P1191">
        <v>9.5</v>
      </c>
      <c r="Q1191">
        <v>15.2</v>
      </c>
      <c r="R1191">
        <v>8.5</v>
      </c>
      <c r="S1191" t="b">
        <v>0</v>
      </c>
      <c r="T1191" t="b">
        <v>0</v>
      </c>
      <c r="U1191" t="b">
        <v>0</v>
      </c>
      <c r="V1191">
        <v>50500</v>
      </c>
      <c r="W1191">
        <v>33600</v>
      </c>
      <c r="X1191">
        <v>2.1</v>
      </c>
      <c r="Y1191">
        <v>36900</v>
      </c>
      <c r="Z1191">
        <v>2.08</v>
      </c>
    </row>
    <row r="1192" spans="1:26">
      <c r="A1192">
        <v>212925407</v>
      </c>
      <c r="B1192" t="s">
        <v>12059</v>
      </c>
      <c r="C1192" t="s">
        <v>3597</v>
      </c>
      <c r="D1192" t="s">
        <v>3698</v>
      </c>
      <c r="E1192" t="s">
        <v>3699</v>
      </c>
      <c r="F1192" t="s">
        <v>3600</v>
      </c>
      <c r="G1192">
        <v>212925407</v>
      </c>
      <c r="I1192" t="s">
        <v>3700</v>
      </c>
      <c r="J1192" t="s">
        <v>5779</v>
      </c>
      <c r="K1192" t="s">
        <v>3688</v>
      </c>
      <c r="L1192" t="s">
        <v>12076</v>
      </c>
      <c r="P1192">
        <v>10</v>
      </c>
      <c r="Q1192">
        <v>15.2</v>
      </c>
      <c r="R1192">
        <v>8.5</v>
      </c>
      <c r="S1192" t="b">
        <v>0</v>
      </c>
      <c r="T1192" t="b">
        <v>0</v>
      </c>
      <c r="U1192" t="b">
        <v>1</v>
      </c>
      <c r="V1192">
        <v>47000</v>
      </c>
      <c r="W1192">
        <v>29600</v>
      </c>
      <c r="X1192">
        <v>2.1</v>
      </c>
      <c r="Y1192">
        <v>32700</v>
      </c>
      <c r="Z1192">
        <v>2.08</v>
      </c>
    </row>
    <row r="1193" spans="1:26">
      <c r="A1193">
        <v>212925216</v>
      </c>
      <c r="B1193" t="s">
        <v>12059</v>
      </c>
      <c r="C1193" t="s">
        <v>3597</v>
      </c>
      <c r="D1193" t="s">
        <v>3698</v>
      </c>
      <c r="E1193" t="s">
        <v>3699</v>
      </c>
      <c r="F1193" t="s">
        <v>3600</v>
      </c>
      <c r="G1193">
        <v>212925216</v>
      </c>
      <c r="I1193" t="s">
        <v>3700</v>
      </c>
      <c r="J1193" t="s">
        <v>5781</v>
      </c>
      <c r="K1193" t="s">
        <v>3688</v>
      </c>
      <c r="L1193" t="s">
        <v>3705</v>
      </c>
      <c r="P1193">
        <v>9</v>
      </c>
      <c r="Q1193">
        <v>15.2</v>
      </c>
      <c r="R1193">
        <v>8.5</v>
      </c>
      <c r="S1193" t="b">
        <v>0</v>
      </c>
      <c r="T1193" t="b">
        <v>0</v>
      </c>
      <c r="U1193" t="b">
        <v>0</v>
      </c>
      <c r="V1193">
        <v>31600</v>
      </c>
      <c r="W1193">
        <v>20400</v>
      </c>
      <c r="X1193">
        <v>2.1</v>
      </c>
      <c r="Y1193">
        <v>23100</v>
      </c>
      <c r="Z1193">
        <v>1.99</v>
      </c>
    </row>
    <row r="1194" spans="1:26">
      <c r="A1194">
        <v>212925214</v>
      </c>
      <c r="B1194" t="s">
        <v>12059</v>
      </c>
      <c r="C1194" t="s">
        <v>3597</v>
      </c>
      <c r="D1194" t="s">
        <v>3698</v>
      </c>
      <c r="E1194" t="s">
        <v>3699</v>
      </c>
      <c r="F1194" t="s">
        <v>3600</v>
      </c>
      <c r="G1194">
        <v>212925214</v>
      </c>
      <c r="I1194" t="s">
        <v>3700</v>
      </c>
      <c r="J1194" t="s">
        <v>5781</v>
      </c>
      <c r="K1194" t="s">
        <v>3688</v>
      </c>
      <c r="L1194" t="s">
        <v>3706</v>
      </c>
      <c r="P1194">
        <v>11</v>
      </c>
      <c r="Q1194">
        <v>15.2</v>
      </c>
      <c r="R1194">
        <v>8.5</v>
      </c>
      <c r="S1194" t="b">
        <v>0</v>
      </c>
      <c r="T1194" t="b">
        <v>0</v>
      </c>
      <c r="U1194" t="b">
        <v>1</v>
      </c>
      <c r="V1194">
        <v>22800</v>
      </c>
      <c r="W1194">
        <v>13400</v>
      </c>
      <c r="X1194">
        <v>2.1</v>
      </c>
      <c r="Y1194">
        <v>17600</v>
      </c>
      <c r="Z1194">
        <v>2.08</v>
      </c>
    </row>
    <row r="1195" spans="1:26">
      <c r="A1195">
        <v>212633395</v>
      </c>
      <c r="B1195" t="s">
        <v>12059</v>
      </c>
      <c r="C1195" t="s">
        <v>3597</v>
      </c>
      <c r="D1195" t="s">
        <v>3698</v>
      </c>
      <c r="E1195" t="s">
        <v>3699</v>
      </c>
      <c r="F1195" t="s">
        <v>3600</v>
      </c>
      <c r="G1195">
        <v>212633395</v>
      </c>
      <c r="I1195" t="s">
        <v>3700</v>
      </c>
      <c r="J1195" t="s">
        <v>5779</v>
      </c>
      <c r="K1195" t="s">
        <v>3688</v>
      </c>
      <c r="L1195" t="s">
        <v>12075</v>
      </c>
      <c r="P1195">
        <v>9.5</v>
      </c>
      <c r="Q1195">
        <v>15.2</v>
      </c>
      <c r="R1195">
        <v>8.5</v>
      </c>
      <c r="S1195" t="b">
        <v>0</v>
      </c>
      <c r="T1195" t="b">
        <v>0</v>
      </c>
      <c r="U1195" t="b">
        <v>0</v>
      </c>
      <c r="V1195">
        <v>50500</v>
      </c>
      <c r="W1195">
        <v>34200</v>
      </c>
      <c r="X1195">
        <v>2.1</v>
      </c>
      <c r="Y1195">
        <v>36900</v>
      </c>
      <c r="Z1195">
        <v>2.08</v>
      </c>
    </row>
    <row r="1196" spans="1:26">
      <c r="A1196">
        <v>212633394</v>
      </c>
      <c r="B1196" t="s">
        <v>12059</v>
      </c>
      <c r="C1196" t="s">
        <v>3597</v>
      </c>
      <c r="D1196" t="s">
        <v>3698</v>
      </c>
      <c r="E1196" t="s">
        <v>3699</v>
      </c>
      <c r="F1196" t="s">
        <v>3600</v>
      </c>
      <c r="G1196">
        <v>212633394</v>
      </c>
      <c r="I1196" t="s">
        <v>3700</v>
      </c>
      <c r="J1196" t="s">
        <v>5779</v>
      </c>
      <c r="K1196" t="s">
        <v>3688</v>
      </c>
      <c r="L1196" t="s">
        <v>12074</v>
      </c>
      <c r="P1196">
        <v>10</v>
      </c>
      <c r="Q1196">
        <v>15.2</v>
      </c>
      <c r="R1196">
        <v>8.5</v>
      </c>
      <c r="S1196" t="b">
        <v>0</v>
      </c>
      <c r="T1196" t="b">
        <v>0</v>
      </c>
      <c r="U1196" t="b">
        <v>1</v>
      </c>
      <c r="V1196">
        <v>47000</v>
      </c>
      <c r="W1196">
        <v>30200</v>
      </c>
      <c r="X1196">
        <v>2.1</v>
      </c>
      <c r="Y1196">
        <v>31400</v>
      </c>
      <c r="Z1196">
        <v>2.5</v>
      </c>
    </row>
    <row r="1197" spans="1:26">
      <c r="A1197">
        <v>212633393</v>
      </c>
      <c r="B1197" t="s">
        <v>12059</v>
      </c>
      <c r="C1197" t="s">
        <v>3597</v>
      </c>
      <c r="D1197" t="s">
        <v>3698</v>
      </c>
      <c r="E1197" t="s">
        <v>3699</v>
      </c>
      <c r="F1197" t="s">
        <v>3600</v>
      </c>
      <c r="G1197">
        <v>212633393</v>
      </c>
      <c r="I1197" t="s">
        <v>3700</v>
      </c>
      <c r="J1197" t="s">
        <v>5781</v>
      </c>
      <c r="K1197" t="s">
        <v>3688</v>
      </c>
      <c r="L1197" t="s">
        <v>12073</v>
      </c>
      <c r="P1197">
        <v>9</v>
      </c>
      <c r="Q1197">
        <v>15.2</v>
      </c>
      <c r="R1197">
        <v>8.5</v>
      </c>
      <c r="S1197" t="b">
        <v>0</v>
      </c>
      <c r="T1197" t="b">
        <v>0</v>
      </c>
      <c r="U1197" t="b">
        <v>0</v>
      </c>
      <c r="V1197">
        <v>31600</v>
      </c>
      <c r="W1197">
        <v>21000</v>
      </c>
      <c r="X1197">
        <v>2.1</v>
      </c>
      <c r="Y1197">
        <v>23100</v>
      </c>
      <c r="Z1197">
        <v>1.99</v>
      </c>
    </row>
    <row r="1198" spans="1:26">
      <c r="A1198">
        <v>212633392</v>
      </c>
      <c r="B1198" t="s">
        <v>12059</v>
      </c>
      <c r="C1198" t="s">
        <v>3597</v>
      </c>
      <c r="D1198" t="s">
        <v>3698</v>
      </c>
      <c r="E1198" t="s">
        <v>3699</v>
      </c>
      <c r="F1198" t="s">
        <v>3600</v>
      </c>
      <c r="G1198">
        <v>212633392</v>
      </c>
      <c r="I1198" t="s">
        <v>3700</v>
      </c>
      <c r="J1198" t="s">
        <v>5781</v>
      </c>
      <c r="K1198" t="s">
        <v>3688</v>
      </c>
      <c r="L1198" t="s">
        <v>12072</v>
      </c>
      <c r="P1198">
        <v>11</v>
      </c>
      <c r="Q1198">
        <v>15.2</v>
      </c>
      <c r="R1198">
        <v>8.5</v>
      </c>
      <c r="S1198" t="b">
        <v>0</v>
      </c>
      <c r="T1198" t="b">
        <v>0</v>
      </c>
      <c r="U1198" t="b">
        <v>1</v>
      </c>
      <c r="V1198">
        <v>22800</v>
      </c>
      <c r="W1198">
        <v>14000</v>
      </c>
      <c r="X1198">
        <v>2.1</v>
      </c>
      <c r="Y1198">
        <v>16000</v>
      </c>
      <c r="Z1198">
        <v>2.31</v>
      </c>
    </row>
    <row r="1199" spans="1:26">
      <c r="A1199">
        <v>212614020</v>
      </c>
      <c r="B1199" t="s">
        <v>12059</v>
      </c>
      <c r="C1199" t="s">
        <v>3597</v>
      </c>
      <c r="D1199" t="s">
        <v>3698</v>
      </c>
      <c r="E1199" t="s">
        <v>3699</v>
      </c>
      <c r="F1199" t="s">
        <v>3600</v>
      </c>
      <c r="G1199">
        <v>212614020</v>
      </c>
      <c r="I1199" t="s">
        <v>3700</v>
      </c>
      <c r="J1199" t="s">
        <v>10797</v>
      </c>
      <c r="K1199" t="s">
        <v>3688</v>
      </c>
      <c r="L1199" t="s">
        <v>12065</v>
      </c>
      <c r="P1199">
        <v>9.5</v>
      </c>
      <c r="Q1199">
        <v>15.2</v>
      </c>
      <c r="R1199">
        <v>9.8000000000000007</v>
      </c>
      <c r="S1199" t="b">
        <v>0</v>
      </c>
      <c r="T1199" t="b">
        <v>0</v>
      </c>
      <c r="U1199" t="b">
        <v>0</v>
      </c>
      <c r="V1199">
        <v>34600</v>
      </c>
      <c r="W1199">
        <v>32000</v>
      </c>
      <c r="X1199">
        <v>2.1</v>
      </c>
      <c r="Y1199">
        <v>38000</v>
      </c>
      <c r="Z1199">
        <v>1.9</v>
      </c>
    </row>
    <row r="1200" spans="1:26">
      <c r="A1200">
        <v>212702257</v>
      </c>
      <c r="B1200" t="s">
        <v>12059</v>
      </c>
      <c r="C1200" t="s">
        <v>3597</v>
      </c>
      <c r="D1200" t="s">
        <v>3698</v>
      </c>
      <c r="E1200" t="s">
        <v>3699</v>
      </c>
      <c r="F1200" t="s">
        <v>3600</v>
      </c>
      <c r="G1200">
        <v>212702257</v>
      </c>
      <c r="I1200" t="s">
        <v>3700</v>
      </c>
      <c r="J1200" t="s">
        <v>10797</v>
      </c>
      <c r="K1200" t="s">
        <v>3688</v>
      </c>
      <c r="L1200" t="s">
        <v>12070</v>
      </c>
      <c r="P1200">
        <v>9.5</v>
      </c>
      <c r="Q1200">
        <v>15</v>
      </c>
      <c r="R1200">
        <v>9.65</v>
      </c>
      <c r="S1200" t="b">
        <v>0</v>
      </c>
      <c r="T1200" t="b">
        <v>0</v>
      </c>
      <c r="U1200" t="b">
        <v>0</v>
      </c>
      <c r="V1200">
        <v>34400</v>
      </c>
      <c r="W1200">
        <v>32000</v>
      </c>
      <c r="X1200">
        <v>2.1</v>
      </c>
      <c r="Y1200">
        <v>47000</v>
      </c>
      <c r="Z1200">
        <v>1.9</v>
      </c>
    </row>
    <row r="1201" spans="1:26">
      <c r="A1201">
        <v>212614019</v>
      </c>
      <c r="B1201" t="s">
        <v>12059</v>
      </c>
      <c r="C1201" t="s">
        <v>3597</v>
      </c>
      <c r="D1201" t="s">
        <v>3698</v>
      </c>
      <c r="E1201" t="s">
        <v>3699</v>
      </c>
      <c r="F1201" t="s">
        <v>3600</v>
      </c>
      <c r="G1201">
        <v>212614019</v>
      </c>
      <c r="I1201" t="s">
        <v>3700</v>
      </c>
      <c r="J1201" t="s">
        <v>10789</v>
      </c>
      <c r="K1201" t="s">
        <v>3688</v>
      </c>
      <c r="L1201" t="s">
        <v>12065</v>
      </c>
      <c r="P1201">
        <v>10.5</v>
      </c>
      <c r="Q1201">
        <v>15.2</v>
      </c>
      <c r="R1201">
        <v>9.5</v>
      </c>
      <c r="S1201" t="b">
        <v>0</v>
      </c>
      <c r="T1201" t="b">
        <v>0</v>
      </c>
      <c r="U1201" t="b">
        <v>1</v>
      </c>
      <c r="V1201">
        <v>29800</v>
      </c>
      <c r="W1201">
        <v>21600</v>
      </c>
      <c r="X1201">
        <v>2.1</v>
      </c>
      <c r="Y1201">
        <v>26000</v>
      </c>
      <c r="Z1201">
        <v>2.2799999999999998</v>
      </c>
    </row>
    <row r="1202" spans="1:26">
      <c r="A1202">
        <v>212614018</v>
      </c>
      <c r="B1202" t="s">
        <v>12059</v>
      </c>
      <c r="C1202" t="s">
        <v>3597</v>
      </c>
      <c r="D1202" t="s">
        <v>3698</v>
      </c>
      <c r="E1202" t="s">
        <v>3699</v>
      </c>
      <c r="F1202" t="s">
        <v>3600</v>
      </c>
      <c r="G1202">
        <v>212614018</v>
      </c>
      <c r="I1202" t="s">
        <v>3700</v>
      </c>
      <c r="J1202" t="s">
        <v>10789</v>
      </c>
      <c r="K1202" t="s">
        <v>3688</v>
      </c>
      <c r="L1202" t="s">
        <v>12071</v>
      </c>
      <c r="P1202">
        <v>10</v>
      </c>
      <c r="Q1202">
        <v>15.2</v>
      </c>
      <c r="R1202">
        <v>9.35</v>
      </c>
      <c r="S1202" t="b">
        <v>0</v>
      </c>
      <c r="T1202" t="b">
        <v>0</v>
      </c>
      <c r="U1202" t="b">
        <v>1</v>
      </c>
      <c r="V1202">
        <v>29400</v>
      </c>
      <c r="W1202">
        <v>21600</v>
      </c>
      <c r="X1202">
        <v>2.1</v>
      </c>
      <c r="Y1202">
        <v>26000</v>
      </c>
      <c r="Z1202">
        <v>2.2799999999999998</v>
      </c>
    </row>
    <row r="1203" spans="1:26">
      <c r="A1203">
        <v>212614017</v>
      </c>
      <c r="B1203" t="s">
        <v>12059</v>
      </c>
      <c r="C1203" t="s">
        <v>3597</v>
      </c>
      <c r="D1203" t="s">
        <v>3698</v>
      </c>
      <c r="E1203" t="s">
        <v>3699</v>
      </c>
      <c r="F1203" t="s">
        <v>3600</v>
      </c>
      <c r="G1203">
        <v>212614017</v>
      </c>
      <c r="I1203" t="s">
        <v>3700</v>
      </c>
      <c r="J1203" t="s">
        <v>10789</v>
      </c>
      <c r="K1203" t="s">
        <v>3688</v>
      </c>
      <c r="L1203" t="s">
        <v>12070</v>
      </c>
      <c r="P1203">
        <v>10</v>
      </c>
      <c r="Q1203">
        <v>15.2</v>
      </c>
      <c r="R1203">
        <v>9.35</v>
      </c>
      <c r="S1203" t="b">
        <v>0</v>
      </c>
      <c r="T1203" t="b">
        <v>0</v>
      </c>
      <c r="U1203" t="b">
        <v>1</v>
      </c>
      <c r="V1203">
        <v>29400</v>
      </c>
      <c r="W1203">
        <v>21600</v>
      </c>
      <c r="X1203">
        <v>2.1</v>
      </c>
      <c r="Y1203">
        <v>26000</v>
      </c>
      <c r="Z1203">
        <v>2.2799999999999998</v>
      </c>
    </row>
    <row r="1204" spans="1:26">
      <c r="A1204">
        <v>212614016</v>
      </c>
      <c r="B1204" t="s">
        <v>12059</v>
      </c>
      <c r="C1204" t="s">
        <v>3597</v>
      </c>
      <c r="D1204" t="s">
        <v>3698</v>
      </c>
      <c r="E1204" t="s">
        <v>3699</v>
      </c>
      <c r="F1204" t="s">
        <v>3600</v>
      </c>
      <c r="G1204">
        <v>212614016</v>
      </c>
      <c r="I1204" t="s">
        <v>3700</v>
      </c>
      <c r="J1204" t="s">
        <v>10789</v>
      </c>
      <c r="K1204" t="s">
        <v>3688</v>
      </c>
      <c r="L1204" t="s">
        <v>12064</v>
      </c>
      <c r="P1204">
        <v>10</v>
      </c>
      <c r="Q1204">
        <v>15.2</v>
      </c>
      <c r="R1204">
        <v>9.0500000000000007</v>
      </c>
      <c r="S1204" t="b">
        <v>0</v>
      </c>
      <c r="T1204" t="b">
        <v>0</v>
      </c>
      <c r="U1204" t="b">
        <v>1</v>
      </c>
      <c r="V1204">
        <v>28600</v>
      </c>
      <c r="W1204">
        <v>21400</v>
      </c>
      <c r="X1204">
        <v>2.1</v>
      </c>
      <c r="Y1204">
        <v>26000</v>
      </c>
      <c r="Z1204">
        <v>2.2799999999999998</v>
      </c>
    </row>
    <row r="1205" spans="1:26">
      <c r="A1205">
        <v>212702256</v>
      </c>
      <c r="B1205" t="s">
        <v>12059</v>
      </c>
      <c r="C1205" t="s">
        <v>3597</v>
      </c>
      <c r="D1205" t="s">
        <v>3698</v>
      </c>
      <c r="E1205" t="s">
        <v>3699</v>
      </c>
      <c r="F1205" t="s">
        <v>3600</v>
      </c>
      <c r="G1205">
        <v>212702256</v>
      </c>
      <c r="I1205" t="s">
        <v>3700</v>
      </c>
      <c r="J1205" t="s">
        <v>6576</v>
      </c>
      <c r="K1205" t="s">
        <v>3688</v>
      </c>
      <c r="L1205" t="s">
        <v>11793</v>
      </c>
      <c r="P1205">
        <v>11</v>
      </c>
      <c r="Q1205">
        <v>15</v>
      </c>
      <c r="R1205">
        <v>9.0500000000000007</v>
      </c>
      <c r="S1205" t="b">
        <v>0</v>
      </c>
      <c r="T1205" t="b">
        <v>0</v>
      </c>
      <c r="U1205" t="b">
        <v>0</v>
      </c>
      <c r="V1205">
        <v>22200</v>
      </c>
      <c r="W1205">
        <v>20800</v>
      </c>
      <c r="X1205">
        <v>2.1</v>
      </c>
      <c r="Y1205">
        <v>26548</v>
      </c>
      <c r="Z1205">
        <v>2.2599999999999998</v>
      </c>
    </row>
    <row r="1206" spans="1:26">
      <c r="A1206">
        <v>212702255</v>
      </c>
      <c r="B1206" t="s">
        <v>12059</v>
      </c>
      <c r="C1206" t="s">
        <v>3597</v>
      </c>
      <c r="D1206" t="s">
        <v>3698</v>
      </c>
      <c r="E1206" t="s">
        <v>3699</v>
      </c>
      <c r="F1206" t="s">
        <v>3600</v>
      </c>
      <c r="G1206">
        <v>212702255</v>
      </c>
      <c r="I1206" t="s">
        <v>3700</v>
      </c>
      <c r="J1206" t="s">
        <v>6576</v>
      </c>
      <c r="K1206" t="s">
        <v>3688</v>
      </c>
      <c r="L1206" t="s">
        <v>12067</v>
      </c>
      <c r="P1206">
        <v>11</v>
      </c>
      <c r="Q1206">
        <v>14.5</v>
      </c>
      <c r="R1206">
        <v>8.85</v>
      </c>
      <c r="S1206" t="b">
        <v>0</v>
      </c>
      <c r="T1206" t="b">
        <v>0</v>
      </c>
      <c r="U1206" t="b">
        <v>0</v>
      </c>
      <c r="V1206">
        <v>21400</v>
      </c>
      <c r="W1206">
        <v>20800</v>
      </c>
      <c r="X1206">
        <v>2.1</v>
      </c>
      <c r="Y1206">
        <v>26548</v>
      </c>
      <c r="Z1206">
        <v>2.2599999999999998</v>
      </c>
    </row>
    <row r="1207" spans="1:26">
      <c r="A1207">
        <v>212614028</v>
      </c>
      <c r="B1207" t="s">
        <v>12059</v>
      </c>
      <c r="C1207" t="s">
        <v>3597</v>
      </c>
      <c r="D1207" t="s">
        <v>3698</v>
      </c>
      <c r="E1207" t="s">
        <v>3699</v>
      </c>
      <c r="F1207" t="s">
        <v>3600</v>
      </c>
      <c r="G1207">
        <v>212614028</v>
      </c>
      <c r="I1207" t="s">
        <v>3700</v>
      </c>
      <c r="J1207" t="s">
        <v>10787</v>
      </c>
      <c r="K1207" t="s">
        <v>3688</v>
      </c>
      <c r="L1207" t="s">
        <v>12069</v>
      </c>
      <c r="P1207">
        <v>10</v>
      </c>
      <c r="Q1207">
        <v>16</v>
      </c>
      <c r="R1207">
        <v>8.8000000000000007</v>
      </c>
      <c r="S1207" t="b">
        <v>0</v>
      </c>
      <c r="T1207" t="b">
        <v>0</v>
      </c>
      <c r="U1207" t="b">
        <v>1</v>
      </c>
      <c r="V1207">
        <v>23000</v>
      </c>
      <c r="W1207">
        <v>19800</v>
      </c>
      <c r="X1207">
        <v>2.1</v>
      </c>
      <c r="Y1207">
        <v>23000</v>
      </c>
      <c r="Z1207">
        <v>2.2799999999999998</v>
      </c>
    </row>
    <row r="1208" spans="1:26">
      <c r="A1208">
        <v>212614027</v>
      </c>
      <c r="B1208" t="s">
        <v>12059</v>
      </c>
      <c r="C1208" t="s">
        <v>3597</v>
      </c>
      <c r="D1208" t="s">
        <v>3698</v>
      </c>
      <c r="E1208" t="s">
        <v>3699</v>
      </c>
      <c r="F1208" t="s">
        <v>3600</v>
      </c>
      <c r="G1208">
        <v>212614027</v>
      </c>
      <c r="I1208" t="s">
        <v>3700</v>
      </c>
      <c r="J1208" t="s">
        <v>10787</v>
      </c>
      <c r="K1208" t="s">
        <v>3688</v>
      </c>
      <c r="L1208" t="s">
        <v>11793</v>
      </c>
      <c r="P1208">
        <v>10</v>
      </c>
      <c r="Q1208">
        <v>16</v>
      </c>
      <c r="R1208">
        <v>8.8000000000000007</v>
      </c>
      <c r="S1208" t="b">
        <v>0</v>
      </c>
      <c r="T1208" t="b">
        <v>0</v>
      </c>
      <c r="U1208" t="b">
        <v>1</v>
      </c>
      <c r="V1208">
        <v>23000</v>
      </c>
      <c r="W1208">
        <v>19800</v>
      </c>
      <c r="X1208">
        <v>2.1</v>
      </c>
      <c r="Y1208">
        <v>23000</v>
      </c>
      <c r="Z1208">
        <v>2.2799999999999998</v>
      </c>
    </row>
    <row r="1209" spans="1:26">
      <c r="A1209">
        <v>212614026</v>
      </c>
      <c r="B1209" t="s">
        <v>12059</v>
      </c>
      <c r="C1209" t="s">
        <v>3597</v>
      </c>
      <c r="D1209" t="s">
        <v>3698</v>
      </c>
      <c r="E1209" t="s">
        <v>3699</v>
      </c>
      <c r="F1209" t="s">
        <v>3600</v>
      </c>
      <c r="G1209">
        <v>212614026</v>
      </c>
      <c r="I1209" t="s">
        <v>3700</v>
      </c>
      <c r="J1209" t="s">
        <v>10787</v>
      </c>
      <c r="K1209" t="s">
        <v>3688</v>
      </c>
      <c r="L1209" t="s">
        <v>12067</v>
      </c>
      <c r="P1209">
        <v>10</v>
      </c>
      <c r="Q1209">
        <v>16</v>
      </c>
      <c r="R1209">
        <v>8.6</v>
      </c>
      <c r="S1209" t="b">
        <v>0</v>
      </c>
      <c r="T1209" t="b">
        <v>0</v>
      </c>
      <c r="U1209" t="b">
        <v>1</v>
      </c>
      <c r="V1209">
        <v>22400</v>
      </c>
      <c r="W1209">
        <v>19800</v>
      </c>
      <c r="X1209">
        <v>2.1</v>
      </c>
      <c r="Y1209">
        <v>23000</v>
      </c>
      <c r="Z1209">
        <v>2.2799999999999998</v>
      </c>
    </row>
    <row r="1210" spans="1:26">
      <c r="A1210">
        <v>212702254</v>
      </c>
      <c r="B1210" t="s">
        <v>12059</v>
      </c>
      <c r="C1210" t="s">
        <v>3597</v>
      </c>
      <c r="D1210" t="s">
        <v>3698</v>
      </c>
      <c r="E1210" t="s">
        <v>3699</v>
      </c>
      <c r="F1210" t="s">
        <v>3600</v>
      </c>
      <c r="G1210">
        <v>212702254</v>
      </c>
      <c r="I1210" t="s">
        <v>3700</v>
      </c>
      <c r="J1210" t="s">
        <v>6574</v>
      </c>
      <c r="K1210" t="s">
        <v>3688</v>
      </c>
      <c r="L1210" t="s">
        <v>11793</v>
      </c>
      <c r="P1210">
        <v>11.5</v>
      </c>
      <c r="Q1210">
        <v>15</v>
      </c>
      <c r="R1210">
        <v>8.85</v>
      </c>
      <c r="S1210" t="b">
        <v>0</v>
      </c>
      <c r="T1210" t="b">
        <v>0</v>
      </c>
      <c r="U1210" t="b">
        <v>0</v>
      </c>
      <c r="V1210">
        <v>17700</v>
      </c>
      <c r="W1210">
        <v>11900</v>
      </c>
      <c r="X1210">
        <v>2.1</v>
      </c>
      <c r="Y1210">
        <v>14700</v>
      </c>
      <c r="Z1210">
        <v>2.3199999999999998</v>
      </c>
    </row>
    <row r="1211" spans="1:26">
      <c r="A1211">
        <v>212614025</v>
      </c>
      <c r="B1211" t="s">
        <v>12059</v>
      </c>
      <c r="C1211" t="s">
        <v>3597</v>
      </c>
      <c r="D1211" t="s">
        <v>3698</v>
      </c>
      <c r="E1211" t="s">
        <v>3699</v>
      </c>
      <c r="F1211" t="s">
        <v>3600</v>
      </c>
      <c r="G1211">
        <v>212614025</v>
      </c>
      <c r="I1211" t="s">
        <v>3700</v>
      </c>
      <c r="J1211" t="s">
        <v>10779</v>
      </c>
      <c r="K1211" t="s">
        <v>3688</v>
      </c>
      <c r="L1211" t="s">
        <v>12069</v>
      </c>
      <c r="P1211">
        <v>11.5</v>
      </c>
      <c r="Q1211">
        <v>16</v>
      </c>
      <c r="R1211">
        <v>8.85</v>
      </c>
      <c r="S1211" t="b">
        <v>0</v>
      </c>
      <c r="T1211" t="b">
        <v>0</v>
      </c>
      <c r="U1211" t="b">
        <v>1</v>
      </c>
      <c r="V1211">
        <v>17700</v>
      </c>
      <c r="W1211">
        <v>13600</v>
      </c>
      <c r="X1211">
        <v>2.1</v>
      </c>
      <c r="Y1211">
        <v>17400</v>
      </c>
      <c r="Z1211">
        <v>2.42</v>
      </c>
    </row>
    <row r="1212" spans="1:26">
      <c r="A1212">
        <v>212614024</v>
      </c>
      <c r="B1212" t="s">
        <v>12059</v>
      </c>
      <c r="C1212" t="s">
        <v>3597</v>
      </c>
      <c r="D1212" t="s">
        <v>3698</v>
      </c>
      <c r="E1212" t="s">
        <v>3699</v>
      </c>
      <c r="F1212" t="s">
        <v>3600</v>
      </c>
      <c r="G1212">
        <v>212614024</v>
      </c>
      <c r="I1212" t="s">
        <v>3700</v>
      </c>
      <c r="J1212" t="s">
        <v>10779</v>
      </c>
      <c r="K1212" t="s">
        <v>3688</v>
      </c>
      <c r="L1212" t="s">
        <v>11793</v>
      </c>
      <c r="P1212">
        <v>11.5</v>
      </c>
      <c r="Q1212">
        <v>16</v>
      </c>
      <c r="R1212">
        <v>8.85</v>
      </c>
      <c r="S1212" t="b">
        <v>0</v>
      </c>
      <c r="T1212" t="b">
        <v>0</v>
      </c>
      <c r="U1212" t="b">
        <v>1</v>
      </c>
      <c r="V1212">
        <v>17700</v>
      </c>
      <c r="W1212">
        <v>13600</v>
      </c>
      <c r="X1212">
        <v>2.1</v>
      </c>
      <c r="Y1212">
        <v>17400</v>
      </c>
      <c r="Z1212">
        <v>2.42</v>
      </c>
    </row>
    <row r="1213" spans="1:26">
      <c r="A1213">
        <v>212614023</v>
      </c>
      <c r="B1213" t="s">
        <v>12059</v>
      </c>
      <c r="C1213" t="s">
        <v>3597</v>
      </c>
      <c r="D1213" t="s">
        <v>3698</v>
      </c>
      <c r="E1213" t="s">
        <v>3699</v>
      </c>
      <c r="F1213" t="s">
        <v>3600</v>
      </c>
      <c r="G1213">
        <v>212614023</v>
      </c>
      <c r="I1213" t="s">
        <v>3700</v>
      </c>
      <c r="J1213" t="s">
        <v>10779</v>
      </c>
      <c r="K1213" t="s">
        <v>3688</v>
      </c>
      <c r="L1213" t="s">
        <v>12068</v>
      </c>
      <c r="P1213">
        <v>11.5</v>
      </c>
      <c r="Q1213">
        <v>16</v>
      </c>
      <c r="R1213">
        <v>8.85</v>
      </c>
      <c r="S1213" t="b">
        <v>0</v>
      </c>
      <c r="T1213" t="b">
        <v>0</v>
      </c>
      <c r="U1213" t="b">
        <v>1</v>
      </c>
      <c r="V1213">
        <v>17700</v>
      </c>
      <c r="W1213">
        <v>13600</v>
      </c>
      <c r="X1213">
        <v>2.1</v>
      </c>
      <c r="Y1213">
        <v>17400</v>
      </c>
      <c r="Z1213">
        <v>2.42</v>
      </c>
    </row>
    <row r="1214" spans="1:26">
      <c r="A1214">
        <v>212614022</v>
      </c>
      <c r="B1214" t="s">
        <v>12059</v>
      </c>
      <c r="C1214" t="s">
        <v>3597</v>
      </c>
      <c r="D1214" t="s">
        <v>3698</v>
      </c>
      <c r="E1214" t="s">
        <v>3699</v>
      </c>
      <c r="F1214" t="s">
        <v>3600</v>
      </c>
      <c r="G1214">
        <v>212614022</v>
      </c>
      <c r="I1214" t="s">
        <v>3700</v>
      </c>
      <c r="J1214" t="s">
        <v>10779</v>
      </c>
      <c r="K1214" t="s">
        <v>3688</v>
      </c>
      <c r="L1214" t="s">
        <v>12067</v>
      </c>
      <c r="P1214">
        <v>11</v>
      </c>
      <c r="Q1214">
        <v>16</v>
      </c>
      <c r="R1214">
        <v>8.65</v>
      </c>
      <c r="S1214" t="b">
        <v>0</v>
      </c>
      <c r="T1214" t="b">
        <v>0</v>
      </c>
      <c r="U1214" t="b">
        <v>1</v>
      </c>
      <c r="V1214">
        <v>17100</v>
      </c>
      <c r="W1214">
        <v>13500</v>
      </c>
      <c r="X1214">
        <v>2.1</v>
      </c>
      <c r="Y1214">
        <v>17400</v>
      </c>
      <c r="Z1214">
        <v>2.42</v>
      </c>
    </row>
    <row r="1215" spans="1:26">
      <c r="A1215">
        <v>212614021</v>
      </c>
      <c r="B1215" t="s">
        <v>12059</v>
      </c>
      <c r="C1215" t="s">
        <v>3597</v>
      </c>
      <c r="D1215" t="s">
        <v>3698</v>
      </c>
      <c r="E1215" t="s">
        <v>3699</v>
      </c>
      <c r="F1215" t="s">
        <v>3600</v>
      </c>
      <c r="G1215">
        <v>212614021</v>
      </c>
      <c r="I1215" t="s">
        <v>3700</v>
      </c>
      <c r="J1215" t="s">
        <v>10779</v>
      </c>
      <c r="K1215" t="s">
        <v>3688</v>
      </c>
      <c r="L1215" t="s">
        <v>12066</v>
      </c>
      <c r="P1215">
        <v>11</v>
      </c>
      <c r="Q1215">
        <v>16</v>
      </c>
      <c r="R1215">
        <v>8.65</v>
      </c>
      <c r="S1215" t="b">
        <v>0</v>
      </c>
      <c r="T1215" t="b">
        <v>0</v>
      </c>
      <c r="U1215" t="b">
        <v>1</v>
      </c>
      <c r="V1215">
        <v>17100</v>
      </c>
      <c r="W1215">
        <v>13500</v>
      </c>
      <c r="X1215">
        <v>2.1</v>
      </c>
      <c r="Y1215">
        <v>17400</v>
      </c>
      <c r="Z1215">
        <v>2.42</v>
      </c>
    </row>
    <row r="1216" spans="1:26">
      <c r="A1216">
        <v>212897484</v>
      </c>
      <c r="B1216" t="s">
        <v>12059</v>
      </c>
      <c r="C1216" t="s">
        <v>3597</v>
      </c>
      <c r="D1216" t="s">
        <v>3698</v>
      </c>
      <c r="E1216" t="s">
        <v>3699</v>
      </c>
      <c r="F1216" t="s">
        <v>3600</v>
      </c>
      <c r="G1216">
        <v>212897484</v>
      </c>
      <c r="I1216" t="s">
        <v>3700</v>
      </c>
      <c r="J1216" t="s">
        <v>9361</v>
      </c>
      <c r="K1216" t="s">
        <v>3688</v>
      </c>
      <c r="L1216" t="s">
        <v>12065</v>
      </c>
      <c r="P1216">
        <v>9.5</v>
      </c>
      <c r="Q1216">
        <v>15.2</v>
      </c>
      <c r="R1216">
        <v>9.8000000000000007</v>
      </c>
      <c r="S1216" t="b">
        <v>0</v>
      </c>
      <c r="T1216" t="b">
        <v>0</v>
      </c>
      <c r="U1216" t="b">
        <v>0</v>
      </c>
      <c r="V1216">
        <v>34600</v>
      </c>
      <c r="W1216">
        <v>32000</v>
      </c>
      <c r="X1216">
        <v>2.1</v>
      </c>
      <c r="Y1216">
        <v>38000</v>
      </c>
      <c r="Z1216">
        <v>1.9</v>
      </c>
    </row>
    <row r="1217" spans="1:26">
      <c r="A1217">
        <v>212897481</v>
      </c>
      <c r="B1217" t="s">
        <v>12059</v>
      </c>
      <c r="C1217" t="s">
        <v>3597</v>
      </c>
      <c r="D1217" t="s">
        <v>3698</v>
      </c>
      <c r="E1217" t="s">
        <v>3699</v>
      </c>
      <c r="F1217" t="s">
        <v>3600</v>
      </c>
      <c r="G1217">
        <v>212897481</v>
      </c>
      <c r="I1217" t="s">
        <v>3700</v>
      </c>
      <c r="J1217" t="s">
        <v>9324</v>
      </c>
      <c r="K1217" t="s">
        <v>3688</v>
      </c>
      <c r="L1217" t="s">
        <v>12065</v>
      </c>
      <c r="P1217">
        <v>10.5</v>
      </c>
      <c r="Q1217">
        <v>15.2</v>
      </c>
      <c r="R1217">
        <v>9.5</v>
      </c>
      <c r="S1217" t="b">
        <v>0</v>
      </c>
      <c r="T1217" t="b">
        <v>0</v>
      </c>
      <c r="U1217" t="b">
        <v>1</v>
      </c>
      <c r="V1217">
        <v>29800</v>
      </c>
      <c r="W1217">
        <v>21600</v>
      </c>
      <c r="X1217">
        <v>2.1</v>
      </c>
      <c r="Y1217">
        <v>26000</v>
      </c>
      <c r="Z1217">
        <v>2.2799999999999998</v>
      </c>
    </row>
    <row r="1218" spans="1:26">
      <c r="A1218">
        <v>212897475</v>
      </c>
      <c r="B1218" t="s">
        <v>12059</v>
      </c>
      <c r="C1218" t="s">
        <v>3597</v>
      </c>
      <c r="D1218" t="s">
        <v>3698</v>
      </c>
      <c r="E1218" t="s">
        <v>3699</v>
      </c>
      <c r="F1218" t="s">
        <v>3600</v>
      </c>
      <c r="G1218">
        <v>212897475</v>
      </c>
      <c r="I1218" t="s">
        <v>3700</v>
      </c>
      <c r="J1218" t="s">
        <v>9324</v>
      </c>
      <c r="K1218" t="s">
        <v>3688</v>
      </c>
      <c r="L1218" t="s">
        <v>12064</v>
      </c>
      <c r="P1218">
        <v>10</v>
      </c>
      <c r="Q1218">
        <v>15.2</v>
      </c>
      <c r="R1218">
        <v>9.0500000000000007</v>
      </c>
      <c r="S1218" t="b">
        <v>0</v>
      </c>
      <c r="T1218" t="b">
        <v>0</v>
      </c>
      <c r="U1218" t="b">
        <v>1</v>
      </c>
      <c r="V1218">
        <v>28600</v>
      </c>
      <c r="W1218">
        <v>21400</v>
      </c>
      <c r="X1218">
        <v>2.1</v>
      </c>
      <c r="Y1218">
        <v>26000</v>
      </c>
      <c r="Z1218">
        <v>2.2799999999999998</v>
      </c>
    </row>
    <row r="1219" spans="1:26">
      <c r="A1219">
        <v>212897472</v>
      </c>
      <c r="B1219" t="s">
        <v>12059</v>
      </c>
      <c r="C1219" t="s">
        <v>3597</v>
      </c>
      <c r="D1219" t="s">
        <v>3698</v>
      </c>
      <c r="E1219" t="s">
        <v>3699</v>
      </c>
      <c r="F1219" t="s">
        <v>3600</v>
      </c>
      <c r="G1219">
        <v>212897472</v>
      </c>
      <c r="I1219" t="s">
        <v>3700</v>
      </c>
      <c r="J1219" t="s">
        <v>9322</v>
      </c>
      <c r="K1219" t="s">
        <v>3688</v>
      </c>
      <c r="L1219" t="s">
        <v>11793</v>
      </c>
      <c r="P1219">
        <v>10</v>
      </c>
      <c r="Q1219">
        <v>16</v>
      </c>
      <c r="R1219">
        <v>8.8000000000000007</v>
      </c>
      <c r="S1219" t="b">
        <v>0</v>
      </c>
      <c r="T1219" t="b">
        <v>0</v>
      </c>
      <c r="U1219" t="b">
        <v>1</v>
      </c>
      <c r="V1219">
        <v>23000</v>
      </c>
      <c r="W1219">
        <v>19800</v>
      </c>
      <c r="X1219">
        <v>2.1</v>
      </c>
      <c r="Y1219">
        <v>23000</v>
      </c>
      <c r="Z1219">
        <v>2.2799999999999998</v>
      </c>
    </row>
    <row r="1220" spans="1:26">
      <c r="A1220">
        <v>212897468</v>
      </c>
      <c r="B1220" t="s">
        <v>12059</v>
      </c>
      <c r="C1220" t="s">
        <v>3597</v>
      </c>
      <c r="D1220" t="s">
        <v>3698</v>
      </c>
      <c r="E1220" t="s">
        <v>3699</v>
      </c>
      <c r="F1220" t="s">
        <v>3600</v>
      </c>
      <c r="G1220">
        <v>212897468</v>
      </c>
      <c r="I1220" t="s">
        <v>3700</v>
      </c>
      <c r="J1220" t="s">
        <v>9291</v>
      </c>
      <c r="K1220" t="s">
        <v>3688</v>
      </c>
      <c r="L1220" t="s">
        <v>11793</v>
      </c>
      <c r="P1220">
        <v>11.5</v>
      </c>
      <c r="Q1220">
        <v>16</v>
      </c>
      <c r="R1220">
        <v>8.85</v>
      </c>
      <c r="S1220" t="b">
        <v>0</v>
      </c>
      <c r="T1220" t="b">
        <v>0</v>
      </c>
      <c r="U1220" t="b">
        <v>1</v>
      </c>
      <c r="V1220">
        <v>17700</v>
      </c>
      <c r="W1220">
        <v>13600</v>
      </c>
      <c r="X1220">
        <v>2.1</v>
      </c>
      <c r="Y1220">
        <v>17400</v>
      </c>
      <c r="Z1220">
        <v>2.42</v>
      </c>
    </row>
    <row r="1221" spans="1:26">
      <c r="A1221">
        <v>212925412</v>
      </c>
      <c r="B1221" t="s">
        <v>12059</v>
      </c>
      <c r="C1221" t="s">
        <v>3597</v>
      </c>
      <c r="D1221" t="s">
        <v>3698</v>
      </c>
      <c r="E1221" t="s">
        <v>3699</v>
      </c>
      <c r="F1221" t="s">
        <v>3600</v>
      </c>
      <c r="G1221">
        <v>212925412</v>
      </c>
      <c r="I1221" t="s">
        <v>3700</v>
      </c>
      <c r="J1221" t="s">
        <v>10765</v>
      </c>
      <c r="K1221" t="s">
        <v>3688</v>
      </c>
      <c r="L1221" t="s">
        <v>12063</v>
      </c>
      <c r="P1221">
        <v>9.5</v>
      </c>
      <c r="Q1221">
        <v>15.2</v>
      </c>
      <c r="R1221">
        <v>9.8000000000000007</v>
      </c>
      <c r="S1221" t="b">
        <v>0</v>
      </c>
      <c r="T1221" t="b">
        <v>0</v>
      </c>
      <c r="U1221" t="b">
        <v>0</v>
      </c>
      <c r="V1221">
        <v>34600</v>
      </c>
      <c r="W1221">
        <v>32000</v>
      </c>
      <c r="X1221">
        <v>2.1</v>
      </c>
      <c r="Y1221">
        <v>47000</v>
      </c>
      <c r="Z1221">
        <v>1.9</v>
      </c>
    </row>
    <row r="1222" spans="1:26">
      <c r="A1222">
        <v>212925411</v>
      </c>
      <c r="B1222" t="s">
        <v>12059</v>
      </c>
      <c r="C1222" t="s">
        <v>3597</v>
      </c>
      <c r="D1222" t="s">
        <v>3698</v>
      </c>
      <c r="E1222" t="s">
        <v>3699</v>
      </c>
      <c r="F1222" t="s">
        <v>3600</v>
      </c>
      <c r="G1222">
        <v>212925411</v>
      </c>
      <c r="I1222" t="s">
        <v>3700</v>
      </c>
      <c r="J1222" t="s">
        <v>10759</v>
      </c>
      <c r="K1222" t="s">
        <v>3688</v>
      </c>
      <c r="L1222" t="s">
        <v>12063</v>
      </c>
      <c r="P1222">
        <v>10.5</v>
      </c>
      <c r="Q1222">
        <v>15.2</v>
      </c>
      <c r="R1222">
        <v>9.5</v>
      </c>
      <c r="S1222" t="b">
        <v>0</v>
      </c>
      <c r="T1222" t="b">
        <v>0</v>
      </c>
      <c r="U1222" t="b">
        <v>1</v>
      </c>
      <c r="V1222">
        <v>29800</v>
      </c>
      <c r="W1222">
        <v>21600</v>
      </c>
      <c r="X1222">
        <v>2.1</v>
      </c>
      <c r="Y1222">
        <v>28600</v>
      </c>
      <c r="Z1222">
        <v>2.1</v>
      </c>
    </row>
    <row r="1223" spans="1:26">
      <c r="A1223">
        <v>212925366</v>
      </c>
      <c r="B1223" t="s">
        <v>12059</v>
      </c>
      <c r="C1223" t="s">
        <v>3597</v>
      </c>
      <c r="D1223" t="s">
        <v>3698</v>
      </c>
      <c r="E1223" t="s">
        <v>3699</v>
      </c>
      <c r="F1223" t="s">
        <v>3600</v>
      </c>
      <c r="G1223">
        <v>212925366</v>
      </c>
      <c r="I1223" t="s">
        <v>3700</v>
      </c>
      <c r="J1223" t="s">
        <v>10759</v>
      </c>
      <c r="K1223" t="s">
        <v>3688</v>
      </c>
      <c r="L1223" t="s">
        <v>12062</v>
      </c>
      <c r="P1223">
        <v>10</v>
      </c>
      <c r="Q1223">
        <v>15.2</v>
      </c>
      <c r="R1223">
        <v>9.35</v>
      </c>
      <c r="S1223" t="b">
        <v>0</v>
      </c>
      <c r="T1223" t="b">
        <v>0</v>
      </c>
      <c r="U1223" t="b">
        <v>1</v>
      </c>
      <c r="V1223">
        <v>29400</v>
      </c>
      <c r="W1223">
        <v>21600</v>
      </c>
      <c r="X1223">
        <v>2.1</v>
      </c>
      <c r="Y1223">
        <v>28600</v>
      </c>
      <c r="Z1223">
        <v>2.1</v>
      </c>
    </row>
    <row r="1224" spans="1:26">
      <c r="A1224">
        <v>212925364</v>
      </c>
      <c r="B1224" t="s">
        <v>12059</v>
      </c>
      <c r="C1224" t="s">
        <v>3597</v>
      </c>
      <c r="D1224" t="s">
        <v>3698</v>
      </c>
      <c r="E1224" t="s">
        <v>3699</v>
      </c>
      <c r="F1224" t="s">
        <v>3600</v>
      </c>
      <c r="G1224">
        <v>212925364</v>
      </c>
      <c r="I1224" t="s">
        <v>3700</v>
      </c>
      <c r="J1224" t="s">
        <v>10759</v>
      </c>
      <c r="K1224" t="s">
        <v>3688</v>
      </c>
      <c r="L1224" t="s">
        <v>12061</v>
      </c>
      <c r="P1224">
        <v>10</v>
      </c>
      <c r="Q1224">
        <v>15.2</v>
      </c>
      <c r="R1224">
        <v>9.0500000000000007</v>
      </c>
      <c r="S1224" t="b">
        <v>0</v>
      </c>
      <c r="T1224" t="b">
        <v>0</v>
      </c>
      <c r="U1224" t="b">
        <v>1</v>
      </c>
      <c r="V1224">
        <v>28600</v>
      </c>
      <c r="W1224">
        <v>21400</v>
      </c>
      <c r="X1224">
        <v>2.1</v>
      </c>
      <c r="Y1224">
        <v>28600</v>
      </c>
      <c r="Z1224">
        <v>2.1</v>
      </c>
    </row>
    <row r="1225" spans="1:26">
      <c r="A1225">
        <v>212925409</v>
      </c>
      <c r="B1225" t="s">
        <v>12059</v>
      </c>
      <c r="C1225" t="s">
        <v>3597</v>
      </c>
      <c r="D1225" t="s">
        <v>3698</v>
      </c>
      <c r="E1225" t="s">
        <v>3699</v>
      </c>
      <c r="F1225" t="s">
        <v>3600</v>
      </c>
      <c r="G1225">
        <v>212925409</v>
      </c>
      <c r="I1225" t="s">
        <v>3700</v>
      </c>
      <c r="J1225" t="s">
        <v>9262</v>
      </c>
      <c r="K1225" t="s">
        <v>3688</v>
      </c>
      <c r="L1225" t="s">
        <v>12060</v>
      </c>
      <c r="P1225">
        <v>11.5</v>
      </c>
      <c r="Q1225">
        <v>16</v>
      </c>
      <c r="R1225">
        <v>8.85</v>
      </c>
      <c r="S1225" t="b">
        <v>0</v>
      </c>
      <c r="T1225" t="b">
        <v>0</v>
      </c>
      <c r="U1225" t="b">
        <v>1</v>
      </c>
      <c r="V1225">
        <v>17700</v>
      </c>
      <c r="W1225">
        <v>13600</v>
      </c>
      <c r="X1225">
        <v>2.1</v>
      </c>
      <c r="Y1225">
        <v>21000</v>
      </c>
      <c r="Z1225">
        <v>2.21</v>
      </c>
    </row>
    <row r="1226" spans="1:26">
      <c r="A1226">
        <v>212544102</v>
      </c>
      <c r="B1226" t="s">
        <v>10959</v>
      </c>
      <c r="C1226" t="s">
        <v>3597</v>
      </c>
      <c r="D1226" t="s">
        <v>3698</v>
      </c>
      <c r="E1226" t="s">
        <v>3699</v>
      </c>
      <c r="F1226" t="s">
        <v>3600</v>
      </c>
      <c r="G1226">
        <v>212544102</v>
      </c>
      <c r="I1226" t="s">
        <v>3700</v>
      </c>
      <c r="J1226" t="s">
        <v>9534</v>
      </c>
      <c r="K1226" t="s">
        <v>3688</v>
      </c>
      <c r="L1226" t="s">
        <v>12058</v>
      </c>
      <c r="P1226">
        <v>11</v>
      </c>
      <c r="Q1226">
        <v>15.2</v>
      </c>
      <c r="R1226">
        <v>8.5</v>
      </c>
      <c r="S1226" t="b">
        <v>0</v>
      </c>
      <c r="T1226" t="b">
        <v>0</v>
      </c>
      <c r="U1226" t="b">
        <v>1</v>
      </c>
      <c r="V1226">
        <v>22800</v>
      </c>
      <c r="W1226">
        <v>15800</v>
      </c>
      <c r="X1226">
        <v>2.1800000000000002</v>
      </c>
      <c r="Y1226">
        <v>9250</v>
      </c>
      <c r="Z1226">
        <v>2.56</v>
      </c>
    </row>
    <row r="1227" spans="1:26">
      <c r="A1227">
        <v>212925585</v>
      </c>
      <c r="B1227" t="s">
        <v>11826</v>
      </c>
      <c r="C1227" t="s">
        <v>3597</v>
      </c>
      <c r="D1227" t="s">
        <v>4034</v>
      </c>
      <c r="E1227" t="s">
        <v>12004</v>
      </c>
      <c r="F1227" t="s">
        <v>3600</v>
      </c>
      <c r="G1227">
        <v>212925585</v>
      </c>
      <c r="I1227" t="s">
        <v>3700</v>
      </c>
      <c r="J1227" t="s">
        <v>12054</v>
      </c>
      <c r="L1227" t="s">
        <v>12052</v>
      </c>
      <c r="P1227">
        <v>8.6</v>
      </c>
      <c r="Q1227">
        <v>14.5</v>
      </c>
      <c r="R1227">
        <v>8.6</v>
      </c>
      <c r="S1227" t="b">
        <v>0</v>
      </c>
      <c r="T1227" t="b">
        <v>0</v>
      </c>
      <c r="U1227" t="b">
        <v>0</v>
      </c>
      <c r="V1227">
        <v>53000</v>
      </c>
      <c r="W1227">
        <v>37000</v>
      </c>
      <c r="X1227">
        <v>2.2599999999999998</v>
      </c>
      <c r="Y1227">
        <v>38000</v>
      </c>
      <c r="Z1227">
        <v>2.2599999999999998</v>
      </c>
    </row>
    <row r="1228" spans="1:26">
      <c r="A1228">
        <v>211497151</v>
      </c>
      <c r="B1228" t="s">
        <v>12055</v>
      </c>
      <c r="C1228" t="s">
        <v>3597</v>
      </c>
      <c r="D1228" t="s">
        <v>4034</v>
      </c>
      <c r="E1228" t="s">
        <v>6252</v>
      </c>
      <c r="F1228" t="s">
        <v>3600</v>
      </c>
      <c r="G1228">
        <v>211497151</v>
      </c>
      <c r="I1228" t="s">
        <v>3601</v>
      </c>
      <c r="J1228" t="s">
        <v>12056</v>
      </c>
      <c r="L1228" t="s">
        <v>12057</v>
      </c>
      <c r="P1228">
        <v>11.7</v>
      </c>
      <c r="Q1228">
        <v>17.399999999999999</v>
      </c>
      <c r="R1228">
        <v>10</v>
      </c>
      <c r="S1228" t="b">
        <v>0</v>
      </c>
      <c r="T1228" t="b">
        <v>0</v>
      </c>
      <c r="U1228" t="b">
        <v>1</v>
      </c>
      <c r="V1228">
        <v>24000</v>
      </c>
      <c r="W1228">
        <v>19200</v>
      </c>
      <c r="X1228">
        <v>2.5</v>
      </c>
      <c r="Y1228">
        <v>26400</v>
      </c>
      <c r="Z1228">
        <v>2.14</v>
      </c>
    </row>
    <row r="1229" spans="1:26">
      <c r="A1229">
        <v>212925597</v>
      </c>
      <c r="B1229" t="s">
        <v>11826</v>
      </c>
      <c r="C1229" t="s">
        <v>3597</v>
      </c>
      <c r="D1229" t="s">
        <v>4034</v>
      </c>
      <c r="E1229" t="s">
        <v>12004</v>
      </c>
      <c r="F1229" t="s">
        <v>3600</v>
      </c>
      <c r="G1229">
        <v>212925597</v>
      </c>
      <c r="I1229" t="s">
        <v>3601</v>
      </c>
      <c r="J1229" t="s">
        <v>12054</v>
      </c>
      <c r="L1229" t="s">
        <v>12051</v>
      </c>
      <c r="M1229">
        <v>9</v>
      </c>
      <c r="N1229">
        <v>16.399999999999999</v>
      </c>
      <c r="O1229">
        <v>10.5</v>
      </c>
      <c r="P1229">
        <v>8.8000000000000007</v>
      </c>
      <c r="Q1229">
        <v>15.3</v>
      </c>
      <c r="R1229">
        <v>9.4</v>
      </c>
      <c r="S1229" t="b">
        <v>0</v>
      </c>
      <c r="T1229" t="b">
        <v>0</v>
      </c>
      <c r="U1229" t="b">
        <v>0</v>
      </c>
      <c r="V1229">
        <v>55000</v>
      </c>
      <c r="W1229">
        <v>42000</v>
      </c>
      <c r="X1229">
        <v>2.6</v>
      </c>
      <c r="Y1229">
        <v>52500</v>
      </c>
      <c r="Z1229">
        <v>2.2999999999999998</v>
      </c>
    </row>
    <row r="1230" spans="1:26">
      <c r="A1230">
        <v>212925584</v>
      </c>
      <c r="B1230" t="s">
        <v>11826</v>
      </c>
      <c r="C1230" t="s">
        <v>3597</v>
      </c>
      <c r="D1230" t="s">
        <v>4034</v>
      </c>
      <c r="E1230" t="s">
        <v>12004</v>
      </c>
      <c r="F1230" t="s">
        <v>3600</v>
      </c>
      <c r="G1230">
        <v>212925584</v>
      </c>
      <c r="I1230" t="s">
        <v>3700</v>
      </c>
      <c r="J1230" t="s">
        <v>12047</v>
      </c>
      <c r="L1230" t="s">
        <v>12053</v>
      </c>
      <c r="M1230">
        <v>9</v>
      </c>
      <c r="N1230">
        <v>14</v>
      </c>
      <c r="O1230">
        <v>10</v>
      </c>
      <c r="P1230">
        <v>8.6</v>
      </c>
      <c r="Q1230">
        <v>14.3</v>
      </c>
      <c r="R1230">
        <v>9</v>
      </c>
      <c r="S1230" t="b">
        <v>0</v>
      </c>
      <c r="T1230" t="b">
        <v>0</v>
      </c>
      <c r="U1230" t="b">
        <v>0</v>
      </c>
      <c r="V1230">
        <v>46000</v>
      </c>
      <c r="W1230">
        <v>32000</v>
      </c>
      <c r="X1230">
        <v>2.36</v>
      </c>
      <c r="Y1230">
        <v>45000</v>
      </c>
      <c r="Z1230">
        <v>2.11</v>
      </c>
    </row>
    <row r="1231" spans="1:26">
      <c r="A1231">
        <v>212925583</v>
      </c>
      <c r="B1231" t="s">
        <v>11826</v>
      </c>
      <c r="C1231" t="s">
        <v>3597</v>
      </c>
      <c r="D1231" t="s">
        <v>4034</v>
      </c>
      <c r="E1231" t="s">
        <v>12004</v>
      </c>
      <c r="F1231" t="s">
        <v>3600</v>
      </c>
      <c r="G1231">
        <v>212925583</v>
      </c>
      <c r="I1231" t="s">
        <v>3700</v>
      </c>
      <c r="J1231" t="s">
        <v>12045</v>
      </c>
      <c r="L1231" t="s">
        <v>12008</v>
      </c>
      <c r="M1231">
        <v>10.199999999999999</v>
      </c>
      <c r="N1231">
        <v>14.8</v>
      </c>
      <c r="O1231">
        <v>9.6</v>
      </c>
      <c r="P1231">
        <v>10</v>
      </c>
      <c r="Q1231">
        <v>15.2</v>
      </c>
      <c r="R1231">
        <v>10</v>
      </c>
      <c r="S1231" t="b">
        <v>0</v>
      </c>
      <c r="T1231" t="b">
        <v>0</v>
      </c>
      <c r="U1231" t="b">
        <v>1</v>
      </c>
      <c r="V1231">
        <v>35000</v>
      </c>
      <c r="W1231">
        <v>33000</v>
      </c>
      <c r="X1231">
        <v>2.4</v>
      </c>
      <c r="Y1231">
        <v>38000</v>
      </c>
      <c r="Z1231">
        <v>1.9</v>
      </c>
    </row>
    <row r="1232" spans="1:26">
      <c r="A1232">
        <v>212925578</v>
      </c>
      <c r="B1232" t="s">
        <v>11826</v>
      </c>
      <c r="C1232" t="s">
        <v>3597</v>
      </c>
      <c r="D1232" t="s">
        <v>4034</v>
      </c>
      <c r="E1232" t="s">
        <v>12004</v>
      </c>
      <c r="F1232" t="s">
        <v>3600</v>
      </c>
      <c r="G1232">
        <v>212925578</v>
      </c>
      <c r="I1232" t="s">
        <v>3700</v>
      </c>
      <c r="J1232" t="s">
        <v>12049</v>
      </c>
      <c r="L1232" t="s">
        <v>12053</v>
      </c>
      <c r="M1232">
        <v>9.15</v>
      </c>
      <c r="N1232">
        <v>14</v>
      </c>
      <c r="O1232">
        <v>9.4</v>
      </c>
      <c r="P1232">
        <v>8.6</v>
      </c>
      <c r="Q1232">
        <v>14.3</v>
      </c>
      <c r="R1232">
        <v>8.3000000000000007</v>
      </c>
      <c r="S1232" t="b">
        <v>0</v>
      </c>
      <c r="T1232" t="b">
        <v>0</v>
      </c>
      <c r="U1232" t="b">
        <v>0</v>
      </c>
      <c r="V1232">
        <v>48000</v>
      </c>
      <c r="W1232">
        <v>30400</v>
      </c>
      <c r="X1232">
        <v>2.2000000000000002</v>
      </c>
      <c r="Y1232">
        <v>32000</v>
      </c>
      <c r="Z1232">
        <v>2.0299999999999998</v>
      </c>
    </row>
    <row r="1233" spans="1:26">
      <c r="A1233">
        <v>212925582</v>
      </c>
      <c r="B1233" t="s">
        <v>11826</v>
      </c>
      <c r="C1233" t="s">
        <v>3597</v>
      </c>
      <c r="D1233" t="s">
        <v>4034</v>
      </c>
      <c r="E1233" t="s">
        <v>12004</v>
      </c>
      <c r="F1233" t="s">
        <v>3600</v>
      </c>
      <c r="G1233">
        <v>212925582</v>
      </c>
      <c r="I1233" t="s">
        <v>3700</v>
      </c>
      <c r="J1233" t="s">
        <v>12043</v>
      </c>
      <c r="L1233" t="s">
        <v>12008</v>
      </c>
      <c r="M1233">
        <v>10.7</v>
      </c>
      <c r="N1233">
        <v>14.2</v>
      </c>
      <c r="O1233">
        <v>9.5</v>
      </c>
      <c r="P1233">
        <v>10.5</v>
      </c>
      <c r="Q1233">
        <v>15.5</v>
      </c>
      <c r="R1233">
        <v>9.6999999999999993</v>
      </c>
      <c r="S1233" t="b">
        <v>0</v>
      </c>
      <c r="T1233" t="b">
        <v>0</v>
      </c>
      <c r="U1233" t="b">
        <v>1</v>
      </c>
      <c r="V1233">
        <v>30000</v>
      </c>
      <c r="W1233">
        <v>22600</v>
      </c>
      <c r="X1233">
        <v>2.62</v>
      </c>
      <c r="Y1233">
        <v>26000</v>
      </c>
      <c r="Z1233">
        <v>2.2799999999999998</v>
      </c>
    </row>
    <row r="1234" spans="1:26">
      <c r="A1234">
        <v>212925579</v>
      </c>
      <c r="B1234" t="s">
        <v>11826</v>
      </c>
      <c r="C1234" t="s">
        <v>3597</v>
      </c>
      <c r="D1234" t="s">
        <v>4034</v>
      </c>
      <c r="E1234" t="s">
        <v>12004</v>
      </c>
      <c r="F1234" t="s">
        <v>3600</v>
      </c>
      <c r="G1234">
        <v>212925579</v>
      </c>
      <c r="I1234" t="s">
        <v>3700</v>
      </c>
      <c r="J1234" t="s">
        <v>12050</v>
      </c>
      <c r="L1234" t="s">
        <v>12052</v>
      </c>
      <c r="M1234">
        <v>9.5</v>
      </c>
      <c r="N1234">
        <v>14.9</v>
      </c>
      <c r="O1234">
        <v>9.3000000000000007</v>
      </c>
      <c r="P1234">
        <v>9</v>
      </c>
      <c r="Q1234">
        <v>15.2</v>
      </c>
      <c r="R1234">
        <v>8.5</v>
      </c>
      <c r="S1234" t="b">
        <v>0</v>
      </c>
      <c r="T1234" t="b">
        <v>0</v>
      </c>
      <c r="U1234" t="b">
        <v>0</v>
      </c>
      <c r="V1234">
        <v>53000</v>
      </c>
      <c r="W1234">
        <v>34000</v>
      </c>
      <c r="X1234">
        <v>2.2000000000000002</v>
      </c>
      <c r="Y1234">
        <v>36000</v>
      </c>
      <c r="Z1234">
        <v>2.19</v>
      </c>
    </row>
    <row r="1235" spans="1:26">
      <c r="A1235">
        <v>212925590</v>
      </c>
      <c r="B1235" t="s">
        <v>11826</v>
      </c>
      <c r="C1235" t="s">
        <v>3597</v>
      </c>
      <c r="D1235" t="s">
        <v>4034</v>
      </c>
      <c r="E1235" t="s">
        <v>12004</v>
      </c>
      <c r="F1235" t="s">
        <v>3600</v>
      </c>
      <c r="G1235">
        <v>212925590</v>
      </c>
      <c r="I1235" t="s">
        <v>3601</v>
      </c>
      <c r="J1235" t="s">
        <v>12049</v>
      </c>
      <c r="L1235" t="s">
        <v>12048</v>
      </c>
      <c r="M1235">
        <v>9.3000000000000007</v>
      </c>
      <c r="N1235">
        <v>17.3</v>
      </c>
      <c r="O1235">
        <v>10</v>
      </c>
      <c r="P1235">
        <v>8.8000000000000007</v>
      </c>
      <c r="Q1235">
        <v>15.8</v>
      </c>
      <c r="R1235">
        <v>9.4</v>
      </c>
      <c r="S1235" t="b">
        <v>0</v>
      </c>
      <c r="T1235" t="b">
        <v>0</v>
      </c>
      <c r="U1235" t="b">
        <v>0</v>
      </c>
      <c r="V1235">
        <v>47000</v>
      </c>
      <c r="W1235">
        <v>37000</v>
      </c>
      <c r="X1235">
        <v>2.4</v>
      </c>
      <c r="Y1235">
        <v>39000</v>
      </c>
      <c r="Z1235">
        <v>2.2000000000000002</v>
      </c>
    </row>
    <row r="1236" spans="1:26">
      <c r="A1236">
        <v>212925589</v>
      </c>
      <c r="B1236" t="s">
        <v>11826</v>
      </c>
      <c r="C1236" t="s">
        <v>3597</v>
      </c>
      <c r="D1236" t="s">
        <v>4034</v>
      </c>
      <c r="E1236" t="s">
        <v>12004</v>
      </c>
      <c r="F1236" t="s">
        <v>3600</v>
      </c>
      <c r="G1236">
        <v>212925589</v>
      </c>
      <c r="I1236" t="s">
        <v>3601</v>
      </c>
      <c r="J1236" t="s">
        <v>12023</v>
      </c>
      <c r="L1236" t="s">
        <v>12046</v>
      </c>
      <c r="M1236">
        <v>10.4</v>
      </c>
      <c r="N1236">
        <v>18</v>
      </c>
      <c r="O1236">
        <v>9.1</v>
      </c>
      <c r="P1236">
        <v>10.1</v>
      </c>
      <c r="Q1236">
        <v>16.899999999999999</v>
      </c>
      <c r="R1236">
        <v>8.1999999999999993</v>
      </c>
      <c r="S1236" t="b">
        <v>0</v>
      </c>
      <c r="T1236" t="b">
        <v>0</v>
      </c>
      <c r="U1236" t="b">
        <v>0</v>
      </c>
      <c r="V1236">
        <v>36000</v>
      </c>
      <c r="W1236">
        <v>20400</v>
      </c>
      <c r="X1236">
        <v>2.48</v>
      </c>
      <c r="Y1236">
        <v>22700</v>
      </c>
      <c r="Z1236">
        <v>2.1</v>
      </c>
    </row>
    <row r="1237" spans="1:26">
      <c r="A1237">
        <v>212925587</v>
      </c>
      <c r="B1237" t="s">
        <v>11826</v>
      </c>
      <c r="C1237" t="s">
        <v>3597</v>
      </c>
      <c r="D1237" t="s">
        <v>4034</v>
      </c>
      <c r="E1237" t="s">
        <v>12004</v>
      </c>
      <c r="F1237" t="s">
        <v>3600</v>
      </c>
      <c r="G1237">
        <v>212925587</v>
      </c>
      <c r="I1237" t="s">
        <v>3601</v>
      </c>
      <c r="J1237" t="s">
        <v>12005</v>
      </c>
      <c r="L1237" t="s">
        <v>12042</v>
      </c>
      <c r="M1237">
        <v>11.3</v>
      </c>
      <c r="N1237">
        <v>19.399999999999999</v>
      </c>
      <c r="O1237">
        <v>11.3</v>
      </c>
      <c r="P1237">
        <v>10.5</v>
      </c>
      <c r="Q1237">
        <v>17</v>
      </c>
      <c r="R1237">
        <v>9.1999999999999993</v>
      </c>
      <c r="S1237" t="b">
        <v>0</v>
      </c>
      <c r="T1237" t="b">
        <v>0</v>
      </c>
      <c r="U1237" t="b">
        <v>1</v>
      </c>
      <c r="V1237">
        <v>24000</v>
      </c>
      <c r="W1237">
        <v>21000</v>
      </c>
      <c r="X1237">
        <v>2.8</v>
      </c>
      <c r="Y1237">
        <v>22000</v>
      </c>
      <c r="Z1237">
        <v>2.8</v>
      </c>
    </row>
    <row r="1238" spans="1:26">
      <c r="A1238">
        <v>212925586</v>
      </c>
      <c r="B1238" t="s">
        <v>11826</v>
      </c>
      <c r="C1238" t="s">
        <v>3597</v>
      </c>
      <c r="D1238" t="s">
        <v>4034</v>
      </c>
      <c r="E1238" t="s">
        <v>12004</v>
      </c>
      <c r="F1238" t="s">
        <v>3600</v>
      </c>
      <c r="G1238">
        <v>212925586</v>
      </c>
      <c r="I1238" t="s">
        <v>3601</v>
      </c>
      <c r="J1238" t="s">
        <v>12031</v>
      </c>
      <c r="L1238" t="s">
        <v>12040</v>
      </c>
      <c r="M1238">
        <v>11.1</v>
      </c>
      <c r="N1238">
        <v>19</v>
      </c>
      <c r="O1238">
        <v>10.8</v>
      </c>
      <c r="P1238">
        <v>10.9</v>
      </c>
      <c r="Q1238">
        <v>17</v>
      </c>
      <c r="R1238">
        <v>8.8000000000000007</v>
      </c>
      <c r="S1238" t="b">
        <v>0</v>
      </c>
      <c r="T1238" t="b">
        <v>0</v>
      </c>
      <c r="U1238" t="b">
        <v>1</v>
      </c>
      <c r="V1238">
        <v>18000</v>
      </c>
      <c r="W1238">
        <v>12000</v>
      </c>
      <c r="X1238">
        <v>2.71</v>
      </c>
      <c r="Y1238">
        <v>12000</v>
      </c>
      <c r="Z1238">
        <v>2.71</v>
      </c>
    </row>
    <row r="1239" spans="1:26">
      <c r="A1239">
        <v>212925596</v>
      </c>
      <c r="B1239" t="s">
        <v>11826</v>
      </c>
      <c r="C1239" t="s">
        <v>3597</v>
      </c>
      <c r="D1239" t="s">
        <v>4034</v>
      </c>
      <c r="E1239" t="s">
        <v>12004</v>
      </c>
      <c r="F1239" t="s">
        <v>3600</v>
      </c>
      <c r="G1239">
        <v>212925596</v>
      </c>
      <c r="I1239" t="s">
        <v>3601</v>
      </c>
      <c r="J1239" t="s">
        <v>12047</v>
      </c>
      <c r="L1239" t="s">
        <v>12048</v>
      </c>
      <c r="M1239">
        <v>8.5</v>
      </c>
      <c r="N1239">
        <v>16</v>
      </c>
      <c r="O1239">
        <v>10</v>
      </c>
      <c r="P1239">
        <v>8.1999999999999993</v>
      </c>
      <c r="Q1239">
        <v>15.6</v>
      </c>
      <c r="R1239">
        <v>9.4</v>
      </c>
      <c r="S1239" t="b">
        <v>0</v>
      </c>
      <c r="T1239" t="b">
        <v>0</v>
      </c>
      <c r="U1239" t="b">
        <v>0</v>
      </c>
      <c r="V1239">
        <v>47000</v>
      </c>
      <c r="W1239">
        <v>36000</v>
      </c>
      <c r="X1239">
        <v>2.36</v>
      </c>
      <c r="Y1239">
        <v>48000</v>
      </c>
      <c r="Z1239">
        <v>2.0499999999999998</v>
      </c>
    </row>
    <row r="1240" spans="1:26">
      <c r="A1240">
        <v>212925595</v>
      </c>
      <c r="B1240" t="s">
        <v>11826</v>
      </c>
      <c r="C1240" t="s">
        <v>3597</v>
      </c>
      <c r="D1240" t="s">
        <v>4034</v>
      </c>
      <c r="E1240" t="s">
        <v>12004</v>
      </c>
      <c r="F1240" t="s">
        <v>3600</v>
      </c>
      <c r="G1240">
        <v>212925595</v>
      </c>
      <c r="I1240" t="s">
        <v>3601</v>
      </c>
      <c r="J1240" t="s">
        <v>12045</v>
      </c>
      <c r="L1240" t="s">
        <v>12046</v>
      </c>
      <c r="M1240">
        <v>10.5</v>
      </c>
      <c r="N1240">
        <v>18</v>
      </c>
      <c r="O1240">
        <v>10.5</v>
      </c>
      <c r="P1240">
        <v>10</v>
      </c>
      <c r="Q1240">
        <v>16</v>
      </c>
      <c r="R1240">
        <v>9.5</v>
      </c>
      <c r="S1240" t="b">
        <v>0</v>
      </c>
      <c r="T1240" t="b">
        <v>0</v>
      </c>
      <c r="U1240" t="b">
        <v>1</v>
      </c>
      <c r="V1240">
        <v>36000</v>
      </c>
      <c r="W1240">
        <v>30400</v>
      </c>
      <c r="X1240">
        <v>2.46</v>
      </c>
      <c r="Y1240">
        <v>47000</v>
      </c>
      <c r="Z1240">
        <v>1.9</v>
      </c>
    </row>
    <row r="1241" spans="1:26">
      <c r="A1241">
        <v>212925594</v>
      </c>
      <c r="B1241" t="s">
        <v>11826</v>
      </c>
      <c r="C1241" t="s">
        <v>3597</v>
      </c>
      <c r="D1241" t="s">
        <v>4034</v>
      </c>
      <c r="E1241" t="s">
        <v>12004</v>
      </c>
      <c r="F1241" t="s">
        <v>3600</v>
      </c>
      <c r="G1241">
        <v>212925594</v>
      </c>
      <c r="I1241" t="s">
        <v>3601</v>
      </c>
      <c r="J1241" t="s">
        <v>12043</v>
      </c>
      <c r="L1241" t="s">
        <v>12044</v>
      </c>
      <c r="M1241">
        <v>11</v>
      </c>
      <c r="N1241">
        <v>18</v>
      </c>
      <c r="O1241">
        <v>10.5</v>
      </c>
      <c r="P1241">
        <v>10</v>
      </c>
      <c r="Q1241">
        <v>16.2</v>
      </c>
      <c r="R1241">
        <v>8.9</v>
      </c>
      <c r="S1241" t="b">
        <v>0</v>
      </c>
      <c r="T1241" t="b">
        <v>0</v>
      </c>
      <c r="U1241" t="b">
        <v>1</v>
      </c>
      <c r="V1241">
        <v>30000</v>
      </c>
      <c r="W1241">
        <v>21000</v>
      </c>
      <c r="X1241">
        <v>2.34</v>
      </c>
      <c r="Y1241">
        <v>28600</v>
      </c>
      <c r="Z1241">
        <v>2.1</v>
      </c>
    </row>
    <row r="1242" spans="1:26">
      <c r="A1242">
        <v>212925593</v>
      </c>
      <c r="B1242" t="s">
        <v>11826</v>
      </c>
      <c r="C1242" t="s">
        <v>3597</v>
      </c>
      <c r="D1242" t="s">
        <v>4034</v>
      </c>
      <c r="E1242" t="s">
        <v>12004</v>
      </c>
      <c r="F1242" t="s">
        <v>3600</v>
      </c>
      <c r="G1242">
        <v>212925593</v>
      </c>
      <c r="I1242" t="s">
        <v>3601</v>
      </c>
      <c r="J1242" t="s">
        <v>12041</v>
      </c>
      <c r="L1242" t="s">
        <v>12042</v>
      </c>
      <c r="M1242">
        <v>12.5</v>
      </c>
      <c r="N1242">
        <v>20</v>
      </c>
      <c r="O1242">
        <v>12</v>
      </c>
      <c r="P1242">
        <v>11.7</v>
      </c>
      <c r="Q1242">
        <v>17.399999999999999</v>
      </c>
      <c r="R1242">
        <v>10</v>
      </c>
      <c r="S1242" t="b">
        <v>0</v>
      </c>
      <c r="T1242" t="b">
        <v>0</v>
      </c>
      <c r="U1242" t="b">
        <v>1</v>
      </c>
      <c r="V1242">
        <v>24000</v>
      </c>
      <c r="W1242">
        <v>19200</v>
      </c>
      <c r="X1242">
        <v>2.5</v>
      </c>
      <c r="Y1242">
        <v>26400</v>
      </c>
      <c r="Z1242">
        <v>2.14</v>
      </c>
    </row>
    <row r="1243" spans="1:26">
      <c r="A1243">
        <v>212925592</v>
      </c>
      <c r="B1243" t="s">
        <v>11826</v>
      </c>
      <c r="C1243" t="s">
        <v>3597</v>
      </c>
      <c r="D1243" t="s">
        <v>4034</v>
      </c>
      <c r="E1243" t="s">
        <v>12004</v>
      </c>
      <c r="F1243" t="s">
        <v>3600</v>
      </c>
      <c r="G1243">
        <v>212925592</v>
      </c>
      <c r="I1243" t="s">
        <v>3601</v>
      </c>
      <c r="J1243" t="s">
        <v>12039</v>
      </c>
      <c r="L1243" t="s">
        <v>12040</v>
      </c>
      <c r="M1243">
        <v>12.5</v>
      </c>
      <c r="N1243">
        <v>20</v>
      </c>
      <c r="O1243">
        <v>11</v>
      </c>
      <c r="P1243">
        <v>12.4</v>
      </c>
      <c r="Q1243">
        <v>18</v>
      </c>
      <c r="R1243">
        <v>9.3000000000000007</v>
      </c>
      <c r="S1243" t="b">
        <v>0</v>
      </c>
      <c r="T1243" t="b">
        <v>0</v>
      </c>
      <c r="U1243" t="b">
        <v>1</v>
      </c>
      <c r="V1243">
        <v>18000</v>
      </c>
      <c r="W1243">
        <v>13500</v>
      </c>
      <c r="X1243">
        <v>2.6</v>
      </c>
      <c r="Y1243">
        <v>21000</v>
      </c>
      <c r="Z1243">
        <v>2.21</v>
      </c>
    </row>
    <row r="1244" spans="1:26">
      <c r="A1244">
        <v>213062286</v>
      </c>
      <c r="B1244" t="s">
        <v>11826</v>
      </c>
      <c r="C1244" t="s">
        <v>3597</v>
      </c>
      <c r="D1244" t="s">
        <v>4034</v>
      </c>
      <c r="E1244" t="s">
        <v>11949</v>
      </c>
      <c r="F1244" t="s">
        <v>3600</v>
      </c>
      <c r="G1244">
        <v>213062286</v>
      </c>
      <c r="I1244" t="s">
        <v>3700</v>
      </c>
      <c r="J1244" t="s">
        <v>12033</v>
      </c>
      <c r="L1244" t="s">
        <v>12016</v>
      </c>
      <c r="P1244">
        <v>8.6</v>
      </c>
      <c r="Q1244">
        <v>14.5</v>
      </c>
      <c r="R1244">
        <v>8.6</v>
      </c>
      <c r="S1244" t="b">
        <v>0</v>
      </c>
      <c r="T1244" t="b">
        <v>0</v>
      </c>
      <c r="U1244" t="b">
        <v>0</v>
      </c>
      <c r="V1244">
        <v>53000</v>
      </c>
      <c r="W1244">
        <v>37000</v>
      </c>
      <c r="X1244">
        <v>2.2599999999999998</v>
      </c>
      <c r="Y1244">
        <v>38000</v>
      </c>
      <c r="Z1244">
        <v>2.2599999999999998</v>
      </c>
    </row>
    <row r="1245" spans="1:26">
      <c r="A1245">
        <v>212928595</v>
      </c>
      <c r="B1245" t="s">
        <v>11826</v>
      </c>
      <c r="C1245" t="s">
        <v>3597</v>
      </c>
      <c r="D1245" t="s">
        <v>4034</v>
      </c>
      <c r="E1245" t="s">
        <v>6751</v>
      </c>
      <c r="F1245" t="s">
        <v>3600</v>
      </c>
      <c r="G1245">
        <v>212928595</v>
      </c>
      <c r="I1245" t="s">
        <v>3700</v>
      </c>
      <c r="J1245" t="s">
        <v>9048</v>
      </c>
      <c r="L1245" t="s">
        <v>9066</v>
      </c>
      <c r="P1245">
        <v>8.6</v>
      </c>
      <c r="Q1245">
        <v>14.5</v>
      </c>
      <c r="R1245">
        <v>8.6</v>
      </c>
      <c r="S1245" t="b">
        <v>0</v>
      </c>
      <c r="T1245" t="b">
        <v>0</v>
      </c>
      <c r="U1245" t="b">
        <v>0</v>
      </c>
      <c r="V1245">
        <v>53000</v>
      </c>
      <c r="W1245">
        <v>37000</v>
      </c>
      <c r="X1245">
        <v>2.2599999999999998</v>
      </c>
      <c r="Y1245">
        <v>38000</v>
      </c>
      <c r="Z1245">
        <v>2.2599999999999998</v>
      </c>
    </row>
    <row r="1246" spans="1:26">
      <c r="A1246">
        <v>212928555</v>
      </c>
      <c r="B1246" t="s">
        <v>11826</v>
      </c>
      <c r="C1246" t="s">
        <v>3597</v>
      </c>
      <c r="D1246" t="s">
        <v>4034</v>
      </c>
      <c r="E1246" t="s">
        <v>5982</v>
      </c>
      <c r="F1246" t="s">
        <v>3600</v>
      </c>
      <c r="G1246">
        <v>212928555</v>
      </c>
      <c r="I1246" t="s">
        <v>3700</v>
      </c>
      <c r="J1246" t="s">
        <v>12038</v>
      </c>
      <c r="L1246" t="s">
        <v>12011</v>
      </c>
      <c r="P1246">
        <v>8.6</v>
      </c>
      <c r="Q1246">
        <v>14.5</v>
      </c>
      <c r="R1246">
        <v>8.6</v>
      </c>
      <c r="S1246" t="b">
        <v>0</v>
      </c>
      <c r="T1246" t="b">
        <v>0</v>
      </c>
      <c r="U1246" t="b">
        <v>0</v>
      </c>
      <c r="V1246">
        <v>53000</v>
      </c>
      <c r="W1246">
        <v>37000</v>
      </c>
      <c r="X1246">
        <v>2.2599999999999998</v>
      </c>
      <c r="Y1246">
        <v>38000</v>
      </c>
      <c r="Z1246">
        <v>2.2599999999999998</v>
      </c>
    </row>
    <row r="1247" spans="1:26">
      <c r="A1247">
        <v>212615029</v>
      </c>
      <c r="B1247" t="s">
        <v>11826</v>
      </c>
      <c r="C1247" t="s">
        <v>3597</v>
      </c>
      <c r="D1247" t="s">
        <v>4034</v>
      </c>
      <c r="E1247" t="s">
        <v>5260</v>
      </c>
      <c r="F1247" t="s">
        <v>3600</v>
      </c>
      <c r="G1247">
        <v>212615029</v>
      </c>
      <c r="I1247" t="s">
        <v>3700</v>
      </c>
      <c r="J1247" t="s">
        <v>10818</v>
      </c>
      <c r="L1247" t="s">
        <v>12037</v>
      </c>
      <c r="P1247">
        <v>8.6</v>
      </c>
      <c r="Q1247">
        <v>14.5</v>
      </c>
      <c r="R1247">
        <v>8.6</v>
      </c>
      <c r="S1247" t="b">
        <v>0</v>
      </c>
      <c r="T1247" t="b">
        <v>0</v>
      </c>
      <c r="U1247" t="b">
        <v>0</v>
      </c>
      <c r="V1247">
        <v>53000</v>
      </c>
      <c r="W1247">
        <v>37000</v>
      </c>
      <c r="X1247">
        <v>2.2599999999999998</v>
      </c>
      <c r="Y1247">
        <v>38000</v>
      </c>
      <c r="Z1247">
        <v>2.2599999999999998</v>
      </c>
    </row>
    <row r="1248" spans="1:26">
      <c r="A1248">
        <v>213081454</v>
      </c>
      <c r="B1248" t="s">
        <v>11826</v>
      </c>
      <c r="C1248" t="s">
        <v>3597</v>
      </c>
      <c r="D1248" t="s">
        <v>4034</v>
      </c>
      <c r="E1248" t="s">
        <v>5257</v>
      </c>
      <c r="F1248" t="s">
        <v>3600</v>
      </c>
      <c r="G1248">
        <v>213081454</v>
      </c>
      <c r="I1248" t="s">
        <v>3700</v>
      </c>
      <c r="J1248" t="s">
        <v>12034</v>
      </c>
      <c r="L1248" t="s">
        <v>12037</v>
      </c>
      <c r="P1248">
        <v>8.6</v>
      </c>
      <c r="Q1248">
        <v>14.5</v>
      </c>
      <c r="R1248">
        <v>8.6</v>
      </c>
      <c r="S1248" t="b">
        <v>0</v>
      </c>
      <c r="T1248" t="b">
        <v>0</v>
      </c>
      <c r="U1248" t="b">
        <v>0</v>
      </c>
      <c r="V1248">
        <v>53000</v>
      </c>
      <c r="W1248">
        <v>37000</v>
      </c>
      <c r="X1248">
        <v>2.2599999999999998</v>
      </c>
      <c r="Y1248">
        <v>38000</v>
      </c>
      <c r="Z1248">
        <v>2.2599999999999998</v>
      </c>
    </row>
    <row r="1249" spans="1:26">
      <c r="A1249">
        <v>213081462</v>
      </c>
      <c r="B1249" t="s">
        <v>11826</v>
      </c>
      <c r="C1249" t="s">
        <v>3597</v>
      </c>
      <c r="D1249" t="s">
        <v>4034</v>
      </c>
      <c r="E1249" t="s">
        <v>6224</v>
      </c>
      <c r="F1249" t="s">
        <v>3600</v>
      </c>
      <c r="G1249">
        <v>213081462</v>
      </c>
      <c r="I1249" t="s">
        <v>3700</v>
      </c>
      <c r="J1249" t="s">
        <v>9048</v>
      </c>
      <c r="L1249" t="s">
        <v>9066</v>
      </c>
      <c r="P1249">
        <v>8.6</v>
      </c>
      <c r="Q1249">
        <v>14.5</v>
      </c>
      <c r="R1249">
        <v>8.6</v>
      </c>
      <c r="S1249" t="b">
        <v>0</v>
      </c>
      <c r="T1249" t="b">
        <v>0</v>
      </c>
      <c r="U1249" t="b">
        <v>0</v>
      </c>
      <c r="V1249">
        <v>53000</v>
      </c>
      <c r="W1249">
        <v>37000</v>
      </c>
      <c r="X1249">
        <v>2.2599999999999998</v>
      </c>
      <c r="Y1249">
        <v>38000</v>
      </c>
      <c r="Z1249">
        <v>2.2599999999999998</v>
      </c>
    </row>
    <row r="1250" spans="1:26">
      <c r="A1250">
        <v>213081458</v>
      </c>
      <c r="B1250" t="s">
        <v>11826</v>
      </c>
      <c r="C1250" t="s">
        <v>3597</v>
      </c>
      <c r="D1250" t="s">
        <v>4034</v>
      </c>
      <c r="E1250" t="s">
        <v>6429</v>
      </c>
      <c r="F1250" t="s">
        <v>3600</v>
      </c>
      <c r="G1250">
        <v>213081458</v>
      </c>
      <c r="I1250" t="s">
        <v>3700</v>
      </c>
      <c r="J1250" t="s">
        <v>9048</v>
      </c>
      <c r="L1250" t="s">
        <v>9066</v>
      </c>
      <c r="P1250">
        <v>8.6</v>
      </c>
      <c r="Q1250">
        <v>14.5</v>
      </c>
      <c r="R1250">
        <v>8.6</v>
      </c>
      <c r="S1250" t="b">
        <v>0</v>
      </c>
      <c r="T1250" t="b">
        <v>0</v>
      </c>
      <c r="U1250" t="b">
        <v>0</v>
      </c>
      <c r="V1250">
        <v>53000</v>
      </c>
      <c r="W1250">
        <v>37000</v>
      </c>
      <c r="X1250">
        <v>2.2599999999999998</v>
      </c>
      <c r="Y1250">
        <v>38000</v>
      </c>
      <c r="Z1250">
        <v>2.2599999999999998</v>
      </c>
    </row>
    <row r="1251" spans="1:26">
      <c r="A1251">
        <v>212386770</v>
      </c>
      <c r="B1251" t="s">
        <v>11826</v>
      </c>
      <c r="C1251" t="s">
        <v>3597</v>
      </c>
      <c r="D1251" t="s">
        <v>4034</v>
      </c>
      <c r="E1251" t="s">
        <v>5262</v>
      </c>
      <c r="F1251" t="s">
        <v>3600</v>
      </c>
      <c r="G1251">
        <v>212386770</v>
      </c>
      <c r="I1251" t="s">
        <v>3700</v>
      </c>
      <c r="J1251" t="s">
        <v>10819</v>
      </c>
      <c r="L1251" t="s">
        <v>9066</v>
      </c>
      <c r="P1251">
        <v>8.6</v>
      </c>
      <c r="Q1251">
        <v>14.5</v>
      </c>
      <c r="R1251">
        <v>8.6</v>
      </c>
      <c r="S1251" t="b">
        <v>0</v>
      </c>
      <c r="T1251" t="b">
        <v>0</v>
      </c>
      <c r="U1251" t="b">
        <v>0</v>
      </c>
      <c r="V1251">
        <v>53000</v>
      </c>
      <c r="W1251">
        <v>37000</v>
      </c>
      <c r="X1251">
        <v>2.2599999999999998</v>
      </c>
      <c r="Y1251">
        <v>38000</v>
      </c>
      <c r="Z1251">
        <v>2.2599999999999998</v>
      </c>
    </row>
    <row r="1252" spans="1:26">
      <c r="A1252">
        <v>212386769</v>
      </c>
      <c r="B1252" t="s">
        <v>11826</v>
      </c>
      <c r="C1252" t="s">
        <v>3597</v>
      </c>
      <c r="D1252" t="s">
        <v>4034</v>
      </c>
      <c r="E1252" t="s">
        <v>10839</v>
      </c>
      <c r="F1252" t="s">
        <v>3600</v>
      </c>
      <c r="G1252">
        <v>212386769</v>
      </c>
      <c r="I1252" t="s">
        <v>3700</v>
      </c>
      <c r="J1252" t="s">
        <v>10653</v>
      </c>
      <c r="L1252" t="s">
        <v>12036</v>
      </c>
      <c r="P1252">
        <v>8.6</v>
      </c>
      <c r="Q1252">
        <v>14.5</v>
      </c>
      <c r="R1252">
        <v>8.6</v>
      </c>
      <c r="S1252" t="b">
        <v>0</v>
      </c>
      <c r="T1252" t="b">
        <v>0</v>
      </c>
      <c r="U1252" t="b">
        <v>0</v>
      </c>
      <c r="V1252">
        <v>53000</v>
      </c>
      <c r="W1252">
        <v>37000</v>
      </c>
      <c r="X1252">
        <v>2.2599999999999998</v>
      </c>
      <c r="Y1252">
        <v>38000</v>
      </c>
      <c r="Z1252">
        <v>2.2599999999999998</v>
      </c>
    </row>
    <row r="1253" spans="1:26">
      <c r="A1253">
        <v>212386768</v>
      </c>
      <c r="B1253" t="s">
        <v>11826</v>
      </c>
      <c r="C1253" t="s">
        <v>3597</v>
      </c>
      <c r="D1253" t="s">
        <v>4034</v>
      </c>
      <c r="E1253" t="s">
        <v>4871</v>
      </c>
      <c r="F1253" t="s">
        <v>3600</v>
      </c>
      <c r="G1253">
        <v>212386768</v>
      </c>
      <c r="I1253" t="s">
        <v>3700</v>
      </c>
      <c r="J1253" t="s">
        <v>12035</v>
      </c>
      <c r="L1253" t="s">
        <v>9476</v>
      </c>
      <c r="P1253">
        <v>8.6</v>
      </c>
      <c r="Q1253">
        <v>14.5</v>
      </c>
      <c r="R1253">
        <v>8.6</v>
      </c>
      <c r="S1253" t="b">
        <v>0</v>
      </c>
      <c r="T1253" t="b">
        <v>0</v>
      </c>
      <c r="U1253" t="b">
        <v>0</v>
      </c>
      <c r="V1253">
        <v>53000</v>
      </c>
      <c r="W1253">
        <v>37000</v>
      </c>
      <c r="X1253">
        <v>2.2599999999999998</v>
      </c>
      <c r="Y1253">
        <v>38000</v>
      </c>
      <c r="Z1253">
        <v>2.2599999999999998</v>
      </c>
    </row>
    <row r="1254" spans="1:26">
      <c r="A1254">
        <v>213081459</v>
      </c>
      <c r="B1254" t="s">
        <v>11826</v>
      </c>
      <c r="C1254" t="s">
        <v>3597</v>
      </c>
      <c r="D1254" t="s">
        <v>4034</v>
      </c>
      <c r="E1254" t="s">
        <v>6224</v>
      </c>
      <c r="F1254" t="s">
        <v>3600</v>
      </c>
      <c r="G1254">
        <v>213081459</v>
      </c>
      <c r="I1254" t="s">
        <v>3601</v>
      </c>
      <c r="J1254" t="s">
        <v>9048</v>
      </c>
      <c r="L1254" t="s">
        <v>6366</v>
      </c>
      <c r="M1254">
        <v>9</v>
      </c>
      <c r="N1254">
        <v>16.399999999999999</v>
      </c>
      <c r="O1254">
        <v>10.5</v>
      </c>
      <c r="P1254">
        <v>8.8000000000000007</v>
      </c>
      <c r="Q1254">
        <v>15.3</v>
      </c>
      <c r="R1254">
        <v>9.4</v>
      </c>
      <c r="S1254" t="b">
        <v>0</v>
      </c>
      <c r="T1254" t="b">
        <v>0</v>
      </c>
      <c r="U1254" t="b">
        <v>0</v>
      </c>
      <c r="V1254">
        <v>55000</v>
      </c>
      <c r="W1254">
        <v>42000</v>
      </c>
      <c r="X1254">
        <v>2.6</v>
      </c>
      <c r="Y1254">
        <v>52500</v>
      </c>
      <c r="Z1254">
        <v>2.2999999999999998</v>
      </c>
    </row>
    <row r="1255" spans="1:26">
      <c r="A1255">
        <v>213081446</v>
      </c>
      <c r="B1255" t="s">
        <v>11826</v>
      </c>
      <c r="C1255" t="s">
        <v>3597</v>
      </c>
      <c r="D1255" t="s">
        <v>4034</v>
      </c>
      <c r="E1255" t="s">
        <v>5257</v>
      </c>
      <c r="F1255" t="s">
        <v>3600</v>
      </c>
      <c r="G1255">
        <v>213081446</v>
      </c>
      <c r="I1255" t="s">
        <v>3601</v>
      </c>
      <c r="J1255" t="s">
        <v>12034</v>
      </c>
      <c r="L1255" t="s">
        <v>11999</v>
      </c>
      <c r="M1255">
        <v>9</v>
      </c>
      <c r="N1255">
        <v>16.399999999999999</v>
      </c>
      <c r="O1255">
        <v>10.5</v>
      </c>
      <c r="P1255">
        <v>8.8000000000000007</v>
      </c>
      <c r="Q1255">
        <v>15.3</v>
      </c>
      <c r="R1255">
        <v>9.4</v>
      </c>
      <c r="S1255" t="b">
        <v>0</v>
      </c>
      <c r="T1255" t="b">
        <v>0</v>
      </c>
      <c r="U1255" t="b">
        <v>0</v>
      </c>
      <c r="V1255">
        <v>55000</v>
      </c>
      <c r="W1255">
        <v>42000</v>
      </c>
      <c r="X1255">
        <v>2.6</v>
      </c>
      <c r="Y1255">
        <v>52500</v>
      </c>
      <c r="Z1255">
        <v>2.2999999999999998</v>
      </c>
    </row>
    <row r="1256" spans="1:26">
      <c r="A1256">
        <v>213081455</v>
      </c>
      <c r="B1256" t="s">
        <v>11826</v>
      </c>
      <c r="C1256" t="s">
        <v>3597</v>
      </c>
      <c r="D1256" t="s">
        <v>4034</v>
      </c>
      <c r="E1256" t="s">
        <v>6429</v>
      </c>
      <c r="F1256" t="s">
        <v>3600</v>
      </c>
      <c r="G1256">
        <v>213081455</v>
      </c>
      <c r="I1256" t="s">
        <v>3601</v>
      </c>
      <c r="J1256" t="s">
        <v>9048</v>
      </c>
      <c r="L1256" t="s">
        <v>6366</v>
      </c>
      <c r="M1256">
        <v>9</v>
      </c>
      <c r="N1256">
        <v>16.399999999999999</v>
      </c>
      <c r="O1256">
        <v>10.5</v>
      </c>
      <c r="P1256">
        <v>8.8000000000000007</v>
      </c>
      <c r="Q1256">
        <v>15.3</v>
      </c>
      <c r="R1256">
        <v>9.4</v>
      </c>
      <c r="S1256" t="b">
        <v>0</v>
      </c>
      <c r="T1256" t="b">
        <v>0</v>
      </c>
      <c r="U1256" t="b">
        <v>0</v>
      </c>
      <c r="V1256">
        <v>55000</v>
      </c>
      <c r="W1256">
        <v>42000</v>
      </c>
      <c r="X1256">
        <v>2.6</v>
      </c>
      <c r="Y1256">
        <v>52500</v>
      </c>
      <c r="Z1256">
        <v>2.2999999999999998</v>
      </c>
    </row>
    <row r="1257" spans="1:26">
      <c r="A1257">
        <v>213062292</v>
      </c>
      <c r="B1257" t="s">
        <v>11826</v>
      </c>
      <c r="C1257" t="s">
        <v>3597</v>
      </c>
      <c r="D1257" t="s">
        <v>4034</v>
      </c>
      <c r="E1257" t="s">
        <v>11949</v>
      </c>
      <c r="F1257" t="s">
        <v>3600</v>
      </c>
      <c r="G1257">
        <v>213062292</v>
      </c>
      <c r="I1257" t="s">
        <v>3601</v>
      </c>
      <c r="J1257" t="s">
        <v>12033</v>
      </c>
      <c r="L1257" t="s">
        <v>11997</v>
      </c>
      <c r="M1257">
        <v>9</v>
      </c>
      <c r="N1257">
        <v>16.399999999999999</v>
      </c>
      <c r="O1257">
        <v>10.5</v>
      </c>
      <c r="P1257">
        <v>8.8000000000000007</v>
      </c>
      <c r="Q1257">
        <v>15.3</v>
      </c>
      <c r="R1257">
        <v>9.4</v>
      </c>
      <c r="S1257" t="b">
        <v>0</v>
      </c>
      <c r="T1257" t="b">
        <v>0</v>
      </c>
      <c r="U1257" t="b">
        <v>0</v>
      </c>
      <c r="V1257">
        <v>55000</v>
      </c>
      <c r="W1257">
        <v>42000</v>
      </c>
      <c r="X1257">
        <v>2.6</v>
      </c>
      <c r="Y1257">
        <v>52500</v>
      </c>
      <c r="Z1257">
        <v>2.2999999999999998</v>
      </c>
    </row>
    <row r="1258" spans="1:26">
      <c r="A1258">
        <v>212920483</v>
      </c>
      <c r="B1258" t="s">
        <v>11826</v>
      </c>
      <c r="C1258" t="s">
        <v>3597</v>
      </c>
      <c r="D1258" t="s">
        <v>4034</v>
      </c>
      <c r="E1258" t="s">
        <v>11946</v>
      </c>
      <c r="F1258" t="s">
        <v>3600</v>
      </c>
      <c r="G1258">
        <v>212920483</v>
      </c>
      <c r="I1258" t="s">
        <v>3601</v>
      </c>
      <c r="J1258" t="s">
        <v>12032</v>
      </c>
      <c r="L1258" t="s">
        <v>12001</v>
      </c>
      <c r="M1258">
        <v>9</v>
      </c>
      <c r="N1258">
        <v>16.399999999999999</v>
      </c>
      <c r="O1258">
        <v>10.5</v>
      </c>
      <c r="P1258">
        <v>8.8000000000000007</v>
      </c>
      <c r="Q1258">
        <v>15.3</v>
      </c>
      <c r="R1258">
        <v>9.4</v>
      </c>
      <c r="S1258" t="b">
        <v>0</v>
      </c>
      <c r="T1258" t="b">
        <v>0</v>
      </c>
      <c r="U1258" t="b">
        <v>0</v>
      </c>
      <c r="V1258">
        <v>55000</v>
      </c>
      <c r="W1258">
        <v>42000</v>
      </c>
      <c r="X1258">
        <v>2.6</v>
      </c>
      <c r="Y1258">
        <v>52500</v>
      </c>
      <c r="Z1258">
        <v>2.2999999999999998</v>
      </c>
    </row>
    <row r="1259" spans="1:26">
      <c r="A1259">
        <v>212928554</v>
      </c>
      <c r="B1259" t="s">
        <v>11826</v>
      </c>
      <c r="C1259" t="s">
        <v>3597</v>
      </c>
      <c r="D1259" t="s">
        <v>4034</v>
      </c>
      <c r="E1259" t="s">
        <v>5982</v>
      </c>
      <c r="F1259" t="s">
        <v>3600</v>
      </c>
      <c r="G1259">
        <v>212928554</v>
      </c>
      <c r="I1259" t="s">
        <v>3700</v>
      </c>
      <c r="J1259" t="s">
        <v>9371</v>
      </c>
      <c r="L1259" t="s">
        <v>12025</v>
      </c>
      <c r="M1259">
        <v>9</v>
      </c>
      <c r="N1259">
        <v>14</v>
      </c>
      <c r="O1259">
        <v>10</v>
      </c>
      <c r="P1259">
        <v>8.6</v>
      </c>
      <c r="Q1259">
        <v>14.3</v>
      </c>
      <c r="R1259">
        <v>9</v>
      </c>
      <c r="S1259" t="b">
        <v>0</v>
      </c>
      <c r="T1259" t="b">
        <v>0</v>
      </c>
      <c r="U1259" t="b">
        <v>0</v>
      </c>
      <c r="V1259">
        <v>46000</v>
      </c>
      <c r="W1259">
        <v>32000</v>
      </c>
      <c r="X1259">
        <v>2.36</v>
      </c>
      <c r="Y1259">
        <v>45000</v>
      </c>
      <c r="Z1259">
        <v>2.11</v>
      </c>
    </row>
    <row r="1260" spans="1:26">
      <c r="A1260">
        <v>212615028</v>
      </c>
      <c r="B1260" t="s">
        <v>11826</v>
      </c>
      <c r="C1260" t="s">
        <v>3597</v>
      </c>
      <c r="D1260" t="s">
        <v>4034</v>
      </c>
      <c r="E1260" t="s">
        <v>5260</v>
      </c>
      <c r="F1260" t="s">
        <v>3600</v>
      </c>
      <c r="G1260">
        <v>212615028</v>
      </c>
      <c r="I1260" t="s">
        <v>3700</v>
      </c>
      <c r="J1260" t="s">
        <v>10799</v>
      </c>
      <c r="L1260" t="s">
        <v>12028</v>
      </c>
      <c r="M1260">
        <v>9</v>
      </c>
      <c r="N1260">
        <v>14</v>
      </c>
      <c r="O1260">
        <v>10</v>
      </c>
      <c r="P1260">
        <v>8.6</v>
      </c>
      <c r="Q1260">
        <v>14.3</v>
      </c>
      <c r="R1260">
        <v>9</v>
      </c>
      <c r="S1260" t="b">
        <v>0</v>
      </c>
      <c r="T1260" t="b">
        <v>0</v>
      </c>
      <c r="U1260" t="b">
        <v>0</v>
      </c>
      <c r="V1260">
        <v>46000</v>
      </c>
      <c r="W1260">
        <v>32000</v>
      </c>
      <c r="X1260">
        <v>2.36</v>
      </c>
      <c r="Y1260">
        <v>45000</v>
      </c>
      <c r="Z1260">
        <v>2.11</v>
      </c>
    </row>
    <row r="1261" spans="1:26">
      <c r="A1261">
        <v>212546253</v>
      </c>
      <c r="B1261" t="s">
        <v>11826</v>
      </c>
      <c r="C1261" t="s">
        <v>3597</v>
      </c>
      <c r="D1261" t="s">
        <v>4034</v>
      </c>
      <c r="E1261" t="s">
        <v>12012</v>
      </c>
      <c r="F1261" t="s">
        <v>3600</v>
      </c>
      <c r="G1261">
        <v>212546253</v>
      </c>
      <c r="I1261" t="s">
        <v>3700</v>
      </c>
      <c r="J1261" t="s">
        <v>12029</v>
      </c>
      <c r="L1261" t="s">
        <v>12030</v>
      </c>
      <c r="M1261">
        <v>9</v>
      </c>
      <c r="N1261">
        <v>14</v>
      </c>
      <c r="O1261">
        <v>10</v>
      </c>
      <c r="P1261">
        <v>8.6</v>
      </c>
      <c r="Q1261">
        <v>14.3</v>
      </c>
      <c r="R1261">
        <v>9</v>
      </c>
      <c r="S1261" t="b">
        <v>0</v>
      </c>
      <c r="T1261" t="b">
        <v>0</v>
      </c>
      <c r="U1261" t="b">
        <v>0</v>
      </c>
      <c r="V1261">
        <v>46000</v>
      </c>
      <c r="W1261">
        <v>32000</v>
      </c>
      <c r="X1261">
        <v>2.36</v>
      </c>
      <c r="Y1261">
        <v>45000</v>
      </c>
      <c r="Z1261">
        <v>2.11</v>
      </c>
    </row>
    <row r="1262" spans="1:26">
      <c r="A1262">
        <v>213081453</v>
      </c>
      <c r="B1262" t="s">
        <v>11826</v>
      </c>
      <c r="C1262" t="s">
        <v>3597</v>
      </c>
      <c r="D1262" t="s">
        <v>4034</v>
      </c>
      <c r="E1262" t="s">
        <v>5257</v>
      </c>
      <c r="F1262" t="s">
        <v>3600</v>
      </c>
      <c r="G1262">
        <v>213081453</v>
      </c>
      <c r="I1262" t="s">
        <v>3700</v>
      </c>
      <c r="J1262" t="s">
        <v>11984</v>
      </c>
      <c r="L1262" t="s">
        <v>12028</v>
      </c>
      <c r="M1262">
        <v>9</v>
      </c>
      <c r="N1262">
        <v>14</v>
      </c>
      <c r="O1262">
        <v>10</v>
      </c>
      <c r="P1262">
        <v>8.6</v>
      </c>
      <c r="Q1262">
        <v>14.3</v>
      </c>
      <c r="R1262">
        <v>9</v>
      </c>
      <c r="S1262" t="b">
        <v>0</v>
      </c>
      <c r="T1262" t="b">
        <v>0</v>
      </c>
      <c r="U1262" t="b">
        <v>0</v>
      </c>
      <c r="V1262">
        <v>46000</v>
      </c>
      <c r="W1262">
        <v>32000</v>
      </c>
      <c r="X1262">
        <v>2.36</v>
      </c>
      <c r="Y1262">
        <v>45000</v>
      </c>
      <c r="Z1262">
        <v>2.11</v>
      </c>
    </row>
    <row r="1263" spans="1:26">
      <c r="A1263">
        <v>213081451</v>
      </c>
      <c r="B1263" t="s">
        <v>11826</v>
      </c>
      <c r="C1263" t="s">
        <v>3597</v>
      </c>
      <c r="D1263" t="s">
        <v>4034</v>
      </c>
      <c r="E1263" t="s">
        <v>5257</v>
      </c>
      <c r="F1263" t="s">
        <v>3600</v>
      </c>
      <c r="G1263">
        <v>213081451</v>
      </c>
      <c r="I1263" t="s">
        <v>3700</v>
      </c>
      <c r="J1263" t="s">
        <v>11970</v>
      </c>
      <c r="L1263" t="s">
        <v>10847</v>
      </c>
      <c r="M1263">
        <v>10.199999999999999</v>
      </c>
      <c r="N1263">
        <v>14.8</v>
      </c>
      <c r="O1263">
        <v>9.6</v>
      </c>
      <c r="P1263">
        <v>10</v>
      </c>
      <c r="Q1263">
        <v>15.2</v>
      </c>
      <c r="R1263">
        <v>10</v>
      </c>
      <c r="S1263" t="b">
        <v>0</v>
      </c>
      <c r="T1263" t="b">
        <v>0</v>
      </c>
      <c r="U1263" t="b">
        <v>1</v>
      </c>
      <c r="V1263">
        <v>35000</v>
      </c>
      <c r="W1263">
        <v>33000</v>
      </c>
      <c r="X1263">
        <v>2.4</v>
      </c>
      <c r="Y1263">
        <v>38000</v>
      </c>
      <c r="Z1263">
        <v>1.9</v>
      </c>
    </row>
    <row r="1264" spans="1:26">
      <c r="A1264">
        <v>212546252</v>
      </c>
      <c r="B1264" t="s">
        <v>11826</v>
      </c>
      <c r="C1264" t="s">
        <v>3597</v>
      </c>
      <c r="D1264" t="s">
        <v>4034</v>
      </c>
      <c r="E1264" t="s">
        <v>12012</v>
      </c>
      <c r="F1264" t="s">
        <v>3600</v>
      </c>
      <c r="G1264">
        <v>212546252</v>
      </c>
      <c r="I1264" t="s">
        <v>3700</v>
      </c>
      <c r="J1264" t="s">
        <v>12027</v>
      </c>
      <c r="L1264" t="s">
        <v>12021</v>
      </c>
      <c r="M1264">
        <v>10.199999999999999</v>
      </c>
      <c r="N1264">
        <v>14.8</v>
      </c>
      <c r="O1264">
        <v>9.6</v>
      </c>
      <c r="P1264">
        <v>10</v>
      </c>
      <c r="Q1264">
        <v>15.2</v>
      </c>
      <c r="R1264">
        <v>10</v>
      </c>
      <c r="S1264" t="b">
        <v>0</v>
      </c>
      <c r="T1264" t="b">
        <v>0</v>
      </c>
      <c r="U1264" t="b">
        <v>1</v>
      </c>
      <c r="V1264">
        <v>35000</v>
      </c>
      <c r="W1264">
        <v>33000</v>
      </c>
      <c r="X1264">
        <v>2.4</v>
      </c>
      <c r="Y1264">
        <v>38000</v>
      </c>
      <c r="Z1264">
        <v>1.9</v>
      </c>
    </row>
    <row r="1265" spans="1:26">
      <c r="A1265">
        <v>212928553</v>
      </c>
      <c r="B1265" t="s">
        <v>11826</v>
      </c>
      <c r="C1265" t="s">
        <v>3597</v>
      </c>
      <c r="D1265" t="s">
        <v>4034</v>
      </c>
      <c r="E1265" t="s">
        <v>5982</v>
      </c>
      <c r="F1265" t="s">
        <v>3600</v>
      </c>
      <c r="G1265">
        <v>212928553</v>
      </c>
      <c r="I1265" t="s">
        <v>3700</v>
      </c>
      <c r="J1265" t="s">
        <v>9355</v>
      </c>
      <c r="L1265" t="s">
        <v>12024</v>
      </c>
      <c r="M1265">
        <v>10.199999999999999</v>
      </c>
      <c r="N1265">
        <v>14.8</v>
      </c>
      <c r="O1265">
        <v>9.6</v>
      </c>
      <c r="P1265">
        <v>10</v>
      </c>
      <c r="Q1265">
        <v>15.2</v>
      </c>
      <c r="R1265">
        <v>10</v>
      </c>
      <c r="S1265" t="b">
        <v>0</v>
      </c>
      <c r="T1265" t="b">
        <v>0</v>
      </c>
      <c r="U1265" t="b">
        <v>1</v>
      </c>
      <c r="V1265">
        <v>35000</v>
      </c>
      <c r="W1265">
        <v>33000</v>
      </c>
      <c r="X1265">
        <v>2.4</v>
      </c>
      <c r="Y1265">
        <v>38000</v>
      </c>
      <c r="Z1265">
        <v>1.9</v>
      </c>
    </row>
    <row r="1266" spans="1:26">
      <c r="A1266">
        <v>213062285</v>
      </c>
      <c r="B1266" t="s">
        <v>11826</v>
      </c>
      <c r="C1266" t="s">
        <v>3597</v>
      </c>
      <c r="D1266" t="s">
        <v>4034</v>
      </c>
      <c r="E1266" t="s">
        <v>11949</v>
      </c>
      <c r="F1266" t="s">
        <v>3600</v>
      </c>
      <c r="G1266">
        <v>213062285</v>
      </c>
      <c r="I1266" t="s">
        <v>3700</v>
      </c>
      <c r="J1266" t="s">
        <v>11972</v>
      </c>
      <c r="L1266" t="s">
        <v>12010</v>
      </c>
      <c r="M1266">
        <v>10.199999999999999</v>
      </c>
      <c r="N1266">
        <v>14.8</v>
      </c>
      <c r="O1266">
        <v>9.6</v>
      </c>
      <c r="P1266">
        <v>10</v>
      </c>
      <c r="Q1266">
        <v>15.2</v>
      </c>
      <c r="R1266">
        <v>10</v>
      </c>
      <c r="S1266" t="b">
        <v>0</v>
      </c>
      <c r="T1266" t="b">
        <v>0</v>
      </c>
      <c r="U1266" t="b">
        <v>1</v>
      </c>
      <c r="V1266">
        <v>35000</v>
      </c>
      <c r="W1266">
        <v>33000</v>
      </c>
      <c r="X1266">
        <v>2.4</v>
      </c>
      <c r="Y1266">
        <v>38000</v>
      </c>
      <c r="Z1266">
        <v>1.9</v>
      </c>
    </row>
    <row r="1267" spans="1:26">
      <c r="A1267">
        <v>213062297</v>
      </c>
      <c r="B1267" t="s">
        <v>11826</v>
      </c>
      <c r="C1267" t="s">
        <v>3597</v>
      </c>
      <c r="D1267" t="s">
        <v>4034</v>
      </c>
      <c r="E1267" t="s">
        <v>11949</v>
      </c>
      <c r="F1267" t="s">
        <v>3600</v>
      </c>
      <c r="G1267">
        <v>213062297</v>
      </c>
      <c r="I1267" t="s">
        <v>3700</v>
      </c>
      <c r="J1267" t="s">
        <v>11993</v>
      </c>
      <c r="L1267" t="s">
        <v>12026</v>
      </c>
      <c r="M1267">
        <v>9.15</v>
      </c>
      <c r="N1267">
        <v>14</v>
      </c>
      <c r="O1267">
        <v>9.4</v>
      </c>
      <c r="P1267">
        <v>8.6</v>
      </c>
      <c r="Q1267">
        <v>14.3</v>
      </c>
      <c r="R1267">
        <v>8.3000000000000007</v>
      </c>
      <c r="S1267" t="b">
        <v>0</v>
      </c>
      <c r="T1267" t="b">
        <v>0</v>
      </c>
      <c r="U1267" t="b">
        <v>0</v>
      </c>
      <c r="V1267">
        <v>48000</v>
      </c>
      <c r="W1267">
        <v>30400</v>
      </c>
      <c r="X1267">
        <v>2.2000000000000002</v>
      </c>
      <c r="Y1267">
        <v>32000</v>
      </c>
      <c r="Z1267">
        <v>2.0299999999999998</v>
      </c>
    </row>
    <row r="1268" spans="1:26">
      <c r="A1268">
        <v>212928551</v>
      </c>
      <c r="B1268" t="s">
        <v>11826</v>
      </c>
      <c r="C1268" t="s">
        <v>3597</v>
      </c>
      <c r="D1268" t="s">
        <v>4034</v>
      </c>
      <c r="E1268" t="s">
        <v>5982</v>
      </c>
      <c r="F1268" t="s">
        <v>3600</v>
      </c>
      <c r="G1268">
        <v>212928551</v>
      </c>
      <c r="I1268" t="s">
        <v>3700</v>
      </c>
      <c r="J1268" t="s">
        <v>9457</v>
      </c>
      <c r="L1268" t="s">
        <v>12025</v>
      </c>
      <c r="M1268">
        <v>9.15</v>
      </c>
      <c r="N1268">
        <v>14</v>
      </c>
      <c r="O1268">
        <v>9.4</v>
      </c>
      <c r="P1268">
        <v>8.6</v>
      </c>
      <c r="Q1268">
        <v>14.3</v>
      </c>
      <c r="R1268">
        <v>8.3000000000000007</v>
      </c>
      <c r="S1268" t="b">
        <v>0</v>
      </c>
      <c r="T1268" t="b">
        <v>0</v>
      </c>
      <c r="U1268" t="b">
        <v>0</v>
      </c>
      <c r="V1268">
        <v>48000</v>
      </c>
      <c r="W1268">
        <v>30400</v>
      </c>
      <c r="X1268">
        <v>2.2000000000000002</v>
      </c>
      <c r="Y1268">
        <v>32000</v>
      </c>
      <c r="Z1268">
        <v>2.0299999999999998</v>
      </c>
    </row>
    <row r="1269" spans="1:26">
      <c r="A1269">
        <v>212928550</v>
      </c>
      <c r="B1269" t="s">
        <v>11826</v>
      </c>
      <c r="C1269" t="s">
        <v>3597</v>
      </c>
      <c r="D1269" t="s">
        <v>4034</v>
      </c>
      <c r="E1269" t="s">
        <v>5982</v>
      </c>
      <c r="F1269" t="s">
        <v>3600</v>
      </c>
      <c r="G1269">
        <v>212928550</v>
      </c>
      <c r="I1269" t="s">
        <v>3700</v>
      </c>
      <c r="J1269" t="s">
        <v>9440</v>
      </c>
      <c r="L1269" t="s">
        <v>12024</v>
      </c>
      <c r="M1269">
        <v>10.1</v>
      </c>
      <c r="N1269">
        <v>14.2</v>
      </c>
      <c r="O1269">
        <v>9.1999999999999993</v>
      </c>
      <c r="P1269">
        <v>9.3000000000000007</v>
      </c>
      <c r="Q1269">
        <v>14.4</v>
      </c>
      <c r="R1269">
        <v>8</v>
      </c>
      <c r="S1269" t="b">
        <v>0</v>
      </c>
      <c r="T1269" t="b">
        <v>0</v>
      </c>
      <c r="U1269" t="b">
        <v>0</v>
      </c>
      <c r="V1269">
        <v>36000</v>
      </c>
      <c r="W1269">
        <v>19800</v>
      </c>
      <c r="X1269">
        <v>2.2000000000000002</v>
      </c>
      <c r="Y1269">
        <v>24900</v>
      </c>
      <c r="Z1269">
        <v>2.13</v>
      </c>
    </row>
    <row r="1270" spans="1:26">
      <c r="A1270">
        <v>212925577</v>
      </c>
      <c r="B1270" t="s">
        <v>11826</v>
      </c>
      <c r="C1270" t="s">
        <v>3597</v>
      </c>
      <c r="D1270" t="s">
        <v>4034</v>
      </c>
      <c r="E1270" t="s">
        <v>12004</v>
      </c>
      <c r="F1270" t="s">
        <v>3600</v>
      </c>
      <c r="G1270">
        <v>212925577</v>
      </c>
      <c r="I1270" t="s">
        <v>3700</v>
      </c>
      <c r="J1270" t="s">
        <v>12023</v>
      </c>
      <c r="L1270" t="s">
        <v>12008</v>
      </c>
      <c r="M1270">
        <v>10.1</v>
      </c>
      <c r="N1270">
        <v>14.2</v>
      </c>
      <c r="O1270">
        <v>9.1999999999999993</v>
      </c>
      <c r="P1270">
        <v>9.3000000000000007</v>
      </c>
      <c r="Q1270">
        <v>14.4</v>
      </c>
      <c r="R1270">
        <v>8</v>
      </c>
      <c r="S1270" t="b">
        <v>0</v>
      </c>
      <c r="T1270" t="b">
        <v>0</v>
      </c>
      <c r="U1270" t="b">
        <v>0</v>
      </c>
      <c r="V1270">
        <v>36000</v>
      </c>
      <c r="W1270">
        <v>19800</v>
      </c>
      <c r="X1270">
        <v>2.2000000000000002</v>
      </c>
      <c r="Y1270">
        <v>24900</v>
      </c>
      <c r="Z1270">
        <v>2.13</v>
      </c>
    </row>
    <row r="1271" spans="1:26">
      <c r="A1271">
        <v>213062296</v>
      </c>
      <c r="B1271" t="s">
        <v>11826</v>
      </c>
      <c r="C1271" t="s">
        <v>3597</v>
      </c>
      <c r="D1271" t="s">
        <v>4034</v>
      </c>
      <c r="E1271" t="s">
        <v>11949</v>
      </c>
      <c r="F1271" t="s">
        <v>3600</v>
      </c>
      <c r="G1271">
        <v>213062296</v>
      </c>
      <c r="I1271" t="s">
        <v>3700</v>
      </c>
      <c r="J1271" t="s">
        <v>12022</v>
      </c>
      <c r="L1271" t="s">
        <v>12010</v>
      </c>
      <c r="M1271">
        <v>10.1</v>
      </c>
      <c r="N1271">
        <v>14.2</v>
      </c>
      <c r="O1271">
        <v>9.1999999999999993</v>
      </c>
      <c r="P1271">
        <v>9.3000000000000007</v>
      </c>
      <c r="Q1271">
        <v>14.4</v>
      </c>
      <c r="R1271">
        <v>8</v>
      </c>
      <c r="S1271" t="b">
        <v>0</v>
      </c>
      <c r="T1271" t="b">
        <v>0</v>
      </c>
      <c r="U1271" t="b">
        <v>0</v>
      </c>
      <c r="V1271">
        <v>36000</v>
      </c>
      <c r="W1271">
        <v>19800</v>
      </c>
      <c r="X1271">
        <v>2.2000000000000002</v>
      </c>
      <c r="Y1271">
        <v>24900</v>
      </c>
      <c r="Z1271">
        <v>2.13</v>
      </c>
    </row>
    <row r="1272" spans="1:26">
      <c r="A1272">
        <v>213062284</v>
      </c>
      <c r="B1272" t="s">
        <v>11826</v>
      </c>
      <c r="C1272" t="s">
        <v>3597</v>
      </c>
      <c r="D1272" t="s">
        <v>4034</v>
      </c>
      <c r="E1272" t="s">
        <v>11949</v>
      </c>
      <c r="F1272" t="s">
        <v>3600</v>
      </c>
      <c r="G1272">
        <v>213062284</v>
      </c>
      <c r="I1272" t="s">
        <v>3700</v>
      </c>
      <c r="J1272" t="s">
        <v>11966</v>
      </c>
      <c r="L1272" t="s">
        <v>12010</v>
      </c>
      <c r="M1272">
        <v>10.7</v>
      </c>
      <c r="N1272">
        <v>14.2</v>
      </c>
      <c r="O1272">
        <v>9.5</v>
      </c>
      <c r="P1272">
        <v>10.5</v>
      </c>
      <c r="Q1272">
        <v>15.5</v>
      </c>
      <c r="R1272">
        <v>9.6999999999999993</v>
      </c>
      <c r="S1272" t="b">
        <v>0</v>
      </c>
      <c r="T1272" t="b">
        <v>0</v>
      </c>
      <c r="U1272" t="b">
        <v>1</v>
      </c>
      <c r="V1272">
        <v>30000</v>
      </c>
      <c r="W1272">
        <v>22600</v>
      </c>
      <c r="X1272">
        <v>2.62</v>
      </c>
      <c r="Y1272">
        <v>26000</v>
      </c>
      <c r="Z1272">
        <v>2.2799999999999998</v>
      </c>
    </row>
    <row r="1273" spans="1:26">
      <c r="A1273">
        <v>212546250</v>
      </c>
      <c r="B1273" t="s">
        <v>11826</v>
      </c>
      <c r="C1273" t="s">
        <v>3597</v>
      </c>
      <c r="D1273" t="s">
        <v>4034</v>
      </c>
      <c r="E1273" t="s">
        <v>12012</v>
      </c>
      <c r="F1273" t="s">
        <v>3600</v>
      </c>
      <c r="G1273">
        <v>212546250</v>
      </c>
      <c r="I1273" t="s">
        <v>3700</v>
      </c>
      <c r="J1273" t="s">
        <v>12020</v>
      </c>
      <c r="L1273" t="s">
        <v>12021</v>
      </c>
      <c r="M1273">
        <v>10.7</v>
      </c>
      <c r="N1273">
        <v>14.2</v>
      </c>
      <c r="O1273">
        <v>9.5</v>
      </c>
      <c r="P1273">
        <v>10.5</v>
      </c>
      <c r="Q1273">
        <v>15.5</v>
      </c>
      <c r="R1273">
        <v>9.6999999999999993</v>
      </c>
      <c r="S1273" t="b">
        <v>0</v>
      </c>
      <c r="T1273" t="b">
        <v>0</v>
      </c>
      <c r="U1273" t="b">
        <v>1</v>
      </c>
      <c r="V1273">
        <v>30000</v>
      </c>
      <c r="W1273">
        <v>22600</v>
      </c>
      <c r="X1273">
        <v>2.62</v>
      </c>
      <c r="Y1273">
        <v>26000</v>
      </c>
      <c r="Z1273">
        <v>2.2799999999999998</v>
      </c>
    </row>
    <row r="1274" spans="1:26">
      <c r="A1274">
        <v>213081450</v>
      </c>
      <c r="B1274" t="s">
        <v>11826</v>
      </c>
      <c r="C1274" t="s">
        <v>3597</v>
      </c>
      <c r="D1274" t="s">
        <v>4034</v>
      </c>
      <c r="E1274" t="s">
        <v>5257</v>
      </c>
      <c r="F1274" t="s">
        <v>3600</v>
      </c>
      <c r="G1274">
        <v>213081450</v>
      </c>
      <c r="I1274" t="s">
        <v>3700</v>
      </c>
      <c r="J1274" t="s">
        <v>11968</v>
      </c>
      <c r="L1274" t="s">
        <v>10847</v>
      </c>
      <c r="M1274">
        <v>10.7</v>
      </c>
      <c r="N1274">
        <v>14.2</v>
      </c>
      <c r="O1274">
        <v>9.5</v>
      </c>
      <c r="P1274">
        <v>10.5</v>
      </c>
      <c r="Q1274">
        <v>15.5</v>
      </c>
      <c r="R1274">
        <v>9.6999999999999993</v>
      </c>
      <c r="S1274" t="b">
        <v>0</v>
      </c>
      <c r="T1274" t="b">
        <v>0</v>
      </c>
      <c r="U1274" t="b">
        <v>1</v>
      </c>
      <c r="V1274">
        <v>30000</v>
      </c>
      <c r="W1274">
        <v>22600</v>
      </c>
      <c r="X1274">
        <v>2.62</v>
      </c>
      <c r="Y1274">
        <v>26000</v>
      </c>
      <c r="Z1274">
        <v>2.2799999999999998</v>
      </c>
    </row>
    <row r="1275" spans="1:26">
      <c r="A1275">
        <v>213062298</v>
      </c>
      <c r="B1275" t="s">
        <v>11826</v>
      </c>
      <c r="C1275" t="s">
        <v>3597</v>
      </c>
      <c r="D1275" t="s">
        <v>4034</v>
      </c>
      <c r="E1275" t="s">
        <v>11949</v>
      </c>
      <c r="F1275" t="s">
        <v>3600</v>
      </c>
      <c r="G1275">
        <v>213062298</v>
      </c>
      <c r="I1275" t="s">
        <v>3700</v>
      </c>
      <c r="J1275" t="s">
        <v>11996</v>
      </c>
      <c r="L1275" t="s">
        <v>12016</v>
      </c>
      <c r="M1275">
        <v>9.5</v>
      </c>
      <c r="N1275">
        <v>14.9</v>
      </c>
      <c r="O1275">
        <v>9.3000000000000007</v>
      </c>
      <c r="P1275">
        <v>9</v>
      </c>
      <c r="Q1275">
        <v>15.2</v>
      </c>
      <c r="R1275">
        <v>8.5</v>
      </c>
      <c r="S1275" t="b">
        <v>0</v>
      </c>
      <c r="T1275" t="b">
        <v>0</v>
      </c>
      <c r="U1275" t="b">
        <v>0</v>
      </c>
      <c r="V1275">
        <v>53000</v>
      </c>
      <c r="W1275">
        <v>34000</v>
      </c>
      <c r="X1275">
        <v>2.2000000000000002</v>
      </c>
      <c r="Y1275">
        <v>36000</v>
      </c>
      <c r="Z1275">
        <v>2.19</v>
      </c>
    </row>
    <row r="1276" spans="1:26">
      <c r="A1276">
        <v>212615093</v>
      </c>
      <c r="B1276" t="s">
        <v>11826</v>
      </c>
      <c r="C1276" t="s">
        <v>3597</v>
      </c>
      <c r="D1276" t="s">
        <v>4034</v>
      </c>
      <c r="E1276" t="s">
        <v>5262</v>
      </c>
      <c r="F1276" t="s">
        <v>3600</v>
      </c>
      <c r="G1276">
        <v>212615093</v>
      </c>
      <c r="I1276" t="s">
        <v>3700</v>
      </c>
      <c r="J1276" t="s">
        <v>6698</v>
      </c>
      <c r="L1276" t="s">
        <v>12015</v>
      </c>
      <c r="M1276">
        <v>9.5</v>
      </c>
      <c r="N1276">
        <v>14.9</v>
      </c>
      <c r="O1276">
        <v>9.3000000000000007</v>
      </c>
      <c r="P1276">
        <v>9</v>
      </c>
      <c r="Q1276">
        <v>15.2</v>
      </c>
      <c r="R1276">
        <v>8.5</v>
      </c>
      <c r="S1276" t="b">
        <v>0</v>
      </c>
      <c r="T1276" t="b">
        <v>0</v>
      </c>
      <c r="U1276" t="b">
        <v>0</v>
      </c>
      <c r="V1276">
        <v>53000</v>
      </c>
      <c r="W1276">
        <v>34000</v>
      </c>
      <c r="X1276">
        <v>2.2000000000000002</v>
      </c>
      <c r="Y1276">
        <v>36000</v>
      </c>
      <c r="Z1276">
        <v>2.19</v>
      </c>
    </row>
    <row r="1277" spans="1:26">
      <c r="A1277">
        <v>212546255</v>
      </c>
      <c r="B1277" t="s">
        <v>11826</v>
      </c>
      <c r="C1277" t="s">
        <v>3597</v>
      </c>
      <c r="D1277" t="s">
        <v>4034</v>
      </c>
      <c r="E1277" t="s">
        <v>12012</v>
      </c>
      <c r="F1277" t="s">
        <v>3600</v>
      </c>
      <c r="G1277">
        <v>212546255</v>
      </c>
      <c r="I1277" t="s">
        <v>3700</v>
      </c>
      <c r="J1277" t="s">
        <v>12013</v>
      </c>
      <c r="L1277" t="s">
        <v>12014</v>
      </c>
      <c r="M1277">
        <v>9.5</v>
      </c>
      <c r="N1277">
        <v>14.9</v>
      </c>
      <c r="O1277">
        <v>9.3000000000000007</v>
      </c>
      <c r="P1277">
        <v>9</v>
      </c>
      <c r="Q1277">
        <v>15.2</v>
      </c>
      <c r="R1277">
        <v>8.5</v>
      </c>
      <c r="S1277" t="b">
        <v>0</v>
      </c>
      <c r="T1277" t="b">
        <v>0</v>
      </c>
      <c r="U1277" t="b">
        <v>0</v>
      </c>
      <c r="V1277">
        <v>53000</v>
      </c>
      <c r="W1277">
        <v>34000</v>
      </c>
      <c r="X1277">
        <v>2.2000000000000002</v>
      </c>
      <c r="Y1277">
        <v>36000</v>
      </c>
      <c r="Z1277">
        <v>2.19</v>
      </c>
    </row>
    <row r="1278" spans="1:26">
      <c r="A1278">
        <v>212928552</v>
      </c>
      <c r="B1278" t="s">
        <v>11826</v>
      </c>
      <c r="C1278" t="s">
        <v>3597</v>
      </c>
      <c r="D1278" t="s">
        <v>4034</v>
      </c>
      <c r="E1278" t="s">
        <v>5982</v>
      </c>
      <c r="F1278" t="s">
        <v>3600</v>
      </c>
      <c r="G1278">
        <v>212928552</v>
      </c>
      <c r="I1278" t="s">
        <v>3700</v>
      </c>
      <c r="J1278" t="s">
        <v>9466</v>
      </c>
      <c r="L1278" t="s">
        <v>12011</v>
      </c>
      <c r="M1278">
        <v>9.5</v>
      </c>
      <c r="N1278">
        <v>14.9</v>
      </c>
      <c r="O1278">
        <v>9.3000000000000007</v>
      </c>
      <c r="P1278">
        <v>9</v>
      </c>
      <c r="Q1278">
        <v>15.2</v>
      </c>
      <c r="R1278">
        <v>8.5</v>
      </c>
      <c r="S1278" t="b">
        <v>0</v>
      </c>
      <c r="T1278" t="b">
        <v>0</v>
      </c>
      <c r="U1278" t="b">
        <v>0</v>
      </c>
      <c r="V1278">
        <v>53000</v>
      </c>
      <c r="W1278">
        <v>34000</v>
      </c>
      <c r="X1278">
        <v>2.2000000000000002</v>
      </c>
      <c r="Y1278">
        <v>36000</v>
      </c>
      <c r="Z1278">
        <v>2.19</v>
      </c>
    </row>
    <row r="1279" spans="1:26">
      <c r="A1279">
        <v>213062295</v>
      </c>
      <c r="B1279" t="s">
        <v>11826</v>
      </c>
      <c r="C1279" t="s">
        <v>3597</v>
      </c>
      <c r="D1279" t="s">
        <v>4034</v>
      </c>
      <c r="E1279" t="s">
        <v>11949</v>
      </c>
      <c r="F1279" t="s">
        <v>3600</v>
      </c>
      <c r="G1279">
        <v>213062295</v>
      </c>
      <c r="I1279" t="s">
        <v>3700</v>
      </c>
      <c r="J1279" t="s">
        <v>12009</v>
      </c>
      <c r="L1279" t="s">
        <v>12010</v>
      </c>
      <c r="M1279">
        <v>10</v>
      </c>
      <c r="N1279">
        <v>14.2</v>
      </c>
      <c r="O1279">
        <v>9.5</v>
      </c>
      <c r="P1279">
        <v>10.199999999999999</v>
      </c>
      <c r="Q1279">
        <v>14.9</v>
      </c>
      <c r="R1279">
        <v>9.3000000000000007</v>
      </c>
      <c r="S1279" t="b">
        <v>0</v>
      </c>
      <c r="T1279" t="b">
        <v>0</v>
      </c>
      <c r="U1279" t="b">
        <v>0</v>
      </c>
      <c r="V1279">
        <v>30000</v>
      </c>
      <c r="W1279">
        <v>22000</v>
      </c>
      <c r="X1279">
        <v>2.6</v>
      </c>
      <c r="Y1279">
        <v>24400</v>
      </c>
      <c r="Z1279">
        <v>2.1</v>
      </c>
    </row>
    <row r="1280" spans="1:26">
      <c r="A1280">
        <v>212925576</v>
      </c>
      <c r="B1280" t="s">
        <v>11826</v>
      </c>
      <c r="C1280" t="s">
        <v>3597</v>
      </c>
      <c r="D1280" t="s">
        <v>4034</v>
      </c>
      <c r="E1280" t="s">
        <v>12004</v>
      </c>
      <c r="F1280" t="s">
        <v>3600</v>
      </c>
      <c r="G1280">
        <v>212925576</v>
      </c>
      <c r="I1280" t="s">
        <v>3700</v>
      </c>
      <c r="J1280" t="s">
        <v>12007</v>
      </c>
      <c r="L1280" t="s">
        <v>12008</v>
      </c>
      <c r="M1280">
        <v>10</v>
      </c>
      <c r="N1280">
        <v>14.2</v>
      </c>
      <c r="O1280">
        <v>9.5</v>
      </c>
      <c r="P1280">
        <v>10.199999999999999</v>
      </c>
      <c r="Q1280">
        <v>14.9</v>
      </c>
      <c r="R1280">
        <v>9.3000000000000007</v>
      </c>
      <c r="S1280" t="b">
        <v>0</v>
      </c>
      <c r="T1280" t="b">
        <v>0</v>
      </c>
      <c r="U1280" t="b">
        <v>0</v>
      </c>
      <c r="V1280">
        <v>30000</v>
      </c>
      <c r="W1280">
        <v>22000</v>
      </c>
      <c r="X1280">
        <v>2.6</v>
      </c>
      <c r="Y1280">
        <v>24400</v>
      </c>
      <c r="Z1280">
        <v>2.1</v>
      </c>
    </row>
    <row r="1281" spans="1:26">
      <c r="A1281">
        <v>213062303</v>
      </c>
      <c r="B1281" t="s">
        <v>11826</v>
      </c>
      <c r="C1281" t="s">
        <v>3597</v>
      </c>
      <c r="D1281" t="s">
        <v>4034</v>
      </c>
      <c r="E1281" t="s">
        <v>11949</v>
      </c>
      <c r="F1281" t="s">
        <v>3600</v>
      </c>
      <c r="G1281">
        <v>213062303</v>
      </c>
      <c r="I1281" t="s">
        <v>3601</v>
      </c>
      <c r="J1281" t="s">
        <v>11993</v>
      </c>
      <c r="L1281" t="s">
        <v>11983</v>
      </c>
      <c r="M1281">
        <v>9.3000000000000007</v>
      </c>
      <c r="N1281">
        <v>17.3</v>
      </c>
      <c r="O1281">
        <v>10</v>
      </c>
      <c r="P1281">
        <v>8.8000000000000007</v>
      </c>
      <c r="Q1281">
        <v>15.8</v>
      </c>
      <c r="R1281">
        <v>9.4</v>
      </c>
      <c r="S1281" t="b">
        <v>0</v>
      </c>
      <c r="T1281" t="b">
        <v>0</v>
      </c>
      <c r="U1281" t="b">
        <v>0</v>
      </c>
      <c r="V1281">
        <v>47000</v>
      </c>
      <c r="W1281">
        <v>37000</v>
      </c>
      <c r="X1281">
        <v>2.4</v>
      </c>
      <c r="Y1281">
        <v>39000</v>
      </c>
      <c r="Z1281">
        <v>2.2000000000000002</v>
      </c>
    </row>
    <row r="1282" spans="1:26">
      <c r="A1282">
        <v>212920472</v>
      </c>
      <c r="B1282" t="s">
        <v>11826</v>
      </c>
      <c r="C1282" t="s">
        <v>3597</v>
      </c>
      <c r="D1282" t="s">
        <v>4034</v>
      </c>
      <c r="E1282" t="s">
        <v>11946</v>
      </c>
      <c r="F1282" t="s">
        <v>3600</v>
      </c>
      <c r="G1282">
        <v>212920472</v>
      </c>
      <c r="I1282" t="s">
        <v>3601</v>
      </c>
      <c r="J1282" t="s">
        <v>11992</v>
      </c>
      <c r="L1282" t="s">
        <v>11948</v>
      </c>
      <c r="M1282">
        <v>9.3000000000000007</v>
      </c>
      <c r="N1282">
        <v>17.3</v>
      </c>
      <c r="O1282">
        <v>10</v>
      </c>
      <c r="P1282">
        <v>8.8000000000000007</v>
      </c>
      <c r="Q1282">
        <v>15.8</v>
      </c>
      <c r="R1282">
        <v>9.4</v>
      </c>
      <c r="S1282" t="b">
        <v>0</v>
      </c>
      <c r="T1282" t="b">
        <v>0</v>
      </c>
      <c r="U1282" t="b">
        <v>0</v>
      </c>
      <c r="V1282">
        <v>47000</v>
      </c>
      <c r="W1282">
        <v>37000</v>
      </c>
      <c r="X1282">
        <v>2.4</v>
      </c>
      <c r="Y1282">
        <v>39000</v>
      </c>
      <c r="Z1282">
        <v>2.2000000000000002</v>
      </c>
    </row>
    <row r="1283" spans="1:26">
      <c r="A1283">
        <v>212920476</v>
      </c>
      <c r="B1283" t="s">
        <v>11826</v>
      </c>
      <c r="C1283" t="s">
        <v>3597</v>
      </c>
      <c r="D1283" t="s">
        <v>4034</v>
      </c>
      <c r="E1283" t="s">
        <v>11946</v>
      </c>
      <c r="F1283" t="s">
        <v>3600</v>
      </c>
      <c r="G1283">
        <v>212920476</v>
      </c>
      <c r="I1283" t="s">
        <v>3601</v>
      </c>
      <c r="J1283" t="s">
        <v>11991</v>
      </c>
      <c r="L1283" t="s">
        <v>11981</v>
      </c>
      <c r="M1283">
        <v>9.3000000000000007</v>
      </c>
      <c r="N1283">
        <v>17.3</v>
      </c>
      <c r="O1283">
        <v>10</v>
      </c>
      <c r="P1283">
        <v>8.8000000000000007</v>
      </c>
      <c r="Q1283">
        <v>15.8</v>
      </c>
      <c r="R1283">
        <v>9.4</v>
      </c>
      <c r="S1283" t="b">
        <v>0</v>
      </c>
      <c r="T1283" t="b">
        <v>0</v>
      </c>
      <c r="U1283" t="b">
        <v>0</v>
      </c>
      <c r="V1283">
        <v>47000</v>
      </c>
      <c r="W1283">
        <v>37000</v>
      </c>
      <c r="X1283">
        <v>2.4</v>
      </c>
      <c r="Y1283">
        <v>39000</v>
      </c>
      <c r="Z1283">
        <v>2.2000000000000002</v>
      </c>
    </row>
    <row r="1284" spans="1:26">
      <c r="A1284">
        <v>212920475</v>
      </c>
      <c r="B1284" t="s">
        <v>11826</v>
      </c>
      <c r="C1284" t="s">
        <v>3597</v>
      </c>
      <c r="D1284" t="s">
        <v>4034</v>
      </c>
      <c r="E1284" t="s">
        <v>11946</v>
      </c>
      <c r="F1284" t="s">
        <v>3600</v>
      </c>
      <c r="G1284">
        <v>212920475</v>
      </c>
      <c r="I1284" t="s">
        <v>3601</v>
      </c>
      <c r="J1284" t="s">
        <v>11990</v>
      </c>
      <c r="L1284" t="s">
        <v>11975</v>
      </c>
      <c r="M1284">
        <v>10.4</v>
      </c>
      <c r="N1284">
        <v>18</v>
      </c>
      <c r="O1284">
        <v>9.1</v>
      </c>
      <c r="P1284">
        <v>10.1</v>
      </c>
      <c r="Q1284">
        <v>16.899999999999999</v>
      </c>
      <c r="R1284">
        <v>8.1999999999999993</v>
      </c>
      <c r="S1284" t="b">
        <v>0</v>
      </c>
      <c r="T1284" t="b">
        <v>0</v>
      </c>
      <c r="U1284" t="b">
        <v>0</v>
      </c>
      <c r="V1284">
        <v>36000</v>
      </c>
      <c r="W1284">
        <v>20400</v>
      </c>
      <c r="X1284">
        <v>2.48</v>
      </c>
      <c r="Y1284">
        <v>22700</v>
      </c>
      <c r="Z1284">
        <v>2.1</v>
      </c>
    </row>
    <row r="1285" spans="1:26">
      <c r="A1285">
        <v>213062302</v>
      </c>
      <c r="B1285" t="s">
        <v>11826</v>
      </c>
      <c r="C1285" t="s">
        <v>3597</v>
      </c>
      <c r="D1285" t="s">
        <v>4034</v>
      </c>
      <c r="E1285" t="s">
        <v>11949</v>
      </c>
      <c r="F1285" t="s">
        <v>3600</v>
      </c>
      <c r="G1285">
        <v>213062302</v>
      </c>
      <c r="I1285" t="s">
        <v>3601</v>
      </c>
      <c r="J1285" t="s">
        <v>11989</v>
      </c>
      <c r="L1285" t="s">
        <v>11973</v>
      </c>
      <c r="M1285">
        <v>10.4</v>
      </c>
      <c r="N1285">
        <v>18</v>
      </c>
      <c r="O1285">
        <v>9.1</v>
      </c>
      <c r="P1285">
        <v>10.1</v>
      </c>
      <c r="Q1285">
        <v>16.899999999999999</v>
      </c>
      <c r="R1285">
        <v>8.1999999999999993</v>
      </c>
      <c r="S1285" t="b">
        <v>0</v>
      </c>
      <c r="T1285" t="b">
        <v>0</v>
      </c>
      <c r="U1285" t="b">
        <v>0</v>
      </c>
      <c r="V1285">
        <v>36000</v>
      </c>
      <c r="W1285">
        <v>20400</v>
      </c>
      <c r="X1285">
        <v>2.48</v>
      </c>
      <c r="Y1285">
        <v>22700</v>
      </c>
      <c r="Z1285">
        <v>2.1</v>
      </c>
    </row>
    <row r="1286" spans="1:26">
      <c r="A1286">
        <v>212920473</v>
      </c>
      <c r="B1286" t="s">
        <v>11826</v>
      </c>
      <c r="C1286" t="s">
        <v>3597</v>
      </c>
      <c r="D1286" t="s">
        <v>4034</v>
      </c>
      <c r="E1286" t="s">
        <v>11946</v>
      </c>
      <c r="F1286" t="s">
        <v>3600</v>
      </c>
      <c r="G1286">
        <v>212920473</v>
      </c>
      <c r="I1286" t="s">
        <v>3601</v>
      </c>
      <c r="J1286" t="s">
        <v>11988</v>
      </c>
      <c r="L1286" t="s">
        <v>11959</v>
      </c>
      <c r="M1286">
        <v>11.3</v>
      </c>
      <c r="N1286">
        <v>19.399999999999999</v>
      </c>
      <c r="O1286">
        <v>11.3</v>
      </c>
      <c r="P1286">
        <v>10.5</v>
      </c>
      <c r="Q1286">
        <v>17</v>
      </c>
      <c r="R1286">
        <v>9.1999999999999993</v>
      </c>
      <c r="S1286" t="b">
        <v>0</v>
      </c>
      <c r="T1286" t="b">
        <v>0</v>
      </c>
      <c r="U1286" t="b">
        <v>1</v>
      </c>
      <c r="V1286">
        <v>24000</v>
      </c>
      <c r="W1286">
        <v>21000</v>
      </c>
      <c r="X1286">
        <v>2.8</v>
      </c>
      <c r="Y1286">
        <v>22000</v>
      </c>
      <c r="Z1286">
        <v>2.8</v>
      </c>
    </row>
    <row r="1287" spans="1:26">
      <c r="A1287">
        <v>213062300</v>
      </c>
      <c r="B1287" t="s">
        <v>11826</v>
      </c>
      <c r="C1287" t="s">
        <v>3597</v>
      </c>
      <c r="D1287" t="s">
        <v>4034</v>
      </c>
      <c r="E1287" t="s">
        <v>11949</v>
      </c>
      <c r="F1287" t="s">
        <v>3600</v>
      </c>
      <c r="G1287">
        <v>213062300</v>
      </c>
      <c r="I1287" t="s">
        <v>3601</v>
      </c>
      <c r="J1287" t="s">
        <v>11987</v>
      </c>
      <c r="L1287" t="s">
        <v>11957</v>
      </c>
      <c r="M1287">
        <v>11.3</v>
      </c>
      <c r="N1287">
        <v>19.399999999999999</v>
      </c>
      <c r="O1287">
        <v>11.3</v>
      </c>
      <c r="P1287">
        <v>10.5</v>
      </c>
      <c r="Q1287">
        <v>17</v>
      </c>
      <c r="R1287">
        <v>9.1999999999999993</v>
      </c>
      <c r="S1287" t="b">
        <v>0</v>
      </c>
      <c r="T1287" t="b">
        <v>0</v>
      </c>
      <c r="U1287" t="b">
        <v>1</v>
      </c>
      <c r="V1287">
        <v>24000</v>
      </c>
      <c r="W1287">
        <v>21000</v>
      </c>
      <c r="X1287">
        <v>2.8</v>
      </c>
      <c r="Y1287">
        <v>22000</v>
      </c>
      <c r="Z1287">
        <v>2.8</v>
      </c>
    </row>
    <row r="1288" spans="1:26">
      <c r="A1288">
        <v>213062299</v>
      </c>
      <c r="B1288" t="s">
        <v>11826</v>
      </c>
      <c r="C1288" t="s">
        <v>3597</v>
      </c>
      <c r="D1288" t="s">
        <v>4034</v>
      </c>
      <c r="E1288" t="s">
        <v>11949</v>
      </c>
      <c r="F1288" t="s">
        <v>3600</v>
      </c>
      <c r="G1288">
        <v>213062299</v>
      </c>
      <c r="I1288" t="s">
        <v>3601</v>
      </c>
      <c r="J1288" t="s">
        <v>11986</v>
      </c>
      <c r="L1288" t="s">
        <v>11951</v>
      </c>
      <c r="M1288">
        <v>11.1</v>
      </c>
      <c r="N1288">
        <v>19</v>
      </c>
      <c r="O1288">
        <v>10.8</v>
      </c>
      <c r="P1288">
        <v>10.9</v>
      </c>
      <c r="Q1288">
        <v>17</v>
      </c>
      <c r="R1288">
        <v>8.8000000000000007</v>
      </c>
      <c r="S1288" t="b">
        <v>0</v>
      </c>
      <c r="T1288" t="b">
        <v>0</v>
      </c>
      <c r="U1288" t="b">
        <v>1</v>
      </c>
      <c r="V1288">
        <v>18000</v>
      </c>
      <c r="W1288">
        <v>12000</v>
      </c>
      <c r="X1288">
        <v>2.71</v>
      </c>
      <c r="Y1288">
        <v>12000</v>
      </c>
      <c r="Z1288">
        <v>2.71</v>
      </c>
    </row>
    <row r="1289" spans="1:26">
      <c r="A1289">
        <v>213081445</v>
      </c>
      <c r="B1289" t="s">
        <v>11826</v>
      </c>
      <c r="C1289" t="s">
        <v>3597</v>
      </c>
      <c r="D1289" t="s">
        <v>4034</v>
      </c>
      <c r="E1289" t="s">
        <v>5257</v>
      </c>
      <c r="F1289" t="s">
        <v>3600</v>
      </c>
      <c r="G1289">
        <v>213081445</v>
      </c>
      <c r="I1289" t="s">
        <v>3601</v>
      </c>
      <c r="J1289" t="s">
        <v>11984</v>
      </c>
      <c r="L1289" t="s">
        <v>11985</v>
      </c>
      <c r="M1289">
        <v>8.5</v>
      </c>
      <c r="N1289">
        <v>16</v>
      </c>
      <c r="O1289">
        <v>10</v>
      </c>
      <c r="P1289">
        <v>8.1999999999999993</v>
      </c>
      <c r="Q1289">
        <v>15.6</v>
      </c>
      <c r="R1289">
        <v>9.4</v>
      </c>
      <c r="S1289" t="b">
        <v>0</v>
      </c>
      <c r="T1289" t="b">
        <v>0</v>
      </c>
      <c r="U1289" t="b">
        <v>0</v>
      </c>
      <c r="V1289">
        <v>47000</v>
      </c>
      <c r="W1289">
        <v>36000</v>
      </c>
      <c r="X1289">
        <v>2.36</v>
      </c>
      <c r="Y1289">
        <v>48000</v>
      </c>
      <c r="Z1289">
        <v>2.0499999999999998</v>
      </c>
    </row>
    <row r="1290" spans="1:26">
      <c r="A1290">
        <v>213062291</v>
      </c>
      <c r="B1290" t="s">
        <v>11826</v>
      </c>
      <c r="C1290" t="s">
        <v>3597</v>
      </c>
      <c r="D1290" t="s">
        <v>4034</v>
      </c>
      <c r="E1290" t="s">
        <v>11949</v>
      </c>
      <c r="F1290" t="s">
        <v>3600</v>
      </c>
      <c r="G1290">
        <v>213062291</v>
      </c>
      <c r="I1290" t="s">
        <v>3601</v>
      </c>
      <c r="J1290" t="s">
        <v>11982</v>
      </c>
      <c r="L1290" t="s">
        <v>11983</v>
      </c>
      <c r="M1290">
        <v>8.5</v>
      </c>
      <c r="N1290">
        <v>16</v>
      </c>
      <c r="O1290">
        <v>10</v>
      </c>
      <c r="P1290">
        <v>8.1999999999999993</v>
      </c>
      <c r="Q1290">
        <v>15.6</v>
      </c>
      <c r="R1290">
        <v>9.4</v>
      </c>
      <c r="S1290" t="b">
        <v>0</v>
      </c>
      <c r="T1290" t="b">
        <v>0</v>
      </c>
      <c r="U1290" t="b">
        <v>0</v>
      </c>
      <c r="V1290">
        <v>47000</v>
      </c>
      <c r="W1290">
        <v>36000</v>
      </c>
      <c r="X1290">
        <v>2.36</v>
      </c>
      <c r="Y1290">
        <v>48000</v>
      </c>
      <c r="Z1290">
        <v>2.0499999999999998</v>
      </c>
    </row>
    <row r="1291" spans="1:26">
      <c r="A1291">
        <v>212920482</v>
      </c>
      <c r="B1291" t="s">
        <v>11826</v>
      </c>
      <c r="C1291" t="s">
        <v>3597</v>
      </c>
      <c r="D1291" t="s">
        <v>4034</v>
      </c>
      <c r="E1291" t="s">
        <v>11946</v>
      </c>
      <c r="F1291" t="s">
        <v>3600</v>
      </c>
      <c r="G1291">
        <v>212920482</v>
      </c>
      <c r="I1291" t="s">
        <v>3601</v>
      </c>
      <c r="J1291" t="s">
        <v>11980</v>
      </c>
      <c r="L1291" t="s">
        <v>11981</v>
      </c>
      <c r="M1291">
        <v>8.5</v>
      </c>
      <c r="N1291">
        <v>16</v>
      </c>
      <c r="O1291">
        <v>10</v>
      </c>
      <c r="P1291">
        <v>8.1999999999999993</v>
      </c>
      <c r="Q1291">
        <v>15.6</v>
      </c>
      <c r="R1291">
        <v>9.4</v>
      </c>
      <c r="S1291" t="b">
        <v>0</v>
      </c>
      <c r="T1291" t="b">
        <v>0</v>
      </c>
      <c r="U1291" t="b">
        <v>0</v>
      </c>
      <c r="V1291">
        <v>47000</v>
      </c>
      <c r="W1291">
        <v>36000</v>
      </c>
      <c r="X1291">
        <v>2.36</v>
      </c>
      <c r="Y1291">
        <v>48000</v>
      </c>
      <c r="Z1291">
        <v>2.0499999999999998</v>
      </c>
    </row>
    <row r="1292" spans="1:26">
      <c r="A1292">
        <v>208101265</v>
      </c>
      <c r="B1292" t="s">
        <v>5416</v>
      </c>
      <c r="C1292" t="s">
        <v>3597</v>
      </c>
      <c r="D1292" t="s">
        <v>4034</v>
      </c>
      <c r="E1292" t="s">
        <v>6598</v>
      </c>
      <c r="F1292" t="s">
        <v>3600</v>
      </c>
      <c r="G1292">
        <v>208101265</v>
      </c>
      <c r="I1292" t="s">
        <v>3601</v>
      </c>
      <c r="J1292" t="s">
        <v>11978</v>
      </c>
      <c r="L1292" t="s">
        <v>11979</v>
      </c>
      <c r="M1292">
        <v>8.5</v>
      </c>
      <c r="N1292">
        <v>16</v>
      </c>
      <c r="O1292">
        <v>10</v>
      </c>
      <c r="P1292">
        <v>8.1999999999999993</v>
      </c>
      <c r="Q1292">
        <v>15.6</v>
      </c>
      <c r="R1292">
        <v>9.4</v>
      </c>
      <c r="S1292" t="b">
        <v>0</v>
      </c>
      <c r="T1292" t="b">
        <v>0</v>
      </c>
      <c r="U1292" t="b">
        <v>0</v>
      </c>
      <c r="V1292">
        <v>47000</v>
      </c>
      <c r="W1292">
        <v>36000</v>
      </c>
      <c r="X1292">
        <v>2.36</v>
      </c>
      <c r="Y1292">
        <v>48000</v>
      </c>
      <c r="Z1292">
        <v>2.0499999999999998</v>
      </c>
    </row>
    <row r="1293" spans="1:26">
      <c r="A1293">
        <v>208101264</v>
      </c>
      <c r="B1293" t="s">
        <v>6289</v>
      </c>
      <c r="C1293" t="s">
        <v>3597</v>
      </c>
      <c r="D1293" t="s">
        <v>4034</v>
      </c>
      <c r="E1293" t="s">
        <v>6598</v>
      </c>
      <c r="F1293" t="s">
        <v>3600</v>
      </c>
      <c r="G1293">
        <v>208101264</v>
      </c>
      <c r="I1293" t="s">
        <v>3601</v>
      </c>
      <c r="J1293" t="s">
        <v>11976</v>
      </c>
      <c r="L1293" t="s">
        <v>11977</v>
      </c>
      <c r="M1293">
        <v>10.5</v>
      </c>
      <c r="N1293">
        <v>18</v>
      </c>
      <c r="O1293">
        <v>10.5</v>
      </c>
      <c r="P1293">
        <v>10</v>
      </c>
      <c r="Q1293">
        <v>16</v>
      </c>
      <c r="R1293">
        <v>9.5</v>
      </c>
      <c r="S1293" t="b">
        <v>0</v>
      </c>
      <c r="T1293" t="b">
        <v>0</v>
      </c>
      <c r="U1293" t="b">
        <v>1</v>
      </c>
      <c r="V1293">
        <v>36000</v>
      </c>
      <c r="W1293">
        <v>30400</v>
      </c>
      <c r="X1293">
        <v>2.46</v>
      </c>
      <c r="Y1293">
        <v>47000</v>
      </c>
      <c r="Z1293">
        <v>1.9</v>
      </c>
    </row>
    <row r="1294" spans="1:26">
      <c r="A1294">
        <v>212920481</v>
      </c>
      <c r="B1294" t="s">
        <v>11826</v>
      </c>
      <c r="C1294" t="s">
        <v>3597</v>
      </c>
      <c r="D1294" t="s">
        <v>4034</v>
      </c>
      <c r="E1294" t="s">
        <v>11946</v>
      </c>
      <c r="F1294" t="s">
        <v>3600</v>
      </c>
      <c r="G1294">
        <v>212920481</v>
      </c>
      <c r="I1294" t="s">
        <v>3601</v>
      </c>
      <c r="J1294" t="s">
        <v>11974</v>
      </c>
      <c r="L1294" t="s">
        <v>11975</v>
      </c>
      <c r="M1294">
        <v>10.5</v>
      </c>
      <c r="N1294">
        <v>18</v>
      </c>
      <c r="O1294">
        <v>10.5</v>
      </c>
      <c r="P1294">
        <v>10</v>
      </c>
      <c r="Q1294">
        <v>16</v>
      </c>
      <c r="R1294">
        <v>9.5</v>
      </c>
      <c r="S1294" t="b">
        <v>0</v>
      </c>
      <c r="T1294" t="b">
        <v>0</v>
      </c>
      <c r="U1294" t="b">
        <v>1</v>
      </c>
      <c r="V1294">
        <v>36000</v>
      </c>
      <c r="W1294">
        <v>30400</v>
      </c>
      <c r="X1294">
        <v>2.46</v>
      </c>
      <c r="Y1294">
        <v>47000</v>
      </c>
      <c r="Z1294">
        <v>1.9</v>
      </c>
    </row>
    <row r="1295" spans="1:26">
      <c r="A1295">
        <v>213062290</v>
      </c>
      <c r="B1295" t="s">
        <v>11826</v>
      </c>
      <c r="C1295" t="s">
        <v>3597</v>
      </c>
      <c r="D1295" t="s">
        <v>4034</v>
      </c>
      <c r="E1295" t="s">
        <v>11949</v>
      </c>
      <c r="F1295" t="s">
        <v>3600</v>
      </c>
      <c r="G1295">
        <v>213062290</v>
      </c>
      <c r="I1295" t="s">
        <v>3601</v>
      </c>
      <c r="J1295" t="s">
        <v>11972</v>
      </c>
      <c r="L1295" t="s">
        <v>11973</v>
      </c>
      <c r="M1295">
        <v>10.5</v>
      </c>
      <c r="N1295">
        <v>18</v>
      </c>
      <c r="O1295">
        <v>10.5</v>
      </c>
      <c r="P1295">
        <v>10</v>
      </c>
      <c r="Q1295">
        <v>16</v>
      </c>
      <c r="R1295">
        <v>9.5</v>
      </c>
      <c r="S1295" t="b">
        <v>0</v>
      </c>
      <c r="T1295" t="b">
        <v>0</v>
      </c>
      <c r="U1295" t="b">
        <v>1</v>
      </c>
      <c r="V1295">
        <v>36000</v>
      </c>
      <c r="W1295">
        <v>30400</v>
      </c>
      <c r="X1295">
        <v>2.46</v>
      </c>
      <c r="Y1295">
        <v>47000</v>
      </c>
      <c r="Z1295">
        <v>1.9</v>
      </c>
    </row>
    <row r="1296" spans="1:26">
      <c r="A1296">
        <v>213081444</v>
      </c>
      <c r="B1296" t="s">
        <v>11826</v>
      </c>
      <c r="C1296" t="s">
        <v>3597</v>
      </c>
      <c r="D1296" t="s">
        <v>4034</v>
      </c>
      <c r="E1296" t="s">
        <v>5257</v>
      </c>
      <c r="F1296" t="s">
        <v>3600</v>
      </c>
      <c r="G1296">
        <v>213081444</v>
      </c>
      <c r="I1296" t="s">
        <v>3601</v>
      </c>
      <c r="J1296" t="s">
        <v>11970</v>
      </c>
      <c r="L1296" t="s">
        <v>11971</v>
      </c>
      <c r="M1296">
        <v>10.5</v>
      </c>
      <c r="N1296">
        <v>18</v>
      </c>
      <c r="O1296">
        <v>10.5</v>
      </c>
      <c r="P1296">
        <v>10</v>
      </c>
      <c r="Q1296">
        <v>16</v>
      </c>
      <c r="R1296">
        <v>9.5</v>
      </c>
      <c r="S1296" t="b">
        <v>0</v>
      </c>
      <c r="T1296" t="b">
        <v>0</v>
      </c>
      <c r="U1296" t="b">
        <v>1</v>
      </c>
      <c r="V1296">
        <v>36000</v>
      </c>
      <c r="W1296">
        <v>30400</v>
      </c>
      <c r="X1296">
        <v>2.46</v>
      </c>
      <c r="Y1296">
        <v>47000</v>
      </c>
      <c r="Z1296">
        <v>1.9</v>
      </c>
    </row>
    <row r="1297" spans="1:26">
      <c r="A1297">
        <v>213081443</v>
      </c>
      <c r="B1297" t="s">
        <v>11826</v>
      </c>
      <c r="C1297" t="s">
        <v>3597</v>
      </c>
      <c r="D1297" t="s">
        <v>4034</v>
      </c>
      <c r="E1297" t="s">
        <v>5257</v>
      </c>
      <c r="F1297" t="s">
        <v>3600</v>
      </c>
      <c r="G1297">
        <v>213081443</v>
      </c>
      <c r="I1297" t="s">
        <v>3601</v>
      </c>
      <c r="J1297" t="s">
        <v>11968</v>
      </c>
      <c r="L1297" t="s">
        <v>11969</v>
      </c>
      <c r="M1297">
        <v>11</v>
      </c>
      <c r="N1297">
        <v>18</v>
      </c>
      <c r="O1297">
        <v>10.5</v>
      </c>
      <c r="P1297">
        <v>10</v>
      </c>
      <c r="Q1297">
        <v>16.2</v>
      </c>
      <c r="R1297">
        <v>8.9</v>
      </c>
      <c r="S1297" t="b">
        <v>0</v>
      </c>
      <c r="T1297" t="b">
        <v>0</v>
      </c>
      <c r="U1297" t="b">
        <v>1</v>
      </c>
      <c r="V1297">
        <v>30000</v>
      </c>
      <c r="W1297">
        <v>21000</v>
      </c>
      <c r="X1297">
        <v>2.34</v>
      </c>
      <c r="Y1297">
        <v>28600</v>
      </c>
      <c r="Z1297">
        <v>2.1</v>
      </c>
    </row>
    <row r="1298" spans="1:26">
      <c r="A1298">
        <v>213062289</v>
      </c>
      <c r="B1298" t="s">
        <v>11826</v>
      </c>
      <c r="C1298" t="s">
        <v>3597</v>
      </c>
      <c r="D1298" t="s">
        <v>4034</v>
      </c>
      <c r="E1298" t="s">
        <v>11949</v>
      </c>
      <c r="F1298" t="s">
        <v>3600</v>
      </c>
      <c r="G1298">
        <v>213062289</v>
      </c>
      <c r="I1298" t="s">
        <v>3601</v>
      </c>
      <c r="J1298" t="s">
        <v>11966</v>
      </c>
      <c r="L1298" t="s">
        <v>11967</v>
      </c>
      <c r="M1298">
        <v>11</v>
      </c>
      <c r="N1298">
        <v>18</v>
      </c>
      <c r="O1298">
        <v>10.5</v>
      </c>
      <c r="P1298">
        <v>10</v>
      </c>
      <c r="Q1298">
        <v>16.2</v>
      </c>
      <c r="R1298">
        <v>8.9</v>
      </c>
      <c r="S1298" t="b">
        <v>0</v>
      </c>
      <c r="T1298" t="b">
        <v>0</v>
      </c>
      <c r="U1298" t="b">
        <v>1</v>
      </c>
      <c r="V1298">
        <v>30000</v>
      </c>
      <c r="W1298">
        <v>21000</v>
      </c>
      <c r="X1298">
        <v>2.34</v>
      </c>
      <c r="Y1298">
        <v>28600</v>
      </c>
      <c r="Z1298">
        <v>2.1</v>
      </c>
    </row>
    <row r="1299" spans="1:26">
      <c r="A1299">
        <v>212920480</v>
      </c>
      <c r="B1299" t="s">
        <v>11826</v>
      </c>
      <c r="C1299" t="s">
        <v>3597</v>
      </c>
      <c r="D1299" t="s">
        <v>4034</v>
      </c>
      <c r="E1299" t="s">
        <v>11946</v>
      </c>
      <c r="F1299" t="s">
        <v>3600</v>
      </c>
      <c r="G1299">
        <v>212920480</v>
      </c>
      <c r="I1299" t="s">
        <v>3601</v>
      </c>
      <c r="J1299" t="s">
        <v>11964</v>
      </c>
      <c r="L1299" t="s">
        <v>11965</v>
      </c>
      <c r="M1299">
        <v>11</v>
      </c>
      <c r="N1299">
        <v>18</v>
      </c>
      <c r="O1299">
        <v>10.5</v>
      </c>
      <c r="P1299">
        <v>10</v>
      </c>
      <c r="Q1299">
        <v>16.2</v>
      </c>
      <c r="R1299">
        <v>8.9</v>
      </c>
      <c r="S1299" t="b">
        <v>0</v>
      </c>
      <c r="T1299" t="b">
        <v>0</v>
      </c>
      <c r="U1299" t="b">
        <v>1</v>
      </c>
      <c r="V1299">
        <v>30000</v>
      </c>
      <c r="W1299">
        <v>21000</v>
      </c>
      <c r="X1299">
        <v>2.34</v>
      </c>
      <c r="Y1299">
        <v>28600</v>
      </c>
      <c r="Z1299">
        <v>2.1</v>
      </c>
    </row>
    <row r="1300" spans="1:26">
      <c r="A1300">
        <v>208101263</v>
      </c>
      <c r="B1300" t="s">
        <v>5416</v>
      </c>
      <c r="C1300" t="s">
        <v>3597</v>
      </c>
      <c r="D1300" t="s">
        <v>4034</v>
      </c>
      <c r="E1300" t="s">
        <v>6598</v>
      </c>
      <c r="F1300" t="s">
        <v>3600</v>
      </c>
      <c r="G1300">
        <v>208101263</v>
      </c>
      <c r="I1300" t="s">
        <v>3601</v>
      </c>
      <c r="J1300" t="s">
        <v>11962</v>
      </c>
      <c r="L1300" t="s">
        <v>11963</v>
      </c>
      <c r="M1300">
        <v>11</v>
      </c>
      <c r="N1300">
        <v>18</v>
      </c>
      <c r="O1300">
        <v>10.5</v>
      </c>
      <c r="P1300">
        <v>10</v>
      </c>
      <c r="Q1300">
        <v>16.2</v>
      </c>
      <c r="R1300">
        <v>8.9</v>
      </c>
      <c r="S1300" t="b">
        <v>0</v>
      </c>
      <c r="T1300" t="b">
        <v>0</v>
      </c>
      <c r="U1300" t="b">
        <v>1</v>
      </c>
      <c r="V1300">
        <v>30000</v>
      </c>
      <c r="W1300">
        <v>21000</v>
      </c>
      <c r="X1300">
        <v>2.34</v>
      </c>
      <c r="Y1300">
        <v>28600</v>
      </c>
      <c r="Z1300">
        <v>2.1</v>
      </c>
    </row>
    <row r="1301" spans="1:26">
      <c r="A1301">
        <v>208101262</v>
      </c>
      <c r="B1301" t="s">
        <v>6289</v>
      </c>
      <c r="C1301" t="s">
        <v>3597</v>
      </c>
      <c r="D1301" t="s">
        <v>4034</v>
      </c>
      <c r="E1301" t="s">
        <v>6598</v>
      </c>
      <c r="F1301" t="s">
        <v>3600</v>
      </c>
      <c r="G1301">
        <v>208101262</v>
      </c>
      <c r="I1301" t="s">
        <v>3601</v>
      </c>
      <c r="J1301" t="s">
        <v>11960</v>
      </c>
      <c r="L1301" t="s">
        <v>11961</v>
      </c>
      <c r="M1301">
        <v>12.5</v>
      </c>
      <c r="N1301">
        <v>20</v>
      </c>
      <c r="O1301">
        <v>12</v>
      </c>
      <c r="P1301">
        <v>11.7</v>
      </c>
      <c r="Q1301">
        <v>17.399999999999999</v>
      </c>
      <c r="R1301">
        <v>10</v>
      </c>
      <c r="S1301" t="b">
        <v>0</v>
      </c>
      <c r="T1301" t="b">
        <v>0</v>
      </c>
      <c r="U1301" t="b">
        <v>1</v>
      </c>
      <c r="V1301">
        <v>24000</v>
      </c>
      <c r="W1301">
        <v>19200</v>
      </c>
      <c r="X1301">
        <v>2.5</v>
      </c>
      <c r="Y1301">
        <v>26400</v>
      </c>
      <c r="Z1301">
        <v>2.14</v>
      </c>
    </row>
    <row r="1302" spans="1:26">
      <c r="A1302">
        <v>212920479</v>
      </c>
      <c r="B1302" t="s">
        <v>11826</v>
      </c>
      <c r="C1302" t="s">
        <v>3597</v>
      </c>
      <c r="D1302" t="s">
        <v>4034</v>
      </c>
      <c r="E1302" t="s">
        <v>11946</v>
      </c>
      <c r="F1302" t="s">
        <v>3600</v>
      </c>
      <c r="G1302">
        <v>212920479</v>
      </c>
      <c r="I1302" t="s">
        <v>3601</v>
      </c>
      <c r="J1302" t="s">
        <v>11958</v>
      </c>
      <c r="L1302" t="s">
        <v>11959</v>
      </c>
      <c r="M1302">
        <v>12.5</v>
      </c>
      <c r="N1302">
        <v>20</v>
      </c>
      <c r="O1302">
        <v>12</v>
      </c>
      <c r="P1302">
        <v>11.7</v>
      </c>
      <c r="Q1302">
        <v>17.399999999999999</v>
      </c>
      <c r="R1302">
        <v>10</v>
      </c>
      <c r="S1302" t="b">
        <v>0</v>
      </c>
      <c r="T1302" t="b">
        <v>0</v>
      </c>
      <c r="U1302" t="b">
        <v>1</v>
      </c>
      <c r="V1302">
        <v>24000</v>
      </c>
      <c r="W1302">
        <v>19200</v>
      </c>
      <c r="X1302">
        <v>2.5</v>
      </c>
      <c r="Y1302">
        <v>26400</v>
      </c>
      <c r="Z1302">
        <v>2.14</v>
      </c>
    </row>
    <row r="1303" spans="1:26">
      <c r="A1303">
        <v>213062288</v>
      </c>
      <c r="B1303" t="s">
        <v>11826</v>
      </c>
      <c r="C1303" t="s">
        <v>3597</v>
      </c>
      <c r="D1303" t="s">
        <v>4034</v>
      </c>
      <c r="E1303" t="s">
        <v>11949</v>
      </c>
      <c r="F1303" t="s">
        <v>3600</v>
      </c>
      <c r="G1303">
        <v>213062288</v>
      </c>
      <c r="I1303" t="s">
        <v>3601</v>
      </c>
      <c r="J1303" t="s">
        <v>11956</v>
      </c>
      <c r="L1303" t="s">
        <v>11957</v>
      </c>
      <c r="M1303">
        <v>12.5</v>
      </c>
      <c r="N1303">
        <v>20</v>
      </c>
      <c r="O1303">
        <v>12</v>
      </c>
      <c r="P1303">
        <v>11.7</v>
      </c>
      <c r="Q1303">
        <v>17.399999999999999</v>
      </c>
      <c r="R1303">
        <v>10</v>
      </c>
      <c r="S1303" t="b">
        <v>0</v>
      </c>
      <c r="T1303" t="b">
        <v>0</v>
      </c>
      <c r="U1303" t="b">
        <v>1</v>
      </c>
      <c r="V1303">
        <v>24000</v>
      </c>
      <c r="W1303">
        <v>19200</v>
      </c>
      <c r="X1303">
        <v>2.5</v>
      </c>
      <c r="Y1303">
        <v>26400</v>
      </c>
      <c r="Z1303">
        <v>2.14</v>
      </c>
    </row>
    <row r="1304" spans="1:26">
      <c r="A1304">
        <v>213081442</v>
      </c>
      <c r="B1304" t="s">
        <v>11826</v>
      </c>
      <c r="C1304" t="s">
        <v>3597</v>
      </c>
      <c r="D1304" t="s">
        <v>4034</v>
      </c>
      <c r="E1304" t="s">
        <v>5257</v>
      </c>
      <c r="F1304" t="s">
        <v>3600</v>
      </c>
      <c r="G1304">
        <v>213081442</v>
      </c>
      <c r="I1304" t="s">
        <v>3601</v>
      </c>
      <c r="J1304" t="s">
        <v>11954</v>
      </c>
      <c r="L1304" t="s">
        <v>11955</v>
      </c>
      <c r="M1304">
        <v>12.5</v>
      </c>
      <c r="N1304">
        <v>20</v>
      </c>
      <c r="O1304">
        <v>12</v>
      </c>
      <c r="P1304">
        <v>11.7</v>
      </c>
      <c r="Q1304">
        <v>17.399999999999999</v>
      </c>
      <c r="R1304">
        <v>10</v>
      </c>
      <c r="S1304" t="b">
        <v>0</v>
      </c>
      <c r="T1304" t="b">
        <v>0</v>
      </c>
      <c r="U1304" t="b">
        <v>1</v>
      </c>
      <c r="V1304">
        <v>24000</v>
      </c>
      <c r="W1304">
        <v>19200</v>
      </c>
      <c r="X1304">
        <v>2.5</v>
      </c>
      <c r="Y1304">
        <v>26400</v>
      </c>
      <c r="Z1304">
        <v>2.14</v>
      </c>
    </row>
    <row r="1305" spans="1:26">
      <c r="A1305">
        <v>213081441</v>
      </c>
      <c r="B1305" t="s">
        <v>11826</v>
      </c>
      <c r="C1305" t="s">
        <v>3597</v>
      </c>
      <c r="D1305" t="s">
        <v>4034</v>
      </c>
      <c r="E1305" t="s">
        <v>5257</v>
      </c>
      <c r="F1305" t="s">
        <v>3600</v>
      </c>
      <c r="G1305">
        <v>213081441</v>
      </c>
      <c r="I1305" t="s">
        <v>3601</v>
      </c>
      <c r="J1305" t="s">
        <v>11952</v>
      </c>
      <c r="L1305" t="s">
        <v>11953</v>
      </c>
      <c r="M1305">
        <v>12.5</v>
      </c>
      <c r="N1305">
        <v>20</v>
      </c>
      <c r="O1305">
        <v>11</v>
      </c>
      <c r="P1305">
        <v>12.4</v>
      </c>
      <c r="Q1305">
        <v>18</v>
      </c>
      <c r="R1305">
        <v>9.3000000000000007</v>
      </c>
      <c r="S1305" t="b">
        <v>0</v>
      </c>
      <c r="T1305" t="b">
        <v>0</v>
      </c>
      <c r="U1305" t="b">
        <v>1</v>
      </c>
      <c r="V1305">
        <v>18000</v>
      </c>
      <c r="W1305">
        <v>13500</v>
      </c>
      <c r="X1305">
        <v>2.6</v>
      </c>
      <c r="Y1305">
        <v>21000</v>
      </c>
      <c r="Z1305">
        <v>2.21</v>
      </c>
    </row>
    <row r="1306" spans="1:26">
      <c r="A1306">
        <v>213062287</v>
      </c>
      <c r="B1306" t="s">
        <v>11826</v>
      </c>
      <c r="C1306" t="s">
        <v>3597</v>
      </c>
      <c r="D1306" t="s">
        <v>4034</v>
      </c>
      <c r="E1306" t="s">
        <v>11949</v>
      </c>
      <c r="F1306" t="s">
        <v>3600</v>
      </c>
      <c r="G1306">
        <v>213062287</v>
      </c>
      <c r="I1306" t="s">
        <v>3601</v>
      </c>
      <c r="J1306" t="s">
        <v>11950</v>
      </c>
      <c r="L1306" t="s">
        <v>11951</v>
      </c>
      <c r="M1306">
        <v>12.5</v>
      </c>
      <c r="N1306">
        <v>20</v>
      </c>
      <c r="O1306">
        <v>11</v>
      </c>
      <c r="P1306">
        <v>12.4</v>
      </c>
      <c r="Q1306">
        <v>18</v>
      </c>
      <c r="R1306">
        <v>9.3000000000000007</v>
      </c>
      <c r="S1306" t="b">
        <v>0</v>
      </c>
      <c r="T1306" t="b">
        <v>0</v>
      </c>
      <c r="U1306" t="b">
        <v>1</v>
      </c>
      <c r="V1306">
        <v>18000</v>
      </c>
      <c r="W1306">
        <v>13500</v>
      </c>
      <c r="X1306">
        <v>2.6</v>
      </c>
      <c r="Y1306">
        <v>21000</v>
      </c>
      <c r="Z1306">
        <v>2.21</v>
      </c>
    </row>
    <row r="1307" spans="1:26">
      <c r="A1307">
        <v>212920478</v>
      </c>
      <c r="B1307" t="s">
        <v>11826</v>
      </c>
      <c r="C1307" t="s">
        <v>3597</v>
      </c>
      <c r="D1307" t="s">
        <v>4034</v>
      </c>
      <c r="E1307" t="s">
        <v>11946</v>
      </c>
      <c r="F1307" t="s">
        <v>3600</v>
      </c>
      <c r="G1307">
        <v>212920478</v>
      </c>
      <c r="I1307" t="s">
        <v>3601</v>
      </c>
      <c r="J1307" t="s">
        <v>11947</v>
      </c>
      <c r="L1307" t="s">
        <v>11948</v>
      </c>
      <c r="M1307">
        <v>12.5</v>
      </c>
      <c r="N1307">
        <v>20</v>
      </c>
      <c r="O1307">
        <v>11</v>
      </c>
      <c r="P1307">
        <v>12.4</v>
      </c>
      <c r="Q1307">
        <v>18</v>
      </c>
      <c r="R1307">
        <v>9.3000000000000007</v>
      </c>
      <c r="S1307" t="b">
        <v>0</v>
      </c>
      <c r="T1307" t="b">
        <v>0</v>
      </c>
      <c r="U1307" t="b">
        <v>1</v>
      </c>
      <c r="V1307">
        <v>18000</v>
      </c>
      <c r="W1307">
        <v>13500</v>
      </c>
      <c r="X1307">
        <v>2.6</v>
      </c>
      <c r="Y1307">
        <v>21000</v>
      </c>
      <c r="Z1307">
        <v>2.21</v>
      </c>
    </row>
    <row r="1308" spans="1:26">
      <c r="A1308">
        <v>208101261</v>
      </c>
      <c r="B1308" t="s">
        <v>6289</v>
      </c>
      <c r="C1308" t="s">
        <v>3597</v>
      </c>
      <c r="D1308" t="s">
        <v>4034</v>
      </c>
      <c r="E1308" t="s">
        <v>6598</v>
      </c>
      <c r="F1308" t="s">
        <v>3600</v>
      </c>
      <c r="G1308">
        <v>208101261</v>
      </c>
      <c r="I1308" t="s">
        <v>3601</v>
      </c>
      <c r="J1308" t="s">
        <v>11944</v>
      </c>
      <c r="L1308" t="s">
        <v>11945</v>
      </c>
      <c r="M1308">
        <v>12.5</v>
      </c>
      <c r="N1308">
        <v>20</v>
      </c>
      <c r="O1308">
        <v>11</v>
      </c>
      <c r="P1308">
        <v>12.4</v>
      </c>
      <c r="Q1308">
        <v>18</v>
      </c>
      <c r="R1308">
        <v>9.3000000000000007</v>
      </c>
      <c r="S1308" t="b">
        <v>0</v>
      </c>
      <c r="T1308" t="b">
        <v>0</v>
      </c>
      <c r="U1308" t="b">
        <v>1</v>
      </c>
      <c r="V1308">
        <v>18000</v>
      </c>
      <c r="W1308">
        <v>13500</v>
      </c>
      <c r="X1308">
        <v>2.6</v>
      </c>
      <c r="Y1308">
        <v>21000</v>
      </c>
      <c r="Z1308">
        <v>2.21</v>
      </c>
    </row>
    <row r="1309" spans="1:26">
      <c r="A1309">
        <v>212631698</v>
      </c>
      <c r="B1309" t="s">
        <v>11826</v>
      </c>
      <c r="C1309" t="s">
        <v>3597</v>
      </c>
      <c r="D1309" t="s">
        <v>4034</v>
      </c>
      <c r="E1309" t="s">
        <v>5235</v>
      </c>
      <c r="F1309" t="s">
        <v>3600</v>
      </c>
      <c r="G1309">
        <v>212631698</v>
      </c>
      <c r="I1309" t="s">
        <v>3700</v>
      </c>
      <c r="J1309" t="s">
        <v>9289</v>
      </c>
      <c r="L1309" t="s">
        <v>11943</v>
      </c>
      <c r="P1309">
        <v>8.6</v>
      </c>
      <c r="Q1309">
        <v>14.5</v>
      </c>
      <c r="R1309">
        <v>8.6</v>
      </c>
      <c r="S1309" t="b">
        <v>0</v>
      </c>
      <c r="T1309" t="b">
        <v>0</v>
      </c>
      <c r="U1309" t="b">
        <v>0</v>
      </c>
      <c r="V1309">
        <v>53000</v>
      </c>
      <c r="W1309">
        <v>37000</v>
      </c>
      <c r="X1309">
        <v>2.2599999999999998</v>
      </c>
      <c r="Y1309">
        <v>38000</v>
      </c>
      <c r="Z1309">
        <v>2.2599999999999998</v>
      </c>
    </row>
    <row r="1310" spans="1:26">
      <c r="A1310">
        <v>212386767</v>
      </c>
      <c r="B1310" t="s">
        <v>11826</v>
      </c>
      <c r="C1310" t="s">
        <v>3597</v>
      </c>
      <c r="D1310" t="s">
        <v>4034</v>
      </c>
      <c r="E1310" t="s">
        <v>6383</v>
      </c>
      <c r="F1310" t="s">
        <v>3600</v>
      </c>
      <c r="G1310">
        <v>212386767</v>
      </c>
      <c r="I1310" t="s">
        <v>3700</v>
      </c>
      <c r="J1310" t="s">
        <v>10777</v>
      </c>
      <c r="L1310" t="s">
        <v>11943</v>
      </c>
      <c r="P1310">
        <v>8.6</v>
      </c>
      <c r="Q1310">
        <v>14.5</v>
      </c>
      <c r="R1310">
        <v>8.6</v>
      </c>
      <c r="S1310" t="b">
        <v>0</v>
      </c>
      <c r="T1310" t="b">
        <v>0</v>
      </c>
      <c r="U1310" t="b">
        <v>0</v>
      </c>
      <c r="V1310">
        <v>53000</v>
      </c>
      <c r="W1310">
        <v>37000</v>
      </c>
      <c r="X1310">
        <v>2.2599999999999998</v>
      </c>
      <c r="Y1310">
        <v>38000</v>
      </c>
      <c r="Z1310">
        <v>2.2599999999999998</v>
      </c>
    </row>
    <row r="1311" spans="1:26">
      <c r="A1311">
        <v>212631697</v>
      </c>
      <c r="B1311" t="s">
        <v>11826</v>
      </c>
      <c r="C1311" t="s">
        <v>3597</v>
      </c>
      <c r="D1311" t="s">
        <v>4034</v>
      </c>
      <c r="E1311" t="s">
        <v>5235</v>
      </c>
      <c r="F1311" t="s">
        <v>3600</v>
      </c>
      <c r="G1311">
        <v>212631697</v>
      </c>
      <c r="I1311" t="s">
        <v>3700</v>
      </c>
      <c r="J1311" t="s">
        <v>5236</v>
      </c>
      <c r="L1311" t="s">
        <v>10834</v>
      </c>
      <c r="M1311">
        <v>9</v>
      </c>
      <c r="N1311">
        <v>14</v>
      </c>
      <c r="O1311">
        <v>10</v>
      </c>
      <c r="P1311">
        <v>8.6</v>
      </c>
      <c r="Q1311">
        <v>14.3</v>
      </c>
      <c r="R1311">
        <v>9</v>
      </c>
      <c r="S1311" t="b">
        <v>0</v>
      </c>
      <c r="T1311" t="b">
        <v>0</v>
      </c>
      <c r="U1311" t="b">
        <v>0</v>
      </c>
      <c r="V1311">
        <v>46000</v>
      </c>
      <c r="W1311">
        <v>32000</v>
      </c>
      <c r="X1311">
        <v>2.36</v>
      </c>
      <c r="Y1311">
        <v>45000</v>
      </c>
      <c r="Z1311">
        <v>2.11</v>
      </c>
    </row>
    <row r="1312" spans="1:26">
      <c r="A1312">
        <v>212631696</v>
      </c>
      <c r="B1312" t="s">
        <v>11826</v>
      </c>
      <c r="C1312" t="s">
        <v>3597</v>
      </c>
      <c r="D1312" t="s">
        <v>4034</v>
      </c>
      <c r="E1312" t="s">
        <v>5235</v>
      </c>
      <c r="F1312" t="s">
        <v>3600</v>
      </c>
      <c r="G1312">
        <v>212631696</v>
      </c>
      <c r="I1312" t="s">
        <v>3700</v>
      </c>
      <c r="J1312" t="s">
        <v>6717</v>
      </c>
      <c r="L1312" t="s">
        <v>10833</v>
      </c>
      <c r="M1312">
        <v>10.199999999999999</v>
      </c>
      <c r="N1312">
        <v>14.8</v>
      </c>
      <c r="O1312">
        <v>9.6</v>
      </c>
      <c r="P1312">
        <v>10</v>
      </c>
      <c r="Q1312">
        <v>15.2</v>
      </c>
      <c r="R1312">
        <v>10</v>
      </c>
      <c r="S1312" t="b">
        <v>0</v>
      </c>
      <c r="T1312" t="b">
        <v>0</v>
      </c>
      <c r="U1312" t="b">
        <v>1</v>
      </c>
      <c r="V1312">
        <v>35000</v>
      </c>
      <c r="W1312">
        <v>33000</v>
      </c>
      <c r="X1312">
        <v>2.4</v>
      </c>
      <c r="Y1312">
        <v>38000</v>
      </c>
      <c r="Z1312">
        <v>1.9</v>
      </c>
    </row>
    <row r="1313" spans="1:26">
      <c r="A1313">
        <v>212631695</v>
      </c>
      <c r="B1313" t="s">
        <v>11826</v>
      </c>
      <c r="C1313" t="s">
        <v>3597</v>
      </c>
      <c r="D1313" t="s">
        <v>4034</v>
      </c>
      <c r="E1313" t="s">
        <v>5235</v>
      </c>
      <c r="F1313" t="s">
        <v>3600</v>
      </c>
      <c r="G1313">
        <v>212631695</v>
      </c>
      <c r="I1313" t="s">
        <v>3700</v>
      </c>
      <c r="J1313" t="s">
        <v>5238</v>
      </c>
      <c r="L1313" t="s">
        <v>10833</v>
      </c>
      <c r="M1313">
        <v>10.7</v>
      </c>
      <c r="N1313">
        <v>14.2</v>
      </c>
      <c r="O1313">
        <v>9.5</v>
      </c>
      <c r="P1313">
        <v>10.5</v>
      </c>
      <c r="Q1313">
        <v>15.5</v>
      </c>
      <c r="R1313">
        <v>9.6999999999999993</v>
      </c>
      <c r="S1313" t="b">
        <v>0</v>
      </c>
      <c r="T1313" t="b">
        <v>0</v>
      </c>
      <c r="U1313" t="b">
        <v>1</v>
      </c>
      <c r="V1313">
        <v>30000</v>
      </c>
      <c r="W1313">
        <v>22600</v>
      </c>
      <c r="X1313">
        <v>2.62</v>
      </c>
      <c r="Y1313">
        <v>26000</v>
      </c>
      <c r="Z1313">
        <v>2.2799999999999998</v>
      </c>
    </row>
    <row r="1314" spans="1:26">
      <c r="A1314">
        <v>212365408</v>
      </c>
      <c r="B1314" t="s">
        <v>11826</v>
      </c>
      <c r="C1314" t="s">
        <v>3597</v>
      </c>
      <c r="D1314" t="s">
        <v>4034</v>
      </c>
      <c r="E1314" t="s">
        <v>11386</v>
      </c>
      <c r="F1314" t="s">
        <v>3621</v>
      </c>
      <c r="G1314">
        <v>212365408</v>
      </c>
      <c r="I1314" t="s">
        <v>3622</v>
      </c>
      <c r="J1314" t="s">
        <v>11941</v>
      </c>
      <c r="K1314" t="s">
        <v>3624</v>
      </c>
      <c r="L1314" t="s">
        <v>11942</v>
      </c>
      <c r="P1314">
        <v>12</v>
      </c>
      <c r="Q1314">
        <v>19.5</v>
      </c>
      <c r="R1314">
        <v>10</v>
      </c>
      <c r="S1314" t="b">
        <v>0</v>
      </c>
      <c r="T1314" t="b">
        <v>0</v>
      </c>
      <c r="U1314" t="b">
        <v>1</v>
      </c>
      <c r="V1314">
        <v>33000</v>
      </c>
      <c r="W1314">
        <v>28800</v>
      </c>
      <c r="X1314">
        <v>2.5</v>
      </c>
      <c r="Y1314">
        <v>33600</v>
      </c>
      <c r="Z1314">
        <v>2.39</v>
      </c>
    </row>
    <row r="1315" spans="1:26">
      <c r="A1315">
        <v>212596839</v>
      </c>
      <c r="B1315" t="s">
        <v>11826</v>
      </c>
      <c r="C1315" t="s">
        <v>3597</v>
      </c>
      <c r="D1315" t="s">
        <v>4034</v>
      </c>
      <c r="E1315" t="s">
        <v>5260</v>
      </c>
      <c r="F1315" t="s">
        <v>3621</v>
      </c>
      <c r="G1315">
        <v>212596839</v>
      </c>
      <c r="I1315" t="s">
        <v>3622</v>
      </c>
      <c r="J1315" t="s">
        <v>7994</v>
      </c>
      <c r="K1315" t="s">
        <v>3624</v>
      </c>
      <c r="L1315" t="s">
        <v>11940</v>
      </c>
      <c r="M1315">
        <v>13</v>
      </c>
      <c r="N1315">
        <v>23.5</v>
      </c>
      <c r="O1315">
        <v>13.3</v>
      </c>
      <c r="P1315">
        <v>13</v>
      </c>
      <c r="Q1315">
        <v>25</v>
      </c>
      <c r="R1315">
        <v>11</v>
      </c>
      <c r="S1315" t="b">
        <v>0</v>
      </c>
      <c r="T1315" t="b">
        <v>0</v>
      </c>
      <c r="U1315" t="b">
        <v>1</v>
      </c>
      <c r="V1315">
        <v>12000</v>
      </c>
      <c r="W1315">
        <v>9200</v>
      </c>
      <c r="X1315">
        <v>2.4300000000000002</v>
      </c>
      <c r="Y1315">
        <v>9600</v>
      </c>
      <c r="Z1315">
        <v>2.4700000000000002</v>
      </c>
    </row>
    <row r="1316" spans="1:26">
      <c r="A1316">
        <v>212596840</v>
      </c>
      <c r="B1316" t="s">
        <v>11826</v>
      </c>
      <c r="C1316" t="s">
        <v>3597</v>
      </c>
      <c r="D1316" t="s">
        <v>4034</v>
      </c>
      <c r="E1316" t="s">
        <v>5260</v>
      </c>
      <c r="F1316" t="s">
        <v>3621</v>
      </c>
      <c r="G1316">
        <v>212596840</v>
      </c>
      <c r="I1316" t="s">
        <v>3622</v>
      </c>
      <c r="J1316" t="s">
        <v>6582</v>
      </c>
      <c r="K1316" t="s">
        <v>3624</v>
      </c>
      <c r="L1316" t="s">
        <v>11940</v>
      </c>
      <c r="M1316">
        <v>13.3</v>
      </c>
      <c r="N1316">
        <v>23</v>
      </c>
      <c r="O1316">
        <v>11.8</v>
      </c>
      <c r="P1316">
        <v>13.3</v>
      </c>
      <c r="Q1316">
        <v>24.2</v>
      </c>
      <c r="R1316">
        <v>10.7</v>
      </c>
      <c r="S1316" t="b">
        <v>0</v>
      </c>
      <c r="T1316" t="b">
        <v>0</v>
      </c>
      <c r="U1316" t="b">
        <v>1</v>
      </c>
      <c r="V1316">
        <v>12000</v>
      </c>
      <c r="W1316">
        <v>10200</v>
      </c>
      <c r="X1316">
        <v>2.72</v>
      </c>
      <c r="Y1316">
        <v>12800</v>
      </c>
      <c r="Z1316">
        <v>2.33</v>
      </c>
    </row>
    <row r="1317" spans="1:26">
      <c r="A1317">
        <v>212615044</v>
      </c>
      <c r="B1317" t="s">
        <v>11826</v>
      </c>
      <c r="C1317" t="s">
        <v>3597</v>
      </c>
      <c r="D1317" t="s">
        <v>4034</v>
      </c>
      <c r="E1317" t="s">
        <v>6768</v>
      </c>
      <c r="F1317" t="s">
        <v>3753</v>
      </c>
      <c r="G1317">
        <v>212615044</v>
      </c>
      <c r="I1317" t="s">
        <v>3601</v>
      </c>
      <c r="J1317" t="s">
        <v>11938</v>
      </c>
      <c r="K1317" t="s">
        <v>3624</v>
      </c>
      <c r="L1317" t="s">
        <v>11939</v>
      </c>
      <c r="M1317">
        <v>10.6</v>
      </c>
      <c r="N1317">
        <v>19.2</v>
      </c>
      <c r="O1317">
        <v>10.199999999999999</v>
      </c>
      <c r="P1317">
        <v>10.3</v>
      </c>
      <c r="Q1317">
        <v>17</v>
      </c>
      <c r="R1317">
        <v>8.4</v>
      </c>
      <c r="S1317" t="b">
        <v>0</v>
      </c>
      <c r="T1317" t="b">
        <v>0</v>
      </c>
      <c r="U1317" t="b">
        <v>0</v>
      </c>
      <c r="V1317">
        <v>59000</v>
      </c>
      <c r="W1317">
        <v>34400</v>
      </c>
      <c r="X1317">
        <v>2.37</v>
      </c>
      <c r="Y1317">
        <v>36000</v>
      </c>
      <c r="Z1317">
        <v>2.29</v>
      </c>
    </row>
    <row r="1318" spans="1:26">
      <c r="A1318">
        <v>212928563</v>
      </c>
      <c r="B1318" t="s">
        <v>11826</v>
      </c>
      <c r="C1318" t="s">
        <v>3597</v>
      </c>
      <c r="D1318" t="s">
        <v>4034</v>
      </c>
      <c r="E1318" t="s">
        <v>9947</v>
      </c>
      <c r="F1318" t="s">
        <v>3753</v>
      </c>
      <c r="G1318">
        <v>212928563</v>
      </c>
      <c r="I1318" t="s">
        <v>3601</v>
      </c>
      <c r="J1318" t="s">
        <v>11935</v>
      </c>
      <c r="K1318" t="s">
        <v>3624</v>
      </c>
      <c r="L1318" t="s">
        <v>11937</v>
      </c>
      <c r="M1318">
        <v>10.6</v>
      </c>
      <c r="N1318">
        <v>19.2</v>
      </c>
      <c r="O1318">
        <v>10.199999999999999</v>
      </c>
      <c r="P1318">
        <v>10.3</v>
      </c>
      <c r="Q1318">
        <v>17</v>
      </c>
      <c r="R1318">
        <v>8.4</v>
      </c>
      <c r="S1318" t="b">
        <v>0</v>
      </c>
      <c r="T1318" t="b">
        <v>0</v>
      </c>
      <c r="U1318" t="b">
        <v>0</v>
      </c>
      <c r="V1318">
        <v>59000</v>
      </c>
      <c r="W1318">
        <v>34400</v>
      </c>
      <c r="X1318">
        <v>2.37</v>
      </c>
      <c r="Y1318">
        <v>36000</v>
      </c>
      <c r="Z1318">
        <v>2.29</v>
      </c>
    </row>
    <row r="1319" spans="1:26">
      <c r="A1319">
        <v>212928567</v>
      </c>
      <c r="B1319" t="s">
        <v>11826</v>
      </c>
      <c r="C1319" t="s">
        <v>3597</v>
      </c>
      <c r="D1319" t="s">
        <v>4034</v>
      </c>
      <c r="E1319" t="s">
        <v>9947</v>
      </c>
      <c r="F1319" t="s">
        <v>3787</v>
      </c>
      <c r="G1319">
        <v>212928567</v>
      </c>
      <c r="I1319" t="s">
        <v>3622</v>
      </c>
      <c r="J1319" t="s">
        <v>11935</v>
      </c>
      <c r="K1319" t="s">
        <v>3624</v>
      </c>
      <c r="L1319" t="s">
        <v>11936</v>
      </c>
      <c r="M1319">
        <v>9.8000000000000007</v>
      </c>
      <c r="N1319">
        <v>18.7</v>
      </c>
      <c r="O1319">
        <v>10.5</v>
      </c>
      <c r="P1319">
        <v>9.8000000000000007</v>
      </c>
      <c r="Q1319">
        <v>19.8</v>
      </c>
      <c r="R1319">
        <v>9</v>
      </c>
      <c r="S1319" t="b">
        <v>0</v>
      </c>
      <c r="T1319" t="b">
        <v>0</v>
      </c>
      <c r="U1319" t="b">
        <v>0</v>
      </c>
      <c r="V1319">
        <v>54000</v>
      </c>
      <c r="W1319">
        <v>35000</v>
      </c>
      <c r="X1319">
        <v>2.34</v>
      </c>
      <c r="Y1319">
        <v>35200</v>
      </c>
      <c r="Z1319">
        <v>1.98</v>
      </c>
    </row>
    <row r="1320" spans="1:26">
      <c r="A1320">
        <v>212579413</v>
      </c>
      <c r="B1320" t="s">
        <v>11826</v>
      </c>
      <c r="C1320" t="s">
        <v>3597</v>
      </c>
      <c r="D1320" t="s">
        <v>4034</v>
      </c>
      <c r="E1320" t="s">
        <v>11934</v>
      </c>
      <c r="F1320" t="s">
        <v>3621</v>
      </c>
      <c r="G1320">
        <v>212579413</v>
      </c>
      <c r="I1320" t="s">
        <v>3622</v>
      </c>
      <c r="J1320" t="s">
        <v>10067</v>
      </c>
      <c r="K1320" t="s">
        <v>3624</v>
      </c>
      <c r="L1320" t="s">
        <v>10066</v>
      </c>
      <c r="M1320">
        <v>12.5</v>
      </c>
      <c r="N1320">
        <v>22</v>
      </c>
      <c r="O1320">
        <v>10.8</v>
      </c>
      <c r="P1320">
        <v>12.5</v>
      </c>
      <c r="Q1320">
        <v>23.1</v>
      </c>
      <c r="R1320">
        <v>9.3000000000000007</v>
      </c>
      <c r="S1320" t="b">
        <v>0</v>
      </c>
      <c r="T1320" t="b">
        <v>0</v>
      </c>
      <c r="U1320" t="b">
        <v>0</v>
      </c>
      <c r="V1320">
        <v>12000</v>
      </c>
      <c r="W1320">
        <v>8200</v>
      </c>
      <c r="X1320">
        <v>2.25</v>
      </c>
      <c r="Y1320">
        <v>9543</v>
      </c>
      <c r="Z1320">
        <v>2.39</v>
      </c>
    </row>
    <row r="1321" spans="1:26">
      <c r="A1321">
        <v>212579412</v>
      </c>
      <c r="B1321" t="s">
        <v>11826</v>
      </c>
      <c r="C1321" t="s">
        <v>3597</v>
      </c>
      <c r="D1321" t="s">
        <v>4034</v>
      </c>
      <c r="E1321" t="s">
        <v>11934</v>
      </c>
      <c r="F1321" t="s">
        <v>3621</v>
      </c>
      <c r="G1321">
        <v>212579412</v>
      </c>
      <c r="I1321" t="s">
        <v>3622</v>
      </c>
      <c r="J1321" t="s">
        <v>10064</v>
      </c>
      <c r="K1321" t="s">
        <v>3624</v>
      </c>
      <c r="L1321" t="s">
        <v>10063</v>
      </c>
      <c r="M1321">
        <v>13.5</v>
      </c>
      <c r="N1321">
        <v>23.5</v>
      </c>
      <c r="O1321">
        <v>11</v>
      </c>
      <c r="P1321">
        <v>13.5</v>
      </c>
      <c r="Q1321">
        <v>23.7</v>
      </c>
      <c r="R1321">
        <v>10.3</v>
      </c>
      <c r="S1321" t="b">
        <v>0</v>
      </c>
      <c r="T1321" t="b">
        <v>0</v>
      </c>
      <c r="U1321" t="b">
        <v>1</v>
      </c>
      <c r="V1321">
        <v>18000</v>
      </c>
      <c r="W1321">
        <v>14000</v>
      </c>
      <c r="X1321">
        <v>2.61</v>
      </c>
      <c r="Y1321">
        <v>15265</v>
      </c>
      <c r="Z1321">
        <v>2.5</v>
      </c>
    </row>
    <row r="1322" spans="1:26">
      <c r="A1322">
        <v>212928562</v>
      </c>
      <c r="B1322" t="s">
        <v>11826</v>
      </c>
      <c r="C1322" t="s">
        <v>3597</v>
      </c>
      <c r="D1322" t="s">
        <v>4034</v>
      </c>
      <c r="E1322" t="s">
        <v>9947</v>
      </c>
      <c r="F1322" t="s">
        <v>3753</v>
      </c>
      <c r="G1322">
        <v>212928562</v>
      </c>
      <c r="I1322" t="s">
        <v>3601</v>
      </c>
      <c r="J1322" t="s">
        <v>11927</v>
      </c>
      <c r="K1322" t="s">
        <v>3624</v>
      </c>
      <c r="L1322" t="s">
        <v>11933</v>
      </c>
      <c r="M1322">
        <v>9.1999999999999993</v>
      </c>
      <c r="N1322">
        <v>17.399999999999999</v>
      </c>
      <c r="O1322">
        <v>10.3</v>
      </c>
      <c r="P1322">
        <v>8.5</v>
      </c>
      <c r="Q1322">
        <v>15.1</v>
      </c>
      <c r="R1322">
        <v>9.3000000000000007</v>
      </c>
      <c r="S1322" t="b">
        <v>0</v>
      </c>
      <c r="T1322" t="b">
        <v>0</v>
      </c>
      <c r="U1322" t="b">
        <v>0</v>
      </c>
      <c r="V1322">
        <v>48000</v>
      </c>
      <c r="W1322">
        <v>34000</v>
      </c>
      <c r="X1322">
        <v>2.3199999999999998</v>
      </c>
      <c r="Y1322">
        <v>41000</v>
      </c>
      <c r="Z1322">
        <v>2.3199999999999998</v>
      </c>
    </row>
    <row r="1323" spans="1:26">
      <c r="A1323">
        <v>213082096</v>
      </c>
      <c r="B1323" t="s">
        <v>11826</v>
      </c>
      <c r="C1323" t="s">
        <v>3597</v>
      </c>
      <c r="D1323" t="s">
        <v>4034</v>
      </c>
      <c r="E1323" t="s">
        <v>6587</v>
      </c>
      <c r="F1323" t="s">
        <v>3753</v>
      </c>
      <c r="G1323">
        <v>213082096</v>
      </c>
      <c r="I1323" t="s">
        <v>3601</v>
      </c>
      <c r="J1323" t="s">
        <v>11931</v>
      </c>
      <c r="K1323" t="s">
        <v>3624</v>
      </c>
      <c r="L1323" t="s">
        <v>11932</v>
      </c>
      <c r="M1323">
        <v>9.1999999999999993</v>
      </c>
      <c r="N1323">
        <v>17.399999999999999</v>
      </c>
      <c r="O1323">
        <v>10.3</v>
      </c>
      <c r="P1323">
        <v>8.5</v>
      </c>
      <c r="Q1323">
        <v>15.1</v>
      </c>
      <c r="R1323">
        <v>9.3000000000000007</v>
      </c>
      <c r="S1323" t="b">
        <v>0</v>
      </c>
      <c r="T1323" t="b">
        <v>0</v>
      </c>
      <c r="U1323" t="b">
        <v>0</v>
      </c>
      <c r="V1323">
        <v>48000</v>
      </c>
      <c r="W1323">
        <v>34000</v>
      </c>
      <c r="X1323">
        <v>2.3199999999999998</v>
      </c>
      <c r="Y1323">
        <v>41000</v>
      </c>
      <c r="Z1323">
        <v>2.3199999999999998</v>
      </c>
    </row>
    <row r="1324" spans="1:26">
      <c r="A1324">
        <v>212615047</v>
      </c>
      <c r="B1324" t="s">
        <v>11826</v>
      </c>
      <c r="C1324" t="s">
        <v>3597</v>
      </c>
      <c r="D1324" t="s">
        <v>4034</v>
      </c>
      <c r="E1324" t="s">
        <v>6768</v>
      </c>
      <c r="F1324" t="s">
        <v>3753</v>
      </c>
      <c r="G1324">
        <v>212615047</v>
      </c>
      <c r="I1324" t="s">
        <v>3601</v>
      </c>
      <c r="J1324" t="s">
        <v>11929</v>
      </c>
      <c r="K1324" t="s">
        <v>3624</v>
      </c>
      <c r="L1324" t="s">
        <v>11930</v>
      </c>
      <c r="M1324">
        <v>9.1999999999999993</v>
      </c>
      <c r="N1324">
        <v>17.399999999999999</v>
      </c>
      <c r="O1324">
        <v>10.3</v>
      </c>
      <c r="P1324">
        <v>8.5</v>
      </c>
      <c r="Q1324">
        <v>15.1</v>
      </c>
      <c r="R1324">
        <v>9.3000000000000007</v>
      </c>
      <c r="S1324" t="b">
        <v>0</v>
      </c>
      <c r="T1324" t="b">
        <v>0</v>
      </c>
      <c r="U1324" t="b">
        <v>0</v>
      </c>
      <c r="V1324">
        <v>48000</v>
      </c>
      <c r="W1324">
        <v>34000</v>
      </c>
      <c r="X1324">
        <v>2.3199999999999998</v>
      </c>
      <c r="Y1324">
        <v>41000</v>
      </c>
      <c r="Z1324">
        <v>2.3199999999999998</v>
      </c>
    </row>
    <row r="1325" spans="1:26">
      <c r="A1325">
        <v>212928566</v>
      </c>
      <c r="B1325" t="s">
        <v>11826</v>
      </c>
      <c r="C1325" t="s">
        <v>3597</v>
      </c>
      <c r="D1325" t="s">
        <v>4034</v>
      </c>
      <c r="E1325" t="s">
        <v>9947</v>
      </c>
      <c r="F1325" t="s">
        <v>3621</v>
      </c>
      <c r="G1325">
        <v>212928566</v>
      </c>
      <c r="I1325" t="s">
        <v>3622</v>
      </c>
      <c r="J1325" t="s">
        <v>11927</v>
      </c>
      <c r="K1325" t="s">
        <v>3624</v>
      </c>
      <c r="L1325" t="s">
        <v>11928</v>
      </c>
      <c r="M1325">
        <v>9.3000000000000007</v>
      </c>
      <c r="N1325">
        <v>18</v>
      </c>
      <c r="O1325">
        <v>11</v>
      </c>
      <c r="P1325">
        <v>9.3000000000000007</v>
      </c>
      <c r="Q1325">
        <v>18.899999999999999</v>
      </c>
      <c r="R1325">
        <v>10</v>
      </c>
      <c r="S1325" t="b">
        <v>0</v>
      </c>
      <c r="T1325" t="b">
        <v>0</v>
      </c>
      <c r="U1325" t="b">
        <v>1</v>
      </c>
      <c r="V1325">
        <v>48000</v>
      </c>
      <c r="W1325">
        <v>29000</v>
      </c>
      <c r="X1325">
        <v>2.37</v>
      </c>
      <c r="Y1325">
        <v>36000</v>
      </c>
      <c r="Z1325">
        <v>2.2599999999999998</v>
      </c>
    </row>
    <row r="1326" spans="1:26">
      <c r="A1326">
        <v>212928561</v>
      </c>
      <c r="B1326" t="s">
        <v>11826</v>
      </c>
      <c r="C1326" t="s">
        <v>3597</v>
      </c>
      <c r="D1326" t="s">
        <v>4034</v>
      </c>
      <c r="E1326" t="s">
        <v>9947</v>
      </c>
      <c r="F1326" t="s">
        <v>3753</v>
      </c>
      <c r="G1326">
        <v>212928561</v>
      </c>
      <c r="I1326" t="s">
        <v>3601</v>
      </c>
      <c r="J1326" t="s">
        <v>11922</v>
      </c>
      <c r="K1326" t="s">
        <v>3624</v>
      </c>
      <c r="L1326" t="s">
        <v>11926</v>
      </c>
      <c r="M1326">
        <v>9</v>
      </c>
      <c r="N1326">
        <v>16.7</v>
      </c>
      <c r="O1326">
        <v>11.5</v>
      </c>
      <c r="P1326">
        <v>8.8000000000000007</v>
      </c>
      <c r="Q1326">
        <v>15.8</v>
      </c>
      <c r="R1326">
        <v>8.8000000000000007</v>
      </c>
      <c r="S1326" t="b">
        <v>0</v>
      </c>
      <c r="T1326" t="b">
        <v>0</v>
      </c>
      <c r="U1326" t="b">
        <v>0</v>
      </c>
      <c r="V1326">
        <v>36000</v>
      </c>
      <c r="W1326">
        <v>25000</v>
      </c>
      <c r="X1326">
        <v>2.4900000000000002</v>
      </c>
      <c r="Y1326">
        <v>26000</v>
      </c>
      <c r="Z1326">
        <v>2.2200000000000002</v>
      </c>
    </row>
    <row r="1327" spans="1:26">
      <c r="A1327">
        <v>212615046</v>
      </c>
      <c r="B1327" t="s">
        <v>11826</v>
      </c>
      <c r="C1327" t="s">
        <v>3597</v>
      </c>
      <c r="D1327" t="s">
        <v>4034</v>
      </c>
      <c r="E1327" t="s">
        <v>6768</v>
      </c>
      <c r="F1327" t="s">
        <v>3753</v>
      </c>
      <c r="G1327">
        <v>212615046</v>
      </c>
      <c r="I1327" t="s">
        <v>3601</v>
      </c>
      <c r="J1327" t="s">
        <v>11924</v>
      </c>
      <c r="K1327" t="s">
        <v>3624</v>
      </c>
      <c r="L1327" t="s">
        <v>11925</v>
      </c>
      <c r="M1327">
        <v>9</v>
      </c>
      <c r="N1327">
        <v>16.7</v>
      </c>
      <c r="O1327">
        <v>11.5</v>
      </c>
      <c r="P1327">
        <v>8.8000000000000007</v>
      </c>
      <c r="Q1327">
        <v>15.8</v>
      </c>
      <c r="R1327">
        <v>8.8000000000000007</v>
      </c>
      <c r="S1327" t="b">
        <v>0</v>
      </c>
      <c r="T1327" t="b">
        <v>0</v>
      </c>
      <c r="U1327" t="b">
        <v>0</v>
      </c>
      <c r="V1327">
        <v>36000</v>
      </c>
      <c r="W1327">
        <v>25000</v>
      </c>
      <c r="X1327">
        <v>2.4900000000000002</v>
      </c>
      <c r="Y1327">
        <v>26000</v>
      </c>
      <c r="Z1327">
        <v>2.2200000000000002</v>
      </c>
    </row>
    <row r="1328" spans="1:26">
      <c r="A1328">
        <v>212928565</v>
      </c>
      <c r="B1328" t="s">
        <v>11826</v>
      </c>
      <c r="C1328" t="s">
        <v>3597</v>
      </c>
      <c r="D1328" t="s">
        <v>4034</v>
      </c>
      <c r="E1328" t="s">
        <v>9947</v>
      </c>
      <c r="F1328" t="s">
        <v>3621</v>
      </c>
      <c r="G1328">
        <v>212928565</v>
      </c>
      <c r="I1328" t="s">
        <v>3622</v>
      </c>
      <c r="J1328" t="s">
        <v>11922</v>
      </c>
      <c r="K1328" t="s">
        <v>3624</v>
      </c>
      <c r="L1328" t="s">
        <v>11923</v>
      </c>
      <c r="M1328">
        <v>8</v>
      </c>
      <c r="N1328">
        <v>17</v>
      </c>
      <c r="O1328">
        <v>10</v>
      </c>
      <c r="P1328">
        <v>8.5</v>
      </c>
      <c r="Q1328">
        <v>19</v>
      </c>
      <c r="R1328">
        <v>9</v>
      </c>
      <c r="S1328" t="b">
        <v>0</v>
      </c>
      <c r="T1328" t="b">
        <v>0</v>
      </c>
      <c r="U1328" t="b">
        <v>0</v>
      </c>
      <c r="V1328">
        <v>36000</v>
      </c>
      <c r="W1328">
        <v>23000</v>
      </c>
      <c r="X1328">
        <v>2.2000000000000002</v>
      </c>
      <c r="Y1328">
        <v>25000</v>
      </c>
      <c r="Z1328">
        <v>2.11</v>
      </c>
    </row>
    <row r="1329" spans="1:26">
      <c r="A1329">
        <v>208101255</v>
      </c>
      <c r="B1329" t="s">
        <v>11826</v>
      </c>
      <c r="C1329" t="s">
        <v>3597</v>
      </c>
      <c r="D1329" t="s">
        <v>4034</v>
      </c>
      <c r="E1329" t="s">
        <v>6598</v>
      </c>
      <c r="F1329" t="s">
        <v>3621</v>
      </c>
      <c r="G1329">
        <v>208101255</v>
      </c>
      <c r="I1329" t="s">
        <v>3622</v>
      </c>
      <c r="J1329" t="s">
        <v>11920</v>
      </c>
      <c r="K1329" t="s">
        <v>3624</v>
      </c>
      <c r="L1329" t="s">
        <v>11921</v>
      </c>
      <c r="M1329">
        <v>15</v>
      </c>
      <c r="N1329">
        <v>23.5</v>
      </c>
      <c r="O1329">
        <v>11</v>
      </c>
      <c r="P1329">
        <v>15</v>
      </c>
      <c r="Q1329">
        <v>23.5</v>
      </c>
      <c r="R1329">
        <v>12</v>
      </c>
      <c r="S1329" t="b">
        <v>0</v>
      </c>
      <c r="T1329" t="b">
        <v>0</v>
      </c>
      <c r="U1329" t="b">
        <v>1</v>
      </c>
      <c r="V1329">
        <v>6000</v>
      </c>
      <c r="W1329">
        <v>7500</v>
      </c>
      <c r="X1329">
        <v>2.5</v>
      </c>
      <c r="Y1329">
        <v>10000</v>
      </c>
      <c r="Z1329">
        <v>2.38</v>
      </c>
    </row>
    <row r="1330" spans="1:26">
      <c r="A1330">
        <v>213081435</v>
      </c>
      <c r="B1330" t="s">
        <v>11826</v>
      </c>
      <c r="C1330" t="s">
        <v>3597</v>
      </c>
      <c r="D1330" t="s">
        <v>4034</v>
      </c>
      <c r="E1330" t="s">
        <v>11919</v>
      </c>
      <c r="F1330" t="s">
        <v>3621</v>
      </c>
      <c r="G1330">
        <v>213081435</v>
      </c>
      <c r="I1330" t="s">
        <v>3622</v>
      </c>
      <c r="J1330" t="s">
        <v>6802</v>
      </c>
      <c r="K1330" t="s">
        <v>3624</v>
      </c>
      <c r="L1330" t="s">
        <v>7872</v>
      </c>
      <c r="M1330">
        <v>11</v>
      </c>
      <c r="N1330">
        <v>19.5</v>
      </c>
      <c r="O1330">
        <v>10</v>
      </c>
      <c r="P1330">
        <v>11</v>
      </c>
      <c r="Q1330">
        <v>19.5</v>
      </c>
      <c r="R1330">
        <v>8.6999999999999993</v>
      </c>
      <c r="S1330" t="b">
        <v>0</v>
      </c>
      <c r="T1330" t="b">
        <v>0</v>
      </c>
      <c r="U1330" t="b">
        <v>0</v>
      </c>
      <c r="V1330">
        <v>18000</v>
      </c>
      <c r="W1330">
        <v>11400</v>
      </c>
      <c r="X1330">
        <v>2.57</v>
      </c>
      <c r="Y1330">
        <v>14370</v>
      </c>
      <c r="Z1330">
        <v>2.4900000000000002</v>
      </c>
    </row>
    <row r="1331" spans="1:26">
      <c r="A1331">
        <v>213081434</v>
      </c>
      <c r="B1331" t="s">
        <v>11826</v>
      </c>
      <c r="C1331" t="s">
        <v>3597</v>
      </c>
      <c r="D1331" t="s">
        <v>4034</v>
      </c>
      <c r="E1331" t="s">
        <v>11919</v>
      </c>
      <c r="F1331" t="s">
        <v>3621</v>
      </c>
      <c r="G1331">
        <v>213081434</v>
      </c>
      <c r="I1331" t="s">
        <v>3622</v>
      </c>
      <c r="J1331" t="s">
        <v>7553</v>
      </c>
      <c r="K1331" t="s">
        <v>3624</v>
      </c>
      <c r="L1331" t="s">
        <v>7554</v>
      </c>
      <c r="M1331">
        <v>12.5</v>
      </c>
      <c r="N1331">
        <v>21.5</v>
      </c>
      <c r="O1331">
        <v>10.3</v>
      </c>
      <c r="P1331">
        <v>12.5</v>
      </c>
      <c r="Q1331">
        <v>21.5</v>
      </c>
      <c r="R1331">
        <v>9.1</v>
      </c>
      <c r="S1331" t="b">
        <v>0</v>
      </c>
      <c r="T1331" t="b">
        <v>0</v>
      </c>
      <c r="U1331" t="b">
        <v>0</v>
      </c>
      <c r="V1331">
        <v>9000</v>
      </c>
      <c r="W1331">
        <v>6300</v>
      </c>
      <c r="X1331">
        <v>2.4</v>
      </c>
      <c r="Y1331">
        <v>7973</v>
      </c>
      <c r="Z1331">
        <v>1.88</v>
      </c>
    </row>
    <row r="1332" spans="1:26">
      <c r="A1332">
        <v>208101259</v>
      </c>
      <c r="B1332" t="s">
        <v>6289</v>
      </c>
      <c r="C1332" t="s">
        <v>3597</v>
      </c>
      <c r="D1332" t="s">
        <v>4034</v>
      </c>
      <c r="E1332" t="s">
        <v>6598</v>
      </c>
      <c r="F1332" t="s">
        <v>3621</v>
      </c>
      <c r="G1332">
        <v>208101259</v>
      </c>
      <c r="I1332" t="s">
        <v>3622</v>
      </c>
      <c r="J1332" t="s">
        <v>11917</v>
      </c>
      <c r="K1332" t="s">
        <v>3624</v>
      </c>
      <c r="L1332" t="s">
        <v>11918</v>
      </c>
      <c r="M1332">
        <v>12.5</v>
      </c>
      <c r="N1332">
        <v>21.5</v>
      </c>
      <c r="O1332">
        <v>11.5</v>
      </c>
      <c r="P1332">
        <v>12.5</v>
      </c>
      <c r="Q1332">
        <v>22.3</v>
      </c>
      <c r="R1332">
        <v>10.3</v>
      </c>
      <c r="S1332" t="b">
        <v>0</v>
      </c>
      <c r="T1332" t="b">
        <v>0</v>
      </c>
      <c r="U1332" t="b">
        <v>1</v>
      </c>
      <c r="V1332">
        <v>23000</v>
      </c>
      <c r="W1332">
        <v>18900</v>
      </c>
      <c r="X1332">
        <v>2.38</v>
      </c>
      <c r="Y1332">
        <v>23737</v>
      </c>
      <c r="Z1332">
        <v>1.82</v>
      </c>
    </row>
    <row r="1333" spans="1:26">
      <c r="A1333">
        <v>212615013</v>
      </c>
      <c r="B1333" t="s">
        <v>11826</v>
      </c>
      <c r="C1333" t="s">
        <v>3597</v>
      </c>
      <c r="D1333" t="s">
        <v>4034</v>
      </c>
      <c r="E1333" t="s">
        <v>11390</v>
      </c>
      <c r="F1333" t="s">
        <v>3621</v>
      </c>
      <c r="G1333">
        <v>212615013</v>
      </c>
      <c r="I1333" t="s">
        <v>3622</v>
      </c>
      <c r="J1333" t="s">
        <v>11915</v>
      </c>
      <c r="K1333" t="s">
        <v>3624</v>
      </c>
      <c r="L1333" t="s">
        <v>11916</v>
      </c>
      <c r="M1333">
        <v>13</v>
      </c>
      <c r="N1333">
        <v>21.5</v>
      </c>
      <c r="O1333">
        <v>11</v>
      </c>
      <c r="P1333">
        <v>13</v>
      </c>
      <c r="Q1333">
        <v>22</v>
      </c>
      <c r="R1333">
        <v>10.6</v>
      </c>
      <c r="S1333" t="b">
        <v>0</v>
      </c>
      <c r="T1333" t="b">
        <v>0</v>
      </c>
      <c r="U1333" t="b">
        <v>1</v>
      </c>
      <c r="V1333">
        <v>18000</v>
      </c>
      <c r="W1333">
        <v>11100</v>
      </c>
      <c r="X1333">
        <v>2.8</v>
      </c>
      <c r="Y1333">
        <v>21447</v>
      </c>
      <c r="Z1333">
        <v>1.98</v>
      </c>
    </row>
    <row r="1334" spans="1:26">
      <c r="A1334">
        <v>208836317</v>
      </c>
      <c r="B1334" t="s">
        <v>9533</v>
      </c>
      <c r="C1334" t="s">
        <v>3597</v>
      </c>
      <c r="D1334" t="s">
        <v>4034</v>
      </c>
      <c r="E1334" t="s">
        <v>11906</v>
      </c>
      <c r="F1334" t="s">
        <v>3621</v>
      </c>
      <c r="G1334">
        <v>208836317</v>
      </c>
      <c r="I1334" t="s">
        <v>3622</v>
      </c>
      <c r="J1334" t="s">
        <v>11914</v>
      </c>
      <c r="K1334" t="s">
        <v>3624</v>
      </c>
      <c r="L1334" t="s">
        <v>11914</v>
      </c>
      <c r="M1334">
        <v>13</v>
      </c>
      <c r="N1334">
        <v>21.5</v>
      </c>
      <c r="O1334">
        <v>11</v>
      </c>
      <c r="P1334">
        <v>13</v>
      </c>
      <c r="Q1334">
        <v>22</v>
      </c>
      <c r="R1334">
        <v>10.6</v>
      </c>
      <c r="S1334" t="b">
        <v>0</v>
      </c>
      <c r="T1334" t="b">
        <v>0</v>
      </c>
      <c r="U1334" t="b">
        <v>1</v>
      </c>
      <c r="V1334">
        <v>18000</v>
      </c>
      <c r="W1334">
        <v>11100</v>
      </c>
      <c r="X1334">
        <v>2.8</v>
      </c>
      <c r="Y1334">
        <v>21447</v>
      </c>
      <c r="Z1334">
        <v>1.98</v>
      </c>
    </row>
    <row r="1335" spans="1:26">
      <c r="A1335">
        <v>208101258</v>
      </c>
      <c r="B1335" t="s">
        <v>6289</v>
      </c>
      <c r="C1335" t="s">
        <v>3597</v>
      </c>
      <c r="D1335" t="s">
        <v>4034</v>
      </c>
      <c r="E1335" t="s">
        <v>6598</v>
      </c>
      <c r="F1335" t="s">
        <v>3621</v>
      </c>
      <c r="G1335">
        <v>208101258</v>
      </c>
      <c r="I1335" t="s">
        <v>3622</v>
      </c>
      <c r="J1335" t="s">
        <v>11912</v>
      </c>
      <c r="K1335" t="s">
        <v>3624</v>
      </c>
      <c r="L1335" t="s">
        <v>11913</v>
      </c>
      <c r="M1335">
        <v>13</v>
      </c>
      <c r="N1335">
        <v>21.5</v>
      </c>
      <c r="O1335">
        <v>11</v>
      </c>
      <c r="P1335">
        <v>13</v>
      </c>
      <c r="Q1335">
        <v>22</v>
      </c>
      <c r="R1335">
        <v>10.6</v>
      </c>
      <c r="S1335" t="b">
        <v>0</v>
      </c>
      <c r="T1335" t="b">
        <v>0</v>
      </c>
      <c r="U1335" t="b">
        <v>1</v>
      </c>
      <c r="V1335">
        <v>18000</v>
      </c>
      <c r="W1335">
        <v>11100</v>
      </c>
      <c r="X1335">
        <v>2.8</v>
      </c>
      <c r="Y1335">
        <v>21447</v>
      </c>
      <c r="Z1335">
        <v>1.98</v>
      </c>
    </row>
    <row r="1336" spans="1:26">
      <c r="A1336">
        <v>208101257</v>
      </c>
      <c r="B1336" t="s">
        <v>6289</v>
      </c>
      <c r="C1336" t="s">
        <v>3597</v>
      </c>
      <c r="D1336" t="s">
        <v>4034</v>
      </c>
      <c r="E1336" t="s">
        <v>6598</v>
      </c>
      <c r="F1336" t="s">
        <v>3621</v>
      </c>
      <c r="G1336">
        <v>208101257</v>
      </c>
      <c r="I1336" t="s">
        <v>3622</v>
      </c>
      <c r="J1336" t="s">
        <v>11910</v>
      </c>
      <c r="K1336" t="s">
        <v>3624</v>
      </c>
      <c r="L1336" t="s">
        <v>11911</v>
      </c>
      <c r="M1336">
        <v>13</v>
      </c>
      <c r="N1336">
        <v>22</v>
      </c>
      <c r="O1336">
        <v>12.7</v>
      </c>
      <c r="P1336">
        <v>13</v>
      </c>
      <c r="Q1336">
        <v>23.1</v>
      </c>
      <c r="R1336">
        <v>10.5</v>
      </c>
      <c r="S1336" t="b">
        <v>0</v>
      </c>
      <c r="T1336" t="b">
        <v>0</v>
      </c>
      <c r="U1336" t="b">
        <v>1</v>
      </c>
      <c r="V1336">
        <v>12000</v>
      </c>
      <c r="W1336">
        <v>10300</v>
      </c>
      <c r="X1336">
        <v>2.56</v>
      </c>
      <c r="Y1336">
        <v>12477</v>
      </c>
      <c r="Z1336">
        <v>2.0099999999999998</v>
      </c>
    </row>
    <row r="1337" spans="1:26">
      <c r="A1337">
        <v>208836319</v>
      </c>
      <c r="B1337" t="s">
        <v>9533</v>
      </c>
      <c r="C1337" t="s">
        <v>3597</v>
      </c>
      <c r="D1337" t="s">
        <v>4034</v>
      </c>
      <c r="E1337" t="s">
        <v>11906</v>
      </c>
      <c r="F1337" t="s">
        <v>3621</v>
      </c>
      <c r="G1337">
        <v>208836319</v>
      </c>
      <c r="I1337" t="s">
        <v>3622</v>
      </c>
      <c r="J1337" t="s">
        <v>11909</v>
      </c>
      <c r="K1337" t="s">
        <v>3624</v>
      </c>
      <c r="L1337" t="s">
        <v>11909</v>
      </c>
      <c r="M1337">
        <v>13</v>
      </c>
      <c r="N1337">
        <v>22</v>
      </c>
      <c r="O1337">
        <v>12.7</v>
      </c>
      <c r="P1337">
        <v>13</v>
      </c>
      <c r="Q1337">
        <v>23.1</v>
      </c>
      <c r="R1337">
        <v>10.5</v>
      </c>
      <c r="S1337" t="b">
        <v>0</v>
      </c>
      <c r="T1337" t="b">
        <v>0</v>
      </c>
      <c r="U1337" t="b">
        <v>1</v>
      </c>
      <c r="V1337">
        <v>12000</v>
      </c>
      <c r="W1337">
        <v>10300</v>
      </c>
      <c r="X1337">
        <v>2.56</v>
      </c>
      <c r="Y1337">
        <v>12477</v>
      </c>
      <c r="Z1337">
        <v>2.0099999999999998</v>
      </c>
    </row>
    <row r="1338" spans="1:26">
      <c r="A1338">
        <v>212615012</v>
      </c>
      <c r="B1338" t="s">
        <v>11826</v>
      </c>
      <c r="C1338" t="s">
        <v>3597</v>
      </c>
      <c r="D1338" t="s">
        <v>4034</v>
      </c>
      <c r="E1338" t="s">
        <v>11390</v>
      </c>
      <c r="F1338" t="s">
        <v>3621</v>
      </c>
      <c r="G1338">
        <v>212615012</v>
      </c>
      <c r="I1338" t="s">
        <v>3622</v>
      </c>
      <c r="J1338" t="s">
        <v>11908</v>
      </c>
      <c r="K1338" t="s">
        <v>3624</v>
      </c>
      <c r="L1338" t="s">
        <v>9939</v>
      </c>
      <c r="M1338">
        <v>13</v>
      </c>
      <c r="N1338">
        <v>22</v>
      </c>
      <c r="O1338">
        <v>12.7</v>
      </c>
      <c r="P1338">
        <v>13</v>
      </c>
      <c r="Q1338">
        <v>23.1</v>
      </c>
      <c r="R1338">
        <v>10.5</v>
      </c>
      <c r="S1338" t="b">
        <v>0</v>
      </c>
      <c r="T1338" t="b">
        <v>0</v>
      </c>
      <c r="U1338" t="b">
        <v>1</v>
      </c>
      <c r="V1338">
        <v>12000</v>
      </c>
      <c r="W1338">
        <v>10300</v>
      </c>
      <c r="X1338">
        <v>2.56</v>
      </c>
      <c r="Y1338">
        <v>12477</v>
      </c>
      <c r="Z1338">
        <v>2.0099999999999998</v>
      </c>
    </row>
    <row r="1339" spans="1:26">
      <c r="A1339">
        <v>208836320</v>
      </c>
      <c r="B1339" t="s">
        <v>9533</v>
      </c>
      <c r="C1339" t="s">
        <v>3597</v>
      </c>
      <c r="D1339" t="s">
        <v>4034</v>
      </c>
      <c r="E1339" t="s">
        <v>11906</v>
      </c>
      <c r="F1339" t="s">
        <v>3621</v>
      </c>
      <c r="G1339">
        <v>208836320</v>
      </c>
      <c r="I1339" t="s">
        <v>3622</v>
      </c>
      <c r="J1339" t="s">
        <v>11907</v>
      </c>
      <c r="K1339" t="s">
        <v>3624</v>
      </c>
      <c r="L1339" t="s">
        <v>11907</v>
      </c>
      <c r="M1339">
        <v>15.8</v>
      </c>
      <c r="N1339">
        <v>25.5</v>
      </c>
      <c r="O1339">
        <v>12.5</v>
      </c>
      <c r="P1339">
        <v>15.8</v>
      </c>
      <c r="Q1339">
        <v>26.4</v>
      </c>
      <c r="R1339">
        <v>11.6</v>
      </c>
      <c r="S1339" t="b">
        <v>0</v>
      </c>
      <c r="T1339" t="b">
        <v>0</v>
      </c>
      <c r="U1339" t="b">
        <v>1</v>
      </c>
      <c r="V1339">
        <v>9000</v>
      </c>
      <c r="W1339">
        <v>9300</v>
      </c>
      <c r="X1339">
        <v>2.5</v>
      </c>
      <c r="Y1339">
        <v>12235</v>
      </c>
      <c r="Z1339">
        <v>1.98</v>
      </c>
    </row>
    <row r="1340" spans="1:26">
      <c r="A1340">
        <v>208101256</v>
      </c>
      <c r="B1340" t="s">
        <v>6289</v>
      </c>
      <c r="C1340" t="s">
        <v>3597</v>
      </c>
      <c r="D1340" t="s">
        <v>4034</v>
      </c>
      <c r="E1340" t="s">
        <v>6598</v>
      </c>
      <c r="F1340" t="s">
        <v>3621</v>
      </c>
      <c r="G1340">
        <v>208101256</v>
      </c>
      <c r="I1340" t="s">
        <v>3622</v>
      </c>
      <c r="J1340" t="s">
        <v>11904</v>
      </c>
      <c r="K1340" t="s">
        <v>3624</v>
      </c>
      <c r="L1340" t="s">
        <v>11905</v>
      </c>
      <c r="M1340">
        <v>15.8</v>
      </c>
      <c r="N1340">
        <v>25.5</v>
      </c>
      <c r="O1340">
        <v>12.5</v>
      </c>
      <c r="P1340">
        <v>15.8</v>
      </c>
      <c r="Q1340">
        <v>26.4</v>
      </c>
      <c r="R1340">
        <v>11.6</v>
      </c>
      <c r="S1340" t="b">
        <v>0</v>
      </c>
      <c r="T1340" t="b">
        <v>0</v>
      </c>
      <c r="U1340" t="b">
        <v>1</v>
      </c>
      <c r="V1340">
        <v>9000</v>
      </c>
      <c r="W1340">
        <v>9300</v>
      </c>
      <c r="X1340">
        <v>2.5</v>
      </c>
      <c r="Y1340">
        <v>12235</v>
      </c>
      <c r="Z1340">
        <v>1.98</v>
      </c>
    </row>
    <row r="1341" spans="1:26">
      <c r="A1341">
        <v>212615048</v>
      </c>
      <c r="B1341" t="s">
        <v>11826</v>
      </c>
      <c r="C1341" t="s">
        <v>3597</v>
      </c>
      <c r="D1341" t="s">
        <v>4034</v>
      </c>
      <c r="E1341" t="s">
        <v>6768</v>
      </c>
      <c r="F1341" t="s">
        <v>3753</v>
      </c>
      <c r="G1341">
        <v>212615048</v>
      </c>
      <c r="I1341" t="s">
        <v>3601</v>
      </c>
      <c r="J1341" t="s">
        <v>11902</v>
      </c>
      <c r="K1341" t="s">
        <v>3624</v>
      </c>
      <c r="L1341" t="s">
        <v>11903</v>
      </c>
      <c r="M1341">
        <v>12.5</v>
      </c>
      <c r="N1341">
        <v>20.6</v>
      </c>
      <c r="O1341">
        <v>12.6</v>
      </c>
      <c r="P1341">
        <v>12</v>
      </c>
      <c r="Q1341">
        <v>19.2</v>
      </c>
      <c r="R1341">
        <v>10.5</v>
      </c>
      <c r="S1341" t="b">
        <v>0</v>
      </c>
      <c r="T1341" t="b">
        <v>0</v>
      </c>
      <c r="U1341" t="b">
        <v>1</v>
      </c>
      <c r="V1341">
        <v>24000</v>
      </c>
      <c r="W1341">
        <v>21000</v>
      </c>
      <c r="X1341">
        <v>2.64</v>
      </c>
      <c r="Y1341">
        <v>24000</v>
      </c>
      <c r="Z1341">
        <v>2.4</v>
      </c>
    </row>
    <row r="1342" spans="1:26">
      <c r="A1342">
        <v>212928560</v>
      </c>
      <c r="B1342" t="s">
        <v>11826</v>
      </c>
      <c r="C1342" t="s">
        <v>3597</v>
      </c>
      <c r="D1342" t="s">
        <v>4034</v>
      </c>
      <c r="E1342" t="s">
        <v>9947</v>
      </c>
      <c r="F1342" t="s">
        <v>3753</v>
      </c>
      <c r="G1342">
        <v>212928560</v>
      </c>
      <c r="I1342" t="s">
        <v>3601</v>
      </c>
      <c r="J1342" t="s">
        <v>11892</v>
      </c>
      <c r="K1342" t="s">
        <v>3624</v>
      </c>
      <c r="L1342" t="s">
        <v>11901</v>
      </c>
      <c r="M1342">
        <v>12.6</v>
      </c>
      <c r="N1342">
        <v>21.5</v>
      </c>
      <c r="O1342">
        <v>11.2</v>
      </c>
      <c r="P1342">
        <v>12.5</v>
      </c>
      <c r="Q1342">
        <v>19</v>
      </c>
      <c r="R1342">
        <v>11.2</v>
      </c>
      <c r="S1342" t="b">
        <v>0</v>
      </c>
      <c r="T1342" t="b">
        <v>0</v>
      </c>
      <c r="U1342" t="b">
        <v>1</v>
      </c>
      <c r="V1342">
        <v>23000</v>
      </c>
      <c r="W1342">
        <v>20000</v>
      </c>
      <c r="X1342">
        <v>2.61</v>
      </c>
      <c r="Y1342">
        <v>22600</v>
      </c>
      <c r="Z1342">
        <v>2.41</v>
      </c>
    </row>
    <row r="1343" spans="1:26">
      <c r="A1343">
        <v>212615050</v>
      </c>
      <c r="B1343" t="s">
        <v>11826</v>
      </c>
      <c r="C1343" t="s">
        <v>3597</v>
      </c>
      <c r="D1343" t="s">
        <v>4034</v>
      </c>
      <c r="E1343" t="s">
        <v>6768</v>
      </c>
      <c r="F1343" t="s">
        <v>3753</v>
      </c>
      <c r="G1343">
        <v>212615050</v>
      </c>
      <c r="I1343" t="s">
        <v>3601</v>
      </c>
      <c r="J1343" t="s">
        <v>11899</v>
      </c>
      <c r="K1343" t="s">
        <v>3624</v>
      </c>
      <c r="L1343" t="s">
        <v>11900</v>
      </c>
      <c r="M1343">
        <v>12.5</v>
      </c>
      <c r="N1343">
        <v>19.600000000000001</v>
      </c>
      <c r="O1343">
        <v>11</v>
      </c>
      <c r="P1343">
        <v>11.7</v>
      </c>
      <c r="Q1343">
        <v>18</v>
      </c>
      <c r="R1343">
        <v>9.5</v>
      </c>
      <c r="S1343" t="b">
        <v>0</v>
      </c>
      <c r="T1343" t="b">
        <v>0</v>
      </c>
      <c r="U1343" t="b">
        <v>1</v>
      </c>
      <c r="V1343">
        <v>17000</v>
      </c>
      <c r="W1343">
        <v>15000</v>
      </c>
      <c r="X1343">
        <v>2.27</v>
      </c>
      <c r="Y1343">
        <v>19000</v>
      </c>
      <c r="Z1343">
        <v>2.02</v>
      </c>
    </row>
    <row r="1344" spans="1:26">
      <c r="A1344">
        <v>212615049</v>
      </c>
      <c r="B1344" t="s">
        <v>11826</v>
      </c>
      <c r="C1344" t="s">
        <v>3597</v>
      </c>
      <c r="D1344" t="s">
        <v>4034</v>
      </c>
      <c r="E1344" t="s">
        <v>6768</v>
      </c>
      <c r="F1344" t="s">
        <v>3753</v>
      </c>
      <c r="G1344">
        <v>212615049</v>
      </c>
      <c r="I1344" t="s">
        <v>3601</v>
      </c>
      <c r="J1344" t="s">
        <v>11897</v>
      </c>
      <c r="K1344" t="s">
        <v>3624</v>
      </c>
      <c r="L1344" t="s">
        <v>11898</v>
      </c>
      <c r="M1344">
        <v>13</v>
      </c>
      <c r="N1344">
        <v>21.5</v>
      </c>
      <c r="O1344">
        <v>11.5</v>
      </c>
      <c r="P1344">
        <v>11.7</v>
      </c>
      <c r="Q1344">
        <v>19.5</v>
      </c>
      <c r="R1344">
        <v>10</v>
      </c>
      <c r="S1344" t="b">
        <v>0</v>
      </c>
      <c r="T1344" t="b">
        <v>0</v>
      </c>
      <c r="U1344" t="b">
        <v>1</v>
      </c>
      <c r="V1344">
        <v>12000</v>
      </c>
      <c r="W1344">
        <v>10600</v>
      </c>
      <c r="X1344">
        <v>2.5099999999999998</v>
      </c>
      <c r="Y1344">
        <v>12600</v>
      </c>
      <c r="Z1344">
        <v>1.95</v>
      </c>
    </row>
    <row r="1345" spans="1:26">
      <c r="A1345">
        <v>213081463</v>
      </c>
      <c r="B1345" t="s">
        <v>11826</v>
      </c>
      <c r="C1345" t="s">
        <v>3597</v>
      </c>
      <c r="D1345" t="s">
        <v>4034</v>
      </c>
      <c r="E1345" t="s">
        <v>11392</v>
      </c>
      <c r="F1345" t="s">
        <v>3753</v>
      </c>
      <c r="G1345">
        <v>213081463</v>
      </c>
      <c r="I1345" t="s">
        <v>3601</v>
      </c>
      <c r="J1345" t="s">
        <v>11896</v>
      </c>
      <c r="K1345" t="s">
        <v>3624</v>
      </c>
      <c r="L1345" t="s">
        <v>11896</v>
      </c>
      <c r="M1345">
        <v>12.5</v>
      </c>
      <c r="N1345">
        <v>21.5</v>
      </c>
      <c r="O1345">
        <v>11.5</v>
      </c>
      <c r="P1345">
        <v>11.7</v>
      </c>
      <c r="Q1345">
        <v>19</v>
      </c>
      <c r="R1345">
        <v>10.3</v>
      </c>
      <c r="S1345" t="b">
        <v>0</v>
      </c>
      <c r="T1345" t="b">
        <v>0</v>
      </c>
      <c r="U1345" t="b">
        <v>1</v>
      </c>
      <c r="V1345">
        <v>11500</v>
      </c>
      <c r="W1345">
        <v>9300</v>
      </c>
      <c r="X1345">
        <v>2.78</v>
      </c>
      <c r="Y1345">
        <v>10100</v>
      </c>
      <c r="Z1345">
        <v>2.39</v>
      </c>
    </row>
    <row r="1346" spans="1:26">
      <c r="A1346">
        <v>212615045</v>
      </c>
      <c r="B1346" t="s">
        <v>11826</v>
      </c>
      <c r="C1346" t="s">
        <v>3597</v>
      </c>
      <c r="D1346" t="s">
        <v>4034</v>
      </c>
      <c r="E1346" t="s">
        <v>6768</v>
      </c>
      <c r="F1346" t="s">
        <v>3753</v>
      </c>
      <c r="G1346">
        <v>212615045</v>
      </c>
      <c r="I1346" t="s">
        <v>3601</v>
      </c>
      <c r="J1346" t="s">
        <v>11894</v>
      </c>
      <c r="K1346" t="s">
        <v>3624</v>
      </c>
      <c r="L1346" t="s">
        <v>11895</v>
      </c>
      <c r="M1346">
        <v>14</v>
      </c>
      <c r="N1346">
        <v>23</v>
      </c>
      <c r="O1346">
        <v>12</v>
      </c>
      <c r="P1346">
        <v>13.2</v>
      </c>
      <c r="Q1346">
        <v>20.2</v>
      </c>
      <c r="R1346">
        <v>12</v>
      </c>
      <c r="S1346" t="b">
        <v>0</v>
      </c>
      <c r="T1346" t="b">
        <v>0</v>
      </c>
      <c r="U1346" t="b">
        <v>1</v>
      </c>
      <c r="V1346">
        <v>9000</v>
      </c>
      <c r="W1346">
        <v>10100</v>
      </c>
      <c r="X1346">
        <v>2.41</v>
      </c>
      <c r="Y1346">
        <v>11600</v>
      </c>
      <c r="Z1346">
        <v>1.9</v>
      </c>
    </row>
    <row r="1347" spans="1:26">
      <c r="A1347">
        <v>212928564</v>
      </c>
      <c r="B1347" t="s">
        <v>11826</v>
      </c>
      <c r="C1347" t="s">
        <v>3597</v>
      </c>
      <c r="D1347" t="s">
        <v>4034</v>
      </c>
      <c r="E1347" t="s">
        <v>9947</v>
      </c>
      <c r="F1347" t="s">
        <v>3787</v>
      </c>
      <c r="G1347">
        <v>212928564</v>
      </c>
      <c r="I1347" t="s">
        <v>3622</v>
      </c>
      <c r="J1347" t="s">
        <v>11892</v>
      </c>
      <c r="K1347" t="s">
        <v>3624</v>
      </c>
      <c r="L1347" t="s">
        <v>11893</v>
      </c>
      <c r="M1347">
        <v>12.5</v>
      </c>
      <c r="N1347">
        <v>20</v>
      </c>
      <c r="O1347">
        <v>11.2</v>
      </c>
      <c r="P1347">
        <v>12.5</v>
      </c>
      <c r="Q1347">
        <v>21.2</v>
      </c>
      <c r="R1347">
        <v>10.3</v>
      </c>
      <c r="S1347" t="b">
        <v>0</v>
      </c>
      <c r="T1347" t="b">
        <v>0</v>
      </c>
      <c r="U1347" t="b">
        <v>1</v>
      </c>
      <c r="V1347">
        <v>24000</v>
      </c>
      <c r="W1347">
        <v>16000</v>
      </c>
      <c r="X1347">
        <v>2.2999999999999998</v>
      </c>
      <c r="Y1347">
        <v>17600</v>
      </c>
      <c r="Z1347">
        <v>2.16</v>
      </c>
    </row>
    <row r="1348" spans="1:26">
      <c r="A1348">
        <v>212579411</v>
      </c>
      <c r="B1348" t="s">
        <v>11826</v>
      </c>
      <c r="C1348" t="s">
        <v>3597</v>
      </c>
      <c r="D1348" t="s">
        <v>4034</v>
      </c>
      <c r="E1348" t="s">
        <v>6778</v>
      </c>
      <c r="F1348" t="s">
        <v>3621</v>
      </c>
      <c r="G1348">
        <v>212579411</v>
      </c>
      <c r="I1348" t="s">
        <v>3622</v>
      </c>
      <c r="J1348" t="s">
        <v>9904</v>
      </c>
      <c r="K1348" t="s">
        <v>3624</v>
      </c>
      <c r="L1348" t="s">
        <v>9905</v>
      </c>
      <c r="M1348">
        <v>12.5</v>
      </c>
      <c r="N1348">
        <v>21.5</v>
      </c>
      <c r="O1348">
        <v>13</v>
      </c>
      <c r="P1348">
        <v>12.5</v>
      </c>
      <c r="Q1348">
        <v>21.5</v>
      </c>
      <c r="R1348">
        <v>11.3</v>
      </c>
      <c r="S1348" t="b">
        <v>0</v>
      </c>
      <c r="T1348" t="b">
        <v>0</v>
      </c>
      <c r="U1348" t="b">
        <v>1</v>
      </c>
      <c r="V1348">
        <v>18000</v>
      </c>
      <c r="W1348">
        <v>15000</v>
      </c>
      <c r="X1348">
        <v>2.35</v>
      </c>
      <c r="Y1348">
        <v>19200</v>
      </c>
      <c r="Z1348">
        <v>1.99</v>
      </c>
    </row>
    <row r="1349" spans="1:26">
      <c r="A1349">
        <v>212579410</v>
      </c>
      <c r="B1349" t="s">
        <v>11826</v>
      </c>
      <c r="C1349" t="s">
        <v>3597</v>
      </c>
      <c r="D1349" t="s">
        <v>4034</v>
      </c>
      <c r="E1349" t="s">
        <v>6778</v>
      </c>
      <c r="F1349" t="s">
        <v>3621</v>
      </c>
      <c r="G1349">
        <v>212579410</v>
      </c>
      <c r="I1349" t="s">
        <v>3622</v>
      </c>
      <c r="J1349" t="s">
        <v>9901</v>
      </c>
      <c r="K1349" t="s">
        <v>3624</v>
      </c>
      <c r="L1349" t="s">
        <v>9902</v>
      </c>
      <c r="M1349">
        <v>14</v>
      </c>
      <c r="N1349">
        <v>25.5</v>
      </c>
      <c r="O1349">
        <v>13</v>
      </c>
      <c r="P1349">
        <v>14</v>
      </c>
      <c r="Q1349">
        <v>25.5</v>
      </c>
      <c r="R1349">
        <v>10.4</v>
      </c>
      <c r="S1349" t="b">
        <v>0</v>
      </c>
      <c r="T1349" t="b">
        <v>0</v>
      </c>
      <c r="U1349" t="b">
        <v>1</v>
      </c>
      <c r="V1349">
        <v>12000</v>
      </c>
      <c r="W1349">
        <v>10000</v>
      </c>
      <c r="X1349">
        <v>2.4</v>
      </c>
      <c r="Y1349">
        <v>13112</v>
      </c>
      <c r="Z1349">
        <v>2.11</v>
      </c>
    </row>
    <row r="1350" spans="1:26">
      <c r="A1350">
        <v>212528019</v>
      </c>
      <c r="B1350" t="s">
        <v>11826</v>
      </c>
      <c r="C1350" t="s">
        <v>3597</v>
      </c>
      <c r="D1350" t="s">
        <v>4034</v>
      </c>
      <c r="E1350" t="s">
        <v>3834</v>
      </c>
      <c r="F1350" t="s">
        <v>3621</v>
      </c>
      <c r="G1350">
        <v>212528019</v>
      </c>
      <c r="I1350" t="s">
        <v>3622</v>
      </c>
      <c r="J1350" t="s">
        <v>11890</v>
      </c>
      <c r="K1350" t="s">
        <v>3624</v>
      </c>
      <c r="L1350" t="s">
        <v>11891</v>
      </c>
      <c r="M1350">
        <v>9.3000000000000007</v>
      </c>
      <c r="N1350">
        <v>18</v>
      </c>
      <c r="O1350">
        <v>11</v>
      </c>
      <c r="P1350">
        <v>9.3000000000000007</v>
      </c>
      <c r="Q1350">
        <v>18.899999999999999</v>
      </c>
      <c r="R1350">
        <v>10</v>
      </c>
      <c r="S1350" t="b">
        <v>0</v>
      </c>
      <c r="T1350" t="b">
        <v>0</v>
      </c>
      <c r="U1350" t="b">
        <v>1</v>
      </c>
      <c r="V1350">
        <v>48000</v>
      </c>
      <c r="W1350">
        <v>29000</v>
      </c>
      <c r="X1350">
        <v>2.37</v>
      </c>
      <c r="Y1350">
        <v>36000</v>
      </c>
      <c r="Z1350">
        <v>2.2599999999999998</v>
      </c>
    </row>
    <row r="1351" spans="1:26">
      <c r="A1351">
        <v>207339172</v>
      </c>
      <c r="B1351" t="s">
        <v>6289</v>
      </c>
      <c r="C1351" t="s">
        <v>3597</v>
      </c>
      <c r="D1351" t="s">
        <v>4034</v>
      </c>
      <c r="E1351" t="s">
        <v>6598</v>
      </c>
      <c r="F1351" t="s">
        <v>3621</v>
      </c>
      <c r="G1351">
        <v>207339172</v>
      </c>
      <c r="I1351" t="s">
        <v>3622</v>
      </c>
      <c r="J1351" t="s">
        <v>11888</v>
      </c>
      <c r="K1351" t="s">
        <v>3624</v>
      </c>
      <c r="L1351" t="s">
        <v>11889</v>
      </c>
      <c r="M1351">
        <v>8.5</v>
      </c>
      <c r="N1351">
        <v>17.5</v>
      </c>
      <c r="O1351">
        <v>12</v>
      </c>
      <c r="P1351">
        <v>8.5</v>
      </c>
      <c r="Q1351">
        <v>17.5</v>
      </c>
      <c r="R1351">
        <v>8.6999999999999993</v>
      </c>
      <c r="S1351" t="b">
        <v>0</v>
      </c>
      <c r="T1351" t="b">
        <v>0</v>
      </c>
      <c r="U1351" t="b">
        <v>0</v>
      </c>
      <c r="V1351">
        <v>36000</v>
      </c>
      <c r="W1351">
        <v>24000</v>
      </c>
      <c r="X1351">
        <v>2</v>
      </c>
      <c r="Y1351">
        <v>24160</v>
      </c>
      <c r="Z1351">
        <v>1.98</v>
      </c>
    </row>
    <row r="1352" spans="1:26">
      <c r="A1352">
        <v>212528005</v>
      </c>
      <c r="B1352" t="s">
        <v>11826</v>
      </c>
      <c r="C1352" t="s">
        <v>3597</v>
      </c>
      <c r="D1352" t="s">
        <v>4034</v>
      </c>
      <c r="E1352" t="s">
        <v>9781</v>
      </c>
      <c r="F1352" t="s">
        <v>3621</v>
      </c>
      <c r="G1352">
        <v>212528005</v>
      </c>
      <c r="I1352" t="s">
        <v>3622</v>
      </c>
      <c r="J1352" t="s">
        <v>11887</v>
      </c>
      <c r="K1352" t="s">
        <v>3624</v>
      </c>
      <c r="L1352" t="s">
        <v>11887</v>
      </c>
      <c r="M1352">
        <v>8.5</v>
      </c>
      <c r="N1352">
        <v>17.5</v>
      </c>
      <c r="O1352">
        <v>12</v>
      </c>
      <c r="P1352">
        <v>8.5</v>
      </c>
      <c r="Q1352">
        <v>17.5</v>
      </c>
      <c r="R1352">
        <v>8.6999999999999993</v>
      </c>
      <c r="S1352" t="b">
        <v>0</v>
      </c>
      <c r="T1352" t="b">
        <v>0</v>
      </c>
      <c r="U1352" t="b">
        <v>0</v>
      </c>
      <c r="V1352">
        <v>36000</v>
      </c>
      <c r="W1352">
        <v>24000</v>
      </c>
      <c r="X1352">
        <v>2</v>
      </c>
      <c r="Y1352">
        <v>24160</v>
      </c>
      <c r="Z1352">
        <v>1.98</v>
      </c>
    </row>
    <row r="1353" spans="1:26">
      <c r="A1353">
        <v>207339170</v>
      </c>
      <c r="B1353" t="s">
        <v>6289</v>
      </c>
      <c r="C1353" t="s">
        <v>3597</v>
      </c>
      <c r="D1353" t="s">
        <v>4034</v>
      </c>
      <c r="E1353" t="s">
        <v>6598</v>
      </c>
      <c r="F1353" t="s">
        <v>3621</v>
      </c>
      <c r="G1353">
        <v>207339170</v>
      </c>
      <c r="I1353" t="s">
        <v>3622</v>
      </c>
      <c r="J1353" t="s">
        <v>11885</v>
      </c>
      <c r="K1353" t="s">
        <v>3624</v>
      </c>
      <c r="L1353" t="s">
        <v>11886</v>
      </c>
      <c r="M1353">
        <v>9.5</v>
      </c>
      <c r="N1353">
        <v>18.5</v>
      </c>
      <c r="O1353">
        <v>10.199999999999999</v>
      </c>
      <c r="P1353">
        <v>9.5</v>
      </c>
      <c r="Q1353">
        <v>18.5</v>
      </c>
      <c r="R1353">
        <v>8.6</v>
      </c>
      <c r="S1353" t="b">
        <v>0</v>
      </c>
      <c r="T1353" t="b">
        <v>0</v>
      </c>
      <c r="U1353" t="b">
        <v>0</v>
      </c>
      <c r="V1353">
        <v>24000</v>
      </c>
      <c r="W1353">
        <v>16500</v>
      </c>
      <c r="X1353">
        <v>2.38</v>
      </c>
      <c r="Y1353">
        <v>19257</v>
      </c>
      <c r="Z1353">
        <v>2.11</v>
      </c>
    </row>
    <row r="1354" spans="1:26">
      <c r="A1354">
        <v>207339169</v>
      </c>
      <c r="B1354" t="s">
        <v>6289</v>
      </c>
      <c r="C1354" t="s">
        <v>3597</v>
      </c>
      <c r="D1354" t="s">
        <v>4034</v>
      </c>
      <c r="E1354" t="s">
        <v>6598</v>
      </c>
      <c r="F1354" t="s">
        <v>3621</v>
      </c>
      <c r="G1354">
        <v>207339169</v>
      </c>
      <c r="I1354" t="s">
        <v>3622</v>
      </c>
      <c r="J1354" t="s">
        <v>11883</v>
      </c>
      <c r="K1354" t="s">
        <v>3624</v>
      </c>
      <c r="L1354" t="s">
        <v>11884</v>
      </c>
      <c r="M1354">
        <v>11</v>
      </c>
      <c r="N1354">
        <v>19.5</v>
      </c>
      <c r="O1354">
        <v>10</v>
      </c>
      <c r="P1354">
        <v>11</v>
      </c>
      <c r="Q1354">
        <v>19.5</v>
      </c>
      <c r="R1354">
        <v>8.6999999999999993</v>
      </c>
      <c r="S1354" t="b">
        <v>0</v>
      </c>
      <c r="T1354" t="b">
        <v>0</v>
      </c>
      <c r="U1354" t="b">
        <v>0</v>
      </c>
      <c r="V1354">
        <v>18000</v>
      </c>
      <c r="W1354">
        <v>11400</v>
      </c>
      <c r="X1354">
        <v>2.57</v>
      </c>
      <c r="Y1354">
        <v>14370</v>
      </c>
      <c r="Z1354">
        <v>2.4900000000000002</v>
      </c>
    </row>
    <row r="1355" spans="1:26">
      <c r="A1355">
        <v>212563572</v>
      </c>
      <c r="B1355" t="s">
        <v>11826</v>
      </c>
      <c r="C1355" t="s">
        <v>3597</v>
      </c>
      <c r="D1355" t="s">
        <v>4034</v>
      </c>
      <c r="E1355" t="s">
        <v>9831</v>
      </c>
      <c r="F1355" t="s">
        <v>3621</v>
      </c>
      <c r="G1355">
        <v>212563572</v>
      </c>
      <c r="I1355" t="s">
        <v>3622</v>
      </c>
      <c r="J1355" t="s">
        <v>11881</v>
      </c>
      <c r="K1355" t="s">
        <v>3624</v>
      </c>
      <c r="L1355" t="s">
        <v>11882</v>
      </c>
      <c r="M1355">
        <v>10.8</v>
      </c>
      <c r="N1355">
        <v>20.5</v>
      </c>
      <c r="O1355">
        <v>10.7</v>
      </c>
      <c r="P1355">
        <v>10.8</v>
      </c>
      <c r="Q1355">
        <v>21.4</v>
      </c>
      <c r="R1355">
        <v>9.1999999999999993</v>
      </c>
      <c r="S1355" t="b">
        <v>0</v>
      </c>
      <c r="T1355" t="b">
        <v>0</v>
      </c>
      <c r="U1355" t="b">
        <v>0</v>
      </c>
      <c r="V1355">
        <v>12000</v>
      </c>
      <c r="W1355">
        <v>7000</v>
      </c>
      <c r="X1355">
        <v>2.5</v>
      </c>
      <c r="Y1355">
        <v>9300</v>
      </c>
      <c r="Z1355">
        <v>2</v>
      </c>
    </row>
    <row r="1356" spans="1:26">
      <c r="A1356">
        <v>212563571</v>
      </c>
      <c r="B1356" t="s">
        <v>11826</v>
      </c>
      <c r="C1356" t="s">
        <v>3597</v>
      </c>
      <c r="D1356" t="s">
        <v>4034</v>
      </c>
      <c r="E1356" t="s">
        <v>9831</v>
      </c>
      <c r="F1356" t="s">
        <v>3621</v>
      </c>
      <c r="G1356">
        <v>212563571</v>
      </c>
      <c r="I1356" t="s">
        <v>3622</v>
      </c>
      <c r="J1356" t="s">
        <v>11879</v>
      </c>
      <c r="K1356" t="s">
        <v>3624</v>
      </c>
      <c r="L1356" t="s">
        <v>11880</v>
      </c>
      <c r="M1356">
        <v>10.3</v>
      </c>
      <c r="N1356">
        <v>20</v>
      </c>
      <c r="O1356">
        <v>10.8</v>
      </c>
      <c r="P1356">
        <v>10.3</v>
      </c>
      <c r="Q1356">
        <v>20.8</v>
      </c>
      <c r="R1356">
        <v>8.6999999999999993</v>
      </c>
      <c r="S1356" t="b">
        <v>0</v>
      </c>
      <c r="T1356" t="b">
        <v>0</v>
      </c>
      <c r="U1356" t="b">
        <v>0</v>
      </c>
      <c r="V1356">
        <v>12000</v>
      </c>
      <c r="W1356">
        <v>7800</v>
      </c>
      <c r="X1356">
        <v>2.31</v>
      </c>
      <c r="Y1356">
        <v>8200</v>
      </c>
      <c r="Z1356">
        <v>1.35</v>
      </c>
    </row>
    <row r="1357" spans="1:26">
      <c r="A1357">
        <v>207339166</v>
      </c>
      <c r="B1357" t="s">
        <v>6289</v>
      </c>
      <c r="C1357" t="s">
        <v>3597</v>
      </c>
      <c r="D1357" t="s">
        <v>4034</v>
      </c>
      <c r="E1357" t="s">
        <v>6598</v>
      </c>
      <c r="F1357" t="s">
        <v>3621</v>
      </c>
      <c r="G1357">
        <v>207339166</v>
      </c>
      <c r="I1357" t="s">
        <v>3622</v>
      </c>
      <c r="J1357" t="s">
        <v>11877</v>
      </c>
      <c r="K1357" t="s">
        <v>3624</v>
      </c>
      <c r="L1357" t="s">
        <v>11878</v>
      </c>
      <c r="M1357">
        <v>10.3</v>
      </c>
      <c r="N1357">
        <v>20</v>
      </c>
      <c r="O1357">
        <v>10.8</v>
      </c>
      <c r="P1357">
        <v>10.3</v>
      </c>
      <c r="Q1357">
        <v>20.8</v>
      </c>
      <c r="R1357">
        <v>8.6999999999999993</v>
      </c>
      <c r="S1357" t="b">
        <v>0</v>
      </c>
      <c r="T1357" t="b">
        <v>0</v>
      </c>
      <c r="U1357" t="b">
        <v>0</v>
      </c>
      <c r="V1357">
        <v>12000</v>
      </c>
      <c r="W1357">
        <v>7800</v>
      </c>
      <c r="X1357">
        <v>2.31</v>
      </c>
      <c r="Y1357">
        <v>8200</v>
      </c>
      <c r="Z1357">
        <v>1.35</v>
      </c>
    </row>
    <row r="1358" spans="1:26">
      <c r="A1358">
        <v>207339165</v>
      </c>
      <c r="B1358" t="s">
        <v>6289</v>
      </c>
      <c r="C1358" t="s">
        <v>3597</v>
      </c>
      <c r="D1358" t="s">
        <v>4034</v>
      </c>
      <c r="E1358" t="s">
        <v>6598</v>
      </c>
      <c r="F1358" t="s">
        <v>3621</v>
      </c>
      <c r="G1358">
        <v>207339165</v>
      </c>
      <c r="I1358" t="s">
        <v>3622</v>
      </c>
      <c r="J1358" t="s">
        <v>11875</v>
      </c>
      <c r="K1358" t="s">
        <v>3624</v>
      </c>
      <c r="L1358" t="s">
        <v>11876</v>
      </c>
      <c r="M1358">
        <v>12.5</v>
      </c>
      <c r="N1358">
        <v>21.5</v>
      </c>
      <c r="O1358">
        <v>10.3</v>
      </c>
      <c r="P1358">
        <v>12.5</v>
      </c>
      <c r="Q1358">
        <v>21.5</v>
      </c>
      <c r="R1358">
        <v>9.1</v>
      </c>
      <c r="S1358" t="b">
        <v>0</v>
      </c>
      <c r="T1358" t="b">
        <v>0</v>
      </c>
      <c r="U1358" t="b">
        <v>0</v>
      </c>
      <c r="V1358">
        <v>9000</v>
      </c>
      <c r="W1358">
        <v>6300</v>
      </c>
      <c r="X1358">
        <v>2.4</v>
      </c>
      <c r="Y1358">
        <v>7973</v>
      </c>
      <c r="Z1358">
        <v>1.88</v>
      </c>
    </row>
    <row r="1359" spans="1:26">
      <c r="A1359">
        <v>212615063</v>
      </c>
      <c r="B1359" t="s">
        <v>11826</v>
      </c>
      <c r="C1359" t="s">
        <v>3597</v>
      </c>
      <c r="D1359" t="s">
        <v>4034</v>
      </c>
      <c r="E1359" t="s">
        <v>9622</v>
      </c>
      <c r="F1359" t="s">
        <v>3621</v>
      </c>
      <c r="G1359">
        <v>212615063</v>
      </c>
      <c r="I1359" t="s">
        <v>3622</v>
      </c>
      <c r="J1359" t="s">
        <v>11873</v>
      </c>
      <c r="K1359" t="s">
        <v>3624</v>
      </c>
      <c r="L1359" t="s">
        <v>11874</v>
      </c>
      <c r="M1359">
        <v>12.5</v>
      </c>
      <c r="N1359">
        <v>22.6</v>
      </c>
      <c r="O1359">
        <v>12</v>
      </c>
      <c r="P1359">
        <v>12.5</v>
      </c>
      <c r="Q1359">
        <v>23.5</v>
      </c>
      <c r="R1359">
        <v>10.8</v>
      </c>
      <c r="S1359" t="b">
        <v>0</v>
      </c>
      <c r="T1359" t="b">
        <v>0</v>
      </c>
      <c r="U1359" t="b">
        <v>1</v>
      </c>
      <c r="V1359">
        <v>18000</v>
      </c>
      <c r="W1359">
        <v>14900</v>
      </c>
      <c r="X1359">
        <v>2.48</v>
      </c>
      <c r="Y1359">
        <v>15934</v>
      </c>
      <c r="Z1359">
        <v>2.37</v>
      </c>
    </row>
    <row r="1360" spans="1:26">
      <c r="A1360">
        <v>212615064</v>
      </c>
      <c r="B1360" t="s">
        <v>11826</v>
      </c>
      <c r="C1360" t="s">
        <v>3597</v>
      </c>
      <c r="D1360" t="s">
        <v>4034</v>
      </c>
      <c r="E1360" t="s">
        <v>9622</v>
      </c>
      <c r="F1360" t="s">
        <v>3621</v>
      </c>
      <c r="G1360">
        <v>212615064</v>
      </c>
      <c r="I1360" t="s">
        <v>3622</v>
      </c>
      <c r="J1360" t="s">
        <v>11871</v>
      </c>
      <c r="K1360" t="s">
        <v>3624</v>
      </c>
      <c r="L1360" t="s">
        <v>11872</v>
      </c>
      <c r="M1360">
        <v>14</v>
      </c>
      <c r="N1360">
        <v>21</v>
      </c>
      <c r="O1360">
        <v>12</v>
      </c>
      <c r="P1360">
        <v>14</v>
      </c>
      <c r="Q1360">
        <v>22</v>
      </c>
      <c r="R1360">
        <v>10</v>
      </c>
      <c r="S1360" t="b">
        <v>0</v>
      </c>
      <c r="T1360" t="b">
        <v>0</v>
      </c>
      <c r="U1360" t="b">
        <v>1</v>
      </c>
      <c r="V1360">
        <v>24000</v>
      </c>
      <c r="W1360">
        <v>16200</v>
      </c>
      <c r="X1360">
        <v>2.4</v>
      </c>
      <c r="Y1360">
        <v>20000</v>
      </c>
      <c r="Z1360">
        <v>2.1</v>
      </c>
    </row>
    <row r="1361" spans="1:26">
      <c r="A1361">
        <v>212615062</v>
      </c>
      <c r="B1361" t="s">
        <v>11826</v>
      </c>
      <c r="C1361" t="s">
        <v>3597</v>
      </c>
      <c r="D1361" t="s">
        <v>4034</v>
      </c>
      <c r="E1361" t="s">
        <v>9622</v>
      </c>
      <c r="F1361" t="s">
        <v>3621</v>
      </c>
      <c r="G1361">
        <v>212615062</v>
      </c>
      <c r="I1361" t="s">
        <v>3622</v>
      </c>
      <c r="J1361" t="s">
        <v>11869</v>
      </c>
      <c r="K1361" t="s">
        <v>3624</v>
      </c>
      <c r="L1361" t="s">
        <v>11870</v>
      </c>
      <c r="M1361">
        <v>13.7</v>
      </c>
      <c r="N1361">
        <v>23.2</v>
      </c>
      <c r="O1361">
        <v>13.2</v>
      </c>
      <c r="P1361">
        <v>13.7</v>
      </c>
      <c r="Q1361">
        <v>24.6</v>
      </c>
      <c r="R1361">
        <v>10.7</v>
      </c>
      <c r="S1361" t="b">
        <v>0</v>
      </c>
      <c r="T1361" t="b">
        <v>0</v>
      </c>
      <c r="U1361" t="b">
        <v>1</v>
      </c>
      <c r="V1361">
        <v>12000</v>
      </c>
      <c r="W1361">
        <v>9000</v>
      </c>
      <c r="X1361">
        <v>2.69</v>
      </c>
      <c r="Y1361">
        <v>9921</v>
      </c>
      <c r="Z1361">
        <v>2.31</v>
      </c>
    </row>
    <row r="1362" spans="1:26">
      <c r="A1362">
        <v>212615061</v>
      </c>
      <c r="B1362" t="s">
        <v>11826</v>
      </c>
      <c r="C1362" t="s">
        <v>3597</v>
      </c>
      <c r="D1362" t="s">
        <v>4034</v>
      </c>
      <c r="E1362" t="s">
        <v>9622</v>
      </c>
      <c r="F1362" t="s">
        <v>3621</v>
      </c>
      <c r="G1362">
        <v>212615061</v>
      </c>
      <c r="I1362" t="s">
        <v>3622</v>
      </c>
      <c r="J1362" t="s">
        <v>11867</v>
      </c>
      <c r="K1362" t="s">
        <v>3624</v>
      </c>
      <c r="L1362" t="s">
        <v>11868</v>
      </c>
      <c r="M1362">
        <v>15</v>
      </c>
      <c r="N1362">
        <v>25.5</v>
      </c>
      <c r="O1362">
        <v>12.2</v>
      </c>
      <c r="P1362">
        <v>15</v>
      </c>
      <c r="Q1362">
        <v>25.5</v>
      </c>
      <c r="R1362">
        <v>12.3</v>
      </c>
      <c r="S1362" t="b">
        <v>0</v>
      </c>
      <c r="T1362" t="b">
        <v>0</v>
      </c>
      <c r="U1362" t="b">
        <v>1</v>
      </c>
      <c r="V1362">
        <v>9000</v>
      </c>
      <c r="W1362">
        <v>8500</v>
      </c>
      <c r="X1362">
        <v>2.8</v>
      </c>
      <c r="Y1362">
        <v>9611</v>
      </c>
      <c r="Z1362">
        <v>2.29</v>
      </c>
    </row>
    <row r="1363" spans="1:26">
      <c r="A1363">
        <v>212615059</v>
      </c>
      <c r="B1363" t="s">
        <v>11826</v>
      </c>
      <c r="C1363" t="s">
        <v>3597</v>
      </c>
      <c r="D1363" t="s">
        <v>4034</v>
      </c>
      <c r="E1363" t="s">
        <v>9622</v>
      </c>
      <c r="F1363" t="s">
        <v>3621</v>
      </c>
      <c r="G1363">
        <v>212615059</v>
      </c>
      <c r="I1363" t="s">
        <v>3622</v>
      </c>
      <c r="J1363" t="s">
        <v>11865</v>
      </c>
      <c r="K1363" t="s">
        <v>3624</v>
      </c>
      <c r="L1363" t="s">
        <v>11866</v>
      </c>
      <c r="M1363">
        <v>9.5</v>
      </c>
      <c r="N1363">
        <v>18.5</v>
      </c>
      <c r="O1363">
        <v>10.199999999999999</v>
      </c>
      <c r="P1363">
        <v>9.5</v>
      </c>
      <c r="Q1363">
        <v>18.5</v>
      </c>
      <c r="R1363">
        <v>8.6</v>
      </c>
      <c r="S1363" t="b">
        <v>0</v>
      </c>
      <c r="T1363" t="b">
        <v>0</v>
      </c>
      <c r="U1363" t="b">
        <v>0</v>
      </c>
      <c r="V1363">
        <v>24000</v>
      </c>
      <c r="W1363">
        <v>16500</v>
      </c>
      <c r="X1363">
        <v>2.38</v>
      </c>
      <c r="Y1363">
        <v>19257</v>
      </c>
      <c r="Z1363">
        <v>2.11</v>
      </c>
    </row>
    <row r="1364" spans="1:26">
      <c r="A1364">
        <v>212615058</v>
      </c>
      <c r="B1364" t="s">
        <v>11826</v>
      </c>
      <c r="C1364" t="s">
        <v>3597</v>
      </c>
      <c r="D1364" t="s">
        <v>4034</v>
      </c>
      <c r="E1364" t="s">
        <v>9622</v>
      </c>
      <c r="F1364" t="s">
        <v>3621</v>
      </c>
      <c r="G1364">
        <v>212615058</v>
      </c>
      <c r="I1364" t="s">
        <v>3622</v>
      </c>
      <c r="J1364" t="s">
        <v>11863</v>
      </c>
      <c r="K1364" t="s">
        <v>3624</v>
      </c>
      <c r="L1364" t="s">
        <v>11864</v>
      </c>
      <c r="M1364">
        <v>11</v>
      </c>
      <c r="N1364">
        <v>19.5</v>
      </c>
      <c r="O1364">
        <v>10</v>
      </c>
      <c r="P1364">
        <v>11</v>
      </c>
      <c r="Q1364">
        <v>19.5</v>
      </c>
      <c r="R1364">
        <v>8.6999999999999993</v>
      </c>
      <c r="S1364" t="b">
        <v>0</v>
      </c>
      <c r="T1364" t="b">
        <v>0</v>
      </c>
      <c r="U1364" t="b">
        <v>0</v>
      </c>
      <c r="V1364">
        <v>18000</v>
      </c>
      <c r="W1364">
        <v>11400</v>
      </c>
      <c r="X1364">
        <v>2.57</v>
      </c>
      <c r="Y1364">
        <v>14370</v>
      </c>
      <c r="Z1364">
        <v>2.4900000000000002</v>
      </c>
    </row>
    <row r="1365" spans="1:26">
      <c r="A1365">
        <v>212615057</v>
      </c>
      <c r="B1365" t="s">
        <v>11826</v>
      </c>
      <c r="C1365" t="s">
        <v>3597</v>
      </c>
      <c r="D1365" t="s">
        <v>4034</v>
      </c>
      <c r="E1365" t="s">
        <v>9622</v>
      </c>
      <c r="F1365" t="s">
        <v>3621</v>
      </c>
      <c r="G1365">
        <v>212615057</v>
      </c>
      <c r="I1365" t="s">
        <v>3622</v>
      </c>
      <c r="J1365" t="s">
        <v>11861</v>
      </c>
      <c r="K1365" t="s">
        <v>3624</v>
      </c>
      <c r="L1365" t="s">
        <v>11862</v>
      </c>
      <c r="M1365">
        <v>10.8</v>
      </c>
      <c r="N1365">
        <v>20.5</v>
      </c>
      <c r="O1365">
        <v>10.7</v>
      </c>
      <c r="P1365">
        <v>10.8</v>
      </c>
      <c r="Q1365">
        <v>21.4</v>
      </c>
      <c r="R1365">
        <v>9.1999999999999993</v>
      </c>
      <c r="S1365" t="b">
        <v>0</v>
      </c>
      <c r="T1365" t="b">
        <v>0</v>
      </c>
      <c r="U1365" t="b">
        <v>0</v>
      </c>
      <c r="V1365">
        <v>12000</v>
      </c>
      <c r="W1365">
        <v>7000</v>
      </c>
      <c r="X1365">
        <v>2.5</v>
      </c>
      <c r="Y1365">
        <v>9300</v>
      </c>
      <c r="Z1365">
        <v>2</v>
      </c>
    </row>
    <row r="1366" spans="1:26">
      <c r="A1366">
        <v>212615056</v>
      </c>
      <c r="B1366" t="s">
        <v>11826</v>
      </c>
      <c r="C1366" t="s">
        <v>3597</v>
      </c>
      <c r="D1366" t="s">
        <v>4034</v>
      </c>
      <c r="E1366" t="s">
        <v>9622</v>
      </c>
      <c r="F1366" t="s">
        <v>3621</v>
      </c>
      <c r="G1366">
        <v>212615056</v>
      </c>
      <c r="I1366" t="s">
        <v>3622</v>
      </c>
      <c r="J1366" t="s">
        <v>11859</v>
      </c>
      <c r="K1366" t="s">
        <v>3624</v>
      </c>
      <c r="L1366" t="s">
        <v>11860</v>
      </c>
      <c r="M1366">
        <v>12.6</v>
      </c>
      <c r="N1366">
        <v>21.5</v>
      </c>
      <c r="O1366">
        <v>10</v>
      </c>
      <c r="P1366">
        <v>12.6</v>
      </c>
      <c r="Q1366">
        <v>21.7</v>
      </c>
      <c r="R1366">
        <v>9.4</v>
      </c>
      <c r="S1366" t="b">
        <v>0</v>
      </c>
      <c r="T1366" t="b">
        <v>0</v>
      </c>
      <c r="U1366" t="b">
        <v>0</v>
      </c>
      <c r="V1366">
        <v>9000</v>
      </c>
      <c r="W1366">
        <v>6000</v>
      </c>
      <c r="X1366">
        <v>2.5099999999999998</v>
      </c>
      <c r="Y1366">
        <v>8065</v>
      </c>
      <c r="Z1366">
        <v>2.17</v>
      </c>
    </row>
    <row r="1367" spans="1:26">
      <c r="A1367">
        <v>212615055</v>
      </c>
      <c r="B1367" t="s">
        <v>11826</v>
      </c>
      <c r="C1367" t="s">
        <v>3597</v>
      </c>
      <c r="D1367" t="s">
        <v>4034</v>
      </c>
      <c r="E1367" t="s">
        <v>9622</v>
      </c>
      <c r="F1367" t="s">
        <v>3621</v>
      </c>
      <c r="G1367">
        <v>212615055</v>
      </c>
      <c r="I1367" t="s">
        <v>3622</v>
      </c>
      <c r="J1367" t="s">
        <v>11857</v>
      </c>
      <c r="K1367" t="s">
        <v>3624</v>
      </c>
      <c r="L1367" t="s">
        <v>11858</v>
      </c>
      <c r="M1367">
        <v>10.3</v>
      </c>
      <c r="N1367">
        <v>20</v>
      </c>
      <c r="O1367">
        <v>10.8</v>
      </c>
      <c r="P1367">
        <v>10.3</v>
      </c>
      <c r="Q1367">
        <v>20.8</v>
      </c>
      <c r="R1367">
        <v>8.6999999999999993</v>
      </c>
      <c r="S1367" t="b">
        <v>0</v>
      </c>
      <c r="T1367" t="b">
        <v>0</v>
      </c>
      <c r="U1367" t="b">
        <v>0</v>
      </c>
      <c r="V1367">
        <v>12000</v>
      </c>
      <c r="W1367">
        <v>7800</v>
      </c>
      <c r="X1367">
        <v>2.31</v>
      </c>
      <c r="Y1367">
        <v>8200</v>
      </c>
      <c r="Z1367">
        <v>1.35</v>
      </c>
    </row>
    <row r="1368" spans="1:26">
      <c r="A1368">
        <v>212595650</v>
      </c>
      <c r="B1368" t="s">
        <v>11826</v>
      </c>
      <c r="C1368" t="s">
        <v>3597</v>
      </c>
      <c r="D1368" t="s">
        <v>4034</v>
      </c>
      <c r="E1368" t="s">
        <v>6570</v>
      </c>
      <c r="F1368" t="s">
        <v>3849</v>
      </c>
      <c r="G1368">
        <v>212595650</v>
      </c>
      <c r="I1368" t="s">
        <v>3622</v>
      </c>
      <c r="J1368" t="s">
        <v>7626</v>
      </c>
      <c r="K1368" t="s">
        <v>3624</v>
      </c>
      <c r="L1368" t="s">
        <v>7679</v>
      </c>
      <c r="M1368">
        <v>12.5</v>
      </c>
      <c r="N1368">
        <v>19.8</v>
      </c>
      <c r="O1368">
        <v>11.8</v>
      </c>
      <c r="P1368">
        <v>12.5</v>
      </c>
      <c r="Q1368">
        <v>19.8</v>
      </c>
      <c r="R1368">
        <v>11.2</v>
      </c>
      <c r="S1368" t="b">
        <v>0</v>
      </c>
      <c r="T1368" t="b">
        <v>0</v>
      </c>
      <c r="U1368" t="b">
        <v>1</v>
      </c>
      <c r="V1368">
        <v>16700</v>
      </c>
      <c r="W1368">
        <v>14500</v>
      </c>
      <c r="X1368">
        <v>2.4</v>
      </c>
      <c r="Y1368">
        <v>18800</v>
      </c>
      <c r="Z1368">
        <v>2.04</v>
      </c>
    </row>
    <row r="1369" spans="1:26">
      <c r="A1369">
        <v>212595647</v>
      </c>
      <c r="B1369" t="s">
        <v>11826</v>
      </c>
      <c r="C1369" t="s">
        <v>3597</v>
      </c>
      <c r="D1369" t="s">
        <v>4034</v>
      </c>
      <c r="E1369" t="s">
        <v>6570</v>
      </c>
      <c r="F1369" t="s">
        <v>3849</v>
      </c>
      <c r="G1369">
        <v>212595647</v>
      </c>
      <c r="I1369" t="s">
        <v>3622</v>
      </c>
      <c r="J1369" t="s">
        <v>7618</v>
      </c>
      <c r="K1369" t="s">
        <v>3624</v>
      </c>
      <c r="L1369" t="s">
        <v>7681</v>
      </c>
      <c r="M1369">
        <v>13</v>
      </c>
      <c r="N1369">
        <v>22</v>
      </c>
      <c r="O1369">
        <v>11.3</v>
      </c>
      <c r="P1369">
        <v>13</v>
      </c>
      <c r="Q1369">
        <v>23</v>
      </c>
      <c r="R1369">
        <v>10</v>
      </c>
      <c r="S1369" t="b">
        <v>0</v>
      </c>
      <c r="T1369" t="b">
        <v>0</v>
      </c>
      <c r="U1369" t="b">
        <v>1</v>
      </c>
      <c r="V1369">
        <v>12000</v>
      </c>
      <c r="W1369">
        <v>9500</v>
      </c>
      <c r="X1369">
        <v>2.4900000000000002</v>
      </c>
      <c r="Y1369">
        <v>11500</v>
      </c>
      <c r="Z1369">
        <v>2.0699999999999998</v>
      </c>
    </row>
    <row r="1370" spans="1:26">
      <c r="A1370">
        <v>212595645</v>
      </c>
      <c r="B1370" t="s">
        <v>11826</v>
      </c>
      <c r="C1370" t="s">
        <v>3597</v>
      </c>
      <c r="D1370" t="s">
        <v>4034</v>
      </c>
      <c r="E1370" t="s">
        <v>6570</v>
      </c>
      <c r="F1370" t="s">
        <v>3849</v>
      </c>
      <c r="G1370">
        <v>212595645</v>
      </c>
      <c r="I1370" t="s">
        <v>3622</v>
      </c>
      <c r="J1370" t="s">
        <v>7623</v>
      </c>
      <c r="K1370" t="s">
        <v>3624</v>
      </c>
      <c r="L1370" t="s">
        <v>7680</v>
      </c>
      <c r="M1370">
        <v>13</v>
      </c>
      <c r="N1370">
        <v>23</v>
      </c>
      <c r="O1370">
        <v>13.6</v>
      </c>
      <c r="P1370">
        <v>13</v>
      </c>
      <c r="Q1370">
        <v>24</v>
      </c>
      <c r="R1370">
        <v>12.4</v>
      </c>
      <c r="S1370" t="b">
        <v>0</v>
      </c>
      <c r="T1370" t="b">
        <v>0</v>
      </c>
      <c r="U1370" t="b">
        <v>1</v>
      </c>
      <c r="V1370">
        <v>9000</v>
      </c>
      <c r="W1370">
        <v>9800</v>
      </c>
      <c r="X1370">
        <v>2.35</v>
      </c>
      <c r="Y1370">
        <v>11400</v>
      </c>
      <c r="Z1370">
        <v>1.83</v>
      </c>
    </row>
    <row r="1371" spans="1:26">
      <c r="A1371">
        <v>212595652</v>
      </c>
      <c r="B1371" t="s">
        <v>11826</v>
      </c>
      <c r="C1371" t="s">
        <v>3597</v>
      </c>
      <c r="D1371" t="s">
        <v>4034</v>
      </c>
      <c r="E1371" t="s">
        <v>6570</v>
      </c>
      <c r="F1371" t="s">
        <v>3621</v>
      </c>
      <c r="G1371">
        <v>212595652</v>
      </c>
      <c r="I1371" t="s">
        <v>3622</v>
      </c>
      <c r="J1371" t="s">
        <v>7626</v>
      </c>
      <c r="K1371" t="s">
        <v>3624</v>
      </c>
      <c r="L1371" t="s">
        <v>7678</v>
      </c>
      <c r="M1371">
        <v>11</v>
      </c>
      <c r="N1371">
        <v>20</v>
      </c>
      <c r="O1371">
        <v>9.6999999999999993</v>
      </c>
      <c r="P1371">
        <v>11</v>
      </c>
      <c r="Q1371">
        <v>20.2</v>
      </c>
      <c r="R1371">
        <v>8.9</v>
      </c>
      <c r="S1371" t="b">
        <v>0</v>
      </c>
      <c r="T1371" t="b">
        <v>0</v>
      </c>
      <c r="U1371" t="b">
        <v>0</v>
      </c>
      <c r="V1371">
        <v>16000</v>
      </c>
      <c r="W1371">
        <v>14700</v>
      </c>
      <c r="X1371">
        <v>2.1</v>
      </c>
      <c r="Y1371">
        <v>20200</v>
      </c>
      <c r="Z1371">
        <v>1.91</v>
      </c>
    </row>
    <row r="1372" spans="1:26">
      <c r="A1372">
        <v>212595648</v>
      </c>
      <c r="B1372" t="s">
        <v>11826</v>
      </c>
      <c r="C1372" t="s">
        <v>3597</v>
      </c>
      <c r="D1372" t="s">
        <v>4034</v>
      </c>
      <c r="E1372" t="s">
        <v>6570</v>
      </c>
      <c r="F1372" t="s">
        <v>3621</v>
      </c>
      <c r="G1372">
        <v>212595648</v>
      </c>
      <c r="I1372" t="s">
        <v>3622</v>
      </c>
      <c r="J1372" t="s">
        <v>7618</v>
      </c>
      <c r="K1372" t="s">
        <v>3624</v>
      </c>
      <c r="L1372" t="s">
        <v>7677</v>
      </c>
      <c r="M1372">
        <v>13.3</v>
      </c>
      <c r="N1372">
        <v>23</v>
      </c>
      <c r="O1372">
        <v>11.8</v>
      </c>
      <c r="P1372">
        <v>13.3</v>
      </c>
      <c r="Q1372">
        <v>24.2</v>
      </c>
      <c r="R1372">
        <v>10.7</v>
      </c>
      <c r="S1372" t="b">
        <v>0</v>
      </c>
      <c r="T1372" t="b">
        <v>0</v>
      </c>
      <c r="U1372" t="b">
        <v>1</v>
      </c>
      <c r="V1372">
        <v>12000</v>
      </c>
      <c r="W1372">
        <v>10200</v>
      </c>
      <c r="X1372">
        <v>2.72</v>
      </c>
      <c r="Y1372">
        <v>12800</v>
      </c>
      <c r="Z1372">
        <v>2.33</v>
      </c>
    </row>
    <row r="1373" spans="1:26">
      <c r="A1373">
        <v>212595654</v>
      </c>
      <c r="B1373" t="s">
        <v>11826</v>
      </c>
      <c r="C1373" t="s">
        <v>3597</v>
      </c>
      <c r="D1373" t="s">
        <v>4034</v>
      </c>
      <c r="E1373" t="s">
        <v>6570</v>
      </c>
      <c r="F1373" t="s">
        <v>3621</v>
      </c>
      <c r="G1373">
        <v>212595654</v>
      </c>
      <c r="I1373" t="s">
        <v>3622</v>
      </c>
      <c r="J1373" t="s">
        <v>7628</v>
      </c>
      <c r="K1373" t="s">
        <v>3624</v>
      </c>
      <c r="L1373" t="s">
        <v>7670</v>
      </c>
      <c r="M1373">
        <v>11</v>
      </c>
      <c r="N1373">
        <v>20.2</v>
      </c>
      <c r="O1373">
        <v>11.6</v>
      </c>
      <c r="P1373">
        <v>11</v>
      </c>
      <c r="Q1373">
        <v>20.5</v>
      </c>
      <c r="R1373">
        <v>11.5</v>
      </c>
      <c r="S1373" t="b">
        <v>0</v>
      </c>
      <c r="T1373" t="b">
        <v>0</v>
      </c>
      <c r="U1373" t="b">
        <v>1</v>
      </c>
      <c r="V1373">
        <v>24000</v>
      </c>
      <c r="W1373">
        <v>21000</v>
      </c>
      <c r="X1373">
        <v>2.64</v>
      </c>
      <c r="Y1373">
        <v>24000</v>
      </c>
      <c r="Z1373">
        <v>2.17</v>
      </c>
    </row>
    <row r="1374" spans="1:26">
      <c r="A1374">
        <v>212674041</v>
      </c>
      <c r="B1374" t="s">
        <v>11826</v>
      </c>
      <c r="C1374" t="s">
        <v>3597</v>
      </c>
      <c r="D1374" t="s">
        <v>4034</v>
      </c>
      <c r="E1374" t="s">
        <v>11846</v>
      </c>
      <c r="F1374" t="s">
        <v>3621</v>
      </c>
      <c r="G1374">
        <v>212674041</v>
      </c>
      <c r="I1374" t="s">
        <v>3622</v>
      </c>
      <c r="J1374" t="s">
        <v>11855</v>
      </c>
      <c r="K1374" t="s">
        <v>3624</v>
      </c>
      <c r="L1374" t="s">
        <v>11856</v>
      </c>
      <c r="M1374">
        <v>9.5</v>
      </c>
      <c r="N1374">
        <v>18.5</v>
      </c>
      <c r="O1374">
        <v>10.199999999999999</v>
      </c>
      <c r="P1374">
        <v>9.5</v>
      </c>
      <c r="Q1374">
        <v>18.5</v>
      </c>
      <c r="R1374">
        <v>8.6</v>
      </c>
      <c r="S1374" t="b">
        <v>0</v>
      </c>
      <c r="T1374" t="b">
        <v>0</v>
      </c>
      <c r="U1374" t="b">
        <v>0</v>
      </c>
      <c r="V1374">
        <v>24000</v>
      </c>
      <c r="W1374">
        <v>16500</v>
      </c>
      <c r="X1374">
        <v>2.38</v>
      </c>
      <c r="Y1374">
        <v>19257</v>
      </c>
      <c r="Z1374">
        <v>2.11</v>
      </c>
    </row>
    <row r="1375" spans="1:26">
      <c r="A1375">
        <v>212674040</v>
      </c>
      <c r="B1375" t="s">
        <v>11826</v>
      </c>
      <c r="C1375" t="s">
        <v>3597</v>
      </c>
      <c r="D1375" t="s">
        <v>4034</v>
      </c>
      <c r="E1375" t="s">
        <v>11846</v>
      </c>
      <c r="F1375" t="s">
        <v>3621</v>
      </c>
      <c r="G1375">
        <v>212674040</v>
      </c>
      <c r="I1375" t="s">
        <v>3622</v>
      </c>
      <c r="J1375" t="s">
        <v>11853</v>
      </c>
      <c r="K1375" t="s">
        <v>3624</v>
      </c>
      <c r="L1375" t="s">
        <v>11854</v>
      </c>
      <c r="M1375">
        <v>11</v>
      </c>
      <c r="N1375">
        <v>19.5</v>
      </c>
      <c r="O1375">
        <v>10</v>
      </c>
      <c r="P1375">
        <v>11</v>
      </c>
      <c r="Q1375">
        <v>19.5</v>
      </c>
      <c r="R1375">
        <v>8.6999999999999993</v>
      </c>
      <c r="S1375" t="b">
        <v>0</v>
      </c>
      <c r="T1375" t="b">
        <v>0</v>
      </c>
      <c r="U1375" t="b">
        <v>0</v>
      </c>
      <c r="V1375">
        <v>18000</v>
      </c>
      <c r="W1375">
        <v>11400</v>
      </c>
      <c r="X1375">
        <v>2.57</v>
      </c>
      <c r="Y1375">
        <v>14370</v>
      </c>
      <c r="Z1375">
        <v>2.4900000000000002</v>
      </c>
    </row>
    <row r="1376" spans="1:26">
      <c r="A1376">
        <v>212674039</v>
      </c>
      <c r="B1376" t="s">
        <v>11826</v>
      </c>
      <c r="C1376" t="s">
        <v>3597</v>
      </c>
      <c r="D1376" t="s">
        <v>4034</v>
      </c>
      <c r="E1376" t="s">
        <v>11846</v>
      </c>
      <c r="F1376" t="s">
        <v>3621</v>
      </c>
      <c r="G1376">
        <v>212674039</v>
      </c>
      <c r="I1376" t="s">
        <v>3622</v>
      </c>
      <c r="J1376" t="s">
        <v>11851</v>
      </c>
      <c r="K1376" t="s">
        <v>3624</v>
      </c>
      <c r="L1376" t="s">
        <v>11852</v>
      </c>
      <c r="M1376">
        <v>10.8</v>
      </c>
      <c r="N1376">
        <v>20.5</v>
      </c>
      <c r="O1376">
        <v>10.7</v>
      </c>
      <c r="P1376">
        <v>10.8</v>
      </c>
      <c r="Q1376">
        <v>21.4</v>
      </c>
      <c r="R1376">
        <v>9.1999999999999993</v>
      </c>
      <c r="S1376" t="b">
        <v>0</v>
      </c>
      <c r="T1376" t="b">
        <v>0</v>
      </c>
      <c r="U1376" t="b">
        <v>0</v>
      </c>
      <c r="V1376">
        <v>12000</v>
      </c>
      <c r="W1376">
        <v>7000</v>
      </c>
      <c r="X1376">
        <v>2.5</v>
      </c>
      <c r="Y1376">
        <v>9300</v>
      </c>
      <c r="Z1376">
        <v>2</v>
      </c>
    </row>
    <row r="1377" spans="1:26">
      <c r="A1377">
        <v>212674038</v>
      </c>
      <c r="B1377" t="s">
        <v>11826</v>
      </c>
      <c r="C1377" t="s">
        <v>3597</v>
      </c>
      <c r="D1377" t="s">
        <v>4034</v>
      </c>
      <c r="E1377" t="s">
        <v>11846</v>
      </c>
      <c r="F1377" t="s">
        <v>3621</v>
      </c>
      <c r="G1377">
        <v>212674038</v>
      </c>
      <c r="I1377" t="s">
        <v>3622</v>
      </c>
      <c r="J1377" t="s">
        <v>11849</v>
      </c>
      <c r="K1377" t="s">
        <v>3624</v>
      </c>
      <c r="L1377" t="s">
        <v>11850</v>
      </c>
      <c r="M1377">
        <v>10.3</v>
      </c>
      <c r="N1377">
        <v>20</v>
      </c>
      <c r="O1377">
        <v>10.8</v>
      </c>
      <c r="P1377">
        <v>10.3</v>
      </c>
      <c r="Q1377">
        <v>20.8</v>
      </c>
      <c r="R1377">
        <v>8.6999999999999993</v>
      </c>
      <c r="S1377" t="b">
        <v>0</v>
      </c>
      <c r="T1377" t="b">
        <v>0</v>
      </c>
      <c r="U1377" t="b">
        <v>0</v>
      </c>
      <c r="V1377">
        <v>12000</v>
      </c>
      <c r="W1377">
        <v>7800</v>
      </c>
      <c r="X1377">
        <v>2.31</v>
      </c>
      <c r="Y1377">
        <v>8200</v>
      </c>
      <c r="Z1377">
        <v>1.35</v>
      </c>
    </row>
    <row r="1378" spans="1:26">
      <c r="A1378">
        <v>212674037</v>
      </c>
      <c r="B1378" t="s">
        <v>11826</v>
      </c>
      <c r="C1378" t="s">
        <v>3597</v>
      </c>
      <c r="D1378" t="s">
        <v>4034</v>
      </c>
      <c r="E1378" t="s">
        <v>11846</v>
      </c>
      <c r="F1378" t="s">
        <v>3621</v>
      </c>
      <c r="G1378">
        <v>212674037</v>
      </c>
      <c r="I1378" t="s">
        <v>3622</v>
      </c>
      <c r="J1378" t="s">
        <v>11847</v>
      </c>
      <c r="K1378" t="s">
        <v>3624</v>
      </c>
      <c r="L1378" t="s">
        <v>11848</v>
      </c>
      <c r="M1378">
        <v>12.5</v>
      </c>
      <c r="N1378">
        <v>21.5</v>
      </c>
      <c r="O1378">
        <v>10.3</v>
      </c>
      <c r="P1378">
        <v>12.5</v>
      </c>
      <c r="Q1378">
        <v>21.5</v>
      </c>
      <c r="R1378">
        <v>9.1</v>
      </c>
      <c r="S1378" t="b">
        <v>0</v>
      </c>
      <c r="T1378" t="b">
        <v>0</v>
      </c>
      <c r="U1378" t="b">
        <v>0</v>
      </c>
      <c r="V1378">
        <v>9000</v>
      </c>
      <c r="W1378">
        <v>6300</v>
      </c>
      <c r="X1378">
        <v>2.4</v>
      </c>
      <c r="Y1378">
        <v>7973</v>
      </c>
      <c r="Z1378">
        <v>1.88</v>
      </c>
    </row>
    <row r="1379" spans="1:26">
      <c r="A1379">
        <v>212595655</v>
      </c>
      <c r="B1379" t="s">
        <v>11826</v>
      </c>
      <c r="C1379" t="s">
        <v>3597</v>
      </c>
      <c r="D1379" t="s">
        <v>4034</v>
      </c>
      <c r="E1379" t="s">
        <v>6570</v>
      </c>
      <c r="F1379" t="s">
        <v>3753</v>
      </c>
      <c r="G1379">
        <v>212595655</v>
      </c>
      <c r="I1379" t="s">
        <v>3601</v>
      </c>
      <c r="J1379" t="s">
        <v>7628</v>
      </c>
      <c r="K1379" t="s">
        <v>3624</v>
      </c>
      <c r="L1379" t="s">
        <v>7621</v>
      </c>
      <c r="M1379">
        <v>12.5</v>
      </c>
      <c r="N1379">
        <v>20.6</v>
      </c>
      <c r="O1379">
        <v>12.6</v>
      </c>
      <c r="P1379">
        <v>12</v>
      </c>
      <c r="Q1379">
        <v>19.2</v>
      </c>
      <c r="R1379">
        <v>10.5</v>
      </c>
      <c r="S1379" t="b">
        <v>0</v>
      </c>
      <c r="T1379" t="b">
        <v>0</v>
      </c>
      <c r="U1379" t="b">
        <v>1</v>
      </c>
      <c r="V1379">
        <v>24000</v>
      </c>
      <c r="W1379">
        <v>21000</v>
      </c>
      <c r="X1379">
        <v>2.64</v>
      </c>
      <c r="Y1379">
        <v>24000</v>
      </c>
      <c r="Z1379">
        <v>2.4</v>
      </c>
    </row>
    <row r="1380" spans="1:26">
      <c r="A1380">
        <v>212595656</v>
      </c>
      <c r="B1380" t="s">
        <v>11826</v>
      </c>
      <c r="C1380" t="s">
        <v>3597</v>
      </c>
      <c r="D1380" t="s">
        <v>4034</v>
      </c>
      <c r="E1380" t="s">
        <v>6570</v>
      </c>
      <c r="F1380" t="s">
        <v>3787</v>
      </c>
      <c r="G1380">
        <v>212595656</v>
      </c>
      <c r="I1380" t="s">
        <v>3622</v>
      </c>
      <c r="J1380" t="s">
        <v>7628</v>
      </c>
      <c r="K1380" t="s">
        <v>3624</v>
      </c>
      <c r="L1380" t="s">
        <v>7613</v>
      </c>
      <c r="M1380">
        <v>11.5</v>
      </c>
      <c r="N1380">
        <v>20.2</v>
      </c>
      <c r="O1380">
        <v>11.6</v>
      </c>
      <c r="P1380">
        <v>11.7</v>
      </c>
      <c r="Q1380">
        <v>20.5</v>
      </c>
      <c r="R1380">
        <v>11</v>
      </c>
      <c r="S1380" t="b">
        <v>0</v>
      </c>
      <c r="T1380" t="b">
        <v>0</v>
      </c>
      <c r="U1380" t="b">
        <v>1</v>
      </c>
      <c r="V1380">
        <v>24000</v>
      </c>
      <c r="W1380">
        <v>19000</v>
      </c>
      <c r="X1380">
        <v>2.64</v>
      </c>
      <c r="Y1380">
        <v>28000</v>
      </c>
      <c r="Z1380">
        <v>2.1</v>
      </c>
    </row>
    <row r="1381" spans="1:26">
      <c r="A1381">
        <v>212595649</v>
      </c>
      <c r="B1381" t="s">
        <v>11826</v>
      </c>
      <c r="C1381" t="s">
        <v>3597</v>
      </c>
      <c r="D1381" t="s">
        <v>4034</v>
      </c>
      <c r="E1381" t="s">
        <v>6570</v>
      </c>
      <c r="F1381" t="s">
        <v>3849</v>
      </c>
      <c r="G1381">
        <v>212595649</v>
      </c>
      <c r="I1381" t="s">
        <v>3622</v>
      </c>
      <c r="J1381" t="s">
        <v>7626</v>
      </c>
      <c r="K1381" t="s">
        <v>3624</v>
      </c>
      <c r="L1381" t="s">
        <v>7674</v>
      </c>
      <c r="M1381">
        <v>12.5</v>
      </c>
      <c r="N1381">
        <v>20</v>
      </c>
      <c r="O1381">
        <v>10.3</v>
      </c>
      <c r="P1381">
        <v>12.5</v>
      </c>
      <c r="Q1381">
        <v>20</v>
      </c>
      <c r="R1381">
        <v>9.5</v>
      </c>
      <c r="S1381" t="b">
        <v>0</v>
      </c>
      <c r="T1381" t="b">
        <v>0</v>
      </c>
      <c r="U1381" t="b">
        <v>1</v>
      </c>
      <c r="V1381">
        <v>16000</v>
      </c>
      <c r="W1381">
        <v>15600</v>
      </c>
      <c r="X1381">
        <v>2.2400000000000002</v>
      </c>
      <c r="Y1381">
        <v>20000</v>
      </c>
      <c r="Z1381">
        <v>1.78</v>
      </c>
    </row>
    <row r="1382" spans="1:26">
      <c r="A1382">
        <v>212595653</v>
      </c>
      <c r="B1382" t="s">
        <v>11826</v>
      </c>
      <c r="C1382" t="s">
        <v>3597</v>
      </c>
      <c r="D1382" t="s">
        <v>4034</v>
      </c>
      <c r="E1382" t="s">
        <v>6570</v>
      </c>
      <c r="F1382" t="s">
        <v>3787</v>
      </c>
      <c r="G1382">
        <v>212595653</v>
      </c>
      <c r="I1382" t="s">
        <v>3622</v>
      </c>
      <c r="J1382" t="s">
        <v>7626</v>
      </c>
      <c r="K1382" t="s">
        <v>3624</v>
      </c>
      <c r="L1382" t="s">
        <v>7673</v>
      </c>
      <c r="M1382">
        <v>12.5</v>
      </c>
      <c r="N1382">
        <v>20.2</v>
      </c>
      <c r="O1382">
        <v>10.6</v>
      </c>
      <c r="P1382">
        <v>12.5</v>
      </c>
      <c r="Q1382">
        <v>20.5</v>
      </c>
      <c r="R1382">
        <v>9.8000000000000007</v>
      </c>
      <c r="S1382" t="b">
        <v>0</v>
      </c>
      <c r="T1382" t="b">
        <v>0</v>
      </c>
      <c r="U1382" t="b">
        <v>1</v>
      </c>
      <c r="V1382">
        <v>17000</v>
      </c>
      <c r="W1382">
        <v>12000</v>
      </c>
      <c r="X1382">
        <v>2.2999999999999998</v>
      </c>
      <c r="Y1382">
        <v>17000</v>
      </c>
      <c r="Z1382">
        <v>1.9</v>
      </c>
    </row>
    <row r="1383" spans="1:26">
      <c r="A1383">
        <v>212595651</v>
      </c>
      <c r="B1383" t="s">
        <v>11826</v>
      </c>
      <c r="C1383" t="s">
        <v>3597</v>
      </c>
      <c r="D1383" t="s">
        <v>4034</v>
      </c>
      <c r="E1383" t="s">
        <v>6570</v>
      </c>
      <c r="F1383" t="s">
        <v>3753</v>
      </c>
      <c r="G1383">
        <v>212595651</v>
      </c>
      <c r="I1383" t="s">
        <v>3601</v>
      </c>
      <c r="J1383" t="s">
        <v>7626</v>
      </c>
      <c r="K1383" t="s">
        <v>3624</v>
      </c>
      <c r="L1383" t="s">
        <v>7676</v>
      </c>
      <c r="M1383">
        <v>12.5</v>
      </c>
      <c r="N1383">
        <v>19.600000000000001</v>
      </c>
      <c r="O1383">
        <v>11</v>
      </c>
      <c r="P1383">
        <v>11.7</v>
      </c>
      <c r="Q1383">
        <v>18</v>
      </c>
      <c r="R1383">
        <v>9.5</v>
      </c>
      <c r="S1383" t="b">
        <v>0</v>
      </c>
      <c r="T1383" t="b">
        <v>0</v>
      </c>
      <c r="U1383" t="b">
        <v>1</v>
      </c>
      <c r="V1383">
        <v>17000</v>
      </c>
      <c r="W1383">
        <v>15000</v>
      </c>
      <c r="X1383">
        <v>2.27</v>
      </c>
      <c r="Y1383">
        <v>19000</v>
      </c>
      <c r="Z1383">
        <v>2.02</v>
      </c>
    </row>
    <row r="1384" spans="1:26">
      <c r="A1384">
        <v>212595646</v>
      </c>
      <c r="B1384" t="s">
        <v>11826</v>
      </c>
      <c r="C1384" t="s">
        <v>3597</v>
      </c>
      <c r="D1384" t="s">
        <v>4034</v>
      </c>
      <c r="E1384" t="s">
        <v>6570</v>
      </c>
      <c r="F1384" t="s">
        <v>3753</v>
      </c>
      <c r="G1384">
        <v>212595646</v>
      </c>
      <c r="I1384" t="s">
        <v>3601</v>
      </c>
      <c r="J1384" t="s">
        <v>7623</v>
      </c>
      <c r="K1384" t="s">
        <v>3624</v>
      </c>
      <c r="L1384" t="s">
        <v>7615</v>
      </c>
      <c r="M1384">
        <v>14</v>
      </c>
      <c r="N1384">
        <v>23</v>
      </c>
      <c r="O1384">
        <v>12</v>
      </c>
      <c r="P1384">
        <v>13.2</v>
      </c>
      <c r="Q1384">
        <v>20.2</v>
      </c>
      <c r="R1384">
        <v>12</v>
      </c>
      <c r="S1384" t="b">
        <v>0</v>
      </c>
      <c r="T1384" t="b">
        <v>0</v>
      </c>
      <c r="U1384" t="b">
        <v>1</v>
      </c>
      <c r="V1384">
        <v>9000</v>
      </c>
      <c r="W1384">
        <v>10100</v>
      </c>
      <c r="X1384">
        <v>2.41</v>
      </c>
      <c r="Y1384">
        <v>11600</v>
      </c>
      <c r="Z1384">
        <v>1.9</v>
      </c>
    </row>
    <row r="1385" spans="1:26">
      <c r="A1385">
        <v>212940813</v>
      </c>
      <c r="B1385" t="s">
        <v>11826</v>
      </c>
      <c r="C1385" t="s">
        <v>3597</v>
      </c>
      <c r="D1385" t="s">
        <v>4034</v>
      </c>
      <c r="E1385" t="s">
        <v>7124</v>
      </c>
      <c r="F1385" t="s">
        <v>3621</v>
      </c>
      <c r="G1385">
        <v>212940813</v>
      </c>
      <c r="I1385" t="s">
        <v>3622</v>
      </c>
      <c r="J1385" t="s">
        <v>7586</v>
      </c>
      <c r="K1385" t="s">
        <v>3624</v>
      </c>
      <c r="L1385" t="s">
        <v>7587</v>
      </c>
      <c r="M1385">
        <v>15.8</v>
      </c>
      <c r="N1385">
        <v>26.5</v>
      </c>
      <c r="O1385">
        <v>14</v>
      </c>
      <c r="P1385">
        <v>15.8</v>
      </c>
      <c r="Q1385">
        <v>26.5</v>
      </c>
      <c r="R1385">
        <v>13.6</v>
      </c>
      <c r="S1385" t="b">
        <v>0</v>
      </c>
      <c r="T1385" t="b">
        <v>0</v>
      </c>
      <c r="U1385" t="b">
        <v>1</v>
      </c>
      <c r="V1385">
        <v>6000</v>
      </c>
      <c r="W1385">
        <v>8500</v>
      </c>
      <c r="X1385">
        <v>2.9</v>
      </c>
      <c r="Y1385">
        <v>10041</v>
      </c>
      <c r="Z1385">
        <v>2.4500000000000002</v>
      </c>
    </row>
    <row r="1386" spans="1:26">
      <c r="A1386">
        <v>212940817</v>
      </c>
      <c r="B1386" t="s">
        <v>11826</v>
      </c>
      <c r="C1386" t="s">
        <v>3597</v>
      </c>
      <c r="D1386" t="s">
        <v>4034</v>
      </c>
      <c r="E1386" t="s">
        <v>7124</v>
      </c>
      <c r="F1386" t="s">
        <v>3621</v>
      </c>
      <c r="G1386">
        <v>212940817</v>
      </c>
      <c r="I1386" t="s">
        <v>3622</v>
      </c>
      <c r="J1386" t="s">
        <v>6403</v>
      </c>
      <c r="K1386" t="s">
        <v>3624</v>
      </c>
      <c r="L1386" t="s">
        <v>7576</v>
      </c>
      <c r="M1386">
        <v>13</v>
      </c>
      <c r="N1386">
        <v>21.5</v>
      </c>
      <c r="O1386">
        <v>12</v>
      </c>
      <c r="P1386">
        <v>13</v>
      </c>
      <c r="Q1386">
        <v>21.5</v>
      </c>
      <c r="R1386">
        <v>11.4</v>
      </c>
      <c r="S1386" t="b">
        <v>0</v>
      </c>
      <c r="T1386" t="b">
        <v>0</v>
      </c>
      <c r="U1386" t="b">
        <v>1</v>
      </c>
      <c r="V1386">
        <v>24000</v>
      </c>
      <c r="W1386">
        <v>21200</v>
      </c>
      <c r="X1386">
        <v>2.88</v>
      </c>
      <c r="Y1386">
        <v>24485</v>
      </c>
      <c r="Z1386">
        <v>1.98</v>
      </c>
    </row>
    <row r="1387" spans="1:26">
      <c r="A1387">
        <v>212940816</v>
      </c>
      <c r="B1387" t="s">
        <v>11826</v>
      </c>
      <c r="C1387" t="s">
        <v>3597</v>
      </c>
      <c r="D1387" t="s">
        <v>4034</v>
      </c>
      <c r="E1387" t="s">
        <v>7124</v>
      </c>
      <c r="F1387" t="s">
        <v>3621</v>
      </c>
      <c r="G1387">
        <v>212940816</v>
      </c>
      <c r="I1387" t="s">
        <v>3622</v>
      </c>
      <c r="J1387" t="s">
        <v>6402</v>
      </c>
      <c r="K1387" t="s">
        <v>3624</v>
      </c>
      <c r="L1387" t="s">
        <v>7573</v>
      </c>
      <c r="M1387">
        <v>12.5</v>
      </c>
      <c r="N1387">
        <v>21.5</v>
      </c>
      <c r="O1387">
        <v>13</v>
      </c>
      <c r="P1387">
        <v>12.5</v>
      </c>
      <c r="Q1387">
        <v>21.5</v>
      </c>
      <c r="R1387">
        <v>11.3</v>
      </c>
      <c r="S1387" t="b">
        <v>0</v>
      </c>
      <c r="T1387" t="b">
        <v>0</v>
      </c>
      <c r="U1387" t="b">
        <v>1</v>
      </c>
      <c r="V1387">
        <v>18000</v>
      </c>
      <c r="W1387">
        <v>15000</v>
      </c>
      <c r="X1387">
        <v>2.35</v>
      </c>
      <c r="Y1387">
        <v>19200</v>
      </c>
      <c r="Z1387">
        <v>1.99</v>
      </c>
    </row>
    <row r="1388" spans="1:26">
      <c r="A1388">
        <v>212940815</v>
      </c>
      <c r="B1388" t="s">
        <v>11826</v>
      </c>
      <c r="C1388" t="s">
        <v>3597</v>
      </c>
      <c r="D1388" t="s">
        <v>4034</v>
      </c>
      <c r="E1388" t="s">
        <v>7124</v>
      </c>
      <c r="F1388" t="s">
        <v>3621</v>
      </c>
      <c r="G1388">
        <v>212940815</v>
      </c>
      <c r="I1388" t="s">
        <v>3622</v>
      </c>
      <c r="J1388" t="s">
        <v>6394</v>
      </c>
      <c r="K1388" t="s">
        <v>3624</v>
      </c>
      <c r="L1388" t="s">
        <v>7572</v>
      </c>
      <c r="M1388">
        <v>14</v>
      </c>
      <c r="N1388">
        <v>25.5</v>
      </c>
      <c r="O1388">
        <v>13</v>
      </c>
      <c r="P1388">
        <v>14</v>
      </c>
      <c r="Q1388">
        <v>25.5</v>
      </c>
      <c r="R1388">
        <v>10.4</v>
      </c>
      <c r="S1388" t="b">
        <v>0</v>
      </c>
      <c r="T1388" t="b">
        <v>0</v>
      </c>
      <c r="U1388" t="b">
        <v>1</v>
      </c>
      <c r="V1388">
        <v>12000</v>
      </c>
      <c r="W1388">
        <v>10000</v>
      </c>
      <c r="X1388">
        <v>2.4</v>
      </c>
      <c r="Y1388">
        <v>13112</v>
      </c>
      <c r="Z1388">
        <v>2.11</v>
      </c>
    </row>
    <row r="1389" spans="1:26">
      <c r="A1389">
        <v>212940814</v>
      </c>
      <c r="B1389" t="s">
        <v>11826</v>
      </c>
      <c r="C1389" t="s">
        <v>3597</v>
      </c>
      <c r="D1389" t="s">
        <v>4034</v>
      </c>
      <c r="E1389" t="s">
        <v>7124</v>
      </c>
      <c r="F1389" t="s">
        <v>3621</v>
      </c>
      <c r="G1389">
        <v>212940814</v>
      </c>
      <c r="I1389" t="s">
        <v>3622</v>
      </c>
      <c r="J1389" t="s">
        <v>6392</v>
      </c>
      <c r="K1389" t="s">
        <v>3624</v>
      </c>
      <c r="L1389" t="s">
        <v>7571</v>
      </c>
      <c r="M1389">
        <v>16.2</v>
      </c>
      <c r="N1389">
        <v>28.1</v>
      </c>
      <c r="O1389">
        <v>13</v>
      </c>
      <c r="P1389">
        <v>16.2</v>
      </c>
      <c r="Q1389">
        <v>28.1</v>
      </c>
      <c r="R1389">
        <v>11.5</v>
      </c>
      <c r="S1389" t="b">
        <v>0</v>
      </c>
      <c r="T1389" t="b">
        <v>0</v>
      </c>
      <c r="U1389" t="b">
        <v>1</v>
      </c>
      <c r="V1389">
        <v>9000</v>
      </c>
      <c r="W1389">
        <v>9500</v>
      </c>
      <c r="X1389">
        <v>2.5299999999999998</v>
      </c>
      <c r="Y1389">
        <v>12371</v>
      </c>
      <c r="Z1389">
        <v>2.04</v>
      </c>
    </row>
    <row r="1390" spans="1:26">
      <c r="A1390">
        <v>211016663</v>
      </c>
      <c r="B1390" t="s">
        <v>11826</v>
      </c>
      <c r="C1390" t="s">
        <v>3597</v>
      </c>
      <c r="D1390" t="s">
        <v>3743</v>
      </c>
      <c r="E1390" t="s">
        <v>1091</v>
      </c>
      <c r="F1390" t="s">
        <v>3710</v>
      </c>
      <c r="G1390">
        <v>211016663</v>
      </c>
      <c r="I1390" t="s">
        <v>3711</v>
      </c>
      <c r="J1390" t="s">
        <v>11844</v>
      </c>
      <c r="K1390" t="s">
        <v>3725</v>
      </c>
      <c r="P1390">
        <v>11.95</v>
      </c>
      <c r="Q1390">
        <v>18.5</v>
      </c>
      <c r="R1390">
        <v>9.8000000000000007</v>
      </c>
      <c r="S1390" t="b">
        <v>0</v>
      </c>
      <c r="T1390" t="b">
        <v>0</v>
      </c>
      <c r="U1390" t="b">
        <v>0</v>
      </c>
      <c r="V1390">
        <v>60000</v>
      </c>
      <c r="W1390">
        <v>41000</v>
      </c>
      <c r="X1390">
        <v>2.69</v>
      </c>
      <c r="Y1390">
        <v>65000</v>
      </c>
      <c r="Z1390">
        <v>2.14</v>
      </c>
    </row>
    <row r="1391" spans="1:26">
      <c r="A1391">
        <v>211016662</v>
      </c>
      <c r="B1391" t="s">
        <v>11826</v>
      </c>
      <c r="C1391" t="s">
        <v>3597</v>
      </c>
      <c r="D1391" t="s">
        <v>3743</v>
      </c>
      <c r="E1391" t="s">
        <v>1091</v>
      </c>
      <c r="F1391" t="s">
        <v>3710</v>
      </c>
      <c r="G1391">
        <v>211016662</v>
      </c>
      <c r="I1391" t="s">
        <v>3711</v>
      </c>
      <c r="J1391" t="s">
        <v>11843</v>
      </c>
      <c r="K1391" t="s">
        <v>3725</v>
      </c>
      <c r="P1391">
        <v>11.8</v>
      </c>
      <c r="Q1391">
        <v>19.5</v>
      </c>
      <c r="R1391">
        <v>10.5</v>
      </c>
      <c r="S1391" t="b">
        <v>0</v>
      </c>
      <c r="T1391" t="b">
        <v>0</v>
      </c>
      <c r="U1391" t="b">
        <v>0</v>
      </c>
      <c r="V1391">
        <v>48000</v>
      </c>
      <c r="W1391">
        <v>40000</v>
      </c>
      <c r="X1391">
        <v>2.44</v>
      </c>
      <c r="Y1391">
        <v>54000</v>
      </c>
      <c r="Z1391">
        <v>2.1800000000000002</v>
      </c>
    </row>
    <row r="1392" spans="1:26">
      <c r="A1392">
        <v>211016659</v>
      </c>
      <c r="B1392" t="s">
        <v>11826</v>
      </c>
      <c r="C1392" t="s">
        <v>3597</v>
      </c>
      <c r="D1392" t="s">
        <v>3743</v>
      </c>
      <c r="E1392" t="s">
        <v>1091</v>
      </c>
      <c r="F1392" t="s">
        <v>3710</v>
      </c>
      <c r="G1392">
        <v>211016659</v>
      </c>
      <c r="I1392" t="s">
        <v>3711</v>
      </c>
      <c r="J1392" t="s">
        <v>11840</v>
      </c>
      <c r="K1392" t="s">
        <v>3725</v>
      </c>
      <c r="P1392">
        <v>13.5</v>
      </c>
      <c r="Q1392">
        <v>20.8</v>
      </c>
      <c r="R1392">
        <v>11.5</v>
      </c>
      <c r="S1392" t="b">
        <v>0</v>
      </c>
      <c r="T1392" t="b">
        <v>0</v>
      </c>
      <c r="U1392" t="b">
        <v>0</v>
      </c>
      <c r="V1392">
        <v>36000</v>
      </c>
      <c r="W1392">
        <v>29600</v>
      </c>
      <c r="X1392">
        <v>2.74</v>
      </c>
      <c r="Y1392">
        <v>42000</v>
      </c>
      <c r="Z1392">
        <v>2.1</v>
      </c>
    </row>
    <row r="1393" spans="1:26">
      <c r="A1393">
        <v>211016658</v>
      </c>
      <c r="B1393" t="s">
        <v>11826</v>
      </c>
      <c r="C1393" t="s">
        <v>3597</v>
      </c>
      <c r="D1393" t="s">
        <v>3743</v>
      </c>
      <c r="E1393" t="s">
        <v>1091</v>
      </c>
      <c r="F1393" t="s">
        <v>3710</v>
      </c>
      <c r="G1393">
        <v>211016658</v>
      </c>
      <c r="I1393" t="s">
        <v>3711</v>
      </c>
      <c r="J1393" t="s">
        <v>11839</v>
      </c>
      <c r="K1393" t="s">
        <v>3725</v>
      </c>
      <c r="P1393">
        <v>13.5</v>
      </c>
      <c r="Q1393">
        <v>20.8</v>
      </c>
      <c r="R1393">
        <v>10.5</v>
      </c>
      <c r="S1393" t="b">
        <v>0</v>
      </c>
      <c r="T1393" t="b">
        <v>0</v>
      </c>
      <c r="U1393" t="b">
        <v>0</v>
      </c>
      <c r="V1393">
        <v>36000</v>
      </c>
      <c r="W1393">
        <v>26400</v>
      </c>
      <c r="X1393">
        <v>2.73</v>
      </c>
      <c r="Y1393">
        <v>36000</v>
      </c>
      <c r="Z1393">
        <v>2.4</v>
      </c>
    </row>
    <row r="1394" spans="1:26">
      <c r="A1394">
        <v>211016479</v>
      </c>
      <c r="B1394" t="s">
        <v>11826</v>
      </c>
      <c r="C1394" t="s">
        <v>3597</v>
      </c>
      <c r="D1394" t="s">
        <v>3743</v>
      </c>
      <c r="E1394" t="s">
        <v>8942</v>
      </c>
      <c r="F1394" t="s">
        <v>3710</v>
      </c>
      <c r="G1394">
        <v>211016479</v>
      </c>
      <c r="I1394" t="s">
        <v>3711</v>
      </c>
      <c r="J1394" t="s">
        <v>11838</v>
      </c>
      <c r="K1394" t="s">
        <v>3725</v>
      </c>
      <c r="M1394">
        <v>12.2</v>
      </c>
      <c r="N1394">
        <v>18.899999999999999</v>
      </c>
      <c r="O1394">
        <v>11.3</v>
      </c>
      <c r="P1394">
        <v>11.95</v>
      </c>
      <c r="Q1394">
        <v>18.5</v>
      </c>
      <c r="R1394">
        <v>9.8000000000000007</v>
      </c>
      <c r="S1394" t="b">
        <v>0</v>
      </c>
      <c r="T1394" t="b">
        <v>0</v>
      </c>
      <c r="U1394" t="b">
        <v>1</v>
      </c>
      <c r="V1394">
        <v>60000</v>
      </c>
      <c r="W1394">
        <v>41000</v>
      </c>
      <c r="X1394">
        <v>2.69</v>
      </c>
      <c r="Y1394">
        <v>65000</v>
      </c>
      <c r="Z1394">
        <v>2.14</v>
      </c>
    </row>
    <row r="1395" spans="1:26">
      <c r="A1395">
        <v>211016476</v>
      </c>
      <c r="B1395" t="s">
        <v>11826</v>
      </c>
      <c r="C1395" t="s">
        <v>3597</v>
      </c>
      <c r="D1395" t="s">
        <v>3743</v>
      </c>
      <c r="E1395" t="s">
        <v>8942</v>
      </c>
      <c r="F1395" t="s">
        <v>3710</v>
      </c>
      <c r="G1395">
        <v>211016476</v>
      </c>
      <c r="I1395" t="s">
        <v>3711</v>
      </c>
      <c r="J1395" t="s">
        <v>11837</v>
      </c>
      <c r="K1395" t="s">
        <v>3725</v>
      </c>
      <c r="M1395">
        <v>12.2</v>
      </c>
      <c r="N1395">
        <v>19.8</v>
      </c>
      <c r="O1395">
        <v>11.5</v>
      </c>
      <c r="P1395">
        <v>11.8</v>
      </c>
      <c r="Q1395">
        <v>19.5</v>
      </c>
      <c r="R1395">
        <v>10.5</v>
      </c>
      <c r="S1395" t="b">
        <v>0</v>
      </c>
      <c r="T1395" t="b">
        <v>0</v>
      </c>
      <c r="U1395" t="b">
        <v>1</v>
      </c>
      <c r="V1395">
        <v>48000</v>
      </c>
      <c r="W1395">
        <v>40000</v>
      </c>
      <c r="X1395">
        <v>2.44</v>
      </c>
      <c r="Y1395">
        <v>54000</v>
      </c>
      <c r="Z1395">
        <v>2.1800000000000002</v>
      </c>
    </row>
    <row r="1396" spans="1:26">
      <c r="A1396">
        <v>211016627</v>
      </c>
      <c r="B1396" t="s">
        <v>11826</v>
      </c>
      <c r="C1396" t="s">
        <v>3597</v>
      </c>
      <c r="D1396" t="s">
        <v>3743</v>
      </c>
      <c r="E1396" t="s">
        <v>8942</v>
      </c>
      <c r="F1396" t="s">
        <v>3710</v>
      </c>
      <c r="G1396">
        <v>211016627</v>
      </c>
      <c r="I1396" t="s">
        <v>3711</v>
      </c>
      <c r="J1396" t="s">
        <v>11836</v>
      </c>
      <c r="K1396" t="s">
        <v>3725</v>
      </c>
      <c r="M1396">
        <v>12.2</v>
      </c>
      <c r="N1396">
        <v>19.8</v>
      </c>
      <c r="O1396">
        <v>11.5</v>
      </c>
      <c r="P1396">
        <v>11.8</v>
      </c>
      <c r="Q1396">
        <v>19.5</v>
      </c>
      <c r="R1396">
        <v>9.6999999999999993</v>
      </c>
      <c r="S1396" t="b">
        <v>0</v>
      </c>
      <c r="T1396" t="b">
        <v>0</v>
      </c>
      <c r="U1396" t="b">
        <v>1</v>
      </c>
      <c r="V1396">
        <v>48000</v>
      </c>
      <c r="W1396">
        <v>33200</v>
      </c>
      <c r="X1396">
        <v>2.54</v>
      </c>
      <c r="Y1396">
        <v>43000</v>
      </c>
      <c r="Z1396">
        <v>2.34</v>
      </c>
    </row>
    <row r="1397" spans="1:26">
      <c r="A1397">
        <v>211016472</v>
      </c>
      <c r="B1397" t="s">
        <v>11826</v>
      </c>
      <c r="C1397" t="s">
        <v>3597</v>
      </c>
      <c r="D1397" t="s">
        <v>3743</v>
      </c>
      <c r="E1397" t="s">
        <v>8942</v>
      </c>
      <c r="F1397" t="s">
        <v>3710</v>
      </c>
      <c r="G1397">
        <v>211016472</v>
      </c>
      <c r="I1397" t="s">
        <v>3711</v>
      </c>
      <c r="J1397" t="s">
        <v>11835</v>
      </c>
      <c r="K1397" t="s">
        <v>3725</v>
      </c>
      <c r="M1397">
        <v>12.2</v>
      </c>
      <c r="N1397">
        <v>20</v>
      </c>
      <c r="O1397">
        <v>11.5</v>
      </c>
      <c r="P1397">
        <v>12</v>
      </c>
      <c r="Q1397">
        <v>19.8</v>
      </c>
      <c r="R1397">
        <v>10.6</v>
      </c>
      <c r="S1397" t="b">
        <v>0</v>
      </c>
      <c r="T1397" t="b">
        <v>0</v>
      </c>
      <c r="U1397" t="b">
        <v>1</v>
      </c>
      <c r="V1397">
        <v>42000</v>
      </c>
      <c r="W1397">
        <v>32000</v>
      </c>
      <c r="X1397">
        <v>2.63</v>
      </c>
      <c r="Y1397">
        <v>48000</v>
      </c>
      <c r="Z1397">
        <v>2.02</v>
      </c>
    </row>
    <row r="1398" spans="1:26">
      <c r="A1398">
        <v>211016469</v>
      </c>
      <c r="B1398" t="s">
        <v>11826</v>
      </c>
      <c r="C1398" t="s">
        <v>3597</v>
      </c>
      <c r="D1398" t="s">
        <v>3743</v>
      </c>
      <c r="E1398" t="s">
        <v>8942</v>
      </c>
      <c r="F1398" t="s">
        <v>3710</v>
      </c>
      <c r="G1398">
        <v>211016469</v>
      </c>
      <c r="I1398" t="s">
        <v>3711</v>
      </c>
      <c r="J1398" t="s">
        <v>11834</v>
      </c>
      <c r="K1398" t="s">
        <v>3725</v>
      </c>
      <c r="M1398">
        <v>13.8</v>
      </c>
      <c r="N1398">
        <v>20.7</v>
      </c>
      <c r="O1398">
        <v>12.1</v>
      </c>
      <c r="P1398">
        <v>13.5</v>
      </c>
      <c r="Q1398">
        <v>20.8</v>
      </c>
      <c r="R1398">
        <v>11.5</v>
      </c>
      <c r="S1398" t="b">
        <v>0</v>
      </c>
      <c r="T1398" t="b">
        <v>0</v>
      </c>
      <c r="U1398" t="b">
        <v>0</v>
      </c>
      <c r="V1398">
        <v>36000</v>
      </c>
      <c r="W1398">
        <v>29600</v>
      </c>
      <c r="X1398">
        <v>2.74</v>
      </c>
      <c r="Y1398">
        <v>42000</v>
      </c>
      <c r="Z1398">
        <v>2.1</v>
      </c>
    </row>
    <row r="1399" spans="1:26">
      <c r="A1399">
        <v>211016466</v>
      </c>
      <c r="B1399" t="s">
        <v>11826</v>
      </c>
      <c r="C1399" t="s">
        <v>3597</v>
      </c>
      <c r="D1399" t="s">
        <v>3743</v>
      </c>
      <c r="E1399" t="s">
        <v>8942</v>
      </c>
      <c r="F1399" t="s">
        <v>3710</v>
      </c>
      <c r="G1399">
        <v>211016466</v>
      </c>
      <c r="I1399" t="s">
        <v>3711</v>
      </c>
      <c r="J1399" t="s">
        <v>11833</v>
      </c>
      <c r="K1399" t="s">
        <v>3725</v>
      </c>
      <c r="M1399">
        <v>13.8</v>
      </c>
      <c r="N1399">
        <v>20.7</v>
      </c>
      <c r="O1399">
        <v>11.8</v>
      </c>
      <c r="P1399">
        <v>13.5</v>
      </c>
      <c r="Q1399">
        <v>20.8</v>
      </c>
      <c r="R1399">
        <v>10.5</v>
      </c>
      <c r="S1399" t="b">
        <v>0</v>
      </c>
      <c r="T1399" t="b">
        <v>0</v>
      </c>
      <c r="U1399" t="b">
        <v>0</v>
      </c>
      <c r="V1399">
        <v>36000</v>
      </c>
      <c r="W1399">
        <v>26400</v>
      </c>
      <c r="X1399">
        <v>2.73</v>
      </c>
      <c r="Y1399">
        <v>36000</v>
      </c>
      <c r="Z1399">
        <v>2.4</v>
      </c>
    </row>
    <row r="1400" spans="1:26">
      <c r="A1400">
        <v>211016463</v>
      </c>
      <c r="B1400" t="s">
        <v>11826</v>
      </c>
      <c r="C1400" t="s">
        <v>3597</v>
      </c>
      <c r="D1400" t="s">
        <v>3743</v>
      </c>
      <c r="E1400" t="s">
        <v>1091</v>
      </c>
      <c r="F1400" t="s">
        <v>3710</v>
      </c>
      <c r="G1400">
        <v>211016463</v>
      </c>
      <c r="I1400" t="s">
        <v>3711</v>
      </c>
      <c r="J1400" t="s">
        <v>11832</v>
      </c>
      <c r="K1400" t="s">
        <v>3725</v>
      </c>
      <c r="M1400">
        <v>12.2</v>
      </c>
      <c r="N1400">
        <v>18.899999999999999</v>
      </c>
      <c r="O1400">
        <v>11.3</v>
      </c>
      <c r="P1400">
        <v>11.95</v>
      </c>
      <c r="Q1400">
        <v>18.5</v>
      </c>
      <c r="R1400">
        <v>9.8000000000000007</v>
      </c>
      <c r="S1400" t="b">
        <v>0</v>
      </c>
      <c r="T1400" t="b">
        <v>0</v>
      </c>
      <c r="U1400" t="b">
        <v>1</v>
      </c>
      <c r="V1400">
        <v>60000</v>
      </c>
      <c r="W1400">
        <v>41000</v>
      </c>
      <c r="X1400">
        <v>2.69</v>
      </c>
      <c r="Y1400">
        <v>65000</v>
      </c>
      <c r="Z1400">
        <v>2.14</v>
      </c>
    </row>
    <row r="1401" spans="1:26">
      <c r="A1401">
        <v>211016460</v>
      </c>
      <c r="B1401" t="s">
        <v>11826</v>
      </c>
      <c r="C1401" t="s">
        <v>3597</v>
      </c>
      <c r="D1401" t="s">
        <v>3743</v>
      </c>
      <c r="E1401" t="s">
        <v>1091</v>
      </c>
      <c r="F1401" t="s">
        <v>3710</v>
      </c>
      <c r="G1401">
        <v>211016460</v>
      </c>
      <c r="I1401" t="s">
        <v>3711</v>
      </c>
      <c r="J1401" t="s">
        <v>11831</v>
      </c>
      <c r="K1401" t="s">
        <v>3725</v>
      </c>
      <c r="M1401">
        <v>12.2</v>
      </c>
      <c r="N1401">
        <v>19.8</v>
      </c>
      <c r="O1401">
        <v>11.5</v>
      </c>
      <c r="P1401">
        <v>11.8</v>
      </c>
      <c r="Q1401">
        <v>19.5</v>
      </c>
      <c r="R1401">
        <v>10.5</v>
      </c>
      <c r="S1401" t="b">
        <v>0</v>
      </c>
      <c r="T1401" t="b">
        <v>0</v>
      </c>
      <c r="U1401" t="b">
        <v>1</v>
      </c>
      <c r="V1401">
        <v>48000</v>
      </c>
      <c r="W1401">
        <v>40000</v>
      </c>
      <c r="X1401">
        <v>2.44</v>
      </c>
      <c r="Y1401">
        <v>54000</v>
      </c>
      <c r="Z1401">
        <v>2.1800000000000002</v>
      </c>
    </row>
    <row r="1402" spans="1:26">
      <c r="A1402">
        <v>211016457</v>
      </c>
      <c r="B1402" t="s">
        <v>11826</v>
      </c>
      <c r="C1402" t="s">
        <v>3597</v>
      </c>
      <c r="D1402" t="s">
        <v>3743</v>
      </c>
      <c r="E1402" t="s">
        <v>1091</v>
      </c>
      <c r="F1402" t="s">
        <v>3710</v>
      </c>
      <c r="G1402">
        <v>211016457</v>
      </c>
      <c r="I1402" t="s">
        <v>3711</v>
      </c>
      <c r="J1402" t="s">
        <v>11830</v>
      </c>
      <c r="K1402" t="s">
        <v>3725</v>
      </c>
      <c r="M1402">
        <v>12.2</v>
      </c>
      <c r="N1402">
        <v>19.8</v>
      </c>
      <c r="O1402">
        <v>11.5</v>
      </c>
      <c r="P1402">
        <v>11.8</v>
      </c>
      <c r="Q1402">
        <v>19.5</v>
      </c>
      <c r="R1402">
        <v>9.6999999999999993</v>
      </c>
      <c r="S1402" t="b">
        <v>0</v>
      </c>
      <c r="T1402" t="b">
        <v>0</v>
      </c>
      <c r="U1402" t="b">
        <v>0</v>
      </c>
      <c r="V1402">
        <v>48000</v>
      </c>
      <c r="W1402">
        <v>33200</v>
      </c>
      <c r="X1402">
        <v>2.54</v>
      </c>
      <c r="Y1402">
        <v>43000</v>
      </c>
      <c r="Z1402">
        <v>2.34</v>
      </c>
    </row>
    <row r="1403" spans="1:26">
      <c r="A1403">
        <v>211016454</v>
      </c>
      <c r="B1403" t="s">
        <v>11826</v>
      </c>
      <c r="C1403" t="s">
        <v>3597</v>
      </c>
      <c r="D1403" t="s">
        <v>3743</v>
      </c>
      <c r="E1403" t="s">
        <v>1091</v>
      </c>
      <c r="F1403" t="s">
        <v>3710</v>
      </c>
      <c r="G1403">
        <v>211016454</v>
      </c>
      <c r="I1403" t="s">
        <v>3711</v>
      </c>
      <c r="J1403" t="s">
        <v>11829</v>
      </c>
      <c r="K1403" t="s">
        <v>3725</v>
      </c>
      <c r="M1403">
        <v>12.2</v>
      </c>
      <c r="N1403">
        <v>20</v>
      </c>
      <c r="O1403">
        <v>11.5</v>
      </c>
      <c r="P1403">
        <v>12</v>
      </c>
      <c r="Q1403">
        <v>19.8</v>
      </c>
      <c r="R1403">
        <v>10.6</v>
      </c>
      <c r="S1403" t="b">
        <v>0</v>
      </c>
      <c r="T1403" t="b">
        <v>0</v>
      </c>
      <c r="U1403" t="b">
        <v>1</v>
      </c>
      <c r="V1403">
        <v>42000</v>
      </c>
      <c r="W1403">
        <v>32000</v>
      </c>
      <c r="X1403">
        <v>2.63</v>
      </c>
      <c r="Y1403">
        <v>48000</v>
      </c>
      <c r="Z1403">
        <v>2.02</v>
      </c>
    </row>
    <row r="1404" spans="1:26">
      <c r="A1404">
        <v>211016451</v>
      </c>
      <c r="B1404" t="s">
        <v>11826</v>
      </c>
      <c r="C1404" t="s">
        <v>3597</v>
      </c>
      <c r="D1404" t="s">
        <v>3743</v>
      </c>
      <c r="E1404" t="s">
        <v>1091</v>
      </c>
      <c r="F1404" t="s">
        <v>3710</v>
      </c>
      <c r="G1404">
        <v>211016451</v>
      </c>
      <c r="I1404" t="s">
        <v>3711</v>
      </c>
      <c r="J1404" t="s">
        <v>11828</v>
      </c>
      <c r="K1404" t="s">
        <v>3725</v>
      </c>
      <c r="M1404">
        <v>13.8</v>
      </c>
      <c r="N1404">
        <v>20.7</v>
      </c>
      <c r="O1404">
        <v>12.1</v>
      </c>
      <c r="P1404">
        <v>13.5</v>
      </c>
      <c r="Q1404">
        <v>20.8</v>
      </c>
      <c r="R1404">
        <v>11.5</v>
      </c>
      <c r="S1404" t="b">
        <v>0</v>
      </c>
      <c r="T1404" t="b">
        <v>0</v>
      </c>
      <c r="U1404" t="b">
        <v>0</v>
      </c>
      <c r="V1404">
        <v>36000</v>
      </c>
      <c r="W1404">
        <v>29600</v>
      </c>
      <c r="X1404">
        <v>2.74</v>
      </c>
      <c r="Y1404">
        <v>42000</v>
      </c>
      <c r="Z1404">
        <v>2.1</v>
      </c>
    </row>
    <row r="1405" spans="1:26">
      <c r="A1405">
        <v>211016480</v>
      </c>
      <c r="B1405" t="s">
        <v>11826</v>
      </c>
      <c r="C1405" t="s">
        <v>3597</v>
      </c>
      <c r="D1405" t="s">
        <v>3743</v>
      </c>
      <c r="E1405" t="s">
        <v>1091</v>
      </c>
      <c r="F1405" t="s">
        <v>3710</v>
      </c>
      <c r="G1405">
        <v>211016480</v>
      </c>
      <c r="I1405" t="s">
        <v>3711</v>
      </c>
      <c r="J1405" t="s">
        <v>11827</v>
      </c>
      <c r="K1405" t="s">
        <v>3725</v>
      </c>
      <c r="M1405">
        <v>13.8</v>
      </c>
      <c r="N1405">
        <v>20.7</v>
      </c>
      <c r="O1405">
        <v>11.8</v>
      </c>
      <c r="P1405">
        <v>13.5</v>
      </c>
      <c r="Q1405">
        <v>20.8</v>
      </c>
      <c r="R1405">
        <v>10.5</v>
      </c>
      <c r="S1405" t="b">
        <v>0</v>
      </c>
      <c r="T1405" t="b">
        <v>0</v>
      </c>
      <c r="U1405" t="b">
        <v>0</v>
      </c>
      <c r="V1405">
        <v>36000</v>
      </c>
      <c r="W1405">
        <v>26400</v>
      </c>
      <c r="X1405">
        <v>2.73</v>
      </c>
      <c r="Y1405">
        <v>36000</v>
      </c>
      <c r="Z1405">
        <v>2.4</v>
      </c>
    </row>
    <row r="1406" spans="1:26">
      <c r="A1406">
        <v>211016657</v>
      </c>
      <c r="B1406" t="s">
        <v>11826</v>
      </c>
      <c r="C1406" t="s">
        <v>3597</v>
      </c>
      <c r="D1406" t="s">
        <v>3743</v>
      </c>
      <c r="E1406" t="s">
        <v>1091</v>
      </c>
      <c r="F1406" t="s">
        <v>3718</v>
      </c>
      <c r="G1406">
        <v>211016657</v>
      </c>
      <c r="I1406" t="s">
        <v>3711</v>
      </c>
      <c r="J1406" t="s">
        <v>11844</v>
      </c>
      <c r="K1406" t="s">
        <v>3688</v>
      </c>
      <c r="P1406">
        <v>10.6</v>
      </c>
      <c r="Q1406">
        <v>17</v>
      </c>
      <c r="R1406">
        <v>9</v>
      </c>
      <c r="S1406" t="b">
        <v>0</v>
      </c>
      <c r="T1406" t="b">
        <v>0</v>
      </c>
      <c r="U1406" t="b">
        <v>0</v>
      </c>
      <c r="V1406">
        <v>60000</v>
      </c>
      <c r="W1406">
        <v>40500</v>
      </c>
      <c r="X1406">
        <v>2.5</v>
      </c>
      <c r="Y1406">
        <v>65000</v>
      </c>
      <c r="Z1406">
        <v>2</v>
      </c>
    </row>
    <row r="1407" spans="1:26">
      <c r="A1407">
        <v>211016655</v>
      </c>
      <c r="B1407" t="s">
        <v>11826</v>
      </c>
      <c r="C1407" t="s">
        <v>3597</v>
      </c>
      <c r="D1407" t="s">
        <v>3743</v>
      </c>
      <c r="E1407" t="s">
        <v>1091</v>
      </c>
      <c r="F1407" t="s">
        <v>3718</v>
      </c>
      <c r="G1407">
        <v>211016655</v>
      </c>
      <c r="I1407" t="s">
        <v>3711</v>
      </c>
      <c r="J1407" t="s">
        <v>11843</v>
      </c>
      <c r="K1407" t="s">
        <v>3688</v>
      </c>
      <c r="P1407">
        <v>10.5</v>
      </c>
      <c r="Q1407">
        <v>16</v>
      </c>
      <c r="R1407">
        <v>9.5</v>
      </c>
      <c r="S1407" t="b">
        <v>0</v>
      </c>
      <c r="T1407" t="b">
        <v>0</v>
      </c>
      <c r="U1407" t="b">
        <v>0</v>
      </c>
      <c r="V1407">
        <v>48000</v>
      </c>
      <c r="W1407">
        <v>41000</v>
      </c>
      <c r="X1407">
        <v>2.2000000000000002</v>
      </c>
      <c r="Y1407">
        <v>54000</v>
      </c>
      <c r="Z1407">
        <v>1.96</v>
      </c>
    </row>
    <row r="1408" spans="1:26">
      <c r="A1408">
        <v>211016653</v>
      </c>
      <c r="B1408" t="s">
        <v>11826</v>
      </c>
      <c r="C1408" t="s">
        <v>3597</v>
      </c>
      <c r="D1408" t="s">
        <v>3743</v>
      </c>
      <c r="E1408" t="s">
        <v>1091</v>
      </c>
      <c r="F1408" t="s">
        <v>3718</v>
      </c>
      <c r="G1408">
        <v>211016653</v>
      </c>
      <c r="I1408" t="s">
        <v>3711</v>
      </c>
      <c r="J1408" t="s">
        <v>11842</v>
      </c>
      <c r="K1408" t="s">
        <v>3688</v>
      </c>
      <c r="P1408">
        <v>10.5</v>
      </c>
      <c r="Q1408">
        <v>16</v>
      </c>
      <c r="R1408">
        <v>8.9</v>
      </c>
      <c r="S1408" t="b">
        <v>0</v>
      </c>
      <c r="T1408" t="b">
        <v>0</v>
      </c>
      <c r="U1408" t="b">
        <v>0</v>
      </c>
      <c r="V1408">
        <v>48000</v>
      </c>
      <c r="W1408">
        <v>35000</v>
      </c>
      <c r="X1408">
        <v>2.4</v>
      </c>
      <c r="Y1408">
        <v>43000</v>
      </c>
      <c r="Z1408">
        <v>2.2000000000000002</v>
      </c>
    </row>
    <row r="1409" spans="1:26">
      <c r="A1409">
        <v>211016649</v>
      </c>
      <c r="B1409" t="s">
        <v>11826</v>
      </c>
      <c r="C1409" t="s">
        <v>3597</v>
      </c>
      <c r="D1409" t="s">
        <v>3743</v>
      </c>
      <c r="E1409" t="s">
        <v>1091</v>
      </c>
      <c r="F1409" t="s">
        <v>3718</v>
      </c>
      <c r="G1409">
        <v>211016649</v>
      </c>
      <c r="I1409" t="s">
        <v>3711</v>
      </c>
      <c r="J1409" t="s">
        <v>11840</v>
      </c>
      <c r="K1409" t="s">
        <v>3688</v>
      </c>
      <c r="P1409">
        <v>12</v>
      </c>
      <c r="Q1409">
        <v>18.5</v>
      </c>
      <c r="R1409">
        <v>11</v>
      </c>
      <c r="S1409" t="b">
        <v>0</v>
      </c>
      <c r="T1409" t="b">
        <v>0</v>
      </c>
      <c r="U1409" t="b">
        <v>0</v>
      </c>
      <c r="V1409">
        <v>36000</v>
      </c>
      <c r="W1409">
        <v>26600</v>
      </c>
      <c r="X1409">
        <v>2.7</v>
      </c>
      <c r="Y1409">
        <v>42000</v>
      </c>
      <c r="Z1409">
        <v>2</v>
      </c>
    </row>
    <row r="1410" spans="1:26">
      <c r="A1410">
        <v>211016647</v>
      </c>
      <c r="B1410" t="s">
        <v>11826</v>
      </c>
      <c r="C1410" t="s">
        <v>3597</v>
      </c>
      <c r="D1410" t="s">
        <v>3743</v>
      </c>
      <c r="E1410" t="s">
        <v>1091</v>
      </c>
      <c r="F1410" t="s">
        <v>3718</v>
      </c>
      <c r="G1410">
        <v>211016647</v>
      </c>
      <c r="I1410" t="s">
        <v>3711</v>
      </c>
      <c r="J1410" t="s">
        <v>11839</v>
      </c>
      <c r="K1410" t="s">
        <v>3688</v>
      </c>
      <c r="P1410">
        <v>12</v>
      </c>
      <c r="Q1410">
        <v>18.5</v>
      </c>
      <c r="R1410">
        <v>10</v>
      </c>
      <c r="S1410" t="b">
        <v>0</v>
      </c>
      <c r="T1410" t="b">
        <v>0</v>
      </c>
      <c r="U1410" t="b">
        <v>0</v>
      </c>
      <c r="V1410">
        <v>36000</v>
      </c>
      <c r="W1410">
        <v>26600</v>
      </c>
      <c r="X1410">
        <v>2.7</v>
      </c>
      <c r="Y1410">
        <v>36000</v>
      </c>
      <c r="Z1410">
        <v>2.2999999999999998</v>
      </c>
    </row>
    <row r="1411" spans="1:26">
      <c r="A1411">
        <v>211016478</v>
      </c>
      <c r="B1411" t="s">
        <v>11826</v>
      </c>
      <c r="C1411" t="s">
        <v>3597</v>
      </c>
      <c r="D1411" t="s">
        <v>3743</v>
      </c>
      <c r="E1411" t="s">
        <v>8942</v>
      </c>
      <c r="F1411" t="s">
        <v>3718</v>
      </c>
      <c r="G1411">
        <v>211016478</v>
      </c>
      <c r="I1411" t="s">
        <v>3711</v>
      </c>
      <c r="J1411" t="s">
        <v>11838</v>
      </c>
      <c r="K1411" t="s">
        <v>3688</v>
      </c>
      <c r="M1411">
        <v>11.1</v>
      </c>
      <c r="N1411">
        <v>17.8</v>
      </c>
      <c r="O1411">
        <v>10.7</v>
      </c>
      <c r="P1411">
        <v>10.6</v>
      </c>
      <c r="Q1411">
        <v>17</v>
      </c>
      <c r="R1411">
        <v>9</v>
      </c>
      <c r="S1411" t="b">
        <v>0</v>
      </c>
      <c r="T1411" t="b">
        <v>0</v>
      </c>
      <c r="U1411" t="b">
        <v>1</v>
      </c>
      <c r="V1411">
        <v>60000</v>
      </c>
      <c r="W1411">
        <v>40500</v>
      </c>
      <c r="X1411">
        <v>2.5</v>
      </c>
      <c r="Y1411">
        <v>65000</v>
      </c>
      <c r="Z1411">
        <v>2</v>
      </c>
    </row>
    <row r="1412" spans="1:26">
      <c r="A1412">
        <v>211016475</v>
      </c>
      <c r="B1412" t="s">
        <v>11826</v>
      </c>
      <c r="C1412" t="s">
        <v>3597</v>
      </c>
      <c r="D1412" t="s">
        <v>3743</v>
      </c>
      <c r="E1412" t="s">
        <v>8942</v>
      </c>
      <c r="F1412" t="s">
        <v>3718</v>
      </c>
      <c r="G1412">
        <v>211016475</v>
      </c>
      <c r="I1412" t="s">
        <v>3711</v>
      </c>
      <c r="J1412" t="s">
        <v>11837</v>
      </c>
      <c r="K1412" t="s">
        <v>3688</v>
      </c>
      <c r="M1412">
        <v>11.3</v>
      </c>
      <c r="N1412">
        <v>16.5</v>
      </c>
      <c r="O1412">
        <v>11</v>
      </c>
      <c r="P1412">
        <v>10.5</v>
      </c>
      <c r="Q1412">
        <v>16</v>
      </c>
      <c r="R1412">
        <v>9.5</v>
      </c>
      <c r="S1412" t="b">
        <v>0</v>
      </c>
      <c r="T1412" t="b">
        <v>0</v>
      </c>
      <c r="U1412" t="b">
        <v>1</v>
      </c>
      <c r="V1412">
        <v>48000</v>
      </c>
      <c r="W1412">
        <v>41000</v>
      </c>
      <c r="X1412">
        <v>2.2000000000000002</v>
      </c>
      <c r="Y1412">
        <v>54000</v>
      </c>
      <c r="Z1412">
        <v>1.96</v>
      </c>
    </row>
    <row r="1413" spans="1:26">
      <c r="A1413">
        <v>211016473</v>
      </c>
      <c r="B1413" t="s">
        <v>11826</v>
      </c>
      <c r="C1413" t="s">
        <v>3597</v>
      </c>
      <c r="D1413" t="s">
        <v>3743</v>
      </c>
      <c r="E1413" t="s">
        <v>8942</v>
      </c>
      <c r="F1413" t="s">
        <v>3718</v>
      </c>
      <c r="G1413">
        <v>211016473</v>
      </c>
      <c r="I1413" t="s">
        <v>3711</v>
      </c>
      <c r="J1413" t="s">
        <v>11836</v>
      </c>
      <c r="K1413" t="s">
        <v>3688</v>
      </c>
      <c r="M1413">
        <v>11.3</v>
      </c>
      <c r="N1413">
        <v>16.5</v>
      </c>
      <c r="O1413">
        <v>11</v>
      </c>
      <c r="P1413">
        <v>10.5</v>
      </c>
      <c r="Q1413">
        <v>16</v>
      </c>
      <c r="R1413">
        <v>8.9</v>
      </c>
      <c r="S1413" t="b">
        <v>0</v>
      </c>
      <c r="T1413" t="b">
        <v>0</v>
      </c>
      <c r="U1413" t="b">
        <v>1</v>
      </c>
      <c r="V1413">
        <v>48000</v>
      </c>
      <c r="W1413">
        <v>35000</v>
      </c>
      <c r="X1413">
        <v>2.4</v>
      </c>
      <c r="Y1413">
        <v>43000</v>
      </c>
      <c r="Z1413">
        <v>2.2000000000000002</v>
      </c>
    </row>
    <row r="1414" spans="1:26">
      <c r="A1414">
        <v>211016471</v>
      </c>
      <c r="B1414" t="s">
        <v>11826</v>
      </c>
      <c r="C1414" t="s">
        <v>3597</v>
      </c>
      <c r="D1414" t="s">
        <v>3743</v>
      </c>
      <c r="E1414" t="s">
        <v>8942</v>
      </c>
      <c r="F1414" t="s">
        <v>3718</v>
      </c>
      <c r="G1414">
        <v>211016471</v>
      </c>
      <c r="I1414" t="s">
        <v>3711</v>
      </c>
      <c r="J1414" t="s">
        <v>11835</v>
      </c>
      <c r="K1414" t="s">
        <v>3688</v>
      </c>
      <c r="M1414">
        <v>11</v>
      </c>
      <c r="N1414">
        <v>18</v>
      </c>
      <c r="O1414">
        <v>11</v>
      </c>
      <c r="P1414">
        <v>10.6</v>
      </c>
      <c r="Q1414">
        <v>18</v>
      </c>
      <c r="R1414">
        <v>10</v>
      </c>
      <c r="S1414" t="b">
        <v>0</v>
      </c>
      <c r="T1414" t="b">
        <v>0</v>
      </c>
      <c r="U1414" t="b">
        <v>1</v>
      </c>
      <c r="V1414">
        <v>42000</v>
      </c>
      <c r="W1414">
        <v>32000</v>
      </c>
      <c r="X1414">
        <v>2.5</v>
      </c>
      <c r="Y1414">
        <v>48000</v>
      </c>
      <c r="Z1414">
        <v>1.9</v>
      </c>
    </row>
    <row r="1415" spans="1:26">
      <c r="A1415">
        <v>211016468</v>
      </c>
      <c r="B1415" t="s">
        <v>11826</v>
      </c>
      <c r="C1415" t="s">
        <v>3597</v>
      </c>
      <c r="D1415" t="s">
        <v>3743</v>
      </c>
      <c r="E1415" t="s">
        <v>8942</v>
      </c>
      <c r="F1415" t="s">
        <v>3718</v>
      </c>
      <c r="G1415">
        <v>211016468</v>
      </c>
      <c r="I1415" t="s">
        <v>3711</v>
      </c>
      <c r="J1415" t="s">
        <v>11834</v>
      </c>
      <c r="K1415" t="s">
        <v>3688</v>
      </c>
      <c r="M1415">
        <v>12.6</v>
      </c>
      <c r="N1415">
        <v>18.3</v>
      </c>
      <c r="O1415">
        <v>11.7</v>
      </c>
      <c r="P1415">
        <v>12</v>
      </c>
      <c r="Q1415">
        <v>18.5</v>
      </c>
      <c r="R1415">
        <v>11</v>
      </c>
      <c r="S1415" t="b">
        <v>0</v>
      </c>
      <c r="T1415" t="b">
        <v>0</v>
      </c>
      <c r="U1415" t="b">
        <v>1</v>
      </c>
      <c r="V1415">
        <v>36000</v>
      </c>
      <c r="W1415">
        <v>26600</v>
      </c>
      <c r="X1415">
        <v>2.7</v>
      </c>
      <c r="Y1415">
        <v>42000</v>
      </c>
      <c r="Z1415">
        <v>2</v>
      </c>
    </row>
    <row r="1416" spans="1:26">
      <c r="A1416">
        <v>211016465</v>
      </c>
      <c r="B1416" t="s">
        <v>11826</v>
      </c>
      <c r="C1416" t="s">
        <v>3597</v>
      </c>
      <c r="D1416" t="s">
        <v>3743</v>
      </c>
      <c r="E1416" t="s">
        <v>8942</v>
      </c>
      <c r="F1416" t="s">
        <v>3718</v>
      </c>
      <c r="G1416">
        <v>211016465</v>
      </c>
      <c r="I1416" t="s">
        <v>3711</v>
      </c>
      <c r="J1416" t="s">
        <v>11833</v>
      </c>
      <c r="K1416" t="s">
        <v>3688</v>
      </c>
      <c r="M1416">
        <v>12.6</v>
      </c>
      <c r="N1416">
        <v>18.3</v>
      </c>
      <c r="O1416">
        <v>11.2</v>
      </c>
      <c r="P1416">
        <v>12</v>
      </c>
      <c r="Q1416">
        <v>18.5</v>
      </c>
      <c r="R1416">
        <v>10</v>
      </c>
      <c r="S1416" t="b">
        <v>0</v>
      </c>
      <c r="T1416" t="b">
        <v>0</v>
      </c>
      <c r="U1416" t="b">
        <v>1</v>
      </c>
      <c r="V1416">
        <v>36000</v>
      </c>
      <c r="W1416">
        <v>26600</v>
      </c>
      <c r="X1416">
        <v>2.7</v>
      </c>
      <c r="Y1416">
        <v>36000</v>
      </c>
      <c r="Z1416">
        <v>2.2999999999999998</v>
      </c>
    </row>
    <row r="1417" spans="1:26">
      <c r="A1417">
        <v>211016462</v>
      </c>
      <c r="B1417" t="s">
        <v>11826</v>
      </c>
      <c r="C1417" t="s">
        <v>3597</v>
      </c>
      <c r="D1417" t="s">
        <v>3743</v>
      </c>
      <c r="E1417" t="s">
        <v>1091</v>
      </c>
      <c r="F1417" t="s">
        <v>3718</v>
      </c>
      <c r="G1417">
        <v>211016462</v>
      </c>
      <c r="I1417" t="s">
        <v>3711</v>
      </c>
      <c r="J1417" t="s">
        <v>11832</v>
      </c>
      <c r="K1417" t="s">
        <v>3688</v>
      </c>
      <c r="M1417">
        <v>11.1</v>
      </c>
      <c r="N1417">
        <v>17.8</v>
      </c>
      <c r="O1417">
        <v>10.7</v>
      </c>
      <c r="P1417">
        <v>10.6</v>
      </c>
      <c r="Q1417">
        <v>17</v>
      </c>
      <c r="R1417">
        <v>9</v>
      </c>
      <c r="S1417" t="b">
        <v>0</v>
      </c>
      <c r="T1417" t="b">
        <v>0</v>
      </c>
      <c r="U1417" t="b">
        <v>1</v>
      </c>
      <c r="V1417">
        <v>60000</v>
      </c>
      <c r="W1417">
        <v>40500</v>
      </c>
      <c r="X1417">
        <v>2.5</v>
      </c>
      <c r="Y1417">
        <v>65000</v>
      </c>
      <c r="Z1417">
        <v>2</v>
      </c>
    </row>
    <row r="1418" spans="1:26">
      <c r="A1418">
        <v>211016459</v>
      </c>
      <c r="B1418" t="s">
        <v>11826</v>
      </c>
      <c r="C1418" t="s">
        <v>3597</v>
      </c>
      <c r="D1418" t="s">
        <v>3743</v>
      </c>
      <c r="E1418" t="s">
        <v>1091</v>
      </c>
      <c r="F1418" t="s">
        <v>3718</v>
      </c>
      <c r="G1418">
        <v>211016459</v>
      </c>
      <c r="I1418" t="s">
        <v>3711</v>
      </c>
      <c r="J1418" t="s">
        <v>11831</v>
      </c>
      <c r="K1418" t="s">
        <v>3688</v>
      </c>
      <c r="M1418">
        <v>11.3</v>
      </c>
      <c r="N1418">
        <v>16.5</v>
      </c>
      <c r="O1418">
        <v>11</v>
      </c>
      <c r="P1418">
        <v>10.5</v>
      </c>
      <c r="Q1418">
        <v>16</v>
      </c>
      <c r="R1418">
        <v>9.5</v>
      </c>
      <c r="S1418" t="b">
        <v>0</v>
      </c>
      <c r="T1418" t="b">
        <v>0</v>
      </c>
      <c r="U1418" t="b">
        <v>1</v>
      </c>
      <c r="V1418">
        <v>48000</v>
      </c>
      <c r="W1418">
        <v>41000</v>
      </c>
      <c r="X1418">
        <v>2.2000000000000002</v>
      </c>
      <c r="Y1418">
        <v>54000</v>
      </c>
      <c r="Z1418">
        <v>1.96</v>
      </c>
    </row>
    <row r="1419" spans="1:26">
      <c r="A1419">
        <v>211016456</v>
      </c>
      <c r="B1419" t="s">
        <v>11826</v>
      </c>
      <c r="C1419" t="s">
        <v>3597</v>
      </c>
      <c r="D1419" t="s">
        <v>3743</v>
      </c>
      <c r="E1419" t="s">
        <v>1091</v>
      </c>
      <c r="F1419" t="s">
        <v>3718</v>
      </c>
      <c r="G1419">
        <v>211016456</v>
      </c>
      <c r="I1419" t="s">
        <v>3711</v>
      </c>
      <c r="J1419" t="s">
        <v>11830</v>
      </c>
      <c r="K1419" t="s">
        <v>3688</v>
      </c>
      <c r="M1419">
        <v>11.3</v>
      </c>
      <c r="N1419">
        <v>16.5</v>
      </c>
      <c r="O1419">
        <v>11</v>
      </c>
      <c r="P1419">
        <v>10.5</v>
      </c>
      <c r="Q1419">
        <v>16</v>
      </c>
      <c r="R1419">
        <v>8.9</v>
      </c>
      <c r="S1419" t="b">
        <v>0</v>
      </c>
      <c r="T1419" t="b">
        <v>0</v>
      </c>
      <c r="U1419" t="b">
        <v>1</v>
      </c>
      <c r="V1419">
        <v>48000</v>
      </c>
      <c r="W1419">
        <v>35000</v>
      </c>
      <c r="X1419">
        <v>2.4</v>
      </c>
      <c r="Y1419">
        <v>43000</v>
      </c>
      <c r="Z1419">
        <v>2.2000000000000002</v>
      </c>
    </row>
    <row r="1420" spans="1:26">
      <c r="A1420">
        <v>211016450</v>
      </c>
      <c r="B1420" t="s">
        <v>11826</v>
      </c>
      <c r="C1420" t="s">
        <v>3597</v>
      </c>
      <c r="D1420" t="s">
        <v>3743</v>
      </c>
      <c r="E1420" t="s">
        <v>1091</v>
      </c>
      <c r="F1420" t="s">
        <v>3718</v>
      </c>
      <c r="G1420">
        <v>211016450</v>
      </c>
      <c r="I1420" t="s">
        <v>3711</v>
      </c>
      <c r="J1420" t="s">
        <v>11828</v>
      </c>
      <c r="K1420" t="s">
        <v>3688</v>
      </c>
      <c r="M1420">
        <v>12.6</v>
      </c>
      <c r="N1420">
        <v>18.3</v>
      </c>
      <c r="O1420">
        <v>11.7</v>
      </c>
      <c r="P1420">
        <v>12</v>
      </c>
      <c r="Q1420">
        <v>18.5</v>
      </c>
      <c r="R1420">
        <v>11</v>
      </c>
      <c r="S1420" t="b">
        <v>0</v>
      </c>
      <c r="T1420" t="b">
        <v>0</v>
      </c>
      <c r="U1420" t="b">
        <v>1</v>
      </c>
      <c r="V1420">
        <v>36000</v>
      </c>
      <c r="W1420">
        <v>26600</v>
      </c>
      <c r="X1420">
        <v>2.7</v>
      </c>
      <c r="Y1420">
        <v>42000</v>
      </c>
      <c r="Z1420">
        <v>2</v>
      </c>
    </row>
    <row r="1421" spans="1:26">
      <c r="A1421">
        <v>210540182</v>
      </c>
      <c r="B1421" t="s">
        <v>11826</v>
      </c>
      <c r="C1421" t="s">
        <v>3597</v>
      </c>
      <c r="D1421" t="s">
        <v>3743</v>
      </c>
      <c r="E1421" t="s">
        <v>1091</v>
      </c>
      <c r="F1421" t="s">
        <v>3718</v>
      </c>
      <c r="G1421">
        <v>210540182</v>
      </c>
      <c r="I1421" t="s">
        <v>3711</v>
      </c>
      <c r="J1421" t="s">
        <v>11827</v>
      </c>
      <c r="K1421" t="s">
        <v>3688</v>
      </c>
      <c r="M1421">
        <v>12.6</v>
      </c>
      <c r="N1421">
        <v>18.3</v>
      </c>
      <c r="O1421">
        <v>11.2</v>
      </c>
      <c r="P1421">
        <v>12</v>
      </c>
      <c r="Q1421">
        <v>18.5</v>
      </c>
      <c r="R1421">
        <v>10</v>
      </c>
      <c r="S1421" t="b">
        <v>0</v>
      </c>
      <c r="T1421" t="b">
        <v>0</v>
      </c>
      <c r="U1421" t="b">
        <v>1</v>
      </c>
      <c r="V1421">
        <v>36000</v>
      </c>
      <c r="W1421">
        <v>26600</v>
      </c>
      <c r="X1421">
        <v>2.7</v>
      </c>
      <c r="Y1421">
        <v>36000</v>
      </c>
      <c r="Z1421">
        <v>2.2999999999999998</v>
      </c>
    </row>
    <row r="1422" spans="1:26">
      <c r="A1422">
        <v>211016656</v>
      </c>
      <c r="B1422" t="s">
        <v>11826</v>
      </c>
      <c r="C1422" t="s">
        <v>3597</v>
      </c>
      <c r="D1422" t="s">
        <v>3743</v>
      </c>
      <c r="E1422" t="s">
        <v>1091</v>
      </c>
      <c r="F1422" t="s">
        <v>3650</v>
      </c>
      <c r="G1422">
        <v>211016656</v>
      </c>
      <c r="I1422" t="s">
        <v>3651</v>
      </c>
      <c r="J1422" t="s">
        <v>11844</v>
      </c>
      <c r="K1422" t="s">
        <v>3653</v>
      </c>
      <c r="P1422">
        <v>13.3</v>
      </c>
      <c r="Q1422">
        <v>20</v>
      </c>
      <c r="R1422">
        <v>10.5</v>
      </c>
      <c r="S1422" t="b">
        <v>0</v>
      </c>
      <c r="T1422" t="b">
        <v>0</v>
      </c>
      <c r="U1422" t="b">
        <v>0</v>
      </c>
      <c r="V1422">
        <v>60000</v>
      </c>
      <c r="W1422">
        <v>41500</v>
      </c>
      <c r="X1422">
        <v>2.9</v>
      </c>
      <c r="Y1422">
        <v>65000</v>
      </c>
      <c r="Z1422">
        <v>2.2999999999999998</v>
      </c>
    </row>
    <row r="1423" spans="1:26">
      <c r="A1423">
        <v>211016654</v>
      </c>
      <c r="B1423" t="s">
        <v>11826</v>
      </c>
      <c r="C1423" t="s">
        <v>3597</v>
      </c>
      <c r="D1423" t="s">
        <v>3743</v>
      </c>
      <c r="E1423" t="s">
        <v>1091</v>
      </c>
      <c r="F1423" t="s">
        <v>3650</v>
      </c>
      <c r="G1423">
        <v>211016654</v>
      </c>
      <c r="I1423" t="s">
        <v>3651</v>
      </c>
      <c r="J1423" t="s">
        <v>11843</v>
      </c>
      <c r="K1423" t="s">
        <v>3653</v>
      </c>
      <c r="P1423">
        <v>13.1</v>
      </c>
      <c r="Q1423">
        <v>23</v>
      </c>
      <c r="R1423">
        <v>11.5</v>
      </c>
      <c r="S1423" t="b">
        <v>0</v>
      </c>
      <c r="T1423" t="b">
        <v>0</v>
      </c>
      <c r="U1423" t="b">
        <v>0</v>
      </c>
      <c r="V1423">
        <v>48000</v>
      </c>
      <c r="W1423">
        <v>39000</v>
      </c>
      <c r="X1423">
        <v>2.7</v>
      </c>
      <c r="Y1423">
        <v>54000</v>
      </c>
      <c r="Z1423">
        <v>2.4</v>
      </c>
    </row>
    <row r="1424" spans="1:26">
      <c r="A1424">
        <v>211016652</v>
      </c>
      <c r="B1424" t="s">
        <v>11826</v>
      </c>
      <c r="C1424" t="s">
        <v>3597</v>
      </c>
      <c r="D1424" t="s">
        <v>3743</v>
      </c>
      <c r="E1424" t="s">
        <v>1091</v>
      </c>
      <c r="F1424" t="s">
        <v>3650</v>
      </c>
      <c r="G1424">
        <v>211016652</v>
      </c>
      <c r="I1424" t="s">
        <v>3651</v>
      </c>
      <c r="J1424" t="s">
        <v>11842</v>
      </c>
      <c r="K1424" t="s">
        <v>3653</v>
      </c>
      <c r="P1424">
        <v>13.1</v>
      </c>
      <c r="Q1424">
        <v>23</v>
      </c>
      <c r="R1424">
        <v>10.4</v>
      </c>
      <c r="S1424" t="b">
        <v>0</v>
      </c>
      <c r="T1424" t="b">
        <v>0</v>
      </c>
      <c r="U1424" t="b">
        <v>0</v>
      </c>
      <c r="V1424">
        <v>48000</v>
      </c>
      <c r="W1424">
        <v>31400</v>
      </c>
      <c r="X1424">
        <v>2.7</v>
      </c>
      <c r="Y1424">
        <v>43000</v>
      </c>
      <c r="Z1424">
        <v>2.5</v>
      </c>
    </row>
    <row r="1425" spans="1:26">
      <c r="A1425">
        <v>211016650</v>
      </c>
      <c r="B1425" t="s">
        <v>11826</v>
      </c>
      <c r="C1425" t="s">
        <v>3597</v>
      </c>
      <c r="D1425" t="s">
        <v>3743</v>
      </c>
      <c r="E1425" t="s">
        <v>1091</v>
      </c>
      <c r="F1425" t="s">
        <v>3650</v>
      </c>
      <c r="G1425">
        <v>211016650</v>
      </c>
      <c r="I1425" t="s">
        <v>3651</v>
      </c>
      <c r="J1425" t="s">
        <v>11841</v>
      </c>
      <c r="K1425" t="s">
        <v>3653</v>
      </c>
      <c r="P1425">
        <v>13.4</v>
      </c>
      <c r="Q1425">
        <v>21.5</v>
      </c>
      <c r="R1425">
        <v>11.1</v>
      </c>
      <c r="S1425" t="b">
        <v>0</v>
      </c>
      <c r="T1425" t="b">
        <v>0</v>
      </c>
      <c r="U1425" t="b">
        <v>0</v>
      </c>
      <c r="V1425">
        <v>42000</v>
      </c>
      <c r="W1425">
        <v>32000</v>
      </c>
      <c r="X1425">
        <v>2.8</v>
      </c>
      <c r="Y1425">
        <v>48000</v>
      </c>
      <c r="Z1425">
        <v>2.14</v>
      </c>
    </row>
    <row r="1426" spans="1:26">
      <c r="A1426">
        <v>211016648</v>
      </c>
      <c r="B1426" t="s">
        <v>11826</v>
      </c>
      <c r="C1426" t="s">
        <v>3597</v>
      </c>
      <c r="D1426" t="s">
        <v>3743</v>
      </c>
      <c r="E1426" t="s">
        <v>1091</v>
      </c>
      <c r="F1426" t="s">
        <v>3650</v>
      </c>
      <c r="G1426">
        <v>211016648</v>
      </c>
      <c r="I1426" t="s">
        <v>3651</v>
      </c>
      <c r="J1426" t="s">
        <v>11840</v>
      </c>
      <c r="K1426" t="s">
        <v>3653</v>
      </c>
      <c r="P1426">
        <v>15</v>
      </c>
      <c r="Q1426">
        <v>23</v>
      </c>
      <c r="R1426">
        <v>12</v>
      </c>
      <c r="S1426" t="b">
        <v>0</v>
      </c>
      <c r="T1426" t="b">
        <v>0</v>
      </c>
      <c r="U1426" t="b">
        <v>0</v>
      </c>
      <c r="V1426">
        <v>36000</v>
      </c>
      <c r="W1426">
        <v>32600</v>
      </c>
      <c r="X1426">
        <v>2.79</v>
      </c>
      <c r="Y1426">
        <v>42000</v>
      </c>
      <c r="Z1426">
        <v>2.2000000000000002</v>
      </c>
    </row>
    <row r="1427" spans="1:26">
      <c r="A1427">
        <v>211016646</v>
      </c>
      <c r="B1427" t="s">
        <v>11826</v>
      </c>
      <c r="C1427" t="s">
        <v>3597</v>
      </c>
      <c r="D1427" t="s">
        <v>3743</v>
      </c>
      <c r="E1427" t="s">
        <v>1091</v>
      </c>
      <c r="F1427" t="s">
        <v>3650</v>
      </c>
      <c r="G1427">
        <v>211016646</v>
      </c>
      <c r="I1427" t="s">
        <v>3651</v>
      </c>
      <c r="J1427" t="s">
        <v>11839</v>
      </c>
      <c r="K1427" t="s">
        <v>3653</v>
      </c>
      <c r="P1427">
        <v>15</v>
      </c>
      <c r="Q1427">
        <v>23</v>
      </c>
      <c r="R1427">
        <v>11</v>
      </c>
      <c r="S1427" t="b">
        <v>0</v>
      </c>
      <c r="T1427" t="b">
        <v>0</v>
      </c>
      <c r="U1427" t="b">
        <v>0</v>
      </c>
      <c r="V1427">
        <v>36000</v>
      </c>
      <c r="W1427">
        <v>26400</v>
      </c>
      <c r="X1427">
        <v>2.79</v>
      </c>
      <c r="Y1427">
        <v>36000</v>
      </c>
      <c r="Z1427">
        <v>2.5</v>
      </c>
    </row>
    <row r="1428" spans="1:26">
      <c r="A1428">
        <v>211016477</v>
      </c>
      <c r="B1428" t="s">
        <v>11826</v>
      </c>
      <c r="C1428" t="s">
        <v>3597</v>
      </c>
      <c r="D1428" t="s">
        <v>3743</v>
      </c>
      <c r="E1428" t="s">
        <v>8942</v>
      </c>
      <c r="F1428" t="s">
        <v>3650</v>
      </c>
      <c r="G1428">
        <v>211016477</v>
      </c>
      <c r="I1428" t="s">
        <v>3651</v>
      </c>
      <c r="J1428" t="s">
        <v>11838</v>
      </c>
      <c r="K1428" t="s">
        <v>3653</v>
      </c>
      <c r="M1428">
        <v>13.3</v>
      </c>
      <c r="N1428">
        <v>20</v>
      </c>
      <c r="O1428">
        <v>12</v>
      </c>
      <c r="P1428">
        <v>13.3</v>
      </c>
      <c r="Q1428">
        <v>20</v>
      </c>
      <c r="R1428">
        <v>10.5</v>
      </c>
      <c r="S1428" t="b">
        <v>0</v>
      </c>
      <c r="T1428" t="b">
        <v>0</v>
      </c>
      <c r="U1428" t="b">
        <v>1</v>
      </c>
      <c r="V1428">
        <v>60000</v>
      </c>
      <c r="W1428">
        <v>41500</v>
      </c>
      <c r="X1428">
        <v>2.9</v>
      </c>
      <c r="Y1428">
        <v>65000</v>
      </c>
      <c r="Z1428">
        <v>2.2999999999999998</v>
      </c>
    </row>
    <row r="1429" spans="1:26">
      <c r="A1429">
        <v>211016474</v>
      </c>
      <c r="B1429" t="s">
        <v>11826</v>
      </c>
      <c r="C1429" t="s">
        <v>3597</v>
      </c>
      <c r="D1429" t="s">
        <v>3743</v>
      </c>
      <c r="E1429" t="s">
        <v>8942</v>
      </c>
      <c r="F1429" t="s">
        <v>3650</v>
      </c>
      <c r="G1429">
        <v>211016474</v>
      </c>
      <c r="I1429" t="s">
        <v>3651</v>
      </c>
      <c r="J1429" t="s">
        <v>11837</v>
      </c>
      <c r="K1429" t="s">
        <v>3653</v>
      </c>
      <c r="M1429">
        <v>13.1</v>
      </c>
      <c r="N1429">
        <v>23</v>
      </c>
      <c r="O1429">
        <v>12</v>
      </c>
      <c r="P1429">
        <v>13.1</v>
      </c>
      <c r="Q1429">
        <v>23</v>
      </c>
      <c r="R1429">
        <v>11.5</v>
      </c>
      <c r="S1429" t="b">
        <v>0</v>
      </c>
      <c r="T1429" t="b">
        <v>0</v>
      </c>
      <c r="U1429" t="b">
        <v>1</v>
      </c>
      <c r="V1429">
        <v>48000</v>
      </c>
      <c r="W1429">
        <v>39000</v>
      </c>
      <c r="X1429">
        <v>2.7</v>
      </c>
      <c r="Y1429">
        <v>54000</v>
      </c>
      <c r="Z1429">
        <v>2.4</v>
      </c>
    </row>
    <row r="1430" spans="1:26">
      <c r="A1430">
        <v>211016626</v>
      </c>
      <c r="B1430" t="s">
        <v>11826</v>
      </c>
      <c r="C1430" t="s">
        <v>3597</v>
      </c>
      <c r="D1430" t="s">
        <v>3743</v>
      </c>
      <c r="E1430" t="s">
        <v>8942</v>
      </c>
      <c r="F1430" t="s">
        <v>3650</v>
      </c>
      <c r="G1430">
        <v>211016626</v>
      </c>
      <c r="I1430" t="s">
        <v>3651</v>
      </c>
      <c r="J1430" t="s">
        <v>11836</v>
      </c>
      <c r="K1430" t="s">
        <v>3653</v>
      </c>
      <c r="M1430">
        <v>13.1</v>
      </c>
      <c r="N1430">
        <v>23</v>
      </c>
      <c r="O1430">
        <v>12</v>
      </c>
      <c r="P1430">
        <v>13.1</v>
      </c>
      <c r="Q1430">
        <v>23</v>
      </c>
      <c r="R1430">
        <v>10.4</v>
      </c>
      <c r="S1430" t="b">
        <v>0</v>
      </c>
      <c r="T1430" t="b">
        <v>0</v>
      </c>
      <c r="U1430" t="b">
        <v>1</v>
      </c>
      <c r="V1430">
        <v>48000</v>
      </c>
      <c r="W1430">
        <v>31400</v>
      </c>
      <c r="X1430">
        <v>2.7</v>
      </c>
      <c r="Y1430">
        <v>43000</v>
      </c>
      <c r="Z1430">
        <v>2.5</v>
      </c>
    </row>
    <row r="1431" spans="1:26">
      <c r="A1431">
        <v>211016470</v>
      </c>
      <c r="B1431" t="s">
        <v>11826</v>
      </c>
      <c r="C1431" t="s">
        <v>3597</v>
      </c>
      <c r="D1431" t="s">
        <v>3743</v>
      </c>
      <c r="E1431" t="s">
        <v>8942</v>
      </c>
      <c r="F1431" t="s">
        <v>3650</v>
      </c>
      <c r="G1431">
        <v>211016470</v>
      </c>
      <c r="I1431" t="s">
        <v>3651</v>
      </c>
      <c r="J1431" t="s">
        <v>11835</v>
      </c>
      <c r="K1431" t="s">
        <v>3653</v>
      </c>
      <c r="M1431">
        <v>13.4</v>
      </c>
      <c r="N1431">
        <v>22</v>
      </c>
      <c r="O1431">
        <v>12</v>
      </c>
      <c r="P1431">
        <v>13.4</v>
      </c>
      <c r="Q1431">
        <v>21.5</v>
      </c>
      <c r="R1431">
        <v>11.1</v>
      </c>
      <c r="S1431" t="b">
        <v>0</v>
      </c>
      <c r="T1431" t="b">
        <v>0</v>
      </c>
      <c r="U1431" t="b">
        <v>1</v>
      </c>
      <c r="V1431">
        <v>42000</v>
      </c>
      <c r="W1431">
        <v>32000</v>
      </c>
      <c r="X1431">
        <v>2.8</v>
      </c>
      <c r="Y1431">
        <v>48000</v>
      </c>
      <c r="Z1431">
        <v>2.14</v>
      </c>
    </row>
    <row r="1432" spans="1:26">
      <c r="A1432">
        <v>211016467</v>
      </c>
      <c r="B1432" t="s">
        <v>11826</v>
      </c>
      <c r="C1432" t="s">
        <v>3597</v>
      </c>
      <c r="D1432" t="s">
        <v>3743</v>
      </c>
      <c r="E1432" t="s">
        <v>8942</v>
      </c>
      <c r="F1432" t="s">
        <v>3650</v>
      </c>
      <c r="G1432">
        <v>211016467</v>
      </c>
      <c r="I1432" t="s">
        <v>3651</v>
      </c>
      <c r="J1432" t="s">
        <v>11834</v>
      </c>
      <c r="K1432" t="s">
        <v>3653</v>
      </c>
      <c r="M1432">
        <v>15</v>
      </c>
      <c r="N1432">
        <v>23</v>
      </c>
      <c r="O1432">
        <v>12.5</v>
      </c>
      <c r="P1432">
        <v>15</v>
      </c>
      <c r="Q1432">
        <v>23</v>
      </c>
      <c r="R1432">
        <v>12</v>
      </c>
      <c r="S1432" t="b">
        <v>0</v>
      </c>
      <c r="T1432" t="b">
        <v>0</v>
      </c>
      <c r="U1432" t="b">
        <v>1</v>
      </c>
      <c r="V1432">
        <v>36000</v>
      </c>
      <c r="W1432">
        <v>32600</v>
      </c>
      <c r="X1432">
        <v>2.79</v>
      </c>
      <c r="Y1432">
        <v>42000</v>
      </c>
      <c r="Z1432">
        <v>2.2000000000000002</v>
      </c>
    </row>
    <row r="1433" spans="1:26">
      <c r="A1433">
        <v>211016464</v>
      </c>
      <c r="B1433" t="s">
        <v>11826</v>
      </c>
      <c r="C1433" t="s">
        <v>3597</v>
      </c>
      <c r="D1433" t="s">
        <v>3743</v>
      </c>
      <c r="E1433" t="s">
        <v>8942</v>
      </c>
      <c r="F1433" t="s">
        <v>3650</v>
      </c>
      <c r="G1433">
        <v>211016464</v>
      </c>
      <c r="I1433" t="s">
        <v>3651</v>
      </c>
      <c r="J1433" t="s">
        <v>11833</v>
      </c>
      <c r="K1433" t="s">
        <v>3653</v>
      </c>
      <c r="M1433">
        <v>15</v>
      </c>
      <c r="N1433">
        <v>23</v>
      </c>
      <c r="O1433">
        <v>12.5</v>
      </c>
      <c r="P1433">
        <v>15</v>
      </c>
      <c r="Q1433">
        <v>23</v>
      </c>
      <c r="R1433">
        <v>11</v>
      </c>
      <c r="S1433" t="b">
        <v>0</v>
      </c>
      <c r="T1433" t="b">
        <v>0</v>
      </c>
      <c r="U1433" t="b">
        <v>1</v>
      </c>
      <c r="V1433">
        <v>36000</v>
      </c>
      <c r="W1433">
        <v>26400</v>
      </c>
      <c r="X1433">
        <v>2.79</v>
      </c>
      <c r="Y1433">
        <v>36000</v>
      </c>
      <c r="Z1433">
        <v>2.5</v>
      </c>
    </row>
    <row r="1434" spans="1:26">
      <c r="A1434">
        <v>211016461</v>
      </c>
      <c r="B1434" t="s">
        <v>11826</v>
      </c>
      <c r="C1434" t="s">
        <v>3597</v>
      </c>
      <c r="D1434" t="s">
        <v>3743</v>
      </c>
      <c r="E1434" t="s">
        <v>1091</v>
      </c>
      <c r="F1434" t="s">
        <v>3650</v>
      </c>
      <c r="G1434">
        <v>211016461</v>
      </c>
      <c r="I1434" t="s">
        <v>3651</v>
      </c>
      <c r="J1434" t="s">
        <v>11832</v>
      </c>
      <c r="K1434" t="s">
        <v>3653</v>
      </c>
      <c r="M1434">
        <v>13.3</v>
      </c>
      <c r="N1434">
        <v>20</v>
      </c>
      <c r="O1434">
        <v>12</v>
      </c>
      <c r="P1434">
        <v>13.3</v>
      </c>
      <c r="Q1434">
        <v>20</v>
      </c>
      <c r="R1434">
        <v>10.5</v>
      </c>
      <c r="S1434" t="b">
        <v>0</v>
      </c>
      <c r="T1434" t="b">
        <v>0</v>
      </c>
      <c r="U1434" t="b">
        <v>1</v>
      </c>
      <c r="V1434">
        <v>60000</v>
      </c>
      <c r="W1434">
        <v>41500</v>
      </c>
      <c r="X1434">
        <v>2.9</v>
      </c>
      <c r="Y1434">
        <v>65000</v>
      </c>
      <c r="Z1434">
        <v>2.2999999999999998</v>
      </c>
    </row>
    <row r="1435" spans="1:26">
      <c r="A1435">
        <v>211016458</v>
      </c>
      <c r="B1435" t="s">
        <v>11826</v>
      </c>
      <c r="C1435" t="s">
        <v>3597</v>
      </c>
      <c r="D1435" t="s">
        <v>3743</v>
      </c>
      <c r="E1435" t="s">
        <v>1091</v>
      </c>
      <c r="F1435" t="s">
        <v>3650</v>
      </c>
      <c r="G1435">
        <v>211016458</v>
      </c>
      <c r="I1435" t="s">
        <v>3651</v>
      </c>
      <c r="J1435" t="s">
        <v>11831</v>
      </c>
      <c r="K1435" t="s">
        <v>3653</v>
      </c>
      <c r="M1435">
        <v>13.1</v>
      </c>
      <c r="N1435">
        <v>23</v>
      </c>
      <c r="O1435">
        <v>12</v>
      </c>
      <c r="P1435">
        <v>13.1</v>
      </c>
      <c r="Q1435">
        <v>23</v>
      </c>
      <c r="R1435">
        <v>11.5</v>
      </c>
      <c r="S1435" t="b">
        <v>0</v>
      </c>
      <c r="T1435" t="b">
        <v>0</v>
      </c>
      <c r="U1435" t="b">
        <v>1</v>
      </c>
      <c r="V1435">
        <v>48000</v>
      </c>
      <c r="W1435">
        <v>39000</v>
      </c>
      <c r="X1435">
        <v>2.7</v>
      </c>
      <c r="Y1435">
        <v>54000</v>
      </c>
      <c r="Z1435">
        <v>2.4</v>
      </c>
    </row>
    <row r="1436" spans="1:26">
      <c r="A1436">
        <v>211016455</v>
      </c>
      <c r="B1436" t="s">
        <v>11826</v>
      </c>
      <c r="C1436" t="s">
        <v>3597</v>
      </c>
      <c r="D1436" t="s">
        <v>3743</v>
      </c>
      <c r="E1436" t="s">
        <v>1091</v>
      </c>
      <c r="F1436" t="s">
        <v>3650</v>
      </c>
      <c r="G1436">
        <v>211016455</v>
      </c>
      <c r="I1436" t="s">
        <v>3651</v>
      </c>
      <c r="J1436" t="s">
        <v>11830</v>
      </c>
      <c r="K1436" t="s">
        <v>3653</v>
      </c>
      <c r="M1436">
        <v>13.1</v>
      </c>
      <c r="N1436">
        <v>23</v>
      </c>
      <c r="O1436">
        <v>12</v>
      </c>
      <c r="P1436">
        <v>13.1</v>
      </c>
      <c r="Q1436">
        <v>23</v>
      </c>
      <c r="R1436">
        <v>10.4</v>
      </c>
      <c r="S1436" t="b">
        <v>0</v>
      </c>
      <c r="T1436" t="b">
        <v>0</v>
      </c>
      <c r="U1436" t="b">
        <v>1</v>
      </c>
      <c r="V1436">
        <v>48000</v>
      </c>
      <c r="W1436">
        <v>31400</v>
      </c>
      <c r="X1436">
        <v>2.7</v>
      </c>
      <c r="Y1436">
        <v>43000</v>
      </c>
      <c r="Z1436">
        <v>2.5</v>
      </c>
    </row>
    <row r="1437" spans="1:26">
      <c r="A1437">
        <v>211016452</v>
      </c>
      <c r="B1437" t="s">
        <v>11826</v>
      </c>
      <c r="C1437" t="s">
        <v>3597</v>
      </c>
      <c r="D1437" t="s">
        <v>3743</v>
      </c>
      <c r="E1437" t="s">
        <v>1091</v>
      </c>
      <c r="F1437" t="s">
        <v>3650</v>
      </c>
      <c r="G1437">
        <v>211016452</v>
      </c>
      <c r="I1437" t="s">
        <v>3651</v>
      </c>
      <c r="J1437" t="s">
        <v>11829</v>
      </c>
      <c r="K1437" t="s">
        <v>3653</v>
      </c>
      <c r="M1437">
        <v>13.4</v>
      </c>
      <c r="N1437">
        <v>22</v>
      </c>
      <c r="O1437">
        <v>12</v>
      </c>
      <c r="P1437">
        <v>13.4</v>
      </c>
      <c r="Q1437">
        <v>21.5</v>
      </c>
      <c r="R1437">
        <v>11.1</v>
      </c>
      <c r="S1437" t="b">
        <v>0</v>
      </c>
      <c r="T1437" t="b">
        <v>0</v>
      </c>
      <c r="U1437" t="b">
        <v>1</v>
      </c>
      <c r="V1437">
        <v>42000</v>
      </c>
      <c r="W1437">
        <v>32000</v>
      </c>
      <c r="X1437">
        <v>2.8</v>
      </c>
      <c r="Y1437">
        <v>48000</v>
      </c>
      <c r="Z1437">
        <v>2.14</v>
      </c>
    </row>
    <row r="1438" spans="1:26">
      <c r="A1438">
        <v>211016449</v>
      </c>
      <c r="B1438" t="s">
        <v>11826</v>
      </c>
      <c r="C1438" t="s">
        <v>3597</v>
      </c>
      <c r="D1438" t="s">
        <v>3743</v>
      </c>
      <c r="E1438" t="s">
        <v>1091</v>
      </c>
      <c r="F1438" t="s">
        <v>3650</v>
      </c>
      <c r="G1438">
        <v>211016449</v>
      </c>
      <c r="I1438" t="s">
        <v>3651</v>
      </c>
      <c r="J1438" t="s">
        <v>11828</v>
      </c>
      <c r="K1438" t="s">
        <v>3653</v>
      </c>
      <c r="M1438">
        <v>15</v>
      </c>
      <c r="N1438">
        <v>23</v>
      </c>
      <c r="O1438">
        <v>12.5</v>
      </c>
      <c r="P1438">
        <v>15</v>
      </c>
      <c r="Q1438">
        <v>23</v>
      </c>
      <c r="R1438">
        <v>12</v>
      </c>
      <c r="S1438" t="b">
        <v>0</v>
      </c>
      <c r="T1438" t="b">
        <v>0</v>
      </c>
      <c r="U1438" t="b">
        <v>1</v>
      </c>
      <c r="V1438">
        <v>36000</v>
      </c>
      <c r="W1438">
        <v>32600</v>
      </c>
      <c r="X1438">
        <v>2.79</v>
      </c>
      <c r="Y1438">
        <v>42000</v>
      </c>
      <c r="Z1438">
        <v>2.2000000000000002</v>
      </c>
    </row>
    <row r="1439" spans="1:26">
      <c r="A1439">
        <v>210540181</v>
      </c>
      <c r="B1439" t="s">
        <v>11826</v>
      </c>
      <c r="C1439" t="s">
        <v>3597</v>
      </c>
      <c r="D1439" t="s">
        <v>3743</v>
      </c>
      <c r="E1439" t="s">
        <v>1091</v>
      </c>
      <c r="F1439" t="s">
        <v>3650</v>
      </c>
      <c r="G1439">
        <v>210540181</v>
      </c>
      <c r="I1439" t="s">
        <v>3651</v>
      </c>
      <c r="J1439" t="s">
        <v>11827</v>
      </c>
      <c r="K1439" t="s">
        <v>3653</v>
      </c>
      <c r="M1439">
        <v>15</v>
      </c>
      <c r="N1439">
        <v>23</v>
      </c>
      <c r="O1439">
        <v>12.5</v>
      </c>
      <c r="P1439">
        <v>15</v>
      </c>
      <c r="Q1439">
        <v>23</v>
      </c>
      <c r="R1439">
        <v>11</v>
      </c>
      <c r="S1439" t="b">
        <v>0</v>
      </c>
      <c r="T1439" t="b">
        <v>0</v>
      </c>
      <c r="U1439" t="b">
        <v>1</v>
      </c>
      <c r="V1439">
        <v>36000</v>
      </c>
      <c r="W1439">
        <v>26400</v>
      </c>
      <c r="X1439">
        <v>2.79</v>
      </c>
      <c r="Y1439">
        <v>36000</v>
      </c>
      <c r="Z1439">
        <v>2.5</v>
      </c>
    </row>
    <row r="1440" spans="1:26">
      <c r="A1440">
        <v>207590959</v>
      </c>
      <c r="B1440" t="s">
        <v>10193</v>
      </c>
      <c r="C1440" t="s">
        <v>3597</v>
      </c>
      <c r="D1440" t="s">
        <v>3727</v>
      </c>
      <c r="E1440" t="s">
        <v>3728</v>
      </c>
      <c r="F1440" t="s">
        <v>3600</v>
      </c>
      <c r="G1440">
        <v>207590959</v>
      </c>
      <c r="I1440" t="s">
        <v>3601</v>
      </c>
      <c r="J1440" t="s">
        <v>5919</v>
      </c>
      <c r="K1440" t="s">
        <v>3688</v>
      </c>
      <c r="L1440" t="s">
        <v>11825</v>
      </c>
      <c r="M1440">
        <v>10.5</v>
      </c>
      <c r="N1440">
        <v>16</v>
      </c>
      <c r="O1440">
        <v>10</v>
      </c>
      <c r="P1440">
        <v>10</v>
      </c>
      <c r="Q1440">
        <v>15.8</v>
      </c>
      <c r="R1440">
        <v>9</v>
      </c>
      <c r="S1440" t="b">
        <v>0</v>
      </c>
      <c r="T1440" t="b">
        <v>0</v>
      </c>
      <c r="U1440" t="b">
        <v>1</v>
      </c>
      <c r="V1440">
        <v>54000</v>
      </c>
      <c r="W1440">
        <v>36000</v>
      </c>
      <c r="X1440">
        <v>2.1</v>
      </c>
      <c r="Y1440">
        <v>46800</v>
      </c>
      <c r="Z1440">
        <v>1.93</v>
      </c>
    </row>
    <row r="1441" spans="1:26">
      <c r="A1441">
        <v>207590958</v>
      </c>
      <c r="B1441" t="s">
        <v>10193</v>
      </c>
      <c r="C1441" t="s">
        <v>3597</v>
      </c>
      <c r="D1441" t="s">
        <v>3727</v>
      </c>
      <c r="E1441" t="s">
        <v>3728</v>
      </c>
      <c r="F1441" t="s">
        <v>3600</v>
      </c>
      <c r="G1441">
        <v>207590958</v>
      </c>
      <c r="I1441" t="s">
        <v>3601</v>
      </c>
      <c r="J1441" t="s">
        <v>5919</v>
      </c>
      <c r="K1441" t="s">
        <v>3688</v>
      </c>
      <c r="L1441" t="s">
        <v>11824</v>
      </c>
      <c r="M1441">
        <v>11.5</v>
      </c>
      <c r="N1441">
        <v>17</v>
      </c>
      <c r="O1441">
        <v>10</v>
      </c>
      <c r="P1441">
        <v>11</v>
      </c>
      <c r="Q1441">
        <v>17</v>
      </c>
      <c r="R1441">
        <v>9</v>
      </c>
      <c r="S1441" t="b">
        <v>0</v>
      </c>
      <c r="T1441" t="b">
        <v>0</v>
      </c>
      <c r="U1441" t="b">
        <v>1</v>
      </c>
      <c r="V1441">
        <v>48000</v>
      </c>
      <c r="W1441">
        <v>31400</v>
      </c>
      <c r="X1441">
        <v>2.1</v>
      </c>
      <c r="Y1441">
        <v>45600</v>
      </c>
      <c r="Z1441">
        <v>1.94</v>
      </c>
    </row>
    <row r="1442" spans="1:26">
      <c r="A1442">
        <v>207590956</v>
      </c>
      <c r="B1442" t="s">
        <v>10193</v>
      </c>
      <c r="C1442" t="s">
        <v>3597</v>
      </c>
      <c r="D1442" t="s">
        <v>3727</v>
      </c>
      <c r="E1442" t="s">
        <v>3728</v>
      </c>
      <c r="F1442" t="s">
        <v>3600</v>
      </c>
      <c r="G1442">
        <v>207590956</v>
      </c>
      <c r="I1442" t="s">
        <v>3601</v>
      </c>
      <c r="J1442" t="s">
        <v>5917</v>
      </c>
      <c r="K1442" t="s">
        <v>3688</v>
      </c>
      <c r="L1442" t="s">
        <v>11822</v>
      </c>
      <c r="M1442">
        <v>12</v>
      </c>
      <c r="N1442">
        <v>20</v>
      </c>
      <c r="O1442">
        <v>9.5</v>
      </c>
      <c r="P1442">
        <v>12</v>
      </c>
      <c r="Q1442">
        <v>17</v>
      </c>
      <c r="R1442">
        <v>9</v>
      </c>
      <c r="S1442" t="b">
        <v>0</v>
      </c>
      <c r="T1442" t="b">
        <v>0</v>
      </c>
      <c r="U1442" t="b">
        <v>1</v>
      </c>
      <c r="V1442">
        <v>24000</v>
      </c>
      <c r="W1442">
        <v>16000</v>
      </c>
      <c r="X1442">
        <v>2.1</v>
      </c>
      <c r="Y1442">
        <v>21400</v>
      </c>
      <c r="Z1442">
        <v>2.16</v>
      </c>
    </row>
    <row r="1443" spans="1:26">
      <c r="A1443">
        <v>202583709</v>
      </c>
      <c r="B1443" t="s">
        <v>4002</v>
      </c>
      <c r="C1443" t="s">
        <v>3597</v>
      </c>
      <c r="D1443" t="s">
        <v>3727</v>
      </c>
      <c r="E1443" t="s">
        <v>4003</v>
      </c>
      <c r="F1443" t="s">
        <v>3621</v>
      </c>
      <c r="G1443">
        <v>202583709</v>
      </c>
      <c r="I1443" t="s">
        <v>3601</v>
      </c>
      <c r="J1443" t="s">
        <v>11820</v>
      </c>
      <c r="K1443" t="s">
        <v>3624</v>
      </c>
      <c r="L1443" t="s">
        <v>11821</v>
      </c>
      <c r="M1443">
        <v>14.5</v>
      </c>
      <c r="N1443">
        <v>23.5</v>
      </c>
      <c r="O1443">
        <v>10.5</v>
      </c>
      <c r="P1443">
        <v>14.5</v>
      </c>
      <c r="Q1443">
        <v>23.5</v>
      </c>
      <c r="R1443">
        <v>9.5</v>
      </c>
      <c r="S1443" t="b">
        <v>0</v>
      </c>
      <c r="T1443" t="b">
        <v>0</v>
      </c>
      <c r="U1443" t="b">
        <v>1</v>
      </c>
      <c r="V1443">
        <v>9000</v>
      </c>
      <c r="W1443">
        <v>6200</v>
      </c>
      <c r="X1443">
        <v>2.46</v>
      </c>
      <c r="Y1443">
        <v>13000</v>
      </c>
      <c r="Z1443">
        <v>2.31</v>
      </c>
    </row>
    <row r="1444" spans="1:26">
      <c r="A1444">
        <v>206842133</v>
      </c>
      <c r="B1444" t="s">
        <v>5916</v>
      </c>
      <c r="C1444" t="s">
        <v>3597</v>
      </c>
      <c r="D1444" t="s">
        <v>3727</v>
      </c>
      <c r="E1444" t="s">
        <v>3728</v>
      </c>
      <c r="F1444" t="s">
        <v>3621</v>
      </c>
      <c r="G1444">
        <v>206842133</v>
      </c>
      <c r="I1444" t="s">
        <v>3622</v>
      </c>
      <c r="J1444" t="s">
        <v>6162</v>
      </c>
      <c r="K1444" t="s">
        <v>3624</v>
      </c>
      <c r="L1444" t="s">
        <v>3741</v>
      </c>
      <c r="M1444">
        <v>15</v>
      </c>
      <c r="N1444">
        <v>27</v>
      </c>
      <c r="O1444">
        <v>13</v>
      </c>
      <c r="P1444">
        <v>15</v>
      </c>
      <c r="Q1444">
        <v>27</v>
      </c>
      <c r="R1444">
        <v>12</v>
      </c>
      <c r="S1444" t="b">
        <v>0</v>
      </c>
      <c r="T1444" t="b">
        <v>0</v>
      </c>
      <c r="U1444" t="b">
        <v>1</v>
      </c>
      <c r="V1444">
        <v>12000</v>
      </c>
      <c r="W1444">
        <v>9300</v>
      </c>
      <c r="X1444">
        <v>2.52</v>
      </c>
      <c r="Y1444">
        <v>19300</v>
      </c>
      <c r="Z1444">
        <v>2.5099999999999998</v>
      </c>
    </row>
    <row r="1445" spans="1:26">
      <c r="A1445">
        <v>202588310</v>
      </c>
      <c r="B1445" t="s">
        <v>4002</v>
      </c>
      <c r="C1445" t="s">
        <v>3597</v>
      </c>
      <c r="D1445" t="s">
        <v>3727</v>
      </c>
      <c r="E1445" t="s">
        <v>3728</v>
      </c>
      <c r="F1445" t="s">
        <v>3621</v>
      </c>
      <c r="G1445">
        <v>202588310</v>
      </c>
      <c r="I1445" t="s">
        <v>3601</v>
      </c>
      <c r="J1445" t="s">
        <v>11818</v>
      </c>
      <c r="K1445" t="s">
        <v>3624</v>
      </c>
      <c r="L1445" t="s">
        <v>11819</v>
      </c>
      <c r="M1445">
        <v>14.5</v>
      </c>
      <c r="N1445">
        <v>23.5</v>
      </c>
      <c r="O1445">
        <v>10.5</v>
      </c>
      <c r="P1445">
        <v>14.5</v>
      </c>
      <c r="Q1445">
        <v>23.5</v>
      </c>
      <c r="R1445">
        <v>9.5</v>
      </c>
      <c r="S1445" t="b">
        <v>0</v>
      </c>
      <c r="T1445" t="b">
        <v>0</v>
      </c>
      <c r="U1445" t="b">
        <v>1</v>
      </c>
      <c r="V1445">
        <v>9000</v>
      </c>
      <c r="W1445">
        <v>6200</v>
      </c>
      <c r="X1445">
        <v>2.46</v>
      </c>
      <c r="Y1445">
        <v>13000</v>
      </c>
      <c r="Z1445">
        <v>2.31</v>
      </c>
    </row>
    <row r="1446" spans="1:26">
      <c r="A1446">
        <v>206445820</v>
      </c>
      <c r="B1446" t="s">
        <v>4796</v>
      </c>
      <c r="C1446" t="s">
        <v>3597</v>
      </c>
      <c r="D1446" t="s">
        <v>3727</v>
      </c>
      <c r="E1446" t="s">
        <v>4003</v>
      </c>
      <c r="F1446" t="s">
        <v>3621</v>
      </c>
      <c r="G1446">
        <v>206445820</v>
      </c>
      <c r="I1446" t="s">
        <v>3622</v>
      </c>
      <c r="J1446" t="s">
        <v>4797</v>
      </c>
      <c r="K1446" t="s">
        <v>3624</v>
      </c>
      <c r="L1446" t="s">
        <v>4795</v>
      </c>
      <c r="M1446">
        <v>13</v>
      </c>
      <c r="N1446">
        <v>23</v>
      </c>
      <c r="O1446">
        <v>12</v>
      </c>
      <c r="P1446">
        <v>13</v>
      </c>
      <c r="Q1446">
        <v>23</v>
      </c>
      <c r="R1446">
        <v>11</v>
      </c>
      <c r="S1446" t="b">
        <v>0</v>
      </c>
      <c r="T1446" t="b">
        <v>0</v>
      </c>
      <c r="U1446" t="b">
        <v>1</v>
      </c>
      <c r="V1446">
        <v>18000</v>
      </c>
      <c r="W1446">
        <v>15300</v>
      </c>
      <c r="X1446">
        <v>2.7</v>
      </c>
      <c r="Y1446">
        <v>21000</v>
      </c>
      <c r="Z1446">
        <v>2.65</v>
      </c>
    </row>
    <row r="1447" spans="1:26">
      <c r="A1447">
        <v>206389351</v>
      </c>
      <c r="B1447" t="s">
        <v>4799</v>
      </c>
      <c r="C1447" t="s">
        <v>3597</v>
      </c>
      <c r="D1447" t="s">
        <v>3727</v>
      </c>
      <c r="E1447" t="s">
        <v>4003</v>
      </c>
      <c r="F1447" t="s">
        <v>3621</v>
      </c>
      <c r="G1447">
        <v>206389351</v>
      </c>
      <c r="I1447" t="s">
        <v>3622</v>
      </c>
      <c r="J1447" t="s">
        <v>4800</v>
      </c>
      <c r="K1447" t="s">
        <v>3624</v>
      </c>
      <c r="L1447" t="s">
        <v>4346</v>
      </c>
      <c r="M1447">
        <v>15</v>
      </c>
      <c r="N1447">
        <v>27</v>
      </c>
      <c r="O1447">
        <v>13</v>
      </c>
      <c r="P1447">
        <v>15</v>
      </c>
      <c r="Q1447">
        <v>27</v>
      </c>
      <c r="R1447">
        <v>12</v>
      </c>
      <c r="S1447" t="b">
        <v>0</v>
      </c>
      <c r="T1447" t="b">
        <v>0</v>
      </c>
      <c r="U1447" t="b">
        <v>1</v>
      </c>
      <c r="V1447">
        <v>12000</v>
      </c>
      <c r="W1447">
        <v>9300</v>
      </c>
      <c r="X1447">
        <v>2.52</v>
      </c>
      <c r="Y1447">
        <v>19300</v>
      </c>
      <c r="Z1447">
        <v>2.5099999999999998</v>
      </c>
    </row>
    <row r="1448" spans="1:26">
      <c r="A1448">
        <v>206445819</v>
      </c>
      <c r="B1448" t="s">
        <v>4799</v>
      </c>
      <c r="C1448" t="s">
        <v>3597</v>
      </c>
      <c r="D1448" t="s">
        <v>3727</v>
      </c>
      <c r="E1448" t="s">
        <v>4003</v>
      </c>
      <c r="F1448" t="s">
        <v>3621</v>
      </c>
      <c r="G1448">
        <v>206445819</v>
      </c>
      <c r="I1448" t="s">
        <v>3622</v>
      </c>
      <c r="J1448" t="s">
        <v>4802</v>
      </c>
      <c r="K1448" t="s">
        <v>3624</v>
      </c>
      <c r="L1448" t="s">
        <v>4348</v>
      </c>
      <c r="M1448">
        <v>16</v>
      </c>
      <c r="N1448">
        <v>30</v>
      </c>
      <c r="O1448">
        <v>15.2</v>
      </c>
      <c r="P1448">
        <v>16</v>
      </c>
      <c r="Q1448">
        <v>30</v>
      </c>
      <c r="R1448">
        <v>14</v>
      </c>
      <c r="S1448" t="b">
        <v>0</v>
      </c>
      <c r="T1448" t="b">
        <v>0</v>
      </c>
      <c r="U1448" t="b">
        <v>1</v>
      </c>
      <c r="V1448">
        <v>9000</v>
      </c>
      <c r="W1448">
        <v>6500</v>
      </c>
      <c r="X1448">
        <v>2.89</v>
      </c>
      <c r="Y1448">
        <v>13500</v>
      </c>
      <c r="Z1448">
        <v>2.5499999999999998</v>
      </c>
    </row>
    <row r="1449" spans="1:26">
      <c r="A1449">
        <v>202588314</v>
      </c>
      <c r="B1449" t="s">
        <v>6133</v>
      </c>
      <c r="C1449" t="s">
        <v>3597</v>
      </c>
      <c r="D1449" t="s">
        <v>3727</v>
      </c>
      <c r="E1449" t="s">
        <v>3728</v>
      </c>
      <c r="F1449" t="s">
        <v>3621</v>
      </c>
      <c r="G1449">
        <v>202588314</v>
      </c>
      <c r="I1449" t="s">
        <v>3622</v>
      </c>
      <c r="J1449" t="s">
        <v>11816</v>
      </c>
      <c r="K1449" t="s">
        <v>3624</v>
      </c>
      <c r="L1449" t="s">
        <v>11817</v>
      </c>
      <c r="M1449">
        <v>12.5</v>
      </c>
      <c r="N1449">
        <v>20</v>
      </c>
      <c r="O1449">
        <v>10.5</v>
      </c>
      <c r="P1449">
        <v>12.5</v>
      </c>
      <c r="Q1449">
        <v>20</v>
      </c>
      <c r="R1449">
        <v>9.5</v>
      </c>
      <c r="S1449" t="b">
        <v>0</v>
      </c>
      <c r="T1449" t="b">
        <v>0</v>
      </c>
      <c r="U1449" t="b">
        <v>1</v>
      </c>
      <c r="V1449">
        <v>22000</v>
      </c>
      <c r="W1449">
        <v>19000</v>
      </c>
      <c r="X1449">
        <v>1.7</v>
      </c>
      <c r="Y1449">
        <v>26000</v>
      </c>
      <c r="Z1449">
        <v>2.0699999999999998</v>
      </c>
    </row>
    <row r="1450" spans="1:26">
      <c r="A1450">
        <v>202588312</v>
      </c>
      <c r="B1450" t="s">
        <v>6133</v>
      </c>
      <c r="C1450" t="s">
        <v>3597</v>
      </c>
      <c r="D1450" t="s">
        <v>3727</v>
      </c>
      <c r="E1450" t="s">
        <v>3728</v>
      </c>
      <c r="F1450" t="s">
        <v>3621</v>
      </c>
      <c r="G1450">
        <v>202588312</v>
      </c>
      <c r="I1450" t="s">
        <v>3622</v>
      </c>
      <c r="J1450" t="s">
        <v>11814</v>
      </c>
      <c r="K1450" t="s">
        <v>3624</v>
      </c>
      <c r="L1450" t="s">
        <v>11815</v>
      </c>
      <c r="M1450">
        <v>12.5</v>
      </c>
      <c r="N1450">
        <v>21.5</v>
      </c>
      <c r="O1450">
        <v>10.5</v>
      </c>
      <c r="P1450">
        <v>12.5</v>
      </c>
      <c r="Q1450">
        <v>21.5</v>
      </c>
      <c r="R1450">
        <v>9.6</v>
      </c>
      <c r="S1450" t="b">
        <v>0</v>
      </c>
      <c r="T1450" t="b">
        <v>0</v>
      </c>
      <c r="U1450" t="b">
        <v>1</v>
      </c>
      <c r="V1450">
        <v>15000</v>
      </c>
      <c r="W1450">
        <v>12000</v>
      </c>
      <c r="X1450">
        <v>2.2999999999999998</v>
      </c>
      <c r="Y1450">
        <v>17000</v>
      </c>
      <c r="Z1450">
        <v>2.13</v>
      </c>
    </row>
    <row r="1451" spans="1:26">
      <c r="A1451">
        <v>202583710</v>
      </c>
      <c r="B1451" t="s">
        <v>6133</v>
      </c>
      <c r="C1451" t="s">
        <v>3597</v>
      </c>
      <c r="D1451" t="s">
        <v>3727</v>
      </c>
      <c r="E1451" t="s">
        <v>4003</v>
      </c>
      <c r="F1451" t="s">
        <v>3621</v>
      </c>
      <c r="G1451">
        <v>202583710</v>
      </c>
      <c r="I1451" t="s">
        <v>3622</v>
      </c>
      <c r="J1451" t="s">
        <v>11812</v>
      </c>
      <c r="K1451" t="s">
        <v>3624</v>
      </c>
      <c r="L1451" t="s">
        <v>11813</v>
      </c>
      <c r="M1451">
        <v>12.5</v>
      </c>
      <c r="N1451">
        <v>21</v>
      </c>
      <c r="O1451">
        <v>10.5</v>
      </c>
      <c r="P1451">
        <v>12.5</v>
      </c>
      <c r="Q1451">
        <v>21</v>
      </c>
      <c r="R1451">
        <v>9.5</v>
      </c>
      <c r="S1451" t="b">
        <v>0</v>
      </c>
      <c r="T1451" t="b">
        <v>0</v>
      </c>
      <c r="U1451" t="b">
        <v>1</v>
      </c>
      <c r="V1451">
        <v>17000</v>
      </c>
      <c r="W1451">
        <v>14000</v>
      </c>
      <c r="X1451">
        <v>2.5</v>
      </c>
      <c r="Y1451">
        <v>19000</v>
      </c>
      <c r="Z1451">
        <v>2.15</v>
      </c>
    </row>
    <row r="1452" spans="1:26">
      <c r="A1452">
        <v>202588311</v>
      </c>
      <c r="B1452" t="s">
        <v>6133</v>
      </c>
      <c r="C1452" t="s">
        <v>3597</v>
      </c>
      <c r="D1452" t="s">
        <v>3727</v>
      </c>
      <c r="E1452" t="s">
        <v>3728</v>
      </c>
      <c r="F1452" t="s">
        <v>3621</v>
      </c>
      <c r="G1452">
        <v>202588311</v>
      </c>
      <c r="I1452" t="s">
        <v>3622</v>
      </c>
      <c r="J1452" t="s">
        <v>11810</v>
      </c>
      <c r="K1452" t="s">
        <v>3624</v>
      </c>
      <c r="L1452" t="s">
        <v>11811</v>
      </c>
      <c r="M1452">
        <v>12.5</v>
      </c>
      <c r="N1452">
        <v>23</v>
      </c>
      <c r="O1452">
        <v>11</v>
      </c>
      <c r="P1452">
        <v>12.5</v>
      </c>
      <c r="Q1452">
        <v>23</v>
      </c>
      <c r="R1452">
        <v>10.199999999999999</v>
      </c>
      <c r="S1452" t="b">
        <v>0</v>
      </c>
      <c r="T1452" t="b">
        <v>0</v>
      </c>
      <c r="U1452" t="b">
        <v>1</v>
      </c>
      <c r="V1452">
        <v>12000</v>
      </c>
      <c r="W1452">
        <v>10700</v>
      </c>
      <c r="X1452">
        <v>2.16</v>
      </c>
      <c r="Y1452">
        <v>15000</v>
      </c>
      <c r="Z1452">
        <v>1.91</v>
      </c>
    </row>
    <row r="1453" spans="1:26">
      <c r="A1453">
        <v>202583711</v>
      </c>
      <c r="B1453" t="s">
        <v>6133</v>
      </c>
      <c r="C1453" t="s">
        <v>3597</v>
      </c>
      <c r="D1453" t="s">
        <v>3727</v>
      </c>
      <c r="E1453" t="s">
        <v>4003</v>
      </c>
      <c r="F1453" t="s">
        <v>3621</v>
      </c>
      <c r="G1453">
        <v>202583711</v>
      </c>
      <c r="I1453" t="s">
        <v>3622</v>
      </c>
      <c r="J1453" t="s">
        <v>11808</v>
      </c>
      <c r="K1453" t="s">
        <v>3624</v>
      </c>
      <c r="L1453" t="s">
        <v>11809</v>
      </c>
      <c r="M1453">
        <v>12.5</v>
      </c>
      <c r="N1453">
        <v>23</v>
      </c>
      <c r="O1453">
        <v>11</v>
      </c>
      <c r="P1453">
        <v>12.5</v>
      </c>
      <c r="Q1453">
        <v>23</v>
      </c>
      <c r="R1453">
        <v>10.199999999999999</v>
      </c>
      <c r="S1453" t="b">
        <v>0</v>
      </c>
      <c r="T1453" t="b">
        <v>0</v>
      </c>
      <c r="U1453" t="b">
        <v>1</v>
      </c>
      <c r="V1453">
        <v>12000</v>
      </c>
      <c r="W1453">
        <v>10700</v>
      </c>
      <c r="X1453">
        <v>2.16</v>
      </c>
      <c r="Y1453">
        <v>15000</v>
      </c>
      <c r="Z1453">
        <v>1.91</v>
      </c>
    </row>
    <row r="1454" spans="1:26">
      <c r="A1454">
        <v>210859425</v>
      </c>
      <c r="B1454" t="s">
        <v>11797</v>
      </c>
      <c r="C1454" t="s">
        <v>3597</v>
      </c>
      <c r="D1454" t="s">
        <v>3614</v>
      </c>
      <c r="E1454" t="s">
        <v>11496</v>
      </c>
      <c r="F1454" t="s">
        <v>3600</v>
      </c>
      <c r="G1454">
        <v>210859425</v>
      </c>
      <c r="I1454" t="s">
        <v>3601</v>
      </c>
      <c r="J1454" t="s">
        <v>4843</v>
      </c>
      <c r="L1454" t="s">
        <v>11804</v>
      </c>
      <c r="P1454">
        <v>10</v>
      </c>
      <c r="Q1454">
        <v>18</v>
      </c>
      <c r="R1454">
        <v>7.8</v>
      </c>
      <c r="S1454" t="b">
        <v>0</v>
      </c>
      <c r="T1454" t="b">
        <v>0</v>
      </c>
      <c r="U1454" t="b">
        <v>0</v>
      </c>
      <c r="V1454">
        <v>48000</v>
      </c>
      <c r="W1454">
        <v>29800</v>
      </c>
      <c r="X1454">
        <v>2.44</v>
      </c>
      <c r="Y1454">
        <v>29800</v>
      </c>
      <c r="Z1454">
        <v>2.44</v>
      </c>
    </row>
    <row r="1455" spans="1:26">
      <c r="A1455">
        <v>210622632</v>
      </c>
      <c r="B1455" t="s">
        <v>11797</v>
      </c>
      <c r="C1455" t="s">
        <v>3597</v>
      </c>
      <c r="D1455" t="s">
        <v>3614</v>
      </c>
      <c r="E1455" t="s">
        <v>4837</v>
      </c>
      <c r="F1455" t="s">
        <v>3600</v>
      </c>
      <c r="G1455">
        <v>210622632</v>
      </c>
      <c r="I1455" t="s">
        <v>3601</v>
      </c>
      <c r="J1455" t="s">
        <v>4843</v>
      </c>
      <c r="L1455" t="s">
        <v>11804</v>
      </c>
      <c r="P1455">
        <v>10</v>
      </c>
      <c r="Q1455">
        <v>18</v>
      </c>
      <c r="R1455">
        <v>7.8</v>
      </c>
      <c r="S1455" t="b">
        <v>0</v>
      </c>
      <c r="T1455" t="b">
        <v>0</v>
      </c>
      <c r="U1455" t="b">
        <v>0</v>
      </c>
      <c r="V1455">
        <v>48000</v>
      </c>
      <c r="W1455">
        <v>29800</v>
      </c>
      <c r="X1455">
        <v>2.44</v>
      </c>
      <c r="Y1455">
        <v>29800</v>
      </c>
      <c r="Z1455">
        <v>2.44</v>
      </c>
    </row>
    <row r="1456" spans="1:26">
      <c r="A1456">
        <v>210622631</v>
      </c>
      <c r="B1456" t="s">
        <v>11797</v>
      </c>
      <c r="C1456" t="s">
        <v>3597</v>
      </c>
      <c r="D1456" t="s">
        <v>3614</v>
      </c>
      <c r="E1456" t="s">
        <v>4840</v>
      </c>
      <c r="F1456" t="s">
        <v>3600</v>
      </c>
      <c r="G1456">
        <v>210622631</v>
      </c>
      <c r="I1456" t="s">
        <v>3601</v>
      </c>
      <c r="J1456" t="s">
        <v>4843</v>
      </c>
      <c r="L1456" t="s">
        <v>11804</v>
      </c>
      <c r="P1456">
        <v>10</v>
      </c>
      <c r="Q1456">
        <v>18</v>
      </c>
      <c r="R1456">
        <v>7.8</v>
      </c>
      <c r="S1456" t="b">
        <v>0</v>
      </c>
      <c r="T1456" t="b">
        <v>0</v>
      </c>
      <c r="U1456" t="b">
        <v>0</v>
      </c>
      <c r="V1456">
        <v>48000</v>
      </c>
      <c r="W1456">
        <v>29800</v>
      </c>
      <c r="X1456">
        <v>2.44</v>
      </c>
      <c r="Y1456">
        <v>29800</v>
      </c>
      <c r="Z1456">
        <v>2.44</v>
      </c>
    </row>
    <row r="1457" spans="1:26">
      <c r="A1457">
        <v>210622629</v>
      </c>
      <c r="B1457" t="s">
        <v>11797</v>
      </c>
      <c r="C1457" t="s">
        <v>3597</v>
      </c>
      <c r="D1457" t="s">
        <v>3614</v>
      </c>
      <c r="E1457" t="s">
        <v>4841</v>
      </c>
      <c r="F1457" t="s">
        <v>3600</v>
      </c>
      <c r="G1457">
        <v>210622629</v>
      </c>
      <c r="I1457" t="s">
        <v>3601</v>
      </c>
      <c r="J1457" t="s">
        <v>4843</v>
      </c>
      <c r="L1457" t="s">
        <v>11804</v>
      </c>
      <c r="P1457">
        <v>10</v>
      </c>
      <c r="Q1457">
        <v>18</v>
      </c>
      <c r="R1457">
        <v>7.8</v>
      </c>
      <c r="S1457" t="b">
        <v>0</v>
      </c>
      <c r="T1457" t="b">
        <v>0</v>
      </c>
      <c r="U1457" t="b">
        <v>0</v>
      </c>
      <c r="V1457">
        <v>48000</v>
      </c>
      <c r="W1457">
        <v>29800</v>
      </c>
      <c r="X1457">
        <v>2.44</v>
      </c>
      <c r="Y1457">
        <v>29800</v>
      </c>
      <c r="Z1457">
        <v>2.44</v>
      </c>
    </row>
    <row r="1458" spans="1:26">
      <c r="A1458">
        <v>210622628</v>
      </c>
      <c r="B1458" t="s">
        <v>11797</v>
      </c>
      <c r="C1458" t="s">
        <v>3597</v>
      </c>
      <c r="D1458" t="s">
        <v>3614</v>
      </c>
      <c r="E1458" t="s">
        <v>4842</v>
      </c>
      <c r="F1458" t="s">
        <v>3600</v>
      </c>
      <c r="G1458">
        <v>210622628</v>
      </c>
      <c r="I1458" t="s">
        <v>3601</v>
      </c>
      <c r="J1458" t="s">
        <v>4843</v>
      </c>
      <c r="L1458" t="s">
        <v>11804</v>
      </c>
      <c r="P1458">
        <v>10</v>
      </c>
      <c r="Q1458">
        <v>18</v>
      </c>
      <c r="R1458">
        <v>7.8</v>
      </c>
      <c r="S1458" t="b">
        <v>0</v>
      </c>
      <c r="T1458" t="b">
        <v>0</v>
      </c>
      <c r="U1458" t="b">
        <v>0</v>
      </c>
      <c r="V1458">
        <v>48000</v>
      </c>
      <c r="W1458">
        <v>29800</v>
      </c>
      <c r="X1458">
        <v>2.44</v>
      </c>
      <c r="Y1458">
        <v>29800</v>
      </c>
      <c r="Z1458">
        <v>2.44</v>
      </c>
    </row>
    <row r="1459" spans="1:26">
      <c r="A1459">
        <v>208613064</v>
      </c>
      <c r="B1459" t="s">
        <v>5999</v>
      </c>
      <c r="C1459" t="s">
        <v>3597</v>
      </c>
      <c r="D1459" t="s">
        <v>3614</v>
      </c>
      <c r="E1459" t="s">
        <v>3615</v>
      </c>
      <c r="F1459" t="s">
        <v>3600</v>
      </c>
      <c r="G1459">
        <v>208613064</v>
      </c>
      <c r="I1459" t="s">
        <v>3601</v>
      </c>
      <c r="J1459" t="s">
        <v>4843</v>
      </c>
      <c r="L1459" t="s">
        <v>11804</v>
      </c>
      <c r="M1459">
        <v>10</v>
      </c>
      <c r="N1459">
        <v>18.5</v>
      </c>
      <c r="O1459">
        <v>9.5</v>
      </c>
      <c r="P1459">
        <v>10</v>
      </c>
      <c r="Q1459">
        <v>18</v>
      </c>
      <c r="R1459">
        <v>7.8</v>
      </c>
      <c r="S1459" t="b">
        <v>0</v>
      </c>
      <c r="T1459" t="b">
        <v>0</v>
      </c>
      <c r="U1459" t="b">
        <v>0</v>
      </c>
      <c r="V1459">
        <v>48000</v>
      </c>
      <c r="W1459">
        <v>29800</v>
      </c>
      <c r="X1459">
        <v>2.44</v>
      </c>
      <c r="Y1459">
        <v>29800</v>
      </c>
      <c r="Z1459">
        <v>2.44</v>
      </c>
    </row>
    <row r="1460" spans="1:26">
      <c r="A1460">
        <v>211662212</v>
      </c>
      <c r="B1460" t="s">
        <v>9182</v>
      </c>
      <c r="C1460" t="s">
        <v>3597</v>
      </c>
      <c r="D1460" t="s">
        <v>3614</v>
      </c>
      <c r="E1460" t="s">
        <v>11496</v>
      </c>
      <c r="F1460" t="s">
        <v>3600</v>
      </c>
      <c r="G1460">
        <v>211662212</v>
      </c>
      <c r="I1460" t="s">
        <v>3601</v>
      </c>
      <c r="J1460" t="s">
        <v>4844</v>
      </c>
      <c r="L1460" t="s">
        <v>11803</v>
      </c>
      <c r="P1460">
        <v>8.5</v>
      </c>
      <c r="Q1460">
        <v>18</v>
      </c>
      <c r="R1460">
        <v>8.1</v>
      </c>
      <c r="S1460" t="b">
        <v>0</v>
      </c>
      <c r="T1460" t="b">
        <v>0</v>
      </c>
      <c r="U1460" t="b">
        <v>0</v>
      </c>
      <c r="V1460">
        <v>33800</v>
      </c>
      <c r="W1460">
        <v>24600</v>
      </c>
      <c r="X1460">
        <v>2.5</v>
      </c>
      <c r="Y1460">
        <v>24600</v>
      </c>
      <c r="Z1460">
        <v>2.5</v>
      </c>
    </row>
    <row r="1461" spans="1:26">
      <c r="A1461">
        <v>211662211</v>
      </c>
      <c r="B1461" t="s">
        <v>9182</v>
      </c>
      <c r="C1461" t="s">
        <v>3597</v>
      </c>
      <c r="D1461" t="s">
        <v>3614</v>
      </c>
      <c r="E1461" t="s">
        <v>4837</v>
      </c>
      <c r="F1461" t="s">
        <v>3600</v>
      </c>
      <c r="G1461">
        <v>211662211</v>
      </c>
      <c r="I1461" t="s">
        <v>3601</v>
      </c>
      <c r="J1461" t="s">
        <v>4844</v>
      </c>
      <c r="L1461" t="s">
        <v>11803</v>
      </c>
      <c r="P1461">
        <v>8.5</v>
      </c>
      <c r="Q1461">
        <v>18</v>
      </c>
      <c r="R1461">
        <v>8.1</v>
      </c>
      <c r="S1461" t="b">
        <v>0</v>
      </c>
      <c r="T1461" t="b">
        <v>0</v>
      </c>
      <c r="U1461" t="b">
        <v>0</v>
      </c>
      <c r="V1461">
        <v>33800</v>
      </c>
      <c r="W1461">
        <v>24600</v>
      </c>
      <c r="X1461">
        <v>2.5</v>
      </c>
      <c r="Y1461">
        <v>24600</v>
      </c>
      <c r="Z1461">
        <v>2.5</v>
      </c>
    </row>
    <row r="1462" spans="1:26">
      <c r="A1462">
        <v>211662210</v>
      </c>
      <c r="B1462" t="s">
        <v>9182</v>
      </c>
      <c r="C1462" t="s">
        <v>3597</v>
      </c>
      <c r="D1462" t="s">
        <v>3614</v>
      </c>
      <c r="E1462" t="s">
        <v>4840</v>
      </c>
      <c r="F1462" t="s">
        <v>3600</v>
      </c>
      <c r="G1462">
        <v>211662210</v>
      </c>
      <c r="I1462" t="s">
        <v>3601</v>
      </c>
      <c r="J1462" t="s">
        <v>4844</v>
      </c>
      <c r="L1462" t="s">
        <v>11803</v>
      </c>
      <c r="P1462">
        <v>8.5</v>
      </c>
      <c r="Q1462">
        <v>18</v>
      </c>
      <c r="R1462">
        <v>8.1</v>
      </c>
      <c r="S1462" t="b">
        <v>0</v>
      </c>
      <c r="T1462" t="b">
        <v>0</v>
      </c>
      <c r="U1462" t="b">
        <v>0</v>
      </c>
      <c r="V1462">
        <v>33800</v>
      </c>
      <c r="W1462">
        <v>24600</v>
      </c>
      <c r="X1462">
        <v>2.5</v>
      </c>
      <c r="Y1462">
        <v>24600</v>
      </c>
      <c r="Z1462">
        <v>2.5</v>
      </c>
    </row>
    <row r="1463" spans="1:26">
      <c r="A1463">
        <v>211662209</v>
      </c>
      <c r="B1463" t="s">
        <v>9182</v>
      </c>
      <c r="C1463" t="s">
        <v>3597</v>
      </c>
      <c r="D1463" t="s">
        <v>3614</v>
      </c>
      <c r="E1463" t="s">
        <v>4841</v>
      </c>
      <c r="F1463" t="s">
        <v>3600</v>
      </c>
      <c r="G1463">
        <v>211662209</v>
      </c>
      <c r="I1463" t="s">
        <v>3601</v>
      </c>
      <c r="J1463" t="s">
        <v>4844</v>
      </c>
      <c r="L1463" t="s">
        <v>11803</v>
      </c>
      <c r="P1463">
        <v>8.5</v>
      </c>
      <c r="Q1463">
        <v>18</v>
      </c>
      <c r="R1463">
        <v>8.1</v>
      </c>
      <c r="S1463" t="b">
        <v>0</v>
      </c>
      <c r="T1463" t="b">
        <v>0</v>
      </c>
      <c r="U1463" t="b">
        <v>0</v>
      </c>
      <c r="V1463">
        <v>33800</v>
      </c>
      <c r="W1463">
        <v>24600</v>
      </c>
      <c r="X1463">
        <v>2.5</v>
      </c>
      <c r="Y1463">
        <v>24600</v>
      </c>
      <c r="Z1463">
        <v>2.5</v>
      </c>
    </row>
    <row r="1464" spans="1:26">
      <c r="A1464">
        <v>211662208</v>
      </c>
      <c r="B1464" t="s">
        <v>9182</v>
      </c>
      <c r="C1464" t="s">
        <v>3597</v>
      </c>
      <c r="D1464" t="s">
        <v>3614</v>
      </c>
      <c r="E1464" t="s">
        <v>4842</v>
      </c>
      <c r="F1464" t="s">
        <v>3600</v>
      </c>
      <c r="G1464">
        <v>211662208</v>
      </c>
      <c r="I1464" t="s">
        <v>3601</v>
      </c>
      <c r="J1464" t="s">
        <v>4844</v>
      </c>
      <c r="L1464" t="s">
        <v>11803</v>
      </c>
      <c r="P1464">
        <v>8.5</v>
      </c>
      <c r="Q1464">
        <v>18</v>
      </c>
      <c r="R1464">
        <v>8.1</v>
      </c>
      <c r="S1464" t="b">
        <v>0</v>
      </c>
      <c r="T1464" t="b">
        <v>0</v>
      </c>
      <c r="U1464" t="b">
        <v>0</v>
      </c>
      <c r="V1464">
        <v>33800</v>
      </c>
      <c r="W1464">
        <v>24600</v>
      </c>
      <c r="X1464">
        <v>2.5</v>
      </c>
      <c r="Y1464">
        <v>24600</v>
      </c>
      <c r="Z1464">
        <v>2.5</v>
      </c>
    </row>
    <row r="1465" spans="1:26">
      <c r="A1465">
        <v>211659390</v>
      </c>
      <c r="B1465" t="s">
        <v>9182</v>
      </c>
      <c r="C1465" t="s">
        <v>3597</v>
      </c>
      <c r="D1465" t="s">
        <v>3614</v>
      </c>
      <c r="E1465" t="s">
        <v>3615</v>
      </c>
      <c r="F1465" t="s">
        <v>3600</v>
      </c>
      <c r="G1465">
        <v>211659390</v>
      </c>
      <c r="I1465" t="s">
        <v>3601</v>
      </c>
      <c r="J1465" t="s">
        <v>4844</v>
      </c>
      <c r="L1465" t="s">
        <v>11803</v>
      </c>
      <c r="P1465">
        <v>8.5</v>
      </c>
      <c r="Q1465">
        <v>18</v>
      </c>
      <c r="R1465">
        <v>8.1</v>
      </c>
      <c r="S1465" t="b">
        <v>0</v>
      </c>
      <c r="T1465" t="b">
        <v>0</v>
      </c>
      <c r="U1465" t="b">
        <v>0</v>
      </c>
      <c r="V1465">
        <v>33800</v>
      </c>
      <c r="W1465">
        <v>24600</v>
      </c>
      <c r="X1465">
        <v>2.5</v>
      </c>
      <c r="Y1465">
        <v>24600</v>
      </c>
      <c r="Z1465">
        <v>2.5</v>
      </c>
    </row>
    <row r="1466" spans="1:26">
      <c r="A1466">
        <v>211662207</v>
      </c>
      <c r="B1466" t="s">
        <v>9182</v>
      </c>
      <c r="C1466" t="s">
        <v>3597</v>
      </c>
      <c r="D1466" t="s">
        <v>3614</v>
      </c>
      <c r="E1466" t="s">
        <v>11496</v>
      </c>
      <c r="F1466" t="s">
        <v>3600</v>
      </c>
      <c r="G1466">
        <v>211662207</v>
      </c>
      <c r="I1466" t="s">
        <v>3601</v>
      </c>
      <c r="J1466" t="s">
        <v>4844</v>
      </c>
      <c r="L1466" t="s">
        <v>11802</v>
      </c>
      <c r="P1466">
        <v>8.5</v>
      </c>
      <c r="Q1466">
        <v>18</v>
      </c>
      <c r="R1466">
        <v>8.1</v>
      </c>
      <c r="S1466" t="b">
        <v>0</v>
      </c>
      <c r="T1466" t="b">
        <v>0</v>
      </c>
      <c r="U1466" t="b">
        <v>0</v>
      </c>
      <c r="V1466">
        <v>33800</v>
      </c>
      <c r="W1466">
        <v>24600</v>
      </c>
      <c r="X1466">
        <v>2.5</v>
      </c>
      <c r="Y1466">
        <v>24600</v>
      </c>
      <c r="Z1466">
        <v>2.5</v>
      </c>
    </row>
    <row r="1467" spans="1:26">
      <c r="A1467">
        <v>211662206</v>
      </c>
      <c r="B1467" t="s">
        <v>9182</v>
      </c>
      <c r="C1467" t="s">
        <v>3597</v>
      </c>
      <c r="D1467" t="s">
        <v>3614</v>
      </c>
      <c r="E1467" t="s">
        <v>4837</v>
      </c>
      <c r="F1467" t="s">
        <v>3600</v>
      </c>
      <c r="G1467">
        <v>211662206</v>
      </c>
      <c r="I1467" t="s">
        <v>3601</v>
      </c>
      <c r="J1467" t="s">
        <v>4844</v>
      </c>
      <c r="L1467" t="s">
        <v>11802</v>
      </c>
      <c r="P1467">
        <v>8.5</v>
      </c>
      <c r="Q1467">
        <v>18</v>
      </c>
      <c r="R1467">
        <v>8.1</v>
      </c>
      <c r="S1467" t="b">
        <v>0</v>
      </c>
      <c r="T1467" t="b">
        <v>0</v>
      </c>
      <c r="U1467" t="b">
        <v>0</v>
      </c>
      <c r="V1467">
        <v>33800</v>
      </c>
      <c r="W1467">
        <v>24600</v>
      </c>
      <c r="X1467">
        <v>2.5</v>
      </c>
      <c r="Y1467">
        <v>24600</v>
      </c>
      <c r="Z1467">
        <v>2.5</v>
      </c>
    </row>
    <row r="1468" spans="1:26">
      <c r="A1468">
        <v>211662205</v>
      </c>
      <c r="B1468" t="s">
        <v>9182</v>
      </c>
      <c r="C1468" t="s">
        <v>3597</v>
      </c>
      <c r="D1468" t="s">
        <v>3614</v>
      </c>
      <c r="E1468" t="s">
        <v>4840</v>
      </c>
      <c r="F1468" t="s">
        <v>3600</v>
      </c>
      <c r="G1468">
        <v>211662205</v>
      </c>
      <c r="I1468" t="s">
        <v>3601</v>
      </c>
      <c r="J1468" t="s">
        <v>4844</v>
      </c>
      <c r="L1468" t="s">
        <v>11802</v>
      </c>
      <c r="P1468">
        <v>8.5</v>
      </c>
      <c r="Q1468">
        <v>18</v>
      </c>
      <c r="R1468">
        <v>8.1</v>
      </c>
      <c r="S1468" t="b">
        <v>0</v>
      </c>
      <c r="T1468" t="b">
        <v>0</v>
      </c>
      <c r="U1468" t="b">
        <v>0</v>
      </c>
      <c r="V1468">
        <v>33800</v>
      </c>
      <c r="W1468">
        <v>24600</v>
      </c>
      <c r="X1468">
        <v>2.5</v>
      </c>
      <c r="Y1468">
        <v>24600</v>
      </c>
      <c r="Z1468">
        <v>2.5</v>
      </c>
    </row>
    <row r="1469" spans="1:26">
      <c r="A1469">
        <v>211662204</v>
      </c>
      <c r="B1469" t="s">
        <v>9182</v>
      </c>
      <c r="C1469" t="s">
        <v>3597</v>
      </c>
      <c r="D1469" t="s">
        <v>3614</v>
      </c>
      <c r="E1469" t="s">
        <v>4841</v>
      </c>
      <c r="F1469" t="s">
        <v>3600</v>
      </c>
      <c r="G1469">
        <v>211662204</v>
      </c>
      <c r="I1469" t="s">
        <v>3601</v>
      </c>
      <c r="J1469" t="s">
        <v>4844</v>
      </c>
      <c r="L1469" t="s">
        <v>11802</v>
      </c>
      <c r="P1469">
        <v>8.5</v>
      </c>
      <c r="Q1469">
        <v>18</v>
      </c>
      <c r="R1469">
        <v>8.1</v>
      </c>
      <c r="S1469" t="b">
        <v>0</v>
      </c>
      <c r="T1469" t="b">
        <v>0</v>
      </c>
      <c r="U1469" t="b">
        <v>0</v>
      </c>
      <c r="V1469">
        <v>33800</v>
      </c>
      <c r="W1469">
        <v>24600</v>
      </c>
      <c r="X1469">
        <v>2.5</v>
      </c>
      <c r="Y1469">
        <v>24600</v>
      </c>
      <c r="Z1469">
        <v>2.5</v>
      </c>
    </row>
    <row r="1470" spans="1:26">
      <c r="A1470">
        <v>211662203</v>
      </c>
      <c r="B1470" t="s">
        <v>9182</v>
      </c>
      <c r="C1470" t="s">
        <v>3597</v>
      </c>
      <c r="D1470" t="s">
        <v>3614</v>
      </c>
      <c r="E1470" t="s">
        <v>4842</v>
      </c>
      <c r="F1470" t="s">
        <v>3600</v>
      </c>
      <c r="G1470">
        <v>211662203</v>
      </c>
      <c r="I1470" t="s">
        <v>3601</v>
      </c>
      <c r="J1470" t="s">
        <v>4844</v>
      </c>
      <c r="L1470" t="s">
        <v>11802</v>
      </c>
      <c r="P1470">
        <v>8.5</v>
      </c>
      <c r="Q1470">
        <v>18</v>
      </c>
      <c r="R1470">
        <v>8.1</v>
      </c>
      <c r="S1470" t="b">
        <v>0</v>
      </c>
      <c r="T1470" t="b">
        <v>0</v>
      </c>
      <c r="U1470" t="b">
        <v>0</v>
      </c>
      <c r="V1470">
        <v>33800</v>
      </c>
      <c r="W1470">
        <v>24600</v>
      </c>
      <c r="X1470">
        <v>2.5</v>
      </c>
      <c r="Y1470">
        <v>24600</v>
      </c>
      <c r="Z1470">
        <v>2.5</v>
      </c>
    </row>
    <row r="1471" spans="1:26">
      <c r="A1471">
        <v>211659389</v>
      </c>
      <c r="B1471" t="s">
        <v>9182</v>
      </c>
      <c r="C1471" t="s">
        <v>3597</v>
      </c>
      <c r="D1471" t="s">
        <v>3614</v>
      </c>
      <c r="E1471" t="s">
        <v>3615</v>
      </c>
      <c r="F1471" t="s">
        <v>3600</v>
      </c>
      <c r="G1471">
        <v>211659389</v>
      </c>
      <c r="I1471" t="s">
        <v>3601</v>
      </c>
      <c r="J1471" t="s">
        <v>4844</v>
      </c>
      <c r="L1471" t="s">
        <v>11802</v>
      </c>
      <c r="P1471">
        <v>8.5</v>
      </c>
      <c r="Q1471">
        <v>18</v>
      </c>
      <c r="R1471">
        <v>8.1</v>
      </c>
      <c r="S1471" t="b">
        <v>0</v>
      </c>
      <c r="T1471" t="b">
        <v>0</v>
      </c>
      <c r="U1471" t="b">
        <v>0</v>
      </c>
      <c r="V1471">
        <v>33800</v>
      </c>
      <c r="W1471">
        <v>24600</v>
      </c>
      <c r="X1471">
        <v>2.5</v>
      </c>
      <c r="Y1471">
        <v>24600</v>
      </c>
      <c r="Z1471">
        <v>2.5</v>
      </c>
    </row>
    <row r="1472" spans="1:26">
      <c r="A1472">
        <v>212891960</v>
      </c>
      <c r="B1472" t="s">
        <v>11797</v>
      </c>
      <c r="C1472" t="s">
        <v>3597</v>
      </c>
      <c r="D1472" t="s">
        <v>1086</v>
      </c>
      <c r="E1472" t="s">
        <v>3768</v>
      </c>
      <c r="F1472" t="s">
        <v>3621</v>
      </c>
      <c r="G1472">
        <v>212891960</v>
      </c>
      <c r="I1472" t="s">
        <v>3622</v>
      </c>
      <c r="J1472" t="s">
        <v>11800</v>
      </c>
      <c r="K1472" t="s">
        <v>3624</v>
      </c>
      <c r="L1472" t="s">
        <v>11801</v>
      </c>
      <c r="P1472">
        <v>11.3</v>
      </c>
      <c r="Q1472">
        <v>19.5</v>
      </c>
      <c r="R1472">
        <v>8.6</v>
      </c>
      <c r="S1472" t="b">
        <v>0</v>
      </c>
      <c r="T1472" t="b">
        <v>0</v>
      </c>
      <c r="U1472" t="b">
        <v>0</v>
      </c>
      <c r="V1472">
        <v>9100</v>
      </c>
      <c r="W1472">
        <v>6000</v>
      </c>
      <c r="X1472">
        <v>2.71</v>
      </c>
      <c r="Y1472">
        <v>9400</v>
      </c>
      <c r="Z1472">
        <v>2.12</v>
      </c>
    </row>
    <row r="1473" spans="1:26">
      <c r="A1473">
        <v>212891961</v>
      </c>
      <c r="B1473" t="s">
        <v>11797</v>
      </c>
      <c r="C1473" t="s">
        <v>3597</v>
      </c>
      <c r="D1473" t="s">
        <v>1086</v>
      </c>
      <c r="E1473" t="s">
        <v>3768</v>
      </c>
      <c r="F1473" t="s">
        <v>3621</v>
      </c>
      <c r="G1473">
        <v>212891961</v>
      </c>
      <c r="I1473" t="s">
        <v>3622</v>
      </c>
      <c r="J1473" t="s">
        <v>11798</v>
      </c>
      <c r="K1473" t="s">
        <v>3624</v>
      </c>
      <c r="L1473" t="s">
        <v>11799</v>
      </c>
      <c r="P1473">
        <v>8.6999999999999993</v>
      </c>
      <c r="Q1473">
        <v>17.5</v>
      </c>
      <c r="R1473">
        <v>8.5</v>
      </c>
      <c r="S1473" t="b">
        <v>0</v>
      </c>
      <c r="T1473" t="b">
        <v>0</v>
      </c>
      <c r="U1473" t="b">
        <v>0</v>
      </c>
      <c r="V1473">
        <v>12000</v>
      </c>
      <c r="W1473">
        <v>6800</v>
      </c>
      <c r="X1473">
        <v>2.73</v>
      </c>
      <c r="Y1473">
        <v>11500</v>
      </c>
      <c r="Z1473">
        <v>2.2000000000000002</v>
      </c>
    </row>
    <row r="1474" spans="1:26">
      <c r="A1474">
        <v>212930527</v>
      </c>
      <c r="B1474" t="s">
        <v>11792</v>
      </c>
      <c r="C1474" t="s">
        <v>3597</v>
      </c>
      <c r="D1474" t="s">
        <v>3698</v>
      </c>
      <c r="E1474" t="s">
        <v>3699</v>
      </c>
      <c r="F1474" t="s">
        <v>3600</v>
      </c>
      <c r="G1474">
        <v>212930527</v>
      </c>
      <c r="I1474" t="s">
        <v>3700</v>
      </c>
      <c r="J1474" t="s">
        <v>10858</v>
      </c>
      <c r="K1474" t="s">
        <v>3688</v>
      </c>
      <c r="L1474" t="s">
        <v>11793</v>
      </c>
      <c r="P1474">
        <v>11</v>
      </c>
      <c r="Q1474">
        <v>15</v>
      </c>
      <c r="R1474">
        <v>9.0500000000000007</v>
      </c>
      <c r="S1474" t="b">
        <v>0</v>
      </c>
      <c r="T1474" t="b">
        <v>0</v>
      </c>
      <c r="U1474" t="b">
        <v>0</v>
      </c>
      <c r="V1474">
        <v>22200</v>
      </c>
      <c r="W1474">
        <v>20800</v>
      </c>
      <c r="X1474">
        <v>2.1</v>
      </c>
      <c r="Y1474">
        <v>25800</v>
      </c>
      <c r="Z1474">
        <v>2.27</v>
      </c>
    </row>
    <row r="1475" spans="1:26">
      <c r="A1475">
        <v>212930526</v>
      </c>
      <c r="B1475" t="s">
        <v>11792</v>
      </c>
      <c r="C1475" t="s">
        <v>3597</v>
      </c>
      <c r="D1475" t="s">
        <v>3698</v>
      </c>
      <c r="E1475" t="s">
        <v>3699</v>
      </c>
      <c r="F1475" t="s">
        <v>3600</v>
      </c>
      <c r="G1475">
        <v>212930526</v>
      </c>
      <c r="I1475" t="s">
        <v>3700</v>
      </c>
      <c r="J1475" t="s">
        <v>10855</v>
      </c>
      <c r="K1475" t="s">
        <v>3688</v>
      </c>
      <c r="L1475" t="s">
        <v>11793</v>
      </c>
      <c r="P1475">
        <v>11.5</v>
      </c>
      <c r="Q1475">
        <v>15</v>
      </c>
      <c r="R1475">
        <v>8.85</v>
      </c>
      <c r="S1475" t="b">
        <v>0</v>
      </c>
      <c r="T1475" t="b">
        <v>0</v>
      </c>
      <c r="U1475" t="b">
        <v>0</v>
      </c>
      <c r="V1475">
        <v>17700</v>
      </c>
      <c r="W1475">
        <v>11900</v>
      </c>
      <c r="X1475">
        <v>2.1</v>
      </c>
      <c r="Y1475">
        <v>14700</v>
      </c>
      <c r="Z1475">
        <v>2.3199999999999998</v>
      </c>
    </row>
    <row r="1476" spans="1:26">
      <c r="A1476">
        <v>206608652</v>
      </c>
      <c r="B1476" t="s">
        <v>4799</v>
      </c>
      <c r="C1476" t="s">
        <v>3597</v>
      </c>
      <c r="D1476" t="s">
        <v>3727</v>
      </c>
      <c r="E1476" t="s">
        <v>4003</v>
      </c>
      <c r="F1476" t="s">
        <v>3787</v>
      </c>
      <c r="G1476">
        <v>206608652</v>
      </c>
      <c r="I1476" t="s">
        <v>3622</v>
      </c>
      <c r="J1476" t="s">
        <v>4802</v>
      </c>
      <c r="K1476" t="s">
        <v>3653</v>
      </c>
      <c r="L1476" t="s">
        <v>11791</v>
      </c>
      <c r="M1476">
        <v>11</v>
      </c>
      <c r="N1476">
        <v>20</v>
      </c>
      <c r="O1476">
        <v>10</v>
      </c>
      <c r="S1476" t="b">
        <v>0</v>
      </c>
      <c r="T1476" t="b">
        <v>0</v>
      </c>
      <c r="U1476" t="b">
        <v>0</v>
      </c>
      <c r="V1476">
        <v>9000</v>
      </c>
      <c r="W1476">
        <v>6000</v>
      </c>
      <c r="X1476">
        <v>1.93</v>
      </c>
      <c r="Y1476">
        <v>9900</v>
      </c>
      <c r="Z1476">
        <v>1.9</v>
      </c>
    </row>
    <row r="1477" spans="1:26">
      <c r="A1477">
        <v>206608653</v>
      </c>
      <c r="B1477" t="s">
        <v>4796</v>
      </c>
      <c r="C1477" t="s">
        <v>3597</v>
      </c>
      <c r="D1477" t="s">
        <v>3727</v>
      </c>
      <c r="E1477" t="s">
        <v>4003</v>
      </c>
      <c r="F1477" t="s">
        <v>3787</v>
      </c>
      <c r="G1477">
        <v>206608653</v>
      </c>
      <c r="I1477" t="s">
        <v>3622</v>
      </c>
      <c r="J1477" t="s">
        <v>4797</v>
      </c>
      <c r="K1477" t="s">
        <v>3653</v>
      </c>
      <c r="L1477" t="s">
        <v>11789</v>
      </c>
      <c r="M1477">
        <v>10</v>
      </c>
      <c r="N1477">
        <v>18</v>
      </c>
      <c r="O1477">
        <v>9</v>
      </c>
      <c r="S1477" t="b">
        <v>0</v>
      </c>
      <c r="T1477" t="b">
        <v>0</v>
      </c>
      <c r="U1477" t="b">
        <v>0</v>
      </c>
      <c r="V1477">
        <v>14800</v>
      </c>
      <c r="W1477">
        <v>13000</v>
      </c>
      <c r="X1477">
        <v>1.9</v>
      </c>
      <c r="Y1477">
        <v>18200</v>
      </c>
      <c r="Z1477">
        <v>2.0499999999999998</v>
      </c>
    </row>
    <row r="1478" spans="1:26">
      <c r="A1478">
        <v>206842143</v>
      </c>
      <c r="B1478" t="s">
        <v>11786</v>
      </c>
      <c r="C1478" t="s">
        <v>3597</v>
      </c>
      <c r="D1478" t="s">
        <v>3727</v>
      </c>
      <c r="E1478" t="s">
        <v>3728</v>
      </c>
      <c r="F1478" t="s">
        <v>3849</v>
      </c>
      <c r="G1478">
        <v>206842143</v>
      </c>
      <c r="I1478" t="s">
        <v>3651</v>
      </c>
      <c r="J1478" t="s">
        <v>6163</v>
      </c>
      <c r="L1478" t="s">
        <v>11790</v>
      </c>
      <c r="M1478">
        <v>10.5</v>
      </c>
      <c r="N1478">
        <v>16</v>
      </c>
      <c r="O1478">
        <v>9</v>
      </c>
      <c r="S1478" t="b">
        <v>0</v>
      </c>
      <c r="T1478" t="b">
        <v>0</v>
      </c>
      <c r="U1478" t="b">
        <v>0</v>
      </c>
      <c r="V1478">
        <v>17000</v>
      </c>
      <c r="W1478">
        <v>13000</v>
      </c>
      <c r="X1478">
        <v>1.9</v>
      </c>
      <c r="Y1478">
        <v>18200</v>
      </c>
      <c r="Z1478">
        <v>2.04</v>
      </c>
    </row>
    <row r="1479" spans="1:26">
      <c r="A1479">
        <v>206445026</v>
      </c>
      <c r="B1479" t="s">
        <v>4796</v>
      </c>
      <c r="C1479" t="s">
        <v>3597</v>
      </c>
      <c r="D1479" t="s">
        <v>3727</v>
      </c>
      <c r="E1479" t="s">
        <v>4003</v>
      </c>
      <c r="F1479" t="s">
        <v>3849</v>
      </c>
      <c r="G1479">
        <v>206445026</v>
      </c>
      <c r="I1479" t="s">
        <v>3622</v>
      </c>
      <c r="J1479" t="s">
        <v>4797</v>
      </c>
      <c r="K1479" t="s">
        <v>3624</v>
      </c>
      <c r="L1479" t="s">
        <v>11790</v>
      </c>
      <c r="M1479">
        <v>10.5</v>
      </c>
      <c r="N1479">
        <v>16</v>
      </c>
      <c r="O1479">
        <v>9</v>
      </c>
      <c r="S1479" t="b">
        <v>0</v>
      </c>
      <c r="T1479" t="b">
        <v>0</v>
      </c>
      <c r="U1479" t="b">
        <v>0</v>
      </c>
      <c r="V1479">
        <v>17000</v>
      </c>
      <c r="W1479">
        <v>13000</v>
      </c>
      <c r="X1479">
        <v>1.9</v>
      </c>
      <c r="Y1479">
        <v>18200</v>
      </c>
      <c r="Z1479">
        <v>2.04</v>
      </c>
    </row>
    <row r="1480" spans="1:26">
      <c r="A1480">
        <v>206842140</v>
      </c>
      <c r="B1480" t="s">
        <v>11786</v>
      </c>
      <c r="C1480" t="s">
        <v>3597</v>
      </c>
      <c r="D1480" t="s">
        <v>3727</v>
      </c>
      <c r="E1480" t="s">
        <v>3728</v>
      </c>
      <c r="F1480" t="s">
        <v>3787</v>
      </c>
      <c r="G1480">
        <v>206842140</v>
      </c>
      <c r="I1480" t="s">
        <v>3651</v>
      </c>
      <c r="J1480" t="s">
        <v>6163</v>
      </c>
      <c r="K1480" t="s">
        <v>3624</v>
      </c>
      <c r="L1480" t="s">
        <v>11789</v>
      </c>
      <c r="M1480">
        <v>10</v>
      </c>
      <c r="N1480">
        <v>18</v>
      </c>
      <c r="O1480">
        <v>9</v>
      </c>
      <c r="S1480" t="b">
        <v>0</v>
      </c>
      <c r="T1480" t="b">
        <v>0</v>
      </c>
      <c r="U1480" t="b">
        <v>0</v>
      </c>
      <c r="V1480">
        <v>14800</v>
      </c>
      <c r="W1480">
        <v>13000</v>
      </c>
      <c r="X1480">
        <v>1.9</v>
      </c>
      <c r="Y1480">
        <v>18200</v>
      </c>
      <c r="Z1480">
        <v>2.0499999999999998</v>
      </c>
    </row>
    <row r="1481" spans="1:26">
      <c r="A1481">
        <v>206389355</v>
      </c>
      <c r="B1481" t="s">
        <v>4799</v>
      </c>
      <c r="C1481" t="s">
        <v>3597</v>
      </c>
      <c r="D1481" t="s">
        <v>3727</v>
      </c>
      <c r="E1481" t="s">
        <v>4003</v>
      </c>
      <c r="F1481" t="s">
        <v>3787</v>
      </c>
      <c r="G1481">
        <v>206389355</v>
      </c>
      <c r="I1481" t="s">
        <v>3622</v>
      </c>
      <c r="J1481" t="s">
        <v>4800</v>
      </c>
      <c r="K1481" t="s">
        <v>3624</v>
      </c>
      <c r="L1481" t="s">
        <v>11788</v>
      </c>
      <c r="M1481">
        <v>12.5</v>
      </c>
      <c r="N1481">
        <v>20</v>
      </c>
      <c r="O1481">
        <v>10</v>
      </c>
      <c r="S1481" t="b">
        <v>0</v>
      </c>
      <c r="T1481" t="b">
        <v>0</v>
      </c>
      <c r="U1481" t="b">
        <v>0</v>
      </c>
      <c r="V1481">
        <v>11500</v>
      </c>
      <c r="W1481">
        <v>8500</v>
      </c>
      <c r="X1481">
        <v>1.99</v>
      </c>
      <c r="Y1481">
        <v>12325</v>
      </c>
      <c r="Z1481">
        <v>1.92</v>
      </c>
    </row>
    <row r="1482" spans="1:26">
      <c r="A1482">
        <v>206389356</v>
      </c>
      <c r="B1482" t="s">
        <v>4799</v>
      </c>
      <c r="C1482" t="s">
        <v>3597</v>
      </c>
      <c r="D1482" t="s">
        <v>3727</v>
      </c>
      <c r="E1482" t="s">
        <v>4003</v>
      </c>
      <c r="F1482" t="s">
        <v>3849</v>
      </c>
      <c r="G1482">
        <v>206389356</v>
      </c>
      <c r="I1482" t="s">
        <v>3622</v>
      </c>
      <c r="J1482" t="s">
        <v>4800</v>
      </c>
      <c r="K1482" t="s">
        <v>3624</v>
      </c>
      <c r="L1482" t="s">
        <v>11787</v>
      </c>
      <c r="M1482">
        <v>12.5</v>
      </c>
      <c r="N1482">
        <v>20</v>
      </c>
      <c r="O1482">
        <v>10</v>
      </c>
      <c r="S1482" t="b">
        <v>0</v>
      </c>
      <c r="T1482" t="b">
        <v>0</v>
      </c>
      <c r="U1482" t="b">
        <v>0</v>
      </c>
      <c r="V1482">
        <v>12000</v>
      </c>
      <c r="W1482">
        <v>8500</v>
      </c>
      <c r="X1482">
        <v>2.11</v>
      </c>
      <c r="Y1482">
        <v>12325</v>
      </c>
      <c r="Z1482">
        <v>2.04</v>
      </c>
    </row>
    <row r="1483" spans="1:26">
      <c r="A1483">
        <v>206842141</v>
      </c>
      <c r="B1483" t="s">
        <v>11786</v>
      </c>
      <c r="C1483" t="s">
        <v>3597</v>
      </c>
      <c r="D1483" t="s">
        <v>3727</v>
      </c>
      <c r="E1483" t="s">
        <v>3728</v>
      </c>
      <c r="F1483" t="s">
        <v>3849</v>
      </c>
      <c r="G1483">
        <v>206842141</v>
      </c>
      <c r="I1483" t="s">
        <v>3651</v>
      </c>
      <c r="J1483" t="s">
        <v>6161</v>
      </c>
      <c r="K1483" t="s">
        <v>3624</v>
      </c>
      <c r="L1483" t="s">
        <v>11785</v>
      </c>
      <c r="M1483">
        <v>10.5</v>
      </c>
      <c r="N1483">
        <v>20</v>
      </c>
      <c r="O1483">
        <v>9</v>
      </c>
      <c r="S1483" t="b">
        <v>0</v>
      </c>
      <c r="T1483" t="b">
        <v>0</v>
      </c>
      <c r="U1483" t="b">
        <v>0</v>
      </c>
      <c r="V1483">
        <v>9000</v>
      </c>
      <c r="W1483">
        <v>6000</v>
      </c>
      <c r="X1483">
        <v>1.76</v>
      </c>
      <c r="Y1483">
        <v>10500</v>
      </c>
      <c r="Z1483">
        <v>1.83</v>
      </c>
    </row>
    <row r="1484" spans="1:26">
      <c r="A1484">
        <v>206445025</v>
      </c>
      <c r="B1484" t="s">
        <v>4799</v>
      </c>
      <c r="C1484" t="s">
        <v>3597</v>
      </c>
      <c r="D1484" t="s">
        <v>3727</v>
      </c>
      <c r="E1484" t="s">
        <v>4003</v>
      </c>
      <c r="F1484" t="s">
        <v>3849</v>
      </c>
      <c r="G1484">
        <v>206445025</v>
      </c>
      <c r="I1484" t="s">
        <v>3622</v>
      </c>
      <c r="J1484" t="s">
        <v>4802</v>
      </c>
      <c r="K1484" t="s">
        <v>3653</v>
      </c>
      <c r="L1484" t="s">
        <v>11785</v>
      </c>
      <c r="M1484">
        <v>10.5</v>
      </c>
      <c r="N1484">
        <v>20</v>
      </c>
      <c r="O1484">
        <v>9</v>
      </c>
      <c r="S1484" t="b">
        <v>0</v>
      </c>
      <c r="T1484" t="b">
        <v>0</v>
      </c>
      <c r="U1484" t="b">
        <v>0</v>
      </c>
      <c r="V1484">
        <v>9000</v>
      </c>
      <c r="W1484">
        <v>6000</v>
      </c>
      <c r="X1484">
        <v>1.76</v>
      </c>
      <c r="Y1484">
        <v>10500</v>
      </c>
      <c r="Z1484">
        <v>1.83</v>
      </c>
    </row>
    <row r="1485" spans="1:26">
      <c r="A1485">
        <v>212409463</v>
      </c>
      <c r="B1485" t="s">
        <v>11499</v>
      </c>
      <c r="C1485" t="s">
        <v>3597</v>
      </c>
      <c r="D1485" t="s">
        <v>11767</v>
      </c>
      <c r="E1485" t="s">
        <v>3728</v>
      </c>
      <c r="F1485" t="s">
        <v>3849</v>
      </c>
      <c r="G1485">
        <v>212409463</v>
      </c>
      <c r="I1485" t="s">
        <v>3622</v>
      </c>
      <c r="J1485" t="s">
        <v>11781</v>
      </c>
      <c r="K1485" t="s">
        <v>3624</v>
      </c>
      <c r="L1485" t="s">
        <v>11778</v>
      </c>
      <c r="P1485">
        <v>12.5</v>
      </c>
      <c r="Q1485">
        <v>20.5</v>
      </c>
      <c r="R1485">
        <v>8.5</v>
      </c>
      <c r="S1485" t="b">
        <v>0</v>
      </c>
      <c r="T1485" t="b">
        <v>0</v>
      </c>
      <c r="U1485" t="b">
        <v>0</v>
      </c>
      <c r="V1485">
        <v>12000</v>
      </c>
      <c r="W1485">
        <v>8500</v>
      </c>
      <c r="X1485">
        <v>1.81</v>
      </c>
      <c r="Y1485">
        <v>12750</v>
      </c>
      <c r="Z1485">
        <v>2.09</v>
      </c>
    </row>
    <row r="1486" spans="1:26">
      <c r="A1486">
        <v>212409488</v>
      </c>
      <c r="B1486" t="s">
        <v>11499</v>
      </c>
      <c r="C1486" t="s">
        <v>3597</v>
      </c>
      <c r="D1486" t="s">
        <v>11767</v>
      </c>
      <c r="E1486" t="s">
        <v>3728</v>
      </c>
      <c r="F1486" t="s">
        <v>3753</v>
      </c>
      <c r="G1486">
        <v>212409488</v>
      </c>
      <c r="I1486" t="s">
        <v>3601</v>
      </c>
      <c r="J1486" t="s">
        <v>11779</v>
      </c>
      <c r="K1486" t="s">
        <v>3624</v>
      </c>
      <c r="L1486" t="s">
        <v>4803</v>
      </c>
      <c r="P1486">
        <v>11.5</v>
      </c>
      <c r="Q1486">
        <v>18</v>
      </c>
      <c r="R1486">
        <v>9.5</v>
      </c>
      <c r="S1486" t="b">
        <v>0</v>
      </c>
      <c r="T1486" t="b">
        <v>0</v>
      </c>
      <c r="U1486" t="b">
        <v>1</v>
      </c>
      <c r="V1486">
        <v>9000</v>
      </c>
      <c r="W1486">
        <v>7000</v>
      </c>
      <c r="X1486">
        <v>1.99</v>
      </c>
      <c r="Y1486">
        <v>11200</v>
      </c>
      <c r="Z1486">
        <v>2.4500000000000002</v>
      </c>
    </row>
    <row r="1487" spans="1:26">
      <c r="A1487">
        <v>212409458</v>
      </c>
      <c r="B1487" t="s">
        <v>11499</v>
      </c>
      <c r="C1487" t="s">
        <v>3597</v>
      </c>
      <c r="D1487" t="s">
        <v>11767</v>
      </c>
      <c r="E1487" t="s">
        <v>3728</v>
      </c>
      <c r="F1487" t="s">
        <v>3621</v>
      </c>
      <c r="G1487">
        <v>212409458</v>
      </c>
      <c r="I1487" t="s">
        <v>3622</v>
      </c>
      <c r="J1487" t="s">
        <v>11783</v>
      </c>
      <c r="K1487" t="s">
        <v>3624</v>
      </c>
      <c r="L1487" t="s">
        <v>11784</v>
      </c>
      <c r="P1487">
        <v>13</v>
      </c>
      <c r="Q1487">
        <v>23</v>
      </c>
      <c r="R1487">
        <v>12</v>
      </c>
      <c r="S1487" t="b">
        <v>0</v>
      </c>
      <c r="T1487" t="b">
        <v>0</v>
      </c>
      <c r="U1487" t="b">
        <v>1</v>
      </c>
      <c r="V1487">
        <v>17800</v>
      </c>
      <c r="W1487">
        <v>15300</v>
      </c>
      <c r="X1487">
        <v>2.61</v>
      </c>
      <c r="Y1487">
        <v>21420</v>
      </c>
      <c r="Z1487">
        <v>2.71</v>
      </c>
    </row>
    <row r="1488" spans="1:26">
      <c r="A1488">
        <v>212409457</v>
      </c>
      <c r="B1488" t="s">
        <v>11499</v>
      </c>
      <c r="C1488" t="s">
        <v>3597</v>
      </c>
      <c r="D1488" t="s">
        <v>11767</v>
      </c>
      <c r="E1488" t="s">
        <v>3728</v>
      </c>
      <c r="F1488" t="s">
        <v>3621</v>
      </c>
      <c r="G1488">
        <v>212409457</v>
      </c>
      <c r="I1488" t="s">
        <v>3622</v>
      </c>
      <c r="J1488" t="s">
        <v>11781</v>
      </c>
      <c r="K1488" t="s">
        <v>3624</v>
      </c>
      <c r="L1488" t="s">
        <v>11782</v>
      </c>
      <c r="P1488">
        <v>15</v>
      </c>
      <c r="Q1488">
        <v>27.5</v>
      </c>
      <c r="R1488">
        <v>12.5</v>
      </c>
      <c r="S1488" t="b">
        <v>0</v>
      </c>
      <c r="T1488" t="b">
        <v>0</v>
      </c>
      <c r="U1488" t="b">
        <v>1</v>
      </c>
      <c r="V1488">
        <v>12000</v>
      </c>
      <c r="W1488">
        <v>10800</v>
      </c>
      <c r="X1488">
        <v>2.9</v>
      </c>
      <c r="Y1488">
        <v>19440</v>
      </c>
      <c r="Z1488">
        <v>2.4900000000000002</v>
      </c>
    </row>
    <row r="1489" spans="1:26">
      <c r="A1489">
        <v>212409456</v>
      </c>
      <c r="B1489" t="s">
        <v>11499</v>
      </c>
      <c r="C1489" t="s">
        <v>3597</v>
      </c>
      <c r="D1489" t="s">
        <v>11767</v>
      </c>
      <c r="E1489" t="s">
        <v>3728</v>
      </c>
      <c r="F1489" t="s">
        <v>3621</v>
      </c>
      <c r="G1489">
        <v>212409456</v>
      </c>
      <c r="I1489" t="s">
        <v>3622</v>
      </c>
      <c r="J1489" t="s">
        <v>11779</v>
      </c>
      <c r="K1489" t="s">
        <v>3624</v>
      </c>
      <c r="L1489" t="s">
        <v>11780</v>
      </c>
      <c r="P1489">
        <v>16</v>
      </c>
      <c r="Q1489">
        <v>30</v>
      </c>
      <c r="R1489">
        <v>14</v>
      </c>
      <c r="S1489" t="b">
        <v>0</v>
      </c>
      <c r="T1489" t="b">
        <v>0</v>
      </c>
      <c r="U1489" t="b">
        <v>1</v>
      </c>
      <c r="V1489">
        <v>9000</v>
      </c>
      <c r="W1489">
        <v>7800</v>
      </c>
      <c r="X1489">
        <v>2.69</v>
      </c>
      <c r="Y1489">
        <v>13260</v>
      </c>
      <c r="Z1489">
        <v>2.54</v>
      </c>
    </row>
    <row r="1490" spans="1:26">
      <c r="A1490">
        <v>212409454</v>
      </c>
      <c r="B1490" t="s">
        <v>11499</v>
      </c>
      <c r="C1490" t="s">
        <v>3597</v>
      </c>
      <c r="D1490" t="s">
        <v>11767</v>
      </c>
      <c r="E1490" t="s">
        <v>4003</v>
      </c>
      <c r="F1490" t="s">
        <v>3849</v>
      </c>
      <c r="G1490">
        <v>212409454</v>
      </c>
      <c r="I1490" t="s">
        <v>3622</v>
      </c>
      <c r="J1490" t="s">
        <v>11774</v>
      </c>
      <c r="K1490" t="s">
        <v>3624</v>
      </c>
      <c r="L1490" t="s">
        <v>11778</v>
      </c>
      <c r="P1490">
        <v>12.5</v>
      </c>
      <c r="Q1490">
        <v>20.5</v>
      </c>
      <c r="R1490">
        <v>8.5</v>
      </c>
      <c r="S1490" t="b">
        <v>0</v>
      </c>
      <c r="T1490" t="b">
        <v>0</v>
      </c>
      <c r="U1490" t="b">
        <v>0</v>
      </c>
      <c r="V1490">
        <v>12000</v>
      </c>
      <c r="W1490">
        <v>8500</v>
      </c>
      <c r="X1490">
        <v>1.81</v>
      </c>
      <c r="Y1490">
        <v>12750</v>
      </c>
      <c r="Z1490">
        <v>2.09</v>
      </c>
    </row>
    <row r="1491" spans="1:26">
      <c r="A1491">
        <v>212409472</v>
      </c>
      <c r="B1491" t="s">
        <v>11499</v>
      </c>
      <c r="C1491" t="s">
        <v>3597</v>
      </c>
      <c r="D1491" t="s">
        <v>11767</v>
      </c>
      <c r="E1491" t="s">
        <v>4003</v>
      </c>
      <c r="F1491" t="s">
        <v>3753</v>
      </c>
      <c r="G1491">
        <v>212409472</v>
      </c>
      <c r="I1491" t="s">
        <v>3601</v>
      </c>
      <c r="J1491" t="s">
        <v>11772</v>
      </c>
      <c r="K1491" t="s">
        <v>3624</v>
      </c>
      <c r="L1491" t="s">
        <v>4803</v>
      </c>
      <c r="P1491">
        <v>11.5</v>
      </c>
      <c r="Q1491">
        <v>18</v>
      </c>
      <c r="R1491">
        <v>9.5</v>
      </c>
      <c r="S1491" t="b">
        <v>0</v>
      </c>
      <c r="T1491" t="b">
        <v>0</v>
      </c>
      <c r="U1491" t="b">
        <v>1</v>
      </c>
      <c r="V1491">
        <v>9000</v>
      </c>
      <c r="W1491">
        <v>7000</v>
      </c>
      <c r="X1491">
        <v>1.99</v>
      </c>
      <c r="Y1491">
        <v>11200</v>
      </c>
      <c r="Z1491">
        <v>2.4500000000000002</v>
      </c>
    </row>
    <row r="1492" spans="1:26">
      <c r="A1492">
        <v>212409449</v>
      </c>
      <c r="B1492" t="s">
        <v>11499</v>
      </c>
      <c r="C1492" t="s">
        <v>3597</v>
      </c>
      <c r="D1492" t="s">
        <v>11767</v>
      </c>
      <c r="E1492" t="s">
        <v>4003</v>
      </c>
      <c r="F1492" t="s">
        <v>3621</v>
      </c>
      <c r="G1492">
        <v>212409449</v>
      </c>
      <c r="I1492" t="s">
        <v>3622</v>
      </c>
      <c r="J1492" t="s">
        <v>11776</v>
      </c>
      <c r="K1492" t="s">
        <v>3624</v>
      </c>
      <c r="L1492" t="s">
        <v>11777</v>
      </c>
      <c r="P1492">
        <v>13</v>
      </c>
      <c r="Q1492">
        <v>23</v>
      </c>
      <c r="R1492">
        <v>12</v>
      </c>
      <c r="S1492" t="b">
        <v>0</v>
      </c>
      <c r="T1492" t="b">
        <v>0</v>
      </c>
      <c r="U1492" t="b">
        <v>1</v>
      </c>
      <c r="V1492">
        <v>17800</v>
      </c>
      <c r="W1492">
        <v>15300</v>
      </c>
      <c r="X1492">
        <v>2.61</v>
      </c>
      <c r="Y1492">
        <v>21420</v>
      </c>
      <c r="Z1492">
        <v>2.71</v>
      </c>
    </row>
    <row r="1493" spans="1:26">
      <c r="A1493">
        <v>212409448</v>
      </c>
      <c r="B1493" t="s">
        <v>11499</v>
      </c>
      <c r="C1493" t="s">
        <v>3597</v>
      </c>
      <c r="D1493" t="s">
        <v>11767</v>
      </c>
      <c r="E1493" t="s">
        <v>4003</v>
      </c>
      <c r="F1493" t="s">
        <v>3621</v>
      </c>
      <c r="G1493">
        <v>212409448</v>
      </c>
      <c r="I1493" t="s">
        <v>3622</v>
      </c>
      <c r="J1493" t="s">
        <v>11774</v>
      </c>
      <c r="K1493" t="s">
        <v>3624</v>
      </c>
      <c r="L1493" t="s">
        <v>11775</v>
      </c>
      <c r="P1493">
        <v>15</v>
      </c>
      <c r="Q1493">
        <v>27.5</v>
      </c>
      <c r="R1493">
        <v>12.5</v>
      </c>
      <c r="S1493" t="b">
        <v>0</v>
      </c>
      <c r="T1493" t="b">
        <v>0</v>
      </c>
      <c r="U1493" t="b">
        <v>1</v>
      </c>
      <c r="V1493">
        <v>12000</v>
      </c>
      <c r="W1493">
        <v>10800</v>
      </c>
      <c r="X1493">
        <v>2.9</v>
      </c>
      <c r="Y1493">
        <v>19440</v>
      </c>
      <c r="Z1493">
        <v>2.4900000000000002</v>
      </c>
    </row>
    <row r="1494" spans="1:26">
      <c r="A1494">
        <v>212409447</v>
      </c>
      <c r="B1494" t="s">
        <v>11499</v>
      </c>
      <c r="C1494" t="s">
        <v>3597</v>
      </c>
      <c r="D1494" t="s">
        <v>11767</v>
      </c>
      <c r="E1494" t="s">
        <v>4003</v>
      </c>
      <c r="F1494" t="s">
        <v>3621</v>
      </c>
      <c r="G1494">
        <v>212409447</v>
      </c>
      <c r="I1494" t="s">
        <v>3622</v>
      </c>
      <c r="J1494" t="s">
        <v>11772</v>
      </c>
      <c r="K1494" t="s">
        <v>3624</v>
      </c>
      <c r="L1494" t="s">
        <v>11773</v>
      </c>
      <c r="P1494">
        <v>16</v>
      </c>
      <c r="Q1494">
        <v>30</v>
      </c>
      <c r="R1494">
        <v>14</v>
      </c>
      <c r="S1494" t="b">
        <v>0</v>
      </c>
      <c r="T1494" t="b">
        <v>0</v>
      </c>
      <c r="U1494" t="b">
        <v>1</v>
      </c>
      <c r="V1494">
        <v>9000</v>
      </c>
      <c r="W1494">
        <v>7800</v>
      </c>
      <c r="X1494">
        <v>2.69</v>
      </c>
      <c r="Y1494">
        <v>13260</v>
      </c>
      <c r="Z1494">
        <v>2.54</v>
      </c>
    </row>
    <row r="1495" spans="1:26">
      <c r="A1495">
        <v>212596404</v>
      </c>
      <c r="B1495" t="s">
        <v>11518</v>
      </c>
      <c r="C1495" t="s">
        <v>3597</v>
      </c>
      <c r="D1495" t="s">
        <v>11767</v>
      </c>
      <c r="E1495" t="s">
        <v>3728</v>
      </c>
      <c r="F1495" t="s">
        <v>3600</v>
      </c>
      <c r="G1495">
        <v>212596404</v>
      </c>
      <c r="I1495" t="s">
        <v>3700</v>
      </c>
      <c r="J1495" t="s">
        <v>5919</v>
      </c>
      <c r="K1495" t="s">
        <v>3688</v>
      </c>
      <c r="L1495" t="s">
        <v>11771</v>
      </c>
      <c r="P1495">
        <v>9.5</v>
      </c>
      <c r="Q1495">
        <v>15.2</v>
      </c>
      <c r="R1495">
        <v>8.5</v>
      </c>
      <c r="S1495" t="b">
        <v>0</v>
      </c>
      <c r="T1495" t="b">
        <v>0</v>
      </c>
      <c r="U1495" t="b">
        <v>0</v>
      </c>
      <c r="V1495">
        <v>50500</v>
      </c>
      <c r="W1495">
        <v>35200</v>
      </c>
      <c r="X1495">
        <v>2.1</v>
      </c>
      <c r="Y1495">
        <v>36900</v>
      </c>
      <c r="Z1495">
        <v>2.08</v>
      </c>
    </row>
    <row r="1496" spans="1:26">
      <c r="A1496">
        <v>212596403</v>
      </c>
      <c r="B1496" t="s">
        <v>11518</v>
      </c>
      <c r="C1496" t="s">
        <v>3597</v>
      </c>
      <c r="D1496" t="s">
        <v>11767</v>
      </c>
      <c r="E1496" t="s">
        <v>3728</v>
      </c>
      <c r="F1496" t="s">
        <v>3600</v>
      </c>
      <c r="G1496">
        <v>212596403</v>
      </c>
      <c r="I1496" t="s">
        <v>3700</v>
      </c>
      <c r="J1496" t="s">
        <v>5919</v>
      </c>
      <c r="K1496" t="s">
        <v>3688</v>
      </c>
      <c r="L1496" t="s">
        <v>11770</v>
      </c>
      <c r="P1496">
        <v>10</v>
      </c>
      <c r="Q1496">
        <v>15.2</v>
      </c>
      <c r="R1496">
        <v>8.5</v>
      </c>
      <c r="S1496" t="b">
        <v>0</v>
      </c>
      <c r="T1496" t="b">
        <v>0</v>
      </c>
      <c r="U1496" t="b">
        <v>1</v>
      </c>
      <c r="V1496">
        <v>47000</v>
      </c>
      <c r="W1496">
        <v>31200</v>
      </c>
      <c r="X1496">
        <v>2.1</v>
      </c>
      <c r="Y1496">
        <v>32700</v>
      </c>
      <c r="Z1496">
        <v>2.08</v>
      </c>
    </row>
    <row r="1497" spans="1:26">
      <c r="A1497">
        <v>212596402</v>
      </c>
      <c r="B1497" t="s">
        <v>11518</v>
      </c>
      <c r="C1497" t="s">
        <v>3597</v>
      </c>
      <c r="D1497" t="s">
        <v>11767</v>
      </c>
      <c r="E1497" t="s">
        <v>3728</v>
      </c>
      <c r="F1497" t="s">
        <v>3600</v>
      </c>
      <c r="G1497">
        <v>212596402</v>
      </c>
      <c r="I1497" t="s">
        <v>3700</v>
      </c>
      <c r="J1497" t="s">
        <v>5917</v>
      </c>
      <c r="K1497" t="s">
        <v>3688</v>
      </c>
      <c r="L1497" t="s">
        <v>11769</v>
      </c>
      <c r="P1497">
        <v>9.5</v>
      </c>
      <c r="Q1497">
        <v>15.2</v>
      </c>
      <c r="R1497">
        <v>8.5</v>
      </c>
      <c r="S1497" t="b">
        <v>0</v>
      </c>
      <c r="T1497" t="b">
        <v>0</v>
      </c>
      <c r="U1497" t="b">
        <v>0</v>
      </c>
      <c r="V1497">
        <v>32000</v>
      </c>
      <c r="W1497">
        <v>22000</v>
      </c>
      <c r="X1497">
        <v>2</v>
      </c>
      <c r="Y1497">
        <v>23100</v>
      </c>
      <c r="Z1497">
        <v>1.99</v>
      </c>
    </row>
    <row r="1498" spans="1:26">
      <c r="A1498">
        <v>212578538</v>
      </c>
      <c r="B1498" t="s">
        <v>11518</v>
      </c>
      <c r="C1498" t="s">
        <v>3597</v>
      </c>
      <c r="D1498" t="s">
        <v>11767</v>
      </c>
      <c r="E1498" t="s">
        <v>3728</v>
      </c>
      <c r="F1498" t="s">
        <v>3600</v>
      </c>
      <c r="G1498">
        <v>212578538</v>
      </c>
      <c r="I1498" t="s">
        <v>3700</v>
      </c>
      <c r="J1498" t="s">
        <v>5917</v>
      </c>
      <c r="K1498" t="s">
        <v>3688</v>
      </c>
      <c r="L1498" t="s">
        <v>11768</v>
      </c>
      <c r="P1498">
        <v>11</v>
      </c>
      <c r="Q1498">
        <v>15.2</v>
      </c>
      <c r="R1498">
        <v>8.5</v>
      </c>
      <c r="S1498" t="b">
        <v>0</v>
      </c>
      <c r="T1498" t="b">
        <v>0</v>
      </c>
      <c r="U1498" t="b">
        <v>1</v>
      </c>
      <c r="V1498">
        <v>23000</v>
      </c>
      <c r="W1498">
        <v>15000</v>
      </c>
      <c r="X1498">
        <v>2.1</v>
      </c>
      <c r="Y1498">
        <v>17600</v>
      </c>
      <c r="Z1498">
        <v>2.08</v>
      </c>
    </row>
    <row r="1499" spans="1:26">
      <c r="A1499">
        <v>211624973</v>
      </c>
      <c r="B1499" t="s">
        <v>10676</v>
      </c>
      <c r="C1499" t="s">
        <v>3597</v>
      </c>
      <c r="D1499" t="s">
        <v>11762</v>
      </c>
      <c r="E1499" t="s">
        <v>5088</v>
      </c>
      <c r="F1499" t="s">
        <v>3600</v>
      </c>
      <c r="G1499">
        <v>211624973</v>
      </c>
      <c r="I1499" t="s">
        <v>3601</v>
      </c>
      <c r="J1499" t="s">
        <v>11765</v>
      </c>
      <c r="K1499" t="s">
        <v>3688</v>
      </c>
      <c r="L1499" t="s">
        <v>5096</v>
      </c>
      <c r="M1499">
        <v>12.5</v>
      </c>
      <c r="N1499">
        <v>20</v>
      </c>
      <c r="O1499">
        <v>10.5</v>
      </c>
      <c r="P1499">
        <v>12</v>
      </c>
      <c r="Q1499">
        <v>17</v>
      </c>
      <c r="R1499">
        <v>9</v>
      </c>
      <c r="S1499" t="b">
        <v>0</v>
      </c>
      <c r="T1499" t="b">
        <v>0</v>
      </c>
      <c r="U1499" t="b">
        <v>1</v>
      </c>
      <c r="V1499">
        <v>24000</v>
      </c>
      <c r="W1499">
        <v>16000</v>
      </c>
      <c r="X1499">
        <v>2.65</v>
      </c>
      <c r="Y1499">
        <v>24000</v>
      </c>
      <c r="Z1499">
        <v>2.4300000000000002</v>
      </c>
    </row>
    <row r="1500" spans="1:26">
      <c r="A1500">
        <v>211624975</v>
      </c>
      <c r="B1500" t="s">
        <v>10676</v>
      </c>
      <c r="C1500" t="s">
        <v>3597</v>
      </c>
      <c r="D1500" t="s">
        <v>11762</v>
      </c>
      <c r="E1500" t="s">
        <v>5088</v>
      </c>
      <c r="F1500" t="s">
        <v>3600</v>
      </c>
      <c r="G1500">
        <v>211624975</v>
      </c>
      <c r="I1500" t="s">
        <v>3601</v>
      </c>
      <c r="J1500" t="s">
        <v>11766</v>
      </c>
      <c r="K1500" t="s">
        <v>3688</v>
      </c>
      <c r="L1500" t="s">
        <v>5101</v>
      </c>
      <c r="M1500">
        <v>11.5</v>
      </c>
      <c r="N1500">
        <v>18</v>
      </c>
      <c r="O1500">
        <v>10.5</v>
      </c>
      <c r="P1500">
        <v>11</v>
      </c>
      <c r="Q1500">
        <v>17</v>
      </c>
      <c r="R1500">
        <v>9</v>
      </c>
      <c r="S1500" t="b">
        <v>0</v>
      </c>
      <c r="T1500" t="b">
        <v>0</v>
      </c>
      <c r="U1500" t="b">
        <v>1</v>
      </c>
      <c r="V1500">
        <v>48000</v>
      </c>
      <c r="W1500">
        <v>31400</v>
      </c>
      <c r="X1500">
        <v>2.4500000000000002</v>
      </c>
      <c r="Y1500">
        <v>48000</v>
      </c>
      <c r="Z1500">
        <v>2.04</v>
      </c>
    </row>
    <row r="1501" spans="1:26">
      <c r="A1501">
        <v>211624976</v>
      </c>
      <c r="B1501" t="s">
        <v>10676</v>
      </c>
      <c r="C1501" t="s">
        <v>3597</v>
      </c>
      <c r="D1501" t="s">
        <v>11762</v>
      </c>
      <c r="E1501" t="s">
        <v>5088</v>
      </c>
      <c r="F1501" t="s">
        <v>3600</v>
      </c>
      <c r="G1501">
        <v>211624976</v>
      </c>
      <c r="I1501" t="s">
        <v>3601</v>
      </c>
      <c r="J1501" t="s">
        <v>11766</v>
      </c>
      <c r="K1501" t="s">
        <v>3688</v>
      </c>
      <c r="L1501" t="s">
        <v>5095</v>
      </c>
      <c r="M1501">
        <v>10.5</v>
      </c>
      <c r="N1501">
        <v>17</v>
      </c>
      <c r="O1501">
        <v>10</v>
      </c>
      <c r="P1501">
        <v>10</v>
      </c>
      <c r="Q1501">
        <v>15.8</v>
      </c>
      <c r="R1501">
        <v>9</v>
      </c>
      <c r="S1501" t="b">
        <v>0</v>
      </c>
      <c r="T1501" t="b">
        <v>0</v>
      </c>
      <c r="U1501" t="b">
        <v>1</v>
      </c>
      <c r="V1501">
        <v>54000</v>
      </c>
      <c r="W1501">
        <v>36000</v>
      </c>
      <c r="X1501">
        <v>2.4</v>
      </c>
      <c r="Y1501">
        <v>49000</v>
      </c>
      <c r="Z1501">
        <v>2.02</v>
      </c>
    </row>
    <row r="1502" spans="1:26">
      <c r="A1502">
        <v>211624974</v>
      </c>
      <c r="B1502" t="s">
        <v>10676</v>
      </c>
      <c r="C1502" t="s">
        <v>3597</v>
      </c>
      <c r="D1502" t="s">
        <v>11762</v>
      </c>
      <c r="E1502" t="s">
        <v>5088</v>
      </c>
      <c r="F1502" t="s">
        <v>3600</v>
      </c>
      <c r="G1502">
        <v>211624974</v>
      </c>
      <c r="I1502" t="s">
        <v>3601</v>
      </c>
      <c r="J1502" t="s">
        <v>11765</v>
      </c>
      <c r="K1502" t="s">
        <v>3688</v>
      </c>
      <c r="L1502" t="s">
        <v>5090</v>
      </c>
      <c r="M1502">
        <v>10</v>
      </c>
      <c r="N1502">
        <v>18</v>
      </c>
      <c r="O1502">
        <v>10</v>
      </c>
      <c r="P1502">
        <v>10</v>
      </c>
      <c r="Q1502">
        <v>16</v>
      </c>
      <c r="R1502">
        <v>9</v>
      </c>
      <c r="S1502" t="b">
        <v>0</v>
      </c>
      <c r="T1502" t="b">
        <v>0</v>
      </c>
      <c r="U1502" t="b">
        <v>1</v>
      </c>
      <c r="V1502">
        <v>34000</v>
      </c>
      <c r="W1502">
        <v>24000</v>
      </c>
      <c r="X1502">
        <v>2.4</v>
      </c>
      <c r="Y1502">
        <v>36000</v>
      </c>
      <c r="Z1502">
        <v>1.94</v>
      </c>
    </row>
    <row r="1503" spans="1:26">
      <c r="A1503">
        <v>211624980</v>
      </c>
      <c r="B1503" t="s">
        <v>10676</v>
      </c>
      <c r="C1503" t="s">
        <v>3597</v>
      </c>
      <c r="D1503" t="s">
        <v>11762</v>
      </c>
      <c r="E1503" t="s">
        <v>5091</v>
      </c>
      <c r="F1503" t="s">
        <v>3600</v>
      </c>
      <c r="G1503">
        <v>211624980</v>
      </c>
      <c r="I1503" t="s">
        <v>3601</v>
      </c>
      <c r="J1503" t="s">
        <v>11764</v>
      </c>
      <c r="K1503" t="s">
        <v>3688</v>
      </c>
      <c r="L1503" t="s">
        <v>5099</v>
      </c>
      <c r="M1503">
        <v>10.5</v>
      </c>
      <c r="N1503">
        <v>17</v>
      </c>
      <c r="O1503">
        <v>10</v>
      </c>
      <c r="P1503">
        <v>10</v>
      </c>
      <c r="Q1503">
        <v>15.8</v>
      </c>
      <c r="R1503">
        <v>9</v>
      </c>
      <c r="S1503" t="b">
        <v>0</v>
      </c>
      <c r="T1503" t="b">
        <v>0</v>
      </c>
      <c r="U1503" t="b">
        <v>1</v>
      </c>
      <c r="V1503">
        <v>54000</v>
      </c>
      <c r="W1503">
        <v>36000</v>
      </c>
      <c r="X1503">
        <v>2.4</v>
      </c>
      <c r="Y1503">
        <v>49000</v>
      </c>
      <c r="Z1503">
        <v>2.02</v>
      </c>
    </row>
    <row r="1504" spans="1:26">
      <c r="A1504">
        <v>211624979</v>
      </c>
      <c r="B1504" t="s">
        <v>10676</v>
      </c>
      <c r="C1504" t="s">
        <v>3597</v>
      </c>
      <c r="D1504" t="s">
        <v>11762</v>
      </c>
      <c r="E1504" t="s">
        <v>5091</v>
      </c>
      <c r="F1504" t="s">
        <v>3600</v>
      </c>
      <c r="G1504">
        <v>211624979</v>
      </c>
      <c r="I1504" t="s">
        <v>3601</v>
      </c>
      <c r="J1504" t="s">
        <v>11764</v>
      </c>
      <c r="K1504" t="s">
        <v>3688</v>
      </c>
      <c r="L1504" t="s">
        <v>5100</v>
      </c>
      <c r="M1504">
        <v>11.5</v>
      </c>
      <c r="N1504">
        <v>18</v>
      </c>
      <c r="O1504">
        <v>10.5</v>
      </c>
      <c r="P1504">
        <v>11</v>
      </c>
      <c r="Q1504">
        <v>17</v>
      </c>
      <c r="R1504">
        <v>9</v>
      </c>
      <c r="S1504" t="b">
        <v>0</v>
      </c>
      <c r="T1504" t="b">
        <v>0</v>
      </c>
      <c r="U1504" t="b">
        <v>1</v>
      </c>
      <c r="V1504">
        <v>48000</v>
      </c>
      <c r="W1504">
        <v>31400</v>
      </c>
      <c r="X1504">
        <v>2.4500000000000002</v>
      </c>
      <c r="Y1504">
        <v>48000</v>
      </c>
      <c r="Z1504">
        <v>2.04</v>
      </c>
    </row>
    <row r="1505" spans="1:26">
      <c r="A1505">
        <v>211624977</v>
      </c>
      <c r="B1505" t="s">
        <v>10676</v>
      </c>
      <c r="C1505" t="s">
        <v>3597</v>
      </c>
      <c r="D1505" t="s">
        <v>11762</v>
      </c>
      <c r="E1505" t="s">
        <v>5091</v>
      </c>
      <c r="F1505" t="s">
        <v>3600</v>
      </c>
      <c r="G1505">
        <v>211624977</v>
      </c>
      <c r="I1505" t="s">
        <v>3601</v>
      </c>
      <c r="J1505" t="s">
        <v>11763</v>
      </c>
      <c r="K1505" t="s">
        <v>3688</v>
      </c>
      <c r="L1505" t="s">
        <v>5093</v>
      </c>
      <c r="M1505">
        <v>12.5</v>
      </c>
      <c r="N1505">
        <v>20</v>
      </c>
      <c r="O1505">
        <v>10.5</v>
      </c>
      <c r="P1505">
        <v>12</v>
      </c>
      <c r="Q1505">
        <v>17</v>
      </c>
      <c r="R1505">
        <v>9</v>
      </c>
      <c r="S1505" t="b">
        <v>0</v>
      </c>
      <c r="T1505" t="b">
        <v>0</v>
      </c>
      <c r="U1505" t="b">
        <v>1</v>
      </c>
      <c r="V1505">
        <v>24000</v>
      </c>
      <c r="W1505">
        <v>16000</v>
      </c>
      <c r="X1505">
        <v>2.65</v>
      </c>
      <c r="Y1505">
        <v>24000</v>
      </c>
      <c r="Z1505">
        <v>2.4300000000000002</v>
      </c>
    </row>
    <row r="1506" spans="1:26">
      <c r="A1506">
        <v>211624978</v>
      </c>
      <c r="B1506" t="s">
        <v>10676</v>
      </c>
      <c r="C1506" t="s">
        <v>3597</v>
      </c>
      <c r="D1506" t="s">
        <v>11762</v>
      </c>
      <c r="E1506" t="s">
        <v>5091</v>
      </c>
      <c r="F1506" t="s">
        <v>3600</v>
      </c>
      <c r="G1506">
        <v>211624978</v>
      </c>
      <c r="I1506" t="s">
        <v>3601</v>
      </c>
      <c r="J1506" t="s">
        <v>11763</v>
      </c>
      <c r="K1506" t="s">
        <v>3688</v>
      </c>
      <c r="L1506" t="s">
        <v>5097</v>
      </c>
      <c r="M1506">
        <v>10</v>
      </c>
      <c r="N1506">
        <v>18</v>
      </c>
      <c r="O1506">
        <v>10</v>
      </c>
      <c r="P1506">
        <v>10</v>
      </c>
      <c r="Q1506">
        <v>16</v>
      </c>
      <c r="R1506">
        <v>9</v>
      </c>
      <c r="S1506" t="b">
        <v>0</v>
      </c>
      <c r="T1506" t="b">
        <v>0</v>
      </c>
      <c r="U1506" t="b">
        <v>1</v>
      </c>
      <c r="V1506">
        <v>34000</v>
      </c>
      <c r="W1506">
        <v>24000</v>
      </c>
      <c r="X1506">
        <v>2.4</v>
      </c>
      <c r="Y1506">
        <v>36000</v>
      </c>
      <c r="Z1506">
        <v>1.94</v>
      </c>
    </row>
    <row r="1507" spans="1:26">
      <c r="A1507">
        <v>204878399</v>
      </c>
      <c r="B1507" t="s">
        <v>4344</v>
      </c>
      <c r="C1507" t="s">
        <v>3597</v>
      </c>
      <c r="D1507" t="s">
        <v>3727</v>
      </c>
      <c r="E1507" t="s">
        <v>4003</v>
      </c>
      <c r="F1507" t="s">
        <v>3650</v>
      </c>
      <c r="G1507">
        <v>204878399</v>
      </c>
      <c r="I1507" t="s">
        <v>3651</v>
      </c>
      <c r="J1507" t="s">
        <v>11761</v>
      </c>
      <c r="K1507" t="s">
        <v>3653</v>
      </c>
      <c r="M1507">
        <v>12.5</v>
      </c>
      <c r="N1507">
        <v>20</v>
      </c>
      <c r="O1507">
        <v>10.5</v>
      </c>
      <c r="S1507" t="b">
        <v>0</v>
      </c>
      <c r="T1507" t="b">
        <v>0</v>
      </c>
      <c r="U1507" t="b">
        <v>0</v>
      </c>
      <c r="V1507">
        <v>34000</v>
      </c>
      <c r="W1507">
        <v>22000</v>
      </c>
      <c r="X1507">
        <v>2.5</v>
      </c>
      <c r="Y1507">
        <v>37000</v>
      </c>
      <c r="Z1507">
        <v>2.75</v>
      </c>
    </row>
    <row r="1508" spans="1:26">
      <c r="A1508">
        <v>202583712</v>
      </c>
      <c r="B1508" t="s">
        <v>6133</v>
      </c>
      <c r="C1508" t="s">
        <v>3597</v>
      </c>
      <c r="D1508" t="s">
        <v>3727</v>
      </c>
      <c r="E1508" t="s">
        <v>4003</v>
      </c>
      <c r="F1508" t="s">
        <v>3621</v>
      </c>
      <c r="G1508">
        <v>202583712</v>
      </c>
      <c r="I1508" t="s">
        <v>3622</v>
      </c>
      <c r="J1508" t="s">
        <v>11759</v>
      </c>
      <c r="K1508" t="s">
        <v>3624</v>
      </c>
      <c r="L1508" t="s">
        <v>11760</v>
      </c>
      <c r="M1508">
        <v>12.5</v>
      </c>
      <c r="N1508">
        <v>21.5</v>
      </c>
      <c r="O1508">
        <v>10.5</v>
      </c>
      <c r="P1508">
        <v>12.5</v>
      </c>
      <c r="Q1508">
        <v>21.5</v>
      </c>
      <c r="R1508">
        <v>9.6</v>
      </c>
      <c r="S1508" t="b">
        <v>0</v>
      </c>
      <c r="T1508" t="b">
        <v>0</v>
      </c>
      <c r="U1508" t="b">
        <v>1</v>
      </c>
      <c r="V1508">
        <v>15000</v>
      </c>
      <c r="W1508">
        <v>12000</v>
      </c>
      <c r="X1508">
        <v>2.2999999999999998</v>
      </c>
      <c r="Y1508">
        <v>17000</v>
      </c>
      <c r="Z1508">
        <v>2.13</v>
      </c>
    </row>
    <row r="1509" spans="1:26">
      <c r="A1509">
        <v>207769097</v>
      </c>
      <c r="B1509" t="s">
        <v>5882</v>
      </c>
      <c r="C1509" t="s">
        <v>3597</v>
      </c>
      <c r="D1509" t="s">
        <v>3727</v>
      </c>
      <c r="E1509" t="s">
        <v>4003</v>
      </c>
      <c r="F1509" t="s">
        <v>3621</v>
      </c>
      <c r="G1509">
        <v>207769097</v>
      </c>
      <c r="I1509" t="s">
        <v>3622</v>
      </c>
      <c r="J1509" t="s">
        <v>11758</v>
      </c>
      <c r="K1509" t="s">
        <v>3624</v>
      </c>
      <c r="L1509" t="s">
        <v>9227</v>
      </c>
      <c r="M1509">
        <v>11</v>
      </c>
      <c r="N1509">
        <v>20</v>
      </c>
      <c r="O1509">
        <v>10</v>
      </c>
      <c r="P1509">
        <v>11</v>
      </c>
      <c r="Q1509">
        <v>20</v>
      </c>
      <c r="R1509">
        <v>9.5</v>
      </c>
      <c r="S1509" t="b">
        <v>0</v>
      </c>
      <c r="T1509" t="b">
        <v>0</v>
      </c>
      <c r="U1509" t="b">
        <v>1</v>
      </c>
      <c r="V1509">
        <v>23000</v>
      </c>
      <c r="W1509">
        <v>17000</v>
      </c>
      <c r="X1509">
        <v>2.9</v>
      </c>
      <c r="Y1509">
        <v>19000</v>
      </c>
      <c r="Z1509">
        <v>2.25</v>
      </c>
    </row>
    <row r="1510" spans="1:26">
      <c r="A1510">
        <v>207802918</v>
      </c>
      <c r="B1510" t="s">
        <v>5882</v>
      </c>
      <c r="C1510" t="s">
        <v>3597</v>
      </c>
      <c r="D1510" t="s">
        <v>3727</v>
      </c>
      <c r="E1510" t="s">
        <v>3728</v>
      </c>
      <c r="F1510" t="s">
        <v>3650</v>
      </c>
      <c r="G1510">
        <v>207802918</v>
      </c>
      <c r="I1510" t="s">
        <v>3651</v>
      </c>
      <c r="J1510" t="s">
        <v>11756</v>
      </c>
      <c r="K1510" t="s">
        <v>3653</v>
      </c>
      <c r="L1510" t="s">
        <v>11757</v>
      </c>
      <c r="M1510">
        <v>9</v>
      </c>
      <c r="N1510">
        <v>18</v>
      </c>
      <c r="O1510">
        <v>10.5</v>
      </c>
      <c r="P1510">
        <v>9</v>
      </c>
      <c r="Q1510">
        <v>19</v>
      </c>
      <c r="R1510">
        <v>9.4</v>
      </c>
      <c r="S1510" t="b">
        <v>0</v>
      </c>
      <c r="T1510" t="b">
        <v>0</v>
      </c>
      <c r="U1510" t="b">
        <v>0</v>
      </c>
      <c r="V1510">
        <v>34000</v>
      </c>
      <c r="W1510">
        <v>23000</v>
      </c>
      <c r="X1510">
        <v>2.36</v>
      </c>
      <c r="Y1510">
        <v>30000</v>
      </c>
      <c r="Z1510">
        <v>1.87</v>
      </c>
    </row>
    <row r="1511" spans="1:26">
      <c r="A1511">
        <v>207698997</v>
      </c>
      <c r="B1511" t="s">
        <v>5882</v>
      </c>
      <c r="C1511" t="s">
        <v>3597</v>
      </c>
      <c r="D1511" t="s">
        <v>3727</v>
      </c>
      <c r="E1511" t="s">
        <v>3728</v>
      </c>
      <c r="F1511" t="s">
        <v>3650</v>
      </c>
      <c r="G1511">
        <v>207698997</v>
      </c>
      <c r="I1511" t="s">
        <v>3651</v>
      </c>
      <c r="J1511" t="s">
        <v>11754</v>
      </c>
      <c r="K1511" t="s">
        <v>3653</v>
      </c>
      <c r="L1511" t="s">
        <v>11755</v>
      </c>
      <c r="M1511">
        <v>12.5</v>
      </c>
      <c r="N1511">
        <v>20</v>
      </c>
      <c r="O1511">
        <v>11</v>
      </c>
      <c r="P1511">
        <v>12.7</v>
      </c>
      <c r="Q1511">
        <v>21</v>
      </c>
      <c r="R1511">
        <v>10</v>
      </c>
      <c r="S1511" t="b">
        <v>0</v>
      </c>
      <c r="T1511" t="b">
        <v>0</v>
      </c>
      <c r="U1511" t="b">
        <v>0</v>
      </c>
      <c r="V1511">
        <v>18000</v>
      </c>
      <c r="W1511">
        <v>11000</v>
      </c>
      <c r="X1511">
        <v>2.44</v>
      </c>
      <c r="Y1511">
        <v>15200</v>
      </c>
      <c r="Z1511">
        <v>2.62</v>
      </c>
    </row>
    <row r="1512" spans="1:26">
      <c r="A1512">
        <v>207802647</v>
      </c>
      <c r="B1512" t="s">
        <v>5882</v>
      </c>
      <c r="C1512" t="s">
        <v>3597</v>
      </c>
      <c r="D1512" t="s">
        <v>3727</v>
      </c>
      <c r="E1512" t="s">
        <v>4003</v>
      </c>
      <c r="F1512" t="s">
        <v>3650</v>
      </c>
      <c r="G1512">
        <v>207802647</v>
      </c>
      <c r="I1512" t="s">
        <v>3651</v>
      </c>
      <c r="J1512" t="s">
        <v>11752</v>
      </c>
      <c r="K1512" t="s">
        <v>3653</v>
      </c>
      <c r="L1512" t="s">
        <v>11753</v>
      </c>
      <c r="M1512">
        <v>9</v>
      </c>
      <c r="N1512">
        <v>18</v>
      </c>
      <c r="O1512">
        <v>10.5</v>
      </c>
      <c r="P1512">
        <v>9</v>
      </c>
      <c r="Q1512">
        <v>19</v>
      </c>
      <c r="R1512">
        <v>9.4</v>
      </c>
      <c r="S1512" t="b">
        <v>0</v>
      </c>
      <c r="T1512" t="b">
        <v>0</v>
      </c>
      <c r="U1512" t="b">
        <v>0</v>
      </c>
      <c r="V1512">
        <v>34000</v>
      </c>
      <c r="W1512">
        <v>23000</v>
      </c>
      <c r="X1512">
        <v>2.36</v>
      </c>
      <c r="Y1512">
        <v>30000</v>
      </c>
      <c r="Z1512">
        <v>1.87</v>
      </c>
    </row>
    <row r="1513" spans="1:26">
      <c r="A1513">
        <v>211709317</v>
      </c>
      <c r="B1513" t="s">
        <v>11499</v>
      </c>
      <c r="C1513" t="s">
        <v>3597</v>
      </c>
      <c r="D1513" t="s">
        <v>3727</v>
      </c>
      <c r="E1513" t="s">
        <v>4003</v>
      </c>
      <c r="F1513" t="s">
        <v>3621</v>
      </c>
      <c r="G1513">
        <v>211709317</v>
      </c>
      <c r="I1513" t="s">
        <v>3622</v>
      </c>
      <c r="J1513" t="s">
        <v>11750</v>
      </c>
      <c r="K1513" t="s">
        <v>3624</v>
      </c>
      <c r="L1513" t="s">
        <v>11751</v>
      </c>
      <c r="P1513">
        <v>14.5</v>
      </c>
      <c r="Q1513">
        <v>23.5</v>
      </c>
      <c r="R1513">
        <v>9.6</v>
      </c>
      <c r="S1513" t="b">
        <v>0</v>
      </c>
      <c r="T1513" t="b">
        <v>0</v>
      </c>
      <c r="U1513" t="b">
        <v>1</v>
      </c>
      <c r="V1513">
        <v>9000</v>
      </c>
      <c r="W1513">
        <v>5800</v>
      </c>
      <c r="X1513">
        <v>2.2999999999999998</v>
      </c>
      <c r="Y1513">
        <v>12760</v>
      </c>
      <c r="Z1513">
        <v>2.2400000000000002</v>
      </c>
    </row>
    <row r="1514" spans="1:26">
      <c r="A1514">
        <v>211729713</v>
      </c>
      <c r="B1514" t="s">
        <v>9223</v>
      </c>
      <c r="C1514" t="s">
        <v>3597</v>
      </c>
      <c r="D1514" t="s">
        <v>3727</v>
      </c>
      <c r="E1514" t="s">
        <v>9235</v>
      </c>
      <c r="F1514" t="s">
        <v>3753</v>
      </c>
      <c r="G1514">
        <v>211729713</v>
      </c>
      <c r="I1514" t="s">
        <v>3601</v>
      </c>
      <c r="J1514" t="s">
        <v>11749</v>
      </c>
      <c r="K1514" t="s">
        <v>3624</v>
      </c>
      <c r="L1514" t="s">
        <v>11748</v>
      </c>
      <c r="P1514">
        <v>7.8</v>
      </c>
      <c r="Q1514">
        <v>15.2</v>
      </c>
      <c r="R1514">
        <v>8.6999999999999993</v>
      </c>
      <c r="S1514" t="b">
        <v>0</v>
      </c>
      <c r="T1514" t="b">
        <v>0</v>
      </c>
      <c r="U1514" t="b">
        <v>0</v>
      </c>
      <c r="V1514">
        <v>42000</v>
      </c>
      <c r="W1514">
        <v>31600</v>
      </c>
      <c r="X1514">
        <v>2.2000000000000002</v>
      </c>
      <c r="Y1514">
        <v>37920</v>
      </c>
      <c r="Z1514">
        <v>2.11</v>
      </c>
    </row>
    <row r="1515" spans="1:26">
      <c r="A1515">
        <v>211744614</v>
      </c>
      <c r="B1515" t="s">
        <v>9223</v>
      </c>
      <c r="C1515" t="s">
        <v>3597</v>
      </c>
      <c r="D1515" t="s">
        <v>3727</v>
      </c>
      <c r="E1515" t="s">
        <v>9235</v>
      </c>
      <c r="F1515" t="s">
        <v>3849</v>
      </c>
      <c r="G1515">
        <v>211744614</v>
      </c>
      <c r="I1515" t="s">
        <v>3622</v>
      </c>
      <c r="J1515" t="s">
        <v>11749</v>
      </c>
      <c r="K1515" t="s">
        <v>3624</v>
      </c>
      <c r="L1515" t="s">
        <v>11747</v>
      </c>
      <c r="P1515">
        <v>8.6999999999999993</v>
      </c>
      <c r="Q1515">
        <v>18</v>
      </c>
      <c r="R1515">
        <v>8.5</v>
      </c>
      <c r="S1515" t="b">
        <v>0</v>
      </c>
      <c r="T1515" t="b">
        <v>0</v>
      </c>
      <c r="U1515" t="b">
        <v>0</v>
      </c>
      <c r="V1515">
        <v>42000</v>
      </c>
      <c r="W1515">
        <v>31000</v>
      </c>
      <c r="X1515">
        <v>2.1</v>
      </c>
      <c r="Y1515">
        <v>37200</v>
      </c>
      <c r="Z1515">
        <v>2.02</v>
      </c>
    </row>
    <row r="1516" spans="1:26">
      <c r="A1516">
        <v>211729714</v>
      </c>
      <c r="B1516" t="s">
        <v>9223</v>
      </c>
      <c r="C1516" t="s">
        <v>3597</v>
      </c>
      <c r="D1516" t="s">
        <v>3727</v>
      </c>
      <c r="E1516" t="s">
        <v>9235</v>
      </c>
      <c r="F1516" t="s">
        <v>3753</v>
      </c>
      <c r="G1516">
        <v>211729714</v>
      </c>
      <c r="I1516" t="s">
        <v>3601</v>
      </c>
      <c r="J1516" t="s">
        <v>11749</v>
      </c>
      <c r="K1516" t="s">
        <v>3624</v>
      </c>
      <c r="L1516" t="s">
        <v>11746</v>
      </c>
      <c r="P1516">
        <v>7.3</v>
      </c>
      <c r="Q1516">
        <v>15.2</v>
      </c>
      <c r="R1516">
        <v>8.8000000000000007</v>
      </c>
      <c r="S1516" t="b">
        <v>0</v>
      </c>
      <c r="T1516" t="b">
        <v>0</v>
      </c>
      <c r="U1516" t="b">
        <v>0</v>
      </c>
      <c r="V1516">
        <v>46000</v>
      </c>
      <c r="W1516">
        <v>34600</v>
      </c>
      <c r="X1516">
        <v>2.1</v>
      </c>
      <c r="Y1516">
        <v>41520</v>
      </c>
      <c r="Z1516">
        <v>2.0099999999999998</v>
      </c>
    </row>
    <row r="1517" spans="1:26">
      <c r="A1517">
        <v>211729105</v>
      </c>
      <c r="B1517" t="s">
        <v>9223</v>
      </c>
      <c r="C1517" t="s">
        <v>3597</v>
      </c>
      <c r="D1517" t="s">
        <v>3727</v>
      </c>
      <c r="E1517" t="s">
        <v>1088</v>
      </c>
      <c r="F1517" t="s">
        <v>3753</v>
      </c>
      <c r="G1517">
        <v>211729105</v>
      </c>
      <c r="I1517" t="s">
        <v>3601</v>
      </c>
      <c r="J1517" t="s">
        <v>11745</v>
      </c>
      <c r="K1517" t="s">
        <v>3624</v>
      </c>
      <c r="L1517" t="s">
        <v>11748</v>
      </c>
      <c r="P1517">
        <v>7.8</v>
      </c>
      <c r="Q1517">
        <v>15.2</v>
      </c>
      <c r="R1517">
        <v>8.6999999999999993</v>
      </c>
      <c r="S1517" t="b">
        <v>0</v>
      </c>
      <c r="T1517" t="b">
        <v>0</v>
      </c>
      <c r="U1517" t="b">
        <v>0</v>
      </c>
      <c r="V1517">
        <v>42000</v>
      </c>
      <c r="W1517">
        <v>31600</v>
      </c>
      <c r="X1517">
        <v>2.2000000000000002</v>
      </c>
      <c r="Y1517">
        <v>37920</v>
      </c>
      <c r="Z1517">
        <v>2.11</v>
      </c>
    </row>
    <row r="1518" spans="1:26">
      <c r="A1518">
        <v>211744605</v>
      </c>
      <c r="B1518" t="s">
        <v>9223</v>
      </c>
      <c r="C1518" t="s">
        <v>3597</v>
      </c>
      <c r="D1518" t="s">
        <v>3727</v>
      </c>
      <c r="E1518" t="s">
        <v>1088</v>
      </c>
      <c r="F1518" t="s">
        <v>3849</v>
      </c>
      <c r="G1518">
        <v>211744605</v>
      </c>
      <c r="I1518" t="s">
        <v>3622</v>
      </c>
      <c r="J1518" t="s">
        <v>11745</v>
      </c>
      <c r="K1518" t="s">
        <v>3624</v>
      </c>
      <c r="L1518" t="s">
        <v>11747</v>
      </c>
      <c r="P1518">
        <v>8.6999999999999993</v>
      </c>
      <c r="Q1518">
        <v>18</v>
      </c>
      <c r="R1518">
        <v>8.5</v>
      </c>
      <c r="S1518" t="b">
        <v>0</v>
      </c>
      <c r="T1518" t="b">
        <v>0</v>
      </c>
      <c r="U1518" t="b">
        <v>0</v>
      </c>
      <c r="V1518">
        <v>42000</v>
      </c>
      <c r="W1518">
        <v>31000</v>
      </c>
      <c r="X1518">
        <v>2.1</v>
      </c>
      <c r="Y1518">
        <v>37200</v>
      </c>
      <c r="Z1518">
        <v>2.02</v>
      </c>
    </row>
    <row r="1519" spans="1:26">
      <c r="A1519">
        <v>211729106</v>
      </c>
      <c r="B1519" t="s">
        <v>9223</v>
      </c>
      <c r="C1519" t="s">
        <v>3597</v>
      </c>
      <c r="D1519" t="s">
        <v>3727</v>
      </c>
      <c r="E1519" t="s">
        <v>1088</v>
      </c>
      <c r="F1519" t="s">
        <v>3753</v>
      </c>
      <c r="G1519">
        <v>211729106</v>
      </c>
      <c r="I1519" t="s">
        <v>3601</v>
      </c>
      <c r="J1519" t="s">
        <v>11745</v>
      </c>
      <c r="K1519" t="s">
        <v>3624</v>
      </c>
      <c r="L1519" t="s">
        <v>11746</v>
      </c>
      <c r="P1519">
        <v>7.3</v>
      </c>
      <c r="Q1519">
        <v>15.2</v>
      </c>
      <c r="R1519">
        <v>8.8000000000000007</v>
      </c>
      <c r="S1519" t="b">
        <v>0</v>
      </c>
      <c r="T1519" t="b">
        <v>0</v>
      </c>
      <c r="U1519" t="b">
        <v>0</v>
      </c>
      <c r="V1519">
        <v>46000</v>
      </c>
      <c r="W1519">
        <v>34600</v>
      </c>
      <c r="X1519">
        <v>2.1</v>
      </c>
      <c r="Y1519">
        <v>41520</v>
      </c>
      <c r="Z1519">
        <v>2.0099999999999998</v>
      </c>
    </row>
    <row r="1520" spans="1:26">
      <c r="A1520">
        <v>202588313</v>
      </c>
      <c r="B1520" t="s">
        <v>6133</v>
      </c>
      <c r="C1520" t="s">
        <v>3597</v>
      </c>
      <c r="D1520" t="s">
        <v>3727</v>
      </c>
      <c r="E1520" t="s">
        <v>3728</v>
      </c>
      <c r="F1520" t="s">
        <v>3621</v>
      </c>
      <c r="G1520">
        <v>202588313</v>
      </c>
      <c r="I1520" t="s">
        <v>3622</v>
      </c>
      <c r="J1520" t="s">
        <v>11739</v>
      </c>
      <c r="K1520" t="s">
        <v>3624</v>
      </c>
      <c r="L1520" t="s">
        <v>11740</v>
      </c>
      <c r="M1520">
        <v>12.5</v>
      </c>
      <c r="N1520">
        <v>21</v>
      </c>
      <c r="O1520">
        <v>10.5</v>
      </c>
      <c r="P1520">
        <v>12.5</v>
      </c>
      <c r="Q1520">
        <v>21</v>
      </c>
      <c r="R1520">
        <v>9.5</v>
      </c>
      <c r="S1520" t="b">
        <v>0</v>
      </c>
      <c r="T1520" t="b">
        <v>0</v>
      </c>
      <c r="U1520" t="b">
        <v>1</v>
      </c>
      <c r="V1520">
        <v>17000</v>
      </c>
      <c r="W1520">
        <v>14000</v>
      </c>
      <c r="X1520">
        <v>2.5</v>
      </c>
      <c r="Y1520">
        <v>19000</v>
      </c>
      <c r="Z1520">
        <v>2.15</v>
      </c>
    </row>
    <row r="1521" spans="1:26">
      <c r="A1521">
        <v>202583713</v>
      </c>
      <c r="B1521" t="s">
        <v>6133</v>
      </c>
      <c r="C1521" t="s">
        <v>3597</v>
      </c>
      <c r="D1521" t="s">
        <v>3727</v>
      </c>
      <c r="E1521" t="s">
        <v>4003</v>
      </c>
      <c r="F1521" t="s">
        <v>3621</v>
      </c>
      <c r="G1521">
        <v>202583713</v>
      </c>
      <c r="I1521" t="s">
        <v>3622</v>
      </c>
      <c r="J1521" t="s">
        <v>11737</v>
      </c>
      <c r="K1521" t="s">
        <v>3624</v>
      </c>
      <c r="L1521" t="s">
        <v>11738</v>
      </c>
      <c r="M1521">
        <v>12.5</v>
      </c>
      <c r="N1521">
        <v>20</v>
      </c>
      <c r="O1521">
        <v>10.5</v>
      </c>
      <c r="P1521">
        <v>12.5</v>
      </c>
      <c r="Q1521">
        <v>20</v>
      </c>
      <c r="R1521">
        <v>9.5</v>
      </c>
      <c r="S1521" t="b">
        <v>0</v>
      </c>
      <c r="T1521" t="b">
        <v>0</v>
      </c>
      <c r="U1521" t="b">
        <v>1</v>
      </c>
      <c r="V1521">
        <v>22000</v>
      </c>
      <c r="W1521">
        <v>19000</v>
      </c>
      <c r="X1521">
        <v>1.7</v>
      </c>
      <c r="Y1521">
        <v>26000</v>
      </c>
      <c r="Z1521">
        <v>2.0699999999999998</v>
      </c>
    </row>
    <row r="1522" spans="1:26">
      <c r="A1522">
        <v>210082199</v>
      </c>
      <c r="B1522" t="s">
        <v>10986</v>
      </c>
      <c r="C1522" t="s">
        <v>3597</v>
      </c>
      <c r="D1522" t="s">
        <v>3727</v>
      </c>
      <c r="E1522" t="s">
        <v>4003</v>
      </c>
      <c r="F1522" t="s">
        <v>3718</v>
      </c>
      <c r="G1522">
        <v>210082199</v>
      </c>
      <c r="I1522" t="s">
        <v>3711</v>
      </c>
      <c r="J1522" t="s">
        <v>11729</v>
      </c>
      <c r="K1522" t="s">
        <v>3688</v>
      </c>
      <c r="M1522">
        <v>11</v>
      </c>
      <c r="N1522">
        <v>16.8</v>
      </c>
      <c r="O1522">
        <v>10</v>
      </c>
      <c r="P1522">
        <v>11</v>
      </c>
      <c r="Q1522">
        <v>17</v>
      </c>
      <c r="R1522">
        <v>9.5</v>
      </c>
      <c r="S1522" t="b">
        <v>0</v>
      </c>
      <c r="T1522" t="b">
        <v>0</v>
      </c>
      <c r="U1522" t="b">
        <v>1</v>
      </c>
      <c r="V1522">
        <v>21400</v>
      </c>
      <c r="W1522">
        <v>17400</v>
      </c>
      <c r="X1522">
        <v>2.44</v>
      </c>
      <c r="Y1522">
        <v>24200</v>
      </c>
      <c r="Z1522">
        <v>2.2200000000000002</v>
      </c>
    </row>
    <row r="1523" spans="1:26">
      <c r="A1523">
        <v>210154192</v>
      </c>
      <c r="B1523" t="s">
        <v>10986</v>
      </c>
      <c r="C1523" t="s">
        <v>3597</v>
      </c>
      <c r="D1523" t="s">
        <v>3727</v>
      </c>
      <c r="E1523" t="s">
        <v>3728</v>
      </c>
      <c r="F1523" t="s">
        <v>3650</v>
      </c>
      <c r="G1523">
        <v>210154192</v>
      </c>
      <c r="I1523" t="s">
        <v>3651</v>
      </c>
      <c r="J1523" t="s">
        <v>11731</v>
      </c>
      <c r="K1523" t="s">
        <v>3653</v>
      </c>
      <c r="M1523">
        <v>12</v>
      </c>
      <c r="N1523">
        <v>19.5</v>
      </c>
      <c r="O1523">
        <v>10.5</v>
      </c>
      <c r="P1523">
        <v>12</v>
      </c>
      <c r="Q1523">
        <v>19.5</v>
      </c>
      <c r="R1523">
        <v>10.199999999999999</v>
      </c>
      <c r="S1523" t="b">
        <v>0</v>
      </c>
      <c r="T1523" t="b">
        <v>0</v>
      </c>
      <c r="U1523" t="b">
        <v>1</v>
      </c>
      <c r="V1523">
        <v>22000</v>
      </c>
      <c r="W1523">
        <v>17000</v>
      </c>
      <c r="X1523">
        <v>2.61</v>
      </c>
      <c r="Y1523">
        <v>23800</v>
      </c>
      <c r="Z1523">
        <v>2.35</v>
      </c>
    </row>
    <row r="1524" spans="1:26">
      <c r="A1524">
        <v>210082201</v>
      </c>
      <c r="B1524" t="s">
        <v>10986</v>
      </c>
      <c r="C1524" t="s">
        <v>3597</v>
      </c>
      <c r="D1524" t="s">
        <v>3727</v>
      </c>
      <c r="E1524" t="s">
        <v>4003</v>
      </c>
      <c r="F1524" t="s">
        <v>3650</v>
      </c>
      <c r="G1524">
        <v>210082201</v>
      </c>
      <c r="I1524" t="s">
        <v>3651</v>
      </c>
      <c r="J1524" t="s">
        <v>11730</v>
      </c>
      <c r="K1524" t="s">
        <v>3653</v>
      </c>
      <c r="M1524">
        <v>9.3000000000000007</v>
      </c>
      <c r="N1524">
        <v>18.5</v>
      </c>
      <c r="O1524">
        <v>11</v>
      </c>
      <c r="P1524">
        <v>9.3000000000000007</v>
      </c>
      <c r="Q1524">
        <v>19</v>
      </c>
      <c r="R1524">
        <v>9.5</v>
      </c>
      <c r="S1524" t="b">
        <v>0</v>
      </c>
      <c r="T1524" t="b">
        <v>0</v>
      </c>
      <c r="U1524" t="b">
        <v>1</v>
      </c>
      <c r="V1524">
        <v>33400</v>
      </c>
      <c r="W1524">
        <v>23600</v>
      </c>
      <c r="X1524">
        <v>2.4700000000000002</v>
      </c>
      <c r="Y1524">
        <v>33000</v>
      </c>
      <c r="Z1524">
        <v>3.06</v>
      </c>
    </row>
    <row r="1525" spans="1:26">
      <c r="A1525">
        <v>210154187</v>
      </c>
      <c r="B1525" t="s">
        <v>10986</v>
      </c>
      <c r="C1525" t="s">
        <v>3597</v>
      </c>
      <c r="D1525" t="s">
        <v>3727</v>
      </c>
      <c r="E1525" t="s">
        <v>3728</v>
      </c>
      <c r="F1525" t="s">
        <v>3650</v>
      </c>
      <c r="G1525">
        <v>210154187</v>
      </c>
      <c r="I1525" t="s">
        <v>3651</v>
      </c>
      <c r="J1525" t="s">
        <v>11728</v>
      </c>
      <c r="K1525" t="s">
        <v>3653</v>
      </c>
      <c r="M1525">
        <v>12</v>
      </c>
      <c r="N1525">
        <v>18</v>
      </c>
      <c r="O1525">
        <v>10.199999999999999</v>
      </c>
      <c r="P1525">
        <v>12</v>
      </c>
      <c r="Q1525">
        <v>18</v>
      </c>
      <c r="R1525">
        <v>10.199999999999999</v>
      </c>
      <c r="S1525" t="b">
        <v>0</v>
      </c>
      <c r="T1525" t="b">
        <v>0</v>
      </c>
      <c r="U1525" t="b">
        <v>1</v>
      </c>
      <c r="V1525">
        <v>18000</v>
      </c>
      <c r="W1525">
        <v>14000</v>
      </c>
      <c r="X1525">
        <v>2.5</v>
      </c>
      <c r="Y1525">
        <v>19600</v>
      </c>
      <c r="Z1525">
        <v>2.25</v>
      </c>
    </row>
    <row r="1526" spans="1:26">
      <c r="A1526">
        <v>210154194</v>
      </c>
      <c r="B1526" t="s">
        <v>10986</v>
      </c>
      <c r="C1526" t="s">
        <v>3597</v>
      </c>
      <c r="D1526" t="s">
        <v>3727</v>
      </c>
      <c r="E1526" t="s">
        <v>3728</v>
      </c>
      <c r="F1526" t="s">
        <v>3718</v>
      </c>
      <c r="G1526">
        <v>210154194</v>
      </c>
      <c r="I1526" t="s">
        <v>3711</v>
      </c>
      <c r="J1526" t="s">
        <v>11731</v>
      </c>
      <c r="K1526" t="s">
        <v>3688</v>
      </c>
      <c r="M1526">
        <v>11</v>
      </c>
      <c r="N1526">
        <v>16.8</v>
      </c>
      <c r="O1526">
        <v>10</v>
      </c>
      <c r="P1526">
        <v>11</v>
      </c>
      <c r="Q1526">
        <v>17</v>
      </c>
      <c r="R1526">
        <v>9.5</v>
      </c>
      <c r="S1526" t="b">
        <v>0</v>
      </c>
      <c r="T1526" t="b">
        <v>0</v>
      </c>
      <c r="U1526" t="b">
        <v>1</v>
      </c>
      <c r="V1526">
        <v>21400</v>
      </c>
      <c r="W1526">
        <v>17400</v>
      </c>
      <c r="X1526">
        <v>2.44</v>
      </c>
      <c r="Y1526">
        <v>24200</v>
      </c>
      <c r="Z1526">
        <v>2.2200000000000002</v>
      </c>
    </row>
    <row r="1527" spans="1:26">
      <c r="A1527">
        <v>210154196</v>
      </c>
      <c r="B1527" t="s">
        <v>10986</v>
      </c>
      <c r="C1527" t="s">
        <v>3597</v>
      </c>
      <c r="D1527" t="s">
        <v>3727</v>
      </c>
      <c r="E1527" t="s">
        <v>3728</v>
      </c>
      <c r="F1527" t="s">
        <v>3650</v>
      </c>
      <c r="G1527">
        <v>210154196</v>
      </c>
      <c r="I1527" t="s">
        <v>3651</v>
      </c>
      <c r="J1527" t="s">
        <v>11727</v>
      </c>
      <c r="K1527" t="s">
        <v>3653</v>
      </c>
      <c r="M1527">
        <v>9.3000000000000007</v>
      </c>
      <c r="N1527">
        <v>18.5</v>
      </c>
      <c r="O1527">
        <v>11</v>
      </c>
      <c r="P1527">
        <v>9.3000000000000007</v>
      </c>
      <c r="Q1527">
        <v>19</v>
      </c>
      <c r="R1527">
        <v>9.5</v>
      </c>
      <c r="S1527" t="b">
        <v>0</v>
      </c>
      <c r="T1527" t="b">
        <v>0</v>
      </c>
      <c r="U1527" t="b">
        <v>1</v>
      </c>
      <c r="V1527">
        <v>33400</v>
      </c>
      <c r="W1527">
        <v>23600</v>
      </c>
      <c r="X1527">
        <v>2.4700000000000002</v>
      </c>
      <c r="Y1527">
        <v>33000</v>
      </c>
      <c r="Z1527">
        <v>3.06</v>
      </c>
    </row>
    <row r="1528" spans="1:26">
      <c r="A1528">
        <v>210151027</v>
      </c>
      <c r="B1528" t="s">
        <v>10986</v>
      </c>
      <c r="C1528" t="s">
        <v>3597</v>
      </c>
      <c r="D1528" t="s">
        <v>3727</v>
      </c>
      <c r="E1528" t="s">
        <v>4003</v>
      </c>
      <c r="F1528" t="s">
        <v>3718</v>
      </c>
      <c r="G1528">
        <v>210151027</v>
      </c>
      <c r="I1528" t="s">
        <v>3711</v>
      </c>
      <c r="J1528" t="s">
        <v>11730</v>
      </c>
      <c r="K1528" t="s">
        <v>3688</v>
      </c>
      <c r="M1528">
        <v>8.8000000000000007</v>
      </c>
      <c r="N1528">
        <v>15.2</v>
      </c>
      <c r="O1528">
        <v>9.5</v>
      </c>
      <c r="P1528">
        <v>8.8000000000000007</v>
      </c>
      <c r="Q1528">
        <v>15.7</v>
      </c>
      <c r="R1528">
        <v>8.6999999999999993</v>
      </c>
      <c r="S1528" t="b">
        <v>0</v>
      </c>
      <c r="T1528" t="b">
        <v>0</v>
      </c>
      <c r="U1528" t="b">
        <v>0</v>
      </c>
      <c r="V1528">
        <v>33000</v>
      </c>
      <c r="W1528">
        <v>20000</v>
      </c>
      <c r="X1528">
        <v>2.34</v>
      </c>
      <c r="Y1528">
        <v>28000</v>
      </c>
      <c r="Z1528">
        <v>2.59</v>
      </c>
    </row>
    <row r="1529" spans="1:26">
      <c r="A1529">
        <v>210082198</v>
      </c>
      <c r="B1529" t="s">
        <v>10986</v>
      </c>
      <c r="C1529" t="s">
        <v>3597</v>
      </c>
      <c r="D1529" t="s">
        <v>3727</v>
      </c>
      <c r="E1529" t="s">
        <v>4003</v>
      </c>
      <c r="F1529" t="s">
        <v>3650</v>
      </c>
      <c r="G1529">
        <v>210082198</v>
      </c>
      <c r="I1529" t="s">
        <v>3651</v>
      </c>
      <c r="J1529" t="s">
        <v>11729</v>
      </c>
      <c r="K1529" t="s">
        <v>3653</v>
      </c>
      <c r="M1529">
        <v>12</v>
      </c>
      <c r="N1529">
        <v>19.5</v>
      </c>
      <c r="O1529">
        <v>10.5</v>
      </c>
      <c r="P1529">
        <v>12</v>
      </c>
      <c r="Q1529">
        <v>19.5</v>
      </c>
      <c r="R1529">
        <v>10.199999999999999</v>
      </c>
      <c r="S1529" t="b">
        <v>0</v>
      </c>
      <c r="T1529" t="b">
        <v>0</v>
      </c>
      <c r="U1529" t="b">
        <v>1</v>
      </c>
      <c r="V1529">
        <v>22000</v>
      </c>
      <c r="W1529">
        <v>17000</v>
      </c>
      <c r="X1529">
        <v>2.61</v>
      </c>
      <c r="Y1529">
        <v>23800</v>
      </c>
      <c r="Z1529">
        <v>2.35</v>
      </c>
    </row>
    <row r="1530" spans="1:26">
      <c r="A1530">
        <v>210154190</v>
      </c>
      <c r="B1530" t="s">
        <v>10986</v>
      </c>
      <c r="C1530" t="s">
        <v>3597</v>
      </c>
      <c r="D1530" t="s">
        <v>3727</v>
      </c>
      <c r="E1530" t="s">
        <v>3728</v>
      </c>
      <c r="F1530" t="s">
        <v>3718</v>
      </c>
      <c r="G1530">
        <v>210154190</v>
      </c>
      <c r="I1530" t="s">
        <v>3711</v>
      </c>
      <c r="J1530" t="s">
        <v>11728</v>
      </c>
      <c r="K1530" t="s">
        <v>3688</v>
      </c>
      <c r="M1530">
        <v>11</v>
      </c>
      <c r="N1530">
        <v>16</v>
      </c>
      <c r="O1530">
        <v>10</v>
      </c>
      <c r="P1530">
        <v>11</v>
      </c>
      <c r="Q1530">
        <v>16</v>
      </c>
      <c r="R1530">
        <v>9.8000000000000007</v>
      </c>
      <c r="S1530" t="b">
        <v>0</v>
      </c>
      <c r="T1530" t="b">
        <v>0</v>
      </c>
      <c r="U1530" t="b">
        <v>1</v>
      </c>
      <c r="V1530">
        <v>17200</v>
      </c>
      <c r="W1530">
        <v>14800</v>
      </c>
      <c r="X1530">
        <v>2.57</v>
      </c>
      <c r="Y1530">
        <v>20500</v>
      </c>
      <c r="Z1530">
        <v>2.3199999999999998</v>
      </c>
    </row>
    <row r="1531" spans="1:26">
      <c r="A1531">
        <v>210154197</v>
      </c>
      <c r="B1531" t="s">
        <v>10986</v>
      </c>
      <c r="C1531" t="s">
        <v>3597</v>
      </c>
      <c r="D1531" t="s">
        <v>3727</v>
      </c>
      <c r="E1531" t="s">
        <v>3728</v>
      </c>
      <c r="F1531" t="s">
        <v>3718</v>
      </c>
      <c r="G1531">
        <v>210154197</v>
      </c>
      <c r="I1531" t="s">
        <v>3711</v>
      </c>
      <c r="J1531" t="s">
        <v>11727</v>
      </c>
      <c r="K1531" t="s">
        <v>3688</v>
      </c>
      <c r="M1531">
        <v>8.8000000000000007</v>
      </c>
      <c r="N1531">
        <v>15.2</v>
      </c>
      <c r="O1531">
        <v>9.5</v>
      </c>
      <c r="P1531">
        <v>8.8000000000000007</v>
      </c>
      <c r="Q1531">
        <v>15.7</v>
      </c>
      <c r="R1531">
        <v>8.6999999999999993</v>
      </c>
      <c r="S1531" t="b">
        <v>0</v>
      </c>
      <c r="T1531" t="b">
        <v>0</v>
      </c>
      <c r="U1531" t="b">
        <v>0</v>
      </c>
      <c r="V1531">
        <v>33000</v>
      </c>
      <c r="W1531">
        <v>20000</v>
      </c>
      <c r="X1531">
        <v>2.34</v>
      </c>
      <c r="Y1531">
        <v>28000</v>
      </c>
      <c r="Z1531">
        <v>2.59</v>
      </c>
    </row>
    <row r="1532" spans="1:26">
      <c r="A1532">
        <v>210151026</v>
      </c>
      <c r="B1532" t="s">
        <v>10986</v>
      </c>
      <c r="C1532" t="s">
        <v>3597</v>
      </c>
      <c r="D1532" t="s">
        <v>3727</v>
      </c>
      <c r="E1532" t="s">
        <v>4003</v>
      </c>
      <c r="F1532" t="s">
        <v>3718</v>
      </c>
      <c r="G1532">
        <v>210151026</v>
      </c>
      <c r="I1532" t="s">
        <v>3711</v>
      </c>
      <c r="J1532" t="s">
        <v>11726</v>
      </c>
      <c r="K1532" t="s">
        <v>3688</v>
      </c>
      <c r="M1532">
        <v>11</v>
      </c>
      <c r="N1532">
        <v>16</v>
      </c>
      <c r="O1532">
        <v>10</v>
      </c>
      <c r="P1532">
        <v>11</v>
      </c>
      <c r="Q1532">
        <v>16</v>
      </c>
      <c r="R1532">
        <v>9.8000000000000007</v>
      </c>
      <c r="S1532" t="b">
        <v>0</v>
      </c>
      <c r="T1532" t="b">
        <v>0</v>
      </c>
      <c r="U1532" t="b">
        <v>1</v>
      </c>
      <c r="V1532">
        <v>17200</v>
      </c>
      <c r="W1532">
        <v>14800</v>
      </c>
      <c r="X1532">
        <v>2.57</v>
      </c>
      <c r="Y1532">
        <v>20500</v>
      </c>
      <c r="Z1532">
        <v>2.3199999999999998</v>
      </c>
    </row>
    <row r="1533" spans="1:26">
      <c r="A1533">
        <v>210082195</v>
      </c>
      <c r="B1533" t="s">
        <v>10986</v>
      </c>
      <c r="C1533" t="s">
        <v>3597</v>
      </c>
      <c r="D1533" t="s">
        <v>3727</v>
      </c>
      <c r="E1533" t="s">
        <v>4003</v>
      </c>
      <c r="F1533" t="s">
        <v>3650</v>
      </c>
      <c r="G1533">
        <v>210082195</v>
      </c>
      <c r="I1533" t="s">
        <v>3651</v>
      </c>
      <c r="J1533" t="s">
        <v>11726</v>
      </c>
      <c r="K1533" t="s">
        <v>3653</v>
      </c>
      <c r="M1533">
        <v>12</v>
      </c>
      <c r="N1533">
        <v>18</v>
      </c>
      <c r="O1533">
        <v>10.199999999999999</v>
      </c>
      <c r="P1533">
        <v>12</v>
      </c>
      <c r="Q1533">
        <v>18</v>
      </c>
      <c r="R1533">
        <v>10.199999999999999</v>
      </c>
      <c r="S1533" t="b">
        <v>0</v>
      </c>
      <c r="T1533" t="b">
        <v>0</v>
      </c>
      <c r="U1533" t="b">
        <v>1</v>
      </c>
      <c r="V1533">
        <v>18000</v>
      </c>
      <c r="W1533">
        <v>14000</v>
      </c>
      <c r="X1533">
        <v>2.5</v>
      </c>
      <c r="Y1533">
        <v>19600</v>
      </c>
      <c r="Z1533">
        <v>2.25</v>
      </c>
    </row>
    <row r="1534" spans="1:26">
      <c r="A1534">
        <v>209424784</v>
      </c>
      <c r="B1534" t="s">
        <v>8938</v>
      </c>
      <c r="C1534" t="s">
        <v>3597</v>
      </c>
      <c r="D1534" t="s">
        <v>4350</v>
      </c>
      <c r="E1534" t="s">
        <v>6187</v>
      </c>
      <c r="F1534" t="s">
        <v>3621</v>
      </c>
      <c r="G1534">
        <v>209424784</v>
      </c>
      <c r="I1534" t="s">
        <v>3622</v>
      </c>
      <c r="J1534" t="s">
        <v>11724</v>
      </c>
      <c r="K1534" t="s">
        <v>3624</v>
      </c>
      <c r="L1534" t="s">
        <v>11725</v>
      </c>
      <c r="O1534">
        <v>13</v>
      </c>
      <c r="P1534">
        <v>13</v>
      </c>
      <c r="Q1534">
        <v>25</v>
      </c>
      <c r="R1534">
        <v>11.5</v>
      </c>
      <c r="S1534" t="b">
        <v>0</v>
      </c>
      <c r="T1534" t="b">
        <v>0</v>
      </c>
      <c r="U1534" t="b">
        <v>0</v>
      </c>
      <c r="V1534">
        <v>18000</v>
      </c>
      <c r="W1534">
        <v>14000</v>
      </c>
      <c r="X1534">
        <v>3.21</v>
      </c>
      <c r="Y1534">
        <v>22600</v>
      </c>
      <c r="Z1534">
        <v>2.2799999999999998</v>
      </c>
    </row>
    <row r="1535" spans="1:26">
      <c r="A1535">
        <v>212608410</v>
      </c>
      <c r="B1535" t="s">
        <v>11716</v>
      </c>
      <c r="C1535" t="s">
        <v>3597</v>
      </c>
      <c r="D1535" t="s">
        <v>3698</v>
      </c>
      <c r="E1535" t="s">
        <v>3944</v>
      </c>
      <c r="F1535" t="s">
        <v>3710</v>
      </c>
      <c r="G1535">
        <v>212608410</v>
      </c>
      <c r="I1535" t="s">
        <v>3711</v>
      </c>
      <c r="J1535" t="s">
        <v>11721</v>
      </c>
      <c r="P1535">
        <v>12.1</v>
      </c>
      <c r="Q1535">
        <v>18.18</v>
      </c>
      <c r="R1535">
        <v>9.1300000000000008</v>
      </c>
      <c r="S1535" t="b">
        <v>0</v>
      </c>
      <c r="T1535" t="b">
        <v>0</v>
      </c>
      <c r="U1535" t="b">
        <v>0</v>
      </c>
      <c r="V1535">
        <v>18200</v>
      </c>
      <c r="W1535">
        <v>14200</v>
      </c>
      <c r="X1535">
        <v>2.2999999999999998</v>
      </c>
      <c r="Y1535">
        <v>21860</v>
      </c>
      <c r="Z1535">
        <v>2.31</v>
      </c>
    </row>
    <row r="1536" spans="1:26">
      <c r="A1536">
        <v>212608405</v>
      </c>
      <c r="B1536" t="s">
        <v>11716</v>
      </c>
      <c r="C1536" t="s">
        <v>3597</v>
      </c>
      <c r="D1536" t="s">
        <v>3698</v>
      </c>
      <c r="E1536" t="s">
        <v>3944</v>
      </c>
      <c r="F1536" t="s">
        <v>3718</v>
      </c>
      <c r="G1536">
        <v>212608405</v>
      </c>
      <c r="I1536" t="s">
        <v>3711</v>
      </c>
      <c r="J1536" t="s">
        <v>11721</v>
      </c>
      <c r="P1536">
        <v>11.7</v>
      </c>
      <c r="Q1536">
        <v>17.149999999999999</v>
      </c>
      <c r="R1536">
        <v>8.85</v>
      </c>
      <c r="S1536" t="b">
        <v>0</v>
      </c>
      <c r="T1536" t="b">
        <v>0</v>
      </c>
      <c r="U1536" t="b">
        <v>0</v>
      </c>
      <c r="V1536">
        <v>18200</v>
      </c>
      <c r="W1536">
        <v>14300</v>
      </c>
      <c r="X1536">
        <v>2.19</v>
      </c>
      <c r="Y1536">
        <v>19680</v>
      </c>
      <c r="Z1536">
        <v>1.99</v>
      </c>
    </row>
    <row r="1537" spans="1:26">
      <c r="A1537">
        <v>212608404</v>
      </c>
      <c r="B1537" t="s">
        <v>11716</v>
      </c>
      <c r="C1537" t="s">
        <v>3597</v>
      </c>
      <c r="D1537" t="s">
        <v>3698</v>
      </c>
      <c r="E1537" t="s">
        <v>3944</v>
      </c>
      <c r="F1537" t="s">
        <v>3650</v>
      </c>
      <c r="G1537">
        <v>212608404</v>
      </c>
      <c r="I1537" t="s">
        <v>3711</v>
      </c>
      <c r="J1537" t="s">
        <v>11721</v>
      </c>
      <c r="P1537">
        <v>12.5</v>
      </c>
      <c r="Q1537">
        <v>19.2</v>
      </c>
      <c r="R1537">
        <v>9.4</v>
      </c>
      <c r="S1537" t="b">
        <v>0</v>
      </c>
      <c r="T1537" t="b">
        <v>0</v>
      </c>
      <c r="U1537" t="b">
        <v>0</v>
      </c>
      <c r="V1537">
        <v>18200</v>
      </c>
      <c r="W1537">
        <v>14200</v>
      </c>
      <c r="X1537">
        <v>2.41</v>
      </c>
      <c r="Y1537">
        <v>24040</v>
      </c>
      <c r="Z1537">
        <v>2.66</v>
      </c>
    </row>
    <row r="1538" spans="1:26">
      <c r="A1538">
        <v>212608406</v>
      </c>
      <c r="B1538" t="s">
        <v>11716</v>
      </c>
      <c r="C1538" t="s">
        <v>3597</v>
      </c>
      <c r="D1538" t="s">
        <v>3698</v>
      </c>
      <c r="E1538" t="s">
        <v>3944</v>
      </c>
      <c r="F1538" t="s">
        <v>3650</v>
      </c>
      <c r="G1538">
        <v>212608406</v>
      </c>
      <c r="I1538" t="s">
        <v>3711</v>
      </c>
      <c r="J1538" t="s">
        <v>11720</v>
      </c>
      <c r="P1538">
        <v>12.2</v>
      </c>
      <c r="Q1538">
        <v>18.8</v>
      </c>
      <c r="R1538">
        <v>9.1999999999999993</v>
      </c>
      <c r="S1538" t="b">
        <v>0</v>
      </c>
      <c r="T1538" t="b">
        <v>0</v>
      </c>
      <c r="U1538" t="b">
        <v>0</v>
      </c>
      <c r="V1538">
        <v>24400</v>
      </c>
      <c r="W1538">
        <v>17000</v>
      </c>
      <c r="X1538">
        <v>2.4</v>
      </c>
      <c r="Y1538">
        <v>27100</v>
      </c>
      <c r="Z1538">
        <v>2.65</v>
      </c>
    </row>
    <row r="1539" spans="1:26">
      <c r="A1539">
        <v>212608407</v>
      </c>
      <c r="B1539" t="s">
        <v>11716</v>
      </c>
      <c r="C1539" t="s">
        <v>3597</v>
      </c>
      <c r="D1539" t="s">
        <v>3698</v>
      </c>
      <c r="E1539" t="s">
        <v>3944</v>
      </c>
      <c r="F1539" t="s">
        <v>3650</v>
      </c>
      <c r="G1539">
        <v>212608407</v>
      </c>
      <c r="I1539" t="s">
        <v>3711</v>
      </c>
      <c r="J1539" t="s">
        <v>11719</v>
      </c>
      <c r="P1539">
        <v>11.7</v>
      </c>
      <c r="Q1539">
        <v>18.399999999999999</v>
      </c>
      <c r="R1539">
        <v>9</v>
      </c>
      <c r="S1539" t="b">
        <v>0</v>
      </c>
      <c r="T1539" t="b">
        <v>0</v>
      </c>
      <c r="U1539" t="b">
        <v>0</v>
      </c>
      <c r="V1539">
        <v>36000</v>
      </c>
      <c r="W1539">
        <v>25000</v>
      </c>
      <c r="X1539">
        <v>2.2999999999999998</v>
      </c>
      <c r="Y1539">
        <v>31190</v>
      </c>
      <c r="Z1539">
        <v>2.68</v>
      </c>
    </row>
    <row r="1540" spans="1:26">
      <c r="A1540">
        <v>212608418</v>
      </c>
      <c r="B1540" t="s">
        <v>11716</v>
      </c>
      <c r="C1540" t="s">
        <v>3597</v>
      </c>
      <c r="D1540" t="s">
        <v>3698</v>
      </c>
      <c r="E1540" t="s">
        <v>3944</v>
      </c>
      <c r="F1540" t="s">
        <v>3710</v>
      </c>
      <c r="G1540">
        <v>212608418</v>
      </c>
      <c r="I1540" t="s">
        <v>3711</v>
      </c>
      <c r="J1540" t="s">
        <v>11718</v>
      </c>
      <c r="P1540">
        <v>10.199999999999999</v>
      </c>
      <c r="Q1540">
        <v>18.149999999999999</v>
      </c>
      <c r="R1540">
        <v>9.15</v>
      </c>
      <c r="S1540" t="b">
        <v>0</v>
      </c>
      <c r="T1540" t="b">
        <v>0</v>
      </c>
      <c r="U1540" t="b">
        <v>1</v>
      </c>
      <c r="V1540">
        <v>48000</v>
      </c>
      <c r="W1540">
        <v>37400</v>
      </c>
      <c r="X1540">
        <v>2.2999999999999998</v>
      </c>
      <c r="Y1540">
        <v>45595</v>
      </c>
      <c r="Z1540">
        <v>2.4500000000000002</v>
      </c>
    </row>
    <row r="1541" spans="1:26">
      <c r="A1541">
        <v>212608417</v>
      </c>
      <c r="B1541" t="s">
        <v>11716</v>
      </c>
      <c r="C1541" t="s">
        <v>3597</v>
      </c>
      <c r="D1541" t="s">
        <v>3698</v>
      </c>
      <c r="E1541" t="s">
        <v>3944</v>
      </c>
      <c r="F1541" t="s">
        <v>3718</v>
      </c>
      <c r="G1541">
        <v>212608417</v>
      </c>
      <c r="I1541" t="s">
        <v>3711</v>
      </c>
      <c r="J1541" t="s">
        <v>11718</v>
      </c>
      <c r="P1541">
        <v>9.4</v>
      </c>
      <c r="Q1541">
        <v>17.3</v>
      </c>
      <c r="R1541">
        <v>9</v>
      </c>
      <c r="S1541" t="b">
        <v>0</v>
      </c>
      <c r="T1541" t="b">
        <v>0</v>
      </c>
      <c r="U1541" t="b">
        <v>0</v>
      </c>
      <c r="V1541">
        <v>48000</v>
      </c>
      <c r="W1541">
        <v>38000</v>
      </c>
      <c r="X1541">
        <v>2.25</v>
      </c>
      <c r="Y1541">
        <v>46680</v>
      </c>
      <c r="Z1541">
        <v>2.42</v>
      </c>
    </row>
    <row r="1542" spans="1:26">
      <c r="A1542">
        <v>212608416</v>
      </c>
      <c r="B1542" t="s">
        <v>11716</v>
      </c>
      <c r="C1542" t="s">
        <v>3597</v>
      </c>
      <c r="D1542" t="s">
        <v>3698</v>
      </c>
      <c r="E1542" t="s">
        <v>3944</v>
      </c>
      <c r="F1542" t="s">
        <v>3650</v>
      </c>
      <c r="G1542">
        <v>212608416</v>
      </c>
      <c r="I1542" t="s">
        <v>3711</v>
      </c>
      <c r="J1542" t="s">
        <v>11718</v>
      </c>
      <c r="P1542">
        <v>11</v>
      </c>
      <c r="Q1542">
        <v>19</v>
      </c>
      <c r="R1542">
        <v>9.3000000000000007</v>
      </c>
      <c r="S1542" t="b">
        <v>0</v>
      </c>
      <c r="T1542" t="b">
        <v>0</v>
      </c>
      <c r="U1542" t="b">
        <v>0</v>
      </c>
      <c r="V1542">
        <v>48000</v>
      </c>
      <c r="W1542">
        <v>37000</v>
      </c>
      <c r="X1542">
        <v>2.35</v>
      </c>
      <c r="Y1542">
        <v>44510</v>
      </c>
      <c r="Z1542">
        <v>2.4900000000000002</v>
      </c>
    </row>
    <row r="1543" spans="1:26">
      <c r="A1543">
        <v>212608415</v>
      </c>
      <c r="B1543" t="s">
        <v>11716</v>
      </c>
      <c r="C1543" t="s">
        <v>3597</v>
      </c>
      <c r="D1543" t="s">
        <v>3698</v>
      </c>
      <c r="E1543" t="s">
        <v>3944</v>
      </c>
      <c r="F1543" t="s">
        <v>3710</v>
      </c>
      <c r="G1543">
        <v>212608415</v>
      </c>
      <c r="I1543" t="s">
        <v>3711</v>
      </c>
      <c r="J1543" t="s">
        <v>11717</v>
      </c>
      <c r="P1543">
        <v>11.9</v>
      </c>
      <c r="Q1543">
        <v>18.45</v>
      </c>
      <c r="R1543">
        <v>9.35</v>
      </c>
      <c r="S1543" t="b">
        <v>0</v>
      </c>
      <c r="T1543" t="b">
        <v>0</v>
      </c>
      <c r="U1543" t="b">
        <v>1</v>
      </c>
      <c r="V1543">
        <v>36000</v>
      </c>
      <c r="W1543">
        <v>28800</v>
      </c>
      <c r="X1543">
        <v>2.42</v>
      </c>
      <c r="Y1543">
        <v>42180</v>
      </c>
      <c r="Z1543">
        <v>2.3199999999999998</v>
      </c>
    </row>
    <row r="1544" spans="1:26">
      <c r="A1544">
        <v>212608409</v>
      </c>
      <c r="B1544" t="s">
        <v>11716</v>
      </c>
      <c r="C1544" t="s">
        <v>3597</v>
      </c>
      <c r="D1544" t="s">
        <v>3698</v>
      </c>
      <c r="E1544" t="s">
        <v>3944</v>
      </c>
      <c r="F1544" t="s">
        <v>3718</v>
      </c>
      <c r="G1544">
        <v>212608409</v>
      </c>
      <c r="I1544" t="s">
        <v>3711</v>
      </c>
      <c r="J1544" t="s">
        <v>11717</v>
      </c>
      <c r="P1544">
        <v>11.7</v>
      </c>
      <c r="Q1544">
        <v>17.7</v>
      </c>
      <c r="R1544">
        <v>9.1999999999999993</v>
      </c>
      <c r="S1544" t="b">
        <v>0</v>
      </c>
      <c r="T1544" t="b">
        <v>0</v>
      </c>
      <c r="U1544" t="b">
        <v>1</v>
      </c>
      <c r="V1544">
        <v>36000</v>
      </c>
      <c r="W1544">
        <v>29600</v>
      </c>
      <c r="X1544">
        <v>2.4</v>
      </c>
      <c r="Y1544">
        <v>42550</v>
      </c>
      <c r="Z1544">
        <v>2.2400000000000002</v>
      </c>
    </row>
    <row r="1545" spans="1:26">
      <c r="A1545">
        <v>212608408</v>
      </c>
      <c r="B1545" t="s">
        <v>11716</v>
      </c>
      <c r="C1545" t="s">
        <v>3597</v>
      </c>
      <c r="D1545" t="s">
        <v>3698</v>
      </c>
      <c r="E1545" t="s">
        <v>3944</v>
      </c>
      <c r="F1545" t="s">
        <v>3650</v>
      </c>
      <c r="G1545">
        <v>212608408</v>
      </c>
      <c r="I1545" t="s">
        <v>3711</v>
      </c>
      <c r="J1545" t="s">
        <v>11717</v>
      </c>
      <c r="P1545">
        <v>12.1</v>
      </c>
      <c r="Q1545">
        <v>19.2</v>
      </c>
      <c r="R1545">
        <v>9.5</v>
      </c>
      <c r="S1545" t="b">
        <v>0</v>
      </c>
      <c r="T1545" t="b">
        <v>0</v>
      </c>
      <c r="U1545" t="b">
        <v>1</v>
      </c>
      <c r="V1545">
        <v>36000</v>
      </c>
      <c r="W1545">
        <v>28000</v>
      </c>
      <c r="X1545">
        <v>2.4500000000000002</v>
      </c>
      <c r="Y1545">
        <v>41810</v>
      </c>
      <c r="Z1545">
        <v>2.41</v>
      </c>
    </row>
    <row r="1546" spans="1:26">
      <c r="A1546">
        <v>207702698</v>
      </c>
      <c r="B1546" t="s">
        <v>3742</v>
      </c>
      <c r="C1546" t="s">
        <v>3597</v>
      </c>
      <c r="D1546" t="s">
        <v>3743</v>
      </c>
      <c r="E1546" t="s">
        <v>3752</v>
      </c>
      <c r="F1546" t="s">
        <v>3753</v>
      </c>
      <c r="G1546">
        <v>207702698</v>
      </c>
      <c r="I1546" t="s">
        <v>3601</v>
      </c>
      <c r="J1546" t="s">
        <v>4227</v>
      </c>
      <c r="K1546" t="s">
        <v>3624</v>
      </c>
      <c r="L1546" t="s">
        <v>10954</v>
      </c>
      <c r="M1546">
        <v>12.5</v>
      </c>
      <c r="N1546">
        <v>19.7</v>
      </c>
      <c r="O1546">
        <v>11.9</v>
      </c>
      <c r="P1546">
        <v>11.2</v>
      </c>
      <c r="Q1546">
        <v>17.899999999999999</v>
      </c>
      <c r="R1546">
        <v>9</v>
      </c>
      <c r="S1546" t="b">
        <v>0</v>
      </c>
      <c r="T1546" t="b">
        <v>0</v>
      </c>
      <c r="U1546" t="b">
        <v>1</v>
      </c>
      <c r="V1546">
        <v>9000</v>
      </c>
      <c r="W1546">
        <v>7600</v>
      </c>
      <c r="X1546">
        <v>2.21</v>
      </c>
      <c r="Y1546">
        <v>7600</v>
      </c>
      <c r="Z1546">
        <v>2.21</v>
      </c>
    </row>
    <row r="1547" spans="1:26">
      <c r="A1547">
        <v>207702704</v>
      </c>
      <c r="B1547" t="s">
        <v>3742</v>
      </c>
      <c r="C1547" t="s">
        <v>3597</v>
      </c>
      <c r="D1547" t="s">
        <v>3743</v>
      </c>
      <c r="E1547" t="s">
        <v>3752</v>
      </c>
      <c r="F1547" t="s">
        <v>3753</v>
      </c>
      <c r="G1547">
        <v>207702704</v>
      </c>
      <c r="I1547" t="s">
        <v>3601</v>
      </c>
      <c r="J1547" t="s">
        <v>4226</v>
      </c>
      <c r="K1547" t="s">
        <v>3624</v>
      </c>
      <c r="L1547" t="s">
        <v>10605</v>
      </c>
      <c r="M1547">
        <v>12.9</v>
      </c>
      <c r="N1547">
        <v>20.5</v>
      </c>
      <c r="O1547">
        <v>12.4</v>
      </c>
      <c r="P1547">
        <v>11.8</v>
      </c>
      <c r="Q1547">
        <v>20</v>
      </c>
      <c r="R1547">
        <v>9.6999999999999993</v>
      </c>
      <c r="S1547" t="b">
        <v>0</v>
      </c>
      <c r="T1547" t="b">
        <v>0</v>
      </c>
      <c r="U1547" t="b">
        <v>1</v>
      </c>
      <c r="V1547">
        <v>12000</v>
      </c>
      <c r="W1547">
        <v>9700</v>
      </c>
      <c r="X1547">
        <v>2.37</v>
      </c>
      <c r="Y1547">
        <v>9900</v>
      </c>
      <c r="Z1547">
        <v>2.42</v>
      </c>
    </row>
    <row r="1548" spans="1:26">
      <c r="A1548">
        <v>202195106</v>
      </c>
      <c r="B1548" t="s">
        <v>3893</v>
      </c>
      <c r="C1548" t="s">
        <v>3597</v>
      </c>
      <c r="D1548" t="s">
        <v>3775</v>
      </c>
      <c r="E1548" t="s">
        <v>3776</v>
      </c>
      <c r="F1548" t="s">
        <v>3849</v>
      </c>
      <c r="G1548">
        <v>202195106</v>
      </c>
      <c r="I1548" t="s">
        <v>3622</v>
      </c>
      <c r="J1548" t="s">
        <v>11666</v>
      </c>
      <c r="K1548" t="s">
        <v>3624</v>
      </c>
      <c r="L1548" t="s">
        <v>11715</v>
      </c>
      <c r="M1548">
        <v>13.4</v>
      </c>
      <c r="N1548">
        <v>21.4</v>
      </c>
      <c r="O1548">
        <v>10.9</v>
      </c>
      <c r="P1548">
        <v>13.4</v>
      </c>
      <c r="Q1548">
        <v>22</v>
      </c>
      <c r="R1548">
        <v>10.5</v>
      </c>
      <c r="S1548" t="b">
        <v>0</v>
      </c>
      <c r="T1548" t="b">
        <v>0</v>
      </c>
      <c r="U1548" t="b">
        <v>1</v>
      </c>
      <c r="V1548">
        <v>18000</v>
      </c>
      <c r="W1548">
        <v>12300</v>
      </c>
      <c r="X1548">
        <v>2.4</v>
      </c>
      <c r="Y1548">
        <v>19800</v>
      </c>
      <c r="Z1548">
        <v>2.5099999999999998</v>
      </c>
    </row>
    <row r="1549" spans="1:26">
      <c r="A1549">
        <v>202195636</v>
      </c>
      <c r="B1549" t="s">
        <v>3893</v>
      </c>
      <c r="C1549" t="s">
        <v>3597</v>
      </c>
      <c r="D1549" t="s">
        <v>3775</v>
      </c>
      <c r="E1549" t="s">
        <v>3776</v>
      </c>
      <c r="F1549" t="s">
        <v>3849</v>
      </c>
      <c r="G1549">
        <v>202195636</v>
      </c>
      <c r="I1549" t="s">
        <v>3622</v>
      </c>
      <c r="J1549" t="s">
        <v>11698</v>
      </c>
      <c r="K1549" t="s">
        <v>3624</v>
      </c>
      <c r="L1549" t="s">
        <v>11714</v>
      </c>
      <c r="M1549">
        <v>11.7</v>
      </c>
      <c r="N1549">
        <v>18.600000000000001</v>
      </c>
      <c r="O1549">
        <v>11.5</v>
      </c>
      <c r="P1549">
        <v>11.7</v>
      </c>
      <c r="Q1549">
        <v>18.7</v>
      </c>
      <c r="R1549">
        <v>10.4</v>
      </c>
      <c r="S1549" t="b">
        <v>0</v>
      </c>
      <c r="T1549" t="b">
        <v>0</v>
      </c>
      <c r="U1549" t="b">
        <v>1</v>
      </c>
      <c r="V1549">
        <v>30000</v>
      </c>
      <c r="W1549">
        <v>20200</v>
      </c>
      <c r="X1549">
        <v>2.4500000000000002</v>
      </c>
      <c r="Y1549">
        <v>30300</v>
      </c>
      <c r="Z1549">
        <v>2.67</v>
      </c>
    </row>
    <row r="1550" spans="1:26">
      <c r="A1550">
        <v>202195637</v>
      </c>
      <c r="B1550" t="s">
        <v>3893</v>
      </c>
      <c r="C1550" t="s">
        <v>3597</v>
      </c>
      <c r="D1550" t="s">
        <v>3775</v>
      </c>
      <c r="E1550" t="s">
        <v>3776</v>
      </c>
      <c r="F1550" t="s">
        <v>3849</v>
      </c>
      <c r="G1550">
        <v>202195637</v>
      </c>
      <c r="I1550" t="s">
        <v>3622</v>
      </c>
      <c r="J1550" t="s">
        <v>11705</v>
      </c>
      <c r="K1550" t="s">
        <v>3624</v>
      </c>
      <c r="L1550" t="s">
        <v>11713</v>
      </c>
      <c r="M1550">
        <v>10</v>
      </c>
      <c r="N1550">
        <v>17.5</v>
      </c>
      <c r="O1550">
        <v>11.2</v>
      </c>
      <c r="P1550">
        <v>10</v>
      </c>
      <c r="Q1550">
        <v>18</v>
      </c>
      <c r="R1550">
        <v>9.6999999999999993</v>
      </c>
      <c r="S1550" t="b">
        <v>0</v>
      </c>
      <c r="T1550" t="b">
        <v>0</v>
      </c>
      <c r="U1550" t="b">
        <v>0</v>
      </c>
      <c r="V1550">
        <v>36000</v>
      </c>
      <c r="W1550">
        <v>23200</v>
      </c>
      <c r="X1550">
        <v>2.09</v>
      </c>
      <c r="Y1550">
        <v>37700</v>
      </c>
      <c r="Z1550">
        <v>2.21</v>
      </c>
    </row>
    <row r="1551" spans="1:26">
      <c r="A1551">
        <v>204752937</v>
      </c>
      <c r="B1551" t="s">
        <v>11710</v>
      </c>
      <c r="C1551" t="s">
        <v>3597</v>
      </c>
      <c r="D1551" t="s">
        <v>3775</v>
      </c>
      <c r="E1551" t="s">
        <v>3776</v>
      </c>
      <c r="F1551" t="s">
        <v>3621</v>
      </c>
      <c r="G1551">
        <v>204752937</v>
      </c>
      <c r="I1551" t="s">
        <v>3622</v>
      </c>
      <c r="J1551" t="s">
        <v>11711</v>
      </c>
      <c r="K1551" t="s">
        <v>3624</v>
      </c>
      <c r="L1551" t="s">
        <v>11712</v>
      </c>
      <c r="M1551">
        <v>14.3</v>
      </c>
      <c r="N1551">
        <v>26.5</v>
      </c>
      <c r="O1551">
        <v>13</v>
      </c>
      <c r="P1551">
        <v>14.3</v>
      </c>
      <c r="Q1551">
        <v>26.5</v>
      </c>
      <c r="R1551">
        <v>11.5</v>
      </c>
      <c r="S1551" t="b">
        <v>0</v>
      </c>
      <c r="T1551" t="b">
        <v>0</v>
      </c>
      <c r="U1551" t="b">
        <v>0</v>
      </c>
      <c r="V1551">
        <v>9000</v>
      </c>
      <c r="W1551">
        <v>7400</v>
      </c>
      <c r="X1551">
        <v>3.19</v>
      </c>
      <c r="Y1551">
        <v>10100</v>
      </c>
      <c r="Z1551">
        <v>2.21</v>
      </c>
    </row>
    <row r="1552" spans="1:26">
      <c r="A1552">
        <v>8779046</v>
      </c>
      <c r="B1552" t="s">
        <v>3630</v>
      </c>
      <c r="C1552" t="s">
        <v>3597</v>
      </c>
      <c r="D1552" t="s">
        <v>3775</v>
      </c>
      <c r="E1552" t="s">
        <v>3776</v>
      </c>
      <c r="F1552" t="s">
        <v>3621</v>
      </c>
      <c r="G1552">
        <v>8779046</v>
      </c>
      <c r="I1552" t="s">
        <v>3622</v>
      </c>
      <c r="J1552" t="s">
        <v>11709</v>
      </c>
      <c r="K1552" t="s">
        <v>3624</v>
      </c>
      <c r="L1552" t="s">
        <v>3803</v>
      </c>
      <c r="M1552">
        <v>12.5</v>
      </c>
      <c r="N1552">
        <v>19.5</v>
      </c>
      <c r="O1552">
        <v>10.5</v>
      </c>
      <c r="P1552">
        <v>12.5</v>
      </c>
      <c r="Q1552">
        <v>19.5</v>
      </c>
      <c r="R1552">
        <v>10.5</v>
      </c>
      <c r="S1552" t="b">
        <v>0</v>
      </c>
      <c r="T1552" t="b">
        <v>0</v>
      </c>
      <c r="U1552" t="b">
        <v>1</v>
      </c>
      <c r="V1552">
        <v>22000</v>
      </c>
      <c r="W1552">
        <v>18000</v>
      </c>
      <c r="X1552">
        <v>2.5</v>
      </c>
      <c r="Y1552">
        <v>27700</v>
      </c>
      <c r="Z1552">
        <v>2.2599999999999998</v>
      </c>
    </row>
    <row r="1553" spans="1:26">
      <c r="A1553">
        <v>6936996</v>
      </c>
      <c r="B1553" t="s">
        <v>3630</v>
      </c>
      <c r="C1553" t="s">
        <v>3597</v>
      </c>
      <c r="D1553" t="s">
        <v>3775</v>
      </c>
      <c r="E1553" t="s">
        <v>3776</v>
      </c>
      <c r="F1553" t="s">
        <v>3787</v>
      </c>
      <c r="G1553">
        <v>6936996</v>
      </c>
      <c r="I1553" t="s">
        <v>3622</v>
      </c>
      <c r="J1553" t="s">
        <v>11708</v>
      </c>
      <c r="K1553" t="s">
        <v>3624</v>
      </c>
      <c r="L1553" t="s">
        <v>11005</v>
      </c>
      <c r="M1553">
        <v>13.1</v>
      </c>
      <c r="N1553">
        <v>22.7</v>
      </c>
      <c r="O1553">
        <v>11.6</v>
      </c>
      <c r="P1553">
        <v>13.1</v>
      </c>
      <c r="Q1553">
        <v>22.7</v>
      </c>
      <c r="R1553">
        <v>11.2</v>
      </c>
      <c r="S1553" t="b">
        <v>0</v>
      </c>
      <c r="T1553" t="b">
        <v>0</v>
      </c>
      <c r="U1553" t="b">
        <v>1</v>
      </c>
      <c r="V1553">
        <v>12000</v>
      </c>
      <c r="W1553">
        <v>10600</v>
      </c>
      <c r="X1553">
        <v>2.61</v>
      </c>
      <c r="Y1553">
        <v>15000</v>
      </c>
      <c r="Z1553">
        <v>2.0299999999999998</v>
      </c>
    </row>
    <row r="1554" spans="1:26">
      <c r="A1554">
        <v>8779045</v>
      </c>
      <c r="B1554" t="s">
        <v>3630</v>
      </c>
      <c r="C1554" t="s">
        <v>3597</v>
      </c>
      <c r="D1554" t="s">
        <v>3775</v>
      </c>
      <c r="E1554" t="s">
        <v>3776</v>
      </c>
      <c r="F1554" t="s">
        <v>3621</v>
      </c>
      <c r="G1554">
        <v>8779045</v>
      </c>
      <c r="I1554" t="s">
        <v>3622</v>
      </c>
      <c r="J1554" t="s">
        <v>11707</v>
      </c>
      <c r="K1554" t="s">
        <v>3624</v>
      </c>
      <c r="L1554" t="s">
        <v>3807</v>
      </c>
      <c r="M1554">
        <v>13.3</v>
      </c>
      <c r="N1554">
        <v>20</v>
      </c>
      <c r="O1554">
        <v>10.4</v>
      </c>
      <c r="P1554">
        <v>13.3</v>
      </c>
      <c r="Q1554">
        <v>20</v>
      </c>
      <c r="R1554">
        <v>10</v>
      </c>
      <c r="S1554" t="b">
        <v>0</v>
      </c>
      <c r="T1554" t="b">
        <v>0</v>
      </c>
      <c r="U1554" t="b">
        <v>1</v>
      </c>
      <c r="V1554">
        <v>18000</v>
      </c>
      <c r="W1554">
        <v>14600</v>
      </c>
      <c r="X1554">
        <v>3.01</v>
      </c>
      <c r="Y1554">
        <v>22759</v>
      </c>
      <c r="Z1554">
        <v>2.2200000000000002</v>
      </c>
    </row>
    <row r="1555" spans="1:26">
      <c r="A1555">
        <v>8908618</v>
      </c>
      <c r="B1555" t="s">
        <v>3774</v>
      </c>
      <c r="C1555" t="s">
        <v>3597</v>
      </c>
      <c r="D1555" t="s">
        <v>3775</v>
      </c>
      <c r="E1555" t="s">
        <v>3776</v>
      </c>
      <c r="F1555" t="s">
        <v>3718</v>
      </c>
      <c r="G1555">
        <v>8908618</v>
      </c>
      <c r="I1555" t="s">
        <v>3711</v>
      </c>
      <c r="J1555" t="s">
        <v>3777</v>
      </c>
      <c r="K1555" t="s">
        <v>3624</v>
      </c>
      <c r="M1555">
        <v>9.8000000000000007</v>
      </c>
      <c r="N1555">
        <v>17.7</v>
      </c>
      <c r="O1555">
        <v>9.3000000000000007</v>
      </c>
      <c r="P1555">
        <v>9.8000000000000007</v>
      </c>
      <c r="Q1555">
        <v>18.2</v>
      </c>
      <c r="R1555">
        <v>8.3000000000000007</v>
      </c>
      <c r="S1555" t="b">
        <v>0</v>
      </c>
      <c r="T1555" t="b">
        <v>0</v>
      </c>
      <c r="U1555" t="b">
        <v>0</v>
      </c>
      <c r="V1555">
        <v>45000</v>
      </c>
      <c r="W1555">
        <v>27800</v>
      </c>
      <c r="X1555">
        <v>2.52</v>
      </c>
      <c r="Y1555">
        <v>36407</v>
      </c>
      <c r="Z1555">
        <v>2</v>
      </c>
    </row>
    <row r="1556" spans="1:26">
      <c r="A1556">
        <v>202537549</v>
      </c>
      <c r="B1556" t="s">
        <v>3893</v>
      </c>
      <c r="C1556" t="s">
        <v>3597</v>
      </c>
      <c r="D1556" t="s">
        <v>3775</v>
      </c>
      <c r="E1556" t="s">
        <v>3776</v>
      </c>
      <c r="F1556" t="s">
        <v>3753</v>
      </c>
      <c r="G1556">
        <v>202537549</v>
      </c>
      <c r="I1556" t="s">
        <v>3601</v>
      </c>
      <c r="J1556" t="s">
        <v>11705</v>
      </c>
      <c r="K1556" t="s">
        <v>3624</v>
      </c>
      <c r="L1556" t="s">
        <v>11706</v>
      </c>
      <c r="M1556">
        <v>10</v>
      </c>
      <c r="N1556">
        <v>16.7</v>
      </c>
      <c r="O1556">
        <v>11.3</v>
      </c>
      <c r="P1556">
        <v>9.1999999999999993</v>
      </c>
      <c r="Q1556">
        <v>16</v>
      </c>
      <c r="R1556">
        <v>8.9</v>
      </c>
      <c r="S1556" t="b">
        <v>0</v>
      </c>
      <c r="T1556" t="b">
        <v>0</v>
      </c>
      <c r="U1556" t="b">
        <v>0</v>
      </c>
      <c r="V1556">
        <v>36000</v>
      </c>
      <c r="W1556">
        <v>23000</v>
      </c>
      <c r="X1556">
        <v>2.0499999999999998</v>
      </c>
      <c r="Y1556">
        <v>36800</v>
      </c>
      <c r="Z1556">
        <v>2.15</v>
      </c>
    </row>
    <row r="1557" spans="1:26">
      <c r="A1557">
        <v>202537548</v>
      </c>
      <c r="B1557" t="s">
        <v>3893</v>
      </c>
      <c r="C1557" t="s">
        <v>3597</v>
      </c>
      <c r="D1557" t="s">
        <v>3775</v>
      </c>
      <c r="E1557" t="s">
        <v>3776</v>
      </c>
      <c r="F1557" t="s">
        <v>3753</v>
      </c>
      <c r="G1557">
        <v>202537548</v>
      </c>
      <c r="I1557" t="s">
        <v>3601</v>
      </c>
      <c r="J1557" t="s">
        <v>11698</v>
      </c>
      <c r="K1557" t="s">
        <v>3624</v>
      </c>
      <c r="L1557" t="s">
        <v>11704</v>
      </c>
      <c r="M1557">
        <v>10.6</v>
      </c>
      <c r="N1557">
        <v>16.5</v>
      </c>
      <c r="O1557">
        <v>10.4</v>
      </c>
      <c r="P1557">
        <v>10</v>
      </c>
      <c r="Q1557">
        <v>15.6</v>
      </c>
      <c r="R1557">
        <v>9.1</v>
      </c>
      <c r="S1557" t="b">
        <v>0</v>
      </c>
      <c r="T1557" t="b">
        <v>0</v>
      </c>
      <c r="U1557" t="b">
        <v>1</v>
      </c>
      <c r="V1557">
        <v>30000</v>
      </c>
      <c r="W1557">
        <v>19600</v>
      </c>
      <c r="X1557">
        <v>2.27</v>
      </c>
      <c r="Y1557">
        <v>30100</v>
      </c>
      <c r="Z1557">
        <v>2.65</v>
      </c>
    </row>
    <row r="1558" spans="1:26">
      <c r="A1558">
        <v>202537550</v>
      </c>
      <c r="B1558" t="s">
        <v>3893</v>
      </c>
      <c r="C1558" t="s">
        <v>3597</v>
      </c>
      <c r="D1558" t="s">
        <v>3775</v>
      </c>
      <c r="E1558" t="s">
        <v>3776</v>
      </c>
      <c r="F1558" t="s">
        <v>3753</v>
      </c>
      <c r="G1558">
        <v>202537550</v>
      </c>
      <c r="I1558" t="s">
        <v>3601</v>
      </c>
      <c r="J1558" t="s">
        <v>11702</v>
      </c>
      <c r="K1558" t="s">
        <v>3624</v>
      </c>
      <c r="L1558" t="s">
        <v>11703</v>
      </c>
      <c r="M1558">
        <v>11.5</v>
      </c>
      <c r="N1558">
        <v>17.8</v>
      </c>
      <c r="O1558">
        <v>10.5</v>
      </c>
      <c r="P1558">
        <v>10.7</v>
      </c>
      <c r="Q1558">
        <v>17.3</v>
      </c>
      <c r="R1558">
        <v>9.8000000000000007</v>
      </c>
      <c r="S1558" t="b">
        <v>0</v>
      </c>
      <c r="T1558" t="b">
        <v>0</v>
      </c>
      <c r="U1558" t="b">
        <v>0</v>
      </c>
      <c r="V1558">
        <v>42000</v>
      </c>
      <c r="W1558">
        <v>29600</v>
      </c>
      <c r="X1558">
        <v>2.37</v>
      </c>
      <c r="Y1558">
        <v>41100</v>
      </c>
      <c r="Z1558">
        <v>2.64</v>
      </c>
    </row>
    <row r="1559" spans="1:26">
      <c r="A1559">
        <v>202537551</v>
      </c>
      <c r="B1559" t="s">
        <v>3893</v>
      </c>
      <c r="C1559" t="s">
        <v>3597</v>
      </c>
      <c r="D1559" t="s">
        <v>3775</v>
      </c>
      <c r="E1559" t="s">
        <v>3776</v>
      </c>
      <c r="F1559" t="s">
        <v>3753</v>
      </c>
      <c r="G1559">
        <v>202537551</v>
      </c>
      <c r="I1559" t="s">
        <v>3601</v>
      </c>
      <c r="J1559" t="s">
        <v>11696</v>
      </c>
      <c r="K1559" t="s">
        <v>3624</v>
      </c>
      <c r="L1559" t="s">
        <v>11701</v>
      </c>
      <c r="M1559">
        <v>10.1</v>
      </c>
      <c r="N1559">
        <v>16.600000000000001</v>
      </c>
      <c r="O1559">
        <v>10.3</v>
      </c>
      <c r="P1559">
        <v>9.8000000000000007</v>
      </c>
      <c r="Q1559">
        <v>16.399999999999999</v>
      </c>
      <c r="R1559">
        <v>9</v>
      </c>
      <c r="S1559" t="b">
        <v>0</v>
      </c>
      <c r="T1559" t="b">
        <v>0</v>
      </c>
      <c r="U1559" t="b">
        <v>0</v>
      </c>
      <c r="V1559">
        <v>48000</v>
      </c>
      <c r="W1559">
        <v>31400</v>
      </c>
      <c r="X1559">
        <v>2.58</v>
      </c>
      <c r="Y1559">
        <v>42600</v>
      </c>
      <c r="Z1559">
        <v>2.57</v>
      </c>
    </row>
    <row r="1560" spans="1:26">
      <c r="A1560">
        <v>205123810</v>
      </c>
      <c r="B1560" t="s">
        <v>4449</v>
      </c>
      <c r="C1560" t="s">
        <v>3597</v>
      </c>
      <c r="D1560" t="s">
        <v>3775</v>
      </c>
      <c r="E1560" t="s">
        <v>3776</v>
      </c>
      <c r="F1560" t="s">
        <v>3600</v>
      </c>
      <c r="G1560">
        <v>205123810</v>
      </c>
      <c r="I1560" t="s">
        <v>3601</v>
      </c>
      <c r="J1560" t="s">
        <v>11700</v>
      </c>
      <c r="K1560" t="s">
        <v>3624</v>
      </c>
      <c r="L1560" t="s">
        <v>11676</v>
      </c>
      <c r="M1560">
        <v>8.1999999999999993</v>
      </c>
      <c r="N1560">
        <v>17</v>
      </c>
      <c r="O1560">
        <v>10.199999999999999</v>
      </c>
      <c r="P1560">
        <v>8.1999999999999993</v>
      </c>
      <c r="Q1560">
        <v>16.2</v>
      </c>
      <c r="R1560">
        <v>9.1999999999999993</v>
      </c>
      <c r="S1560" t="b">
        <v>0</v>
      </c>
      <c r="T1560" t="b">
        <v>0</v>
      </c>
      <c r="U1560" t="b">
        <v>0</v>
      </c>
      <c r="V1560">
        <v>45500</v>
      </c>
      <c r="W1560">
        <v>38500</v>
      </c>
      <c r="X1560">
        <v>2.42</v>
      </c>
      <c r="Y1560">
        <v>40200</v>
      </c>
      <c r="Z1560">
        <v>2.25</v>
      </c>
    </row>
    <row r="1561" spans="1:26">
      <c r="A1561">
        <v>205123809</v>
      </c>
      <c r="B1561" t="s">
        <v>4449</v>
      </c>
      <c r="C1561" t="s">
        <v>3597</v>
      </c>
      <c r="D1561" t="s">
        <v>3775</v>
      </c>
      <c r="E1561" t="s">
        <v>3776</v>
      </c>
      <c r="F1561" t="s">
        <v>3600</v>
      </c>
      <c r="G1561">
        <v>205123809</v>
      </c>
      <c r="I1561" t="s">
        <v>3601</v>
      </c>
      <c r="J1561" t="s">
        <v>11699</v>
      </c>
      <c r="K1561" t="s">
        <v>3624</v>
      </c>
      <c r="L1561" t="s">
        <v>11671</v>
      </c>
      <c r="M1561">
        <v>11.3</v>
      </c>
      <c r="N1561">
        <v>18</v>
      </c>
      <c r="O1561">
        <v>10.199999999999999</v>
      </c>
      <c r="P1561">
        <v>10.7</v>
      </c>
      <c r="Q1561">
        <v>17.100000000000001</v>
      </c>
      <c r="R1561">
        <v>8.8000000000000007</v>
      </c>
      <c r="S1561" t="b">
        <v>0</v>
      </c>
      <c r="T1561" t="b">
        <v>0</v>
      </c>
      <c r="U1561" t="b">
        <v>1</v>
      </c>
      <c r="V1561">
        <v>36000</v>
      </c>
      <c r="W1561">
        <v>29400</v>
      </c>
      <c r="X1561">
        <v>2.62</v>
      </c>
      <c r="Y1561">
        <v>38000</v>
      </c>
      <c r="Z1561">
        <v>2.14</v>
      </c>
    </row>
    <row r="1562" spans="1:26">
      <c r="A1562">
        <v>205123808</v>
      </c>
      <c r="B1562" t="s">
        <v>4449</v>
      </c>
      <c r="C1562" t="s">
        <v>3597</v>
      </c>
      <c r="D1562" t="s">
        <v>3775</v>
      </c>
      <c r="E1562" t="s">
        <v>3776</v>
      </c>
      <c r="F1562" t="s">
        <v>3600</v>
      </c>
      <c r="G1562">
        <v>205123808</v>
      </c>
      <c r="I1562" t="s">
        <v>3601</v>
      </c>
      <c r="J1562" t="s">
        <v>11698</v>
      </c>
      <c r="K1562" t="s">
        <v>3624</v>
      </c>
      <c r="L1562" t="s">
        <v>10977</v>
      </c>
      <c r="M1562">
        <v>10.1</v>
      </c>
      <c r="N1562">
        <v>18.5</v>
      </c>
      <c r="O1562">
        <v>10.3</v>
      </c>
      <c r="P1562">
        <v>9.9</v>
      </c>
      <c r="Q1562">
        <v>17.2</v>
      </c>
      <c r="R1562">
        <v>9.1</v>
      </c>
      <c r="S1562" t="b">
        <v>0</v>
      </c>
      <c r="T1562" t="b">
        <v>0</v>
      </c>
      <c r="U1562" t="b">
        <v>0</v>
      </c>
      <c r="V1562">
        <v>30000</v>
      </c>
      <c r="W1562">
        <v>22600</v>
      </c>
      <c r="X1562">
        <v>2.73</v>
      </c>
      <c r="Y1562">
        <v>27500</v>
      </c>
      <c r="Z1562">
        <v>2.41</v>
      </c>
    </row>
    <row r="1563" spans="1:26">
      <c r="A1563">
        <v>8908616</v>
      </c>
      <c r="B1563" t="s">
        <v>4575</v>
      </c>
      <c r="C1563" t="s">
        <v>3597</v>
      </c>
      <c r="D1563" t="s">
        <v>3775</v>
      </c>
      <c r="E1563" t="s">
        <v>3776</v>
      </c>
      <c r="F1563" t="s">
        <v>3718</v>
      </c>
      <c r="G1563">
        <v>8908616</v>
      </c>
      <c r="I1563" t="s">
        <v>3711</v>
      </c>
      <c r="J1563" t="s">
        <v>4373</v>
      </c>
      <c r="K1563" t="s">
        <v>3624</v>
      </c>
      <c r="M1563">
        <v>12</v>
      </c>
      <c r="N1563">
        <v>18</v>
      </c>
      <c r="O1563">
        <v>9.3000000000000007</v>
      </c>
      <c r="P1563">
        <v>12</v>
      </c>
      <c r="Q1563">
        <v>18</v>
      </c>
      <c r="R1563">
        <v>8.6999999999999993</v>
      </c>
      <c r="S1563" t="b">
        <v>0</v>
      </c>
      <c r="T1563" t="b">
        <v>0</v>
      </c>
      <c r="U1563" t="b">
        <v>1</v>
      </c>
      <c r="V1563">
        <v>35200</v>
      </c>
      <c r="W1563">
        <v>21400</v>
      </c>
      <c r="X1563">
        <v>2</v>
      </c>
      <c r="Y1563">
        <v>39341</v>
      </c>
      <c r="Z1563">
        <v>2.2200000000000002</v>
      </c>
    </row>
    <row r="1564" spans="1:26">
      <c r="A1564">
        <v>202537552</v>
      </c>
      <c r="B1564" t="s">
        <v>4586</v>
      </c>
      <c r="C1564" t="s">
        <v>3597</v>
      </c>
      <c r="D1564" t="s">
        <v>3775</v>
      </c>
      <c r="E1564" t="s">
        <v>3776</v>
      </c>
      <c r="F1564" t="s">
        <v>3849</v>
      </c>
      <c r="G1564">
        <v>202537552</v>
      </c>
      <c r="I1564" t="s">
        <v>3622</v>
      </c>
      <c r="J1564" t="s">
        <v>11696</v>
      </c>
      <c r="K1564" t="s">
        <v>3624</v>
      </c>
      <c r="L1564" t="s">
        <v>11697</v>
      </c>
      <c r="M1564">
        <v>10</v>
      </c>
      <c r="N1564">
        <v>17.8</v>
      </c>
      <c r="O1564">
        <v>10.6</v>
      </c>
      <c r="P1564">
        <v>10.1</v>
      </c>
      <c r="Q1564">
        <v>18.2</v>
      </c>
      <c r="R1564">
        <v>9</v>
      </c>
      <c r="S1564" t="b">
        <v>0</v>
      </c>
      <c r="T1564" t="b">
        <v>0</v>
      </c>
      <c r="U1564" t="b">
        <v>0</v>
      </c>
      <c r="V1564">
        <v>48000</v>
      </c>
      <c r="W1564">
        <v>31400</v>
      </c>
      <c r="X1564">
        <v>2.0499999999999998</v>
      </c>
      <c r="Y1564">
        <v>42500</v>
      </c>
      <c r="Z1564">
        <v>2.67</v>
      </c>
    </row>
    <row r="1565" spans="1:26">
      <c r="A1565">
        <v>206579745</v>
      </c>
      <c r="B1565" t="s">
        <v>5057</v>
      </c>
      <c r="C1565" t="s">
        <v>3597</v>
      </c>
      <c r="D1565" t="s">
        <v>3775</v>
      </c>
      <c r="E1565" t="s">
        <v>3776</v>
      </c>
      <c r="F1565" t="s">
        <v>3849</v>
      </c>
      <c r="G1565">
        <v>206579745</v>
      </c>
      <c r="I1565" t="s">
        <v>3622</v>
      </c>
      <c r="J1565" t="s">
        <v>5062</v>
      </c>
      <c r="K1565" t="s">
        <v>3624</v>
      </c>
      <c r="L1565" t="s">
        <v>11695</v>
      </c>
      <c r="M1565">
        <v>12.5</v>
      </c>
      <c r="N1565">
        <v>20.8</v>
      </c>
      <c r="O1565">
        <v>11.6</v>
      </c>
      <c r="P1565">
        <v>12.5</v>
      </c>
      <c r="Q1565">
        <v>21.5</v>
      </c>
      <c r="R1565">
        <v>11.2</v>
      </c>
      <c r="S1565" t="b">
        <v>0</v>
      </c>
      <c r="T1565" t="b">
        <v>0</v>
      </c>
      <c r="U1565" t="b">
        <v>1</v>
      </c>
      <c r="V1565">
        <v>17100</v>
      </c>
      <c r="W1565">
        <v>14700</v>
      </c>
      <c r="X1565">
        <v>2.93</v>
      </c>
      <c r="Y1565">
        <v>19600</v>
      </c>
      <c r="Z1565">
        <v>2.2400000000000002</v>
      </c>
    </row>
    <row r="1566" spans="1:26">
      <c r="A1566">
        <v>206579744</v>
      </c>
      <c r="B1566" t="s">
        <v>5057</v>
      </c>
      <c r="C1566" t="s">
        <v>3597</v>
      </c>
      <c r="D1566" t="s">
        <v>3775</v>
      </c>
      <c r="E1566" t="s">
        <v>3776</v>
      </c>
      <c r="F1566" t="s">
        <v>3849</v>
      </c>
      <c r="G1566">
        <v>206579744</v>
      </c>
      <c r="I1566" t="s">
        <v>3622</v>
      </c>
      <c r="J1566" t="s">
        <v>5060</v>
      </c>
      <c r="K1566" t="s">
        <v>3624</v>
      </c>
      <c r="L1566" t="s">
        <v>11694</v>
      </c>
      <c r="M1566">
        <v>12.8</v>
      </c>
      <c r="N1566">
        <v>22.1</v>
      </c>
      <c r="O1566">
        <v>12.2</v>
      </c>
      <c r="P1566">
        <v>12.8</v>
      </c>
      <c r="Q1566">
        <v>23</v>
      </c>
      <c r="R1566">
        <v>11.3</v>
      </c>
      <c r="S1566" t="b">
        <v>0</v>
      </c>
      <c r="T1566" t="b">
        <v>0</v>
      </c>
      <c r="U1566" t="b">
        <v>1</v>
      </c>
      <c r="V1566">
        <v>12000</v>
      </c>
      <c r="W1566">
        <v>10700</v>
      </c>
      <c r="X1566">
        <v>2.99</v>
      </c>
      <c r="Y1566">
        <v>17000</v>
      </c>
      <c r="Z1566">
        <v>2.48</v>
      </c>
    </row>
    <row r="1567" spans="1:26">
      <c r="A1567">
        <v>206579743</v>
      </c>
      <c r="B1567" t="s">
        <v>5057</v>
      </c>
      <c r="C1567" t="s">
        <v>3597</v>
      </c>
      <c r="D1567" t="s">
        <v>3775</v>
      </c>
      <c r="E1567" t="s">
        <v>3776</v>
      </c>
      <c r="F1567" t="s">
        <v>3849</v>
      </c>
      <c r="G1567">
        <v>206579743</v>
      </c>
      <c r="I1567" t="s">
        <v>3622</v>
      </c>
      <c r="J1567" t="s">
        <v>5058</v>
      </c>
      <c r="K1567" t="s">
        <v>3624</v>
      </c>
      <c r="L1567" t="s">
        <v>11693</v>
      </c>
      <c r="M1567">
        <v>13.6</v>
      </c>
      <c r="N1567">
        <v>22.5</v>
      </c>
      <c r="O1567">
        <v>12.5</v>
      </c>
      <c r="P1567">
        <v>13.6</v>
      </c>
      <c r="Q1567">
        <v>23.5</v>
      </c>
      <c r="R1567">
        <v>11.8</v>
      </c>
      <c r="S1567" t="b">
        <v>0</v>
      </c>
      <c r="T1567" t="b">
        <v>0</v>
      </c>
      <c r="U1567" t="b">
        <v>1</v>
      </c>
      <c r="V1567">
        <v>9000</v>
      </c>
      <c r="W1567">
        <v>7800</v>
      </c>
      <c r="X1567">
        <v>3.17</v>
      </c>
      <c r="Y1567">
        <v>10500</v>
      </c>
      <c r="Z1567">
        <v>2.17</v>
      </c>
    </row>
    <row r="1568" spans="1:26">
      <c r="A1568">
        <v>206909902</v>
      </c>
      <c r="B1568" t="s">
        <v>11688</v>
      </c>
      <c r="C1568" t="s">
        <v>3597</v>
      </c>
      <c r="D1568" t="s">
        <v>3775</v>
      </c>
      <c r="E1568" t="s">
        <v>3776</v>
      </c>
      <c r="F1568" t="s">
        <v>3621</v>
      </c>
      <c r="G1568">
        <v>206909902</v>
      </c>
      <c r="I1568" t="s">
        <v>3622</v>
      </c>
      <c r="J1568" t="s">
        <v>11691</v>
      </c>
      <c r="K1568" t="s">
        <v>3624</v>
      </c>
      <c r="L1568" t="s">
        <v>11692</v>
      </c>
      <c r="M1568">
        <v>12.5</v>
      </c>
      <c r="N1568">
        <v>20</v>
      </c>
      <c r="O1568">
        <v>11</v>
      </c>
      <c r="P1568">
        <v>12.5</v>
      </c>
      <c r="Q1568">
        <v>20</v>
      </c>
      <c r="R1568">
        <v>10.5</v>
      </c>
      <c r="S1568" t="b">
        <v>0</v>
      </c>
      <c r="T1568" t="b">
        <v>0</v>
      </c>
      <c r="U1568" t="b">
        <v>0</v>
      </c>
      <c r="V1568">
        <v>9000</v>
      </c>
      <c r="W1568">
        <v>6200</v>
      </c>
      <c r="X1568">
        <v>2.8</v>
      </c>
      <c r="Y1568">
        <v>8500</v>
      </c>
      <c r="Z1568">
        <v>2.29</v>
      </c>
    </row>
    <row r="1569" spans="1:26">
      <c r="A1569">
        <v>206909901</v>
      </c>
      <c r="B1569" t="s">
        <v>11688</v>
      </c>
      <c r="C1569" t="s">
        <v>3597</v>
      </c>
      <c r="D1569" t="s">
        <v>3775</v>
      </c>
      <c r="E1569" t="s">
        <v>3776</v>
      </c>
      <c r="F1569" t="s">
        <v>3621</v>
      </c>
      <c r="G1569">
        <v>206909901</v>
      </c>
      <c r="I1569" t="s">
        <v>3622</v>
      </c>
      <c r="J1569" t="s">
        <v>11689</v>
      </c>
      <c r="K1569" t="s">
        <v>3624</v>
      </c>
      <c r="L1569" t="s">
        <v>11690</v>
      </c>
      <c r="M1569">
        <v>11</v>
      </c>
      <c r="N1569">
        <v>20</v>
      </c>
      <c r="O1569">
        <v>11</v>
      </c>
      <c r="P1569">
        <v>11</v>
      </c>
      <c r="Q1569">
        <v>20</v>
      </c>
      <c r="R1569">
        <v>10.5</v>
      </c>
      <c r="S1569" t="b">
        <v>0</v>
      </c>
      <c r="T1569" t="b">
        <v>0</v>
      </c>
      <c r="U1569" t="b">
        <v>1</v>
      </c>
      <c r="V1569">
        <v>12000</v>
      </c>
      <c r="W1569">
        <v>8800</v>
      </c>
      <c r="X1569">
        <v>3.03</v>
      </c>
      <c r="Y1569">
        <v>11400</v>
      </c>
      <c r="Z1569">
        <v>2.4900000000000002</v>
      </c>
    </row>
    <row r="1570" spans="1:26">
      <c r="A1570">
        <v>207454670</v>
      </c>
      <c r="B1570" t="s">
        <v>11685</v>
      </c>
      <c r="C1570" t="s">
        <v>3597</v>
      </c>
      <c r="D1570" t="s">
        <v>3775</v>
      </c>
      <c r="E1570" t="s">
        <v>3776</v>
      </c>
      <c r="F1570" t="s">
        <v>3621</v>
      </c>
      <c r="G1570">
        <v>207454670</v>
      </c>
      <c r="I1570" t="s">
        <v>3622</v>
      </c>
      <c r="J1570" t="s">
        <v>11687</v>
      </c>
      <c r="K1570" t="s">
        <v>3624</v>
      </c>
      <c r="L1570" t="s">
        <v>10965</v>
      </c>
      <c r="M1570">
        <v>8.5</v>
      </c>
      <c r="N1570">
        <v>18</v>
      </c>
      <c r="O1570">
        <v>11</v>
      </c>
      <c r="P1570">
        <v>8.5</v>
      </c>
      <c r="Q1570">
        <v>18</v>
      </c>
      <c r="R1570">
        <v>9</v>
      </c>
      <c r="S1570" t="b">
        <v>0</v>
      </c>
      <c r="T1570" t="b">
        <v>0</v>
      </c>
      <c r="U1570" t="b">
        <v>0</v>
      </c>
      <c r="V1570">
        <v>12000</v>
      </c>
      <c r="W1570">
        <v>7500</v>
      </c>
      <c r="X1570">
        <v>2.65</v>
      </c>
      <c r="Y1570">
        <v>9850</v>
      </c>
      <c r="Z1570">
        <v>2.0499999999999998</v>
      </c>
    </row>
    <row r="1571" spans="1:26">
      <c r="A1571">
        <v>207454671</v>
      </c>
      <c r="B1571" t="s">
        <v>11685</v>
      </c>
      <c r="C1571" t="s">
        <v>3597</v>
      </c>
      <c r="D1571" t="s">
        <v>3775</v>
      </c>
      <c r="E1571" t="s">
        <v>3776</v>
      </c>
      <c r="F1571" t="s">
        <v>3621</v>
      </c>
      <c r="G1571">
        <v>207454671</v>
      </c>
      <c r="I1571" t="s">
        <v>3622</v>
      </c>
      <c r="J1571" t="s">
        <v>11686</v>
      </c>
      <c r="K1571" t="s">
        <v>3624</v>
      </c>
      <c r="L1571" t="s">
        <v>11013</v>
      </c>
      <c r="M1571">
        <v>12.5</v>
      </c>
      <c r="N1571">
        <v>21.3</v>
      </c>
      <c r="O1571">
        <v>11.1</v>
      </c>
      <c r="P1571">
        <v>12.5</v>
      </c>
      <c r="Q1571">
        <v>21.3</v>
      </c>
      <c r="R1571">
        <v>10</v>
      </c>
      <c r="S1571" t="b">
        <v>0</v>
      </c>
      <c r="T1571" t="b">
        <v>0</v>
      </c>
      <c r="U1571" t="b">
        <v>1</v>
      </c>
      <c r="V1571">
        <v>9000</v>
      </c>
      <c r="W1571">
        <v>6700</v>
      </c>
      <c r="X1571">
        <v>2.65</v>
      </c>
      <c r="Y1571">
        <v>9850</v>
      </c>
      <c r="Z1571">
        <v>2.0499999999999998</v>
      </c>
    </row>
    <row r="1572" spans="1:26">
      <c r="A1572">
        <v>207590836</v>
      </c>
      <c r="B1572" t="s">
        <v>11678</v>
      </c>
      <c r="C1572" t="s">
        <v>3597</v>
      </c>
      <c r="D1572" t="s">
        <v>3775</v>
      </c>
      <c r="E1572" t="s">
        <v>3776</v>
      </c>
      <c r="F1572" t="s">
        <v>3621</v>
      </c>
      <c r="G1572">
        <v>207590836</v>
      </c>
      <c r="I1572" t="s">
        <v>3622</v>
      </c>
      <c r="J1572" t="s">
        <v>11683</v>
      </c>
      <c r="K1572" t="s">
        <v>3624</v>
      </c>
      <c r="L1572" t="s">
        <v>11684</v>
      </c>
      <c r="M1572">
        <v>9.8000000000000007</v>
      </c>
      <c r="N1572">
        <v>18</v>
      </c>
      <c r="O1572">
        <v>11</v>
      </c>
      <c r="P1572">
        <v>9.8000000000000007</v>
      </c>
      <c r="Q1572">
        <v>18</v>
      </c>
      <c r="R1572">
        <v>9.8000000000000007</v>
      </c>
      <c r="S1572" t="b">
        <v>0</v>
      </c>
      <c r="T1572" t="b">
        <v>0</v>
      </c>
      <c r="U1572" t="b">
        <v>1</v>
      </c>
      <c r="V1572">
        <v>30000</v>
      </c>
      <c r="W1572">
        <v>19400</v>
      </c>
      <c r="X1572">
        <v>2.87</v>
      </c>
      <c r="Y1572">
        <v>28800</v>
      </c>
      <c r="Z1572">
        <v>1.98</v>
      </c>
    </row>
    <row r="1573" spans="1:26">
      <c r="A1573">
        <v>207590837</v>
      </c>
      <c r="B1573" t="s">
        <v>11678</v>
      </c>
      <c r="C1573" t="s">
        <v>3597</v>
      </c>
      <c r="D1573" t="s">
        <v>3775</v>
      </c>
      <c r="E1573" t="s">
        <v>3776</v>
      </c>
      <c r="F1573" t="s">
        <v>3621</v>
      </c>
      <c r="G1573">
        <v>207590837</v>
      </c>
      <c r="I1573" t="s">
        <v>3622</v>
      </c>
      <c r="J1573" t="s">
        <v>11681</v>
      </c>
      <c r="K1573" t="s">
        <v>3624</v>
      </c>
      <c r="L1573" t="s">
        <v>11682</v>
      </c>
      <c r="M1573">
        <v>8.1</v>
      </c>
      <c r="N1573">
        <v>18</v>
      </c>
      <c r="O1573">
        <v>11</v>
      </c>
      <c r="P1573">
        <v>8.1</v>
      </c>
      <c r="Q1573">
        <v>18</v>
      </c>
      <c r="R1573">
        <v>9.6</v>
      </c>
      <c r="S1573" t="b">
        <v>0</v>
      </c>
      <c r="T1573" t="b">
        <v>0</v>
      </c>
      <c r="U1573" t="b">
        <v>0</v>
      </c>
      <c r="V1573">
        <v>33000</v>
      </c>
      <c r="W1573">
        <v>22400</v>
      </c>
      <c r="X1573">
        <v>2.7</v>
      </c>
      <c r="Y1573">
        <v>30600</v>
      </c>
      <c r="Z1573">
        <v>2</v>
      </c>
    </row>
    <row r="1574" spans="1:26">
      <c r="A1574">
        <v>206913027</v>
      </c>
      <c r="B1574" t="s">
        <v>11678</v>
      </c>
      <c r="C1574" t="s">
        <v>3597</v>
      </c>
      <c r="D1574" t="s">
        <v>3775</v>
      </c>
      <c r="E1574" t="s">
        <v>3776</v>
      </c>
      <c r="F1574" t="s">
        <v>3621</v>
      </c>
      <c r="G1574">
        <v>206913027</v>
      </c>
      <c r="I1574" t="s">
        <v>3622</v>
      </c>
      <c r="J1574" t="s">
        <v>11679</v>
      </c>
      <c r="K1574" t="s">
        <v>3624</v>
      </c>
      <c r="L1574" t="s">
        <v>11680</v>
      </c>
      <c r="M1574">
        <v>13</v>
      </c>
      <c r="N1574">
        <v>21.1</v>
      </c>
      <c r="O1574">
        <v>12.5</v>
      </c>
      <c r="P1574">
        <v>13</v>
      </c>
      <c r="Q1574">
        <v>21.1</v>
      </c>
      <c r="R1574">
        <v>11.5</v>
      </c>
      <c r="S1574" t="b">
        <v>0</v>
      </c>
      <c r="T1574" t="b">
        <v>0</v>
      </c>
      <c r="U1574" t="b">
        <v>1</v>
      </c>
      <c r="V1574">
        <v>18000</v>
      </c>
      <c r="W1574">
        <v>13600</v>
      </c>
      <c r="X1574">
        <v>3.11</v>
      </c>
      <c r="Y1574">
        <v>23700</v>
      </c>
      <c r="Z1574">
        <v>2.27</v>
      </c>
    </row>
    <row r="1575" spans="1:26">
      <c r="A1575">
        <v>206263449</v>
      </c>
      <c r="B1575" t="s">
        <v>3654</v>
      </c>
      <c r="C1575" t="s">
        <v>3597</v>
      </c>
      <c r="D1575" t="s">
        <v>3775</v>
      </c>
      <c r="E1575" t="s">
        <v>3776</v>
      </c>
      <c r="F1575" t="s">
        <v>3621</v>
      </c>
      <c r="G1575">
        <v>206263449</v>
      </c>
      <c r="I1575" t="s">
        <v>3622</v>
      </c>
      <c r="J1575" t="s">
        <v>11677</v>
      </c>
      <c r="K1575" t="s">
        <v>3624</v>
      </c>
      <c r="L1575" t="s">
        <v>11013</v>
      </c>
      <c r="M1575">
        <v>15.4</v>
      </c>
      <c r="N1575">
        <v>26.5</v>
      </c>
      <c r="O1575">
        <v>13</v>
      </c>
      <c r="P1575">
        <v>15.4</v>
      </c>
      <c r="Q1575">
        <v>26.5</v>
      </c>
      <c r="R1575">
        <v>12.3</v>
      </c>
      <c r="S1575" t="b">
        <v>0</v>
      </c>
      <c r="T1575" t="b">
        <v>0</v>
      </c>
      <c r="U1575" t="b">
        <v>1</v>
      </c>
      <c r="V1575">
        <v>9000</v>
      </c>
      <c r="W1575">
        <v>7400</v>
      </c>
      <c r="X1575">
        <v>3.19</v>
      </c>
      <c r="Y1575">
        <v>10550</v>
      </c>
      <c r="Z1575">
        <v>2.2200000000000002</v>
      </c>
    </row>
    <row r="1576" spans="1:26">
      <c r="A1576">
        <v>207657378</v>
      </c>
      <c r="B1576" t="s">
        <v>11674</v>
      </c>
      <c r="C1576" t="s">
        <v>3597</v>
      </c>
      <c r="D1576" t="s">
        <v>3775</v>
      </c>
      <c r="E1576" t="s">
        <v>3776</v>
      </c>
      <c r="F1576" t="s">
        <v>3600</v>
      </c>
      <c r="G1576">
        <v>207657378</v>
      </c>
      <c r="I1576" t="s">
        <v>3601</v>
      </c>
      <c r="J1576" t="s">
        <v>11675</v>
      </c>
      <c r="K1576" t="s">
        <v>3624</v>
      </c>
      <c r="L1576" t="s">
        <v>11676</v>
      </c>
      <c r="M1576">
        <v>9.1</v>
      </c>
      <c r="N1576">
        <v>16.3</v>
      </c>
      <c r="O1576">
        <v>10.199999999999999</v>
      </c>
      <c r="P1576">
        <v>8.8000000000000007</v>
      </c>
      <c r="Q1576">
        <v>16.600000000000001</v>
      </c>
      <c r="R1576">
        <v>10</v>
      </c>
      <c r="S1576" t="b">
        <v>0</v>
      </c>
      <c r="T1576" t="b">
        <v>0</v>
      </c>
      <c r="U1576" t="b">
        <v>0</v>
      </c>
      <c r="V1576">
        <v>45500</v>
      </c>
      <c r="W1576">
        <v>34400</v>
      </c>
      <c r="X1576">
        <v>2.88</v>
      </c>
      <c r="Y1576">
        <v>51000</v>
      </c>
      <c r="Z1576">
        <v>2.29</v>
      </c>
    </row>
    <row r="1577" spans="1:26">
      <c r="A1577">
        <v>207334301</v>
      </c>
      <c r="B1577" t="s">
        <v>11672</v>
      </c>
      <c r="C1577" t="s">
        <v>3597</v>
      </c>
      <c r="D1577" t="s">
        <v>3775</v>
      </c>
      <c r="E1577" t="s">
        <v>3776</v>
      </c>
      <c r="F1577" t="s">
        <v>3600</v>
      </c>
      <c r="G1577">
        <v>207334301</v>
      </c>
      <c r="I1577" t="s">
        <v>3601</v>
      </c>
      <c r="J1577" t="s">
        <v>5060</v>
      </c>
      <c r="K1577" t="s">
        <v>3624</v>
      </c>
      <c r="L1577" t="s">
        <v>11673</v>
      </c>
      <c r="M1577">
        <v>13.4</v>
      </c>
      <c r="N1577">
        <v>21.3</v>
      </c>
      <c r="O1577">
        <v>11.7</v>
      </c>
      <c r="P1577">
        <v>12.5</v>
      </c>
      <c r="Q1577">
        <v>19.100000000000001</v>
      </c>
      <c r="R1577">
        <v>10.5</v>
      </c>
      <c r="S1577" t="b">
        <v>0</v>
      </c>
      <c r="T1577" t="b">
        <v>0</v>
      </c>
      <c r="U1577" t="b">
        <v>1</v>
      </c>
      <c r="V1577">
        <v>12000</v>
      </c>
      <c r="W1577">
        <v>10500</v>
      </c>
      <c r="X1577">
        <v>3.05</v>
      </c>
      <c r="Y1577">
        <v>17600</v>
      </c>
      <c r="Z1577">
        <v>2.62</v>
      </c>
    </row>
    <row r="1578" spans="1:26">
      <c r="A1578">
        <v>8033584</v>
      </c>
      <c r="B1578" t="s">
        <v>6133</v>
      </c>
      <c r="C1578" t="s">
        <v>3597</v>
      </c>
      <c r="D1578" t="s">
        <v>3775</v>
      </c>
      <c r="E1578" t="s">
        <v>3776</v>
      </c>
      <c r="F1578" t="s">
        <v>3650</v>
      </c>
      <c r="G1578">
        <v>8033584</v>
      </c>
      <c r="I1578" t="s">
        <v>3651</v>
      </c>
      <c r="J1578" t="s">
        <v>7415</v>
      </c>
      <c r="K1578" t="s">
        <v>3624</v>
      </c>
      <c r="M1578">
        <v>13.5</v>
      </c>
      <c r="N1578">
        <v>21.5</v>
      </c>
      <c r="O1578">
        <v>10.3</v>
      </c>
      <c r="P1578">
        <v>13.5</v>
      </c>
      <c r="Q1578">
        <v>21.5</v>
      </c>
      <c r="R1578">
        <v>9.6</v>
      </c>
      <c r="S1578" t="b">
        <v>0</v>
      </c>
      <c r="T1578" t="b">
        <v>0</v>
      </c>
      <c r="U1578" t="b">
        <v>1</v>
      </c>
      <c r="V1578">
        <v>18000</v>
      </c>
      <c r="W1578">
        <v>14200</v>
      </c>
      <c r="X1578">
        <v>2.6</v>
      </c>
      <c r="Y1578">
        <v>23500</v>
      </c>
      <c r="Z1578">
        <v>2.17</v>
      </c>
    </row>
    <row r="1579" spans="1:26">
      <c r="A1579">
        <v>8908615</v>
      </c>
      <c r="B1579" t="s">
        <v>6133</v>
      </c>
      <c r="C1579" t="s">
        <v>3597</v>
      </c>
      <c r="D1579" t="s">
        <v>3775</v>
      </c>
      <c r="E1579" t="s">
        <v>3776</v>
      </c>
      <c r="F1579" t="s">
        <v>3650</v>
      </c>
      <c r="G1579">
        <v>8908615</v>
      </c>
      <c r="I1579" t="s">
        <v>3651</v>
      </c>
      <c r="J1579" t="s">
        <v>4373</v>
      </c>
      <c r="K1579" t="s">
        <v>3624</v>
      </c>
      <c r="M1579">
        <v>13</v>
      </c>
      <c r="N1579">
        <v>20</v>
      </c>
      <c r="O1579">
        <v>10.3</v>
      </c>
      <c r="P1579">
        <v>13</v>
      </c>
      <c r="Q1579">
        <v>20.5</v>
      </c>
      <c r="R1579">
        <v>9.5</v>
      </c>
      <c r="S1579" t="b">
        <v>0</v>
      </c>
      <c r="T1579" t="b">
        <v>0</v>
      </c>
      <c r="U1579" t="b">
        <v>1</v>
      </c>
      <c r="V1579">
        <v>35200</v>
      </c>
      <c r="W1579">
        <v>21400</v>
      </c>
      <c r="X1579">
        <v>2.64</v>
      </c>
      <c r="Y1579">
        <v>39341</v>
      </c>
      <c r="Z1579">
        <v>2.25</v>
      </c>
    </row>
    <row r="1580" spans="1:26">
      <c r="A1580">
        <v>207657377</v>
      </c>
      <c r="B1580" t="s">
        <v>6289</v>
      </c>
      <c r="C1580" t="s">
        <v>3597</v>
      </c>
      <c r="D1580" t="s">
        <v>3775</v>
      </c>
      <c r="E1580" t="s">
        <v>3776</v>
      </c>
      <c r="F1580" t="s">
        <v>3600</v>
      </c>
      <c r="G1580">
        <v>207657377</v>
      </c>
      <c r="I1580" t="s">
        <v>3601</v>
      </c>
      <c r="J1580" t="s">
        <v>11670</v>
      </c>
      <c r="K1580" t="s">
        <v>3624</v>
      </c>
      <c r="L1580" t="s">
        <v>11671</v>
      </c>
      <c r="M1580">
        <v>11.5</v>
      </c>
      <c r="N1580">
        <v>17.3</v>
      </c>
      <c r="O1580">
        <v>11</v>
      </c>
      <c r="P1580">
        <v>11</v>
      </c>
      <c r="Q1580">
        <v>17.100000000000001</v>
      </c>
      <c r="R1580">
        <v>10.4</v>
      </c>
      <c r="S1580" t="b">
        <v>0</v>
      </c>
      <c r="T1580" t="b">
        <v>0</v>
      </c>
      <c r="U1580" t="b">
        <v>1</v>
      </c>
      <c r="V1580">
        <v>33000</v>
      </c>
      <c r="W1580">
        <v>25600</v>
      </c>
      <c r="X1580">
        <v>3.06</v>
      </c>
      <c r="Y1580">
        <v>44880</v>
      </c>
      <c r="Z1580">
        <v>2.23</v>
      </c>
    </row>
    <row r="1581" spans="1:26">
      <c r="A1581">
        <v>207657376</v>
      </c>
      <c r="B1581" t="s">
        <v>6289</v>
      </c>
      <c r="C1581" t="s">
        <v>3597</v>
      </c>
      <c r="D1581" t="s">
        <v>3775</v>
      </c>
      <c r="E1581" t="s">
        <v>3776</v>
      </c>
      <c r="F1581" t="s">
        <v>3600</v>
      </c>
      <c r="G1581">
        <v>207657376</v>
      </c>
      <c r="I1581" t="s">
        <v>3601</v>
      </c>
      <c r="J1581" t="s">
        <v>11669</v>
      </c>
      <c r="K1581" t="s">
        <v>3624</v>
      </c>
      <c r="L1581" t="s">
        <v>10977</v>
      </c>
      <c r="M1581">
        <v>12</v>
      </c>
      <c r="N1581">
        <v>19.100000000000001</v>
      </c>
      <c r="O1581">
        <v>10.5</v>
      </c>
      <c r="P1581">
        <v>11.7</v>
      </c>
      <c r="Q1581">
        <v>18.8</v>
      </c>
      <c r="R1581">
        <v>9.6999999999999993</v>
      </c>
      <c r="S1581" t="b">
        <v>0</v>
      </c>
      <c r="T1581" t="b">
        <v>0</v>
      </c>
      <c r="U1581" t="b">
        <v>1</v>
      </c>
      <c r="V1581">
        <v>28600</v>
      </c>
      <c r="W1581">
        <v>21600</v>
      </c>
      <c r="X1581">
        <v>3.03</v>
      </c>
      <c r="Y1581">
        <v>34730</v>
      </c>
      <c r="Z1581">
        <v>2.04</v>
      </c>
    </row>
    <row r="1582" spans="1:26">
      <c r="A1582">
        <v>8033585</v>
      </c>
      <c r="B1582" t="s">
        <v>6289</v>
      </c>
      <c r="C1582" t="s">
        <v>3597</v>
      </c>
      <c r="D1582" t="s">
        <v>3775</v>
      </c>
      <c r="E1582" t="s">
        <v>3776</v>
      </c>
      <c r="F1582" t="s">
        <v>3718</v>
      </c>
      <c r="G1582">
        <v>8033585</v>
      </c>
      <c r="I1582" t="s">
        <v>3711</v>
      </c>
      <c r="J1582" t="s">
        <v>7415</v>
      </c>
      <c r="K1582" t="s">
        <v>3624</v>
      </c>
      <c r="M1582">
        <v>12.4</v>
      </c>
      <c r="N1582">
        <v>19</v>
      </c>
      <c r="O1582">
        <v>9</v>
      </c>
      <c r="P1582">
        <v>12.4</v>
      </c>
      <c r="Q1582">
        <v>19</v>
      </c>
      <c r="R1582">
        <v>9</v>
      </c>
      <c r="S1582" t="b">
        <v>0</v>
      </c>
      <c r="T1582" t="b">
        <v>0</v>
      </c>
      <c r="U1582" t="b">
        <v>1</v>
      </c>
      <c r="V1582">
        <v>18000</v>
      </c>
      <c r="W1582">
        <v>14200</v>
      </c>
      <c r="X1582">
        <v>2.0499999999999998</v>
      </c>
      <c r="Y1582">
        <v>23611</v>
      </c>
      <c r="Z1582">
        <v>2.14</v>
      </c>
    </row>
    <row r="1583" spans="1:26">
      <c r="A1583">
        <v>8033742</v>
      </c>
      <c r="B1583" t="s">
        <v>6289</v>
      </c>
      <c r="C1583" t="s">
        <v>3597</v>
      </c>
      <c r="D1583" t="s">
        <v>3775</v>
      </c>
      <c r="E1583" t="s">
        <v>3776</v>
      </c>
      <c r="F1583" t="s">
        <v>3718</v>
      </c>
      <c r="G1583">
        <v>8033742</v>
      </c>
      <c r="I1583" t="s">
        <v>3711</v>
      </c>
      <c r="J1583" t="s">
        <v>7414</v>
      </c>
      <c r="K1583" t="s">
        <v>3624</v>
      </c>
      <c r="M1583">
        <v>12.1</v>
      </c>
      <c r="N1583">
        <v>18</v>
      </c>
      <c r="O1583">
        <v>9</v>
      </c>
      <c r="P1583">
        <v>12.1</v>
      </c>
      <c r="Q1583">
        <v>17.8</v>
      </c>
      <c r="R1583">
        <v>9.1999999999999993</v>
      </c>
      <c r="S1583" t="b">
        <v>0</v>
      </c>
      <c r="T1583" t="b">
        <v>0</v>
      </c>
      <c r="U1583" t="b">
        <v>1</v>
      </c>
      <c r="V1583">
        <v>22000</v>
      </c>
      <c r="W1583">
        <v>15400</v>
      </c>
      <c r="X1583">
        <v>2.12</v>
      </c>
      <c r="Y1583">
        <v>26238</v>
      </c>
      <c r="Z1583">
        <v>2.11</v>
      </c>
    </row>
    <row r="1584" spans="1:26">
      <c r="A1584">
        <v>205123807</v>
      </c>
      <c r="B1584" t="s">
        <v>6289</v>
      </c>
      <c r="C1584" t="s">
        <v>3597</v>
      </c>
      <c r="D1584" t="s">
        <v>3775</v>
      </c>
      <c r="E1584" t="s">
        <v>3776</v>
      </c>
      <c r="F1584" t="s">
        <v>3600</v>
      </c>
      <c r="G1584">
        <v>205123807</v>
      </c>
      <c r="I1584" t="s">
        <v>3601</v>
      </c>
      <c r="J1584" t="s">
        <v>11662</v>
      </c>
      <c r="K1584" t="s">
        <v>3624</v>
      </c>
      <c r="L1584" t="s">
        <v>10975</v>
      </c>
      <c r="M1584">
        <v>12</v>
      </c>
      <c r="N1584">
        <v>19</v>
      </c>
      <c r="O1584">
        <v>10.7</v>
      </c>
      <c r="P1584">
        <v>11.7</v>
      </c>
      <c r="Q1584">
        <v>17.600000000000001</v>
      </c>
      <c r="R1584">
        <v>9.1999999999999993</v>
      </c>
      <c r="S1584" t="b">
        <v>0</v>
      </c>
      <c r="T1584" t="b">
        <v>0</v>
      </c>
      <c r="U1584" t="b">
        <v>1</v>
      </c>
      <c r="V1584">
        <v>24000</v>
      </c>
      <c r="W1584">
        <v>18700</v>
      </c>
      <c r="X1584">
        <v>2.84</v>
      </c>
      <c r="Y1584">
        <v>22400</v>
      </c>
      <c r="Z1584">
        <v>2</v>
      </c>
    </row>
    <row r="1585" spans="1:26">
      <c r="A1585">
        <v>8033586</v>
      </c>
      <c r="B1585" t="s">
        <v>6289</v>
      </c>
      <c r="C1585" t="s">
        <v>3597</v>
      </c>
      <c r="D1585" t="s">
        <v>3775</v>
      </c>
      <c r="E1585" t="s">
        <v>3776</v>
      </c>
      <c r="F1585" t="s">
        <v>3650</v>
      </c>
      <c r="G1585">
        <v>8033586</v>
      </c>
      <c r="I1585" t="s">
        <v>3711</v>
      </c>
      <c r="J1585" t="s">
        <v>7414</v>
      </c>
      <c r="K1585" t="s">
        <v>3624</v>
      </c>
      <c r="M1585">
        <v>13.3</v>
      </c>
      <c r="N1585">
        <v>20</v>
      </c>
      <c r="O1585">
        <v>10.3</v>
      </c>
      <c r="P1585">
        <v>13.3</v>
      </c>
      <c r="Q1585">
        <v>20</v>
      </c>
      <c r="R1585">
        <v>10</v>
      </c>
      <c r="S1585" t="b">
        <v>0</v>
      </c>
      <c r="T1585" t="b">
        <v>0</v>
      </c>
      <c r="U1585" t="b">
        <v>1</v>
      </c>
      <c r="V1585">
        <v>22000</v>
      </c>
      <c r="W1585">
        <v>15400</v>
      </c>
      <c r="X1585">
        <v>2.61</v>
      </c>
      <c r="Y1585">
        <v>26000</v>
      </c>
      <c r="Z1585">
        <v>2.13</v>
      </c>
    </row>
    <row r="1586" spans="1:26">
      <c r="A1586">
        <v>202537547</v>
      </c>
      <c r="B1586" t="s">
        <v>6289</v>
      </c>
      <c r="C1586" t="s">
        <v>3597</v>
      </c>
      <c r="D1586" t="s">
        <v>3775</v>
      </c>
      <c r="E1586" t="s">
        <v>3776</v>
      </c>
      <c r="F1586" t="s">
        <v>3753</v>
      </c>
      <c r="G1586">
        <v>202537547</v>
      </c>
      <c r="I1586" t="s">
        <v>3601</v>
      </c>
      <c r="J1586" t="s">
        <v>11662</v>
      </c>
      <c r="K1586" t="s">
        <v>3624</v>
      </c>
      <c r="L1586" t="s">
        <v>11668</v>
      </c>
      <c r="M1586">
        <v>12.6</v>
      </c>
      <c r="N1586">
        <v>17.5</v>
      </c>
      <c r="O1586">
        <v>10.8</v>
      </c>
      <c r="P1586">
        <v>11.7</v>
      </c>
      <c r="Q1586">
        <v>16</v>
      </c>
      <c r="R1586">
        <v>9.5</v>
      </c>
      <c r="S1586" t="b">
        <v>0</v>
      </c>
      <c r="T1586" t="b">
        <v>0</v>
      </c>
      <c r="U1586" t="b">
        <v>1</v>
      </c>
      <c r="V1586">
        <v>24000</v>
      </c>
      <c r="W1586">
        <v>17300</v>
      </c>
      <c r="X1586">
        <v>2.15</v>
      </c>
      <c r="Y1586">
        <v>24800</v>
      </c>
      <c r="Z1586">
        <v>2.14</v>
      </c>
    </row>
    <row r="1587" spans="1:26">
      <c r="A1587">
        <v>202534923</v>
      </c>
      <c r="B1587" t="s">
        <v>6289</v>
      </c>
      <c r="C1587" t="s">
        <v>3597</v>
      </c>
      <c r="D1587" t="s">
        <v>3775</v>
      </c>
      <c r="E1587" t="s">
        <v>3776</v>
      </c>
      <c r="F1587" t="s">
        <v>3753</v>
      </c>
      <c r="G1587">
        <v>202534923</v>
      </c>
      <c r="I1587" t="s">
        <v>3601</v>
      </c>
      <c r="J1587" t="s">
        <v>11666</v>
      </c>
      <c r="K1587" t="s">
        <v>3624</v>
      </c>
      <c r="L1587" t="s">
        <v>11667</v>
      </c>
      <c r="M1587">
        <v>13</v>
      </c>
      <c r="N1587">
        <v>19</v>
      </c>
      <c r="O1587">
        <v>10.9</v>
      </c>
      <c r="P1587">
        <v>11.9</v>
      </c>
      <c r="Q1587">
        <v>16.7</v>
      </c>
      <c r="R1587">
        <v>9.3000000000000007</v>
      </c>
      <c r="S1587" t="b">
        <v>0</v>
      </c>
      <c r="T1587" t="b">
        <v>0</v>
      </c>
      <c r="U1587" t="b">
        <v>1</v>
      </c>
      <c r="V1587">
        <v>18000</v>
      </c>
      <c r="W1587">
        <v>12700</v>
      </c>
      <c r="X1587">
        <v>2.5</v>
      </c>
      <c r="Y1587">
        <v>19800</v>
      </c>
      <c r="Z1587">
        <v>2.67</v>
      </c>
    </row>
    <row r="1588" spans="1:26">
      <c r="A1588">
        <v>204752938</v>
      </c>
      <c r="B1588" t="s">
        <v>6289</v>
      </c>
      <c r="C1588" t="s">
        <v>3597</v>
      </c>
      <c r="D1588" t="s">
        <v>3775</v>
      </c>
      <c r="E1588" t="s">
        <v>3776</v>
      </c>
      <c r="F1588" t="s">
        <v>3621</v>
      </c>
      <c r="G1588">
        <v>204752938</v>
      </c>
      <c r="I1588" t="s">
        <v>3622</v>
      </c>
      <c r="J1588" t="s">
        <v>11664</v>
      </c>
      <c r="K1588" t="s">
        <v>3624</v>
      </c>
      <c r="L1588" t="s">
        <v>11665</v>
      </c>
      <c r="M1588">
        <v>12.5</v>
      </c>
      <c r="N1588">
        <v>23</v>
      </c>
      <c r="O1588">
        <v>12.5</v>
      </c>
      <c r="P1588">
        <v>12.5</v>
      </c>
      <c r="Q1588">
        <v>23</v>
      </c>
      <c r="R1588">
        <v>11.1</v>
      </c>
      <c r="S1588" t="b">
        <v>0</v>
      </c>
      <c r="T1588" t="b">
        <v>0</v>
      </c>
      <c r="U1588" t="b">
        <v>0</v>
      </c>
      <c r="V1588">
        <v>12000</v>
      </c>
      <c r="W1588">
        <v>10300</v>
      </c>
      <c r="X1588">
        <v>2.9</v>
      </c>
      <c r="Y1588">
        <v>12700</v>
      </c>
      <c r="Z1588">
        <v>2.68</v>
      </c>
    </row>
    <row r="1589" spans="1:26">
      <c r="A1589">
        <v>202208444</v>
      </c>
      <c r="B1589" t="s">
        <v>6289</v>
      </c>
      <c r="C1589" t="s">
        <v>3597</v>
      </c>
      <c r="D1589" t="s">
        <v>3775</v>
      </c>
      <c r="E1589" t="s">
        <v>3776</v>
      </c>
      <c r="F1589" t="s">
        <v>3849</v>
      </c>
      <c r="G1589">
        <v>202208444</v>
      </c>
      <c r="I1589" t="s">
        <v>3622</v>
      </c>
      <c r="J1589" t="s">
        <v>11662</v>
      </c>
      <c r="K1589" t="s">
        <v>3624</v>
      </c>
      <c r="L1589" t="s">
        <v>11663</v>
      </c>
      <c r="M1589">
        <v>12.8</v>
      </c>
      <c r="N1589">
        <v>20</v>
      </c>
      <c r="O1589">
        <v>10.8</v>
      </c>
      <c r="P1589">
        <v>12.8</v>
      </c>
      <c r="Q1589">
        <v>20.8</v>
      </c>
      <c r="R1589">
        <v>10.1</v>
      </c>
      <c r="S1589" t="b">
        <v>0</v>
      </c>
      <c r="T1589" t="b">
        <v>0</v>
      </c>
      <c r="U1589" t="b">
        <v>1</v>
      </c>
      <c r="V1589">
        <v>24000</v>
      </c>
      <c r="W1589">
        <v>16400</v>
      </c>
      <c r="X1589">
        <v>1.87</v>
      </c>
      <c r="Y1589">
        <v>25400</v>
      </c>
      <c r="Z1589">
        <v>2.17</v>
      </c>
    </row>
    <row r="1590" spans="1:26">
      <c r="A1590">
        <v>209949004</v>
      </c>
      <c r="B1590" t="s">
        <v>5401</v>
      </c>
      <c r="C1590" t="s">
        <v>3597</v>
      </c>
      <c r="D1590" t="s">
        <v>3743</v>
      </c>
      <c r="E1590" t="s">
        <v>3752</v>
      </c>
      <c r="F1590" t="s">
        <v>3710</v>
      </c>
      <c r="G1590">
        <v>209949004</v>
      </c>
      <c r="I1590" t="s">
        <v>3711</v>
      </c>
      <c r="J1590" t="s">
        <v>10581</v>
      </c>
      <c r="K1590" t="s">
        <v>3725</v>
      </c>
      <c r="M1590">
        <v>12.25</v>
      </c>
      <c r="N1590">
        <v>16</v>
      </c>
      <c r="O1590">
        <v>9.75</v>
      </c>
      <c r="S1590" t="b">
        <v>0</v>
      </c>
      <c r="T1590" t="b">
        <v>0</v>
      </c>
      <c r="U1590" t="b">
        <v>0</v>
      </c>
      <c r="V1590">
        <v>19000</v>
      </c>
      <c r="W1590">
        <v>13700</v>
      </c>
      <c r="X1590">
        <v>2.64</v>
      </c>
      <c r="Y1590">
        <v>22000</v>
      </c>
      <c r="Z1590">
        <v>2.0499999999999998</v>
      </c>
    </row>
    <row r="1591" spans="1:26">
      <c r="A1591">
        <v>209836181</v>
      </c>
      <c r="B1591" t="s">
        <v>5401</v>
      </c>
      <c r="C1591" t="s">
        <v>3597</v>
      </c>
      <c r="D1591" t="s">
        <v>3743</v>
      </c>
      <c r="E1591" t="s">
        <v>3752</v>
      </c>
      <c r="F1591" t="s">
        <v>3718</v>
      </c>
      <c r="G1591">
        <v>209836181</v>
      </c>
      <c r="I1591" t="s">
        <v>3711</v>
      </c>
      <c r="J1591" t="s">
        <v>10942</v>
      </c>
      <c r="K1591" t="s">
        <v>3688</v>
      </c>
      <c r="M1591">
        <v>10</v>
      </c>
      <c r="N1591">
        <v>16</v>
      </c>
      <c r="O1591">
        <v>9</v>
      </c>
      <c r="S1591" t="b">
        <v>0</v>
      </c>
      <c r="T1591" t="b">
        <v>0</v>
      </c>
      <c r="U1591" t="b">
        <v>0</v>
      </c>
      <c r="V1591">
        <v>20000</v>
      </c>
      <c r="W1591">
        <v>12500</v>
      </c>
      <c r="X1591">
        <v>2.71</v>
      </c>
      <c r="Y1591">
        <v>14500</v>
      </c>
      <c r="Z1591">
        <v>2.35</v>
      </c>
    </row>
    <row r="1592" spans="1:26">
      <c r="A1592">
        <v>209948999</v>
      </c>
      <c r="B1592" t="s">
        <v>5401</v>
      </c>
      <c r="C1592" t="s">
        <v>3597</v>
      </c>
      <c r="D1592" t="s">
        <v>3743</v>
      </c>
      <c r="E1592" t="s">
        <v>3752</v>
      </c>
      <c r="F1592" t="s">
        <v>3710</v>
      </c>
      <c r="G1592">
        <v>209948999</v>
      </c>
      <c r="I1592" t="s">
        <v>3711</v>
      </c>
      <c r="J1592" t="s">
        <v>10942</v>
      </c>
      <c r="K1592" t="s">
        <v>3725</v>
      </c>
      <c r="M1592">
        <v>11.35</v>
      </c>
      <c r="N1592">
        <v>18</v>
      </c>
      <c r="O1592">
        <v>9.5</v>
      </c>
      <c r="S1592" t="b">
        <v>0</v>
      </c>
      <c r="T1592" t="b">
        <v>0</v>
      </c>
      <c r="U1592" t="b">
        <v>0</v>
      </c>
      <c r="V1592">
        <v>19000</v>
      </c>
      <c r="W1592">
        <v>13000</v>
      </c>
      <c r="X1592">
        <v>2.89</v>
      </c>
      <c r="Y1592">
        <v>15000</v>
      </c>
      <c r="Z1592">
        <v>2.4700000000000002</v>
      </c>
    </row>
    <row r="1593" spans="1:26">
      <c r="A1593">
        <v>212365401</v>
      </c>
      <c r="B1593" t="s">
        <v>11651</v>
      </c>
      <c r="C1593" t="s">
        <v>3597</v>
      </c>
      <c r="D1593" t="s">
        <v>1086</v>
      </c>
      <c r="E1593" t="s">
        <v>3627</v>
      </c>
      <c r="F1593" t="s">
        <v>3621</v>
      </c>
      <c r="G1593">
        <v>212365401</v>
      </c>
      <c r="I1593" t="s">
        <v>3622</v>
      </c>
      <c r="J1593" t="s">
        <v>11309</v>
      </c>
      <c r="K1593" t="s">
        <v>3624</v>
      </c>
      <c r="L1593" t="s">
        <v>11661</v>
      </c>
      <c r="M1593">
        <v>11.9</v>
      </c>
      <c r="N1593">
        <v>19</v>
      </c>
      <c r="O1593">
        <v>10</v>
      </c>
      <c r="P1593">
        <v>11.9</v>
      </c>
      <c r="Q1593">
        <v>21</v>
      </c>
      <c r="R1593">
        <v>9.5</v>
      </c>
      <c r="S1593" t="b">
        <v>0</v>
      </c>
      <c r="T1593" t="b">
        <v>0</v>
      </c>
      <c r="U1593" t="b">
        <v>1</v>
      </c>
      <c r="V1593">
        <v>22000</v>
      </c>
      <c r="W1593">
        <v>15000</v>
      </c>
      <c r="X1593">
        <v>2.75</v>
      </c>
      <c r="Y1593">
        <v>19000</v>
      </c>
      <c r="Z1593">
        <v>2.13</v>
      </c>
    </row>
    <row r="1594" spans="1:26">
      <c r="A1594">
        <v>212365400</v>
      </c>
      <c r="B1594" t="s">
        <v>11651</v>
      </c>
      <c r="C1594" t="s">
        <v>3597</v>
      </c>
      <c r="D1594" t="s">
        <v>1086</v>
      </c>
      <c r="E1594" t="s">
        <v>3627</v>
      </c>
      <c r="F1594" t="s">
        <v>3753</v>
      </c>
      <c r="G1594">
        <v>212365400</v>
      </c>
      <c r="I1594" t="s">
        <v>3601</v>
      </c>
      <c r="J1594" t="s">
        <v>11309</v>
      </c>
      <c r="K1594" t="s">
        <v>3624</v>
      </c>
      <c r="L1594" t="s">
        <v>11660</v>
      </c>
      <c r="M1594">
        <v>12.7</v>
      </c>
      <c r="N1594">
        <v>20</v>
      </c>
      <c r="O1594">
        <v>10</v>
      </c>
      <c r="P1594">
        <v>12.7</v>
      </c>
      <c r="Q1594">
        <v>20</v>
      </c>
      <c r="R1594">
        <v>9</v>
      </c>
      <c r="S1594" t="b">
        <v>0</v>
      </c>
      <c r="T1594" t="b">
        <v>0</v>
      </c>
      <c r="U1594" t="b">
        <v>1</v>
      </c>
      <c r="V1594">
        <v>22000</v>
      </c>
      <c r="W1594">
        <v>14900</v>
      </c>
      <c r="X1594">
        <v>2.73</v>
      </c>
      <c r="Y1594">
        <v>19200</v>
      </c>
      <c r="Z1594">
        <v>2.19</v>
      </c>
    </row>
    <row r="1595" spans="1:26">
      <c r="A1595">
        <v>212365402</v>
      </c>
      <c r="B1595" t="s">
        <v>11651</v>
      </c>
      <c r="C1595" t="s">
        <v>3597</v>
      </c>
      <c r="D1595" t="s">
        <v>1086</v>
      </c>
      <c r="E1595" t="s">
        <v>3627</v>
      </c>
      <c r="F1595" t="s">
        <v>3621</v>
      </c>
      <c r="G1595">
        <v>212365402</v>
      </c>
      <c r="I1595" t="s">
        <v>3622</v>
      </c>
      <c r="J1595" t="s">
        <v>11309</v>
      </c>
      <c r="K1595" t="s">
        <v>3624</v>
      </c>
      <c r="L1595" t="s">
        <v>11659</v>
      </c>
      <c r="M1595">
        <v>12</v>
      </c>
      <c r="N1595">
        <v>20</v>
      </c>
      <c r="O1595">
        <v>10</v>
      </c>
      <c r="P1595">
        <v>12</v>
      </c>
      <c r="Q1595">
        <v>20</v>
      </c>
      <c r="R1595">
        <v>9</v>
      </c>
      <c r="S1595" t="b">
        <v>0</v>
      </c>
      <c r="T1595" t="b">
        <v>0</v>
      </c>
      <c r="U1595" t="b">
        <v>0</v>
      </c>
      <c r="V1595">
        <v>22000</v>
      </c>
      <c r="W1595">
        <v>15000</v>
      </c>
      <c r="X1595">
        <v>2.54</v>
      </c>
      <c r="Y1595">
        <v>19400</v>
      </c>
      <c r="Z1595">
        <v>2.14</v>
      </c>
    </row>
    <row r="1596" spans="1:26">
      <c r="A1596">
        <v>212365394</v>
      </c>
      <c r="B1596" t="s">
        <v>11651</v>
      </c>
      <c r="C1596" t="s">
        <v>3597</v>
      </c>
      <c r="D1596" t="s">
        <v>1086</v>
      </c>
      <c r="E1596" t="s">
        <v>3627</v>
      </c>
      <c r="F1596" t="s">
        <v>3753</v>
      </c>
      <c r="G1596">
        <v>212365394</v>
      </c>
      <c r="I1596" t="s">
        <v>3601</v>
      </c>
      <c r="J1596" t="s">
        <v>11305</v>
      </c>
      <c r="K1596" t="s">
        <v>3624</v>
      </c>
      <c r="L1596" t="s">
        <v>11658</v>
      </c>
      <c r="M1596">
        <v>12.5</v>
      </c>
      <c r="N1596">
        <v>20</v>
      </c>
      <c r="O1596">
        <v>10.5</v>
      </c>
      <c r="P1596">
        <v>11.8</v>
      </c>
      <c r="Q1596">
        <v>20</v>
      </c>
      <c r="R1596">
        <v>8.5</v>
      </c>
      <c r="S1596" t="b">
        <v>0</v>
      </c>
      <c r="T1596" t="b">
        <v>0</v>
      </c>
      <c r="U1596" t="b">
        <v>1</v>
      </c>
      <c r="V1596">
        <v>12000</v>
      </c>
      <c r="W1596">
        <v>6900</v>
      </c>
      <c r="X1596">
        <v>2.5</v>
      </c>
      <c r="Y1596">
        <v>10900</v>
      </c>
      <c r="Z1596">
        <v>2.25</v>
      </c>
    </row>
    <row r="1597" spans="1:26">
      <c r="A1597">
        <v>212365395</v>
      </c>
      <c r="B1597" t="s">
        <v>11651</v>
      </c>
      <c r="C1597" t="s">
        <v>3597</v>
      </c>
      <c r="D1597" t="s">
        <v>1086</v>
      </c>
      <c r="E1597" t="s">
        <v>3627</v>
      </c>
      <c r="F1597" t="s">
        <v>3621</v>
      </c>
      <c r="G1597">
        <v>212365395</v>
      </c>
      <c r="I1597" t="s">
        <v>3622</v>
      </c>
      <c r="J1597" t="s">
        <v>11305</v>
      </c>
      <c r="K1597" t="s">
        <v>3624</v>
      </c>
      <c r="L1597" t="s">
        <v>11657</v>
      </c>
      <c r="M1597">
        <v>12.5</v>
      </c>
      <c r="N1597">
        <v>24</v>
      </c>
      <c r="O1597">
        <v>10.5</v>
      </c>
      <c r="P1597">
        <v>12.5</v>
      </c>
      <c r="Q1597">
        <v>24</v>
      </c>
      <c r="R1597">
        <v>8.5</v>
      </c>
      <c r="S1597" t="b">
        <v>0</v>
      </c>
      <c r="T1597" t="b">
        <v>0</v>
      </c>
      <c r="U1597" t="b">
        <v>0</v>
      </c>
      <c r="V1597">
        <v>12000</v>
      </c>
      <c r="W1597">
        <v>6900</v>
      </c>
      <c r="X1597">
        <v>2.5</v>
      </c>
      <c r="Y1597">
        <v>10900</v>
      </c>
      <c r="Z1597">
        <v>2.25</v>
      </c>
    </row>
    <row r="1598" spans="1:26">
      <c r="A1598">
        <v>212365396</v>
      </c>
      <c r="B1598" t="s">
        <v>11651</v>
      </c>
      <c r="C1598" t="s">
        <v>3597</v>
      </c>
      <c r="D1598" t="s">
        <v>1086</v>
      </c>
      <c r="E1598" t="s">
        <v>3627</v>
      </c>
      <c r="F1598" t="s">
        <v>3849</v>
      </c>
      <c r="G1598">
        <v>212365396</v>
      </c>
      <c r="I1598" t="s">
        <v>3622</v>
      </c>
      <c r="J1598" t="s">
        <v>11305</v>
      </c>
      <c r="K1598" t="s">
        <v>3624</v>
      </c>
      <c r="L1598" t="s">
        <v>11656</v>
      </c>
      <c r="M1598">
        <v>11.5</v>
      </c>
      <c r="N1598">
        <v>18.5</v>
      </c>
      <c r="O1598">
        <v>10.5</v>
      </c>
      <c r="P1598">
        <v>11.5</v>
      </c>
      <c r="Q1598">
        <v>18.5</v>
      </c>
      <c r="R1598">
        <v>8.5</v>
      </c>
      <c r="S1598" t="b">
        <v>0</v>
      </c>
      <c r="T1598" t="b">
        <v>0</v>
      </c>
      <c r="U1598" t="b">
        <v>0</v>
      </c>
      <c r="V1598">
        <v>12000</v>
      </c>
      <c r="W1598">
        <v>7200</v>
      </c>
      <c r="X1598">
        <v>2.5099999999999998</v>
      </c>
      <c r="Y1598">
        <v>10900</v>
      </c>
      <c r="Z1598">
        <v>2.25</v>
      </c>
    </row>
    <row r="1599" spans="1:26">
      <c r="A1599">
        <v>212365392</v>
      </c>
      <c r="B1599" t="s">
        <v>11651</v>
      </c>
      <c r="C1599" t="s">
        <v>3597</v>
      </c>
      <c r="D1599" t="s">
        <v>1086</v>
      </c>
      <c r="E1599" t="s">
        <v>3627</v>
      </c>
      <c r="F1599" t="s">
        <v>3753</v>
      </c>
      <c r="G1599">
        <v>212365392</v>
      </c>
      <c r="I1599" t="s">
        <v>3601</v>
      </c>
      <c r="J1599" t="s">
        <v>11303</v>
      </c>
      <c r="K1599" t="s">
        <v>3624</v>
      </c>
      <c r="L1599" t="s">
        <v>11655</v>
      </c>
      <c r="M1599">
        <v>13.45</v>
      </c>
      <c r="N1599">
        <v>21</v>
      </c>
      <c r="O1599">
        <v>10.199999999999999</v>
      </c>
      <c r="P1599">
        <v>13.45</v>
      </c>
      <c r="Q1599">
        <v>21</v>
      </c>
      <c r="R1599">
        <v>9</v>
      </c>
      <c r="S1599" t="b">
        <v>0</v>
      </c>
      <c r="T1599" t="b">
        <v>0</v>
      </c>
      <c r="U1599" t="b">
        <v>1</v>
      </c>
      <c r="V1599">
        <v>9100</v>
      </c>
      <c r="W1599">
        <v>6300</v>
      </c>
      <c r="X1599">
        <v>2.6</v>
      </c>
      <c r="Y1599">
        <v>9900</v>
      </c>
      <c r="Z1599">
        <v>2.27</v>
      </c>
    </row>
    <row r="1600" spans="1:26">
      <c r="A1600">
        <v>212365393</v>
      </c>
      <c r="B1600" t="s">
        <v>11651</v>
      </c>
      <c r="C1600" t="s">
        <v>3597</v>
      </c>
      <c r="D1600" t="s">
        <v>1086</v>
      </c>
      <c r="E1600" t="s">
        <v>3627</v>
      </c>
      <c r="F1600" t="s">
        <v>3849</v>
      </c>
      <c r="G1600">
        <v>212365393</v>
      </c>
      <c r="I1600" t="s">
        <v>3622</v>
      </c>
      <c r="J1600" t="s">
        <v>11303</v>
      </c>
      <c r="K1600" t="s">
        <v>3624</v>
      </c>
      <c r="L1600" t="s">
        <v>11654</v>
      </c>
      <c r="M1600">
        <v>13</v>
      </c>
      <c r="N1600">
        <v>19.2</v>
      </c>
      <c r="O1600">
        <v>10.5</v>
      </c>
      <c r="P1600">
        <v>13</v>
      </c>
      <c r="Q1600">
        <v>19</v>
      </c>
      <c r="R1600">
        <v>9.5</v>
      </c>
      <c r="S1600" t="b">
        <v>0</v>
      </c>
      <c r="T1600" t="b">
        <v>0</v>
      </c>
      <c r="U1600" t="b">
        <v>1</v>
      </c>
      <c r="V1600">
        <v>9100</v>
      </c>
      <c r="W1600">
        <v>6100</v>
      </c>
      <c r="X1600">
        <v>2.71</v>
      </c>
      <c r="Y1600">
        <v>12300</v>
      </c>
      <c r="Z1600">
        <v>2.21</v>
      </c>
    </row>
    <row r="1601" spans="1:26">
      <c r="A1601">
        <v>212365397</v>
      </c>
      <c r="B1601" t="s">
        <v>11651</v>
      </c>
      <c r="C1601" t="s">
        <v>3597</v>
      </c>
      <c r="D1601" t="s">
        <v>1086</v>
      </c>
      <c r="E1601" t="s">
        <v>3627</v>
      </c>
      <c r="F1601" t="s">
        <v>3753</v>
      </c>
      <c r="G1601">
        <v>212365397</v>
      </c>
      <c r="I1601" t="s">
        <v>3601</v>
      </c>
      <c r="J1601" t="s">
        <v>11307</v>
      </c>
      <c r="K1601" t="s">
        <v>3624</v>
      </c>
      <c r="L1601" t="s">
        <v>11653</v>
      </c>
      <c r="P1601">
        <v>12.5</v>
      </c>
      <c r="Q1601">
        <v>20</v>
      </c>
      <c r="R1601">
        <v>8</v>
      </c>
      <c r="S1601" t="b">
        <v>0</v>
      </c>
      <c r="T1601" t="b">
        <v>0</v>
      </c>
      <c r="U1601" t="b">
        <v>0</v>
      </c>
      <c r="V1601">
        <v>18000</v>
      </c>
      <c r="W1601">
        <v>10500</v>
      </c>
      <c r="X1601">
        <v>2.5</v>
      </c>
      <c r="Y1601">
        <v>16500</v>
      </c>
      <c r="Z1601">
        <v>2.44</v>
      </c>
    </row>
    <row r="1602" spans="1:26">
      <c r="A1602">
        <v>212365398</v>
      </c>
      <c r="B1602" t="s">
        <v>11651</v>
      </c>
      <c r="C1602" t="s">
        <v>3597</v>
      </c>
      <c r="D1602" t="s">
        <v>1086</v>
      </c>
      <c r="E1602" t="s">
        <v>3627</v>
      </c>
      <c r="F1602" t="s">
        <v>3621</v>
      </c>
      <c r="G1602">
        <v>212365398</v>
      </c>
      <c r="I1602" t="s">
        <v>3622</v>
      </c>
      <c r="J1602" t="s">
        <v>11307</v>
      </c>
      <c r="K1602" t="s">
        <v>3624</v>
      </c>
      <c r="L1602" t="s">
        <v>11652</v>
      </c>
      <c r="P1602">
        <v>10.050000000000001</v>
      </c>
      <c r="Q1602">
        <v>19</v>
      </c>
      <c r="R1602">
        <v>8.5</v>
      </c>
      <c r="S1602" t="b">
        <v>0</v>
      </c>
      <c r="T1602" t="b">
        <v>0</v>
      </c>
      <c r="U1602" t="b">
        <v>0</v>
      </c>
      <c r="V1602">
        <v>18000</v>
      </c>
      <c r="W1602">
        <v>11000</v>
      </c>
      <c r="X1602">
        <v>2.5</v>
      </c>
      <c r="Y1602">
        <v>15800</v>
      </c>
      <c r="Z1602">
        <v>2</v>
      </c>
    </row>
    <row r="1603" spans="1:26">
      <c r="A1603">
        <v>204875393</v>
      </c>
      <c r="B1603" t="s">
        <v>5549</v>
      </c>
      <c r="C1603" t="s">
        <v>3597</v>
      </c>
      <c r="D1603" t="s">
        <v>3685</v>
      </c>
      <c r="E1603" t="s">
        <v>3693</v>
      </c>
      <c r="F1603" t="s">
        <v>3600</v>
      </c>
      <c r="G1603">
        <v>204875393</v>
      </c>
      <c r="I1603" t="s">
        <v>3601</v>
      </c>
      <c r="J1603" t="s">
        <v>11646</v>
      </c>
      <c r="L1603" t="s">
        <v>8853</v>
      </c>
      <c r="M1603">
        <v>9</v>
      </c>
      <c r="N1603">
        <v>17</v>
      </c>
      <c r="O1603">
        <v>9.1999999999999993</v>
      </c>
      <c r="S1603" t="b">
        <v>0</v>
      </c>
      <c r="T1603" t="b">
        <v>0</v>
      </c>
      <c r="U1603" t="b">
        <v>0</v>
      </c>
      <c r="V1603">
        <v>40000</v>
      </c>
      <c r="W1603">
        <v>25200</v>
      </c>
      <c r="X1603">
        <v>2.5</v>
      </c>
      <c r="Y1603">
        <v>34900</v>
      </c>
      <c r="Z1603">
        <v>2.46</v>
      </c>
    </row>
    <row r="1604" spans="1:26">
      <c r="A1604">
        <v>204875860</v>
      </c>
      <c r="B1604" t="s">
        <v>5549</v>
      </c>
      <c r="C1604" t="s">
        <v>3597</v>
      </c>
      <c r="D1604" t="s">
        <v>3685</v>
      </c>
      <c r="E1604" t="s">
        <v>3693</v>
      </c>
      <c r="F1604" t="s">
        <v>3600</v>
      </c>
      <c r="G1604">
        <v>204875860</v>
      </c>
      <c r="I1604" t="s">
        <v>3601</v>
      </c>
      <c r="J1604" t="s">
        <v>11646</v>
      </c>
      <c r="L1604" t="s">
        <v>8854</v>
      </c>
      <c r="M1604">
        <v>9</v>
      </c>
      <c r="N1604">
        <v>17</v>
      </c>
      <c r="O1604">
        <v>9.1999999999999993</v>
      </c>
      <c r="S1604" t="b">
        <v>0</v>
      </c>
      <c r="T1604" t="b">
        <v>0</v>
      </c>
      <c r="U1604" t="b">
        <v>0</v>
      </c>
      <c r="V1604">
        <v>40000</v>
      </c>
      <c r="W1604">
        <v>25200</v>
      </c>
      <c r="X1604">
        <v>2.5</v>
      </c>
      <c r="Y1604">
        <v>34900</v>
      </c>
      <c r="Z1604">
        <v>2.4</v>
      </c>
    </row>
    <row r="1605" spans="1:26">
      <c r="A1605">
        <v>204875857</v>
      </c>
      <c r="B1605" t="s">
        <v>5549</v>
      </c>
      <c r="C1605" t="s">
        <v>3597</v>
      </c>
      <c r="D1605" t="s">
        <v>3685</v>
      </c>
      <c r="E1605" t="s">
        <v>3693</v>
      </c>
      <c r="F1605" t="s">
        <v>3600</v>
      </c>
      <c r="G1605">
        <v>204875857</v>
      </c>
      <c r="I1605" t="s">
        <v>3601</v>
      </c>
      <c r="J1605" t="s">
        <v>11646</v>
      </c>
      <c r="L1605" t="s">
        <v>8849</v>
      </c>
      <c r="M1605">
        <v>9</v>
      </c>
      <c r="N1605">
        <v>17</v>
      </c>
      <c r="O1605">
        <v>9.1999999999999993</v>
      </c>
      <c r="S1605" t="b">
        <v>0</v>
      </c>
      <c r="T1605" t="b">
        <v>0</v>
      </c>
      <c r="U1605" t="b">
        <v>0</v>
      </c>
      <c r="V1605">
        <v>40000</v>
      </c>
      <c r="W1605">
        <v>25200</v>
      </c>
      <c r="X1605">
        <v>2.5</v>
      </c>
      <c r="Y1605">
        <v>34900</v>
      </c>
      <c r="Z1605">
        <v>2.4</v>
      </c>
    </row>
    <row r="1606" spans="1:26">
      <c r="A1606">
        <v>204875854</v>
      </c>
      <c r="B1606" t="s">
        <v>5549</v>
      </c>
      <c r="C1606" t="s">
        <v>3597</v>
      </c>
      <c r="D1606" t="s">
        <v>3685</v>
      </c>
      <c r="E1606" t="s">
        <v>3693</v>
      </c>
      <c r="F1606" t="s">
        <v>3600</v>
      </c>
      <c r="G1606">
        <v>204875854</v>
      </c>
      <c r="I1606" t="s">
        <v>3601</v>
      </c>
      <c r="J1606" t="s">
        <v>11645</v>
      </c>
      <c r="L1606" t="s">
        <v>8850</v>
      </c>
      <c r="M1606">
        <v>9.3000000000000007</v>
      </c>
      <c r="N1606">
        <v>17.5</v>
      </c>
      <c r="O1606">
        <v>9.6</v>
      </c>
      <c r="S1606" t="b">
        <v>0</v>
      </c>
      <c r="T1606" t="b">
        <v>0</v>
      </c>
      <c r="U1606" t="b">
        <v>0</v>
      </c>
      <c r="V1606">
        <v>34200</v>
      </c>
      <c r="W1606">
        <v>22000</v>
      </c>
      <c r="X1606">
        <v>2.5</v>
      </c>
      <c r="Y1606">
        <v>23500</v>
      </c>
      <c r="Z1606">
        <v>2.6</v>
      </c>
    </row>
    <row r="1607" spans="1:26">
      <c r="A1607">
        <v>204875851</v>
      </c>
      <c r="B1607" t="s">
        <v>5549</v>
      </c>
      <c r="C1607" t="s">
        <v>3597</v>
      </c>
      <c r="D1607" t="s">
        <v>3685</v>
      </c>
      <c r="E1607" t="s">
        <v>3693</v>
      </c>
      <c r="F1607" t="s">
        <v>3600</v>
      </c>
      <c r="G1607">
        <v>204875851</v>
      </c>
      <c r="I1607" t="s">
        <v>3601</v>
      </c>
      <c r="J1607" t="s">
        <v>11645</v>
      </c>
      <c r="L1607" t="s">
        <v>8851</v>
      </c>
      <c r="M1607">
        <v>9.3000000000000007</v>
      </c>
      <c r="N1607">
        <v>17.5</v>
      </c>
      <c r="O1607">
        <v>9.6</v>
      </c>
      <c r="S1607" t="b">
        <v>0</v>
      </c>
      <c r="T1607" t="b">
        <v>0</v>
      </c>
      <c r="U1607" t="b">
        <v>0</v>
      </c>
      <c r="V1607">
        <v>34200</v>
      </c>
      <c r="W1607">
        <v>22000</v>
      </c>
      <c r="X1607">
        <v>2.5</v>
      </c>
      <c r="Y1607">
        <v>23500</v>
      </c>
      <c r="Z1607">
        <v>2.6</v>
      </c>
    </row>
    <row r="1608" spans="1:26">
      <c r="A1608">
        <v>204875848</v>
      </c>
      <c r="B1608" t="s">
        <v>5549</v>
      </c>
      <c r="C1608" t="s">
        <v>3597</v>
      </c>
      <c r="D1608" t="s">
        <v>3685</v>
      </c>
      <c r="E1608" t="s">
        <v>3693</v>
      </c>
      <c r="F1608" t="s">
        <v>3600</v>
      </c>
      <c r="G1608">
        <v>204875848</v>
      </c>
      <c r="I1608" t="s">
        <v>3601</v>
      </c>
      <c r="J1608" t="s">
        <v>11645</v>
      </c>
      <c r="L1608" t="s">
        <v>8852</v>
      </c>
      <c r="M1608">
        <v>9.3000000000000007</v>
      </c>
      <c r="N1608">
        <v>16</v>
      </c>
      <c r="O1608">
        <v>9.1999999999999993</v>
      </c>
      <c r="S1608" t="b">
        <v>0</v>
      </c>
      <c r="T1608" t="b">
        <v>0</v>
      </c>
      <c r="U1608" t="b">
        <v>0</v>
      </c>
      <c r="V1608">
        <v>34200</v>
      </c>
      <c r="W1608">
        <v>22000</v>
      </c>
      <c r="X1608">
        <v>2.5</v>
      </c>
      <c r="Y1608">
        <v>23500</v>
      </c>
      <c r="Z1608">
        <v>2.6</v>
      </c>
    </row>
    <row r="1609" spans="1:26">
      <c r="A1609">
        <v>204875390</v>
      </c>
      <c r="B1609" t="s">
        <v>5549</v>
      </c>
      <c r="C1609" t="s">
        <v>3597</v>
      </c>
      <c r="D1609" t="s">
        <v>3685</v>
      </c>
      <c r="E1609" t="s">
        <v>3693</v>
      </c>
      <c r="F1609" t="s">
        <v>3600</v>
      </c>
      <c r="G1609">
        <v>204875390</v>
      </c>
      <c r="I1609" t="s">
        <v>3601</v>
      </c>
      <c r="J1609" t="s">
        <v>11645</v>
      </c>
      <c r="L1609" t="s">
        <v>8848</v>
      </c>
      <c r="M1609">
        <v>9.3000000000000007</v>
      </c>
      <c r="N1609">
        <v>17.5</v>
      </c>
      <c r="O1609">
        <v>9.6</v>
      </c>
      <c r="S1609" t="b">
        <v>0</v>
      </c>
      <c r="T1609" t="b">
        <v>0</v>
      </c>
      <c r="U1609" t="b">
        <v>0</v>
      </c>
      <c r="V1609">
        <v>34200</v>
      </c>
      <c r="W1609">
        <v>22000</v>
      </c>
      <c r="X1609">
        <v>2.5</v>
      </c>
      <c r="Y1609">
        <v>23900</v>
      </c>
      <c r="Z1609">
        <v>2.68</v>
      </c>
    </row>
    <row r="1610" spans="1:26">
      <c r="A1610">
        <v>204875788</v>
      </c>
      <c r="B1610" t="s">
        <v>5549</v>
      </c>
      <c r="C1610" t="s">
        <v>3597</v>
      </c>
      <c r="D1610" t="s">
        <v>3685</v>
      </c>
      <c r="E1610" t="s">
        <v>3693</v>
      </c>
      <c r="F1610" t="s">
        <v>3600</v>
      </c>
      <c r="G1610">
        <v>204875788</v>
      </c>
      <c r="I1610" t="s">
        <v>3601</v>
      </c>
      <c r="J1610" t="s">
        <v>11644</v>
      </c>
      <c r="L1610" t="s">
        <v>7162</v>
      </c>
      <c r="M1610">
        <v>10.7</v>
      </c>
      <c r="N1610">
        <v>18</v>
      </c>
      <c r="O1610">
        <v>9.6</v>
      </c>
      <c r="S1610" t="b">
        <v>0</v>
      </c>
      <c r="T1610" t="b">
        <v>0</v>
      </c>
      <c r="U1610" t="b">
        <v>0</v>
      </c>
      <c r="V1610">
        <v>28400</v>
      </c>
      <c r="W1610">
        <v>17600</v>
      </c>
      <c r="X1610">
        <v>2.5</v>
      </c>
      <c r="Y1610">
        <v>21200</v>
      </c>
      <c r="Z1610">
        <v>2.6</v>
      </c>
    </row>
    <row r="1611" spans="1:26">
      <c r="A1611">
        <v>204875786</v>
      </c>
      <c r="B1611" t="s">
        <v>5549</v>
      </c>
      <c r="C1611" t="s">
        <v>3597</v>
      </c>
      <c r="D1611" t="s">
        <v>3685</v>
      </c>
      <c r="E1611" t="s">
        <v>3693</v>
      </c>
      <c r="F1611" t="s">
        <v>3600</v>
      </c>
      <c r="G1611">
        <v>204875786</v>
      </c>
      <c r="I1611" t="s">
        <v>3601</v>
      </c>
      <c r="J1611" t="s">
        <v>11644</v>
      </c>
      <c r="L1611" t="s">
        <v>7161</v>
      </c>
      <c r="M1611">
        <v>10.7</v>
      </c>
      <c r="N1611">
        <v>17</v>
      </c>
      <c r="O1611">
        <v>9.1999999999999993</v>
      </c>
      <c r="S1611" t="b">
        <v>0</v>
      </c>
      <c r="T1611" t="b">
        <v>0</v>
      </c>
      <c r="U1611" t="b">
        <v>0</v>
      </c>
      <c r="V1611">
        <v>28400</v>
      </c>
      <c r="W1611">
        <v>17600</v>
      </c>
      <c r="X1611">
        <v>2.5</v>
      </c>
      <c r="Y1611">
        <v>21200</v>
      </c>
      <c r="Z1611">
        <v>2.6</v>
      </c>
    </row>
    <row r="1612" spans="1:26">
      <c r="A1612">
        <v>204875387</v>
      </c>
      <c r="B1612" t="s">
        <v>5549</v>
      </c>
      <c r="C1612" t="s">
        <v>3597</v>
      </c>
      <c r="D1612" t="s">
        <v>3685</v>
      </c>
      <c r="E1612" t="s">
        <v>3693</v>
      </c>
      <c r="F1612" t="s">
        <v>3600</v>
      </c>
      <c r="G1612">
        <v>204875387</v>
      </c>
      <c r="I1612" t="s">
        <v>3601</v>
      </c>
      <c r="J1612" t="s">
        <v>11644</v>
      </c>
      <c r="L1612" t="s">
        <v>8848</v>
      </c>
      <c r="M1612">
        <v>10.7</v>
      </c>
      <c r="N1612">
        <v>18</v>
      </c>
      <c r="O1612">
        <v>9.6</v>
      </c>
      <c r="S1612" t="b">
        <v>0</v>
      </c>
      <c r="T1612" t="b">
        <v>0</v>
      </c>
      <c r="U1612" t="b">
        <v>0</v>
      </c>
      <c r="V1612">
        <v>28400</v>
      </c>
      <c r="W1612">
        <v>17600</v>
      </c>
      <c r="X1612">
        <v>2.5</v>
      </c>
      <c r="Y1612">
        <v>21300</v>
      </c>
      <c r="Z1612">
        <v>2.75</v>
      </c>
    </row>
    <row r="1613" spans="1:26">
      <c r="A1613">
        <v>209836204</v>
      </c>
      <c r="B1613" t="s">
        <v>10565</v>
      </c>
      <c r="C1613" t="s">
        <v>3597</v>
      </c>
      <c r="D1613" t="s">
        <v>3743</v>
      </c>
      <c r="E1613" t="s">
        <v>3752</v>
      </c>
      <c r="F1613" t="s">
        <v>3650</v>
      </c>
      <c r="G1613">
        <v>209836204</v>
      </c>
      <c r="I1613" t="s">
        <v>3651</v>
      </c>
      <c r="J1613" t="s">
        <v>11643</v>
      </c>
      <c r="K1613" t="s">
        <v>3653</v>
      </c>
      <c r="M1613">
        <v>12.5</v>
      </c>
      <c r="N1613">
        <v>18</v>
      </c>
      <c r="O1613">
        <v>11</v>
      </c>
      <c r="P1613">
        <v>12.5</v>
      </c>
      <c r="Q1613">
        <v>18</v>
      </c>
      <c r="R1613">
        <v>9.6999999999999993</v>
      </c>
      <c r="S1613" t="b">
        <v>0</v>
      </c>
      <c r="T1613" t="b">
        <v>0</v>
      </c>
      <c r="U1613" t="b">
        <v>1</v>
      </c>
      <c r="V1613">
        <v>28400</v>
      </c>
      <c r="W1613">
        <v>18000</v>
      </c>
      <c r="X1613">
        <v>2.65</v>
      </c>
      <c r="Y1613">
        <v>28600</v>
      </c>
      <c r="Z1613">
        <v>2</v>
      </c>
    </row>
    <row r="1614" spans="1:26">
      <c r="A1614">
        <v>209836184</v>
      </c>
      <c r="B1614" t="s">
        <v>5401</v>
      </c>
      <c r="C1614" t="s">
        <v>3597</v>
      </c>
      <c r="D1614" t="s">
        <v>3743</v>
      </c>
      <c r="E1614" t="s">
        <v>3752</v>
      </c>
      <c r="F1614" t="s">
        <v>3718</v>
      </c>
      <c r="G1614">
        <v>209836184</v>
      </c>
      <c r="I1614" t="s">
        <v>3711</v>
      </c>
      <c r="J1614" t="s">
        <v>10588</v>
      </c>
      <c r="K1614" t="s">
        <v>3688</v>
      </c>
      <c r="M1614">
        <v>8.6999999999999993</v>
      </c>
      <c r="N1614">
        <v>16</v>
      </c>
      <c r="O1614">
        <v>9.8000000000000007</v>
      </c>
      <c r="P1614">
        <v>8.6999999999999993</v>
      </c>
      <c r="Q1614">
        <v>16</v>
      </c>
      <c r="R1614">
        <v>9.5</v>
      </c>
      <c r="S1614" t="b">
        <v>0</v>
      </c>
      <c r="T1614" t="b">
        <v>0</v>
      </c>
      <c r="U1614" t="b">
        <v>0</v>
      </c>
      <c r="V1614">
        <v>34400</v>
      </c>
      <c r="W1614">
        <v>22400</v>
      </c>
      <c r="X1614">
        <v>2.66</v>
      </c>
      <c r="Y1614">
        <v>26600</v>
      </c>
      <c r="Z1614">
        <v>2.2000000000000002</v>
      </c>
    </row>
    <row r="1615" spans="1:26">
      <c r="A1615">
        <v>209949001</v>
      </c>
      <c r="B1615" t="s">
        <v>5401</v>
      </c>
      <c r="C1615" t="s">
        <v>3597</v>
      </c>
      <c r="D1615" t="s">
        <v>3743</v>
      </c>
      <c r="E1615" t="s">
        <v>3752</v>
      </c>
      <c r="F1615" t="s">
        <v>3710</v>
      </c>
      <c r="G1615">
        <v>209949001</v>
      </c>
      <c r="I1615" t="s">
        <v>3711</v>
      </c>
      <c r="J1615" t="s">
        <v>11642</v>
      </c>
      <c r="K1615" t="s">
        <v>3725</v>
      </c>
      <c r="M1615">
        <v>10.1</v>
      </c>
      <c r="N1615">
        <v>17.600000000000001</v>
      </c>
      <c r="O1615">
        <v>10.1</v>
      </c>
      <c r="P1615">
        <v>10.1</v>
      </c>
      <c r="Q1615">
        <v>17.600000000000001</v>
      </c>
      <c r="R1615">
        <v>9.0500000000000007</v>
      </c>
      <c r="S1615" t="b">
        <v>0</v>
      </c>
      <c r="T1615" t="b">
        <v>0</v>
      </c>
      <c r="U1615" t="b">
        <v>1</v>
      </c>
      <c r="V1615">
        <v>27900</v>
      </c>
      <c r="W1615">
        <v>17800</v>
      </c>
      <c r="X1615">
        <v>2.85</v>
      </c>
      <c r="Y1615">
        <v>21000</v>
      </c>
      <c r="Z1615">
        <v>2.21</v>
      </c>
    </row>
    <row r="1616" spans="1:26">
      <c r="A1616">
        <v>209836183</v>
      </c>
      <c r="B1616" t="s">
        <v>5401</v>
      </c>
      <c r="C1616" t="s">
        <v>3597</v>
      </c>
      <c r="D1616" t="s">
        <v>3743</v>
      </c>
      <c r="E1616" t="s">
        <v>3752</v>
      </c>
      <c r="F1616" t="s">
        <v>3718</v>
      </c>
      <c r="G1616">
        <v>209836183</v>
      </c>
      <c r="I1616" t="s">
        <v>3711</v>
      </c>
      <c r="J1616" t="s">
        <v>11642</v>
      </c>
      <c r="K1616" t="s">
        <v>3688</v>
      </c>
      <c r="M1616">
        <v>9.6</v>
      </c>
      <c r="N1616">
        <v>16.2</v>
      </c>
      <c r="O1616">
        <v>9.6</v>
      </c>
      <c r="P1616">
        <v>9.6</v>
      </c>
      <c r="Q1616">
        <v>16.2</v>
      </c>
      <c r="R1616">
        <v>8.8000000000000007</v>
      </c>
      <c r="S1616" t="b">
        <v>0</v>
      </c>
      <c r="T1616" t="b">
        <v>0</v>
      </c>
      <c r="U1616" t="b">
        <v>0</v>
      </c>
      <c r="V1616">
        <v>27400</v>
      </c>
      <c r="W1616">
        <v>17800</v>
      </c>
      <c r="X1616">
        <v>2.75</v>
      </c>
      <c r="Y1616">
        <v>21000</v>
      </c>
      <c r="Z1616">
        <v>2.1800000000000002</v>
      </c>
    </row>
    <row r="1617" spans="1:26">
      <c r="A1617">
        <v>209836182</v>
      </c>
      <c r="B1617" t="s">
        <v>5401</v>
      </c>
      <c r="C1617" t="s">
        <v>3597</v>
      </c>
      <c r="D1617" t="s">
        <v>3743</v>
      </c>
      <c r="E1617" t="s">
        <v>3752</v>
      </c>
      <c r="F1617" t="s">
        <v>3718</v>
      </c>
      <c r="G1617">
        <v>209836182</v>
      </c>
      <c r="I1617" t="s">
        <v>3711</v>
      </c>
      <c r="J1617" t="s">
        <v>10587</v>
      </c>
      <c r="K1617" t="s">
        <v>3688</v>
      </c>
      <c r="M1617">
        <v>11.2</v>
      </c>
      <c r="N1617">
        <v>16</v>
      </c>
      <c r="O1617">
        <v>9.1999999999999993</v>
      </c>
      <c r="P1617">
        <v>11.2</v>
      </c>
      <c r="Q1617">
        <v>16</v>
      </c>
      <c r="R1617">
        <v>8.6</v>
      </c>
      <c r="S1617" t="b">
        <v>0</v>
      </c>
      <c r="T1617" t="b">
        <v>0</v>
      </c>
      <c r="U1617" t="b">
        <v>1</v>
      </c>
      <c r="V1617">
        <v>23600</v>
      </c>
      <c r="W1617">
        <v>14600</v>
      </c>
      <c r="X1617">
        <v>2.93</v>
      </c>
      <c r="Y1617">
        <v>19600</v>
      </c>
      <c r="Z1617">
        <v>2.35</v>
      </c>
    </row>
    <row r="1618" spans="1:26">
      <c r="A1618">
        <v>212365421</v>
      </c>
      <c r="B1618" t="s">
        <v>11562</v>
      </c>
      <c r="C1618" t="s">
        <v>3597</v>
      </c>
      <c r="D1618" t="s">
        <v>4034</v>
      </c>
      <c r="E1618" t="s">
        <v>11386</v>
      </c>
      <c r="F1618" t="s">
        <v>3753</v>
      </c>
      <c r="G1618">
        <v>212365421</v>
      </c>
      <c r="I1618" t="s">
        <v>3601</v>
      </c>
      <c r="J1618" t="s">
        <v>11608</v>
      </c>
      <c r="K1618" t="s">
        <v>3624</v>
      </c>
      <c r="L1618" t="s">
        <v>11641</v>
      </c>
      <c r="M1618">
        <v>9.4</v>
      </c>
      <c r="N1618">
        <v>18</v>
      </c>
      <c r="O1618">
        <v>11</v>
      </c>
      <c r="P1618">
        <v>9.4</v>
      </c>
      <c r="Q1618">
        <v>15.8</v>
      </c>
      <c r="R1618">
        <v>9.5</v>
      </c>
      <c r="S1618" t="b">
        <v>0</v>
      </c>
      <c r="T1618" t="b">
        <v>0</v>
      </c>
      <c r="U1618" t="b">
        <v>0</v>
      </c>
      <c r="V1618">
        <v>55000</v>
      </c>
      <c r="W1618">
        <v>40000</v>
      </c>
      <c r="X1618">
        <v>2.46</v>
      </c>
      <c r="Y1618">
        <v>54000</v>
      </c>
      <c r="Z1618">
        <v>2.2000000000000002</v>
      </c>
    </row>
    <row r="1619" spans="1:26">
      <c r="A1619">
        <v>212365428</v>
      </c>
      <c r="B1619" t="s">
        <v>11562</v>
      </c>
      <c r="C1619" t="s">
        <v>3597</v>
      </c>
      <c r="D1619" t="s">
        <v>4034</v>
      </c>
      <c r="E1619" t="s">
        <v>11386</v>
      </c>
      <c r="F1619" t="s">
        <v>3787</v>
      </c>
      <c r="G1619">
        <v>212365428</v>
      </c>
      <c r="I1619" t="s">
        <v>3622</v>
      </c>
      <c r="J1619" t="s">
        <v>11608</v>
      </c>
      <c r="K1619" t="s">
        <v>3624</v>
      </c>
      <c r="L1619" t="s">
        <v>11640</v>
      </c>
      <c r="M1619">
        <v>9</v>
      </c>
      <c r="N1619">
        <v>16.8</v>
      </c>
      <c r="O1619">
        <v>11.3</v>
      </c>
      <c r="P1619">
        <v>9</v>
      </c>
      <c r="Q1619">
        <v>17.3</v>
      </c>
      <c r="R1619">
        <v>10.199999999999999</v>
      </c>
      <c r="S1619" t="b">
        <v>0</v>
      </c>
      <c r="T1619" t="b">
        <v>0</v>
      </c>
      <c r="U1619" t="b">
        <v>1</v>
      </c>
      <c r="V1619">
        <v>55000</v>
      </c>
      <c r="W1619">
        <v>40000</v>
      </c>
      <c r="X1619">
        <v>2.58</v>
      </c>
      <c r="Y1619">
        <v>58600</v>
      </c>
      <c r="Z1619">
        <v>2.35</v>
      </c>
    </row>
    <row r="1620" spans="1:26">
      <c r="A1620">
        <v>212365432</v>
      </c>
      <c r="B1620" t="s">
        <v>11562</v>
      </c>
      <c r="C1620" t="s">
        <v>3597</v>
      </c>
      <c r="D1620" t="s">
        <v>4034</v>
      </c>
      <c r="E1620" t="s">
        <v>11386</v>
      </c>
      <c r="F1620" t="s">
        <v>3849</v>
      </c>
      <c r="G1620">
        <v>212365432</v>
      </c>
      <c r="I1620" t="s">
        <v>3622</v>
      </c>
      <c r="J1620" t="s">
        <v>11587</v>
      </c>
      <c r="K1620" t="s">
        <v>3624</v>
      </c>
      <c r="L1620" t="s">
        <v>11639</v>
      </c>
      <c r="M1620">
        <v>12.5</v>
      </c>
      <c r="N1620">
        <v>19.8</v>
      </c>
      <c r="O1620">
        <v>11.8</v>
      </c>
      <c r="P1620">
        <v>12.5</v>
      </c>
      <c r="Q1620">
        <v>19.8</v>
      </c>
      <c r="R1620">
        <v>11.2</v>
      </c>
      <c r="S1620" t="b">
        <v>0</v>
      </c>
      <c r="T1620" t="b">
        <v>0</v>
      </c>
      <c r="U1620" t="b">
        <v>1</v>
      </c>
      <c r="V1620">
        <v>16700</v>
      </c>
      <c r="W1620">
        <v>14500</v>
      </c>
      <c r="X1620">
        <v>2.4</v>
      </c>
      <c r="Y1620">
        <v>18800</v>
      </c>
      <c r="Z1620">
        <v>2.04</v>
      </c>
    </row>
    <row r="1621" spans="1:26">
      <c r="A1621">
        <v>212365429</v>
      </c>
      <c r="B1621" t="s">
        <v>11562</v>
      </c>
      <c r="C1621" t="s">
        <v>3597</v>
      </c>
      <c r="D1621" t="s">
        <v>4034</v>
      </c>
      <c r="E1621" t="s">
        <v>11386</v>
      </c>
      <c r="F1621" t="s">
        <v>3849</v>
      </c>
      <c r="G1621">
        <v>212365429</v>
      </c>
      <c r="I1621" t="s">
        <v>3622</v>
      </c>
      <c r="J1621" t="s">
        <v>11625</v>
      </c>
      <c r="K1621" t="s">
        <v>3624</v>
      </c>
      <c r="L1621" t="s">
        <v>11638</v>
      </c>
      <c r="M1621">
        <v>14.5</v>
      </c>
      <c r="N1621">
        <v>22</v>
      </c>
      <c r="O1621">
        <v>10.6</v>
      </c>
      <c r="P1621">
        <v>14.5</v>
      </c>
      <c r="Q1621">
        <v>22</v>
      </c>
      <c r="R1621">
        <v>10.8</v>
      </c>
      <c r="S1621" t="b">
        <v>0</v>
      </c>
      <c r="T1621" t="b">
        <v>0</v>
      </c>
      <c r="U1621" t="b">
        <v>1</v>
      </c>
      <c r="V1621">
        <v>6500</v>
      </c>
      <c r="W1621">
        <v>5700</v>
      </c>
      <c r="X1621">
        <v>2.61</v>
      </c>
      <c r="Y1621">
        <v>10000</v>
      </c>
      <c r="Z1621">
        <v>2.4</v>
      </c>
    </row>
    <row r="1622" spans="1:26">
      <c r="A1622">
        <v>212365431</v>
      </c>
      <c r="B1622" t="s">
        <v>11562</v>
      </c>
      <c r="C1622" t="s">
        <v>3597</v>
      </c>
      <c r="D1622" t="s">
        <v>4034</v>
      </c>
      <c r="E1622" t="s">
        <v>11386</v>
      </c>
      <c r="F1622" t="s">
        <v>3849</v>
      </c>
      <c r="G1622">
        <v>212365431</v>
      </c>
      <c r="I1622" t="s">
        <v>3622</v>
      </c>
      <c r="J1622" t="s">
        <v>11612</v>
      </c>
      <c r="K1622" t="s">
        <v>3624</v>
      </c>
      <c r="L1622" t="s">
        <v>11637</v>
      </c>
      <c r="M1622">
        <v>13</v>
      </c>
      <c r="N1622">
        <v>22</v>
      </c>
      <c r="O1622">
        <v>11.3</v>
      </c>
      <c r="P1622">
        <v>13</v>
      </c>
      <c r="Q1622">
        <v>23</v>
      </c>
      <c r="R1622">
        <v>10</v>
      </c>
      <c r="S1622" t="b">
        <v>0</v>
      </c>
      <c r="T1622" t="b">
        <v>0</v>
      </c>
      <c r="U1622" t="b">
        <v>1</v>
      </c>
      <c r="V1622">
        <v>12000</v>
      </c>
      <c r="W1622">
        <v>9500</v>
      </c>
      <c r="X1622">
        <v>2.4900000000000002</v>
      </c>
      <c r="Y1622">
        <v>11500</v>
      </c>
      <c r="Z1622">
        <v>2.0699999999999998</v>
      </c>
    </row>
    <row r="1623" spans="1:26">
      <c r="A1623">
        <v>212365430</v>
      </c>
      <c r="B1623" t="s">
        <v>11562</v>
      </c>
      <c r="C1623" t="s">
        <v>3597</v>
      </c>
      <c r="D1623" t="s">
        <v>4034</v>
      </c>
      <c r="E1623" t="s">
        <v>11386</v>
      </c>
      <c r="F1623" t="s">
        <v>3849</v>
      </c>
      <c r="G1623">
        <v>212365430</v>
      </c>
      <c r="I1623" t="s">
        <v>3622</v>
      </c>
      <c r="J1623" t="s">
        <v>11610</v>
      </c>
      <c r="K1623" t="s">
        <v>3624</v>
      </c>
      <c r="L1623" t="s">
        <v>11636</v>
      </c>
      <c r="M1623">
        <v>13</v>
      </c>
      <c r="N1623">
        <v>23</v>
      </c>
      <c r="O1623">
        <v>13.6</v>
      </c>
      <c r="P1623">
        <v>13</v>
      </c>
      <c r="Q1623">
        <v>24</v>
      </c>
      <c r="R1623">
        <v>12.4</v>
      </c>
      <c r="S1623" t="b">
        <v>0</v>
      </c>
      <c r="T1623" t="b">
        <v>0</v>
      </c>
      <c r="U1623" t="b">
        <v>1</v>
      </c>
      <c r="V1623">
        <v>9000</v>
      </c>
      <c r="W1623">
        <v>9800</v>
      </c>
      <c r="X1623">
        <v>2.35</v>
      </c>
      <c r="Y1623">
        <v>11400</v>
      </c>
      <c r="Z1623">
        <v>1.83</v>
      </c>
    </row>
    <row r="1624" spans="1:26">
      <c r="A1624">
        <v>212365423</v>
      </c>
      <c r="B1624" t="s">
        <v>11562</v>
      </c>
      <c r="C1624" t="s">
        <v>3597</v>
      </c>
      <c r="D1624" t="s">
        <v>4034</v>
      </c>
      <c r="E1624" t="s">
        <v>11386</v>
      </c>
      <c r="F1624" t="s">
        <v>3621</v>
      </c>
      <c r="G1624">
        <v>212365423</v>
      </c>
      <c r="I1624" t="s">
        <v>3622</v>
      </c>
      <c r="J1624" t="s">
        <v>11587</v>
      </c>
      <c r="K1624" t="s">
        <v>3624</v>
      </c>
      <c r="L1624" t="s">
        <v>11635</v>
      </c>
      <c r="M1624">
        <v>11</v>
      </c>
      <c r="N1624">
        <v>20</v>
      </c>
      <c r="O1624">
        <v>9.6999999999999993</v>
      </c>
      <c r="P1624">
        <v>11</v>
      </c>
      <c r="Q1624">
        <v>20.2</v>
      </c>
      <c r="R1624">
        <v>8.9</v>
      </c>
      <c r="S1624" t="b">
        <v>0</v>
      </c>
      <c r="T1624" t="b">
        <v>0</v>
      </c>
      <c r="U1624" t="b">
        <v>0</v>
      </c>
      <c r="V1624">
        <v>16000</v>
      </c>
      <c r="W1624">
        <v>14700</v>
      </c>
      <c r="X1624">
        <v>2.1</v>
      </c>
      <c r="Y1624">
        <v>20200</v>
      </c>
      <c r="Z1624">
        <v>1.91</v>
      </c>
    </row>
    <row r="1625" spans="1:26">
      <c r="A1625">
        <v>212365422</v>
      </c>
      <c r="B1625" t="s">
        <v>11562</v>
      </c>
      <c r="C1625" t="s">
        <v>3597</v>
      </c>
      <c r="D1625" t="s">
        <v>4034</v>
      </c>
      <c r="E1625" t="s">
        <v>11386</v>
      </c>
      <c r="F1625" t="s">
        <v>3621</v>
      </c>
      <c r="G1625">
        <v>212365422</v>
      </c>
      <c r="I1625" t="s">
        <v>3622</v>
      </c>
      <c r="J1625" t="s">
        <v>11612</v>
      </c>
      <c r="K1625" t="s">
        <v>3624</v>
      </c>
      <c r="L1625" t="s">
        <v>11634</v>
      </c>
      <c r="M1625">
        <v>13.3</v>
      </c>
      <c r="N1625">
        <v>23</v>
      </c>
      <c r="O1625">
        <v>11.8</v>
      </c>
      <c r="P1625">
        <v>13.3</v>
      </c>
      <c r="Q1625">
        <v>24.2</v>
      </c>
      <c r="R1625">
        <v>10.7</v>
      </c>
      <c r="S1625" t="b">
        <v>0</v>
      </c>
      <c r="T1625" t="b">
        <v>0</v>
      </c>
      <c r="U1625" t="b">
        <v>1</v>
      </c>
      <c r="V1625">
        <v>12000</v>
      </c>
      <c r="W1625">
        <v>10200</v>
      </c>
      <c r="X1625">
        <v>2.72</v>
      </c>
      <c r="Y1625">
        <v>12800</v>
      </c>
      <c r="Z1625">
        <v>2.33</v>
      </c>
    </row>
    <row r="1626" spans="1:26">
      <c r="A1626">
        <v>212365443</v>
      </c>
      <c r="B1626" t="s">
        <v>11562</v>
      </c>
      <c r="C1626" t="s">
        <v>3597</v>
      </c>
      <c r="D1626" t="s">
        <v>4034</v>
      </c>
      <c r="E1626" t="s">
        <v>11386</v>
      </c>
      <c r="F1626" t="s">
        <v>3718</v>
      </c>
      <c r="G1626">
        <v>212365443</v>
      </c>
      <c r="I1626" t="s">
        <v>3711</v>
      </c>
      <c r="J1626" t="s">
        <v>11393</v>
      </c>
      <c r="K1626" t="s">
        <v>3688</v>
      </c>
      <c r="M1626">
        <v>10.5</v>
      </c>
      <c r="N1626">
        <v>19</v>
      </c>
      <c r="O1626">
        <v>11</v>
      </c>
      <c r="P1626">
        <v>10.5</v>
      </c>
      <c r="Q1626">
        <v>18.8</v>
      </c>
      <c r="R1626">
        <v>9.3000000000000007</v>
      </c>
      <c r="S1626" t="b">
        <v>0</v>
      </c>
      <c r="T1626" t="b">
        <v>0</v>
      </c>
      <c r="U1626" t="b">
        <v>1</v>
      </c>
      <c r="V1626">
        <v>55000</v>
      </c>
      <c r="W1626">
        <v>35200</v>
      </c>
      <c r="X1626">
        <v>2.5</v>
      </c>
      <c r="Y1626">
        <v>45000</v>
      </c>
      <c r="Z1626">
        <v>2.06</v>
      </c>
    </row>
    <row r="1627" spans="1:26">
      <c r="A1627">
        <v>212365412</v>
      </c>
      <c r="B1627" t="s">
        <v>11562</v>
      </c>
      <c r="C1627" t="s">
        <v>3597</v>
      </c>
      <c r="D1627" t="s">
        <v>4034</v>
      </c>
      <c r="E1627" t="s">
        <v>11386</v>
      </c>
      <c r="F1627" t="s">
        <v>3621</v>
      </c>
      <c r="G1627">
        <v>212365412</v>
      </c>
      <c r="I1627" t="s">
        <v>3622</v>
      </c>
      <c r="J1627" t="s">
        <v>11585</v>
      </c>
      <c r="K1627" t="s">
        <v>3624</v>
      </c>
      <c r="L1627" t="s">
        <v>11633</v>
      </c>
      <c r="M1627">
        <v>11</v>
      </c>
      <c r="N1627">
        <v>20.2</v>
      </c>
      <c r="O1627">
        <v>11.6</v>
      </c>
      <c r="P1627">
        <v>11</v>
      </c>
      <c r="Q1627">
        <v>20.5</v>
      </c>
      <c r="R1627">
        <v>11.5</v>
      </c>
      <c r="S1627" t="b">
        <v>0</v>
      </c>
      <c r="T1627" t="b">
        <v>0</v>
      </c>
      <c r="U1627" t="b">
        <v>1</v>
      </c>
      <c r="V1627">
        <v>24000</v>
      </c>
      <c r="W1627">
        <v>21000</v>
      </c>
      <c r="X1627">
        <v>2.64</v>
      </c>
      <c r="Y1627">
        <v>24000</v>
      </c>
      <c r="Z1627">
        <v>2.17</v>
      </c>
    </row>
    <row r="1628" spans="1:26">
      <c r="A1628">
        <v>212365420</v>
      </c>
      <c r="B1628" t="s">
        <v>11562</v>
      </c>
      <c r="C1628" t="s">
        <v>3597</v>
      </c>
      <c r="D1628" t="s">
        <v>4034</v>
      </c>
      <c r="E1628" t="s">
        <v>11386</v>
      </c>
      <c r="F1628" t="s">
        <v>3753</v>
      </c>
      <c r="G1628">
        <v>212365420</v>
      </c>
      <c r="I1628" t="s">
        <v>3601</v>
      </c>
      <c r="J1628" t="s">
        <v>11604</v>
      </c>
      <c r="K1628" t="s">
        <v>3624</v>
      </c>
      <c r="L1628" t="s">
        <v>11632</v>
      </c>
      <c r="M1628">
        <v>8.6999999999999993</v>
      </c>
      <c r="N1628">
        <v>16</v>
      </c>
      <c r="O1628">
        <v>11.1</v>
      </c>
      <c r="P1628">
        <v>8.1999999999999993</v>
      </c>
      <c r="Q1628">
        <v>14.3</v>
      </c>
      <c r="R1628">
        <v>10.3</v>
      </c>
      <c r="S1628" t="b">
        <v>0</v>
      </c>
      <c r="T1628" t="b">
        <v>0</v>
      </c>
      <c r="U1628" t="b">
        <v>0</v>
      </c>
      <c r="V1628">
        <v>48000</v>
      </c>
      <c r="W1628">
        <v>39500</v>
      </c>
      <c r="X1628">
        <v>2.39</v>
      </c>
      <c r="Y1628">
        <v>51000</v>
      </c>
      <c r="Z1628">
        <v>2.33</v>
      </c>
    </row>
    <row r="1629" spans="1:26">
      <c r="A1629">
        <v>212365414</v>
      </c>
      <c r="B1629" t="s">
        <v>11562</v>
      </c>
      <c r="C1629" t="s">
        <v>3597</v>
      </c>
      <c r="D1629" t="s">
        <v>4034</v>
      </c>
      <c r="E1629" t="s">
        <v>11386</v>
      </c>
      <c r="F1629" t="s">
        <v>3621</v>
      </c>
      <c r="G1629">
        <v>212365414</v>
      </c>
      <c r="I1629" t="s">
        <v>3622</v>
      </c>
      <c r="J1629" t="s">
        <v>11604</v>
      </c>
      <c r="K1629" t="s">
        <v>3624</v>
      </c>
      <c r="L1629" t="s">
        <v>11631</v>
      </c>
      <c r="M1629">
        <v>8.3000000000000007</v>
      </c>
      <c r="N1629">
        <v>16.5</v>
      </c>
      <c r="O1629">
        <v>10.7</v>
      </c>
      <c r="P1629">
        <v>8.3000000000000007</v>
      </c>
      <c r="Q1629">
        <v>16.8</v>
      </c>
      <c r="R1629">
        <v>10.7</v>
      </c>
      <c r="S1629" t="b">
        <v>0</v>
      </c>
      <c r="T1629" t="b">
        <v>0</v>
      </c>
      <c r="U1629" t="b">
        <v>0</v>
      </c>
      <c r="V1629">
        <v>48000</v>
      </c>
      <c r="W1629">
        <v>35000</v>
      </c>
      <c r="X1629">
        <v>2.59</v>
      </c>
      <c r="Y1629">
        <v>46000</v>
      </c>
      <c r="Z1629">
        <v>2.3199999999999998</v>
      </c>
    </row>
    <row r="1630" spans="1:26">
      <c r="A1630">
        <v>212365427</v>
      </c>
      <c r="B1630" t="s">
        <v>11562</v>
      </c>
      <c r="C1630" t="s">
        <v>3597</v>
      </c>
      <c r="D1630" t="s">
        <v>4034</v>
      </c>
      <c r="E1630" t="s">
        <v>11386</v>
      </c>
      <c r="F1630" t="s">
        <v>3621</v>
      </c>
      <c r="G1630">
        <v>212365427</v>
      </c>
      <c r="I1630" t="s">
        <v>3622</v>
      </c>
      <c r="J1630" t="s">
        <v>11604</v>
      </c>
      <c r="K1630" t="s">
        <v>3624</v>
      </c>
      <c r="L1630" t="s">
        <v>11630</v>
      </c>
      <c r="M1630">
        <v>8.1999999999999993</v>
      </c>
      <c r="N1630">
        <v>17</v>
      </c>
      <c r="O1630">
        <v>10.8</v>
      </c>
      <c r="P1630">
        <v>8.1999999999999993</v>
      </c>
      <c r="Q1630">
        <v>17</v>
      </c>
      <c r="R1630">
        <v>9.8000000000000007</v>
      </c>
      <c r="S1630" t="b">
        <v>0</v>
      </c>
      <c r="T1630" t="b">
        <v>0</v>
      </c>
      <c r="U1630" t="b">
        <v>0</v>
      </c>
      <c r="V1630">
        <v>48000</v>
      </c>
      <c r="W1630">
        <v>35000</v>
      </c>
      <c r="X1630">
        <v>2.34</v>
      </c>
      <c r="Y1630">
        <v>52000</v>
      </c>
      <c r="Z1630">
        <v>2.1</v>
      </c>
    </row>
    <row r="1631" spans="1:26">
      <c r="A1631">
        <v>212365419</v>
      </c>
      <c r="B1631" t="s">
        <v>11562</v>
      </c>
      <c r="C1631" t="s">
        <v>3597</v>
      </c>
      <c r="D1631" t="s">
        <v>4034</v>
      </c>
      <c r="E1631" t="s">
        <v>11386</v>
      </c>
      <c r="F1631" t="s">
        <v>3753</v>
      </c>
      <c r="G1631">
        <v>212365419</v>
      </c>
      <c r="I1631" t="s">
        <v>3601</v>
      </c>
      <c r="J1631" t="s">
        <v>11602</v>
      </c>
      <c r="K1631" t="s">
        <v>3624</v>
      </c>
      <c r="L1631" t="s">
        <v>11629</v>
      </c>
      <c r="M1631">
        <v>9</v>
      </c>
      <c r="N1631">
        <v>17.5</v>
      </c>
      <c r="O1631">
        <v>11.5</v>
      </c>
      <c r="P1631">
        <v>9</v>
      </c>
      <c r="Q1631">
        <v>16.5</v>
      </c>
      <c r="R1631">
        <v>11</v>
      </c>
      <c r="S1631" t="b">
        <v>0</v>
      </c>
      <c r="T1631" t="b">
        <v>0</v>
      </c>
      <c r="U1631" t="b">
        <v>0</v>
      </c>
      <c r="V1631">
        <v>36000</v>
      </c>
      <c r="W1631">
        <v>34000</v>
      </c>
      <c r="X1631">
        <v>2.4900000000000002</v>
      </c>
      <c r="Y1631">
        <v>43000</v>
      </c>
      <c r="Z1631">
        <v>2.23</v>
      </c>
    </row>
    <row r="1632" spans="1:26">
      <c r="A1632">
        <v>212365413</v>
      </c>
      <c r="B1632" t="s">
        <v>11562</v>
      </c>
      <c r="C1632" t="s">
        <v>3597</v>
      </c>
      <c r="D1632" t="s">
        <v>4034</v>
      </c>
      <c r="E1632" t="s">
        <v>11386</v>
      </c>
      <c r="F1632" t="s">
        <v>3621</v>
      </c>
      <c r="G1632">
        <v>212365413</v>
      </c>
      <c r="I1632" t="s">
        <v>3622</v>
      </c>
      <c r="J1632" t="s">
        <v>11602</v>
      </c>
      <c r="K1632" t="s">
        <v>3624</v>
      </c>
      <c r="L1632" t="s">
        <v>11628</v>
      </c>
      <c r="M1632">
        <v>9.5</v>
      </c>
      <c r="N1632">
        <v>19</v>
      </c>
      <c r="O1632">
        <v>10.3</v>
      </c>
      <c r="P1632">
        <v>9.5</v>
      </c>
      <c r="Q1632">
        <v>19.399999999999999</v>
      </c>
      <c r="R1632">
        <v>10.5</v>
      </c>
      <c r="S1632" t="b">
        <v>0</v>
      </c>
      <c r="T1632" t="b">
        <v>0</v>
      </c>
      <c r="U1632" t="b">
        <v>1</v>
      </c>
      <c r="V1632">
        <v>36000</v>
      </c>
      <c r="W1632">
        <v>33000</v>
      </c>
      <c r="X1632">
        <v>2.4</v>
      </c>
      <c r="Y1632">
        <v>40500</v>
      </c>
      <c r="Z1632">
        <v>1.93</v>
      </c>
    </row>
    <row r="1633" spans="1:26">
      <c r="A1633">
        <v>212365426</v>
      </c>
      <c r="B1633" t="s">
        <v>11562</v>
      </c>
      <c r="C1633" t="s">
        <v>3597</v>
      </c>
      <c r="D1633" t="s">
        <v>4034</v>
      </c>
      <c r="E1633" t="s">
        <v>11386</v>
      </c>
      <c r="F1633" t="s">
        <v>3621</v>
      </c>
      <c r="G1633">
        <v>212365426</v>
      </c>
      <c r="I1633" t="s">
        <v>3622</v>
      </c>
      <c r="J1633" t="s">
        <v>11602</v>
      </c>
      <c r="K1633" t="s">
        <v>3624</v>
      </c>
      <c r="L1633" t="s">
        <v>11627</v>
      </c>
      <c r="M1633">
        <v>8.6</v>
      </c>
      <c r="N1633">
        <v>17.5</v>
      </c>
      <c r="O1633">
        <v>10</v>
      </c>
      <c r="P1633">
        <v>8.8000000000000007</v>
      </c>
      <c r="Q1633">
        <v>17.600000000000001</v>
      </c>
      <c r="R1633">
        <v>10</v>
      </c>
      <c r="S1633" t="b">
        <v>0</v>
      </c>
      <c r="T1633" t="b">
        <v>0</v>
      </c>
      <c r="U1633" t="b">
        <v>0</v>
      </c>
      <c r="V1633">
        <v>36000</v>
      </c>
      <c r="W1633">
        <v>32000</v>
      </c>
      <c r="X1633">
        <v>2.23</v>
      </c>
      <c r="Y1633">
        <v>42000</v>
      </c>
      <c r="Z1633">
        <v>1.9</v>
      </c>
    </row>
    <row r="1634" spans="1:26">
      <c r="A1634">
        <v>212365403</v>
      </c>
      <c r="B1634" t="s">
        <v>11562</v>
      </c>
      <c r="C1634" t="s">
        <v>3597</v>
      </c>
      <c r="D1634" t="s">
        <v>4034</v>
      </c>
      <c r="E1634" t="s">
        <v>11386</v>
      </c>
      <c r="F1634" t="s">
        <v>3621</v>
      </c>
      <c r="G1634">
        <v>212365403</v>
      </c>
      <c r="I1634" t="s">
        <v>3622</v>
      </c>
      <c r="J1634" t="s">
        <v>11625</v>
      </c>
      <c r="K1634" t="s">
        <v>3624</v>
      </c>
      <c r="L1634" t="s">
        <v>11626</v>
      </c>
      <c r="M1634">
        <v>15.8</v>
      </c>
      <c r="N1634">
        <v>26.5</v>
      </c>
      <c r="O1634">
        <v>14</v>
      </c>
      <c r="P1634">
        <v>15.8</v>
      </c>
      <c r="Q1634">
        <v>26.5</v>
      </c>
      <c r="R1634">
        <v>13.6</v>
      </c>
      <c r="S1634" t="b">
        <v>0</v>
      </c>
      <c r="T1634" t="b">
        <v>0</v>
      </c>
      <c r="U1634" t="b">
        <v>1</v>
      </c>
      <c r="V1634">
        <v>6000</v>
      </c>
      <c r="W1634">
        <v>8500</v>
      </c>
      <c r="X1634">
        <v>2.9</v>
      </c>
      <c r="Y1634">
        <v>10041</v>
      </c>
      <c r="Z1634">
        <v>2.4500000000000002</v>
      </c>
    </row>
    <row r="1635" spans="1:26">
      <c r="A1635">
        <v>212365440</v>
      </c>
      <c r="B1635" t="s">
        <v>11562</v>
      </c>
      <c r="C1635" t="s">
        <v>3597</v>
      </c>
      <c r="D1635" t="s">
        <v>4034</v>
      </c>
      <c r="E1635" t="s">
        <v>11386</v>
      </c>
      <c r="F1635" t="s">
        <v>3718</v>
      </c>
      <c r="G1635">
        <v>212365440</v>
      </c>
      <c r="I1635" t="s">
        <v>3711</v>
      </c>
      <c r="J1635" t="s">
        <v>11388</v>
      </c>
      <c r="K1635" t="s">
        <v>3688</v>
      </c>
      <c r="M1635">
        <v>11.4</v>
      </c>
      <c r="N1635">
        <v>20.2</v>
      </c>
      <c r="O1635">
        <v>10.5</v>
      </c>
      <c r="P1635">
        <v>11.7</v>
      </c>
      <c r="Q1635">
        <v>20.9</v>
      </c>
      <c r="R1635">
        <v>8.9</v>
      </c>
      <c r="S1635" t="b">
        <v>0</v>
      </c>
      <c r="T1635" t="b">
        <v>0</v>
      </c>
      <c r="U1635" t="b">
        <v>1</v>
      </c>
      <c r="V1635">
        <v>47000</v>
      </c>
      <c r="W1635">
        <v>36000</v>
      </c>
      <c r="X1635">
        <v>2.2999999999999998</v>
      </c>
      <c r="Y1635">
        <v>45000</v>
      </c>
      <c r="Z1635">
        <v>2.2000000000000002</v>
      </c>
    </row>
    <row r="1636" spans="1:26">
      <c r="A1636">
        <v>212365434</v>
      </c>
      <c r="B1636" t="s">
        <v>11562</v>
      </c>
      <c r="C1636" t="s">
        <v>3597</v>
      </c>
      <c r="D1636" t="s">
        <v>4034</v>
      </c>
      <c r="E1636" t="s">
        <v>11386</v>
      </c>
      <c r="F1636" t="s">
        <v>3718</v>
      </c>
      <c r="G1636">
        <v>212365434</v>
      </c>
      <c r="I1636" t="s">
        <v>3711</v>
      </c>
      <c r="J1636" t="s">
        <v>11387</v>
      </c>
      <c r="K1636" t="s">
        <v>3688</v>
      </c>
      <c r="M1636">
        <v>11.5</v>
      </c>
      <c r="N1636">
        <v>19</v>
      </c>
      <c r="O1636">
        <v>9.8000000000000007</v>
      </c>
      <c r="P1636">
        <v>12</v>
      </c>
      <c r="Q1636">
        <v>19</v>
      </c>
      <c r="R1636">
        <v>9.3000000000000007</v>
      </c>
      <c r="S1636" t="b">
        <v>0</v>
      </c>
      <c r="T1636" t="b">
        <v>0</v>
      </c>
      <c r="U1636" t="b">
        <v>1</v>
      </c>
      <c r="V1636">
        <v>19000</v>
      </c>
      <c r="W1636">
        <v>16000</v>
      </c>
      <c r="X1636">
        <v>2.61</v>
      </c>
      <c r="Y1636">
        <v>19000</v>
      </c>
      <c r="Z1636">
        <v>2.23</v>
      </c>
    </row>
    <row r="1637" spans="1:26">
      <c r="A1637">
        <v>212365418</v>
      </c>
      <c r="B1637" t="s">
        <v>11562</v>
      </c>
      <c r="C1637" t="s">
        <v>3597</v>
      </c>
      <c r="D1637" t="s">
        <v>4034</v>
      </c>
      <c r="E1637" t="s">
        <v>11386</v>
      </c>
      <c r="F1637" t="s">
        <v>3753</v>
      </c>
      <c r="G1637">
        <v>212365418</v>
      </c>
      <c r="I1637" t="s">
        <v>3601</v>
      </c>
      <c r="J1637" t="s">
        <v>11585</v>
      </c>
      <c r="K1637" t="s">
        <v>3624</v>
      </c>
      <c r="L1637" t="s">
        <v>11624</v>
      </c>
      <c r="M1637">
        <v>12.5</v>
      </c>
      <c r="N1637">
        <v>20.6</v>
      </c>
      <c r="O1637">
        <v>12.6</v>
      </c>
      <c r="P1637">
        <v>12</v>
      </c>
      <c r="Q1637">
        <v>19.2</v>
      </c>
      <c r="R1637">
        <v>10.5</v>
      </c>
      <c r="S1637" t="b">
        <v>0</v>
      </c>
      <c r="T1637" t="b">
        <v>0</v>
      </c>
      <c r="U1637" t="b">
        <v>1</v>
      </c>
      <c r="V1637">
        <v>24000</v>
      </c>
      <c r="W1637">
        <v>21000</v>
      </c>
      <c r="X1637">
        <v>2.64</v>
      </c>
      <c r="Y1637">
        <v>24000</v>
      </c>
      <c r="Z1637">
        <v>2.4</v>
      </c>
    </row>
    <row r="1638" spans="1:26">
      <c r="A1638">
        <v>212365425</v>
      </c>
      <c r="B1638" t="s">
        <v>11562</v>
      </c>
      <c r="C1638" t="s">
        <v>3597</v>
      </c>
      <c r="D1638" t="s">
        <v>4034</v>
      </c>
      <c r="E1638" t="s">
        <v>11386</v>
      </c>
      <c r="F1638" t="s">
        <v>3787</v>
      </c>
      <c r="G1638">
        <v>212365425</v>
      </c>
      <c r="I1638" t="s">
        <v>3622</v>
      </c>
      <c r="J1638" t="s">
        <v>11585</v>
      </c>
      <c r="K1638" t="s">
        <v>3624</v>
      </c>
      <c r="L1638" t="s">
        <v>11623</v>
      </c>
      <c r="M1638">
        <v>11.5</v>
      </c>
      <c r="N1638">
        <v>20.2</v>
      </c>
      <c r="O1638">
        <v>11.6</v>
      </c>
      <c r="P1638">
        <v>11.7</v>
      </c>
      <c r="Q1638">
        <v>20.5</v>
      </c>
      <c r="R1638">
        <v>11</v>
      </c>
      <c r="S1638" t="b">
        <v>0</v>
      </c>
      <c r="T1638" t="b">
        <v>0</v>
      </c>
      <c r="U1638" t="b">
        <v>1</v>
      </c>
      <c r="V1638">
        <v>24000</v>
      </c>
      <c r="W1638">
        <v>19000</v>
      </c>
      <c r="X1638">
        <v>2.64</v>
      </c>
      <c r="Y1638">
        <v>28000</v>
      </c>
      <c r="Z1638">
        <v>2.1</v>
      </c>
    </row>
    <row r="1639" spans="1:26">
      <c r="A1639">
        <v>212365411</v>
      </c>
      <c r="B1639" t="s">
        <v>11562</v>
      </c>
      <c r="C1639" t="s">
        <v>3597</v>
      </c>
      <c r="D1639" t="s">
        <v>4034</v>
      </c>
      <c r="E1639" t="s">
        <v>11386</v>
      </c>
      <c r="F1639" t="s">
        <v>3849</v>
      </c>
      <c r="G1639">
        <v>212365411</v>
      </c>
      <c r="I1639" t="s">
        <v>3622</v>
      </c>
      <c r="J1639" t="s">
        <v>11587</v>
      </c>
      <c r="K1639" t="s">
        <v>3624</v>
      </c>
      <c r="L1639" t="s">
        <v>11622</v>
      </c>
      <c r="M1639">
        <v>12.5</v>
      </c>
      <c r="N1639">
        <v>20</v>
      </c>
      <c r="O1639">
        <v>10.3</v>
      </c>
      <c r="P1639">
        <v>12.5</v>
      </c>
      <c r="Q1639">
        <v>20</v>
      </c>
      <c r="R1639">
        <v>9.5</v>
      </c>
      <c r="S1639" t="b">
        <v>0</v>
      </c>
      <c r="T1639" t="b">
        <v>0</v>
      </c>
      <c r="U1639" t="b">
        <v>1</v>
      </c>
      <c r="V1639">
        <v>16000</v>
      </c>
      <c r="W1639">
        <v>15600</v>
      </c>
      <c r="X1639">
        <v>2.2400000000000002</v>
      </c>
      <c r="Y1639">
        <v>20000</v>
      </c>
      <c r="Z1639">
        <v>1.78</v>
      </c>
    </row>
    <row r="1640" spans="1:26">
      <c r="A1640">
        <v>212365424</v>
      </c>
      <c r="B1640" t="s">
        <v>11562</v>
      </c>
      <c r="C1640" t="s">
        <v>3597</v>
      </c>
      <c r="D1640" t="s">
        <v>4034</v>
      </c>
      <c r="E1640" t="s">
        <v>11386</v>
      </c>
      <c r="F1640" t="s">
        <v>3787</v>
      </c>
      <c r="G1640">
        <v>212365424</v>
      </c>
      <c r="I1640" t="s">
        <v>3622</v>
      </c>
      <c r="J1640" t="s">
        <v>11587</v>
      </c>
      <c r="K1640" t="s">
        <v>3624</v>
      </c>
      <c r="L1640" t="s">
        <v>11621</v>
      </c>
      <c r="M1640">
        <v>12.5</v>
      </c>
      <c r="N1640">
        <v>20.2</v>
      </c>
      <c r="O1640">
        <v>10.6</v>
      </c>
      <c r="P1640">
        <v>12.5</v>
      </c>
      <c r="Q1640">
        <v>20.5</v>
      </c>
      <c r="R1640">
        <v>9.8000000000000007</v>
      </c>
      <c r="S1640" t="b">
        <v>0</v>
      </c>
      <c r="T1640" t="b">
        <v>0</v>
      </c>
      <c r="U1640" t="b">
        <v>1</v>
      </c>
      <c r="V1640">
        <v>17000</v>
      </c>
      <c r="W1640">
        <v>12000</v>
      </c>
      <c r="X1640">
        <v>2.2999999999999998</v>
      </c>
      <c r="Y1640">
        <v>17000</v>
      </c>
      <c r="Z1640">
        <v>1.9</v>
      </c>
    </row>
    <row r="1641" spans="1:26">
      <c r="A1641">
        <v>212365417</v>
      </c>
      <c r="B1641" t="s">
        <v>11562</v>
      </c>
      <c r="C1641" t="s">
        <v>3597</v>
      </c>
      <c r="D1641" t="s">
        <v>4034</v>
      </c>
      <c r="E1641" t="s">
        <v>11386</v>
      </c>
      <c r="F1641" t="s">
        <v>3753</v>
      </c>
      <c r="G1641">
        <v>212365417</v>
      </c>
      <c r="I1641" t="s">
        <v>3601</v>
      </c>
      <c r="J1641" t="s">
        <v>11587</v>
      </c>
      <c r="K1641" t="s">
        <v>3624</v>
      </c>
      <c r="L1641" t="s">
        <v>11620</v>
      </c>
      <c r="M1641">
        <v>12.5</v>
      </c>
      <c r="N1641">
        <v>19.600000000000001</v>
      </c>
      <c r="O1641">
        <v>11</v>
      </c>
      <c r="P1641">
        <v>11.7</v>
      </c>
      <c r="Q1641">
        <v>18</v>
      </c>
      <c r="R1641">
        <v>9.5</v>
      </c>
      <c r="S1641" t="b">
        <v>0</v>
      </c>
      <c r="T1641" t="b">
        <v>0</v>
      </c>
      <c r="U1641" t="b">
        <v>1</v>
      </c>
      <c r="V1641">
        <v>17000</v>
      </c>
      <c r="W1641">
        <v>15000</v>
      </c>
      <c r="X1641">
        <v>2.27</v>
      </c>
      <c r="Y1641">
        <v>19000</v>
      </c>
      <c r="Z1641">
        <v>2.02</v>
      </c>
    </row>
    <row r="1642" spans="1:26">
      <c r="A1642">
        <v>212365416</v>
      </c>
      <c r="B1642" t="s">
        <v>11562</v>
      </c>
      <c r="C1642" t="s">
        <v>3597</v>
      </c>
      <c r="D1642" t="s">
        <v>4034</v>
      </c>
      <c r="E1642" t="s">
        <v>11386</v>
      </c>
      <c r="F1642" t="s">
        <v>3753</v>
      </c>
      <c r="G1642">
        <v>212365416</v>
      </c>
      <c r="I1642" t="s">
        <v>3601</v>
      </c>
      <c r="J1642" t="s">
        <v>11612</v>
      </c>
      <c r="K1642" t="s">
        <v>3624</v>
      </c>
      <c r="L1642" t="s">
        <v>11619</v>
      </c>
      <c r="M1642">
        <v>13</v>
      </c>
      <c r="N1642">
        <v>21.5</v>
      </c>
      <c r="O1642">
        <v>11.5</v>
      </c>
      <c r="P1642">
        <v>11.7</v>
      </c>
      <c r="Q1642">
        <v>19.5</v>
      </c>
      <c r="R1642">
        <v>10</v>
      </c>
      <c r="S1642" t="b">
        <v>0</v>
      </c>
      <c r="T1642" t="b">
        <v>0</v>
      </c>
      <c r="U1642" t="b">
        <v>1</v>
      </c>
      <c r="V1642">
        <v>12000</v>
      </c>
      <c r="W1642">
        <v>10600</v>
      </c>
      <c r="X1642">
        <v>2.5099999999999998</v>
      </c>
      <c r="Y1642">
        <v>12600</v>
      </c>
      <c r="Z1642">
        <v>1.95</v>
      </c>
    </row>
    <row r="1643" spans="1:26">
      <c r="A1643">
        <v>212365410</v>
      </c>
      <c r="B1643" t="s">
        <v>11562</v>
      </c>
      <c r="C1643" t="s">
        <v>3597</v>
      </c>
      <c r="D1643" t="s">
        <v>4034</v>
      </c>
      <c r="E1643" t="s">
        <v>11386</v>
      </c>
      <c r="F1643" t="s">
        <v>3849</v>
      </c>
      <c r="G1643">
        <v>212365410</v>
      </c>
      <c r="I1643" t="s">
        <v>3622</v>
      </c>
      <c r="J1643" t="s">
        <v>11612</v>
      </c>
      <c r="K1643" t="s">
        <v>3624</v>
      </c>
      <c r="L1643" t="s">
        <v>11618</v>
      </c>
      <c r="M1643">
        <v>12.7</v>
      </c>
      <c r="N1643">
        <v>21.5</v>
      </c>
      <c r="O1643">
        <v>10.6</v>
      </c>
      <c r="P1643">
        <v>12.7</v>
      </c>
      <c r="Q1643">
        <v>22.3</v>
      </c>
      <c r="R1643">
        <v>10.199999999999999</v>
      </c>
      <c r="S1643" t="b">
        <v>0</v>
      </c>
      <c r="T1643" t="b">
        <v>0</v>
      </c>
      <c r="U1643" t="b">
        <v>1</v>
      </c>
      <c r="V1643">
        <v>12000</v>
      </c>
      <c r="W1643">
        <v>9900</v>
      </c>
      <c r="X1643">
        <v>2.5499999999999998</v>
      </c>
      <c r="Y1643">
        <v>14000</v>
      </c>
      <c r="Z1643">
        <v>2.29</v>
      </c>
    </row>
    <row r="1644" spans="1:26">
      <c r="A1644">
        <v>212365415</v>
      </c>
      <c r="B1644" t="s">
        <v>11562</v>
      </c>
      <c r="C1644" t="s">
        <v>3597</v>
      </c>
      <c r="D1644" t="s">
        <v>4034</v>
      </c>
      <c r="E1644" t="s">
        <v>11386</v>
      </c>
      <c r="F1644" t="s">
        <v>3753</v>
      </c>
      <c r="G1644">
        <v>212365415</v>
      </c>
      <c r="I1644" t="s">
        <v>3601</v>
      </c>
      <c r="J1644" t="s">
        <v>11610</v>
      </c>
      <c r="K1644" t="s">
        <v>3624</v>
      </c>
      <c r="L1644" t="s">
        <v>11617</v>
      </c>
      <c r="M1644">
        <v>14</v>
      </c>
      <c r="N1644">
        <v>23</v>
      </c>
      <c r="O1644">
        <v>12</v>
      </c>
      <c r="P1644">
        <v>13.2</v>
      </c>
      <c r="Q1644">
        <v>20.2</v>
      </c>
      <c r="R1644">
        <v>12</v>
      </c>
      <c r="S1644" t="b">
        <v>0</v>
      </c>
      <c r="T1644" t="b">
        <v>0</v>
      </c>
      <c r="U1644" t="b">
        <v>1</v>
      </c>
      <c r="V1644">
        <v>9000</v>
      </c>
      <c r="W1644">
        <v>10100</v>
      </c>
      <c r="X1644">
        <v>2.41</v>
      </c>
      <c r="Y1644">
        <v>11600</v>
      </c>
      <c r="Z1644">
        <v>1.9</v>
      </c>
    </row>
    <row r="1645" spans="1:26">
      <c r="A1645">
        <v>212365409</v>
      </c>
      <c r="B1645" t="s">
        <v>11562</v>
      </c>
      <c r="C1645" t="s">
        <v>3597</v>
      </c>
      <c r="D1645" t="s">
        <v>4034</v>
      </c>
      <c r="E1645" t="s">
        <v>11386</v>
      </c>
      <c r="F1645" t="s">
        <v>3849</v>
      </c>
      <c r="G1645">
        <v>212365409</v>
      </c>
      <c r="I1645" t="s">
        <v>3622</v>
      </c>
      <c r="J1645" t="s">
        <v>11610</v>
      </c>
      <c r="K1645" t="s">
        <v>3624</v>
      </c>
      <c r="L1645" t="s">
        <v>11616</v>
      </c>
      <c r="M1645">
        <v>13</v>
      </c>
      <c r="N1645">
        <v>20.5</v>
      </c>
      <c r="O1645">
        <v>10.8</v>
      </c>
      <c r="P1645">
        <v>13</v>
      </c>
      <c r="Q1645">
        <v>20.5</v>
      </c>
      <c r="R1645">
        <v>10.3</v>
      </c>
      <c r="S1645" t="b">
        <v>0</v>
      </c>
      <c r="T1645" t="b">
        <v>0</v>
      </c>
      <c r="U1645" t="b">
        <v>1</v>
      </c>
      <c r="V1645">
        <v>9000</v>
      </c>
      <c r="W1645">
        <v>9000</v>
      </c>
      <c r="X1645">
        <v>1.91</v>
      </c>
      <c r="Y1645">
        <v>11000</v>
      </c>
      <c r="Z1645">
        <v>1.69</v>
      </c>
    </row>
    <row r="1646" spans="1:26">
      <c r="A1646">
        <v>212365407</v>
      </c>
      <c r="B1646" t="s">
        <v>11562</v>
      </c>
      <c r="C1646" t="s">
        <v>3597</v>
      </c>
      <c r="D1646" t="s">
        <v>4034</v>
      </c>
      <c r="E1646" t="s">
        <v>11386</v>
      </c>
      <c r="F1646" t="s">
        <v>3621</v>
      </c>
      <c r="G1646">
        <v>212365407</v>
      </c>
      <c r="I1646" t="s">
        <v>3622</v>
      </c>
      <c r="J1646" t="s">
        <v>11585</v>
      </c>
      <c r="K1646" t="s">
        <v>3624</v>
      </c>
      <c r="L1646" t="s">
        <v>11615</v>
      </c>
      <c r="M1646">
        <v>13</v>
      </c>
      <c r="N1646">
        <v>21.5</v>
      </c>
      <c r="O1646">
        <v>12</v>
      </c>
      <c r="P1646">
        <v>13</v>
      </c>
      <c r="Q1646">
        <v>21.5</v>
      </c>
      <c r="R1646">
        <v>11.4</v>
      </c>
      <c r="S1646" t="b">
        <v>0</v>
      </c>
      <c r="T1646" t="b">
        <v>0</v>
      </c>
      <c r="U1646" t="b">
        <v>1</v>
      </c>
      <c r="V1646">
        <v>24000</v>
      </c>
      <c r="W1646">
        <v>21200</v>
      </c>
      <c r="X1646">
        <v>2.88</v>
      </c>
      <c r="Y1646">
        <v>24485</v>
      </c>
      <c r="Z1646">
        <v>1.98</v>
      </c>
    </row>
    <row r="1647" spans="1:26">
      <c r="A1647">
        <v>212365406</v>
      </c>
      <c r="B1647" t="s">
        <v>11562</v>
      </c>
      <c r="C1647" t="s">
        <v>3597</v>
      </c>
      <c r="D1647" t="s">
        <v>4034</v>
      </c>
      <c r="E1647" t="s">
        <v>11386</v>
      </c>
      <c r="F1647" t="s">
        <v>3621</v>
      </c>
      <c r="G1647">
        <v>212365406</v>
      </c>
      <c r="I1647" t="s">
        <v>3622</v>
      </c>
      <c r="J1647" t="s">
        <v>11587</v>
      </c>
      <c r="K1647" t="s">
        <v>3624</v>
      </c>
      <c r="L1647" t="s">
        <v>11614</v>
      </c>
      <c r="M1647">
        <v>12.5</v>
      </c>
      <c r="N1647">
        <v>21.5</v>
      </c>
      <c r="O1647">
        <v>13</v>
      </c>
      <c r="P1647">
        <v>12.5</v>
      </c>
      <c r="Q1647">
        <v>21.5</v>
      </c>
      <c r="R1647">
        <v>11.3</v>
      </c>
      <c r="S1647" t="b">
        <v>0</v>
      </c>
      <c r="T1647" t="b">
        <v>0</v>
      </c>
      <c r="U1647" t="b">
        <v>1</v>
      </c>
      <c r="V1647">
        <v>18000</v>
      </c>
      <c r="W1647">
        <v>15000</v>
      </c>
      <c r="X1647">
        <v>2.35</v>
      </c>
      <c r="Y1647">
        <v>19200</v>
      </c>
      <c r="Z1647">
        <v>1.99</v>
      </c>
    </row>
    <row r="1648" spans="1:26">
      <c r="A1648">
        <v>212365405</v>
      </c>
      <c r="B1648" t="s">
        <v>11562</v>
      </c>
      <c r="C1648" t="s">
        <v>3597</v>
      </c>
      <c r="D1648" t="s">
        <v>4034</v>
      </c>
      <c r="E1648" t="s">
        <v>11386</v>
      </c>
      <c r="F1648" t="s">
        <v>3621</v>
      </c>
      <c r="G1648">
        <v>212365405</v>
      </c>
      <c r="I1648" t="s">
        <v>3622</v>
      </c>
      <c r="J1648" t="s">
        <v>11612</v>
      </c>
      <c r="K1648" t="s">
        <v>3624</v>
      </c>
      <c r="L1648" t="s">
        <v>11613</v>
      </c>
      <c r="M1648">
        <v>14</v>
      </c>
      <c r="N1648">
        <v>25.5</v>
      </c>
      <c r="O1648">
        <v>13</v>
      </c>
      <c r="P1648">
        <v>14</v>
      </c>
      <c r="Q1648">
        <v>25.5</v>
      </c>
      <c r="R1648">
        <v>10.4</v>
      </c>
      <c r="S1648" t="b">
        <v>0</v>
      </c>
      <c r="T1648" t="b">
        <v>0</v>
      </c>
      <c r="U1648" t="b">
        <v>1</v>
      </c>
      <c r="V1648">
        <v>12000</v>
      </c>
      <c r="W1648">
        <v>10000</v>
      </c>
      <c r="X1648">
        <v>2.4</v>
      </c>
      <c r="Y1648">
        <v>13112</v>
      </c>
      <c r="Z1648">
        <v>2.11</v>
      </c>
    </row>
    <row r="1649" spans="1:26">
      <c r="A1649">
        <v>212365404</v>
      </c>
      <c r="B1649" t="s">
        <v>11562</v>
      </c>
      <c r="C1649" t="s">
        <v>3597</v>
      </c>
      <c r="D1649" t="s">
        <v>4034</v>
      </c>
      <c r="E1649" t="s">
        <v>11386</v>
      </c>
      <c r="F1649" t="s">
        <v>3621</v>
      </c>
      <c r="G1649">
        <v>212365404</v>
      </c>
      <c r="I1649" t="s">
        <v>3622</v>
      </c>
      <c r="J1649" t="s">
        <v>11610</v>
      </c>
      <c r="K1649" t="s">
        <v>3624</v>
      </c>
      <c r="L1649" t="s">
        <v>11611</v>
      </c>
      <c r="M1649">
        <v>16.2</v>
      </c>
      <c r="N1649">
        <v>28.1</v>
      </c>
      <c r="O1649">
        <v>13</v>
      </c>
      <c r="P1649">
        <v>16.2</v>
      </c>
      <c r="Q1649">
        <v>28.1</v>
      </c>
      <c r="R1649">
        <v>11.5</v>
      </c>
      <c r="S1649" t="b">
        <v>0</v>
      </c>
      <c r="T1649" t="b">
        <v>0</v>
      </c>
      <c r="U1649" t="b">
        <v>1</v>
      </c>
      <c r="V1649">
        <v>9000</v>
      </c>
      <c r="W1649">
        <v>9500</v>
      </c>
      <c r="X1649">
        <v>2.5299999999999998</v>
      </c>
      <c r="Y1649">
        <v>12371</v>
      </c>
      <c r="Z1649">
        <v>2.04</v>
      </c>
    </row>
    <row r="1650" spans="1:26">
      <c r="A1650">
        <v>212365449</v>
      </c>
      <c r="B1650" t="s">
        <v>11562</v>
      </c>
      <c r="C1650" t="s">
        <v>3597</v>
      </c>
      <c r="D1650" t="s">
        <v>4034</v>
      </c>
      <c r="E1650" t="s">
        <v>11386</v>
      </c>
      <c r="F1650" t="s">
        <v>3600</v>
      </c>
      <c r="G1650">
        <v>212365449</v>
      </c>
      <c r="I1650" t="s">
        <v>3601</v>
      </c>
      <c r="J1650" t="s">
        <v>11608</v>
      </c>
      <c r="L1650" t="s">
        <v>11609</v>
      </c>
      <c r="M1650">
        <v>9</v>
      </c>
      <c r="N1650">
        <v>16.399999999999999</v>
      </c>
      <c r="O1650">
        <v>10.5</v>
      </c>
      <c r="P1650">
        <v>9</v>
      </c>
      <c r="Q1650">
        <v>15.5</v>
      </c>
      <c r="R1650">
        <v>9.1999999999999993</v>
      </c>
      <c r="S1650" t="b">
        <v>0</v>
      </c>
      <c r="T1650" t="b">
        <v>0</v>
      </c>
      <c r="U1650" t="b">
        <v>0</v>
      </c>
      <c r="V1650">
        <v>55000</v>
      </c>
      <c r="W1650">
        <v>41000</v>
      </c>
      <c r="X1650">
        <v>2.56</v>
      </c>
      <c r="Y1650">
        <v>57000</v>
      </c>
      <c r="Z1650">
        <v>2.35</v>
      </c>
    </row>
    <row r="1651" spans="1:26">
      <c r="A1651">
        <v>212365455</v>
      </c>
      <c r="B1651" t="s">
        <v>11562</v>
      </c>
      <c r="C1651" t="s">
        <v>3597</v>
      </c>
      <c r="D1651" t="s">
        <v>4034</v>
      </c>
      <c r="E1651" t="s">
        <v>11386</v>
      </c>
      <c r="F1651" t="s">
        <v>3600</v>
      </c>
      <c r="G1651">
        <v>212365455</v>
      </c>
      <c r="I1651" t="s">
        <v>3601</v>
      </c>
      <c r="J1651" t="s">
        <v>11606</v>
      </c>
      <c r="L1651" t="s">
        <v>11607</v>
      </c>
      <c r="M1651">
        <v>9</v>
      </c>
      <c r="N1651">
        <v>16.399999999999999</v>
      </c>
      <c r="O1651">
        <v>10.5</v>
      </c>
      <c r="P1651">
        <v>8.8000000000000007</v>
      </c>
      <c r="Q1651">
        <v>15.3</v>
      </c>
      <c r="R1651">
        <v>9.4</v>
      </c>
      <c r="S1651" t="b">
        <v>0</v>
      </c>
      <c r="T1651" t="b">
        <v>0</v>
      </c>
      <c r="U1651" t="b">
        <v>0</v>
      </c>
      <c r="V1651">
        <v>55000</v>
      </c>
      <c r="W1651">
        <v>42000</v>
      </c>
      <c r="X1651">
        <v>2.6</v>
      </c>
      <c r="Y1651">
        <v>52500</v>
      </c>
      <c r="Z1651">
        <v>2.2999999999999998</v>
      </c>
    </row>
    <row r="1652" spans="1:26">
      <c r="A1652">
        <v>212365448</v>
      </c>
      <c r="B1652" t="s">
        <v>11562</v>
      </c>
      <c r="C1652" t="s">
        <v>3597</v>
      </c>
      <c r="D1652" t="s">
        <v>4034</v>
      </c>
      <c r="E1652" t="s">
        <v>11386</v>
      </c>
      <c r="F1652" t="s">
        <v>3600</v>
      </c>
      <c r="G1652">
        <v>212365448</v>
      </c>
      <c r="I1652" t="s">
        <v>3601</v>
      </c>
      <c r="J1652" t="s">
        <v>11604</v>
      </c>
      <c r="L1652" t="s">
        <v>11605</v>
      </c>
      <c r="M1652">
        <v>8.4</v>
      </c>
      <c r="N1652">
        <v>16.100000000000001</v>
      </c>
      <c r="O1652">
        <v>10</v>
      </c>
      <c r="P1652">
        <v>7.8</v>
      </c>
      <c r="Q1652">
        <v>14.6</v>
      </c>
      <c r="R1652">
        <v>8.8000000000000007</v>
      </c>
      <c r="S1652" t="b">
        <v>0</v>
      </c>
      <c r="T1652" t="b">
        <v>0</v>
      </c>
      <c r="U1652" t="b">
        <v>0</v>
      </c>
      <c r="V1652">
        <v>47000</v>
      </c>
      <c r="W1652">
        <v>38000</v>
      </c>
      <c r="X1652">
        <v>1.85</v>
      </c>
      <c r="Y1652">
        <v>50500</v>
      </c>
      <c r="Z1652">
        <v>2.2999999999999998</v>
      </c>
    </row>
    <row r="1653" spans="1:26">
      <c r="A1653">
        <v>212365447</v>
      </c>
      <c r="B1653" t="s">
        <v>11562</v>
      </c>
      <c r="C1653" t="s">
        <v>3597</v>
      </c>
      <c r="D1653" t="s">
        <v>4034</v>
      </c>
      <c r="E1653" t="s">
        <v>11386</v>
      </c>
      <c r="F1653" t="s">
        <v>3600</v>
      </c>
      <c r="G1653">
        <v>212365447</v>
      </c>
      <c r="I1653" t="s">
        <v>3601</v>
      </c>
      <c r="J1653" t="s">
        <v>11602</v>
      </c>
      <c r="L1653" t="s">
        <v>11603</v>
      </c>
      <c r="M1653">
        <v>11</v>
      </c>
      <c r="N1653">
        <v>18</v>
      </c>
      <c r="O1653">
        <v>10.6</v>
      </c>
      <c r="P1653">
        <v>10</v>
      </c>
      <c r="Q1653">
        <v>14.9</v>
      </c>
      <c r="R1653">
        <v>8.9</v>
      </c>
      <c r="S1653" t="b">
        <v>0</v>
      </c>
      <c r="T1653" t="b">
        <v>0</v>
      </c>
      <c r="U1653" t="b">
        <v>0</v>
      </c>
      <c r="V1653">
        <v>36000</v>
      </c>
      <c r="W1653">
        <v>28600</v>
      </c>
      <c r="X1653">
        <v>2.2000000000000002</v>
      </c>
      <c r="Y1653">
        <v>43000</v>
      </c>
      <c r="Z1653">
        <v>2.2000000000000002</v>
      </c>
    </row>
    <row r="1654" spans="1:26">
      <c r="A1654">
        <v>212365460</v>
      </c>
      <c r="B1654" t="s">
        <v>11562</v>
      </c>
      <c r="C1654" t="s">
        <v>3597</v>
      </c>
      <c r="D1654" t="s">
        <v>4034</v>
      </c>
      <c r="E1654" t="s">
        <v>11386</v>
      </c>
      <c r="F1654" t="s">
        <v>3600</v>
      </c>
      <c r="G1654">
        <v>212365460</v>
      </c>
      <c r="I1654" t="s">
        <v>3700</v>
      </c>
      <c r="J1654" t="s">
        <v>11583</v>
      </c>
      <c r="L1654" t="s">
        <v>11601</v>
      </c>
      <c r="M1654">
        <v>9</v>
      </c>
      <c r="N1654">
        <v>14</v>
      </c>
      <c r="O1654">
        <v>10</v>
      </c>
      <c r="P1654">
        <v>8.6</v>
      </c>
      <c r="Q1654">
        <v>14.3</v>
      </c>
      <c r="R1654">
        <v>9</v>
      </c>
      <c r="S1654" t="b">
        <v>0</v>
      </c>
      <c r="T1654" t="b">
        <v>0</v>
      </c>
      <c r="U1654" t="b">
        <v>0</v>
      </c>
      <c r="V1654">
        <v>46000</v>
      </c>
      <c r="W1654">
        <v>32000</v>
      </c>
      <c r="X1654">
        <v>2.36</v>
      </c>
      <c r="Y1654">
        <v>45000</v>
      </c>
      <c r="Z1654">
        <v>2.11</v>
      </c>
    </row>
    <row r="1655" spans="1:26">
      <c r="A1655">
        <v>212365459</v>
      </c>
      <c r="B1655" t="s">
        <v>11562</v>
      </c>
      <c r="C1655" t="s">
        <v>3597</v>
      </c>
      <c r="D1655" t="s">
        <v>4034</v>
      </c>
      <c r="E1655" t="s">
        <v>11386</v>
      </c>
      <c r="F1655" t="s">
        <v>3600</v>
      </c>
      <c r="G1655">
        <v>212365459</v>
      </c>
      <c r="I1655" t="s">
        <v>3700</v>
      </c>
      <c r="J1655" t="s">
        <v>11581</v>
      </c>
      <c r="L1655" t="s">
        <v>11600</v>
      </c>
      <c r="M1655">
        <v>10.199999999999999</v>
      </c>
      <c r="N1655">
        <v>14.8</v>
      </c>
      <c r="O1655">
        <v>9.6</v>
      </c>
      <c r="P1655">
        <v>10</v>
      </c>
      <c r="Q1655">
        <v>15.2</v>
      </c>
      <c r="R1655">
        <v>10</v>
      </c>
      <c r="S1655" t="b">
        <v>0</v>
      </c>
      <c r="T1655" t="b">
        <v>0</v>
      </c>
      <c r="U1655" t="b">
        <v>1</v>
      </c>
      <c r="V1655">
        <v>35000</v>
      </c>
      <c r="W1655">
        <v>33000</v>
      </c>
      <c r="X1655">
        <v>2.4</v>
      </c>
      <c r="Y1655">
        <v>38000</v>
      </c>
      <c r="Z1655">
        <v>1.9</v>
      </c>
    </row>
    <row r="1656" spans="1:26">
      <c r="A1656">
        <v>212365458</v>
      </c>
      <c r="B1656" t="s">
        <v>11562</v>
      </c>
      <c r="C1656" t="s">
        <v>3597</v>
      </c>
      <c r="D1656" t="s">
        <v>4034</v>
      </c>
      <c r="E1656" t="s">
        <v>11386</v>
      </c>
      <c r="F1656" t="s">
        <v>3600</v>
      </c>
      <c r="G1656">
        <v>212365458</v>
      </c>
      <c r="I1656" t="s">
        <v>3700</v>
      </c>
      <c r="J1656" t="s">
        <v>11579</v>
      </c>
      <c r="L1656" t="s">
        <v>11600</v>
      </c>
      <c r="M1656">
        <v>10.7</v>
      </c>
      <c r="N1656">
        <v>14.2</v>
      </c>
      <c r="O1656">
        <v>9.5</v>
      </c>
      <c r="P1656">
        <v>10.5</v>
      </c>
      <c r="Q1656">
        <v>15.5</v>
      </c>
      <c r="R1656">
        <v>9.6999999999999993</v>
      </c>
      <c r="S1656" t="b">
        <v>0</v>
      </c>
      <c r="T1656" t="b">
        <v>0</v>
      </c>
      <c r="U1656" t="b">
        <v>1</v>
      </c>
      <c r="V1656">
        <v>30000</v>
      </c>
      <c r="W1656">
        <v>22600</v>
      </c>
      <c r="X1656">
        <v>2.62</v>
      </c>
      <c r="Y1656">
        <v>26000</v>
      </c>
      <c r="Z1656">
        <v>2.2799999999999998</v>
      </c>
    </row>
    <row r="1657" spans="1:26">
      <c r="A1657">
        <v>211793552</v>
      </c>
      <c r="B1657" t="s">
        <v>11562</v>
      </c>
      <c r="C1657" t="s">
        <v>3597</v>
      </c>
      <c r="D1657" t="s">
        <v>4034</v>
      </c>
      <c r="E1657" t="s">
        <v>9892</v>
      </c>
      <c r="F1657" t="s">
        <v>3600</v>
      </c>
      <c r="G1657">
        <v>211793552</v>
      </c>
      <c r="I1657" t="s">
        <v>3601</v>
      </c>
      <c r="J1657" t="s">
        <v>11595</v>
      </c>
      <c r="L1657" t="s">
        <v>11596</v>
      </c>
      <c r="M1657">
        <v>9.3000000000000007</v>
      </c>
      <c r="N1657">
        <v>17.3</v>
      </c>
      <c r="O1657">
        <v>10</v>
      </c>
      <c r="P1657">
        <v>8.8000000000000007</v>
      </c>
      <c r="Q1657">
        <v>15.8</v>
      </c>
      <c r="R1657">
        <v>9.4</v>
      </c>
      <c r="S1657" t="b">
        <v>0</v>
      </c>
      <c r="T1657" t="b">
        <v>0</v>
      </c>
      <c r="U1657" t="b">
        <v>0</v>
      </c>
      <c r="V1657">
        <v>47000</v>
      </c>
      <c r="W1657">
        <v>37000</v>
      </c>
      <c r="X1657">
        <v>2.4</v>
      </c>
      <c r="Y1657">
        <v>39000</v>
      </c>
      <c r="Z1657">
        <v>2.2000000000000002</v>
      </c>
    </row>
    <row r="1658" spans="1:26">
      <c r="A1658">
        <v>211793551</v>
      </c>
      <c r="B1658" t="s">
        <v>11562</v>
      </c>
      <c r="C1658" t="s">
        <v>3597</v>
      </c>
      <c r="D1658" t="s">
        <v>4034</v>
      </c>
      <c r="E1658" t="s">
        <v>9892</v>
      </c>
      <c r="F1658" t="s">
        <v>3600</v>
      </c>
      <c r="G1658">
        <v>211793551</v>
      </c>
      <c r="I1658" t="s">
        <v>3601</v>
      </c>
      <c r="J1658" t="s">
        <v>11593</v>
      </c>
      <c r="L1658" t="s">
        <v>11594</v>
      </c>
      <c r="M1658">
        <v>10.4</v>
      </c>
      <c r="N1658">
        <v>18</v>
      </c>
      <c r="O1658">
        <v>9.1</v>
      </c>
      <c r="P1658">
        <v>10.1</v>
      </c>
      <c r="Q1658">
        <v>16.899999999999999</v>
      </c>
      <c r="R1658">
        <v>8.1999999999999993</v>
      </c>
      <c r="S1658" t="b">
        <v>0</v>
      </c>
      <c r="T1658" t="b">
        <v>0</v>
      </c>
      <c r="U1658" t="b">
        <v>0</v>
      </c>
      <c r="V1658">
        <v>36000</v>
      </c>
      <c r="W1658">
        <v>20400</v>
      </c>
      <c r="X1658">
        <v>2.48</v>
      </c>
      <c r="Y1658">
        <v>22700</v>
      </c>
      <c r="Z1658">
        <v>2.1</v>
      </c>
    </row>
    <row r="1659" spans="1:26">
      <c r="A1659">
        <v>211793549</v>
      </c>
      <c r="B1659" t="s">
        <v>11562</v>
      </c>
      <c r="C1659" t="s">
        <v>3597</v>
      </c>
      <c r="D1659" t="s">
        <v>4034</v>
      </c>
      <c r="E1659" t="s">
        <v>9892</v>
      </c>
      <c r="F1659" t="s">
        <v>3600</v>
      </c>
      <c r="G1659">
        <v>211793549</v>
      </c>
      <c r="I1659" t="s">
        <v>3601</v>
      </c>
      <c r="J1659" t="s">
        <v>11591</v>
      </c>
      <c r="L1659" t="s">
        <v>11592</v>
      </c>
      <c r="M1659">
        <v>11.3</v>
      </c>
      <c r="N1659">
        <v>19.399999999999999</v>
      </c>
      <c r="O1659">
        <v>11.3</v>
      </c>
      <c r="P1659">
        <v>10.5</v>
      </c>
      <c r="Q1659">
        <v>17</v>
      </c>
      <c r="R1659">
        <v>9.1999999999999993</v>
      </c>
      <c r="S1659" t="b">
        <v>0</v>
      </c>
      <c r="T1659" t="b">
        <v>0</v>
      </c>
      <c r="U1659" t="b">
        <v>1</v>
      </c>
      <c r="V1659">
        <v>24000</v>
      </c>
      <c r="W1659">
        <v>21000</v>
      </c>
      <c r="X1659">
        <v>2.8</v>
      </c>
      <c r="Y1659">
        <v>22000</v>
      </c>
      <c r="Z1659">
        <v>2.8</v>
      </c>
    </row>
    <row r="1660" spans="1:26">
      <c r="A1660">
        <v>211793548</v>
      </c>
      <c r="B1660" t="s">
        <v>11562</v>
      </c>
      <c r="C1660" t="s">
        <v>3597</v>
      </c>
      <c r="D1660" t="s">
        <v>4034</v>
      </c>
      <c r="E1660" t="s">
        <v>9892</v>
      </c>
      <c r="F1660" t="s">
        <v>3600</v>
      </c>
      <c r="G1660">
        <v>211793548</v>
      </c>
      <c r="I1660" t="s">
        <v>3601</v>
      </c>
      <c r="J1660" t="s">
        <v>11589</v>
      </c>
      <c r="L1660" t="s">
        <v>11590</v>
      </c>
      <c r="M1660">
        <v>11.1</v>
      </c>
      <c r="N1660">
        <v>19</v>
      </c>
      <c r="O1660">
        <v>10.8</v>
      </c>
      <c r="P1660">
        <v>10.9</v>
      </c>
      <c r="Q1660">
        <v>17</v>
      </c>
      <c r="R1660">
        <v>8.8000000000000007</v>
      </c>
      <c r="S1660" t="b">
        <v>0</v>
      </c>
      <c r="T1660" t="b">
        <v>0</v>
      </c>
      <c r="U1660" t="b">
        <v>1</v>
      </c>
      <c r="V1660">
        <v>18000</v>
      </c>
      <c r="W1660">
        <v>12000</v>
      </c>
      <c r="X1660">
        <v>2.71</v>
      </c>
      <c r="Y1660">
        <v>12000</v>
      </c>
      <c r="Z1660">
        <v>2.71</v>
      </c>
    </row>
    <row r="1661" spans="1:26">
      <c r="A1661">
        <v>212365445</v>
      </c>
      <c r="B1661" t="s">
        <v>11562</v>
      </c>
      <c r="C1661" t="s">
        <v>3597</v>
      </c>
      <c r="D1661" t="s">
        <v>4034</v>
      </c>
      <c r="E1661" t="s">
        <v>11386</v>
      </c>
      <c r="F1661" t="s">
        <v>3600</v>
      </c>
      <c r="G1661">
        <v>212365445</v>
      </c>
      <c r="I1661" t="s">
        <v>3601</v>
      </c>
      <c r="J1661" t="s">
        <v>11587</v>
      </c>
      <c r="L1661" t="s">
        <v>11588</v>
      </c>
      <c r="M1661">
        <v>12.5</v>
      </c>
      <c r="N1661">
        <v>20</v>
      </c>
      <c r="O1661">
        <v>10.8</v>
      </c>
      <c r="P1661">
        <v>11.7</v>
      </c>
      <c r="Q1661">
        <v>17.600000000000001</v>
      </c>
      <c r="R1661">
        <v>9.6</v>
      </c>
      <c r="S1661" t="b">
        <v>0</v>
      </c>
      <c r="T1661" t="b">
        <v>0</v>
      </c>
      <c r="U1661" t="b">
        <v>1</v>
      </c>
      <c r="V1661">
        <v>18000</v>
      </c>
      <c r="W1661">
        <v>15400</v>
      </c>
      <c r="X1661">
        <v>2.7</v>
      </c>
      <c r="Y1661">
        <v>18200</v>
      </c>
      <c r="Z1661">
        <v>2.14</v>
      </c>
    </row>
    <row r="1662" spans="1:26">
      <c r="A1662">
        <v>212365446</v>
      </c>
      <c r="B1662" t="s">
        <v>11562</v>
      </c>
      <c r="C1662" t="s">
        <v>3597</v>
      </c>
      <c r="D1662" t="s">
        <v>4034</v>
      </c>
      <c r="E1662" t="s">
        <v>11386</v>
      </c>
      <c r="F1662" t="s">
        <v>3600</v>
      </c>
      <c r="G1662">
        <v>212365446</v>
      </c>
      <c r="I1662" t="s">
        <v>3601</v>
      </c>
      <c r="J1662" t="s">
        <v>11585</v>
      </c>
      <c r="L1662" t="s">
        <v>11586</v>
      </c>
      <c r="M1662">
        <v>12.5</v>
      </c>
      <c r="N1662">
        <v>21</v>
      </c>
      <c r="O1662">
        <v>11.6</v>
      </c>
      <c r="P1662">
        <v>11.7</v>
      </c>
      <c r="Q1662">
        <v>18.399999999999999</v>
      </c>
      <c r="R1662">
        <v>9.3000000000000007</v>
      </c>
      <c r="S1662" t="b">
        <v>0</v>
      </c>
      <c r="T1662" t="b">
        <v>0</v>
      </c>
      <c r="U1662" t="b">
        <v>1</v>
      </c>
      <c r="V1662">
        <v>23000</v>
      </c>
      <c r="W1662">
        <v>16900</v>
      </c>
      <c r="X1662">
        <v>2.4</v>
      </c>
      <c r="Y1662">
        <v>25000</v>
      </c>
      <c r="Z1662">
        <v>2.2200000000000002</v>
      </c>
    </row>
    <row r="1663" spans="1:26">
      <c r="A1663">
        <v>212365454</v>
      </c>
      <c r="B1663" t="s">
        <v>11562</v>
      </c>
      <c r="C1663" t="s">
        <v>3597</v>
      </c>
      <c r="D1663" t="s">
        <v>4034</v>
      </c>
      <c r="E1663" t="s">
        <v>11386</v>
      </c>
      <c r="F1663" t="s">
        <v>3600</v>
      </c>
      <c r="G1663">
        <v>212365454</v>
      </c>
      <c r="I1663" t="s">
        <v>3601</v>
      </c>
      <c r="J1663" t="s">
        <v>11583</v>
      </c>
      <c r="L1663" t="s">
        <v>11584</v>
      </c>
      <c r="M1663">
        <v>8.5</v>
      </c>
      <c r="N1663">
        <v>16</v>
      </c>
      <c r="O1663">
        <v>10</v>
      </c>
      <c r="P1663">
        <v>8.1999999999999993</v>
      </c>
      <c r="Q1663">
        <v>15.6</v>
      </c>
      <c r="R1663">
        <v>9.4</v>
      </c>
      <c r="S1663" t="b">
        <v>0</v>
      </c>
      <c r="T1663" t="b">
        <v>0</v>
      </c>
      <c r="U1663" t="b">
        <v>0</v>
      </c>
      <c r="V1663">
        <v>47000</v>
      </c>
      <c r="W1663">
        <v>36000</v>
      </c>
      <c r="X1663">
        <v>2.36</v>
      </c>
      <c r="Y1663">
        <v>48000</v>
      </c>
      <c r="Z1663">
        <v>2.0499999999999998</v>
      </c>
    </row>
    <row r="1664" spans="1:26">
      <c r="A1664">
        <v>212365453</v>
      </c>
      <c r="B1664" t="s">
        <v>11562</v>
      </c>
      <c r="C1664" t="s">
        <v>3597</v>
      </c>
      <c r="D1664" t="s">
        <v>4034</v>
      </c>
      <c r="E1664" t="s">
        <v>11386</v>
      </c>
      <c r="F1664" t="s">
        <v>3600</v>
      </c>
      <c r="G1664">
        <v>212365453</v>
      </c>
      <c r="I1664" t="s">
        <v>3601</v>
      </c>
      <c r="J1664" t="s">
        <v>11581</v>
      </c>
      <c r="L1664" t="s">
        <v>11582</v>
      </c>
      <c r="M1664">
        <v>10.5</v>
      </c>
      <c r="N1664">
        <v>18</v>
      </c>
      <c r="O1664">
        <v>10.5</v>
      </c>
      <c r="P1664">
        <v>10</v>
      </c>
      <c r="Q1664">
        <v>16</v>
      </c>
      <c r="R1664">
        <v>9.5</v>
      </c>
      <c r="S1664" t="b">
        <v>0</v>
      </c>
      <c r="T1664" t="b">
        <v>0</v>
      </c>
      <c r="U1664" t="b">
        <v>1</v>
      </c>
      <c r="V1664">
        <v>36000</v>
      </c>
      <c r="W1664">
        <v>30400</v>
      </c>
      <c r="X1664">
        <v>2.46</v>
      </c>
      <c r="Y1664">
        <v>47000</v>
      </c>
      <c r="Z1664">
        <v>1.9</v>
      </c>
    </row>
    <row r="1665" spans="1:26">
      <c r="A1665">
        <v>212365452</v>
      </c>
      <c r="B1665" t="s">
        <v>11562</v>
      </c>
      <c r="C1665" t="s">
        <v>3597</v>
      </c>
      <c r="D1665" t="s">
        <v>4034</v>
      </c>
      <c r="E1665" t="s">
        <v>11386</v>
      </c>
      <c r="F1665" t="s">
        <v>3600</v>
      </c>
      <c r="G1665">
        <v>212365452</v>
      </c>
      <c r="I1665" t="s">
        <v>3601</v>
      </c>
      <c r="J1665" t="s">
        <v>11579</v>
      </c>
      <c r="L1665" t="s">
        <v>11580</v>
      </c>
      <c r="M1665">
        <v>11</v>
      </c>
      <c r="N1665">
        <v>18</v>
      </c>
      <c r="O1665">
        <v>10.5</v>
      </c>
      <c r="P1665">
        <v>10</v>
      </c>
      <c r="Q1665">
        <v>16.2</v>
      </c>
      <c r="R1665">
        <v>8.9</v>
      </c>
      <c r="S1665" t="b">
        <v>0</v>
      </c>
      <c r="T1665" t="b">
        <v>0</v>
      </c>
      <c r="U1665" t="b">
        <v>1</v>
      </c>
      <c r="V1665">
        <v>30000</v>
      </c>
      <c r="W1665">
        <v>21000</v>
      </c>
      <c r="X1665">
        <v>2.34</v>
      </c>
      <c r="Y1665">
        <v>28600</v>
      </c>
      <c r="Z1665">
        <v>2.1</v>
      </c>
    </row>
    <row r="1666" spans="1:26">
      <c r="A1666">
        <v>212365451</v>
      </c>
      <c r="B1666" t="s">
        <v>11562</v>
      </c>
      <c r="C1666" t="s">
        <v>3597</v>
      </c>
      <c r="D1666" t="s">
        <v>4034</v>
      </c>
      <c r="E1666" t="s">
        <v>11386</v>
      </c>
      <c r="F1666" t="s">
        <v>3600</v>
      </c>
      <c r="G1666">
        <v>212365451</v>
      </c>
      <c r="I1666" t="s">
        <v>3601</v>
      </c>
      <c r="J1666" t="s">
        <v>11577</v>
      </c>
      <c r="L1666" t="s">
        <v>11578</v>
      </c>
      <c r="M1666">
        <v>12.5</v>
      </c>
      <c r="N1666">
        <v>20</v>
      </c>
      <c r="O1666">
        <v>12</v>
      </c>
      <c r="P1666">
        <v>11.7</v>
      </c>
      <c r="Q1666">
        <v>17.399999999999999</v>
      </c>
      <c r="R1666">
        <v>10</v>
      </c>
      <c r="S1666" t="b">
        <v>0</v>
      </c>
      <c r="T1666" t="b">
        <v>0</v>
      </c>
      <c r="U1666" t="b">
        <v>1</v>
      </c>
      <c r="V1666">
        <v>24000</v>
      </c>
      <c r="W1666">
        <v>19200</v>
      </c>
      <c r="X1666">
        <v>2.5</v>
      </c>
      <c r="Y1666">
        <v>26400</v>
      </c>
      <c r="Z1666">
        <v>2.14</v>
      </c>
    </row>
    <row r="1667" spans="1:26">
      <c r="A1667">
        <v>212365450</v>
      </c>
      <c r="B1667" t="s">
        <v>11562</v>
      </c>
      <c r="C1667" t="s">
        <v>3597</v>
      </c>
      <c r="D1667" t="s">
        <v>4034</v>
      </c>
      <c r="E1667" t="s">
        <v>11386</v>
      </c>
      <c r="F1667" t="s">
        <v>3600</v>
      </c>
      <c r="G1667">
        <v>212365450</v>
      </c>
      <c r="I1667" t="s">
        <v>3601</v>
      </c>
      <c r="J1667" t="s">
        <v>11575</v>
      </c>
      <c r="L1667" t="s">
        <v>11576</v>
      </c>
      <c r="M1667">
        <v>12.5</v>
      </c>
      <c r="N1667">
        <v>20</v>
      </c>
      <c r="O1667">
        <v>11</v>
      </c>
      <c r="P1667">
        <v>12.4</v>
      </c>
      <c r="Q1667">
        <v>18</v>
      </c>
      <c r="R1667">
        <v>9.3000000000000007</v>
      </c>
      <c r="S1667" t="b">
        <v>0</v>
      </c>
      <c r="T1667" t="b">
        <v>0</v>
      </c>
      <c r="U1667" t="b">
        <v>1</v>
      </c>
      <c r="V1667">
        <v>18000</v>
      </c>
      <c r="W1667">
        <v>13500</v>
      </c>
      <c r="X1667">
        <v>2.6</v>
      </c>
      <c r="Y1667">
        <v>21000</v>
      </c>
      <c r="Z1667">
        <v>2.21</v>
      </c>
    </row>
    <row r="1668" spans="1:26">
      <c r="A1668">
        <v>210363336</v>
      </c>
      <c r="B1668" t="s">
        <v>6242</v>
      </c>
      <c r="C1668" t="s">
        <v>3597</v>
      </c>
      <c r="D1668" t="s">
        <v>4350</v>
      </c>
      <c r="E1668" t="s">
        <v>6187</v>
      </c>
      <c r="F1668" t="s">
        <v>3621</v>
      </c>
      <c r="G1668">
        <v>210363336</v>
      </c>
      <c r="I1668" t="s">
        <v>3622</v>
      </c>
      <c r="J1668" t="s">
        <v>11573</v>
      </c>
      <c r="K1668" t="s">
        <v>3624</v>
      </c>
      <c r="L1668" t="s">
        <v>11574</v>
      </c>
      <c r="P1668">
        <v>10</v>
      </c>
      <c r="Q1668">
        <v>22</v>
      </c>
      <c r="R1668">
        <v>11</v>
      </c>
      <c r="S1668" t="b">
        <v>0</v>
      </c>
      <c r="T1668" t="b">
        <v>0</v>
      </c>
      <c r="U1668" t="b">
        <v>0</v>
      </c>
      <c r="V1668">
        <v>22000</v>
      </c>
      <c r="W1668">
        <v>22400</v>
      </c>
      <c r="X1668">
        <v>2.52</v>
      </c>
      <c r="Y1668">
        <v>22400</v>
      </c>
      <c r="Z1668">
        <v>2.34</v>
      </c>
    </row>
    <row r="1669" spans="1:26">
      <c r="A1669">
        <v>207688891</v>
      </c>
      <c r="B1669" t="s">
        <v>6111</v>
      </c>
      <c r="C1669" t="s">
        <v>3597</v>
      </c>
      <c r="D1669" t="s">
        <v>6112</v>
      </c>
      <c r="E1669" t="s">
        <v>6113</v>
      </c>
      <c r="F1669" t="s">
        <v>3621</v>
      </c>
      <c r="G1669">
        <v>207688891</v>
      </c>
      <c r="I1669" t="s">
        <v>3622</v>
      </c>
      <c r="J1669" t="s">
        <v>11569</v>
      </c>
      <c r="K1669" t="s">
        <v>3624</v>
      </c>
      <c r="L1669" t="s">
        <v>11570</v>
      </c>
      <c r="M1669">
        <v>13</v>
      </c>
      <c r="N1669">
        <v>21.5</v>
      </c>
      <c r="O1669">
        <v>10</v>
      </c>
      <c r="S1669" t="b">
        <v>0</v>
      </c>
      <c r="T1669" t="b">
        <v>0</v>
      </c>
      <c r="U1669" t="b">
        <v>0</v>
      </c>
      <c r="V1669">
        <v>18000</v>
      </c>
      <c r="W1669">
        <v>10000</v>
      </c>
      <c r="X1669">
        <v>2.85</v>
      </c>
      <c r="Y1669">
        <v>15600</v>
      </c>
      <c r="Z1669">
        <v>2.64</v>
      </c>
    </row>
    <row r="1670" spans="1:26">
      <c r="A1670">
        <v>211931455</v>
      </c>
      <c r="B1670" t="s">
        <v>11562</v>
      </c>
      <c r="C1670" t="s">
        <v>3597</v>
      </c>
      <c r="D1670" t="s">
        <v>1086</v>
      </c>
      <c r="E1670" t="s">
        <v>3627</v>
      </c>
      <c r="F1670" t="s">
        <v>3621</v>
      </c>
      <c r="G1670">
        <v>211931455</v>
      </c>
      <c r="I1670" t="s">
        <v>3622</v>
      </c>
      <c r="J1670" t="s">
        <v>11567</v>
      </c>
      <c r="K1670" t="s">
        <v>3624</v>
      </c>
      <c r="L1670" t="s">
        <v>11568</v>
      </c>
      <c r="P1670">
        <v>10.9</v>
      </c>
      <c r="Q1670">
        <v>20</v>
      </c>
      <c r="R1670">
        <v>8.5</v>
      </c>
      <c r="S1670" t="b">
        <v>0</v>
      </c>
      <c r="T1670" t="b">
        <v>0</v>
      </c>
      <c r="U1670" t="b">
        <v>0</v>
      </c>
      <c r="V1670">
        <v>18000</v>
      </c>
      <c r="W1670">
        <v>10700</v>
      </c>
      <c r="X1670">
        <v>2.68</v>
      </c>
      <c r="Y1670">
        <v>15000</v>
      </c>
      <c r="Z1670">
        <v>1.95</v>
      </c>
    </row>
    <row r="1671" spans="1:26">
      <c r="A1671">
        <v>211931452</v>
      </c>
      <c r="B1671" t="s">
        <v>11562</v>
      </c>
      <c r="C1671" t="s">
        <v>3597</v>
      </c>
      <c r="D1671" t="s">
        <v>1086</v>
      </c>
      <c r="E1671" t="s">
        <v>3627</v>
      </c>
      <c r="F1671" t="s">
        <v>3621</v>
      </c>
      <c r="G1671">
        <v>211931452</v>
      </c>
      <c r="I1671" t="s">
        <v>3622</v>
      </c>
      <c r="J1671" t="s">
        <v>11177</v>
      </c>
      <c r="K1671" t="s">
        <v>3624</v>
      </c>
      <c r="L1671" t="s">
        <v>11566</v>
      </c>
      <c r="P1671">
        <v>11.3</v>
      </c>
      <c r="Q1671">
        <v>20</v>
      </c>
      <c r="R1671">
        <v>8.5</v>
      </c>
      <c r="S1671" t="b">
        <v>0</v>
      </c>
      <c r="T1671" t="b">
        <v>0</v>
      </c>
      <c r="U1671" t="b">
        <v>0</v>
      </c>
      <c r="V1671">
        <v>12000</v>
      </c>
      <c r="W1671">
        <v>7000</v>
      </c>
      <c r="X1671">
        <v>2.74</v>
      </c>
      <c r="Y1671">
        <v>10500</v>
      </c>
      <c r="Z1671">
        <v>2.11</v>
      </c>
    </row>
    <row r="1672" spans="1:26">
      <c r="A1672">
        <v>211931450</v>
      </c>
      <c r="B1672" t="s">
        <v>11562</v>
      </c>
      <c r="C1672" t="s">
        <v>3597</v>
      </c>
      <c r="D1672" t="s">
        <v>1086</v>
      </c>
      <c r="E1672" t="s">
        <v>3627</v>
      </c>
      <c r="F1672" t="s">
        <v>3621</v>
      </c>
      <c r="G1672">
        <v>211931450</v>
      </c>
      <c r="I1672" t="s">
        <v>3622</v>
      </c>
      <c r="J1672" t="s">
        <v>11179</v>
      </c>
      <c r="K1672" t="s">
        <v>3624</v>
      </c>
      <c r="L1672" t="s">
        <v>11565</v>
      </c>
      <c r="P1672">
        <v>11.3</v>
      </c>
      <c r="Q1672">
        <v>20</v>
      </c>
      <c r="R1672">
        <v>8.5</v>
      </c>
      <c r="S1672" t="b">
        <v>0</v>
      </c>
      <c r="T1672" t="b">
        <v>0</v>
      </c>
      <c r="U1672" t="b">
        <v>0</v>
      </c>
      <c r="V1672">
        <v>12000</v>
      </c>
      <c r="W1672">
        <v>7000</v>
      </c>
      <c r="X1672">
        <v>2.74</v>
      </c>
      <c r="Y1672">
        <v>10500</v>
      </c>
      <c r="Z1672">
        <v>2.11</v>
      </c>
    </row>
    <row r="1673" spans="1:26">
      <c r="A1673">
        <v>211931448</v>
      </c>
      <c r="B1673" t="s">
        <v>11562</v>
      </c>
      <c r="C1673" t="s">
        <v>3597</v>
      </c>
      <c r="D1673" t="s">
        <v>1086</v>
      </c>
      <c r="E1673" t="s">
        <v>3627</v>
      </c>
      <c r="F1673" t="s">
        <v>3621</v>
      </c>
      <c r="G1673">
        <v>211931448</v>
      </c>
      <c r="I1673" t="s">
        <v>3622</v>
      </c>
      <c r="J1673" t="s">
        <v>11155</v>
      </c>
      <c r="K1673" t="s">
        <v>3624</v>
      </c>
      <c r="L1673" t="s">
        <v>11564</v>
      </c>
      <c r="P1673">
        <v>12.5</v>
      </c>
      <c r="Q1673">
        <v>20.5</v>
      </c>
      <c r="R1673">
        <v>8.8000000000000007</v>
      </c>
      <c r="S1673" t="b">
        <v>0</v>
      </c>
      <c r="T1673" t="b">
        <v>0</v>
      </c>
      <c r="U1673" t="b">
        <v>0</v>
      </c>
      <c r="V1673">
        <v>9100</v>
      </c>
      <c r="W1673">
        <v>6100</v>
      </c>
      <c r="X1673">
        <v>2.75</v>
      </c>
      <c r="Y1673">
        <v>9200</v>
      </c>
      <c r="Z1673">
        <v>2.0699999999999998</v>
      </c>
    </row>
    <row r="1674" spans="1:26">
      <c r="A1674">
        <v>211931446</v>
      </c>
      <c r="B1674" t="s">
        <v>11562</v>
      </c>
      <c r="C1674" t="s">
        <v>3597</v>
      </c>
      <c r="D1674" t="s">
        <v>1086</v>
      </c>
      <c r="E1674" t="s">
        <v>3627</v>
      </c>
      <c r="F1674" t="s">
        <v>3621</v>
      </c>
      <c r="G1674">
        <v>211931446</v>
      </c>
      <c r="I1674" t="s">
        <v>3622</v>
      </c>
      <c r="J1674" t="s">
        <v>11181</v>
      </c>
      <c r="K1674" t="s">
        <v>3624</v>
      </c>
      <c r="L1674" t="s">
        <v>11563</v>
      </c>
      <c r="P1674">
        <v>12.5</v>
      </c>
      <c r="Q1674">
        <v>20</v>
      </c>
      <c r="R1674">
        <v>8.6</v>
      </c>
      <c r="S1674" t="b">
        <v>0</v>
      </c>
      <c r="T1674" t="b">
        <v>0</v>
      </c>
      <c r="U1674" t="b">
        <v>0</v>
      </c>
      <c r="V1674">
        <v>9100</v>
      </c>
      <c r="W1674">
        <v>6300</v>
      </c>
      <c r="X1674">
        <v>2.72</v>
      </c>
      <c r="Y1674">
        <v>10000</v>
      </c>
      <c r="Z1674">
        <v>2.02</v>
      </c>
    </row>
    <row r="1675" spans="1:26">
      <c r="A1675">
        <v>211393613</v>
      </c>
      <c r="B1675" t="s">
        <v>9182</v>
      </c>
      <c r="C1675" t="s">
        <v>3597</v>
      </c>
      <c r="D1675" t="s">
        <v>3614</v>
      </c>
      <c r="E1675" t="s">
        <v>11496</v>
      </c>
      <c r="F1675" t="s">
        <v>3600</v>
      </c>
      <c r="G1675">
        <v>211393613</v>
      </c>
      <c r="I1675" t="s">
        <v>3601</v>
      </c>
      <c r="J1675" t="s">
        <v>3616</v>
      </c>
      <c r="L1675" t="s">
        <v>11561</v>
      </c>
      <c r="P1675">
        <v>10.5</v>
      </c>
      <c r="Q1675">
        <v>18.5</v>
      </c>
      <c r="R1675">
        <v>8.5</v>
      </c>
      <c r="S1675" t="b">
        <v>0</v>
      </c>
      <c r="T1675" t="b">
        <v>0</v>
      </c>
      <c r="U1675" t="b">
        <v>0</v>
      </c>
      <c r="V1675">
        <v>34000</v>
      </c>
      <c r="W1675">
        <v>25400</v>
      </c>
      <c r="X1675">
        <v>2.64</v>
      </c>
      <c r="Y1675">
        <v>25400</v>
      </c>
      <c r="Z1675">
        <v>2.64</v>
      </c>
    </row>
    <row r="1676" spans="1:26">
      <c r="A1676">
        <v>211393610</v>
      </c>
      <c r="B1676" t="s">
        <v>9182</v>
      </c>
      <c r="C1676" t="s">
        <v>3597</v>
      </c>
      <c r="D1676" t="s">
        <v>3614</v>
      </c>
      <c r="E1676" t="s">
        <v>4837</v>
      </c>
      <c r="F1676" t="s">
        <v>3600</v>
      </c>
      <c r="G1676">
        <v>211393610</v>
      </c>
      <c r="I1676" t="s">
        <v>3601</v>
      </c>
      <c r="J1676" t="s">
        <v>3616</v>
      </c>
      <c r="L1676" t="s">
        <v>11561</v>
      </c>
      <c r="P1676">
        <v>10.5</v>
      </c>
      <c r="Q1676">
        <v>18.5</v>
      </c>
      <c r="R1676">
        <v>8.5</v>
      </c>
      <c r="S1676" t="b">
        <v>0</v>
      </c>
      <c r="T1676" t="b">
        <v>0</v>
      </c>
      <c r="U1676" t="b">
        <v>0</v>
      </c>
      <c r="V1676">
        <v>34000</v>
      </c>
      <c r="W1676">
        <v>25400</v>
      </c>
      <c r="X1676">
        <v>2.64</v>
      </c>
      <c r="Y1676">
        <v>25400</v>
      </c>
      <c r="Z1676">
        <v>2.64</v>
      </c>
    </row>
    <row r="1677" spans="1:26">
      <c r="A1677">
        <v>211393608</v>
      </c>
      <c r="B1677" t="s">
        <v>9182</v>
      </c>
      <c r="C1677" t="s">
        <v>3597</v>
      </c>
      <c r="D1677" t="s">
        <v>3614</v>
      </c>
      <c r="E1677" t="s">
        <v>4840</v>
      </c>
      <c r="F1677" t="s">
        <v>3600</v>
      </c>
      <c r="G1677">
        <v>211393608</v>
      </c>
      <c r="I1677" t="s">
        <v>3601</v>
      </c>
      <c r="J1677" t="s">
        <v>3616</v>
      </c>
      <c r="L1677" t="s">
        <v>11561</v>
      </c>
      <c r="P1677">
        <v>10.5</v>
      </c>
      <c r="Q1677">
        <v>18.5</v>
      </c>
      <c r="R1677">
        <v>8.5</v>
      </c>
      <c r="S1677" t="b">
        <v>0</v>
      </c>
      <c r="T1677" t="b">
        <v>0</v>
      </c>
      <c r="U1677" t="b">
        <v>0</v>
      </c>
      <c r="V1677">
        <v>34000</v>
      </c>
      <c r="W1677">
        <v>25400</v>
      </c>
      <c r="X1677">
        <v>2.64</v>
      </c>
      <c r="Y1677">
        <v>25400</v>
      </c>
      <c r="Z1677">
        <v>2.64</v>
      </c>
    </row>
    <row r="1678" spans="1:26">
      <c r="A1678">
        <v>211393605</v>
      </c>
      <c r="B1678" t="s">
        <v>9182</v>
      </c>
      <c r="C1678" t="s">
        <v>3597</v>
      </c>
      <c r="D1678" t="s">
        <v>3614</v>
      </c>
      <c r="E1678" t="s">
        <v>4841</v>
      </c>
      <c r="F1678" t="s">
        <v>3600</v>
      </c>
      <c r="G1678">
        <v>211393605</v>
      </c>
      <c r="I1678" t="s">
        <v>3601</v>
      </c>
      <c r="J1678" t="s">
        <v>3616</v>
      </c>
      <c r="L1678" t="s">
        <v>11561</v>
      </c>
      <c r="P1678">
        <v>10.5</v>
      </c>
      <c r="Q1678">
        <v>18.5</v>
      </c>
      <c r="R1678">
        <v>8.5</v>
      </c>
      <c r="S1678" t="b">
        <v>0</v>
      </c>
      <c r="T1678" t="b">
        <v>0</v>
      </c>
      <c r="U1678" t="b">
        <v>0</v>
      </c>
      <c r="V1678">
        <v>34000</v>
      </c>
      <c r="W1678">
        <v>25400</v>
      </c>
      <c r="X1678">
        <v>2.64</v>
      </c>
      <c r="Y1678">
        <v>25400</v>
      </c>
      <c r="Z1678">
        <v>2.64</v>
      </c>
    </row>
    <row r="1679" spans="1:26">
      <c r="A1679">
        <v>211393602</v>
      </c>
      <c r="B1679" t="s">
        <v>9182</v>
      </c>
      <c r="C1679" t="s">
        <v>3597</v>
      </c>
      <c r="D1679" t="s">
        <v>3614</v>
      </c>
      <c r="E1679" t="s">
        <v>4842</v>
      </c>
      <c r="F1679" t="s">
        <v>3600</v>
      </c>
      <c r="G1679">
        <v>211393602</v>
      </c>
      <c r="I1679" t="s">
        <v>3601</v>
      </c>
      <c r="J1679" t="s">
        <v>3616</v>
      </c>
      <c r="L1679" t="s">
        <v>11561</v>
      </c>
      <c r="P1679">
        <v>10.5</v>
      </c>
      <c r="Q1679">
        <v>18.5</v>
      </c>
      <c r="R1679">
        <v>8.5</v>
      </c>
      <c r="S1679" t="b">
        <v>0</v>
      </c>
      <c r="T1679" t="b">
        <v>0</v>
      </c>
      <c r="U1679" t="b">
        <v>0</v>
      </c>
      <c r="V1679">
        <v>34000</v>
      </c>
      <c r="W1679">
        <v>25400</v>
      </c>
      <c r="X1679">
        <v>2.64</v>
      </c>
      <c r="Y1679">
        <v>25400</v>
      </c>
      <c r="Z1679">
        <v>2.64</v>
      </c>
    </row>
    <row r="1680" spans="1:26">
      <c r="A1680">
        <v>211378932</v>
      </c>
      <c r="B1680" t="s">
        <v>9182</v>
      </c>
      <c r="C1680" t="s">
        <v>3597</v>
      </c>
      <c r="D1680" t="s">
        <v>3614</v>
      </c>
      <c r="E1680" t="s">
        <v>3615</v>
      </c>
      <c r="F1680" t="s">
        <v>3600</v>
      </c>
      <c r="G1680">
        <v>211378932</v>
      </c>
      <c r="I1680" t="s">
        <v>3601</v>
      </c>
      <c r="J1680" t="s">
        <v>3616</v>
      </c>
      <c r="L1680" t="s">
        <v>11561</v>
      </c>
      <c r="P1680">
        <v>10.5</v>
      </c>
      <c r="Q1680">
        <v>18.5</v>
      </c>
      <c r="R1680">
        <v>8.5</v>
      </c>
      <c r="S1680" t="b">
        <v>0</v>
      </c>
      <c r="T1680" t="b">
        <v>0</v>
      </c>
      <c r="U1680" t="b">
        <v>0</v>
      </c>
      <c r="V1680">
        <v>34000</v>
      </c>
      <c r="W1680">
        <v>25400</v>
      </c>
      <c r="X1680">
        <v>2.64</v>
      </c>
      <c r="Y1680">
        <v>25400</v>
      </c>
      <c r="Z1680">
        <v>2.64</v>
      </c>
    </row>
    <row r="1681" spans="1:26">
      <c r="A1681">
        <v>210851898</v>
      </c>
      <c r="B1681" t="s">
        <v>11559</v>
      </c>
      <c r="C1681" t="s">
        <v>3597</v>
      </c>
      <c r="D1681" t="s">
        <v>3614</v>
      </c>
      <c r="E1681" t="s">
        <v>11496</v>
      </c>
      <c r="F1681" t="s">
        <v>3600</v>
      </c>
      <c r="G1681">
        <v>210851898</v>
      </c>
      <c r="I1681" t="s">
        <v>3601</v>
      </c>
      <c r="J1681" t="s">
        <v>4838</v>
      </c>
      <c r="L1681" t="s">
        <v>11560</v>
      </c>
      <c r="P1681">
        <v>8.5</v>
      </c>
      <c r="Q1681">
        <v>17</v>
      </c>
      <c r="R1681">
        <v>7.8</v>
      </c>
      <c r="S1681" t="b">
        <v>0</v>
      </c>
      <c r="T1681" t="b">
        <v>0</v>
      </c>
      <c r="U1681" t="b">
        <v>0</v>
      </c>
      <c r="V1681">
        <v>58500</v>
      </c>
      <c r="W1681">
        <v>36400</v>
      </c>
      <c r="X1681">
        <v>2.46</v>
      </c>
      <c r="Y1681">
        <v>36400</v>
      </c>
      <c r="Z1681">
        <v>2.46</v>
      </c>
    </row>
    <row r="1682" spans="1:26">
      <c r="A1682">
        <v>208614101</v>
      </c>
      <c r="B1682" t="s">
        <v>5999</v>
      </c>
      <c r="C1682" t="s">
        <v>3597</v>
      </c>
      <c r="D1682" t="s">
        <v>3614</v>
      </c>
      <c r="E1682" t="s">
        <v>4837</v>
      </c>
      <c r="F1682" t="s">
        <v>3600</v>
      </c>
      <c r="G1682">
        <v>208614101</v>
      </c>
      <c r="I1682" t="s">
        <v>3601</v>
      </c>
      <c r="J1682" t="s">
        <v>4838</v>
      </c>
      <c r="L1682" t="s">
        <v>11560</v>
      </c>
      <c r="M1682">
        <v>8.5</v>
      </c>
      <c r="N1682">
        <v>17</v>
      </c>
      <c r="O1682">
        <v>9.5</v>
      </c>
      <c r="P1682">
        <v>8.5</v>
      </c>
      <c r="Q1682">
        <v>17</v>
      </c>
      <c r="R1682">
        <v>7.8</v>
      </c>
      <c r="S1682" t="b">
        <v>0</v>
      </c>
      <c r="T1682" t="b">
        <v>0</v>
      </c>
      <c r="U1682" t="b">
        <v>0</v>
      </c>
      <c r="V1682">
        <v>58500</v>
      </c>
      <c r="W1682">
        <v>36400</v>
      </c>
      <c r="X1682">
        <v>2.46</v>
      </c>
      <c r="Y1682">
        <v>36400</v>
      </c>
      <c r="Z1682">
        <v>2.46</v>
      </c>
    </row>
    <row r="1683" spans="1:26">
      <c r="A1683">
        <v>208614098</v>
      </c>
      <c r="B1683" t="s">
        <v>5999</v>
      </c>
      <c r="C1683" t="s">
        <v>3597</v>
      </c>
      <c r="D1683" t="s">
        <v>3614</v>
      </c>
      <c r="E1683" t="s">
        <v>4840</v>
      </c>
      <c r="F1683" t="s">
        <v>3600</v>
      </c>
      <c r="G1683">
        <v>208614098</v>
      </c>
      <c r="I1683" t="s">
        <v>3601</v>
      </c>
      <c r="J1683" t="s">
        <v>4838</v>
      </c>
      <c r="L1683" t="s">
        <v>11560</v>
      </c>
      <c r="M1683">
        <v>8.5</v>
      </c>
      <c r="N1683">
        <v>17</v>
      </c>
      <c r="O1683">
        <v>9.5</v>
      </c>
      <c r="P1683">
        <v>8.5</v>
      </c>
      <c r="Q1683">
        <v>17</v>
      </c>
      <c r="R1683">
        <v>7.8</v>
      </c>
      <c r="S1683" t="b">
        <v>0</v>
      </c>
      <c r="T1683" t="b">
        <v>0</v>
      </c>
      <c r="U1683" t="b">
        <v>0</v>
      </c>
      <c r="V1683">
        <v>58500</v>
      </c>
      <c r="W1683">
        <v>36400</v>
      </c>
      <c r="X1683">
        <v>2.46</v>
      </c>
      <c r="Y1683">
        <v>36400</v>
      </c>
      <c r="Z1683">
        <v>2.46</v>
      </c>
    </row>
    <row r="1684" spans="1:26">
      <c r="A1684">
        <v>208614093</v>
      </c>
      <c r="B1684" t="s">
        <v>5999</v>
      </c>
      <c r="C1684" t="s">
        <v>3597</v>
      </c>
      <c r="D1684" t="s">
        <v>3614</v>
      </c>
      <c r="E1684" t="s">
        <v>4841</v>
      </c>
      <c r="F1684" t="s">
        <v>3600</v>
      </c>
      <c r="G1684">
        <v>208614093</v>
      </c>
      <c r="I1684" t="s">
        <v>3601</v>
      </c>
      <c r="J1684" t="s">
        <v>4838</v>
      </c>
      <c r="L1684" t="s">
        <v>11560</v>
      </c>
      <c r="M1684">
        <v>8.5</v>
      </c>
      <c r="N1684">
        <v>17</v>
      </c>
      <c r="O1684">
        <v>9.5</v>
      </c>
      <c r="P1684">
        <v>8.5</v>
      </c>
      <c r="Q1684">
        <v>17</v>
      </c>
      <c r="R1684">
        <v>7.8</v>
      </c>
      <c r="S1684" t="b">
        <v>0</v>
      </c>
      <c r="T1684" t="b">
        <v>0</v>
      </c>
      <c r="U1684" t="b">
        <v>0</v>
      </c>
      <c r="V1684">
        <v>58500</v>
      </c>
      <c r="W1684">
        <v>36400</v>
      </c>
      <c r="X1684">
        <v>2.46</v>
      </c>
      <c r="Y1684">
        <v>36400</v>
      </c>
      <c r="Z1684">
        <v>2.46</v>
      </c>
    </row>
    <row r="1685" spans="1:26">
      <c r="A1685">
        <v>208614090</v>
      </c>
      <c r="B1685" t="s">
        <v>5999</v>
      </c>
      <c r="C1685" t="s">
        <v>3597</v>
      </c>
      <c r="D1685" t="s">
        <v>3614</v>
      </c>
      <c r="E1685" t="s">
        <v>4842</v>
      </c>
      <c r="F1685" t="s">
        <v>3600</v>
      </c>
      <c r="G1685">
        <v>208614090</v>
      </c>
      <c r="I1685" t="s">
        <v>3601</v>
      </c>
      <c r="J1685" t="s">
        <v>4838</v>
      </c>
      <c r="L1685" t="s">
        <v>11560</v>
      </c>
      <c r="M1685">
        <v>8.5</v>
      </c>
      <c r="N1685">
        <v>17</v>
      </c>
      <c r="O1685">
        <v>9.5</v>
      </c>
      <c r="P1685">
        <v>8.5</v>
      </c>
      <c r="Q1685">
        <v>17</v>
      </c>
      <c r="R1685">
        <v>7.8</v>
      </c>
      <c r="S1685" t="b">
        <v>0</v>
      </c>
      <c r="T1685" t="b">
        <v>0</v>
      </c>
      <c r="U1685" t="b">
        <v>0</v>
      </c>
      <c r="V1685">
        <v>58500</v>
      </c>
      <c r="W1685">
        <v>36400</v>
      </c>
      <c r="X1685">
        <v>2.46</v>
      </c>
      <c r="Y1685">
        <v>36400</v>
      </c>
      <c r="Z1685">
        <v>2.46</v>
      </c>
    </row>
    <row r="1686" spans="1:26">
      <c r="A1686">
        <v>208613219</v>
      </c>
      <c r="B1686" t="s">
        <v>5999</v>
      </c>
      <c r="C1686" t="s">
        <v>3597</v>
      </c>
      <c r="D1686" t="s">
        <v>3614</v>
      </c>
      <c r="E1686" t="s">
        <v>3615</v>
      </c>
      <c r="F1686" t="s">
        <v>3600</v>
      </c>
      <c r="G1686">
        <v>208613219</v>
      </c>
      <c r="I1686" t="s">
        <v>3601</v>
      </c>
      <c r="J1686" t="s">
        <v>4838</v>
      </c>
      <c r="L1686" t="s">
        <v>11560</v>
      </c>
      <c r="M1686">
        <v>8.5</v>
      </c>
      <c r="N1686">
        <v>17</v>
      </c>
      <c r="O1686">
        <v>9.5</v>
      </c>
      <c r="P1686">
        <v>8.5</v>
      </c>
      <c r="Q1686">
        <v>17</v>
      </c>
      <c r="R1686">
        <v>7.8</v>
      </c>
      <c r="S1686" t="b">
        <v>0</v>
      </c>
      <c r="T1686" t="b">
        <v>0</v>
      </c>
      <c r="U1686" t="b">
        <v>0</v>
      </c>
      <c r="V1686">
        <v>58500</v>
      </c>
      <c r="W1686">
        <v>36400</v>
      </c>
      <c r="X1686">
        <v>2.46</v>
      </c>
      <c r="Y1686">
        <v>36400</v>
      </c>
      <c r="Z1686">
        <v>2.46</v>
      </c>
    </row>
    <row r="1687" spans="1:26">
      <c r="A1687">
        <v>210846038</v>
      </c>
      <c r="B1687" t="s">
        <v>11559</v>
      </c>
      <c r="C1687" t="s">
        <v>3597</v>
      </c>
      <c r="D1687" t="s">
        <v>3614</v>
      </c>
      <c r="E1687" t="s">
        <v>11496</v>
      </c>
      <c r="F1687" t="s">
        <v>3600</v>
      </c>
      <c r="G1687">
        <v>210846038</v>
      </c>
      <c r="I1687" t="s">
        <v>3601</v>
      </c>
      <c r="J1687" t="s">
        <v>4838</v>
      </c>
      <c r="L1687" t="s">
        <v>11558</v>
      </c>
      <c r="P1687">
        <v>8.5</v>
      </c>
      <c r="Q1687">
        <v>17</v>
      </c>
      <c r="R1687">
        <v>7.8</v>
      </c>
      <c r="S1687" t="b">
        <v>0</v>
      </c>
      <c r="T1687" t="b">
        <v>0</v>
      </c>
      <c r="U1687" t="b">
        <v>0</v>
      </c>
      <c r="V1687">
        <v>58500</v>
      </c>
      <c r="W1687">
        <v>36400</v>
      </c>
      <c r="X1687">
        <v>2.46</v>
      </c>
      <c r="Y1687">
        <v>36400</v>
      </c>
      <c r="Z1687">
        <v>2.46</v>
      </c>
    </row>
    <row r="1688" spans="1:26">
      <c r="A1688">
        <v>208500548</v>
      </c>
      <c r="B1688" t="s">
        <v>5999</v>
      </c>
      <c r="C1688" t="s">
        <v>3597</v>
      </c>
      <c r="D1688" t="s">
        <v>3614</v>
      </c>
      <c r="E1688" t="s">
        <v>4837</v>
      </c>
      <c r="F1688" t="s">
        <v>3600</v>
      </c>
      <c r="G1688">
        <v>208500548</v>
      </c>
      <c r="I1688" t="s">
        <v>3601</v>
      </c>
      <c r="J1688" t="s">
        <v>4838</v>
      </c>
      <c r="L1688" t="s">
        <v>11558</v>
      </c>
      <c r="M1688">
        <v>8.5</v>
      </c>
      <c r="N1688">
        <v>17</v>
      </c>
      <c r="O1688">
        <v>9.5</v>
      </c>
      <c r="P1688">
        <v>8.5</v>
      </c>
      <c r="Q1688">
        <v>17</v>
      </c>
      <c r="R1688">
        <v>7.8</v>
      </c>
      <c r="S1688" t="b">
        <v>0</v>
      </c>
      <c r="T1688" t="b">
        <v>0</v>
      </c>
      <c r="U1688" t="b">
        <v>0</v>
      </c>
      <c r="V1688">
        <v>58500</v>
      </c>
      <c r="W1688">
        <v>36400</v>
      </c>
      <c r="X1688">
        <v>2.46</v>
      </c>
      <c r="Y1688">
        <v>36400</v>
      </c>
      <c r="Z1688">
        <v>2.46</v>
      </c>
    </row>
    <row r="1689" spans="1:26">
      <c r="A1689">
        <v>208500545</v>
      </c>
      <c r="B1689" t="s">
        <v>5999</v>
      </c>
      <c r="C1689" t="s">
        <v>3597</v>
      </c>
      <c r="D1689" t="s">
        <v>3614</v>
      </c>
      <c r="E1689" t="s">
        <v>4840</v>
      </c>
      <c r="F1689" t="s">
        <v>3600</v>
      </c>
      <c r="G1689">
        <v>208500545</v>
      </c>
      <c r="I1689" t="s">
        <v>3601</v>
      </c>
      <c r="J1689" t="s">
        <v>4838</v>
      </c>
      <c r="L1689" t="s">
        <v>11558</v>
      </c>
      <c r="M1689">
        <v>8.5</v>
      </c>
      <c r="N1689">
        <v>17</v>
      </c>
      <c r="O1689">
        <v>9.5</v>
      </c>
      <c r="P1689">
        <v>8.5</v>
      </c>
      <c r="Q1689">
        <v>17</v>
      </c>
      <c r="R1689">
        <v>7.8</v>
      </c>
      <c r="S1689" t="b">
        <v>0</v>
      </c>
      <c r="T1689" t="b">
        <v>0</v>
      </c>
      <c r="U1689" t="b">
        <v>0</v>
      </c>
      <c r="V1689">
        <v>58500</v>
      </c>
      <c r="W1689">
        <v>36400</v>
      </c>
      <c r="X1689">
        <v>2.46</v>
      </c>
      <c r="Y1689">
        <v>36400</v>
      </c>
      <c r="Z1689">
        <v>2.46</v>
      </c>
    </row>
    <row r="1690" spans="1:26">
      <c r="A1690">
        <v>208500542</v>
      </c>
      <c r="B1690" t="s">
        <v>5999</v>
      </c>
      <c r="C1690" t="s">
        <v>3597</v>
      </c>
      <c r="D1690" t="s">
        <v>3614</v>
      </c>
      <c r="E1690" t="s">
        <v>4841</v>
      </c>
      <c r="F1690" t="s">
        <v>3600</v>
      </c>
      <c r="G1690">
        <v>208500542</v>
      </c>
      <c r="I1690" t="s">
        <v>3601</v>
      </c>
      <c r="J1690" t="s">
        <v>4838</v>
      </c>
      <c r="L1690" t="s">
        <v>11558</v>
      </c>
      <c r="M1690">
        <v>8.5</v>
      </c>
      <c r="N1690">
        <v>17</v>
      </c>
      <c r="O1690">
        <v>9.5</v>
      </c>
      <c r="P1690">
        <v>8.5</v>
      </c>
      <c r="Q1690">
        <v>17</v>
      </c>
      <c r="R1690">
        <v>7.8</v>
      </c>
      <c r="S1690" t="b">
        <v>0</v>
      </c>
      <c r="T1690" t="b">
        <v>0</v>
      </c>
      <c r="U1690" t="b">
        <v>0</v>
      </c>
      <c r="V1690">
        <v>58500</v>
      </c>
      <c r="W1690">
        <v>36400</v>
      </c>
      <c r="X1690">
        <v>2.46</v>
      </c>
      <c r="Y1690">
        <v>36400</v>
      </c>
      <c r="Z1690">
        <v>2.46</v>
      </c>
    </row>
    <row r="1691" spans="1:26">
      <c r="A1691">
        <v>208500540</v>
      </c>
      <c r="B1691" t="s">
        <v>5999</v>
      </c>
      <c r="C1691" t="s">
        <v>3597</v>
      </c>
      <c r="D1691" t="s">
        <v>3614</v>
      </c>
      <c r="E1691" t="s">
        <v>4842</v>
      </c>
      <c r="F1691" t="s">
        <v>3600</v>
      </c>
      <c r="G1691">
        <v>208500540</v>
      </c>
      <c r="I1691" t="s">
        <v>3601</v>
      </c>
      <c r="J1691" t="s">
        <v>4838</v>
      </c>
      <c r="L1691" t="s">
        <v>11558</v>
      </c>
      <c r="M1691">
        <v>8.5</v>
      </c>
      <c r="N1691">
        <v>17</v>
      </c>
      <c r="O1691">
        <v>9.5</v>
      </c>
      <c r="P1691">
        <v>8.5</v>
      </c>
      <c r="Q1691">
        <v>17</v>
      </c>
      <c r="R1691">
        <v>7.8</v>
      </c>
      <c r="S1691" t="b">
        <v>0</v>
      </c>
      <c r="T1691" t="b">
        <v>0</v>
      </c>
      <c r="U1691" t="b">
        <v>0</v>
      </c>
      <c r="V1691">
        <v>58500</v>
      </c>
      <c r="W1691">
        <v>36400</v>
      </c>
      <c r="X1691">
        <v>2.46</v>
      </c>
      <c r="Y1691">
        <v>36400</v>
      </c>
      <c r="Z1691">
        <v>2.46</v>
      </c>
    </row>
    <row r="1692" spans="1:26">
      <c r="A1692">
        <v>208500574</v>
      </c>
      <c r="B1692" t="s">
        <v>5999</v>
      </c>
      <c r="C1692" t="s">
        <v>3597</v>
      </c>
      <c r="D1692" t="s">
        <v>3614</v>
      </c>
      <c r="E1692" t="s">
        <v>3615</v>
      </c>
      <c r="F1692" t="s">
        <v>3600</v>
      </c>
      <c r="G1692">
        <v>208500574</v>
      </c>
      <c r="I1692" t="s">
        <v>3601</v>
      </c>
      <c r="J1692" t="s">
        <v>4838</v>
      </c>
      <c r="L1692" t="s">
        <v>11558</v>
      </c>
      <c r="M1692">
        <v>8.5</v>
      </c>
      <c r="N1692">
        <v>17</v>
      </c>
      <c r="O1692">
        <v>9.5</v>
      </c>
      <c r="P1692">
        <v>8.5</v>
      </c>
      <c r="Q1692">
        <v>17</v>
      </c>
      <c r="R1692">
        <v>7.8</v>
      </c>
      <c r="S1692" t="b">
        <v>0</v>
      </c>
      <c r="T1692" t="b">
        <v>0</v>
      </c>
      <c r="U1692" t="b">
        <v>0</v>
      </c>
      <c r="V1692">
        <v>58500</v>
      </c>
      <c r="W1692">
        <v>36400</v>
      </c>
      <c r="X1692">
        <v>2.46</v>
      </c>
      <c r="Y1692">
        <v>36400</v>
      </c>
      <c r="Z1692">
        <v>2.46</v>
      </c>
    </row>
    <row r="1693" spans="1:26">
      <c r="A1693">
        <v>211623693</v>
      </c>
      <c r="B1693" t="s">
        <v>11555</v>
      </c>
      <c r="C1693" t="s">
        <v>3597</v>
      </c>
      <c r="D1693" t="s">
        <v>3637</v>
      </c>
      <c r="E1693" t="s">
        <v>10383</v>
      </c>
      <c r="F1693" t="s">
        <v>3600</v>
      </c>
      <c r="G1693">
        <v>211623693</v>
      </c>
      <c r="I1693" t="s">
        <v>3601</v>
      </c>
      <c r="J1693" t="s">
        <v>11557</v>
      </c>
      <c r="K1693" t="s">
        <v>3688</v>
      </c>
      <c r="L1693" t="s">
        <v>11431</v>
      </c>
      <c r="P1693">
        <v>9</v>
      </c>
      <c r="Q1693">
        <v>15</v>
      </c>
      <c r="R1693">
        <v>7.7</v>
      </c>
      <c r="S1693" t="b">
        <v>0</v>
      </c>
      <c r="T1693" t="b">
        <v>0</v>
      </c>
      <c r="U1693" t="b">
        <v>0</v>
      </c>
      <c r="V1693">
        <v>47000</v>
      </c>
      <c r="W1693">
        <v>32600</v>
      </c>
      <c r="X1693">
        <v>2.36</v>
      </c>
      <c r="Y1693">
        <v>33280</v>
      </c>
      <c r="Z1693">
        <v>8.41</v>
      </c>
    </row>
    <row r="1694" spans="1:26">
      <c r="A1694">
        <v>211623692</v>
      </c>
      <c r="B1694" t="s">
        <v>11555</v>
      </c>
      <c r="C1694" t="s">
        <v>3597</v>
      </c>
      <c r="D1694" t="s">
        <v>3637</v>
      </c>
      <c r="E1694" t="s">
        <v>3860</v>
      </c>
      <c r="F1694" t="s">
        <v>3600</v>
      </c>
      <c r="G1694">
        <v>211623692</v>
      </c>
      <c r="I1694" t="s">
        <v>3601</v>
      </c>
      <c r="J1694" t="s">
        <v>7269</v>
      </c>
      <c r="K1694" t="s">
        <v>3688</v>
      </c>
      <c r="L1694" t="s">
        <v>11430</v>
      </c>
      <c r="P1694">
        <v>9</v>
      </c>
      <c r="Q1694">
        <v>15</v>
      </c>
      <c r="R1694">
        <v>7.7</v>
      </c>
      <c r="S1694" t="b">
        <v>0</v>
      </c>
      <c r="T1694" t="b">
        <v>0</v>
      </c>
      <c r="U1694" t="b">
        <v>0</v>
      </c>
      <c r="V1694">
        <v>47000</v>
      </c>
      <c r="W1694">
        <v>32600</v>
      </c>
      <c r="X1694">
        <v>2.36</v>
      </c>
      <c r="Y1694">
        <v>33280</v>
      </c>
      <c r="Z1694">
        <v>8.41</v>
      </c>
    </row>
    <row r="1695" spans="1:26">
      <c r="A1695">
        <v>211623691</v>
      </c>
      <c r="B1695" t="s">
        <v>11555</v>
      </c>
      <c r="C1695" t="s">
        <v>3597</v>
      </c>
      <c r="D1695" t="s">
        <v>3637</v>
      </c>
      <c r="E1695" t="s">
        <v>3861</v>
      </c>
      <c r="F1695" t="s">
        <v>3600</v>
      </c>
      <c r="G1695">
        <v>211623691</v>
      </c>
      <c r="I1695" t="s">
        <v>3601</v>
      </c>
      <c r="J1695" t="s">
        <v>7269</v>
      </c>
      <c r="K1695" t="s">
        <v>3688</v>
      </c>
      <c r="L1695" t="s">
        <v>11430</v>
      </c>
      <c r="P1695">
        <v>9</v>
      </c>
      <c r="Q1695">
        <v>15</v>
      </c>
      <c r="R1695">
        <v>7.7</v>
      </c>
      <c r="S1695" t="b">
        <v>0</v>
      </c>
      <c r="T1695" t="b">
        <v>0</v>
      </c>
      <c r="U1695" t="b">
        <v>0</v>
      </c>
      <c r="V1695">
        <v>47000</v>
      </c>
      <c r="W1695">
        <v>32600</v>
      </c>
      <c r="X1695">
        <v>2.36</v>
      </c>
      <c r="Y1695">
        <v>33280</v>
      </c>
      <c r="Z1695">
        <v>8.41</v>
      </c>
    </row>
    <row r="1696" spans="1:26">
      <c r="A1696">
        <v>211623690</v>
      </c>
      <c r="B1696" t="s">
        <v>11555</v>
      </c>
      <c r="C1696" t="s">
        <v>3597</v>
      </c>
      <c r="D1696" t="s">
        <v>3637</v>
      </c>
      <c r="E1696" t="s">
        <v>3857</v>
      </c>
      <c r="F1696" t="s">
        <v>3600</v>
      </c>
      <c r="G1696">
        <v>211623690</v>
      </c>
      <c r="I1696" t="s">
        <v>3601</v>
      </c>
      <c r="J1696" t="s">
        <v>7269</v>
      </c>
      <c r="K1696" t="s">
        <v>3688</v>
      </c>
      <c r="L1696" t="s">
        <v>11430</v>
      </c>
      <c r="P1696">
        <v>9</v>
      </c>
      <c r="Q1696">
        <v>15</v>
      </c>
      <c r="R1696">
        <v>7.7</v>
      </c>
      <c r="S1696" t="b">
        <v>0</v>
      </c>
      <c r="T1696" t="b">
        <v>0</v>
      </c>
      <c r="U1696" t="b">
        <v>0</v>
      </c>
      <c r="V1696">
        <v>47000</v>
      </c>
      <c r="W1696">
        <v>32600</v>
      </c>
      <c r="X1696">
        <v>2.36</v>
      </c>
      <c r="Y1696">
        <v>33280</v>
      </c>
      <c r="Z1696">
        <v>8.41</v>
      </c>
    </row>
    <row r="1697" spans="1:26">
      <c r="A1697">
        <v>211623689</v>
      </c>
      <c r="B1697" t="s">
        <v>11555</v>
      </c>
      <c r="C1697" t="s">
        <v>3597</v>
      </c>
      <c r="D1697" t="s">
        <v>3637</v>
      </c>
      <c r="E1697" t="s">
        <v>3858</v>
      </c>
      <c r="F1697" t="s">
        <v>3600</v>
      </c>
      <c r="G1697">
        <v>211623689</v>
      </c>
      <c r="I1697" t="s">
        <v>3601</v>
      </c>
      <c r="J1697" t="s">
        <v>7269</v>
      </c>
      <c r="K1697" t="s">
        <v>3688</v>
      </c>
      <c r="L1697" t="s">
        <v>11430</v>
      </c>
      <c r="P1697">
        <v>9</v>
      </c>
      <c r="Q1697">
        <v>15</v>
      </c>
      <c r="R1697">
        <v>7.7</v>
      </c>
      <c r="S1697" t="b">
        <v>0</v>
      </c>
      <c r="T1697" t="b">
        <v>0</v>
      </c>
      <c r="U1697" t="b">
        <v>0</v>
      </c>
      <c r="V1697">
        <v>47000</v>
      </c>
      <c r="W1697">
        <v>32600</v>
      </c>
      <c r="X1697">
        <v>2.36</v>
      </c>
      <c r="Y1697">
        <v>33280</v>
      </c>
      <c r="Z1697">
        <v>8.41</v>
      </c>
    </row>
    <row r="1698" spans="1:26">
      <c r="A1698">
        <v>211623688</v>
      </c>
      <c r="B1698" t="s">
        <v>11555</v>
      </c>
      <c r="C1698" t="s">
        <v>3597</v>
      </c>
      <c r="D1698" t="s">
        <v>3637</v>
      </c>
      <c r="E1698" t="s">
        <v>3855</v>
      </c>
      <c r="F1698" t="s">
        <v>3600</v>
      </c>
      <c r="G1698">
        <v>211623688</v>
      </c>
      <c r="I1698" t="s">
        <v>3601</v>
      </c>
      <c r="J1698" t="s">
        <v>7269</v>
      </c>
      <c r="K1698" t="s">
        <v>3688</v>
      </c>
      <c r="L1698" t="s">
        <v>11430</v>
      </c>
      <c r="P1698">
        <v>9</v>
      </c>
      <c r="Q1698">
        <v>15</v>
      </c>
      <c r="R1698">
        <v>7.7</v>
      </c>
      <c r="S1698" t="b">
        <v>0</v>
      </c>
      <c r="T1698" t="b">
        <v>0</v>
      </c>
      <c r="U1698" t="b">
        <v>0</v>
      </c>
      <c r="V1698">
        <v>47000</v>
      </c>
      <c r="W1698">
        <v>32600</v>
      </c>
      <c r="X1698">
        <v>2.36</v>
      </c>
      <c r="Y1698">
        <v>33280</v>
      </c>
      <c r="Z1698">
        <v>8.41</v>
      </c>
    </row>
    <row r="1699" spans="1:26">
      <c r="A1699">
        <v>211623687</v>
      </c>
      <c r="B1699" t="s">
        <v>11555</v>
      </c>
      <c r="C1699" t="s">
        <v>3597</v>
      </c>
      <c r="D1699" t="s">
        <v>3637</v>
      </c>
      <c r="E1699" t="s">
        <v>3856</v>
      </c>
      <c r="F1699" t="s">
        <v>3600</v>
      </c>
      <c r="G1699">
        <v>211623687</v>
      </c>
      <c r="I1699" t="s">
        <v>3601</v>
      </c>
      <c r="J1699" t="s">
        <v>7269</v>
      </c>
      <c r="K1699" t="s">
        <v>3688</v>
      </c>
      <c r="L1699" t="s">
        <v>11430</v>
      </c>
      <c r="P1699">
        <v>9</v>
      </c>
      <c r="Q1699">
        <v>15</v>
      </c>
      <c r="R1699">
        <v>7.7</v>
      </c>
      <c r="S1699" t="b">
        <v>0</v>
      </c>
      <c r="T1699" t="b">
        <v>0</v>
      </c>
      <c r="U1699" t="b">
        <v>0</v>
      </c>
      <c r="V1699">
        <v>47000</v>
      </c>
      <c r="W1699">
        <v>32600</v>
      </c>
      <c r="X1699">
        <v>2.36</v>
      </c>
      <c r="Y1699">
        <v>33280</v>
      </c>
      <c r="Z1699">
        <v>8.41</v>
      </c>
    </row>
    <row r="1700" spans="1:26">
      <c r="A1700">
        <v>211623686</v>
      </c>
      <c r="B1700" t="s">
        <v>11555</v>
      </c>
      <c r="C1700" t="s">
        <v>3597</v>
      </c>
      <c r="D1700" t="s">
        <v>3637</v>
      </c>
      <c r="E1700" t="s">
        <v>3854</v>
      </c>
      <c r="F1700" t="s">
        <v>3600</v>
      </c>
      <c r="G1700">
        <v>211623686</v>
      </c>
      <c r="I1700" t="s">
        <v>3601</v>
      </c>
      <c r="J1700" t="s">
        <v>7269</v>
      </c>
      <c r="K1700" t="s">
        <v>3688</v>
      </c>
      <c r="L1700" t="s">
        <v>11430</v>
      </c>
      <c r="P1700">
        <v>9</v>
      </c>
      <c r="Q1700">
        <v>15</v>
      </c>
      <c r="R1700">
        <v>7.7</v>
      </c>
      <c r="S1700" t="b">
        <v>0</v>
      </c>
      <c r="T1700" t="b">
        <v>0</v>
      </c>
      <c r="U1700" t="b">
        <v>0</v>
      </c>
      <c r="V1700">
        <v>47000</v>
      </c>
      <c r="W1700">
        <v>32600</v>
      </c>
      <c r="X1700">
        <v>2.36</v>
      </c>
      <c r="Y1700">
        <v>33280</v>
      </c>
      <c r="Z1700">
        <v>8.41</v>
      </c>
    </row>
    <row r="1701" spans="1:26">
      <c r="A1701">
        <v>211623685</v>
      </c>
      <c r="B1701" t="s">
        <v>11555</v>
      </c>
      <c r="C1701" t="s">
        <v>3597</v>
      </c>
      <c r="D1701" t="s">
        <v>3637</v>
      </c>
      <c r="E1701" t="s">
        <v>3862</v>
      </c>
      <c r="F1701" t="s">
        <v>3600</v>
      </c>
      <c r="G1701">
        <v>211623685</v>
      </c>
      <c r="I1701" t="s">
        <v>3601</v>
      </c>
      <c r="J1701" t="s">
        <v>7269</v>
      </c>
      <c r="K1701" t="s">
        <v>3688</v>
      </c>
      <c r="L1701" t="s">
        <v>11430</v>
      </c>
      <c r="P1701">
        <v>9</v>
      </c>
      <c r="Q1701">
        <v>15</v>
      </c>
      <c r="R1701">
        <v>7.7</v>
      </c>
      <c r="S1701" t="b">
        <v>0</v>
      </c>
      <c r="T1701" t="b">
        <v>0</v>
      </c>
      <c r="U1701" t="b">
        <v>0</v>
      </c>
      <c r="V1701">
        <v>47000</v>
      </c>
      <c r="W1701">
        <v>32600</v>
      </c>
      <c r="X1701">
        <v>2.36</v>
      </c>
      <c r="Y1701">
        <v>33280</v>
      </c>
      <c r="Z1701">
        <v>8.41</v>
      </c>
    </row>
    <row r="1702" spans="1:26">
      <c r="A1702">
        <v>211623696</v>
      </c>
      <c r="B1702" t="s">
        <v>11555</v>
      </c>
      <c r="C1702" t="s">
        <v>3597</v>
      </c>
      <c r="D1702" t="s">
        <v>3637</v>
      </c>
      <c r="E1702" t="s">
        <v>10375</v>
      </c>
      <c r="F1702" t="s">
        <v>3600</v>
      </c>
      <c r="G1702">
        <v>211623696</v>
      </c>
      <c r="I1702" t="s">
        <v>3601</v>
      </c>
      <c r="J1702" t="s">
        <v>11556</v>
      </c>
      <c r="K1702" t="s">
        <v>3688</v>
      </c>
      <c r="L1702" t="s">
        <v>11417</v>
      </c>
      <c r="P1702">
        <v>9.5</v>
      </c>
      <c r="Q1702">
        <v>15.5</v>
      </c>
      <c r="R1702">
        <v>7.8</v>
      </c>
      <c r="S1702" t="b">
        <v>0</v>
      </c>
      <c r="T1702" t="b">
        <v>0</v>
      </c>
      <c r="U1702" t="b">
        <v>0</v>
      </c>
      <c r="V1702">
        <v>47500</v>
      </c>
      <c r="W1702">
        <v>32400</v>
      </c>
      <c r="X1702">
        <v>2.42</v>
      </c>
      <c r="Y1702">
        <v>33080</v>
      </c>
      <c r="Z1702">
        <v>8.58</v>
      </c>
    </row>
    <row r="1703" spans="1:26">
      <c r="A1703">
        <v>211623695</v>
      </c>
      <c r="B1703" t="s">
        <v>11555</v>
      </c>
      <c r="C1703" t="s">
        <v>3597</v>
      </c>
      <c r="D1703" t="s">
        <v>3637</v>
      </c>
      <c r="E1703" t="s">
        <v>10374</v>
      </c>
      <c r="F1703" t="s">
        <v>3600</v>
      </c>
      <c r="G1703">
        <v>211623695</v>
      </c>
      <c r="I1703" t="s">
        <v>3601</v>
      </c>
      <c r="J1703" t="s">
        <v>11556</v>
      </c>
      <c r="K1703" t="s">
        <v>3688</v>
      </c>
      <c r="L1703" t="s">
        <v>11417</v>
      </c>
      <c r="P1703">
        <v>9.5</v>
      </c>
      <c r="Q1703">
        <v>15.5</v>
      </c>
      <c r="R1703">
        <v>7.8</v>
      </c>
      <c r="S1703" t="b">
        <v>0</v>
      </c>
      <c r="T1703" t="b">
        <v>0</v>
      </c>
      <c r="U1703" t="b">
        <v>0</v>
      </c>
      <c r="V1703">
        <v>47500</v>
      </c>
      <c r="W1703">
        <v>32400</v>
      </c>
      <c r="X1703">
        <v>2.42</v>
      </c>
      <c r="Y1703">
        <v>33080</v>
      </c>
      <c r="Z1703">
        <v>8.58</v>
      </c>
    </row>
    <row r="1704" spans="1:26">
      <c r="A1704">
        <v>211623694</v>
      </c>
      <c r="B1704" t="s">
        <v>11555</v>
      </c>
      <c r="C1704" t="s">
        <v>3597</v>
      </c>
      <c r="D1704" t="s">
        <v>3637</v>
      </c>
      <c r="E1704" t="s">
        <v>3637</v>
      </c>
      <c r="F1704" t="s">
        <v>3600</v>
      </c>
      <c r="G1704">
        <v>211623694</v>
      </c>
      <c r="I1704" t="s">
        <v>3601</v>
      </c>
      <c r="J1704" t="s">
        <v>11556</v>
      </c>
      <c r="K1704" t="s">
        <v>3688</v>
      </c>
      <c r="L1704" t="s">
        <v>11417</v>
      </c>
      <c r="P1704">
        <v>9.5</v>
      </c>
      <c r="Q1704">
        <v>15.5</v>
      </c>
      <c r="R1704">
        <v>7.8</v>
      </c>
      <c r="S1704" t="b">
        <v>0</v>
      </c>
      <c r="T1704" t="b">
        <v>0</v>
      </c>
      <c r="U1704" t="b">
        <v>0</v>
      </c>
      <c r="V1704">
        <v>47500</v>
      </c>
      <c r="W1704">
        <v>32400</v>
      </c>
      <c r="X1704">
        <v>2.42</v>
      </c>
      <c r="Y1704">
        <v>33080</v>
      </c>
      <c r="Z1704">
        <v>8.58</v>
      </c>
    </row>
    <row r="1705" spans="1:26">
      <c r="A1705">
        <v>211623684</v>
      </c>
      <c r="B1705" t="s">
        <v>11555</v>
      </c>
      <c r="C1705" t="s">
        <v>3597</v>
      </c>
      <c r="D1705" t="s">
        <v>3637</v>
      </c>
      <c r="E1705" t="s">
        <v>10375</v>
      </c>
      <c r="F1705" t="s">
        <v>3600</v>
      </c>
      <c r="G1705">
        <v>211623684</v>
      </c>
      <c r="I1705" t="s">
        <v>3601</v>
      </c>
      <c r="J1705" t="s">
        <v>11556</v>
      </c>
      <c r="K1705" t="s">
        <v>3688</v>
      </c>
      <c r="L1705" t="s">
        <v>11423</v>
      </c>
      <c r="P1705">
        <v>9</v>
      </c>
      <c r="Q1705">
        <v>15</v>
      </c>
      <c r="R1705">
        <v>7.7</v>
      </c>
      <c r="S1705" t="b">
        <v>0</v>
      </c>
      <c r="T1705" t="b">
        <v>0</v>
      </c>
      <c r="U1705" t="b">
        <v>0</v>
      </c>
      <c r="V1705">
        <v>47000</v>
      </c>
      <c r="W1705">
        <v>32600</v>
      </c>
      <c r="X1705">
        <v>2.36</v>
      </c>
      <c r="Y1705">
        <v>33280</v>
      </c>
      <c r="Z1705">
        <v>8.41</v>
      </c>
    </row>
    <row r="1706" spans="1:26">
      <c r="A1706">
        <v>211623683</v>
      </c>
      <c r="B1706" t="s">
        <v>11555</v>
      </c>
      <c r="C1706" t="s">
        <v>3597</v>
      </c>
      <c r="D1706" t="s">
        <v>3637</v>
      </c>
      <c r="E1706" t="s">
        <v>10375</v>
      </c>
      <c r="F1706" t="s">
        <v>3600</v>
      </c>
      <c r="G1706">
        <v>211623683</v>
      </c>
      <c r="I1706" t="s">
        <v>3601</v>
      </c>
      <c r="J1706" t="s">
        <v>11556</v>
      </c>
      <c r="K1706" t="s">
        <v>3688</v>
      </c>
      <c r="L1706" t="s">
        <v>11416</v>
      </c>
      <c r="P1706">
        <v>9</v>
      </c>
      <c r="Q1706">
        <v>15</v>
      </c>
      <c r="R1706">
        <v>7.7</v>
      </c>
      <c r="S1706" t="b">
        <v>0</v>
      </c>
      <c r="T1706" t="b">
        <v>0</v>
      </c>
      <c r="U1706" t="b">
        <v>0</v>
      </c>
      <c r="V1706">
        <v>47000</v>
      </c>
      <c r="W1706">
        <v>32600</v>
      </c>
      <c r="X1706">
        <v>2.36</v>
      </c>
      <c r="Y1706">
        <v>33280</v>
      </c>
      <c r="Z1706">
        <v>8.41</v>
      </c>
    </row>
    <row r="1707" spans="1:26">
      <c r="A1707">
        <v>211623682</v>
      </c>
      <c r="B1707" t="s">
        <v>11555</v>
      </c>
      <c r="C1707" t="s">
        <v>3597</v>
      </c>
      <c r="D1707" t="s">
        <v>3637</v>
      </c>
      <c r="E1707" t="s">
        <v>10374</v>
      </c>
      <c r="F1707" t="s">
        <v>3600</v>
      </c>
      <c r="G1707">
        <v>211623682</v>
      </c>
      <c r="I1707" t="s">
        <v>3601</v>
      </c>
      <c r="J1707" t="s">
        <v>11556</v>
      </c>
      <c r="K1707" t="s">
        <v>3688</v>
      </c>
      <c r="L1707" t="s">
        <v>11416</v>
      </c>
      <c r="P1707">
        <v>9</v>
      </c>
      <c r="Q1707">
        <v>15</v>
      </c>
      <c r="R1707">
        <v>7.7</v>
      </c>
      <c r="S1707" t="b">
        <v>0</v>
      </c>
      <c r="T1707" t="b">
        <v>0</v>
      </c>
      <c r="U1707" t="b">
        <v>0</v>
      </c>
      <c r="V1707">
        <v>47000</v>
      </c>
      <c r="W1707">
        <v>32600</v>
      </c>
      <c r="X1707">
        <v>2.36</v>
      </c>
      <c r="Y1707">
        <v>33280</v>
      </c>
      <c r="Z1707">
        <v>8.41</v>
      </c>
    </row>
    <row r="1708" spans="1:26">
      <c r="A1708">
        <v>211623681</v>
      </c>
      <c r="B1708" t="s">
        <v>11555</v>
      </c>
      <c r="C1708" t="s">
        <v>3597</v>
      </c>
      <c r="D1708" t="s">
        <v>3637</v>
      </c>
      <c r="E1708" t="s">
        <v>3637</v>
      </c>
      <c r="F1708" t="s">
        <v>3600</v>
      </c>
      <c r="G1708">
        <v>211623681</v>
      </c>
      <c r="I1708" t="s">
        <v>3601</v>
      </c>
      <c r="J1708" t="s">
        <v>11556</v>
      </c>
      <c r="K1708" t="s">
        <v>3688</v>
      </c>
      <c r="L1708" t="s">
        <v>11416</v>
      </c>
      <c r="P1708">
        <v>9</v>
      </c>
      <c r="Q1708">
        <v>15</v>
      </c>
      <c r="R1708">
        <v>7.7</v>
      </c>
      <c r="S1708" t="b">
        <v>0</v>
      </c>
      <c r="T1708" t="b">
        <v>0</v>
      </c>
      <c r="U1708" t="b">
        <v>0</v>
      </c>
      <c r="V1708">
        <v>47000</v>
      </c>
      <c r="W1708">
        <v>32600</v>
      </c>
      <c r="X1708">
        <v>2.36</v>
      </c>
      <c r="Y1708">
        <v>33280</v>
      </c>
      <c r="Z1708">
        <v>8.41</v>
      </c>
    </row>
    <row r="1709" spans="1:26">
      <c r="A1709">
        <v>211623680</v>
      </c>
      <c r="B1709" t="s">
        <v>11555</v>
      </c>
      <c r="C1709" t="s">
        <v>3597</v>
      </c>
      <c r="D1709" t="s">
        <v>3637</v>
      </c>
      <c r="E1709" t="s">
        <v>10374</v>
      </c>
      <c r="F1709" t="s">
        <v>3600</v>
      </c>
      <c r="G1709">
        <v>211623680</v>
      </c>
      <c r="I1709" t="s">
        <v>3601</v>
      </c>
      <c r="J1709" t="s">
        <v>11556</v>
      </c>
      <c r="K1709" t="s">
        <v>3688</v>
      </c>
      <c r="L1709" t="s">
        <v>11422</v>
      </c>
      <c r="P1709">
        <v>9.5</v>
      </c>
      <c r="Q1709">
        <v>15.5</v>
      </c>
      <c r="R1709">
        <v>7.8</v>
      </c>
      <c r="S1709" t="b">
        <v>0</v>
      </c>
      <c r="T1709" t="b">
        <v>0</v>
      </c>
      <c r="U1709" t="b">
        <v>0</v>
      </c>
      <c r="V1709">
        <v>47500</v>
      </c>
      <c r="W1709">
        <v>32400</v>
      </c>
      <c r="X1709">
        <v>2.42</v>
      </c>
      <c r="Y1709">
        <v>33080</v>
      </c>
      <c r="Z1709">
        <v>8.58</v>
      </c>
    </row>
    <row r="1710" spans="1:26">
      <c r="A1710">
        <v>211623679</v>
      </c>
      <c r="B1710" t="s">
        <v>11555</v>
      </c>
      <c r="C1710" t="s">
        <v>3597</v>
      </c>
      <c r="D1710" t="s">
        <v>3637</v>
      </c>
      <c r="E1710" t="s">
        <v>3637</v>
      </c>
      <c r="F1710" t="s">
        <v>3600</v>
      </c>
      <c r="G1710">
        <v>211623679</v>
      </c>
      <c r="I1710" t="s">
        <v>3601</v>
      </c>
      <c r="J1710" t="s">
        <v>11556</v>
      </c>
      <c r="K1710" t="s">
        <v>3688</v>
      </c>
      <c r="L1710" t="s">
        <v>11422</v>
      </c>
      <c r="P1710">
        <v>9.5</v>
      </c>
      <c r="Q1710">
        <v>15.5</v>
      </c>
      <c r="R1710">
        <v>7.8</v>
      </c>
      <c r="S1710" t="b">
        <v>0</v>
      </c>
      <c r="T1710" t="b">
        <v>0</v>
      </c>
      <c r="U1710" t="b">
        <v>0</v>
      </c>
      <c r="V1710">
        <v>47500</v>
      </c>
      <c r="W1710">
        <v>32400</v>
      </c>
      <c r="X1710">
        <v>2.42</v>
      </c>
      <c r="Y1710">
        <v>33080</v>
      </c>
      <c r="Z1710">
        <v>8.58</v>
      </c>
    </row>
    <row r="1711" spans="1:26">
      <c r="A1711">
        <v>211623678</v>
      </c>
      <c r="B1711" t="s">
        <v>11555</v>
      </c>
      <c r="C1711" t="s">
        <v>3597</v>
      </c>
      <c r="D1711" t="s">
        <v>3637</v>
      </c>
      <c r="E1711" t="s">
        <v>10374</v>
      </c>
      <c r="F1711" t="s">
        <v>3600</v>
      </c>
      <c r="G1711">
        <v>211623678</v>
      </c>
      <c r="I1711" t="s">
        <v>3601</v>
      </c>
      <c r="J1711" t="s">
        <v>11556</v>
      </c>
      <c r="K1711" t="s">
        <v>3688</v>
      </c>
      <c r="L1711" t="s">
        <v>11421</v>
      </c>
      <c r="P1711">
        <v>9</v>
      </c>
      <c r="Q1711">
        <v>15.2</v>
      </c>
      <c r="R1711">
        <v>7.7</v>
      </c>
      <c r="S1711" t="b">
        <v>0</v>
      </c>
      <c r="T1711" t="b">
        <v>0</v>
      </c>
      <c r="U1711" t="b">
        <v>0</v>
      </c>
      <c r="V1711">
        <v>47000</v>
      </c>
      <c r="W1711">
        <v>32600</v>
      </c>
      <c r="X1711">
        <v>2.36</v>
      </c>
      <c r="Y1711">
        <v>33280</v>
      </c>
      <c r="Z1711">
        <v>8.41</v>
      </c>
    </row>
    <row r="1712" spans="1:26">
      <c r="A1712">
        <v>211623677</v>
      </c>
      <c r="B1712" t="s">
        <v>11555</v>
      </c>
      <c r="C1712" t="s">
        <v>3597</v>
      </c>
      <c r="D1712" t="s">
        <v>3637</v>
      </c>
      <c r="E1712" t="s">
        <v>3637</v>
      </c>
      <c r="F1712" t="s">
        <v>3600</v>
      </c>
      <c r="G1712">
        <v>211623677</v>
      </c>
      <c r="I1712" t="s">
        <v>3601</v>
      </c>
      <c r="J1712" t="s">
        <v>11556</v>
      </c>
      <c r="K1712" t="s">
        <v>3688</v>
      </c>
      <c r="L1712" t="s">
        <v>11421</v>
      </c>
      <c r="P1712">
        <v>9</v>
      </c>
      <c r="Q1712">
        <v>15.2</v>
      </c>
      <c r="R1712">
        <v>7.7</v>
      </c>
      <c r="S1712" t="b">
        <v>0</v>
      </c>
      <c r="T1712" t="b">
        <v>0</v>
      </c>
      <c r="U1712" t="b">
        <v>0</v>
      </c>
      <c r="V1712">
        <v>47000</v>
      </c>
      <c r="W1712">
        <v>32600</v>
      </c>
      <c r="X1712">
        <v>2.36</v>
      </c>
      <c r="Y1712">
        <v>33280</v>
      </c>
      <c r="Z1712">
        <v>8.41</v>
      </c>
    </row>
    <row r="1713" spans="1:26">
      <c r="A1713">
        <v>206840800</v>
      </c>
      <c r="B1713" t="s">
        <v>7158</v>
      </c>
      <c r="C1713" t="s">
        <v>3597</v>
      </c>
      <c r="D1713" t="s">
        <v>3698</v>
      </c>
      <c r="E1713" t="s">
        <v>3944</v>
      </c>
      <c r="F1713" t="s">
        <v>3600</v>
      </c>
      <c r="G1713">
        <v>206840800</v>
      </c>
      <c r="I1713" t="s">
        <v>3601</v>
      </c>
      <c r="J1713" t="s">
        <v>11554</v>
      </c>
      <c r="K1713" t="s">
        <v>3688</v>
      </c>
      <c r="L1713" t="s">
        <v>7295</v>
      </c>
      <c r="M1713">
        <v>10</v>
      </c>
      <c r="N1713">
        <v>18</v>
      </c>
      <c r="O1713">
        <v>9.6</v>
      </c>
      <c r="P1713">
        <v>10.7</v>
      </c>
      <c r="Q1713">
        <v>19.399999999999999</v>
      </c>
      <c r="R1713">
        <v>8.4</v>
      </c>
      <c r="S1713" t="b">
        <v>0</v>
      </c>
      <c r="T1713" t="b">
        <v>0</v>
      </c>
      <c r="U1713" t="b">
        <v>1</v>
      </c>
      <c r="V1713">
        <v>33000</v>
      </c>
      <c r="W1713">
        <v>21200</v>
      </c>
      <c r="X1713">
        <v>2.4500000000000002</v>
      </c>
      <c r="Y1713">
        <v>21200</v>
      </c>
      <c r="Z1713">
        <v>2.4500000000000002</v>
      </c>
    </row>
    <row r="1714" spans="1:26">
      <c r="A1714">
        <v>206840865</v>
      </c>
      <c r="B1714" t="s">
        <v>11553</v>
      </c>
      <c r="C1714" t="s">
        <v>3597</v>
      </c>
      <c r="D1714" t="s">
        <v>3698</v>
      </c>
      <c r="E1714" t="s">
        <v>3944</v>
      </c>
      <c r="F1714" t="s">
        <v>3600</v>
      </c>
      <c r="G1714">
        <v>206840865</v>
      </c>
      <c r="I1714" t="s">
        <v>3601</v>
      </c>
      <c r="J1714" t="s">
        <v>11554</v>
      </c>
      <c r="K1714" t="s">
        <v>3688</v>
      </c>
      <c r="L1714" t="s">
        <v>9209</v>
      </c>
      <c r="M1714">
        <v>10</v>
      </c>
      <c r="N1714">
        <v>18</v>
      </c>
      <c r="O1714">
        <v>9.6</v>
      </c>
      <c r="P1714">
        <v>10.7</v>
      </c>
      <c r="Q1714">
        <v>19</v>
      </c>
      <c r="R1714">
        <v>8.4</v>
      </c>
      <c r="S1714" t="b">
        <v>0</v>
      </c>
      <c r="T1714" t="b">
        <v>0</v>
      </c>
      <c r="U1714" t="b">
        <v>1</v>
      </c>
      <c r="V1714">
        <v>33400</v>
      </c>
      <c r="W1714">
        <v>21600</v>
      </c>
      <c r="X1714">
        <v>2.42</v>
      </c>
      <c r="Y1714">
        <v>21600</v>
      </c>
      <c r="Z1714">
        <v>2.42</v>
      </c>
    </row>
    <row r="1715" spans="1:26">
      <c r="A1715">
        <v>206840864</v>
      </c>
      <c r="B1715" t="s">
        <v>11553</v>
      </c>
      <c r="C1715" t="s">
        <v>3597</v>
      </c>
      <c r="D1715" t="s">
        <v>3698</v>
      </c>
      <c r="E1715" t="s">
        <v>3944</v>
      </c>
      <c r="F1715" t="s">
        <v>3600</v>
      </c>
      <c r="G1715">
        <v>206840864</v>
      </c>
      <c r="I1715" t="s">
        <v>3601</v>
      </c>
      <c r="J1715" t="s">
        <v>11554</v>
      </c>
      <c r="K1715" t="s">
        <v>3688</v>
      </c>
      <c r="L1715" t="s">
        <v>9211</v>
      </c>
      <c r="M1715">
        <v>10</v>
      </c>
      <c r="N1715">
        <v>18</v>
      </c>
      <c r="O1715">
        <v>9.6</v>
      </c>
      <c r="P1715">
        <v>11.2</v>
      </c>
      <c r="Q1715">
        <v>19</v>
      </c>
      <c r="R1715">
        <v>7.9</v>
      </c>
      <c r="S1715" t="b">
        <v>0</v>
      </c>
      <c r="T1715" t="b">
        <v>0</v>
      </c>
      <c r="U1715" t="b">
        <v>0</v>
      </c>
      <c r="V1715">
        <v>34000</v>
      </c>
      <c r="W1715">
        <v>20800</v>
      </c>
      <c r="X1715">
        <v>2.34</v>
      </c>
      <c r="Y1715">
        <v>20800</v>
      </c>
      <c r="Z1715">
        <v>2.34</v>
      </c>
    </row>
    <row r="1716" spans="1:26">
      <c r="A1716">
        <v>206840766</v>
      </c>
      <c r="B1716" t="s">
        <v>11553</v>
      </c>
      <c r="C1716" t="s">
        <v>3597</v>
      </c>
      <c r="D1716" t="s">
        <v>3698</v>
      </c>
      <c r="E1716" t="s">
        <v>3944</v>
      </c>
      <c r="F1716" t="s">
        <v>3600</v>
      </c>
      <c r="G1716">
        <v>206840766</v>
      </c>
      <c r="I1716" t="s">
        <v>3601</v>
      </c>
      <c r="J1716" t="s">
        <v>7303</v>
      </c>
      <c r="K1716" t="s">
        <v>3688</v>
      </c>
      <c r="L1716" t="s">
        <v>9217</v>
      </c>
      <c r="M1716">
        <v>13</v>
      </c>
      <c r="N1716">
        <v>19</v>
      </c>
      <c r="O1716">
        <v>10</v>
      </c>
      <c r="P1716">
        <v>12.5</v>
      </c>
      <c r="Q1716">
        <v>20.2</v>
      </c>
      <c r="R1716">
        <v>8.3000000000000007</v>
      </c>
      <c r="S1716" t="b">
        <v>0</v>
      </c>
      <c r="T1716" t="b">
        <v>0</v>
      </c>
      <c r="U1716" t="b">
        <v>1</v>
      </c>
      <c r="V1716">
        <v>23800</v>
      </c>
      <c r="W1716">
        <v>15200</v>
      </c>
      <c r="X1716">
        <v>2.4500000000000002</v>
      </c>
      <c r="Y1716">
        <v>15200</v>
      </c>
      <c r="Z1716">
        <v>2.4500000000000002</v>
      </c>
    </row>
    <row r="1717" spans="1:26">
      <c r="A1717">
        <v>209795990</v>
      </c>
      <c r="B1717" t="s">
        <v>11550</v>
      </c>
      <c r="C1717" t="s">
        <v>3597</v>
      </c>
      <c r="D1717" t="s">
        <v>6202</v>
      </c>
      <c r="E1717" t="s">
        <v>6203</v>
      </c>
      <c r="F1717" t="s">
        <v>3621</v>
      </c>
      <c r="G1717">
        <v>209795990</v>
      </c>
      <c r="I1717" t="s">
        <v>3622</v>
      </c>
      <c r="J1717" t="s">
        <v>11551</v>
      </c>
      <c r="K1717" t="s">
        <v>3624</v>
      </c>
      <c r="L1717" t="s">
        <v>11552</v>
      </c>
      <c r="M1717">
        <v>12.5</v>
      </c>
      <c r="N1717">
        <v>24</v>
      </c>
      <c r="O1717">
        <v>11</v>
      </c>
      <c r="P1717">
        <v>12.5</v>
      </c>
      <c r="Q1717">
        <v>24</v>
      </c>
      <c r="R1717">
        <v>9</v>
      </c>
      <c r="S1717" t="b">
        <v>0</v>
      </c>
      <c r="T1717" t="b">
        <v>0</v>
      </c>
      <c r="U1717" t="b">
        <v>0</v>
      </c>
      <c r="V1717">
        <v>12000</v>
      </c>
      <c r="W1717">
        <v>7000</v>
      </c>
      <c r="X1717">
        <v>2.81</v>
      </c>
      <c r="Y1717">
        <v>10900</v>
      </c>
      <c r="Z1717">
        <v>2.25</v>
      </c>
    </row>
    <row r="1718" spans="1:26">
      <c r="A1718">
        <v>207702712</v>
      </c>
      <c r="B1718" t="s">
        <v>3742</v>
      </c>
      <c r="C1718" t="s">
        <v>3597</v>
      </c>
      <c r="D1718" t="s">
        <v>3743</v>
      </c>
      <c r="E1718" t="s">
        <v>3752</v>
      </c>
      <c r="F1718" t="s">
        <v>3753</v>
      </c>
      <c r="G1718">
        <v>207702712</v>
      </c>
      <c r="I1718" t="s">
        <v>3601</v>
      </c>
      <c r="J1718" t="s">
        <v>4229</v>
      </c>
      <c r="K1718" t="s">
        <v>3624</v>
      </c>
      <c r="L1718" t="s">
        <v>10958</v>
      </c>
      <c r="M1718">
        <v>14.1</v>
      </c>
      <c r="N1718">
        <v>19.8</v>
      </c>
      <c r="O1718">
        <v>12.5</v>
      </c>
      <c r="P1718">
        <v>13.2</v>
      </c>
      <c r="Q1718">
        <v>20.7</v>
      </c>
      <c r="R1718">
        <v>10.1</v>
      </c>
      <c r="S1718" t="b">
        <v>0</v>
      </c>
      <c r="T1718" t="b">
        <v>0</v>
      </c>
      <c r="U1718" t="b">
        <v>1</v>
      </c>
      <c r="V1718">
        <v>18000</v>
      </c>
      <c r="W1718">
        <v>14000</v>
      </c>
      <c r="X1718">
        <v>2.63</v>
      </c>
      <c r="Y1718">
        <v>14000</v>
      </c>
      <c r="Z1718">
        <v>2.63</v>
      </c>
    </row>
    <row r="1719" spans="1:26">
      <c r="A1719">
        <v>212506073</v>
      </c>
      <c r="B1719" t="s">
        <v>11518</v>
      </c>
      <c r="C1719" t="s">
        <v>3597</v>
      </c>
      <c r="D1719" t="s">
        <v>3685</v>
      </c>
      <c r="E1719" t="s">
        <v>3693</v>
      </c>
      <c r="F1719" t="s">
        <v>3849</v>
      </c>
      <c r="G1719">
        <v>212506073</v>
      </c>
      <c r="I1719" t="s">
        <v>3622</v>
      </c>
      <c r="J1719" t="s">
        <v>11548</v>
      </c>
      <c r="K1719" t="s">
        <v>3624</v>
      </c>
      <c r="L1719" t="s">
        <v>11549</v>
      </c>
      <c r="P1719">
        <v>11.5</v>
      </c>
      <c r="Q1719">
        <v>19.600000000000001</v>
      </c>
      <c r="R1719">
        <v>8.8000000000000007</v>
      </c>
      <c r="S1719" t="b">
        <v>0</v>
      </c>
      <c r="T1719" t="b">
        <v>0</v>
      </c>
      <c r="U1719" t="b">
        <v>0</v>
      </c>
      <c r="V1719">
        <v>14400</v>
      </c>
      <c r="W1719">
        <v>10600</v>
      </c>
      <c r="X1719">
        <v>2.8</v>
      </c>
      <c r="Y1719">
        <v>10130</v>
      </c>
      <c r="Z1719">
        <v>2.8</v>
      </c>
    </row>
    <row r="1720" spans="1:26">
      <c r="A1720">
        <v>212521702</v>
      </c>
      <c r="B1720" t="s">
        <v>11518</v>
      </c>
      <c r="C1720" t="s">
        <v>3597</v>
      </c>
      <c r="D1720" t="s">
        <v>3685</v>
      </c>
      <c r="E1720" t="s">
        <v>3693</v>
      </c>
      <c r="F1720" t="s">
        <v>3849</v>
      </c>
      <c r="G1720">
        <v>212521702</v>
      </c>
      <c r="I1720" t="s">
        <v>3622</v>
      </c>
      <c r="J1720" t="s">
        <v>11537</v>
      </c>
      <c r="K1720" t="s">
        <v>3624</v>
      </c>
      <c r="L1720" t="s">
        <v>11546</v>
      </c>
      <c r="P1720">
        <v>12</v>
      </c>
      <c r="Q1720">
        <v>19.8</v>
      </c>
      <c r="R1720">
        <v>9.4</v>
      </c>
      <c r="S1720" t="b">
        <v>0</v>
      </c>
      <c r="T1720" t="b">
        <v>0</v>
      </c>
      <c r="U1720" t="b">
        <v>0</v>
      </c>
      <c r="V1720">
        <v>9100</v>
      </c>
      <c r="W1720">
        <v>6000</v>
      </c>
      <c r="X1720">
        <v>3.08</v>
      </c>
      <c r="Y1720">
        <v>7980</v>
      </c>
      <c r="Z1720">
        <v>2.92</v>
      </c>
    </row>
    <row r="1721" spans="1:26">
      <c r="A1721">
        <v>211709326</v>
      </c>
      <c r="B1721" t="s">
        <v>11499</v>
      </c>
      <c r="C1721" t="s">
        <v>3597</v>
      </c>
      <c r="D1721" t="s">
        <v>3727</v>
      </c>
      <c r="E1721" t="s">
        <v>3728</v>
      </c>
      <c r="F1721" t="s">
        <v>3621</v>
      </c>
      <c r="G1721">
        <v>211709326</v>
      </c>
      <c r="I1721" t="s">
        <v>3622</v>
      </c>
      <c r="J1721" t="s">
        <v>11516</v>
      </c>
      <c r="K1721" t="s">
        <v>3624</v>
      </c>
      <c r="L1721" t="s">
        <v>11517</v>
      </c>
      <c r="P1721">
        <v>12.5</v>
      </c>
      <c r="Q1721">
        <v>20</v>
      </c>
      <c r="R1721">
        <v>9.6</v>
      </c>
      <c r="S1721" t="b">
        <v>0</v>
      </c>
      <c r="T1721" t="b">
        <v>0</v>
      </c>
      <c r="U1721" t="b">
        <v>1</v>
      </c>
      <c r="V1721">
        <v>22000</v>
      </c>
      <c r="W1721">
        <v>19000</v>
      </c>
      <c r="X1721">
        <v>2.2000000000000002</v>
      </c>
      <c r="Y1721">
        <v>26220</v>
      </c>
      <c r="Z1721">
        <v>2.09</v>
      </c>
    </row>
    <row r="1722" spans="1:26">
      <c r="A1722">
        <v>211709325</v>
      </c>
      <c r="B1722" t="s">
        <v>11499</v>
      </c>
      <c r="C1722" t="s">
        <v>3597</v>
      </c>
      <c r="D1722" t="s">
        <v>3727</v>
      </c>
      <c r="E1722" t="s">
        <v>3728</v>
      </c>
      <c r="F1722" t="s">
        <v>3621</v>
      </c>
      <c r="G1722">
        <v>211709325</v>
      </c>
      <c r="I1722" t="s">
        <v>3622</v>
      </c>
      <c r="J1722" t="s">
        <v>11514</v>
      </c>
      <c r="K1722" t="s">
        <v>3624</v>
      </c>
      <c r="L1722" t="s">
        <v>11515</v>
      </c>
      <c r="P1722">
        <v>12.5</v>
      </c>
      <c r="Q1722">
        <v>21</v>
      </c>
      <c r="R1722">
        <v>9.6</v>
      </c>
      <c r="S1722" t="b">
        <v>0</v>
      </c>
      <c r="T1722" t="b">
        <v>0</v>
      </c>
      <c r="U1722" t="b">
        <v>1</v>
      </c>
      <c r="V1722">
        <v>17000</v>
      </c>
      <c r="W1722">
        <v>13600</v>
      </c>
      <c r="X1722">
        <v>2.2000000000000002</v>
      </c>
      <c r="Y1722">
        <v>19040</v>
      </c>
      <c r="Z1722">
        <v>2.13</v>
      </c>
    </row>
    <row r="1723" spans="1:26">
      <c r="A1723">
        <v>211709324</v>
      </c>
      <c r="B1723" t="s">
        <v>11499</v>
      </c>
      <c r="C1723" t="s">
        <v>3597</v>
      </c>
      <c r="D1723" t="s">
        <v>3727</v>
      </c>
      <c r="E1723" t="s">
        <v>3728</v>
      </c>
      <c r="F1723" t="s">
        <v>3621</v>
      </c>
      <c r="G1723">
        <v>211709324</v>
      </c>
      <c r="I1723" t="s">
        <v>3622</v>
      </c>
      <c r="J1723" t="s">
        <v>11512</v>
      </c>
      <c r="K1723" t="s">
        <v>3624</v>
      </c>
      <c r="L1723" t="s">
        <v>11513</v>
      </c>
      <c r="P1723">
        <v>12.5</v>
      </c>
      <c r="Q1723">
        <v>21.5</v>
      </c>
      <c r="R1723">
        <v>9.6</v>
      </c>
      <c r="S1723" t="b">
        <v>0</v>
      </c>
      <c r="T1723" t="b">
        <v>0</v>
      </c>
      <c r="U1723" t="b">
        <v>1</v>
      </c>
      <c r="V1723">
        <v>15000</v>
      </c>
      <c r="W1723">
        <v>11600</v>
      </c>
      <c r="X1723">
        <v>2.2999999999999998</v>
      </c>
      <c r="Y1723">
        <v>17400</v>
      </c>
      <c r="Z1723">
        <v>2.15</v>
      </c>
    </row>
    <row r="1724" spans="1:26">
      <c r="A1724">
        <v>211709323</v>
      </c>
      <c r="B1724" t="s">
        <v>11499</v>
      </c>
      <c r="C1724" t="s">
        <v>3597</v>
      </c>
      <c r="D1724" t="s">
        <v>3727</v>
      </c>
      <c r="E1724" t="s">
        <v>3728</v>
      </c>
      <c r="F1724" t="s">
        <v>3621</v>
      </c>
      <c r="G1724">
        <v>211709323</v>
      </c>
      <c r="I1724" t="s">
        <v>3622</v>
      </c>
      <c r="J1724" t="s">
        <v>11510</v>
      </c>
      <c r="K1724" t="s">
        <v>3624</v>
      </c>
      <c r="L1724" t="s">
        <v>11511</v>
      </c>
      <c r="P1724">
        <v>12.5</v>
      </c>
      <c r="Q1724">
        <v>23</v>
      </c>
      <c r="R1724">
        <v>10.5</v>
      </c>
      <c r="S1724" t="b">
        <v>0</v>
      </c>
      <c r="T1724" t="b">
        <v>0</v>
      </c>
      <c r="U1724" t="b">
        <v>1</v>
      </c>
      <c r="V1724">
        <v>12000</v>
      </c>
      <c r="W1724">
        <v>10000</v>
      </c>
      <c r="X1724">
        <v>2.4</v>
      </c>
      <c r="Y1724">
        <v>15000</v>
      </c>
      <c r="Z1724">
        <v>2.12</v>
      </c>
    </row>
    <row r="1725" spans="1:26">
      <c r="A1725">
        <v>211709322</v>
      </c>
      <c r="B1725" t="s">
        <v>11499</v>
      </c>
      <c r="C1725" t="s">
        <v>3597</v>
      </c>
      <c r="D1725" t="s">
        <v>3727</v>
      </c>
      <c r="E1725" t="s">
        <v>3728</v>
      </c>
      <c r="F1725" t="s">
        <v>3621</v>
      </c>
      <c r="G1725">
        <v>211709322</v>
      </c>
      <c r="I1725" t="s">
        <v>3622</v>
      </c>
      <c r="J1725" t="s">
        <v>11508</v>
      </c>
      <c r="K1725" t="s">
        <v>3624</v>
      </c>
      <c r="L1725" t="s">
        <v>11509</v>
      </c>
      <c r="P1725">
        <v>14.5</v>
      </c>
      <c r="Q1725">
        <v>23.5</v>
      </c>
      <c r="R1725">
        <v>9.6</v>
      </c>
      <c r="S1725" t="b">
        <v>0</v>
      </c>
      <c r="T1725" t="b">
        <v>0</v>
      </c>
      <c r="U1725" t="b">
        <v>1</v>
      </c>
      <c r="V1725">
        <v>9000</v>
      </c>
      <c r="W1725">
        <v>5800</v>
      </c>
      <c r="X1725">
        <v>2.2999999999999998</v>
      </c>
      <c r="Y1725">
        <v>12760</v>
      </c>
      <c r="Z1725">
        <v>2.2400000000000002</v>
      </c>
    </row>
    <row r="1726" spans="1:26">
      <c r="A1726">
        <v>211709321</v>
      </c>
      <c r="B1726" t="s">
        <v>11499</v>
      </c>
      <c r="C1726" t="s">
        <v>3597</v>
      </c>
      <c r="D1726" t="s">
        <v>3727</v>
      </c>
      <c r="E1726" t="s">
        <v>4003</v>
      </c>
      <c r="F1726" t="s">
        <v>3621</v>
      </c>
      <c r="G1726">
        <v>211709321</v>
      </c>
      <c r="I1726" t="s">
        <v>3622</v>
      </c>
      <c r="J1726" t="s">
        <v>11506</v>
      </c>
      <c r="K1726" t="s">
        <v>3624</v>
      </c>
      <c r="L1726" t="s">
        <v>11507</v>
      </c>
      <c r="P1726">
        <v>12.5</v>
      </c>
      <c r="Q1726">
        <v>20</v>
      </c>
      <c r="R1726">
        <v>9.6</v>
      </c>
      <c r="S1726" t="b">
        <v>0</v>
      </c>
      <c r="T1726" t="b">
        <v>0</v>
      </c>
      <c r="U1726" t="b">
        <v>1</v>
      </c>
      <c r="V1726">
        <v>22000</v>
      </c>
      <c r="W1726">
        <v>19000</v>
      </c>
      <c r="X1726">
        <v>2.2000000000000002</v>
      </c>
      <c r="Y1726">
        <v>26220</v>
      </c>
      <c r="Z1726">
        <v>2.09</v>
      </c>
    </row>
    <row r="1727" spans="1:26">
      <c r="A1727">
        <v>211709320</v>
      </c>
      <c r="B1727" t="s">
        <v>11499</v>
      </c>
      <c r="C1727" t="s">
        <v>3597</v>
      </c>
      <c r="D1727" t="s">
        <v>3727</v>
      </c>
      <c r="E1727" t="s">
        <v>4003</v>
      </c>
      <c r="F1727" t="s">
        <v>3621</v>
      </c>
      <c r="G1727">
        <v>211709320</v>
      </c>
      <c r="I1727" t="s">
        <v>3622</v>
      </c>
      <c r="J1727" t="s">
        <v>11504</v>
      </c>
      <c r="K1727" t="s">
        <v>3624</v>
      </c>
      <c r="L1727" t="s">
        <v>11505</v>
      </c>
      <c r="P1727">
        <v>12.5</v>
      </c>
      <c r="Q1727">
        <v>21</v>
      </c>
      <c r="R1727">
        <v>9.6</v>
      </c>
      <c r="S1727" t="b">
        <v>0</v>
      </c>
      <c r="T1727" t="b">
        <v>0</v>
      </c>
      <c r="U1727" t="b">
        <v>1</v>
      </c>
      <c r="V1727">
        <v>17000</v>
      </c>
      <c r="W1727">
        <v>13600</v>
      </c>
      <c r="X1727">
        <v>2.2000000000000002</v>
      </c>
      <c r="Y1727">
        <v>19040</v>
      </c>
      <c r="Z1727">
        <v>2.13</v>
      </c>
    </row>
    <row r="1728" spans="1:26">
      <c r="A1728">
        <v>211709319</v>
      </c>
      <c r="B1728" t="s">
        <v>11499</v>
      </c>
      <c r="C1728" t="s">
        <v>3597</v>
      </c>
      <c r="D1728" t="s">
        <v>3727</v>
      </c>
      <c r="E1728" t="s">
        <v>4003</v>
      </c>
      <c r="F1728" t="s">
        <v>3621</v>
      </c>
      <c r="G1728">
        <v>211709319</v>
      </c>
      <c r="I1728" t="s">
        <v>3622</v>
      </c>
      <c r="J1728" t="s">
        <v>11502</v>
      </c>
      <c r="K1728" t="s">
        <v>3624</v>
      </c>
      <c r="L1728" t="s">
        <v>11503</v>
      </c>
      <c r="P1728">
        <v>12.5</v>
      </c>
      <c r="Q1728">
        <v>21.5</v>
      </c>
      <c r="R1728">
        <v>9.6</v>
      </c>
      <c r="S1728" t="b">
        <v>0</v>
      </c>
      <c r="T1728" t="b">
        <v>0</v>
      </c>
      <c r="U1728" t="b">
        <v>1</v>
      </c>
      <c r="V1728">
        <v>15000</v>
      </c>
      <c r="W1728">
        <v>11600</v>
      </c>
      <c r="X1728">
        <v>2.2999999999999998</v>
      </c>
      <c r="Y1728">
        <v>17400</v>
      </c>
      <c r="Z1728">
        <v>2.15</v>
      </c>
    </row>
    <row r="1729" spans="1:26">
      <c r="A1729">
        <v>211709318</v>
      </c>
      <c r="B1729" t="s">
        <v>11499</v>
      </c>
      <c r="C1729" t="s">
        <v>3597</v>
      </c>
      <c r="D1729" t="s">
        <v>3727</v>
      </c>
      <c r="E1729" t="s">
        <v>4003</v>
      </c>
      <c r="F1729" t="s">
        <v>3621</v>
      </c>
      <c r="G1729">
        <v>211709318</v>
      </c>
      <c r="I1729" t="s">
        <v>3622</v>
      </c>
      <c r="J1729" t="s">
        <v>11500</v>
      </c>
      <c r="K1729" t="s">
        <v>3624</v>
      </c>
      <c r="L1729" t="s">
        <v>11501</v>
      </c>
      <c r="P1729">
        <v>12.5</v>
      </c>
      <c r="Q1729">
        <v>23</v>
      </c>
      <c r="R1729">
        <v>10.5</v>
      </c>
      <c r="S1729" t="b">
        <v>0</v>
      </c>
      <c r="T1729" t="b">
        <v>0</v>
      </c>
      <c r="U1729" t="b">
        <v>1</v>
      </c>
      <c r="V1729">
        <v>12000</v>
      </c>
      <c r="W1729">
        <v>10000</v>
      </c>
      <c r="X1729">
        <v>2.4</v>
      </c>
      <c r="Y1729">
        <v>15000</v>
      </c>
      <c r="Z1729">
        <v>2.12</v>
      </c>
    </row>
    <row r="1730" spans="1:26">
      <c r="A1730">
        <v>210815065</v>
      </c>
      <c r="B1730" t="s">
        <v>11497</v>
      </c>
      <c r="C1730" t="s">
        <v>3597</v>
      </c>
      <c r="D1730" t="s">
        <v>3614</v>
      </c>
      <c r="E1730" t="s">
        <v>11496</v>
      </c>
      <c r="F1730" t="s">
        <v>3600</v>
      </c>
      <c r="G1730">
        <v>210815065</v>
      </c>
      <c r="I1730" t="s">
        <v>3601</v>
      </c>
      <c r="J1730" t="s">
        <v>4844</v>
      </c>
      <c r="L1730" t="s">
        <v>6057</v>
      </c>
      <c r="M1730">
        <v>9.25</v>
      </c>
      <c r="N1730">
        <v>17</v>
      </c>
      <c r="O1730">
        <v>10</v>
      </c>
      <c r="P1730">
        <v>9</v>
      </c>
      <c r="Q1730">
        <v>18</v>
      </c>
      <c r="R1730">
        <v>8.1</v>
      </c>
      <c r="S1730" t="b">
        <v>0</v>
      </c>
      <c r="T1730" t="b">
        <v>0</v>
      </c>
      <c r="U1730" t="b">
        <v>0</v>
      </c>
      <c r="V1730">
        <v>36000</v>
      </c>
      <c r="W1730">
        <v>25400</v>
      </c>
      <c r="X1730">
        <v>2.6</v>
      </c>
      <c r="Y1730">
        <v>25400</v>
      </c>
      <c r="Z1730">
        <v>2.6</v>
      </c>
    </row>
    <row r="1731" spans="1:26">
      <c r="A1731">
        <v>208502172</v>
      </c>
      <c r="B1731" t="s">
        <v>5999</v>
      </c>
      <c r="C1731" t="s">
        <v>3597</v>
      </c>
      <c r="D1731" t="s">
        <v>3614</v>
      </c>
      <c r="E1731" t="s">
        <v>4837</v>
      </c>
      <c r="F1731" t="s">
        <v>3600</v>
      </c>
      <c r="G1731">
        <v>208502172</v>
      </c>
      <c r="I1731" t="s">
        <v>3601</v>
      </c>
      <c r="J1731" t="s">
        <v>4844</v>
      </c>
      <c r="L1731" t="s">
        <v>6057</v>
      </c>
      <c r="M1731">
        <v>9.25</v>
      </c>
      <c r="N1731">
        <v>17</v>
      </c>
      <c r="O1731">
        <v>10</v>
      </c>
      <c r="P1731">
        <v>9</v>
      </c>
      <c r="Q1731">
        <v>18</v>
      </c>
      <c r="R1731">
        <v>8.1</v>
      </c>
      <c r="S1731" t="b">
        <v>0</v>
      </c>
      <c r="T1731" t="b">
        <v>0</v>
      </c>
      <c r="U1731" t="b">
        <v>0</v>
      </c>
      <c r="V1731">
        <v>36000</v>
      </c>
      <c r="W1731">
        <v>25400</v>
      </c>
      <c r="X1731">
        <v>2.6</v>
      </c>
      <c r="Y1731">
        <v>25400</v>
      </c>
      <c r="Z1731">
        <v>2.6</v>
      </c>
    </row>
    <row r="1732" spans="1:26">
      <c r="A1732">
        <v>208502170</v>
      </c>
      <c r="B1732" t="s">
        <v>5999</v>
      </c>
      <c r="C1732" t="s">
        <v>3597</v>
      </c>
      <c r="D1732" t="s">
        <v>3614</v>
      </c>
      <c r="E1732" t="s">
        <v>4840</v>
      </c>
      <c r="F1732" t="s">
        <v>3600</v>
      </c>
      <c r="G1732">
        <v>208502170</v>
      </c>
      <c r="I1732" t="s">
        <v>3601</v>
      </c>
      <c r="J1732" t="s">
        <v>4844</v>
      </c>
      <c r="L1732" t="s">
        <v>6057</v>
      </c>
      <c r="M1732">
        <v>9.25</v>
      </c>
      <c r="N1732">
        <v>17</v>
      </c>
      <c r="O1732">
        <v>10</v>
      </c>
      <c r="P1732">
        <v>9</v>
      </c>
      <c r="Q1732">
        <v>18</v>
      </c>
      <c r="R1732">
        <v>8.1</v>
      </c>
      <c r="S1732" t="b">
        <v>0</v>
      </c>
      <c r="T1732" t="b">
        <v>0</v>
      </c>
      <c r="U1732" t="b">
        <v>0</v>
      </c>
      <c r="V1732">
        <v>36000</v>
      </c>
      <c r="W1732">
        <v>25400</v>
      </c>
      <c r="X1732">
        <v>2.6</v>
      </c>
      <c r="Y1732">
        <v>25400</v>
      </c>
      <c r="Z1732">
        <v>2.6</v>
      </c>
    </row>
    <row r="1733" spans="1:26">
      <c r="A1733">
        <v>208502168</v>
      </c>
      <c r="B1733" t="s">
        <v>5999</v>
      </c>
      <c r="C1733" t="s">
        <v>3597</v>
      </c>
      <c r="D1733" t="s">
        <v>3614</v>
      </c>
      <c r="E1733" t="s">
        <v>4841</v>
      </c>
      <c r="F1733" t="s">
        <v>3600</v>
      </c>
      <c r="G1733">
        <v>208502168</v>
      </c>
      <c r="I1733" t="s">
        <v>3601</v>
      </c>
      <c r="J1733" t="s">
        <v>4844</v>
      </c>
      <c r="L1733" t="s">
        <v>6057</v>
      </c>
      <c r="M1733">
        <v>9.25</v>
      </c>
      <c r="N1733">
        <v>17</v>
      </c>
      <c r="O1733">
        <v>10</v>
      </c>
      <c r="P1733">
        <v>9</v>
      </c>
      <c r="Q1733">
        <v>18</v>
      </c>
      <c r="R1733">
        <v>8.1</v>
      </c>
      <c r="S1733" t="b">
        <v>0</v>
      </c>
      <c r="T1733" t="b">
        <v>0</v>
      </c>
      <c r="U1733" t="b">
        <v>0</v>
      </c>
      <c r="V1733">
        <v>36000</v>
      </c>
      <c r="W1733">
        <v>25400</v>
      </c>
      <c r="X1733">
        <v>2.6</v>
      </c>
      <c r="Y1733">
        <v>25400</v>
      </c>
      <c r="Z1733">
        <v>2.6</v>
      </c>
    </row>
    <row r="1734" spans="1:26">
      <c r="A1734">
        <v>208502166</v>
      </c>
      <c r="B1734" t="s">
        <v>5999</v>
      </c>
      <c r="C1734" t="s">
        <v>3597</v>
      </c>
      <c r="D1734" t="s">
        <v>3614</v>
      </c>
      <c r="E1734" t="s">
        <v>4842</v>
      </c>
      <c r="F1734" t="s">
        <v>3600</v>
      </c>
      <c r="G1734">
        <v>208502166</v>
      </c>
      <c r="I1734" t="s">
        <v>3601</v>
      </c>
      <c r="J1734" t="s">
        <v>4844</v>
      </c>
      <c r="L1734" t="s">
        <v>6057</v>
      </c>
      <c r="M1734">
        <v>9.25</v>
      </c>
      <c r="N1734">
        <v>17</v>
      </c>
      <c r="O1734">
        <v>10</v>
      </c>
      <c r="P1734">
        <v>9</v>
      </c>
      <c r="Q1734">
        <v>18</v>
      </c>
      <c r="R1734">
        <v>8.1</v>
      </c>
      <c r="S1734" t="b">
        <v>0</v>
      </c>
      <c r="T1734" t="b">
        <v>0</v>
      </c>
      <c r="U1734" t="b">
        <v>0</v>
      </c>
      <c r="V1734">
        <v>36000</v>
      </c>
      <c r="W1734">
        <v>25400</v>
      </c>
      <c r="X1734">
        <v>2.6</v>
      </c>
      <c r="Y1734">
        <v>25400</v>
      </c>
      <c r="Z1734">
        <v>2.6</v>
      </c>
    </row>
    <row r="1735" spans="1:26">
      <c r="A1735">
        <v>208500193</v>
      </c>
      <c r="B1735" t="s">
        <v>5999</v>
      </c>
      <c r="C1735" t="s">
        <v>3597</v>
      </c>
      <c r="D1735" t="s">
        <v>3614</v>
      </c>
      <c r="E1735" t="s">
        <v>3615</v>
      </c>
      <c r="F1735" t="s">
        <v>3600</v>
      </c>
      <c r="G1735">
        <v>208500193</v>
      </c>
      <c r="I1735" t="s">
        <v>3601</v>
      </c>
      <c r="J1735" t="s">
        <v>4844</v>
      </c>
      <c r="L1735" t="s">
        <v>6057</v>
      </c>
      <c r="M1735">
        <v>9.25</v>
      </c>
      <c r="N1735">
        <v>17</v>
      </c>
      <c r="O1735">
        <v>10</v>
      </c>
      <c r="P1735">
        <v>9</v>
      </c>
      <c r="Q1735">
        <v>18</v>
      </c>
      <c r="R1735">
        <v>8.1</v>
      </c>
      <c r="S1735" t="b">
        <v>0</v>
      </c>
      <c r="T1735" t="b">
        <v>0</v>
      </c>
      <c r="U1735" t="b">
        <v>0</v>
      </c>
      <c r="V1735">
        <v>36000</v>
      </c>
      <c r="W1735">
        <v>25400</v>
      </c>
      <c r="X1735">
        <v>2.6</v>
      </c>
      <c r="Y1735">
        <v>25400</v>
      </c>
      <c r="Z1735">
        <v>2.6</v>
      </c>
    </row>
    <row r="1736" spans="1:26">
      <c r="A1736">
        <v>210817731</v>
      </c>
      <c r="B1736" t="s">
        <v>11497</v>
      </c>
      <c r="C1736" t="s">
        <v>3597</v>
      </c>
      <c r="D1736" t="s">
        <v>3614</v>
      </c>
      <c r="E1736" t="s">
        <v>11496</v>
      </c>
      <c r="F1736" t="s">
        <v>3600</v>
      </c>
      <c r="G1736">
        <v>210817731</v>
      </c>
      <c r="I1736" t="s">
        <v>3601</v>
      </c>
      <c r="J1736" t="s">
        <v>4844</v>
      </c>
      <c r="L1736" t="s">
        <v>11498</v>
      </c>
      <c r="M1736">
        <v>9.25</v>
      </c>
      <c r="N1736">
        <v>17</v>
      </c>
      <c r="O1736">
        <v>10</v>
      </c>
      <c r="P1736">
        <v>9</v>
      </c>
      <c r="Q1736">
        <v>18</v>
      </c>
      <c r="R1736">
        <v>8.1</v>
      </c>
      <c r="S1736" t="b">
        <v>0</v>
      </c>
      <c r="T1736" t="b">
        <v>0</v>
      </c>
      <c r="U1736" t="b">
        <v>0</v>
      </c>
      <c r="V1736">
        <v>36000</v>
      </c>
      <c r="W1736">
        <v>25400</v>
      </c>
      <c r="X1736">
        <v>2.6</v>
      </c>
      <c r="Y1736">
        <v>25400</v>
      </c>
      <c r="Z1736">
        <v>2.6</v>
      </c>
    </row>
    <row r="1737" spans="1:26">
      <c r="A1737">
        <v>208614068</v>
      </c>
      <c r="B1737" t="s">
        <v>5999</v>
      </c>
      <c r="C1737" t="s">
        <v>3597</v>
      </c>
      <c r="D1737" t="s">
        <v>3614</v>
      </c>
      <c r="E1737" t="s">
        <v>4837</v>
      </c>
      <c r="F1737" t="s">
        <v>3600</v>
      </c>
      <c r="G1737">
        <v>208614068</v>
      </c>
      <c r="I1737" t="s">
        <v>3601</v>
      </c>
      <c r="J1737" t="s">
        <v>4844</v>
      </c>
      <c r="L1737" t="s">
        <v>11498</v>
      </c>
      <c r="M1737">
        <v>9.25</v>
      </c>
      <c r="N1737">
        <v>17</v>
      </c>
      <c r="O1737">
        <v>10</v>
      </c>
      <c r="P1737">
        <v>9</v>
      </c>
      <c r="Q1737">
        <v>18</v>
      </c>
      <c r="R1737">
        <v>8.1</v>
      </c>
      <c r="S1737" t="b">
        <v>0</v>
      </c>
      <c r="T1737" t="b">
        <v>0</v>
      </c>
      <c r="U1737" t="b">
        <v>0</v>
      </c>
      <c r="V1737">
        <v>36000</v>
      </c>
      <c r="W1737">
        <v>25400</v>
      </c>
      <c r="X1737">
        <v>2.6</v>
      </c>
      <c r="Y1737">
        <v>25400</v>
      </c>
      <c r="Z1737">
        <v>2.6</v>
      </c>
    </row>
    <row r="1738" spans="1:26">
      <c r="A1738">
        <v>208614059</v>
      </c>
      <c r="B1738" t="s">
        <v>5999</v>
      </c>
      <c r="C1738" t="s">
        <v>3597</v>
      </c>
      <c r="D1738" t="s">
        <v>3614</v>
      </c>
      <c r="E1738" t="s">
        <v>4840</v>
      </c>
      <c r="F1738" t="s">
        <v>3600</v>
      </c>
      <c r="G1738">
        <v>208614059</v>
      </c>
      <c r="I1738" t="s">
        <v>3601</v>
      </c>
      <c r="J1738" t="s">
        <v>4844</v>
      </c>
      <c r="L1738" t="s">
        <v>11498</v>
      </c>
      <c r="M1738">
        <v>9.25</v>
      </c>
      <c r="N1738">
        <v>17</v>
      </c>
      <c r="O1738">
        <v>10</v>
      </c>
      <c r="P1738">
        <v>9</v>
      </c>
      <c r="Q1738">
        <v>18</v>
      </c>
      <c r="R1738">
        <v>8.1</v>
      </c>
      <c r="S1738" t="b">
        <v>0</v>
      </c>
      <c r="T1738" t="b">
        <v>0</v>
      </c>
      <c r="U1738" t="b">
        <v>0</v>
      </c>
      <c r="V1738">
        <v>36000</v>
      </c>
      <c r="W1738">
        <v>25400</v>
      </c>
      <c r="X1738">
        <v>2.6</v>
      </c>
      <c r="Y1738">
        <v>25400</v>
      </c>
      <c r="Z1738">
        <v>2.6</v>
      </c>
    </row>
    <row r="1739" spans="1:26">
      <c r="A1739">
        <v>208614052</v>
      </c>
      <c r="B1739" t="s">
        <v>5999</v>
      </c>
      <c r="C1739" t="s">
        <v>3597</v>
      </c>
      <c r="D1739" t="s">
        <v>3614</v>
      </c>
      <c r="E1739" t="s">
        <v>4841</v>
      </c>
      <c r="F1739" t="s">
        <v>3600</v>
      </c>
      <c r="G1739">
        <v>208614052</v>
      </c>
      <c r="I1739" t="s">
        <v>3601</v>
      </c>
      <c r="J1739" t="s">
        <v>4844</v>
      </c>
      <c r="L1739" t="s">
        <v>11498</v>
      </c>
      <c r="M1739">
        <v>9.25</v>
      </c>
      <c r="N1739">
        <v>17</v>
      </c>
      <c r="O1739">
        <v>10</v>
      </c>
      <c r="P1739">
        <v>9</v>
      </c>
      <c r="Q1739">
        <v>18</v>
      </c>
      <c r="R1739">
        <v>8.1</v>
      </c>
      <c r="S1739" t="b">
        <v>0</v>
      </c>
      <c r="T1739" t="b">
        <v>0</v>
      </c>
      <c r="U1739" t="b">
        <v>0</v>
      </c>
      <c r="V1739">
        <v>36000</v>
      </c>
      <c r="W1739">
        <v>25400</v>
      </c>
      <c r="X1739">
        <v>2.6</v>
      </c>
      <c r="Y1739">
        <v>25400</v>
      </c>
      <c r="Z1739">
        <v>2.6</v>
      </c>
    </row>
    <row r="1740" spans="1:26">
      <c r="A1740">
        <v>208614043</v>
      </c>
      <c r="B1740" t="s">
        <v>5999</v>
      </c>
      <c r="C1740" t="s">
        <v>3597</v>
      </c>
      <c r="D1740" t="s">
        <v>3614</v>
      </c>
      <c r="E1740" t="s">
        <v>4842</v>
      </c>
      <c r="F1740" t="s">
        <v>3600</v>
      </c>
      <c r="G1740">
        <v>208614043</v>
      </c>
      <c r="I1740" t="s">
        <v>3601</v>
      </c>
      <c r="J1740" t="s">
        <v>4844</v>
      </c>
      <c r="L1740" t="s">
        <v>11498</v>
      </c>
      <c r="M1740">
        <v>9.25</v>
      </c>
      <c r="N1740">
        <v>17</v>
      </c>
      <c r="O1740">
        <v>10</v>
      </c>
      <c r="P1740">
        <v>9</v>
      </c>
      <c r="Q1740">
        <v>18</v>
      </c>
      <c r="R1740">
        <v>8.1</v>
      </c>
      <c r="S1740" t="b">
        <v>0</v>
      </c>
      <c r="T1740" t="b">
        <v>0</v>
      </c>
      <c r="U1740" t="b">
        <v>0</v>
      </c>
      <c r="V1740">
        <v>36000</v>
      </c>
      <c r="W1740">
        <v>25400</v>
      </c>
      <c r="X1740">
        <v>2.6</v>
      </c>
      <c r="Y1740">
        <v>25400</v>
      </c>
      <c r="Z1740">
        <v>2.6</v>
      </c>
    </row>
    <row r="1741" spans="1:26">
      <c r="A1741">
        <v>208613133</v>
      </c>
      <c r="B1741" t="s">
        <v>5999</v>
      </c>
      <c r="C1741" t="s">
        <v>3597</v>
      </c>
      <c r="D1741" t="s">
        <v>3614</v>
      </c>
      <c r="E1741" t="s">
        <v>3615</v>
      </c>
      <c r="F1741" t="s">
        <v>3600</v>
      </c>
      <c r="G1741">
        <v>208613133</v>
      </c>
      <c r="I1741" t="s">
        <v>3601</v>
      </c>
      <c r="J1741" t="s">
        <v>4844</v>
      </c>
      <c r="L1741" t="s">
        <v>11498</v>
      </c>
      <c r="M1741">
        <v>9.25</v>
      </c>
      <c r="N1741">
        <v>17</v>
      </c>
      <c r="O1741">
        <v>10</v>
      </c>
      <c r="P1741">
        <v>9</v>
      </c>
      <c r="Q1741">
        <v>18</v>
      </c>
      <c r="R1741">
        <v>8.1</v>
      </c>
      <c r="S1741" t="b">
        <v>0</v>
      </c>
      <c r="T1741" t="b">
        <v>0</v>
      </c>
      <c r="U1741" t="b">
        <v>0</v>
      </c>
      <c r="V1741">
        <v>36000</v>
      </c>
      <c r="W1741">
        <v>25400</v>
      </c>
      <c r="X1741">
        <v>2.6</v>
      </c>
      <c r="Y1741">
        <v>25400</v>
      </c>
      <c r="Z1741">
        <v>2.6</v>
      </c>
    </row>
    <row r="1742" spans="1:26">
      <c r="A1742">
        <v>210808435</v>
      </c>
      <c r="B1742" t="s">
        <v>11497</v>
      </c>
      <c r="C1742" t="s">
        <v>3597</v>
      </c>
      <c r="D1742" t="s">
        <v>3614</v>
      </c>
      <c r="E1742" t="s">
        <v>11496</v>
      </c>
      <c r="F1742" t="s">
        <v>3600</v>
      </c>
      <c r="G1742">
        <v>210808435</v>
      </c>
      <c r="I1742" t="s">
        <v>3601</v>
      </c>
      <c r="J1742" t="s">
        <v>4844</v>
      </c>
      <c r="L1742" t="s">
        <v>6055</v>
      </c>
      <c r="M1742">
        <v>9.25</v>
      </c>
      <c r="N1742">
        <v>17</v>
      </c>
      <c r="O1742">
        <v>10</v>
      </c>
      <c r="P1742">
        <v>9</v>
      </c>
      <c r="Q1742">
        <v>18</v>
      </c>
      <c r="R1742">
        <v>8.1</v>
      </c>
      <c r="S1742" t="b">
        <v>0</v>
      </c>
      <c r="T1742" t="b">
        <v>0</v>
      </c>
      <c r="U1742" t="b">
        <v>0</v>
      </c>
      <c r="V1742">
        <v>36000</v>
      </c>
      <c r="W1742">
        <v>25400</v>
      </c>
      <c r="X1742">
        <v>2.6</v>
      </c>
      <c r="Y1742">
        <v>25400</v>
      </c>
      <c r="Z1742">
        <v>2.6</v>
      </c>
    </row>
    <row r="1743" spans="1:26">
      <c r="A1743">
        <v>208502164</v>
      </c>
      <c r="B1743" t="s">
        <v>5999</v>
      </c>
      <c r="C1743" t="s">
        <v>3597</v>
      </c>
      <c r="D1743" t="s">
        <v>3614</v>
      </c>
      <c r="E1743" t="s">
        <v>4837</v>
      </c>
      <c r="F1743" t="s">
        <v>3600</v>
      </c>
      <c r="G1743">
        <v>208502164</v>
      </c>
      <c r="I1743" t="s">
        <v>3601</v>
      </c>
      <c r="J1743" t="s">
        <v>4844</v>
      </c>
      <c r="L1743" t="s">
        <v>6055</v>
      </c>
      <c r="M1743">
        <v>9.25</v>
      </c>
      <c r="N1743">
        <v>17</v>
      </c>
      <c r="O1743">
        <v>10</v>
      </c>
      <c r="P1743">
        <v>9</v>
      </c>
      <c r="Q1743">
        <v>18</v>
      </c>
      <c r="R1743">
        <v>8.1</v>
      </c>
      <c r="S1743" t="b">
        <v>0</v>
      </c>
      <c r="T1743" t="b">
        <v>0</v>
      </c>
      <c r="U1743" t="b">
        <v>0</v>
      </c>
      <c r="V1743">
        <v>36000</v>
      </c>
      <c r="W1743">
        <v>25400</v>
      </c>
      <c r="X1743">
        <v>2.6</v>
      </c>
      <c r="Y1743">
        <v>25400</v>
      </c>
      <c r="Z1743">
        <v>2.6</v>
      </c>
    </row>
    <row r="1744" spans="1:26">
      <c r="A1744">
        <v>208502163</v>
      </c>
      <c r="B1744" t="s">
        <v>5999</v>
      </c>
      <c r="C1744" t="s">
        <v>3597</v>
      </c>
      <c r="D1744" t="s">
        <v>3614</v>
      </c>
      <c r="E1744" t="s">
        <v>4840</v>
      </c>
      <c r="F1744" t="s">
        <v>3600</v>
      </c>
      <c r="G1744">
        <v>208502163</v>
      </c>
      <c r="I1744" t="s">
        <v>3601</v>
      </c>
      <c r="J1744" t="s">
        <v>4844</v>
      </c>
      <c r="L1744" t="s">
        <v>6055</v>
      </c>
      <c r="M1744">
        <v>9.25</v>
      </c>
      <c r="N1744">
        <v>17</v>
      </c>
      <c r="O1744">
        <v>10</v>
      </c>
      <c r="P1744">
        <v>9</v>
      </c>
      <c r="Q1744">
        <v>18</v>
      </c>
      <c r="R1744">
        <v>8.1</v>
      </c>
      <c r="S1744" t="b">
        <v>0</v>
      </c>
      <c r="T1744" t="b">
        <v>0</v>
      </c>
      <c r="U1744" t="b">
        <v>0</v>
      </c>
      <c r="V1744">
        <v>36000</v>
      </c>
      <c r="W1744">
        <v>25400</v>
      </c>
      <c r="X1744">
        <v>2.6</v>
      </c>
      <c r="Y1744">
        <v>25400</v>
      </c>
      <c r="Z1744">
        <v>2.6</v>
      </c>
    </row>
    <row r="1745" spans="1:26">
      <c r="A1745">
        <v>208502161</v>
      </c>
      <c r="B1745" t="s">
        <v>5999</v>
      </c>
      <c r="C1745" t="s">
        <v>3597</v>
      </c>
      <c r="D1745" t="s">
        <v>3614</v>
      </c>
      <c r="E1745" t="s">
        <v>4841</v>
      </c>
      <c r="F1745" t="s">
        <v>3600</v>
      </c>
      <c r="G1745">
        <v>208502161</v>
      </c>
      <c r="I1745" t="s">
        <v>3601</v>
      </c>
      <c r="J1745" t="s">
        <v>4844</v>
      </c>
      <c r="L1745" t="s">
        <v>6055</v>
      </c>
      <c r="M1745">
        <v>9.25</v>
      </c>
      <c r="N1745">
        <v>17</v>
      </c>
      <c r="O1745">
        <v>10</v>
      </c>
      <c r="P1745">
        <v>9</v>
      </c>
      <c r="Q1745">
        <v>18</v>
      </c>
      <c r="R1745">
        <v>8.1</v>
      </c>
      <c r="S1745" t="b">
        <v>0</v>
      </c>
      <c r="T1745" t="b">
        <v>0</v>
      </c>
      <c r="U1745" t="b">
        <v>0</v>
      </c>
      <c r="V1745">
        <v>36000</v>
      </c>
      <c r="W1745">
        <v>25400</v>
      </c>
      <c r="X1745">
        <v>2.6</v>
      </c>
      <c r="Y1745">
        <v>25400</v>
      </c>
      <c r="Z1745">
        <v>2.6</v>
      </c>
    </row>
    <row r="1746" spans="1:26">
      <c r="A1746">
        <v>208502159</v>
      </c>
      <c r="B1746" t="s">
        <v>5999</v>
      </c>
      <c r="C1746" t="s">
        <v>3597</v>
      </c>
      <c r="D1746" t="s">
        <v>3614</v>
      </c>
      <c r="E1746" t="s">
        <v>4842</v>
      </c>
      <c r="F1746" t="s">
        <v>3600</v>
      </c>
      <c r="G1746">
        <v>208502159</v>
      </c>
      <c r="I1746" t="s">
        <v>3601</v>
      </c>
      <c r="J1746" t="s">
        <v>4844</v>
      </c>
      <c r="L1746" t="s">
        <v>6055</v>
      </c>
      <c r="M1746">
        <v>9.25</v>
      </c>
      <c r="N1746">
        <v>17</v>
      </c>
      <c r="O1746">
        <v>10</v>
      </c>
      <c r="P1746">
        <v>9</v>
      </c>
      <c r="Q1746">
        <v>18</v>
      </c>
      <c r="R1746">
        <v>8.1</v>
      </c>
      <c r="S1746" t="b">
        <v>0</v>
      </c>
      <c r="T1746" t="b">
        <v>0</v>
      </c>
      <c r="U1746" t="b">
        <v>0</v>
      </c>
      <c r="V1746">
        <v>36000</v>
      </c>
      <c r="W1746">
        <v>25400</v>
      </c>
      <c r="X1746">
        <v>2.6</v>
      </c>
      <c r="Y1746">
        <v>25400</v>
      </c>
      <c r="Z1746">
        <v>2.6</v>
      </c>
    </row>
    <row r="1747" spans="1:26">
      <c r="A1747">
        <v>208500190</v>
      </c>
      <c r="B1747" t="s">
        <v>5999</v>
      </c>
      <c r="C1747" t="s">
        <v>3597</v>
      </c>
      <c r="D1747" t="s">
        <v>3614</v>
      </c>
      <c r="E1747" t="s">
        <v>3615</v>
      </c>
      <c r="F1747" t="s">
        <v>3600</v>
      </c>
      <c r="G1747">
        <v>208500190</v>
      </c>
      <c r="I1747" t="s">
        <v>3601</v>
      </c>
      <c r="J1747" t="s">
        <v>4844</v>
      </c>
      <c r="L1747" t="s">
        <v>6055</v>
      </c>
      <c r="M1747">
        <v>9.25</v>
      </c>
      <c r="N1747">
        <v>17</v>
      </c>
      <c r="O1747">
        <v>10</v>
      </c>
      <c r="P1747">
        <v>9</v>
      </c>
      <c r="Q1747">
        <v>18</v>
      </c>
      <c r="R1747">
        <v>8.1</v>
      </c>
      <c r="S1747" t="b">
        <v>0</v>
      </c>
      <c r="T1747" t="b">
        <v>0</v>
      </c>
      <c r="U1747" t="b">
        <v>0</v>
      </c>
      <c r="V1747">
        <v>36000</v>
      </c>
      <c r="W1747">
        <v>25400</v>
      </c>
      <c r="X1747">
        <v>2.6</v>
      </c>
      <c r="Y1747">
        <v>25400</v>
      </c>
      <c r="Z1747">
        <v>2.6</v>
      </c>
    </row>
    <row r="1748" spans="1:26">
      <c r="A1748">
        <v>211010181</v>
      </c>
      <c r="B1748" t="s">
        <v>10412</v>
      </c>
      <c r="C1748" t="s">
        <v>3597</v>
      </c>
      <c r="D1748" t="s">
        <v>3614</v>
      </c>
      <c r="E1748" t="s">
        <v>11496</v>
      </c>
      <c r="F1748" t="s">
        <v>3600</v>
      </c>
      <c r="G1748">
        <v>211010181</v>
      </c>
      <c r="I1748" t="s">
        <v>3601</v>
      </c>
      <c r="J1748" t="s">
        <v>5867</v>
      </c>
      <c r="L1748" t="s">
        <v>11495</v>
      </c>
      <c r="P1748">
        <v>12</v>
      </c>
      <c r="Q1748">
        <v>19</v>
      </c>
      <c r="R1748">
        <v>8.5</v>
      </c>
      <c r="S1748" t="b">
        <v>0</v>
      </c>
      <c r="T1748" t="b">
        <v>0</v>
      </c>
      <c r="U1748" t="b">
        <v>0</v>
      </c>
      <c r="V1748">
        <v>52500</v>
      </c>
      <c r="W1748">
        <v>46500</v>
      </c>
      <c r="X1748">
        <v>2.34</v>
      </c>
      <c r="Y1748">
        <v>46500</v>
      </c>
      <c r="Z1748">
        <v>2.34</v>
      </c>
    </row>
    <row r="1749" spans="1:26">
      <c r="A1749">
        <v>211010184</v>
      </c>
      <c r="B1749" t="s">
        <v>10412</v>
      </c>
      <c r="C1749" t="s">
        <v>3597</v>
      </c>
      <c r="D1749" t="s">
        <v>3614</v>
      </c>
      <c r="E1749" t="s">
        <v>4837</v>
      </c>
      <c r="F1749" t="s">
        <v>3600</v>
      </c>
      <c r="G1749">
        <v>211010184</v>
      </c>
      <c r="I1749" t="s">
        <v>3601</v>
      </c>
      <c r="J1749" t="s">
        <v>5867</v>
      </c>
      <c r="L1749" t="s">
        <v>11495</v>
      </c>
      <c r="P1749">
        <v>12</v>
      </c>
      <c r="Q1749">
        <v>19</v>
      </c>
      <c r="R1749">
        <v>8.5</v>
      </c>
      <c r="S1749" t="b">
        <v>0</v>
      </c>
      <c r="T1749" t="b">
        <v>0</v>
      </c>
      <c r="U1749" t="b">
        <v>0</v>
      </c>
      <c r="V1749">
        <v>52500</v>
      </c>
      <c r="W1749">
        <v>46500</v>
      </c>
      <c r="X1749">
        <v>2.34</v>
      </c>
      <c r="Y1749">
        <v>46500</v>
      </c>
      <c r="Z1749">
        <v>2.34</v>
      </c>
    </row>
    <row r="1750" spans="1:26">
      <c r="A1750">
        <v>211010187</v>
      </c>
      <c r="B1750" t="s">
        <v>10412</v>
      </c>
      <c r="C1750" t="s">
        <v>3597</v>
      </c>
      <c r="D1750" t="s">
        <v>3614</v>
      </c>
      <c r="E1750" t="s">
        <v>4840</v>
      </c>
      <c r="F1750" t="s">
        <v>3600</v>
      </c>
      <c r="G1750">
        <v>211010187</v>
      </c>
      <c r="I1750" t="s">
        <v>3601</v>
      </c>
      <c r="J1750" t="s">
        <v>5867</v>
      </c>
      <c r="L1750" t="s">
        <v>11495</v>
      </c>
      <c r="P1750">
        <v>12</v>
      </c>
      <c r="Q1750">
        <v>19</v>
      </c>
      <c r="R1750">
        <v>8.5</v>
      </c>
      <c r="S1750" t="b">
        <v>0</v>
      </c>
      <c r="T1750" t="b">
        <v>0</v>
      </c>
      <c r="U1750" t="b">
        <v>0</v>
      </c>
      <c r="V1750">
        <v>52500</v>
      </c>
      <c r="W1750">
        <v>46500</v>
      </c>
      <c r="X1750">
        <v>2.34</v>
      </c>
      <c r="Y1750">
        <v>46500</v>
      </c>
      <c r="Z1750">
        <v>2.34</v>
      </c>
    </row>
    <row r="1751" spans="1:26">
      <c r="A1751">
        <v>211010191</v>
      </c>
      <c r="B1751" t="s">
        <v>10412</v>
      </c>
      <c r="C1751" t="s">
        <v>3597</v>
      </c>
      <c r="D1751" t="s">
        <v>3614</v>
      </c>
      <c r="E1751" t="s">
        <v>4841</v>
      </c>
      <c r="F1751" t="s">
        <v>3600</v>
      </c>
      <c r="G1751">
        <v>211010191</v>
      </c>
      <c r="I1751" t="s">
        <v>3601</v>
      </c>
      <c r="J1751" t="s">
        <v>5867</v>
      </c>
      <c r="L1751" t="s">
        <v>11495</v>
      </c>
      <c r="P1751">
        <v>12</v>
      </c>
      <c r="Q1751">
        <v>19</v>
      </c>
      <c r="R1751">
        <v>8.5</v>
      </c>
      <c r="S1751" t="b">
        <v>0</v>
      </c>
      <c r="T1751" t="b">
        <v>0</v>
      </c>
      <c r="U1751" t="b">
        <v>0</v>
      </c>
      <c r="V1751">
        <v>52500</v>
      </c>
      <c r="W1751">
        <v>46500</v>
      </c>
      <c r="X1751">
        <v>2.34</v>
      </c>
      <c r="Y1751">
        <v>46500</v>
      </c>
      <c r="Z1751">
        <v>2.34</v>
      </c>
    </row>
    <row r="1752" spans="1:26">
      <c r="A1752">
        <v>211010194</v>
      </c>
      <c r="B1752" t="s">
        <v>10412</v>
      </c>
      <c r="C1752" t="s">
        <v>3597</v>
      </c>
      <c r="D1752" t="s">
        <v>3614</v>
      </c>
      <c r="E1752" t="s">
        <v>4842</v>
      </c>
      <c r="F1752" t="s">
        <v>3600</v>
      </c>
      <c r="G1752">
        <v>211010194</v>
      </c>
      <c r="I1752" t="s">
        <v>3601</v>
      </c>
      <c r="J1752" t="s">
        <v>5879</v>
      </c>
      <c r="L1752" t="s">
        <v>11495</v>
      </c>
      <c r="P1752">
        <v>12</v>
      </c>
      <c r="Q1752">
        <v>19</v>
      </c>
      <c r="R1752">
        <v>8.5</v>
      </c>
      <c r="S1752" t="b">
        <v>0</v>
      </c>
      <c r="T1752" t="b">
        <v>0</v>
      </c>
      <c r="U1752" t="b">
        <v>0</v>
      </c>
      <c r="V1752">
        <v>52500</v>
      </c>
      <c r="W1752">
        <v>46500</v>
      </c>
      <c r="X1752">
        <v>2.34</v>
      </c>
      <c r="Y1752">
        <v>46500</v>
      </c>
      <c r="Z1752">
        <v>2.34</v>
      </c>
    </row>
    <row r="1753" spans="1:26">
      <c r="A1753">
        <v>211010174</v>
      </c>
      <c r="B1753" t="s">
        <v>10412</v>
      </c>
      <c r="C1753" t="s">
        <v>3597</v>
      </c>
      <c r="D1753" t="s">
        <v>3614</v>
      </c>
      <c r="E1753" t="s">
        <v>3615</v>
      </c>
      <c r="F1753" t="s">
        <v>3600</v>
      </c>
      <c r="G1753">
        <v>211010174</v>
      </c>
      <c r="I1753" t="s">
        <v>3601</v>
      </c>
      <c r="J1753" t="s">
        <v>5857</v>
      </c>
      <c r="L1753" t="s">
        <v>11495</v>
      </c>
      <c r="P1753">
        <v>12</v>
      </c>
      <c r="Q1753">
        <v>19</v>
      </c>
      <c r="R1753">
        <v>8.5</v>
      </c>
      <c r="S1753" t="b">
        <v>0</v>
      </c>
      <c r="T1753" t="b">
        <v>0</v>
      </c>
      <c r="U1753" t="b">
        <v>0</v>
      </c>
      <c r="V1753">
        <v>52500</v>
      </c>
      <c r="W1753">
        <v>46500</v>
      </c>
      <c r="X1753">
        <v>2.34</v>
      </c>
      <c r="Y1753">
        <v>46500</v>
      </c>
      <c r="Z1753">
        <v>2.34</v>
      </c>
    </row>
    <row r="1754" spans="1:26">
      <c r="A1754">
        <v>208157119</v>
      </c>
      <c r="B1754" t="s">
        <v>8845</v>
      </c>
      <c r="C1754" t="s">
        <v>3597</v>
      </c>
      <c r="D1754" t="s">
        <v>3563</v>
      </c>
      <c r="E1754" t="s">
        <v>10119</v>
      </c>
      <c r="F1754" t="s">
        <v>3621</v>
      </c>
      <c r="G1754">
        <v>208157119</v>
      </c>
      <c r="I1754" t="s">
        <v>3622</v>
      </c>
      <c r="J1754" t="s">
        <v>10717</v>
      </c>
      <c r="K1754" t="s">
        <v>3624</v>
      </c>
      <c r="L1754" t="s">
        <v>10726</v>
      </c>
      <c r="M1754">
        <v>13</v>
      </c>
      <c r="N1754">
        <v>21</v>
      </c>
      <c r="O1754">
        <v>12</v>
      </c>
      <c r="P1754">
        <v>11.7</v>
      </c>
      <c r="Q1754">
        <v>18.899999999999999</v>
      </c>
      <c r="R1754">
        <v>10.4</v>
      </c>
      <c r="S1754" t="b">
        <v>0</v>
      </c>
      <c r="T1754" t="b">
        <v>0</v>
      </c>
      <c r="U1754" t="b">
        <v>1</v>
      </c>
      <c r="V1754">
        <v>21600</v>
      </c>
      <c r="W1754">
        <v>19400</v>
      </c>
      <c r="X1754">
        <v>2.62</v>
      </c>
      <c r="Y1754">
        <v>22036</v>
      </c>
      <c r="Z1754">
        <v>1.78</v>
      </c>
    </row>
    <row r="1755" spans="1:26">
      <c r="A1755">
        <v>208650713</v>
      </c>
      <c r="B1755" t="s">
        <v>8845</v>
      </c>
      <c r="C1755" t="s">
        <v>3597</v>
      </c>
      <c r="D1755" t="s">
        <v>3563</v>
      </c>
      <c r="E1755" t="s">
        <v>10119</v>
      </c>
      <c r="F1755" t="s">
        <v>3621</v>
      </c>
      <c r="G1755">
        <v>208650713</v>
      </c>
      <c r="I1755" t="s">
        <v>3622</v>
      </c>
      <c r="J1755" t="s">
        <v>10708</v>
      </c>
      <c r="K1755" t="s">
        <v>3624</v>
      </c>
      <c r="L1755" t="s">
        <v>10726</v>
      </c>
      <c r="M1755">
        <v>12.5</v>
      </c>
      <c r="N1755">
        <v>22</v>
      </c>
      <c r="O1755">
        <v>10</v>
      </c>
      <c r="P1755">
        <v>11.7</v>
      </c>
      <c r="Q1755">
        <v>21.5</v>
      </c>
      <c r="R1755">
        <v>8.5</v>
      </c>
      <c r="S1755" t="b">
        <v>0</v>
      </c>
      <c r="T1755" t="b">
        <v>0</v>
      </c>
      <c r="U1755" t="b">
        <v>0</v>
      </c>
      <c r="V1755">
        <v>21600</v>
      </c>
      <c r="W1755">
        <v>14200</v>
      </c>
      <c r="X1755">
        <v>2.1</v>
      </c>
      <c r="Y1755">
        <v>18000</v>
      </c>
      <c r="Z1755">
        <v>1.89</v>
      </c>
    </row>
    <row r="1756" spans="1:26">
      <c r="A1756">
        <v>208650707</v>
      </c>
      <c r="B1756" t="s">
        <v>11381</v>
      </c>
      <c r="C1756" t="s">
        <v>3597</v>
      </c>
      <c r="D1756" t="s">
        <v>3563</v>
      </c>
      <c r="E1756" t="s">
        <v>10119</v>
      </c>
      <c r="F1756" t="s">
        <v>3621</v>
      </c>
      <c r="G1756">
        <v>208650707</v>
      </c>
      <c r="I1756" t="s">
        <v>3622</v>
      </c>
      <c r="J1756" t="s">
        <v>10727</v>
      </c>
      <c r="K1756" t="s">
        <v>3624</v>
      </c>
      <c r="L1756" t="s">
        <v>10718</v>
      </c>
      <c r="M1756">
        <v>11.5</v>
      </c>
      <c r="N1756">
        <v>21</v>
      </c>
      <c r="O1756">
        <v>9.5</v>
      </c>
      <c r="P1756">
        <v>11.7</v>
      </c>
      <c r="Q1756">
        <v>20.3</v>
      </c>
      <c r="R1756">
        <v>8.5</v>
      </c>
      <c r="S1756" t="b">
        <v>0</v>
      </c>
      <c r="T1756" t="b">
        <v>0</v>
      </c>
      <c r="U1756" t="b">
        <v>0</v>
      </c>
      <c r="V1756">
        <v>10800</v>
      </c>
      <c r="W1756">
        <v>7500</v>
      </c>
      <c r="X1756">
        <v>2.5299999999999998</v>
      </c>
      <c r="Y1756">
        <v>11033</v>
      </c>
      <c r="Z1756">
        <v>1.77</v>
      </c>
    </row>
    <row r="1757" spans="1:26">
      <c r="A1757">
        <v>208650701</v>
      </c>
      <c r="B1757" t="s">
        <v>11381</v>
      </c>
      <c r="C1757" t="s">
        <v>3597</v>
      </c>
      <c r="D1757" t="s">
        <v>3563</v>
      </c>
      <c r="E1757" t="s">
        <v>10119</v>
      </c>
      <c r="F1757" t="s">
        <v>3621</v>
      </c>
      <c r="G1757">
        <v>208650701</v>
      </c>
      <c r="I1757" t="s">
        <v>3622</v>
      </c>
      <c r="J1757" t="s">
        <v>10128</v>
      </c>
      <c r="K1757" t="s">
        <v>3624</v>
      </c>
      <c r="L1757" t="s">
        <v>10718</v>
      </c>
      <c r="M1757">
        <v>12.5</v>
      </c>
      <c r="N1757">
        <v>21</v>
      </c>
      <c r="O1757">
        <v>9.6</v>
      </c>
      <c r="P1757">
        <v>11.7</v>
      </c>
      <c r="Q1757">
        <v>19.8</v>
      </c>
      <c r="R1757">
        <v>8.5</v>
      </c>
      <c r="S1757" t="b">
        <v>0</v>
      </c>
      <c r="T1757" t="b">
        <v>0</v>
      </c>
      <c r="U1757" t="b">
        <v>0</v>
      </c>
      <c r="V1757">
        <v>10800</v>
      </c>
      <c r="W1757">
        <v>7200</v>
      </c>
      <c r="X1757">
        <v>2.57</v>
      </c>
      <c r="Y1757">
        <v>10004</v>
      </c>
      <c r="Z1757">
        <v>2.2000000000000002</v>
      </c>
    </row>
    <row r="1758" spans="1:26">
      <c r="A1758">
        <v>207760009</v>
      </c>
      <c r="B1758" t="s">
        <v>11381</v>
      </c>
      <c r="C1758" t="s">
        <v>3597</v>
      </c>
      <c r="D1758" t="s">
        <v>3563</v>
      </c>
      <c r="E1758" t="s">
        <v>10119</v>
      </c>
      <c r="F1758" t="s">
        <v>3753</v>
      </c>
      <c r="G1758">
        <v>207760009</v>
      </c>
      <c r="I1758" t="s">
        <v>3601</v>
      </c>
      <c r="J1758" t="s">
        <v>11493</v>
      </c>
      <c r="K1758" t="s">
        <v>3624</v>
      </c>
      <c r="L1758" t="s">
        <v>10738</v>
      </c>
      <c r="M1758">
        <v>9</v>
      </c>
      <c r="N1758">
        <v>16.7</v>
      </c>
      <c r="O1758">
        <v>11.5</v>
      </c>
      <c r="P1758">
        <v>8.8000000000000007</v>
      </c>
      <c r="Q1758">
        <v>15.8</v>
      </c>
      <c r="R1758">
        <v>8.8000000000000007</v>
      </c>
      <c r="S1758" t="b">
        <v>0</v>
      </c>
      <c r="T1758" t="b">
        <v>0</v>
      </c>
      <c r="U1758" t="b">
        <v>0</v>
      </c>
      <c r="V1758">
        <v>36000</v>
      </c>
      <c r="W1758">
        <v>25000</v>
      </c>
      <c r="X1758">
        <v>2.4900000000000002</v>
      </c>
      <c r="Y1758">
        <v>26000</v>
      </c>
      <c r="Z1758">
        <v>2.2200000000000002</v>
      </c>
    </row>
    <row r="1759" spans="1:26">
      <c r="A1759">
        <v>207760019</v>
      </c>
      <c r="B1759" t="s">
        <v>11381</v>
      </c>
      <c r="C1759" t="s">
        <v>3597</v>
      </c>
      <c r="D1759" t="s">
        <v>3563</v>
      </c>
      <c r="E1759" t="s">
        <v>10119</v>
      </c>
      <c r="F1759" t="s">
        <v>3849</v>
      </c>
      <c r="G1759">
        <v>207760019</v>
      </c>
      <c r="I1759" t="s">
        <v>3622</v>
      </c>
      <c r="J1759" t="s">
        <v>11493</v>
      </c>
      <c r="K1759" t="s">
        <v>3624</v>
      </c>
      <c r="L1759" t="s">
        <v>11494</v>
      </c>
      <c r="M1759">
        <v>9</v>
      </c>
      <c r="N1759">
        <v>18.2</v>
      </c>
      <c r="O1759">
        <v>10.6</v>
      </c>
      <c r="P1759">
        <v>9.4</v>
      </c>
      <c r="Q1759">
        <v>19.2</v>
      </c>
      <c r="R1759">
        <v>8.8000000000000007</v>
      </c>
      <c r="S1759" t="b">
        <v>0</v>
      </c>
      <c r="T1759" t="b">
        <v>0</v>
      </c>
      <c r="U1759" t="b">
        <v>0</v>
      </c>
      <c r="V1759">
        <v>36000</v>
      </c>
      <c r="W1759">
        <v>23000</v>
      </c>
      <c r="X1759">
        <v>2.4500000000000002</v>
      </c>
      <c r="Y1759">
        <v>26000</v>
      </c>
      <c r="Z1759">
        <v>2.13</v>
      </c>
    </row>
    <row r="1760" spans="1:26">
      <c r="A1760">
        <v>207759988</v>
      </c>
      <c r="B1760" t="s">
        <v>11381</v>
      </c>
      <c r="C1760" t="s">
        <v>3597</v>
      </c>
      <c r="D1760" t="s">
        <v>3563</v>
      </c>
      <c r="E1760" t="s">
        <v>10119</v>
      </c>
      <c r="F1760" t="s">
        <v>3621</v>
      </c>
      <c r="G1760">
        <v>207759988</v>
      </c>
      <c r="I1760" t="s">
        <v>3622</v>
      </c>
      <c r="J1760" t="s">
        <v>11491</v>
      </c>
      <c r="K1760" t="s">
        <v>3624</v>
      </c>
      <c r="L1760" t="s">
        <v>11492</v>
      </c>
      <c r="M1760">
        <v>13</v>
      </c>
      <c r="N1760">
        <v>23</v>
      </c>
      <c r="O1760">
        <v>11.6</v>
      </c>
      <c r="P1760">
        <v>13</v>
      </c>
      <c r="Q1760">
        <v>23.5</v>
      </c>
      <c r="R1760">
        <v>10</v>
      </c>
      <c r="S1760" t="b">
        <v>0</v>
      </c>
      <c r="T1760" t="b">
        <v>0</v>
      </c>
      <c r="U1760" t="b">
        <v>1</v>
      </c>
      <c r="V1760">
        <v>12000</v>
      </c>
      <c r="W1760">
        <v>8400</v>
      </c>
      <c r="X1760">
        <v>2.8</v>
      </c>
      <c r="Y1760">
        <v>9250</v>
      </c>
      <c r="Z1760">
        <v>2.56</v>
      </c>
    </row>
    <row r="1761" spans="1:26">
      <c r="A1761">
        <v>207760044</v>
      </c>
      <c r="B1761" t="s">
        <v>11381</v>
      </c>
      <c r="C1761" t="s">
        <v>3597</v>
      </c>
      <c r="D1761" t="s">
        <v>3563</v>
      </c>
      <c r="E1761" t="s">
        <v>10119</v>
      </c>
      <c r="F1761" t="s">
        <v>3710</v>
      </c>
      <c r="G1761">
        <v>207760044</v>
      </c>
      <c r="I1761" t="s">
        <v>3711</v>
      </c>
      <c r="J1761" t="s">
        <v>10715</v>
      </c>
      <c r="K1761" t="s">
        <v>3725</v>
      </c>
      <c r="M1761">
        <v>11.5</v>
      </c>
      <c r="N1761">
        <v>20.85</v>
      </c>
      <c r="O1761">
        <v>10.75</v>
      </c>
      <c r="P1761">
        <v>11.7</v>
      </c>
      <c r="Q1761">
        <v>21.35</v>
      </c>
      <c r="R1761">
        <v>9.35</v>
      </c>
      <c r="S1761" t="b">
        <v>0</v>
      </c>
      <c r="T1761" t="b">
        <v>0</v>
      </c>
      <c r="U1761" t="b">
        <v>1</v>
      </c>
      <c r="V1761">
        <v>47500</v>
      </c>
      <c r="W1761">
        <v>36000</v>
      </c>
      <c r="X1761">
        <v>2.72</v>
      </c>
      <c r="Y1761">
        <v>48500</v>
      </c>
      <c r="Z1761">
        <v>2.23</v>
      </c>
    </row>
    <row r="1762" spans="1:26">
      <c r="A1762">
        <v>207760041</v>
      </c>
      <c r="B1762" t="s">
        <v>11381</v>
      </c>
      <c r="C1762" t="s">
        <v>3597</v>
      </c>
      <c r="D1762" t="s">
        <v>3563</v>
      </c>
      <c r="E1762" t="s">
        <v>10119</v>
      </c>
      <c r="F1762" t="s">
        <v>3710</v>
      </c>
      <c r="G1762">
        <v>207760041</v>
      </c>
      <c r="I1762" t="s">
        <v>3711</v>
      </c>
      <c r="J1762" t="s">
        <v>11490</v>
      </c>
      <c r="K1762" t="s">
        <v>3725</v>
      </c>
      <c r="M1762">
        <v>12.45</v>
      </c>
      <c r="N1762">
        <v>20.399999999999999</v>
      </c>
      <c r="O1762">
        <v>11</v>
      </c>
      <c r="P1762">
        <v>12.65</v>
      </c>
      <c r="Q1762">
        <v>20.6</v>
      </c>
      <c r="R1762">
        <v>10.15</v>
      </c>
      <c r="S1762" t="b">
        <v>0</v>
      </c>
      <c r="T1762" t="b">
        <v>0</v>
      </c>
      <c r="U1762" t="b">
        <v>1</v>
      </c>
      <c r="V1762">
        <v>36000</v>
      </c>
      <c r="W1762">
        <v>34000</v>
      </c>
      <c r="X1762">
        <v>2.67</v>
      </c>
      <c r="Y1762">
        <v>32250</v>
      </c>
      <c r="Z1762">
        <v>1.96</v>
      </c>
    </row>
    <row r="1763" spans="1:26">
      <c r="A1763">
        <v>207760038</v>
      </c>
      <c r="B1763" t="s">
        <v>11381</v>
      </c>
      <c r="C1763" t="s">
        <v>3597</v>
      </c>
      <c r="D1763" t="s">
        <v>3563</v>
      </c>
      <c r="E1763" t="s">
        <v>10119</v>
      </c>
      <c r="F1763" t="s">
        <v>3710</v>
      </c>
      <c r="G1763">
        <v>207760038</v>
      </c>
      <c r="I1763" t="s">
        <v>3711</v>
      </c>
      <c r="J1763" t="s">
        <v>10716</v>
      </c>
      <c r="K1763" t="s">
        <v>3725</v>
      </c>
      <c r="M1763">
        <v>12</v>
      </c>
      <c r="N1763">
        <v>21.25</v>
      </c>
      <c r="O1763">
        <v>10.7</v>
      </c>
      <c r="P1763">
        <v>12.1</v>
      </c>
      <c r="Q1763">
        <v>21.5</v>
      </c>
      <c r="R1763">
        <v>10.050000000000001</v>
      </c>
      <c r="S1763" t="b">
        <v>0</v>
      </c>
      <c r="T1763" t="b">
        <v>0</v>
      </c>
      <c r="U1763" t="b">
        <v>1</v>
      </c>
      <c r="V1763">
        <v>28000</v>
      </c>
      <c r="W1763">
        <v>26800</v>
      </c>
      <c r="X1763">
        <v>2.57</v>
      </c>
      <c r="Y1763">
        <v>25586</v>
      </c>
      <c r="Z1763">
        <v>2.08</v>
      </c>
    </row>
    <row r="1764" spans="1:26">
      <c r="A1764">
        <v>207760035</v>
      </c>
      <c r="B1764" t="s">
        <v>11381</v>
      </c>
      <c r="C1764" t="s">
        <v>3597</v>
      </c>
      <c r="D1764" t="s">
        <v>3563</v>
      </c>
      <c r="E1764" t="s">
        <v>10119</v>
      </c>
      <c r="F1764" t="s">
        <v>3710</v>
      </c>
      <c r="G1764">
        <v>207760035</v>
      </c>
      <c r="I1764" t="s">
        <v>3711</v>
      </c>
      <c r="J1764" t="s">
        <v>10711</v>
      </c>
      <c r="K1764" t="s">
        <v>3725</v>
      </c>
      <c r="M1764">
        <v>12</v>
      </c>
      <c r="N1764">
        <v>20.5</v>
      </c>
      <c r="O1764">
        <v>10</v>
      </c>
      <c r="P1764">
        <v>12.25</v>
      </c>
      <c r="Q1764">
        <v>20.5</v>
      </c>
      <c r="R1764">
        <v>9.5500000000000007</v>
      </c>
      <c r="S1764" t="b">
        <v>0</v>
      </c>
      <c r="T1764" t="b">
        <v>0</v>
      </c>
      <c r="U1764" t="b">
        <v>1</v>
      </c>
      <c r="V1764">
        <v>19000</v>
      </c>
      <c r="W1764">
        <v>15500</v>
      </c>
      <c r="X1764">
        <v>2.6</v>
      </c>
      <c r="Y1764">
        <v>18500</v>
      </c>
      <c r="Z1764">
        <v>2.15</v>
      </c>
    </row>
    <row r="1765" spans="1:26">
      <c r="A1765">
        <v>207760032</v>
      </c>
      <c r="B1765" t="s">
        <v>11381</v>
      </c>
      <c r="C1765" t="s">
        <v>3597</v>
      </c>
      <c r="D1765" t="s">
        <v>3563</v>
      </c>
      <c r="E1765" t="s">
        <v>10119</v>
      </c>
      <c r="F1765" t="s">
        <v>3710</v>
      </c>
      <c r="G1765">
        <v>207760032</v>
      </c>
      <c r="I1765" t="s">
        <v>3711</v>
      </c>
      <c r="J1765" t="s">
        <v>11489</v>
      </c>
      <c r="K1765" t="s">
        <v>3725</v>
      </c>
      <c r="M1765">
        <v>11.3</v>
      </c>
      <c r="N1765">
        <v>21.45</v>
      </c>
      <c r="O1765">
        <v>11.25</v>
      </c>
      <c r="P1765">
        <v>11.65</v>
      </c>
      <c r="Q1765">
        <v>21.95</v>
      </c>
      <c r="R1765">
        <v>9.1999999999999993</v>
      </c>
      <c r="S1765" t="b">
        <v>0</v>
      </c>
      <c r="T1765" t="b">
        <v>0</v>
      </c>
      <c r="U1765" t="b">
        <v>1</v>
      </c>
      <c r="V1765">
        <v>48000</v>
      </c>
      <c r="W1765">
        <v>35000</v>
      </c>
      <c r="X1765">
        <v>2.7</v>
      </c>
      <c r="Y1765">
        <v>35000</v>
      </c>
      <c r="Z1765">
        <v>2.04</v>
      </c>
    </row>
    <row r="1766" spans="1:26">
      <c r="A1766">
        <v>207760026</v>
      </c>
      <c r="B1766" t="s">
        <v>11381</v>
      </c>
      <c r="C1766" t="s">
        <v>3597</v>
      </c>
      <c r="D1766" t="s">
        <v>3563</v>
      </c>
      <c r="E1766" t="s">
        <v>10119</v>
      </c>
      <c r="F1766" t="s">
        <v>3710</v>
      </c>
      <c r="G1766">
        <v>207760026</v>
      </c>
      <c r="I1766" t="s">
        <v>3711</v>
      </c>
      <c r="J1766" t="s">
        <v>10714</v>
      </c>
      <c r="K1766" t="s">
        <v>3725</v>
      </c>
      <c r="M1766">
        <v>11.85</v>
      </c>
      <c r="N1766">
        <v>22.4</v>
      </c>
      <c r="O1766">
        <v>10.35</v>
      </c>
      <c r="P1766">
        <v>12.2</v>
      </c>
      <c r="Q1766">
        <v>22.8</v>
      </c>
      <c r="R1766">
        <v>9.35</v>
      </c>
      <c r="S1766" t="b">
        <v>0</v>
      </c>
      <c r="T1766" t="b">
        <v>0</v>
      </c>
      <c r="U1766" t="b">
        <v>1</v>
      </c>
      <c r="V1766">
        <v>28000</v>
      </c>
      <c r="W1766">
        <v>21400</v>
      </c>
      <c r="X1766">
        <v>2.6</v>
      </c>
      <c r="Y1766">
        <v>20743</v>
      </c>
      <c r="Z1766">
        <v>2.0299999999999998</v>
      </c>
    </row>
    <row r="1767" spans="1:26">
      <c r="A1767">
        <v>207760023</v>
      </c>
      <c r="B1767" t="s">
        <v>11381</v>
      </c>
      <c r="C1767" t="s">
        <v>3597</v>
      </c>
      <c r="D1767" t="s">
        <v>3563</v>
      </c>
      <c r="E1767" t="s">
        <v>10119</v>
      </c>
      <c r="F1767" t="s">
        <v>3710</v>
      </c>
      <c r="G1767">
        <v>207760023</v>
      </c>
      <c r="I1767" t="s">
        <v>3711</v>
      </c>
      <c r="J1767" t="s">
        <v>10710</v>
      </c>
      <c r="K1767" t="s">
        <v>3725</v>
      </c>
      <c r="M1767">
        <v>12.65</v>
      </c>
      <c r="N1767">
        <v>20.75</v>
      </c>
      <c r="O1767">
        <v>10.7</v>
      </c>
      <c r="P1767">
        <v>12.95</v>
      </c>
      <c r="Q1767">
        <v>20.95</v>
      </c>
      <c r="R1767">
        <v>10.15</v>
      </c>
      <c r="S1767" t="b">
        <v>0</v>
      </c>
      <c r="T1767" t="b">
        <v>0</v>
      </c>
      <c r="U1767" t="b">
        <v>1</v>
      </c>
      <c r="V1767">
        <v>18000</v>
      </c>
      <c r="W1767">
        <v>14500</v>
      </c>
      <c r="X1767">
        <v>2.81</v>
      </c>
      <c r="Y1767">
        <v>16200</v>
      </c>
      <c r="Z1767">
        <v>2.4500000000000002</v>
      </c>
    </row>
    <row r="1768" spans="1:26">
      <c r="A1768">
        <v>207760042</v>
      </c>
      <c r="B1768" t="s">
        <v>9127</v>
      </c>
      <c r="C1768" t="s">
        <v>3597</v>
      </c>
      <c r="D1768" t="s">
        <v>3563</v>
      </c>
      <c r="E1768" t="s">
        <v>10119</v>
      </c>
      <c r="F1768" t="s">
        <v>3650</v>
      </c>
      <c r="G1768">
        <v>207760042</v>
      </c>
      <c r="I1768" t="s">
        <v>3711</v>
      </c>
      <c r="J1768" t="s">
        <v>10715</v>
      </c>
      <c r="K1768" t="s">
        <v>3653</v>
      </c>
      <c r="M1768">
        <v>11.6</v>
      </c>
      <c r="N1768">
        <v>21.5</v>
      </c>
      <c r="O1768">
        <v>11</v>
      </c>
      <c r="P1768">
        <v>11.7</v>
      </c>
      <c r="Q1768">
        <v>21.8</v>
      </c>
      <c r="R1768">
        <v>9.8000000000000007</v>
      </c>
      <c r="S1768" t="b">
        <v>0</v>
      </c>
      <c r="T1768" t="b">
        <v>0</v>
      </c>
      <c r="U1768" t="b">
        <v>1</v>
      </c>
      <c r="V1768">
        <v>48000</v>
      </c>
      <c r="W1768">
        <v>36000</v>
      </c>
      <c r="X1768">
        <v>2.5099999999999998</v>
      </c>
      <c r="Y1768">
        <v>48700</v>
      </c>
      <c r="Z1768">
        <v>2.27</v>
      </c>
    </row>
    <row r="1769" spans="1:26">
      <c r="A1769">
        <v>207760039</v>
      </c>
      <c r="B1769" t="s">
        <v>11381</v>
      </c>
      <c r="C1769" t="s">
        <v>3597</v>
      </c>
      <c r="D1769" t="s">
        <v>3563</v>
      </c>
      <c r="E1769" t="s">
        <v>10119</v>
      </c>
      <c r="F1769" t="s">
        <v>3650</v>
      </c>
      <c r="G1769">
        <v>207760039</v>
      </c>
      <c r="I1769" t="s">
        <v>3711</v>
      </c>
      <c r="J1769" t="s">
        <v>11490</v>
      </c>
      <c r="K1769" t="s">
        <v>3653</v>
      </c>
      <c r="M1769">
        <v>13.6</v>
      </c>
      <c r="N1769">
        <v>21.8</v>
      </c>
      <c r="O1769">
        <v>11</v>
      </c>
      <c r="P1769">
        <v>13.6</v>
      </c>
      <c r="Q1769">
        <v>22.2</v>
      </c>
      <c r="R1769">
        <v>10.3</v>
      </c>
      <c r="S1769" t="b">
        <v>0</v>
      </c>
      <c r="T1769" t="b">
        <v>0</v>
      </c>
      <c r="U1769" t="b">
        <v>1</v>
      </c>
      <c r="V1769">
        <v>36000</v>
      </c>
      <c r="W1769">
        <v>33000</v>
      </c>
      <c r="X1769">
        <v>2.78</v>
      </c>
      <c r="Y1769">
        <v>31000</v>
      </c>
      <c r="Z1769">
        <v>1.95</v>
      </c>
    </row>
    <row r="1770" spans="1:26">
      <c r="A1770">
        <v>207760036</v>
      </c>
      <c r="B1770" t="s">
        <v>9127</v>
      </c>
      <c r="C1770" t="s">
        <v>3597</v>
      </c>
      <c r="D1770" t="s">
        <v>3563</v>
      </c>
      <c r="E1770" t="s">
        <v>10119</v>
      </c>
      <c r="F1770" t="s">
        <v>3650</v>
      </c>
      <c r="G1770">
        <v>207760036</v>
      </c>
      <c r="I1770" t="s">
        <v>3711</v>
      </c>
      <c r="J1770" t="s">
        <v>10716</v>
      </c>
      <c r="K1770" t="s">
        <v>3653</v>
      </c>
      <c r="M1770">
        <v>12.5</v>
      </c>
      <c r="N1770">
        <v>22.5</v>
      </c>
      <c r="O1770">
        <v>11.3</v>
      </c>
      <c r="P1770">
        <v>12.5</v>
      </c>
      <c r="Q1770">
        <v>23</v>
      </c>
      <c r="R1770">
        <v>10.6</v>
      </c>
      <c r="S1770" t="b">
        <v>0</v>
      </c>
      <c r="T1770" t="b">
        <v>0</v>
      </c>
      <c r="U1770" t="b">
        <v>1</v>
      </c>
      <c r="V1770">
        <v>28000</v>
      </c>
      <c r="W1770">
        <v>26600</v>
      </c>
      <c r="X1770">
        <v>2.7</v>
      </c>
      <c r="Y1770">
        <v>26000</v>
      </c>
      <c r="Z1770">
        <v>2.08</v>
      </c>
    </row>
    <row r="1771" spans="1:26">
      <c r="A1771">
        <v>207760033</v>
      </c>
      <c r="B1771" t="s">
        <v>9127</v>
      </c>
      <c r="C1771" t="s">
        <v>3597</v>
      </c>
      <c r="D1771" t="s">
        <v>3563</v>
      </c>
      <c r="E1771" t="s">
        <v>10119</v>
      </c>
      <c r="F1771" t="s">
        <v>3650</v>
      </c>
      <c r="G1771">
        <v>207760033</v>
      </c>
      <c r="I1771" t="s">
        <v>3711</v>
      </c>
      <c r="J1771" t="s">
        <v>10711</v>
      </c>
      <c r="K1771" t="s">
        <v>3653</v>
      </c>
      <c r="M1771">
        <v>12.5</v>
      </c>
      <c r="N1771">
        <v>22</v>
      </c>
      <c r="O1771">
        <v>10.199999999999999</v>
      </c>
      <c r="P1771">
        <v>12.5</v>
      </c>
      <c r="Q1771">
        <v>22</v>
      </c>
      <c r="R1771">
        <v>9.8000000000000007</v>
      </c>
      <c r="S1771" t="b">
        <v>0</v>
      </c>
      <c r="T1771" t="b">
        <v>0</v>
      </c>
      <c r="U1771" t="b">
        <v>1</v>
      </c>
      <c r="V1771">
        <v>19000</v>
      </c>
      <c r="W1771">
        <v>15000</v>
      </c>
      <c r="X1771">
        <v>2.6</v>
      </c>
      <c r="Y1771">
        <v>19500</v>
      </c>
      <c r="Z1771">
        <v>2.2200000000000002</v>
      </c>
    </row>
    <row r="1772" spans="1:26">
      <c r="A1772">
        <v>207760030</v>
      </c>
      <c r="B1772" t="s">
        <v>11381</v>
      </c>
      <c r="C1772" t="s">
        <v>3597</v>
      </c>
      <c r="D1772" t="s">
        <v>3563</v>
      </c>
      <c r="E1772" t="s">
        <v>10119</v>
      </c>
      <c r="F1772" t="s">
        <v>3650</v>
      </c>
      <c r="G1772">
        <v>207760030</v>
      </c>
      <c r="I1772" t="s">
        <v>3711</v>
      </c>
      <c r="J1772" t="s">
        <v>11489</v>
      </c>
      <c r="K1772" t="s">
        <v>3653</v>
      </c>
      <c r="M1772">
        <v>12.5</v>
      </c>
      <c r="N1772">
        <v>22.4</v>
      </c>
      <c r="O1772">
        <v>11</v>
      </c>
      <c r="P1772">
        <v>12.5</v>
      </c>
      <c r="Q1772">
        <v>23.4</v>
      </c>
      <c r="R1772">
        <v>8.6999999999999993</v>
      </c>
      <c r="S1772" t="b">
        <v>0</v>
      </c>
      <c r="T1772" t="b">
        <v>0</v>
      </c>
      <c r="U1772" t="b">
        <v>0</v>
      </c>
      <c r="V1772">
        <v>48000</v>
      </c>
      <c r="W1772">
        <v>34000</v>
      </c>
      <c r="X1772">
        <v>2.7</v>
      </c>
      <c r="Y1772">
        <v>33000</v>
      </c>
      <c r="Z1772">
        <v>1.97</v>
      </c>
    </row>
    <row r="1773" spans="1:26">
      <c r="A1773">
        <v>207760027</v>
      </c>
      <c r="B1773" t="s">
        <v>9127</v>
      </c>
      <c r="C1773" t="s">
        <v>3597</v>
      </c>
      <c r="D1773" t="s">
        <v>3563</v>
      </c>
      <c r="E1773" t="s">
        <v>10119</v>
      </c>
      <c r="F1773" t="s">
        <v>3650</v>
      </c>
      <c r="G1773">
        <v>207760027</v>
      </c>
      <c r="I1773" t="s">
        <v>3711</v>
      </c>
      <c r="J1773" t="s">
        <v>11488</v>
      </c>
      <c r="K1773" t="s">
        <v>3653</v>
      </c>
      <c r="M1773">
        <v>11.5</v>
      </c>
      <c r="N1773">
        <v>23</v>
      </c>
      <c r="O1773">
        <v>11.3</v>
      </c>
      <c r="P1773">
        <v>11.7</v>
      </c>
      <c r="Q1773">
        <v>23.9</v>
      </c>
      <c r="R1773">
        <v>9.5</v>
      </c>
      <c r="S1773" t="b">
        <v>0</v>
      </c>
      <c r="T1773" t="b">
        <v>0</v>
      </c>
      <c r="U1773" t="b">
        <v>1</v>
      </c>
      <c r="V1773">
        <v>36000</v>
      </c>
      <c r="W1773">
        <v>26800</v>
      </c>
      <c r="X1773">
        <v>2.7</v>
      </c>
      <c r="Y1773">
        <v>29700</v>
      </c>
      <c r="Z1773">
        <v>2.08</v>
      </c>
    </row>
    <row r="1774" spans="1:26">
      <c r="A1774">
        <v>207760024</v>
      </c>
      <c r="B1774" t="s">
        <v>9127</v>
      </c>
      <c r="C1774" t="s">
        <v>3597</v>
      </c>
      <c r="D1774" t="s">
        <v>3563</v>
      </c>
      <c r="E1774" t="s">
        <v>10119</v>
      </c>
      <c r="F1774" t="s">
        <v>3650</v>
      </c>
      <c r="G1774">
        <v>207760024</v>
      </c>
      <c r="I1774" t="s">
        <v>3711</v>
      </c>
      <c r="J1774" t="s">
        <v>10714</v>
      </c>
      <c r="K1774" t="s">
        <v>3653</v>
      </c>
      <c r="M1774">
        <v>12.5</v>
      </c>
      <c r="N1774">
        <v>23.8</v>
      </c>
      <c r="O1774">
        <v>10.5</v>
      </c>
      <c r="P1774">
        <v>12.7</v>
      </c>
      <c r="Q1774">
        <v>24.6</v>
      </c>
      <c r="R1774">
        <v>9.5</v>
      </c>
      <c r="S1774" t="b">
        <v>0</v>
      </c>
      <c r="T1774" t="b">
        <v>0</v>
      </c>
      <c r="U1774" t="b">
        <v>1</v>
      </c>
      <c r="V1774">
        <v>28000</v>
      </c>
      <c r="W1774">
        <v>21000</v>
      </c>
      <c r="X1774">
        <v>2.61</v>
      </c>
      <c r="Y1774">
        <v>22987</v>
      </c>
      <c r="Z1774">
        <v>2</v>
      </c>
    </row>
    <row r="1775" spans="1:26">
      <c r="A1775">
        <v>207760021</v>
      </c>
      <c r="B1775" t="s">
        <v>9127</v>
      </c>
      <c r="C1775" t="s">
        <v>3597</v>
      </c>
      <c r="D1775" t="s">
        <v>3563</v>
      </c>
      <c r="E1775" t="s">
        <v>10119</v>
      </c>
      <c r="F1775" t="s">
        <v>3650</v>
      </c>
      <c r="G1775">
        <v>207760021</v>
      </c>
      <c r="I1775" t="s">
        <v>3711</v>
      </c>
      <c r="J1775" t="s">
        <v>10710</v>
      </c>
      <c r="K1775" t="s">
        <v>3653</v>
      </c>
      <c r="M1775">
        <v>13.3</v>
      </c>
      <c r="N1775">
        <v>22.5</v>
      </c>
      <c r="O1775">
        <v>10.6</v>
      </c>
      <c r="P1775">
        <v>13.9</v>
      </c>
      <c r="Q1775">
        <v>22.9</v>
      </c>
      <c r="R1775">
        <v>10.5</v>
      </c>
      <c r="S1775" t="b">
        <v>0</v>
      </c>
      <c r="T1775" t="b">
        <v>0</v>
      </c>
      <c r="U1775" t="b">
        <v>1</v>
      </c>
      <c r="V1775">
        <v>18000</v>
      </c>
      <c r="W1775">
        <v>14300</v>
      </c>
      <c r="X1775">
        <v>2.79</v>
      </c>
      <c r="Y1775">
        <v>15600</v>
      </c>
      <c r="Z1775">
        <v>2.31</v>
      </c>
    </row>
    <row r="1776" spans="1:26">
      <c r="A1776">
        <v>212348052</v>
      </c>
      <c r="B1776" t="s">
        <v>11480</v>
      </c>
      <c r="C1776" t="s">
        <v>3597</v>
      </c>
      <c r="D1776" t="s">
        <v>3698</v>
      </c>
      <c r="E1776" t="s">
        <v>3944</v>
      </c>
      <c r="F1776" t="s">
        <v>3600</v>
      </c>
      <c r="G1776">
        <v>212348052</v>
      </c>
      <c r="I1776" t="s">
        <v>3601</v>
      </c>
      <c r="J1776" t="s">
        <v>7470</v>
      </c>
      <c r="L1776" t="s">
        <v>11484</v>
      </c>
      <c r="M1776">
        <v>8.4</v>
      </c>
      <c r="N1776">
        <v>16.100000000000001</v>
      </c>
      <c r="O1776">
        <v>10</v>
      </c>
      <c r="P1776">
        <v>7.8</v>
      </c>
      <c r="Q1776">
        <v>14.6</v>
      </c>
      <c r="R1776">
        <v>8.8000000000000007</v>
      </c>
      <c r="S1776" t="b">
        <v>0</v>
      </c>
      <c r="T1776" t="b">
        <v>0</v>
      </c>
      <c r="U1776" t="b">
        <v>0</v>
      </c>
      <c r="V1776">
        <v>47000</v>
      </c>
      <c r="W1776">
        <v>38000</v>
      </c>
      <c r="X1776">
        <v>1.85</v>
      </c>
      <c r="Y1776">
        <v>50500</v>
      </c>
      <c r="Z1776">
        <v>2.2999999999999998</v>
      </c>
    </row>
    <row r="1777" spans="1:26">
      <c r="A1777">
        <v>212348051</v>
      </c>
      <c r="B1777" t="s">
        <v>11480</v>
      </c>
      <c r="C1777" t="s">
        <v>3597</v>
      </c>
      <c r="D1777" t="s">
        <v>3698</v>
      </c>
      <c r="E1777" t="s">
        <v>3944</v>
      </c>
      <c r="F1777" t="s">
        <v>3600</v>
      </c>
      <c r="G1777">
        <v>212348051</v>
      </c>
      <c r="I1777" t="s">
        <v>3601</v>
      </c>
      <c r="J1777" t="s">
        <v>11487</v>
      </c>
      <c r="L1777" t="s">
        <v>11483</v>
      </c>
      <c r="M1777">
        <v>11</v>
      </c>
      <c r="N1777">
        <v>18</v>
      </c>
      <c r="O1777">
        <v>10.6</v>
      </c>
      <c r="P1777">
        <v>9.8000000000000007</v>
      </c>
      <c r="Q1777">
        <v>14.9</v>
      </c>
      <c r="R1777">
        <v>8.9</v>
      </c>
      <c r="S1777" t="b">
        <v>0</v>
      </c>
      <c r="T1777" t="b">
        <v>0</v>
      </c>
      <c r="U1777" t="b">
        <v>0</v>
      </c>
      <c r="V1777">
        <v>36000</v>
      </c>
      <c r="W1777">
        <v>28600</v>
      </c>
      <c r="X1777">
        <v>2.2000000000000002</v>
      </c>
      <c r="Y1777">
        <v>43000</v>
      </c>
      <c r="Z1777">
        <v>2.2000000000000002</v>
      </c>
    </row>
    <row r="1778" spans="1:26">
      <c r="A1778">
        <v>212348050</v>
      </c>
      <c r="B1778" t="s">
        <v>11480</v>
      </c>
      <c r="C1778" t="s">
        <v>3597</v>
      </c>
      <c r="D1778" t="s">
        <v>3698</v>
      </c>
      <c r="E1778" t="s">
        <v>3944</v>
      </c>
      <c r="F1778" t="s">
        <v>3600</v>
      </c>
      <c r="G1778">
        <v>212348050</v>
      </c>
      <c r="I1778" t="s">
        <v>3601</v>
      </c>
      <c r="J1778" t="s">
        <v>5354</v>
      </c>
      <c r="L1778" t="s">
        <v>11482</v>
      </c>
      <c r="M1778">
        <v>12.5</v>
      </c>
      <c r="N1778">
        <v>21</v>
      </c>
      <c r="O1778">
        <v>11.6</v>
      </c>
      <c r="P1778">
        <v>11.7</v>
      </c>
      <c r="Q1778">
        <v>18.399999999999999</v>
      </c>
      <c r="R1778">
        <v>9.1</v>
      </c>
      <c r="S1778" t="b">
        <v>0</v>
      </c>
      <c r="T1778" t="b">
        <v>0</v>
      </c>
      <c r="U1778" t="b">
        <v>1</v>
      </c>
      <c r="V1778">
        <v>23000</v>
      </c>
      <c r="W1778">
        <v>16900</v>
      </c>
      <c r="X1778">
        <v>2.4</v>
      </c>
      <c r="Y1778">
        <v>25000</v>
      </c>
      <c r="Z1778">
        <v>2.2200000000000002</v>
      </c>
    </row>
    <row r="1779" spans="1:26">
      <c r="A1779">
        <v>212348049</v>
      </c>
      <c r="B1779" t="s">
        <v>11480</v>
      </c>
      <c r="C1779" t="s">
        <v>3597</v>
      </c>
      <c r="D1779" t="s">
        <v>3698</v>
      </c>
      <c r="E1779" t="s">
        <v>3944</v>
      </c>
      <c r="F1779" t="s">
        <v>3600</v>
      </c>
      <c r="G1779">
        <v>212348049</v>
      </c>
      <c r="I1779" t="s">
        <v>3601</v>
      </c>
      <c r="J1779" t="s">
        <v>5363</v>
      </c>
      <c r="L1779" t="s">
        <v>11481</v>
      </c>
      <c r="M1779">
        <v>12.5</v>
      </c>
      <c r="N1779">
        <v>20</v>
      </c>
      <c r="O1779">
        <v>10.8</v>
      </c>
      <c r="P1779">
        <v>11.7</v>
      </c>
      <c r="Q1779">
        <v>17.600000000000001</v>
      </c>
      <c r="R1779">
        <v>9.6</v>
      </c>
      <c r="S1779" t="b">
        <v>0</v>
      </c>
      <c r="T1779" t="b">
        <v>0</v>
      </c>
      <c r="U1779" t="b">
        <v>1</v>
      </c>
      <c r="V1779">
        <v>18000</v>
      </c>
      <c r="W1779">
        <v>15400</v>
      </c>
      <c r="X1779">
        <v>2.7</v>
      </c>
      <c r="Y1779">
        <v>18200</v>
      </c>
      <c r="Z1779">
        <v>2.14</v>
      </c>
    </row>
    <row r="1780" spans="1:26">
      <c r="A1780">
        <v>212348048</v>
      </c>
      <c r="B1780" t="s">
        <v>11480</v>
      </c>
      <c r="C1780" t="s">
        <v>3597</v>
      </c>
      <c r="D1780" t="s">
        <v>3698</v>
      </c>
      <c r="E1780" t="s">
        <v>3944</v>
      </c>
      <c r="F1780" t="s">
        <v>3600</v>
      </c>
      <c r="G1780">
        <v>212348048</v>
      </c>
      <c r="I1780" t="s">
        <v>3601</v>
      </c>
      <c r="J1780" t="s">
        <v>11485</v>
      </c>
      <c r="L1780" t="s">
        <v>11486</v>
      </c>
      <c r="M1780">
        <v>10</v>
      </c>
      <c r="N1780">
        <v>17</v>
      </c>
      <c r="O1780">
        <v>10.4</v>
      </c>
      <c r="P1780">
        <v>9.6</v>
      </c>
      <c r="Q1780">
        <v>16</v>
      </c>
      <c r="R1780">
        <v>8.5</v>
      </c>
      <c r="S1780" t="b">
        <v>0</v>
      </c>
      <c r="T1780" t="b">
        <v>0</v>
      </c>
      <c r="U1780" t="b">
        <v>0</v>
      </c>
      <c r="V1780">
        <v>57000</v>
      </c>
      <c r="W1780">
        <v>37800</v>
      </c>
      <c r="X1780">
        <v>2.48</v>
      </c>
      <c r="Y1780">
        <v>37800</v>
      </c>
      <c r="Z1780">
        <v>2.48</v>
      </c>
    </row>
    <row r="1781" spans="1:26">
      <c r="A1781">
        <v>212348047</v>
      </c>
      <c r="B1781" t="s">
        <v>11480</v>
      </c>
      <c r="C1781" t="s">
        <v>3597</v>
      </c>
      <c r="D1781" t="s">
        <v>3698</v>
      </c>
      <c r="E1781" t="s">
        <v>3944</v>
      </c>
      <c r="F1781" t="s">
        <v>3600</v>
      </c>
      <c r="G1781">
        <v>212348047</v>
      </c>
      <c r="I1781" t="s">
        <v>3601</v>
      </c>
      <c r="J1781" t="s">
        <v>5356</v>
      </c>
      <c r="L1781" t="s">
        <v>11484</v>
      </c>
      <c r="M1781">
        <v>8.6</v>
      </c>
      <c r="N1781">
        <v>16.2</v>
      </c>
      <c r="O1781">
        <v>10.8</v>
      </c>
      <c r="P1781">
        <v>8.1999999999999993</v>
      </c>
      <c r="Q1781">
        <v>15.3</v>
      </c>
      <c r="R1781">
        <v>9.1999999999999993</v>
      </c>
      <c r="S1781" t="b">
        <v>0</v>
      </c>
      <c r="T1781" t="b">
        <v>0</v>
      </c>
      <c r="U1781" t="b">
        <v>0</v>
      </c>
      <c r="V1781">
        <v>48000</v>
      </c>
      <c r="W1781">
        <v>38000</v>
      </c>
      <c r="X1781">
        <v>2.1</v>
      </c>
      <c r="Y1781">
        <v>39000</v>
      </c>
      <c r="Z1781">
        <v>2.1</v>
      </c>
    </row>
    <row r="1782" spans="1:26">
      <c r="A1782">
        <v>212348046</v>
      </c>
      <c r="B1782" t="s">
        <v>11480</v>
      </c>
      <c r="C1782" t="s">
        <v>3597</v>
      </c>
      <c r="D1782" t="s">
        <v>3698</v>
      </c>
      <c r="E1782" t="s">
        <v>3944</v>
      </c>
      <c r="F1782" t="s">
        <v>3600</v>
      </c>
      <c r="G1782">
        <v>212348046</v>
      </c>
      <c r="I1782" t="s">
        <v>3601</v>
      </c>
      <c r="J1782" t="s">
        <v>5359</v>
      </c>
      <c r="L1782" t="s">
        <v>11483</v>
      </c>
      <c r="M1782">
        <v>8.8000000000000007</v>
      </c>
      <c r="N1782">
        <v>17</v>
      </c>
      <c r="O1782">
        <v>11.3</v>
      </c>
      <c r="P1782">
        <v>8.1999999999999993</v>
      </c>
      <c r="Q1782">
        <v>15.4</v>
      </c>
      <c r="R1782">
        <v>9</v>
      </c>
      <c r="S1782" t="b">
        <v>0</v>
      </c>
      <c r="T1782" t="b">
        <v>0</v>
      </c>
      <c r="U1782" t="b">
        <v>0</v>
      </c>
      <c r="V1782">
        <v>36000</v>
      </c>
      <c r="W1782">
        <v>27000</v>
      </c>
      <c r="X1782">
        <v>2.54</v>
      </c>
      <c r="Y1782">
        <v>27200</v>
      </c>
      <c r="Z1782">
        <v>2.5299999999999998</v>
      </c>
    </row>
    <row r="1783" spans="1:26">
      <c r="A1783">
        <v>212348045</v>
      </c>
      <c r="B1783" t="s">
        <v>11480</v>
      </c>
      <c r="C1783" t="s">
        <v>3597</v>
      </c>
      <c r="D1783" t="s">
        <v>3698</v>
      </c>
      <c r="E1783" t="s">
        <v>3944</v>
      </c>
      <c r="F1783" t="s">
        <v>3600</v>
      </c>
      <c r="G1783">
        <v>212348045</v>
      </c>
      <c r="I1783" t="s">
        <v>3601</v>
      </c>
      <c r="J1783" t="s">
        <v>5358</v>
      </c>
      <c r="L1783" t="s">
        <v>11482</v>
      </c>
      <c r="M1783">
        <v>12.5</v>
      </c>
      <c r="N1783">
        <v>20</v>
      </c>
      <c r="O1783">
        <v>10</v>
      </c>
      <c r="P1783">
        <v>11.7</v>
      </c>
      <c r="Q1783">
        <v>18</v>
      </c>
      <c r="R1783">
        <v>8.1</v>
      </c>
      <c r="S1783" t="b">
        <v>0</v>
      </c>
      <c r="T1783" t="b">
        <v>0</v>
      </c>
      <c r="U1783" t="b">
        <v>0</v>
      </c>
      <c r="V1783">
        <v>24000</v>
      </c>
      <c r="W1783">
        <v>17000</v>
      </c>
      <c r="X1783">
        <v>2.98</v>
      </c>
      <c r="Y1783">
        <v>18000</v>
      </c>
      <c r="Z1783">
        <v>2.2000000000000002</v>
      </c>
    </row>
    <row r="1784" spans="1:26">
      <c r="A1784">
        <v>212348044</v>
      </c>
      <c r="B1784" t="s">
        <v>11480</v>
      </c>
      <c r="C1784" t="s">
        <v>3597</v>
      </c>
      <c r="D1784" t="s">
        <v>3698</v>
      </c>
      <c r="E1784" t="s">
        <v>3944</v>
      </c>
      <c r="F1784" t="s">
        <v>3600</v>
      </c>
      <c r="G1784">
        <v>212348044</v>
      </c>
      <c r="I1784" t="s">
        <v>3601</v>
      </c>
      <c r="J1784" t="s">
        <v>5353</v>
      </c>
      <c r="L1784" t="s">
        <v>11481</v>
      </c>
      <c r="M1784">
        <v>12.5</v>
      </c>
      <c r="N1784">
        <v>21.6</v>
      </c>
      <c r="O1784">
        <v>11.5</v>
      </c>
      <c r="P1784">
        <v>11.7</v>
      </c>
      <c r="Q1784">
        <v>17.8</v>
      </c>
      <c r="R1784">
        <v>9.3000000000000007</v>
      </c>
      <c r="S1784" t="b">
        <v>0</v>
      </c>
      <c r="T1784" t="b">
        <v>0</v>
      </c>
      <c r="U1784" t="b">
        <v>0</v>
      </c>
      <c r="V1784">
        <v>18000</v>
      </c>
      <c r="W1784">
        <v>13200</v>
      </c>
      <c r="X1784">
        <v>2.67</v>
      </c>
      <c r="Y1784">
        <v>14000</v>
      </c>
      <c r="Z1784">
        <v>2.41</v>
      </c>
    </row>
    <row r="1785" spans="1:26">
      <c r="A1785">
        <v>206841082</v>
      </c>
      <c r="B1785" t="s">
        <v>7158</v>
      </c>
      <c r="C1785" t="s">
        <v>3597</v>
      </c>
      <c r="D1785" t="s">
        <v>3698</v>
      </c>
      <c r="E1785" t="s">
        <v>3944</v>
      </c>
      <c r="F1785" t="s">
        <v>3600</v>
      </c>
      <c r="G1785">
        <v>206841082</v>
      </c>
      <c r="I1785" t="s">
        <v>3601</v>
      </c>
      <c r="J1785" t="s">
        <v>11479</v>
      </c>
      <c r="K1785" t="s">
        <v>3688</v>
      </c>
      <c r="L1785" t="s">
        <v>7301</v>
      </c>
      <c r="M1785">
        <v>10</v>
      </c>
      <c r="N1785">
        <v>18</v>
      </c>
      <c r="O1785">
        <v>9.6</v>
      </c>
      <c r="P1785">
        <v>11</v>
      </c>
      <c r="Q1785">
        <v>18.2</v>
      </c>
      <c r="R1785">
        <v>8.3000000000000007</v>
      </c>
      <c r="S1785" t="b">
        <v>0</v>
      </c>
      <c r="T1785" t="b">
        <v>0</v>
      </c>
      <c r="U1785" t="b">
        <v>1</v>
      </c>
      <c r="V1785">
        <v>46000</v>
      </c>
      <c r="W1785">
        <v>31200</v>
      </c>
      <c r="X1785">
        <v>2.29</v>
      </c>
      <c r="Y1785">
        <v>31200</v>
      </c>
      <c r="Z1785">
        <v>2.29</v>
      </c>
    </row>
    <row r="1786" spans="1:26">
      <c r="A1786">
        <v>206841140</v>
      </c>
      <c r="B1786" t="s">
        <v>11478</v>
      </c>
      <c r="C1786" t="s">
        <v>3597</v>
      </c>
      <c r="D1786" t="s">
        <v>3698</v>
      </c>
      <c r="E1786" t="s">
        <v>3944</v>
      </c>
      <c r="F1786" t="s">
        <v>3600</v>
      </c>
      <c r="G1786">
        <v>206841140</v>
      </c>
      <c r="I1786" t="s">
        <v>3601</v>
      </c>
      <c r="J1786" t="s">
        <v>11479</v>
      </c>
      <c r="K1786" t="s">
        <v>3688</v>
      </c>
      <c r="L1786" t="s">
        <v>9204</v>
      </c>
      <c r="M1786">
        <v>10</v>
      </c>
      <c r="N1786">
        <v>17</v>
      </c>
      <c r="O1786">
        <v>9.6</v>
      </c>
      <c r="P1786">
        <v>11</v>
      </c>
      <c r="Q1786">
        <v>17.8</v>
      </c>
      <c r="R1786">
        <v>8.3000000000000007</v>
      </c>
      <c r="S1786" t="b">
        <v>0</v>
      </c>
      <c r="T1786" t="b">
        <v>0</v>
      </c>
      <c r="U1786" t="b">
        <v>1</v>
      </c>
      <c r="V1786">
        <v>46000</v>
      </c>
      <c r="W1786">
        <v>31000</v>
      </c>
      <c r="X1786">
        <v>2.29</v>
      </c>
      <c r="Y1786">
        <v>31000</v>
      </c>
      <c r="Z1786">
        <v>2.29</v>
      </c>
    </row>
    <row r="1787" spans="1:26">
      <c r="A1787">
        <v>206841139</v>
      </c>
      <c r="B1787" t="s">
        <v>11478</v>
      </c>
      <c r="C1787" t="s">
        <v>3597</v>
      </c>
      <c r="D1787" t="s">
        <v>3698</v>
      </c>
      <c r="E1787" t="s">
        <v>3944</v>
      </c>
      <c r="F1787" t="s">
        <v>3600</v>
      </c>
      <c r="G1787">
        <v>206841139</v>
      </c>
      <c r="I1787" t="s">
        <v>3601</v>
      </c>
      <c r="J1787" t="s">
        <v>11479</v>
      </c>
      <c r="K1787" t="s">
        <v>3688</v>
      </c>
      <c r="L1787" t="s">
        <v>9206</v>
      </c>
      <c r="M1787">
        <v>10</v>
      </c>
      <c r="N1787">
        <v>17</v>
      </c>
      <c r="O1787">
        <v>9.6</v>
      </c>
      <c r="P1787">
        <v>10.7</v>
      </c>
      <c r="Q1787">
        <v>17.399999999999999</v>
      </c>
      <c r="R1787">
        <v>8.1</v>
      </c>
      <c r="S1787" t="b">
        <v>0</v>
      </c>
      <c r="T1787" t="b">
        <v>0</v>
      </c>
      <c r="U1787" t="b">
        <v>1</v>
      </c>
      <c r="V1787">
        <v>46000</v>
      </c>
      <c r="W1787">
        <v>30600</v>
      </c>
      <c r="X1787">
        <v>2.29</v>
      </c>
      <c r="Y1787">
        <v>30600</v>
      </c>
      <c r="Z1787">
        <v>2.29</v>
      </c>
    </row>
    <row r="1788" spans="1:26">
      <c r="A1788">
        <v>206841138</v>
      </c>
      <c r="B1788" t="s">
        <v>11478</v>
      </c>
      <c r="C1788" t="s">
        <v>3597</v>
      </c>
      <c r="D1788" t="s">
        <v>3698</v>
      </c>
      <c r="E1788" t="s">
        <v>3944</v>
      </c>
      <c r="F1788" t="s">
        <v>3600</v>
      </c>
      <c r="G1788">
        <v>206841138</v>
      </c>
      <c r="I1788" t="s">
        <v>3601</v>
      </c>
      <c r="J1788" t="s">
        <v>11479</v>
      </c>
      <c r="K1788" t="s">
        <v>3688</v>
      </c>
      <c r="L1788" t="s">
        <v>9205</v>
      </c>
      <c r="M1788">
        <v>10</v>
      </c>
      <c r="N1788">
        <v>16</v>
      </c>
      <c r="O1788">
        <v>9</v>
      </c>
      <c r="P1788">
        <v>10.199999999999999</v>
      </c>
      <c r="Q1788">
        <v>16.600000000000001</v>
      </c>
      <c r="R1788">
        <v>8</v>
      </c>
      <c r="S1788" t="b">
        <v>0</v>
      </c>
      <c r="T1788" t="b">
        <v>0</v>
      </c>
      <c r="U1788" t="b">
        <v>0</v>
      </c>
      <c r="V1788">
        <v>43500</v>
      </c>
      <c r="W1788">
        <v>31200</v>
      </c>
      <c r="X1788">
        <v>2.13</v>
      </c>
      <c r="Y1788">
        <v>31200</v>
      </c>
      <c r="Z1788">
        <v>2.13</v>
      </c>
    </row>
    <row r="1789" spans="1:26">
      <c r="A1789">
        <v>206840476</v>
      </c>
      <c r="B1789" t="s">
        <v>7158</v>
      </c>
      <c r="C1789" t="s">
        <v>3597</v>
      </c>
      <c r="D1789" t="s">
        <v>3698</v>
      </c>
      <c r="E1789" t="s">
        <v>3944</v>
      </c>
      <c r="F1789" t="s">
        <v>3600</v>
      </c>
      <c r="G1789">
        <v>206840476</v>
      </c>
      <c r="I1789" t="s">
        <v>3601</v>
      </c>
      <c r="J1789" t="s">
        <v>7303</v>
      </c>
      <c r="K1789" t="s">
        <v>3688</v>
      </c>
      <c r="L1789" t="s">
        <v>7322</v>
      </c>
      <c r="M1789">
        <v>13</v>
      </c>
      <c r="N1789">
        <v>19</v>
      </c>
      <c r="O1789">
        <v>10</v>
      </c>
      <c r="P1789">
        <v>12.5</v>
      </c>
      <c r="Q1789">
        <v>19.8</v>
      </c>
      <c r="R1789">
        <v>8.1999999999999993</v>
      </c>
      <c r="S1789" t="b">
        <v>0</v>
      </c>
      <c r="T1789" t="b">
        <v>0</v>
      </c>
      <c r="U1789" t="b">
        <v>1</v>
      </c>
      <c r="V1789">
        <v>23400</v>
      </c>
      <c r="W1789">
        <v>15000</v>
      </c>
      <c r="X1789">
        <v>2.4700000000000002</v>
      </c>
      <c r="Y1789">
        <v>15000</v>
      </c>
      <c r="Z1789">
        <v>2.4700000000000002</v>
      </c>
    </row>
    <row r="1790" spans="1:26">
      <c r="A1790">
        <v>210773183</v>
      </c>
      <c r="B1790" t="s">
        <v>8858</v>
      </c>
      <c r="C1790" t="s">
        <v>3597</v>
      </c>
      <c r="D1790" t="s">
        <v>3685</v>
      </c>
      <c r="E1790" t="s">
        <v>3686</v>
      </c>
      <c r="F1790" t="s">
        <v>3600</v>
      </c>
      <c r="G1790">
        <v>210773183</v>
      </c>
      <c r="I1790" t="s">
        <v>3601</v>
      </c>
      <c r="J1790" t="s">
        <v>3687</v>
      </c>
      <c r="K1790" t="s">
        <v>3688</v>
      </c>
      <c r="L1790" t="s">
        <v>11477</v>
      </c>
      <c r="P1790">
        <v>8</v>
      </c>
      <c r="Q1790">
        <v>16.100000000000001</v>
      </c>
      <c r="R1790">
        <v>8.1</v>
      </c>
      <c r="S1790" t="b">
        <v>0</v>
      </c>
      <c r="T1790" t="b">
        <v>0</v>
      </c>
      <c r="U1790" t="b">
        <v>0</v>
      </c>
      <c r="V1790">
        <v>53000</v>
      </c>
      <c r="W1790">
        <v>34800</v>
      </c>
      <c r="X1790">
        <v>2.63</v>
      </c>
      <c r="Y1790">
        <v>40500</v>
      </c>
      <c r="Z1790">
        <v>2.39</v>
      </c>
    </row>
    <row r="1791" spans="1:26">
      <c r="A1791">
        <v>210798388</v>
      </c>
      <c r="B1791" t="s">
        <v>8858</v>
      </c>
      <c r="C1791" t="s">
        <v>3597</v>
      </c>
      <c r="D1791" t="s">
        <v>3685</v>
      </c>
      <c r="E1791" t="s">
        <v>3686</v>
      </c>
      <c r="F1791" t="s">
        <v>3600</v>
      </c>
      <c r="G1791">
        <v>210798388</v>
      </c>
      <c r="I1791" t="s">
        <v>3601</v>
      </c>
      <c r="J1791" t="s">
        <v>3690</v>
      </c>
      <c r="K1791" t="s">
        <v>3688</v>
      </c>
      <c r="L1791" t="s">
        <v>11477</v>
      </c>
      <c r="P1791">
        <v>8</v>
      </c>
      <c r="Q1791">
        <v>16.2</v>
      </c>
      <c r="R1791">
        <v>8.1</v>
      </c>
      <c r="S1791" t="b">
        <v>0</v>
      </c>
      <c r="T1791" t="b">
        <v>0</v>
      </c>
      <c r="U1791" t="b">
        <v>0</v>
      </c>
      <c r="V1791">
        <v>45000</v>
      </c>
      <c r="W1791">
        <v>29800</v>
      </c>
      <c r="X1791">
        <v>2.4700000000000002</v>
      </c>
      <c r="Y1791">
        <v>36000</v>
      </c>
      <c r="Z1791">
        <v>2.38</v>
      </c>
    </row>
    <row r="1792" spans="1:26">
      <c r="A1792">
        <v>210773182</v>
      </c>
      <c r="B1792" t="s">
        <v>8858</v>
      </c>
      <c r="C1792" t="s">
        <v>3597</v>
      </c>
      <c r="D1792" t="s">
        <v>3685</v>
      </c>
      <c r="E1792" t="s">
        <v>3686</v>
      </c>
      <c r="F1792" t="s">
        <v>3600</v>
      </c>
      <c r="G1792">
        <v>210773182</v>
      </c>
      <c r="I1792" t="s">
        <v>3601</v>
      </c>
      <c r="J1792" t="s">
        <v>3690</v>
      </c>
      <c r="K1792" t="s">
        <v>3688</v>
      </c>
      <c r="L1792" t="s">
        <v>11476</v>
      </c>
      <c r="P1792">
        <v>8</v>
      </c>
      <c r="Q1792">
        <v>16.2</v>
      </c>
      <c r="R1792">
        <v>8.1</v>
      </c>
      <c r="S1792" t="b">
        <v>0</v>
      </c>
      <c r="T1792" t="b">
        <v>0</v>
      </c>
      <c r="U1792" t="b">
        <v>0</v>
      </c>
      <c r="V1792">
        <v>45000</v>
      </c>
      <c r="W1792">
        <v>29800</v>
      </c>
      <c r="X1792">
        <v>2.4700000000000002</v>
      </c>
      <c r="Y1792">
        <v>36000</v>
      </c>
      <c r="Z1792">
        <v>2.38</v>
      </c>
    </row>
    <row r="1793" spans="1:26">
      <c r="A1793">
        <v>210854822</v>
      </c>
      <c r="B1793" t="s">
        <v>8858</v>
      </c>
      <c r="C1793" t="s">
        <v>3597</v>
      </c>
      <c r="D1793" t="s">
        <v>3685</v>
      </c>
      <c r="E1793" t="s">
        <v>3686</v>
      </c>
      <c r="F1793" t="s">
        <v>3600</v>
      </c>
      <c r="G1793">
        <v>210854822</v>
      </c>
      <c r="I1793" t="s">
        <v>3601</v>
      </c>
      <c r="J1793" t="s">
        <v>11474</v>
      </c>
      <c r="K1793" t="s">
        <v>3688</v>
      </c>
      <c r="L1793" t="s">
        <v>8850</v>
      </c>
      <c r="P1793">
        <v>8.6999999999999993</v>
      </c>
      <c r="Q1793">
        <v>16.3</v>
      </c>
      <c r="R1793">
        <v>8.1999999999999993</v>
      </c>
      <c r="S1793" t="b">
        <v>0</v>
      </c>
      <c r="T1793" t="b">
        <v>0</v>
      </c>
      <c r="U1793" t="b">
        <v>0</v>
      </c>
      <c r="V1793">
        <v>33200</v>
      </c>
      <c r="W1793">
        <v>22400</v>
      </c>
      <c r="X1793">
        <v>2.4300000000000002</v>
      </c>
      <c r="Y1793">
        <v>25200</v>
      </c>
      <c r="Z1793">
        <v>2.37</v>
      </c>
    </row>
    <row r="1794" spans="1:26">
      <c r="A1794">
        <v>210854821</v>
      </c>
      <c r="B1794" t="s">
        <v>8858</v>
      </c>
      <c r="C1794" t="s">
        <v>3597</v>
      </c>
      <c r="D1794" t="s">
        <v>3685</v>
      </c>
      <c r="E1794" t="s">
        <v>3686</v>
      </c>
      <c r="F1794" t="s">
        <v>3600</v>
      </c>
      <c r="G1794">
        <v>210854821</v>
      </c>
      <c r="I1794" t="s">
        <v>3601</v>
      </c>
      <c r="J1794" t="s">
        <v>11474</v>
      </c>
      <c r="K1794" t="s">
        <v>3688</v>
      </c>
      <c r="L1794" t="s">
        <v>8851</v>
      </c>
      <c r="P1794">
        <v>8.6999999999999993</v>
      </c>
      <c r="Q1794">
        <v>16.3</v>
      </c>
      <c r="R1794">
        <v>8.1999999999999993</v>
      </c>
      <c r="S1794" t="b">
        <v>0</v>
      </c>
      <c r="T1794" t="b">
        <v>0</v>
      </c>
      <c r="U1794" t="b">
        <v>0</v>
      </c>
      <c r="V1794">
        <v>33200</v>
      </c>
      <c r="W1794">
        <v>22400</v>
      </c>
      <c r="X1794">
        <v>2.4300000000000002</v>
      </c>
      <c r="Y1794">
        <v>25200</v>
      </c>
      <c r="Z1794">
        <v>2.37</v>
      </c>
    </row>
    <row r="1795" spans="1:26">
      <c r="A1795">
        <v>210854820</v>
      </c>
      <c r="B1795" t="s">
        <v>8858</v>
      </c>
      <c r="C1795" t="s">
        <v>3597</v>
      </c>
      <c r="D1795" t="s">
        <v>3685</v>
      </c>
      <c r="E1795" t="s">
        <v>3686</v>
      </c>
      <c r="F1795" t="s">
        <v>3600</v>
      </c>
      <c r="G1795">
        <v>210854820</v>
      </c>
      <c r="I1795" t="s">
        <v>3601</v>
      </c>
      <c r="J1795" t="s">
        <v>11474</v>
      </c>
      <c r="K1795" t="s">
        <v>3688</v>
      </c>
      <c r="L1795" t="s">
        <v>8852</v>
      </c>
      <c r="P1795">
        <v>8.6999999999999993</v>
      </c>
      <c r="Q1795">
        <v>16.3</v>
      </c>
      <c r="R1795">
        <v>8.1999999999999993</v>
      </c>
      <c r="S1795" t="b">
        <v>0</v>
      </c>
      <c r="T1795" t="b">
        <v>0</v>
      </c>
      <c r="U1795" t="b">
        <v>0</v>
      </c>
      <c r="V1795">
        <v>33200</v>
      </c>
      <c r="W1795">
        <v>22400</v>
      </c>
      <c r="X1795">
        <v>2.4300000000000002</v>
      </c>
      <c r="Y1795">
        <v>25200</v>
      </c>
      <c r="Z1795">
        <v>2.37</v>
      </c>
    </row>
    <row r="1796" spans="1:26">
      <c r="A1796">
        <v>210798385</v>
      </c>
      <c r="B1796" t="s">
        <v>8845</v>
      </c>
      <c r="C1796" t="s">
        <v>3597</v>
      </c>
      <c r="D1796" t="s">
        <v>3685</v>
      </c>
      <c r="E1796" t="s">
        <v>3686</v>
      </c>
      <c r="F1796" t="s">
        <v>3600</v>
      </c>
      <c r="G1796">
        <v>210798385</v>
      </c>
      <c r="I1796" t="s">
        <v>3601</v>
      </c>
      <c r="J1796" t="s">
        <v>11474</v>
      </c>
      <c r="K1796" t="s">
        <v>3688</v>
      </c>
      <c r="L1796" t="s">
        <v>11475</v>
      </c>
      <c r="P1796">
        <v>8.6999999999999993</v>
      </c>
      <c r="Q1796">
        <v>16.3</v>
      </c>
      <c r="R1796">
        <v>8.1999999999999993</v>
      </c>
      <c r="S1796" t="b">
        <v>0</v>
      </c>
      <c r="T1796" t="b">
        <v>0</v>
      </c>
      <c r="U1796" t="b">
        <v>0</v>
      </c>
      <c r="V1796">
        <v>33600</v>
      </c>
      <c r="W1796">
        <v>22400</v>
      </c>
      <c r="X1796">
        <v>2.4300000000000002</v>
      </c>
      <c r="Y1796">
        <v>25200</v>
      </c>
      <c r="Z1796">
        <v>2.37</v>
      </c>
    </row>
    <row r="1797" spans="1:26">
      <c r="A1797">
        <v>210773178</v>
      </c>
      <c r="B1797" t="s">
        <v>8845</v>
      </c>
      <c r="C1797" t="s">
        <v>3597</v>
      </c>
      <c r="D1797" t="s">
        <v>3685</v>
      </c>
      <c r="E1797" t="s">
        <v>3686</v>
      </c>
      <c r="F1797" t="s">
        <v>3600</v>
      </c>
      <c r="G1797">
        <v>210773178</v>
      </c>
      <c r="I1797" t="s">
        <v>3601</v>
      </c>
      <c r="J1797" t="s">
        <v>11474</v>
      </c>
      <c r="K1797" t="s">
        <v>3688</v>
      </c>
      <c r="L1797" t="s">
        <v>11473</v>
      </c>
      <c r="P1797">
        <v>8.6999999999999993</v>
      </c>
      <c r="Q1797">
        <v>16.3</v>
      </c>
      <c r="R1797">
        <v>8.1999999999999993</v>
      </c>
      <c r="S1797" t="b">
        <v>0</v>
      </c>
      <c r="T1797" t="b">
        <v>0</v>
      </c>
      <c r="U1797" t="b">
        <v>0</v>
      </c>
      <c r="V1797">
        <v>33600</v>
      </c>
      <c r="W1797">
        <v>22400</v>
      </c>
      <c r="X1797">
        <v>2.4300000000000002</v>
      </c>
      <c r="Y1797">
        <v>25200</v>
      </c>
      <c r="Z1797">
        <v>2.37</v>
      </c>
    </row>
    <row r="1798" spans="1:26">
      <c r="A1798">
        <v>210854819</v>
      </c>
      <c r="B1798" t="s">
        <v>8845</v>
      </c>
      <c r="C1798" t="s">
        <v>3597</v>
      </c>
      <c r="D1798" t="s">
        <v>3685</v>
      </c>
      <c r="E1798" t="s">
        <v>3686</v>
      </c>
      <c r="F1798" t="s">
        <v>3600</v>
      </c>
      <c r="G1798">
        <v>210854819</v>
      </c>
      <c r="I1798" t="s">
        <v>3601</v>
      </c>
      <c r="J1798" t="s">
        <v>11472</v>
      </c>
      <c r="K1798" t="s">
        <v>3688</v>
      </c>
      <c r="L1798" t="s">
        <v>8851</v>
      </c>
      <c r="P1798">
        <v>9.9</v>
      </c>
      <c r="Q1798">
        <v>17.100000000000001</v>
      </c>
      <c r="R1798">
        <v>8.1999999999999993</v>
      </c>
      <c r="S1798" t="b">
        <v>0</v>
      </c>
      <c r="T1798" t="b">
        <v>0</v>
      </c>
      <c r="U1798" t="b">
        <v>0</v>
      </c>
      <c r="V1798">
        <v>27400</v>
      </c>
      <c r="W1798">
        <v>18000</v>
      </c>
      <c r="X1798">
        <v>2.52</v>
      </c>
      <c r="Y1798">
        <v>21600</v>
      </c>
      <c r="Z1798">
        <v>2.36</v>
      </c>
    </row>
    <row r="1799" spans="1:26">
      <c r="A1799">
        <v>210854818</v>
      </c>
      <c r="B1799" t="s">
        <v>8845</v>
      </c>
      <c r="C1799" t="s">
        <v>3597</v>
      </c>
      <c r="D1799" t="s">
        <v>3685</v>
      </c>
      <c r="E1799" t="s">
        <v>3686</v>
      </c>
      <c r="F1799" t="s">
        <v>3600</v>
      </c>
      <c r="G1799">
        <v>210854818</v>
      </c>
      <c r="I1799" t="s">
        <v>3601</v>
      </c>
      <c r="J1799" t="s">
        <v>11472</v>
      </c>
      <c r="K1799" t="s">
        <v>3688</v>
      </c>
      <c r="L1799" t="s">
        <v>8852</v>
      </c>
      <c r="P1799">
        <v>9.9</v>
      </c>
      <c r="Q1799">
        <v>17.100000000000001</v>
      </c>
      <c r="R1799">
        <v>8.1999999999999993</v>
      </c>
      <c r="S1799" t="b">
        <v>0</v>
      </c>
      <c r="T1799" t="b">
        <v>0</v>
      </c>
      <c r="U1799" t="b">
        <v>0</v>
      </c>
      <c r="V1799">
        <v>27400</v>
      </c>
      <c r="W1799">
        <v>18000</v>
      </c>
      <c r="X1799">
        <v>2.52</v>
      </c>
      <c r="Y1799">
        <v>21600</v>
      </c>
      <c r="Z1799">
        <v>2.36</v>
      </c>
    </row>
    <row r="1800" spans="1:26">
      <c r="A1800">
        <v>210854817</v>
      </c>
      <c r="B1800" t="s">
        <v>8845</v>
      </c>
      <c r="C1800" t="s">
        <v>3597</v>
      </c>
      <c r="D1800" t="s">
        <v>3685</v>
      </c>
      <c r="E1800" t="s">
        <v>3686</v>
      </c>
      <c r="F1800" t="s">
        <v>3600</v>
      </c>
      <c r="G1800">
        <v>210854817</v>
      </c>
      <c r="I1800" t="s">
        <v>3601</v>
      </c>
      <c r="J1800" t="s">
        <v>11472</v>
      </c>
      <c r="K1800" t="s">
        <v>3688</v>
      </c>
      <c r="L1800" t="s">
        <v>7162</v>
      </c>
      <c r="P1800">
        <v>9.9</v>
      </c>
      <c r="Q1800">
        <v>17.100000000000001</v>
      </c>
      <c r="R1800">
        <v>8.1999999999999993</v>
      </c>
      <c r="S1800" t="b">
        <v>0</v>
      </c>
      <c r="T1800" t="b">
        <v>0</v>
      </c>
      <c r="U1800" t="b">
        <v>0</v>
      </c>
      <c r="V1800">
        <v>27400</v>
      </c>
      <c r="W1800">
        <v>18000</v>
      </c>
      <c r="X1800">
        <v>2.52</v>
      </c>
      <c r="Y1800">
        <v>21600</v>
      </c>
      <c r="Z1800">
        <v>2.36</v>
      </c>
    </row>
    <row r="1801" spans="1:26">
      <c r="A1801">
        <v>210854816</v>
      </c>
      <c r="B1801" t="s">
        <v>8845</v>
      </c>
      <c r="C1801" t="s">
        <v>3597</v>
      </c>
      <c r="D1801" t="s">
        <v>3685</v>
      </c>
      <c r="E1801" t="s">
        <v>3686</v>
      </c>
      <c r="F1801" t="s">
        <v>3600</v>
      </c>
      <c r="G1801">
        <v>210854816</v>
      </c>
      <c r="I1801" t="s">
        <v>3601</v>
      </c>
      <c r="J1801" t="s">
        <v>11472</v>
      </c>
      <c r="K1801" t="s">
        <v>3688</v>
      </c>
      <c r="L1801" t="s">
        <v>7161</v>
      </c>
      <c r="P1801">
        <v>9.9</v>
      </c>
      <c r="Q1801">
        <v>17.100000000000001</v>
      </c>
      <c r="R1801">
        <v>8.1999999999999993</v>
      </c>
      <c r="S1801" t="b">
        <v>0</v>
      </c>
      <c r="T1801" t="b">
        <v>0</v>
      </c>
      <c r="U1801" t="b">
        <v>0</v>
      </c>
      <c r="V1801">
        <v>27400</v>
      </c>
      <c r="W1801">
        <v>18000</v>
      </c>
      <c r="X1801">
        <v>2.52</v>
      </c>
      <c r="Y1801">
        <v>21600</v>
      </c>
      <c r="Z1801">
        <v>2.36</v>
      </c>
    </row>
    <row r="1802" spans="1:26">
      <c r="A1802">
        <v>210773176</v>
      </c>
      <c r="B1802" t="s">
        <v>8845</v>
      </c>
      <c r="C1802" t="s">
        <v>3597</v>
      </c>
      <c r="D1802" t="s">
        <v>3685</v>
      </c>
      <c r="E1802" t="s">
        <v>3686</v>
      </c>
      <c r="F1802" t="s">
        <v>3600</v>
      </c>
      <c r="G1802">
        <v>210773176</v>
      </c>
      <c r="I1802" t="s">
        <v>3601</v>
      </c>
      <c r="J1802" t="s">
        <v>11472</v>
      </c>
      <c r="K1802" t="s">
        <v>3688</v>
      </c>
      <c r="L1802" t="s">
        <v>11473</v>
      </c>
      <c r="P1802">
        <v>9.9</v>
      </c>
      <c r="Q1802">
        <v>17.100000000000001</v>
      </c>
      <c r="R1802">
        <v>8.1999999999999993</v>
      </c>
      <c r="S1802" t="b">
        <v>0</v>
      </c>
      <c r="T1802" t="b">
        <v>0</v>
      </c>
      <c r="U1802" t="b">
        <v>0</v>
      </c>
      <c r="V1802">
        <v>27800</v>
      </c>
      <c r="W1802">
        <v>18000</v>
      </c>
      <c r="X1802">
        <v>2.52</v>
      </c>
      <c r="Y1802">
        <v>21600</v>
      </c>
      <c r="Z1802">
        <v>2.36</v>
      </c>
    </row>
    <row r="1803" spans="1:26">
      <c r="A1803">
        <v>210854815</v>
      </c>
      <c r="B1803" t="s">
        <v>8845</v>
      </c>
      <c r="C1803" t="s">
        <v>3597</v>
      </c>
      <c r="D1803" t="s">
        <v>3685</v>
      </c>
      <c r="E1803" t="s">
        <v>3686</v>
      </c>
      <c r="F1803" t="s">
        <v>3600</v>
      </c>
      <c r="G1803">
        <v>210854815</v>
      </c>
      <c r="I1803" t="s">
        <v>3601</v>
      </c>
      <c r="J1803" t="s">
        <v>11471</v>
      </c>
      <c r="K1803" t="s">
        <v>3688</v>
      </c>
      <c r="L1803" t="s">
        <v>7162</v>
      </c>
      <c r="P1803">
        <v>10.1</v>
      </c>
      <c r="Q1803">
        <v>17.3</v>
      </c>
      <c r="R1803">
        <v>8.5</v>
      </c>
      <c r="S1803" t="b">
        <v>0</v>
      </c>
      <c r="T1803" t="b">
        <v>0</v>
      </c>
      <c r="U1803" t="b">
        <v>1</v>
      </c>
      <c r="V1803">
        <v>22200</v>
      </c>
      <c r="W1803">
        <v>14600</v>
      </c>
      <c r="X1803">
        <v>2.58</v>
      </c>
      <c r="Y1803">
        <v>17600</v>
      </c>
      <c r="Z1803">
        <v>2.33</v>
      </c>
    </row>
    <row r="1804" spans="1:26">
      <c r="A1804">
        <v>210854814</v>
      </c>
      <c r="B1804" t="s">
        <v>8845</v>
      </c>
      <c r="C1804" t="s">
        <v>3597</v>
      </c>
      <c r="D1804" t="s">
        <v>3685</v>
      </c>
      <c r="E1804" t="s">
        <v>3686</v>
      </c>
      <c r="F1804" t="s">
        <v>3600</v>
      </c>
      <c r="G1804">
        <v>210854814</v>
      </c>
      <c r="I1804" t="s">
        <v>3601</v>
      </c>
      <c r="J1804" t="s">
        <v>11471</v>
      </c>
      <c r="K1804" t="s">
        <v>3688</v>
      </c>
      <c r="L1804" t="s">
        <v>7161</v>
      </c>
      <c r="P1804">
        <v>10.1</v>
      </c>
      <c r="Q1804">
        <v>17.3</v>
      </c>
      <c r="R1804">
        <v>8.5</v>
      </c>
      <c r="S1804" t="b">
        <v>0</v>
      </c>
      <c r="T1804" t="b">
        <v>0</v>
      </c>
      <c r="U1804" t="b">
        <v>1</v>
      </c>
      <c r="V1804">
        <v>22200</v>
      </c>
      <c r="W1804">
        <v>14600</v>
      </c>
      <c r="X1804">
        <v>2.58</v>
      </c>
      <c r="Y1804">
        <v>17600</v>
      </c>
      <c r="Z1804">
        <v>2.33</v>
      </c>
    </row>
    <row r="1805" spans="1:26">
      <c r="A1805">
        <v>210854813</v>
      </c>
      <c r="B1805" t="s">
        <v>8845</v>
      </c>
      <c r="C1805" t="s">
        <v>3597</v>
      </c>
      <c r="D1805" t="s">
        <v>3685</v>
      </c>
      <c r="E1805" t="s">
        <v>3686</v>
      </c>
      <c r="F1805" t="s">
        <v>3600</v>
      </c>
      <c r="G1805">
        <v>210854813</v>
      </c>
      <c r="I1805" t="s">
        <v>3601</v>
      </c>
      <c r="J1805" t="s">
        <v>11471</v>
      </c>
      <c r="K1805" t="s">
        <v>3688</v>
      </c>
      <c r="L1805" t="s">
        <v>7163</v>
      </c>
      <c r="P1805">
        <v>10.1</v>
      </c>
      <c r="Q1805">
        <v>17.3</v>
      </c>
      <c r="R1805">
        <v>8.5</v>
      </c>
      <c r="S1805" t="b">
        <v>0</v>
      </c>
      <c r="T1805" t="b">
        <v>0</v>
      </c>
      <c r="U1805" t="b">
        <v>1</v>
      </c>
      <c r="V1805">
        <v>22200</v>
      </c>
      <c r="W1805">
        <v>14600</v>
      </c>
      <c r="X1805">
        <v>2.58</v>
      </c>
      <c r="Y1805">
        <v>17600</v>
      </c>
      <c r="Z1805">
        <v>2.33</v>
      </c>
    </row>
    <row r="1806" spans="1:26">
      <c r="A1806">
        <v>210854812</v>
      </c>
      <c r="B1806" t="s">
        <v>8845</v>
      </c>
      <c r="C1806" t="s">
        <v>3597</v>
      </c>
      <c r="D1806" t="s">
        <v>3685</v>
      </c>
      <c r="E1806" t="s">
        <v>3686</v>
      </c>
      <c r="F1806" t="s">
        <v>3600</v>
      </c>
      <c r="G1806">
        <v>210854812</v>
      </c>
      <c r="I1806" t="s">
        <v>3601</v>
      </c>
      <c r="J1806" t="s">
        <v>11471</v>
      </c>
      <c r="K1806" t="s">
        <v>3688</v>
      </c>
      <c r="L1806" t="s">
        <v>7160</v>
      </c>
      <c r="P1806">
        <v>10.1</v>
      </c>
      <c r="Q1806">
        <v>17.3</v>
      </c>
      <c r="R1806">
        <v>8.5</v>
      </c>
      <c r="S1806" t="b">
        <v>0</v>
      </c>
      <c r="T1806" t="b">
        <v>0</v>
      </c>
      <c r="U1806" t="b">
        <v>1</v>
      </c>
      <c r="V1806">
        <v>22200</v>
      </c>
      <c r="W1806">
        <v>14600</v>
      </c>
      <c r="X1806">
        <v>2.58</v>
      </c>
      <c r="Y1806">
        <v>17600</v>
      </c>
      <c r="Z1806">
        <v>2.33</v>
      </c>
    </row>
    <row r="1807" spans="1:26">
      <c r="A1807">
        <v>210773174</v>
      </c>
      <c r="B1807" t="s">
        <v>8845</v>
      </c>
      <c r="C1807" t="s">
        <v>3597</v>
      </c>
      <c r="D1807" t="s">
        <v>3685</v>
      </c>
      <c r="E1807" t="s">
        <v>3686</v>
      </c>
      <c r="F1807" t="s">
        <v>3600</v>
      </c>
      <c r="G1807">
        <v>210773174</v>
      </c>
      <c r="I1807" t="s">
        <v>3601</v>
      </c>
      <c r="J1807" t="s">
        <v>11471</v>
      </c>
      <c r="K1807" t="s">
        <v>3688</v>
      </c>
      <c r="L1807" t="s">
        <v>11470</v>
      </c>
      <c r="P1807">
        <v>10.1</v>
      </c>
      <c r="Q1807">
        <v>17.3</v>
      </c>
      <c r="R1807">
        <v>8.5</v>
      </c>
      <c r="S1807" t="b">
        <v>0</v>
      </c>
      <c r="T1807" t="b">
        <v>0</v>
      </c>
      <c r="U1807" t="b">
        <v>1</v>
      </c>
      <c r="V1807">
        <v>22200</v>
      </c>
      <c r="W1807">
        <v>14600</v>
      </c>
      <c r="X1807">
        <v>2.58</v>
      </c>
      <c r="Y1807">
        <v>17600</v>
      </c>
      <c r="Z1807">
        <v>2.33</v>
      </c>
    </row>
    <row r="1808" spans="1:26">
      <c r="A1808">
        <v>210854810</v>
      </c>
      <c r="B1808" t="s">
        <v>8845</v>
      </c>
      <c r="C1808" t="s">
        <v>3597</v>
      </c>
      <c r="D1808" t="s">
        <v>3685</v>
      </c>
      <c r="E1808" t="s">
        <v>3686</v>
      </c>
      <c r="F1808" t="s">
        <v>3600</v>
      </c>
      <c r="G1808">
        <v>210854810</v>
      </c>
      <c r="I1808" t="s">
        <v>3601</v>
      </c>
      <c r="J1808" t="s">
        <v>11469</v>
      </c>
      <c r="K1808" t="s">
        <v>3688</v>
      </c>
      <c r="L1808" t="s">
        <v>7162</v>
      </c>
      <c r="P1808">
        <v>10.9</v>
      </c>
      <c r="Q1808">
        <v>17.5</v>
      </c>
      <c r="R1808">
        <v>8.5</v>
      </c>
      <c r="S1808" t="b">
        <v>0</v>
      </c>
      <c r="T1808" t="b">
        <v>0</v>
      </c>
      <c r="U1808" t="b">
        <v>1</v>
      </c>
      <c r="V1808">
        <v>16600</v>
      </c>
      <c r="W1808">
        <v>10800</v>
      </c>
      <c r="X1808">
        <v>2.71</v>
      </c>
      <c r="Y1808">
        <v>17100</v>
      </c>
      <c r="Z1808">
        <v>2.48</v>
      </c>
    </row>
    <row r="1809" spans="1:26">
      <c r="A1809">
        <v>210854809</v>
      </c>
      <c r="B1809" t="s">
        <v>8845</v>
      </c>
      <c r="C1809" t="s">
        <v>3597</v>
      </c>
      <c r="D1809" t="s">
        <v>3685</v>
      </c>
      <c r="E1809" t="s">
        <v>3686</v>
      </c>
      <c r="F1809" t="s">
        <v>3600</v>
      </c>
      <c r="G1809">
        <v>210854809</v>
      </c>
      <c r="I1809" t="s">
        <v>3601</v>
      </c>
      <c r="J1809" t="s">
        <v>11469</v>
      </c>
      <c r="K1809" t="s">
        <v>3688</v>
      </c>
      <c r="L1809" t="s">
        <v>7161</v>
      </c>
      <c r="P1809">
        <v>10.9</v>
      </c>
      <c r="Q1809">
        <v>17.5</v>
      </c>
      <c r="R1809">
        <v>8.5</v>
      </c>
      <c r="S1809" t="b">
        <v>0</v>
      </c>
      <c r="T1809" t="b">
        <v>0</v>
      </c>
      <c r="U1809" t="b">
        <v>1</v>
      </c>
      <c r="V1809">
        <v>16600</v>
      </c>
      <c r="W1809">
        <v>10800</v>
      </c>
      <c r="X1809">
        <v>2.71</v>
      </c>
      <c r="Y1809">
        <v>17100</v>
      </c>
      <c r="Z1809">
        <v>2.48</v>
      </c>
    </row>
    <row r="1810" spans="1:26">
      <c r="A1810">
        <v>210854808</v>
      </c>
      <c r="B1810" t="s">
        <v>8845</v>
      </c>
      <c r="C1810" t="s">
        <v>3597</v>
      </c>
      <c r="D1810" t="s">
        <v>3685</v>
      </c>
      <c r="E1810" t="s">
        <v>3686</v>
      </c>
      <c r="F1810" t="s">
        <v>3600</v>
      </c>
      <c r="G1810">
        <v>210854808</v>
      </c>
      <c r="I1810" t="s">
        <v>3601</v>
      </c>
      <c r="J1810" t="s">
        <v>11469</v>
      </c>
      <c r="K1810" t="s">
        <v>3688</v>
      </c>
      <c r="L1810" t="s">
        <v>7163</v>
      </c>
      <c r="P1810">
        <v>10.9</v>
      </c>
      <c r="Q1810">
        <v>17.5</v>
      </c>
      <c r="R1810">
        <v>8.5</v>
      </c>
      <c r="S1810" t="b">
        <v>0</v>
      </c>
      <c r="T1810" t="b">
        <v>0</v>
      </c>
      <c r="U1810" t="b">
        <v>1</v>
      </c>
      <c r="V1810">
        <v>16600</v>
      </c>
      <c r="W1810">
        <v>10800</v>
      </c>
      <c r="X1810">
        <v>2.71</v>
      </c>
      <c r="Y1810">
        <v>17100</v>
      </c>
      <c r="Z1810">
        <v>2.48</v>
      </c>
    </row>
    <row r="1811" spans="1:26">
      <c r="A1811">
        <v>210854807</v>
      </c>
      <c r="B1811" t="s">
        <v>8845</v>
      </c>
      <c r="C1811" t="s">
        <v>3597</v>
      </c>
      <c r="D1811" t="s">
        <v>3685</v>
      </c>
      <c r="E1811" t="s">
        <v>3686</v>
      </c>
      <c r="F1811" t="s">
        <v>3600</v>
      </c>
      <c r="G1811">
        <v>210854807</v>
      </c>
      <c r="I1811" t="s">
        <v>3601</v>
      </c>
      <c r="J1811" t="s">
        <v>11469</v>
      </c>
      <c r="K1811" t="s">
        <v>3688</v>
      </c>
      <c r="L1811" t="s">
        <v>7160</v>
      </c>
      <c r="P1811">
        <v>10.9</v>
      </c>
      <c r="Q1811">
        <v>17.5</v>
      </c>
      <c r="R1811">
        <v>8.5</v>
      </c>
      <c r="S1811" t="b">
        <v>0</v>
      </c>
      <c r="T1811" t="b">
        <v>0</v>
      </c>
      <c r="U1811" t="b">
        <v>1</v>
      </c>
      <c r="V1811">
        <v>16600</v>
      </c>
      <c r="W1811">
        <v>10800</v>
      </c>
      <c r="X1811">
        <v>2.71</v>
      </c>
      <c r="Y1811">
        <v>17100</v>
      </c>
      <c r="Z1811">
        <v>2.48</v>
      </c>
    </row>
    <row r="1812" spans="1:26">
      <c r="A1812">
        <v>210773171</v>
      </c>
      <c r="B1812" t="s">
        <v>8845</v>
      </c>
      <c r="C1812" t="s">
        <v>3597</v>
      </c>
      <c r="D1812" t="s">
        <v>3685</v>
      </c>
      <c r="E1812" t="s">
        <v>3686</v>
      </c>
      <c r="F1812" t="s">
        <v>3600</v>
      </c>
      <c r="G1812">
        <v>210773171</v>
      </c>
      <c r="I1812" t="s">
        <v>3601</v>
      </c>
      <c r="J1812" t="s">
        <v>11469</v>
      </c>
      <c r="K1812" t="s">
        <v>3688</v>
      </c>
      <c r="L1812" t="s">
        <v>11470</v>
      </c>
      <c r="P1812">
        <v>10.9</v>
      </c>
      <c r="Q1812">
        <v>17.5</v>
      </c>
      <c r="R1812">
        <v>8.5</v>
      </c>
      <c r="S1812" t="b">
        <v>0</v>
      </c>
      <c r="T1812" t="b">
        <v>0</v>
      </c>
      <c r="U1812" t="b">
        <v>1</v>
      </c>
      <c r="V1812">
        <v>16600</v>
      </c>
      <c r="W1812">
        <v>10800</v>
      </c>
      <c r="X1812">
        <v>2.71</v>
      </c>
      <c r="Y1812">
        <v>17100</v>
      </c>
      <c r="Z1812">
        <v>2.48</v>
      </c>
    </row>
    <row r="1813" spans="1:26">
      <c r="A1813">
        <v>2109791261</v>
      </c>
      <c r="B1813" t="s">
        <v>11468</v>
      </c>
      <c r="C1813" t="s">
        <v>3597</v>
      </c>
      <c r="D1813" t="s">
        <v>3685</v>
      </c>
      <c r="E1813" t="s">
        <v>3693</v>
      </c>
      <c r="F1813" t="s">
        <v>3600</v>
      </c>
      <c r="G1813">
        <v>2109791261</v>
      </c>
      <c r="I1813" t="s">
        <v>3601</v>
      </c>
      <c r="J1813" t="s">
        <v>3694</v>
      </c>
      <c r="K1813" t="s">
        <v>3688</v>
      </c>
      <c r="L1813" t="s">
        <v>5116</v>
      </c>
      <c r="M1813">
        <v>8.3000000000000007</v>
      </c>
      <c r="N1813">
        <v>16</v>
      </c>
      <c r="O1813">
        <v>10</v>
      </c>
      <c r="P1813">
        <v>8</v>
      </c>
      <c r="Q1813">
        <v>16.100000000000001</v>
      </c>
      <c r="R1813">
        <v>8.1</v>
      </c>
      <c r="S1813" t="b">
        <v>0</v>
      </c>
      <c r="T1813" t="b">
        <v>0</v>
      </c>
      <c r="U1813" t="b">
        <v>0</v>
      </c>
      <c r="V1813">
        <v>49000</v>
      </c>
      <c r="W1813">
        <v>34500</v>
      </c>
      <c r="X1813">
        <v>2.61</v>
      </c>
      <c r="Y1813">
        <v>40500</v>
      </c>
      <c r="Z1813">
        <v>2.39</v>
      </c>
    </row>
    <row r="1814" spans="1:26">
      <c r="A1814">
        <v>2109791260</v>
      </c>
      <c r="B1814" t="s">
        <v>11468</v>
      </c>
      <c r="C1814" t="s">
        <v>3597</v>
      </c>
      <c r="D1814" t="s">
        <v>3685</v>
      </c>
      <c r="E1814" t="s">
        <v>3693</v>
      </c>
      <c r="F1814" t="s">
        <v>3600</v>
      </c>
      <c r="G1814">
        <v>2109791260</v>
      </c>
      <c r="I1814" t="s">
        <v>3601</v>
      </c>
      <c r="J1814" t="s">
        <v>3696</v>
      </c>
      <c r="K1814" t="s">
        <v>3688</v>
      </c>
      <c r="L1814" t="s">
        <v>7241</v>
      </c>
      <c r="M1814">
        <v>9</v>
      </c>
      <c r="N1814">
        <v>17</v>
      </c>
      <c r="O1814">
        <v>10</v>
      </c>
      <c r="P1814">
        <v>8.5</v>
      </c>
      <c r="Q1814">
        <v>16.899999999999999</v>
      </c>
      <c r="R1814">
        <v>8.1</v>
      </c>
      <c r="S1814" t="b">
        <v>0</v>
      </c>
      <c r="T1814" t="b">
        <v>0</v>
      </c>
      <c r="U1814" t="b">
        <v>0</v>
      </c>
      <c r="V1814">
        <v>37000</v>
      </c>
      <c r="W1814">
        <v>25200</v>
      </c>
      <c r="X1814">
        <v>2.62</v>
      </c>
      <c r="Y1814">
        <v>35600</v>
      </c>
      <c r="Z1814">
        <v>2.16</v>
      </c>
    </row>
    <row r="1815" spans="1:26">
      <c r="A1815">
        <v>2109791259</v>
      </c>
      <c r="B1815" t="s">
        <v>11468</v>
      </c>
      <c r="C1815" t="s">
        <v>3597</v>
      </c>
      <c r="D1815" t="s">
        <v>3685</v>
      </c>
      <c r="E1815" t="s">
        <v>3693</v>
      </c>
      <c r="F1815" t="s">
        <v>3600</v>
      </c>
      <c r="G1815">
        <v>2109791259</v>
      </c>
      <c r="I1815" t="s">
        <v>3601</v>
      </c>
      <c r="J1815" t="s">
        <v>8857</v>
      </c>
      <c r="K1815" t="s">
        <v>3688</v>
      </c>
      <c r="L1815" t="s">
        <v>7238</v>
      </c>
      <c r="M1815">
        <v>9.3000000000000007</v>
      </c>
      <c r="N1815">
        <v>17.5</v>
      </c>
      <c r="O1815">
        <v>10</v>
      </c>
      <c r="P1815">
        <v>8.6999999999999993</v>
      </c>
      <c r="Q1815">
        <v>16.3</v>
      </c>
      <c r="R1815">
        <v>8.1999999999999993</v>
      </c>
      <c r="S1815" t="b">
        <v>0</v>
      </c>
      <c r="T1815" t="b">
        <v>0</v>
      </c>
      <c r="U1815" t="b">
        <v>0</v>
      </c>
      <c r="V1815">
        <v>31000</v>
      </c>
      <c r="W1815">
        <v>22000</v>
      </c>
      <c r="X1815">
        <v>2.39</v>
      </c>
      <c r="Y1815">
        <v>25200</v>
      </c>
      <c r="Z1815">
        <v>2.37</v>
      </c>
    </row>
    <row r="1816" spans="1:26">
      <c r="A1816">
        <v>2109791258</v>
      </c>
      <c r="B1816" t="s">
        <v>11468</v>
      </c>
      <c r="C1816" t="s">
        <v>3597</v>
      </c>
      <c r="D1816" t="s">
        <v>3685</v>
      </c>
      <c r="E1816" t="s">
        <v>3693</v>
      </c>
      <c r="F1816" t="s">
        <v>3600</v>
      </c>
      <c r="G1816">
        <v>2109791258</v>
      </c>
      <c r="I1816" t="s">
        <v>3601</v>
      </c>
      <c r="J1816" t="s">
        <v>8856</v>
      </c>
      <c r="K1816" t="s">
        <v>3688</v>
      </c>
      <c r="L1816" t="s">
        <v>7238</v>
      </c>
      <c r="M1816">
        <v>10.7</v>
      </c>
      <c r="N1816">
        <v>18</v>
      </c>
      <c r="O1816">
        <v>10</v>
      </c>
      <c r="P1816">
        <v>9.9</v>
      </c>
      <c r="Q1816">
        <v>17.100000000000001</v>
      </c>
      <c r="R1816">
        <v>8.1999999999999993</v>
      </c>
      <c r="S1816" t="b">
        <v>0</v>
      </c>
      <c r="T1816" t="b">
        <v>0</v>
      </c>
      <c r="U1816" t="b">
        <v>0</v>
      </c>
      <c r="V1816">
        <v>25000</v>
      </c>
      <c r="W1816">
        <v>17600</v>
      </c>
      <c r="X1816">
        <v>2.4700000000000002</v>
      </c>
      <c r="Y1816">
        <v>21600</v>
      </c>
      <c r="Z1816">
        <v>2.36</v>
      </c>
    </row>
    <row r="1817" spans="1:26">
      <c r="A1817">
        <v>210435101</v>
      </c>
      <c r="B1817" t="s">
        <v>8845</v>
      </c>
      <c r="C1817" t="s">
        <v>3597</v>
      </c>
      <c r="D1817" t="s">
        <v>3685</v>
      </c>
      <c r="E1817" t="s">
        <v>3693</v>
      </c>
      <c r="F1817" t="s">
        <v>3600</v>
      </c>
      <c r="G1817">
        <v>210435101</v>
      </c>
      <c r="I1817" t="s">
        <v>3601</v>
      </c>
      <c r="J1817" t="s">
        <v>3695</v>
      </c>
      <c r="K1817" t="s">
        <v>3688</v>
      </c>
      <c r="L1817" t="s">
        <v>8854</v>
      </c>
      <c r="P1817">
        <v>8</v>
      </c>
      <c r="Q1817">
        <v>16.2</v>
      </c>
      <c r="R1817">
        <v>8.1</v>
      </c>
      <c r="S1817" t="b">
        <v>0</v>
      </c>
      <c r="T1817" t="b">
        <v>0</v>
      </c>
      <c r="U1817" t="b">
        <v>0</v>
      </c>
      <c r="V1817">
        <v>45000</v>
      </c>
      <c r="W1817">
        <v>29800</v>
      </c>
      <c r="X1817">
        <v>2.4700000000000002</v>
      </c>
      <c r="Y1817">
        <v>36000</v>
      </c>
      <c r="Z1817">
        <v>2.38</v>
      </c>
    </row>
    <row r="1818" spans="1:26">
      <c r="A1818">
        <v>210435100</v>
      </c>
      <c r="B1818" t="s">
        <v>8845</v>
      </c>
      <c r="C1818" t="s">
        <v>3597</v>
      </c>
      <c r="D1818" t="s">
        <v>3685</v>
      </c>
      <c r="E1818" t="s">
        <v>3693</v>
      </c>
      <c r="F1818" t="s">
        <v>3600</v>
      </c>
      <c r="G1818">
        <v>210435100</v>
      </c>
      <c r="I1818" t="s">
        <v>3601</v>
      </c>
      <c r="J1818" t="s">
        <v>3695</v>
      </c>
      <c r="K1818" t="s">
        <v>3688</v>
      </c>
      <c r="L1818" t="s">
        <v>8853</v>
      </c>
      <c r="P1818">
        <v>8</v>
      </c>
      <c r="Q1818">
        <v>16.2</v>
      </c>
      <c r="R1818">
        <v>8.1</v>
      </c>
      <c r="S1818" t="b">
        <v>0</v>
      </c>
      <c r="T1818" t="b">
        <v>0</v>
      </c>
      <c r="U1818" t="b">
        <v>0</v>
      </c>
      <c r="V1818">
        <v>45000</v>
      </c>
      <c r="W1818">
        <v>29800</v>
      </c>
      <c r="X1818">
        <v>2.4700000000000002</v>
      </c>
      <c r="Y1818">
        <v>36000</v>
      </c>
      <c r="Z1818">
        <v>2.38</v>
      </c>
    </row>
    <row r="1819" spans="1:26">
      <c r="A1819">
        <v>210435099</v>
      </c>
      <c r="B1819" t="s">
        <v>8845</v>
      </c>
      <c r="C1819" t="s">
        <v>3597</v>
      </c>
      <c r="D1819" t="s">
        <v>3685</v>
      </c>
      <c r="E1819" t="s">
        <v>3693</v>
      </c>
      <c r="F1819" t="s">
        <v>3600</v>
      </c>
      <c r="G1819">
        <v>210435099</v>
      </c>
      <c r="I1819" t="s">
        <v>3601</v>
      </c>
      <c r="J1819" t="s">
        <v>3695</v>
      </c>
      <c r="K1819" t="s">
        <v>3688</v>
      </c>
      <c r="L1819" t="s">
        <v>11467</v>
      </c>
      <c r="P1819">
        <v>8</v>
      </c>
      <c r="Q1819">
        <v>16.2</v>
      </c>
      <c r="R1819">
        <v>8.1</v>
      </c>
      <c r="S1819" t="b">
        <v>0</v>
      </c>
      <c r="T1819" t="b">
        <v>0</v>
      </c>
      <c r="U1819" t="b">
        <v>0</v>
      </c>
      <c r="V1819">
        <v>45000</v>
      </c>
      <c r="W1819">
        <v>29800</v>
      </c>
      <c r="X1819">
        <v>2.4700000000000002</v>
      </c>
      <c r="Y1819">
        <v>36000</v>
      </c>
      <c r="Z1819">
        <v>2.38</v>
      </c>
    </row>
    <row r="1820" spans="1:26">
      <c r="A1820">
        <v>210435086</v>
      </c>
      <c r="B1820" t="s">
        <v>8845</v>
      </c>
      <c r="C1820" t="s">
        <v>3597</v>
      </c>
      <c r="D1820" t="s">
        <v>3685</v>
      </c>
      <c r="E1820" t="s">
        <v>3693</v>
      </c>
      <c r="F1820" t="s">
        <v>3600</v>
      </c>
      <c r="G1820">
        <v>210435086</v>
      </c>
      <c r="I1820" t="s">
        <v>3601</v>
      </c>
      <c r="J1820" t="s">
        <v>3695</v>
      </c>
      <c r="K1820" t="s">
        <v>3688</v>
      </c>
      <c r="L1820" t="s">
        <v>11466</v>
      </c>
      <c r="P1820">
        <v>8</v>
      </c>
      <c r="Q1820">
        <v>16.2</v>
      </c>
      <c r="R1820">
        <v>8.1</v>
      </c>
      <c r="S1820" t="b">
        <v>0</v>
      </c>
      <c r="T1820" t="b">
        <v>0</v>
      </c>
      <c r="U1820" t="b">
        <v>0</v>
      </c>
      <c r="V1820">
        <v>45000</v>
      </c>
      <c r="W1820">
        <v>29800</v>
      </c>
      <c r="X1820">
        <v>2.4700000000000002</v>
      </c>
      <c r="Y1820">
        <v>36000</v>
      </c>
      <c r="Z1820">
        <v>2.38</v>
      </c>
    </row>
    <row r="1821" spans="1:26">
      <c r="A1821">
        <v>210435093</v>
      </c>
      <c r="B1821" t="s">
        <v>8845</v>
      </c>
      <c r="C1821" t="s">
        <v>3597</v>
      </c>
      <c r="D1821" t="s">
        <v>3685</v>
      </c>
      <c r="E1821" t="s">
        <v>3693</v>
      </c>
      <c r="F1821" t="s">
        <v>3600</v>
      </c>
      <c r="G1821">
        <v>210435093</v>
      </c>
      <c r="I1821" t="s">
        <v>3601</v>
      </c>
      <c r="J1821" t="s">
        <v>8857</v>
      </c>
      <c r="K1821" t="s">
        <v>3688</v>
      </c>
      <c r="L1821" t="s">
        <v>11465</v>
      </c>
      <c r="P1821">
        <v>8.6999999999999993</v>
      </c>
      <c r="Q1821">
        <v>16.3</v>
      </c>
      <c r="R1821">
        <v>8.1999999999999993</v>
      </c>
      <c r="S1821" t="b">
        <v>0</v>
      </c>
      <c r="T1821" t="b">
        <v>0</v>
      </c>
      <c r="U1821" t="b">
        <v>0</v>
      </c>
      <c r="V1821">
        <v>33600</v>
      </c>
      <c r="W1821">
        <v>22400</v>
      </c>
      <c r="X1821">
        <v>2.4300000000000002</v>
      </c>
      <c r="Y1821">
        <v>25200</v>
      </c>
      <c r="Z1821">
        <v>2.37</v>
      </c>
    </row>
    <row r="1822" spans="1:26">
      <c r="A1822">
        <v>210435092</v>
      </c>
      <c r="B1822" t="s">
        <v>8845</v>
      </c>
      <c r="C1822" t="s">
        <v>3597</v>
      </c>
      <c r="D1822" t="s">
        <v>3685</v>
      </c>
      <c r="E1822" t="s">
        <v>3693</v>
      </c>
      <c r="F1822" t="s">
        <v>3600</v>
      </c>
      <c r="G1822">
        <v>210435092</v>
      </c>
      <c r="I1822" t="s">
        <v>3601</v>
      </c>
      <c r="J1822" t="s">
        <v>8857</v>
      </c>
      <c r="K1822" t="s">
        <v>3688</v>
      </c>
      <c r="L1822" t="s">
        <v>8848</v>
      </c>
      <c r="P1822">
        <v>8.6999999999999993</v>
      </c>
      <c r="Q1822">
        <v>16.3</v>
      </c>
      <c r="R1822">
        <v>8.1999999999999993</v>
      </c>
      <c r="S1822" t="b">
        <v>0</v>
      </c>
      <c r="T1822" t="b">
        <v>0</v>
      </c>
      <c r="U1822" t="b">
        <v>0</v>
      </c>
      <c r="V1822">
        <v>33600</v>
      </c>
      <c r="W1822">
        <v>22400</v>
      </c>
      <c r="X1822">
        <v>2.4300000000000002</v>
      </c>
      <c r="Y1822">
        <v>25200</v>
      </c>
      <c r="Z1822">
        <v>2.37</v>
      </c>
    </row>
    <row r="1823" spans="1:26">
      <c r="A1823">
        <v>210435091</v>
      </c>
      <c r="B1823" t="s">
        <v>8845</v>
      </c>
      <c r="C1823" t="s">
        <v>3597</v>
      </c>
      <c r="D1823" t="s">
        <v>3685</v>
      </c>
      <c r="E1823" t="s">
        <v>3693</v>
      </c>
      <c r="F1823" t="s">
        <v>3600</v>
      </c>
      <c r="G1823">
        <v>210435091</v>
      </c>
      <c r="I1823" t="s">
        <v>3601</v>
      </c>
      <c r="J1823" t="s">
        <v>8857</v>
      </c>
      <c r="K1823" t="s">
        <v>3688</v>
      </c>
      <c r="L1823" t="s">
        <v>8849</v>
      </c>
      <c r="P1823">
        <v>8.6999999999999993</v>
      </c>
      <c r="Q1823">
        <v>16.3</v>
      </c>
      <c r="R1823">
        <v>8.1999999999999993</v>
      </c>
      <c r="S1823" t="b">
        <v>0</v>
      </c>
      <c r="T1823" t="b">
        <v>0</v>
      </c>
      <c r="U1823" t="b">
        <v>0</v>
      </c>
      <c r="V1823">
        <v>33600</v>
      </c>
      <c r="W1823">
        <v>22400</v>
      </c>
      <c r="X1823">
        <v>2.4300000000000002</v>
      </c>
      <c r="Y1823">
        <v>25200</v>
      </c>
      <c r="Z1823">
        <v>2.37</v>
      </c>
    </row>
    <row r="1824" spans="1:26">
      <c r="A1824">
        <v>210435241</v>
      </c>
      <c r="B1824" t="s">
        <v>8845</v>
      </c>
      <c r="C1824" t="s">
        <v>3597</v>
      </c>
      <c r="D1824" t="s">
        <v>3685</v>
      </c>
      <c r="E1824" t="s">
        <v>3693</v>
      </c>
      <c r="F1824" t="s">
        <v>3600</v>
      </c>
      <c r="G1824">
        <v>210435241</v>
      </c>
      <c r="I1824" t="s">
        <v>3601</v>
      </c>
      <c r="J1824" t="s">
        <v>8857</v>
      </c>
      <c r="K1824" t="s">
        <v>3688</v>
      </c>
      <c r="L1824" t="s">
        <v>8850</v>
      </c>
      <c r="P1824">
        <v>8.6999999999999993</v>
      </c>
      <c r="Q1824">
        <v>16.3</v>
      </c>
      <c r="R1824">
        <v>8.1999999999999993</v>
      </c>
      <c r="S1824" t="b">
        <v>0</v>
      </c>
      <c r="T1824" t="b">
        <v>0</v>
      </c>
      <c r="U1824" t="b">
        <v>0</v>
      </c>
      <c r="V1824">
        <v>33200</v>
      </c>
      <c r="W1824">
        <v>22400</v>
      </c>
      <c r="X1824">
        <v>2.4300000000000002</v>
      </c>
      <c r="Y1824">
        <v>25200</v>
      </c>
      <c r="Z1824">
        <v>2.37</v>
      </c>
    </row>
    <row r="1825" spans="1:26">
      <c r="A1825">
        <v>210435236</v>
      </c>
      <c r="B1825" t="s">
        <v>8845</v>
      </c>
      <c r="C1825" t="s">
        <v>3597</v>
      </c>
      <c r="D1825" t="s">
        <v>3685</v>
      </c>
      <c r="E1825" t="s">
        <v>3693</v>
      </c>
      <c r="F1825" t="s">
        <v>3600</v>
      </c>
      <c r="G1825">
        <v>210435236</v>
      </c>
      <c r="I1825" t="s">
        <v>3601</v>
      </c>
      <c r="J1825" t="s">
        <v>8857</v>
      </c>
      <c r="K1825" t="s">
        <v>3688</v>
      </c>
      <c r="L1825" t="s">
        <v>8851</v>
      </c>
      <c r="P1825">
        <v>8.6999999999999993</v>
      </c>
      <c r="Q1825">
        <v>16.3</v>
      </c>
      <c r="R1825">
        <v>8.1999999999999993</v>
      </c>
      <c r="S1825" t="b">
        <v>0</v>
      </c>
      <c r="T1825" t="b">
        <v>0</v>
      </c>
      <c r="U1825" t="b">
        <v>0</v>
      </c>
      <c r="V1825">
        <v>33200</v>
      </c>
      <c r="W1825">
        <v>22400</v>
      </c>
      <c r="X1825">
        <v>2.4300000000000002</v>
      </c>
      <c r="Y1825">
        <v>25200</v>
      </c>
      <c r="Z1825">
        <v>2.37</v>
      </c>
    </row>
    <row r="1826" spans="1:26">
      <c r="A1826">
        <v>210435226</v>
      </c>
      <c r="B1826" t="s">
        <v>8845</v>
      </c>
      <c r="C1826" t="s">
        <v>3597</v>
      </c>
      <c r="D1826" t="s">
        <v>3685</v>
      </c>
      <c r="E1826" t="s">
        <v>3693</v>
      </c>
      <c r="F1826" t="s">
        <v>3600</v>
      </c>
      <c r="G1826">
        <v>210435226</v>
      </c>
      <c r="I1826" t="s">
        <v>3601</v>
      </c>
      <c r="J1826" t="s">
        <v>8857</v>
      </c>
      <c r="K1826" t="s">
        <v>3688</v>
      </c>
      <c r="L1826" t="s">
        <v>8852</v>
      </c>
      <c r="P1826">
        <v>8.6999999999999993</v>
      </c>
      <c r="Q1826">
        <v>16.3</v>
      </c>
      <c r="R1826">
        <v>8.1999999999999993</v>
      </c>
      <c r="S1826" t="b">
        <v>0</v>
      </c>
      <c r="T1826" t="b">
        <v>0</v>
      </c>
      <c r="U1826" t="b">
        <v>0</v>
      </c>
      <c r="V1826">
        <v>33200</v>
      </c>
      <c r="W1826">
        <v>22400</v>
      </c>
      <c r="X1826">
        <v>2.4300000000000002</v>
      </c>
      <c r="Y1826">
        <v>25200</v>
      </c>
      <c r="Z1826">
        <v>2.37</v>
      </c>
    </row>
    <row r="1827" spans="1:26">
      <c r="A1827">
        <v>210435084</v>
      </c>
      <c r="B1827" t="s">
        <v>8845</v>
      </c>
      <c r="C1827" t="s">
        <v>3597</v>
      </c>
      <c r="D1827" t="s">
        <v>3685</v>
      </c>
      <c r="E1827" t="s">
        <v>3693</v>
      </c>
      <c r="F1827" t="s">
        <v>3600</v>
      </c>
      <c r="G1827">
        <v>210435084</v>
      </c>
      <c r="I1827" t="s">
        <v>3601</v>
      </c>
      <c r="J1827" t="s">
        <v>8857</v>
      </c>
      <c r="K1827" t="s">
        <v>3688</v>
      </c>
      <c r="L1827" t="s">
        <v>11464</v>
      </c>
      <c r="M1827">
        <v>8.6999999999999993</v>
      </c>
      <c r="N1827">
        <v>16.3</v>
      </c>
      <c r="O1827">
        <v>8.1999999999999993</v>
      </c>
      <c r="P1827">
        <v>8.6999999999999993</v>
      </c>
      <c r="Q1827">
        <v>16.3</v>
      </c>
      <c r="R1827">
        <v>8.1999999999999993</v>
      </c>
      <c r="S1827" t="b">
        <v>0</v>
      </c>
      <c r="T1827" t="b">
        <v>0</v>
      </c>
      <c r="U1827" t="b">
        <v>0</v>
      </c>
      <c r="V1827">
        <v>33600</v>
      </c>
      <c r="W1827">
        <v>22400</v>
      </c>
      <c r="X1827">
        <v>2.4300000000000002</v>
      </c>
      <c r="Y1827">
        <v>25200</v>
      </c>
      <c r="Z1827">
        <v>2.37</v>
      </c>
    </row>
    <row r="1828" spans="1:26">
      <c r="A1828">
        <v>210435083</v>
      </c>
      <c r="B1828" t="s">
        <v>8845</v>
      </c>
      <c r="C1828" t="s">
        <v>3597</v>
      </c>
      <c r="D1828" t="s">
        <v>3685</v>
      </c>
      <c r="E1828" t="s">
        <v>3693</v>
      </c>
      <c r="F1828" t="s">
        <v>3600</v>
      </c>
      <c r="G1828">
        <v>210435083</v>
      </c>
      <c r="I1828" t="s">
        <v>3601</v>
      </c>
      <c r="J1828" t="s">
        <v>8856</v>
      </c>
      <c r="K1828" t="s">
        <v>3688</v>
      </c>
      <c r="L1828" t="s">
        <v>11464</v>
      </c>
      <c r="M1828">
        <v>9.9</v>
      </c>
      <c r="N1828">
        <v>17.100000000000001</v>
      </c>
      <c r="O1828">
        <v>8.1999999999999993</v>
      </c>
      <c r="P1828">
        <v>9.9</v>
      </c>
      <c r="Q1828">
        <v>17.100000000000001</v>
      </c>
      <c r="R1828">
        <v>8.1999999999999993</v>
      </c>
      <c r="S1828" t="b">
        <v>0</v>
      </c>
      <c r="T1828" t="b">
        <v>0</v>
      </c>
      <c r="U1828" t="b">
        <v>0</v>
      </c>
      <c r="V1828">
        <v>27800</v>
      </c>
      <c r="W1828">
        <v>18000</v>
      </c>
      <c r="X1828">
        <v>2.52</v>
      </c>
      <c r="Y1828">
        <v>21600</v>
      </c>
      <c r="Z1828">
        <v>2.36</v>
      </c>
    </row>
    <row r="1829" spans="1:26">
      <c r="A1829">
        <v>210435215</v>
      </c>
      <c r="B1829" t="s">
        <v>8845</v>
      </c>
      <c r="C1829" t="s">
        <v>3597</v>
      </c>
      <c r="D1829" t="s">
        <v>3685</v>
      </c>
      <c r="E1829" t="s">
        <v>3693</v>
      </c>
      <c r="F1829" t="s">
        <v>3600</v>
      </c>
      <c r="G1829">
        <v>210435215</v>
      </c>
      <c r="I1829" t="s">
        <v>3601</v>
      </c>
      <c r="J1829" t="s">
        <v>8856</v>
      </c>
      <c r="K1829" t="s">
        <v>3688</v>
      </c>
      <c r="L1829" t="s">
        <v>8851</v>
      </c>
      <c r="P1829">
        <v>9.9</v>
      </c>
      <c r="Q1829">
        <v>17.100000000000001</v>
      </c>
      <c r="R1829">
        <v>8.1999999999999993</v>
      </c>
      <c r="S1829" t="b">
        <v>0</v>
      </c>
      <c r="T1829" t="b">
        <v>0</v>
      </c>
      <c r="U1829" t="b">
        <v>0</v>
      </c>
      <c r="V1829">
        <v>27400</v>
      </c>
      <c r="W1829">
        <v>18000</v>
      </c>
      <c r="X1829">
        <v>2.52</v>
      </c>
      <c r="Y1829">
        <v>21600</v>
      </c>
      <c r="Z1829">
        <v>2.36</v>
      </c>
    </row>
    <row r="1830" spans="1:26">
      <c r="A1830">
        <v>210435205</v>
      </c>
      <c r="B1830" t="s">
        <v>8845</v>
      </c>
      <c r="C1830" t="s">
        <v>3597</v>
      </c>
      <c r="D1830" t="s">
        <v>3685</v>
      </c>
      <c r="E1830" t="s">
        <v>3693</v>
      </c>
      <c r="F1830" t="s">
        <v>3600</v>
      </c>
      <c r="G1830">
        <v>210435205</v>
      </c>
      <c r="I1830" t="s">
        <v>3601</v>
      </c>
      <c r="J1830" t="s">
        <v>8856</v>
      </c>
      <c r="K1830" t="s">
        <v>3688</v>
      </c>
      <c r="L1830" t="s">
        <v>8852</v>
      </c>
      <c r="P1830">
        <v>9.9</v>
      </c>
      <c r="Q1830">
        <v>17.100000000000001</v>
      </c>
      <c r="R1830">
        <v>8.1999999999999993</v>
      </c>
      <c r="S1830" t="b">
        <v>0</v>
      </c>
      <c r="T1830" t="b">
        <v>0</v>
      </c>
      <c r="U1830" t="b">
        <v>0</v>
      </c>
      <c r="V1830">
        <v>27400</v>
      </c>
      <c r="W1830">
        <v>18000</v>
      </c>
      <c r="X1830">
        <v>2.52</v>
      </c>
      <c r="Y1830">
        <v>21600</v>
      </c>
      <c r="Z1830">
        <v>2.36</v>
      </c>
    </row>
    <row r="1831" spans="1:26">
      <c r="A1831">
        <v>210435194</v>
      </c>
      <c r="B1831" t="s">
        <v>8845</v>
      </c>
      <c r="C1831" t="s">
        <v>3597</v>
      </c>
      <c r="D1831" t="s">
        <v>3685</v>
      </c>
      <c r="E1831" t="s">
        <v>3693</v>
      </c>
      <c r="F1831" t="s">
        <v>3600</v>
      </c>
      <c r="G1831">
        <v>210435194</v>
      </c>
      <c r="I1831" t="s">
        <v>3601</v>
      </c>
      <c r="J1831" t="s">
        <v>8856</v>
      </c>
      <c r="K1831" t="s">
        <v>3688</v>
      </c>
      <c r="L1831" t="s">
        <v>7162</v>
      </c>
      <c r="P1831">
        <v>9.9</v>
      </c>
      <c r="Q1831">
        <v>17.100000000000001</v>
      </c>
      <c r="R1831">
        <v>8.1999999999999993</v>
      </c>
      <c r="S1831" t="b">
        <v>0</v>
      </c>
      <c r="T1831" t="b">
        <v>0</v>
      </c>
      <c r="U1831" t="b">
        <v>0</v>
      </c>
      <c r="V1831">
        <v>27400</v>
      </c>
      <c r="W1831">
        <v>18000</v>
      </c>
      <c r="X1831">
        <v>2.52</v>
      </c>
      <c r="Y1831">
        <v>21600</v>
      </c>
      <c r="Z1831">
        <v>2.36</v>
      </c>
    </row>
    <row r="1832" spans="1:26">
      <c r="A1832">
        <v>210435184</v>
      </c>
      <c r="B1832" t="s">
        <v>8845</v>
      </c>
      <c r="C1832" t="s">
        <v>3597</v>
      </c>
      <c r="D1832" t="s">
        <v>3685</v>
      </c>
      <c r="E1832" t="s">
        <v>3693</v>
      </c>
      <c r="F1832" t="s">
        <v>3600</v>
      </c>
      <c r="G1832">
        <v>210435184</v>
      </c>
      <c r="I1832" t="s">
        <v>3601</v>
      </c>
      <c r="J1832" t="s">
        <v>8856</v>
      </c>
      <c r="K1832" t="s">
        <v>3688</v>
      </c>
      <c r="L1832" t="s">
        <v>7161</v>
      </c>
      <c r="P1832">
        <v>9.9</v>
      </c>
      <c r="Q1832">
        <v>17.100000000000001</v>
      </c>
      <c r="R1832">
        <v>8.1999999999999993</v>
      </c>
      <c r="S1832" t="b">
        <v>0</v>
      </c>
      <c r="T1832" t="b">
        <v>0</v>
      </c>
      <c r="U1832" t="b">
        <v>0</v>
      </c>
      <c r="V1832">
        <v>27400</v>
      </c>
      <c r="W1832">
        <v>18000</v>
      </c>
      <c r="X1832">
        <v>2.52</v>
      </c>
      <c r="Y1832">
        <v>21600</v>
      </c>
      <c r="Z1832">
        <v>2.36</v>
      </c>
    </row>
    <row r="1833" spans="1:26">
      <c r="A1833">
        <v>210435090</v>
      </c>
      <c r="B1833" t="s">
        <v>8845</v>
      </c>
      <c r="C1833" t="s">
        <v>3597</v>
      </c>
      <c r="D1833" t="s">
        <v>3685</v>
      </c>
      <c r="E1833" t="s">
        <v>3693</v>
      </c>
      <c r="F1833" t="s">
        <v>3600</v>
      </c>
      <c r="G1833">
        <v>210435090</v>
      </c>
      <c r="I1833" t="s">
        <v>3601</v>
      </c>
      <c r="J1833" t="s">
        <v>8856</v>
      </c>
      <c r="K1833" t="s">
        <v>3688</v>
      </c>
      <c r="L1833" t="s">
        <v>8848</v>
      </c>
      <c r="P1833">
        <v>9.9</v>
      </c>
      <c r="Q1833">
        <v>17.100000000000001</v>
      </c>
      <c r="R1833">
        <v>8.1999999999999993</v>
      </c>
      <c r="S1833" t="b">
        <v>0</v>
      </c>
      <c r="T1833" t="b">
        <v>0</v>
      </c>
      <c r="U1833" t="b">
        <v>0</v>
      </c>
      <c r="V1833">
        <v>27800</v>
      </c>
      <c r="W1833">
        <v>18000</v>
      </c>
      <c r="X1833">
        <v>2.52</v>
      </c>
      <c r="Y1833">
        <v>21600</v>
      </c>
      <c r="Z1833">
        <v>2.36</v>
      </c>
    </row>
    <row r="1834" spans="1:26">
      <c r="A1834">
        <v>210435082</v>
      </c>
      <c r="B1834" t="s">
        <v>8845</v>
      </c>
      <c r="C1834" t="s">
        <v>3597</v>
      </c>
      <c r="D1834" t="s">
        <v>3685</v>
      </c>
      <c r="E1834" t="s">
        <v>3693</v>
      </c>
      <c r="F1834" t="s">
        <v>3600</v>
      </c>
      <c r="G1834">
        <v>210435082</v>
      </c>
      <c r="I1834" t="s">
        <v>3601</v>
      </c>
      <c r="J1834" t="s">
        <v>11463</v>
      </c>
      <c r="K1834" t="s">
        <v>3688</v>
      </c>
      <c r="L1834" t="s">
        <v>11462</v>
      </c>
      <c r="P1834">
        <v>10.1</v>
      </c>
      <c r="Q1834">
        <v>17.3</v>
      </c>
      <c r="R1834">
        <v>8.5</v>
      </c>
      <c r="S1834" t="b">
        <v>0</v>
      </c>
      <c r="T1834" t="b">
        <v>0</v>
      </c>
      <c r="U1834" t="b">
        <v>1</v>
      </c>
      <c r="V1834">
        <v>22200</v>
      </c>
      <c r="W1834">
        <v>14600</v>
      </c>
      <c r="X1834">
        <v>2.58</v>
      </c>
      <c r="Y1834">
        <v>17600</v>
      </c>
      <c r="Z1834">
        <v>2.33</v>
      </c>
    </row>
    <row r="1835" spans="1:26">
      <c r="A1835">
        <v>210435173</v>
      </c>
      <c r="B1835" t="s">
        <v>8845</v>
      </c>
      <c r="C1835" t="s">
        <v>3597</v>
      </c>
      <c r="D1835" t="s">
        <v>3685</v>
      </c>
      <c r="E1835" t="s">
        <v>3693</v>
      </c>
      <c r="F1835" t="s">
        <v>3600</v>
      </c>
      <c r="G1835">
        <v>210435173</v>
      </c>
      <c r="I1835" t="s">
        <v>3601</v>
      </c>
      <c r="J1835" t="s">
        <v>11463</v>
      </c>
      <c r="K1835" t="s">
        <v>3688</v>
      </c>
      <c r="L1835" t="s">
        <v>7162</v>
      </c>
      <c r="P1835">
        <v>10.1</v>
      </c>
      <c r="Q1835">
        <v>17.3</v>
      </c>
      <c r="R1835">
        <v>8.5</v>
      </c>
      <c r="S1835" t="b">
        <v>0</v>
      </c>
      <c r="T1835" t="b">
        <v>0</v>
      </c>
      <c r="U1835" t="b">
        <v>1</v>
      </c>
      <c r="V1835">
        <v>22200</v>
      </c>
      <c r="W1835">
        <v>14600</v>
      </c>
      <c r="X1835">
        <v>2.58</v>
      </c>
      <c r="Y1835">
        <v>17600</v>
      </c>
      <c r="Z1835">
        <v>2.33</v>
      </c>
    </row>
    <row r="1836" spans="1:26">
      <c r="A1836">
        <v>210435166</v>
      </c>
      <c r="B1836" t="s">
        <v>8845</v>
      </c>
      <c r="C1836" t="s">
        <v>3597</v>
      </c>
      <c r="D1836" t="s">
        <v>3685</v>
      </c>
      <c r="E1836" t="s">
        <v>3693</v>
      </c>
      <c r="F1836" t="s">
        <v>3600</v>
      </c>
      <c r="G1836">
        <v>210435166</v>
      </c>
      <c r="I1836" t="s">
        <v>3601</v>
      </c>
      <c r="J1836" t="s">
        <v>11463</v>
      </c>
      <c r="K1836" t="s">
        <v>3688</v>
      </c>
      <c r="L1836" t="s">
        <v>7161</v>
      </c>
      <c r="P1836">
        <v>10.1</v>
      </c>
      <c r="Q1836">
        <v>17.3</v>
      </c>
      <c r="R1836">
        <v>8.5</v>
      </c>
      <c r="S1836" t="b">
        <v>0</v>
      </c>
      <c r="T1836" t="b">
        <v>0</v>
      </c>
      <c r="U1836" t="b">
        <v>1</v>
      </c>
      <c r="V1836">
        <v>22200</v>
      </c>
      <c r="W1836">
        <v>14600</v>
      </c>
      <c r="X1836">
        <v>2.58</v>
      </c>
      <c r="Y1836">
        <v>17600</v>
      </c>
      <c r="Z1836">
        <v>2.33</v>
      </c>
    </row>
    <row r="1837" spans="1:26">
      <c r="A1837">
        <v>210435155</v>
      </c>
      <c r="B1837" t="s">
        <v>8845</v>
      </c>
      <c r="C1837" t="s">
        <v>3597</v>
      </c>
      <c r="D1837" t="s">
        <v>3685</v>
      </c>
      <c r="E1837" t="s">
        <v>3693</v>
      </c>
      <c r="F1837" t="s">
        <v>3600</v>
      </c>
      <c r="G1837">
        <v>210435155</v>
      </c>
      <c r="I1837" t="s">
        <v>3601</v>
      </c>
      <c r="J1837" t="s">
        <v>11463</v>
      </c>
      <c r="K1837" t="s">
        <v>3688</v>
      </c>
      <c r="L1837" t="s">
        <v>7163</v>
      </c>
      <c r="P1837">
        <v>10.1</v>
      </c>
      <c r="Q1837">
        <v>17.3</v>
      </c>
      <c r="R1837">
        <v>8.5</v>
      </c>
      <c r="S1837" t="b">
        <v>0</v>
      </c>
      <c r="T1837" t="b">
        <v>0</v>
      </c>
      <c r="U1837" t="b">
        <v>1</v>
      </c>
      <c r="V1837">
        <v>22200</v>
      </c>
      <c r="W1837">
        <v>14600</v>
      </c>
      <c r="X1837">
        <v>2.58</v>
      </c>
      <c r="Y1837">
        <v>17600</v>
      </c>
      <c r="Z1837">
        <v>2.33</v>
      </c>
    </row>
    <row r="1838" spans="1:26">
      <c r="A1838">
        <v>210435148</v>
      </c>
      <c r="B1838" t="s">
        <v>8845</v>
      </c>
      <c r="C1838" t="s">
        <v>3597</v>
      </c>
      <c r="D1838" t="s">
        <v>3685</v>
      </c>
      <c r="E1838" t="s">
        <v>3693</v>
      </c>
      <c r="F1838" t="s">
        <v>3600</v>
      </c>
      <c r="G1838">
        <v>210435148</v>
      </c>
      <c r="I1838" t="s">
        <v>3601</v>
      </c>
      <c r="J1838" t="s">
        <v>11463</v>
      </c>
      <c r="K1838" t="s">
        <v>3688</v>
      </c>
      <c r="L1838" t="s">
        <v>7160</v>
      </c>
      <c r="P1838">
        <v>10.1</v>
      </c>
      <c r="Q1838">
        <v>17.3</v>
      </c>
      <c r="R1838">
        <v>8.5</v>
      </c>
      <c r="S1838" t="b">
        <v>0</v>
      </c>
      <c r="T1838" t="b">
        <v>0</v>
      </c>
      <c r="U1838" t="b">
        <v>1</v>
      </c>
      <c r="V1838">
        <v>22200</v>
      </c>
      <c r="W1838">
        <v>14600</v>
      </c>
      <c r="X1838">
        <v>2.58</v>
      </c>
      <c r="Y1838">
        <v>17600</v>
      </c>
      <c r="Z1838">
        <v>2.33</v>
      </c>
    </row>
    <row r="1839" spans="1:26">
      <c r="A1839">
        <v>210435089</v>
      </c>
      <c r="B1839" t="s">
        <v>8845</v>
      </c>
      <c r="C1839" t="s">
        <v>3597</v>
      </c>
      <c r="D1839" t="s">
        <v>3685</v>
      </c>
      <c r="E1839" t="s">
        <v>3693</v>
      </c>
      <c r="F1839" t="s">
        <v>3600</v>
      </c>
      <c r="G1839">
        <v>210435089</v>
      </c>
      <c r="I1839" t="s">
        <v>3601</v>
      </c>
      <c r="J1839" t="s">
        <v>11463</v>
      </c>
      <c r="K1839" t="s">
        <v>3688</v>
      </c>
      <c r="L1839" t="s">
        <v>7165</v>
      </c>
      <c r="P1839">
        <v>10.1</v>
      </c>
      <c r="Q1839">
        <v>17.3</v>
      </c>
      <c r="R1839">
        <v>8.5</v>
      </c>
      <c r="S1839" t="b">
        <v>0</v>
      </c>
      <c r="T1839" t="b">
        <v>0</v>
      </c>
      <c r="U1839" t="b">
        <v>1</v>
      </c>
      <c r="V1839">
        <v>22200</v>
      </c>
      <c r="W1839">
        <v>14600</v>
      </c>
      <c r="X1839">
        <v>2.58</v>
      </c>
      <c r="Y1839">
        <v>17600</v>
      </c>
      <c r="Z1839">
        <v>2.33</v>
      </c>
    </row>
    <row r="1840" spans="1:26">
      <c r="A1840">
        <v>210435081</v>
      </c>
      <c r="B1840" t="s">
        <v>8845</v>
      </c>
      <c r="C1840" t="s">
        <v>3597</v>
      </c>
      <c r="D1840" t="s">
        <v>3685</v>
      </c>
      <c r="E1840" t="s">
        <v>3693</v>
      </c>
      <c r="F1840" t="s">
        <v>3600</v>
      </c>
      <c r="G1840">
        <v>210435081</v>
      </c>
      <c r="I1840" t="s">
        <v>3601</v>
      </c>
      <c r="J1840" t="s">
        <v>11461</v>
      </c>
      <c r="K1840" t="s">
        <v>3688</v>
      </c>
      <c r="L1840" t="s">
        <v>11462</v>
      </c>
      <c r="P1840">
        <v>10.9</v>
      </c>
      <c r="Q1840">
        <v>17.5</v>
      </c>
      <c r="R1840">
        <v>8.5</v>
      </c>
      <c r="S1840" t="b">
        <v>0</v>
      </c>
      <c r="T1840" t="b">
        <v>0</v>
      </c>
      <c r="U1840" t="b">
        <v>1</v>
      </c>
      <c r="V1840">
        <v>16600</v>
      </c>
      <c r="W1840">
        <v>10800</v>
      </c>
      <c r="X1840">
        <v>2.71</v>
      </c>
      <c r="Y1840">
        <v>17100</v>
      </c>
      <c r="Z1840">
        <v>2.48</v>
      </c>
    </row>
    <row r="1841" spans="1:26">
      <c r="A1841">
        <v>210435137</v>
      </c>
      <c r="B1841" t="s">
        <v>8845</v>
      </c>
      <c r="C1841" t="s">
        <v>3597</v>
      </c>
      <c r="D1841" t="s">
        <v>3685</v>
      </c>
      <c r="E1841" t="s">
        <v>3693</v>
      </c>
      <c r="F1841" t="s">
        <v>3600</v>
      </c>
      <c r="G1841">
        <v>210435137</v>
      </c>
      <c r="I1841" t="s">
        <v>3601</v>
      </c>
      <c r="J1841" t="s">
        <v>11461</v>
      </c>
      <c r="K1841" t="s">
        <v>3688</v>
      </c>
      <c r="L1841" t="s">
        <v>7162</v>
      </c>
      <c r="P1841">
        <v>10.9</v>
      </c>
      <c r="Q1841">
        <v>17.5</v>
      </c>
      <c r="R1841">
        <v>8.5</v>
      </c>
      <c r="S1841" t="b">
        <v>0</v>
      </c>
      <c r="T1841" t="b">
        <v>0</v>
      </c>
      <c r="U1841" t="b">
        <v>1</v>
      </c>
      <c r="V1841">
        <v>16600</v>
      </c>
      <c r="W1841">
        <v>10800</v>
      </c>
      <c r="X1841">
        <v>2.71</v>
      </c>
      <c r="Y1841">
        <v>17100</v>
      </c>
      <c r="Z1841">
        <v>2.48</v>
      </c>
    </row>
    <row r="1842" spans="1:26">
      <c r="A1842">
        <v>210435130</v>
      </c>
      <c r="B1842" t="s">
        <v>8845</v>
      </c>
      <c r="C1842" t="s">
        <v>3597</v>
      </c>
      <c r="D1842" t="s">
        <v>3685</v>
      </c>
      <c r="E1842" t="s">
        <v>3693</v>
      </c>
      <c r="F1842" t="s">
        <v>3600</v>
      </c>
      <c r="G1842">
        <v>210435130</v>
      </c>
      <c r="I1842" t="s">
        <v>3601</v>
      </c>
      <c r="J1842" t="s">
        <v>11461</v>
      </c>
      <c r="K1842" t="s">
        <v>3688</v>
      </c>
      <c r="L1842" t="s">
        <v>7161</v>
      </c>
      <c r="P1842">
        <v>10.9</v>
      </c>
      <c r="Q1842">
        <v>17.5</v>
      </c>
      <c r="R1842">
        <v>8.5</v>
      </c>
      <c r="S1842" t="b">
        <v>0</v>
      </c>
      <c r="T1842" t="b">
        <v>0</v>
      </c>
      <c r="U1842" t="b">
        <v>1</v>
      </c>
      <c r="V1842">
        <v>16600</v>
      </c>
      <c r="W1842">
        <v>10800</v>
      </c>
      <c r="X1842">
        <v>2.71</v>
      </c>
      <c r="Y1842">
        <v>17100</v>
      </c>
      <c r="Z1842">
        <v>2.48</v>
      </c>
    </row>
    <row r="1843" spans="1:26">
      <c r="A1843">
        <v>210435119</v>
      </c>
      <c r="B1843" t="s">
        <v>8845</v>
      </c>
      <c r="C1843" t="s">
        <v>3597</v>
      </c>
      <c r="D1843" t="s">
        <v>3685</v>
      </c>
      <c r="E1843" t="s">
        <v>3693</v>
      </c>
      <c r="F1843" t="s">
        <v>3600</v>
      </c>
      <c r="G1843">
        <v>210435119</v>
      </c>
      <c r="I1843" t="s">
        <v>3601</v>
      </c>
      <c r="J1843" t="s">
        <v>11461</v>
      </c>
      <c r="K1843" t="s">
        <v>3688</v>
      </c>
      <c r="L1843" t="s">
        <v>7163</v>
      </c>
      <c r="P1843">
        <v>10.9</v>
      </c>
      <c r="Q1843">
        <v>17.5</v>
      </c>
      <c r="R1843">
        <v>8.5</v>
      </c>
      <c r="S1843" t="b">
        <v>0</v>
      </c>
      <c r="T1843" t="b">
        <v>0</v>
      </c>
      <c r="U1843" t="b">
        <v>1</v>
      </c>
      <c r="V1843">
        <v>16600</v>
      </c>
      <c r="W1843">
        <v>10800</v>
      </c>
      <c r="X1843">
        <v>2.71</v>
      </c>
      <c r="Y1843">
        <v>17100</v>
      </c>
      <c r="Z1843">
        <v>2.48</v>
      </c>
    </row>
    <row r="1844" spans="1:26">
      <c r="A1844">
        <v>210435112</v>
      </c>
      <c r="B1844" t="s">
        <v>8845</v>
      </c>
      <c r="C1844" t="s">
        <v>3597</v>
      </c>
      <c r="D1844" t="s">
        <v>3685</v>
      </c>
      <c r="E1844" t="s">
        <v>3693</v>
      </c>
      <c r="F1844" t="s">
        <v>3600</v>
      </c>
      <c r="G1844">
        <v>210435112</v>
      </c>
      <c r="I1844" t="s">
        <v>3601</v>
      </c>
      <c r="J1844" t="s">
        <v>11461</v>
      </c>
      <c r="K1844" t="s">
        <v>3688</v>
      </c>
      <c r="L1844" t="s">
        <v>7160</v>
      </c>
      <c r="P1844">
        <v>10.9</v>
      </c>
      <c r="Q1844">
        <v>17.5</v>
      </c>
      <c r="R1844">
        <v>8.5</v>
      </c>
      <c r="S1844" t="b">
        <v>0</v>
      </c>
      <c r="T1844" t="b">
        <v>0</v>
      </c>
      <c r="U1844" t="b">
        <v>1</v>
      </c>
      <c r="V1844">
        <v>16600</v>
      </c>
      <c r="W1844">
        <v>10800</v>
      </c>
      <c r="X1844">
        <v>2.71</v>
      </c>
      <c r="Y1844">
        <v>17100</v>
      </c>
      <c r="Z1844">
        <v>2.48</v>
      </c>
    </row>
    <row r="1845" spans="1:26">
      <c r="A1845">
        <v>210435088</v>
      </c>
      <c r="B1845" t="s">
        <v>8845</v>
      </c>
      <c r="C1845" t="s">
        <v>3597</v>
      </c>
      <c r="D1845" t="s">
        <v>3685</v>
      </c>
      <c r="E1845" t="s">
        <v>3693</v>
      </c>
      <c r="F1845" t="s">
        <v>3600</v>
      </c>
      <c r="G1845">
        <v>210435088</v>
      </c>
      <c r="I1845" t="s">
        <v>3601</v>
      </c>
      <c r="J1845" t="s">
        <v>11461</v>
      </c>
      <c r="K1845" t="s">
        <v>3688</v>
      </c>
      <c r="L1845" t="s">
        <v>7165</v>
      </c>
      <c r="P1845">
        <v>10.9</v>
      </c>
      <c r="Q1845">
        <v>17.5</v>
      </c>
      <c r="R1845">
        <v>8.5</v>
      </c>
      <c r="S1845" t="b">
        <v>0</v>
      </c>
      <c r="T1845" t="b">
        <v>0</v>
      </c>
      <c r="U1845" t="b">
        <v>1</v>
      </c>
      <c r="V1845">
        <v>16600</v>
      </c>
      <c r="W1845">
        <v>10800</v>
      </c>
      <c r="X1845">
        <v>2.71</v>
      </c>
      <c r="Y1845">
        <v>17100</v>
      </c>
      <c r="Z1845">
        <v>2.48</v>
      </c>
    </row>
    <row r="1846" spans="1:26">
      <c r="A1846">
        <v>210693459</v>
      </c>
      <c r="B1846" t="s">
        <v>8845</v>
      </c>
      <c r="C1846" t="s">
        <v>3597</v>
      </c>
      <c r="D1846" t="s">
        <v>3685</v>
      </c>
      <c r="E1846" t="s">
        <v>7227</v>
      </c>
      <c r="F1846" t="s">
        <v>3600</v>
      </c>
      <c r="G1846">
        <v>210693459</v>
      </c>
      <c r="I1846" t="s">
        <v>3601</v>
      </c>
      <c r="J1846" t="s">
        <v>11460</v>
      </c>
      <c r="K1846" t="s">
        <v>3688</v>
      </c>
      <c r="L1846" t="s">
        <v>7202</v>
      </c>
      <c r="P1846">
        <v>10</v>
      </c>
      <c r="Q1846">
        <v>18</v>
      </c>
      <c r="R1846">
        <v>8</v>
      </c>
      <c r="S1846" t="b">
        <v>0</v>
      </c>
      <c r="T1846" t="b">
        <v>0</v>
      </c>
      <c r="U1846" t="b">
        <v>0</v>
      </c>
      <c r="V1846">
        <v>51000</v>
      </c>
      <c r="W1846">
        <v>32400</v>
      </c>
      <c r="X1846">
        <v>2.57</v>
      </c>
      <c r="Y1846">
        <v>37400</v>
      </c>
      <c r="Z1846">
        <v>2.4500000000000002</v>
      </c>
    </row>
    <row r="1847" spans="1:26">
      <c r="A1847">
        <v>210607426</v>
      </c>
      <c r="B1847" t="s">
        <v>8845</v>
      </c>
      <c r="C1847" t="s">
        <v>3597</v>
      </c>
      <c r="D1847" t="s">
        <v>3685</v>
      </c>
      <c r="E1847" t="s">
        <v>7227</v>
      </c>
      <c r="F1847" t="s">
        <v>3600</v>
      </c>
      <c r="G1847">
        <v>210607426</v>
      </c>
      <c r="I1847" t="s">
        <v>3601</v>
      </c>
      <c r="J1847" t="s">
        <v>11460</v>
      </c>
      <c r="K1847" t="s">
        <v>3688</v>
      </c>
      <c r="L1847" t="s">
        <v>11456</v>
      </c>
      <c r="P1847">
        <v>10.5</v>
      </c>
      <c r="Q1847">
        <v>19</v>
      </c>
      <c r="R1847">
        <v>8.1999999999999993</v>
      </c>
      <c r="S1847" t="b">
        <v>0</v>
      </c>
      <c r="T1847" t="b">
        <v>0</v>
      </c>
      <c r="U1847" t="b">
        <v>1</v>
      </c>
      <c r="V1847">
        <v>52500</v>
      </c>
      <c r="W1847">
        <v>34000</v>
      </c>
      <c r="X1847">
        <v>2.6</v>
      </c>
      <c r="Y1847">
        <v>37400</v>
      </c>
      <c r="Z1847">
        <v>2.4500000000000002</v>
      </c>
    </row>
    <row r="1848" spans="1:26">
      <c r="A1848">
        <v>210609993</v>
      </c>
      <c r="B1848" t="s">
        <v>8845</v>
      </c>
      <c r="C1848" t="s">
        <v>3597</v>
      </c>
      <c r="D1848" t="s">
        <v>3685</v>
      </c>
      <c r="E1848" t="s">
        <v>7227</v>
      </c>
      <c r="F1848" t="s">
        <v>3600</v>
      </c>
      <c r="G1848">
        <v>210609993</v>
      </c>
      <c r="I1848" t="s">
        <v>3601</v>
      </c>
      <c r="J1848" t="s">
        <v>11460</v>
      </c>
      <c r="K1848" t="s">
        <v>3688</v>
      </c>
      <c r="L1848" t="s">
        <v>11455</v>
      </c>
      <c r="P1848">
        <v>10.5</v>
      </c>
      <c r="Q1848">
        <v>19</v>
      </c>
      <c r="R1848">
        <v>8.1999999999999993</v>
      </c>
      <c r="S1848" t="b">
        <v>0</v>
      </c>
      <c r="T1848" t="b">
        <v>0</v>
      </c>
      <c r="U1848" t="b">
        <v>1</v>
      </c>
      <c r="V1848">
        <v>51500</v>
      </c>
      <c r="W1848">
        <v>33400</v>
      </c>
      <c r="X1848">
        <v>2.58</v>
      </c>
      <c r="Y1848">
        <v>37400</v>
      </c>
      <c r="Z1848">
        <v>2.4500000000000002</v>
      </c>
    </row>
    <row r="1849" spans="1:26">
      <c r="A1849">
        <v>210693255</v>
      </c>
      <c r="B1849" t="s">
        <v>8845</v>
      </c>
      <c r="C1849" t="s">
        <v>3597</v>
      </c>
      <c r="D1849" t="s">
        <v>3685</v>
      </c>
      <c r="E1849" t="s">
        <v>4883</v>
      </c>
      <c r="F1849" t="s">
        <v>3600</v>
      </c>
      <c r="G1849">
        <v>210693255</v>
      </c>
      <c r="I1849" t="s">
        <v>3601</v>
      </c>
      <c r="J1849" t="s">
        <v>11460</v>
      </c>
      <c r="K1849" t="s">
        <v>3688</v>
      </c>
      <c r="L1849" t="s">
        <v>7202</v>
      </c>
      <c r="P1849">
        <v>10</v>
      </c>
      <c r="Q1849">
        <v>18</v>
      </c>
      <c r="R1849">
        <v>8</v>
      </c>
      <c r="S1849" t="b">
        <v>0</v>
      </c>
      <c r="T1849" t="b">
        <v>0</v>
      </c>
      <c r="U1849" t="b">
        <v>0</v>
      </c>
      <c r="V1849">
        <v>51000</v>
      </c>
      <c r="W1849">
        <v>32400</v>
      </c>
      <c r="X1849">
        <v>2.57</v>
      </c>
      <c r="Y1849">
        <v>37400</v>
      </c>
      <c r="Z1849">
        <v>2.4500000000000002</v>
      </c>
    </row>
    <row r="1850" spans="1:26">
      <c r="A1850">
        <v>210607425</v>
      </c>
      <c r="B1850" t="s">
        <v>8845</v>
      </c>
      <c r="C1850" t="s">
        <v>3597</v>
      </c>
      <c r="D1850" t="s">
        <v>3685</v>
      </c>
      <c r="E1850" t="s">
        <v>4883</v>
      </c>
      <c r="F1850" t="s">
        <v>3600</v>
      </c>
      <c r="G1850">
        <v>210607425</v>
      </c>
      <c r="I1850" t="s">
        <v>3601</v>
      </c>
      <c r="J1850" t="s">
        <v>11460</v>
      </c>
      <c r="K1850" t="s">
        <v>3688</v>
      </c>
      <c r="L1850" t="s">
        <v>11456</v>
      </c>
      <c r="P1850">
        <v>10.5</v>
      </c>
      <c r="Q1850">
        <v>19</v>
      </c>
      <c r="R1850">
        <v>8.1999999999999993</v>
      </c>
      <c r="S1850" t="b">
        <v>0</v>
      </c>
      <c r="T1850" t="b">
        <v>0</v>
      </c>
      <c r="U1850" t="b">
        <v>1</v>
      </c>
      <c r="V1850">
        <v>52500</v>
      </c>
      <c r="W1850">
        <v>34000</v>
      </c>
      <c r="X1850">
        <v>2.6</v>
      </c>
      <c r="Y1850">
        <v>37400</v>
      </c>
      <c r="Z1850">
        <v>2.4500000000000002</v>
      </c>
    </row>
    <row r="1851" spans="1:26">
      <c r="A1851">
        <v>210609992</v>
      </c>
      <c r="B1851" t="s">
        <v>8845</v>
      </c>
      <c r="C1851" t="s">
        <v>3597</v>
      </c>
      <c r="D1851" t="s">
        <v>3685</v>
      </c>
      <c r="E1851" t="s">
        <v>4883</v>
      </c>
      <c r="F1851" t="s">
        <v>3600</v>
      </c>
      <c r="G1851">
        <v>210609992</v>
      </c>
      <c r="I1851" t="s">
        <v>3601</v>
      </c>
      <c r="J1851" t="s">
        <v>11460</v>
      </c>
      <c r="K1851" t="s">
        <v>3688</v>
      </c>
      <c r="L1851" t="s">
        <v>11455</v>
      </c>
      <c r="P1851">
        <v>10.5</v>
      </c>
      <c r="Q1851">
        <v>19</v>
      </c>
      <c r="R1851">
        <v>8.1999999999999993</v>
      </c>
      <c r="S1851" t="b">
        <v>0</v>
      </c>
      <c r="T1851" t="b">
        <v>0</v>
      </c>
      <c r="U1851" t="b">
        <v>1</v>
      </c>
      <c r="V1851">
        <v>51500</v>
      </c>
      <c r="W1851">
        <v>33400</v>
      </c>
      <c r="X1851">
        <v>2.58</v>
      </c>
      <c r="Y1851">
        <v>37400</v>
      </c>
      <c r="Z1851">
        <v>2.4500000000000002</v>
      </c>
    </row>
    <row r="1852" spans="1:26">
      <c r="A1852">
        <v>210693051</v>
      </c>
      <c r="B1852" t="s">
        <v>8845</v>
      </c>
      <c r="C1852" t="s">
        <v>3597</v>
      </c>
      <c r="D1852" t="s">
        <v>3685</v>
      </c>
      <c r="E1852" t="s">
        <v>4883</v>
      </c>
      <c r="F1852" t="s">
        <v>3600</v>
      </c>
      <c r="G1852">
        <v>210693051</v>
      </c>
      <c r="I1852" t="s">
        <v>3601</v>
      </c>
      <c r="J1852" t="s">
        <v>11459</v>
      </c>
      <c r="K1852" t="s">
        <v>3688</v>
      </c>
      <c r="L1852" t="s">
        <v>7202</v>
      </c>
      <c r="P1852">
        <v>10</v>
      </c>
      <c r="Q1852">
        <v>18</v>
      </c>
      <c r="R1852">
        <v>8</v>
      </c>
      <c r="S1852" t="b">
        <v>0</v>
      </c>
      <c r="T1852" t="b">
        <v>0</v>
      </c>
      <c r="U1852" t="b">
        <v>0</v>
      </c>
      <c r="V1852">
        <v>51000</v>
      </c>
      <c r="W1852">
        <v>32400</v>
      </c>
      <c r="X1852">
        <v>2.57</v>
      </c>
      <c r="Y1852">
        <v>37400</v>
      </c>
      <c r="Z1852">
        <v>2.4500000000000002</v>
      </c>
    </row>
    <row r="1853" spans="1:26">
      <c r="A1853">
        <v>210607424</v>
      </c>
      <c r="B1853" t="s">
        <v>8845</v>
      </c>
      <c r="C1853" t="s">
        <v>3597</v>
      </c>
      <c r="D1853" t="s">
        <v>3685</v>
      </c>
      <c r="E1853" t="s">
        <v>4883</v>
      </c>
      <c r="F1853" t="s">
        <v>3600</v>
      </c>
      <c r="G1853">
        <v>210607424</v>
      </c>
      <c r="I1853" t="s">
        <v>3601</v>
      </c>
      <c r="J1853" t="s">
        <v>11459</v>
      </c>
      <c r="K1853" t="s">
        <v>3688</v>
      </c>
      <c r="L1853" t="s">
        <v>11456</v>
      </c>
      <c r="P1853">
        <v>10.5</v>
      </c>
      <c r="Q1853">
        <v>19</v>
      </c>
      <c r="R1853">
        <v>8.1999999999999993</v>
      </c>
      <c r="S1853" t="b">
        <v>0</v>
      </c>
      <c r="T1853" t="b">
        <v>0</v>
      </c>
      <c r="U1853" t="b">
        <v>1</v>
      </c>
      <c r="V1853">
        <v>52500</v>
      </c>
      <c r="W1853">
        <v>34000</v>
      </c>
      <c r="X1853">
        <v>2.6</v>
      </c>
      <c r="Y1853">
        <v>37400</v>
      </c>
      <c r="Z1853">
        <v>2.4500000000000002</v>
      </c>
    </row>
    <row r="1854" spans="1:26">
      <c r="A1854">
        <v>210609991</v>
      </c>
      <c r="B1854" t="s">
        <v>8845</v>
      </c>
      <c r="C1854" t="s">
        <v>3597</v>
      </c>
      <c r="D1854" t="s">
        <v>3685</v>
      </c>
      <c r="E1854" t="s">
        <v>4883</v>
      </c>
      <c r="F1854" t="s">
        <v>3600</v>
      </c>
      <c r="G1854">
        <v>210609991</v>
      </c>
      <c r="I1854" t="s">
        <v>3601</v>
      </c>
      <c r="J1854" t="s">
        <v>11459</v>
      </c>
      <c r="K1854" t="s">
        <v>3688</v>
      </c>
      <c r="L1854" t="s">
        <v>11455</v>
      </c>
      <c r="P1854">
        <v>10.5</v>
      </c>
      <c r="Q1854">
        <v>19</v>
      </c>
      <c r="R1854">
        <v>8.1999999999999993</v>
      </c>
      <c r="S1854" t="b">
        <v>0</v>
      </c>
      <c r="T1854" t="b">
        <v>0</v>
      </c>
      <c r="U1854" t="b">
        <v>1</v>
      </c>
      <c r="V1854">
        <v>51500</v>
      </c>
      <c r="W1854">
        <v>33400</v>
      </c>
      <c r="X1854">
        <v>2.58</v>
      </c>
      <c r="Y1854">
        <v>37400</v>
      </c>
      <c r="Z1854">
        <v>2.4500000000000002</v>
      </c>
    </row>
    <row r="1855" spans="1:26">
      <c r="A1855">
        <v>210692643</v>
      </c>
      <c r="B1855" t="s">
        <v>8845</v>
      </c>
      <c r="C1855" t="s">
        <v>3597</v>
      </c>
      <c r="D1855" t="s">
        <v>3685</v>
      </c>
      <c r="E1855" t="s">
        <v>3686</v>
      </c>
      <c r="F1855" t="s">
        <v>3600</v>
      </c>
      <c r="G1855">
        <v>210692643</v>
      </c>
      <c r="I1855" t="s">
        <v>3601</v>
      </c>
      <c r="J1855" t="s">
        <v>11460</v>
      </c>
      <c r="K1855" t="s">
        <v>3688</v>
      </c>
      <c r="L1855" t="s">
        <v>7202</v>
      </c>
      <c r="P1855">
        <v>10</v>
      </c>
      <c r="Q1855">
        <v>18</v>
      </c>
      <c r="R1855">
        <v>8</v>
      </c>
      <c r="S1855" t="b">
        <v>0</v>
      </c>
      <c r="T1855" t="b">
        <v>0</v>
      </c>
      <c r="U1855" t="b">
        <v>0</v>
      </c>
      <c r="V1855">
        <v>51000</v>
      </c>
      <c r="W1855">
        <v>32400</v>
      </c>
      <c r="X1855">
        <v>2.57</v>
      </c>
      <c r="Y1855">
        <v>37400</v>
      </c>
      <c r="Z1855">
        <v>2.4500000000000002</v>
      </c>
    </row>
    <row r="1856" spans="1:26">
      <c r="A1856">
        <v>210607423</v>
      </c>
      <c r="B1856" t="s">
        <v>8845</v>
      </c>
      <c r="C1856" t="s">
        <v>3597</v>
      </c>
      <c r="D1856" t="s">
        <v>3685</v>
      </c>
      <c r="E1856" t="s">
        <v>3686</v>
      </c>
      <c r="F1856" t="s">
        <v>3600</v>
      </c>
      <c r="G1856">
        <v>210607423</v>
      </c>
      <c r="I1856" t="s">
        <v>3601</v>
      </c>
      <c r="J1856" t="s">
        <v>11460</v>
      </c>
      <c r="K1856" t="s">
        <v>3688</v>
      </c>
      <c r="L1856" t="s">
        <v>11456</v>
      </c>
      <c r="P1856">
        <v>10.5</v>
      </c>
      <c r="Q1856">
        <v>19</v>
      </c>
      <c r="R1856">
        <v>8.1999999999999993</v>
      </c>
      <c r="S1856" t="b">
        <v>0</v>
      </c>
      <c r="T1856" t="b">
        <v>0</v>
      </c>
      <c r="U1856" t="b">
        <v>1</v>
      </c>
      <c r="V1856">
        <v>52500</v>
      </c>
      <c r="W1856">
        <v>34000</v>
      </c>
      <c r="X1856">
        <v>2.6</v>
      </c>
      <c r="Y1856">
        <v>37400</v>
      </c>
      <c r="Z1856">
        <v>2.4500000000000002</v>
      </c>
    </row>
    <row r="1857" spans="1:26">
      <c r="A1857">
        <v>210609990</v>
      </c>
      <c r="B1857" t="s">
        <v>8845</v>
      </c>
      <c r="C1857" t="s">
        <v>3597</v>
      </c>
      <c r="D1857" t="s">
        <v>3685</v>
      </c>
      <c r="E1857" t="s">
        <v>3686</v>
      </c>
      <c r="F1857" t="s">
        <v>3600</v>
      </c>
      <c r="G1857">
        <v>210609990</v>
      </c>
      <c r="I1857" t="s">
        <v>3601</v>
      </c>
      <c r="J1857" t="s">
        <v>11460</v>
      </c>
      <c r="K1857" t="s">
        <v>3688</v>
      </c>
      <c r="L1857" t="s">
        <v>11455</v>
      </c>
      <c r="P1857">
        <v>10.5</v>
      </c>
      <c r="Q1857">
        <v>19</v>
      </c>
      <c r="R1857">
        <v>8.1999999999999993</v>
      </c>
      <c r="S1857" t="b">
        <v>0</v>
      </c>
      <c r="T1857" t="b">
        <v>0</v>
      </c>
      <c r="U1857" t="b">
        <v>1</v>
      </c>
      <c r="V1857">
        <v>51500</v>
      </c>
      <c r="W1857">
        <v>33400</v>
      </c>
      <c r="X1857">
        <v>2.58</v>
      </c>
      <c r="Y1857">
        <v>37400</v>
      </c>
      <c r="Z1857">
        <v>2.4500000000000002</v>
      </c>
    </row>
    <row r="1858" spans="1:26">
      <c r="A1858">
        <v>210692847</v>
      </c>
      <c r="B1858" t="s">
        <v>8845</v>
      </c>
      <c r="C1858" t="s">
        <v>3597</v>
      </c>
      <c r="D1858" t="s">
        <v>3685</v>
      </c>
      <c r="E1858" t="s">
        <v>4866</v>
      </c>
      <c r="F1858" t="s">
        <v>3600</v>
      </c>
      <c r="G1858">
        <v>210692847</v>
      </c>
      <c r="I1858" t="s">
        <v>3601</v>
      </c>
      <c r="J1858" t="s">
        <v>11459</v>
      </c>
      <c r="K1858" t="s">
        <v>3688</v>
      </c>
      <c r="L1858" t="s">
        <v>7202</v>
      </c>
      <c r="P1858">
        <v>10</v>
      </c>
      <c r="Q1858">
        <v>18</v>
      </c>
      <c r="R1858">
        <v>8</v>
      </c>
      <c r="S1858" t="b">
        <v>0</v>
      </c>
      <c r="T1858" t="b">
        <v>0</v>
      </c>
      <c r="U1858" t="b">
        <v>0</v>
      </c>
      <c r="V1858">
        <v>51000</v>
      </c>
      <c r="W1858">
        <v>32400</v>
      </c>
      <c r="X1858">
        <v>2.57</v>
      </c>
      <c r="Y1858">
        <v>37400</v>
      </c>
      <c r="Z1858">
        <v>2.4500000000000002</v>
      </c>
    </row>
    <row r="1859" spans="1:26">
      <c r="A1859">
        <v>210607422</v>
      </c>
      <c r="B1859" t="s">
        <v>8845</v>
      </c>
      <c r="C1859" t="s">
        <v>3597</v>
      </c>
      <c r="D1859" t="s">
        <v>3685</v>
      </c>
      <c r="E1859" t="s">
        <v>4866</v>
      </c>
      <c r="F1859" t="s">
        <v>3600</v>
      </c>
      <c r="G1859">
        <v>210607422</v>
      </c>
      <c r="I1859" t="s">
        <v>3601</v>
      </c>
      <c r="J1859" t="s">
        <v>11459</v>
      </c>
      <c r="K1859" t="s">
        <v>3688</v>
      </c>
      <c r="L1859" t="s">
        <v>11456</v>
      </c>
      <c r="P1859">
        <v>10.5</v>
      </c>
      <c r="Q1859">
        <v>19</v>
      </c>
      <c r="R1859">
        <v>8.1999999999999993</v>
      </c>
      <c r="S1859" t="b">
        <v>0</v>
      </c>
      <c r="T1859" t="b">
        <v>0</v>
      </c>
      <c r="U1859" t="b">
        <v>1</v>
      </c>
      <c r="V1859">
        <v>52500</v>
      </c>
      <c r="W1859">
        <v>34000</v>
      </c>
      <c r="X1859">
        <v>2.6</v>
      </c>
      <c r="Y1859">
        <v>37400</v>
      </c>
      <c r="Z1859">
        <v>2.4500000000000002</v>
      </c>
    </row>
    <row r="1860" spans="1:26">
      <c r="A1860">
        <v>210609989</v>
      </c>
      <c r="B1860" t="s">
        <v>8845</v>
      </c>
      <c r="C1860" t="s">
        <v>3597</v>
      </c>
      <c r="D1860" t="s">
        <v>3685</v>
      </c>
      <c r="E1860" t="s">
        <v>4866</v>
      </c>
      <c r="F1860" t="s">
        <v>3600</v>
      </c>
      <c r="G1860">
        <v>210609989</v>
      </c>
      <c r="I1860" t="s">
        <v>3601</v>
      </c>
      <c r="J1860" t="s">
        <v>11459</v>
      </c>
      <c r="K1860" t="s">
        <v>3688</v>
      </c>
      <c r="L1860" t="s">
        <v>11455</v>
      </c>
      <c r="P1860">
        <v>10.5</v>
      </c>
      <c r="Q1860">
        <v>19</v>
      </c>
      <c r="R1860">
        <v>8.1999999999999993</v>
      </c>
      <c r="S1860" t="b">
        <v>0</v>
      </c>
      <c r="T1860" t="b">
        <v>0</v>
      </c>
      <c r="U1860" t="b">
        <v>1</v>
      </c>
      <c r="V1860">
        <v>51500</v>
      </c>
      <c r="W1860">
        <v>33400</v>
      </c>
      <c r="X1860">
        <v>2.58</v>
      </c>
      <c r="Y1860">
        <v>37400</v>
      </c>
      <c r="Z1860">
        <v>2.4500000000000002</v>
      </c>
    </row>
    <row r="1861" spans="1:26">
      <c r="A1861">
        <v>210692439</v>
      </c>
      <c r="B1861" t="s">
        <v>8845</v>
      </c>
      <c r="C1861" t="s">
        <v>3597</v>
      </c>
      <c r="D1861" t="s">
        <v>3685</v>
      </c>
      <c r="E1861" t="s">
        <v>3693</v>
      </c>
      <c r="F1861" t="s">
        <v>3600</v>
      </c>
      <c r="G1861">
        <v>210692439</v>
      </c>
      <c r="I1861" t="s">
        <v>3601</v>
      </c>
      <c r="J1861" t="s">
        <v>11458</v>
      </c>
      <c r="K1861" t="s">
        <v>3688</v>
      </c>
      <c r="L1861" t="s">
        <v>7177</v>
      </c>
      <c r="P1861">
        <v>10</v>
      </c>
      <c r="Q1861">
        <v>18</v>
      </c>
      <c r="R1861">
        <v>8</v>
      </c>
      <c r="S1861" t="b">
        <v>0</v>
      </c>
      <c r="T1861" t="b">
        <v>0</v>
      </c>
      <c r="U1861" t="b">
        <v>0</v>
      </c>
      <c r="V1861">
        <v>51000</v>
      </c>
      <c r="W1861">
        <v>32400</v>
      </c>
      <c r="X1861">
        <v>2.57</v>
      </c>
      <c r="Y1861">
        <v>37400</v>
      </c>
      <c r="Z1861">
        <v>2.4500000000000002</v>
      </c>
    </row>
    <row r="1862" spans="1:26">
      <c r="A1862">
        <v>210607421</v>
      </c>
      <c r="B1862" t="s">
        <v>8845</v>
      </c>
      <c r="C1862" t="s">
        <v>3597</v>
      </c>
      <c r="D1862" t="s">
        <v>3685</v>
      </c>
      <c r="E1862" t="s">
        <v>3693</v>
      </c>
      <c r="F1862" t="s">
        <v>3600</v>
      </c>
      <c r="G1862">
        <v>210607421</v>
      </c>
      <c r="I1862" t="s">
        <v>3601</v>
      </c>
      <c r="J1862" t="s">
        <v>11458</v>
      </c>
      <c r="K1862" t="s">
        <v>3688</v>
      </c>
      <c r="L1862" t="s">
        <v>5555</v>
      </c>
      <c r="P1862">
        <v>10.5</v>
      </c>
      <c r="Q1862">
        <v>19</v>
      </c>
      <c r="R1862">
        <v>8.1999999999999993</v>
      </c>
      <c r="S1862" t="b">
        <v>0</v>
      </c>
      <c r="T1862" t="b">
        <v>0</v>
      </c>
      <c r="U1862" t="b">
        <v>1</v>
      </c>
      <c r="V1862">
        <v>52500</v>
      </c>
      <c r="W1862">
        <v>34000</v>
      </c>
      <c r="X1862">
        <v>2.6</v>
      </c>
      <c r="Y1862">
        <v>37400</v>
      </c>
      <c r="Z1862">
        <v>2.4500000000000002</v>
      </c>
    </row>
    <row r="1863" spans="1:26">
      <c r="A1863">
        <v>210609988</v>
      </c>
      <c r="B1863" t="s">
        <v>8845</v>
      </c>
      <c r="C1863" t="s">
        <v>3597</v>
      </c>
      <c r="D1863" t="s">
        <v>3685</v>
      </c>
      <c r="E1863" t="s">
        <v>3693</v>
      </c>
      <c r="F1863" t="s">
        <v>3600</v>
      </c>
      <c r="G1863">
        <v>210609988</v>
      </c>
      <c r="I1863" t="s">
        <v>3601</v>
      </c>
      <c r="J1863" t="s">
        <v>11458</v>
      </c>
      <c r="K1863" t="s">
        <v>3688</v>
      </c>
      <c r="L1863" t="s">
        <v>11453</v>
      </c>
      <c r="P1863">
        <v>10.5</v>
      </c>
      <c r="Q1863">
        <v>19</v>
      </c>
      <c r="R1863">
        <v>8.1999999999999993</v>
      </c>
      <c r="S1863" t="b">
        <v>0</v>
      </c>
      <c r="T1863" t="b">
        <v>0</v>
      </c>
      <c r="U1863" t="b">
        <v>1</v>
      </c>
      <c r="V1863">
        <v>51500</v>
      </c>
      <c r="W1863">
        <v>33400</v>
      </c>
      <c r="X1863">
        <v>2.58</v>
      </c>
      <c r="Y1863">
        <v>37400</v>
      </c>
      <c r="Z1863">
        <v>2.4500000000000002</v>
      </c>
    </row>
    <row r="1864" spans="1:26">
      <c r="A1864">
        <v>210693438</v>
      </c>
      <c r="B1864" t="s">
        <v>8845</v>
      </c>
      <c r="C1864" t="s">
        <v>3597</v>
      </c>
      <c r="D1864" t="s">
        <v>3685</v>
      </c>
      <c r="E1864" t="s">
        <v>7227</v>
      </c>
      <c r="F1864" t="s">
        <v>3600</v>
      </c>
      <c r="G1864">
        <v>210693438</v>
      </c>
      <c r="I1864" t="s">
        <v>3601</v>
      </c>
      <c r="J1864" t="s">
        <v>11457</v>
      </c>
      <c r="K1864" t="s">
        <v>3688</v>
      </c>
      <c r="L1864" t="s">
        <v>7203</v>
      </c>
      <c r="P1864">
        <v>11.5</v>
      </c>
      <c r="Q1864">
        <v>19.5</v>
      </c>
      <c r="R1864">
        <v>8</v>
      </c>
      <c r="S1864" t="b">
        <v>0</v>
      </c>
      <c r="T1864" t="b">
        <v>0</v>
      </c>
      <c r="U1864" t="b">
        <v>0</v>
      </c>
      <c r="V1864">
        <v>43000</v>
      </c>
      <c r="W1864">
        <v>27000</v>
      </c>
      <c r="X1864">
        <v>2.6</v>
      </c>
      <c r="Y1864">
        <v>34000</v>
      </c>
      <c r="Z1864">
        <v>2.4</v>
      </c>
    </row>
    <row r="1865" spans="1:26">
      <c r="A1865">
        <v>210693437</v>
      </c>
      <c r="B1865" t="s">
        <v>8845</v>
      </c>
      <c r="C1865" t="s">
        <v>3597</v>
      </c>
      <c r="D1865" t="s">
        <v>3685</v>
      </c>
      <c r="E1865" t="s">
        <v>7227</v>
      </c>
      <c r="F1865" t="s">
        <v>3600</v>
      </c>
      <c r="G1865">
        <v>210693437</v>
      </c>
      <c r="I1865" t="s">
        <v>3601</v>
      </c>
      <c r="J1865" t="s">
        <v>11457</v>
      </c>
      <c r="K1865" t="s">
        <v>3688</v>
      </c>
      <c r="L1865" t="s">
        <v>7207</v>
      </c>
      <c r="P1865">
        <v>11.5</v>
      </c>
      <c r="Q1865">
        <v>19.5</v>
      </c>
      <c r="R1865">
        <v>8</v>
      </c>
      <c r="S1865" t="b">
        <v>0</v>
      </c>
      <c r="T1865" t="b">
        <v>0</v>
      </c>
      <c r="U1865" t="b">
        <v>0</v>
      </c>
      <c r="V1865">
        <v>43000</v>
      </c>
      <c r="W1865">
        <v>27000</v>
      </c>
      <c r="X1865">
        <v>2.6</v>
      </c>
      <c r="Y1865">
        <v>34000</v>
      </c>
      <c r="Z1865">
        <v>2.4</v>
      </c>
    </row>
    <row r="1866" spans="1:26">
      <c r="A1866">
        <v>210693427</v>
      </c>
      <c r="B1866" t="s">
        <v>8845</v>
      </c>
      <c r="C1866" t="s">
        <v>3597</v>
      </c>
      <c r="D1866" t="s">
        <v>3685</v>
      </c>
      <c r="E1866" t="s">
        <v>7227</v>
      </c>
      <c r="F1866" t="s">
        <v>3600</v>
      </c>
      <c r="G1866">
        <v>210693427</v>
      </c>
      <c r="I1866" t="s">
        <v>3601</v>
      </c>
      <c r="J1866" t="s">
        <v>11457</v>
      </c>
      <c r="K1866" t="s">
        <v>3688</v>
      </c>
      <c r="L1866" t="s">
        <v>7202</v>
      </c>
      <c r="P1866">
        <v>11</v>
      </c>
      <c r="Q1866">
        <v>19</v>
      </c>
      <c r="R1866">
        <v>8</v>
      </c>
      <c r="S1866" t="b">
        <v>0</v>
      </c>
      <c r="T1866" t="b">
        <v>0</v>
      </c>
      <c r="U1866" t="b">
        <v>0</v>
      </c>
      <c r="V1866">
        <v>43000</v>
      </c>
      <c r="W1866">
        <v>27000</v>
      </c>
      <c r="X1866">
        <v>2.6</v>
      </c>
      <c r="Y1866">
        <v>34000</v>
      </c>
      <c r="Z1866">
        <v>2.4</v>
      </c>
    </row>
    <row r="1867" spans="1:26">
      <c r="A1867">
        <v>210693426</v>
      </c>
      <c r="B1867" t="s">
        <v>8845</v>
      </c>
      <c r="C1867" t="s">
        <v>3597</v>
      </c>
      <c r="D1867" t="s">
        <v>3685</v>
      </c>
      <c r="E1867" t="s">
        <v>7227</v>
      </c>
      <c r="F1867" t="s">
        <v>3600</v>
      </c>
      <c r="G1867">
        <v>210693426</v>
      </c>
      <c r="I1867" t="s">
        <v>3601</v>
      </c>
      <c r="J1867" t="s">
        <v>11457</v>
      </c>
      <c r="K1867" t="s">
        <v>3688</v>
      </c>
      <c r="L1867" t="s">
        <v>7204</v>
      </c>
      <c r="P1867">
        <v>11</v>
      </c>
      <c r="Q1867">
        <v>19</v>
      </c>
      <c r="R1867">
        <v>8</v>
      </c>
      <c r="S1867" t="b">
        <v>0</v>
      </c>
      <c r="T1867" t="b">
        <v>0</v>
      </c>
      <c r="U1867" t="b">
        <v>0</v>
      </c>
      <c r="V1867">
        <v>43000</v>
      </c>
      <c r="W1867">
        <v>27000</v>
      </c>
      <c r="X1867">
        <v>2.6</v>
      </c>
      <c r="Y1867">
        <v>34000</v>
      </c>
      <c r="Z1867">
        <v>2.4</v>
      </c>
    </row>
    <row r="1868" spans="1:26">
      <c r="A1868">
        <v>210607420</v>
      </c>
      <c r="B1868" t="s">
        <v>8845</v>
      </c>
      <c r="C1868" t="s">
        <v>3597</v>
      </c>
      <c r="D1868" t="s">
        <v>3685</v>
      </c>
      <c r="E1868" t="s">
        <v>7227</v>
      </c>
      <c r="F1868" t="s">
        <v>3600</v>
      </c>
      <c r="G1868">
        <v>210607420</v>
      </c>
      <c r="I1868" t="s">
        <v>3601</v>
      </c>
      <c r="J1868" t="s">
        <v>11457</v>
      </c>
      <c r="K1868" t="s">
        <v>3688</v>
      </c>
      <c r="L1868" t="s">
        <v>11456</v>
      </c>
      <c r="P1868">
        <v>12</v>
      </c>
      <c r="Q1868">
        <v>19</v>
      </c>
      <c r="R1868">
        <v>8.1999999999999993</v>
      </c>
      <c r="S1868" t="b">
        <v>0</v>
      </c>
      <c r="T1868" t="b">
        <v>0</v>
      </c>
      <c r="U1868" t="b">
        <v>1</v>
      </c>
      <c r="V1868">
        <v>45000</v>
      </c>
      <c r="W1868">
        <v>27000</v>
      </c>
      <c r="X1868">
        <v>2.6</v>
      </c>
      <c r="Y1868">
        <v>34000</v>
      </c>
      <c r="Z1868">
        <v>2.4</v>
      </c>
    </row>
    <row r="1869" spans="1:26">
      <c r="A1869">
        <v>210693413</v>
      </c>
      <c r="B1869" t="s">
        <v>8845</v>
      </c>
      <c r="C1869" t="s">
        <v>3597</v>
      </c>
      <c r="D1869" t="s">
        <v>3685</v>
      </c>
      <c r="E1869" t="s">
        <v>7227</v>
      </c>
      <c r="F1869" t="s">
        <v>3600</v>
      </c>
      <c r="G1869">
        <v>210693413</v>
      </c>
      <c r="I1869" t="s">
        <v>3601</v>
      </c>
      <c r="J1869" t="s">
        <v>11457</v>
      </c>
      <c r="K1869" t="s">
        <v>3688</v>
      </c>
      <c r="L1869" t="s">
        <v>7201</v>
      </c>
      <c r="P1869">
        <v>11.5</v>
      </c>
      <c r="Q1869">
        <v>20</v>
      </c>
      <c r="R1869">
        <v>8.1999999999999993</v>
      </c>
      <c r="S1869" t="b">
        <v>0</v>
      </c>
      <c r="T1869" t="b">
        <v>0</v>
      </c>
      <c r="U1869" t="b">
        <v>1</v>
      </c>
      <c r="V1869">
        <v>44000</v>
      </c>
      <c r="W1869">
        <v>27000</v>
      </c>
      <c r="X1869">
        <v>2.6</v>
      </c>
      <c r="Y1869">
        <v>34000</v>
      </c>
      <c r="Z1869">
        <v>2.4</v>
      </c>
    </row>
    <row r="1870" spans="1:26">
      <c r="A1870">
        <v>210693401</v>
      </c>
      <c r="B1870" t="s">
        <v>8845</v>
      </c>
      <c r="C1870" t="s">
        <v>3597</v>
      </c>
      <c r="D1870" t="s">
        <v>3685</v>
      </c>
      <c r="E1870" t="s">
        <v>7227</v>
      </c>
      <c r="F1870" t="s">
        <v>3600</v>
      </c>
      <c r="G1870">
        <v>210693401</v>
      </c>
      <c r="I1870" t="s">
        <v>3601</v>
      </c>
      <c r="J1870" t="s">
        <v>11457</v>
      </c>
      <c r="K1870" t="s">
        <v>3688</v>
      </c>
      <c r="L1870" t="s">
        <v>7205</v>
      </c>
      <c r="P1870">
        <v>11.5</v>
      </c>
      <c r="Q1870">
        <v>20</v>
      </c>
      <c r="R1870">
        <v>8.1999999999999993</v>
      </c>
      <c r="S1870" t="b">
        <v>0</v>
      </c>
      <c r="T1870" t="b">
        <v>0</v>
      </c>
      <c r="U1870" t="b">
        <v>1</v>
      </c>
      <c r="V1870">
        <v>43500</v>
      </c>
      <c r="W1870">
        <v>27000</v>
      </c>
      <c r="X1870">
        <v>2.6</v>
      </c>
      <c r="Y1870">
        <v>34000</v>
      </c>
      <c r="Z1870">
        <v>2.4</v>
      </c>
    </row>
    <row r="1871" spans="1:26">
      <c r="A1871">
        <v>210693400</v>
      </c>
      <c r="B1871" t="s">
        <v>8845</v>
      </c>
      <c r="C1871" t="s">
        <v>3597</v>
      </c>
      <c r="D1871" t="s">
        <v>3685</v>
      </c>
      <c r="E1871" t="s">
        <v>7227</v>
      </c>
      <c r="F1871" t="s">
        <v>3600</v>
      </c>
      <c r="G1871">
        <v>210693400</v>
      </c>
      <c r="I1871" t="s">
        <v>3601</v>
      </c>
      <c r="J1871" t="s">
        <v>11457</v>
      </c>
      <c r="K1871" t="s">
        <v>3688</v>
      </c>
      <c r="L1871" t="s">
        <v>7206</v>
      </c>
      <c r="P1871">
        <v>11</v>
      </c>
      <c r="Q1871">
        <v>19.5</v>
      </c>
      <c r="R1871">
        <v>8.1999999999999993</v>
      </c>
      <c r="S1871" t="b">
        <v>0</v>
      </c>
      <c r="T1871" t="b">
        <v>0</v>
      </c>
      <c r="U1871" t="b">
        <v>1</v>
      </c>
      <c r="V1871">
        <v>43500</v>
      </c>
      <c r="W1871">
        <v>27000</v>
      </c>
      <c r="X1871">
        <v>2.6</v>
      </c>
      <c r="Y1871">
        <v>34000</v>
      </c>
      <c r="Z1871">
        <v>2.4</v>
      </c>
    </row>
    <row r="1872" spans="1:26">
      <c r="A1872">
        <v>210609987</v>
      </c>
      <c r="B1872" t="s">
        <v>8845</v>
      </c>
      <c r="C1872" t="s">
        <v>3597</v>
      </c>
      <c r="D1872" t="s">
        <v>3685</v>
      </c>
      <c r="E1872" t="s">
        <v>7227</v>
      </c>
      <c r="F1872" t="s">
        <v>3600</v>
      </c>
      <c r="G1872">
        <v>210609987</v>
      </c>
      <c r="I1872" t="s">
        <v>3601</v>
      </c>
      <c r="J1872" t="s">
        <v>11457</v>
      </c>
      <c r="K1872" t="s">
        <v>3688</v>
      </c>
      <c r="L1872" t="s">
        <v>11455</v>
      </c>
      <c r="P1872">
        <v>11.5</v>
      </c>
      <c r="Q1872">
        <v>20</v>
      </c>
      <c r="R1872">
        <v>8.1999999999999993</v>
      </c>
      <c r="S1872" t="b">
        <v>0</v>
      </c>
      <c r="T1872" t="b">
        <v>0</v>
      </c>
      <c r="U1872" t="b">
        <v>1</v>
      </c>
      <c r="V1872">
        <v>44000</v>
      </c>
      <c r="W1872">
        <v>27000</v>
      </c>
      <c r="X1872">
        <v>2.6</v>
      </c>
      <c r="Y1872">
        <v>34000</v>
      </c>
      <c r="Z1872">
        <v>2.4</v>
      </c>
    </row>
    <row r="1873" spans="1:26">
      <c r="A1873">
        <v>210609986</v>
      </c>
      <c r="B1873" t="s">
        <v>8845</v>
      </c>
      <c r="C1873" t="s">
        <v>3597</v>
      </c>
      <c r="D1873" t="s">
        <v>3685</v>
      </c>
      <c r="E1873" t="s">
        <v>7227</v>
      </c>
      <c r="F1873" t="s">
        <v>3600</v>
      </c>
      <c r="G1873">
        <v>210609986</v>
      </c>
      <c r="I1873" t="s">
        <v>3601</v>
      </c>
      <c r="J1873" t="s">
        <v>11457</v>
      </c>
      <c r="K1873" t="s">
        <v>3688</v>
      </c>
      <c r="L1873" t="s">
        <v>11449</v>
      </c>
      <c r="P1873">
        <v>11.5</v>
      </c>
      <c r="Q1873">
        <v>20</v>
      </c>
      <c r="R1873">
        <v>8.1999999999999993</v>
      </c>
      <c r="S1873" t="b">
        <v>0</v>
      </c>
      <c r="T1873" t="b">
        <v>0</v>
      </c>
      <c r="U1873" t="b">
        <v>1</v>
      </c>
      <c r="V1873">
        <v>44000</v>
      </c>
      <c r="W1873">
        <v>27000</v>
      </c>
      <c r="X1873">
        <v>2.6</v>
      </c>
      <c r="Y1873">
        <v>34000</v>
      </c>
      <c r="Z1873">
        <v>2.4</v>
      </c>
    </row>
    <row r="1874" spans="1:26">
      <c r="A1874">
        <v>210693234</v>
      </c>
      <c r="B1874" t="s">
        <v>8845</v>
      </c>
      <c r="C1874" t="s">
        <v>3597</v>
      </c>
      <c r="D1874" t="s">
        <v>3685</v>
      </c>
      <c r="E1874" t="s">
        <v>4883</v>
      </c>
      <c r="F1874" t="s">
        <v>3600</v>
      </c>
      <c r="G1874">
        <v>210693234</v>
      </c>
      <c r="I1874" t="s">
        <v>3601</v>
      </c>
      <c r="J1874" t="s">
        <v>11457</v>
      </c>
      <c r="K1874" t="s">
        <v>3688</v>
      </c>
      <c r="L1874" t="s">
        <v>7203</v>
      </c>
      <c r="P1874">
        <v>11.5</v>
      </c>
      <c r="Q1874">
        <v>19.5</v>
      </c>
      <c r="R1874">
        <v>8</v>
      </c>
      <c r="S1874" t="b">
        <v>0</v>
      </c>
      <c r="T1874" t="b">
        <v>0</v>
      </c>
      <c r="U1874" t="b">
        <v>0</v>
      </c>
      <c r="V1874">
        <v>43000</v>
      </c>
      <c r="W1874">
        <v>27000</v>
      </c>
      <c r="X1874">
        <v>2.6</v>
      </c>
      <c r="Y1874">
        <v>34000</v>
      </c>
      <c r="Z1874">
        <v>2.4</v>
      </c>
    </row>
    <row r="1875" spans="1:26">
      <c r="A1875">
        <v>210693233</v>
      </c>
      <c r="B1875" t="s">
        <v>8845</v>
      </c>
      <c r="C1875" t="s">
        <v>3597</v>
      </c>
      <c r="D1875" t="s">
        <v>3685</v>
      </c>
      <c r="E1875" t="s">
        <v>4883</v>
      </c>
      <c r="F1875" t="s">
        <v>3600</v>
      </c>
      <c r="G1875">
        <v>210693233</v>
      </c>
      <c r="I1875" t="s">
        <v>3601</v>
      </c>
      <c r="J1875" t="s">
        <v>11457</v>
      </c>
      <c r="K1875" t="s">
        <v>3688</v>
      </c>
      <c r="L1875" t="s">
        <v>7207</v>
      </c>
      <c r="P1875">
        <v>11.5</v>
      </c>
      <c r="Q1875">
        <v>19.5</v>
      </c>
      <c r="R1875">
        <v>8</v>
      </c>
      <c r="S1875" t="b">
        <v>0</v>
      </c>
      <c r="T1875" t="b">
        <v>0</v>
      </c>
      <c r="U1875" t="b">
        <v>0</v>
      </c>
      <c r="V1875">
        <v>43000</v>
      </c>
      <c r="W1875">
        <v>27000</v>
      </c>
      <c r="X1875">
        <v>2.6</v>
      </c>
      <c r="Y1875">
        <v>34000</v>
      </c>
      <c r="Z1875">
        <v>2.4</v>
      </c>
    </row>
    <row r="1876" spans="1:26">
      <c r="A1876">
        <v>210693223</v>
      </c>
      <c r="B1876" t="s">
        <v>8845</v>
      </c>
      <c r="C1876" t="s">
        <v>3597</v>
      </c>
      <c r="D1876" t="s">
        <v>3685</v>
      </c>
      <c r="E1876" t="s">
        <v>4883</v>
      </c>
      <c r="F1876" t="s">
        <v>3600</v>
      </c>
      <c r="G1876">
        <v>210693223</v>
      </c>
      <c r="I1876" t="s">
        <v>3601</v>
      </c>
      <c r="J1876" t="s">
        <v>11457</v>
      </c>
      <c r="K1876" t="s">
        <v>3688</v>
      </c>
      <c r="L1876" t="s">
        <v>7202</v>
      </c>
      <c r="P1876">
        <v>11</v>
      </c>
      <c r="Q1876">
        <v>19</v>
      </c>
      <c r="R1876">
        <v>8</v>
      </c>
      <c r="S1876" t="b">
        <v>0</v>
      </c>
      <c r="T1876" t="b">
        <v>0</v>
      </c>
      <c r="U1876" t="b">
        <v>0</v>
      </c>
      <c r="V1876">
        <v>43000</v>
      </c>
      <c r="W1876">
        <v>27000</v>
      </c>
      <c r="X1876">
        <v>2.6</v>
      </c>
      <c r="Y1876">
        <v>34000</v>
      </c>
      <c r="Z1876">
        <v>2.4</v>
      </c>
    </row>
    <row r="1877" spans="1:26">
      <c r="A1877">
        <v>210693222</v>
      </c>
      <c r="B1877" t="s">
        <v>8845</v>
      </c>
      <c r="C1877" t="s">
        <v>3597</v>
      </c>
      <c r="D1877" t="s">
        <v>3685</v>
      </c>
      <c r="E1877" t="s">
        <v>4883</v>
      </c>
      <c r="F1877" t="s">
        <v>3600</v>
      </c>
      <c r="G1877">
        <v>210693222</v>
      </c>
      <c r="I1877" t="s">
        <v>3601</v>
      </c>
      <c r="J1877" t="s">
        <v>11457</v>
      </c>
      <c r="K1877" t="s">
        <v>3688</v>
      </c>
      <c r="L1877" t="s">
        <v>7204</v>
      </c>
      <c r="P1877">
        <v>11</v>
      </c>
      <c r="Q1877">
        <v>19</v>
      </c>
      <c r="R1877">
        <v>8</v>
      </c>
      <c r="S1877" t="b">
        <v>0</v>
      </c>
      <c r="T1877" t="b">
        <v>0</v>
      </c>
      <c r="U1877" t="b">
        <v>0</v>
      </c>
      <c r="V1877">
        <v>43000</v>
      </c>
      <c r="W1877">
        <v>27000</v>
      </c>
      <c r="X1877">
        <v>2.6</v>
      </c>
      <c r="Y1877">
        <v>34000</v>
      </c>
      <c r="Z1877">
        <v>2.4</v>
      </c>
    </row>
    <row r="1878" spans="1:26">
      <c r="A1878">
        <v>210607418</v>
      </c>
      <c r="B1878" t="s">
        <v>8845</v>
      </c>
      <c r="C1878" t="s">
        <v>3597</v>
      </c>
      <c r="D1878" t="s">
        <v>3685</v>
      </c>
      <c r="E1878" t="s">
        <v>4883</v>
      </c>
      <c r="F1878" t="s">
        <v>3600</v>
      </c>
      <c r="G1878">
        <v>210607418</v>
      </c>
      <c r="I1878" t="s">
        <v>3601</v>
      </c>
      <c r="J1878" t="s">
        <v>11457</v>
      </c>
      <c r="K1878" t="s">
        <v>3688</v>
      </c>
      <c r="L1878" t="s">
        <v>11456</v>
      </c>
      <c r="P1878">
        <v>12</v>
      </c>
      <c r="Q1878">
        <v>19</v>
      </c>
      <c r="R1878">
        <v>8.1999999999999993</v>
      </c>
      <c r="S1878" t="b">
        <v>0</v>
      </c>
      <c r="T1878" t="b">
        <v>0</v>
      </c>
      <c r="U1878" t="b">
        <v>1</v>
      </c>
      <c r="V1878">
        <v>45000</v>
      </c>
      <c r="W1878">
        <v>27000</v>
      </c>
      <c r="X1878">
        <v>2.6</v>
      </c>
      <c r="Y1878">
        <v>34000</v>
      </c>
      <c r="Z1878">
        <v>2.4</v>
      </c>
    </row>
    <row r="1879" spans="1:26">
      <c r="A1879">
        <v>210693209</v>
      </c>
      <c r="B1879" t="s">
        <v>8845</v>
      </c>
      <c r="C1879" t="s">
        <v>3597</v>
      </c>
      <c r="D1879" t="s">
        <v>3685</v>
      </c>
      <c r="E1879" t="s">
        <v>4883</v>
      </c>
      <c r="F1879" t="s">
        <v>3600</v>
      </c>
      <c r="G1879">
        <v>210693209</v>
      </c>
      <c r="I1879" t="s">
        <v>3601</v>
      </c>
      <c r="J1879" t="s">
        <v>11457</v>
      </c>
      <c r="K1879" t="s">
        <v>3688</v>
      </c>
      <c r="L1879" t="s">
        <v>7201</v>
      </c>
      <c r="P1879">
        <v>11.5</v>
      </c>
      <c r="Q1879">
        <v>20</v>
      </c>
      <c r="R1879">
        <v>8.1999999999999993</v>
      </c>
      <c r="S1879" t="b">
        <v>0</v>
      </c>
      <c r="T1879" t="b">
        <v>0</v>
      </c>
      <c r="U1879" t="b">
        <v>1</v>
      </c>
      <c r="V1879">
        <v>44000</v>
      </c>
      <c r="W1879">
        <v>27000</v>
      </c>
      <c r="X1879">
        <v>2.6</v>
      </c>
      <c r="Y1879">
        <v>34000</v>
      </c>
      <c r="Z1879">
        <v>2.4</v>
      </c>
    </row>
    <row r="1880" spans="1:26">
      <c r="A1880">
        <v>210693197</v>
      </c>
      <c r="B1880" t="s">
        <v>8845</v>
      </c>
      <c r="C1880" t="s">
        <v>3597</v>
      </c>
      <c r="D1880" t="s">
        <v>3685</v>
      </c>
      <c r="E1880" t="s">
        <v>4883</v>
      </c>
      <c r="F1880" t="s">
        <v>3600</v>
      </c>
      <c r="G1880">
        <v>210693197</v>
      </c>
      <c r="I1880" t="s">
        <v>3601</v>
      </c>
      <c r="J1880" t="s">
        <v>11457</v>
      </c>
      <c r="K1880" t="s">
        <v>3688</v>
      </c>
      <c r="L1880" t="s">
        <v>7205</v>
      </c>
      <c r="P1880">
        <v>11.5</v>
      </c>
      <c r="Q1880">
        <v>20</v>
      </c>
      <c r="R1880">
        <v>8.1999999999999993</v>
      </c>
      <c r="S1880" t="b">
        <v>0</v>
      </c>
      <c r="T1880" t="b">
        <v>0</v>
      </c>
      <c r="U1880" t="b">
        <v>1</v>
      </c>
      <c r="V1880">
        <v>43500</v>
      </c>
      <c r="W1880">
        <v>27000</v>
      </c>
      <c r="X1880">
        <v>2.6</v>
      </c>
      <c r="Y1880">
        <v>34000</v>
      </c>
      <c r="Z1880">
        <v>2.4</v>
      </c>
    </row>
    <row r="1881" spans="1:26">
      <c r="A1881">
        <v>210693196</v>
      </c>
      <c r="B1881" t="s">
        <v>8845</v>
      </c>
      <c r="C1881" t="s">
        <v>3597</v>
      </c>
      <c r="D1881" t="s">
        <v>3685</v>
      </c>
      <c r="E1881" t="s">
        <v>4883</v>
      </c>
      <c r="F1881" t="s">
        <v>3600</v>
      </c>
      <c r="G1881">
        <v>210693196</v>
      </c>
      <c r="I1881" t="s">
        <v>3601</v>
      </c>
      <c r="J1881" t="s">
        <v>11457</v>
      </c>
      <c r="K1881" t="s">
        <v>3688</v>
      </c>
      <c r="L1881" t="s">
        <v>7206</v>
      </c>
      <c r="P1881">
        <v>11</v>
      </c>
      <c r="Q1881">
        <v>19.5</v>
      </c>
      <c r="R1881">
        <v>8.1999999999999993</v>
      </c>
      <c r="S1881" t="b">
        <v>0</v>
      </c>
      <c r="T1881" t="b">
        <v>0</v>
      </c>
      <c r="U1881" t="b">
        <v>1</v>
      </c>
      <c r="V1881">
        <v>43500</v>
      </c>
      <c r="W1881">
        <v>27000</v>
      </c>
      <c r="X1881">
        <v>2.6</v>
      </c>
      <c r="Y1881">
        <v>34000</v>
      </c>
      <c r="Z1881">
        <v>2.4</v>
      </c>
    </row>
    <row r="1882" spans="1:26">
      <c r="A1882">
        <v>210609985</v>
      </c>
      <c r="B1882" t="s">
        <v>8845</v>
      </c>
      <c r="C1882" t="s">
        <v>3597</v>
      </c>
      <c r="D1882" t="s">
        <v>3685</v>
      </c>
      <c r="E1882" t="s">
        <v>4883</v>
      </c>
      <c r="F1882" t="s">
        <v>3600</v>
      </c>
      <c r="G1882">
        <v>210609985</v>
      </c>
      <c r="I1882" t="s">
        <v>3601</v>
      </c>
      <c r="J1882" t="s">
        <v>11457</v>
      </c>
      <c r="K1882" t="s">
        <v>3688</v>
      </c>
      <c r="L1882" t="s">
        <v>11455</v>
      </c>
      <c r="P1882">
        <v>11.5</v>
      </c>
      <c r="Q1882">
        <v>20</v>
      </c>
      <c r="R1882">
        <v>8.1999999999999993</v>
      </c>
      <c r="S1882" t="b">
        <v>0</v>
      </c>
      <c r="T1882" t="b">
        <v>0</v>
      </c>
      <c r="U1882" t="b">
        <v>1</v>
      </c>
      <c r="V1882">
        <v>44000</v>
      </c>
      <c r="W1882">
        <v>27000</v>
      </c>
      <c r="X1882">
        <v>2.6</v>
      </c>
      <c r="Y1882">
        <v>34000</v>
      </c>
      <c r="Z1882">
        <v>2.4</v>
      </c>
    </row>
    <row r="1883" spans="1:26">
      <c r="A1883">
        <v>210609984</v>
      </c>
      <c r="B1883" t="s">
        <v>8845</v>
      </c>
      <c r="C1883" t="s">
        <v>3597</v>
      </c>
      <c r="D1883" t="s">
        <v>3685</v>
      </c>
      <c r="E1883" t="s">
        <v>4883</v>
      </c>
      <c r="F1883" t="s">
        <v>3600</v>
      </c>
      <c r="G1883">
        <v>210609984</v>
      </c>
      <c r="I1883" t="s">
        <v>3601</v>
      </c>
      <c r="J1883" t="s">
        <v>11457</v>
      </c>
      <c r="K1883" t="s">
        <v>3688</v>
      </c>
      <c r="L1883" t="s">
        <v>11449</v>
      </c>
      <c r="P1883">
        <v>11.5</v>
      </c>
      <c r="Q1883">
        <v>20</v>
      </c>
      <c r="R1883">
        <v>8.1999999999999993</v>
      </c>
      <c r="S1883" t="b">
        <v>0</v>
      </c>
      <c r="T1883" t="b">
        <v>0</v>
      </c>
      <c r="U1883" t="b">
        <v>1</v>
      </c>
      <c r="V1883">
        <v>44000</v>
      </c>
      <c r="W1883">
        <v>27000</v>
      </c>
      <c r="X1883">
        <v>2.6</v>
      </c>
      <c r="Y1883">
        <v>34000</v>
      </c>
      <c r="Z1883">
        <v>2.4</v>
      </c>
    </row>
    <row r="1884" spans="1:26">
      <c r="A1884">
        <v>210693030</v>
      </c>
      <c r="B1884" t="s">
        <v>8845</v>
      </c>
      <c r="C1884" t="s">
        <v>3597</v>
      </c>
      <c r="D1884" t="s">
        <v>3685</v>
      </c>
      <c r="E1884" t="s">
        <v>4883</v>
      </c>
      <c r="F1884" t="s">
        <v>3600</v>
      </c>
      <c r="G1884">
        <v>210693030</v>
      </c>
      <c r="I1884" t="s">
        <v>3601</v>
      </c>
      <c r="J1884" t="s">
        <v>11454</v>
      </c>
      <c r="K1884" t="s">
        <v>3688</v>
      </c>
      <c r="L1884" t="s">
        <v>7203</v>
      </c>
      <c r="P1884">
        <v>11.5</v>
      </c>
      <c r="Q1884">
        <v>19.5</v>
      </c>
      <c r="R1884">
        <v>8</v>
      </c>
      <c r="S1884" t="b">
        <v>0</v>
      </c>
      <c r="T1884" t="b">
        <v>0</v>
      </c>
      <c r="U1884" t="b">
        <v>0</v>
      </c>
      <c r="V1884">
        <v>43000</v>
      </c>
      <c r="W1884">
        <v>27000</v>
      </c>
      <c r="X1884">
        <v>2.6</v>
      </c>
      <c r="Y1884">
        <v>34000</v>
      </c>
      <c r="Z1884">
        <v>2.4</v>
      </c>
    </row>
    <row r="1885" spans="1:26">
      <c r="A1885">
        <v>210693029</v>
      </c>
      <c r="B1885" t="s">
        <v>8845</v>
      </c>
      <c r="C1885" t="s">
        <v>3597</v>
      </c>
      <c r="D1885" t="s">
        <v>3685</v>
      </c>
      <c r="E1885" t="s">
        <v>4883</v>
      </c>
      <c r="F1885" t="s">
        <v>3600</v>
      </c>
      <c r="G1885">
        <v>210693029</v>
      </c>
      <c r="I1885" t="s">
        <v>3601</v>
      </c>
      <c r="J1885" t="s">
        <v>11454</v>
      </c>
      <c r="K1885" t="s">
        <v>3688</v>
      </c>
      <c r="L1885" t="s">
        <v>7207</v>
      </c>
      <c r="P1885">
        <v>11.5</v>
      </c>
      <c r="Q1885">
        <v>19.5</v>
      </c>
      <c r="R1885">
        <v>8</v>
      </c>
      <c r="S1885" t="b">
        <v>0</v>
      </c>
      <c r="T1885" t="b">
        <v>0</v>
      </c>
      <c r="U1885" t="b">
        <v>0</v>
      </c>
      <c r="V1885">
        <v>43000</v>
      </c>
      <c r="W1885">
        <v>27000</v>
      </c>
      <c r="X1885">
        <v>2.6</v>
      </c>
      <c r="Y1885">
        <v>34000</v>
      </c>
      <c r="Z1885">
        <v>2.4</v>
      </c>
    </row>
    <row r="1886" spans="1:26">
      <c r="A1886">
        <v>210693019</v>
      </c>
      <c r="B1886" t="s">
        <v>8845</v>
      </c>
      <c r="C1886" t="s">
        <v>3597</v>
      </c>
      <c r="D1886" t="s">
        <v>3685</v>
      </c>
      <c r="E1886" t="s">
        <v>4883</v>
      </c>
      <c r="F1886" t="s">
        <v>3600</v>
      </c>
      <c r="G1886">
        <v>210693019</v>
      </c>
      <c r="I1886" t="s">
        <v>3601</v>
      </c>
      <c r="J1886" t="s">
        <v>11454</v>
      </c>
      <c r="K1886" t="s">
        <v>3688</v>
      </c>
      <c r="L1886" t="s">
        <v>7202</v>
      </c>
      <c r="P1886">
        <v>11</v>
      </c>
      <c r="Q1886">
        <v>19</v>
      </c>
      <c r="R1886">
        <v>8</v>
      </c>
      <c r="S1886" t="b">
        <v>0</v>
      </c>
      <c r="T1886" t="b">
        <v>0</v>
      </c>
      <c r="U1886" t="b">
        <v>0</v>
      </c>
      <c r="V1886">
        <v>43000</v>
      </c>
      <c r="W1886">
        <v>27000</v>
      </c>
      <c r="X1886">
        <v>2.6</v>
      </c>
      <c r="Y1886">
        <v>34000</v>
      </c>
      <c r="Z1886">
        <v>2.4</v>
      </c>
    </row>
    <row r="1887" spans="1:26">
      <c r="A1887">
        <v>210693018</v>
      </c>
      <c r="B1887" t="s">
        <v>8845</v>
      </c>
      <c r="C1887" t="s">
        <v>3597</v>
      </c>
      <c r="D1887" t="s">
        <v>3685</v>
      </c>
      <c r="E1887" t="s">
        <v>4883</v>
      </c>
      <c r="F1887" t="s">
        <v>3600</v>
      </c>
      <c r="G1887">
        <v>210693018</v>
      </c>
      <c r="I1887" t="s">
        <v>3601</v>
      </c>
      <c r="J1887" t="s">
        <v>11454</v>
      </c>
      <c r="K1887" t="s">
        <v>3688</v>
      </c>
      <c r="L1887" t="s">
        <v>7204</v>
      </c>
      <c r="P1887">
        <v>11</v>
      </c>
      <c r="Q1887">
        <v>19</v>
      </c>
      <c r="R1887">
        <v>8</v>
      </c>
      <c r="S1887" t="b">
        <v>0</v>
      </c>
      <c r="T1887" t="b">
        <v>0</v>
      </c>
      <c r="U1887" t="b">
        <v>0</v>
      </c>
      <c r="V1887">
        <v>43000</v>
      </c>
      <c r="W1887">
        <v>27000</v>
      </c>
      <c r="X1887">
        <v>2.6</v>
      </c>
      <c r="Y1887">
        <v>34000</v>
      </c>
      <c r="Z1887">
        <v>2.4</v>
      </c>
    </row>
    <row r="1888" spans="1:26">
      <c r="A1888">
        <v>210607417</v>
      </c>
      <c r="B1888" t="s">
        <v>8845</v>
      </c>
      <c r="C1888" t="s">
        <v>3597</v>
      </c>
      <c r="D1888" t="s">
        <v>3685</v>
      </c>
      <c r="E1888" t="s">
        <v>4883</v>
      </c>
      <c r="F1888" t="s">
        <v>3600</v>
      </c>
      <c r="G1888">
        <v>210607417</v>
      </c>
      <c r="I1888" t="s">
        <v>3601</v>
      </c>
      <c r="J1888" t="s">
        <v>11454</v>
      </c>
      <c r="K1888" t="s">
        <v>3688</v>
      </c>
      <c r="L1888" t="s">
        <v>11456</v>
      </c>
      <c r="P1888">
        <v>12</v>
      </c>
      <c r="Q1888">
        <v>19</v>
      </c>
      <c r="R1888">
        <v>8.1999999999999993</v>
      </c>
      <c r="S1888" t="b">
        <v>0</v>
      </c>
      <c r="T1888" t="b">
        <v>0</v>
      </c>
      <c r="U1888" t="b">
        <v>1</v>
      </c>
      <c r="V1888">
        <v>45000</v>
      </c>
      <c r="W1888">
        <v>27000</v>
      </c>
      <c r="X1888">
        <v>2.6</v>
      </c>
      <c r="Y1888">
        <v>34000</v>
      </c>
      <c r="Z1888">
        <v>2.4</v>
      </c>
    </row>
    <row r="1889" spans="1:26">
      <c r="A1889">
        <v>210693005</v>
      </c>
      <c r="B1889" t="s">
        <v>8845</v>
      </c>
      <c r="C1889" t="s">
        <v>3597</v>
      </c>
      <c r="D1889" t="s">
        <v>3685</v>
      </c>
      <c r="E1889" t="s">
        <v>4883</v>
      </c>
      <c r="F1889" t="s">
        <v>3600</v>
      </c>
      <c r="G1889">
        <v>210693005</v>
      </c>
      <c r="I1889" t="s">
        <v>3601</v>
      </c>
      <c r="J1889" t="s">
        <v>11454</v>
      </c>
      <c r="K1889" t="s">
        <v>3688</v>
      </c>
      <c r="L1889" t="s">
        <v>7201</v>
      </c>
      <c r="P1889">
        <v>11.5</v>
      </c>
      <c r="Q1889">
        <v>20</v>
      </c>
      <c r="R1889">
        <v>8.1999999999999993</v>
      </c>
      <c r="S1889" t="b">
        <v>0</v>
      </c>
      <c r="T1889" t="b">
        <v>0</v>
      </c>
      <c r="U1889" t="b">
        <v>1</v>
      </c>
      <c r="V1889">
        <v>44000</v>
      </c>
      <c r="W1889">
        <v>27000</v>
      </c>
      <c r="X1889">
        <v>2.6</v>
      </c>
      <c r="Y1889">
        <v>34000</v>
      </c>
      <c r="Z1889">
        <v>2.4</v>
      </c>
    </row>
    <row r="1890" spans="1:26">
      <c r="A1890">
        <v>210692993</v>
      </c>
      <c r="B1890" t="s">
        <v>8845</v>
      </c>
      <c r="C1890" t="s">
        <v>3597</v>
      </c>
      <c r="D1890" t="s">
        <v>3685</v>
      </c>
      <c r="E1890" t="s">
        <v>4883</v>
      </c>
      <c r="F1890" t="s">
        <v>3600</v>
      </c>
      <c r="G1890">
        <v>210692993</v>
      </c>
      <c r="I1890" t="s">
        <v>3601</v>
      </c>
      <c r="J1890" t="s">
        <v>11454</v>
      </c>
      <c r="K1890" t="s">
        <v>3688</v>
      </c>
      <c r="L1890" t="s">
        <v>7205</v>
      </c>
      <c r="P1890">
        <v>11.5</v>
      </c>
      <c r="Q1890">
        <v>20</v>
      </c>
      <c r="R1890">
        <v>8.1999999999999993</v>
      </c>
      <c r="S1890" t="b">
        <v>0</v>
      </c>
      <c r="T1890" t="b">
        <v>0</v>
      </c>
      <c r="U1890" t="b">
        <v>1</v>
      </c>
      <c r="V1890">
        <v>43500</v>
      </c>
      <c r="W1890">
        <v>27000</v>
      </c>
      <c r="X1890">
        <v>2.6</v>
      </c>
      <c r="Y1890">
        <v>34000</v>
      </c>
      <c r="Z1890">
        <v>2.4</v>
      </c>
    </row>
    <row r="1891" spans="1:26">
      <c r="A1891">
        <v>210692992</v>
      </c>
      <c r="B1891" t="s">
        <v>8845</v>
      </c>
      <c r="C1891" t="s">
        <v>3597</v>
      </c>
      <c r="D1891" t="s">
        <v>3685</v>
      </c>
      <c r="E1891" t="s">
        <v>4883</v>
      </c>
      <c r="F1891" t="s">
        <v>3600</v>
      </c>
      <c r="G1891">
        <v>210692992</v>
      </c>
      <c r="I1891" t="s">
        <v>3601</v>
      </c>
      <c r="J1891" t="s">
        <v>11454</v>
      </c>
      <c r="K1891" t="s">
        <v>3688</v>
      </c>
      <c r="L1891" t="s">
        <v>7206</v>
      </c>
      <c r="P1891">
        <v>11</v>
      </c>
      <c r="Q1891">
        <v>19.5</v>
      </c>
      <c r="R1891">
        <v>8.1999999999999993</v>
      </c>
      <c r="S1891" t="b">
        <v>0</v>
      </c>
      <c r="T1891" t="b">
        <v>0</v>
      </c>
      <c r="U1891" t="b">
        <v>1</v>
      </c>
      <c r="V1891">
        <v>43500</v>
      </c>
      <c r="W1891">
        <v>27000</v>
      </c>
      <c r="X1891">
        <v>2.6</v>
      </c>
      <c r="Y1891">
        <v>34000</v>
      </c>
      <c r="Z1891">
        <v>2.4</v>
      </c>
    </row>
    <row r="1892" spans="1:26">
      <c r="A1892">
        <v>210609983</v>
      </c>
      <c r="B1892" t="s">
        <v>8845</v>
      </c>
      <c r="C1892" t="s">
        <v>3597</v>
      </c>
      <c r="D1892" t="s">
        <v>3685</v>
      </c>
      <c r="E1892" t="s">
        <v>4883</v>
      </c>
      <c r="F1892" t="s">
        <v>3600</v>
      </c>
      <c r="G1892">
        <v>210609983</v>
      </c>
      <c r="I1892" t="s">
        <v>3601</v>
      </c>
      <c r="J1892" t="s">
        <v>11454</v>
      </c>
      <c r="K1892" t="s">
        <v>3688</v>
      </c>
      <c r="L1892" t="s">
        <v>11455</v>
      </c>
      <c r="P1892">
        <v>11.5</v>
      </c>
      <c r="Q1892">
        <v>20</v>
      </c>
      <c r="R1892">
        <v>8.1999999999999993</v>
      </c>
      <c r="S1892" t="b">
        <v>0</v>
      </c>
      <c r="T1892" t="b">
        <v>0</v>
      </c>
      <c r="U1892" t="b">
        <v>1</v>
      </c>
      <c r="V1892">
        <v>44000</v>
      </c>
      <c r="W1892">
        <v>27000</v>
      </c>
      <c r="X1892">
        <v>2.6</v>
      </c>
      <c r="Y1892">
        <v>34000</v>
      </c>
      <c r="Z1892">
        <v>2.4</v>
      </c>
    </row>
    <row r="1893" spans="1:26">
      <c r="A1893">
        <v>210609982</v>
      </c>
      <c r="B1893" t="s">
        <v>8845</v>
      </c>
      <c r="C1893" t="s">
        <v>3597</v>
      </c>
      <c r="D1893" t="s">
        <v>3685</v>
      </c>
      <c r="E1893" t="s">
        <v>4883</v>
      </c>
      <c r="F1893" t="s">
        <v>3600</v>
      </c>
      <c r="G1893">
        <v>210609982</v>
      </c>
      <c r="I1893" t="s">
        <v>3601</v>
      </c>
      <c r="J1893" t="s">
        <v>11454</v>
      </c>
      <c r="K1893" t="s">
        <v>3688</v>
      </c>
      <c r="L1893" t="s">
        <v>11449</v>
      </c>
      <c r="P1893">
        <v>11.5</v>
      </c>
      <c r="Q1893">
        <v>20</v>
      </c>
      <c r="R1893">
        <v>8.1999999999999993</v>
      </c>
      <c r="S1893" t="b">
        <v>0</v>
      </c>
      <c r="T1893" t="b">
        <v>0</v>
      </c>
      <c r="U1893" t="b">
        <v>1</v>
      </c>
      <c r="V1893">
        <v>44000</v>
      </c>
      <c r="W1893">
        <v>27000</v>
      </c>
      <c r="X1893">
        <v>2.6</v>
      </c>
      <c r="Y1893">
        <v>34000</v>
      </c>
      <c r="Z1893">
        <v>2.4</v>
      </c>
    </row>
    <row r="1894" spans="1:26">
      <c r="A1894">
        <v>210692622</v>
      </c>
      <c r="B1894" t="s">
        <v>8845</v>
      </c>
      <c r="C1894" t="s">
        <v>3597</v>
      </c>
      <c r="D1894" t="s">
        <v>3685</v>
      </c>
      <c r="E1894" t="s">
        <v>3686</v>
      </c>
      <c r="F1894" t="s">
        <v>3600</v>
      </c>
      <c r="G1894">
        <v>210692622</v>
      </c>
      <c r="I1894" t="s">
        <v>3601</v>
      </c>
      <c r="J1894" t="s">
        <v>11457</v>
      </c>
      <c r="K1894" t="s">
        <v>3688</v>
      </c>
      <c r="L1894" t="s">
        <v>7203</v>
      </c>
      <c r="P1894">
        <v>11.5</v>
      </c>
      <c r="Q1894">
        <v>19.5</v>
      </c>
      <c r="R1894">
        <v>8</v>
      </c>
      <c r="S1894" t="b">
        <v>0</v>
      </c>
      <c r="T1894" t="b">
        <v>0</v>
      </c>
      <c r="U1894" t="b">
        <v>0</v>
      </c>
      <c r="V1894">
        <v>43000</v>
      </c>
      <c r="W1894">
        <v>27000</v>
      </c>
      <c r="X1894">
        <v>2.6</v>
      </c>
      <c r="Y1894">
        <v>34000</v>
      </c>
      <c r="Z1894">
        <v>2.4</v>
      </c>
    </row>
    <row r="1895" spans="1:26">
      <c r="A1895">
        <v>210692621</v>
      </c>
      <c r="B1895" t="s">
        <v>8845</v>
      </c>
      <c r="C1895" t="s">
        <v>3597</v>
      </c>
      <c r="D1895" t="s">
        <v>3685</v>
      </c>
      <c r="E1895" t="s">
        <v>3686</v>
      </c>
      <c r="F1895" t="s">
        <v>3600</v>
      </c>
      <c r="G1895">
        <v>210692621</v>
      </c>
      <c r="I1895" t="s">
        <v>3601</v>
      </c>
      <c r="J1895" t="s">
        <v>11457</v>
      </c>
      <c r="K1895" t="s">
        <v>3688</v>
      </c>
      <c r="L1895" t="s">
        <v>7207</v>
      </c>
      <c r="P1895">
        <v>11.5</v>
      </c>
      <c r="Q1895">
        <v>19.5</v>
      </c>
      <c r="R1895">
        <v>8</v>
      </c>
      <c r="S1895" t="b">
        <v>0</v>
      </c>
      <c r="T1895" t="b">
        <v>0</v>
      </c>
      <c r="U1895" t="b">
        <v>0</v>
      </c>
      <c r="V1895">
        <v>43000</v>
      </c>
      <c r="W1895">
        <v>27000</v>
      </c>
      <c r="X1895">
        <v>2.6</v>
      </c>
      <c r="Y1895">
        <v>34000</v>
      </c>
      <c r="Z1895">
        <v>2.4</v>
      </c>
    </row>
    <row r="1896" spans="1:26">
      <c r="A1896">
        <v>210692611</v>
      </c>
      <c r="B1896" t="s">
        <v>8845</v>
      </c>
      <c r="C1896" t="s">
        <v>3597</v>
      </c>
      <c r="D1896" t="s">
        <v>3685</v>
      </c>
      <c r="E1896" t="s">
        <v>3686</v>
      </c>
      <c r="F1896" t="s">
        <v>3600</v>
      </c>
      <c r="G1896">
        <v>210692611</v>
      </c>
      <c r="I1896" t="s">
        <v>3601</v>
      </c>
      <c r="J1896" t="s">
        <v>11457</v>
      </c>
      <c r="K1896" t="s">
        <v>3688</v>
      </c>
      <c r="L1896" t="s">
        <v>7202</v>
      </c>
      <c r="P1896">
        <v>11</v>
      </c>
      <c r="Q1896">
        <v>19</v>
      </c>
      <c r="R1896">
        <v>8</v>
      </c>
      <c r="S1896" t="b">
        <v>0</v>
      </c>
      <c r="T1896" t="b">
        <v>0</v>
      </c>
      <c r="U1896" t="b">
        <v>0</v>
      </c>
      <c r="V1896">
        <v>43000</v>
      </c>
      <c r="W1896">
        <v>27000</v>
      </c>
      <c r="X1896">
        <v>2.6</v>
      </c>
      <c r="Y1896">
        <v>34000</v>
      </c>
      <c r="Z1896">
        <v>2.4</v>
      </c>
    </row>
    <row r="1897" spans="1:26">
      <c r="A1897">
        <v>210692610</v>
      </c>
      <c r="B1897" t="s">
        <v>8845</v>
      </c>
      <c r="C1897" t="s">
        <v>3597</v>
      </c>
      <c r="D1897" t="s">
        <v>3685</v>
      </c>
      <c r="E1897" t="s">
        <v>3686</v>
      </c>
      <c r="F1897" t="s">
        <v>3600</v>
      </c>
      <c r="G1897">
        <v>210692610</v>
      </c>
      <c r="I1897" t="s">
        <v>3601</v>
      </c>
      <c r="J1897" t="s">
        <v>11457</v>
      </c>
      <c r="K1897" t="s">
        <v>3688</v>
      </c>
      <c r="L1897" t="s">
        <v>7204</v>
      </c>
      <c r="P1897">
        <v>11</v>
      </c>
      <c r="Q1897">
        <v>19</v>
      </c>
      <c r="R1897">
        <v>8</v>
      </c>
      <c r="S1897" t="b">
        <v>0</v>
      </c>
      <c r="T1897" t="b">
        <v>0</v>
      </c>
      <c r="U1897" t="b">
        <v>0</v>
      </c>
      <c r="V1897">
        <v>43000</v>
      </c>
      <c r="W1897">
        <v>27000</v>
      </c>
      <c r="X1897">
        <v>2.6</v>
      </c>
      <c r="Y1897">
        <v>34000</v>
      </c>
      <c r="Z1897">
        <v>2.4</v>
      </c>
    </row>
    <row r="1898" spans="1:26">
      <c r="A1898">
        <v>210607580</v>
      </c>
      <c r="B1898" t="s">
        <v>8845</v>
      </c>
      <c r="C1898" t="s">
        <v>3597</v>
      </c>
      <c r="D1898" t="s">
        <v>3685</v>
      </c>
      <c r="E1898" t="s">
        <v>3686</v>
      </c>
      <c r="F1898" t="s">
        <v>3600</v>
      </c>
      <c r="G1898">
        <v>210607580</v>
      </c>
      <c r="I1898" t="s">
        <v>3601</v>
      </c>
      <c r="J1898" t="s">
        <v>11457</v>
      </c>
      <c r="K1898" t="s">
        <v>3688</v>
      </c>
      <c r="L1898" t="s">
        <v>11456</v>
      </c>
      <c r="P1898">
        <v>12</v>
      </c>
      <c r="Q1898">
        <v>19</v>
      </c>
      <c r="R1898">
        <v>8.1999999999999993</v>
      </c>
      <c r="S1898" t="b">
        <v>0</v>
      </c>
      <c r="T1898" t="b">
        <v>0</v>
      </c>
      <c r="U1898" t="b">
        <v>1</v>
      </c>
      <c r="V1898">
        <v>45000</v>
      </c>
      <c r="W1898">
        <v>27000</v>
      </c>
      <c r="X1898">
        <v>2.6</v>
      </c>
      <c r="Y1898">
        <v>34000</v>
      </c>
      <c r="Z1898">
        <v>2.4</v>
      </c>
    </row>
    <row r="1899" spans="1:26">
      <c r="A1899">
        <v>210692597</v>
      </c>
      <c r="B1899" t="s">
        <v>8845</v>
      </c>
      <c r="C1899" t="s">
        <v>3597</v>
      </c>
      <c r="D1899" t="s">
        <v>3685</v>
      </c>
      <c r="E1899" t="s">
        <v>3686</v>
      </c>
      <c r="F1899" t="s">
        <v>3600</v>
      </c>
      <c r="G1899">
        <v>210692597</v>
      </c>
      <c r="I1899" t="s">
        <v>3601</v>
      </c>
      <c r="J1899" t="s">
        <v>11457</v>
      </c>
      <c r="K1899" t="s">
        <v>3688</v>
      </c>
      <c r="L1899" t="s">
        <v>7201</v>
      </c>
      <c r="P1899">
        <v>11.5</v>
      </c>
      <c r="Q1899">
        <v>20</v>
      </c>
      <c r="R1899">
        <v>8.1999999999999993</v>
      </c>
      <c r="S1899" t="b">
        <v>0</v>
      </c>
      <c r="T1899" t="b">
        <v>0</v>
      </c>
      <c r="U1899" t="b">
        <v>1</v>
      </c>
      <c r="V1899">
        <v>44000</v>
      </c>
      <c r="W1899">
        <v>27000</v>
      </c>
      <c r="X1899">
        <v>2.6</v>
      </c>
      <c r="Y1899">
        <v>34000</v>
      </c>
      <c r="Z1899">
        <v>2.4</v>
      </c>
    </row>
    <row r="1900" spans="1:26">
      <c r="A1900">
        <v>210692585</v>
      </c>
      <c r="B1900" t="s">
        <v>8845</v>
      </c>
      <c r="C1900" t="s">
        <v>3597</v>
      </c>
      <c r="D1900" t="s">
        <v>3685</v>
      </c>
      <c r="E1900" t="s">
        <v>3686</v>
      </c>
      <c r="F1900" t="s">
        <v>3600</v>
      </c>
      <c r="G1900">
        <v>210692585</v>
      </c>
      <c r="I1900" t="s">
        <v>3601</v>
      </c>
      <c r="J1900" t="s">
        <v>11457</v>
      </c>
      <c r="K1900" t="s">
        <v>3688</v>
      </c>
      <c r="L1900" t="s">
        <v>7205</v>
      </c>
      <c r="P1900">
        <v>11.5</v>
      </c>
      <c r="Q1900">
        <v>20</v>
      </c>
      <c r="R1900">
        <v>8.1999999999999993</v>
      </c>
      <c r="S1900" t="b">
        <v>0</v>
      </c>
      <c r="T1900" t="b">
        <v>0</v>
      </c>
      <c r="U1900" t="b">
        <v>1</v>
      </c>
      <c r="V1900">
        <v>43500</v>
      </c>
      <c r="W1900">
        <v>27000</v>
      </c>
      <c r="X1900">
        <v>2.6</v>
      </c>
      <c r="Y1900">
        <v>34000</v>
      </c>
      <c r="Z1900">
        <v>2.4</v>
      </c>
    </row>
    <row r="1901" spans="1:26">
      <c r="A1901">
        <v>210692584</v>
      </c>
      <c r="B1901" t="s">
        <v>8845</v>
      </c>
      <c r="C1901" t="s">
        <v>3597</v>
      </c>
      <c r="D1901" t="s">
        <v>3685</v>
      </c>
      <c r="E1901" t="s">
        <v>3686</v>
      </c>
      <c r="F1901" t="s">
        <v>3600</v>
      </c>
      <c r="G1901">
        <v>210692584</v>
      </c>
      <c r="I1901" t="s">
        <v>3601</v>
      </c>
      <c r="J1901" t="s">
        <v>11457</v>
      </c>
      <c r="K1901" t="s">
        <v>3688</v>
      </c>
      <c r="L1901" t="s">
        <v>7206</v>
      </c>
      <c r="P1901">
        <v>11</v>
      </c>
      <c r="Q1901">
        <v>19.5</v>
      </c>
      <c r="R1901">
        <v>8.1999999999999993</v>
      </c>
      <c r="S1901" t="b">
        <v>0</v>
      </c>
      <c r="T1901" t="b">
        <v>0</v>
      </c>
      <c r="U1901" t="b">
        <v>1</v>
      </c>
      <c r="V1901">
        <v>43500</v>
      </c>
      <c r="W1901">
        <v>27000</v>
      </c>
      <c r="X1901">
        <v>2.6</v>
      </c>
      <c r="Y1901">
        <v>34000</v>
      </c>
      <c r="Z1901">
        <v>2.4</v>
      </c>
    </row>
    <row r="1902" spans="1:26">
      <c r="A1902">
        <v>210609981</v>
      </c>
      <c r="B1902" t="s">
        <v>8845</v>
      </c>
      <c r="C1902" t="s">
        <v>3597</v>
      </c>
      <c r="D1902" t="s">
        <v>3685</v>
      </c>
      <c r="E1902" t="s">
        <v>3686</v>
      </c>
      <c r="F1902" t="s">
        <v>3600</v>
      </c>
      <c r="G1902">
        <v>210609981</v>
      </c>
      <c r="I1902" t="s">
        <v>3601</v>
      </c>
      <c r="J1902" t="s">
        <v>11457</v>
      </c>
      <c r="K1902" t="s">
        <v>3688</v>
      </c>
      <c r="L1902" t="s">
        <v>11455</v>
      </c>
      <c r="P1902">
        <v>11.5</v>
      </c>
      <c r="Q1902">
        <v>20</v>
      </c>
      <c r="R1902">
        <v>8.1999999999999993</v>
      </c>
      <c r="S1902" t="b">
        <v>0</v>
      </c>
      <c r="T1902" t="b">
        <v>0</v>
      </c>
      <c r="U1902" t="b">
        <v>1</v>
      </c>
      <c r="V1902">
        <v>44000</v>
      </c>
      <c r="W1902">
        <v>27000</v>
      </c>
      <c r="X1902">
        <v>2.6</v>
      </c>
      <c r="Y1902">
        <v>34000</v>
      </c>
      <c r="Z1902">
        <v>2.4</v>
      </c>
    </row>
    <row r="1903" spans="1:26">
      <c r="A1903">
        <v>210609980</v>
      </c>
      <c r="B1903" t="s">
        <v>8845</v>
      </c>
      <c r="C1903" t="s">
        <v>3597</v>
      </c>
      <c r="D1903" t="s">
        <v>3685</v>
      </c>
      <c r="E1903" t="s">
        <v>3686</v>
      </c>
      <c r="F1903" t="s">
        <v>3600</v>
      </c>
      <c r="G1903">
        <v>210609980</v>
      </c>
      <c r="I1903" t="s">
        <v>3601</v>
      </c>
      <c r="J1903" t="s">
        <v>11457</v>
      </c>
      <c r="K1903" t="s">
        <v>3688</v>
      </c>
      <c r="L1903" t="s">
        <v>11449</v>
      </c>
      <c r="P1903">
        <v>11.5</v>
      </c>
      <c r="Q1903">
        <v>20</v>
      </c>
      <c r="R1903">
        <v>8.1999999999999993</v>
      </c>
      <c r="S1903" t="b">
        <v>0</v>
      </c>
      <c r="T1903" t="b">
        <v>0</v>
      </c>
      <c r="U1903" t="b">
        <v>1</v>
      </c>
      <c r="V1903">
        <v>44000</v>
      </c>
      <c r="W1903">
        <v>27000</v>
      </c>
      <c r="X1903">
        <v>2.6</v>
      </c>
      <c r="Y1903">
        <v>34000</v>
      </c>
      <c r="Z1903">
        <v>2.4</v>
      </c>
    </row>
    <row r="1904" spans="1:26">
      <c r="A1904">
        <v>210692826</v>
      </c>
      <c r="B1904" t="s">
        <v>8845</v>
      </c>
      <c r="C1904" t="s">
        <v>3597</v>
      </c>
      <c r="D1904" t="s">
        <v>3685</v>
      </c>
      <c r="E1904" t="s">
        <v>4866</v>
      </c>
      <c r="F1904" t="s">
        <v>3600</v>
      </c>
      <c r="G1904">
        <v>210692826</v>
      </c>
      <c r="I1904" t="s">
        <v>3601</v>
      </c>
      <c r="J1904" t="s">
        <v>11454</v>
      </c>
      <c r="K1904" t="s">
        <v>3688</v>
      </c>
      <c r="L1904" t="s">
        <v>7203</v>
      </c>
      <c r="P1904">
        <v>11.5</v>
      </c>
      <c r="Q1904">
        <v>19.5</v>
      </c>
      <c r="R1904">
        <v>8</v>
      </c>
      <c r="S1904" t="b">
        <v>0</v>
      </c>
      <c r="T1904" t="b">
        <v>0</v>
      </c>
      <c r="U1904" t="b">
        <v>0</v>
      </c>
      <c r="V1904">
        <v>43000</v>
      </c>
      <c r="W1904">
        <v>27000</v>
      </c>
      <c r="X1904">
        <v>2.6</v>
      </c>
      <c r="Y1904">
        <v>34000</v>
      </c>
      <c r="Z1904">
        <v>2.4</v>
      </c>
    </row>
    <row r="1905" spans="1:26">
      <c r="A1905">
        <v>210692825</v>
      </c>
      <c r="B1905" t="s">
        <v>8845</v>
      </c>
      <c r="C1905" t="s">
        <v>3597</v>
      </c>
      <c r="D1905" t="s">
        <v>3685</v>
      </c>
      <c r="E1905" t="s">
        <v>4866</v>
      </c>
      <c r="F1905" t="s">
        <v>3600</v>
      </c>
      <c r="G1905">
        <v>210692825</v>
      </c>
      <c r="I1905" t="s">
        <v>3601</v>
      </c>
      <c r="J1905" t="s">
        <v>11454</v>
      </c>
      <c r="K1905" t="s">
        <v>3688</v>
      </c>
      <c r="L1905" t="s">
        <v>7207</v>
      </c>
      <c r="P1905">
        <v>11.5</v>
      </c>
      <c r="Q1905">
        <v>19.5</v>
      </c>
      <c r="R1905">
        <v>8</v>
      </c>
      <c r="S1905" t="b">
        <v>0</v>
      </c>
      <c r="T1905" t="b">
        <v>0</v>
      </c>
      <c r="U1905" t="b">
        <v>0</v>
      </c>
      <c r="V1905">
        <v>43000</v>
      </c>
      <c r="W1905">
        <v>27000</v>
      </c>
      <c r="X1905">
        <v>2.6</v>
      </c>
      <c r="Y1905">
        <v>34000</v>
      </c>
      <c r="Z1905">
        <v>2.4</v>
      </c>
    </row>
    <row r="1906" spans="1:26">
      <c r="A1906">
        <v>210692815</v>
      </c>
      <c r="B1906" t="s">
        <v>8845</v>
      </c>
      <c r="C1906" t="s">
        <v>3597</v>
      </c>
      <c r="D1906" t="s">
        <v>3685</v>
      </c>
      <c r="E1906" t="s">
        <v>4866</v>
      </c>
      <c r="F1906" t="s">
        <v>3600</v>
      </c>
      <c r="G1906">
        <v>210692815</v>
      </c>
      <c r="I1906" t="s">
        <v>3601</v>
      </c>
      <c r="J1906" t="s">
        <v>11454</v>
      </c>
      <c r="K1906" t="s">
        <v>3688</v>
      </c>
      <c r="L1906" t="s">
        <v>7202</v>
      </c>
      <c r="P1906">
        <v>11</v>
      </c>
      <c r="Q1906">
        <v>19</v>
      </c>
      <c r="R1906">
        <v>8</v>
      </c>
      <c r="S1906" t="b">
        <v>0</v>
      </c>
      <c r="T1906" t="b">
        <v>0</v>
      </c>
      <c r="U1906" t="b">
        <v>0</v>
      </c>
      <c r="V1906">
        <v>43000</v>
      </c>
      <c r="W1906">
        <v>27000</v>
      </c>
      <c r="X1906">
        <v>2.6</v>
      </c>
      <c r="Y1906">
        <v>34000</v>
      </c>
      <c r="Z1906">
        <v>2.4</v>
      </c>
    </row>
    <row r="1907" spans="1:26">
      <c r="A1907">
        <v>210692814</v>
      </c>
      <c r="B1907" t="s">
        <v>8845</v>
      </c>
      <c r="C1907" t="s">
        <v>3597</v>
      </c>
      <c r="D1907" t="s">
        <v>3685</v>
      </c>
      <c r="E1907" t="s">
        <v>4866</v>
      </c>
      <c r="F1907" t="s">
        <v>3600</v>
      </c>
      <c r="G1907">
        <v>210692814</v>
      </c>
      <c r="I1907" t="s">
        <v>3601</v>
      </c>
      <c r="J1907" t="s">
        <v>11454</v>
      </c>
      <c r="K1907" t="s">
        <v>3688</v>
      </c>
      <c r="L1907" t="s">
        <v>7204</v>
      </c>
      <c r="P1907">
        <v>11</v>
      </c>
      <c r="Q1907">
        <v>19</v>
      </c>
      <c r="R1907">
        <v>8</v>
      </c>
      <c r="S1907" t="b">
        <v>0</v>
      </c>
      <c r="T1907" t="b">
        <v>0</v>
      </c>
      <c r="U1907" t="b">
        <v>0</v>
      </c>
      <c r="V1907">
        <v>43000</v>
      </c>
      <c r="W1907">
        <v>27000</v>
      </c>
      <c r="X1907">
        <v>2.6</v>
      </c>
      <c r="Y1907">
        <v>34000</v>
      </c>
      <c r="Z1907">
        <v>2.4</v>
      </c>
    </row>
    <row r="1908" spans="1:26">
      <c r="A1908">
        <v>210607416</v>
      </c>
      <c r="B1908" t="s">
        <v>8845</v>
      </c>
      <c r="C1908" t="s">
        <v>3597</v>
      </c>
      <c r="D1908" t="s">
        <v>3685</v>
      </c>
      <c r="E1908" t="s">
        <v>4866</v>
      </c>
      <c r="F1908" t="s">
        <v>3600</v>
      </c>
      <c r="G1908">
        <v>210607416</v>
      </c>
      <c r="I1908" t="s">
        <v>3601</v>
      </c>
      <c r="J1908" t="s">
        <v>11454</v>
      </c>
      <c r="K1908" t="s">
        <v>3688</v>
      </c>
      <c r="L1908" t="s">
        <v>11456</v>
      </c>
      <c r="P1908">
        <v>12</v>
      </c>
      <c r="Q1908">
        <v>19</v>
      </c>
      <c r="R1908">
        <v>8.1999999999999993</v>
      </c>
      <c r="S1908" t="b">
        <v>0</v>
      </c>
      <c r="T1908" t="b">
        <v>0</v>
      </c>
      <c r="U1908" t="b">
        <v>1</v>
      </c>
      <c r="V1908">
        <v>45000</v>
      </c>
      <c r="W1908">
        <v>27000</v>
      </c>
      <c r="X1908">
        <v>2.6</v>
      </c>
      <c r="Y1908">
        <v>34000</v>
      </c>
      <c r="Z1908">
        <v>2.4</v>
      </c>
    </row>
    <row r="1909" spans="1:26">
      <c r="A1909">
        <v>210692801</v>
      </c>
      <c r="B1909" t="s">
        <v>8845</v>
      </c>
      <c r="C1909" t="s">
        <v>3597</v>
      </c>
      <c r="D1909" t="s">
        <v>3685</v>
      </c>
      <c r="E1909" t="s">
        <v>4866</v>
      </c>
      <c r="F1909" t="s">
        <v>3600</v>
      </c>
      <c r="G1909">
        <v>210692801</v>
      </c>
      <c r="I1909" t="s">
        <v>3601</v>
      </c>
      <c r="J1909" t="s">
        <v>11454</v>
      </c>
      <c r="K1909" t="s">
        <v>3688</v>
      </c>
      <c r="L1909" t="s">
        <v>7201</v>
      </c>
      <c r="P1909">
        <v>11.5</v>
      </c>
      <c r="Q1909">
        <v>20</v>
      </c>
      <c r="R1909">
        <v>8.1999999999999993</v>
      </c>
      <c r="S1909" t="b">
        <v>0</v>
      </c>
      <c r="T1909" t="b">
        <v>0</v>
      </c>
      <c r="U1909" t="b">
        <v>1</v>
      </c>
      <c r="V1909">
        <v>44000</v>
      </c>
      <c r="W1909">
        <v>27000</v>
      </c>
      <c r="X1909">
        <v>2.6</v>
      </c>
      <c r="Y1909">
        <v>34000</v>
      </c>
      <c r="Z1909">
        <v>2.4</v>
      </c>
    </row>
    <row r="1910" spans="1:26">
      <c r="A1910">
        <v>210692789</v>
      </c>
      <c r="B1910" t="s">
        <v>8845</v>
      </c>
      <c r="C1910" t="s">
        <v>3597</v>
      </c>
      <c r="D1910" t="s">
        <v>3685</v>
      </c>
      <c r="E1910" t="s">
        <v>4866</v>
      </c>
      <c r="F1910" t="s">
        <v>3600</v>
      </c>
      <c r="G1910">
        <v>210692789</v>
      </c>
      <c r="I1910" t="s">
        <v>3601</v>
      </c>
      <c r="J1910" t="s">
        <v>11454</v>
      </c>
      <c r="K1910" t="s">
        <v>3688</v>
      </c>
      <c r="L1910" t="s">
        <v>7205</v>
      </c>
      <c r="P1910">
        <v>11.5</v>
      </c>
      <c r="Q1910">
        <v>20</v>
      </c>
      <c r="R1910">
        <v>8.1999999999999993</v>
      </c>
      <c r="S1910" t="b">
        <v>0</v>
      </c>
      <c r="T1910" t="b">
        <v>0</v>
      </c>
      <c r="U1910" t="b">
        <v>1</v>
      </c>
      <c r="V1910">
        <v>43500</v>
      </c>
      <c r="W1910">
        <v>27000</v>
      </c>
      <c r="X1910">
        <v>2.6</v>
      </c>
      <c r="Y1910">
        <v>34000</v>
      </c>
      <c r="Z1910">
        <v>2.4</v>
      </c>
    </row>
    <row r="1911" spans="1:26">
      <c r="A1911">
        <v>210692788</v>
      </c>
      <c r="B1911" t="s">
        <v>8845</v>
      </c>
      <c r="C1911" t="s">
        <v>3597</v>
      </c>
      <c r="D1911" t="s">
        <v>3685</v>
      </c>
      <c r="E1911" t="s">
        <v>4866</v>
      </c>
      <c r="F1911" t="s">
        <v>3600</v>
      </c>
      <c r="G1911">
        <v>210692788</v>
      </c>
      <c r="I1911" t="s">
        <v>3601</v>
      </c>
      <c r="J1911" t="s">
        <v>11454</v>
      </c>
      <c r="K1911" t="s">
        <v>3688</v>
      </c>
      <c r="L1911" t="s">
        <v>7206</v>
      </c>
      <c r="P1911">
        <v>11</v>
      </c>
      <c r="Q1911">
        <v>19.5</v>
      </c>
      <c r="R1911">
        <v>8.1999999999999993</v>
      </c>
      <c r="S1911" t="b">
        <v>0</v>
      </c>
      <c r="T1911" t="b">
        <v>0</v>
      </c>
      <c r="U1911" t="b">
        <v>1</v>
      </c>
      <c r="V1911">
        <v>43500</v>
      </c>
      <c r="W1911">
        <v>27000</v>
      </c>
      <c r="X1911">
        <v>2.6</v>
      </c>
      <c r="Y1911">
        <v>34000</v>
      </c>
      <c r="Z1911">
        <v>2.4</v>
      </c>
    </row>
    <row r="1912" spans="1:26">
      <c r="A1912">
        <v>210609979</v>
      </c>
      <c r="B1912" t="s">
        <v>8845</v>
      </c>
      <c r="C1912" t="s">
        <v>3597</v>
      </c>
      <c r="D1912" t="s">
        <v>3685</v>
      </c>
      <c r="E1912" t="s">
        <v>4866</v>
      </c>
      <c r="F1912" t="s">
        <v>3600</v>
      </c>
      <c r="G1912">
        <v>210609979</v>
      </c>
      <c r="I1912" t="s">
        <v>3601</v>
      </c>
      <c r="J1912" t="s">
        <v>11454</v>
      </c>
      <c r="K1912" t="s">
        <v>3688</v>
      </c>
      <c r="L1912" t="s">
        <v>11455</v>
      </c>
      <c r="P1912">
        <v>11.5</v>
      </c>
      <c r="Q1912">
        <v>20</v>
      </c>
      <c r="R1912">
        <v>8.1999999999999993</v>
      </c>
      <c r="S1912" t="b">
        <v>0</v>
      </c>
      <c r="T1912" t="b">
        <v>0</v>
      </c>
      <c r="U1912" t="b">
        <v>1</v>
      </c>
      <c r="V1912">
        <v>44000</v>
      </c>
      <c r="W1912">
        <v>27000</v>
      </c>
      <c r="X1912">
        <v>2.6</v>
      </c>
      <c r="Y1912">
        <v>34000</v>
      </c>
      <c r="Z1912">
        <v>2.4</v>
      </c>
    </row>
    <row r="1913" spans="1:26">
      <c r="A1913">
        <v>210609978</v>
      </c>
      <c r="B1913" t="s">
        <v>8845</v>
      </c>
      <c r="C1913" t="s">
        <v>3597</v>
      </c>
      <c r="D1913" t="s">
        <v>3685</v>
      </c>
      <c r="E1913" t="s">
        <v>4866</v>
      </c>
      <c r="F1913" t="s">
        <v>3600</v>
      </c>
      <c r="G1913">
        <v>210609978</v>
      </c>
      <c r="I1913" t="s">
        <v>3601</v>
      </c>
      <c r="J1913" t="s">
        <v>11454</v>
      </c>
      <c r="K1913" t="s">
        <v>3688</v>
      </c>
      <c r="L1913" t="s">
        <v>11449</v>
      </c>
      <c r="P1913">
        <v>11.5</v>
      </c>
      <c r="Q1913">
        <v>20</v>
      </c>
      <c r="R1913">
        <v>8.1999999999999993</v>
      </c>
      <c r="S1913" t="b">
        <v>0</v>
      </c>
      <c r="T1913" t="b">
        <v>0</v>
      </c>
      <c r="U1913" t="b">
        <v>1</v>
      </c>
      <c r="V1913">
        <v>44000</v>
      </c>
      <c r="W1913">
        <v>27000</v>
      </c>
      <c r="X1913">
        <v>2.6</v>
      </c>
      <c r="Y1913">
        <v>34000</v>
      </c>
      <c r="Z1913">
        <v>2.4</v>
      </c>
    </row>
    <row r="1914" spans="1:26">
      <c r="A1914">
        <v>210692418</v>
      </c>
      <c r="B1914" t="s">
        <v>8845</v>
      </c>
      <c r="C1914" t="s">
        <v>3597</v>
      </c>
      <c r="D1914" t="s">
        <v>3685</v>
      </c>
      <c r="E1914" t="s">
        <v>3693</v>
      </c>
      <c r="F1914" t="s">
        <v>3600</v>
      </c>
      <c r="G1914">
        <v>210692418</v>
      </c>
      <c r="I1914" t="s">
        <v>3601</v>
      </c>
      <c r="J1914" t="s">
        <v>11452</v>
      </c>
      <c r="K1914" t="s">
        <v>3688</v>
      </c>
      <c r="L1914" t="s">
        <v>7179</v>
      </c>
      <c r="P1914">
        <v>11.5</v>
      </c>
      <c r="Q1914">
        <v>19.5</v>
      </c>
      <c r="R1914">
        <v>8</v>
      </c>
      <c r="S1914" t="b">
        <v>0</v>
      </c>
      <c r="T1914" t="b">
        <v>0</v>
      </c>
      <c r="U1914" t="b">
        <v>0</v>
      </c>
      <c r="V1914">
        <v>43000</v>
      </c>
      <c r="W1914">
        <v>27000</v>
      </c>
      <c r="X1914">
        <v>2.6</v>
      </c>
      <c r="Y1914">
        <v>34000</v>
      </c>
      <c r="Z1914">
        <v>2.4</v>
      </c>
    </row>
    <row r="1915" spans="1:26">
      <c r="A1915">
        <v>210692417</v>
      </c>
      <c r="B1915" t="s">
        <v>8845</v>
      </c>
      <c r="C1915" t="s">
        <v>3597</v>
      </c>
      <c r="D1915" t="s">
        <v>3685</v>
      </c>
      <c r="E1915" t="s">
        <v>3693</v>
      </c>
      <c r="F1915" t="s">
        <v>3600</v>
      </c>
      <c r="G1915">
        <v>210692417</v>
      </c>
      <c r="I1915" t="s">
        <v>3601</v>
      </c>
      <c r="J1915" t="s">
        <v>11452</v>
      </c>
      <c r="K1915" t="s">
        <v>3688</v>
      </c>
      <c r="L1915" t="s">
        <v>7180</v>
      </c>
      <c r="P1915">
        <v>11.5</v>
      </c>
      <c r="Q1915">
        <v>19.5</v>
      </c>
      <c r="R1915">
        <v>8</v>
      </c>
      <c r="S1915" t="b">
        <v>0</v>
      </c>
      <c r="T1915" t="b">
        <v>0</v>
      </c>
      <c r="U1915" t="b">
        <v>0</v>
      </c>
      <c r="V1915">
        <v>43000</v>
      </c>
      <c r="W1915">
        <v>27000</v>
      </c>
      <c r="X1915">
        <v>2.6</v>
      </c>
      <c r="Y1915">
        <v>34000</v>
      </c>
      <c r="Z1915">
        <v>2.4</v>
      </c>
    </row>
    <row r="1916" spans="1:26">
      <c r="A1916">
        <v>210692407</v>
      </c>
      <c r="B1916" t="s">
        <v>8845</v>
      </c>
      <c r="C1916" t="s">
        <v>3597</v>
      </c>
      <c r="D1916" t="s">
        <v>3685</v>
      </c>
      <c r="E1916" t="s">
        <v>3693</v>
      </c>
      <c r="F1916" t="s">
        <v>3600</v>
      </c>
      <c r="G1916">
        <v>210692407</v>
      </c>
      <c r="I1916" t="s">
        <v>3601</v>
      </c>
      <c r="J1916" t="s">
        <v>11452</v>
      </c>
      <c r="K1916" t="s">
        <v>3688</v>
      </c>
      <c r="L1916" t="s">
        <v>7177</v>
      </c>
      <c r="P1916">
        <v>11</v>
      </c>
      <c r="Q1916">
        <v>19</v>
      </c>
      <c r="R1916">
        <v>8</v>
      </c>
      <c r="S1916" t="b">
        <v>0</v>
      </c>
      <c r="T1916" t="b">
        <v>0</v>
      </c>
      <c r="U1916" t="b">
        <v>0</v>
      </c>
      <c r="V1916">
        <v>43000</v>
      </c>
      <c r="W1916">
        <v>27000</v>
      </c>
      <c r="X1916">
        <v>2.6</v>
      </c>
      <c r="Y1916">
        <v>34000</v>
      </c>
      <c r="Z1916">
        <v>2.4</v>
      </c>
    </row>
    <row r="1917" spans="1:26">
      <c r="A1917">
        <v>210692406</v>
      </c>
      <c r="B1917" t="s">
        <v>8845</v>
      </c>
      <c r="C1917" t="s">
        <v>3597</v>
      </c>
      <c r="D1917" t="s">
        <v>3685</v>
      </c>
      <c r="E1917" t="s">
        <v>3693</v>
      </c>
      <c r="F1917" t="s">
        <v>3600</v>
      </c>
      <c r="G1917">
        <v>210692406</v>
      </c>
      <c r="I1917" t="s">
        <v>3601</v>
      </c>
      <c r="J1917" t="s">
        <v>11452</v>
      </c>
      <c r="K1917" t="s">
        <v>3688</v>
      </c>
      <c r="L1917" t="s">
        <v>7182</v>
      </c>
      <c r="P1917">
        <v>11</v>
      </c>
      <c r="Q1917">
        <v>19</v>
      </c>
      <c r="R1917">
        <v>8</v>
      </c>
      <c r="S1917" t="b">
        <v>0</v>
      </c>
      <c r="T1917" t="b">
        <v>0</v>
      </c>
      <c r="U1917" t="b">
        <v>0</v>
      </c>
      <c r="V1917">
        <v>43000</v>
      </c>
      <c r="W1917">
        <v>27000</v>
      </c>
      <c r="X1917">
        <v>2.6</v>
      </c>
      <c r="Y1917">
        <v>34000</v>
      </c>
      <c r="Z1917">
        <v>2.4</v>
      </c>
    </row>
    <row r="1918" spans="1:26">
      <c r="A1918">
        <v>210607579</v>
      </c>
      <c r="B1918" t="s">
        <v>8845</v>
      </c>
      <c r="C1918" t="s">
        <v>3597</v>
      </c>
      <c r="D1918" t="s">
        <v>3685</v>
      </c>
      <c r="E1918" t="s">
        <v>3693</v>
      </c>
      <c r="F1918" t="s">
        <v>3600</v>
      </c>
      <c r="G1918">
        <v>210607579</v>
      </c>
      <c r="I1918" t="s">
        <v>3601</v>
      </c>
      <c r="J1918" t="s">
        <v>11452</v>
      </c>
      <c r="K1918" t="s">
        <v>3688</v>
      </c>
      <c r="L1918" t="s">
        <v>5555</v>
      </c>
      <c r="P1918">
        <v>12</v>
      </c>
      <c r="Q1918">
        <v>19</v>
      </c>
      <c r="R1918">
        <v>8.1999999999999993</v>
      </c>
      <c r="S1918" t="b">
        <v>0</v>
      </c>
      <c r="T1918" t="b">
        <v>0</v>
      </c>
      <c r="U1918" t="b">
        <v>1</v>
      </c>
      <c r="V1918">
        <v>45000</v>
      </c>
      <c r="W1918">
        <v>27000</v>
      </c>
      <c r="X1918">
        <v>2.6</v>
      </c>
      <c r="Y1918">
        <v>34000</v>
      </c>
      <c r="Z1918">
        <v>2.4</v>
      </c>
    </row>
    <row r="1919" spans="1:26">
      <c r="A1919">
        <v>210692393</v>
      </c>
      <c r="B1919" t="s">
        <v>8845</v>
      </c>
      <c r="C1919" t="s">
        <v>3597</v>
      </c>
      <c r="D1919" t="s">
        <v>3685</v>
      </c>
      <c r="E1919" t="s">
        <v>3693</v>
      </c>
      <c r="F1919" t="s">
        <v>3600</v>
      </c>
      <c r="G1919">
        <v>210692393</v>
      </c>
      <c r="I1919" t="s">
        <v>3601</v>
      </c>
      <c r="J1919" t="s">
        <v>11452</v>
      </c>
      <c r="K1919" t="s">
        <v>3688</v>
      </c>
      <c r="L1919" t="s">
        <v>7184</v>
      </c>
      <c r="P1919">
        <v>11.5</v>
      </c>
      <c r="Q1919">
        <v>20</v>
      </c>
      <c r="R1919">
        <v>8.1999999999999993</v>
      </c>
      <c r="S1919" t="b">
        <v>0</v>
      </c>
      <c r="T1919" t="b">
        <v>0</v>
      </c>
      <c r="U1919" t="b">
        <v>1</v>
      </c>
      <c r="V1919">
        <v>44000</v>
      </c>
      <c r="W1919">
        <v>27000</v>
      </c>
      <c r="X1919">
        <v>2.6</v>
      </c>
      <c r="Y1919">
        <v>34000</v>
      </c>
      <c r="Z1919">
        <v>2.4</v>
      </c>
    </row>
    <row r="1920" spans="1:26">
      <c r="A1920">
        <v>210692381</v>
      </c>
      <c r="B1920" t="s">
        <v>8845</v>
      </c>
      <c r="C1920" t="s">
        <v>3597</v>
      </c>
      <c r="D1920" t="s">
        <v>3685</v>
      </c>
      <c r="E1920" t="s">
        <v>3693</v>
      </c>
      <c r="F1920" t="s">
        <v>3600</v>
      </c>
      <c r="G1920">
        <v>210692381</v>
      </c>
      <c r="I1920" t="s">
        <v>3601</v>
      </c>
      <c r="J1920" t="s">
        <v>11452</v>
      </c>
      <c r="K1920" t="s">
        <v>3688</v>
      </c>
      <c r="L1920" t="s">
        <v>7181</v>
      </c>
      <c r="P1920">
        <v>11.5</v>
      </c>
      <c r="Q1920">
        <v>20</v>
      </c>
      <c r="R1920">
        <v>8.1999999999999993</v>
      </c>
      <c r="S1920" t="b">
        <v>0</v>
      </c>
      <c r="T1920" t="b">
        <v>0</v>
      </c>
      <c r="U1920" t="b">
        <v>1</v>
      </c>
      <c r="V1920">
        <v>43500</v>
      </c>
      <c r="W1920">
        <v>27000</v>
      </c>
      <c r="X1920">
        <v>2.6</v>
      </c>
      <c r="Y1920">
        <v>34000</v>
      </c>
      <c r="Z1920">
        <v>2.4</v>
      </c>
    </row>
    <row r="1921" spans="1:26">
      <c r="A1921">
        <v>210692380</v>
      </c>
      <c r="B1921" t="s">
        <v>8845</v>
      </c>
      <c r="C1921" t="s">
        <v>3597</v>
      </c>
      <c r="D1921" t="s">
        <v>3685</v>
      </c>
      <c r="E1921" t="s">
        <v>3693</v>
      </c>
      <c r="F1921" t="s">
        <v>3600</v>
      </c>
      <c r="G1921">
        <v>210692380</v>
      </c>
      <c r="I1921" t="s">
        <v>3601</v>
      </c>
      <c r="J1921" t="s">
        <v>11452</v>
      </c>
      <c r="K1921" t="s">
        <v>3688</v>
      </c>
      <c r="L1921" t="s">
        <v>7183</v>
      </c>
      <c r="P1921">
        <v>11</v>
      </c>
      <c r="Q1921">
        <v>19.5</v>
      </c>
      <c r="R1921">
        <v>8.1999999999999993</v>
      </c>
      <c r="S1921" t="b">
        <v>0</v>
      </c>
      <c r="T1921" t="b">
        <v>0</v>
      </c>
      <c r="U1921" t="b">
        <v>1</v>
      </c>
      <c r="V1921">
        <v>43500</v>
      </c>
      <c r="W1921">
        <v>27000</v>
      </c>
      <c r="X1921">
        <v>2.6</v>
      </c>
      <c r="Y1921">
        <v>34000</v>
      </c>
      <c r="Z1921">
        <v>2.4</v>
      </c>
    </row>
    <row r="1922" spans="1:26">
      <c r="A1922">
        <v>210609977</v>
      </c>
      <c r="B1922" t="s">
        <v>8845</v>
      </c>
      <c r="C1922" t="s">
        <v>3597</v>
      </c>
      <c r="D1922" t="s">
        <v>3685</v>
      </c>
      <c r="E1922" t="s">
        <v>3693</v>
      </c>
      <c r="F1922" t="s">
        <v>3600</v>
      </c>
      <c r="G1922">
        <v>210609977</v>
      </c>
      <c r="I1922" t="s">
        <v>3601</v>
      </c>
      <c r="J1922" t="s">
        <v>11452</v>
      </c>
      <c r="K1922" t="s">
        <v>3688</v>
      </c>
      <c r="L1922" t="s">
        <v>11453</v>
      </c>
      <c r="P1922">
        <v>11.5</v>
      </c>
      <c r="Q1922">
        <v>20</v>
      </c>
      <c r="R1922">
        <v>8.1999999999999993</v>
      </c>
      <c r="S1922" t="b">
        <v>0</v>
      </c>
      <c r="T1922" t="b">
        <v>0</v>
      </c>
      <c r="U1922" t="b">
        <v>1</v>
      </c>
      <c r="V1922">
        <v>44000</v>
      </c>
      <c r="W1922">
        <v>27000</v>
      </c>
      <c r="X1922">
        <v>2.6</v>
      </c>
      <c r="Y1922">
        <v>34000</v>
      </c>
      <c r="Z1922">
        <v>2.4</v>
      </c>
    </row>
    <row r="1923" spans="1:26">
      <c r="A1923">
        <v>210609976</v>
      </c>
      <c r="B1923" t="s">
        <v>8845</v>
      </c>
      <c r="C1923" t="s">
        <v>3597</v>
      </c>
      <c r="D1923" t="s">
        <v>3685</v>
      </c>
      <c r="E1923" t="s">
        <v>3693</v>
      </c>
      <c r="F1923" t="s">
        <v>3600</v>
      </c>
      <c r="G1923">
        <v>210609976</v>
      </c>
      <c r="I1923" t="s">
        <v>3601</v>
      </c>
      <c r="J1923" t="s">
        <v>11452</v>
      </c>
      <c r="K1923" t="s">
        <v>3688</v>
      </c>
      <c r="L1923" t="s">
        <v>11446</v>
      </c>
      <c r="P1923">
        <v>11.5</v>
      </c>
      <c r="Q1923">
        <v>20</v>
      </c>
      <c r="R1923">
        <v>8.1999999999999993</v>
      </c>
      <c r="S1923" t="b">
        <v>0</v>
      </c>
      <c r="T1923" t="b">
        <v>0</v>
      </c>
      <c r="U1923" t="b">
        <v>1</v>
      </c>
      <c r="V1923">
        <v>44000</v>
      </c>
      <c r="W1923">
        <v>27000</v>
      </c>
      <c r="X1923">
        <v>2.6</v>
      </c>
      <c r="Y1923">
        <v>34000</v>
      </c>
      <c r="Z1923">
        <v>2.4</v>
      </c>
    </row>
    <row r="1924" spans="1:26">
      <c r="A1924">
        <v>210693380</v>
      </c>
      <c r="B1924" t="s">
        <v>8845</v>
      </c>
      <c r="C1924" t="s">
        <v>3597</v>
      </c>
      <c r="D1924" t="s">
        <v>3685</v>
      </c>
      <c r="E1924" t="s">
        <v>7227</v>
      </c>
      <c r="F1924" t="s">
        <v>3600</v>
      </c>
      <c r="G1924">
        <v>210693380</v>
      </c>
      <c r="I1924" t="s">
        <v>3601</v>
      </c>
      <c r="J1924" t="s">
        <v>11451</v>
      </c>
      <c r="K1924" t="s">
        <v>3688</v>
      </c>
      <c r="L1924" t="s">
        <v>7210</v>
      </c>
      <c r="P1924">
        <v>11.5</v>
      </c>
      <c r="Q1924">
        <v>18.5</v>
      </c>
      <c r="R1924">
        <v>8.1999999999999993</v>
      </c>
      <c r="S1924" t="b">
        <v>0</v>
      </c>
      <c r="T1924" t="b">
        <v>0</v>
      </c>
      <c r="U1924" t="b">
        <v>1</v>
      </c>
      <c r="V1924">
        <v>33800</v>
      </c>
      <c r="W1924">
        <v>21600</v>
      </c>
      <c r="X1924">
        <v>2.65</v>
      </c>
      <c r="Y1924">
        <v>29200</v>
      </c>
      <c r="Z1924">
        <v>2.23</v>
      </c>
    </row>
    <row r="1925" spans="1:26">
      <c r="A1925">
        <v>210693379</v>
      </c>
      <c r="B1925" t="s">
        <v>8845</v>
      </c>
      <c r="C1925" t="s">
        <v>3597</v>
      </c>
      <c r="D1925" t="s">
        <v>3685</v>
      </c>
      <c r="E1925" t="s">
        <v>7227</v>
      </c>
      <c r="F1925" t="s">
        <v>3600</v>
      </c>
      <c r="G1925">
        <v>210693379</v>
      </c>
      <c r="I1925" t="s">
        <v>3601</v>
      </c>
      <c r="J1925" t="s">
        <v>11451</v>
      </c>
      <c r="K1925" t="s">
        <v>3688</v>
      </c>
      <c r="L1925" t="s">
        <v>7222</v>
      </c>
      <c r="P1925">
        <v>11.5</v>
      </c>
      <c r="Q1925">
        <v>18.5</v>
      </c>
      <c r="R1925">
        <v>8.1999999999999993</v>
      </c>
      <c r="S1925" t="b">
        <v>0</v>
      </c>
      <c r="T1925" t="b">
        <v>0</v>
      </c>
      <c r="U1925" t="b">
        <v>1</v>
      </c>
      <c r="V1925">
        <v>33800</v>
      </c>
      <c r="W1925">
        <v>21600</v>
      </c>
      <c r="X1925">
        <v>2.65</v>
      </c>
      <c r="Y1925">
        <v>29200</v>
      </c>
      <c r="Z1925">
        <v>2.23</v>
      </c>
    </row>
    <row r="1926" spans="1:26">
      <c r="A1926">
        <v>210693361</v>
      </c>
      <c r="B1926" t="s">
        <v>8845</v>
      </c>
      <c r="C1926" t="s">
        <v>3597</v>
      </c>
      <c r="D1926" t="s">
        <v>3685</v>
      </c>
      <c r="E1926" t="s">
        <v>7227</v>
      </c>
      <c r="F1926" t="s">
        <v>3600</v>
      </c>
      <c r="G1926">
        <v>210693361</v>
      </c>
      <c r="I1926" t="s">
        <v>3601</v>
      </c>
      <c r="J1926" t="s">
        <v>11451</v>
      </c>
      <c r="K1926" t="s">
        <v>3688</v>
      </c>
      <c r="L1926" t="s">
        <v>7212</v>
      </c>
      <c r="P1926">
        <v>11</v>
      </c>
      <c r="Q1926">
        <v>18</v>
      </c>
      <c r="R1926">
        <v>8.1999999999999993</v>
      </c>
      <c r="S1926" t="b">
        <v>0</v>
      </c>
      <c r="T1926" t="b">
        <v>0</v>
      </c>
      <c r="U1926" t="b">
        <v>1</v>
      </c>
      <c r="V1926">
        <v>33400</v>
      </c>
      <c r="W1926">
        <v>21600</v>
      </c>
      <c r="X1926">
        <v>2.65</v>
      </c>
      <c r="Y1926">
        <v>29200</v>
      </c>
      <c r="Z1926">
        <v>2.23</v>
      </c>
    </row>
    <row r="1927" spans="1:26">
      <c r="A1927">
        <v>210693360</v>
      </c>
      <c r="B1927" t="s">
        <v>8845</v>
      </c>
      <c r="C1927" t="s">
        <v>3597</v>
      </c>
      <c r="D1927" t="s">
        <v>3685</v>
      </c>
      <c r="E1927" t="s">
        <v>7227</v>
      </c>
      <c r="F1927" t="s">
        <v>3600</v>
      </c>
      <c r="G1927">
        <v>210693360</v>
      </c>
      <c r="I1927" t="s">
        <v>3601</v>
      </c>
      <c r="J1927" t="s">
        <v>11451</v>
      </c>
      <c r="K1927" t="s">
        <v>3688</v>
      </c>
      <c r="L1927" t="s">
        <v>7220</v>
      </c>
      <c r="P1927">
        <v>11</v>
      </c>
      <c r="Q1927">
        <v>18</v>
      </c>
      <c r="R1927">
        <v>8.1999999999999993</v>
      </c>
      <c r="S1927" t="b">
        <v>0</v>
      </c>
      <c r="T1927" t="b">
        <v>0</v>
      </c>
      <c r="U1927" t="b">
        <v>1</v>
      </c>
      <c r="V1927">
        <v>33400</v>
      </c>
      <c r="W1927">
        <v>21600</v>
      </c>
      <c r="X1927">
        <v>2.65</v>
      </c>
      <c r="Y1927">
        <v>29200</v>
      </c>
      <c r="Z1927">
        <v>2.23</v>
      </c>
    </row>
    <row r="1928" spans="1:26">
      <c r="A1928">
        <v>210693342</v>
      </c>
      <c r="B1928" t="s">
        <v>8845</v>
      </c>
      <c r="C1928" t="s">
        <v>3597</v>
      </c>
      <c r="D1928" t="s">
        <v>3685</v>
      </c>
      <c r="E1928" t="s">
        <v>7227</v>
      </c>
      <c r="F1928" t="s">
        <v>3600</v>
      </c>
      <c r="G1928">
        <v>210693342</v>
      </c>
      <c r="I1928" t="s">
        <v>3601</v>
      </c>
      <c r="J1928" t="s">
        <v>11451</v>
      </c>
      <c r="K1928" t="s">
        <v>3688</v>
      </c>
      <c r="L1928" t="s">
        <v>7211</v>
      </c>
      <c r="P1928">
        <v>11</v>
      </c>
      <c r="Q1928">
        <v>18</v>
      </c>
      <c r="R1928">
        <v>8.1999999999999993</v>
      </c>
      <c r="S1928" t="b">
        <v>0</v>
      </c>
      <c r="T1928" t="b">
        <v>0</v>
      </c>
      <c r="U1928" t="b">
        <v>1</v>
      </c>
      <c r="V1928">
        <v>33400</v>
      </c>
      <c r="W1928">
        <v>21600</v>
      </c>
      <c r="X1928">
        <v>2.65</v>
      </c>
      <c r="Y1928">
        <v>29200</v>
      </c>
      <c r="Z1928">
        <v>2.23</v>
      </c>
    </row>
    <row r="1929" spans="1:26">
      <c r="A1929">
        <v>210693341</v>
      </c>
      <c r="B1929" t="s">
        <v>8845</v>
      </c>
      <c r="C1929" t="s">
        <v>3597</v>
      </c>
      <c r="D1929" t="s">
        <v>3685</v>
      </c>
      <c r="E1929" t="s">
        <v>7227</v>
      </c>
      <c r="F1929" t="s">
        <v>3600</v>
      </c>
      <c r="G1929">
        <v>210693341</v>
      </c>
      <c r="I1929" t="s">
        <v>3601</v>
      </c>
      <c r="J1929" t="s">
        <v>11451</v>
      </c>
      <c r="K1929" t="s">
        <v>3688</v>
      </c>
      <c r="L1929" t="s">
        <v>7213</v>
      </c>
      <c r="P1929">
        <v>11</v>
      </c>
      <c r="Q1929">
        <v>18</v>
      </c>
      <c r="R1929">
        <v>8.1999999999999993</v>
      </c>
      <c r="S1929" t="b">
        <v>0</v>
      </c>
      <c r="T1929" t="b">
        <v>0</v>
      </c>
      <c r="U1929" t="b">
        <v>1</v>
      </c>
      <c r="V1929">
        <v>33400</v>
      </c>
      <c r="W1929">
        <v>21600</v>
      </c>
      <c r="X1929">
        <v>2.65</v>
      </c>
      <c r="Y1929">
        <v>29200</v>
      </c>
      <c r="Z1929">
        <v>2.23</v>
      </c>
    </row>
    <row r="1930" spans="1:26">
      <c r="A1930">
        <v>210607415</v>
      </c>
      <c r="B1930" t="s">
        <v>8845</v>
      </c>
      <c r="C1930" t="s">
        <v>3597</v>
      </c>
      <c r="D1930" t="s">
        <v>3685</v>
      </c>
      <c r="E1930" t="s">
        <v>7227</v>
      </c>
      <c r="F1930" t="s">
        <v>3600</v>
      </c>
      <c r="G1930">
        <v>210607415</v>
      </c>
      <c r="I1930" t="s">
        <v>3601</v>
      </c>
      <c r="J1930" t="s">
        <v>11451</v>
      </c>
      <c r="K1930" t="s">
        <v>3688</v>
      </c>
      <c r="L1930" t="s">
        <v>11450</v>
      </c>
      <c r="P1930">
        <v>12</v>
      </c>
      <c r="Q1930">
        <v>19</v>
      </c>
      <c r="R1930">
        <v>8.1999999999999993</v>
      </c>
      <c r="S1930" t="b">
        <v>0</v>
      </c>
      <c r="T1930" t="b">
        <v>0</v>
      </c>
      <c r="U1930" t="b">
        <v>1</v>
      </c>
      <c r="V1930">
        <v>34200</v>
      </c>
      <c r="W1930">
        <v>21600</v>
      </c>
      <c r="X1930">
        <v>2.65</v>
      </c>
      <c r="Y1930">
        <v>29200</v>
      </c>
      <c r="Z1930">
        <v>2.23</v>
      </c>
    </row>
    <row r="1931" spans="1:26">
      <c r="A1931">
        <v>210693321</v>
      </c>
      <c r="B1931" t="s">
        <v>8845</v>
      </c>
      <c r="C1931" t="s">
        <v>3597</v>
      </c>
      <c r="D1931" t="s">
        <v>3685</v>
      </c>
      <c r="E1931" t="s">
        <v>7227</v>
      </c>
      <c r="F1931" t="s">
        <v>3600</v>
      </c>
      <c r="G1931">
        <v>210693321</v>
      </c>
      <c r="I1931" t="s">
        <v>3601</v>
      </c>
      <c r="J1931" t="s">
        <v>11451</v>
      </c>
      <c r="K1931" t="s">
        <v>3688</v>
      </c>
      <c r="L1931" t="s">
        <v>7214</v>
      </c>
      <c r="P1931">
        <v>12</v>
      </c>
      <c r="Q1931">
        <v>19</v>
      </c>
      <c r="R1931">
        <v>8.1999999999999993</v>
      </c>
      <c r="S1931" t="b">
        <v>0</v>
      </c>
      <c r="T1931" t="b">
        <v>0</v>
      </c>
      <c r="U1931" t="b">
        <v>1</v>
      </c>
      <c r="V1931">
        <v>34000</v>
      </c>
      <c r="W1931">
        <v>21600</v>
      </c>
      <c r="X1931">
        <v>2.65</v>
      </c>
      <c r="Y1931">
        <v>29200</v>
      </c>
      <c r="Z1931">
        <v>2.23</v>
      </c>
    </row>
    <row r="1932" spans="1:26">
      <c r="A1932">
        <v>210693312</v>
      </c>
      <c r="B1932" t="s">
        <v>8845</v>
      </c>
      <c r="C1932" t="s">
        <v>3597</v>
      </c>
      <c r="D1932" t="s">
        <v>3685</v>
      </c>
      <c r="E1932" t="s">
        <v>7227</v>
      </c>
      <c r="F1932" t="s">
        <v>3600</v>
      </c>
      <c r="G1932">
        <v>210693312</v>
      </c>
      <c r="I1932" t="s">
        <v>3601</v>
      </c>
      <c r="J1932" t="s">
        <v>11451</v>
      </c>
      <c r="K1932" t="s">
        <v>3688</v>
      </c>
      <c r="L1932" t="s">
        <v>7219</v>
      </c>
      <c r="P1932">
        <v>12</v>
      </c>
      <c r="Q1932">
        <v>18.5</v>
      </c>
      <c r="R1932">
        <v>8.1999999999999993</v>
      </c>
      <c r="S1932" t="b">
        <v>0</v>
      </c>
      <c r="T1932" t="b">
        <v>0</v>
      </c>
      <c r="U1932" t="b">
        <v>1</v>
      </c>
      <c r="V1932">
        <v>34000</v>
      </c>
      <c r="W1932">
        <v>21600</v>
      </c>
      <c r="X1932">
        <v>2.65</v>
      </c>
      <c r="Y1932">
        <v>29200</v>
      </c>
      <c r="Z1932">
        <v>2.23</v>
      </c>
    </row>
    <row r="1933" spans="1:26">
      <c r="A1933">
        <v>210609975</v>
      </c>
      <c r="B1933" t="s">
        <v>8845</v>
      </c>
      <c r="C1933" t="s">
        <v>3597</v>
      </c>
      <c r="D1933" t="s">
        <v>3685</v>
      </c>
      <c r="E1933" t="s">
        <v>7227</v>
      </c>
      <c r="F1933" t="s">
        <v>3600</v>
      </c>
      <c r="G1933">
        <v>210609975</v>
      </c>
      <c r="I1933" t="s">
        <v>3601</v>
      </c>
      <c r="J1933" t="s">
        <v>11451</v>
      </c>
      <c r="K1933" t="s">
        <v>3688</v>
      </c>
      <c r="L1933" t="s">
        <v>11449</v>
      </c>
      <c r="P1933">
        <v>12</v>
      </c>
      <c r="Q1933">
        <v>19</v>
      </c>
      <c r="R1933">
        <v>8.1999999999999993</v>
      </c>
      <c r="S1933" t="b">
        <v>0</v>
      </c>
      <c r="T1933" t="b">
        <v>0</v>
      </c>
      <c r="U1933" t="b">
        <v>1</v>
      </c>
      <c r="V1933">
        <v>34000</v>
      </c>
      <c r="W1933">
        <v>21600</v>
      </c>
      <c r="X1933">
        <v>2.65</v>
      </c>
      <c r="Y1933">
        <v>29200</v>
      </c>
      <c r="Z1933">
        <v>2.23</v>
      </c>
    </row>
    <row r="1934" spans="1:26">
      <c r="A1934">
        <v>210609974</v>
      </c>
      <c r="B1934" t="s">
        <v>8845</v>
      </c>
      <c r="C1934" t="s">
        <v>3597</v>
      </c>
      <c r="D1934" t="s">
        <v>3685</v>
      </c>
      <c r="E1934" t="s">
        <v>7227</v>
      </c>
      <c r="F1934" t="s">
        <v>3600</v>
      </c>
      <c r="G1934">
        <v>210609974</v>
      </c>
      <c r="I1934" t="s">
        <v>3601</v>
      </c>
      <c r="J1934" t="s">
        <v>11451</v>
      </c>
      <c r="K1934" t="s">
        <v>3688</v>
      </c>
      <c r="L1934" t="s">
        <v>11448</v>
      </c>
      <c r="P1934">
        <v>11.5</v>
      </c>
      <c r="Q1934">
        <v>18.5</v>
      </c>
      <c r="R1934">
        <v>8.1999999999999993</v>
      </c>
      <c r="S1934" t="b">
        <v>0</v>
      </c>
      <c r="T1934" t="b">
        <v>0</v>
      </c>
      <c r="U1934" t="b">
        <v>1</v>
      </c>
      <c r="V1934">
        <v>33600</v>
      </c>
      <c r="W1934">
        <v>21600</v>
      </c>
      <c r="X1934">
        <v>2.65</v>
      </c>
      <c r="Y1934">
        <v>29200</v>
      </c>
      <c r="Z1934">
        <v>2.23</v>
      </c>
    </row>
    <row r="1935" spans="1:26">
      <c r="A1935">
        <v>210693176</v>
      </c>
      <c r="B1935" t="s">
        <v>8845</v>
      </c>
      <c r="C1935" t="s">
        <v>3597</v>
      </c>
      <c r="D1935" t="s">
        <v>3685</v>
      </c>
      <c r="E1935" t="s">
        <v>4883</v>
      </c>
      <c r="F1935" t="s">
        <v>3600</v>
      </c>
      <c r="G1935">
        <v>210693176</v>
      </c>
      <c r="I1935" t="s">
        <v>3601</v>
      </c>
      <c r="J1935" t="s">
        <v>11451</v>
      </c>
      <c r="K1935" t="s">
        <v>3688</v>
      </c>
      <c r="L1935" t="s">
        <v>7210</v>
      </c>
      <c r="P1935">
        <v>11.5</v>
      </c>
      <c r="Q1935">
        <v>18.5</v>
      </c>
      <c r="R1935">
        <v>8.1999999999999993</v>
      </c>
      <c r="S1935" t="b">
        <v>0</v>
      </c>
      <c r="T1935" t="b">
        <v>0</v>
      </c>
      <c r="U1935" t="b">
        <v>1</v>
      </c>
      <c r="V1935">
        <v>33800</v>
      </c>
      <c r="W1935">
        <v>21600</v>
      </c>
      <c r="X1935">
        <v>2.65</v>
      </c>
      <c r="Y1935">
        <v>29200</v>
      </c>
      <c r="Z1935">
        <v>2.23</v>
      </c>
    </row>
    <row r="1936" spans="1:26">
      <c r="A1936">
        <v>210693175</v>
      </c>
      <c r="B1936" t="s">
        <v>8845</v>
      </c>
      <c r="C1936" t="s">
        <v>3597</v>
      </c>
      <c r="D1936" t="s">
        <v>3685</v>
      </c>
      <c r="E1936" t="s">
        <v>4883</v>
      </c>
      <c r="F1936" t="s">
        <v>3600</v>
      </c>
      <c r="G1936">
        <v>210693175</v>
      </c>
      <c r="I1936" t="s">
        <v>3601</v>
      </c>
      <c r="J1936" t="s">
        <v>11451</v>
      </c>
      <c r="K1936" t="s">
        <v>3688</v>
      </c>
      <c r="L1936" t="s">
        <v>7222</v>
      </c>
      <c r="P1936">
        <v>11.5</v>
      </c>
      <c r="Q1936">
        <v>18.5</v>
      </c>
      <c r="R1936">
        <v>8.1999999999999993</v>
      </c>
      <c r="S1936" t="b">
        <v>0</v>
      </c>
      <c r="T1936" t="b">
        <v>0</v>
      </c>
      <c r="U1936" t="b">
        <v>1</v>
      </c>
      <c r="V1936">
        <v>33800</v>
      </c>
      <c r="W1936">
        <v>21600</v>
      </c>
      <c r="X1936">
        <v>2.65</v>
      </c>
      <c r="Y1936">
        <v>29200</v>
      </c>
      <c r="Z1936">
        <v>2.23</v>
      </c>
    </row>
    <row r="1937" spans="1:26">
      <c r="A1937">
        <v>210693157</v>
      </c>
      <c r="B1937" t="s">
        <v>8845</v>
      </c>
      <c r="C1937" t="s">
        <v>3597</v>
      </c>
      <c r="D1937" t="s">
        <v>3685</v>
      </c>
      <c r="E1937" t="s">
        <v>4883</v>
      </c>
      <c r="F1937" t="s">
        <v>3600</v>
      </c>
      <c r="G1937">
        <v>210693157</v>
      </c>
      <c r="I1937" t="s">
        <v>3601</v>
      </c>
      <c r="J1937" t="s">
        <v>11451</v>
      </c>
      <c r="K1937" t="s">
        <v>3688</v>
      </c>
      <c r="L1937" t="s">
        <v>7212</v>
      </c>
      <c r="P1937">
        <v>11</v>
      </c>
      <c r="Q1937">
        <v>18</v>
      </c>
      <c r="R1937">
        <v>8.1999999999999993</v>
      </c>
      <c r="S1937" t="b">
        <v>0</v>
      </c>
      <c r="T1937" t="b">
        <v>0</v>
      </c>
      <c r="U1937" t="b">
        <v>1</v>
      </c>
      <c r="V1937">
        <v>33400</v>
      </c>
      <c r="W1937">
        <v>21600</v>
      </c>
      <c r="X1937">
        <v>2.65</v>
      </c>
      <c r="Y1937">
        <v>29200</v>
      </c>
      <c r="Z1937">
        <v>2.23</v>
      </c>
    </row>
    <row r="1938" spans="1:26">
      <c r="A1938">
        <v>210693156</v>
      </c>
      <c r="B1938" t="s">
        <v>8845</v>
      </c>
      <c r="C1938" t="s">
        <v>3597</v>
      </c>
      <c r="D1938" t="s">
        <v>3685</v>
      </c>
      <c r="E1938" t="s">
        <v>4883</v>
      </c>
      <c r="F1938" t="s">
        <v>3600</v>
      </c>
      <c r="G1938">
        <v>210693156</v>
      </c>
      <c r="I1938" t="s">
        <v>3601</v>
      </c>
      <c r="J1938" t="s">
        <v>11451</v>
      </c>
      <c r="K1938" t="s">
        <v>3688</v>
      </c>
      <c r="L1938" t="s">
        <v>7220</v>
      </c>
      <c r="P1938">
        <v>11</v>
      </c>
      <c r="Q1938">
        <v>18</v>
      </c>
      <c r="R1938">
        <v>8.1999999999999993</v>
      </c>
      <c r="S1938" t="b">
        <v>0</v>
      </c>
      <c r="T1938" t="b">
        <v>0</v>
      </c>
      <c r="U1938" t="b">
        <v>1</v>
      </c>
      <c r="V1938">
        <v>33400</v>
      </c>
      <c r="W1938">
        <v>21600</v>
      </c>
      <c r="X1938">
        <v>2.65</v>
      </c>
      <c r="Y1938">
        <v>29200</v>
      </c>
      <c r="Z1938">
        <v>2.23</v>
      </c>
    </row>
    <row r="1939" spans="1:26">
      <c r="A1939">
        <v>210693138</v>
      </c>
      <c r="B1939" t="s">
        <v>8845</v>
      </c>
      <c r="C1939" t="s">
        <v>3597</v>
      </c>
      <c r="D1939" t="s">
        <v>3685</v>
      </c>
      <c r="E1939" t="s">
        <v>4883</v>
      </c>
      <c r="F1939" t="s">
        <v>3600</v>
      </c>
      <c r="G1939">
        <v>210693138</v>
      </c>
      <c r="I1939" t="s">
        <v>3601</v>
      </c>
      <c r="J1939" t="s">
        <v>11451</v>
      </c>
      <c r="K1939" t="s">
        <v>3688</v>
      </c>
      <c r="L1939" t="s">
        <v>7211</v>
      </c>
      <c r="P1939">
        <v>11</v>
      </c>
      <c r="Q1939">
        <v>18</v>
      </c>
      <c r="R1939">
        <v>8.1999999999999993</v>
      </c>
      <c r="S1939" t="b">
        <v>0</v>
      </c>
      <c r="T1939" t="b">
        <v>0</v>
      </c>
      <c r="U1939" t="b">
        <v>1</v>
      </c>
      <c r="V1939">
        <v>33400</v>
      </c>
      <c r="W1939">
        <v>21600</v>
      </c>
      <c r="X1939">
        <v>2.65</v>
      </c>
      <c r="Y1939">
        <v>29200</v>
      </c>
      <c r="Z1939">
        <v>2.23</v>
      </c>
    </row>
    <row r="1940" spans="1:26">
      <c r="A1940">
        <v>210693137</v>
      </c>
      <c r="B1940" t="s">
        <v>8845</v>
      </c>
      <c r="C1940" t="s">
        <v>3597</v>
      </c>
      <c r="D1940" t="s">
        <v>3685</v>
      </c>
      <c r="E1940" t="s">
        <v>4883</v>
      </c>
      <c r="F1940" t="s">
        <v>3600</v>
      </c>
      <c r="G1940">
        <v>210693137</v>
      </c>
      <c r="I1940" t="s">
        <v>3601</v>
      </c>
      <c r="J1940" t="s">
        <v>11451</v>
      </c>
      <c r="K1940" t="s">
        <v>3688</v>
      </c>
      <c r="L1940" t="s">
        <v>7213</v>
      </c>
      <c r="P1940">
        <v>11</v>
      </c>
      <c r="Q1940">
        <v>18</v>
      </c>
      <c r="R1940">
        <v>8.1999999999999993</v>
      </c>
      <c r="S1940" t="b">
        <v>0</v>
      </c>
      <c r="T1940" t="b">
        <v>0</v>
      </c>
      <c r="U1940" t="b">
        <v>1</v>
      </c>
      <c r="V1940">
        <v>33400</v>
      </c>
      <c r="W1940">
        <v>21600</v>
      </c>
      <c r="X1940">
        <v>2.65</v>
      </c>
      <c r="Y1940">
        <v>29200</v>
      </c>
      <c r="Z1940">
        <v>2.23</v>
      </c>
    </row>
    <row r="1941" spans="1:26">
      <c r="A1941">
        <v>210607414</v>
      </c>
      <c r="B1941" t="s">
        <v>8845</v>
      </c>
      <c r="C1941" t="s">
        <v>3597</v>
      </c>
      <c r="D1941" t="s">
        <v>3685</v>
      </c>
      <c r="E1941" t="s">
        <v>4883</v>
      </c>
      <c r="F1941" t="s">
        <v>3600</v>
      </c>
      <c r="G1941">
        <v>210607414</v>
      </c>
      <c r="I1941" t="s">
        <v>3601</v>
      </c>
      <c r="J1941" t="s">
        <v>11451</v>
      </c>
      <c r="K1941" t="s">
        <v>3688</v>
      </c>
      <c r="L1941" t="s">
        <v>11450</v>
      </c>
      <c r="P1941">
        <v>12</v>
      </c>
      <c r="Q1941">
        <v>19</v>
      </c>
      <c r="R1941">
        <v>8.1999999999999993</v>
      </c>
      <c r="S1941" t="b">
        <v>0</v>
      </c>
      <c r="T1941" t="b">
        <v>0</v>
      </c>
      <c r="U1941" t="b">
        <v>1</v>
      </c>
      <c r="V1941">
        <v>34200</v>
      </c>
      <c r="W1941">
        <v>21600</v>
      </c>
      <c r="X1941">
        <v>2.65</v>
      </c>
      <c r="Y1941">
        <v>29200</v>
      </c>
      <c r="Z1941">
        <v>2.23</v>
      </c>
    </row>
    <row r="1942" spans="1:26">
      <c r="A1942">
        <v>210693117</v>
      </c>
      <c r="B1942" t="s">
        <v>8845</v>
      </c>
      <c r="C1942" t="s">
        <v>3597</v>
      </c>
      <c r="D1942" t="s">
        <v>3685</v>
      </c>
      <c r="E1942" t="s">
        <v>4883</v>
      </c>
      <c r="F1942" t="s">
        <v>3600</v>
      </c>
      <c r="G1942">
        <v>210693117</v>
      </c>
      <c r="I1942" t="s">
        <v>3601</v>
      </c>
      <c r="J1942" t="s">
        <v>11451</v>
      </c>
      <c r="K1942" t="s">
        <v>3688</v>
      </c>
      <c r="L1942" t="s">
        <v>7214</v>
      </c>
      <c r="P1942">
        <v>12</v>
      </c>
      <c r="Q1942">
        <v>19</v>
      </c>
      <c r="R1942">
        <v>8.1999999999999993</v>
      </c>
      <c r="S1942" t="b">
        <v>0</v>
      </c>
      <c r="T1942" t="b">
        <v>0</v>
      </c>
      <c r="U1942" t="b">
        <v>1</v>
      </c>
      <c r="V1942">
        <v>34000</v>
      </c>
      <c r="W1942">
        <v>21600</v>
      </c>
      <c r="X1942">
        <v>2.65</v>
      </c>
      <c r="Y1942">
        <v>29200</v>
      </c>
      <c r="Z1942">
        <v>2.23</v>
      </c>
    </row>
    <row r="1943" spans="1:26">
      <c r="A1943">
        <v>210693108</v>
      </c>
      <c r="B1943" t="s">
        <v>8845</v>
      </c>
      <c r="C1943" t="s">
        <v>3597</v>
      </c>
      <c r="D1943" t="s">
        <v>3685</v>
      </c>
      <c r="E1943" t="s">
        <v>4883</v>
      </c>
      <c r="F1943" t="s">
        <v>3600</v>
      </c>
      <c r="G1943">
        <v>210693108</v>
      </c>
      <c r="I1943" t="s">
        <v>3601</v>
      </c>
      <c r="J1943" t="s">
        <v>11451</v>
      </c>
      <c r="K1943" t="s">
        <v>3688</v>
      </c>
      <c r="L1943" t="s">
        <v>7219</v>
      </c>
      <c r="P1943">
        <v>12</v>
      </c>
      <c r="Q1943">
        <v>18.5</v>
      </c>
      <c r="R1943">
        <v>8.1999999999999993</v>
      </c>
      <c r="S1943" t="b">
        <v>0</v>
      </c>
      <c r="T1943" t="b">
        <v>0</v>
      </c>
      <c r="U1943" t="b">
        <v>1</v>
      </c>
      <c r="V1943">
        <v>34000</v>
      </c>
      <c r="W1943">
        <v>21600</v>
      </c>
      <c r="X1943">
        <v>2.65</v>
      </c>
      <c r="Y1943">
        <v>29200</v>
      </c>
      <c r="Z1943">
        <v>2.23</v>
      </c>
    </row>
    <row r="1944" spans="1:26">
      <c r="A1944">
        <v>210609973</v>
      </c>
      <c r="B1944" t="s">
        <v>8845</v>
      </c>
      <c r="C1944" t="s">
        <v>3597</v>
      </c>
      <c r="D1944" t="s">
        <v>3685</v>
      </c>
      <c r="E1944" t="s">
        <v>4883</v>
      </c>
      <c r="F1944" t="s">
        <v>3600</v>
      </c>
      <c r="G1944">
        <v>210609973</v>
      </c>
      <c r="I1944" t="s">
        <v>3601</v>
      </c>
      <c r="J1944" t="s">
        <v>11451</v>
      </c>
      <c r="K1944" t="s">
        <v>3688</v>
      </c>
      <c r="L1944" t="s">
        <v>11449</v>
      </c>
      <c r="P1944">
        <v>12</v>
      </c>
      <c r="Q1944">
        <v>19</v>
      </c>
      <c r="R1944">
        <v>8.1999999999999993</v>
      </c>
      <c r="S1944" t="b">
        <v>0</v>
      </c>
      <c r="T1944" t="b">
        <v>0</v>
      </c>
      <c r="U1944" t="b">
        <v>1</v>
      </c>
      <c r="V1944">
        <v>34000</v>
      </c>
      <c r="W1944">
        <v>21600</v>
      </c>
      <c r="X1944">
        <v>2.65</v>
      </c>
      <c r="Y1944">
        <v>29200</v>
      </c>
      <c r="Z1944">
        <v>2.23</v>
      </c>
    </row>
    <row r="1945" spans="1:26">
      <c r="A1945">
        <v>210609972</v>
      </c>
      <c r="B1945" t="s">
        <v>8845</v>
      </c>
      <c r="C1945" t="s">
        <v>3597</v>
      </c>
      <c r="D1945" t="s">
        <v>3685</v>
      </c>
      <c r="E1945" t="s">
        <v>4883</v>
      </c>
      <c r="F1945" t="s">
        <v>3600</v>
      </c>
      <c r="G1945">
        <v>210609972</v>
      </c>
      <c r="I1945" t="s">
        <v>3601</v>
      </c>
      <c r="J1945" t="s">
        <v>11451</v>
      </c>
      <c r="K1945" t="s">
        <v>3688</v>
      </c>
      <c r="L1945" t="s">
        <v>11448</v>
      </c>
      <c r="P1945">
        <v>11.5</v>
      </c>
      <c r="Q1945">
        <v>18.5</v>
      </c>
      <c r="R1945">
        <v>8.1999999999999993</v>
      </c>
      <c r="S1945" t="b">
        <v>0</v>
      </c>
      <c r="T1945" t="b">
        <v>0</v>
      </c>
      <c r="U1945" t="b">
        <v>1</v>
      </c>
      <c r="V1945">
        <v>33600</v>
      </c>
      <c r="W1945">
        <v>21600</v>
      </c>
      <c r="X1945">
        <v>2.65</v>
      </c>
      <c r="Y1945">
        <v>29200</v>
      </c>
      <c r="Z1945">
        <v>2.23</v>
      </c>
    </row>
    <row r="1946" spans="1:26">
      <c r="A1946">
        <v>210692972</v>
      </c>
      <c r="B1946" t="s">
        <v>8845</v>
      </c>
      <c r="C1946" t="s">
        <v>3597</v>
      </c>
      <c r="D1946" t="s">
        <v>3685</v>
      </c>
      <c r="E1946" t="s">
        <v>4883</v>
      </c>
      <c r="F1946" t="s">
        <v>3600</v>
      </c>
      <c r="G1946">
        <v>210692972</v>
      </c>
      <c r="I1946" t="s">
        <v>3601</v>
      </c>
      <c r="J1946" t="s">
        <v>11447</v>
      </c>
      <c r="K1946" t="s">
        <v>3688</v>
      </c>
      <c r="L1946" t="s">
        <v>7210</v>
      </c>
      <c r="P1946">
        <v>11.5</v>
      </c>
      <c r="Q1946">
        <v>18.5</v>
      </c>
      <c r="R1946">
        <v>8.1999999999999993</v>
      </c>
      <c r="S1946" t="b">
        <v>0</v>
      </c>
      <c r="T1946" t="b">
        <v>0</v>
      </c>
      <c r="U1946" t="b">
        <v>1</v>
      </c>
      <c r="V1946">
        <v>33800</v>
      </c>
      <c r="W1946">
        <v>21600</v>
      </c>
      <c r="X1946">
        <v>2.65</v>
      </c>
      <c r="Y1946">
        <v>29200</v>
      </c>
      <c r="Z1946">
        <v>2.23</v>
      </c>
    </row>
    <row r="1947" spans="1:26">
      <c r="A1947">
        <v>210692971</v>
      </c>
      <c r="B1947" t="s">
        <v>8845</v>
      </c>
      <c r="C1947" t="s">
        <v>3597</v>
      </c>
      <c r="D1947" t="s">
        <v>3685</v>
      </c>
      <c r="E1947" t="s">
        <v>4883</v>
      </c>
      <c r="F1947" t="s">
        <v>3600</v>
      </c>
      <c r="G1947">
        <v>210692971</v>
      </c>
      <c r="I1947" t="s">
        <v>3601</v>
      </c>
      <c r="J1947" t="s">
        <v>11447</v>
      </c>
      <c r="K1947" t="s">
        <v>3688</v>
      </c>
      <c r="L1947" t="s">
        <v>7222</v>
      </c>
      <c r="P1947">
        <v>11.5</v>
      </c>
      <c r="Q1947">
        <v>18.5</v>
      </c>
      <c r="R1947">
        <v>8.1999999999999993</v>
      </c>
      <c r="S1947" t="b">
        <v>0</v>
      </c>
      <c r="T1947" t="b">
        <v>0</v>
      </c>
      <c r="U1947" t="b">
        <v>1</v>
      </c>
      <c r="V1947">
        <v>33800</v>
      </c>
      <c r="W1947">
        <v>21600</v>
      </c>
      <c r="X1947">
        <v>2.65</v>
      </c>
      <c r="Y1947">
        <v>29200</v>
      </c>
      <c r="Z1947">
        <v>2.23</v>
      </c>
    </row>
    <row r="1948" spans="1:26">
      <c r="A1948">
        <v>210692953</v>
      </c>
      <c r="B1948" t="s">
        <v>8845</v>
      </c>
      <c r="C1948" t="s">
        <v>3597</v>
      </c>
      <c r="D1948" t="s">
        <v>3685</v>
      </c>
      <c r="E1948" t="s">
        <v>4883</v>
      </c>
      <c r="F1948" t="s">
        <v>3600</v>
      </c>
      <c r="G1948">
        <v>210692953</v>
      </c>
      <c r="I1948" t="s">
        <v>3601</v>
      </c>
      <c r="J1948" t="s">
        <v>11447</v>
      </c>
      <c r="K1948" t="s">
        <v>3688</v>
      </c>
      <c r="L1948" t="s">
        <v>7212</v>
      </c>
      <c r="P1948">
        <v>11</v>
      </c>
      <c r="Q1948">
        <v>18</v>
      </c>
      <c r="R1948">
        <v>8.1999999999999993</v>
      </c>
      <c r="S1948" t="b">
        <v>0</v>
      </c>
      <c r="T1948" t="b">
        <v>0</v>
      </c>
      <c r="U1948" t="b">
        <v>1</v>
      </c>
      <c r="V1948">
        <v>33400</v>
      </c>
      <c r="W1948">
        <v>21600</v>
      </c>
      <c r="X1948">
        <v>2.65</v>
      </c>
      <c r="Y1948">
        <v>29200</v>
      </c>
      <c r="Z1948">
        <v>2.23</v>
      </c>
    </row>
    <row r="1949" spans="1:26">
      <c r="A1949">
        <v>210692952</v>
      </c>
      <c r="B1949" t="s">
        <v>8845</v>
      </c>
      <c r="C1949" t="s">
        <v>3597</v>
      </c>
      <c r="D1949" t="s">
        <v>3685</v>
      </c>
      <c r="E1949" t="s">
        <v>4883</v>
      </c>
      <c r="F1949" t="s">
        <v>3600</v>
      </c>
      <c r="G1949">
        <v>210692952</v>
      </c>
      <c r="I1949" t="s">
        <v>3601</v>
      </c>
      <c r="J1949" t="s">
        <v>11447</v>
      </c>
      <c r="K1949" t="s">
        <v>3688</v>
      </c>
      <c r="L1949" t="s">
        <v>7220</v>
      </c>
      <c r="P1949">
        <v>11</v>
      </c>
      <c r="Q1949">
        <v>18</v>
      </c>
      <c r="R1949">
        <v>8.1999999999999993</v>
      </c>
      <c r="S1949" t="b">
        <v>0</v>
      </c>
      <c r="T1949" t="b">
        <v>0</v>
      </c>
      <c r="U1949" t="b">
        <v>1</v>
      </c>
      <c r="V1949">
        <v>33400</v>
      </c>
      <c r="W1949">
        <v>21600</v>
      </c>
      <c r="X1949">
        <v>2.65</v>
      </c>
      <c r="Y1949">
        <v>29200</v>
      </c>
      <c r="Z1949">
        <v>2.23</v>
      </c>
    </row>
    <row r="1950" spans="1:26">
      <c r="A1950">
        <v>210692934</v>
      </c>
      <c r="B1950" t="s">
        <v>8845</v>
      </c>
      <c r="C1950" t="s">
        <v>3597</v>
      </c>
      <c r="D1950" t="s">
        <v>3685</v>
      </c>
      <c r="E1950" t="s">
        <v>4883</v>
      </c>
      <c r="F1950" t="s">
        <v>3600</v>
      </c>
      <c r="G1950">
        <v>210692934</v>
      </c>
      <c r="I1950" t="s">
        <v>3601</v>
      </c>
      <c r="J1950" t="s">
        <v>11447</v>
      </c>
      <c r="K1950" t="s">
        <v>3688</v>
      </c>
      <c r="L1950" t="s">
        <v>7211</v>
      </c>
      <c r="P1950">
        <v>11</v>
      </c>
      <c r="Q1950">
        <v>18</v>
      </c>
      <c r="R1950">
        <v>8.1999999999999993</v>
      </c>
      <c r="S1950" t="b">
        <v>0</v>
      </c>
      <c r="T1950" t="b">
        <v>0</v>
      </c>
      <c r="U1950" t="b">
        <v>1</v>
      </c>
      <c r="V1950">
        <v>33400</v>
      </c>
      <c r="W1950">
        <v>21600</v>
      </c>
      <c r="X1950">
        <v>2.65</v>
      </c>
      <c r="Y1950">
        <v>29200</v>
      </c>
      <c r="Z1950">
        <v>2.23</v>
      </c>
    </row>
    <row r="1951" spans="1:26">
      <c r="A1951">
        <v>210692933</v>
      </c>
      <c r="B1951" t="s">
        <v>8845</v>
      </c>
      <c r="C1951" t="s">
        <v>3597</v>
      </c>
      <c r="D1951" t="s">
        <v>3685</v>
      </c>
      <c r="E1951" t="s">
        <v>4883</v>
      </c>
      <c r="F1951" t="s">
        <v>3600</v>
      </c>
      <c r="G1951">
        <v>210692933</v>
      </c>
      <c r="I1951" t="s">
        <v>3601</v>
      </c>
      <c r="J1951" t="s">
        <v>11447</v>
      </c>
      <c r="K1951" t="s">
        <v>3688</v>
      </c>
      <c r="L1951" t="s">
        <v>7213</v>
      </c>
      <c r="P1951">
        <v>11</v>
      </c>
      <c r="Q1951">
        <v>18</v>
      </c>
      <c r="R1951">
        <v>8.1999999999999993</v>
      </c>
      <c r="S1951" t="b">
        <v>0</v>
      </c>
      <c r="T1951" t="b">
        <v>0</v>
      </c>
      <c r="U1951" t="b">
        <v>1</v>
      </c>
      <c r="V1951">
        <v>33400</v>
      </c>
      <c r="W1951">
        <v>21600</v>
      </c>
      <c r="X1951">
        <v>2.65</v>
      </c>
      <c r="Y1951">
        <v>29200</v>
      </c>
      <c r="Z1951">
        <v>2.23</v>
      </c>
    </row>
    <row r="1952" spans="1:26">
      <c r="A1952">
        <v>210607413</v>
      </c>
      <c r="B1952" t="s">
        <v>8845</v>
      </c>
      <c r="C1952" t="s">
        <v>3597</v>
      </c>
      <c r="D1952" t="s">
        <v>3685</v>
      </c>
      <c r="E1952" t="s">
        <v>4883</v>
      </c>
      <c r="F1952" t="s">
        <v>3600</v>
      </c>
      <c r="G1952">
        <v>210607413</v>
      </c>
      <c r="I1952" t="s">
        <v>3601</v>
      </c>
      <c r="J1952" t="s">
        <v>11447</v>
      </c>
      <c r="K1952" t="s">
        <v>3688</v>
      </c>
      <c r="L1952" t="s">
        <v>11450</v>
      </c>
      <c r="P1952">
        <v>12</v>
      </c>
      <c r="Q1952">
        <v>19</v>
      </c>
      <c r="R1952">
        <v>8.1999999999999993</v>
      </c>
      <c r="S1952" t="b">
        <v>0</v>
      </c>
      <c r="T1952" t="b">
        <v>0</v>
      </c>
      <c r="U1952" t="b">
        <v>1</v>
      </c>
      <c r="V1952">
        <v>34200</v>
      </c>
      <c r="W1952">
        <v>21600</v>
      </c>
      <c r="X1952">
        <v>2.65</v>
      </c>
      <c r="Y1952">
        <v>29200</v>
      </c>
      <c r="Z1952">
        <v>2.23</v>
      </c>
    </row>
    <row r="1953" spans="1:26">
      <c r="A1953">
        <v>210692913</v>
      </c>
      <c r="B1953" t="s">
        <v>8845</v>
      </c>
      <c r="C1953" t="s">
        <v>3597</v>
      </c>
      <c r="D1953" t="s">
        <v>3685</v>
      </c>
      <c r="E1953" t="s">
        <v>4883</v>
      </c>
      <c r="F1953" t="s">
        <v>3600</v>
      </c>
      <c r="G1953">
        <v>210692913</v>
      </c>
      <c r="I1953" t="s">
        <v>3601</v>
      </c>
      <c r="J1953" t="s">
        <v>11447</v>
      </c>
      <c r="K1953" t="s">
        <v>3688</v>
      </c>
      <c r="L1953" t="s">
        <v>7214</v>
      </c>
      <c r="P1953">
        <v>12</v>
      </c>
      <c r="Q1953">
        <v>19</v>
      </c>
      <c r="R1953">
        <v>8.1999999999999993</v>
      </c>
      <c r="S1953" t="b">
        <v>0</v>
      </c>
      <c r="T1953" t="b">
        <v>0</v>
      </c>
      <c r="U1953" t="b">
        <v>1</v>
      </c>
      <c r="V1953">
        <v>34000</v>
      </c>
      <c r="W1953">
        <v>21600</v>
      </c>
      <c r="X1953">
        <v>2.65</v>
      </c>
      <c r="Y1953">
        <v>29200</v>
      </c>
      <c r="Z1953">
        <v>2.23</v>
      </c>
    </row>
    <row r="1954" spans="1:26">
      <c r="A1954">
        <v>210692904</v>
      </c>
      <c r="B1954" t="s">
        <v>8845</v>
      </c>
      <c r="C1954" t="s">
        <v>3597</v>
      </c>
      <c r="D1954" t="s">
        <v>3685</v>
      </c>
      <c r="E1954" t="s">
        <v>4883</v>
      </c>
      <c r="F1954" t="s">
        <v>3600</v>
      </c>
      <c r="G1954">
        <v>210692904</v>
      </c>
      <c r="I1954" t="s">
        <v>3601</v>
      </c>
      <c r="J1954" t="s">
        <v>11447</v>
      </c>
      <c r="K1954" t="s">
        <v>3688</v>
      </c>
      <c r="L1954" t="s">
        <v>7219</v>
      </c>
      <c r="P1954">
        <v>12</v>
      </c>
      <c r="Q1954">
        <v>18.5</v>
      </c>
      <c r="R1954">
        <v>8.1999999999999993</v>
      </c>
      <c r="S1954" t="b">
        <v>0</v>
      </c>
      <c r="T1954" t="b">
        <v>0</v>
      </c>
      <c r="U1954" t="b">
        <v>1</v>
      </c>
      <c r="V1954">
        <v>34000</v>
      </c>
      <c r="W1954">
        <v>21600</v>
      </c>
      <c r="X1954">
        <v>2.65</v>
      </c>
      <c r="Y1954">
        <v>29200</v>
      </c>
      <c r="Z1954">
        <v>2.23</v>
      </c>
    </row>
    <row r="1955" spans="1:26">
      <c r="A1955">
        <v>210609971</v>
      </c>
      <c r="B1955" t="s">
        <v>8845</v>
      </c>
      <c r="C1955" t="s">
        <v>3597</v>
      </c>
      <c r="D1955" t="s">
        <v>3685</v>
      </c>
      <c r="E1955" t="s">
        <v>4883</v>
      </c>
      <c r="F1955" t="s">
        <v>3600</v>
      </c>
      <c r="G1955">
        <v>210609971</v>
      </c>
      <c r="I1955" t="s">
        <v>3601</v>
      </c>
      <c r="J1955" t="s">
        <v>11447</v>
      </c>
      <c r="K1955" t="s">
        <v>3688</v>
      </c>
      <c r="L1955" t="s">
        <v>11449</v>
      </c>
      <c r="P1955">
        <v>12</v>
      </c>
      <c r="Q1955">
        <v>19</v>
      </c>
      <c r="R1955">
        <v>8.1999999999999993</v>
      </c>
      <c r="S1955" t="b">
        <v>0</v>
      </c>
      <c r="T1955" t="b">
        <v>0</v>
      </c>
      <c r="U1955" t="b">
        <v>1</v>
      </c>
      <c r="V1955">
        <v>34000</v>
      </c>
      <c r="W1955">
        <v>21600</v>
      </c>
      <c r="X1955">
        <v>2.65</v>
      </c>
      <c r="Y1955">
        <v>29200</v>
      </c>
      <c r="Z1955">
        <v>2.23</v>
      </c>
    </row>
    <row r="1956" spans="1:26">
      <c r="A1956">
        <v>210609970</v>
      </c>
      <c r="B1956" t="s">
        <v>8845</v>
      </c>
      <c r="C1956" t="s">
        <v>3597</v>
      </c>
      <c r="D1956" t="s">
        <v>3685</v>
      </c>
      <c r="E1956" t="s">
        <v>4883</v>
      </c>
      <c r="F1956" t="s">
        <v>3600</v>
      </c>
      <c r="G1956">
        <v>210609970</v>
      </c>
      <c r="I1956" t="s">
        <v>3601</v>
      </c>
      <c r="J1956" t="s">
        <v>11447</v>
      </c>
      <c r="K1956" t="s">
        <v>3688</v>
      </c>
      <c r="L1956" t="s">
        <v>11448</v>
      </c>
      <c r="P1956">
        <v>11.5</v>
      </c>
      <c r="Q1956">
        <v>18.5</v>
      </c>
      <c r="R1956">
        <v>8.1999999999999993</v>
      </c>
      <c r="S1956" t="b">
        <v>0</v>
      </c>
      <c r="T1956" t="b">
        <v>0</v>
      </c>
      <c r="U1956" t="b">
        <v>1</v>
      </c>
      <c r="V1956">
        <v>33600</v>
      </c>
      <c r="W1956">
        <v>21600</v>
      </c>
      <c r="X1956">
        <v>2.65</v>
      </c>
      <c r="Y1956">
        <v>29200</v>
      </c>
      <c r="Z1956">
        <v>2.23</v>
      </c>
    </row>
    <row r="1957" spans="1:26">
      <c r="A1957">
        <v>210692564</v>
      </c>
      <c r="B1957" t="s">
        <v>8845</v>
      </c>
      <c r="C1957" t="s">
        <v>3597</v>
      </c>
      <c r="D1957" t="s">
        <v>3685</v>
      </c>
      <c r="E1957" t="s">
        <v>3686</v>
      </c>
      <c r="F1957" t="s">
        <v>3600</v>
      </c>
      <c r="G1957">
        <v>210692564</v>
      </c>
      <c r="I1957" t="s">
        <v>3601</v>
      </c>
      <c r="J1957" t="s">
        <v>11451</v>
      </c>
      <c r="K1957" t="s">
        <v>3688</v>
      </c>
      <c r="L1957" t="s">
        <v>7210</v>
      </c>
      <c r="P1957">
        <v>11.5</v>
      </c>
      <c r="Q1957">
        <v>18.5</v>
      </c>
      <c r="R1957">
        <v>8.1999999999999993</v>
      </c>
      <c r="S1957" t="b">
        <v>0</v>
      </c>
      <c r="T1957" t="b">
        <v>0</v>
      </c>
      <c r="U1957" t="b">
        <v>1</v>
      </c>
      <c r="V1957">
        <v>33800</v>
      </c>
      <c r="W1957">
        <v>21600</v>
      </c>
      <c r="X1957">
        <v>2.65</v>
      </c>
      <c r="Y1957">
        <v>29200</v>
      </c>
      <c r="Z1957">
        <v>2.23</v>
      </c>
    </row>
    <row r="1958" spans="1:26">
      <c r="A1958">
        <v>210692563</v>
      </c>
      <c r="B1958" t="s">
        <v>8845</v>
      </c>
      <c r="C1958" t="s">
        <v>3597</v>
      </c>
      <c r="D1958" t="s">
        <v>3685</v>
      </c>
      <c r="E1958" t="s">
        <v>3686</v>
      </c>
      <c r="F1958" t="s">
        <v>3600</v>
      </c>
      <c r="G1958">
        <v>210692563</v>
      </c>
      <c r="I1958" t="s">
        <v>3601</v>
      </c>
      <c r="J1958" t="s">
        <v>11451</v>
      </c>
      <c r="K1958" t="s">
        <v>3688</v>
      </c>
      <c r="L1958" t="s">
        <v>7222</v>
      </c>
      <c r="P1958">
        <v>11.5</v>
      </c>
      <c r="Q1958">
        <v>18.5</v>
      </c>
      <c r="R1958">
        <v>8.1999999999999993</v>
      </c>
      <c r="S1958" t="b">
        <v>0</v>
      </c>
      <c r="T1958" t="b">
        <v>0</v>
      </c>
      <c r="U1958" t="b">
        <v>1</v>
      </c>
      <c r="V1958">
        <v>33800</v>
      </c>
      <c r="W1958">
        <v>21600</v>
      </c>
      <c r="X1958">
        <v>2.65</v>
      </c>
      <c r="Y1958">
        <v>29200</v>
      </c>
      <c r="Z1958">
        <v>2.23</v>
      </c>
    </row>
    <row r="1959" spans="1:26">
      <c r="A1959">
        <v>210692545</v>
      </c>
      <c r="B1959" t="s">
        <v>8845</v>
      </c>
      <c r="C1959" t="s">
        <v>3597</v>
      </c>
      <c r="D1959" t="s">
        <v>3685</v>
      </c>
      <c r="E1959" t="s">
        <v>3686</v>
      </c>
      <c r="F1959" t="s">
        <v>3600</v>
      </c>
      <c r="G1959">
        <v>210692545</v>
      </c>
      <c r="I1959" t="s">
        <v>3601</v>
      </c>
      <c r="J1959" t="s">
        <v>11451</v>
      </c>
      <c r="K1959" t="s">
        <v>3688</v>
      </c>
      <c r="L1959" t="s">
        <v>7212</v>
      </c>
      <c r="P1959">
        <v>11</v>
      </c>
      <c r="Q1959">
        <v>18</v>
      </c>
      <c r="R1959">
        <v>8.1999999999999993</v>
      </c>
      <c r="S1959" t="b">
        <v>0</v>
      </c>
      <c r="T1959" t="b">
        <v>0</v>
      </c>
      <c r="U1959" t="b">
        <v>1</v>
      </c>
      <c r="V1959">
        <v>33400</v>
      </c>
      <c r="W1959">
        <v>21600</v>
      </c>
      <c r="X1959">
        <v>2.65</v>
      </c>
      <c r="Y1959">
        <v>29200</v>
      </c>
      <c r="Z1959">
        <v>2.23</v>
      </c>
    </row>
    <row r="1960" spans="1:26">
      <c r="A1960">
        <v>210692544</v>
      </c>
      <c r="B1960" t="s">
        <v>8845</v>
      </c>
      <c r="C1960" t="s">
        <v>3597</v>
      </c>
      <c r="D1960" t="s">
        <v>3685</v>
      </c>
      <c r="E1960" t="s">
        <v>3686</v>
      </c>
      <c r="F1960" t="s">
        <v>3600</v>
      </c>
      <c r="G1960">
        <v>210692544</v>
      </c>
      <c r="I1960" t="s">
        <v>3601</v>
      </c>
      <c r="J1960" t="s">
        <v>11451</v>
      </c>
      <c r="K1960" t="s">
        <v>3688</v>
      </c>
      <c r="L1960" t="s">
        <v>7220</v>
      </c>
      <c r="P1960">
        <v>11</v>
      </c>
      <c r="Q1960">
        <v>18</v>
      </c>
      <c r="R1960">
        <v>8.1999999999999993</v>
      </c>
      <c r="S1960" t="b">
        <v>0</v>
      </c>
      <c r="T1960" t="b">
        <v>0</v>
      </c>
      <c r="U1960" t="b">
        <v>1</v>
      </c>
      <c r="V1960">
        <v>33400</v>
      </c>
      <c r="W1960">
        <v>21600</v>
      </c>
      <c r="X1960">
        <v>2.65</v>
      </c>
      <c r="Y1960">
        <v>29200</v>
      </c>
      <c r="Z1960">
        <v>2.23</v>
      </c>
    </row>
    <row r="1961" spans="1:26">
      <c r="A1961">
        <v>210692526</v>
      </c>
      <c r="B1961" t="s">
        <v>8845</v>
      </c>
      <c r="C1961" t="s">
        <v>3597</v>
      </c>
      <c r="D1961" t="s">
        <v>3685</v>
      </c>
      <c r="E1961" t="s">
        <v>3686</v>
      </c>
      <c r="F1961" t="s">
        <v>3600</v>
      </c>
      <c r="G1961">
        <v>210692526</v>
      </c>
      <c r="I1961" t="s">
        <v>3601</v>
      </c>
      <c r="J1961" t="s">
        <v>11451</v>
      </c>
      <c r="K1961" t="s">
        <v>3688</v>
      </c>
      <c r="L1961" t="s">
        <v>7211</v>
      </c>
      <c r="P1961">
        <v>11</v>
      </c>
      <c r="Q1961">
        <v>18</v>
      </c>
      <c r="R1961">
        <v>8.1999999999999993</v>
      </c>
      <c r="S1961" t="b">
        <v>0</v>
      </c>
      <c r="T1961" t="b">
        <v>0</v>
      </c>
      <c r="U1961" t="b">
        <v>1</v>
      </c>
      <c r="V1961">
        <v>33400</v>
      </c>
      <c r="W1961">
        <v>21600</v>
      </c>
      <c r="X1961">
        <v>2.65</v>
      </c>
      <c r="Y1961">
        <v>29200</v>
      </c>
      <c r="Z1961">
        <v>2.23</v>
      </c>
    </row>
    <row r="1962" spans="1:26">
      <c r="A1962">
        <v>210692525</v>
      </c>
      <c r="B1962" t="s">
        <v>8845</v>
      </c>
      <c r="C1962" t="s">
        <v>3597</v>
      </c>
      <c r="D1962" t="s">
        <v>3685</v>
      </c>
      <c r="E1962" t="s">
        <v>3686</v>
      </c>
      <c r="F1962" t="s">
        <v>3600</v>
      </c>
      <c r="G1962">
        <v>210692525</v>
      </c>
      <c r="I1962" t="s">
        <v>3601</v>
      </c>
      <c r="J1962" t="s">
        <v>11451</v>
      </c>
      <c r="K1962" t="s">
        <v>3688</v>
      </c>
      <c r="L1962" t="s">
        <v>7213</v>
      </c>
      <c r="P1962">
        <v>11</v>
      </c>
      <c r="Q1962">
        <v>18</v>
      </c>
      <c r="R1962">
        <v>8.1999999999999993</v>
      </c>
      <c r="S1962" t="b">
        <v>0</v>
      </c>
      <c r="T1962" t="b">
        <v>0</v>
      </c>
      <c r="U1962" t="b">
        <v>1</v>
      </c>
      <c r="V1962">
        <v>33400</v>
      </c>
      <c r="W1962">
        <v>21600</v>
      </c>
      <c r="X1962">
        <v>2.65</v>
      </c>
      <c r="Y1962">
        <v>29200</v>
      </c>
      <c r="Z1962">
        <v>2.23</v>
      </c>
    </row>
    <row r="1963" spans="1:26">
      <c r="A1963">
        <v>210607578</v>
      </c>
      <c r="B1963" t="s">
        <v>8845</v>
      </c>
      <c r="C1963" t="s">
        <v>3597</v>
      </c>
      <c r="D1963" t="s">
        <v>3685</v>
      </c>
      <c r="E1963" t="s">
        <v>3686</v>
      </c>
      <c r="F1963" t="s">
        <v>3600</v>
      </c>
      <c r="G1963">
        <v>210607578</v>
      </c>
      <c r="I1963" t="s">
        <v>3601</v>
      </c>
      <c r="J1963" t="s">
        <v>11451</v>
      </c>
      <c r="K1963" t="s">
        <v>3688</v>
      </c>
      <c r="L1963" t="s">
        <v>11450</v>
      </c>
      <c r="P1963">
        <v>12</v>
      </c>
      <c r="Q1963">
        <v>19</v>
      </c>
      <c r="R1963">
        <v>8.1999999999999993</v>
      </c>
      <c r="S1963" t="b">
        <v>0</v>
      </c>
      <c r="T1963" t="b">
        <v>0</v>
      </c>
      <c r="U1963" t="b">
        <v>1</v>
      </c>
      <c r="V1963">
        <v>34200</v>
      </c>
      <c r="W1963">
        <v>21600</v>
      </c>
      <c r="X1963">
        <v>2.65</v>
      </c>
      <c r="Y1963">
        <v>29200</v>
      </c>
      <c r="Z1963">
        <v>2.23</v>
      </c>
    </row>
    <row r="1964" spans="1:26">
      <c r="A1964">
        <v>210692505</v>
      </c>
      <c r="B1964" t="s">
        <v>8845</v>
      </c>
      <c r="C1964" t="s">
        <v>3597</v>
      </c>
      <c r="D1964" t="s">
        <v>3685</v>
      </c>
      <c r="E1964" t="s">
        <v>3686</v>
      </c>
      <c r="F1964" t="s">
        <v>3600</v>
      </c>
      <c r="G1964">
        <v>210692505</v>
      </c>
      <c r="I1964" t="s">
        <v>3601</v>
      </c>
      <c r="J1964" t="s">
        <v>11451</v>
      </c>
      <c r="K1964" t="s">
        <v>3688</v>
      </c>
      <c r="L1964" t="s">
        <v>7214</v>
      </c>
      <c r="P1964">
        <v>12</v>
      </c>
      <c r="Q1964">
        <v>19</v>
      </c>
      <c r="R1964">
        <v>8.1999999999999993</v>
      </c>
      <c r="S1964" t="b">
        <v>0</v>
      </c>
      <c r="T1964" t="b">
        <v>0</v>
      </c>
      <c r="U1964" t="b">
        <v>1</v>
      </c>
      <c r="V1964">
        <v>34000</v>
      </c>
      <c r="W1964">
        <v>21600</v>
      </c>
      <c r="X1964">
        <v>2.65</v>
      </c>
      <c r="Y1964">
        <v>29200</v>
      </c>
      <c r="Z1964">
        <v>2.23</v>
      </c>
    </row>
    <row r="1965" spans="1:26">
      <c r="A1965">
        <v>210692496</v>
      </c>
      <c r="B1965" t="s">
        <v>8845</v>
      </c>
      <c r="C1965" t="s">
        <v>3597</v>
      </c>
      <c r="D1965" t="s">
        <v>3685</v>
      </c>
      <c r="E1965" t="s">
        <v>3686</v>
      </c>
      <c r="F1965" t="s">
        <v>3600</v>
      </c>
      <c r="G1965">
        <v>210692496</v>
      </c>
      <c r="I1965" t="s">
        <v>3601</v>
      </c>
      <c r="J1965" t="s">
        <v>11451</v>
      </c>
      <c r="K1965" t="s">
        <v>3688</v>
      </c>
      <c r="L1965" t="s">
        <v>7219</v>
      </c>
      <c r="P1965">
        <v>12</v>
      </c>
      <c r="Q1965">
        <v>18.5</v>
      </c>
      <c r="R1965">
        <v>8.1999999999999993</v>
      </c>
      <c r="S1965" t="b">
        <v>0</v>
      </c>
      <c r="T1965" t="b">
        <v>0</v>
      </c>
      <c r="U1965" t="b">
        <v>1</v>
      </c>
      <c r="V1965">
        <v>34000</v>
      </c>
      <c r="W1965">
        <v>21600</v>
      </c>
      <c r="X1965">
        <v>2.65</v>
      </c>
      <c r="Y1965">
        <v>29200</v>
      </c>
      <c r="Z1965">
        <v>2.23</v>
      </c>
    </row>
    <row r="1966" spans="1:26">
      <c r="A1966">
        <v>210609969</v>
      </c>
      <c r="B1966" t="s">
        <v>8845</v>
      </c>
      <c r="C1966" t="s">
        <v>3597</v>
      </c>
      <c r="D1966" t="s">
        <v>3685</v>
      </c>
      <c r="E1966" t="s">
        <v>3686</v>
      </c>
      <c r="F1966" t="s">
        <v>3600</v>
      </c>
      <c r="G1966">
        <v>210609969</v>
      </c>
      <c r="I1966" t="s">
        <v>3601</v>
      </c>
      <c r="J1966" t="s">
        <v>11451</v>
      </c>
      <c r="K1966" t="s">
        <v>3688</v>
      </c>
      <c r="L1966" t="s">
        <v>11449</v>
      </c>
      <c r="P1966">
        <v>12</v>
      </c>
      <c r="Q1966">
        <v>19</v>
      </c>
      <c r="R1966">
        <v>8.1999999999999993</v>
      </c>
      <c r="S1966" t="b">
        <v>0</v>
      </c>
      <c r="T1966" t="b">
        <v>0</v>
      </c>
      <c r="U1966" t="b">
        <v>1</v>
      </c>
      <c r="V1966">
        <v>34000</v>
      </c>
      <c r="W1966">
        <v>21600</v>
      </c>
      <c r="X1966">
        <v>2.65</v>
      </c>
      <c r="Y1966">
        <v>29200</v>
      </c>
      <c r="Z1966">
        <v>2.23</v>
      </c>
    </row>
    <row r="1967" spans="1:26">
      <c r="A1967">
        <v>210609968</v>
      </c>
      <c r="B1967" t="s">
        <v>8845</v>
      </c>
      <c r="C1967" t="s">
        <v>3597</v>
      </c>
      <c r="D1967" t="s">
        <v>3685</v>
      </c>
      <c r="E1967" t="s">
        <v>3686</v>
      </c>
      <c r="F1967" t="s">
        <v>3600</v>
      </c>
      <c r="G1967">
        <v>210609968</v>
      </c>
      <c r="I1967" t="s">
        <v>3601</v>
      </c>
      <c r="J1967" t="s">
        <v>11451</v>
      </c>
      <c r="K1967" t="s">
        <v>3688</v>
      </c>
      <c r="L1967" t="s">
        <v>11448</v>
      </c>
      <c r="P1967">
        <v>11.5</v>
      </c>
      <c r="Q1967">
        <v>18.5</v>
      </c>
      <c r="R1967">
        <v>8.1999999999999993</v>
      </c>
      <c r="S1967" t="b">
        <v>0</v>
      </c>
      <c r="T1967" t="b">
        <v>0</v>
      </c>
      <c r="U1967" t="b">
        <v>1</v>
      </c>
      <c r="V1967">
        <v>33600</v>
      </c>
      <c r="W1967">
        <v>21600</v>
      </c>
      <c r="X1967">
        <v>2.65</v>
      </c>
      <c r="Y1967">
        <v>29200</v>
      </c>
      <c r="Z1967">
        <v>2.23</v>
      </c>
    </row>
    <row r="1968" spans="1:26">
      <c r="A1968">
        <v>210692768</v>
      </c>
      <c r="B1968" t="s">
        <v>8845</v>
      </c>
      <c r="C1968" t="s">
        <v>3597</v>
      </c>
      <c r="D1968" t="s">
        <v>3685</v>
      </c>
      <c r="E1968" t="s">
        <v>4866</v>
      </c>
      <c r="F1968" t="s">
        <v>3600</v>
      </c>
      <c r="G1968">
        <v>210692768</v>
      </c>
      <c r="I1968" t="s">
        <v>3601</v>
      </c>
      <c r="J1968" t="s">
        <v>11447</v>
      </c>
      <c r="K1968" t="s">
        <v>3688</v>
      </c>
      <c r="L1968" t="s">
        <v>7210</v>
      </c>
      <c r="P1968">
        <v>11.5</v>
      </c>
      <c r="Q1968">
        <v>18.5</v>
      </c>
      <c r="R1968">
        <v>8.1999999999999993</v>
      </c>
      <c r="S1968" t="b">
        <v>0</v>
      </c>
      <c r="T1968" t="b">
        <v>0</v>
      </c>
      <c r="U1968" t="b">
        <v>1</v>
      </c>
      <c r="V1968">
        <v>33800</v>
      </c>
      <c r="W1968">
        <v>21600</v>
      </c>
      <c r="X1968">
        <v>2.65</v>
      </c>
      <c r="Y1968">
        <v>29200</v>
      </c>
      <c r="Z1968">
        <v>2.23</v>
      </c>
    </row>
    <row r="1969" spans="1:26">
      <c r="A1969">
        <v>210692767</v>
      </c>
      <c r="B1969" t="s">
        <v>8845</v>
      </c>
      <c r="C1969" t="s">
        <v>3597</v>
      </c>
      <c r="D1969" t="s">
        <v>3685</v>
      </c>
      <c r="E1969" t="s">
        <v>4866</v>
      </c>
      <c r="F1969" t="s">
        <v>3600</v>
      </c>
      <c r="G1969">
        <v>210692767</v>
      </c>
      <c r="I1969" t="s">
        <v>3601</v>
      </c>
      <c r="J1969" t="s">
        <v>11447</v>
      </c>
      <c r="K1969" t="s">
        <v>3688</v>
      </c>
      <c r="L1969" t="s">
        <v>7222</v>
      </c>
      <c r="P1969">
        <v>11.5</v>
      </c>
      <c r="Q1969">
        <v>18.5</v>
      </c>
      <c r="R1969">
        <v>8.1999999999999993</v>
      </c>
      <c r="S1969" t="b">
        <v>0</v>
      </c>
      <c r="T1969" t="b">
        <v>0</v>
      </c>
      <c r="U1969" t="b">
        <v>1</v>
      </c>
      <c r="V1969">
        <v>33800</v>
      </c>
      <c r="W1969">
        <v>21600</v>
      </c>
      <c r="X1969">
        <v>2.65</v>
      </c>
      <c r="Y1969">
        <v>29200</v>
      </c>
      <c r="Z1969">
        <v>2.23</v>
      </c>
    </row>
    <row r="1970" spans="1:26">
      <c r="A1970">
        <v>210692749</v>
      </c>
      <c r="B1970" t="s">
        <v>8845</v>
      </c>
      <c r="C1970" t="s">
        <v>3597</v>
      </c>
      <c r="D1970" t="s">
        <v>3685</v>
      </c>
      <c r="E1970" t="s">
        <v>4866</v>
      </c>
      <c r="F1970" t="s">
        <v>3600</v>
      </c>
      <c r="G1970">
        <v>210692749</v>
      </c>
      <c r="I1970" t="s">
        <v>3601</v>
      </c>
      <c r="J1970" t="s">
        <v>11447</v>
      </c>
      <c r="K1970" t="s">
        <v>3688</v>
      </c>
      <c r="L1970" t="s">
        <v>7212</v>
      </c>
      <c r="P1970">
        <v>11</v>
      </c>
      <c r="Q1970">
        <v>18</v>
      </c>
      <c r="R1970">
        <v>8.1999999999999993</v>
      </c>
      <c r="S1970" t="b">
        <v>0</v>
      </c>
      <c r="T1970" t="b">
        <v>0</v>
      </c>
      <c r="U1970" t="b">
        <v>1</v>
      </c>
      <c r="V1970">
        <v>33400</v>
      </c>
      <c r="W1970">
        <v>21600</v>
      </c>
      <c r="X1970">
        <v>2.65</v>
      </c>
      <c r="Y1970">
        <v>29200</v>
      </c>
      <c r="Z1970">
        <v>2.23</v>
      </c>
    </row>
    <row r="1971" spans="1:26">
      <c r="A1971">
        <v>210692748</v>
      </c>
      <c r="B1971" t="s">
        <v>8845</v>
      </c>
      <c r="C1971" t="s">
        <v>3597</v>
      </c>
      <c r="D1971" t="s">
        <v>3685</v>
      </c>
      <c r="E1971" t="s">
        <v>4866</v>
      </c>
      <c r="F1971" t="s">
        <v>3600</v>
      </c>
      <c r="G1971">
        <v>210692748</v>
      </c>
      <c r="I1971" t="s">
        <v>3601</v>
      </c>
      <c r="J1971" t="s">
        <v>11447</v>
      </c>
      <c r="K1971" t="s">
        <v>3688</v>
      </c>
      <c r="L1971" t="s">
        <v>7220</v>
      </c>
      <c r="P1971">
        <v>11</v>
      </c>
      <c r="Q1971">
        <v>18</v>
      </c>
      <c r="R1971">
        <v>8.1999999999999993</v>
      </c>
      <c r="S1971" t="b">
        <v>0</v>
      </c>
      <c r="T1971" t="b">
        <v>0</v>
      </c>
      <c r="U1971" t="b">
        <v>1</v>
      </c>
      <c r="V1971">
        <v>33400</v>
      </c>
      <c r="W1971">
        <v>21600</v>
      </c>
      <c r="X1971">
        <v>2.65</v>
      </c>
      <c r="Y1971">
        <v>29200</v>
      </c>
      <c r="Z1971">
        <v>2.23</v>
      </c>
    </row>
    <row r="1972" spans="1:26">
      <c r="A1972">
        <v>210692730</v>
      </c>
      <c r="B1972" t="s">
        <v>8845</v>
      </c>
      <c r="C1972" t="s">
        <v>3597</v>
      </c>
      <c r="D1972" t="s">
        <v>3685</v>
      </c>
      <c r="E1972" t="s">
        <v>4866</v>
      </c>
      <c r="F1972" t="s">
        <v>3600</v>
      </c>
      <c r="G1972">
        <v>210692730</v>
      </c>
      <c r="I1972" t="s">
        <v>3601</v>
      </c>
      <c r="J1972" t="s">
        <v>11447</v>
      </c>
      <c r="K1972" t="s">
        <v>3688</v>
      </c>
      <c r="L1972" t="s">
        <v>7211</v>
      </c>
      <c r="P1972">
        <v>11</v>
      </c>
      <c r="Q1972">
        <v>18</v>
      </c>
      <c r="R1972">
        <v>8.1999999999999993</v>
      </c>
      <c r="S1972" t="b">
        <v>0</v>
      </c>
      <c r="T1972" t="b">
        <v>0</v>
      </c>
      <c r="U1972" t="b">
        <v>1</v>
      </c>
      <c r="V1972">
        <v>33400</v>
      </c>
      <c r="W1972">
        <v>21600</v>
      </c>
      <c r="X1972">
        <v>2.65</v>
      </c>
      <c r="Y1972">
        <v>29200</v>
      </c>
      <c r="Z1972">
        <v>2.23</v>
      </c>
    </row>
    <row r="1973" spans="1:26">
      <c r="A1973">
        <v>210692729</v>
      </c>
      <c r="B1973" t="s">
        <v>8845</v>
      </c>
      <c r="C1973" t="s">
        <v>3597</v>
      </c>
      <c r="D1973" t="s">
        <v>3685</v>
      </c>
      <c r="E1973" t="s">
        <v>4866</v>
      </c>
      <c r="F1973" t="s">
        <v>3600</v>
      </c>
      <c r="G1973">
        <v>210692729</v>
      </c>
      <c r="I1973" t="s">
        <v>3601</v>
      </c>
      <c r="J1973" t="s">
        <v>11447</v>
      </c>
      <c r="K1973" t="s">
        <v>3688</v>
      </c>
      <c r="L1973" t="s">
        <v>7213</v>
      </c>
      <c r="P1973">
        <v>11</v>
      </c>
      <c r="Q1973">
        <v>18</v>
      </c>
      <c r="R1973">
        <v>8.1999999999999993</v>
      </c>
      <c r="S1973" t="b">
        <v>0</v>
      </c>
      <c r="T1973" t="b">
        <v>0</v>
      </c>
      <c r="U1973" t="b">
        <v>1</v>
      </c>
      <c r="V1973">
        <v>33400</v>
      </c>
      <c r="W1973">
        <v>21600</v>
      </c>
      <c r="X1973">
        <v>2.65</v>
      </c>
      <c r="Y1973">
        <v>29200</v>
      </c>
      <c r="Z1973">
        <v>2.23</v>
      </c>
    </row>
    <row r="1974" spans="1:26">
      <c r="A1974">
        <v>210607412</v>
      </c>
      <c r="B1974" t="s">
        <v>8845</v>
      </c>
      <c r="C1974" t="s">
        <v>3597</v>
      </c>
      <c r="D1974" t="s">
        <v>3685</v>
      </c>
      <c r="E1974" t="s">
        <v>4866</v>
      </c>
      <c r="F1974" t="s">
        <v>3600</v>
      </c>
      <c r="G1974">
        <v>210607412</v>
      </c>
      <c r="I1974" t="s">
        <v>3601</v>
      </c>
      <c r="J1974" t="s">
        <v>11447</v>
      </c>
      <c r="K1974" t="s">
        <v>3688</v>
      </c>
      <c r="L1974" t="s">
        <v>11450</v>
      </c>
      <c r="P1974">
        <v>12</v>
      </c>
      <c r="Q1974">
        <v>19</v>
      </c>
      <c r="R1974">
        <v>8.1999999999999993</v>
      </c>
      <c r="S1974" t="b">
        <v>0</v>
      </c>
      <c r="T1974" t="b">
        <v>0</v>
      </c>
      <c r="U1974" t="b">
        <v>1</v>
      </c>
      <c r="V1974">
        <v>34200</v>
      </c>
      <c r="W1974">
        <v>21600</v>
      </c>
      <c r="X1974">
        <v>2.65</v>
      </c>
      <c r="Y1974">
        <v>29200</v>
      </c>
      <c r="Z1974">
        <v>2.23</v>
      </c>
    </row>
    <row r="1975" spans="1:26">
      <c r="A1975">
        <v>210692709</v>
      </c>
      <c r="B1975" t="s">
        <v>8845</v>
      </c>
      <c r="C1975" t="s">
        <v>3597</v>
      </c>
      <c r="D1975" t="s">
        <v>3685</v>
      </c>
      <c r="E1975" t="s">
        <v>4866</v>
      </c>
      <c r="F1975" t="s">
        <v>3600</v>
      </c>
      <c r="G1975">
        <v>210692709</v>
      </c>
      <c r="I1975" t="s">
        <v>3601</v>
      </c>
      <c r="J1975" t="s">
        <v>11447</v>
      </c>
      <c r="K1975" t="s">
        <v>3688</v>
      </c>
      <c r="L1975" t="s">
        <v>7214</v>
      </c>
      <c r="P1975">
        <v>12</v>
      </c>
      <c r="Q1975">
        <v>19</v>
      </c>
      <c r="R1975">
        <v>8.1999999999999993</v>
      </c>
      <c r="S1975" t="b">
        <v>0</v>
      </c>
      <c r="T1975" t="b">
        <v>0</v>
      </c>
      <c r="U1975" t="b">
        <v>1</v>
      </c>
      <c r="V1975">
        <v>34000</v>
      </c>
      <c r="W1975">
        <v>21600</v>
      </c>
      <c r="X1975">
        <v>2.65</v>
      </c>
      <c r="Y1975">
        <v>29200</v>
      </c>
      <c r="Z1975">
        <v>2.23</v>
      </c>
    </row>
    <row r="1976" spans="1:26">
      <c r="A1976">
        <v>210692700</v>
      </c>
      <c r="B1976" t="s">
        <v>8845</v>
      </c>
      <c r="C1976" t="s">
        <v>3597</v>
      </c>
      <c r="D1976" t="s">
        <v>3685</v>
      </c>
      <c r="E1976" t="s">
        <v>4866</v>
      </c>
      <c r="F1976" t="s">
        <v>3600</v>
      </c>
      <c r="G1976">
        <v>210692700</v>
      </c>
      <c r="I1976" t="s">
        <v>3601</v>
      </c>
      <c r="J1976" t="s">
        <v>11447</v>
      </c>
      <c r="K1976" t="s">
        <v>3688</v>
      </c>
      <c r="L1976" t="s">
        <v>7219</v>
      </c>
      <c r="P1976">
        <v>12</v>
      </c>
      <c r="Q1976">
        <v>18.5</v>
      </c>
      <c r="R1976">
        <v>8.1999999999999993</v>
      </c>
      <c r="S1976" t="b">
        <v>0</v>
      </c>
      <c r="T1976" t="b">
        <v>0</v>
      </c>
      <c r="U1976" t="b">
        <v>1</v>
      </c>
      <c r="V1976">
        <v>34000</v>
      </c>
      <c r="W1976">
        <v>21600</v>
      </c>
      <c r="X1976">
        <v>2.65</v>
      </c>
      <c r="Y1976">
        <v>29200</v>
      </c>
      <c r="Z1976">
        <v>2.23</v>
      </c>
    </row>
    <row r="1977" spans="1:26">
      <c r="A1977">
        <v>210609967</v>
      </c>
      <c r="B1977" t="s">
        <v>8845</v>
      </c>
      <c r="C1977" t="s">
        <v>3597</v>
      </c>
      <c r="D1977" t="s">
        <v>3685</v>
      </c>
      <c r="E1977" t="s">
        <v>4866</v>
      </c>
      <c r="F1977" t="s">
        <v>3600</v>
      </c>
      <c r="G1977">
        <v>210609967</v>
      </c>
      <c r="I1977" t="s">
        <v>3601</v>
      </c>
      <c r="J1977" t="s">
        <v>11447</v>
      </c>
      <c r="K1977" t="s">
        <v>3688</v>
      </c>
      <c r="L1977" t="s">
        <v>11449</v>
      </c>
      <c r="P1977">
        <v>12</v>
      </c>
      <c r="Q1977">
        <v>19</v>
      </c>
      <c r="R1977">
        <v>8.1999999999999993</v>
      </c>
      <c r="S1977" t="b">
        <v>0</v>
      </c>
      <c r="T1977" t="b">
        <v>0</v>
      </c>
      <c r="U1977" t="b">
        <v>1</v>
      </c>
      <c r="V1977">
        <v>34000</v>
      </c>
      <c r="W1977">
        <v>21600</v>
      </c>
      <c r="X1977">
        <v>2.65</v>
      </c>
      <c r="Y1977">
        <v>29200</v>
      </c>
      <c r="Z1977">
        <v>2.23</v>
      </c>
    </row>
    <row r="1978" spans="1:26">
      <c r="A1978">
        <v>210609966</v>
      </c>
      <c r="B1978" t="s">
        <v>8845</v>
      </c>
      <c r="C1978" t="s">
        <v>3597</v>
      </c>
      <c r="D1978" t="s">
        <v>3685</v>
      </c>
      <c r="E1978" t="s">
        <v>4866</v>
      </c>
      <c r="F1978" t="s">
        <v>3600</v>
      </c>
      <c r="G1978">
        <v>210609966</v>
      </c>
      <c r="I1978" t="s">
        <v>3601</v>
      </c>
      <c r="J1978" t="s">
        <v>11447</v>
      </c>
      <c r="K1978" t="s">
        <v>3688</v>
      </c>
      <c r="L1978" t="s">
        <v>11448</v>
      </c>
      <c r="P1978">
        <v>11.5</v>
      </c>
      <c r="Q1978">
        <v>18.5</v>
      </c>
      <c r="R1978">
        <v>8.1999999999999993</v>
      </c>
      <c r="S1978" t="b">
        <v>0</v>
      </c>
      <c r="T1978" t="b">
        <v>0</v>
      </c>
      <c r="U1978" t="b">
        <v>1</v>
      </c>
      <c r="V1978">
        <v>33600</v>
      </c>
      <c r="W1978">
        <v>21600</v>
      </c>
      <c r="X1978">
        <v>2.65</v>
      </c>
      <c r="Y1978">
        <v>29200</v>
      </c>
      <c r="Z1978">
        <v>2.23</v>
      </c>
    </row>
    <row r="1979" spans="1:26">
      <c r="A1979">
        <v>210692360</v>
      </c>
      <c r="B1979" t="s">
        <v>8845</v>
      </c>
      <c r="C1979" t="s">
        <v>3597</v>
      </c>
      <c r="D1979" t="s">
        <v>3685</v>
      </c>
      <c r="E1979" t="s">
        <v>3693</v>
      </c>
      <c r="F1979" t="s">
        <v>3600</v>
      </c>
      <c r="G1979">
        <v>210692360</v>
      </c>
      <c r="I1979" t="s">
        <v>3601</v>
      </c>
      <c r="J1979" t="s">
        <v>11444</v>
      </c>
      <c r="K1979" t="s">
        <v>3688</v>
      </c>
      <c r="L1979" t="s">
        <v>7185</v>
      </c>
      <c r="P1979">
        <v>11.5</v>
      </c>
      <c r="Q1979">
        <v>18.5</v>
      </c>
      <c r="R1979">
        <v>8.1999999999999993</v>
      </c>
      <c r="S1979" t="b">
        <v>0</v>
      </c>
      <c r="T1979" t="b">
        <v>0</v>
      </c>
      <c r="U1979" t="b">
        <v>1</v>
      </c>
      <c r="V1979">
        <v>33800</v>
      </c>
      <c r="W1979">
        <v>21600</v>
      </c>
      <c r="X1979">
        <v>2.65</v>
      </c>
      <c r="Y1979">
        <v>29200</v>
      </c>
      <c r="Z1979">
        <v>2.23</v>
      </c>
    </row>
    <row r="1980" spans="1:26">
      <c r="A1980">
        <v>210692359</v>
      </c>
      <c r="B1980" t="s">
        <v>8845</v>
      </c>
      <c r="C1980" t="s">
        <v>3597</v>
      </c>
      <c r="D1980" t="s">
        <v>3685</v>
      </c>
      <c r="E1980" t="s">
        <v>3693</v>
      </c>
      <c r="F1980" t="s">
        <v>3600</v>
      </c>
      <c r="G1980">
        <v>210692359</v>
      </c>
      <c r="I1980" t="s">
        <v>3601</v>
      </c>
      <c r="J1980" t="s">
        <v>11444</v>
      </c>
      <c r="K1980" t="s">
        <v>3688</v>
      </c>
      <c r="L1980" t="s">
        <v>7191</v>
      </c>
      <c r="P1980">
        <v>11.5</v>
      </c>
      <c r="Q1980">
        <v>18.5</v>
      </c>
      <c r="R1980">
        <v>8.1999999999999993</v>
      </c>
      <c r="S1980" t="b">
        <v>0</v>
      </c>
      <c r="T1980" t="b">
        <v>0</v>
      </c>
      <c r="U1980" t="b">
        <v>1</v>
      </c>
      <c r="V1980">
        <v>33800</v>
      </c>
      <c r="W1980">
        <v>21600</v>
      </c>
      <c r="X1980">
        <v>2.65</v>
      </c>
      <c r="Y1980">
        <v>29200</v>
      </c>
      <c r="Z1980">
        <v>2.23</v>
      </c>
    </row>
    <row r="1981" spans="1:26">
      <c r="A1981">
        <v>210692341</v>
      </c>
      <c r="B1981" t="s">
        <v>8845</v>
      </c>
      <c r="C1981" t="s">
        <v>3597</v>
      </c>
      <c r="D1981" t="s">
        <v>3685</v>
      </c>
      <c r="E1981" t="s">
        <v>3693</v>
      </c>
      <c r="F1981" t="s">
        <v>3600</v>
      </c>
      <c r="G1981">
        <v>210692341</v>
      </c>
      <c r="I1981" t="s">
        <v>3601</v>
      </c>
      <c r="J1981" t="s">
        <v>11444</v>
      </c>
      <c r="K1981" t="s">
        <v>3688</v>
      </c>
      <c r="L1981" t="s">
        <v>7186</v>
      </c>
      <c r="P1981">
        <v>11</v>
      </c>
      <c r="Q1981">
        <v>18</v>
      </c>
      <c r="R1981">
        <v>8.1999999999999993</v>
      </c>
      <c r="S1981" t="b">
        <v>0</v>
      </c>
      <c r="T1981" t="b">
        <v>0</v>
      </c>
      <c r="U1981" t="b">
        <v>1</v>
      </c>
      <c r="V1981">
        <v>33400</v>
      </c>
      <c r="W1981">
        <v>21600</v>
      </c>
      <c r="X1981">
        <v>2.65</v>
      </c>
      <c r="Y1981">
        <v>29200</v>
      </c>
      <c r="Z1981">
        <v>2.23</v>
      </c>
    </row>
    <row r="1982" spans="1:26">
      <c r="A1982">
        <v>210692340</v>
      </c>
      <c r="B1982" t="s">
        <v>8845</v>
      </c>
      <c r="C1982" t="s">
        <v>3597</v>
      </c>
      <c r="D1982" t="s">
        <v>3685</v>
      </c>
      <c r="E1982" t="s">
        <v>3693</v>
      </c>
      <c r="F1982" t="s">
        <v>3600</v>
      </c>
      <c r="G1982">
        <v>210692340</v>
      </c>
      <c r="I1982" t="s">
        <v>3601</v>
      </c>
      <c r="J1982" t="s">
        <v>11444</v>
      </c>
      <c r="K1982" t="s">
        <v>3688</v>
      </c>
      <c r="L1982" t="s">
        <v>7190</v>
      </c>
      <c r="P1982">
        <v>11</v>
      </c>
      <c r="Q1982">
        <v>18</v>
      </c>
      <c r="R1982">
        <v>8.1999999999999993</v>
      </c>
      <c r="S1982" t="b">
        <v>0</v>
      </c>
      <c r="T1982" t="b">
        <v>0</v>
      </c>
      <c r="U1982" t="b">
        <v>1</v>
      </c>
      <c r="V1982">
        <v>33400</v>
      </c>
      <c r="W1982">
        <v>21600</v>
      </c>
      <c r="X1982">
        <v>2.65</v>
      </c>
      <c r="Y1982">
        <v>29200</v>
      </c>
      <c r="Z1982">
        <v>2.23</v>
      </c>
    </row>
    <row r="1983" spans="1:26">
      <c r="A1983">
        <v>210692322</v>
      </c>
      <c r="B1983" t="s">
        <v>8845</v>
      </c>
      <c r="C1983" t="s">
        <v>3597</v>
      </c>
      <c r="D1983" t="s">
        <v>3685</v>
      </c>
      <c r="E1983" t="s">
        <v>3693</v>
      </c>
      <c r="F1983" t="s">
        <v>3600</v>
      </c>
      <c r="G1983">
        <v>210692322</v>
      </c>
      <c r="I1983" t="s">
        <v>3601</v>
      </c>
      <c r="J1983" t="s">
        <v>11444</v>
      </c>
      <c r="K1983" t="s">
        <v>3688</v>
      </c>
      <c r="L1983" t="s">
        <v>7188</v>
      </c>
      <c r="P1983">
        <v>11</v>
      </c>
      <c r="Q1983">
        <v>18</v>
      </c>
      <c r="R1983">
        <v>8.1999999999999993</v>
      </c>
      <c r="S1983" t="b">
        <v>0</v>
      </c>
      <c r="T1983" t="b">
        <v>0</v>
      </c>
      <c r="U1983" t="b">
        <v>1</v>
      </c>
      <c r="V1983">
        <v>33400</v>
      </c>
      <c r="W1983">
        <v>21600</v>
      </c>
      <c r="X1983">
        <v>2.65</v>
      </c>
      <c r="Y1983">
        <v>29200</v>
      </c>
      <c r="Z1983">
        <v>2.23</v>
      </c>
    </row>
    <row r="1984" spans="1:26">
      <c r="A1984">
        <v>210692321</v>
      </c>
      <c r="B1984" t="s">
        <v>8845</v>
      </c>
      <c r="C1984" t="s">
        <v>3597</v>
      </c>
      <c r="D1984" t="s">
        <v>3685</v>
      </c>
      <c r="E1984" t="s">
        <v>3693</v>
      </c>
      <c r="F1984" t="s">
        <v>3600</v>
      </c>
      <c r="G1984">
        <v>210692321</v>
      </c>
      <c r="I1984" t="s">
        <v>3601</v>
      </c>
      <c r="J1984" t="s">
        <v>11444</v>
      </c>
      <c r="K1984" t="s">
        <v>3688</v>
      </c>
      <c r="L1984" t="s">
        <v>7174</v>
      </c>
      <c r="P1984">
        <v>11</v>
      </c>
      <c r="Q1984">
        <v>18</v>
      </c>
      <c r="R1984">
        <v>8.1999999999999993</v>
      </c>
      <c r="S1984" t="b">
        <v>0</v>
      </c>
      <c r="T1984" t="b">
        <v>0</v>
      </c>
      <c r="U1984" t="b">
        <v>1</v>
      </c>
      <c r="V1984">
        <v>33400</v>
      </c>
      <c r="W1984">
        <v>21600</v>
      </c>
      <c r="X1984">
        <v>2.65</v>
      </c>
      <c r="Y1984">
        <v>29200</v>
      </c>
      <c r="Z1984">
        <v>2.23</v>
      </c>
    </row>
    <row r="1985" spans="1:26">
      <c r="A1985">
        <v>210607577</v>
      </c>
      <c r="B1985" t="s">
        <v>8845</v>
      </c>
      <c r="C1985" t="s">
        <v>3597</v>
      </c>
      <c r="D1985" t="s">
        <v>3685</v>
      </c>
      <c r="E1985" t="s">
        <v>3693</v>
      </c>
      <c r="F1985" t="s">
        <v>3600</v>
      </c>
      <c r="G1985">
        <v>210607577</v>
      </c>
      <c r="I1985" t="s">
        <v>3601</v>
      </c>
      <c r="J1985" t="s">
        <v>11444</v>
      </c>
      <c r="K1985" t="s">
        <v>3688</v>
      </c>
      <c r="L1985" t="s">
        <v>7236</v>
      </c>
      <c r="P1985">
        <v>12</v>
      </c>
      <c r="Q1985">
        <v>19</v>
      </c>
      <c r="R1985">
        <v>8.1999999999999993</v>
      </c>
      <c r="S1985" t="b">
        <v>0</v>
      </c>
      <c r="T1985" t="b">
        <v>0</v>
      </c>
      <c r="U1985" t="b">
        <v>1</v>
      </c>
      <c r="V1985">
        <v>34200</v>
      </c>
      <c r="W1985">
        <v>21600</v>
      </c>
      <c r="X1985">
        <v>2.65</v>
      </c>
      <c r="Y1985">
        <v>29200</v>
      </c>
      <c r="Z1985">
        <v>2.23</v>
      </c>
    </row>
    <row r="1986" spans="1:26">
      <c r="A1986">
        <v>210692301</v>
      </c>
      <c r="B1986" t="s">
        <v>8845</v>
      </c>
      <c r="C1986" t="s">
        <v>3597</v>
      </c>
      <c r="D1986" t="s">
        <v>3685</v>
      </c>
      <c r="E1986" t="s">
        <v>3693</v>
      </c>
      <c r="F1986" t="s">
        <v>3600</v>
      </c>
      <c r="G1986">
        <v>210692301</v>
      </c>
      <c r="I1986" t="s">
        <v>3601</v>
      </c>
      <c r="J1986" t="s">
        <v>11444</v>
      </c>
      <c r="K1986" t="s">
        <v>3688</v>
      </c>
      <c r="L1986" t="s">
        <v>7193</v>
      </c>
      <c r="P1986">
        <v>12</v>
      </c>
      <c r="Q1986">
        <v>19</v>
      </c>
      <c r="R1986">
        <v>8.1999999999999993</v>
      </c>
      <c r="S1986" t="b">
        <v>0</v>
      </c>
      <c r="T1986" t="b">
        <v>0</v>
      </c>
      <c r="U1986" t="b">
        <v>1</v>
      </c>
      <c r="V1986">
        <v>34000</v>
      </c>
      <c r="W1986">
        <v>21600</v>
      </c>
      <c r="X1986">
        <v>2.65</v>
      </c>
      <c r="Y1986">
        <v>29200</v>
      </c>
      <c r="Z1986">
        <v>2.23</v>
      </c>
    </row>
    <row r="1987" spans="1:26">
      <c r="A1987">
        <v>210692292</v>
      </c>
      <c r="B1987" t="s">
        <v>8845</v>
      </c>
      <c r="C1987" t="s">
        <v>3597</v>
      </c>
      <c r="D1987" t="s">
        <v>3685</v>
      </c>
      <c r="E1987" t="s">
        <v>3693</v>
      </c>
      <c r="F1987" t="s">
        <v>3600</v>
      </c>
      <c r="G1987">
        <v>210692292</v>
      </c>
      <c r="I1987" t="s">
        <v>3601</v>
      </c>
      <c r="J1987" t="s">
        <v>11444</v>
      </c>
      <c r="K1987" t="s">
        <v>3688</v>
      </c>
      <c r="L1987" t="s">
        <v>7192</v>
      </c>
      <c r="P1987">
        <v>12</v>
      </c>
      <c r="Q1987">
        <v>18.5</v>
      </c>
      <c r="R1987">
        <v>8.1999999999999993</v>
      </c>
      <c r="S1987" t="b">
        <v>0</v>
      </c>
      <c r="T1987" t="b">
        <v>0</v>
      </c>
      <c r="U1987" t="b">
        <v>1</v>
      </c>
      <c r="V1987">
        <v>34000</v>
      </c>
      <c r="W1987">
        <v>21600</v>
      </c>
      <c r="X1987">
        <v>2.65</v>
      </c>
      <c r="Y1987">
        <v>29200</v>
      </c>
      <c r="Z1987">
        <v>2.23</v>
      </c>
    </row>
    <row r="1988" spans="1:26">
      <c r="A1988">
        <v>210609965</v>
      </c>
      <c r="B1988" t="s">
        <v>8845</v>
      </c>
      <c r="C1988" t="s">
        <v>3597</v>
      </c>
      <c r="D1988" t="s">
        <v>3685</v>
      </c>
      <c r="E1988" t="s">
        <v>3693</v>
      </c>
      <c r="F1988" t="s">
        <v>3600</v>
      </c>
      <c r="G1988">
        <v>210609965</v>
      </c>
      <c r="I1988" t="s">
        <v>3601</v>
      </c>
      <c r="J1988" t="s">
        <v>11444</v>
      </c>
      <c r="K1988" t="s">
        <v>3688</v>
      </c>
      <c r="L1988" t="s">
        <v>11446</v>
      </c>
      <c r="P1988">
        <v>12</v>
      </c>
      <c r="Q1988">
        <v>19</v>
      </c>
      <c r="R1988">
        <v>8.1999999999999993</v>
      </c>
      <c r="S1988" t="b">
        <v>0</v>
      </c>
      <c r="T1988" t="b">
        <v>0</v>
      </c>
      <c r="U1988" t="b">
        <v>1</v>
      </c>
      <c r="V1988">
        <v>34000</v>
      </c>
      <c r="W1988">
        <v>21600</v>
      </c>
      <c r="X1988">
        <v>2.65</v>
      </c>
      <c r="Y1988">
        <v>29200</v>
      </c>
      <c r="Z1988">
        <v>2.23</v>
      </c>
    </row>
    <row r="1989" spans="1:26">
      <c r="A1989">
        <v>210609964</v>
      </c>
      <c r="B1989" t="s">
        <v>8845</v>
      </c>
      <c r="C1989" t="s">
        <v>3597</v>
      </c>
      <c r="D1989" t="s">
        <v>3685</v>
      </c>
      <c r="E1989" t="s">
        <v>3693</v>
      </c>
      <c r="F1989" t="s">
        <v>3600</v>
      </c>
      <c r="G1989">
        <v>210609964</v>
      </c>
      <c r="I1989" t="s">
        <v>3601</v>
      </c>
      <c r="J1989" t="s">
        <v>11444</v>
      </c>
      <c r="K1989" t="s">
        <v>3688</v>
      </c>
      <c r="L1989" t="s">
        <v>11445</v>
      </c>
      <c r="P1989">
        <v>11.5</v>
      </c>
      <c r="Q1989">
        <v>18.5</v>
      </c>
      <c r="R1989">
        <v>8.1999999999999993</v>
      </c>
      <c r="S1989" t="b">
        <v>0</v>
      </c>
      <c r="T1989" t="b">
        <v>0</v>
      </c>
      <c r="U1989" t="b">
        <v>1</v>
      </c>
      <c r="V1989">
        <v>33600</v>
      </c>
      <c r="W1989">
        <v>21600</v>
      </c>
      <c r="X1989">
        <v>2.65</v>
      </c>
      <c r="Y1989">
        <v>29200</v>
      </c>
      <c r="Z1989">
        <v>2.23</v>
      </c>
    </row>
    <row r="1990" spans="1:26">
      <c r="A1990">
        <v>210693301</v>
      </c>
      <c r="B1990" t="s">
        <v>8845</v>
      </c>
      <c r="C1990" t="s">
        <v>3597</v>
      </c>
      <c r="D1990" t="s">
        <v>3685</v>
      </c>
      <c r="E1990" t="s">
        <v>7227</v>
      </c>
      <c r="F1990" t="s">
        <v>3600</v>
      </c>
      <c r="G1990">
        <v>210693301</v>
      </c>
      <c r="I1990" t="s">
        <v>3601</v>
      </c>
      <c r="J1990" t="s">
        <v>11443</v>
      </c>
      <c r="K1990" t="s">
        <v>3688</v>
      </c>
      <c r="L1990" t="s">
        <v>7222</v>
      </c>
      <c r="P1990">
        <v>11.5</v>
      </c>
      <c r="Q1990">
        <v>22.5</v>
      </c>
      <c r="R1990">
        <v>8</v>
      </c>
      <c r="S1990" t="b">
        <v>0</v>
      </c>
      <c r="T1990" t="b">
        <v>0</v>
      </c>
      <c r="U1990" t="b">
        <v>0</v>
      </c>
      <c r="V1990">
        <v>23000</v>
      </c>
      <c r="W1990">
        <v>14200</v>
      </c>
      <c r="X1990">
        <v>2.65</v>
      </c>
      <c r="Y1990">
        <v>16100</v>
      </c>
      <c r="Z1990">
        <v>2.59</v>
      </c>
    </row>
    <row r="1991" spans="1:26">
      <c r="A1991">
        <v>210693300</v>
      </c>
      <c r="B1991" t="s">
        <v>8845</v>
      </c>
      <c r="C1991" t="s">
        <v>3597</v>
      </c>
      <c r="D1991" t="s">
        <v>3685</v>
      </c>
      <c r="E1991" t="s">
        <v>7227</v>
      </c>
      <c r="F1991" t="s">
        <v>3600</v>
      </c>
      <c r="G1991">
        <v>210693300</v>
      </c>
      <c r="I1991" t="s">
        <v>3601</v>
      </c>
      <c r="J1991" t="s">
        <v>11443</v>
      </c>
      <c r="K1991" t="s">
        <v>3688</v>
      </c>
      <c r="L1991" t="s">
        <v>7213</v>
      </c>
      <c r="P1991">
        <v>11.5</v>
      </c>
      <c r="Q1991">
        <v>20.5</v>
      </c>
      <c r="R1991">
        <v>8</v>
      </c>
      <c r="S1991" t="b">
        <v>0</v>
      </c>
      <c r="T1991" t="b">
        <v>0</v>
      </c>
      <c r="U1991" t="b">
        <v>0</v>
      </c>
      <c r="V1991">
        <v>22400</v>
      </c>
      <c r="W1991">
        <v>14100</v>
      </c>
      <c r="X1991">
        <v>2.63</v>
      </c>
      <c r="Y1991">
        <v>16100</v>
      </c>
      <c r="Z1991">
        <v>2.59</v>
      </c>
    </row>
    <row r="1992" spans="1:26">
      <c r="A1992">
        <v>210693291</v>
      </c>
      <c r="B1992" t="s">
        <v>8845</v>
      </c>
      <c r="C1992" t="s">
        <v>3597</v>
      </c>
      <c r="D1992" t="s">
        <v>3685</v>
      </c>
      <c r="E1992" t="s">
        <v>7227</v>
      </c>
      <c r="F1992" t="s">
        <v>3600</v>
      </c>
      <c r="G1992">
        <v>210693291</v>
      </c>
      <c r="I1992" t="s">
        <v>3601</v>
      </c>
      <c r="J1992" t="s">
        <v>11443</v>
      </c>
      <c r="K1992" t="s">
        <v>3688</v>
      </c>
      <c r="L1992" t="s">
        <v>7224</v>
      </c>
      <c r="P1992">
        <v>11.5</v>
      </c>
      <c r="Q1992">
        <v>20.5</v>
      </c>
      <c r="R1992">
        <v>8</v>
      </c>
      <c r="S1992" t="b">
        <v>0</v>
      </c>
      <c r="T1992" t="b">
        <v>0</v>
      </c>
      <c r="U1992" t="b">
        <v>0</v>
      </c>
      <c r="V1992">
        <v>22400</v>
      </c>
      <c r="W1992">
        <v>14200</v>
      </c>
      <c r="X1992">
        <v>2.6</v>
      </c>
      <c r="Y1992">
        <v>16100</v>
      </c>
      <c r="Z1992">
        <v>2.59</v>
      </c>
    </row>
    <row r="1993" spans="1:26">
      <c r="A1993">
        <v>210693280</v>
      </c>
      <c r="B1993" t="s">
        <v>8845</v>
      </c>
      <c r="C1993" t="s">
        <v>3597</v>
      </c>
      <c r="D1993" t="s">
        <v>3685</v>
      </c>
      <c r="E1993" t="s">
        <v>7227</v>
      </c>
      <c r="F1993" t="s">
        <v>3600</v>
      </c>
      <c r="G1993">
        <v>210693280</v>
      </c>
      <c r="I1993" t="s">
        <v>3601</v>
      </c>
      <c r="J1993" t="s">
        <v>11443</v>
      </c>
      <c r="K1993" t="s">
        <v>3688</v>
      </c>
      <c r="L1993" t="s">
        <v>7214</v>
      </c>
      <c r="P1993">
        <v>12</v>
      </c>
      <c r="Q1993">
        <v>21.5</v>
      </c>
      <c r="R1993">
        <v>8.1999999999999993</v>
      </c>
      <c r="S1993" t="b">
        <v>0</v>
      </c>
      <c r="T1993" t="b">
        <v>0</v>
      </c>
      <c r="U1993" t="b">
        <v>1</v>
      </c>
      <c r="V1993">
        <v>23000</v>
      </c>
      <c r="W1993">
        <v>14500</v>
      </c>
      <c r="X1993">
        <v>2.71</v>
      </c>
      <c r="Y1993">
        <v>16100</v>
      </c>
      <c r="Z1993">
        <v>2.59</v>
      </c>
    </row>
    <row r="1994" spans="1:26">
      <c r="A1994">
        <v>210607575</v>
      </c>
      <c r="B1994" t="s">
        <v>8845</v>
      </c>
      <c r="C1994" t="s">
        <v>3597</v>
      </c>
      <c r="D1994" t="s">
        <v>3685</v>
      </c>
      <c r="E1994" t="s">
        <v>7227</v>
      </c>
      <c r="F1994" t="s">
        <v>3600</v>
      </c>
      <c r="G1994">
        <v>210607575</v>
      </c>
      <c r="I1994" t="s">
        <v>3601</v>
      </c>
      <c r="J1994" t="s">
        <v>11443</v>
      </c>
      <c r="K1994" t="s">
        <v>3688</v>
      </c>
      <c r="L1994" t="s">
        <v>11442</v>
      </c>
      <c r="P1994">
        <v>12</v>
      </c>
      <c r="Q1994">
        <v>21</v>
      </c>
      <c r="R1994">
        <v>8.1999999999999993</v>
      </c>
      <c r="S1994" t="b">
        <v>0</v>
      </c>
      <c r="T1994" t="b">
        <v>0</v>
      </c>
      <c r="U1994" t="b">
        <v>1</v>
      </c>
      <c r="V1994">
        <v>23200</v>
      </c>
      <c r="W1994">
        <v>14000</v>
      </c>
      <c r="X1994">
        <v>2.6</v>
      </c>
      <c r="Y1994">
        <v>16100</v>
      </c>
      <c r="Z1994">
        <v>2.59</v>
      </c>
    </row>
    <row r="1995" spans="1:26">
      <c r="A1995">
        <v>210610037</v>
      </c>
      <c r="B1995" t="s">
        <v>8845</v>
      </c>
      <c r="C1995" t="s">
        <v>3597</v>
      </c>
      <c r="D1995" t="s">
        <v>3685</v>
      </c>
      <c r="E1995" t="s">
        <v>7227</v>
      </c>
      <c r="F1995" t="s">
        <v>3600</v>
      </c>
      <c r="G1995">
        <v>210610037</v>
      </c>
      <c r="I1995" t="s">
        <v>3601</v>
      </c>
      <c r="J1995" t="s">
        <v>11443</v>
      </c>
      <c r="K1995" t="s">
        <v>3688</v>
      </c>
      <c r="L1995" t="s">
        <v>11441</v>
      </c>
      <c r="P1995">
        <v>11.5</v>
      </c>
      <c r="Q1995">
        <v>20.5</v>
      </c>
      <c r="R1995">
        <v>8.1999999999999993</v>
      </c>
      <c r="S1995" t="b">
        <v>0</v>
      </c>
      <c r="T1995" t="b">
        <v>0</v>
      </c>
      <c r="U1995" t="b">
        <v>1</v>
      </c>
      <c r="V1995">
        <v>22400</v>
      </c>
      <c r="W1995">
        <v>14800</v>
      </c>
      <c r="X1995">
        <v>2.63</v>
      </c>
      <c r="Y1995">
        <v>16100</v>
      </c>
      <c r="Z1995">
        <v>2.59</v>
      </c>
    </row>
    <row r="1996" spans="1:26">
      <c r="A1996">
        <v>210693097</v>
      </c>
      <c r="B1996" t="s">
        <v>8845</v>
      </c>
      <c r="C1996" t="s">
        <v>3597</v>
      </c>
      <c r="D1996" t="s">
        <v>3685</v>
      </c>
      <c r="E1996" t="s">
        <v>4883</v>
      </c>
      <c r="F1996" t="s">
        <v>3600</v>
      </c>
      <c r="G1996">
        <v>210693097</v>
      </c>
      <c r="I1996" t="s">
        <v>3601</v>
      </c>
      <c r="J1996" t="s">
        <v>11443</v>
      </c>
      <c r="K1996" t="s">
        <v>3688</v>
      </c>
      <c r="L1996" t="s">
        <v>7222</v>
      </c>
      <c r="P1996">
        <v>11.5</v>
      </c>
      <c r="Q1996">
        <v>22.5</v>
      </c>
      <c r="R1996">
        <v>8</v>
      </c>
      <c r="S1996" t="b">
        <v>0</v>
      </c>
      <c r="T1996" t="b">
        <v>0</v>
      </c>
      <c r="U1996" t="b">
        <v>0</v>
      </c>
      <c r="V1996">
        <v>23000</v>
      </c>
      <c r="W1996">
        <v>14200</v>
      </c>
      <c r="X1996">
        <v>2.65</v>
      </c>
      <c r="Y1996">
        <v>16100</v>
      </c>
      <c r="Z1996">
        <v>2.59</v>
      </c>
    </row>
    <row r="1997" spans="1:26">
      <c r="A1997">
        <v>210693096</v>
      </c>
      <c r="B1997" t="s">
        <v>8845</v>
      </c>
      <c r="C1997" t="s">
        <v>3597</v>
      </c>
      <c r="D1997" t="s">
        <v>3685</v>
      </c>
      <c r="E1997" t="s">
        <v>4883</v>
      </c>
      <c r="F1997" t="s">
        <v>3600</v>
      </c>
      <c r="G1997">
        <v>210693096</v>
      </c>
      <c r="I1997" t="s">
        <v>3601</v>
      </c>
      <c r="J1997" t="s">
        <v>11443</v>
      </c>
      <c r="K1997" t="s">
        <v>3688</v>
      </c>
      <c r="L1997" t="s">
        <v>7213</v>
      </c>
      <c r="P1997">
        <v>11.5</v>
      </c>
      <c r="Q1997">
        <v>20.5</v>
      </c>
      <c r="R1997">
        <v>8</v>
      </c>
      <c r="S1997" t="b">
        <v>0</v>
      </c>
      <c r="T1997" t="b">
        <v>0</v>
      </c>
      <c r="U1997" t="b">
        <v>0</v>
      </c>
      <c r="V1997">
        <v>22400</v>
      </c>
      <c r="W1997">
        <v>14100</v>
      </c>
      <c r="X1997">
        <v>2.63</v>
      </c>
      <c r="Y1997">
        <v>16100</v>
      </c>
      <c r="Z1997">
        <v>2.59</v>
      </c>
    </row>
    <row r="1998" spans="1:26">
      <c r="A1998">
        <v>210693087</v>
      </c>
      <c r="B1998" t="s">
        <v>8845</v>
      </c>
      <c r="C1998" t="s">
        <v>3597</v>
      </c>
      <c r="D1998" t="s">
        <v>3685</v>
      </c>
      <c r="E1998" t="s">
        <v>4883</v>
      </c>
      <c r="F1998" t="s">
        <v>3600</v>
      </c>
      <c r="G1998">
        <v>210693087</v>
      </c>
      <c r="I1998" t="s">
        <v>3601</v>
      </c>
      <c r="J1998" t="s">
        <v>11443</v>
      </c>
      <c r="K1998" t="s">
        <v>3688</v>
      </c>
      <c r="L1998" t="s">
        <v>7224</v>
      </c>
      <c r="P1998">
        <v>11.5</v>
      </c>
      <c r="Q1998">
        <v>20.5</v>
      </c>
      <c r="R1998">
        <v>8</v>
      </c>
      <c r="S1998" t="b">
        <v>0</v>
      </c>
      <c r="T1998" t="b">
        <v>0</v>
      </c>
      <c r="U1998" t="b">
        <v>0</v>
      </c>
      <c r="V1998">
        <v>22400</v>
      </c>
      <c r="W1998">
        <v>14200</v>
      </c>
      <c r="X1998">
        <v>2.6</v>
      </c>
      <c r="Y1998">
        <v>16100</v>
      </c>
      <c r="Z1998">
        <v>2.59</v>
      </c>
    </row>
    <row r="1999" spans="1:26">
      <c r="A1999">
        <v>210693076</v>
      </c>
      <c r="B1999" t="s">
        <v>8845</v>
      </c>
      <c r="C1999" t="s">
        <v>3597</v>
      </c>
      <c r="D1999" t="s">
        <v>3685</v>
      </c>
      <c r="E1999" t="s">
        <v>4883</v>
      </c>
      <c r="F1999" t="s">
        <v>3600</v>
      </c>
      <c r="G1999">
        <v>210693076</v>
      </c>
      <c r="I1999" t="s">
        <v>3601</v>
      </c>
      <c r="J1999" t="s">
        <v>11443</v>
      </c>
      <c r="K1999" t="s">
        <v>3688</v>
      </c>
      <c r="L1999" t="s">
        <v>7214</v>
      </c>
      <c r="P1999">
        <v>12</v>
      </c>
      <c r="Q1999">
        <v>21.5</v>
      </c>
      <c r="R1999">
        <v>8.1999999999999993</v>
      </c>
      <c r="S1999" t="b">
        <v>0</v>
      </c>
      <c r="T1999" t="b">
        <v>0</v>
      </c>
      <c r="U1999" t="b">
        <v>1</v>
      </c>
      <c r="V1999">
        <v>23000</v>
      </c>
      <c r="W1999">
        <v>14500</v>
      </c>
      <c r="X1999">
        <v>2.71</v>
      </c>
      <c r="Y1999">
        <v>16100</v>
      </c>
      <c r="Z1999">
        <v>2.59</v>
      </c>
    </row>
    <row r="2000" spans="1:26">
      <c r="A2000">
        <v>210607574</v>
      </c>
      <c r="B2000" t="s">
        <v>8845</v>
      </c>
      <c r="C2000" t="s">
        <v>3597</v>
      </c>
      <c r="D2000" t="s">
        <v>3685</v>
      </c>
      <c r="E2000" t="s">
        <v>4883</v>
      </c>
      <c r="F2000" t="s">
        <v>3600</v>
      </c>
      <c r="G2000">
        <v>210607574</v>
      </c>
      <c r="I2000" t="s">
        <v>3601</v>
      </c>
      <c r="J2000" t="s">
        <v>11443</v>
      </c>
      <c r="K2000" t="s">
        <v>3688</v>
      </c>
      <c r="L2000" t="s">
        <v>11442</v>
      </c>
      <c r="P2000">
        <v>12</v>
      </c>
      <c r="Q2000">
        <v>21</v>
      </c>
      <c r="R2000">
        <v>8.1999999999999993</v>
      </c>
      <c r="S2000" t="b">
        <v>0</v>
      </c>
      <c r="T2000" t="b">
        <v>0</v>
      </c>
      <c r="U2000" t="b">
        <v>1</v>
      </c>
      <c r="V2000">
        <v>23200</v>
      </c>
      <c r="W2000">
        <v>14000</v>
      </c>
      <c r="X2000">
        <v>2.6</v>
      </c>
      <c r="Y2000">
        <v>16100</v>
      </c>
      <c r="Z2000">
        <v>2.59</v>
      </c>
    </row>
    <row r="2001" spans="1:26">
      <c r="A2001">
        <v>210610036</v>
      </c>
      <c r="B2001" t="s">
        <v>8845</v>
      </c>
      <c r="C2001" t="s">
        <v>3597</v>
      </c>
      <c r="D2001" t="s">
        <v>3685</v>
      </c>
      <c r="E2001" t="s">
        <v>4883</v>
      </c>
      <c r="F2001" t="s">
        <v>3600</v>
      </c>
      <c r="G2001">
        <v>210610036</v>
      </c>
      <c r="I2001" t="s">
        <v>3601</v>
      </c>
      <c r="J2001" t="s">
        <v>11443</v>
      </c>
      <c r="K2001" t="s">
        <v>3688</v>
      </c>
      <c r="L2001" t="s">
        <v>11441</v>
      </c>
      <c r="P2001">
        <v>11.5</v>
      </c>
      <c r="Q2001">
        <v>20.5</v>
      </c>
      <c r="R2001">
        <v>8.1999999999999993</v>
      </c>
      <c r="S2001" t="b">
        <v>0</v>
      </c>
      <c r="T2001" t="b">
        <v>0</v>
      </c>
      <c r="U2001" t="b">
        <v>1</v>
      </c>
      <c r="V2001">
        <v>22400</v>
      </c>
      <c r="W2001">
        <v>14800</v>
      </c>
      <c r="X2001">
        <v>2.63</v>
      </c>
      <c r="Y2001">
        <v>16100</v>
      </c>
      <c r="Z2001">
        <v>2.59</v>
      </c>
    </row>
    <row r="2002" spans="1:26">
      <c r="A2002">
        <v>210692893</v>
      </c>
      <c r="B2002" t="s">
        <v>8845</v>
      </c>
      <c r="C2002" t="s">
        <v>3597</v>
      </c>
      <c r="D2002" t="s">
        <v>3685</v>
      </c>
      <c r="E2002" t="s">
        <v>4883</v>
      </c>
      <c r="F2002" t="s">
        <v>3600</v>
      </c>
      <c r="G2002">
        <v>210692893</v>
      </c>
      <c r="I2002" t="s">
        <v>3601</v>
      </c>
      <c r="J2002" t="s">
        <v>11440</v>
      </c>
      <c r="K2002" t="s">
        <v>3688</v>
      </c>
      <c r="L2002" t="s">
        <v>7222</v>
      </c>
      <c r="P2002">
        <v>11.5</v>
      </c>
      <c r="Q2002">
        <v>22.5</v>
      </c>
      <c r="R2002">
        <v>8</v>
      </c>
      <c r="S2002" t="b">
        <v>0</v>
      </c>
      <c r="T2002" t="b">
        <v>0</v>
      </c>
      <c r="U2002" t="b">
        <v>0</v>
      </c>
      <c r="V2002">
        <v>23000</v>
      </c>
      <c r="W2002">
        <v>14200</v>
      </c>
      <c r="X2002">
        <v>2.65</v>
      </c>
      <c r="Y2002">
        <v>16100</v>
      </c>
      <c r="Z2002">
        <v>2.59</v>
      </c>
    </row>
    <row r="2003" spans="1:26">
      <c r="A2003">
        <v>210692892</v>
      </c>
      <c r="B2003" t="s">
        <v>8845</v>
      </c>
      <c r="C2003" t="s">
        <v>3597</v>
      </c>
      <c r="D2003" t="s">
        <v>3685</v>
      </c>
      <c r="E2003" t="s">
        <v>4883</v>
      </c>
      <c r="F2003" t="s">
        <v>3600</v>
      </c>
      <c r="G2003">
        <v>210692892</v>
      </c>
      <c r="I2003" t="s">
        <v>3601</v>
      </c>
      <c r="J2003" t="s">
        <v>11440</v>
      </c>
      <c r="K2003" t="s">
        <v>3688</v>
      </c>
      <c r="L2003" t="s">
        <v>7213</v>
      </c>
      <c r="P2003">
        <v>11.5</v>
      </c>
      <c r="Q2003">
        <v>20.5</v>
      </c>
      <c r="R2003">
        <v>8</v>
      </c>
      <c r="S2003" t="b">
        <v>0</v>
      </c>
      <c r="T2003" t="b">
        <v>0</v>
      </c>
      <c r="U2003" t="b">
        <v>0</v>
      </c>
      <c r="V2003">
        <v>22400</v>
      </c>
      <c r="W2003">
        <v>14100</v>
      </c>
      <c r="X2003">
        <v>2.63</v>
      </c>
      <c r="Y2003">
        <v>16100</v>
      </c>
      <c r="Z2003">
        <v>2.59</v>
      </c>
    </row>
    <row r="2004" spans="1:26">
      <c r="A2004">
        <v>210692883</v>
      </c>
      <c r="B2004" t="s">
        <v>8845</v>
      </c>
      <c r="C2004" t="s">
        <v>3597</v>
      </c>
      <c r="D2004" t="s">
        <v>3685</v>
      </c>
      <c r="E2004" t="s">
        <v>4883</v>
      </c>
      <c r="F2004" t="s">
        <v>3600</v>
      </c>
      <c r="G2004">
        <v>210692883</v>
      </c>
      <c r="I2004" t="s">
        <v>3601</v>
      </c>
      <c r="J2004" t="s">
        <v>11440</v>
      </c>
      <c r="K2004" t="s">
        <v>3688</v>
      </c>
      <c r="L2004" t="s">
        <v>7224</v>
      </c>
      <c r="P2004">
        <v>11.5</v>
      </c>
      <c r="Q2004">
        <v>20.5</v>
      </c>
      <c r="R2004">
        <v>8</v>
      </c>
      <c r="S2004" t="b">
        <v>0</v>
      </c>
      <c r="T2004" t="b">
        <v>0</v>
      </c>
      <c r="U2004" t="b">
        <v>0</v>
      </c>
      <c r="V2004">
        <v>22400</v>
      </c>
      <c r="W2004">
        <v>14200</v>
      </c>
      <c r="X2004">
        <v>2.6</v>
      </c>
      <c r="Y2004">
        <v>16100</v>
      </c>
      <c r="Z2004">
        <v>2.59</v>
      </c>
    </row>
    <row r="2005" spans="1:26">
      <c r="A2005">
        <v>210692872</v>
      </c>
      <c r="B2005" t="s">
        <v>8845</v>
      </c>
      <c r="C2005" t="s">
        <v>3597</v>
      </c>
      <c r="D2005" t="s">
        <v>3685</v>
      </c>
      <c r="E2005" t="s">
        <v>4883</v>
      </c>
      <c r="F2005" t="s">
        <v>3600</v>
      </c>
      <c r="G2005">
        <v>210692872</v>
      </c>
      <c r="I2005" t="s">
        <v>3601</v>
      </c>
      <c r="J2005" t="s">
        <v>11440</v>
      </c>
      <c r="K2005" t="s">
        <v>3688</v>
      </c>
      <c r="L2005" t="s">
        <v>7214</v>
      </c>
      <c r="P2005">
        <v>12</v>
      </c>
      <c r="Q2005">
        <v>21.5</v>
      </c>
      <c r="R2005">
        <v>8.1999999999999993</v>
      </c>
      <c r="S2005" t="b">
        <v>0</v>
      </c>
      <c r="T2005" t="b">
        <v>0</v>
      </c>
      <c r="U2005" t="b">
        <v>1</v>
      </c>
      <c r="V2005">
        <v>23000</v>
      </c>
      <c r="W2005">
        <v>14500</v>
      </c>
      <c r="X2005">
        <v>2.71</v>
      </c>
      <c r="Y2005">
        <v>16100</v>
      </c>
      <c r="Z2005">
        <v>2.59</v>
      </c>
    </row>
    <row r="2006" spans="1:26">
      <c r="A2006">
        <v>210607573</v>
      </c>
      <c r="B2006" t="s">
        <v>8845</v>
      </c>
      <c r="C2006" t="s">
        <v>3597</v>
      </c>
      <c r="D2006" t="s">
        <v>3685</v>
      </c>
      <c r="E2006" t="s">
        <v>4883</v>
      </c>
      <c r="F2006" t="s">
        <v>3600</v>
      </c>
      <c r="G2006">
        <v>210607573</v>
      </c>
      <c r="I2006" t="s">
        <v>3601</v>
      </c>
      <c r="J2006" t="s">
        <v>11440</v>
      </c>
      <c r="K2006" t="s">
        <v>3688</v>
      </c>
      <c r="L2006" t="s">
        <v>11442</v>
      </c>
      <c r="P2006">
        <v>12</v>
      </c>
      <c r="Q2006">
        <v>21</v>
      </c>
      <c r="R2006">
        <v>8.1999999999999993</v>
      </c>
      <c r="S2006" t="b">
        <v>0</v>
      </c>
      <c r="T2006" t="b">
        <v>0</v>
      </c>
      <c r="U2006" t="b">
        <v>1</v>
      </c>
      <c r="V2006">
        <v>23200</v>
      </c>
      <c r="W2006">
        <v>14000</v>
      </c>
      <c r="X2006">
        <v>2.6</v>
      </c>
      <c r="Y2006">
        <v>16100</v>
      </c>
      <c r="Z2006">
        <v>2.59</v>
      </c>
    </row>
    <row r="2007" spans="1:26">
      <c r="A2007">
        <v>210610035</v>
      </c>
      <c r="B2007" t="s">
        <v>8845</v>
      </c>
      <c r="C2007" t="s">
        <v>3597</v>
      </c>
      <c r="D2007" t="s">
        <v>3685</v>
      </c>
      <c r="E2007" t="s">
        <v>4883</v>
      </c>
      <c r="F2007" t="s">
        <v>3600</v>
      </c>
      <c r="G2007">
        <v>210610035</v>
      </c>
      <c r="I2007" t="s">
        <v>3601</v>
      </c>
      <c r="J2007" t="s">
        <v>11440</v>
      </c>
      <c r="K2007" t="s">
        <v>3688</v>
      </c>
      <c r="L2007" t="s">
        <v>11441</v>
      </c>
      <c r="P2007">
        <v>11.5</v>
      </c>
      <c r="Q2007">
        <v>20.5</v>
      </c>
      <c r="R2007">
        <v>8.1999999999999993</v>
      </c>
      <c r="S2007" t="b">
        <v>0</v>
      </c>
      <c r="T2007" t="b">
        <v>0</v>
      </c>
      <c r="U2007" t="b">
        <v>1</v>
      </c>
      <c r="V2007">
        <v>22400</v>
      </c>
      <c r="W2007">
        <v>14800</v>
      </c>
      <c r="X2007">
        <v>2.63</v>
      </c>
      <c r="Y2007">
        <v>16100</v>
      </c>
      <c r="Z2007">
        <v>2.59</v>
      </c>
    </row>
    <row r="2008" spans="1:26">
      <c r="A2008">
        <v>210692485</v>
      </c>
      <c r="B2008" t="s">
        <v>8845</v>
      </c>
      <c r="C2008" t="s">
        <v>3597</v>
      </c>
      <c r="D2008" t="s">
        <v>3685</v>
      </c>
      <c r="E2008" t="s">
        <v>3686</v>
      </c>
      <c r="F2008" t="s">
        <v>3600</v>
      </c>
      <c r="G2008">
        <v>210692485</v>
      </c>
      <c r="I2008" t="s">
        <v>3601</v>
      </c>
      <c r="J2008" t="s">
        <v>11443</v>
      </c>
      <c r="K2008" t="s">
        <v>3688</v>
      </c>
      <c r="L2008" t="s">
        <v>7222</v>
      </c>
      <c r="P2008">
        <v>11.5</v>
      </c>
      <c r="Q2008">
        <v>22.5</v>
      </c>
      <c r="R2008">
        <v>8</v>
      </c>
      <c r="S2008" t="b">
        <v>0</v>
      </c>
      <c r="T2008" t="b">
        <v>0</v>
      </c>
      <c r="U2008" t="b">
        <v>0</v>
      </c>
      <c r="V2008">
        <v>23000</v>
      </c>
      <c r="W2008">
        <v>14200</v>
      </c>
      <c r="X2008">
        <v>2.65</v>
      </c>
      <c r="Y2008">
        <v>16100</v>
      </c>
      <c r="Z2008">
        <v>2.59</v>
      </c>
    </row>
    <row r="2009" spans="1:26">
      <c r="A2009">
        <v>210692484</v>
      </c>
      <c r="B2009" t="s">
        <v>8845</v>
      </c>
      <c r="C2009" t="s">
        <v>3597</v>
      </c>
      <c r="D2009" t="s">
        <v>3685</v>
      </c>
      <c r="E2009" t="s">
        <v>3686</v>
      </c>
      <c r="F2009" t="s">
        <v>3600</v>
      </c>
      <c r="G2009">
        <v>210692484</v>
      </c>
      <c r="I2009" t="s">
        <v>3601</v>
      </c>
      <c r="J2009" t="s">
        <v>11443</v>
      </c>
      <c r="K2009" t="s">
        <v>3688</v>
      </c>
      <c r="L2009" t="s">
        <v>7213</v>
      </c>
      <c r="P2009">
        <v>11.5</v>
      </c>
      <c r="Q2009">
        <v>20.5</v>
      </c>
      <c r="R2009">
        <v>8</v>
      </c>
      <c r="S2009" t="b">
        <v>0</v>
      </c>
      <c r="T2009" t="b">
        <v>0</v>
      </c>
      <c r="U2009" t="b">
        <v>0</v>
      </c>
      <c r="V2009">
        <v>22400</v>
      </c>
      <c r="W2009">
        <v>14100</v>
      </c>
      <c r="X2009">
        <v>2.63</v>
      </c>
      <c r="Y2009">
        <v>16100</v>
      </c>
      <c r="Z2009">
        <v>2.59</v>
      </c>
    </row>
    <row r="2010" spans="1:26">
      <c r="A2010">
        <v>210692475</v>
      </c>
      <c r="B2010" t="s">
        <v>8845</v>
      </c>
      <c r="C2010" t="s">
        <v>3597</v>
      </c>
      <c r="D2010" t="s">
        <v>3685</v>
      </c>
      <c r="E2010" t="s">
        <v>3686</v>
      </c>
      <c r="F2010" t="s">
        <v>3600</v>
      </c>
      <c r="G2010">
        <v>210692475</v>
      </c>
      <c r="I2010" t="s">
        <v>3601</v>
      </c>
      <c r="J2010" t="s">
        <v>11443</v>
      </c>
      <c r="K2010" t="s">
        <v>3688</v>
      </c>
      <c r="L2010" t="s">
        <v>7224</v>
      </c>
      <c r="P2010">
        <v>11.5</v>
      </c>
      <c r="Q2010">
        <v>20.5</v>
      </c>
      <c r="R2010">
        <v>8</v>
      </c>
      <c r="S2010" t="b">
        <v>0</v>
      </c>
      <c r="T2010" t="b">
        <v>0</v>
      </c>
      <c r="U2010" t="b">
        <v>0</v>
      </c>
      <c r="V2010">
        <v>22400</v>
      </c>
      <c r="W2010">
        <v>14200</v>
      </c>
      <c r="X2010">
        <v>2.6</v>
      </c>
      <c r="Y2010">
        <v>16100</v>
      </c>
      <c r="Z2010">
        <v>2.59</v>
      </c>
    </row>
    <row r="2011" spans="1:26">
      <c r="A2011">
        <v>210692464</v>
      </c>
      <c r="B2011" t="s">
        <v>8845</v>
      </c>
      <c r="C2011" t="s">
        <v>3597</v>
      </c>
      <c r="D2011" t="s">
        <v>3685</v>
      </c>
      <c r="E2011" t="s">
        <v>3686</v>
      </c>
      <c r="F2011" t="s">
        <v>3600</v>
      </c>
      <c r="G2011">
        <v>210692464</v>
      </c>
      <c r="I2011" t="s">
        <v>3601</v>
      </c>
      <c r="J2011" t="s">
        <v>11443</v>
      </c>
      <c r="K2011" t="s">
        <v>3688</v>
      </c>
      <c r="L2011" t="s">
        <v>7214</v>
      </c>
      <c r="P2011">
        <v>12</v>
      </c>
      <c r="Q2011">
        <v>21.5</v>
      </c>
      <c r="R2011">
        <v>8.1999999999999993</v>
      </c>
      <c r="S2011" t="b">
        <v>0</v>
      </c>
      <c r="T2011" t="b">
        <v>0</v>
      </c>
      <c r="U2011" t="b">
        <v>1</v>
      </c>
      <c r="V2011">
        <v>23000</v>
      </c>
      <c r="W2011">
        <v>14500</v>
      </c>
      <c r="X2011">
        <v>2.71</v>
      </c>
      <c r="Y2011">
        <v>16100</v>
      </c>
      <c r="Z2011">
        <v>2.59</v>
      </c>
    </row>
    <row r="2012" spans="1:26">
      <c r="A2012">
        <v>210607572</v>
      </c>
      <c r="B2012" t="s">
        <v>8845</v>
      </c>
      <c r="C2012" t="s">
        <v>3597</v>
      </c>
      <c r="D2012" t="s">
        <v>3685</v>
      </c>
      <c r="E2012" t="s">
        <v>3686</v>
      </c>
      <c r="F2012" t="s">
        <v>3600</v>
      </c>
      <c r="G2012">
        <v>210607572</v>
      </c>
      <c r="I2012" t="s">
        <v>3601</v>
      </c>
      <c r="J2012" t="s">
        <v>11443</v>
      </c>
      <c r="K2012" t="s">
        <v>3688</v>
      </c>
      <c r="L2012" t="s">
        <v>11442</v>
      </c>
      <c r="P2012">
        <v>12</v>
      </c>
      <c r="Q2012">
        <v>21</v>
      </c>
      <c r="R2012">
        <v>8.1999999999999993</v>
      </c>
      <c r="S2012" t="b">
        <v>0</v>
      </c>
      <c r="T2012" t="b">
        <v>0</v>
      </c>
      <c r="U2012" t="b">
        <v>1</v>
      </c>
      <c r="V2012">
        <v>23200</v>
      </c>
      <c r="W2012">
        <v>14000</v>
      </c>
      <c r="X2012">
        <v>2.6</v>
      </c>
      <c r="Y2012">
        <v>16100</v>
      </c>
      <c r="Z2012">
        <v>2.59</v>
      </c>
    </row>
    <row r="2013" spans="1:26">
      <c r="A2013">
        <v>210610034</v>
      </c>
      <c r="B2013" t="s">
        <v>8845</v>
      </c>
      <c r="C2013" t="s">
        <v>3597</v>
      </c>
      <c r="D2013" t="s">
        <v>3685</v>
      </c>
      <c r="E2013" t="s">
        <v>3686</v>
      </c>
      <c r="F2013" t="s">
        <v>3600</v>
      </c>
      <c r="G2013">
        <v>210610034</v>
      </c>
      <c r="I2013" t="s">
        <v>3601</v>
      </c>
      <c r="J2013" t="s">
        <v>11443</v>
      </c>
      <c r="K2013" t="s">
        <v>3688</v>
      </c>
      <c r="L2013" t="s">
        <v>11441</v>
      </c>
      <c r="P2013">
        <v>11.5</v>
      </c>
      <c r="Q2013">
        <v>20.5</v>
      </c>
      <c r="R2013">
        <v>8.1999999999999993</v>
      </c>
      <c r="S2013" t="b">
        <v>0</v>
      </c>
      <c r="T2013" t="b">
        <v>0</v>
      </c>
      <c r="U2013" t="b">
        <v>1</v>
      </c>
      <c r="V2013">
        <v>22400</v>
      </c>
      <c r="W2013">
        <v>14800</v>
      </c>
      <c r="X2013">
        <v>2.63</v>
      </c>
      <c r="Y2013">
        <v>16100</v>
      </c>
      <c r="Z2013">
        <v>2.59</v>
      </c>
    </row>
    <row r="2014" spans="1:26">
      <c r="A2014">
        <v>210692689</v>
      </c>
      <c r="B2014" t="s">
        <v>8845</v>
      </c>
      <c r="C2014" t="s">
        <v>3597</v>
      </c>
      <c r="D2014" t="s">
        <v>3685</v>
      </c>
      <c r="E2014" t="s">
        <v>4866</v>
      </c>
      <c r="F2014" t="s">
        <v>3600</v>
      </c>
      <c r="G2014">
        <v>210692689</v>
      </c>
      <c r="I2014" t="s">
        <v>3601</v>
      </c>
      <c r="J2014" t="s">
        <v>11440</v>
      </c>
      <c r="K2014" t="s">
        <v>3688</v>
      </c>
      <c r="L2014" t="s">
        <v>7222</v>
      </c>
      <c r="P2014">
        <v>11.5</v>
      </c>
      <c r="Q2014">
        <v>22.5</v>
      </c>
      <c r="R2014">
        <v>8</v>
      </c>
      <c r="S2014" t="b">
        <v>0</v>
      </c>
      <c r="T2014" t="b">
        <v>0</v>
      </c>
      <c r="U2014" t="b">
        <v>0</v>
      </c>
      <c r="V2014">
        <v>23000</v>
      </c>
      <c r="W2014">
        <v>14200</v>
      </c>
      <c r="X2014">
        <v>2.65</v>
      </c>
      <c r="Y2014">
        <v>16100</v>
      </c>
      <c r="Z2014">
        <v>2.59</v>
      </c>
    </row>
    <row r="2015" spans="1:26">
      <c r="A2015">
        <v>210692688</v>
      </c>
      <c r="B2015" t="s">
        <v>8845</v>
      </c>
      <c r="C2015" t="s">
        <v>3597</v>
      </c>
      <c r="D2015" t="s">
        <v>3685</v>
      </c>
      <c r="E2015" t="s">
        <v>4866</v>
      </c>
      <c r="F2015" t="s">
        <v>3600</v>
      </c>
      <c r="G2015">
        <v>210692688</v>
      </c>
      <c r="I2015" t="s">
        <v>3601</v>
      </c>
      <c r="J2015" t="s">
        <v>11440</v>
      </c>
      <c r="K2015" t="s">
        <v>3688</v>
      </c>
      <c r="L2015" t="s">
        <v>7213</v>
      </c>
      <c r="P2015">
        <v>11.5</v>
      </c>
      <c r="Q2015">
        <v>20.5</v>
      </c>
      <c r="R2015">
        <v>8</v>
      </c>
      <c r="S2015" t="b">
        <v>0</v>
      </c>
      <c r="T2015" t="b">
        <v>0</v>
      </c>
      <c r="U2015" t="b">
        <v>0</v>
      </c>
      <c r="V2015">
        <v>22400</v>
      </c>
      <c r="W2015">
        <v>14100</v>
      </c>
      <c r="X2015">
        <v>2.63</v>
      </c>
      <c r="Y2015">
        <v>16100</v>
      </c>
      <c r="Z2015">
        <v>2.59</v>
      </c>
    </row>
    <row r="2016" spans="1:26">
      <c r="A2016">
        <v>210692679</v>
      </c>
      <c r="B2016" t="s">
        <v>8845</v>
      </c>
      <c r="C2016" t="s">
        <v>3597</v>
      </c>
      <c r="D2016" t="s">
        <v>3685</v>
      </c>
      <c r="E2016" t="s">
        <v>4866</v>
      </c>
      <c r="F2016" t="s">
        <v>3600</v>
      </c>
      <c r="G2016">
        <v>210692679</v>
      </c>
      <c r="I2016" t="s">
        <v>3601</v>
      </c>
      <c r="J2016" t="s">
        <v>11440</v>
      </c>
      <c r="K2016" t="s">
        <v>3688</v>
      </c>
      <c r="L2016" t="s">
        <v>7224</v>
      </c>
      <c r="P2016">
        <v>11.5</v>
      </c>
      <c r="Q2016">
        <v>20.5</v>
      </c>
      <c r="R2016">
        <v>8</v>
      </c>
      <c r="S2016" t="b">
        <v>0</v>
      </c>
      <c r="T2016" t="b">
        <v>0</v>
      </c>
      <c r="U2016" t="b">
        <v>0</v>
      </c>
      <c r="V2016">
        <v>22400</v>
      </c>
      <c r="W2016">
        <v>14200</v>
      </c>
      <c r="X2016">
        <v>2.6</v>
      </c>
      <c r="Y2016">
        <v>16100</v>
      </c>
      <c r="Z2016">
        <v>2.59</v>
      </c>
    </row>
    <row r="2017" spans="1:26">
      <c r="A2017">
        <v>210692668</v>
      </c>
      <c r="B2017" t="s">
        <v>8845</v>
      </c>
      <c r="C2017" t="s">
        <v>3597</v>
      </c>
      <c r="D2017" t="s">
        <v>3685</v>
      </c>
      <c r="E2017" t="s">
        <v>4866</v>
      </c>
      <c r="F2017" t="s">
        <v>3600</v>
      </c>
      <c r="G2017">
        <v>210692668</v>
      </c>
      <c r="I2017" t="s">
        <v>3601</v>
      </c>
      <c r="J2017" t="s">
        <v>11440</v>
      </c>
      <c r="K2017" t="s">
        <v>3688</v>
      </c>
      <c r="L2017" t="s">
        <v>7214</v>
      </c>
      <c r="P2017">
        <v>12</v>
      </c>
      <c r="Q2017">
        <v>21.5</v>
      </c>
      <c r="R2017">
        <v>8.1999999999999993</v>
      </c>
      <c r="S2017" t="b">
        <v>0</v>
      </c>
      <c r="T2017" t="b">
        <v>0</v>
      </c>
      <c r="U2017" t="b">
        <v>1</v>
      </c>
      <c r="V2017">
        <v>23000</v>
      </c>
      <c r="W2017">
        <v>14500</v>
      </c>
      <c r="X2017">
        <v>2.71</v>
      </c>
      <c r="Y2017">
        <v>16100</v>
      </c>
      <c r="Z2017">
        <v>2.59</v>
      </c>
    </row>
    <row r="2018" spans="1:26">
      <c r="A2018">
        <v>210607571</v>
      </c>
      <c r="B2018" t="s">
        <v>8845</v>
      </c>
      <c r="C2018" t="s">
        <v>3597</v>
      </c>
      <c r="D2018" t="s">
        <v>3685</v>
      </c>
      <c r="E2018" t="s">
        <v>4866</v>
      </c>
      <c r="F2018" t="s">
        <v>3600</v>
      </c>
      <c r="G2018">
        <v>210607571</v>
      </c>
      <c r="I2018" t="s">
        <v>3601</v>
      </c>
      <c r="J2018" t="s">
        <v>11440</v>
      </c>
      <c r="K2018" t="s">
        <v>3688</v>
      </c>
      <c r="L2018" t="s">
        <v>11442</v>
      </c>
      <c r="P2018">
        <v>12</v>
      </c>
      <c r="Q2018">
        <v>21</v>
      </c>
      <c r="R2018">
        <v>8.1999999999999993</v>
      </c>
      <c r="S2018" t="b">
        <v>0</v>
      </c>
      <c r="T2018" t="b">
        <v>0</v>
      </c>
      <c r="U2018" t="b">
        <v>1</v>
      </c>
      <c r="V2018">
        <v>23200</v>
      </c>
      <c r="W2018">
        <v>14000</v>
      </c>
      <c r="X2018">
        <v>2.6</v>
      </c>
      <c r="Y2018">
        <v>16100</v>
      </c>
      <c r="Z2018">
        <v>2.59</v>
      </c>
    </row>
    <row r="2019" spans="1:26">
      <c r="A2019">
        <v>210610033</v>
      </c>
      <c r="B2019" t="s">
        <v>8845</v>
      </c>
      <c r="C2019" t="s">
        <v>3597</v>
      </c>
      <c r="D2019" t="s">
        <v>3685</v>
      </c>
      <c r="E2019" t="s">
        <v>4866</v>
      </c>
      <c r="F2019" t="s">
        <v>3600</v>
      </c>
      <c r="G2019">
        <v>210610033</v>
      </c>
      <c r="I2019" t="s">
        <v>3601</v>
      </c>
      <c r="J2019" t="s">
        <v>11440</v>
      </c>
      <c r="K2019" t="s">
        <v>3688</v>
      </c>
      <c r="L2019" t="s">
        <v>11441</v>
      </c>
      <c r="P2019">
        <v>11.5</v>
      </c>
      <c r="Q2019">
        <v>20.5</v>
      </c>
      <c r="R2019">
        <v>8.1999999999999993</v>
      </c>
      <c r="S2019" t="b">
        <v>0</v>
      </c>
      <c r="T2019" t="b">
        <v>0</v>
      </c>
      <c r="U2019" t="b">
        <v>1</v>
      </c>
      <c r="V2019">
        <v>22400</v>
      </c>
      <c r="W2019">
        <v>14800</v>
      </c>
      <c r="X2019">
        <v>2.63</v>
      </c>
      <c r="Y2019">
        <v>16100</v>
      </c>
      <c r="Z2019">
        <v>2.59</v>
      </c>
    </row>
    <row r="2020" spans="1:26">
      <c r="A2020">
        <v>210692281</v>
      </c>
      <c r="B2020" t="s">
        <v>8845</v>
      </c>
      <c r="C2020" t="s">
        <v>3597</v>
      </c>
      <c r="D2020" t="s">
        <v>3685</v>
      </c>
      <c r="E2020" t="s">
        <v>3693</v>
      </c>
      <c r="F2020" t="s">
        <v>3600</v>
      </c>
      <c r="G2020">
        <v>210692281</v>
      </c>
      <c r="I2020" t="s">
        <v>3601</v>
      </c>
      <c r="J2020" t="s">
        <v>11437</v>
      </c>
      <c r="K2020" t="s">
        <v>3688</v>
      </c>
      <c r="L2020" t="s">
        <v>7191</v>
      </c>
      <c r="P2020">
        <v>11.5</v>
      </c>
      <c r="Q2020">
        <v>22.5</v>
      </c>
      <c r="R2020">
        <v>8</v>
      </c>
      <c r="S2020" t="b">
        <v>0</v>
      </c>
      <c r="T2020" t="b">
        <v>0</v>
      </c>
      <c r="U2020" t="b">
        <v>0</v>
      </c>
      <c r="V2020">
        <v>23000</v>
      </c>
      <c r="W2020">
        <v>14200</v>
      </c>
      <c r="X2020">
        <v>2.65</v>
      </c>
      <c r="Y2020">
        <v>16100</v>
      </c>
      <c r="Z2020">
        <v>2.59</v>
      </c>
    </row>
    <row r="2021" spans="1:26">
      <c r="A2021">
        <v>210692280</v>
      </c>
      <c r="B2021" t="s">
        <v>8845</v>
      </c>
      <c r="C2021" t="s">
        <v>3597</v>
      </c>
      <c r="D2021" t="s">
        <v>3685</v>
      </c>
      <c r="E2021" t="s">
        <v>3693</v>
      </c>
      <c r="F2021" t="s">
        <v>3600</v>
      </c>
      <c r="G2021">
        <v>210692280</v>
      </c>
      <c r="I2021" t="s">
        <v>3601</v>
      </c>
      <c r="J2021" t="s">
        <v>11437</v>
      </c>
      <c r="K2021" t="s">
        <v>3688</v>
      </c>
      <c r="L2021" t="s">
        <v>7174</v>
      </c>
      <c r="P2021">
        <v>11.5</v>
      </c>
      <c r="Q2021">
        <v>20.5</v>
      </c>
      <c r="R2021">
        <v>8</v>
      </c>
      <c r="S2021" t="b">
        <v>0</v>
      </c>
      <c r="T2021" t="b">
        <v>0</v>
      </c>
      <c r="U2021" t="b">
        <v>0</v>
      </c>
      <c r="V2021">
        <v>22400</v>
      </c>
      <c r="W2021">
        <v>14100</v>
      </c>
      <c r="X2021">
        <v>2.63</v>
      </c>
      <c r="Y2021">
        <v>16100</v>
      </c>
      <c r="Z2021">
        <v>2.59</v>
      </c>
    </row>
    <row r="2022" spans="1:26">
      <c r="A2022">
        <v>210692271</v>
      </c>
      <c r="B2022" t="s">
        <v>8845</v>
      </c>
      <c r="C2022" t="s">
        <v>3597</v>
      </c>
      <c r="D2022" t="s">
        <v>3685</v>
      </c>
      <c r="E2022" t="s">
        <v>3693</v>
      </c>
      <c r="F2022" t="s">
        <v>3600</v>
      </c>
      <c r="G2022">
        <v>210692271</v>
      </c>
      <c r="I2022" t="s">
        <v>3601</v>
      </c>
      <c r="J2022" t="s">
        <v>11437</v>
      </c>
      <c r="K2022" t="s">
        <v>3688</v>
      </c>
      <c r="L2022" t="s">
        <v>7195</v>
      </c>
      <c r="P2022">
        <v>11.5</v>
      </c>
      <c r="Q2022">
        <v>20.5</v>
      </c>
      <c r="R2022">
        <v>8</v>
      </c>
      <c r="S2022" t="b">
        <v>0</v>
      </c>
      <c r="T2022" t="b">
        <v>0</v>
      </c>
      <c r="U2022" t="b">
        <v>0</v>
      </c>
      <c r="V2022">
        <v>22400</v>
      </c>
      <c r="W2022">
        <v>14200</v>
      </c>
      <c r="X2022">
        <v>2.6</v>
      </c>
      <c r="Y2022">
        <v>16100</v>
      </c>
      <c r="Z2022">
        <v>2.59</v>
      </c>
    </row>
    <row r="2023" spans="1:26">
      <c r="A2023">
        <v>210692260</v>
      </c>
      <c r="B2023" t="s">
        <v>8845</v>
      </c>
      <c r="C2023" t="s">
        <v>3597</v>
      </c>
      <c r="D2023" t="s">
        <v>3685</v>
      </c>
      <c r="E2023" t="s">
        <v>3693</v>
      </c>
      <c r="F2023" t="s">
        <v>3600</v>
      </c>
      <c r="G2023">
        <v>210692260</v>
      </c>
      <c r="I2023" t="s">
        <v>3601</v>
      </c>
      <c r="J2023" t="s">
        <v>11437</v>
      </c>
      <c r="K2023" t="s">
        <v>3688</v>
      </c>
      <c r="L2023" t="s">
        <v>7193</v>
      </c>
      <c r="P2023">
        <v>12</v>
      </c>
      <c r="Q2023">
        <v>21.5</v>
      </c>
      <c r="R2023">
        <v>8.1999999999999993</v>
      </c>
      <c r="S2023" t="b">
        <v>0</v>
      </c>
      <c r="T2023" t="b">
        <v>0</v>
      </c>
      <c r="U2023" t="b">
        <v>1</v>
      </c>
      <c r="V2023">
        <v>23000</v>
      </c>
      <c r="W2023">
        <v>14500</v>
      </c>
      <c r="X2023">
        <v>2.71</v>
      </c>
      <c r="Y2023">
        <v>16100</v>
      </c>
      <c r="Z2023">
        <v>2.59</v>
      </c>
    </row>
    <row r="2024" spans="1:26">
      <c r="A2024">
        <v>210607570</v>
      </c>
      <c r="B2024" t="s">
        <v>8845</v>
      </c>
      <c r="C2024" t="s">
        <v>3597</v>
      </c>
      <c r="D2024" t="s">
        <v>3685</v>
      </c>
      <c r="E2024" t="s">
        <v>3693</v>
      </c>
      <c r="F2024" t="s">
        <v>3600</v>
      </c>
      <c r="G2024">
        <v>210607570</v>
      </c>
      <c r="I2024" t="s">
        <v>3601</v>
      </c>
      <c r="J2024" t="s">
        <v>11437</v>
      </c>
      <c r="K2024" t="s">
        <v>3688</v>
      </c>
      <c r="L2024" t="s">
        <v>11439</v>
      </c>
      <c r="P2024">
        <v>12</v>
      </c>
      <c r="Q2024">
        <v>21</v>
      </c>
      <c r="R2024">
        <v>8.1999999999999993</v>
      </c>
      <c r="S2024" t="b">
        <v>0</v>
      </c>
      <c r="T2024" t="b">
        <v>0</v>
      </c>
      <c r="U2024" t="b">
        <v>1</v>
      </c>
      <c r="V2024">
        <v>23200</v>
      </c>
      <c r="W2024">
        <v>14000</v>
      </c>
      <c r="X2024">
        <v>2.6</v>
      </c>
      <c r="Y2024">
        <v>16100</v>
      </c>
      <c r="Z2024">
        <v>2.59</v>
      </c>
    </row>
    <row r="2025" spans="1:26">
      <c r="A2025">
        <v>210610032</v>
      </c>
      <c r="B2025" t="s">
        <v>8845</v>
      </c>
      <c r="C2025" t="s">
        <v>3597</v>
      </c>
      <c r="D2025" t="s">
        <v>3685</v>
      </c>
      <c r="E2025" t="s">
        <v>3693</v>
      </c>
      <c r="F2025" t="s">
        <v>3600</v>
      </c>
      <c r="G2025">
        <v>210610032</v>
      </c>
      <c r="I2025" t="s">
        <v>3601</v>
      </c>
      <c r="J2025" t="s">
        <v>11437</v>
      </c>
      <c r="K2025" t="s">
        <v>3688</v>
      </c>
      <c r="L2025" t="s">
        <v>11438</v>
      </c>
      <c r="P2025">
        <v>11.5</v>
      </c>
      <c r="Q2025">
        <v>20.5</v>
      </c>
      <c r="R2025">
        <v>8.1999999999999993</v>
      </c>
      <c r="S2025" t="b">
        <v>0</v>
      </c>
      <c r="T2025" t="b">
        <v>0</v>
      </c>
      <c r="U2025" t="b">
        <v>1</v>
      </c>
      <c r="V2025">
        <v>22400</v>
      </c>
      <c r="W2025">
        <v>14800</v>
      </c>
      <c r="X2025">
        <v>2.63</v>
      </c>
      <c r="Y2025">
        <v>16100</v>
      </c>
      <c r="Z2025">
        <v>2.59</v>
      </c>
    </row>
    <row r="2026" spans="1:26">
      <c r="A2026">
        <v>211274988</v>
      </c>
      <c r="B2026" t="s">
        <v>11426</v>
      </c>
      <c r="C2026" t="s">
        <v>3597</v>
      </c>
      <c r="D2026" t="s">
        <v>1049</v>
      </c>
      <c r="E2026" t="s">
        <v>10383</v>
      </c>
      <c r="F2026" t="s">
        <v>3600</v>
      </c>
      <c r="G2026">
        <v>211274988</v>
      </c>
      <c r="I2026" t="s">
        <v>3601</v>
      </c>
      <c r="J2026" t="s">
        <v>11428</v>
      </c>
      <c r="K2026" t="s">
        <v>3688</v>
      </c>
      <c r="L2026" t="s">
        <v>11431</v>
      </c>
      <c r="P2026">
        <v>9.5</v>
      </c>
      <c r="Q2026">
        <v>15.2</v>
      </c>
      <c r="R2026">
        <v>7.8</v>
      </c>
      <c r="S2026" t="b">
        <v>0</v>
      </c>
      <c r="T2026" t="b">
        <v>0</v>
      </c>
      <c r="U2026" t="b">
        <v>0</v>
      </c>
      <c r="V2026">
        <v>48000</v>
      </c>
      <c r="W2026">
        <v>31200</v>
      </c>
      <c r="X2026">
        <v>2.2999999999999998</v>
      </c>
      <c r="Y2026">
        <v>31670</v>
      </c>
      <c r="Z2026">
        <v>2.41</v>
      </c>
    </row>
    <row r="2027" spans="1:26">
      <c r="A2027">
        <v>211274987</v>
      </c>
      <c r="B2027" t="s">
        <v>11426</v>
      </c>
      <c r="C2027" t="s">
        <v>3597</v>
      </c>
      <c r="D2027" t="s">
        <v>1049</v>
      </c>
      <c r="E2027" t="s">
        <v>3860</v>
      </c>
      <c r="F2027" t="s">
        <v>3600</v>
      </c>
      <c r="G2027">
        <v>211274987</v>
      </c>
      <c r="I2027" t="s">
        <v>3601</v>
      </c>
      <c r="J2027" t="s">
        <v>7271</v>
      </c>
      <c r="K2027" t="s">
        <v>3688</v>
      </c>
      <c r="L2027" t="s">
        <v>11430</v>
      </c>
      <c r="P2027">
        <v>9.5</v>
      </c>
      <c r="Q2027">
        <v>15.2</v>
      </c>
      <c r="R2027">
        <v>7.8</v>
      </c>
      <c r="S2027" t="b">
        <v>0</v>
      </c>
      <c r="T2027" t="b">
        <v>0</v>
      </c>
      <c r="U2027" t="b">
        <v>0</v>
      </c>
      <c r="V2027">
        <v>48000</v>
      </c>
      <c r="W2027">
        <v>31200</v>
      </c>
      <c r="X2027">
        <v>2.2999999999999998</v>
      </c>
      <c r="Y2027">
        <v>31670</v>
      </c>
      <c r="Z2027">
        <v>2.41</v>
      </c>
    </row>
    <row r="2028" spans="1:26">
      <c r="A2028">
        <v>211274986</v>
      </c>
      <c r="B2028" t="s">
        <v>11426</v>
      </c>
      <c r="C2028" t="s">
        <v>3597</v>
      </c>
      <c r="D2028" t="s">
        <v>1049</v>
      </c>
      <c r="E2028" t="s">
        <v>3861</v>
      </c>
      <c r="F2028" t="s">
        <v>3600</v>
      </c>
      <c r="G2028">
        <v>211274986</v>
      </c>
      <c r="I2028" t="s">
        <v>3601</v>
      </c>
      <c r="J2028" t="s">
        <v>7271</v>
      </c>
      <c r="K2028" t="s">
        <v>3688</v>
      </c>
      <c r="L2028" t="s">
        <v>11430</v>
      </c>
      <c r="P2028">
        <v>9.5</v>
      </c>
      <c r="Q2028">
        <v>15.2</v>
      </c>
      <c r="R2028">
        <v>7.8</v>
      </c>
      <c r="S2028" t="b">
        <v>0</v>
      </c>
      <c r="T2028" t="b">
        <v>0</v>
      </c>
      <c r="U2028" t="b">
        <v>0</v>
      </c>
      <c r="V2028">
        <v>48000</v>
      </c>
      <c r="W2028">
        <v>31200</v>
      </c>
      <c r="X2028">
        <v>2.2999999999999998</v>
      </c>
      <c r="Y2028">
        <v>31670</v>
      </c>
      <c r="Z2028">
        <v>2.41</v>
      </c>
    </row>
    <row r="2029" spans="1:26">
      <c r="A2029">
        <v>211274985</v>
      </c>
      <c r="B2029" t="s">
        <v>11426</v>
      </c>
      <c r="C2029" t="s">
        <v>3597</v>
      </c>
      <c r="D2029" t="s">
        <v>1049</v>
      </c>
      <c r="E2029" t="s">
        <v>3857</v>
      </c>
      <c r="F2029" t="s">
        <v>3600</v>
      </c>
      <c r="G2029">
        <v>211274985</v>
      </c>
      <c r="I2029" t="s">
        <v>3601</v>
      </c>
      <c r="J2029" t="s">
        <v>7271</v>
      </c>
      <c r="K2029" t="s">
        <v>3688</v>
      </c>
      <c r="L2029" t="s">
        <v>11430</v>
      </c>
      <c r="P2029">
        <v>9.5</v>
      </c>
      <c r="Q2029">
        <v>15.2</v>
      </c>
      <c r="R2029">
        <v>7.8</v>
      </c>
      <c r="S2029" t="b">
        <v>0</v>
      </c>
      <c r="T2029" t="b">
        <v>0</v>
      </c>
      <c r="U2029" t="b">
        <v>0</v>
      </c>
      <c r="V2029">
        <v>48000</v>
      </c>
      <c r="W2029">
        <v>31200</v>
      </c>
      <c r="X2029">
        <v>2.2999999999999998</v>
      </c>
      <c r="Y2029">
        <v>31670</v>
      </c>
      <c r="Z2029">
        <v>2.41</v>
      </c>
    </row>
    <row r="2030" spans="1:26">
      <c r="A2030">
        <v>211274984</v>
      </c>
      <c r="B2030" t="s">
        <v>11426</v>
      </c>
      <c r="C2030" t="s">
        <v>3597</v>
      </c>
      <c r="D2030" t="s">
        <v>1049</v>
      </c>
      <c r="E2030" t="s">
        <v>3858</v>
      </c>
      <c r="F2030" t="s">
        <v>3600</v>
      </c>
      <c r="G2030">
        <v>211274984</v>
      </c>
      <c r="I2030" t="s">
        <v>3601</v>
      </c>
      <c r="J2030" t="s">
        <v>7271</v>
      </c>
      <c r="K2030" t="s">
        <v>3688</v>
      </c>
      <c r="L2030" t="s">
        <v>11430</v>
      </c>
      <c r="P2030">
        <v>9.5</v>
      </c>
      <c r="Q2030">
        <v>15.2</v>
      </c>
      <c r="R2030">
        <v>7.8</v>
      </c>
      <c r="S2030" t="b">
        <v>0</v>
      </c>
      <c r="T2030" t="b">
        <v>0</v>
      </c>
      <c r="U2030" t="b">
        <v>0</v>
      </c>
      <c r="V2030">
        <v>48000</v>
      </c>
      <c r="W2030">
        <v>31200</v>
      </c>
      <c r="X2030">
        <v>2.2999999999999998</v>
      </c>
      <c r="Y2030">
        <v>31670</v>
      </c>
      <c r="Z2030">
        <v>2.41</v>
      </c>
    </row>
    <row r="2031" spans="1:26">
      <c r="A2031">
        <v>211274983</v>
      </c>
      <c r="B2031" t="s">
        <v>11426</v>
      </c>
      <c r="C2031" t="s">
        <v>3597</v>
      </c>
      <c r="D2031" t="s">
        <v>1049</v>
      </c>
      <c r="E2031" t="s">
        <v>3855</v>
      </c>
      <c r="F2031" t="s">
        <v>3600</v>
      </c>
      <c r="G2031">
        <v>211274983</v>
      </c>
      <c r="I2031" t="s">
        <v>3601</v>
      </c>
      <c r="J2031" t="s">
        <v>7271</v>
      </c>
      <c r="K2031" t="s">
        <v>3688</v>
      </c>
      <c r="L2031" t="s">
        <v>11430</v>
      </c>
      <c r="P2031">
        <v>9.5</v>
      </c>
      <c r="Q2031">
        <v>15.2</v>
      </c>
      <c r="R2031">
        <v>7.8</v>
      </c>
      <c r="S2031" t="b">
        <v>0</v>
      </c>
      <c r="T2031" t="b">
        <v>0</v>
      </c>
      <c r="U2031" t="b">
        <v>0</v>
      </c>
      <c r="V2031">
        <v>48000</v>
      </c>
      <c r="W2031">
        <v>31200</v>
      </c>
      <c r="X2031">
        <v>2.2999999999999998</v>
      </c>
      <c r="Y2031">
        <v>31670</v>
      </c>
      <c r="Z2031">
        <v>2.41</v>
      </c>
    </row>
    <row r="2032" spans="1:26">
      <c r="A2032">
        <v>211274982</v>
      </c>
      <c r="B2032" t="s">
        <v>11426</v>
      </c>
      <c r="C2032" t="s">
        <v>3597</v>
      </c>
      <c r="D2032" t="s">
        <v>1049</v>
      </c>
      <c r="E2032" t="s">
        <v>3856</v>
      </c>
      <c r="F2032" t="s">
        <v>3600</v>
      </c>
      <c r="G2032">
        <v>211274982</v>
      </c>
      <c r="I2032" t="s">
        <v>3601</v>
      </c>
      <c r="J2032" t="s">
        <v>7271</v>
      </c>
      <c r="K2032" t="s">
        <v>3688</v>
      </c>
      <c r="L2032" t="s">
        <v>11430</v>
      </c>
      <c r="P2032">
        <v>9.5</v>
      </c>
      <c r="Q2032">
        <v>15.2</v>
      </c>
      <c r="R2032">
        <v>7.8</v>
      </c>
      <c r="S2032" t="b">
        <v>0</v>
      </c>
      <c r="T2032" t="b">
        <v>0</v>
      </c>
      <c r="U2032" t="b">
        <v>0</v>
      </c>
      <c r="V2032">
        <v>48000</v>
      </c>
      <c r="W2032">
        <v>31200</v>
      </c>
      <c r="X2032">
        <v>2.2999999999999998</v>
      </c>
      <c r="Y2032">
        <v>31670</v>
      </c>
      <c r="Z2032">
        <v>2.41</v>
      </c>
    </row>
    <row r="2033" spans="1:26">
      <c r="A2033">
        <v>211274981</v>
      </c>
      <c r="B2033" t="s">
        <v>11426</v>
      </c>
      <c r="C2033" t="s">
        <v>3597</v>
      </c>
      <c r="D2033" t="s">
        <v>1049</v>
      </c>
      <c r="E2033" t="s">
        <v>3854</v>
      </c>
      <c r="F2033" t="s">
        <v>3600</v>
      </c>
      <c r="G2033">
        <v>211274981</v>
      </c>
      <c r="I2033" t="s">
        <v>3601</v>
      </c>
      <c r="J2033" t="s">
        <v>7271</v>
      </c>
      <c r="K2033" t="s">
        <v>3688</v>
      </c>
      <c r="L2033" t="s">
        <v>11430</v>
      </c>
      <c r="P2033">
        <v>9.5</v>
      </c>
      <c r="Q2033">
        <v>15.2</v>
      </c>
      <c r="R2033">
        <v>7.8</v>
      </c>
      <c r="S2033" t="b">
        <v>0</v>
      </c>
      <c r="T2033" t="b">
        <v>0</v>
      </c>
      <c r="U2033" t="b">
        <v>0</v>
      </c>
      <c r="V2033">
        <v>48000</v>
      </c>
      <c r="W2033">
        <v>31200</v>
      </c>
      <c r="X2033">
        <v>2.2999999999999998</v>
      </c>
      <c r="Y2033">
        <v>31670</v>
      </c>
      <c r="Z2033">
        <v>2.41</v>
      </c>
    </row>
    <row r="2034" spans="1:26">
      <c r="A2034">
        <v>211274980</v>
      </c>
      <c r="B2034" t="s">
        <v>11426</v>
      </c>
      <c r="C2034" t="s">
        <v>3597</v>
      </c>
      <c r="D2034" t="s">
        <v>1049</v>
      </c>
      <c r="E2034" t="s">
        <v>3862</v>
      </c>
      <c r="F2034" t="s">
        <v>3600</v>
      </c>
      <c r="G2034">
        <v>211274980</v>
      </c>
      <c r="I2034" t="s">
        <v>3601</v>
      </c>
      <c r="J2034" t="s">
        <v>7271</v>
      </c>
      <c r="K2034" t="s">
        <v>3688</v>
      </c>
      <c r="L2034" t="s">
        <v>11430</v>
      </c>
      <c r="P2034">
        <v>9.5</v>
      </c>
      <c r="Q2034">
        <v>15.2</v>
      </c>
      <c r="R2034">
        <v>7.8</v>
      </c>
      <c r="S2034" t="b">
        <v>0</v>
      </c>
      <c r="T2034" t="b">
        <v>0</v>
      </c>
      <c r="U2034" t="b">
        <v>0</v>
      </c>
      <c r="V2034">
        <v>48000</v>
      </c>
      <c r="W2034">
        <v>31200</v>
      </c>
      <c r="X2034">
        <v>2.2999999999999998</v>
      </c>
      <c r="Y2034">
        <v>31670</v>
      </c>
      <c r="Z2034">
        <v>2.41</v>
      </c>
    </row>
    <row r="2035" spans="1:26">
      <c r="A2035">
        <v>211275048</v>
      </c>
      <c r="B2035" t="s">
        <v>11412</v>
      </c>
      <c r="C2035" t="s">
        <v>3597</v>
      </c>
      <c r="D2035" t="s">
        <v>1049</v>
      </c>
      <c r="E2035" t="s">
        <v>10374</v>
      </c>
      <c r="F2035" t="s">
        <v>3600</v>
      </c>
      <c r="G2035">
        <v>211275048</v>
      </c>
      <c r="I2035" t="s">
        <v>3601</v>
      </c>
      <c r="J2035" t="s">
        <v>11413</v>
      </c>
      <c r="K2035" t="s">
        <v>3688</v>
      </c>
      <c r="L2035" t="s">
        <v>11422</v>
      </c>
      <c r="P2035">
        <v>10</v>
      </c>
      <c r="Q2035">
        <v>16.5</v>
      </c>
      <c r="R2035">
        <v>8</v>
      </c>
      <c r="S2035" t="b">
        <v>0</v>
      </c>
      <c r="T2035" t="b">
        <v>0</v>
      </c>
      <c r="U2035" t="b">
        <v>0</v>
      </c>
      <c r="V2035">
        <v>48500</v>
      </c>
      <c r="W2035">
        <v>30800</v>
      </c>
      <c r="X2035">
        <v>2.38</v>
      </c>
      <c r="Y2035">
        <v>31260</v>
      </c>
      <c r="Z2035">
        <v>2.5</v>
      </c>
    </row>
    <row r="2036" spans="1:26">
      <c r="A2036">
        <v>211275047</v>
      </c>
      <c r="B2036" t="s">
        <v>11412</v>
      </c>
      <c r="C2036" t="s">
        <v>3597</v>
      </c>
      <c r="D2036" t="s">
        <v>1049</v>
      </c>
      <c r="E2036" t="s">
        <v>10374</v>
      </c>
      <c r="F2036" t="s">
        <v>3600</v>
      </c>
      <c r="G2036">
        <v>211275047</v>
      </c>
      <c r="I2036" t="s">
        <v>3601</v>
      </c>
      <c r="J2036" t="s">
        <v>11413</v>
      </c>
      <c r="K2036" t="s">
        <v>3688</v>
      </c>
      <c r="L2036" t="s">
        <v>11421</v>
      </c>
      <c r="P2036">
        <v>9.5</v>
      </c>
      <c r="Q2036">
        <v>15.5</v>
      </c>
      <c r="R2036">
        <v>7.8</v>
      </c>
      <c r="S2036" t="b">
        <v>0</v>
      </c>
      <c r="T2036" t="b">
        <v>0</v>
      </c>
      <c r="U2036" t="b">
        <v>0</v>
      </c>
      <c r="V2036">
        <v>47500</v>
      </c>
      <c r="W2036">
        <v>31200</v>
      </c>
      <c r="X2036">
        <v>2.3199999999999998</v>
      </c>
      <c r="Y2036">
        <v>31670</v>
      </c>
      <c r="Z2036">
        <v>2.44</v>
      </c>
    </row>
    <row r="2037" spans="1:26">
      <c r="A2037">
        <v>211274990</v>
      </c>
      <c r="B2037" t="s">
        <v>11412</v>
      </c>
      <c r="C2037" t="s">
        <v>3597</v>
      </c>
      <c r="D2037" t="s">
        <v>1049</v>
      </c>
      <c r="E2037" t="s">
        <v>10375</v>
      </c>
      <c r="F2037" t="s">
        <v>3600</v>
      </c>
      <c r="G2037">
        <v>211274990</v>
      </c>
      <c r="I2037" t="s">
        <v>3601</v>
      </c>
      <c r="J2037" t="s">
        <v>11413</v>
      </c>
      <c r="K2037" t="s">
        <v>3688</v>
      </c>
      <c r="L2037" t="s">
        <v>11417</v>
      </c>
      <c r="P2037">
        <v>10</v>
      </c>
      <c r="Q2037">
        <v>16</v>
      </c>
      <c r="R2037">
        <v>8</v>
      </c>
      <c r="S2037" t="b">
        <v>0</v>
      </c>
      <c r="T2037" t="b">
        <v>0</v>
      </c>
      <c r="U2037" t="b">
        <v>0</v>
      </c>
      <c r="V2037">
        <v>48500</v>
      </c>
      <c r="W2037">
        <v>30800</v>
      </c>
      <c r="X2037">
        <v>2.38</v>
      </c>
      <c r="Y2037">
        <v>31260</v>
      </c>
      <c r="Z2037">
        <v>2.5</v>
      </c>
    </row>
    <row r="2038" spans="1:26">
      <c r="A2038">
        <v>211274989</v>
      </c>
      <c r="B2038" t="s">
        <v>11412</v>
      </c>
      <c r="C2038" t="s">
        <v>3597</v>
      </c>
      <c r="D2038" t="s">
        <v>1049</v>
      </c>
      <c r="E2038" t="s">
        <v>10374</v>
      </c>
      <c r="F2038" t="s">
        <v>3600</v>
      </c>
      <c r="G2038">
        <v>211274989</v>
      </c>
      <c r="I2038" t="s">
        <v>3601</v>
      </c>
      <c r="J2038" t="s">
        <v>11413</v>
      </c>
      <c r="K2038" t="s">
        <v>3688</v>
      </c>
      <c r="L2038" t="s">
        <v>11417</v>
      </c>
      <c r="P2038">
        <v>10</v>
      </c>
      <c r="Q2038">
        <v>16</v>
      </c>
      <c r="R2038">
        <v>8</v>
      </c>
      <c r="S2038" t="b">
        <v>0</v>
      </c>
      <c r="T2038" t="b">
        <v>0</v>
      </c>
      <c r="U2038" t="b">
        <v>0</v>
      </c>
      <c r="V2038">
        <v>48500</v>
      </c>
      <c r="W2038">
        <v>30800</v>
      </c>
      <c r="X2038">
        <v>2.38</v>
      </c>
      <c r="Y2038">
        <v>31260</v>
      </c>
      <c r="Z2038">
        <v>2.5</v>
      </c>
    </row>
    <row r="2039" spans="1:26">
      <c r="A2039">
        <v>211274979</v>
      </c>
      <c r="B2039" t="s">
        <v>11412</v>
      </c>
      <c r="C2039" t="s">
        <v>3597</v>
      </c>
      <c r="D2039" t="s">
        <v>1049</v>
      </c>
      <c r="E2039" t="s">
        <v>10375</v>
      </c>
      <c r="F2039" t="s">
        <v>3600</v>
      </c>
      <c r="G2039">
        <v>211274979</v>
      </c>
      <c r="I2039" t="s">
        <v>3601</v>
      </c>
      <c r="J2039" t="s">
        <v>11413</v>
      </c>
      <c r="K2039" t="s">
        <v>3688</v>
      </c>
      <c r="L2039" t="s">
        <v>11423</v>
      </c>
      <c r="P2039">
        <v>9.5</v>
      </c>
      <c r="Q2039">
        <v>15.2</v>
      </c>
      <c r="R2039">
        <v>7.8</v>
      </c>
      <c r="S2039" t="b">
        <v>0</v>
      </c>
      <c r="T2039" t="b">
        <v>0</v>
      </c>
      <c r="U2039" t="b">
        <v>0</v>
      </c>
      <c r="V2039">
        <v>48000</v>
      </c>
      <c r="W2039">
        <v>31200</v>
      </c>
      <c r="X2039">
        <v>2.2999999999999998</v>
      </c>
      <c r="Y2039">
        <v>31670</v>
      </c>
      <c r="Z2039">
        <v>2.41</v>
      </c>
    </row>
    <row r="2040" spans="1:26">
      <c r="A2040">
        <v>211274978</v>
      </c>
      <c r="B2040" t="s">
        <v>11412</v>
      </c>
      <c r="C2040" t="s">
        <v>3597</v>
      </c>
      <c r="D2040" t="s">
        <v>1049</v>
      </c>
      <c r="E2040" t="s">
        <v>10375</v>
      </c>
      <c r="F2040" t="s">
        <v>3600</v>
      </c>
      <c r="G2040">
        <v>211274978</v>
      </c>
      <c r="I2040" t="s">
        <v>3601</v>
      </c>
      <c r="J2040" t="s">
        <v>11413</v>
      </c>
      <c r="K2040" t="s">
        <v>3688</v>
      </c>
      <c r="L2040" t="s">
        <v>11416</v>
      </c>
      <c r="P2040">
        <v>9.5</v>
      </c>
      <c r="Q2040">
        <v>15.2</v>
      </c>
      <c r="R2040">
        <v>7.8</v>
      </c>
      <c r="S2040" t="b">
        <v>0</v>
      </c>
      <c r="T2040" t="b">
        <v>0</v>
      </c>
      <c r="U2040" t="b">
        <v>0</v>
      </c>
      <c r="V2040">
        <v>48000</v>
      </c>
      <c r="W2040">
        <v>31200</v>
      </c>
      <c r="X2040">
        <v>2.2999999999999998</v>
      </c>
      <c r="Y2040">
        <v>31670</v>
      </c>
      <c r="Z2040">
        <v>2.41</v>
      </c>
    </row>
    <row r="2041" spans="1:26">
      <c r="A2041">
        <v>211274977</v>
      </c>
      <c r="B2041" t="s">
        <v>11412</v>
      </c>
      <c r="C2041" t="s">
        <v>3597</v>
      </c>
      <c r="D2041" t="s">
        <v>1049</v>
      </c>
      <c r="E2041" t="s">
        <v>10374</v>
      </c>
      <c r="F2041" t="s">
        <v>3600</v>
      </c>
      <c r="G2041">
        <v>211274977</v>
      </c>
      <c r="I2041" t="s">
        <v>3601</v>
      </c>
      <c r="J2041" t="s">
        <v>11413</v>
      </c>
      <c r="K2041" t="s">
        <v>3688</v>
      </c>
      <c r="L2041" t="s">
        <v>11416</v>
      </c>
      <c r="P2041">
        <v>9.5</v>
      </c>
      <c r="Q2041">
        <v>15.2</v>
      </c>
      <c r="R2041">
        <v>7.8</v>
      </c>
      <c r="S2041" t="b">
        <v>0</v>
      </c>
      <c r="T2041" t="b">
        <v>0</v>
      </c>
      <c r="U2041" t="b">
        <v>0</v>
      </c>
      <c r="V2041">
        <v>48000</v>
      </c>
      <c r="W2041">
        <v>31200</v>
      </c>
      <c r="X2041">
        <v>2.2999999999999998</v>
      </c>
      <c r="Y2041">
        <v>31670</v>
      </c>
      <c r="Z2041">
        <v>2.41</v>
      </c>
    </row>
    <row r="2042" spans="1:26">
      <c r="A2042">
        <v>211274965</v>
      </c>
      <c r="B2042" t="s">
        <v>11412</v>
      </c>
      <c r="C2042" t="s">
        <v>3597</v>
      </c>
      <c r="D2042" t="s">
        <v>1049</v>
      </c>
      <c r="E2042" t="s">
        <v>3637</v>
      </c>
      <c r="F2042" t="s">
        <v>3600</v>
      </c>
      <c r="G2042">
        <v>211274965</v>
      </c>
      <c r="I2042" t="s">
        <v>3601</v>
      </c>
      <c r="J2042" t="s">
        <v>11413</v>
      </c>
      <c r="K2042" t="s">
        <v>3688</v>
      </c>
      <c r="L2042" t="s">
        <v>11422</v>
      </c>
      <c r="P2042">
        <v>10</v>
      </c>
      <c r="Q2042">
        <v>16.5</v>
      </c>
      <c r="R2042">
        <v>8</v>
      </c>
      <c r="S2042" t="b">
        <v>0</v>
      </c>
      <c r="T2042" t="b">
        <v>0</v>
      </c>
      <c r="U2042" t="b">
        <v>0</v>
      </c>
      <c r="V2042">
        <v>48500</v>
      </c>
      <c r="W2042">
        <v>30800</v>
      </c>
      <c r="X2042">
        <v>2.38</v>
      </c>
      <c r="Y2042">
        <v>31260</v>
      </c>
      <c r="Z2042">
        <v>2.5</v>
      </c>
    </row>
    <row r="2043" spans="1:26">
      <c r="A2043">
        <v>211274964</v>
      </c>
      <c r="B2043" t="s">
        <v>11412</v>
      </c>
      <c r="C2043" t="s">
        <v>3597</v>
      </c>
      <c r="D2043" t="s">
        <v>1049</v>
      </c>
      <c r="E2043" t="s">
        <v>3637</v>
      </c>
      <c r="F2043" t="s">
        <v>3600</v>
      </c>
      <c r="G2043">
        <v>211274964</v>
      </c>
      <c r="I2043" t="s">
        <v>3601</v>
      </c>
      <c r="J2043" t="s">
        <v>11413</v>
      </c>
      <c r="K2043" t="s">
        <v>3688</v>
      </c>
      <c r="L2043" t="s">
        <v>11421</v>
      </c>
      <c r="P2043">
        <v>9.5</v>
      </c>
      <c r="Q2043">
        <v>15.5</v>
      </c>
      <c r="R2043">
        <v>7.8</v>
      </c>
      <c r="S2043" t="b">
        <v>0</v>
      </c>
      <c r="T2043" t="b">
        <v>0</v>
      </c>
      <c r="U2043" t="b">
        <v>0</v>
      </c>
      <c r="V2043">
        <v>47500</v>
      </c>
      <c r="W2043">
        <v>31200</v>
      </c>
      <c r="X2043">
        <v>2.3199999999999998</v>
      </c>
      <c r="Y2043">
        <v>31670</v>
      </c>
      <c r="Z2043">
        <v>2.44</v>
      </c>
    </row>
    <row r="2044" spans="1:26">
      <c r="A2044">
        <v>211274958</v>
      </c>
      <c r="B2044" t="s">
        <v>11412</v>
      </c>
      <c r="C2044" t="s">
        <v>3597</v>
      </c>
      <c r="D2044" t="s">
        <v>1049</v>
      </c>
      <c r="E2044" t="s">
        <v>3637</v>
      </c>
      <c r="F2044" t="s">
        <v>3600</v>
      </c>
      <c r="G2044">
        <v>211274958</v>
      </c>
      <c r="I2044" t="s">
        <v>3601</v>
      </c>
      <c r="J2044" t="s">
        <v>11413</v>
      </c>
      <c r="K2044" t="s">
        <v>3688</v>
      </c>
      <c r="L2044" t="s">
        <v>11417</v>
      </c>
      <c r="P2044">
        <v>10</v>
      </c>
      <c r="Q2044">
        <v>16</v>
      </c>
      <c r="R2044">
        <v>8</v>
      </c>
      <c r="S2044" t="b">
        <v>0</v>
      </c>
      <c r="T2044" t="b">
        <v>0</v>
      </c>
      <c r="U2044" t="b">
        <v>0</v>
      </c>
      <c r="V2044">
        <v>48500</v>
      </c>
      <c r="W2044">
        <v>30800</v>
      </c>
      <c r="X2044">
        <v>2.38</v>
      </c>
      <c r="Y2044">
        <v>31260</v>
      </c>
      <c r="Z2044">
        <v>2.5</v>
      </c>
    </row>
    <row r="2045" spans="1:26">
      <c r="A2045">
        <v>211274957</v>
      </c>
      <c r="B2045" t="s">
        <v>11412</v>
      </c>
      <c r="C2045" t="s">
        <v>3597</v>
      </c>
      <c r="D2045" t="s">
        <v>1049</v>
      </c>
      <c r="E2045" t="s">
        <v>3637</v>
      </c>
      <c r="F2045" t="s">
        <v>3600</v>
      </c>
      <c r="G2045">
        <v>211274957</v>
      </c>
      <c r="I2045" t="s">
        <v>3601</v>
      </c>
      <c r="J2045" t="s">
        <v>11413</v>
      </c>
      <c r="K2045" t="s">
        <v>3688</v>
      </c>
      <c r="L2045" t="s">
        <v>11416</v>
      </c>
      <c r="P2045">
        <v>9.5</v>
      </c>
      <c r="Q2045">
        <v>15.2</v>
      </c>
      <c r="R2045">
        <v>7.8</v>
      </c>
      <c r="S2045" t="b">
        <v>0</v>
      </c>
      <c r="T2045" t="b">
        <v>0</v>
      </c>
      <c r="U2045" t="b">
        <v>0</v>
      </c>
      <c r="V2045">
        <v>48000</v>
      </c>
      <c r="W2045">
        <v>31200</v>
      </c>
      <c r="X2045">
        <v>2.2999999999999998</v>
      </c>
      <c r="Y2045">
        <v>31670</v>
      </c>
      <c r="Z2045">
        <v>2.41</v>
      </c>
    </row>
    <row r="2046" spans="1:26">
      <c r="A2046">
        <v>210436264</v>
      </c>
      <c r="B2046" t="s">
        <v>11381</v>
      </c>
      <c r="C2046" t="s">
        <v>3597</v>
      </c>
      <c r="D2046" t="s">
        <v>4660</v>
      </c>
      <c r="E2046" t="s">
        <v>4661</v>
      </c>
      <c r="F2046" t="s">
        <v>3621</v>
      </c>
      <c r="G2046">
        <v>210436264</v>
      </c>
      <c r="I2046" t="s">
        <v>3622</v>
      </c>
      <c r="J2046" t="s">
        <v>11396</v>
      </c>
      <c r="K2046" t="s">
        <v>3624</v>
      </c>
      <c r="L2046" t="s">
        <v>11397</v>
      </c>
      <c r="M2046">
        <v>13.5</v>
      </c>
      <c r="N2046">
        <v>23</v>
      </c>
      <c r="O2046">
        <v>12.5</v>
      </c>
      <c r="P2046">
        <v>13.5</v>
      </c>
      <c r="Q2046">
        <v>23</v>
      </c>
      <c r="R2046">
        <v>10.5</v>
      </c>
      <c r="S2046" t="b">
        <v>0</v>
      </c>
      <c r="T2046" t="b">
        <v>0</v>
      </c>
      <c r="U2046" t="b">
        <v>1</v>
      </c>
      <c r="V2046">
        <v>12000</v>
      </c>
      <c r="W2046">
        <v>11400</v>
      </c>
      <c r="X2046">
        <v>4.7699999999999996</v>
      </c>
      <c r="Y2046">
        <v>11400</v>
      </c>
      <c r="Z2046">
        <v>2.35</v>
      </c>
    </row>
    <row r="2047" spans="1:26">
      <c r="A2047">
        <v>210445758</v>
      </c>
      <c r="B2047" t="s">
        <v>11381</v>
      </c>
      <c r="C2047" t="s">
        <v>3597</v>
      </c>
      <c r="D2047" t="s">
        <v>4660</v>
      </c>
      <c r="E2047" t="s">
        <v>4661</v>
      </c>
      <c r="F2047" t="s">
        <v>3621</v>
      </c>
      <c r="G2047">
        <v>210445758</v>
      </c>
      <c r="I2047" t="s">
        <v>3622</v>
      </c>
      <c r="J2047" t="s">
        <v>11394</v>
      </c>
      <c r="K2047" t="s">
        <v>3624</v>
      </c>
      <c r="L2047" t="s">
        <v>11395</v>
      </c>
      <c r="M2047">
        <v>15.5</v>
      </c>
      <c r="N2047">
        <v>24.5</v>
      </c>
      <c r="O2047">
        <v>12.5</v>
      </c>
      <c r="P2047">
        <v>15.5</v>
      </c>
      <c r="Q2047">
        <v>24.5</v>
      </c>
      <c r="R2047">
        <v>10.5</v>
      </c>
      <c r="S2047" t="b">
        <v>0</v>
      </c>
      <c r="T2047" t="b">
        <v>0</v>
      </c>
      <c r="U2047" t="b">
        <v>1</v>
      </c>
      <c r="V2047">
        <v>9000</v>
      </c>
      <c r="W2047">
        <v>10000</v>
      </c>
      <c r="X2047">
        <v>4.88</v>
      </c>
      <c r="Y2047">
        <v>10000</v>
      </c>
      <c r="Z2047">
        <v>2.42</v>
      </c>
    </row>
    <row r="2048" spans="1:26">
      <c r="A2048">
        <v>210568210</v>
      </c>
      <c r="B2048" t="s">
        <v>10412</v>
      </c>
      <c r="C2048" t="s">
        <v>3597</v>
      </c>
      <c r="D2048" t="s">
        <v>4034</v>
      </c>
      <c r="E2048" t="s">
        <v>11383</v>
      </c>
      <c r="F2048" t="s">
        <v>3710</v>
      </c>
      <c r="G2048">
        <v>210568210</v>
      </c>
      <c r="I2048" t="s">
        <v>3711</v>
      </c>
      <c r="J2048" t="s">
        <v>10448</v>
      </c>
      <c r="K2048" t="s">
        <v>3725</v>
      </c>
      <c r="M2048">
        <v>10.5</v>
      </c>
      <c r="N2048">
        <v>19</v>
      </c>
      <c r="O2048">
        <v>11.15</v>
      </c>
      <c r="P2048">
        <v>10.5</v>
      </c>
      <c r="Q2048">
        <v>19.600000000000001</v>
      </c>
      <c r="R2048">
        <v>9.1</v>
      </c>
      <c r="S2048" t="b">
        <v>0</v>
      </c>
      <c r="T2048" t="b">
        <v>0</v>
      </c>
      <c r="U2048" t="b">
        <v>1</v>
      </c>
      <c r="V2048">
        <v>55000</v>
      </c>
      <c r="W2048">
        <v>35800</v>
      </c>
      <c r="X2048">
        <v>2.58</v>
      </c>
      <c r="Y2048">
        <v>37000</v>
      </c>
      <c r="Z2048">
        <v>2.17</v>
      </c>
    </row>
    <row r="2049" spans="1:26">
      <c r="A2049">
        <v>210343322</v>
      </c>
      <c r="B2049" t="s">
        <v>7274</v>
      </c>
      <c r="C2049" t="s">
        <v>3597</v>
      </c>
      <c r="D2049" t="s">
        <v>4034</v>
      </c>
      <c r="E2049" t="s">
        <v>5440</v>
      </c>
      <c r="F2049" t="s">
        <v>3710</v>
      </c>
      <c r="G2049">
        <v>210343322</v>
      </c>
      <c r="I2049" t="s">
        <v>3711</v>
      </c>
      <c r="J2049" t="s">
        <v>7275</v>
      </c>
      <c r="K2049" t="s">
        <v>3725</v>
      </c>
      <c r="M2049">
        <v>10.5</v>
      </c>
      <c r="N2049">
        <v>19</v>
      </c>
      <c r="O2049">
        <v>11.15</v>
      </c>
      <c r="P2049">
        <v>10.5</v>
      </c>
      <c r="Q2049">
        <v>19.600000000000001</v>
      </c>
      <c r="R2049">
        <v>9.1</v>
      </c>
      <c r="S2049" t="b">
        <v>0</v>
      </c>
      <c r="T2049" t="b">
        <v>0</v>
      </c>
      <c r="U2049" t="b">
        <v>1</v>
      </c>
      <c r="V2049">
        <v>55000</v>
      </c>
      <c r="W2049">
        <v>35800</v>
      </c>
      <c r="X2049">
        <v>2.58</v>
      </c>
      <c r="Y2049">
        <v>37000</v>
      </c>
      <c r="Z2049">
        <v>2.17</v>
      </c>
    </row>
    <row r="2050" spans="1:26">
      <c r="A2050">
        <v>211911402</v>
      </c>
      <c r="B2050" t="s">
        <v>9533</v>
      </c>
      <c r="C2050" t="s">
        <v>3597</v>
      </c>
      <c r="D2050" t="s">
        <v>4034</v>
      </c>
      <c r="E2050" t="s">
        <v>5483</v>
      </c>
      <c r="F2050" t="s">
        <v>3710</v>
      </c>
      <c r="G2050">
        <v>211911402</v>
      </c>
      <c r="I2050" t="s">
        <v>3711</v>
      </c>
      <c r="J2050" t="s">
        <v>10105</v>
      </c>
      <c r="K2050" t="s">
        <v>3725</v>
      </c>
      <c r="M2050">
        <v>10.5</v>
      </c>
      <c r="N2050">
        <v>19</v>
      </c>
      <c r="O2050">
        <v>11.15</v>
      </c>
      <c r="P2050">
        <v>10.5</v>
      </c>
      <c r="Q2050">
        <v>19.600000000000001</v>
      </c>
      <c r="R2050">
        <v>9.1</v>
      </c>
      <c r="S2050" t="b">
        <v>0</v>
      </c>
      <c r="T2050" t="b">
        <v>0</v>
      </c>
      <c r="U2050" t="b">
        <v>1</v>
      </c>
      <c r="V2050">
        <v>55000</v>
      </c>
      <c r="W2050">
        <v>35800</v>
      </c>
      <c r="X2050">
        <v>2.58</v>
      </c>
      <c r="Y2050">
        <v>37000</v>
      </c>
      <c r="Z2050">
        <v>2.17</v>
      </c>
    </row>
    <row r="2051" spans="1:26">
      <c r="A2051">
        <v>209864938</v>
      </c>
      <c r="B2051" t="s">
        <v>6242</v>
      </c>
      <c r="C2051" t="s">
        <v>3597</v>
      </c>
      <c r="D2051" t="s">
        <v>4034</v>
      </c>
      <c r="E2051" t="s">
        <v>6243</v>
      </c>
      <c r="F2051" t="s">
        <v>3710</v>
      </c>
      <c r="G2051">
        <v>209864938</v>
      </c>
      <c r="I2051" t="s">
        <v>3711</v>
      </c>
      <c r="J2051" t="s">
        <v>6246</v>
      </c>
      <c r="K2051" t="s">
        <v>3725</v>
      </c>
      <c r="M2051">
        <v>10.5</v>
      </c>
      <c r="N2051">
        <v>19</v>
      </c>
      <c r="O2051">
        <v>11.15</v>
      </c>
      <c r="P2051">
        <v>10.5</v>
      </c>
      <c r="Q2051">
        <v>19.600000000000001</v>
      </c>
      <c r="R2051">
        <v>9.1</v>
      </c>
      <c r="S2051" t="b">
        <v>0</v>
      </c>
      <c r="T2051" t="b">
        <v>0</v>
      </c>
      <c r="U2051" t="b">
        <v>1</v>
      </c>
      <c r="V2051">
        <v>55000</v>
      </c>
      <c r="W2051">
        <v>35800</v>
      </c>
      <c r="X2051">
        <v>2.58</v>
      </c>
      <c r="Y2051">
        <v>37000</v>
      </c>
      <c r="Z2051">
        <v>2.17</v>
      </c>
    </row>
    <row r="2052" spans="1:26">
      <c r="A2052">
        <v>212316220</v>
      </c>
      <c r="B2052" t="s">
        <v>9533</v>
      </c>
      <c r="C2052" t="s">
        <v>3597</v>
      </c>
      <c r="D2052" t="s">
        <v>4034</v>
      </c>
      <c r="E2052" t="s">
        <v>9898</v>
      </c>
      <c r="F2052" t="s">
        <v>3710</v>
      </c>
      <c r="G2052">
        <v>212316220</v>
      </c>
      <c r="I2052" t="s">
        <v>3711</v>
      </c>
      <c r="J2052" t="s">
        <v>8790</v>
      </c>
      <c r="K2052" t="s">
        <v>3725</v>
      </c>
      <c r="M2052">
        <v>10.5</v>
      </c>
      <c r="N2052">
        <v>19.75</v>
      </c>
      <c r="O2052">
        <v>10.8</v>
      </c>
      <c r="P2052">
        <v>10.5</v>
      </c>
      <c r="Q2052">
        <v>20.149999999999999</v>
      </c>
      <c r="R2052">
        <v>8.85</v>
      </c>
      <c r="S2052" t="b">
        <v>0</v>
      </c>
      <c r="T2052" t="b">
        <v>0</v>
      </c>
      <c r="U2052" t="b">
        <v>1</v>
      </c>
      <c r="V2052">
        <v>55000</v>
      </c>
      <c r="W2052">
        <v>34800</v>
      </c>
      <c r="X2052">
        <v>2.5499999999999998</v>
      </c>
      <c r="Y2052">
        <v>37000</v>
      </c>
      <c r="Z2052">
        <v>2.17</v>
      </c>
    </row>
    <row r="2053" spans="1:26">
      <c r="A2053">
        <v>212316134</v>
      </c>
      <c r="B2053" t="s">
        <v>9533</v>
      </c>
      <c r="C2053" t="s">
        <v>3597</v>
      </c>
      <c r="D2053" t="s">
        <v>4034</v>
      </c>
      <c r="E2053" t="s">
        <v>10835</v>
      </c>
      <c r="F2053" t="s">
        <v>3710</v>
      </c>
      <c r="G2053">
        <v>212316134</v>
      </c>
      <c r="I2053" t="s">
        <v>3711</v>
      </c>
      <c r="J2053" t="s">
        <v>8790</v>
      </c>
      <c r="K2053" t="s">
        <v>3725</v>
      </c>
      <c r="M2053">
        <v>10.5</v>
      </c>
      <c r="N2053">
        <v>19.75</v>
      </c>
      <c r="O2053">
        <v>10.8</v>
      </c>
      <c r="P2053">
        <v>10.5</v>
      </c>
      <c r="Q2053">
        <v>20.149999999999999</v>
      </c>
      <c r="R2053">
        <v>8.85</v>
      </c>
      <c r="S2053" t="b">
        <v>0</v>
      </c>
      <c r="T2053" t="b">
        <v>0</v>
      </c>
      <c r="U2053" t="b">
        <v>1</v>
      </c>
      <c r="V2053">
        <v>55000</v>
      </c>
      <c r="W2053">
        <v>34800</v>
      </c>
      <c r="X2053">
        <v>2.5499999999999998</v>
      </c>
      <c r="Y2053">
        <v>37000</v>
      </c>
      <c r="Z2053">
        <v>2.17</v>
      </c>
    </row>
    <row r="2054" spans="1:26">
      <c r="A2054">
        <v>208136312</v>
      </c>
      <c r="B2054" t="s">
        <v>6289</v>
      </c>
      <c r="C2054" t="s">
        <v>3597</v>
      </c>
      <c r="D2054" t="s">
        <v>4034</v>
      </c>
      <c r="E2054" t="s">
        <v>5257</v>
      </c>
      <c r="F2054" t="s">
        <v>3710</v>
      </c>
      <c r="G2054">
        <v>208136312</v>
      </c>
      <c r="I2054" t="s">
        <v>3711</v>
      </c>
      <c r="J2054" t="s">
        <v>6410</v>
      </c>
      <c r="K2054" t="s">
        <v>3725</v>
      </c>
      <c r="M2054">
        <v>10.5</v>
      </c>
      <c r="N2054">
        <v>19.75</v>
      </c>
      <c r="O2054">
        <v>10.8</v>
      </c>
      <c r="P2054">
        <v>10.5</v>
      </c>
      <c r="Q2054">
        <v>20.149999999999999</v>
      </c>
      <c r="R2054">
        <v>8.85</v>
      </c>
      <c r="S2054" t="b">
        <v>0</v>
      </c>
      <c r="T2054" t="b">
        <v>0</v>
      </c>
      <c r="U2054" t="b">
        <v>1</v>
      </c>
      <c r="V2054">
        <v>55000</v>
      </c>
      <c r="W2054">
        <v>34800</v>
      </c>
      <c r="X2054">
        <v>2.5499999999999998</v>
      </c>
      <c r="Y2054">
        <v>37000</v>
      </c>
      <c r="Z2054">
        <v>2.17</v>
      </c>
    </row>
    <row r="2055" spans="1:26">
      <c r="A2055">
        <v>208136318</v>
      </c>
      <c r="B2055" t="s">
        <v>6289</v>
      </c>
      <c r="C2055" t="s">
        <v>3597</v>
      </c>
      <c r="D2055" t="s">
        <v>4034</v>
      </c>
      <c r="E2055" t="s">
        <v>5260</v>
      </c>
      <c r="F2055" t="s">
        <v>3710</v>
      </c>
      <c r="G2055">
        <v>208136318</v>
      </c>
      <c r="I2055" t="s">
        <v>3711</v>
      </c>
      <c r="J2055" t="s">
        <v>6432</v>
      </c>
      <c r="K2055" t="s">
        <v>3725</v>
      </c>
      <c r="M2055">
        <v>10.5</v>
      </c>
      <c r="N2055">
        <v>19.75</v>
      </c>
      <c r="O2055">
        <v>10.8</v>
      </c>
      <c r="P2055">
        <v>10.5</v>
      </c>
      <c r="Q2055">
        <v>20.149999999999999</v>
      </c>
      <c r="R2055">
        <v>8.85</v>
      </c>
      <c r="S2055" t="b">
        <v>0</v>
      </c>
      <c r="T2055" t="b">
        <v>0</v>
      </c>
      <c r="U2055" t="b">
        <v>1</v>
      </c>
      <c r="V2055">
        <v>55000</v>
      </c>
      <c r="W2055">
        <v>34800</v>
      </c>
      <c r="X2055">
        <v>2.5499999999999998</v>
      </c>
      <c r="Y2055">
        <v>37000</v>
      </c>
      <c r="Z2055">
        <v>2.17</v>
      </c>
    </row>
    <row r="2056" spans="1:26">
      <c r="A2056">
        <v>210857415</v>
      </c>
      <c r="B2056" t="s">
        <v>11381</v>
      </c>
      <c r="C2056" t="s">
        <v>3597</v>
      </c>
      <c r="D2056" t="s">
        <v>4034</v>
      </c>
      <c r="E2056" t="s">
        <v>5423</v>
      </c>
      <c r="F2056" t="s">
        <v>3710</v>
      </c>
      <c r="G2056">
        <v>210857415</v>
      </c>
      <c r="I2056" t="s">
        <v>3711</v>
      </c>
      <c r="J2056" t="s">
        <v>8790</v>
      </c>
      <c r="K2056" t="s">
        <v>3725</v>
      </c>
      <c r="M2056">
        <v>10.5</v>
      </c>
      <c r="N2056">
        <v>19.75</v>
      </c>
      <c r="O2056">
        <v>10.8</v>
      </c>
      <c r="P2056">
        <v>10.5</v>
      </c>
      <c r="Q2056">
        <v>20.149999999999999</v>
      </c>
      <c r="R2056">
        <v>8.85</v>
      </c>
      <c r="S2056" t="b">
        <v>0</v>
      </c>
      <c r="T2056" t="b">
        <v>0</v>
      </c>
      <c r="U2056" t="b">
        <v>1</v>
      </c>
      <c r="V2056">
        <v>55000</v>
      </c>
      <c r="W2056">
        <v>34800</v>
      </c>
      <c r="X2056">
        <v>2.5499999999999998</v>
      </c>
      <c r="Y2056">
        <v>37000</v>
      </c>
      <c r="Z2056">
        <v>2.17</v>
      </c>
    </row>
    <row r="2057" spans="1:26">
      <c r="A2057">
        <v>210857397</v>
      </c>
      <c r="B2057" t="s">
        <v>11381</v>
      </c>
      <c r="C2057" t="s">
        <v>3597</v>
      </c>
      <c r="D2057" t="s">
        <v>4034</v>
      </c>
      <c r="E2057" t="s">
        <v>5417</v>
      </c>
      <c r="F2057" t="s">
        <v>3710</v>
      </c>
      <c r="G2057">
        <v>210857397</v>
      </c>
      <c r="I2057" t="s">
        <v>3711</v>
      </c>
      <c r="J2057" t="s">
        <v>8790</v>
      </c>
      <c r="K2057" t="s">
        <v>3725</v>
      </c>
      <c r="M2057">
        <v>10.5</v>
      </c>
      <c r="N2057">
        <v>19.75</v>
      </c>
      <c r="O2057">
        <v>10.8</v>
      </c>
      <c r="P2057">
        <v>10.5</v>
      </c>
      <c r="Q2057">
        <v>20.149999999999999</v>
      </c>
      <c r="R2057">
        <v>8.85</v>
      </c>
      <c r="S2057" t="b">
        <v>0</v>
      </c>
      <c r="T2057" t="b">
        <v>0</v>
      </c>
      <c r="U2057" t="b">
        <v>1</v>
      </c>
      <c r="V2057">
        <v>55000</v>
      </c>
      <c r="W2057">
        <v>34800</v>
      </c>
      <c r="X2057">
        <v>2.5499999999999998</v>
      </c>
      <c r="Y2057">
        <v>37000</v>
      </c>
      <c r="Z2057">
        <v>2.17</v>
      </c>
    </row>
    <row r="2058" spans="1:26">
      <c r="A2058">
        <v>210857379</v>
      </c>
      <c r="B2058" t="s">
        <v>11381</v>
      </c>
      <c r="C2058" t="s">
        <v>3597</v>
      </c>
      <c r="D2058" t="s">
        <v>4034</v>
      </c>
      <c r="E2058" t="s">
        <v>5422</v>
      </c>
      <c r="F2058" t="s">
        <v>3710</v>
      </c>
      <c r="G2058">
        <v>210857379</v>
      </c>
      <c r="I2058" t="s">
        <v>3711</v>
      </c>
      <c r="J2058" t="s">
        <v>8790</v>
      </c>
      <c r="K2058" t="s">
        <v>3725</v>
      </c>
      <c r="M2058">
        <v>10.5</v>
      </c>
      <c r="N2058">
        <v>19.75</v>
      </c>
      <c r="O2058">
        <v>10.8</v>
      </c>
      <c r="P2058">
        <v>10.5</v>
      </c>
      <c r="Q2058">
        <v>20.149999999999999</v>
      </c>
      <c r="R2058">
        <v>8.85</v>
      </c>
      <c r="S2058" t="b">
        <v>0</v>
      </c>
      <c r="T2058" t="b">
        <v>0</v>
      </c>
      <c r="U2058" t="b">
        <v>1</v>
      </c>
      <c r="V2058">
        <v>55000</v>
      </c>
      <c r="W2058">
        <v>34800</v>
      </c>
      <c r="X2058">
        <v>2.5499999999999998</v>
      </c>
      <c r="Y2058">
        <v>37000</v>
      </c>
      <c r="Z2058">
        <v>2.17</v>
      </c>
    </row>
    <row r="2059" spans="1:26">
      <c r="A2059">
        <v>210568225</v>
      </c>
      <c r="B2059" t="s">
        <v>10412</v>
      </c>
      <c r="C2059" t="s">
        <v>3597</v>
      </c>
      <c r="D2059" t="s">
        <v>4034</v>
      </c>
      <c r="E2059" t="s">
        <v>11383</v>
      </c>
      <c r="F2059" t="s">
        <v>3710</v>
      </c>
      <c r="G2059">
        <v>210568225</v>
      </c>
      <c r="I2059" t="s">
        <v>3711</v>
      </c>
      <c r="J2059" t="s">
        <v>10447</v>
      </c>
      <c r="K2059" t="s">
        <v>3725</v>
      </c>
      <c r="M2059">
        <v>10.5</v>
      </c>
      <c r="N2059">
        <v>19</v>
      </c>
      <c r="O2059">
        <v>10.9</v>
      </c>
      <c r="P2059">
        <v>10.5</v>
      </c>
      <c r="Q2059">
        <v>19.399999999999999</v>
      </c>
      <c r="R2059">
        <v>9.4</v>
      </c>
      <c r="S2059" t="b">
        <v>0</v>
      </c>
      <c r="T2059" t="b">
        <v>0</v>
      </c>
      <c r="U2059" t="b">
        <v>1</v>
      </c>
      <c r="V2059">
        <v>55000</v>
      </c>
      <c r="W2059">
        <v>35000</v>
      </c>
      <c r="X2059">
        <v>2.4500000000000002</v>
      </c>
      <c r="Y2059">
        <v>45000</v>
      </c>
      <c r="Z2059">
        <v>2.06</v>
      </c>
    </row>
    <row r="2060" spans="1:26">
      <c r="A2060">
        <v>209864941</v>
      </c>
      <c r="B2060" t="s">
        <v>6242</v>
      </c>
      <c r="C2060" t="s">
        <v>3597</v>
      </c>
      <c r="D2060" t="s">
        <v>4034</v>
      </c>
      <c r="E2060" t="s">
        <v>6243</v>
      </c>
      <c r="F2060" t="s">
        <v>3710</v>
      </c>
      <c r="G2060">
        <v>209864941</v>
      </c>
      <c r="I2060" t="s">
        <v>3711</v>
      </c>
      <c r="J2060" t="s">
        <v>8690</v>
      </c>
      <c r="K2060" t="s">
        <v>3725</v>
      </c>
      <c r="M2060">
        <v>10.5</v>
      </c>
      <c r="N2060">
        <v>19</v>
      </c>
      <c r="O2060">
        <v>10.9</v>
      </c>
      <c r="P2060">
        <v>10.5</v>
      </c>
      <c r="Q2060">
        <v>19.399999999999999</v>
      </c>
      <c r="R2060">
        <v>9.4</v>
      </c>
      <c r="S2060" t="b">
        <v>0</v>
      </c>
      <c r="T2060" t="b">
        <v>0</v>
      </c>
      <c r="U2060" t="b">
        <v>1</v>
      </c>
      <c r="V2060">
        <v>55000</v>
      </c>
      <c r="W2060">
        <v>35000</v>
      </c>
      <c r="X2060">
        <v>2.4500000000000002</v>
      </c>
      <c r="Y2060">
        <v>45000</v>
      </c>
      <c r="Z2060">
        <v>2.06</v>
      </c>
    </row>
    <row r="2061" spans="1:26">
      <c r="A2061">
        <v>211306415</v>
      </c>
      <c r="B2061" t="s">
        <v>11381</v>
      </c>
      <c r="C2061" t="s">
        <v>3597</v>
      </c>
      <c r="D2061" t="s">
        <v>4034</v>
      </c>
      <c r="E2061" t="s">
        <v>11391</v>
      </c>
      <c r="F2061" t="s">
        <v>3710</v>
      </c>
      <c r="G2061">
        <v>211306415</v>
      </c>
      <c r="I2061" t="s">
        <v>3711</v>
      </c>
      <c r="J2061" t="s">
        <v>10103</v>
      </c>
      <c r="K2061" t="s">
        <v>3725</v>
      </c>
      <c r="M2061">
        <v>10.5</v>
      </c>
      <c r="N2061">
        <v>19</v>
      </c>
      <c r="O2061">
        <v>10.9</v>
      </c>
      <c r="P2061">
        <v>10.5</v>
      </c>
      <c r="Q2061">
        <v>19.399999999999999</v>
      </c>
      <c r="R2061">
        <v>9.4</v>
      </c>
      <c r="S2061" t="b">
        <v>0</v>
      </c>
      <c r="T2061" t="b">
        <v>0</v>
      </c>
      <c r="U2061" t="b">
        <v>1</v>
      </c>
      <c r="V2061">
        <v>55000</v>
      </c>
      <c r="W2061">
        <v>35000</v>
      </c>
      <c r="X2061">
        <v>2.4500000000000002</v>
      </c>
      <c r="Y2061">
        <v>45000</v>
      </c>
      <c r="Z2061">
        <v>2.06</v>
      </c>
    </row>
    <row r="2062" spans="1:26">
      <c r="A2062">
        <v>212316205</v>
      </c>
      <c r="B2062" t="s">
        <v>9533</v>
      </c>
      <c r="C2062" t="s">
        <v>3597</v>
      </c>
      <c r="D2062" t="s">
        <v>4034</v>
      </c>
      <c r="E2062" t="s">
        <v>9898</v>
      </c>
      <c r="F2062" t="s">
        <v>3710</v>
      </c>
      <c r="G2062">
        <v>212316205</v>
      </c>
      <c r="I2062" t="s">
        <v>3711</v>
      </c>
      <c r="J2062" t="s">
        <v>8677</v>
      </c>
      <c r="K2062" t="s">
        <v>3725</v>
      </c>
      <c r="M2062">
        <v>10.5</v>
      </c>
      <c r="N2062">
        <v>20.25</v>
      </c>
      <c r="O2062">
        <v>10.8</v>
      </c>
      <c r="P2062">
        <v>10.5</v>
      </c>
      <c r="Q2062">
        <v>20.399999999999999</v>
      </c>
      <c r="R2062">
        <v>9.4</v>
      </c>
      <c r="S2062" t="b">
        <v>0</v>
      </c>
      <c r="T2062" t="b">
        <v>0</v>
      </c>
      <c r="U2062" t="b">
        <v>1</v>
      </c>
      <c r="V2062">
        <v>55000</v>
      </c>
      <c r="W2062">
        <v>34800</v>
      </c>
      <c r="X2062">
        <v>2.5</v>
      </c>
      <c r="Y2062">
        <v>45000</v>
      </c>
      <c r="Z2062">
        <v>2.06</v>
      </c>
    </row>
    <row r="2063" spans="1:26">
      <c r="A2063">
        <v>212365444</v>
      </c>
      <c r="B2063" t="s">
        <v>11381</v>
      </c>
      <c r="C2063" t="s">
        <v>3597</v>
      </c>
      <c r="D2063" t="s">
        <v>4034</v>
      </c>
      <c r="E2063" t="s">
        <v>11386</v>
      </c>
      <c r="F2063" t="s">
        <v>3710</v>
      </c>
      <c r="G2063">
        <v>212365444</v>
      </c>
      <c r="I2063" t="s">
        <v>3711</v>
      </c>
      <c r="J2063" t="s">
        <v>11393</v>
      </c>
      <c r="K2063" t="s">
        <v>3725</v>
      </c>
      <c r="M2063">
        <v>10.5</v>
      </c>
      <c r="N2063">
        <v>20.25</v>
      </c>
      <c r="O2063">
        <v>10.8</v>
      </c>
      <c r="P2063">
        <v>10.5</v>
      </c>
      <c r="Q2063">
        <v>20.399999999999999</v>
      </c>
      <c r="R2063">
        <v>9.4</v>
      </c>
      <c r="S2063" t="b">
        <v>0</v>
      </c>
      <c r="T2063" t="b">
        <v>0</v>
      </c>
      <c r="U2063" t="b">
        <v>1</v>
      </c>
      <c r="V2063">
        <v>55000</v>
      </c>
      <c r="W2063">
        <v>34800</v>
      </c>
      <c r="X2063">
        <v>2.5</v>
      </c>
      <c r="Y2063">
        <v>45000</v>
      </c>
      <c r="Z2063">
        <v>2.06</v>
      </c>
    </row>
    <row r="2064" spans="1:26">
      <c r="A2064">
        <v>212316119</v>
      </c>
      <c r="B2064" t="s">
        <v>9533</v>
      </c>
      <c r="C2064" t="s">
        <v>3597</v>
      </c>
      <c r="D2064" t="s">
        <v>4034</v>
      </c>
      <c r="E2064" t="s">
        <v>10835</v>
      </c>
      <c r="F2064" t="s">
        <v>3710</v>
      </c>
      <c r="G2064">
        <v>212316119</v>
      </c>
      <c r="I2064" t="s">
        <v>3711</v>
      </c>
      <c r="J2064" t="s">
        <v>8677</v>
      </c>
      <c r="K2064" t="s">
        <v>3725</v>
      </c>
      <c r="M2064">
        <v>10.5</v>
      </c>
      <c r="N2064">
        <v>20.25</v>
      </c>
      <c r="O2064">
        <v>10.8</v>
      </c>
      <c r="P2064">
        <v>10.5</v>
      </c>
      <c r="Q2064">
        <v>20.399999999999999</v>
      </c>
      <c r="R2064">
        <v>9.4</v>
      </c>
      <c r="S2064" t="b">
        <v>0</v>
      </c>
      <c r="T2064" t="b">
        <v>0</v>
      </c>
      <c r="U2064" t="b">
        <v>1</v>
      </c>
      <c r="V2064">
        <v>55000</v>
      </c>
      <c r="W2064">
        <v>34800</v>
      </c>
      <c r="X2064">
        <v>2.5</v>
      </c>
      <c r="Y2064">
        <v>45000</v>
      </c>
      <c r="Z2064">
        <v>2.06</v>
      </c>
    </row>
    <row r="2065" spans="1:26">
      <c r="A2065">
        <v>208136321</v>
      </c>
      <c r="B2065" t="s">
        <v>6289</v>
      </c>
      <c r="C2065" t="s">
        <v>3597</v>
      </c>
      <c r="D2065" t="s">
        <v>4034</v>
      </c>
      <c r="E2065" t="s">
        <v>5260</v>
      </c>
      <c r="F2065" t="s">
        <v>3710</v>
      </c>
      <c r="G2065">
        <v>208136321</v>
      </c>
      <c r="I2065" t="s">
        <v>3711</v>
      </c>
      <c r="J2065" t="s">
        <v>8640</v>
      </c>
      <c r="K2065" t="s">
        <v>3725</v>
      </c>
      <c r="M2065">
        <v>10.5</v>
      </c>
      <c r="N2065">
        <v>20.25</v>
      </c>
      <c r="O2065">
        <v>10.8</v>
      </c>
      <c r="P2065">
        <v>10.5</v>
      </c>
      <c r="Q2065">
        <v>20.399999999999999</v>
      </c>
      <c r="R2065">
        <v>9.4</v>
      </c>
      <c r="S2065" t="b">
        <v>0</v>
      </c>
      <c r="T2065" t="b">
        <v>0</v>
      </c>
      <c r="U2065" t="b">
        <v>1</v>
      </c>
      <c r="V2065">
        <v>55000</v>
      </c>
      <c r="W2065">
        <v>34800</v>
      </c>
      <c r="X2065">
        <v>2.5</v>
      </c>
      <c r="Y2065">
        <v>45000</v>
      </c>
      <c r="Z2065">
        <v>2.06</v>
      </c>
    </row>
    <row r="2066" spans="1:26">
      <c r="A2066">
        <v>208136315</v>
      </c>
      <c r="B2066" t="s">
        <v>6289</v>
      </c>
      <c r="C2066" t="s">
        <v>3597</v>
      </c>
      <c r="D2066" t="s">
        <v>4034</v>
      </c>
      <c r="E2066" t="s">
        <v>5257</v>
      </c>
      <c r="F2066" t="s">
        <v>3710</v>
      </c>
      <c r="G2066">
        <v>208136315</v>
      </c>
      <c r="I2066" t="s">
        <v>3711</v>
      </c>
      <c r="J2066" t="s">
        <v>8661</v>
      </c>
      <c r="K2066" t="s">
        <v>3725</v>
      </c>
      <c r="M2066">
        <v>10.5</v>
      </c>
      <c r="N2066">
        <v>20.25</v>
      </c>
      <c r="O2066">
        <v>10.8</v>
      </c>
      <c r="P2066">
        <v>10.5</v>
      </c>
      <c r="Q2066">
        <v>20.399999999999999</v>
      </c>
      <c r="R2066">
        <v>9.4</v>
      </c>
      <c r="S2066" t="b">
        <v>0</v>
      </c>
      <c r="T2066" t="b">
        <v>0</v>
      </c>
      <c r="U2066" t="b">
        <v>1</v>
      </c>
      <c r="V2066">
        <v>55000</v>
      </c>
      <c r="W2066">
        <v>34800</v>
      </c>
      <c r="X2066">
        <v>2.5</v>
      </c>
      <c r="Y2066">
        <v>45000</v>
      </c>
      <c r="Z2066">
        <v>2.06</v>
      </c>
    </row>
    <row r="2067" spans="1:26">
      <c r="A2067">
        <v>210857364</v>
      </c>
      <c r="B2067" t="s">
        <v>11381</v>
      </c>
      <c r="C2067" t="s">
        <v>3597</v>
      </c>
      <c r="D2067" t="s">
        <v>4034</v>
      </c>
      <c r="E2067" t="s">
        <v>5422</v>
      </c>
      <c r="F2067" t="s">
        <v>3710</v>
      </c>
      <c r="G2067">
        <v>210857364</v>
      </c>
      <c r="I2067" t="s">
        <v>3711</v>
      </c>
      <c r="J2067" t="s">
        <v>8677</v>
      </c>
      <c r="K2067" t="s">
        <v>3725</v>
      </c>
      <c r="M2067">
        <v>10.5</v>
      </c>
      <c r="N2067">
        <v>20.25</v>
      </c>
      <c r="O2067">
        <v>10.8</v>
      </c>
      <c r="P2067">
        <v>10.5</v>
      </c>
      <c r="Q2067">
        <v>20.399999999999999</v>
      </c>
      <c r="R2067">
        <v>9.4</v>
      </c>
      <c r="S2067" t="b">
        <v>0</v>
      </c>
      <c r="T2067" t="b">
        <v>0</v>
      </c>
      <c r="U2067" t="b">
        <v>1</v>
      </c>
      <c r="V2067">
        <v>55000</v>
      </c>
      <c r="W2067">
        <v>34800</v>
      </c>
      <c r="X2067">
        <v>2.5</v>
      </c>
      <c r="Y2067">
        <v>45000</v>
      </c>
      <c r="Z2067">
        <v>2.06</v>
      </c>
    </row>
    <row r="2068" spans="1:26">
      <c r="A2068">
        <v>210857382</v>
      </c>
      <c r="B2068" t="s">
        <v>11381</v>
      </c>
      <c r="C2068" t="s">
        <v>3597</v>
      </c>
      <c r="D2068" t="s">
        <v>4034</v>
      </c>
      <c r="E2068" t="s">
        <v>5417</v>
      </c>
      <c r="F2068" t="s">
        <v>3710</v>
      </c>
      <c r="G2068">
        <v>210857382</v>
      </c>
      <c r="I2068" t="s">
        <v>3711</v>
      </c>
      <c r="J2068" t="s">
        <v>8677</v>
      </c>
      <c r="K2068" t="s">
        <v>3725</v>
      </c>
      <c r="M2068">
        <v>10.5</v>
      </c>
      <c r="N2068">
        <v>20.25</v>
      </c>
      <c r="O2068">
        <v>10.8</v>
      </c>
      <c r="P2068">
        <v>10.5</v>
      </c>
      <c r="Q2068">
        <v>20.399999999999999</v>
      </c>
      <c r="R2068">
        <v>9.4</v>
      </c>
      <c r="S2068" t="b">
        <v>0</v>
      </c>
      <c r="T2068" t="b">
        <v>0</v>
      </c>
      <c r="U2068" t="b">
        <v>1</v>
      </c>
      <c r="V2068">
        <v>55000</v>
      </c>
      <c r="W2068">
        <v>34800</v>
      </c>
      <c r="X2068">
        <v>2.5</v>
      </c>
      <c r="Y2068">
        <v>45000</v>
      </c>
      <c r="Z2068">
        <v>2.06</v>
      </c>
    </row>
    <row r="2069" spans="1:26">
      <c r="A2069">
        <v>210857400</v>
      </c>
      <c r="B2069" t="s">
        <v>11381</v>
      </c>
      <c r="C2069" t="s">
        <v>3597</v>
      </c>
      <c r="D2069" t="s">
        <v>4034</v>
      </c>
      <c r="E2069" t="s">
        <v>5423</v>
      </c>
      <c r="F2069" t="s">
        <v>3710</v>
      </c>
      <c r="G2069">
        <v>210857400</v>
      </c>
      <c r="I2069" t="s">
        <v>3711</v>
      </c>
      <c r="J2069" t="s">
        <v>8677</v>
      </c>
      <c r="K2069" t="s">
        <v>3725</v>
      </c>
      <c r="M2069">
        <v>10.5</v>
      </c>
      <c r="N2069">
        <v>20.25</v>
      </c>
      <c r="O2069">
        <v>10.8</v>
      </c>
      <c r="P2069">
        <v>10.5</v>
      </c>
      <c r="Q2069">
        <v>20.399999999999999</v>
      </c>
      <c r="R2069">
        <v>9.4</v>
      </c>
      <c r="S2069" t="b">
        <v>0</v>
      </c>
      <c r="T2069" t="b">
        <v>0</v>
      </c>
      <c r="U2069" t="b">
        <v>1</v>
      </c>
      <c r="V2069">
        <v>55000</v>
      </c>
      <c r="W2069">
        <v>34800</v>
      </c>
      <c r="X2069">
        <v>2.5</v>
      </c>
      <c r="Y2069">
        <v>45000</v>
      </c>
      <c r="Z2069">
        <v>2.06</v>
      </c>
    </row>
    <row r="2070" spans="1:26">
      <c r="A2070">
        <v>211726677</v>
      </c>
      <c r="B2070" t="s">
        <v>9533</v>
      </c>
      <c r="C2070" t="s">
        <v>3597</v>
      </c>
      <c r="D2070" t="s">
        <v>4034</v>
      </c>
      <c r="E2070" t="s">
        <v>11392</v>
      </c>
      <c r="F2070" t="s">
        <v>3710</v>
      </c>
      <c r="G2070">
        <v>211726677</v>
      </c>
      <c r="I2070" t="s">
        <v>3711</v>
      </c>
      <c r="J2070" t="s">
        <v>10082</v>
      </c>
      <c r="K2070" t="s">
        <v>3725</v>
      </c>
      <c r="M2070">
        <v>10.55</v>
      </c>
      <c r="N2070">
        <v>20.75</v>
      </c>
      <c r="O2070">
        <v>11</v>
      </c>
      <c r="P2070">
        <v>10.9</v>
      </c>
      <c r="Q2070">
        <v>20.8</v>
      </c>
      <c r="R2070">
        <v>9.6</v>
      </c>
      <c r="S2070" t="b">
        <v>0</v>
      </c>
      <c r="T2070" t="b">
        <v>0</v>
      </c>
      <c r="U2070" t="b">
        <v>1</v>
      </c>
      <c r="V2070">
        <v>48000</v>
      </c>
      <c r="W2070">
        <v>36000</v>
      </c>
      <c r="X2070">
        <v>2.6</v>
      </c>
      <c r="Y2070">
        <v>37000</v>
      </c>
      <c r="Z2070">
        <v>2.17</v>
      </c>
    </row>
    <row r="2071" spans="1:26">
      <c r="A2071">
        <v>211911399</v>
      </c>
      <c r="B2071" t="s">
        <v>9533</v>
      </c>
      <c r="C2071" t="s">
        <v>3597</v>
      </c>
      <c r="D2071" t="s">
        <v>4034</v>
      </c>
      <c r="E2071" t="s">
        <v>5483</v>
      </c>
      <c r="F2071" t="s">
        <v>3710</v>
      </c>
      <c r="G2071">
        <v>211911399</v>
      </c>
      <c r="I2071" t="s">
        <v>3711</v>
      </c>
      <c r="J2071" t="s">
        <v>10083</v>
      </c>
      <c r="K2071" t="s">
        <v>3725</v>
      </c>
      <c r="M2071">
        <v>10.55</v>
      </c>
      <c r="N2071">
        <v>20.75</v>
      </c>
      <c r="O2071">
        <v>11</v>
      </c>
      <c r="P2071">
        <v>10.9</v>
      </c>
      <c r="Q2071">
        <v>20.8</v>
      </c>
      <c r="R2071">
        <v>9.6</v>
      </c>
      <c r="S2071" t="b">
        <v>0</v>
      </c>
      <c r="T2071" t="b">
        <v>0</v>
      </c>
      <c r="U2071" t="b">
        <v>1</v>
      </c>
      <c r="V2071">
        <v>48000</v>
      </c>
      <c r="W2071">
        <v>36000</v>
      </c>
      <c r="X2071">
        <v>2.6</v>
      </c>
      <c r="Y2071">
        <v>37000</v>
      </c>
      <c r="Z2071">
        <v>2.17</v>
      </c>
    </row>
    <row r="2072" spans="1:26">
      <c r="A2072">
        <v>210288139</v>
      </c>
      <c r="B2072" t="s">
        <v>11381</v>
      </c>
      <c r="C2072" t="s">
        <v>3597</v>
      </c>
      <c r="D2072" t="s">
        <v>4034</v>
      </c>
      <c r="E2072" t="s">
        <v>6243</v>
      </c>
      <c r="F2072" t="s">
        <v>3710</v>
      </c>
      <c r="G2072">
        <v>210288139</v>
      </c>
      <c r="I2072" t="s">
        <v>3711</v>
      </c>
      <c r="J2072" t="s">
        <v>8779</v>
      </c>
      <c r="K2072" t="s">
        <v>3725</v>
      </c>
      <c r="M2072">
        <v>10.55</v>
      </c>
      <c r="N2072">
        <v>20.75</v>
      </c>
      <c r="O2072">
        <v>11</v>
      </c>
      <c r="P2072">
        <v>10.9</v>
      </c>
      <c r="Q2072">
        <v>20.8</v>
      </c>
      <c r="R2072">
        <v>9.6</v>
      </c>
      <c r="S2072" t="b">
        <v>0</v>
      </c>
      <c r="T2072" t="b">
        <v>0</v>
      </c>
      <c r="U2072" t="b">
        <v>1</v>
      </c>
      <c r="V2072">
        <v>48000</v>
      </c>
      <c r="W2072">
        <v>36000</v>
      </c>
      <c r="X2072">
        <v>2.6</v>
      </c>
      <c r="Y2072">
        <v>37000</v>
      </c>
      <c r="Z2072">
        <v>2.17</v>
      </c>
    </row>
    <row r="2073" spans="1:26">
      <c r="A2073">
        <v>212360155</v>
      </c>
      <c r="B2073" t="s">
        <v>9533</v>
      </c>
      <c r="C2073" t="s">
        <v>3597</v>
      </c>
      <c r="D2073" t="s">
        <v>4034</v>
      </c>
      <c r="E2073" t="s">
        <v>6768</v>
      </c>
      <c r="F2073" t="s">
        <v>3710</v>
      </c>
      <c r="G2073">
        <v>212360155</v>
      </c>
      <c r="I2073" t="s">
        <v>3711</v>
      </c>
      <c r="J2073" t="s">
        <v>10084</v>
      </c>
      <c r="K2073" t="s">
        <v>3725</v>
      </c>
      <c r="M2073">
        <v>10.55</v>
      </c>
      <c r="N2073">
        <v>20.75</v>
      </c>
      <c r="O2073">
        <v>11</v>
      </c>
      <c r="P2073">
        <v>10.9</v>
      </c>
      <c r="Q2073">
        <v>20.8</v>
      </c>
      <c r="R2073">
        <v>9.6</v>
      </c>
      <c r="S2073" t="b">
        <v>0</v>
      </c>
      <c r="T2073" t="b">
        <v>0</v>
      </c>
      <c r="U2073" t="b">
        <v>1</v>
      </c>
      <c r="V2073">
        <v>48000</v>
      </c>
      <c r="W2073">
        <v>36000</v>
      </c>
      <c r="X2073">
        <v>2.6</v>
      </c>
      <c r="Y2073">
        <v>37000</v>
      </c>
      <c r="Z2073">
        <v>2.17</v>
      </c>
    </row>
    <row r="2074" spans="1:26">
      <c r="A2074">
        <v>208674962</v>
      </c>
      <c r="B2074" t="s">
        <v>6242</v>
      </c>
      <c r="C2074" t="s">
        <v>3597</v>
      </c>
      <c r="D2074" t="s">
        <v>4034</v>
      </c>
      <c r="E2074" t="s">
        <v>6247</v>
      </c>
      <c r="F2074" t="s">
        <v>3710</v>
      </c>
      <c r="G2074">
        <v>208674962</v>
      </c>
      <c r="I2074" t="s">
        <v>3711</v>
      </c>
      <c r="J2074" t="s">
        <v>6250</v>
      </c>
      <c r="K2074" t="s">
        <v>3725</v>
      </c>
      <c r="M2074">
        <v>10.55</v>
      </c>
      <c r="N2074">
        <v>20.75</v>
      </c>
      <c r="O2074">
        <v>11</v>
      </c>
      <c r="P2074">
        <v>10.9</v>
      </c>
      <c r="Q2074">
        <v>20.8</v>
      </c>
      <c r="R2074">
        <v>9.6</v>
      </c>
      <c r="S2074" t="b">
        <v>0</v>
      </c>
      <c r="T2074" t="b">
        <v>0</v>
      </c>
      <c r="U2074" t="b">
        <v>1</v>
      </c>
      <c r="V2074">
        <v>48000</v>
      </c>
      <c r="W2074">
        <v>36000</v>
      </c>
      <c r="X2074">
        <v>2.6</v>
      </c>
      <c r="Y2074">
        <v>37000</v>
      </c>
      <c r="Z2074">
        <v>2.17</v>
      </c>
    </row>
    <row r="2075" spans="1:26">
      <c r="A2075">
        <v>208674978</v>
      </c>
      <c r="B2075" t="s">
        <v>6242</v>
      </c>
      <c r="C2075" t="s">
        <v>3597</v>
      </c>
      <c r="D2075" t="s">
        <v>4034</v>
      </c>
      <c r="E2075" t="s">
        <v>6251</v>
      </c>
      <c r="F2075" t="s">
        <v>3710</v>
      </c>
      <c r="G2075">
        <v>208674978</v>
      </c>
      <c r="I2075" t="s">
        <v>3711</v>
      </c>
      <c r="J2075" t="s">
        <v>6250</v>
      </c>
      <c r="K2075" t="s">
        <v>3725</v>
      </c>
      <c r="M2075">
        <v>10.55</v>
      </c>
      <c r="N2075">
        <v>20.75</v>
      </c>
      <c r="O2075">
        <v>11</v>
      </c>
      <c r="P2075">
        <v>10.9</v>
      </c>
      <c r="Q2075">
        <v>20.8</v>
      </c>
      <c r="R2075">
        <v>9.6</v>
      </c>
      <c r="S2075" t="b">
        <v>0</v>
      </c>
      <c r="T2075" t="b">
        <v>0</v>
      </c>
      <c r="U2075" t="b">
        <v>1</v>
      </c>
      <c r="V2075">
        <v>48000</v>
      </c>
      <c r="W2075">
        <v>36000</v>
      </c>
      <c r="X2075">
        <v>2.6</v>
      </c>
      <c r="Y2075">
        <v>37000</v>
      </c>
      <c r="Z2075">
        <v>2.17</v>
      </c>
    </row>
    <row r="2076" spans="1:26">
      <c r="A2076">
        <v>209416883</v>
      </c>
      <c r="B2076" t="s">
        <v>6242</v>
      </c>
      <c r="C2076" t="s">
        <v>3597</v>
      </c>
      <c r="D2076" t="s">
        <v>4034</v>
      </c>
      <c r="E2076" t="s">
        <v>7557</v>
      </c>
      <c r="F2076" t="s">
        <v>3710</v>
      </c>
      <c r="G2076">
        <v>209416883</v>
      </c>
      <c r="I2076" t="s">
        <v>3711</v>
      </c>
      <c r="J2076" t="s">
        <v>8627</v>
      </c>
      <c r="K2076" t="s">
        <v>3725</v>
      </c>
      <c r="M2076">
        <v>11.5</v>
      </c>
      <c r="N2076">
        <v>21</v>
      </c>
      <c r="O2076">
        <v>10.050000000000001</v>
      </c>
      <c r="P2076">
        <v>11.75</v>
      </c>
      <c r="Q2076">
        <v>21.3</v>
      </c>
      <c r="R2076">
        <v>9.65</v>
      </c>
      <c r="S2076" t="b">
        <v>0</v>
      </c>
      <c r="T2076" t="b">
        <v>0</v>
      </c>
      <c r="U2076" t="b">
        <v>1</v>
      </c>
      <c r="V2076">
        <v>28000</v>
      </c>
      <c r="W2076">
        <v>26200</v>
      </c>
      <c r="X2076">
        <v>2.2999999999999998</v>
      </c>
      <c r="Y2076">
        <v>27200</v>
      </c>
      <c r="Z2076">
        <v>2.21</v>
      </c>
    </row>
    <row r="2077" spans="1:26">
      <c r="A2077">
        <v>210568216</v>
      </c>
      <c r="B2077" t="s">
        <v>10412</v>
      </c>
      <c r="C2077" t="s">
        <v>3597</v>
      </c>
      <c r="D2077" t="s">
        <v>4034</v>
      </c>
      <c r="E2077" t="s">
        <v>11383</v>
      </c>
      <c r="F2077" t="s">
        <v>3710</v>
      </c>
      <c r="G2077">
        <v>210568216</v>
      </c>
      <c r="I2077" t="s">
        <v>3711</v>
      </c>
      <c r="J2077" t="s">
        <v>10445</v>
      </c>
      <c r="K2077" t="s">
        <v>3725</v>
      </c>
      <c r="M2077">
        <v>11.5</v>
      </c>
      <c r="N2077">
        <v>21</v>
      </c>
      <c r="O2077">
        <v>10.050000000000001</v>
      </c>
      <c r="P2077">
        <v>11.75</v>
      </c>
      <c r="Q2077">
        <v>21.3</v>
      </c>
      <c r="R2077">
        <v>9.65</v>
      </c>
      <c r="S2077" t="b">
        <v>0</v>
      </c>
      <c r="T2077" t="b">
        <v>0</v>
      </c>
      <c r="U2077" t="b">
        <v>1</v>
      </c>
      <c r="V2077">
        <v>28000</v>
      </c>
      <c r="W2077">
        <v>26200</v>
      </c>
      <c r="X2077">
        <v>2.2999999999999998</v>
      </c>
      <c r="Y2077">
        <v>27200</v>
      </c>
      <c r="Z2077">
        <v>2.21</v>
      </c>
    </row>
    <row r="2078" spans="1:26">
      <c r="A2078">
        <v>211306406</v>
      </c>
      <c r="B2078" t="s">
        <v>11381</v>
      </c>
      <c r="C2078" t="s">
        <v>3597</v>
      </c>
      <c r="D2078" t="s">
        <v>4034</v>
      </c>
      <c r="E2078" t="s">
        <v>11391</v>
      </c>
      <c r="F2078" t="s">
        <v>3710</v>
      </c>
      <c r="G2078">
        <v>211306406</v>
      </c>
      <c r="I2078" t="s">
        <v>3711</v>
      </c>
      <c r="J2078" t="s">
        <v>10093</v>
      </c>
      <c r="K2078" t="s">
        <v>3725</v>
      </c>
      <c r="M2078">
        <v>11.5</v>
      </c>
      <c r="N2078">
        <v>21</v>
      </c>
      <c r="O2078">
        <v>10.050000000000001</v>
      </c>
      <c r="P2078">
        <v>11.75</v>
      </c>
      <c r="Q2078">
        <v>21.3</v>
      </c>
      <c r="R2078">
        <v>9.65</v>
      </c>
      <c r="S2078" t="b">
        <v>0</v>
      </c>
      <c r="T2078" t="b">
        <v>0</v>
      </c>
      <c r="U2078" t="b">
        <v>1</v>
      </c>
      <c r="V2078">
        <v>28000</v>
      </c>
      <c r="W2078">
        <v>26200</v>
      </c>
      <c r="X2078">
        <v>2.2999999999999998</v>
      </c>
      <c r="Y2078">
        <v>27200</v>
      </c>
      <c r="Z2078">
        <v>2.21</v>
      </c>
    </row>
    <row r="2079" spans="1:26">
      <c r="A2079">
        <v>210288145</v>
      </c>
      <c r="B2079" t="s">
        <v>11381</v>
      </c>
      <c r="C2079" t="s">
        <v>3597</v>
      </c>
      <c r="D2079" t="s">
        <v>4034</v>
      </c>
      <c r="E2079" t="s">
        <v>6243</v>
      </c>
      <c r="F2079" t="s">
        <v>3710</v>
      </c>
      <c r="G2079">
        <v>210288145</v>
      </c>
      <c r="I2079" t="s">
        <v>3711</v>
      </c>
      <c r="J2079" t="s">
        <v>8689</v>
      </c>
      <c r="K2079" t="s">
        <v>3725</v>
      </c>
      <c r="M2079">
        <v>11.5</v>
      </c>
      <c r="N2079">
        <v>21</v>
      </c>
      <c r="O2079">
        <v>10.050000000000001</v>
      </c>
      <c r="P2079">
        <v>11.75</v>
      </c>
      <c r="Q2079">
        <v>21.3</v>
      </c>
      <c r="R2079">
        <v>9.65</v>
      </c>
      <c r="S2079" t="b">
        <v>0</v>
      </c>
      <c r="T2079" t="b">
        <v>0</v>
      </c>
      <c r="U2079" t="b">
        <v>1</v>
      </c>
      <c r="V2079">
        <v>28000</v>
      </c>
      <c r="W2079">
        <v>26200</v>
      </c>
      <c r="X2079">
        <v>2.2999999999999998</v>
      </c>
      <c r="Y2079">
        <v>27200</v>
      </c>
      <c r="Z2079">
        <v>2.21</v>
      </c>
    </row>
    <row r="2080" spans="1:26">
      <c r="A2080">
        <v>210586156</v>
      </c>
      <c r="B2080" t="s">
        <v>11381</v>
      </c>
      <c r="C2080" t="s">
        <v>3597</v>
      </c>
      <c r="D2080" t="s">
        <v>4034</v>
      </c>
      <c r="E2080" t="s">
        <v>6587</v>
      </c>
      <c r="F2080" t="s">
        <v>3710</v>
      </c>
      <c r="G2080">
        <v>210586156</v>
      </c>
      <c r="I2080" t="s">
        <v>3711</v>
      </c>
      <c r="J2080" t="s">
        <v>8670</v>
      </c>
      <c r="K2080" t="s">
        <v>3725</v>
      </c>
      <c r="M2080">
        <v>11.5</v>
      </c>
      <c r="N2080">
        <v>21</v>
      </c>
      <c r="O2080">
        <v>10.050000000000001</v>
      </c>
      <c r="P2080">
        <v>11.75</v>
      </c>
      <c r="Q2080">
        <v>21.3</v>
      </c>
      <c r="R2080">
        <v>9.65</v>
      </c>
      <c r="S2080" t="b">
        <v>0</v>
      </c>
      <c r="T2080" t="b">
        <v>0</v>
      </c>
      <c r="U2080" t="b">
        <v>1</v>
      </c>
      <c r="V2080">
        <v>28000</v>
      </c>
      <c r="W2080">
        <v>26200</v>
      </c>
      <c r="X2080">
        <v>2.2999999999999998</v>
      </c>
      <c r="Y2080">
        <v>27200</v>
      </c>
      <c r="Z2080">
        <v>2.21</v>
      </c>
    </row>
    <row r="2081" spans="1:26">
      <c r="A2081">
        <v>209416886</v>
      </c>
      <c r="B2081" t="s">
        <v>6242</v>
      </c>
      <c r="C2081" t="s">
        <v>3597</v>
      </c>
      <c r="D2081" t="s">
        <v>4034</v>
      </c>
      <c r="E2081" t="s">
        <v>7557</v>
      </c>
      <c r="F2081" t="s">
        <v>3710</v>
      </c>
      <c r="G2081">
        <v>209416886</v>
      </c>
      <c r="I2081" t="s">
        <v>3711</v>
      </c>
      <c r="J2081" t="s">
        <v>8625</v>
      </c>
      <c r="K2081" t="s">
        <v>3725</v>
      </c>
      <c r="M2081">
        <v>12</v>
      </c>
      <c r="N2081">
        <v>19.75</v>
      </c>
      <c r="O2081">
        <v>9.75</v>
      </c>
      <c r="P2081">
        <v>12.25</v>
      </c>
      <c r="Q2081">
        <v>19.75</v>
      </c>
      <c r="R2081">
        <v>9.15</v>
      </c>
      <c r="S2081" t="b">
        <v>0</v>
      </c>
      <c r="T2081" t="b">
        <v>0</v>
      </c>
      <c r="U2081" t="b">
        <v>1</v>
      </c>
      <c r="V2081">
        <v>19000</v>
      </c>
      <c r="W2081">
        <v>14700</v>
      </c>
      <c r="X2081">
        <v>2.5499999999999998</v>
      </c>
      <c r="Y2081">
        <v>19000</v>
      </c>
      <c r="Z2081">
        <v>2.23</v>
      </c>
    </row>
    <row r="2082" spans="1:26">
      <c r="A2082">
        <v>210568213</v>
      </c>
      <c r="B2082" t="s">
        <v>10412</v>
      </c>
      <c r="C2082" t="s">
        <v>3597</v>
      </c>
      <c r="D2082" t="s">
        <v>4034</v>
      </c>
      <c r="E2082" t="s">
        <v>11383</v>
      </c>
      <c r="F2082" t="s">
        <v>3710</v>
      </c>
      <c r="G2082">
        <v>210568213</v>
      </c>
      <c r="I2082" t="s">
        <v>3711</v>
      </c>
      <c r="J2082" t="s">
        <v>10441</v>
      </c>
      <c r="K2082" t="s">
        <v>3725</v>
      </c>
      <c r="M2082">
        <v>12</v>
      </c>
      <c r="N2082">
        <v>19.75</v>
      </c>
      <c r="O2082">
        <v>9.75</v>
      </c>
      <c r="P2082">
        <v>12.25</v>
      </c>
      <c r="Q2082">
        <v>19.75</v>
      </c>
      <c r="R2082">
        <v>9.15</v>
      </c>
      <c r="S2082" t="b">
        <v>0</v>
      </c>
      <c r="T2082" t="b">
        <v>0</v>
      </c>
      <c r="U2082" t="b">
        <v>1</v>
      </c>
      <c r="V2082">
        <v>19000</v>
      </c>
      <c r="W2082">
        <v>14700</v>
      </c>
      <c r="X2082">
        <v>2.5499999999999998</v>
      </c>
      <c r="Y2082">
        <v>19000</v>
      </c>
      <c r="Z2082">
        <v>2.23</v>
      </c>
    </row>
    <row r="2083" spans="1:26">
      <c r="A2083">
        <v>210288142</v>
      </c>
      <c r="B2083" t="s">
        <v>11381</v>
      </c>
      <c r="C2083" t="s">
        <v>3597</v>
      </c>
      <c r="D2083" t="s">
        <v>4034</v>
      </c>
      <c r="E2083" t="s">
        <v>6243</v>
      </c>
      <c r="F2083" t="s">
        <v>3710</v>
      </c>
      <c r="G2083">
        <v>210288142</v>
      </c>
      <c r="I2083" t="s">
        <v>3711</v>
      </c>
      <c r="J2083" t="s">
        <v>8686</v>
      </c>
      <c r="K2083" t="s">
        <v>3725</v>
      </c>
      <c r="M2083">
        <v>12</v>
      </c>
      <c r="N2083">
        <v>19.75</v>
      </c>
      <c r="O2083">
        <v>9.75</v>
      </c>
      <c r="P2083">
        <v>12.25</v>
      </c>
      <c r="Q2083">
        <v>19.75</v>
      </c>
      <c r="R2083">
        <v>9.15</v>
      </c>
      <c r="S2083" t="b">
        <v>0</v>
      </c>
      <c r="T2083" t="b">
        <v>0</v>
      </c>
      <c r="U2083" t="b">
        <v>1</v>
      </c>
      <c r="V2083">
        <v>19000</v>
      </c>
      <c r="W2083">
        <v>14700</v>
      </c>
      <c r="X2083">
        <v>2.5499999999999998</v>
      </c>
      <c r="Y2083">
        <v>19000</v>
      </c>
      <c r="Z2083">
        <v>2.23</v>
      </c>
    </row>
    <row r="2084" spans="1:26">
      <c r="A2084">
        <v>210586153</v>
      </c>
      <c r="B2084" t="s">
        <v>11381</v>
      </c>
      <c r="C2084" t="s">
        <v>3597</v>
      </c>
      <c r="D2084" t="s">
        <v>4034</v>
      </c>
      <c r="E2084" t="s">
        <v>6587</v>
      </c>
      <c r="F2084" t="s">
        <v>3710</v>
      </c>
      <c r="G2084">
        <v>210586153</v>
      </c>
      <c r="I2084" t="s">
        <v>3711</v>
      </c>
      <c r="J2084" t="s">
        <v>8668</v>
      </c>
      <c r="K2084" t="s">
        <v>3725</v>
      </c>
      <c r="M2084">
        <v>12</v>
      </c>
      <c r="N2084">
        <v>19.75</v>
      </c>
      <c r="O2084">
        <v>9.75</v>
      </c>
      <c r="P2084">
        <v>12.25</v>
      </c>
      <c r="Q2084">
        <v>19.75</v>
      </c>
      <c r="R2084">
        <v>9.15</v>
      </c>
      <c r="S2084" t="b">
        <v>0</v>
      </c>
      <c r="T2084" t="b">
        <v>0</v>
      </c>
      <c r="U2084" t="b">
        <v>1</v>
      </c>
      <c r="V2084">
        <v>19000</v>
      </c>
      <c r="W2084">
        <v>14700</v>
      </c>
      <c r="X2084">
        <v>2.5499999999999998</v>
      </c>
      <c r="Y2084">
        <v>19000</v>
      </c>
      <c r="Z2084">
        <v>2.23</v>
      </c>
    </row>
    <row r="2085" spans="1:26">
      <c r="A2085">
        <v>211306403</v>
      </c>
      <c r="B2085" t="s">
        <v>11381</v>
      </c>
      <c r="C2085" t="s">
        <v>3597</v>
      </c>
      <c r="D2085" t="s">
        <v>4034</v>
      </c>
      <c r="E2085" t="s">
        <v>11391</v>
      </c>
      <c r="F2085" t="s">
        <v>3710</v>
      </c>
      <c r="G2085">
        <v>211306403</v>
      </c>
      <c r="I2085" t="s">
        <v>3711</v>
      </c>
      <c r="J2085" t="s">
        <v>10085</v>
      </c>
      <c r="K2085" t="s">
        <v>3725</v>
      </c>
      <c r="M2085">
        <v>12</v>
      </c>
      <c r="N2085">
        <v>19.75</v>
      </c>
      <c r="O2085">
        <v>9.75</v>
      </c>
      <c r="P2085">
        <v>12.25</v>
      </c>
      <c r="Q2085">
        <v>19.75</v>
      </c>
      <c r="R2085">
        <v>9.15</v>
      </c>
      <c r="S2085" t="b">
        <v>0</v>
      </c>
      <c r="T2085" t="b">
        <v>0</v>
      </c>
      <c r="U2085" t="b">
        <v>1</v>
      </c>
      <c r="V2085">
        <v>19000</v>
      </c>
      <c r="W2085">
        <v>14700</v>
      </c>
      <c r="X2085">
        <v>2.5499999999999998</v>
      </c>
      <c r="Y2085">
        <v>19000</v>
      </c>
      <c r="Z2085">
        <v>2.23</v>
      </c>
    </row>
    <row r="2086" spans="1:26">
      <c r="A2086">
        <v>210655380</v>
      </c>
      <c r="B2086" t="s">
        <v>11381</v>
      </c>
      <c r="C2086" t="s">
        <v>3597</v>
      </c>
      <c r="D2086" t="s">
        <v>4034</v>
      </c>
      <c r="E2086" t="s">
        <v>11390</v>
      </c>
      <c r="F2086" t="s">
        <v>3710</v>
      </c>
      <c r="G2086">
        <v>210655380</v>
      </c>
      <c r="I2086" t="s">
        <v>3711</v>
      </c>
      <c r="J2086" t="s">
        <v>10092</v>
      </c>
      <c r="K2086" t="s">
        <v>3725</v>
      </c>
      <c r="M2086">
        <v>11.6</v>
      </c>
      <c r="N2086">
        <v>21.75</v>
      </c>
      <c r="O2086">
        <v>10.199999999999999</v>
      </c>
      <c r="P2086">
        <v>11.95</v>
      </c>
      <c r="Q2086">
        <v>22.25</v>
      </c>
      <c r="R2086">
        <v>9.1999999999999993</v>
      </c>
      <c r="S2086" t="b">
        <v>0</v>
      </c>
      <c r="T2086" t="b">
        <v>0</v>
      </c>
      <c r="U2086" t="b">
        <v>1</v>
      </c>
      <c r="V2086">
        <v>27400</v>
      </c>
      <c r="W2086">
        <v>21000</v>
      </c>
      <c r="X2086">
        <v>2.48</v>
      </c>
      <c r="Y2086">
        <v>22600</v>
      </c>
      <c r="Z2086">
        <v>2.25</v>
      </c>
    </row>
    <row r="2087" spans="1:26">
      <c r="A2087">
        <v>210288133</v>
      </c>
      <c r="B2087" t="s">
        <v>11381</v>
      </c>
      <c r="C2087" t="s">
        <v>3597</v>
      </c>
      <c r="D2087" t="s">
        <v>4034</v>
      </c>
      <c r="E2087" t="s">
        <v>6243</v>
      </c>
      <c r="F2087" t="s">
        <v>3710</v>
      </c>
      <c r="G2087">
        <v>210288133</v>
      </c>
      <c r="I2087" t="s">
        <v>3711</v>
      </c>
      <c r="J2087" t="s">
        <v>8688</v>
      </c>
      <c r="K2087" t="s">
        <v>3725</v>
      </c>
      <c r="M2087">
        <v>11.6</v>
      </c>
      <c r="N2087">
        <v>21.75</v>
      </c>
      <c r="O2087">
        <v>10.199999999999999</v>
      </c>
      <c r="P2087">
        <v>11.95</v>
      </c>
      <c r="Q2087">
        <v>22.25</v>
      </c>
      <c r="R2087">
        <v>9.1999999999999993</v>
      </c>
      <c r="S2087" t="b">
        <v>0</v>
      </c>
      <c r="T2087" t="b">
        <v>0</v>
      </c>
      <c r="U2087" t="b">
        <v>1</v>
      </c>
      <c r="V2087">
        <v>27400</v>
      </c>
      <c r="W2087">
        <v>21000</v>
      </c>
      <c r="X2087">
        <v>2.48</v>
      </c>
      <c r="Y2087">
        <v>22600</v>
      </c>
      <c r="Z2087">
        <v>2.25</v>
      </c>
    </row>
    <row r="2088" spans="1:26">
      <c r="A2088">
        <v>208674974</v>
      </c>
      <c r="B2088" t="s">
        <v>6242</v>
      </c>
      <c r="C2088" t="s">
        <v>3597</v>
      </c>
      <c r="D2088" t="s">
        <v>4034</v>
      </c>
      <c r="E2088" t="s">
        <v>6251</v>
      </c>
      <c r="F2088" t="s">
        <v>3710</v>
      </c>
      <c r="G2088">
        <v>208674974</v>
      </c>
      <c r="I2088" t="s">
        <v>3711</v>
      </c>
      <c r="J2088" t="s">
        <v>8630</v>
      </c>
      <c r="K2088" t="s">
        <v>3725</v>
      </c>
      <c r="M2088">
        <v>11.6</v>
      </c>
      <c r="N2088">
        <v>21.75</v>
      </c>
      <c r="O2088">
        <v>10.199999999999999</v>
      </c>
      <c r="P2088">
        <v>11.95</v>
      </c>
      <c r="Q2088">
        <v>22.25</v>
      </c>
      <c r="R2088">
        <v>9.1999999999999993</v>
      </c>
      <c r="S2088" t="b">
        <v>0</v>
      </c>
      <c r="T2088" t="b">
        <v>0</v>
      </c>
      <c r="U2088" t="b">
        <v>1</v>
      </c>
      <c r="V2088">
        <v>27400</v>
      </c>
      <c r="W2088">
        <v>21000</v>
      </c>
      <c r="X2088">
        <v>2.48</v>
      </c>
      <c r="Y2088">
        <v>22600</v>
      </c>
      <c r="Z2088">
        <v>2.25</v>
      </c>
    </row>
    <row r="2089" spans="1:26">
      <c r="A2089">
        <v>208674958</v>
      </c>
      <c r="B2089" t="s">
        <v>6242</v>
      </c>
      <c r="C2089" t="s">
        <v>3597</v>
      </c>
      <c r="D2089" t="s">
        <v>4034</v>
      </c>
      <c r="E2089" t="s">
        <v>6247</v>
      </c>
      <c r="F2089" t="s">
        <v>3710</v>
      </c>
      <c r="G2089">
        <v>208674958</v>
      </c>
      <c r="I2089" t="s">
        <v>3711</v>
      </c>
      <c r="J2089" t="s">
        <v>8630</v>
      </c>
      <c r="K2089" t="s">
        <v>3725</v>
      </c>
      <c r="M2089">
        <v>11.6</v>
      </c>
      <c r="N2089">
        <v>21.75</v>
      </c>
      <c r="O2089">
        <v>10.199999999999999</v>
      </c>
      <c r="P2089">
        <v>11.95</v>
      </c>
      <c r="Q2089">
        <v>22.25</v>
      </c>
      <c r="R2089">
        <v>9.1999999999999993</v>
      </c>
      <c r="S2089" t="b">
        <v>0</v>
      </c>
      <c r="T2089" t="b">
        <v>0</v>
      </c>
      <c r="U2089" t="b">
        <v>1</v>
      </c>
      <c r="V2089">
        <v>27400</v>
      </c>
      <c r="W2089">
        <v>21000</v>
      </c>
      <c r="X2089">
        <v>2.48</v>
      </c>
      <c r="Y2089">
        <v>22600</v>
      </c>
      <c r="Z2089">
        <v>2.25</v>
      </c>
    </row>
    <row r="2090" spans="1:26">
      <c r="A2090">
        <v>212360149</v>
      </c>
      <c r="B2090" t="s">
        <v>9533</v>
      </c>
      <c r="C2090" t="s">
        <v>3597</v>
      </c>
      <c r="D2090" t="s">
        <v>4034</v>
      </c>
      <c r="E2090" t="s">
        <v>6768</v>
      </c>
      <c r="F2090" t="s">
        <v>3710</v>
      </c>
      <c r="G2090">
        <v>212360149</v>
      </c>
      <c r="I2090" t="s">
        <v>3711</v>
      </c>
      <c r="J2090" t="s">
        <v>10091</v>
      </c>
      <c r="K2090" t="s">
        <v>3725</v>
      </c>
      <c r="M2090">
        <v>11.6</v>
      </c>
      <c r="N2090">
        <v>21.75</v>
      </c>
      <c r="O2090">
        <v>10.199999999999999</v>
      </c>
      <c r="P2090">
        <v>11.95</v>
      </c>
      <c r="Q2090">
        <v>22.25</v>
      </c>
      <c r="R2090">
        <v>9.1999999999999993</v>
      </c>
      <c r="S2090" t="b">
        <v>0</v>
      </c>
      <c r="T2090" t="b">
        <v>0</v>
      </c>
      <c r="U2090" t="b">
        <v>1</v>
      </c>
      <c r="V2090">
        <v>27400</v>
      </c>
      <c r="W2090">
        <v>21000</v>
      </c>
      <c r="X2090">
        <v>2.48</v>
      </c>
      <c r="Y2090">
        <v>22600</v>
      </c>
      <c r="Z2090">
        <v>2.25</v>
      </c>
    </row>
    <row r="2091" spans="1:26">
      <c r="A2091">
        <v>207825503</v>
      </c>
      <c r="B2091" t="s">
        <v>6289</v>
      </c>
      <c r="C2091" t="s">
        <v>3597</v>
      </c>
      <c r="D2091" t="s">
        <v>4034</v>
      </c>
      <c r="E2091" t="s">
        <v>6587</v>
      </c>
      <c r="F2091" t="s">
        <v>3710</v>
      </c>
      <c r="G2091">
        <v>207825503</v>
      </c>
      <c r="I2091" t="s">
        <v>3711</v>
      </c>
      <c r="J2091" t="s">
        <v>8669</v>
      </c>
      <c r="K2091" t="s">
        <v>3725</v>
      </c>
      <c r="M2091">
        <v>11.6</v>
      </c>
      <c r="N2091">
        <v>21.75</v>
      </c>
      <c r="O2091">
        <v>10.199999999999999</v>
      </c>
      <c r="P2091">
        <v>11.95</v>
      </c>
      <c r="Q2091">
        <v>22.25</v>
      </c>
      <c r="R2091">
        <v>9.1999999999999993</v>
      </c>
      <c r="S2091" t="b">
        <v>0</v>
      </c>
      <c r="T2091" t="b">
        <v>0</v>
      </c>
      <c r="U2091" t="b">
        <v>1</v>
      </c>
      <c r="V2091">
        <v>27400</v>
      </c>
      <c r="W2091">
        <v>21000</v>
      </c>
      <c r="X2091">
        <v>2.48</v>
      </c>
      <c r="Y2091">
        <v>22600</v>
      </c>
      <c r="Z2091">
        <v>2.25</v>
      </c>
    </row>
    <row r="2092" spans="1:26">
      <c r="A2092">
        <v>211726675</v>
      </c>
      <c r="B2092" t="s">
        <v>9533</v>
      </c>
      <c r="C2092" t="s">
        <v>3597</v>
      </c>
      <c r="D2092" t="s">
        <v>4034</v>
      </c>
      <c r="E2092" t="s">
        <v>11392</v>
      </c>
      <c r="F2092" t="s">
        <v>3710</v>
      </c>
      <c r="G2092">
        <v>211726675</v>
      </c>
      <c r="I2092" t="s">
        <v>3711</v>
      </c>
      <c r="J2092" t="s">
        <v>10090</v>
      </c>
      <c r="K2092" t="s">
        <v>3725</v>
      </c>
      <c r="M2092">
        <v>11.6</v>
      </c>
      <c r="N2092">
        <v>21.75</v>
      </c>
      <c r="O2092">
        <v>10.199999999999999</v>
      </c>
      <c r="P2092">
        <v>11.95</v>
      </c>
      <c r="Q2092">
        <v>22.25</v>
      </c>
      <c r="R2092">
        <v>9.1999999999999993</v>
      </c>
      <c r="S2092" t="b">
        <v>0</v>
      </c>
      <c r="T2092" t="b">
        <v>0</v>
      </c>
      <c r="U2092" t="b">
        <v>1</v>
      </c>
      <c r="V2092">
        <v>27400</v>
      </c>
      <c r="W2092">
        <v>21000</v>
      </c>
      <c r="X2092">
        <v>2.48</v>
      </c>
      <c r="Y2092">
        <v>22600</v>
      </c>
      <c r="Z2092">
        <v>2.25</v>
      </c>
    </row>
    <row r="2093" spans="1:26">
      <c r="A2093">
        <v>211911393</v>
      </c>
      <c r="B2093" t="s">
        <v>9533</v>
      </c>
      <c r="C2093" t="s">
        <v>3597</v>
      </c>
      <c r="D2093" t="s">
        <v>4034</v>
      </c>
      <c r="E2093" t="s">
        <v>5483</v>
      </c>
      <c r="F2093" t="s">
        <v>3710</v>
      </c>
      <c r="G2093">
        <v>211911393</v>
      </c>
      <c r="I2093" t="s">
        <v>3711</v>
      </c>
      <c r="J2093" t="s">
        <v>10089</v>
      </c>
      <c r="K2093" t="s">
        <v>3725</v>
      </c>
      <c r="M2093">
        <v>11.6</v>
      </c>
      <c r="N2093">
        <v>21.75</v>
      </c>
      <c r="O2093">
        <v>10.199999999999999</v>
      </c>
      <c r="P2093">
        <v>11.95</v>
      </c>
      <c r="Q2093">
        <v>22.25</v>
      </c>
      <c r="R2093">
        <v>9.1999999999999993</v>
      </c>
      <c r="S2093" t="b">
        <v>0</v>
      </c>
      <c r="T2093" t="b">
        <v>0</v>
      </c>
      <c r="U2093" t="b">
        <v>1</v>
      </c>
      <c r="V2093">
        <v>27400</v>
      </c>
      <c r="W2093">
        <v>21000</v>
      </c>
      <c r="X2093">
        <v>2.48</v>
      </c>
      <c r="Y2093">
        <v>22600</v>
      </c>
      <c r="Z2093">
        <v>2.25</v>
      </c>
    </row>
    <row r="2094" spans="1:26">
      <c r="A2094">
        <v>208119677</v>
      </c>
      <c r="B2094" t="s">
        <v>6289</v>
      </c>
      <c r="C2094" t="s">
        <v>3597</v>
      </c>
      <c r="D2094" t="s">
        <v>4034</v>
      </c>
      <c r="E2094" t="s">
        <v>6469</v>
      </c>
      <c r="F2094" t="s">
        <v>3710</v>
      </c>
      <c r="G2094">
        <v>208119677</v>
      </c>
      <c r="I2094" t="s">
        <v>3711</v>
      </c>
      <c r="J2094" t="s">
        <v>8729</v>
      </c>
      <c r="K2094" t="s">
        <v>3725</v>
      </c>
      <c r="M2094">
        <v>11.6</v>
      </c>
      <c r="N2094">
        <v>21.75</v>
      </c>
      <c r="O2094">
        <v>10.199999999999999</v>
      </c>
      <c r="P2094">
        <v>11.95</v>
      </c>
      <c r="Q2094">
        <v>22.25</v>
      </c>
      <c r="R2094">
        <v>9.1999999999999993</v>
      </c>
      <c r="S2094" t="b">
        <v>0</v>
      </c>
      <c r="T2094" t="b">
        <v>0</v>
      </c>
      <c r="U2094" t="b">
        <v>1</v>
      </c>
      <c r="V2094">
        <v>27400</v>
      </c>
      <c r="W2094">
        <v>21000</v>
      </c>
      <c r="X2094">
        <v>2.48</v>
      </c>
      <c r="Y2094">
        <v>22600</v>
      </c>
      <c r="Z2094">
        <v>2.25</v>
      </c>
    </row>
    <row r="2095" spans="1:26">
      <c r="A2095">
        <v>210568222</v>
      </c>
      <c r="B2095" t="s">
        <v>10412</v>
      </c>
      <c r="C2095" t="s">
        <v>3597</v>
      </c>
      <c r="D2095" t="s">
        <v>4034</v>
      </c>
      <c r="E2095" t="s">
        <v>11383</v>
      </c>
      <c r="F2095" t="s">
        <v>3710</v>
      </c>
      <c r="G2095">
        <v>210568222</v>
      </c>
      <c r="I2095" t="s">
        <v>3711</v>
      </c>
      <c r="J2095" t="s">
        <v>10443</v>
      </c>
      <c r="K2095" t="s">
        <v>3725</v>
      </c>
      <c r="M2095">
        <v>11.2</v>
      </c>
      <c r="N2095">
        <v>20.6</v>
      </c>
      <c r="O2095">
        <v>11</v>
      </c>
      <c r="P2095">
        <v>11.35</v>
      </c>
      <c r="Q2095">
        <v>21.05</v>
      </c>
      <c r="R2095">
        <v>9.4499999999999993</v>
      </c>
      <c r="S2095" t="b">
        <v>0</v>
      </c>
      <c r="T2095" t="b">
        <v>0</v>
      </c>
      <c r="U2095" t="b">
        <v>1</v>
      </c>
      <c r="V2095">
        <v>47500</v>
      </c>
      <c r="W2095">
        <v>37400</v>
      </c>
      <c r="X2095">
        <v>2.4</v>
      </c>
      <c r="Y2095">
        <v>45000</v>
      </c>
      <c r="Z2095">
        <v>2.2000000000000002</v>
      </c>
    </row>
    <row r="2096" spans="1:26">
      <c r="A2096">
        <v>207641327</v>
      </c>
      <c r="B2096" t="s">
        <v>5482</v>
      </c>
      <c r="C2096" t="s">
        <v>3597</v>
      </c>
      <c r="D2096" t="s">
        <v>4034</v>
      </c>
      <c r="E2096" t="s">
        <v>4871</v>
      </c>
      <c r="F2096" t="s">
        <v>3710</v>
      </c>
      <c r="G2096">
        <v>207641327</v>
      </c>
      <c r="I2096" t="s">
        <v>3711</v>
      </c>
      <c r="J2096" t="s">
        <v>8643</v>
      </c>
      <c r="K2096" t="s">
        <v>3725</v>
      </c>
      <c r="M2096">
        <v>11.2</v>
      </c>
      <c r="N2096">
        <v>20.6</v>
      </c>
      <c r="O2096">
        <v>11</v>
      </c>
      <c r="P2096">
        <v>11.35</v>
      </c>
      <c r="Q2096">
        <v>21.05</v>
      </c>
      <c r="R2096">
        <v>9.4499999999999993</v>
      </c>
      <c r="S2096" t="b">
        <v>0</v>
      </c>
      <c r="T2096" t="b">
        <v>0</v>
      </c>
      <c r="U2096" t="b">
        <v>1</v>
      </c>
      <c r="V2096">
        <v>47500</v>
      </c>
      <c r="W2096">
        <v>37400</v>
      </c>
      <c r="X2096">
        <v>2.4</v>
      </c>
      <c r="Y2096">
        <v>45000</v>
      </c>
      <c r="Z2096">
        <v>2.2000000000000002</v>
      </c>
    </row>
    <row r="2097" spans="1:26">
      <c r="A2097">
        <v>211306412</v>
      </c>
      <c r="B2097" t="s">
        <v>11381</v>
      </c>
      <c r="C2097" t="s">
        <v>3597</v>
      </c>
      <c r="D2097" t="s">
        <v>4034</v>
      </c>
      <c r="E2097" t="s">
        <v>11391</v>
      </c>
      <c r="F2097" t="s">
        <v>3710</v>
      </c>
      <c r="G2097">
        <v>211306412</v>
      </c>
      <c r="I2097" t="s">
        <v>3711</v>
      </c>
      <c r="J2097" t="s">
        <v>10087</v>
      </c>
      <c r="K2097" t="s">
        <v>3725</v>
      </c>
      <c r="M2097">
        <v>11.2</v>
      </c>
      <c r="N2097">
        <v>20.6</v>
      </c>
      <c r="O2097">
        <v>11</v>
      </c>
      <c r="P2097">
        <v>11.35</v>
      </c>
      <c r="Q2097">
        <v>21.05</v>
      </c>
      <c r="R2097">
        <v>9.4499999999999993</v>
      </c>
      <c r="S2097" t="b">
        <v>0</v>
      </c>
      <c r="T2097" t="b">
        <v>0</v>
      </c>
      <c r="U2097" t="b">
        <v>1</v>
      </c>
      <c r="V2097">
        <v>47500</v>
      </c>
      <c r="W2097">
        <v>37400</v>
      </c>
      <c r="X2097">
        <v>2.4</v>
      </c>
      <c r="Y2097">
        <v>45000</v>
      </c>
      <c r="Z2097">
        <v>2.2000000000000002</v>
      </c>
    </row>
    <row r="2098" spans="1:26">
      <c r="A2098">
        <v>210288151</v>
      </c>
      <c r="B2098" t="s">
        <v>11381</v>
      </c>
      <c r="C2098" t="s">
        <v>3597</v>
      </c>
      <c r="D2098" t="s">
        <v>4034</v>
      </c>
      <c r="E2098" t="s">
        <v>6243</v>
      </c>
      <c r="F2098" t="s">
        <v>3710</v>
      </c>
      <c r="G2098">
        <v>210288151</v>
      </c>
      <c r="I2098" t="s">
        <v>3711</v>
      </c>
      <c r="J2098" t="s">
        <v>8687</v>
      </c>
      <c r="K2098" t="s">
        <v>3725</v>
      </c>
      <c r="M2098">
        <v>11.2</v>
      </c>
      <c r="N2098">
        <v>20.6</v>
      </c>
      <c r="O2098">
        <v>11</v>
      </c>
      <c r="P2098">
        <v>11.35</v>
      </c>
      <c r="Q2098">
        <v>21.05</v>
      </c>
      <c r="R2098">
        <v>9.4499999999999993</v>
      </c>
      <c r="S2098" t="b">
        <v>0</v>
      </c>
      <c r="T2098" t="b">
        <v>0</v>
      </c>
      <c r="U2098" t="b">
        <v>1</v>
      </c>
      <c r="V2098">
        <v>47500</v>
      </c>
      <c r="W2098">
        <v>37400</v>
      </c>
      <c r="X2098">
        <v>2.4</v>
      </c>
      <c r="Y2098">
        <v>45000</v>
      </c>
      <c r="Z2098">
        <v>2.2000000000000002</v>
      </c>
    </row>
    <row r="2099" spans="1:26">
      <c r="A2099">
        <v>210568219</v>
      </c>
      <c r="B2099" t="s">
        <v>10412</v>
      </c>
      <c r="C2099" t="s">
        <v>3597</v>
      </c>
      <c r="D2099" t="s">
        <v>4034</v>
      </c>
      <c r="E2099" t="s">
        <v>11383</v>
      </c>
      <c r="F2099" t="s">
        <v>3710</v>
      </c>
      <c r="G2099">
        <v>210568219</v>
      </c>
      <c r="I2099" t="s">
        <v>3711</v>
      </c>
      <c r="J2099" t="s">
        <v>10442</v>
      </c>
      <c r="K2099" t="s">
        <v>3725</v>
      </c>
      <c r="M2099">
        <v>11.9</v>
      </c>
      <c r="N2099">
        <v>19.5</v>
      </c>
      <c r="O2099">
        <v>10.9</v>
      </c>
      <c r="P2099">
        <v>12.1</v>
      </c>
      <c r="Q2099">
        <v>19.5</v>
      </c>
      <c r="R2099">
        <v>9.85</v>
      </c>
      <c r="S2099" t="b">
        <v>0</v>
      </c>
      <c r="T2099" t="b">
        <v>0</v>
      </c>
      <c r="U2099" t="b">
        <v>1</v>
      </c>
      <c r="V2099">
        <v>36000</v>
      </c>
      <c r="W2099">
        <v>35000</v>
      </c>
      <c r="X2099">
        <v>2.4300000000000002</v>
      </c>
      <c r="Y2099">
        <v>35200</v>
      </c>
      <c r="Z2099">
        <v>1.88</v>
      </c>
    </row>
    <row r="2100" spans="1:26">
      <c r="A2100">
        <v>211133301</v>
      </c>
      <c r="B2100" t="s">
        <v>11381</v>
      </c>
      <c r="C2100" t="s">
        <v>3597</v>
      </c>
      <c r="D2100" t="s">
        <v>4034</v>
      </c>
      <c r="E2100" t="s">
        <v>7557</v>
      </c>
      <c r="F2100" t="s">
        <v>3710</v>
      </c>
      <c r="G2100">
        <v>211133301</v>
      </c>
      <c r="I2100" t="s">
        <v>3711</v>
      </c>
      <c r="J2100" t="s">
        <v>8871</v>
      </c>
      <c r="K2100" t="s">
        <v>3725</v>
      </c>
      <c r="M2100">
        <v>11.9</v>
      </c>
      <c r="N2100">
        <v>19.5</v>
      </c>
      <c r="O2100">
        <v>10.9</v>
      </c>
      <c r="P2100">
        <v>12.1</v>
      </c>
      <c r="Q2100">
        <v>19.5</v>
      </c>
      <c r="R2100">
        <v>9.85</v>
      </c>
      <c r="S2100" t="b">
        <v>0</v>
      </c>
      <c r="T2100" t="b">
        <v>0</v>
      </c>
      <c r="U2100" t="b">
        <v>1</v>
      </c>
      <c r="V2100">
        <v>36000</v>
      </c>
      <c r="W2100">
        <v>35000</v>
      </c>
      <c r="X2100">
        <v>2.4300000000000002</v>
      </c>
      <c r="Y2100">
        <v>35200</v>
      </c>
      <c r="Z2100">
        <v>1.88</v>
      </c>
    </row>
    <row r="2101" spans="1:26">
      <c r="A2101">
        <v>207641324</v>
      </c>
      <c r="B2101" t="s">
        <v>6289</v>
      </c>
      <c r="C2101" t="s">
        <v>3597</v>
      </c>
      <c r="D2101" t="s">
        <v>4034</v>
      </c>
      <c r="E2101" t="s">
        <v>4871</v>
      </c>
      <c r="F2101" t="s">
        <v>3710</v>
      </c>
      <c r="G2101">
        <v>207641324</v>
      </c>
      <c r="I2101" t="s">
        <v>3711</v>
      </c>
      <c r="J2101" t="s">
        <v>6586</v>
      </c>
      <c r="K2101" t="s">
        <v>3725</v>
      </c>
      <c r="M2101">
        <v>11.9</v>
      </c>
      <c r="N2101">
        <v>19.5</v>
      </c>
      <c r="O2101">
        <v>10.9</v>
      </c>
      <c r="P2101">
        <v>12.1</v>
      </c>
      <c r="Q2101">
        <v>19.5</v>
      </c>
      <c r="R2101">
        <v>9.85</v>
      </c>
      <c r="S2101" t="b">
        <v>0</v>
      </c>
      <c r="T2101" t="b">
        <v>0</v>
      </c>
      <c r="U2101" t="b">
        <v>1</v>
      </c>
      <c r="V2101">
        <v>36000</v>
      </c>
      <c r="W2101">
        <v>35000</v>
      </c>
      <c r="X2101">
        <v>2.4300000000000002</v>
      </c>
      <c r="Y2101">
        <v>35200</v>
      </c>
      <c r="Z2101">
        <v>1.88</v>
      </c>
    </row>
    <row r="2102" spans="1:26">
      <c r="A2102">
        <v>211306409</v>
      </c>
      <c r="B2102" t="s">
        <v>11381</v>
      </c>
      <c r="C2102" t="s">
        <v>3597</v>
      </c>
      <c r="D2102" t="s">
        <v>4034</v>
      </c>
      <c r="E2102" t="s">
        <v>11391</v>
      </c>
      <c r="F2102" t="s">
        <v>3710</v>
      </c>
      <c r="G2102">
        <v>211306409</v>
      </c>
      <c r="I2102" t="s">
        <v>3711</v>
      </c>
      <c r="J2102" t="s">
        <v>10086</v>
      </c>
      <c r="K2102" t="s">
        <v>3725</v>
      </c>
      <c r="M2102">
        <v>11.9</v>
      </c>
      <c r="N2102">
        <v>19.5</v>
      </c>
      <c r="O2102">
        <v>10.9</v>
      </c>
      <c r="P2102">
        <v>12.1</v>
      </c>
      <c r="Q2102">
        <v>19.5</v>
      </c>
      <c r="R2102">
        <v>9.85</v>
      </c>
      <c r="S2102" t="b">
        <v>0</v>
      </c>
      <c r="T2102" t="b">
        <v>0</v>
      </c>
      <c r="U2102" t="b">
        <v>1</v>
      </c>
      <c r="V2102">
        <v>36000</v>
      </c>
      <c r="W2102">
        <v>35000</v>
      </c>
      <c r="X2102">
        <v>2.4300000000000002</v>
      </c>
      <c r="Y2102">
        <v>35200</v>
      </c>
      <c r="Z2102">
        <v>1.88</v>
      </c>
    </row>
    <row r="2103" spans="1:26">
      <c r="A2103">
        <v>210586159</v>
      </c>
      <c r="B2103" t="s">
        <v>11381</v>
      </c>
      <c r="C2103" t="s">
        <v>3597</v>
      </c>
      <c r="D2103" t="s">
        <v>4034</v>
      </c>
      <c r="E2103" t="s">
        <v>6587</v>
      </c>
      <c r="F2103" t="s">
        <v>3710</v>
      </c>
      <c r="G2103">
        <v>210586159</v>
      </c>
      <c r="I2103" t="s">
        <v>3711</v>
      </c>
      <c r="J2103" t="s">
        <v>8782</v>
      </c>
      <c r="K2103" t="s">
        <v>3725</v>
      </c>
      <c r="M2103">
        <v>11.9</v>
      </c>
      <c r="N2103">
        <v>19.5</v>
      </c>
      <c r="O2103">
        <v>10.9</v>
      </c>
      <c r="P2103">
        <v>12.1</v>
      </c>
      <c r="Q2103">
        <v>19.5</v>
      </c>
      <c r="R2103">
        <v>9.85</v>
      </c>
      <c r="S2103" t="b">
        <v>0</v>
      </c>
      <c r="T2103" t="b">
        <v>0</v>
      </c>
      <c r="U2103" t="b">
        <v>1</v>
      </c>
      <c r="V2103">
        <v>36000</v>
      </c>
      <c r="W2103">
        <v>35000</v>
      </c>
      <c r="X2103">
        <v>2.4300000000000002</v>
      </c>
      <c r="Y2103">
        <v>35200</v>
      </c>
      <c r="Z2103">
        <v>1.88</v>
      </c>
    </row>
    <row r="2104" spans="1:26">
      <c r="A2104">
        <v>210288148</v>
      </c>
      <c r="B2104" t="s">
        <v>11381</v>
      </c>
      <c r="C2104" t="s">
        <v>3597</v>
      </c>
      <c r="D2104" t="s">
        <v>4034</v>
      </c>
      <c r="E2104" t="s">
        <v>6243</v>
      </c>
      <c r="F2104" t="s">
        <v>3710</v>
      </c>
      <c r="G2104">
        <v>210288148</v>
      </c>
      <c r="I2104" t="s">
        <v>3711</v>
      </c>
      <c r="J2104" t="s">
        <v>8781</v>
      </c>
      <c r="K2104" t="s">
        <v>3725</v>
      </c>
      <c r="M2104">
        <v>11.9</v>
      </c>
      <c r="N2104">
        <v>19.5</v>
      </c>
      <c r="O2104">
        <v>10.9</v>
      </c>
      <c r="P2104">
        <v>12.1</v>
      </c>
      <c r="Q2104">
        <v>19.5</v>
      </c>
      <c r="R2104">
        <v>9.85</v>
      </c>
      <c r="S2104" t="b">
        <v>0</v>
      </c>
      <c r="T2104" t="b">
        <v>0</v>
      </c>
      <c r="U2104" t="b">
        <v>1</v>
      </c>
      <c r="V2104">
        <v>36000</v>
      </c>
      <c r="W2104">
        <v>35000</v>
      </c>
      <c r="X2104">
        <v>2.4300000000000002</v>
      </c>
      <c r="Y2104">
        <v>35200</v>
      </c>
      <c r="Z2104">
        <v>1.88</v>
      </c>
    </row>
    <row r="2105" spans="1:26">
      <c r="A2105">
        <v>207825500</v>
      </c>
      <c r="B2105" t="s">
        <v>6289</v>
      </c>
      <c r="C2105" t="s">
        <v>3597</v>
      </c>
      <c r="D2105" t="s">
        <v>4034</v>
      </c>
      <c r="E2105" t="s">
        <v>6587</v>
      </c>
      <c r="F2105" t="s">
        <v>3710</v>
      </c>
      <c r="G2105">
        <v>207825500</v>
      </c>
      <c r="I2105" t="s">
        <v>3711</v>
      </c>
      <c r="J2105" t="s">
        <v>8667</v>
      </c>
      <c r="K2105" t="s">
        <v>3725</v>
      </c>
      <c r="M2105">
        <v>12.25</v>
      </c>
      <c r="N2105">
        <v>20.25</v>
      </c>
      <c r="O2105">
        <v>10.7</v>
      </c>
      <c r="P2105">
        <v>12.25</v>
      </c>
      <c r="Q2105">
        <v>20</v>
      </c>
      <c r="R2105">
        <v>10</v>
      </c>
      <c r="S2105" t="b">
        <v>0</v>
      </c>
      <c r="T2105" t="b">
        <v>0</v>
      </c>
      <c r="U2105" t="b">
        <v>1</v>
      </c>
      <c r="V2105">
        <v>18000</v>
      </c>
      <c r="W2105">
        <v>14600</v>
      </c>
      <c r="X2105">
        <v>2.5</v>
      </c>
      <c r="Y2105">
        <v>16000</v>
      </c>
      <c r="Z2105">
        <v>2.23</v>
      </c>
    </row>
    <row r="2106" spans="1:26">
      <c r="A2106">
        <v>212360146</v>
      </c>
      <c r="B2106" t="s">
        <v>9533</v>
      </c>
      <c r="C2106" t="s">
        <v>3597</v>
      </c>
      <c r="D2106" t="s">
        <v>4034</v>
      </c>
      <c r="E2106" t="s">
        <v>6768</v>
      </c>
      <c r="F2106" t="s">
        <v>3710</v>
      </c>
      <c r="G2106">
        <v>212360146</v>
      </c>
      <c r="I2106" t="s">
        <v>3711</v>
      </c>
      <c r="J2106" t="s">
        <v>10077</v>
      </c>
      <c r="K2106" t="s">
        <v>3725</v>
      </c>
      <c r="M2106">
        <v>12.25</v>
      </c>
      <c r="N2106">
        <v>20.25</v>
      </c>
      <c r="O2106">
        <v>10.7</v>
      </c>
      <c r="P2106">
        <v>12.25</v>
      </c>
      <c r="Q2106">
        <v>20</v>
      </c>
      <c r="R2106">
        <v>10</v>
      </c>
      <c r="S2106" t="b">
        <v>0</v>
      </c>
      <c r="T2106" t="b">
        <v>0</v>
      </c>
      <c r="U2106" t="b">
        <v>1</v>
      </c>
      <c r="V2106">
        <v>18000</v>
      </c>
      <c r="W2106">
        <v>14600</v>
      </c>
      <c r="X2106">
        <v>2.5</v>
      </c>
      <c r="Y2106">
        <v>16000</v>
      </c>
      <c r="Z2106">
        <v>2.23</v>
      </c>
    </row>
    <row r="2107" spans="1:26">
      <c r="A2107">
        <v>208674956</v>
      </c>
      <c r="B2107" t="s">
        <v>6242</v>
      </c>
      <c r="C2107" t="s">
        <v>3597</v>
      </c>
      <c r="D2107" t="s">
        <v>4034</v>
      </c>
      <c r="E2107" t="s">
        <v>6247</v>
      </c>
      <c r="F2107" t="s">
        <v>3710</v>
      </c>
      <c r="G2107">
        <v>208674956</v>
      </c>
      <c r="I2107" t="s">
        <v>3711</v>
      </c>
      <c r="J2107" t="s">
        <v>8629</v>
      </c>
      <c r="K2107" t="s">
        <v>3725</v>
      </c>
      <c r="M2107">
        <v>12.25</v>
      </c>
      <c r="N2107">
        <v>20.25</v>
      </c>
      <c r="O2107">
        <v>10.7</v>
      </c>
      <c r="P2107">
        <v>12.25</v>
      </c>
      <c r="Q2107">
        <v>20</v>
      </c>
      <c r="R2107">
        <v>10</v>
      </c>
      <c r="S2107" t="b">
        <v>0</v>
      </c>
      <c r="T2107" t="b">
        <v>0</v>
      </c>
      <c r="U2107" t="b">
        <v>1</v>
      </c>
      <c r="V2107">
        <v>18000</v>
      </c>
      <c r="W2107">
        <v>14600</v>
      </c>
      <c r="X2107">
        <v>2.5</v>
      </c>
      <c r="Y2107">
        <v>16000</v>
      </c>
      <c r="Z2107">
        <v>2.23</v>
      </c>
    </row>
    <row r="2108" spans="1:26">
      <c r="A2108">
        <v>208674972</v>
      </c>
      <c r="B2108" t="s">
        <v>6242</v>
      </c>
      <c r="C2108" t="s">
        <v>3597</v>
      </c>
      <c r="D2108" t="s">
        <v>4034</v>
      </c>
      <c r="E2108" t="s">
        <v>6251</v>
      </c>
      <c r="F2108" t="s">
        <v>3710</v>
      </c>
      <c r="G2108">
        <v>208674972</v>
      </c>
      <c r="I2108" t="s">
        <v>3711</v>
      </c>
      <c r="J2108" t="s">
        <v>8629</v>
      </c>
      <c r="K2108" t="s">
        <v>3725</v>
      </c>
      <c r="M2108">
        <v>12.25</v>
      </c>
      <c r="N2108">
        <v>20.25</v>
      </c>
      <c r="O2108">
        <v>10.7</v>
      </c>
      <c r="P2108">
        <v>12.25</v>
      </c>
      <c r="Q2108">
        <v>20</v>
      </c>
      <c r="R2108">
        <v>10</v>
      </c>
      <c r="S2108" t="b">
        <v>0</v>
      </c>
      <c r="T2108" t="b">
        <v>0</v>
      </c>
      <c r="U2108" t="b">
        <v>1</v>
      </c>
      <c r="V2108">
        <v>18000</v>
      </c>
      <c r="W2108">
        <v>14600</v>
      </c>
      <c r="X2108">
        <v>2.5</v>
      </c>
      <c r="Y2108">
        <v>16000</v>
      </c>
      <c r="Z2108">
        <v>2.23</v>
      </c>
    </row>
    <row r="2109" spans="1:26">
      <c r="A2109">
        <v>210655377</v>
      </c>
      <c r="B2109" t="s">
        <v>11381</v>
      </c>
      <c r="C2109" t="s">
        <v>3597</v>
      </c>
      <c r="D2109" t="s">
        <v>4034</v>
      </c>
      <c r="E2109" t="s">
        <v>11390</v>
      </c>
      <c r="F2109" t="s">
        <v>3710</v>
      </c>
      <c r="G2109">
        <v>210655377</v>
      </c>
      <c r="I2109" t="s">
        <v>3711</v>
      </c>
      <c r="J2109" t="s">
        <v>10076</v>
      </c>
      <c r="K2109" t="s">
        <v>3725</v>
      </c>
      <c r="M2109">
        <v>12.25</v>
      </c>
      <c r="N2109">
        <v>20.25</v>
      </c>
      <c r="O2109">
        <v>10.7</v>
      </c>
      <c r="P2109">
        <v>12.25</v>
      </c>
      <c r="Q2109">
        <v>20</v>
      </c>
      <c r="R2109">
        <v>10</v>
      </c>
      <c r="S2109" t="b">
        <v>0</v>
      </c>
      <c r="T2109" t="b">
        <v>0</v>
      </c>
      <c r="U2109" t="b">
        <v>1</v>
      </c>
      <c r="V2109">
        <v>18000</v>
      </c>
      <c r="W2109">
        <v>14600</v>
      </c>
      <c r="X2109">
        <v>2.5</v>
      </c>
      <c r="Y2109">
        <v>16000</v>
      </c>
      <c r="Z2109">
        <v>2.23</v>
      </c>
    </row>
    <row r="2110" spans="1:26">
      <c r="A2110">
        <v>210288130</v>
      </c>
      <c r="B2110" t="s">
        <v>11381</v>
      </c>
      <c r="C2110" t="s">
        <v>3597</v>
      </c>
      <c r="D2110" t="s">
        <v>4034</v>
      </c>
      <c r="E2110" t="s">
        <v>6243</v>
      </c>
      <c r="F2110" t="s">
        <v>3710</v>
      </c>
      <c r="G2110">
        <v>210288130</v>
      </c>
      <c r="I2110" t="s">
        <v>3711</v>
      </c>
      <c r="J2110" t="s">
        <v>8685</v>
      </c>
      <c r="K2110" t="s">
        <v>3725</v>
      </c>
      <c r="M2110">
        <v>12.25</v>
      </c>
      <c r="N2110">
        <v>20.25</v>
      </c>
      <c r="O2110">
        <v>10.7</v>
      </c>
      <c r="P2110">
        <v>12.25</v>
      </c>
      <c r="Q2110">
        <v>20</v>
      </c>
      <c r="R2110">
        <v>10</v>
      </c>
      <c r="S2110" t="b">
        <v>0</v>
      </c>
      <c r="T2110" t="b">
        <v>0</v>
      </c>
      <c r="U2110" t="b">
        <v>1</v>
      </c>
      <c r="V2110">
        <v>18000</v>
      </c>
      <c r="W2110">
        <v>14600</v>
      </c>
      <c r="X2110">
        <v>2.5</v>
      </c>
      <c r="Y2110">
        <v>16000</v>
      </c>
      <c r="Z2110">
        <v>2.23</v>
      </c>
    </row>
    <row r="2111" spans="1:26">
      <c r="A2111">
        <v>208119674</v>
      </c>
      <c r="B2111" t="s">
        <v>6289</v>
      </c>
      <c r="C2111" t="s">
        <v>3597</v>
      </c>
      <c r="D2111" t="s">
        <v>4034</v>
      </c>
      <c r="E2111" t="s">
        <v>6469</v>
      </c>
      <c r="F2111" t="s">
        <v>3710</v>
      </c>
      <c r="G2111">
        <v>208119674</v>
      </c>
      <c r="I2111" t="s">
        <v>3711</v>
      </c>
      <c r="J2111" t="s">
        <v>8728</v>
      </c>
      <c r="K2111" t="s">
        <v>3725</v>
      </c>
      <c r="M2111">
        <v>12.25</v>
      </c>
      <c r="N2111">
        <v>20.25</v>
      </c>
      <c r="O2111">
        <v>10.7</v>
      </c>
      <c r="P2111">
        <v>12.25</v>
      </c>
      <c r="Q2111">
        <v>20</v>
      </c>
      <c r="R2111">
        <v>10</v>
      </c>
      <c r="S2111" t="b">
        <v>0</v>
      </c>
      <c r="T2111" t="b">
        <v>0</v>
      </c>
      <c r="U2111" t="b">
        <v>1</v>
      </c>
      <c r="V2111">
        <v>18000</v>
      </c>
      <c r="W2111">
        <v>14600</v>
      </c>
      <c r="X2111">
        <v>2.5</v>
      </c>
      <c r="Y2111">
        <v>16000</v>
      </c>
      <c r="Z2111">
        <v>2.23</v>
      </c>
    </row>
    <row r="2112" spans="1:26">
      <c r="A2112">
        <v>211726667</v>
      </c>
      <c r="B2112" t="s">
        <v>9533</v>
      </c>
      <c r="C2112" t="s">
        <v>3597</v>
      </c>
      <c r="D2112" t="s">
        <v>4034</v>
      </c>
      <c r="E2112" t="s">
        <v>9412</v>
      </c>
      <c r="F2112" t="s">
        <v>3710</v>
      </c>
      <c r="G2112">
        <v>211726667</v>
      </c>
      <c r="I2112" t="s">
        <v>3711</v>
      </c>
      <c r="J2112" t="s">
        <v>10078</v>
      </c>
      <c r="K2112" t="s">
        <v>3725</v>
      </c>
      <c r="M2112">
        <v>12.25</v>
      </c>
      <c r="N2112">
        <v>20.25</v>
      </c>
      <c r="O2112">
        <v>10.7</v>
      </c>
      <c r="P2112">
        <v>12.25</v>
      </c>
      <c r="Q2112">
        <v>20</v>
      </c>
      <c r="R2112">
        <v>10</v>
      </c>
      <c r="S2112" t="b">
        <v>0</v>
      </c>
      <c r="T2112" t="b">
        <v>0</v>
      </c>
      <c r="U2112" t="b">
        <v>1</v>
      </c>
      <c r="V2112">
        <v>18000</v>
      </c>
      <c r="W2112">
        <v>14600</v>
      </c>
      <c r="X2112">
        <v>2.5</v>
      </c>
      <c r="Y2112">
        <v>16000</v>
      </c>
      <c r="Z2112">
        <v>2.23</v>
      </c>
    </row>
    <row r="2113" spans="1:26">
      <c r="A2113">
        <v>211911390</v>
      </c>
      <c r="B2113" t="s">
        <v>9533</v>
      </c>
      <c r="C2113" t="s">
        <v>3597</v>
      </c>
      <c r="D2113" t="s">
        <v>4034</v>
      </c>
      <c r="E2113" t="s">
        <v>5483</v>
      </c>
      <c r="F2113" t="s">
        <v>3710</v>
      </c>
      <c r="G2113">
        <v>211911390</v>
      </c>
      <c r="I2113" t="s">
        <v>3711</v>
      </c>
      <c r="J2113" t="s">
        <v>10079</v>
      </c>
      <c r="K2113" t="s">
        <v>3725</v>
      </c>
      <c r="M2113">
        <v>12.25</v>
      </c>
      <c r="N2113">
        <v>20.25</v>
      </c>
      <c r="O2113">
        <v>10.7</v>
      </c>
      <c r="P2113">
        <v>12.25</v>
      </c>
      <c r="Q2113">
        <v>20</v>
      </c>
      <c r="R2113">
        <v>10</v>
      </c>
      <c r="S2113" t="b">
        <v>0</v>
      </c>
      <c r="T2113" t="b">
        <v>0</v>
      </c>
      <c r="U2113" t="b">
        <v>1</v>
      </c>
      <c r="V2113">
        <v>18000</v>
      </c>
      <c r="W2113">
        <v>14600</v>
      </c>
      <c r="X2113">
        <v>2.5</v>
      </c>
      <c r="Y2113">
        <v>16000</v>
      </c>
      <c r="Z2113">
        <v>2.23</v>
      </c>
    </row>
    <row r="2114" spans="1:26">
      <c r="A2114">
        <v>207862106</v>
      </c>
      <c r="B2114" t="s">
        <v>6289</v>
      </c>
      <c r="C2114" t="s">
        <v>3597</v>
      </c>
      <c r="D2114" t="s">
        <v>4034</v>
      </c>
      <c r="E2114" t="s">
        <v>6567</v>
      </c>
      <c r="F2114" t="s">
        <v>3710</v>
      </c>
      <c r="G2114">
        <v>207862106</v>
      </c>
      <c r="I2114" t="s">
        <v>3711</v>
      </c>
      <c r="J2114" t="s">
        <v>6569</v>
      </c>
      <c r="K2114" t="s">
        <v>3725</v>
      </c>
      <c r="M2114">
        <v>12.45</v>
      </c>
      <c r="N2114">
        <v>20.399999999999999</v>
      </c>
      <c r="O2114">
        <v>11</v>
      </c>
      <c r="P2114">
        <v>12.65</v>
      </c>
      <c r="Q2114">
        <v>20.6</v>
      </c>
      <c r="R2114">
        <v>10.15</v>
      </c>
      <c r="S2114" t="b">
        <v>0</v>
      </c>
      <c r="T2114" t="b">
        <v>0</v>
      </c>
      <c r="U2114" t="b">
        <v>1</v>
      </c>
      <c r="V2114">
        <v>36000</v>
      </c>
      <c r="W2114">
        <v>34000</v>
      </c>
      <c r="X2114">
        <v>2.4500000000000002</v>
      </c>
      <c r="Y2114">
        <v>35200</v>
      </c>
      <c r="Z2114">
        <v>1.88</v>
      </c>
    </row>
    <row r="2115" spans="1:26">
      <c r="A2115">
        <v>212316093</v>
      </c>
      <c r="B2115" t="s">
        <v>9533</v>
      </c>
      <c r="C2115" t="s">
        <v>3597</v>
      </c>
      <c r="D2115" t="s">
        <v>4034</v>
      </c>
      <c r="E2115" t="s">
        <v>10835</v>
      </c>
      <c r="F2115" t="s">
        <v>3710</v>
      </c>
      <c r="G2115">
        <v>212316093</v>
      </c>
      <c r="I2115" t="s">
        <v>3711</v>
      </c>
      <c r="J2115" t="s">
        <v>6660</v>
      </c>
      <c r="K2115" t="s">
        <v>3725</v>
      </c>
      <c r="M2115">
        <v>12.45</v>
      </c>
      <c r="N2115">
        <v>20.399999999999999</v>
      </c>
      <c r="O2115">
        <v>11</v>
      </c>
      <c r="P2115">
        <v>12.65</v>
      </c>
      <c r="Q2115">
        <v>20.6</v>
      </c>
      <c r="R2115">
        <v>10.15</v>
      </c>
      <c r="S2115" t="b">
        <v>0</v>
      </c>
      <c r="T2115" t="b">
        <v>0</v>
      </c>
      <c r="U2115" t="b">
        <v>1</v>
      </c>
      <c r="V2115">
        <v>36000</v>
      </c>
      <c r="W2115">
        <v>34000</v>
      </c>
      <c r="X2115">
        <v>2.4500000000000002</v>
      </c>
      <c r="Y2115">
        <v>35200</v>
      </c>
      <c r="Z2115">
        <v>1.88</v>
      </c>
    </row>
    <row r="2116" spans="1:26">
      <c r="A2116">
        <v>212365438</v>
      </c>
      <c r="B2116" t="s">
        <v>11381</v>
      </c>
      <c r="C2116" t="s">
        <v>3597</v>
      </c>
      <c r="D2116" t="s">
        <v>4034</v>
      </c>
      <c r="E2116" t="s">
        <v>11386</v>
      </c>
      <c r="F2116" t="s">
        <v>3710</v>
      </c>
      <c r="G2116">
        <v>212365438</v>
      </c>
      <c r="I2116" t="s">
        <v>3711</v>
      </c>
      <c r="J2116" t="s">
        <v>11389</v>
      </c>
      <c r="K2116" t="s">
        <v>3725</v>
      </c>
      <c r="M2116">
        <v>12.45</v>
      </c>
      <c r="N2116">
        <v>20.399999999999999</v>
      </c>
      <c r="O2116">
        <v>11</v>
      </c>
      <c r="P2116">
        <v>12.65</v>
      </c>
      <c r="Q2116">
        <v>20.6</v>
      </c>
      <c r="R2116">
        <v>10.15</v>
      </c>
      <c r="S2116" t="b">
        <v>0</v>
      </c>
      <c r="T2116" t="b">
        <v>0</v>
      </c>
      <c r="U2116" t="b">
        <v>1</v>
      </c>
      <c r="V2116">
        <v>36000</v>
      </c>
      <c r="W2116">
        <v>34000</v>
      </c>
      <c r="X2116">
        <v>2.4500000000000002</v>
      </c>
      <c r="Y2116">
        <v>35200</v>
      </c>
      <c r="Z2116">
        <v>1.88</v>
      </c>
    </row>
    <row r="2117" spans="1:26">
      <c r="A2117">
        <v>208284493</v>
      </c>
      <c r="B2117" t="s">
        <v>6289</v>
      </c>
      <c r="C2117" t="s">
        <v>3597</v>
      </c>
      <c r="D2117" t="s">
        <v>4034</v>
      </c>
      <c r="E2117" t="s">
        <v>5982</v>
      </c>
      <c r="F2117" t="s">
        <v>3710</v>
      </c>
      <c r="G2117">
        <v>208284493</v>
      </c>
      <c r="I2117" t="s">
        <v>3711</v>
      </c>
      <c r="J2117" t="s">
        <v>6343</v>
      </c>
      <c r="K2117" t="s">
        <v>3725</v>
      </c>
      <c r="M2117">
        <v>12.45</v>
      </c>
      <c r="N2117">
        <v>20.399999999999999</v>
      </c>
      <c r="O2117">
        <v>11</v>
      </c>
      <c r="P2117">
        <v>12.65</v>
      </c>
      <c r="Q2117">
        <v>20.6</v>
      </c>
      <c r="R2117">
        <v>10.15</v>
      </c>
      <c r="S2117" t="b">
        <v>0</v>
      </c>
      <c r="T2117" t="b">
        <v>0</v>
      </c>
      <c r="U2117" t="b">
        <v>1</v>
      </c>
      <c r="V2117">
        <v>36000</v>
      </c>
      <c r="W2117">
        <v>34000</v>
      </c>
      <c r="X2117">
        <v>2.4500000000000002</v>
      </c>
      <c r="Y2117">
        <v>35200</v>
      </c>
      <c r="Z2117">
        <v>1.88</v>
      </c>
    </row>
    <row r="2118" spans="1:26">
      <c r="A2118">
        <v>212316179</v>
      </c>
      <c r="B2118" t="s">
        <v>9533</v>
      </c>
      <c r="C2118" t="s">
        <v>3597</v>
      </c>
      <c r="D2118" t="s">
        <v>4034</v>
      </c>
      <c r="E2118" t="s">
        <v>9898</v>
      </c>
      <c r="F2118" t="s">
        <v>3710</v>
      </c>
      <c r="G2118">
        <v>212316179</v>
      </c>
      <c r="I2118" t="s">
        <v>3711</v>
      </c>
      <c r="J2118" t="s">
        <v>6660</v>
      </c>
      <c r="K2118" t="s">
        <v>3725</v>
      </c>
      <c r="M2118">
        <v>12.45</v>
      </c>
      <c r="N2118">
        <v>20.399999999999999</v>
      </c>
      <c r="O2118">
        <v>11</v>
      </c>
      <c r="P2118">
        <v>12.65</v>
      </c>
      <c r="Q2118">
        <v>20.6</v>
      </c>
      <c r="R2118">
        <v>10.15</v>
      </c>
      <c r="S2118" t="b">
        <v>0</v>
      </c>
      <c r="T2118" t="b">
        <v>0</v>
      </c>
      <c r="U2118" t="b">
        <v>1</v>
      </c>
      <c r="V2118">
        <v>36000</v>
      </c>
      <c r="W2118">
        <v>34000</v>
      </c>
      <c r="X2118">
        <v>2.4500000000000002</v>
      </c>
      <c r="Y2118">
        <v>35200</v>
      </c>
      <c r="Z2118">
        <v>1.88</v>
      </c>
    </row>
    <row r="2119" spans="1:26">
      <c r="A2119">
        <v>212316217</v>
      </c>
      <c r="B2119" t="s">
        <v>9533</v>
      </c>
      <c r="C2119" t="s">
        <v>3597</v>
      </c>
      <c r="D2119" t="s">
        <v>4034</v>
      </c>
      <c r="E2119" t="s">
        <v>9898</v>
      </c>
      <c r="F2119" t="s">
        <v>3710</v>
      </c>
      <c r="G2119">
        <v>212316217</v>
      </c>
      <c r="I2119" t="s">
        <v>3711</v>
      </c>
      <c r="J2119" t="s">
        <v>8777</v>
      </c>
      <c r="K2119" t="s">
        <v>3725</v>
      </c>
      <c r="M2119">
        <v>11.3</v>
      </c>
      <c r="N2119">
        <v>21.45</v>
      </c>
      <c r="O2119">
        <v>11.25</v>
      </c>
      <c r="P2119">
        <v>11.65</v>
      </c>
      <c r="Q2119">
        <v>21.95</v>
      </c>
      <c r="R2119">
        <v>9.1999999999999993</v>
      </c>
      <c r="S2119" t="b">
        <v>0</v>
      </c>
      <c r="T2119" t="b">
        <v>0</v>
      </c>
      <c r="U2119" t="b">
        <v>1</v>
      </c>
      <c r="V2119">
        <v>48000</v>
      </c>
      <c r="W2119">
        <v>35000</v>
      </c>
      <c r="X2119">
        <v>2.5499999999999998</v>
      </c>
      <c r="Y2119">
        <v>37000</v>
      </c>
      <c r="Z2119">
        <v>2.17</v>
      </c>
    </row>
    <row r="2120" spans="1:26">
      <c r="A2120">
        <v>208284484</v>
      </c>
      <c r="B2120" t="s">
        <v>6289</v>
      </c>
      <c r="C2120" t="s">
        <v>3597</v>
      </c>
      <c r="D2120" t="s">
        <v>4034</v>
      </c>
      <c r="E2120" t="s">
        <v>5982</v>
      </c>
      <c r="F2120" t="s">
        <v>3710</v>
      </c>
      <c r="G2120">
        <v>208284484</v>
      </c>
      <c r="I2120" t="s">
        <v>3711</v>
      </c>
      <c r="J2120" t="s">
        <v>6342</v>
      </c>
      <c r="K2120" t="s">
        <v>3725</v>
      </c>
      <c r="M2120">
        <v>11.3</v>
      </c>
      <c r="N2120">
        <v>21.45</v>
      </c>
      <c r="O2120">
        <v>11.25</v>
      </c>
      <c r="P2120">
        <v>11.65</v>
      </c>
      <c r="Q2120">
        <v>21.95</v>
      </c>
      <c r="R2120">
        <v>9.1999999999999993</v>
      </c>
      <c r="S2120" t="b">
        <v>0</v>
      </c>
      <c r="T2120" t="b">
        <v>0</v>
      </c>
      <c r="U2120" t="b">
        <v>1</v>
      </c>
      <c r="V2120">
        <v>48000</v>
      </c>
      <c r="W2120">
        <v>35000</v>
      </c>
      <c r="X2120">
        <v>2.5499999999999998</v>
      </c>
      <c r="Y2120">
        <v>37000</v>
      </c>
      <c r="Z2120">
        <v>2.17</v>
      </c>
    </row>
    <row r="2121" spans="1:26">
      <c r="A2121">
        <v>212316131</v>
      </c>
      <c r="B2121" t="s">
        <v>9533</v>
      </c>
      <c r="C2121" t="s">
        <v>3597</v>
      </c>
      <c r="D2121" t="s">
        <v>4034</v>
      </c>
      <c r="E2121" t="s">
        <v>10835</v>
      </c>
      <c r="F2121" t="s">
        <v>3710</v>
      </c>
      <c r="G2121">
        <v>212316131</v>
      </c>
      <c r="I2121" t="s">
        <v>3711</v>
      </c>
      <c r="J2121" t="s">
        <v>8777</v>
      </c>
      <c r="K2121" t="s">
        <v>3725</v>
      </c>
      <c r="M2121">
        <v>11.3</v>
      </c>
      <c r="N2121">
        <v>21.45</v>
      </c>
      <c r="O2121">
        <v>11.25</v>
      </c>
      <c r="P2121">
        <v>11.65</v>
      </c>
      <c r="Q2121">
        <v>21.95</v>
      </c>
      <c r="R2121">
        <v>9.1999999999999993</v>
      </c>
      <c r="S2121" t="b">
        <v>0</v>
      </c>
      <c r="T2121" t="b">
        <v>0</v>
      </c>
      <c r="U2121" t="b">
        <v>1</v>
      </c>
      <c r="V2121">
        <v>48000</v>
      </c>
      <c r="W2121">
        <v>35000</v>
      </c>
      <c r="X2121">
        <v>2.5499999999999998</v>
      </c>
      <c r="Y2121">
        <v>37000</v>
      </c>
      <c r="Z2121">
        <v>2.17</v>
      </c>
    </row>
    <row r="2122" spans="1:26">
      <c r="A2122">
        <v>210857394</v>
      </c>
      <c r="B2122" t="s">
        <v>11381</v>
      </c>
      <c r="C2122" t="s">
        <v>3597</v>
      </c>
      <c r="D2122" t="s">
        <v>4034</v>
      </c>
      <c r="E2122" t="s">
        <v>5417</v>
      </c>
      <c r="F2122" t="s">
        <v>3710</v>
      </c>
      <c r="G2122">
        <v>210857394</v>
      </c>
      <c r="I2122" t="s">
        <v>3711</v>
      </c>
      <c r="J2122" t="s">
        <v>8777</v>
      </c>
      <c r="K2122" t="s">
        <v>3725</v>
      </c>
      <c r="M2122">
        <v>11.3</v>
      </c>
      <c r="N2122">
        <v>21.45</v>
      </c>
      <c r="O2122">
        <v>11.25</v>
      </c>
      <c r="P2122">
        <v>11.65</v>
      </c>
      <c r="Q2122">
        <v>21.95</v>
      </c>
      <c r="R2122">
        <v>9.1999999999999993</v>
      </c>
      <c r="S2122" t="b">
        <v>0</v>
      </c>
      <c r="T2122" t="b">
        <v>0</v>
      </c>
      <c r="U2122" t="b">
        <v>1</v>
      </c>
      <c r="V2122">
        <v>48000</v>
      </c>
      <c r="W2122">
        <v>35000</v>
      </c>
      <c r="X2122">
        <v>2.5499999999999998</v>
      </c>
      <c r="Y2122">
        <v>37000</v>
      </c>
      <c r="Z2122">
        <v>2.17</v>
      </c>
    </row>
    <row r="2123" spans="1:26">
      <c r="A2123">
        <v>210857412</v>
      </c>
      <c r="B2123" t="s">
        <v>11381</v>
      </c>
      <c r="C2123" t="s">
        <v>3597</v>
      </c>
      <c r="D2123" t="s">
        <v>4034</v>
      </c>
      <c r="E2123" t="s">
        <v>5423</v>
      </c>
      <c r="F2123" t="s">
        <v>3710</v>
      </c>
      <c r="G2123">
        <v>210857412</v>
      </c>
      <c r="I2123" t="s">
        <v>3711</v>
      </c>
      <c r="J2123" t="s">
        <v>8777</v>
      </c>
      <c r="K2123" t="s">
        <v>3725</v>
      </c>
      <c r="M2123">
        <v>11.3</v>
      </c>
      <c r="N2123">
        <v>21.45</v>
      </c>
      <c r="O2123">
        <v>11.25</v>
      </c>
      <c r="P2123">
        <v>11.65</v>
      </c>
      <c r="Q2123">
        <v>21.95</v>
      </c>
      <c r="R2123">
        <v>9.1999999999999993</v>
      </c>
      <c r="S2123" t="b">
        <v>0</v>
      </c>
      <c r="T2123" t="b">
        <v>0</v>
      </c>
      <c r="U2123" t="b">
        <v>1</v>
      </c>
      <c r="V2123">
        <v>48000</v>
      </c>
      <c r="W2123">
        <v>35000</v>
      </c>
      <c r="X2123">
        <v>2.5499999999999998</v>
      </c>
      <c r="Y2123">
        <v>37000</v>
      </c>
      <c r="Z2123">
        <v>2.17</v>
      </c>
    </row>
    <row r="2124" spans="1:26">
      <c r="A2124">
        <v>210857376</v>
      </c>
      <c r="B2124" t="s">
        <v>11381</v>
      </c>
      <c r="C2124" t="s">
        <v>3597</v>
      </c>
      <c r="D2124" t="s">
        <v>4034</v>
      </c>
      <c r="E2124" t="s">
        <v>5422</v>
      </c>
      <c r="F2124" t="s">
        <v>3710</v>
      </c>
      <c r="G2124">
        <v>210857376</v>
      </c>
      <c r="I2124" t="s">
        <v>3711</v>
      </c>
      <c r="J2124" t="s">
        <v>8777</v>
      </c>
      <c r="K2124" t="s">
        <v>3725</v>
      </c>
      <c r="M2124">
        <v>11.3</v>
      </c>
      <c r="N2124">
        <v>21.45</v>
      </c>
      <c r="O2124">
        <v>11.25</v>
      </c>
      <c r="P2124">
        <v>11.65</v>
      </c>
      <c r="Q2124">
        <v>21.95</v>
      </c>
      <c r="R2124">
        <v>9.1999999999999993</v>
      </c>
      <c r="S2124" t="b">
        <v>0</v>
      </c>
      <c r="T2124" t="b">
        <v>0</v>
      </c>
      <c r="U2124" t="b">
        <v>1</v>
      </c>
      <c r="V2124">
        <v>48000</v>
      </c>
      <c r="W2124">
        <v>35000</v>
      </c>
      <c r="X2124">
        <v>2.5499999999999998</v>
      </c>
      <c r="Y2124">
        <v>37000</v>
      </c>
      <c r="Z2124">
        <v>2.17</v>
      </c>
    </row>
    <row r="2125" spans="1:26">
      <c r="A2125">
        <v>207862097</v>
      </c>
      <c r="B2125" t="s">
        <v>6289</v>
      </c>
      <c r="C2125" t="s">
        <v>3597</v>
      </c>
      <c r="D2125" t="s">
        <v>4034</v>
      </c>
      <c r="E2125" t="s">
        <v>6567</v>
      </c>
      <c r="F2125" t="s">
        <v>3710</v>
      </c>
      <c r="G2125">
        <v>207862097</v>
      </c>
      <c r="I2125" t="s">
        <v>3711</v>
      </c>
      <c r="J2125" t="s">
        <v>6568</v>
      </c>
      <c r="K2125" t="s">
        <v>3725</v>
      </c>
      <c r="M2125">
        <v>11.3</v>
      </c>
      <c r="N2125">
        <v>21.45</v>
      </c>
      <c r="O2125">
        <v>11.25</v>
      </c>
      <c r="P2125">
        <v>11.65</v>
      </c>
      <c r="Q2125">
        <v>21.95</v>
      </c>
      <c r="R2125">
        <v>9.1999999999999993</v>
      </c>
      <c r="S2125" t="b">
        <v>0</v>
      </c>
      <c r="T2125" t="b">
        <v>0</v>
      </c>
      <c r="U2125" t="b">
        <v>1</v>
      </c>
      <c r="V2125">
        <v>48000</v>
      </c>
      <c r="W2125">
        <v>35000</v>
      </c>
      <c r="X2125">
        <v>2.5499999999999998</v>
      </c>
      <c r="Y2125">
        <v>37000</v>
      </c>
      <c r="Z2125">
        <v>2.17</v>
      </c>
    </row>
    <row r="2126" spans="1:26">
      <c r="A2126">
        <v>207862109</v>
      </c>
      <c r="B2126" t="s">
        <v>6289</v>
      </c>
      <c r="C2126" t="s">
        <v>3597</v>
      </c>
      <c r="D2126" t="s">
        <v>4034</v>
      </c>
      <c r="E2126" t="s">
        <v>6567</v>
      </c>
      <c r="F2126" t="s">
        <v>3710</v>
      </c>
      <c r="G2126">
        <v>207862109</v>
      </c>
      <c r="I2126" t="s">
        <v>3711</v>
      </c>
      <c r="J2126" t="s">
        <v>8738</v>
      </c>
      <c r="K2126" t="s">
        <v>3725</v>
      </c>
      <c r="M2126">
        <v>11.5</v>
      </c>
      <c r="N2126">
        <v>20.85</v>
      </c>
      <c r="O2126">
        <v>10.75</v>
      </c>
      <c r="P2126">
        <v>11.7</v>
      </c>
      <c r="Q2126">
        <v>21.35</v>
      </c>
      <c r="R2126">
        <v>9.35</v>
      </c>
      <c r="S2126" t="b">
        <v>0</v>
      </c>
      <c r="T2126" t="b">
        <v>0</v>
      </c>
      <c r="U2126" t="b">
        <v>1</v>
      </c>
      <c r="V2126">
        <v>47500</v>
      </c>
      <c r="W2126">
        <v>36000</v>
      </c>
      <c r="X2126">
        <v>2.2999999999999998</v>
      </c>
      <c r="Y2126">
        <v>45000</v>
      </c>
      <c r="Z2126">
        <v>2.2000000000000002</v>
      </c>
    </row>
    <row r="2127" spans="1:26">
      <c r="A2127">
        <v>212316096</v>
      </c>
      <c r="B2127" t="s">
        <v>9533</v>
      </c>
      <c r="C2127" t="s">
        <v>3597</v>
      </c>
      <c r="D2127" t="s">
        <v>4034</v>
      </c>
      <c r="E2127" t="s">
        <v>10835</v>
      </c>
      <c r="F2127" t="s">
        <v>3710</v>
      </c>
      <c r="G2127">
        <v>212316096</v>
      </c>
      <c r="I2127" t="s">
        <v>3711</v>
      </c>
      <c r="J2127" t="s">
        <v>8674</v>
      </c>
      <c r="K2127" t="s">
        <v>3725</v>
      </c>
      <c r="M2127">
        <v>11.5</v>
      </c>
      <c r="N2127">
        <v>20.85</v>
      </c>
      <c r="O2127">
        <v>10.75</v>
      </c>
      <c r="P2127">
        <v>11.7</v>
      </c>
      <c r="Q2127">
        <v>21.35</v>
      </c>
      <c r="R2127">
        <v>9.35</v>
      </c>
      <c r="S2127" t="b">
        <v>0</v>
      </c>
      <c r="T2127" t="b">
        <v>0</v>
      </c>
      <c r="U2127" t="b">
        <v>1</v>
      </c>
      <c r="V2127">
        <v>47500</v>
      </c>
      <c r="W2127">
        <v>36000</v>
      </c>
      <c r="X2127">
        <v>2.2999999999999998</v>
      </c>
      <c r="Y2127">
        <v>45000</v>
      </c>
      <c r="Z2127">
        <v>2.2000000000000002</v>
      </c>
    </row>
    <row r="2128" spans="1:26">
      <c r="A2128">
        <v>212365441</v>
      </c>
      <c r="B2128" t="s">
        <v>11381</v>
      </c>
      <c r="C2128" t="s">
        <v>3597</v>
      </c>
      <c r="D2128" t="s">
        <v>4034</v>
      </c>
      <c r="E2128" t="s">
        <v>11386</v>
      </c>
      <c r="F2128" t="s">
        <v>3710</v>
      </c>
      <c r="G2128">
        <v>212365441</v>
      </c>
      <c r="I2128" t="s">
        <v>3711</v>
      </c>
      <c r="J2128" t="s">
        <v>11388</v>
      </c>
      <c r="K2128" t="s">
        <v>3725</v>
      </c>
      <c r="M2128">
        <v>11.5</v>
      </c>
      <c r="N2128">
        <v>20.85</v>
      </c>
      <c r="O2128">
        <v>10.75</v>
      </c>
      <c r="P2128">
        <v>11.7</v>
      </c>
      <c r="Q2128">
        <v>21.35</v>
      </c>
      <c r="R2128">
        <v>9.35</v>
      </c>
      <c r="S2128" t="b">
        <v>0</v>
      </c>
      <c r="T2128" t="b">
        <v>0</v>
      </c>
      <c r="U2128" t="b">
        <v>1</v>
      </c>
      <c r="V2128">
        <v>47500</v>
      </c>
      <c r="W2128">
        <v>36000</v>
      </c>
      <c r="X2128">
        <v>2.2999999999999998</v>
      </c>
      <c r="Y2128">
        <v>45000</v>
      </c>
      <c r="Z2128">
        <v>2.2000000000000002</v>
      </c>
    </row>
    <row r="2129" spans="1:26">
      <c r="A2129">
        <v>208284496</v>
      </c>
      <c r="B2129" t="s">
        <v>6289</v>
      </c>
      <c r="C2129" t="s">
        <v>3597</v>
      </c>
      <c r="D2129" t="s">
        <v>4034</v>
      </c>
      <c r="E2129" t="s">
        <v>5982</v>
      </c>
      <c r="F2129" t="s">
        <v>3710</v>
      </c>
      <c r="G2129">
        <v>208284496</v>
      </c>
      <c r="I2129" t="s">
        <v>3711</v>
      </c>
      <c r="J2129" t="s">
        <v>8607</v>
      </c>
      <c r="K2129" t="s">
        <v>3725</v>
      </c>
      <c r="M2129">
        <v>11.5</v>
      </c>
      <c r="N2129">
        <v>20.85</v>
      </c>
      <c r="O2129">
        <v>10.75</v>
      </c>
      <c r="P2129">
        <v>11.7</v>
      </c>
      <c r="Q2129">
        <v>21.35</v>
      </c>
      <c r="R2129">
        <v>9.35</v>
      </c>
      <c r="S2129" t="b">
        <v>0</v>
      </c>
      <c r="T2129" t="b">
        <v>0</v>
      </c>
      <c r="U2129" t="b">
        <v>1</v>
      </c>
      <c r="V2129">
        <v>47500</v>
      </c>
      <c r="W2129">
        <v>36000</v>
      </c>
      <c r="X2129">
        <v>2.2999999999999998</v>
      </c>
      <c r="Y2129">
        <v>45000</v>
      </c>
      <c r="Z2129">
        <v>2.2000000000000002</v>
      </c>
    </row>
    <row r="2130" spans="1:26">
      <c r="A2130">
        <v>212316182</v>
      </c>
      <c r="B2130" t="s">
        <v>9533</v>
      </c>
      <c r="C2130" t="s">
        <v>3597</v>
      </c>
      <c r="D2130" t="s">
        <v>4034</v>
      </c>
      <c r="E2130" t="s">
        <v>9898</v>
      </c>
      <c r="F2130" t="s">
        <v>3710</v>
      </c>
      <c r="G2130">
        <v>212316182</v>
      </c>
      <c r="I2130" t="s">
        <v>3711</v>
      </c>
      <c r="J2130" t="s">
        <v>8674</v>
      </c>
      <c r="K2130" t="s">
        <v>3725</v>
      </c>
      <c r="M2130">
        <v>11.5</v>
      </c>
      <c r="N2130">
        <v>20.85</v>
      </c>
      <c r="O2130">
        <v>10.75</v>
      </c>
      <c r="P2130">
        <v>11.7</v>
      </c>
      <c r="Q2130">
        <v>21.35</v>
      </c>
      <c r="R2130">
        <v>9.35</v>
      </c>
      <c r="S2130" t="b">
        <v>0</v>
      </c>
      <c r="T2130" t="b">
        <v>0</v>
      </c>
      <c r="U2130" t="b">
        <v>1</v>
      </c>
      <c r="V2130">
        <v>47500</v>
      </c>
      <c r="W2130">
        <v>36000</v>
      </c>
      <c r="X2130">
        <v>2.2999999999999998</v>
      </c>
      <c r="Y2130">
        <v>45000</v>
      </c>
      <c r="Z2130">
        <v>2.2000000000000002</v>
      </c>
    </row>
    <row r="2131" spans="1:26">
      <c r="A2131">
        <v>207862103</v>
      </c>
      <c r="B2131" t="s">
        <v>6289</v>
      </c>
      <c r="C2131" t="s">
        <v>3597</v>
      </c>
      <c r="D2131" t="s">
        <v>4034</v>
      </c>
      <c r="E2131" t="s">
        <v>6567</v>
      </c>
      <c r="F2131" t="s">
        <v>3710</v>
      </c>
      <c r="G2131">
        <v>207862103</v>
      </c>
      <c r="I2131" t="s">
        <v>3711</v>
      </c>
      <c r="J2131" t="s">
        <v>8737</v>
      </c>
      <c r="K2131" t="s">
        <v>3725</v>
      </c>
      <c r="M2131">
        <v>12</v>
      </c>
      <c r="N2131">
        <v>21.25</v>
      </c>
      <c r="O2131">
        <v>10.7</v>
      </c>
      <c r="P2131">
        <v>12.1</v>
      </c>
      <c r="Q2131">
        <v>21.5</v>
      </c>
      <c r="R2131">
        <v>10.050000000000001</v>
      </c>
      <c r="S2131" t="b">
        <v>0</v>
      </c>
      <c r="T2131" t="b">
        <v>0</v>
      </c>
      <c r="U2131" t="b">
        <v>1</v>
      </c>
      <c r="V2131">
        <v>28000</v>
      </c>
      <c r="W2131">
        <v>26800</v>
      </c>
      <c r="X2131">
        <v>2.2999999999999998</v>
      </c>
      <c r="Y2131">
        <v>27200</v>
      </c>
      <c r="Z2131">
        <v>2.21</v>
      </c>
    </row>
    <row r="2132" spans="1:26">
      <c r="A2132">
        <v>212316090</v>
      </c>
      <c r="B2132" t="s">
        <v>9533</v>
      </c>
      <c r="C2132" t="s">
        <v>3597</v>
      </c>
      <c r="D2132" t="s">
        <v>4034</v>
      </c>
      <c r="E2132" t="s">
        <v>10835</v>
      </c>
      <c r="F2132" t="s">
        <v>3710</v>
      </c>
      <c r="G2132">
        <v>212316090</v>
      </c>
      <c r="I2132" t="s">
        <v>3711</v>
      </c>
      <c r="J2132" t="s">
        <v>8673</v>
      </c>
      <c r="K2132" t="s">
        <v>3725</v>
      </c>
      <c r="M2132">
        <v>12</v>
      </c>
      <c r="N2132">
        <v>21.25</v>
      </c>
      <c r="O2132">
        <v>10.7</v>
      </c>
      <c r="P2132">
        <v>12.1</v>
      </c>
      <c r="Q2132">
        <v>21.5</v>
      </c>
      <c r="R2132">
        <v>10.050000000000001</v>
      </c>
      <c r="S2132" t="b">
        <v>0</v>
      </c>
      <c r="T2132" t="b">
        <v>0</v>
      </c>
      <c r="U2132" t="b">
        <v>1</v>
      </c>
      <c r="V2132">
        <v>28000</v>
      </c>
      <c r="W2132">
        <v>26800</v>
      </c>
      <c r="X2132">
        <v>2.2999999999999998</v>
      </c>
      <c r="Y2132">
        <v>27200</v>
      </c>
      <c r="Z2132">
        <v>2.21</v>
      </c>
    </row>
    <row r="2133" spans="1:26">
      <c r="A2133">
        <v>208284490</v>
      </c>
      <c r="B2133" t="s">
        <v>6289</v>
      </c>
      <c r="C2133" t="s">
        <v>3597</v>
      </c>
      <c r="D2133" t="s">
        <v>4034</v>
      </c>
      <c r="E2133" t="s">
        <v>5982</v>
      </c>
      <c r="F2133" t="s">
        <v>3710</v>
      </c>
      <c r="G2133">
        <v>208284490</v>
      </c>
      <c r="I2133" t="s">
        <v>3711</v>
      </c>
      <c r="J2133" t="s">
        <v>8606</v>
      </c>
      <c r="K2133" t="s">
        <v>3725</v>
      </c>
      <c r="M2133">
        <v>12</v>
      </c>
      <c r="N2133">
        <v>21.25</v>
      </c>
      <c r="O2133">
        <v>10.7</v>
      </c>
      <c r="P2133">
        <v>12.1</v>
      </c>
      <c r="Q2133">
        <v>21.5</v>
      </c>
      <c r="R2133">
        <v>10.050000000000001</v>
      </c>
      <c r="S2133" t="b">
        <v>0</v>
      </c>
      <c r="T2133" t="b">
        <v>0</v>
      </c>
      <c r="U2133" t="b">
        <v>1</v>
      </c>
      <c r="V2133">
        <v>28000</v>
      </c>
      <c r="W2133">
        <v>26800</v>
      </c>
      <c r="X2133">
        <v>2.2999999999999998</v>
      </c>
      <c r="Y2133">
        <v>27200</v>
      </c>
      <c r="Z2133">
        <v>2.21</v>
      </c>
    </row>
    <row r="2134" spans="1:26">
      <c r="A2134">
        <v>212316176</v>
      </c>
      <c r="B2134" t="s">
        <v>9533</v>
      </c>
      <c r="C2134" t="s">
        <v>3597</v>
      </c>
      <c r="D2134" t="s">
        <v>4034</v>
      </c>
      <c r="E2134" t="s">
        <v>9898</v>
      </c>
      <c r="F2134" t="s">
        <v>3710</v>
      </c>
      <c r="G2134">
        <v>212316176</v>
      </c>
      <c r="I2134" t="s">
        <v>3711</v>
      </c>
      <c r="J2134" t="s">
        <v>8673</v>
      </c>
      <c r="K2134" t="s">
        <v>3725</v>
      </c>
      <c r="M2134">
        <v>12</v>
      </c>
      <c r="N2134">
        <v>21.25</v>
      </c>
      <c r="O2134">
        <v>10.7</v>
      </c>
      <c r="P2134">
        <v>12.1</v>
      </c>
      <c r="Q2134">
        <v>21.5</v>
      </c>
      <c r="R2134">
        <v>10.050000000000001</v>
      </c>
      <c r="S2134" t="b">
        <v>0</v>
      </c>
      <c r="T2134" t="b">
        <v>0</v>
      </c>
      <c r="U2134" t="b">
        <v>1</v>
      </c>
      <c r="V2134">
        <v>28000</v>
      </c>
      <c r="W2134">
        <v>26800</v>
      </c>
      <c r="X2134">
        <v>2.2999999999999998</v>
      </c>
      <c r="Y2134">
        <v>27200</v>
      </c>
      <c r="Z2134">
        <v>2.21</v>
      </c>
    </row>
    <row r="2135" spans="1:26">
      <c r="A2135">
        <v>212316211</v>
      </c>
      <c r="B2135" t="s">
        <v>9533</v>
      </c>
      <c r="C2135" t="s">
        <v>3597</v>
      </c>
      <c r="D2135" t="s">
        <v>4034</v>
      </c>
      <c r="E2135" t="s">
        <v>9898</v>
      </c>
      <c r="F2135" t="s">
        <v>3710</v>
      </c>
      <c r="G2135">
        <v>212316211</v>
      </c>
      <c r="I2135" t="s">
        <v>3711</v>
      </c>
      <c r="J2135" t="s">
        <v>8676</v>
      </c>
      <c r="K2135" t="s">
        <v>3725</v>
      </c>
      <c r="M2135">
        <v>11.85</v>
      </c>
      <c r="N2135">
        <v>22.4</v>
      </c>
      <c r="O2135">
        <v>10.35</v>
      </c>
      <c r="P2135">
        <v>12.2</v>
      </c>
      <c r="Q2135">
        <v>22.8</v>
      </c>
      <c r="R2135">
        <v>9.35</v>
      </c>
      <c r="S2135" t="b">
        <v>0</v>
      </c>
      <c r="T2135" t="b">
        <v>0</v>
      </c>
      <c r="U2135" t="b">
        <v>1</v>
      </c>
      <c r="V2135">
        <v>28000</v>
      </c>
      <c r="W2135">
        <v>21400</v>
      </c>
      <c r="X2135">
        <v>2.5499999999999998</v>
      </c>
      <c r="Y2135">
        <v>22600</v>
      </c>
      <c r="Z2135">
        <v>2.25</v>
      </c>
    </row>
    <row r="2136" spans="1:26">
      <c r="A2136">
        <v>208284478</v>
      </c>
      <c r="B2136" t="s">
        <v>6289</v>
      </c>
      <c r="C2136" t="s">
        <v>3597</v>
      </c>
      <c r="D2136" t="s">
        <v>4034</v>
      </c>
      <c r="E2136" t="s">
        <v>5982</v>
      </c>
      <c r="F2136" t="s">
        <v>3710</v>
      </c>
      <c r="G2136">
        <v>208284478</v>
      </c>
      <c r="I2136" t="s">
        <v>3711</v>
      </c>
      <c r="J2136" t="s">
        <v>8605</v>
      </c>
      <c r="K2136" t="s">
        <v>3725</v>
      </c>
      <c r="M2136">
        <v>11.85</v>
      </c>
      <c r="N2136">
        <v>22.4</v>
      </c>
      <c r="O2136">
        <v>10.35</v>
      </c>
      <c r="P2136">
        <v>12.2</v>
      </c>
      <c r="Q2136">
        <v>22.8</v>
      </c>
      <c r="R2136">
        <v>9.35</v>
      </c>
      <c r="S2136" t="b">
        <v>0</v>
      </c>
      <c r="T2136" t="b">
        <v>0</v>
      </c>
      <c r="U2136" t="b">
        <v>1</v>
      </c>
      <c r="V2136">
        <v>28000</v>
      </c>
      <c r="W2136">
        <v>21400</v>
      </c>
      <c r="X2136">
        <v>2.5499999999999998</v>
      </c>
      <c r="Y2136">
        <v>22600</v>
      </c>
      <c r="Z2136">
        <v>2.25</v>
      </c>
    </row>
    <row r="2137" spans="1:26">
      <c r="A2137">
        <v>212316125</v>
      </c>
      <c r="B2137" t="s">
        <v>9533</v>
      </c>
      <c r="C2137" t="s">
        <v>3597</v>
      </c>
      <c r="D2137" t="s">
        <v>4034</v>
      </c>
      <c r="E2137" t="s">
        <v>10835</v>
      </c>
      <c r="F2137" t="s">
        <v>3710</v>
      </c>
      <c r="G2137">
        <v>212316125</v>
      </c>
      <c r="I2137" t="s">
        <v>3711</v>
      </c>
      <c r="J2137" t="s">
        <v>8676</v>
      </c>
      <c r="K2137" t="s">
        <v>3725</v>
      </c>
      <c r="M2137">
        <v>11.85</v>
      </c>
      <c r="N2137">
        <v>22.4</v>
      </c>
      <c r="O2137">
        <v>10.35</v>
      </c>
      <c r="P2137">
        <v>12.2</v>
      </c>
      <c r="Q2137">
        <v>22.8</v>
      </c>
      <c r="R2137">
        <v>9.35</v>
      </c>
      <c r="S2137" t="b">
        <v>0</v>
      </c>
      <c r="T2137" t="b">
        <v>0</v>
      </c>
      <c r="U2137" t="b">
        <v>1</v>
      </c>
      <c r="V2137">
        <v>28000</v>
      </c>
      <c r="W2137">
        <v>21400</v>
      </c>
      <c r="X2137">
        <v>2.5499999999999998</v>
      </c>
      <c r="Y2137">
        <v>22600</v>
      </c>
      <c r="Z2137">
        <v>2.25</v>
      </c>
    </row>
    <row r="2138" spans="1:26">
      <c r="A2138">
        <v>210857370</v>
      </c>
      <c r="B2138" t="s">
        <v>11381</v>
      </c>
      <c r="C2138" t="s">
        <v>3597</v>
      </c>
      <c r="D2138" t="s">
        <v>4034</v>
      </c>
      <c r="E2138" t="s">
        <v>5422</v>
      </c>
      <c r="F2138" t="s">
        <v>3710</v>
      </c>
      <c r="G2138">
        <v>210857370</v>
      </c>
      <c r="I2138" t="s">
        <v>3711</v>
      </c>
      <c r="J2138" t="s">
        <v>8676</v>
      </c>
      <c r="K2138" t="s">
        <v>3725</v>
      </c>
      <c r="M2138">
        <v>11.85</v>
      </c>
      <c r="N2138">
        <v>22.4</v>
      </c>
      <c r="O2138">
        <v>10.35</v>
      </c>
      <c r="P2138">
        <v>12.2</v>
      </c>
      <c r="Q2138">
        <v>22.8</v>
      </c>
      <c r="R2138">
        <v>9.35</v>
      </c>
      <c r="S2138" t="b">
        <v>0</v>
      </c>
      <c r="T2138" t="b">
        <v>0</v>
      </c>
      <c r="U2138" t="b">
        <v>1</v>
      </c>
      <c r="V2138">
        <v>28000</v>
      </c>
      <c r="W2138">
        <v>21400</v>
      </c>
      <c r="X2138">
        <v>2.5499999999999998</v>
      </c>
      <c r="Y2138">
        <v>22600</v>
      </c>
      <c r="Z2138">
        <v>2.25</v>
      </c>
    </row>
    <row r="2139" spans="1:26">
      <c r="A2139">
        <v>210857388</v>
      </c>
      <c r="B2139" t="s">
        <v>11381</v>
      </c>
      <c r="C2139" t="s">
        <v>3597</v>
      </c>
      <c r="D2139" t="s">
        <v>4034</v>
      </c>
      <c r="E2139" t="s">
        <v>5417</v>
      </c>
      <c r="F2139" t="s">
        <v>3710</v>
      </c>
      <c r="G2139">
        <v>210857388</v>
      </c>
      <c r="I2139" t="s">
        <v>3711</v>
      </c>
      <c r="J2139" t="s">
        <v>8676</v>
      </c>
      <c r="K2139" t="s">
        <v>3725</v>
      </c>
      <c r="M2139">
        <v>11.85</v>
      </c>
      <c r="N2139">
        <v>22.4</v>
      </c>
      <c r="O2139">
        <v>10.35</v>
      </c>
      <c r="P2139">
        <v>12.2</v>
      </c>
      <c r="Q2139">
        <v>22.8</v>
      </c>
      <c r="R2139">
        <v>9.35</v>
      </c>
      <c r="S2139" t="b">
        <v>0</v>
      </c>
      <c r="T2139" t="b">
        <v>0</v>
      </c>
      <c r="U2139" t="b">
        <v>1</v>
      </c>
      <c r="V2139">
        <v>28000</v>
      </c>
      <c r="W2139">
        <v>21400</v>
      </c>
      <c r="X2139">
        <v>2.5499999999999998</v>
      </c>
      <c r="Y2139">
        <v>22600</v>
      </c>
      <c r="Z2139">
        <v>2.25</v>
      </c>
    </row>
    <row r="2140" spans="1:26">
      <c r="A2140">
        <v>210857406</v>
      </c>
      <c r="B2140" t="s">
        <v>11381</v>
      </c>
      <c r="C2140" t="s">
        <v>3597</v>
      </c>
      <c r="D2140" t="s">
        <v>4034</v>
      </c>
      <c r="E2140" t="s">
        <v>5423</v>
      </c>
      <c r="F2140" t="s">
        <v>3710</v>
      </c>
      <c r="G2140">
        <v>210857406</v>
      </c>
      <c r="I2140" t="s">
        <v>3711</v>
      </c>
      <c r="J2140" t="s">
        <v>8676</v>
      </c>
      <c r="K2140" t="s">
        <v>3725</v>
      </c>
      <c r="M2140">
        <v>11.85</v>
      </c>
      <c r="N2140">
        <v>22.4</v>
      </c>
      <c r="O2140">
        <v>10.35</v>
      </c>
      <c r="P2140">
        <v>12.2</v>
      </c>
      <c r="Q2140">
        <v>22.8</v>
      </c>
      <c r="R2140">
        <v>9.35</v>
      </c>
      <c r="S2140" t="b">
        <v>0</v>
      </c>
      <c r="T2140" t="b">
        <v>0</v>
      </c>
      <c r="U2140" t="b">
        <v>1</v>
      </c>
      <c r="V2140">
        <v>28000</v>
      </c>
      <c r="W2140">
        <v>21400</v>
      </c>
      <c r="X2140">
        <v>2.5499999999999998</v>
      </c>
      <c r="Y2140">
        <v>22600</v>
      </c>
      <c r="Z2140">
        <v>2.25</v>
      </c>
    </row>
    <row r="2141" spans="1:26">
      <c r="A2141">
        <v>207862091</v>
      </c>
      <c r="B2141" t="s">
        <v>6289</v>
      </c>
      <c r="C2141" t="s">
        <v>3597</v>
      </c>
      <c r="D2141" t="s">
        <v>4034</v>
      </c>
      <c r="E2141" t="s">
        <v>6567</v>
      </c>
      <c r="F2141" t="s">
        <v>3710</v>
      </c>
      <c r="G2141">
        <v>207862091</v>
      </c>
      <c r="I2141" t="s">
        <v>3711</v>
      </c>
      <c r="J2141" t="s">
        <v>8735</v>
      </c>
      <c r="K2141" t="s">
        <v>3725</v>
      </c>
      <c r="M2141">
        <v>11.85</v>
      </c>
      <c r="N2141">
        <v>22.4</v>
      </c>
      <c r="O2141">
        <v>10.35</v>
      </c>
      <c r="P2141">
        <v>12.2</v>
      </c>
      <c r="Q2141">
        <v>22.8</v>
      </c>
      <c r="R2141">
        <v>9.35</v>
      </c>
      <c r="S2141" t="b">
        <v>0</v>
      </c>
      <c r="T2141" t="b">
        <v>0</v>
      </c>
      <c r="U2141" t="b">
        <v>1</v>
      </c>
      <c r="V2141">
        <v>28000</v>
      </c>
      <c r="W2141">
        <v>21400</v>
      </c>
      <c r="X2141">
        <v>2.5499999999999998</v>
      </c>
      <c r="Y2141">
        <v>22600</v>
      </c>
      <c r="Z2141">
        <v>2.25</v>
      </c>
    </row>
    <row r="2142" spans="1:26">
      <c r="A2142">
        <v>207862100</v>
      </c>
      <c r="B2142" t="s">
        <v>6289</v>
      </c>
      <c r="C2142" t="s">
        <v>3597</v>
      </c>
      <c r="D2142" t="s">
        <v>4034</v>
      </c>
      <c r="E2142" t="s">
        <v>6567</v>
      </c>
      <c r="F2142" t="s">
        <v>3710</v>
      </c>
      <c r="G2142">
        <v>207862100</v>
      </c>
      <c r="I2142" t="s">
        <v>3711</v>
      </c>
      <c r="J2142" t="s">
        <v>8739</v>
      </c>
      <c r="K2142" t="s">
        <v>3725</v>
      </c>
      <c r="M2142">
        <v>12</v>
      </c>
      <c r="N2142">
        <v>20.5</v>
      </c>
      <c r="O2142">
        <v>10</v>
      </c>
      <c r="P2142">
        <v>12.25</v>
      </c>
      <c r="Q2142">
        <v>20.5</v>
      </c>
      <c r="R2142">
        <v>9.5500000000000007</v>
      </c>
      <c r="S2142" t="b">
        <v>0</v>
      </c>
      <c r="T2142" t="b">
        <v>0</v>
      </c>
      <c r="U2142" t="b">
        <v>1</v>
      </c>
      <c r="V2142">
        <v>19000</v>
      </c>
      <c r="W2142">
        <v>15500</v>
      </c>
      <c r="X2142">
        <v>2.5499999999999998</v>
      </c>
      <c r="Y2142">
        <v>19000</v>
      </c>
      <c r="Z2142">
        <v>2.23</v>
      </c>
    </row>
    <row r="2143" spans="1:26">
      <c r="A2143">
        <v>212316087</v>
      </c>
      <c r="B2143" t="s">
        <v>9533</v>
      </c>
      <c r="C2143" t="s">
        <v>3597</v>
      </c>
      <c r="D2143" t="s">
        <v>4034</v>
      </c>
      <c r="E2143" t="s">
        <v>10835</v>
      </c>
      <c r="F2143" t="s">
        <v>3710</v>
      </c>
      <c r="G2143">
        <v>212316087</v>
      </c>
      <c r="I2143" t="s">
        <v>3711</v>
      </c>
      <c r="J2143" t="s">
        <v>8672</v>
      </c>
      <c r="K2143" t="s">
        <v>3725</v>
      </c>
      <c r="M2143">
        <v>12</v>
      </c>
      <c r="N2143">
        <v>20.5</v>
      </c>
      <c r="O2143">
        <v>10</v>
      </c>
      <c r="P2143">
        <v>12.25</v>
      </c>
      <c r="Q2143">
        <v>20.5</v>
      </c>
      <c r="R2143">
        <v>9.5500000000000007</v>
      </c>
      <c r="S2143" t="b">
        <v>0</v>
      </c>
      <c r="T2143" t="b">
        <v>0</v>
      </c>
      <c r="U2143" t="b">
        <v>1</v>
      </c>
      <c r="V2143">
        <v>19000</v>
      </c>
      <c r="W2143">
        <v>15500</v>
      </c>
      <c r="X2143">
        <v>2.5499999999999998</v>
      </c>
      <c r="Y2143">
        <v>19000</v>
      </c>
      <c r="Z2143">
        <v>2.23</v>
      </c>
    </row>
    <row r="2144" spans="1:26">
      <c r="A2144">
        <v>212316173</v>
      </c>
      <c r="B2144" t="s">
        <v>9533</v>
      </c>
      <c r="C2144" t="s">
        <v>3597</v>
      </c>
      <c r="D2144" t="s">
        <v>4034</v>
      </c>
      <c r="E2144" t="s">
        <v>9898</v>
      </c>
      <c r="F2144" t="s">
        <v>3710</v>
      </c>
      <c r="G2144">
        <v>212316173</v>
      </c>
      <c r="I2144" t="s">
        <v>3711</v>
      </c>
      <c r="J2144" t="s">
        <v>8672</v>
      </c>
      <c r="K2144" t="s">
        <v>3725</v>
      </c>
      <c r="M2144">
        <v>12</v>
      </c>
      <c r="N2144">
        <v>20.5</v>
      </c>
      <c r="O2144">
        <v>10</v>
      </c>
      <c r="P2144">
        <v>12.25</v>
      </c>
      <c r="Q2144">
        <v>20.5</v>
      </c>
      <c r="R2144">
        <v>9.5500000000000007</v>
      </c>
      <c r="S2144" t="b">
        <v>0</v>
      </c>
      <c r="T2144" t="b">
        <v>0</v>
      </c>
      <c r="U2144" t="b">
        <v>1</v>
      </c>
      <c r="V2144">
        <v>19000</v>
      </c>
      <c r="W2144">
        <v>15500</v>
      </c>
      <c r="X2144">
        <v>2.5499999999999998</v>
      </c>
      <c r="Y2144">
        <v>19000</v>
      </c>
      <c r="Z2144">
        <v>2.23</v>
      </c>
    </row>
    <row r="2145" spans="1:26">
      <c r="A2145">
        <v>208284487</v>
      </c>
      <c r="B2145" t="s">
        <v>6289</v>
      </c>
      <c r="C2145" t="s">
        <v>3597</v>
      </c>
      <c r="D2145" t="s">
        <v>4034</v>
      </c>
      <c r="E2145" t="s">
        <v>5982</v>
      </c>
      <c r="F2145" t="s">
        <v>3710</v>
      </c>
      <c r="G2145">
        <v>208284487</v>
      </c>
      <c r="I2145" t="s">
        <v>3711</v>
      </c>
      <c r="J2145" t="s">
        <v>8604</v>
      </c>
      <c r="K2145" t="s">
        <v>3725</v>
      </c>
      <c r="M2145">
        <v>12</v>
      </c>
      <c r="N2145">
        <v>20.5</v>
      </c>
      <c r="O2145">
        <v>10</v>
      </c>
      <c r="P2145">
        <v>12.25</v>
      </c>
      <c r="Q2145">
        <v>20.5</v>
      </c>
      <c r="R2145">
        <v>9.5500000000000007</v>
      </c>
      <c r="S2145" t="b">
        <v>0</v>
      </c>
      <c r="T2145" t="b">
        <v>0</v>
      </c>
      <c r="U2145" t="b">
        <v>1</v>
      </c>
      <c r="V2145">
        <v>19000</v>
      </c>
      <c r="W2145">
        <v>15500</v>
      </c>
      <c r="X2145">
        <v>2.5499999999999998</v>
      </c>
      <c r="Y2145">
        <v>19000</v>
      </c>
      <c r="Z2145">
        <v>2.23</v>
      </c>
    </row>
    <row r="2146" spans="1:26">
      <c r="A2146">
        <v>212365435</v>
      </c>
      <c r="B2146" t="s">
        <v>11381</v>
      </c>
      <c r="C2146" t="s">
        <v>3597</v>
      </c>
      <c r="D2146" t="s">
        <v>4034</v>
      </c>
      <c r="E2146" t="s">
        <v>11386</v>
      </c>
      <c r="F2146" t="s">
        <v>3710</v>
      </c>
      <c r="G2146">
        <v>212365435</v>
      </c>
      <c r="I2146" t="s">
        <v>3711</v>
      </c>
      <c r="J2146" t="s">
        <v>11387</v>
      </c>
      <c r="K2146" t="s">
        <v>3725</v>
      </c>
      <c r="M2146">
        <v>12</v>
      </c>
      <c r="N2146">
        <v>20.5</v>
      </c>
      <c r="O2146">
        <v>10</v>
      </c>
      <c r="P2146">
        <v>12.25</v>
      </c>
      <c r="Q2146">
        <v>20.5</v>
      </c>
      <c r="R2146">
        <v>9.5500000000000007</v>
      </c>
      <c r="S2146" t="b">
        <v>0</v>
      </c>
      <c r="T2146" t="b">
        <v>0</v>
      </c>
      <c r="U2146" t="b">
        <v>1</v>
      </c>
      <c r="V2146">
        <v>19000</v>
      </c>
      <c r="W2146">
        <v>15500</v>
      </c>
      <c r="X2146">
        <v>2.5499999999999998</v>
      </c>
      <c r="Y2146">
        <v>19000</v>
      </c>
      <c r="Z2146">
        <v>2.23</v>
      </c>
    </row>
    <row r="2147" spans="1:26">
      <c r="A2147">
        <v>211793562</v>
      </c>
      <c r="B2147" t="s">
        <v>11381</v>
      </c>
      <c r="C2147" t="s">
        <v>3597</v>
      </c>
      <c r="D2147" t="s">
        <v>4034</v>
      </c>
      <c r="E2147" t="s">
        <v>9892</v>
      </c>
      <c r="F2147" t="s">
        <v>3710</v>
      </c>
      <c r="G2147">
        <v>211793562</v>
      </c>
      <c r="I2147" t="s">
        <v>3711</v>
      </c>
      <c r="J2147" t="s">
        <v>10028</v>
      </c>
      <c r="K2147" t="s">
        <v>3725</v>
      </c>
      <c r="M2147">
        <v>12.65</v>
      </c>
      <c r="N2147">
        <v>20.75</v>
      </c>
      <c r="O2147">
        <v>10.7</v>
      </c>
      <c r="P2147">
        <v>12.95</v>
      </c>
      <c r="Q2147">
        <v>20.95</v>
      </c>
      <c r="R2147">
        <v>10.15</v>
      </c>
      <c r="S2147" t="b">
        <v>0</v>
      </c>
      <c r="T2147" t="b">
        <v>0</v>
      </c>
      <c r="U2147" t="b">
        <v>1</v>
      </c>
      <c r="V2147">
        <v>18000</v>
      </c>
      <c r="W2147">
        <v>14500</v>
      </c>
      <c r="X2147">
        <v>2.5</v>
      </c>
      <c r="Y2147">
        <v>16000</v>
      </c>
      <c r="Z2147">
        <v>2.23</v>
      </c>
    </row>
    <row r="2148" spans="1:26">
      <c r="A2148">
        <v>212316208</v>
      </c>
      <c r="B2148" t="s">
        <v>9533</v>
      </c>
      <c r="C2148" t="s">
        <v>3597</v>
      </c>
      <c r="D2148" t="s">
        <v>4034</v>
      </c>
      <c r="E2148" t="s">
        <v>9898</v>
      </c>
      <c r="F2148" t="s">
        <v>3710</v>
      </c>
      <c r="G2148">
        <v>212316208</v>
      </c>
      <c r="I2148" t="s">
        <v>3711</v>
      </c>
      <c r="J2148" t="s">
        <v>8675</v>
      </c>
      <c r="K2148" t="s">
        <v>3725</v>
      </c>
      <c r="M2148">
        <v>12.65</v>
      </c>
      <c r="N2148">
        <v>20.75</v>
      </c>
      <c r="O2148">
        <v>10.7</v>
      </c>
      <c r="P2148">
        <v>12.95</v>
      </c>
      <c r="Q2148">
        <v>20.95</v>
      </c>
      <c r="R2148">
        <v>10.15</v>
      </c>
      <c r="S2148" t="b">
        <v>0</v>
      </c>
      <c r="T2148" t="b">
        <v>0</v>
      </c>
      <c r="U2148" t="b">
        <v>1</v>
      </c>
      <c r="V2148">
        <v>18000</v>
      </c>
      <c r="W2148">
        <v>14500</v>
      </c>
      <c r="X2148">
        <v>2.5</v>
      </c>
      <c r="Y2148">
        <v>16000</v>
      </c>
      <c r="Z2148">
        <v>2.23</v>
      </c>
    </row>
    <row r="2149" spans="1:26">
      <c r="A2149">
        <v>208284475</v>
      </c>
      <c r="B2149" t="s">
        <v>6289</v>
      </c>
      <c r="C2149" t="s">
        <v>3597</v>
      </c>
      <c r="D2149" t="s">
        <v>4034</v>
      </c>
      <c r="E2149" t="s">
        <v>5982</v>
      </c>
      <c r="F2149" t="s">
        <v>3710</v>
      </c>
      <c r="G2149">
        <v>208284475</v>
      </c>
      <c r="I2149" t="s">
        <v>3711</v>
      </c>
      <c r="J2149" t="s">
        <v>8603</v>
      </c>
      <c r="K2149" t="s">
        <v>3725</v>
      </c>
      <c r="M2149">
        <v>12.65</v>
      </c>
      <c r="N2149">
        <v>20.75</v>
      </c>
      <c r="O2149">
        <v>10.7</v>
      </c>
      <c r="P2149">
        <v>12.95</v>
      </c>
      <c r="Q2149">
        <v>20.95</v>
      </c>
      <c r="R2149">
        <v>10.15</v>
      </c>
      <c r="S2149" t="b">
        <v>0</v>
      </c>
      <c r="T2149" t="b">
        <v>0</v>
      </c>
      <c r="U2149" t="b">
        <v>1</v>
      </c>
      <c r="V2149">
        <v>18000</v>
      </c>
      <c r="W2149">
        <v>14500</v>
      </c>
      <c r="X2149">
        <v>2.5</v>
      </c>
      <c r="Y2149">
        <v>16000</v>
      </c>
      <c r="Z2149">
        <v>2.23</v>
      </c>
    </row>
    <row r="2150" spans="1:26">
      <c r="A2150">
        <v>212316122</v>
      </c>
      <c r="B2150" t="s">
        <v>9533</v>
      </c>
      <c r="C2150" t="s">
        <v>3597</v>
      </c>
      <c r="D2150" t="s">
        <v>4034</v>
      </c>
      <c r="E2150" t="s">
        <v>10835</v>
      </c>
      <c r="F2150" t="s">
        <v>3710</v>
      </c>
      <c r="G2150">
        <v>212316122</v>
      </c>
      <c r="I2150" t="s">
        <v>3711</v>
      </c>
      <c r="J2150" t="s">
        <v>8675</v>
      </c>
      <c r="K2150" t="s">
        <v>3725</v>
      </c>
      <c r="M2150">
        <v>12.65</v>
      </c>
      <c r="N2150">
        <v>20.75</v>
      </c>
      <c r="O2150">
        <v>10.7</v>
      </c>
      <c r="P2150">
        <v>12.95</v>
      </c>
      <c r="Q2150">
        <v>20.95</v>
      </c>
      <c r="R2150">
        <v>10.15</v>
      </c>
      <c r="S2150" t="b">
        <v>0</v>
      </c>
      <c r="T2150" t="b">
        <v>0</v>
      </c>
      <c r="U2150" t="b">
        <v>1</v>
      </c>
      <c r="V2150">
        <v>18000</v>
      </c>
      <c r="W2150">
        <v>14500</v>
      </c>
      <c r="X2150">
        <v>2.5</v>
      </c>
      <c r="Y2150">
        <v>16000</v>
      </c>
      <c r="Z2150">
        <v>2.23</v>
      </c>
    </row>
    <row r="2151" spans="1:26">
      <c r="A2151">
        <v>210857403</v>
      </c>
      <c r="B2151" t="s">
        <v>11381</v>
      </c>
      <c r="C2151" t="s">
        <v>3597</v>
      </c>
      <c r="D2151" t="s">
        <v>4034</v>
      </c>
      <c r="E2151" t="s">
        <v>5423</v>
      </c>
      <c r="F2151" t="s">
        <v>3710</v>
      </c>
      <c r="G2151">
        <v>210857403</v>
      </c>
      <c r="I2151" t="s">
        <v>3711</v>
      </c>
      <c r="J2151" t="s">
        <v>8675</v>
      </c>
      <c r="K2151" t="s">
        <v>3725</v>
      </c>
      <c r="M2151">
        <v>12.65</v>
      </c>
      <c r="N2151">
        <v>20.75</v>
      </c>
      <c r="O2151">
        <v>10.7</v>
      </c>
      <c r="P2151">
        <v>12.95</v>
      </c>
      <c r="Q2151">
        <v>20.95</v>
      </c>
      <c r="R2151">
        <v>10.15</v>
      </c>
      <c r="S2151" t="b">
        <v>0</v>
      </c>
      <c r="T2151" t="b">
        <v>0</v>
      </c>
      <c r="U2151" t="b">
        <v>1</v>
      </c>
      <c r="V2151">
        <v>18000</v>
      </c>
      <c r="W2151">
        <v>14500</v>
      </c>
      <c r="X2151">
        <v>2.5</v>
      </c>
      <c r="Y2151">
        <v>16000</v>
      </c>
      <c r="Z2151">
        <v>2.23</v>
      </c>
    </row>
    <row r="2152" spans="1:26">
      <c r="A2152">
        <v>210857385</v>
      </c>
      <c r="B2152" t="s">
        <v>11381</v>
      </c>
      <c r="C2152" t="s">
        <v>3597</v>
      </c>
      <c r="D2152" t="s">
        <v>4034</v>
      </c>
      <c r="E2152" t="s">
        <v>5417</v>
      </c>
      <c r="F2152" t="s">
        <v>3710</v>
      </c>
      <c r="G2152">
        <v>210857385</v>
      </c>
      <c r="I2152" t="s">
        <v>3711</v>
      </c>
      <c r="J2152" t="s">
        <v>8675</v>
      </c>
      <c r="K2152" t="s">
        <v>3725</v>
      </c>
      <c r="M2152">
        <v>12.65</v>
      </c>
      <c r="N2152">
        <v>20.75</v>
      </c>
      <c r="O2152">
        <v>10.7</v>
      </c>
      <c r="P2152">
        <v>12.95</v>
      </c>
      <c r="Q2152">
        <v>20.95</v>
      </c>
      <c r="R2152">
        <v>10.15</v>
      </c>
      <c r="S2152" t="b">
        <v>0</v>
      </c>
      <c r="T2152" t="b">
        <v>0</v>
      </c>
      <c r="U2152" t="b">
        <v>1</v>
      </c>
      <c r="V2152">
        <v>18000</v>
      </c>
      <c r="W2152">
        <v>14500</v>
      </c>
      <c r="X2152">
        <v>2.5</v>
      </c>
      <c r="Y2152">
        <v>16000</v>
      </c>
      <c r="Z2152">
        <v>2.23</v>
      </c>
    </row>
    <row r="2153" spans="1:26">
      <c r="A2153">
        <v>210857367</v>
      </c>
      <c r="B2153" t="s">
        <v>11381</v>
      </c>
      <c r="C2153" t="s">
        <v>3597</v>
      </c>
      <c r="D2153" t="s">
        <v>4034</v>
      </c>
      <c r="E2153" t="s">
        <v>5422</v>
      </c>
      <c r="F2153" t="s">
        <v>3710</v>
      </c>
      <c r="G2153">
        <v>210857367</v>
      </c>
      <c r="I2153" t="s">
        <v>3711</v>
      </c>
      <c r="J2153" t="s">
        <v>8675</v>
      </c>
      <c r="K2153" t="s">
        <v>3725</v>
      </c>
      <c r="M2153">
        <v>12.65</v>
      </c>
      <c r="N2153">
        <v>20.75</v>
      </c>
      <c r="O2153">
        <v>10.7</v>
      </c>
      <c r="P2153">
        <v>12.95</v>
      </c>
      <c r="Q2153">
        <v>20.95</v>
      </c>
      <c r="R2153">
        <v>10.15</v>
      </c>
      <c r="S2153" t="b">
        <v>0</v>
      </c>
      <c r="T2153" t="b">
        <v>0</v>
      </c>
      <c r="U2153" t="b">
        <v>1</v>
      </c>
      <c r="V2153">
        <v>18000</v>
      </c>
      <c r="W2153">
        <v>14500</v>
      </c>
      <c r="X2153">
        <v>2.5</v>
      </c>
      <c r="Y2153">
        <v>16000</v>
      </c>
      <c r="Z2153">
        <v>2.23</v>
      </c>
    </row>
    <row r="2154" spans="1:26">
      <c r="A2154">
        <v>207862088</v>
      </c>
      <c r="B2154" t="s">
        <v>6289</v>
      </c>
      <c r="C2154" t="s">
        <v>3597</v>
      </c>
      <c r="D2154" t="s">
        <v>4034</v>
      </c>
      <c r="E2154" t="s">
        <v>6567</v>
      </c>
      <c r="F2154" t="s">
        <v>3710</v>
      </c>
      <c r="G2154">
        <v>207862088</v>
      </c>
      <c r="I2154" t="s">
        <v>3711</v>
      </c>
      <c r="J2154" t="s">
        <v>8736</v>
      </c>
      <c r="K2154" t="s">
        <v>3725</v>
      </c>
      <c r="M2154">
        <v>12.65</v>
      </c>
      <c r="N2154">
        <v>20.75</v>
      </c>
      <c r="O2154">
        <v>10.7</v>
      </c>
      <c r="P2154">
        <v>12.95</v>
      </c>
      <c r="Q2154">
        <v>20.95</v>
      </c>
      <c r="R2154">
        <v>10.15</v>
      </c>
      <c r="S2154" t="b">
        <v>0</v>
      </c>
      <c r="T2154" t="b">
        <v>0</v>
      </c>
      <c r="U2154" t="b">
        <v>1</v>
      </c>
      <c r="V2154">
        <v>18000</v>
      </c>
      <c r="W2154">
        <v>14500</v>
      </c>
      <c r="X2154">
        <v>2.5</v>
      </c>
      <c r="Y2154">
        <v>16000</v>
      </c>
      <c r="Z2154">
        <v>2.23</v>
      </c>
    </row>
    <row r="2155" spans="1:26">
      <c r="A2155">
        <v>212360180</v>
      </c>
      <c r="B2155" t="s">
        <v>10632</v>
      </c>
      <c r="C2155" t="s">
        <v>3597</v>
      </c>
      <c r="D2155" t="s">
        <v>4034</v>
      </c>
      <c r="E2155" t="s">
        <v>5413</v>
      </c>
      <c r="F2155" t="s">
        <v>3710</v>
      </c>
      <c r="G2155">
        <v>212360180</v>
      </c>
      <c r="I2155" t="s">
        <v>3711</v>
      </c>
      <c r="J2155" t="s">
        <v>10671</v>
      </c>
      <c r="K2155" t="s">
        <v>3725</v>
      </c>
      <c r="P2155">
        <v>12</v>
      </c>
      <c r="Q2155">
        <v>20.399999999999999</v>
      </c>
      <c r="R2155">
        <v>10</v>
      </c>
      <c r="S2155" t="b">
        <v>0</v>
      </c>
      <c r="T2155" t="b">
        <v>0</v>
      </c>
      <c r="U2155" t="b">
        <v>1</v>
      </c>
      <c r="V2155">
        <v>27000</v>
      </c>
      <c r="W2155">
        <v>23000</v>
      </c>
      <c r="X2155">
        <v>2.4</v>
      </c>
      <c r="Y2155">
        <v>30400</v>
      </c>
      <c r="Z2155">
        <v>2.2000000000000002</v>
      </c>
    </row>
    <row r="2156" spans="1:26">
      <c r="A2156">
        <v>210799643</v>
      </c>
      <c r="B2156" t="s">
        <v>11381</v>
      </c>
      <c r="C2156" t="s">
        <v>3597</v>
      </c>
      <c r="D2156" t="s">
        <v>4034</v>
      </c>
      <c r="E2156" t="s">
        <v>8691</v>
      </c>
      <c r="F2156" t="s">
        <v>3710</v>
      </c>
      <c r="G2156">
        <v>210799643</v>
      </c>
      <c r="I2156" t="s">
        <v>3711</v>
      </c>
      <c r="J2156" t="s">
        <v>6083</v>
      </c>
      <c r="K2156" t="s">
        <v>3725</v>
      </c>
      <c r="M2156">
        <v>10.5</v>
      </c>
      <c r="N2156">
        <v>19.75</v>
      </c>
      <c r="O2156">
        <v>10.8</v>
      </c>
      <c r="P2156">
        <v>10.5</v>
      </c>
      <c r="Q2156">
        <v>19.25</v>
      </c>
      <c r="R2156">
        <v>8.85</v>
      </c>
      <c r="S2156" t="b">
        <v>0</v>
      </c>
      <c r="T2156" t="b">
        <v>0</v>
      </c>
      <c r="U2156" t="b">
        <v>1</v>
      </c>
      <c r="V2156">
        <v>55000</v>
      </c>
      <c r="W2156">
        <v>34800</v>
      </c>
      <c r="X2156">
        <v>2.5499999999999998</v>
      </c>
      <c r="Y2156">
        <v>37000</v>
      </c>
      <c r="Z2156">
        <v>2.17</v>
      </c>
    </row>
    <row r="2157" spans="1:26">
      <c r="A2157">
        <v>210799646</v>
      </c>
      <c r="B2157" t="s">
        <v>11381</v>
      </c>
      <c r="C2157" t="s">
        <v>3597</v>
      </c>
      <c r="D2157" t="s">
        <v>4034</v>
      </c>
      <c r="E2157" t="s">
        <v>8691</v>
      </c>
      <c r="F2157" t="s">
        <v>3710</v>
      </c>
      <c r="G2157">
        <v>210799646</v>
      </c>
      <c r="I2157" t="s">
        <v>3711</v>
      </c>
      <c r="J2157" t="s">
        <v>8697</v>
      </c>
      <c r="K2157" t="s">
        <v>3725</v>
      </c>
      <c r="M2157">
        <v>10.5</v>
      </c>
      <c r="N2157">
        <v>20.25</v>
      </c>
      <c r="O2157">
        <v>10.8</v>
      </c>
      <c r="P2157">
        <v>10.5</v>
      </c>
      <c r="Q2157">
        <v>20.399999999999999</v>
      </c>
      <c r="R2157">
        <v>9.4</v>
      </c>
      <c r="S2157" t="b">
        <v>0</v>
      </c>
      <c r="T2157" t="b">
        <v>0</v>
      </c>
      <c r="U2157" t="b">
        <v>1</v>
      </c>
      <c r="V2157">
        <v>55000</v>
      </c>
      <c r="W2157">
        <v>34800</v>
      </c>
      <c r="X2157">
        <v>2.5</v>
      </c>
      <c r="Y2157">
        <v>45000</v>
      </c>
      <c r="Z2157">
        <v>2.06</v>
      </c>
    </row>
    <row r="2158" spans="1:26">
      <c r="A2158">
        <v>207641315</v>
      </c>
      <c r="B2158" t="s">
        <v>6289</v>
      </c>
      <c r="C2158" t="s">
        <v>3597</v>
      </c>
      <c r="D2158" t="s">
        <v>4034</v>
      </c>
      <c r="E2158" t="s">
        <v>4871</v>
      </c>
      <c r="F2158" t="s">
        <v>3710</v>
      </c>
      <c r="G2158">
        <v>207641315</v>
      </c>
      <c r="I2158" t="s">
        <v>3711</v>
      </c>
      <c r="J2158" t="s">
        <v>6585</v>
      </c>
      <c r="K2158" t="s">
        <v>3725</v>
      </c>
      <c r="M2158">
        <v>10.55</v>
      </c>
      <c r="N2158">
        <v>20.75</v>
      </c>
      <c r="O2158">
        <v>11</v>
      </c>
      <c r="P2158">
        <v>10.9</v>
      </c>
      <c r="Q2158">
        <v>20.8</v>
      </c>
      <c r="R2158">
        <v>9.6</v>
      </c>
      <c r="S2158" t="b">
        <v>0</v>
      </c>
      <c r="T2158" t="b">
        <v>0</v>
      </c>
      <c r="U2158" t="b">
        <v>1</v>
      </c>
      <c r="V2158">
        <v>48000</v>
      </c>
      <c r="W2158">
        <v>36000</v>
      </c>
      <c r="X2158">
        <v>2.6</v>
      </c>
      <c r="Y2158">
        <v>37000</v>
      </c>
      <c r="Z2158">
        <v>2.17</v>
      </c>
    </row>
    <row r="2159" spans="1:26">
      <c r="A2159">
        <v>207743718</v>
      </c>
      <c r="B2159" t="s">
        <v>11381</v>
      </c>
      <c r="C2159" t="s">
        <v>3597</v>
      </c>
      <c r="D2159" t="s">
        <v>4034</v>
      </c>
      <c r="E2159" t="s">
        <v>6598</v>
      </c>
      <c r="F2159" t="s">
        <v>3710</v>
      </c>
      <c r="G2159">
        <v>207743718</v>
      </c>
      <c r="I2159" t="s">
        <v>3711</v>
      </c>
      <c r="J2159" t="s">
        <v>6607</v>
      </c>
      <c r="K2159" t="s">
        <v>3725</v>
      </c>
      <c r="M2159">
        <v>10.55</v>
      </c>
      <c r="N2159">
        <v>20.75</v>
      </c>
      <c r="O2159">
        <v>11</v>
      </c>
      <c r="P2159">
        <v>10.9</v>
      </c>
      <c r="Q2159">
        <v>20.8</v>
      </c>
      <c r="R2159">
        <v>9.6</v>
      </c>
      <c r="S2159" t="b">
        <v>0</v>
      </c>
      <c r="T2159" t="b">
        <v>0</v>
      </c>
      <c r="U2159" t="b">
        <v>1</v>
      </c>
      <c r="V2159">
        <v>48000</v>
      </c>
      <c r="W2159">
        <v>36000</v>
      </c>
      <c r="X2159">
        <v>2.6</v>
      </c>
      <c r="Y2159">
        <v>37000</v>
      </c>
      <c r="Z2159">
        <v>2.17</v>
      </c>
    </row>
    <row r="2160" spans="1:26">
      <c r="A2160">
        <v>207787182</v>
      </c>
      <c r="B2160" t="s">
        <v>10412</v>
      </c>
      <c r="C2160" t="s">
        <v>3597</v>
      </c>
      <c r="D2160" t="s">
        <v>4034</v>
      </c>
      <c r="E2160" t="s">
        <v>11383</v>
      </c>
      <c r="F2160" t="s">
        <v>3710</v>
      </c>
      <c r="G2160">
        <v>207787182</v>
      </c>
      <c r="I2160" t="s">
        <v>3711</v>
      </c>
      <c r="J2160" t="s">
        <v>10440</v>
      </c>
      <c r="K2160" t="s">
        <v>3725</v>
      </c>
      <c r="M2160">
        <v>10.55</v>
      </c>
      <c r="N2160">
        <v>20.75</v>
      </c>
      <c r="O2160">
        <v>11</v>
      </c>
      <c r="P2160">
        <v>10.9</v>
      </c>
      <c r="Q2160">
        <v>20.8</v>
      </c>
      <c r="R2160">
        <v>9.6</v>
      </c>
      <c r="S2160" t="b">
        <v>0</v>
      </c>
      <c r="T2160" t="b">
        <v>0</v>
      </c>
      <c r="U2160" t="b">
        <v>1</v>
      </c>
      <c r="V2160">
        <v>48000</v>
      </c>
      <c r="W2160">
        <v>36000</v>
      </c>
      <c r="X2160">
        <v>2.6</v>
      </c>
      <c r="Y2160">
        <v>37000</v>
      </c>
      <c r="Z2160">
        <v>2.17</v>
      </c>
    </row>
    <row r="2161" spans="1:26">
      <c r="A2161">
        <v>207742413</v>
      </c>
      <c r="B2161" t="s">
        <v>11381</v>
      </c>
      <c r="C2161" t="s">
        <v>3597</v>
      </c>
      <c r="D2161" t="s">
        <v>4034</v>
      </c>
      <c r="E2161" t="s">
        <v>9781</v>
      </c>
      <c r="F2161" t="s">
        <v>3710</v>
      </c>
      <c r="G2161">
        <v>207742413</v>
      </c>
      <c r="I2161" t="s">
        <v>3711</v>
      </c>
      <c r="J2161" t="s">
        <v>9810</v>
      </c>
      <c r="K2161" t="s">
        <v>3725</v>
      </c>
      <c r="M2161">
        <v>10.55</v>
      </c>
      <c r="N2161">
        <v>20.75</v>
      </c>
      <c r="O2161">
        <v>11</v>
      </c>
      <c r="P2161">
        <v>10.9</v>
      </c>
      <c r="Q2161">
        <v>20.8</v>
      </c>
      <c r="R2161">
        <v>9.6</v>
      </c>
      <c r="S2161" t="b">
        <v>0</v>
      </c>
      <c r="T2161" t="b">
        <v>0</v>
      </c>
      <c r="U2161" t="b">
        <v>1</v>
      </c>
      <c r="V2161">
        <v>48000</v>
      </c>
      <c r="W2161">
        <v>36000</v>
      </c>
      <c r="X2161">
        <v>2.6</v>
      </c>
      <c r="Y2161">
        <v>37000</v>
      </c>
      <c r="Z2161">
        <v>2.17</v>
      </c>
    </row>
    <row r="2162" spans="1:26">
      <c r="A2162">
        <v>207691854</v>
      </c>
      <c r="B2162" t="s">
        <v>11381</v>
      </c>
      <c r="C2162" t="s">
        <v>3597</v>
      </c>
      <c r="D2162" t="s">
        <v>4034</v>
      </c>
      <c r="E2162" t="s">
        <v>6768</v>
      </c>
      <c r="F2162" t="s">
        <v>3710</v>
      </c>
      <c r="G2162">
        <v>207691854</v>
      </c>
      <c r="I2162" t="s">
        <v>3711</v>
      </c>
      <c r="J2162" t="s">
        <v>8780</v>
      </c>
      <c r="K2162" t="s">
        <v>3725</v>
      </c>
      <c r="M2162">
        <v>10.55</v>
      </c>
      <c r="N2162">
        <v>20.75</v>
      </c>
      <c r="O2162">
        <v>11</v>
      </c>
      <c r="P2162">
        <v>10.9</v>
      </c>
      <c r="Q2162">
        <v>20.8</v>
      </c>
      <c r="R2162">
        <v>9.6</v>
      </c>
      <c r="S2162" t="b">
        <v>0</v>
      </c>
      <c r="T2162" t="b">
        <v>0</v>
      </c>
      <c r="U2162" t="b">
        <v>1</v>
      </c>
      <c r="V2162">
        <v>48000</v>
      </c>
      <c r="W2162">
        <v>36000</v>
      </c>
      <c r="X2162">
        <v>2.6</v>
      </c>
      <c r="Y2162">
        <v>37000</v>
      </c>
      <c r="Z2162">
        <v>2.17</v>
      </c>
    </row>
    <row r="2163" spans="1:26">
      <c r="A2163">
        <v>209862299</v>
      </c>
      <c r="B2163" t="s">
        <v>11381</v>
      </c>
      <c r="C2163" t="s">
        <v>3597</v>
      </c>
      <c r="D2163" t="s">
        <v>4034</v>
      </c>
      <c r="E2163" t="s">
        <v>6491</v>
      </c>
      <c r="F2163" t="s">
        <v>3710</v>
      </c>
      <c r="G2163">
        <v>209862299</v>
      </c>
      <c r="I2163" t="s">
        <v>3711</v>
      </c>
      <c r="J2163" t="s">
        <v>8778</v>
      </c>
      <c r="K2163" t="s">
        <v>3725</v>
      </c>
      <c r="M2163">
        <v>10.55</v>
      </c>
      <c r="N2163">
        <v>20.75</v>
      </c>
      <c r="O2163">
        <v>11</v>
      </c>
      <c r="P2163">
        <v>10.9</v>
      </c>
      <c r="Q2163">
        <v>20.8</v>
      </c>
      <c r="R2163">
        <v>9.6</v>
      </c>
      <c r="S2163" t="b">
        <v>0</v>
      </c>
      <c r="T2163" t="b">
        <v>0</v>
      </c>
      <c r="U2163" t="b">
        <v>1</v>
      </c>
      <c r="V2163">
        <v>48000</v>
      </c>
      <c r="W2163">
        <v>36000</v>
      </c>
      <c r="X2163">
        <v>2.6</v>
      </c>
      <c r="Y2163">
        <v>37000</v>
      </c>
      <c r="Z2163">
        <v>2.17</v>
      </c>
    </row>
    <row r="2164" spans="1:26">
      <c r="A2164">
        <v>207641321</v>
      </c>
      <c r="B2164" t="s">
        <v>6289</v>
      </c>
      <c r="C2164" t="s">
        <v>3597</v>
      </c>
      <c r="D2164" t="s">
        <v>4034</v>
      </c>
      <c r="E2164" t="s">
        <v>4871</v>
      </c>
      <c r="F2164" t="s">
        <v>3710</v>
      </c>
      <c r="G2164">
        <v>207641321</v>
      </c>
      <c r="I2164" t="s">
        <v>3711</v>
      </c>
      <c r="J2164" t="s">
        <v>8645</v>
      </c>
      <c r="K2164" t="s">
        <v>3725</v>
      </c>
      <c r="M2164">
        <v>11.5</v>
      </c>
      <c r="N2164">
        <v>21</v>
      </c>
      <c r="O2164">
        <v>10.050000000000001</v>
      </c>
      <c r="P2164">
        <v>11.75</v>
      </c>
      <c r="Q2164">
        <v>21.3</v>
      </c>
      <c r="R2164">
        <v>9.65</v>
      </c>
      <c r="S2164" t="b">
        <v>0</v>
      </c>
      <c r="T2164" t="b">
        <v>0</v>
      </c>
      <c r="U2164" t="b">
        <v>1</v>
      </c>
      <c r="V2164">
        <v>28000</v>
      </c>
      <c r="W2164">
        <v>26200</v>
      </c>
      <c r="X2164">
        <v>2.2999999999999998</v>
      </c>
      <c r="Y2164">
        <v>27200</v>
      </c>
      <c r="Z2164">
        <v>2.21</v>
      </c>
    </row>
    <row r="2165" spans="1:26">
      <c r="A2165">
        <v>207641318</v>
      </c>
      <c r="B2165" t="s">
        <v>6289</v>
      </c>
      <c r="C2165" t="s">
        <v>3597</v>
      </c>
      <c r="D2165" t="s">
        <v>4034</v>
      </c>
      <c r="E2165" t="s">
        <v>4871</v>
      </c>
      <c r="F2165" t="s">
        <v>3710</v>
      </c>
      <c r="G2165">
        <v>207641318</v>
      </c>
      <c r="I2165" t="s">
        <v>3711</v>
      </c>
      <c r="J2165" t="s">
        <v>8642</v>
      </c>
      <c r="K2165" t="s">
        <v>3725</v>
      </c>
      <c r="M2165">
        <v>12</v>
      </c>
      <c r="N2165">
        <v>19.75</v>
      </c>
      <c r="O2165">
        <v>9.75</v>
      </c>
      <c r="P2165">
        <v>12.25</v>
      </c>
      <c r="Q2165">
        <v>19.75</v>
      </c>
      <c r="R2165">
        <v>9.15</v>
      </c>
      <c r="S2165" t="b">
        <v>0</v>
      </c>
      <c r="T2165" t="b">
        <v>0</v>
      </c>
      <c r="U2165" t="b">
        <v>1</v>
      </c>
      <c r="V2165">
        <v>19000</v>
      </c>
      <c r="W2165">
        <v>14700</v>
      </c>
      <c r="X2165">
        <v>2.5499999999999998</v>
      </c>
      <c r="Y2165">
        <v>19000</v>
      </c>
      <c r="Z2165">
        <v>2.23</v>
      </c>
    </row>
    <row r="2166" spans="1:26">
      <c r="A2166">
        <v>210857282</v>
      </c>
      <c r="B2166" t="s">
        <v>11381</v>
      </c>
      <c r="C2166" t="s">
        <v>3597</v>
      </c>
      <c r="D2166" t="s">
        <v>4034</v>
      </c>
      <c r="E2166" t="s">
        <v>8221</v>
      </c>
      <c r="F2166" t="s">
        <v>3710</v>
      </c>
      <c r="G2166">
        <v>210857282</v>
      </c>
      <c r="I2166" t="s">
        <v>3711</v>
      </c>
      <c r="J2166" t="s">
        <v>8684</v>
      </c>
      <c r="K2166" t="s">
        <v>3725</v>
      </c>
      <c r="M2166">
        <v>11.6</v>
      </c>
      <c r="N2166">
        <v>21.75</v>
      </c>
      <c r="O2166">
        <v>10.199999999999999</v>
      </c>
      <c r="P2166">
        <v>11.95</v>
      </c>
      <c r="Q2166">
        <v>22.25</v>
      </c>
      <c r="R2166">
        <v>9.1999999999999993</v>
      </c>
      <c r="S2166" t="b">
        <v>0</v>
      </c>
      <c r="T2166" t="b">
        <v>0</v>
      </c>
      <c r="U2166" t="b">
        <v>1</v>
      </c>
      <c r="V2166">
        <v>27400</v>
      </c>
      <c r="W2166">
        <v>21000</v>
      </c>
      <c r="X2166">
        <v>2.48</v>
      </c>
      <c r="Y2166">
        <v>22600</v>
      </c>
      <c r="Z2166">
        <v>2.25</v>
      </c>
    </row>
    <row r="2167" spans="1:26">
      <c r="A2167">
        <v>207691851</v>
      </c>
      <c r="B2167" t="s">
        <v>11381</v>
      </c>
      <c r="C2167" t="s">
        <v>3597</v>
      </c>
      <c r="D2167" t="s">
        <v>4034</v>
      </c>
      <c r="E2167" t="s">
        <v>6768</v>
      </c>
      <c r="F2167" t="s">
        <v>3710</v>
      </c>
      <c r="G2167">
        <v>207691851</v>
      </c>
      <c r="I2167" t="s">
        <v>3711</v>
      </c>
      <c r="J2167" t="s">
        <v>8652</v>
      </c>
      <c r="K2167" t="s">
        <v>3725</v>
      </c>
      <c r="M2167">
        <v>11.6</v>
      </c>
      <c r="N2167">
        <v>21.75</v>
      </c>
      <c r="O2167">
        <v>10.199999999999999</v>
      </c>
      <c r="P2167">
        <v>11.95</v>
      </c>
      <c r="Q2167">
        <v>22.25</v>
      </c>
      <c r="R2167">
        <v>9.1999999999999993</v>
      </c>
      <c r="S2167" t="b">
        <v>0</v>
      </c>
      <c r="T2167" t="b">
        <v>0</v>
      </c>
      <c r="U2167" t="b">
        <v>1</v>
      </c>
      <c r="V2167">
        <v>27400</v>
      </c>
      <c r="W2167">
        <v>21000</v>
      </c>
      <c r="X2167">
        <v>2.48</v>
      </c>
      <c r="Y2167">
        <v>22600</v>
      </c>
      <c r="Z2167">
        <v>2.25</v>
      </c>
    </row>
    <row r="2168" spans="1:26">
      <c r="A2168">
        <v>207787176</v>
      </c>
      <c r="B2168" t="s">
        <v>10412</v>
      </c>
      <c r="C2168" t="s">
        <v>3597</v>
      </c>
      <c r="D2168" t="s">
        <v>4034</v>
      </c>
      <c r="E2168" t="s">
        <v>11383</v>
      </c>
      <c r="F2168" t="s">
        <v>3710</v>
      </c>
      <c r="G2168">
        <v>207787176</v>
      </c>
      <c r="I2168" t="s">
        <v>3711</v>
      </c>
      <c r="J2168" t="s">
        <v>10444</v>
      </c>
      <c r="K2168" t="s">
        <v>3725</v>
      </c>
      <c r="M2168">
        <v>11.6</v>
      </c>
      <c r="N2168">
        <v>21.75</v>
      </c>
      <c r="O2168">
        <v>10.199999999999999</v>
      </c>
      <c r="P2168">
        <v>11.95</v>
      </c>
      <c r="Q2168">
        <v>22.25</v>
      </c>
      <c r="R2168">
        <v>9.1999999999999993</v>
      </c>
      <c r="S2168" t="b">
        <v>0</v>
      </c>
      <c r="T2168" t="b">
        <v>0</v>
      </c>
      <c r="U2168" t="b">
        <v>1</v>
      </c>
      <c r="V2168">
        <v>27400</v>
      </c>
      <c r="W2168">
        <v>21000</v>
      </c>
      <c r="X2168">
        <v>2.48</v>
      </c>
      <c r="Y2168">
        <v>22600</v>
      </c>
      <c r="Z2168">
        <v>2.25</v>
      </c>
    </row>
    <row r="2169" spans="1:26">
      <c r="A2169">
        <v>207743712</v>
      </c>
      <c r="B2169" t="s">
        <v>11381</v>
      </c>
      <c r="C2169" t="s">
        <v>3597</v>
      </c>
      <c r="D2169" t="s">
        <v>4034</v>
      </c>
      <c r="E2169" t="s">
        <v>6598</v>
      </c>
      <c r="F2169" t="s">
        <v>3710</v>
      </c>
      <c r="G2169">
        <v>207743712</v>
      </c>
      <c r="I2169" t="s">
        <v>3711</v>
      </c>
      <c r="J2169" t="s">
        <v>11385</v>
      </c>
      <c r="K2169" t="s">
        <v>3725</v>
      </c>
      <c r="M2169">
        <v>11.6</v>
      </c>
      <c r="N2169">
        <v>21.75</v>
      </c>
      <c r="O2169">
        <v>10.199999999999999</v>
      </c>
      <c r="P2169">
        <v>11.95</v>
      </c>
      <c r="Q2169">
        <v>22.25</v>
      </c>
      <c r="R2169">
        <v>9.1999999999999993</v>
      </c>
      <c r="S2169" t="b">
        <v>0</v>
      </c>
      <c r="T2169" t="b">
        <v>0</v>
      </c>
      <c r="U2169" t="b">
        <v>1</v>
      </c>
      <c r="V2169">
        <v>27400</v>
      </c>
      <c r="W2169">
        <v>21000</v>
      </c>
      <c r="X2169">
        <v>2.48</v>
      </c>
      <c r="Y2169">
        <v>22600</v>
      </c>
      <c r="Z2169">
        <v>2.25</v>
      </c>
    </row>
    <row r="2170" spans="1:26">
      <c r="A2170">
        <v>207641275</v>
      </c>
      <c r="B2170" t="s">
        <v>6289</v>
      </c>
      <c r="C2170" t="s">
        <v>3597</v>
      </c>
      <c r="D2170" t="s">
        <v>4034</v>
      </c>
      <c r="E2170" t="s">
        <v>7557</v>
      </c>
      <c r="F2170" t="s">
        <v>3710</v>
      </c>
      <c r="G2170">
        <v>207641275</v>
      </c>
      <c r="I2170" t="s">
        <v>3711</v>
      </c>
      <c r="J2170" t="s">
        <v>8626</v>
      </c>
      <c r="K2170" t="s">
        <v>3725</v>
      </c>
      <c r="M2170">
        <v>11.6</v>
      </c>
      <c r="N2170">
        <v>21.75</v>
      </c>
      <c r="O2170">
        <v>10.199999999999999</v>
      </c>
      <c r="P2170">
        <v>11.95</v>
      </c>
      <c r="Q2170">
        <v>22.25</v>
      </c>
      <c r="R2170">
        <v>9.1999999999999993</v>
      </c>
      <c r="S2170" t="b">
        <v>0</v>
      </c>
      <c r="T2170" t="b">
        <v>0</v>
      </c>
      <c r="U2170" t="b">
        <v>1</v>
      </c>
      <c r="V2170">
        <v>27400</v>
      </c>
      <c r="W2170">
        <v>21000</v>
      </c>
      <c r="X2170">
        <v>2.48</v>
      </c>
      <c r="Y2170">
        <v>22600</v>
      </c>
      <c r="Z2170">
        <v>2.25</v>
      </c>
    </row>
    <row r="2171" spans="1:26">
      <c r="A2171">
        <v>207641309</v>
      </c>
      <c r="B2171" t="s">
        <v>6289</v>
      </c>
      <c r="C2171" t="s">
        <v>3597</v>
      </c>
      <c r="D2171" t="s">
        <v>4034</v>
      </c>
      <c r="E2171" t="s">
        <v>4871</v>
      </c>
      <c r="F2171" t="s">
        <v>3710</v>
      </c>
      <c r="G2171">
        <v>207641309</v>
      </c>
      <c r="I2171" t="s">
        <v>3711</v>
      </c>
      <c r="J2171" t="s">
        <v>8644</v>
      </c>
      <c r="K2171" t="s">
        <v>3725</v>
      </c>
      <c r="M2171">
        <v>11.6</v>
      </c>
      <c r="N2171">
        <v>21.75</v>
      </c>
      <c r="O2171">
        <v>10.199999999999999</v>
      </c>
      <c r="P2171">
        <v>11.95</v>
      </c>
      <c r="Q2171">
        <v>22.25</v>
      </c>
      <c r="R2171">
        <v>9.1999999999999993</v>
      </c>
      <c r="S2171" t="b">
        <v>0</v>
      </c>
      <c r="T2171" t="b">
        <v>0</v>
      </c>
      <c r="U2171" t="b">
        <v>1</v>
      </c>
      <c r="V2171">
        <v>27400</v>
      </c>
      <c r="W2171">
        <v>21000</v>
      </c>
      <c r="X2171">
        <v>2.48</v>
      </c>
      <c r="Y2171">
        <v>22600</v>
      </c>
      <c r="Z2171">
        <v>2.25</v>
      </c>
    </row>
    <row r="2172" spans="1:26">
      <c r="A2172">
        <v>207641306</v>
      </c>
      <c r="B2172" t="s">
        <v>6289</v>
      </c>
      <c r="C2172" t="s">
        <v>3597</v>
      </c>
      <c r="D2172" t="s">
        <v>4034</v>
      </c>
      <c r="E2172" t="s">
        <v>4871</v>
      </c>
      <c r="F2172" t="s">
        <v>3710</v>
      </c>
      <c r="G2172">
        <v>207641306</v>
      </c>
      <c r="I2172" t="s">
        <v>3711</v>
      </c>
      <c r="J2172" t="s">
        <v>8641</v>
      </c>
      <c r="K2172" t="s">
        <v>3725</v>
      </c>
      <c r="M2172">
        <v>12.25</v>
      </c>
      <c r="N2172">
        <v>20.25</v>
      </c>
      <c r="O2172">
        <v>10.7</v>
      </c>
      <c r="P2172">
        <v>12.25</v>
      </c>
      <c r="Q2172">
        <v>20</v>
      </c>
      <c r="R2172">
        <v>10</v>
      </c>
      <c r="S2172" t="b">
        <v>0</v>
      </c>
      <c r="T2172" t="b">
        <v>0</v>
      </c>
      <c r="U2172" t="b">
        <v>1</v>
      </c>
      <c r="V2172">
        <v>18000</v>
      </c>
      <c r="W2172">
        <v>14600</v>
      </c>
      <c r="X2172">
        <v>2.5</v>
      </c>
      <c r="Y2172">
        <v>16000</v>
      </c>
      <c r="Z2172">
        <v>2.23</v>
      </c>
    </row>
    <row r="2173" spans="1:26">
      <c r="A2173">
        <v>207641278</v>
      </c>
      <c r="B2173" t="s">
        <v>6289</v>
      </c>
      <c r="C2173" t="s">
        <v>3597</v>
      </c>
      <c r="D2173" t="s">
        <v>4034</v>
      </c>
      <c r="E2173" t="s">
        <v>7557</v>
      </c>
      <c r="F2173" t="s">
        <v>3710</v>
      </c>
      <c r="G2173">
        <v>207641278</v>
      </c>
      <c r="I2173" t="s">
        <v>3711</v>
      </c>
      <c r="J2173" t="s">
        <v>8624</v>
      </c>
      <c r="K2173" t="s">
        <v>3725</v>
      </c>
      <c r="M2173">
        <v>12.25</v>
      </c>
      <c r="N2173">
        <v>20.25</v>
      </c>
      <c r="O2173">
        <v>10.7</v>
      </c>
      <c r="P2173">
        <v>12.25</v>
      </c>
      <c r="Q2173">
        <v>20</v>
      </c>
      <c r="R2173">
        <v>10</v>
      </c>
      <c r="S2173" t="b">
        <v>0</v>
      </c>
      <c r="T2173" t="b">
        <v>0</v>
      </c>
      <c r="U2173" t="b">
        <v>1</v>
      </c>
      <c r="V2173">
        <v>18000</v>
      </c>
      <c r="W2173">
        <v>14600</v>
      </c>
      <c r="X2173">
        <v>2.5</v>
      </c>
      <c r="Y2173">
        <v>16000</v>
      </c>
      <c r="Z2173">
        <v>2.23</v>
      </c>
    </row>
    <row r="2174" spans="1:26">
      <c r="A2174">
        <v>207743709</v>
      </c>
      <c r="B2174" t="s">
        <v>11381</v>
      </c>
      <c r="C2174" t="s">
        <v>3597</v>
      </c>
      <c r="D2174" t="s">
        <v>4034</v>
      </c>
      <c r="E2174" t="s">
        <v>6598</v>
      </c>
      <c r="F2174" t="s">
        <v>3710</v>
      </c>
      <c r="G2174">
        <v>207743709</v>
      </c>
      <c r="I2174" t="s">
        <v>3711</v>
      </c>
      <c r="J2174" t="s">
        <v>11384</v>
      </c>
      <c r="K2174" t="s">
        <v>3725</v>
      </c>
      <c r="M2174">
        <v>12.25</v>
      </c>
      <c r="N2174">
        <v>20.25</v>
      </c>
      <c r="O2174">
        <v>10.7</v>
      </c>
      <c r="P2174">
        <v>12.25</v>
      </c>
      <c r="Q2174">
        <v>20</v>
      </c>
      <c r="R2174">
        <v>10</v>
      </c>
      <c r="S2174" t="b">
        <v>0</v>
      </c>
      <c r="T2174" t="b">
        <v>0</v>
      </c>
      <c r="U2174" t="b">
        <v>1</v>
      </c>
      <c r="V2174">
        <v>18000</v>
      </c>
      <c r="W2174">
        <v>14600</v>
      </c>
      <c r="X2174">
        <v>2.5</v>
      </c>
      <c r="Y2174">
        <v>16000</v>
      </c>
      <c r="Z2174">
        <v>2.23</v>
      </c>
    </row>
    <row r="2175" spans="1:26">
      <c r="A2175">
        <v>207805780</v>
      </c>
      <c r="B2175" t="s">
        <v>11381</v>
      </c>
      <c r="C2175" t="s">
        <v>3597</v>
      </c>
      <c r="D2175" t="s">
        <v>4034</v>
      </c>
      <c r="E2175" t="s">
        <v>6768</v>
      </c>
      <c r="F2175" t="s">
        <v>3710</v>
      </c>
      <c r="G2175">
        <v>207805780</v>
      </c>
      <c r="I2175" t="s">
        <v>3711</v>
      </c>
      <c r="J2175" t="s">
        <v>8651</v>
      </c>
      <c r="K2175" t="s">
        <v>3725</v>
      </c>
      <c r="M2175">
        <v>12.25</v>
      </c>
      <c r="N2175">
        <v>20.25</v>
      </c>
      <c r="O2175">
        <v>10.7</v>
      </c>
      <c r="P2175">
        <v>12.25</v>
      </c>
      <c r="Q2175">
        <v>20</v>
      </c>
      <c r="R2175">
        <v>10</v>
      </c>
      <c r="S2175" t="b">
        <v>0</v>
      </c>
      <c r="T2175" t="b">
        <v>0</v>
      </c>
      <c r="U2175" t="b">
        <v>1</v>
      </c>
      <c r="V2175">
        <v>18000</v>
      </c>
      <c r="W2175">
        <v>14600</v>
      </c>
      <c r="X2175">
        <v>2.5</v>
      </c>
      <c r="Y2175">
        <v>16000</v>
      </c>
      <c r="Z2175">
        <v>2.23</v>
      </c>
    </row>
    <row r="2176" spans="1:26">
      <c r="A2176">
        <v>207787173</v>
      </c>
      <c r="B2176" t="s">
        <v>10412</v>
      </c>
      <c r="C2176" t="s">
        <v>3597</v>
      </c>
      <c r="D2176" t="s">
        <v>4034</v>
      </c>
      <c r="E2176" t="s">
        <v>11383</v>
      </c>
      <c r="F2176" t="s">
        <v>3710</v>
      </c>
      <c r="G2176">
        <v>207787173</v>
      </c>
      <c r="I2176" t="s">
        <v>3711</v>
      </c>
      <c r="J2176" t="s">
        <v>10439</v>
      </c>
      <c r="K2176" t="s">
        <v>3725</v>
      </c>
      <c r="M2176">
        <v>12.25</v>
      </c>
      <c r="N2176">
        <v>20.25</v>
      </c>
      <c r="O2176">
        <v>10.7</v>
      </c>
      <c r="P2176">
        <v>12.25</v>
      </c>
      <c r="Q2176">
        <v>20</v>
      </c>
      <c r="R2176">
        <v>10</v>
      </c>
      <c r="S2176" t="b">
        <v>0</v>
      </c>
      <c r="T2176" t="b">
        <v>0</v>
      </c>
      <c r="U2176" t="b">
        <v>1</v>
      </c>
      <c r="V2176">
        <v>18000</v>
      </c>
      <c r="W2176">
        <v>14600</v>
      </c>
      <c r="X2176">
        <v>2.5</v>
      </c>
      <c r="Y2176">
        <v>16000</v>
      </c>
      <c r="Z2176">
        <v>2.23</v>
      </c>
    </row>
    <row r="2177" spans="1:26">
      <c r="A2177">
        <v>207742407</v>
      </c>
      <c r="B2177" t="s">
        <v>11381</v>
      </c>
      <c r="C2177" t="s">
        <v>3597</v>
      </c>
      <c r="D2177" t="s">
        <v>4034</v>
      </c>
      <c r="E2177" t="s">
        <v>9781</v>
      </c>
      <c r="F2177" t="s">
        <v>3710</v>
      </c>
      <c r="G2177">
        <v>207742407</v>
      </c>
      <c r="I2177" t="s">
        <v>3711</v>
      </c>
      <c r="J2177" t="s">
        <v>9805</v>
      </c>
      <c r="K2177" t="s">
        <v>3725</v>
      </c>
      <c r="M2177">
        <v>12.25</v>
      </c>
      <c r="N2177">
        <v>20.25</v>
      </c>
      <c r="O2177">
        <v>10.7</v>
      </c>
      <c r="P2177">
        <v>12.25</v>
      </c>
      <c r="Q2177">
        <v>20</v>
      </c>
      <c r="R2177">
        <v>10</v>
      </c>
      <c r="S2177" t="b">
        <v>0</v>
      </c>
      <c r="T2177" t="b">
        <v>0</v>
      </c>
      <c r="U2177" t="b">
        <v>1</v>
      </c>
      <c r="V2177">
        <v>18000</v>
      </c>
      <c r="W2177">
        <v>14600</v>
      </c>
      <c r="X2177">
        <v>2.5</v>
      </c>
      <c r="Y2177">
        <v>16000</v>
      </c>
      <c r="Z2177">
        <v>2.23</v>
      </c>
    </row>
    <row r="2178" spans="1:26">
      <c r="A2178">
        <v>210857279</v>
      </c>
      <c r="B2178" t="s">
        <v>11381</v>
      </c>
      <c r="C2178" t="s">
        <v>3597</v>
      </c>
      <c r="D2178" t="s">
        <v>4034</v>
      </c>
      <c r="E2178" t="s">
        <v>8221</v>
      </c>
      <c r="F2178" t="s">
        <v>3710</v>
      </c>
      <c r="G2178">
        <v>210857279</v>
      </c>
      <c r="I2178" t="s">
        <v>3711</v>
      </c>
      <c r="J2178" t="s">
        <v>8683</v>
      </c>
      <c r="K2178" t="s">
        <v>3725</v>
      </c>
      <c r="M2178">
        <v>12.25</v>
      </c>
      <c r="N2178">
        <v>20.25</v>
      </c>
      <c r="O2178">
        <v>10.7</v>
      </c>
      <c r="P2178">
        <v>12.25</v>
      </c>
      <c r="Q2178">
        <v>20</v>
      </c>
      <c r="R2178">
        <v>10</v>
      </c>
      <c r="S2178" t="b">
        <v>0</v>
      </c>
      <c r="T2178" t="b">
        <v>0</v>
      </c>
      <c r="U2178" t="b">
        <v>1</v>
      </c>
      <c r="V2178">
        <v>18000</v>
      </c>
      <c r="W2178">
        <v>14600</v>
      </c>
      <c r="X2178">
        <v>2.5</v>
      </c>
      <c r="Y2178">
        <v>16000</v>
      </c>
      <c r="Z2178">
        <v>2.23</v>
      </c>
    </row>
    <row r="2179" spans="1:26">
      <c r="A2179">
        <v>207742549</v>
      </c>
      <c r="B2179" t="s">
        <v>6289</v>
      </c>
      <c r="C2179" t="s">
        <v>3597</v>
      </c>
      <c r="D2179" t="s">
        <v>4034</v>
      </c>
      <c r="E2179" t="s">
        <v>5260</v>
      </c>
      <c r="F2179" t="s">
        <v>3710</v>
      </c>
      <c r="G2179">
        <v>207742549</v>
      </c>
      <c r="I2179" t="s">
        <v>3711</v>
      </c>
      <c r="J2179" t="s">
        <v>6703</v>
      </c>
      <c r="K2179" t="s">
        <v>3725</v>
      </c>
      <c r="M2179">
        <v>12.45</v>
      </c>
      <c r="N2179">
        <v>20.399999999999999</v>
      </c>
      <c r="O2179">
        <v>11</v>
      </c>
      <c r="P2179">
        <v>12.65</v>
      </c>
      <c r="Q2179">
        <v>20.6</v>
      </c>
      <c r="R2179">
        <v>10.15</v>
      </c>
      <c r="S2179" t="b">
        <v>0</v>
      </c>
      <c r="T2179" t="b">
        <v>0</v>
      </c>
      <c r="U2179" t="b">
        <v>1</v>
      </c>
      <c r="V2179">
        <v>36000</v>
      </c>
      <c r="W2179">
        <v>34000</v>
      </c>
      <c r="X2179">
        <v>2.4500000000000002</v>
      </c>
      <c r="Y2179">
        <v>35200</v>
      </c>
      <c r="Z2179">
        <v>1.88</v>
      </c>
    </row>
    <row r="2180" spans="1:26">
      <c r="A2180">
        <v>207742468</v>
      </c>
      <c r="B2180" t="s">
        <v>6289</v>
      </c>
      <c r="C2180" t="s">
        <v>3597</v>
      </c>
      <c r="D2180" t="s">
        <v>4034</v>
      </c>
      <c r="E2180" t="s">
        <v>5257</v>
      </c>
      <c r="F2180" t="s">
        <v>3710</v>
      </c>
      <c r="G2180">
        <v>207742468</v>
      </c>
      <c r="I2180" t="s">
        <v>3711</v>
      </c>
      <c r="J2180" t="s">
        <v>6704</v>
      </c>
      <c r="K2180" t="s">
        <v>3725</v>
      </c>
      <c r="M2180">
        <v>12.45</v>
      </c>
      <c r="N2180">
        <v>20.399999999999999</v>
      </c>
      <c r="O2180">
        <v>11</v>
      </c>
      <c r="P2180">
        <v>12.65</v>
      </c>
      <c r="Q2180">
        <v>20.6</v>
      </c>
      <c r="R2180">
        <v>10.15</v>
      </c>
      <c r="S2180" t="b">
        <v>0</v>
      </c>
      <c r="T2180" t="b">
        <v>0</v>
      </c>
      <c r="U2180" t="b">
        <v>1</v>
      </c>
      <c r="V2180">
        <v>36000</v>
      </c>
      <c r="W2180">
        <v>34000</v>
      </c>
      <c r="X2180">
        <v>2.4500000000000002</v>
      </c>
      <c r="Y2180">
        <v>35200</v>
      </c>
      <c r="Z2180">
        <v>1.88</v>
      </c>
    </row>
    <row r="2181" spans="1:26">
      <c r="A2181">
        <v>207825572</v>
      </c>
      <c r="B2181" t="s">
        <v>6289</v>
      </c>
      <c r="C2181" t="s">
        <v>3597</v>
      </c>
      <c r="D2181" t="s">
        <v>4034</v>
      </c>
      <c r="E2181" t="s">
        <v>5422</v>
      </c>
      <c r="F2181" t="s">
        <v>3710</v>
      </c>
      <c r="G2181">
        <v>207825572</v>
      </c>
      <c r="I2181" t="s">
        <v>3711</v>
      </c>
      <c r="J2181" t="s">
        <v>6660</v>
      </c>
      <c r="K2181" t="s">
        <v>3725</v>
      </c>
      <c r="M2181">
        <v>12.45</v>
      </c>
      <c r="N2181">
        <v>20.399999999999999</v>
      </c>
      <c r="O2181">
        <v>11</v>
      </c>
      <c r="P2181">
        <v>12.65</v>
      </c>
      <c r="Q2181">
        <v>20.6</v>
      </c>
      <c r="R2181">
        <v>10.15</v>
      </c>
      <c r="S2181" t="b">
        <v>0</v>
      </c>
      <c r="T2181" t="b">
        <v>0</v>
      </c>
      <c r="U2181" t="b">
        <v>1</v>
      </c>
      <c r="V2181">
        <v>36000</v>
      </c>
      <c r="W2181">
        <v>34000</v>
      </c>
      <c r="X2181">
        <v>2.4500000000000002</v>
      </c>
      <c r="Y2181">
        <v>35200</v>
      </c>
      <c r="Z2181">
        <v>1.88</v>
      </c>
    </row>
    <row r="2182" spans="1:26">
      <c r="A2182">
        <v>207825584</v>
      </c>
      <c r="B2182" t="s">
        <v>6289</v>
      </c>
      <c r="C2182" t="s">
        <v>3597</v>
      </c>
      <c r="D2182" t="s">
        <v>4034</v>
      </c>
      <c r="E2182" t="s">
        <v>5417</v>
      </c>
      <c r="F2182" t="s">
        <v>3710</v>
      </c>
      <c r="G2182">
        <v>207825584</v>
      </c>
      <c r="I2182" t="s">
        <v>3711</v>
      </c>
      <c r="J2182" t="s">
        <v>6660</v>
      </c>
      <c r="K2182" t="s">
        <v>3725</v>
      </c>
      <c r="M2182">
        <v>12.45</v>
      </c>
      <c r="N2182">
        <v>20.399999999999999</v>
      </c>
      <c r="O2182">
        <v>11</v>
      </c>
      <c r="P2182">
        <v>12.65</v>
      </c>
      <c r="Q2182">
        <v>20.6</v>
      </c>
      <c r="R2182">
        <v>10.15</v>
      </c>
      <c r="S2182" t="b">
        <v>0</v>
      </c>
      <c r="T2182" t="b">
        <v>0</v>
      </c>
      <c r="U2182" t="b">
        <v>1</v>
      </c>
      <c r="V2182">
        <v>36000</v>
      </c>
      <c r="W2182">
        <v>34000</v>
      </c>
      <c r="X2182">
        <v>2.4500000000000002</v>
      </c>
      <c r="Y2182">
        <v>35200</v>
      </c>
      <c r="Z2182">
        <v>1.88</v>
      </c>
    </row>
    <row r="2183" spans="1:26">
      <c r="A2183">
        <v>207825596</v>
      </c>
      <c r="B2183" t="s">
        <v>6289</v>
      </c>
      <c r="C2183" t="s">
        <v>3597</v>
      </c>
      <c r="D2183" t="s">
        <v>4034</v>
      </c>
      <c r="E2183" t="s">
        <v>5423</v>
      </c>
      <c r="F2183" t="s">
        <v>3710</v>
      </c>
      <c r="G2183">
        <v>207825596</v>
      </c>
      <c r="I2183" t="s">
        <v>3711</v>
      </c>
      <c r="J2183" t="s">
        <v>6660</v>
      </c>
      <c r="K2183" t="s">
        <v>3725</v>
      </c>
      <c r="M2183">
        <v>12.45</v>
      </c>
      <c r="N2183">
        <v>20.399999999999999</v>
      </c>
      <c r="O2183">
        <v>11</v>
      </c>
      <c r="P2183">
        <v>12.65</v>
      </c>
      <c r="Q2183">
        <v>20.6</v>
      </c>
      <c r="R2183">
        <v>10.15</v>
      </c>
      <c r="S2183" t="b">
        <v>0</v>
      </c>
      <c r="T2183" t="b">
        <v>0</v>
      </c>
      <c r="U2183" t="b">
        <v>1</v>
      </c>
      <c r="V2183">
        <v>36000</v>
      </c>
      <c r="W2183">
        <v>34000</v>
      </c>
      <c r="X2183">
        <v>2.4500000000000002</v>
      </c>
      <c r="Y2183">
        <v>35200</v>
      </c>
      <c r="Z2183">
        <v>1.88</v>
      </c>
    </row>
    <row r="2184" spans="1:26">
      <c r="A2184">
        <v>210799639</v>
      </c>
      <c r="B2184" t="s">
        <v>11381</v>
      </c>
      <c r="C2184" t="s">
        <v>3597</v>
      </c>
      <c r="D2184" t="s">
        <v>4034</v>
      </c>
      <c r="E2184" t="s">
        <v>8691</v>
      </c>
      <c r="F2184" t="s">
        <v>3710</v>
      </c>
      <c r="G2184">
        <v>210799639</v>
      </c>
      <c r="I2184" t="s">
        <v>3711</v>
      </c>
      <c r="J2184" t="s">
        <v>6566</v>
      </c>
      <c r="K2184" t="s">
        <v>3725</v>
      </c>
      <c r="M2184">
        <v>12.45</v>
      </c>
      <c r="N2184">
        <v>20.399999999999999</v>
      </c>
      <c r="O2184">
        <v>11</v>
      </c>
      <c r="P2184">
        <v>12.65</v>
      </c>
      <c r="Q2184">
        <v>20.6</v>
      </c>
      <c r="R2184">
        <v>10.15</v>
      </c>
      <c r="S2184" t="b">
        <v>0</v>
      </c>
      <c r="T2184" t="b">
        <v>0</v>
      </c>
      <c r="U2184" t="b">
        <v>1</v>
      </c>
      <c r="V2184">
        <v>36000</v>
      </c>
      <c r="W2184">
        <v>34000</v>
      </c>
      <c r="X2184">
        <v>2.4500000000000002</v>
      </c>
      <c r="Y2184">
        <v>35200</v>
      </c>
      <c r="Z2184">
        <v>1.88</v>
      </c>
    </row>
    <row r="2185" spans="1:26">
      <c r="A2185">
        <v>211994922</v>
      </c>
      <c r="B2185" t="s">
        <v>9533</v>
      </c>
      <c r="C2185" t="s">
        <v>3597</v>
      </c>
      <c r="D2185" t="s">
        <v>4034</v>
      </c>
      <c r="E2185" t="s">
        <v>11382</v>
      </c>
      <c r="F2185" t="s">
        <v>3710</v>
      </c>
      <c r="G2185">
        <v>211994922</v>
      </c>
      <c r="I2185" t="s">
        <v>3711</v>
      </c>
      <c r="J2185" t="s">
        <v>9883</v>
      </c>
      <c r="K2185" t="s">
        <v>3725</v>
      </c>
      <c r="M2185">
        <v>11.3</v>
      </c>
      <c r="N2185">
        <v>21.45</v>
      </c>
      <c r="O2185">
        <v>11.25</v>
      </c>
      <c r="P2185">
        <v>11.65</v>
      </c>
      <c r="Q2185">
        <v>21.95</v>
      </c>
      <c r="R2185">
        <v>9.1999999999999993</v>
      </c>
      <c r="S2185" t="b">
        <v>0</v>
      </c>
      <c r="T2185" t="b">
        <v>0</v>
      </c>
      <c r="U2185" t="b">
        <v>1</v>
      </c>
      <c r="V2185">
        <v>48000</v>
      </c>
      <c r="W2185">
        <v>35000</v>
      </c>
      <c r="X2185">
        <v>2.5499999999999998</v>
      </c>
      <c r="Y2185">
        <v>37000</v>
      </c>
      <c r="Z2185">
        <v>2.17</v>
      </c>
    </row>
    <row r="2186" spans="1:26">
      <c r="A2186">
        <v>210799627</v>
      </c>
      <c r="B2186" t="s">
        <v>11381</v>
      </c>
      <c r="C2186" t="s">
        <v>3597</v>
      </c>
      <c r="D2186" t="s">
        <v>4034</v>
      </c>
      <c r="E2186" t="s">
        <v>8691</v>
      </c>
      <c r="F2186" t="s">
        <v>3710</v>
      </c>
      <c r="G2186">
        <v>210799627</v>
      </c>
      <c r="I2186" t="s">
        <v>3711</v>
      </c>
      <c r="J2186" t="s">
        <v>6565</v>
      </c>
      <c r="K2186" t="s">
        <v>3725</v>
      </c>
      <c r="M2186">
        <v>11.3</v>
      </c>
      <c r="N2186">
        <v>21.45</v>
      </c>
      <c r="O2186">
        <v>11.25</v>
      </c>
      <c r="P2186">
        <v>11.65</v>
      </c>
      <c r="Q2186">
        <v>21.95</v>
      </c>
      <c r="R2186">
        <v>9.1999999999999993</v>
      </c>
      <c r="S2186" t="b">
        <v>0</v>
      </c>
      <c r="T2186" t="b">
        <v>0</v>
      </c>
      <c r="U2186" t="b">
        <v>1</v>
      </c>
      <c r="V2186">
        <v>48000</v>
      </c>
      <c r="W2186">
        <v>35000</v>
      </c>
      <c r="X2186">
        <v>2.5499999999999998</v>
      </c>
      <c r="Y2186">
        <v>37000</v>
      </c>
      <c r="Z2186">
        <v>2.17</v>
      </c>
    </row>
    <row r="2187" spans="1:26">
      <c r="A2187">
        <v>207827132</v>
      </c>
      <c r="B2187" t="s">
        <v>6289</v>
      </c>
      <c r="C2187" t="s">
        <v>3597</v>
      </c>
      <c r="D2187" t="s">
        <v>4034</v>
      </c>
      <c r="E2187" t="s">
        <v>5440</v>
      </c>
      <c r="F2187" t="s">
        <v>3710</v>
      </c>
      <c r="G2187">
        <v>207827132</v>
      </c>
      <c r="I2187" t="s">
        <v>3711</v>
      </c>
      <c r="J2187" t="s">
        <v>6613</v>
      </c>
      <c r="K2187" t="s">
        <v>3725</v>
      </c>
      <c r="M2187">
        <v>11.3</v>
      </c>
      <c r="N2187">
        <v>21.45</v>
      </c>
      <c r="O2187">
        <v>11.25</v>
      </c>
      <c r="P2187">
        <v>11.65</v>
      </c>
      <c r="Q2187">
        <v>21.95</v>
      </c>
      <c r="R2187">
        <v>9.1999999999999993</v>
      </c>
      <c r="S2187" t="b">
        <v>0</v>
      </c>
      <c r="T2187" t="b">
        <v>0</v>
      </c>
      <c r="U2187" t="b">
        <v>1</v>
      </c>
      <c r="V2187">
        <v>48000</v>
      </c>
      <c r="W2187">
        <v>35000</v>
      </c>
      <c r="X2187">
        <v>2.5499999999999998</v>
      </c>
      <c r="Y2187">
        <v>37000</v>
      </c>
      <c r="Z2187">
        <v>2.17</v>
      </c>
    </row>
    <row r="2188" spans="1:26">
      <c r="A2188">
        <v>207742483</v>
      </c>
      <c r="B2188" t="s">
        <v>6289</v>
      </c>
      <c r="C2188" t="s">
        <v>3597</v>
      </c>
      <c r="D2188" t="s">
        <v>4034</v>
      </c>
      <c r="E2188" t="s">
        <v>5257</v>
      </c>
      <c r="F2188" t="s">
        <v>3710</v>
      </c>
      <c r="G2188">
        <v>207742483</v>
      </c>
      <c r="I2188" t="s">
        <v>3711</v>
      </c>
      <c r="J2188" t="s">
        <v>6705</v>
      </c>
      <c r="K2188" t="s">
        <v>3725</v>
      </c>
      <c r="M2188">
        <v>11.3</v>
      </c>
      <c r="N2188">
        <v>21.45</v>
      </c>
      <c r="O2188">
        <v>11.25</v>
      </c>
      <c r="P2188">
        <v>11.65</v>
      </c>
      <c r="Q2188">
        <v>21.95</v>
      </c>
      <c r="R2188">
        <v>9.1999999999999993</v>
      </c>
      <c r="S2188" t="b">
        <v>0</v>
      </c>
      <c r="T2188" t="b">
        <v>0</v>
      </c>
      <c r="U2188" t="b">
        <v>1</v>
      </c>
      <c r="V2188">
        <v>48000</v>
      </c>
      <c r="W2188">
        <v>35000</v>
      </c>
      <c r="X2188">
        <v>2.5499999999999998</v>
      </c>
      <c r="Y2188">
        <v>37000</v>
      </c>
      <c r="Z2188">
        <v>2.17</v>
      </c>
    </row>
    <row r="2189" spans="1:26">
      <c r="A2189">
        <v>207804197</v>
      </c>
      <c r="B2189" t="s">
        <v>11381</v>
      </c>
      <c r="C2189" t="s">
        <v>3597</v>
      </c>
      <c r="D2189" t="s">
        <v>4034</v>
      </c>
      <c r="E2189" t="s">
        <v>9913</v>
      </c>
      <c r="F2189" t="s">
        <v>3710</v>
      </c>
      <c r="G2189">
        <v>207804197</v>
      </c>
      <c r="I2189" t="s">
        <v>3711</v>
      </c>
      <c r="J2189" t="s">
        <v>10074</v>
      </c>
      <c r="K2189" t="s">
        <v>3725</v>
      </c>
      <c r="M2189">
        <v>11.3</v>
      </c>
      <c r="N2189">
        <v>21.45</v>
      </c>
      <c r="O2189">
        <v>11.25</v>
      </c>
      <c r="P2189">
        <v>11.65</v>
      </c>
      <c r="Q2189">
        <v>21.95</v>
      </c>
      <c r="R2189">
        <v>9.1999999999999993</v>
      </c>
      <c r="S2189" t="b">
        <v>0</v>
      </c>
      <c r="T2189" t="b">
        <v>0</v>
      </c>
      <c r="U2189" t="b">
        <v>1</v>
      </c>
      <c r="V2189">
        <v>48000</v>
      </c>
      <c r="W2189">
        <v>35000</v>
      </c>
      <c r="X2189">
        <v>2.5499999999999998</v>
      </c>
      <c r="Y2189">
        <v>37000</v>
      </c>
      <c r="Z2189">
        <v>2.17</v>
      </c>
    </row>
    <row r="2190" spans="1:26">
      <c r="A2190">
        <v>207742540</v>
      </c>
      <c r="B2190" t="s">
        <v>6289</v>
      </c>
      <c r="C2190" t="s">
        <v>3597</v>
      </c>
      <c r="D2190" t="s">
        <v>4034</v>
      </c>
      <c r="E2190" t="s">
        <v>5260</v>
      </c>
      <c r="F2190" t="s">
        <v>3710</v>
      </c>
      <c r="G2190">
        <v>207742540</v>
      </c>
      <c r="I2190" t="s">
        <v>3711</v>
      </c>
      <c r="J2190" t="s">
        <v>6702</v>
      </c>
      <c r="K2190" t="s">
        <v>3725</v>
      </c>
      <c r="M2190">
        <v>11.3</v>
      </c>
      <c r="N2190">
        <v>21.45</v>
      </c>
      <c r="O2190">
        <v>11.25</v>
      </c>
      <c r="P2190">
        <v>11.65</v>
      </c>
      <c r="Q2190">
        <v>21.95</v>
      </c>
      <c r="R2190">
        <v>9.1999999999999993</v>
      </c>
      <c r="S2190" t="b">
        <v>0</v>
      </c>
      <c r="T2190" t="b">
        <v>0</v>
      </c>
      <c r="U2190" t="b">
        <v>1</v>
      </c>
      <c r="V2190">
        <v>48000</v>
      </c>
      <c r="W2190">
        <v>35000</v>
      </c>
      <c r="X2190">
        <v>2.5499999999999998</v>
      </c>
      <c r="Y2190">
        <v>37000</v>
      </c>
      <c r="Z2190">
        <v>2.17</v>
      </c>
    </row>
    <row r="2191" spans="1:26">
      <c r="A2191">
        <v>207683267</v>
      </c>
      <c r="B2191" t="s">
        <v>6289</v>
      </c>
      <c r="C2191" t="s">
        <v>3597</v>
      </c>
      <c r="D2191" t="s">
        <v>4034</v>
      </c>
      <c r="E2191" t="s">
        <v>5262</v>
      </c>
      <c r="F2191" t="s">
        <v>3710</v>
      </c>
      <c r="G2191">
        <v>207683267</v>
      </c>
      <c r="I2191" t="s">
        <v>3711</v>
      </c>
      <c r="J2191" t="s">
        <v>8721</v>
      </c>
      <c r="K2191" t="s">
        <v>3725</v>
      </c>
      <c r="M2191">
        <v>12.8</v>
      </c>
      <c r="N2191">
        <v>22.6</v>
      </c>
      <c r="O2191">
        <v>10.75</v>
      </c>
      <c r="P2191">
        <v>12.95</v>
      </c>
      <c r="Q2191">
        <v>22.95</v>
      </c>
      <c r="R2191">
        <v>9.85</v>
      </c>
      <c r="S2191" t="b">
        <v>0</v>
      </c>
      <c r="T2191" t="b">
        <v>0</v>
      </c>
      <c r="U2191" t="b">
        <v>1</v>
      </c>
      <c r="V2191">
        <v>24000</v>
      </c>
      <c r="W2191">
        <v>21000</v>
      </c>
      <c r="X2191">
        <v>2.5499999999999998</v>
      </c>
      <c r="Y2191">
        <v>22600</v>
      </c>
      <c r="Z2191">
        <v>2.25</v>
      </c>
    </row>
    <row r="2192" spans="1:26">
      <c r="A2192">
        <v>210799638</v>
      </c>
      <c r="B2192" t="s">
        <v>11381</v>
      </c>
      <c r="C2192" t="s">
        <v>3597</v>
      </c>
      <c r="D2192" t="s">
        <v>4034</v>
      </c>
      <c r="E2192" t="s">
        <v>8691</v>
      </c>
      <c r="F2192" t="s">
        <v>3710</v>
      </c>
      <c r="G2192">
        <v>210799638</v>
      </c>
      <c r="I2192" t="s">
        <v>3711</v>
      </c>
      <c r="J2192" t="s">
        <v>8696</v>
      </c>
      <c r="K2192" t="s">
        <v>3725</v>
      </c>
      <c r="M2192">
        <v>11.5</v>
      </c>
      <c r="N2192">
        <v>20.85</v>
      </c>
      <c r="O2192">
        <v>10.75</v>
      </c>
      <c r="P2192">
        <v>11.7</v>
      </c>
      <c r="Q2192">
        <v>21.35</v>
      </c>
      <c r="R2192">
        <v>9.35</v>
      </c>
      <c r="S2192" t="b">
        <v>0</v>
      </c>
      <c r="T2192" t="b">
        <v>0</v>
      </c>
      <c r="U2192" t="b">
        <v>1</v>
      </c>
      <c r="V2192">
        <v>47500</v>
      </c>
      <c r="W2192">
        <v>36000</v>
      </c>
      <c r="X2192">
        <v>2.2999999999999998</v>
      </c>
      <c r="Y2192">
        <v>45000</v>
      </c>
      <c r="Z2192">
        <v>2.2000000000000002</v>
      </c>
    </row>
    <row r="2193" spans="1:26">
      <c r="A2193">
        <v>207825587</v>
      </c>
      <c r="B2193" t="s">
        <v>6289</v>
      </c>
      <c r="C2193" t="s">
        <v>3597</v>
      </c>
      <c r="D2193" t="s">
        <v>4034</v>
      </c>
      <c r="E2193" t="s">
        <v>5417</v>
      </c>
      <c r="F2193" t="s">
        <v>3710</v>
      </c>
      <c r="G2193">
        <v>207825587</v>
      </c>
      <c r="I2193" t="s">
        <v>3711</v>
      </c>
      <c r="J2193" t="s">
        <v>8674</v>
      </c>
      <c r="K2193" t="s">
        <v>3725</v>
      </c>
      <c r="M2193">
        <v>11.5</v>
      </c>
      <c r="N2193">
        <v>20.85</v>
      </c>
      <c r="O2193">
        <v>10.75</v>
      </c>
      <c r="P2193">
        <v>11.7</v>
      </c>
      <c r="Q2193">
        <v>21.35</v>
      </c>
      <c r="R2193">
        <v>9.35</v>
      </c>
      <c r="S2193" t="b">
        <v>0</v>
      </c>
      <c r="T2193" t="b">
        <v>0</v>
      </c>
      <c r="U2193" t="b">
        <v>1</v>
      </c>
      <c r="V2193">
        <v>47500</v>
      </c>
      <c r="W2193">
        <v>36000</v>
      </c>
      <c r="X2193">
        <v>2.2999999999999998</v>
      </c>
      <c r="Y2193">
        <v>45000</v>
      </c>
      <c r="Z2193">
        <v>2.2000000000000002</v>
      </c>
    </row>
    <row r="2194" spans="1:26">
      <c r="A2194">
        <v>207825575</v>
      </c>
      <c r="B2194" t="s">
        <v>6289</v>
      </c>
      <c r="C2194" t="s">
        <v>3597</v>
      </c>
      <c r="D2194" t="s">
        <v>4034</v>
      </c>
      <c r="E2194" t="s">
        <v>5422</v>
      </c>
      <c r="F2194" t="s">
        <v>3710</v>
      </c>
      <c r="G2194">
        <v>207825575</v>
      </c>
      <c r="I2194" t="s">
        <v>3711</v>
      </c>
      <c r="J2194" t="s">
        <v>8674</v>
      </c>
      <c r="K2194" t="s">
        <v>3725</v>
      </c>
      <c r="M2194">
        <v>11.5</v>
      </c>
      <c r="N2194">
        <v>20.85</v>
      </c>
      <c r="O2194">
        <v>10.75</v>
      </c>
      <c r="P2194">
        <v>11.7</v>
      </c>
      <c r="Q2194">
        <v>21.35</v>
      </c>
      <c r="R2194">
        <v>9.35</v>
      </c>
      <c r="S2194" t="b">
        <v>0</v>
      </c>
      <c r="T2194" t="b">
        <v>0</v>
      </c>
      <c r="U2194" t="b">
        <v>1</v>
      </c>
      <c r="V2194">
        <v>47500</v>
      </c>
      <c r="W2194">
        <v>36000</v>
      </c>
      <c r="X2194">
        <v>2.2999999999999998</v>
      </c>
      <c r="Y2194">
        <v>45000</v>
      </c>
      <c r="Z2194">
        <v>2.2000000000000002</v>
      </c>
    </row>
    <row r="2195" spans="1:26">
      <c r="A2195">
        <v>207825599</v>
      </c>
      <c r="B2195" t="s">
        <v>6289</v>
      </c>
      <c r="C2195" t="s">
        <v>3597</v>
      </c>
      <c r="D2195" t="s">
        <v>4034</v>
      </c>
      <c r="E2195" t="s">
        <v>5423</v>
      </c>
      <c r="F2195" t="s">
        <v>3710</v>
      </c>
      <c r="G2195">
        <v>207825599</v>
      </c>
      <c r="I2195" t="s">
        <v>3711</v>
      </c>
      <c r="J2195" t="s">
        <v>8674</v>
      </c>
      <c r="K2195" t="s">
        <v>3725</v>
      </c>
      <c r="M2195">
        <v>11.5</v>
      </c>
      <c r="N2195">
        <v>20.85</v>
      </c>
      <c r="O2195">
        <v>10.75</v>
      </c>
      <c r="P2195">
        <v>11.7</v>
      </c>
      <c r="Q2195">
        <v>21.35</v>
      </c>
      <c r="R2195">
        <v>9.35</v>
      </c>
      <c r="S2195" t="b">
        <v>0</v>
      </c>
      <c r="T2195" t="b">
        <v>0</v>
      </c>
      <c r="U2195" t="b">
        <v>1</v>
      </c>
      <c r="V2195">
        <v>47500</v>
      </c>
      <c r="W2195">
        <v>36000</v>
      </c>
      <c r="X2195">
        <v>2.2999999999999998</v>
      </c>
      <c r="Y2195">
        <v>45000</v>
      </c>
      <c r="Z2195">
        <v>2.2000000000000002</v>
      </c>
    </row>
    <row r="2196" spans="1:26">
      <c r="A2196">
        <v>207683273</v>
      </c>
      <c r="B2196" t="s">
        <v>6289</v>
      </c>
      <c r="C2196" t="s">
        <v>3597</v>
      </c>
      <c r="D2196" t="s">
        <v>4034</v>
      </c>
      <c r="E2196" t="s">
        <v>5262</v>
      </c>
      <c r="F2196" t="s">
        <v>3710</v>
      </c>
      <c r="G2196">
        <v>207683273</v>
      </c>
      <c r="I2196" t="s">
        <v>3711</v>
      </c>
      <c r="J2196" t="s">
        <v>8720</v>
      </c>
      <c r="K2196" t="s">
        <v>3725</v>
      </c>
      <c r="M2196">
        <v>11.5</v>
      </c>
      <c r="N2196">
        <v>20.85</v>
      </c>
      <c r="O2196">
        <v>10.75</v>
      </c>
      <c r="P2196">
        <v>11.7</v>
      </c>
      <c r="Q2196">
        <v>21.35</v>
      </c>
      <c r="R2196">
        <v>9.35</v>
      </c>
      <c r="S2196" t="b">
        <v>0</v>
      </c>
      <c r="T2196" t="b">
        <v>0</v>
      </c>
      <c r="U2196" t="b">
        <v>1</v>
      </c>
      <c r="V2196">
        <v>47500</v>
      </c>
      <c r="W2196">
        <v>36000</v>
      </c>
      <c r="X2196">
        <v>2.2999999999999998</v>
      </c>
      <c r="Y2196">
        <v>45000</v>
      </c>
      <c r="Z2196">
        <v>2.2000000000000002</v>
      </c>
    </row>
    <row r="2197" spans="1:26">
      <c r="A2197">
        <v>207742471</v>
      </c>
      <c r="B2197" t="s">
        <v>6289</v>
      </c>
      <c r="C2197" t="s">
        <v>3597</v>
      </c>
      <c r="D2197" t="s">
        <v>4034</v>
      </c>
      <c r="E2197" t="s">
        <v>5257</v>
      </c>
      <c r="F2197" t="s">
        <v>3710</v>
      </c>
      <c r="G2197">
        <v>207742471</v>
      </c>
      <c r="I2197" t="s">
        <v>3711</v>
      </c>
      <c r="J2197" t="s">
        <v>8660</v>
      </c>
      <c r="K2197" t="s">
        <v>3725</v>
      </c>
      <c r="M2197">
        <v>11.5</v>
      </c>
      <c r="N2197">
        <v>20.85</v>
      </c>
      <c r="O2197">
        <v>10.75</v>
      </c>
      <c r="P2197">
        <v>11.7</v>
      </c>
      <c r="Q2197">
        <v>21.35</v>
      </c>
      <c r="R2197">
        <v>9.35</v>
      </c>
      <c r="S2197" t="b">
        <v>0</v>
      </c>
      <c r="T2197" t="b">
        <v>0</v>
      </c>
      <c r="U2197" t="b">
        <v>1</v>
      </c>
      <c r="V2197">
        <v>47500</v>
      </c>
      <c r="W2197">
        <v>36000</v>
      </c>
      <c r="X2197">
        <v>2.2999999999999998</v>
      </c>
      <c r="Y2197">
        <v>45000</v>
      </c>
      <c r="Z2197">
        <v>2.2000000000000002</v>
      </c>
    </row>
    <row r="2198" spans="1:26">
      <c r="A2198">
        <v>207742552</v>
      </c>
      <c r="B2198" t="s">
        <v>6289</v>
      </c>
      <c r="C2198" t="s">
        <v>3597</v>
      </c>
      <c r="D2198" t="s">
        <v>4034</v>
      </c>
      <c r="E2198" t="s">
        <v>5260</v>
      </c>
      <c r="F2198" t="s">
        <v>3710</v>
      </c>
      <c r="G2198">
        <v>207742552</v>
      </c>
      <c r="I2198" t="s">
        <v>3711</v>
      </c>
      <c r="J2198" t="s">
        <v>8639</v>
      </c>
      <c r="K2198" t="s">
        <v>3725</v>
      </c>
      <c r="M2198">
        <v>11.5</v>
      </c>
      <c r="N2198">
        <v>20.85</v>
      </c>
      <c r="O2198">
        <v>10.75</v>
      </c>
      <c r="P2198">
        <v>11.7</v>
      </c>
      <c r="Q2198">
        <v>21.35</v>
      </c>
      <c r="R2198">
        <v>9.35</v>
      </c>
      <c r="S2198" t="b">
        <v>0</v>
      </c>
      <c r="T2198" t="b">
        <v>0</v>
      </c>
      <c r="U2198" t="b">
        <v>1</v>
      </c>
      <c r="V2198">
        <v>47500</v>
      </c>
      <c r="W2198">
        <v>36000</v>
      </c>
      <c r="X2198">
        <v>2.2999999999999998</v>
      </c>
      <c r="Y2198">
        <v>45000</v>
      </c>
      <c r="Z2198">
        <v>2.2000000000000002</v>
      </c>
    </row>
    <row r="2199" spans="1:26">
      <c r="A2199">
        <v>210799633</v>
      </c>
      <c r="B2199" t="s">
        <v>11381</v>
      </c>
      <c r="C2199" t="s">
        <v>3597</v>
      </c>
      <c r="D2199" t="s">
        <v>4034</v>
      </c>
      <c r="E2199" t="s">
        <v>8691</v>
      </c>
      <c r="F2199" t="s">
        <v>3710</v>
      </c>
      <c r="G2199">
        <v>210799633</v>
      </c>
      <c r="I2199" t="s">
        <v>3711</v>
      </c>
      <c r="J2199" t="s">
        <v>8695</v>
      </c>
      <c r="K2199" t="s">
        <v>3725</v>
      </c>
      <c r="M2199">
        <v>12</v>
      </c>
      <c r="N2199">
        <v>21.25</v>
      </c>
      <c r="O2199">
        <v>10.7</v>
      </c>
      <c r="P2199">
        <v>12.1</v>
      </c>
      <c r="Q2199">
        <v>21.5</v>
      </c>
      <c r="R2199">
        <v>10.050000000000001</v>
      </c>
      <c r="S2199" t="b">
        <v>0</v>
      </c>
      <c r="T2199" t="b">
        <v>0</v>
      </c>
      <c r="U2199" t="b">
        <v>1</v>
      </c>
      <c r="V2199">
        <v>28000</v>
      </c>
      <c r="W2199">
        <v>26800</v>
      </c>
      <c r="X2199">
        <v>2.2999999999999998</v>
      </c>
      <c r="Y2199">
        <v>27200</v>
      </c>
      <c r="Z2199">
        <v>2.21</v>
      </c>
    </row>
    <row r="2200" spans="1:26">
      <c r="A2200">
        <v>207825569</v>
      </c>
      <c r="B2200" t="s">
        <v>6289</v>
      </c>
      <c r="C2200" t="s">
        <v>3597</v>
      </c>
      <c r="D2200" t="s">
        <v>4034</v>
      </c>
      <c r="E2200" t="s">
        <v>5422</v>
      </c>
      <c r="F2200" t="s">
        <v>3710</v>
      </c>
      <c r="G2200">
        <v>207825569</v>
      </c>
      <c r="I2200" t="s">
        <v>3711</v>
      </c>
      <c r="J2200" t="s">
        <v>8673</v>
      </c>
      <c r="K2200" t="s">
        <v>3725</v>
      </c>
      <c r="M2200">
        <v>12</v>
      </c>
      <c r="N2200">
        <v>21.25</v>
      </c>
      <c r="O2200">
        <v>10.7</v>
      </c>
      <c r="P2200">
        <v>12.1</v>
      </c>
      <c r="Q2200">
        <v>21.5</v>
      </c>
      <c r="R2200">
        <v>10.050000000000001</v>
      </c>
      <c r="S2200" t="b">
        <v>0</v>
      </c>
      <c r="T2200" t="b">
        <v>0</v>
      </c>
      <c r="U2200" t="b">
        <v>1</v>
      </c>
      <c r="V2200">
        <v>28000</v>
      </c>
      <c r="W2200">
        <v>26800</v>
      </c>
      <c r="X2200">
        <v>2.2999999999999998</v>
      </c>
      <c r="Y2200">
        <v>27200</v>
      </c>
      <c r="Z2200">
        <v>2.21</v>
      </c>
    </row>
    <row r="2201" spans="1:26">
      <c r="A2201">
        <v>207825581</v>
      </c>
      <c r="B2201" t="s">
        <v>6289</v>
      </c>
      <c r="C2201" t="s">
        <v>3597</v>
      </c>
      <c r="D2201" t="s">
        <v>4034</v>
      </c>
      <c r="E2201" t="s">
        <v>5417</v>
      </c>
      <c r="F2201" t="s">
        <v>3710</v>
      </c>
      <c r="G2201">
        <v>207825581</v>
      </c>
      <c r="I2201" t="s">
        <v>3711</v>
      </c>
      <c r="J2201" t="s">
        <v>8673</v>
      </c>
      <c r="K2201" t="s">
        <v>3725</v>
      </c>
      <c r="M2201">
        <v>12</v>
      </c>
      <c r="N2201">
        <v>21.25</v>
      </c>
      <c r="O2201">
        <v>10.7</v>
      </c>
      <c r="P2201">
        <v>12.1</v>
      </c>
      <c r="Q2201">
        <v>21.5</v>
      </c>
      <c r="R2201">
        <v>10.050000000000001</v>
      </c>
      <c r="S2201" t="b">
        <v>0</v>
      </c>
      <c r="T2201" t="b">
        <v>0</v>
      </c>
      <c r="U2201" t="b">
        <v>1</v>
      </c>
      <c r="V2201">
        <v>28000</v>
      </c>
      <c r="W2201">
        <v>26800</v>
      </c>
      <c r="X2201">
        <v>2.2999999999999998</v>
      </c>
      <c r="Y2201">
        <v>27200</v>
      </c>
      <c r="Z2201">
        <v>2.21</v>
      </c>
    </row>
    <row r="2202" spans="1:26">
      <c r="A2202">
        <v>207825593</v>
      </c>
      <c r="B2202" t="s">
        <v>6289</v>
      </c>
      <c r="C2202" t="s">
        <v>3597</v>
      </c>
      <c r="D2202" t="s">
        <v>4034</v>
      </c>
      <c r="E2202" t="s">
        <v>5423</v>
      </c>
      <c r="F2202" t="s">
        <v>3710</v>
      </c>
      <c r="G2202">
        <v>207825593</v>
      </c>
      <c r="I2202" t="s">
        <v>3711</v>
      </c>
      <c r="J2202" t="s">
        <v>8673</v>
      </c>
      <c r="K2202" t="s">
        <v>3725</v>
      </c>
      <c r="M2202">
        <v>12</v>
      </c>
      <c r="N2202">
        <v>21.25</v>
      </c>
      <c r="O2202">
        <v>10.7</v>
      </c>
      <c r="P2202">
        <v>12.1</v>
      </c>
      <c r="Q2202">
        <v>21.5</v>
      </c>
      <c r="R2202">
        <v>10.050000000000001</v>
      </c>
      <c r="S2202" t="b">
        <v>0</v>
      </c>
      <c r="T2202" t="b">
        <v>0</v>
      </c>
      <c r="U2202" t="b">
        <v>1</v>
      </c>
      <c r="V2202">
        <v>28000</v>
      </c>
      <c r="W2202">
        <v>26800</v>
      </c>
      <c r="X2202">
        <v>2.2999999999999998</v>
      </c>
      <c r="Y2202">
        <v>27200</v>
      </c>
      <c r="Z2202">
        <v>2.21</v>
      </c>
    </row>
    <row r="2203" spans="1:26">
      <c r="A2203">
        <v>207742465</v>
      </c>
      <c r="B2203" t="s">
        <v>6289</v>
      </c>
      <c r="C2203" t="s">
        <v>3597</v>
      </c>
      <c r="D2203" t="s">
        <v>4034</v>
      </c>
      <c r="E2203" t="s">
        <v>5257</v>
      </c>
      <c r="F2203" t="s">
        <v>3710</v>
      </c>
      <c r="G2203">
        <v>207742465</v>
      </c>
      <c r="I2203" t="s">
        <v>3711</v>
      </c>
      <c r="J2203" t="s">
        <v>8659</v>
      </c>
      <c r="K2203" t="s">
        <v>3725</v>
      </c>
      <c r="M2203">
        <v>12</v>
      </c>
      <c r="N2203">
        <v>21.25</v>
      </c>
      <c r="O2203">
        <v>10.7</v>
      </c>
      <c r="P2203">
        <v>12.1</v>
      </c>
      <c r="Q2203">
        <v>21.5</v>
      </c>
      <c r="R2203">
        <v>10.050000000000001</v>
      </c>
      <c r="S2203" t="b">
        <v>0</v>
      </c>
      <c r="T2203" t="b">
        <v>0</v>
      </c>
      <c r="U2203" t="b">
        <v>1</v>
      </c>
      <c r="V2203">
        <v>28000</v>
      </c>
      <c r="W2203">
        <v>26800</v>
      </c>
      <c r="X2203">
        <v>2.2999999999999998</v>
      </c>
      <c r="Y2203">
        <v>27200</v>
      </c>
      <c r="Z2203">
        <v>2.21</v>
      </c>
    </row>
    <row r="2204" spans="1:26">
      <c r="A2204">
        <v>207742546</v>
      </c>
      <c r="B2204" t="s">
        <v>6289</v>
      </c>
      <c r="C2204" t="s">
        <v>3597</v>
      </c>
      <c r="D2204" t="s">
        <v>4034</v>
      </c>
      <c r="E2204" t="s">
        <v>5260</v>
      </c>
      <c r="F2204" t="s">
        <v>3710</v>
      </c>
      <c r="G2204">
        <v>207742546</v>
      </c>
      <c r="I2204" t="s">
        <v>3711</v>
      </c>
      <c r="J2204" t="s">
        <v>8638</v>
      </c>
      <c r="K2204" t="s">
        <v>3725</v>
      </c>
      <c r="M2204">
        <v>12</v>
      </c>
      <c r="N2204">
        <v>21.25</v>
      </c>
      <c r="O2204">
        <v>10.7</v>
      </c>
      <c r="P2204">
        <v>12.1</v>
      </c>
      <c r="Q2204">
        <v>21.5</v>
      </c>
      <c r="R2204">
        <v>10.050000000000001</v>
      </c>
      <c r="S2204" t="b">
        <v>0</v>
      </c>
      <c r="T2204" t="b">
        <v>0</v>
      </c>
      <c r="U2204" t="b">
        <v>1</v>
      </c>
      <c r="V2204">
        <v>28000</v>
      </c>
      <c r="W2204">
        <v>26800</v>
      </c>
      <c r="X2204">
        <v>2.2999999999999998</v>
      </c>
      <c r="Y2204">
        <v>27200</v>
      </c>
      <c r="Z2204">
        <v>2.21</v>
      </c>
    </row>
    <row r="2205" spans="1:26">
      <c r="A2205">
        <v>207804191</v>
      </c>
      <c r="B2205" t="s">
        <v>11381</v>
      </c>
      <c r="C2205" t="s">
        <v>3597</v>
      </c>
      <c r="D2205" t="s">
        <v>4034</v>
      </c>
      <c r="E2205" t="s">
        <v>9913</v>
      </c>
      <c r="F2205" t="s">
        <v>3710</v>
      </c>
      <c r="G2205">
        <v>207804191</v>
      </c>
      <c r="I2205" t="s">
        <v>3711</v>
      </c>
      <c r="J2205" t="s">
        <v>10029</v>
      </c>
      <c r="K2205" t="s">
        <v>3725</v>
      </c>
      <c r="M2205">
        <v>11.85</v>
      </c>
      <c r="N2205">
        <v>22.4</v>
      </c>
      <c r="O2205">
        <v>10.35</v>
      </c>
      <c r="P2205">
        <v>12.2</v>
      </c>
      <c r="Q2205">
        <v>22.8</v>
      </c>
      <c r="R2205">
        <v>9.35</v>
      </c>
      <c r="S2205" t="b">
        <v>0</v>
      </c>
      <c r="T2205" t="b">
        <v>0</v>
      </c>
      <c r="U2205" t="b">
        <v>1</v>
      </c>
      <c r="V2205">
        <v>28000</v>
      </c>
      <c r="W2205">
        <v>21400</v>
      </c>
      <c r="X2205">
        <v>2.5499999999999998</v>
      </c>
      <c r="Y2205">
        <v>22600</v>
      </c>
      <c r="Z2205">
        <v>2.25</v>
      </c>
    </row>
    <row r="2206" spans="1:26">
      <c r="A2206">
        <v>207742534</v>
      </c>
      <c r="B2206" t="s">
        <v>6289</v>
      </c>
      <c r="C2206" t="s">
        <v>3597</v>
      </c>
      <c r="D2206" t="s">
        <v>4034</v>
      </c>
      <c r="E2206" t="s">
        <v>5260</v>
      </c>
      <c r="F2206" t="s">
        <v>3710</v>
      </c>
      <c r="G2206">
        <v>207742534</v>
      </c>
      <c r="I2206" t="s">
        <v>3711</v>
      </c>
      <c r="J2206" t="s">
        <v>8637</v>
      </c>
      <c r="K2206" t="s">
        <v>3725</v>
      </c>
      <c r="M2206">
        <v>11.85</v>
      </c>
      <c r="N2206">
        <v>22.4</v>
      </c>
      <c r="O2206">
        <v>10.35</v>
      </c>
      <c r="P2206">
        <v>12.2</v>
      </c>
      <c r="Q2206">
        <v>22.8</v>
      </c>
      <c r="R2206">
        <v>9.35</v>
      </c>
      <c r="S2206" t="b">
        <v>0</v>
      </c>
      <c r="T2206" t="b">
        <v>0</v>
      </c>
      <c r="U2206" t="b">
        <v>1</v>
      </c>
      <c r="V2206">
        <v>28000</v>
      </c>
      <c r="W2206">
        <v>21400</v>
      </c>
      <c r="X2206">
        <v>2.5499999999999998</v>
      </c>
      <c r="Y2206">
        <v>22600</v>
      </c>
      <c r="Z2206">
        <v>2.25</v>
      </c>
    </row>
    <row r="2207" spans="1:26">
      <c r="A2207">
        <v>207742477</v>
      </c>
      <c r="B2207" t="s">
        <v>6289</v>
      </c>
      <c r="C2207" t="s">
        <v>3597</v>
      </c>
      <c r="D2207" t="s">
        <v>4034</v>
      </c>
      <c r="E2207" t="s">
        <v>5257</v>
      </c>
      <c r="F2207" t="s">
        <v>3710</v>
      </c>
      <c r="G2207">
        <v>207742477</v>
      </c>
      <c r="I2207" t="s">
        <v>3711</v>
      </c>
      <c r="J2207" t="s">
        <v>8658</v>
      </c>
      <c r="K2207" t="s">
        <v>3725</v>
      </c>
      <c r="M2207">
        <v>11.85</v>
      </c>
      <c r="N2207">
        <v>22.4</v>
      </c>
      <c r="O2207">
        <v>10.35</v>
      </c>
      <c r="P2207">
        <v>12.2</v>
      </c>
      <c r="Q2207">
        <v>22.8</v>
      </c>
      <c r="R2207">
        <v>9.35</v>
      </c>
      <c r="S2207" t="b">
        <v>0</v>
      </c>
      <c r="T2207" t="b">
        <v>0</v>
      </c>
      <c r="U2207" t="b">
        <v>1</v>
      </c>
      <c r="V2207">
        <v>28000</v>
      </c>
      <c r="W2207">
        <v>21400</v>
      </c>
      <c r="X2207">
        <v>2.5499999999999998</v>
      </c>
      <c r="Y2207">
        <v>22600</v>
      </c>
      <c r="Z2207">
        <v>2.25</v>
      </c>
    </row>
    <row r="2208" spans="1:26">
      <c r="A2208">
        <v>207827127</v>
      </c>
      <c r="B2208" t="s">
        <v>6289</v>
      </c>
      <c r="C2208" t="s">
        <v>3597</v>
      </c>
      <c r="D2208" t="s">
        <v>4034</v>
      </c>
      <c r="E2208" t="s">
        <v>5440</v>
      </c>
      <c r="F2208" t="s">
        <v>3710</v>
      </c>
      <c r="G2208">
        <v>207827127</v>
      </c>
      <c r="I2208" t="s">
        <v>3711</v>
      </c>
      <c r="J2208" t="s">
        <v>8731</v>
      </c>
      <c r="K2208" t="s">
        <v>3725</v>
      </c>
      <c r="M2208">
        <v>11.85</v>
      </c>
      <c r="N2208">
        <v>22.4</v>
      </c>
      <c r="O2208">
        <v>10.35</v>
      </c>
      <c r="P2208">
        <v>12.2</v>
      </c>
      <c r="Q2208">
        <v>22.8</v>
      </c>
      <c r="R2208">
        <v>9.35</v>
      </c>
      <c r="S2208" t="b">
        <v>0</v>
      </c>
      <c r="T2208" t="b">
        <v>0</v>
      </c>
      <c r="U2208" t="b">
        <v>1</v>
      </c>
      <c r="V2208">
        <v>28000</v>
      </c>
      <c r="W2208">
        <v>21400</v>
      </c>
      <c r="X2208">
        <v>2.5499999999999998</v>
      </c>
      <c r="Y2208">
        <v>22600</v>
      </c>
      <c r="Z2208">
        <v>2.25</v>
      </c>
    </row>
    <row r="2209" spans="1:26">
      <c r="A2209">
        <v>211994916</v>
      </c>
      <c r="B2209" t="s">
        <v>9533</v>
      </c>
      <c r="C2209" t="s">
        <v>3597</v>
      </c>
      <c r="D2209" t="s">
        <v>4034</v>
      </c>
      <c r="E2209" t="s">
        <v>11382</v>
      </c>
      <c r="F2209" t="s">
        <v>3710</v>
      </c>
      <c r="G2209">
        <v>211994916</v>
      </c>
      <c r="I2209" t="s">
        <v>3711</v>
      </c>
      <c r="J2209" t="s">
        <v>9870</v>
      </c>
      <c r="K2209" t="s">
        <v>3725</v>
      </c>
      <c r="M2209">
        <v>11.85</v>
      </c>
      <c r="N2209">
        <v>22.4</v>
      </c>
      <c r="O2209">
        <v>10.35</v>
      </c>
      <c r="P2209">
        <v>12.2</v>
      </c>
      <c r="Q2209">
        <v>22.8</v>
      </c>
      <c r="R2209">
        <v>9.35</v>
      </c>
      <c r="S2209" t="b">
        <v>0</v>
      </c>
      <c r="T2209" t="b">
        <v>0</v>
      </c>
      <c r="U2209" t="b">
        <v>1</v>
      </c>
      <c r="V2209">
        <v>28000</v>
      </c>
      <c r="W2209">
        <v>21400</v>
      </c>
      <c r="X2209">
        <v>2.5499999999999998</v>
      </c>
      <c r="Y2209">
        <v>22600</v>
      </c>
      <c r="Z2209">
        <v>2.25</v>
      </c>
    </row>
    <row r="2210" spans="1:26">
      <c r="A2210">
        <v>210799621</v>
      </c>
      <c r="B2210" t="s">
        <v>11381</v>
      </c>
      <c r="C2210" t="s">
        <v>3597</v>
      </c>
      <c r="D2210" t="s">
        <v>4034</v>
      </c>
      <c r="E2210" t="s">
        <v>8691</v>
      </c>
      <c r="F2210" t="s">
        <v>3710</v>
      </c>
      <c r="G2210">
        <v>210799621</v>
      </c>
      <c r="I2210" t="s">
        <v>3711</v>
      </c>
      <c r="J2210" t="s">
        <v>8694</v>
      </c>
      <c r="K2210" t="s">
        <v>3725</v>
      </c>
      <c r="M2210">
        <v>11.85</v>
      </c>
      <c r="N2210">
        <v>22.4</v>
      </c>
      <c r="O2210">
        <v>10.35</v>
      </c>
      <c r="P2210">
        <v>12.2</v>
      </c>
      <c r="Q2210">
        <v>22.8</v>
      </c>
      <c r="R2210">
        <v>9.35</v>
      </c>
      <c r="S2210" t="b">
        <v>0</v>
      </c>
      <c r="T2210" t="b">
        <v>0</v>
      </c>
      <c r="U2210" t="b">
        <v>1</v>
      </c>
      <c r="V2210">
        <v>28000</v>
      </c>
      <c r="W2210">
        <v>21400</v>
      </c>
      <c r="X2210">
        <v>2.5499999999999998</v>
      </c>
      <c r="Y2210">
        <v>22600</v>
      </c>
      <c r="Z2210">
        <v>2.25</v>
      </c>
    </row>
    <row r="2211" spans="1:26">
      <c r="A2211">
        <v>210799630</v>
      </c>
      <c r="B2211" t="s">
        <v>11381</v>
      </c>
      <c r="C2211" t="s">
        <v>3597</v>
      </c>
      <c r="D2211" t="s">
        <v>4034</v>
      </c>
      <c r="E2211" t="s">
        <v>8691</v>
      </c>
      <c r="F2211" t="s">
        <v>3710</v>
      </c>
      <c r="G2211">
        <v>210799630</v>
      </c>
      <c r="I2211" t="s">
        <v>3711</v>
      </c>
      <c r="J2211" t="s">
        <v>8693</v>
      </c>
      <c r="K2211" t="s">
        <v>3725</v>
      </c>
      <c r="M2211">
        <v>12</v>
      </c>
      <c r="N2211">
        <v>20.5</v>
      </c>
      <c r="O2211">
        <v>10</v>
      </c>
      <c r="P2211">
        <v>12.25</v>
      </c>
      <c r="Q2211">
        <v>20.5</v>
      </c>
      <c r="R2211">
        <v>9.5500000000000007</v>
      </c>
      <c r="S2211" t="b">
        <v>0</v>
      </c>
      <c r="T2211" t="b">
        <v>0</v>
      </c>
      <c r="U2211" t="b">
        <v>1</v>
      </c>
      <c r="V2211">
        <v>19000</v>
      </c>
      <c r="W2211">
        <v>15500</v>
      </c>
      <c r="X2211">
        <v>2.5499999999999998</v>
      </c>
      <c r="Y2211">
        <v>19000</v>
      </c>
      <c r="Z2211">
        <v>2.23</v>
      </c>
    </row>
    <row r="2212" spans="1:26">
      <c r="A2212">
        <v>207825578</v>
      </c>
      <c r="B2212" t="s">
        <v>6289</v>
      </c>
      <c r="C2212" t="s">
        <v>3597</v>
      </c>
      <c r="D2212" t="s">
        <v>4034</v>
      </c>
      <c r="E2212" t="s">
        <v>5417</v>
      </c>
      <c r="F2212" t="s">
        <v>3710</v>
      </c>
      <c r="G2212">
        <v>207825578</v>
      </c>
      <c r="I2212" t="s">
        <v>3711</v>
      </c>
      <c r="J2212" t="s">
        <v>8672</v>
      </c>
      <c r="K2212" t="s">
        <v>3725</v>
      </c>
      <c r="M2212">
        <v>12</v>
      </c>
      <c r="N2212">
        <v>20.5</v>
      </c>
      <c r="O2212">
        <v>10</v>
      </c>
      <c r="P2212">
        <v>12.25</v>
      </c>
      <c r="Q2212">
        <v>20.5</v>
      </c>
      <c r="R2212">
        <v>9.5500000000000007</v>
      </c>
      <c r="S2212" t="b">
        <v>0</v>
      </c>
      <c r="T2212" t="b">
        <v>0</v>
      </c>
      <c r="U2212" t="b">
        <v>1</v>
      </c>
      <c r="V2212">
        <v>19000</v>
      </c>
      <c r="W2212">
        <v>15500</v>
      </c>
      <c r="X2212">
        <v>2.5499999999999998</v>
      </c>
      <c r="Y2212">
        <v>19000</v>
      </c>
      <c r="Z2212">
        <v>2.23</v>
      </c>
    </row>
    <row r="2213" spans="1:26">
      <c r="A2213">
        <v>207825566</v>
      </c>
      <c r="B2213" t="s">
        <v>6289</v>
      </c>
      <c r="C2213" t="s">
        <v>3597</v>
      </c>
      <c r="D2213" t="s">
        <v>4034</v>
      </c>
      <c r="E2213" t="s">
        <v>5422</v>
      </c>
      <c r="F2213" t="s">
        <v>3710</v>
      </c>
      <c r="G2213">
        <v>207825566</v>
      </c>
      <c r="I2213" t="s">
        <v>3711</v>
      </c>
      <c r="J2213" t="s">
        <v>8672</v>
      </c>
      <c r="K2213" t="s">
        <v>3725</v>
      </c>
      <c r="M2213">
        <v>12</v>
      </c>
      <c r="N2213">
        <v>20.5</v>
      </c>
      <c r="O2213">
        <v>10</v>
      </c>
      <c r="P2213">
        <v>12.25</v>
      </c>
      <c r="Q2213">
        <v>20.5</v>
      </c>
      <c r="R2213">
        <v>9.5500000000000007</v>
      </c>
      <c r="S2213" t="b">
        <v>0</v>
      </c>
      <c r="T2213" t="b">
        <v>0</v>
      </c>
      <c r="U2213" t="b">
        <v>1</v>
      </c>
      <c r="V2213">
        <v>19000</v>
      </c>
      <c r="W2213">
        <v>15500</v>
      </c>
      <c r="X2213">
        <v>2.5499999999999998</v>
      </c>
      <c r="Y2213">
        <v>19000</v>
      </c>
      <c r="Z2213">
        <v>2.23</v>
      </c>
    </row>
    <row r="2214" spans="1:26">
      <c r="A2214">
        <v>207825590</v>
      </c>
      <c r="B2214" t="s">
        <v>6289</v>
      </c>
      <c r="C2214" t="s">
        <v>3597</v>
      </c>
      <c r="D2214" t="s">
        <v>4034</v>
      </c>
      <c r="E2214" t="s">
        <v>5423</v>
      </c>
      <c r="F2214" t="s">
        <v>3710</v>
      </c>
      <c r="G2214">
        <v>207825590</v>
      </c>
      <c r="I2214" t="s">
        <v>3711</v>
      </c>
      <c r="J2214" t="s">
        <v>8672</v>
      </c>
      <c r="K2214" t="s">
        <v>3725</v>
      </c>
      <c r="M2214">
        <v>12</v>
      </c>
      <c r="N2214">
        <v>20.5</v>
      </c>
      <c r="O2214">
        <v>10</v>
      </c>
      <c r="P2214">
        <v>12.25</v>
      </c>
      <c r="Q2214">
        <v>20.5</v>
      </c>
      <c r="R2214">
        <v>9.5500000000000007</v>
      </c>
      <c r="S2214" t="b">
        <v>0</v>
      </c>
      <c r="T2214" t="b">
        <v>0</v>
      </c>
      <c r="U2214" t="b">
        <v>1</v>
      </c>
      <c r="V2214">
        <v>19000</v>
      </c>
      <c r="W2214">
        <v>15500</v>
      </c>
      <c r="X2214">
        <v>2.5499999999999998</v>
      </c>
      <c r="Y2214">
        <v>19000</v>
      </c>
      <c r="Z2214">
        <v>2.23</v>
      </c>
    </row>
    <row r="2215" spans="1:26">
      <c r="A2215">
        <v>207742462</v>
      </c>
      <c r="B2215" t="s">
        <v>6289</v>
      </c>
      <c r="C2215" t="s">
        <v>3597</v>
      </c>
      <c r="D2215" t="s">
        <v>4034</v>
      </c>
      <c r="E2215" t="s">
        <v>5257</v>
      </c>
      <c r="F2215" t="s">
        <v>3710</v>
      </c>
      <c r="G2215">
        <v>207742462</v>
      </c>
      <c r="I2215" t="s">
        <v>3711</v>
      </c>
      <c r="J2215" t="s">
        <v>8657</v>
      </c>
      <c r="K2215" t="s">
        <v>3725</v>
      </c>
      <c r="M2215">
        <v>12</v>
      </c>
      <c r="N2215">
        <v>20.5</v>
      </c>
      <c r="O2215">
        <v>10</v>
      </c>
      <c r="P2215">
        <v>12.25</v>
      </c>
      <c r="Q2215">
        <v>20.5</v>
      </c>
      <c r="R2215">
        <v>9.5500000000000007</v>
      </c>
      <c r="S2215" t="b">
        <v>0</v>
      </c>
      <c r="T2215" t="b">
        <v>0</v>
      </c>
      <c r="U2215" t="b">
        <v>1</v>
      </c>
      <c r="V2215">
        <v>19000</v>
      </c>
      <c r="W2215">
        <v>15500</v>
      </c>
      <c r="X2215">
        <v>2.5499999999999998</v>
      </c>
      <c r="Y2215">
        <v>19000</v>
      </c>
      <c r="Z2215">
        <v>2.23</v>
      </c>
    </row>
    <row r="2216" spans="1:26">
      <c r="A2216">
        <v>207742543</v>
      </c>
      <c r="B2216" t="s">
        <v>6289</v>
      </c>
      <c r="C2216" t="s">
        <v>3597</v>
      </c>
      <c r="D2216" t="s">
        <v>4034</v>
      </c>
      <c r="E2216" t="s">
        <v>5260</v>
      </c>
      <c r="F2216" t="s">
        <v>3710</v>
      </c>
      <c r="G2216">
        <v>207742543</v>
      </c>
      <c r="I2216" t="s">
        <v>3711</v>
      </c>
      <c r="J2216" t="s">
        <v>8636</v>
      </c>
      <c r="K2216" t="s">
        <v>3725</v>
      </c>
      <c r="M2216">
        <v>12</v>
      </c>
      <c r="N2216">
        <v>20.5</v>
      </c>
      <c r="O2216">
        <v>10</v>
      </c>
      <c r="P2216">
        <v>12.25</v>
      </c>
      <c r="Q2216">
        <v>20.5</v>
      </c>
      <c r="R2216">
        <v>9.5500000000000007</v>
      </c>
      <c r="S2216" t="b">
        <v>0</v>
      </c>
      <c r="T2216" t="b">
        <v>0</v>
      </c>
      <c r="U2216" t="b">
        <v>1</v>
      </c>
      <c r="V2216">
        <v>19000</v>
      </c>
      <c r="W2216">
        <v>15500</v>
      </c>
      <c r="X2216">
        <v>2.5499999999999998</v>
      </c>
      <c r="Y2216">
        <v>19000</v>
      </c>
      <c r="Z2216">
        <v>2.23</v>
      </c>
    </row>
    <row r="2217" spans="1:26">
      <c r="A2217">
        <v>207683264</v>
      </c>
      <c r="B2217" t="s">
        <v>6289</v>
      </c>
      <c r="C2217" t="s">
        <v>3597</v>
      </c>
      <c r="D2217" t="s">
        <v>4034</v>
      </c>
      <c r="E2217" t="s">
        <v>5262</v>
      </c>
      <c r="F2217" t="s">
        <v>3710</v>
      </c>
      <c r="G2217">
        <v>207683264</v>
      </c>
      <c r="I2217" t="s">
        <v>3711</v>
      </c>
      <c r="J2217" t="s">
        <v>8719</v>
      </c>
      <c r="K2217" t="s">
        <v>3725</v>
      </c>
      <c r="M2217">
        <v>12.65</v>
      </c>
      <c r="N2217">
        <v>20.75</v>
      </c>
      <c r="O2217">
        <v>10.7</v>
      </c>
      <c r="P2217">
        <v>12.95</v>
      </c>
      <c r="Q2217">
        <v>20.95</v>
      </c>
      <c r="R2217">
        <v>10.15</v>
      </c>
      <c r="S2217" t="b">
        <v>0</v>
      </c>
      <c r="T2217" t="b">
        <v>0</v>
      </c>
      <c r="U2217" t="b">
        <v>1</v>
      </c>
      <c r="V2217">
        <v>18000</v>
      </c>
      <c r="W2217">
        <v>14500</v>
      </c>
      <c r="X2217">
        <v>2.5</v>
      </c>
      <c r="Y2217">
        <v>16000</v>
      </c>
      <c r="Z2217">
        <v>2.23</v>
      </c>
    </row>
    <row r="2218" spans="1:26">
      <c r="A2218">
        <v>207804200</v>
      </c>
      <c r="B2218" t="s">
        <v>11381</v>
      </c>
      <c r="C2218" t="s">
        <v>3597</v>
      </c>
      <c r="D2218" t="s">
        <v>4034</v>
      </c>
      <c r="E2218" t="s">
        <v>9913</v>
      </c>
      <c r="F2218" t="s">
        <v>3710</v>
      </c>
      <c r="G2218">
        <v>207804200</v>
      </c>
      <c r="I2218" t="s">
        <v>3711</v>
      </c>
      <c r="J2218" t="s">
        <v>10027</v>
      </c>
      <c r="K2218" t="s">
        <v>3725</v>
      </c>
      <c r="M2218">
        <v>12.65</v>
      </c>
      <c r="N2218">
        <v>20.75</v>
      </c>
      <c r="O2218">
        <v>10.7</v>
      </c>
      <c r="P2218">
        <v>12.95</v>
      </c>
      <c r="Q2218">
        <v>20.95</v>
      </c>
      <c r="R2218">
        <v>10.15</v>
      </c>
      <c r="S2218" t="b">
        <v>0</v>
      </c>
      <c r="T2218" t="b">
        <v>0</v>
      </c>
      <c r="U2218" t="b">
        <v>1</v>
      </c>
      <c r="V2218">
        <v>18000</v>
      </c>
      <c r="W2218">
        <v>14500</v>
      </c>
      <c r="X2218">
        <v>2.5</v>
      </c>
      <c r="Y2218">
        <v>16000</v>
      </c>
      <c r="Z2218">
        <v>2.23</v>
      </c>
    </row>
    <row r="2219" spans="1:26">
      <c r="A2219">
        <v>207742531</v>
      </c>
      <c r="B2219" t="s">
        <v>6289</v>
      </c>
      <c r="C2219" t="s">
        <v>3597</v>
      </c>
      <c r="D2219" t="s">
        <v>4034</v>
      </c>
      <c r="E2219" t="s">
        <v>5260</v>
      </c>
      <c r="F2219" t="s">
        <v>3710</v>
      </c>
      <c r="G2219">
        <v>207742531</v>
      </c>
      <c r="I2219" t="s">
        <v>3711</v>
      </c>
      <c r="J2219" t="s">
        <v>8635</v>
      </c>
      <c r="K2219" t="s">
        <v>3725</v>
      </c>
      <c r="M2219">
        <v>12.65</v>
      </c>
      <c r="N2219">
        <v>20.75</v>
      </c>
      <c r="O2219">
        <v>10.7</v>
      </c>
      <c r="P2219">
        <v>12.95</v>
      </c>
      <c r="Q2219">
        <v>20.95</v>
      </c>
      <c r="R2219">
        <v>10.15</v>
      </c>
      <c r="S2219" t="b">
        <v>0</v>
      </c>
      <c r="T2219" t="b">
        <v>0</v>
      </c>
      <c r="U2219" t="b">
        <v>1</v>
      </c>
      <c r="V2219">
        <v>18000</v>
      </c>
      <c r="W2219">
        <v>14500</v>
      </c>
      <c r="X2219">
        <v>2.5</v>
      </c>
      <c r="Y2219">
        <v>16000</v>
      </c>
      <c r="Z2219">
        <v>2.23</v>
      </c>
    </row>
    <row r="2220" spans="1:26">
      <c r="A2220">
        <v>207742474</v>
      </c>
      <c r="B2220" t="s">
        <v>6289</v>
      </c>
      <c r="C2220" t="s">
        <v>3597</v>
      </c>
      <c r="D2220" t="s">
        <v>4034</v>
      </c>
      <c r="E2220" t="s">
        <v>5257</v>
      </c>
      <c r="F2220" t="s">
        <v>3710</v>
      </c>
      <c r="G2220">
        <v>207742474</v>
      </c>
      <c r="I2220" t="s">
        <v>3711</v>
      </c>
      <c r="J2220" t="s">
        <v>8656</v>
      </c>
      <c r="K2220" t="s">
        <v>3725</v>
      </c>
      <c r="M2220">
        <v>12.65</v>
      </c>
      <c r="N2220">
        <v>20.75</v>
      </c>
      <c r="O2220">
        <v>10.7</v>
      </c>
      <c r="P2220">
        <v>12.95</v>
      </c>
      <c r="Q2220">
        <v>20.95</v>
      </c>
      <c r="R2220">
        <v>10.15</v>
      </c>
      <c r="S2220" t="b">
        <v>0</v>
      </c>
      <c r="T2220" t="b">
        <v>0</v>
      </c>
      <c r="U2220" t="b">
        <v>1</v>
      </c>
      <c r="V2220">
        <v>18000</v>
      </c>
      <c r="W2220">
        <v>14500</v>
      </c>
      <c r="X2220">
        <v>2.5</v>
      </c>
      <c r="Y2220">
        <v>16000</v>
      </c>
      <c r="Z2220">
        <v>2.23</v>
      </c>
    </row>
    <row r="2221" spans="1:26">
      <c r="A2221">
        <v>207827134</v>
      </c>
      <c r="B2221" t="s">
        <v>6289</v>
      </c>
      <c r="C2221" t="s">
        <v>3597</v>
      </c>
      <c r="D2221" t="s">
        <v>4034</v>
      </c>
      <c r="E2221" t="s">
        <v>5440</v>
      </c>
      <c r="F2221" t="s">
        <v>3710</v>
      </c>
      <c r="G2221">
        <v>207827134</v>
      </c>
      <c r="I2221" t="s">
        <v>3711</v>
      </c>
      <c r="J2221" t="s">
        <v>8730</v>
      </c>
      <c r="K2221" t="s">
        <v>3725</v>
      </c>
      <c r="M2221">
        <v>12.65</v>
      </c>
      <c r="N2221">
        <v>20.75</v>
      </c>
      <c r="O2221">
        <v>10.7</v>
      </c>
      <c r="P2221">
        <v>12.95</v>
      </c>
      <c r="Q2221">
        <v>20.95</v>
      </c>
      <c r="R2221">
        <v>10.15</v>
      </c>
      <c r="S2221" t="b">
        <v>0</v>
      </c>
      <c r="T2221" t="b">
        <v>0</v>
      </c>
      <c r="U2221" t="b">
        <v>1</v>
      </c>
      <c r="V2221">
        <v>18000</v>
      </c>
      <c r="W2221">
        <v>14500</v>
      </c>
      <c r="X2221">
        <v>2.5</v>
      </c>
      <c r="Y2221">
        <v>16000</v>
      </c>
      <c r="Z2221">
        <v>2.23</v>
      </c>
    </row>
    <row r="2222" spans="1:26">
      <c r="A2222">
        <v>211994919</v>
      </c>
      <c r="B2222" t="s">
        <v>9533</v>
      </c>
      <c r="C2222" t="s">
        <v>3597</v>
      </c>
      <c r="D2222" t="s">
        <v>4034</v>
      </c>
      <c r="E2222" t="s">
        <v>11382</v>
      </c>
      <c r="F2222" t="s">
        <v>3710</v>
      </c>
      <c r="G2222">
        <v>211994919</v>
      </c>
      <c r="I2222" t="s">
        <v>3711</v>
      </c>
      <c r="J2222" t="s">
        <v>9869</v>
      </c>
      <c r="K2222" t="s">
        <v>3725</v>
      </c>
      <c r="M2222">
        <v>12.65</v>
      </c>
      <c r="N2222">
        <v>20.75</v>
      </c>
      <c r="O2222">
        <v>10.7</v>
      </c>
      <c r="P2222">
        <v>12.95</v>
      </c>
      <c r="Q2222">
        <v>20.95</v>
      </c>
      <c r="R2222">
        <v>10.15</v>
      </c>
      <c r="S2222" t="b">
        <v>0</v>
      </c>
      <c r="T2222" t="b">
        <v>0</v>
      </c>
      <c r="U2222" t="b">
        <v>1</v>
      </c>
      <c r="V2222">
        <v>18000</v>
      </c>
      <c r="W2222">
        <v>14500</v>
      </c>
      <c r="X2222">
        <v>2.5</v>
      </c>
      <c r="Y2222">
        <v>16000</v>
      </c>
      <c r="Z2222">
        <v>2.23</v>
      </c>
    </row>
    <row r="2223" spans="1:26">
      <c r="A2223">
        <v>210799618</v>
      </c>
      <c r="B2223" t="s">
        <v>11381</v>
      </c>
      <c r="C2223" t="s">
        <v>3597</v>
      </c>
      <c r="D2223" t="s">
        <v>4034</v>
      </c>
      <c r="E2223" t="s">
        <v>8691</v>
      </c>
      <c r="F2223" t="s">
        <v>3710</v>
      </c>
      <c r="G2223">
        <v>210799618</v>
      </c>
      <c r="I2223" t="s">
        <v>3711</v>
      </c>
      <c r="J2223" t="s">
        <v>8692</v>
      </c>
      <c r="K2223" t="s">
        <v>3725</v>
      </c>
      <c r="M2223">
        <v>12.65</v>
      </c>
      <c r="N2223">
        <v>20.75</v>
      </c>
      <c r="O2223">
        <v>10.7</v>
      </c>
      <c r="P2223">
        <v>12.95</v>
      </c>
      <c r="Q2223">
        <v>20.95</v>
      </c>
      <c r="R2223">
        <v>10.15</v>
      </c>
      <c r="S2223" t="b">
        <v>0</v>
      </c>
      <c r="T2223" t="b">
        <v>0</v>
      </c>
      <c r="U2223" t="b">
        <v>1</v>
      </c>
      <c r="V2223">
        <v>18000</v>
      </c>
      <c r="W2223">
        <v>14500</v>
      </c>
      <c r="X2223">
        <v>2.5</v>
      </c>
      <c r="Y2223">
        <v>16000</v>
      </c>
      <c r="Z2223">
        <v>2.23</v>
      </c>
    </row>
    <row r="2224" spans="1:26">
      <c r="A2224">
        <v>208497427</v>
      </c>
      <c r="B2224" t="s">
        <v>6223</v>
      </c>
      <c r="C2224" t="s">
        <v>3597</v>
      </c>
      <c r="D2224" t="s">
        <v>4034</v>
      </c>
      <c r="E2224" t="s">
        <v>5222</v>
      </c>
      <c r="F2224" t="s">
        <v>3710</v>
      </c>
      <c r="G2224">
        <v>208497427</v>
      </c>
      <c r="I2224" t="s">
        <v>3711</v>
      </c>
      <c r="J2224" t="s">
        <v>6083</v>
      </c>
      <c r="K2224" t="s">
        <v>3725</v>
      </c>
      <c r="M2224">
        <v>10.5</v>
      </c>
      <c r="N2224">
        <v>19.75</v>
      </c>
      <c r="O2224">
        <v>10.8</v>
      </c>
      <c r="P2224">
        <v>10.5</v>
      </c>
      <c r="Q2224">
        <v>19.25</v>
      </c>
      <c r="R2224">
        <v>8.85</v>
      </c>
      <c r="S2224" t="b">
        <v>0</v>
      </c>
      <c r="T2224" t="b">
        <v>0</v>
      </c>
      <c r="U2224" t="b">
        <v>1</v>
      </c>
      <c r="V2224">
        <v>55000</v>
      </c>
      <c r="W2224">
        <v>34800</v>
      </c>
      <c r="X2224">
        <v>2.5499999999999998</v>
      </c>
      <c r="Y2224">
        <v>37000</v>
      </c>
      <c r="Z2224">
        <v>2.17</v>
      </c>
    </row>
    <row r="2225" spans="1:26">
      <c r="A2225">
        <v>211253534</v>
      </c>
      <c r="B2225" t="s">
        <v>11381</v>
      </c>
      <c r="C2225" t="s">
        <v>3597</v>
      </c>
      <c r="D2225" t="s">
        <v>4034</v>
      </c>
      <c r="E2225" t="s">
        <v>4820</v>
      </c>
      <c r="F2225" t="s">
        <v>3710</v>
      </c>
      <c r="G2225">
        <v>211253534</v>
      </c>
      <c r="I2225" t="s">
        <v>3711</v>
      </c>
      <c r="J2225" t="s">
        <v>8794</v>
      </c>
      <c r="K2225" t="s">
        <v>3725</v>
      </c>
      <c r="M2225">
        <v>10.5</v>
      </c>
      <c r="N2225">
        <v>19</v>
      </c>
      <c r="O2225">
        <v>10.9</v>
      </c>
      <c r="P2225">
        <v>10.5</v>
      </c>
      <c r="Q2225">
        <v>19.399999999999999</v>
      </c>
      <c r="R2225">
        <v>9.4</v>
      </c>
      <c r="S2225" t="b">
        <v>0</v>
      </c>
      <c r="T2225" t="b">
        <v>0</v>
      </c>
      <c r="U2225" t="b">
        <v>1</v>
      </c>
      <c r="V2225">
        <v>55000</v>
      </c>
      <c r="W2225">
        <v>35000</v>
      </c>
      <c r="X2225">
        <v>2.4500000000000002</v>
      </c>
      <c r="Y2225">
        <v>45000</v>
      </c>
      <c r="Z2225">
        <v>2.06</v>
      </c>
    </row>
    <row r="2226" spans="1:26">
      <c r="A2226">
        <v>208650624</v>
      </c>
      <c r="B2226" t="s">
        <v>6223</v>
      </c>
      <c r="C2226" t="s">
        <v>3597</v>
      </c>
      <c r="D2226" t="s">
        <v>4034</v>
      </c>
      <c r="E2226" t="s">
        <v>5413</v>
      </c>
      <c r="F2226" t="s">
        <v>3710</v>
      </c>
      <c r="G2226">
        <v>208650624</v>
      </c>
      <c r="I2226" t="s">
        <v>3711</v>
      </c>
      <c r="J2226" t="s">
        <v>8727</v>
      </c>
      <c r="K2226" t="s">
        <v>3725</v>
      </c>
      <c r="M2226">
        <v>10.5</v>
      </c>
      <c r="N2226">
        <v>19</v>
      </c>
      <c r="O2226">
        <v>10.9</v>
      </c>
      <c r="P2226">
        <v>10.5</v>
      </c>
      <c r="Q2226">
        <v>19.399999999999999</v>
      </c>
      <c r="R2226">
        <v>9.4</v>
      </c>
      <c r="S2226" t="b">
        <v>0</v>
      </c>
      <c r="T2226" t="b">
        <v>0</v>
      </c>
      <c r="U2226" t="b">
        <v>1</v>
      </c>
      <c r="V2226">
        <v>55000</v>
      </c>
      <c r="W2226">
        <v>35000</v>
      </c>
      <c r="X2226">
        <v>2.4500000000000002</v>
      </c>
      <c r="Y2226">
        <v>45000</v>
      </c>
      <c r="Z2226">
        <v>2.06</v>
      </c>
    </row>
    <row r="2227" spans="1:26">
      <c r="A2227">
        <v>208497430</v>
      </c>
      <c r="B2227" t="s">
        <v>6223</v>
      </c>
      <c r="C2227" t="s">
        <v>3597</v>
      </c>
      <c r="D2227" t="s">
        <v>4034</v>
      </c>
      <c r="E2227" t="s">
        <v>5222</v>
      </c>
      <c r="F2227" t="s">
        <v>3710</v>
      </c>
      <c r="G2227">
        <v>208497430</v>
      </c>
      <c r="I2227" t="s">
        <v>3711</v>
      </c>
      <c r="J2227" t="s">
        <v>8697</v>
      </c>
      <c r="K2227" t="s">
        <v>3725</v>
      </c>
      <c r="M2227">
        <v>10.5</v>
      </c>
      <c r="N2227">
        <v>20.25</v>
      </c>
      <c r="O2227">
        <v>10.8</v>
      </c>
      <c r="P2227">
        <v>10.5</v>
      </c>
      <c r="Q2227">
        <v>20.399999999999999</v>
      </c>
      <c r="R2227">
        <v>9.4</v>
      </c>
      <c r="S2227" t="b">
        <v>0</v>
      </c>
      <c r="T2227" t="b">
        <v>0</v>
      </c>
      <c r="U2227" t="b">
        <v>1</v>
      </c>
      <c r="V2227">
        <v>55000</v>
      </c>
      <c r="W2227">
        <v>34800</v>
      </c>
      <c r="X2227">
        <v>2.5</v>
      </c>
      <c r="Y2227">
        <v>45000</v>
      </c>
      <c r="Z2227">
        <v>2.06</v>
      </c>
    </row>
    <row r="2228" spans="1:26">
      <c r="A2228">
        <v>207641290</v>
      </c>
      <c r="B2228" t="s">
        <v>6289</v>
      </c>
      <c r="C2228" t="s">
        <v>3597</v>
      </c>
      <c r="D2228" t="s">
        <v>4034</v>
      </c>
      <c r="E2228" t="s">
        <v>5413</v>
      </c>
      <c r="F2228" t="s">
        <v>3710</v>
      </c>
      <c r="G2228">
        <v>207641290</v>
      </c>
      <c r="I2228" t="s">
        <v>3711</v>
      </c>
      <c r="J2228" t="s">
        <v>6692</v>
      </c>
      <c r="K2228" t="s">
        <v>3725</v>
      </c>
      <c r="M2228">
        <v>10.55</v>
      </c>
      <c r="N2228">
        <v>20.75</v>
      </c>
      <c r="O2228">
        <v>11</v>
      </c>
      <c r="P2228">
        <v>10.9</v>
      </c>
      <c r="Q2228">
        <v>20.8</v>
      </c>
      <c r="R2228">
        <v>9.6</v>
      </c>
      <c r="S2228" t="b">
        <v>0</v>
      </c>
      <c r="T2228" t="b">
        <v>0</v>
      </c>
      <c r="U2228" t="b">
        <v>1</v>
      </c>
      <c r="V2228">
        <v>48000</v>
      </c>
      <c r="W2228">
        <v>36000</v>
      </c>
      <c r="X2228">
        <v>2.6</v>
      </c>
      <c r="Y2228">
        <v>37000</v>
      </c>
      <c r="Z2228">
        <v>2.17</v>
      </c>
    </row>
    <row r="2229" spans="1:26">
      <c r="A2229">
        <v>208447959</v>
      </c>
      <c r="B2229" t="s">
        <v>6073</v>
      </c>
      <c r="C2229" t="s">
        <v>3597</v>
      </c>
      <c r="D2229" t="s">
        <v>4034</v>
      </c>
      <c r="E2229" t="s">
        <v>6086</v>
      </c>
      <c r="F2229" t="s">
        <v>3710</v>
      </c>
      <c r="G2229">
        <v>208447959</v>
      </c>
      <c r="I2229" t="s">
        <v>3711</v>
      </c>
      <c r="J2229" t="s">
        <v>6087</v>
      </c>
      <c r="K2229" t="s">
        <v>3725</v>
      </c>
      <c r="M2229">
        <v>10.55</v>
      </c>
      <c r="N2229">
        <v>20.75</v>
      </c>
      <c r="O2229">
        <v>11</v>
      </c>
      <c r="P2229">
        <v>10.9</v>
      </c>
      <c r="Q2229">
        <v>20.8</v>
      </c>
      <c r="R2229">
        <v>9.6</v>
      </c>
      <c r="S2229" t="b">
        <v>0</v>
      </c>
      <c r="T2229" t="b">
        <v>0</v>
      </c>
      <c r="U2229" t="b">
        <v>1</v>
      </c>
      <c r="V2229">
        <v>48000</v>
      </c>
      <c r="W2229">
        <v>36000</v>
      </c>
      <c r="X2229">
        <v>2.6</v>
      </c>
      <c r="Y2229">
        <v>37000</v>
      </c>
      <c r="Z2229">
        <v>2.17</v>
      </c>
    </row>
    <row r="2230" spans="1:26">
      <c r="A2230">
        <v>208121972</v>
      </c>
      <c r="B2230" t="s">
        <v>11381</v>
      </c>
      <c r="C2230" t="s">
        <v>3597</v>
      </c>
      <c r="D2230" t="s">
        <v>4034</v>
      </c>
      <c r="E2230" t="s">
        <v>6170</v>
      </c>
      <c r="F2230" t="s">
        <v>3710</v>
      </c>
      <c r="G2230">
        <v>208121972</v>
      </c>
      <c r="I2230" t="s">
        <v>3711</v>
      </c>
      <c r="J2230" t="s">
        <v>8762</v>
      </c>
      <c r="K2230" t="s">
        <v>3725</v>
      </c>
      <c r="M2230">
        <v>10.55</v>
      </c>
      <c r="N2230">
        <v>20.75</v>
      </c>
      <c r="O2230">
        <v>11</v>
      </c>
      <c r="P2230">
        <v>10.9</v>
      </c>
      <c r="Q2230">
        <v>20.8</v>
      </c>
      <c r="R2230">
        <v>9.6</v>
      </c>
      <c r="S2230" t="b">
        <v>0</v>
      </c>
      <c r="T2230" t="b">
        <v>0</v>
      </c>
      <c r="U2230" t="b">
        <v>1</v>
      </c>
      <c r="V2230">
        <v>48000</v>
      </c>
      <c r="W2230">
        <v>36000</v>
      </c>
      <c r="X2230">
        <v>2.6</v>
      </c>
      <c r="Y2230">
        <v>37000</v>
      </c>
      <c r="Z2230">
        <v>2.17</v>
      </c>
    </row>
    <row r="2231" spans="1:26">
      <c r="A2231">
        <v>211991200</v>
      </c>
      <c r="B2231" t="s">
        <v>9533</v>
      </c>
      <c r="C2231" t="s">
        <v>3597</v>
      </c>
      <c r="D2231" t="s">
        <v>4034</v>
      </c>
      <c r="E2231" t="s">
        <v>9649</v>
      </c>
      <c r="F2231" t="s">
        <v>3710</v>
      </c>
      <c r="G2231">
        <v>211991200</v>
      </c>
      <c r="I2231" t="s">
        <v>3711</v>
      </c>
      <c r="J2231" t="s">
        <v>9806</v>
      </c>
      <c r="K2231" t="s">
        <v>3725</v>
      </c>
      <c r="M2231">
        <v>10.55</v>
      </c>
      <c r="N2231">
        <v>20.75</v>
      </c>
      <c r="O2231">
        <v>11</v>
      </c>
      <c r="P2231">
        <v>10.9</v>
      </c>
      <c r="Q2231">
        <v>20.8</v>
      </c>
      <c r="R2231">
        <v>9.6</v>
      </c>
      <c r="S2231" t="b">
        <v>0</v>
      </c>
      <c r="T2231" t="b">
        <v>0</v>
      </c>
      <c r="U2231" t="b">
        <v>1</v>
      </c>
      <c r="V2231">
        <v>48000</v>
      </c>
      <c r="W2231">
        <v>36000</v>
      </c>
      <c r="X2231">
        <v>2.6</v>
      </c>
      <c r="Y2231">
        <v>37000</v>
      </c>
      <c r="Z2231">
        <v>2.17</v>
      </c>
    </row>
    <row r="2232" spans="1:26">
      <c r="A2232">
        <v>207641296</v>
      </c>
      <c r="B2232" t="s">
        <v>6289</v>
      </c>
      <c r="C2232" t="s">
        <v>3597</v>
      </c>
      <c r="D2232" t="s">
        <v>4034</v>
      </c>
      <c r="E2232" t="s">
        <v>5413</v>
      </c>
      <c r="F2232" t="s">
        <v>3710</v>
      </c>
      <c r="G2232">
        <v>207641296</v>
      </c>
      <c r="I2232" t="s">
        <v>3711</v>
      </c>
      <c r="J2232" t="s">
        <v>8726</v>
      </c>
      <c r="K2232" t="s">
        <v>3725</v>
      </c>
      <c r="M2232">
        <v>11.5</v>
      </c>
      <c r="N2232">
        <v>21</v>
      </c>
      <c r="O2232">
        <v>10.050000000000001</v>
      </c>
      <c r="P2232">
        <v>11.75</v>
      </c>
      <c r="Q2232">
        <v>21.3</v>
      </c>
      <c r="R2232">
        <v>9.65</v>
      </c>
      <c r="S2232" t="b">
        <v>0</v>
      </c>
      <c r="T2232" t="b">
        <v>0</v>
      </c>
      <c r="U2232" t="b">
        <v>1</v>
      </c>
      <c r="V2232">
        <v>28000</v>
      </c>
      <c r="W2232">
        <v>26200</v>
      </c>
      <c r="X2232">
        <v>2.2999999999999998</v>
      </c>
      <c r="Y2232">
        <v>27200</v>
      </c>
      <c r="Z2232">
        <v>2.21</v>
      </c>
    </row>
    <row r="2233" spans="1:26">
      <c r="A2233">
        <v>207641293</v>
      </c>
      <c r="B2233" t="s">
        <v>6289</v>
      </c>
      <c r="C2233" t="s">
        <v>3597</v>
      </c>
      <c r="D2233" t="s">
        <v>4034</v>
      </c>
      <c r="E2233" t="s">
        <v>5413</v>
      </c>
      <c r="F2233" t="s">
        <v>3710</v>
      </c>
      <c r="G2233">
        <v>207641293</v>
      </c>
      <c r="I2233" t="s">
        <v>3711</v>
      </c>
      <c r="J2233" t="s">
        <v>8723</v>
      </c>
      <c r="K2233" t="s">
        <v>3725</v>
      </c>
      <c r="M2233">
        <v>12</v>
      </c>
      <c r="N2233">
        <v>19.75</v>
      </c>
      <c r="O2233">
        <v>9.75</v>
      </c>
      <c r="P2233">
        <v>12.25</v>
      </c>
      <c r="Q2233">
        <v>19.75</v>
      </c>
      <c r="R2233">
        <v>9.15</v>
      </c>
      <c r="S2233" t="b">
        <v>0</v>
      </c>
      <c r="T2233" t="b">
        <v>0</v>
      </c>
      <c r="U2233" t="b">
        <v>1</v>
      </c>
      <c r="V2233">
        <v>19000</v>
      </c>
      <c r="W2233">
        <v>14700</v>
      </c>
      <c r="X2233">
        <v>2.5499999999999998</v>
      </c>
      <c r="Y2233">
        <v>19000</v>
      </c>
      <c r="Z2233">
        <v>2.23</v>
      </c>
    </row>
    <row r="2234" spans="1:26">
      <c r="A2234">
        <v>211991193</v>
      </c>
      <c r="B2234" t="s">
        <v>9533</v>
      </c>
      <c r="C2234" t="s">
        <v>3597</v>
      </c>
      <c r="D2234" t="s">
        <v>4034</v>
      </c>
      <c r="E2234" t="s">
        <v>9649</v>
      </c>
      <c r="F2234" t="s">
        <v>3710</v>
      </c>
      <c r="G2234">
        <v>211991193</v>
      </c>
      <c r="I2234" t="s">
        <v>3711</v>
      </c>
      <c r="J2234" t="s">
        <v>9811</v>
      </c>
      <c r="K2234" t="s">
        <v>3725</v>
      </c>
      <c r="M2234">
        <v>11.6</v>
      </c>
      <c r="N2234">
        <v>21.75</v>
      </c>
      <c r="O2234">
        <v>10.199999999999999</v>
      </c>
      <c r="P2234">
        <v>11.95</v>
      </c>
      <c r="Q2234">
        <v>22.25</v>
      </c>
      <c r="R2234">
        <v>9.1999999999999993</v>
      </c>
      <c r="S2234" t="b">
        <v>0</v>
      </c>
      <c r="T2234" t="b">
        <v>0</v>
      </c>
      <c r="U2234" t="b">
        <v>1</v>
      </c>
      <c r="V2234">
        <v>27400</v>
      </c>
      <c r="W2234">
        <v>21000</v>
      </c>
      <c r="X2234">
        <v>2.48</v>
      </c>
      <c r="Y2234">
        <v>22600</v>
      </c>
      <c r="Z2234">
        <v>2.25</v>
      </c>
    </row>
    <row r="2235" spans="1:26">
      <c r="A2235">
        <v>208136326</v>
      </c>
      <c r="B2235" t="s">
        <v>6289</v>
      </c>
      <c r="C2235" t="s">
        <v>3597</v>
      </c>
      <c r="D2235" t="s">
        <v>4034</v>
      </c>
      <c r="E2235" t="s">
        <v>6491</v>
      </c>
      <c r="F2235" t="s">
        <v>3710</v>
      </c>
      <c r="G2235">
        <v>208136326</v>
      </c>
      <c r="I2235" t="s">
        <v>3711</v>
      </c>
      <c r="J2235" t="s">
        <v>8671</v>
      </c>
      <c r="K2235" t="s">
        <v>3725</v>
      </c>
      <c r="M2235">
        <v>11.6</v>
      </c>
      <c r="N2235">
        <v>21.75</v>
      </c>
      <c r="O2235">
        <v>10.199999999999999</v>
      </c>
      <c r="P2235">
        <v>11.95</v>
      </c>
      <c r="Q2235">
        <v>22.25</v>
      </c>
      <c r="R2235">
        <v>9.1999999999999993</v>
      </c>
      <c r="S2235" t="b">
        <v>0</v>
      </c>
      <c r="T2235" t="b">
        <v>0</v>
      </c>
      <c r="U2235" t="b">
        <v>1</v>
      </c>
      <c r="V2235">
        <v>27400</v>
      </c>
      <c r="W2235">
        <v>21000</v>
      </c>
      <c r="X2235">
        <v>2.48</v>
      </c>
      <c r="Y2235">
        <v>22600</v>
      </c>
      <c r="Z2235">
        <v>2.25</v>
      </c>
    </row>
    <row r="2236" spans="1:26">
      <c r="A2236">
        <v>208121966</v>
      </c>
      <c r="B2236" t="s">
        <v>11381</v>
      </c>
      <c r="C2236" t="s">
        <v>3597</v>
      </c>
      <c r="D2236" t="s">
        <v>4034</v>
      </c>
      <c r="E2236" t="s">
        <v>6170</v>
      </c>
      <c r="F2236" t="s">
        <v>3710</v>
      </c>
      <c r="G2236">
        <v>208121966</v>
      </c>
      <c r="I2236" t="s">
        <v>3711</v>
      </c>
      <c r="J2236" t="s">
        <v>8618</v>
      </c>
      <c r="K2236" t="s">
        <v>3725</v>
      </c>
      <c r="M2236">
        <v>11.6</v>
      </c>
      <c r="N2236">
        <v>21.75</v>
      </c>
      <c r="O2236">
        <v>10.199999999999999</v>
      </c>
      <c r="P2236">
        <v>11.95</v>
      </c>
      <c r="Q2236">
        <v>22.25</v>
      </c>
      <c r="R2236">
        <v>9.1999999999999993</v>
      </c>
      <c r="S2236" t="b">
        <v>0</v>
      </c>
      <c r="T2236" t="b">
        <v>0</v>
      </c>
      <c r="U2236" t="b">
        <v>1</v>
      </c>
      <c r="V2236">
        <v>27400</v>
      </c>
      <c r="W2236">
        <v>21000</v>
      </c>
      <c r="X2236">
        <v>2.48</v>
      </c>
      <c r="Y2236">
        <v>22600</v>
      </c>
      <c r="Z2236">
        <v>2.25</v>
      </c>
    </row>
    <row r="2237" spans="1:26">
      <c r="A2237">
        <v>208447953</v>
      </c>
      <c r="B2237" t="s">
        <v>6073</v>
      </c>
      <c r="C2237" t="s">
        <v>3597</v>
      </c>
      <c r="D2237" t="s">
        <v>4034</v>
      </c>
      <c r="E2237" t="s">
        <v>6086</v>
      </c>
      <c r="F2237" t="s">
        <v>3710</v>
      </c>
      <c r="G2237">
        <v>208447953</v>
      </c>
      <c r="I2237" t="s">
        <v>3711</v>
      </c>
      <c r="J2237" t="s">
        <v>8609</v>
      </c>
      <c r="K2237" t="s">
        <v>3725</v>
      </c>
      <c r="M2237">
        <v>11.6</v>
      </c>
      <c r="N2237">
        <v>21.75</v>
      </c>
      <c r="O2237">
        <v>10.199999999999999</v>
      </c>
      <c r="P2237">
        <v>11.95</v>
      </c>
      <c r="Q2237">
        <v>22.25</v>
      </c>
      <c r="R2237">
        <v>9.1999999999999993</v>
      </c>
      <c r="S2237" t="b">
        <v>0</v>
      </c>
      <c r="T2237" t="b">
        <v>0</v>
      </c>
      <c r="U2237" t="b">
        <v>1</v>
      </c>
      <c r="V2237">
        <v>27400</v>
      </c>
      <c r="W2237">
        <v>21000</v>
      </c>
      <c r="X2237">
        <v>2.48</v>
      </c>
      <c r="Y2237">
        <v>22600</v>
      </c>
      <c r="Z2237">
        <v>2.25</v>
      </c>
    </row>
    <row r="2238" spans="1:26">
      <c r="A2238">
        <v>207683284</v>
      </c>
      <c r="B2238" t="s">
        <v>11381</v>
      </c>
      <c r="C2238" t="s">
        <v>3597</v>
      </c>
      <c r="D2238" t="s">
        <v>4034</v>
      </c>
      <c r="E2238" t="s">
        <v>3834</v>
      </c>
      <c r="F2238" t="s">
        <v>3710</v>
      </c>
      <c r="G2238">
        <v>207683284</v>
      </c>
      <c r="I2238" t="s">
        <v>3711</v>
      </c>
      <c r="J2238" t="s">
        <v>6444</v>
      </c>
      <c r="K2238" t="s">
        <v>3725</v>
      </c>
      <c r="M2238">
        <v>11.6</v>
      </c>
      <c r="N2238">
        <v>21.75</v>
      </c>
      <c r="O2238">
        <v>10.199999999999999</v>
      </c>
      <c r="P2238">
        <v>11.95</v>
      </c>
      <c r="Q2238">
        <v>22.25</v>
      </c>
      <c r="R2238">
        <v>9.1999999999999993</v>
      </c>
      <c r="S2238" t="b">
        <v>0</v>
      </c>
      <c r="T2238" t="b">
        <v>0</v>
      </c>
      <c r="U2238" t="b">
        <v>1</v>
      </c>
      <c r="V2238">
        <v>27400</v>
      </c>
      <c r="W2238">
        <v>21000</v>
      </c>
      <c r="X2238">
        <v>2.48</v>
      </c>
      <c r="Y2238">
        <v>22600</v>
      </c>
      <c r="Z2238">
        <v>2.25</v>
      </c>
    </row>
    <row r="2239" spans="1:26">
      <c r="A2239">
        <v>207659308</v>
      </c>
      <c r="B2239" t="s">
        <v>11381</v>
      </c>
      <c r="C2239" t="s">
        <v>3597</v>
      </c>
      <c r="D2239" t="s">
        <v>4034</v>
      </c>
      <c r="E2239" t="s">
        <v>3834</v>
      </c>
      <c r="F2239" t="s">
        <v>3710</v>
      </c>
      <c r="G2239">
        <v>207659308</v>
      </c>
      <c r="I2239" t="s">
        <v>3711</v>
      </c>
      <c r="J2239" t="s">
        <v>9815</v>
      </c>
      <c r="K2239" t="s">
        <v>3725</v>
      </c>
      <c r="M2239">
        <v>11.6</v>
      </c>
      <c r="N2239">
        <v>21.75</v>
      </c>
      <c r="O2239">
        <v>10.199999999999999</v>
      </c>
      <c r="P2239">
        <v>11.95</v>
      </c>
      <c r="Q2239">
        <v>22.25</v>
      </c>
      <c r="R2239">
        <v>9.1999999999999993</v>
      </c>
      <c r="S2239" t="b">
        <v>0</v>
      </c>
      <c r="T2239" t="b">
        <v>0</v>
      </c>
      <c r="U2239" t="b">
        <v>1</v>
      </c>
      <c r="V2239">
        <v>27400</v>
      </c>
      <c r="W2239">
        <v>21000</v>
      </c>
      <c r="X2239">
        <v>2.48</v>
      </c>
      <c r="Y2239">
        <v>22600</v>
      </c>
      <c r="Z2239">
        <v>2.25</v>
      </c>
    </row>
    <row r="2240" spans="1:26">
      <c r="A2240">
        <v>207641284</v>
      </c>
      <c r="B2240" t="s">
        <v>6289</v>
      </c>
      <c r="C2240" t="s">
        <v>3597</v>
      </c>
      <c r="D2240" t="s">
        <v>4034</v>
      </c>
      <c r="E2240" t="s">
        <v>5413</v>
      </c>
      <c r="F2240" t="s">
        <v>3710</v>
      </c>
      <c r="G2240">
        <v>207641284</v>
      </c>
      <c r="I2240" t="s">
        <v>3711</v>
      </c>
      <c r="J2240" t="s">
        <v>8725</v>
      </c>
      <c r="K2240" t="s">
        <v>3725</v>
      </c>
      <c r="M2240">
        <v>11.6</v>
      </c>
      <c r="N2240">
        <v>21.75</v>
      </c>
      <c r="O2240">
        <v>10.199999999999999</v>
      </c>
      <c r="P2240">
        <v>11.95</v>
      </c>
      <c r="Q2240">
        <v>22.25</v>
      </c>
      <c r="R2240">
        <v>9.1999999999999993</v>
      </c>
      <c r="S2240" t="b">
        <v>0</v>
      </c>
      <c r="T2240" t="b">
        <v>0</v>
      </c>
      <c r="U2240" t="b">
        <v>1</v>
      </c>
      <c r="V2240">
        <v>27400</v>
      </c>
      <c r="W2240">
        <v>21000</v>
      </c>
      <c r="X2240">
        <v>2.48</v>
      </c>
      <c r="Y2240">
        <v>22600</v>
      </c>
      <c r="Z2240">
        <v>2.25</v>
      </c>
    </row>
    <row r="2241" spans="1:26">
      <c r="A2241">
        <v>207641302</v>
      </c>
      <c r="B2241" t="s">
        <v>5882</v>
      </c>
      <c r="C2241" t="s">
        <v>3597</v>
      </c>
      <c r="D2241" t="s">
        <v>4034</v>
      </c>
      <c r="E2241" t="s">
        <v>5413</v>
      </c>
      <c r="F2241" t="s">
        <v>3710</v>
      </c>
      <c r="G2241">
        <v>207641302</v>
      </c>
      <c r="I2241" t="s">
        <v>3711</v>
      </c>
      <c r="J2241" t="s">
        <v>8724</v>
      </c>
      <c r="K2241" t="s">
        <v>3725</v>
      </c>
      <c r="M2241">
        <v>11.2</v>
      </c>
      <c r="N2241">
        <v>20.6</v>
      </c>
      <c r="O2241">
        <v>11</v>
      </c>
      <c r="P2241">
        <v>11.35</v>
      </c>
      <c r="Q2241">
        <v>21.05</v>
      </c>
      <c r="R2241">
        <v>9.4499999999999993</v>
      </c>
      <c r="S2241" t="b">
        <v>0</v>
      </c>
      <c r="T2241" t="b">
        <v>0</v>
      </c>
      <c r="U2241" t="b">
        <v>1</v>
      </c>
      <c r="V2241">
        <v>47500</v>
      </c>
      <c r="W2241">
        <v>37400</v>
      </c>
      <c r="X2241">
        <v>2.4</v>
      </c>
      <c r="Y2241">
        <v>45000</v>
      </c>
      <c r="Z2241">
        <v>2.2000000000000002</v>
      </c>
    </row>
    <row r="2242" spans="1:26">
      <c r="A2242">
        <v>207641299</v>
      </c>
      <c r="B2242" t="s">
        <v>6289</v>
      </c>
      <c r="C2242" t="s">
        <v>3597</v>
      </c>
      <c r="D2242" t="s">
        <v>4034</v>
      </c>
      <c r="E2242" t="s">
        <v>5413</v>
      </c>
      <c r="F2242" t="s">
        <v>3710</v>
      </c>
      <c r="G2242">
        <v>207641299</v>
      </c>
      <c r="I2242" t="s">
        <v>3711</v>
      </c>
      <c r="J2242" t="s">
        <v>6691</v>
      </c>
      <c r="K2242" t="s">
        <v>3725</v>
      </c>
      <c r="M2242">
        <v>11.9</v>
      </c>
      <c r="N2242">
        <v>19.5</v>
      </c>
      <c r="O2242">
        <v>10.9</v>
      </c>
      <c r="P2242">
        <v>12.1</v>
      </c>
      <c r="Q2242">
        <v>19.5</v>
      </c>
      <c r="R2242">
        <v>9.85</v>
      </c>
      <c r="S2242" t="b">
        <v>0</v>
      </c>
      <c r="T2242" t="b">
        <v>0</v>
      </c>
      <c r="U2242" t="b">
        <v>1</v>
      </c>
      <c r="V2242">
        <v>36000</v>
      </c>
      <c r="W2242">
        <v>35000</v>
      </c>
      <c r="X2242">
        <v>2.4300000000000002</v>
      </c>
      <c r="Y2242">
        <v>35200</v>
      </c>
      <c r="Z2242">
        <v>1.88</v>
      </c>
    </row>
    <row r="2243" spans="1:26">
      <c r="A2243">
        <v>207641281</v>
      </c>
      <c r="B2243" t="s">
        <v>6289</v>
      </c>
      <c r="C2243" t="s">
        <v>3597</v>
      </c>
      <c r="D2243" t="s">
        <v>4034</v>
      </c>
      <c r="E2243" t="s">
        <v>5413</v>
      </c>
      <c r="F2243" t="s">
        <v>3710</v>
      </c>
      <c r="G2243">
        <v>207641281</v>
      </c>
      <c r="I2243" t="s">
        <v>3711</v>
      </c>
      <c r="J2243" t="s">
        <v>8722</v>
      </c>
      <c r="K2243" t="s">
        <v>3725</v>
      </c>
      <c r="M2243">
        <v>12.25</v>
      </c>
      <c r="N2243">
        <v>20.25</v>
      </c>
      <c r="O2243">
        <v>10.7</v>
      </c>
      <c r="P2243">
        <v>12.25</v>
      </c>
      <c r="Q2243">
        <v>20</v>
      </c>
      <c r="R2243">
        <v>10</v>
      </c>
      <c r="S2243" t="b">
        <v>0</v>
      </c>
      <c r="T2243" t="b">
        <v>0</v>
      </c>
      <c r="U2243" t="b">
        <v>1</v>
      </c>
      <c r="V2243">
        <v>18000</v>
      </c>
      <c r="W2243">
        <v>14600</v>
      </c>
      <c r="X2243">
        <v>2.5</v>
      </c>
      <c r="Y2243">
        <v>16000</v>
      </c>
      <c r="Z2243">
        <v>2.23</v>
      </c>
    </row>
    <row r="2244" spans="1:26">
      <c r="A2244">
        <v>208121963</v>
      </c>
      <c r="B2244" t="s">
        <v>11381</v>
      </c>
      <c r="C2244" t="s">
        <v>3597</v>
      </c>
      <c r="D2244" t="s">
        <v>4034</v>
      </c>
      <c r="E2244" t="s">
        <v>6170</v>
      </c>
      <c r="F2244" t="s">
        <v>3710</v>
      </c>
      <c r="G2244">
        <v>208121963</v>
      </c>
      <c r="I2244" t="s">
        <v>3711</v>
      </c>
      <c r="J2244" t="s">
        <v>8617</v>
      </c>
      <c r="K2244" t="s">
        <v>3725</v>
      </c>
      <c r="M2244">
        <v>12.25</v>
      </c>
      <c r="N2244">
        <v>20.25</v>
      </c>
      <c r="O2244">
        <v>10.7</v>
      </c>
      <c r="P2244">
        <v>12.25</v>
      </c>
      <c r="Q2244">
        <v>20</v>
      </c>
      <c r="R2244">
        <v>10</v>
      </c>
      <c r="S2244" t="b">
        <v>0</v>
      </c>
      <c r="T2244" t="b">
        <v>0</v>
      </c>
      <c r="U2244" t="b">
        <v>1</v>
      </c>
      <c r="V2244">
        <v>18000</v>
      </c>
      <c r="W2244">
        <v>14600</v>
      </c>
      <c r="X2244">
        <v>2.5</v>
      </c>
      <c r="Y2244">
        <v>16000</v>
      </c>
      <c r="Z2244">
        <v>2.23</v>
      </c>
    </row>
    <row r="2245" spans="1:26">
      <c r="A2245">
        <v>208447950</v>
      </c>
      <c r="B2245" t="s">
        <v>6073</v>
      </c>
      <c r="C2245" t="s">
        <v>3597</v>
      </c>
      <c r="D2245" t="s">
        <v>4034</v>
      </c>
      <c r="E2245" t="s">
        <v>6086</v>
      </c>
      <c r="F2245" t="s">
        <v>3710</v>
      </c>
      <c r="G2245">
        <v>208447950</v>
      </c>
      <c r="I2245" t="s">
        <v>3711</v>
      </c>
      <c r="J2245" t="s">
        <v>8608</v>
      </c>
      <c r="K2245" t="s">
        <v>3725</v>
      </c>
      <c r="M2245">
        <v>12.25</v>
      </c>
      <c r="N2245">
        <v>20.25</v>
      </c>
      <c r="O2245">
        <v>10.7</v>
      </c>
      <c r="P2245">
        <v>12.25</v>
      </c>
      <c r="Q2245">
        <v>20</v>
      </c>
      <c r="R2245">
        <v>10</v>
      </c>
      <c r="S2245" t="b">
        <v>0</v>
      </c>
      <c r="T2245" t="b">
        <v>0</v>
      </c>
      <c r="U2245" t="b">
        <v>1</v>
      </c>
      <c r="V2245">
        <v>18000</v>
      </c>
      <c r="W2245">
        <v>14600</v>
      </c>
      <c r="X2245">
        <v>2.5</v>
      </c>
      <c r="Y2245">
        <v>16000</v>
      </c>
      <c r="Z2245">
        <v>2.23</v>
      </c>
    </row>
    <row r="2246" spans="1:26">
      <c r="A2246">
        <v>211991189</v>
      </c>
      <c r="B2246" t="s">
        <v>9533</v>
      </c>
      <c r="C2246" t="s">
        <v>3597</v>
      </c>
      <c r="D2246" t="s">
        <v>4034</v>
      </c>
      <c r="E2246" t="s">
        <v>9649</v>
      </c>
      <c r="F2246" t="s">
        <v>3710</v>
      </c>
      <c r="G2246">
        <v>211991189</v>
      </c>
      <c r="I2246" t="s">
        <v>3711</v>
      </c>
      <c r="J2246" t="s">
        <v>9804</v>
      </c>
      <c r="K2246" t="s">
        <v>3725</v>
      </c>
      <c r="M2246">
        <v>12.25</v>
      </c>
      <c r="N2246">
        <v>20.25</v>
      </c>
      <c r="O2246">
        <v>10.7</v>
      </c>
      <c r="P2246">
        <v>12.25</v>
      </c>
      <c r="Q2246">
        <v>20</v>
      </c>
      <c r="R2246">
        <v>10</v>
      </c>
      <c r="S2246" t="b">
        <v>0</v>
      </c>
      <c r="T2246" t="b">
        <v>0</v>
      </c>
      <c r="U2246" t="b">
        <v>1</v>
      </c>
      <c r="V2246">
        <v>18000</v>
      </c>
      <c r="W2246">
        <v>14600</v>
      </c>
      <c r="X2246">
        <v>2.5</v>
      </c>
      <c r="Y2246">
        <v>16000</v>
      </c>
      <c r="Z2246">
        <v>2.23</v>
      </c>
    </row>
    <row r="2247" spans="1:26">
      <c r="A2247">
        <v>207657624</v>
      </c>
      <c r="B2247" t="s">
        <v>6289</v>
      </c>
      <c r="C2247" t="s">
        <v>3597</v>
      </c>
      <c r="D2247" t="s">
        <v>4034</v>
      </c>
      <c r="E2247" t="s">
        <v>6510</v>
      </c>
      <c r="F2247" t="s">
        <v>3710</v>
      </c>
      <c r="G2247">
        <v>207657624</v>
      </c>
      <c r="I2247" t="s">
        <v>3711</v>
      </c>
      <c r="J2247" t="s">
        <v>6708</v>
      </c>
      <c r="K2247" t="s">
        <v>3725</v>
      </c>
      <c r="M2247">
        <v>12.45</v>
      </c>
      <c r="N2247">
        <v>20.399999999999999</v>
      </c>
      <c r="O2247">
        <v>11</v>
      </c>
      <c r="P2247">
        <v>12.65</v>
      </c>
      <c r="Q2247">
        <v>20.6</v>
      </c>
      <c r="R2247">
        <v>10.15</v>
      </c>
      <c r="S2247" t="b">
        <v>0</v>
      </c>
      <c r="T2247" t="b">
        <v>0</v>
      </c>
      <c r="U2247" t="b">
        <v>1</v>
      </c>
      <c r="V2247">
        <v>36000</v>
      </c>
      <c r="W2247">
        <v>34000</v>
      </c>
      <c r="X2247">
        <v>2.4500000000000002</v>
      </c>
      <c r="Y2247">
        <v>35200</v>
      </c>
      <c r="Z2247">
        <v>1.88</v>
      </c>
    </row>
    <row r="2248" spans="1:26">
      <c r="A2248">
        <v>207742384</v>
      </c>
      <c r="B2248" t="s">
        <v>6289</v>
      </c>
      <c r="C2248" t="s">
        <v>3597</v>
      </c>
      <c r="D2248" t="s">
        <v>4034</v>
      </c>
      <c r="E2248" t="s">
        <v>5222</v>
      </c>
      <c r="F2248" t="s">
        <v>3710</v>
      </c>
      <c r="G2248">
        <v>207742384</v>
      </c>
      <c r="I2248" t="s">
        <v>3711</v>
      </c>
      <c r="J2248" t="s">
        <v>6566</v>
      </c>
      <c r="K2248" t="s">
        <v>3725</v>
      </c>
      <c r="M2248">
        <v>12.45</v>
      </c>
      <c r="N2248">
        <v>20.399999999999999</v>
      </c>
      <c r="O2248">
        <v>11</v>
      </c>
      <c r="P2248">
        <v>12.65</v>
      </c>
      <c r="Q2248">
        <v>20.6</v>
      </c>
      <c r="R2248">
        <v>10.15</v>
      </c>
      <c r="S2248" t="b">
        <v>0</v>
      </c>
      <c r="T2248" t="b">
        <v>0</v>
      </c>
      <c r="U2248" t="b">
        <v>1</v>
      </c>
      <c r="V2248">
        <v>36000</v>
      </c>
      <c r="W2248">
        <v>34000</v>
      </c>
      <c r="X2248">
        <v>2.4500000000000002</v>
      </c>
      <c r="Y2248">
        <v>35200</v>
      </c>
      <c r="Z2248">
        <v>1.88</v>
      </c>
    </row>
    <row r="2249" spans="1:26">
      <c r="A2249">
        <v>207826708</v>
      </c>
      <c r="B2249" t="s">
        <v>11381</v>
      </c>
      <c r="C2249" t="s">
        <v>3597</v>
      </c>
      <c r="D2249" t="s">
        <v>4034</v>
      </c>
      <c r="E2249" t="s">
        <v>3834</v>
      </c>
      <c r="F2249" t="s">
        <v>3710</v>
      </c>
      <c r="G2249">
        <v>207826708</v>
      </c>
      <c r="I2249" t="s">
        <v>3711</v>
      </c>
      <c r="J2249" t="s">
        <v>6376</v>
      </c>
      <c r="K2249" t="s">
        <v>3725</v>
      </c>
      <c r="M2249">
        <v>11.3</v>
      </c>
      <c r="N2249">
        <v>21.45</v>
      </c>
      <c r="O2249">
        <v>11.25</v>
      </c>
      <c r="P2249">
        <v>11.65</v>
      </c>
      <c r="Q2249">
        <v>21.95</v>
      </c>
      <c r="R2249">
        <v>9.1999999999999993</v>
      </c>
      <c r="S2249" t="b">
        <v>0</v>
      </c>
      <c r="T2249" t="b">
        <v>0</v>
      </c>
      <c r="U2249" t="b">
        <v>1</v>
      </c>
      <c r="V2249">
        <v>48000</v>
      </c>
      <c r="W2249">
        <v>35000</v>
      </c>
      <c r="X2249">
        <v>2.5499999999999998</v>
      </c>
      <c r="Y2249">
        <v>37000</v>
      </c>
      <c r="Z2249">
        <v>2.17</v>
      </c>
    </row>
    <row r="2250" spans="1:26">
      <c r="A2250">
        <v>207742372</v>
      </c>
      <c r="B2250" t="s">
        <v>6289</v>
      </c>
      <c r="C2250" t="s">
        <v>3597</v>
      </c>
      <c r="D2250" t="s">
        <v>4034</v>
      </c>
      <c r="E2250" t="s">
        <v>5222</v>
      </c>
      <c r="F2250" t="s">
        <v>3710</v>
      </c>
      <c r="G2250">
        <v>207742372</v>
      </c>
      <c r="I2250" t="s">
        <v>3711</v>
      </c>
      <c r="J2250" t="s">
        <v>6565</v>
      </c>
      <c r="K2250" t="s">
        <v>3725</v>
      </c>
      <c r="M2250">
        <v>11.3</v>
      </c>
      <c r="N2250">
        <v>21.45</v>
      </c>
      <c r="O2250">
        <v>11.25</v>
      </c>
      <c r="P2250">
        <v>11.65</v>
      </c>
      <c r="Q2250">
        <v>21.95</v>
      </c>
      <c r="R2250">
        <v>9.1999999999999993</v>
      </c>
      <c r="S2250" t="b">
        <v>0</v>
      </c>
      <c r="T2250" t="b">
        <v>0</v>
      </c>
      <c r="U2250" t="b">
        <v>1</v>
      </c>
      <c r="V2250">
        <v>48000</v>
      </c>
      <c r="W2250">
        <v>35000</v>
      </c>
      <c r="X2250">
        <v>2.5499999999999998</v>
      </c>
      <c r="Y2250">
        <v>37000</v>
      </c>
      <c r="Z2250">
        <v>2.17</v>
      </c>
    </row>
    <row r="2251" spans="1:26">
      <c r="A2251">
        <v>207590854</v>
      </c>
      <c r="B2251" t="s">
        <v>6289</v>
      </c>
      <c r="C2251" t="s">
        <v>3597</v>
      </c>
      <c r="D2251" t="s">
        <v>4034</v>
      </c>
      <c r="E2251" t="s">
        <v>6510</v>
      </c>
      <c r="F2251" t="s">
        <v>3710</v>
      </c>
      <c r="G2251">
        <v>207590854</v>
      </c>
      <c r="I2251" t="s">
        <v>3711</v>
      </c>
      <c r="J2251" t="s">
        <v>8700</v>
      </c>
      <c r="K2251" t="s">
        <v>3725</v>
      </c>
      <c r="M2251">
        <v>11.5</v>
      </c>
      <c r="N2251">
        <v>20.85</v>
      </c>
      <c r="O2251">
        <v>10.75</v>
      </c>
      <c r="P2251">
        <v>11.7</v>
      </c>
      <c r="Q2251">
        <v>21.35</v>
      </c>
      <c r="R2251">
        <v>9.35</v>
      </c>
      <c r="S2251" t="b">
        <v>0</v>
      </c>
      <c r="T2251" t="b">
        <v>0</v>
      </c>
      <c r="U2251" t="b">
        <v>1</v>
      </c>
      <c r="V2251">
        <v>47500</v>
      </c>
      <c r="W2251">
        <v>36000</v>
      </c>
      <c r="X2251">
        <v>2.2999999999999998</v>
      </c>
      <c r="Y2251">
        <v>45000</v>
      </c>
      <c r="Z2251">
        <v>2.2000000000000002</v>
      </c>
    </row>
    <row r="2252" spans="1:26">
      <c r="A2252">
        <v>207742383</v>
      </c>
      <c r="B2252" t="s">
        <v>6289</v>
      </c>
      <c r="C2252" t="s">
        <v>3597</v>
      </c>
      <c r="D2252" t="s">
        <v>4034</v>
      </c>
      <c r="E2252" t="s">
        <v>5222</v>
      </c>
      <c r="F2252" t="s">
        <v>3710</v>
      </c>
      <c r="G2252">
        <v>207742383</v>
      </c>
      <c r="I2252" t="s">
        <v>3711</v>
      </c>
      <c r="J2252" t="s">
        <v>8696</v>
      </c>
      <c r="K2252" t="s">
        <v>3725</v>
      </c>
      <c r="M2252">
        <v>11.5</v>
      </c>
      <c r="N2252">
        <v>20.85</v>
      </c>
      <c r="O2252">
        <v>10.75</v>
      </c>
      <c r="P2252">
        <v>11.7</v>
      </c>
      <c r="Q2252">
        <v>21.35</v>
      </c>
      <c r="R2252">
        <v>9.35</v>
      </c>
      <c r="S2252" t="b">
        <v>0</v>
      </c>
      <c r="T2252" t="b">
        <v>0</v>
      </c>
      <c r="U2252" t="b">
        <v>1</v>
      </c>
      <c r="V2252">
        <v>47500</v>
      </c>
      <c r="W2252">
        <v>36000</v>
      </c>
      <c r="X2252">
        <v>2.2999999999999998</v>
      </c>
      <c r="Y2252">
        <v>45000</v>
      </c>
      <c r="Z2252">
        <v>2.2000000000000002</v>
      </c>
    </row>
    <row r="2253" spans="1:26">
      <c r="A2253">
        <v>207590851</v>
      </c>
      <c r="B2253" t="s">
        <v>6289</v>
      </c>
      <c r="C2253" t="s">
        <v>3597</v>
      </c>
      <c r="D2253" t="s">
        <v>4034</v>
      </c>
      <c r="E2253" t="s">
        <v>6510</v>
      </c>
      <c r="F2253" t="s">
        <v>3710</v>
      </c>
      <c r="G2253">
        <v>207590851</v>
      </c>
      <c r="I2253" t="s">
        <v>3711</v>
      </c>
      <c r="J2253" t="s">
        <v>8699</v>
      </c>
      <c r="K2253" t="s">
        <v>3725</v>
      </c>
      <c r="M2253">
        <v>12</v>
      </c>
      <c r="N2253">
        <v>21.25</v>
      </c>
      <c r="O2253">
        <v>10.7</v>
      </c>
      <c r="P2253">
        <v>12.1</v>
      </c>
      <c r="Q2253">
        <v>21.5</v>
      </c>
      <c r="R2253">
        <v>10.050000000000001</v>
      </c>
      <c r="S2253" t="b">
        <v>0</v>
      </c>
      <c r="T2253" t="b">
        <v>0</v>
      </c>
      <c r="U2253" t="b">
        <v>1</v>
      </c>
      <c r="V2253">
        <v>28000</v>
      </c>
      <c r="W2253">
        <v>26800</v>
      </c>
      <c r="X2253">
        <v>2.2999999999999998</v>
      </c>
      <c r="Y2253">
        <v>27200</v>
      </c>
      <c r="Z2253">
        <v>2.21</v>
      </c>
    </row>
    <row r="2254" spans="1:26">
      <c r="A2254">
        <v>207742378</v>
      </c>
      <c r="B2254" t="s">
        <v>6289</v>
      </c>
      <c r="C2254" t="s">
        <v>3597</v>
      </c>
      <c r="D2254" t="s">
        <v>4034</v>
      </c>
      <c r="E2254" t="s">
        <v>5222</v>
      </c>
      <c r="F2254" t="s">
        <v>3710</v>
      </c>
      <c r="G2254">
        <v>207742378</v>
      </c>
      <c r="I2254" t="s">
        <v>3711</v>
      </c>
      <c r="J2254" t="s">
        <v>8695</v>
      </c>
      <c r="K2254" t="s">
        <v>3725</v>
      </c>
      <c r="M2254">
        <v>12</v>
      </c>
      <c r="N2254">
        <v>21.25</v>
      </c>
      <c r="O2254">
        <v>10.7</v>
      </c>
      <c r="P2254">
        <v>12.1</v>
      </c>
      <c r="Q2254">
        <v>21.5</v>
      </c>
      <c r="R2254">
        <v>10.050000000000001</v>
      </c>
      <c r="S2254" t="b">
        <v>0</v>
      </c>
      <c r="T2254" t="b">
        <v>0</v>
      </c>
      <c r="U2254" t="b">
        <v>1</v>
      </c>
      <c r="V2254">
        <v>28000</v>
      </c>
      <c r="W2254">
        <v>26800</v>
      </c>
      <c r="X2254">
        <v>2.2999999999999998</v>
      </c>
      <c r="Y2254">
        <v>27200</v>
      </c>
      <c r="Z2254">
        <v>2.21</v>
      </c>
    </row>
    <row r="2255" spans="1:26">
      <c r="A2255">
        <v>207742366</v>
      </c>
      <c r="B2255" t="s">
        <v>6289</v>
      </c>
      <c r="C2255" t="s">
        <v>3597</v>
      </c>
      <c r="D2255" t="s">
        <v>4034</v>
      </c>
      <c r="E2255" t="s">
        <v>5222</v>
      </c>
      <c r="F2255" t="s">
        <v>3710</v>
      </c>
      <c r="G2255">
        <v>207742366</v>
      </c>
      <c r="I2255" t="s">
        <v>3711</v>
      </c>
      <c r="J2255" t="s">
        <v>8694</v>
      </c>
      <c r="K2255" t="s">
        <v>3725</v>
      </c>
      <c r="M2255">
        <v>11.85</v>
      </c>
      <c r="N2255">
        <v>22.4</v>
      </c>
      <c r="O2255">
        <v>10.35</v>
      </c>
      <c r="P2255">
        <v>12.2</v>
      </c>
      <c r="Q2255">
        <v>22.8</v>
      </c>
      <c r="R2255">
        <v>9.35</v>
      </c>
      <c r="S2255" t="b">
        <v>0</v>
      </c>
      <c r="T2255" t="b">
        <v>0</v>
      </c>
      <c r="U2255" t="b">
        <v>1</v>
      </c>
      <c r="V2255">
        <v>28000</v>
      </c>
      <c r="W2255">
        <v>21400</v>
      </c>
      <c r="X2255">
        <v>2.5499999999999998</v>
      </c>
      <c r="Y2255">
        <v>22600</v>
      </c>
      <c r="Z2255">
        <v>2.25</v>
      </c>
    </row>
    <row r="2256" spans="1:26">
      <c r="A2256">
        <v>207590848</v>
      </c>
      <c r="B2256" t="s">
        <v>6289</v>
      </c>
      <c r="C2256" t="s">
        <v>3597</v>
      </c>
      <c r="D2256" t="s">
        <v>4034</v>
      </c>
      <c r="E2256" t="s">
        <v>6510</v>
      </c>
      <c r="F2256" t="s">
        <v>3710</v>
      </c>
      <c r="G2256">
        <v>207590848</v>
      </c>
      <c r="I2256" t="s">
        <v>3711</v>
      </c>
      <c r="J2256" t="s">
        <v>8698</v>
      </c>
      <c r="K2256" t="s">
        <v>3725</v>
      </c>
      <c r="M2256">
        <v>12</v>
      </c>
      <c r="N2256">
        <v>20.5</v>
      </c>
      <c r="O2256">
        <v>10</v>
      </c>
      <c r="P2256">
        <v>12.25</v>
      </c>
      <c r="Q2256">
        <v>20.5</v>
      </c>
      <c r="R2256">
        <v>9.5500000000000007</v>
      </c>
      <c r="S2256" t="b">
        <v>0</v>
      </c>
      <c r="T2256" t="b">
        <v>0</v>
      </c>
      <c r="U2256" t="b">
        <v>1</v>
      </c>
      <c r="V2256">
        <v>19000</v>
      </c>
      <c r="W2256">
        <v>15500</v>
      </c>
      <c r="X2256">
        <v>2.5499999999999998</v>
      </c>
      <c r="Y2256">
        <v>19000</v>
      </c>
      <c r="Z2256">
        <v>2.23</v>
      </c>
    </row>
    <row r="2257" spans="1:26">
      <c r="A2257">
        <v>207742375</v>
      </c>
      <c r="B2257" t="s">
        <v>6289</v>
      </c>
      <c r="C2257" t="s">
        <v>3597</v>
      </c>
      <c r="D2257" t="s">
        <v>4034</v>
      </c>
      <c r="E2257" t="s">
        <v>5222</v>
      </c>
      <c r="F2257" t="s">
        <v>3710</v>
      </c>
      <c r="G2257">
        <v>207742375</v>
      </c>
      <c r="I2257" t="s">
        <v>3711</v>
      </c>
      <c r="J2257" t="s">
        <v>8693</v>
      </c>
      <c r="K2257" t="s">
        <v>3725</v>
      </c>
      <c r="M2257">
        <v>12</v>
      </c>
      <c r="N2257">
        <v>20.5</v>
      </c>
      <c r="O2257">
        <v>10</v>
      </c>
      <c r="P2257">
        <v>12.25</v>
      </c>
      <c r="Q2257">
        <v>20.5</v>
      </c>
      <c r="R2257">
        <v>9.5500000000000007</v>
      </c>
      <c r="S2257" t="b">
        <v>0</v>
      </c>
      <c r="T2257" t="b">
        <v>0</v>
      </c>
      <c r="U2257" t="b">
        <v>1</v>
      </c>
      <c r="V2257">
        <v>19000</v>
      </c>
      <c r="W2257">
        <v>15500</v>
      </c>
      <c r="X2257">
        <v>2.5499999999999998</v>
      </c>
      <c r="Y2257">
        <v>19000</v>
      </c>
      <c r="Z2257">
        <v>2.23</v>
      </c>
    </row>
    <row r="2258" spans="1:26">
      <c r="A2258">
        <v>207742363</v>
      </c>
      <c r="B2258" t="s">
        <v>6289</v>
      </c>
      <c r="C2258" t="s">
        <v>3597</v>
      </c>
      <c r="D2258" t="s">
        <v>4034</v>
      </c>
      <c r="E2258" t="s">
        <v>5222</v>
      </c>
      <c r="F2258" t="s">
        <v>3710</v>
      </c>
      <c r="G2258">
        <v>207742363</v>
      </c>
      <c r="I2258" t="s">
        <v>3711</v>
      </c>
      <c r="J2258" t="s">
        <v>8692</v>
      </c>
      <c r="K2258" t="s">
        <v>3725</v>
      </c>
      <c r="M2258">
        <v>12.65</v>
      </c>
      <c r="N2258">
        <v>20.75</v>
      </c>
      <c r="O2258">
        <v>10.7</v>
      </c>
      <c r="P2258">
        <v>12.95</v>
      </c>
      <c r="Q2258">
        <v>20.95</v>
      </c>
      <c r="R2258">
        <v>10.15</v>
      </c>
      <c r="S2258" t="b">
        <v>0</v>
      </c>
      <c r="T2258" t="b">
        <v>0</v>
      </c>
      <c r="U2258" t="b">
        <v>1</v>
      </c>
      <c r="V2258">
        <v>18000</v>
      </c>
      <c r="W2258">
        <v>14500</v>
      </c>
      <c r="X2258">
        <v>2.5</v>
      </c>
      <c r="Y2258">
        <v>16000</v>
      </c>
      <c r="Z2258">
        <v>2.23</v>
      </c>
    </row>
    <row r="2259" spans="1:26">
      <c r="A2259">
        <v>210265864</v>
      </c>
      <c r="B2259" t="s">
        <v>7274</v>
      </c>
      <c r="C2259" t="s">
        <v>3597</v>
      </c>
      <c r="D2259" t="s">
        <v>4034</v>
      </c>
      <c r="E2259" t="s">
        <v>6252</v>
      </c>
      <c r="F2259" t="s">
        <v>3710</v>
      </c>
      <c r="G2259">
        <v>210265864</v>
      </c>
      <c r="I2259" t="s">
        <v>3711</v>
      </c>
      <c r="J2259" t="s">
        <v>8634</v>
      </c>
      <c r="K2259" t="s">
        <v>3725</v>
      </c>
      <c r="M2259">
        <v>11.5</v>
      </c>
      <c r="N2259">
        <v>20.75</v>
      </c>
      <c r="O2259">
        <v>10.35</v>
      </c>
      <c r="P2259">
        <v>11.5</v>
      </c>
      <c r="Q2259">
        <v>20.75</v>
      </c>
      <c r="R2259">
        <v>9.3000000000000007</v>
      </c>
      <c r="S2259" t="b">
        <v>0</v>
      </c>
      <c r="T2259" t="b">
        <v>0</v>
      </c>
      <c r="U2259" t="b">
        <v>1</v>
      </c>
      <c r="V2259">
        <v>27400</v>
      </c>
      <c r="W2259">
        <v>20400</v>
      </c>
      <c r="X2259">
        <v>2.5</v>
      </c>
      <c r="Y2259">
        <v>22600</v>
      </c>
      <c r="Z2259">
        <v>2.25</v>
      </c>
    </row>
    <row r="2260" spans="1:26">
      <c r="A2260">
        <v>210265865</v>
      </c>
      <c r="B2260" t="s">
        <v>7274</v>
      </c>
      <c r="C2260" t="s">
        <v>3597</v>
      </c>
      <c r="D2260" t="s">
        <v>4034</v>
      </c>
      <c r="E2260" t="s">
        <v>6252</v>
      </c>
      <c r="F2260" t="s">
        <v>3710</v>
      </c>
      <c r="G2260">
        <v>210265865</v>
      </c>
      <c r="I2260" t="s">
        <v>3711</v>
      </c>
      <c r="J2260" t="s">
        <v>6482</v>
      </c>
      <c r="K2260" t="s">
        <v>3725</v>
      </c>
      <c r="M2260">
        <v>10.6</v>
      </c>
      <c r="N2260">
        <v>19.75</v>
      </c>
      <c r="O2260">
        <v>10.65</v>
      </c>
      <c r="P2260">
        <v>10.5</v>
      </c>
      <c r="Q2260">
        <v>19.75</v>
      </c>
      <c r="R2260">
        <v>8.9</v>
      </c>
      <c r="S2260" t="b">
        <v>0</v>
      </c>
      <c r="T2260" t="b">
        <v>0</v>
      </c>
      <c r="U2260" t="b">
        <v>1</v>
      </c>
      <c r="V2260">
        <v>36000</v>
      </c>
      <c r="W2260">
        <v>24400</v>
      </c>
      <c r="X2260">
        <v>2.42</v>
      </c>
      <c r="Y2260">
        <v>29600</v>
      </c>
      <c r="Z2260">
        <v>2.09</v>
      </c>
    </row>
    <row r="2261" spans="1:26">
      <c r="A2261">
        <v>210410110</v>
      </c>
      <c r="B2261" t="s">
        <v>11381</v>
      </c>
      <c r="C2261" t="s">
        <v>3597</v>
      </c>
      <c r="D2261" t="s">
        <v>4034</v>
      </c>
      <c r="E2261" t="s">
        <v>6252</v>
      </c>
      <c r="F2261" t="s">
        <v>3710</v>
      </c>
      <c r="G2261">
        <v>210410110</v>
      </c>
      <c r="I2261" t="s">
        <v>3711</v>
      </c>
      <c r="J2261" t="s">
        <v>8767</v>
      </c>
      <c r="K2261" t="s">
        <v>3725</v>
      </c>
      <c r="M2261">
        <v>11</v>
      </c>
      <c r="N2261">
        <v>20</v>
      </c>
      <c r="O2261">
        <v>11</v>
      </c>
      <c r="P2261">
        <v>11.1</v>
      </c>
      <c r="Q2261">
        <v>20.05</v>
      </c>
      <c r="R2261">
        <v>9.5</v>
      </c>
      <c r="S2261" t="b">
        <v>0</v>
      </c>
      <c r="T2261" t="b">
        <v>0</v>
      </c>
      <c r="U2261" t="b">
        <v>1</v>
      </c>
      <c r="V2261">
        <v>48500</v>
      </c>
      <c r="W2261">
        <v>35400</v>
      </c>
      <c r="X2261">
        <v>2.5099999999999998</v>
      </c>
      <c r="Y2261">
        <v>37000</v>
      </c>
      <c r="Z2261">
        <v>2.17</v>
      </c>
    </row>
    <row r="2262" spans="1:26">
      <c r="A2262">
        <v>209549037</v>
      </c>
      <c r="B2262" t="s">
        <v>11381</v>
      </c>
      <c r="C2262" t="s">
        <v>3597</v>
      </c>
      <c r="D2262" t="s">
        <v>4034</v>
      </c>
      <c r="E2262" t="s">
        <v>9282</v>
      </c>
      <c r="F2262" t="s">
        <v>3710</v>
      </c>
      <c r="G2262">
        <v>209549037</v>
      </c>
      <c r="I2262" t="s">
        <v>3711</v>
      </c>
      <c r="J2262" t="s">
        <v>9723</v>
      </c>
      <c r="K2262" t="s">
        <v>3725</v>
      </c>
      <c r="M2262">
        <v>10.5</v>
      </c>
      <c r="N2262">
        <v>19.75</v>
      </c>
      <c r="O2262">
        <v>10.8</v>
      </c>
      <c r="P2262">
        <v>10.5</v>
      </c>
      <c r="Q2262">
        <v>19.25</v>
      </c>
      <c r="R2262">
        <v>8.85</v>
      </c>
      <c r="S2262" t="b">
        <v>0</v>
      </c>
      <c r="T2262" t="b">
        <v>0</v>
      </c>
      <c r="U2262" t="b">
        <v>1</v>
      </c>
      <c r="V2262">
        <v>55000</v>
      </c>
      <c r="W2262">
        <v>34800</v>
      </c>
      <c r="X2262">
        <v>2.5499999999999998</v>
      </c>
      <c r="Y2262">
        <v>37000</v>
      </c>
      <c r="Z2262">
        <v>2.17</v>
      </c>
    </row>
    <row r="2263" spans="1:26">
      <c r="A2263">
        <v>209319637</v>
      </c>
      <c r="B2263" t="s">
        <v>6223</v>
      </c>
      <c r="C2263" t="s">
        <v>3597</v>
      </c>
      <c r="D2263" t="s">
        <v>4034</v>
      </c>
      <c r="E2263" t="s">
        <v>8662</v>
      </c>
      <c r="F2263" t="s">
        <v>3710</v>
      </c>
      <c r="G2263">
        <v>209319637</v>
      </c>
      <c r="I2263" t="s">
        <v>3711</v>
      </c>
      <c r="J2263" t="s">
        <v>6226</v>
      </c>
      <c r="K2263" t="s">
        <v>3725</v>
      </c>
      <c r="M2263">
        <v>10.5</v>
      </c>
      <c r="N2263">
        <v>19.75</v>
      </c>
      <c r="O2263">
        <v>10.8</v>
      </c>
      <c r="P2263">
        <v>10.5</v>
      </c>
      <c r="Q2263">
        <v>19.25</v>
      </c>
      <c r="R2263">
        <v>8.85</v>
      </c>
      <c r="S2263" t="b">
        <v>0</v>
      </c>
      <c r="T2263" t="b">
        <v>0</v>
      </c>
      <c r="U2263" t="b">
        <v>1</v>
      </c>
      <c r="V2263">
        <v>55000</v>
      </c>
      <c r="W2263">
        <v>34800</v>
      </c>
      <c r="X2263">
        <v>2.5499999999999998</v>
      </c>
      <c r="Y2263">
        <v>37000</v>
      </c>
      <c r="Z2263">
        <v>2.17</v>
      </c>
    </row>
    <row r="2264" spans="1:26">
      <c r="A2264">
        <v>209319652</v>
      </c>
      <c r="B2264" t="s">
        <v>6223</v>
      </c>
      <c r="C2264" t="s">
        <v>3597</v>
      </c>
      <c r="D2264" t="s">
        <v>4034</v>
      </c>
      <c r="E2264" t="s">
        <v>8662</v>
      </c>
      <c r="F2264" t="s">
        <v>3710</v>
      </c>
      <c r="G2264">
        <v>209319652</v>
      </c>
      <c r="I2264" t="s">
        <v>3711</v>
      </c>
      <c r="J2264" t="s">
        <v>8666</v>
      </c>
      <c r="K2264" t="s">
        <v>3725</v>
      </c>
      <c r="M2264">
        <v>10.5</v>
      </c>
      <c r="N2264">
        <v>20.25</v>
      </c>
      <c r="O2264">
        <v>10.8</v>
      </c>
      <c r="P2264">
        <v>10.5</v>
      </c>
      <c r="Q2264">
        <v>20.399999999999999</v>
      </c>
      <c r="R2264">
        <v>9.4</v>
      </c>
      <c r="S2264" t="b">
        <v>0</v>
      </c>
      <c r="T2264" t="b">
        <v>0</v>
      </c>
      <c r="U2264" t="b">
        <v>1</v>
      </c>
      <c r="V2264">
        <v>55000</v>
      </c>
      <c r="W2264">
        <v>34800</v>
      </c>
      <c r="X2264">
        <v>2.5</v>
      </c>
      <c r="Y2264">
        <v>45000</v>
      </c>
      <c r="Z2264">
        <v>2.06</v>
      </c>
    </row>
    <row r="2265" spans="1:26">
      <c r="A2265">
        <v>207691832</v>
      </c>
      <c r="B2265" t="s">
        <v>11381</v>
      </c>
      <c r="C2265" t="s">
        <v>3597</v>
      </c>
      <c r="D2265" t="s">
        <v>4034</v>
      </c>
      <c r="E2265" t="s">
        <v>9622</v>
      </c>
      <c r="F2265" t="s">
        <v>3710</v>
      </c>
      <c r="G2265">
        <v>207691832</v>
      </c>
      <c r="I2265" t="s">
        <v>3711</v>
      </c>
      <c r="J2265" t="s">
        <v>9711</v>
      </c>
      <c r="K2265" t="s">
        <v>3725</v>
      </c>
      <c r="M2265">
        <v>10.55</v>
      </c>
      <c r="N2265">
        <v>20.75</v>
      </c>
      <c r="O2265">
        <v>11</v>
      </c>
      <c r="P2265">
        <v>10.9</v>
      </c>
      <c r="Q2265">
        <v>20.8</v>
      </c>
      <c r="R2265">
        <v>9.6</v>
      </c>
      <c r="S2265" t="b">
        <v>0</v>
      </c>
      <c r="T2265" t="b">
        <v>0</v>
      </c>
      <c r="U2265" t="b">
        <v>1</v>
      </c>
      <c r="V2265">
        <v>48000</v>
      </c>
      <c r="W2265">
        <v>36000</v>
      </c>
      <c r="X2265">
        <v>2.6</v>
      </c>
      <c r="Y2265">
        <v>37000</v>
      </c>
      <c r="Z2265">
        <v>2.17</v>
      </c>
    </row>
    <row r="2266" spans="1:26">
      <c r="A2266">
        <v>207657370</v>
      </c>
      <c r="B2266" t="s">
        <v>6289</v>
      </c>
      <c r="C2266" t="s">
        <v>3597</v>
      </c>
      <c r="D2266" t="s">
        <v>4034</v>
      </c>
      <c r="E2266" t="s">
        <v>6090</v>
      </c>
      <c r="F2266" t="s">
        <v>3710</v>
      </c>
      <c r="G2266">
        <v>207657370</v>
      </c>
      <c r="I2266" t="s">
        <v>3711</v>
      </c>
      <c r="J2266" t="s">
        <v>6670</v>
      </c>
      <c r="K2266" t="s">
        <v>3725</v>
      </c>
      <c r="M2266">
        <v>10.55</v>
      </c>
      <c r="N2266">
        <v>20.75</v>
      </c>
      <c r="O2266">
        <v>11</v>
      </c>
      <c r="P2266">
        <v>10.9</v>
      </c>
      <c r="Q2266">
        <v>20.8</v>
      </c>
      <c r="R2266">
        <v>9.6</v>
      </c>
      <c r="S2266" t="b">
        <v>0</v>
      </c>
      <c r="T2266" t="b">
        <v>0</v>
      </c>
      <c r="U2266" t="b">
        <v>1</v>
      </c>
      <c r="V2266">
        <v>48000</v>
      </c>
      <c r="W2266">
        <v>36000</v>
      </c>
      <c r="X2266">
        <v>2.6</v>
      </c>
      <c r="Y2266">
        <v>37000</v>
      </c>
      <c r="Z2266">
        <v>2.17</v>
      </c>
    </row>
    <row r="2267" spans="1:26">
      <c r="A2267">
        <v>207657358</v>
      </c>
      <c r="B2267" t="s">
        <v>6289</v>
      </c>
      <c r="C2267" t="s">
        <v>3597</v>
      </c>
      <c r="D2267" t="s">
        <v>4034</v>
      </c>
      <c r="E2267" t="s">
        <v>4820</v>
      </c>
      <c r="F2267" t="s">
        <v>3710</v>
      </c>
      <c r="G2267">
        <v>207657358</v>
      </c>
      <c r="I2267" t="s">
        <v>3711</v>
      </c>
      <c r="J2267" t="s">
        <v>6680</v>
      </c>
      <c r="K2267" t="s">
        <v>3725</v>
      </c>
      <c r="M2267">
        <v>10.55</v>
      </c>
      <c r="N2267">
        <v>20.75</v>
      </c>
      <c r="O2267">
        <v>11</v>
      </c>
      <c r="P2267">
        <v>10.9</v>
      </c>
      <c r="Q2267">
        <v>20.8</v>
      </c>
      <c r="R2267">
        <v>9.6</v>
      </c>
      <c r="S2267" t="b">
        <v>0</v>
      </c>
      <c r="T2267" t="b">
        <v>0</v>
      </c>
      <c r="U2267" t="b">
        <v>1</v>
      </c>
      <c r="V2267">
        <v>48000</v>
      </c>
      <c r="W2267">
        <v>36000</v>
      </c>
      <c r="X2267">
        <v>2.6</v>
      </c>
      <c r="Y2267">
        <v>37000</v>
      </c>
      <c r="Z2267">
        <v>2.17</v>
      </c>
    </row>
    <row r="2268" spans="1:26">
      <c r="A2268">
        <v>210474682</v>
      </c>
      <c r="B2268" t="s">
        <v>11381</v>
      </c>
      <c r="C2268" t="s">
        <v>3597</v>
      </c>
      <c r="D2268" t="s">
        <v>4034</v>
      </c>
      <c r="E2268" t="s">
        <v>9724</v>
      </c>
      <c r="F2268" t="s">
        <v>3710</v>
      </c>
      <c r="G2268">
        <v>210474682</v>
      </c>
      <c r="I2268" t="s">
        <v>3711</v>
      </c>
      <c r="J2268" t="s">
        <v>9807</v>
      </c>
      <c r="K2268" t="s">
        <v>3725</v>
      </c>
      <c r="M2268">
        <v>10.55</v>
      </c>
      <c r="N2268">
        <v>20.75</v>
      </c>
      <c r="O2268">
        <v>11</v>
      </c>
      <c r="P2268">
        <v>10.9</v>
      </c>
      <c r="Q2268">
        <v>20.8</v>
      </c>
      <c r="R2268">
        <v>9.6</v>
      </c>
      <c r="S2268" t="b">
        <v>0</v>
      </c>
      <c r="T2268" t="b">
        <v>0</v>
      </c>
      <c r="U2268" t="b">
        <v>1</v>
      </c>
      <c r="V2268">
        <v>48000</v>
      </c>
      <c r="W2268">
        <v>36000</v>
      </c>
      <c r="X2268">
        <v>2.6</v>
      </c>
      <c r="Y2268">
        <v>37000</v>
      </c>
      <c r="Z2268">
        <v>2.17</v>
      </c>
    </row>
    <row r="2269" spans="1:26">
      <c r="A2269">
        <v>209843056</v>
      </c>
      <c r="B2269" t="s">
        <v>11381</v>
      </c>
      <c r="C2269" t="s">
        <v>3597</v>
      </c>
      <c r="D2269" t="s">
        <v>4034</v>
      </c>
      <c r="E2269" t="s">
        <v>9615</v>
      </c>
      <c r="F2269" t="s">
        <v>3710</v>
      </c>
      <c r="G2269">
        <v>209843056</v>
      </c>
      <c r="I2269" t="s">
        <v>3711</v>
      </c>
      <c r="J2269" t="s">
        <v>9809</v>
      </c>
      <c r="K2269" t="s">
        <v>3725</v>
      </c>
      <c r="M2269">
        <v>10.55</v>
      </c>
      <c r="N2269">
        <v>20.75</v>
      </c>
      <c r="O2269">
        <v>11</v>
      </c>
      <c r="P2269">
        <v>10.9</v>
      </c>
      <c r="Q2269">
        <v>20.8</v>
      </c>
      <c r="R2269">
        <v>9.6</v>
      </c>
      <c r="S2269" t="b">
        <v>0</v>
      </c>
      <c r="T2269" t="b">
        <v>0</v>
      </c>
      <c r="U2269" t="b">
        <v>1</v>
      </c>
      <c r="V2269">
        <v>48000</v>
      </c>
      <c r="W2269">
        <v>36000</v>
      </c>
      <c r="X2269">
        <v>2.6</v>
      </c>
      <c r="Y2269">
        <v>37000</v>
      </c>
      <c r="Z2269">
        <v>2.17</v>
      </c>
    </row>
    <row r="2270" spans="1:26">
      <c r="A2270">
        <v>209843044</v>
      </c>
      <c r="B2270" t="s">
        <v>11381</v>
      </c>
      <c r="C2270" t="s">
        <v>3597</v>
      </c>
      <c r="D2270" t="s">
        <v>4034</v>
      </c>
      <c r="E2270" t="s">
        <v>9628</v>
      </c>
      <c r="F2270" t="s">
        <v>3710</v>
      </c>
      <c r="G2270">
        <v>209843044</v>
      </c>
      <c r="I2270" t="s">
        <v>3711</v>
      </c>
      <c r="J2270" t="s">
        <v>9808</v>
      </c>
      <c r="K2270" t="s">
        <v>3725</v>
      </c>
      <c r="M2270">
        <v>10.55</v>
      </c>
      <c r="N2270">
        <v>20.75</v>
      </c>
      <c r="O2270">
        <v>11</v>
      </c>
      <c r="P2270">
        <v>10.9</v>
      </c>
      <c r="Q2270">
        <v>20.8</v>
      </c>
      <c r="R2270">
        <v>9.6</v>
      </c>
      <c r="S2270" t="b">
        <v>0</v>
      </c>
      <c r="T2270" t="b">
        <v>0</v>
      </c>
      <c r="U2270" t="b">
        <v>1</v>
      </c>
      <c r="V2270">
        <v>48000</v>
      </c>
      <c r="W2270">
        <v>36000</v>
      </c>
      <c r="X2270">
        <v>2.6</v>
      </c>
      <c r="Y2270">
        <v>37000</v>
      </c>
      <c r="Z2270">
        <v>2.17</v>
      </c>
    </row>
    <row r="2271" spans="1:26">
      <c r="A2271">
        <v>207657340</v>
      </c>
      <c r="B2271" t="s">
        <v>6289</v>
      </c>
      <c r="C2271" t="s">
        <v>3597</v>
      </c>
      <c r="D2271" t="s">
        <v>4034</v>
      </c>
      <c r="E2271" t="s">
        <v>4820</v>
      </c>
      <c r="F2271" t="s">
        <v>3710</v>
      </c>
      <c r="G2271">
        <v>207657340</v>
      </c>
      <c r="I2271" t="s">
        <v>3711</v>
      </c>
      <c r="J2271" t="s">
        <v>8623</v>
      </c>
      <c r="K2271" t="s">
        <v>3725</v>
      </c>
      <c r="M2271">
        <v>11.5</v>
      </c>
      <c r="N2271">
        <v>21</v>
      </c>
      <c r="O2271">
        <v>10.050000000000001</v>
      </c>
      <c r="P2271">
        <v>11.75</v>
      </c>
      <c r="Q2271">
        <v>21.3</v>
      </c>
      <c r="R2271">
        <v>9.65</v>
      </c>
      <c r="S2271" t="b">
        <v>0</v>
      </c>
      <c r="T2271" t="b">
        <v>0</v>
      </c>
      <c r="U2271" t="b">
        <v>1</v>
      </c>
      <c r="V2271">
        <v>28000</v>
      </c>
      <c r="W2271">
        <v>26200</v>
      </c>
      <c r="X2271">
        <v>2.2999999999999998</v>
      </c>
      <c r="Y2271">
        <v>27200</v>
      </c>
      <c r="Z2271">
        <v>2.21</v>
      </c>
    </row>
    <row r="2272" spans="1:26">
      <c r="A2272">
        <v>207683240</v>
      </c>
      <c r="B2272" t="s">
        <v>6289</v>
      </c>
      <c r="C2272" t="s">
        <v>3597</v>
      </c>
      <c r="D2272" t="s">
        <v>4034</v>
      </c>
      <c r="E2272" t="s">
        <v>5088</v>
      </c>
      <c r="F2272" t="s">
        <v>3710</v>
      </c>
      <c r="G2272">
        <v>207683240</v>
      </c>
      <c r="I2272" t="s">
        <v>3711</v>
      </c>
      <c r="J2272" t="s">
        <v>8628</v>
      </c>
      <c r="K2272" t="s">
        <v>3725</v>
      </c>
      <c r="M2272">
        <v>11.5</v>
      </c>
      <c r="N2272">
        <v>21</v>
      </c>
      <c r="O2272">
        <v>10.050000000000001</v>
      </c>
      <c r="P2272">
        <v>11.75</v>
      </c>
      <c r="Q2272">
        <v>21.3</v>
      </c>
      <c r="R2272">
        <v>9.65</v>
      </c>
      <c r="S2272" t="b">
        <v>0</v>
      </c>
      <c r="T2272" t="b">
        <v>0</v>
      </c>
      <c r="U2272" t="b">
        <v>1</v>
      </c>
      <c r="V2272">
        <v>28000</v>
      </c>
      <c r="W2272">
        <v>26200</v>
      </c>
      <c r="X2272">
        <v>2.2999999999999998</v>
      </c>
      <c r="Y2272">
        <v>27200</v>
      </c>
      <c r="Z2272">
        <v>2.21</v>
      </c>
    </row>
    <row r="2273" spans="1:26">
      <c r="A2273">
        <v>207657337</v>
      </c>
      <c r="B2273" t="s">
        <v>6289</v>
      </c>
      <c r="C2273" t="s">
        <v>3597</v>
      </c>
      <c r="D2273" t="s">
        <v>4034</v>
      </c>
      <c r="E2273" t="s">
        <v>4820</v>
      </c>
      <c r="F2273" t="s">
        <v>3710</v>
      </c>
      <c r="G2273">
        <v>207657337</v>
      </c>
      <c r="I2273" t="s">
        <v>3711</v>
      </c>
      <c r="J2273" t="s">
        <v>8620</v>
      </c>
      <c r="K2273" t="s">
        <v>3725</v>
      </c>
      <c r="M2273">
        <v>12</v>
      </c>
      <c r="N2273">
        <v>19.75</v>
      </c>
      <c r="O2273">
        <v>9.75</v>
      </c>
      <c r="P2273">
        <v>12.25</v>
      </c>
      <c r="Q2273">
        <v>19.75</v>
      </c>
      <c r="R2273">
        <v>9.15</v>
      </c>
      <c r="S2273" t="b">
        <v>0</v>
      </c>
      <c r="T2273" t="b">
        <v>0</v>
      </c>
      <c r="U2273" t="b">
        <v>1</v>
      </c>
      <c r="V2273">
        <v>19000</v>
      </c>
      <c r="W2273">
        <v>14700</v>
      </c>
      <c r="X2273">
        <v>2.5499999999999998</v>
      </c>
      <c r="Y2273">
        <v>19000</v>
      </c>
      <c r="Z2273">
        <v>2.23</v>
      </c>
    </row>
    <row r="2274" spans="1:26">
      <c r="A2274">
        <v>209843038</v>
      </c>
      <c r="B2274" t="s">
        <v>11381</v>
      </c>
      <c r="C2274" t="s">
        <v>3597</v>
      </c>
      <c r="D2274" t="s">
        <v>4034</v>
      </c>
      <c r="E2274" t="s">
        <v>9628</v>
      </c>
      <c r="F2274" t="s">
        <v>3710</v>
      </c>
      <c r="G2274">
        <v>209843038</v>
      </c>
      <c r="I2274" t="s">
        <v>3711</v>
      </c>
      <c r="J2274" t="s">
        <v>9813</v>
      </c>
      <c r="K2274" t="s">
        <v>3725</v>
      </c>
      <c r="M2274">
        <v>11.6</v>
      </c>
      <c r="N2274">
        <v>21.75</v>
      </c>
      <c r="O2274">
        <v>10.199999999999999</v>
      </c>
      <c r="P2274">
        <v>11.95</v>
      </c>
      <c r="Q2274">
        <v>22.25</v>
      </c>
      <c r="R2274">
        <v>9.1999999999999993</v>
      </c>
      <c r="S2274" t="b">
        <v>0</v>
      </c>
      <c r="T2274" t="b">
        <v>0</v>
      </c>
      <c r="U2274" t="b">
        <v>1</v>
      </c>
      <c r="V2274">
        <v>27400</v>
      </c>
      <c r="W2274">
        <v>21000</v>
      </c>
      <c r="X2274">
        <v>2.48</v>
      </c>
      <c r="Y2274">
        <v>22600</v>
      </c>
      <c r="Z2274">
        <v>2.25</v>
      </c>
    </row>
    <row r="2275" spans="1:26">
      <c r="A2275">
        <v>209843050</v>
      </c>
      <c r="B2275" t="s">
        <v>11381</v>
      </c>
      <c r="C2275" t="s">
        <v>3597</v>
      </c>
      <c r="D2275" t="s">
        <v>4034</v>
      </c>
      <c r="E2275" t="s">
        <v>9615</v>
      </c>
      <c r="F2275" t="s">
        <v>3710</v>
      </c>
      <c r="G2275">
        <v>209843050</v>
      </c>
      <c r="I2275" t="s">
        <v>3711</v>
      </c>
      <c r="J2275" t="s">
        <v>9812</v>
      </c>
      <c r="K2275" t="s">
        <v>3725</v>
      </c>
      <c r="M2275">
        <v>11.6</v>
      </c>
      <c r="N2275">
        <v>21.75</v>
      </c>
      <c r="O2275">
        <v>10.199999999999999</v>
      </c>
      <c r="P2275">
        <v>11.95</v>
      </c>
      <c r="Q2275">
        <v>22.25</v>
      </c>
      <c r="R2275">
        <v>9.1999999999999993</v>
      </c>
      <c r="S2275" t="b">
        <v>0</v>
      </c>
      <c r="T2275" t="b">
        <v>0</v>
      </c>
      <c r="U2275" t="b">
        <v>1</v>
      </c>
      <c r="V2275">
        <v>27400</v>
      </c>
      <c r="W2275">
        <v>21000</v>
      </c>
      <c r="X2275">
        <v>2.48</v>
      </c>
      <c r="Y2275">
        <v>22600</v>
      </c>
      <c r="Z2275">
        <v>2.25</v>
      </c>
    </row>
    <row r="2276" spans="1:26">
      <c r="A2276">
        <v>210474676</v>
      </c>
      <c r="B2276" t="s">
        <v>11381</v>
      </c>
      <c r="C2276" t="s">
        <v>3597</v>
      </c>
      <c r="D2276" t="s">
        <v>4034</v>
      </c>
      <c r="E2276" t="s">
        <v>9724</v>
      </c>
      <c r="F2276" t="s">
        <v>3710</v>
      </c>
      <c r="G2276">
        <v>210474676</v>
      </c>
      <c r="I2276" t="s">
        <v>3711</v>
      </c>
      <c r="J2276" t="s">
        <v>9814</v>
      </c>
      <c r="K2276" t="s">
        <v>3725</v>
      </c>
      <c r="M2276">
        <v>11.6</v>
      </c>
      <c r="N2276">
        <v>21.75</v>
      </c>
      <c r="O2276">
        <v>10.199999999999999</v>
      </c>
      <c r="P2276">
        <v>11.95</v>
      </c>
      <c r="Q2276">
        <v>22.25</v>
      </c>
      <c r="R2276">
        <v>9.1999999999999993</v>
      </c>
      <c r="S2276" t="b">
        <v>0</v>
      </c>
      <c r="T2276" t="b">
        <v>0</v>
      </c>
      <c r="U2276" t="b">
        <v>1</v>
      </c>
      <c r="V2276">
        <v>27400</v>
      </c>
      <c r="W2276">
        <v>21000</v>
      </c>
      <c r="X2276">
        <v>2.48</v>
      </c>
      <c r="Y2276">
        <v>22600</v>
      </c>
      <c r="Z2276">
        <v>2.25</v>
      </c>
    </row>
    <row r="2277" spans="1:26">
      <c r="A2277">
        <v>207657352</v>
      </c>
      <c r="B2277" t="s">
        <v>6289</v>
      </c>
      <c r="C2277" t="s">
        <v>3597</v>
      </c>
      <c r="D2277" t="s">
        <v>4034</v>
      </c>
      <c r="E2277" t="s">
        <v>4820</v>
      </c>
      <c r="F2277" t="s">
        <v>3710</v>
      </c>
      <c r="G2277">
        <v>207657352</v>
      </c>
      <c r="I2277" t="s">
        <v>3711</v>
      </c>
      <c r="J2277" t="s">
        <v>8622</v>
      </c>
      <c r="K2277" t="s">
        <v>3725</v>
      </c>
      <c r="M2277">
        <v>11.6</v>
      </c>
      <c r="N2277">
        <v>21.75</v>
      </c>
      <c r="O2277">
        <v>10.199999999999999</v>
      </c>
      <c r="P2277">
        <v>11.95</v>
      </c>
      <c r="Q2277">
        <v>22.25</v>
      </c>
      <c r="R2277">
        <v>9.1999999999999993</v>
      </c>
      <c r="S2277" t="b">
        <v>0</v>
      </c>
      <c r="T2277" t="b">
        <v>0</v>
      </c>
      <c r="U2277" t="b">
        <v>1</v>
      </c>
      <c r="V2277">
        <v>27400</v>
      </c>
      <c r="W2277">
        <v>21000</v>
      </c>
      <c r="X2277">
        <v>2.48</v>
      </c>
      <c r="Y2277">
        <v>22600</v>
      </c>
      <c r="Z2277">
        <v>2.25</v>
      </c>
    </row>
    <row r="2278" spans="1:26">
      <c r="A2278">
        <v>207657364</v>
      </c>
      <c r="B2278" t="s">
        <v>6289</v>
      </c>
      <c r="C2278" t="s">
        <v>3597</v>
      </c>
      <c r="D2278" t="s">
        <v>4034</v>
      </c>
      <c r="E2278" t="s">
        <v>6090</v>
      </c>
      <c r="F2278" t="s">
        <v>3710</v>
      </c>
      <c r="G2278">
        <v>207657364</v>
      </c>
      <c r="I2278" t="s">
        <v>3711</v>
      </c>
      <c r="J2278" t="s">
        <v>8650</v>
      </c>
      <c r="K2278" t="s">
        <v>3725</v>
      </c>
      <c r="M2278">
        <v>11.6</v>
      </c>
      <c r="N2278">
        <v>21.75</v>
      </c>
      <c r="O2278">
        <v>10.199999999999999</v>
      </c>
      <c r="P2278">
        <v>11.95</v>
      </c>
      <c r="Q2278">
        <v>22.25</v>
      </c>
      <c r="R2278">
        <v>9.1999999999999993</v>
      </c>
      <c r="S2278" t="b">
        <v>0</v>
      </c>
      <c r="T2278" t="b">
        <v>0</v>
      </c>
      <c r="U2278" t="b">
        <v>1</v>
      </c>
      <c r="V2278">
        <v>27400</v>
      </c>
      <c r="W2278">
        <v>21000</v>
      </c>
      <c r="X2278">
        <v>2.48</v>
      </c>
      <c r="Y2278">
        <v>22600</v>
      </c>
      <c r="Z2278">
        <v>2.25</v>
      </c>
    </row>
    <row r="2279" spans="1:26">
      <c r="A2279">
        <v>207691835</v>
      </c>
      <c r="B2279" t="s">
        <v>11381</v>
      </c>
      <c r="C2279" t="s">
        <v>3597</v>
      </c>
      <c r="D2279" t="s">
        <v>4034</v>
      </c>
      <c r="E2279" t="s">
        <v>9622</v>
      </c>
      <c r="F2279" t="s">
        <v>3710</v>
      </c>
      <c r="G2279">
        <v>207691835</v>
      </c>
      <c r="I2279" t="s">
        <v>3711</v>
      </c>
      <c r="J2279" t="s">
        <v>9712</v>
      </c>
      <c r="K2279" t="s">
        <v>3725</v>
      </c>
      <c r="M2279">
        <v>11.6</v>
      </c>
      <c r="N2279">
        <v>21.75</v>
      </c>
      <c r="O2279">
        <v>10.199999999999999</v>
      </c>
      <c r="P2279">
        <v>11.95</v>
      </c>
      <c r="Q2279">
        <v>22.25</v>
      </c>
      <c r="R2279">
        <v>9.1999999999999993</v>
      </c>
      <c r="S2279" t="b">
        <v>0</v>
      </c>
      <c r="T2279" t="b">
        <v>0</v>
      </c>
      <c r="U2279" t="b">
        <v>1</v>
      </c>
      <c r="V2279">
        <v>27400</v>
      </c>
      <c r="W2279">
        <v>21000</v>
      </c>
      <c r="X2279">
        <v>2.48</v>
      </c>
      <c r="Y2279">
        <v>22600</v>
      </c>
      <c r="Z2279">
        <v>2.25</v>
      </c>
    </row>
    <row r="2280" spans="1:26">
      <c r="A2280">
        <v>207657346</v>
      </c>
      <c r="B2280" t="s">
        <v>5882</v>
      </c>
      <c r="C2280" t="s">
        <v>3597</v>
      </c>
      <c r="D2280" t="s">
        <v>4034</v>
      </c>
      <c r="E2280" t="s">
        <v>4820</v>
      </c>
      <c r="F2280" t="s">
        <v>3710</v>
      </c>
      <c r="G2280">
        <v>207657346</v>
      </c>
      <c r="I2280" t="s">
        <v>3711</v>
      </c>
      <c r="J2280" t="s">
        <v>8621</v>
      </c>
      <c r="K2280" t="s">
        <v>3725</v>
      </c>
      <c r="M2280">
        <v>11.2</v>
      </c>
      <c r="N2280">
        <v>20.6</v>
      </c>
      <c r="O2280">
        <v>11</v>
      </c>
      <c r="P2280">
        <v>11.35</v>
      </c>
      <c r="Q2280">
        <v>21.05</v>
      </c>
      <c r="R2280">
        <v>9.4499999999999993</v>
      </c>
      <c r="S2280" t="b">
        <v>0</v>
      </c>
      <c r="T2280" t="b">
        <v>0</v>
      </c>
      <c r="U2280" t="b">
        <v>1</v>
      </c>
      <c r="V2280">
        <v>47500</v>
      </c>
      <c r="W2280">
        <v>37400</v>
      </c>
      <c r="X2280">
        <v>2.4</v>
      </c>
      <c r="Y2280">
        <v>45000</v>
      </c>
      <c r="Z2280">
        <v>2.2000000000000002</v>
      </c>
    </row>
    <row r="2281" spans="1:26">
      <c r="A2281">
        <v>207657343</v>
      </c>
      <c r="B2281" t="s">
        <v>6289</v>
      </c>
      <c r="C2281" t="s">
        <v>3597</v>
      </c>
      <c r="D2281" t="s">
        <v>4034</v>
      </c>
      <c r="E2281" t="s">
        <v>4820</v>
      </c>
      <c r="F2281" t="s">
        <v>3710</v>
      </c>
      <c r="G2281">
        <v>207657343</v>
      </c>
      <c r="I2281" t="s">
        <v>3711</v>
      </c>
      <c r="J2281" t="s">
        <v>6681</v>
      </c>
      <c r="K2281" t="s">
        <v>3725</v>
      </c>
      <c r="M2281">
        <v>11.9</v>
      </c>
      <c r="N2281">
        <v>19.5</v>
      </c>
      <c r="O2281">
        <v>10.9</v>
      </c>
      <c r="P2281">
        <v>12.1</v>
      </c>
      <c r="Q2281">
        <v>19.5</v>
      </c>
      <c r="R2281">
        <v>9.85</v>
      </c>
      <c r="S2281" t="b">
        <v>0</v>
      </c>
      <c r="T2281" t="b">
        <v>0</v>
      </c>
      <c r="U2281" t="b">
        <v>1</v>
      </c>
      <c r="V2281">
        <v>36000</v>
      </c>
      <c r="W2281">
        <v>35000</v>
      </c>
      <c r="X2281">
        <v>2.4300000000000002</v>
      </c>
      <c r="Y2281">
        <v>35200</v>
      </c>
      <c r="Z2281">
        <v>1.88</v>
      </c>
    </row>
    <row r="2282" spans="1:26">
      <c r="A2282">
        <v>207683243</v>
      </c>
      <c r="B2282" t="s">
        <v>6289</v>
      </c>
      <c r="C2282" t="s">
        <v>3597</v>
      </c>
      <c r="D2282" t="s">
        <v>4034</v>
      </c>
      <c r="E2282" t="s">
        <v>5088</v>
      </c>
      <c r="F2282" t="s">
        <v>3710</v>
      </c>
      <c r="G2282">
        <v>207683243</v>
      </c>
      <c r="I2282" t="s">
        <v>3711</v>
      </c>
      <c r="J2282" t="s">
        <v>6448</v>
      </c>
      <c r="K2282" t="s">
        <v>3725</v>
      </c>
      <c r="M2282">
        <v>11.9</v>
      </c>
      <c r="N2282">
        <v>19.5</v>
      </c>
      <c r="O2282">
        <v>10.9</v>
      </c>
      <c r="P2282">
        <v>12.1</v>
      </c>
      <c r="Q2282">
        <v>19.5</v>
      </c>
      <c r="R2282">
        <v>9.85</v>
      </c>
      <c r="S2282" t="b">
        <v>0</v>
      </c>
      <c r="T2282" t="b">
        <v>0</v>
      </c>
      <c r="U2282" t="b">
        <v>1</v>
      </c>
      <c r="V2282">
        <v>36000</v>
      </c>
      <c r="W2282">
        <v>35000</v>
      </c>
      <c r="X2282">
        <v>2.4300000000000002</v>
      </c>
      <c r="Y2282">
        <v>35200</v>
      </c>
      <c r="Z2282">
        <v>1.88</v>
      </c>
    </row>
    <row r="2283" spans="1:26">
      <c r="A2283">
        <v>207657349</v>
      </c>
      <c r="B2283" t="s">
        <v>6289</v>
      </c>
      <c r="C2283" t="s">
        <v>3597</v>
      </c>
      <c r="D2283" t="s">
        <v>4034</v>
      </c>
      <c r="E2283" t="s">
        <v>4820</v>
      </c>
      <c r="F2283" t="s">
        <v>3710</v>
      </c>
      <c r="G2283">
        <v>207657349</v>
      </c>
      <c r="I2283" t="s">
        <v>3711</v>
      </c>
      <c r="J2283" t="s">
        <v>8619</v>
      </c>
      <c r="K2283" t="s">
        <v>3725</v>
      </c>
      <c r="M2283">
        <v>12.25</v>
      </c>
      <c r="N2283">
        <v>20.25</v>
      </c>
      <c r="O2283">
        <v>10.7</v>
      </c>
      <c r="P2283">
        <v>12.25</v>
      </c>
      <c r="Q2283">
        <v>20</v>
      </c>
      <c r="R2283">
        <v>10</v>
      </c>
      <c r="S2283" t="b">
        <v>0</v>
      </c>
      <c r="T2283" t="b">
        <v>0</v>
      </c>
      <c r="U2283" t="b">
        <v>1</v>
      </c>
      <c r="V2283">
        <v>18000</v>
      </c>
      <c r="W2283">
        <v>14600</v>
      </c>
      <c r="X2283">
        <v>2.5</v>
      </c>
      <c r="Y2283">
        <v>16000</v>
      </c>
      <c r="Z2283">
        <v>2.23</v>
      </c>
    </row>
    <row r="2284" spans="1:26">
      <c r="A2284">
        <v>207691826</v>
      </c>
      <c r="B2284" t="s">
        <v>11381</v>
      </c>
      <c r="C2284" t="s">
        <v>3597</v>
      </c>
      <c r="D2284" t="s">
        <v>4034</v>
      </c>
      <c r="E2284" t="s">
        <v>9622</v>
      </c>
      <c r="F2284" t="s">
        <v>3710</v>
      </c>
      <c r="G2284">
        <v>207691826</v>
      </c>
      <c r="I2284" t="s">
        <v>3711</v>
      </c>
      <c r="J2284" t="s">
        <v>9710</v>
      </c>
      <c r="K2284" t="s">
        <v>3725</v>
      </c>
      <c r="M2284">
        <v>12.25</v>
      </c>
      <c r="N2284">
        <v>20.25</v>
      </c>
      <c r="O2284">
        <v>10.7</v>
      </c>
      <c r="P2284">
        <v>12.25</v>
      </c>
      <c r="Q2284">
        <v>20</v>
      </c>
      <c r="R2284">
        <v>10</v>
      </c>
      <c r="S2284" t="b">
        <v>0</v>
      </c>
      <c r="T2284" t="b">
        <v>0</v>
      </c>
      <c r="U2284" t="b">
        <v>1</v>
      </c>
      <c r="V2284">
        <v>18000</v>
      </c>
      <c r="W2284">
        <v>14600</v>
      </c>
      <c r="X2284">
        <v>2.5</v>
      </c>
      <c r="Y2284">
        <v>16000</v>
      </c>
      <c r="Z2284">
        <v>2.23</v>
      </c>
    </row>
    <row r="2285" spans="1:26">
      <c r="A2285">
        <v>207657361</v>
      </c>
      <c r="B2285" t="s">
        <v>6289</v>
      </c>
      <c r="C2285" t="s">
        <v>3597</v>
      </c>
      <c r="D2285" t="s">
        <v>4034</v>
      </c>
      <c r="E2285" t="s">
        <v>6090</v>
      </c>
      <c r="F2285" t="s">
        <v>3710</v>
      </c>
      <c r="G2285">
        <v>207657361</v>
      </c>
      <c r="I2285" t="s">
        <v>3711</v>
      </c>
      <c r="J2285" t="s">
        <v>8649</v>
      </c>
      <c r="K2285" t="s">
        <v>3725</v>
      </c>
      <c r="M2285">
        <v>12.25</v>
      </c>
      <c r="N2285">
        <v>20.25</v>
      </c>
      <c r="O2285">
        <v>10.7</v>
      </c>
      <c r="P2285">
        <v>12.25</v>
      </c>
      <c r="Q2285">
        <v>20</v>
      </c>
      <c r="R2285">
        <v>10</v>
      </c>
      <c r="S2285" t="b">
        <v>0</v>
      </c>
      <c r="T2285" t="b">
        <v>0</v>
      </c>
      <c r="U2285" t="b">
        <v>1</v>
      </c>
      <c r="V2285">
        <v>18000</v>
      </c>
      <c r="W2285">
        <v>14600</v>
      </c>
      <c r="X2285">
        <v>2.5</v>
      </c>
      <c r="Y2285">
        <v>16000</v>
      </c>
      <c r="Z2285">
        <v>2.23</v>
      </c>
    </row>
    <row r="2286" spans="1:26">
      <c r="A2286">
        <v>210474673</v>
      </c>
      <c r="B2286" t="s">
        <v>11381</v>
      </c>
      <c r="C2286" t="s">
        <v>3597</v>
      </c>
      <c r="D2286" t="s">
        <v>4034</v>
      </c>
      <c r="E2286" t="s">
        <v>9724</v>
      </c>
      <c r="F2286" t="s">
        <v>3710</v>
      </c>
      <c r="G2286">
        <v>210474673</v>
      </c>
      <c r="I2286" t="s">
        <v>3711</v>
      </c>
      <c r="J2286" t="s">
        <v>9803</v>
      </c>
      <c r="K2286" t="s">
        <v>3725</v>
      </c>
      <c r="M2286">
        <v>12.25</v>
      </c>
      <c r="N2286">
        <v>20.25</v>
      </c>
      <c r="O2286">
        <v>10.7</v>
      </c>
      <c r="P2286">
        <v>12.25</v>
      </c>
      <c r="Q2286">
        <v>20</v>
      </c>
      <c r="R2286">
        <v>10</v>
      </c>
      <c r="S2286" t="b">
        <v>0</v>
      </c>
      <c r="T2286" t="b">
        <v>0</v>
      </c>
      <c r="U2286" t="b">
        <v>1</v>
      </c>
      <c r="V2286">
        <v>18000</v>
      </c>
      <c r="W2286">
        <v>14600</v>
      </c>
      <c r="X2286">
        <v>2.5</v>
      </c>
      <c r="Y2286">
        <v>16000</v>
      </c>
      <c r="Z2286">
        <v>2.23</v>
      </c>
    </row>
    <row r="2287" spans="1:26">
      <c r="A2287">
        <v>209843047</v>
      </c>
      <c r="B2287" t="s">
        <v>11381</v>
      </c>
      <c r="C2287" t="s">
        <v>3597</v>
      </c>
      <c r="D2287" t="s">
        <v>4034</v>
      </c>
      <c r="E2287" t="s">
        <v>9615</v>
      </c>
      <c r="F2287" t="s">
        <v>3710</v>
      </c>
      <c r="G2287">
        <v>209843047</v>
      </c>
      <c r="I2287" t="s">
        <v>3711</v>
      </c>
      <c r="J2287" t="s">
        <v>9802</v>
      </c>
      <c r="K2287" t="s">
        <v>3725</v>
      </c>
      <c r="M2287">
        <v>12.25</v>
      </c>
      <c r="N2287">
        <v>20.25</v>
      </c>
      <c r="O2287">
        <v>10.7</v>
      </c>
      <c r="P2287">
        <v>12.25</v>
      </c>
      <c r="Q2287">
        <v>20</v>
      </c>
      <c r="R2287">
        <v>10</v>
      </c>
      <c r="S2287" t="b">
        <v>0</v>
      </c>
      <c r="T2287" t="b">
        <v>0</v>
      </c>
      <c r="U2287" t="b">
        <v>1</v>
      </c>
      <c r="V2287">
        <v>18000</v>
      </c>
      <c r="W2287">
        <v>14600</v>
      </c>
      <c r="X2287">
        <v>2.5</v>
      </c>
      <c r="Y2287">
        <v>16000</v>
      </c>
      <c r="Z2287">
        <v>2.23</v>
      </c>
    </row>
    <row r="2288" spans="1:26">
      <c r="A2288">
        <v>209843035</v>
      </c>
      <c r="B2288" t="s">
        <v>11381</v>
      </c>
      <c r="C2288" t="s">
        <v>3597</v>
      </c>
      <c r="D2288" t="s">
        <v>4034</v>
      </c>
      <c r="E2288" t="s">
        <v>9628</v>
      </c>
      <c r="F2288" t="s">
        <v>3710</v>
      </c>
      <c r="G2288">
        <v>209843035</v>
      </c>
      <c r="I2288" t="s">
        <v>3711</v>
      </c>
      <c r="J2288" t="s">
        <v>9801</v>
      </c>
      <c r="K2288" t="s">
        <v>3725</v>
      </c>
      <c r="M2288">
        <v>12.25</v>
      </c>
      <c r="N2288">
        <v>20.25</v>
      </c>
      <c r="O2288">
        <v>10.7</v>
      </c>
      <c r="P2288">
        <v>12.25</v>
      </c>
      <c r="Q2288">
        <v>20</v>
      </c>
      <c r="R2288">
        <v>10</v>
      </c>
      <c r="S2288" t="b">
        <v>0</v>
      </c>
      <c r="T2288" t="b">
        <v>0</v>
      </c>
      <c r="U2288" t="b">
        <v>1</v>
      </c>
      <c r="V2288">
        <v>18000</v>
      </c>
      <c r="W2288">
        <v>14600</v>
      </c>
      <c r="X2288">
        <v>2.5</v>
      </c>
      <c r="Y2288">
        <v>16000</v>
      </c>
      <c r="Z2288">
        <v>2.23</v>
      </c>
    </row>
    <row r="2289" spans="1:26">
      <c r="A2289">
        <v>210605818</v>
      </c>
      <c r="B2289" t="s">
        <v>11381</v>
      </c>
      <c r="C2289" t="s">
        <v>3597</v>
      </c>
      <c r="D2289" t="s">
        <v>4034</v>
      </c>
      <c r="E2289" t="s">
        <v>8701</v>
      </c>
      <c r="F2289" t="s">
        <v>3710</v>
      </c>
      <c r="G2289">
        <v>210605818</v>
      </c>
      <c r="I2289" t="s">
        <v>3711</v>
      </c>
      <c r="J2289" t="s">
        <v>6597</v>
      </c>
      <c r="K2289" t="s">
        <v>3725</v>
      </c>
      <c r="M2289">
        <v>12.45</v>
      </c>
      <c r="N2289">
        <v>20.399999999999999</v>
      </c>
      <c r="O2289">
        <v>11</v>
      </c>
      <c r="P2289">
        <v>12.65</v>
      </c>
      <c r="Q2289">
        <v>20.6</v>
      </c>
      <c r="R2289">
        <v>10.15</v>
      </c>
      <c r="S2289" t="b">
        <v>0</v>
      </c>
      <c r="T2289" t="b">
        <v>0</v>
      </c>
      <c r="U2289" t="b">
        <v>1</v>
      </c>
      <c r="V2289">
        <v>36000</v>
      </c>
      <c r="W2289">
        <v>34000</v>
      </c>
      <c r="X2289">
        <v>2.4500000000000002</v>
      </c>
      <c r="Y2289">
        <v>35200</v>
      </c>
      <c r="Z2289">
        <v>1.88</v>
      </c>
    </row>
    <row r="2290" spans="1:26">
      <c r="A2290">
        <v>207743793</v>
      </c>
      <c r="B2290" t="s">
        <v>6289</v>
      </c>
      <c r="C2290" t="s">
        <v>3597</v>
      </c>
      <c r="D2290" t="s">
        <v>4034</v>
      </c>
      <c r="E2290" t="s">
        <v>4035</v>
      </c>
      <c r="F2290" t="s">
        <v>3710</v>
      </c>
      <c r="G2290">
        <v>207743793</v>
      </c>
      <c r="I2290" t="s">
        <v>3711</v>
      </c>
      <c r="J2290" t="s">
        <v>6707</v>
      </c>
      <c r="K2290" t="s">
        <v>3725</v>
      </c>
      <c r="M2290">
        <v>12.45</v>
      </c>
      <c r="N2290">
        <v>20.399999999999999</v>
      </c>
      <c r="O2290">
        <v>11</v>
      </c>
      <c r="P2290">
        <v>12.65</v>
      </c>
      <c r="Q2290">
        <v>20.6</v>
      </c>
      <c r="R2290">
        <v>10.15</v>
      </c>
      <c r="S2290" t="b">
        <v>0</v>
      </c>
      <c r="T2290" t="b">
        <v>0</v>
      </c>
      <c r="U2290" t="b">
        <v>1</v>
      </c>
      <c r="V2290">
        <v>36000</v>
      </c>
      <c r="W2290">
        <v>34000</v>
      </c>
      <c r="X2290">
        <v>2.4500000000000002</v>
      </c>
      <c r="Y2290">
        <v>35200</v>
      </c>
      <c r="Z2290">
        <v>1.88</v>
      </c>
    </row>
    <row r="2291" spans="1:26">
      <c r="A2291">
        <v>209319646</v>
      </c>
      <c r="B2291" t="s">
        <v>6223</v>
      </c>
      <c r="C2291" t="s">
        <v>3597</v>
      </c>
      <c r="D2291" t="s">
        <v>4034</v>
      </c>
      <c r="E2291" t="s">
        <v>8662</v>
      </c>
      <c r="F2291" t="s">
        <v>3710</v>
      </c>
      <c r="G2291">
        <v>209319646</v>
      </c>
      <c r="I2291" t="s">
        <v>3711</v>
      </c>
      <c r="J2291" t="s">
        <v>6225</v>
      </c>
      <c r="K2291" t="s">
        <v>3725</v>
      </c>
      <c r="M2291">
        <v>12.45</v>
      </c>
      <c r="N2291">
        <v>20.399999999999999</v>
      </c>
      <c r="O2291">
        <v>11</v>
      </c>
      <c r="P2291">
        <v>12.65</v>
      </c>
      <c r="Q2291">
        <v>20.6</v>
      </c>
      <c r="R2291">
        <v>10.15</v>
      </c>
      <c r="S2291" t="b">
        <v>0</v>
      </c>
      <c r="T2291" t="b">
        <v>0</v>
      </c>
      <c r="U2291" t="b">
        <v>1</v>
      </c>
      <c r="V2291">
        <v>36000</v>
      </c>
      <c r="W2291">
        <v>34000</v>
      </c>
      <c r="X2291">
        <v>2.4500000000000002</v>
      </c>
      <c r="Y2291">
        <v>35200</v>
      </c>
      <c r="Z2291">
        <v>1.88</v>
      </c>
    </row>
    <row r="2292" spans="1:26">
      <c r="A2292">
        <v>208121940</v>
      </c>
      <c r="B2292" t="s">
        <v>6289</v>
      </c>
      <c r="C2292" t="s">
        <v>3597</v>
      </c>
      <c r="D2292" t="s">
        <v>4034</v>
      </c>
      <c r="E2292" t="s">
        <v>6595</v>
      </c>
      <c r="F2292" t="s">
        <v>3710</v>
      </c>
      <c r="G2292">
        <v>208121940</v>
      </c>
      <c r="I2292" t="s">
        <v>3711</v>
      </c>
      <c r="J2292" t="s">
        <v>6597</v>
      </c>
      <c r="K2292" t="s">
        <v>3725</v>
      </c>
      <c r="M2292">
        <v>12.45</v>
      </c>
      <c r="N2292">
        <v>20.399999999999999</v>
      </c>
      <c r="O2292">
        <v>11</v>
      </c>
      <c r="P2292">
        <v>12.65</v>
      </c>
      <c r="Q2292">
        <v>20.6</v>
      </c>
      <c r="R2292">
        <v>10.15</v>
      </c>
      <c r="S2292" t="b">
        <v>0</v>
      </c>
      <c r="T2292" t="b">
        <v>0</v>
      </c>
      <c r="U2292" t="b">
        <v>1</v>
      </c>
      <c r="V2292">
        <v>36000</v>
      </c>
      <c r="W2292">
        <v>34000</v>
      </c>
      <c r="X2292">
        <v>2.4500000000000002</v>
      </c>
      <c r="Y2292">
        <v>35200</v>
      </c>
      <c r="Z2292">
        <v>1.88</v>
      </c>
    </row>
    <row r="2293" spans="1:26">
      <c r="A2293">
        <v>208121916</v>
      </c>
      <c r="B2293" t="s">
        <v>6289</v>
      </c>
      <c r="C2293" t="s">
        <v>3597</v>
      </c>
      <c r="D2293" t="s">
        <v>4034</v>
      </c>
      <c r="E2293" t="s">
        <v>6429</v>
      </c>
      <c r="F2293" t="s">
        <v>3710</v>
      </c>
      <c r="G2293">
        <v>208121916</v>
      </c>
      <c r="I2293" t="s">
        <v>3711</v>
      </c>
      <c r="J2293" t="s">
        <v>6376</v>
      </c>
      <c r="K2293" t="s">
        <v>3725</v>
      </c>
      <c r="M2293">
        <v>11.3</v>
      </c>
      <c r="N2293">
        <v>21.45</v>
      </c>
      <c r="O2293">
        <v>11.25</v>
      </c>
      <c r="P2293">
        <v>11.65</v>
      </c>
      <c r="Q2293">
        <v>21.95</v>
      </c>
      <c r="R2293">
        <v>9.1999999999999993</v>
      </c>
      <c r="S2293" t="b">
        <v>0</v>
      </c>
      <c r="T2293" t="b">
        <v>0</v>
      </c>
      <c r="U2293" t="b">
        <v>1</v>
      </c>
      <c r="V2293">
        <v>48000</v>
      </c>
      <c r="W2293">
        <v>35000</v>
      </c>
      <c r="X2293">
        <v>2.5499999999999998</v>
      </c>
      <c r="Y2293">
        <v>37000</v>
      </c>
      <c r="Z2293">
        <v>2.17</v>
      </c>
    </row>
    <row r="2294" spans="1:26">
      <c r="A2294">
        <v>208552967</v>
      </c>
      <c r="B2294" t="s">
        <v>6242</v>
      </c>
      <c r="C2294" t="s">
        <v>3597</v>
      </c>
      <c r="D2294" t="s">
        <v>4034</v>
      </c>
      <c r="E2294" t="s">
        <v>6252</v>
      </c>
      <c r="F2294" t="s">
        <v>3710</v>
      </c>
      <c r="G2294">
        <v>208552967</v>
      </c>
      <c r="I2294" t="s">
        <v>3711</v>
      </c>
      <c r="J2294" t="s">
        <v>6255</v>
      </c>
      <c r="K2294" t="s">
        <v>3725</v>
      </c>
      <c r="M2294">
        <v>11.3</v>
      </c>
      <c r="N2294">
        <v>21.45</v>
      </c>
      <c r="O2294">
        <v>11.25</v>
      </c>
      <c r="P2294">
        <v>11.65</v>
      </c>
      <c r="Q2294">
        <v>21.95</v>
      </c>
      <c r="R2294">
        <v>9.1999999999999993</v>
      </c>
      <c r="S2294" t="b">
        <v>0</v>
      </c>
      <c r="T2294" t="b">
        <v>0</v>
      </c>
      <c r="U2294" t="b">
        <v>1</v>
      </c>
      <c r="V2294">
        <v>48000</v>
      </c>
      <c r="W2294">
        <v>35000</v>
      </c>
      <c r="X2294">
        <v>2.5499999999999998</v>
      </c>
      <c r="Y2294">
        <v>37000</v>
      </c>
      <c r="Z2294">
        <v>2.17</v>
      </c>
    </row>
    <row r="2295" spans="1:26">
      <c r="A2295">
        <v>208121879</v>
      </c>
      <c r="B2295" t="s">
        <v>6289</v>
      </c>
      <c r="C2295" t="s">
        <v>3597</v>
      </c>
      <c r="D2295" t="s">
        <v>4034</v>
      </c>
      <c r="E2295" t="s">
        <v>6224</v>
      </c>
      <c r="F2295" t="s">
        <v>3710</v>
      </c>
      <c r="G2295">
        <v>208121879</v>
      </c>
      <c r="I2295" t="s">
        <v>3711</v>
      </c>
      <c r="J2295" t="s">
        <v>6376</v>
      </c>
      <c r="K2295" t="s">
        <v>3725</v>
      </c>
      <c r="M2295">
        <v>11.3</v>
      </c>
      <c r="N2295">
        <v>21.45</v>
      </c>
      <c r="O2295">
        <v>11.25</v>
      </c>
      <c r="P2295">
        <v>11.65</v>
      </c>
      <c r="Q2295">
        <v>21.95</v>
      </c>
      <c r="R2295">
        <v>9.1999999999999993</v>
      </c>
      <c r="S2295" t="b">
        <v>0</v>
      </c>
      <c r="T2295" t="b">
        <v>0</v>
      </c>
      <c r="U2295" t="b">
        <v>1</v>
      </c>
      <c r="V2295">
        <v>48000</v>
      </c>
      <c r="W2295">
        <v>35000</v>
      </c>
      <c r="X2295">
        <v>2.5499999999999998</v>
      </c>
      <c r="Y2295">
        <v>37000</v>
      </c>
      <c r="Z2295">
        <v>2.17</v>
      </c>
    </row>
    <row r="2296" spans="1:26">
      <c r="A2296">
        <v>207743784</v>
      </c>
      <c r="B2296" t="s">
        <v>6289</v>
      </c>
      <c r="C2296" t="s">
        <v>3597</v>
      </c>
      <c r="D2296" t="s">
        <v>4034</v>
      </c>
      <c r="E2296" t="s">
        <v>4035</v>
      </c>
      <c r="F2296" t="s">
        <v>3710</v>
      </c>
      <c r="G2296">
        <v>207743784</v>
      </c>
      <c r="I2296" t="s">
        <v>3711</v>
      </c>
      <c r="J2296" t="s">
        <v>6706</v>
      </c>
      <c r="K2296" t="s">
        <v>3725</v>
      </c>
      <c r="M2296">
        <v>11.3</v>
      </c>
      <c r="N2296">
        <v>21.45</v>
      </c>
      <c r="O2296">
        <v>11.25</v>
      </c>
      <c r="P2296">
        <v>11.65</v>
      </c>
      <c r="Q2296">
        <v>21.95</v>
      </c>
      <c r="R2296">
        <v>9.1999999999999993</v>
      </c>
      <c r="S2296" t="b">
        <v>0</v>
      </c>
      <c r="T2296" t="b">
        <v>0</v>
      </c>
      <c r="U2296" t="b">
        <v>1</v>
      </c>
      <c r="V2296">
        <v>48000</v>
      </c>
      <c r="W2296">
        <v>35000</v>
      </c>
      <c r="X2296">
        <v>2.5499999999999998</v>
      </c>
      <c r="Y2296">
        <v>37000</v>
      </c>
      <c r="Z2296">
        <v>2.17</v>
      </c>
    </row>
    <row r="2297" spans="1:26">
      <c r="A2297">
        <v>209549034</v>
      </c>
      <c r="B2297" t="s">
        <v>11381</v>
      </c>
      <c r="C2297" t="s">
        <v>3597</v>
      </c>
      <c r="D2297" t="s">
        <v>4034</v>
      </c>
      <c r="E2297" t="s">
        <v>9282</v>
      </c>
      <c r="F2297" t="s">
        <v>3710</v>
      </c>
      <c r="G2297">
        <v>209549034</v>
      </c>
      <c r="I2297" t="s">
        <v>3711</v>
      </c>
      <c r="J2297" t="s">
        <v>9709</v>
      </c>
      <c r="K2297" t="s">
        <v>3725</v>
      </c>
      <c r="M2297">
        <v>11.3</v>
      </c>
      <c r="N2297">
        <v>21.45</v>
      </c>
      <c r="O2297">
        <v>11.25</v>
      </c>
      <c r="P2297">
        <v>11.65</v>
      </c>
      <c r="Q2297">
        <v>21.95</v>
      </c>
      <c r="R2297">
        <v>9.1999999999999993</v>
      </c>
      <c r="S2297" t="b">
        <v>0</v>
      </c>
      <c r="T2297" t="b">
        <v>0</v>
      </c>
      <c r="U2297" t="b">
        <v>1</v>
      </c>
      <c r="V2297">
        <v>48000</v>
      </c>
      <c r="W2297">
        <v>35000</v>
      </c>
      <c r="X2297">
        <v>2.5499999999999998</v>
      </c>
      <c r="Y2297">
        <v>37000</v>
      </c>
      <c r="Z2297">
        <v>2.17</v>
      </c>
    </row>
    <row r="2298" spans="1:26">
      <c r="A2298">
        <v>209549028</v>
      </c>
      <c r="B2298" t="s">
        <v>11381</v>
      </c>
      <c r="C2298" t="s">
        <v>3597</v>
      </c>
      <c r="D2298" t="s">
        <v>4034</v>
      </c>
      <c r="E2298" t="s">
        <v>9282</v>
      </c>
      <c r="F2298" t="s">
        <v>3710</v>
      </c>
      <c r="G2298">
        <v>209549028</v>
      </c>
      <c r="I2298" t="s">
        <v>3711</v>
      </c>
      <c r="J2298" t="s">
        <v>9708</v>
      </c>
      <c r="K2298" t="s">
        <v>3725</v>
      </c>
      <c r="M2298">
        <v>12.8</v>
      </c>
      <c r="N2298">
        <v>22.6</v>
      </c>
      <c r="O2298">
        <v>10.75</v>
      </c>
      <c r="P2298">
        <v>12.95</v>
      </c>
      <c r="Q2298">
        <v>22.95</v>
      </c>
      <c r="R2298">
        <v>9.85</v>
      </c>
      <c r="S2298" t="b">
        <v>0</v>
      </c>
      <c r="T2298" t="b">
        <v>0</v>
      </c>
      <c r="U2298" t="b">
        <v>1</v>
      </c>
      <c r="V2298">
        <v>24000</v>
      </c>
      <c r="W2298">
        <v>21000</v>
      </c>
      <c r="X2298">
        <v>2.5499999999999998</v>
      </c>
      <c r="Y2298">
        <v>22600</v>
      </c>
      <c r="Z2298">
        <v>2.25</v>
      </c>
    </row>
    <row r="2299" spans="1:26">
      <c r="A2299">
        <v>210605821</v>
      </c>
      <c r="B2299" t="s">
        <v>11381</v>
      </c>
      <c r="C2299" t="s">
        <v>3597</v>
      </c>
      <c r="D2299" t="s">
        <v>4034</v>
      </c>
      <c r="E2299" t="s">
        <v>8701</v>
      </c>
      <c r="F2299" t="s">
        <v>3710</v>
      </c>
      <c r="G2299">
        <v>210605821</v>
      </c>
      <c r="I2299" t="s">
        <v>3711</v>
      </c>
      <c r="J2299" t="s">
        <v>8655</v>
      </c>
      <c r="K2299" t="s">
        <v>3725</v>
      </c>
      <c r="M2299">
        <v>11.5</v>
      </c>
      <c r="N2299">
        <v>20.85</v>
      </c>
      <c r="O2299">
        <v>10.75</v>
      </c>
      <c r="P2299">
        <v>11.7</v>
      </c>
      <c r="Q2299">
        <v>21.35</v>
      </c>
      <c r="R2299">
        <v>9.35</v>
      </c>
      <c r="S2299" t="b">
        <v>0</v>
      </c>
      <c r="T2299" t="b">
        <v>0</v>
      </c>
      <c r="U2299" t="b">
        <v>1</v>
      </c>
      <c r="V2299">
        <v>47500</v>
      </c>
      <c r="W2299">
        <v>36000</v>
      </c>
      <c r="X2299">
        <v>2.2999999999999998</v>
      </c>
      <c r="Y2299">
        <v>45000</v>
      </c>
      <c r="Z2299">
        <v>2.2000000000000002</v>
      </c>
    </row>
    <row r="2300" spans="1:26">
      <c r="A2300">
        <v>209319649</v>
      </c>
      <c r="B2300" t="s">
        <v>6223</v>
      </c>
      <c r="C2300" t="s">
        <v>3597</v>
      </c>
      <c r="D2300" t="s">
        <v>4034</v>
      </c>
      <c r="E2300" t="s">
        <v>8662</v>
      </c>
      <c r="F2300" t="s">
        <v>3710</v>
      </c>
      <c r="G2300">
        <v>209319649</v>
      </c>
      <c r="I2300" t="s">
        <v>3711</v>
      </c>
      <c r="J2300" t="s">
        <v>8665</v>
      </c>
      <c r="K2300" t="s">
        <v>3725</v>
      </c>
      <c r="M2300">
        <v>11.5</v>
      </c>
      <c r="N2300">
        <v>20.85</v>
      </c>
      <c r="O2300">
        <v>10.75</v>
      </c>
      <c r="P2300">
        <v>11.7</v>
      </c>
      <c r="Q2300">
        <v>21.35</v>
      </c>
      <c r="R2300">
        <v>9.35</v>
      </c>
      <c r="S2300" t="b">
        <v>0</v>
      </c>
      <c r="T2300" t="b">
        <v>0</v>
      </c>
      <c r="U2300" t="b">
        <v>1</v>
      </c>
      <c r="V2300">
        <v>47500</v>
      </c>
      <c r="W2300">
        <v>36000</v>
      </c>
      <c r="X2300">
        <v>2.2999999999999998</v>
      </c>
      <c r="Y2300">
        <v>45000</v>
      </c>
      <c r="Z2300">
        <v>2.2000000000000002</v>
      </c>
    </row>
    <row r="2301" spans="1:26">
      <c r="A2301">
        <v>208121943</v>
      </c>
      <c r="B2301" t="s">
        <v>6289</v>
      </c>
      <c r="C2301" t="s">
        <v>3597</v>
      </c>
      <c r="D2301" t="s">
        <v>4034</v>
      </c>
      <c r="E2301" t="s">
        <v>6595</v>
      </c>
      <c r="F2301" t="s">
        <v>3710</v>
      </c>
      <c r="G2301">
        <v>208121943</v>
      </c>
      <c r="I2301" t="s">
        <v>3711</v>
      </c>
      <c r="J2301" t="s">
        <v>8655</v>
      </c>
      <c r="K2301" t="s">
        <v>3725</v>
      </c>
      <c r="M2301">
        <v>11.5</v>
      </c>
      <c r="N2301">
        <v>20.85</v>
      </c>
      <c r="O2301">
        <v>10.75</v>
      </c>
      <c r="P2301">
        <v>11.7</v>
      </c>
      <c r="Q2301">
        <v>21.35</v>
      </c>
      <c r="R2301">
        <v>9.35</v>
      </c>
      <c r="S2301" t="b">
        <v>0</v>
      </c>
      <c r="T2301" t="b">
        <v>0</v>
      </c>
      <c r="U2301" t="b">
        <v>1</v>
      </c>
      <c r="V2301">
        <v>47500</v>
      </c>
      <c r="W2301">
        <v>36000</v>
      </c>
      <c r="X2301">
        <v>2.2999999999999998</v>
      </c>
      <c r="Y2301">
        <v>45000</v>
      </c>
      <c r="Z2301">
        <v>2.2000000000000002</v>
      </c>
    </row>
    <row r="2302" spans="1:26">
      <c r="A2302">
        <v>207743796</v>
      </c>
      <c r="B2302" t="s">
        <v>6289</v>
      </c>
      <c r="C2302" t="s">
        <v>3597</v>
      </c>
      <c r="D2302" t="s">
        <v>4034</v>
      </c>
      <c r="E2302" t="s">
        <v>4035</v>
      </c>
      <c r="F2302" t="s">
        <v>3710</v>
      </c>
      <c r="G2302">
        <v>207743796</v>
      </c>
      <c r="I2302" t="s">
        <v>3711</v>
      </c>
      <c r="J2302" t="s">
        <v>8682</v>
      </c>
      <c r="K2302" t="s">
        <v>3725</v>
      </c>
      <c r="M2302">
        <v>11.5</v>
      </c>
      <c r="N2302">
        <v>20.85</v>
      </c>
      <c r="O2302">
        <v>10.75</v>
      </c>
      <c r="P2302">
        <v>11.7</v>
      </c>
      <c r="Q2302">
        <v>21.35</v>
      </c>
      <c r="R2302">
        <v>9.35</v>
      </c>
      <c r="S2302" t="b">
        <v>0</v>
      </c>
      <c r="T2302" t="b">
        <v>0</v>
      </c>
      <c r="U2302" t="b">
        <v>1</v>
      </c>
      <c r="V2302">
        <v>47500</v>
      </c>
      <c r="W2302">
        <v>36000</v>
      </c>
      <c r="X2302">
        <v>2.2999999999999998</v>
      </c>
      <c r="Y2302">
        <v>45000</v>
      </c>
      <c r="Z2302">
        <v>2.2000000000000002</v>
      </c>
    </row>
    <row r="2303" spans="1:26">
      <c r="A2303">
        <v>210605815</v>
      </c>
      <c r="B2303" t="s">
        <v>11381</v>
      </c>
      <c r="C2303" t="s">
        <v>3597</v>
      </c>
      <c r="D2303" t="s">
        <v>4034</v>
      </c>
      <c r="E2303" t="s">
        <v>8701</v>
      </c>
      <c r="F2303" t="s">
        <v>3710</v>
      </c>
      <c r="G2303">
        <v>210605815</v>
      </c>
      <c r="I2303" t="s">
        <v>3711</v>
      </c>
      <c r="J2303" t="s">
        <v>8654</v>
      </c>
      <c r="K2303" t="s">
        <v>3725</v>
      </c>
      <c r="M2303">
        <v>12</v>
      </c>
      <c r="N2303">
        <v>21.25</v>
      </c>
      <c r="O2303">
        <v>10.7</v>
      </c>
      <c r="P2303">
        <v>12.1</v>
      </c>
      <c r="Q2303">
        <v>21.5</v>
      </c>
      <c r="R2303">
        <v>10.050000000000001</v>
      </c>
      <c r="S2303" t="b">
        <v>0</v>
      </c>
      <c r="T2303" t="b">
        <v>0</v>
      </c>
      <c r="U2303" t="b">
        <v>1</v>
      </c>
      <c r="V2303">
        <v>28000</v>
      </c>
      <c r="W2303">
        <v>26800</v>
      </c>
      <c r="X2303">
        <v>2.2999999999999998</v>
      </c>
      <c r="Y2303">
        <v>27200</v>
      </c>
      <c r="Z2303">
        <v>2.21</v>
      </c>
    </row>
    <row r="2304" spans="1:26">
      <c r="A2304">
        <v>209319643</v>
      </c>
      <c r="B2304" t="s">
        <v>6223</v>
      </c>
      <c r="C2304" t="s">
        <v>3597</v>
      </c>
      <c r="D2304" t="s">
        <v>4034</v>
      </c>
      <c r="E2304" t="s">
        <v>8662</v>
      </c>
      <c r="F2304" t="s">
        <v>3710</v>
      </c>
      <c r="G2304">
        <v>209319643</v>
      </c>
      <c r="I2304" t="s">
        <v>3711</v>
      </c>
      <c r="J2304" t="s">
        <v>8664</v>
      </c>
      <c r="K2304" t="s">
        <v>3725</v>
      </c>
      <c r="M2304">
        <v>12</v>
      </c>
      <c r="N2304">
        <v>21.25</v>
      </c>
      <c r="O2304">
        <v>10.7</v>
      </c>
      <c r="P2304">
        <v>12.1</v>
      </c>
      <c r="Q2304">
        <v>21.5</v>
      </c>
      <c r="R2304">
        <v>10.050000000000001</v>
      </c>
      <c r="S2304" t="b">
        <v>0</v>
      </c>
      <c r="T2304" t="b">
        <v>0</v>
      </c>
      <c r="U2304" t="b">
        <v>1</v>
      </c>
      <c r="V2304">
        <v>28000</v>
      </c>
      <c r="W2304">
        <v>26800</v>
      </c>
      <c r="X2304">
        <v>2.2999999999999998</v>
      </c>
      <c r="Y2304">
        <v>27200</v>
      </c>
      <c r="Z2304">
        <v>2.21</v>
      </c>
    </row>
    <row r="2305" spans="1:26">
      <c r="A2305">
        <v>208121937</v>
      </c>
      <c r="B2305" t="s">
        <v>6289</v>
      </c>
      <c r="C2305" t="s">
        <v>3597</v>
      </c>
      <c r="D2305" t="s">
        <v>4034</v>
      </c>
      <c r="E2305" t="s">
        <v>6595</v>
      </c>
      <c r="F2305" t="s">
        <v>3710</v>
      </c>
      <c r="G2305">
        <v>208121937</v>
      </c>
      <c r="I2305" t="s">
        <v>3711</v>
      </c>
      <c r="J2305" t="s">
        <v>8654</v>
      </c>
      <c r="K2305" t="s">
        <v>3725</v>
      </c>
      <c r="M2305">
        <v>12</v>
      </c>
      <c r="N2305">
        <v>21.25</v>
      </c>
      <c r="O2305">
        <v>10.7</v>
      </c>
      <c r="P2305">
        <v>12.1</v>
      </c>
      <c r="Q2305">
        <v>21.5</v>
      </c>
      <c r="R2305">
        <v>10.050000000000001</v>
      </c>
      <c r="S2305" t="b">
        <v>0</v>
      </c>
      <c r="T2305" t="b">
        <v>0</v>
      </c>
      <c r="U2305" t="b">
        <v>1</v>
      </c>
      <c r="V2305">
        <v>28000</v>
      </c>
      <c r="W2305">
        <v>26800</v>
      </c>
      <c r="X2305">
        <v>2.2999999999999998</v>
      </c>
      <c r="Y2305">
        <v>27200</v>
      </c>
      <c r="Z2305">
        <v>2.21</v>
      </c>
    </row>
    <row r="2306" spans="1:26">
      <c r="A2306">
        <v>207743790</v>
      </c>
      <c r="B2306" t="s">
        <v>6289</v>
      </c>
      <c r="C2306" t="s">
        <v>3597</v>
      </c>
      <c r="D2306" t="s">
        <v>4034</v>
      </c>
      <c r="E2306" t="s">
        <v>4035</v>
      </c>
      <c r="F2306" t="s">
        <v>3710</v>
      </c>
      <c r="G2306">
        <v>207743790</v>
      </c>
      <c r="I2306" t="s">
        <v>3711</v>
      </c>
      <c r="J2306" t="s">
        <v>8681</v>
      </c>
      <c r="K2306" t="s">
        <v>3725</v>
      </c>
      <c r="M2306">
        <v>12</v>
      </c>
      <c r="N2306">
        <v>21.25</v>
      </c>
      <c r="O2306">
        <v>10.7</v>
      </c>
      <c r="P2306">
        <v>12.1</v>
      </c>
      <c r="Q2306">
        <v>21.5</v>
      </c>
      <c r="R2306">
        <v>10.050000000000001</v>
      </c>
      <c r="S2306" t="b">
        <v>0</v>
      </c>
      <c r="T2306" t="b">
        <v>0</v>
      </c>
      <c r="U2306" t="b">
        <v>1</v>
      </c>
      <c r="V2306">
        <v>28000</v>
      </c>
      <c r="W2306">
        <v>26800</v>
      </c>
      <c r="X2306">
        <v>2.2999999999999998</v>
      </c>
      <c r="Y2306">
        <v>27200</v>
      </c>
      <c r="Z2306">
        <v>2.21</v>
      </c>
    </row>
    <row r="2307" spans="1:26">
      <c r="A2307">
        <v>208121873</v>
      </c>
      <c r="B2307" t="s">
        <v>6289</v>
      </c>
      <c r="C2307" t="s">
        <v>3597</v>
      </c>
      <c r="D2307" t="s">
        <v>4034</v>
      </c>
      <c r="E2307" t="s">
        <v>6224</v>
      </c>
      <c r="F2307" t="s">
        <v>3710</v>
      </c>
      <c r="G2307">
        <v>208121873</v>
      </c>
      <c r="I2307" t="s">
        <v>3711</v>
      </c>
      <c r="J2307" t="s">
        <v>6444</v>
      </c>
      <c r="K2307" t="s">
        <v>3725</v>
      </c>
      <c r="M2307">
        <v>11.85</v>
      </c>
      <c r="N2307">
        <v>22.4</v>
      </c>
      <c r="O2307">
        <v>10.35</v>
      </c>
      <c r="P2307">
        <v>12.2</v>
      </c>
      <c r="Q2307">
        <v>22.8</v>
      </c>
      <c r="R2307">
        <v>9.35</v>
      </c>
      <c r="S2307" t="b">
        <v>0</v>
      </c>
      <c r="T2307" t="b">
        <v>0</v>
      </c>
      <c r="U2307" t="b">
        <v>1</v>
      </c>
      <c r="V2307">
        <v>28000</v>
      </c>
      <c r="W2307">
        <v>21400</v>
      </c>
      <c r="X2307">
        <v>2.5499999999999998</v>
      </c>
      <c r="Y2307">
        <v>22600</v>
      </c>
      <c r="Z2307">
        <v>2.25</v>
      </c>
    </row>
    <row r="2308" spans="1:26">
      <c r="A2308">
        <v>207743778</v>
      </c>
      <c r="B2308" t="s">
        <v>6289</v>
      </c>
      <c r="C2308" t="s">
        <v>3597</v>
      </c>
      <c r="D2308" t="s">
        <v>4034</v>
      </c>
      <c r="E2308" t="s">
        <v>4035</v>
      </c>
      <c r="F2308" t="s">
        <v>3710</v>
      </c>
      <c r="G2308">
        <v>207743778</v>
      </c>
      <c r="I2308" t="s">
        <v>3711</v>
      </c>
      <c r="J2308" t="s">
        <v>8680</v>
      </c>
      <c r="K2308" t="s">
        <v>3725</v>
      </c>
      <c r="M2308">
        <v>11.85</v>
      </c>
      <c r="N2308">
        <v>22.4</v>
      </c>
      <c r="O2308">
        <v>10.35</v>
      </c>
      <c r="P2308">
        <v>12.2</v>
      </c>
      <c r="Q2308">
        <v>22.8</v>
      </c>
      <c r="R2308">
        <v>9.35</v>
      </c>
      <c r="S2308" t="b">
        <v>0</v>
      </c>
      <c r="T2308" t="b">
        <v>0</v>
      </c>
      <c r="U2308" t="b">
        <v>1</v>
      </c>
      <c r="V2308">
        <v>28000</v>
      </c>
      <c r="W2308">
        <v>21400</v>
      </c>
      <c r="X2308">
        <v>2.5499999999999998</v>
      </c>
      <c r="Y2308">
        <v>22600</v>
      </c>
      <c r="Z2308">
        <v>2.25</v>
      </c>
    </row>
    <row r="2309" spans="1:26">
      <c r="A2309">
        <v>208552955</v>
      </c>
      <c r="B2309" t="s">
        <v>6242</v>
      </c>
      <c r="C2309" t="s">
        <v>3597</v>
      </c>
      <c r="D2309" t="s">
        <v>4034</v>
      </c>
      <c r="E2309" t="s">
        <v>6252</v>
      </c>
      <c r="F2309" t="s">
        <v>3710</v>
      </c>
      <c r="G2309">
        <v>208552955</v>
      </c>
      <c r="I2309" t="s">
        <v>3711</v>
      </c>
      <c r="J2309" t="s">
        <v>8632</v>
      </c>
      <c r="K2309" t="s">
        <v>3725</v>
      </c>
      <c r="M2309">
        <v>11.85</v>
      </c>
      <c r="N2309">
        <v>22.4</v>
      </c>
      <c r="O2309">
        <v>10.35</v>
      </c>
      <c r="P2309">
        <v>12.2</v>
      </c>
      <c r="Q2309">
        <v>22.8</v>
      </c>
      <c r="R2309">
        <v>9.35</v>
      </c>
      <c r="S2309" t="b">
        <v>0</v>
      </c>
      <c r="T2309" t="b">
        <v>0</v>
      </c>
      <c r="U2309" t="b">
        <v>1</v>
      </c>
      <c r="V2309">
        <v>28000</v>
      </c>
      <c r="W2309">
        <v>21400</v>
      </c>
      <c r="X2309">
        <v>2.5499999999999998</v>
      </c>
      <c r="Y2309">
        <v>22600</v>
      </c>
      <c r="Z2309">
        <v>2.25</v>
      </c>
    </row>
    <row r="2310" spans="1:26">
      <c r="A2310">
        <v>208121910</v>
      </c>
      <c r="B2310" t="s">
        <v>6289</v>
      </c>
      <c r="C2310" t="s">
        <v>3597</v>
      </c>
      <c r="D2310" t="s">
        <v>4034</v>
      </c>
      <c r="E2310" t="s">
        <v>6429</v>
      </c>
      <c r="F2310" t="s">
        <v>3710</v>
      </c>
      <c r="G2310">
        <v>208121910</v>
      </c>
      <c r="I2310" t="s">
        <v>3711</v>
      </c>
      <c r="J2310" t="s">
        <v>6444</v>
      </c>
      <c r="K2310" t="s">
        <v>3725</v>
      </c>
      <c r="M2310">
        <v>11.85</v>
      </c>
      <c r="N2310">
        <v>22.4</v>
      </c>
      <c r="O2310">
        <v>10.35</v>
      </c>
      <c r="P2310">
        <v>12.2</v>
      </c>
      <c r="Q2310">
        <v>22.8</v>
      </c>
      <c r="R2310">
        <v>9.35</v>
      </c>
      <c r="S2310" t="b">
        <v>0</v>
      </c>
      <c r="T2310" t="b">
        <v>0</v>
      </c>
      <c r="U2310" t="b">
        <v>1</v>
      </c>
      <c r="V2310">
        <v>28000</v>
      </c>
      <c r="W2310">
        <v>21400</v>
      </c>
      <c r="X2310">
        <v>2.5499999999999998</v>
      </c>
      <c r="Y2310">
        <v>22600</v>
      </c>
      <c r="Z2310">
        <v>2.25</v>
      </c>
    </row>
    <row r="2311" spans="1:26">
      <c r="A2311">
        <v>210605812</v>
      </c>
      <c r="B2311" t="s">
        <v>11381</v>
      </c>
      <c r="C2311" t="s">
        <v>3597</v>
      </c>
      <c r="D2311" t="s">
        <v>4034</v>
      </c>
      <c r="E2311" t="s">
        <v>8701</v>
      </c>
      <c r="F2311" t="s">
        <v>3710</v>
      </c>
      <c r="G2311">
        <v>210605812</v>
      </c>
      <c r="I2311" t="s">
        <v>3711</v>
      </c>
      <c r="J2311" t="s">
        <v>8653</v>
      </c>
      <c r="K2311" t="s">
        <v>3725</v>
      </c>
      <c r="M2311">
        <v>12</v>
      </c>
      <c r="N2311">
        <v>20.5</v>
      </c>
      <c r="O2311">
        <v>10</v>
      </c>
      <c r="P2311">
        <v>12.25</v>
      </c>
      <c r="Q2311">
        <v>20.5</v>
      </c>
      <c r="R2311">
        <v>9.5500000000000007</v>
      </c>
      <c r="S2311" t="b">
        <v>0</v>
      </c>
      <c r="T2311" t="b">
        <v>0</v>
      </c>
      <c r="U2311" t="b">
        <v>1</v>
      </c>
      <c r="V2311">
        <v>19000</v>
      </c>
      <c r="W2311">
        <v>15500</v>
      </c>
      <c r="X2311">
        <v>2.5499999999999998</v>
      </c>
      <c r="Y2311">
        <v>19000</v>
      </c>
      <c r="Z2311">
        <v>2.23</v>
      </c>
    </row>
    <row r="2312" spans="1:26">
      <c r="A2312">
        <v>209319640</v>
      </c>
      <c r="B2312" t="s">
        <v>6223</v>
      </c>
      <c r="C2312" t="s">
        <v>3597</v>
      </c>
      <c r="D2312" t="s">
        <v>4034</v>
      </c>
      <c r="E2312" t="s">
        <v>8662</v>
      </c>
      <c r="F2312" t="s">
        <v>3710</v>
      </c>
      <c r="G2312">
        <v>209319640</v>
      </c>
      <c r="I2312" t="s">
        <v>3711</v>
      </c>
      <c r="J2312" t="s">
        <v>8663</v>
      </c>
      <c r="K2312" t="s">
        <v>3725</v>
      </c>
      <c r="M2312">
        <v>12</v>
      </c>
      <c r="N2312">
        <v>20.5</v>
      </c>
      <c r="O2312">
        <v>10</v>
      </c>
      <c r="P2312">
        <v>12.25</v>
      </c>
      <c r="Q2312">
        <v>20.5</v>
      </c>
      <c r="R2312">
        <v>9.5500000000000007</v>
      </c>
      <c r="S2312" t="b">
        <v>0</v>
      </c>
      <c r="T2312" t="b">
        <v>0</v>
      </c>
      <c r="U2312" t="b">
        <v>1</v>
      </c>
      <c r="V2312">
        <v>19000</v>
      </c>
      <c r="W2312">
        <v>15500</v>
      </c>
      <c r="X2312">
        <v>2.5499999999999998</v>
      </c>
      <c r="Y2312">
        <v>19000</v>
      </c>
      <c r="Z2312">
        <v>2.23</v>
      </c>
    </row>
    <row r="2313" spans="1:26">
      <c r="A2313">
        <v>208121934</v>
      </c>
      <c r="B2313" t="s">
        <v>6289</v>
      </c>
      <c r="C2313" t="s">
        <v>3597</v>
      </c>
      <c r="D2313" t="s">
        <v>4034</v>
      </c>
      <c r="E2313" t="s">
        <v>6595</v>
      </c>
      <c r="F2313" t="s">
        <v>3710</v>
      </c>
      <c r="G2313">
        <v>208121934</v>
      </c>
      <c r="I2313" t="s">
        <v>3711</v>
      </c>
      <c r="J2313" t="s">
        <v>8653</v>
      </c>
      <c r="K2313" t="s">
        <v>3725</v>
      </c>
      <c r="M2313">
        <v>12</v>
      </c>
      <c r="N2313">
        <v>20.5</v>
      </c>
      <c r="O2313">
        <v>10</v>
      </c>
      <c r="P2313">
        <v>12.25</v>
      </c>
      <c r="Q2313">
        <v>20.5</v>
      </c>
      <c r="R2313">
        <v>9.5500000000000007</v>
      </c>
      <c r="S2313" t="b">
        <v>0</v>
      </c>
      <c r="T2313" t="b">
        <v>0</v>
      </c>
      <c r="U2313" t="b">
        <v>1</v>
      </c>
      <c r="V2313">
        <v>19000</v>
      </c>
      <c r="W2313">
        <v>15500</v>
      </c>
      <c r="X2313">
        <v>2.5499999999999998</v>
      </c>
      <c r="Y2313">
        <v>19000</v>
      </c>
      <c r="Z2313">
        <v>2.23</v>
      </c>
    </row>
    <row r="2314" spans="1:26">
      <c r="A2314">
        <v>207743787</v>
      </c>
      <c r="B2314" t="s">
        <v>6289</v>
      </c>
      <c r="C2314" t="s">
        <v>3597</v>
      </c>
      <c r="D2314" t="s">
        <v>4034</v>
      </c>
      <c r="E2314" t="s">
        <v>4035</v>
      </c>
      <c r="F2314" t="s">
        <v>3710</v>
      </c>
      <c r="G2314">
        <v>207743787</v>
      </c>
      <c r="I2314" t="s">
        <v>3711</v>
      </c>
      <c r="J2314" t="s">
        <v>8679</v>
      </c>
      <c r="K2314" t="s">
        <v>3725</v>
      </c>
      <c r="M2314">
        <v>12</v>
      </c>
      <c r="N2314">
        <v>20.5</v>
      </c>
      <c r="O2314">
        <v>10</v>
      </c>
      <c r="P2314">
        <v>12.25</v>
      </c>
      <c r="Q2314">
        <v>20.5</v>
      </c>
      <c r="R2314">
        <v>9.5500000000000007</v>
      </c>
      <c r="S2314" t="b">
        <v>0</v>
      </c>
      <c r="T2314" t="b">
        <v>0</v>
      </c>
      <c r="U2314" t="b">
        <v>1</v>
      </c>
      <c r="V2314">
        <v>19000</v>
      </c>
      <c r="W2314">
        <v>15500</v>
      </c>
      <c r="X2314">
        <v>2.5499999999999998</v>
      </c>
      <c r="Y2314">
        <v>19000</v>
      </c>
      <c r="Z2314">
        <v>2.23</v>
      </c>
    </row>
    <row r="2315" spans="1:26">
      <c r="A2315">
        <v>207743775</v>
      </c>
      <c r="B2315" t="s">
        <v>6289</v>
      </c>
      <c r="C2315" t="s">
        <v>3597</v>
      </c>
      <c r="D2315" t="s">
        <v>4034</v>
      </c>
      <c r="E2315" t="s">
        <v>4035</v>
      </c>
      <c r="F2315" t="s">
        <v>3710</v>
      </c>
      <c r="G2315">
        <v>207743775</v>
      </c>
      <c r="I2315" t="s">
        <v>3711</v>
      </c>
      <c r="J2315" t="s">
        <v>8678</v>
      </c>
      <c r="K2315" t="s">
        <v>3725</v>
      </c>
      <c r="M2315">
        <v>12.65</v>
      </c>
      <c r="N2315">
        <v>20.75</v>
      </c>
      <c r="O2315">
        <v>10.7</v>
      </c>
      <c r="P2315">
        <v>12.95</v>
      </c>
      <c r="Q2315">
        <v>20.95</v>
      </c>
      <c r="R2315">
        <v>10.15</v>
      </c>
      <c r="S2315" t="b">
        <v>0</v>
      </c>
      <c r="T2315" t="b">
        <v>0</v>
      </c>
      <c r="U2315" t="b">
        <v>1</v>
      </c>
      <c r="V2315">
        <v>18000</v>
      </c>
      <c r="W2315">
        <v>14500</v>
      </c>
      <c r="X2315">
        <v>2.5</v>
      </c>
      <c r="Y2315">
        <v>16000</v>
      </c>
      <c r="Z2315">
        <v>2.23</v>
      </c>
    </row>
    <row r="2316" spans="1:26">
      <c r="A2316">
        <v>208121870</v>
      </c>
      <c r="B2316" t="s">
        <v>6289</v>
      </c>
      <c r="C2316" t="s">
        <v>3597</v>
      </c>
      <c r="D2316" t="s">
        <v>4034</v>
      </c>
      <c r="E2316" t="s">
        <v>6224</v>
      </c>
      <c r="F2316" t="s">
        <v>3710</v>
      </c>
      <c r="G2316">
        <v>208121870</v>
      </c>
      <c r="I2316" t="s">
        <v>3711</v>
      </c>
      <c r="J2316" t="s">
        <v>6443</v>
      </c>
      <c r="K2316" t="s">
        <v>3725</v>
      </c>
      <c r="M2316">
        <v>12.65</v>
      </c>
      <c r="N2316">
        <v>20.75</v>
      </c>
      <c r="O2316">
        <v>10.7</v>
      </c>
      <c r="P2316">
        <v>12.95</v>
      </c>
      <c r="Q2316">
        <v>20.95</v>
      </c>
      <c r="R2316">
        <v>10.15</v>
      </c>
      <c r="S2316" t="b">
        <v>0</v>
      </c>
      <c r="T2316" t="b">
        <v>0</v>
      </c>
      <c r="U2316" t="b">
        <v>1</v>
      </c>
      <c r="V2316">
        <v>18000</v>
      </c>
      <c r="W2316">
        <v>14500</v>
      </c>
      <c r="X2316">
        <v>2.5</v>
      </c>
      <c r="Y2316">
        <v>16000</v>
      </c>
      <c r="Z2316">
        <v>2.23</v>
      </c>
    </row>
    <row r="2317" spans="1:26">
      <c r="A2317">
        <v>208121907</v>
      </c>
      <c r="B2317" t="s">
        <v>6289</v>
      </c>
      <c r="C2317" t="s">
        <v>3597</v>
      </c>
      <c r="D2317" t="s">
        <v>4034</v>
      </c>
      <c r="E2317" t="s">
        <v>6429</v>
      </c>
      <c r="F2317" t="s">
        <v>3710</v>
      </c>
      <c r="G2317">
        <v>208121907</v>
      </c>
      <c r="I2317" t="s">
        <v>3711</v>
      </c>
      <c r="J2317" t="s">
        <v>6443</v>
      </c>
      <c r="K2317" t="s">
        <v>3725</v>
      </c>
      <c r="M2317">
        <v>12.65</v>
      </c>
      <c r="N2317">
        <v>20.75</v>
      </c>
      <c r="O2317">
        <v>10.7</v>
      </c>
      <c r="P2317">
        <v>12.95</v>
      </c>
      <c r="Q2317">
        <v>20.95</v>
      </c>
      <c r="R2317">
        <v>10.15</v>
      </c>
      <c r="S2317" t="b">
        <v>0</v>
      </c>
      <c r="T2317" t="b">
        <v>0</v>
      </c>
      <c r="U2317" t="b">
        <v>1</v>
      </c>
      <c r="V2317">
        <v>18000</v>
      </c>
      <c r="W2317">
        <v>14500</v>
      </c>
      <c r="X2317">
        <v>2.5</v>
      </c>
      <c r="Y2317">
        <v>16000</v>
      </c>
      <c r="Z2317">
        <v>2.23</v>
      </c>
    </row>
    <row r="2318" spans="1:26">
      <c r="A2318">
        <v>208552832</v>
      </c>
      <c r="B2318" t="s">
        <v>6242</v>
      </c>
      <c r="C2318" t="s">
        <v>3597</v>
      </c>
      <c r="D2318" t="s">
        <v>4034</v>
      </c>
      <c r="E2318" t="s">
        <v>6252</v>
      </c>
      <c r="F2318" t="s">
        <v>3710</v>
      </c>
      <c r="G2318">
        <v>208552832</v>
      </c>
      <c r="I2318" t="s">
        <v>3711</v>
      </c>
      <c r="J2318" t="s">
        <v>8631</v>
      </c>
      <c r="K2318" t="s">
        <v>3725</v>
      </c>
      <c r="M2318">
        <v>12.65</v>
      </c>
      <c r="N2318">
        <v>20.75</v>
      </c>
      <c r="O2318">
        <v>10.7</v>
      </c>
      <c r="P2318">
        <v>12.95</v>
      </c>
      <c r="Q2318">
        <v>20.95</v>
      </c>
      <c r="R2318">
        <v>10.15</v>
      </c>
      <c r="S2318" t="b">
        <v>0</v>
      </c>
      <c r="T2318" t="b">
        <v>0</v>
      </c>
      <c r="U2318" t="b">
        <v>1</v>
      </c>
      <c r="V2318">
        <v>18000</v>
      </c>
      <c r="W2318">
        <v>14500</v>
      </c>
      <c r="X2318">
        <v>2.5</v>
      </c>
      <c r="Y2318">
        <v>16000</v>
      </c>
      <c r="Z2318">
        <v>2.23</v>
      </c>
    </row>
    <row r="2319" spans="1:26">
      <c r="A2319">
        <v>207862062</v>
      </c>
      <c r="B2319" t="s">
        <v>11381</v>
      </c>
      <c r="C2319" t="s">
        <v>3597</v>
      </c>
      <c r="D2319" t="s">
        <v>4034</v>
      </c>
      <c r="E2319" t="s">
        <v>9598</v>
      </c>
      <c r="F2319" t="s">
        <v>3710</v>
      </c>
      <c r="G2319">
        <v>207862062</v>
      </c>
      <c r="I2319" t="s">
        <v>3711</v>
      </c>
      <c r="J2319" t="s">
        <v>9602</v>
      </c>
      <c r="K2319" t="s">
        <v>3725</v>
      </c>
      <c r="M2319">
        <v>10.55</v>
      </c>
      <c r="N2319">
        <v>20.75</v>
      </c>
      <c r="O2319">
        <v>11</v>
      </c>
      <c r="P2319">
        <v>10.9</v>
      </c>
      <c r="Q2319">
        <v>20.8</v>
      </c>
      <c r="R2319">
        <v>9.6</v>
      </c>
      <c r="S2319" t="b">
        <v>0</v>
      </c>
      <c r="T2319" t="b">
        <v>0</v>
      </c>
      <c r="U2319" t="b">
        <v>1</v>
      </c>
      <c r="V2319">
        <v>48000</v>
      </c>
      <c r="W2319">
        <v>36000</v>
      </c>
      <c r="X2319">
        <v>2.6</v>
      </c>
      <c r="Y2319">
        <v>37000</v>
      </c>
      <c r="Z2319">
        <v>2.17</v>
      </c>
    </row>
    <row r="2320" spans="1:26">
      <c r="A2320">
        <v>209862198</v>
      </c>
      <c r="B2320" t="s">
        <v>11381</v>
      </c>
      <c r="C2320" t="s">
        <v>3597</v>
      </c>
      <c r="D2320" t="s">
        <v>4034</v>
      </c>
      <c r="E2320" t="s">
        <v>9313</v>
      </c>
      <c r="F2320" t="s">
        <v>3710</v>
      </c>
      <c r="G2320">
        <v>209862198</v>
      </c>
      <c r="I2320" t="s">
        <v>3711</v>
      </c>
      <c r="J2320" t="s">
        <v>9601</v>
      </c>
      <c r="K2320" t="s">
        <v>3725</v>
      </c>
      <c r="M2320">
        <v>10.55</v>
      </c>
      <c r="N2320">
        <v>20.75</v>
      </c>
      <c r="O2320">
        <v>11</v>
      </c>
      <c r="P2320">
        <v>10.9</v>
      </c>
      <c r="Q2320">
        <v>20.8</v>
      </c>
      <c r="R2320">
        <v>9.6</v>
      </c>
      <c r="S2320" t="b">
        <v>0</v>
      </c>
      <c r="T2320" t="b">
        <v>0</v>
      </c>
      <c r="U2320" t="b">
        <v>1</v>
      </c>
      <c r="V2320">
        <v>48000</v>
      </c>
      <c r="W2320">
        <v>36000</v>
      </c>
      <c r="X2320">
        <v>2.6</v>
      </c>
      <c r="Y2320">
        <v>37000</v>
      </c>
      <c r="Z2320">
        <v>2.17</v>
      </c>
    </row>
    <row r="2321" spans="1:26">
      <c r="A2321">
        <v>209862189</v>
      </c>
      <c r="B2321" t="s">
        <v>11381</v>
      </c>
      <c r="C2321" t="s">
        <v>3597</v>
      </c>
      <c r="D2321" t="s">
        <v>4034</v>
      </c>
      <c r="E2321" t="s">
        <v>9313</v>
      </c>
      <c r="F2321" t="s">
        <v>3710</v>
      </c>
      <c r="G2321">
        <v>209862189</v>
      </c>
      <c r="I2321" t="s">
        <v>3711</v>
      </c>
      <c r="J2321" t="s">
        <v>9603</v>
      </c>
      <c r="K2321" t="s">
        <v>3725</v>
      </c>
      <c r="M2321">
        <v>11.6</v>
      </c>
      <c r="N2321">
        <v>21.75</v>
      </c>
      <c r="O2321">
        <v>10.199999999999999</v>
      </c>
      <c r="P2321">
        <v>11.95</v>
      </c>
      <c r="Q2321">
        <v>22.25</v>
      </c>
      <c r="R2321">
        <v>9.1999999999999993</v>
      </c>
      <c r="S2321" t="b">
        <v>0</v>
      </c>
      <c r="T2321" t="b">
        <v>0</v>
      </c>
      <c r="U2321" t="b">
        <v>1</v>
      </c>
      <c r="V2321">
        <v>27400</v>
      </c>
      <c r="W2321">
        <v>21000</v>
      </c>
      <c r="X2321">
        <v>2.48</v>
      </c>
      <c r="Y2321">
        <v>22600</v>
      </c>
      <c r="Z2321">
        <v>2.25</v>
      </c>
    </row>
    <row r="2322" spans="1:26">
      <c r="A2322">
        <v>207862056</v>
      </c>
      <c r="B2322" t="s">
        <v>11381</v>
      </c>
      <c r="C2322" t="s">
        <v>3597</v>
      </c>
      <c r="D2322" t="s">
        <v>4034</v>
      </c>
      <c r="E2322" t="s">
        <v>9598</v>
      </c>
      <c r="F2322" t="s">
        <v>3710</v>
      </c>
      <c r="G2322">
        <v>207862056</v>
      </c>
      <c r="I2322" t="s">
        <v>3711</v>
      </c>
      <c r="J2322" t="s">
        <v>9604</v>
      </c>
      <c r="K2322" t="s">
        <v>3725</v>
      </c>
      <c r="M2322">
        <v>11.6</v>
      </c>
      <c r="N2322">
        <v>21.75</v>
      </c>
      <c r="O2322">
        <v>10.199999999999999</v>
      </c>
      <c r="P2322">
        <v>11.95</v>
      </c>
      <c r="Q2322">
        <v>22.25</v>
      </c>
      <c r="R2322">
        <v>9.1999999999999993</v>
      </c>
      <c r="S2322" t="b">
        <v>0</v>
      </c>
      <c r="T2322" t="b">
        <v>0</v>
      </c>
      <c r="U2322" t="b">
        <v>1</v>
      </c>
      <c r="V2322">
        <v>27400</v>
      </c>
      <c r="W2322">
        <v>21000</v>
      </c>
      <c r="X2322">
        <v>2.48</v>
      </c>
      <c r="Y2322">
        <v>22600</v>
      </c>
      <c r="Z2322">
        <v>2.25</v>
      </c>
    </row>
    <row r="2323" spans="1:26">
      <c r="A2323">
        <v>207862053</v>
      </c>
      <c r="B2323" t="s">
        <v>11381</v>
      </c>
      <c r="C2323" t="s">
        <v>3597</v>
      </c>
      <c r="D2323" t="s">
        <v>4034</v>
      </c>
      <c r="E2323" t="s">
        <v>9598</v>
      </c>
      <c r="F2323" t="s">
        <v>3710</v>
      </c>
      <c r="G2323">
        <v>207862053</v>
      </c>
      <c r="I2323" t="s">
        <v>3711</v>
      </c>
      <c r="J2323" t="s">
        <v>9599</v>
      </c>
      <c r="K2323" t="s">
        <v>3725</v>
      </c>
      <c r="M2323">
        <v>12.25</v>
      </c>
      <c r="N2323">
        <v>20.25</v>
      </c>
      <c r="O2323">
        <v>10.7</v>
      </c>
      <c r="P2323">
        <v>12.25</v>
      </c>
      <c r="Q2323">
        <v>20</v>
      </c>
      <c r="R2323">
        <v>10</v>
      </c>
      <c r="S2323" t="b">
        <v>0</v>
      </c>
      <c r="T2323" t="b">
        <v>0</v>
      </c>
      <c r="U2323" t="b">
        <v>1</v>
      </c>
      <c r="V2323">
        <v>18000</v>
      </c>
      <c r="W2323">
        <v>14600</v>
      </c>
      <c r="X2323">
        <v>2.5</v>
      </c>
      <c r="Y2323">
        <v>16000</v>
      </c>
      <c r="Z2323">
        <v>2.23</v>
      </c>
    </row>
    <row r="2324" spans="1:26">
      <c r="A2324">
        <v>209862183</v>
      </c>
      <c r="B2324" t="s">
        <v>11381</v>
      </c>
      <c r="C2324" t="s">
        <v>3597</v>
      </c>
      <c r="D2324" t="s">
        <v>4034</v>
      </c>
      <c r="E2324" t="s">
        <v>9313</v>
      </c>
      <c r="F2324" t="s">
        <v>3710</v>
      </c>
      <c r="G2324">
        <v>209862183</v>
      </c>
      <c r="I2324" t="s">
        <v>3711</v>
      </c>
      <c r="J2324" t="s">
        <v>9600</v>
      </c>
      <c r="K2324" t="s">
        <v>3725</v>
      </c>
      <c r="M2324">
        <v>12.25</v>
      </c>
      <c r="N2324">
        <v>20.25</v>
      </c>
      <c r="O2324">
        <v>10.7</v>
      </c>
      <c r="P2324">
        <v>12.25</v>
      </c>
      <c r="Q2324">
        <v>20</v>
      </c>
      <c r="R2324">
        <v>10</v>
      </c>
      <c r="S2324" t="b">
        <v>0</v>
      </c>
      <c r="T2324" t="b">
        <v>0</v>
      </c>
      <c r="U2324" t="b">
        <v>1</v>
      </c>
      <c r="V2324">
        <v>18000</v>
      </c>
      <c r="W2324">
        <v>14600</v>
      </c>
      <c r="X2324">
        <v>2.5</v>
      </c>
      <c r="Y2324">
        <v>16000</v>
      </c>
      <c r="Z2324">
        <v>2.23</v>
      </c>
    </row>
    <row r="2325" spans="1:26">
      <c r="A2325">
        <v>207657621</v>
      </c>
      <c r="B2325" t="s">
        <v>6289</v>
      </c>
      <c r="C2325" t="s">
        <v>3597</v>
      </c>
      <c r="D2325" t="s">
        <v>4034</v>
      </c>
      <c r="E2325" t="s">
        <v>5235</v>
      </c>
      <c r="F2325" t="s">
        <v>3710</v>
      </c>
      <c r="G2325">
        <v>207657621</v>
      </c>
      <c r="I2325" t="s">
        <v>3711</v>
      </c>
      <c r="J2325" t="s">
        <v>6714</v>
      </c>
      <c r="K2325" t="s">
        <v>3725</v>
      </c>
      <c r="M2325">
        <v>12.45</v>
      </c>
      <c r="N2325">
        <v>20.399999999999999</v>
      </c>
      <c r="O2325">
        <v>11</v>
      </c>
      <c r="P2325">
        <v>12.65</v>
      </c>
      <c r="Q2325">
        <v>20.6</v>
      </c>
      <c r="R2325">
        <v>10.15</v>
      </c>
      <c r="S2325" t="b">
        <v>0</v>
      </c>
      <c r="T2325" t="b">
        <v>0</v>
      </c>
      <c r="U2325" t="b">
        <v>1</v>
      </c>
      <c r="V2325">
        <v>36000</v>
      </c>
      <c r="W2325">
        <v>34000</v>
      </c>
      <c r="X2325">
        <v>2.4500000000000002</v>
      </c>
      <c r="Y2325">
        <v>35200</v>
      </c>
      <c r="Z2325">
        <v>1.88</v>
      </c>
    </row>
    <row r="2326" spans="1:26">
      <c r="A2326">
        <v>207641340</v>
      </c>
      <c r="B2326" t="s">
        <v>6289</v>
      </c>
      <c r="C2326" t="s">
        <v>3597</v>
      </c>
      <c r="D2326" t="s">
        <v>4034</v>
      </c>
      <c r="E2326" t="s">
        <v>6435</v>
      </c>
      <c r="F2326" t="s">
        <v>3710</v>
      </c>
      <c r="G2326">
        <v>207641340</v>
      </c>
      <c r="I2326" t="s">
        <v>3711</v>
      </c>
      <c r="J2326" t="s">
        <v>6693</v>
      </c>
      <c r="K2326" t="s">
        <v>3725</v>
      </c>
      <c r="M2326">
        <v>11.3</v>
      </c>
      <c r="N2326">
        <v>21.45</v>
      </c>
      <c r="O2326">
        <v>11.25</v>
      </c>
      <c r="P2326">
        <v>11.65</v>
      </c>
      <c r="Q2326">
        <v>21.95</v>
      </c>
      <c r="R2326">
        <v>9.1999999999999993</v>
      </c>
      <c r="S2326" t="b">
        <v>0</v>
      </c>
      <c r="T2326" t="b">
        <v>0</v>
      </c>
      <c r="U2326" t="b">
        <v>1</v>
      </c>
      <c r="V2326">
        <v>48000</v>
      </c>
      <c r="W2326">
        <v>35000</v>
      </c>
      <c r="X2326">
        <v>2.5499999999999998</v>
      </c>
      <c r="Y2326">
        <v>37000</v>
      </c>
      <c r="Z2326">
        <v>2.17</v>
      </c>
    </row>
    <row r="2327" spans="1:26">
      <c r="A2327">
        <v>207657608</v>
      </c>
      <c r="B2327" t="s">
        <v>6289</v>
      </c>
      <c r="C2327" t="s">
        <v>3597</v>
      </c>
      <c r="D2327" t="s">
        <v>4034</v>
      </c>
      <c r="E2327" t="s">
        <v>5235</v>
      </c>
      <c r="F2327" t="s">
        <v>3710</v>
      </c>
      <c r="G2327">
        <v>207657608</v>
      </c>
      <c r="I2327" t="s">
        <v>3711</v>
      </c>
      <c r="J2327" t="s">
        <v>8648</v>
      </c>
      <c r="K2327" t="s">
        <v>3725</v>
      </c>
      <c r="M2327">
        <v>11.5</v>
      </c>
      <c r="N2327">
        <v>20.85</v>
      </c>
      <c r="O2327">
        <v>10.75</v>
      </c>
      <c r="P2327">
        <v>11.7</v>
      </c>
      <c r="Q2327">
        <v>21.35</v>
      </c>
      <c r="R2327">
        <v>9.35</v>
      </c>
      <c r="S2327" t="b">
        <v>0</v>
      </c>
      <c r="T2327" t="b">
        <v>0</v>
      </c>
      <c r="U2327" t="b">
        <v>1</v>
      </c>
      <c r="V2327">
        <v>47500</v>
      </c>
      <c r="W2327">
        <v>36000</v>
      </c>
      <c r="X2327">
        <v>2.2999999999999998</v>
      </c>
      <c r="Y2327">
        <v>45000</v>
      </c>
      <c r="Z2327">
        <v>2.2000000000000002</v>
      </c>
    </row>
    <row r="2328" spans="1:26">
      <c r="A2328">
        <v>207657603</v>
      </c>
      <c r="B2328" t="s">
        <v>6289</v>
      </c>
      <c r="C2328" t="s">
        <v>3597</v>
      </c>
      <c r="D2328" t="s">
        <v>4034</v>
      </c>
      <c r="E2328" t="s">
        <v>5235</v>
      </c>
      <c r="F2328" t="s">
        <v>3710</v>
      </c>
      <c r="G2328">
        <v>207657603</v>
      </c>
      <c r="I2328" t="s">
        <v>3711</v>
      </c>
      <c r="J2328" t="s">
        <v>8647</v>
      </c>
      <c r="K2328" t="s">
        <v>3725</v>
      </c>
      <c r="M2328">
        <v>12</v>
      </c>
      <c r="N2328">
        <v>21.25</v>
      </c>
      <c r="O2328">
        <v>10.7</v>
      </c>
      <c r="P2328">
        <v>12.1</v>
      </c>
      <c r="Q2328">
        <v>21.5</v>
      </c>
      <c r="R2328">
        <v>10.050000000000001</v>
      </c>
      <c r="S2328" t="b">
        <v>0</v>
      </c>
      <c r="T2328" t="b">
        <v>0</v>
      </c>
      <c r="U2328" t="b">
        <v>1</v>
      </c>
      <c r="V2328">
        <v>28000</v>
      </c>
      <c r="W2328">
        <v>26800</v>
      </c>
      <c r="X2328">
        <v>2.2999999999999998</v>
      </c>
      <c r="Y2328">
        <v>27200</v>
      </c>
      <c r="Z2328">
        <v>2.21</v>
      </c>
    </row>
    <row r="2329" spans="1:26">
      <c r="A2329">
        <v>207641334</v>
      </c>
      <c r="B2329" t="s">
        <v>6289</v>
      </c>
      <c r="C2329" t="s">
        <v>3597</v>
      </c>
      <c r="D2329" t="s">
        <v>4034</v>
      </c>
      <c r="E2329" t="s">
        <v>6435</v>
      </c>
      <c r="F2329" t="s">
        <v>3710</v>
      </c>
      <c r="G2329">
        <v>207641334</v>
      </c>
      <c r="I2329" t="s">
        <v>3711</v>
      </c>
      <c r="J2329" t="s">
        <v>8611</v>
      </c>
      <c r="K2329" t="s">
        <v>3725</v>
      </c>
      <c r="M2329">
        <v>11.85</v>
      </c>
      <c r="N2329">
        <v>22.4</v>
      </c>
      <c r="O2329">
        <v>10.35</v>
      </c>
      <c r="P2329">
        <v>12.2</v>
      </c>
      <c r="Q2329">
        <v>22.8</v>
      </c>
      <c r="R2329">
        <v>9.35</v>
      </c>
      <c r="S2329" t="b">
        <v>0</v>
      </c>
      <c r="T2329" t="b">
        <v>0</v>
      </c>
      <c r="U2329" t="b">
        <v>1</v>
      </c>
      <c r="V2329">
        <v>28000</v>
      </c>
      <c r="W2329">
        <v>21400</v>
      </c>
      <c r="X2329">
        <v>2.5499999999999998</v>
      </c>
      <c r="Y2329">
        <v>22600</v>
      </c>
      <c r="Z2329">
        <v>2.25</v>
      </c>
    </row>
    <row r="2330" spans="1:26">
      <c r="A2330">
        <v>207657600</v>
      </c>
      <c r="B2330" t="s">
        <v>6289</v>
      </c>
      <c r="C2330" t="s">
        <v>3597</v>
      </c>
      <c r="D2330" t="s">
        <v>4034</v>
      </c>
      <c r="E2330" t="s">
        <v>5235</v>
      </c>
      <c r="F2330" t="s">
        <v>3710</v>
      </c>
      <c r="G2330">
        <v>207657600</v>
      </c>
      <c r="I2330" t="s">
        <v>3711</v>
      </c>
      <c r="J2330" t="s">
        <v>8646</v>
      </c>
      <c r="K2330" t="s">
        <v>3725</v>
      </c>
      <c r="M2330">
        <v>12</v>
      </c>
      <c r="N2330">
        <v>20.5</v>
      </c>
      <c r="O2330">
        <v>10</v>
      </c>
      <c r="P2330">
        <v>12.25</v>
      </c>
      <c r="Q2330">
        <v>20.5</v>
      </c>
      <c r="R2330">
        <v>9.5500000000000007</v>
      </c>
      <c r="S2330" t="b">
        <v>0</v>
      </c>
      <c r="T2330" t="b">
        <v>0</v>
      </c>
      <c r="U2330" t="b">
        <v>1</v>
      </c>
      <c r="V2330">
        <v>19000</v>
      </c>
      <c r="W2330">
        <v>15500</v>
      </c>
      <c r="X2330">
        <v>2.5499999999999998</v>
      </c>
      <c r="Y2330">
        <v>19000</v>
      </c>
      <c r="Z2330">
        <v>2.23</v>
      </c>
    </row>
    <row r="2331" spans="1:26">
      <c r="A2331">
        <v>207641331</v>
      </c>
      <c r="B2331" t="s">
        <v>6289</v>
      </c>
      <c r="C2331" t="s">
        <v>3597</v>
      </c>
      <c r="D2331" t="s">
        <v>4034</v>
      </c>
      <c r="E2331" t="s">
        <v>6435</v>
      </c>
      <c r="F2331" t="s">
        <v>3710</v>
      </c>
      <c r="G2331">
        <v>207641331</v>
      </c>
      <c r="I2331" t="s">
        <v>3711</v>
      </c>
      <c r="J2331" t="s">
        <v>8610</v>
      </c>
      <c r="K2331" t="s">
        <v>3725</v>
      </c>
      <c r="M2331">
        <v>12.65</v>
      </c>
      <c r="N2331">
        <v>20.75</v>
      </c>
      <c r="O2331">
        <v>10.7</v>
      </c>
      <c r="P2331">
        <v>12.95</v>
      </c>
      <c r="Q2331">
        <v>20.95</v>
      </c>
      <c r="R2331">
        <v>10.15</v>
      </c>
      <c r="S2331" t="b">
        <v>0</v>
      </c>
      <c r="T2331" t="b">
        <v>0</v>
      </c>
      <c r="U2331" t="b">
        <v>1</v>
      </c>
      <c r="V2331">
        <v>18000</v>
      </c>
      <c r="W2331">
        <v>14500</v>
      </c>
      <c r="X2331">
        <v>2.5</v>
      </c>
      <c r="Y2331">
        <v>16000</v>
      </c>
      <c r="Z2331">
        <v>2.23</v>
      </c>
    </row>
    <row r="2332" spans="1:26">
      <c r="A2332">
        <v>208816900</v>
      </c>
      <c r="B2332" t="s">
        <v>6223</v>
      </c>
      <c r="C2332" t="s">
        <v>3597</v>
      </c>
      <c r="D2332" t="s">
        <v>4034</v>
      </c>
      <c r="E2332" t="s">
        <v>6570</v>
      </c>
      <c r="F2332" t="s">
        <v>3710</v>
      </c>
      <c r="G2332">
        <v>208816900</v>
      </c>
      <c r="I2332" t="s">
        <v>3711</v>
      </c>
      <c r="J2332" t="s">
        <v>8616</v>
      </c>
      <c r="K2332" t="s">
        <v>3725</v>
      </c>
      <c r="M2332">
        <v>10.5</v>
      </c>
      <c r="N2332">
        <v>19</v>
      </c>
      <c r="O2332">
        <v>10.9</v>
      </c>
      <c r="P2332">
        <v>10.5</v>
      </c>
      <c r="Q2332">
        <v>19.399999999999999</v>
      </c>
      <c r="R2332">
        <v>9.4</v>
      </c>
      <c r="S2332" t="b">
        <v>0</v>
      </c>
      <c r="T2332" t="b">
        <v>0</v>
      </c>
      <c r="U2332" t="b">
        <v>1</v>
      </c>
      <c r="V2332">
        <v>55000</v>
      </c>
      <c r="W2332">
        <v>35000</v>
      </c>
      <c r="X2332">
        <v>2.4500000000000002</v>
      </c>
      <c r="Y2332">
        <v>45000</v>
      </c>
      <c r="Z2332">
        <v>2.06</v>
      </c>
    </row>
    <row r="2333" spans="1:26">
      <c r="A2333">
        <v>208128293</v>
      </c>
      <c r="B2333" t="s">
        <v>6289</v>
      </c>
      <c r="C2333" t="s">
        <v>3597</v>
      </c>
      <c r="D2333" t="s">
        <v>4034</v>
      </c>
      <c r="E2333" t="s">
        <v>6570</v>
      </c>
      <c r="F2333" t="s">
        <v>3710</v>
      </c>
      <c r="G2333">
        <v>208128293</v>
      </c>
      <c r="I2333" t="s">
        <v>3711</v>
      </c>
      <c r="J2333" t="s">
        <v>6572</v>
      </c>
      <c r="K2333" t="s">
        <v>3725</v>
      </c>
      <c r="M2333">
        <v>10.55</v>
      </c>
      <c r="N2333">
        <v>20.75</v>
      </c>
      <c r="O2333">
        <v>11</v>
      </c>
      <c r="P2333">
        <v>10.9</v>
      </c>
      <c r="Q2333">
        <v>20.8</v>
      </c>
      <c r="R2333">
        <v>9.6</v>
      </c>
      <c r="S2333" t="b">
        <v>0</v>
      </c>
      <c r="T2333" t="b">
        <v>0</v>
      </c>
      <c r="U2333" t="b">
        <v>1</v>
      </c>
      <c r="V2333">
        <v>48000</v>
      </c>
      <c r="W2333">
        <v>36000</v>
      </c>
      <c r="X2333">
        <v>2.6</v>
      </c>
      <c r="Y2333">
        <v>37000</v>
      </c>
      <c r="Z2333">
        <v>2.17</v>
      </c>
    </row>
    <row r="2334" spans="1:26">
      <c r="A2334">
        <v>208128296</v>
      </c>
      <c r="B2334" t="s">
        <v>6289</v>
      </c>
      <c r="C2334" t="s">
        <v>3597</v>
      </c>
      <c r="D2334" t="s">
        <v>4034</v>
      </c>
      <c r="E2334" t="s">
        <v>6570</v>
      </c>
      <c r="F2334" t="s">
        <v>3710</v>
      </c>
      <c r="G2334">
        <v>208128296</v>
      </c>
      <c r="I2334" t="s">
        <v>3711</v>
      </c>
      <c r="J2334" t="s">
        <v>8615</v>
      </c>
      <c r="K2334" t="s">
        <v>3725</v>
      </c>
      <c r="M2334">
        <v>11.5</v>
      </c>
      <c r="N2334">
        <v>21</v>
      </c>
      <c r="O2334">
        <v>10.050000000000001</v>
      </c>
      <c r="P2334">
        <v>11.75</v>
      </c>
      <c r="Q2334">
        <v>21.3</v>
      </c>
      <c r="R2334">
        <v>9.65</v>
      </c>
      <c r="S2334" t="b">
        <v>0</v>
      </c>
      <c r="T2334" t="b">
        <v>0</v>
      </c>
      <c r="U2334" t="b">
        <v>1</v>
      </c>
      <c r="V2334">
        <v>28000</v>
      </c>
      <c r="W2334">
        <v>26200</v>
      </c>
      <c r="X2334">
        <v>2.2999999999999998</v>
      </c>
      <c r="Y2334">
        <v>27200</v>
      </c>
      <c r="Z2334">
        <v>2.21</v>
      </c>
    </row>
    <row r="2335" spans="1:26">
      <c r="A2335">
        <v>208816894</v>
      </c>
      <c r="B2335" t="s">
        <v>11381</v>
      </c>
      <c r="C2335" t="s">
        <v>3597</v>
      </c>
      <c r="D2335" t="s">
        <v>4034</v>
      </c>
      <c r="E2335" t="s">
        <v>6570</v>
      </c>
      <c r="F2335" t="s">
        <v>3710</v>
      </c>
      <c r="G2335">
        <v>208816894</v>
      </c>
      <c r="I2335" t="s">
        <v>3711</v>
      </c>
      <c r="J2335" t="s">
        <v>8614</v>
      </c>
      <c r="K2335" t="s">
        <v>3725</v>
      </c>
      <c r="M2335">
        <v>12</v>
      </c>
      <c r="N2335">
        <v>19.75</v>
      </c>
      <c r="O2335">
        <v>9.75</v>
      </c>
      <c r="P2335">
        <v>12.25</v>
      </c>
      <c r="Q2335">
        <v>19.75</v>
      </c>
      <c r="R2335">
        <v>9.15</v>
      </c>
      <c r="S2335" t="b">
        <v>0</v>
      </c>
      <c r="T2335" t="b">
        <v>0</v>
      </c>
      <c r="U2335" t="b">
        <v>1</v>
      </c>
      <c r="V2335">
        <v>19000</v>
      </c>
      <c r="W2335">
        <v>14700</v>
      </c>
      <c r="X2335">
        <v>2.5499999999999998</v>
      </c>
      <c r="Y2335">
        <v>19000</v>
      </c>
      <c r="Z2335">
        <v>2.23</v>
      </c>
    </row>
    <row r="2336" spans="1:26">
      <c r="A2336">
        <v>208128299</v>
      </c>
      <c r="B2336" t="s">
        <v>6289</v>
      </c>
      <c r="C2336" t="s">
        <v>3597</v>
      </c>
      <c r="D2336" t="s">
        <v>4034</v>
      </c>
      <c r="E2336" t="s">
        <v>6570</v>
      </c>
      <c r="F2336" t="s">
        <v>3710</v>
      </c>
      <c r="G2336">
        <v>208128299</v>
      </c>
      <c r="I2336" t="s">
        <v>3711</v>
      </c>
      <c r="J2336" t="s">
        <v>6573</v>
      </c>
      <c r="K2336" t="s">
        <v>3725</v>
      </c>
      <c r="M2336">
        <v>11.9</v>
      </c>
      <c r="N2336">
        <v>19.5</v>
      </c>
      <c r="O2336">
        <v>10.9</v>
      </c>
      <c r="P2336">
        <v>12.1</v>
      </c>
      <c r="Q2336">
        <v>19.5</v>
      </c>
      <c r="R2336">
        <v>9.85</v>
      </c>
      <c r="S2336" t="b">
        <v>0</v>
      </c>
      <c r="T2336" t="b">
        <v>0</v>
      </c>
      <c r="U2336" t="b">
        <v>1</v>
      </c>
      <c r="V2336">
        <v>36000</v>
      </c>
      <c r="W2336">
        <v>35000</v>
      </c>
      <c r="X2336">
        <v>2.4300000000000002</v>
      </c>
      <c r="Y2336">
        <v>35200</v>
      </c>
      <c r="Z2336">
        <v>1.88</v>
      </c>
    </row>
    <row r="2337" spans="1:26">
      <c r="A2337">
        <v>208128284</v>
      </c>
      <c r="B2337" t="s">
        <v>6289</v>
      </c>
      <c r="C2337" t="s">
        <v>3597</v>
      </c>
      <c r="D2337" t="s">
        <v>4034</v>
      </c>
      <c r="E2337" t="s">
        <v>6570</v>
      </c>
      <c r="F2337" t="s">
        <v>3710</v>
      </c>
      <c r="G2337">
        <v>208128284</v>
      </c>
      <c r="I2337" t="s">
        <v>3711</v>
      </c>
      <c r="J2337" t="s">
        <v>8613</v>
      </c>
      <c r="K2337" t="s">
        <v>3725</v>
      </c>
      <c r="M2337">
        <v>12.25</v>
      </c>
      <c r="N2337">
        <v>20.25</v>
      </c>
      <c r="O2337">
        <v>10.7</v>
      </c>
      <c r="P2337">
        <v>12.25</v>
      </c>
      <c r="Q2337">
        <v>20</v>
      </c>
      <c r="R2337">
        <v>10</v>
      </c>
      <c r="S2337" t="b">
        <v>0</v>
      </c>
      <c r="T2337" t="b">
        <v>0</v>
      </c>
      <c r="U2337" t="b">
        <v>1</v>
      </c>
      <c r="V2337">
        <v>18000</v>
      </c>
      <c r="W2337">
        <v>14600</v>
      </c>
      <c r="X2337">
        <v>2.5</v>
      </c>
      <c r="Y2337">
        <v>16000</v>
      </c>
      <c r="Z2337">
        <v>2.23</v>
      </c>
    </row>
    <row r="2338" spans="1:26">
      <c r="A2338">
        <v>207658987</v>
      </c>
      <c r="B2338" t="s">
        <v>6289</v>
      </c>
      <c r="C2338" t="s">
        <v>3597</v>
      </c>
      <c r="D2338" t="s">
        <v>4034</v>
      </c>
      <c r="E2338" t="s">
        <v>5568</v>
      </c>
      <c r="F2338" t="s">
        <v>3710</v>
      </c>
      <c r="G2338">
        <v>207658987</v>
      </c>
      <c r="I2338" t="s">
        <v>3711</v>
      </c>
      <c r="J2338" t="s">
        <v>6465</v>
      </c>
      <c r="K2338" t="s">
        <v>3725</v>
      </c>
      <c r="M2338">
        <v>12.45</v>
      </c>
      <c r="N2338">
        <v>20.399999999999999</v>
      </c>
      <c r="O2338">
        <v>11</v>
      </c>
      <c r="P2338">
        <v>12.65</v>
      </c>
      <c r="Q2338">
        <v>20.6</v>
      </c>
      <c r="R2338">
        <v>10.15</v>
      </c>
      <c r="S2338" t="b">
        <v>0</v>
      </c>
      <c r="T2338" t="b">
        <v>0</v>
      </c>
      <c r="U2338" t="b">
        <v>1</v>
      </c>
      <c r="V2338">
        <v>36000</v>
      </c>
      <c r="W2338">
        <v>34000</v>
      </c>
      <c r="X2338">
        <v>2.4500000000000002</v>
      </c>
      <c r="Y2338">
        <v>35200</v>
      </c>
      <c r="Z2338">
        <v>1.88</v>
      </c>
    </row>
    <row r="2339" spans="1:26">
      <c r="A2339">
        <v>207658975</v>
      </c>
      <c r="B2339" t="s">
        <v>6289</v>
      </c>
      <c r="C2339" t="s">
        <v>3597</v>
      </c>
      <c r="D2339" t="s">
        <v>4034</v>
      </c>
      <c r="E2339" t="s">
        <v>5568</v>
      </c>
      <c r="F2339" t="s">
        <v>3710</v>
      </c>
      <c r="G2339">
        <v>207658975</v>
      </c>
      <c r="I2339" t="s">
        <v>3711</v>
      </c>
      <c r="J2339" t="s">
        <v>6464</v>
      </c>
      <c r="K2339" t="s">
        <v>3725</v>
      </c>
      <c r="M2339">
        <v>11.3</v>
      </c>
      <c r="N2339">
        <v>21.45</v>
      </c>
      <c r="O2339">
        <v>11.25</v>
      </c>
      <c r="P2339">
        <v>11.65</v>
      </c>
      <c r="Q2339">
        <v>21.95</v>
      </c>
      <c r="R2339">
        <v>9.1999999999999993</v>
      </c>
      <c r="S2339" t="b">
        <v>0</v>
      </c>
      <c r="T2339" t="b">
        <v>0</v>
      </c>
      <c r="U2339" t="b">
        <v>1</v>
      </c>
      <c r="V2339">
        <v>48000</v>
      </c>
      <c r="W2339">
        <v>35000</v>
      </c>
      <c r="X2339">
        <v>2.5499999999999998</v>
      </c>
      <c r="Y2339">
        <v>37000</v>
      </c>
      <c r="Z2339">
        <v>2.17</v>
      </c>
    </row>
    <row r="2340" spans="1:26">
      <c r="A2340">
        <v>208816897</v>
      </c>
      <c r="B2340" t="s">
        <v>6073</v>
      </c>
      <c r="C2340" t="s">
        <v>3597</v>
      </c>
      <c r="D2340" t="s">
        <v>4034</v>
      </c>
      <c r="E2340" t="s">
        <v>6570</v>
      </c>
      <c r="F2340" t="s">
        <v>3710</v>
      </c>
      <c r="G2340">
        <v>208816897</v>
      </c>
      <c r="I2340" t="s">
        <v>3711</v>
      </c>
      <c r="J2340" t="s">
        <v>8612</v>
      </c>
      <c r="K2340" t="s">
        <v>3725</v>
      </c>
      <c r="M2340">
        <v>12.15</v>
      </c>
      <c r="N2340">
        <v>21</v>
      </c>
      <c r="O2340">
        <v>10.85</v>
      </c>
      <c r="P2340">
        <v>12.4</v>
      </c>
      <c r="Q2340">
        <v>21.55</v>
      </c>
      <c r="R2340">
        <v>10.35</v>
      </c>
      <c r="S2340" t="b">
        <v>0</v>
      </c>
      <c r="T2340" t="b">
        <v>0</v>
      </c>
      <c r="U2340" t="b">
        <v>1</v>
      </c>
      <c r="V2340">
        <v>24000</v>
      </c>
      <c r="W2340">
        <v>24000</v>
      </c>
      <c r="X2340">
        <v>2.4500000000000002</v>
      </c>
      <c r="Y2340">
        <v>25000</v>
      </c>
      <c r="Z2340">
        <v>2.04</v>
      </c>
    </row>
    <row r="2341" spans="1:26">
      <c r="A2341">
        <v>207658986</v>
      </c>
      <c r="B2341" t="s">
        <v>6289</v>
      </c>
      <c r="C2341" t="s">
        <v>3597</v>
      </c>
      <c r="D2341" t="s">
        <v>4034</v>
      </c>
      <c r="E2341" t="s">
        <v>5568</v>
      </c>
      <c r="F2341" t="s">
        <v>3710</v>
      </c>
      <c r="G2341">
        <v>207658986</v>
      </c>
      <c r="I2341" t="s">
        <v>3711</v>
      </c>
      <c r="J2341" t="s">
        <v>8706</v>
      </c>
      <c r="K2341" t="s">
        <v>3725</v>
      </c>
      <c r="M2341">
        <v>11.5</v>
      </c>
      <c r="N2341">
        <v>20.85</v>
      </c>
      <c r="O2341">
        <v>10.75</v>
      </c>
      <c r="P2341">
        <v>11.7</v>
      </c>
      <c r="Q2341">
        <v>21.35</v>
      </c>
      <c r="R2341">
        <v>9.35</v>
      </c>
      <c r="S2341" t="b">
        <v>0</v>
      </c>
      <c r="T2341" t="b">
        <v>0</v>
      </c>
      <c r="U2341" t="b">
        <v>1</v>
      </c>
      <c r="V2341">
        <v>47500</v>
      </c>
      <c r="W2341">
        <v>36000</v>
      </c>
      <c r="X2341">
        <v>2.2999999999999998</v>
      </c>
      <c r="Y2341">
        <v>45000</v>
      </c>
      <c r="Z2341">
        <v>2.2000000000000002</v>
      </c>
    </row>
    <row r="2342" spans="1:26">
      <c r="A2342">
        <v>207658981</v>
      </c>
      <c r="B2342" t="s">
        <v>6289</v>
      </c>
      <c r="C2342" t="s">
        <v>3597</v>
      </c>
      <c r="D2342" t="s">
        <v>4034</v>
      </c>
      <c r="E2342" t="s">
        <v>5568</v>
      </c>
      <c r="F2342" t="s">
        <v>3710</v>
      </c>
      <c r="G2342">
        <v>207658981</v>
      </c>
      <c r="I2342" t="s">
        <v>3711</v>
      </c>
      <c r="J2342" t="s">
        <v>8705</v>
      </c>
      <c r="K2342" t="s">
        <v>3725</v>
      </c>
      <c r="M2342">
        <v>12</v>
      </c>
      <c r="N2342">
        <v>21.25</v>
      </c>
      <c r="O2342">
        <v>10.7</v>
      </c>
      <c r="P2342">
        <v>12.1</v>
      </c>
      <c r="Q2342">
        <v>21.5</v>
      </c>
      <c r="R2342">
        <v>10.050000000000001</v>
      </c>
      <c r="S2342" t="b">
        <v>0</v>
      </c>
      <c r="T2342" t="b">
        <v>0</v>
      </c>
      <c r="U2342" t="b">
        <v>1</v>
      </c>
      <c r="V2342">
        <v>28000</v>
      </c>
      <c r="W2342">
        <v>26800</v>
      </c>
      <c r="X2342">
        <v>2.2999999999999998</v>
      </c>
      <c r="Y2342">
        <v>27200</v>
      </c>
      <c r="Z2342">
        <v>2.21</v>
      </c>
    </row>
    <row r="2343" spans="1:26">
      <c r="A2343">
        <v>207658969</v>
      </c>
      <c r="B2343" t="s">
        <v>6289</v>
      </c>
      <c r="C2343" t="s">
        <v>3597</v>
      </c>
      <c r="D2343" t="s">
        <v>4034</v>
      </c>
      <c r="E2343" t="s">
        <v>5568</v>
      </c>
      <c r="F2343" t="s">
        <v>3710</v>
      </c>
      <c r="G2343">
        <v>207658969</v>
      </c>
      <c r="I2343" t="s">
        <v>3711</v>
      </c>
      <c r="J2343" t="s">
        <v>8704</v>
      </c>
      <c r="K2343" t="s">
        <v>3725</v>
      </c>
      <c r="M2343">
        <v>11.85</v>
      </c>
      <c r="N2343">
        <v>22.4</v>
      </c>
      <c r="O2343">
        <v>10.35</v>
      </c>
      <c r="P2343">
        <v>12.2</v>
      </c>
      <c r="Q2343">
        <v>22.8</v>
      </c>
      <c r="R2343">
        <v>9.35</v>
      </c>
      <c r="S2343" t="b">
        <v>0</v>
      </c>
      <c r="T2343" t="b">
        <v>0</v>
      </c>
      <c r="U2343" t="b">
        <v>1</v>
      </c>
      <c r="V2343">
        <v>28000</v>
      </c>
      <c r="W2343">
        <v>21400</v>
      </c>
      <c r="X2343">
        <v>2.5499999999999998</v>
      </c>
      <c r="Y2343">
        <v>22600</v>
      </c>
      <c r="Z2343">
        <v>2.25</v>
      </c>
    </row>
    <row r="2344" spans="1:26">
      <c r="A2344">
        <v>207658978</v>
      </c>
      <c r="B2344" t="s">
        <v>6289</v>
      </c>
      <c r="C2344" t="s">
        <v>3597</v>
      </c>
      <c r="D2344" t="s">
        <v>4034</v>
      </c>
      <c r="E2344" t="s">
        <v>5568</v>
      </c>
      <c r="F2344" t="s">
        <v>3710</v>
      </c>
      <c r="G2344">
        <v>207658978</v>
      </c>
      <c r="I2344" t="s">
        <v>3711</v>
      </c>
      <c r="J2344" t="s">
        <v>8703</v>
      </c>
      <c r="K2344" t="s">
        <v>3725</v>
      </c>
      <c r="M2344">
        <v>12</v>
      </c>
      <c r="N2344">
        <v>20.5</v>
      </c>
      <c r="O2344">
        <v>10</v>
      </c>
      <c r="P2344">
        <v>12.25</v>
      </c>
      <c r="Q2344">
        <v>20.5</v>
      </c>
      <c r="R2344">
        <v>9.5500000000000007</v>
      </c>
      <c r="S2344" t="b">
        <v>0</v>
      </c>
      <c r="T2344" t="b">
        <v>0</v>
      </c>
      <c r="U2344" t="b">
        <v>1</v>
      </c>
      <c r="V2344">
        <v>19000</v>
      </c>
      <c r="W2344">
        <v>15500</v>
      </c>
      <c r="X2344">
        <v>2.5499999999999998</v>
      </c>
      <c r="Y2344">
        <v>19000</v>
      </c>
      <c r="Z2344">
        <v>2.23</v>
      </c>
    </row>
    <row r="2345" spans="1:26">
      <c r="A2345">
        <v>207658966</v>
      </c>
      <c r="B2345" t="s">
        <v>6289</v>
      </c>
      <c r="C2345" t="s">
        <v>3597</v>
      </c>
      <c r="D2345" t="s">
        <v>4034</v>
      </c>
      <c r="E2345" t="s">
        <v>5568</v>
      </c>
      <c r="F2345" t="s">
        <v>3710</v>
      </c>
      <c r="G2345">
        <v>207658966</v>
      </c>
      <c r="I2345" t="s">
        <v>3711</v>
      </c>
      <c r="J2345" t="s">
        <v>8702</v>
      </c>
      <c r="K2345" t="s">
        <v>3725</v>
      </c>
      <c r="M2345">
        <v>12.65</v>
      </c>
      <c r="N2345">
        <v>20.75</v>
      </c>
      <c r="O2345">
        <v>10.7</v>
      </c>
      <c r="P2345">
        <v>12.95</v>
      </c>
      <c r="Q2345">
        <v>20.95</v>
      </c>
      <c r="R2345">
        <v>10.15</v>
      </c>
      <c r="S2345" t="b">
        <v>0</v>
      </c>
      <c r="T2345" t="b">
        <v>0</v>
      </c>
      <c r="U2345" t="b">
        <v>1</v>
      </c>
      <c r="V2345">
        <v>18000</v>
      </c>
      <c r="W2345">
        <v>14500</v>
      </c>
      <c r="X2345">
        <v>2.5</v>
      </c>
      <c r="Y2345">
        <v>16000</v>
      </c>
      <c r="Z2345">
        <v>2.23</v>
      </c>
    </row>
    <row r="2346" spans="1:26">
      <c r="A2346">
        <v>207657620</v>
      </c>
      <c r="B2346" t="s">
        <v>6289</v>
      </c>
      <c r="C2346" t="s">
        <v>3597</v>
      </c>
      <c r="D2346" t="s">
        <v>4034</v>
      </c>
      <c r="E2346" t="s">
        <v>6383</v>
      </c>
      <c r="F2346" t="s">
        <v>3710</v>
      </c>
      <c r="G2346">
        <v>207657620</v>
      </c>
      <c r="I2346" t="s">
        <v>3711</v>
      </c>
      <c r="J2346" t="s">
        <v>6505</v>
      </c>
      <c r="K2346" t="s">
        <v>3725</v>
      </c>
      <c r="M2346">
        <v>12.45</v>
      </c>
      <c r="N2346">
        <v>20.399999999999999</v>
      </c>
      <c r="O2346">
        <v>11</v>
      </c>
      <c r="P2346">
        <v>12.65</v>
      </c>
      <c r="Q2346">
        <v>20.6</v>
      </c>
      <c r="R2346">
        <v>10.15</v>
      </c>
      <c r="S2346" t="b">
        <v>0</v>
      </c>
      <c r="T2346" t="b">
        <v>0</v>
      </c>
      <c r="U2346" t="b">
        <v>1</v>
      </c>
      <c r="V2346">
        <v>36000</v>
      </c>
      <c r="W2346">
        <v>34000</v>
      </c>
      <c r="X2346">
        <v>2.4500000000000002</v>
      </c>
      <c r="Y2346">
        <v>35200</v>
      </c>
      <c r="Z2346">
        <v>1.88</v>
      </c>
    </row>
    <row r="2347" spans="1:26">
      <c r="A2347">
        <v>207657619</v>
      </c>
      <c r="B2347" t="s">
        <v>6289</v>
      </c>
      <c r="C2347" t="s">
        <v>3597</v>
      </c>
      <c r="D2347" t="s">
        <v>4034</v>
      </c>
      <c r="E2347" t="s">
        <v>6383</v>
      </c>
      <c r="F2347" t="s">
        <v>3710</v>
      </c>
      <c r="G2347">
        <v>207657619</v>
      </c>
      <c r="I2347" t="s">
        <v>3711</v>
      </c>
      <c r="J2347" t="s">
        <v>8709</v>
      </c>
      <c r="K2347" t="s">
        <v>3725</v>
      </c>
      <c r="M2347">
        <v>11.5</v>
      </c>
      <c r="N2347">
        <v>20.85</v>
      </c>
      <c r="O2347">
        <v>10.75</v>
      </c>
      <c r="P2347">
        <v>11.7</v>
      </c>
      <c r="Q2347">
        <v>21.35</v>
      </c>
      <c r="R2347">
        <v>9.35</v>
      </c>
      <c r="S2347" t="b">
        <v>0</v>
      </c>
      <c r="T2347" t="b">
        <v>0</v>
      </c>
      <c r="U2347" t="b">
        <v>1</v>
      </c>
      <c r="V2347">
        <v>47500</v>
      </c>
      <c r="W2347">
        <v>36000</v>
      </c>
      <c r="X2347">
        <v>2.2999999999999998</v>
      </c>
      <c r="Y2347">
        <v>45000</v>
      </c>
      <c r="Z2347">
        <v>2.2000000000000002</v>
      </c>
    </row>
    <row r="2348" spans="1:26">
      <c r="A2348">
        <v>207657614</v>
      </c>
      <c r="B2348" t="s">
        <v>6289</v>
      </c>
      <c r="C2348" t="s">
        <v>3597</v>
      </c>
      <c r="D2348" t="s">
        <v>4034</v>
      </c>
      <c r="E2348" t="s">
        <v>6383</v>
      </c>
      <c r="F2348" t="s">
        <v>3710</v>
      </c>
      <c r="G2348">
        <v>207657614</v>
      </c>
      <c r="I2348" t="s">
        <v>3711</v>
      </c>
      <c r="J2348" t="s">
        <v>8708</v>
      </c>
      <c r="K2348" t="s">
        <v>3725</v>
      </c>
      <c r="M2348">
        <v>12</v>
      </c>
      <c r="N2348">
        <v>21.25</v>
      </c>
      <c r="O2348">
        <v>10.7</v>
      </c>
      <c r="P2348">
        <v>12.1</v>
      </c>
      <c r="Q2348">
        <v>21.5</v>
      </c>
      <c r="R2348">
        <v>10.050000000000001</v>
      </c>
      <c r="S2348" t="b">
        <v>0</v>
      </c>
      <c r="T2348" t="b">
        <v>0</v>
      </c>
      <c r="U2348" t="b">
        <v>1</v>
      </c>
      <c r="V2348">
        <v>28000</v>
      </c>
      <c r="W2348">
        <v>26800</v>
      </c>
      <c r="X2348">
        <v>2.2999999999999998</v>
      </c>
      <c r="Y2348">
        <v>27200</v>
      </c>
      <c r="Z2348">
        <v>2.21</v>
      </c>
    </row>
    <row r="2349" spans="1:26">
      <c r="A2349">
        <v>207657611</v>
      </c>
      <c r="B2349" t="s">
        <v>6289</v>
      </c>
      <c r="C2349" t="s">
        <v>3597</v>
      </c>
      <c r="D2349" t="s">
        <v>4034</v>
      </c>
      <c r="E2349" t="s">
        <v>6383</v>
      </c>
      <c r="F2349" t="s">
        <v>3710</v>
      </c>
      <c r="G2349">
        <v>207657611</v>
      </c>
      <c r="I2349" t="s">
        <v>3711</v>
      </c>
      <c r="J2349" t="s">
        <v>8707</v>
      </c>
      <c r="K2349" t="s">
        <v>3725</v>
      </c>
      <c r="M2349">
        <v>12</v>
      </c>
      <c r="N2349">
        <v>20.5</v>
      </c>
      <c r="O2349">
        <v>10</v>
      </c>
      <c r="P2349">
        <v>12.25</v>
      </c>
      <c r="Q2349">
        <v>20.5</v>
      </c>
      <c r="R2349">
        <v>9.5500000000000007</v>
      </c>
      <c r="S2349" t="b">
        <v>0</v>
      </c>
      <c r="T2349" t="b">
        <v>0</v>
      </c>
      <c r="U2349" t="b">
        <v>1</v>
      </c>
      <c r="V2349">
        <v>19000</v>
      </c>
      <c r="W2349">
        <v>15500</v>
      </c>
      <c r="X2349">
        <v>2.5499999999999998</v>
      </c>
      <c r="Y2349">
        <v>19000</v>
      </c>
      <c r="Z2349">
        <v>2.23</v>
      </c>
    </row>
    <row r="2350" spans="1:26">
      <c r="A2350">
        <v>212396485</v>
      </c>
      <c r="B2350" t="s">
        <v>10632</v>
      </c>
      <c r="C2350" t="s">
        <v>3597</v>
      </c>
      <c r="D2350" t="s">
        <v>1086</v>
      </c>
      <c r="E2350" t="s">
        <v>3768</v>
      </c>
      <c r="F2350" t="s">
        <v>3621</v>
      </c>
      <c r="G2350">
        <v>212396485</v>
      </c>
      <c r="I2350" t="s">
        <v>3622</v>
      </c>
      <c r="J2350" t="s">
        <v>11379</v>
      </c>
      <c r="K2350" t="s">
        <v>3624</v>
      </c>
      <c r="L2350" t="s">
        <v>11380</v>
      </c>
      <c r="P2350">
        <v>11.6</v>
      </c>
      <c r="Q2350">
        <v>18</v>
      </c>
      <c r="R2350">
        <v>8.5</v>
      </c>
      <c r="S2350" t="b">
        <v>0</v>
      </c>
      <c r="T2350" t="b">
        <v>0</v>
      </c>
      <c r="U2350" t="b">
        <v>0</v>
      </c>
      <c r="V2350">
        <v>22000</v>
      </c>
      <c r="W2350">
        <v>13900</v>
      </c>
      <c r="X2350">
        <v>2.48</v>
      </c>
      <c r="Y2350">
        <v>18760</v>
      </c>
      <c r="Z2350">
        <v>2.37</v>
      </c>
    </row>
    <row r="2351" spans="1:26">
      <c r="A2351">
        <v>212396482</v>
      </c>
      <c r="B2351" t="s">
        <v>10632</v>
      </c>
      <c r="C2351" t="s">
        <v>3597</v>
      </c>
      <c r="D2351" t="s">
        <v>1086</v>
      </c>
      <c r="E2351" t="s">
        <v>3768</v>
      </c>
      <c r="F2351" t="s">
        <v>3621</v>
      </c>
      <c r="G2351">
        <v>212396482</v>
      </c>
      <c r="I2351" t="s">
        <v>3622</v>
      </c>
      <c r="J2351" t="s">
        <v>11375</v>
      </c>
      <c r="K2351" t="s">
        <v>3624</v>
      </c>
      <c r="L2351" t="s">
        <v>11376</v>
      </c>
      <c r="P2351">
        <v>11.3</v>
      </c>
      <c r="Q2351">
        <v>19.5</v>
      </c>
      <c r="R2351">
        <v>8.8000000000000007</v>
      </c>
      <c r="S2351" t="b">
        <v>0</v>
      </c>
      <c r="T2351" t="b">
        <v>0</v>
      </c>
      <c r="U2351" t="b">
        <v>0</v>
      </c>
      <c r="V2351">
        <v>9100</v>
      </c>
      <c r="W2351">
        <v>6000</v>
      </c>
      <c r="X2351">
        <v>2.71</v>
      </c>
      <c r="Y2351">
        <v>9000</v>
      </c>
      <c r="Z2351">
        <v>2.11</v>
      </c>
    </row>
    <row r="2352" spans="1:26">
      <c r="A2352">
        <v>212361368</v>
      </c>
      <c r="B2352" t="s">
        <v>9261</v>
      </c>
      <c r="C2352" t="s">
        <v>3597</v>
      </c>
      <c r="D2352" t="s">
        <v>1086</v>
      </c>
      <c r="E2352" t="s">
        <v>3627</v>
      </c>
      <c r="F2352" t="s">
        <v>3600</v>
      </c>
      <c r="G2352">
        <v>212361368</v>
      </c>
      <c r="I2352" t="s">
        <v>3700</v>
      </c>
      <c r="J2352" t="s">
        <v>3701</v>
      </c>
      <c r="K2352" t="s">
        <v>3624</v>
      </c>
      <c r="L2352" t="s">
        <v>11374</v>
      </c>
      <c r="P2352">
        <v>9.5</v>
      </c>
      <c r="Q2352">
        <v>15.2</v>
      </c>
      <c r="R2352">
        <v>8.5</v>
      </c>
      <c r="S2352" t="b">
        <v>0</v>
      </c>
      <c r="T2352" t="b">
        <v>0</v>
      </c>
      <c r="U2352" t="b">
        <v>0</v>
      </c>
      <c r="V2352">
        <v>50500</v>
      </c>
      <c r="W2352">
        <v>35200</v>
      </c>
      <c r="X2352">
        <v>2.1</v>
      </c>
      <c r="Y2352">
        <v>36900</v>
      </c>
      <c r="Z2352">
        <v>2.08</v>
      </c>
    </row>
    <row r="2353" spans="1:26">
      <c r="A2353">
        <v>212361367</v>
      </c>
      <c r="B2353" t="s">
        <v>9261</v>
      </c>
      <c r="C2353" t="s">
        <v>3597</v>
      </c>
      <c r="D2353" t="s">
        <v>1086</v>
      </c>
      <c r="E2353" t="s">
        <v>3627</v>
      </c>
      <c r="F2353" t="s">
        <v>3600</v>
      </c>
      <c r="G2353">
        <v>212361367</v>
      </c>
      <c r="I2353" t="s">
        <v>3700</v>
      </c>
      <c r="J2353" t="s">
        <v>3701</v>
      </c>
      <c r="K2353" t="s">
        <v>3624</v>
      </c>
      <c r="L2353" t="s">
        <v>11373</v>
      </c>
      <c r="P2353">
        <v>10</v>
      </c>
      <c r="Q2353">
        <v>15.2</v>
      </c>
      <c r="R2353">
        <v>8.5</v>
      </c>
      <c r="S2353" t="b">
        <v>0</v>
      </c>
      <c r="T2353" t="b">
        <v>0</v>
      </c>
      <c r="U2353" t="b">
        <v>1</v>
      </c>
      <c r="V2353">
        <v>47000</v>
      </c>
      <c r="W2353">
        <v>31200</v>
      </c>
      <c r="X2353">
        <v>2.1</v>
      </c>
      <c r="Y2353">
        <v>32700</v>
      </c>
      <c r="Z2353">
        <v>2.08</v>
      </c>
    </row>
    <row r="2354" spans="1:26">
      <c r="A2354">
        <v>212361366</v>
      </c>
      <c r="B2354" t="s">
        <v>9261</v>
      </c>
      <c r="C2354" t="s">
        <v>3597</v>
      </c>
      <c r="D2354" t="s">
        <v>1086</v>
      </c>
      <c r="E2354" t="s">
        <v>3627</v>
      </c>
      <c r="F2354" t="s">
        <v>3600</v>
      </c>
      <c r="G2354">
        <v>212361366</v>
      </c>
      <c r="I2354" t="s">
        <v>3700</v>
      </c>
      <c r="J2354" t="s">
        <v>3704</v>
      </c>
      <c r="K2354" t="s">
        <v>3624</v>
      </c>
      <c r="L2354" t="s">
        <v>11372</v>
      </c>
      <c r="P2354">
        <v>9.5</v>
      </c>
      <c r="Q2354">
        <v>15.2</v>
      </c>
      <c r="R2354">
        <v>8.5</v>
      </c>
      <c r="S2354" t="b">
        <v>0</v>
      </c>
      <c r="T2354" t="b">
        <v>0</v>
      </c>
      <c r="U2354" t="b">
        <v>0</v>
      </c>
      <c r="V2354">
        <v>32000</v>
      </c>
      <c r="W2354">
        <v>22000</v>
      </c>
      <c r="X2354">
        <v>2</v>
      </c>
      <c r="Y2354">
        <v>23100</v>
      </c>
      <c r="Z2354">
        <v>1.99</v>
      </c>
    </row>
    <row r="2355" spans="1:26">
      <c r="A2355">
        <v>212361365</v>
      </c>
      <c r="B2355" t="s">
        <v>9261</v>
      </c>
      <c r="C2355" t="s">
        <v>3597</v>
      </c>
      <c r="D2355" t="s">
        <v>1086</v>
      </c>
      <c r="E2355" t="s">
        <v>3627</v>
      </c>
      <c r="F2355" t="s">
        <v>3600</v>
      </c>
      <c r="G2355">
        <v>212361365</v>
      </c>
      <c r="I2355" t="s">
        <v>3700</v>
      </c>
      <c r="J2355" t="s">
        <v>3704</v>
      </c>
      <c r="K2355" t="s">
        <v>3624</v>
      </c>
      <c r="L2355" t="s">
        <v>11371</v>
      </c>
      <c r="P2355">
        <v>11</v>
      </c>
      <c r="Q2355">
        <v>15.2</v>
      </c>
      <c r="R2355">
        <v>8.5</v>
      </c>
      <c r="S2355" t="b">
        <v>0</v>
      </c>
      <c r="T2355" t="b">
        <v>0</v>
      </c>
      <c r="U2355" t="b">
        <v>1</v>
      </c>
      <c r="V2355">
        <v>23000</v>
      </c>
      <c r="W2355">
        <v>15000</v>
      </c>
      <c r="X2355">
        <v>2.1</v>
      </c>
      <c r="Y2355">
        <v>17600</v>
      </c>
      <c r="Z2355">
        <v>2.08</v>
      </c>
    </row>
    <row r="2356" spans="1:26">
      <c r="A2356">
        <v>212361364</v>
      </c>
      <c r="B2356" t="s">
        <v>9261</v>
      </c>
      <c r="C2356" t="s">
        <v>3597</v>
      </c>
      <c r="D2356" t="s">
        <v>1086</v>
      </c>
      <c r="E2356" t="s">
        <v>3768</v>
      </c>
      <c r="F2356" t="s">
        <v>3600</v>
      </c>
      <c r="G2356">
        <v>212361364</v>
      </c>
      <c r="I2356" t="s">
        <v>3700</v>
      </c>
      <c r="J2356" t="s">
        <v>5531</v>
      </c>
      <c r="K2356" t="s">
        <v>3624</v>
      </c>
      <c r="L2356" t="s">
        <v>11370</v>
      </c>
      <c r="P2356">
        <v>9.5</v>
      </c>
      <c r="Q2356">
        <v>15.2</v>
      </c>
      <c r="R2356">
        <v>8.5</v>
      </c>
      <c r="S2356" t="b">
        <v>0</v>
      </c>
      <c r="T2356" t="b">
        <v>0</v>
      </c>
      <c r="U2356" t="b">
        <v>0</v>
      </c>
      <c r="V2356">
        <v>50500</v>
      </c>
      <c r="W2356">
        <v>35200</v>
      </c>
      <c r="X2356">
        <v>2.1</v>
      </c>
      <c r="Y2356">
        <v>36900</v>
      </c>
      <c r="Z2356">
        <v>2.08</v>
      </c>
    </row>
    <row r="2357" spans="1:26">
      <c r="A2357">
        <v>212361363</v>
      </c>
      <c r="B2357" t="s">
        <v>9261</v>
      </c>
      <c r="C2357" t="s">
        <v>3597</v>
      </c>
      <c r="D2357" t="s">
        <v>1086</v>
      </c>
      <c r="E2357" t="s">
        <v>3768</v>
      </c>
      <c r="F2357" t="s">
        <v>3600</v>
      </c>
      <c r="G2357">
        <v>212361363</v>
      </c>
      <c r="I2357" t="s">
        <v>3700</v>
      </c>
      <c r="J2357" t="s">
        <v>5531</v>
      </c>
      <c r="K2357" t="s">
        <v>3624</v>
      </c>
      <c r="L2357" t="s">
        <v>11369</v>
      </c>
      <c r="P2357">
        <v>10</v>
      </c>
      <c r="Q2357">
        <v>15.2</v>
      </c>
      <c r="R2357">
        <v>8.5</v>
      </c>
      <c r="S2357" t="b">
        <v>0</v>
      </c>
      <c r="T2357" t="b">
        <v>0</v>
      </c>
      <c r="U2357" t="b">
        <v>1</v>
      </c>
      <c r="V2357">
        <v>47000</v>
      </c>
      <c r="W2357">
        <v>31200</v>
      </c>
      <c r="X2357">
        <v>2.1</v>
      </c>
      <c r="Y2357">
        <v>32700</v>
      </c>
      <c r="Z2357">
        <v>2.08</v>
      </c>
    </row>
    <row r="2358" spans="1:26">
      <c r="A2358">
        <v>212361362</v>
      </c>
      <c r="B2358" t="s">
        <v>9261</v>
      </c>
      <c r="C2358" t="s">
        <v>3597</v>
      </c>
      <c r="D2358" t="s">
        <v>1086</v>
      </c>
      <c r="E2358" t="s">
        <v>3768</v>
      </c>
      <c r="F2358" t="s">
        <v>3600</v>
      </c>
      <c r="G2358">
        <v>212361362</v>
      </c>
      <c r="I2358" t="s">
        <v>3700</v>
      </c>
      <c r="J2358" t="s">
        <v>5521</v>
      </c>
      <c r="K2358" t="s">
        <v>3624</v>
      </c>
      <c r="L2358" t="s">
        <v>11368</v>
      </c>
      <c r="P2358">
        <v>9.5</v>
      </c>
      <c r="Q2358">
        <v>15.2</v>
      </c>
      <c r="R2358">
        <v>8.5</v>
      </c>
      <c r="S2358" t="b">
        <v>0</v>
      </c>
      <c r="T2358" t="b">
        <v>0</v>
      </c>
      <c r="U2358" t="b">
        <v>0</v>
      </c>
      <c r="V2358">
        <v>32000</v>
      </c>
      <c r="W2358">
        <v>22000</v>
      </c>
      <c r="X2358">
        <v>2</v>
      </c>
      <c r="Y2358">
        <v>23100</v>
      </c>
      <c r="Z2358">
        <v>1.99</v>
      </c>
    </row>
    <row r="2359" spans="1:26">
      <c r="A2359">
        <v>212361361</v>
      </c>
      <c r="B2359" t="s">
        <v>9261</v>
      </c>
      <c r="C2359" t="s">
        <v>3597</v>
      </c>
      <c r="D2359" t="s">
        <v>1086</v>
      </c>
      <c r="E2359" t="s">
        <v>3768</v>
      </c>
      <c r="F2359" t="s">
        <v>3600</v>
      </c>
      <c r="G2359">
        <v>212361361</v>
      </c>
      <c r="I2359" t="s">
        <v>3700</v>
      </c>
      <c r="J2359" t="s">
        <v>5521</v>
      </c>
      <c r="K2359" t="s">
        <v>3624</v>
      </c>
      <c r="L2359" t="s">
        <v>11367</v>
      </c>
      <c r="P2359">
        <v>11</v>
      </c>
      <c r="Q2359">
        <v>15.2</v>
      </c>
      <c r="R2359">
        <v>8.5</v>
      </c>
      <c r="S2359" t="b">
        <v>0</v>
      </c>
      <c r="T2359" t="b">
        <v>0</v>
      </c>
      <c r="U2359" t="b">
        <v>1</v>
      </c>
      <c r="V2359">
        <v>23000</v>
      </c>
      <c r="W2359">
        <v>15000</v>
      </c>
      <c r="X2359">
        <v>2.1</v>
      </c>
      <c r="Y2359">
        <v>17600</v>
      </c>
      <c r="Z2359">
        <v>2.08</v>
      </c>
    </row>
    <row r="2360" spans="1:26">
      <c r="A2360">
        <v>211755708</v>
      </c>
      <c r="B2360" t="s">
        <v>9261</v>
      </c>
      <c r="C2360" t="s">
        <v>3597</v>
      </c>
      <c r="D2360" t="s">
        <v>1086</v>
      </c>
      <c r="E2360" t="s">
        <v>3620</v>
      </c>
      <c r="F2360" t="s">
        <v>3621</v>
      </c>
      <c r="G2360">
        <v>211755708</v>
      </c>
      <c r="I2360" t="s">
        <v>3622</v>
      </c>
      <c r="J2360" t="s">
        <v>11204</v>
      </c>
      <c r="K2360" t="s">
        <v>3624</v>
      </c>
      <c r="L2360" t="s">
        <v>11366</v>
      </c>
      <c r="P2360">
        <v>13.1</v>
      </c>
      <c r="Q2360">
        <v>24.5</v>
      </c>
      <c r="R2360">
        <v>9.5</v>
      </c>
      <c r="S2360" t="b">
        <v>0</v>
      </c>
      <c r="T2360" t="b">
        <v>0</v>
      </c>
      <c r="U2360" t="b">
        <v>1</v>
      </c>
      <c r="V2360">
        <v>22000</v>
      </c>
      <c r="W2360">
        <v>15000</v>
      </c>
      <c r="X2360">
        <v>2.84</v>
      </c>
      <c r="Y2360">
        <v>22000</v>
      </c>
      <c r="Z2360">
        <v>2.11</v>
      </c>
    </row>
    <row r="2361" spans="1:26">
      <c r="A2361">
        <v>211755707</v>
      </c>
      <c r="B2361" t="s">
        <v>9261</v>
      </c>
      <c r="C2361" t="s">
        <v>3597</v>
      </c>
      <c r="D2361" t="s">
        <v>1086</v>
      </c>
      <c r="E2361" t="s">
        <v>3620</v>
      </c>
      <c r="F2361" t="s">
        <v>3621</v>
      </c>
      <c r="G2361">
        <v>211755707</v>
      </c>
      <c r="I2361" t="s">
        <v>3622</v>
      </c>
      <c r="J2361" t="s">
        <v>11259</v>
      </c>
      <c r="K2361" t="s">
        <v>3624</v>
      </c>
      <c r="L2361" t="s">
        <v>11365</v>
      </c>
      <c r="P2361">
        <v>13</v>
      </c>
      <c r="Q2361">
        <v>23.5</v>
      </c>
      <c r="R2361">
        <v>9</v>
      </c>
      <c r="S2361" t="b">
        <v>0</v>
      </c>
      <c r="T2361" t="b">
        <v>0</v>
      </c>
      <c r="U2361" t="b">
        <v>0</v>
      </c>
      <c r="V2361">
        <v>18000</v>
      </c>
      <c r="W2361">
        <v>11000</v>
      </c>
      <c r="X2361">
        <v>2.8</v>
      </c>
      <c r="Y2361">
        <v>15500</v>
      </c>
      <c r="Z2361">
        <v>2.08</v>
      </c>
    </row>
    <row r="2362" spans="1:26">
      <c r="A2362">
        <v>211755706</v>
      </c>
      <c r="B2362" t="s">
        <v>9261</v>
      </c>
      <c r="C2362" t="s">
        <v>3597</v>
      </c>
      <c r="D2362" t="s">
        <v>1086</v>
      </c>
      <c r="E2362" t="s">
        <v>3620</v>
      </c>
      <c r="F2362" t="s">
        <v>3621</v>
      </c>
      <c r="G2362">
        <v>211755706</v>
      </c>
      <c r="I2362" t="s">
        <v>3622</v>
      </c>
      <c r="J2362" t="s">
        <v>11207</v>
      </c>
      <c r="K2362" t="s">
        <v>3624</v>
      </c>
      <c r="L2362" t="s">
        <v>11364</v>
      </c>
      <c r="P2362">
        <v>12.5</v>
      </c>
      <c r="Q2362">
        <v>24</v>
      </c>
      <c r="R2362">
        <v>9</v>
      </c>
      <c r="S2362" t="b">
        <v>0</v>
      </c>
      <c r="T2362" t="b">
        <v>0</v>
      </c>
      <c r="U2362" t="b">
        <v>0</v>
      </c>
      <c r="V2362">
        <v>12000</v>
      </c>
      <c r="W2362">
        <v>7000</v>
      </c>
      <c r="X2362">
        <v>2.81</v>
      </c>
      <c r="Y2362">
        <v>10900</v>
      </c>
      <c r="Z2362">
        <v>2.25</v>
      </c>
    </row>
    <row r="2363" spans="1:26">
      <c r="A2363">
        <v>211755705</v>
      </c>
      <c r="B2363" t="s">
        <v>9261</v>
      </c>
      <c r="C2363" t="s">
        <v>3597</v>
      </c>
      <c r="D2363" t="s">
        <v>1086</v>
      </c>
      <c r="E2363" t="s">
        <v>3620</v>
      </c>
      <c r="F2363" t="s">
        <v>3621</v>
      </c>
      <c r="G2363">
        <v>211755705</v>
      </c>
      <c r="I2363" t="s">
        <v>3622</v>
      </c>
      <c r="J2363" t="s">
        <v>11203</v>
      </c>
      <c r="K2363" t="s">
        <v>3624</v>
      </c>
      <c r="L2363" t="s">
        <v>11363</v>
      </c>
      <c r="P2363">
        <v>14.7</v>
      </c>
      <c r="Q2363">
        <v>25.5</v>
      </c>
      <c r="R2363">
        <v>10.199999999999999</v>
      </c>
      <c r="S2363" t="b">
        <v>0</v>
      </c>
      <c r="T2363" t="b">
        <v>0</v>
      </c>
      <c r="U2363" t="b">
        <v>1</v>
      </c>
      <c r="V2363">
        <v>9100</v>
      </c>
      <c r="W2363">
        <v>7000</v>
      </c>
      <c r="X2363">
        <v>2.89</v>
      </c>
      <c r="Y2363">
        <v>11000</v>
      </c>
      <c r="Z2363">
        <v>2.08</v>
      </c>
    </row>
    <row r="2364" spans="1:26">
      <c r="A2364">
        <v>211755704</v>
      </c>
      <c r="B2364" t="s">
        <v>9261</v>
      </c>
      <c r="C2364" t="s">
        <v>3597</v>
      </c>
      <c r="D2364" t="s">
        <v>1086</v>
      </c>
      <c r="E2364" t="s">
        <v>3620</v>
      </c>
      <c r="F2364" t="s">
        <v>3621</v>
      </c>
      <c r="G2364">
        <v>211755704</v>
      </c>
      <c r="I2364" t="s">
        <v>3622</v>
      </c>
      <c r="J2364" t="s">
        <v>11208</v>
      </c>
      <c r="K2364" t="s">
        <v>3624</v>
      </c>
      <c r="L2364" t="s">
        <v>11362</v>
      </c>
      <c r="P2364">
        <v>12</v>
      </c>
      <c r="Q2364">
        <v>24</v>
      </c>
      <c r="R2364">
        <v>9</v>
      </c>
      <c r="S2364" t="b">
        <v>0</v>
      </c>
      <c r="T2364" t="b">
        <v>0</v>
      </c>
      <c r="U2364" t="b">
        <v>0</v>
      </c>
      <c r="V2364">
        <v>12000</v>
      </c>
      <c r="W2364">
        <v>7000</v>
      </c>
      <c r="X2364">
        <v>2.81</v>
      </c>
      <c r="Y2364">
        <v>10900</v>
      </c>
      <c r="Z2364">
        <v>2.25</v>
      </c>
    </row>
    <row r="2365" spans="1:26">
      <c r="A2365">
        <v>211755703</v>
      </c>
      <c r="B2365" t="s">
        <v>9261</v>
      </c>
      <c r="C2365" t="s">
        <v>3597</v>
      </c>
      <c r="D2365" t="s">
        <v>1086</v>
      </c>
      <c r="E2365" t="s">
        <v>3620</v>
      </c>
      <c r="F2365" t="s">
        <v>3621</v>
      </c>
      <c r="G2365">
        <v>211755703</v>
      </c>
      <c r="I2365" t="s">
        <v>3622</v>
      </c>
      <c r="J2365" t="s">
        <v>11202</v>
      </c>
      <c r="K2365" t="s">
        <v>3624</v>
      </c>
      <c r="L2365" t="s">
        <v>11361</v>
      </c>
      <c r="P2365">
        <v>14.55</v>
      </c>
      <c r="Q2365">
        <v>27</v>
      </c>
      <c r="R2365">
        <v>10</v>
      </c>
      <c r="S2365" t="b">
        <v>0</v>
      </c>
      <c r="T2365" t="b">
        <v>0</v>
      </c>
      <c r="U2365" t="b">
        <v>1</v>
      </c>
      <c r="V2365">
        <v>9100</v>
      </c>
      <c r="W2365">
        <v>7000</v>
      </c>
      <c r="X2365">
        <v>2.89</v>
      </c>
      <c r="Y2365">
        <v>11000</v>
      </c>
      <c r="Z2365">
        <v>2.08</v>
      </c>
    </row>
    <row r="2366" spans="1:26">
      <c r="A2366">
        <v>211752944</v>
      </c>
      <c r="B2366" t="s">
        <v>9261</v>
      </c>
      <c r="C2366" t="s">
        <v>3597</v>
      </c>
      <c r="D2366" t="s">
        <v>1086</v>
      </c>
      <c r="E2366" t="s">
        <v>3620</v>
      </c>
      <c r="F2366" t="s">
        <v>3650</v>
      </c>
      <c r="G2366">
        <v>211752944</v>
      </c>
      <c r="I2366" t="s">
        <v>3651</v>
      </c>
      <c r="J2366" t="s">
        <v>11360</v>
      </c>
      <c r="K2366" t="s">
        <v>3653</v>
      </c>
      <c r="P2366">
        <v>12</v>
      </c>
      <c r="Q2366">
        <v>21</v>
      </c>
      <c r="R2366">
        <v>10</v>
      </c>
      <c r="S2366" t="b">
        <v>0</v>
      </c>
      <c r="T2366" t="b">
        <v>0</v>
      </c>
      <c r="U2366" t="b">
        <v>1</v>
      </c>
      <c r="V2366">
        <v>18000</v>
      </c>
      <c r="W2366">
        <v>14000</v>
      </c>
      <c r="X2366">
        <v>2.5499999999999998</v>
      </c>
      <c r="Y2366">
        <v>16400</v>
      </c>
      <c r="Z2366">
        <v>2.64</v>
      </c>
    </row>
    <row r="2367" spans="1:26">
      <c r="A2367">
        <v>211749846</v>
      </c>
      <c r="B2367" t="s">
        <v>3613</v>
      </c>
      <c r="C2367" t="s">
        <v>3597</v>
      </c>
      <c r="D2367" t="s">
        <v>1086</v>
      </c>
      <c r="E2367" t="s">
        <v>3768</v>
      </c>
      <c r="F2367" t="s">
        <v>3849</v>
      </c>
      <c r="G2367">
        <v>211749846</v>
      </c>
      <c r="I2367" t="s">
        <v>3622</v>
      </c>
      <c r="J2367" t="s">
        <v>11358</v>
      </c>
      <c r="K2367" t="s">
        <v>3624</v>
      </c>
      <c r="L2367" t="s">
        <v>10681</v>
      </c>
      <c r="P2367">
        <v>12</v>
      </c>
      <c r="Q2367">
        <v>20</v>
      </c>
      <c r="R2367">
        <v>9</v>
      </c>
      <c r="S2367" t="b">
        <v>0</v>
      </c>
      <c r="T2367" t="b">
        <v>0</v>
      </c>
      <c r="U2367" t="b">
        <v>0</v>
      </c>
      <c r="V2367">
        <v>22000</v>
      </c>
      <c r="W2367">
        <v>14800</v>
      </c>
      <c r="X2367">
        <v>2.6</v>
      </c>
      <c r="Y2367">
        <v>22000</v>
      </c>
      <c r="Z2367">
        <v>2.11</v>
      </c>
    </row>
    <row r="2368" spans="1:26">
      <c r="A2368">
        <v>211749845</v>
      </c>
      <c r="B2368" t="s">
        <v>3613</v>
      </c>
      <c r="C2368" t="s">
        <v>3597</v>
      </c>
      <c r="D2368" t="s">
        <v>1086</v>
      </c>
      <c r="E2368" t="s">
        <v>3768</v>
      </c>
      <c r="F2368" t="s">
        <v>3849</v>
      </c>
      <c r="G2368">
        <v>211749845</v>
      </c>
      <c r="I2368" t="s">
        <v>3622</v>
      </c>
      <c r="J2368" t="s">
        <v>11358</v>
      </c>
      <c r="K2368" t="s">
        <v>3624</v>
      </c>
      <c r="L2368" t="s">
        <v>11359</v>
      </c>
      <c r="P2368">
        <v>12</v>
      </c>
      <c r="Q2368">
        <v>20</v>
      </c>
      <c r="R2368">
        <v>9.5</v>
      </c>
      <c r="S2368" t="b">
        <v>0</v>
      </c>
      <c r="T2368" t="b">
        <v>0</v>
      </c>
      <c r="U2368" t="b">
        <v>1</v>
      </c>
      <c r="V2368">
        <v>22000</v>
      </c>
      <c r="W2368">
        <v>15500</v>
      </c>
      <c r="X2368">
        <v>2.8</v>
      </c>
      <c r="Y2368">
        <v>22000</v>
      </c>
      <c r="Z2368">
        <v>2.11</v>
      </c>
    </row>
    <row r="2369" spans="1:26">
      <c r="A2369">
        <v>211749844</v>
      </c>
      <c r="B2369" t="s">
        <v>3613</v>
      </c>
      <c r="C2369" t="s">
        <v>3597</v>
      </c>
      <c r="D2369" t="s">
        <v>1086</v>
      </c>
      <c r="E2369" t="s">
        <v>3768</v>
      </c>
      <c r="F2369" t="s">
        <v>3753</v>
      </c>
      <c r="G2369">
        <v>211749844</v>
      </c>
      <c r="I2369" t="s">
        <v>3601</v>
      </c>
      <c r="J2369" t="s">
        <v>11358</v>
      </c>
      <c r="K2369" t="s">
        <v>3624</v>
      </c>
      <c r="L2369" t="s">
        <v>10683</v>
      </c>
      <c r="P2369">
        <v>12.5</v>
      </c>
      <c r="Q2369">
        <v>20</v>
      </c>
      <c r="R2369">
        <v>9</v>
      </c>
      <c r="S2369" t="b">
        <v>0</v>
      </c>
      <c r="T2369" t="b">
        <v>0</v>
      </c>
      <c r="U2369" t="b">
        <v>1</v>
      </c>
      <c r="V2369">
        <v>22000</v>
      </c>
      <c r="W2369">
        <v>14900</v>
      </c>
      <c r="X2369">
        <v>2.73</v>
      </c>
      <c r="Y2369">
        <v>22000</v>
      </c>
      <c r="Z2369">
        <v>2.11</v>
      </c>
    </row>
    <row r="2370" spans="1:26">
      <c r="A2370">
        <v>211749840</v>
      </c>
      <c r="B2370" t="s">
        <v>3613</v>
      </c>
      <c r="C2370" t="s">
        <v>3597</v>
      </c>
      <c r="D2370" t="s">
        <v>1086</v>
      </c>
      <c r="E2370" t="s">
        <v>3768</v>
      </c>
      <c r="F2370" t="s">
        <v>3849</v>
      </c>
      <c r="G2370">
        <v>211749840</v>
      </c>
      <c r="I2370" t="s">
        <v>3622</v>
      </c>
      <c r="J2370" t="s">
        <v>11356</v>
      </c>
      <c r="K2370" t="s">
        <v>3624</v>
      </c>
      <c r="L2370" t="s">
        <v>10685</v>
      </c>
      <c r="P2370">
        <v>11.5</v>
      </c>
      <c r="Q2370">
        <v>18.5</v>
      </c>
      <c r="R2370">
        <v>8.5</v>
      </c>
      <c r="S2370" t="b">
        <v>0</v>
      </c>
      <c r="T2370" t="b">
        <v>0</v>
      </c>
      <c r="U2370" t="b">
        <v>0</v>
      </c>
      <c r="V2370">
        <v>12000</v>
      </c>
      <c r="W2370">
        <v>7200</v>
      </c>
      <c r="X2370">
        <v>2.5099999999999998</v>
      </c>
      <c r="Y2370">
        <v>10900</v>
      </c>
      <c r="Z2370">
        <v>2.25</v>
      </c>
    </row>
    <row r="2371" spans="1:26">
      <c r="A2371">
        <v>211749839</v>
      </c>
      <c r="B2371" t="s">
        <v>3613</v>
      </c>
      <c r="C2371" t="s">
        <v>3597</v>
      </c>
      <c r="D2371" t="s">
        <v>1086</v>
      </c>
      <c r="E2371" t="s">
        <v>3768</v>
      </c>
      <c r="F2371" t="s">
        <v>3849</v>
      </c>
      <c r="G2371">
        <v>211749839</v>
      </c>
      <c r="I2371" t="s">
        <v>3622</v>
      </c>
      <c r="J2371" t="s">
        <v>11356</v>
      </c>
      <c r="K2371" t="s">
        <v>3624</v>
      </c>
      <c r="L2371" t="s">
        <v>11357</v>
      </c>
      <c r="P2371">
        <v>12.5</v>
      </c>
      <c r="Q2371">
        <v>24</v>
      </c>
      <c r="R2371">
        <v>8.5</v>
      </c>
      <c r="S2371" t="b">
        <v>0</v>
      </c>
      <c r="T2371" t="b">
        <v>0</v>
      </c>
      <c r="U2371" t="b">
        <v>0</v>
      </c>
      <c r="V2371">
        <v>12000</v>
      </c>
      <c r="W2371">
        <v>6900</v>
      </c>
      <c r="X2371">
        <v>2.7</v>
      </c>
      <c r="Y2371">
        <v>10900</v>
      </c>
      <c r="Z2371">
        <v>2.25</v>
      </c>
    </row>
    <row r="2372" spans="1:26">
      <c r="A2372">
        <v>211749838</v>
      </c>
      <c r="B2372" t="s">
        <v>3613</v>
      </c>
      <c r="C2372" t="s">
        <v>3597</v>
      </c>
      <c r="D2372" t="s">
        <v>1086</v>
      </c>
      <c r="E2372" t="s">
        <v>3768</v>
      </c>
      <c r="F2372" t="s">
        <v>3753</v>
      </c>
      <c r="G2372">
        <v>211749838</v>
      </c>
      <c r="I2372" t="s">
        <v>3601</v>
      </c>
      <c r="J2372" t="s">
        <v>11356</v>
      </c>
      <c r="K2372" t="s">
        <v>3624</v>
      </c>
      <c r="L2372" t="s">
        <v>10687</v>
      </c>
      <c r="P2372">
        <v>11.8</v>
      </c>
      <c r="Q2372">
        <v>20</v>
      </c>
      <c r="R2372">
        <v>8.5</v>
      </c>
      <c r="S2372" t="b">
        <v>0</v>
      </c>
      <c r="T2372" t="b">
        <v>0</v>
      </c>
      <c r="U2372" t="b">
        <v>1</v>
      </c>
      <c r="V2372">
        <v>12000</v>
      </c>
      <c r="W2372">
        <v>6900</v>
      </c>
      <c r="X2372">
        <v>2.5</v>
      </c>
      <c r="Y2372">
        <v>10500</v>
      </c>
      <c r="Z2372">
        <v>2.46</v>
      </c>
    </row>
    <row r="2373" spans="1:26">
      <c r="A2373">
        <v>211749837</v>
      </c>
      <c r="B2373" t="s">
        <v>3613</v>
      </c>
      <c r="C2373" t="s">
        <v>3597</v>
      </c>
      <c r="D2373" t="s">
        <v>1086</v>
      </c>
      <c r="E2373" t="s">
        <v>3768</v>
      </c>
      <c r="F2373" t="s">
        <v>3849</v>
      </c>
      <c r="G2373">
        <v>211749837</v>
      </c>
      <c r="I2373" t="s">
        <v>3622</v>
      </c>
      <c r="J2373" t="s">
        <v>11355</v>
      </c>
      <c r="K2373" t="s">
        <v>3624</v>
      </c>
      <c r="L2373" t="s">
        <v>10689</v>
      </c>
      <c r="P2373">
        <v>13.3</v>
      </c>
      <c r="Q2373">
        <v>19.5</v>
      </c>
      <c r="R2373">
        <v>9.8000000000000007</v>
      </c>
      <c r="S2373" t="b">
        <v>0</v>
      </c>
      <c r="T2373" t="b">
        <v>0</v>
      </c>
      <c r="U2373" t="b">
        <v>1</v>
      </c>
      <c r="V2373">
        <v>9100</v>
      </c>
      <c r="W2373">
        <v>6900</v>
      </c>
      <c r="X2373">
        <v>2.81</v>
      </c>
      <c r="Y2373">
        <v>10500</v>
      </c>
      <c r="Z2373">
        <v>2.04</v>
      </c>
    </row>
    <row r="2374" spans="1:26">
      <c r="A2374">
        <v>211749836</v>
      </c>
      <c r="B2374" t="s">
        <v>3613</v>
      </c>
      <c r="C2374" t="s">
        <v>3597</v>
      </c>
      <c r="D2374" t="s">
        <v>1086</v>
      </c>
      <c r="E2374" t="s">
        <v>3768</v>
      </c>
      <c r="F2374" t="s">
        <v>3753</v>
      </c>
      <c r="G2374">
        <v>211749836</v>
      </c>
      <c r="I2374" t="s">
        <v>3601</v>
      </c>
      <c r="J2374" t="s">
        <v>11355</v>
      </c>
      <c r="K2374" t="s">
        <v>3624</v>
      </c>
      <c r="L2374" t="s">
        <v>10690</v>
      </c>
      <c r="P2374">
        <v>14.2</v>
      </c>
      <c r="Q2374">
        <v>20.399999999999999</v>
      </c>
      <c r="R2374">
        <v>9.5</v>
      </c>
      <c r="S2374" t="b">
        <v>0</v>
      </c>
      <c r="T2374" t="b">
        <v>0</v>
      </c>
      <c r="U2374" t="b">
        <v>1</v>
      </c>
      <c r="V2374">
        <v>9100</v>
      </c>
      <c r="W2374">
        <v>6900</v>
      </c>
      <c r="X2374">
        <v>2.81</v>
      </c>
      <c r="Y2374">
        <v>10500</v>
      </c>
      <c r="Z2374">
        <v>2.04</v>
      </c>
    </row>
    <row r="2375" spans="1:26">
      <c r="A2375">
        <v>211717300</v>
      </c>
      <c r="B2375" t="s">
        <v>9261</v>
      </c>
      <c r="C2375" t="s">
        <v>3597</v>
      </c>
      <c r="D2375" t="s">
        <v>1086</v>
      </c>
      <c r="E2375" t="s">
        <v>3620</v>
      </c>
      <c r="F2375" t="s">
        <v>3600</v>
      </c>
      <c r="G2375">
        <v>211717300</v>
      </c>
      <c r="I2375" t="s">
        <v>3700</v>
      </c>
      <c r="J2375" t="s">
        <v>5779</v>
      </c>
      <c r="K2375" t="s">
        <v>3624</v>
      </c>
      <c r="L2375" t="s">
        <v>11349</v>
      </c>
      <c r="P2375">
        <v>9.5</v>
      </c>
      <c r="Q2375">
        <v>15.2</v>
      </c>
      <c r="R2375">
        <v>8.5</v>
      </c>
      <c r="S2375" t="b">
        <v>0</v>
      </c>
      <c r="T2375" t="b">
        <v>0</v>
      </c>
      <c r="U2375" t="b">
        <v>0</v>
      </c>
      <c r="V2375">
        <v>50500</v>
      </c>
      <c r="W2375">
        <v>35200</v>
      </c>
      <c r="X2375">
        <v>2.1</v>
      </c>
      <c r="Y2375">
        <v>36900</v>
      </c>
      <c r="Z2375">
        <v>2.08</v>
      </c>
    </row>
    <row r="2376" spans="1:26">
      <c r="A2376">
        <v>211717299</v>
      </c>
      <c r="B2376" t="s">
        <v>9261</v>
      </c>
      <c r="C2376" t="s">
        <v>3597</v>
      </c>
      <c r="D2376" t="s">
        <v>1086</v>
      </c>
      <c r="E2376" t="s">
        <v>3620</v>
      </c>
      <c r="F2376" t="s">
        <v>3600</v>
      </c>
      <c r="G2376">
        <v>211717299</v>
      </c>
      <c r="I2376" t="s">
        <v>3700</v>
      </c>
      <c r="J2376" t="s">
        <v>5779</v>
      </c>
      <c r="K2376" t="s">
        <v>3624</v>
      </c>
      <c r="L2376" t="s">
        <v>11348</v>
      </c>
      <c r="P2376">
        <v>10</v>
      </c>
      <c r="Q2376">
        <v>15.2</v>
      </c>
      <c r="R2376">
        <v>8.5</v>
      </c>
      <c r="S2376" t="b">
        <v>0</v>
      </c>
      <c r="T2376" t="b">
        <v>0</v>
      </c>
      <c r="U2376" t="b">
        <v>1</v>
      </c>
      <c r="V2376">
        <v>47000</v>
      </c>
      <c r="W2376">
        <v>31200</v>
      </c>
      <c r="X2376">
        <v>2.1</v>
      </c>
      <c r="Y2376">
        <v>32700</v>
      </c>
      <c r="Z2376">
        <v>2.08</v>
      </c>
    </row>
    <row r="2377" spans="1:26">
      <c r="A2377">
        <v>211717298</v>
      </c>
      <c r="B2377" t="s">
        <v>9261</v>
      </c>
      <c r="C2377" t="s">
        <v>3597</v>
      </c>
      <c r="D2377" t="s">
        <v>1086</v>
      </c>
      <c r="E2377" t="s">
        <v>3620</v>
      </c>
      <c r="F2377" t="s">
        <v>3600</v>
      </c>
      <c r="G2377">
        <v>211717298</v>
      </c>
      <c r="I2377" t="s">
        <v>3700</v>
      </c>
      <c r="J2377" t="s">
        <v>5781</v>
      </c>
      <c r="K2377" t="s">
        <v>3624</v>
      </c>
      <c r="L2377" t="s">
        <v>11347</v>
      </c>
      <c r="P2377">
        <v>9.5</v>
      </c>
      <c r="Q2377">
        <v>15.2</v>
      </c>
      <c r="R2377">
        <v>8.5</v>
      </c>
      <c r="S2377" t="b">
        <v>0</v>
      </c>
      <c r="T2377" t="b">
        <v>0</v>
      </c>
      <c r="U2377" t="b">
        <v>0</v>
      </c>
      <c r="V2377">
        <v>32000</v>
      </c>
      <c r="W2377">
        <v>22000</v>
      </c>
      <c r="X2377">
        <v>2</v>
      </c>
      <c r="Y2377">
        <v>23100</v>
      </c>
      <c r="Z2377">
        <v>1.99</v>
      </c>
    </row>
    <row r="2378" spans="1:26">
      <c r="A2378">
        <v>211717297</v>
      </c>
      <c r="B2378" t="s">
        <v>9261</v>
      </c>
      <c r="C2378" t="s">
        <v>3597</v>
      </c>
      <c r="D2378" t="s">
        <v>1086</v>
      </c>
      <c r="E2378" t="s">
        <v>3620</v>
      </c>
      <c r="F2378" t="s">
        <v>3600</v>
      </c>
      <c r="G2378">
        <v>211717297</v>
      </c>
      <c r="I2378" t="s">
        <v>3700</v>
      </c>
      <c r="J2378" t="s">
        <v>5781</v>
      </c>
      <c r="K2378" t="s">
        <v>3624</v>
      </c>
      <c r="L2378" t="s">
        <v>11346</v>
      </c>
      <c r="P2378">
        <v>11</v>
      </c>
      <c r="Q2378">
        <v>15.2</v>
      </c>
      <c r="R2378">
        <v>8.5</v>
      </c>
      <c r="S2378" t="b">
        <v>0</v>
      </c>
      <c r="T2378" t="b">
        <v>0</v>
      </c>
      <c r="U2378" t="b">
        <v>1</v>
      </c>
      <c r="V2378">
        <v>23000</v>
      </c>
      <c r="W2378">
        <v>15000</v>
      </c>
      <c r="X2378">
        <v>2.1</v>
      </c>
      <c r="Y2378">
        <v>17600</v>
      </c>
      <c r="Z2378">
        <v>2.08</v>
      </c>
    </row>
    <row r="2379" spans="1:26">
      <c r="A2379">
        <v>211644153</v>
      </c>
      <c r="B2379" t="s">
        <v>9261</v>
      </c>
      <c r="C2379" t="s">
        <v>3597</v>
      </c>
      <c r="D2379" t="s">
        <v>1086</v>
      </c>
      <c r="E2379" t="s">
        <v>3620</v>
      </c>
      <c r="F2379" t="s">
        <v>3600</v>
      </c>
      <c r="G2379">
        <v>211644153</v>
      </c>
      <c r="I2379" t="s">
        <v>3700</v>
      </c>
      <c r="J2379" t="s">
        <v>5537</v>
      </c>
      <c r="K2379" t="s">
        <v>3624</v>
      </c>
      <c r="L2379" t="s">
        <v>11345</v>
      </c>
      <c r="P2379">
        <v>9.5</v>
      </c>
      <c r="Q2379">
        <v>15.2</v>
      </c>
      <c r="R2379">
        <v>8.5</v>
      </c>
      <c r="S2379" t="b">
        <v>0</v>
      </c>
      <c r="T2379" t="b">
        <v>0</v>
      </c>
      <c r="U2379" t="b">
        <v>0</v>
      </c>
      <c r="V2379">
        <v>50500</v>
      </c>
      <c r="W2379">
        <v>35200</v>
      </c>
      <c r="X2379">
        <v>2.1</v>
      </c>
      <c r="Y2379">
        <v>36900</v>
      </c>
      <c r="Z2379">
        <v>2.08</v>
      </c>
    </row>
    <row r="2380" spans="1:26">
      <c r="A2380">
        <v>211644152</v>
      </c>
      <c r="B2380" t="s">
        <v>9261</v>
      </c>
      <c r="C2380" t="s">
        <v>3597</v>
      </c>
      <c r="D2380" t="s">
        <v>1086</v>
      </c>
      <c r="E2380" t="s">
        <v>3620</v>
      </c>
      <c r="F2380" t="s">
        <v>3600</v>
      </c>
      <c r="G2380">
        <v>211644152</v>
      </c>
      <c r="I2380" t="s">
        <v>3700</v>
      </c>
      <c r="J2380" t="s">
        <v>5537</v>
      </c>
      <c r="K2380" t="s">
        <v>3624</v>
      </c>
      <c r="L2380" t="s">
        <v>11344</v>
      </c>
      <c r="P2380">
        <v>10</v>
      </c>
      <c r="Q2380">
        <v>15.2</v>
      </c>
      <c r="R2380">
        <v>8.5</v>
      </c>
      <c r="S2380" t="b">
        <v>0</v>
      </c>
      <c r="T2380" t="b">
        <v>0</v>
      </c>
      <c r="U2380" t="b">
        <v>1</v>
      </c>
      <c r="V2380">
        <v>47000</v>
      </c>
      <c r="W2380">
        <v>31200</v>
      </c>
      <c r="X2380">
        <v>2.1</v>
      </c>
      <c r="Y2380">
        <v>32700</v>
      </c>
      <c r="Z2380">
        <v>2.08</v>
      </c>
    </row>
    <row r="2381" spans="1:26">
      <c r="A2381">
        <v>211644151</v>
      </c>
      <c r="B2381" t="s">
        <v>9261</v>
      </c>
      <c r="C2381" t="s">
        <v>3597</v>
      </c>
      <c r="D2381" t="s">
        <v>1086</v>
      </c>
      <c r="E2381" t="s">
        <v>3620</v>
      </c>
      <c r="F2381" t="s">
        <v>3600</v>
      </c>
      <c r="G2381">
        <v>211644151</v>
      </c>
      <c r="I2381" t="s">
        <v>3700</v>
      </c>
      <c r="J2381" t="s">
        <v>5517</v>
      </c>
      <c r="K2381" t="s">
        <v>3624</v>
      </c>
      <c r="L2381" t="s">
        <v>11343</v>
      </c>
      <c r="P2381">
        <v>9.5</v>
      </c>
      <c r="Q2381">
        <v>15.2</v>
      </c>
      <c r="R2381">
        <v>8.5</v>
      </c>
      <c r="S2381" t="b">
        <v>0</v>
      </c>
      <c r="T2381" t="b">
        <v>0</v>
      </c>
      <c r="U2381" t="b">
        <v>0</v>
      </c>
      <c r="V2381">
        <v>32000</v>
      </c>
      <c r="W2381">
        <v>22000</v>
      </c>
      <c r="X2381">
        <v>2</v>
      </c>
      <c r="Y2381">
        <v>23100</v>
      </c>
      <c r="Z2381">
        <v>1.99</v>
      </c>
    </row>
    <row r="2382" spans="1:26">
      <c r="A2382">
        <v>211644150</v>
      </c>
      <c r="B2382" t="s">
        <v>9261</v>
      </c>
      <c r="C2382" t="s">
        <v>3597</v>
      </c>
      <c r="D2382" t="s">
        <v>1086</v>
      </c>
      <c r="E2382" t="s">
        <v>3620</v>
      </c>
      <c r="F2382" t="s">
        <v>3600</v>
      </c>
      <c r="G2382">
        <v>211644150</v>
      </c>
      <c r="I2382" t="s">
        <v>3700</v>
      </c>
      <c r="J2382" t="s">
        <v>5517</v>
      </c>
      <c r="K2382" t="s">
        <v>3624</v>
      </c>
      <c r="L2382" t="s">
        <v>11342</v>
      </c>
      <c r="P2382">
        <v>11</v>
      </c>
      <c r="Q2382">
        <v>15.2</v>
      </c>
      <c r="R2382">
        <v>8.5</v>
      </c>
      <c r="S2382" t="b">
        <v>0</v>
      </c>
      <c r="T2382" t="b">
        <v>0</v>
      </c>
      <c r="U2382" t="b">
        <v>1</v>
      </c>
      <c r="V2382">
        <v>23000</v>
      </c>
      <c r="W2382">
        <v>15000</v>
      </c>
      <c r="X2382">
        <v>2.1</v>
      </c>
      <c r="Y2382">
        <v>17600</v>
      </c>
      <c r="Z2382">
        <v>2.08</v>
      </c>
    </row>
    <row r="2383" spans="1:26">
      <c r="A2383">
        <v>211497199</v>
      </c>
      <c r="B2383" t="s">
        <v>3613</v>
      </c>
      <c r="C2383" t="s">
        <v>3597</v>
      </c>
      <c r="D2383" t="s">
        <v>1086</v>
      </c>
      <c r="E2383" t="s">
        <v>3620</v>
      </c>
      <c r="F2383" t="s">
        <v>3621</v>
      </c>
      <c r="G2383">
        <v>211497199</v>
      </c>
      <c r="I2383" t="s">
        <v>3622</v>
      </c>
      <c r="J2383" t="s">
        <v>11283</v>
      </c>
      <c r="K2383" t="s">
        <v>3624</v>
      </c>
      <c r="L2383" t="s">
        <v>11341</v>
      </c>
      <c r="P2383">
        <v>10.050000000000001</v>
      </c>
      <c r="Q2383">
        <v>19</v>
      </c>
      <c r="R2383">
        <v>8.5</v>
      </c>
      <c r="S2383" t="b">
        <v>0</v>
      </c>
      <c r="T2383" t="b">
        <v>0</v>
      </c>
      <c r="U2383" t="b">
        <v>0</v>
      </c>
      <c r="V2383">
        <v>18000</v>
      </c>
      <c r="W2383">
        <v>11000</v>
      </c>
      <c r="X2383">
        <v>2.5</v>
      </c>
      <c r="Y2383">
        <v>15800</v>
      </c>
      <c r="Z2383">
        <v>2</v>
      </c>
    </row>
    <row r="2384" spans="1:26">
      <c r="A2384">
        <v>211497198</v>
      </c>
      <c r="B2384" t="s">
        <v>3613</v>
      </c>
      <c r="C2384" t="s">
        <v>3597</v>
      </c>
      <c r="D2384" t="s">
        <v>1086</v>
      </c>
      <c r="E2384" t="s">
        <v>3620</v>
      </c>
      <c r="F2384" t="s">
        <v>3753</v>
      </c>
      <c r="G2384">
        <v>211497198</v>
      </c>
      <c r="I2384" t="s">
        <v>3601</v>
      </c>
      <c r="J2384" t="s">
        <v>11283</v>
      </c>
      <c r="K2384" t="s">
        <v>3624</v>
      </c>
      <c r="L2384" t="s">
        <v>11340</v>
      </c>
      <c r="P2384">
        <v>12.5</v>
      </c>
      <c r="Q2384">
        <v>20</v>
      </c>
      <c r="R2384">
        <v>8</v>
      </c>
      <c r="S2384" t="b">
        <v>0</v>
      </c>
      <c r="T2384" t="b">
        <v>0</v>
      </c>
      <c r="U2384" t="b">
        <v>0</v>
      </c>
      <c r="V2384">
        <v>18000</v>
      </c>
      <c r="W2384">
        <v>10500</v>
      </c>
      <c r="X2384">
        <v>2.5</v>
      </c>
      <c r="Y2384">
        <v>16500</v>
      </c>
      <c r="Z2384">
        <v>2.44</v>
      </c>
    </row>
    <row r="2385" spans="1:26">
      <c r="A2385">
        <v>211497196</v>
      </c>
      <c r="B2385" t="s">
        <v>3613</v>
      </c>
      <c r="C2385" t="s">
        <v>3597</v>
      </c>
      <c r="D2385" t="s">
        <v>1086</v>
      </c>
      <c r="E2385" t="s">
        <v>3620</v>
      </c>
      <c r="F2385" t="s">
        <v>3621</v>
      </c>
      <c r="G2385">
        <v>211497196</v>
      </c>
      <c r="I2385" t="s">
        <v>3622</v>
      </c>
      <c r="J2385" t="s">
        <v>11257</v>
      </c>
      <c r="K2385" t="s">
        <v>3624</v>
      </c>
      <c r="L2385" t="s">
        <v>11341</v>
      </c>
      <c r="P2385">
        <v>10.050000000000001</v>
      </c>
      <c r="Q2385">
        <v>19</v>
      </c>
      <c r="R2385">
        <v>8.5</v>
      </c>
      <c r="S2385" t="b">
        <v>0</v>
      </c>
      <c r="T2385" t="b">
        <v>0</v>
      </c>
      <c r="U2385" t="b">
        <v>0</v>
      </c>
      <c r="V2385">
        <v>18000</v>
      </c>
      <c r="W2385">
        <v>11000</v>
      </c>
      <c r="X2385">
        <v>2.5</v>
      </c>
      <c r="Y2385">
        <v>15800</v>
      </c>
      <c r="Z2385">
        <v>2</v>
      </c>
    </row>
    <row r="2386" spans="1:26">
      <c r="A2386">
        <v>211497195</v>
      </c>
      <c r="B2386" t="s">
        <v>3613</v>
      </c>
      <c r="C2386" t="s">
        <v>3597</v>
      </c>
      <c r="D2386" t="s">
        <v>1086</v>
      </c>
      <c r="E2386" t="s">
        <v>3620</v>
      </c>
      <c r="F2386" t="s">
        <v>3753</v>
      </c>
      <c r="G2386">
        <v>211497195</v>
      </c>
      <c r="I2386" t="s">
        <v>3601</v>
      </c>
      <c r="J2386" t="s">
        <v>11257</v>
      </c>
      <c r="K2386" t="s">
        <v>3624</v>
      </c>
      <c r="L2386" t="s">
        <v>11340</v>
      </c>
      <c r="P2386">
        <v>12.5</v>
      </c>
      <c r="Q2386">
        <v>20</v>
      </c>
      <c r="R2386">
        <v>8</v>
      </c>
      <c r="S2386" t="b">
        <v>0</v>
      </c>
      <c r="T2386" t="b">
        <v>0</v>
      </c>
      <c r="U2386" t="b">
        <v>0</v>
      </c>
      <c r="V2386">
        <v>18000</v>
      </c>
      <c r="W2386">
        <v>10500</v>
      </c>
      <c r="X2386">
        <v>2.5</v>
      </c>
      <c r="Y2386">
        <v>16500</v>
      </c>
      <c r="Z2386">
        <v>2.44</v>
      </c>
    </row>
    <row r="2387" spans="1:26">
      <c r="A2387">
        <v>211497150</v>
      </c>
      <c r="B2387" t="s">
        <v>10986</v>
      </c>
      <c r="C2387" t="s">
        <v>3597</v>
      </c>
      <c r="D2387" t="s">
        <v>1086</v>
      </c>
      <c r="E2387" t="s">
        <v>3768</v>
      </c>
      <c r="F2387" t="s">
        <v>3600</v>
      </c>
      <c r="G2387">
        <v>211497150</v>
      </c>
      <c r="I2387" t="s">
        <v>3601</v>
      </c>
      <c r="J2387" t="s">
        <v>11333</v>
      </c>
      <c r="K2387" t="s">
        <v>3624</v>
      </c>
      <c r="L2387" t="s">
        <v>11334</v>
      </c>
      <c r="P2387">
        <v>10</v>
      </c>
      <c r="Q2387">
        <v>15.2</v>
      </c>
      <c r="R2387">
        <v>7.8</v>
      </c>
      <c r="S2387" t="b">
        <v>0</v>
      </c>
      <c r="T2387" t="b">
        <v>0</v>
      </c>
      <c r="U2387" t="b">
        <v>0</v>
      </c>
      <c r="V2387">
        <v>54000</v>
      </c>
      <c r="W2387">
        <v>30000</v>
      </c>
      <c r="X2387">
        <v>2.2000000000000002</v>
      </c>
      <c r="Y2387">
        <v>30000</v>
      </c>
      <c r="Z2387">
        <v>2.2000000000000002</v>
      </c>
    </row>
    <row r="2388" spans="1:26">
      <c r="A2388">
        <v>211497149</v>
      </c>
      <c r="B2388" t="s">
        <v>10986</v>
      </c>
      <c r="C2388" t="s">
        <v>3597</v>
      </c>
      <c r="D2388" t="s">
        <v>1086</v>
      </c>
      <c r="E2388" t="s">
        <v>3768</v>
      </c>
      <c r="F2388" t="s">
        <v>3600</v>
      </c>
      <c r="G2388">
        <v>211497149</v>
      </c>
      <c r="I2388" t="s">
        <v>3601</v>
      </c>
      <c r="J2388" t="s">
        <v>11331</v>
      </c>
      <c r="K2388" t="s">
        <v>3624</v>
      </c>
      <c r="L2388" t="s">
        <v>11332</v>
      </c>
      <c r="P2388">
        <v>8.6</v>
      </c>
      <c r="Q2388">
        <v>15</v>
      </c>
      <c r="R2388">
        <v>7.7</v>
      </c>
      <c r="S2388" t="b">
        <v>0</v>
      </c>
      <c r="T2388" t="b">
        <v>0</v>
      </c>
      <c r="U2388" t="b">
        <v>0</v>
      </c>
      <c r="V2388">
        <v>46000</v>
      </c>
      <c r="W2388">
        <v>26000</v>
      </c>
      <c r="X2388">
        <v>2.1</v>
      </c>
      <c r="Y2388">
        <v>26000</v>
      </c>
      <c r="Z2388">
        <v>2.1</v>
      </c>
    </row>
    <row r="2389" spans="1:26">
      <c r="A2389">
        <v>211497147</v>
      </c>
      <c r="B2389" t="s">
        <v>10986</v>
      </c>
      <c r="C2389" t="s">
        <v>3597</v>
      </c>
      <c r="D2389" t="s">
        <v>1086</v>
      </c>
      <c r="E2389" t="s">
        <v>3768</v>
      </c>
      <c r="F2389" t="s">
        <v>3600</v>
      </c>
      <c r="G2389">
        <v>211497147</v>
      </c>
      <c r="I2389" t="s">
        <v>3601</v>
      </c>
      <c r="J2389" t="s">
        <v>11329</v>
      </c>
      <c r="K2389" t="s">
        <v>3624</v>
      </c>
      <c r="L2389" t="s">
        <v>11330</v>
      </c>
      <c r="P2389">
        <v>10</v>
      </c>
      <c r="Q2389">
        <v>15.5</v>
      </c>
      <c r="R2389">
        <v>7.7</v>
      </c>
      <c r="S2389" t="b">
        <v>0</v>
      </c>
      <c r="T2389" t="b">
        <v>0</v>
      </c>
      <c r="U2389" t="b">
        <v>0</v>
      </c>
      <c r="V2389">
        <v>34000</v>
      </c>
      <c r="W2389">
        <v>19000</v>
      </c>
      <c r="X2389">
        <v>2.1</v>
      </c>
      <c r="Y2389">
        <v>19000</v>
      </c>
      <c r="Z2389">
        <v>2.1</v>
      </c>
    </row>
    <row r="2390" spans="1:26">
      <c r="A2390">
        <v>211497146</v>
      </c>
      <c r="B2390" t="s">
        <v>10986</v>
      </c>
      <c r="C2390" t="s">
        <v>3597</v>
      </c>
      <c r="D2390" t="s">
        <v>1086</v>
      </c>
      <c r="E2390" t="s">
        <v>3768</v>
      </c>
      <c r="F2390" t="s">
        <v>3600</v>
      </c>
      <c r="G2390">
        <v>211497146</v>
      </c>
      <c r="I2390" t="s">
        <v>3601</v>
      </c>
      <c r="J2390" t="s">
        <v>11327</v>
      </c>
      <c r="K2390" t="s">
        <v>3624</v>
      </c>
      <c r="L2390" t="s">
        <v>11328</v>
      </c>
      <c r="P2390">
        <v>10</v>
      </c>
      <c r="Q2390">
        <v>15.2</v>
      </c>
      <c r="R2390">
        <v>7.8</v>
      </c>
      <c r="S2390" t="b">
        <v>0</v>
      </c>
      <c r="T2390" t="b">
        <v>0</v>
      </c>
      <c r="U2390" t="b">
        <v>0</v>
      </c>
      <c r="V2390">
        <v>28600</v>
      </c>
      <c r="W2390">
        <v>18600</v>
      </c>
      <c r="X2390">
        <v>2</v>
      </c>
      <c r="Y2390">
        <v>18600</v>
      </c>
      <c r="Z2390">
        <v>2</v>
      </c>
    </row>
    <row r="2391" spans="1:26">
      <c r="A2391">
        <v>211497145</v>
      </c>
      <c r="B2391" t="s">
        <v>10986</v>
      </c>
      <c r="C2391" t="s">
        <v>3597</v>
      </c>
      <c r="D2391" t="s">
        <v>1086</v>
      </c>
      <c r="E2391" t="s">
        <v>3768</v>
      </c>
      <c r="F2391" t="s">
        <v>3600</v>
      </c>
      <c r="G2391">
        <v>211497145</v>
      </c>
      <c r="I2391" t="s">
        <v>3601</v>
      </c>
      <c r="J2391" t="s">
        <v>11325</v>
      </c>
      <c r="K2391" t="s">
        <v>3624</v>
      </c>
      <c r="L2391" t="s">
        <v>11326</v>
      </c>
      <c r="P2391">
        <v>10.5</v>
      </c>
      <c r="Q2391">
        <v>15.5</v>
      </c>
      <c r="R2391">
        <v>7.8</v>
      </c>
      <c r="S2391" t="b">
        <v>0</v>
      </c>
      <c r="T2391" t="b">
        <v>0</v>
      </c>
      <c r="U2391" t="b">
        <v>0</v>
      </c>
      <c r="V2391">
        <v>23000</v>
      </c>
      <c r="W2391">
        <v>14600</v>
      </c>
      <c r="X2391">
        <v>2.2999999999999998</v>
      </c>
      <c r="Y2391">
        <v>14600</v>
      </c>
      <c r="Z2391">
        <v>2.2999999999999998</v>
      </c>
    </row>
    <row r="2392" spans="1:26">
      <c r="A2392">
        <v>211177538</v>
      </c>
      <c r="B2392" t="s">
        <v>8831</v>
      </c>
      <c r="C2392" t="s">
        <v>3597</v>
      </c>
      <c r="D2392" t="s">
        <v>1086</v>
      </c>
      <c r="E2392" t="s">
        <v>3627</v>
      </c>
      <c r="F2392" t="s">
        <v>3621</v>
      </c>
      <c r="G2392">
        <v>211177538</v>
      </c>
      <c r="I2392" t="s">
        <v>3622</v>
      </c>
      <c r="J2392" t="s">
        <v>11323</v>
      </c>
      <c r="K2392" t="s">
        <v>3624</v>
      </c>
      <c r="L2392" t="s">
        <v>11324</v>
      </c>
      <c r="M2392">
        <v>10.050000000000001</v>
      </c>
      <c r="N2392">
        <v>17.5</v>
      </c>
      <c r="O2392">
        <v>9</v>
      </c>
      <c r="P2392">
        <v>10.050000000000001</v>
      </c>
      <c r="Q2392">
        <v>17.5</v>
      </c>
      <c r="R2392">
        <v>8.5</v>
      </c>
      <c r="S2392" t="b">
        <v>0</v>
      </c>
      <c r="T2392" t="b">
        <v>0</v>
      </c>
      <c r="U2392" t="b">
        <v>0</v>
      </c>
      <c r="V2392">
        <v>17600</v>
      </c>
      <c r="W2392">
        <v>11200</v>
      </c>
      <c r="X2392">
        <v>2.61</v>
      </c>
      <c r="Y2392">
        <v>14400</v>
      </c>
      <c r="Z2392">
        <v>2.0499999999999998</v>
      </c>
    </row>
    <row r="2393" spans="1:26">
      <c r="A2393">
        <v>211177536</v>
      </c>
      <c r="B2393" t="s">
        <v>8845</v>
      </c>
      <c r="C2393" t="s">
        <v>3597</v>
      </c>
      <c r="D2393" t="s">
        <v>1086</v>
      </c>
      <c r="E2393" t="s">
        <v>3627</v>
      </c>
      <c r="F2393" t="s">
        <v>3621</v>
      </c>
      <c r="G2393">
        <v>211177536</v>
      </c>
      <c r="I2393" t="s">
        <v>3622</v>
      </c>
      <c r="J2393" t="s">
        <v>11319</v>
      </c>
      <c r="K2393" t="s">
        <v>3624</v>
      </c>
      <c r="L2393" t="s">
        <v>11320</v>
      </c>
      <c r="M2393">
        <v>11.3</v>
      </c>
      <c r="N2393">
        <v>19.5</v>
      </c>
      <c r="O2393">
        <v>9.8000000000000007</v>
      </c>
      <c r="P2393">
        <v>11.3</v>
      </c>
      <c r="Q2393">
        <v>19.5</v>
      </c>
      <c r="R2393">
        <v>8.6</v>
      </c>
      <c r="S2393" t="b">
        <v>0</v>
      </c>
      <c r="T2393" t="b">
        <v>0</v>
      </c>
      <c r="U2393" t="b">
        <v>0</v>
      </c>
      <c r="V2393">
        <v>9100</v>
      </c>
      <c r="W2393">
        <v>6000</v>
      </c>
      <c r="X2393">
        <v>2.71</v>
      </c>
      <c r="Y2393">
        <v>9400</v>
      </c>
      <c r="Z2393">
        <v>2.12</v>
      </c>
    </row>
    <row r="2394" spans="1:26">
      <c r="A2394">
        <v>211177527</v>
      </c>
      <c r="B2394" t="s">
        <v>11058</v>
      </c>
      <c r="C2394" t="s">
        <v>3597</v>
      </c>
      <c r="D2394" t="s">
        <v>1086</v>
      </c>
      <c r="E2394" t="s">
        <v>3768</v>
      </c>
      <c r="F2394" t="s">
        <v>3621</v>
      </c>
      <c r="G2394">
        <v>211177527</v>
      </c>
      <c r="I2394" t="s">
        <v>3622</v>
      </c>
      <c r="J2394" t="s">
        <v>11317</v>
      </c>
      <c r="K2394" t="s">
        <v>3624</v>
      </c>
      <c r="L2394" t="s">
        <v>11318</v>
      </c>
      <c r="M2394">
        <v>10.5</v>
      </c>
      <c r="N2394">
        <v>20</v>
      </c>
      <c r="O2394">
        <v>9</v>
      </c>
      <c r="P2394">
        <v>10.5</v>
      </c>
      <c r="Q2394">
        <v>20</v>
      </c>
      <c r="R2394">
        <v>8.5</v>
      </c>
      <c r="S2394" t="b">
        <v>0</v>
      </c>
      <c r="T2394" t="b">
        <v>0</v>
      </c>
      <c r="U2394" t="b">
        <v>0</v>
      </c>
      <c r="V2394">
        <v>33600</v>
      </c>
      <c r="W2394">
        <v>22000</v>
      </c>
      <c r="X2394">
        <v>2.6</v>
      </c>
      <c r="Y2394">
        <v>28000</v>
      </c>
      <c r="Z2394">
        <v>2.0299999999999998</v>
      </c>
    </row>
    <row r="2395" spans="1:26">
      <c r="A2395">
        <v>211177526</v>
      </c>
      <c r="B2395" t="s">
        <v>11058</v>
      </c>
      <c r="C2395" t="s">
        <v>3597</v>
      </c>
      <c r="D2395" t="s">
        <v>1086</v>
      </c>
      <c r="E2395" t="s">
        <v>3768</v>
      </c>
      <c r="F2395" t="s">
        <v>3621</v>
      </c>
      <c r="G2395">
        <v>211177526</v>
      </c>
      <c r="I2395" t="s">
        <v>3622</v>
      </c>
      <c r="J2395" t="s">
        <v>11315</v>
      </c>
      <c r="K2395" t="s">
        <v>3624</v>
      </c>
      <c r="L2395" t="s">
        <v>11316</v>
      </c>
      <c r="M2395">
        <v>13</v>
      </c>
      <c r="N2395">
        <v>23</v>
      </c>
      <c r="O2395">
        <v>11</v>
      </c>
      <c r="P2395">
        <v>13</v>
      </c>
      <c r="Q2395">
        <v>23.5</v>
      </c>
      <c r="R2395">
        <v>9</v>
      </c>
      <c r="S2395" t="b">
        <v>0</v>
      </c>
      <c r="T2395" t="b">
        <v>0</v>
      </c>
      <c r="U2395" t="b">
        <v>0</v>
      </c>
      <c r="V2395">
        <v>18000</v>
      </c>
      <c r="W2395">
        <v>11000</v>
      </c>
      <c r="X2395">
        <v>2.8</v>
      </c>
      <c r="Y2395">
        <v>15500</v>
      </c>
      <c r="Z2395">
        <v>2.08</v>
      </c>
    </row>
    <row r="2396" spans="1:26">
      <c r="A2396">
        <v>211177525</v>
      </c>
      <c r="B2396" t="s">
        <v>11058</v>
      </c>
      <c r="C2396" t="s">
        <v>3597</v>
      </c>
      <c r="D2396" t="s">
        <v>1086</v>
      </c>
      <c r="E2396" t="s">
        <v>3627</v>
      </c>
      <c r="F2396" t="s">
        <v>3621</v>
      </c>
      <c r="G2396">
        <v>211177525</v>
      </c>
      <c r="I2396" t="s">
        <v>3622</v>
      </c>
      <c r="J2396" t="s">
        <v>11313</v>
      </c>
      <c r="K2396" t="s">
        <v>3624</v>
      </c>
      <c r="L2396" t="s">
        <v>11314</v>
      </c>
      <c r="M2396">
        <v>10.5</v>
      </c>
      <c r="N2396">
        <v>20</v>
      </c>
      <c r="O2396">
        <v>9</v>
      </c>
      <c r="P2396">
        <v>10.5</v>
      </c>
      <c r="Q2396">
        <v>20</v>
      </c>
      <c r="R2396">
        <v>8.5</v>
      </c>
      <c r="S2396" t="b">
        <v>0</v>
      </c>
      <c r="T2396" t="b">
        <v>0</v>
      </c>
      <c r="U2396" t="b">
        <v>0</v>
      </c>
      <c r="V2396">
        <v>33600</v>
      </c>
      <c r="W2396">
        <v>22000</v>
      </c>
      <c r="X2396">
        <v>2.6</v>
      </c>
      <c r="Y2396">
        <v>28000</v>
      </c>
      <c r="Z2396">
        <v>2.0299999999999998</v>
      </c>
    </row>
    <row r="2397" spans="1:26">
      <c r="A2397">
        <v>211177524</v>
      </c>
      <c r="B2397" t="s">
        <v>11058</v>
      </c>
      <c r="C2397" t="s">
        <v>3597</v>
      </c>
      <c r="D2397" t="s">
        <v>1086</v>
      </c>
      <c r="E2397" t="s">
        <v>3627</v>
      </c>
      <c r="F2397" t="s">
        <v>3621</v>
      </c>
      <c r="G2397">
        <v>211177524</v>
      </c>
      <c r="I2397" t="s">
        <v>3622</v>
      </c>
      <c r="J2397" t="s">
        <v>11311</v>
      </c>
      <c r="K2397" t="s">
        <v>3624</v>
      </c>
      <c r="L2397" t="s">
        <v>11312</v>
      </c>
      <c r="M2397">
        <v>11.25</v>
      </c>
      <c r="N2397">
        <v>19</v>
      </c>
      <c r="O2397">
        <v>10</v>
      </c>
      <c r="P2397">
        <v>11.25</v>
      </c>
      <c r="Q2397">
        <v>20</v>
      </c>
      <c r="R2397">
        <v>8.5</v>
      </c>
      <c r="S2397" t="b">
        <v>0</v>
      </c>
      <c r="T2397" t="b">
        <v>0</v>
      </c>
      <c r="U2397" t="b">
        <v>0</v>
      </c>
      <c r="V2397">
        <v>30000</v>
      </c>
      <c r="W2397">
        <v>17500</v>
      </c>
      <c r="X2397">
        <v>2.4700000000000002</v>
      </c>
      <c r="Y2397">
        <v>27000</v>
      </c>
      <c r="Z2397">
        <v>2.08</v>
      </c>
    </row>
    <row r="2398" spans="1:26">
      <c r="A2398">
        <v>211177523</v>
      </c>
      <c r="B2398" t="s">
        <v>11058</v>
      </c>
      <c r="C2398" t="s">
        <v>3597</v>
      </c>
      <c r="D2398" t="s">
        <v>1086</v>
      </c>
      <c r="E2398" t="s">
        <v>3627</v>
      </c>
      <c r="F2398" t="s">
        <v>3621</v>
      </c>
      <c r="G2398">
        <v>211177523</v>
      </c>
      <c r="I2398" t="s">
        <v>3622</v>
      </c>
      <c r="J2398" t="s">
        <v>11309</v>
      </c>
      <c r="K2398" t="s">
        <v>3624</v>
      </c>
      <c r="L2398" t="s">
        <v>11310</v>
      </c>
      <c r="M2398">
        <v>13</v>
      </c>
      <c r="N2398">
        <v>24</v>
      </c>
      <c r="O2398">
        <v>11</v>
      </c>
      <c r="P2398">
        <v>13.1</v>
      </c>
      <c r="Q2398">
        <v>24.5</v>
      </c>
      <c r="R2398">
        <v>9.5</v>
      </c>
      <c r="S2398" t="b">
        <v>0</v>
      </c>
      <c r="T2398" t="b">
        <v>0</v>
      </c>
      <c r="U2398" t="b">
        <v>1</v>
      </c>
      <c r="V2398">
        <v>22000</v>
      </c>
      <c r="W2398">
        <v>15000</v>
      </c>
      <c r="X2398">
        <v>2.84</v>
      </c>
      <c r="Y2398">
        <v>22000</v>
      </c>
      <c r="Z2398">
        <v>2.11</v>
      </c>
    </row>
    <row r="2399" spans="1:26">
      <c r="A2399">
        <v>211177522</v>
      </c>
      <c r="B2399" t="s">
        <v>11058</v>
      </c>
      <c r="C2399" t="s">
        <v>3597</v>
      </c>
      <c r="D2399" t="s">
        <v>1086</v>
      </c>
      <c r="E2399" t="s">
        <v>3627</v>
      </c>
      <c r="F2399" t="s">
        <v>3621</v>
      </c>
      <c r="G2399">
        <v>211177522</v>
      </c>
      <c r="I2399" t="s">
        <v>3622</v>
      </c>
      <c r="J2399" t="s">
        <v>11307</v>
      </c>
      <c r="K2399" t="s">
        <v>3624</v>
      </c>
      <c r="L2399" t="s">
        <v>11308</v>
      </c>
      <c r="M2399">
        <v>13</v>
      </c>
      <c r="N2399">
        <v>23</v>
      </c>
      <c r="O2399">
        <v>11</v>
      </c>
      <c r="P2399">
        <v>13</v>
      </c>
      <c r="Q2399">
        <v>23.5</v>
      </c>
      <c r="R2399">
        <v>9</v>
      </c>
      <c r="S2399" t="b">
        <v>0</v>
      </c>
      <c r="T2399" t="b">
        <v>0</v>
      </c>
      <c r="U2399" t="b">
        <v>0</v>
      </c>
      <c r="V2399">
        <v>18000</v>
      </c>
      <c r="W2399">
        <v>11000</v>
      </c>
      <c r="X2399">
        <v>2.8</v>
      </c>
      <c r="Y2399">
        <v>15500</v>
      </c>
      <c r="Z2399">
        <v>2.08</v>
      </c>
    </row>
    <row r="2400" spans="1:26">
      <c r="A2400">
        <v>211177521</v>
      </c>
      <c r="B2400" t="s">
        <v>11058</v>
      </c>
      <c r="C2400" t="s">
        <v>3597</v>
      </c>
      <c r="D2400" t="s">
        <v>1086</v>
      </c>
      <c r="E2400" t="s">
        <v>3627</v>
      </c>
      <c r="F2400" t="s">
        <v>3621</v>
      </c>
      <c r="G2400">
        <v>211177521</v>
      </c>
      <c r="I2400" t="s">
        <v>3622</v>
      </c>
      <c r="J2400" t="s">
        <v>11305</v>
      </c>
      <c r="K2400" t="s">
        <v>3624</v>
      </c>
      <c r="L2400" t="s">
        <v>11306</v>
      </c>
      <c r="M2400">
        <v>12.5</v>
      </c>
      <c r="N2400">
        <v>24</v>
      </c>
      <c r="O2400">
        <v>11</v>
      </c>
      <c r="P2400">
        <v>12.5</v>
      </c>
      <c r="Q2400">
        <v>24</v>
      </c>
      <c r="R2400">
        <v>9</v>
      </c>
      <c r="S2400" t="b">
        <v>0</v>
      </c>
      <c r="T2400" t="b">
        <v>0</v>
      </c>
      <c r="U2400" t="b">
        <v>0</v>
      </c>
      <c r="V2400">
        <v>12000</v>
      </c>
      <c r="W2400">
        <v>7000</v>
      </c>
      <c r="X2400">
        <v>2.81</v>
      </c>
      <c r="Y2400">
        <v>10900</v>
      </c>
      <c r="Z2400">
        <v>2.25</v>
      </c>
    </row>
    <row r="2401" spans="1:26">
      <c r="A2401">
        <v>211177520</v>
      </c>
      <c r="B2401" t="s">
        <v>11058</v>
      </c>
      <c r="C2401" t="s">
        <v>3597</v>
      </c>
      <c r="D2401" t="s">
        <v>1086</v>
      </c>
      <c r="E2401" t="s">
        <v>3627</v>
      </c>
      <c r="F2401" t="s">
        <v>3621</v>
      </c>
      <c r="G2401">
        <v>211177520</v>
      </c>
      <c r="I2401" t="s">
        <v>3622</v>
      </c>
      <c r="J2401" t="s">
        <v>11303</v>
      </c>
      <c r="K2401" t="s">
        <v>3624</v>
      </c>
      <c r="L2401" t="s">
        <v>11304</v>
      </c>
      <c r="M2401">
        <v>14.7</v>
      </c>
      <c r="N2401">
        <v>25.5</v>
      </c>
      <c r="O2401">
        <v>12</v>
      </c>
      <c r="P2401">
        <v>14.7</v>
      </c>
      <c r="Q2401">
        <v>25.5</v>
      </c>
      <c r="R2401">
        <v>10.199999999999999</v>
      </c>
      <c r="S2401" t="b">
        <v>0</v>
      </c>
      <c r="T2401" t="b">
        <v>0</v>
      </c>
      <c r="U2401" t="b">
        <v>1</v>
      </c>
      <c r="V2401">
        <v>9100</v>
      </c>
      <c r="W2401">
        <v>7000</v>
      </c>
      <c r="X2401">
        <v>2.89</v>
      </c>
      <c r="Y2401">
        <v>11000</v>
      </c>
      <c r="Z2401">
        <v>2.08</v>
      </c>
    </row>
    <row r="2402" spans="1:26">
      <c r="A2402">
        <v>211177519</v>
      </c>
      <c r="B2402" t="s">
        <v>11058</v>
      </c>
      <c r="C2402" t="s">
        <v>3597</v>
      </c>
      <c r="D2402" t="s">
        <v>1086</v>
      </c>
      <c r="E2402" t="s">
        <v>3627</v>
      </c>
      <c r="F2402" t="s">
        <v>3621</v>
      </c>
      <c r="G2402">
        <v>211177519</v>
      </c>
      <c r="I2402" t="s">
        <v>3622</v>
      </c>
      <c r="J2402" t="s">
        <v>11301</v>
      </c>
      <c r="K2402" t="s">
        <v>3624</v>
      </c>
      <c r="L2402" t="s">
        <v>11302</v>
      </c>
      <c r="M2402">
        <v>12.5</v>
      </c>
      <c r="N2402">
        <v>24</v>
      </c>
      <c r="O2402">
        <v>11</v>
      </c>
      <c r="P2402">
        <v>12</v>
      </c>
      <c r="Q2402">
        <v>24</v>
      </c>
      <c r="R2402">
        <v>9</v>
      </c>
      <c r="S2402" t="b">
        <v>0</v>
      </c>
      <c r="T2402" t="b">
        <v>0</v>
      </c>
      <c r="U2402" t="b">
        <v>0</v>
      </c>
      <c r="V2402">
        <v>12000</v>
      </c>
      <c r="W2402">
        <v>7000</v>
      </c>
      <c r="X2402">
        <v>2.81</v>
      </c>
      <c r="Y2402">
        <v>10900</v>
      </c>
      <c r="Z2402">
        <v>2.25</v>
      </c>
    </row>
    <row r="2403" spans="1:26">
      <c r="A2403">
        <v>211177518</v>
      </c>
      <c r="B2403" t="s">
        <v>11058</v>
      </c>
      <c r="C2403" t="s">
        <v>3597</v>
      </c>
      <c r="D2403" t="s">
        <v>1086</v>
      </c>
      <c r="E2403" t="s">
        <v>3627</v>
      </c>
      <c r="F2403" t="s">
        <v>3621</v>
      </c>
      <c r="G2403">
        <v>211177518</v>
      </c>
      <c r="I2403" t="s">
        <v>3622</v>
      </c>
      <c r="J2403" t="s">
        <v>11299</v>
      </c>
      <c r="K2403" t="s">
        <v>3624</v>
      </c>
      <c r="L2403" t="s">
        <v>11300</v>
      </c>
      <c r="M2403">
        <v>14.55</v>
      </c>
      <c r="N2403">
        <v>27</v>
      </c>
      <c r="O2403">
        <v>11.8</v>
      </c>
      <c r="P2403">
        <v>14.55</v>
      </c>
      <c r="Q2403">
        <v>27</v>
      </c>
      <c r="R2403">
        <v>10</v>
      </c>
      <c r="S2403" t="b">
        <v>0</v>
      </c>
      <c r="T2403" t="b">
        <v>0</v>
      </c>
      <c r="U2403" t="b">
        <v>1</v>
      </c>
      <c r="V2403">
        <v>9100</v>
      </c>
      <c r="W2403">
        <v>7000</v>
      </c>
      <c r="X2403">
        <v>2.89</v>
      </c>
      <c r="Y2403">
        <v>11000</v>
      </c>
      <c r="Z2403">
        <v>2.08</v>
      </c>
    </row>
    <row r="2404" spans="1:26">
      <c r="A2404">
        <v>211164220</v>
      </c>
      <c r="B2404" t="s">
        <v>10986</v>
      </c>
      <c r="C2404" t="s">
        <v>3597</v>
      </c>
      <c r="D2404" t="s">
        <v>1086</v>
      </c>
      <c r="E2404" t="s">
        <v>3627</v>
      </c>
      <c r="F2404" t="s">
        <v>3621</v>
      </c>
      <c r="G2404">
        <v>211164220</v>
      </c>
      <c r="I2404" t="s">
        <v>3622</v>
      </c>
      <c r="J2404" t="s">
        <v>11288</v>
      </c>
      <c r="K2404" t="s">
        <v>3624</v>
      </c>
      <c r="L2404" t="s">
        <v>11289</v>
      </c>
      <c r="M2404">
        <v>11.3</v>
      </c>
      <c r="N2404">
        <v>19.5</v>
      </c>
      <c r="O2404">
        <v>10</v>
      </c>
      <c r="P2404">
        <v>11.3</v>
      </c>
      <c r="Q2404">
        <v>19.5</v>
      </c>
      <c r="R2404">
        <v>8.8000000000000007</v>
      </c>
      <c r="S2404" t="b">
        <v>0</v>
      </c>
      <c r="T2404" t="b">
        <v>0</v>
      </c>
      <c r="U2404" t="b">
        <v>0</v>
      </c>
      <c r="V2404">
        <v>9100</v>
      </c>
      <c r="W2404">
        <v>6000</v>
      </c>
      <c r="X2404">
        <v>2.71</v>
      </c>
      <c r="Y2404">
        <v>9000</v>
      </c>
      <c r="Z2404">
        <v>2.11</v>
      </c>
    </row>
    <row r="2405" spans="1:26">
      <c r="A2405">
        <v>211164219</v>
      </c>
      <c r="B2405" t="s">
        <v>11058</v>
      </c>
      <c r="C2405" t="s">
        <v>3597</v>
      </c>
      <c r="D2405" t="s">
        <v>1086</v>
      </c>
      <c r="E2405" t="s">
        <v>3768</v>
      </c>
      <c r="F2405" t="s">
        <v>3621</v>
      </c>
      <c r="G2405">
        <v>211164219</v>
      </c>
      <c r="I2405" t="s">
        <v>3622</v>
      </c>
      <c r="J2405" t="s">
        <v>11286</v>
      </c>
      <c r="K2405" t="s">
        <v>3624</v>
      </c>
      <c r="L2405" t="s">
        <v>11287</v>
      </c>
      <c r="M2405">
        <v>11.25</v>
      </c>
      <c r="N2405">
        <v>19</v>
      </c>
      <c r="O2405">
        <v>10</v>
      </c>
      <c r="P2405">
        <v>11.25</v>
      </c>
      <c r="Q2405">
        <v>20</v>
      </c>
      <c r="R2405">
        <v>8.5</v>
      </c>
      <c r="S2405" t="b">
        <v>0</v>
      </c>
      <c r="T2405" t="b">
        <v>0</v>
      </c>
      <c r="U2405" t="b">
        <v>0</v>
      </c>
      <c r="V2405">
        <v>30000</v>
      </c>
      <c r="W2405">
        <v>17500</v>
      </c>
      <c r="X2405">
        <v>2.4700000000000002</v>
      </c>
      <c r="Y2405">
        <v>27000</v>
      </c>
      <c r="Z2405">
        <v>2.08</v>
      </c>
    </row>
    <row r="2406" spans="1:26">
      <c r="A2406">
        <v>211151018</v>
      </c>
      <c r="B2406" t="s">
        <v>11058</v>
      </c>
      <c r="C2406" t="s">
        <v>3597</v>
      </c>
      <c r="D2406" t="s">
        <v>1086</v>
      </c>
      <c r="E2406" t="s">
        <v>3768</v>
      </c>
      <c r="F2406" t="s">
        <v>3621</v>
      </c>
      <c r="G2406">
        <v>211151018</v>
      </c>
      <c r="I2406" t="s">
        <v>3622</v>
      </c>
      <c r="J2406" t="s">
        <v>10677</v>
      </c>
      <c r="K2406" t="s">
        <v>3624</v>
      </c>
      <c r="L2406" t="s">
        <v>11285</v>
      </c>
      <c r="M2406">
        <v>12.5</v>
      </c>
      <c r="N2406">
        <v>22</v>
      </c>
      <c r="O2406">
        <v>10.5</v>
      </c>
      <c r="P2406">
        <v>12.5</v>
      </c>
      <c r="Q2406">
        <v>23</v>
      </c>
      <c r="R2406">
        <v>8.5</v>
      </c>
      <c r="S2406" t="b">
        <v>0</v>
      </c>
      <c r="T2406" t="b">
        <v>0</v>
      </c>
      <c r="U2406" t="b">
        <v>0</v>
      </c>
      <c r="V2406">
        <v>18000</v>
      </c>
      <c r="W2406">
        <v>10800</v>
      </c>
      <c r="X2406">
        <v>2.64</v>
      </c>
      <c r="Y2406">
        <v>15500</v>
      </c>
      <c r="Z2406">
        <v>2.06</v>
      </c>
    </row>
    <row r="2407" spans="1:26">
      <c r="A2407">
        <v>211078862</v>
      </c>
      <c r="B2407" t="s">
        <v>11058</v>
      </c>
      <c r="C2407" t="s">
        <v>3597</v>
      </c>
      <c r="D2407" t="s">
        <v>1086</v>
      </c>
      <c r="E2407" t="s">
        <v>3620</v>
      </c>
      <c r="F2407" t="s">
        <v>3621</v>
      </c>
      <c r="G2407">
        <v>211078862</v>
      </c>
      <c r="I2407" t="s">
        <v>3622</v>
      </c>
      <c r="J2407" t="s">
        <v>11283</v>
      </c>
      <c r="K2407" t="s">
        <v>3624</v>
      </c>
      <c r="L2407" t="s">
        <v>11284</v>
      </c>
      <c r="M2407">
        <v>12.5</v>
      </c>
      <c r="N2407">
        <v>22</v>
      </c>
      <c r="O2407">
        <v>10.5</v>
      </c>
      <c r="P2407">
        <v>12.5</v>
      </c>
      <c r="Q2407">
        <v>23</v>
      </c>
      <c r="R2407">
        <v>8.5</v>
      </c>
      <c r="S2407" t="b">
        <v>0</v>
      </c>
      <c r="T2407" t="b">
        <v>0</v>
      </c>
      <c r="U2407" t="b">
        <v>0</v>
      </c>
      <c r="V2407">
        <v>18000</v>
      </c>
      <c r="W2407">
        <v>10800</v>
      </c>
      <c r="X2407">
        <v>2.64</v>
      </c>
      <c r="Y2407">
        <v>15500</v>
      </c>
      <c r="Z2407">
        <v>2.06</v>
      </c>
    </row>
    <row r="2408" spans="1:26">
      <c r="A2408">
        <v>211078858</v>
      </c>
      <c r="B2408" t="s">
        <v>11104</v>
      </c>
      <c r="C2408" t="s">
        <v>3597</v>
      </c>
      <c r="D2408" t="s">
        <v>1086</v>
      </c>
      <c r="E2408" t="s">
        <v>3627</v>
      </c>
      <c r="F2408" t="s">
        <v>3600</v>
      </c>
      <c r="G2408">
        <v>211078858</v>
      </c>
      <c r="I2408" t="s">
        <v>3601</v>
      </c>
      <c r="J2408" t="s">
        <v>11281</v>
      </c>
      <c r="K2408" t="s">
        <v>3624</v>
      </c>
      <c r="L2408" t="s">
        <v>11282</v>
      </c>
      <c r="P2408">
        <v>10</v>
      </c>
      <c r="Q2408">
        <v>15.2</v>
      </c>
      <c r="R2408">
        <v>7.8</v>
      </c>
      <c r="S2408" t="b">
        <v>0</v>
      </c>
      <c r="T2408" t="b">
        <v>0</v>
      </c>
      <c r="U2408" t="b">
        <v>0</v>
      </c>
      <c r="V2408">
        <v>54000</v>
      </c>
      <c r="W2408">
        <v>30000</v>
      </c>
      <c r="X2408">
        <v>2.2000000000000002</v>
      </c>
      <c r="Y2408">
        <v>30000</v>
      </c>
      <c r="Z2408">
        <v>2.2000000000000002</v>
      </c>
    </row>
    <row r="2409" spans="1:26">
      <c r="A2409">
        <v>211078857</v>
      </c>
      <c r="B2409" t="s">
        <v>11104</v>
      </c>
      <c r="C2409" t="s">
        <v>3597</v>
      </c>
      <c r="D2409" t="s">
        <v>1086</v>
      </c>
      <c r="E2409" t="s">
        <v>3627</v>
      </c>
      <c r="F2409" t="s">
        <v>3600</v>
      </c>
      <c r="G2409">
        <v>211078857</v>
      </c>
      <c r="I2409" t="s">
        <v>3601</v>
      </c>
      <c r="J2409" t="s">
        <v>11279</v>
      </c>
      <c r="K2409" t="s">
        <v>3624</v>
      </c>
      <c r="L2409" t="s">
        <v>11280</v>
      </c>
      <c r="P2409">
        <v>8.6</v>
      </c>
      <c r="Q2409">
        <v>15</v>
      </c>
      <c r="R2409">
        <v>7.7</v>
      </c>
      <c r="S2409" t="b">
        <v>0</v>
      </c>
      <c r="T2409" t="b">
        <v>0</v>
      </c>
      <c r="U2409" t="b">
        <v>0</v>
      </c>
      <c r="V2409">
        <v>46000</v>
      </c>
      <c r="W2409">
        <v>26000</v>
      </c>
      <c r="X2409">
        <v>2.1</v>
      </c>
      <c r="Y2409">
        <v>26000</v>
      </c>
      <c r="Z2409">
        <v>2.1</v>
      </c>
    </row>
    <row r="2410" spans="1:26">
      <c r="A2410">
        <v>211078855</v>
      </c>
      <c r="B2410" t="s">
        <v>11104</v>
      </c>
      <c r="C2410" t="s">
        <v>3597</v>
      </c>
      <c r="D2410" t="s">
        <v>1086</v>
      </c>
      <c r="E2410" t="s">
        <v>3627</v>
      </c>
      <c r="F2410" t="s">
        <v>3600</v>
      </c>
      <c r="G2410">
        <v>211078855</v>
      </c>
      <c r="I2410" t="s">
        <v>3601</v>
      </c>
      <c r="J2410" t="s">
        <v>11277</v>
      </c>
      <c r="K2410" t="s">
        <v>3624</v>
      </c>
      <c r="L2410" t="s">
        <v>11278</v>
      </c>
      <c r="P2410">
        <v>10</v>
      </c>
      <c r="Q2410">
        <v>15.5</v>
      </c>
      <c r="R2410">
        <v>7.7</v>
      </c>
      <c r="S2410" t="b">
        <v>0</v>
      </c>
      <c r="T2410" t="b">
        <v>0</v>
      </c>
      <c r="U2410" t="b">
        <v>0</v>
      </c>
      <c r="V2410">
        <v>34000</v>
      </c>
      <c r="W2410">
        <v>19000</v>
      </c>
      <c r="X2410">
        <v>2.1</v>
      </c>
      <c r="Y2410">
        <v>19000</v>
      </c>
      <c r="Z2410">
        <v>2.1</v>
      </c>
    </row>
    <row r="2411" spans="1:26">
      <c r="A2411">
        <v>211078854</v>
      </c>
      <c r="B2411" t="s">
        <v>11104</v>
      </c>
      <c r="C2411" t="s">
        <v>3597</v>
      </c>
      <c r="D2411" t="s">
        <v>1086</v>
      </c>
      <c r="E2411" t="s">
        <v>3627</v>
      </c>
      <c r="F2411" t="s">
        <v>3600</v>
      </c>
      <c r="G2411">
        <v>211078854</v>
      </c>
      <c r="I2411" t="s">
        <v>3601</v>
      </c>
      <c r="J2411" t="s">
        <v>11275</v>
      </c>
      <c r="K2411" t="s">
        <v>3624</v>
      </c>
      <c r="L2411" t="s">
        <v>11276</v>
      </c>
      <c r="P2411">
        <v>10</v>
      </c>
      <c r="Q2411">
        <v>15.2</v>
      </c>
      <c r="R2411">
        <v>7.8</v>
      </c>
      <c r="S2411" t="b">
        <v>0</v>
      </c>
      <c r="T2411" t="b">
        <v>0</v>
      </c>
      <c r="U2411" t="b">
        <v>0</v>
      </c>
      <c r="V2411">
        <v>28600</v>
      </c>
      <c r="W2411">
        <v>18600</v>
      </c>
      <c r="X2411">
        <v>2</v>
      </c>
      <c r="Y2411">
        <v>18600</v>
      </c>
      <c r="Z2411">
        <v>2</v>
      </c>
    </row>
    <row r="2412" spans="1:26">
      <c r="A2412">
        <v>211078853</v>
      </c>
      <c r="B2412" t="s">
        <v>11104</v>
      </c>
      <c r="C2412" t="s">
        <v>3597</v>
      </c>
      <c r="D2412" t="s">
        <v>1086</v>
      </c>
      <c r="E2412" t="s">
        <v>3627</v>
      </c>
      <c r="F2412" t="s">
        <v>3600</v>
      </c>
      <c r="G2412">
        <v>211078853</v>
      </c>
      <c r="I2412" t="s">
        <v>3601</v>
      </c>
      <c r="J2412" t="s">
        <v>11273</v>
      </c>
      <c r="K2412" t="s">
        <v>3624</v>
      </c>
      <c r="L2412" t="s">
        <v>11274</v>
      </c>
      <c r="P2412">
        <v>10.5</v>
      </c>
      <c r="Q2412">
        <v>15.5</v>
      </c>
      <c r="R2412">
        <v>7.8</v>
      </c>
      <c r="S2412" t="b">
        <v>0</v>
      </c>
      <c r="T2412" t="b">
        <v>0</v>
      </c>
      <c r="U2412" t="b">
        <v>0</v>
      </c>
      <c r="V2412">
        <v>23000</v>
      </c>
      <c r="W2412">
        <v>14600</v>
      </c>
      <c r="X2412">
        <v>2.2999999999999998</v>
      </c>
      <c r="Y2412">
        <v>14600</v>
      </c>
      <c r="Z2412">
        <v>2.2999999999999998</v>
      </c>
    </row>
    <row r="2413" spans="1:26">
      <c r="A2413">
        <v>211078852</v>
      </c>
      <c r="B2413" t="s">
        <v>11104</v>
      </c>
      <c r="C2413" t="s">
        <v>3597</v>
      </c>
      <c r="D2413" t="s">
        <v>1086</v>
      </c>
      <c r="E2413" t="s">
        <v>3620</v>
      </c>
      <c r="F2413" t="s">
        <v>3600</v>
      </c>
      <c r="G2413">
        <v>211078852</v>
      </c>
      <c r="I2413" t="s">
        <v>3601</v>
      </c>
      <c r="J2413" t="s">
        <v>11271</v>
      </c>
      <c r="K2413" t="s">
        <v>3624</v>
      </c>
      <c r="L2413" t="s">
        <v>11272</v>
      </c>
      <c r="P2413">
        <v>10</v>
      </c>
      <c r="Q2413">
        <v>15.2</v>
      </c>
      <c r="R2413">
        <v>7.8</v>
      </c>
      <c r="S2413" t="b">
        <v>0</v>
      </c>
      <c r="T2413" t="b">
        <v>0</v>
      </c>
      <c r="U2413" t="b">
        <v>0</v>
      </c>
      <c r="V2413">
        <v>54000</v>
      </c>
      <c r="W2413">
        <v>30000</v>
      </c>
      <c r="X2413">
        <v>2.2000000000000002</v>
      </c>
      <c r="Y2413">
        <v>30000</v>
      </c>
      <c r="Z2413">
        <v>2.2000000000000002</v>
      </c>
    </row>
    <row r="2414" spans="1:26">
      <c r="A2414">
        <v>211078851</v>
      </c>
      <c r="B2414" t="s">
        <v>11104</v>
      </c>
      <c r="C2414" t="s">
        <v>3597</v>
      </c>
      <c r="D2414" t="s">
        <v>1086</v>
      </c>
      <c r="E2414" t="s">
        <v>3620</v>
      </c>
      <c r="F2414" t="s">
        <v>3600</v>
      </c>
      <c r="G2414">
        <v>211078851</v>
      </c>
      <c r="I2414" t="s">
        <v>3601</v>
      </c>
      <c r="J2414" t="s">
        <v>11269</v>
      </c>
      <c r="K2414" t="s">
        <v>3624</v>
      </c>
      <c r="L2414" t="s">
        <v>11270</v>
      </c>
      <c r="P2414">
        <v>8.6</v>
      </c>
      <c r="Q2414">
        <v>15</v>
      </c>
      <c r="R2414">
        <v>7.7</v>
      </c>
      <c r="S2414" t="b">
        <v>0</v>
      </c>
      <c r="T2414" t="b">
        <v>0</v>
      </c>
      <c r="U2414" t="b">
        <v>0</v>
      </c>
      <c r="V2414">
        <v>46000</v>
      </c>
      <c r="W2414">
        <v>26000</v>
      </c>
      <c r="X2414">
        <v>2.1</v>
      </c>
      <c r="Y2414">
        <v>26000</v>
      </c>
      <c r="Z2414">
        <v>2.1</v>
      </c>
    </row>
    <row r="2415" spans="1:26">
      <c r="A2415">
        <v>211078849</v>
      </c>
      <c r="B2415" t="s">
        <v>11104</v>
      </c>
      <c r="C2415" t="s">
        <v>3597</v>
      </c>
      <c r="D2415" t="s">
        <v>1086</v>
      </c>
      <c r="E2415" t="s">
        <v>3620</v>
      </c>
      <c r="F2415" t="s">
        <v>3600</v>
      </c>
      <c r="G2415">
        <v>211078849</v>
      </c>
      <c r="I2415" t="s">
        <v>3601</v>
      </c>
      <c r="J2415" t="s">
        <v>11267</v>
      </c>
      <c r="K2415" t="s">
        <v>3624</v>
      </c>
      <c r="L2415" t="s">
        <v>11268</v>
      </c>
      <c r="P2415">
        <v>10</v>
      </c>
      <c r="Q2415">
        <v>15.5</v>
      </c>
      <c r="R2415">
        <v>7.7</v>
      </c>
      <c r="S2415" t="b">
        <v>0</v>
      </c>
      <c r="T2415" t="b">
        <v>0</v>
      </c>
      <c r="U2415" t="b">
        <v>0</v>
      </c>
      <c r="V2415">
        <v>34000</v>
      </c>
      <c r="W2415">
        <v>19000</v>
      </c>
      <c r="X2415">
        <v>2.1</v>
      </c>
      <c r="Y2415">
        <v>19000</v>
      </c>
      <c r="Z2415">
        <v>2.1</v>
      </c>
    </row>
    <row r="2416" spans="1:26">
      <c r="A2416">
        <v>211078848</v>
      </c>
      <c r="B2416" t="s">
        <v>11104</v>
      </c>
      <c r="C2416" t="s">
        <v>3597</v>
      </c>
      <c r="D2416" t="s">
        <v>1086</v>
      </c>
      <c r="E2416" t="s">
        <v>3620</v>
      </c>
      <c r="F2416" t="s">
        <v>3600</v>
      </c>
      <c r="G2416">
        <v>211078848</v>
      </c>
      <c r="I2416" t="s">
        <v>3601</v>
      </c>
      <c r="J2416" t="s">
        <v>11265</v>
      </c>
      <c r="K2416" t="s">
        <v>3624</v>
      </c>
      <c r="L2416" t="s">
        <v>11266</v>
      </c>
      <c r="P2416">
        <v>10</v>
      </c>
      <c r="Q2416">
        <v>15.2</v>
      </c>
      <c r="R2416">
        <v>7.8</v>
      </c>
      <c r="S2416" t="b">
        <v>0</v>
      </c>
      <c r="T2416" t="b">
        <v>0</v>
      </c>
      <c r="U2416" t="b">
        <v>0</v>
      </c>
      <c r="V2416">
        <v>28600</v>
      </c>
      <c r="W2416">
        <v>18600</v>
      </c>
      <c r="X2416">
        <v>2</v>
      </c>
      <c r="Y2416">
        <v>18600</v>
      </c>
      <c r="Z2416">
        <v>2</v>
      </c>
    </row>
    <row r="2417" spans="1:26">
      <c r="A2417">
        <v>211078847</v>
      </c>
      <c r="B2417" t="s">
        <v>11104</v>
      </c>
      <c r="C2417" t="s">
        <v>3597</v>
      </c>
      <c r="D2417" t="s">
        <v>1086</v>
      </c>
      <c r="E2417" t="s">
        <v>3620</v>
      </c>
      <c r="F2417" t="s">
        <v>3600</v>
      </c>
      <c r="G2417">
        <v>211078847</v>
      </c>
      <c r="I2417" t="s">
        <v>3601</v>
      </c>
      <c r="J2417" t="s">
        <v>11263</v>
      </c>
      <c r="K2417" t="s">
        <v>3624</v>
      </c>
      <c r="L2417" t="s">
        <v>11264</v>
      </c>
      <c r="P2417">
        <v>10.5</v>
      </c>
      <c r="Q2417">
        <v>15.5</v>
      </c>
      <c r="R2417">
        <v>7.8</v>
      </c>
      <c r="S2417" t="b">
        <v>0</v>
      </c>
      <c r="T2417" t="b">
        <v>0</v>
      </c>
      <c r="U2417" t="b">
        <v>0</v>
      </c>
      <c r="V2417">
        <v>23000</v>
      </c>
      <c r="W2417">
        <v>14600</v>
      </c>
      <c r="X2417">
        <v>2.2999999999999998</v>
      </c>
      <c r="Y2417">
        <v>14600</v>
      </c>
      <c r="Z2417">
        <v>2.2999999999999998</v>
      </c>
    </row>
    <row r="2418" spans="1:26">
      <c r="A2418">
        <v>211012874</v>
      </c>
      <c r="B2418" t="s">
        <v>11058</v>
      </c>
      <c r="C2418" t="s">
        <v>3597</v>
      </c>
      <c r="D2418" t="s">
        <v>1086</v>
      </c>
      <c r="E2418" t="s">
        <v>3620</v>
      </c>
      <c r="F2418" t="s">
        <v>3621</v>
      </c>
      <c r="G2418">
        <v>211012874</v>
      </c>
      <c r="I2418" t="s">
        <v>3622</v>
      </c>
      <c r="J2418" t="s">
        <v>11181</v>
      </c>
      <c r="K2418" t="s">
        <v>3624</v>
      </c>
      <c r="L2418" t="s">
        <v>11262</v>
      </c>
      <c r="M2418">
        <v>12.5</v>
      </c>
      <c r="N2418">
        <v>20</v>
      </c>
      <c r="O2418">
        <v>9.8000000000000007</v>
      </c>
      <c r="P2418">
        <v>12.5</v>
      </c>
      <c r="Q2418">
        <v>20</v>
      </c>
      <c r="R2418">
        <v>8.6</v>
      </c>
      <c r="S2418" t="b">
        <v>0</v>
      </c>
      <c r="T2418" t="b">
        <v>0</v>
      </c>
      <c r="U2418" t="b">
        <v>0</v>
      </c>
      <c r="V2418">
        <v>9100</v>
      </c>
      <c r="W2418">
        <v>6300</v>
      </c>
      <c r="X2418">
        <v>2.72</v>
      </c>
      <c r="Y2418">
        <v>10000</v>
      </c>
      <c r="Z2418">
        <v>2.02</v>
      </c>
    </row>
    <row r="2419" spans="1:26">
      <c r="A2419">
        <v>210921188</v>
      </c>
      <c r="B2419" t="s">
        <v>11104</v>
      </c>
      <c r="C2419" t="s">
        <v>3597</v>
      </c>
      <c r="D2419" t="s">
        <v>1086</v>
      </c>
      <c r="E2419" t="s">
        <v>3627</v>
      </c>
      <c r="F2419" t="s">
        <v>3621</v>
      </c>
      <c r="G2419">
        <v>210921188</v>
      </c>
      <c r="I2419" t="s">
        <v>3622</v>
      </c>
      <c r="J2419" t="s">
        <v>11260</v>
      </c>
      <c r="K2419" t="s">
        <v>3624</v>
      </c>
      <c r="L2419" t="s">
        <v>11261</v>
      </c>
      <c r="M2419">
        <v>13</v>
      </c>
      <c r="N2419">
        <v>23</v>
      </c>
      <c r="O2419">
        <v>11</v>
      </c>
      <c r="P2419">
        <v>13</v>
      </c>
      <c r="Q2419">
        <v>23.5</v>
      </c>
      <c r="R2419">
        <v>9</v>
      </c>
      <c r="S2419" t="b">
        <v>0</v>
      </c>
      <c r="T2419" t="b">
        <v>0</v>
      </c>
      <c r="U2419" t="b">
        <v>0</v>
      </c>
      <c r="V2419">
        <v>18000</v>
      </c>
      <c r="W2419">
        <v>11000</v>
      </c>
      <c r="X2419">
        <v>2.8</v>
      </c>
      <c r="Y2419">
        <v>15500</v>
      </c>
      <c r="Z2419">
        <v>2.08</v>
      </c>
    </row>
    <row r="2420" spans="1:26">
      <c r="A2420">
        <v>210665999</v>
      </c>
      <c r="B2420" t="s">
        <v>8845</v>
      </c>
      <c r="C2420" t="s">
        <v>3597</v>
      </c>
      <c r="D2420" t="s">
        <v>1086</v>
      </c>
      <c r="E2420" t="s">
        <v>3620</v>
      </c>
      <c r="F2420" t="s">
        <v>3621</v>
      </c>
      <c r="G2420">
        <v>210665999</v>
      </c>
      <c r="I2420" t="s">
        <v>3622</v>
      </c>
      <c r="J2420" t="s">
        <v>11259</v>
      </c>
      <c r="K2420" t="s">
        <v>3624</v>
      </c>
      <c r="L2420" t="s">
        <v>11122</v>
      </c>
      <c r="M2420">
        <v>13</v>
      </c>
      <c r="N2420">
        <v>23</v>
      </c>
      <c r="O2420">
        <v>11</v>
      </c>
      <c r="P2420">
        <v>13</v>
      </c>
      <c r="Q2420">
        <v>23.5</v>
      </c>
      <c r="R2420">
        <v>9</v>
      </c>
      <c r="S2420" t="b">
        <v>0</v>
      </c>
      <c r="T2420" t="b">
        <v>0</v>
      </c>
      <c r="U2420" t="b">
        <v>0</v>
      </c>
      <c r="V2420">
        <v>18000</v>
      </c>
      <c r="W2420">
        <v>11000</v>
      </c>
      <c r="X2420">
        <v>2.8</v>
      </c>
      <c r="Y2420">
        <v>15500</v>
      </c>
      <c r="Z2420">
        <v>2.08</v>
      </c>
    </row>
    <row r="2421" spans="1:26">
      <c r="A2421">
        <v>210605759</v>
      </c>
      <c r="B2421" t="s">
        <v>11058</v>
      </c>
      <c r="C2421" t="s">
        <v>3597</v>
      </c>
      <c r="D2421" t="s">
        <v>1086</v>
      </c>
      <c r="E2421" t="s">
        <v>3620</v>
      </c>
      <c r="F2421" t="s">
        <v>3621</v>
      </c>
      <c r="G2421">
        <v>210605759</v>
      </c>
      <c r="I2421" t="s">
        <v>3622</v>
      </c>
      <c r="J2421" t="s">
        <v>11257</v>
      </c>
      <c r="K2421" t="s">
        <v>3624</v>
      </c>
      <c r="L2421" t="s">
        <v>11258</v>
      </c>
      <c r="M2421">
        <v>13</v>
      </c>
      <c r="N2421">
        <v>23</v>
      </c>
      <c r="O2421">
        <v>11</v>
      </c>
      <c r="P2421">
        <v>13</v>
      </c>
      <c r="Q2421">
        <v>23.5</v>
      </c>
      <c r="R2421">
        <v>9</v>
      </c>
      <c r="S2421" t="b">
        <v>0</v>
      </c>
      <c r="T2421" t="b">
        <v>0</v>
      </c>
      <c r="U2421" t="b">
        <v>0</v>
      </c>
      <c r="V2421">
        <v>18000</v>
      </c>
      <c r="W2421">
        <v>11000</v>
      </c>
      <c r="X2421">
        <v>2.8</v>
      </c>
      <c r="Y2421">
        <v>15500</v>
      </c>
      <c r="Z2421">
        <v>2.08</v>
      </c>
    </row>
    <row r="2422" spans="1:26">
      <c r="A2422">
        <v>210485389</v>
      </c>
      <c r="B2422" t="s">
        <v>11104</v>
      </c>
      <c r="C2422" t="s">
        <v>3597</v>
      </c>
      <c r="D2422" t="s">
        <v>1086</v>
      </c>
      <c r="E2422" t="s">
        <v>3627</v>
      </c>
      <c r="F2422" t="s">
        <v>3621</v>
      </c>
      <c r="G2422">
        <v>210485389</v>
      </c>
      <c r="I2422" t="s">
        <v>3622</v>
      </c>
      <c r="J2422" t="s">
        <v>11255</v>
      </c>
      <c r="K2422" t="s">
        <v>3624</v>
      </c>
      <c r="L2422" t="s">
        <v>11256</v>
      </c>
      <c r="M2422">
        <v>10.5</v>
      </c>
      <c r="N2422">
        <v>20</v>
      </c>
      <c r="O2422">
        <v>9</v>
      </c>
      <c r="P2422">
        <v>10.5</v>
      </c>
      <c r="Q2422">
        <v>20</v>
      </c>
      <c r="R2422">
        <v>8.5</v>
      </c>
      <c r="S2422" t="b">
        <v>0</v>
      </c>
      <c r="T2422" t="b">
        <v>0</v>
      </c>
      <c r="U2422" t="b">
        <v>0</v>
      </c>
      <c r="V2422">
        <v>33600</v>
      </c>
      <c r="W2422">
        <v>22000</v>
      </c>
      <c r="X2422">
        <v>2.6</v>
      </c>
      <c r="Y2422">
        <v>28000</v>
      </c>
      <c r="Z2422">
        <v>2.0299999999999998</v>
      </c>
    </row>
    <row r="2423" spans="1:26">
      <c r="A2423">
        <v>210485388</v>
      </c>
      <c r="B2423" t="s">
        <v>11104</v>
      </c>
      <c r="C2423" t="s">
        <v>3597</v>
      </c>
      <c r="D2423" t="s">
        <v>1086</v>
      </c>
      <c r="E2423" t="s">
        <v>3627</v>
      </c>
      <c r="F2423" t="s">
        <v>3621</v>
      </c>
      <c r="G2423">
        <v>210485388</v>
      </c>
      <c r="I2423" t="s">
        <v>3622</v>
      </c>
      <c r="J2423" t="s">
        <v>11253</v>
      </c>
      <c r="K2423" t="s">
        <v>3624</v>
      </c>
      <c r="L2423" t="s">
        <v>11254</v>
      </c>
      <c r="M2423">
        <v>11.25</v>
      </c>
      <c r="N2423">
        <v>19</v>
      </c>
      <c r="O2423">
        <v>10</v>
      </c>
      <c r="P2423">
        <v>11.25</v>
      </c>
      <c r="Q2423">
        <v>20</v>
      </c>
      <c r="R2423">
        <v>8.5</v>
      </c>
      <c r="S2423" t="b">
        <v>0</v>
      </c>
      <c r="T2423" t="b">
        <v>0</v>
      </c>
      <c r="U2423" t="b">
        <v>0</v>
      </c>
      <c r="V2423">
        <v>30000</v>
      </c>
      <c r="W2423">
        <v>17500</v>
      </c>
      <c r="X2423">
        <v>2.4700000000000002</v>
      </c>
      <c r="Y2423">
        <v>27000</v>
      </c>
      <c r="Z2423">
        <v>2.08</v>
      </c>
    </row>
    <row r="2424" spans="1:26">
      <c r="A2424">
        <v>210485387</v>
      </c>
      <c r="B2424" t="s">
        <v>11104</v>
      </c>
      <c r="C2424" t="s">
        <v>3597</v>
      </c>
      <c r="D2424" t="s">
        <v>1086</v>
      </c>
      <c r="E2424" t="s">
        <v>3627</v>
      </c>
      <c r="F2424" t="s">
        <v>3621</v>
      </c>
      <c r="G2424">
        <v>210485387</v>
      </c>
      <c r="I2424" t="s">
        <v>3622</v>
      </c>
      <c r="J2424" t="s">
        <v>11251</v>
      </c>
      <c r="K2424" t="s">
        <v>3624</v>
      </c>
      <c r="L2424" t="s">
        <v>11252</v>
      </c>
      <c r="M2424">
        <v>13</v>
      </c>
      <c r="N2424">
        <v>24</v>
      </c>
      <c r="O2424">
        <v>11</v>
      </c>
      <c r="P2424">
        <v>13.1</v>
      </c>
      <c r="Q2424">
        <v>24.5</v>
      </c>
      <c r="R2424">
        <v>9.5</v>
      </c>
      <c r="S2424" t="b">
        <v>0</v>
      </c>
      <c r="T2424" t="b">
        <v>0</v>
      </c>
      <c r="U2424" t="b">
        <v>1</v>
      </c>
      <c r="V2424">
        <v>22000</v>
      </c>
      <c r="W2424">
        <v>15000</v>
      </c>
      <c r="X2424">
        <v>2.84</v>
      </c>
      <c r="Y2424">
        <v>22000</v>
      </c>
      <c r="Z2424">
        <v>2.11</v>
      </c>
    </row>
    <row r="2425" spans="1:26">
      <c r="A2425">
        <v>210485386</v>
      </c>
      <c r="B2425" t="s">
        <v>11104</v>
      </c>
      <c r="C2425" t="s">
        <v>3597</v>
      </c>
      <c r="D2425" t="s">
        <v>1086</v>
      </c>
      <c r="E2425" t="s">
        <v>3627</v>
      </c>
      <c r="F2425" t="s">
        <v>3621</v>
      </c>
      <c r="G2425">
        <v>210485386</v>
      </c>
      <c r="I2425" t="s">
        <v>3622</v>
      </c>
      <c r="J2425" t="s">
        <v>11249</v>
      </c>
      <c r="K2425" t="s">
        <v>3624</v>
      </c>
      <c r="L2425" t="s">
        <v>11250</v>
      </c>
      <c r="M2425">
        <v>12.5</v>
      </c>
      <c r="N2425">
        <v>24</v>
      </c>
      <c r="O2425">
        <v>11</v>
      </c>
      <c r="P2425">
        <v>12.5</v>
      </c>
      <c r="Q2425">
        <v>24</v>
      </c>
      <c r="R2425">
        <v>9</v>
      </c>
      <c r="S2425" t="b">
        <v>0</v>
      </c>
      <c r="T2425" t="b">
        <v>0</v>
      </c>
      <c r="U2425" t="b">
        <v>0</v>
      </c>
      <c r="V2425">
        <v>12000</v>
      </c>
      <c r="W2425">
        <v>7000</v>
      </c>
      <c r="X2425">
        <v>2.81</v>
      </c>
      <c r="Y2425">
        <v>10900</v>
      </c>
      <c r="Z2425">
        <v>2.25</v>
      </c>
    </row>
    <row r="2426" spans="1:26">
      <c r="A2426">
        <v>210485385</v>
      </c>
      <c r="B2426" t="s">
        <v>11104</v>
      </c>
      <c r="C2426" t="s">
        <v>3597</v>
      </c>
      <c r="D2426" t="s">
        <v>1086</v>
      </c>
      <c r="E2426" t="s">
        <v>3627</v>
      </c>
      <c r="F2426" t="s">
        <v>3621</v>
      </c>
      <c r="G2426">
        <v>210485385</v>
      </c>
      <c r="I2426" t="s">
        <v>3622</v>
      </c>
      <c r="J2426" t="s">
        <v>11247</v>
      </c>
      <c r="K2426" t="s">
        <v>3624</v>
      </c>
      <c r="L2426" t="s">
        <v>11248</v>
      </c>
      <c r="M2426">
        <v>12.5</v>
      </c>
      <c r="N2426">
        <v>24</v>
      </c>
      <c r="O2426">
        <v>11</v>
      </c>
      <c r="P2426">
        <v>12</v>
      </c>
      <c r="Q2426">
        <v>24</v>
      </c>
      <c r="R2426">
        <v>9</v>
      </c>
      <c r="S2426" t="b">
        <v>0</v>
      </c>
      <c r="T2426" t="b">
        <v>0</v>
      </c>
      <c r="U2426" t="b">
        <v>0</v>
      </c>
      <c r="V2426">
        <v>12000</v>
      </c>
      <c r="W2426">
        <v>7000</v>
      </c>
      <c r="X2426">
        <v>2.81</v>
      </c>
      <c r="Y2426">
        <v>10900</v>
      </c>
      <c r="Z2426">
        <v>2.25</v>
      </c>
    </row>
    <row r="2427" spans="1:26">
      <c r="A2427">
        <v>210485384</v>
      </c>
      <c r="B2427" t="s">
        <v>11104</v>
      </c>
      <c r="C2427" t="s">
        <v>3597</v>
      </c>
      <c r="D2427" t="s">
        <v>1086</v>
      </c>
      <c r="E2427" t="s">
        <v>3627</v>
      </c>
      <c r="F2427" t="s">
        <v>3621</v>
      </c>
      <c r="G2427">
        <v>210485384</v>
      </c>
      <c r="I2427" t="s">
        <v>3622</v>
      </c>
      <c r="J2427" t="s">
        <v>11245</v>
      </c>
      <c r="K2427" t="s">
        <v>3624</v>
      </c>
      <c r="L2427" t="s">
        <v>11246</v>
      </c>
      <c r="M2427">
        <v>14.7</v>
      </c>
      <c r="N2427">
        <v>25.5</v>
      </c>
      <c r="O2427">
        <v>12</v>
      </c>
      <c r="P2427">
        <v>14.7</v>
      </c>
      <c r="Q2427">
        <v>25.5</v>
      </c>
      <c r="R2427">
        <v>10.199999999999999</v>
      </c>
      <c r="S2427" t="b">
        <v>0</v>
      </c>
      <c r="T2427" t="b">
        <v>0</v>
      </c>
      <c r="U2427" t="b">
        <v>1</v>
      </c>
      <c r="V2427">
        <v>9100</v>
      </c>
      <c r="W2427">
        <v>7000</v>
      </c>
      <c r="X2427">
        <v>2.89</v>
      </c>
      <c r="Y2427">
        <v>11000</v>
      </c>
      <c r="Z2427">
        <v>2.08</v>
      </c>
    </row>
    <row r="2428" spans="1:26">
      <c r="A2428">
        <v>210485383</v>
      </c>
      <c r="B2428" t="s">
        <v>11104</v>
      </c>
      <c r="C2428" t="s">
        <v>3597</v>
      </c>
      <c r="D2428" t="s">
        <v>1086</v>
      </c>
      <c r="E2428" t="s">
        <v>3627</v>
      </c>
      <c r="F2428" t="s">
        <v>3621</v>
      </c>
      <c r="G2428">
        <v>210485383</v>
      </c>
      <c r="I2428" t="s">
        <v>3622</v>
      </c>
      <c r="J2428" t="s">
        <v>11243</v>
      </c>
      <c r="K2428" t="s">
        <v>3624</v>
      </c>
      <c r="L2428" t="s">
        <v>11244</v>
      </c>
      <c r="M2428">
        <v>14.55</v>
      </c>
      <c r="N2428">
        <v>27</v>
      </c>
      <c r="O2428">
        <v>11.8</v>
      </c>
      <c r="P2428">
        <v>14.55</v>
      </c>
      <c r="Q2428">
        <v>27</v>
      </c>
      <c r="R2428">
        <v>10</v>
      </c>
      <c r="S2428" t="b">
        <v>0</v>
      </c>
      <c r="T2428" t="b">
        <v>0</v>
      </c>
      <c r="U2428" t="b">
        <v>1</v>
      </c>
      <c r="V2428">
        <v>9100</v>
      </c>
      <c r="W2428">
        <v>7000</v>
      </c>
      <c r="X2428">
        <v>2.89</v>
      </c>
      <c r="Y2428">
        <v>11000</v>
      </c>
      <c r="Z2428">
        <v>2.08</v>
      </c>
    </row>
    <row r="2429" spans="1:26">
      <c r="A2429">
        <v>210485381</v>
      </c>
      <c r="B2429" t="s">
        <v>11104</v>
      </c>
      <c r="C2429" t="s">
        <v>3597</v>
      </c>
      <c r="D2429" t="s">
        <v>1086</v>
      </c>
      <c r="E2429" t="s">
        <v>3627</v>
      </c>
      <c r="F2429" t="s">
        <v>3621</v>
      </c>
      <c r="G2429">
        <v>210485381</v>
      </c>
      <c r="I2429" t="s">
        <v>3622</v>
      </c>
      <c r="J2429" t="s">
        <v>11239</v>
      </c>
      <c r="K2429" t="s">
        <v>3624</v>
      </c>
      <c r="L2429" t="s">
        <v>11240</v>
      </c>
      <c r="M2429">
        <v>10.050000000000001</v>
      </c>
      <c r="N2429">
        <v>17.5</v>
      </c>
      <c r="O2429">
        <v>9</v>
      </c>
      <c r="P2429">
        <v>10.050000000000001</v>
      </c>
      <c r="Q2429">
        <v>17.5</v>
      </c>
      <c r="R2429">
        <v>8.5</v>
      </c>
      <c r="S2429" t="b">
        <v>0</v>
      </c>
      <c r="T2429" t="b">
        <v>0</v>
      </c>
      <c r="U2429" t="b">
        <v>0</v>
      </c>
      <c r="V2429">
        <v>17600</v>
      </c>
      <c r="W2429">
        <v>11200</v>
      </c>
      <c r="X2429">
        <v>2.61</v>
      </c>
      <c r="Y2429">
        <v>14400</v>
      </c>
      <c r="Z2429">
        <v>2.0499999999999998</v>
      </c>
    </row>
    <row r="2430" spans="1:26">
      <c r="A2430">
        <v>210485380</v>
      </c>
      <c r="B2430" t="s">
        <v>11104</v>
      </c>
      <c r="C2430" t="s">
        <v>3597</v>
      </c>
      <c r="D2430" t="s">
        <v>1086</v>
      </c>
      <c r="E2430" t="s">
        <v>3627</v>
      </c>
      <c r="F2430" t="s">
        <v>3621</v>
      </c>
      <c r="G2430">
        <v>210485380</v>
      </c>
      <c r="I2430" t="s">
        <v>3622</v>
      </c>
      <c r="J2430" t="s">
        <v>11237</v>
      </c>
      <c r="K2430" t="s">
        <v>3624</v>
      </c>
      <c r="L2430" t="s">
        <v>11238</v>
      </c>
      <c r="M2430">
        <v>8.6999999999999993</v>
      </c>
      <c r="N2430">
        <v>17.5</v>
      </c>
      <c r="O2430">
        <v>10</v>
      </c>
      <c r="P2430">
        <v>8.6999999999999993</v>
      </c>
      <c r="Q2430">
        <v>17.5</v>
      </c>
      <c r="R2430">
        <v>8.5</v>
      </c>
      <c r="S2430" t="b">
        <v>0</v>
      </c>
      <c r="T2430" t="b">
        <v>0</v>
      </c>
      <c r="U2430" t="b">
        <v>0</v>
      </c>
      <c r="V2430">
        <v>12000</v>
      </c>
      <c r="W2430">
        <v>6800</v>
      </c>
      <c r="X2430">
        <v>2.73</v>
      </c>
      <c r="Y2430">
        <v>11500</v>
      </c>
      <c r="Z2430">
        <v>2.2000000000000002</v>
      </c>
    </row>
    <row r="2431" spans="1:26">
      <c r="A2431">
        <v>210485378</v>
      </c>
      <c r="B2431" t="s">
        <v>11104</v>
      </c>
      <c r="C2431" t="s">
        <v>3597</v>
      </c>
      <c r="D2431" t="s">
        <v>1086</v>
      </c>
      <c r="E2431" t="s">
        <v>3627</v>
      </c>
      <c r="F2431" t="s">
        <v>3621</v>
      </c>
      <c r="G2431">
        <v>210485378</v>
      </c>
      <c r="I2431" t="s">
        <v>3622</v>
      </c>
      <c r="J2431" t="s">
        <v>11233</v>
      </c>
      <c r="K2431" t="s">
        <v>3624</v>
      </c>
      <c r="L2431" t="s">
        <v>11234</v>
      </c>
      <c r="M2431">
        <v>11.3</v>
      </c>
      <c r="N2431">
        <v>19.5</v>
      </c>
      <c r="O2431">
        <v>9.8000000000000007</v>
      </c>
      <c r="P2431">
        <v>11.3</v>
      </c>
      <c r="Q2431">
        <v>19.5</v>
      </c>
      <c r="R2431">
        <v>8.6</v>
      </c>
      <c r="S2431" t="b">
        <v>0</v>
      </c>
      <c r="T2431" t="b">
        <v>0</v>
      </c>
      <c r="U2431" t="b">
        <v>0</v>
      </c>
      <c r="V2431">
        <v>9100</v>
      </c>
      <c r="W2431">
        <v>6000</v>
      </c>
      <c r="X2431">
        <v>2.71</v>
      </c>
      <c r="Y2431">
        <v>9400</v>
      </c>
      <c r="Z2431">
        <v>2.12</v>
      </c>
    </row>
    <row r="2432" spans="1:26">
      <c r="A2432">
        <v>210485377</v>
      </c>
      <c r="B2432" t="s">
        <v>11104</v>
      </c>
      <c r="C2432" t="s">
        <v>3597</v>
      </c>
      <c r="D2432" t="s">
        <v>1086</v>
      </c>
      <c r="E2432" t="s">
        <v>3627</v>
      </c>
      <c r="F2432" t="s">
        <v>3621</v>
      </c>
      <c r="G2432">
        <v>210485377</v>
      </c>
      <c r="I2432" t="s">
        <v>3622</v>
      </c>
      <c r="J2432" t="s">
        <v>11231</v>
      </c>
      <c r="K2432" t="s">
        <v>3624</v>
      </c>
      <c r="L2432" t="s">
        <v>11232</v>
      </c>
      <c r="M2432">
        <v>11.3</v>
      </c>
      <c r="N2432">
        <v>19.5</v>
      </c>
      <c r="O2432">
        <v>10</v>
      </c>
      <c r="P2432">
        <v>11.3</v>
      </c>
      <c r="Q2432">
        <v>19.5</v>
      </c>
      <c r="R2432">
        <v>8.8000000000000007</v>
      </c>
      <c r="S2432" t="b">
        <v>0</v>
      </c>
      <c r="T2432" t="b">
        <v>0</v>
      </c>
      <c r="U2432" t="b">
        <v>0</v>
      </c>
      <c r="V2432">
        <v>9100</v>
      </c>
      <c r="W2432">
        <v>6000</v>
      </c>
      <c r="X2432">
        <v>2.71</v>
      </c>
      <c r="Y2432">
        <v>9000</v>
      </c>
      <c r="Z2432">
        <v>2.11</v>
      </c>
    </row>
    <row r="2433" spans="1:26">
      <c r="A2433">
        <v>210485366</v>
      </c>
      <c r="B2433" t="s">
        <v>11104</v>
      </c>
      <c r="C2433" t="s">
        <v>3597</v>
      </c>
      <c r="D2433" t="s">
        <v>1086</v>
      </c>
      <c r="E2433" t="s">
        <v>3620</v>
      </c>
      <c r="F2433" t="s">
        <v>3650</v>
      </c>
      <c r="G2433">
        <v>210485366</v>
      </c>
      <c r="I2433" t="s">
        <v>3651</v>
      </c>
      <c r="J2433" t="s">
        <v>11230</v>
      </c>
      <c r="K2433" t="s">
        <v>3653</v>
      </c>
      <c r="M2433">
        <v>12</v>
      </c>
      <c r="N2433">
        <v>19</v>
      </c>
      <c r="O2433">
        <v>10</v>
      </c>
      <c r="P2433">
        <v>12</v>
      </c>
      <c r="Q2433">
        <v>19</v>
      </c>
      <c r="R2433">
        <v>10</v>
      </c>
      <c r="S2433" t="b">
        <v>0</v>
      </c>
      <c r="T2433" t="b">
        <v>0</v>
      </c>
      <c r="U2433" t="b">
        <v>1</v>
      </c>
      <c r="V2433">
        <v>36000</v>
      </c>
      <c r="W2433">
        <v>35600</v>
      </c>
      <c r="X2433">
        <v>2.38</v>
      </c>
      <c r="Y2433">
        <v>38200</v>
      </c>
      <c r="Z2433">
        <v>2.41</v>
      </c>
    </row>
    <row r="2434" spans="1:26">
      <c r="A2434">
        <v>210485365</v>
      </c>
      <c r="B2434" t="s">
        <v>11104</v>
      </c>
      <c r="C2434" t="s">
        <v>3597</v>
      </c>
      <c r="D2434" t="s">
        <v>1086</v>
      </c>
      <c r="E2434" t="s">
        <v>3620</v>
      </c>
      <c r="F2434" t="s">
        <v>3650</v>
      </c>
      <c r="G2434">
        <v>210485365</v>
      </c>
      <c r="I2434" t="s">
        <v>3651</v>
      </c>
      <c r="J2434" t="s">
        <v>11229</v>
      </c>
      <c r="K2434" t="s">
        <v>3653</v>
      </c>
      <c r="M2434">
        <v>12</v>
      </c>
      <c r="N2434">
        <v>19</v>
      </c>
      <c r="O2434">
        <v>10</v>
      </c>
      <c r="P2434">
        <v>12</v>
      </c>
      <c r="Q2434">
        <v>19</v>
      </c>
      <c r="R2434">
        <v>10</v>
      </c>
      <c r="S2434" t="b">
        <v>0</v>
      </c>
      <c r="T2434" t="b">
        <v>0</v>
      </c>
      <c r="U2434" t="b">
        <v>1</v>
      </c>
      <c r="V2434">
        <v>34000</v>
      </c>
      <c r="W2434">
        <v>30800</v>
      </c>
      <c r="X2434">
        <v>2.04</v>
      </c>
      <c r="Y2434">
        <v>37720</v>
      </c>
      <c r="Z2434">
        <v>2.38</v>
      </c>
    </row>
    <row r="2435" spans="1:26">
      <c r="A2435">
        <v>210485364</v>
      </c>
      <c r="B2435" t="s">
        <v>11104</v>
      </c>
      <c r="C2435" t="s">
        <v>3597</v>
      </c>
      <c r="D2435" t="s">
        <v>1086</v>
      </c>
      <c r="E2435" t="s">
        <v>3620</v>
      </c>
      <c r="F2435" t="s">
        <v>3650</v>
      </c>
      <c r="G2435">
        <v>210485364</v>
      </c>
      <c r="I2435" t="s">
        <v>3651</v>
      </c>
      <c r="J2435" t="s">
        <v>11228</v>
      </c>
      <c r="K2435" t="s">
        <v>3653</v>
      </c>
      <c r="M2435">
        <v>12.5</v>
      </c>
      <c r="N2435">
        <v>19</v>
      </c>
      <c r="O2435">
        <v>10</v>
      </c>
      <c r="P2435">
        <v>12.5</v>
      </c>
      <c r="Q2435">
        <v>19</v>
      </c>
      <c r="R2435">
        <v>10</v>
      </c>
      <c r="S2435" t="b">
        <v>0</v>
      </c>
      <c r="T2435" t="b">
        <v>0</v>
      </c>
      <c r="U2435" t="b">
        <v>1</v>
      </c>
      <c r="V2435">
        <v>28400</v>
      </c>
      <c r="W2435">
        <v>27200</v>
      </c>
      <c r="X2435">
        <v>2.41</v>
      </c>
      <c r="Y2435">
        <v>31860</v>
      </c>
      <c r="Z2435">
        <v>2.4</v>
      </c>
    </row>
    <row r="2436" spans="1:26">
      <c r="A2436">
        <v>210485363</v>
      </c>
      <c r="B2436" t="s">
        <v>11104</v>
      </c>
      <c r="C2436" t="s">
        <v>3597</v>
      </c>
      <c r="D2436" t="s">
        <v>1086</v>
      </c>
      <c r="E2436" t="s">
        <v>3620</v>
      </c>
      <c r="F2436" t="s">
        <v>3650</v>
      </c>
      <c r="G2436">
        <v>210485363</v>
      </c>
      <c r="I2436" t="s">
        <v>3651</v>
      </c>
      <c r="J2436" t="s">
        <v>11227</v>
      </c>
      <c r="K2436" t="s">
        <v>3653</v>
      </c>
      <c r="M2436">
        <v>12.5</v>
      </c>
      <c r="N2436">
        <v>19</v>
      </c>
      <c r="O2436">
        <v>10</v>
      </c>
      <c r="P2436">
        <v>12.5</v>
      </c>
      <c r="Q2436">
        <v>19</v>
      </c>
      <c r="R2436">
        <v>10</v>
      </c>
      <c r="S2436" t="b">
        <v>0</v>
      </c>
      <c r="T2436" t="b">
        <v>0</v>
      </c>
      <c r="U2436" t="b">
        <v>1</v>
      </c>
      <c r="V2436">
        <v>23200</v>
      </c>
      <c r="W2436">
        <v>23600</v>
      </c>
      <c r="X2436">
        <v>2.34</v>
      </c>
      <c r="Y2436">
        <v>26600</v>
      </c>
      <c r="Z2436">
        <v>2.5</v>
      </c>
    </row>
    <row r="2437" spans="1:26">
      <c r="A2437">
        <v>210485362</v>
      </c>
      <c r="B2437" t="s">
        <v>11104</v>
      </c>
      <c r="C2437" t="s">
        <v>3597</v>
      </c>
      <c r="D2437" t="s">
        <v>1086</v>
      </c>
      <c r="E2437" t="s">
        <v>3620</v>
      </c>
      <c r="F2437" t="s">
        <v>3650</v>
      </c>
      <c r="G2437">
        <v>210485362</v>
      </c>
      <c r="I2437" t="s">
        <v>3651</v>
      </c>
      <c r="J2437" t="s">
        <v>11226</v>
      </c>
      <c r="K2437" t="s">
        <v>3653</v>
      </c>
      <c r="M2437">
        <v>12</v>
      </c>
      <c r="N2437">
        <v>19</v>
      </c>
      <c r="O2437">
        <v>10</v>
      </c>
      <c r="P2437">
        <v>12</v>
      </c>
      <c r="Q2437">
        <v>19</v>
      </c>
      <c r="R2437">
        <v>10</v>
      </c>
      <c r="S2437" t="b">
        <v>0</v>
      </c>
      <c r="T2437" t="b">
        <v>0</v>
      </c>
      <c r="U2437" t="b">
        <v>1</v>
      </c>
      <c r="V2437">
        <v>17000</v>
      </c>
      <c r="W2437">
        <v>14700</v>
      </c>
      <c r="X2437">
        <v>2.63</v>
      </c>
      <c r="Y2437">
        <v>16400</v>
      </c>
      <c r="Z2437">
        <v>2.64</v>
      </c>
    </row>
    <row r="2438" spans="1:26">
      <c r="A2438">
        <v>210421037</v>
      </c>
      <c r="B2438" t="s">
        <v>11104</v>
      </c>
      <c r="C2438" t="s">
        <v>3597</v>
      </c>
      <c r="D2438" t="s">
        <v>1086</v>
      </c>
      <c r="E2438" t="s">
        <v>3620</v>
      </c>
      <c r="F2438" t="s">
        <v>3600</v>
      </c>
      <c r="G2438">
        <v>210421037</v>
      </c>
      <c r="I2438" t="s">
        <v>3601</v>
      </c>
      <c r="J2438" t="s">
        <v>11224</v>
      </c>
      <c r="K2438" t="s">
        <v>3624</v>
      </c>
      <c r="L2438" t="s">
        <v>11225</v>
      </c>
      <c r="P2438">
        <v>10</v>
      </c>
      <c r="Q2438">
        <v>15.2</v>
      </c>
      <c r="R2438">
        <v>7.8</v>
      </c>
      <c r="S2438" t="b">
        <v>0</v>
      </c>
      <c r="T2438" t="b">
        <v>0</v>
      </c>
      <c r="U2438" t="b">
        <v>0</v>
      </c>
      <c r="V2438">
        <v>54000</v>
      </c>
      <c r="W2438">
        <v>30000</v>
      </c>
      <c r="X2438">
        <v>2.2000000000000002</v>
      </c>
      <c r="Y2438">
        <v>30000</v>
      </c>
      <c r="Z2438">
        <v>2.2000000000000002</v>
      </c>
    </row>
    <row r="2439" spans="1:26">
      <c r="A2439">
        <v>210421036</v>
      </c>
      <c r="B2439" t="s">
        <v>11104</v>
      </c>
      <c r="C2439" t="s">
        <v>3597</v>
      </c>
      <c r="D2439" t="s">
        <v>1086</v>
      </c>
      <c r="E2439" t="s">
        <v>3620</v>
      </c>
      <c r="F2439" t="s">
        <v>3600</v>
      </c>
      <c r="G2439">
        <v>210421036</v>
      </c>
      <c r="I2439" t="s">
        <v>3601</v>
      </c>
      <c r="J2439" t="s">
        <v>11222</v>
      </c>
      <c r="K2439" t="s">
        <v>3624</v>
      </c>
      <c r="L2439" t="s">
        <v>11223</v>
      </c>
      <c r="P2439">
        <v>8.6</v>
      </c>
      <c r="Q2439">
        <v>15</v>
      </c>
      <c r="R2439">
        <v>7.7</v>
      </c>
      <c r="S2439" t="b">
        <v>0</v>
      </c>
      <c r="T2439" t="b">
        <v>0</v>
      </c>
      <c r="U2439" t="b">
        <v>0</v>
      </c>
      <c r="V2439">
        <v>46000</v>
      </c>
      <c r="W2439">
        <v>26000</v>
      </c>
      <c r="X2439">
        <v>2.1</v>
      </c>
      <c r="Y2439">
        <v>26000</v>
      </c>
      <c r="Z2439">
        <v>2.1</v>
      </c>
    </row>
    <row r="2440" spans="1:26">
      <c r="A2440">
        <v>210421034</v>
      </c>
      <c r="B2440" t="s">
        <v>11104</v>
      </c>
      <c r="C2440" t="s">
        <v>3597</v>
      </c>
      <c r="D2440" t="s">
        <v>1086</v>
      </c>
      <c r="E2440" t="s">
        <v>3620</v>
      </c>
      <c r="F2440" t="s">
        <v>3600</v>
      </c>
      <c r="G2440">
        <v>210421034</v>
      </c>
      <c r="I2440" t="s">
        <v>3601</v>
      </c>
      <c r="J2440" t="s">
        <v>11220</v>
      </c>
      <c r="K2440" t="s">
        <v>3624</v>
      </c>
      <c r="L2440" t="s">
        <v>11221</v>
      </c>
      <c r="P2440">
        <v>10</v>
      </c>
      <c r="Q2440">
        <v>15.5</v>
      </c>
      <c r="R2440">
        <v>7.7</v>
      </c>
      <c r="S2440" t="b">
        <v>0</v>
      </c>
      <c r="T2440" t="b">
        <v>0</v>
      </c>
      <c r="U2440" t="b">
        <v>0</v>
      </c>
      <c r="V2440">
        <v>34000</v>
      </c>
      <c r="W2440">
        <v>19000</v>
      </c>
      <c r="X2440">
        <v>2.1</v>
      </c>
      <c r="Y2440">
        <v>19000</v>
      </c>
      <c r="Z2440">
        <v>2.1</v>
      </c>
    </row>
    <row r="2441" spans="1:26">
      <c r="A2441">
        <v>210421033</v>
      </c>
      <c r="B2441" t="s">
        <v>11104</v>
      </c>
      <c r="C2441" t="s">
        <v>3597</v>
      </c>
      <c r="D2441" t="s">
        <v>1086</v>
      </c>
      <c r="E2441" t="s">
        <v>3620</v>
      </c>
      <c r="F2441" t="s">
        <v>3600</v>
      </c>
      <c r="G2441">
        <v>210421033</v>
      </c>
      <c r="I2441" t="s">
        <v>3601</v>
      </c>
      <c r="J2441" t="s">
        <v>11218</v>
      </c>
      <c r="K2441" t="s">
        <v>3624</v>
      </c>
      <c r="L2441" t="s">
        <v>11219</v>
      </c>
      <c r="P2441">
        <v>10</v>
      </c>
      <c r="Q2441">
        <v>15.2</v>
      </c>
      <c r="R2441">
        <v>7.8</v>
      </c>
      <c r="S2441" t="b">
        <v>0</v>
      </c>
      <c r="T2441" t="b">
        <v>0</v>
      </c>
      <c r="U2441" t="b">
        <v>0</v>
      </c>
      <c r="V2441">
        <v>28600</v>
      </c>
      <c r="W2441">
        <v>18600</v>
      </c>
      <c r="X2441">
        <v>2</v>
      </c>
      <c r="Y2441">
        <v>18600</v>
      </c>
      <c r="Z2441">
        <v>2</v>
      </c>
    </row>
    <row r="2442" spans="1:26">
      <c r="A2442">
        <v>210421032</v>
      </c>
      <c r="B2442" t="s">
        <v>11104</v>
      </c>
      <c r="C2442" t="s">
        <v>3597</v>
      </c>
      <c r="D2442" t="s">
        <v>1086</v>
      </c>
      <c r="E2442" t="s">
        <v>3620</v>
      </c>
      <c r="F2442" t="s">
        <v>3600</v>
      </c>
      <c r="G2442">
        <v>210421032</v>
      </c>
      <c r="I2442" t="s">
        <v>3601</v>
      </c>
      <c r="J2442" t="s">
        <v>11216</v>
      </c>
      <c r="K2442" t="s">
        <v>3624</v>
      </c>
      <c r="L2442" t="s">
        <v>11217</v>
      </c>
      <c r="P2442">
        <v>10.5</v>
      </c>
      <c r="Q2442">
        <v>15.5</v>
      </c>
      <c r="R2442">
        <v>7.8</v>
      </c>
      <c r="S2442" t="b">
        <v>0</v>
      </c>
      <c r="T2442" t="b">
        <v>0</v>
      </c>
      <c r="U2442" t="b">
        <v>0</v>
      </c>
      <c r="V2442">
        <v>23000</v>
      </c>
      <c r="W2442">
        <v>14600</v>
      </c>
      <c r="X2442">
        <v>2.2999999999999998</v>
      </c>
      <c r="Y2442">
        <v>14600</v>
      </c>
      <c r="Z2442">
        <v>2.2999999999999998</v>
      </c>
    </row>
    <row r="2443" spans="1:26">
      <c r="A2443">
        <v>210278972</v>
      </c>
      <c r="B2443" t="s">
        <v>8845</v>
      </c>
      <c r="C2443" t="s">
        <v>3597</v>
      </c>
      <c r="D2443" t="s">
        <v>1086</v>
      </c>
      <c r="E2443" t="s">
        <v>3620</v>
      </c>
      <c r="F2443" t="s">
        <v>3621</v>
      </c>
      <c r="G2443">
        <v>210278972</v>
      </c>
      <c r="I2443" t="s">
        <v>3622</v>
      </c>
      <c r="J2443" t="s">
        <v>11209</v>
      </c>
      <c r="K2443" t="s">
        <v>3624</v>
      </c>
      <c r="L2443" t="s">
        <v>11210</v>
      </c>
      <c r="M2443">
        <v>11.6</v>
      </c>
      <c r="N2443">
        <v>18</v>
      </c>
      <c r="O2443">
        <v>10</v>
      </c>
      <c r="P2443">
        <v>11.6</v>
      </c>
      <c r="Q2443">
        <v>18</v>
      </c>
      <c r="R2443">
        <v>8.5</v>
      </c>
      <c r="S2443" t="b">
        <v>0</v>
      </c>
      <c r="T2443" t="b">
        <v>0</v>
      </c>
      <c r="U2443" t="b">
        <v>0</v>
      </c>
      <c r="V2443">
        <v>22000</v>
      </c>
      <c r="W2443">
        <v>13900</v>
      </c>
      <c r="X2443">
        <v>2.48</v>
      </c>
      <c r="Y2443">
        <v>18760</v>
      </c>
      <c r="Z2443">
        <v>2.37</v>
      </c>
    </row>
    <row r="2444" spans="1:26">
      <c r="A2444">
        <v>210278971</v>
      </c>
      <c r="B2444" t="s">
        <v>8845</v>
      </c>
      <c r="C2444" t="s">
        <v>3597</v>
      </c>
      <c r="D2444" t="s">
        <v>1086</v>
      </c>
      <c r="E2444" t="s">
        <v>3620</v>
      </c>
      <c r="F2444" t="s">
        <v>3621</v>
      </c>
      <c r="G2444">
        <v>210278971</v>
      </c>
      <c r="I2444" t="s">
        <v>3622</v>
      </c>
      <c r="J2444" t="s">
        <v>11208</v>
      </c>
      <c r="K2444" t="s">
        <v>3624</v>
      </c>
      <c r="L2444" t="s">
        <v>11127</v>
      </c>
      <c r="M2444">
        <v>12.5</v>
      </c>
      <c r="N2444">
        <v>24</v>
      </c>
      <c r="O2444">
        <v>11</v>
      </c>
      <c r="P2444">
        <v>12</v>
      </c>
      <c r="Q2444">
        <v>24</v>
      </c>
      <c r="R2444">
        <v>9</v>
      </c>
      <c r="S2444" t="b">
        <v>0</v>
      </c>
      <c r="T2444" t="b">
        <v>0</v>
      </c>
      <c r="U2444" t="b">
        <v>0</v>
      </c>
      <c r="V2444">
        <v>12000</v>
      </c>
      <c r="W2444">
        <v>7000</v>
      </c>
      <c r="X2444">
        <v>2.81</v>
      </c>
      <c r="Y2444">
        <v>10900</v>
      </c>
      <c r="Z2444">
        <v>2.25</v>
      </c>
    </row>
    <row r="2445" spans="1:26">
      <c r="A2445">
        <v>210278970</v>
      </c>
      <c r="B2445" t="s">
        <v>8845</v>
      </c>
      <c r="C2445" t="s">
        <v>3597</v>
      </c>
      <c r="D2445" t="s">
        <v>1086</v>
      </c>
      <c r="E2445" t="s">
        <v>3620</v>
      </c>
      <c r="F2445" t="s">
        <v>3621</v>
      </c>
      <c r="G2445">
        <v>210278970</v>
      </c>
      <c r="I2445" t="s">
        <v>3622</v>
      </c>
      <c r="J2445" t="s">
        <v>11207</v>
      </c>
      <c r="K2445" t="s">
        <v>3624</v>
      </c>
      <c r="L2445" t="s">
        <v>11120</v>
      </c>
      <c r="M2445">
        <v>12.5</v>
      </c>
      <c r="N2445">
        <v>24</v>
      </c>
      <c r="O2445">
        <v>11</v>
      </c>
      <c r="P2445">
        <v>12.5</v>
      </c>
      <c r="Q2445">
        <v>24</v>
      </c>
      <c r="R2445">
        <v>9</v>
      </c>
      <c r="S2445" t="b">
        <v>0</v>
      </c>
      <c r="T2445" t="b">
        <v>0</v>
      </c>
      <c r="U2445" t="b">
        <v>0</v>
      </c>
      <c r="V2445">
        <v>12000</v>
      </c>
      <c r="W2445">
        <v>7000</v>
      </c>
      <c r="X2445">
        <v>2.81</v>
      </c>
      <c r="Y2445">
        <v>10900</v>
      </c>
      <c r="Z2445">
        <v>2.25</v>
      </c>
    </row>
    <row r="2446" spans="1:26">
      <c r="A2446">
        <v>210278969</v>
      </c>
      <c r="B2446" t="s">
        <v>8845</v>
      </c>
      <c r="C2446" t="s">
        <v>3597</v>
      </c>
      <c r="D2446" t="s">
        <v>1086</v>
      </c>
      <c r="E2446" t="s">
        <v>3620</v>
      </c>
      <c r="F2446" t="s">
        <v>3621</v>
      </c>
      <c r="G2446">
        <v>210278969</v>
      </c>
      <c r="I2446" t="s">
        <v>3622</v>
      </c>
      <c r="J2446" t="s">
        <v>11205</v>
      </c>
      <c r="K2446" t="s">
        <v>3624</v>
      </c>
      <c r="L2446" t="s">
        <v>11206</v>
      </c>
      <c r="M2446">
        <v>11.25</v>
      </c>
      <c r="N2446">
        <v>19</v>
      </c>
      <c r="O2446">
        <v>10</v>
      </c>
      <c r="P2446">
        <v>11.25</v>
      </c>
      <c r="Q2446">
        <v>20</v>
      </c>
      <c r="R2446">
        <v>8.5</v>
      </c>
      <c r="S2446" t="b">
        <v>0</v>
      </c>
      <c r="T2446" t="b">
        <v>0</v>
      </c>
      <c r="U2446" t="b">
        <v>0</v>
      </c>
      <c r="V2446">
        <v>30000</v>
      </c>
      <c r="W2446">
        <v>17500</v>
      </c>
      <c r="X2446">
        <v>2.4700000000000002</v>
      </c>
      <c r="Y2446">
        <v>27000</v>
      </c>
      <c r="Z2446">
        <v>2.08</v>
      </c>
    </row>
    <row r="2447" spans="1:26">
      <c r="A2447">
        <v>210278968</v>
      </c>
      <c r="B2447" t="s">
        <v>8845</v>
      </c>
      <c r="C2447" t="s">
        <v>3597</v>
      </c>
      <c r="D2447" t="s">
        <v>1086</v>
      </c>
      <c r="E2447" t="s">
        <v>3620</v>
      </c>
      <c r="F2447" t="s">
        <v>3621</v>
      </c>
      <c r="G2447">
        <v>210278968</v>
      </c>
      <c r="I2447" t="s">
        <v>3622</v>
      </c>
      <c r="J2447" t="s">
        <v>11204</v>
      </c>
      <c r="K2447" t="s">
        <v>3624</v>
      </c>
      <c r="L2447" t="s">
        <v>11119</v>
      </c>
      <c r="M2447">
        <v>13</v>
      </c>
      <c r="N2447">
        <v>24</v>
      </c>
      <c r="O2447">
        <v>11</v>
      </c>
      <c r="P2447">
        <v>13.1</v>
      </c>
      <c r="Q2447">
        <v>24.5</v>
      </c>
      <c r="R2447">
        <v>9.5</v>
      </c>
      <c r="S2447" t="b">
        <v>0</v>
      </c>
      <c r="T2447" t="b">
        <v>0</v>
      </c>
      <c r="U2447" t="b">
        <v>1</v>
      </c>
      <c r="V2447">
        <v>22000</v>
      </c>
      <c r="W2447">
        <v>15000</v>
      </c>
      <c r="X2447">
        <v>2.84</v>
      </c>
      <c r="Y2447">
        <v>22000</v>
      </c>
      <c r="Z2447">
        <v>2.11</v>
      </c>
    </row>
    <row r="2448" spans="1:26">
      <c r="A2448">
        <v>210278967</v>
      </c>
      <c r="B2448" t="s">
        <v>8845</v>
      </c>
      <c r="C2448" t="s">
        <v>3597</v>
      </c>
      <c r="D2448" t="s">
        <v>1086</v>
      </c>
      <c r="E2448" t="s">
        <v>3620</v>
      </c>
      <c r="F2448" t="s">
        <v>3621</v>
      </c>
      <c r="G2448">
        <v>210278967</v>
      </c>
      <c r="I2448" t="s">
        <v>3622</v>
      </c>
      <c r="J2448" t="s">
        <v>11203</v>
      </c>
      <c r="K2448" t="s">
        <v>3624</v>
      </c>
      <c r="L2448" t="s">
        <v>11123</v>
      </c>
      <c r="M2448">
        <v>14.7</v>
      </c>
      <c r="N2448">
        <v>25.5</v>
      </c>
      <c r="O2448">
        <v>12</v>
      </c>
      <c r="P2448">
        <v>14.7</v>
      </c>
      <c r="Q2448">
        <v>25.5</v>
      </c>
      <c r="R2448">
        <v>10.199999999999999</v>
      </c>
      <c r="S2448" t="b">
        <v>0</v>
      </c>
      <c r="T2448" t="b">
        <v>0</v>
      </c>
      <c r="U2448" t="b">
        <v>1</v>
      </c>
      <c r="V2448">
        <v>9100</v>
      </c>
      <c r="W2448">
        <v>7000</v>
      </c>
      <c r="X2448">
        <v>2.89</v>
      </c>
      <c r="Y2448">
        <v>11000</v>
      </c>
      <c r="Z2448">
        <v>2.08</v>
      </c>
    </row>
    <row r="2449" spans="1:26">
      <c r="A2449">
        <v>210278966</v>
      </c>
      <c r="B2449" t="s">
        <v>8845</v>
      </c>
      <c r="C2449" t="s">
        <v>3597</v>
      </c>
      <c r="D2449" t="s">
        <v>1086</v>
      </c>
      <c r="E2449" t="s">
        <v>3620</v>
      </c>
      <c r="F2449" t="s">
        <v>3621</v>
      </c>
      <c r="G2449">
        <v>210278966</v>
      </c>
      <c r="I2449" t="s">
        <v>3622</v>
      </c>
      <c r="J2449" t="s">
        <v>11202</v>
      </c>
      <c r="K2449" t="s">
        <v>3624</v>
      </c>
      <c r="L2449" t="s">
        <v>11125</v>
      </c>
      <c r="M2449">
        <v>14.55</v>
      </c>
      <c r="N2449">
        <v>27</v>
      </c>
      <c r="O2449">
        <v>11.8</v>
      </c>
      <c r="P2449">
        <v>14.55</v>
      </c>
      <c r="Q2449">
        <v>27</v>
      </c>
      <c r="R2449">
        <v>10</v>
      </c>
      <c r="S2449" t="b">
        <v>0</v>
      </c>
      <c r="T2449" t="b">
        <v>0</v>
      </c>
      <c r="U2449" t="b">
        <v>1</v>
      </c>
      <c r="V2449">
        <v>9100</v>
      </c>
      <c r="W2449">
        <v>7000</v>
      </c>
      <c r="X2449">
        <v>2.89</v>
      </c>
      <c r="Y2449">
        <v>11000</v>
      </c>
      <c r="Z2449">
        <v>2.08</v>
      </c>
    </row>
    <row r="2450" spans="1:26">
      <c r="A2450">
        <v>210278965</v>
      </c>
      <c r="B2450" t="s">
        <v>8845</v>
      </c>
      <c r="C2450" t="s">
        <v>3597</v>
      </c>
      <c r="D2450" t="s">
        <v>1086</v>
      </c>
      <c r="E2450" t="s">
        <v>3620</v>
      </c>
      <c r="F2450" t="s">
        <v>3621</v>
      </c>
      <c r="G2450">
        <v>210278965</v>
      </c>
      <c r="I2450" t="s">
        <v>3622</v>
      </c>
      <c r="J2450" t="s">
        <v>11200</v>
      </c>
      <c r="K2450" t="s">
        <v>3624</v>
      </c>
      <c r="L2450" t="s">
        <v>11201</v>
      </c>
      <c r="M2450">
        <v>10.5</v>
      </c>
      <c r="N2450">
        <v>20</v>
      </c>
      <c r="O2450">
        <v>9</v>
      </c>
      <c r="P2450">
        <v>10.5</v>
      </c>
      <c r="Q2450">
        <v>20</v>
      </c>
      <c r="R2450">
        <v>8.5</v>
      </c>
      <c r="S2450" t="b">
        <v>0</v>
      </c>
      <c r="T2450" t="b">
        <v>0</v>
      </c>
      <c r="U2450" t="b">
        <v>0</v>
      </c>
      <c r="V2450">
        <v>33600</v>
      </c>
      <c r="W2450">
        <v>21000</v>
      </c>
      <c r="X2450">
        <v>2.48</v>
      </c>
      <c r="Y2450">
        <v>28000</v>
      </c>
      <c r="Z2450">
        <v>2.0299999999999998</v>
      </c>
    </row>
    <row r="2451" spans="1:26">
      <c r="A2451">
        <v>210278964</v>
      </c>
      <c r="B2451" t="s">
        <v>8845</v>
      </c>
      <c r="C2451" t="s">
        <v>3597</v>
      </c>
      <c r="D2451" t="s">
        <v>1086</v>
      </c>
      <c r="E2451" t="s">
        <v>3620</v>
      </c>
      <c r="F2451" t="s">
        <v>3621</v>
      </c>
      <c r="G2451">
        <v>210278964</v>
      </c>
      <c r="I2451" t="s">
        <v>3622</v>
      </c>
      <c r="J2451" t="s">
        <v>11198</v>
      </c>
      <c r="K2451" t="s">
        <v>3624</v>
      </c>
      <c r="L2451" t="s">
        <v>11199</v>
      </c>
      <c r="M2451">
        <v>11.3</v>
      </c>
      <c r="N2451">
        <v>19.5</v>
      </c>
      <c r="O2451">
        <v>9.8000000000000007</v>
      </c>
      <c r="P2451">
        <v>11.3</v>
      </c>
      <c r="Q2451">
        <v>19.5</v>
      </c>
      <c r="R2451">
        <v>8.6</v>
      </c>
      <c r="S2451" t="b">
        <v>0</v>
      </c>
      <c r="T2451" t="b">
        <v>0</v>
      </c>
      <c r="U2451" t="b">
        <v>0</v>
      </c>
      <c r="V2451">
        <v>9100</v>
      </c>
      <c r="W2451">
        <v>6000</v>
      </c>
      <c r="X2451">
        <v>2.71</v>
      </c>
      <c r="Y2451">
        <v>9400</v>
      </c>
      <c r="Z2451">
        <v>2.12</v>
      </c>
    </row>
    <row r="2452" spans="1:26">
      <c r="A2452">
        <v>210278963</v>
      </c>
      <c r="B2452" t="s">
        <v>8845</v>
      </c>
      <c r="C2452" t="s">
        <v>3597</v>
      </c>
      <c r="D2452" t="s">
        <v>1086</v>
      </c>
      <c r="E2452" t="s">
        <v>3620</v>
      </c>
      <c r="F2452" t="s">
        <v>3621</v>
      </c>
      <c r="G2452">
        <v>210278963</v>
      </c>
      <c r="I2452" t="s">
        <v>3622</v>
      </c>
      <c r="J2452" t="s">
        <v>11196</v>
      </c>
      <c r="K2452" t="s">
        <v>3624</v>
      </c>
      <c r="L2452" t="s">
        <v>11197</v>
      </c>
      <c r="M2452">
        <v>11.3</v>
      </c>
      <c r="N2452">
        <v>19.5</v>
      </c>
      <c r="O2452">
        <v>10</v>
      </c>
      <c r="P2452">
        <v>11.3</v>
      </c>
      <c r="Q2452">
        <v>19.5</v>
      </c>
      <c r="R2452">
        <v>8.8000000000000007</v>
      </c>
      <c r="S2452" t="b">
        <v>0</v>
      </c>
      <c r="T2452" t="b">
        <v>0</v>
      </c>
      <c r="U2452" t="b">
        <v>0</v>
      </c>
      <c r="V2452">
        <v>9100</v>
      </c>
      <c r="W2452">
        <v>6000</v>
      </c>
      <c r="X2452">
        <v>2.71</v>
      </c>
      <c r="Y2452">
        <v>9000</v>
      </c>
      <c r="Z2452">
        <v>2.11</v>
      </c>
    </row>
    <row r="2453" spans="1:26">
      <c r="A2453">
        <v>210278960</v>
      </c>
      <c r="B2453" t="s">
        <v>8845</v>
      </c>
      <c r="C2453" t="s">
        <v>3597</v>
      </c>
      <c r="D2453" t="s">
        <v>1086</v>
      </c>
      <c r="E2453" t="s">
        <v>3620</v>
      </c>
      <c r="F2453" t="s">
        <v>3621</v>
      </c>
      <c r="G2453">
        <v>210278960</v>
      </c>
      <c r="I2453" t="s">
        <v>3622</v>
      </c>
      <c r="J2453" t="s">
        <v>11190</v>
      </c>
      <c r="K2453" t="s">
        <v>3624</v>
      </c>
      <c r="L2453" t="s">
        <v>11191</v>
      </c>
      <c r="M2453">
        <v>10.050000000000001</v>
      </c>
      <c r="N2453">
        <v>17.5</v>
      </c>
      <c r="O2453">
        <v>9</v>
      </c>
      <c r="P2453">
        <v>10.050000000000001</v>
      </c>
      <c r="Q2453">
        <v>17.5</v>
      </c>
      <c r="R2453">
        <v>8.5</v>
      </c>
      <c r="S2453" t="b">
        <v>0</v>
      </c>
      <c r="T2453" t="b">
        <v>0</v>
      </c>
      <c r="U2453" t="b">
        <v>0</v>
      </c>
      <c r="V2453">
        <v>17600</v>
      </c>
      <c r="W2453">
        <v>11200</v>
      </c>
      <c r="X2453">
        <v>2.61</v>
      </c>
      <c r="Y2453">
        <v>14400</v>
      </c>
      <c r="Z2453">
        <v>2.0499999999999998</v>
      </c>
    </row>
    <row r="2454" spans="1:26">
      <c r="A2454">
        <v>209847251</v>
      </c>
      <c r="B2454" t="s">
        <v>11104</v>
      </c>
      <c r="C2454" t="s">
        <v>3597</v>
      </c>
      <c r="D2454" t="s">
        <v>1086</v>
      </c>
      <c r="E2454" t="s">
        <v>3768</v>
      </c>
      <c r="F2454" t="s">
        <v>3621</v>
      </c>
      <c r="G2454">
        <v>209847251</v>
      </c>
      <c r="I2454" t="s">
        <v>3622</v>
      </c>
      <c r="J2454" t="s">
        <v>10680</v>
      </c>
      <c r="K2454" t="s">
        <v>3624</v>
      </c>
      <c r="L2454" t="s">
        <v>11189</v>
      </c>
      <c r="M2454">
        <v>13</v>
      </c>
      <c r="N2454">
        <v>24</v>
      </c>
      <c r="O2454">
        <v>11</v>
      </c>
      <c r="P2454">
        <v>13.1</v>
      </c>
      <c r="Q2454">
        <v>24.5</v>
      </c>
      <c r="R2454">
        <v>9.5</v>
      </c>
      <c r="S2454" t="b">
        <v>0</v>
      </c>
      <c r="T2454" t="b">
        <v>0</v>
      </c>
      <c r="U2454" t="b">
        <v>1</v>
      </c>
      <c r="V2454">
        <v>22000</v>
      </c>
      <c r="W2454">
        <v>15000</v>
      </c>
      <c r="X2454">
        <v>2.84</v>
      </c>
      <c r="Y2454">
        <v>22000</v>
      </c>
      <c r="Z2454">
        <v>2.11</v>
      </c>
    </row>
    <row r="2455" spans="1:26">
      <c r="A2455">
        <v>209847250</v>
      </c>
      <c r="B2455" t="s">
        <v>11104</v>
      </c>
      <c r="C2455" t="s">
        <v>3597</v>
      </c>
      <c r="D2455" t="s">
        <v>1086</v>
      </c>
      <c r="E2455" t="s">
        <v>3768</v>
      </c>
      <c r="F2455" t="s">
        <v>3621</v>
      </c>
      <c r="G2455">
        <v>209847250</v>
      </c>
      <c r="I2455" t="s">
        <v>3622</v>
      </c>
      <c r="J2455" t="s">
        <v>11187</v>
      </c>
      <c r="K2455" t="s">
        <v>3624</v>
      </c>
      <c r="L2455" t="s">
        <v>11188</v>
      </c>
      <c r="M2455">
        <v>14.55</v>
      </c>
      <c r="N2455">
        <v>27</v>
      </c>
      <c r="O2455">
        <v>11.8</v>
      </c>
      <c r="P2455">
        <v>14.55</v>
      </c>
      <c r="Q2455">
        <v>27</v>
      </c>
      <c r="R2455">
        <v>10</v>
      </c>
      <c r="S2455" t="b">
        <v>0</v>
      </c>
      <c r="T2455" t="b">
        <v>0</v>
      </c>
      <c r="U2455" t="b">
        <v>1</v>
      </c>
      <c r="V2455">
        <v>9100</v>
      </c>
      <c r="W2455">
        <v>7000</v>
      </c>
      <c r="X2455">
        <v>2.89</v>
      </c>
      <c r="Y2455">
        <v>11000</v>
      </c>
      <c r="Z2455">
        <v>2.08</v>
      </c>
    </row>
    <row r="2456" spans="1:26">
      <c r="A2456">
        <v>209847249</v>
      </c>
      <c r="B2456" t="s">
        <v>11104</v>
      </c>
      <c r="C2456" t="s">
        <v>3597</v>
      </c>
      <c r="D2456" t="s">
        <v>1086</v>
      </c>
      <c r="E2456" t="s">
        <v>3768</v>
      </c>
      <c r="F2456" t="s">
        <v>3621</v>
      </c>
      <c r="G2456">
        <v>209847249</v>
      </c>
      <c r="I2456" t="s">
        <v>3622</v>
      </c>
      <c r="J2456" t="s">
        <v>10688</v>
      </c>
      <c r="K2456" t="s">
        <v>3624</v>
      </c>
      <c r="L2456" t="s">
        <v>11186</v>
      </c>
      <c r="M2456">
        <v>14.7</v>
      </c>
      <c r="N2456">
        <v>25.5</v>
      </c>
      <c r="O2456">
        <v>12</v>
      </c>
      <c r="P2456">
        <v>14.7</v>
      </c>
      <c r="Q2456">
        <v>25.5</v>
      </c>
      <c r="R2456">
        <v>10.199999999999999</v>
      </c>
      <c r="S2456" t="b">
        <v>0</v>
      </c>
      <c r="T2456" t="b">
        <v>0</v>
      </c>
      <c r="U2456" t="b">
        <v>1</v>
      </c>
      <c r="V2456">
        <v>9100</v>
      </c>
      <c r="W2456">
        <v>7000</v>
      </c>
      <c r="X2456">
        <v>2.89</v>
      </c>
      <c r="Y2456">
        <v>11000</v>
      </c>
      <c r="Z2456">
        <v>2.08</v>
      </c>
    </row>
    <row r="2457" spans="1:26">
      <c r="A2457">
        <v>209847248</v>
      </c>
      <c r="B2457" t="s">
        <v>11104</v>
      </c>
      <c r="C2457" t="s">
        <v>3597</v>
      </c>
      <c r="D2457" t="s">
        <v>1086</v>
      </c>
      <c r="E2457" t="s">
        <v>3768</v>
      </c>
      <c r="F2457" t="s">
        <v>3621</v>
      </c>
      <c r="G2457">
        <v>209847248</v>
      </c>
      <c r="I2457" t="s">
        <v>3622</v>
      </c>
      <c r="J2457" t="s">
        <v>11184</v>
      </c>
      <c r="K2457" t="s">
        <v>3624</v>
      </c>
      <c r="L2457" t="s">
        <v>11185</v>
      </c>
      <c r="M2457">
        <v>12.5</v>
      </c>
      <c r="N2457">
        <v>24</v>
      </c>
      <c r="O2457">
        <v>11</v>
      </c>
      <c r="P2457">
        <v>12</v>
      </c>
      <c r="Q2457">
        <v>24</v>
      </c>
      <c r="R2457">
        <v>9</v>
      </c>
      <c r="S2457" t="b">
        <v>0</v>
      </c>
      <c r="T2457" t="b">
        <v>0</v>
      </c>
      <c r="U2457" t="b">
        <v>0</v>
      </c>
      <c r="V2457">
        <v>12000</v>
      </c>
      <c r="W2457">
        <v>7000</v>
      </c>
      <c r="X2457">
        <v>2.81</v>
      </c>
      <c r="Y2457">
        <v>10900</v>
      </c>
      <c r="Z2457">
        <v>2.25</v>
      </c>
    </row>
    <row r="2458" spans="1:26">
      <c r="A2458">
        <v>209847247</v>
      </c>
      <c r="B2458" t="s">
        <v>11104</v>
      </c>
      <c r="C2458" t="s">
        <v>3597</v>
      </c>
      <c r="D2458" t="s">
        <v>1086</v>
      </c>
      <c r="E2458" t="s">
        <v>3768</v>
      </c>
      <c r="F2458" t="s">
        <v>3621</v>
      </c>
      <c r="G2458">
        <v>209847247</v>
      </c>
      <c r="I2458" t="s">
        <v>3622</v>
      </c>
      <c r="J2458" t="s">
        <v>10684</v>
      </c>
      <c r="K2458" t="s">
        <v>3624</v>
      </c>
      <c r="L2458" t="s">
        <v>11183</v>
      </c>
      <c r="M2458">
        <v>12.5</v>
      </c>
      <c r="N2458">
        <v>24</v>
      </c>
      <c r="O2458">
        <v>11</v>
      </c>
      <c r="P2458">
        <v>12.5</v>
      </c>
      <c r="Q2458">
        <v>24</v>
      </c>
      <c r="R2458">
        <v>9</v>
      </c>
      <c r="S2458" t="b">
        <v>0</v>
      </c>
      <c r="T2458" t="b">
        <v>0</v>
      </c>
      <c r="U2458" t="b">
        <v>0</v>
      </c>
      <c r="V2458">
        <v>12000</v>
      </c>
      <c r="W2458">
        <v>7000</v>
      </c>
      <c r="X2458">
        <v>2.81</v>
      </c>
      <c r="Y2458">
        <v>10900</v>
      </c>
      <c r="Z2458">
        <v>2.25</v>
      </c>
    </row>
    <row r="2459" spans="1:26">
      <c r="A2459">
        <v>209550322</v>
      </c>
      <c r="B2459" t="s">
        <v>11058</v>
      </c>
      <c r="C2459" t="s">
        <v>3597</v>
      </c>
      <c r="D2459" t="s">
        <v>1086</v>
      </c>
      <c r="E2459" t="s">
        <v>3620</v>
      </c>
      <c r="F2459" t="s">
        <v>3849</v>
      </c>
      <c r="G2459">
        <v>209550322</v>
      </c>
      <c r="I2459" t="s">
        <v>3622</v>
      </c>
      <c r="J2459" t="s">
        <v>11136</v>
      </c>
      <c r="K2459" t="s">
        <v>3624</v>
      </c>
      <c r="L2459" t="s">
        <v>11132</v>
      </c>
      <c r="M2459">
        <v>13</v>
      </c>
      <c r="N2459">
        <v>19.2</v>
      </c>
      <c r="O2459">
        <v>10.5</v>
      </c>
      <c r="P2459">
        <v>13</v>
      </c>
      <c r="Q2459">
        <v>19</v>
      </c>
      <c r="R2459">
        <v>9.5</v>
      </c>
      <c r="S2459" t="b">
        <v>0</v>
      </c>
      <c r="T2459" t="b">
        <v>0</v>
      </c>
      <c r="U2459" t="b">
        <v>1</v>
      </c>
      <c r="V2459">
        <v>9100</v>
      </c>
      <c r="W2459">
        <v>6100</v>
      </c>
      <c r="X2459">
        <v>2.71</v>
      </c>
      <c r="Y2459">
        <v>12300</v>
      </c>
      <c r="Z2459">
        <v>2.21</v>
      </c>
    </row>
    <row r="2460" spans="1:26">
      <c r="A2460">
        <v>209550321</v>
      </c>
      <c r="B2460" t="s">
        <v>11058</v>
      </c>
      <c r="C2460" t="s">
        <v>3597</v>
      </c>
      <c r="D2460" t="s">
        <v>1086</v>
      </c>
      <c r="E2460" t="s">
        <v>3620</v>
      </c>
      <c r="F2460" t="s">
        <v>3753</v>
      </c>
      <c r="G2460">
        <v>209550321</v>
      </c>
      <c r="I2460" t="s">
        <v>3601</v>
      </c>
      <c r="J2460" t="s">
        <v>11136</v>
      </c>
      <c r="K2460" t="s">
        <v>3624</v>
      </c>
      <c r="L2460" t="s">
        <v>11131</v>
      </c>
      <c r="M2460">
        <v>13.45</v>
      </c>
      <c r="N2460">
        <v>21</v>
      </c>
      <c r="O2460">
        <v>10.199999999999999</v>
      </c>
      <c r="P2460">
        <v>13.45</v>
      </c>
      <c r="Q2460">
        <v>21</v>
      </c>
      <c r="R2460">
        <v>9</v>
      </c>
      <c r="S2460" t="b">
        <v>0</v>
      </c>
      <c r="T2460" t="b">
        <v>0</v>
      </c>
      <c r="U2460" t="b">
        <v>1</v>
      </c>
      <c r="V2460">
        <v>9100</v>
      </c>
      <c r="W2460">
        <v>6300</v>
      </c>
      <c r="X2460">
        <v>2.6</v>
      </c>
      <c r="Y2460">
        <v>9900</v>
      </c>
      <c r="Z2460">
        <v>2.27</v>
      </c>
    </row>
    <row r="2461" spans="1:26">
      <c r="A2461">
        <v>209550306</v>
      </c>
      <c r="B2461" t="s">
        <v>11058</v>
      </c>
      <c r="C2461" t="s">
        <v>3597</v>
      </c>
      <c r="D2461" t="s">
        <v>1086</v>
      </c>
      <c r="E2461" t="s">
        <v>3620</v>
      </c>
      <c r="F2461" t="s">
        <v>3621</v>
      </c>
      <c r="G2461">
        <v>209550306</v>
      </c>
      <c r="I2461" t="s">
        <v>3622</v>
      </c>
      <c r="J2461" t="s">
        <v>11181</v>
      </c>
      <c r="K2461" t="s">
        <v>3624</v>
      </c>
      <c r="L2461" t="s">
        <v>11182</v>
      </c>
      <c r="M2461">
        <v>12.5</v>
      </c>
      <c r="N2461">
        <v>20</v>
      </c>
      <c r="O2461">
        <v>9.8000000000000007</v>
      </c>
      <c r="P2461">
        <v>12.5</v>
      </c>
      <c r="Q2461">
        <v>20</v>
      </c>
      <c r="R2461">
        <v>8.6</v>
      </c>
      <c r="S2461" t="b">
        <v>0</v>
      </c>
      <c r="T2461" t="b">
        <v>0</v>
      </c>
      <c r="U2461" t="b">
        <v>0</v>
      </c>
      <c r="V2461">
        <v>9100</v>
      </c>
      <c r="W2461">
        <v>6300</v>
      </c>
      <c r="X2461">
        <v>2.72</v>
      </c>
      <c r="Y2461">
        <v>10000</v>
      </c>
      <c r="Z2461">
        <v>2.02</v>
      </c>
    </row>
    <row r="2462" spans="1:26">
      <c r="A2462">
        <v>209482325</v>
      </c>
      <c r="B2462" t="s">
        <v>11058</v>
      </c>
      <c r="C2462" t="s">
        <v>3597</v>
      </c>
      <c r="D2462" t="s">
        <v>1086</v>
      </c>
      <c r="E2462" t="s">
        <v>3620</v>
      </c>
      <c r="F2462" t="s">
        <v>3621</v>
      </c>
      <c r="G2462">
        <v>209482325</v>
      </c>
      <c r="I2462" t="s">
        <v>3622</v>
      </c>
      <c r="J2462" t="s">
        <v>11179</v>
      </c>
      <c r="K2462" t="s">
        <v>3624</v>
      </c>
      <c r="L2462" t="s">
        <v>11180</v>
      </c>
      <c r="M2462">
        <v>11.3</v>
      </c>
      <c r="N2462">
        <v>20</v>
      </c>
      <c r="O2462">
        <v>10</v>
      </c>
      <c r="P2462">
        <v>11.3</v>
      </c>
      <c r="Q2462">
        <v>20</v>
      </c>
      <c r="R2462">
        <v>8.5</v>
      </c>
      <c r="S2462" t="b">
        <v>0</v>
      </c>
      <c r="T2462" t="b">
        <v>0</v>
      </c>
      <c r="U2462" t="b">
        <v>0</v>
      </c>
      <c r="V2462">
        <v>12000</v>
      </c>
      <c r="W2462">
        <v>7000</v>
      </c>
      <c r="X2462">
        <v>2.74</v>
      </c>
      <c r="Y2462">
        <v>10500</v>
      </c>
      <c r="Z2462">
        <v>2.11</v>
      </c>
    </row>
    <row r="2463" spans="1:26">
      <c r="A2463">
        <v>209482324</v>
      </c>
      <c r="B2463" t="s">
        <v>11058</v>
      </c>
      <c r="C2463" t="s">
        <v>3597</v>
      </c>
      <c r="D2463" t="s">
        <v>1086</v>
      </c>
      <c r="E2463" t="s">
        <v>3620</v>
      </c>
      <c r="F2463" t="s">
        <v>3621</v>
      </c>
      <c r="G2463">
        <v>209482324</v>
      </c>
      <c r="I2463" t="s">
        <v>3622</v>
      </c>
      <c r="J2463" t="s">
        <v>11177</v>
      </c>
      <c r="K2463" t="s">
        <v>3624</v>
      </c>
      <c r="L2463" t="s">
        <v>11178</v>
      </c>
      <c r="M2463">
        <v>11.3</v>
      </c>
      <c r="N2463">
        <v>20</v>
      </c>
      <c r="O2463">
        <v>10</v>
      </c>
      <c r="P2463">
        <v>11.3</v>
      </c>
      <c r="Q2463">
        <v>20</v>
      </c>
      <c r="R2463">
        <v>8.5</v>
      </c>
      <c r="S2463" t="b">
        <v>0</v>
      </c>
      <c r="T2463" t="b">
        <v>0</v>
      </c>
      <c r="U2463" t="b">
        <v>0</v>
      </c>
      <c r="V2463">
        <v>12000</v>
      </c>
      <c r="W2463">
        <v>7000</v>
      </c>
      <c r="X2463">
        <v>2.74</v>
      </c>
      <c r="Y2463">
        <v>10500</v>
      </c>
      <c r="Z2463">
        <v>2.11</v>
      </c>
    </row>
    <row r="2464" spans="1:26">
      <c r="A2464">
        <v>209424849</v>
      </c>
      <c r="B2464" t="s">
        <v>11058</v>
      </c>
      <c r="C2464" t="s">
        <v>3597</v>
      </c>
      <c r="D2464" t="s">
        <v>1086</v>
      </c>
      <c r="E2464" t="s">
        <v>3620</v>
      </c>
      <c r="F2464" t="s">
        <v>3621</v>
      </c>
      <c r="G2464">
        <v>209424849</v>
      </c>
      <c r="I2464" t="s">
        <v>3622</v>
      </c>
      <c r="J2464" t="s">
        <v>11175</v>
      </c>
      <c r="K2464" t="s">
        <v>3624</v>
      </c>
      <c r="L2464" t="s">
        <v>11176</v>
      </c>
      <c r="M2464">
        <v>10.050000000000001</v>
      </c>
      <c r="N2464">
        <v>17.5</v>
      </c>
      <c r="O2464">
        <v>9</v>
      </c>
      <c r="P2464">
        <v>10.050000000000001</v>
      </c>
      <c r="Q2464">
        <v>17.5</v>
      </c>
      <c r="R2464">
        <v>8.5</v>
      </c>
      <c r="S2464" t="b">
        <v>0</v>
      </c>
      <c r="T2464" t="b">
        <v>0</v>
      </c>
      <c r="U2464" t="b">
        <v>0</v>
      </c>
      <c r="V2464">
        <v>17600</v>
      </c>
      <c r="W2464">
        <v>11200</v>
      </c>
      <c r="X2464">
        <v>2.61</v>
      </c>
      <c r="Y2464">
        <v>14400</v>
      </c>
      <c r="Z2464">
        <v>2.0499999999999998</v>
      </c>
    </row>
    <row r="2465" spans="1:26">
      <c r="A2465">
        <v>209424848</v>
      </c>
      <c r="B2465" t="s">
        <v>11157</v>
      </c>
      <c r="C2465" t="s">
        <v>3597</v>
      </c>
      <c r="D2465" t="s">
        <v>1086</v>
      </c>
      <c r="E2465" t="s">
        <v>3620</v>
      </c>
      <c r="F2465" t="s">
        <v>3849</v>
      </c>
      <c r="G2465">
        <v>209424848</v>
      </c>
      <c r="I2465" t="s">
        <v>3622</v>
      </c>
      <c r="J2465" t="s">
        <v>11138</v>
      </c>
      <c r="K2465" t="s">
        <v>3624</v>
      </c>
      <c r="L2465" t="s">
        <v>11174</v>
      </c>
      <c r="M2465">
        <v>11.5</v>
      </c>
      <c r="N2465">
        <v>18.5</v>
      </c>
      <c r="O2465">
        <v>10.5</v>
      </c>
      <c r="P2465">
        <v>11.5</v>
      </c>
      <c r="Q2465">
        <v>18.5</v>
      </c>
      <c r="R2465">
        <v>8.5</v>
      </c>
      <c r="S2465" t="b">
        <v>0</v>
      </c>
      <c r="T2465" t="b">
        <v>0</v>
      </c>
      <c r="U2465" t="b">
        <v>0</v>
      </c>
      <c r="V2465">
        <v>12000</v>
      </c>
      <c r="W2465">
        <v>7200</v>
      </c>
      <c r="X2465">
        <v>2.5099999999999998</v>
      </c>
      <c r="Y2465">
        <v>10900</v>
      </c>
      <c r="Z2465">
        <v>2.25</v>
      </c>
    </row>
    <row r="2466" spans="1:26">
      <c r="A2466">
        <v>209424847</v>
      </c>
      <c r="B2466" t="s">
        <v>11157</v>
      </c>
      <c r="C2466" t="s">
        <v>3597</v>
      </c>
      <c r="D2466" t="s">
        <v>1086</v>
      </c>
      <c r="E2466" t="s">
        <v>3620</v>
      </c>
      <c r="F2466" t="s">
        <v>3621</v>
      </c>
      <c r="G2466">
        <v>209424847</v>
      </c>
      <c r="I2466" t="s">
        <v>3622</v>
      </c>
      <c r="J2466" t="s">
        <v>11138</v>
      </c>
      <c r="K2466" t="s">
        <v>3624</v>
      </c>
      <c r="L2466" t="s">
        <v>11173</v>
      </c>
      <c r="M2466">
        <v>12.5</v>
      </c>
      <c r="N2466">
        <v>24</v>
      </c>
      <c r="O2466">
        <v>10.5</v>
      </c>
      <c r="P2466">
        <v>12.5</v>
      </c>
      <c r="Q2466">
        <v>24</v>
      </c>
      <c r="R2466">
        <v>8.5</v>
      </c>
      <c r="S2466" t="b">
        <v>0</v>
      </c>
      <c r="T2466" t="b">
        <v>0</v>
      </c>
      <c r="U2466" t="b">
        <v>0</v>
      </c>
      <c r="V2466">
        <v>12000</v>
      </c>
      <c r="W2466">
        <v>6900</v>
      </c>
      <c r="X2466">
        <v>2.5</v>
      </c>
      <c r="Y2466">
        <v>10900</v>
      </c>
      <c r="Z2466">
        <v>2.25</v>
      </c>
    </row>
    <row r="2467" spans="1:26">
      <c r="A2467">
        <v>209424846</v>
      </c>
      <c r="B2467" t="s">
        <v>11157</v>
      </c>
      <c r="C2467" t="s">
        <v>3597</v>
      </c>
      <c r="D2467" t="s">
        <v>1086</v>
      </c>
      <c r="E2467" t="s">
        <v>3620</v>
      </c>
      <c r="F2467" t="s">
        <v>3753</v>
      </c>
      <c r="G2467">
        <v>209424846</v>
      </c>
      <c r="I2467" t="s">
        <v>3601</v>
      </c>
      <c r="J2467" t="s">
        <v>11138</v>
      </c>
      <c r="K2467" t="s">
        <v>3624</v>
      </c>
      <c r="L2467" t="s">
        <v>11128</v>
      </c>
      <c r="M2467">
        <v>12.5</v>
      </c>
      <c r="N2467">
        <v>20</v>
      </c>
      <c r="O2467">
        <v>10.5</v>
      </c>
      <c r="P2467">
        <v>11.8</v>
      </c>
      <c r="Q2467">
        <v>20</v>
      </c>
      <c r="R2467">
        <v>8.5</v>
      </c>
      <c r="S2467" t="b">
        <v>0</v>
      </c>
      <c r="T2467" t="b">
        <v>0</v>
      </c>
      <c r="U2467" t="b">
        <v>1</v>
      </c>
      <c r="V2467">
        <v>12000</v>
      </c>
      <c r="W2467">
        <v>6900</v>
      </c>
      <c r="X2467">
        <v>2.5</v>
      </c>
      <c r="Y2467">
        <v>10900</v>
      </c>
      <c r="Z2467">
        <v>2.25</v>
      </c>
    </row>
    <row r="2468" spans="1:26">
      <c r="A2468">
        <v>209397902</v>
      </c>
      <c r="B2468" t="s">
        <v>11058</v>
      </c>
      <c r="C2468" t="s">
        <v>3597</v>
      </c>
      <c r="D2468" t="s">
        <v>1086</v>
      </c>
      <c r="E2468" t="s">
        <v>3620</v>
      </c>
      <c r="F2468" t="s">
        <v>3621</v>
      </c>
      <c r="G2468">
        <v>209397902</v>
      </c>
      <c r="I2468" t="s">
        <v>3622</v>
      </c>
      <c r="J2468" t="s">
        <v>10691</v>
      </c>
      <c r="K2468" t="s">
        <v>3624</v>
      </c>
      <c r="L2468" t="s">
        <v>11172</v>
      </c>
      <c r="M2468">
        <v>13</v>
      </c>
      <c r="N2468">
        <v>24</v>
      </c>
      <c r="O2468">
        <v>11</v>
      </c>
      <c r="P2468">
        <v>13.1</v>
      </c>
      <c r="Q2468">
        <v>24.5</v>
      </c>
      <c r="R2468">
        <v>9.5</v>
      </c>
      <c r="S2468" t="b">
        <v>0</v>
      </c>
      <c r="T2468" t="b">
        <v>0</v>
      </c>
      <c r="U2468" t="b">
        <v>1</v>
      </c>
      <c r="V2468">
        <v>22000</v>
      </c>
      <c r="W2468">
        <v>15000</v>
      </c>
      <c r="X2468">
        <v>2.84</v>
      </c>
      <c r="Y2468">
        <v>22000</v>
      </c>
      <c r="Z2468">
        <v>2.11</v>
      </c>
    </row>
    <row r="2469" spans="1:26">
      <c r="A2469">
        <v>209271944</v>
      </c>
      <c r="B2469" t="s">
        <v>11058</v>
      </c>
      <c r="C2469" t="s">
        <v>3597</v>
      </c>
      <c r="D2469" t="s">
        <v>1086</v>
      </c>
      <c r="E2469" t="s">
        <v>3620</v>
      </c>
      <c r="F2469" t="s">
        <v>3621</v>
      </c>
      <c r="G2469">
        <v>209271944</v>
      </c>
      <c r="I2469" t="s">
        <v>3622</v>
      </c>
      <c r="J2469" t="s">
        <v>11166</v>
      </c>
      <c r="K2469" t="s">
        <v>3624</v>
      </c>
      <c r="L2469" t="s">
        <v>11167</v>
      </c>
      <c r="M2469">
        <v>11.3</v>
      </c>
      <c r="N2469">
        <v>19.5</v>
      </c>
      <c r="O2469">
        <v>9.8000000000000007</v>
      </c>
      <c r="P2469">
        <v>11.3</v>
      </c>
      <c r="Q2469">
        <v>19.5</v>
      </c>
      <c r="R2469">
        <v>8.6</v>
      </c>
      <c r="S2469" t="b">
        <v>0</v>
      </c>
      <c r="T2469" t="b">
        <v>0</v>
      </c>
      <c r="U2469" t="b">
        <v>0</v>
      </c>
      <c r="V2469">
        <v>9100</v>
      </c>
      <c r="W2469">
        <v>6000</v>
      </c>
      <c r="X2469">
        <v>2.71</v>
      </c>
      <c r="Y2469">
        <v>9400</v>
      </c>
      <c r="Z2469">
        <v>2.12</v>
      </c>
    </row>
    <row r="2470" spans="1:26">
      <c r="A2470">
        <v>209271943</v>
      </c>
      <c r="B2470" t="s">
        <v>11058</v>
      </c>
      <c r="C2470" t="s">
        <v>3597</v>
      </c>
      <c r="D2470" t="s">
        <v>1086</v>
      </c>
      <c r="E2470" t="s">
        <v>3620</v>
      </c>
      <c r="F2470" t="s">
        <v>3621</v>
      </c>
      <c r="G2470">
        <v>209271943</v>
      </c>
      <c r="I2470" t="s">
        <v>3622</v>
      </c>
      <c r="J2470" t="s">
        <v>11164</v>
      </c>
      <c r="K2470" t="s">
        <v>3624</v>
      </c>
      <c r="L2470" t="s">
        <v>11165</v>
      </c>
      <c r="M2470">
        <v>11.3</v>
      </c>
      <c r="N2470">
        <v>19.5</v>
      </c>
      <c r="O2470">
        <v>10</v>
      </c>
      <c r="P2470">
        <v>11.3</v>
      </c>
      <c r="Q2470">
        <v>19.5</v>
      </c>
      <c r="R2470">
        <v>8.8000000000000007</v>
      </c>
      <c r="S2470" t="b">
        <v>0</v>
      </c>
      <c r="T2470" t="b">
        <v>0</v>
      </c>
      <c r="U2470" t="b">
        <v>0</v>
      </c>
      <c r="V2470">
        <v>9100</v>
      </c>
      <c r="W2470">
        <v>6000</v>
      </c>
      <c r="X2470">
        <v>2.71</v>
      </c>
      <c r="Y2470">
        <v>9000</v>
      </c>
      <c r="Z2470">
        <v>2.11</v>
      </c>
    </row>
    <row r="2471" spans="1:26">
      <c r="A2471">
        <v>209248931</v>
      </c>
      <c r="B2471" t="s">
        <v>11058</v>
      </c>
      <c r="C2471" t="s">
        <v>3597</v>
      </c>
      <c r="D2471" t="s">
        <v>1086</v>
      </c>
      <c r="E2471" t="s">
        <v>3620</v>
      </c>
      <c r="F2471" t="s">
        <v>3621</v>
      </c>
      <c r="G2471">
        <v>209248931</v>
      </c>
      <c r="I2471" t="s">
        <v>3622</v>
      </c>
      <c r="J2471" t="s">
        <v>11134</v>
      </c>
      <c r="K2471" t="s">
        <v>3624</v>
      </c>
      <c r="L2471" t="s">
        <v>11161</v>
      </c>
      <c r="M2471">
        <v>14.55</v>
      </c>
      <c r="N2471">
        <v>27</v>
      </c>
      <c r="O2471">
        <v>11.8</v>
      </c>
      <c r="P2471">
        <v>14.55</v>
      </c>
      <c r="Q2471">
        <v>27</v>
      </c>
      <c r="R2471">
        <v>10</v>
      </c>
      <c r="S2471" t="b">
        <v>0</v>
      </c>
      <c r="T2471" t="b">
        <v>0</v>
      </c>
      <c r="U2471" t="b">
        <v>1</v>
      </c>
      <c r="V2471">
        <v>9100</v>
      </c>
      <c r="W2471">
        <v>7000</v>
      </c>
      <c r="X2471">
        <v>2.89</v>
      </c>
      <c r="Y2471">
        <v>11000</v>
      </c>
      <c r="Z2471">
        <v>2.08</v>
      </c>
    </row>
    <row r="2472" spans="1:26">
      <c r="A2472">
        <v>209248930</v>
      </c>
      <c r="B2472" t="s">
        <v>11157</v>
      </c>
      <c r="C2472" t="s">
        <v>3597</v>
      </c>
      <c r="D2472" t="s">
        <v>1086</v>
      </c>
      <c r="E2472" t="s">
        <v>3620</v>
      </c>
      <c r="F2472" t="s">
        <v>3621</v>
      </c>
      <c r="G2472">
        <v>209248930</v>
      </c>
      <c r="I2472" t="s">
        <v>3622</v>
      </c>
      <c r="J2472" t="s">
        <v>11136</v>
      </c>
      <c r="K2472" t="s">
        <v>3624</v>
      </c>
      <c r="L2472" t="s">
        <v>11160</v>
      </c>
      <c r="M2472">
        <v>14.7</v>
      </c>
      <c r="N2472">
        <v>25.5</v>
      </c>
      <c r="O2472">
        <v>12</v>
      </c>
      <c r="P2472">
        <v>14.7</v>
      </c>
      <c r="Q2472">
        <v>25.5</v>
      </c>
      <c r="R2472">
        <v>10.199999999999999</v>
      </c>
      <c r="S2472" t="b">
        <v>0</v>
      </c>
      <c r="T2472" t="b">
        <v>0</v>
      </c>
      <c r="U2472" t="b">
        <v>1</v>
      </c>
      <c r="V2472">
        <v>9100</v>
      </c>
      <c r="W2472">
        <v>7000</v>
      </c>
      <c r="X2472">
        <v>2.89</v>
      </c>
      <c r="Y2472">
        <v>11000</v>
      </c>
      <c r="Z2472">
        <v>2.08</v>
      </c>
    </row>
    <row r="2473" spans="1:26">
      <c r="A2473">
        <v>209248929</v>
      </c>
      <c r="B2473" t="s">
        <v>11058</v>
      </c>
      <c r="C2473" t="s">
        <v>3597</v>
      </c>
      <c r="D2473" t="s">
        <v>1086</v>
      </c>
      <c r="E2473" t="s">
        <v>3620</v>
      </c>
      <c r="F2473" t="s">
        <v>3621</v>
      </c>
      <c r="G2473">
        <v>209248929</v>
      </c>
      <c r="I2473" t="s">
        <v>3622</v>
      </c>
      <c r="J2473" t="s">
        <v>11136</v>
      </c>
      <c r="K2473" t="s">
        <v>3624</v>
      </c>
      <c r="L2473" t="s">
        <v>11159</v>
      </c>
      <c r="M2473">
        <v>14.7</v>
      </c>
      <c r="N2473">
        <v>25.5</v>
      </c>
      <c r="O2473">
        <v>12</v>
      </c>
      <c r="P2473">
        <v>14.7</v>
      </c>
      <c r="Q2473">
        <v>25.5</v>
      </c>
      <c r="R2473">
        <v>10.199999999999999</v>
      </c>
      <c r="S2473" t="b">
        <v>0</v>
      </c>
      <c r="T2473" t="b">
        <v>0</v>
      </c>
      <c r="U2473" t="b">
        <v>1</v>
      </c>
      <c r="V2473">
        <v>9100</v>
      </c>
      <c r="W2473">
        <v>7000</v>
      </c>
      <c r="X2473">
        <v>2.89</v>
      </c>
      <c r="Y2473">
        <v>11000</v>
      </c>
      <c r="Z2473">
        <v>2.08</v>
      </c>
    </row>
    <row r="2474" spans="1:26">
      <c r="A2474">
        <v>209248922</v>
      </c>
      <c r="B2474" t="s">
        <v>11157</v>
      </c>
      <c r="C2474" t="s">
        <v>3597</v>
      </c>
      <c r="D2474" t="s">
        <v>1086</v>
      </c>
      <c r="E2474" t="s">
        <v>3620</v>
      </c>
      <c r="F2474" t="s">
        <v>3621</v>
      </c>
      <c r="G2474">
        <v>209248922</v>
      </c>
      <c r="I2474" t="s">
        <v>3622</v>
      </c>
      <c r="J2474" t="s">
        <v>11138</v>
      </c>
      <c r="K2474" t="s">
        <v>3624</v>
      </c>
      <c r="L2474" t="s">
        <v>11158</v>
      </c>
      <c r="M2474">
        <v>12.5</v>
      </c>
      <c r="N2474">
        <v>24</v>
      </c>
      <c r="O2474">
        <v>11</v>
      </c>
      <c r="P2474">
        <v>12.5</v>
      </c>
      <c r="Q2474">
        <v>24</v>
      </c>
      <c r="R2474">
        <v>9</v>
      </c>
      <c r="S2474" t="b">
        <v>0</v>
      </c>
      <c r="T2474" t="b">
        <v>0</v>
      </c>
      <c r="U2474" t="b">
        <v>0</v>
      </c>
      <c r="V2474">
        <v>12000</v>
      </c>
      <c r="W2474">
        <v>7000</v>
      </c>
      <c r="X2474">
        <v>2.81</v>
      </c>
      <c r="Y2474">
        <v>10900</v>
      </c>
      <c r="Z2474">
        <v>2.25</v>
      </c>
    </row>
    <row r="2475" spans="1:26">
      <c r="A2475">
        <v>209240165</v>
      </c>
      <c r="B2475" t="s">
        <v>8845</v>
      </c>
      <c r="C2475" t="s">
        <v>3597</v>
      </c>
      <c r="D2475" t="s">
        <v>1086</v>
      </c>
      <c r="E2475" t="s">
        <v>3620</v>
      </c>
      <c r="F2475" t="s">
        <v>3621</v>
      </c>
      <c r="G2475">
        <v>209240165</v>
      </c>
      <c r="I2475" t="s">
        <v>3622</v>
      </c>
      <c r="J2475" t="s">
        <v>11155</v>
      </c>
      <c r="K2475" t="s">
        <v>3624</v>
      </c>
      <c r="L2475" t="s">
        <v>11156</v>
      </c>
      <c r="M2475">
        <v>12.5</v>
      </c>
      <c r="N2475">
        <v>20.5</v>
      </c>
      <c r="O2475">
        <v>10</v>
      </c>
      <c r="P2475">
        <v>12.5</v>
      </c>
      <c r="Q2475">
        <v>20.5</v>
      </c>
      <c r="R2475">
        <v>8.8000000000000007</v>
      </c>
      <c r="S2475" t="b">
        <v>0</v>
      </c>
      <c r="T2475" t="b">
        <v>0</v>
      </c>
      <c r="U2475" t="b">
        <v>0</v>
      </c>
      <c r="V2475">
        <v>9100</v>
      </c>
      <c r="W2475">
        <v>6100</v>
      </c>
      <c r="X2475">
        <v>2.75</v>
      </c>
      <c r="Y2475">
        <v>9200</v>
      </c>
      <c r="Z2475">
        <v>2.0699999999999998</v>
      </c>
    </row>
    <row r="2476" spans="1:26">
      <c r="A2476">
        <v>208798358</v>
      </c>
      <c r="B2476" t="s">
        <v>11058</v>
      </c>
      <c r="C2476" t="s">
        <v>3597</v>
      </c>
      <c r="D2476" t="s">
        <v>1086</v>
      </c>
      <c r="E2476" t="s">
        <v>3620</v>
      </c>
      <c r="F2476" t="s">
        <v>3621</v>
      </c>
      <c r="G2476">
        <v>208798358</v>
      </c>
      <c r="I2476" t="s">
        <v>3622</v>
      </c>
      <c r="J2476" t="s">
        <v>11153</v>
      </c>
      <c r="K2476" t="s">
        <v>3624</v>
      </c>
      <c r="L2476" t="s">
        <v>11154</v>
      </c>
      <c r="M2476">
        <v>10.5</v>
      </c>
      <c r="N2476">
        <v>20</v>
      </c>
      <c r="O2476">
        <v>9</v>
      </c>
      <c r="P2476">
        <v>10.5</v>
      </c>
      <c r="Q2476">
        <v>20</v>
      </c>
      <c r="R2476">
        <v>8.5</v>
      </c>
      <c r="S2476" t="b">
        <v>0</v>
      </c>
      <c r="T2476" t="b">
        <v>0</v>
      </c>
      <c r="U2476" t="b">
        <v>0</v>
      </c>
      <c r="V2476">
        <v>33600</v>
      </c>
      <c r="W2476">
        <v>22000</v>
      </c>
      <c r="X2476">
        <v>2.6</v>
      </c>
      <c r="Y2476">
        <v>28000</v>
      </c>
      <c r="Z2476">
        <v>2.0299999999999998</v>
      </c>
    </row>
    <row r="2477" spans="1:26">
      <c r="A2477">
        <v>208798357</v>
      </c>
      <c r="B2477" t="s">
        <v>11104</v>
      </c>
      <c r="C2477" t="s">
        <v>3597</v>
      </c>
      <c r="D2477" t="s">
        <v>1086</v>
      </c>
      <c r="E2477" t="s">
        <v>3620</v>
      </c>
      <c r="F2477" t="s">
        <v>3621</v>
      </c>
      <c r="G2477">
        <v>208798357</v>
      </c>
      <c r="I2477" t="s">
        <v>3622</v>
      </c>
      <c r="J2477" t="s">
        <v>11151</v>
      </c>
      <c r="K2477" t="s">
        <v>3624</v>
      </c>
      <c r="L2477" t="s">
        <v>11152</v>
      </c>
      <c r="M2477">
        <v>11.25</v>
      </c>
      <c r="N2477">
        <v>19</v>
      </c>
      <c r="O2477">
        <v>10</v>
      </c>
      <c r="P2477">
        <v>11.25</v>
      </c>
      <c r="Q2477">
        <v>20</v>
      </c>
      <c r="R2477">
        <v>8.5</v>
      </c>
      <c r="S2477" t="b">
        <v>0</v>
      </c>
      <c r="T2477" t="b">
        <v>0</v>
      </c>
      <c r="U2477" t="b">
        <v>0</v>
      </c>
      <c r="V2477">
        <v>30000</v>
      </c>
      <c r="W2477">
        <v>17500</v>
      </c>
      <c r="X2477">
        <v>2.4700000000000002</v>
      </c>
      <c r="Y2477">
        <v>27000</v>
      </c>
      <c r="Z2477">
        <v>2.08</v>
      </c>
    </row>
    <row r="2478" spans="1:26">
      <c r="A2478">
        <v>208546479</v>
      </c>
      <c r="B2478" t="s">
        <v>11058</v>
      </c>
      <c r="C2478" t="s">
        <v>3597</v>
      </c>
      <c r="D2478" t="s">
        <v>1086</v>
      </c>
      <c r="E2478" t="s">
        <v>3620</v>
      </c>
      <c r="F2478" t="s">
        <v>3621</v>
      </c>
      <c r="G2478">
        <v>208546479</v>
      </c>
      <c r="I2478" t="s">
        <v>3622</v>
      </c>
      <c r="J2478" t="s">
        <v>11140</v>
      </c>
      <c r="K2478" t="s">
        <v>3624</v>
      </c>
      <c r="L2478" t="s">
        <v>11145</v>
      </c>
      <c r="M2478">
        <v>12.5</v>
      </c>
      <c r="N2478">
        <v>24</v>
      </c>
      <c r="O2478">
        <v>11</v>
      </c>
      <c r="P2478">
        <v>12</v>
      </c>
      <c r="Q2478">
        <v>24</v>
      </c>
      <c r="R2478">
        <v>9</v>
      </c>
      <c r="S2478" t="b">
        <v>0</v>
      </c>
      <c r="T2478" t="b">
        <v>0</v>
      </c>
      <c r="U2478" t="b">
        <v>0</v>
      </c>
      <c r="V2478">
        <v>12000</v>
      </c>
      <c r="W2478">
        <v>7000</v>
      </c>
      <c r="X2478">
        <v>2.81</v>
      </c>
      <c r="Y2478">
        <v>10900</v>
      </c>
      <c r="Z2478">
        <v>2.25</v>
      </c>
    </row>
    <row r="2479" spans="1:26">
      <c r="A2479">
        <v>208158336</v>
      </c>
      <c r="B2479" t="s">
        <v>3613</v>
      </c>
      <c r="C2479" t="s">
        <v>3597</v>
      </c>
      <c r="D2479" t="s">
        <v>1086</v>
      </c>
      <c r="E2479" t="s">
        <v>3620</v>
      </c>
      <c r="F2479" t="s">
        <v>3621</v>
      </c>
      <c r="G2479">
        <v>208158336</v>
      </c>
      <c r="I2479" t="s">
        <v>3622</v>
      </c>
      <c r="J2479" t="s">
        <v>10691</v>
      </c>
      <c r="K2479" t="s">
        <v>3624</v>
      </c>
      <c r="L2479" t="s">
        <v>11130</v>
      </c>
      <c r="M2479">
        <v>12</v>
      </c>
      <c r="N2479">
        <v>20</v>
      </c>
      <c r="O2479">
        <v>10</v>
      </c>
      <c r="P2479">
        <v>12</v>
      </c>
      <c r="Q2479">
        <v>20</v>
      </c>
      <c r="R2479">
        <v>9</v>
      </c>
      <c r="S2479" t="b">
        <v>0</v>
      </c>
      <c r="T2479" t="b">
        <v>0</v>
      </c>
      <c r="U2479" t="b">
        <v>0</v>
      </c>
      <c r="V2479">
        <v>22000</v>
      </c>
      <c r="W2479">
        <v>15000</v>
      </c>
      <c r="X2479">
        <v>2.54</v>
      </c>
      <c r="Y2479">
        <v>19400</v>
      </c>
      <c r="Z2479">
        <v>2.14</v>
      </c>
    </row>
    <row r="2480" spans="1:26">
      <c r="A2480">
        <v>208158334</v>
      </c>
      <c r="B2480" t="s">
        <v>3613</v>
      </c>
      <c r="C2480" t="s">
        <v>3597</v>
      </c>
      <c r="D2480" t="s">
        <v>1086</v>
      </c>
      <c r="E2480" t="s">
        <v>3620</v>
      </c>
      <c r="F2480" t="s">
        <v>3753</v>
      </c>
      <c r="G2480">
        <v>208158334</v>
      </c>
      <c r="I2480" t="s">
        <v>3601</v>
      </c>
      <c r="J2480" t="s">
        <v>10691</v>
      </c>
      <c r="K2480" t="s">
        <v>3624</v>
      </c>
      <c r="L2480" t="s">
        <v>11129</v>
      </c>
      <c r="M2480">
        <v>12.7</v>
      </c>
      <c r="N2480">
        <v>20</v>
      </c>
      <c r="O2480">
        <v>10</v>
      </c>
      <c r="P2480">
        <v>12.7</v>
      </c>
      <c r="Q2480">
        <v>20</v>
      </c>
      <c r="R2480">
        <v>9</v>
      </c>
      <c r="S2480" t="b">
        <v>0</v>
      </c>
      <c r="T2480" t="b">
        <v>0</v>
      </c>
      <c r="U2480" t="b">
        <v>1</v>
      </c>
      <c r="V2480">
        <v>22000</v>
      </c>
      <c r="W2480">
        <v>14900</v>
      </c>
      <c r="X2480">
        <v>2.73</v>
      </c>
      <c r="Y2480">
        <v>19200</v>
      </c>
      <c r="Z2480">
        <v>2.19</v>
      </c>
    </row>
    <row r="2481" spans="1:26">
      <c r="A2481">
        <v>208141285</v>
      </c>
      <c r="B2481" t="s">
        <v>8845</v>
      </c>
      <c r="C2481" t="s">
        <v>3597</v>
      </c>
      <c r="D2481" t="s">
        <v>1086</v>
      </c>
      <c r="E2481" t="s">
        <v>3768</v>
      </c>
      <c r="F2481" t="s">
        <v>3621</v>
      </c>
      <c r="G2481">
        <v>208141285</v>
      </c>
      <c r="I2481" t="s">
        <v>3622</v>
      </c>
      <c r="J2481" t="s">
        <v>11143</v>
      </c>
      <c r="K2481" t="s">
        <v>3624</v>
      </c>
      <c r="L2481" t="s">
        <v>11144</v>
      </c>
      <c r="M2481">
        <v>11.6</v>
      </c>
      <c r="N2481">
        <v>18</v>
      </c>
      <c r="O2481">
        <v>10</v>
      </c>
      <c r="P2481">
        <v>11.6</v>
      </c>
      <c r="Q2481">
        <v>18</v>
      </c>
      <c r="R2481">
        <v>8.5</v>
      </c>
      <c r="S2481" t="b">
        <v>0</v>
      </c>
      <c r="T2481" t="b">
        <v>0</v>
      </c>
      <c r="U2481" t="b">
        <v>0</v>
      </c>
      <c r="V2481">
        <v>22000</v>
      </c>
      <c r="W2481">
        <v>13900</v>
      </c>
      <c r="X2481">
        <v>2.48</v>
      </c>
      <c r="Y2481">
        <v>18760</v>
      </c>
      <c r="Z2481">
        <v>2.37</v>
      </c>
    </row>
    <row r="2482" spans="1:26">
      <c r="A2482">
        <v>208120572</v>
      </c>
      <c r="B2482" t="s">
        <v>11058</v>
      </c>
      <c r="C2482" t="s">
        <v>3597</v>
      </c>
      <c r="D2482" t="s">
        <v>1086</v>
      </c>
      <c r="E2482" t="s">
        <v>3620</v>
      </c>
      <c r="F2482" t="s">
        <v>3621</v>
      </c>
      <c r="G2482">
        <v>208120572</v>
      </c>
      <c r="I2482" t="s">
        <v>3622</v>
      </c>
      <c r="J2482" t="s">
        <v>11138</v>
      </c>
      <c r="K2482" t="s">
        <v>3624</v>
      </c>
      <c r="L2482" t="s">
        <v>11142</v>
      </c>
      <c r="M2482">
        <v>12.5</v>
      </c>
      <c r="N2482">
        <v>24</v>
      </c>
      <c r="O2482">
        <v>11</v>
      </c>
      <c r="P2482">
        <v>12.5</v>
      </c>
      <c r="Q2482">
        <v>24</v>
      </c>
      <c r="R2482">
        <v>9</v>
      </c>
      <c r="S2482" t="b">
        <v>0</v>
      </c>
      <c r="T2482" t="b">
        <v>0</v>
      </c>
      <c r="U2482" t="b">
        <v>0</v>
      </c>
      <c r="V2482">
        <v>12000</v>
      </c>
      <c r="W2482">
        <v>7000</v>
      </c>
      <c r="X2482">
        <v>2.81</v>
      </c>
      <c r="Y2482">
        <v>10900</v>
      </c>
      <c r="Z2482">
        <v>2.25</v>
      </c>
    </row>
    <row r="2483" spans="1:26">
      <c r="A2483">
        <v>208071174</v>
      </c>
      <c r="B2483" t="s">
        <v>11058</v>
      </c>
      <c r="C2483" t="s">
        <v>3597</v>
      </c>
      <c r="D2483" t="s">
        <v>1086</v>
      </c>
      <c r="E2483" t="s">
        <v>3620</v>
      </c>
      <c r="F2483" t="s">
        <v>3621</v>
      </c>
      <c r="G2483">
        <v>208071174</v>
      </c>
      <c r="I2483" t="s">
        <v>3622</v>
      </c>
      <c r="J2483" t="s">
        <v>11140</v>
      </c>
      <c r="K2483" t="s">
        <v>3624</v>
      </c>
      <c r="L2483" t="s">
        <v>11141</v>
      </c>
      <c r="M2483">
        <v>12.5</v>
      </c>
      <c r="N2483">
        <v>24</v>
      </c>
      <c r="O2483">
        <v>11</v>
      </c>
      <c r="P2483">
        <v>12</v>
      </c>
      <c r="Q2483">
        <v>24</v>
      </c>
      <c r="R2483">
        <v>9</v>
      </c>
      <c r="S2483" t="b">
        <v>0</v>
      </c>
      <c r="T2483" t="b">
        <v>0</v>
      </c>
      <c r="U2483" t="b">
        <v>0</v>
      </c>
      <c r="V2483">
        <v>12000</v>
      </c>
      <c r="W2483">
        <v>7000</v>
      </c>
      <c r="X2483">
        <v>2.81</v>
      </c>
      <c r="Y2483">
        <v>10900</v>
      </c>
      <c r="Z2483">
        <v>2.25</v>
      </c>
    </row>
    <row r="2484" spans="1:26">
      <c r="A2484">
        <v>208071173</v>
      </c>
      <c r="B2484" t="s">
        <v>11058</v>
      </c>
      <c r="C2484" t="s">
        <v>3597</v>
      </c>
      <c r="D2484" t="s">
        <v>1086</v>
      </c>
      <c r="E2484" t="s">
        <v>3620</v>
      </c>
      <c r="F2484" t="s">
        <v>3621</v>
      </c>
      <c r="G2484">
        <v>208071173</v>
      </c>
      <c r="I2484" t="s">
        <v>3622</v>
      </c>
      <c r="J2484" t="s">
        <v>11138</v>
      </c>
      <c r="K2484" t="s">
        <v>3624</v>
      </c>
      <c r="L2484" t="s">
        <v>11139</v>
      </c>
      <c r="M2484">
        <v>12.5</v>
      </c>
      <c r="N2484">
        <v>24</v>
      </c>
      <c r="O2484">
        <v>11</v>
      </c>
      <c r="P2484">
        <v>12.5</v>
      </c>
      <c r="Q2484">
        <v>24</v>
      </c>
      <c r="R2484">
        <v>9</v>
      </c>
      <c r="S2484" t="b">
        <v>0</v>
      </c>
      <c r="T2484" t="b">
        <v>0</v>
      </c>
      <c r="U2484" t="b">
        <v>0</v>
      </c>
      <c r="V2484">
        <v>12000</v>
      </c>
      <c r="W2484">
        <v>7000</v>
      </c>
      <c r="X2484">
        <v>2.81</v>
      </c>
      <c r="Y2484">
        <v>10900</v>
      </c>
      <c r="Z2484">
        <v>2.25</v>
      </c>
    </row>
    <row r="2485" spans="1:26">
      <c r="A2485">
        <v>207708810</v>
      </c>
      <c r="B2485" t="s">
        <v>11058</v>
      </c>
      <c r="C2485" t="s">
        <v>3597</v>
      </c>
      <c r="D2485" t="s">
        <v>1086</v>
      </c>
      <c r="E2485" t="s">
        <v>3620</v>
      </c>
      <c r="F2485" t="s">
        <v>3621</v>
      </c>
      <c r="G2485">
        <v>207708810</v>
      </c>
      <c r="I2485" t="s">
        <v>3622</v>
      </c>
      <c r="J2485" t="s">
        <v>11136</v>
      </c>
      <c r="K2485" t="s">
        <v>3624</v>
      </c>
      <c r="L2485" t="s">
        <v>11137</v>
      </c>
      <c r="M2485">
        <v>14.7</v>
      </c>
      <c r="N2485">
        <v>25.5</v>
      </c>
      <c r="O2485">
        <v>12</v>
      </c>
      <c r="P2485">
        <v>14.7</v>
      </c>
      <c r="Q2485">
        <v>25.5</v>
      </c>
      <c r="R2485">
        <v>10.199999999999999</v>
      </c>
      <c r="S2485" t="b">
        <v>0</v>
      </c>
      <c r="T2485" t="b">
        <v>0</v>
      </c>
      <c r="U2485" t="b">
        <v>1</v>
      </c>
      <c r="V2485">
        <v>9100</v>
      </c>
      <c r="W2485">
        <v>7000</v>
      </c>
      <c r="X2485">
        <v>2.89</v>
      </c>
      <c r="Y2485">
        <v>11000</v>
      </c>
      <c r="Z2485">
        <v>2.08</v>
      </c>
    </row>
    <row r="2486" spans="1:26">
      <c r="A2486">
        <v>207708809</v>
      </c>
      <c r="B2486" t="s">
        <v>11058</v>
      </c>
      <c r="C2486" t="s">
        <v>3597</v>
      </c>
      <c r="D2486" t="s">
        <v>1086</v>
      </c>
      <c r="E2486" t="s">
        <v>3620</v>
      </c>
      <c r="F2486" t="s">
        <v>3621</v>
      </c>
      <c r="G2486">
        <v>207708809</v>
      </c>
      <c r="I2486" t="s">
        <v>3622</v>
      </c>
      <c r="J2486" t="s">
        <v>11134</v>
      </c>
      <c r="K2486" t="s">
        <v>3624</v>
      </c>
      <c r="L2486" t="s">
        <v>11135</v>
      </c>
      <c r="M2486">
        <v>14.55</v>
      </c>
      <c r="N2486">
        <v>27</v>
      </c>
      <c r="O2486">
        <v>11.8</v>
      </c>
      <c r="P2486">
        <v>14.55</v>
      </c>
      <c r="Q2486">
        <v>27</v>
      </c>
      <c r="R2486">
        <v>10</v>
      </c>
      <c r="S2486" t="b">
        <v>0</v>
      </c>
      <c r="T2486" t="b">
        <v>0</v>
      </c>
      <c r="U2486" t="b">
        <v>1</v>
      </c>
      <c r="V2486">
        <v>9100</v>
      </c>
      <c r="W2486">
        <v>7000</v>
      </c>
      <c r="X2486">
        <v>2.89</v>
      </c>
      <c r="Y2486">
        <v>11000</v>
      </c>
      <c r="Z2486">
        <v>2.08</v>
      </c>
    </row>
    <row r="2487" spans="1:26">
      <c r="A2487">
        <v>207690460</v>
      </c>
      <c r="B2487" t="s">
        <v>11058</v>
      </c>
      <c r="C2487" t="s">
        <v>3597</v>
      </c>
      <c r="D2487" t="s">
        <v>1086</v>
      </c>
      <c r="E2487" t="s">
        <v>3620</v>
      </c>
      <c r="F2487" t="s">
        <v>3621</v>
      </c>
      <c r="G2487">
        <v>207690460</v>
      </c>
      <c r="I2487" t="s">
        <v>3622</v>
      </c>
      <c r="J2487" t="s">
        <v>10691</v>
      </c>
      <c r="K2487" t="s">
        <v>3624</v>
      </c>
      <c r="L2487" t="s">
        <v>11133</v>
      </c>
      <c r="M2487">
        <v>13</v>
      </c>
      <c r="N2487">
        <v>24</v>
      </c>
      <c r="O2487">
        <v>11</v>
      </c>
      <c r="P2487">
        <v>13.1</v>
      </c>
      <c r="Q2487">
        <v>24.5</v>
      </c>
      <c r="R2487">
        <v>9.5</v>
      </c>
      <c r="S2487" t="b">
        <v>0</v>
      </c>
      <c r="T2487" t="b">
        <v>0</v>
      </c>
      <c r="U2487" t="b">
        <v>1</v>
      </c>
      <c r="V2487">
        <v>22000</v>
      </c>
      <c r="W2487">
        <v>15000</v>
      </c>
      <c r="X2487">
        <v>2.84</v>
      </c>
      <c r="Y2487">
        <v>22000</v>
      </c>
      <c r="Z2487">
        <v>2.11</v>
      </c>
    </row>
    <row r="2488" spans="1:26">
      <c r="A2488">
        <v>207318103</v>
      </c>
      <c r="B2488" t="s">
        <v>8845</v>
      </c>
      <c r="C2488" t="s">
        <v>3597</v>
      </c>
      <c r="D2488" t="s">
        <v>1086</v>
      </c>
      <c r="E2488" t="s">
        <v>3620</v>
      </c>
      <c r="F2488" t="s">
        <v>3621</v>
      </c>
      <c r="G2488">
        <v>207318103</v>
      </c>
      <c r="I2488" t="s">
        <v>3622</v>
      </c>
      <c r="J2488" t="s">
        <v>11115</v>
      </c>
      <c r="K2488" t="s">
        <v>3624</v>
      </c>
      <c r="L2488" t="s">
        <v>11025</v>
      </c>
      <c r="M2488">
        <v>14.7</v>
      </c>
      <c r="N2488">
        <v>25.3</v>
      </c>
      <c r="O2488">
        <v>11.2</v>
      </c>
      <c r="P2488">
        <v>14.7</v>
      </c>
      <c r="Q2488">
        <v>25</v>
      </c>
      <c r="R2488">
        <v>9.5</v>
      </c>
      <c r="S2488" t="b">
        <v>0</v>
      </c>
      <c r="T2488" t="b">
        <v>0</v>
      </c>
      <c r="U2488" t="b">
        <v>1</v>
      </c>
      <c r="V2488">
        <v>9100</v>
      </c>
      <c r="W2488">
        <v>7300</v>
      </c>
      <c r="X2488">
        <v>2.61</v>
      </c>
      <c r="Y2488">
        <v>10500</v>
      </c>
      <c r="Z2488">
        <v>2.04</v>
      </c>
    </row>
    <row r="2489" spans="1:26">
      <c r="A2489">
        <v>207169058</v>
      </c>
      <c r="B2489" t="s">
        <v>8845</v>
      </c>
      <c r="C2489" t="s">
        <v>3597</v>
      </c>
      <c r="D2489" t="s">
        <v>1086</v>
      </c>
      <c r="E2489" t="s">
        <v>3620</v>
      </c>
      <c r="F2489" t="s">
        <v>3621</v>
      </c>
      <c r="G2489">
        <v>207169058</v>
      </c>
      <c r="I2489" t="s">
        <v>3622</v>
      </c>
      <c r="J2489" t="s">
        <v>11107</v>
      </c>
      <c r="K2489" t="s">
        <v>3624</v>
      </c>
      <c r="L2489" t="s">
        <v>5545</v>
      </c>
      <c r="M2489">
        <v>13</v>
      </c>
      <c r="N2489">
        <v>23</v>
      </c>
      <c r="O2489">
        <v>11</v>
      </c>
      <c r="P2489">
        <v>13</v>
      </c>
      <c r="Q2489">
        <v>24</v>
      </c>
      <c r="R2489">
        <v>9.5</v>
      </c>
      <c r="S2489" t="b">
        <v>0</v>
      </c>
      <c r="T2489" t="b">
        <v>0</v>
      </c>
      <c r="U2489" t="b">
        <v>1</v>
      </c>
      <c r="V2489">
        <v>22000</v>
      </c>
      <c r="W2489">
        <v>15500</v>
      </c>
      <c r="X2489">
        <v>2.84</v>
      </c>
      <c r="Y2489">
        <v>22000</v>
      </c>
      <c r="Z2489">
        <v>2.11</v>
      </c>
    </row>
    <row r="2490" spans="1:26">
      <c r="A2490">
        <v>207168480</v>
      </c>
      <c r="B2490" t="s">
        <v>5482</v>
      </c>
      <c r="C2490" t="s">
        <v>3597</v>
      </c>
      <c r="D2490" t="s">
        <v>1086</v>
      </c>
      <c r="E2490" t="s">
        <v>3620</v>
      </c>
      <c r="F2490" t="s">
        <v>3849</v>
      </c>
      <c r="G2490">
        <v>207168480</v>
      </c>
      <c r="I2490" t="s">
        <v>3622</v>
      </c>
      <c r="J2490" t="s">
        <v>11115</v>
      </c>
      <c r="K2490" t="s">
        <v>3624</v>
      </c>
      <c r="L2490" t="s">
        <v>11132</v>
      </c>
      <c r="M2490">
        <v>13.3</v>
      </c>
      <c r="N2490">
        <v>19.5</v>
      </c>
      <c r="O2490">
        <v>11.2</v>
      </c>
      <c r="P2490">
        <v>13.3</v>
      </c>
      <c r="Q2490">
        <v>19.5</v>
      </c>
      <c r="R2490">
        <v>9.8000000000000007</v>
      </c>
      <c r="S2490" t="b">
        <v>0</v>
      </c>
      <c r="T2490" t="b">
        <v>0</v>
      </c>
      <c r="U2490" t="b">
        <v>1</v>
      </c>
      <c r="V2490">
        <v>9100</v>
      </c>
      <c r="W2490">
        <v>6900</v>
      </c>
      <c r="X2490">
        <v>2.85</v>
      </c>
      <c r="Y2490">
        <v>10500</v>
      </c>
      <c r="Z2490">
        <v>2.04</v>
      </c>
    </row>
    <row r="2491" spans="1:26">
      <c r="A2491">
        <v>207168479</v>
      </c>
      <c r="B2491" t="s">
        <v>5482</v>
      </c>
      <c r="C2491" t="s">
        <v>3597</v>
      </c>
      <c r="D2491" t="s">
        <v>1086</v>
      </c>
      <c r="E2491" t="s">
        <v>3620</v>
      </c>
      <c r="F2491" t="s">
        <v>3849</v>
      </c>
      <c r="G2491">
        <v>207168479</v>
      </c>
      <c r="I2491" t="s">
        <v>3601</v>
      </c>
      <c r="J2491" t="s">
        <v>11115</v>
      </c>
      <c r="K2491" t="s">
        <v>3624</v>
      </c>
      <c r="L2491" t="s">
        <v>11131</v>
      </c>
      <c r="M2491">
        <v>14.2</v>
      </c>
      <c r="N2491">
        <v>21</v>
      </c>
      <c r="O2491">
        <v>10.5</v>
      </c>
      <c r="P2491">
        <v>14.2</v>
      </c>
      <c r="Q2491">
        <v>20.399999999999999</v>
      </c>
      <c r="R2491">
        <v>9.5</v>
      </c>
      <c r="S2491" t="b">
        <v>0</v>
      </c>
      <c r="T2491" t="b">
        <v>0</v>
      </c>
      <c r="U2491" t="b">
        <v>1</v>
      </c>
      <c r="V2491">
        <v>9100</v>
      </c>
      <c r="W2491">
        <v>6900</v>
      </c>
      <c r="X2491">
        <v>2.85</v>
      </c>
      <c r="Y2491">
        <v>10500</v>
      </c>
      <c r="Z2491">
        <v>2.04</v>
      </c>
    </row>
    <row r="2492" spans="1:26">
      <c r="A2492">
        <v>206913034</v>
      </c>
      <c r="B2492" t="s">
        <v>5482</v>
      </c>
      <c r="C2492" t="s">
        <v>3597</v>
      </c>
      <c r="D2492" t="s">
        <v>1086</v>
      </c>
      <c r="E2492" t="s">
        <v>3620</v>
      </c>
      <c r="F2492" t="s">
        <v>3849</v>
      </c>
      <c r="G2492">
        <v>206913034</v>
      </c>
      <c r="I2492" t="s">
        <v>3622</v>
      </c>
      <c r="J2492" t="s">
        <v>11107</v>
      </c>
      <c r="K2492" t="s">
        <v>3624</v>
      </c>
      <c r="L2492" t="s">
        <v>11130</v>
      </c>
      <c r="M2492">
        <v>12</v>
      </c>
      <c r="N2492">
        <v>20</v>
      </c>
      <c r="O2492">
        <v>10</v>
      </c>
      <c r="P2492">
        <v>12</v>
      </c>
      <c r="Q2492">
        <v>20</v>
      </c>
      <c r="R2492">
        <v>9</v>
      </c>
      <c r="S2492" t="b">
        <v>0</v>
      </c>
      <c r="T2492" t="b">
        <v>0</v>
      </c>
      <c r="U2492" t="b">
        <v>0</v>
      </c>
      <c r="V2492">
        <v>22000</v>
      </c>
      <c r="W2492">
        <v>14800</v>
      </c>
      <c r="X2492">
        <v>2.6</v>
      </c>
      <c r="Y2492">
        <v>22000</v>
      </c>
      <c r="Z2492">
        <v>2.11</v>
      </c>
    </row>
    <row r="2493" spans="1:26">
      <c r="A2493">
        <v>206913033</v>
      </c>
      <c r="B2493" t="s">
        <v>5482</v>
      </c>
      <c r="C2493" t="s">
        <v>3597</v>
      </c>
      <c r="D2493" t="s">
        <v>1086</v>
      </c>
      <c r="E2493" t="s">
        <v>3620</v>
      </c>
      <c r="F2493" t="s">
        <v>3849</v>
      </c>
      <c r="G2493">
        <v>206913033</v>
      </c>
      <c r="I2493" t="s">
        <v>3622</v>
      </c>
      <c r="J2493" t="s">
        <v>11107</v>
      </c>
      <c r="K2493" t="s">
        <v>3624</v>
      </c>
      <c r="L2493" t="s">
        <v>10692</v>
      </c>
      <c r="M2493">
        <v>12</v>
      </c>
      <c r="N2493">
        <v>21</v>
      </c>
      <c r="O2493">
        <v>11.5</v>
      </c>
      <c r="P2493">
        <v>12</v>
      </c>
      <c r="Q2493">
        <v>20</v>
      </c>
      <c r="R2493">
        <v>9.5</v>
      </c>
      <c r="S2493" t="b">
        <v>0</v>
      </c>
      <c r="T2493" t="b">
        <v>0</v>
      </c>
      <c r="U2493" t="b">
        <v>1</v>
      </c>
      <c r="V2493">
        <v>22000</v>
      </c>
      <c r="W2493">
        <v>15500</v>
      </c>
      <c r="X2493">
        <v>2.8</v>
      </c>
      <c r="Y2493">
        <v>22000</v>
      </c>
      <c r="Z2493">
        <v>2.11</v>
      </c>
    </row>
    <row r="2494" spans="1:26">
      <c r="A2494">
        <v>206913032</v>
      </c>
      <c r="B2494" t="s">
        <v>5482</v>
      </c>
      <c r="C2494" t="s">
        <v>3597</v>
      </c>
      <c r="D2494" t="s">
        <v>1086</v>
      </c>
      <c r="E2494" t="s">
        <v>3620</v>
      </c>
      <c r="F2494" t="s">
        <v>3849</v>
      </c>
      <c r="G2494">
        <v>206913032</v>
      </c>
      <c r="I2494" t="s">
        <v>3601</v>
      </c>
      <c r="J2494" t="s">
        <v>11107</v>
      </c>
      <c r="K2494" t="s">
        <v>3624</v>
      </c>
      <c r="L2494" t="s">
        <v>11129</v>
      </c>
      <c r="M2494">
        <v>12.5</v>
      </c>
      <c r="N2494">
        <v>20</v>
      </c>
      <c r="O2494">
        <v>10</v>
      </c>
      <c r="P2494">
        <v>12.5</v>
      </c>
      <c r="Q2494">
        <v>20</v>
      </c>
      <c r="R2494">
        <v>9</v>
      </c>
      <c r="S2494" t="b">
        <v>0</v>
      </c>
      <c r="T2494" t="b">
        <v>0</v>
      </c>
      <c r="U2494" t="b">
        <v>1</v>
      </c>
      <c r="V2494">
        <v>22000</v>
      </c>
      <c r="W2494">
        <v>14900</v>
      </c>
      <c r="X2494">
        <v>2.73</v>
      </c>
      <c r="Y2494">
        <v>22000</v>
      </c>
      <c r="Z2494">
        <v>2.11</v>
      </c>
    </row>
    <row r="2495" spans="1:26">
      <c r="A2495">
        <v>206913029</v>
      </c>
      <c r="B2495" t="s">
        <v>8845</v>
      </c>
      <c r="C2495" t="s">
        <v>3597</v>
      </c>
      <c r="D2495" t="s">
        <v>1086</v>
      </c>
      <c r="E2495" t="s">
        <v>3620</v>
      </c>
      <c r="F2495" t="s">
        <v>3849</v>
      </c>
      <c r="G2495">
        <v>206913029</v>
      </c>
      <c r="I2495" t="s">
        <v>3601</v>
      </c>
      <c r="J2495" t="s">
        <v>11112</v>
      </c>
      <c r="K2495" t="s">
        <v>3624</v>
      </c>
      <c r="L2495" t="s">
        <v>11128</v>
      </c>
      <c r="M2495">
        <v>11.8</v>
      </c>
      <c r="N2495">
        <v>20.5</v>
      </c>
      <c r="O2495">
        <v>10.6</v>
      </c>
      <c r="P2495">
        <v>11.8</v>
      </c>
      <c r="Q2495">
        <v>20</v>
      </c>
      <c r="R2495">
        <v>8.5</v>
      </c>
      <c r="S2495" t="b">
        <v>0</v>
      </c>
      <c r="T2495" t="b">
        <v>0</v>
      </c>
      <c r="U2495" t="b">
        <v>1</v>
      </c>
      <c r="V2495">
        <v>12000</v>
      </c>
      <c r="W2495">
        <v>6900</v>
      </c>
      <c r="X2495">
        <v>2.5</v>
      </c>
      <c r="Y2495">
        <v>10500</v>
      </c>
      <c r="Z2495">
        <v>2.46</v>
      </c>
    </row>
    <row r="2496" spans="1:26">
      <c r="A2496">
        <v>206839103</v>
      </c>
      <c r="B2496" t="s">
        <v>11020</v>
      </c>
      <c r="C2496" t="s">
        <v>3597</v>
      </c>
      <c r="D2496" t="s">
        <v>1086</v>
      </c>
      <c r="E2496" t="s">
        <v>3620</v>
      </c>
      <c r="F2496" t="s">
        <v>3849</v>
      </c>
      <c r="G2496">
        <v>206839103</v>
      </c>
      <c r="I2496" t="s">
        <v>3622</v>
      </c>
      <c r="J2496" t="s">
        <v>11126</v>
      </c>
      <c r="K2496" t="s">
        <v>3624</v>
      </c>
      <c r="L2496" t="s">
        <v>11127</v>
      </c>
      <c r="M2496">
        <v>13</v>
      </c>
      <c r="N2496">
        <v>25</v>
      </c>
      <c r="O2496">
        <v>11.5</v>
      </c>
      <c r="P2496">
        <v>12.5</v>
      </c>
      <c r="Q2496">
        <v>25</v>
      </c>
      <c r="R2496">
        <v>9</v>
      </c>
      <c r="S2496" t="b">
        <v>0</v>
      </c>
      <c r="T2496" t="b">
        <v>0</v>
      </c>
      <c r="U2496" t="b">
        <v>0</v>
      </c>
      <c r="V2496">
        <v>12100</v>
      </c>
      <c r="W2496">
        <v>7700</v>
      </c>
      <c r="X2496">
        <v>2.59</v>
      </c>
      <c r="Y2496">
        <v>10900</v>
      </c>
      <c r="Z2496">
        <v>2.25</v>
      </c>
    </row>
    <row r="2497" spans="1:26">
      <c r="A2497">
        <v>206839102</v>
      </c>
      <c r="B2497" t="s">
        <v>11020</v>
      </c>
      <c r="C2497" t="s">
        <v>3597</v>
      </c>
      <c r="D2497" t="s">
        <v>1086</v>
      </c>
      <c r="E2497" t="s">
        <v>3620</v>
      </c>
      <c r="F2497" t="s">
        <v>3849</v>
      </c>
      <c r="G2497">
        <v>206839102</v>
      </c>
      <c r="I2497" t="s">
        <v>3622</v>
      </c>
      <c r="J2497" t="s">
        <v>11124</v>
      </c>
      <c r="K2497" t="s">
        <v>3624</v>
      </c>
      <c r="L2497" t="s">
        <v>11125</v>
      </c>
      <c r="M2497">
        <v>14</v>
      </c>
      <c r="N2497">
        <v>26.5</v>
      </c>
      <c r="O2497">
        <v>11.2</v>
      </c>
      <c r="P2497">
        <v>14</v>
      </c>
      <c r="Q2497">
        <v>26.5</v>
      </c>
      <c r="R2497">
        <v>10</v>
      </c>
      <c r="S2497" t="b">
        <v>0</v>
      </c>
      <c r="T2497" t="b">
        <v>0</v>
      </c>
      <c r="U2497" t="b">
        <v>1</v>
      </c>
      <c r="V2497">
        <v>9100</v>
      </c>
      <c r="W2497">
        <v>7000</v>
      </c>
      <c r="X2497">
        <v>2.89</v>
      </c>
      <c r="Y2497">
        <v>10200</v>
      </c>
      <c r="Z2497">
        <v>2.39</v>
      </c>
    </row>
    <row r="2498" spans="1:26">
      <c r="A2498">
        <v>206839101</v>
      </c>
      <c r="B2498" t="s">
        <v>11020</v>
      </c>
      <c r="C2498" t="s">
        <v>3597</v>
      </c>
      <c r="D2498" t="s">
        <v>1086</v>
      </c>
      <c r="E2498" t="s">
        <v>3620</v>
      </c>
      <c r="F2498" t="s">
        <v>3849</v>
      </c>
      <c r="G2498">
        <v>206839101</v>
      </c>
      <c r="I2498" t="s">
        <v>3622</v>
      </c>
      <c r="J2498" t="s">
        <v>5498</v>
      </c>
      <c r="K2498" t="s">
        <v>3624</v>
      </c>
      <c r="L2498" t="s">
        <v>11123</v>
      </c>
      <c r="M2498">
        <v>14.7</v>
      </c>
      <c r="N2498">
        <v>25.3</v>
      </c>
      <c r="O2498">
        <v>11.2</v>
      </c>
      <c r="P2498">
        <v>14.7</v>
      </c>
      <c r="Q2498">
        <v>25</v>
      </c>
      <c r="R2498">
        <v>9.5</v>
      </c>
      <c r="S2498" t="b">
        <v>0</v>
      </c>
      <c r="T2498" t="b">
        <v>0</v>
      </c>
      <c r="U2498" t="b">
        <v>1</v>
      </c>
      <c r="V2498">
        <v>9100</v>
      </c>
      <c r="W2498">
        <v>7300</v>
      </c>
      <c r="X2498">
        <v>2.61</v>
      </c>
      <c r="Y2498">
        <v>10500</v>
      </c>
      <c r="Z2498">
        <v>2.04</v>
      </c>
    </row>
    <row r="2499" spans="1:26">
      <c r="A2499">
        <v>206839100</v>
      </c>
      <c r="B2499" t="s">
        <v>5482</v>
      </c>
      <c r="C2499" t="s">
        <v>3597</v>
      </c>
      <c r="D2499" t="s">
        <v>1086</v>
      </c>
      <c r="E2499" t="s">
        <v>3620</v>
      </c>
      <c r="F2499" t="s">
        <v>3849</v>
      </c>
      <c r="G2499">
        <v>206839100</v>
      </c>
      <c r="I2499" t="s">
        <v>3622</v>
      </c>
      <c r="J2499" t="s">
        <v>11121</v>
      </c>
      <c r="K2499" t="s">
        <v>3624</v>
      </c>
      <c r="L2499" t="s">
        <v>11122</v>
      </c>
      <c r="M2499">
        <v>13</v>
      </c>
      <c r="N2499">
        <v>23</v>
      </c>
      <c r="O2499">
        <v>11</v>
      </c>
      <c r="P2499">
        <v>13</v>
      </c>
      <c r="Q2499">
        <v>23</v>
      </c>
      <c r="R2499">
        <v>8.5</v>
      </c>
      <c r="S2499" t="b">
        <v>0</v>
      </c>
      <c r="T2499" t="b">
        <v>0</v>
      </c>
      <c r="U2499" t="b">
        <v>0</v>
      </c>
      <c r="V2499">
        <v>18000</v>
      </c>
      <c r="W2499">
        <v>11400</v>
      </c>
      <c r="X2499">
        <v>2.76</v>
      </c>
      <c r="Y2499">
        <v>17100</v>
      </c>
      <c r="Z2499">
        <v>2.08</v>
      </c>
    </row>
    <row r="2500" spans="1:26">
      <c r="A2500">
        <v>206839099</v>
      </c>
      <c r="B2500" t="s">
        <v>11020</v>
      </c>
      <c r="C2500" t="s">
        <v>3597</v>
      </c>
      <c r="D2500" t="s">
        <v>1086</v>
      </c>
      <c r="E2500" t="s">
        <v>3620</v>
      </c>
      <c r="F2500" t="s">
        <v>3849</v>
      </c>
      <c r="G2500">
        <v>206839099</v>
      </c>
      <c r="I2500" t="s">
        <v>3622</v>
      </c>
      <c r="J2500" t="s">
        <v>5494</v>
      </c>
      <c r="K2500" t="s">
        <v>3624</v>
      </c>
      <c r="L2500" t="s">
        <v>11120</v>
      </c>
      <c r="M2500">
        <v>13</v>
      </c>
      <c r="N2500">
        <v>25</v>
      </c>
      <c r="O2500">
        <v>11.5</v>
      </c>
      <c r="P2500">
        <v>12.5</v>
      </c>
      <c r="Q2500">
        <v>25</v>
      </c>
      <c r="R2500">
        <v>9</v>
      </c>
      <c r="S2500" t="b">
        <v>0</v>
      </c>
      <c r="T2500" t="b">
        <v>0</v>
      </c>
      <c r="U2500" t="b">
        <v>0</v>
      </c>
      <c r="V2500">
        <v>12000</v>
      </c>
      <c r="W2500">
        <v>7700</v>
      </c>
      <c r="X2500">
        <v>2.59</v>
      </c>
      <c r="Y2500">
        <v>10500</v>
      </c>
      <c r="Z2500">
        <v>2.46</v>
      </c>
    </row>
    <row r="2501" spans="1:26">
      <c r="A2501">
        <v>206839098</v>
      </c>
      <c r="B2501" t="s">
        <v>8845</v>
      </c>
      <c r="C2501" t="s">
        <v>3597</v>
      </c>
      <c r="D2501" t="s">
        <v>1086</v>
      </c>
      <c r="E2501" t="s">
        <v>3620</v>
      </c>
      <c r="F2501" t="s">
        <v>3849</v>
      </c>
      <c r="G2501">
        <v>206839098</v>
      </c>
      <c r="I2501" t="s">
        <v>3622</v>
      </c>
      <c r="J2501" t="s">
        <v>5491</v>
      </c>
      <c r="K2501" t="s">
        <v>3624</v>
      </c>
      <c r="L2501" t="s">
        <v>11119</v>
      </c>
      <c r="M2501">
        <v>13</v>
      </c>
      <c r="N2501">
        <v>23</v>
      </c>
      <c r="O2501">
        <v>11</v>
      </c>
      <c r="P2501">
        <v>13</v>
      </c>
      <c r="Q2501">
        <v>24</v>
      </c>
      <c r="R2501">
        <v>9.5</v>
      </c>
      <c r="S2501" t="b">
        <v>0</v>
      </c>
      <c r="T2501" t="b">
        <v>0</v>
      </c>
      <c r="U2501" t="b">
        <v>1</v>
      </c>
      <c r="V2501">
        <v>22000</v>
      </c>
      <c r="W2501">
        <v>15500</v>
      </c>
      <c r="X2501">
        <v>2.84</v>
      </c>
      <c r="Y2501">
        <v>22000</v>
      </c>
      <c r="Z2501">
        <v>2.11</v>
      </c>
    </row>
    <row r="2502" spans="1:26">
      <c r="A2502">
        <v>206791548</v>
      </c>
      <c r="B2502" t="s">
        <v>8845</v>
      </c>
      <c r="C2502" t="s">
        <v>3597</v>
      </c>
      <c r="D2502" t="s">
        <v>1086</v>
      </c>
      <c r="E2502" t="s">
        <v>3620</v>
      </c>
      <c r="F2502" t="s">
        <v>3621</v>
      </c>
      <c r="G2502">
        <v>206791548</v>
      </c>
      <c r="I2502" t="s">
        <v>3622</v>
      </c>
      <c r="J2502" t="s">
        <v>11112</v>
      </c>
      <c r="K2502" t="s">
        <v>3624</v>
      </c>
      <c r="L2502" t="s">
        <v>3632</v>
      </c>
      <c r="M2502">
        <v>13</v>
      </c>
      <c r="N2502">
        <v>25</v>
      </c>
      <c r="O2502">
        <v>11</v>
      </c>
      <c r="P2502">
        <v>12.5</v>
      </c>
      <c r="Q2502">
        <v>25</v>
      </c>
      <c r="R2502">
        <v>9</v>
      </c>
      <c r="S2502" t="b">
        <v>0</v>
      </c>
      <c r="T2502" t="b">
        <v>0</v>
      </c>
      <c r="U2502" t="b">
        <v>0</v>
      </c>
      <c r="V2502">
        <v>12000</v>
      </c>
      <c r="W2502">
        <v>7700</v>
      </c>
      <c r="X2502">
        <v>2.59</v>
      </c>
      <c r="Y2502">
        <v>10500</v>
      </c>
      <c r="Z2502">
        <v>2.46</v>
      </c>
    </row>
    <row r="2503" spans="1:26">
      <c r="A2503">
        <v>206717630</v>
      </c>
      <c r="B2503" t="s">
        <v>11058</v>
      </c>
      <c r="C2503" t="s">
        <v>3597</v>
      </c>
      <c r="D2503" t="s">
        <v>1086</v>
      </c>
      <c r="E2503" t="s">
        <v>3620</v>
      </c>
      <c r="F2503" t="s">
        <v>3621</v>
      </c>
      <c r="G2503">
        <v>206717630</v>
      </c>
      <c r="I2503" t="s">
        <v>3622</v>
      </c>
      <c r="J2503" t="s">
        <v>11117</v>
      </c>
      <c r="K2503" t="s">
        <v>3624</v>
      </c>
      <c r="L2503" t="s">
        <v>11118</v>
      </c>
      <c r="M2503">
        <v>13</v>
      </c>
      <c r="N2503">
        <v>25</v>
      </c>
      <c r="O2503">
        <v>11.5</v>
      </c>
      <c r="P2503">
        <v>12.5</v>
      </c>
      <c r="Q2503">
        <v>25</v>
      </c>
      <c r="R2503">
        <v>9</v>
      </c>
      <c r="S2503" t="b">
        <v>0</v>
      </c>
      <c r="T2503" t="b">
        <v>0</v>
      </c>
      <c r="U2503" t="b">
        <v>0</v>
      </c>
      <c r="V2503">
        <v>12100</v>
      </c>
      <c r="W2503">
        <v>7700</v>
      </c>
      <c r="X2503">
        <v>2.59</v>
      </c>
      <c r="Y2503">
        <v>10900</v>
      </c>
      <c r="Z2503">
        <v>2.25</v>
      </c>
    </row>
    <row r="2504" spans="1:26">
      <c r="A2504">
        <v>206395963</v>
      </c>
      <c r="B2504" t="s">
        <v>8845</v>
      </c>
      <c r="C2504" t="s">
        <v>3597</v>
      </c>
      <c r="D2504" t="s">
        <v>1086</v>
      </c>
      <c r="E2504" t="s">
        <v>3620</v>
      </c>
      <c r="F2504" t="s">
        <v>3849</v>
      </c>
      <c r="G2504">
        <v>206395963</v>
      </c>
      <c r="I2504" t="s">
        <v>3622</v>
      </c>
      <c r="J2504" t="s">
        <v>11115</v>
      </c>
      <c r="K2504" t="s">
        <v>3624</v>
      </c>
      <c r="L2504" t="s">
        <v>11116</v>
      </c>
      <c r="M2504">
        <v>14.7</v>
      </c>
      <c r="N2504">
        <v>25.3</v>
      </c>
      <c r="O2504">
        <v>11.2</v>
      </c>
      <c r="P2504">
        <v>14.7</v>
      </c>
      <c r="Q2504">
        <v>25</v>
      </c>
      <c r="R2504">
        <v>9.5</v>
      </c>
      <c r="S2504" t="b">
        <v>0</v>
      </c>
      <c r="T2504" t="b">
        <v>0</v>
      </c>
      <c r="U2504" t="b">
        <v>1</v>
      </c>
      <c r="V2504">
        <v>9100</v>
      </c>
      <c r="W2504">
        <v>7300</v>
      </c>
      <c r="X2504">
        <v>2.61</v>
      </c>
      <c r="Y2504">
        <v>10500</v>
      </c>
      <c r="Z2504">
        <v>2.04</v>
      </c>
    </row>
    <row r="2505" spans="1:26">
      <c r="A2505">
        <v>206395962</v>
      </c>
      <c r="B2505" t="s">
        <v>5482</v>
      </c>
      <c r="C2505" t="s">
        <v>3597</v>
      </c>
      <c r="D2505" t="s">
        <v>1086</v>
      </c>
      <c r="E2505" t="s">
        <v>3620</v>
      </c>
      <c r="F2505" t="s">
        <v>3849</v>
      </c>
      <c r="G2505">
        <v>206395962</v>
      </c>
      <c r="I2505" t="s">
        <v>3622</v>
      </c>
      <c r="J2505" t="s">
        <v>11113</v>
      </c>
      <c r="K2505" t="s">
        <v>3624</v>
      </c>
      <c r="L2505" t="s">
        <v>11114</v>
      </c>
      <c r="M2505">
        <v>13</v>
      </c>
      <c r="N2505">
        <v>23</v>
      </c>
      <c r="O2505">
        <v>11</v>
      </c>
      <c r="P2505">
        <v>13</v>
      </c>
      <c r="Q2505">
        <v>23</v>
      </c>
      <c r="R2505">
        <v>8.5</v>
      </c>
      <c r="S2505" t="b">
        <v>0</v>
      </c>
      <c r="T2505" t="b">
        <v>0</v>
      </c>
      <c r="U2505" t="b">
        <v>0</v>
      </c>
      <c r="V2505">
        <v>18000</v>
      </c>
      <c r="W2505">
        <v>11300</v>
      </c>
      <c r="X2505">
        <v>2.74</v>
      </c>
      <c r="Y2505">
        <v>17100</v>
      </c>
      <c r="Z2505">
        <v>2.08</v>
      </c>
    </row>
    <row r="2506" spans="1:26">
      <c r="A2506">
        <v>206395961</v>
      </c>
      <c r="B2506" t="s">
        <v>8845</v>
      </c>
      <c r="C2506" t="s">
        <v>3597</v>
      </c>
      <c r="D2506" t="s">
        <v>1086</v>
      </c>
      <c r="E2506" t="s">
        <v>3620</v>
      </c>
      <c r="F2506" t="s">
        <v>3849</v>
      </c>
      <c r="G2506">
        <v>206395961</v>
      </c>
      <c r="I2506" t="s">
        <v>3622</v>
      </c>
      <c r="J2506" t="s">
        <v>11112</v>
      </c>
      <c r="K2506" t="s">
        <v>3624</v>
      </c>
      <c r="L2506" t="s">
        <v>3634</v>
      </c>
      <c r="M2506">
        <v>13</v>
      </c>
      <c r="N2506">
        <v>25</v>
      </c>
      <c r="O2506">
        <v>11.5</v>
      </c>
      <c r="P2506">
        <v>12.5</v>
      </c>
      <c r="Q2506">
        <v>25</v>
      </c>
      <c r="R2506">
        <v>9</v>
      </c>
      <c r="S2506" t="b">
        <v>0</v>
      </c>
      <c r="T2506" t="b">
        <v>0</v>
      </c>
      <c r="U2506" t="b">
        <v>0</v>
      </c>
      <c r="V2506">
        <v>12000</v>
      </c>
      <c r="W2506">
        <v>7700</v>
      </c>
      <c r="X2506">
        <v>2.59</v>
      </c>
      <c r="Y2506">
        <v>10500</v>
      </c>
      <c r="Z2506">
        <v>2.46</v>
      </c>
    </row>
    <row r="2507" spans="1:26">
      <c r="A2507">
        <v>206335358</v>
      </c>
      <c r="B2507" t="s">
        <v>8845</v>
      </c>
      <c r="C2507" t="s">
        <v>3597</v>
      </c>
      <c r="D2507" t="s">
        <v>1086</v>
      </c>
      <c r="E2507" t="s">
        <v>3620</v>
      </c>
      <c r="F2507" t="s">
        <v>3718</v>
      </c>
      <c r="G2507">
        <v>206335358</v>
      </c>
      <c r="I2507" t="s">
        <v>3711</v>
      </c>
      <c r="J2507" t="s">
        <v>11111</v>
      </c>
      <c r="K2507" t="s">
        <v>3688</v>
      </c>
      <c r="M2507">
        <v>10.5</v>
      </c>
      <c r="N2507">
        <v>19.5</v>
      </c>
      <c r="O2507">
        <v>10.5</v>
      </c>
      <c r="P2507">
        <v>10</v>
      </c>
      <c r="Q2507">
        <v>18</v>
      </c>
      <c r="R2507">
        <v>8.5</v>
      </c>
      <c r="S2507" t="b">
        <v>0</v>
      </c>
      <c r="T2507" t="b">
        <v>0</v>
      </c>
      <c r="U2507" t="b">
        <v>0</v>
      </c>
      <c r="V2507">
        <v>60000</v>
      </c>
      <c r="W2507">
        <v>36400</v>
      </c>
      <c r="X2507">
        <v>2.2000000000000002</v>
      </c>
      <c r="Y2507">
        <v>47000</v>
      </c>
      <c r="Z2507">
        <v>2.42</v>
      </c>
    </row>
    <row r="2508" spans="1:26">
      <c r="A2508">
        <v>206335357</v>
      </c>
      <c r="B2508" t="s">
        <v>8845</v>
      </c>
      <c r="C2508" t="s">
        <v>3597</v>
      </c>
      <c r="D2508" t="s">
        <v>1086</v>
      </c>
      <c r="E2508" t="s">
        <v>3620</v>
      </c>
      <c r="F2508" t="s">
        <v>3718</v>
      </c>
      <c r="G2508">
        <v>206335357</v>
      </c>
      <c r="I2508" t="s">
        <v>3711</v>
      </c>
      <c r="J2508" t="s">
        <v>11110</v>
      </c>
      <c r="K2508" t="s">
        <v>3688</v>
      </c>
      <c r="M2508">
        <v>11</v>
      </c>
      <c r="N2508">
        <v>19.5</v>
      </c>
      <c r="O2508">
        <v>10.6</v>
      </c>
      <c r="P2508">
        <v>9.1999999999999993</v>
      </c>
      <c r="Q2508">
        <v>16</v>
      </c>
      <c r="R2508">
        <v>8.5</v>
      </c>
      <c r="S2508" t="b">
        <v>0</v>
      </c>
      <c r="T2508" t="b">
        <v>0</v>
      </c>
      <c r="U2508" t="b">
        <v>0</v>
      </c>
      <c r="V2508">
        <v>48000</v>
      </c>
      <c r="W2508">
        <v>32000</v>
      </c>
      <c r="X2508">
        <v>2.39</v>
      </c>
      <c r="Y2508">
        <v>41000</v>
      </c>
      <c r="Z2508">
        <v>2.33</v>
      </c>
    </row>
    <row r="2509" spans="1:26">
      <c r="A2509">
        <v>206335356</v>
      </c>
      <c r="B2509" t="s">
        <v>8845</v>
      </c>
      <c r="C2509" t="s">
        <v>3597</v>
      </c>
      <c r="D2509" t="s">
        <v>1086</v>
      </c>
      <c r="E2509" t="s">
        <v>3620</v>
      </c>
      <c r="F2509" t="s">
        <v>3718</v>
      </c>
      <c r="G2509">
        <v>206335356</v>
      </c>
      <c r="I2509" t="s">
        <v>3711</v>
      </c>
      <c r="J2509" t="s">
        <v>11109</v>
      </c>
      <c r="K2509" t="s">
        <v>3688</v>
      </c>
      <c r="M2509">
        <v>11.5</v>
      </c>
      <c r="N2509">
        <v>19.5</v>
      </c>
      <c r="O2509">
        <v>10.5</v>
      </c>
      <c r="P2509">
        <v>11</v>
      </c>
      <c r="Q2509">
        <v>18</v>
      </c>
      <c r="R2509">
        <v>8.1999999999999993</v>
      </c>
      <c r="S2509" t="b">
        <v>0</v>
      </c>
      <c r="T2509" t="b">
        <v>0</v>
      </c>
      <c r="U2509" t="b">
        <v>1</v>
      </c>
      <c r="V2509">
        <v>37600</v>
      </c>
      <c r="W2509">
        <v>25000</v>
      </c>
      <c r="X2509">
        <v>2.4300000000000002</v>
      </c>
      <c r="Y2509">
        <v>33600</v>
      </c>
      <c r="Z2509">
        <v>2.12</v>
      </c>
    </row>
    <row r="2510" spans="1:26">
      <c r="A2510">
        <v>206335355</v>
      </c>
      <c r="B2510" t="s">
        <v>8845</v>
      </c>
      <c r="C2510" t="s">
        <v>3597</v>
      </c>
      <c r="D2510" t="s">
        <v>1086</v>
      </c>
      <c r="E2510" t="s">
        <v>3620</v>
      </c>
      <c r="F2510" t="s">
        <v>3650</v>
      </c>
      <c r="G2510">
        <v>206335355</v>
      </c>
      <c r="I2510" t="s">
        <v>3651</v>
      </c>
      <c r="J2510" t="s">
        <v>11111</v>
      </c>
      <c r="K2510" t="s">
        <v>3653</v>
      </c>
      <c r="M2510">
        <v>11</v>
      </c>
      <c r="N2510">
        <v>21</v>
      </c>
      <c r="O2510">
        <v>11</v>
      </c>
      <c r="P2510">
        <v>10.5</v>
      </c>
      <c r="Q2510">
        <v>20</v>
      </c>
      <c r="R2510">
        <v>9.8000000000000007</v>
      </c>
      <c r="S2510" t="b">
        <v>0</v>
      </c>
      <c r="T2510" t="b">
        <v>0</v>
      </c>
      <c r="U2510" t="b">
        <v>1</v>
      </c>
      <c r="V2510">
        <v>60000</v>
      </c>
      <c r="W2510">
        <v>41000</v>
      </c>
      <c r="X2510">
        <v>2.8</v>
      </c>
      <c r="Y2510">
        <v>46900</v>
      </c>
      <c r="Z2510">
        <v>2.4300000000000002</v>
      </c>
    </row>
    <row r="2511" spans="1:26">
      <c r="A2511">
        <v>206335354</v>
      </c>
      <c r="B2511" t="s">
        <v>8845</v>
      </c>
      <c r="C2511" t="s">
        <v>3597</v>
      </c>
      <c r="D2511" t="s">
        <v>1086</v>
      </c>
      <c r="E2511" t="s">
        <v>3620</v>
      </c>
      <c r="F2511" t="s">
        <v>3650</v>
      </c>
      <c r="G2511">
        <v>206335354</v>
      </c>
      <c r="I2511" t="s">
        <v>3651</v>
      </c>
      <c r="J2511" t="s">
        <v>11110</v>
      </c>
      <c r="K2511" t="s">
        <v>3653</v>
      </c>
      <c r="M2511">
        <v>11.5</v>
      </c>
      <c r="N2511">
        <v>22</v>
      </c>
      <c r="O2511">
        <v>10.8</v>
      </c>
      <c r="P2511">
        <v>10.5</v>
      </c>
      <c r="Q2511">
        <v>22</v>
      </c>
      <c r="R2511">
        <v>9.8000000000000007</v>
      </c>
      <c r="S2511" t="b">
        <v>0</v>
      </c>
      <c r="T2511" t="b">
        <v>0</v>
      </c>
      <c r="U2511" t="b">
        <v>1</v>
      </c>
      <c r="V2511">
        <v>48000</v>
      </c>
      <c r="W2511">
        <v>32000</v>
      </c>
      <c r="X2511">
        <v>2.7</v>
      </c>
      <c r="Y2511">
        <v>41200</v>
      </c>
      <c r="Z2511">
        <v>2.13</v>
      </c>
    </row>
    <row r="2512" spans="1:26">
      <c r="A2512">
        <v>206335353</v>
      </c>
      <c r="B2512" t="s">
        <v>8845</v>
      </c>
      <c r="C2512" t="s">
        <v>3597</v>
      </c>
      <c r="D2512" t="s">
        <v>1086</v>
      </c>
      <c r="E2512" t="s">
        <v>3620</v>
      </c>
      <c r="F2512" t="s">
        <v>3650</v>
      </c>
      <c r="G2512">
        <v>206335353</v>
      </c>
      <c r="I2512" t="s">
        <v>3651</v>
      </c>
      <c r="J2512" t="s">
        <v>11109</v>
      </c>
      <c r="K2512" t="s">
        <v>3653</v>
      </c>
      <c r="M2512">
        <v>11.5</v>
      </c>
      <c r="N2512">
        <v>22</v>
      </c>
      <c r="O2512">
        <v>11</v>
      </c>
      <c r="P2512">
        <v>11.5</v>
      </c>
      <c r="Q2512">
        <v>22</v>
      </c>
      <c r="R2512">
        <v>9.8000000000000007</v>
      </c>
      <c r="S2512" t="b">
        <v>0</v>
      </c>
      <c r="T2512" t="b">
        <v>0</v>
      </c>
      <c r="U2512" t="b">
        <v>1</v>
      </c>
      <c r="V2512">
        <v>37600</v>
      </c>
      <c r="W2512">
        <v>25000</v>
      </c>
      <c r="X2512">
        <v>2.8</v>
      </c>
      <c r="Y2512">
        <v>33600</v>
      </c>
      <c r="Z2512">
        <v>2.44</v>
      </c>
    </row>
    <row r="2513" spans="1:26">
      <c r="A2513">
        <v>206335352</v>
      </c>
      <c r="B2513" t="s">
        <v>5482</v>
      </c>
      <c r="C2513" t="s">
        <v>3597</v>
      </c>
      <c r="D2513" t="s">
        <v>1086</v>
      </c>
      <c r="E2513" t="s">
        <v>3620</v>
      </c>
      <c r="F2513" t="s">
        <v>3849</v>
      </c>
      <c r="G2513">
        <v>206335352</v>
      </c>
      <c r="I2513" t="s">
        <v>3622</v>
      </c>
      <c r="J2513" t="s">
        <v>11107</v>
      </c>
      <c r="K2513" t="s">
        <v>3624</v>
      </c>
      <c r="L2513" t="s">
        <v>11108</v>
      </c>
      <c r="M2513">
        <v>13</v>
      </c>
      <c r="N2513">
        <v>23</v>
      </c>
      <c r="O2513">
        <v>11</v>
      </c>
      <c r="P2513">
        <v>13</v>
      </c>
      <c r="Q2513">
        <v>24</v>
      </c>
      <c r="R2513">
        <v>9.5</v>
      </c>
      <c r="S2513" t="b">
        <v>0</v>
      </c>
      <c r="T2513" t="b">
        <v>0</v>
      </c>
      <c r="U2513" t="b">
        <v>1</v>
      </c>
      <c r="V2513">
        <v>22000</v>
      </c>
      <c r="W2513">
        <v>15500</v>
      </c>
      <c r="X2513">
        <v>2.84</v>
      </c>
      <c r="Y2513">
        <v>22000</v>
      </c>
      <c r="Z2513">
        <v>2.11</v>
      </c>
    </row>
    <row r="2514" spans="1:26">
      <c r="A2514">
        <v>205959993</v>
      </c>
      <c r="B2514" t="s">
        <v>11104</v>
      </c>
      <c r="C2514" t="s">
        <v>3597</v>
      </c>
      <c r="D2514" t="s">
        <v>1086</v>
      </c>
      <c r="E2514" t="s">
        <v>3620</v>
      </c>
      <c r="F2514" t="s">
        <v>3650</v>
      </c>
      <c r="G2514">
        <v>205959993</v>
      </c>
      <c r="I2514" t="s">
        <v>3622</v>
      </c>
      <c r="J2514" t="s">
        <v>11106</v>
      </c>
      <c r="K2514" t="s">
        <v>3653</v>
      </c>
      <c r="M2514">
        <v>11</v>
      </c>
      <c r="N2514">
        <v>23</v>
      </c>
      <c r="O2514">
        <v>10</v>
      </c>
      <c r="P2514">
        <v>9</v>
      </c>
      <c r="Q2514">
        <v>16</v>
      </c>
      <c r="R2514">
        <v>8.6</v>
      </c>
      <c r="S2514" t="b">
        <v>0</v>
      </c>
      <c r="T2514" t="b">
        <v>0</v>
      </c>
      <c r="U2514" t="b">
        <v>0</v>
      </c>
      <c r="V2514">
        <v>42000</v>
      </c>
      <c r="W2514">
        <v>30000</v>
      </c>
      <c r="X2514">
        <v>2.58</v>
      </c>
      <c r="Y2514">
        <v>38670</v>
      </c>
      <c r="Z2514">
        <v>1.85</v>
      </c>
    </row>
    <row r="2515" spans="1:26">
      <c r="A2515">
        <v>205959992</v>
      </c>
      <c r="B2515" t="s">
        <v>11104</v>
      </c>
      <c r="C2515" t="s">
        <v>3597</v>
      </c>
      <c r="D2515" t="s">
        <v>1086</v>
      </c>
      <c r="E2515" t="s">
        <v>3620</v>
      </c>
      <c r="F2515" t="s">
        <v>3650</v>
      </c>
      <c r="G2515">
        <v>205959992</v>
      </c>
      <c r="I2515" t="s">
        <v>3622</v>
      </c>
      <c r="J2515" t="s">
        <v>11105</v>
      </c>
      <c r="K2515" t="s">
        <v>3653</v>
      </c>
      <c r="M2515">
        <v>11</v>
      </c>
      <c r="N2515">
        <v>23</v>
      </c>
      <c r="O2515">
        <v>10</v>
      </c>
      <c r="P2515">
        <v>9</v>
      </c>
      <c r="Q2515">
        <v>16</v>
      </c>
      <c r="R2515">
        <v>8.6</v>
      </c>
      <c r="S2515" t="b">
        <v>0</v>
      </c>
      <c r="T2515" t="b">
        <v>0</v>
      </c>
      <c r="U2515" t="b">
        <v>0</v>
      </c>
      <c r="V2515">
        <v>36000</v>
      </c>
      <c r="W2515">
        <v>29000</v>
      </c>
      <c r="X2515">
        <v>2.5499999999999998</v>
      </c>
      <c r="Y2515">
        <v>36100</v>
      </c>
      <c r="Z2515">
        <v>1.83</v>
      </c>
    </row>
    <row r="2516" spans="1:26">
      <c r="A2516">
        <v>205049534</v>
      </c>
      <c r="B2516" t="s">
        <v>3717</v>
      </c>
      <c r="C2516" t="s">
        <v>3597</v>
      </c>
      <c r="D2516" t="s">
        <v>1086</v>
      </c>
      <c r="E2516" t="s">
        <v>3627</v>
      </c>
      <c r="F2516" t="s">
        <v>3718</v>
      </c>
      <c r="G2516">
        <v>205049534</v>
      </c>
      <c r="I2516" t="s">
        <v>3711</v>
      </c>
      <c r="J2516" t="s">
        <v>11103</v>
      </c>
      <c r="K2516" t="s">
        <v>3688</v>
      </c>
      <c r="M2516">
        <v>11</v>
      </c>
      <c r="N2516">
        <v>18</v>
      </c>
      <c r="O2516">
        <v>10</v>
      </c>
      <c r="P2516">
        <v>11</v>
      </c>
      <c r="Q2516">
        <v>18</v>
      </c>
      <c r="R2516">
        <v>8</v>
      </c>
      <c r="S2516" t="b">
        <v>0</v>
      </c>
      <c r="T2516" t="b">
        <v>0</v>
      </c>
      <c r="U2516" t="b">
        <v>0</v>
      </c>
      <c r="V2516">
        <v>24000</v>
      </c>
      <c r="W2516">
        <v>16500</v>
      </c>
      <c r="X2516">
        <v>2</v>
      </c>
      <c r="Y2516">
        <v>19440</v>
      </c>
      <c r="Z2516">
        <v>2.23</v>
      </c>
    </row>
    <row r="2517" spans="1:26">
      <c r="A2517">
        <v>204581861</v>
      </c>
      <c r="B2517" t="s">
        <v>11020</v>
      </c>
      <c r="C2517" t="s">
        <v>3597</v>
      </c>
      <c r="D2517" t="s">
        <v>1086</v>
      </c>
      <c r="E2517" t="s">
        <v>3620</v>
      </c>
      <c r="F2517" t="s">
        <v>3718</v>
      </c>
      <c r="G2517">
        <v>204581861</v>
      </c>
      <c r="I2517" t="s">
        <v>3651</v>
      </c>
      <c r="J2517" t="s">
        <v>11102</v>
      </c>
      <c r="K2517" t="s">
        <v>3688</v>
      </c>
      <c r="M2517">
        <v>8</v>
      </c>
      <c r="N2517">
        <v>15.5</v>
      </c>
      <c r="O2517">
        <v>9.5</v>
      </c>
      <c r="P2517">
        <v>8</v>
      </c>
      <c r="Q2517">
        <v>14.5</v>
      </c>
      <c r="R2517">
        <v>8</v>
      </c>
      <c r="S2517" t="b">
        <v>0</v>
      </c>
      <c r="T2517" t="b">
        <v>0</v>
      </c>
      <c r="U2517" t="b">
        <v>0</v>
      </c>
      <c r="V2517">
        <v>12000</v>
      </c>
      <c r="W2517">
        <v>7000</v>
      </c>
      <c r="X2517">
        <v>2.31</v>
      </c>
      <c r="Y2517">
        <v>8800</v>
      </c>
      <c r="Z2517">
        <v>2.1</v>
      </c>
    </row>
    <row r="2518" spans="1:26">
      <c r="A2518">
        <v>204462625</v>
      </c>
      <c r="B2518" t="s">
        <v>8845</v>
      </c>
      <c r="C2518" t="s">
        <v>3597</v>
      </c>
      <c r="D2518" t="s">
        <v>1086</v>
      </c>
      <c r="E2518" t="s">
        <v>3768</v>
      </c>
      <c r="F2518" t="s">
        <v>3650</v>
      </c>
      <c r="G2518">
        <v>204462625</v>
      </c>
      <c r="I2518" t="s">
        <v>3622</v>
      </c>
      <c r="J2518" t="s">
        <v>11101</v>
      </c>
      <c r="K2518" t="s">
        <v>3653</v>
      </c>
      <c r="M2518">
        <v>9</v>
      </c>
      <c r="N2518">
        <v>23</v>
      </c>
      <c r="O2518">
        <v>10</v>
      </c>
      <c r="P2518">
        <v>9</v>
      </c>
      <c r="Q2518">
        <v>16</v>
      </c>
      <c r="R2518">
        <v>8.6</v>
      </c>
      <c r="S2518" t="b">
        <v>0</v>
      </c>
      <c r="T2518" t="b">
        <v>0</v>
      </c>
      <c r="U2518" t="b">
        <v>0</v>
      </c>
      <c r="V2518">
        <v>42000</v>
      </c>
      <c r="W2518">
        <v>30000</v>
      </c>
      <c r="X2518">
        <v>2.58</v>
      </c>
      <c r="Y2518">
        <v>38670</v>
      </c>
      <c r="Z2518">
        <v>1.85</v>
      </c>
    </row>
    <row r="2519" spans="1:26">
      <c r="A2519">
        <v>204462624</v>
      </c>
      <c r="B2519" t="s">
        <v>8845</v>
      </c>
      <c r="C2519" t="s">
        <v>3597</v>
      </c>
      <c r="D2519" t="s">
        <v>1086</v>
      </c>
      <c r="E2519" t="s">
        <v>3768</v>
      </c>
      <c r="F2519" t="s">
        <v>3650</v>
      </c>
      <c r="G2519">
        <v>204462624</v>
      </c>
      <c r="I2519" t="s">
        <v>3622</v>
      </c>
      <c r="J2519" t="s">
        <v>11100</v>
      </c>
      <c r="K2519" t="s">
        <v>3653</v>
      </c>
      <c r="M2519">
        <v>9</v>
      </c>
      <c r="N2519">
        <v>23</v>
      </c>
      <c r="O2519">
        <v>10</v>
      </c>
      <c r="P2519">
        <v>9</v>
      </c>
      <c r="Q2519">
        <v>16</v>
      </c>
      <c r="R2519">
        <v>8.6</v>
      </c>
      <c r="S2519" t="b">
        <v>0</v>
      </c>
      <c r="T2519" t="b">
        <v>0</v>
      </c>
      <c r="U2519" t="b">
        <v>0</v>
      </c>
      <c r="V2519">
        <v>36000</v>
      </c>
      <c r="W2519">
        <v>29000</v>
      </c>
      <c r="X2519">
        <v>2.5499999999999998</v>
      </c>
      <c r="Y2519">
        <v>36100</v>
      </c>
      <c r="Z2519">
        <v>1.83</v>
      </c>
    </row>
    <row r="2520" spans="1:26">
      <c r="A2520">
        <v>204462623</v>
      </c>
      <c r="B2520" t="s">
        <v>8845</v>
      </c>
      <c r="C2520" t="s">
        <v>3597</v>
      </c>
      <c r="D2520" t="s">
        <v>1086</v>
      </c>
      <c r="E2520" t="s">
        <v>3768</v>
      </c>
      <c r="F2520" t="s">
        <v>3650</v>
      </c>
      <c r="G2520">
        <v>204462623</v>
      </c>
      <c r="I2520" t="s">
        <v>3622</v>
      </c>
      <c r="J2520" t="s">
        <v>11099</v>
      </c>
      <c r="K2520" t="s">
        <v>3653</v>
      </c>
      <c r="M2520">
        <v>12.5</v>
      </c>
      <c r="N2520">
        <v>23</v>
      </c>
      <c r="O2520">
        <v>10.5</v>
      </c>
      <c r="P2520">
        <v>12</v>
      </c>
      <c r="Q2520">
        <v>20</v>
      </c>
      <c r="R2520">
        <v>10</v>
      </c>
      <c r="S2520" t="b">
        <v>0</v>
      </c>
      <c r="T2520" t="b">
        <v>0</v>
      </c>
      <c r="U2520" t="b">
        <v>1</v>
      </c>
      <c r="V2520">
        <v>22000</v>
      </c>
      <c r="W2520">
        <v>17900</v>
      </c>
      <c r="X2520">
        <v>2.87</v>
      </c>
      <c r="Y2520">
        <v>26000</v>
      </c>
      <c r="Z2520">
        <v>1.93</v>
      </c>
    </row>
    <row r="2521" spans="1:26">
      <c r="A2521">
        <v>204462622</v>
      </c>
      <c r="B2521" t="s">
        <v>8845</v>
      </c>
      <c r="C2521" t="s">
        <v>3597</v>
      </c>
      <c r="D2521" t="s">
        <v>1086</v>
      </c>
      <c r="E2521" t="s">
        <v>3768</v>
      </c>
      <c r="F2521" t="s">
        <v>3650</v>
      </c>
      <c r="G2521">
        <v>204462622</v>
      </c>
      <c r="I2521" t="s">
        <v>3622</v>
      </c>
      <c r="J2521" t="s">
        <v>11098</v>
      </c>
      <c r="K2521" t="s">
        <v>3653</v>
      </c>
      <c r="M2521">
        <v>12.5</v>
      </c>
      <c r="N2521">
        <v>23</v>
      </c>
      <c r="O2521">
        <v>10.5</v>
      </c>
      <c r="P2521">
        <v>12</v>
      </c>
      <c r="Q2521">
        <v>20</v>
      </c>
      <c r="R2521">
        <v>10</v>
      </c>
      <c r="S2521" t="b">
        <v>0</v>
      </c>
      <c r="T2521" t="b">
        <v>0</v>
      </c>
      <c r="U2521" t="b">
        <v>1</v>
      </c>
      <c r="V2521">
        <v>18000</v>
      </c>
      <c r="W2521">
        <v>17000</v>
      </c>
      <c r="X2521">
        <v>2.52</v>
      </c>
      <c r="Y2521">
        <v>21000</v>
      </c>
      <c r="Z2521">
        <v>2.0499999999999998</v>
      </c>
    </row>
    <row r="2522" spans="1:26">
      <c r="A2522">
        <v>204344221</v>
      </c>
      <c r="B2522" t="s">
        <v>8845</v>
      </c>
      <c r="C2522" t="s">
        <v>3597</v>
      </c>
      <c r="D2522" t="s">
        <v>1086</v>
      </c>
      <c r="E2522" t="s">
        <v>3627</v>
      </c>
      <c r="F2522" t="s">
        <v>3650</v>
      </c>
      <c r="G2522">
        <v>204344221</v>
      </c>
      <c r="I2522" t="s">
        <v>3622</v>
      </c>
      <c r="J2522" t="s">
        <v>11097</v>
      </c>
      <c r="K2522" t="s">
        <v>3653</v>
      </c>
      <c r="M2522">
        <v>9</v>
      </c>
      <c r="N2522">
        <v>23</v>
      </c>
      <c r="O2522">
        <v>10</v>
      </c>
      <c r="P2522">
        <v>9</v>
      </c>
      <c r="Q2522">
        <v>16</v>
      </c>
      <c r="R2522">
        <v>8.6</v>
      </c>
      <c r="S2522" t="b">
        <v>0</v>
      </c>
      <c r="T2522" t="b">
        <v>0</v>
      </c>
      <c r="U2522" t="b">
        <v>0</v>
      </c>
      <c r="V2522">
        <v>42000</v>
      </c>
      <c r="W2522">
        <v>30000</v>
      </c>
      <c r="X2522">
        <v>2.58</v>
      </c>
      <c r="Y2522">
        <v>38670</v>
      </c>
      <c r="Z2522">
        <v>1.85</v>
      </c>
    </row>
    <row r="2523" spans="1:26">
      <c r="A2523">
        <v>204344220</v>
      </c>
      <c r="B2523" t="s">
        <v>8845</v>
      </c>
      <c r="C2523" t="s">
        <v>3597</v>
      </c>
      <c r="D2523" t="s">
        <v>1086</v>
      </c>
      <c r="E2523" t="s">
        <v>3627</v>
      </c>
      <c r="F2523" t="s">
        <v>3650</v>
      </c>
      <c r="G2523">
        <v>204344220</v>
      </c>
      <c r="I2523" t="s">
        <v>3622</v>
      </c>
      <c r="J2523" t="s">
        <v>11096</v>
      </c>
      <c r="K2523" t="s">
        <v>3653</v>
      </c>
      <c r="M2523">
        <v>9</v>
      </c>
      <c r="N2523">
        <v>23</v>
      </c>
      <c r="O2523">
        <v>10</v>
      </c>
      <c r="P2523">
        <v>9</v>
      </c>
      <c r="Q2523">
        <v>16</v>
      </c>
      <c r="R2523">
        <v>8.6</v>
      </c>
      <c r="S2523" t="b">
        <v>0</v>
      </c>
      <c r="T2523" t="b">
        <v>0</v>
      </c>
      <c r="U2523" t="b">
        <v>0</v>
      </c>
      <c r="V2523">
        <v>36000</v>
      </c>
      <c r="W2523">
        <v>29000</v>
      </c>
      <c r="X2523">
        <v>2.5499999999999998</v>
      </c>
      <c r="Y2523">
        <v>36100</v>
      </c>
      <c r="Z2523">
        <v>1.83</v>
      </c>
    </row>
    <row r="2524" spans="1:26">
      <c r="A2524">
        <v>204344219</v>
      </c>
      <c r="B2524" t="s">
        <v>8845</v>
      </c>
      <c r="C2524" t="s">
        <v>3597</v>
      </c>
      <c r="D2524" t="s">
        <v>1086</v>
      </c>
      <c r="E2524" t="s">
        <v>3627</v>
      </c>
      <c r="F2524" t="s">
        <v>3650</v>
      </c>
      <c r="G2524">
        <v>204344219</v>
      </c>
      <c r="I2524" t="s">
        <v>3622</v>
      </c>
      <c r="J2524" t="s">
        <v>11095</v>
      </c>
      <c r="K2524" t="s">
        <v>3653</v>
      </c>
      <c r="M2524">
        <v>12.5</v>
      </c>
      <c r="N2524">
        <v>23</v>
      </c>
      <c r="O2524">
        <v>10.5</v>
      </c>
      <c r="P2524">
        <v>12</v>
      </c>
      <c r="Q2524">
        <v>20</v>
      </c>
      <c r="R2524">
        <v>10</v>
      </c>
      <c r="S2524" t="b">
        <v>0</v>
      </c>
      <c r="T2524" t="b">
        <v>0</v>
      </c>
      <c r="U2524" t="b">
        <v>1</v>
      </c>
      <c r="V2524">
        <v>22000</v>
      </c>
      <c r="W2524">
        <v>17900</v>
      </c>
      <c r="X2524">
        <v>2.87</v>
      </c>
      <c r="Y2524">
        <v>26000</v>
      </c>
      <c r="Z2524">
        <v>1.93</v>
      </c>
    </row>
    <row r="2525" spans="1:26">
      <c r="A2525">
        <v>204344218</v>
      </c>
      <c r="B2525" t="s">
        <v>11094</v>
      </c>
      <c r="C2525" t="s">
        <v>3597</v>
      </c>
      <c r="D2525" t="s">
        <v>1086</v>
      </c>
      <c r="E2525" t="s">
        <v>3627</v>
      </c>
      <c r="F2525" t="s">
        <v>3650</v>
      </c>
      <c r="G2525">
        <v>204344218</v>
      </c>
      <c r="I2525" t="s">
        <v>3622</v>
      </c>
      <c r="J2525" t="s">
        <v>8870</v>
      </c>
      <c r="K2525" t="s">
        <v>3653</v>
      </c>
      <c r="M2525">
        <v>12.5</v>
      </c>
      <c r="N2525">
        <v>23</v>
      </c>
      <c r="O2525">
        <v>10.5</v>
      </c>
      <c r="P2525">
        <v>12</v>
      </c>
      <c r="Q2525">
        <v>20</v>
      </c>
      <c r="R2525">
        <v>10</v>
      </c>
      <c r="S2525" t="b">
        <v>0</v>
      </c>
      <c r="T2525" t="b">
        <v>0</v>
      </c>
      <c r="U2525" t="b">
        <v>1</v>
      </c>
      <c r="V2525">
        <v>18000</v>
      </c>
      <c r="W2525">
        <v>17000</v>
      </c>
      <c r="X2525">
        <v>2.52</v>
      </c>
      <c r="Y2525">
        <v>21000</v>
      </c>
      <c r="Z2525">
        <v>2.0499999999999998</v>
      </c>
    </row>
    <row r="2526" spans="1:26">
      <c r="A2526">
        <v>204344211</v>
      </c>
      <c r="B2526" t="s">
        <v>8845</v>
      </c>
      <c r="C2526" t="s">
        <v>3597</v>
      </c>
      <c r="D2526" t="s">
        <v>1086</v>
      </c>
      <c r="E2526" t="s">
        <v>3620</v>
      </c>
      <c r="F2526" t="s">
        <v>3650</v>
      </c>
      <c r="G2526">
        <v>204344211</v>
      </c>
      <c r="I2526" t="s">
        <v>3651</v>
      </c>
      <c r="J2526" t="s">
        <v>3886</v>
      </c>
      <c r="K2526" t="s">
        <v>3653</v>
      </c>
      <c r="M2526">
        <v>11</v>
      </c>
      <c r="N2526">
        <v>18</v>
      </c>
      <c r="O2526">
        <v>10</v>
      </c>
      <c r="P2526">
        <v>10.5</v>
      </c>
      <c r="Q2526">
        <v>18</v>
      </c>
      <c r="R2526">
        <v>8.5</v>
      </c>
      <c r="S2526" t="b">
        <v>0</v>
      </c>
      <c r="T2526" t="b">
        <v>0</v>
      </c>
      <c r="U2526" t="b">
        <v>0</v>
      </c>
      <c r="V2526">
        <v>28000</v>
      </c>
      <c r="W2526">
        <v>20000</v>
      </c>
      <c r="X2526">
        <v>2.2999999999999998</v>
      </c>
      <c r="Y2526">
        <v>21000</v>
      </c>
      <c r="Z2526">
        <v>1.99</v>
      </c>
    </row>
    <row r="2527" spans="1:26">
      <c r="A2527">
        <v>204344210</v>
      </c>
      <c r="B2527" t="s">
        <v>8845</v>
      </c>
      <c r="C2527" t="s">
        <v>3597</v>
      </c>
      <c r="D2527" t="s">
        <v>1086</v>
      </c>
      <c r="E2527" t="s">
        <v>3620</v>
      </c>
      <c r="F2527" t="s">
        <v>3650</v>
      </c>
      <c r="G2527">
        <v>204344210</v>
      </c>
      <c r="I2527" t="s">
        <v>3651</v>
      </c>
      <c r="J2527" t="s">
        <v>11075</v>
      </c>
      <c r="K2527" t="s">
        <v>3653</v>
      </c>
      <c r="M2527">
        <v>11</v>
      </c>
      <c r="N2527">
        <v>18</v>
      </c>
      <c r="O2527">
        <v>10</v>
      </c>
      <c r="P2527">
        <v>10.5</v>
      </c>
      <c r="Q2527">
        <v>18</v>
      </c>
      <c r="R2527">
        <v>8.5</v>
      </c>
      <c r="S2527" t="b">
        <v>0</v>
      </c>
      <c r="T2527" t="b">
        <v>0</v>
      </c>
      <c r="U2527" t="b">
        <v>0</v>
      </c>
      <c r="V2527">
        <v>24000</v>
      </c>
      <c r="W2527">
        <v>16000</v>
      </c>
      <c r="X2527">
        <v>2.2000000000000002</v>
      </c>
      <c r="Y2527">
        <v>18000</v>
      </c>
      <c r="Z2527">
        <v>1.92</v>
      </c>
    </row>
    <row r="2528" spans="1:26">
      <c r="A2528">
        <v>204325176</v>
      </c>
      <c r="B2528" t="s">
        <v>11020</v>
      </c>
      <c r="C2528" t="s">
        <v>3597</v>
      </c>
      <c r="D2528" t="s">
        <v>1086</v>
      </c>
      <c r="E2528" t="s">
        <v>3620</v>
      </c>
      <c r="F2528" t="s">
        <v>3621</v>
      </c>
      <c r="G2528">
        <v>204325176</v>
      </c>
      <c r="I2528" t="s">
        <v>3622</v>
      </c>
      <c r="J2528" t="s">
        <v>11076</v>
      </c>
      <c r="K2528" t="s">
        <v>3624</v>
      </c>
      <c r="L2528" t="s">
        <v>11093</v>
      </c>
      <c r="M2528">
        <v>16.5</v>
      </c>
      <c r="N2528">
        <v>38</v>
      </c>
      <c r="O2528">
        <v>15</v>
      </c>
      <c r="P2528">
        <v>16.600000000000001</v>
      </c>
      <c r="Q2528">
        <v>27</v>
      </c>
      <c r="R2528">
        <v>11</v>
      </c>
      <c r="S2528" t="b">
        <v>0</v>
      </c>
      <c r="T2528" t="b">
        <v>0</v>
      </c>
      <c r="U2528" t="b">
        <v>1</v>
      </c>
      <c r="V2528">
        <v>9000</v>
      </c>
      <c r="W2528">
        <v>8000</v>
      </c>
      <c r="X2528">
        <v>2.89</v>
      </c>
      <c r="Y2528">
        <v>14610</v>
      </c>
      <c r="Z2528">
        <v>2.41</v>
      </c>
    </row>
    <row r="2529" spans="1:26">
      <c r="A2529">
        <v>204288781</v>
      </c>
      <c r="B2529" t="s">
        <v>8845</v>
      </c>
      <c r="C2529" t="s">
        <v>3597</v>
      </c>
      <c r="D2529" t="s">
        <v>1086</v>
      </c>
      <c r="E2529" t="s">
        <v>3620</v>
      </c>
      <c r="F2529" t="s">
        <v>3650</v>
      </c>
      <c r="G2529">
        <v>204288781</v>
      </c>
      <c r="I2529" t="s">
        <v>3651</v>
      </c>
      <c r="J2529" t="s">
        <v>11092</v>
      </c>
      <c r="K2529" t="s">
        <v>3653</v>
      </c>
      <c r="M2529">
        <v>9</v>
      </c>
      <c r="N2529">
        <v>23</v>
      </c>
      <c r="O2529">
        <v>10</v>
      </c>
      <c r="P2529">
        <v>9</v>
      </c>
      <c r="Q2529">
        <v>16</v>
      </c>
      <c r="R2529">
        <v>8.6</v>
      </c>
      <c r="S2529" t="b">
        <v>0</v>
      </c>
      <c r="T2529" t="b">
        <v>0</v>
      </c>
      <c r="U2529" t="b">
        <v>0</v>
      </c>
      <c r="V2529">
        <v>42000</v>
      </c>
      <c r="W2529">
        <v>30000</v>
      </c>
      <c r="X2529">
        <v>2.58</v>
      </c>
      <c r="Y2529">
        <v>38670</v>
      </c>
      <c r="Z2529">
        <v>1.85</v>
      </c>
    </row>
    <row r="2530" spans="1:26">
      <c r="A2530">
        <v>204288780</v>
      </c>
      <c r="B2530" t="s">
        <v>8845</v>
      </c>
      <c r="C2530" t="s">
        <v>3597</v>
      </c>
      <c r="D2530" t="s">
        <v>1086</v>
      </c>
      <c r="E2530" t="s">
        <v>3620</v>
      </c>
      <c r="F2530" t="s">
        <v>3650</v>
      </c>
      <c r="G2530">
        <v>204288780</v>
      </c>
      <c r="I2530" t="s">
        <v>3651</v>
      </c>
      <c r="J2530" t="s">
        <v>11091</v>
      </c>
      <c r="K2530" t="s">
        <v>3653</v>
      </c>
      <c r="M2530">
        <v>9</v>
      </c>
      <c r="N2530">
        <v>23</v>
      </c>
      <c r="O2530">
        <v>10</v>
      </c>
      <c r="P2530">
        <v>9</v>
      </c>
      <c r="Q2530">
        <v>16</v>
      </c>
      <c r="R2530">
        <v>8.6</v>
      </c>
      <c r="S2530" t="b">
        <v>0</v>
      </c>
      <c r="T2530" t="b">
        <v>0</v>
      </c>
      <c r="U2530" t="b">
        <v>0</v>
      </c>
      <c r="V2530">
        <v>36000</v>
      </c>
      <c r="W2530">
        <v>29000</v>
      </c>
      <c r="X2530">
        <v>2.5499999999999998</v>
      </c>
      <c r="Y2530">
        <v>36100</v>
      </c>
      <c r="Z2530">
        <v>1.83</v>
      </c>
    </row>
    <row r="2531" spans="1:26">
      <c r="A2531">
        <v>203989086</v>
      </c>
      <c r="B2531" t="s">
        <v>8845</v>
      </c>
      <c r="C2531" t="s">
        <v>3597</v>
      </c>
      <c r="D2531" t="s">
        <v>1086</v>
      </c>
      <c r="E2531" t="s">
        <v>3620</v>
      </c>
      <c r="F2531" t="s">
        <v>3650</v>
      </c>
      <c r="G2531">
        <v>203989086</v>
      </c>
      <c r="I2531" t="s">
        <v>3651</v>
      </c>
      <c r="J2531" t="s">
        <v>11090</v>
      </c>
      <c r="K2531" t="s">
        <v>3653</v>
      </c>
      <c r="M2531">
        <v>12.5</v>
      </c>
      <c r="N2531">
        <v>23</v>
      </c>
      <c r="O2531">
        <v>10.5</v>
      </c>
      <c r="P2531">
        <v>12</v>
      </c>
      <c r="Q2531">
        <v>20</v>
      </c>
      <c r="R2531">
        <v>10</v>
      </c>
      <c r="S2531" t="b">
        <v>0</v>
      </c>
      <c r="T2531" t="b">
        <v>0</v>
      </c>
      <c r="U2531" t="b">
        <v>1</v>
      </c>
      <c r="V2531">
        <v>22000</v>
      </c>
      <c r="W2531">
        <v>17900</v>
      </c>
      <c r="X2531">
        <v>2.87</v>
      </c>
      <c r="Y2531">
        <v>26000</v>
      </c>
      <c r="Z2531">
        <v>1.93</v>
      </c>
    </row>
    <row r="2532" spans="1:26">
      <c r="A2532">
        <v>203989085</v>
      </c>
      <c r="B2532" t="s">
        <v>8845</v>
      </c>
      <c r="C2532" t="s">
        <v>3597</v>
      </c>
      <c r="D2532" t="s">
        <v>1086</v>
      </c>
      <c r="E2532" t="s">
        <v>3620</v>
      </c>
      <c r="F2532" t="s">
        <v>3650</v>
      </c>
      <c r="G2532">
        <v>203989085</v>
      </c>
      <c r="I2532" t="s">
        <v>3651</v>
      </c>
      <c r="J2532" t="s">
        <v>11089</v>
      </c>
      <c r="K2532" t="s">
        <v>3653</v>
      </c>
      <c r="M2532">
        <v>12.5</v>
      </c>
      <c r="N2532">
        <v>23</v>
      </c>
      <c r="O2532">
        <v>10.5</v>
      </c>
      <c r="P2532">
        <v>12</v>
      </c>
      <c r="Q2532">
        <v>20</v>
      </c>
      <c r="R2532">
        <v>10</v>
      </c>
      <c r="S2532" t="b">
        <v>0</v>
      </c>
      <c r="T2532" t="b">
        <v>0</v>
      </c>
      <c r="U2532" t="b">
        <v>1</v>
      </c>
      <c r="V2532">
        <v>18000</v>
      </c>
      <c r="W2532">
        <v>17000</v>
      </c>
      <c r="X2532">
        <v>2.52</v>
      </c>
      <c r="Y2532">
        <v>21000</v>
      </c>
      <c r="Z2532">
        <v>2.0499999999999998</v>
      </c>
    </row>
    <row r="2533" spans="1:26">
      <c r="A2533">
        <v>203498481</v>
      </c>
      <c r="B2533" t="s">
        <v>8845</v>
      </c>
      <c r="C2533" t="s">
        <v>3597</v>
      </c>
      <c r="D2533" t="s">
        <v>1086</v>
      </c>
      <c r="E2533" t="s">
        <v>3768</v>
      </c>
      <c r="F2533" t="s">
        <v>3621</v>
      </c>
      <c r="G2533">
        <v>203498481</v>
      </c>
      <c r="I2533" t="s">
        <v>3622</v>
      </c>
      <c r="J2533" t="s">
        <v>11087</v>
      </c>
      <c r="K2533" t="s">
        <v>3624</v>
      </c>
      <c r="L2533" t="s">
        <v>11088</v>
      </c>
      <c r="M2533">
        <v>13</v>
      </c>
      <c r="N2533">
        <v>21.5</v>
      </c>
      <c r="O2533">
        <v>12</v>
      </c>
      <c r="P2533">
        <v>13</v>
      </c>
      <c r="Q2533">
        <v>21.5</v>
      </c>
      <c r="R2533">
        <v>9.5</v>
      </c>
      <c r="S2533" t="b">
        <v>0</v>
      </c>
      <c r="T2533" t="b">
        <v>0</v>
      </c>
      <c r="U2533" t="b">
        <v>1</v>
      </c>
      <c r="V2533">
        <v>22000</v>
      </c>
      <c r="W2533">
        <v>15500</v>
      </c>
      <c r="X2533">
        <v>2.86</v>
      </c>
      <c r="Y2533">
        <v>26263</v>
      </c>
      <c r="Z2533">
        <v>2.2799999999999998</v>
      </c>
    </row>
    <row r="2534" spans="1:26">
      <c r="A2534">
        <v>203493071</v>
      </c>
      <c r="B2534" t="s">
        <v>8845</v>
      </c>
      <c r="C2534" t="s">
        <v>3597</v>
      </c>
      <c r="D2534" t="s">
        <v>1086</v>
      </c>
      <c r="E2534" t="s">
        <v>3768</v>
      </c>
      <c r="F2534" t="s">
        <v>3621</v>
      </c>
      <c r="G2534">
        <v>203493071</v>
      </c>
      <c r="I2534" t="s">
        <v>3622</v>
      </c>
      <c r="J2534" t="s">
        <v>11085</v>
      </c>
      <c r="K2534" t="s">
        <v>3624</v>
      </c>
      <c r="L2534" t="s">
        <v>11086</v>
      </c>
      <c r="M2534">
        <v>13.5</v>
      </c>
      <c r="N2534">
        <v>24.5</v>
      </c>
      <c r="O2534">
        <v>12</v>
      </c>
      <c r="P2534">
        <v>13.5</v>
      </c>
      <c r="Q2534">
        <v>22</v>
      </c>
      <c r="R2534">
        <v>10</v>
      </c>
      <c r="S2534" t="b">
        <v>0</v>
      </c>
      <c r="T2534" t="b">
        <v>0</v>
      </c>
      <c r="U2534" t="b">
        <v>1</v>
      </c>
      <c r="V2534">
        <v>18000</v>
      </c>
      <c r="W2534">
        <v>14200</v>
      </c>
      <c r="X2534">
        <v>2.7</v>
      </c>
      <c r="Y2534">
        <v>23000</v>
      </c>
      <c r="Z2534">
        <v>2.11</v>
      </c>
    </row>
    <row r="2535" spans="1:26">
      <c r="A2535">
        <v>203493070</v>
      </c>
      <c r="B2535" t="s">
        <v>3799</v>
      </c>
      <c r="C2535" t="s">
        <v>3597</v>
      </c>
      <c r="D2535" t="s">
        <v>1086</v>
      </c>
      <c r="E2535" t="s">
        <v>3768</v>
      </c>
      <c r="F2535" t="s">
        <v>3621</v>
      </c>
      <c r="G2535">
        <v>203493070</v>
      </c>
      <c r="I2535" t="s">
        <v>3622</v>
      </c>
      <c r="J2535" t="s">
        <v>11083</v>
      </c>
      <c r="K2535" t="s">
        <v>3624</v>
      </c>
      <c r="L2535" t="s">
        <v>11084</v>
      </c>
      <c r="M2535">
        <v>15.3</v>
      </c>
      <c r="N2535">
        <v>30.5</v>
      </c>
      <c r="O2535">
        <v>14</v>
      </c>
      <c r="P2535">
        <v>14</v>
      </c>
      <c r="Q2535">
        <v>24</v>
      </c>
      <c r="R2535">
        <v>8.5</v>
      </c>
      <c r="S2535" t="b">
        <v>0</v>
      </c>
      <c r="T2535" t="b">
        <v>0</v>
      </c>
      <c r="U2535" t="b">
        <v>0</v>
      </c>
      <c r="V2535">
        <v>12000</v>
      </c>
      <c r="W2535">
        <v>8100</v>
      </c>
      <c r="X2535">
        <v>2.86</v>
      </c>
      <c r="Y2535">
        <v>15000</v>
      </c>
      <c r="Z2535">
        <v>2.38</v>
      </c>
    </row>
    <row r="2536" spans="1:26">
      <c r="A2536">
        <v>203493069</v>
      </c>
      <c r="B2536" t="s">
        <v>3799</v>
      </c>
      <c r="C2536" t="s">
        <v>3597</v>
      </c>
      <c r="D2536" t="s">
        <v>1086</v>
      </c>
      <c r="E2536" t="s">
        <v>3768</v>
      </c>
      <c r="F2536" t="s">
        <v>3621</v>
      </c>
      <c r="G2536">
        <v>203493069</v>
      </c>
      <c r="I2536" t="s">
        <v>3622</v>
      </c>
      <c r="J2536" t="s">
        <v>11081</v>
      </c>
      <c r="K2536" t="s">
        <v>3624</v>
      </c>
      <c r="L2536" t="s">
        <v>11082</v>
      </c>
      <c r="M2536">
        <v>16.5</v>
      </c>
      <c r="N2536">
        <v>38</v>
      </c>
      <c r="O2536">
        <v>15</v>
      </c>
      <c r="P2536">
        <v>16.600000000000001</v>
      </c>
      <c r="Q2536">
        <v>27</v>
      </c>
      <c r="R2536">
        <v>11</v>
      </c>
      <c r="S2536" t="b">
        <v>0</v>
      </c>
      <c r="T2536" t="b">
        <v>0</v>
      </c>
      <c r="U2536" t="b">
        <v>1</v>
      </c>
      <c r="V2536">
        <v>9000</v>
      </c>
      <c r="W2536">
        <v>8000</v>
      </c>
      <c r="X2536">
        <v>2.89</v>
      </c>
      <c r="Y2536">
        <v>14610</v>
      </c>
      <c r="Z2536">
        <v>2.41</v>
      </c>
    </row>
    <row r="2537" spans="1:26">
      <c r="A2537">
        <v>202557963</v>
      </c>
      <c r="B2537" t="s">
        <v>8845</v>
      </c>
      <c r="C2537" t="s">
        <v>3597</v>
      </c>
      <c r="D2537" t="s">
        <v>1086</v>
      </c>
      <c r="E2537" t="s">
        <v>3620</v>
      </c>
      <c r="F2537" t="s">
        <v>3650</v>
      </c>
      <c r="G2537">
        <v>202557963</v>
      </c>
      <c r="I2537" t="s">
        <v>3651</v>
      </c>
      <c r="J2537" t="s">
        <v>11080</v>
      </c>
      <c r="K2537" t="s">
        <v>3653</v>
      </c>
      <c r="M2537">
        <v>9</v>
      </c>
      <c r="N2537">
        <v>23</v>
      </c>
      <c r="O2537">
        <v>10</v>
      </c>
      <c r="P2537">
        <v>9</v>
      </c>
      <c r="Q2537">
        <v>16</v>
      </c>
      <c r="R2537">
        <v>8.6</v>
      </c>
      <c r="S2537" t="b">
        <v>0</v>
      </c>
      <c r="T2537" t="b">
        <v>0</v>
      </c>
      <c r="U2537" t="b">
        <v>0</v>
      </c>
      <c r="V2537">
        <v>42000</v>
      </c>
      <c r="W2537">
        <v>30000</v>
      </c>
      <c r="X2537">
        <v>2.58</v>
      </c>
      <c r="Y2537">
        <v>38670</v>
      </c>
      <c r="Z2537">
        <v>1.85</v>
      </c>
    </row>
    <row r="2538" spans="1:26">
      <c r="A2538">
        <v>202557962</v>
      </c>
      <c r="B2538" t="s">
        <v>8845</v>
      </c>
      <c r="C2538" t="s">
        <v>3597</v>
      </c>
      <c r="D2538" t="s">
        <v>1086</v>
      </c>
      <c r="E2538" t="s">
        <v>3620</v>
      </c>
      <c r="F2538" t="s">
        <v>3650</v>
      </c>
      <c r="G2538">
        <v>202557962</v>
      </c>
      <c r="I2538" t="s">
        <v>3651</v>
      </c>
      <c r="J2538" t="s">
        <v>11079</v>
      </c>
      <c r="K2538" t="s">
        <v>3653</v>
      </c>
      <c r="M2538">
        <v>9</v>
      </c>
      <c r="N2538">
        <v>23</v>
      </c>
      <c r="O2538">
        <v>10</v>
      </c>
      <c r="P2538">
        <v>9</v>
      </c>
      <c r="Q2538">
        <v>16</v>
      </c>
      <c r="R2538">
        <v>8.6</v>
      </c>
      <c r="S2538" t="b">
        <v>0</v>
      </c>
      <c r="T2538" t="b">
        <v>0</v>
      </c>
      <c r="U2538" t="b">
        <v>0</v>
      </c>
      <c r="V2538">
        <v>36000</v>
      </c>
      <c r="W2538">
        <v>29000</v>
      </c>
      <c r="X2538">
        <v>2.5499999999999998</v>
      </c>
      <c r="Y2538">
        <v>36100</v>
      </c>
      <c r="Z2538">
        <v>1.83</v>
      </c>
    </row>
    <row r="2539" spans="1:26">
      <c r="A2539">
        <v>202557961</v>
      </c>
      <c r="B2539" t="s">
        <v>8845</v>
      </c>
      <c r="C2539" t="s">
        <v>3597</v>
      </c>
      <c r="D2539" t="s">
        <v>1086</v>
      </c>
      <c r="E2539" t="s">
        <v>3620</v>
      </c>
      <c r="F2539" t="s">
        <v>3650</v>
      </c>
      <c r="G2539">
        <v>202557961</v>
      </c>
      <c r="I2539" t="s">
        <v>3651</v>
      </c>
      <c r="J2539" t="s">
        <v>11078</v>
      </c>
      <c r="K2539" t="s">
        <v>3653</v>
      </c>
      <c r="M2539">
        <v>12.5</v>
      </c>
      <c r="N2539">
        <v>23</v>
      </c>
      <c r="O2539">
        <v>10.5</v>
      </c>
      <c r="P2539">
        <v>12</v>
      </c>
      <c r="Q2539">
        <v>20</v>
      </c>
      <c r="R2539">
        <v>10</v>
      </c>
      <c r="S2539" t="b">
        <v>0</v>
      </c>
      <c r="T2539" t="b">
        <v>0</v>
      </c>
      <c r="U2539" t="b">
        <v>1</v>
      </c>
      <c r="V2539">
        <v>22000</v>
      </c>
      <c r="W2539">
        <v>17900</v>
      </c>
      <c r="X2539">
        <v>2.87</v>
      </c>
      <c r="Y2539">
        <v>26000</v>
      </c>
      <c r="Z2539">
        <v>1.93</v>
      </c>
    </row>
    <row r="2540" spans="1:26">
      <c r="A2540">
        <v>202557960</v>
      </c>
      <c r="B2540" t="s">
        <v>8845</v>
      </c>
      <c r="C2540" t="s">
        <v>3597</v>
      </c>
      <c r="D2540" t="s">
        <v>1086</v>
      </c>
      <c r="E2540" t="s">
        <v>3620</v>
      </c>
      <c r="F2540" t="s">
        <v>3650</v>
      </c>
      <c r="G2540">
        <v>202557960</v>
      </c>
      <c r="I2540" t="s">
        <v>3622</v>
      </c>
      <c r="J2540" t="s">
        <v>6098</v>
      </c>
      <c r="K2540" t="s">
        <v>3653</v>
      </c>
      <c r="M2540">
        <v>12.5</v>
      </c>
      <c r="N2540">
        <v>23</v>
      </c>
      <c r="O2540">
        <v>10.5</v>
      </c>
      <c r="P2540">
        <v>12</v>
      </c>
      <c r="Q2540">
        <v>20</v>
      </c>
      <c r="R2540">
        <v>10</v>
      </c>
      <c r="S2540" t="b">
        <v>0</v>
      </c>
      <c r="T2540" t="b">
        <v>0</v>
      </c>
      <c r="U2540" t="b">
        <v>1</v>
      </c>
      <c r="V2540">
        <v>18000</v>
      </c>
      <c r="W2540">
        <v>17000</v>
      </c>
      <c r="X2540">
        <v>2.52</v>
      </c>
      <c r="Y2540">
        <v>21000</v>
      </c>
      <c r="Z2540">
        <v>2.0499999999999998</v>
      </c>
    </row>
    <row r="2541" spans="1:26">
      <c r="A2541">
        <v>202360989</v>
      </c>
      <c r="B2541" t="s">
        <v>11020</v>
      </c>
      <c r="C2541" t="s">
        <v>3597</v>
      </c>
      <c r="D2541" t="s">
        <v>1086</v>
      </c>
      <c r="E2541" t="s">
        <v>3620</v>
      </c>
      <c r="F2541" t="s">
        <v>3621</v>
      </c>
      <c r="G2541">
        <v>202360989</v>
      </c>
      <c r="I2541" t="s">
        <v>3622</v>
      </c>
      <c r="J2541" t="s">
        <v>11076</v>
      </c>
      <c r="K2541" t="s">
        <v>3624</v>
      </c>
      <c r="L2541" t="s">
        <v>11077</v>
      </c>
      <c r="M2541">
        <v>16.5</v>
      </c>
      <c r="N2541">
        <v>38</v>
      </c>
      <c r="O2541">
        <v>15</v>
      </c>
      <c r="P2541">
        <v>16.600000000000001</v>
      </c>
      <c r="Q2541">
        <v>27</v>
      </c>
      <c r="R2541">
        <v>11</v>
      </c>
      <c r="S2541" t="b">
        <v>0</v>
      </c>
      <c r="T2541" t="b">
        <v>0</v>
      </c>
      <c r="U2541" t="b">
        <v>1</v>
      </c>
      <c r="V2541">
        <v>9000</v>
      </c>
      <c r="W2541">
        <v>8000</v>
      </c>
      <c r="X2541">
        <v>2.89</v>
      </c>
      <c r="Y2541">
        <v>14610</v>
      </c>
      <c r="Z2541">
        <v>2.41</v>
      </c>
    </row>
    <row r="2542" spans="1:26">
      <c r="A2542">
        <v>202242130</v>
      </c>
      <c r="B2542" t="s">
        <v>8845</v>
      </c>
      <c r="C2542" t="s">
        <v>3597</v>
      </c>
      <c r="D2542" t="s">
        <v>1086</v>
      </c>
      <c r="E2542" t="s">
        <v>3620</v>
      </c>
      <c r="F2542" t="s">
        <v>3718</v>
      </c>
      <c r="G2542">
        <v>202242130</v>
      </c>
      <c r="I2542" t="s">
        <v>3711</v>
      </c>
      <c r="J2542" t="s">
        <v>11075</v>
      </c>
      <c r="K2542" t="s">
        <v>3688</v>
      </c>
      <c r="M2542">
        <v>11</v>
      </c>
      <c r="N2542">
        <v>18</v>
      </c>
      <c r="O2542">
        <v>10</v>
      </c>
      <c r="P2542">
        <v>11</v>
      </c>
      <c r="Q2542">
        <v>18</v>
      </c>
      <c r="R2542">
        <v>8</v>
      </c>
      <c r="S2542" t="b">
        <v>0</v>
      </c>
      <c r="T2542" t="b">
        <v>0</v>
      </c>
      <c r="U2542" t="b">
        <v>0</v>
      </c>
      <c r="V2542">
        <v>24000</v>
      </c>
      <c r="W2542">
        <v>16500</v>
      </c>
      <c r="X2542">
        <v>2</v>
      </c>
      <c r="Y2542">
        <v>19440</v>
      </c>
      <c r="Z2542">
        <v>2.23</v>
      </c>
    </row>
    <row r="2543" spans="1:26">
      <c r="A2543">
        <v>10157571</v>
      </c>
      <c r="B2543" t="s">
        <v>8845</v>
      </c>
      <c r="C2543" t="s">
        <v>3597</v>
      </c>
      <c r="D2543" t="s">
        <v>1086</v>
      </c>
      <c r="E2543" t="s">
        <v>3620</v>
      </c>
      <c r="F2543" t="s">
        <v>3621</v>
      </c>
      <c r="G2543">
        <v>10157571</v>
      </c>
      <c r="I2543" t="s">
        <v>3622</v>
      </c>
      <c r="J2543" t="s">
        <v>11073</v>
      </c>
      <c r="K2543" t="s">
        <v>3624</v>
      </c>
      <c r="L2543" t="s">
        <v>11074</v>
      </c>
      <c r="M2543">
        <v>13</v>
      </c>
      <c r="N2543">
        <v>21.5</v>
      </c>
      <c r="O2543">
        <v>12</v>
      </c>
      <c r="P2543">
        <v>13</v>
      </c>
      <c r="Q2543">
        <v>21.5</v>
      </c>
      <c r="R2543">
        <v>9.5</v>
      </c>
      <c r="S2543" t="b">
        <v>0</v>
      </c>
      <c r="T2543" t="b">
        <v>0</v>
      </c>
      <c r="U2543" t="b">
        <v>1</v>
      </c>
      <c r="V2543">
        <v>22000</v>
      </c>
      <c r="W2543">
        <v>15500</v>
      </c>
      <c r="X2543">
        <v>2.86</v>
      </c>
      <c r="Y2543">
        <v>26263</v>
      </c>
      <c r="Z2543">
        <v>2.2799999999999998</v>
      </c>
    </row>
    <row r="2544" spans="1:26">
      <c r="A2544">
        <v>10157570</v>
      </c>
      <c r="B2544" t="s">
        <v>8845</v>
      </c>
      <c r="C2544" t="s">
        <v>3597</v>
      </c>
      <c r="D2544" t="s">
        <v>1086</v>
      </c>
      <c r="E2544" t="s">
        <v>3620</v>
      </c>
      <c r="F2544" t="s">
        <v>3621</v>
      </c>
      <c r="G2544">
        <v>10157570</v>
      </c>
      <c r="I2544" t="s">
        <v>3622</v>
      </c>
      <c r="J2544" t="s">
        <v>11071</v>
      </c>
      <c r="K2544" t="s">
        <v>3624</v>
      </c>
      <c r="L2544" t="s">
        <v>11072</v>
      </c>
      <c r="M2544">
        <v>13.5</v>
      </c>
      <c r="N2544">
        <v>24.5</v>
      </c>
      <c r="O2544">
        <v>12</v>
      </c>
      <c r="P2544">
        <v>13.5</v>
      </c>
      <c r="Q2544">
        <v>22</v>
      </c>
      <c r="R2544">
        <v>10</v>
      </c>
      <c r="S2544" t="b">
        <v>0</v>
      </c>
      <c r="T2544" t="b">
        <v>0</v>
      </c>
      <c r="U2544" t="b">
        <v>1</v>
      </c>
      <c r="V2544">
        <v>18000</v>
      </c>
      <c r="W2544">
        <v>14200</v>
      </c>
      <c r="X2544">
        <v>2.16</v>
      </c>
      <c r="Y2544">
        <v>23000</v>
      </c>
      <c r="Z2544">
        <v>2.11</v>
      </c>
    </row>
    <row r="2545" spans="1:26">
      <c r="A2545">
        <v>10149903</v>
      </c>
      <c r="B2545" t="s">
        <v>11020</v>
      </c>
      <c r="C2545" t="s">
        <v>3597</v>
      </c>
      <c r="D2545" t="s">
        <v>1086</v>
      </c>
      <c r="E2545" t="s">
        <v>3620</v>
      </c>
      <c r="F2545" t="s">
        <v>3621</v>
      </c>
      <c r="G2545">
        <v>10149903</v>
      </c>
      <c r="I2545" t="s">
        <v>3622</v>
      </c>
      <c r="J2545" t="s">
        <v>11069</v>
      </c>
      <c r="K2545" t="s">
        <v>3624</v>
      </c>
      <c r="L2545" t="s">
        <v>11070</v>
      </c>
      <c r="M2545">
        <v>15.3</v>
      </c>
      <c r="N2545">
        <v>30.5</v>
      </c>
      <c r="O2545">
        <v>14</v>
      </c>
      <c r="P2545">
        <v>14</v>
      </c>
      <c r="Q2545">
        <v>24</v>
      </c>
      <c r="R2545">
        <v>8.5</v>
      </c>
      <c r="S2545" t="b">
        <v>0</v>
      </c>
      <c r="T2545" t="b">
        <v>0</v>
      </c>
      <c r="U2545" t="b">
        <v>0</v>
      </c>
      <c r="V2545">
        <v>12000</v>
      </c>
      <c r="W2545">
        <v>8100</v>
      </c>
      <c r="X2545">
        <v>2.86</v>
      </c>
      <c r="Y2545">
        <v>15000</v>
      </c>
      <c r="Z2545">
        <v>2.38</v>
      </c>
    </row>
    <row r="2546" spans="1:26">
      <c r="A2546">
        <v>10149900</v>
      </c>
      <c r="B2546" t="s">
        <v>11020</v>
      </c>
      <c r="C2546" t="s">
        <v>3597</v>
      </c>
      <c r="D2546" t="s">
        <v>1086</v>
      </c>
      <c r="E2546" t="s">
        <v>3620</v>
      </c>
      <c r="F2546" t="s">
        <v>3621</v>
      </c>
      <c r="G2546">
        <v>10149900</v>
      </c>
      <c r="I2546" t="s">
        <v>3622</v>
      </c>
      <c r="J2546" t="s">
        <v>11067</v>
      </c>
      <c r="K2546" t="s">
        <v>3624</v>
      </c>
      <c r="L2546" t="s">
        <v>11068</v>
      </c>
      <c r="M2546">
        <v>16.5</v>
      </c>
      <c r="N2546">
        <v>38</v>
      </c>
      <c r="O2546">
        <v>15</v>
      </c>
      <c r="P2546">
        <v>16.600000000000001</v>
      </c>
      <c r="Q2546">
        <v>27</v>
      </c>
      <c r="R2546">
        <v>11</v>
      </c>
      <c r="S2546" t="b">
        <v>0</v>
      </c>
      <c r="T2546" t="b">
        <v>0</v>
      </c>
      <c r="U2546" t="b">
        <v>1</v>
      </c>
      <c r="V2546">
        <v>9000</v>
      </c>
      <c r="W2546">
        <v>8000</v>
      </c>
      <c r="X2546">
        <v>2.89</v>
      </c>
      <c r="Y2546">
        <v>14610</v>
      </c>
      <c r="Z2546">
        <v>2.41</v>
      </c>
    </row>
    <row r="2547" spans="1:26">
      <c r="A2547">
        <v>10062021</v>
      </c>
      <c r="B2547" t="s">
        <v>8845</v>
      </c>
      <c r="C2547" t="s">
        <v>3597</v>
      </c>
      <c r="D2547" t="s">
        <v>1086</v>
      </c>
      <c r="E2547" t="s">
        <v>3627</v>
      </c>
      <c r="F2547" t="s">
        <v>3621</v>
      </c>
      <c r="G2547">
        <v>10062021</v>
      </c>
      <c r="I2547" t="s">
        <v>3622</v>
      </c>
      <c r="J2547" t="s">
        <v>11065</v>
      </c>
      <c r="K2547" t="s">
        <v>3624</v>
      </c>
      <c r="L2547" t="s">
        <v>11066</v>
      </c>
      <c r="M2547">
        <v>13</v>
      </c>
      <c r="N2547">
        <v>21.5</v>
      </c>
      <c r="O2547">
        <v>12</v>
      </c>
      <c r="P2547">
        <v>13</v>
      </c>
      <c r="Q2547">
        <v>21.5</v>
      </c>
      <c r="R2547">
        <v>9.5</v>
      </c>
      <c r="S2547" t="b">
        <v>0</v>
      </c>
      <c r="T2547" t="b">
        <v>0</v>
      </c>
      <c r="U2547" t="b">
        <v>1</v>
      </c>
      <c r="V2547">
        <v>22000</v>
      </c>
      <c r="W2547">
        <v>15500</v>
      </c>
      <c r="X2547">
        <v>2.86</v>
      </c>
      <c r="Y2547">
        <v>26263</v>
      </c>
      <c r="Z2547">
        <v>2.2799999999999998</v>
      </c>
    </row>
    <row r="2548" spans="1:26">
      <c r="A2548">
        <v>10062020</v>
      </c>
      <c r="B2548" t="s">
        <v>11062</v>
      </c>
      <c r="C2548" t="s">
        <v>3597</v>
      </c>
      <c r="D2548" t="s">
        <v>1086</v>
      </c>
      <c r="E2548" t="s">
        <v>3627</v>
      </c>
      <c r="F2548" t="s">
        <v>3621</v>
      </c>
      <c r="G2548">
        <v>10062020</v>
      </c>
      <c r="I2548" t="s">
        <v>3622</v>
      </c>
      <c r="J2548" t="s">
        <v>11063</v>
      </c>
      <c r="K2548" t="s">
        <v>3624</v>
      </c>
      <c r="L2548" t="s">
        <v>11064</v>
      </c>
      <c r="M2548">
        <v>13.5</v>
      </c>
      <c r="N2548">
        <v>24.5</v>
      </c>
      <c r="O2548">
        <v>12</v>
      </c>
      <c r="P2548">
        <v>13.5</v>
      </c>
      <c r="Q2548">
        <v>22</v>
      </c>
      <c r="R2548">
        <v>10</v>
      </c>
      <c r="S2548" t="b">
        <v>0</v>
      </c>
      <c r="T2548" t="b">
        <v>0</v>
      </c>
      <c r="U2548" t="b">
        <v>1</v>
      </c>
      <c r="V2548">
        <v>18000</v>
      </c>
      <c r="W2548">
        <v>14200</v>
      </c>
      <c r="X2548">
        <v>2.7</v>
      </c>
      <c r="Y2548">
        <v>23000</v>
      </c>
      <c r="Z2548">
        <v>2.11</v>
      </c>
    </row>
    <row r="2549" spans="1:26">
      <c r="A2549">
        <v>9958975</v>
      </c>
      <c r="B2549" t="s">
        <v>11060</v>
      </c>
      <c r="C2549" t="s">
        <v>3597</v>
      </c>
      <c r="D2549" t="s">
        <v>1086</v>
      </c>
      <c r="E2549" t="s">
        <v>3620</v>
      </c>
      <c r="F2549" t="s">
        <v>3650</v>
      </c>
      <c r="G2549">
        <v>9958975</v>
      </c>
      <c r="I2549" t="s">
        <v>3651</v>
      </c>
      <c r="J2549" t="s">
        <v>11061</v>
      </c>
      <c r="K2549" t="s">
        <v>3653</v>
      </c>
      <c r="M2549">
        <v>12.5</v>
      </c>
      <c r="N2549">
        <v>22</v>
      </c>
      <c r="O2549">
        <v>11</v>
      </c>
      <c r="P2549">
        <v>12.5</v>
      </c>
      <c r="Q2549">
        <v>21</v>
      </c>
      <c r="R2549">
        <v>9</v>
      </c>
      <c r="S2549" t="b">
        <v>0</v>
      </c>
      <c r="T2549" t="b">
        <v>0</v>
      </c>
      <c r="U2549" t="b">
        <v>0</v>
      </c>
      <c r="V2549">
        <v>18000</v>
      </c>
      <c r="W2549">
        <v>12800</v>
      </c>
      <c r="X2549">
        <v>2.42</v>
      </c>
      <c r="Y2549">
        <v>16400</v>
      </c>
      <c r="Z2549">
        <v>2.42</v>
      </c>
    </row>
    <row r="2550" spans="1:26">
      <c r="A2550">
        <v>9956418</v>
      </c>
      <c r="B2550" t="s">
        <v>11058</v>
      </c>
      <c r="C2550" t="s">
        <v>3597</v>
      </c>
      <c r="D2550" t="s">
        <v>1086</v>
      </c>
      <c r="E2550" t="s">
        <v>3620</v>
      </c>
      <c r="F2550" t="s">
        <v>3650</v>
      </c>
      <c r="G2550">
        <v>9956418</v>
      </c>
      <c r="I2550" t="s">
        <v>3651</v>
      </c>
      <c r="J2550" t="s">
        <v>11059</v>
      </c>
      <c r="K2550" t="s">
        <v>3653</v>
      </c>
      <c r="M2550">
        <v>10.4</v>
      </c>
      <c r="N2550">
        <v>21</v>
      </c>
      <c r="O2550">
        <v>10.199999999999999</v>
      </c>
      <c r="P2550">
        <v>10.4</v>
      </c>
      <c r="Q2550">
        <v>21</v>
      </c>
      <c r="R2550">
        <v>8.6</v>
      </c>
      <c r="S2550" t="b">
        <v>0</v>
      </c>
      <c r="T2550" t="b">
        <v>0</v>
      </c>
      <c r="U2550" t="b">
        <v>0</v>
      </c>
      <c r="V2550">
        <v>39000</v>
      </c>
      <c r="W2550">
        <v>29000</v>
      </c>
      <c r="X2550">
        <v>2.68</v>
      </c>
      <c r="Y2550">
        <v>31100</v>
      </c>
      <c r="Z2550">
        <v>2.5</v>
      </c>
    </row>
    <row r="2551" spans="1:26">
      <c r="A2551">
        <v>9956417</v>
      </c>
      <c r="B2551" t="s">
        <v>8755</v>
      </c>
      <c r="C2551" t="s">
        <v>3597</v>
      </c>
      <c r="D2551" t="s">
        <v>1086</v>
      </c>
      <c r="E2551" t="s">
        <v>3620</v>
      </c>
      <c r="F2551" t="s">
        <v>3650</v>
      </c>
      <c r="G2551">
        <v>9956417</v>
      </c>
      <c r="I2551" t="s">
        <v>3651</v>
      </c>
      <c r="J2551" t="s">
        <v>11057</v>
      </c>
      <c r="K2551" t="s">
        <v>3653</v>
      </c>
      <c r="M2551">
        <v>12.5</v>
      </c>
      <c r="N2551">
        <v>21</v>
      </c>
      <c r="O2551">
        <v>11.5</v>
      </c>
      <c r="P2551">
        <v>11.8</v>
      </c>
      <c r="Q2551">
        <v>21</v>
      </c>
      <c r="R2551">
        <v>8.6</v>
      </c>
      <c r="S2551" t="b">
        <v>0</v>
      </c>
      <c r="T2551" t="b">
        <v>0</v>
      </c>
      <c r="U2551" t="b">
        <v>0</v>
      </c>
      <c r="V2551">
        <v>34000</v>
      </c>
      <c r="W2551">
        <v>26600</v>
      </c>
      <c r="X2551">
        <v>2.88</v>
      </c>
      <c r="Y2551">
        <v>27500</v>
      </c>
      <c r="Z2551">
        <v>2.73</v>
      </c>
    </row>
    <row r="2552" spans="1:26">
      <c r="A2552">
        <v>9956416</v>
      </c>
      <c r="B2552" t="s">
        <v>8740</v>
      </c>
      <c r="C2552" t="s">
        <v>3597</v>
      </c>
      <c r="D2552" t="s">
        <v>1086</v>
      </c>
      <c r="E2552" t="s">
        <v>3620</v>
      </c>
      <c r="F2552" t="s">
        <v>3650</v>
      </c>
      <c r="G2552">
        <v>9956416</v>
      </c>
      <c r="I2552" t="s">
        <v>3651</v>
      </c>
      <c r="J2552" t="s">
        <v>11056</v>
      </c>
      <c r="K2552" t="s">
        <v>3653</v>
      </c>
      <c r="M2552">
        <v>12.5</v>
      </c>
      <c r="N2552">
        <v>21</v>
      </c>
      <c r="O2552">
        <v>11.5</v>
      </c>
      <c r="P2552">
        <v>11.8</v>
      </c>
      <c r="Q2552">
        <v>20</v>
      </c>
      <c r="R2552">
        <v>8.6</v>
      </c>
      <c r="S2552" t="b">
        <v>0</v>
      </c>
      <c r="T2552" t="b">
        <v>0</v>
      </c>
      <c r="U2552" t="b">
        <v>0</v>
      </c>
      <c r="V2552">
        <v>28400</v>
      </c>
      <c r="W2552">
        <v>18000</v>
      </c>
      <c r="X2552">
        <v>2.6</v>
      </c>
      <c r="Y2552">
        <v>24000</v>
      </c>
      <c r="Z2552">
        <v>3.13</v>
      </c>
    </row>
    <row r="2553" spans="1:26">
      <c r="A2553">
        <v>9956415</v>
      </c>
      <c r="B2553" t="s">
        <v>11054</v>
      </c>
      <c r="C2553" t="s">
        <v>3597</v>
      </c>
      <c r="D2553" t="s">
        <v>1086</v>
      </c>
      <c r="E2553" t="s">
        <v>3620</v>
      </c>
      <c r="F2553" t="s">
        <v>3650</v>
      </c>
      <c r="G2553">
        <v>9956415</v>
      </c>
      <c r="I2553" t="s">
        <v>3651</v>
      </c>
      <c r="J2553" t="s">
        <v>11055</v>
      </c>
      <c r="K2553" t="s">
        <v>3653</v>
      </c>
      <c r="M2553">
        <v>12.5</v>
      </c>
      <c r="N2553">
        <v>21</v>
      </c>
      <c r="O2553">
        <v>11</v>
      </c>
      <c r="P2553">
        <v>11.8</v>
      </c>
      <c r="Q2553">
        <v>21</v>
      </c>
      <c r="R2553">
        <v>9</v>
      </c>
      <c r="S2553" t="b">
        <v>0</v>
      </c>
      <c r="T2553" t="b">
        <v>0</v>
      </c>
      <c r="U2553" t="b">
        <v>0</v>
      </c>
      <c r="V2553">
        <v>24000</v>
      </c>
      <c r="W2553">
        <v>16600</v>
      </c>
      <c r="X2553">
        <v>2.46</v>
      </c>
      <c r="Y2553">
        <v>23000</v>
      </c>
      <c r="Z2553">
        <v>3.02</v>
      </c>
    </row>
    <row r="2554" spans="1:26">
      <c r="A2554">
        <v>9956333</v>
      </c>
      <c r="B2554" t="s">
        <v>11020</v>
      </c>
      <c r="C2554" t="s">
        <v>3597</v>
      </c>
      <c r="D2554" t="s">
        <v>1086</v>
      </c>
      <c r="E2554" t="s">
        <v>3620</v>
      </c>
      <c r="F2554" t="s">
        <v>3621</v>
      </c>
      <c r="G2554">
        <v>9956333</v>
      </c>
      <c r="I2554" t="s">
        <v>3622</v>
      </c>
      <c r="J2554" t="s">
        <v>11052</v>
      </c>
      <c r="K2554" t="s">
        <v>3624</v>
      </c>
      <c r="L2554" t="s">
        <v>11053</v>
      </c>
      <c r="M2554">
        <v>12.5</v>
      </c>
      <c r="N2554">
        <v>20</v>
      </c>
      <c r="O2554">
        <v>10</v>
      </c>
      <c r="P2554">
        <v>12.5</v>
      </c>
      <c r="Q2554">
        <v>20</v>
      </c>
      <c r="R2554">
        <v>8.5</v>
      </c>
      <c r="S2554" t="b">
        <v>0</v>
      </c>
      <c r="T2554" t="b">
        <v>0</v>
      </c>
      <c r="U2554" t="b">
        <v>0</v>
      </c>
      <c r="V2554">
        <v>22000</v>
      </c>
      <c r="W2554">
        <v>14300</v>
      </c>
      <c r="X2554">
        <v>2.65</v>
      </c>
      <c r="Y2554">
        <v>23450</v>
      </c>
      <c r="Z2554">
        <v>1.9</v>
      </c>
    </row>
    <row r="2555" spans="1:26">
      <c r="A2555">
        <v>9956331</v>
      </c>
      <c r="B2555" t="s">
        <v>11020</v>
      </c>
      <c r="C2555" t="s">
        <v>3597</v>
      </c>
      <c r="D2555" t="s">
        <v>1086</v>
      </c>
      <c r="E2555" t="s">
        <v>3620</v>
      </c>
      <c r="F2555" t="s">
        <v>3621</v>
      </c>
      <c r="G2555">
        <v>9956331</v>
      </c>
      <c r="I2555" t="s">
        <v>3622</v>
      </c>
      <c r="J2555" t="s">
        <v>11050</v>
      </c>
      <c r="K2555" t="s">
        <v>3624</v>
      </c>
      <c r="L2555" t="s">
        <v>11051</v>
      </c>
      <c r="M2555">
        <v>14</v>
      </c>
      <c r="N2555">
        <v>23</v>
      </c>
      <c r="O2555">
        <v>10.5</v>
      </c>
      <c r="P2555">
        <v>14</v>
      </c>
      <c r="Q2555">
        <v>23</v>
      </c>
      <c r="R2555">
        <v>8.5</v>
      </c>
      <c r="S2555" t="b">
        <v>0</v>
      </c>
      <c r="T2555" t="b">
        <v>0</v>
      </c>
      <c r="U2555" t="b">
        <v>0</v>
      </c>
      <c r="V2555">
        <v>9000</v>
      </c>
      <c r="W2555">
        <v>7300</v>
      </c>
      <c r="X2555">
        <v>2.4900000000000002</v>
      </c>
      <c r="Y2555">
        <v>10948</v>
      </c>
      <c r="Z2555">
        <v>2.38</v>
      </c>
    </row>
    <row r="2556" spans="1:26">
      <c r="A2556">
        <v>9944776</v>
      </c>
      <c r="B2556" t="s">
        <v>11020</v>
      </c>
      <c r="C2556" t="s">
        <v>3597</v>
      </c>
      <c r="D2556" t="s">
        <v>1086</v>
      </c>
      <c r="E2556" t="s">
        <v>3620</v>
      </c>
      <c r="F2556" t="s">
        <v>3621</v>
      </c>
      <c r="G2556">
        <v>9944776</v>
      </c>
      <c r="I2556" t="s">
        <v>3622</v>
      </c>
      <c r="J2556" t="s">
        <v>11045</v>
      </c>
      <c r="K2556" t="s">
        <v>3624</v>
      </c>
      <c r="L2556" t="s">
        <v>11049</v>
      </c>
      <c r="M2556">
        <v>15.3</v>
      </c>
      <c r="N2556">
        <v>30.5</v>
      </c>
      <c r="O2556">
        <v>14</v>
      </c>
      <c r="P2556">
        <v>14</v>
      </c>
      <c r="Q2556">
        <v>24</v>
      </c>
      <c r="R2556">
        <v>8.5</v>
      </c>
      <c r="S2556" t="b">
        <v>0</v>
      </c>
      <c r="T2556" t="b">
        <v>0</v>
      </c>
      <c r="U2556" t="b">
        <v>0</v>
      </c>
      <c r="V2556">
        <v>12000</v>
      </c>
      <c r="W2556">
        <v>8100</v>
      </c>
      <c r="X2556">
        <v>2.86</v>
      </c>
      <c r="Y2556">
        <v>15000</v>
      </c>
      <c r="Z2556">
        <v>2.38</v>
      </c>
    </row>
    <row r="2557" spans="1:26">
      <c r="A2557">
        <v>9123256</v>
      </c>
      <c r="B2557" t="s">
        <v>11047</v>
      </c>
      <c r="C2557" t="s">
        <v>3597</v>
      </c>
      <c r="D2557" t="s">
        <v>1086</v>
      </c>
      <c r="E2557" t="s">
        <v>3620</v>
      </c>
      <c r="F2557" t="s">
        <v>3621</v>
      </c>
      <c r="G2557">
        <v>9123256</v>
      </c>
      <c r="I2557" t="s">
        <v>3622</v>
      </c>
      <c r="J2557" t="s">
        <v>11038</v>
      </c>
      <c r="K2557" t="s">
        <v>3624</v>
      </c>
      <c r="L2557" t="s">
        <v>11048</v>
      </c>
      <c r="M2557">
        <v>13</v>
      </c>
      <c r="N2557">
        <v>21.5</v>
      </c>
      <c r="O2557">
        <v>12</v>
      </c>
      <c r="P2557">
        <v>13</v>
      </c>
      <c r="Q2557">
        <v>21.5</v>
      </c>
      <c r="R2557">
        <v>9.5</v>
      </c>
      <c r="S2557" t="b">
        <v>0</v>
      </c>
      <c r="T2557" t="b">
        <v>0</v>
      </c>
      <c r="U2557" t="b">
        <v>1</v>
      </c>
      <c r="V2557">
        <v>22000</v>
      </c>
      <c r="W2557">
        <v>15500</v>
      </c>
      <c r="X2557">
        <v>2.86</v>
      </c>
      <c r="Y2557">
        <v>26263</v>
      </c>
      <c r="Z2557">
        <v>2.2799999999999998</v>
      </c>
    </row>
    <row r="2558" spans="1:26">
      <c r="A2558">
        <v>9116197</v>
      </c>
      <c r="B2558" t="s">
        <v>11020</v>
      </c>
      <c r="C2558" t="s">
        <v>3597</v>
      </c>
      <c r="D2558" t="s">
        <v>1086</v>
      </c>
      <c r="E2558" t="s">
        <v>3620</v>
      </c>
      <c r="F2558" t="s">
        <v>3621</v>
      </c>
      <c r="G2558">
        <v>9116197</v>
      </c>
      <c r="I2558" t="s">
        <v>3622</v>
      </c>
      <c r="J2558" t="s">
        <v>11045</v>
      </c>
      <c r="K2558" t="s">
        <v>3624</v>
      </c>
      <c r="L2558" t="s">
        <v>11046</v>
      </c>
      <c r="M2558">
        <v>15.3</v>
      </c>
      <c r="N2558">
        <v>30.5</v>
      </c>
      <c r="O2558">
        <v>14</v>
      </c>
      <c r="P2558">
        <v>14</v>
      </c>
      <c r="Q2558">
        <v>24</v>
      </c>
      <c r="R2558">
        <v>8.5</v>
      </c>
      <c r="S2558" t="b">
        <v>0</v>
      </c>
      <c r="T2558" t="b">
        <v>0</v>
      </c>
      <c r="U2558" t="b">
        <v>0</v>
      </c>
      <c r="V2558">
        <v>12000</v>
      </c>
      <c r="W2558">
        <v>8100</v>
      </c>
      <c r="X2558">
        <v>2.86</v>
      </c>
      <c r="Y2558">
        <v>15000</v>
      </c>
      <c r="Z2558">
        <v>2.38</v>
      </c>
    </row>
    <row r="2559" spans="1:26">
      <c r="A2559">
        <v>9114294</v>
      </c>
      <c r="B2559" t="s">
        <v>11043</v>
      </c>
      <c r="C2559" t="s">
        <v>3597</v>
      </c>
      <c r="D2559" t="s">
        <v>1086</v>
      </c>
      <c r="E2559" t="s">
        <v>3620</v>
      </c>
      <c r="F2559" t="s">
        <v>3621</v>
      </c>
      <c r="G2559">
        <v>9114294</v>
      </c>
      <c r="I2559" t="s">
        <v>3622</v>
      </c>
      <c r="J2559" t="s">
        <v>11035</v>
      </c>
      <c r="K2559" t="s">
        <v>3624</v>
      </c>
      <c r="L2559" t="s">
        <v>11044</v>
      </c>
      <c r="M2559">
        <v>13.5</v>
      </c>
      <c r="N2559">
        <v>24.5</v>
      </c>
      <c r="O2559">
        <v>12</v>
      </c>
      <c r="P2559">
        <v>13.5</v>
      </c>
      <c r="Q2559">
        <v>22</v>
      </c>
      <c r="R2559">
        <v>10</v>
      </c>
      <c r="S2559" t="b">
        <v>0</v>
      </c>
      <c r="T2559" t="b">
        <v>0</v>
      </c>
      <c r="U2559" t="b">
        <v>1</v>
      </c>
      <c r="V2559">
        <v>18000</v>
      </c>
      <c r="W2559">
        <v>14200</v>
      </c>
      <c r="X2559">
        <v>2.7</v>
      </c>
      <c r="Y2559">
        <v>23000</v>
      </c>
      <c r="Z2559">
        <v>2.11</v>
      </c>
    </row>
    <row r="2560" spans="1:26">
      <c r="A2560">
        <v>9108748</v>
      </c>
      <c r="B2560" t="s">
        <v>11020</v>
      </c>
      <c r="C2560" t="s">
        <v>3597</v>
      </c>
      <c r="D2560" t="s">
        <v>1086</v>
      </c>
      <c r="E2560" t="s">
        <v>3627</v>
      </c>
      <c r="F2560" t="s">
        <v>3621</v>
      </c>
      <c r="G2560">
        <v>9108748</v>
      </c>
      <c r="I2560" t="s">
        <v>3622</v>
      </c>
      <c r="J2560" t="s">
        <v>11041</v>
      </c>
      <c r="K2560" t="s">
        <v>3624</v>
      </c>
      <c r="L2560" t="s">
        <v>11042</v>
      </c>
      <c r="M2560">
        <v>12.5</v>
      </c>
      <c r="N2560">
        <v>20</v>
      </c>
      <c r="O2560">
        <v>10</v>
      </c>
      <c r="P2560">
        <v>12.5</v>
      </c>
      <c r="Q2560">
        <v>20</v>
      </c>
      <c r="R2560">
        <v>8.5</v>
      </c>
      <c r="S2560" t="b">
        <v>0</v>
      </c>
      <c r="T2560" t="b">
        <v>0</v>
      </c>
      <c r="U2560" t="b">
        <v>0</v>
      </c>
      <c r="V2560">
        <v>22000</v>
      </c>
      <c r="W2560">
        <v>14300</v>
      </c>
      <c r="X2560">
        <v>2.65</v>
      </c>
      <c r="Y2560">
        <v>23450</v>
      </c>
      <c r="Z2560">
        <v>1.9</v>
      </c>
    </row>
    <row r="2561" spans="1:26">
      <c r="A2561">
        <v>9108745</v>
      </c>
      <c r="B2561" t="s">
        <v>11020</v>
      </c>
      <c r="C2561" t="s">
        <v>3597</v>
      </c>
      <c r="D2561" t="s">
        <v>1086</v>
      </c>
      <c r="E2561" t="s">
        <v>3627</v>
      </c>
      <c r="F2561" t="s">
        <v>3621</v>
      </c>
      <c r="G2561">
        <v>9108745</v>
      </c>
      <c r="I2561" t="s">
        <v>3622</v>
      </c>
      <c r="J2561" t="s">
        <v>11039</v>
      </c>
      <c r="K2561" t="s">
        <v>3624</v>
      </c>
      <c r="L2561" t="s">
        <v>11040</v>
      </c>
      <c r="M2561">
        <v>14</v>
      </c>
      <c r="N2561">
        <v>23</v>
      </c>
      <c r="O2561">
        <v>10.5</v>
      </c>
      <c r="P2561">
        <v>14</v>
      </c>
      <c r="Q2561">
        <v>23</v>
      </c>
      <c r="R2561">
        <v>8.5</v>
      </c>
      <c r="S2561" t="b">
        <v>0</v>
      </c>
      <c r="T2561" t="b">
        <v>0</v>
      </c>
      <c r="U2561" t="b">
        <v>0</v>
      </c>
      <c r="V2561">
        <v>9000</v>
      </c>
      <c r="W2561">
        <v>7300</v>
      </c>
      <c r="X2561">
        <v>2.4900000000000002</v>
      </c>
      <c r="Y2561">
        <v>10948</v>
      </c>
      <c r="Z2561">
        <v>2.38</v>
      </c>
    </row>
    <row r="2562" spans="1:26">
      <c r="A2562">
        <v>9102794</v>
      </c>
      <c r="B2562" t="s">
        <v>11037</v>
      </c>
      <c r="C2562" t="s">
        <v>3597</v>
      </c>
      <c r="D2562" t="s">
        <v>1086</v>
      </c>
      <c r="E2562" t="s">
        <v>3620</v>
      </c>
      <c r="F2562" t="s">
        <v>3621</v>
      </c>
      <c r="G2562">
        <v>9102794</v>
      </c>
      <c r="I2562" t="s">
        <v>3622</v>
      </c>
      <c r="J2562" t="s">
        <v>11038</v>
      </c>
      <c r="K2562" t="s">
        <v>3624</v>
      </c>
      <c r="L2562" t="s">
        <v>5545</v>
      </c>
      <c r="M2562">
        <v>13</v>
      </c>
      <c r="N2562">
        <v>21.5</v>
      </c>
      <c r="O2562">
        <v>12</v>
      </c>
      <c r="P2562">
        <v>13</v>
      </c>
      <c r="Q2562">
        <v>21.5</v>
      </c>
      <c r="R2562">
        <v>9.5</v>
      </c>
      <c r="S2562" t="b">
        <v>0</v>
      </c>
      <c r="T2562" t="b">
        <v>0</v>
      </c>
      <c r="U2562" t="b">
        <v>1</v>
      </c>
      <c r="V2562">
        <v>22000</v>
      </c>
      <c r="W2562">
        <v>15500</v>
      </c>
      <c r="X2562">
        <v>2.86</v>
      </c>
      <c r="Y2562">
        <v>26263</v>
      </c>
      <c r="Z2562">
        <v>2.2799999999999998</v>
      </c>
    </row>
    <row r="2563" spans="1:26">
      <c r="A2563">
        <v>9102074</v>
      </c>
      <c r="B2563" t="s">
        <v>11034</v>
      </c>
      <c r="C2563" t="s">
        <v>3597</v>
      </c>
      <c r="D2563" t="s">
        <v>1086</v>
      </c>
      <c r="E2563" t="s">
        <v>3620</v>
      </c>
      <c r="F2563" t="s">
        <v>3621</v>
      </c>
      <c r="G2563">
        <v>9102074</v>
      </c>
      <c r="I2563" t="s">
        <v>3622</v>
      </c>
      <c r="J2563" t="s">
        <v>11035</v>
      </c>
      <c r="K2563" t="s">
        <v>3624</v>
      </c>
      <c r="L2563" t="s">
        <v>11036</v>
      </c>
      <c r="M2563">
        <v>13.5</v>
      </c>
      <c r="N2563">
        <v>24.5</v>
      </c>
      <c r="O2563">
        <v>12</v>
      </c>
      <c r="P2563">
        <v>13.5</v>
      </c>
      <c r="Q2563">
        <v>22</v>
      </c>
      <c r="R2563">
        <v>10</v>
      </c>
      <c r="S2563" t="b">
        <v>0</v>
      </c>
      <c r="T2563" t="b">
        <v>0</v>
      </c>
      <c r="U2563" t="b">
        <v>1</v>
      </c>
      <c r="V2563">
        <v>18000</v>
      </c>
      <c r="W2563">
        <v>14200</v>
      </c>
      <c r="X2563">
        <v>2.7</v>
      </c>
      <c r="Y2563">
        <v>23000</v>
      </c>
      <c r="Z2563">
        <v>2.11</v>
      </c>
    </row>
    <row r="2564" spans="1:26">
      <c r="A2564">
        <v>9084227</v>
      </c>
      <c r="B2564" t="s">
        <v>11032</v>
      </c>
      <c r="C2564" t="s">
        <v>3597</v>
      </c>
      <c r="D2564" t="s">
        <v>1086</v>
      </c>
      <c r="E2564" t="s">
        <v>3620</v>
      </c>
      <c r="F2564" t="s">
        <v>3650</v>
      </c>
      <c r="G2564">
        <v>9084227</v>
      </c>
      <c r="I2564" t="s">
        <v>3651</v>
      </c>
      <c r="J2564" t="s">
        <v>11033</v>
      </c>
      <c r="K2564" t="s">
        <v>3653</v>
      </c>
      <c r="M2564">
        <v>12.5</v>
      </c>
      <c r="N2564">
        <v>21</v>
      </c>
      <c r="O2564">
        <v>11.5</v>
      </c>
      <c r="P2564">
        <v>11.8</v>
      </c>
      <c r="Q2564">
        <v>21</v>
      </c>
      <c r="R2564">
        <v>8.6</v>
      </c>
      <c r="S2564" t="b">
        <v>0</v>
      </c>
      <c r="T2564" t="b">
        <v>0</v>
      </c>
      <c r="U2564" t="b">
        <v>0</v>
      </c>
      <c r="V2564">
        <v>34000</v>
      </c>
      <c r="W2564">
        <v>26600</v>
      </c>
      <c r="X2564">
        <v>2.88</v>
      </c>
      <c r="Y2564">
        <v>27500</v>
      </c>
      <c r="Z2564">
        <v>2.73</v>
      </c>
    </row>
    <row r="2565" spans="1:26">
      <c r="A2565">
        <v>9084226</v>
      </c>
      <c r="B2565" t="s">
        <v>11030</v>
      </c>
      <c r="C2565" t="s">
        <v>3597</v>
      </c>
      <c r="D2565" t="s">
        <v>1086</v>
      </c>
      <c r="E2565" t="s">
        <v>3620</v>
      </c>
      <c r="F2565" t="s">
        <v>3650</v>
      </c>
      <c r="G2565">
        <v>9084226</v>
      </c>
      <c r="I2565" t="s">
        <v>3651</v>
      </c>
      <c r="J2565" t="s">
        <v>11031</v>
      </c>
      <c r="K2565" t="s">
        <v>3653</v>
      </c>
      <c r="M2565">
        <v>12.5</v>
      </c>
      <c r="N2565">
        <v>21</v>
      </c>
      <c r="O2565">
        <v>11.5</v>
      </c>
      <c r="P2565">
        <v>11.8</v>
      </c>
      <c r="Q2565">
        <v>20</v>
      </c>
      <c r="R2565">
        <v>8.6</v>
      </c>
      <c r="S2565" t="b">
        <v>0</v>
      </c>
      <c r="T2565" t="b">
        <v>0</v>
      </c>
      <c r="U2565" t="b">
        <v>0</v>
      </c>
      <c r="V2565">
        <v>28400</v>
      </c>
      <c r="W2565">
        <v>18000</v>
      </c>
      <c r="X2565">
        <v>2.6</v>
      </c>
      <c r="Y2565">
        <v>24000</v>
      </c>
      <c r="Z2565">
        <v>3.13</v>
      </c>
    </row>
    <row r="2566" spans="1:26">
      <c r="A2566">
        <v>9084225</v>
      </c>
      <c r="B2566" t="s">
        <v>11028</v>
      </c>
      <c r="C2566" t="s">
        <v>3597</v>
      </c>
      <c r="D2566" t="s">
        <v>1086</v>
      </c>
      <c r="E2566" t="s">
        <v>3620</v>
      </c>
      <c r="F2566" t="s">
        <v>3650</v>
      </c>
      <c r="G2566">
        <v>9084225</v>
      </c>
      <c r="I2566" t="s">
        <v>3651</v>
      </c>
      <c r="J2566" t="s">
        <v>11029</v>
      </c>
      <c r="K2566" t="s">
        <v>3653</v>
      </c>
      <c r="M2566">
        <v>12.5</v>
      </c>
      <c r="N2566">
        <v>21</v>
      </c>
      <c r="O2566">
        <v>11</v>
      </c>
      <c r="P2566">
        <v>11.8</v>
      </c>
      <c r="Q2566">
        <v>21</v>
      </c>
      <c r="R2566">
        <v>9</v>
      </c>
      <c r="S2566" t="b">
        <v>0</v>
      </c>
      <c r="T2566" t="b">
        <v>0</v>
      </c>
      <c r="U2566" t="b">
        <v>0</v>
      </c>
      <c r="V2566">
        <v>24000</v>
      </c>
      <c r="W2566">
        <v>16600</v>
      </c>
      <c r="X2566">
        <v>2.46</v>
      </c>
      <c r="Y2566">
        <v>23000</v>
      </c>
      <c r="Z2566">
        <v>3.02</v>
      </c>
    </row>
    <row r="2567" spans="1:26">
      <c r="A2567">
        <v>9084224</v>
      </c>
      <c r="B2567" t="s">
        <v>11026</v>
      </c>
      <c r="C2567" t="s">
        <v>3597</v>
      </c>
      <c r="D2567" t="s">
        <v>1086</v>
      </c>
      <c r="E2567" t="s">
        <v>3620</v>
      </c>
      <c r="F2567" t="s">
        <v>3650</v>
      </c>
      <c r="G2567">
        <v>9084224</v>
      </c>
      <c r="I2567" t="s">
        <v>3651</v>
      </c>
      <c r="J2567" t="s">
        <v>11027</v>
      </c>
      <c r="K2567" t="s">
        <v>3653</v>
      </c>
      <c r="M2567">
        <v>12.5</v>
      </c>
      <c r="N2567">
        <v>22</v>
      </c>
      <c r="O2567">
        <v>11</v>
      </c>
      <c r="P2567">
        <v>12.5</v>
      </c>
      <c r="Q2567">
        <v>21</v>
      </c>
      <c r="R2567">
        <v>9</v>
      </c>
      <c r="S2567" t="b">
        <v>0</v>
      </c>
      <c r="T2567" t="b">
        <v>0</v>
      </c>
      <c r="U2567" t="b">
        <v>0</v>
      </c>
      <c r="V2567">
        <v>18000</v>
      </c>
      <c r="W2567">
        <v>12800</v>
      </c>
      <c r="X2567">
        <v>2.42</v>
      </c>
      <c r="Y2567">
        <v>16400</v>
      </c>
      <c r="Z2567">
        <v>2.42</v>
      </c>
    </row>
    <row r="2568" spans="1:26">
      <c r="A2568">
        <v>7091970</v>
      </c>
      <c r="B2568" t="s">
        <v>11020</v>
      </c>
      <c r="C2568" t="s">
        <v>3597</v>
      </c>
      <c r="D2568" t="s">
        <v>1086</v>
      </c>
      <c r="E2568" t="s">
        <v>3620</v>
      </c>
      <c r="F2568" t="s">
        <v>3621</v>
      </c>
      <c r="G2568">
        <v>7091970</v>
      </c>
      <c r="I2568" t="s">
        <v>3622</v>
      </c>
      <c r="J2568" t="s">
        <v>11024</v>
      </c>
      <c r="K2568" t="s">
        <v>3624</v>
      </c>
      <c r="L2568" t="s">
        <v>11025</v>
      </c>
      <c r="M2568">
        <v>14</v>
      </c>
      <c r="N2568">
        <v>23</v>
      </c>
      <c r="O2568">
        <v>10.5</v>
      </c>
      <c r="P2568">
        <v>14</v>
      </c>
      <c r="Q2568">
        <v>23</v>
      </c>
      <c r="R2568">
        <v>8.5</v>
      </c>
      <c r="S2568" t="b">
        <v>0</v>
      </c>
      <c r="T2568" t="b">
        <v>0</v>
      </c>
      <c r="U2568" t="b">
        <v>0</v>
      </c>
      <c r="V2568">
        <v>9000</v>
      </c>
      <c r="W2568">
        <v>7300</v>
      </c>
      <c r="X2568">
        <v>2.4900000000000002</v>
      </c>
      <c r="Y2568">
        <v>10948</v>
      </c>
      <c r="Z2568">
        <v>2.38</v>
      </c>
    </row>
    <row r="2569" spans="1:26">
      <c r="A2569">
        <v>7091967</v>
      </c>
      <c r="B2569" t="s">
        <v>11020</v>
      </c>
      <c r="C2569" t="s">
        <v>3597</v>
      </c>
      <c r="D2569" t="s">
        <v>1086</v>
      </c>
      <c r="E2569" t="s">
        <v>3620</v>
      </c>
      <c r="F2569" t="s">
        <v>3621</v>
      </c>
      <c r="G2569">
        <v>7091967</v>
      </c>
      <c r="I2569" t="s">
        <v>3622</v>
      </c>
      <c r="J2569" t="s">
        <v>11022</v>
      </c>
      <c r="K2569" t="s">
        <v>3624</v>
      </c>
      <c r="L2569" t="s">
        <v>11023</v>
      </c>
      <c r="M2569">
        <v>13</v>
      </c>
      <c r="N2569">
        <v>23</v>
      </c>
      <c r="O2569">
        <v>10.5</v>
      </c>
      <c r="P2569">
        <v>13</v>
      </c>
      <c r="Q2569">
        <v>23</v>
      </c>
      <c r="R2569">
        <v>9.4</v>
      </c>
      <c r="S2569" t="b">
        <v>0</v>
      </c>
      <c r="T2569" t="b">
        <v>0</v>
      </c>
      <c r="U2569" t="b">
        <v>0</v>
      </c>
      <c r="V2569">
        <v>9000</v>
      </c>
      <c r="W2569">
        <v>6900</v>
      </c>
      <c r="X2569">
        <v>2.5</v>
      </c>
      <c r="Y2569">
        <v>10215</v>
      </c>
      <c r="Z2569">
        <v>2.36</v>
      </c>
    </row>
    <row r="2570" spans="1:26">
      <c r="A2570">
        <v>7070719</v>
      </c>
      <c r="B2570" t="s">
        <v>11020</v>
      </c>
      <c r="C2570" t="s">
        <v>3597</v>
      </c>
      <c r="D2570" t="s">
        <v>1086</v>
      </c>
      <c r="E2570" t="s">
        <v>3620</v>
      </c>
      <c r="F2570" t="s">
        <v>3621</v>
      </c>
      <c r="G2570">
        <v>7070719</v>
      </c>
      <c r="I2570" t="s">
        <v>3622</v>
      </c>
      <c r="J2570" t="s">
        <v>11021</v>
      </c>
      <c r="K2570" t="s">
        <v>3624</v>
      </c>
      <c r="L2570" t="s">
        <v>5545</v>
      </c>
      <c r="M2570">
        <v>12.5</v>
      </c>
      <c r="N2570">
        <v>20</v>
      </c>
      <c r="O2570">
        <v>10</v>
      </c>
      <c r="P2570">
        <v>12.5</v>
      </c>
      <c r="Q2570">
        <v>20</v>
      </c>
      <c r="R2570">
        <v>8.5</v>
      </c>
      <c r="S2570" t="b">
        <v>0</v>
      </c>
      <c r="T2570" t="b">
        <v>0</v>
      </c>
      <c r="U2570" t="b">
        <v>0</v>
      </c>
      <c r="V2570">
        <v>22000</v>
      </c>
      <c r="W2570">
        <v>14300</v>
      </c>
      <c r="X2570">
        <v>2.65</v>
      </c>
      <c r="Y2570">
        <v>23450</v>
      </c>
      <c r="Z2570">
        <v>1.9</v>
      </c>
    </row>
    <row r="2571" spans="1:26">
      <c r="A2571">
        <v>7017642</v>
      </c>
      <c r="B2571" t="s">
        <v>11018</v>
      </c>
      <c r="C2571" t="s">
        <v>3597</v>
      </c>
      <c r="D2571" t="s">
        <v>1086</v>
      </c>
      <c r="E2571" t="s">
        <v>3620</v>
      </c>
      <c r="F2571" t="s">
        <v>3650</v>
      </c>
      <c r="G2571">
        <v>7017642</v>
      </c>
      <c r="I2571" t="s">
        <v>3651</v>
      </c>
      <c r="J2571" t="s">
        <v>11019</v>
      </c>
      <c r="K2571" t="s">
        <v>3653</v>
      </c>
      <c r="M2571">
        <v>10.4</v>
      </c>
      <c r="N2571">
        <v>21</v>
      </c>
      <c r="O2571">
        <v>10.199999999999999</v>
      </c>
      <c r="P2571">
        <v>10.4</v>
      </c>
      <c r="Q2571">
        <v>21</v>
      </c>
      <c r="R2571">
        <v>8.6</v>
      </c>
      <c r="S2571" t="b">
        <v>0</v>
      </c>
      <c r="T2571" t="b">
        <v>0</v>
      </c>
      <c r="U2571" t="b">
        <v>0</v>
      </c>
      <c r="V2571">
        <v>39000</v>
      </c>
      <c r="W2571">
        <v>29000</v>
      </c>
      <c r="X2571">
        <v>2.68</v>
      </c>
      <c r="Y2571">
        <v>31100</v>
      </c>
      <c r="Z2571">
        <v>2.5</v>
      </c>
    </row>
    <row r="2572" spans="1:26">
      <c r="A2572">
        <v>206597211</v>
      </c>
      <c r="B2572" t="s">
        <v>10986</v>
      </c>
      <c r="C2572" t="s">
        <v>3597</v>
      </c>
      <c r="D2572" t="s">
        <v>3775</v>
      </c>
      <c r="E2572" t="s">
        <v>3776</v>
      </c>
      <c r="F2572" t="s">
        <v>3621</v>
      </c>
      <c r="G2572">
        <v>206597211</v>
      </c>
      <c r="I2572" t="s">
        <v>3622</v>
      </c>
      <c r="J2572" t="s">
        <v>10992</v>
      </c>
      <c r="K2572" t="s">
        <v>3624</v>
      </c>
      <c r="L2572" t="s">
        <v>11017</v>
      </c>
      <c r="M2572">
        <v>15.2</v>
      </c>
      <c r="N2572">
        <v>29.4</v>
      </c>
      <c r="O2572">
        <v>13.8</v>
      </c>
      <c r="P2572">
        <v>15.2</v>
      </c>
      <c r="Q2572">
        <v>29.4</v>
      </c>
      <c r="R2572">
        <v>12.7</v>
      </c>
      <c r="S2572" t="b">
        <v>0</v>
      </c>
      <c r="T2572" t="b">
        <v>0</v>
      </c>
      <c r="U2572" t="b">
        <v>1</v>
      </c>
      <c r="V2572">
        <v>12000</v>
      </c>
      <c r="W2572">
        <v>10000</v>
      </c>
      <c r="X2572">
        <v>3.22</v>
      </c>
      <c r="Y2572">
        <v>17500</v>
      </c>
      <c r="Z2572">
        <v>2.3199999999999998</v>
      </c>
    </row>
    <row r="2573" spans="1:26">
      <c r="A2573">
        <v>206597210</v>
      </c>
      <c r="B2573" t="s">
        <v>10986</v>
      </c>
      <c r="C2573" t="s">
        <v>3597</v>
      </c>
      <c r="D2573" t="s">
        <v>3775</v>
      </c>
      <c r="E2573" t="s">
        <v>3776</v>
      </c>
      <c r="F2573" t="s">
        <v>3621</v>
      </c>
      <c r="G2573">
        <v>206597210</v>
      </c>
      <c r="I2573" t="s">
        <v>3622</v>
      </c>
      <c r="J2573" t="s">
        <v>10990</v>
      </c>
      <c r="K2573" t="s">
        <v>3624</v>
      </c>
      <c r="L2573" t="s">
        <v>11017</v>
      </c>
      <c r="M2573">
        <v>15.2</v>
      </c>
      <c r="N2573">
        <v>29.4</v>
      </c>
      <c r="O2573">
        <v>14</v>
      </c>
      <c r="P2573">
        <v>15.2</v>
      </c>
      <c r="Q2573">
        <v>29.4</v>
      </c>
      <c r="R2573">
        <v>12.9</v>
      </c>
      <c r="S2573" t="b">
        <v>0</v>
      </c>
      <c r="T2573" t="b">
        <v>0</v>
      </c>
      <c r="U2573" t="b">
        <v>1</v>
      </c>
      <c r="V2573">
        <v>12000</v>
      </c>
      <c r="W2573">
        <v>10000</v>
      </c>
      <c r="X2573">
        <v>3.33</v>
      </c>
      <c r="Y2573">
        <v>17500</v>
      </c>
      <c r="Z2573">
        <v>2.4900000000000002</v>
      </c>
    </row>
    <row r="2574" spans="1:26">
      <c r="A2574">
        <v>206263450</v>
      </c>
      <c r="B2574" t="s">
        <v>10986</v>
      </c>
      <c r="C2574" t="s">
        <v>3597</v>
      </c>
      <c r="D2574" t="s">
        <v>3775</v>
      </c>
      <c r="E2574" t="s">
        <v>3776</v>
      </c>
      <c r="F2574" t="s">
        <v>3621</v>
      </c>
      <c r="G2574">
        <v>206263450</v>
      </c>
      <c r="I2574" t="s">
        <v>3622</v>
      </c>
      <c r="J2574" t="s">
        <v>11016</v>
      </c>
      <c r="K2574" t="s">
        <v>3624</v>
      </c>
      <c r="L2574" t="s">
        <v>10965</v>
      </c>
      <c r="M2574">
        <v>12.5</v>
      </c>
      <c r="N2574">
        <v>23</v>
      </c>
      <c r="O2574">
        <v>12.5</v>
      </c>
      <c r="P2574">
        <v>12.5</v>
      </c>
      <c r="Q2574">
        <v>23</v>
      </c>
      <c r="R2574">
        <v>11.2</v>
      </c>
      <c r="S2574" t="b">
        <v>0</v>
      </c>
      <c r="T2574" t="b">
        <v>0</v>
      </c>
      <c r="U2574" t="b">
        <v>1</v>
      </c>
      <c r="V2574">
        <v>12000</v>
      </c>
      <c r="W2574">
        <v>10300</v>
      </c>
      <c r="X2574">
        <v>2.9</v>
      </c>
      <c r="Y2574">
        <v>12700</v>
      </c>
      <c r="Z2574">
        <v>2.68</v>
      </c>
    </row>
    <row r="2575" spans="1:26">
      <c r="A2575">
        <v>206913028</v>
      </c>
      <c r="B2575" t="s">
        <v>10986</v>
      </c>
      <c r="C2575" t="s">
        <v>3597</v>
      </c>
      <c r="D2575" t="s">
        <v>3775</v>
      </c>
      <c r="E2575" t="s">
        <v>3776</v>
      </c>
      <c r="F2575" t="s">
        <v>3621</v>
      </c>
      <c r="G2575">
        <v>206913028</v>
      </c>
      <c r="I2575" t="s">
        <v>3622</v>
      </c>
      <c r="J2575" t="s">
        <v>11014</v>
      </c>
      <c r="K2575" t="s">
        <v>3624</v>
      </c>
      <c r="L2575" t="s">
        <v>11015</v>
      </c>
      <c r="M2575">
        <v>12.5</v>
      </c>
      <c r="N2575">
        <v>22.5</v>
      </c>
      <c r="O2575">
        <v>12</v>
      </c>
      <c r="P2575">
        <v>12.5</v>
      </c>
      <c r="Q2575">
        <v>22.5</v>
      </c>
      <c r="R2575">
        <v>11.4</v>
      </c>
      <c r="S2575" t="b">
        <v>0</v>
      </c>
      <c r="T2575" t="b">
        <v>0</v>
      </c>
      <c r="U2575" t="b">
        <v>1</v>
      </c>
      <c r="V2575">
        <v>22000</v>
      </c>
      <c r="W2575">
        <v>15700</v>
      </c>
      <c r="X2575">
        <v>3.05</v>
      </c>
      <c r="Y2575">
        <v>28700</v>
      </c>
      <c r="Z2575">
        <v>2.34</v>
      </c>
    </row>
    <row r="2576" spans="1:26">
      <c r="A2576">
        <v>207615688</v>
      </c>
      <c r="B2576" t="s">
        <v>10986</v>
      </c>
      <c r="C2576" t="s">
        <v>3597</v>
      </c>
      <c r="D2576" t="s">
        <v>3775</v>
      </c>
      <c r="E2576" t="s">
        <v>3776</v>
      </c>
      <c r="F2576" t="s">
        <v>3621</v>
      </c>
      <c r="G2576">
        <v>207615688</v>
      </c>
      <c r="I2576" t="s">
        <v>3622</v>
      </c>
      <c r="J2576" t="s">
        <v>11012</v>
      </c>
      <c r="K2576" t="s">
        <v>3624</v>
      </c>
      <c r="L2576" t="s">
        <v>11013</v>
      </c>
      <c r="M2576">
        <v>14.3</v>
      </c>
      <c r="N2576">
        <v>26.5</v>
      </c>
      <c r="O2576">
        <v>13</v>
      </c>
      <c r="P2576">
        <v>14.3</v>
      </c>
      <c r="Q2576">
        <v>26.5</v>
      </c>
      <c r="R2576">
        <v>12.6</v>
      </c>
      <c r="S2576" t="b">
        <v>0</v>
      </c>
      <c r="T2576" t="b">
        <v>0</v>
      </c>
      <c r="U2576" t="b">
        <v>1</v>
      </c>
      <c r="V2576">
        <v>9000</v>
      </c>
      <c r="W2576">
        <v>7400</v>
      </c>
      <c r="X2576">
        <v>3.19</v>
      </c>
      <c r="Y2576">
        <v>10100</v>
      </c>
      <c r="Z2576">
        <v>2.21</v>
      </c>
    </row>
    <row r="2577" spans="1:26">
      <c r="A2577">
        <v>207131734</v>
      </c>
      <c r="B2577" t="s">
        <v>10986</v>
      </c>
      <c r="C2577" t="s">
        <v>3597</v>
      </c>
      <c r="D2577" t="s">
        <v>3775</v>
      </c>
      <c r="E2577" t="s">
        <v>3776</v>
      </c>
      <c r="F2577" t="s">
        <v>3621</v>
      </c>
      <c r="G2577">
        <v>207131734</v>
      </c>
      <c r="I2577" t="s">
        <v>3622</v>
      </c>
      <c r="J2577" t="s">
        <v>11010</v>
      </c>
      <c r="K2577" t="s">
        <v>3624</v>
      </c>
      <c r="L2577" t="s">
        <v>11011</v>
      </c>
      <c r="M2577">
        <v>12</v>
      </c>
      <c r="N2577">
        <v>20</v>
      </c>
      <c r="O2577">
        <v>11</v>
      </c>
      <c r="P2577">
        <v>12</v>
      </c>
      <c r="Q2577">
        <v>20</v>
      </c>
      <c r="R2577">
        <v>10.5</v>
      </c>
      <c r="S2577" t="b">
        <v>0</v>
      </c>
      <c r="T2577" t="b">
        <v>0</v>
      </c>
      <c r="U2577" t="b">
        <v>1</v>
      </c>
      <c r="V2577">
        <v>18000</v>
      </c>
      <c r="W2577">
        <v>11200</v>
      </c>
      <c r="X2577">
        <v>2.93</v>
      </c>
      <c r="Y2577">
        <v>15000</v>
      </c>
      <c r="Z2577">
        <v>2.59</v>
      </c>
    </row>
    <row r="2578" spans="1:26">
      <c r="A2578">
        <v>207131735</v>
      </c>
      <c r="B2578" t="s">
        <v>10986</v>
      </c>
      <c r="C2578" t="s">
        <v>3597</v>
      </c>
      <c r="D2578" t="s">
        <v>3775</v>
      </c>
      <c r="E2578" t="s">
        <v>3776</v>
      </c>
      <c r="F2578" t="s">
        <v>3621</v>
      </c>
      <c r="G2578">
        <v>207131735</v>
      </c>
      <c r="I2578" t="s">
        <v>3622</v>
      </c>
      <c r="J2578" t="s">
        <v>11008</v>
      </c>
      <c r="K2578" t="s">
        <v>3624</v>
      </c>
      <c r="L2578" t="s">
        <v>11009</v>
      </c>
      <c r="M2578">
        <v>9.1999999999999993</v>
      </c>
      <c r="N2578">
        <v>19</v>
      </c>
      <c r="O2578">
        <v>11</v>
      </c>
      <c r="P2578">
        <v>9.1999999999999993</v>
      </c>
      <c r="Q2578">
        <v>19</v>
      </c>
      <c r="R2578">
        <v>9.8000000000000007</v>
      </c>
      <c r="S2578" t="b">
        <v>0</v>
      </c>
      <c r="T2578" t="b">
        <v>0</v>
      </c>
      <c r="U2578" t="b">
        <v>1</v>
      </c>
      <c r="V2578">
        <v>24000</v>
      </c>
      <c r="W2578">
        <v>15400</v>
      </c>
      <c r="X2578">
        <v>2.86</v>
      </c>
      <c r="Y2578">
        <v>19000</v>
      </c>
      <c r="Z2578">
        <v>2.5299999999999998</v>
      </c>
    </row>
    <row r="2579" spans="1:26">
      <c r="A2579">
        <v>206597212</v>
      </c>
      <c r="B2579" t="s">
        <v>10986</v>
      </c>
      <c r="C2579" t="s">
        <v>3597</v>
      </c>
      <c r="D2579" t="s">
        <v>3775</v>
      </c>
      <c r="E2579" t="s">
        <v>3776</v>
      </c>
      <c r="F2579" t="s">
        <v>3621</v>
      </c>
      <c r="G2579">
        <v>206597212</v>
      </c>
      <c r="I2579" t="s">
        <v>3622</v>
      </c>
      <c r="J2579" t="s">
        <v>10993</v>
      </c>
      <c r="K2579" t="s">
        <v>3624</v>
      </c>
      <c r="L2579" t="s">
        <v>11006</v>
      </c>
      <c r="M2579">
        <v>13.9</v>
      </c>
      <c r="N2579">
        <v>25.3</v>
      </c>
      <c r="O2579">
        <v>13.4</v>
      </c>
      <c r="P2579">
        <v>13.9</v>
      </c>
      <c r="Q2579">
        <v>25.3</v>
      </c>
      <c r="R2579">
        <v>12.8</v>
      </c>
      <c r="S2579" t="b">
        <v>0</v>
      </c>
      <c r="T2579" t="b">
        <v>0</v>
      </c>
      <c r="U2579" t="b">
        <v>1</v>
      </c>
      <c r="V2579">
        <v>14500</v>
      </c>
      <c r="W2579">
        <v>11200</v>
      </c>
      <c r="X2579">
        <v>3.25</v>
      </c>
      <c r="Y2579">
        <v>21500</v>
      </c>
      <c r="Z2579">
        <v>2.4300000000000002</v>
      </c>
    </row>
    <row r="2580" spans="1:26">
      <c r="A2580">
        <v>206597209</v>
      </c>
      <c r="B2580" t="s">
        <v>10986</v>
      </c>
      <c r="C2580" t="s">
        <v>3597</v>
      </c>
      <c r="D2580" t="s">
        <v>3775</v>
      </c>
      <c r="E2580" t="s">
        <v>3776</v>
      </c>
      <c r="F2580" t="s">
        <v>3621</v>
      </c>
      <c r="G2580">
        <v>206597209</v>
      </c>
      <c r="I2580" t="s">
        <v>3622</v>
      </c>
      <c r="J2580" t="s">
        <v>10987</v>
      </c>
      <c r="K2580" t="s">
        <v>3624</v>
      </c>
      <c r="L2580" t="s">
        <v>11007</v>
      </c>
      <c r="M2580">
        <v>18</v>
      </c>
      <c r="N2580">
        <v>33.1</v>
      </c>
      <c r="O2580">
        <v>14</v>
      </c>
      <c r="P2580">
        <v>18</v>
      </c>
      <c r="Q2580">
        <v>33.1</v>
      </c>
      <c r="R2580">
        <v>13.3</v>
      </c>
      <c r="S2580" t="b">
        <v>0</v>
      </c>
      <c r="T2580" t="b">
        <v>0</v>
      </c>
      <c r="U2580" t="b">
        <v>1</v>
      </c>
      <c r="V2580">
        <v>9000</v>
      </c>
      <c r="W2580">
        <v>7400</v>
      </c>
      <c r="X2580">
        <v>3.5</v>
      </c>
      <c r="Y2580">
        <v>16000</v>
      </c>
      <c r="Z2580">
        <v>2.12</v>
      </c>
    </row>
    <row r="2581" spans="1:26">
      <c r="A2581">
        <v>206597208</v>
      </c>
      <c r="B2581" t="s">
        <v>10986</v>
      </c>
      <c r="C2581" t="s">
        <v>3597</v>
      </c>
      <c r="D2581" t="s">
        <v>3775</v>
      </c>
      <c r="E2581" t="s">
        <v>3776</v>
      </c>
      <c r="F2581" t="s">
        <v>3621</v>
      </c>
      <c r="G2581">
        <v>206597208</v>
      </c>
      <c r="I2581" t="s">
        <v>3622</v>
      </c>
      <c r="J2581" t="s">
        <v>10989</v>
      </c>
      <c r="K2581" t="s">
        <v>3624</v>
      </c>
      <c r="L2581" t="s">
        <v>11007</v>
      </c>
      <c r="M2581">
        <v>18</v>
      </c>
      <c r="N2581">
        <v>33.1</v>
      </c>
      <c r="O2581">
        <v>14.2</v>
      </c>
      <c r="P2581">
        <v>18</v>
      </c>
      <c r="Q2581">
        <v>33.1</v>
      </c>
      <c r="R2581">
        <v>13.4</v>
      </c>
      <c r="S2581" t="b">
        <v>0</v>
      </c>
      <c r="T2581" t="b">
        <v>0</v>
      </c>
      <c r="U2581" t="b">
        <v>1</v>
      </c>
      <c r="V2581">
        <v>9000</v>
      </c>
      <c r="W2581">
        <v>7400</v>
      </c>
      <c r="X2581">
        <v>3.61</v>
      </c>
      <c r="Y2581">
        <v>16000</v>
      </c>
      <c r="Z2581">
        <v>2.2799999999999998</v>
      </c>
    </row>
    <row r="2582" spans="1:26">
      <c r="A2582">
        <v>206597213</v>
      </c>
      <c r="B2582" t="s">
        <v>10986</v>
      </c>
      <c r="C2582" t="s">
        <v>3597</v>
      </c>
      <c r="D2582" t="s">
        <v>3775</v>
      </c>
      <c r="E2582" t="s">
        <v>3776</v>
      </c>
      <c r="F2582" t="s">
        <v>3621</v>
      </c>
      <c r="G2582">
        <v>206597213</v>
      </c>
      <c r="I2582" t="s">
        <v>3622</v>
      </c>
      <c r="J2582" t="s">
        <v>10995</v>
      </c>
      <c r="K2582" t="s">
        <v>3624</v>
      </c>
      <c r="L2582" t="s">
        <v>11006</v>
      </c>
      <c r="M2582">
        <v>13.9</v>
      </c>
      <c r="N2582">
        <v>25.3</v>
      </c>
      <c r="O2582">
        <v>13.3</v>
      </c>
      <c r="P2582">
        <v>13.9</v>
      </c>
      <c r="Q2582">
        <v>25.3</v>
      </c>
      <c r="R2582">
        <v>12.7</v>
      </c>
      <c r="S2582" t="b">
        <v>0</v>
      </c>
      <c r="T2582" t="b">
        <v>0</v>
      </c>
      <c r="U2582" t="b">
        <v>1</v>
      </c>
      <c r="V2582">
        <v>14500</v>
      </c>
      <c r="W2582">
        <v>11200</v>
      </c>
      <c r="X2582">
        <v>3.16</v>
      </c>
      <c r="Y2582">
        <v>21500</v>
      </c>
      <c r="Z2582">
        <v>2.2999999999999998</v>
      </c>
    </row>
    <row r="2583" spans="1:26">
      <c r="A2583">
        <v>6937310</v>
      </c>
      <c r="B2583" t="s">
        <v>10986</v>
      </c>
      <c r="C2583" t="s">
        <v>3597</v>
      </c>
      <c r="D2583" t="s">
        <v>3775</v>
      </c>
      <c r="E2583" t="s">
        <v>3776</v>
      </c>
      <c r="F2583" t="s">
        <v>3787</v>
      </c>
      <c r="G2583">
        <v>6937310</v>
      </c>
      <c r="I2583" t="s">
        <v>3622</v>
      </c>
      <c r="J2583" t="s">
        <v>11004</v>
      </c>
      <c r="K2583" t="s">
        <v>3624</v>
      </c>
      <c r="L2583" t="s">
        <v>11005</v>
      </c>
      <c r="M2583">
        <v>13.1</v>
      </c>
      <c r="N2583">
        <v>22.7</v>
      </c>
      <c r="O2583">
        <v>11.3</v>
      </c>
      <c r="P2583">
        <v>13.1</v>
      </c>
      <c r="Q2583">
        <v>22.7</v>
      </c>
      <c r="R2583">
        <v>11</v>
      </c>
      <c r="S2583" t="b">
        <v>0</v>
      </c>
      <c r="T2583" t="b">
        <v>0</v>
      </c>
      <c r="U2583" t="b">
        <v>1</v>
      </c>
      <c r="V2583">
        <v>12000</v>
      </c>
      <c r="W2583">
        <v>10600</v>
      </c>
      <c r="X2583">
        <v>2.61</v>
      </c>
      <c r="Y2583">
        <v>15000</v>
      </c>
      <c r="Z2583">
        <v>1.89</v>
      </c>
    </row>
    <row r="2584" spans="1:26">
      <c r="A2584">
        <v>6937311</v>
      </c>
      <c r="B2584" t="s">
        <v>10986</v>
      </c>
      <c r="C2584" t="s">
        <v>3597</v>
      </c>
      <c r="D2584" t="s">
        <v>3775</v>
      </c>
      <c r="E2584" t="s">
        <v>3776</v>
      </c>
      <c r="F2584" t="s">
        <v>3787</v>
      </c>
      <c r="G2584">
        <v>6937311</v>
      </c>
      <c r="I2584" t="s">
        <v>3622</v>
      </c>
      <c r="J2584" t="s">
        <v>11003</v>
      </c>
      <c r="K2584" t="s">
        <v>3624</v>
      </c>
      <c r="L2584" t="s">
        <v>11002</v>
      </c>
      <c r="M2584">
        <v>12.5</v>
      </c>
      <c r="N2584">
        <v>20.3</v>
      </c>
      <c r="O2584">
        <v>11</v>
      </c>
      <c r="P2584">
        <v>12.5</v>
      </c>
      <c r="Q2584">
        <v>20.3</v>
      </c>
      <c r="R2584">
        <v>10.5</v>
      </c>
      <c r="S2584" t="b">
        <v>0</v>
      </c>
      <c r="T2584" t="b">
        <v>0</v>
      </c>
      <c r="U2584" t="b">
        <v>1</v>
      </c>
      <c r="V2584">
        <v>14200</v>
      </c>
      <c r="W2584">
        <v>11600</v>
      </c>
      <c r="X2584">
        <v>2.62</v>
      </c>
      <c r="Y2584">
        <v>19000</v>
      </c>
      <c r="Z2584">
        <v>1.83</v>
      </c>
    </row>
    <row r="2585" spans="1:26">
      <c r="A2585">
        <v>6936997</v>
      </c>
      <c r="B2585" t="s">
        <v>10986</v>
      </c>
      <c r="C2585" t="s">
        <v>3597</v>
      </c>
      <c r="D2585" t="s">
        <v>3775</v>
      </c>
      <c r="E2585" t="s">
        <v>3776</v>
      </c>
      <c r="F2585" t="s">
        <v>3787</v>
      </c>
      <c r="G2585">
        <v>6936997</v>
      </c>
      <c r="I2585" t="s">
        <v>3622</v>
      </c>
      <c r="J2585" t="s">
        <v>11001</v>
      </c>
      <c r="K2585" t="s">
        <v>3624</v>
      </c>
      <c r="L2585" t="s">
        <v>11002</v>
      </c>
      <c r="M2585">
        <v>12.5</v>
      </c>
      <c r="N2585">
        <v>20.3</v>
      </c>
      <c r="O2585">
        <v>11.2</v>
      </c>
      <c r="P2585">
        <v>12.5</v>
      </c>
      <c r="Q2585">
        <v>20.3</v>
      </c>
      <c r="R2585">
        <v>10.7</v>
      </c>
      <c r="S2585" t="b">
        <v>0</v>
      </c>
      <c r="T2585" t="b">
        <v>0</v>
      </c>
      <c r="U2585" t="b">
        <v>1</v>
      </c>
      <c r="V2585">
        <v>14200</v>
      </c>
      <c r="W2585">
        <v>11600</v>
      </c>
      <c r="X2585">
        <v>2.62</v>
      </c>
      <c r="Y2585">
        <v>19000</v>
      </c>
      <c r="Z2585">
        <v>1.93</v>
      </c>
    </row>
    <row r="2586" spans="1:26">
      <c r="A2586">
        <v>6936995</v>
      </c>
      <c r="B2586" t="s">
        <v>10986</v>
      </c>
      <c r="C2586" t="s">
        <v>3597</v>
      </c>
      <c r="D2586" t="s">
        <v>3775</v>
      </c>
      <c r="E2586" t="s">
        <v>3776</v>
      </c>
      <c r="F2586" t="s">
        <v>3787</v>
      </c>
      <c r="G2586">
        <v>6936995</v>
      </c>
      <c r="I2586" t="s">
        <v>3622</v>
      </c>
      <c r="J2586" t="s">
        <v>11000</v>
      </c>
      <c r="K2586" t="s">
        <v>3624</v>
      </c>
      <c r="L2586" t="s">
        <v>10999</v>
      </c>
      <c r="M2586">
        <v>16</v>
      </c>
      <c r="N2586">
        <v>26</v>
      </c>
      <c r="O2586">
        <v>12.6</v>
      </c>
      <c r="P2586">
        <v>16</v>
      </c>
      <c r="Q2586">
        <v>26</v>
      </c>
      <c r="R2586">
        <v>11.8</v>
      </c>
      <c r="S2586" t="b">
        <v>0</v>
      </c>
      <c r="T2586" t="b">
        <v>0</v>
      </c>
      <c r="U2586" t="b">
        <v>1</v>
      </c>
      <c r="V2586">
        <v>9000</v>
      </c>
      <c r="W2586">
        <v>7500</v>
      </c>
      <c r="X2586">
        <v>2.82</v>
      </c>
      <c r="Y2586">
        <v>14000</v>
      </c>
      <c r="Z2586">
        <v>2.25</v>
      </c>
    </row>
    <row r="2587" spans="1:26">
      <c r="A2587">
        <v>6937309</v>
      </c>
      <c r="B2587" t="s">
        <v>10986</v>
      </c>
      <c r="C2587" t="s">
        <v>3597</v>
      </c>
      <c r="D2587" t="s">
        <v>3775</v>
      </c>
      <c r="E2587" t="s">
        <v>3776</v>
      </c>
      <c r="F2587" t="s">
        <v>3787</v>
      </c>
      <c r="G2587">
        <v>6937309</v>
      </c>
      <c r="I2587" t="s">
        <v>3622</v>
      </c>
      <c r="J2587" t="s">
        <v>10998</v>
      </c>
      <c r="K2587" t="s">
        <v>3624</v>
      </c>
      <c r="L2587" t="s">
        <v>10999</v>
      </c>
      <c r="M2587">
        <v>16</v>
      </c>
      <c r="N2587">
        <v>26</v>
      </c>
      <c r="O2587">
        <v>12.4</v>
      </c>
      <c r="P2587">
        <v>16</v>
      </c>
      <c r="Q2587">
        <v>26</v>
      </c>
      <c r="R2587">
        <v>11.6</v>
      </c>
      <c r="S2587" t="b">
        <v>0</v>
      </c>
      <c r="T2587" t="b">
        <v>0</v>
      </c>
      <c r="U2587" t="b">
        <v>1</v>
      </c>
      <c r="V2587">
        <v>9000</v>
      </c>
      <c r="W2587">
        <v>7500</v>
      </c>
      <c r="X2587">
        <v>2.82</v>
      </c>
      <c r="Y2587">
        <v>14000</v>
      </c>
      <c r="Z2587">
        <v>2.08</v>
      </c>
    </row>
    <row r="2588" spans="1:26">
      <c r="A2588">
        <v>8912454</v>
      </c>
      <c r="B2588" t="s">
        <v>10986</v>
      </c>
      <c r="C2588" t="s">
        <v>3597</v>
      </c>
      <c r="D2588" t="s">
        <v>3775</v>
      </c>
      <c r="E2588" t="s">
        <v>3776</v>
      </c>
      <c r="F2588" t="s">
        <v>3621</v>
      </c>
      <c r="G2588">
        <v>8912454</v>
      </c>
      <c r="I2588" t="s">
        <v>3622</v>
      </c>
      <c r="J2588" t="s">
        <v>10996</v>
      </c>
      <c r="K2588" t="s">
        <v>3624</v>
      </c>
      <c r="L2588" t="s">
        <v>10997</v>
      </c>
      <c r="M2588">
        <v>12.5</v>
      </c>
      <c r="N2588">
        <v>18.7</v>
      </c>
      <c r="O2588">
        <v>11.8</v>
      </c>
      <c r="P2588">
        <v>12.5</v>
      </c>
      <c r="Q2588">
        <v>18.7</v>
      </c>
      <c r="R2588">
        <v>10</v>
      </c>
      <c r="S2588" t="b">
        <v>0</v>
      </c>
      <c r="T2588" t="b">
        <v>0</v>
      </c>
      <c r="U2588" t="b">
        <v>1</v>
      </c>
      <c r="V2588">
        <v>30000</v>
      </c>
      <c r="W2588">
        <v>18900</v>
      </c>
      <c r="X2588">
        <v>2.56</v>
      </c>
      <c r="Y2588">
        <v>35200</v>
      </c>
      <c r="Z2588">
        <v>2.29</v>
      </c>
    </row>
    <row r="2589" spans="1:26">
      <c r="A2589">
        <v>204740071</v>
      </c>
      <c r="B2589" t="s">
        <v>10986</v>
      </c>
      <c r="C2589" t="s">
        <v>3597</v>
      </c>
      <c r="D2589" t="s">
        <v>3775</v>
      </c>
      <c r="E2589" t="s">
        <v>3776</v>
      </c>
      <c r="F2589" t="s">
        <v>3621</v>
      </c>
      <c r="G2589">
        <v>204740071</v>
      </c>
      <c r="I2589" t="s">
        <v>3622</v>
      </c>
      <c r="J2589" t="s">
        <v>10995</v>
      </c>
      <c r="K2589" t="s">
        <v>3624</v>
      </c>
      <c r="L2589" t="s">
        <v>10994</v>
      </c>
      <c r="M2589">
        <v>13.9</v>
      </c>
      <c r="N2589">
        <v>25.3</v>
      </c>
      <c r="O2589">
        <v>13.3</v>
      </c>
      <c r="P2589">
        <v>13.9</v>
      </c>
      <c r="Q2589">
        <v>25.3</v>
      </c>
      <c r="R2589">
        <v>12.7</v>
      </c>
      <c r="S2589" t="b">
        <v>0</v>
      </c>
      <c r="T2589" t="b">
        <v>0</v>
      </c>
      <c r="U2589" t="b">
        <v>1</v>
      </c>
      <c r="V2589">
        <v>14500</v>
      </c>
      <c r="W2589">
        <v>11200</v>
      </c>
      <c r="X2589">
        <v>3.16</v>
      </c>
      <c r="Y2589">
        <v>21500</v>
      </c>
      <c r="Z2589">
        <v>2.2999999999999998</v>
      </c>
    </row>
    <row r="2590" spans="1:26">
      <c r="A2590">
        <v>204740070</v>
      </c>
      <c r="B2590" t="s">
        <v>10986</v>
      </c>
      <c r="C2590" t="s">
        <v>3597</v>
      </c>
      <c r="D2590" t="s">
        <v>3775</v>
      </c>
      <c r="E2590" t="s">
        <v>3776</v>
      </c>
      <c r="F2590" t="s">
        <v>3621</v>
      </c>
      <c r="G2590">
        <v>204740070</v>
      </c>
      <c r="I2590" t="s">
        <v>3622</v>
      </c>
      <c r="J2590" t="s">
        <v>10993</v>
      </c>
      <c r="K2590" t="s">
        <v>3624</v>
      </c>
      <c r="L2590" t="s">
        <v>10994</v>
      </c>
      <c r="M2590">
        <v>13.9</v>
      </c>
      <c r="N2590">
        <v>25.3</v>
      </c>
      <c r="O2590">
        <v>13.4</v>
      </c>
      <c r="P2590">
        <v>13.9</v>
      </c>
      <c r="Q2590">
        <v>25.3</v>
      </c>
      <c r="R2590">
        <v>12.8</v>
      </c>
      <c r="S2590" t="b">
        <v>0</v>
      </c>
      <c r="T2590" t="b">
        <v>0</v>
      </c>
      <c r="U2590" t="b">
        <v>1</v>
      </c>
      <c r="V2590">
        <v>14500</v>
      </c>
      <c r="W2590">
        <v>11200</v>
      </c>
      <c r="X2590">
        <v>3.25</v>
      </c>
      <c r="Y2590">
        <v>21500</v>
      </c>
      <c r="Z2590">
        <v>2.4300000000000002</v>
      </c>
    </row>
    <row r="2591" spans="1:26">
      <c r="A2591">
        <v>204740069</v>
      </c>
      <c r="B2591" t="s">
        <v>10986</v>
      </c>
      <c r="C2591" t="s">
        <v>3597</v>
      </c>
      <c r="D2591" t="s">
        <v>3775</v>
      </c>
      <c r="E2591" t="s">
        <v>3776</v>
      </c>
      <c r="F2591" t="s">
        <v>3621</v>
      </c>
      <c r="G2591">
        <v>204740069</v>
      </c>
      <c r="I2591" t="s">
        <v>3622</v>
      </c>
      <c r="J2591" t="s">
        <v>10992</v>
      </c>
      <c r="K2591" t="s">
        <v>3624</v>
      </c>
      <c r="L2591" t="s">
        <v>10991</v>
      </c>
      <c r="M2591">
        <v>15.2</v>
      </c>
      <c r="N2591">
        <v>29.4</v>
      </c>
      <c r="O2591">
        <v>13.8</v>
      </c>
      <c r="P2591">
        <v>15.2</v>
      </c>
      <c r="Q2591">
        <v>29.4</v>
      </c>
      <c r="R2591">
        <v>12.7</v>
      </c>
      <c r="S2591" t="b">
        <v>0</v>
      </c>
      <c r="T2591" t="b">
        <v>0</v>
      </c>
      <c r="U2591" t="b">
        <v>1</v>
      </c>
      <c r="V2591">
        <v>12000</v>
      </c>
      <c r="W2591">
        <v>10000</v>
      </c>
      <c r="X2591">
        <v>3.22</v>
      </c>
      <c r="Y2591">
        <v>17500</v>
      </c>
      <c r="Z2591">
        <v>2.3199999999999998</v>
      </c>
    </row>
    <row r="2592" spans="1:26">
      <c r="A2592">
        <v>204740068</v>
      </c>
      <c r="B2592" t="s">
        <v>10986</v>
      </c>
      <c r="C2592" t="s">
        <v>3597</v>
      </c>
      <c r="D2592" t="s">
        <v>3775</v>
      </c>
      <c r="E2592" t="s">
        <v>3776</v>
      </c>
      <c r="F2592" t="s">
        <v>3621</v>
      </c>
      <c r="G2592">
        <v>204740068</v>
      </c>
      <c r="I2592" t="s">
        <v>3622</v>
      </c>
      <c r="J2592" t="s">
        <v>10990</v>
      </c>
      <c r="K2592" t="s">
        <v>3624</v>
      </c>
      <c r="L2592" t="s">
        <v>10991</v>
      </c>
      <c r="M2592">
        <v>15.2</v>
      </c>
      <c r="N2592">
        <v>29.4</v>
      </c>
      <c r="O2592">
        <v>14</v>
      </c>
      <c r="P2592">
        <v>15.2</v>
      </c>
      <c r="Q2592">
        <v>29.4</v>
      </c>
      <c r="R2592">
        <v>12.9</v>
      </c>
      <c r="S2592" t="b">
        <v>0</v>
      </c>
      <c r="T2592" t="b">
        <v>0</v>
      </c>
      <c r="U2592" t="b">
        <v>1</v>
      </c>
      <c r="V2592">
        <v>12000</v>
      </c>
      <c r="W2592">
        <v>10000</v>
      </c>
      <c r="X2592">
        <v>3.33</v>
      </c>
      <c r="Y2592">
        <v>17500</v>
      </c>
      <c r="Z2592">
        <v>2.4900000000000002</v>
      </c>
    </row>
    <row r="2593" spans="1:26">
      <c r="A2593">
        <v>204740066</v>
      </c>
      <c r="B2593" t="s">
        <v>10986</v>
      </c>
      <c r="C2593" t="s">
        <v>3597</v>
      </c>
      <c r="D2593" t="s">
        <v>3775</v>
      </c>
      <c r="E2593" t="s">
        <v>3776</v>
      </c>
      <c r="F2593" t="s">
        <v>3621</v>
      </c>
      <c r="G2593">
        <v>204740066</v>
      </c>
      <c r="I2593" t="s">
        <v>3622</v>
      </c>
      <c r="J2593" t="s">
        <v>10989</v>
      </c>
      <c r="K2593" t="s">
        <v>3624</v>
      </c>
      <c r="L2593" t="s">
        <v>10988</v>
      </c>
      <c r="M2593">
        <v>18</v>
      </c>
      <c r="N2593">
        <v>33.1</v>
      </c>
      <c r="O2593">
        <v>14.2</v>
      </c>
      <c r="P2593">
        <v>18</v>
      </c>
      <c r="Q2593">
        <v>33.1</v>
      </c>
      <c r="R2593">
        <v>13.4</v>
      </c>
      <c r="S2593" t="b">
        <v>0</v>
      </c>
      <c r="T2593" t="b">
        <v>0</v>
      </c>
      <c r="U2593" t="b">
        <v>1</v>
      </c>
      <c r="V2593">
        <v>9000</v>
      </c>
      <c r="W2593">
        <v>7400</v>
      </c>
      <c r="X2593">
        <v>3.61</v>
      </c>
      <c r="Y2593">
        <v>16000</v>
      </c>
      <c r="Z2593">
        <v>2.2799999999999998</v>
      </c>
    </row>
    <row r="2594" spans="1:26">
      <c r="A2594">
        <v>204740067</v>
      </c>
      <c r="B2594" t="s">
        <v>10986</v>
      </c>
      <c r="C2594" t="s">
        <v>3597</v>
      </c>
      <c r="D2594" t="s">
        <v>3775</v>
      </c>
      <c r="E2594" t="s">
        <v>3776</v>
      </c>
      <c r="F2594" t="s">
        <v>3621</v>
      </c>
      <c r="G2594">
        <v>204740067</v>
      </c>
      <c r="I2594" t="s">
        <v>3622</v>
      </c>
      <c r="J2594" t="s">
        <v>10987</v>
      </c>
      <c r="K2594" t="s">
        <v>3624</v>
      </c>
      <c r="L2594" t="s">
        <v>10988</v>
      </c>
      <c r="M2594">
        <v>18</v>
      </c>
      <c r="N2594">
        <v>33.1</v>
      </c>
      <c r="O2594">
        <v>14</v>
      </c>
      <c r="P2594">
        <v>18</v>
      </c>
      <c r="Q2594">
        <v>33.1</v>
      </c>
      <c r="R2594">
        <v>13.3</v>
      </c>
      <c r="S2594" t="b">
        <v>0</v>
      </c>
      <c r="T2594" t="b">
        <v>0</v>
      </c>
      <c r="U2594" t="b">
        <v>1</v>
      </c>
      <c r="V2594">
        <v>9000</v>
      </c>
      <c r="W2594">
        <v>7400</v>
      </c>
      <c r="X2594">
        <v>3.5</v>
      </c>
      <c r="Y2594">
        <v>16000</v>
      </c>
      <c r="Z2594">
        <v>2.12</v>
      </c>
    </row>
    <row r="2595" spans="1:26">
      <c r="A2595">
        <v>211078833</v>
      </c>
      <c r="B2595" t="s">
        <v>10565</v>
      </c>
      <c r="C2595" t="s">
        <v>3597</v>
      </c>
      <c r="D2595" t="s">
        <v>3775</v>
      </c>
      <c r="E2595" t="s">
        <v>3776</v>
      </c>
      <c r="F2595" t="s">
        <v>3849</v>
      </c>
      <c r="G2595">
        <v>211078833</v>
      </c>
      <c r="I2595" t="s">
        <v>3622</v>
      </c>
      <c r="J2595" t="s">
        <v>10972</v>
      </c>
      <c r="K2595" t="s">
        <v>3624</v>
      </c>
      <c r="L2595" t="s">
        <v>10985</v>
      </c>
      <c r="P2595">
        <v>10</v>
      </c>
      <c r="Q2595">
        <v>20.5</v>
      </c>
      <c r="R2595">
        <v>10.199999999999999</v>
      </c>
      <c r="S2595" t="b">
        <v>0</v>
      </c>
      <c r="T2595" t="b">
        <v>0</v>
      </c>
      <c r="U2595" t="b">
        <v>1</v>
      </c>
      <c r="V2595">
        <v>36000</v>
      </c>
      <c r="W2595">
        <v>24600</v>
      </c>
      <c r="X2595">
        <v>2.94</v>
      </c>
      <c r="Y2595">
        <v>34500</v>
      </c>
      <c r="Z2595">
        <v>2.41</v>
      </c>
    </row>
    <row r="2596" spans="1:26">
      <c r="A2596">
        <v>211078832</v>
      </c>
      <c r="B2596" t="s">
        <v>10565</v>
      </c>
      <c r="C2596" t="s">
        <v>3597</v>
      </c>
      <c r="D2596" t="s">
        <v>3775</v>
      </c>
      <c r="E2596" t="s">
        <v>3776</v>
      </c>
      <c r="F2596" t="s">
        <v>3849</v>
      </c>
      <c r="G2596">
        <v>211078832</v>
      </c>
      <c r="I2596" t="s">
        <v>3622</v>
      </c>
      <c r="J2596" t="s">
        <v>10970</v>
      </c>
      <c r="K2596" t="s">
        <v>3624</v>
      </c>
      <c r="L2596" t="s">
        <v>10984</v>
      </c>
      <c r="P2596">
        <v>11.7</v>
      </c>
      <c r="Q2596">
        <v>21.5</v>
      </c>
      <c r="R2596">
        <v>10.6</v>
      </c>
      <c r="S2596" t="b">
        <v>0</v>
      </c>
      <c r="T2596" t="b">
        <v>0</v>
      </c>
      <c r="U2596" t="b">
        <v>1</v>
      </c>
      <c r="V2596">
        <v>30000</v>
      </c>
      <c r="W2596">
        <v>20800</v>
      </c>
      <c r="X2596">
        <v>3.17</v>
      </c>
      <c r="Y2596">
        <v>30900</v>
      </c>
      <c r="Z2596">
        <v>2.38</v>
      </c>
    </row>
    <row r="2597" spans="1:26">
      <c r="A2597">
        <v>211078831</v>
      </c>
      <c r="B2597" t="s">
        <v>10565</v>
      </c>
      <c r="C2597" t="s">
        <v>3597</v>
      </c>
      <c r="D2597" t="s">
        <v>3775</v>
      </c>
      <c r="E2597" t="s">
        <v>3776</v>
      </c>
      <c r="F2597" t="s">
        <v>3849</v>
      </c>
      <c r="G2597">
        <v>211078831</v>
      </c>
      <c r="I2597" t="s">
        <v>3622</v>
      </c>
      <c r="J2597" t="s">
        <v>10968</v>
      </c>
      <c r="K2597" t="s">
        <v>3624</v>
      </c>
      <c r="L2597" t="s">
        <v>10983</v>
      </c>
      <c r="P2597">
        <v>12.6</v>
      </c>
      <c r="Q2597">
        <v>23</v>
      </c>
      <c r="R2597">
        <v>11</v>
      </c>
      <c r="S2597" t="b">
        <v>0</v>
      </c>
      <c r="T2597" t="b">
        <v>0</v>
      </c>
      <c r="U2597" t="b">
        <v>1</v>
      </c>
      <c r="V2597">
        <v>24000</v>
      </c>
      <c r="W2597">
        <v>18000</v>
      </c>
      <c r="X2597">
        <v>3.08</v>
      </c>
      <c r="Y2597">
        <v>26000</v>
      </c>
      <c r="Z2597">
        <v>2.41</v>
      </c>
    </row>
    <row r="2598" spans="1:26">
      <c r="A2598">
        <v>211078844</v>
      </c>
      <c r="B2598" t="s">
        <v>10565</v>
      </c>
      <c r="C2598" t="s">
        <v>3597</v>
      </c>
      <c r="D2598" t="s">
        <v>3775</v>
      </c>
      <c r="E2598" t="s">
        <v>3776</v>
      </c>
      <c r="F2598" t="s">
        <v>3849</v>
      </c>
      <c r="G2598">
        <v>211078844</v>
      </c>
      <c r="I2598" t="s">
        <v>3622</v>
      </c>
      <c r="J2598" t="s">
        <v>5062</v>
      </c>
      <c r="K2598" t="s">
        <v>3624</v>
      </c>
      <c r="L2598" t="s">
        <v>10982</v>
      </c>
      <c r="P2598">
        <v>13</v>
      </c>
      <c r="Q2598">
        <v>23.5</v>
      </c>
      <c r="R2598">
        <v>11.2</v>
      </c>
      <c r="S2598" t="b">
        <v>0</v>
      </c>
      <c r="T2598" t="b">
        <v>0</v>
      </c>
      <c r="U2598" t="b">
        <v>1</v>
      </c>
      <c r="V2598">
        <v>18000</v>
      </c>
      <c r="W2598">
        <v>15100</v>
      </c>
      <c r="X2598">
        <v>3.01</v>
      </c>
      <c r="Y2598">
        <v>19300</v>
      </c>
      <c r="Z2598">
        <v>2.42</v>
      </c>
    </row>
    <row r="2599" spans="1:26">
      <c r="A2599">
        <v>211078840</v>
      </c>
      <c r="B2599" t="s">
        <v>10565</v>
      </c>
      <c r="C2599" t="s">
        <v>3597</v>
      </c>
      <c r="D2599" t="s">
        <v>3775</v>
      </c>
      <c r="E2599" t="s">
        <v>3776</v>
      </c>
      <c r="F2599" t="s">
        <v>3753</v>
      </c>
      <c r="G2599">
        <v>211078840</v>
      </c>
      <c r="I2599" t="s">
        <v>3601</v>
      </c>
      <c r="J2599" t="s">
        <v>10972</v>
      </c>
      <c r="K2599" t="s">
        <v>3624</v>
      </c>
      <c r="L2599" t="s">
        <v>10981</v>
      </c>
      <c r="P2599">
        <v>9.6</v>
      </c>
      <c r="Q2599">
        <v>18</v>
      </c>
      <c r="R2599">
        <v>9.8000000000000007</v>
      </c>
      <c r="S2599" t="b">
        <v>0</v>
      </c>
      <c r="T2599" t="b">
        <v>0</v>
      </c>
      <c r="U2599" t="b">
        <v>0</v>
      </c>
      <c r="V2599">
        <v>36000</v>
      </c>
      <c r="W2599">
        <v>25800</v>
      </c>
      <c r="X2599">
        <v>2.9</v>
      </c>
      <c r="Y2599">
        <v>34500</v>
      </c>
      <c r="Z2599">
        <v>2.35</v>
      </c>
    </row>
    <row r="2600" spans="1:26">
      <c r="A2600">
        <v>211078837</v>
      </c>
      <c r="B2600" t="s">
        <v>10565</v>
      </c>
      <c r="C2600" t="s">
        <v>3597</v>
      </c>
      <c r="D2600" t="s">
        <v>3775</v>
      </c>
      <c r="E2600" t="s">
        <v>3776</v>
      </c>
      <c r="F2600" t="s">
        <v>3753</v>
      </c>
      <c r="G2600">
        <v>211078837</v>
      </c>
      <c r="I2600" t="s">
        <v>3601</v>
      </c>
      <c r="J2600" t="s">
        <v>10970</v>
      </c>
      <c r="K2600" t="s">
        <v>3624</v>
      </c>
      <c r="L2600" t="s">
        <v>10980</v>
      </c>
      <c r="P2600">
        <v>10.4</v>
      </c>
      <c r="Q2600">
        <v>18.5</v>
      </c>
      <c r="R2600">
        <v>10</v>
      </c>
      <c r="S2600" t="b">
        <v>0</v>
      </c>
      <c r="T2600" t="b">
        <v>0</v>
      </c>
      <c r="U2600" t="b">
        <v>1</v>
      </c>
      <c r="V2600">
        <v>30000</v>
      </c>
      <c r="W2600">
        <v>21200</v>
      </c>
      <c r="X2600">
        <v>2.94</v>
      </c>
      <c r="Y2600">
        <v>30900</v>
      </c>
      <c r="Z2600">
        <v>2.29</v>
      </c>
    </row>
    <row r="2601" spans="1:26">
      <c r="A2601">
        <v>211078834</v>
      </c>
      <c r="B2601" t="s">
        <v>10565</v>
      </c>
      <c r="C2601" t="s">
        <v>3597</v>
      </c>
      <c r="D2601" t="s">
        <v>3775</v>
      </c>
      <c r="E2601" t="s">
        <v>3776</v>
      </c>
      <c r="F2601" t="s">
        <v>3753</v>
      </c>
      <c r="G2601">
        <v>211078834</v>
      </c>
      <c r="I2601" t="s">
        <v>3601</v>
      </c>
      <c r="J2601" t="s">
        <v>10968</v>
      </c>
      <c r="K2601" t="s">
        <v>3624</v>
      </c>
      <c r="L2601" t="s">
        <v>10979</v>
      </c>
      <c r="P2601">
        <v>11.7</v>
      </c>
      <c r="Q2601">
        <v>18.5</v>
      </c>
      <c r="R2601">
        <v>10</v>
      </c>
      <c r="S2601" t="b">
        <v>0</v>
      </c>
      <c r="T2601" t="b">
        <v>0</v>
      </c>
      <c r="U2601" t="b">
        <v>1</v>
      </c>
      <c r="V2601">
        <v>24000</v>
      </c>
      <c r="W2601">
        <v>18100</v>
      </c>
      <c r="X2601">
        <v>2.9</v>
      </c>
      <c r="Y2601">
        <v>25700</v>
      </c>
      <c r="Z2601">
        <v>2.29</v>
      </c>
    </row>
    <row r="2602" spans="1:26">
      <c r="A2602">
        <v>211078842</v>
      </c>
      <c r="B2602" t="s">
        <v>10565</v>
      </c>
      <c r="C2602" t="s">
        <v>3597</v>
      </c>
      <c r="D2602" t="s">
        <v>3775</v>
      </c>
      <c r="E2602" t="s">
        <v>3776</v>
      </c>
      <c r="F2602" t="s">
        <v>3753</v>
      </c>
      <c r="G2602">
        <v>211078842</v>
      </c>
      <c r="I2602" t="s">
        <v>3601</v>
      </c>
      <c r="J2602" t="s">
        <v>5062</v>
      </c>
      <c r="K2602" t="s">
        <v>3624</v>
      </c>
      <c r="L2602" t="s">
        <v>10978</v>
      </c>
      <c r="P2602">
        <v>11.7</v>
      </c>
      <c r="Q2602">
        <v>18.600000000000001</v>
      </c>
      <c r="R2602">
        <v>10</v>
      </c>
      <c r="S2602" t="b">
        <v>0</v>
      </c>
      <c r="T2602" t="b">
        <v>0</v>
      </c>
      <c r="U2602" t="b">
        <v>1</v>
      </c>
      <c r="V2602">
        <v>17100</v>
      </c>
      <c r="W2602">
        <v>15500</v>
      </c>
      <c r="X2602">
        <v>2.89</v>
      </c>
      <c r="Y2602">
        <v>19300</v>
      </c>
      <c r="Z2602">
        <v>2.3199999999999998</v>
      </c>
    </row>
    <row r="2603" spans="1:26">
      <c r="A2603">
        <v>211078838</v>
      </c>
      <c r="B2603" t="s">
        <v>10565</v>
      </c>
      <c r="C2603" t="s">
        <v>3597</v>
      </c>
      <c r="D2603" t="s">
        <v>3775</v>
      </c>
      <c r="E2603" t="s">
        <v>3776</v>
      </c>
      <c r="F2603" t="s">
        <v>3600</v>
      </c>
      <c r="G2603">
        <v>211078838</v>
      </c>
      <c r="I2603" t="s">
        <v>3601</v>
      </c>
      <c r="J2603" t="s">
        <v>10976</v>
      </c>
      <c r="K2603" t="s">
        <v>3624</v>
      </c>
      <c r="L2603" t="s">
        <v>10977</v>
      </c>
      <c r="P2603">
        <v>10</v>
      </c>
      <c r="Q2603">
        <v>18.5</v>
      </c>
      <c r="R2603">
        <v>9.5</v>
      </c>
      <c r="S2603" t="b">
        <v>0</v>
      </c>
      <c r="T2603" t="b">
        <v>0</v>
      </c>
      <c r="U2603" t="b">
        <v>1</v>
      </c>
      <c r="V2603">
        <v>30000</v>
      </c>
      <c r="W2603">
        <v>21800</v>
      </c>
      <c r="X2603">
        <v>2.75</v>
      </c>
      <c r="Y2603">
        <v>30200</v>
      </c>
      <c r="Z2603">
        <v>2.13</v>
      </c>
    </row>
    <row r="2604" spans="1:26">
      <c r="A2604">
        <v>211078835</v>
      </c>
      <c r="B2604" t="s">
        <v>10565</v>
      </c>
      <c r="C2604" t="s">
        <v>3597</v>
      </c>
      <c r="D2604" t="s">
        <v>3775</v>
      </c>
      <c r="E2604" t="s">
        <v>3776</v>
      </c>
      <c r="F2604" t="s">
        <v>3600</v>
      </c>
      <c r="G2604">
        <v>211078835</v>
      </c>
      <c r="I2604" t="s">
        <v>3601</v>
      </c>
      <c r="J2604" t="s">
        <v>10974</v>
      </c>
      <c r="K2604" t="s">
        <v>3624</v>
      </c>
      <c r="L2604" t="s">
        <v>10975</v>
      </c>
      <c r="P2604">
        <v>11.7</v>
      </c>
      <c r="Q2604">
        <v>18.8</v>
      </c>
      <c r="R2604">
        <v>10</v>
      </c>
      <c r="S2604" t="b">
        <v>0</v>
      </c>
      <c r="T2604" t="b">
        <v>0</v>
      </c>
      <c r="U2604" t="b">
        <v>1</v>
      </c>
      <c r="V2604">
        <v>24000</v>
      </c>
      <c r="W2604">
        <v>18700</v>
      </c>
      <c r="X2604">
        <v>2.85</v>
      </c>
      <c r="Y2604">
        <v>25600</v>
      </c>
      <c r="Z2604">
        <v>2.2200000000000002</v>
      </c>
    </row>
    <row r="2605" spans="1:26">
      <c r="A2605">
        <v>211078841</v>
      </c>
      <c r="B2605" t="s">
        <v>10565</v>
      </c>
      <c r="C2605" t="s">
        <v>3597</v>
      </c>
      <c r="D2605" t="s">
        <v>3775</v>
      </c>
      <c r="E2605" t="s">
        <v>3776</v>
      </c>
      <c r="F2605" t="s">
        <v>3849</v>
      </c>
      <c r="G2605">
        <v>211078841</v>
      </c>
      <c r="I2605" t="s">
        <v>3622</v>
      </c>
      <c r="J2605" t="s">
        <v>10972</v>
      </c>
      <c r="K2605" t="s">
        <v>3624</v>
      </c>
      <c r="L2605" t="s">
        <v>10973</v>
      </c>
      <c r="P2605">
        <v>9.6</v>
      </c>
      <c r="Q2605">
        <v>19.5</v>
      </c>
      <c r="R2605">
        <v>10</v>
      </c>
      <c r="S2605" t="b">
        <v>0</v>
      </c>
      <c r="T2605" t="b">
        <v>0</v>
      </c>
      <c r="U2605" t="b">
        <v>1</v>
      </c>
      <c r="V2605">
        <v>36000</v>
      </c>
      <c r="W2605">
        <v>24200</v>
      </c>
      <c r="X2605">
        <v>2.94</v>
      </c>
      <c r="Y2605">
        <v>34500</v>
      </c>
      <c r="Z2605">
        <v>2.37</v>
      </c>
    </row>
    <row r="2606" spans="1:26">
      <c r="A2606">
        <v>211078839</v>
      </c>
      <c r="B2606" t="s">
        <v>10565</v>
      </c>
      <c r="C2606" t="s">
        <v>3597</v>
      </c>
      <c r="D2606" t="s">
        <v>3775</v>
      </c>
      <c r="E2606" t="s">
        <v>3776</v>
      </c>
      <c r="F2606" t="s">
        <v>3849</v>
      </c>
      <c r="G2606">
        <v>211078839</v>
      </c>
      <c r="I2606" t="s">
        <v>3622</v>
      </c>
      <c r="J2606" t="s">
        <v>10970</v>
      </c>
      <c r="K2606" t="s">
        <v>3624</v>
      </c>
      <c r="L2606" t="s">
        <v>10971</v>
      </c>
      <c r="P2606">
        <v>10.8</v>
      </c>
      <c r="Q2606">
        <v>20</v>
      </c>
      <c r="R2606">
        <v>10.5</v>
      </c>
      <c r="S2606" t="b">
        <v>0</v>
      </c>
      <c r="T2606" t="b">
        <v>0</v>
      </c>
      <c r="U2606" t="b">
        <v>1</v>
      </c>
      <c r="V2606">
        <v>30000</v>
      </c>
      <c r="W2606">
        <v>21000</v>
      </c>
      <c r="X2606">
        <v>3.08</v>
      </c>
      <c r="Y2606">
        <v>30900</v>
      </c>
      <c r="Z2606">
        <v>2.31</v>
      </c>
    </row>
    <row r="2607" spans="1:26">
      <c r="A2607">
        <v>211078836</v>
      </c>
      <c r="B2607" t="s">
        <v>10565</v>
      </c>
      <c r="C2607" t="s">
        <v>3597</v>
      </c>
      <c r="D2607" t="s">
        <v>3775</v>
      </c>
      <c r="E2607" t="s">
        <v>3776</v>
      </c>
      <c r="F2607" t="s">
        <v>3849</v>
      </c>
      <c r="G2607">
        <v>211078836</v>
      </c>
      <c r="I2607" t="s">
        <v>3622</v>
      </c>
      <c r="J2607" t="s">
        <v>10968</v>
      </c>
      <c r="K2607" t="s">
        <v>3624</v>
      </c>
      <c r="L2607" t="s">
        <v>10969</v>
      </c>
      <c r="P2607">
        <v>12.3</v>
      </c>
      <c r="Q2607">
        <v>21.5</v>
      </c>
      <c r="R2607">
        <v>10.5</v>
      </c>
      <c r="S2607" t="b">
        <v>0</v>
      </c>
      <c r="T2607" t="b">
        <v>0</v>
      </c>
      <c r="U2607" t="b">
        <v>1</v>
      </c>
      <c r="V2607">
        <v>24000</v>
      </c>
      <c r="W2607">
        <v>17500</v>
      </c>
      <c r="X2607">
        <v>3.07</v>
      </c>
      <c r="Y2607">
        <v>26000</v>
      </c>
      <c r="Z2607">
        <v>2.35</v>
      </c>
    </row>
    <row r="2608" spans="1:26">
      <c r="A2608">
        <v>211078843</v>
      </c>
      <c r="B2608" t="s">
        <v>10565</v>
      </c>
      <c r="C2608" t="s">
        <v>3597</v>
      </c>
      <c r="D2608" t="s">
        <v>3775</v>
      </c>
      <c r="E2608" t="s">
        <v>3776</v>
      </c>
      <c r="F2608" t="s">
        <v>3849</v>
      </c>
      <c r="G2608">
        <v>211078843</v>
      </c>
      <c r="I2608" t="s">
        <v>3622</v>
      </c>
      <c r="J2608" t="s">
        <v>5062</v>
      </c>
      <c r="K2608" t="s">
        <v>3624</v>
      </c>
      <c r="L2608" t="s">
        <v>10967</v>
      </c>
      <c r="P2608">
        <v>12.5</v>
      </c>
      <c r="Q2608">
        <v>22.5</v>
      </c>
      <c r="R2608">
        <v>10.6</v>
      </c>
      <c r="S2608" t="b">
        <v>0</v>
      </c>
      <c r="T2608" t="b">
        <v>0</v>
      </c>
      <c r="U2608" t="b">
        <v>1</v>
      </c>
      <c r="V2608">
        <v>18000</v>
      </c>
      <c r="W2608">
        <v>15800</v>
      </c>
      <c r="X2608">
        <v>2.91</v>
      </c>
      <c r="Y2608">
        <v>19300</v>
      </c>
      <c r="Z2608">
        <v>2.36</v>
      </c>
    </row>
    <row r="2609" spans="1:26">
      <c r="A2609">
        <v>210191037</v>
      </c>
      <c r="B2609" t="s">
        <v>10565</v>
      </c>
      <c r="C2609" t="s">
        <v>3597</v>
      </c>
      <c r="D2609" t="s">
        <v>3775</v>
      </c>
      <c r="E2609" t="s">
        <v>3776</v>
      </c>
      <c r="F2609" t="s">
        <v>3621</v>
      </c>
      <c r="G2609">
        <v>210191037</v>
      </c>
      <c r="I2609" t="s">
        <v>3622</v>
      </c>
      <c r="J2609" t="s">
        <v>10966</v>
      </c>
      <c r="K2609" t="s">
        <v>3624</v>
      </c>
      <c r="L2609" t="s">
        <v>10965</v>
      </c>
      <c r="P2609">
        <v>12.5</v>
      </c>
      <c r="Q2609">
        <v>23</v>
      </c>
      <c r="R2609">
        <v>11</v>
      </c>
      <c r="S2609" t="b">
        <v>0</v>
      </c>
      <c r="T2609" t="b">
        <v>0</v>
      </c>
      <c r="U2609" t="b">
        <v>1</v>
      </c>
      <c r="V2609">
        <v>12000</v>
      </c>
      <c r="W2609">
        <v>8500</v>
      </c>
      <c r="X2609">
        <v>2.93</v>
      </c>
      <c r="Y2609">
        <v>12700</v>
      </c>
      <c r="Z2609">
        <v>2.68</v>
      </c>
    </row>
    <row r="2610" spans="1:26">
      <c r="A2610">
        <v>207759996</v>
      </c>
      <c r="B2610" t="s">
        <v>9127</v>
      </c>
      <c r="C2610" t="s">
        <v>3597</v>
      </c>
      <c r="D2610" t="s">
        <v>3563</v>
      </c>
      <c r="E2610" t="s">
        <v>10119</v>
      </c>
      <c r="F2610" t="s">
        <v>3621</v>
      </c>
      <c r="G2610">
        <v>207759996</v>
      </c>
      <c r="I2610" t="s">
        <v>3622</v>
      </c>
      <c r="J2610" t="s">
        <v>10151</v>
      </c>
      <c r="K2610" t="s">
        <v>3624</v>
      </c>
      <c r="L2610" t="s">
        <v>10713</v>
      </c>
      <c r="M2610">
        <v>12.5</v>
      </c>
      <c r="N2610">
        <v>21.5</v>
      </c>
      <c r="O2610">
        <v>13</v>
      </c>
      <c r="P2610">
        <v>12.5</v>
      </c>
      <c r="Q2610">
        <v>21.5</v>
      </c>
      <c r="R2610">
        <v>11.3</v>
      </c>
      <c r="S2610" t="b">
        <v>0</v>
      </c>
      <c r="T2610" t="b">
        <v>0</v>
      </c>
      <c r="U2610" t="b">
        <v>1</v>
      </c>
      <c r="V2610">
        <v>18000</v>
      </c>
      <c r="W2610">
        <v>15000</v>
      </c>
      <c r="X2610">
        <v>3.89</v>
      </c>
      <c r="Y2610">
        <v>19920</v>
      </c>
      <c r="Z2610">
        <v>1.68</v>
      </c>
    </row>
    <row r="2611" spans="1:26">
      <c r="A2611">
        <v>207760008</v>
      </c>
      <c r="B2611" t="s">
        <v>9127</v>
      </c>
      <c r="C2611" t="s">
        <v>3597</v>
      </c>
      <c r="D2611" t="s">
        <v>3563</v>
      </c>
      <c r="E2611" t="s">
        <v>10119</v>
      </c>
      <c r="F2611" t="s">
        <v>3753</v>
      </c>
      <c r="G2611">
        <v>207760008</v>
      </c>
      <c r="I2611" t="s">
        <v>3601</v>
      </c>
      <c r="J2611" t="s">
        <v>10717</v>
      </c>
      <c r="K2611" t="s">
        <v>3624</v>
      </c>
      <c r="L2611" t="s">
        <v>10737</v>
      </c>
      <c r="M2611">
        <v>12.5</v>
      </c>
      <c r="N2611">
        <v>20.6</v>
      </c>
      <c r="O2611">
        <v>12.6</v>
      </c>
      <c r="P2611">
        <v>12</v>
      </c>
      <c r="Q2611">
        <v>19.2</v>
      </c>
      <c r="R2611">
        <v>10.5</v>
      </c>
      <c r="S2611" t="b">
        <v>0</v>
      </c>
      <c r="T2611" t="b">
        <v>0</v>
      </c>
      <c r="U2611" t="b">
        <v>1</v>
      </c>
      <c r="V2611">
        <v>24000</v>
      </c>
      <c r="W2611">
        <v>21000</v>
      </c>
      <c r="X2611">
        <v>3.29</v>
      </c>
      <c r="Y2611">
        <v>27091</v>
      </c>
      <c r="Z2611">
        <v>2.41</v>
      </c>
    </row>
    <row r="2612" spans="1:26">
      <c r="A2612">
        <v>211034454</v>
      </c>
      <c r="B2612" t="s">
        <v>9223</v>
      </c>
      <c r="C2612" t="s">
        <v>3597</v>
      </c>
      <c r="D2612" t="s">
        <v>3698</v>
      </c>
      <c r="E2612" t="s">
        <v>3944</v>
      </c>
      <c r="F2612" t="s">
        <v>3787</v>
      </c>
      <c r="G2612">
        <v>211034454</v>
      </c>
      <c r="I2612" t="s">
        <v>3622</v>
      </c>
      <c r="J2612" t="s">
        <v>7470</v>
      </c>
      <c r="K2612" t="s">
        <v>3624</v>
      </c>
      <c r="L2612" t="s">
        <v>10342</v>
      </c>
      <c r="M2612">
        <v>8.1999999999999993</v>
      </c>
      <c r="N2612">
        <v>17</v>
      </c>
      <c r="O2612">
        <v>10.8</v>
      </c>
      <c r="P2612">
        <v>8.1999999999999993</v>
      </c>
      <c r="Q2612">
        <v>17</v>
      </c>
      <c r="R2612">
        <v>9.8000000000000007</v>
      </c>
      <c r="S2612" t="b">
        <v>0</v>
      </c>
      <c r="T2612" t="b">
        <v>0</v>
      </c>
      <c r="U2612" t="b">
        <v>0</v>
      </c>
      <c r="V2612">
        <v>48000</v>
      </c>
      <c r="W2612">
        <v>35000</v>
      </c>
      <c r="X2612">
        <v>2.34</v>
      </c>
      <c r="Y2612">
        <v>52013</v>
      </c>
      <c r="Z2612">
        <v>2.12</v>
      </c>
    </row>
    <row r="2613" spans="1:26">
      <c r="A2613">
        <v>211034460</v>
      </c>
      <c r="B2613" t="s">
        <v>9223</v>
      </c>
      <c r="C2613" t="s">
        <v>3597</v>
      </c>
      <c r="D2613" t="s">
        <v>3698</v>
      </c>
      <c r="E2613" t="s">
        <v>3944</v>
      </c>
      <c r="F2613" t="s">
        <v>3849</v>
      </c>
      <c r="G2613">
        <v>211034460</v>
      </c>
      <c r="I2613" t="s">
        <v>3622</v>
      </c>
      <c r="J2613" t="s">
        <v>7470</v>
      </c>
      <c r="K2613" t="s">
        <v>3624</v>
      </c>
      <c r="L2613" t="s">
        <v>10348</v>
      </c>
      <c r="M2613">
        <v>8.3000000000000007</v>
      </c>
      <c r="N2613">
        <v>16.5</v>
      </c>
      <c r="O2613">
        <v>10.7</v>
      </c>
      <c r="P2613">
        <v>8.3000000000000007</v>
      </c>
      <c r="Q2613">
        <v>16.8</v>
      </c>
      <c r="R2613">
        <v>10.7</v>
      </c>
      <c r="S2613" t="b">
        <v>0</v>
      </c>
      <c r="T2613" t="b">
        <v>0</v>
      </c>
      <c r="U2613" t="b">
        <v>0</v>
      </c>
      <c r="V2613">
        <v>48000</v>
      </c>
      <c r="W2613">
        <v>35000</v>
      </c>
      <c r="X2613">
        <v>2.6</v>
      </c>
      <c r="Y2613">
        <v>53094</v>
      </c>
      <c r="Z2613">
        <v>2.23</v>
      </c>
    </row>
    <row r="2614" spans="1:26">
      <c r="A2614">
        <v>207699108</v>
      </c>
      <c r="B2614" t="s">
        <v>9223</v>
      </c>
      <c r="C2614" t="s">
        <v>3597</v>
      </c>
      <c r="D2614" t="s">
        <v>3698</v>
      </c>
      <c r="E2614" t="s">
        <v>3944</v>
      </c>
      <c r="F2614" t="s">
        <v>3753</v>
      </c>
      <c r="G2614">
        <v>207699108</v>
      </c>
      <c r="I2614" t="s">
        <v>3711</v>
      </c>
      <c r="J2614" t="s">
        <v>5998</v>
      </c>
      <c r="K2614" t="s">
        <v>3688</v>
      </c>
      <c r="L2614" t="s">
        <v>10268</v>
      </c>
      <c r="M2614">
        <v>11.4</v>
      </c>
      <c r="N2614">
        <v>20.2</v>
      </c>
      <c r="O2614">
        <v>10.5</v>
      </c>
      <c r="P2614">
        <v>11.7</v>
      </c>
      <c r="Q2614">
        <v>20.9</v>
      </c>
      <c r="R2614">
        <v>8.9</v>
      </c>
      <c r="S2614" t="b">
        <v>0</v>
      </c>
      <c r="T2614" t="b">
        <v>0</v>
      </c>
      <c r="U2614" t="b">
        <v>1</v>
      </c>
      <c r="V2614">
        <v>47000</v>
      </c>
      <c r="W2614">
        <v>36000</v>
      </c>
      <c r="X2614">
        <v>3.26</v>
      </c>
      <c r="Y2614">
        <v>48500</v>
      </c>
      <c r="Z2614">
        <v>2.23</v>
      </c>
    </row>
    <row r="2615" spans="1:26">
      <c r="A2615">
        <v>212555861</v>
      </c>
      <c r="B2615" t="s">
        <v>10959</v>
      </c>
      <c r="C2615" t="s">
        <v>3597</v>
      </c>
      <c r="D2615" t="s">
        <v>3698</v>
      </c>
      <c r="E2615" t="s">
        <v>3699</v>
      </c>
      <c r="F2615" t="s">
        <v>3600</v>
      </c>
      <c r="G2615">
        <v>212555861</v>
      </c>
      <c r="I2615" t="s">
        <v>3700</v>
      </c>
      <c r="J2615" t="s">
        <v>9537</v>
      </c>
      <c r="K2615" t="s">
        <v>3688</v>
      </c>
      <c r="L2615" t="s">
        <v>10962</v>
      </c>
      <c r="P2615">
        <v>10</v>
      </c>
      <c r="Q2615">
        <v>15.2</v>
      </c>
      <c r="R2615">
        <v>8.5</v>
      </c>
      <c r="S2615" t="b">
        <v>0</v>
      </c>
      <c r="T2615" t="b">
        <v>0</v>
      </c>
      <c r="U2615" t="b">
        <v>1</v>
      </c>
      <c r="V2615">
        <v>47000</v>
      </c>
      <c r="W2615">
        <v>30200</v>
      </c>
      <c r="X2615">
        <v>2.14</v>
      </c>
      <c r="Y2615">
        <v>48000</v>
      </c>
      <c r="Z2615">
        <v>2.04</v>
      </c>
    </row>
    <row r="2616" spans="1:26">
      <c r="A2616">
        <v>212555860</v>
      </c>
      <c r="B2616" t="s">
        <v>10959</v>
      </c>
      <c r="C2616" t="s">
        <v>3597</v>
      </c>
      <c r="D2616" t="s">
        <v>3698</v>
      </c>
      <c r="E2616" t="s">
        <v>3699</v>
      </c>
      <c r="F2616" t="s">
        <v>3600</v>
      </c>
      <c r="G2616">
        <v>212555860</v>
      </c>
      <c r="I2616" t="s">
        <v>3700</v>
      </c>
      <c r="J2616" t="s">
        <v>9537</v>
      </c>
      <c r="K2616" t="s">
        <v>3688</v>
      </c>
      <c r="L2616" t="s">
        <v>10961</v>
      </c>
      <c r="P2616">
        <v>10</v>
      </c>
      <c r="Q2616">
        <v>15.2</v>
      </c>
      <c r="R2616">
        <v>8.5</v>
      </c>
      <c r="S2616" t="b">
        <v>0</v>
      </c>
      <c r="T2616" t="b">
        <v>0</v>
      </c>
      <c r="U2616" t="b">
        <v>1</v>
      </c>
      <c r="V2616">
        <v>47000</v>
      </c>
      <c r="W2616">
        <v>30200</v>
      </c>
      <c r="X2616">
        <v>2.14</v>
      </c>
      <c r="Y2616">
        <v>48000</v>
      </c>
      <c r="Z2616">
        <v>2.04</v>
      </c>
    </row>
    <row r="2617" spans="1:26">
      <c r="A2617">
        <v>212555857</v>
      </c>
      <c r="B2617" t="s">
        <v>10959</v>
      </c>
      <c r="C2617" t="s">
        <v>3597</v>
      </c>
      <c r="D2617" t="s">
        <v>3698</v>
      </c>
      <c r="E2617" t="s">
        <v>3699</v>
      </c>
      <c r="F2617" t="s">
        <v>3600</v>
      </c>
      <c r="G2617">
        <v>212555857</v>
      </c>
      <c r="I2617" t="s">
        <v>3700</v>
      </c>
      <c r="J2617" t="s">
        <v>9537</v>
      </c>
      <c r="K2617" t="s">
        <v>3688</v>
      </c>
      <c r="L2617" t="s">
        <v>10960</v>
      </c>
      <c r="P2617">
        <v>10</v>
      </c>
      <c r="Q2617">
        <v>15.2</v>
      </c>
      <c r="R2617">
        <v>8.5</v>
      </c>
      <c r="S2617" t="b">
        <v>0</v>
      </c>
      <c r="T2617" t="b">
        <v>0</v>
      </c>
      <c r="U2617" t="b">
        <v>1</v>
      </c>
      <c r="V2617">
        <v>47000</v>
      </c>
      <c r="W2617">
        <v>30200</v>
      </c>
      <c r="X2617">
        <v>2.14</v>
      </c>
      <c r="Y2617">
        <v>48000</v>
      </c>
      <c r="Z2617">
        <v>2.04</v>
      </c>
    </row>
    <row r="2618" spans="1:26">
      <c r="A2618">
        <v>212544104</v>
      </c>
      <c r="B2618" t="s">
        <v>10959</v>
      </c>
      <c r="C2618" t="s">
        <v>3597</v>
      </c>
      <c r="D2618" t="s">
        <v>3698</v>
      </c>
      <c r="E2618" t="s">
        <v>3699</v>
      </c>
      <c r="F2618" t="s">
        <v>3600</v>
      </c>
      <c r="G2618">
        <v>212544104</v>
      </c>
      <c r="I2618" t="s">
        <v>3700</v>
      </c>
      <c r="J2618" t="s">
        <v>9534</v>
      </c>
      <c r="K2618" t="s">
        <v>3688</v>
      </c>
      <c r="L2618" t="s">
        <v>10963</v>
      </c>
      <c r="P2618">
        <v>11</v>
      </c>
      <c r="Q2618">
        <v>15.2</v>
      </c>
      <c r="R2618">
        <v>8.5</v>
      </c>
      <c r="S2618" t="b">
        <v>0</v>
      </c>
      <c r="T2618" t="b">
        <v>0</v>
      </c>
      <c r="U2618" t="b">
        <v>1</v>
      </c>
      <c r="V2618">
        <v>22800</v>
      </c>
      <c r="W2618">
        <v>15800</v>
      </c>
      <c r="X2618">
        <v>2.1800000000000002</v>
      </c>
      <c r="Y2618">
        <v>9250</v>
      </c>
      <c r="Z2618">
        <v>2.56</v>
      </c>
    </row>
    <row r="2619" spans="1:26">
      <c r="A2619">
        <v>212555859</v>
      </c>
      <c r="B2619" t="s">
        <v>10959</v>
      </c>
      <c r="C2619" t="s">
        <v>3597</v>
      </c>
      <c r="D2619" t="s">
        <v>3698</v>
      </c>
      <c r="E2619" t="s">
        <v>3699</v>
      </c>
      <c r="F2619" t="s">
        <v>3600</v>
      </c>
      <c r="G2619">
        <v>212555859</v>
      </c>
      <c r="I2619" t="s">
        <v>3700</v>
      </c>
      <c r="J2619" t="s">
        <v>9537</v>
      </c>
      <c r="K2619" t="s">
        <v>3688</v>
      </c>
      <c r="L2619" t="s">
        <v>10962</v>
      </c>
      <c r="P2619">
        <v>10</v>
      </c>
      <c r="Q2619">
        <v>15.2</v>
      </c>
      <c r="R2619">
        <v>8.5</v>
      </c>
      <c r="S2619" t="b">
        <v>0</v>
      </c>
      <c r="T2619" t="b">
        <v>0</v>
      </c>
      <c r="U2619" t="b">
        <v>1</v>
      </c>
      <c r="V2619">
        <v>47000</v>
      </c>
      <c r="W2619">
        <v>30200</v>
      </c>
      <c r="X2619">
        <v>2.14</v>
      </c>
      <c r="Y2619">
        <v>48000</v>
      </c>
      <c r="Z2619">
        <v>2.04</v>
      </c>
    </row>
    <row r="2620" spans="1:26">
      <c r="A2620">
        <v>212555858</v>
      </c>
      <c r="B2620" t="s">
        <v>10959</v>
      </c>
      <c r="C2620" t="s">
        <v>3597</v>
      </c>
      <c r="D2620" t="s">
        <v>3698</v>
      </c>
      <c r="E2620" t="s">
        <v>3699</v>
      </c>
      <c r="F2620" t="s">
        <v>3600</v>
      </c>
      <c r="G2620">
        <v>212555858</v>
      </c>
      <c r="I2620" t="s">
        <v>3700</v>
      </c>
      <c r="J2620" t="s">
        <v>9537</v>
      </c>
      <c r="K2620" t="s">
        <v>3688</v>
      </c>
      <c r="L2620" t="s">
        <v>10961</v>
      </c>
      <c r="P2620">
        <v>10</v>
      </c>
      <c r="Q2620">
        <v>15.2</v>
      </c>
      <c r="R2620">
        <v>8.5</v>
      </c>
      <c r="S2620" t="b">
        <v>0</v>
      </c>
      <c r="T2620" t="b">
        <v>0</v>
      </c>
      <c r="U2620" t="b">
        <v>1</v>
      </c>
      <c r="V2620">
        <v>47000</v>
      </c>
      <c r="W2620">
        <v>30200</v>
      </c>
      <c r="X2620">
        <v>2.14</v>
      </c>
      <c r="Y2620">
        <v>48000</v>
      </c>
      <c r="Z2620">
        <v>2.04</v>
      </c>
    </row>
    <row r="2621" spans="1:26">
      <c r="A2621">
        <v>212555856</v>
      </c>
      <c r="B2621" t="s">
        <v>10959</v>
      </c>
      <c r="C2621" t="s">
        <v>3597</v>
      </c>
      <c r="D2621" t="s">
        <v>3698</v>
      </c>
      <c r="E2621" t="s">
        <v>3699</v>
      </c>
      <c r="F2621" t="s">
        <v>3600</v>
      </c>
      <c r="G2621">
        <v>212555856</v>
      </c>
      <c r="I2621" t="s">
        <v>3700</v>
      </c>
      <c r="J2621" t="s">
        <v>9537</v>
      </c>
      <c r="K2621" t="s">
        <v>3688</v>
      </c>
      <c r="L2621" t="s">
        <v>10960</v>
      </c>
      <c r="P2621">
        <v>10</v>
      </c>
      <c r="Q2621">
        <v>15.2</v>
      </c>
      <c r="R2621">
        <v>8.5</v>
      </c>
      <c r="S2621" t="b">
        <v>0</v>
      </c>
      <c r="T2621" t="b">
        <v>0</v>
      </c>
      <c r="U2621" t="b">
        <v>1</v>
      </c>
      <c r="V2621">
        <v>47000</v>
      </c>
      <c r="W2621">
        <v>30200</v>
      </c>
      <c r="X2621">
        <v>2.14</v>
      </c>
      <c r="Y2621">
        <v>48000</v>
      </c>
      <c r="Z2621">
        <v>2.04</v>
      </c>
    </row>
    <row r="2622" spans="1:26">
      <c r="A2622">
        <v>207699126</v>
      </c>
      <c r="B2622" t="s">
        <v>3742</v>
      </c>
      <c r="C2622" t="s">
        <v>3597</v>
      </c>
      <c r="D2622" t="s">
        <v>3743</v>
      </c>
      <c r="E2622" t="s">
        <v>3752</v>
      </c>
      <c r="F2622" t="s">
        <v>3849</v>
      </c>
      <c r="G2622">
        <v>207699126</v>
      </c>
      <c r="I2622" t="s">
        <v>3622</v>
      </c>
      <c r="J2622" t="s">
        <v>4229</v>
      </c>
      <c r="K2622" t="s">
        <v>3624</v>
      </c>
      <c r="L2622" t="s">
        <v>10607</v>
      </c>
      <c r="M2622">
        <v>12.5</v>
      </c>
      <c r="N2622">
        <v>22.3</v>
      </c>
      <c r="O2622">
        <v>12</v>
      </c>
      <c r="P2622">
        <v>12.5</v>
      </c>
      <c r="Q2622">
        <v>22.9</v>
      </c>
      <c r="R2622">
        <v>10</v>
      </c>
      <c r="S2622" t="b">
        <v>0</v>
      </c>
      <c r="T2622" t="b">
        <v>0</v>
      </c>
      <c r="U2622" t="b">
        <v>1</v>
      </c>
      <c r="V2622">
        <v>18000</v>
      </c>
      <c r="W2622">
        <v>13100</v>
      </c>
      <c r="X2622">
        <v>2.4300000000000002</v>
      </c>
      <c r="Y2622">
        <v>13100</v>
      </c>
      <c r="Z2622">
        <v>2.4300000000000002</v>
      </c>
    </row>
    <row r="2623" spans="1:26">
      <c r="A2623">
        <v>211580586</v>
      </c>
      <c r="B2623" t="s">
        <v>3742</v>
      </c>
      <c r="C2623" t="s">
        <v>3597</v>
      </c>
      <c r="D2623" t="s">
        <v>3743</v>
      </c>
      <c r="E2623" t="s">
        <v>3752</v>
      </c>
      <c r="F2623" t="s">
        <v>3849</v>
      </c>
      <c r="G2623">
        <v>211580586</v>
      </c>
      <c r="I2623" t="s">
        <v>3622</v>
      </c>
      <c r="J2623" t="s">
        <v>4229</v>
      </c>
      <c r="K2623" t="s">
        <v>3624</v>
      </c>
      <c r="L2623" t="s">
        <v>10567</v>
      </c>
      <c r="M2623">
        <v>12.5</v>
      </c>
      <c r="N2623">
        <v>20.7</v>
      </c>
      <c r="O2623">
        <v>11.3</v>
      </c>
      <c r="P2623">
        <v>12.5</v>
      </c>
      <c r="Q2623">
        <v>21</v>
      </c>
      <c r="R2623">
        <v>9.4</v>
      </c>
      <c r="S2623" t="b">
        <v>0</v>
      </c>
      <c r="T2623" t="b">
        <v>0</v>
      </c>
      <c r="U2623" t="b">
        <v>0</v>
      </c>
      <c r="V2623">
        <v>17700</v>
      </c>
      <c r="W2623">
        <v>12900</v>
      </c>
      <c r="X2623">
        <v>2.4700000000000002</v>
      </c>
      <c r="Y2623">
        <v>12900</v>
      </c>
      <c r="Z2623">
        <v>2.4700000000000002</v>
      </c>
    </row>
    <row r="2624" spans="1:26">
      <c r="A2624">
        <v>207702708</v>
      </c>
      <c r="B2624" t="s">
        <v>3742</v>
      </c>
      <c r="C2624" t="s">
        <v>3597</v>
      </c>
      <c r="D2624" t="s">
        <v>3743</v>
      </c>
      <c r="E2624" t="s">
        <v>3752</v>
      </c>
      <c r="F2624" t="s">
        <v>3753</v>
      </c>
      <c r="G2624">
        <v>207702708</v>
      </c>
      <c r="I2624" t="s">
        <v>3601</v>
      </c>
      <c r="J2624" t="s">
        <v>3754</v>
      </c>
      <c r="K2624" t="s">
        <v>3624</v>
      </c>
      <c r="L2624" t="s">
        <v>10606</v>
      </c>
      <c r="M2624">
        <v>13</v>
      </c>
      <c r="N2624">
        <v>19.2</v>
      </c>
      <c r="O2624">
        <v>11.2</v>
      </c>
      <c r="P2624">
        <v>12</v>
      </c>
      <c r="Q2624">
        <v>18</v>
      </c>
      <c r="R2624">
        <v>8.6999999999999993</v>
      </c>
      <c r="S2624" t="b">
        <v>0</v>
      </c>
      <c r="T2624" t="b">
        <v>0</v>
      </c>
      <c r="U2624" t="b">
        <v>0</v>
      </c>
      <c r="V2624">
        <v>15000</v>
      </c>
      <c r="W2624">
        <v>11300</v>
      </c>
      <c r="X2624">
        <v>2.2400000000000002</v>
      </c>
      <c r="Y2624">
        <v>11300</v>
      </c>
      <c r="Z2624">
        <v>2.2400000000000002</v>
      </c>
    </row>
    <row r="2625" spans="1:26">
      <c r="A2625">
        <v>211289252</v>
      </c>
      <c r="B2625" t="s">
        <v>3742</v>
      </c>
      <c r="C2625" t="s">
        <v>3597</v>
      </c>
      <c r="D2625" t="s">
        <v>3743</v>
      </c>
      <c r="E2625" t="s">
        <v>3752</v>
      </c>
      <c r="F2625" t="s">
        <v>3849</v>
      </c>
      <c r="G2625">
        <v>211289252</v>
      </c>
      <c r="I2625" t="s">
        <v>3622</v>
      </c>
      <c r="J2625" t="s">
        <v>3754</v>
      </c>
      <c r="K2625" t="s">
        <v>3624</v>
      </c>
      <c r="L2625" t="s">
        <v>10957</v>
      </c>
      <c r="M2625">
        <v>12.2</v>
      </c>
      <c r="N2625">
        <v>19.8</v>
      </c>
      <c r="O2625">
        <v>10.9</v>
      </c>
      <c r="P2625">
        <v>12.2</v>
      </c>
      <c r="Q2625">
        <v>20.7</v>
      </c>
      <c r="R2625">
        <v>9.6</v>
      </c>
      <c r="S2625" t="b">
        <v>0</v>
      </c>
      <c r="T2625" t="b">
        <v>0</v>
      </c>
      <c r="U2625" t="b">
        <v>1</v>
      </c>
      <c r="V2625">
        <v>14100</v>
      </c>
      <c r="W2625">
        <v>11900</v>
      </c>
      <c r="X2625">
        <v>2.46</v>
      </c>
      <c r="Y2625">
        <v>11900</v>
      </c>
      <c r="Z2625">
        <v>2.46</v>
      </c>
    </row>
    <row r="2626" spans="1:26">
      <c r="A2626">
        <v>211289248</v>
      </c>
      <c r="B2626" t="s">
        <v>3742</v>
      </c>
      <c r="C2626" t="s">
        <v>3597</v>
      </c>
      <c r="D2626" t="s">
        <v>3743</v>
      </c>
      <c r="E2626" t="s">
        <v>3752</v>
      </c>
      <c r="F2626" t="s">
        <v>3849</v>
      </c>
      <c r="G2626">
        <v>211289248</v>
      </c>
      <c r="I2626" t="s">
        <v>3622</v>
      </c>
      <c r="J2626" t="s">
        <v>4226</v>
      </c>
      <c r="K2626" t="s">
        <v>3624</v>
      </c>
      <c r="L2626" t="s">
        <v>10603</v>
      </c>
      <c r="M2626">
        <v>13.3</v>
      </c>
      <c r="N2626">
        <v>22</v>
      </c>
      <c r="O2626">
        <v>10.9</v>
      </c>
      <c r="P2626">
        <v>13.3</v>
      </c>
      <c r="Q2626">
        <v>22</v>
      </c>
      <c r="R2626">
        <v>8.6999999999999993</v>
      </c>
      <c r="S2626" t="b">
        <v>0</v>
      </c>
      <c r="T2626" t="b">
        <v>0</v>
      </c>
      <c r="U2626" t="b">
        <v>0</v>
      </c>
      <c r="V2626">
        <v>12000</v>
      </c>
      <c r="W2626">
        <v>8900</v>
      </c>
      <c r="X2626">
        <v>2.0699999999999998</v>
      </c>
      <c r="Y2626">
        <v>8900</v>
      </c>
      <c r="Z2626">
        <v>2.0699999999999998</v>
      </c>
    </row>
    <row r="2627" spans="1:26">
      <c r="A2627">
        <v>211289258</v>
      </c>
      <c r="B2627" t="s">
        <v>3742</v>
      </c>
      <c r="C2627" t="s">
        <v>3597</v>
      </c>
      <c r="D2627" t="s">
        <v>3743</v>
      </c>
      <c r="E2627" t="s">
        <v>3752</v>
      </c>
      <c r="F2627" t="s">
        <v>3600</v>
      </c>
      <c r="G2627">
        <v>211289258</v>
      </c>
      <c r="I2627" t="s">
        <v>3601</v>
      </c>
      <c r="J2627" t="s">
        <v>4226</v>
      </c>
      <c r="K2627" t="s">
        <v>3624</v>
      </c>
      <c r="L2627" t="s">
        <v>10604</v>
      </c>
      <c r="M2627">
        <v>12.7</v>
      </c>
      <c r="N2627">
        <v>18</v>
      </c>
      <c r="O2627">
        <v>11.5</v>
      </c>
      <c r="P2627">
        <v>12.7</v>
      </c>
      <c r="Q2627">
        <v>20.7</v>
      </c>
      <c r="R2627">
        <v>9.4</v>
      </c>
      <c r="S2627" t="b">
        <v>0</v>
      </c>
      <c r="T2627" t="b">
        <v>0</v>
      </c>
      <c r="U2627" t="b">
        <v>1</v>
      </c>
      <c r="V2627">
        <v>12000</v>
      </c>
      <c r="W2627">
        <v>9900</v>
      </c>
      <c r="X2627">
        <v>2.3199999999999998</v>
      </c>
      <c r="Y2627">
        <v>9900</v>
      </c>
      <c r="Z2627">
        <v>2.3199999999999998</v>
      </c>
    </row>
    <row r="2628" spans="1:26">
      <c r="A2628">
        <v>207699123</v>
      </c>
      <c r="B2628" t="s">
        <v>3742</v>
      </c>
      <c r="C2628" t="s">
        <v>3597</v>
      </c>
      <c r="D2628" t="s">
        <v>3743</v>
      </c>
      <c r="E2628" t="s">
        <v>3752</v>
      </c>
      <c r="F2628" t="s">
        <v>3849</v>
      </c>
      <c r="G2628">
        <v>207699123</v>
      </c>
      <c r="I2628" t="s">
        <v>3622</v>
      </c>
      <c r="J2628" t="s">
        <v>4226</v>
      </c>
      <c r="K2628" t="s">
        <v>3624</v>
      </c>
      <c r="L2628" t="s">
        <v>10956</v>
      </c>
      <c r="M2628">
        <v>12.5</v>
      </c>
      <c r="N2628">
        <v>19.8</v>
      </c>
      <c r="O2628">
        <v>11.6</v>
      </c>
      <c r="P2628">
        <v>12.2</v>
      </c>
      <c r="Q2628">
        <v>21.7</v>
      </c>
      <c r="R2628">
        <v>9.6999999999999993</v>
      </c>
      <c r="S2628" t="b">
        <v>0</v>
      </c>
      <c r="T2628" t="b">
        <v>0</v>
      </c>
      <c r="U2628" t="b">
        <v>1</v>
      </c>
      <c r="V2628">
        <v>12000</v>
      </c>
      <c r="W2628">
        <v>9900</v>
      </c>
      <c r="X2628">
        <v>2.52</v>
      </c>
      <c r="Y2628">
        <v>9900</v>
      </c>
      <c r="Z2628">
        <v>2.52</v>
      </c>
    </row>
    <row r="2629" spans="1:26">
      <c r="A2629">
        <v>211289245</v>
      </c>
      <c r="B2629" t="s">
        <v>3742</v>
      </c>
      <c r="C2629" t="s">
        <v>3597</v>
      </c>
      <c r="D2629" t="s">
        <v>3743</v>
      </c>
      <c r="E2629" t="s">
        <v>3752</v>
      </c>
      <c r="F2629" t="s">
        <v>3849</v>
      </c>
      <c r="G2629">
        <v>211289245</v>
      </c>
      <c r="I2629" t="s">
        <v>3622</v>
      </c>
      <c r="J2629" t="s">
        <v>4227</v>
      </c>
      <c r="K2629" t="s">
        <v>3624</v>
      </c>
      <c r="L2629" t="s">
        <v>10955</v>
      </c>
      <c r="M2629">
        <v>13.4</v>
      </c>
      <c r="N2629">
        <v>22.4</v>
      </c>
      <c r="O2629">
        <v>11.5</v>
      </c>
      <c r="P2629">
        <v>13.4</v>
      </c>
      <c r="Q2629">
        <v>24</v>
      </c>
      <c r="R2629">
        <v>8.6999999999999993</v>
      </c>
      <c r="S2629" t="b">
        <v>0</v>
      </c>
      <c r="T2629" t="b">
        <v>0</v>
      </c>
      <c r="U2629" t="b">
        <v>0</v>
      </c>
      <c r="V2629">
        <v>9000</v>
      </c>
      <c r="W2629">
        <v>6900</v>
      </c>
      <c r="X2629">
        <v>2.15</v>
      </c>
      <c r="Y2629">
        <v>6900</v>
      </c>
      <c r="Z2629">
        <v>2.15</v>
      </c>
    </row>
    <row r="2630" spans="1:26">
      <c r="A2630">
        <v>207699120</v>
      </c>
      <c r="B2630" t="s">
        <v>3742</v>
      </c>
      <c r="C2630" t="s">
        <v>3597</v>
      </c>
      <c r="D2630" t="s">
        <v>3743</v>
      </c>
      <c r="E2630" t="s">
        <v>3752</v>
      </c>
      <c r="F2630" t="s">
        <v>3849</v>
      </c>
      <c r="G2630">
        <v>207699120</v>
      </c>
      <c r="I2630" t="s">
        <v>3622</v>
      </c>
      <c r="J2630" t="s">
        <v>4227</v>
      </c>
      <c r="K2630" t="s">
        <v>3624</v>
      </c>
      <c r="L2630" t="s">
        <v>10602</v>
      </c>
      <c r="M2630">
        <v>12.6</v>
      </c>
      <c r="N2630">
        <v>19.5</v>
      </c>
      <c r="O2630">
        <v>12.5</v>
      </c>
      <c r="P2630">
        <v>12.6</v>
      </c>
      <c r="Q2630">
        <v>20.2</v>
      </c>
      <c r="R2630">
        <v>10.199999999999999</v>
      </c>
      <c r="S2630" t="b">
        <v>0</v>
      </c>
      <c r="T2630" t="b">
        <v>0</v>
      </c>
      <c r="U2630" t="b">
        <v>1</v>
      </c>
      <c r="V2630">
        <v>9000</v>
      </c>
      <c r="W2630">
        <v>7700</v>
      </c>
      <c r="X2630">
        <v>2.72</v>
      </c>
      <c r="Y2630">
        <v>7700</v>
      </c>
      <c r="Z2630">
        <v>2.72</v>
      </c>
    </row>
    <row r="2631" spans="1:26">
      <c r="A2631">
        <v>201754546</v>
      </c>
      <c r="B2631" t="s">
        <v>3742</v>
      </c>
      <c r="C2631" t="s">
        <v>3597</v>
      </c>
      <c r="D2631" t="s">
        <v>3743</v>
      </c>
      <c r="E2631" t="s">
        <v>3752</v>
      </c>
      <c r="F2631" t="s">
        <v>3600</v>
      </c>
      <c r="G2631">
        <v>201754546</v>
      </c>
      <c r="I2631" t="s">
        <v>3601</v>
      </c>
      <c r="J2631" t="s">
        <v>10572</v>
      </c>
      <c r="K2631" t="s">
        <v>3624</v>
      </c>
      <c r="L2631" t="s">
        <v>4217</v>
      </c>
      <c r="M2631">
        <v>10</v>
      </c>
      <c r="N2631">
        <v>19</v>
      </c>
      <c r="O2631">
        <v>10</v>
      </c>
      <c r="P2631">
        <v>9.9</v>
      </c>
      <c r="Q2631">
        <v>19.399999999999999</v>
      </c>
      <c r="R2631">
        <v>8.9</v>
      </c>
      <c r="S2631" t="b">
        <v>0</v>
      </c>
      <c r="T2631" t="b">
        <v>0</v>
      </c>
      <c r="U2631" t="b">
        <v>0</v>
      </c>
      <c r="V2631">
        <v>30000</v>
      </c>
      <c r="W2631">
        <v>18000</v>
      </c>
      <c r="X2631">
        <v>2.5</v>
      </c>
      <c r="Y2631">
        <v>20700</v>
      </c>
      <c r="Z2631">
        <v>2.72</v>
      </c>
    </row>
    <row r="2632" spans="1:26">
      <c r="A2632">
        <v>201754461</v>
      </c>
      <c r="B2632" t="s">
        <v>3742</v>
      </c>
      <c r="C2632" t="s">
        <v>3597</v>
      </c>
      <c r="D2632" t="s">
        <v>3743</v>
      </c>
      <c r="E2632" t="s">
        <v>3752</v>
      </c>
      <c r="F2632" t="s">
        <v>3753</v>
      </c>
      <c r="G2632">
        <v>201754461</v>
      </c>
      <c r="I2632" t="s">
        <v>3601</v>
      </c>
      <c r="J2632" t="s">
        <v>10568</v>
      </c>
      <c r="K2632" t="s">
        <v>3624</v>
      </c>
      <c r="L2632" t="s">
        <v>10599</v>
      </c>
      <c r="M2632">
        <v>11.7</v>
      </c>
      <c r="N2632">
        <v>19.600000000000001</v>
      </c>
      <c r="O2632">
        <v>10.8</v>
      </c>
      <c r="P2632">
        <v>12</v>
      </c>
      <c r="Q2632">
        <v>19.2</v>
      </c>
      <c r="R2632">
        <v>9.1</v>
      </c>
      <c r="S2632" t="b">
        <v>0</v>
      </c>
      <c r="T2632" t="b">
        <v>0</v>
      </c>
      <c r="U2632" t="b">
        <v>0</v>
      </c>
      <c r="V2632">
        <v>24400</v>
      </c>
      <c r="W2632">
        <v>15400</v>
      </c>
      <c r="X2632">
        <v>2.77</v>
      </c>
      <c r="Y2632">
        <v>17200</v>
      </c>
      <c r="Z2632">
        <v>2.97</v>
      </c>
    </row>
    <row r="2633" spans="1:26">
      <c r="A2633">
        <v>201754463</v>
      </c>
      <c r="B2633" t="s">
        <v>3742</v>
      </c>
      <c r="C2633" t="s">
        <v>3597</v>
      </c>
      <c r="D2633" t="s">
        <v>3743</v>
      </c>
      <c r="E2633" t="s">
        <v>3752</v>
      </c>
      <c r="F2633" t="s">
        <v>3600</v>
      </c>
      <c r="G2633">
        <v>201754463</v>
      </c>
      <c r="I2633" t="s">
        <v>3601</v>
      </c>
      <c r="J2633" t="s">
        <v>10568</v>
      </c>
      <c r="K2633" t="s">
        <v>3624</v>
      </c>
      <c r="L2633" t="s">
        <v>10600</v>
      </c>
      <c r="M2633">
        <v>12.2</v>
      </c>
      <c r="N2633">
        <v>20.5</v>
      </c>
      <c r="O2633">
        <v>9.3000000000000007</v>
      </c>
      <c r="P2633">
        <v>12.1</v>
      </c>
      <c r="Q2633">
        <v>20.5</v>
      </c>
      <c r="R2633">
        <v>8.3000000000000007</v>
      </c>
      <c r="S2633" t="b">
        <v>0</v>
      </c>
      <c r="T2633" t="b">
        <v>0</v>
      </c>
      <c r="U2633" t="b">
        <v>0</v>
      </c>
      <c r="V2633">
        <v>24000</v>
      </c>
      <c r="W2633">
        <v>15000</v>
      </c>
      <c r="X2633">
        <v>2.5</v>
      </c>
      <c r="Y2633">
        <v>17500</v>
      </c>
      <c r="Z2633">
        <v>2.8</v>
      </c>
    </row>
    <row r="2634" spans="1:26">
      <c r="A2634">
        <v>201754460</v>
      </c>
      <c r="B2634" t="s">
        <v>3742</v>
      </c>
      <c r="C2634" t="s">
        <v>3597</v>
      </c>
      <c r="D2634" t="s">
        <v>3743</v>
      </c>
      <c r="E2634" t="s">
        <v>3752</v>
      </c>
      <c r="F2634" t="s">
        <v>3849</v>
      </c>
      <c r="G2634">
        <v>201754460</v>
      </c>
      <c r="I2634" t="s">
        <v>3622</v>
      </c>
      <c r="J2634" t="s">
        <v>10568</v>
      </c>
      <c r="K2634" t="s">
        <v>3624</v>
      </c>
      <c r="L2634" t="s">
        <v>8970</v>
      </c>
      <c r="M2634">
        <v>12.2</v>
      </c>
      <c r="N2634">
        <v>21.2</v>
      </c>
      <c r="O2634">
        <v>10.8</v>
      </c>
      <c r="P2634">
        <v>12.2</v>
      </c>
      <c r="Q2634">
        <v>21</v>
      </c>
      <c r="R2634">
        <v>9.1999999999999993</v>
      </c>
      <c r="S2634" t="b">
        <v>0</v>
      </c>
      <c r="T2634" t="b">
        <v>0</v>
      </c>
      <c r="U2634" t="b">
        <v>0</v>
      </c>
      <c r="V2634">
        <v>24000</v>
      </c>
      <c r="W2634">
        <v>15400</v>
      </c>
      <c r="X2634">
        <v>2.65</v>
      </c>
      <c r="Y2634">
        <v>17900</v>
      </c>
      <c r="Z2634">
        <v>2.96</v>
      </c>
    </row>
    <row r="2635" spans="1:26">
      <c r="A2635">
        <v>201754462</v>
      </c>
      <c r="B2635" t="s">
        <v>3742</v>
      </c>
      <c r="C2635" t="s">
        <v>3597</v>
      </c>
      <c r="D2635" t="s">
        <v>3743</v>
      </c>
      <c r="E2635" t="s">
        <v>3752</v>
      </c>
      <c r="F2635" t="s">
        <v>3621</v>
      </c>
      <c r="G2635">
        <v>201754462</v>
      </c>
      <c r="I2635" t="s">
        <v>3622</v>
      </c>
      <c r="J2635" t="s">
        <v>10568</v>
      </c>
      <c r="K2635" t="s">
        <v>3624</v>
      </c>
      <c r="L2635" t="s">
        <v>8971</v>
      </c>
      <c r="M2635">
        <v>12.2</v>
      </c>
      <c r="N2635">
        <v>21.4</v>
      </c>
      <c r="O2635">
        <v>11</v>
      </c>
      <c r="P2635">
        <v>12.2</v>
      </c>
      <c r="Q2635">
        <v>21.3</v>
      </c>
      <c r="R2635">
        <v>9.3000000000000007</v>
      </c>
      <c r="S2635" t="b">
        <v>0</v>
      </c>
      <c r="T2635" t="b">
        <v>0</v>
      </c>
      <c r="U2635" t="b">
        <v>0</v>
      </c>
      <c r="V2635">
        <v>24000</v>
      </c>
      <c r="W2635">
        <v>15700</v>
      </c>
      <c r="X2635">
        <v>2.63</v>
      </c>
      <c r="Y2635">
        <v>18300</v>
      </c>
      <c r="Z2635">
        <v>2.95</v>
      </c>
    </row>
    <row r="2636" spans="1:26">
      <c r="A2636">
        <v>201754318</v>
      </c>
      <c r="B2636" t="s">
        <v>3778</v>
      </c>
      <c r="C2636" t="s">
        <v>3597</v>
      </c>
      <c r="D2636" t="s">
        <v>3743</v>
      </c>
      <c r="E2636" t="s">
        <v>3752</v>
      </c>
      <c r="F2636" t="s">
        <v>3849</v>
      </c>
      <c r="G2636">
        <v>201754318</v>
      </c>
      <c r="I2636" t="s">
        <v>3622</v>
      </c>
      <c r="J2636" t="s">
        <v>10568</v>
      </c>
      <c r="K2636" t="s">
        <v>3624</v>
      </c>
      <c r="L2636" t="s">
        <v>8969</v>
      </c>
      <c r="M2636">
        <v>14.3</v>
      </c>
      <c r="N2636">
        <v>24.2</v>
      </c>
      <c r="O2636">
        <v>11.2</v>
      </c>
      <c r="P2636">
        <v>14.3</v>
      </c>
      <c r="Q2636">
        <v>24.7</v>
      </c>
      <c r="R2636">
        <v>9.3000000000000007</v>
      </c>
      <c r="S2636" t="b">
        <v>0</v>
      </c>
      <c r="T2636" t="b">
        <v>0</v>
      </c>
      <c r="U2636" t="b">
        <v>0</v>
      </c>
      <c r="V2636">
        <v>24000</v>
      </c>
      <c r="W2636">
        <v>14900</v>
      </c>
      <c r="X2636">
        <v>2.73</v>
      </c>
      <c r="Y2636">
        <v>16600</v>
      </c>
      <c r="Z2636">
        <v>2.56</v>
      </c>
    </row>
    <row r="2637" spans="1:26">
      <c r="A2637">
        <v>207517161</v>
      </c>
      <c r="B2637" t="s">
        <v>5324</v>
      </c>
      <c r="C2637" t="s">
        <v>3597</v>
      </c>
      <c r="D2637" t="s">
        <v>3743</v>
      </c>
      <c r="E2637" t="s">
        <v>3752</v>
      </c>
      <c r="F2637" t="s">
        <v>3718</v>
      </c>
      <c r="G2637">
        <v>207517161</v>
      </c>
      <c r="I2637" t="s">
        <v>3711</v>
      </c>
      <c r="J2637" t="s">
        <v>10952</v>
      </c>
      <c r="K2637" t="s">
        <v>3688</v>
      </c>
      <c r="M2637">
        <v>11.1</v>
      </c>
      <c r="N2637">
        <v>17.8</v>
      </c>
      <c r="O2637">
        <v>10.7</v>
      </c>
      <c r="P2637">
        <v>10.6</v>
      </c>
      <c r="Q2637">
        <v>17</v>
      </c>
      <c r="R2637">
        <v>9</v>
      </c>
      <c r="S2637" t="b">
        <v>0</v>
      </c>
      <c r="T2637" t="b">
        <v>0</v>
      </c>
      <c r="U2637" t="b">
        <v>1</v>
      </c>
      <c r="V2637">
        <v>60000</v>
      </c>
      <c r="W2637">
        <v>40500</v>
      </c>
      <c r="X2637">
        <v>2.6</v>
      </c>
      <c r="Y2637">
        <v>65000</v>
      </c>
      <c r="Z2637">
        <v>1.94</v>
      </c>
    </row>
    <row r="2638" spans="1:26">
      <c r="A2638">
        <v>207517160</v>
      </c>
      <c r="B2638" t="s">
        <v>5324</v>
      </c>
      <c r="C2638" t="s">
        <v>3597</v>
      </c>
      <c r="D2638" t="s">
        <v>3743</v>
      </c>
      <c r="E2638" t="s">
        <v>3752</v>
      </c>
      <c r="F2638" t="s">
        <v>3650</v>
      </c>
      <c r="G2638">
        <v>207517160</v>
      </c>
      <c r="I2638" t="s">
        <v>3651</v>
      </c>
      <c r="J2638" t="s">
        <v>10952</v>
      </c>
      <c r="K2638" t="s">
        <v>3653</v>
      </c>
      <c r="M2638">
        <v>13.3</v>
      </c>
      <c r="N2638">
        <v>20</v>
      </c>
      <c r="O2638">
        <v>12</v>
      </c>
      <c r="P2638">
        <v>13.3</v>
      </c>
      <c r="Q2638">
        <v>20</v>
      </c>
      <c r="R2638">
        <v>10.5</v>
      </c>
      <c r="S2638" t="b">
        <v>0</v>
      </c>
      <c r="T2638" t="b">
        <v>0</v>
      </c>
      <c r="U2638" t="b">
        <v>1</v>
      </c>
      <c r="V2638">
        <v>60000</v>
      </c>
      <c r="W2638">
        <v>41500</v>
      </c>
      <c r="X2638">
        <v>2.9</v>
      </c>
      <c r="Y2638">
        <v>65000</v>
      </c>
      <c r="Z2638">
        <v>2.2999999999999998</v>
      </c>
    </row>
    <row r="2639" spans="1:26">
      <c r="A2639">
        <v>207525859</v>
      </c>
      <c r="B2639" t="s">
        <v>5324</v>
      </c>
      <c r="C2639" t="s">
        <v>3597</v>
      </c>
      <c r="D2639" t="s">
        <v>3743</v>
      </c>
      <c r="E2639" t="s">
        <v>3752</v>
      </c>
      <c r="F2639" t="s">
        <v>3710</v>
      </c>
      <c r="G2639">
        <v>207525859</v>
      </c>
      <c r="I2639" t="s">
        <v>3711</v>
      </c>
      <c r="J2639" t="s">
        <v>10952</v>
      </c>
      <c r="K2639" t="s">
        <v>3725</v>
      </c>
      <c r="M2639">
        <v>12.2</v>
      </c>
      <c r="N2639">
        <v>18.899999999999999</v>
      </c>
      <c r="O2639">
        <v>11.35</v>
      </c>
      <c r="P2639">
        <v>11.95</v>
      </c>
      <c r="Q2639">
        <v>18.5</v>
      </c>
      <c r="R2639">
        <v>9.75</v>
      </c>
      <c r="S2639" t="b">
        <v>0</v>
      </c>
      <c r="T2639" t="b">
        <v>0</v>
      </c>
      <c r="U2639" t="b">
        <v>1</v>
      </c>
      <c r="V2639">
        <v>60000</v>
      </c>
      <c r="W2639">
        <v>41000</v>
      </c>
      <c r="X2639">
        <v>2.74</v>
      </c>
      <c r="Y2639">
        <v>65000</v>
      </c>
      <c r="Z2639">
        <v>2.0499999999999998</v>
      </c>
    </row>
    <row r="2640" spans="1:26">
      <c r="A2640">
        <v>207517158</v>
      </c>
      <c r="B2640" t="s">
        <v>5324</v>
      </c>
      <c r="C2640" t="s">
        <v>3597</v>
      </c>
      <c r="D2640" t="s">
        <v>3743</v>
      </c>
      <c r="E2640" t="s">
        <v>3752</v>
      </c>
      <c r="F2640" t="s">
        <v>3650</v>
      </c>
      <c r="G2640">
        <v>207517158</v>
      </c>
      <c r="I2640" t="s">
        <v>3651</v>
      </c>
      <c r="J2640" t="s">
        <v>10951</v>
      </c>
      <c r="K2640" t="s">
        <v>3653</v>
      </c>
      <c r="M2640">
        <v>13.1</v>
      </c>
      <c r="N2640">
        <v>23</v>
      </c>
      <c r="O2640">
        <v>12</v>
      </c>
      <c r="P2640">
        <v>13.1</v>
      </c>
      <c r="Q2640">
        <v>23</v>
      </c>
      <c r="R2640">
        <v>11.5</v>
      </c>
      <c r="S2640" t="b">
        <v>0</v>
      </c>
      <c r="T2640" t="b">
        <v>0</v>
      </c>
      <c r="U2640" t="b">
        <v>1</v>
      </c>
      <c r="V2640">
        <v>48000</v>
      </c>
      <c r="W2640">
        <v>39000</v>
      </c>
      <c r="X2640">
        <v>2.7</v>
      </c>
      <c r="Y2640">
        <v>54000</v>
      </c>
      <c r="Z2640">
        <v>2.5</v>
      </c>
    </row>
    <row r="2641" spans="1:26">
      <c r="A2641">
        <v>207525858</v>
      </c>
      <c r="B2641" t="s">
        <v>5324</v>
      </c>
      <c r="C2641" t="s">
        <v>3597</v>
      </c>
      <c r="D2641" t="s">
        <v>3743</v>
      </c>
      <c r="E2641" t="s">
        <v>3752</v>
      </c>
      <c r="F2641" t="s">
        <v>3710</v>
      </c>
      <c r="G2641">
        <v>207525858</v>
      </c>
      <c r="I2641" t="s">
        <v>3711</v>
      </c>
      <c r="J2641" t="s">
        <v>10951</v>
      </c>
      <c r="K2641" t="s">
        <v>3725</v>
      </c>
      <c r="M2641">
        <v>12.2</v>
      </c>
      <c r="N2641">
        <v>19.75</v>
      </c>
      <c r="O2641">
        <v>11.5</v>
      </c>
      <c r="P2641">
        <v>11.8</v>
      </c>
      <c r="Q2641">
        <v>19.5</v>
      </c>
      <c r="R2641">
        <v>10.5</v>
      </c>
      <c r="S2641" t="b">
        <v>0</v>
      </c>
      <c r="T2641" t="b">
        <v>0</v>
      </c>
      <c r="U2641" t="b">
        <v>1</v>
      </c>
      <c r="V2641">
        <v>48000</v>
      </c>
      <c r="W2641">
        <v>40500</v>
      </c>
      <c r="X2641">
        <v>2.54</v>
      </c>
      <c r="Y2641">
        <v>54000</v>
      </c>
      <c r="Z2641">
        <v>2.04</v>
      </c>
    </row>
    <row r="2642" spans="1:26">
      <c r="A2642">
        <v>207517159</v>
      </c>
      <c r="B2642" t="s">
        <v>5324</v>
      </c>
      <c r="C2642" t="s">
        <v>3597</v>
      </c>
      <c r="D2642" t="s">
        <v>3743</v>
      </c>
      <c r="E2642" t="s">
        <v>3752</v>
      </c>
      <c r="F2642" t="s">
        <v>3718</v>
      </c>
      <c r="G2642">
        <v>207517159</v>
      </c>
      <c r="I2642" t="s">
        <v>3711</v>
      </c>
      <c r="J2642" t="s">
        <v>10951</v>
      </c>
      <c r="K2642" t="s">
        <v>3688</v>
      </c>
      <c r="M2642">
        <v>11.3</v>
      </c>
      <c r="N2642">
        <v>16.5</v>
      </c>
      <c r="O2642">
        <v>11</v>
      </c>
      <c r="P2642">
        <v>10.5</v>
      </c>
      <c r="Q2642">
        <v>16</v>
      </c>
      <c r="R2642">
        <v>9.5</v>
      </c>
      <c r="S2642" t="b">
        <v>0</v>
      </c>
      <c r="T2642" t="b">
        <v>0</v>
      </c>
      <c r="U2642" t="b">
        <v>1</v>
      </c>
      <c r="V2642">
        <v>48000</v>
      </c>
      <c r="W2642">
        <v>42000</v>
      </c>
      <c r="X2642">
        <v>2.4</v>
      </c>
      <c r="Y2642">
        <v>54000</v>
      </c>
      <c r="Z2642">
        <v>1.84</v>
      </c>
    </row>
    <row r="2643" spans="1:26">
      <c r="A2643">
        <v>207517156</v>
      </c>
      <c r="B2643" t="s">
        <v>5324</v>
      </c>
      <c r="C2643" t="s">
        <v>3597</v>
      </c>
      <c r="D2643" t="s">
        <v>3743</v>
      </c>
      <c r="E2643" t="s">
        <v>3752</v>
      </c>
      <c r="F2643" t="s">
        <v>3650</v>
      </c>
      <c r="G2643">
        <v>207517156</v>
      </c>
      <c r="I2643" t="s">
        <v>3651</v>
      </c>
      <c r="J2643" t="s">
        <v>10950</v>
      </c>
      <c r="K2643" t="s">
        <v>3653</v>
      </c>
      <c r="M2643">
        <v>13.1</v>
      </c>
      <c r="N2643">
        <v>23</v>
      </c>
      <c r="O2643">
        <v>12</v>
      </c>
      <c r="P2643">
        <v>13.1</v>
      </c>
      <c r="Q2643">
        <v>23</v>
      </c>
      <c r="R2643">
        <v>10.4</v>
      </c>
      <c r="S2643" t="b">
        <v>0</v>
      </c>
      <c r="T2643" t="b">
        <v>0</v>
      </c>
      <c r="U2643" t="b">
        <v>1</v>
      </c>
      <c r="V2643">
        <v>48000</v>
      </c>
      <c r="W2643">
        <v>31400</v>
      </c>
      <c r="X2643">
        <v>2.7</v>
      </c>
      <c r="Y2643">
        <v>37800</v>
      </c>
      <c r="Z2643">
        <v>2.13</v>
      </c>
    </row>
    <row r="2644" spans="1:26">
      <c r="A2644">
        <v>207517157</v>
      </c>
      <c r="B2644" t="s">
        <v>5324</v>
      </c>
      <c r="C2644" t="s">
        <v>3597</v>
      </c>
      <c r="D2644" t="s">
        <v>3743</v>
      </c>
      <c r="E2644" t="s">
        <v>3752</v>
      </c>
      <c r="F2644" t="s">
        <v>3718</v>
      </c>
      <c r="G2644">
        <v>207517157</v>
      </c>
      <c r="I2644" t="s">
        <v>3711</v>
      </c>
      <c r="J2644" t="s">
        <v>10950</v>
      </c>
      <c r="K2644" t="s">
        <v>3688</v>
      </c>
      <c r="M2644">
        <v>11.3</v>
      </c>
      <c r="N2644">
        <v>16.5</v>
      </c>
      <c r="O2644">
        <v>11</v>
      </c>
      <c r="P2644">
        <v>10.5</v>
      </c>
      <c r="Q2644">
        <v>16</v>
      </c>
      <c r="R2644">
        <v>8.9</v>
      </c>
      <c r="S2644" t="b">
        <v>0</v>
      </c>
      <c r="T2644" t="b">
        <v>0</v>
      </c>
      <c r="U2644" t="b">
        <v>1</v>
      </c>
      <c r="V2644">
        <v>48000</v>
      </c>
      <c r="W2644">
        <v>35000</v>
      </c>
      <c r="X2644">
        <v>2.4</v>
      </c>
      <c r="Y2644">
        <v>37800</v>
      </c>
      <c r="Z2644">
        <v>1.74</v>
      </c>
    </row>
    <row r="2645" spans="1:26">
      <c r="A2645">
        <v>207525857</v>
      </c>
      <c r="B2645" t="s">
        <v>5324</v>
      </c>
      <c r="C2645" t="s">
        <v>3597</v>
      </c>
      <c r="D2645" t="s">
        <v>3743</v>
      </c>
      <c r="E2645" t="s">
        <v>3752</v>
      </c>
      <c r="F2645" t="s">
        <v>3710</v>
      </c>
      <c r="G2645">
        <v>207525857</v>
      </c>
      <c r="I2645" t="s">
        <v>3711</v>
      </c>
      <c r="J2645" t="s">
        <v>10950</v>
      </c>
      <c r="K2645" t="s">
        <v>3725</v>
      </c>
      <c r="M2645">
        <v>12.2</v>
      </c>
      <c r="N2645">
        <v>19.75</v>
      </c>
      <c r="O2645">
        <v>11.5</v>
      </c>
      <c r="P2645">
        <v>11.8</v>
      </c>
      <c r="Q2645">
        <v>19.5</v>
      </c>
      <c r="R2645">
        <v>9.65</v>
      </c>
      <c r="S2645" t="b">
        <v>0</v>
      </c>
      <c r="T2645" t="b">
        <v>0</v>
      </c>
      <c r="U2645" t="b">
        <v>0</v>
      </c>
      <c r="V2645">
        <v>48000</v>
      </c>
      <c r="W2645">
        <v>33200</v>
      </c>
      <c r="X2645">
        <v>2.5299999999999998</v>
      </c>
      <c r="Y2645">
        <v>37800</v>
      </c>
      <c r="Z2645">
        <v>1.96</v>
      </c>
    </row>
    <row r="2646" spans="1:26">
      <c r="A2646">
        <v>207517154</v>
      </c>
      <c r="B2646" t="s">
        <v>5324</v>
      </c>
      <c r="C2646" t="s">
        <v>3597</v>
      </c>
      <c r="D2646" t="s">
        <v>3743</v>
      </c>
      <c r="E2646" t="s">
        <v>3752</v>
      </c>
      <c r="F2646" t="s">
        <v>3650</v>
      </c>
      <c r="G2646">
        <v>207517154</v>
      </c>
      <c r="I2646" t="s">
        <v>3651</v>
      </c>
      <c r="J2646" t="s">
        <v>10949</v>
      </c>
      <c r="K2646" t="s">
        <v>3653</v>
      </c>
      <c r="M2646">
        <v>13.4</v>
      </c>
      <c r="N2646">
        <v>22</v>
      </c>
      <c r="O2646">
        <v>12</v>
      </c>
      <c r="P2646">
        <v>13.4</v>
      </c>
      <c r="Q2646">
        <v>21.5</v>
      </c>
      <c r="R2646">
        <v>11.1</v>
      </c>
      <c r="S2646" t="b">
        <v>0</v>
      </c>
      <c r="T2646" t="b">
        <v>0</v>
      </c>
      <c r="U2646" t="b">
        <v>1</v>
      </c>
      <c r="V2646">
        <v>42000</v>
      </c>
      <c r="W2646">
        <v>32000</v>
      </c>
      <c r="X2646">
        <v>2.8</v>
      </c>
      <c r="Y2646">
        <v>48000</v>
      </c>
      <c r="Z2646">
        <v>2.2999999999999998</v>
      </c>
    </row>
    <row r="2647" spans="1:26">
      <c r="A2647">
        <v>207525856</v>
      </c>
      <c r="B2647" t="s">
        <v>5324</v>
      </c>
      <c r="C2647" t="s">
        <v>3597</v>
      </c>
      <c r="D2647" t="s">
        <v>3743</v>
      </c>
      <c r="E2647" t="s">
        <v>3752</v>
      </c>
      <c r="F2647" t="s">
        <v>3710</v>
      </c>
      <c r="G2647">
        <v>207525856</v>
      </c>
      <c r="I2647" t="s">
        <v>3711</v>
      </c>
      <c r="J2647" t="s">
        <v>10949</v>
      </c>
      <c r="K2647" t="s">
        <v>3725</v>
      </c>
      <c r="M2647">
        <v>12.2</v>
      </c>
      <c r="N2647">
        <v>20</v>
      </c>
      <c r="O2647">
        <v>11.5</v>
      </c>
      <c r="P2647">
        <v>12</v>
      </c>
      <c r="Q2647">
        <v>19.75</v>
      </c>
      <c r="R2647">
        <v>10.55</v>
      </c>
      <c r="S2647" t="b">
        <v>0</v>
      </c>
      <c r="T2647" t="b">
        <v>0</v>
      </c>
      <c r="U2647" t="b">
        <v>1</v>
      </c>
      <c r="V2647">
        <v>42000</v>
      </c>
      <c r="W2647">
        <v>32000</v>
      </c>
      <c r="X2647">
        <v>2.64</v>
      </c>
      <c r="Y2647">
        <v>48000</v>
      </c>
      <c r="Z2647">
        <v>2.04</v>
      </c>
    </row>
    <row r="2648" spans="1:26">
      <c r="A2648">
        <v>207517155</v>
      </c>
      <c r="B2648" t="s">
        <v>5324</v>
      </c>
      <c r="C2648" t="s">
        <v>3597</v>
      </c>
      <c r="D2648" t="s">
        <v>3743</v>
      </c>
      <c r="E2648" t="s">
        <v>3752</v>
      </c>
      <c r="F2648" t="s">
        <v>3718</v>
      </c>
      <c r="G2648">
        <v>207517155</v>
      </c>
      <c r="I2648" t="s">
        <v>3711</v>
      </c>
      <c r="J2648" t="s">
        <v>10949</v>
      </c>
      <c r="K2648" t="s">
        <v>3688</v>
      </c>
      <c r="M2648">
        <v>11</v>
      </c>
      <c r="N2648">
        <v>18</v>
      </c>
      <c r="O2648">
        <v>11</v>
      </c>
      <c r="P2648">
        <v>10.6</v>
      </c>
      <c r="Q2648">
        <v>18</v>
      </c>
      <c r="R2648">
        <v>10</v>
      </c>
      <c r="S2648" t="b">
        <v>0</v>
      </c>
      <c r="T2648" t="b">
        <v>0</v>
      </c>
      <c r="U2648" t="b">
        <v>1</v>
      </c>
      <c r="V2648">
        <v>42000</v>
      </c>
      <c r="W2648">
        <v>32000</v>
      </c>
      <c r="X2648">
        <v>2.5</v>
      </c>
      <c r="Y2648">
        <v>48000</v>
      </c>
      <c r="Z2648">
        <v>1.94</v>
      </c>
    </row>
    <row r="2649" spans="1:26">
      <c r="A2649">
        <v>207517150</v>
      </c>
      <c r="B2649" t="s">
        <v>5324</v>
      </c>
      <c r="C2649" t="s">
        <v>3597</v>
      </c>
      <c r="D2649" t="s">
        <v>3743</v>
      </c>
      <c r="E2649" t="s">
        <v>3752</v>
      </c>
      <c r="F2649" t="s">
        <v>3650</v>
      </c>
      <c r="G2649">
        <v>207517150</v>
      </c>
      <c r="I2649" t="s">
        <v>3651</v>
      </c>
      <c r="J2649" t="s">
        <v>10947</v>
      </c>
      <c r="K2649" t="s">
        <v>3653</v>
      </c>
      <c r="M2649">
        <v>15</v>
      </c>
      <c r="N2649">
        <v>23</v>
      </c>
      <c r="O2649">
        <v>12.5</v>
      </c>
      <c r="P2649">
        <v>15</v>
      </c>
      <c r="Q2649">
        <v>23</v>
      </c>
      <c r="R2649">
        <v>11</v>
      </c>
      <c r="S2649" t="b">
        <v>0</v>
      </c>
      <c r="T2649" t="b">
        <v>0</v>
      </c>
      <c r="U2649" t="b">
        <v>1</v>
      </c>
      <c r="V2649">
        <v>36000</v>
      </c>
      <c r="W2649">
        <v>26400</v>
      </c>
      <c r="X2649">
        <v>2.8</v>
      </c>
      <c r="Y2649">
        <v>29400</v>
      </c>
      <c r="Z2649">
        <v>2.2000000000000002</v>
      </c>
    </row>
    <row r="2650" spans="1:26">
      <c r="A2650">
        <v>207517151</v>
      </c>
      <c r="B2650" t="s">
        <v>5324</v>
      </c>
      <c r="C2650" t="s">
        <v>3597</v>
      </c>
      <c r="D2650" t="s">
        <v>3743</v>
      </c>
      <c r="E2650" t="s">
        <v>3752</v>
      </c>
      <c r="F2650" t="s">
        <v>3718</v>
      </c>
      <c r="G2650">
        <v>207517151</v>
      </c>
      <c r="I2650" t="s">
        <v>3711</v>
      </c>
      <c r="J2650" t="s">
        <v>10947</v>
      </c>
      <c r="K2650" t="s">
        <v>3688</v>
      </c>
      <c r="M2650">
        <v>12.6</v>
      </c>
      <c r="N2650">
        <v>18.3</v>
      </c>
      <c r="O2650">
        <v>11.2</v>
      </c>
      <c r="P2650">
        <v>12</v>
      </c>
      <c r="Q2650">
        <v>18.5</v>
      </c>
      <c r="R2650">
        <v>10</v>
      </c>
      <c r="S2650" t="b">
        <v>0</v>
      </c>
      <c r="T2650" t="b">
        <v>0</v>
      </c>
      <c r="U2650" t="b">
        <v>1</v>
      </c>
      <c r="V2650">
        <v>36000</v>
      </c>
      <c r="W2650">
        <v>26600</v>
      </c>
      <c r="X2650">
        <v>2.7</v>
      </c>
      <c r="Y2650">
        <v>29400</v>
      </c>
      <c r="Z2650">
        <v>2.1</v>
      </c>
    </row>
    <row r="2651" spans="1:26">
      <c r="A2651">
        <v>207525854</v>
      </c>
      <c r="B2651" t="s">
        <v>5324</v>
      </c>
      <c r="C2651" t="s">
        <v>3597</v>
      </c>
      <c r="D2651" t="s">
        <v>3743</v>
      </c>
      <c r="E2651" t="s">
        <v>3752</v>
      </c>
      <c r="F2651" t="s">
        <v>3710</v>
      </c>
      <c r="G2651">
        <v>207525854</v>
      </c>
      <c r="I2651" t="s">
        <v>3711</v>
      </c>
      <c r="J2651" t="s">
        <v>10947</v>
      </c>
      <c r="K2651" t="s">
        <v>3725</v>
      </c>
      <c r="M2651">
        <v>13.8</v>
      </c>
      <c r="N2651">
        <v>20.65</v>
      </c>
      <c r="O2651">
        <v>11.85</v>
      </c>
      <c r="P2651">
        <v>13.5</v>
      </c>
      <c r="Q2651">
        <v>20.75</v>
      </c>
      <c r="R2651">
        <v>10.5</v>
      </c>
      <c r="S2651" t="b">
        <v>0</v>
      </c>
      <c r="T2651" t="b">
        <v>0</v>
      </c>
      <c r="U2651" t="b">
        <v>0</v>
      </c>
      <c r="V2651">
        <v>36000</v>
      </c>
      <c r="W2651">
        <v>26400</v>
      </c>
      <c r="X2651">
        <v>2.73</v>
      </c>
      <c r="Y2651">
        <v>29400</v>
      </c>
      <c r="Z2651">
        <v>2.15</v>
      </c>
    </row>
    <row r="2652" spans="1:26">
      <c r="A2652">
        <v>209310457</v>
      </c>
      <c r="B2652" t="s">
        <v>8889</v>
      </c>
      <c r="C2652" t="s">
        <v>3597</v>
      </c>
      <c r="D2652" t="s">
        <v>3743</v>
      </c>
      <c r="E2652" t="s">
        <v>3752</v>
      </c>
      <c r="F2652" t="s">
        <v>3650</v>
      </c>
      <c r="G2652">
        <v>209310457</v>
      </c>
      <c r="I2652" t="s">
        <v>3651</v>
      </c>
      <c r="J2652" t="s">
        <v>10946</v>
      </c>
      <c r="K2652" t="s">
        <v>3653</v>
      </c>
      <c r="M2652">
        <v>9.4</v>
      </c>
      <c r="N2652">
        <v>19.2</v>
      </c>
      <c r="O2652">
        <v>11</v>
      </c>
      <c r="P2652">
        <v>9.4</v>
      </c>
      <c r="Q2652">
        <v>19.2</v>
      </c>
      <c r="R2652">
        <v>9.8000000000000007</v>
      </c>
      <c r="S2652" t="b">
        <v>0</v>
      </c>
      <c r="T2652" t="b">
        <v>0</v>
      </c>
      <c r="U2652" t="b">
        <v>1</v>
      </c>
      <c r="V2652">
        <v>35400</v>
      </c>
      <c r="W2652">
        <v>22400</v>
      </c>
      <c r="X2652">
        <v>2.89</v>
      </c>
      <c r="Y2652">
        <v>26600</v>
      </c>
      <c r="Z2652">
        <v>2.27</v>
      </c>
    </row>
    <row r="2653" spans="1:26">
      <c r="A2653">
        <v>209949002</v>
      </c>
      <c r="B2653" t="s">
        <v>5401</v>
      </c>
      <c r="C2653" t="s">
        <v>3597</v>
      </c>
      <c r="D2653" t="s">
        <v>3743</v>
      </c>
      <c r="E2653" t="s">
        <v>3752</v>
      </c>
      <c r="F2653" t="s">
        <v>3710</v>
      </c>
      <c r="G2653">
        <v>209949002</v>
      </c>
      <c r="I2653" t="s">
        <v>3711</v>
      </c>
      <c r="J2653" t="s">
        <v>10588</v>
      </c>
      <c r="K2653" t="s">
        <v>3725</v>
      </c>
      <c r="M2653">
        <v>9.0500000000000007</v>
      </c>
      <c r="N2653">
        <v>17.600000000000001</v>
      </c>
      <c r="O2653">
        <v>10.4</v>
      </c>
      <c r="P2653">
        <v>9.0500000000000007</v>
      </c>
      <c r="Q2653">
        <v>17.600000000000001</v>
      </c>
      <c r="R2653">
        <v>9.65</v>
      </c>
      <c r="S2653" t="b">
        <v>0</v>
      </c>
      <c r="T2653" t="b">
        <v>0</v>
      </c>
      <c r="U2653" t="b">
        <v>0</v>
      </c>
      <c r="V2653">
        <v>34800</v>
      </c>
      <c r="W2653">
        <v>21200</v>
      </c>
      <c r="X2653">
        <v>2.52</v>
      </c>
      <c r="Y2653">
        <v>26600</v>
      </c>
      <c r="Z2653">
        <v>2.23</v>
      </c>
    </row>
    <row r="2654" spans="1:26">
      <c r="A2654">
        <v>209310455</v>
      </c>
      <c r="B2654" t="s">
        <v>8889</v>
      </c>
      <c r="C2654" t="s">
        <v>3597</v>
      </c>
      <c r="D2654" t="s">
        <v>3743</v>
      </c>
      <c r="E2654" t="s">
        <v>3752</v>
      </c>
      <c r="F2654" t="s">
        <v>3650</v>
      </c>
      <c r="G2654">
        <v>209310455</v>
      </c>
      <c r="I2654" t="s">
        <v>3651</v>
      </c>
      <c r="J2654" t="s">
        <v>10945</v>
      </c>
      <c r="K2654" t="s">
        <v>3653</v>
      </c>
      <c r="P2654">
        <v>10.6</v>
      </c>
      <c r="Q2654">
        <v>19</v>
      </c>
      <c r="R2654">
        <v>10</v>
      </c>
      <c r="S2654" t="b">
        <v>0</v>
      </c>
      <c r="T2654" t="b">
        <v>0</v>
      </c>
      <c r="U2654" t="b">
        <v>1</v>
      </c>
      <c r="V2654">
        <v>28400</v>
      </c>
      <c r="W2654">
        <v>18600</v>
      </c>
      <c r="X2654">
        <v>3</v>
      </c>
      <c r="Y2654">
        <v>21000</v>
      </c>
      <c r="Z2654">
        <v>2.15</v>
      </c>
    </row>
    <row r="2655" spans="1:26">
      <c r="A2655">
        <v>209310453</v>
      </c>
      <c r="B2655" t="s">
        <v>8889</v>
      </c>
      <c r="C2655" t="s">
        <v>3597</v>
      </c>
      <c r="D2655" t="s">
        <v>3743</v>
      </c>
      <c r="E2655" t="s">
        <v>3752</v>
      </c>
      <c r="F2655" t="s">
        <v>3650</v>
      </c>
      <c r="G2655">
        <v>209310453</v>
      </c>
      <c r="I2655" t="s">
        <v>3651</v>
      </c>
      <c r="J2655" t="s">
        <v>10944</v>
      </c>
      <c r="K2655" t="s">
        <v>3653</v>
      </c>
      <c r="M2655">
        <v>13.6</v>
      </c>
      <c r="N2655">
        <v>20</v>
      </c>
      <c r="O2655">
        <v>10</v>
      </c>
      <c r="P2655">
        <v>13.6</v>
      </c>
      <c r="Q2655">
        <v>20</v>
      </c>
      <c r="R2655">
        <v>10</v>
      </c>
      <c r="S2655" t="b">
        <v>0</v>
      </c>
      <c r="T2655" t="b">
        <v>0</v>
      </c>
      <c r="U2655" t="b">
        <v>0</v>
      </c>
      <c r="V2655">
        <v>22000</v>
      </c>
      <c r="W2655">
        <v>14300</v>
      </c>
      <c r="X2655">
        <v>3.02</v>
      </c>
      <c r="Y2655">
        <v>19600</v>
      </c>
      <c r="Z2655">
        <v>2.0099999999999998</v>
      </c>
    </row>
    <row r="2656" spans="1:26">
      <c r="A2656">
        <v>209949000</v>
      </c>
      <c r="B2656" t="s">
        <v>5401</v>
      </c>
      <c r="C2656" t="s">
        <v>3597</v>
      </c>
      <c r="D2656" t="s">
        <v>3743</v>
      </c>
      <c r="E2656" t="s">
        <v>3752</v>
      </c>
      <c r="F2656" t="s">
        <v>3710</v>
      </c>
      <c r="G2656">
        <v>209949000</v>
      </c>
      <c r="I2656" t="s">
        <v>3711</v>
      </c>
      <c r="J2656" t="s">
        <v>10587</v>
      </c>
      <c r="K2656" t="s">
        <v>3725</v>
      </c>
      <c r="M2656">
        <v>12.4</v>
      </c>
      <c r="N2656">
        <v>18</v>
      </c>
      <c r="O2656">
        <v>9.5</v>
      </c>
      <c r="P2656">
        <v>12.4</v>
      </c>
      <c r="Q2656">
        <v>18</v>
      </c>
      <c r="R2656">
        <v>9.0500000000000007</v>
      </c>
      <c r="S2656" t="b">
        <v>0</v>
      </c>
      <c r="T2656" t="b">
        <v>0</v>
      </c>
      <c r="U2656" t="b">
        <v>1</v>
      </c>
      <c r="V2656">
        <v>22800</v>
      </c>
      <c r="W2656">
        <v>14000</v>
      </c>
      <c r="X2656">
        <v>2.75</v>
      </c>
      <c r="Y2656">
        <v>19600</v>
      </c>
      <c r="Z2656">
        <v>2.29</v>
      </c>
    </row>
    <row r="2657" spans="1:26">
      <c r="A2657">
        <v>202680608</v>
      </c>
      <c r="B2657" t="s">
        <v>5114</v>
      </c>
      <c r="C2657" t="s">
        <v>3597</v>
      </c>
      <c r="D2657" t="s">
        <v>3743</v>
      </c>
      <c r="E2657" t="s">
        <v>3752</v>
      </c>
      <c r="F2657" t="s">
        <v>3621</v>
      </c>
      <c r="G2657">
        <v>202680608</v>
      </c>
      <c r="I2657" t="s">
        <v>3622</v>
      </c>
      <c r="J2657" t="s">
        <v>10940</v>
      </c>
      <c r="K2657" t="s">
        <v>3624</v>
      </c>
      <c r="L2657" t="s">
        <v>10941</v>
      </c>
      <c r="M2657">
        <v>8.6</v>
      </c>
      <c r="N2657">
        <v>18</v>
      </c>
      <c r="O2657">
        <v>9</v>
      </c>
      <c r="P2657">
        <v>8.6</v>
      </c>
      <c r="Q2657">
        <v>20</v>
      </c>
      <c r="R2657">
        <v>8.5</v>
      </c>
      <c r="S2657" t="b">
        <v>0</v>
      </c>
      <c r="T2657" t="b">
        <v>0</v>
      </c>
      <c r="U2657" t="b">
        <v>0</v>
      </c>
      <c r="V2657">
        <v>22400</v>
      </c>
      <c r="W2657">
        <v>18500</v>
      </c>
      <c r="X2657">
        <v>2.36</v>
      </c>
      <c r="Y2657">
        <v>18500</v>
      </c>
      <c r="Z2657">
        <v>2.42</v>
      </c>
    </row>
    <row r="2658" spans="1:26">
      <c r="A2658">
        <v>209832194</v>
      </c>
      <c r="B2658" t="s">
        <v>4678</v>
      </c>
      <c r="C2658" t="s">
        <v>3597</v>
      </c>
      <c r="D2658" t="s">
        <v>3743</v>
      </c>
      <c r="E2658" t="s">
        <v>3752</v>
      </c>
      <c r="F2658" t="s">
        <v>3621</v>
      </c>
      <c r="G2658">
        <v>209832194</v>
      </c>
      <c r="I2658" t="s">
        <v>3622</v>
      </c>
      <c r="J2658" t="s">
        <v>4113</v>
      </c>
      <c r="K2658" t="s">
        <v>3624</v>
      </c>
      <c r="L2658" t="s">
        <v>4687</v>
      </c>
      <c r="M2658">
        <v>8.6</v>
      </c>
      <c r="N2658">
        <v>18</v>
      </c>
      <c r="O2658">
        <v>10</v>
      </c>
      <c r="P2658">
        <v>8.6</v>
      </c>
      <c r="Q2658">
        <v>20</v>
      </c>
      <c r="R2658">
        <v>10</v>
      </c>
      <c r="S2658" t="b">
        <v>0</v>
      </c>
      <c r="T2658" t="b">
        <v>0</v>
      </c>
      <c r="U2658" t="b">
        <v>0</v>
      </c>
      <c r="V2658">
        <v>22500</v>
      </c>
      <c r="W2658">
        <v>18500</v>
      </c>
      <c r="X2658">
        <v>2.36</v>
      </c>
      <c r="Y2658">
        <v>18500</v>
      </c>
      <c r="Z2658">
        <v>2.42</v>
      </c>
    </row>
    <row r="2659" spans="1:26">
      <c r="A2659">
        <v>202680607</v>
      </c>
      <c r="B2659" t="s">
        <v>5114</v>
      </c>
      <c r="C2659" t="s">
        <v>3597</v>
      </c>
      <c r="D2659" t="s">
        <v>3743</v>
      </c>
      <c r="E2659" t="s">
        <v>3752</v>
      </c>
      <c r="F2659" t="s">
        <v>3621</v>
      </c>
      <c r="G2659">
        <v>202680607</v>
      </c>
      <c r="I2659" t="s">
        <v>3622</v>
      </c>
      <c r="J2659" t="s">
        <v>10938</v>
      </c>
      <c r="K2659" t="s">
        <v>3624</v>
      </c>
      <c r="L2659" t="s">
        <v>10939</v>
      </c>
      <c r="M2659">
        <v>10.5</v>
      </c>
      <c r="N2659">
        <v>18</v>
      </c>
      <c r="O2659">
        <v>9</v>
      </c>
      <c r="P2659">
        <v>10.5</v>
      </c>
      <c r="Q2659">
        <v>19</v>
      </c>
      <c r="R2659">
        <v>8.5</v>
      </c>
      <c r="S2659" t="b">
        <v>0</v>
      </c>
      <c r="T2659" t="b">
        <v>0</v>
      </c>
      <c r="U2659" t="b">
        <v>0</v>
      </c>
      <c r="V2659">
        <v>17200</v>
      </c>
      <c r="W2659">
        <v>11500</v>
      </c>
      <c r="X2659">
        <v>2.59</v>
      </c>
      <c r="Y2659">
        <v>15000</v>
      </c>
      <c r="Z2659">
        <v>2.2999999999999998</v>
      </c>
    </row>
    <row r="2660" spans="1:26">
      <c r="A2660">
        <v>209832193</v>
      </c>
      <c r="B2660" t="s">
        <v>4678</v>
      </c>
      <c r="C2660" t="s">
        <v>3597</v>
      </c>
      <c r="D2660" t="s">
        <v>3743</v>
      </c>
      <c r="E2660" t="s">
        <v>3752</v>
      </c>
      <c r="F2660" t="s">
        <v>3621</v>
      </c>
      <c r="G2660">
        <v>209832193</v>
      </c>
      <c r="I2660" t="s">
        <v>3622</v>
      </c>
      <c r="J2660" t="s">
        <v>4688</v>
      </c>
      <c r="K2660" t="s">
        <v>3624</v>
      </c>
      <c r="L2660" t="s">
        <v>4689</v>
      </c>
      <c r="M2660">
        <v>10.5</v>
      </c>
      <c r="N2660">
        <v>18</v>
      </c>
      <c r="O2660">
        <v>10</v>
      </c>
      <c r="P2660">
        <v>10.5</v>
      </c>
      <c r="Q2660">
        <v>19</v>
      </c>
      <c r="R2660">
        <v>9.5</v>
      </c>
      <c r="S2660" t="b">
        <v>0</v>
      </c>
      <c r="T2660" t="b">
        <v>0</v>
      </c>
      <c r="U2660" t="b">
        <v>1</v>
      </c>
      <c r="V2660">
        <v>17200</v>
      </c>
      <c r="W2660">
        <v>11500</v>
      </c>
      <c r="X2660">
        <v>2.59</v>
      </c>
      <c r="Y2660">
        <v>15000</v>
      </c>
      <c r="Z2660">
        <v>2.2999999999999998</v>
      </c>
    </row>
    <row r="2661" spans="1:26">
      <c r="A2661">
        <v>209832226</v>
      </c>
      <c r="B2661" t="s">
        <v>4678</v>
      </c>
      <c r="C2661" t="s">
        <v>3597</v>
      </c>
      <c r="D2661" t="s">
        <v>3743</v>
      </c>
      <c r="E2661" t="s">
        <v>3752</v>
      </c>
      <c r="F2661" t="s">
        <v>3621</v>
      </c>
      <c r="G2661">
        <v>209832226</v>
      </c>
      <c r="I2661" t="s">
        <v>3622</v>
      </c>
      <c r="J2661" t="s">
        <v>4688</v>
      </c>
      <c r="K2661" t="s">
        <v>3624</v>
      </c>
      <c r="L2661" t="s">
        <v>4690</v>
      </c>
      <c r="M2661">
        <v>10.5</v>
      </c>
      <c r="N2661">
        <v>18</v>
      </c>
      <c r="O2661">
        <v>10</v>
      </c>
      <c r="P2661">
        <v>10.5</v>
      </c>
      <c r="Q2661">
        <v>19</v>
      </c>
      <c r="R2661">
        <v>9.5</v>
      </c>
      <c r="S2661" t="b">
        <v>0</v>
      </c>
      <c r="T2661" t="b">
        <v>0</v>
      </c>
      <c r="U2661" t="b">
        <v>1</v>
      </c>
      <c r="V2661">
        <v>17200</v>
      </c>
      <c r="W2661">
        <v>11500</v>
      </c>
      <c r="X2661">
        <v>2.59</v>
      </c>
      <c r="Y2661">
        <v>15000</v>
      </c>
      <c r="Z2661">
        <v>2.2999999999999998</v>
      </c>
    </row>
    <row r="2662" spans="1:26">
      <c r="A2662">
        <v>202680606</v>
      </c>
      <c r="B2662" t="s">
        <v>10935</v>
      </c>
      <c r="C2662" t="s">
        <v>3597</v>
      </c>
      <c r="D2662" t="s">
        <v>3743</v>
      </c>
      <c r="E2662" t="s">
        <v>3752</v>
      </c>
      <c r="F2662" t="s">
        <v>3621</v>
      </c>
      <c r="G2662">
        <v>202680606</v>
      </c>
      <c r="I2662" t="s">
        <v>3622</v>
      </c>
      <c r="J2662" t="s">
        <v>10936</v>
      </c>
      <c r="K2662" t="s">
        <v>3624</v>
      </c>
      <c r="L2662" t="s">
        <v>10937</v>
      </c>
      <c r="M2662">
        <v>12</v>
      </c>
      <c r="N2662">
        <v>18</v>
      </c>
      <c r="O2662">
        <v>9</v>
      </c>
      <c r="P2662">
        <v>12</v>
      </c>
      <c r="Q2662">
        <v>20</v>
      </c>
      <c r="R2662">
        <v>8.5</v>
      </c>
      <c r="S2662" t="b">
        <v>0</v>
      </c>
      <c r="T2662" t="b">
        <v>0</v>
      </c>
      <c r="U2662" t="b">
        <v>0</v>
      </c>
      <c r="V2662">
        <v>14000</v>
      </c>
      <c r="W2662">
        <v>11500</v>
      </c>
      <c r="X2662">
        <v>2.5499999999999998</v>
      </c>
      <c r="Y2662">
        <v>14000</v>
      </c>
      <c r="Z2662">
        <v>2.25</v>
      </c>
    </row>
    <row r="2663" spans="1:26">
      <c r="A2663">
        <v>209832192</v>
      </c>
      <c r="B2663" t="s">
        <v>4678</v>
      </c>
      <c r="C2663" t="s">
        <v>3597</v>
      </c>
      <c r="D2663" t="s">
        <v>3743</v>
      </c>
      <c r="E2663" t="s">
        <v>3752</v>
      </c>
      <c r="F2663" t="s">
        <v>3621</v>
      </c>
      <c r="G2663">
        <v>209832192</v>
      </c>
      <c r="I2663" t="s">
        <v>3622</v>
      </c>
      <c r="J2663" t="s">
        <v>4685</v>
      </c>
      <c r="K2663" t="s">
        <v>3624</v>
      </c>
      <c r="L2663" t="s">
        <v>4686</v>
      </c>
      <c r="M2663">
        <v>12</v>
      </c>
      <c r="N2663">
        <v>18</v>
      </c>
      <c r="O2663">
        <v>10</v>
      </c>
      <c r="P2663">
        <v>12</v>
      </c>
      <c r="Q2663">
        <v>20</v>
      </c>
      <c r="R2663">
        <v>10</v>
      </c>
      <c r="S2663" t="b">
        <v>0</v>
      </c>
      <c r="T2663" t="b">
        <v>0</v>
      </c>
      <c r="U2663" t="b">
        <v>1</v>
      </c>
      <c r="V2663">
        <v>14000</v>
      </c>
      <c r="W2663">
        <v>11500</v>
      </c>
      <c r="X2663">
        <v>2.5499999999999998</v>
      </c>
      <c r="Y2663">
        <v>14000</v>
      </c>
      <c r="Z2663">
        <v>2.25</v>
      </c>
    </row>
    <row r="2664" spans="1:26">
      <c r="A2664">
        <v>209832225</v>
      </c>
      <c r="B2664" t="s">
        <v>4678</v>
      </c>
      <c r="C2664" t="s">
        <v>3597</v>
      </c>
      <c r="D2664" t="s">
        <v>3743</v>
      </c>
      <c r="E2664" t="s">
        <v>3752</v>
      </c>
      <c r="F2664" t="s">
        <v>3621</v>
      </c>
      <c r="G2664">
        <v>209832225</v>
      </c>
      <c r="I2664" t="s">
        <v>3622</v>
      </c>
      <c r="J2664" t="s">
        <v>4685</v>
      </c>
      <c r="K2664" t="s">
        <v>3624</v>
      </c>
      <c r="L2664" t="s">
        <v>4691</v>
      </c>
      <c r="M2664">
        <v>12</v>
      </c>
      <c r="N2664">
        <v>18</v>
      </c>
      <c r="O2664">
        <v>10</v>
      </c>
      <c r="P2664">
        <v>12</v>
      </c>
      <c r="Q2664">
        <v>20</v>
      </c>
      <c r="R2664">
        <v>10</v>
      </c>
      <c r="S2664" t="b">
        <v>0</v>
      </c>
      <c r="T2664" t="b">
        <v>0</v>
      </c>
      <c r="U2664" t="b">
        <v>1</v>
      </c>
      <c r="V2664">
        <v>14000</v>
      </c>
      <c r="W2664">
        <v>11500</v>
      </c>
      <c r="X2664">
        <v>2.5499999999999998</v>
      </c>
      <c r="Y2664">
        <v>14000</v>
      </c>
      <c r="Z2664">
        <v>2.25</v>
      </c>
    </row>
    <row r="2665" spans="1:26">
      <c r="A2665">
        <v>202680605</v>
      </c>
      <c r="B2665" t="s">
        <v>5114</v>
      </c>
      <c r="C2665" t="s">
        <v>3597</v>
      </c>
      <c r="D2665" t="s">
        <v>3743</v>
      </c>
      <c r="E2665" t="s">
        <v>3752</v>
      </c>
      <c r="F2665" t="s">
        <v>3621</v>
      </c>
      <c r="G2665">
        <v>202680605</v>
      </c>
      <c r="I2665" t="s">
        <v>3622</v>
      </c>
      <c r="J2665" t="s">
        <v>10933</v>
      </c>
      <c r="K2665" t="s">
        <v>3624</v>
      </c>
      <c r="L2665" t="s">
        <v>10934</v>
      </c>
      <c r="M2665">
        <v>9.9</v>
      </c>
      <c r="N2665">
        <v>18</v>
      </c>
      <c r="O2665">
        <v>9</v>
      </c>
      <c r="P2665">
        <v>9.9</v>
      </c>
      <c r="Q2665">
        <v>20</v>
      </c>
      <c r="R2665">
        <v>8.5</v>
      </c>
      <c r="S2665" t="b">
        <v>0</v>
      </c>
      <c r="T2665" t="b">
        <v>0</v>
      </c>
      <c r="U2665" t="b">
        <v>0</v>
      </c>
      <c r="V2665">
        <v>12000</v>
      </c>
      <c r="W2665">
        <v>7600</v>
      </c>
      <c r="X2665">
        <v>2.78</v>
      </c>
      <c r="Y2665">
        <v>9000</v>
      </c>
      <c r="Z2665">
        <v>2.66</v>
      </c>
    </row>
    <row r="2666" spans="1:26">
      <c r="A2666">
        <v>202680601</v>
      </c>
      <c r="B2666" t="s">
        <v>4678</v>
      </c>
      <c r="C2666" t="s">
        <v>3597</v>
      </c>
      <c r="D2666" t="s">
        <v>3743</v>
      </c>
      <c r="E2666" t="s">
        <v>3752</v>
      </c>
      <c r="F2666" t="s">
        <v>3621</v>
      </c>
      <c r="G2666">
        <v>202680601</v>
      </c>
      <c r="I2666" t="s">
        <v>3622</v>
      </c>
      <c r="J2666" t="s">
        <v>10482</v>
      </c>
      <c r="K2666" t="s">
        <v>3624</v>
      </c>
      <c r="L2666" t="s">
        <v>10478</v>
      </c>
      <c r="M2666">
        <v>9.9</v>
      </c>
      <c r="N2666">
        <v>18</v>
      </c>
      <c r="O2666">
        <v>10</v>
      </c>
      <c r="P2666">
        <v>9.9</v>
      </c>
      <c r="Q2666">
        <v>20</v>
      </c>
      <c r="R2666">
        <v>10</v>
      </c>
      <c r="S2666" t="b">
        <v>0</v>
      </c>
      <c r="T2666" t="b">
        <v>0</v>
      </c>
      <c r="U2666" t="b">
        <v>1</v>
      </c>
      <c r="V2666">
        <v>12000</v>
      </c>
      <c r="W2666">
        <v>7600</v>
      </c>
      <c r="X2666">
        <v>2.78</v>
      </c>
      <c r="Y2666">
        <v>9000</v>
      </c>
      <c r="Z2666">
        <v>2.66</v>
      </c>
    </row>
    <row r="2667" spans="1:26">
      <c r="A2667">
        <v>209832224</v>
      </c>
      <c r="B2667" t="s">
        <v>4678</v>
      </c>
      <c r="C2667" t="s">
        <v>3597</v>
      </c>
      <c r="D2667" t="s">
        <v>3743</v>
      </c>
      <c r="E2667" t="s">
        <v>3752</v>
      </c>
      <c r="F2667" t="s">
        <v>3621</v>
      </c>
      <c r="G2667">
        <v>209832224</v>
      </c>
      <c r="I2667" t="s">
        <v>3622</v>
      </c>
      <c r="J2667" t="s">
        <v>10482</v>
      </c>
      <c r="K2667" t="s">
        <v>3624</v>
      </c>
      <c r="L2667" t="s">
        <v>10932</v>
      </c>
      <c r="M2667">
        <v>9.9</v>
      </c>
      <c r="N2667">
        <v>18</v>
      </c>
      <c r="O2667">
        <v>10</v>
      </c>
      <c r="P2667">
        <v>9.9</v>
      </c>
      <c r="Q2667">
        <v>20</v>
      </c>
      <c r="R2667">
        <v>10</v>
      </c>
      <c r="S2667" t="b">
        <v>0</v>
      </c>
      <c r="T2667" t="b">
        <v>0</v>
      </c>
      <c r="U2667" t="b">
        <v>1</v>
      </c>
      <c r="V2667">
        <v>12000</v>
      </c>
      <c r="W2667">
        <v>7600</v>
      </c>
      <c r="X2667">
        <v>2.78</v>
      </c>
      <c r="Y2667">
        <v>9000</v>
      </c>
      <c r="Z2667">
        <v>2.66</v>
      </c>
    </row>
    <row r="2668" spans="1:26">
      <c r="A2668">
        <v>202680604</v>
      </c>
      <c r="B2668" t="s">
        <v>5114</v>
      </c>
      <c r="C2668" t="s">
        <v>3597</v>
      </c>
      <c r="D2668" t="s">
        <v>3743</v>
      </c>
      <c r="E2668" t="s">
        <v>3752</v>
      </c>
      <c r="F2668" t="s">
        <v>3621</v>
      </c>
      <c r="G2668">
        <v>202680604</v>
      </c>
      <c r="I2668" t="s">
        <v>3622</v>
      </c>
      <c r="J2668" t="s">
        <v>10930</v>
      </c>
      <c r="K2668" t="s">
        <v>3624</v>
      </c>
      <c r="L2668" t="s">
        <v>10931</v>
      </c>
      <c r="M2668">
        <v>12</v>
      </c>
      <c r="N2668">
        <v>18</v>
      </c>
      <c r="O2668">
        <v>9</v>
      </c>
      <c r="P2668">
        <v>12</v>
      </c>
      <c r="Q2668">
        <v>20</v>
      </c>
      <c r="R2668">
        <v>8.5</v>
      </c>
      <c r="S2668" t="b">
        <v>0</v>
      </c>
      <c r="T2668" t="b">
        <v>0</v>
      </c>
      <c r="U2668" t="b">
        <v>0</v>
      </c>
      <c r="V2668">
        <v>9000</v>
      </c>
      <c r="W2668">
        <v>6700</v>
      </c>
      <c r="X2668">
        <v>2.52</v>
      </c>
      <c r="Y2668">
        <v>7200</v>
      </c>
      <c r="Z2668">
        <v>1.1599999999999999</v>
      </c>
    </row>
    <row r="2669" spans="1:26">
      <c r="A2669">
        <v>202680600</v>
      </c>
      <c r="B2669" t="s">
        <v>4678</v>
      </c>
      <c r="C2669" t="s">
        <v>3597</v>
      </c>
      <c r="D2669" t="s">
        <v>3743</v>
      </c>
      <c r="E2669" t="s">
        <v>3752</v>
      </c>
      <c r="F2669" t="s">
        <v>3621</v>
      </c>
      <c r="G2669">
        <v>202680600</v>
      </c>
      <c r="I2669" t="s">
        <v>3622</v>
      </c>
      <c r="J2669" t="s">
        <v>10480</v>
      </c>
      <c r="K2669" t="s">
        <v>3624</v>
      </c>
      <c r="L2669" t="s">
        <v>10476</v>
      </c>
      <c r="M2669">
        <v>12</v>
      </c>
      <c r="N2669">
        <v>18</v>
      </c>
      <c r="O2669">
        <v>10</v>
      </c>
      <c r="P2669">
        <v>12</v>
      </c>
      <c r="Q2669">
        <v>20</v>
      </c>
      <c r="R2669">
        <v>10</v>
      </c>
      <c r="S2669" t="b">
        <v>0</v>
      </c>
      <c r="T2669" t="b">
        <v>0</v>
      </c>
      <c r="U2669" t="b">
        <v>1</v>
      </c>
      <c r="V2669">
        <v>9000</v>
      </c>
      <c r="W2669">
        <v>6700</v>
      </c>
      <c r="X2669">
        <v>2.52</v>
      </c>
      <c r="Y2669">
        <v>7200</v>
      </c>
      <c r="Z2669">
        <v>1.1599999999999999</v>
      </c>
    </row>
    <row r="2670" spans="1:26">
      <c r="A2670">
        <v>209832209</v>
      </c>
      <c r="B2670" t="s">
        <v>3742</v>
      </c>
      <c r="C2670" t="s">
        <v>3597</v>
      </c>
      <c r="D2670" t="s">
        <v>3743</v>
      </c>
      <c r="E2670" t="s">
        <v>3752</v>
      </c>
      <c r="F2670" t="s">
        <v>3621</v>
      </c>
      <c r="G2670">
        <v>209832209</v>
      </c>
      <c r="I2670" t="s">
        <v>3622</v>
      </c>
      <c r="J2670" t="s">
        <v>4692</v>
      </c>
      <c r="K2670" t="s">
        <v>3624</v>
      </c>
      <c r="L2670" t="s">
        <v>4219</v>
      </c>
      <c r="M2670">
        <v>12.5</v>
      </c>
      <c r="N2670">
        <v>20.5</v>
      </c>
      <c r="O2670">
        <v>10</v>
      </c>
      <c r="P2670">
        <v>12.5</v>
      </c>
      <c r="Q2670">
        <v>20.399999999999999</v>
      </c>
      <c r="R2670">
        <v>10</v>
      </c>
      <c r="S2670" t="b">
        <v>0</v>
      </c>
      <c r="T2670" t="b">
        <v>0</v>
      </c>
      <c r="U2670" t="b">
        <v>0</v>
      </c>
      <c r="V2670">
        <v>22400</v>
      </c>
      <c r="W2670">
        <v>16000</v>
      </c>
      <c r="X2670">
        <v>2.65</v>
      </c>
      <c r="Y2670">
        <v>24600</v>
      </c>
      <c r="Z2670">
        <v>2.19</v>
      </c>
    </row>
    <row r="2671" spans="1:26">
      <c r="A2671">
        <v>209832342</v>
      </c>
      <c r="B2671" t="s">
        <v>4678</v>
      </c>
      <c r="C2671" t="s">
        <v>3597</v>
      </c>
      <c r="D2671" t="s">
        <v>3743</v>
      </c>
      <c r="E2671" t="s">
        <v>3752</v>
      </c>
      <c r="F2671" t="s">
        <v>3621</v>
      </c>
      <c r="G2671">
        <v>209832342</v>
      </c>
      <c r="I2671" t="s">
        <v>3622</v>
      </c>
      <c r="J2671" t="s">
        <v>4694</v>
      </c>
      <c r="K2671" t="s">
        <v>3624</v>
      </c>
      <c r="L2671" t="s">
        <v>4695</v>
      </c>
      <c r="M2671">
        <v>13.4</v>
      </c>
      <c r="N2671">
        <v>20.5</v>
      </c>
      <c r="O2671">
        <v>11.2</v>
      </c>
      <c r="P2671">
        <v>13.4</v>
      </c>
      <c r="Q2671">
        <v>20.5</v>
      </c>
      <c r="R2671">
        <v>10.3</v>
      </c>
      <c r="S2671" t="b">
        <v>0</v>
      </c>
      <c r="T2671" t="b">
        <v>0</v>
      </c>
      <c r="U2671" t="b">
        <v>1</v>
      </c>
      <c r="V2671">
        <v>18000</v>
      </c>
      <c r="W2671">
        <v>13800</v>
      </c>
      <c r="X2671">
        <v>2.73</v>
      </c>
      <c r="Y2671">
        <v>18200</v>
      </c>
      <c r="Z2671">
        <v>2.48</v>
      </c>
    </row>
    <row r="2672" spans="1:26">
      <c r="A2672">
        <v>209832343</v>
      </c>
      <c r="B2672" t="s">
        <v>4678</v>
      </c>
      <c r="C2672" t="s">
        <v>3597</v>
      </c>
      <c r="D2672" t="s">
        <v>3743</v>
      </c>
      <c r="E2672" t="s">
        <v>3752</v>
      </c>
      <c r="F2672" t="s">
        <v>3621</v>
      </c>
      <c r="G2672">
        <v>209832343</v>
      </c>
      <c r="I2672" t="s">
        <v>3622</v>
      </c>
      <c r="J2672" t="s">
        <v>4694</v>
      </c>
      <c r="K2672" t="s">
        <v>3624</v>
      </c>
      <c r="L2672" t="s">
        <v>4699</v>
      </c>
      <c r="M2672">
        <v>13.4</v>
      </c>
      <c r="N2672">
        <v>20.5</v>
      </c>
      <c r="O2672">
        <v>11.2</v>
      </c>
      <c r="P2672">
        <v>13.4</v>
      </c>
      <c r="Q2672">
        <v>20.5</v>
      </c>
      <c r="R2672">
        <v>10.3</v>
      </c>
      <c r="S2672" t="b">
        <v>0</v>
      </c>
      <c r="T2672" t="b">
        <v>0</v>
      </c>
      <c r="U2672" t="b">
        <v>1</v>
      </c>
      <c r="V2672">
        <v>18000</v>
      </c>
      <c r="W2672">
        <v>13800</v>
      </c>
      <c r="X2672">
        <v>2.73</v>
      </c>
      <c r="Y2672">
        <v>18200</v>
      </c>
      <c r="Z2672">
        <v>2.48</v>
      </c>
    </row>
    <row r="2673" spans="1:26">
      <c r="A2673">
        <v>202680599</v>
      </c>
      <c r="B2673" t="s">
        <v>4449</v>
      </c>
      <c r="C2673" t="s">
        <v>3597</v>
      </c>
      <c r="D2673" t="s">
        <v>3743</v>
      </c>
      <c r="E2673" t="s">
        <v>3752</v>
      </c>
      <c r="F2673" t="s">
        <v>3621</v>
      </c>
      <c r="G2673">
        <v>202680599</v>
      </c>
      <c r="I2673" t="s">
        <v>3622</v>
      </c>
      <c r="J2673" t="s">
        <v>10920</v>
      </c>
      <c r="K2673" t="s">
        <v>3624</v>
      </c>
      <c r="L2673" t="s">
        <v>4761</v>
      </c>
      <c r="M2673">
        <v>13</v>
      </c>
      <c r="N2673">
        <v>21.6</v>
      </c>
      <c r="O2673">
        <v>10.8</v>
      </c>
      <c r="P2673">
        <v>13</v>
      </c>
      <c r="Q2673">
        <v>21</v>
      </c>
      <c r="R2673">
        <v>9.6999999999999993</v>
      </c>
      <c r="S2673" t="b">
        <v>0</v>
      </c>
      <c r="T2673" t="b">
        <v>0</v>
      </c>
      <c r="U2673" t="b">
        <v>0</v>
      </c>
      <c r="V2673">
        <v>14000</v>
      </c>
      <c r="W2673">
        <v>12100</v>
      </c>
      <c r="X2673">
        <v>2.0499999999999998</v>
      </c>
      <c r="Y2673">
        <v>16400</v>
      </c>
      <c r="Z2673">
        <v>2.25</v>
      </c>
    </row>
    <row r="2674" spans="1:26">
      <c r="A2674">
        <v>209832188</v>
      </c>
      <c r="B2674" t="s">
        <v>4678</v>
      </c>
      <c r="C2674" t="s">
        <v>3597</v>
      </c>
      <c r="D2674" t="s">
        <v>3743</v>
      </c>
      <c r="E2674" t="s">
        <v>3752</v>
      </c>
      <c r="F2674" t="s">
        <v>3621</v>
      </c>
      <c r="G2674">
        <v>209832188</v>
      </c>
      <c r="I2674" t="s">
        <v>3622</v>
      </c>
      <c r="J2674" t="s">
        <v>4697</v>
      </c>
      <c r="K2674" t="s">
        <v>3624</v>
      </c>
      <c r="L2674" t="s">
        <v>4698</v>
      </c>
      <c r="M2674">
        <v>13</v>
      </c>
      <c r="N2674">
        <v>21.6</v>
      </c>
      <c r="O2674">
        <v>11.7</v>
      </c>
      <c r="P2674">
        <v>13</v>
      </c>
      <c r="Q2674">
        <v>21</v>
      </c>
      <c r="R2674">
        <v>11</v>
      </c>
      <c r="S2674" t="b">
        <v>0</v>
      </c>
      <c r="T2674" t="b">
        <v>0</v>
      </c>
      <c r="U2674" t="b">
        <v>1</v>
      </c>
      <c r="V2674">
        <v>14000</v>
      </c>
      <c r="W2674">
        <v>12100</v>
      </c>
      <c r="X2674">
        <v>2.2200000000000002</v>
      </c>
      <c r="Y2674">
        <v>16400</v>
      </c>
      <c r="Z2674">
        <v>2.39</v>
      </c>
    </row>
    <row r="2675" spans="1:26">
      <c r="A2675">
        <v>209832216</v>
      </c>
      <c r="B2675" t="s">
        <v>4678</v>
      </c>
      <c r="C2675" t="s">
        <v>3597</v>
      </c>
      <c r="D2675" t="s">
        <v>3743</v>
      </c>
      <c r="E2675" t="s">
        <v>3752</v>
      </c>
      <c r="F2675" t="s">
        <v>3621</v>
      </c>
      <c r="G2675">
        <v>209832216</v>
      </c>
      <c r="I2675" t="s">
        <v>3622</v>
      </c>
      <c r="J2675" t="s">
        <v>4697</v>
      </c>
      <c r="K2675" t="s">
        <v>3624</v>
      </c>
      <c r="L2675" t="s">
        <v>4702</v>
      </c>
      <c r="M2675">
        <v>13</v>
      </c>
      <c r="N2675">
        <v>21.6</v>
      </c>
      <c r="O2675">
        <v>11.7</v>
      </c>
      <c r="P2675">
        <v>13</v>
      </c>
      <c r="Q2675">
        <v>21</v>
      </c>
      <c r="R2675">
        <v>11</v>
      </c>
      <c r="S2675" t="b">
        <v>0</v>
      </c>
      <c r="T2675" t="b">
        <v>0</v>
      </c>
      <c r="U2675" t="b">
        <v>1</v>
      </c>
      <c r="V2675">
        <v>14000</v>
      </c>
      <c r="W2675">
        <v>12100</v>
      </c>
      <c r="X2675">
        <v>2.2200000000000002</v>
      </c>
      <c r="Y2675">
        <v>16400</v>
      </c>
      <c r="Z2675">
        <v>2.39</v>
      </c>
    </row>
    <row r="2676" spans="1:26">
      <c r="A2676">
        <v>202680596</v>
      </c>
      <c r="B2676" t="s">
        <v>4678</v>
      </c>
      <c r="C2676" t="s">
        <v>3597</v>
      </c>
      <c r="D2676" t="s">
        <v>3743</v>
      </c>
      <c r="E2676" t="s">
        <v>3752</v>
      </c>
      <c r="F2676" t="s">
        <v>3621</v>
      </c>
      <c r="G2676">
        <v>202680596</v>
      </c>
      <c r="I2676" t="s">
        <v>3622</v>
      </c>
      <c r="J2676" t="s">
        <v>4697</v>
      </c>
      <c r="K2676" t="s">
        <v>3624</v>
      </c>
      <c r="L2676" t="s">
        <v>4761</v>
      </c>
      <c r="M2676">
        <v>13</v>
      </c>
      <c r="N2676">
        <v>21.6</v>
      </c>
      <c r="O2676">
        <v>11.7</v>
      </c>
      <c r="P2676">
        <v>13</v>
      </c>
      <c r="Q2676">
        <v>21</v>
      </c>
      <c r="R2676">
        <v>11</v>
      </c>
      <c r="S2676" t="b">
        <v>0</v>
      </c>
      <c r="T2676" t="b">
        <v>0</v>
      </c>
      <c r="U2676" t="b">
        <v>1</v>
      </c>
      <c r="V2676">
        <v>14000</v>
      </c>
      <c r="W2676">
        <v>12100</v>
      </c>
      <c r="X2676">
        <v>2.2200000000000002</v>
      </c>
      <c r="Y2676">
        <v>16400</v>
      </c>
      <c r="Z2676">
        <v>2.39</v>
      </c>
    </row>
    <row r="2677" spans="1:26">
      <c r="A2677">
        <v>202680598</v>
      </c>
      <c r="B2677" t="s">
        <v>10917</v>
      </c>
      <c r="C2677" t="s">
        <v>3597</v>
      </c>
      <c r="D2677" t="s">
        <v>3743</v>
      </c>
      <c r="E2677" t="s">
        <v>3752</v>
      </c>
      <c r="F2677" t="s">
        <v>3621</v>
      </c>
      <c r="G2677">
        <v>202680598</v>
      </c>
      <c r="I2677" t="s">
        <v>3622</v>
      </c>
      <c r="J2677" t="s">
        <v>10919</v>
      </c>
      <c r="K2677" t="s">
        <v>3624</v>
      </c>
      <c r="L2677" t="s">
        <v>4765</v>
      </c>
      <c r="M2677">
        <v>13</v>
      </c>
      <c r="N2677">
        <v>23.1</v>
      </c>
      <c r="O2677">
        <v>11.5</v>
      </c>
      <c r="P2677">
        <v>13</v>
      </c>
      <c r="Q2677">
        <v>23.1</v>
      </c>
      <c r="R2677">
        <v>9.3000000000000007</v>
      </c>
      <c r="S2677" t="b">
        <v>0</v>
      </c>
      <c r="T2677" t="b">
        <v>0</v>
      </c>
      <c r="U2677" t="b">
        <v>0</v>
      </c>
      <c r="V2677">
        <v>12000</v>
      </c>
      <c r="W2677">
        <v>9200</v>
      </c>
      <c r="X2677">
        <v>2.7</v>
      </c>
      <c r="Y2677">
        <v>12000</v>
      </c>
      <c r="Z2677">
        <v>2.57</v>
      </c>
    </row>
    <row r="2678" spans="1:26">
      <c r="A2678">
        <v>209832187</v>
      </c>
      <c r="B2678" t="s">
        <v>4678</v>
      </c>
      <c r="C2678" t="s">
        <v>3597</v>
      </c>
      <c r="D2678" t="s">
        <v>3743</v>
      </c>
      <c r="E2678" t="s">
        <v>3752</v>
      </c>
      <c r="F2678" t="s">
        <v>3621</v>
      </c>
      <c r="G2678">
        <v>209832187</v>
      </c>
      <c r="I2678" t="s">
        <v>3622</v>
      </c>
      <c r="J2678" t="s">
        <v>4700</v>
      </c>
      <c r="K2678" t="s">
        <v>3624</v>
      </c>
      <c r="L2678" t="s">
        <v>4701</v>
      </c>
      <c r="M2678">
        <v>13</v>
      </c>
      <c r="N2678">
        <v>23.1</v>
      </c>
      <c r="O2678">
        <v>12.5</v>
      </c>
      <c r="P2678">
        <v>13</v>
      </c>
      <c r="Q2678">
        <v>23.1</v>
      </c>
      <c r="R2678">
        <v>10.7</v>
      </c>
      <c r="S2678" t="b">
        <v>0</v>
      </c>
      <c r="T2678" t="b">
        <v>0</v>
      </c>
      <c r="U2678" t="b">
        <v>1</v>
      </c>
      <c r="V2678">
        <v>12000</v>
      </c>
      <c r="W2678">
        <v>9200</v>
      </c>
      <c r="X2678">
        <v>3.1</v>
      </c>
      <c r="Y2678">
        <v>12000</v>
      </c>
      <c r="Z2678">
        <v>2.84</v>
      </c>
    </row>
    <row r="2679" spans="1:26">
      <c r="A2679">
        <v>209832215</v>
      </c>
      <c r="B2679" t="s">
        <v>4678</v>
      </c>
      <c r="C2679" t="s">
        <v>3597</v>
      </c>
      <c r="D2679" t="s">
        <v>3743</v>
      </c>
      <c r="E2679" t="s">
        <v>3752</v>
      </c>
      <c r="F2679" t="s">
        <v>3621</v>
      </c>
      <c r="G2679">
        <v>209832215</v>
      </c>
      <c r="I2679" t="s">
        <v>3622</v>
      </c>
      <c r="J2679" t="s">
        <v>4700</v>
      </c>
      <c r="K2679" t="s">
        <v>3624</v>
      </c>
      <c r="L2679" t="s">
        <v>4706</v>
      </c>
      <c r="M2679">
        <v>13</v>
      </c>
      <c r="N2679">
        <v>23.1</v>
      </c>
      <c r="O2679">
        <v>12.5</v>
      </c>
      <c r="P2679">
        <v>13</v>
      </c>
      <c r="Q2679">
        <v>23.1</v>
      </c>
      <c r="R2679">
        <v>10.7</v>
      </c>
      <c r="S2679" t="b">
        <v>0</v>
      </c>
      <c r="T2679" t="b">
        <v>0</v>
      </c>
      <c r="U2679" t="b">
        <v>1</v>
      </c>
      <c r="V2679">
        <v>12000</v>
      </c>
      <c r="W2679">
        <v>9200</v>
      </c>
      <c r="X2679">
        <v>3.1</v>
      </c>
      <c r="Y2679">
        <v>12000</v>
      </c>
      <c r="Z2679">
        <v>2.84</v>
      </c>
    </row>
    <row r="2680" spans="1:26">
      <c r="A2680">
        <v>202680595</v>
      </c>
      <c r="B2680" t="s">
        <v>10917</v>
      </c>
      <c r="C2680" t="s">
        <v>3597</v>
      </c>
      <c r="D2680" t="s">
        <v>3743</v>
      </c>
      <c r="E2680" t="s">
        <v>3752</v>
      </c>
      <c r="F2680" t="s">
        <v>3621</v>
      </c>
      <c r="G2680">
        <v>202680595</v>
      </c>
      <c r="I2680" t="s">
        <v>3622</v>
      </c>
      <c r="J2680" t="s">
        <v>4700</v>
      </c>
      <c r="K2680" t="s">
        <v>3624</v>
      </c>
      <c r="L2680" t="s">
        <v>4765</v>
      </c>
      <c r="M2680">
        <v>13</v>
      </c>
      <c r="N2680">
        <v>23.1</v>
      </c>
      <c r="O2680">
        <v>12.5</v>
      </c>
      <c r="P2680">
        <v>13</v>
      </c>
      <c r="Q2680">
        <v>23.1</v>
      </c>
      <c r="R2680">
        <v>10.7</v>
      </c>
      <c r="S2680" t="b">
        <v>0</v>
      </c>
      <c r="T2680" t="b">
        <v>0</v>
      </c>
      <c r="U2680" t="b">
        <v>1</v>
      </c>
      <c r="V2680">
        <v>12000</v>
      </c>
      <c r="W2680">
        <v>9200</v>
      </c>
      <c r="X2680">
        <v>3.1</v>
      </c>
      <c r="Y2680">
        <v>12000</v>
      </c>
      <c r="Z2680">
        <v>2.84</v>
      </c>
    </row>
    <row r="2681" spans="1:26">
      <c r="A2681">
        <v>202680597</v>
      </c>
      <c r="B2681" t="s">
        <v>10917</v>
      </c>
      <c r="C2681" t="s">
        <v>3597</v>
      </c>
      <c r="D2681" t="s">
        <v>3743</v>
      </c>
      <c r="E2681" t="s">
        <v>3752</v>
      </c>
      <c r="F2681" t="s">
        <v>3621</v>
      </c>
      <c r="G2681">
        <v>202680597</v>
      </c>
      <c r="I2681" t="s">
        <v>3622</v>
      </c>
      <c r="J2681" t="s">
        <v>10918</v>
      </c>
      <c r="K2681" t="s">
        <v>3624</v>
      </c>
      <c r="L2681" t="s">
        <v>4768</v>
      </c>
      <c r="M2681">
        <v>15.4</v>
      </c>
      <c r="N2681">
        <v>24.6</v>
      </c>
      <c r="O2681">
        <v>11.8</v>
      </c>
      <c r="P2681">
        <v>15.4</v>
      </c>
      <c r="Q2681">
        <v>24.3</v>
      </c>
      <c r="R2681">
        <v>9.5</v>
      </c>
      <c r="S2681" t="b">
        <v>0</v>
      </c>
      <c r="T2681" t="b">
        <v>0</v>
      </c>
      <c r="U2681" t="b">
        <v>0</v>
      </c>
      <c r="V2681">
        <v>9000</v>
      </c>
      <c r="W2681">
        <v>6700</v>
      </c>
      <c r="X2681">
        <v>2.58</v>
      </c>
      <c r="Y2681">
        <v>10200</v>
      </c>
      <c r="Z2681">
        <v>2.5099999999999998</v>
      </c>
    </row>
    <row r="2682" spans="1:26">
      <c r="A2682">
        <v>209832214</v>
      </c>
      <c r="B2682" t="s">
        <v>4678</v>
      </c>
      <c r="C2682" t="s">
        <v>3597</v>
      </c>
      <c r="D2682" t="s">
        <v>3743</v>
      </c>
      <c r="E2682" t="s">
        <v>3752</v>
      </c>
      <c r="F2682" t="s">
        <v>3621</v>
      </c>
      <c r="G2682">
        <v>209832214</v>
      </c>
      <c r="I2682" t="s">
        <v>3622</v>
      </c>
      <c r="J2682" t="s">
        <v>4703</v>
      </c>
      <c r="K2682" t="s">
        <v>3624</v>
      </c>
      <c r="L2682" t="s">
        <v>4704</v>
      </c>
      <c r="M2682">
        <v>15.4</v>
      </c>
      <c r="N2682">
        <v>24.6</v>
      </c>
      <c r="O2682">
        <v>12.8</v>
      </c>
      <c r="P2682">
        <v>15.4</v>
      </c>
      <c r="Q2682">
        <v>24.3</v>
      </c>
      <c r="R2682">
        <v>10.9</v>
      </c>
      <c r="S2682" t="b">
        <v>0</v>
      </c>
      <c r="T2682" t="b">
        <v>0</v>
      </c>
      <c r="U2682" t="b">
        <v>1</v>
      </c>
      <c r="V2682">
        <v>9000</v>
      </c>
      <c r="W2682">
        <v>6700</v>
      </c>
      <c r="X2682">
        <v>3.12</v>
      </c>
      <c r="Y2682">
        <v>10200</v>
      </c>
      <c r="Z2682">
        <v>2.82</v>
      </c>
    </row>
    <row r="2683" spans="1:26">
      <c r="A2683">
        <v>209832186</v>
      </c>
      <c r="B2683" t="s">
        <v>4678</v>
      </c>
      <c r="C2683" t="s">
        <v>3597</v>
      </c>
      <c r="D2683" t="s">
        <v>3743</v>
      </c>
      <c r="E2683" t="s">
        <v>3752</v>
      </c>
      <c r="F2683" t="s">
        <v>3621</v>
      </c>
      <c r="G2683">
        <v>209832186</v>
      </c>
      <c r="I2683" t="s">
        <v>3622</v>
      </c>
      <c r="J2683" t="s">
        <v>4703</v>
      </c>
      <c r="K2683" t="s">
        <v>3624</v>
      </c>
      <c r="L2683" t="s">
        <v>4705</v>
      </c>
      <c r="M2683">
        <v>15.4</v>
      </c>
      <c r="N2683">
        <v>24.6</v>
      </c>
      <c r="O2683">
        <v>12.8</v>
      </c>
      <c r="P2683">
        <v>15.4</v>
      </c>
      <c r="Q2683">
        <v>24.3</v>
      </c>
      <c r="R2683">
        <v>10.9</v>
      </c>
      <c r="S2683" t="b">
        <v>0</v>
      </c>
      <c r="T2683" t="b">
        <v>0</v>
      </c>
      <c r="U2683" t="b">
        <v>1</v>
      </c>
      <c r="V2683">
        <v>9000</v>
      </c>
      <c r="W2683">
        <v>6700</v>
      </c>
      <c r="X2683">
        <v>3.12</v>
      </c>
      <c r="Y2683">
        <v>10200</v>
      </c>
      <c r="Z2683">
        <v>2.82</v>
      </c>
    </row>
    <row r="2684" spans="1:26">
      <c r="A2684">
        <v>202680594</v>
      </c>
      <c r="B2684" t="s">
        <v>10917</v>
      </c>
      <c r="C2684" t="s">
        <v>3597</v>
      </c>
      <c r="D2684" t="s">
        <v>3743</v>
      </c>
      <c r="E2684" t="s">
        <v>3752</v>
      </c>
      <c r="F2684" t="s">
        <v>3621</v>
      </c>
      <c r="G2684">
        <v>202680594</v>
      </c>
      <c r="I2684" t="s">
        <v>3622</v>
      </c>
      <c r="J2684" t="s">
        <v>4703</v>
      </c>
      <c r="K2684" t="s">
        <v>3624</v>
      </c>
      <c r="L2684" t="s">
        <v>4768</v>
      </c>
      <c r="M2684">
        <v>15.4</v>
      </c>
      <c r="N2684">
        <v>24.6</v>
      </c>
      <c r="O2684">
        <v>12.8</v>
      </c>
      <c r="P2684">
        <v>15.4</v>
      </c>
      <c r="Q2684">
        <v>24.3</v>
      </c>
      <c r="R2684">
        <v>10.9</v>
      </c>
      <c r="S2684" t="b">
        <v>0</v>
      </c>
      <c r="T2684" t="b">
        <v>0</v>
      </c>
      <c r="U2684" t="b">
        <v>1</v>
      </c>
      <c r="V2684">
        <v>9000</v>
      </c>
      <c r="W2684">
        <v>6700</v>
      </c>
      <c r="X2684">
        <v>3.12</v>
      </c>
      <c r="Y2684">
        <v>10200</v>
      </c>
      <c r="Z2684">
        <v>2.82</v>
      </c>
    </row>
    <row r="2685" spans="1:26">
      <c r="A2685">
        <v>201754303</v>
      </c>
      <c r="B2685" t="s">
        <v>3778</v>
      </c>
      <c r="C2685" t="s">
        <v>3597</v>
      </c>
      <c r="D2685" t="s">
        <v>3743</v>
      </c>
      <c r="E2685" t="s">
        <v>3752</v>
      </c>
      <c r="F2685" t="s">
        <v>3621</v>
      </c>
      <c r="G2685">
        <v>201754303</v>
      </c>
      <c r="I2685" t="s">
        <v>3622</v>
      </c>
      <c r="J2685" t="s">
        <v>5931</v>
      </c>
      <c r="K2685" t="s">
        <v>3624</v>
      </c>
      <c r="L2685" t="s">
        <v>4814</v>
      </c>
      <c r="M2685">
        <v>12.5</v>
      </c>
      <c r="N2685">
        <v>21</v>
      </c>
      <c r="O2685">
        <v>11</v>
      </c>
      <c r="P2685">
        <v>12.5</v>
      </c>
      <c r="Q2685">
        <v>21</v>
      </c>
      <c r="R2685">
        <v>10.3</v>
      </c>
      <c r="S2685" t="b">
        <v>0</v>
      </c>
      <c r="T2685" t="b">
        <v>0</v>
      </c>
      <c r="U2685" t="b">
        <v>0</v>
      </c>
      <c r="V2685">
        <v>17200</v>
      </c>
      <c r="W2685">
        <v>12480</v>
      </c>
      <c r="X2685">
        <v>2.93</v>
      </c>
      <c r="Y2685">
        <v>24300</v>
      </c>
      <c r="Z2685">
        <v>2.1</v>
      </c>
    </row>
    <row r="2686" spans="1:26">
      <c r="A2686">
        <v>201754301</v>
      </c>
      <c r="B2686" t="s">
        <v>3778</v>
      </c>
      <c r="C2686" t="s">
        <v>3597</v>
      </c>
      <c r="D2686" t="s">
        <v>3743</v>
      </c>
      <c r="E2686" t="s">
        <v>3752</v>
      </c>
      <c r="F2686" t="s">
        <v>3621</v>
      </c>
      <c r="G2686">
        <v>201754301</v>
      </c>
      <c r="I2686" t="s">
        <v>3622</v>
      </c>
      <c r="J2686" t="s">
        <v>5935</v>
      </c>
      <c r="K2686" t="s">
        <v>3624</v>
      </c>
      <c r="L2686" t="s">
        <v>4192</v>
      </c>
      <c r="M2686">
        <v>12.5</v>
      </c>
      <c r="N2686">
        <v>22</v>
      </c>
      <c r="O2686">
        <v>11</v>
      </c>
      <c r="P2686">
        <v>12.5</v>
      </c>
      <c r="Q2686">
        <v>21.5</v>
      </c>
      <c r="R2686">
        <v>9.9</v>
      </c>
      <c r="S2686" t="b">
        <v>0</v>
      </c>
      <c r="T2686" t="b">
        <v>0</v>
      </c>
      <c r="U2686" t="b">
        <v>0</v>
      </c>
      <c r="V2686">
        <v>15000</v>
      </c>
      <c r="W2686">
        <v>11070</v>
      </c>
      <c r="X2686">
        <v>3.42</v>
      </c>
      <c r="Y2686">
        <v>20200</v>
      </c>
      <c r="Z2686">
        <v>1.76</v>
      </c>
    </row>
    <row r="2687" spans="1:26">
      <c r="A2687">
        <v>201754299</v>
      </c>
      <c r="B2687" t="s">
        <v>3778</v>
      </c>
      <c r="C2687" t="s">
        <v>3597</v>
      </c>
      <c r="D2687" t="s">
        <v>3743</v>
      </c>
      <c r="E2687" t="s">
        <v>3752</v>
      </c>
      <c r="F2687" t="s">
        <v>3621</v>
      </c>
      <c r="G2687">
        <v>201754299</v>
      </c>
      <c r="I2687" t="s">
        <v>3622</v>
      </c>
      <c r="J2687" t="s">
        <v>5937</v>
      </c>
      <c r="K2687" t="s">
        <v>3624</v>
      </c>
      <c r="L2687" t="s">
        <v>10906</v>
      </c>
      <c r="M2687">
        <v>13.8</v>
      </c>
      <c r="N2687">
        <v>26.1</v>
      </c>
      <c r="O2687">
        <v>11.5</v>
      </c>
      <c r="P2687">
        <v>13.8</v>
      </c>
      <c r="Q2687">
        <v>26.3</v>
      </c>
      <c r="R2687">
        <v>10.4</v>
      </c>
      <c r="S2687" t="b">
        <v>0</v>
      </c>
      <c r="T2687" t="b">
        <v>0</v>
      </c>
      <c r="U2687" t="b">
        <v>0</v>
      </c>
      <c r="V2687">
        <v>12000</v>
      </c>
      <c r="W2687">
        <v>8100</v>
      </c>
      <c r="X2687">
        <v>2.83</v>
      </c>
      <c r="Y2687">
        <v>13600</v>
      </c>
      <c r="Z2687">
        <v>2.0299999999999998</v>
      </c>
    </row>
    <row r="2688" spans="1:26">
      <c r="A2688">
        <v>201754297</v>
      </c>
      <c r="B2688" t="s">
        <v>3778</v>
      </c>
      <c r="C2688" t="s">
        <v>3597</v>
      </c>
      <c r="D2688" t="s">
        <v>3743</v>
      </c>
      <c r="E2688" t="s">
        <v>3752</v>
      </c>
      <c r="F2688" t="s">
        <v>3621</v>
      </c>
      <c r="G2688">
        <v>201754297</v>
      </c>
      <c r="I2688" t="s">
        <v>3622</v>
      </c>
      <c r="J2688" t="s">
        <v>5942</v>
      </c>
      <c r="K2688" t="s">
        <v>3624</v>
      </c>
      <c r="L2688" t="s">
        <v>10905</v>
      </c>
      <c r="M2688">
        <v>16.100000000000001</v>
      </c>
      <c r="N2688">
        <v>30.5</v>
      </c>
      <c r="O2688">
        <v>12.5</v>
      </c>
      <c r="P2688">
        <v>16.100000000000001</v>
      </c>
      <c r="Q2688">
        <v>29.8</v>
      </c>
      <c r="R2688">
        <v>10</v>
      </c>
      <c r="S2688" t="b">
        <v>0</v>
      </c>
      <c r="T2688" t="b">
        <v>0</v>
      </c>
      <c r="U2688" t="b">
        <v>0</v>
      </c>
      <c r="V2688">
        <v>9000</v>
      </c>
      <c r="W2688">
        <v>6700</v>
      </c>
      <c r="X2688">
        <v>2.73</v>
      </c>
      <c r="Y2688">
        <v>12200</v>
      </c>
      <c r="Z2688">
        <v>2.84</v>
      </c>
    </row>
    <row r="2689" spans="1:26">
      <c r="A2689">
        <v>201754427</v>
      </c>
      <c r="B2689" t="s">
        <v>3778</v>
      </c>
      <c r="C2689" t="s">
        <v>3597</v>
      </c>
      <c r="D2689" t="s">
        <v>3743</v>
      </c>
      <c r="E2689" t="s">
        <v>3752</v>
      </c>
      <c r="F2689" t="s">
        <v>3621</v>
      </c>
      <c r="G2689">
        <v>201754427</v>
      </c>
      <c r="I2689" t="s">
        <v>3622</v>
      </c>
      <c r="J2689" t="s">
        <v>5945</v>
      </c>
      <c r="K2689" t="s">
        <v>3624</v>
      </c>
      <c r="L2689" t="s">
        <v>3847</v>
      </c>
      <c r="M2689">
        <v>19</v>
      </c>
      <c r="N2689">
        <v>33.1</v>
      </c>
      <c r="O2689">
        <v>12.5</v>
      </c>
      <c r="P2689">
        <v>19</v>
      </c>
      <c r="Q2689">
        <v>32.200000000000003</v>
      </c>
      <c r="R2689">
        <v>10.9</v>
      </c>
      <c r="S2689" t="b">
        <v>0</v>
      </c>
      <c r="T2689" t="b">
        <v>0</v>
      </c>
      <c r="U2689" t="b">
        <v>0</v>
      </c>
      <c r="V2689">
        <v>6000</v>
      </c>
      <c r="W2689">
        <v>5900</v>
      </c>
      <c r="X2689">
        <v>2.74</v>
      </c>
      <c r="Y2689">
        <v>10700</v>
      </c>
      <c r="Z2689">
        <v>2.78</v>
      </c>
    </row>
    <row r="2690" spans="1:26">
      <c r="A2690">
        <v>204629575</v>
      </c>
      <c r="B2690" t="s">
        <v>4678</v>
      </c>
      <c r="C2690" t="s">
        <v>3597</v>
      </c>
      <c r="D2690" t="s">
        <v>3743</v>
      </c>
      <c r="E2690" t="s">
        <v>3752</v>
      </c>
      <c r="F2690" t="s">
        <v>3787</v>
      </c>
      <c r="G2690">
        <v>204629575</v>
      </c>
      <c r="I2690" t="s">
        <v>3622</v>
      </c>
      <c r="J2690" t="s">
        <v>10902</v>
      </c>
      <c r="K2690" t="s">
        <v>3624</v>
      </c>
      <c r="L2690" t="s">
        <v>10904</v>
      </c>
      <c r="M2690">
        <v>12.6</v>
      </c>
      <c r="N2690">
        <v>21</v>
      </c>
      <c r="O2690">
        <v>11.3</v>
      </c>
      <c r="P2690">
        <v>12.6</v>
      </c>
      <c r="Q2690">
        <v>22</v>
      </c>
      <c r="R2690">
        <v>10.3</v>
      </c>
      <c r="S2690" t="b">
        <v>0</v>
      </c>
      <c r="T2690" t="b">
        <v>0</v>
      </c>
      <c r="U2690" t="b">
        <v>1</v>
      </c>
      <c r="V2690">
        <v>17000</v>
      </c>
      <c r="W2690">
        <v>12800</v>
      </c>
      <c r="X2690">
        <v>2.62</v>
      </c>
      <c r="Y2690">
        <v>23000</v>
      </c>
      <c r="Z2690">
        <v>2.1</v>
      </c>
    </row>
    <row r="2691" spans="1:26">
      <c r="A2691">
        <v>204629180</v>
      </c>
      <c r="B2691" t="s">
        <v>4678</v>
      </c>
      <c r="C2691" t="s">
        <v>3597</v>
      </c>
      <c r="D2691" t="s">
        <v>3743</v>
      </c>
      <c r="E2691" t="s">
        <v>3752</v>
      </c>
      <c r="F2691" t="s">
        <v>3787</v>
      </c>
      <c r="G2691">
        <v>204629180</v>
      </c>
      <c r="I2691" t="s">
        <v>3622</v>
      </c>
      <c r="J2691" t="s">
        <v>10902</v>
      </c>
      <c r="K2691" t="s">
        <v>3624</v>
      </c>
      <c r="L2691" t="s">
        <v>10903</v>
      </c>
      <c r="M2691">
        <v>12.6</v>
      </c>
      <c r="N2691">
        <v>21</v>
      </c>
      <c r="O2691">
        <v>11.3</v>
      </c>
      <c r="P2691">
        <v>12.6</v>
      </c>
      <c r="Q2691">
        <v>22</v>
      </c>
      <c r="R2691">
        <v>10.3</v>
      </c>
      <c r="S2691" t="b">
        <v>0</v>
      </c>
      <c r="T2691" t="b">
        <v>0</v>
      </c>
      <c r="U2691" t="b">
        <v>1</v>
      </c>
      <c r="V2691">
        <v>17000</v>
      </c>
      <c r="W2691">
        <v>12800</v>
      </c>
      <c r="X2691">
        <v>2.62</v>
      </c>
      <c r="Y2691">
        <v>23000</v>
      </c>
      <c r="Z2691">
        <v>2.1</v>
      </c>
    </row>
    <row r="2692" spans="1:26">
      <c r="A2692">
        <v>210819448</v>
      </c>
      <c r="B2692" t="s">
        <v>3778</v>
      </c>
      <c r="C2692" t="s">
        <v>3597</v>
      </c>
      <c r="D2692" t="s">
        <v>3743</v>
      </c>
      <c r="E2692" t="s">
        <v>3752</v>
      </c>
      <c r="F2692" t="s">
        <v>3787</v>
      </c>
      <c r="G2692">
        <v>210819448</v>
      </c>
      <c r="I2692" t="s">
        <v>3622</v>
      </c>
      <c r="J2692" t="s">
        <v>10902</v>
      </c>
      <c r="K2692" t="s">
        <v>3624</v>
      </c>
      <c r="L2692" t="s">
        <v>5951</v>
      </c>
      <c r="M2692">
        <v>12.6</v>
      </c>
      <c r="N2692">
        <v>21</v>
      </c>
      <c r="O2692">
        <v>11.3</v>
      </c>
      <c r="P2692">
        <v>12.6</v>
      </c>
      <c r="Q2692">
        <v>22</v>
      </c>
      <c r="R2692">
        <v>10.3</v>
      </c>
      <c r="S2692" t="b">
        <v>0</v>
      </c>
      <c r="T2692" t="b">
        <v>0</v>
      </c>
      <c r="U2692" t="b">
        <v>1</v>
      </c>
      <c r="V2692">
        <v>17000</v>
      </c>
      <c r="W2692">
        <v>12800</v>
      </c>
      <c r="X2692">
        <v>2.62</v>
      </c>
      <c r="Y2692">
        <v>23000</v>
      </c>
      <c r="Z2692">
        <v>2.1</v>
      </c>
    </row>
    <row r="2693" spans="1:26">
      <c r="A2693">
        <v>204629179</v>
      </c>
      <c r="B2693" t="s">
        <v>4678</v>
      </c>
      <c r="C2693" t="s">
        <v>3597</v>
      </c>
      <c r="D2693" t="s">
        <v>3743</v>
      </c>
      <c r="E2693" t="s">
        <v>3752</v>
      </c>
      <c r="F2693" t="s">
        <v>3787</v>
      </c>
      <c r="G2693">
        <v>204629179</v>
      </c>
      <c r="I2693" t="s">
        <v>3622</v>
      </c>
      <c r="J2693" t="s">
        <v>10899</v>
      </c>
      <c r="K2693" t="s">
        <v>3624</v>
      </c>
      <c r="L2693" t="s">
        <v>10901</v>
      </c>
      <c r="M2693">
        <v>13.5</v>
      </c>
      <c r="N2693">
        <v>21.8</v>
      </c>
      <c r="O2693">
        <v>11.6</v>
      </c>
      <c r="P2693">
        <v>13.5</v>
      </c>
      <c r="Q2693">
        <v>22.2</v>
      </c>
      <c r="R2693">
        <v>10.7</v>
      </c>
      <c r="S2693" t="b">
        <v>0</v>
      </c>
      <c r="T2693" t="b">
        <v>0</v>
      </c>
      <c r="U2693" t="b">
        <v>1</v>
      </c>
      <c r="V2693">
        <v>15000</v>
      </c>
      <c r="W2693">
        <v>12000</v>
      </c>
      <c r="X2693">
        <v>2.96</v>
      </c>
      <c r="Y2693">
        <v>20000</v>
      </c>
      <c r="Z2693">
        <v>1.93</v>
      </c>
    </row>
    <row r="2694" spans="1:26">
      <c r="A2694">
        <v>204629574</v>
      </c>
      <c r="B2694" t="s">
        <v>4678</v>
      </c>
      <c r="C2694" t="s">
        <v>3597</v>
      </c>
      <c r="D2694" t="s">
        <v>3743</v>
      </c>
      <c r="E2694" t="s">
        <v>3752</v>
      </c>
      <c r="F2694" t="s">
        <v>3787</v>
      </c>
      <c r="G2694">
        <v>204629574</v>
      </c>
      <c r="I2694" t="s">
        <v>3622</v>
      </c>
      <c r="J2694" t="s">
        <v>10899</v>
      </c>
      <c r="K2694" t="s">
        <v>3624</v>
      </c>
      <c r="L2694" t="s">
        <v>10900</v>
      </c>
      <c r="M2694">
        <v>13.5</v>
      </c>
      <c r="N2694">
        <v>21.8</v>
      </c>
      <c r="O2694">
        <v>11.6</v>
      </c>
      <c r="P2694">
        <v>13.5</v>
      </c>
      <c r="Q2694">
        <v>22.2</v>
      </c>
      <c r="R2694">
        <v>10.7</v>
      </c>
      <c r="S2694" t="b">
        <v>0</v>
      </c>
      <c r="T2694" t="b">
        <v>0</v>
      </c>
      <c r="U2694" t="b">
        <v>1</v>
      </c>
      <c r="V2694">
        <v>15000</v>
      </c>
      <c r="W2694">
        <v>12000</v>
      </c>
      <c r="X2694">
        <v>2.96</v>
      </c>
      <c r="Y2694">
        <v>20000</v>
      </c>
      <c r="Z2694">
        <v>1.93</v>
      </c>
    </row>
    <row r="2695" spans="1:26">
      <c r="A2695">
        <v>210819447</v>
      </c>
      <c r="B2695" t="s">
        <v>3778</v>
      </c>
      <c r="C2695" t="s">
        <v>3597</v>
      </c>
      <c r="D2695" t="s">
        <v>3743</v>
      </c>
      <c r="E2695" t="s">
        <v>3752</v>
      </c>
      <c r="F2695" t="s">
        <v>3787</v>
      </c>
      <c r="G2695">
        <v>210819447</v>
      </c>
      <c r="I2695" t="s">
        <v>3622</v>
      </c>
      <c r="J2695" t="s">
        <v>10899</v>
      </c>
      <c r="K2695" t="s">
        <v>3624</v>
      </c>
      <c r="L2695" t="s">
        <v>5958</v>
      </c>
      <c r="M2695">
        <v>13.5</v>
      </c>
      <c r="N2695">
        <v>21.8</v>
      </c>
      <c r="O2695">
        <v>11.6</v>
      </c>
      <c r="P2695">
        <v>13.5</v>
      </c>
      <c r="Q2695">
        <v>22.2</v>
      </c>
      <c r="R2695">
        <v>10.7</v>
      </c>
      <c r="S2695" t="b">
        <v>0</v>
      </c>
      <c r="T2695" t="b">
        <v>0</v>
      </c>
      <c r="U2695" t="b">
        <v>1</v>
      </c>
      <c r="V2695">
        <v>15000</v>
      </c>
      <c r="W2695">
        <v>12000</v>
      </c>
      <c r="X2695">
        <v>2.96</v>
      </c>
      <c r="Y2695">
        <v>20000</v>
      </c>
      <c r="Z2695">
        <v>1.93</v>
      </c>
    </row>
    <row r="2696" spans="1:26">
      <c r="A2696">
        <v>204629178</v>
      </c>
      <c r="B2696" t="s">
        <v>4678</v>
      </c>
      <c r="C2696" t="s">
        <v>3597</v>
      </c>
      <c r="D2696" t="s">
        <v>3743</v>
      </c>
      <c r="E2696" t="s">
        <v>3752</v>
      </c>
      <c r="F2696" t="s">
        <v>3787</v>
      </c>
      <c r="G2696">
        <v>204629178</v>
      </c>
      <c r="I2696" t="s">
        <v>3622</v>
      </c>
      <c r="J2696" t="s">
        <v>10896</v>
      </c>
      <c r="K2696" t="s">
        <v>3624</v>
      </c>
      <c r="L2696" t="s">
        <v>10898</v>
      </c>
      <c r="M2696">
        <v>13.6</v>
      </c>
      <c r="N2696">
        <v>25.5</v>
      </c>
      <c r="O2696">
        <v>12</v>
      </c>
      <c r="P2696">
        <v>13.6</v>
      </c>
      <c r="Q2696">
        <v>26.7</v>
      </c>
      <c r="R2696">
        <v>10.6</v>
      </c>
      <c r="S2696" t="b">
        <v>0</v>
      </c>
      <c r="T2696" t="b">
        <v>0</v>
      </c>
      <c r="U2696" t="b">
        <v>1</v>
      </c>
      <c r="V2696">
        <v>12000</v>
      </c>
      <c r="W2696">
        <v>8800</v>
      </c>
      <c r="X2696">
        <v>2.77</v>
      </c>
      <c r="Y2696">
        <v>14800</v>
      </c>
      <c r="Z2696">
        <v>2.29</v>
      </c>
    </row>
    <row r="2697" spans="1:26">
      <c r="A2697">
        <v>204629573</v>
      </c>
      <c r="B2697" t="s">
        <v>4678</v>
      </c>
      <c r="C2697" t="s">
        <v>3597</v>
      </c>
      <c r="D2697" t="s">
        <v>3743</v>
      </c>
      <c r="E2697" t="s">
        <v>3752</v>
      </c>
      <c r="F2697" t="s">
        <v>3787</v>
      </c>
      <c r="G2697">
        <v>204629573</v>
      </c>
      <c r="I2697" t="s">
        <v>3622</v>
      </c>
      <c r="J2697" t="s">
        <v>10896</v>
      </c>
      <c r="K2697" t="s">
        <v>3624</v>
      </c>
      <c r="L2697" t="s">
        <v>10897</v>
      </c>
      <c r="M2697">
        <v>13.6</v>
      </c>
      <c r="N2697">
        <v>25.5</v>
      </c>
      <c r="O2697">
        <v>12</v>
      </c>
      <c r="P2697">
        <v>13.6</v>
      </c>
      <c r="Q2697">
        <v>26.7</v>
      </c>
      <c r="R2697">
        <v>10.6</v>
      </c>
      <c r="S2697" t="b">
        <v>0</v>
      </c>
      <c r="T2697" t="b">
        <v>0</v>
      </c>
      <c r="U2697" t="b">
        <v>1</v>
      </c>
      <c r="V2697">
        <v>12000</v>
      </c>
      <c r="W2697">
        <v>8800</v>
      </c>
      <c r="X2697">
        <v>2.77</v>
      </c>
      <c r="Y2697">
        <v>14800</v>
      </c>
      <c r="Z2697">
        <v>2.29</v>
      </c>
    </row>
    <row r="2698" spans="1:26">
      <c r="A2698">
        <v>210819460</v>
      </c>
      <c r="B2698" t="s">
        <v>3778</v>
      </c>
      <c r="C2698" t="s">
        <v>3597</v>
      </c>
      <c r="D2698" t="s">
        <v>3743</v>
      </c>
      <c r="E2698" t="s">
        <v>3752</v>
      </c>
      <c r="F2698" t="s">
        <v>3787</v>
      </c>
      <c r="G2698">
        <v>210819460</v>
      </c>
      <c r="I2698" t="s">
        <v>3622</v>
      </c>
      <c r="J2698" t="s">
        <v>10896</v>
      </c>
      <c r="K2698" t="s">
        <v>3624</v>
      </c>
      <c r="L2698" t="s">
        <v>5956</v>
      </c>
      <c r="M2698">
        <v>13.6</v>
      </c>
      <c r="N2698">
        <v>25.5</v>
      </c>
      <c r="O2698">
        <v>12</v>
      </c>
      <c r="P2698">
        <v>13.6</v>
      </c>
      <c r="Q2698">
        <v>26.7</v>
      </c>
      <c r="R2698">
        <v>10.6</v>
      </c>
      <c r="S2698" t="b">
        <v>0</v>
      </c>
      <c r="T2698" t="b">
        <v>0</v>
      </c>
      <c r="U2698" t="b">
        <v>1</v>
      </c>
      <c r="V2698">
        <v>12000</v>
      </c>
      <c r="W2698">
        <v>8800</v>
      </c>
      <c r="X2698">
        <v>2.77</v>
      </c>
      <c r="Y2698">
        <v>14800</v>
      </c>
      <c r="Z2698">
        <v>2.29</v>
      </c>
    </row>
    <row r="2699" spans="1:26">
      <c r="A2699">
        <v>204629177</v>
      </c>
      <c r="B2699" t="s">
        <v>4678</v>
      </c>
      <c r="C2699" t="s">
        <v>3597</v>
      </c>
      <c r="D2699" t="s">
        <v>3743</v>
      </c>
      <c r="E2699" t="s">
        <v>3752</v>
      </c>
      <c r="F2699" t="s">
        <v>3787</v>
      </c>
      <c r="G2699">
        <v>204629177</v>
      </c>
      <c r="I2699" t="s">
        <v>3622</v>
      </c>
      <c r="J2699" t="s">
        <v>10893</v>
      </c>
      <c r="K2699" t="s">
        <v>3624</v>
      </c>
      <c r="L2699" t="s">
        <v>10895</v>
      </c>
      <c r="M2699">
        <v>15.8</v>
      </c>
      <c r="N2699">
        <v>28.2</v>
      </c>
      <c r="O2699">
        <v>13</v>
      </c>
      <c r="P2699">
        <v>15.8</v>
      </c>
      <c r="Q2699">
        <v>28.7</v>
      </c>
      <c r="R2699">
        <v>11.3</v>
      </c>
      <c r="S2699" t="b">
        <v>0</v>
      </c>
      <c r="T2699" t="b">
        <v>0</v>
      </c>
      <c r="U2699" t="b">
        <v>1</v>
      </c>
      <c r="V2699">
        <v>9000</v>
      </c>
      <c r="W2699">
        <v>7500</v>
      </c>
      <c r="X2699">
        <v>2.75</v>
      </c>
      <c r="Y2699">
        <v>13400</v>
      </c>
      <c r="Z2699">
        <v>2.11</v>
      </c>
    </row>
    <row r="2700" spans="1:26">
      <c r="A2700">
        <v>204629572</v>
      </c>
      <c r="B2700" t="s">
        <v>4678</v>
      </c>
      <c r="C2700" t="s">
        <v>3597</v>
      </c>
      <c r="D2700" t="s">
        <v>3743</v>
      </c>
      <c r="E2700" t="s">
        <v>3752</v>
      </c>
      <c r="F2700" t="s">
        <v>3787</v>
      </c>
      <c r="G2700">
        <v>204629572</v>
      </c>
      <c r="I2700" t="s">
        <v>3622</v>
      </c>
      <c r="J2700" t="s">
        <v>10893</v>
      </c>
      <c r="K2700" t="s">
        <v>3624</v>
      </c>
      <c r="L2700" t="s">
        <v>10894</v>
      </c>
      <c r="M2700">
        <v>15.8</v>
      </c>
      <c r="N2700">
        <v>28.2</v>
      </c>
      <c r="O2700">
        <v>13</v>
      </c>
      <c r="P2700">
        <v>15.8</v>
      </c>
      <c r="Q2700">
        <v>28.7</v>
      </c>
      <c r="R2700">
        <v>11.3</v>
      </c>
      <c r="S2700" t="b">
        <v>0</v>
      </c>
      <c r="T2700" t="b">
        <v>0</v>
      </c>
      <c r="U2700" t="b">
        <v>1</v>
      </c>
      <c r="V2700">
        <v>9000</v>
      </c>
      <c r="W2700">
        <v>7500</v>
      </c>
      <c r="X2700">
        <v>2.75</v>
      </c>
      <c r="Y2700">
        <v>13400</v>
      </c>
      <c r="Z2700">
        <v>2.11</v>
      </c>
    </row>
    <row r="2701" spans="1:26">
      <c r="A2701">
        <v>210819459</v>
      </c>
      <c r="B2701" t="s">
        <v>3778</v>
      </c>
      <c r="C2701" t="s">
        <v>3597</v>
      </c>
      <c r="D2701" t="s">
        <v>3743</v>
      </c>
      <c r="E2701" t="s">
        <v>3752</v>
      </c>
      <c r="F2701" t="s">
        <v>3787</v>
      </c>
      <c r="G2701">
        <v>210819459</v>
      </c>
      <c r="I2701" t="s">
        <v>3622</v>
      </c>
      <c r="J2701" t="s">
        <v>10893</v>
      </c>
      <c r="K2701" t="s">
        <v>3624</v>
      </c>
      <c r="L2701" t="s">
        <v>5954</v>
      </c>
      <c r="M2701">
        <v>15.8</v>
      </c>
      <c r="N2701">
        <v>28.2</v>
      </c>
      <c r="O2701">
        <v>13</v>
      </c>
      <c r="P2701">
        <v>15.8</v>
      </c>
      <c r="Q2701">
        <v>28.7</v>
      </c>
      <c r="R2701">
        <v>11.3</v>
      </c>
      <c r="S2701" t="b">
        <v>0</v>
      </c>
      <c r="T2701" t="b">
        <v>0</v>
      </c>
      <c r="U2701" t="b">
        <v>1</v>
      </c>
      <c r="V2701">
        <v>9000</v>
      </c>
      <c r="W2701">
        <v>7500</v>
      </c>
      <c r="X2701">
        <v>2.75</v>
      </c>
      <c r="Y2701">
        <v>13400</v>
      </c>
      <c r="Z2701">
        <v>2.11</v>
      </c>
    </row>
    <row r="2702" spans="1:26">
      <c r="A2702">
        <v>212396498</v>
      </c>
      <c r="B2702" t="s">
        <v>10695</v>
      </c>
      <c r="C2702" t="s">
        <v>3597</v>
      </c>
      <c r="D2702" t="s">
        <v>4034</v>
      </c>
      <c r="E2702" t="s">
        <v>3782</v>
      </c>
      <c r="F2702" t="s">
        <v>3600</v>
      </c>
      <c r="G2702">
        <v>212396498</v>
      </c>
      <c r="I2702" t="s">
        <v>3700</v>
      </c>
      <c r="J2702" t="s">
        <v>10876</v>
      </c>
      <c r="L2702" t="s">
        <v>10886</v>
      </c>
      <c r="M2702">
        <v>10</v>
      </c>
      <c r="N2702">
        <v>14.3</v>
      </c>
      <c r="O2702">
        <v>9.3000000000000007</v>
      </c>
      <c r="P2702">
        <v>10.199999999999999</v>
      </c>
      <c r="Q2702">
        <v>15.6</v>
      </c>
      <c r="R2702">
        <v>8.6</v>
      </c>
      <c r="S2702" t="b">
        <v>0</v>
      </c>
      <c r="T2702" t="b">
        <v>0</v>
      </c>
      <c r="U2702" t="b">
        <v>1</v>
      </c>
      <c r="V2702">
        <v>18000</v>
      </c>
      <c r="W2702">
        <v>13000</v>
      </c>
      <c r="X2702">
        <v>2.59</v>
      </c>
      <c r="Y2702">
        <v>14000</v>
      </c>
      <c r="Z2702">
        <v>2.21</v>
      </c>
    </row>
    <row r="2703" spans="1:26">
      <c r="A2703">
        <v>212396508</v>
      </c>
      <c r="B2703" t="s">
        <v>10695</v>
      </c>
      <c r="C2703" t="s">
        <v>3597</v>
      </c>
      <c r="D2703" t="s">
        <v>4034</v>
      </c>
      <c r="E2703" t="s">
        <v>3782</v>
      </c>
      <c r="F2703" t="s">
        <v>3600</v>
      </c>
      <c r="G2703">
        <v>212396508</v>
      </c>
      <c r="I2703" t="s">
        <v>3700</v>
      </c>
      <c r="J2703" t="s">
        <v>10874</v>
      </c>
      <c r="L2703" t="s">
        <v>10888</v>
      </c>
      <c r="M2703">
        <v>9</v>
      </c>
      <c r="N2703">
        <v>14</v>
      </c>
      <c r="O2703">
        <v>10</v>
      </c>
      <c r="P2703">
        <v>8.6</v>
      </c>
      <c r="Q2703">
        <v>14.3</v>
      </c>
      <c r="R2703">
        <v>9</v>
      </c>
      <c r="S2703" t="b">
        <v>0</v>
      </c>
      <c r="T2703" t="b">
        <v>0</v>
      </c>
      <c r="U2703" t="b">
        <v>0</v>
      </c>
      <c r="V2703">
        <v>46000</v>
      </c>
      <c r="W2703">
        <v>32000</v>
      </c>
      <c r="X2703">
        <v>2.36</v>
      </c>
      <c r="Y2703">
        <v>45000</v>
      </c>
      <c r="Z2703">
        <v>2.11</v>
      </c>
    </row>
    <row r="2704" spans="1:26">
      <c r="A2704">
        <v>212396502</v>
      </c>
      <c r="B2704" t="s">
        <v>10695</v>
      </c>
      <c r="C2704" t="s">
        <v>3597</v>
      </c>
      <c r="D2704" t="s">
        <v>4034</v>
      </c>
      <c r="E2704" t="s">
        <v>3782</v>
      </c>
      <c r="F2704" t="s">
        <v>3600</v>
      </c>
      <c r="G2704">
        <v>212396502</v>
      </c>
      <c r="I2704" t="s">
        <v>3700</v>
      </c>
      <c r="J2704" t="s">
        <v>10879</v>
      </c>
      <c r="L2704" t="s">
        <v>10888</v>
      </c>
      <c r="M2704">
        <v>9.15</v>
      </c>
      <c r="N2704">
        <v>14</v>
      </c>
      <c r="O2704">
        <v>9.4</v>
      </c>
      <c r="P2704">
        <v>8.6</v>
      </c>
      <c r="Q2704">
        <v>14.3</v>
      </c>
      <c r="R2704">
        <v>8.3000000000000007</v>
      </c>
      <c r="S2704" t="b">
        <v>0</v>
      </c>
      <c r="T2704" t="b">
        <v>0</v>
      </c>
      <c r="U2704" t="b">
        <v>0</v>
      </c>
      <c r="V2704">
        <v>48000</v>
      </c>
      <c r="W2704">
        <v>30400</v>
      </c>
      <c r="X2704">
        <v>2.2000000000000002</v>
      </c>
      <c r="Y2704">
        <v>32000</v>
      </c>
      <c r="Z2704">
        <v>2.0299999999999998</v>
      </c>
    </row>
    <row r="2705" spans="1:26">
      <c r="A2705">
        <v>212396501</v>
      </c>
      <c r="B2705" t="s">
        <v>10695</v>
      </c>
      <c r="C2705" t="s">
        <v>3597</v>
      </c>
      <c r="D2705" t="s">
        <v>4034</v>
      </c>
      <c r="E2705" t="s">
        <v>3782</v>
      </c>
      <c r="F2705" t="s">
        <v>3600</v>
      </c>
      <c r="G2705">
        <v>212396501</v>
      </c>
      <c r="I2705" t="s">
        <v>3700</v>
      </c>
      <c r="J2705" t="s">
        <v>10878</v>
      </c>
      <c r="L2705" t="s">
        <v>10887</v>
      </c>
      <c r="M2705">
        <v>10.1</v>
      </c>
      <c r="N2705">
        <v>14.2</v>
      </c>
      <c r="O2705">
        <v>9.1999999999999993</v>
      </c>
      <c r="P2705">
        <v>9.3000000000000007</v>
      </c>
      <c r="Q2705">
        <v>14.4</v>
      </c>
      <c r="R2705">
        <v>8</v>
      </c>
      <c r="S2705" t="b">
        <v>0</v>
      </c>
      <c r="T2705" t="b">
        <v>0</v>
      </c>
      <c r="U2705" t="b">
        <v>0</v>
      </c>
      <c r="V2705">
        <v>36000</v>
      </c>
      <c r="W2705">
        <v>19800</v>
      </c>
      <c r="X2705">
        <v>2.2000000000000002</v>
      </c>
      <c r="Y2705">
        <v>24900</v>
      </c>
      <c r="Z2705">
        <v>2.13</v>
      </c>
    </row>
    <row r="2706" spans="1:26">
      <c r="A2706">
        <v>212396504</v>
      </c>
      <c r="B2706" t="s">
        <v>10695</v>
      </c>
      <c r="C2706" t="s">
        <v>3597</v>
      </c>
      <c r="D2706" t="s">
        <v>4034</v>
      </c>
      <c r="E2706" t="s">
        <v>3782</v>
      </c>
      <c r="F2706" t="s">
        <v>3600</v>
      </c>
      <c r="G2706">
        <v>212396504</v>
      </c>
      <c r="I2706" t="s">
        <v>3700</v>
      </c>
      <c r="J2706" t="s">
        <v>10866</v>
      </c>
      <c r="L2706" t="s">
        <v>10886</v>
      </c>
      <c r="M2706">
        <v>11.6</v>
      </c>
      <c r="N2706">
        <v>15.6</v>
      </c>
      <c r="O2706">
        <v>8.8000000000000007</v>
      </c>
      <c r="P2706">
        <v>11.7</v>
      </c>
      <c r="Q2706">
        <v>16.5</v>
      </c>
      <c r="R2706">
        <v>9.5</v>
      </c>
      <c r="S2706" t="b">
        <v>0</v>
      </c>
      <c r="T2706" t="b">
        <v>0</v>
      </c>
      <c r="U2706" t="b">
        <v>1</v>
      </c>
      <c r="V2706">
        <v>18000</v>
      </c>
      <c r="W2706">
        <v>14700</v>
      </c>
      <c r="X2706">
        <v>2.6</v>
      </c>
      <c r="Y2706">
        <v>17400</v>
      </c>
      <c r="Z2706">
        <v>2.42</v>
      </c>
    </row>
    <row r="2707" spans="1:26">
      <c r="A2707">
        <v>212396503</v>
      </c>
      <c r="B2707" t="s">
        <v>10695</v>
      </c>
      <c r="C2707" t="s">
        <v>3597</v>
      </c>
      <c r="D2707" t="s">
        <v>4034</v>
      </c>
      <c r="E2707" t="s">
        <v>3782</v>
      </c>
      <c r="F2707" t="s">
        <v>3600</v>
      </c>
      <c r="G2707">
        <v>212396503</v>
      </c>
      <c r="I2707" t="s">
        <v>3700</v>
      </c>
      <c r="J2707" t="s">
        <v>10880</v>
      </c>
      <c r="L2707" t="s">
        <v>10885</v>
      </c>
      <c r="M2707">
        <v>9.5</v>
      </c>
      <c r="N2707">
        <v>14.9</v>
      </c>
      <c r="O2707">
        <v>9.3000000000000007</v>
      </c>
      <c r="P2707">
        <v>9</v>
      </c>
      <c r="Q2707">
        <v>15.2</v>
      </c>
      <c r="R2707">
        <v>8.5</v>
      </c>
      <c r="S2707" t="b">
        <v>0</v>
      </c>
      <c r="T2707" t="b">
        <v>0</v>
      </c>
      <c r="U2707" t="b">
        <v>0</v>
      </c>
      <c r="V2707">
        <v>53000</v>
      </c>
      <c r="W2707">
        <v>34000</v>
      </c>
      <c r="X2707">
        <v>2.2000000000000002</v>
      </c>
      <c r="Y2707">
        <v>36000</v>
      </c>
      <c r="Z2707">
        <v>2.19</v>
      </c>
    </row>
    <row r="2708" spans="1:26">
      <c r="A2708">
        <v>212396500</v>
      </c>
      <c r="B2708" t="s">
        <v>10695</v>
      </c>
      <c r="C2708" t="s">
        <v>3597</v>
      </c>
      <c r="D2708" t="s">
        <v>4034</v>
      </c>
      <c r="E2708" t="s">
        <v>3782</v>
      </c>
      <c r="F2708" t="s">
        <v>3600</v>
      </c>
      <c r="G2708">
        <v>212396500</v>
      </c>
      <c r="I2708" t="s">
        <v>3700</v>
      </c>
      <c r="J2708" t="s">
        <v>10883</v>
      </c>
      <c r="L2708" t="s">
        <v>10884</v>
      </c>
      <c r="M2708">
        <v>10</v>
      </c>
      <c r="N2708">
        <v>14.2</v>
      </c>
      <c r="O2708">
        <v>9.5</v>
      </c>
      <c r="P2708">
        <v>10.199999999999999</v>
      </c>
      <c r="Q2708">
        <v>14.9</v>
      </c>
      <c r="R2708">
        <v>9.3000000000000007</v>
      </c>
      <c r="S2708" t="b">
        <v>0</v>
      </c>
      <c r="T2708" t="b">
        <v>0</v>
      </c>
      <c r="U2708" t="b">
        <v>0</v>
      </c>
      <c r="V2708">
        <v>30000</v>
      </c>
      <c r="W2708">
        <v>22000</v>
      </c>
      <c r="X2708">
        <v>2.6</v>
      </c>
      <c r="Y2708">
        <v>24400</v>
      </c>
      <c r="Z2708">
        <v>2.1</v>
      </c>
    </row>
    <row r="2709" spans="1:26">
      <c r="A2709">
        <v>212396490</v>
      </c>
      <c r="B2709" t="s">
        <v>10695</v>
      </c>
      <c r="C2709" t="s">
        <v>3597</v>
      </c>
      <c r="D2709" t="s">
        <v>4034</v>
      </c>
      <c r="E2709" t="s">
        <v>3782</v>
      </c>
      <c r="F2709" t="s">
        <v>3600</v>
      </c>
      <c r="G2709">
        <v>212396490</v>
      </c>
      <c r="I2709" t="s">
        <v>3601</v>
      </c>
      <c r="J2709" t="s">
        <v>10879</v>
      </c>
      <c r="L2709" t="s">
        <v>10875</v>
      </c>
      <c r="M2709">
        <v>9.3000000000000007</v>
      </c>
      <c r="N2709">
        <v>17.3</v>
      </c>
      <c r="O2709">
        <v>10</v>
      </c>
      <c r="P2709">
        <v>8.8000000000000007</v>
      </c>
      <c r="Q2709">
        <v>15.8</v>
      </c>
      <c r="R2709">
        <v>9.4</v>
      </c>
      <c r="S2709" t="b">
        <v>0</v>
      </c>
      <c r="T2709" t="b">
        <v>0</v>
      </c>
      <c r="U2709" t="b">
        <v>0</v>
      </c>
      <c r="V2709">
        <v>47000</v>
      </c>
      <c r="W2709">
        <v>37000</v>
      </c>
      <c r="X2709">
        <v>2.4</v>
      </c>
      <c r="Y2709">
        <v>39000</v>
      </c>
      <c r="Z2709">
        <v>2.2000000000000002</v>
      </c>
    </row>
    <row r="2710" spans="1:26">
      <c r="A2710">
        <v>212396489</v>
      </c>
      <c r="B2710" t="s">
        <v>10695</v>
      </c>
      <c r="C2710" t="s">
        <v>3597</v>
      </c>
      <c r="D2710" t="s">
        <v>4034</v>
      </c>
      <c r="E2710" t="s">
        <v>3782</v>
      </c>
      <c r="F2710" t="s">
        <v>3600</v>
      </c>
      <c r="G2710">
        <v>212396489</v>
      </c>
      <c r="I2710" t="s">
        <v>3601</v>
      </c>
      <c r="J2710" t="s">
        <v>10878</v>
      </c>
      <c r="L2710" t="s">
        <v>10873</v>
      </c>
      <c r="M2710">
        <v>10.4</v>
      </c>
      <c r="N2710">
        <v>18</v>
      </c>
      <c r="O2710">
        <v>9.1</v>
      </c>
      <c r="P2710">
        <v>10.1</v>
      </c>
      <c r="Q2710">
        <v>16.899999999999999</v>
      </c>
      <c r="R2710">
        <v>8.1999999999999993</v>
      </c>
      <c r="S2710" t="b">
        <v>0</v>
      </c>
      <c r="T2710" t="b">
        <v>0</v>
      </c>
      <c r="U2710" t="b">
        <v>0</v>
      </c>
      <c r="V2710">
        <v>36000</v>
      </c>
      <c r="W2710">
        <v>20400</v>
      </c>
      <c r="X2710">
        <v>2.48</v>
      </c>
      <c r="Y2710">
        <v>22700</v>
      </c>
      <c r="Z2710">
        <v>2.1</v>
      </c>
    </row>
    <row r="2711" spans="1:26">
      <c r="A2711">
        <v>212396487</v>
      </c>
      <c r="B2711" t="s">
        <v>10695</v>
      </c>
      <c r="C2711" t="s">
        <v>3597</v>
      </c>
      <c r="D2711" t="s">
        <v>4034</v>
      </c>
      <c r="E2711" t="s">
        <v>3782</v>
      </c>
      <c r="F2711" t="s">
        <v>3600</v>
      </c>
      <c r="G2711">
        <v>212396487</v>
      </c>
      <c r="I2711" t="s">
        <v>3601</v>
      </c>
      <c r="J2711" t="s">
        <v>10877</v>
      </c>
      <c r="L2711" t="s">
        <v>10869</v>
      </c>
      <c r="M2711">
        <v>11.3</v>
      </c>
      <c r="N2711">
        <v>19.399999999999999</v>
      </c>
      <c r="O2711">
        <v>11.3</v>
      </c>
      <c r="P2711">
        <v>10.5</v>
      </c>
      <c r="Q2711">
        <v>17</v>
      </c>
      <c r="R2711">
        <v>9.1999999999999993</v>
      </c>
      <c r="S2711" t="b">
        <v>0</v>
      </c>
      <c r="T2711" t="b">
        <v>0</v>
      </c>
      <c r="U2711" t="b">
        <v>1</v>
      </c>
      <c r="V2711">
        <v>24000</v>
      </c>
      <c r="W2711">
        <v>21000</v>
      </c>
      <c r="X2711">
        <v>2.8</v>
      </c>
      <c r="Y2711">
        <v>22000</v>
      </c>
      <c r="Z2711">
        <v>2.8</v>
      </c>
    </row>
    <row r="2712" spans="1:26">
      <c r="A2712">
        <v>212396486</v>
      </c>
      <c r="B2712" t="s">
        <v>10695</v>
      </c>
      <c r="C2712" t="s">
        <v>3597</v>
      </c>
      <c r="D2712" t="s">
        <v>4034</v>
      </c>
      <c r="E2712" t="s">
        <v>3782</v>
      </c>
      <c r="F2712" t="s">
        <v>3600</v>
      </c>
      <c r="G2712">
        <v>212396486</v>
      </c>
      <c r="I2712" t="s">
        <v>3601</v>
      </c>
      <c r="J2712" t="s">
        <v>10876</v>
      </c>
      <c r="L2712" t="s">
        <v>10867</v>
      </c>
      <c r="M2712">
        <v>11.1</v>
      </c>
      <c r="N2712">
        <v>19</v>
      </c>
      <c r="O2712">
        <v>10.8</v>
      </c>
      <c r="P2712">
        <v>10.9</v>
      </c>
      <c r="Q2712">
        <v>17</v>
      </c>
      <c r="R2712">
        <v>8.8000000000000007</v>
      </c>
      <c r="S2712" t="b">
        <v>0</v>
      </c>
      <c r="T2712" t="b">
        <v>0</v>
      </c>
      <c r="U2712" t="b">
        <v>1</v>
      </c>
      <c r="V2712">
        <v>18000</v>
      </c>
      <c r="W2712">
        <v>12000</v>
      </c>
      <c r="X2712">
        <v>2.71</v>
      </c>
      <c r="Y2712">
        <v>12000</v>
      </c>
      <c r="Z2712">
        <v>2.71</v>
      </c>
    </row>
    <row r="2713" spans="1:26">
      <c r="A2713">
        <v>212528001</v>
      </c>
      <c r="B2713" t="s">
        <v>10695</v>
      </c>
      <c r="C2713" t="s">
        <v>3597</v>
      </c>
      <c r="D2713" t="s">
        <v>4034</v>
      </c>
      <c r="E2713" t="s">
        <v>5440</v>
      </c>
      <c r="F2713" t="s">
        <v>3600</v>
      </c>
      <c r="G2713">
        <v>212528001</v>
      </c>
      <c r="I2713" t="s">
        <v>3700</v>
      </c>
      <c r="J2713" t="s">
        <v>6618</v>
      </c>
      <c r="L2713" t="s">
        <v>10864</v>
      </c>
      <c r="M2713">
        <v>9.15</v>
      </c>
      <c r="N2713">
        <v>14</v>
      </c>
      <c r="O2713">
        <v>9.4</v>
      </c>
      <c r="P2713">
        <v>8.6</v>
      </c>
      <c r="Q2713">
        <v>14.3</v>
      </c>
      <c r="R2713">
        <v>8.3000000000000007</v>
      </c>
      <c r="S2713" t="b">
        <v>0</v>
      </c>
      <c r="T2713" t="b">
        <v>0</v>
      </c>
      <c r="U2713" t="b">
        <v>0</v>
      </c>
      <c r="V2713">
        <v>48000</v>
      </c>
      <c r="W2713">
        <v>30400</v>
      </c>
      <c r="X2713">
        <v>2.2000000000000002</v>
      </c>
      <c r="Y2713">
        <v>32000</v>
      </c>
      <c r="Z2713">
        <v>2.0299999999999998</v>
      </c>
    </row>
    <row r="2714" spans="1:26">
      <c r="A2714">
        <v>212528000</v>
      </c>
      <c r="B2714" t="s">
        <v>10695</v>
      </c>
      <c r="C2714" t="s">
        <v>3597</v>
      </c>
      <c r="D2714" t="s">
        <v>4034</v>
      </c>
      <c r="E2714" t="s">
        <v>5440</v>
      </c>
      <c r="F2714" t="s">
        <v>3600</v>
      </c>
      <c r="G2714">
        <v>212528000</v>
      </c>
      <c r="I2714" t="s">
        <v>3700</v>
      </c>
      <c r="J2714" t="s">
        <v>6616</v>
      </c>
      <c r="L2714" t="s">
        <v>10863</v>
      </c>
      <c r="M2714">
        <v>10.1</v>
      </c>
      <c r="N2714">
        <v>14.2</v>
      </c>
      <c r="O2714">
        <v>9.1999999999999993</v>
      </c>
      <c r="P2714">
        <v>9.3000000000000007</v>
      </c>
      <c r="Q2714">
        <v>14.4</v>
      </c>
      <c r="R2714">
        <v>8</v>
      </c>
      <c r="S2714" t="b">
        <v>0</v>
      </c>
      <c r="T2714" t="b">
        <v>0</v>
      </c>
      <c r="U2714" t="b">
        <v>0</v>
      </c>
      <c r="V2714">
        <v>36000</v>
      </c>
      <c r="W2714">
        <v>19800</v>
      </c>
      <c r="X2714">
        <v>2.2000000000000002</v>
      </c>
      <c r="Y2714">
        <v>24900</v>
      </c>
      <c r="Z2714">
        <v>2.13</v>
      </c>
    </row>
    <row r="2715" spans="1:26">
      <c r="A2715">
        <v>212528002</v>
      </c>
      <c r="B2715" t="s">
        <v>10695</v>
      </c>
      <c r="C2715" t="s">
        <v>3597</v>
      </c>
      <c r="D2715" t="s">
        <v>4034</v>
      </c>
      <c r="E2715" t="s">
        <v>5440</v>
      </c>
      <c r="F2715" t="s">
        <v>3600</v>
      </c>
      <c r="G2715">
        <v>212528002</v>
      </c>
      <c r="I2715" t="s">
        <v>3700</v>
      </c>
      <c r="J2715" t="s">
        <v>6614</v>
      </c>
      <c r="L2715" t="s">
        <v>10862</v>
      </c>
      <c r="M2715">
        <v>9.5</v>
      </c>
      <c r="N2715">
        <v>14.9</v>
      </c>
      <c r="O2715">
        <v>9.3000000000000007</v>
      </c>
      <c r="P2715">
        <v>9</v>
      </c>
      <c r="Q2715">
        <v>15.2</v>
      </c>
      <c r="R2715">
        <v>8.5</v>
      </c>
      <c r="S2715" t="b">
        <v>0</v>
      </c>
      <c r="T2715" t="b">
        <v>0</v>
      </c>
      <c r="U2715" t="b">
        <v>0</v>
      </c>
      <c r="V2715">
        <v>53000</v>
      </c>
      <c r="W2715">
        <v>34000</v>
      </c>
      <c r="X2715">
        <v>2.2000000000000002</v>
      </c>
      <c r="Y2715">
        <v>36000</v>
      </c>
      <c r="Z2715">
        <v>2.19</v>
      </c>
    </row>
    <row r="2716" spans="1:26">
      <c r="A2716">
        <v>212528018</v>
      </c>
      <c r="B2716" t="s">
        <v>10695</v>
      </c>
      <c r="C2716" t="s">
        <v>3597</v>
      </c>
      <c r="D2716" t="s">
        <v>4034</v>
      </c>
      <c r="E2716" t="s">
        <v>8691</v>
      </c>
      <c r="F2716" t="s">
        <v>3621</v>
      </c>
      <c r="G2716">
        <v>212528018</v>
      </c>
      <c r="I2716" t="s">
        <v>3622</v>
      </c>
      <c r="J2716" t="s">
        <v>10859</v>
      </c>
      <c r="K2716" t="s">
        <v>3624</v>
      </c>
      <c r="L2716" t="s">
        <v>10860</v>
      </c>
      <c r="P2716">
        <v>12</v>
      </c>
      <c r="Q2716">
        <v>19.5</v>
      </c>
      <c r="R2716">
        <v>10</v>
      </c>
      <c r="S2716" t="b">
        <v>0</v>
      </c>
      <c r="T2716" t="b">
        <v>0</v>
      </c>
      <c r="U2716" t="b">
        <v>1</v>
      </c>
      <c r="V2716">
        <v>33000</v>
      </c>
      <c r="W2716">
        <v>28800</v>
      </c>
      <c r="X2716">
        <v>2.5</v>
      </c>
      <c r="Y2716">
        <v>33600</v>
      </c>
      <c r="Z2716">
        <v>2.39</v>
      </c>
    </row>
    <row r="2717" spans="1:26">
      <c r="A2717">
        <v>210365430</v>
      </c>
      <c r="B2717" t="s">
        <v>10695</v>
      </c>
      <c r="C2717" t="s">
        <v>3597</v>
      </c>
      <c r="D2717" t="s">
        <v>4034</v>
      </c>
      <c r="E2717" t="s">
        <v>5445</v>
      </c>
      <c r="F2717" t="s">
        <v>3600</v>
      </c>
      <c r="G2717">
        <v>210365430</v>
      </c>
      <c r="I2717" t="s">
        <v>3700</v>
      </c>
      <c r="J2717" t="s">
        <v>10858</v>
      </c>
      <c r="L2717" t="s">
        <v>10856</v>
      </c>
      <c r="M2717">
        <v>11.3</v>
      </c>
      <c r="N2717">
        <v>16.2</v>
      </c>
      <c r="O2717">
        <v>10</v>
      </c>
      <c r="P2717">
        <v>11.7</v>
      </c>
      <c r="Q2717">
        <v>15.2</v>
      </c>
      <c r="R2717">
        <v>9.8000000000000007</v>
      </c>
      <c r="S2717" t="b">
        <v>0</v>
      </c>
      <c r="T2717" t="b">
        <v>0</v>
      </c>
      <c r="U2717" t="b">
        <v>1</v>
      </c>
      <c r="V2717">
        <v>23000</v>
      </c>
      <c r="W2717">
        <v>22000</v>
      </c>
      <c r="X2717">
        <v>2.46</v>
      </c>
      <c r="Y2717">
        <v>25800</v>
      </c>
      <c r="Z2717">
        <v>2.27</v>
      </c>
    </row>
    <row r="2718" spans="1:26">
      <c r="A2718">
        <v>210365428</v>
      </c>
      <c r="B2718" t="s">
        <v>10695</v>
      </c>
      <c r="C2718" t="s">
        <v>3597</v>
      </c>
      <c r="D2718" t="s">
        <v>4034</v>
      </c>
      <c r="E2718" t="s">
        <v>10857</v>
      </c>
      <c r="F2718" t="s">
        <v>3600</v>
      </c>
      <c r="G2718">
        <v>210365428</v>
      </c>
      <c r="I2718" t="s">
        <v>3700</v>
      </c>
      <c r="J2718" t="s">
        <v>10858</v>
      </c>
      <c r="L2718" t="s">
        <v>10856</v>
      </c>
      <c r="M2718">
        <v>11.3</v>
      </c>
      <c r="N2718">
        <v>16.2</v>
      </c>
      <c r="O2718">
        <v>10</v>
      </c>
      <c r="P2718">
        <v>11.7</v>
      </c>
      <c r="Q2718">
        <v>15.2</v>
      </c>
      <c r="R2718">
        <v>9.8000000000000007</v>
      </c>
      <c r="S2718" t="b">
        <v>0</v>
      </c>
      <c r="T2718" t="b">
        <v>0</v>
      </c>
      <c r="U2718" t="b">
        <v>1</v>
      </c>
      <c r="V2718">
        <v>23000</v>
      </c>
      <c r="W2718">
        <v>22000</v>
      </c>
      <c r="X2718">
        <v>2.46</v>
      </c>
      <c r="Y2718">
        <v>25800</v>
      </c>
      <c r="Z2718">
        <v>2.27</v>
      </c>
    </row>
    <row r="2719" spans="1:26">
      <c r="A2719">
        <v>210365427</v>
      </c>
      <c r="B2719" t="s">
        <v>10695</v>
      </c>
      <c r="C2719" t="s">
        <v>3597</v>
      </c>
      <c r="D2719" t="s">
        <v>4034</v>
      </c>
      <c r="E2719" t="s">
        <v>10857</v>
      </c>
      <c r="F2719" t="s">
        <v>3600</v>
      </c>
      <c r="G2719">
        <v>210365427</v>
      </c>
      <c r="I2719" t="s">
        <v>3700</v>
      </c>
      <c r="J2719" t="s">
        <v>10855</v>
      </c>
      <c r="L2719" t="s">
        <v>10856</v>
      </c>
      <c r="M2719">
        <v>11.7</v>
      </c>
      <c r="N2719">
        <v>16.2</v>
      </c>
      <c r="O2719">
        <v>10.1</v>
      </c>
      <c r="P2719">
        <v>11.7</v>
      </c>
      <c r="Q2719">
        <v>15.2</v>
      </c>
      <c r="R2719">
        <v>9.5</v>
      </c>
      <c r="S2719" t="b">
        <v>0</v>
      </c>
      <c r="T2719" t="b">
        <v>0</v>
      </c>
      <c r="U2719" t="b">
        <v>1</v>
      </c>
      <c r="V2719">
        <v>18000</v>
      </c>
      <c r="W2719">
        <v>13000</v>
      </c>
      <c r="X2719">
        <v>2.7</v>
      </c>
      <c r="Y2719">
        <v>14700</v>
      </c>
      <c r="Z2719">
        <v>2.3199999999999998</v>
      </c>
    </row>
    <row r="2720" spans="1:26">
      <c r="A2720">
        <v>210365429</v>
      </c>
      <c r="B2720" t="s">
        <v>10695</v>
      </c>
      <c r="C2720" t="s">
        <v>3597</v>
      </c>
      <c r="D2720" t="s">
        <v>4034</v>
      </c>
      <c r="E2720" t="s">
        <v>5445</v>
      </c>
      <c r="F2720" t="s">
        <v>3600</v>
      </c>
      <c r="G2720">
        <v>210365429</v>
      </c>
      <c r="I2720" t="s">
        <v>3700</v>
      </c>
      <c r="J2720" t="s">
        <v>10855</v>
      </c>
      <c r="L2720" t="s">
        <v>10856</v>
      </c>
      <c r="M2720">
        <v>11.7</v>
      </c>
      <c r="N2720">
        <v>16.2</v>
      </c>
      <c r="O2720">
        <v>10.1</v>
      </c>
      <c r="P2720">
        <v>11.7</v>
      </c>
      <c r="Q2720">
        <v>15.2</v>
      </c>
      <c r="R2720">
        <v>9.5</v>
      </c>
      <c r="S2720" t="b">
        <v>0</v>
      </c>
      <c r="T2720" t="b">
        <v>0</v>
      </c>
      <c r="U2720" t="b">
        <v>1</v>
      </c>
      <c r="V2720">
        <v>18000</v>
      </c>
      <c r="W2720">
        <v>13000</v>
      </c>
      <c r="X2720">
        <v>2.7</v>
      </c>
      <c r="Y2720">
        <v>14700</v>
      </c>
      <c r="Z2720">
        <v>2.3199999999999998</v>
      </c>
    </row>
    <row r="2721" spans="1:26">
      <c r="A2721">
        <v>211911387</v>
      </c>
      <c r="B2721" t="s">
        <v>10695</v>
      </c>
      <c r="C2721" t="s">
        <v>3597</v>
      </c>
      <c r="D2721" t="s">
        <v>4034</v>
      </c>
      <c r="E2721" t="s">
        <v>6751</v>
      </c>
      <c r="F2721" t="s">
        <v>3600</v>
      </c>
      <c r="G2721">
        <v>211911387</v>
      </c>
      <c r="I2721" t="s">
        <v>3700</v>
      </c>
      <c r="J2721" t="s">
        <v>5249</v>
      </c>
      <c r="L2721" t="s">
        <v>10185</v>
      </c>
      <c r="M2721">
        <v>9</v>
      </c>
      <c r="N2721">
        <v>14</v>
      </c>
      <c r="O2721">
        <v>10</v>
      </c>
      <c r="P2721">
        <v>8.6</v>
      </c>
      <c r="Q2721">
        <v>14.3</v>
      </c>
      <c r="R2721">
        <v>9</v>
      </c>
      <c r="S2721" t="b">
        <v>0</v>
      </c>
      <c r="T2721" t="b">
        <v>0</v>
      </c>
      <c r="U2721" t="b">
        <v>0</v>
      </c>
      <c r="V2721">
        <v>46000</v>
      </c>
      <c r="W2721">
        <v>32000</v>
      </c>
      <c r="X2721">
        <v>2.36</v>
      </c>
      <c r="Y2721">
        <v>45000</v>
      </c>
      <c r="Z2721">
        <v>2.11</v>
      </c>
    </row>
    <row r="2722" spans="1:26">
      <c r="A2722">
        <v>211911384</v>
      </c>
      <c r="B2722" t="s">
        <v>10695</v>
      </c>
      <c r="C2722" t="s">
        <v>3597</v>
      </c>
      <c r="D2722" t="s">
        <v>4034</v>
      </c>
      <c r="E2722" t="s">
        <v>6751</v>
      </c>
      <c r="F2722" t="s">
        <v>3600</v>
      </c>
      <c r="G2722">
        <v>211911384</v>
      </c>
      <c r="I2722" t="s">
        <v>3700</v>
      </c>
      <c r="J2722" t="s">
        <v>5249</v>
      </c>
      <c r="L2722" t="s">
        <v>9067</v>
      </c>
      <c r="M2722">
        <v>9</v>
      </c>
      <c r="N2722">
        <v>14</v>
      </c>
      <c r="O2722">
        <v>10</v>
      </c>
      <c r="P2722">
        <v>8.6</v>
      </c>
      <c r="Q2722">
        <v>14.3</v>
      </c>
      <c r="R2722">
        <v>9</v>
      </c>
      <c r="S2722" t="b">
        <v>0</v>
      </c>
      <c r="T2722" t="b">
        <v>0</v>
      </c>
      <c r="U2722" t="b">
        <v>0</v>
      </c>
      <c r="V2722">
        <v>46000</v>
      </c>
      <c r="W2722">
        <v>32000</v>
      </c>
      <c r="X2722">
        <v>2.36</v>
      </c>
      <c r="Y2722">
        <v>45000</v>
      </c>
      <c r="Z2722">
        <v>2.11</v>
      </c>
    </row>
    <row r="2723" spans="1:26">
      <c r="A2723">
        <v>211644137</v>
      </c>
      <c r="B2723" t="s">
        <v>10695</v>
      </c>
      <c r="C2723" t="s">
        <v>3597</v>
      </c>
      <c r="D2723" t="s">
        <v>4034</v>
      </c>
      <c r="E2723" t="s">
        <v>5262</v>
      </c>
      <c r="F2723" t="s">
        <v>3600</v>
      </c>
      <c r="G2723">
        <v>211644137</v>
      </c>
      <c r="I2723" t="s">
        <v>3700</v>
      </c>
      <c r="J2723" t="s">
        <v>5263</v>
      </c>
      <c r="L2723" t="s">
        <v>10185</v>
      </c>
      <c r="M2723">
        <v>9</v>
      </c>
      <c r="N2723">
        <v>14</v>
      </c>
      <c r="O2723">
        <v>10</v>
      </c>
      <c r="P2723">
        <v>8.6</v>
      </c>
      <c r="Q2723">
        <v>14.3</v>
      </c>
      <c r="R2723">
        <v>9</v>
      </c>
      <c r="S2723" t="b">
        <v>0</v>
      </c>
      <c r="T2723" t="b">
        <v>0</v>
      </c>
      <c r="U2723" t="b">
        <v>0</v>
      </c>
      <c r="V2723">
        <v>46000</v>
      </c>
      <c r="W2723">
        <v>32000</v>
      </c>
      <c r="X2723">
        <v>2.36</v>
      </c>
      <c r="Y2723">
        <v>45000</v>
      </c>
      <c r="Z2723">
        <v>2.11</v>
      </c>
    </row>
    <row r="2724" spans="1:26">
      <c r="A2724">
        <v>209550337</v>
      </c>
      <c r="B2724" t="s">
        <v>10695</v>
      </c>
      <c r="C2724" t="s">
        <v>3597</v>
      </c>
      <c r="D2724" t="s">
        <v>4034</v>
      </c>
      <c r="E2724" t="s">
        <v>5262</v>
      </c>
      <c r="F2724" t="s">
        <v>3600</v>
      </c>
      <c r="G2724">
        <v>209550337</v>
      </c>
      <c r="I2724" t="s">
        <v>3700</v>
      </c>
      <c r="J2724" t="s">
        <v>5249</v>
      </c>
      <c r="L2724" t="s">
        <v>10185</v>
      </c>
      <c r="M2724">
        <v>9</v>
      </c>
      <c r="N2724">
        <v>14</v>
      </c>
      <c r="O2724">
        <v>10</v>
      </c>
      <c r="P2724">
        <v>8.6</v>
      </c>
      <c r="Q2724">
        <v>14.3</v>
      </c>
      <c r="R2724">
        <v>9</v>
      </c>
      <c r="S2724" t="b">
        <v>0</v>
      </c>
      <c r="T2724" t="b">
        <v>0</v>
      </c>
      <c r="U2724" t="b">
        <v>0</v>
      </c>
      <c r="V2724">
        <v>46000</v>
      </c>
      <c r="W2724">
        <v>32000</v>
      </c>
      <c r="X2724">
        <v>2.36</v>
      </c>
      <c r="Y2724">
        <v>45000</v>
      </c>
      <c r="Z2724">
        <v>2.11</v>
      </c>
    </row>
    <row r="2725" spans="1:26">
      <c r="A2725">
        <v>209270323</v>
      </c>
      <c r="B2725" t="s">
        <v>10695</v>
      </c>
      <c r="C2725" t="s">
        <v>3597</v>
      </c>
      <c r="D2725" t="s">
        <v>4034</v>
      </c>
      <c r="E2725" t="s">
        <v>6224</v>
      </c>
      <c r="F2725" t="s">
        <v>3600</v>
      </c>
      <c r="G2725">
        <v>209270323</v>
      </c>
      <c r="I2725" t="s">
        <v>3700</v>
      </c>
      <c r="J2725" t="s">
        <v>5249</v>
      </c>
      <c r="L2725" t="s">
        <v>10185</v>
      </c>
      <c r="M2725">
        <v>9</v>
      </c>
      <c r="N2725">
        <v>14</v>
      </c>
      <c r="O2725">
        <v>10</v>
      </c>
      <c r="P2725">
        <v>8.6</v>
      </c>
      <c r="Q2725">
        <v>14.3</v>
      </c>
      <c r="R2725">
        <v>9</v>
      </c>
      <c r="S2725" t="b">
        <v>0</v>
      </c>
      <c r="T2725" t="b">
        <v>0</v>
      </c>
      <c r="U2725" t="b">
        <v>0</v>
      </c>
      <c r="V2725">
        <v>46000</v>
      </c>
      <c r="W2725">
        <v>32000</v>
      </c>
      <c r="X2725">
        <v>2.36</v>
      </c>
      <c r="Y2725">
        <v>45000</v>
      </c>
      <c r="Z2725">
        <v>2.11</v>
      </c>
    </row>
    <row r="2726" spans="1:26">
      <c r="A2726">
        <v>212394315</v>
      </c>
      <c r="B2726" t="s">
        <v>10695</v>
      </c>
      <c r="C2726" t="s">
        <v>3597</v>
      </c>
      <c r="D2726" t="s">
        <v>4034</v>
      </c>
      <c r="E2726" t="s">
        <v>5422</v>
      </c>
      <c r="F2726" t="s">
        <v>3600</v>
      </c>
      <c r="G2726">
        <v>212394315</v>
      </c>
      <c r="I2726" t="s">
        <v>3700</v>
      </c>
      <c r="J2726" t="s">
        <v>9367</v>
      </c>
      <c r="L2726" t="s">
        <v>10181</v>
      </c>
      <c r="M2726">
        <v>9</v>
      </c>
      <c r="N2726">
        <v>14</v>
      </c>
      <c r="O2726">
        <v>10</v>
      </c>
      <c r="P2726">
        <v>8.6</v>
      </c>
      <c r="Q2726">
        <v>14.3</v>
      </c>
      <c r="R2726">
        <v>9</v>
      </c>
      <c r="S2726" t="b">
        <v>0</v>
      </c>
      <c r="T2726" t="b">
        <v>0</v>
      </c>
      <c r="U2726" t="b">
        <v>0</v>
      </c>
      <c r="V2726">
        <v>46000</v>
      </c>
      <c r="W2726">
        <v>32000</v>
      </c>
      <c r="X2726">
        <v>2.36</v>
      </c>
      <c r="Y2726">
        <v>45000</v>
      </c>
      <c r="Z2726">
        <v>2.11</v>
      </c>
    </row>
    <row r="2727" spans="1:26">
      <c r="A2727">
        <v>212394326</v>
      </c>
      <c r="B2727" t="s">
        <v>10695</v>
      </c>
      <c r="C2727" t="s">
        <v>3597</v>
      </c>
      <c r="D2727" t="s">
        <v>4034</v>
      </c>
      <c r="E2727" t="s">
        <v>5417</v>
      </c>
      <c r="F2727" t="s">
        <v>3600</v>
      </c>
      <c r="G2727">
        <v>212394326</v>
      </c>
      <c r="I2727" t="s">
        <v>3700</v>
      </c>
      <c r="J2727" t="s">
        <v>9367</v>
      </c>
      <c r="L2727" t="s">
        <v>10181</v>
      </c>
      <c r="M2727">
        <v>9</v>
      </c>
      <c r="N2727">
        <v>14</v>
      </c>
      <c r="O2727">
        <v>10</v>
      </c>
      <c r="P2727">
        <v>8.6</v>
      </c>
      <c r="Q2727">
        <v>14.3</v>
      </c>
      <c r="R2727">
        <v>9</v>
      </c>
      <c r="S2727" t="b">
        <v>0</v>
      </c>
      <c r="T2727" t="b">
        <v>0</v>
      </c>
      <c r="U2727" t="b">
        <v>0</v>
      </c>
      <c r="V2727">
        <v>46000</v>
      </c>
      <c r="W2727">
        <v>32000</v>
      </c>
      <c r="X2727">
        <v>2.36</v>
      </c>
      <c r="Y2727">
        <v>45000</v>
      </c>
      <c r="Z2727">
        <v>2.11</v>
      </c>
    </row>
    <row r="2728" spans="1:26">
      <c r="A2728">
        <v>212388352</v>
      </c>
      <c r="B2728" t="s">
        <v>10695</v>
      </c>
      <c r="C2728" t="s">
        <v>3597</v>
      </c>
      <c r="D2728" t="s">
        <v>4034</v>
      </c>
      <c r="E2728" t="s">
        <v>4035</v>
      </c>
      <c r="F2728" t="s">
        <v>3600</v>
      </c>
      <c r="G2728">
        <v>212388352</v>
      </c>
      <c r="I2728" t="s">
        <v>3700</v>
      </c>
      <c r="J2728" t="s">
        <v>9363</v>
      </c>
      <c r="L2728" t="s">
        <v>10854</v>
      </c>
      <c r="M2728">
        <v>9</v>
      </c>
      <c r="N2728">
        <v>14</v>
      </c>
      <c r="O2728">
        <v>10</v>
      </c>
      <c r="P2728">
        <v>8.6</v>
      </c>
      <c r="Q2728">
        <v>14.3</v>
      </c>
      <c r="R2728">
        <v>9</v>
      </c>
      <c r="S2728" t="b">
        <v>0</v>
      </c>
      <c r="T2728" t="b">
        <v>0</v>
      </c>
      <c r="U2728" t="b">
        <v>0</v>
      </c>
      <c r="V2728">
        <v>46000</v>
      </c>
      <c r="W2728">
        <v>32000</v>
      </c>
      <c r="X2728">
        <v>2.36</v>
      </c>
      <c r="Y2728">
        <v>45000</v>
      </c>
      <c r="Z2728">
        <v>2.11</v>
      </c>
    </row>
    <row r="2729" spans="1:26">
      <c r="A2729">
        <v>212367436</v>
      </c>
      <c r="B2729" t="s">
        <v>10695</v>
      </c>
      <c r="C2729" t="s">
        <v>3597</v>
      </c>
      <c r="D2729" t="s">
        <v>4034</v>
      </c>
      <c r="E2729" t="s">
        <v>10839</v>
      </c>
      <c r="F2729" t="s">
        <v>3600</v>
      </c>
      <c r="G2729">
        <v>212367436</v>
      </c>
      <c r="I2729" t="s">
        <v>3700</v>
      </c>
      <c r="J2729" t="s">
        <v>10651</v>
      </c>
      <c r="L2729" t="s">
        <v>10853</v>
      </c>
      <c r="M2729">
        <v>9</v>
      </c>
      <c r="N2729">
        <v>14</v>
      </c>
      <c r="O2729">
        <v>10</v>
      </c>
      <c r="P2729">
        <v>8.6</v>
      </c>
      <c r="Q2729">
        <v>14.3</v>
      </c>
      <c r="R2729">
        <v>9</v>
      </c>
      <c r="S2729" t="b">
        <v>0</v>
      </c>
      <c r="T2729" t="b">
        <v>0</v>
      </c>
      <c r="U2729" t="b">
        <v>0</v>
      </c>
      <c r="V2729">
        <v>46000</v>
      </c>
      <c r="W2729">
        <v>32000</v>
      </c>
      <c r="X2729">
        <v>2.36</v>
      </c>
      <c r="Y2729">
        <v>45000</v>
      </c>
      <c r="Z2729">
        <v>2.11</v>
      </c>
    </row>
    <row r="2730" spans="1:26">
      <c r="A2730">
        <v>212331393</v>
      </c>
      <c r="B2730" t="s">
        <v>10695</v>
      </c>
      <c r="C2730" t="s">
        <v>3597</v>
      </c>
      <c r="D2730" t="s">
        <v>4034</v>
      </c>
      <c r="E2730" t="s">
        <v>4871</v>
      </c>
      <c r="F2730" t="s">
        <v>3600</v>
      </c>
      <c r="G2730">
        <v>212331393</v>
      </c>
      <c r="I2730" t="s">
        <v>3700</v>
      </c>
      <c r="J2730" t="s">
        <v>10852</v>
      </c>
      <c r="L2730" t="s">
        <v>10184</v>
      </c>
      <c r="M2730">
        <v>9</v>
      </c>
      <c r="N2730">
        <v>14</v>
      </c>
      <c r="O2730">
        <v>10</v>
      </c>
      <c r="P2730">
        <v>8.6</v>
      </c>
      <c r="Q2730">
        <v>14.3</v>
      </c>
      <c r="R2730">
        <v>9</v>
      </c>
      <c r="S2730" t="b">
        <v>0</v>
      </c>
      <c r="T2730" t="b">
        <v>0</v>
      </c>
      <c r="U2730" t="b">
        <v>0</v>
      </c>
      <c r="V2730">
        <v>46000</v>
      </c>
      <c r="W2730">
        <v>32000</v>
      </c>
      <c r="X2730">
        <v>2.36</v>
      </c>
      <c r="Y2730">
        <v>45000</v>
      </c>
      <c r="Z2730">
        <v>2.11</v>
      </c>
    </row>
    <row r="2731" spans="1:26">
      <c r="A2731">
        <v>212394359</v>
      </c>
      <c r="B2731" t="s">
        <v>10695</v>
      </c>
      <c r="C2731" t="s">
        <v>3597</v>
      </c>
      <c r="D2731" t="s">
        <v>4034</v>
      </c>
      <c r="E2731" t="s">
        <v>9898</v>
      </c>
      <c r="F2731" t="s">
        <v>3600</v>
      </c>
      <c r="G2731">
        <v>212394359</v>
      </c>
      <c r="I2731" t="s">
        <v>3700</v>
      </c>
      <c r="J2731" t="s">
        <v>9367</v>
      </c>
      <c r="L2731" t="s">
        <v>10181</v>
      </c>
      <c r="M2731">
        <v>9</v>
      </c>
      <c r="N2731">
        <v>14</v>
      </c>
      <c r="O2731">
        <v>10</v>
      </c>
      <c r="P2731">
        <v>8.6</v>
      </c>
      <c r="Q2731">
        <v>14.3</v>
      </c>
      <c r="R2731">
        <v>9</v>
      </c>
      <c r="S2731" t="b">
        <v>0</v>
      </c>
      <c r="T2731" t="b">
        <v>0</v>
      </c>
      <c r="U2731" t="b">
        <v>0</v>
      </c>
      <c r="V2731">
        <v>46000</v>
      </c>
      <c r="W2731">
        <v>32000</v>
      </c>
      <c r="X2731">
        <v>2.36</v>
      </c>
      <c r="Y2731">
        <v>45000</v>
      </c>
      <c r="Z2731">
        <v>2.11</v>
      </c>
    </row>
    <row r="2732" spans="1:26">
      <c r="A2732">
        <v>212394337</v>
      </c>
      <c r="B2732" t="s">
        <v>10695</v>
      </c>
      <c r="C2732" t="s">
        <v>3597</v>
      </c>
      <c r="D2732" t="s">
        <v>4034</v>
      </c>
      <c r="E2732" t="s">
        <v>5423</v>
      </c>
      <c r="F2732" t="s">
        <v>3600</v>
      </c>
      <c r="G2732">
        <v>212394337</v>
      </c>
      <c r="I2732" t="s">
        <v>3700</v>
      </c>
      <c r="J2732" t="s">
        <v>9367</v>
      </c>
      <c r="L2732" t="s">
        <v>10181</v>
      </c>
      <c r="M2732">
        <v>9</v>
      </c>
      <c r="N2732">
        <v>14</v>
      </c>
      <c r="O2732">
        <v>10</v>
      </c>
      <c r="P2732">
        <v>8.6</v>
      </c>
      <c r="Q2732">
        <v>14.3</v>
      </c>
      <c r="R2732">
        <v>9</v>
      </c>
      <c r="S2732" t="b">
        <v>0</v>
      </c>
      <c r="T2732" t="b">
        <v>0</v>
      </c>
      <c r="U2732" t="b">
        <v>0</v>
      </c>
      <c r="V2732">
        <v>46000</v>
      </c>
      <c r="W2732">
        <v>32000</v>
      </c>
      <c r="X2732">
        <v>2.36</v>
      </c>
      <c r="Y2732">
        <v>45000</v>
      </c>
      <c r="Z2732">
        <v>2.11</v>
      </c>
    </row>
    <row r="2733" spans="1:26">
      <c r="A2733">
        <v>212394348</v>
      </c>
      <c r="B2733" t="s">
        <v>10695</v>
      </c>
      <c r="C2733" t="s">
        <v>3597</v>
      </c>
      <c r="D2733" t="s">
        <v>4034</v>
      </c>
      <c r="E2733" t="s">
        <v>10835</v>
      </c>
      <c r="F2733" t="s">
        <v>3600</v>
      </c>
      <c r="G2733">
        <v>212394348</v>
      </c>
      <c r="I2733" t="s">
        <v>3700</v>
      </c>
      <c r="J2733" t="s">
        <v>9367</v>
      </c>
      <c r="L2733" t="s">
        <v>10181</v>
      </c>
      <c r="M2733">
        <v>9</v>
      </c>
      <c r="N2733">
        <v>14</v>
      </c>
      <c r="O2733">
        <v>10</v>
      </c>
      <c r="P2733">
        <v>8.6</v>
      </c>
      <c r="Q2733">
        <v>14.3</v>
      </c>
      <c r="R2733">
        <v>9</v>
      </c>
      <c r="S2733" t="b">
        <v>0</v>
      </c>
      <c r="T2733" t="b">
        <v>0</v>
      </c>
      <c r="U2733" t="b">
        <v>0</v>
      </c>
      <c r="V2733">
        <v>46000</v>
      </c>
      <c r="W2733">
        <v>32000</v>
      </c>
      <c r="X2733">
        <v>2.36</v>
      </c>
      <c r="Y2733">
        <v>45000</v>
      </c>
      <c r="Z2733">
        <v>2.11</v>
      </c>
    </row>
    <row r="2734" spans="1:26">
      <c r="A2734">
        <v>212394347</v>
      </c>
      <c r="B2734" t="s">
        <v>10695</v>
      </c>
      <c r="C2734" t="s">
        <v>3597</v>
      </c>
      <c r="D2734" t="s">
        <v>4034</v>
      </c>
      <c r="E2734" t="s">
        <v>10835</v>
      </c>
      <c r="F2734" t="s">
        <v>3600</v>
      </c>
      <c r="G2734">
        <v>212394347</v>
      </c>
      <c r="I2734" t="s">
        <v>3700</v>
      </c>
      <c r="J2734" t="s">
        <v>9359</v>
      </c>
      <c r="L2734" t="s">
        <v>10179</v>
      </c>
      <c r="M2734">
        <v>10.199999999999999</v>
      </c>
      <c r="N2734">
        <v>14.8</v>
      </c>
      <c r="O2734">
        <v>9.6</v>
      </c>
      <c r="P2734">
        <v>10</v>
      </c>
      <c r="Q2734">
        <v>15.2</v>
      </c>
      <c r="R2734">
        <v>10</v>
      </c>
      <c r="S2734" t="b">
        <v>0</v>
      </c>
      <c r="T2734" t="b">
        <v>0</v>
      </c>
      <c r="U2734" t="b">
        <v>1</v>
      </c>
      <c r="V2734">
        <v>35000</v>
      </c>
      <c r="W2734">
        <v>33000</v>
      </c>
      <c r="X2734">
        <v>2.4</v>
      </c>
      <c r="Y2734">
        <v>38000</v>
      </c>
      <c r="Z2734">
        <v>1.9</v>
      </c>
    </row>
    <row r="2735" spans="1:26">
      <c r="A2735">
        <v>212394336</v>
      </c>
      <c r="B2735" t="s">
        <v>10695</v>
      </c>
      <c r="C2735" t="s">
        <v>3597</v>
      </c>
      <c r="D2735" t="s">
        <v>4034</v>
      </c>
      <c r="E2735" t="s">
        <v>5423</v>
      </c>
      <c r="F2735" t="s">
        <v>3600</v>
      </c>
      <c r="G2735">
        <v>212394336</v>
      </c>
      <c r="I2735" t="s">
        <v>3700</v>
      </c>
      <c r="J2735" t="s">
        <v>9359</v>
      </c>
      <c r="L2735" t="s">
        <v>10179</v>
      </c>
      <c r="M2735">
        <v>10.199999999999999</v>
      </c>
      <c r="N2735">
        <v>14.8</v>
      </c>
      <c r="O2735">
        <v>9.6</v>
      </c>
      <c r="P2735">
        <v>10</v>
      </c>
      <c r="Q2735">
        <v>15.2</v>
      </c>
      <c r="R2735">
        <v>10</v>
      </c>
      <c r="S2735" t="b">
        <v>0</v>
      </c>
      <c r="T2735" t="b">
        <v>0</v>
      </c>
      <c r="U2735" t="b">
        <v>1</v>
      </c>
      <c r="V2735">
        <v>35000</v>
      </c>
      <c r="W2735">
        <v>33000</v>
      </c>
      <c r="X2735">
        <v>2.4</v>
      </c>
      <c r="Y2735">
        <v>38000</v>
      </c>
      <c r="Z2735">
        <v>1.9</v>
      </c>
    </row>
    <row r="2736" spans="1:26">
      <c r="A2736">
        <v>212394358</v>
      </c>
      <c r="B2736" t="s">
        <v>10695</v>
      </c>
      <c r="C2736" t="s">
        <v>3597</v>
      </c>
      <c r="D2736" t="s">
        <v>4034</v>
      </c>
      <c r="E2736" t="s">
        <v>9898</v>
      </c>
      <c r="F2736" t="s">
        <v>3600</v>
      </c>
      <c r="G2736">
        <v>212394358</v>
      </c>
      <c r="I2736" t="s">
        <v>3700</v>
      </c>
      <c r="J2736" t="s">
        <v>9359</v>
      </c>
      <c r="L2736" t="s">
        <v>10179</v>
      </c>
      <c r="M2736">
        <v>10.199999999999999</v>
      </c>
      <c r="N2736">
        <v>14.8</v>
      </c>
      <c r="O2736">
        <v>9.6</v>
      </c>
      <c r="P2736">
        <v>10</v>
      </c>
      <c r="Q2736">
        <v>15.2</v>
      </c>
      <c r="R2736">
        <v>10</v>
      </c>
      <c r="S2736" t="b">
        <v>0</v>
      </c>
      <c r="T2736" t="b">
        <v>0</v>
      </c>
      <c r="U2736" t="b">
        <v>1</v>
      </c>
      <c r="V2736">
        <v>35000</v>
      </c>
      <c r="W2736">
        <v>33000</v>
      </c>
      <c r="X2736">
        <v>2.4</v>
      </c>
      <c r="Y2736">
        <v>38000</v>
      </c>
      <c r="Z2736">
        <v>1.9</v>
      </c>
    </row>
    <row r="2737" spans="1:26">
      <c r="A2737">
        <v>212361761</v>
      </c>
      <c r="B2737" t="s">
        <v>10695</v>
      </c>
      <c r="C2737" t="s">
        <v>3597</v>
      </c>
      <c r="D2737" t="s">
        <v>4034</v>
      </c>
      <c r="E2737" t="s">
        <v>5260</v>
      </c>
      <c r="F2737" t="s">
        <v>3600</v>
      </c>
      <c r="G2737">
        <v>212361761</v>
      </c>
      <c r="I2737" t="s">
        <v>3700</v>
      </c>
      <c r="J2737" t="s">
        <v>10797</v>
      </c>
      <c r="L2737" t="s">
        <v>10847</v>
      </c>
      <c r="M2737">
        <v>10.199999999999999</v>
      </c>
      <c r="N2737">
        <v>14.8</v>
      </c>
      <c r="O2737">
        <v>9.6</v>
      </c>
      <c r="P2737">
        <v>10</v>
      </c>
      <c r="Q2737">
        <v>15.2</v>
      </c>
      <c r="R2737">
        <v>10</v>
      </c>
      <c r="S2737" t="b">
        <v>0</v>
      </c>
      <c r="T2737" t="b">
        <v>0</v>
      </c>
      <c r="U2737" t="b">
        <v>1</v>
      </c>
      <c r="V2737">
        <v>35000</v>
      </c>
      <c r="W2737">
        <v>33000</v>
      </c>
      <c r="X2737">
        <v>2.4</v>
      </c>
      <c r="Y2737">
        <v>38000</v>
      </c>
      <c r="Z2737">
        <v>1.9</v>
      </c>
    </row>
    <row r="2738" spans="1:26">
      <c r="A2738">
        <v>212331392</v>
      </c>
      <c r="B2738" t="s">
        <v>10695</v>
      </c>
      <c r="C2738" t="s">
        <v>3597</v>
      </c>
      <c r="D2738" t="s">
        <v>4034</v>
      </c>
      <c r="E2738" t="s">
        <v>4871</v>
      </c>
      <c r="F2738" t="s">
        <v>3600</v>
      </c>
      <c r="G2738">
        <v>212331392</v>
      </c>
      <c r="I2738" t="s">
        <v>3700</v>
      </c>
      <c r="J2738" t="s">
        <v>10851</v>
      </c>
      <c r="L2738" t="s">
        <v>9475</v>
      </c>
      <c r="M2738">
        <v>10.199999999999999</v>
      </c>
      <c r="N2738">
        <v>14.8</v>
      </c>
      <c r="O2738">
        <v>9.6</v>
      </c>
      <c r="P2738">
        <v>10</v>
      </c>
      <c r="Q2738">
        <v>15.2</v>
      </c>
      <c r="R2738">
        <v>10</v>
      </c>
      <c r="S2738" t="b">
        <v>0</v>
      </c>
      <c r="T2738" t="b">
        <v>0</v>
      </c>
      <c r="U2738" t="b">
        <v>1</v>
      </c>
      <c r="V2738">
        <v>35000</v>
      </c>
      <c r="W2738">
        <v>33000</v>
      </c>
      <c r="X2738">
        <v>2.4</v>
      </c>
      <c r="Y2738">
        <v>38000</v>
      </c>
      <c r="Z2738">
        <v>1.9</v>
      </c>
    </row>
    <row r="2739" spans="1:26">
      <c r="A2739">
        <v>212367435</v>
      </c>
      <c r="B2739" t="s">
        <v>10695</v>
      </c>
      <c r="C2739" t="s">
        <v>3597</v>
      </c>
      <c r="D2739" t="s">
        <v>4034</v>
      </c>
      <c r="E2739" t="s">
        <v>10839</v>
      </c>
      <c r="F2739" t="s">
        <v>3600</v>
      </c>
      <c r="G2739">
        <v>212367435</v>
      </c>
      <c r="I2739" t="s">
        <v>3700</v>
      </c>
      <c r="J2739" t="s">
        <v>10645</v>
      </c>
      <c r="L2739" t="s">
        <v>10848</v>
      </c>
      <c r="M2739">
        <v>10.199999999999999</v>
      </c>
      <c r="N2739">
        <v>14.8</v>
      </c>
      <c r="O2739">
        <v>9.6</v>
      </c>
      <c r="P2739">
        <v>10</v>
      </c>
      <c r="Q2739">
        <v>15.2</v>
      </c>
      <c r="R2739">
        <v>10</v>
      </c>
      <c r="S2739" t="b">
        <v>0</v>
      </c>
      <c r="T2739" t="b">
        <v>0</v>
      </c>
      <c r="U2739" t="b">
        <v>1</v>
      </c>
      <c r="V2739">
        <v>35000</v>
      </c>
      <c r="W2739">
        <v>33000</v>
      </c>
      <c r="X2739">
        <v>2.4</v>
      </c>
      <c r="Y2739">
        <v>38000</v>
      </c>
      <c r="Z2739">
        <v>1.9</v>
      </c>
    </row>
    <row r="2740" spans="1:26">
      <c r="A2740">
        <v>212388351</v>
      </c>
      <c r="B2740" t="s">
        <v>10695</v>
      </c>
      <c r="C2740" t="s">
        <v>3597</v>
      </c>
      <c r="D2740" t="s">
        <v>4034</v>
      </c>
      <c r="E2740" t="s">
        <v>4035</v>
      </c>
      <c r="F2740" t="s">
        <v>3600</v>
      </c>
      <c r="G2740">
        <v>212388351</v>
      </c>
      <c r="I2740" t="s">
        <v>3700</v>
      </c>
      <c r="J2740" t="s">
        <v>9361</v>
      </c>
      <c r="L2740" t="s">
        <v>10850</v>
      </c>
      <c r="M2740">
        <v>10.199999999999999</v>
      </c>
      <c r="N2740">
        <v>14.8</v>
      </c>
      <c r="O2740">
        <v>9.6</v>
      </c>
      <c r="P2740">
        <v>10</v>
      </c>
      <c r="Q2740">
        <v>15.2</v>
      </c>
      <c r="R2740">
        <v>10</v>
      </c>
      <c r="S2740" t="b">
        <v>0</v>
      </c>
      <c r="T2740" t="b">
        <v>0</v>
      </c>
      <c r="U2740" t="b">
        <v>1</v>
      </c>
      <c r="V2740">
        <v>35000</v>
      </c>
      <c r="W2740">
        <v>33000</v>
      </c>
      <c r="X2740">
        <v>2.4</v>
      </c>
      <c r="Y2740">
        <v>38000</v>
      </c>
      <c r="Z2740">
        <v>1.9</v>
      </c>
    </row>
    <row r="2741" spans="1:26">
      <c r="A2741">
        <v>212386847</v>
      </c>
      <c r="B2741" t="s">
        <v>10695</v>
      </c>
      <c r="C2741" t="s">
        <v>3597</v>
      </c>
      <c r="D2741" t="s">
        <v>4034</v>
      </c>
      <c r="E2741" t="s">
        <v>10638</v>
      </c>
      <c r="F2741" t="s">
        <v>3600</v>
      </c>
      <c r="G2741">
        <v>212386847</v>
      </c>
      <c r="I2741" t="s">
        <v>3700</v>
      </c>
      <c r="J2741" t="s">
        <v>10647</v>
      </c>
      <c r="L2741" t="s">
        <v>10849</v>
      </c>
      <c r="M2741">
        <v>10.199999999999999</v>
      </c>
      <c r="N2741">
        <v>14.8</v>
      </c>
      <c r="O2741">
        <v>9.6</v>
      </c>
      <c r="P2741">
        <v>10</v>
      </c>
      <c r="Q2741">
        <v>15.2</v>
      </c>
      <c r="R2741">
        <v>10</v>
      </c>
      <c r="S2741" t="b">
        <v>0</v>
      </c>
      <c r="T2741" t="b">
        <v>0</v>
      </c>
      <c r="U2741" t="b">
        <v>1</v>
      </c>
      <c r="V2741">
        <v>35000</v>
      </c>
      <c r="W2741">
        <v>33000</v>
      </c>
      <c r="X2741">
        <v>2.4</v>
      </c>
      <c r="Y2741">
        <v>38000</v>
      </c>
      <c r="Z2741">
        <v>1.9</v>
      </c>
    </row>
    <row r="2742" spans="1:26">
      <c r="A2742">
        <v>212394325</v>
      </c>
      <c r="B2742" t="s">
        <v>10695</v>
      </c>
      <c r="C2742" t="s">
        <v>3597</v>
      </c>
      <c r="D2742" t="s">
        <v>4034</v>
      </c>
      <c r="E2742" t="s">
        <v>5417</v>
      </c>
      <c r="F2742" t="s">
        <v>3600</v>
      </c>
      <c r="G2742">
        <v>212394325</v>
      </c>
      <c r="I2742" t="s">
        <v>3700</v>
      </c>
      <c r="J2742" t="s">
        <v>9359</v>
      </c>
      <c r="L2742" t="s">
        <v>10179</v>
      </c>
      <c r="M2742">
        <v>10.199999999999999</v>
      </c>
      <c r="N2742">
        <v>14.8</v>
      </c>
      <c r="O2742">
        <v>9.6</v>
      </c>
      <c r="P2742">
        <v>10</v>
      </c>
      <c r="Q2742">
        <v>15.2</v>
      </c>
      <c r="R2742">
        <v>10</v>
      </c>
      <c r="S2742" t="b">
        <v>0</v>
      </c>
      <c r="T2742" t="b">
        <v>0</v>
      </c>
      <c r="U2742" t="b">
        <v>1</v>
      </c>
      <c r="V2742">
        <v>35000</v>
      </c>
      <c r="W2742">
        <v>33000</v>
      </c>
      <c r="X2742">
        <v>2.4</v>
      </c>
      <c r="Y2742">
        <v>38000</v>
      </c>
      <c r="Z2742">
        <v>1.9</v>
      </c>
    </row>
    <row r="2743" spans="1:26">
      <c r="A2743">
        <v>212394314</v>
      </c>
      <c r="B2743" t="s">
        <v>10695</v>
      </c>
      <c r="C2743" t="s">
        <v>3597</v>
      </c>
      <c r="D2743" t="s">
        <v>4034</v>
      </c>
      <c r="E2743" t="s">
        <v>5422</v>
      </c>
      <c r="F2743" t="s">
        <v>3600</v>
      </c>
      <c r="G2743">
        <v>212394314</v>
      </c>
      <c r="I2743" t="s">
        <v>3700</v>
      </c>
      <c r="J2743" t="s">
        <v>9359</v>
      </c>
      <c r="L2743" t="s">
        <v>10179</v>
      </c>
      <c r="M2743">
        <v>10.199999999999999</v>
      </c>
      <c r="N2743">
        <v>14.8</v>
      </c>
      <c r="O2743">
        <v>9.6</v>
      </c>
      <c r="P2743">
        <v>10</v>
      </c>
      <c r="Q2743">
        <v>15.2</v>
      </c>
      <c r="R2743">
        <v>10</v>
      </c>
      <c r="S2743" t="b">
        <v>0</v>
      </c>
      <c r="T2743" t="b">
        <v>0</v>
      </c>
      <c r="U2743" t="b">
        <v>1</v>
      </c>
      <c r="V2743">
        <v>35000</v>
      </c>
      <c r="W2743">
        <v>33000</v>
      </c>
      <c r="X2743">
        <v>2.4</v>
      </c>
      <c r="Y2743">
        <v>38000</v>
      </c>
      <c r="Z2743">
        <v>1.9</v>
      </c>
    </row>
    <row r="2744" spans="1:26">
      <c r="A2744">
        <v>209270322</v>
      </c>
      <c r="B2744" t="s">
        <v>10695</v>
      </c>
      <c r="C2744" t="s">
        <v>3597</v>
      </c>
      <c r="D2744" t="s">
        <v>4034</v>
      </c>
      <c r="E2744" t="s">
        <v>6224</v>
      </c>
      <c r="F2744" t="s">
        <v>3600</v>
      </c>
      <c r="G2744">
        <v>209270322</v>
      </c>
      <c r="I2744" t="s">
        <v>3700</v>
      </c>
      <c r="J2744" t="s">
        <v>6711</v>
      </c>
      <c r="L2744" t="s">
        <v>9285</v>
      </c>
      <c r="M2744">
        <v>10.199999999999999</v>
      </c>
      <c r="N2744">
        <v>14.8</v>
      </c>
      <c r="O2744">
        <v>9.6</v>
      </c>
      <c r="P2744">
        <v>10</v>
      </c>
      <c r="Q2744">
        <v>15.2</v>
      </c>
      <c r="R2744">
        <v>10</v>
      </c>
      <c r="S2744" t="b">
        <v>0</v>
      </c>
      <c r="T2744" t="b">
        <v>0</v>
      </c>
      <c r="U2744" t="b">
        <v>1</v>
      </c>
      <c r="V2744">
        <v>35000</v>
      </c>
      <c r="W2744">
        <v>33000</v>
      </c>
      <c r="X2744">
        <v>2.4</v>
      </c>
      <c r="Y2744">
        <v>38000</v>
      </c>
      <c r="Z2744">
        <v>1.9</v>
      </c>
    </row>
    <row r="2745" spans="1:26">
      <c r="A2745">
        <v>209550336</v>
      </c>
      <c r="B2745" t="s">
        <v>10695</v>
      </c>
      <c r="C2745" t="s">
        <v>3597</v>
      </c>
      <c r="D2745" t="s">
        <v>4034</v>
      </c>
      <c r="E2745" t="s">
        <v>5262</v>
      </c>
      <c r="F2745" t="s">
        <v>3600</v>
      </c>
      <c r="G2745">
        <v>209550336</v>
      </c>
      <c r="I2745" t="s">
        <v>3700</v>
      </c>
      <c r="J2745" t="s">
        <v>6711</v>
      </c>
      <c r="L2745" t="s">
        <v>9285</v>
      </c>
      <c r="M2745">
        <v>10.199999999999999</v>
      </c>
      <c r="N2745">
        <v>14.8</v>
      </c>
      <c r="O2745">
        <v>9.6</v>
      </c>
      <c r="P2745">
        <v>10</v>
      </c>
      <c r="Q2745">
        <v>15.2</v>
      </c>
      <c r="R2745">
        <v>10</v>
      </c>
      <c r="S2745" t="b">
        <v>0</v>
      </c>
      <c r="T2745" t="b">
        <v>0</v>
      </c>
      <c r="U2745" t="b">
        <v>1</v>
      </c>
      <c r="V2745">
        <v>35000</v>
      </c>
      <c r="W2745">
        <v>33000</v>
      </c>
      <c r="X2745">
        <v>2.4</v>
      </c>
      <c r="Y2745">
        <v>38000</v>
      </c>
      <c r="Z2745">
        <v>1.9</v>
      </c>
    </row>
    <row r="2746" spans="1:26">
      <c r="A2746">
        <v>211644138</v>
      </c>
      <c r="B2746" t="s">
        <v>10695</v>
      </c>
      <c r="C2746" t="s">
        <v>3597</v>
      </c>
      <c r="D2746" t="s">
        <v>4034</v>
      </c>
      <c r="E2746" t="s">
        <v>5262</v>
      </c>
      <c r="F2746" t="s">
        <v>3600</v>
      </c>
      <c r="G2746">
        <v>211644138</v>
      </c>
      <c r="I2746" t="s">
        <v>3700</v>
      </c>
      <c r="J2746" t="s">
        <v>6694</v>
      </c>
      <c r="L2746" t="s">
        <v>9285</v>
      </c>
      <c r="M2746">
        <v>10.199999999999999</v>
      </c>
      <c r="N2746">
        <v>14.8</v>
      </c>
      <c r="O2746">
        <v>9.6</v>
      </c>
      <c r="P2746">
        <v>10</v>
      </c>
      <c r="Q2746">
        <v>15.2</v>
      </c>
      <c r="R2746">
        <v>10</v>
      </c>
      <c r="S2746" t="b">
        <v>0</v>
      </c>
      <c r="T2746" t="b">
        <v>0</v>
      </c>
      <c r="U2746" t="b">
        <v>1</v>
      </c>
      <c r="V2746">
        <v>35000</v>
      </c>
      <c r="W2746">
        <v>33000</v>
      </c>
      <c r="X2746">
        <v>2.4</v>
      </c>
      <c r="Y2746">
        <v>38000</v>
      </c>
      <c r="Z2746">
        <v>1.9</v>
      </c>
    </row>
    <row r="2747" spans="1:26">
      <c r="A2747">
        <v>211911383</v>
      </c>
      <c r="B2747" t="s">
        <v>10695</v>
      </c>
      <c r="C2747" t="s">
        <v>3597</v>
      </c>
      <c r="D2747" t="s">
        <v>4034</v>
      </c>
      <c r="E2747" t="s">
        <v>6751</v>
      </c>
      <c r="F2747" t="s">
        <v>3600</v>
      </c>
      <c r="G2747">
        <v>211911383</v>
      </c>
      <c r="I2747" t="s">
        <v>3700</v>
      </c>
      <c r="J2747" t="s">
        <v>6711</v>
      </c>
      <c r="L2747" t="s">
        <v>9065</v>
      </c>
      <c r="M2747">
        <v>10.199999999999999</v>
      </c>
      <c r="N2747">
        <v>14.8</v>
      </c>
      <c r="O2747">
        <v>9.6</v>
      </c>
      <c r="P2747">
        <v>10</v>
      </c>
      <c r="Q2747">
        <v>15.2</v>
      </c>
      <c r="R2747">
        <v>10</v>
      </c>
      <c r="S2747" t="b">
        <v>0</v>
      </c>
      <c r="T2747" t="b">
        <v>0</v>
      </c>
      <c r="U2747" t="b">
        <v>1</v>
      </c>
      <c r="V2747">
        <v>35000</v>
      </c>
      <c r="W2747">
        <v>33000</v>
      </c>
      <c r="X2747">
        <v>2.4</v>
      </c>
      <c r="Y2747">
        <v>38000</v>
      </c>
      <c r="Z2747">
        <v>1.9</v>
      </c>
    </row>
    <row r="2748" spans="1:26">
      <c r="A2748">
        <v>211911386</v>
      </c>
      <c r="B2748" t="s">
        <v>10695</v>
      </c>
      <c r="C2748" t="s">
        <v>3597</v>
      </c>
      <c r="D2748" t="s">
        <v>4034</v>
      </c>
      <c r="E2748" t="s">
        <v>6751</v>
      </c>
      <c r="F2748" t="s">
        <v>3600</v>
      </c>
      <c r="G2748">
        <v>211911386</v>
      </c>
      <c r="I2748" t="s">
        <v>3700</v>
      </c>
      <c r="J2748" t="s">
        <v>6711</v>
      </c>
      <c r="L2748" t="s">
        <v>9285</v>
      </c>
      <c r="M2748">
        <v>10.199999999999999</v>
      </c>
      <c r="N2748">
        <v>14.8</v>
      </c>
      <c r="O2748">
        <v>9.6</v>
      </c>
      <c r="P2748">
        <v>10</v>
      </c>
      <c r="Q2748">
        <v>15.2</v>
      </c>
      <c r="R2748">
        <v>10</v>
      </c>
      <c r="S2748" t="b">
        <v>0</v>
      </c>
      <c r="T2748" t="b">
        <v>0</v>
      </c>
      <c r="U2748" t="b">
        <v>1</v>
      </c>
      <c r="V2748">
        <v>35000</v>
      </c>
      <c r="W2748">
        <v>33000</v>
      </c>
      <c r="X2748">
        <v>2.4</v>
      </c>
      <c r="Y2748">
        <v>38000</v>
      </c>
      <c r="Z2748">
        <v>1.9</v>
      </c>
    </row>
    <row r="2749" spans="1:26">
      <c r="A2749">
        <v>211911385</v>
      </c>
      <c r="B2749" t="s">
        <v>10695</v>
      </c>
      <c r="C2749" t="s">
        <v>3597</v>
      </c>
      <c r="D2749" t="s">
        <v>4034</v>
      </c>
      <c r="E2749" t="s">
        <v>6751</v>
      </c>
      <c r="F2749" t="s">
        <v>3600</v>
      </c>
      <c r="G2749">
        <v>211911385</v>
      </c>
      <c r="I2749" t="s">
        <v>3700</v>
      </c>
      <c r="J2749" t="s">
        <v>5247</v>
      </c>
      <c r="L2749" t="s">
        <v>9285</v>
      </c>
      <c r="M2749">
        <v>10.7</v>
      </c>
      <c r="N2749">
        <v>14.2</v>
      </c>
      <c r="O2749">
        <v>9.5</v>
      </c>
      <c r="P2749">
        <v>10.5</v>
      </c>
      <c r="Q2749">
        <v>15.5</v>
      </c>
      <c r="R2749">
        <v>9.6999999999999993</v>
      </c>
      <c r="S2749" t="b">
        <v>0</v>
      </c>
      <c r="T2749" t="b">
        <v>0</v>
      </c>
      <c r="U2749" t="b">
        <v>1</v>
      </c>
      <c r="V2749">
        <v>30000</v>
      </c>
      <c r="W2749">
        <v>22600</v>
      </c>
      <c r="X2749">
        <v>2.62</v>
      </c>
      <c r="Y2749">
        <v>26000</v>
      </c>
      <c r="Z2749">
        <v>2.2799999999999998</v>
      </c>
    </row>
    <row r="2750" spans="1:26">
      <c r="A2750">
        <v>211911382</v>
      </c>
      <c r="B2750" t="s">
        <v>10695</v>
      </c>
      <c r="C2750" t="s">
        <v>3597</v>
      </c>
      <c r="D2750" t="s">
        <v>4034</v>
      </c>
      <c r="E2750" t="s">
        <v>6751</v>
      </c>
      <c r="F2750" t="s">
        <v>3600</v>
      </c>
      <c r="G2750">
        <v>211911382</v>
      </c>
      <c r="I2750" t="s">
        <v>3700</v>
      </c>
      <c r="J2750" t="s">
        <v>5247</v>
      </c>
      <c r="L2750" t="s">
        <v>9065</v>
      </c>
      <c r="M2750">
        <v>10.7</v>
      </c>
      <c r="N2750">
        <v>14.2</v>
      </c>
      <c r="O2750">
        <v>9.5</v>
      </c>
      <c r="P2750">
        <v>10.5</v>
      </c>
      <c r="Q2750">
        <v>15.5</v>
      </c>
      <c r="R2750">
        <v>9.6999999999999993</v>
      </c>
      <c r="S2750" t="b">
        <v>0</v>
      </c>
      <c r="T2750" t="b">
        <v>0</v>
      </c>
      <c r="U2750" t="b">
        <v>1</v>
      </c>
      <c r="V2750">
        <v>30000</v>
      </c>
      <c r="W2750">
        <v>22600</v>
      </c>
      <c r="X2750">
        <v>2.62</v>
      </c>
      <c r="Y2750">
        <v>26000</v>
      </c>
      <c r="Z2750">
        <v>2.2799999999999998</v>
      </c>
    </row>
    <row r="2751" spans="1:26">
      <c r="A2751">
        <v>211644140</v>
      </c>
      <c r="B2751" t="s">
        <v>10695</v>
      </c>
      <c r="C2751" t="s">
        <v>3597</v>
      </c>
      <c r="D2751" t="s">
        <v>4034</v>
      </c>
      <c r="E2751" t="s">
        <v>5262</v>
      </c>
      <c r="F2751" t="s">
        <v>3600</v>
      </c>
      <c r="G2751">
        <v>211644140</v>
      </c>
      <c r="I2751" t="s">
        <v>3700</v>
      </c>
      <c r="J2751" t="s">
        <v>5265</v>
      </c>
      <c r="L2751" t="s">
        <v>9285</v>
      </c>
      <c r="M2751">
        <v>10.7</v>
      </c>
      <c r="N2751">
        <v>14.2</v>
      </c>
      <c r="O2751">
        <v>9.5</v>
      </c>
      <c r="P2751">
        <v>10.5</v>
      </c>
      <c r="Q2751">
        <v>15.5</v>
      </c>
      <c r="R2751">
        <v>9.6999999999999993</v>
      </c>
      <c r="S2751" t="b">
        <v>0</v>
      </c>
      <c r="T2751" t="b">
        <v>0</v>
      </c>
      <c r="U2751" t="b">
        <v>1</v>
      </c>
      <c r="V2751">
        <v>30000</v>
      </c>
      <c r="W2751">
        <v>22600</v>
      </c>
      <c r="X2751">
        <v>2.62</v>
      </c>
      <c r="Y2751">
        <v>26000</v>
      </c>
      <c r="Z2751">
        <v>2.2799999999999998</v>
      </c>
    </row>
    <row r="2752" spans="1:26">
      <c r="A2752">
        <v>209550335</v>
      </c>
      <c r="B2752" t="s">
        <v>10695</v>
      </c>
      <c r="C2752" t="s">
        <v>3597</v>
      </c>
      <c r="D2752" t="s">
        <v>4034</v>
      </c>
      <c r="E2752" t="s">
        <v>5262</v>
      </c>
      <c r="F2752" t="s">
        <v>3600</v>
      </c>
      <c r="G2752">
        <v>209550335</v>
      </c>
      <c r="I2752" t="s">
        <v>3700</v>
      </c>
      <c r="J2752" t="s">
        <v>5247</v>
      </c>
      <c r="L2752" t="s">
        <v>9285</v>
      </c>
      <c r="M2752">
        <v>10.7</v>
      </c>
      <c r="N2752">
        <v>14.2</v>
      </c>
      <c r="O2752">
        <v>9.5</v>
      </c>
      <c r="P2752">
        <v>10.5</v>
      </c>
      <c r="Q2752">
        <v>15.5</v>
      </c>
      <c r="R2752">
        <v>9.6999999999999993</v>
      </c>
      <c r="S2752" t="b">
        <v>0</v>
      </c>
      <c r="T2752" t="b">
        <v>0</v>
      </c>
      <c r="U2752" t="b">
        <v>1</v>
      </c>
      <c r="V2752">
        <v>30000</v>
      </c>
      <c r="W2752">
        <v>22600</v>
      </c>
      <c r="X2752">
        <v>2.62</v>
      </c>
      <c r="Y2752">
        <v>26000</v>
      </c>
      <c r="Z2752">
        <v>2.2799999999999998</v>
      </c>
    </row>
    <row r="2753" spans="1:26">
      <c r="A2753">
        <v>209270321</v>
      </c>
      <c r="B2753" t="s">
        <v>10695</v>
      </c>
      <c r="C2753" t="s">
        <v>3597</v>
      </c>
      <c r="D2753" t="s">
        <v>4034</v>
      </c>
      <c r="E2753" t="s">
        <v>6224</v>
      </c>
      <c r="F2753" t="s">
        <v>3600</v>
      </c>
      <c r="G2753">
        <v>209270321</v>
      </c>
      <c r="I2753" t="s">
        <v>3700</v>
      </c>
      <c r="J2753" t="s">
        <v>5247</v>
      </c>
      <c r="L2753" t="s">
        <v>9285</v>
      </c>
      <c r="M2753">
        <v>10.7</v>
      </c>
      <c r="N2753">
        <v>14.2</v>
      </c>
      <c r="O2753">
        <v>9.5</v>
      </c>
      <c r="P2753">
        <v>10.5</v>
      </c>
      <c r="Q2753">
        <v>15.5</v>
      </c>
      <c r="R2753">
        <v>9.6999999999999993</v>
      </c>
      <c r="S2753" t="b">
        <v>0</v>
      </c>
      <c r="T2753" t="b">
        <v>0</v>
      </c>
      <c r="U2753" t="b">
        <v>1</v>
      </c>
      <c r="V2753">
        <v>30000</v>
      </c>
      <c r="W2753">
        <v>22600</v>
      </c>
      <c r="X2753">
        <v>2.62</v>
      </c>
      <c r="Y2753">
        <v>26000</v>
      </c>
      <c r="Z2753">
        <v>2.2799999999999998</v>
      </c>
    </row>
    <row r="2754" spans="1:26">
      <c r="A2754">
        <v>212388353</v>
      </c>
      <c r="B2754" t="s">
        <v>10695</v>
      </c>
      <c r="C2754" t="s">
        <v>3597</v>
      </c>
      <c r="D2754" t="s">
        <v>4034</v>
      </c>
      <c r="E2754" t="s">
        <v>4035</v>
      </c>
      <c r="F2754" t="s">
        <v>3600</v>
      </c>
      <c r="G2754">
        <v>212388353</v>
      </c>
      <c r="I2754" t="s">
        <v>3700</v>
      </c>
      <c r="J2754" t="s">
        <v>9324</v>
      </c>
      <c r="L2754" t="s">
        <v>10850</v>
      </c>
      <c r="M2754">
        <v>10.7</v>
      </c>
      <c r="N2754">
        <v>14.2</v>
      </c>
      <c r="O2754">
        <v>9.5</v>
      </c>
      <c r="P2754">
        <v>10.5</v>
      </c>
      <c r="Q2754">
        <v>15.5</v>
      </c>
      <c r="R2754">
        <v>9.6999999999999993</v>
      </c>
      <c r="S2754" t="b">
        <v>0</v>
      </c>
      <c r="T2754" t="b">
        <v>0</v>
      </c>
      <c r="U2754" t="b">
        <v>1</v>
      </c>
      <c r="V2754">
        <v>30000</v>
      </c>
      <c r="W2754">
        <v>22600</v>
      </c>
      <c r="X2754">
        <v>2.62</v>
      </c>
      <c r="Y2754">
        <v>26000</v>
      </c>
      <c r="Z2754">
        <v>2.2799999999999998</v>
      </c>
    </row>
    <row r="2755" spans="1:26">
      <c r="A2755">
        <v>212386844</v>
      </c>
      <c r="B2755" t="s">
        <v>10695</v>
      </c>
      <c r="C2755" t="s">
        <v>3597</v>
      </c>
      <c r="D2755" t="s">
        <v>4034</v>
      </c>
      <c r="E2755" t="s">
        <v>10638</v>
      </c>
      <c r="F2755" t="s">
        <v>3600</v>
      </c>
      <c r="G2755">
        <v>212386844</v>
      </c>
      <c r="I2755" t="s">
        <v>3700</v>
      </c>
      <c r="J2755" t="s">
        <v>10643</v>
      </c>
      <c r="L2755" t="s">
        <v>10849</v>
      </c>
      <c r="M2755">
        <v>10.7</v>
      </c>
      <c r="N2755">
        <v>14.2</v>
      </c>
      <c r="O2755">
        <v>9.5</v>
      </c>
      <c r="P2755">
        <v>10.5</v>
      </c>
      <c r="Q2755">
        <v>15.5</v>
      </c>
      <c r="R2755">
        <v>9.6999999999999993</v>
      </c>
      <c r="S2755" t="b">
        <v>0</v>
      </c>
      <c r="T2755" t="b">
        <v>0</v>
      </c>
      <c r="U2755" t="b">
        <v>1</v>
      </c>
      <c r="V2755">
        <v>30000</v>
      </c>
      <c r="W2755">
        <v>22600</v>
      </c>
      <c r="X2755">
        <v>2.62</v>
      </c>
      <c r="Y2755">
        <v>26000</v>
      </c>
      <c r="Z2755">
        <v>2.2799999999999998</v>
      </c>
    </row>
    <row r="2756" spans="1:26">
      <c r="A2756">
        <v>212367434</v>
      </c>
      <c r="B2756" t="s">
        <v>10695</v>
      </c>
      <c r="C2756" t="s">
        <v>3597</v>
      </c>
      <c r="D2756" t="s">
        <v>4034</v>
      </c>
      <c r="E2756" t="s">
        <v>10839</v>
      </c>
      <c r="F2756" t="s">
        <v>3600</v>
      </c>
      <c r="G2756">
        <v>212367434</v>
      </c>
      <c r="I2756" t="s">
        <v>3700</v>
      </c>
      <c r="J2756" t="s">
        <v>10641</v>
      </c>
      <c r="L2756" t="s">
        <v>10848</v>
      </c>
      <c r="M2756">
        <v>10.7</v>
      </c>
      <c r="N2756">
        <v>14.2</v>
      </c>
      <c r="O2756">
        <v>9.5</v>
      </c>
      <c r="P2756">
        <v>10.5</v>
      </c>
      <c r="Q2756">
        <v>15.5</v>
      </c>
      <c r="R2756">
        <v>9.6999999999999993</v>
      </c>
      <c r="S2756" t="b">
        <v>0</v>
      </c>
      <c r="T2756" t="b">
        <v>0</v>
      </c>
      <c r="U2756" t="b">
        <v>1</v>
      </c>
      <c r="V2756">
        <v>30000</v>
      </c>
      <c r="W2756">
        <v>22600</v>
      </c>
      <c r="X2756">
        <v>2.62</v>
      </c>
      <c r="Y2756">
        <v>26000</v>
      </c>
      <c r="Z2756">
        <v>2.2799999999999998</v>
      </c>
    </row>
    <row r="2757" spans="1:26">
      <c r="A2757">
        <v>212394313</v>
      </c>
      <c r="B2757" t="s">
        <v>10695</v>
      </c>
      <c r="C2757" t="s">
        <v>3597</v>
      </c>
      <c r="D2757" t="s">
        <v>4034</v>
      </c>
      <c r="E2757" t="s">
        <v>5422</v>
      </c>
      <c r="F2757" t="s">
        <v>3600</v>
      </c>
      <c r="G2757">
        <v>212394313</v>
      </c>
      <c r="I2757" t="s">
        <v>3700</v>
      </c>
      <c r="J2757" t="s">
        <v>10845</v>
      </c>
      <c r="L2757" t="s">
        <v>10175</v>
      </c>
      <c r="M2757">
        <v>10.7</v>
      </c>
      <c r="N2757">
        <v>14.2</v>
      </c>
      <c r="O2757">
        <v>9.5</v>
      </c>
      <c r="P2757">
        <v>10.5</v>
      </c>
      <c r="Q2757">
        <v>15.5</v>
      </c>
      <c r="R2757">
        <v>9.6999999999999993</v>
      </c>
      <c r="S2757" t="b">
        <v>0</v>
      </c>
      <c r="T2757" t="b">
        <v>0</v>
      </c>
      <c r="U2757" t="b">
        <v>1</v>
      </c>
      <c r="V2757">
        <v>30000</v>
      </c>
      <c r="W2757">
        <v>22600</v>
      </c>
      <c r="X2757">
        <v>2.62</v>
      </c>
      <c r="Y2757">
        <v>26000</v>
      </c>
      <c r="Z2757">
        <v>2.2799999999999998</v>
      </c>
    </row>
    <row r="2758" spans="1:26">
      <c r="A2758">
        <v>212394324</v>
      </c>
      <c r="B2758" t="s">
        <v>10695</v>
      </c>
      <c r="C2758" t="s">
        <v>3597</v>
      </c>
      <c r="D2758" t="s">
        <v>4034</v>
      </c>
      <c r="E2758" t="s">
        <v>5417</v>
      </c>
      <c r="F2758" t="s">
        <v>3600</v>
      </c>
      <c r="G2758">
        <v>212394324</v>
      </c>
      <c r="I2758" t="s">
        <v>3700</v>
      </c>
      <c r="J2758" t="s">
        <v>10845</v>
      </c>
      <c r="L2758" t="s">
        <v>10175</v>
      </c>
      <c r="M2758">
        <v>10.7</v>
      </c>
      <c r="N2758">
        <v>14.2</v>
      </c>
      <c r="O2758">
        <v>9.5</v>
      </c>
      <c r="P2758">
        <v>10.5</v>
      </c>
      <c r="Q2758">
        <v>15.5</v>
      </c>
      <c r="R2758">
        <v>9.6999999999999993</v>
      </c>
      <c r="S2758" t="b">
        <v>0</v>
      </c>
      <c r="T2758" t="b">
        <v>0</v>
      </c>
      <c r="U2758" t="b">
        <v>1</v>
      </c>
      <c r="V2758">
        <v>30000</v>
      </c>
      <c r="W2758">
        <v>22600</v>
      </c>
      <c r="X2758">
        <v>2.62</v>
      </c>
      <c r="Y2758">
        <v>26000</v>
      </c>
      <c r="Z2758">
        <v>2.2799999999999998</v>
      </c>
    </row>
    <row r="2759" spans="1:26">
      <c r="A2759">
        <v>212361760</v>
      </c>
      <c r="B2759" t="s">
        <v>10695</v>
      </c>
      <c r="C2759" t="s">
        <v>3597</v>
      </c>
      <c r="D2759" t="s">
        <v>4034</v>
      </c>
      <c r="E2759" t="s">
        <v>5260</v>
      </c>
      <c r="F2759" t="s">
        <v>3600</v>
      </c>
      <c r="G2759">
        <v>212361760</v>
      </c>
      <c r="I2759" t="s">
        <v>3700</v>
      </c>
      <c r="J2759" t="s">
        <v>10789</v>
      </c>
      <c r="L2759" t="s">
        <v>10847</v>
      </c>
      <c r="M2759">
        <v>10.7</v>
      </c>
      <c r="N2759">
        <v>14.2</v>
      </c>
      <c r="O2759">
        <v>9.5</v>
      </c>
      <c r="P2759">
        <v>10.5</v>
      </c>
      <c r="Q2759">
        <v>15.5</v>
      </c>
      <c r="R2759">
        <v>9.6999999999999993</v>
      </c>
      <c r="S2759" t="b">
        <v>0</v>
      </c>
      <c r="T2759" t="b">
        <v>0</v>
      </c>
      <c r="U2759" t="b">
        <v>1</v>
      </c>
      <c r="V2759">
        <v>30000</v>
      </c>
      <c r="W2759">
        <v>22600</v>
      </c>
      <c r="X2759">
        <v>2.62</v>
      </c>
      <c r="Y2759">
        <v>26000</v>
      </c>
      <c r="Z2759">
        <v>2.2799999999999998</v>
      </c>
    </row>
    <row r="2760" spans="1:26">
      <c r="A2760">
        <v>212331390</v>
      </c>
      <c r="B2760" t="s">
        <v>10695</v>
      </c>
      <c r="C2760" t="s">
        <v>3597</v>
      </c>
      <c r="D2760" t="s">
        <v>4034</v>
      </c>
      <c r="E2760" t="s">
        <v>4871</v>
      </c>
      <c r="F2760" t="s">
        <v>3600</v>
      </c>
      <c r="G2760">
        <v>212331390</v>
      </c>
      <c r="I2760" t="s">
        <v>3700</v>
      </c>
      <c r="J2760" t="s">
        <v>10846</v>
      </c>
      <c r="L2760" t="s">
        <v>9475</v>
      </c>
      <c r="M2760">
        <v>10.7</v>
      </c>
      <c r="N2760">
        <v>14.2</v>
      </c>
      <c r="O2760">
        <v>9.5</v>
      </c>
      <c r="P2760">
        <v>10.5</v>
      </c>
      <c r="Q2760">
        <v>15.5</v>
      </c>
      <c r="R2760">
        <v>9.6999999999999993</v>
      </c>
      <c r="S2760" t="b">
        <v>0</v>
      </c>
      <c r="T2760" t="b">
        <v>0</v>
      </c>
      <c r="U2760" t="b">
        <v>1</v>
      </c>
      <c r="V2760">
        <v>30000</v>
      </c>
      <c r="W2760">
        <v>22600</v>
      </c>
      <c r="X2760">
        <v>2.62</v>
      </c>
      <c r="Y2760">
        <v>26000</v>
      </c>
      <c r="Z2760">
        <v>2.2799999999999998</v>
      </c>
    </row>
    <row r="2761" spans="1:26">
      <c r="A2761">
        <v>212394357</v>
      </c>
      <c r="B2761" t="s">
        <v>10695</v>
      </c>
      <c r="C2761" t="s">
        <v>3597</v>
      </c>
      <c r="D2761" t="s">
        <v>4034</v>
      </c>
      <c r="E2761" t="s">
        <v>9898</v>
      </c>
      <c r="F2761" t="s">
        <v>3600</v>
      </c>
      <c r="G2761">
        <v>212394357</v>
      </c>
      <c r="I2761" t="s">
        <v>3700</v>
      </c>
      <c r="J2761" t="s">
        <v>10845</v>
      </c>
      <c r="L2761" t="s">
        <v>10175</v>
      </c>
      <c r="M2761">
        <v>10.7</v>
      </c>
      <c r="N2761">
        <v>14.2</v>
      </c>
      <c r="O2761">
        <v>9.5</v>
      </c>
      <c r="P2761">
        <v>10.5</v>
      </c>
      <c r="Q2761">
        <v>15.5</v>
      </c>
      <c r="R2761">
        <v>9.6999999999999993</v>
      </c>
      <c r="S2761" t="b">
        <v>0</v>
      </c>
      <c r="T2761" t="b">
        <v>0</v>
      </c>
      <c r="U2761" t="b">
        <v>1</v>
      </c>
      <c r="V2761">
        <v>30000</v>
      </c>
      <c r="W2761">
        <v>22600</v>
      </c>
      <c r="X2761">
        <v>2.62</v>
      </c>
      <c r="Y2761">
        <v>26000</v>
      </c>
      <c r="Z2761">
        <v>2.2799999999999998</v>
      </c>
    </row>
    <row r="2762" spans="1:26">
      <c r="A2762">
        <v>212394335</v>
      </c>
      <c r="B2762" t="s">
        <v>10695</v>
      </c>
      <c r="C2762" t="s">
        <v>3597</v>
      </c>
      <c r="D2762" t="s">
        <v>4034</v>
      </c>
      <c r="E2762" t="s">
        <v>5423</v>
      </c>
      <c r="F2762" t="s">
        <v>3600</v>
      </c>
      <c r="G2762">
        <v>212394335</v>
      </c>
      <c r="I2762" t="s">
        <v>3700</v>
      </c>
      <c r="J2762" t="s">
        <v>10845</v>
      </c>
      <c r="L2762" t="s">
        <v>10175</v>
      </c>
      <c r="M2762">
        <v>10.7</v>
      </c>
      <c r="N2762">
        <v>14.2</v>
      </c>
      <c r="O2762">
        <v>9.5</v>
      </c>
      <c r="P2762">
        <v>10.5</v>
      </c>
      <c r="Q2762">
        <v>15.5</v>
      </c>
      <c r="R2762">
        <v>9.6999999999999993</v>
      </c>
      <c r="S2762" t="b">
        <v>0</v>
      </c>
      <c r="T2762" t="b">
        <v>0</v>
      </c>
      <c r="U2762" t="b">
        <v>1</v>
      </c>
      <c r="V2762">
        <v>30000</v>
      </c>
      <c r="W2762">
        <v>22600</v>
      </c>
      <c r="X2762">
        <v>2.62</v>
      </c>
      <c r="Y2762">
        <v>26000</v>
      </c>
      <c r="Z2762">
        <v>2.2799999999999998</v>
      </c>
    </row>
    <row r="2763" spans="1:26">
      <c r="A2763">
        <v>212394346</v>
      </c>
      <c r="B2763" t="s">
        <v>10695</v>
      </c>
      <c r="C2763" t="s">
        <v>3597</v>
      </c>
      <c r="D2763" t="s">
        <v>4034</v>
      </c>
      <c r="E2763" t="s">
        <v>10835</v>
      </c>
      <c r="F2763" t="s">
        <v>3600</v>
      </c>
      <c r="G2763">
        <v>212394346</v>
      </c>
      <c r="I2763" t="s">
        <v>3700</v>
      </c>
      <c r="J2763" t="s">
        <v>10845</v>
      </c>
      <c r="L2763" t="s">
        <v>10175</v>
      </c>
      <c r="M2763">
        <v>10.7</v>
      </c>
      <c r="N2763">
        <v>14.2</v>
      </c>
      <c r="O2763">
        <v>9.5</v>
      </c>
      <c r="P2763">
        <v>10.5</v>
      </c>
      <c r="Q2763">
        <v>15.5</v>
      </c>
      <c r="R2763">
        <v>9.6999999999999993</v>
      </c>
      <c r="S2763" t="b">
        <v>0</v>
      </c>
      <c r="T2763" t="b">
        <v>0</v>
      </c>
      <c r="U2763" t="b">
        <v>1</v>
      </c>
      <c r="V2763">
        <v>30000</v>
      </c>
      <c r="W2763">
        <v>22600</v>
      </c>
      <c r="X2763">
        <v>2.62</v>
      </c>
      <c r="Y2763">
        <v>26000</v>
      </c>
      <c r="Z2763">
        <v>2.2799999999999998</v>
      </c>
    </row>
    <row r="2764" spans="1:26">
      <c r="A2764">
        <v>210568235</v>
      </c>
      <c r="B2764" t="s">
        <v>10695</v>
      </c>
      <c r="C2764" t="s">
        <v>3597</v>
      </c>
      <c r="D2764" t="s">
        <v>4034</v>
      </c>
      <c r="E2764" t="s">
        <v>6383</v>
      </c>
      <c r="F2764" t="s">
        <v>3600</v>
      </c>
      <c r="G2764">
        <v>210568235</v>
      </c>
      <c r="I2764" t="s">
        <v>3700</v>
      </c>
      <c r="J2764" t="s">
        <v>10769</v>
      </c>
      <c r="L2764" t="s">
        <v>10834</v>
      </c>
      <c r="M2764">
        <v>9</v>
      </c>
      <c r="N2764">
        <v>14</v>
      </c>
      <c r="O2764">
        <v>10</v>
      </c>
      <c r="P2764">
        <v>8.6</v>
      </c>
      <c r="Q2764">
        <v>14.3</v>
      </c>
      <c r="R2764">
        <v>9</v>
      </c>
      <c r="S2764" t="b">
        <v>0</v>
      </c>
      <c r="T2764" t="b">
        <v>0</v>
      </c>
      <c r="U2764" t="b">
        <v>0</v>
      </c>
      <c r="V2764">
        <v>46000</v>
      </c>
      <c r="W2764">
        <v>32000</v>
      </c>
      <c r="X2764">
        <v>2.36</v>
      </c>
      <c r="Y2764">
        <v>45000</v>
      </c>
      <c r="Z2764">
        <v>2.11</v>
      </c>
    </row>
    <row r="2765" spans="1:26">
      <c r="A2765">
        <v>210568236</v>
      </c>
      <c r="B2765" t="s">
        <v>10695</v>
      </c>
      <c r="C2765" t="s">
        <v>3597</v>
      </c>
      <c r="D2765" t="s">
        <v>4034</v>
      </c>
      <c r="E2765" t="s">
        <v>6383</v>
      </c>
      <c r="F2765" t="s">
        <v>3600</v>
      </c>
      <c r="G2765">
        <v>210568236</v>
      </c>
      <c r="I2765" t="s">
        <v>3700</v>
      </c>
      <c r="J2765" t="s">
        <v>10765</v>
      </c>
      <c r="L2765" t="s">
        <v>10833</v>
      </c>
      <c r="M2765">
        <v>10.199999999999999</v>
      </c>
      <c r="N2765">
        <v>14.8</v>
      </c>
      <c r="O2765">
        <v>9.6</v>
      </c>
      <c r="P2765">
        <v>10</v>
      </c>
      <c r="Q2765">
        <v>15.2</v>
      </c>
      <c r="R2765">
        <v>10</v>
      </c>
      <c r="S2765" t="b">
        <v>0</v>
      </c>
      <c r="T2765" t="b">
        <v>0</v>
      </c>
      <c r="U2765" t="b">
        <v>1</v>
      </c>
      <c r="V2765">
        <v>35000</v>
      </c>
      <c r="W2765">
        <v>33000</v>
      </c>
      <c r="X2765">
        <v>2.4</v>
      </c>
      <c r="Y2765">
        <v>38000</v>
      </c>
      <c r="Z2765">
        <v>1.9</v>
      </c>
    </row>
    <row r="2766" spans="1:26">
      <c r="A2766">
        <v>210568234</v>
      </c>
      <c r="B2766" t="s">
        <v>10695</v>
      </c>
      <c r="C2766" t="s">
        <v>3597</v>
      </c>
      <c r="D2766" t="s">
        <v>4034</v>
      </c>
      <c r="E2766" t="s">
        <v>6383</v>
      </c>
      <c r="F2766" t="s">
        <v>3600</v>
      </c>
      <c r="G2766">
        <v>210568234</v>
      </c>
      <c r="I2766" t="s">
        <v>3700</v>
      </c>
      <c r="J2766" t="s">
        <v>10759</v>
      </c>
      <c r="L2766" t="s">
        <v>10833</v>
      </c>
      <c r="M2766">
        <v>10.7</v>
      </c>
      <c r="N2766">
        <v>14.2</v>
      </c>
      <c r="O2766">
        <v>9.5</v>
      </c>
      <c r="P2766">
        <v>10.5</v>
      </c>
      <c r="Q2766">
        <v>15.5</v>
      </c>
      <c r="R2766">
        <v>9.6999999999999993</v>
      </c>
      <c r="S2766" t="b">
        <v>0</v>
      </c>
      <c r="T2766" t="b">
        <v>0</v>
      </c>
      <c r="U2766" t="b">
        <v>1</v>
      </c>
      <c r="V2766">
        <v>30000</v>
      </c>
      <c r="W2766">
        <v>22600</v>
      </c>
      <c r="X2766">
        <v>2.62</v>
      </c>
      <c r="Y2766">
        <v>26000</v>
      </c>
      <c r="Z2766">
        <v>2.2799999999999998</v>
      </c>
    </row>
    <row r="2767" spans="1:26">
      <c r="A2767">
        <v>210279123</v>
      </c>
      <c r="B2767" t="s">
        <v>10695</v>
      </c>
      <c r="C2767" t="s">
        <v>3597</v>
      </c>
      <c r="D2767" t="s">
        <v>4034</v>
      </c>
      <c r="E2767" t="s">
        <v>6252</v>
      </c>
      <c r="F2767" t="s">
        <v>3600</v>
      </c>
      <c r="G2767">
        <v>210279123</v>
      </c>
      <c r="I2767" t="s">
        <v>3601</v>
      </c>
      <c r="J2767" t="s">
        <v>10830</v>
      </c>
      <c r="L2767" t="s">
        <v>10831</v>
      </c>
      <c r="M2767">
        <v>8.5</v>
      </c>
      <c r="N2767">
        <v>16</v>
      </c>
      <c r="O2767">
        <v>10</v>
      </c>
      <c r="P2767">
        <v>8.1999999999999993</v>
      </c>
      <c r="Q2767">
        <v>15.6</v>
      </c>
      <c r="R2767">
        <v>9.4</v>
      </c>
      <c r="S2767" t="b">
        <v>0</v>
      </c>
      <c r="T2767" t="b">
        <v>0</v>
      </c>
      <c r="U2767" t="b">
        <v>0</v>
      </c>
      <c r="V2767">
        <v>47000</v>
      </c>
      <c r="W2767">
        <v>36000</v>
      </c>
      <c r="X2767">
        <v>2.36</v>
      </c>
      <c r="Y2767">
        <v>50000</v>
      </c>
      <c r="Z2767">
        <v>2.1800000000000002</v>
      </c>
    </row>
    <row r="2768" spans="1:26">
      <c r="A2768">
        <v>210288098</v>
      </c>
      <c r="B2768" t="s">
        <v>10695</v>
      </c>
      <c r="C2768" t="s">
        <v>3597</v>
      </c>
      <c r="D2768" t="s">
        <v>4034</v>
      </c>
      <c r="E2768" t="s">
        <v>6252</v>
      </c>
      <c r="F2768" t="s">
        <v>3600</v>
      </c>
      <c r="G2768">
        <v>210288098</v>
      </c>
      <c r="I2768" t="s">
        <v>3601</v>
      </c>
      <c r="J2768" t="s">
        <v>10828</v>
      </c>
      <c r="L2768" t="s">
        <v>10829</v>
      </c>
      <c r="M2768">
        <v>11.7</v>
      </c>
      <c r="N2768">
        <v>21</v>
      </c>
      <c r="O2768">
        <v>11.35</v>
      </c>
      <c r="P2768">
        <v>11.7</v>
      </c>
      <c r="Q2768">
        <v>18</v>
      </c>
      <c r="R2768">
        <v>9.6999999999999993</v>
      </c>
      <c r="S2768" t="b">
        <v>0</v>
      </c>
      <c r="T2768" t="b">
        <v>0</v>
      </c>
      <c r="U2768" t="b">
        <v>1</v>
      </c>
      <c r="V2768">
        <v>23000</v>
      </c>
      <c r="W2768">
        <v>18400</v>
      </c>
      <c r="X2768">
        <v>2.4900000000000002</v>
      </c>
      <c r="Y2768">
        <v>25000</v>
      </c>
      <c r="Z2768">
        <v>2.25</v>
      </c>
    </row>
    <row r="2769" spans="1:26">
      <c r="A2769">
        <v>210279122</v>
      </c>
      <c r="B2769" t="s">
        <v>10695</v>
      </c>
      <c r="C2769" t="s">
        <v>3597</v>
      </c>
      <c r="D2769" t="s">
        <v>4034</v>
      </c>
      <c r="E2769" t="s">
        <v>6252</v>
      </c>
      <c r="F2769" t="s">
        <v>3600</v>
      </c>
      <c r="G2769">
        <v>210279122</v>
      </c>
      <c r="I2769" t="s">
        <v>3601</v>
      </c>
      <c r="J2769" t="s">
        <v>10826</v>
      </c>
      <c r="L2769" t="s">
        <v>10827</v>
      </c>
      <c r="M2769">
        <v>10.95</v>
      </c>
      <c r="N2769">
        <v>18.75</v>
      </c>
      <c r="O2769">
        <v>10.8</v>
      </c>
      <c r="P2769">
        <v>10</v>
      </c>
      <c r="Q2769">
        <v>16</v>
      </c>
      <c r="R2769">
        <v>9.5</v>
      </c>
      <c r="S2769" t="b">
        <v>0</v>
      </c>
      <c r="T2769" t="b">
        <v>0</v>
      </c>
      <c r="U2769" t="b">
        <v>1</v>
      </c>
      <c r="V2769">
        <v>36000</v>
      </c>
      <c r="W2769">
        <v>30400</v>
      </c>
      <c r="X2769">
        <v>2.46</v>
      </c>
      <c r="Y2769">
        <v>47000</v>
      </c>
      <c r="Z2769">
        <v>2</v>
      </c>
    </row>
    <row r="2770" spans="1:26">
      <c r="A2770">
        <v>210288099</v>
      </c>
      <c r="B2770" t="s">
        <v>10695</v>
      </c>
      <c r="C2770" t="s">
        <v>3597</v>
      </c>
      <c r="D2770" t="s">
        <v>4034</v>
      </c>
      <c r="E2770" t="s">
        <v>6252</v>
      </c>
      <c r="F2770" t="s">
        <v>3600</v>
      </c>
      <c r="G2770">
        <v>210288099</v>
      </c>
      <c r="I2770" t="s">
        <v>3601</v>
      </c>
      <c r="J2770" t="s">
        <v>10824</v>
      </c>
      <c r="L2770" t="s">
        <v>10825</v>
      </c>
      <c r="M2770">
        <v>10.5</v>
      </c>
      <c r="N2770">
        <v>18.5</v>
      </c>
      <c r="O2770">
        <v>10.199999999999999</v>
      </c>
      <c r="P2770">
        <v>10.1</v>
      </c>
      <c r="Q2770">
        <v>16</v>
      </c>
      <c r="R2770">
        <v>9.1</v>
      </c>
      <c r="S2770" t="b">
        <v>0</v>
      </c>
      <c r="T2770" t="b">
        <v>0</v>
      </c>
      <c r="U2770" t="b">
        <v>1</v>
      </c>
      <c r="V2770">
        <v>30000</v>
      </c>
      <c r="W2770">
        <v>21000</v>
      </c>
      <c r="X2770">
        <v>2.4</v>
      </c>
      <c r="Y2770">
        <v>29000</v>
      </c>
      <c r="Z2770">
        <v>2.0299999999999998</v>
      </c>
    </row>
    <row r="2771" spans="1:26">
      <c r="A2771">
        <v>210295926</v>
      </c>
      <c r="B2771" t="s">
        <v>10695</v>
      </c>
      <c r="C2771" t="s">
        <v>3597</v>
      </c>
      <c r="D2771" t="s">
        <v>4034</v>
      </c>
      <c r="E2771" t="s">
        <v>6252</v>
      </c>
      <c r="F2771" t="s">
        <v>3600</v>
      </c>
      <c r="G2771">
        <v>210295926</v>
      </c>
      <c r="I2771" t="s">
        <v>3601</v>
      </c>
      <c r="J2771" t="s">
        <v>10822</v>
      </c>
      <c r="L2771" t="s">
        <v>10823</v>
      </c>
      <c r="M2771">
        <v>12.5</v>
      </c>
      <c r="N2771">
        <v>20.399999999999999</v>
      </c>
      <c r="O2771">
        <v>11.6</v>
      </c>
      <c r="P2771">
        <v>11.7</v>
      </c>
      <c r="Q2771">
        <v>17.5</v>
      </c>
      <c r="R2771">
        <v>10</v>
      </c>
      <c r="S2771" t="b">
        <v>0</v>
      </c>
      <c r="T2771" t="b">
        <v>0</v>
      </c>
      <c r="U2771" t="b">
        <v>1</v>
      </c>
      <c r="V2771">
        <v>18000</v>
      </c>
      <c r="W2771">
        <v>15000</v>
      </c>
      <c r="X2771">
        <v>2.71</v>
      </c>
      <c r="Y2771">
        <v>18500</v>
      </c>
      <c r="Z2771">
        <v>2.2000000000000002</v>
      </c>
    </row>
    <row r="2772" spans="1:26">
      <c r="A2772">
        <v>210279124</v>
      </c>
      <c r="B2772" t="s">
        <v>10695</v>
      </c>
      <c r="C2772" t="s">
        <v>3597</v>
      </c>
      <c r="D2772" t="s">
        <v>4034</v>
      </c>
      <c r="E2772" t="s">
        <v>6252</v>
      </c>
      <c r="F2772" t="s">
        <v>3600</v>
      </c>
      <c r="G2772">
        <v>210279124</v>
      </c>
      <c r="I2772" t="s">
        <v>3601</v>
      </c>
      <c r="J2772" t="s">
        <v>10820</v>
      </c>
      <c r="L2772" t="s">
        <v>10821</v>
      </c>
      <c r="M2772">
        <v>9</v>
      </c>
      <c r="N2772">
        <v>16.399999999999999</v>
      </c>
      <c r="O2772">
        <v>10.5</v>
      </c>
      <c r="P2772">
        <v>8.8000000000000007</v>
      </c>
      <c r="Q2772">
        <v>15.3</v>
      </c>
      <c r="R2772">
        <v>9.4</v>
      </c>
      <c r="S2772" t="b">
        <v>0</v>
      </c>
      <c r="T2772" t="b">
        <v>0</v>
      </c>
      <c r="U2772" t="b">
        <v>0</v>
      </c>
      <c r="V2772">
        <v>55000</v>
      </c>
      <c r="W2772">
        <v>42000</v>
      </c>
      <c r="X2772">
        <v>2.6</v>
      </c>
      <c r="Y2772">
        <v>52500</v>
      </c>
      <c r="Z2772">
        <v>2.2999999999999998</v>
      </c>
    </row>
    <row r="2773" spans="1:26">
      <c r="A2773">
        <v>210342131</v>
      </c>
      <c r="B2773" t="s">
        <v>10695</v>
      </c>
      <c r="C2773" t="s">
        <v>3597</v>
      </c>
      <c r="D2773" t="s">
        <v>4034</v>
      </c>
      <c r="E2773" t="s">
        <v>5262</v>
      </c>
      <c r="F2773" t="s">
        <v>3600</v>
      </c>
      <c r="G2773">
        <v>210342131</v>
      </c>
      <c r="I2773" t="s">
        <v>3601</v>
      </c>
      <c r="J2773" t="s">
        <v>10819</v>
      </c>
      <c r="L2773" t="s">
        <v>6699</v>
      </c>
      <c r="M2773">
        <v>9</v>
      </c>
      <c r="N2773">
        <v>16.399999999999999</v>
      </c>
      <c r="O2773">
        <v>10.5</v>
      </c>
      <c r="P2773">
        <v>8.8000000000000007</v>
      </c>
      <c r="Q2773">
        <v>15.3</v>
      </c>
      <c r="R2773">
        <v>9.4</v>
      </c>
      <c r="S2773" t="b">
        <v>0</v>
      </c>
      <c r="T2773" t="b">
        <v>0</v>
      </c>
      <c r="U2773" t="b">
        <v>0</v>
      </c>
      <c r="V2773">
        <v>55000</v>
      </c>
      <c r="W2773">
        <v>42000</v>
      </c>
      <c r="X2773">
        <v>2.6</v>
      </c>
      <c r="Y2773">
        <v>52500</v>
      </c>
      <c r="Z2773">
        <v>2.2999999999999998</v>
      </c>
    </row>
    <row r="2774" spans="1:26">
      <c r="A2774">
        <v>210295923</v>
      </c>
      <c r="B2774" t="s">
        <v>10695</v>
      </c>
      <c r="C2774" t="s">
        <v>3597</v>
      </c>
      <c r="D2774" t="s">
        <v>4034</v>
      </c>
      <c r="E2774" t="s">
        <v>5260</v>
      </c>
      <c r="F2774" t="s">
        <v>3600</v>
      </c>
      <c r="G2774">
        <v>210295923</v>
      </c>
      <c r="I2774" t="s">
        <v>3601</v>
      </c>
      <c r="J2774" t="s">
        <v>10818</v>
      </c>
      <c r="L2774" t="s">
        <v>9463</v>
      </c>
      <c r="M2774">
        <v>9</v>
      </c>
      <c r="N2774">
        <v>16.399999999999999</v>
      </c>
      <c r="O2774">
        <v>10.5</v>
      </c>
      <c r="P2774">
        <v>8.8000000000000007</v>
      </c>
      <c r="Q2774">
        <v>15.3</v>
      </c>
      <c r="R2774">
        <v>9.4</v>
      </c>
      <c r="S2774" t="b">
        <v>0</v>
      </c>
      <c r="T2774" t="b">
        <v>0</v>
      </c>
      <c r="U2774" t="b">
        <v>0</v>
      </c>
      <c r="V2774">
        <v>55000</v>
      </c>
      <c r="W2774">
        <v>42000</v>
      </c>
      <c r="X2774">
        <v>2.6</v>
      </c>
      <c r="Y2774">
        <v>52500</v>
      </c>
      <c r="Z2774">
        <v>2.2999999999999998</v>
      </c>
    </row>
    <row r="2775" spans="1:26">
      <c r="A2775">
        <v>210426581</v>
      </c>
      <c r="B2775" t="s">
        <v>10695</v>
      </c>
      <c r="C2775" t="s">
        <v>3597</v>
      </c>
      <c r="D2775" t="s">
        <v>4034</v>
      </c>
      <c r="E2775" t="s">
        <v>8126</v>
      </c>
      <c r="F2775" t="s">
        <v>3600</v>
      </c>
      <c r="G2775">
        <v>210426581</v>
      </c>
      <c r="I2775" t="s">
        <v>3601</v>
      </c>
      <c r="J2775" t="s">
        <v>10816</v>
      </c>
      <c r="L2775" t="s">
        <v>10817</v>
      </c>
      <c r="M2775">
        <v>9</v>
      </c>
      <c r="N2775">
        <v>16.399999999999999</v>
      </c>
      <c r="O2775">
        <v>10.5</v>
      </c>
      <c r="P2775">
        <v>8.8000000000000007</v>
      </c>
      <c r="Q2775">
        <v>15.3</v>
      </c>
      <c r="R2775">
        <v>9.4</v>
      </c>
      <c r="S2775" t="b">
        <v>0</v>
      </c>
      <c r="T2775" t="b">
        <v>0</v>
      </c>
      <c r="U2775" t="b">
        <v>0</v>
      </c>
      <c r="V2775">
        <v>55000</v>
      </c>
      <c r="W2775">
        <v>42000</v>
      </c>
      <c r="X2775">
        <v>2.6</v>
      </c>
      <c r="Y2775">
        <v>52500</v>
      </c>
      <c r="Z2775">
        <v>2.2999999999999998</v>
      </c>
    </row>
    <row r="2776" spans="1:26">
      <c r="A2776">
        <v>211253512</v>
      </c>
      <c r="B2776" t="s">
        <v>10695</v>
      </c>
      <c r="C2776" t="s">
        <v>3597</v>
      </c>
      <c r="D2776" t="s">
        <v>4034</v>
      </c>
      <c r="E2776" t="s">
        <v>7557</v>
      </c>
      <c r="F2776" t="s">
        <v>3600</v>
      </c>
      <c r="G2776">
        <v>211253512</v>
      </c>
      <c r="I2776" t="s">
        <v>3601</v>
      </c>
      <c r="J2776" t="s">
        <v>10814</v>
      </c>
      <c r="L2776" t="s">
        <v>10815</v>
      </c>
      <c r="M2776">
        <v>9</v>
      </c>
      <c r="N2776">
        <v>16.399999999999999</v>
      </c>
      <c r="O2776">
        <v>10.5</v>
      </c>
      <c r="P2776">
        <v>8.8000000000000007</v>
      </c>
      <c r="Q2776">
        <v>15.3</v>
      </c>
      <c r="R2776">
        <v>9.4</v>
      </c>
      <c r="S2776" t="b">
        <v>0</v>
      </c>
      <c r="T2776" t="b">
        <v>0</v>
      </c>
      <c r="U2776" t="b">
        <v>0</v>
      </c>
      <c r="V2776">
        <v>55000</v>
      </c>
      <c r="W2776">
        <v>42000</v>
      </c>
      <c r="X2776">
        <v>2.6</v>
      </c>
      <c r="Y2776">
        <v>52500</v>
      </c>
      <c r="Z2776">
        <v>2.2999999999999998</v>
      </c>
    </row>
    <row r="2777" spans="1:26">
      <c r="A2777">
        <v>208136301</v>
      </c>
      <c r="B2777" t="s">
        <v>10695</v>
      </c>
      <c r="C2777" t="s">
        <v>3597</v>
      </c>
      <c r="D2777" t="s">
        <v>4034</v>
      </c>
      <c r="E2777" t="s">
        <v>4871</v>
      </c>
      <c r="F2777" t="s">
        <v>3600</v>
      </c>
      <c r="G2777">
        <v>208136301</v>
      </c>
      <c r="I2777" t="s">
        <v>3601</v>
      </c>
      <c r="J2777" t="s">
        <v>10812</v>
      </c>
      <c r="L2777" t="s">
        <v>10813</v>
      </c>
      <c r="M2777">
        <v>11.3</v>
      </c>
      <c r="N2777">
        <v>19.399999999999999</v>
      </c>
      <c r="O2777">
        <v>11.3</v>
      </c>
      <c r="P2777">
        <v>10.5</v>
      </c>
      <c r="Q2777">
        <v>17</v>
      </c>
      <c r="R2777">
        <v>9.1999999999999993</v>
      </c>
      <c r="S2777" t="b">
        <v>0</v>
      </c>
      <c r="T2777" t="b">
        <v>0</v>
      </c>
      <c r="U2777" t="b">
        <v>1</v>
      </c>
      <c r="V2777">
        <v>24000</v>
      </c>
      <c r="W2777">
        <v>21000</v>
      </c>
      <c r="X2777">
        <v>2.8</v>
      </c>
      <c r="Y2777">
        <v>22000</v>
      </c>
      <c r="Z2777">
        <v>2.8</v>
      </c>
    </row>
    <row r="2778" spans="1:26">
      <c r="A2778">
        <v>211277597</v>
      </c>
      <c r="B2778" t="s">
        <v>10695</v>
      </c>
      <c r="C2778" t="s">
        <v>3597</v>
      </c>
      <c r="D2778" t="s">
        <v>4034</v>
      </c>
      <c r="E2778" t="s">
        <v>6567</v>
      </c>
      <c r="F2778" t="s">
        <v>3600</v>
      </c>
      <c r="G2778">
        <v>211277597</v>
      </c>
      <c r="I2778" t="s">
        <v>3601</v>
      </c>
      <c r="J2778" t="s">
        <v>7626</v>
      </c>
      <c r="L2778" t="s">
        <v>10811</v>
      </c>
      <c r="M2778">
        <v>12.5</v>
      </c>
      <c r="N2778">
        <v>20</v>
      </c>
      <c r="O2778">
        <v>10.8</v>
      </c>
      <c r="P2778">
        <v>11.7</v>
      </c>
      <c r="Q2778">
        <v>17.600000000000001</v>
      </c>
      <c r="R2778">
        <v>9.6</v>
      </c>
      <c r="S2778" t="b">
        <v>0</v>
      </c>
      <c r="T2778" t="b">
        <v>0</v>
      </c>
      <c r="U2778" t="b">
        <v>1</v>
      </c>
      <c r="V2778">
        <v>18000</v>
      </c>
      <c r="W2778">
        <v>15400</v>
      </c>
      <c r="X2778">
        <v>2.7</v>
      </c>
      <c r="Y2778">
        <v>18200</v>
      </c>
      <c r="Z2778">
        <v>2.14</v>
      </c>
    </row>
    <row r="2779" spans="1:26">
      <c r="A2779">
        <v>211277596</v>
      </c>
      <c r="B2779" t="s">
        <v>10695</v>
      </c>
      <c r="C2779" t="s">
        <v>3597</v>
      </c>
      <c r="D2779" t="s">
        <v>4034</v>
      </c>
      <c r="E2779" t="s">
        <v>6567</v>
      </c>
      <c r="F2779" t="s">
        <v>3600</v>
      </c>
      <c r="G2779">
        <v>211277596</v>
      </c>
      <c r="I2779" t="s">
        <v>3601</v>
      </c>
      <c r="J2779" t="s">
        <v>7628</v>
      </c>
      <c r="L2779" t="s">
        <v>9275</v>
      </c>
      <c r="M2779">
        <v>12.5</v>
      </c>
      <c r="N2779">
        <v>21</v>
      </c>
      <c r="O2779">
        <v>11.6</v>
      </c>
      <c r="P2779">
        <v>11.7</v>
      </c>
      <c r="Q2779">
        <v>18.399999999999999</v>
      </c>
      <c r="R2779">
        <v>9.3000000000000007</v>
      </c>
      <c r="S2779" t="b">
        <v>0</v>
      </c>
      <c r="T2779" t="b">
        <v>0</v>
      </c>
      <c r="U2779" t="b">
        <v>1</v>
      </c>
      <c r="V2779">
        <v>23000</v>
      </c>
      <c r="W2779">
        <v>16900</v>
      </c>
      <c r="X2779">
        <v>2.4</v>
      </c>
      <c r="Y2779">
        <v>25000</v>
      </c>
      <c r="Z2779">
        <v>2.2200000000000002</v>
      </c>
    </row>
    <row r="2780" spans="1:26">
      <c r="A2780">
        <v>211644118</v>
      </c>
      <c r="B2780" t="s">
        <v>10695</v>
      </c>
      <c r="C2780" t="s">
        <v>3597</v>
      </c>
      <c r="D2780" t="s">
        <v>4034</v>
      </c>
      <c r="E2780" t="s">
        <v>6252</v>
      </c>
      <c r="F2780" t="s">
        <v>3600</v>
      </c>
      <c r="G2780">
        <v>211644118</v>
      </c>
      <c r="I2780" t="s">
        <v>3601</v>
      </c>
      <c r="J2780" t="s">
        <v>10809</v>
      </c>
      <c r="L2780" t="s">
        <v>10810</v>
      </c>
      <c r="M2780">
        <v>12.5</v>
      </c>
      <c r="N2780">
        <v>19.2</v>
      </c>
      <c r="O2780">
        <v>10</v>
      </c>
      <c r="P2780">
        <v>11.7</v>
      </c>
      <c r="Q2780">
        <v>16.7</v>
      </c>
      <c r="R2780">
        <v>9.1</v>
      </c>
      <c r="S2780" t="b">
        <v>0</v>
      </c>
      <c r="T2780" t="b">
        <v>0</v>
      </c>
      <c r="U2780" t="b">
        <v>1</v>
      </c>
      <c r="V2780">
        <v>24000</v>
      </c>
      <c r="W2780">
        <v>18000</v>
      </c>
      <c r="X2780">
        <v>2.36</v>
      </c>
      <c r="Y2780">
        <v>18200</v>
      </c>
      <c r="Z2780">
        <v>2.1</v>
      </c>
    </row>
    <row r="2781" spans="1:26">
      <c r="A2781">
        <v>208960636</v>
      </c>
      <c r="B2781" t="s">
        <v>10695</v>
      </c>
      <c r="C2781" t="s">
        <v>3597</v>
      </c>
      <c r="D2781" t="s">
        <v>4034</v>
      </c>
      <c r="E2781" t="s">
        <v>6252</v>
      </c>
      <c r="F2781" t="s">
        <v>3600</v>
      </c>
      <c r="G2781">
        <v>208960636</v>
      </c>
      <c r="I2781" t="s">
        <v>3601</v>
      </c>
      <c r="J2781" t="s">
        <v>10807</v>
      </c>
      <c r="L2781" t="s">
        <v>10808</v>
      </c>
      <c r="M2781">
        <v>12.5</v>
      </c>
      <c r="N2781">
        <v>19.2</v>
      </c>
      <c r="O2781">
        <v>10</v>
      </c>
      <c r="P2781">
        <v>11.7</v>
      </c>
      <c r="Q2781">
        <v>16.7</v>
      </c>
      <c r="R2781">
        <v>9.1</v>
      </c>
      <c r="S2781" t="b">
        <v>0</v>
      </c>
      <c r="T2781" t="b">
        <v>0</v>
      </c>
      <c r="U2781" t="b">
        <v>1</v>
      </c>
      <c r="V2781">
        <v>24000</v>
      </c>
      <c r="W2781">
        <v>18000</v>
      </c>
      <c r="X2781">
        <v>2.36</v>
      </c>
      <c r="Y2781">
        <v>18200</v>
      </c>
      <c r="Z2781">
        <v>2.1</v>
      </c>
    </row>
    <row r="2782" spans="1:26">
      <c r="A2782">
        <v>208960635</v>
      </c>
      <c r="B2782" t="s">
        <v>10695</v>
      </c>
      <c r="C2782" t="s">
        <v>3597</v>
      </c>
      <c r="D2782" t="s">
        <v>4034</v>
      </c>
      <c r="E2782" t="s">
        <v>6252</v>
      </c>
      <c r="F2782" t="s">
        <v>3600</v>
      </c>
      <c r="G2782">
        <v>208960635</v>
      </c>
      <c r="I2782" t="s">
        <v>3601</v>
      </c>
      <c r="J2782" t="s">
        <v>10805</v>
      </c>
      <c r="L2782" t="s">
        <v>10806</v>
      </c>
      <c r="M2782">
        <v>12.5</v>
      </c>
      <c r="N2782">
        <v>22</v>
      </c>
      <c r="O2782">
        <v>11</v>
      </c>
      <c r="P2782">
        <v>11.7</v>
      </c>
      <c r="Q2782">
        <v>16.600000000000001</v>
      </c>
      <c r="R2782">
        <v>10.199999999999999</v>
      </c>
      <c r="S2782" t="b">
        <v>0</v>
      </c>
      <c r="T2782" t="b">
        <v>0</v>
      </c>
      <c r="U2782" t="b">
        <v>0</v>
      </c>
      <c r="V2782">
        <v>18000</v>
      </c>
      <c r="W2782">
        <v>14800</v>
      </c>
      <c r="X2782">
        <v>2.89</v>
      </c>
      <c r="Y2782">
        <v>20800</v>
      </c>
      <c r="Z2782">
        <v>2.12</v>
      </c>
    </row>
    <row r="2783" spans="1:26">
      <c r="A2783">
        <v>211644119</v>
      </c>
      <c r="B2783" t="s">
        <v>10695</v>
      </c>
      <c r="C2783" t="s">
        <v>3597</v>
      </c>
      <c r="D2783" t="s">
        <v>4034</v>
      </c>
      <c r="E2783" t="s">
        <v>6252</v>
      </c>
      <c r="F2783" t="s">
        <v>3600</v>
      </c>
      <c r="G2783">
        <v>211644119</v>
      </c>
      <c r="I2783" t="s">
        <v>3601</v>
      </c>
      <c r="J2783" t="s">
        <v>10803</v>
      </c>
      <c r="L2783" t="s">
        <v>10804</v>
      </c>
      <c r="M2783">
        <v>12.5</v>
      </c>
      <c r="N2783">
        <v>22</v>
      </c>
      <c r="O2783">
        <v>11</v>
      </c>
      <c r="P2783">
        <v>11.7</v>
      </c>
      <c r="Q2783">
        <v>16.600000000000001</v>
      </c>
      <c r="R2783">
        <v>10.199999999999999</v>
      </c>
      <c r="S2783" t="b">
        <v>0</v>
      </c>
      <c r="T2783" t="b">
        <v>0</v>
      </c>
      <c r="U2783" t="b">
        <v>0</v>
      </c>
      <c r="V2783">
        <v>18000</v>
      </c>
      <c r="W2783">
        <v>14800</v>
      </c>
      <c r="X2783">
        <v>2.89</v>
      </c>
      <c r="Y2783">
        <v>20800</v>
      </c>
      <c r="Z2783">
        <v>2.12</v>
      </c>
    </row>
    <row r="2784" spans="1:26">
      <c r="A2784">
        <v>211253514</v>
      </c>
      <c r="B2784" t="s">
        <v>10695</v>
      </c>
      <c r="C2784" t="s">
        <v>3597</v>
      </c>
      <c r="D2784" t="s">
        <v>4034</v>
      </c>
      <c r="E2784" t="s">
        <v>7557</v>
      </c>
      <c r="F2784" t="s">
        <v>3600</v>
      </c>
      <c r="G2784">
        <v>211253514</v>
      </c>
      <c r="I2784" t="s">
        <v>3601</v>
      </c>
      <c r="J2784" t="s">
        <v>10801</v>
      </c>
      <c r="L2784" t="s">
        <v>10802</v>
      </c>
      <c r="M2784">
        <v>8.5</v>
      </c>
      <c r="N2784">
        <v>16</v>
      </c>
      <c r="O2784">
        <v>10</v>
      </c>
      <c r="P2784">
        <v>8.1999999999999993</v>
      </c>
      <c r="Q2784">
        <v>15.6</v>
      </c>
      <c r="R2784">
        <v>9.4</v>
      </c>
      <c r="S2784" t="b">
        <v>0</v>
      </c>
      <c r="T2784" t="b">
        <v>0</v>
      </c>
      <c r="U2784" t="b">
        <v>0</v>
      </c>
      <c r="V2784">
        <v>47000</v>
      </c>
      <c r="W2784">
        <v>36000</v>
      </c>
      <c r="X2784">
        <v>2.36</v>
      </c>
      <c r="Y2784">
        <v>48000</v>
      </c>
      <c r="Z2784">
        <v>2.0499999999999998</v>
      </c>
    </row>
    <row r="2785" spans="1:26">
      <c r="A2785">
        <v>207706562</v>
      </c>
      <c r="B2785" t="s">
        <v>10695</v>
      </c>
      <c r="C2785" t="s">
        <v>3597</v>
      </c>
      <c r="D2785" t="s">
        <v>4034</v>
      </c>
      <c r="E2785" t="s">
        <v>5260</v>
      </c>
      <c r="F2785" t="s">
        <v>3600</v>
      </c>
      <c r="G2785">
        <v>207706562</v>
      </c>
      <c r="I2785" t="s">
        <v>3601</v>
      </c>
      <c r="J2785" t="s">
        <v>10799</v>
      </c>
      <c r="L2785" t="s">
        <v>10800</v>
      </c>
      <c r="M2785">
        <v>8.5</v>
      </c>
      <c r="N2785">
        <v>16</v>
      </c>
      <c r="O2785">
        <v>10</v>
      </c>
      <c r="P2785">
        <v>8.1999999999999993</v>
      </c>
      <c r="Q2785">
        <v>15.6</v>
      </c>
      <c r="R2785">
        <v>9.4</v>
      </c>
      <c r="S2785" t="b">
        <v>0</v>
      </c>
      <c r="T2785" t="b">
        <v>0</v>
      </c>
      <c r="U2785" t="b">
        <v>0</v>
      </c>
      <c r="V2785">
        <v>47000</v>
      </c>
      <c r="W2785">
        <v>36000</v>
      </c>
      <c r="X2785">
        <v>2.36</v>
      </c>
      <c r="Y2785">
        <v>48000</v>
      </c>
      <c r="Z2785">
        <v>2.0499999999999998</v>
      </c>
    </row>
    <row r="2786" spans="1:26">
      <c r="A2786">
        <v>207706572</v>
      </c>
      <c r="B2786" t="s">
        <v>10695</v>
      </c>
      <c r="C2786" t="s">
        <v>3597</v>
      </c>
      <c r="D2786" t="s">
        <v>4034</v>
      </c>
      <c r="E2786" t="s">
        <v>5262</v>
      </c>
      <c r="F2786" t="s">
        <v>3600</v>
      </c>
      <c r="G2786">
        <v>207706572</v>
      </c>
      <c r="I2786" t="s">
        <v>3601</v>
      </c>
      <c r="J2786" t="s">
        <v>5263</v>
      </c>
      <c r="L2786" t="s">
        <v>5264</v>
      </c>
      <c r="M2786">
        <v>8.5</v>
      </c>
      <c r="N2786">
        <v>16</v>
      </c>
      <c r="O2786">
        <v>10</v>
      </c>
      <c r="P2786">
        <v>8.1999999999999993</v>
      </c>
      <c r="Q2786">
        <v>15.6</v>
      </c>
      <c r="R2786">
        <v>9.4</v>
      </c>
      <c r="S2786" t="b">
        <v>0</v>
      </c>
      <c r="T2786" t="b">
        <v>0</v>
      </c>
      <c r="U2786" t="b">
        <v>0</v>
      </c>
      <c r="V2786">
        <v>47000</v>
      </c>
      <c r="W2786">
        <v>36000</v>
      </c>
      <c r="X2786">
        <v>2.36</v>
      </c>
      <c r="Y2786">
        <v>48000</v>
      </c>
      <c r="Z2786">
        <v>2.0499999999999998</v>
      </c>
    </row>
    <row r="2787" spans="1:26">
      <c r="A2787">
        <v>207706571</v>
      </c>
      <c r="B2787" t="s">
        <v>10695</v>
      </c>
      <c r="C2787" t="s">
        <v>3597</v>
      </c>
      <c r="D2787" t="s">
        <v>4034</v>
      </c>
      <c r="E2787" t="s">
        <v>5262</v>
      </c>
      <c r="F2787" t="s">
        <v>3600</v>
      </c>
      <c r="G2787">
        <v>207706571</v>
      </c>
      <c r="I2787" t="s">
        <v>3601</v>
      </c>
      <c r="J2787" t="s">
        <v>6694</v>
      </c>
      <c r="L2787" t="s">
        <v>6695</v>
      </c>
      <c r="M2787">
        <v>10.5</v>
      </c>
      <c r="N2787">
        <v>18</v>
      </c>
      <c r="O2787">
        <v>10.5</v>
      </c>
      <c r="P2787">
        <v>10</v>
      </c>
      <c r="Q2787">
        <v>16</v>
      </c>
      <c r="R2787">
        <v>9.5</v>
      </c>
      <c r="S2787" t="b">
        <v>0</v>
      </c>
      <c r="T2787" t="b">
        <v>0</v>
      </c>
      <c r="U2787" t="b">
        <v>1</v>
      </c>
      <c r="V2787">
        <v>36000</v>
      </c>
      <c r="W2787">
        <v>30400</v>
      </c>
      <c r="X2787">
        <v>2.46</v>
      </c>
      <c r="Y2787">
        <v>47000</v>
      </c>
      <c r="Z2787">
        <v>1.9</v>
      </c>
    </row>
    <row r="2788" spans="1:26">
      <c r="A2788">
        <v>207706561</v>
      </c>
      <c r="B2788" t="s">
        <v>10695</v>
      </c>
      <c r="C2788" t="s">
        <v>3597</v>
      </c>
      <c r="D2788" t="s">
        <v>4034</v>
      </c>
      <c r="E2788" t="s">
        <v>5260</v>
      </c>
      <c r="F2788" t="s">
        <v>3600</v>
      </c>
      <c r="G2788">
        <v>207706561</v>
      </c>
      <c r="I2788" t="s">
        <v>3601</v>
      </c>
      <c r="J2788" t="s">
        <v>10797</v>
      </c>
      <c r="L2788" t="s">
        <v>10798</v>
      </c>
      <c r="M2788">
        <v>10.5</v>
      </c>
      <c r="N2788">
        <v>18</v>
      </c>
      <c r="O2788">
        <v>10.5</v>
      </c>
      <c r="P2788">
        <v>10</v>
      </c>
      <c r="Q2788">
        <v>16</v>
      </c>
      <c r="R2788">
        <v>9.5</v>
      </c>
      <c r="S2788" t="b">
        <v>0</v>
      </c>
      <c r="T2788" t="b">
        <v>0</v>
      </c>
      <c r="U2788" t="b">
        <v>1</v>
      </c>
      <c r="V2788">
        <v>36000</v>
      </c>
      <c r="W2788">
        <v>30400</v>
      </c>
      <c r="X2788">
        <v>2.46</v>
      </c>
      <c r="Y2788">
        <v>47000</v>
      </c>
      <c r="Z2788">
        <v>1.9</v>
      </c>
    </row>
    <row r="2789" spans="1:26">
      <c r="A2789">
        <v>211253510</v>
      </c>
      <c r="B2789" t="s">
        <v>10695</v>
      </c>
      <c r="C2789" t="s">
        <v>3597</v>
      </c>
      <c r="D2789" t="s">
        <v>4034</v>
      </c>
      <c r="E2789" t="s">
        <v>7557</v>
      </c>
      <c r="F2789" t="s">
        <v>3600</v>
      </c>
      <c r="G2789">
        <v>211253510</v>
      </c>
      <c r="I2789" t="s">
        <v>3601</v>
      </c>
      <c r="J2789" t="s">
        <v>10795</v>
      </c>
      <c r="L2789" t="s">
        <v>10796</v>
      </c>
      <c r="M2789">
        <v>10.5</v>
      </c>
      <c r="N2789">
        <v>18</v>
      </c>
      <c r="O2789">
        <v>10.5</v>
      </c>
      <c r="P2789">
        <v>10</v>
      </c>
      <c r="Q2789">
        <v>16</v>
      </c>
      <c r="R2789">
        <v>9.5</v>
      </c>
      <c r="S2789" t="b">
        <v>0</v>
      </c>
      <c r="T2789" t="b">
        <v>0</v>
      </c>
      <c r="U2789" t="b">
        <v>1</v>
      </c>
      <c r="V2789">
        <v>36000</v>
      </c>
      <c r="W2789">
        <v>30400</v>
      </c>
      <c r="X2789">
        <v>2.46</v>
      </c>
      <c r="Y2789">
        <v>47000</v>
      </c>
      <c r="Z2789">
        <v>1.9</v>
      </c>
    </row>
    <row r="2790" spans="1:26">
      <c r="A2790">
        <v>211253509</v>
      </c>
      <c r="B2790" t="s">
        <v>10695</v>
      </c>
      <c r="C2790" t="s">
        <v>3597</v>
      </c>
      <c r="D2790" t="s">
        <v>4034</v>
      </c>
      <c r="E2790" t="s">
        <v>7557</v>
      </c>
      <c r="F2790" t="s">
        <v>3600</v>
      </c>
      <c r="G2790">
        <v>211253509</v>
      </c>
      <c r="I2790" t="s">
        <v>3601</v>
      </c>
      <c r="J2790" t="s">
        <v>10793</v>
      </c>
      <c r="L2790" t="s">
        <v>10794</v>
      </c>
      <c r="M2790">
        <v>11</v>
      </c>
      <c r="N2790">
        <v>18</v>
      </c>
      <c r="O2790">
        <v>10.5</v>
      </c>
      <c r="P2790">
        <v>10</v>
      </c>
      <c r="Q2790">
        <v>16.2</v>
      </c>
      <c r="R2790">
        <v>8.9</v>
      </c>
      <c r="S2790" t="b">
        <v>0</v>
      </c>
      <c r="T2790" t="b">
        <v>0</v>
      </c>
      <c r="U2790" t="b">
        <v>1</v>
      </c>
      <c r="V2790">
        <v>30000</v>
      </c>
      <c r="W2790">
        <v>21000</v>
      </c>
      <c r="X2790">
        <v>2.34</v>
      </c>
      <c r="Y2790">
        <v>28600</v>
      </c>
      <c r="Z2790">
        <v>2.1</v>
      </c>
    </row>
    <row r="2791" spans="1:26">
      <c r="A2791">
        <v>207706560</v>
      </c>
      <c r="B2791" t="s">
        <v>10695</v>
      </c>
      <c r="C2791" t="s">
        <v>3597</v>
      </c>
      <c r="D2791" t="s">
        <v>4034</v>
      </c>
      <c r="E2791" t="s">
        <v>5260</v>
      </c>
      <c r="F2791" t="s">
        <v>3600</v>
      </c>
      <c r="G2791">
        <v>207706560</v>
      </c>
      <c r="I2791" t="s">
        <v>3601</v>
      </c>
      <c r="J2791" t="s">
        <v>10789</v>
      </c>
      <c r="L2791" t="s">
        <v>10790</v>
      </c>
      <c r="M2791">
        <v>11</v>
      </c>
      <c r="N2791">
        <v>18</v>
      </c>
      <c r="O2791">
        <v>10.5</v>
      </c>
      <c r="P2791">
        <v>10</v>
      </c>
      <c r="Q2791">
        <v>16.2</v>
      </c>
      <c r="R2791">
        <v>8.9</v>
      </c>
      <c r="S2791" t="b">
        <v>0</v>
      </c>
      <c r="T2791" t="b">
        <v>0</v>
      </c>
      <c r="U2791" t="b">
        <v>1</v>
      </c>
      <c r="V2791">
        <v>30000</v>
      </c>
      <c r="W2791">
        <v>21000</v>
      </c>
      <c r="X2791">
        <v>2.34</v>
      </c>
      <c r="Y2791">
        <v>28600</v>
      </c>
      <c r="Z2791">
        <v>2.1</v>
      </c>
    </row>
    <row r="2792" spans="1:26">
      <c r="A2792">
        <v>207706570</v>
      </c>
      <c r="B2792" t="s">
        <v>10695</v>
      </c>
      <c r="C2792" t="s">
        <v>3597</v>
      </c>
      <c r="D2792" t="s">
        <v>4034</v>
      </c>
      <c r="E2792" t="s">
        <v>5262</v>
      </c>
      <c r="F2792" t="s">
        <v>3600</v>
      </c>
      <c r="G2792">
        <v>207706570</v>
      </c>
      <c r="I2792" t="s">
        <v>3601</v>
      </c>
      <c r="J2792" t="s">
        <v>5265</v>
      </c>
      <c r="L2792" t="s">
        <v>5266</v>
      </c>
      <c r="M2792">
        <v>11</v>
      </c>
      <c r="N2792">
        <v>18</v>
      </c>
      <c r="O2792">
        <v>10.5</v>
      </c>
      <c r="P2792">
        <v>10</v>
      </c>
      <c r="Q2792">
        <v>16.2</v>
      </c>
      <c r="R2792">
        <v>8.9</v>
      </c>
      <c r="S2792" t="b">
        <v>0</v>
      </c>
      <c r="T2792" t="b">
        <v>0</v>
      </c>
      <c r="U2792" t="b">
        <v>1</v>
      </c>
      <c r="V2792">
        <v>30000</v>
      </c>
      <c r="W2792">
        <v>21000</v>
      </c>
      <c r="X2792">
        <v>2.34</v>
      </c>
      <c r="Y2792">
        <v>28600</v>
      </c>
      <c r="Z2792">
        <v>2.1</v>
      </c>
    </row>
    <row r="2793" spans="1:26">
      <c r="A2793">
        <v>207706569</v>
      </c>
      <c r="B2793" t="s">
        <v>10695</v>
      </c>
      <c r="C2793" t="s">
        <v>3597</v>
      </c>
      <c r="D2793" t="s">
        <v>4034</v>
      </c>
      <c r="E2793" t="s">
        <v>5262</v>
      </c>
      <c r="F2793" t="s">
        <v>3600</v>
      </c>
      <c r="G2793">
        <v>207706569</v>
      </c>
      <c r="I2793" t="s">
        <v>3601</v>
      </c>
      <c r="J2793" t="s">
        <v>6696</v>
      </c>
      <c r="L2793" t="s">
        <v>6697</v>
      </c>
      <c r="M2793">
        <v>12.5</v>
      </c>
      <c r="N2793">
        <v>20</v>
      </c>
      <c r="O2793">
        <v>12</v>
      </c>
      <c r="P2793">
        <v>11.7</v>
      </c>
      <c r="Q2793">
        <v>17.399999999999999</v>
      </c>
      <c r="R2793">
        <v>10</v>
      </c>
      <c r="S2793" t="b">
        <v>0</v>
      </c>
      <c r="T2793" t="b">
        <v>0</v>
      </c>
      <c r="U2793" t="b">
        <v>1</v>
      </c>
      <c r="V2793">
        <v>24000</v>
      </c>
      <c r="W2793">
        <v>19200</v>
      </c>
      <c r="X2793">
        <v>2.5</v>
      </c>
      <c r="Y2793">
        <v>26400</v>
      </c>
      <c r="Z2793">
        <v>2.14</v>
      </c>
    </row>
    <row r="2794" spans="1:26">
      <c r="A2794">
        <v>207706559</v>
      </c>
      <c r="B2794" t="s">
        <v>10695</v>
      </c>
      <c r="C2794" t="s">
        <v>3597</v>
      </c>
      <c r="D2794" t="s">
        <v>4034</v>
      </c>
      <c r="E2794" t="s">
        <v>5260</v>
      </c>
      <c r="F2794" t="s">
        <v>3600</v>
      </c>
      <c r="G2794">
        <v>207706559</v>
      </c>
      <c r="I2794" t="s">
        <v>3601</v>
      </c>
      <c r="J2794" t="s">
        <v>10787</v>
      </c>
      <c r="L2794" t="s">
        <v>10788</v>
      </c>
      <c r="M2794">
        <v>12.5</v>
      </c>
      <c r="N2794">
        <v>20</v>
      </c>
      <c r="O2794">
        <v>12</v>
      </c>
      <c r="P2794">
        <v>11.7</v>
      </c>
      <c r="Q2794">
        <v>17.399999999999999</v>
      </c>
      <c r="R2794">
        <v>10</v>
      </c>
      <c r="S2794" t="b">
        <v>0</v>
      </c>
      <c r="T2794" t="b">
        <v>0</v>
      </c>
      <c r="U2794" t="b">
        <v>1</v>
      </c>
      <c r="V2794">
        <v>24000</v>
      </c>
      <c r="W2794">
        <v>19200</v>
      </c>
      <c r="X2794">
        <v>2.5</v>
      </c>
      <c r="Y2794">
        <v>26400</v>
      </c>
      <c r="Z2794">
        <v>2.14</v>
      </c>
    </row>
    <row r="2795" spans="1:26">
      <c r="A2795">
        <v>208284015</v>
      </c>
      <c r="B2795" t="s">
        <v>10695</v>
      </c>
      <c r="C2795" t="s">
        <v>3597</v>
      </c>
      <c r="D2795" t="s">
        <v>4034</v>
      </c>
      <c r="E2795" t="s">
        <v>5982</v>
      </c>
      <c r="F2795" t="s">
        <v>3600</v>
      </c>
      <c r="G2795">
        <v>208284015</v>
      </c>
      <c r="I2795" t="s">
        <v>3601</v>
      </c>
      <c r="J2795" t="s">
        <v>10786</v>
      </c>
      <c r="L2795" t="s">
        <v>9430</v>
      </c>
      <c r="M2795">
        <v>12.5</v>
      </c>
      <c r="N2795">
        <v>20</v>
      </c>
      <c r="O2795">
        <v>12</v>
      </c>
      <c r="P2795">
        <v>11.7</v>
      </c>
      <c r="Q2795">
        <v>17.399999999999999</v>
      </c>
      <c r="R2795">
        <v>10</v>
      </c>
      <c r="S2795" t="b">
        <v>0</v>
      </c>
      <c r="T2795" t="b">
        <v>0</v>
      </c>
      <c r="U2795" t="b">
        <v>1</v>
      </c>
      <c r="V2795">
        <v>24000</v>
      </c>
      <c r="W2795">
        <v>19200</v>
      </c>
      <c r="X2795">
        <v>2.5</v>
      </c>
      <c r="Y2795">
        <v>26400</v>
      </c>
      <c r="Z2795">
        <v>2.14</v>
      </c>
    </row>
    <row r="2796" spans="1:26">
      <c r="A2796">
        <v>211253513</v>
      </c>
      <c r="B2796" t="s">
        <v>10695</v>
      </c>
      <c r="C2796" t="s">
        <v>3597</v>
      </c>
      <c r="D2796" t="s">
        <v>4034</v>
      </c>
      <c r="E2796" t="s">
        <v>7557</v>
      </c>
      <c r="F2796" t="s">
        <v>3600</v>
      </c>
      <c r="G2796">
        <v>211253513</v>
      </c>
      <c r="I2796" t="s">
        <v>3601</v>
      </c>
      <c r="J2796" t="s">
        <v>10784</v>
      </c>
      <c r="L2796" t="s">
        <v>10785</v>
      </c>
      <c r="M2796">
        <v>12.5</v>
      </c>
      <c r="N2796">
        <v>20</v>
      </c>
      <c r="O2796">
        <v>12</v>
      </c>
      <c r="P2796">
        <v>11.7</v>
      </c>
      <c r="Q2796">
        <v>17.399999999999999</v>
      </c>
      <c r="R2796">
        <v>10</v>
      </c>
      <c r="S2796" t="b">
        <v>0</v>
      </c>
      <c r="T2796" t="b">
        <v>0</v>
      </c>
      <c r="U2796" t="b">
        <v>1</v>
      </c>
      <c r="V2796">
        <v>24000</v>
      </c>
      <c r="W2796">
        <v>19200</v>
      </c>
      <c r="X2796">
        <v>2.5</v>
      </c>
      <c r="Y2796">
        <v>26400</v>
      </c>
      <c r="Z2796">
        <v>2.14</v>
      </c>
    </row>
    <row r="2797" spans="1:26">
      <c r="A2797">
        <v>211253511</v>
      </c>
      <c r="B2797" t="s">
        <v>10695</v>
      </c>
      <c r="C2797" t="s">
        <v>3597</v>
      </c>
      <c r="D2797" t="s">
        <v>4034</v>
      </c>
      <c r="E2797" t="s">
        <v>7557</v>
      </c>
      <c r="F2797" t="s">
        <v>3600</v>
      </c>
      <c r="G2797">
        <v>211253511</v>
      </c>
      <c r="I2797" t="s">
        <v>3601</v>
      </c>
      <c r="J2797" t="s">
        <v>10782</v>
      </c>
      <c r="L2797" t="s">
        <v>10783</v>
      </c>
      <c r="M2797">
        <v>12.5</v>
      </c>
      <c r="N2797">
        <v>20</v>
      </c>
      <c r="O2797">
        <v>11</v>
      </c>
      <c r="P2797">
        <v>12.4</v>
      </c>
      <c r="Q2797">
        <v>18</v>
      </c>
      <c r="R2797">
        <v>9.3000000000000007</v>
      </c>
      <c r="S2797" t="b">
        <v>0</v>
      </c>
      <c r="T2797" t="b">
        <v>0</v>
      </c>
      <c r="U2797" t="b">
        <v>1</v>
      </c>
      <c r="V2797">
        <v>18000</v>
      </c>
      <c r="W2797">
        <v>13500</v>
      </c>
      <c r="X2797">
        <v>2.6</v>
      </c>
      <c r="Y2797">
        <v>21000</v>
      </c>
      <c r="Z2797">
        <v>2.21</v>
      </c>
    </row>
    <row r="2798" spans="1:26">
      <c r="A2798">
        <v>208284014</v>
      </c>
      <c r="B2798" t="s">
        <v>10695</v>
      </c>
      <c r="C2798" t="s">
        <v>3597</v>
      </c>
      <c r="D2798" t="s">
        <v>4034</v>
      </c>
      <c r="E2798" t="s">
        <v>5982</v>
      </c>
      <c r="F2798" t="s">
        <v>3600</v>
      </c>
      <c r="G2798">
        <v>208284014</v>
      </c>
      <c r="I2798" t="s">
        <v>3601</v>
      </c>
      <c r="J2798" t="s">
        <v>10781</v>
      </c>
      <c r="L2798" t="s">
        <v>9421</v>
      </c>
      <c r="M2798">
        <v>12.5</v>
      </c>
      <c r="N2798">
        <v>20</v>
      </c>
      <c r="O2798">
        <v>11</v>
      </c>
      <c r="P2798">
        <v>12.4</v>
      </c>
      <c r="Q2798">
        <v>18</v>
      </c>
      <c r="R2798">
        <v>9.3000000000000007</v>
      </c>
      <c r="S2798" t="b">
        <v>0</v>
      </c>
      <c r="T2798" t="b">
        <v>0</v>
      </c>
      <c r="U2798" t="b">
        <v>1</v>
      </c>
      <c r="V2798">
        <v>18000</v>
      </c>
      <c r="W2798">
        <v>13500</v>
      </c>
      <c r="X2798">
        <v>2.6</v>
      </c>
      <c r="Y2798">
        <v>21000</v>
      </c>
      <c r="Z2798">
        <v>2.21</v>
      </c>
    </row>
    <row r="2799" spans="1:26">
      <c r="A2799">
        <v>207706568</v>
      </c>
      <c r="B2799" t="s">
        <v>10695</v>
      </c>
      <c r="C2799" t="s">
        <v>3597</v>
      </c>
      <c r="D2799" t="s">
        <v>4034</v>
      </c>
      <c r="E2799" t="s">
        <v>5262</v>
      </c>
      <c r="F2799" t="s">
        <v>3600</v>
      </c>
      <c r="G2799">
        <v>207706568</v>
      </c>
      <c r="I2799" t="s">
        <v>3601</v>
      </c>
      <c r="J2799" t="s">
        <v>6700</v>
      </c>
      <c r="L2799" t="s">
        <v>6701</v>
      </c>
      <c r="M2799">
        <v>12.5</v>
      </c>
      <c r="N2799">
        <v>20</v>
      </c>
      <c r="O2799">
        <v>11</v>
      </c>
      <c r="P2799">
        <v>12.4</v>
      </c>
      <c r="Q2799">
        <v>18</v>
      </c>
      <c r="R2799">
        <v>9.3000000000000007</v>
      </c>
      <c r="S2799" t="b">
        <v>0</v>
      </c>
      <c r="T2799" t="b">
        <v>0</v>
      </c>
      <c r="U2799" t="b">
        <v>1</v>
      </c>
      <c r="V2799">
        <v>18000</v>
      </c>
      <c r="W2799">
        <v>13500</v>
      </c>
      <c r="X2799">
        <v>2.6</v>
      </c>
      <c r="Y2799">
        <v>21000</v>
      </c>
      <c r="Z2799">
        <v>2.21</v>
      </c>
    </row>
    <row r="2800" spans="1:26">
      <c r="A2800">
        <v>207764688</v>
      </c>
      <c r="B2800" t="s">
        <v>10695</v>
      </c>
      <c r="C2800" t="s">
        <v>3597</v>
      </c>
      <c r="D2800" t="s">
        <v>4034</v>
      </c>
      <c r="E2800" t="s">
        <v>5260</v>
      </c>
      <c r="F2800" t="s">
        <v>3600</v>
      </c>
      <c r="G2800">
        <v>207764688</v>
      </c>
      <c r="I2800" t="s">
        <v>3601</v>
      </c>
      <c r="J2800" t="s">
        <v>10779</v>
      </c>
      <c r="L2800" t="s">
        <v>10780</v>
      </c>
      <c r="M2800">
        <v>12.5</v>
      </c>
      <c r="N2800">
        <v>20</v>
      </c>
      <c r="O2800">
        <v>11</v>
      </c>
      <c r="P2800">
        <v>12.4</v>
      </c>
      <c r="Q2800">
        <v>18</v>
      </c>
      <c r="R2800">
        <v>9.3000000000000007</v>
      </c>
      <c r="S2800" t="b">
        <v>0</v>
      </c>
      <c r="T2800" t="b">
        <v>0</v>
      </c>
      <c r="U2800" t="b">
        <v>1</v>
      </c>
      <c r="V2800">
        <v>18000</v>
      </c>
      <c r="W2800">
        <v>13500</v>
      </c>
      <c r="X2800">
        <v>2.6</v>
      </c>
      <c r="Y2800">
        <v>21000</v>
      </c>
      <c r="Z2800">
        <v>2.21</v>
      </c>
    </row>
    <row r="2801" spans="1:26">
      <c r="A2801">
        <v>210568228</v>
      </c>
      <c r="B2801" t="s">
        <v>10695</v>
      </c>
      <c r="C2801" t="s">
        <v>3597</v>
      </c>
      <c r="D2801" t="s">
        <v>4034</v>
      </c>
      <c r="E2801" t="s">
        <v>6383</v>
      </c>
      <c r="F2801" t="s">
        <v>3600</v>
      </c>
      <c r="G2801">
        <v>210568228</v>
      </c>
      <c r="I2801" t="s">
        <v>3601</v>
      </c>
      <c r="J2801" t="s">
        <v>10777</v>
      </c>
      <c r="L2801" t="s">
        <v>10778</v>
      </c>
      <c r="M2801">
        <v>9</v>
      </c>
      <c r="N2801">
        <v>16.399999999999999</v>
      </c>
      <c r="O2801">
        <v>10.5</v>
      </c>
      <c r="P2801">
        <v>8.8000000000000007</v>
      </c>
      <c r="Q2801">
        <v>15.3</v>
      </c>
      <c r="R2801">
        <v>9.4</v>
      </c>
      <c r="S2801" t="b">
        <v>0</v>
      </c>
      <c r="T2801" t="b">
        <v>0</v>
      </c>
      <c r="U2801" t="b">
        <v>0</v>
      </c>
      <c r="V2801">
        <v>55000</v>
      </c>
      <c r="W2801">
        <v>42000</v>
      </c>
      <c r="X2801">
        <v>2.6</v>
      </c>
      <c r="Y2801">
        <v>52500</v>
      </c>
      <c r="Z2801">
        <v>2.2999999999999998</v>
      </c>
    </row>
    <row r="2802" spans="1:26">
      <c r="A2802">
        <v>211253528</v>
      </c>
      <c r="B2802" t="s">
        <v>10695</v>
      </c>
      <c r="C2802" t="s">
        <v>3597</v>
      </c>
      <c r="D2802" t="s">
        <v>4034</v>
      </c>
      <c r="E2802" t="s">
        <v>4820</v>
      </c>
      <c r="F2802" t="s">
        <v>3600</v>
      </c>
      <c r="G2802">
        <v>211253528</v>
      </c>
      <c r="I2802" t="s">
        <v>3601</v>
      </c>
      <c r="J2802" t="s">
        <v>10775</v>
      </c>
      <c r="L2802" t="s">
        <v>10776</v>
      </c>
      <c r="M2802">
        <v>9</v>
      </c>
      <c r="N2802">
        <v>16.399999999999999</v>
      </c>
      <c r="O2802">
        <v>10.5</v>
      </c>
      <c r="P2802">
        <v>8.8000000000000007</v>
      </c>
      <c r="Q2802">
        <v>15.3</v>
      </c>
      <c r="R2802">
        <v>9.4</v>
      </c>
      <c r="S2802" t="b">
        <v>0</v>
      </c>
      <c r="T2802" t="b">
        <v>0</v>
      </c>
      <c r="U2802" t="b">
        <v>0</v>
      </c>
      <c r="V2802">
        <v>55000</v>
      </c>
      <c r="W2802">
        <v>42000</v>
      </c>
      <c r="X2802">
        <v>2.6</v>
      </c>
      <c r="Y2802">
        <v>52500</v>
      </c>
      <c r="Z2802">
        <v>2.2999999999999998</v>
      </c>
    </row>
    <row r="2803" spans="1:26">
      <c r="A2803">
        <v>208650610</v>
      </c>
      <c r="B2803" t="s">
        <v>10695</v>
      </c>
      <c r="C2803" t="s">
        <v>3597</v>
      </c>
      <c r="D2803" t="s">
        <v>4034</v>
      </c>
      <c r="E2803" t="s">
        <v>3834</v>
      </c>
      <c r="F2803" t="s">
        <v>3600</v>
      </c>
      <c r="G2803">
        <v>208650610</v>
      </c>
      <c r="I2803" t="s">
        <v>3601</v>
      </c>
      <c r="J2803" t="s">
        <v>6358</v>
      </c>
      <c r="L2803" t="s">
        <v>6359</v>
      </c>
      <c r="M2803">
        <v>11.3</v>
      </c>
      <c r="N2803">
        <v>19.399999999999999</v>
      </c>
      <c r="O2803">
        <v>11.3</v>
      </c>
      <c r="P2803">
        <v>10.5</v>
      </c>
      <c r="Q2803">
        <v>17</v>
      </c>
      <c r="R2803">
        <v>9.1999999999999993</v>
      </c>
      <c r="S2803" t="b">
        <v>0</v>
      </c>
      <c r="T2803" t="b">
        <v>0</v>
      </c>
      <c r="U2803" t="b">
        <v>1</v>
      </c>
      <c r="V2803">
        <v>24000</v>
      </c>
      <c r="W2803">
        <v>21000</v>
      </c>
      <c r="X2803">
        <v>2.8</v>
      </c>
      <c r="Y2803">
        <v>22000</v>
      </c>
      <c r="Z2803">
        <v>2.8</v>
      </c>
    </row>
    <row r="2804" spans="1:26">
      <c r="A2804">
        <v>208136322</v>
      </c>
      <c r="B2804" t="s">
        <v>10695</v>
      </c>
      <c r="C2804" t="s">
        <v>3597</v>
      </c>
      <c r="D2804" t="s">
        <v>4034</v>
      </c>
      <c r="E2804" t="s">
        <v>6383</v>
      </c>
      <c r="F2804" t="s">
        <v>3600</v>
      </c>
      <c r="G2804">
        <v>208136322</v>
      </c>
      <c r="I2804" t="s">
        <v>3601</v>
      </c>
      <c r="J2804" t="s">
        <v>6402</v>
      </c>
      <c r="L2804" t="s">
        <v>10774</v>
      </c>
      <c r="M2804">
        <v>12.5</v>
      </c>
      <c r="N2804">
        <v>20</v>
      </c>
      <c r="O2804">
        <v>10.8</v>
      </c>
      <c r="P2804">
        <v>11.7</v>
      </c>
      <c r="Q2804">
        <v>17.600000000000001</v>
      </c>
      <c r="R2804">
        <v>9.6</v>
      </c>
      <c r="S2804" t="b">
        <v>0</v>
      </c>
      <c r="T2804" t="b">
        <v>0</v>
      </c>
      <c r="U2804" t="b">
        <v>1</v>
      </c>
      <c r="V2804">
        <v>18000</v>
      </c>
      <c r="W2804">
        <v>15400</v>
      </c>
      <c r="X2804">
        <v>2.7</v>
      </c>
      <c r="Y2804">
        <v>18200</v>
      </c>
      <c r="Z2804">
        <v>2.14</v>
      </c>
    </row>
    <row r="2805" spans="1:26">
      <c r="A2805">
        <v>208136323</v>
      </c>
      <c r="B2805" t="s">
        <v>10695</v>
      </c>
      <c r="C2805" t="s">
        <v>3597</v>
      </c>
      <c r="D2805" t="s">
        <v>4034</v>
      </c>
      <c r="E2805" t="s">
        <v>6383</v>
      </c>
      <c r="F2805" t="s">
        <v>3600</v>
      </c>
      <c r="G2805">
        <v>208136323</v>
      </c>
      <c r="I2805" t="s">
        <v>3601</v>
      </c>
      <c r="J2805" t="s">
        <v>6403</v>
      </c>
      <c r="L2805" t="s">
        <v>10773</v>
      </c>
      <c r="M2805">
        <v>12.5</v>
      </c>
      <c r="N2805">
        <v>21</v>
      </c>
      <c r="O2805">
        <v>11.6</v>
      </c>
      <c r="P2805">
        <v>11.7</v>
      </c>
      <c r="Q2805">
        <v>18.399999999999999</v>
      </c>
      <c r="R2805">
        <v>9.3000000000000007</v>
      </c>
      <c r="S2805" t="b">
        <v>0</v>
      </c>
      <c r="T2805" t="b">
        <v>0</v>
      </c>
      <c r="U2805" t="b">
        <v>1</v>
      </c>
      <c r="V2805">
        <v>23000</v>
      </c>
      <c r="W2805">
        <v>16900</v>
      </c>
      <c r="X2805">
        <v>2.4</v>
      </c>
      <c r="Y2805">
        <v>25000</v>
      </c>
      <c r="Z2805">
        <v>2.2200000000000002</v>
      </c>
    </row>
    <row r="2806" spans="1:26">
      <c r="A2806">
        <v>211253527</v>
      </c>
      <c r="B2806" t="s">
        <v>10695</v>
      </c>
      <c r="C2806" t="s">
        <v>3597</v>
      </c>
      <c r="D2806" t="s">
        <v>4034</v>
      </c>
      <c r="E2806" t="s">
        <v>4820</v>
      </c>
      <c r="F2806" t="s">
        <v>3600</v>
      </c>
      <c r="G2806">
        <v>211253527</v>
      </c>
      <c r="I2806" t="s">
        <v>3601</v>
      </c>
      <c r="J2806" t="s">
        <v>10771</v>
      </c>
      <c r="L2806" t="s">
        <v>10772</v>
      </c>
      <c r="M2806">
        <v>8.5</v>
      </c>
      <c r="N2806">
        <v>16</v>
      </c>
      <c r="O2806">
        <v>10</v>
      </c>
      <c r="P2806">
        <v>8.1999999999999993</v>
      </c>
      <c r="Q2806">
        <v>15.6</v>
      </c>
      <c r="R2806">
        <v>9.4</v>
      </c>
      <c r="S2806" t="b">
        <v>0</v>
      </c>
      <c r="T2806" t="b">
        <v>0</v>
      </c>
      <c r="U2806" t="b">
        <v>0</v>
      </c>
      <c r="V2806">
        <v>47000</v>
      </c>
      <c r="W2806">
        <v>36000</v>
      </c>
      <c r="X2806">
        <v>2.36</v>
      </c>
      <c r="Y2806">
        <v>48000</v>
      </c>
      <c r="Z2806">
        <v>2.0499999999999998</v>
      </c>
    </row>
    <row r="2807" spans="1:26">
      <c r="A2807">
        <v>210568232</v>
      </c>
      <c r="B2807" t="s">
        <v>10695</v>
      </c>
      <c r="C2807" t="s">
        <v>3597</v>
      </c>
      <c r="D2807" t="s">
        <v>4034</v>
      </c>
      <c r="E2807" t="s">
        <v>6383</v>
      </c>
      <c r="F2807" t="s">
        <v>3600</v>
      </c>
      <c r="G2807">
        <v>210568232</v>
      </c>
      <c r="I2807" t="s">
        <v>3601</v>
      </c>
      <c r="J2807" t="s">
        <v>10769</v>
      </c>
      <c r="L2807" t="s">
        <v>10770</v>
      </c>
      <c r="M2807">
        <v>8.5</v>
      </c>
      <c r="N2807">
        <v>16</v>
      </c>
      <c r="O2807">
        <v>10</v>
      </c>
      <c r="P2807">
        <v>8.1999999999999993</v>
      </c>
      <c r="Q2807">
        <v>15.6</v>
      </c>
      <c r="R2807">
        <v>9.4</v>
      </c>
      <c r="S2807" t="b">
        <v>0</v>
      </c>
      <c r="T2807" t="b">
        <v>0</v>
      </c>
      <c r="U2807" t="b">
        <v>0</v>
      </c>
      <c r="V2807">
        <v>47000</v>
      </c>
      <c r="W2807">
        <v>36000</v>
      </c>
      <c r="X2807">
        <v>2.36</v>
      </c>
      <c r="Y2807">
        <v>48000</v>
      </c>
      <c r="Z2807">
        <v>2.0499999999999998</v>
      </c>
    </row>
    <row r="2808" spans="1:26">
      <c r="A2808">
        <v>210426579</v>
      </c>
      <c r="B2808" t="s">
        <v>10695</v>
      </c>
      <c r="C2808" t="s">
        <v>3597</v>
      </c>
      <c r="D2808" t="s">
        <v>4034</v>
      </c>
      <c r="E2808" t="s">
        <v>6435</v>
      </c>
      <c r="F2808" t="s">
        <v>3600</v>
      </c>
      <c r="G2808">
        <v>210426579</v>
      </c>
      <c r="I2808" t="s">
        <v>3601</v>
      </c>
      <c r="J2808" t="s">
        <v>10767</v>
      </c>
      <c r="L2808" t="s">
        <v>10768</v>
      </c>
      <c r="M2808">
        <v>10.5</v>
      </c>
      <c r="N2808">
        <v>18</v>
      </c>
      <c r="O2808">
        <v>10.5</v>
      </c>
      <c r="P2808">
        <v>10</v>
      </c>
      <c r="Q2808">
        <v>16</v>
      </c>
      <c r="R2808">
        <v>9.5</v>
      </c>
      <c r="S2808" t="b">
        <v>0</v>
      </c>
      <c r="T2808" t="b">
        <v>0</v>
      </c>
      <c r="U2808" t="b">
        <v>1</v>
      </c>
      <c r="V2808">
        <v>36000</v>
      </c>
      <c r="W2808">
        <v>30400</v>
      </c>
      <c r="X2808">
        <v>2.46</v>
      </c>
      <c r="Y2808">
        <v>47000</v>
      </c>
      <c r="Z2808">
        <v>1.9</v>
      </c>
    </row>
    <row r="2809" spans="1:26">
      <c r="A2809">
        <v>210568227</v>
      </c>
      <c r="B2809" t="s">
        <v>10695</v>
      </c>
      <c r="C2809" t="s">
        <v>3597</v>
      </c>
      <c r="D2809" t="s">
        <v>4034</v>
      </c>
      <c r="E2809" t="s">
        <v>6383</v>
      </c>
      <c r="F2809" t="s">
        <v>3600</v>
      </c>
      <c r="G2809">
        <v>210568227</v>
      </c>
      <c r="I2809" t="s">
        <v>3601</v>
      </c>
      <c r="J2809" t="s">
        <v>10765</v>
      </c>
      <c r="L2809" t="s">
        <v>10766</v>
      </c>
      <c r="M2809">
        <v>10.5</v>
      </c>
      <c r="N2809">
        <v>18</v>
      </c>
      <c r="O2809">
        <v>10.5</v>
      </c>
      <c r="P2809">
        <v>10</v>
      </c>
      <c r="Q2809">
        <v>16</v>
      </c>
      <c r="R2809">
        <v>9.5</v>
      </c>
      <c r="S2809" t="b">
        <v>0</v>
      </c>
      <c r="T2809" t="b">
        <v>0</v>
      </c>
      <c r="U2809" t="b">
        <v>1</v>
      </c>
      <c r="V2809">
        <v>36000</v>
      </c>
      <c r="W2809">
        <v>30400</v>
      </c>
      <c r="X2809">
        <v>2.46</v>
      </c>
      <c r="Y2809">
        <v>47000</v>
      </c>
      <c r="Z2809">
        <v>1.9</v>
      </c>
    </row>
    <row r="2810" spans="1:26">
      <c r="A2810">
        <v>211253526</v>
      </c>
      <c r="B2810" t="s">
        <v>10695</v>
      </c>
      <c r="C2810" t="s">
        <v>3597</v>
      </c>
      <c r="D2810" t="s">
        <v>4034</v>
      </c>
      <c r="E2810" t="s">
        <v>4820</v>
      </c>
      <c r="F2810" t="s">
        <v>3600</v>
      </c>
      <c r="G2810">
        <v>211253526</v>
      </c>
      <c r="I2810" t="s">
        <v>3601</v>
      </c>
      <c r="J2810" t="s">
        <v>10763</v>
      </c>
      <c r="L2810" t="s">
        <v>10764</v>
      </c>
      <c r="M2810">
        <v>10.5</v>
      </c>
      <c r="N2810">
        <v>18</v>
      </c>
      <c r="O2810">
        <v>10.5</v>
      </c>
      <c r="P2810">
        <v>10</v>
      </c>
      <c r="Q2810">
        <v>16</v>
      </c>
      <c r="R2810">
        <v>9.5</v>
      </c>
      <c r="S2810" t="b">
        <v>0</v>
      </c>
      <c r="T2810" t="b">
        <v>0</v>
      </c>
      <c r="U2810" t="b">
        <v>1</v>
      </c>
      <c r="V2810">
        <v>36000</v>
      </c>
      <c r="W2810">
        <v>30400</v>
      </c>
      <c r="X2810">
        <v>2.46</v>
      </c>
      <c r="Y2810">
        <v>47000</v>
      </c>
      <c r="Z2810">
        <v>1.9</v>
      </c>
    </row>
    <row r="2811" spans="1:26">
      <c r="A2811">
        <v>211253525</v>
      </c>
      <c r="B2811" t="s">
        <v>10695</v>
      </c>
      <c r="C2811" t="s">
        <v>3597</v>
      </c>
      <c r="D2811" t="s">
        <v>4034</v>
      </c>
      <c r="E2811" t="s">
        <v>4820</v>
      </c>
      <c r="F2811" t="s">
        <v>3600</v>
      </c>
      <c r="G2811">
        <v>211253525</v>
      </c>
      <c r="I2811" t="s">
        <v>3601</v>
      </c>
      <c r="J2811" t="s">
        <v>10761</v>
      </c>
      <c r="L2811" t="s">
        <v>10762</v>
      </c>
      <c r="M2811">
        <v>11</v>
      </c>
      <c r="N2811">
        <v>18</v>
      </c>
      <c r="O2811">
        <v>10.5</v>
      </c>
      <c r="P2811">
        <v>10</v>
      </c>
      <c r="Q2811">
        <v>16.2</v>
      </c>
      <c r="R2811">
        <v>8.9</v>
      </c>
      <c r="S2811" t="b">
        <v>0</v>
      </c>
      <c r="T2811" t="b">
        <v>0</v>
      </c>
      <c r="U2811" t="b">
        <v>1</v>
      </c>
      <c r="V2811">
        <v>30000</v>
      </c>
      <c r="W2811">
        <v>21000</v>
      </c>
      <c r="X2811">
        <v>2.34</v>
      </c>
      <c r="Y2811">
        <v>28600</v>
      </c>
      <c r="Z2811">
        <v>2.1</v>
      </c>
    </row>
    <row r="2812" spans="1:26">
      <c r="A2812">
        <v>210568226</v>
      </c>
      <c r="B2812" t="s">
        <v>10695</v>
      </c>
      <c r="C2812" t="s">
        <v>3597</v>
      </c>
      <c r="D2812" t="s">
        <v>4034</v>
      </c>
      <c r="E2812" t="s">
        <v>6383</v>
      </c>
      <c r="F2812" t="s">
        <v>3600</v>
      </c>
      <c r="G2812">
        <v>210568226</v>
      </c>
      <c r="I2812" t="s">
        <v>3601</v>
      </c>
      <c r="J2812" t="s">
        <v>10759</v>
      </c>
      <c r="L2812" t="s">
        <v>10760</v>
      </c>
      <c r="M2812">
        <v>11</v>
      </c>
      <c r="N2812">
        <v>18</v>
      </c>
      <c r="O2812">
        <v>10.5</v>
      </c>
      <c r="P2812">
        <v>10</v>
      </c>
      <c r="Q2812">
        <v>16.2</v>
      </c>
      <c r="R2812">
        <v>8.9</v>
      </c>
      <c r="S2812" t="b">
        <v>0</v>
      </c>
      <c r="T2812" t="b">
        <v>0</v>
      </c>
      <c r="U2812" t="b">
        <v>1</v>
      </c>
      <c r="V2812">
        <v>30000</v>
      </c>
      <c r="W2812">
        <v>21000</v>
      </c>
      <c r="X2812">
        <v>2.34</v>
      </c>
      <c r="Y2812">
        <v>28600</v>
      </c>
      <c r="Z2812">
        <v>2.1</v>
      </c>
    </row>
    <row r="2813" spans="1:26">
      <c r="A2813">
        <v>210568233</v>
      </c>
      <c r="B2813" t="s">
        <v>10695</v>
      </c>
      <c r="C2813" t="s">
        <v>3597</v>
      </c>
      <c r="D2813" t="s">
        <v>4034</v>
      </c>
      <c r="E2813" t="s">
        <v>6383</v>
      </c>
      <c r="F2813" t="s">
        <v>3600</v>
      </c>
      <c r="G2813">
        <v>210568233</v>
      </c>
      <c r="I2813" t="s">
        <v>3601</v>
      </c>
      <c r="J2813" t="s">
        <v>10757</v>
      </c>
      <c r="L2813" t="s">
        <v>10758</v>
      </c>
      <c r="M2813">
        <v>12.5</v>
      </c>
      <c r="N2813">
        <v>20</v>
      </c>
      <c r="O2813">
        <v>12</v>
      </c>
      <c r="P2813">
        <v>11.7</v>
      </c>
      <c r="Q2813">
        <v>17.399999999999999</v>
      </c>
      <c r="R2813">
        <v>10</v>
      </c>
      <c r="S2813" t="b">
        <v>0</v>
      </c>
      <c r="T2813" t="b">
        <v>0</v>
      </c>
      <c r="U2813" t="b">
        <v>1</v>
      </c>
      <c r="V2813">
        <v>24000</v>
      </c>
      <c r="W2813">
        <v>19200</v>
      </c>
      <c r="X2813">
        <v>2.5</v>
      </c>
      <c r="Y2813">
        <v>26400</v>
      </c>
      <c r="Z2813">
        <v>2.14</v>
      </c>
    </row>
    <row r="2814" spans="1:26">
      <c r="A2814">
        <v>211253524</v>
      </c>
      <c r="B2814" t="s">
        <v>10695</v>
      </c>
      <c r="C2814" t="s">
        <v>3597</v>
      </c>
      <c r="D2814" t="s">
        <v>4034</v>
      </c>
      <c r="E2814" t="s">
        <v>4820</v>
      </c>
      <c r="F2814" t="s">
        <v>3600</v>
      </c>
      <c r="G2814">
        <v>211253524</v>
      </c>
      <c r="I2814" t="s">
        <v>3601</v>
      </c>
      <c r="J2814" t="s">
        <v>10755</v>
      </c>
      <c r="L2814" t="s">
        <v>10756</v>
      </c>
      <c r="M2814">
        <v>12.5</v>
      </c>
      <c r="N2814">
        <v>20</v>
      </c>
      <c r="O2814">
        <v>12</v>
      </c>
      <c r="P2814">
        <v>11.7</v>
      </c>
      <c r="Q2814">
        <v>17.399999999999999</v>
      </c>
      <c r="R2814">
        <v>10</v>
      </c>
      <c r="S2814" t="b">
        <v>0</v>
      </c>
      <c r="T2814" t="b">
        <v>0</v>
      </c>
      <c r="U2814" t="b">
        <v>1</v>
      </c>
      <c r="V2814">
        <v>24000</v>
      </c>
      <c r="W2814">
        <v>19200</v>
      </c>
      <c r="X2814">
        <v>2.5</v>
      </c>
      <c r="Y2814">
        <v>26400</v>
      </c>
      <c r="Z2814">
        <v>2.14</v>
      </c>
    </row>
    <row r="2815" spans="1:26">
      <c r="A2815">
        <v>211253523</v>
      </c>
      <c r="B2815" t="s">
        <v>10695</v>
      </c>
      <c r="C2815" t="s">
        <v>3597</v>
      </c>
      <c r="D2815" t="s">
        <v>4034</v>
      </c>
      <c r="E2815" t="s">
        <v>4820</v>
      </c>
      <c r="F2815" t="s">
        <v>3600</v>
      </c>
      <c r="G2815">
        <v>211253523</v>
      </c>
      <c r="I2815" t="s">
        <v>3601</v>
      </c>
      <c r="J2815" t="s">
        <v>10753</v>
      </c>
      <c r="L2815" t="s">
        <v>10754</v>
      </c>
      <c r="M2815">
        <v>12.5</v>
      </c>
      <c r="N2815">
        <v>20</v>
      </c>
      <c r="O2815">
        <v>11</v>
      </c>
      <c r="P2815">
        <v>12.4</v>
      </c>
      <c r="Q2815">
        <v>18</v>
      </c>
      <c r="R2815">
        <v>9.3000000000000007</v>
      </c>
      <c r="S2815" t="b">
        <v>0</v>
      </c>
      <c r="T2815" t="b">
        <v>0</v>
      </c>
      <c r="U2815" t="b">
        <v>1</v>
      </c>
      <c r="V2815">
        <v>18000</v>
      </c>
      <c r="W2815">
        <v>13500</v>
      </c>
      <c r="X2815">
        <v>2.6</v>
      </c>
      <c r="Y2815">
        <v>21000</v>
      </c>
      <c r="Z2815">
        <v>2.21</v>
      </c>
    </row>
    <row r="2816" spans="1:26">
      <c r="A2816">
        <v>207760016</v>
      </c>
      <c r="B2816" t="s">
        <v>9127</v>
      </c>
      <c r="C2816" t="s">
        <v>3597</v>
      </c>
      <c r="D2816" t="s">
        <v>3563</v>
      </c>
      <c r="E2816" t="s">
        <v>10119</v>
      </c>
      <c r="F2816" t="s">
        <v>3849</v>
      </c>
      <c r="G2816">
        <v>207760016</v>
      </c>
      <c r="I2816" t="s">
        <v>3622</v>
      </c>
      <c r="J2816" t="s">
        <v>10151</v>
      </c>
      <c r="K2816" t="s">
        <v>3624</v>
      </c>
      <c r="L2816" t="s">
        <v>10733</v>
      </c>
      <c r="M2816">
        <v>12.5</v>
      </c>
      <c r="N2816">
        <v>20</v>
      </c>
      <c r="O2816">
        <v>10.3</v>
      </c>
      <c r="P2816">
        <v>12.5</v>
      </c>
      <c r="Q2816">
        <v>20</v>
      </c>
      <c r="R2816">
        <v>9.5</v>
      </c>
      <c r="S2816" t="b">
        <v>0</v>
      </c>
      <c r="T2816" t="b">
        <v>0</v>
      </c>
      <c r="U2816" t="b">
        <v>1</v>
      </c>
      <c r="V2816">
        <v>16000</v>
      </c>
      <c r="W2816">
        <v>15600</v>
      </c>
      <c r="X2816">
        <v>1.7</v>
      </c>
      <c r="Y2816">
        <v>20000</v>
      </c>
      <c r="Z2816">
        <v>1.78</v>
      </c>
    </row>
    <row r="2817" spans="1:26">
      <c r="A2817">
        <v>207760013</v>
      </c>
      <c r="B2817" t="s">
        <v>9127</v>
      </c>
      <c r="C2817" t="s">
        <v>3597</v>
      </c>
      <c r="D2817" t="s">
        <v>3563</v>
      </c>
      <c r="E2817" t="s">
        <v>10119</v>
      </c>
      <c r="F2817" t="s">
        <v>3849</v>
      </c>
      <c r="G2817">
        <v>207760013</v>
      </c>
      <c r="I2817" t="s">
        <v>3622</v>
      </c>
      <c r="J2817" t="s">
        <v>10154</v>
      </c>
      <c r="K2817" t="s">
        <v>3624</v>
      </c>
      <c r="L2817" t="s">
        <v>10125</v>
      </c>
      <c r="M2817">
        <v>13</v>
      </c>
      <c r="N2817">
        <v>20.5</v>
      </c>
      <c r="O2817">
        <v>10.8</v>
      </c>
      <c r="P2817">
        <v>13</v>
      </c>
      <c r="Q2817">
        <v>20.5</v>
      </c>
      <c r="R2817">
        <v>10.3</v>
      </c>
      <c r="S2817" t="b">
        <v>0</v>
      </c>
      <c r="T2817" t="b">
        <v>0</v>
      </c>
      <c r="U2817" t="b">
        <v>1</v>
      </c>
      <c r="V2817">
        <v>9000</v>
      </c>
      <c r="W2817">
        <v>9000</v>
      </c>
      <c r="X2817">
        <v>3.52</v>
      </c>
      <c r="Y2817">
        <v>11000</v>
      </c>
      <c r="Z2817">
        <v>1.69</v>
      </c>
    </row>
    <row r="2818" spans="1:26">
      <c r="A2818">
        <v>207760015</v>
      </c>
      <c r="B2818" t="s">
        <v>9127</v>
      </c>
      <c r="C2818" t="s">
        <v>3597</v>
      </c>
      <c r="D2818" t="s">
        <v>3563</v>
      </c>
      <c r="E2818" t="s">
        <v>10119</v>
      </c>
      <c r="F2818" t="s">
        <v>3849</v>
      </c>
      <c r="G2818">
        <v>207760015</v>
      </c>
      <c r="I2818" t="s">
        <v>3622</v>
      </c>
      <c r="J2818" t="s">
        <v>10157</v>
      </c>
      <c r="K2818" t="s">
        <v>3624</v>
      </c>
      <c r="L2818" t="s">
        <v>10733</v>
      </c>
      <c r="M2818">
        <v>12.5</v>
      </c>
      <c r="N2818">
        <v>20.5</v>
      </c>
      <c r="O2818">
        <v>11</v>
      </c>
      <c r="P2818">
        <v>12.5</v>
      </c>
      <c r="Q2818">
        <v>20.5</v>
      </c>
      <c r="R2818">
        <v>10.5</v>
      </c>
      <c r="S2818" t="b">
        <v>0</v>
      </c>
      <c r="T2818" t="b">
        <v>0</v>
      </c>
      <c r="U2818" t="b">
        <v>1</v>
      </c>
      <c r="V2818">
        <v>16000</v>
      </c>
      <c r="W2818">
        <v>12000</v>
      </c>
      <c r="X2818">
        <v>2.5099999999999998</v>
      </c>
      <c r="Y2818">
        <v>14200</v>
      </c>
      <c r="Z2818">
        <v>2.17</v>
      </c>
    </row>
    <row r="2819" spans="1:26">
      <c r="A2819">
        <v>207760006</v>
      </c>
      <c r="B2819" t="s">
        <v>9127</v>
      </c>
      <c r="C2819" t="s">
        <v>3597</v>
      </c>
      <c r="D2819" t="s">
        <v>3563</v>
      </c>
      <c r="E2819" t="s">
        <v>10119</v>
      </c>
      <c r="F2819" t="s">
        <v>3753</v>
      </c>
      <c r="G2819">
        <v>207760006</v>
      </c>
      <c r="I2819" t="s">
        <v>3601</v>
      </c>
      <c r="J2819" t="s">
        <v>10708</v>
      </c>
      <c r="K2819" t="s">
        <v>3624</v>
      </c>
      <c r="L2819" t="s">
        <v>10737</v>
      </c>
      <c r="M2819">
        <v>12.6</v>
      </c>
      <c r="N2819">
        <v>21.5</v>
      </c>
      <c r="O2819">
        <v>11.2</v>
      </c>
      <c r="P2819">
        <v>12.5</v>
      </c>
      <c r="Q2819">
        <v>19</v>
      </c>
      <c r="R2819">
        <v>11.2</v>
      </c>
      <c r="S2819" t="b">
        <v>0</v>
      </c>
      <c r="T2819" t="b">
        <v>0</v>
      </c>
      <c r="U2819" t="b">
        <v>1</v>
      </c>
      <c r="V2819">
        <v>23000</v>
      </c>
      <c r="W2819">
        <v>20000</v>
      </c>
      <c r="X2819">
        <v>3.83</v>
      </c>
      <c r="Y2819">
        <v>22600</v>
      </c>
      <c r="Z2819">
        <v>2.63</v>
      </c>
    </row>
    <row r="2820" spans="1:26">
      <c r="A2820">
        <v>207760017</v>
      </c>
      <c r="B2820" t="s">
        <v>9127</v>
      </c>
      <c r="C2820" t="s">
        <v>3597</v>
      </c>
      <c r="D2820" t="s">
        <v>3563</v>
      </c>
      <c r="E2820" t="s">
        <v>10119</v>
      </c>
      <c r="F2820" t="s">
        <v>3621</v>
      </c>
      <c r="G2820">
        <v>207760017</v>
      </c>
      <c r="I2820" t="s">
        <v>3622</v>
      </c>
      <c r="J2820" t="s">
        <v>10708</v>
      </c>
      <c r="K2820" t="s">
        <v>3624</v>
      </c>
      <c r="L2820" t="s">
        <v>10748</v>
      </c>
      <c r="M2820">
        <v>12.5</v>
      </c>
      <c r="N2820">
        <v>20.7</v>
      </c>
      <c r="O2820">
        <v>10.5</v>
      </c>
      <c r="P2820">
        <v>12.5</v>
      </c>
      <c r="Q2820">
        <v>21.5</v>
      </c>
      <c r="R2820">
        <v>9.6999999999999993</v>
      </c>
      <c r="S2820" t="b">
        <v>0</v>
      </c>
      <c r="T2820" t="b">
        <v>0</v>
      </c>
      <c r="U2820" t="b">
        <v>1</v>
      </c>
      <c r="V2820">
        <v>24000</v>
      </c>
      <c r="W2820">
        <v>19000</v>
      </c>
      <c r="X2820">
        <v>3.48</v>
      </c>
      <c r="Y2820">
        <v>18680</v>
      </c>
      <c r="Z2820">
        <v>2.2799999999999998</v>
      </c>
    </row>
    <row r="2821" spans="1:26">
      <c r="A2821">
        <v>207760018</v>
      </c>
      <c r="B2821" t="s">
        <v>9127</v>
      </c>
      <c r="C2821" t="s">
        <v>3597</v>
      </c>
      <c r="D2821" t="s">
        <v>3563</v>
      </c>
      <c r="E2821" t="s">
        <v>10119</v>
      </c>
      <c r="F2821" t="s">
        <v>3621</v>
      </c>
      <c r="G2821">
        <v>207760018</v>
      </c>
      <c r="I2821" t="s">
        <v>3622</v>
      </c>
      <c r="J2821" t="s">
        <v>10717</v>
      </c>
      <c r="K2821" t="s">
        <v>3624</v>
      </c>
      <c r="L2821" t="s">
        <v>10748</v>
      </c>
      <c r="M2821">
        <v>11</v>
      </c>
      <c r="N2821">
        <v>20.2</v>
      </c>
      <c r="O2821">
        <v>11.6</v>
      </c>
      <c r="P2821">
        <v>11</v>
      </c>
      <c r="Q2821">
        <v>20.5</v>
      </c>
      <c r="R2821">
        <v>11.5</v>
      </c>
      <c r="S2821" t="b">
        <v>0</v>
      </c>
      <c r="T2821" t="b">
        <v>0</v>
      </c>
      <c r="U2821" t="b">
        <v>1</v>
      </c>
      <c r="V2821">
        <v>24000</v>
      </c>
      <c r="W2821">
        <v>21000</v>
      </c>
      <c r="X2821">
        <v>4.05</v>
      </c>
      <c r="Y2821">
        <v>24000</v>
      </c>
      <c r="Z2821">
        <v>2.17</v>
      </c>
    </row>
    <row r="2822" spans="1:26">
      <c r="A2822">
        <v>207760010</v>
      </c>
      <c r="B2822" t="s">
        <v>9127</v>
      </c>
      <c r="C2822" t="s">
        <v>3597</v>
      </c>
      <c r="D2822" t="s">
        <v>3563</v>
      </c>
      <c r="E2822" t="s">
        <v>10119</v>
      </c>
      <c r="F2822" t="s">
        <v>3753</v>
      </c>
      <c r="G2822">
        <v>207760010</v>
      </c>
      <c r="I2822" t="s">
        <v>3601</v>
      </c>
      <c r="J2822" t="s">
        <v>10746</v>
      </c>
      <c r="K2822" t="s">
        <v>3624</v>
      </c>
      <c r="L2822" t="s">
        <v>10739</v>
      </c>
      <c r="M2822">
        <v>9.1999999999999993</v>
      </c>
      <c r="N2822">
        <v>17.399999999999999</v>
      </c>
      <c r="O2822">
        <v>10.3</v>
      </c>
      <c r="P2822">
        <v>8.5</v>
      </c>
      <c r="Q2822">
        <v>15.1</v>
      </c>
      <c r="R2822">
        <v>9.3000000000000007</v>
      </c>
      <c r="S2822" t="b">
        <v>0</v>
      </c>
      <c r="T2822" t="b">
        <v>0</v>
      </c>
      <c r="U2822" t="b">
        <v>0</v>
      </c>
      <c r="V2822">
        <v>48000</v>
      </c>
      <c r="W2822">
        <v>34000</v>
      </c>
      <c r="X2822">
        <v>2.93</v>
      </c>
      <c r="Y2822">
        <v>41070</v>
      </c>
      <c r="Z2822">
        <v>2.3199999999999998</v>
      </c>
    </row>
    <row r="2823" spans="1:26">
      <c r="A2823">
        <v>207760020</v>
      </c>
      <c r="B2823" t="s">
        <v>9127</v>
      </c>
      <c r="C2823" t="s">
        <v>3597</v>
      </c>
      <c r="D2823" t="s">
        <v>3563</v>
      </c>
      <c r="E2823" t="s">
        <v>10119</v>
      </c>
      <c r="F2823" t="s">
        <v>3621</v>
      </c>
      <c r="G2823">
        <v>207760020</v>
      </c>
      <c r="I2823" t="s">
        <v>3622</v>
      </c>
      <c r="J2823" t="s">
        <v>10746</v>
      </c>
      <c r="K2823" t="s">
        <v>3624</v>
      </c>
      <c r="L2823" t="s">
        <v>10747</v>
      </c>
      <c r="M2823">
        <v>9.5</v>
      </c>
      <c r="N2823">
        <v>17.8</v>
      </c>
      <c r="O2823">
        <v>11.5</v>
      </c>
      <c r="P2823">
        <v>9.5</v>
      </c>
      <c r="Q2823">
        <v>18.5</v>
      </c>
      <c r="R2823">
        <v>9.8000000000000007</v>
      </c>
      <c r="S2823" t="b">
        <v>0</v>
      </c>
      <c r="T2823" t="b">
        <v>0</v>
      </c>
      <c r="U2823" t="b">
        <v>1</v>
      </c>
      <c r="V2823">
        <v>48000</v>
      </c>
      <c r="W2823">
        <v>30000</v>
      </c>
      <c r="X2823">
        <v>1.93</v>
      </c>
      <c r="Y2823">
        <v>37903</v>
      </c>
      <c r="Z2823">
        <v>2.2200000000000002</v>
      </c>
    </row>
    <row r="2824" spans="1:26">
      <c r="A2824">
        <v>207760005</v>
      </c>
      <c r="B2824" t="s">
        <v>9127</v>
      </c>
      <c r="C2824" t="s">
        <v>3597</v>
      </c>
      <c r="D2824" t="s">
        <v>3563</v>
      </c>
      <c r="E2824" t="s">
        <v>10119</v>
      </c>
      <c r="F2824" t="s">
        <v>3753</v>
      </c>
      <c r="G2824">
        <v>207760005</v>
      </c>
      <c r="I2824" t="s">
        <v>3601</v>
      </c>
      <c r="J2824" t="s">
        <v>10151</v>
      </c>
      <c r="K2824" t="s">
        <v>3624</v>
      </c>
      <c r="L2824" t="s">
        <v>10712</v>
      </c>
      <c r="M2824">
        <v>12.5</v>
      </c>
      <c r="N2824">
        <v>19.600000000000001</v>
      </c>
      <c r="O2824">
        <v>11</v>
      </c>
      <c r="P2824">
        <v>11.7</v>
      </c>
      <c r="Q2824">
        <v>18</v>
      </c>
      <c r="R2824">
        <v>9.5</v>
      </c>
      <c r="S2824" t="b">
        <v>0</v>
      </c>
      <c r="T2824" t="b">
        <v>0</v>
      </c>
      <c r="U2824" t="b">
        <v>1</v>
      </c>
      <c r="V2824">
        <v>17000</v>
      </c>
      <c r="W2824">
        <v>15000</v>
      </c>
      <c r="X2824">
        <v>3.05</v>
      </c>
      <c r="Y2824">
        <v>21000</v>
      </c>
      <c r="Z2824">
        <v>1.92</v>
      </c>
    </row>
    <row r="2825" spans="1:26">
      <c r="A2825">
        <v>203991165</v>
      </c>
      <c r="B2825" t="s">
        <v>9127</v>
      </c>
      <c r="C2825" t="s">
        <v>3597</v>
      </c>
      <c r="D2825" t="s">
        <v>3563</v>
      </c>
      <c r="E2825" t="s">
        <v>10119</v>
      </c>
      <c r="F2825" t="s">
        <v>3753</v>
      </c>
      <c r="G2825">
        <v>203991165</v>
      </c>
      <c r="I2825" t="s">
        <v>3601</v>
      </c>
      <c r="J2825" t="s">
        <v>10744</v>
      </c>
      <c r="K2825" t="s">
        <v>3624</v>
      </c>
      <c r="L2825" t="s">
        <v>10745</v>
      </c>
      <c r="M2825">
        <v>10</v>
      </c>
      <c r="N2825">
        <v>18</v>
      </c>
      <c r="O2825">
        <v>9</v>
      </c>
      <c r="P2825">
        <v>9</v>
      </c>
      <c r="Q2825">
        <v>15.4</v>
      </c>
      <c r="R2825">
        <v>8.4</v>
      </c>
      <c r="S2825" t="b">
        <v>0</v>
      </c>
      <c r="T2825" t="b">
        <v>0</v>
      </c>
      <c r="U2825" t="b">
        <v>0</v>
      </c>
      <c r="V2825">
        <v>57000</v>
      </c>
      <c r="W2825">
        <v>34400</v>
      </c>
      <c r="X2825">
        <v>2.39</v>
      </c>
      <c r="Y2825">
        <v>41732</v>
      </c>
      <c r="Z2825">
        <v>2.44</v>
      </c>
    </row>
    <row r="2826" spans="1:26">
      <c r="A2826">
        <v>203991178</v>
      </c>
      <c r="B2826" t="s">
        <v>9127</v>
      </c>
      <c r="C2826" t="s">
        <v>3597</v>
      </c>
      <c r="D2826" t="s">
        <v>3563</v>
      </c>
      <c r="E2826" t="s">
        <v>10119</v>
      </c>
      <c r="F2826" t="s">
        <v>3650</v>
      </c>
      <c r="G2826">
        <v>203991178</v>
      </c>
      <c r="I2826" t="s">
        <v>3711</v>
      </c>
      <c r="J2826" t="s">
        <v>10743</v>
      </c>
      <c r="K2826" t="s">
        <v>3653</v>
      </c>
      <c r="M2826">
        <v>12.5</v>
      </c>
      <c r="N2826">
        <v>22.4</v>
      </c>
      <c r="O2826">
        <v>10.199999999999999</v>
      </c>
      <c r="P2826">
        <v>12.5</v>
      </c>
      <c r="Q2826">
        <v>23.7</v>
      </c>
      <c r="R2826">
        <v>8.6</v>
      </c>
      <c r="S2826" t="b">
        <v>0</v>
      </c>
      <c r="T2826" t="b">
        <v>0</v>
      </c>
      <c r="U2826" t="b">
        <v>0</v>
      </c>
      <c r="V2826">
        <v>48000</v>
      </c>
      <c r="W2826">
        <v>28400</v>
      </c>
      <c r="X2826">
        <v>2.59</v>
      </c>
      <c r="Y2826">
        <v>32820</v>
      </c>
      <c r="Z2826">
        <v>2.27</v>
      </c>
    </row>
    <row r="2827" spans="1:26">
      <c r="A2827">
        <v>203991172</v>
      </c>
      <c r="B2827" t="s">
        <v>9127</v>
      </c>
      <c r="C2827" t="s">
        <v>3597</v>
      </c>
      <c r="D2827" t="s">
        <v>3563</v>
      </c>
      <c r="E2827" t="s">
        <v>10119</v>
      </c>
      <c r="F2827" t="s">
        <v>3650</v>
      </c>
      <c r="G2827">
        <v>203991172</v>
      </c>
      <c r="I2827" t="s">
        <v>3711</v>
      </c>
      <c r="J2827" t="s">
        <v>10742</v>
      </c>
      <c r="K2827" t="s">
        <v>3653</v>
      </c>
      <c r="M2827">
        <v>12.5</v>
      </c>
      <c r="N2827">
        <v>22.5</v>
      </c>
      <c r="O2827">
        <v>10.3</v>
      </c>
      <c r="P2827">
        <v>12</v>
      </c>
      <c r="Q2827">
        <v>22.4</v>
      </c>
      <c r="R2827">
        <v>9.1</v>
      </c>
      <c r="S2827" t="b">
        <v>0</v>
      </c>
      <c r="T2827" t="b">
        <v>0</v>
      </c>
      <c r="U2827" t="b">
        <v>0</v>
      </c>
      <c r="V2827">
        <v>18000</v>
      </c>
      <c r="W2827">
        <v>11800</v>
      </c>
      <c r="X2827">
        <v>2.74</v>
      </c>
      <c r="Y2827">
        <v>13047</v>
      </c>
      <c r="Z2827">
        <v>2.3199999999999998</v>
      </c>
    </row>
    <row r="2828" spans="1:26">
      <c r="A2828">
        <v>203991186</v>
      </c>
      <c r="B2828" t="s">
        <v>9127</v>
      </c>
      <c r="C2828" t="s">
        <v>3597</v>
      </c>
      <c r="D2828" t="s">
        <v>3563</v>
      </c>
      <c r="E2828" t="s">
        <v>10119</v>
      </c>
      <c r="F2828" t="s">
        <v>3650</v>
      </c>
      <c r="G2828">
        <v>203991186</v>
      </c>
      <c r="I2828" t="s">
        <v>3711</v>
      </c>
      <c r="J2828" t="s">
        <v>10121</v>
      </c>
      <c r="K2828" t="s">
        <v>3653</v>
      </c>
      <c r="M2828">
        <v>13.5</v>
      </c>
      <c r="N2828">
        <v>21.5</v>
      </c>
      <c r="O2828">
        <v>10.5</v>
      </c>
      <c r="P2828">
        <v>13.5</v>
      </c>
      <c r="Q2828">
        <v>21.5</v>
      </c>
      <c r="R2828">
        <v>9.1999999999999993</v>
      </c>
      <c r="S2828" t="b">
        <v>0</v>
      </c>
      <c r="T2828" t="b">
        <v>0</v>
      </c>
      <c r="U2828" t="b">
        <v>0</v>
      </c>
      <c r="V2828">
        <v>36000</v>
      </c>
      <c r="W2828">
        <v>16800</v>
      </c>
      <c r="X2828">
        <v>2.0099999999999998</v>
      </c>
      <c r="Y2828">
        <v>43387</v>
      </c>
      <c r="Z2828">
        <v>2.31</v>
      </c>
    </row>
    <row r="2829" spans="1:26">
      <c r="A2829">
        <v>203991174</v>
      </c>
      <c r="B2829" t="s">
        <v>9127</v>
      </c>
      <c r="C2829" t="s">
        <v>3597</v>
      </c>
      <c r="D2829" t="s">
        <v>3563</v>
      </c>
      <c r="E2829" t="s">
        <v>10119</v>
      </c>
      <c r="F2829" t="s">
        <v>3650</v>
      </c>
      <c r="G2829">
        <v>203991174</v>
      </c>
      <c r="I2829" t="s">
        <v>3711</v>
      </c>
      <c r="J2829" t="s">
        <v>10741</v>
      </c>
      <c r="K2829" t="s">
        <v>3653</v>
      </c>
      <c r="M2829">
        <v>12.5</v>
      </c>
      <c r="N2829">
        <v>23</v>
      </c>
      <c r="O2829">
        <v>10.3</v>
      </c>
      <c r="P2829">
        <v>12.5</v>
      </c>
      <c r="Q2829">
        <v>23</v>
      </c>
      <c r="R2829">
        <v>9.1999999999999993</v>
      </c>
      <c r="S2829" t="b">
        <v>0</v>
      </c>
      <c r="T2829" t="b">
        <v>0</v>
      </c>
      <c r="U2829" t="b">
        <v>0</v>
      </c>
      <c r="V2829">
        <v>28000</v>
      </c>
      <c r="W2829">
        <v>17200</v>
      </c>
      <c r="X2829">
        <v>2.8</v>
      </c>
      <c r="Y2829">
        <v>20260</v>
      </c>
      <c r="Z2829">
        <v>2.2000000000000002</v>
      </c>
    </row>
    <row r="2830" spans="1:26">
      <c r="A2830">
        <v>203991183</v>
      </c>
      <c r="B2830" t="s">
        <v>9127</v>
      </c>
      <c r="C2830" t="s">
        <v>3597</v>
      </c>
      <c r="D2830" t="s">
        <v>3563</v>
      </c>
      <c r="E2830" t="s">
        <v>10119</v>
      </c>
      <c r="F2830" t="s">
        <v>3650</v>
      </c>
      <c r="G2830">
        <v>203991183</v>
      </c>
      <c r="I2830" t="s">
        <v>3711</v>
      </c>
      <c r="J2830" t="s">
        <v>10740</v>
      </c>
      <c r="K2830" t="s">
        <v>3653</v>
      </c>
      <c r="M2830">
        <v>13</v>
      </c>
      <c r="N2830">
        <v>22</v>
      </c>
      <c r="O2830">
        <v>10.4</v>
      </c>
      <c r="P2830">
        <v>12.5</v>
      </c>
      <c r="Q2830">
        <v>22</v>
      </c>
      <c r="R2830">
        <v>9</v>
      </c>
      <c r="S2830" t="b">
        <v>0</v>
      </c>
      <c r="T2830" t="b">
        <v>0</v>
      </c>
      <c r="U2830" t="b">
        <v>0</v>
      </c>
      <c r="V2830">
        <v>28000</v>
      </c>
      <c r="W2830">
        <v>18000</v>
      </c>
      <c r="X2830">
        <v>2.73</v>
      </c>
      <c r="Y2830">
        <v>30960</v>
      </c>
      <c r="Z2830">
        <v>2.12</v>
      </c>
    </row>
    <row r="2831" spans="1:26">
      <c r="A2831">
        <v>203991164</v>
      </c>
      <c r="B2831" t="s">
        <v>9127</v>
      </c>
      <c r="C2831" t="s">
        <v>3597</v>
      </c>
      <c r="D2831" t="s">
        <v>3563</v>
      </c>
      <c r="E2831" t="s">
        <v>10119</v>
      </c>
      <c r="F2831" t="s">
        <v>3753</v>
      </c>
      <c r="G2831">
        <v>203991164</v>
      </c>
      <c r="I2831" t="s">
        <v>3601</v>
      </c>
      <c r="J2831" t="s">
        <v>10728</v>
      </c>
      <c r="K2831" t="s">
        <v>3624</v>
      </c>
      <c r="L2831" t="s">
        <v>10739</v>
      </c>
      <c r="M2831">
        <v>9.1999999999999993</v>
      </c>
      <c r="N2831">
        <v>17.399999999999999</v>
      </c>
      <c r="O2831">
        <v>10.3</v>
      </c>
      <c r="P2831">
        <v>8.5</v>
      </c>
      <c r="Q2831">
        <v>15.1</v>
      </c>
      <c r="R2831">
        <v>9.3000000000000007</v>
      </c>
      <c r="S2831" t="b">
        <v>0</v>
      </c>
      <c r="T2831" t="b">
        <v>0</v>
      </c>
      <c r="U2831" t="b">
        <v>0</v>
      </c>
      <c r="V2831">
        <v>48000</v>
      </c>
      <c r="W2831">
        <v>34000</v>
      </c>
      <c r="X2831">
        <v>2.75</v>
      </c>
      <c r="Y2831">
        <v>43977</v>
      </c>
      <c r="Z2831">
        <v>2.46</v>
      </c>
    </row>
    <row r="2832" spans="1:26">
      <c r="A2832">
        <v>203991161</v>
      </c>
      <c r="B2832" t="s">
        <v>9127</v>
      </c>
      <c r="C2832" t="s">
        <v>3597</v>
      </c>
      <c r="D2832" t="s">
        <v>3563</v>
      </c>
      <c r="E2832" t="s">
        <v>10119</v>
      </c>
      <c r="F2832" t="s">
        <v>3753</v>
      </c>
      <c r="G2832">
        <v>203991161</v>
      </c>
      <c r="I2832" t="s">
        <v>3601</v>
      </c>
      <c r="J2832" t="s">
        <v>10122</v>
      </c>
      <c r="K2832" t="s">
        <v>3624</v>
      </c>
      <c r="L2832" t="s">
        <v>10712</v>
      </c>
      <c r="M2832">
        <v>12.5</v>
      </c>
      <c r="N2832">
        <v>19</v>
      </c>
      <c r="O2832">
        <v>10.5</v>
      </c>
      <c r="P2832">
        <v>11.7</v>
      </c>
      <c r="Q2832">
        <v>18.5</v>
      </c>
      <c r="R2832">
        <v>9.1999999999999993</v>
      </c>
      <c r="S2832" t="b">
        <v>0</v>
      </c>
      <c r="T2832" t="b">
        <v>0</v>
      </c>
      <c r="U2832" t="b">
        <v>0</v>
      </c>
      <c r="V2832">
        <v>17000</v>
      </c>
      <c r="W2832">
        <v>11600</v>
      </c>
      <c r="X2832">
        <v>2.52</v>
      </c>
      <c r="Y2832">
        <v>12504</v>
      </c>
      <c r="Z2832">
        <v>2.4</v>
      </c>
    </row>
    <row r="2833" spans="1:26">
      <c r="A2833">
        <v>203991163</v>
      </c>
      <c r="B2833" t="s">
        <v>9127</v>
      </c>
      <c r="C2833" t="s">
        <v>3597</v>
      </c>
      <c r="D2833" t="s">
        <v>3563</v>
      </c>
      <c r="E2833" t="s">
        <v>10119</v>
      </c>
      <c r="F2833" t="s">
        <v>3753</v>
      </c>
      <c r="G2833">
        <v>203991163</v>
      </c>
      <c r="I2833" t="s">
        <v>3601</v>
      </c>
      <c r="J2833" t="s">
        <v>10731</v>
      </c>
      <c r="K2833" t="s">
        <v>3624</v>
      </c>
      <c r="L2833" t="s">
        <v>10738</v>
      </c>
      <c r="M2833">
        <v>9</v>
      </c>
      <c r="N2833">
        <v>16.5</v>
      </c>
      <c r="O2833">
        <v>11.5</v>
      </c>
      <c r="P2833">
        <v>8.5</v>
      </c>
      <c r="Q2833">
        <v>15</v>
      </c>
      <c r="R2833">
        <v>8.8000000000000007</v>
      </c>
      <c r="S2833" t="b">
        <v>0</v>
      </c>
      <c r="T2833" t="b">
        <v>0</v>
      </c>
      <c r="U2833" t="b">
        <v>0</v>
      </c>
      <c r="V2833">
        <v>36000</v>
      </c>
      <c r="W2833">
        <v>25000</v>
      </c>
      <c r="X2833">
        <v>2.48</v>
      </c>
      <c r="Y2833">
        <v>33127</v>
      </c>
      <c r="Z2833">
        <v>2.31</v>
      </c>
    </row>
    <row r="2834" spans="1:26">
      <c r="A2834">
        <v>204014468</v>
      </c>
      <c r="B2834" t="s">
        <v>9127</v>
      </c>
      <c r="C2834" t="s">
        <v>3597</v>
      </c>
      <c r="D2834" t="s">
        <v>3563</v>
      </c>
      <c r="E2834" t="s">
        <v>10119</v>
      </c>
      <c r="F2834" t="s">
        <v>3753</v>
      </c>
      <c r="G2834">
        <v>204014468</v>
      </c>
      <c r="I2834" t="s">
        <v>3601</v>
      </c>
      <c r="J2834" t="s">
        <v>10727</v>
      </c>
      <c r="K2834" t="s">
        <v>3624</v>
      </c>
      <c r="L2834" t="s">
        <v>10704</v>
      </c>
      <c r="M2834">
        <v>12.5</v>
      </c>
      <c r="N2834">
        <v>20.5</v>
      </c>
      <c r="O2834">
        <v>11</v>
      </c>
      <c r="P2834">
        <v>11.7</v>
      </c>
      <c r="Q2834">
        <v>19</v>
      </c>
      <c r="R2834">
        <v>10</v>
      </c>
      <c r="S2834" t="b">
        <v>0</v>
      </c>
      <c r="T2834" t="b">
        <v>0</v>
      </c>
      <c r="U2834" t="b">
        <v>1</v>
      </c>
      <c r="V2834">
        <v>12000</v>
      </c>
      <c r="W2834">
        <v>10600</v>
      </c>
      <c r="X2834">
        <v>3.2</v>
      </c>
      <c r="Y2834">
        <v>12467</v>
      </c>
      <c r="Z2834">
        <v>1.8</v>
      </c>
    </row>
    <row r="2835" spans="1:26">
      <c r="A2835">
        <v>203991162</v>
      </c>
      <c r="B2835" t="s">
        <v>9127</v>
      </c>
      <c r="C2835" t="s">
        <v>3597</v>
      </c>
      <c r="D2835" t="s">
        <v>3563</v>
      </c>
      <c r="E2835" t="s">
        <v>10119</v>
      </c>
      <c r="F2835" t="s">
        <v>3753</v>
      </c>
      <c r="G2835">
        <v>203991162</v>
      </c>
      <c r="I2835" t="s">
        <v>3601</v>
      </c>
      <c r="J2835" t="s">
        <v>10126</v>
      </c>
      <c r="K2835" t="s">
        <v>3624</v>
      </c>
      <c r="L2835" t="s">
        <v>10737</v>
      </c>
      <c r="M2835">
        <v>12.5</v>
      </c>
      <c r="N2835">
        <v>21.5</v>
      </c>
      <c r="O2835">
        <v>11</v>
      </c>
      <c r="P2835">
        <v>11.7</v>
      </c>
      <c r="Q2835">
        <v>19</v>
      </c>
      <c r="R2835">
        <v>10</v>
      </c>
      <c r="S2835" t="b">
        <v>0</v>
      </c>
      <c r="T2835" t="b">
        <v>0</v>
      </c>
      <c r="U2835" t="b">
        <v>1</v>
      </c>
      <c r="V2835">
        <v>23000</v>
      </c>
      <c r="W2835">
        <v>18000</v>
      </c>
      <c r="X2835">
        <v>3.03</v>
      </c>
      <c r="Y2835">
        <v>18943</v>
      </c>
      <c r="Z2835">
        <v>2.2200000000000002</v>
      </c>
    </row>
    <row r="2836" spans="1:26">
      <c r="A2836">
        <v>204014470</v>
      </c>
      <c r="B2836" t="s">
        <v>9127</v>
      </c>
      <c r="C2836" t="s">
        <v>3597</v>
      </c>
      <c r="D2836" t="s">
        <v>3563</v>
      </c>
      <c r="E2836" t="s">
        <v>10119</v>
      </c>
      <c r="F2836" t="s">
        <v>3753</v>
      </c>
      <c r="G2836">
        <v>204014470</v>
      </c>
      <c r="I2836" t="s">
        <v>3601</v>
      </c>
      <c r="J2836" t="s">
        <v>10736</v>
      </c>
      <c r="K2836" t="s">
        <v>3624</v>
      </c>
      <c r="L2836" t="s">
        <v>10737</v>
      </c>
      <c r="M2836">
        <v>12.5</v>
      </c>
      <c r="N2836">
        <v>20.5</v>
      </c>
      <c r="O2836">
        <v>12.5</v>
      </c>
      <c r="P2836">
        <v>11.7</v>
      </c>
      <c r="Q2836">
        <v>19.2</v>
      </c>
      <c r="R2836">
        <v>10.5</v>
      </c>
      <c r="S2836" t="b">
        <v>0</v>
      </c>
      <c r="T2836" t="b">
        <v>0</v>
      </c>
      <c r="U2836" t="b">
        <v>1</v>
      </c>
      <c r="V2836">
        <v>24000</v>
      </c>
      <c r="W2836">
        <v>23000</v>
      </c>
      <c r="X2836">
        <v>3.42</v>
      </c>
      <c r="Y2836">
        <v>25245</v>
      </c>
      <c r="Z2836">
        <v>1.81</v>
      </c>
    </row>
    <row r="2837" spans="1:26">
      <c r="A2837">
        <v>203991159</v>
      </c>
      <c r="B2837" t="s">
        <v>9127</v>
      </c>
      <c r="C2837" t="s">
        <v>3597</v>
      </c>
      <c r="D2837" t="s">
        <v>3563</v>
      </c>
      <c r="E2837" t="s">
        <v>10119</v>
      </c>
      <c r="F2837" t="s">
        <v>3753</v>
      </c>
      <c r="G2837">
        <v>203991159</v>
      </c>
      <c r="I2837" t="s">
        <v>3601</v>
      </c>
      <c r="J2837" t="s">
        <v>10124</v>
      </c>
      <c r="K2837" t="s">
        <v>3624</v>
      </c>
      <c r="L2837" t="s">
        <v>10703</v>
      </c>
      <c r="M2837">
        <v>13.5</v>
      </c>
      <c r="N2837">
        <v>20.5</v>
      </c>
      <c r="O2837">
        <v>11.5</v>
      </c>
      <c r="P2837">
        <v>12.1</v>
      </c>
      <c r="Q2837">
        <v>18.7</v>
      </c>
      <c r="R2837">
        <v>9.8000000000000007</v>
      </c>
      <c r="S2837" t="b">
        <v>0</v>
      </c>
      <c r="T2837" t="b">
        <v>0</v>
      </c>
      <c r="U2837" t="b">
        <v>1</v>
      </c>
      <c r="V2837">
        <v>9000</v>
      </c>
      <c r="W2837">
        <v>8000</v>
      </c>
      <c r="X2837">
        <v>3.45</v>
      </c>
      <c r="Y2837">
        <v>8959</v>
      </c>
      <c r="Z2837">
        <v>2.1</v>
      </c>
    </row>
    <row r="2838" spans="1:26">
      <c r="A2838">
        <v>204014467</v>
      </c>
      <c r="B2838" t="s">
        <v>9127</v>
      </c>
      <c r="C2838" t="s">
        <v>3597</v>
      </c>
      <c r="D2838" t="s">
        <v>3563</v>
      </c>
      <c r="E2838" t="s">
        <v>10119</v>
      </c>
      <c r="F2838" t="s">
        <v>3753</v>
      </c>
      <c r="G2838">
        <v>204014467</v>
      </c>
      <c r="I2838" t="s">
        <v>3601</v>
      </c>
      <c r="J2838" t="s">
        <v>10730</v>
      </c>
      <c r="K2838" t="s">
        <v>3624</v>
      </c>
      <c r="L2838" t="s">
        <v>10703</v>
      </c>
      <c r="M2838">
        <v>13.5</v>
      </c>
      <c r="N2838">
        <v>23</v>
      </c>
      <c r="O2838">
        <v>12</v>
      </c>
      <c r="P2838">
        <v>12.1</v>
      </c>
      <c r="Q2838">
        <v>18.5</v>
      </c>
      <c r="R2838">
        <v>11.5</v>
      </c>
      <c r="S2838" t="b">
        <v>0</v>
      </c>
      <c r="T2838" t="b">
        <v>0</v>
      </c>
      <c r="U2838" t="b">
        <v>1</v>
      </c>
      <c r="V2838">
        <v>9000</v>
      </c>
      <c r="W2838">
        <v>10100</v>
      </c>
      <c r="X2838">
        <v>3.84</v>
      </c>
      <c r="Y2838">
        <v>11389</v>
      </c>
      <c r="Z2838">
        <v>1.56</v>
      </c>
    </row>
    <row r="2839" spans="1:26">
      <c r="A2839">
        <v>203991147</v>
      </c>
      <c r="B2839" t="s">
        <v>9127</v>
      </c>
      <c r="C2839" t="s">
        <v>3597</v>
      </c>
      <c r="D2839" t="s">
        <v>3563</v>
      </c>
      <c r="E2839" t="s">
        <v>10119</v>
      </c>
      <c r="F2839" t="s">
        <v>3621</v>
      </c>
      <c r="G2839">
        <v>203991147</v>
      </c>
      <c r="I2839" t="s">
        <v>3622</v>
      </c>
      <c r="J2839" t="s">
        <v>10734</v>
      </c>
      <c r="K2839" t="s">
        <v>3624</v>
      </c>
      <c r="L2839" t="s">
        <v>10735</v>
      </c>
      <c r="M2839">
        <v>13</v>
      </c>
      <c r="N2839">
        <v>22</v>
      </c>
      <c r="O2839">
        <v>10.199999999999999</v>
      </c>
      <c r="P2839">
        <v>13</v>
      </c>
      <c r="Q2839">
        <v>21.2</v>
      </c>
      <c r="R2839">
        <v>8.5</v>
      </c>
      <c r="S2839" t="b">
        <v>0</v>
      </c>
      <c r="T2839" t="b">
        <v>0</v>
      </c>
      <c r="U2839" t="b">
        <v>0</v>
      </c>
      <c r="V2839">
        <v>12000</v>
      </c>
      <c r="W2839">
        <v>7600</v>
      </c>
      <c r="X2839">
        <v>2.59</v>
      </c>
      <c r="Y2839">
        <v>8034</v>
      </c>
      <c r="Z2839">
        <v>2.5299999999999998</v>
      </c>
    </row>
    <row r="2840" spans="1:26">
      <c r="A2840">
        <v>203991168</v>
      </c>
      <c r="B2840" t="s">
        <v>9127</v>
      </c>
      <c r="C2840" t="s">
        <v>3597</v>
      </c>
      <c r="D2840" t="s">
        <v>3563</v>
      </c>
      <c r="E2840" t="s">
        <v>10119</v>
      </c>
      <c r="F2840" t="s">
        <v>3849</v>
      </c>
      <c r="G2840">
        <v>203991168</v>
      </c>
      <c r="I2840" t="s">
        <v>3622</v>
      </c>
      <c r="J2840" t="s">
        <v>10122</v>
      </c>
      <c r="K2840" t="s">
        <v>3624</v>
      </c>
      <c r="L2840" t="s">
        <v>10733</v>
      </c>
      <c r="M2840">
        <v>12.5</v>
      </c>
      <c r="N2840">
        <v>20</v>
      </c>
      <c r="O2840">
        <v>10.3</v>
      </c>
      <c r="P2840">
        <v>12.5</v>
      </c>
      <c r="Q2840">
        <v>20</v>
      </c>
      <c r="R2840">
        <v>9.1</v>
      </c>
      <c r="S2840" t="b">
        <v>0</v>
      </c>
      <c r="T2840" t="b">
        <v>0</v>
      </c>
      <c r="U2840" t="b">
        <v>0</v>
      </c>
      <c r="V2840">
        <v>18000</v>
      </c>
      <c r="W2840">
        <v>12000</v>
      </c>
      <c r="X2840">
        <v>2.77</v>
      </c>
      <c r="Y2840">
        <v>11276</v>
      </c>
      <c r="Z2840">
        <v>2.23</v>
      </c>
    </row>
    <row r="2841" spans="1:26">
      <c r="A2841">
        <v>203991170</v>
      </c>
      <c r="B2841" t="s">
        <v>9127</v>
      </c>
      <c r="C2841" t="s">
        <v>3597</v>
      </c>
      <c r="D2841" t="s">
        <v>3563</v>
      </c>
      <c r="E2841" t="s">
        <v>10119</v>
      </c>
      <c r="F2841" t="s">
        <v>3849</v>
      </c>
      <c r="G2841">
        <v>203991170</v>
      </c>
      <c r="I2841" t="s">
        <v>3622</v>
      </c>
      <c r="J2841" t="s">
        <v>10731</v>
      </c>
      <c r="K2841" t="s">
        <v>3624</v>
      </c>
      <c r="L2841" t="s">
        <v>10732</v>
      </c>
      <c r="M2841">
        <v>9</v>
      </c>
      <c r="N2841">
        <v>17.5</v>
      </c>
      <c r="O2841">
        <v>10.5</v>
      </c>
      <c r="P2841">
        <v>9</v>
      </c>
      <c r="Q2841">
        <v>17.5</v>
      </c>
      <c r="R2841">
        <v>9.3000000000000007</v>
      </c>
      <c r="S2841" t="b">
        <v>0</v>
      </c>
      <c r="T2841" t="b">
        <v>0</v>
      </c>
      <c r="U2841" t="b">
        <v>0</v>
      </c>
      <c r="V2841">
        <v>36000</v>
      </c>
      <c r="W2841">
        <v>24000</v>
      </c>
      <c r="X2841">
        <v>2.5099999999999998</v>
      </c>
      <c r="Y2841">
        <v>31769</v>
      </c>
      <c r="Z2841">
        <v>2.16</v>
      </c>
    </row>
    <row r="2842" spans="1:26">
      <c r="A2842">
        <v>204014465</v>
      </c>
      <c r="B2842" t="s">
        <v>9127</v>
      </c>
      <c r="C2842" t="s">
        <v>3597</v>
      </c>
      <c r="D2842" t="s">
        <v>3563</v>
      </c>
      <c r="E2842" t="s">
        <v>10119</v>
      </c>
      <c r="F2842" t="s">
        <v>3849</v>
      </c>
      <c r="G2842">
        <v>204014465</v>
      </c>
      <c r="I2842" t="s">
        <v>3622</v>
      </c>
      <c r="J2842" t="s">
        <v>10727</v>
      </c>
      <c r="K2842" t="s">
        <v>3624</v>
      </c>
      <c r="L2842" t="s">
        <v>10129</v>
      </c>
      <c r="M2842">
        <v>12.5</v>
      </c>
      <c r="N2842">
        <v>19.5</v>
      </c>
      <c r="O2842">
        <v>10.6</v>
      </c>
      <c r="P2842">
        <v>12.5</v>
      </c>
      <c r="Q2842">
        <v>19.5</v>
      </c>
      <c r="R2842">
        <v>9.3000000000000007</v>
      </c>
      <c r="S2842" t="b">
        <v>0</v>
      </c>
      <c r="T2842" t="b">
        <v>0</v>
      </c>
      <c r="U2842" t="b">
        <v>0</v>
      </c>
      <c r="V2842">
        <v>12000</v>
      </c>
      <c r="W2842">
        <v>8700</v>
      </c>
      <c r="X2842">
        <v>2.68</v>
      </c>
      <c r="Y2842">
        <v>13136</v>
      </c>
      <c r="Z2842">
        <v>1.97</v>
      </c>
    </row>
    <row r="2843" spans="1:26">
      <c r="A2843">
        <v>203991148</v>
      </c>
      <c r="B2843" t="s">
        <v>9127</v>
      </c>
      <c r="C2843" t="s">
        <v>3597</v>
      </c>
      <c r="D2843" t="s">
        <v>3563</v>
      </c>
      <c r="E2843" t="s">
        <v>10119</v>
      </c>
      <c r="F2843" t="s">
        <v>3621</v>
      </c>
      <c r="G2843">
        <v>203991148</v>
      </c>
      <c r="I2843" t="s">
        <v>3622</v>
      </c>
      <c r="J2843" t="s">
        <v>10124</v>
      </c>
      <c r="K2843" t="s">
        <v>3624</v>
      </c>
      <c r="L2843" t="s">
        <v>10155</v>
      </c>
      <c r="M2843">
        <v>14.9</v>
      </c>
      <c r="N2843">
        <v>23.5</v>
      </c>
      <c r="O2843">
        <v>10.8</v>
      </c>
      <c r="P2843">
        <v>14.9</v>
      </c>
      <c r="Q2843">
        <v>21.8</v>
      </c>
      <c r="R2843">
        <v>9.3000000000000007</v>
      </c>
      <c r="S2843" t="b">
        <v>0</v>
      </c>
      <c r="T2843" t="b">
        <v>0</v>
      </c>
      <c r="U2843" t="b">
        <v>0</v>
      </c>
      <c r="V2843">
        <v>9000</v>
      </c>
      <c r="W2843">
        <v>5800</v>
      </c>
      <c r="X2843">
        <v>2.74</v>
      </c>
      <c r="Y2843">
        <v>10086</v>
      </c>
      <c r="Z2843">
        <v>2.27</v>
      </c>
    </row>
    <row r="2844" spans="1:26">
      <c r="A2844">
        <v>203991152</v>
      </c>
      <c r="B2844" t="s">
        <v>9127</v>
      </c>
      <c r="C2844" t="s">
        <v>3597</v>
      </c>
      <c r="D2844" t="s">
        <v>3563</v>
      </c>
      <c r="E2844" t="s">
        <v>10119</v>
      </c>
      <c r="F2844" t="s">
        <v>3621</v>
      </c>
      <c r="G2844">
        <v>203991152</v>
      </c>
      <c r="I2844" t="s">
        <v>3622</v>
      </c>
      <c r="J2844" t="s">
        <v>10730</v>
      </c>
      <c r="K2844" t="s">
        <v>3624</v>
      </c>
      <c r="L2844" t="s">
        <v>10155</v>
      </c>
      <c r="M2844">
        <v>14.5</v>
      </c>
      <c r="N2844">
        <v>25</v>
      </c>
      <c r="O2844">
        <v>11.2</v>
      </c>
      <c r="P2844">
        <v>14.5</v>
      </c>
      <c r="Q2844">
        <v>23.1</v>
      </c>
      <c r="R2844">
        <v>9.9</v>
      </c>
      <c r="S2844" t="b">
        <v>0</v>
      </c>
      <c r="T2844" t="b">
        <v>0</v>
      </c>
      <c r="U2844" t="b">
        <v>0</v>
      </c>
      <c r="V2844">
        <v>9000</v>
      </c>
      <c r="W2844">
        <v>6900</v>
      </c>
      <c r="X2844">
        <v>2.73</v>
      </c>
      <c r="Y2844">
        <v>13890</v>
      </c>
      <c r="Z2844">
        <v>2.1</v>
      </c>
    </row>
    <row r="2845" spans="1:26">
      <c r="A2845">
        <v>203991171</v>
      </c>
      <c r="B2845" t="s">
        <v>9127</v>
      </c>
      <c r="C2845" t="s">
        <v>3597</v>
      </c>
      <c r="D2845" t="s">
        <v>3563</v>
      </c>
      <c r="E2845" t="s">
        <v>10119</v>
      </c>
      <c r="F2845" t="s">
        <v>3849</v>
      </c>
      <c r="G2845">
        <v>203991171</v>
      </c>
      <c r="I2845" t="s">
        <v>3622</v>
      </c>
      <c r="J2845" t="s">
        <v>10728</v>
      </c>
      <c r="K2845" t="s">
        <v>3624</v>
      </c>
      <c r="L2845" t="s">
        <v>10729</v>
      </c>
      <c r="M2845">
        <v>9.5</v>
      </c>
      <c r="N2845">
        <v>16.8</v>
      </c>
      <c r="O2845">
        <v>11</v>
      </c>
      <c r="P2845">
        <v>9.5</v>
      </c>
      <c r="Q2845">
        <v>16.8</v>
      </c>
      <c r="R2845">
        <v>9</v>
      </c>
      <c r="S2845" t="b">
        <v>0</v>
      </c>
      <c r="T2845" t="b">
        <v>0</v>
      </c>
      <c r="U2845" t="b">
        <v>0</v>
      </c>
      <c r="V2845">
        <v>48000</v>
      </c>
      <c r="W2845">
        <v>35000</v>
      </c>
      <c r="X2845">
        <v>2.36</v>
      </c>
      <c r="Y2845">
        <v>40862</v>
      </c>
      <c r="Z2845">
        <v>2.3199999999999998</v>
      </c>
    </row>
    <row r="2846" spans="1:26">
      <c r="A2846">
        <v>203991149</v>
      </c>
      <c r="B2846" t="s">
        <v>9127</v>
      </c>
      <c r="C2846" t="s">
        <v>3597</v>
      </c>
      <c r="D2846" t="s">
        <v>3563</v>
      </c>
      <c r="E2846" t="s">
        <v>10119</v>
      </c>
      <c r="F2846" t="s">
        <v>3621</v>
      </c>
      <c r="G2846">
        <v>203991149</v>
      </c>
      <c r="I2846" t="s">
        <v>3622</v>
      </c>
      <c r="J2846" t="s">
        <v>10128</v>
      </c>
      <c r="K2846" t="s">
        <v>3624</v>
      </c>
      <c r="L2846" t="s">
        <v>10153</v>
      </c>
      <c r="M2846">
        <v>13.7</v>
      </c>
      <c r="N2846">
        <v>22.7</v>
      </c>
      <c r="O2846">
        <v>11</v>
      </c>
      <c r="P2846">
        <v>13.7</v>
      </c>
      <c r="Q2846">
        <v>22.3</v>
      </c>
      <c r="R2846">
        <v>8.8000000000000007</v>
      </c>
      <c r="S2846" t="b">
        <v>0</v>
      </c>
      <c r="T2846" t="b">
        <v>0</v>
      </c>
      <c r="U2846" t="b">
        <v>0</v>
      </c>
      <c r="V2846">
        <v>12000</v>
      </c>
      <c r="W2846">
        <v>7700</v>
      </c>
      <c r="X2846">
        <v>2.75</v>
      </c>
      <c r="Y2846">
        <v>11116</v>
      </c>
      <c r="Z2846">
        <v>2.4500000000000002</v>
      </c>
    </row>
    <row r="2847" spans="1:26">
      <c r="A2847">
        <v>203991153</v>
      </c>
      <c r="B2847" t="s">
        <v>9127</v>
      </c>
      <c r="C2847" t="s">
        <v>3597</v>
      </c>
      <c r="D2847" t="s">
        <v>3563</v>
      </c>
      <c r="E2847" t="s">
        <v>10119</v>
      </c>
      <c r="F2847" t="s">
        <v>3621</v>
      </c>
      <c r="G2847">
        <v>203991153</v>
      </c>
      <c r="I2847" t="s">
        <v>3622</v>
      </c>
      <c r="J2847" t="s">
        <v>10727</v>
      </c>
      <c r="K2847" t="s">
        <v>3624</v>
      </c>
      <c r="L2847" t="s">
        <v>10153</v>
      </c>
      <c r="M2847">
        <v>13</v>
      </c>
      <c r="N2847">
        <v>22.5</v>
      </c>
      <c r="O2847">
        <v>12</v>
      </c>
      <c r="P2847">
        <v>13</v>
      </c>
      <c r="Q2847">
        <v>19.899999999999999</v>
      </c>
      <c r="R2847">
        <v>9.1</v>
      </c>
      <c r="S2847" t="b">
        <v>0</v>
      </c>
      <c r="T2847" t="b">
        <v>0</v>
      </c>
      <c r="U2847" t="b">
        <v>0</v>
      </c>
      <c r="V2847">
        <v>12000</v>
      </c>
      <c r="W2847">
        <v>7800</v>
      </c>
      <c r="X2847">
        <v>2.63</v>
      </c>
      <c r="Y2847">
        <v>12259</v>
      </c>
      <c r="Z2847">
        <v>1.96</v>
      </c>
    </row>
    <row r="2848" spans="1:26">
      <c r="A2848">
        <v>203991151</v>
      </c>
      <c r="B2848" t="s">
        <v>9127</v>
      </c>
      <c r="C2848" t="s">
        <v>3597</v>
      </c>
      <c r="D2848" t="s">
        <v>3563</v>
      </c>
      <c r="E2848" t="s">
        <v>10119</v>
      </c>
      <c r="F2848" t="s">
        <v>3621</v>
      </c>
      <c r="G2848">
        <v>203991151</v>
      </c>
      <c r="I2848" t="s">
        <v>3622</v>
      </c>
      <c r="J2848" t="s">
        <v>10126</v>
      </c>
      <c r="K2848" t="s">
        <v>3624</v>
      </c>
      <c r="L2848" t="s">
        <v>10726</v>
      </c>
      <c r="M2848">
        <v>13.7</v>
      </c>
      <c r="N2848">
        <v>20.7</v>
      </c>
      <c r="O2848">
        <v>11.5</v>
      </c>
      <c r="P2848">
        <v>13.7</v>
      </c>
      <c r="Q2848">
        <v>19.8</v>
      </c>
      <c r="R2848">
        <v>9.3000000000000007</v>
      </c>
      <c r="S2848" t="b">
        <v>0</v>
      </c>
      <c r="T2848" t="b">
        <v>0</v>
      </c>
      <c r="U2848" t="b">
        <v>0</v>
      </c>
      <c r="V2848">
        <v>24000</v>
      </c>
      <c r="W2848">
        <v>15300</v>
      </c>
      <c r="X2848">
        <v>2.7</v>
      </c>
      <c r="Y2848">
        <v>18500</v>
      </c>
      <c r="Z2848">
        <v>2.14</v>
      </c>
    </row>
    <row r="2849" spans="1:26">
      <c r="A2849">
        <v>205921394</v>
      </c>
      <c r="B2849" t="s">
        <v>9127</v>
      </c>
      <c r="C2849" t="s">
        <v>3597</v>
      </c>
      <c r="D2849" t="s">
        <v>3563</v>
      </c>
      <c r="E2849" t="s">
        <v>10119</v>
      </c>
      <c r="F2849" t="s">
        <v>3621</v>
      </c>
      <c r="G2849">
        <v>205921394</v>
      </c>
      <c r="I2849" t="s">
        <v>3622</v>
      </c>
      <c r="J2849" t="s">
        <v>10720</v>
      </c>
      <c r="K2849" t="s">
        <v>3624</v>
      </c>
      <c r="L2849" t="s">
        <v>10153</v>
      </c>
      <c r="M2849">
        <v>13.7</v>
      </c>
      <c r="N2849">
        <v>22.7</v>
      </c>
      <c r="O2849">
        <v>11</v>
      </c>
      <c r="P2849">
        <v>13.7</v>
      </c>
      <c r="Q2849">
        <v>22.3</v>
      </c>
      <c r="R2849">
        <v>8.8000000000000007</v>
      </c>
      <c r="S2849" t="b">
        <v>0</v>
      </c>
      <c r="T2849" t="b">
        <v>0</v>
      </c>
      <c r="U2849" t="b">
        <v>0</v>
      </c>
      <c r="V2849">
        <v>12000</v>
      </c>
      <c r="W2849">
        <v>7700</v>
      </c>
      <c r="X2849">
        <v>2.75</v>
      </c>
      <c r="Y2849">
        <v>11116</v>
      </c>
      <c r="Z2849">
        <v>2.4500000000000002</v>
      </c>
    </row>
    <row r="2850" spans="1:26">
      <c r="A2850">
        <v>207759993</v>
      </c>
      <c r="B2850" t="s">
        <v>9127</v>
      </c>
      <c r="C2850" t="s">
        <v>3597</v>
      </c>
      <c r="D2850" t="s">
        <v>3563</v>
      </c>
      <c r="E2850" t="s">
        <v>10119</v>
      </c>
      <c r="F2850" t="s">
        <v>3849</v>
      </c>
      <c r="G2850">
        <v>207759993</v>
      </c>
      <c r="I2850" t="s">
        <v>3622</v>
      </c>
      <c r="J2850" t="s">
        <v>10160</v>
      </c>
      <c r="K2850" t="s">
        <v>3624</v>
      </c>
      <c r="L2850" t="s">
        <v>10719</v>
      </c>
      <c r="M2850">
        <v>15.8</v>
      </c>
      <c r="N2850">
        <v>26.5</v>
      </c>
      <c r="O2850">
        <v>14</v>
      </c>
      <c r="P2850">
        <v>15.8</v>
      </c>
      <c r="Q2850">
        <v>26.5</v>
      </c>
      <c r="R2850">
        <v>13.6</v>
      </c>
      <c r="S2850" t="b">
        <v>0</v>
      </c>
      <c r="T2850" t="b">
        <v>0</v>
      </c>
      <c r="U2850" t="b">
        <v>1</v>
      </c>
      <c r="V2850">
        <v>6000</v>
      </c>
      <c r="W2850">
        <v>8500</v>
      </c>
      <c r="X2850">
        <v>4.1500000000000004</v>
      </c>
      <c r="Y2850">
        <v>9611</v>
      </c>
      <c r="Z2850">
        <v>2.29</v>
      </c>
    </row>
    <row r="2851" spans="1:26">
      <c r="A2851">
        <v>207760014</v>
      </c>
      <c r="B2851" t="s">
        <v>9127</v>
      </c>
      <c r="C2851" t="s">
        <v>3597</v>
      </c>
      <c r="D2851" t="s">
        <v>3563</v>
      </c>
      <c r="E2851" t="s">
        <v>10119</v>
      </c>
      <c r="F2851" t="s">
        <v>3849</v>
      </c>
      <c r="G2851">
        <v>207760014</v>
      </c>
      <c r="I2851" t="s">
        <v>3622</v>
      </c>
      <c r="J2851" t="s">
        <v>10152</v>
      </c>
      <c r="K2851" t="s">
        <v>3624</v>
      </c>
      <c r="L2851" t="s">
        <v>10129</v>
      </c>
      <c r="M2851">
        <v>12.7</v>
      </c>
      <c r="N2851">
        <v>21.5</v>
      </c>
      <c r="O2851">
        <v>10.6</v>
      </c>
      <c r="P2851">
        <v>12.7</v>
      </c>
      <c r="Q2851">
        <v>22.3</v>
      </c>
      <c r="R2851">
        <v>10.199999999999999</v>
      </c>
      <c r="S2851" t="b">
        <v>0</v>
      </c>
      <c r="T2851" t="b">
        <v>0</v>
      </c>
      <c r="U2851" t="b">
        <v>1</v>
      </c>
      <c r="V2851">
        <v>12000</v>
      </c>
      <c r="W2851">
        <v>9900</v>
      </c>
      <c r="X2851">
        <v>3.3</v>
      </c>
      <c r="Y2851">
        <v>13010</v>
      </c>
      <c r="Z2851">
        <v>2.1800000000000002</v>
      </c>
    </row>
    <row r="2852" spans="1:26">
      <c r="A2852">
        <v>207759995</v>
      </c>
      <c r="B2852" t="s">
        <v>9127</v>
      </c>
      <c r="C2852" t="s">
        <v>3597</v>
      </c>
      <c r="D2852" t="s">
        <v>3563</v>
      </c>
      <c r="E2852" t="s">
        <v>10119</v>
      </c>
      <c r="F2852" t="s">
        <v>3621</v>
      </c>
      <c r="G2852">
        <v>207759995</v>
      </c>
      <c r="I2852" t="s">
        <v>3622</v>
      </c>
      <c r="J2852" t="s">
        <v>10152</v>
      </c>
      <c r="K2852" t="s">
        <v>3624</v>
      </c>
      <c r="L2852" t="s">
        <v>10718</v>
      </c>
      <c r="M2852">
        <v>14</v>
      </c>
      <c r="N2852">
        <v>25.5</v>
      </c>
      <c r="O2852">
        <v>13</v>
      </c>
      <c r="P2852">
        <v>14</v>
      </c>
      <c r="Q2852">
        <v>25.5</v>
      </c>
      <c r="R2852">
        <v>10.4</v>
      </c>
      <c r="S2852" t="b">
        <v>0</v>
      </c>
      <c r="T2852" t="b">
        <v>0</v>
      </c>
      <c r="U2852" t="b">
        <v>1</v>
      </c>
      <c r="V2852">
        <v>12000</v>
      </c>
      <c r="W2852">
        <v>10000</v>
      </c>
      <c r="X2852">
        <v>4.01</v>
      </c>
      <c r="Y2852">
        <v>13112</v>
      </c>
      <c r="Z2852">
        <v>2.11</v>
      </c>
    </row>
    <row r="2853" spans="1:26">
      <c r="A2853">
        <v>207759990</v>
      </c>
      <c r="B2853" t="s">
        <v>9127</v>
      </c>
      <c r="C2853" t="s">
        <v>3597</v>
      </c>
      <c r="D2853" t="s">
        <v>3563</v>
      </c>
      <c r="E2853" t="s">
        <v>10119</v>
      </c>
      <c r="F2853" t="s">
        <v>3621</v>
      </c>
      <c r="G2853">
        <v>207759990</v>
      </c>
      <c r="I2853" t="s">
        <v>3622</v>
      </c>
      <c r="J2853" t="s">
        <v>10158</v>
      </c>
      <c r="K2853" t="s">
        <v>3624</v>
      </c>
      <c r="L2853" t="s">
        <v>10718</v>
      </c>
      <c r="M2853">
        <v>13.7</v>
      </c>
      <c r="N2853">
        <v>23.2</v>
      </c>
      <c r="O2853">
        <v>13.2</v>
      </c>
      <c r="P2853">
        <v>13.7</v>
      </c>
      <c r="Q2853">
        <v>24.6</v>
      </c>
      <c r="R2853">
        <v>10.7</v>
      </c>
      <c r="S2853" t="b">
        <v>0</v>
      </c>
      <c r="T2853" t="b">
        <v>0</v>
      </c>
      <c r="U2853" t="b">
        <v>1</v>
      </c>
      <c r="V2853">
        <v>12000</v>
      </c>
      <c r="W2853">
        <v>9000</v>
      </c>
      <c r="X2853">
        <v>3.22</v>
      </c>
      <c r="Y2853">
        <v>9921</v>
      </c>
      <c r="Z2853">
        <v>2.31</v>
      </c>
    </row>
    <row r="2854" spans="1:26">
      <c r="A2854">
        <v>207760045</v>
      </c>
      <c r="B2854" t="s">
        <v>9127</v>
      </c>
      <c r="C2854" t="s">
        <v>3597</v>
      </c>
      <c r="D2854" t="s">
        <v>3563</v>
      </c>
      <c r="E2854" t="s">
        <v>10119</v>
      </c>
      <c r="F2854" t="s">
        <v>3849</v>
      </c>
      <c r="G2854">
        <v>207760045</v>
      </c>
      <c r="I2854" t="s">
        <v>3622</v>
      </c>
      <c r="J2854" t="s">
        <v>10158</v>
      </c>
      <c r="K2854" t="s">
        <v>3624</v>
      </c>
      <c r="L2854" t="s">
        <v>10129</v>
      </c>
      <c r="M2854">
        <v>14</v>
      </c>
      <c r="N2854">
        <v>22</v>
      </c>
      <c r="O2854">
        <v>10.6</v>
      </c>
      <c r="P2854">
        <v>14</v>
      </c>
      <c r="Q2854">
        <v>22.7</v>
      </c>
      <c r="R2854">
        <v>10</v>
      </c>
      <c r="S2854" t="b">
        <v>0</v>
      </c>
      <c r="T2854" t="b">
        <v>0</v>
      </c>
      <c r="U2854" t="b">
        <v>1</v>
      </c>
      <c r="V2854">
        <v>12000</v>
      </c>
      <c r="W2854">
        <v>8900</v>
      </c>
      <c r="X2854">
        <v>3.26</v>
      </c>
      <c r="Y2854">
        <v>10060</v>
      </c>
      <c r="Z2854">
        <v>2.36</v>
      </c>
    </row>
    <row r="2855" spans="1:26">
      <c r="A2855">
        <v>207759997</v>
      </c>
      <c r="B2855" t="s">
        <v>9127</v>
      </c>
      <c r="C2855" t="s">
        <v>3597</v>
      </c>
      <c r="D2855" t="s">
        <v>3563</v>
      </c>
      <c r="E2855" t="s">
        <v>10119</v>
      </c>
      <c r="F2855" t="s">
        <v>3621</v>
      </c>
      <c r="G2855">
        <v>207759997</v>
      </c>
      <c r="I2855" t="s">
        <v>3622</v>
      </c>
      <c r="J2855" t="s">
        <v>10717</v>
      </c>
      <c r="K2855" t="s">
        <v>3624</v>
      </c>
      <c r="L2855" t="s">
        <v>10709</v>
      </c>
      <c r="M2855">
        <v>13</v>
      </c>
      <c r="N2855">
        <v>21.5</v>
      </c>
      <c r="O2855">
        <v>12</v>
      </c>
      <c r="P2855">
        <v>13</v>
      </c>
      <c r="Q2855">
        <v>21.5</v>
      </c>
      <c r="R2855">
        <v>11.4</v>
      </c>
      <c r="S2855" t="b">
        <v>0</v>
      </c>
      <c r="T2855" t="b">
        <v>0</v>
      </c>
      <c r="U2855" t="b">
        <v>1</v>
      </c>
      <c r="V2855">
        <v>24000</v>
      </c>
      <c r="W2855">
        <v>21200</v>
      </c>
      <c r="X2855">
        <v>3.27</v>
      </c>
      <c r="Y2855">
        <v>27200</v>
      </c>
      <c r="Z2855">
        <v>2.2000000000000002</v>
      </c>
    </row>
    <row r="2856" spans="1:26">
      <c r="A2856">
        <v>207760037</v>
      </c>
      <c r="B2856" t="s">
        <v>9127</v>
      </c>
      <c r="C2856" t="s">
        <v>3597</v>
      </c>
      <c r="D2856" t="s">
        <v>3563</v>
      </c>
      <c r="E2856" t="s">
        <v>10119</v>
      </c>
      <c r="F2856" t="s">
        <v>3718</v>
      </c>
      <c r="G2856">
        <v>207760037</v>
      </c>
      <c r="I2856" t="s">
        <v>3711</v>
      </c>
      <c r="J2856" t="s">
        <v>10716</v>
      </c>
      <c r="K2856" t="s">
        <v>3688</v>
      </c>
      <c r="M2856">
        <v>11.5</v>
      </c>
      <c r="N2856">
        <v>20</v>
      </c>
      <c r="O2856">
        <v>10.1</v>
      </c>
      <c r="P2856">
        <v>11.7</v>
      </c>
      <c r="Q2856">
        <v>20</v>
      </c>
      <c r="R2856">
        <v>9.5</v>
      </c>
      <c r="S2856" t="b">
        <v>0</v>
      </c>
      <c r="T2856" t="b">
        <v>0</v>
      </c>
      <c r="U2856" t="b">
        <v>1</v>
      </c>
      <c r="V2856">
        <v>28000</v>
      </c>
      <c r="W2856">
        <v>27000</v>
      </c>
      <c r="X2856">
        <v>4.1399999999999997</v>
      </c>
      <c r="Y2856">
        <v>27446</v>
      </c>
      <c r="Z2856">
        <v>2.2000000000000002</v>
      </c>
    </row>
    <row r="2857" spans="1:26">
      <c r="A2857">
        <v>207760043</v>
      </c>
      <c r="B2857" t="s">
        <v>9127</v>
      </c>
      <c r="C2857" t="s">
        <v>3597</v>
      </c>
      <c r="D2857" t="s">
        <v>3563</v>
      </c>
      <c r="E2857" t="s">
        <v>10119</v>
      </c>
      <c r="F2857" t="s">
        <v>3718</v>
      </c>
      <c r="G2857">
        <v>207760043</v>
      </c>
      <c r="I2857" t="s">
        <v>3711</v>
      </c>
      <c r="J2857" t="s">
        <v>10715</v>
      </c>
      <c r="K2857" t="s">
        <v>3688</v>
      </c>
      <c r="M2857">
        <v>11.4</v>
      </c>
      <c r="N2857">
        <v>20.2</v>
      </c>
      <c r="O2857">
        <v>10.5</v>
      </c>
      <c r="P2857">
        <v>11.7</v>
      </c>
      <c r="Q2857">
        <v>20.9</v>
      </c>
      <c r="R2857">
        <v>8.9</v>
      </c>
      <c r="S2857" t="b">
        <v>0</v>
      </c>
      <c r="T2857" t="b">
        <v>0</v>
      </c>
      <c r="U2857" t="b">
        <v>1</v>
      </c>
      <c r="V2857">
        <v>47000</v>
      </c>
      <c r="W2857">
        <v>36000</v>
      </c>
      <c r="X2857">
        <v>3.26</v>
      </c>
      <c r="Y2857">
        <v>49400</v>
      </c>
      <c r="Z2857">
        <v>2.4700000000000002</v>
      </c>
    </row>
    <row r="2858" spans="1:26">
      <c r="A2858">
        <v>207760025</v>
      </c>
      <c r="B2858" t="s">
        <v>9127</v>
      </c>
      <c r="C2858" t="s">
        <v>3597</v>
      </c>
      <c r="D2858" t="s">
        <v>3563</v>
      </c>
      <c r="E2858" t="s">
        <v>10119</v>
      </c>
      <c r="F2858" t="s">
        <v>3718</v>
      </c>
      <c r="G2858">
        <v>207760025</v>
      </c>
      <c r="I2858" t="s">
        <v>3711</v>
      </c>
      <c r="J2858" t="s">
        <v>10714</v>
      </c>
      <c r="K2858" t="s">
        <v>3688</v>
      </c>
      <c r="M2858">
        <v>11.2</v>
      </c>
      <c r="N2858">
        <v>21</v>
      </c>
      <c r="O2858">
        <v>10.199999999999999</v>
      </c>
      <c r="P2858">
        <v>11.7</v>
      </c>
      <c r="Q2858">
        <v>21</v>
      </c>
      <c r="R2858">
        <v>9.1999999999999993</v>
      </c>
      <c r="S2858" t="b">
        <v>0</v>
      </c>
      <c r="T2858" t="b">
        <v>0</v>
      </c>
      <c r="U2858" t="b">
        <v>1</v>
      </c>
      <c r="V2858">
        <v>28000</v>
      </c>
      <c r="W2858">
        <v>22000</v>
      </c>
      <c r="X2858">
        <v>3.5</v>
      </c>
      <c r="Y2858">
        <v>18500</v>
      </c>
      <c r="Z2858">
        <v>2.0499999999999998</v>
      </c>
    </row>
    <row r="2859" spans="1:26">
      <c r="A2859">
        <v>207760012</v>
      </c>
      <c r="B2859" t="s">
        <v>9127</v>
      </c>
      <c r="C2859" t="s">
        <v>3597</v>
      </c>
      <c r="D2859" t="s">
        <v>3563</v>
      </c>
      <c r="E2859" t="s">
        <v>10119</v>
      </c>
      <c r="F2859" t="s">
        <v>3849</v>
      </c>
      <c r="G2859">
        <v>207760012</v>
      </c>
      <c r="I2859" t="s">
        <v>3622</v>
      </c>
      <c r="J2859" t="s">
        <v>10160</v>
      </c>
      <c r="K2859" t="s">
        <v>3624</v>
      </c>
      <c r="L2859" t="s">
        <v>10125</v>
      </c>
      <c r="M2859">
        <v>13</v>
      </c>
      <c r="N2859">
        <v>20</v>
      </c>
      <c r="O2859">
        <v>10.5</v>
      </c>
      <c r="P2859">
        <v>13</v>
      </c>
      <c r="Q2859">
        <v>20</v>
      </c>
      <c r="R2859">
        <v>10</v>
      </c>
      <c r="S2859" t="b">
        <v>0</v>
      </c>
      <c r="T2859" t="b">
        <v>0</v>
      </c>
      <c r="U2859" t="b">
        <v>1</v>
      </c>
      <c r="V2859">
        <v>9000</v>
      </c>
      <c r="W2859">
        <v>7500</v>
      </c>
      <c r="X2859">
        <v>3.33</v>
      </c>
      <c r="Y2859">
        <v>9070</v>
      </c>
      <c r="Z2859">
        <v>2.1800000000000002</v>
      </c>
    </row>
    <row r="2860" spans="1:26">
      <c r="A2860">
        <v>207759991</v>
      </c>
      <c r="B2860" t="s">
        <v>9127</v>
      </c>
      <c r="C2860" t="s">
        <v>3597</v>
      </c>
      <c r="D2860" t="s">
        <v>3563</v>
      </c>
      <c r="E2860" t="s">
        <v>10119</v>
      </c>
      <c r="F2860" t="s">
        <v>3621</v>
      </c>
      <c r="G2860">
        <v>207759991</v>
      </c>
      <c r="I2860" t="s">
        <v>3622</v>
      </c>
      <c r="J2860" t="s">
        <v>10157</v>
      </c>
      <c r="K2860" t="s">
        <v>3624</v>
      </c>
      <c r="L2860" t="s">
        <v>10713</v>
      </c>
      <c r="M2860">
        <v>12.5</v>
      </c>
      <c r="N2860">
        <v>22.6</v>
      </c>
      <c r="O2860">
        <v>12</v>
      </c>
      <c r="P2860">
        <v>12.5</v>
      </c>
      <c r="Q2860">
        <v>23.5</v>
      </c>
      <c r="R2860">
        <v>10.8</v>
      </c>
      <c r="S2860" t="b">
        <v>0</v>
      </c>
      <c r="T2860" t="b">
        <v>0</v>
      </c>
      <c r="U2860" t="b">
        <v>1</v>
      </c>
      <c r="V2860">
        <v>18000</v>
      </c>
      <c r="W2860">
        <v>14900</v>
      </c>
      <c r="X2860">
        <v>2.99</v>
      </c>
      <c r="Y2860">
        <v>15934</v>
      </c>
      <c r="Z2860">
        <v>2.37</v>
      </c>
    </row>
    <row r="2861" spans="1:26">
      <c r="A2861">
        <v>207760004</v>
      </c>
      <c r="B2861" t="s">
        <v>9127</v>
      </c>
      <c r="C2861" t="s">
        <v>3597</v>
      </c>
      <c r="D2861" t="s">
        <v>3563</v>
      </c>
      <c r="E2861" t="s">
        <v>10119</v>
      </c>
      <c r="F2861" t="s">
        <v>3753</v>
      </c>
      <c r="G2861">
        <v>207760004</v>
      </c>
      <c r="I2861" t="s">
        <v>3601</v>
      </c>
      <c r="J2861" t="s">
        <v>10157</v>
      </c>
      <c r="K2861" t="s">
        <v>3624</v>
      </c>
      <c r="L2861" t="s">
        <v>10712</v>
      </c>
      <c r="M2861">
        <v>12.5</v>
      </c>
      <c r="N2861">
        <v>20.5</v>
      </c>
      <c r="O2861">
        <v>11</v>
      </c>
      <c r="P2861">
        <v>12.5</v>
      </c>
      <c r="Q2861">
        <v>20</v>
      </c>
      <c r="R2861">
        <v>10.6</v>
      </c>
      <c r="S2861" t="b">
        <v>0</v>
      </c>
      <c r="T2861" t="b">
        <v>0</v>
      </c>
      <c r="U2861" t="b">
        <v>1</v>
      </c>
      <c r="V2861">
        <v>17000</v>
      </c>
      <c r="W2861">
        <v>12600</v>
      </c>
      <c r="X2861">
        <v>2.74</v>
      </c>
      <c r="Y2861">
        <v>14000</v>
      </c>
      <c r="Z2861">
        <v>2.2799999999999998</v>
      </c>
    </row>
    <row r="2862" spans="1:26">
      <c r="A2862">
        <v>207760034</v>
      </c>
      <c r="B2862" t="s">
        <v>9127</v>
      </c>
      <c r="C2862" t="s">
        <v>3597</v>
      </c>
      <c r="D2862" t="s">
        <v>3563</v>
      </c>
      <c r="E2862" t="s">
        <v>10119</v>
      </c>
      <c r="F2862" t="s">
        <v>3718</v>
      </c>
      <c r="G2862">
        <v>207760034</v>
      </c>
      <c r="I2862" t="s">
        <v>3711</v>
      </c>
      <c r="J2862" t="s">
        <v>10711</v>
      </c>
      <c r="K2862" t="s">
        <v>3688</v>
      </c>
      <c r="M2862">
        <v>11.5</v>
      </c>
      <c r="N2862">
        <v>19</v>
      </c>
      <c r="O2862">
        <v>9.8000000000000007</v>
      </c>
      <c r="P2862">
        <v>12</v>
      </c>
      <c r="Q2862">
        <v>19</v>
      </c>
      <c r="R2862">
        <v>9.3000000000000007</v>
      </c>
      <c r="S2862" t="b">
        <v>0</v>
      </c>
      <c r="T2862" t="b">
        <v>0</v>
      </c>
      <c r="U2862" t="b">
        <v>1</v>
      </c>
      <c r="V2862">
        <v>19000</v>
      </c>
      <c r="W2862">
        <v>16000</v>
      </c>
      <c r="X2862">
        <v>3.78</v>
      </c>
      <c r="Y2862">
        <v>20500</v>
      </c>
      <c r="Z2862">
        <v>2.44</v>
      </c>
    </row>
    <row r="2863" spans="1:26">
      <c r="A2863">
        <v>207760022</v>
      </c>
      <c r="B2863" t="s">
        <v>9127</v>
      </c>
      <c r="C2863" t="s">
        <v>3597</v>
      </c>
      <c r="D2863" t="s">
        <v>3563</v>
      </c>
      <c r="E2863" t="s">
        <v>10119</v>
      </c>
      <c r="F2863" t="s">
        <v>3718</v>
      </c>
      <c r="G2863">
        <v>207760022</v>
      </c>
      <c r="I2863" t="s">
        <v>3711</v>
      </c>
      <c r="J2863" t="s">
        <v>10710</v>
      </c>
      <c r="K2863" t="s">
        <v>3688</v>
      </c>
      <c r="M2863">
        <v>12</v>
      </c>
      <c r="N2863">
        <v>19</v>
      </c>
      <c r="O2863">
        <v>10.8</v>
      </c>
      <c r="P2863">
        <v>12</v>
      </c>
      <c r="Q2863">
        <v>19</v>
      </c>
      <c r="R2863">
        <v>9.8000000000000007</v>
      </c>
      <c r="S2863" t="b">
        <v>0</v>
      </c>
      <c r="T2863" t="b">
        <v>0</v>
      </c>
      <c r="U2863" t="b">
        <v>1</v>
      </c>
      <c r="V2863">
        <v>18000</v>
      </c>
      <c r="W2863">
        <v>14800</v>
      </c>
      <c r="X2863">
        <v>3.5</v>
      </c>
      <c r="Y2863">
        <v>16800</v>
      </c>
      <c r="Z2863">
        <v>2.59</v>
      </c>
    </row>
    <row r="2864" spans="1:26">
      <c r="A2864">
        <v>207759992</v>
      </c>
      <c r="B2864" t="s">
        <v>9127</v>
      </c>
      <c r="C2864" t="s">
        <v>3597</v>
      </c>
      <c r="D2864" t="s">
        <v>3563</v>
      </c>
      <c r="E2864" t="s">
        <v>10119</v>
      </c>
      <c r="F2864" t="s">
        <v>3621</v>
      </c>
      <c r="G2864">
        <v>207759992</v>
      </c>
      <c r="I2864" t="s">
        <v>3622</v>
      </c>
      <c r="J2864" t="s">
        <v>10708</v>
      </c>
      <c r="K2864" t="s">
        <v>3624</v>
      </c>
      <c r="L2864" t="s">
        <v>10709</v>
      </c>
      <c r="M2864">
        <v>14</v>
      </c>
      <c r="N2864">
        <v>22</v>
      </c>
      <c r="O2864">
        <v>12</v>
      </c>
      <c r="P2864">
        <v>14</v>
      </c>
      <c r="Q2864">
        <v>22</v>
      </c>
      <c r="R2864">
        <v>10</v>
      </c>
      <c r="S2864" t="b">
        <v>0</v>
      </c>
      <c r="T2864" t="b">
        <v>0</v>
      </c>
      <c r="U2864" t="b">
        <v>1</v>
      </c>
      <c r="V2864">
        <v>24000</v>
      </c>
      <c r="W2864">
        <v>16200</v>
      </c>
      <c r="X2864">
        <v>3.08</v>
      </c>
      <c r="Y2864">
        <v>20000</v>
      </c>
      <c r="Z2864">
        <v>2.1</v>
      </c>
    </row>
    <row r="2865" spans="1:26">
      <c r="A2865">
        <v>207759989</v>
      </c>
      <c r="B2865" t="s">
        <v>9127</v>
      </c>
      <c r="C2865" t="s">
        <v>3597</v>
      </c>
      <c r="D2865" t="s">
        <v>3563</v>
      </c>
      <c r="E2865" t="s">
        <v>10119</v>
      </c>
      <c r="F2865" t="s">
        <v>3621</v>
      </c>
      <c r="G2865">
        <v>207759989</v>
      </c>
      <c r="I2865" t="s">
        <v>3622</v>
      </c>
      <c r="J2865" t="s">
        <v>10160</v>
      </c>
      <c r="K2865" t="s">
        <v>3624</v>
      </c>
      <c r="L2865" t="s">
        <v>10707</v>
      </c>
      <c r="M2865">
        <v>15</v>
      </c>
      <c r="N2865">
        <v>25.5</v>
      </c>
      <c r="O2865">
        <v>12.2</v>
      </c>
      <c r="P2865">
        <v>15</v>
      </c>
      <c r="Q2865">
        <v>25.5</v>
      </c>
      <c r="R2865">
        <v>12.3</v>
      </c>
      <c r="S2865" t="b">
        <v>0</v>
      </c>
      <c r="T2865" t="b">
        <v>0</v>
      </c>
      <c r="U2865" t="b">
        <v>1</v>
      </c>
      <c r="V2865">
        <v>9000</v>
      </c>
      <c r="W2865">
        <v>8500</v>
      </c>
      <c r="X2865">
        <v>4.1500000000000004</v>
      </c>
      <c r="Y2865">
        <v>9611</v>
      </c>
      <c r="Z2865">
        <v>2.29</v>
      </c>
    </row>
    <row r="2866" spans="1:26">
      <c r="A2866">
        <v>207760003</v>
      </c>
      <c r="B2866" t="s">
        <v>9127</v>
      </c>
      <c r="C2866" t="s">
        <v>3597</v>
      </c>
      <c r="D2866" t="s">
        <v>3563</v>
      </c>
      <c r="E2866" t="s">
        <v>10119</v>
      </c>
      <c r="F2866" t="s">
        <v>3753</v>
      </c>
      <c r="G2866">
        <v>207760003</v>
      </c>
      <c r="I2866" t="s">
        <v>3601</v>
      </c>
      <c r="J2866" t="s">
        <v>10152</v>
      </c>
      <c r="K2866" t="s">
        <v>3624</v>
      </c>
      <c r="L2866" t="s">
        <v>10704</v>
      </c>
      <c r="M2866">
        <v>13</v>
      </c>
      <c r="N2866">
        <v>21.5</v>
      </c>
      <c r="O2866">
        <v>11.5</v>
      </c>
      <c r="P2866">
        <v>11.7</v>
      </c>
      <c r="Q2866">
        <v>19.5</v>
      </c>
      <c r="R2866">
        <v>10</v>
      </c>
      <c r="S2866" t="b">
        <v>0</v>
      </c>
      <c r="T2866" t="b">
        <v>0</v>
      </c>
      <c r="U2866" t="b">
        <v>1</v>
      </c>
      <c r="V2866">
        <v>12000</v>
      </c>
      <c r="W2866">
        <v>10600</v>
      </c>
      <c r="X2866">
        <v>3.53</v>
      </c>
      <c r="Y2866">
        <v>13340</v>
      </c>
      <c r="Z2866">
        <v>2.1</v>
      </c>
    </row>
    <row r="2867" spans="1:26">
      <c r="A2867">
        <v>207760001</v>
      </c>
      <c r="B2867" t="s">
        <v>9127</v>
      </c>
      <c r="C2867" t="s">
        <v>3597</v>
      </c>
      <c r="D2867" t="s">
        <v>3563</v>
      </c>
      <c r="E2867" t="s">
        <v>10119</v>
      </c>
      <c r="F2867" t="s">
        <v>3753</v>
      </c>
      <c r="G2867">
        <v>207760001</v>
      </c>
      <c r="I2867" t="s">
        <v>3601</v>
      </c>
      <c r="J2867" t="s">
        <v>10154</v>
      </c>
      <c r="K2867" t="s">
        <v>3624</v>
      </c>
      <c r="L2867" t="s">
        <v>10703</v>
      </c>
      <c r="M2867">
        <v>14</v>
      </c>
      <c r="N2867">
        <v>23</v>
      </c>
      <c r="O2867">
        <v>12</v>
      </c>
      <c r="P2867">
        <v>13.2</v>
      </c>
      <c r="Q2867">
        <v>20.2</v>
      </c>
      <c r="R2867">
        <v>12</v>
      </c>
      <c r="S2867" t="b">
        <v>0</v>
      </c>
      <c r="T2867" t="b">
        <v>0</v>
      </c>
      <c r="U2867" t="b">
        <v>1</v>
      </c>
      <c r="V2867">
        <v>9000</v>
      </c>
      <c r="W2867">
        <v>10100</v>
      </c>
      <c r="X2867">
        <v>4.3499999999999996</v>
      </c>
      <c r="Y2867">
        <v>12280</v>
      </c>
      <c r="Z2867">
        <v>1.98</v>
      </c>
    </row>
    <row r="2868" spans="1:26">
      <c r="A2868">
        <v>207759998</v>
      </c>
      <c r="B2868" t="s">
        <v>9127</v>
      </c>
      <c r="C2868" t="s">
        <v>3597</v>
      </c>
      <c r="D2868" t="s">
        <v>3563</v>
      </c>
      <c r="E2868" t="s">
        <v>10119</v>
      </c>
      <c r="F2868" t="s">
        <v>3621</v>
      </c>
      <c r="G2868">
        <v>207759998</v>
      </c>
      <c r="I2868" t="s">
        <v>3622</v>
      </c>
      <c r="J2868" t="s">
        <v>10705</v>
      </c>
      <c r="K2868" t="s">
        <v>3624</v>
      </c>
      <c r="L2868" t="s">
        <v>10706</v>
      </c>
      <c r="M2868">
        <v>11.5</v>
      </c>
      <c r="N2868">
        <v>20.100000000000001</v>
      </c>
      <c r="O2868">
        <v>10.8</v>
      </c>
      <c r="P2868">
        <v>11.5</v>
      </c>
      <c r="Q2868">
        <v>20.100000000000001</v>
      </c>
      <c r="R2868">
        <v>9</v>
      </c>
      <c r="S2868" t="b">
        <v>0</v>
      </c>
      <c r="T2868" t="b">
        <v>0</v>
      </c>
      <c r="U2868" t="b">
        <v>0</v>
      </c>
      <c r="V2868">
        <v>30000</v>
      </c>
      <c r="W2868">
        <v>19000</v>
      </c>
      <c r="X2868">
        <v>2.25</v>
      </c>
      <c r="Y2868">
        <v>20673</v>
      </c>
      <c r="Z2868">
        <v>1.96</v>
      </c>
    </row>
    <row r="2869" spans="1:26">
      <c r="A2869">
        <v>207760002</v>
      </c>
      <c r="B2869" t="s">
        <v>9127</v>
      </c>
      <c r="C2869" t="s">
        <v>3597</v>
      </c>
      <c r="D2869" t="s">
        <v>3563</v>
      </c>
      <c r="E2869" t="s">
        <v>10119</v>
      </c>
      <c r="F2869" t="s">
        <v>3753</v>
      </c>
      <c r="G2869">
        <v>207760002</v>
      </c>
      <c r="I2869" t="s">
        <v>3601</v>
      </c>
      <c r="J2869" t="s">
        <v>10158</v>
      </c>
      <c r="K2869" t="s">
        <v>3624</v>
      </c>
      <c r="L2869" t="s">
        <v>10704</v>
      </c>
      <c r="M2869">
        <v>12.5</v>
      </c>
      <c r="N2869">
        <v>21.5</v>
      </c>
      <c r="O2869">
        <v>11.5</v>
      </c>
      <c r="P2869">
        <v>11.7</v>
      </c>
      <c r="Q2869">
        <v>19</v>
      </c>
      <c r="R2869">
        <v>10.3</v>
      </c>
      <c r="S2869" t="b">
        <v>0</v>
      </c>
      <c r="T2869" t="b">
        <v>0</v>
      </c>
      <c r="U2869" t="b">
        <v>1</v>
      </c>
      <c r="V2869">
        <v>11500</v>
      </c>
      <c r="W2869">
        <v>9300</v>
      </c>
      <c r="X2869">
        <v>3.13</v>
      </c>
      <c r="Y2869">
        <v>11060</v>
      </c>
      <c r="Z2869">
        <v>2.59</v>
      </c>
    </row>
    <row r="2870" spans="1:26">
      <c r="A2870">
        <v>207760000</v>
      </c>
      <c r="B2870" t="s">
        <v>9127</v>
      </c>
      <c r="C2870" t="s">
        <v>3597</v>
      </c>
      <c r="D2870" t="s">
        <v>3563</v>
      </c>
      <c r="E2870" t="s">
        <v>10119</v>
      </c>
      <c r="F2870" t="s">
        <v>3753</v>
      </c>
      <c r="G2870">
        <v>207760000</v>
      </c>
      <c r="I2870" t="s">
        <v>3601</v>
      </c>
      <c r="J2870" t="s">
        <v>10160</v>
      </c>
      <c r="K2870" t="s">
        <v>3624</v>
      </c>
      <c r="L2870" t="s">
        <v>10703</v>
      </c>
      <c r="M2870">
        <v>13.5</v>
      </c>
      <c r="N2870">
        <v>21</v>
      </c>
      <c r="O2870">
        <v>11.5</v>
      </c>
      <c r="P2870">
        <v>12.5</v>
      </c>
      <c r="Q2870">
        <v>19.2</v>
      </c>
      <c r="R2870">
        <v>10.199999999999999</v>
      </c>
      <c r="S2870" t="b">
        <v>0</v>
      </c>
      <c r="T2870" t="b">
        <v>0</v>
      </c>
      <c r="U2870" t="b">
        <v>1</v>
      </c>
      <c r="V2870">
        <v>9000</v>
      </c>
      <c r="W2870">
        <v>7700</v>
      </c>
      <c r="X2870">
        <v>3.53</v>
      </c>
      <c r="Y2870">
        <v>9680</v>
      </c>
      <c r="Z2870">
        <v>2.42</v>
      </c>
    </row>
    <row r="2871" spans="1:26">
      <c r="A2871">
        <v>209457665</v>
      </c>
      <c r="B2871" t="s">
        <v>10695</v>
      </c>
      <c r="C2871" t="s">
        <v>3597</v>
      </c>
      <c r="D2871" t="s">
        <v>7449</v>
      </c>
      <c r="E2871" t="s">
        <v>7449</v>
      </c>
      <c r="F2871" t="s">
        <v>3621</v>
      </c>
      <c r="G2871">
        <v>209457665</v>
      </c>
      <c r="I2871" t="s">
        <v>3622</v>
      </c>
      <c r="J2871" t="s">
        <v>10698</v>
      </c>
      <c r="K2871" t="s">
        <v>3624</v>
      </c>
      <c r="L2871" t="s">
        <v>10699</v>
      </c>
      <c r="M2871">
        <v>13</v>
      </c>
      <c r="N2871">
        <v>21.5</v>
      </c>
      <c r="O2871">
        <v>10</v>
      </c>
      <c r="P2871">
        <v>13</v>
      </c>
      <c r="Q2871">
        <v>22</v>
      </c>
      <c r="R2871">
        <v>8.8000000000000007</v>
      </c>
      <c r="S2871" t="b">
        <v>0</v>
      </c>
      <c r="T2871" t="b">
        <v>0</v>
      </c>
      <c r="U2871" t="b">
        <v>0</v>
      </c>
      <c r="V2871">
        <v>18000</v>
      </c>
      <c r="W2871">
        <v>10020</v>
      </c>
      <c r="X2871">
        <v>2.85</v>
      </c>
      <c r="Y2871">
        <v>15600</v>
      </c>
      <c r="Z2871">
        <v>2.64</v>
      </c>
    </row>
    <row r="2872" spans="1:26">
      <c r="A2872">
        <v>209457664</v>
      </c>
      <c r="B2872" t="s">
        <v>10695</v>
      </c>
      <c r="C2872" t="s">
        <v>3597</v>
      </c>
      <c r="D2872" t="s">
        <v>7449</v>
      </c>
      <c r="E2872" t="s">
        <v>7449</v>
      </c>
      <c r="F2872" t="s">
        <v>3621</v>
      </c>
      <c r="G2872">
        <v>209457664</v>
      </c>
      <c r="I2872" t="s">
        <v>3622</v>
      </c>
      <c r="J2872" t="s">
        <v>10696</v>
      </c>
      <c r="K2872" t="s">
        <v>3624</v>
      </c>
      <c r="L2872" t="s">
        <v>10697</v>
      </c>
      <c r="M2872">
        <v>13</v>
      </c>
      <c r="N2872">
        <v>23</v>
      </c>
      <c r="O2872">
        <v>10</v>
      </c>
      <c r="P2872">
        <v>13</v>
      </c>
      <c r="Q2872">
        <v>23</v>
      </c>
      <c r="R2872">
        <v>9.5</v>
      </c>
      <c r="S2872" t="b">
        <v>0</v>
      </c>
      <c r="T2872" t="b">
        <v>0</v>
      </c>
      <c r="U2872" t="b">
        <v>1</v>
      </c>
      <c r="V2872">
        <v>12000</v>
      </c>
      <c r="W2872">
        <v>7640</v>
      </c>
      <c r="X2872">
        <v>3.15</v>
      </c>
      <c r="Y2872">
        <v>11100</v>
      </c>
      <c r="Z2872">
        <v>2.48</v>
      </c>
    </row>
    <row r="2873" spans="1:26">
      <c r="A2873">
        <v>212406546</v>
      </c>
      <c r="B2873" t="s">
        <v>10693</v>
      </c>
      <c r="C2873" t="s">
        <v>3597</v>
      </c>
      <c r="D2873" t="s">
        <v>3698</v>
      </c>
      <c r="E2873" t="s">
        <v>3944</v>
      </c>
      <c r="F2873" t="s">
        <v>3718</v>
      </c>
      <c r="G2873">
        <v>212406546</v>
      </c>
      <c r="I2873" t="s">
        <v>3711</v>
      </c>
      <c r="J2873" t="s">
        <v>10694</v>
      </c>
      <c r="K2873" t="s">
        <v>3688</v>
      </c>
      <c r="P2873">
        <v>11.7</v>
      </c>
      <c r="Q2873">
        <v>17.7</v>
      </c>
      <c r="R2873">
        <v>9.1999999999999993</v>
      </c>
      <c r="S2873" t="b">
        <v>0</v>
      </c>
      <c r="T2873" t="b">
        <v>0</v>
      </c>
      <c r="U2873" t="b">
        <v>1</v>
      </c>
      <c r="V2873">
        <v>36000</v>
      </c>
      <c r="W2873">
        <v>29600</v>
      </c>
      <c r="X2873">
        <v>2.4</v>
      </c>
      <c r="Y2873">
        <v>47100</v>
      </c>
      <c r="Z2873">
        <v>2.12</v>
      </c>
    </row>
    <row r="2874" spans="1:26">
      <c r="A2874">
        <v>208158335</v>
      </c>
      <c r="B2874" t="s">
        <v>3613</v>
      </c>
      <c r="C2874" t="s">
        <v>3597</v>
      </c>
      <c r="D2874" t="s">
        <v>1086</v>
      </c>
      <c r="E2874" t="s">
        <v>3620</v>
      </c>
      <c r="F2874" t="s">
        <v>3621</v>
      </c>
      <c r="G2874">
        <v>208158335</v>
      </c>
      <c r="I2874" t="s">
        <v>3622</v>
      </c>
      <c r="J2874" t="s">
        <v>10691</v>
      </c>
      <c r="K2874" t="s">
        <v>3624</v>
      </c>
      <c r="L2874" t="s">
        <v>10692</v>
      </c>
      <c r="M2874">
        <v>11.9</v>
      </c>
      <c r="N2874">
        <v>19</v>
      </c>
      <c r="O2874">
        <v>10</v>
      </c>
      <c r="P2874">
        <v>11.9</v>
      </c>
      <c r="Q2874">
        <v>21</v>
      </c>
      <c r="R2874">
        <v>9.5</v>
      </c>
      <c r="S2874" t="b">
        <v>0</v>
      </c>
      <c r="T2874" t="b">
        <v>0</v>
      </c>
      <c r="U2874" t="b">
        <v>1</v>
      </c>
      <c r="V2874">
        <v>22000</v>
      </c>
      <c r="W2874">
        <v>15000</v>
      </c>
      <c r="X2874">
        <v>2.75</v>
      </c>
      <c r="Y2874">
        <v>19000</v>
      </c>
      <c r="Z2874">
        <v>2.13</v>
      </c>
    </row>
    <row r="2875" spans="1:26">
      <c r="A2875">
        <v>212437225</v>
      </c>
      <c r="B2875" t="s">
        <v>10676</v>
      </c>
      <c r="C2875" t="s">
        <v>3597</v>
      </c>
      <c r="D2875" t="s">
        <v>1086</v>
      </c>
      <c r="E2875" t="s">
        <v>3768</v>
      </c>
      <c r="F2875" t="s">
        <v>3753</v>
      </c>
      <c r="G2875">
        <v>212437225</v>
      </c>
      <c r="I2875" t="s">
        <v>3601</v>
      </c>
      <c r="J2875" t="s">
        <v>10688</v>
      </c>
      <c r="K2875" t="s">
        <v>3624</v>
      </c>
      <c r="L2875" t="s">
        <v>10690</v>
      </c>
      <c r="P2875">
        <v>13.45</v>
      </c>
      <c r="Q2875">
        <v>21</v>
      </c>
      <c r="R2875">
        <v>9</v>
      </c>
      <c r="S2875" t="b">
        <v>0</v>
      </c>
      <c r="T2875" t="b">
        <v>0</v>
      </c>
      <c r="U2875" t="b">
        <v>1</v>
      </c>
      <c r="V2875">
        <v>9100</v>
      </c>
      <c r="W2875">
        <v>6300</v>
      </c>
      <c r="X2875">
        <v>2.6</v>
      </c>
      <c r="Y2875">
        <v>9900</v>
      </c>
      <c r="Z2875">
        <v>2.27</v>
      </c>
    </row>
    <row r="2876" spans="1:26">
      <c r="A2876">
        <v>212437226</v>
      </c>
      <c r="B2876" t="s">
        <v>10676</v>
      </c>
      <c r="C2876" t="s">
        <v>3597</v>
      </c>
      <c r="D2876" t="s">
        <v>1086</v>
      </c>
      <c r="E2876" t="s">
        <v>3768</v>
      </c>
      <c r="F2876" t="s">
        <v>3849</v>
      </c>
      <c r="G2876">
        <v>212437226</v>
      </c>
      <c r="I2876" t="s">
        <v>3622</v>
      </c>
      <c r="J2876" t="s">
        <v>10688</v>
      </c>
      <c r="K2876" t="s">
        <v>3624</v>
      </c>
      <c r="L2876" t="s">
        <v>10689</v>
      </c>
      <c r="P2876">
        <v>13</v>
      </c>
      <c r="Q2876">
        <v>19</v>
      </c>
      <c r="R2876">
        <v>9.5</v>
      </c>
      <c r="S2876" t="b">
        <v>0</v>
      </c>
      <c r="T2876" t="b">
        <v>0</v>
      </c>
      <c r="U2876" t="b">
        <v>1</v>
      </c>
      <c r="V2876">
        <v>9100</v>
      </c>
      <c r="W2876">
        <v>6100</v>
      </c>
      <c r="X2876">
        <v>2.71</v>
      </c>
      <c r="Y2876">
        <v>12300</v>
      </c>
      <c r="Z2876">
        <v>2.21</v>
      </c>
    </row>
    <row r="2877" spans="1:26">
      <c r="A2877">
        <v>212437227</v>
      </c>
      <c r="B2877" t="s">
        <v>10676</v>
      </c>
      <c r="C2877" t="s">
        <v>3597</v>
      </c>
      <c r="D2877" t="s">
        <v>1086</v>
      </c>
      <c r="E2877" t="s">
        <v>3768</v>
      </c>
      <c r="F2877" t="s">
        <v>3753</v>
      </c>
      <c r="G2877">
        <v>212437227</v>
      </c>
      <c r="I2877" t="s">
        <v>3601</v>
      </c>
      <c r="J2877" t="s">
        <v>10684</v>
      </c>
      <c r="K2877" t="s">
        <v>3624</v>
      </c>
      <c r="L2877" t="s">
        <v>10687</v>
      </c>
      <c r="P2877">
        <v>11.8</v>
      </c>
      <c r="Q2877">
        <v>20</v>
      </c>
      <c r="R2877">
        <v>8.5</v>
      </c>
      <c r="S2877" t="b">
        <v>0</v>
      </c>
      <c r="T2877" t="b">
        <v>0</v>
      </c>
      <c r="U2877" t="b">
        <v>1</v>
      </c>
      <c r="V2877">
        <v>12000</v>
      </c>
      <c r="W2877">
        <v>6900</v>
      </c>
      <c r="X2877">
        <v>2.5</v>
      </c>
      <c r="Y2877">
        <v>10900</v>
      </c>
      <c r="Z2877">
        <v>2.25</v>
      </c>
    </row>
    <row r="2878" spans="1:26">
      <c r="A2878">
        <v>212437228</v>
      </c>
      <c r="B2878" t="s">
        <v>10676</v>
      </c>
      <c r="C2878" t="s">
        <v>3597</v>
      </c>
      <c r="D2878" t="s">
        <v>1086</v>
      </c>
      <c r="E2878" t="s">
        <v>3768</v>
      </c>
      <c r="F2878" t="s">
        <v>3621</v>
      </c>
      <c r="G2878">
        <v>212437228</v>
      </c>
      <c r="I2878" t="s">
        <v>3622</v>
      </c>
      <c r="J2878" t="s">
        <v>10684</v>
      </c>
      <c r="K2878" t="s">
        <v>3624</v>
      </c>
      <c r="L2878" t="s">
        <v>10686</v>
      </c>
      <c r="P2878">
        <v>12.5</v>
      </c>
      <c r="Q2878">
        <v>24</v>
      </c>
      <c r="R2878">
        <v>8.5</v>
      </c>
      <c r="S2878" t="b">
        <v>0</v>
      </c>
      <c r="T2878" t="b">
        <v>0</v>
      </c>
      <c r="U2878" t="b">
        <v>0</v>
      </c>
      <c r="V2878">
        <v>12000</v>
      </c>
      <c r="W2878">
        <v>6900</v>
      </c>
      <c r="X2878">
        <v>2.5</v>
      </c>
      <c r="Y2878">
        <v>10900</v>
      </c>
      <c r="Z2878">
        <v>2.25</v>
      </c>
    </row>
    <row r="2879" spans="1:26">
      <c r="A2879">
        <v>212437229</v>
      </c>
      <c r="B2879" t="s">
        <v>10676</v>
      </c>
      <c r="C2879" t="s">
        <v>3597</v>
      </c>
      <c r="D2879" t="s">
        <v>1086</v>
      </c>
      <c r="E2879" t="s">
        <v>3768</v>
      </c>
      <c r="F2879" t="s">
        <v>3849</v>
      </c>
      <c r="G2879">
        <v>212437229</v>
      </c>
      <c r="I2879" t="s">
        <v>3622</v>
      </c>
      <c r="J2879" t="s">
        <v>10684</v>
      </c>
      <c r="K2879" t="s">
        <v>3624</v>
      </c>
      <c r="L2879" t="s">
        <v>10685</v>
      </c>
      <c r="P2879">
        <v>11.5</v>
      </c>
      <c r="Q2879">
        <v>18.5</v>
      </c>
      <c r="R2879">
        <v>8.5</v>
      </c>
      <c r="S2879" t="b">
        <v>0</v>
      </c>
      <c r="T2879" t="b">
        <v>0</v>
      </c>
      <c r="U2879" t="b">
        <v>0</v>
      </c>
      <c r="V2879">
        <v>12000</v>
      </c>
      <c r="W2879">
        <v>7200</v>
      </c>
      <c r="X2879">
        <v>2.5099999999999998</v>
      </c>
      <c r="Y2879">
        <v>10900</v>
      </c>
      <c r="Z2879">
        <v>2.25</v>
      </c>
    </row>
    <row r="2880" spans="1:26">
      <c r="A2880">
        <v>212437233</v>
      </c>
      <c r="B2880" t="s">
        <v>10676</v>
      </c>
      <c r="C2880" t="s">
        <v>3597</v>
      </c>
      <c r="D2880" t="s">
        <v>1086</v>
      </c>
      <c r="E2880" t="s">
        <v>3768</v>
      </c>
      <c r="F2880" t="s">
        <v>3753</v>
      </c>
      <c r="G2880">
        <v>212437233</v>
      </c>
      <c r="I2880" t="s">
        <v>3601</v>
      </c>
      <c r="J2880" t="s">
        <v>10680</v>
      </c>
      <c r="K2880" t="s">
        <v>3624</v>
      </c>
      <c r="L2880" t="s">
        <v>10683</v>
      </c>
      <c r="P2880">
        <v>12.7</v>
      </c>
      <c r="Q2880">
        <v>20</v>
      </c>
      <c r="R2880">
        <v>9</v>
      </c>
      <c r="S2880" t="b">
        <v>0</v>
      </c>
      <c r="T2880" t="b">
        <v>0</v>
      </c>
      <c r="U2880" t="b">
        <v>1</v>
      </c>
      <c r="V2880">
        <v>22000</v>
      </c>
      <c r="W2880">
        <v>14900</v>
      </c>
      <c r="X2880">
        <v>2.73</v>
      </c>
      <c r="Y2880">
        <v>19200</v>
      </c>
      <c r="Z2880">
        <v>2.19</v>
      </c>
    </row>
    <row r="2881" spans="1:26">
      <c r="A2881">
        <v>212437234</v>
      </c>
      <c r="B2881" t="s">
        <v>10676</v>
      </c>
      <c r="C2881" t="s">
        <v>3597</v>
      </c>
      <c r="D2881" t="s">
        <v>1086</v>
      </c>
      <c r="E2881" t="s">
        <v>3768</v>
      </c>
      <c r="F2881" t="s">
        <v>3621</v>
      </c>
      <c r="G2881">
        <v>212437234</v>
      </c>
      <c r="I2881" t="s">
        <v>3622</v>
      </c>
      <c r="J2881" t="s">
        <v>10680</v>
      </c>
      <c r="K2881" t="s">
        <v>3624</v>
      </c>
      <c r="L2881" t="s">
        <v>10682</v>
      </c>
      <c r="P2881">
        <v>11.9</v>
      </c>
      <c r="Q2881">
        <v>21</v>
      </c>
      <c r="R2881">
        <v>9.5</v>
      </c>
      <c r="S2881" t="b">
        <v>0</v>
      </c>
      <c r="T2881" t="b">
        <v>0</v>
      </c>
      <c r="U2881" t="b">
        <v>1</v>
      </c>
      <c r="V2881">
        <v>22000</v>
      </c>
      <c r="W2881">
        <v>15000</v>
      </c>
      <c r="X2881">
        <v>2.75</v>
      </c>
      <c r="Y2881">
        <v>19000</v>
      </c>
      <c r="Z2881">
        <v>2.13</v>
      </c>
    </row>
    <row r="2882" spans="1:26">
      <c r="A2882">
        <v>212437235</v>
      </c>
      <c r="B2882" t="s">
        <v>10676</v>
      </c>
      <c r="C2882" t="s">
        <v>3597</v>
      </c>
      <c r="D2882" t="s">
        <v>1086</v>
      </c>
      <c r="E2882" t="s">
        <v>3768</v>
      </c>
      <c r="F2882" t="s">
        <v>3621</v>
      </c>
      <c r="G2882">
        <v>212437235</v>
      </c>
      <c r="I2882" t="s">
        <v>3622</v>
      </c>
      <c r="J2882" t="s">
        <v>10680</v>
      </c>
      <c r="K2882" t="s">
        <v>3624</v>
      </c>
      <c r="L2882" t="s">
        <v>10681</v>
      </c>
      <c r="P2882">
        <v>12</v>
      </c>
      <c r="Q2882">
        <v>20</v>
      </c>
      <c r="R2882">
        <v>9</v>
      </c>
      <c r="S2882" t="b">
        <v>0</v>
      </c>
      <c r="T2882" t="b">
        <v>0</v>
      </c>
      <c r="U2882" t="b">
        <v>0</v>
      </c>
      <c r="V2882">
        <v>22000</v>
      </c>
      <c r="W2882">
        <v>15000</v>
      </c>
      <c r="X2882">
        <v>2.54</v>
      </c>
      <c r="Y2882">
        <v>19400</v>
      </c>
      <c r="Z2882">
        <v>2.14</v>
      </c>
    </row>
    <row r="2883" spans="1:26">
      <c r="A2883">
        <v>212437230</v>
      </c>
      <c r="B2883" t="s">
        <v>10676</v>
      </c>
      <c r="C2883" t="s">
        <v>3597</v>
      </c>
      <c r="D2883" t="s">
        <v>1086</v>
      </c>
      <c r="E2883" t="s">
        <v>3768</v>
      </c>
      <c r="F2883" t="s">
        <v>3753</v>
      </c>
      <c r="G2883">
        <v>212437230</v>
      </c>
      <c r="I2883" t="s">
        <v>3601</v>
      </c>
      <c r="J2883" t="s">
        <v>10677</v>
      </c>
      <c r="K2883" t="s">
        <v>3624</v>
      </c>
      <c r="L2883" t="s">
        <v>10679</v>
      </c>
      <c r="P2883">
        <v>12.5</v>
      </c>
      <c r="Q2883">
        <v>20</v>
      </c>
      <c r="R2883">
        <v>8</v>
      </c>
      <c r="S2883" t="b">
        <v>0</v>
      </c>
      <c r="T2883" t="b">
        <v>0</v>
      </c>
      <c r="U2883" t="b">
        <v>0</v>
      </c>
      <c r="V2883">
        <v>18000</v>
      </c>
      <c r="W2883">
        <v>10500</v>
      </c>
      <c r="X2883">
        <v>2.5</v>
      </c>
      <c r="Y2883">
        <v>16500</v>
      </c>
      <c r="Z2883">
        <v>2.44</v>
      </c>
    </row>
    <row r="2884" spans="1:26">
      <c r="A2884">
        <v>212437231</v>
      </c>
      <c r="B2884" t="s">
        <v>10676</v>
      </c>
      <c r="C2884" t="s">
        <v>3597</v>
      </c>
      <c r="D2884" t="s">
        <v>1086</v>
      </c>
      <c r="E2884" t="s">
        <v>3768</v>
      </c>
      <c r="F2884" t="s">
        <v>3621</v>
      </c>
      <c r="G2884">
        <v>212437231</v>
      </c>
      <c r="I2884" t="s">
        <v>3622</v>
      </c>
      <c r="J2884" t="s">
        <v>10677</v>
      </c>
      <c r="K2884" t="s">
        <v>3624</v>
      </c>
      <c r="L2884" t="s">
        <v>10678</v>
      </c>
      <c r="P2884">
        <v>10.050000000000001</v>
      </c>
      <c r="Q2884">
        <v>19</v>
      </c>
      <c r="R2884">
        <v>8.5</v>
      </c>
      <c r="S2884" t="b">
        <v>0</v>
      </c>
      <c r="T2884" t="b">
        <v>0</v>
      </c>
      <c r="U2884" t="b">
        <v>0</v>
      </c>
      <c r="V2884">
        <v>18000</v>
      </c>
      <c r="W2884">
        <v>11000</v>
      </c>
      <c r="X2884">
        <v>2.5</v>
      </c>
      <c r="Y2884">
        <v>15800</v>
      </c>
      <c r="Z2884">
        <v>2</v>
      </c>
    </row>
    <row r="2885" spans="1:26">
      <c r="A2885">
        <v>212361762</v>
      </c>
      <c r="B2885" t="s">
        <v>10632</v>
      </c>
      <c r="C2885" t="s">
        <v>3597</v>
      </c>
      <c r="D2885" t="s">
        <v>4034</v>
      </c>
      <c r="E2885" t="s">
        <v>6567</v>
      </c>
      <c r="F2885" t="s">
        <v>3621</v>
      </c>
      <c r="G2885">
        <v>212361762</v>
      </c>
      <c r="I2885" t="s">
        <v>3622</v>
      </c>
      <c r="J2885" t="s">
        <v>10675</v>
      </c>
      <c r="K2885" t="s">
        <v>3624</v>
      </c>
      <c r="L2885" t="s">
        <v>10675</v>
      </c>
      <c r="P2885">
        <v>12</v>
      </c>
      <c r="Q2885">
        <v>19.5</v>
      </c>
      <c r="R2885">
        <v>10</v>
      </c>
      <c r="S2885" t="b">
        <v>0</v>
      </c>
      <c r="T2885" t="b">
        <v>0</v>
      </c>
      <c r="U2885" t="b">
        <v>1</v>
      </c>
      <c r="V2885">
        <v>33000</v>
      </c>
      <c r="W2885">
        <v>28800</v>
      </c>
      <c r="X2885">
        <v>2.5</v>
      </c>
      <c r="Y2885">
        <v>33600</v>
      </c>
      <c r="Z2885">
        <v>2.39</v>
      </c>
    </row>
    <row r="2886" spans="1:26">
      <c r="A2886">
        <v>211749882</v>
      </c>
      <c r="B2886" t="s">
        <v>10632</v>
      </c>
      <c r="C2886" t="s">
        <v>3597</v>
      </c>
      <c r="D2886" t="s">
        <v>4034</v>
      </c>
      <c r="E2886" t="s">
        <v>7568</v>
      </c>
      <c r="F2886" t="s">
        <v>3621</v>
      </c>
      <c r="G2886">
        <v>211749882</v>
      </c>
      <c r="I2886" t="s">
        <v>3622</v>
      </c>
      <c r="J2886" t="s">
        <v>10673</v>
      </c>
      <c r="K2886" t="s">
        <v>3624</v>
      </c>
      <c r="L2886" t="s">
        <v>10674</v>
      </c>
      <c r="P2886">
        <v>11.7</v>
      </c>
      <c r="Q2886">
        <v>20</v>
      </c>
      <c r="R2886">
        <v>10</v>
      </c>
      <c r="S2886" t="b">
        <v>0</v>
      </c>
      <c r="T2886" t="b">
        <v>0</v>
      </c>
      <c r="U2886" t="b">
        <v>1</v>
      </c>
      <c r="V2886">
        <v>33000</v>
      </c>
      <c r="W2886">
        <v>27800</v>
      </c>
      <c r="X2886">
        <v>2.35</v>
      </c>
      <c r="Y2886">
        <v>34000</v>
      </c>
      <c r="Z2886">
        <v>2.4</v>
      </c>
    </row>
    <row r="2887" spans="1:26">
      <c r="A2887">
        <v>212360179</v>
      </c>
      <c r="B2887" t="s">
        <v>10632</v>
      </c>
      <c r="C2887" t="s">
        <v>3597</v>
      </c>
      <c r="D2887" t="s">
        <v>4034</v>
      </c>
      <c r="E2887" t="s">
        <v>5413</v>
      </c>
      <c r="F2887" t="s">
        <v>3718</v>
      </c>
      <c r="G2887">
        <v>212360179</v>
      </c>
      <c r="I2887" t="s">
        <v>3711</v>
      </c>
      <c r="J2887" t="s">
        <v>10671</v>
      </c>
      <c r="K2887" t="s">
        <v>3688</v>
      </c>
      <c r="P2887">
        <v>11.8</v>
      </c>
      <c r="Q2887">
        <v>19</v>
      </c>
      <c r="R2887">
        <v>10</v>
      </c>
      <c r="S2887" t="b">
        <v>0</v>
      </c>
      <c r="T2887" t="b">
        <v>0</v>
      </c>
      <c r="U2887" t="b">
        <v>1</v>
      </c>
      <c r="V2887">
        <v>27000</v>
      </c>
      <c r="W2887">
        <v>23000</v>
      </c>
      <c r="X2887">
        <v>2.4</v>
      </c>
      <c r="Y2887">
        <v>29000</v>
      </c>
      <c r="Z2887">
        <v>2.1800000000000002</v>
      </c>
    </row>
    <row r="2888" spans="1:26">
      <c r="A2888">
        <v>211911408</v>
      </c>
      <c r="B2888" t="s">
        <v>10632</v>
      </c>
      <c r="C2888" t="s">
        <v>3597</v>
      </c>
      <c r="D2888" t="s">
        <v>4034</v>
      </c>
      <c r="E2888" t="s">
        <v>5413</v>
      </c>
      <c r="F2888" t="s">
        <v>3621</v>
      </c>
      <c r="G2888">
        <v>211911408</v>
      </c>
      <c r="I2888" t="s">
        <v>3622</v>
      </c>
      <c r="J2888" t="s">
        <v>10669</v>
      </c>
      <c r="K2888" t="s">
        <v>3624</v>
      </c>
      <c r="L2888" t="s">
        <v>10670</v>
      </c>
      <c r="P2888">
        <v>12</v>
      </c>
      <c r="Q2888">
        <v>19.5</v>
      </c>
      <c r="R2888">
        <v>10</v>
      </c>
      <c r="S2888" t="b">
        <v>0</v>
      </c>
      <c r="T2888" t="b">
        <v>0</v>
      </c>
      <c r="U2888" t="b">
        <v>1</v>
      </c>
      <c r="V2888">
        <v>33000</v>
      </c>
      <c r="W2888">
        <v>28800</v>
      </c>
      <c r="X2888">
        <v>2.5</v>
      </c>
      <c r="Y2888">
        <v>33600</v>
      </c>
      <c r="Z2888">
        <v>2.39</v>
      </c>
    </row>
    <row r="2889" spans="1:26">
      <c r="A2889">
        <v>211749871</v>
      </c>
      <c r="B2889" t="s">
        <v>10632</v>
      </c>
      <c r="C2889" t="s">
        <v>3597</v>
      </c>
      <c r="D2889" t="s">
        <v>4034</v>
      </c>
      <c r="E2889" t="s">
        <v>6435</v>
      </c>
      <c r="F2889" t="s">
        <v>3621</v>
      </c>
      <c r="G2889">
        <v>211749871</v>
      </c>
      <c r="I2889" t="s">
        <v>3622</v>
      </c>
      <c r="J2889" t="s">
        <v>10667</v>
      </c>
      <c r="K2889" t="s">
        <v>3624</v>
      </c>
      <c r="L2889" t="s">
        <v>10668</v>
      </c>
      <c r="P2889">
        <v>12</v>
      </c>
      <c r="Q2889">
        <v>19.5</v>
      </c>
      <c r="R2889">
        <v>10</v>
      </c>
      <c r="S2889" t="b">
        <v>0</v>
      </c>
      <c r="T2889" t="b">
        <v>0</v>
      </c>
      <c r="U2889" t="b">
        <v>1</v>
      </c>
      <c r="V2889">
        <v>33000</v>
      </c>
      <c r="W2889">
        <v>28800</v>
      </c>
      <c r="X2889">
        <v>2.5</v>
      </c>
      <c r="Y2889">
        <v>33600</v>
      </c>
      <c r="Z2889">
        <v>2.39</v>
      </c>
    </row>
    <row r="2890" spans="1:26">
      <c r="A2890">
        <v>210410118</v>
      </c>
      <c r="B2890" t="s">
        <v>3613</v>
      </c>
      <c r="C2890" t="s">
        <v>3597</v>
      </c>
      <c r="D2890" t="s">
        <v>10660</v>
      </c>
      <c r="E2890" t="s">
        <v>6252</v>
      </c>
      <c r="F2890" t="s">
        <v>3600</v>
      </c>
      <c r="G2890">
        <v>210410118</v>
      </c>
      <c r="I2890" t="s">
        <v>3601</v>
      </c>
      <c r="J2890" t="s">
        <v>10663</v>
      </c>
      <c r="L2890" t="s">
        <v>10666</v>
      </c>
      <c r="M2890">
        <v>10</v>
      </c>
      <c r="N2890">
        <v>18</v>
      </c>
      <c r="O2890">
        <v>10</v>
      </c>
      <c r="P2890">
        <v>10</v>
      </c>
      <c r="Q2890">
        <v>16</v>
      </c>
      <c r="R2890">
        <v>9</v>
      </c>
      <c r="S2890" t="b">
        <v>0</v>
      </c>
      <c r="T2890" t="b">
        <v>0</v>
      </c>
      <c r="U2890" t="b">
        <v>1</v>
      </c>
      <c r="V2890">
        <v>34000</v>
      </c>
      <c r="W2890">
        <v>24000</v>
      </c>
      <c r="X2890">
        <v>2.31</v>
      </c>
      <c r="Y2890">
        <v>24000</v>
      </c>
      <c r="Z2890">
        <v>2.31</v>
      </c>
    </row>
    <row r="2891" spans="1:26">
      <c r="A2891">
        <v>210410120</v>
      </c>
      <c r="B2891" t="s">
        <v>3613</v>
      </c>
      <c r="C2891" t="s">
        <v>3597</v>
      </c>
      <c r="D2891" t="s">
        <v>10660</v>
      </c>
      <c r="E2891" t="s">
        <v>6252</v>
      </c>
      <c r="F2891" t="s">
        <v>3600</v>
      </c>
      <c r="G2891">
        <v>210410120</v>
      </c>
      <c r="I2891" t="s">
        <v>3601</v>
      </c>
      <c r="J2891" t="s">
        <v>10661</v>
      </c>
      <c r="L2891" t="s">
        <v>10665</v>
      </c>
      <c r="M2891">
        <v>10.5</v>
      </c>
      <c r="N2891">
        <v>17</v>
      </c>
      <c r="O2891">
        <v>10</v>
      </c>
      <c r="P2891">
        <v>10</v>
      </c>
      <c r="Q2891">
        <v>15.8</v>
      </c>
      <c r="R2891">
        <v>9</v>
      </c>
      <c r="S2891" t="b">
        <v>0</v>
      </c>
      <c r="T2891" t="b">
        <v>0</v>
      </c>
      <c r="U2891" t="b">
        <v>1</v>
      </c>
      <c r="V2891">
        <v>54000</v>
      </c>
      <c r="W2891">
        <v>36000</v>
      </c>
      <c r="X2891">
        <v>2.4</v>
      </c>
      <c r="Y2891">
        <v>36000</v>
      </c>
      <c r="Z2891">
        <v>2.4</v>
      </c>
    </row>
    <row r="2892" spans="1:26">
      <c r="A2892">
        <v>210410117</v>
      </c>
      <c r="B2892" t="s">
        <v>3613</v>
      </c>
      <c r="C2892" t="s">
        <v>3597</v>
      </c>
      <c r="D2892" t="s">
        <v>10660</v>
      </c>
      <c r="E2892" t="s">
        <v>6252</v>
      </c>
      <c r="F2892" t="s">
        <v>3600</v>
      </c>
      <c r="G2892">
        <v>210410117</v>
      </c>
      <c r="I2892" t="s">
        <v>3601</v>
      </c>
      <c r="J2892" t="s">
        <v>10663</v>
      </c>
      <c r="L2892" t="s">
        <v>10664</v>
      </c>
      <c r="M2892">
        <v>12.5</v>
      </c>
      <c r="N2892">
        <v>20</v>
      </c>
      <c r="O2892">
        <v>10.5</v>
      </c>
      <c r="P2892">
        <v>12</v>
      </c>
      <c r="Q2892">
        <v>17</v>
      </c>
      <c r="R2892">
        <v>9</v>
      </c>
      <c r="S2892" t="b">
        <v>0</v>
      </c>
      <c r="T2892" t="b">
        <v>0</v>
      </c>
      <c r="U2892" t="b">
        <v>1</v>
      </c>
      <c r="V2892">
        <v>24000</v>
      </c>
      <c r="W2892">
        <v>16000</v>
      </c>
      <c r="X2892">
        <v>2.31</v>
      </c>
      <c r="Y2892">
        <v>16000</v>
      </c>
      <c r="Z2892">
        <v>2.31</v>
      </c>
    </row>
    <row r="2893" spans="1:26">
      <c r="A2893">
        <v>210410119</v>
      </c>
      <c r="B2893" t="s">
        <v>3613</v>
      </c>
      <c r="C2893" t="s">
        <v>3597</v>
      </c>
      <c r="D2893" t="s">
        <v>10660</v>
      </c>
      <c r="E2893" t="s">
        <v>6252</v>
      </c>
      <c r="F2893" t="s">
        <v>3600</v>
      </c>
      <c r="G2893">
        <v>210410119</v>
      </c>
      <c r="I2893" t="s">
        <v>3601</v>
      </c>
      <c r="J2893" t="s">
        <v>10661</v>
      </c>
      <c r="L2893" t="s">
        <v>10662</v>
      </c>
      <c r="M2893">
        <v>11.5</v>
      </c>
      <c r="N2893">
        <v>18</v>
      </c>
      <c r="O2893">
        <v>10.5</v>
      </c>
      <c r="P2893">
        <v>11</v>
      </c>
      <c r="Q2893">
        <v>17</v>
      </c>
      <c r="R2893">
        <v>9</v>
      </c>
      <c r="S2893" t="b">
        <v>0</v>
      </c>
      <c r="T2893" t="b">
        <v>0</v>
      </c>
      <c r="U2893" t="b">
        <v>1</v>
      </c>
      <c r="V2893">
        <v>48000</v>
      </c>
      <c r="W2893">
        <v>31400</v>
      </c>
      <c r="X2893">
        <v>2.5</v>
      </c>
      <c r="Y2893">
        <v>31400</v>
      </c>
      <c r="Z2893">
        <v>2.5</v>
      </c>
    </row>
    <row r="2894" spans="1:26">
      <c r="A2894">
        <v>212386842</v>
      </c>
      <c r="B2894" t="s">
        <v>10632</v>
      </c>
      <c r="C2894" t="s">
        <v>3597</v>
      </c>
      <c r="D2894" t="s">
        <v>4034</v>
      </c>
      <c r="E2894" t="s">
        <v>10638</v>
      </c>
      <c r="F2894" t="s">
        <v>3600</v>
      </c>
      <c r="G2894">
        <v>212386842</v>
      </c>
      <c r="I2894" t="s">
        <v>3601</v>
      </c>
      <c r="J2894" t="s">
        <v>10655</v>
      </c>
      <c r="L2894" t="s">
        <v>10656</v>
      </c>
      <c r="M2894">
        <v>9</v>
      </c>
      <c r="N2894">
        <v>16.399999999999999</v>
      </c>
      <c r="O2894">
        <v>10.5</v>
      </c>
      <c r="P2894">
        <v>8.8000000000000007</v>
      </c>
      <c r="Q2894">
        <v>15.3</v>
      </c>
      <c r="R2894">
        <v>9.4</v>
      </c>
      <c r="S2894" t="b">
        <v>0</v>
      </c>
      <c r="T2894" t="b">
        <v>0</v>
      </c>
      <c r="U2894" t="b">
        <v>0</v>
      </c>
      <c r="V2894">
        <v>55000</v>
      </c>
      <c r="W2894">
        <v>42000</v>
      </c>
      <c r="X2894">
        <v>2.6</v>
      </c>
      <c r="Y2894">
        <v>52500</v>
      </c>
      <c r="Z2894">
        <v>2.2999999999999998</v>
      </c>
    </row>
    <row r="2895" spans="1:26">
      <c r="A2895">
        <v>212367442</v>
      </c>
      <c r="B2895" t="s">
        <v>10632</v>
      </c>
      <c r="C2895" t="s">
        <v>3597</v>
      </c>
      <c r="D2895" t="s">
        <v>4034</v>
      </c>
      <c r="E2895" t="s">
        <v>10633</v>
      </c>
      <c r="F2895" t="s">
        <v>3600</v>
      </c>
      <c r="G2895">
        <v>212367442</v>
      </c>
      <c r="I2895" t="s">
        <v>3601</v>
      </c>
      <c r="J2895" t="s">
        <v>10653</v>
      </c>
      <c r="L2895" t="s">
        <v>10654</v>
      </c>
      <c r="M2895">
        <v>9</v>
      </c>
      <c r="N2895">
        <v>16.399999999999999</v>
      </c>
      <c r="O2895">
        <v>10.5</v>
      </c>
      <c r="P2895">
        <v>8.8000000000000007</v>
      </c>
      <c r="Q2895">
        <v>15.3</v>
      </c>
      <c r="R2895">
        <v>9.4</v>
      </c>
      <c r="S2895" t="b">
        <v>0</v>
      </c>
      <c r="T2895" t="b">
        <v>0</v>
      </c>
      <c r="U2895" t="b">
        <v>0</v>
      </c>
      <c r="V2895">
        <v>55000</v>
      </c>
      <c r="W2895">
        <v>42000</v>
      </c>
      <c r="X2895">
        <v>2.6</v>
      </c>
      <c r="Y2895">
        <v>52500</v>
      </c>
      <c r="Z2895">
        <v>2.2999999999999998</v>
      </c>
    </row>
    <row r="2896" spans="1:26">
      <c r="A2896">
        <v>212367441</v>
      </c>
      <c r="B2896" t="s">
        <v>10632</v>
      </c>
      <c r="C2896" t="s">
        <v>3597</v>
      </c>
      <c r="D2896" t="s">
        <v>4034</v>
      </c>
      <c r="E2896" t="s">
        <v>10633</v>
      </c>
      <c r="F2896" t="s">
        <v>3600</v>
      </c>
      <c r="G2896">
        <v>212367441</v>
      </c>
      <c r="I2896" t="s">
        <v>3601</v>
      </c>
      <c r="J2896" t="s">
        <v>10651</v>
      </c>
      <c r="L2896" t="s">
        <v>10652</v>
      </c>
      <c r="M2896">
        <v>8.5</v>
      </c>
      <c r="N2896">
        <v>16</v>
      </c>
      <c r="O2896">
        <v>10</v>
      </c>
      <c r="P2896">
        <v>8.1999999999999993</v>
      </c>
      <c r="Q2896">
        <v>15.6</v>
      </c>
      <c r="R2896">
        <v>9.4</v>
      </c>
      <c r="S2896" t="b">
        <v>0</v>
      </c>
      <c r="T2896" t="b">
        <v>0</v>
      </c>
      <c r="U2896" t="b">
        <v>0</v>
      </c>
      <c r="V2896">
        <v>47000</v>
      </c>
      <c r="W2896">
        <v>36000</v>
      </c>
      <c r="X2896">
        <v>2.36</v>
      </c>
      <c r="Y2896">
        <v>48000</v>
      </c>
      <c r="Z2896">
        <v>2.0499999999999998</v>
      </c>
    </row>
    <row r="2897" spans="1:26">
      <c r="A2897">
        <v>212386843</v>
      </c>
      <c r="B2897" t="s">
        <v>10632</v>
      </c>
      <c r="C2897" t="s">
        <v>3597</v>
      </c>
      <c r="D2897" t="s">
        <v>4034</v>
      </c>
      <c r="E2897" t="s">
        <v>10638</v>
      </c>
      <c r="F2897" t="s">
        <v>3600</v>
      </c>
      <c r="G2897">
        <v>212386843</v>
      </c>
      <c r="I2897" t="s">
        <v>3601</v>
      </c>
      <c r="J2897" t="s">
        <v>10649</v>
      </c>
      <c r="L2897" t="s">
        <v>10650</v>
      </c>
      <c r="M2897">
        <v>8.5</v>
      </c>
      <c r="N2897">
        <v>16</v>
      </c>
      <c r="O2897">
        <v>10</v>
      </c>
      <c r="P2897">
        <v>8.1999999999999993</v>
      </c>
      <c r="Q2897">
        <v>15.6</v>
      </c>
      <c r="R2897">
        <v>9.4</v>
      </c>
      <c r="S2897" t="b">
        <v>0</v>
      </c>
      <c r="T2897" t="b">
        <v>0</v>
      </c>
      <c r="U2897" t="b">
        <v>0</v>
      </c>
      <c r="V2897">
        <v>47000</v>
      </c>
      <c r="W2897">
        <v>36000</v>
      </c>
      <c r="X2897">
        <v>2.36</v>
      </c>
      <c r="Y2897">
        <v>48000</v>
      </c>
      <c r="Z2897">
        <v>2.0499999999999998</v>
      </c>
    </row>
    <row r="2898" spans="1:26">
      <c r="A2898">
        <v>212386845</v>
      </c>
      <c r="B2898" t="s">
        <v>10632</v>
      </c>
      <c r="C2898" t="s">
        <v>3597</v>
      </c>
      <c r="D2898" t="s">
        <v>4034</v>
      </c>
      <c r="E2898" t="s">
        <v>10638</v>
      </c>
      <c r="F2898" t="s">
        <v>3600</v>
      </c>
      <c r="G2898">
        <v>212386845</v>
      </c>
      <c r="I2898" t="s">
        <v>3601</v>
      </c>
      <c r="J2898" t="s">
        <v>10647</v>
      </c>
      <c r="L2898" t="s">
        <v>10648</v>
      </c>
      <c r="M2898">
        <v>10.5</v>
      </c>
      <c r="N2898">
        <v>18</v>
      </c>
      <c r="O2898">
        <v>10.5</v>
      </c>
      <c r="P2898">
        <v>10</v>
      </c>
      <c r="Q2898">
        <v>16</v>
      </c>
      <c r="R2898">
        <v>9.5</v>
      </c>
      <c r="S2898" t="b">
        <v>0</v>
      </c>
      <c r="T2898" t="b">
        <v>0</v>
      </c>
      <c r="U2898" t="b">
        <v>1</v>
      </c>
      <c r="V2898">
        <v>36000</v>
      </c>
      <c r="W2898">
        <v>30400</v>
      </c>
      <c r="X2898">
        <v>2.46</v>
      </c>
      <c r="Y2898">
        <v>47000</v>
      </c>
      <c r="Z2898">
        <v>1.9</v>
      </c>
    </row>
    <row r="2899" spans="1:26">
      <c r="A2899">
        <v>212367440</v>
      </c>
      <c r="B2899" t="s">
        <v>10632</v>
      </c>
      <c r="C2899" t="s">
        <v>3597</v>
      </c>
      <c r="D2899" t="s">
        <v>4034</v>
      </c>
      <c r="E2899" t="s">
        <v>10633</v>
      </c>
      <c r="F2899" t="s">
        <v>3600</v>
      </c>
      <c r="G2899">
        <v>212367440</v>
      </c>
      <c r="I2899" t="s">
        <v>3601</v>
      </c>
      <c r="J2899" t="s">
        <v>10645</v>
      </c>
      <c r="L2899" t="s">
        <v>10646</v>
      </c>
      <c r="M2899">
        <v>10.5</v>
      </c>
      <c r="N2899">
        <v>18</v>
      </c>
      <c r="O2899">
        <v>10.5</v>
      </c>
      <c r="P2899">
        <v>10</v>
      </c>
      <c r="Q2899">
        <v>16</v>
      </c>
      <c r="R2899">
        <v>9.5</v>
      </c>
      <c r="S2899" t="b">
        <v>0</v>
      </c>
      <c r="T2899" t="b">
        <v>0</v>
      </c>
      <c r="U2899" t="b">
        <v>1</v>
      </c>
      <c r="V2899">
        <v>36000</v>
      </c>
      <c r="W2899">
        <v>30400</v>
      </c>
      <c r="X2899">
        <v>2.46</v>
      </c>
      <c r="Y2899">
        <v>47000</v>
      </c>
      <c r="Z2899">
        <v>1.9</v>
      </c>
    </row>
    <row r="2900" spans="1:26">
      <c r="A2900">
        <v>212386848</v>
      </c>
      <c r="B2900" t="s">
        <v>10632</v>
      </c>
      <c r="C2900" t="s">
        <v>3597</v>
      </c>
      <c r="D2900" t="s">
        <v>4034</v>
      </c>
      <c r="E2900" t="s">
        <v>10638</v>
      </c>
      <c r="F2900" t="s">
        <v>3600</v>
      </c>
      <c r="G2900">
        <v>212386848</v>
      </c>
      <c r="I2900" t="s">
        <v>3601</v>
      </c>
      <c r="J2900" t="s">
        <v>10643</v>
      </c>
      <c r="L2900" t="s">
        <v>10644</v>
      </c>
      <c r="M2900">
        <v>11</v>
      </c>
      <c r="N2900">
        <v>18</v>
      </c>
      <c r="O2900">
        <v>10.5</v>
      </c>
      <c r="P2900">
        <v>10</v>
      </c>
      <c r="Q2900">
        <v>16.2</v>
      </c>
      <c r="R2900">
        <v>8.9</v>
      </c>
      <c r="S2900" t="b">
        <v>0</v>
      </c>
      <c r="T2900" t="b">
        <v>0</v>
      </c>
      <c r="U2900" t="b">
        <v>1</v>
      </c>
      <c r="V2900">
        <v>30000</v>
      </c>
      <c r="W2900">
        <v>21000</v>
      </c>
      <c r="X2900">
        <v>2.34</v>
      </c>
      <c r="Y2900">
        <v>28600</v>
      </c>
      <c r="Z2900">
        <v>2.1</v>
      </c>
    </row>
    <row r="2901" spans="1:26">
      <c r="A2901">
        <v>212367439</v>
      </c>
      <c r="B2901" t="s">
        <v>10632</v>
      </c>
      <c r="C2901" t="s">
        <v>3597</v>
      </c>
      <c r="D2901" t="s">
        <v>4034</v>
      </c>
      <c r="E2901" t="s">
        <v>10633</v>
      </c>
      <c r="F2901" t="s">
        <v>3600</v>
      </c>
      <c r="G2901">
        <v>212367439</v>
      </c>
      <c r="I2901" t="s">
        <v>3601</v>
      </c>
      <c r="J2901" t="s">
        <v>10641</v>
      </c>
      <c r="L2901" t="s">
        <v>10642</v>
      </c>
      <c r="M2901">
        <v>11</v>
      </c>
      <c r="N2901">
        <v>18</v>
      </c>
      <c r="O2901">
        <v>10.5</v>
      </c>
      <c r="P2901">
        <v>10</v>
      </c>
      <c r="Q2901">
        <v>16.2</v>
      </c>
      <c r="R2901">
        <v>8.9</v>
      </c>
      <c r="S2901" t="b">
        <v>0</v>
      </c>
      <c r="T2901" t="b">
        <v>0</v>
      </c>
      <c r="U2901" t="b">
        <v>1</v>
      </c>
      <c r="V2901">
        <v>30000</v>
      </c>
      <c r="W2901">
        <v>21000</v>
      </c>
      <c r="X2901">
        <v>2.34</v>
      </c>
      <c r="Y2901">
        <v>28600</v>
      </c>
      <c r="Z2901">
        <v>2.1</v>
      </c>
    </row>
    <row r="2902" spans="1:26">
      <c r="A2902">
        <v>212386849</v>
      </c>
      <c r="B2902" t="s">
        <v>10632</v>
      </c>
      <c r="C2902" t="s">
        <v>3597</v>
      </c>
      <c r="D2902" t="s">
        <v>4034</v>
      </c>
      <c r="E2902" t="s">
        <v>10638</v>
      </c>
      <c r="F2902" t="s">
        <v>3600</v>
      </c>
      <c r="G2902">
        <v>212386849</v>
      </c>
      <c r="I2902" t="s">
        <v>3601</v>
      </c>
      <c r="J2902" t="s">
        <v>10639</v>
      </c>
      <c r="L2902" t="s">
        <v>10640</v>
      </c>
      <c r="M2902">
        <v>12.5</v>
      </c>
      <c r="N2902">
        <v>20</v>
      </c>
      <c r="O2902">
        <v>12</v>
      </c>
      <c r="P2902">
        <v>11.7</v>
      </c>
      <c r="Q2902">
        <v>17.399999999999999</v>
      </c>
      <c r="R2902">
        <v>10</v>
      </c>
      <c r="S2902" t="b">
        <v>0</v>
      </c>
      <c r="T2902" t="b">
        <v>0</v>
      </c>
      <c r="U2902" t="b">
        <v>1</v>
      </c>
      <c r="V2902">
        <v>24000</v>
      </c>
      <c r="W2902">
        <v>19200</v>
      </c>
      <c r="X2902">
        <v>2.5</v>
      </c>
      <c r="Y2902">
        <v>26400</v>
      </c>
      <c r="Z2902">
        <v>2.14</v>
      </c>
    </row>
    <row r="2903" spans="1:26">
      <c r="A2903">
        <v>212367438</v>
      </c>
      <c r="B2903" t="s">
        <v>10632</v>
      </c>
      <c r="C2903" t="s">
        <v>3597</v>
      </c>
      <c r="D2903" t="s">
        <v>4034</v>
      </c>
      <c r="E2903" t="s">
        <v>10633</v>
      </c>
      <c r="F2903" t="s">
        <v>3600</v>
      </c>
      <c r="G2903">
        <v>212367438</v>
      </c>
      <c r="I2903" t="s">
        <v>3601</v>
      </c>
      <c r="J2903" t="s">
        <v>10636</v>
      </c>
      <c r="L2903" t="s">
        <v>10637</v>
      </c>
      <c r="M2903">
        <v>12.5</v>
      </c>
      <c r="N2903">
        <v>20</v>
      </c>
      <c r="O2903">
        <v>12</v>
      </c>
      <c r="P2903">
        <v>11.7</v>
      </c>
      <c r="Q2903">
        <v>17.399999999999999</v>
      </c>
      <c r="R2903">
        <v>10</v>
      </c>
      <c r="S2903" t="b">
        <v>0</v>
      </c>
      <c r="T2903" t="b">
        <v>0</v>
      </c>
      <c r="U2903" t="b">
        <v>1</v>
      </c>
      <c r="V2903">
        <v>24000</v>
      </c>
      <c r="W2903">
        <v>19200</v>
      </c>
      <c r="X2903">
        <v>2.5</v>
      </c>
      <c r="Y2903">
        <v>26400</v>
      </c>
      <c r="Z2903">
        <v>2.14</v>
      </c>
    </row>
    <row r="2904" spans="1:26">
      <c r="A2904">
        <v>212367437</v>
      </c>
      <c r="B2904" t="s">
        <v>10632</v>
      </c>
      <c r="C2904" t="s">
        <v>3597</v>
      </c>
      <c r="D2904" t="s">
        <v>4034</v>
      </c>
      <c r="E2904" t="s">
        <v>10633</v>
      </c>
      <c r="F2904" t="s">
        <v>3600</v>
      </c>
      <c r="G2904">
        <v>212367437</v>
      </c>
      <c r="I2904" t="s">
        <v>3601</v>
      </c>
      <c r="J2904" t="s">
        <v>10634</v>
      </c>
      <c r="L2904" t="s">
        <v>10635</v>
      </c>
      <c r="M2904">
        <v>12.5</v>
      </c>
      <c r="N2904">
        <v>20</v>
      </c>
      <c r="O2904">
        <v>11</v>
      </c>
      <c r="P2904">
        <v>12.4</v>
      </c>
      <c r="Q2904">
        <v>18</v>
      </c>
      <c r="R2904">
        <v>9.3000000000000007</v>
      </c>
      <c r="S2904" t="b">
        <v>0</v>
      </c>
      <c r="T2904" t="b">
        <v>0</v>
      </c>
      <c r="U2904" t="b">
        <v>1</v>
      </c>
      <c r="V2904">
        <v>18000</v>
      </c>
      <c r="W2904">
        <v>13500</v>
      </c>
      <c r="X2904">
        <v>2.6</v>
      </c>
      <c r="Y2904">
        <v>21000</v>
      </c>
      <c r="Z2904">
        <v>2.21</v>
      </c>
    </row>
    <row r="2905" spans="1:26">
      <c r="A2905">
        <v>209424845</v>
      </c>
      <c r="B2905" t="s">
        <v>10612</v>
      </c>
      <c r="C2905" t="s">
        <v>3597</v>
      </c>
      <c r="D2905" t="s">
        <v>6112</v>
      </c>
      <c r="E2905" t="s">
        <v>6113</v>
      </c>
      <c r="F2905" t="s">
        <v>3650</v>
      </c>
      <c r="G2905">
        <v>209424845</v>
      </c>
      <c r="I2905" t="s">
        <v>3651</v>
      </c>
      <c r="J2905" t="s">
        <v>10620</v>
      </c>
      <c r="K2905" t="s">
        <v>3653</v>
      </c>
      <c r="M2905">
        <v>12.5</v>
      </c>
      <c r="N2905">
        <v>21.5</v>
      </c>
      <c r="O2905">
        <v>10</v>
      </c>
      <c r="P2905">
        <v>12</v>
      </c>
      <c r="Q2905">
        <v>21.5</v>
      </c>
      <c r="R2905">
        <v>9</v>
      </c>
      <c r="S2905" t="b">
        <v>0</v>
      </c>
      <c r="T2905" t="b">
        <v>0</v>
      </c>
      <c r="U2905" t="b">
        <v>0</v>
      </c>
      <c r="V2905">
        <v>33000</v>
      </c>
      <c r="W2905">
        <v>21200</v>
      </c>
      <c r="X2905">
        <v>2.64</v>
      </c>
      <c r="Y2905">
        <v>23500</v>
      </c>
      <c r="Z2905">
        <v>2.2200000000000002</v>
      </c>
    </row>
    <row r="2906" spans="1:26">
      <c r="A2906">
        <v>209424844</v>
      </c>
      <c r="B2906" t="s">
        <v>10612</v>
      </c>
      <c r="C2906" t="s">
        <v>3597</v>
      </c>
      <c r="D2906" t="s">
        <v>6112</v>
      </c>
      <c r="E2906" t="s">
        <v>6113</v>
      </c>
      <c r="F2906" t="s">
        <v>3650</v>
      </c>
      <c r="G2906">
        <v>209424844</v>
      </c>
      <c r="I2906" t="s">
        <v>3651</v>
      </c>
      <c r="J2906" t="s">
        <v>10619</v>
      </c>
      <c r="K2906" t="s">
        <v>3653</v>
      </c>
      <c r="M2906">
        <v>12.5</v>
      </c>
      <c r="N2906">
        <v>22</v>
      </c>
      <c r="O2906">
        <v>10</v>
      </c>
      <c r="P2906">
        <v>12</v>
      </c>
      <c r="Q2906">
        <v>22</v>
      </c>
      <c r="R2906">
        <v>9</v>
      </c>
      <c r="S2906" t="b">
        <v>0</v>
      </c>
      <c r="T2906" t="b">
        <v>0</v>
      </c>
      <c r="U2906" t="b">
        <v>0</v>
      </c>
      <c r="V2906">
        <v>24000</v>
      </c>
      <c r="W2906">
        <v>18100</v>
      </c>
      <c r="X2906">
        <v>2.95</v>
      </c>
      <c r="Y2906">
        <v>19000</v>
      </c>
      <c r="Z2906">
        <v>2.5299999999999998</v>
      </c>
    </row>
    <row r="2907" spans="1:26">
      <c r="A2907">
        <v>209424843</v>
      </c>
      <c r="B2907" t="s">
        <v>10612</v>
      </c>
      <c r="C2907" t="s">
        <v>3597</v>
      </c>
      <c r="D2907" t="s">
        <v>6112</v>
      </c>
      <c r="E2907" t="s">
        <v>6113</v>
      </c>
      <c r="F2907" t="s">
        <v>3650</v>
      </c>
      <c r="G2907">
        <v>209424843</v>
      </c>
      <c r="I2907" t="s">
        <v>3651</v>
      </c>
      <c r="J2907" t="s">
        <v>10618</v>
      </c>
      <c r="K2907" t="s">
        <v>3653</v>
      </c>
      <c r="M2907">
        <v>12.5</v>
      </c>
      <c r="N2907">
        <v>22</v>
      </c>
      <c r="O2907">
        <v>10</v>
      </c>
      <c r="P2907">
        <v>12</v>
      </c>
      <c r="Q2907">
        <v>22</v>
      </c>
      <c r="R2907">
        <v>9</v>
      </c>
      <c r="S2907" t="b">
        <v>0</v>
      </c>
      <c r="T2907" t="b">
        <v>0</v>
      </c>
      <c r="U2907" t="b">
        <v>0</v>
      </c>
      <c r="V2907">
        <v>17000</v>
      </c>
      <c r="W2907">
        <v>12200</v>
      </c>
      <c r="X2907">
        <v>2.65</v>
      </c>
      <c r="Y2907">
        <v>15000</v>
      </c>
      <c r="Z2907">
        <v>2.2000000000000002</v>
      </c>
    </row>
    <row r="2908" spans="1:26">
      <c r="A2908">
        <v>212292445</v>
      </c>
      <c r="B2908" t="s">
        <v>10612</v>
      </c>
      <c r="C2908" t="s">
        <v>3597</v>
      </c>
      <c r="D2908" t="s">
        <v>7449</v>
      </c>
      <c r="E2908" t="s">
        <v>10613</v>
      </c>
      <c r="F2908" t="s">
        <v>3621</v>
      </c>
      <c r="G2908">
        <v>212292445</v>
      </c>
      <c r="I2908" t="s">
        <v>3622</v>
      </c>
      <c r="J2908" t="s">
        <v>10616</v>
      </c>
      <c r="K2908" t="s">
        <v>3624</v>
      </c>
      <c r="L2908" t="s">
        <v>10617</v>
      </c>
      <c r="M2908">
        <v>13</v>
      </c>
      <c r="N2908">
        <v>20.5</v>
      </c>
      <c r="O2908">
        <v>10.5</v>
      </c>
      <c r="P2908">
        <v>13.2</v>
      </c>
      <c r="Q2908">
        <v>20.5</v>
      </c>
      <c r="R2908">
        <v>9.5</v>
      </c>
      <c r="S2908" t="b">
        <v>0</v>
      </c>
      <c r="T2908" t="b">
        <v>0</v>
      </c>
      <c r="U2908" t="b">
        <v>1</v>
      </c>
      <c r="V2908">
        <v>18000</v>
      </c>
      <c r="W2908">
        <v>10500</v>
      </c>
      <c r="X2908">
        <v>1.2</v>
      </c>
      <c r="Y2908">
        <v>17500</v>
      </c>
      <c r="Z2908">
        <v>1.84</v>
      </c>
    </row>
    <row r="2909" spans="1:26">
      <c r="A2909">
        <v>212292444</v>
      </c>
      <c r="B2909" t="s">
        <v>10612</v>
      </c>
      <c r="C2909" t="s">
        <v>3597</v>
      </c>
      <c r="D2909" t="s">
        <v>7449</v>
      </c>
      <c r="E2909" t="s">
        <v>10613</v>
      </c>
      <c r="F2909" t="s">
        <v>3621</v>
      </c>
      <c r="G2909">
        <v>212292444</v>
      </c>
      <c r="I2909" t="s">
        <v>3622</v>
      </c>
      <c r="J2909" t="s">
        <v>10614</v>
      </c>
      <c r="K2909" t="s">
        <v>3624</v>
      </c>
      <c r="L2909" t="s">
        <v>10615</v>
      </c>
      <c r="M2909">
        <v>12.5</v>
      </c>
      <c r="N2909">
        <v>23</v>
      </c>
      <c r="O2909">
        <v>11</v>
      </c>
      <c r="P2909">
        <v>12.7</v>
      </c>
      <c r="Q2909">
        <v>23.5</v>
      </c>
      <c r="R2909">
        <v>9.5</v>
      </c>
      <c r="S2909" t="b">
        <v>0</v>
      </c>
      <c r="T2909" t="b">
        <v>0</v>
      </c>
      <c r="U2909" t="b">
        <v>1</v>
      </c>
      <c r="V2909">
        <v>12000</v>
      </c>
      <c r="W2909">
        <v>6800</v>
      </c>
      <c r="X2909">
        <v>2.73</v>
      </c>
      <c r="Y2909">
        <v>11500</v>
      </c>
      <c r="Z2909">
        <v>2.41</v>
      </c>
    </row>
    <row r="2910" spans="1:26">
      <c r="A2910">
        <v>207702709</v>
      </c>
      <c r="B2910" t="s">
        <v>10565</v>
      </c>
      <c r="C2910" t="s">
        <v>3597</v>
      </c>
      <c r="D2910" t="s">
        <v>3743</v>
      </c>
      <c r="E2910" t="s">
        <v>3752</v>
      </c>
      <c r="F2910" t="s">
        <v>3753</v>
      </c>
      <c r="G2910">
        <v>207702709</v>
      </c>
      <c r="I2910" t="s">
        <v>3601</v>
      </c>
      <c r="J2910" t="s">
        <v>4294</v>
      </c>
      <c r="K2910" t="s">
        <v>3624</v>
      </c>
      <c r="L2910" t="s">
        <v>10606</v>
      </c>
      <c r="M2910">
        <v>12.6</v>
      </c>
      <c r="N2910">
        <v>18.3</v>
      </c>
      <c r="O2910">
        <v>9.9</v>
      </c>
      <c r="P2910">
        <v>11.5</v>
      </c>
      <c r="Q2910">
        <v>17.600000000000001</v>
      </c>
      <c r="R2910">
        <v>8.9</v>
      </c>
      <c r="S2910" t="b">
        <v>0</v>
      </c>
      <c r="T2910" t="b">
        <v>0</v>
      </c>
      <c r="U2910" t="b">
        <v>0</v>
      </c>
      <c r="V2910">
        <v>15000</v>
      </c>
      <c r="W2910">
        <v>11700</v>
      </c>
      <c r="X2910">
        <v>2.29</v>
      </c>
      <c r="Y2910">
        <v>18000</v>
      </c>
      <c r="Z2910">
        <v>2.2799999999999998</v>
      </c>
    </row>
    <row r="2911" spans="1:26">
      <c r="A2911">
        <v>207699119</v>
      </c>
      <c r="B2911" t="s">
        <v>10565</v>
      </c>
      <c r="C2911" t="s">
        <v>3597</v>
      </c>
      <c r="D2911" t="s">
        <v>3743</v>
      </c>
      <c r="E2911" t="s">
        <v>3752</v>
      </c>
      <c r="F2911" t="s">
        <v>3849</v>
      </c>
      <c r="G2911">
        <v>207699119</v>
      </c>
      <c r="I2911" t="s">
        <v>3622</v>
      </c>
      <c r="J2911" t="s">
        <v>4268</v>
      </c>
      <c r="K2911" t="s">
        <v>3624</v>
      </c>
      <c r="L2911" t="s">
        <v>10602</v>
      </c>
      <c r="M2911">
        <v>12.6</v>
      </c>
      <c r="N2911">
        <v>19.5</v>
      </c>
      <c r="O2911">
        <v>13.3</v>
      </c>
      <c r="P2911">
        <v>12.6</v>
      </c>
      <c r="Q2911">
        <v>20.2</v>
      </c>
      <c r="R2911">
        <v>11.9</v>
      </c>
      <c r="S2911" t="b">
        <v>0</v>
      </c>
      <c r="T2911" t="b">
        <v>0</v>
      </c>
      <c r="U2911" t="b">
        <v>1</v>
      </c>
      <c r="V2911">
        <v>9000</v>
      </c>
      <c r="W2911">
        <v>7700</v>
      </c>
      <c r="X2911">
        <v>3.22</v>
      </c>
      <c r="Y2911">
        <v>7700</v>
      </c>
      <c r="Z2911">
        <v>3.22</v>
      </c>
    </row>
    <row r="2912" spans="1:26">
      <c r="A2912">
        <v>211259280</v>
      </c>
      <c r="B2912" t="s">
        <v>10565</v>
      </c>
      <c r="C2912" t="s">
        <v>3597</v>
      </c>
      <c r="D2912" t="s">
        <v>3743</v>
      </c>
      <c r="E2912" t="s">
        <v>3752</v>
      </c>
      <c r="F2912" t="s">
        <v>3849</v>
      </c>
      <c r="G2912">
        <v>211259280</v>
      </c>
      <c r="I2912" t="s">
        <v>3622</v>
      </c>
      <c r="J2912" t="s">
        <v>10601</v>
      </c>
      <c r="K2912" t="s">
        <v>3624</v>
      </c>
      <c r="L2912" t="s">
        <v>10597</v>
      </c>
      <c r="M2912">
        <v>10.3</v>
      </c>
      <c r="N2912">
        <v>15.5</v>
      </c>
      <c r="O2912">
        <v>10</v>
      </c>
      <c r="P2912">
        <v>10</v>
      </c>
      <c r="Q2912">
        <v>15.5</v>
      </c>
      <c r="R2912">
        <v>9</v>
      </c>
      <c r="S2912" t="b">
        <v>0</v>
      </c>
      <c r="T2912" t="b">
        <v>0</v>
      </c>
      <c r="U2912" t="b">
        <v>0</v>
      </c>
      <c r="V2912">
        <v>42000</v>
      </c>
      <c r="W2912">
        <v>38500</v>
      </c>
      <c r="X2912">
        <v>1.9</v>
      </c>
      <c r="Y2912">
        <v>48000</v>
      </c>
      <c r="Z2912">
        <v>1.93</v>
      </c>
    </row>
    <row r="2913" spans="1:26">
      <c r="A2913">
        <v>201754483</v>
      </c>
      <c r="B2913" t="s">
        <v>10565</v>
      </c>
      <c r="C2913" t="s">
        <v>3597</v>
      </c>
      <c r="D2913" t="s">
        <v>3743</v>
      </c>
      <c r="E2913" t="s">
        <v>3752</v>
      </c>
      <c r="F2913" t="s">
        <v>3600</v>
      </c>
      <c r="G2913">
        <v>201754483</v>
      </c>
      <c r="I2913" t="s">
        <v>3601</v>
      </c>
      <c r="J2913" t="s">
        <v>10578</v>
      </c>
      <c r="K2913" t="s">
        <v>3624</v>
      </c>
      <c r="L2913" t="s">
        <v>4424</v>
      </c>
      <c r="M2913">
        <v>10.1</v>
      </c>
      <c r="N2913">
        <v>18</v>
      </c>
      <c r="O2913">
        <v>9.3000000000000007</v>
      </c>
      <c r="P2913">
        <v>10.1</v>
      </c>
      <c r="Q2913">
        <v>18.7</v>
      </c>
      <c r="R2913">
        <v>8.8000000000000007</v>
      </c>
      <c r="S2913" t="b">
        <v>0</v>
      </c>
      <c r="T2913" t="b">
        <v>0</v>
      </c>
      <c r="U2913" t="b">
        <v>1</v>
      </c>
      <c r="V2913">
        <v>42000</v>
      </c>
      <c r="W2913">
        <v>28400</v>
      </c>
      <c r="X2913">
        <v>2.42</v>
      </c>
      <c r="Y2913">
        <v>31400</v>
      </c>
      <c r="Z2913">
        <v>2.64</v>
      </c>
    </row>
    <row r="2914" spans="1:26">
      <c r="A2914">
        <v>201754481</v>
      </c>
      <c r="B2914" t="s">
        <v>10565</v>
      </c>
      <c r="C2914" t="s">
        <v>3597</v>
      </c>
      <c r="D2914" t="s">
        <v>3743</v>
      </c>
      <c r="E2914" t="s">
        <v>3752</v>
      </c>
      <c r="F2914" t="s">
        <v>3753</v>
      </c>
      <c r="G2914">
        <v>201754481</v>
      </c>
      <c r="I2914" t="s">
        <v>3601</v>
      </c>
      <c r="J2914" t="s">
        <v>10578</v>
      </c>
      <c r="K2914" t="s">
        <v>3624</v>
      </c>
      <c r="L2914" t="s">
        <v>10598</v>
      </c>
      <c r="M2914">
        <v>10.7</v>
      </c>
      <c r="N2914">
        <v>16.100000000000001</v>
      </c>
      <c r="O2914">
        <v>10</v>
      </c>
      <c r="P2914">
        <v>10.7</v>
      </c>
      <c r="Q2914">
        <v>18.399999999999999</v>
      </c>
      <c r="R2914">
        <v>9</v>
      </c>
      <c r="S2914" t="b">
        <v>0</v>
      </c>
      <c r="T2914" t="b">
        <v>0</v>
      </c>
      <c r="U2914" t="b">
        <v>1</v>
      </c>
      <c r="V2914">
        <v>42000</v>
      </c>
      <c r="W2914">
        <v>26600</v>
      </c>
      <c r="X2914">
        <v>2.56</v>
      </c>
      <c r="Y2914">
        <v>33700</v>
      </c>
      <c r="Z2914">
        <v>3.21</v>
      </c>
    </row>
    <row r="2915" spans="1:26">
      <c r="A2915">
        <v>201754480</v>
      </c>
      <c r="B2915" t="s">
        <v>10565</v>
      </c>
      <c r="C2915" t="s">
        <v>3597</v>
      </c>
      <c r="D2915" t="s">
        <v>3743</v>
      </c>
      <c r="E2915" t="s">
        <v>3752</v>
      </c>
      <c r="F2915" t="s">
        <v>3849</v>
      </c>
      <c r="G2915">
        <v>201754480</v>
      </c>
      <c r="I2915" t="s">
        <v>3622</v>
      </c>
      <c r="J2915" t="s">
        <v>10578</v>
      </c>
      <c r="K2915" t="s">
        <v>3624</v>
      </c>
      <c r="L2915" t="s">
        <v>10597</v>
      </c>
      <c r="M2915">
        <v>10.199999999999999</v>
      </c>
      <c r="N2915">
        <v>17.600000000000001</v>
      </c>
      <c r="O2915">
        <v>10.199999999999999</v>
      </c>
      <c r="P2915">
        <v>10</v>
      </c>
      <c r="Q2915">
        <v>17.7</v>
      </c>
      <c r="R2915">
        <v>9.4</v>
      </c>
      <c r="S2915" t="b">
        <v>0</v>
      </c>
      <c r="T2915" t="b">
        <v>0</v>
      </c>
      <c r="U2915" t="b">
        <v>0</v>
      </c>
      <c r="V2915">
        <v>42000</v>
      </c>
      <c r="W2915">
        <v>28200</v>
      </c>
      <c r="X2915">
        <v>2.6</v>
      </c>
      <c r="Y2915">
        <v>35000</v>
      </c>
      <c r="Z2915">
        <v>3.21</v>
      </c>
    </row>
    <row r="2916" spans="1:26">
      <c r="A2916">
        <v>201754547</v>
      </c>
      <c r="B2916" t="s">
        <v>10565</v>
      </c>
      <c r="C2916" t="s">
        <v>3597</v>
      </c>
      <c r="D2916" t="s">
        <v>3743</v>
      </c>
      <c r="E2916" t="s">
        <v>3752</v>
      </c>
      <c r="F2916" t="s">
        <v>3600</v>
      </c>
      <c r="G2916">
        <v>201754547</v>
      </c>
      <c r="I2916" t="s">
        <v>3601</v>
      </c>
      <c r="J2916" t="s">
        <v>10575</v>
      </c>
      <c r="K2916" t="s">
        <v>3624</v>
      </c>
      <c r="L2916" t="s">
        <v>4204</v>
      </c>
      <c r="M2916">
        <v>9.8000000000000007</v>
      </c>
      <c r="N2916">
        <v>19.3</v>
      </c>
      <c r="O2916">
        <v>9.5</v>
      </c>
      <c r="P2916">
        <v>11</v>
      </c>
      <c r="Q2916">
        <v>19.8</v>
      </c>
      <c r="R2916">
        <v>8.6999999999999993</v>
      </c>
      <c r="S2916" t="b">
        <v>0</v>
      </c>
      <c r="T2916" t="b">
        <v>0</v>
      </c>
      <c r="U2916" t="b">
        <v>0</v>
      </c>
      <c r="V2916">
        <v>36000</v>
      </c>
      <c r="W2916">
        <v>24000</v>
      </c>
      <c r="X2916">
        <v>2.35</v>
      </c>
      <c r="Y2916">
        <v>27800</v>
      </c>
      <c r="Z2916">
        <v>2.66</v>
      </c>
    </row>
    <row r="2917" spans="1:26">
      <c r="A2917">
        <v>201754319</v>
      </c>
      <c r="B2917" t="s">
        <v>10565</v>
      </c>
      <c r="C2917" t="s">
        <v>3597</v>
      </c>
      <c r="D2917" t="s">
        <v>3743</v>
      </c>
      <c r="E2917" t="s">
        <v>3752</v>
      </c>
      <c r="F2917" t="s">
        <v>3849</v>
      </c>
      <c r="G2917">
        <v>201754319</v>
      </c>
      <c r="I2917" t="s">
        <v>3622</v>
      </c>
      <c r="J2917" t="s">
        <v>10575</v>
      </c>
      <c r="K2917" t="s">
        <v>3624</v>
      </c>
      <c r="L2917" t="s">
        <v>4215</v>
      </c>
      <c r="M2917">
        <v>12.9</v>
      </c>
      <c r="N2917">
        <v>21.8</v>
      </c>
      <c r="O2917">
        <v>10.4</v>
      </c>
      <c r="P2917">
        <v>12.9</v>
      </c>
      <c r="Q2917">
        <v>22</v>
      </c>
      <c r="R2917">
        <v>9.3000000000000007</v>
      </c>
      <c r="S2917" t="b">
        <v>0</v>
      </c>
      <c r="T2917" t="b">
        <v>0</v>
      </c>
      <c r="U2917" t="b">
        <v>0</v>
      </c>
      <c r="V2917">
        <v>36000</v>
      </c>
      <c r="W2917">
        <v>22000</v>
      </c>
      <c r="X2917">
        <v>2.5</v>
      </c>
      <c r="Y2917">
        <v>24000</v>
      </c>
      <c r="Z2917">
        <v>2.34</v>
      </c>
    </row>
    <row r="2918" spans="1:26">
      <c r="A2918">
        <v>201754475</v>
      </c>
      <c r="B2918" t="s">
        <v>10565</v>
      </c>
      <c r="C2918" t="s">
        <v>3597</v>
      </c>
      <c r="D2918" t="s">
        <v>3743</v>
      </c>
      <c r="E2918" t="s">
        <v>3752</v>
      </c>
      <c r="F2918" t="s">
        <v>3753</v>
      </c>
      <c r="G2918">
        <v>201754475</v>
      </c>
      <c r="I2918" t="s">
        <v>3601</v>
      </c>
      <c r="J2918" t="s">
        <v>10575</v>
      </c>
      <c r="K2918" t="s">
        <v>3624</v>
      </c>
      <c r="L2918" t="s">
        <v>4194</v>
      </c>
      <c r="M2918">
        <v>12</v>
      </c>
      <c r="N2918">
        <v>19.100000000000001</v>
      </c>
      <c r="O2918">
        <v>9.9</v>
      </c>
      <c r="P2918">
        <v>12.1</v>
      </c>
      <c r="Q2918">
        <v>18.7</v>
      </c>
      <c r="R2918">
        <v>8.6</v>
      </c>
      <c r="S2918" t="b">
        <v>0</v>
      </c>
      <c r="T2918" t="b">
        <v>0</v>
      </c>
      <c r="U2918" t="b">
        <v>0</v>
      </c>
      <c r="V2918">
        <v>36400</v>
      </c>
      <c r="W2918">
        <v>20400</v>
      </c>
      <c r="X2918">
        <v>2.54</v>
      </c>
      <c r="Y2918">
        <v>24200</v>
      </c>
      <c r="Z2918">
        <v>2.96</v>
      </c>
    </row>
    <row r="2919" spans="1:26">
      <c r="A2919">
        <v>201754474</v>
      </c>
      <c r="B2919" t="s">
        <v>10565</v>
      </c>
      <c r="C2919" t="s">
        <v>3597</v>
      </c>
      <c r="D2919" t="s">
        <v>3743</v>
      </c>
      <c r="E2919" t="s">
        <v>3752</v>
      </c>
      <c r="F2919" t="s">
        <v>3849</v>
      </c>
      <c r="G2919">
        <v>201754474</v>
      </c>
      <c r="I2919" t="s">
        <v>3622</v>
      </c>
      <c r="J2919" t="s">
        <v>10575</v>
      </c>
      <c r="K2919" t="s">
        <v>3624</v>
      </c>
      <c r="L2919" t="s">
        <v>8895</v>
      </c>
      <c r="M2919">
        <v>11</v>
      </c>
      <c r="N2919">
        <v>19.100000000000001</v>
      </c>
      <c r="O2919">
        <v>10.199999999999999</v>
      </c>
      <c r="P2919">
        <v>11</v>
      </c>
      <c r="Q2919">
        <v>19.5</v>
      </c>
      <c r="R2919">
        <v>8.9</v>
      </c>
      <c r="S2919" t="b">
        <v>0</v>
      </c>
      <c r="T2919" t="b">
        <v>0</v>
      </c>
      <c r="U2919" t="b">
        <v>0</v>
      </c>
      <c r="V2919">
        <v>36000</v>
      </c>
      <c r="W2919">
        <v>21200</v>
      </c>
      <c r="X2919">
        <v>2.5</v>
      </c>
      <c r="Y2919">
        <v>24400</v>
      </c>
      <c r="Z2919">
        <v>2.87</v>
      </c>
    </row>
    <row r="2920" spans="1:26">
      <c r="A2920">
        <v>201754470</v>
      </c>
      <c r="B2920" t="s">
        <v>10565</v>
      </c>
      <c r="C2920" t="s">
        <v>3597</v>
      </c>
      <c r="D2920" t="s">
        <v>3743</v>
      </c>
      <c r="E2920" t="s">
        <v>3752</v>
      </c>
      <c r="F2920" t="s">
        <v>3849</v>
      </c>
      <c r="G2920">
        <v>201754470</v>
      </c>
      <c r="I2920" t="s">
        <v>3622</v>
      </c>
      <c r="J2920" t="s">
        <v>10572</v>
      </c>
      <c r="K2920" t="s">
        <v>3624</v>
      </c>
      <c r="L2920" t="s">
        <v>10596</v>
      </c>
      <c r="M2920">
        <v>11.8</v>
      </c>
      <c r="N2920">
        <v>22.8</v>
      </c>
      <c r="O2920">
        <v>11.6</v>
      </c>
      <c r="P2920">
        <v>11.8</v>
      </c>
      <c r="Q2920">
        <v>23.4</v>
      </c>
      <c r="R2920">
        <v>9.5</v>
      </c>
      <c r="S2920" t="b">
        <v>0</v>
      </c>
      <c r="T2920" t="b">
        <v>0</v>
      </c>
      <c r="U2920" t="b">
        <v>0</v>
      </c>
      <c r="V2920">
        <v>30000</v>
      </c>
      <c r="W2920">
        <v>18100</v>
      </c>
      <c r="X2920">
        <v>2.82</v>
      </c>
      <c r="Y2920">
        <v>20800</v>
      </c>
      <c r="Z2920">
        <v>3.06</v>
      </c>
    </row>
    <row r="2921" spans="1:26">
      <c r="A2921">
        <v>201754468</v>
      </c>
      <c r="B2921" t="s">
        <v>10565</v>
      </c>
      <c r="C2921" t="s">
        <v>3597</v>
      </c>
      <c r="D2921" t="s">
        <v>3743</v>
      </c>
      <c r="E2921" t="s">
        <v>3752</v>
      </c>
      <c r="F2921" t="s">
        <v>3753</v>
      </c>
      <c r="G2921">
        <v>201754468</v>
      </c>
      <c r="I2921" t="s">
        <v>3601</v>
      </c>
      <c r="J2921" t="s">
        <v>10572</v>
      </c>
      <c r="K2921" t="s">
        <v>3624</v>
      </c>
      <c r="L2921" t="s">
        <v>10595</v>
      </c>
      <c r="M2921">
        <v>10</v>
      </c>
      <c r="N2921">
        <v>19.100000000000001</v>
      </c>
      <c r="O2921">
        <v>10.8</v>
      </c>
      <c r="P2921">
        <v>10</v>
      </c>
      <c r="Q2921">
        <v>18.5</v>
      </c>
      <c r="R2921">
        <v>9.1</v>
      </c>
      <c r="S2921" t="b">
        <v>0</v>
      </c>
      <c r="T2921" t="b">
        <v>0</v>
      </c>
      <c r="U2921" t="b">
        <v>0</v>
      </c>
      <c r="V2921">
        <v>30400</v>
      </c>
      <c r="W2921">
        <v>18800</v>
      </c>
      <c r="X2921">
        <v>2.78</v>
      </c>
      <c r="Y2921">
        <v>21200</v>
      </c>
      <c r="Z2921">
        <v>2.96</v>
      </c>
    </row>
    <row r="2922" spans="1:26">
      <c r="A2922">
        <v>204926542</v>
      </c>
      <c r="B2922" t="s">
        <v>10565</v>
      </c>
      <c r="C2922" t="s">
        <v>3597</v>
      </c>
      <c r="D2922" t="s">
        <v>3743</v>
      </c>
      <c r="E2922" t="s">
        <v>3752</v>
      </c>
      <c r="F2922" t="s">
        <v>3710</v>
      </c>
      <c r="G2922">
        <v>204926542</v>
      </c>
      <c r="I2922" t="s">
        <v>3711</v>
      </c>
      <c r="J2922" t="s">
        <v>10593</v>
      </c>
      <c r="K2922" t="s">
        <v>3725</v>
      </c>
      <c r="M2922">
        <v>12.2</v>
      </c>
      <c r="N2922">
        <v>18.899999999999999</v>
      </c>
      <c r="O2922">
        <v>11.35</v>
      </c>
      <c r="P2922">
        <v>11.95</v>
      </c>
      <c r="Q2922">
        <v>18.5</v>
      </c>
      <c r="R2922">
        <v>9.75</v>
      </c>
      <c r="S2922" t="b">
        <v>0</v>
      </c>
      <c r="T2922" t="b">
        <v>0</v>
      </c>
      <c r="U2922" t="b">
        <v>0</v>
      </c>
      <c r="V2922">
        <v>60000</v>
      </c>
      <c r="W2922">
        <v>41000</v>
      </c>
      <c r="X2922">
        <v>2.73</v>
      </c>
      <c r="Y2922">
        <v>45144</v>
      </c>
      <c r="Z2922">
        <v>3.01</v>
      </c>
    </row>
    <row r="2923" spans="1:26">
      <c r="A2923">
        <v>204834217</v>
      </c>
      <c r="B2923" t="s">
        <v>10565</v>
      </c>
      <c r="C2923" t="s">
        <v>3597</v>
      </c>
      <c r="D2923" t="s">
        <v>3743</v>
      </c>
      <c r="E2923" t="s">
        <v>3752</v>
      </c>
      <c r="F2923" t="s">
        <v>3718</v>
      </c>
      <c r="G2923">
        <v>204834217</v>
      </c>
      <c r="I2923" t="s">
        <v>3711</v>
      </c>
      <c r="J2923" t="s">
        <v>10593</v>
      </c>
      <c r="K2923" t="s">
        <v>3688</v>
      </c>
      <c r="M2923">
        <v>11.1</v>
      </c>
      <c r="N2923">
        <v>17.8</v>
      </c>
      <c r="O2923">
        <v>10.7</v>
      </c>
      <c r="P2923">
        <v>10.6</v>
      </c>
      <c r="Q2923">
        <v>17</v>
      </c>
      <c r="R2923">
        <v>9</v>
      </c>
      <c r="S2923" t="b">
        <v>0</v>
      </c>
      <c r="T2923" t="b">
        <v>0</v>
      </c>
      <c r="U2923" t="b">
        <v>0</v>
      </c>
      <c r="V2923">
        <v>60000</v>
      </c>
      <c r="W2923">
        <v>40500</v>
      </c>
      <c r="X2923">
        <v>2.84</v>
      </c>
      <c r="Y2923">
        <v>45144</v>
      </c>
      <c r="Z2923">
        <v>3.17</v>
      </c>
    </row>
    <row r="2924" spans="1:26">
      <c r="A2924">
        <v>204834276</v>
      </c>
      <c r="B2924" t="s">
        <v>10565</v>
      </c>
      <c r="C2924" t="s">
        <v>3597</v>
      </c>
      <c r="D2924" t="s">
        <v>3743</v>
      </c>
      <c r="E2924" t="s">
        <v>3752</v>
      </c>
      <c r="F2924" t="s">
        <v>3650</v>
      </c>
      <c r="G2924">
        <v>204834276</v>
      </c>
      <c r="I2924" t="s">
        <v>3651</v>
      </c>
      <c r="J2924" t="s">
        <v>10593</v>
      </c>
      <c r="K2924" t="s">
        <v>3653</v>
      </c>
      <c r="M2924">
        <v>13.3</v>
      </c>
      <c r="N2924">
        <v>20</v>
      </c>
      <c r="O2924">
        <v>12</v>
      </c>
      <c r="P2924">
        <v>13.3</v>
      </c>
      <c r="Q2924">
        <v>20</v>
      </c>
      <c r="R2924">
        <v>10.5</v>
      </c>
      <c r="S2924" t="b">
        <v>0</v>
      </c>
      <c r="T2924" t="b">
        <v>0</v>
      </c>
      <c r="U2924" t="b">
        <v>0</v>
      </c>
      <c r="V2924">
        <v>60000</v>
      </c>
      <c r="W2924">
        <v>41500</v>
      </c>
      <c r="X2924">
        <v>2.63</v>
      </c>
      <c r="Y2924">
        <v>45144</v>
      </c>
      <c r="Z2924">
        <v>2.86</v>
      </c>
    </row>
    <row r="2925" spans="1:26">
      <c r="A2925">
        <v>204834274</v>
      </c>
      <c r="B2925" t="s">
        <v>10565</v>
      </c>
      <c r="C2925" t="s">
        <v>3597</v>
      </c>
      <c r="D2925" t="s">
        <v>3743</v>
      </c>
      <c r="E2925" t="s">
        <v>3752</v>
      </c>
      <c r="F2925" t="s">
        <v>3650</v>
      </c>
      <c r="G2925">
        <v>204834274</v>
      </c>
      <c r="I2925" t="s">
        <v>3651</v>
      </c>
      <c r="J2925" t="s">
        <v>10592</v>
      </c>
      <c r="K2925" t="s">
        <v>3653</v>
      </c>
      <c r="M2925">
        <v>13.1</v>
      </c>
      <c r="N2925">
        <v>22.6</v>
      </c>
      <c r="O2925">
        <v>12</v>
      </c>
      <c r="P2925">
        <v>13.1</v>
      </c>
      <c r="Q2925">
        <v>23</v>
      </c>
      <c r="R2925">
        <v>10.4</v>
      </c>
      <c r="S2925" t="b">
        <v>0</v>
      </c>
      <c r="T2925" t="b">
        <v>0</v>
      </c>
      <c r="U2925" t="b">
        <v>0</v>
      </c>
      <c r="V2925">
        <v>48000</v>
      </c>
      <c r="W2925">
        <v>31400</v>
      </c>
      <c r="X2925">
        <v>2.37</v>
      </c>
      <c r="Y2925">
        <v>36936</v>
      </c>
      <c r="Z2925">
        <v>2.79</v>
      </c>
    </row>
    <row r="2926" spans="1:26">
      <c r="A2926">
        <v>204926540</v>
      </c>
      <c r="B2926" t="s">
        <v>10565</v>
      </c>
      <c r="C2926" t="s">
        <v>3597</v>
      </c>
      <c r="D2926" t="s">
        <v>3743</v>
      </c>
      <c r="E2926" t="s">
        <v>3752</v>
      </c>
      <c r="F2926" t="s">
        <v>3710</v>
      </c>
      <c r="G2926">
        <v>204926540</v>
      </c>
      <c r="I2926" t="s">
        <v>3711</v>
      </c>
      <c r="J2926" t="s">
        <v>10592</v>
      </c>
      <c r="K2926" t="s">
        <v>3725</v>
      </c>
      <c r="M2926">
        <v>12.2</v>
      </c>
      <c r="N2926">
        <v>19.55</v>
      </c>
      <c r="O2926">
        <v>11.5</v>
      </c>
      <c r="P2926">
        <v>11.8</v>
      </c>
      <c r="Q2926">
        <v>19.5</v>
      </c>
      <c r="R2926">
        <v>9.65</v>
      </c>
      <c r="S2926" t="b">
        <v>0</v>
      </c>
      <c r="T2926" t="b">
        <v>0</v>
      </c>
      <c r="U2926" t="b">
        <v>0</v>
      </c>
      <c r="V2926">
        <v>48000</v>
      </c>
      <c r="W2926">
        <v>33200</v>
      </c>
      <c r="X2926">
        <v>2.75</v>
      </c>
      <c r="Y2926">
        <v>36936</v>
      </c>
      <c r="Z2926">
        <v>3.06</v>
      </c>
    </row>
    <row r="2927" spans="1:26">
      <c r="A2927">
        <v>204834215</v>
      </c>
      <c r="B2927" t="s">
        <v>10565</v>
      </c>
      <c r="C2927" t="s">
        <v>3597</v>
      </c>
      <c r="D2927" t="s">
        <v>3743</v>
      </c>
      <c r="E2927" t="s">
        <v>3752</v>
      </c>
      <c r="F2927" t="s">
        <v>3718</v>
      </c>
      <c r="G2927">
        <v>204834215</v>
      </c>
      <c r="I2927" t="s">
        <v>3711</v>
      </c>
      <c r="J2927" t="s">
        <v>10592</v>
      </c>
      <c r="K2927" t="s">
        <v>3688</v>
      </c>
      <c r="M2927">
        <v>11.3</v>
      </c>
      <c r="N2927">
        <v>16.5</v>
      </c>
      <c r="O2927">
        <v>11</v>
      </c>
      <c r="P2927">
        <v>10.5</v>
      </c>
      <c r="Q2927">
        <v>16</v>
      </c>
      <c r="R2927">
        <v>8.9</v>
      </c>
      <c r="S2927" t="b">
        <v>0</v>
      </c>
      <c r="T2927" t="b">
        <v>0</v>
      </c>
      <c r="U2927" t="b">
        <v>0</v>
      </c>
      <c r="V2927">
        <v>48000</v>
      </c>
      <c r="W2927">
        <v>35000</v>
      </c>
      <c r="X2927">
        <v>3.74</v>
      </c>
      <c r="Y2927">
        <v>43000</v>
      </c>
      <c r="Z2927">
        <v>4.5999999999999996</v>
      </c>
    </row>
    <row r="2928" spans="1:26">
      <c r="A2928">
        <v>204834270</v>
      </c>
      <c r="B2928" t="s">
        <v>10565</v>
      </c>
      <c r="C2928" t="s">
        <v>3597</v>
      </c>
      <c r="D2928" t="s">
        <v>3743</v>
      </c>
      <c r="E2928" t="s">
        <v>3752</v>
      </c>
      <c r="F2928" t="s">
        <v>3650</v>
      </c>
      <c r="G2928">
        <v>204834270</v>
      </c>
      <c r="I2928" t="s">
        <v>3651</v>
      </c>
      <c r="J2928" t="s">
        <v>10591</v>
      </c>
      <c r="K2928" t="s">
        <v>3653</v>
      </c>
      <c r="M2928">
        <v>15</v>
      </c>
      <c r="N2928">
        <v>22.3</v>
      </c>
      <c r="O2928">
        <v>12</v>
      </c>
      <c r="P2928">
        <v>15</v>
      </c>
      <c r="Q2928">
        <v>23</v>
      </c>
      <c r="R2928">
        <v>11</v>
      </c>
      <c r="S2928" t="b">
        <v>0</v>
      </c>
      <c r="T2928" t="b">
        <v>0</v>
      </c>
      <c r="U2928" t="b">
        <v>0</v>
      </c>
      <c r="V2928">
        <v>36000</v>
      </c>
      <c r="W2928">
        <v>26400</v>
      </c>
      <c r="X2928">
        <v>2.56</v>
      </c>
      <c r="Y2928">
        <v>28728</v>
      </c>
      <c r="Z2928">
        <v>2.79</v>
      </c>
    </row>
    <row r="2929" spans="1:26">
      <c r="A2929">
        <v>204926538</v>
      </c>
      <c r="B2929" t="s">
        <v>10565</v>
      </c>
      <c r="C2929" t="s">
        <v>3597</v>
      </c>
      <c r="D2929" t="s">
        <v>3743</v>
      </c>
      <c r="E2929" t="s">
        <v>3752</v>
      </c>
      <c r="F2929" t="s">
        <v>3710</v>
      </c>
      <c r="G2929">
        <v>204926538</v>
      </c>
      <c r="I2929" t="s">
        <v>3711</v>
      </c>
      <c r="J2929" t="s">
        <v>10591</v>
      </c>
      <c r="K2929" t="s">
        <v>3725</v>
      </c>
      <c r="M2929">
        <v>13.8</v>
      </c>
      <c r="N2929">
        <v>20.3</v>
      </c>
      <c r="O2929">
        <v>11.6</v>
      </c>
      <c r="P2929">
        <v>13.5</v>
      </c>
      <c r="Q2929">
        <v>20.75</v>
      </c>
      <c r="R2929">
        <v>10.5</v>
      </c>
      <c r="S2929" t="b">
        <v>0</v>
      </c>
      <c r="T2929" t="b">
        <v>0</v>
      </c>
      <c r="U2929" t="b">
        <v>0</v>
      </c>
      <c r="V2929">
        <v>36000</v>
      </c>
      <c r="W2929">
        <v>26400</v>
      </c>
      <c r="X2929">
        <v>2.46</v>
      </c>
      <c r="Y2929">
        <v>28728</v>
      </c>
      <c r="Z2929">
        <v>2.68</v>
      </c>
    </row>
    <row r="2930" spans="1:26">
      <c r="A2930">
        <v>204834271</v>
      </c>
      <c r="B2930" t="s">
        <v>10565</v>
      </c>
      <c r="C2930" t="s">
        <v>3597</v>
      </c>
      <c r="D2930" t="s">
        <v>3743</v>
      </c>
      <c r="E2930" t="s">
        <v>3752</v>
      </c>
      <c r="F2930" t="s">
        <v>3718</v>
      </c>
      <c r="G2930">
        <v>204834271</v>
      </c>
      <c r="I2930" t="s">
        <v>3711</v>
      </c>
      <c r="J2930" t="s">
        <v>10591</v>
      </c>
      <c r="K2930" t="s">
        <v>3688</v>
      </c>
      <c r="L2930" t="s">
        <v>1273</v>
      </c>
      <c r="M2930">
        <v>12.6</v>
      </c>
      <c r="N2930">
        <v>18.3</v>
      </c>
      <c r="O2930">
        <v>11.2</v>
      </c>
      <c r="P2930">
        <v>12</v>
      </c>
      <c r="Q2930">
        <v>18.5</v>
      </c>
      <c r="R2930">
        <v>10</v>
      </c>
      <c r="S2930" t="b">
        <v>0</v>
      </c>
      <c r="T2930" t="b">
        <v>0</v>
      </c>
      <c r="U2930" t="b">
        <v>0</v>
      </c>
      <c r="V2930">
        <v>36000</v>
      </c>
      <c r="W2930">
        <v>26600</v>
      </c>
      <c r="X2930">
        <v>2.39</v>
      </c>
      <c r="Y2930">
        <v>28728</v>
      </c>
      <c r="Z2930">
        <v>2.58</v>
      </c>
    </row>
    <row r="2931" spans="1:26">
      <c r="A2931">
        <v>204834275</v>
      </c>
      <c r="B2931" t="s">
        <v>10565</v>
      </c>
      <c r="C2931" t="s">
        <v>3597</v>
      </c>
      <c r="D2931" t="s">
        <v>3743</v>
      </c>
      <c r="E2931" t="s">
        <v>3752</v>
      </c>
      <c r="F2931" t="s">
        <v>3650</v>
      </c>
      <c r="G2931">
        <v>204834275</v>
      </c>
      <c r="I2931" t="s">
        <v>3651</v>
      </c>
      <c r="J2931" t="s">
        <v>10590</v>
      </c>
      <c r="K2931" t="s">
        <v>3653</v>
      </c>
      <c r="M2931">
        <v>13.1</v>
      </c>
      <c r="N2931">
        <v>22.6</v>
      </c>
      <c r="O2931">
        <v>12</v>
      </c>
      <c r="P2931">
        <v>13.1</v>
      </c>
      <c r="Q2931">
        <v>23</v>
      </c>
      <c r="R2931">
        <v>11.5</v>
      </c>
      <c r="S2931" t="b">
        <v>0</v>
      </c>
      <c r="T2931" t="b">
        <v>0</v>
      </c>
      <c r="U2931" t="b">
        <v>0</v>
      </c>
      <c r="V2931">
        <v>48000</v>
      </c>
      <c r="W2931">
        <v>39000</v>
      </c>
      <c r="X2931">
        <v>2.1</v>
      </c>
      <c r="Y2931">
        <v>59011</v>
      </c>
      <c r="Z2931">
        <v>3.18</v>
      </c>
    </row>
    <row r="2932" spans="1:26">
      <c r="A2932">
        <v>204926537</v>
      </c>
      <c r="B2932" t="s">
        <v>10565</v>
      </c>
      <c r="C2932" t="s">
        <v>3597</v>
      </c>
      <c r="D2932" t="s">
        <v>3743</v>
      </c>
      <c r="E2932" t="s">
        <v>3752</v>
      </c>
      <c r="F2932" t="s">
        <v>3710</v>
      </c>
      <c r="G2932">
        <v>204926537</v>
      </c>
      <c r="I2932" t="s">
        <v>3711</v>
      </c>
      <c r="J2932" t="s">
        <v>10590</v>
      </c>
      <c r="K2932" t="s">
        <v>3725</v>
      </c>
      <c r="M2932">
        <v>12.2</v>
      </c>
      <c r="N2932">
        <v>19.55</v>
      </c>
      <c r="O2932">
        <v>11.5</v>
      </c>
      <c r="P2932">
        <v>11.8</v>
      </c>
      <c r="Q2932">
        <v>19.5</v>
      </c>
      <c r="R2932">
        <v>10.5</v>
      </c>
      <c r="S2932" t="b">
        <v>0</v>
      </c>
      <c r="T2932" t="b">
        <v>0</v>
      </c>
      <c r="U2932" t="b">
        <v>0</v>
      </c>
      <c r="V2932">
        <v>48000</v>
      </c>
      <c r="W2932">
        <v>40500</v>
      </c>
      <c r="X2932">
        <v>1.97</v>
      </c>
      <c r="Y2932">
        <v>59011</v>
      </c>
      <c r="Z2932">
        <v>3.34</v>
      </c>
    </row>
    <row r="2933" spans="1:26">
      <c r="A2933">
        <v>204834216</v>
      </c>
      <c r="B2933" t="s">
        <v>10565</v>
      </c>
      <c r="C2933" t="s">
        <v>3597</v>
      </c>
      <c r="D2933" t="s">
        <v>3743</v>
      </c>
      <c r="E2933" t="s">
        <v>3752</v>
      </c>
      <c r="F2933" t="s">
        <v>3718</v>
      </c>
      <c r="G2933">
        <v>204834216</v>
      </c>
      <c r="I2933" t="s">
        <v>3711</v>
      </c>
      <c r="J2933" t="s">
        <v>10590</v>
      </c>
      <c r="K2933" t="s">
        <v>3688</v>
      </c>
      <c r="M2933">
        <v>11.3</v>
      </c>
      <c r="N2933">
        <v>16.5</v>
      </c>
      <c r="O2933">
        <v>11</v>
      </c>
      <c r="P2933">
        <v>10.5</v>
      </c>
      <c r="Q2933">
        <v>16</v>
      </c>
      <c r="R2933">
        <v>9.5</v>
      </c>
      <c r="S2933" t="b">
        <v>0</v>
      </c>
      <c r="T2933" t="b">
        <v>0</v>
      </c>
      <c r="U2933" t="b">
        <v>0</v>
      </c>
      <c r="V2933">
        <v>48000</v>
      </c>
      <c r="W2933">
        <v>42000</v>
      </c>
      <c r="X2933">
        <v>1.86</v>
      </c>
      <c r="Y2933">
        <v>59011</v>
      </c>
      <c r="Z2933">
        <v>3.52</v>
      </c>
    </row>
    <row r="2934" spans="1:26">
      <c r="A2934">
        <v>204834272</v>
      </c>
      <c r="B2934" t="s">
        <v>10565</v>
      </c>
      <c r="C2934" t="s">
        <v>3597</v>
      </c>
      <c r="D2934" t="s">
        <v>3743</v>
      </c>
      <c r="E2934" t="s">
        <v>3752</v>
      </c>
      <c r="F2934" t="s">
        <v>3650</v>
      </c>
      <c r="G2934">
        <v>204834272</v>
      </c>
      <c r="I2934" t="s">
        <v>3651</v>
      </c>
      <c r="J2934" t="s">
        <v>10589</v>
      </c>
      <c r="K2934" t="s">
        <v>3653</v>
      </c>
      <c r="M2934">
        <v>15</v>
      </c>
      <c r="N2934">
        <v>22.3</v>
      </c>
      <c r="O2934">
        <v>12</v>
      </c>
      <c r="P2934">
        <v>15</v>
      </c>
      <c r="Q2934">
        <v>23</v>
      </c>
      <c r="R2934">
        <v>12</v>
      </c>
      <c r="S2934" t="b">
        <v>0</v>
      </c>
      <c r="T2934" t="b">
        <v>0</v>
      </c>
      <c r="U2934" t="b">
        <v>0</v>
      </c>
      <c r="V2934">
        <v>36000</v>
      </c>
      <c r="W2934">
        <v>33000</v>
      </c>
      <c r="X2934">
        <v>2.2799999999999998</v>
      </c>
      <c r="Y2934">
        <v>45898</v>
      </c>
      <c r="Z2934">
        <v>3.17</v>
      </c>
    </row>
    <row r="2935" spans="1:26">
      <c r="A2935">
        <v>204926535</v>
      </c>
      <c r="B2935" t="s">
        <v>10565</v>
      </c>
      <c r="C2935" t="s">
        <v>3597</v>
      </c>
      <c r="D2935" t="s">
        <v>3743</v>
      </c>
      <c r="E2935" t="s">
        <v>3752</v>
      </c>
      <c r="F2935" t="s">
        <v>3710</v>
      </c>
      <c r="G2935">
        <v>204926535</v>
      </c>
      <c r="I2935" t="s">
        <v>3711</v>
      </c>
      <c r="J2935" t="s">
        <v>10589</v>
      </c>
      <c r="K2935" t="s">
        <v>3725</v>
      </c>
      <c r="M2935">
        <v>13.8</v>
      </c>
      <c r="N2935">
        <v>20.3</v>
      </c>
      <c r="O2935">
        <v>11.85</v>
      </c>
      <c r="P2935">
        <v>13.5</v>
      </c>
      <c r="Q2935">
        <v>20.75</v>
      </c>
      <c r="R2935">
        <v>11.5</v>
      </c>
      <c r="S2935" t="b">
        <v>0</v>
      </c>
      <c r="T2935" t="b">
        <v>0</v>
      </c>
      <c r="U2935" t="b">
        <v>0</v>
      </c>
      <c r="V2935">
        <v>36000</v>
      </c>
      <c r="W2935">
        <v>32400</v>
      </c>
      <c r="X2935">
        <v>2.15</v>
      </c>
      <c r="Y2935">
        <v>45898</v>
      </c>
      <c r="Z2935">
        <v>3.05</v>
      </c>
    </row>
    <row r="2936" spans="1:26">
      <c r="A2936">
        <v>204834273</v>
      </c>
      <c r="B2936" t="s">
        <v>10565</v>
      </c>
      <c r="C2936" t="s">
        <v>3597</v>
      </c>
      <c r="D2936" t="s">
        <v>3743</v>
      </c>
      <c r="E2936" t="s">
        <v>3752</v>
      </c>
      <c r="F2936" t="s">
        <v>3718</v>
      </c>
      <c r="G2936">
        <v>204834273</v>
      </c>
      <c r="I2936" t="s">
        <v>3711</v>
      </c>
      <c r="J2936" t="s">
        <v>10589</v>
      </c>
      <c r="K2936" t="s">
        <v>3688</v>
      </c>
      <c r="L2936" t="s">
        <v>1273</v>
      </c>
      <c r="M2936">
        <v>12.6</v>
      </c>
      <c r="N2936">
        <v>18.3</v>
      </c>
      <c r="O2936">
        <v>11.7</v>
      </c>
      <c r="P2936">
        <v>12</v>
      </c>
      <c r="Q2936">
        <v>18.5</v>
      </c>
      <c r="R2936">
        <v>11</v>
      </c>
      <c r="S2936" t="b">
        <v>0</v>
      </c>
      <c r="T2936" t="b">
        <v>0</v>
      </c>
      <c r="U2936" t="b">
        <v>0</v>
      </c>
      <c r="V2936">
        <v>36000</v>
      </c>
      <c r="W2936">
        <v>32000</v>
      </c>
      <c r="X2936">
        <v>2.0499999999999998</v>
      </c>
      <c r="Y2936">
        <v>45898</v>
      </c>
      <c r="Z2936">
        <v>2.94</v>
      </c>
    </row>
    <row r="2937" spans="1:26">
      <c r="A2937">
        <v>209836198</v>
      </c>
      <c r="B2937" t="s">
        <v>10565</v>
      </c>
      <c r="C2937" t="s">
        <v>3597</v>
      </c>
      <c r="D2937" t="s">
        <v>3743</v>
      </c>
      <c r="E2937" t="s">
        <v>3752</v>
      </c>
      <c r="F2937" t="s">
        <v>3650</v>
      </c>
      <c r="G2937">
        <v>209836198</v>
      </c>
      <c r="I2937" t="s">
        <v>3651</v>
      </c>
      <c r="J2937" t="s">
        <v>10587</v>
      </c>
      <c r="K2937" t="s">
        <v>3653</v>
      </c>
      <c r="M2937">
        <v>13.6</v>
      </c>
      <c r="N2937">
        <v>20</v>
      </c>
      <c r="O2937">
        <v>10</v>
      </c>
      <c r="P2937">
        <v>13.6</v>
      </c>
      <c r="Q2937">
        <v>20</v>
      </c>
      <c r="R2937">
        <v>9.5</v>
      </c>
      <c r="S2937" t="b">
        <v>0</v>
      </c>
      <c r="T2937" t="b">
        <v>0</v>
      </c>
      <c r="U2937" t="b">
        <v>1</v>
      </c>
      <c r="V2937">
        <v>22000</v>
      </c>
      <c r="W2937">
        <v>14600</v>
      </c>
      <c r="X2937">
        <v>3.01</v>
      </c>
      <c r="Y2937">
        <v>19600</v>
      </c>
      <c r="Z2937">
        <v>2.23</v>
      </c>
    </row>
    <row r="2938" spans="1:26">
      <c r="A2938">
        <v>209836203</v>
      </c>
      <c r="B2938" t="s">
        <v>10565</v>
      </c>
      <c r="C2938" t="s">
        <v>3597</v>
      </c>
      <c r="D2938" t="s">
        <v>3743</v>
      </c>
      <c r="E2938" t="s">
        <v>3752</v>
      </c>
      <c r="F2938" t="s">
        <v>3650</v>
      </c>
      <c r="G2938">
        <v>209836203</v>
      </c>
      <c r="I2938" t="s">
        <v>3651</v>
      </c>
      <c r="J2938" t="s">
        <v>10582</v>
      </c>
      <c r="K2938" t="s">
        <v>3653</v>
      </c>
      <c r="M2938">
        <v>13.5</v>
      </c>
      <c r="N2938">
        <v>19</v>
      </c>
      <c r="O2938">
        <v>10</v>
      </c>
      <c r="P2938">
        <v>13.5</v>
      </c>
      <c r="Q2938">
        <v>19</v>
      </c>
      <c r="R2938">
        <v>9</v>
      </c>
      <c r="S2938" t="b">
        <v>0</v>
      </c>
      <c r="T2938" t="b">
        <v>0</v>
      </c>
      <c r="U2938" t="b">
        <v>0</v>
      </c>
      <c r="V2938">
        <v>22000</v>
      </c>
      <c r="W2938">
        <v>14000</v>
      </c>
      <c r="X2938">
        <v>2.5299999999999998</v>
      </c>
      <c r="Y2938">
        <v>25000</v>
      </c>
      <c r="Z2938">
        <v>2.06</v>
      </c>
    </row>
    <row r="2939" spans="1:26">
      <c r="A2939">
        <v>209836186</v>
      </c>
      <c r="B2939" t="s">
        <v>10565</v>
      </c>
      <c r="C2939" t="s">
        <v>3597</v>
      </c>
      <c r="D2939" t="s">
        <v>3743</v>
      </c>
      <c r="E2939" t="s">
        <v>3752</v>
      </c>
      <c r="F2939" t="s">
        <v>3650</v>
      </c>
      <c r="G2939">
        <v>209836186</v>
      </c>
      <c r="I2939" t="s">
        <v>3651</v>
      </c>
      <c r="J2939" t="s">
        <v>10581</v>
      </c>
      <c r="K2939" t="s">
        <v>3653</v>
      </c>
      <c r="M2939">
        <v>13.5</v>
      </c>
      <c r="N2939">
        <v>17</v>
      </c>
      <c r="O2939">
        <v>10</v>
      </c>
      <c r="P2939">
        <v>13.5</v>
      </c>
      <c r="Q2939">
        <v>16.5</v>
      </c>
      <c r="R2939">
        <v>9.1999999999999993</v>
      </c>
      <c r="S2939" t="b">
        <v>0</v>
      </c>
      <c r="T2939" t="b">
        <v>0</v>
      </c>
      <c r="U2939" t="b">
        <v>0</v>
      </c>
      <c r="V2939">
        <v>18000</v>
      </c>
      <c r="W2939">
        <v>13000</v>
      </c>
      <c r="X2939">
        <v>2.89</v>
      </c>
      <c r="Y2939">
        <v>22000</v>
      </c>
      <c r="Z2939">
        <v>2.1</v>
      </c>
    </row>
    <row r="2940" spans="1:26">
      <c r="A2940">
        <v>211230914</v>
      </c>
      <c r="B2940" t="s">
        <v>3635</v>
      </c>
      <c r="C2940" t="s">
        <v>3597</v>
      </c>
      <c r="D2940" t="s">
        <v>1049</v>
      </c>
      <c r="E2940" t="s">
        <v>10383</v>
      </c>
      <c r="F2940" t="s">
        <v>3600</v>
      </c>
      <c r="G2940">
        <v>211230914</v>
      </c>
      <c r="I2940" t="s">
        <v>3601</v>
      </c>
      <c r="J2940" t="s">
        <v>10547</v>
      </c>
      <c r="K2940" t="s">
        <v>3688</v>
      </c>
      <c r="L2940" t="s">
        <v>10393</v>
      </c>
      <c r="P2940">
        <v>10</v>
      </c>
      <c r="Q2940">
        <v>16.5</v>
      </c>
      <c r="R2940">
        <v>8.1</v>
      </c>
      <c r="S2940" t="b">
        <v>0</v>
      </c>
      <c r="T2940" t="b">
        <v>0</v>
      </c>
      <c r="U2940" t="b">
        <v>1</v>
      </c>
      <c r="V2940">
        <v>35800</v>
      </c>
      <c r="W2940">
        <v>29000</v>
      </c>
      <c r="X2940">
        <v>2.34</v>
      </c>
      <c r="Y2940">
        <v>29330</v>
      </c>
      <c r="Z2940">
        <v>2.4500000000000002</v>
      </c>
    </row>
    <row r="2941" spans="1:26">
      <c r="A2941">
        <v>211230913</v>
      </c>
      <c r="B2941" t="s">
        <v>3635</v>
      </c>
      <c r="C2941" t="s">
        <v>3597</v>
      </c>
      <c r="D2941" t="s">
        <v>1049</v>
      </c>
      <c r="E2941" t="s">
        <v>3860</v>
      </c>
      <c r="F2941" t="s">
        <v>3600</v>
      </c>
      <c r="G2941">
        <v>211230913</v>
      </c>
      <c r="I2941" t="s">
        <v>3601</v>
      </c>
      <c r="J2941" t="s">
        <v>7268</v>
      </c>
      <c r="K2941" t="s">
        <v>3688</v>
      </c>
      <c r="L2941" t="s">
        <v>10392</v>
      </c>
      <c r="P2941">
        <v>10</v>
      </c>
      <c r="Q2941">
        <v>16.5</v>
      </c>
      <c r="R2941">
        <v>8.1</v>
      </c>
      <c r="S2941" t="b">
        <v>0</v>
      </c>
      <c r="T2941" t="b">
        <v>0</v>
      </c>
      <c r="U2941" t="b">
        <v>1</v>
      </c>
      <c r="V2941">
        <v>35800</v>
      </c>
      <c r="W2941">
        <v>29000</v>
      </c>
      <c r="X2941">
        <v>2.34</v>
      </c>
      <c r="Y2941">
        <v>29330</v>
      </c>
      <c r="Z2941">
        <v>2.4500000000000002</v>
      </c>
    </row>
    <row r="2942" spans="1:26">
      <c r="A2942">
        <v>211230912</v>
      </c>
      <c r="B2942" t="s">
        <v>3635</v>
      </c>
      <c r="C2942" t="s">
        <v>3597</v>
      </c>
      <c r="D2942" t="s">
        <v>1049</v>
      </c>
      <c r="E2942" t="s">
        <v>3861</v>
      </c>
      <c r="F2942" t="s">
        <v>3600</v>
      </c>
      <c r="G2942">
        <v>211230912</v>
      </c>
      <c r="I2942" t="s">
        <v>3601</v>
      </c>
      <c r="J2942" t="s">
        <v>7268</v>
      </c>
      <c r="K2942" t="s">
        <v>3688</v>
      </c>
      <c r="L2942" t="s">
        <v>10392</v>
      </c>
      <c r="P2942">
        <v>10</v>
      </c>
      <c r="Q2942">
        <v>16.5</v>
      </c>
      <c r="R2942">
        <v>8.1</v>
      </c>
      <c r="S2942" t="b">
        <v>0</v>
      </c>
      <c r="T2942" t="b">
        <v>0</v>
      </c>
      <c r="U2942" t="b">
        <v>1</v>
      </c>
      <c r="V2942">
        <v>35800</v>
      </c>
      <c r="W2942">
        <v>29000</v>
      </c>
      <c r="X2942">
        <v>2.34</v>
      </c>
      <c r="Y2942">
        <v>29330</v>
      </c>
      <c r="Z2942">
        <v>2.4500000000000002</v>
      </c>
    </row>
    <row r="2943" spans="1:26">
      <c r="A2943">
        <v>211230911</v>
      </c>
      <c r="B2943" t="s">
        <v>3635</v>
      </c>
      <c r="C2943" t="s">
        <v>3597</v>
      </c>
      <c r="D2943" t="s">
        <v>1049</v>
      </c>
      <c r="E2943" t="s">
        <v>3857</v>
      </c>
      <c r="F2943" t="s">
        <v>3600</v>
      </c>
      <c r="G2943">
        <v>211230911</v>
      </c>
      <c r="I2943" t="s">
        <v>3601</v>
      </c>
      <c r="J2943" t="s">
        <v>7268</v>
      </c>
      <c r="K2943" t="s">
        <v>3688</v>
      </c>
      <c r="L2943" t="s">
        <v>10392</v>
      </c>
      <c r="P2943">
        <v>10</v>
      </c>
      <c r="Q2943">
        <v>16.5</v>
      </c>
      <c r="R2943">
        <v>8.1</v>
      </c>
      <c r="S2943" t="b">
        <v>0</v>
      </c>
      <c r="T2943" t="b">
        <v>0</v>
      </c>
      <c r="U2943" t="b">
        <v>1</v>
      </c>
      <c r="V2943">
        <v>35800</v>
      </c>
      <c r="W2943">
        <v>29000</v>
      </c>
      <c r="X2943">
        <v>2.34</v>
      </c>
      <c r="Y2943">
        <v>29330</v>
      </c>
      <c r="Z2943">
        <v>2.4500000000000002</v>
      </c>
    </row>
    <row r="2944" spans="1:26">
      <c r="A2944">
        <v>211230910</v>
      </c>
      <c r="B2944" t="s">
        <v>3635</v>
      </c>
      <c r="C2944" t="s">
        <v>3597</v>
      </c>
      <c r="D2944" t="s">
        <v>1049</v>
      </c>
      <c r="E2944" t="s">
        <v>3858</v>
      </c>
      <c r="F2944" t="s">
        <v>3600</v>
      </c>
      <c r="G2944">
        <v>211230910</v>
      </c>
      <c r="I2944" t="s">
        <v>3601</v>
      </c>
      <c r="J2944" t="s">
        <v>7268</v>
      </c>
      <c r="K2944" t="s">
        <v>3688</v>
      </c>
      <c r="L2944" t="s">
        <v>10392</v>
      </c>
      <c r="P2944">
        <v>10</v>
      </c>
      <c r="Q2944">
        <v>16.5</v>
      </c>
      <c r="R2944">
        <v>8.1</v>
      </c>
      <c r="S2944" t="b">
        <v>0</v>
      </c>
      <c r="T2944" t="b">
        <v>0</v>
      </c>
      <c r="U2944" t="b">
        <v>1</v>
      </c>
      <c r="V2944">
        <v>35800</v>
      </c>
      <c r="W2944">
        <v>29000</v>
      </c>
      <c r="X2944">
        <v>2.34</v>
      </c>
      <c r="Y2944">
        <v>29330</v>
      </c>
      <c r="Z2944">
        <v>2.4500000000000002</v>
      </c>
    </row>
    <row r="2945" spans="1:26">
      <c r="A2945">
        <v>211230909</v>
      </c>
      <c r="B2945" t="s">
        <v>3635</v>
      </c>
      <c r="C2945" t="s">
        <v>3597</v>
      </c>
      <c r="D2945" t="s">
        <v>1049</v>
      </c>
      <c r="E2945" t="s">
        <v>3855</v>
      </c>
      <c r="F2945" t="s">
        <v>3600</v>
      </c>
      <c r="G2945">
        <v>211230909</v>
      </c>
      <c r="I2945" t="s">
        <v>3601</v>
      </c>
      <c r="J2945" t="s">
        <v>7268</v>
      </c>
      <c r="K2945" t="s">
        <v>3688</v>
      </c>
      <c r="L2945" t="s">
        <v>10392</v>
      </c>
      <c r="P2945">
        <v>10</v>
      </c>
      <c r="Q2945">
        <v>16.5</v>
      </c>
      <c r="R2945">
        <v>8.1</v>
      </c>
      <c r="S2945" t="b">
        <v>0</v>
      </c>
      <c r="T2945" t="b">
        <v>0</v>
      </c>
      <c r="U2945" t="b">
        <v>1</v>
      </c>
      <c r="V2945">
        <v>35800</v>
      </c>
      <c r="W2945">
        <v>29000</v>
      </c>
      <c r="X2945">
        <v>2.34</v>
      </c>
      <c r="Y2945">
        <v>29330</v>
      </c>
      <c r="Z2945">
        <v>2.4500000000000002</v>
      </c>
    </row>
    <row r="2946" spans="1:26">
      <c r="A2946">
        <v>211230908</v>
      </c>
      <c r="B2946" t="s">
        <v>3635</v>
      </c>
      <c r="C2946" t="s">
        <v>3597</v>
      </c>
      <c r="D2946" t="s">
        <v>1049</v>
      </c>
      <c r="E2946" t="s">
        <v>3856</v>
      </c>
      <c r="F2946" t="s">
        <v>3600</v>
      </c>
      <c r="G2946">
        <v>211230908</v>
      </c>
      <c r="I2946" t="s">
        <v>3601</v>
      </c>
      <c r="J2946" t="s">
        <v>7268</v>
      </c>
      <c r="K2946" t="s">
        <v>3688</v>
      </c>
      <c r="L2946" t="s">
        <v>10392</v>
      </c>
      <c r="P2946">
        <v>10</v>
      </c>
      <c r="Q2946">
        <v>16.5</v>
      </c>
      <c r="R2946">
        <v>8.1</v>
      </c>
      <c r="S2946" t="b">
        <v>0</v>
      </c>
      <c r="T2946" t="b">
        <v>0</v>
      </c>
      <c r="U2946" t="b">
        <v>1</v>
      </c>
      <c r="V2946">
        <v>35800</v>
      </c>
      <c r="W2946">
        <v>29000</v>
      </c>
      <c r="X2946">
        <v>2.34</v>
      </c>
      <c r="Y2946">
        <v>29330</v>
      </c>
      <c r="Z2946">
        <v>2.4500000000000002</v>
      </c>
    </row>
    <row r="2947" spans="1:26">
      <c r="A2947">
        <v>211230907</v>
      </c>
      <c r="B2947" t="s">
        <v>3635</v>
      </c>
      <c r="C2947" t="s">
        <v>3597</v>
      </c>
      <c r="D2947" t="s">
        <v>1049</v>
      </c>
      <c r="E2947" t="s">
        <v>3854</v>
      </c>
      <c r="F2947" t="s">
        <v>3600</v>
      </c>
      <c r="G2947">
        <v>211230907</v>
      </c>
      <c r="I2947" t="s">
        <v>3601</v>
      </c>
      <c r="J2947" t="s">
        <v>7268</v>
      </c>
      <c r="K2947" t="s">
        <v>3688</v>
      </c>
      <c r="L2947" t="s">
        <v>10392</v>
      </c>
      <c r="P2947">
        <v>10</v>
      </c>
      <c r="Q2947">
        <v>16.5</v>
      </c>
      <c r="R2947">
        <v>8.1</v>
      </c>
      <c r="S2947" t="b">
        <v>0</v>
      </c>
      <c r="T2947" t="b">
        <v>0</v>
      </c>
      <c r="U2947" t="b">
        <v>1</v>
      </c>
      <c r="V2947">
        <v>35800</v>
      </c>
      <c r="W2947">
        <v>29000</v>
      </c>
      <c r="X2947">
        <v>2.34</v>
      </c>
      <c r="Y2947">
        <v>29330</v>
      </c>
      <c r="Z2947">
        <v>2.4500000000000002</v>
      </c>
    </row>
    <row r="2948" spans="1:26">
      <c r="A2948">
        <v>211230906</v>
      </c>
      <c r="B2948" t="s">
        <v>3635</v>
      </c>
      <c r="C2948" t="s">
        <v>3597</v>
      </c>
      <c r="D2948" t="s">
        <v>1049</v>
      </c>
      <c r="E2948" t="s">
        <v>3862</v>
      </c>
      <c r="F2948" t="s">
        <v>3600</v>
      </c>
      <c r="G2948">
        <v>211230906</v>
      </c>
      <c r="I2948" t="s">
        <v>3601</v>
      </c>
      <c r="J2948" t="s">
        <v>7268</v>
      </c>
      <c r="K2948" t="s">
        <v>3688</v>
      </c>
      <c r="L2948" t="s">
        <v>10392</v>
      </c>
      <c r="P2948">
        <v>10</v>
      </c>
      <c r="Q2948">
        <v>16.5</v>
      </c>
      <c r="R2948">
        <v>8.1</v>
      </c>
      <c r="S2948" t="b">
        <v>0</v>
      </c>
      <c r="T2948" t="b">
        <v>0</v>
      </c>
      <c r="U2948" t="b">
        <v>1</v>
      </c>
      <c r="V2948">
        <v>35800</v>
      </c>
      <c r="W2948">
        <v>29000</v>
      </c>
      <c r="X2948">
        <v>2.34</v>
      </c>
      <c r="Y2948">
        <v>29330</v>
      </c>
      <c r="Z2948">
        <v>2.4500000000000002</v>
      </c>
    </row>
    <row r="2949" spans="1:26">
      <c r="A2949">
        <v>211230905</v>
      </c>
      <c r="B2949" t="s">
        <v>3635</v>
      </c>
      <c r="C2949" t="s">
        <v>3597</v>
      </c>
      <c r="D2949" t="s">
        <v>1049</v>
      </c>
      <c r="E2949" t="s">
        <v>10375</v>
      </c>
      <c r="F2949" t="s">
        <v>3600</v>
      </c>
      <c r="G2949">
        <v>211230905</v>
      </c>
      <c r="I2949" t="s">
        <v>3601</v>
      </c>
      <c r="J2949" t="s">
        <v>10535</v>
      </c>
      <c r="K2949" t="s">
        <v>3688</v>
      </c>
      <c r="L2949" t="s">
        <v>10380</v>
      </c>
      <c r="P2949">
        <v>10</v>
      </c>
      <c r="Q2949">
        <v>16.5</v>
      </c>
      <c r="R2949">
        <v>8.1</v>
      </c>
      <c r="S2949" t="b">
        <v>0</v>
      </c>
      <c r="T2949" t="b">
        <v>0</v>
      </c>
      <c r="U2949" t="b">
        <v>1</v>
      </c>
      <c r="V2949">
        <v>35800</v>
      </c>
      <c r="W2949">
        <v>29000</v>
      </c>
      <c r="X2949">
        <v>2.34</v>
      </c>
      <c r="Y2949">
        <v>29330</v>
      </c>
      <c r="Z2949">
        <v>2.4500000000000002</v>
      </c>
    </row>
    <row r="2950" spans="1:26">
      <c r="A2950">
        <v>211230882</v>
      </c>
      <c r="B2950" t="s">
        <v>3635</v>
      </c>
      <c r="C2950" t="s">
        <v>3597</v>
      </c>
      <c r="D2950" t="s">
        <v>1049</v>
      </c>
      <c r="E2950" t="s">
        <v>10383</v>
      </c>
      <c r="F2950" t="s">
        <v>3600</v>
      </c>
      <c r="G2950">
        <v>211230882</v>
      </c>
      <c r="I2950" t="s">
        <v>3601</v>
      </c>
      <c r="J2950" t="s">
        <v>10547</v>
      </c>
      <c r="K2950" t="s">
        <v>3688</v>
      </c>
      <c r="L2950" t="s">
        <v>10540</v>
      </c>
      <c r="P2950">
        <v>9.5</v>
      </c>
      <c r="Q2950">
        <v>14.5</v>
      </c>
      <c r="R2950">
        <v>8.1</v>
      </c>
      <c r="S2950" t="b">
        <v>0</v>
      </c>
      <c r="T2950" t="b">
        <v>0</v>
      </c>
      <c r="U2950" t="b">
        <v>0</v>
      </c>
      <c r="V2950">
        <v>36000</v>
      </c>
      <c r="W2950">
        <v>29800</v>
      </c>
      <c r="X2950">
        <v>2.3199999999999998</v>
      </c>
      <c r="Y2950">
        <v>30130</v>
      </c>
      <c r="Z2950">
        <v>2.4300000000000002</v>
      </c>
    </row>
    <row r="2951" spans="1:26">
      <c r="A2951">
        <v>211230881</v>
      </c>
      <c r="B2951" t="s">
        <v>3635</v>
      </c>
      <c r="C2951" t="s">
        <v>3597</v>
      </c>
      <c r="D2951" t="s">
        <v>1049</v>
      </c>
      <c r="E2951" t="s">
        <v>3860</v>
      </c>
      <c r="F2951" t="s">
        <v>3600</v>
      </c>
      <c r="G2951">
        <v>211230881</v>
      </c>
      <c r="I2951" t="s">
        <v>3601</v>
      </c>
      <c r="J2951" t="s">
        <v>7268</v>
      </c>
      <c r="K2951" t="s">
        <v>3688</v>
      </c>
      <c r="L2951" t="s">
        <v>10540</v>
      </c>
      <c r="P2951">
        <v>9.5</v>
      </c>
      <c r="Q2951">
        <v>14.5</v>
      </c>
      <c r="R2951">
        <v>8.1</v>
      </c>
      <c r="S2951" t="b">
        <v>0</v>
      </c>
      <c r="T2951" t="b">
        <v>0</v>
      </c>
      <c r="U2951" t="b">
        <v>0</v>
      </c>
      <c r="V2951">
        <v>36000</v>
      </c>
      <c r="W2951">
        <v>29800</v>
      </c>
      <c r="X2951">
        <v>2.3199999999999998</v>
      </c>
      <c r="Y2951">
        <v>30130</v>
      </c>
      <c r="Z2951">
        <v>2.4300000000000002</v>
      </c>
    </row>
    <row r="2952" spans="1:26">
      <c r="A2952">
        <v>211230880</v>
      </c>
      <c r="B2952" t="s">
        <v>3635</v>
      </c>
      <c r="C2952" t="s">
        <v>3597</v>
      </c>
      <c r="D2952" t="s">
        <v>1049</v>
      </c>
      <c r="E2952" t="s">
        <v>3861</v>
      </c>
      <c r="F2952" t="s">
        <v>3600</v>
      </c>
      <c r="G2952">
        <v>211230880</v>
      </c>
      <c r="I2952" t="s">
        <v>3601</v>
      </c>
      <c r="J2952" t="s">
        <v>7268</v>
      </c>
      <c r="K2952" t="s">
        <v>3688</v>
      </c>
      <c r="L2952" t="s">
        <v>10540</v>
      </c>
      <c r="P2952">
        <v>9.5</v>
      </c>
      <c r="Q2952">
        <v>14.5</v>
      </c>
      <c r="R2952">
        <v>8.1</v>
      </c>
      <c r="S2952" t="b">
        <v>0</v>
      </c>
      <c r="T2952" t="b">
        <v>0</v>
      </c>
      <c r="U2952" t="b">
        <v>0</v>
      </c>
      <c r="V2952">
        <v>36000</v>
      </c>
      <c r="W2952">
        <v>29800</v>
      </c>
      <c r="X2952">
        <v>2.3199999999999998</v>
      </c>
      <c r="Y2952">
        <v>30130</v>
      </c>
      <c r="Z2952">
        <v>2.4300000000000002</v>
      </c>
    </row>
    <row r="2953" spans="1:26">
      <c r="A2953">
        <v>211230879</v>
      </c>
      <c r="B2953" t="s">
        <v>3635</v>
      </c>
      <c r="C2953" t="s">
        <v>3597</v>
      </c>
      <c r="D2953" t="s">
        <v>1049</v>
      </c>
      <c r="E2953" t="s">
        <v>3857</v>
      </c>
      <c r="F2953" t="s">
        <v>3600</v>
      </c>
      <c r="G2953">
        <v>211230879</v>
      </c>
      <c r="I2953" t="s">
        <v>3601</v>
      </c>
      <c r="J2953" t="s">
        <v>7268</v>
      </c>
      <c r="K2953" t="s">
        <v>3688</v>
      </c>
      <c r="L2953" t="s">
        <v>10540</v>
      </c>
      <c r="P2953">
        <v>9.5</v>
      </c>
      <c r="Q2953">
        <v>14.5</v>
      </c>
      <c r="R2953">
        <v>8.1</v>
      </c>
      <c r="S2953" t="b">
        <v>0</v>
      </c>
      <c r="T2953" t="b">
        <v>0</v>
      </c>
      <c r="U2953" t="b">
        <v>0</v>
      </c>
      <c r="V2953">
        <v>36000</v>
      </c>
      <c r="W2953">
        <v>29800</v>
      </c>
      <c r="X2953">
        <v>2.3199999999999998</v>
      </c>
      <c r="Y2953">
        <v>30130</v>
      </c>
      <c r="Z2953">
        <v>2.4300000000000002</v>
      </c>
    </row>
    <row r="2954" spans="1:26">
      <c r="A2954">
        <v>211230878</v>
      </c>
      <c r="B2954" t="s">
        <v>3635</v>
      </c>
      <c r="C2954" t="s">
        <v>3597</v>
      </c>
      <c r="D2954" t="s">
        <v>1049</v>
      </c>
      <c r="E2954" t="s">
        <v>3858</v>
      </c>
      <c r="F2954" t="s">
        <v>3600</v>
      </c>
      <c r="G2954">
        <v>211230878</v>
      </c>
      <c r="I2954" t="s">
        <v>3601</v>
      </c>
      <c r="J2954" t="s">
        <v>7268</v>
      </c>
      <c r="K2954" t="s">
        <v>3688</v>
      </c>
      <c r="L2954" t="s">
        <v>10540</v>
      </c>
      <c r="P2954">
        <v>9.5</v>
      </c>
      <c r="Q2954">
        <v>14.5</v>
      </c>
      <c r="R2954">
        <v>8.1</v>
      </c>
      <c r="S2954" t="b">
        <v>0</v>
      </c>
      <c r="T2954" t="b">
        <v>0</v>
      </c>
      <c r="U2954" t="b">
        <v>0</v>
      </c>
      <c r="V2954">
        <v>36000</v>
      </c>
      <c r="W2954">
        <v>29800</v>
      </c>
      <c r="X2954">
        <v>2.3199999999999998</v>
      </c>
      <c r="Y2954">
        <v>30130</v>
      </c>
      <c r="Z2954">
        <v>2.4300000000000002</v>
      </c>
    </row>
    <row r="2955" spans="1:26">
      <c r="A2955">
        <v>211230877</v>
      </c>
      <c r="B2955" t="s">
        <v>3635</v>
      </c>
      <c r="C2955" t="s">
        <v>3597</v>
      </c>
      <c r="D2955" t="s">
        <v>1049</v>
      </c>
      <c r="E2955" t="s">
        <v>3855</v>
      </c>
      <c r="F2955" t="s">
        <v>3600</v>
      </c>
      <c r="G2955">
        <v>211230877</v>
      </c>
      <c r="I2955" t="s">
        <v>3601</v>
      </c>
      <c r="J2955" t="s">
        <v>7268</v>
      </c>
      <c r="K2955" t="s">
        <v>3688</v>
      </c>
      <c r="L2955" t="s">
        <v>10540</v>
      </c>
      <c r="P2955">
        <v>9.5</v>
      </c>
      <c r="Q2955">
        <v>14.5</v>
      </c>
      <c r="R2955">
        <v>8.1</v>
      </c>
      <c r="S2955" t="b">
        <v>0</v>
      </c>
      <c r="T2955" t="b">
        <v>0</v>
      </c>
      <c r="U2955" t="b">
        <v>0</v>
      </c>
      <c r="V2955">
        <v>36000</v>
      </c>
      <c r="W2955">
        <v>29800</v>
      </c>
      <c r="X2955">
        <v>2.3199999999999998</v>
      </c>
      <c r="Y2955">
        <v>30130</v>
      </c>
      <c r="Z2955">
        <v>2.4300000000000002</v>
      </c>
    </row>
    <row r="2956" spans="1:26">
      <c r="A2956">
        <v>211230876</v>
      </c>
      <c r="B2956" t="s">
        <v>3635</v>
      </c>
      <c r="C2956" t="s">
        <v>3597</v>
      </c>
      <c r="D2956" t="s">
        <v>1049</v>
      </c>
      <c r="E2956" t="s">
        <v>3856</v>
      </c>
      <c r="F2956" t="s">
        <v>3600</v>
      </c>
      <c r="G2956">
        <v>211230876</v>
      </c>
      <c r="I2956" t="s">
        <v>3601</v>
      </c>
      <c r="J2956" t="s">
        <v>7268</v>
      </c>
      <c r="K2956" t="s">
        <v>3688</v>
      </c>
      <c r="L2956" t="s">
        <v>10540</v>
      </c>
      <c r="P2956">
        <v>9.5</v>
      </c>
      <c r="Q2956">
        <v>14.5</v>
      </c>
      <c r="R2956">
        <v>8.1</v>
      </c>
      <c r="S2956" t="b">
        <v>0</v>
      </c>
      <c r="T2956" t="b">
        <v>0</v>
      </c>
      <c r="U2956" t="b">
        <v>0</v>
      </c>
      <c r="V2956">
        <v>36000</v>
      </c>
      <c r="W2956">
        <v>29800</v>
      </c>
      <c r="X2956">
        <v>2.3199999999999998</v>
      </c>
      <c r="Y2956">
        <v>30130</v>
      </c>
      <c r="Z2956">
        <v>2.4300000000000002</v>
      </c>
    </row>
    <row r="2957" spans="1:26">
      <c r="A2957">
        <v>211230875</v>
      </c>
      <c r="B2957" t="s">
        <v>3635</v>
      </c>
      <c r="C2957" t="s">
        <v>3597</v>
      </c>
      <c r="D2957" t="s">
        <v>1049</v>
      </c>
      <c r="E2957" t="s">
        <v>3854</v>
      </c>
      <c r="F2957" t="s">
        <v>3600</v>
      </c>
      <c r="G2957">
        <v>211230875</v>
      </c>
      <c r="I2957" t="s">
        <v>3601</v>
      </c>
      <c r="J2957" t="s">
        <v>7268</v>
      </c>
      <c r="K2957" t="s">
        <v>3688</v>
      </c>
      <c r="L2957" t="s">
        <v>10540</v>
      </c>
      <c r="P2957">
        <v>9.5</v>
      </c>
      <c r="Q2957">
        <v>14.5</v>
      </c>
      <c r="R2957">
        <v>8.1</v>
      </c>
      <c r="S2957" t="b">
        <v>0</v>
      </c>
      <c r="T2957" t="b">
        <v>0</v>
      </c>
      <c r="U2957" t="b">
        <v>0</v>
      </c>
      <c r="V2957">
        <v>36000</v>
      </c>
      <c r="W2957">
        <v>29800</v>
      </c>
      <c r="X2957">
        <v>2.3199999999999998</v>
      </c>
      <c r="Y2957">
        <v>30130</v>
      </c>
      <c r="Z2957">
        <v>2.4300000000000002</v>
      </c>
    </row>
    <row r="2958" spans="1:26">
      <c r="A2958">
        <v>211230874</v>
      </c>
      <c r="B2958" t="s">
        <v>3635</v>
      </c>
      <c r="C2958" t="s">
        <v>3597</v>
      </c>
      <c r="D2958" t="s">
        <v>1049</v>
      </c>
      <c r="E2958" t="s">
        <v>3862</v>
      </c>
      <c r="F2958" t="s">
        <v>3600</v>
      </c>
      <c r="G2958">
        <v>211230874</v>
      </c>
      <c r="I2958" t="s">
        <v>3601</v>
      </c>
      <c r="J2958" t="s">
        <v>7268</v>
      </c>
      <c r="K2958" t="s">
        <v>3688</v>
      </c>
      <c r="L2958" t="s">
        <v>10540</v>
      </c>
      <c r="P2958">
        <v>9.5</v>
      </c>
      <c r="Q2958">
        <v>14.5</v>
      </c>
      <c r="R2958">
        <v>8.1</v>
      </c>
      <c r="S2958" t="b">
        <v>0</v>
      </c>
      <c r="T2958" t="b">
        <v>0</v>
      </c>
      <c r="U2958" t="b">
        <v>0</v>
      </c>
      <c r="V2958">
        <v>36000</v>
      </c>
      <c r="W2958">
        <v>29800</v>
      </c>
      <c r="X2958">
        <v>2.3199999999999998</v>
      </c>
      <c r="Y2958">
        <v>30130</v>
      </c>
      <c r="Z2958">
        <v>2.4300000000000002</v>
      </c>
    </row>
    <row r="2959" spans="1:26">
      <c r="A2959">
        <v>211230873</v>
      </c>
      <c r="B2959" t="s">
        <v>3635</v>
      </c>
      <c r="C2959" t="s">
        <v>3597</v>
      </c>
      <c r="D2959" t="s">
        <v>1049</v>
      </c>
      <c r="E2959" t="s">
        <v>10375</v>
      </c>
      <c r="F2959" t="s">
        <v>3600</v>
      </c>
      <c r="G2959">
        <v>211230873</v>
      </c>
      <c r="I2959" t="s">
        <v>3601</v>
      </c>
      <c r="J2959" t="s">
        <v>10535</v>
      </c>
      <c r="K2959" t="s">
        <v>3688</v>
      </c>
      <c r="L2959" t="s">
        <v>10540</v>
      </c>
      <c r="P2959">
        <v>9.5</v>
      </c>
      <c r="Q2959">
        <v>14.5</v>
      </c>
      <c r="R2959">
        <v>8.1</v>
      </c>
      <c r="S2959" t="b">
        <v>0</v>
      </c>
      <c r="T2959" t="b">
        <v>0</v>
      </c>
      <c r="U2959" t="b">
        <v>0</v>
      </c>
      <c r="V2959">
        <v>36000</v>
      </c>
      <c r="W2959">
        <v>29800</v>
      </c>
      <c r="X2959">
        <v>2.3199999999999998</v>
      </c>
      <c r="Y2959">
        <v>30130</v>
      </c>
      <c r="Z2959">
        <v>2.4300000000000002</v>
      </c>
    </row>
    <row r="2960" spans="1:26">
      <c r="A2960">
        <v>211230860</v>
      </c>
      <c r="B2960" t="s">
        <v>3635</v>
      </c>
      <c r="C2960" t="s">
        <v>3597</v>
      </c>
      <c r="D2960" t="s">
        <v>1049</v>
      </c>
      <c r="E2960" t="s">
        <v>10383</v>
      </c>
      <c r="F2960" t="s">
        <v>3600</v>
      </c>
      <c r="G2960">
        <v>211230860</v>
      </c>
      <c r="I2960" t="s">
        <v>3601</v>
      </c>
      <c r="J2960" t="s">
        <v>10547</v>
      </c>
      <c r="K2960" t="s">
        <v>3688</v>
      </c>
      <c r="L2960" t="s">
        <v>10556</v>
      </c>
      <c r="P2960">
        <v>10</v>
      </c>
      <c r="Q2960">
        <v>14.5</v>
      </c>
      <c r="R2960">
        <v>8.1</v>
      </c>
      <c r="S2960" t="b">
        <v>0</v>
      </c>
      <c r="T2960" t="b">
        <v>0</v>
      </c>
      <c r="U2960" t="b">
        <v>0</v>
      </c>
      <c r="V2960">
        <v>37200</v>
      </c>
      <c r="W2960">
        <v>29400</v>
      </c>
      <c r="X2960">
        <v>2.38</v>
      </c>
      <c r="Y2960">
        <v>29730</v>
      </c>
      <c r="Z2960">
        <v>2.4900000000000002</v>
      </c>
    </row>
    <row r="2961" spans="1:26">
      <c r="A2961">
        <v>211230859</v>
      </c>
      <c r="B2961" t="s">
        <v>3635</v>
      </c>
      <c r="C2961" t="s">
        <v>3597</v>
      </c>
      <c r="D2961" t="s">
        <v>1049</v>
      </c>
      <c r="E2961" t="s">
        <v>3860</v>
      </c>
      <c r="F2961" t="s">
        <v>3600</v>
      </c>
      <c r="G2961">
        <v>211230859</v>
      </c>
      <c r="I2961" t="s">
        <v>3601</v>
      </c>
      <c r="J2961" t="s">
        <v>7268</v>
      </c>
      <c r="K2961" t="s">
        <v>3688</v>
      </c>
      <c r="L2961" t="s">
        <v>10555</v>
      </c>
      <c r="P2961">
        <v>10</v>
      </c>
      <c r="Q2961">
        <v>14.5</v>
      </c>
      <c r="R2961">
        <v>8.1</v>
      </c>
      <c r="S2961" t="b">
        <v>0</v>
      </c>
      <c r="T2961" t="b">
        <v>0</v>
      </c>
      <c r="U2961" t="b">
        <v>0</v>
      </c>
      <c r="V2961">
        <v>37200</v>
      </c>
      <c r="W2961">
        <v>29400</v>
      </c>
      <c r="X2961">
        <v>2.38</v>
      </c>
      <c r="Y2961">
        <v>29730</v>
      </c>
      <c r="Z2961">
        <v>2.4900000000000002</v>
      </c>
    </row>
    <row r="2962" spans="1:26">
      <c r="A2962">
        <v>211230858</v>
      </c>
      <c r="B2962" t="s">
        <v>3635</v>
      </c>
      <c r="C2962" t="s">
        <v>3597</v>
      </c>
      <c r="D2962" t="s">
        <v>1049</v>
      </c>
      <c r="E2962" t="s">
        <v>3861</v>
      </c>
      <c r="F2962" t="s">
        <v>3600</v>
      </c>
      <c r="G2962">
        <v>211230858</v>
      </c>
      <c r="I2962" t="s">
        <v>3601</v>
      </c>
      <c r="J2962" t="s">
        <v>7268</v>
      </c>
      <c r="K2962" t="s">
        <v>3688</v>
      </c>
      <c r="L2962" t="s">
        <v>10555</v>
      </c>
      <c r="P2962">
        <v>10</v>
      </c>
      <c r="Q2962">
        <v>14.5</v>
      </c>
      <c r="R2962">
        <v>8.1</v>
      </c>
      <c r="S2962" t="b">
        <v>0</v>
      </c>
      <c r="T2962" t="b">
        <v>0</v>
      </c>
      <c r="U2962" t="b">
        <v>0</v>
      </c>
      <c r="V2962">
        <v>37200</v>
      </c>
      <c r="W2962">
        <v>29400</v>
      </c>
      <c r="X2962">
        <v>2.38</v>
      </c>
      <c r="Y2962">
        <v>29730</v>
      </c>
      <c r="Z2962">
        <v>2.4900000000000002</v>
      </c>
    </row>
    <row r="2963" spans="1:26">
      <c r="A2963">
        <v>211230857</v>
      </c>
      <c r="B2963" t="s">
        <v>3635</v>
      </c>
      <c r="C2963" t="s">
        <v>3597</v>
      </c>
      <c r="D2963" t="s">
        <v>1049</v>
      </c>
      <c r="E2963" t="s">
        <v>3857</v>
      </c>
      <c r="F2963" t="s">
        <v>3600</v>
      </c>
      <c r="G2963">
        <v>211230857</v>
      </c>
      <c r="I2963" t="s">
        <v>3601</v>
      </c>
      <c r="J2963" t="s">
        <v>7268</v>
      </c>
      <c r="K2963" t="s">
        <v>3688</v>
      </c>
      <c r="L2963" t="s">
        <v>10555</v>
      </c>
      <c r="P2963">
        <v>10</v>
      </c>
      <c r="Q2963">
        <v>14.5</v>
      </c>
      <c r="R2963">
        <v>8.1</v>
      </c>
      <c r="S2963" t="b">
        <v>0</v>
      </c>
      <c r="T2963" t="b">
        <v>0</v>
      </c>
      <c r="U2963" t="b">
        <v>0</v>
      </c>
      <c r="V2963">
        <v>37200</v>
      </c>
      <c r="W2963">
        <v>29400</v>
      </c>
      <c r="X2963">
        <v>2.38</v>
      </c>
      <c r="Y2963">
        <v>29730</v>
      </c>
      <c r="Z2963">
        <v>2.4900000000000002</v>
      </c>
    </row>
    <row r="2964" spans="1:26">
      <c r="A2964">
        <v>211230856</v>
      </c>
      <c r="B2964" t="s">
        <v>3635</v>
      </c>
      <c r="C2964" t="s">
        <v>3597</v>
      </c>
      <c r="D2964" t="s">
        <v>1049</v>
      </c>
      <c r="E2964" t="s">
        <v>3858</v>
      </c>
      <c r="F2964" t="s">
        <v>3600</v>
      </c>
      <c r="G2964">
        <v>211230856</v>
      </c>
      <c r="I2964" t="s">
        <v>3601</v>
      </c>
      <c r="J2964" t="s">
        <v>7268</v>
      </c>
      <c r="K2964" t="s">
        <v>3688</v>
      </c>
      <c r="L2964" t="s">
        <v>10555</v>
      </c>
      <c r="P2964">
        <v>10</v>
      </c>
      <c r="Q2964">
        <v>14.5</v>
      </c>
      <c r="R2964">
        <v>8.1</v>
      </c>
      <c r="S2964" t="b">
        <v>0</v>
      </c>
      <c r="T2964" t="b">
        <v>0</v>
      </c>
      <c r="U2964" t="b">
        <v>0</v>
      </c>
      <c r="V2964">
        <v>37200</v>
      </c>
      <c r="W2964">
        <v>29400</v>
      </c>
      <c r="X2964">
        <v>2.38</v>
      </c>
      <c r="Y2964">
        <v>29730</v>
      </c>
      <c r="Z2964">
        <v>2.4900000000000002</v>
      </c>
    </row>
    <row r="2965" spans="1:26">
      <c r="A2965">
        <v>211230855</v>
      </c>
      <c r="B2965" t="s">
        <v>3635</v>
      </c>
      <c r="C2965" t="s">
        <v>3597</v>
      </c>
      <c r="D2965" t="s">
        <v>1049</v>
      </c>
      <c r="E2965" t="s">
        <v>3855</v>
      </c>
      <c r="F2965" t="s">
        <v>3600</v>
      </c>
      <c r="G2965">
        <v>211230855</v>
      </c>
      <c r="I2965" t="s">
        <v>3601</v>
      </c>
      <c r="J2965" t="s">
        <v>7268</v>
      </c>
      <c r="K2965" t="s">
        <v>3688</v>
      </c>
      <c r="L2965" t="s">
        <v>10555</v>
      </c>
      <c r="P2965">
        <v>10</v>
      </c>
      <c r="Q2965">
        <v>14.5</v>
      </c>
      <c r="R2965">
        <v>8.1</v>
      </c>
      <c r="S2965" t="b">
        <v>0</v>
      </c>
      <c r="T2965" t="b">
        <v>0</v>
      </c>
      <c r="U2965" t="b">
        <v>0</v>
      </c>
      <c r="V2965">
        <v>37200</v>
      </c>
      <c r="W2965">
        <v>29400</v>
      </c>
      <c r="X2965">
        <v>2.38</v>
      </c>
      <c r="Y2965">
        <v>29730</v>
      </c>
      <c r="Z2965">
        <v>2.4900000000000002</v>
      </c>
    </row>
    <row r="2966" spans="1:26">
      <c r="A2966">
        <v>211230854</v>
      </c>
      <c r="B2966" t="s">
        <v>3635</v>
      </c>
      <c r="C2966" t="s">
        <v>3597</v>
      </c>
      <c r="D2966" t="s">
        <v>1049</v>
      </c>
      <c r="E2966" t="s">
        <v>3856</v>
      </c>
      <c r="F2966" t="s">
        <v>3600</v>
      </c>
      <c r="G2966">
        <v>211230854</v>
      </c>
      <c r="I2966" t="s">
        <v>3601</v>
      </c>
      <c r="J2966" t="s">
        <v>7268</v>
      </c>
      <c r="K2966" t="s">
        <v>3688</v>
      </c>
      <c r="L2966" t="s">
        <v>10555</v>
      </c>
      <c r="P2966">
        <v>10</v>
      </c>
      <c r="Q2966">
        <v>14.5</v>
      </c>
      <c r="R2966">
        <v>8.1</v>
      </c>
      <c r="S2966" t="b">
        <v>0</v>
      </c>
      <c r="T2966" t="b">
        <v>0</v>
      </c>
      <c r="U2966" t="b">
        <v>0</v>
      </c>
      <c r="V2966">
        <v>37200</v>
      </c>
      <c r="W2966">
        <v>29400</v>
      </c>
      <c r="X2966">
        <v>2.38</v>
      </c>
      <c r="Y2966">
        <v>29730</v>
      </c>
      <c r="Z2966">
        <v>2.4900000000000002</v>
      </c>
    </row>
    <row r="2967" spans="1:26">
      <c r="A2967">
        <v>211230853</v>
      </c>
      <c r="B2967" t="s">
        <v>3635</v>
      </c>
      <c r="C2967" t="s">
        <v>3597</v>
      </c>
      <c r="D2967" t="s">
        <v>1049</v>
      </c>
      <c r="E2967" t="s">
        <v>3854</v>
      </c>
      <c r="F2967" t="s">
        <v>3600</v>
      </c>
      <c r="G2967">
        <v>211230853</v>
      </c>
      <c r="I2967" t="s">
        <v>3601</v>
      </c>
      <c r="J2967" t="s">
        <v>7268</v>
      </c>
      <c r="K2967" t="s">
        <v>3688</v>
      </c>
      <c r="L2967" t="s">
        <v>10555</v>
      </c>
      <c r="P2967">
        <v>10</v>
      </c>
      <c r="Q2967">
        <v>14.5</v>
      </c>
      <c r="R2967">
        <v>8.1</v>
      </c>
      <c r="S2967" t="b">
        <v>0</v>
      </c>
      <c r="T2967" t="b">
        <v>0</v>
      </c>
      <c r="U2967" t="b">
        <v>0</v>
      </c>
      <c r="V2967">
        <v>37200</v>
      </c>
      <c r="W2967">
        <v>29400</v>
      </c>
      <c r="X2967">
        <v>2.38</v>
      </c>
      <c r="Y2967">
        <v>29730</v>
      </c>
      <c r="Z2967">
        <v>2.4900000000000002</v>
      </c>
    </row>
    <row r="2968" spans="1:26">
      <c r="A2968">
        <v>211230852</v>
      </c>
      <c r="B2968" t="s">
        <v>3635</v>
      </c>
      <c r="C2968" t="s">
        <v>3597</v>
      </c>
      <c r="D2968" t="s">
        <v>1049</v>
      </c>
      <c r="E2968" t="s">
        <v>3862</v>
      </c>
      <c r="F2968" t="s">
        <v>3600</v>
      </c>
      <c r="G2968">
        <v>211230852</v>
      </c>
      <c r="I2968" t="s">
        <v>3601</v>
      </c>
      <c r="J2968" t="s">
        <v>7268</v>
      </c>
      <c r="K2968" t="s">
        <v>3688</v>
      </c>
      <c r="L2968" t="s">
        <v>10555</v>
      </c>
      <c r="P2968">
        <v>10</v>
      </c>
      <c r="Q2968">
        <v>14.5</v>
      </c>
      <c r="R2968">
        <v>8.1</v>
      </c>
      <c r="S2968" t="b">
        <v>0</v>
      </c>
      <c r="T2968" t="b">
        <v>0</v>
      </c>
      <c r="U2968" t="b">
        <v>0</v>
      </c>
      <c r="V2968">
        <v>37200</v>
      </c>
      <c r="W2968">
        <v>29400</v>
      </c>
      <c r="X2968">
        <v>2.38</v>
      </c>
      <c r="Y2968">
        <v>29730</v>
      </c>
      <c r="Z2968">
        <v>2.4900000000000002</v>
      </c>
    </row>
    <row r="2969" spans="1:26">
      <c r="A2969">
        <v>211230851</v>
      </c>
      <c r="B2969" t="s">
        <v>3635</v>
      </c>
      <c r="C2969" t="s">
        <v>3597</v>
      </c>
      <c r="D2969" t="s">
        <v>1049</v>
      </c>
      <c r="E2969" t="s">
        <v>10375</v>
      </c>
      <c r="F2969" t="s">
        <v>3600</v>
      </c>
      <c r="G2969">
        <v>211230851</v>
      </c>
      <c r="I2969" t="s">
        <v>3601</v>
      </c>
      <c r="J2969" t="s">
        <v>10535</v>
      </c>
      <c r="K2969" t="s">
        <v>3688</v>
      </c>
      <c r="L2969" t="s">
        <v>10554</v>
      </c>
      <c r="P2969">
        <v>10</v>
      </c>
      <c r="Q2969">
        <v>14.5</v>
      </c>
      <c r="R2969">
        <v>8.1</v>
      </c>
      <c r="S2969" t="b">
        <v>0</v>
      </c>
      <c r="T2969" t="b">
        <v>0</v>
      </c>
      <c r="U2969" t="b">
        <v>0</v>
      </c>
      <c r="V2969">
        <v>37200</v>
      </c>
      <c r="W2969">
        <v>29400</v>
      </c>
      <c r="X2969">
        <v>2.38</v>
      </c>
      <c r="Y2969">
        <v>29730</v>
      </c>
      <c r="Z2969">
        <v>2.4900000000000002</v>
      </c>
    </row>
    <row r="2970" spans="1:26">
      <c r="A2970">
        <v>211230850</v>
      </c>
      <c r="B2970" t="s">
        <v>3635</v>
      </c>
      <c r="C2970" t="s">
        <v>3597</v>
      </c>
      <c r="D2970" t="s">
        <v>1049</v>
      </c>
      <c r="E2970" t="s">
        <v>10375</v>
      </c>
      <c r="F2970" t="s">
        <v>3600</v>
      </c>
      <c r="G2970">
        <v>211230850</v>
      </c>
      <c r="I2970" t="s">
        <v>3601</v>
      </c>
      <c r="J2970" t="s">
        <v>10535</v>
      </c>
      <c r="K2970" t="s">
        <v>3688</v>
      </c>
      <c r="L2970" t="s">
        <v>10539</v>
      </c>
      <c r="P2970">
        <v>10</v>
      </c>
      <c r="Q2970">
        <v>14.5</v>
      </c>
      <c r="R2970">
        <v>8.1</v>
      </c>
      <c r="S2970" t="b">
        <v>0</v>
      </c>
      <c r="T2970" t="b">
        <v>0</v>
      </c>
      <c r="U2970" t="b">
        <v>0</v>
      </c>
      <c r="V2970">
        <v>37200</v>
      </c>
      <c r="W2970">
        <v>29400</v>
      </c>
      <c r="X2970">
        <v>2.38</v>
      </c>
      <c r="Y2970">
        <v>29730</v>
      </c>
      <c r="Z2970">
        <v>2.4900000000000002</v>
      </c>
    </row>
    <row r="2971" spans="1:26">
      <c r="A2971">
        <v>211230848</v>
      </c>
      <c r="B2971" t="s">
        <v>3635</v>
      </c>
      <c r="C2971" t="s">
        <v>3597</v>
      </c>
      <c r="D2971" t="s">
        <v>1049</v>
      </c>
      <c r="E2971" t="s">
        <v>10383</v>
      </c>
      <c r="F2971" t="s">
        <v>3600</v>
      </c>
      <c r="G2971">
        <v>211230848</v>
      </c>
      <c r="I2971" t="s">
        <v>3601</v>
      </c>
      <c r="J2971" t="s">
        <v>10547</v>
      </c>
      <c r="K2971" t="s">
        <v>3688</v>
      </c>
      <c r="L2971" t="s">
        <v>10553</v>
      </c>
      <c r="P2971">
        <v>10</v>
      </c>
      <c r="Q2971">
        <v>16</v>
      </c>
      <c r="R2971">
        <v>8.1</v>
      </c>
      <c r="S2971" t="b">
        <v>0</v>
      </c>
      <c r="T2971" t="b">
        <v>0</v>
      </c>
      <c r="U2971" t="b">
        <v>1</v>
      </c>
      <c r="V2971">
        <v>37000</v>
      </c>
      <c r="W2971">
        <v>29200</v>
      </c>
      <c r="X2971">
        <v>2.4</v>
      </c>
      <c r="Y2971">
        <v>29530</v>
      </c>
      <c r="Z2971">
        <v>2.5099999999999998</v>
      </c>
    </row>
    <row r="2972" spans="1:26">
      <c r="A2972">
        <v>211230847</v>
      </c>
      <c r="B2972" t="s">
        <v>3635</v>
      </c>
      <c r="C2972" t="s">
        <v>3597</v>
      </c>
      <c r="D2972" t="s">
        <v>1049</v>
      </c>
      <c r="E2972" t="s">
        <v>3860</v>
      </c>
      <c r="F2972" t="s">
        <v>3600</v>
      </c>
      <c r="G2972">
        <v>211230847</v>
      </c>
      <c r="I2972" t="s">
        <v>3601</v>
      </c>
      <c r="J2972" t="s">
        <v>7268</v>
      </c>
      <c r="K2972" t="s">
        <v>3688</v>
      </c>
      <c r="L2972" t="s">
        <v>10552</v>
      </c>
      <c r="P2972">
        <v>10</v>
      </c>
      <c r="Q2972">
        <v>16</v>
      </c>
      <c r="R2972">
        <v>8.1</v>
      </c>
      <c r="S2972" t="b">
        <v>0</v>
      </c>
      <c r="T2972" t="b">
        <v>0</v>
      </c>
      <c r="U2972" t="b">
        <v>1</v>
      </c>
      <c r="V2972">
        <v>37000</v>
      </c>
      <c r="W2972">
        <v>29200</v>
      </c>
      <c r="X2972">
        <v>2.4</v>
      </c>
      <c r="Y2972">
        <v>29530</v>
      </c>
      <c r="Z2972">
        <v>2.5099999999999998</v>
      </c>
    </row>
    <row r="2973" spans="1:26">
      <c r="A2973">
        <v>211230846</v>
      </c>
      <c r="B2973" t="s">
        <v>3635</v>
      </c>
      <c r="C2973" t="s">
        <v>3597</v>
      </c>
      <c r="D2973" t="s">
        <v>1049</v>
      </c>
      <c r="E2973" t="s">
        <v>3861</v>
      </c>
      <c r="F2973" t="s">
        <v>3600</v>
      </c>
      <c r="G2973">
        <v>211230846</v>
      </c>
      <c r="I2973" t="s">
        <v>3601</v>
      </c>
      <c r="J2973" t="s">
        <v>7268</v>
      </c>
      <c r="K2973" t="s">
        <v>3688</v>
      </c>
      <c r="L2973" t="s">
        <v>10552</v>
      </c>
      <c r="P2973">
        <v>10</v>
      </c>
      <c r="Q2973">
        <v>16</v>
      </c>
      <c r="R2973">
        <v>8.1</v>
      </c>
      <c r="S2973" t="b">
        <v>0</v>
      </c>
      <c r="T2973" t="b">
        <v>0</v>
      </c>
      <c r="U2973" t="b">
        <v>1</v>
      </c>
      <c r="V2973">
        <v>37000</v>
      </c>
      <c r="W2973">
        <v>29200</v>
      </c>
      <c r="X2973">
        <v>2.4</v>
      </c>
      <c r="Y2973">
        <v>29530</v>
      </c>
      <c r="Z2973">
        <v>2.5099999999999998</v>
      </c>
    </row>
    <row r="2974" spans="1:26">
      <c r="A2974">
        <v>211230845</v>
      </c>
      <c r="B2974" t="s">
        <v>3635</v>
      </c>
      <c r="C2974" t="s">
        <v>3597</v>
      </c>
      <c r="D2974" t="s">
        <v>1049</v>
      </c>
      <c r="E2974" t="s">
        <v>3857</v>
      </c>
      <c r="F2974" t="s">
        <v>3600</v>
      </c>
      <c r="G2974">
        <v>211230845</v>
      </c>
      <c r="I2974" t="s">
        <v>3601</v>
      </c>
      <c r="J2974" t="s">
        <v>7268</v>
      </c>
      <c r="K2974" t="s">
        <v>3688</v>
      </c>
      <c r="L2974" t="s">
        <v>10552</v>
      </c>
      <c r="P2974">
        <v>10</v>
      </c>
      <c r="Q2974">
        <v>16</v>
      </c>
      <c r="R2974">
        <v>8.1</v>
      </c>
      <c r="S2974" t="b">
        <v>0</v>
      </c>
      <c r="T2974" t="b">
        <v>0</v>
      </c>
      <c r="U2974" t="b">
        <v>1</v>
      </c>
      <c r="V2974">
        <v>37000</v>
      </c>
      <c r="W2974">
        <v>29200</v>
      </c>
      <c r="X2974">
        <v>2.4</v>
      </c>
      <c r="Y2974">
        <v>29530</v>
      </c>
      <c r="Z2974">
        <v>2.5099999999999998</v>
      </c>
    </row>
    <row r="2975" spans="1:26">
      <c r="A2975">
        <v>211230844</v>
      </c>
      <c r="B2975" t="s">
        <v>3635</v>
      </c>
      <c r="C2975" t="s">
        <v>3597</v>
      </c>
      <c r="D2975" t="s">
        <v>1049</v>
      </c>
      <c r="E2975" t="s">
        <v>3858</v>
      </c>
      <c r="F2975" t="s">
        <v>3600</v>
      </c>
      <c r="G2975">
        <v>211230844</v>
      </c>
      <c r="I2975" t="s">
        <v>3601</v>
      </c>
      <c r="J2975" t="s">
        <v>7268</v>
      </c>
      <c r="K2975" t="s">
        <v>3688</v>
      </c>
      <c r="L2975" t="s">
        <v>10552</v>
      </c>
      <c r="P2975">
        <v>10</v>
      </c>
      <c r="Q2975">
        <v>16</v>
      </c>
      <c r="R2975">
        <v>8.1</v>
      </c>
      <c r="S2975" t="b">
        <v>0</v>
      </c>
      <c r="T2975" t="b">
        <v>0</v>
      </c>
      <c r="U2975" t="b">
        <v>1</v>
      </c>
      <c r="V2975">
        <v>37000</v>
      </c>
      <c r="W2975">
        <v>29200</v>
      </c>
      <c r="X2975">
        <v>2.4</v>
      </c>
      <c r="Y2975">
        <v>29530</v>
      </c>
      <c r="Z2975">
        <v>2.5099999999999998</v>
      </c>
    </row>
    <row r="2976" spans="1:26">
      <c r="A2976">
        <v>211230843</v>
      </c>
      <c r="B2976" t="s">
        <v>3635</v>
      </c>
      <c r="C2976" t="s">
        <v>3597</v>
      </c>
      <c r="D2976" t="s">
        <v>1049</v>
      </c>
      <c r="E2976" t="s">
        <v>3855</v>
      </c>
      <c r="F2976" t="s">
        <v>3600</v>
      </c>
      <c r="G2976">
        <v>211230843</v>
      </c>
      <c r="I2976" t="s">
        <v>3601</v>
      </c>
      <c r="J2976" t="s">
        <v>7268</v>
      </c>
      <c r="K2976" t="s">
        <v>3688</v>
      </c>
      <c r="L2976" t="s">
        <v>10552</v>
      </c>
      <c r="P2976">
        <v>10</v>
      </c>
      <c r="Q2976">
        <v>16</v>
      </c>
      <c r="R2976">
        <v>8.1</v>
      </c>
      <c r="S2976" t="b">
        <v>0</v>
      </c>
      <c r="T2976" t="b">
        <v>0</v>
      </c>
      <c r="U2976" t="b">
        <v>1</v>
      </c>
      <c r="V2976">
        <v>37000</v>
      </c>
      <c r="W2976">
        <v>29200</v>
      </c>
      <c r="X2976">
        <v>2.4</v>
      </c>
      <c r="Y2976">
        <v>29530</v>
      </c>
      <c r="Z2976">
        <v>2.5099999999999998</v>
      </c>
    </row>
    <row r="2977" spans="1:26">
      <c r="A2977">
        <v>211230842</v>
      </c>
      <c r="B2977" t="s">
        <v>3635</v>
      </c>
      <c r="C2977" t="s">
        <v>3597</v>
      </c>
      <c r="D2977" t="s">
        <v>1049</v>
      </c>
      <c r="E2977" t="s">
        <v>3856</v>
      </c>
      <c r="F2977" t="s">
        <v>3600</v>
      </c>
      <c r="G2977">
        <v>211230842</v>
      </c>
      <c r="I2977" t="s">
        <v>3601</v>
      </c>
      <c r="J2977" t="s">
        <v>7268</v>
      </c>
      <c r="K2977" t="s">
        <v>3688</v>
      </c>
      <c r="L2977" t="s">
        <v>10552</v>
      </c>
      <c r="P2977">
        <v>10</v>
      </c>
      <c r="Q2977">
        <v>16</v>
      </c>
      <c r="R2977">
        <v>8.1</v>
      </c>
      <c r="S2977" t="b">
        <v>0</v>
      </c>
      <c r="T2977" t="b">
        <v>0</v>
      </c>
      <c r="U2977" t="b">
        <v>1</v>
      </c>
      <c r="V2977">
        <v>37000</v>
      </c>
      <c r="W2977">
        <v>29200</v>
      </c>
      <c r="X2977">
        <v>2.4</v>
      </c>
      <c r="Y2977">
        <v>29530</v>
      </c>
      <c r="Z2977">
        <v>2.5099999999999998</v>
      </c>
    </row>
    <row r="2978" spans="1:26">
      <c r="A2978">
        <v>211230841</v>
      </c>
      <c r="B2978" t="s">
        <v>3635</v>
      </c>
      <c r="C2978" t="s">
        <v>3597</v>
      </c>
      <c r="D2978" t="s">
        <v>1049</v>
      </c>
      <c r="E2978" t="s">
        <v>3854</v>
      </c>
      <c r="F2978" t="s">
        <v>3600</v>
      </c>
      <c r="G2978">
        <v>211230841</v>
      </c>
      <c r="I2978" t="s">
        <v>3601</v>
      </c>
      <c r="J2978" t="s">
        <v>7268</v>
      </c>
      <c r="K2978" t="s">
        <v>3688</v>
      </c>
      <c r="L2978" t="s">
        <v>10552</v>
      </c>
      <c r="P2978">
        <v>10</v>
      </c>
      <c r="Q2978">
        <v>16</v>
      </c>
      <c r="R2978">
        <v>8.1</v>
      </c>
      <c r="S2978" t="b">
        <v>0</v>
      </c>
      <c r="T2978" t="b">
        <v>0</v>
      </c>
      <c r="U2978" t="b">
        <v>1</v>
      </c>
      <c r="V2978">
        <v>37000</v>
      </c>
      <c r="W2978">
        <v>29200</v>
      </c>
      <c r="X2978">
        <v>2.4</v>
      </c>
      <c r="Y2978">
        <v>29530</v>
      </c>
      <c r="Z2978">
        <v>2.5099999999999998</v>
      </c>
    </row>
    <row r="2979" spans="1:26">
      <c r="A2979">
        <v>211230840</v>
      </c>
      <c r="B2979" t="s">
        <v>3635</v>
      </c>
      <c r="C2979" t="s">
        <v>3597</v>
      </c>
      <c r="D2979" t="s">
        <v>1049</v>
      </c>
      <c r="E2979" t="s">
        <v>3862</v>
      </c>
      <c r="F2979" t="s">
        <v>3600</v>
      </c>
      <c r="G2979">
        <v>211230840</v>
      </c>
      <c r="I2979" t="s">
        <v>3601</v>
      </c>
      <c r="J2979" t="s">
        <v>7268</v>
      </c>
      <c r="K2979" t="s">
        <v>3688</v>
      </c>
      <c r="L2979" t="s">
        <v>10552</v>
      </c>
      <c r="P2979">
        <v>10</v>
      </c>
      <c r="Q2979">
        <v>16</v>
      </c>
      <c r="R2979">
        <v>8.1</v>
      </c>
      <c r="S2979" t="b">
        <v>0</v>
      </c>
      <c r="T2979" t="b">
        <v>0</v>
      </c>
      <c r="U2979" t="b">
        <v>1</v>
      </c>
      <c r="V2979">
        <v>37000</v>
      </c>
      <c r="W2979">
        <v>29200</v>
      </c>
      <c r="X2979">
        <v>2.4</v>
      </c>
      <c r="Y2979">
        <v>29530</v>
      </c>
      <c r="Z2979">
        <v>2.5099999999999998</v>
      </c>
    </row>
    <row r="2980" spans="1:26">
      <c r="A2980">
        <v>211230839</v>
      </c>
      <c r="B2980" t="s">
        <v>3635</v>
      </c>
      <c r="C2980" t="s">
        <v>3597</v>
      </c>
      <c r="D2980" t="s">
        <v>1049</v>
      </c>
      <c r="E2980" t="s">
        <v>10375</v>
      </c>
      <c r="F2980" t="s">
        <v>3600</v>
      </c>
      <c r="G2980">
        <v>211230839</v>
      </c>
      <c r="I2980" t="s">
        <v>3601</v>
      </c>
      <c r="J2980" t="s">
        <v>10535</v>
      </c>
      <c r="K2980" t="s">
        <v>3688</v>
      </c>
      <c r="L2980" t="s">
        <v>10551</v>
      </c>
      <c r="P2980">
        <v>10</v>
      </c>
      <c r="Q2980">
        <v>16</v>
      </c>
      <c r="R2980">
        <v>8.1</v>
      </c>
      <c r="S2980" t="b">
        <v>0</v>
      </c>
      <c r="T2980" t="b">
        <v>0</v>
      </c>
      <c r="U2980" t="b">
        <v>1</v>
      </c>
      <c r="V2980">
        <v>37000</v>
      </c>
      <c r="W2980">
        <v>29200</v>
      </c>
      <c r="X2980">
        <v>2.4</v>
      </c>
      <c r="Y2980">
        <v>29530</v>
      </c>
      <c r="Z2980">
        <v>2.5099999999999998</v>
      </c>
    </row>
    <row r="2981" spans="1:26">
      <c r="A2981">
        <v>211230838</v>
      </c>
      <c r="B2981" t="s">
        <v>3635</v>
      </c>
      <c r="C2981" t="s">
        <v>3597</v>
      </c>
      <c r="D2981" t="s">
        <v>1049</v>
      </c>
      <c r="E2981" t="s">
        <v>10375</v>
      </c>
      <c r="F2981" t="s">
        <v>3600</v>
      </c>
      <c r="G2981">
        <v>211230838</v>
      </c>
      <c r="I2981" t="s">
        <v>3601</v>
      </c>
      <c r="J2981" t="s">
        <v>10535</v>
      </c>
      <c r="K2981" t="s">
        <v>3688</v>
      </c>
      <c r="L2981" t="s">
        <v>10538</v>
      </c>
      <c r="P2981">
        <v>10</v>
      </c>
      <c r="Q2981">
        <v>16</v>
      </c>
      <c r="R2981">
        <v>8.1</v>
      </c>
      <c r="S2981" t="b">
        <v>0</v>
      </c>
      <c r="T2981" t="b">
        <v>0</v>
      </c>
      <c r="U2981" t="b">
        <v>1</v>
      </c>
      <c r="V2981">
        <v>37000</v>
      </c>
      <c r="W2981">
        <v>29200</v>
      </c>
      <c r="X2981">
        <v>2.4</v>
      </c>
      <c r="Y2981">
        <v>29530</v>
      </c>
      <c r="Z2981">
        <v>2.5099999999999998</v>
      </c>
    </row>
    <row r="2982" spans="1:26">
      <c r="A2982">
        <v>211230836</v>
      </c>
      <c r="B2982" t="s">
        <v>3635</v>
      </c>
      <c r="C2982" t="s">
        <v>3597</v>
      </c>
      <c r="D2982" t="s">
        <v>1049</v>
      </c>
      <c r="E2982" t="s">
        <v>10383</v>
      </c>
      <c r="F2982" t="s">
        <v>3600</v>
      </c>
      <c r="G2982">
        <v>211230836</v>
      </c>
      <c r="I2982" t="s">
        <v>3601</v>
      </c>
      <c r="J2982" t="s">
        <v>10547</v>
      </c>
      <c r="K2982" t="s">
        <v>3688</v>
      </c>
      <c r="L2982" t="s">
        <v>10550</v>
      </c>
      <c r="P2982">
        <v>10</v>
      </c>
      <c r="Q2982">
        <v>14.5</v>
      </c>
      <c r="R2982">
        <v>8.1</v>
      </c>
      <c r="S2982" t="b">
        <v>0</v>
      </c>
      <c r="T2982" t="b">
        <v>0</v>
      </c>
      <c r="U2982" t="b">
        <v>0</v>
      </c>
      <c r="V2982">
        <v>37200</v>
      </c>
      <c r="W2982">
        <v>29400</v>
      </c>
      <c r="X2982">
        <v>2.38</v>
      </c>
      <c r="Y2982">
        <v>29730</v>
      </c>
      <c r="Z2982">
        <v>2.4900000000000002</v>
      </c>
    </row>
    <row r="2983" spans="1:26">
      <c r="A2983">
        <v>211230835</v>
      </c>
      <c r="B2983" t="s">
        <v>3635</v>
      </c>
      <c r="C2983" t="s">
        <v>3597</v>
      </c>
      <c r="D2983" t="s">
        <v>1049</v>
      </c>
      <c r="E2983" t="s">
        <v>3860</v>
      </c>
      <c r="F2983" t="s">
        <v>3600</v>
      </c>
      <c r="G2983">
        <v>211230835</v>
      </c>
      <c r="I2983" t="s">
        <v>3601</v>
      </c>
      <c r="J2983" t="s">
        <v>7268</v>
      </c>
      <c r="K2983" t="s">
        <v>3688</v>
      </c>
      <c r="L2983" t="s">
        <v>10549</v>
      </c>
      <c r="P2983">
        <v>10</v>
      </c>
      <c r="Q2983">
        <v>14.5</v>
      </c>
      <c r="R2983">
        <v>8.1</v>
      </c>
      <c r="S2983" t="b">
        <v>0</v>
      </c>
      <c r="T2983" t="b">
        <v>0</v>
      </c>
      <c r="U2983" t="b">
        <v>0</v>
      </c>
      <c r="V2983">
        <v>37200</v>
      </c>
      <c r="W2983">
        <v>29400</v>
      </c>
      <c r="X2983">
        <v>2.38</v>
      </c>
      <c r="Y2983">
        <v>29730</v>
      </c>
      <c r="Z2983">
        <v>2.4900000000000002</v>
      </c>
    </row>
    <row r="2984" spans="1:26">
      <c r="A2984">
        <v>211230834</v>
      </c>
      <c r="B2984" t="s">
        <v>3635</v>
      </c>
      <c r="C2984" t="s">
        <v>3597</v>
      </c>
      <c r="D2984" t="s">
        <v>1049</v>
      </c>
      <c r="E2984" t="s">
        <v>3861</v>
      </c>
      <c r="F2984" t="s">
        <v>3600</v>
      </c>
      <c r="G2984">
        <v>211230834</v>
      </c>
      <c r="I2984" t="s">
        <v>3601</v>
      </c>
      <c r="J2984" t="s">
        <v>7268</v>
      </c>
      <c r="K2984" t="s">
        <v>3688</v>
      </c>
      <c r="L2984" t="s">
        <v>10549</v>
      </c>
      <c r="P2984">
        <v>10</v>
      </c>
      <c r="Q2984">
        <v>14.5</v>
      </c>
      <c r="R2984">
        <v>8.1</v>
      </c>
      <c r="S2984" t="b">
        <v>0</v>
      </c>
      <c r="T2984" t="b">
        <v>0</v>
      </c>
      <c r="U2984" t="b">
        <v>0</v>
      </c>
      <c r="V2984">
        <v>37200</v>
      </c>
      <c r="W2984">
        <v>29400</v>
      </c>
      <c r="X2984">
        <v>2.38</v>
      </c>
      <c r="Y2984">
        <v>29730</v>
      </c>
      <c r="Z2984">
        <v>2.4900000000000002</v>
      </c>
    </row>
    <row r="2985" spans="1:26">
      <c r="A2985">
        <v>211230833</v>
      </c>
      <c r="B2985" t="s">
        <v>3635</v>
      </c>
      <c r="C2985" t="s">
        <v>3597</v>
      </c>
      <c r="D2985" t="s">
        <v>1049</v>
      </c>
      <c r="E2985" t="s">
        <v>3857</v>
      </c>
      <c r="F2985" t="s">
        <v>3600</v>
      </c>
      <c r="G2985">
        <v>211230833</v>
      </c>
      <c r="I2985" t="s">
        <v>3601</v>
      </c>
      <c r="J2985" t="s">
        <v>7268</v>
      </c>
      <c r="K2985" t="s">
        <v>3688</v>
      </c>
      <c r="L2985" t="s">
        <v>10549</v>
      </c>
      <c r="P2985">
        <v>10</v>
      </c>
      <c r="Q2985">
        <v>14.5</v>
      </c>
      <c r="R2985">
        <v>8.1</v>
      </c>
      <c r="S2985" t="b">
        <v>0</v>
      </c>
      <c r="T2985" t="b">
        <v>0</v>
      </c>
      <c r="U2985" t="b">
        <v>0</v>
      </c>
      <c r="V2985">
        <v>37200</v>
      </c>
      <c r="W2985">
        <v>29400</v>
      </c>
      <c r="X2985">
        <v>2.38</v>
      </c>
      <c r="Y2985">
        <v>29730</v>
      </c>
      <c r="Z2985">
        <v>2.4900000000000002</v>
      </c>
    </row>
    <row r="2986" spans="1:26">
      <c r="A2986">
        <v>211230832</v>
      </c>
      <c r="B2986" t="s">
        <v>3635</v>
      </c>
      <c r="C2986" t="s">
        <v>3597</v>
      </c>
      <c r="D2986" t="s">
        <v>1049</v>
      </c>
      <c r="E2986" t="s">
        <v>3858</v>
      </c>
      <c r="F2986" t="s">
        <v>3600</v>
      </c>
      <c r="G2986">
        <v>211230832</v>
      </c>
      <c r="I2986" t="s">
        <v>3601</v>
      </c>
      <c r="J2986" t="s">
        <v>7268</v>
      </c>
      <c r="K2986" t="s">
        <v>3688</v>
      </c>
      <c r="L2986" t="s">
        <v>10549</v>
      </c>
      <c r="P2986">
        <v>10</v>
      </c>
      <c r="Q2986">
        <v>14.5</v>
      </c>
      <c r="R2986">
        <v>8.1</v>
      </c>
      <c r="S2986" t="b">
        <v>0</v>
      </c>
      <c r="T2986" t="b">
        <v>0</v>
      </c>
      <c r="U2986" t="b">
        <v>0</v>
      </c>
      <c r="V2986">
        <v>37200</v>
      </c>
      <c r="W2986">
        <v>29400</v>
      </c>
      <c r="X2986">
        <v>2.38</v>
      </c>
      <c r="Y2986">
        <v>29730</v>
      </c>
      <c r="Z2986">
        <v>2.4900000000000002</v>
      </c>
    </row>
    <row r="2987" spans="1:26">
      <c r="A2987">
        <v>211230831</v>
      </c>
      <c r="B2987" t="s">
        <v>3635</v>
      </c>
      <c r="C2987" t="s">
        <v>3597</v>
      </c>
      <c r="D2987" t="s">
        <v>1049</v>
      </c>
      <c r="E2987" t="s">
        <v>3855</v>
      </c>
      <c r="F2987" t="s">
        <v>3600</v>
      </c>
      <c r="G2987">
        <v>211230831</v>
      </c>
      <c r="I2987" t="s">
        <v>3601</v>
      </c>
      <c r="J2987" t="s">
        <v>7268</v>
      </c>
      <c r="K2987" t="s">
        <v>3688</v>
      </c>
      <c r="L2987" t="s">
        <v>10549</v>
      </c>
      <c r="P2987">
        <v>10</v>
      </c>
      <c r="Q2987">
        <v>14.5</v>
      </c>
      <c r="R2987">
        <v>8.1</v>
      </c>
      <c r="S2987" t="b">
        <v>0</v>
      </c>
      <c r="T2987" t="b">
        <v>0</v>
      </c>
      <c r="U2987" t="b">
        <v>0</v>
      </c>
      <c r="V2987">
        <v>37200</v>
      </c>
      <c r="W2987">
        <v>29400</v>
      </c>
      <c r="X2987">
        <v>2.38</v>
      </c>
      <c r="Y2987">
        <v>29730</v>
      </c>
      <c r="Z2987">
        <v>2.4900000000000002</v>
      </c>
    </row>
    <row r="2988" spans="1:26">
      <c r="A2988">
        <v>211230830</v>
      </c>
      <c r="B2988" t="s">
        <v>3635</v>
      </c>
      <c r="C2988" t="s">
        <v>3597</v>
      </c>
      <c r="D2988" t="s">
        <v>1049</v>
      </c>
      <c r="E2988" t="s">
        <v>3856</v>
      </c>
      <c r="F2988" t="s">
        <v>3600</v>
      </c>
      <c r="G2988">
        <v>211230830</v>
      </c>
      <c r="I2988" t="s">
        <v>3601</v>
      </c>
      <c r="J2988" t="s">
        <v>7268</v>
      </c>
      <c r="K2988" t="s">
        <v>3688</v>
      </c>
      <c r="L2988" t="s">
        <v>10549</v>
      </c>
      <c r="P2988">
        <v>10</v>
      </c>
      <c r="Q2988">
        <v>14.5</v>
      </c>
      <c r="R2988">
        <v>8.1</v>
      </c>
      <c r="S2988" t="b">
        <v>0</v>
      </c>
      <c r="T2988" t="b">
        <v>0</v>
      </c>
      <c r="U2988" t="b">
        <v>0</v>
      </c>
      <c r="V2988">
        <v>37200</v>
      </c>
      <c r="W2988">
        <v>29400</v>
      </c>
      <c r="X2988">
        <v>2.38</v>
      </c>
      <c r="Y2988">
        <v>29730</v>
      </c>
      <c r="Z2988">
        <v>2.4900000000000002</v>
      </c>
    </row>
    <row r="2989" spans="1:26">
      <c r="A2989">
        <v>211230829</v>
      </c>
      <c r="B2989" t="s">
        <v>3635</v>
      </c>
      <c r="C2989" t="s">
        <v>3597</v>
      </c>
      <c r="D2989" t="s">
        <v>1049</v>
      </c>
      <c r="E2989" t="s">
        <v>3854</v>
      </c>
      <c r="F2989" t="s">
        <v>3600</v>
      </c>
      <c r="G2989">
        <v>211230829</v>
      </c>
      <c r="I2989" t="s">
        <v>3601</v>
      </c>
      <c r="J2989" t="s">
        <v>7268</v>
      </c>
      <c r="K2989" t="s">
        <v>3688</v>
      </c>
      <c r="L2989" t="s">
        <v>10549</v>
      </c>
      <c r="P2989">
        <v>10</v>
      </c>
      <c r="Q2989">
        <v>14.5</v>
      </c>
      <c r="R2989">
        <v>8.1</v>
      </c>
      <c r="S2989" t="b">
        <v>0</v>
      </c>
      <c r="T2989" t="b">
        <v>0</v>
      </c>
      <c r="U2989" t="b">
        <v>0</v>
      </c>
      <c r="V2989">
        <v>37200</v>
      </c>
      <c r="W2989">
        <v>29400</v>
      </c>
      <c r="X2989">
        <v>2.38</v>
      </c>
      <c r="Y2989">
        <v>29730</v>
      </c>
      <c r="Z2989">
        <v>2.4900000000000002</v>
      </c>
    </row>
    <row r="2990" spans="1:26">
      <c r="A2990">
        <v>211230828</v>
      </c>
      <c r="B2990" t="s">
        <v>3635</v>
      </c>
      <c r="C2990" t="s">
        <v>3597</v>
      </c>
      <c r="D2990" t="s">
        <v>1049</v>
      </c>
      <c r="E2990" t="s">
        <v>3862</v>
      </c>
      <c r="F2990" t="s">
        <v>3600</v>
      </c>
      <c r="G2990">
        <v>211230828</v>
      </c>
      <c r="I2990" t="s">
        <v>3601</v>
      </c>
      <c r="J2990" t="s">
        <v>7268</v>
      </c>
      <c r="K2990" t="s">
        <v>3688</v>
      </c>
      <c r="L2990" t="s">
        <v>10549</v>
      </c>
      <c r="P2990">
        <v>10</v>
      </c>
      <c r="Q2990">
        <v>14.5</v>
      </c>
      <c r="R2990">
        <v>8.1</v>
      </c>
      <c r="S2990" t="b">
        <v>0</v>
      </c>
      <c r="T2990" t="b">
        <v>0</v>
      </c>
      <c r="U2990" t="b">
        <v>0</v>
      </c>
      <c r="V2990">
        <v>37200</v>
      </c>
      <c r="W2990">
        <v>29400</v>
      </c>
      <c r="X2990">
        <v>2.38</v>
      </c>
      <c r="Y2990">
        <v>29730</v>
      </c>
      <c r="Z2990">
        <v>2.4900000000000002</v>
      </c>
    </row>
    <row r="2991" spans="1:26">
      <c r="A2991">
        <v>211230827</v>
      </c>
      <c r="B2991" t="s">
        <v>3635</v>
      </c>
      <c r="C2991" t="s">
        <v>3597</v>
      </c>
      <c r="D2991" t="s">
        <v>1049</v>
      </c>
      <c r="E2991" t="s">
        <v>10375</v>
      </c>
      <c r="F2991" t="s">
        <v>3600</v>
      </c>
      <c r="G2991">
        <v>211230827</v>
      </c>
      <c r="I2991" t="s">
        <v>3601</v>
      </c>
      <c r="J2991" t="s">
        <v>10535</v>
      </c>
      <c r="K2991" t="s">
        <v>3688</v>
      </c>
      <c r="L2991" t="s">
        <v>10537</v>
      </c>
      <c r="P2991">
        <v>10</v>
      </c>
      <c r="Q2991">
        <v>14.5</v>
      </c>
      <c r="R2991">
        <v>8.1</v>
      </c>
      <c r="S2991" t="b">
        <v>0</v>
      </c>
      <c r="T2991" t="b">
        <v>0</v>
      </c>
      <c r="U2991" t="b">
        <v>0</v>
      </c>
      <c r="V2991">
        <v>37200</v>
      </c>
      <c r="W2991">
        <v>29400</v>
      </c>
      <c r="X2991">
        <v>2.38</v>
      </c>
      <c r="Y2991">
        <v>29730</v>
      </c>
      <c r="Z2991">
        <v>2.4900000000000002</v>
      </c>
    </row>
    <row r="2992" spans="1:26">
      <c r="A2992">
        <v>211230825</v>
      </c>
      <c r="B2992" t="s">
        <v>3635</v>
      </c>
      <c r="C2992" t="s">
        <v>3597</v>
      </c>
      <c r="D2992" t="s">
        <v>1049</v>
      </c>
      <c r="E2992" t="s">
        <v>10383</v>
      </c>
      <c r="F2992" t="s">
        <v>3600</v>
      </c>
      <c r="G2992">
        <v>211230825</v>
      </c>
      <c r="I2992" t="s">
        <v>3601</v>
      </c>
      <c r="J2992" t="s">
        <v>10547</v>
      </c>
      <c r="K2992" t="s">
        <v>3688</v>
      </c>
      <c r="L2992" t="s">
        <v>10548</v>
      </c>
      <c r="P2992">
        <v>10</v>
      </c>
      <c r="Q2992">
        <v>16</v>
      </c>
      <c r="R2992">
        <v>8.1</v>
      </c>
      <c r="S2992" t="b">
        <v>0</v>
      </c>
      <c r="T2992" t="b">
        <v>0</v>
      </c>
      <c r="U2992" t="b">
        <v>1</v>
      </c>
      <c r="V2992">
        <v>37000</v>
      </c>
      <c r="W2992">
        <v>29200</v>
      </c>
      <c r="X2992">
        <v>2.4</v>
      </c>
      <c r="Y2992">
        <v>29530</v>
      </c>
      <c r="Z2992">
        <v>2.5099999999999998</v>
      </c>
    </row>
    <row r="2993" spans="1:26">
      <c r="A2993">
        <v>211230824</v>
      </c>
      <c r="B2993" t="s">
        <v>3635</v>
      </c>
      <c r="C2993" t="s">
        <v>3597</v>
      </c>
      <c r="D2993" t="s">
        <v>1049</v>
      </c>
      <c r="E2993" t="s">
        <v>3860</v>
      </c>
      <c r="F2993" t="s">
        <v>3600</v>
      </c>
      <c r="G2993">
        <v>211230824</v>
      </c>
      <c r="I2993" t="s">
        <v>3601</v>
      </c>
      <c r="J2993" t="s">
        <v>7268</v>
      </c>
      <c r="K2993" t="s">
        <v>3688</v>
      </c>
      <c r="L2993" t="s">
        <v>10546</v>
      </c>
      <c r="P2993">
        <v>10</v>
      </c>
      <c r="Q2993">
        <v>16</v>
      </c>
      <c r="R2993">
        <v>8.1</v>
      </c>
      <c r="S2993" t="b">
        <v>0</v>
      </c>
      <c r="T2993" t="b">
        <v>0</v>
      </c>
      <c r="U2993" t="b">
        <v>1</v>
      </c>
      <c r="V2993">
        <v>37000</v>
      </c>
      <c r="W2993">
        <v>29200</v>
      </c>
      <c r="X2993">
        <v>2.4</v>
      </c>
      <c r="Y2993">
        <v>29530</v>
      </c>
      <c r="Z2993">
        <v>2.5099999999999998</v>
      </c>
    </row>
    <row r="2994" spans="1:26">
      <c r="A2994">
        <v>211230823</v>
      </c>
      <c r="B2994" t="s">
        <v>3635</v>
      </c>
      <c r="C2994" t="s">
        <v>3597</v>
      </c>
      <c r="D2994" t="s">
        <v>1049</v>
      </c>
      <c r="E2994" t="s">
        <v>3861</v>
      </c>
      <c r="F2994" t="s">
        <v>3600</v>
      </c>
      <c r="G2994">
        <v>211230823</v>
      </c>
      <c r="I2994" t="s">
        <v>3601</v>
      </c>
      <c r="J2994" t="s">
        <v>7268</v>
      </c>
      <c r="K2994" t="s">
        <v>3688</v>
      </c>
      <c r="L2994" t="s">
        <v>10546</v>
      </c>
      <c r="P2994">
        <v>10</v>
      </c>
      <c r="Q2994">
        <v>16</v>
      </c>
      <c r="R2994">
        <v>8.1</v>
      </c>
      <c r="S2994" t="b">
        <v>0</v>
      </c>
      <c r="T2994" t="b">
        <v>0</v>
      </c>
      <c r="U2994" t="b">
        <v>1</v>
      </c>
      <c r="V2994">
        <v>37000</v>
      </c>
      <c r="W2994">
        <v>29200</v>
      </c>
      <c r="X2994">
        <v>2.4</v>
      </c>
      <c r="Y2994">
        <v>29530</v>
      </c>
      <c r="Z2994">
        <v>2.5099999999999998</v>
      </c>
    </row>
    <row r="2995" spans="1:26">
      <c r="A2995">
        <v>211230822</v>
      </c>
      <c r="B2995" t="s">
        <v>3635</v>
      </c>
      <c r="C2995" t="s">
        <v>3597</v>
      </c>
      <c r="D2995" t="s">
        <v>1049</v>
      </c>
      <c r="E2995" t="s">
        <v>3857</v>
      </c>
      <c r="F2995" t="s">
        <v>3600</v>
      </c>
      <c r="G2995">
        <v>211230822</v>
      </c>
      <c r="I2995" t="s">
        <v>3601</v>
      </c>
      <c r="J2995" t="s">
        <v>7268</v>
      </c>
      <c r="K2995" t="s">
        <v>3688</v>
      </c>
      <c r="L2995" t="s">
        <v>10546</v>
      </c>
      <c r="P2995">
        <v>10</v>
      </c>
      <c r="Q2995">
        <v>16</v>
      </c>
      <c r="R2995">
        <v>8.1</v>
      </c>
      <c r="S2995" t="b">
        <v>0</v>
      </c>
      <c r="T2995" t="b">
        <v>0</v>
      </c>
      <c r="U2995" t="b">
        <v>1</v>
      </c>
      <c r="V2995">
        <v>37000</v>
      </c>
      <c r="W2995">
        <v>29200</v>
      </c>
      <c r="X2995">
        <v>2.4</v>
      </c>
      <c r="Y2995">
        <v>29530</v>
      </c>
      <c r="Z2995">
        <v>2.5099999999999998</v>
      </c>
    </row>
    <row r="2996" spans="1:26">
      <c r="A2996">
        <v>211230821</v>
      </c>
      <c r="B2996" t="s">
        <v>3635</v>
      </c>
      <c r="C2996" t="s">
        <v>3597</v>
      </c>
      <c r="D2996" t="s">
        <v>1049</v>
      </c>
      <c r="E2996" t="s">
        <v>3858</v>
      </c>
      <c r="F2996" t="s">
        <v>3600</v>
      </c>
      <c r="G2996">
        <v>211230821</v>
      </c>
      <c r="I2996" t="s">
        <v>3601</v>
      </c>
      <c r="J2996" t="s">
        <v>7268</v>
      </c>
      <c r="K2996" t="s">
        <v>3688</v>
      </c>
      <c r="L2996" t="s">
        <v>10546</v>
      </c>
      <c r="P2996">
        <v>10</v>
      </c>
      <c r="Q2996">
        <v>16</v>
      </c>
      <c r="R2996">
        <v>8.1</v>
      </c>
      <c r="S2996" t="b">
        <v>0</v>
      </c>
      <c r="T2996" t="b">
        <v>0</v>
      </c>
      <c r="U2996" t="b">
        <v>1</v>
      </c>
      <c r="V2996">
        <v>37000</v>
      </c>
      <c r="W2996">
        <v>29200</v>
      </c>
      <c r="X2996">
        <v>2.4</v>
      </c>
      <c r="Y2996">
        <v>29530</v>
      </c>
      <c r="Z2996">
        <v>2.5099999999999998</v>
      </c>
    </row>
    <row r="2997" spans="1:26">
      <c r="A2997">
        <v>211230820</v>
      </c>
      <c r="B2997" t="s">
        <v>3635</v>
      </c>
      <c r="C2997" t="s">
        <v>3597</v>
      </c>
      <c r="D2997" t="s">
        <v>1049</v>
      </c>
      <c r="E2997" t="s">
        <v>3855</v>
      </c>
      <c r="F2997" t="s">
        <v>3600</v>
      </c>
      <c r="G2997">
        <v>211230820</v>
      </c>
      <c r="I2997" t="s">
        <v>3601</v>
      </c>
      <c r="J2997" t="s">
        <v>7268</v>
      </c>
      <c r="K2997" t="s">
        <v>3688</v>
      </c>
      <c r="L2997" t="s">
        <v>10546</v>
      </c>
      <c r="P2997">
        <v>10</v>
      </c>
      <c r="Q2997">
        <v>16</v>
      </c>
      <c r="R2997">
        <v>8.1</v>
      </c>
      <c r="S2997" t="b">
        <v>0</v>
      </c>
      <c r="T2997" t="b">
        <v>0</v>
      </c>
      <c r="U2997" t="b">
        <v>1</v>
      </c>
      <c r="V2997">
        <v>37000</v>
      </c>
      <c r="W2997">
        <v>29200</v>
      </c>
      <c r="X2997">
        <v>2.4</v>
      </c>
      <c r="Y2997">
        <v>29530</v>
      </c>
      <c r="Z2997">
        <v>2.5099999999999998</v>
      </c>
    </row>
    <row r="2998" spans="1:26">
      <c r="A2998">
        <v>211230819</v>
      </c>
      <c r="B2998" t="s">
        <v>3635</v>
      </c>
      <c r="C2998" t="s">
        <v>3597</v>
      </c>
      <c r="D2998" t="s">
        <v>1049</v>
      </c>
      <c r="E2998" t="s">
        <v>3856</v>
      </c>
      <c r="F2998" t="s">
        <v>3600</v>
      </c>
      <c r="G2998">
        <v>211230819</v>
      </c>
      <c r="I2998" t="s">
        <v>3601</v>
      </c>
      <c r="J2998" t="s">
        <v>7268</v>
      </c>
      <c r="K2998" t="s">
        <v>3688</v>
      </c>
      <c r="L2998" t="s">
        <v>10546</v>
      </c>
      <c r="P2998">
        <v>10</v>
      </c>
      <c r="Q2998">
        <v>16</v>
      </c>
      <c r="R2998">
        <v>8.1</v>
      </c>
      <c r="S2998" t="b">
        <v>0</v>
      </c>
      <c r="T2998" t="b">
        <v>0</v>
      </c>
      <c r="U2998" t="b">
        <v>1</v>
      </c>
      <c r="V2998">
        <v>37000</v>
      </c>
      <c r="W2998">
        <v>29200</v>
      </c>
      <c r="X2998">
        <v>2.4</v>
      </c>
      <c r="Y2998">
        <v>29530</v>
      </c>
      <c r="Z2998">
        <v>2.5099999999999998</v>
      </c>
    </row>
    <row r="2999" spans="1:26">
      <c r="A2999">
        <v>211230818</v>
      </c>
      <c r="B2999" t="s">
        <v>3635</v>
      </c>
      <c r="C2999" t="s">
        <v>3597</v>
      </c>
      <c r="D2999" t="s">
        <v>1049</v>
      </c>
      <c r="E2999" t="s">
        <v>3854</v>
      </c>
      <c r="F2999" t="s">
        <v>3600</v>
      </c>
      <c r="G2999">
        <v>211230818</v>
      </c>
      <c r="I2999" t="s">
        <v>3601</v>
      </c>
      <c r="J2999" t="s">
        <v>7268</v>
      </c>
      <c r="K2999" t="s">
        <v>3688</v>
      </c>
      <c r="L2999" t="s">
        <v>10546</v>
      </c>
      <c r="P2999">
        <v>10</v>
      </c>
      <c r="Q2999">
        <v>16</v>
      </c>
      <c r="R2999">
        <v>8.1</v>
      </c>
      <c r="S2999" t="b">
        <v>0</v>
      </c>
      <c r="T2999" t="b">
        <v>0</v>
      </c>
      <c r="U2999" t="b">
        <v>1</v>
      </c>
      <c r="V2999">
        <v>37000</v>
      </c>
      <c r="W2999">
        <v>29200</v>
      </c>
      <c r="X2999">
        <v>2.4</v>
      </c>
      <c r="Y2999">
        <v>29530</v>
      </c>
      <c r="Z2999">
        <v>2.5099999999999998</v>
      </c>
    </row>
    <row r="3000" spans="1:26">
      <c r="A3000">
        <v>211230817</v>
      </c>
      <c r="B3000" t="s">
        <v>3635</v>
      </c>
      <c r="C3000" t="s">
        <v>3597</v>
      </c>
      <c r="D3000" t="s">
        <v>1049</v>
      </c>
      <c r="E3000" t="s">
        <v>3862</v>
      </c>
      <c r="F3000" t="s">
        <v>3600</v>
      </c>
      <c r="G3000">
        <v>211230817</v>
      </c>
      <c r="I3000" t="s">
        <v>3601</v>
      </c>
      <c r="J3000" t="s">
        <v>7268</v>
      </c>
      <c r="K3000" t="s">
        <v>3688</v>
      </c>
      <c r="L3000" t="s">
        <v>10546</v>
      </c>
      <c r="P3000">
        <v>10</v>
      </c>
      <c r="Q3000">
        <v>16</v>
      </c>
      <c r="R3000">
        <v>8.1</v>
      </c>
      <c r="S3000" t="b">
        <v>0</v>
      </c>
      <c r="T3000" t="b">
        <v>0</v>
      </c>
      <c r="U3000" t="b">
        <v>1</v>
      </c>
      <c r="V3000">
        <v>37000</v>
      </c>
      <c r="W3000">
        <v>29200</v>
      </c>
      <c r="X3000">
        <v>2.4</v>
      </c>
      <c r="Y3000">
        <v>29530</v>
      </c>
      <c r="Z3000">
        <v>2.5099999999999998</v>
      </c>
    </row>
    <row r="3001" spans="1:26">
      <c r="A3001">
        <v>211230816</v>
      </c>
      <c r="B3001" t="s">
        <v>3635</v>
      </c>
      <c r="C3001" t="s">
        <v>3597</v>
      </c>
      <c r="D3001" t="s">
        <v>1049</v>
      </c>
      <c r="E3001" t="s">
        <v>10375</v>
      </c>
      <c r="F3001" t="s">
        <v>3600</v>
      </c>
      <c r="G3001">
        <v>211230816</v>
      </c>
      <c r="I3001" t="s">
        <v>3601</v>
      </c>
      <c r="J3001" t="s">
        <v>10535</v>
      </c>
      <c r="K3001" t="s">
        <v>3688</v>
      </c>
      <c r="L3001" t="s">
        <v>10536</v>
      </c>
      <c r="P3001">
        <v>10</v>
      </c>
      <c r="Q3001">
        <v>16</v>
      </c>
      <c r="R3001">
        <v>8.1</v>
      </c>
      <c r="S3001" t="b">
        <v>0</v>
      </c>
      <c r="T3001" t="b">
        <v>0</v>
      </c>
      <c r="U3001" t="b">
        <v>1</v>
      </c>
      <c r="V3001">
        <v>37000</v>
      </c>
      <c r="W3001">
        <v>29200</v>
      </c>
      <c r="X3001">
        <v>2.4</v>
      </c>
      <c r="Y3001">
        <v>29530</v>
      </c>
      <c r="Z3001">
        <v>2.5099999999999998</v>
      </c>
    </row>
    <row r="3002" spans="1:26">
      <c r="A3002">
        <v>211230937</v>
      </c>
      <c r="B3002" t="s">
        <v>3635</v>
      </c>
      <c r="C3002" t="s">
        <v>3597</v>
      </c>
      <c r="D3002" t="s">
        <v>1049</v>
      </c>
      <c r="E3002" t="s">
        <v>10374</v>
      </c>
      <c r="F3002" t="s">
        <v>3600</v>
      </c>
      <c r="G3002">
        <v>211230937</v>
      </c>
      <c r="I3002" t="s">
        <v>3601</v>
      </c>
      <c r="J3002" t="s">
        <v>10535</v>
      </c>
      <c r="K3002" t="s">
        <v>3688</v>
      </c>
      <c r="L3002" t="s">
        <v>10543</v>
      </c>
      <c r="P3002">
        <v>10</v>
      </c>
      <c r="Q3002">
        <v>17</v>
      </c>
      <c r="R3002">
        <v>8.1</v>
      </c>
      <c r="S3002" t="b">
        <v>0</v>
      </c>
      <c r="T3002" t="b">
        <v>0</v>
      </c>
      <c r="U3002" t="b">
        <v>1</v>
      </c>
      <c r="V3002">
        <v>36200</v>
      </c>
      <c r="W3002">
        <v>29000</v>
      </c>
      <c r="X3002">
        <v>2.36</v>
      </c>
      <c r="Y3002">
        <v>29330</v>
      </c>
      <c r="Z3002">
        <v>2.4700000000000002</v>
      </c>
    </row>
    <row r="3003" spans="1:26">
      <c r="A3003">
        <v>211230904</v>
      </c>
      <c r="B3003" t="s">
        <v>3635</v>
      </c>
      <c r="C3003" t="s">
        <v>3597</v>
      </c>
      <c r="D3003" t="s">
        <v>1049</v>
      </c>
      <c r="E3003" t="s">
        <v>10374</v>
      </c>
      <c r="F3003" t="s">
        <v>3600</v>
      </c>
      <c r="G3003">
        <v>211230904</v>
      </c>
      <c r="I3003" t="s">
        <v>3601</v>
      </c>
      <c r="J3003" t="s">
        <v>10535</v>
      </c>
      <c r="K3003" t="s">
        <v>3688</v>
      </c>
      <c r="L3003" t="s">
        <v>10368</v>
      </c>
      <c r="P3003">
        <v>10</v>
      </c>
      <c r="Q3003">
        <v>16.5</v>
      </c>
      <c r="R3003">
        <v>8.1</v>
      </c>
      <c r="S3003" t="b">
        <v>0</v>
      </c>
      <c r="T3003" t="b">
        <v>0</v>
      </c>
      <c r="U3003" t="b">
        <v>1</v>
      </c>
      <c r="V3003">
        <v>35800</v>
      </c>
      <c r="W3003">
        <v>29000</v>
      </c>
      <c r="X3003">
        <v>2.34</v>
      </c>
      <c r="Y3003">
        <v>29330</v>
      </c>
      <c r="Z3003">
        <v>2.4500000000000002</v>
      </c>
    </row>
    <row r="3004" spans="1:26">
      <c r="A3004">
        <v>211230872</v>
      </c>
      <c r="B3004" t="s">
        <v>3635</v>
      </c>
      <c r="C3004" t="s">
        <v>3597</v>
      </c>
      <c r="D3004" t="s">
        <v>1049</v>
      </c>
      <c r="E3004" t="s">
        <v>10374</v>
      </c>
      <c r="F3004" t="s">
        <v>3600</v>
      </c>
      <c r="G3004">
        <v>211230872</v>
      </c>
      <c r="I3004" t="s">
        <v>3601</v>
      </c>
      <c r="J3004" t="s">
        <v>10535</v>
      </c>
      <c r="K3004" t="s">
        <v>3688</v>
      </c>
      <c r="L3004" t="s">
        <v>10540</v>
      </c>
      <c r="P3004">
        <v>9.5</v>
      </c>
      <c r="Q3004">
        <v>14.5</v>
      </c>
      <c r="R3004">
        <v>8.1</v>
      </c>
      <c r="S3004" t="b">
        <v>0</v>
      </c>
      <c r="T3004" t="b">
        <v>0</v>
      </c>
      <c r="U3004" t="b">
        <v>0</v>
      </c>
      <c r="V3004">
        <v>36000</v>
      </c>
      <c r="W3004">
        <v>29800</v>
      </c>
      <c r="X3004">
        <v>2.3199999999999998</v>
      </c>
      <c r="Y3004">
        <v>30130</v>
      </c>
      <c r="Z3004">
        <v>2.4300000000000002</v>
      </c>
    </row>
    <row r="3005" spans="1:26">
      <c r="A3005">
        <v>211230849</v>
      </c>
      <c r="B3005" t="s">
        <v>3635</v>
      </c>
      <c r="C3005" t="s">
        <v>3597</v>
      </c>
      <c r="D3005" t="s">
        <v>1049</v>
      </c>
      <c r="E3005" t="s">
        <v>10374</v>
      </c>
      <c r="F3005" t="s">
        <v>3600</v>
      </c>
      <c r="G3005">
        <v>211230849</v>
      </c>
      <c r="I3005" t="s">
        <v>3601</v>
      </c>
      <c r="J3005" t="s">
        <v>10535</v>
      </c>
      <c r="K3005" t="s">
        <v>3688</v>
      </c>
      <c r="L3005" t="s">
        <v>10539</v>
      </c>
      <c r="P3005">
        <v>10</v>
      </c>
      <c r="Q3005">
        <v>14.5</v>
      </c>
      <c r="R3005">
        <v>8.1</v>
      </c>
      <c r="S3005" t="b">
        <v>0</v>
      </c>
      <c r="T3005" t="b">
        <v>0</v>
      </c>
      <c r="U3005" t="b">
        <v>0</v>
      </c>
      <c r="V3005">
        <v>37200</v>
      </c>
      <c r="W3005">
        <v>29400</v>
      </c>
      <c r="X3005">
        <v>2.38</v>
      </c>
      <c r="Y3005">
        <v>29730</v>
      </c>
      <c r="Z3005">
        <v>2.4900000000000002</v>
      </c>
    </row>
    <row r="3006" spans="1:26">
      <c r="A3006">
        <v>211230837</v>
      </c>
      <c r="B3006" t="s">
        <v>3635</v>
      </c>
      <c r="C3006" t="s">
        <v>3597</v>
      </c>
      <c r="D3006" t="s">
        <v>1049</v>
      </c>
      <c r="E3006" t="s">
        <v>10374</v>
      </c>
      <c r="F3006" t="s">
        <v>3600</v>
      </c>
      <c r="G3006">
        <v>211230837</v>
      </c>
      <c r="I3006" t="s">
        <v>3601</v>
      </c>
      <c r="J3006" t="s">
        <v>10535</v>
      </c>
      <c r="K3006" t="s">
        <v>3688</v>
      </c>
      <c r="L3006" t="s">
        <v>10538</v>
      </c>
      <c r="P3006">
        <v>10</v>
      </c>
      <c r="Q3006">
        <v>16</v>
      </c>
      <c r="R3006">
        <v>8.1</v>
      </c>
      <c r="S3006" t="b">
        <v>0</v>
      </c>
      <c r="T3006" t="b">
        <v>0</v>
      </c>
      <c r="U3006" t="b">
        <v>1</v>
      </c>
      <c r="V3006">
        <v>37000</v>
      </c>
      <c r="W3006">
        <v>29200</v>
      </c>
      <c r="X3006">
        <v>2.4</v>
      </c>
      <c r="Y3006">
        <v>29530</v>
      </c>
      <c r="Z3006">
        <v>2.5099999999999998</v>
      </c>
    </row>
    <row r="3007" spans="1:26">
      <c r="A3007">
        <v>211230826</v>
      </c>
      <c r="B3007" t="s">
        <v>3635</v>
      </c>
      <c r="C3007" t="s">
        <v>3597</v>
      </c>
      <c r="D3007" t="s">
        <v>1049</v>
      </c>
      <c r="E3007" t="s">
        <v>10374</v>
      </c>
      <c r="F3007" t="s">
        <v>3600</v>
      </c>
      <c r="G3007">
        <v>211230826</v>
      </c>
      <c r="I3007" t="s">
        <v>3601</v>
      </c>
      <c r="J3007" t="s">
        <v>10535</v>
      </c>
      <c r="K3007" t="s">
        <v>3688</v>
      </c>
      <c r="L3007" t="s">
        <v>10537</v>
      </c>
      <c r="P3007">
        <v>10</v>
      </c>
      <c r="Q3007">
        <v>14.5</v>
      </c>
      <c r="R3007">
        <v>8.1</v>
      </c>
      <c r="S3007" t="b">
        <v>0</v>
      </c>
      <c r="T3007" t="b">
        <v>0</v>
      </c>
      <c r="U3007" t="b">
        <v>0</v>
      </c>
      <c r="V3007">
        <v>37200</v>
      </c>
      <c r="W3007">
        <v>29400</v>
      </c>
      <c r="X3007">
        <v>2.38</v>
      </c>
      <c r="Y3007">
        <v>29730</v>
      </c>
      <c r="Z3007">
        <v>2.4900000000000002</v>
      </c>
    </row>
    <row r="3008" spans="1:26">
      <c r="A3008">
        <v>211230815</v>
      </c>
      <c r="B3008" t="s">
        <v>3635</v>
      </c>
      <c r="C3008" t="s">
        <v>3597</v>
      </c>
      <c r="D3008" t="s">
        <v>1049</v>
      </c>
      <c r="E3008" t="s">
        <v>10374</v>
      </c>
      <c r="F3008" t="s">
        <v>3600</v>
      </c>
      <c r="G3008">
        <v>211230815</v>
      </c>
      <c r="I3008" t="s">
        <v>3601</v>
      </c>
      <c r="J3008" t="s">
        <v>10535</v>
      </c>
      <c r="K3008" t="s">
        <v>3688</v>
      </c>
      <c r="L3008" t="s">
        <v>10536</v>
      </c>
      <c r="P3008">
        <v>10</v>
      </c>
      <c r="Q3008">
        <v>16</v>
      </c>
      <c r="R3008">
        <v>8.1</v>
      </c>
      <c r="S3008" t="b">
        <v>0</v>
      </c>
      <c r="T3008" t="b">
        <v>0</v>
      </c>
      <c r="U3008" t="b">
        <v>1</v>
      </c>
      <c r="V3008">
        <v>37000</v>
      </c>
      <c r="W3008">
        <v>29200</v>
      </c>
      <c r="X3008">
        <v>2.4</v>
      </c>
      <c r="Y3008">
        <v>29530</v>
      </c>
      <c r="Z3008">
        <v>2.5099999999999998</v>
      </c>
    </row>
    <row r="3009" spans="1:26">
      <c r="A3009">
        <v>211226131</v>
      </c>
      <c r="B3009" t="s">
        <v>3635</v>
      </c>
      <c r="C3009" t="s">
        <v>3597</v>
      </c>
      <c r="D3009" t="s">
        <v>1049</v>
      </c>
      <c r="E3009" t="s">
        <v>3637</v>
      </c>
      <c r="F3009" t="s">
        <v>3600</v>
      </c>
      <c r="G3009">
        <v>211226131</v>
      </c>
      <c r="I3009" t="s">
        <v>3601</v>
      </c>
      <c r="J3009" t="s">
        <v>10535</v>
      </c>
      <c r="K3009" t="s">
        <v>3688</v>
      </c>
      <c r="L3009" t="s">
        <v>10543</v>
      </c>
      <c r="P3009">
        <v>10</v>
      </c>
      <c r="Q3009">
        <v>17</v>
      </c>
      <c r="R3009">
        <v>8.1</v>
      </c>
      <c r="S3009" t="b">
        <v>0</v>
      </c>
      <c r="T3009" t="b">
        <v>0</v>
      </c>
      <c r="U3009" t="b">
        <v>1</v>
      </c>
      <c r="V3009">
        <v>36200</v>
      </c>
      <c r="W3009">
        <v>29000</v>
      </c>
      <c r="X3009">
        <v>2.36</v>
      </c>
      <c r="Y3009">
        <v>29330</v>
      </c>
      <c r="Z3009">
        <v>2.4700000000000002</v>
      </c>
    </row>
    <row r="3010" spans="1:26">
      <c r="A3010">
        <v>211226128</v>
      </c>
      <c r="B3010" t="s">
        <v>3635</v>
      </c>
      <c r="C3010" t="s">
        <v>3597</v>
      </c>
      <c r="D3010" t="s">
        <v>1049</v>
      </c>
      <c r="E3010" t="s">
        <v>3637</v>
      </c>
      <c r="F3010" t="s">
        <v>3600</v>
      </c>
      <c r="G3010">
        <v>211226128</v>
      </c>
      <c r="I3010" t="s">
        <v>3601</v>
      </c>
      <c r="J3010" t="s">
        <v>10535</v>
      </c>
      <c r="K3010" t="s">
        <v>3688</v>
      </c>
      <c r="L3010" t="s">
        <v>10368</v>
      </c>
      <c r="P3010">
        <v>10</v>
      </c>
      <c r="Q3010">
        <v>16.5</v>
      </c>
      <c r="R3010">
        <v>8.1</v>
      </c>
      <c r="S3010" t="b">
        <v>0</v>
      </c>
      <c r="T3010" t="b">
        <v>0</v>
      </c>
      <c r="U3010" t="b">
        <v>1</v>
      </c>
      <c r="V3010">
        <v>35800</v>
      </c>
      <c r="W3010">
        <v>29000</v>
      </c>
      <c r="X3010">
        <v>2.34</v>
      </c>
      <c r="Y3010">
        <v>29330</v>
      </c>
      <c r="Z3010">
        <v>2.4500000000000002</v>
      </c>
    </row>
    <row r="3011" spans="1:26">
      <c r="A3011">
        <v>211226126</v>
      </c>
      <c r="B3011" t="s">
        <v>3635</v>
      </c>
      <c r="C3011" t="s">
        <v>3597</v>
      </c>
      <c r="D3011" t="s">
        <v>1049</v>
      </c>
      <c r="E3011" t="s">
        <v>3637</v>
      </c>
      <c r="F3011" t="s">
        <v>3600</v>
      </c>
      <c r="G3011">
        <v>211226126</v>
      </c>
      <c r="I3011" t="s">
        <v>3601</v>
      </c>
      <c r="J3011" t="s">
        <v>10535</v>
      </c>
      <c r="K3011" t="s">
        <v>3688</v>
      </c>
      <c r="L3011" t="s">
        <v>10540</v>
      </c>
      <c r="P3011">
        <v>9.5</v>
      </c>
      <c r="Q3011">
        <v>14.5</v>
      </c>
      <c r="R3011">
        <v>8.1</v>
      </c>
      <c r="S3011" t="b">
        <v>0</v>
      </c>
      <c r="T3011" t="b">
        <v>0</v>
      </c>
      <c r="U3011" t="b">
        <v>0</v>
      </c>
      <c r="V3011">
        <v>36000</v>
      </c>
      <c r="W3011">
        <v>29800</v>
      </c>
      <c r="X3011">
        <v>2.3199999999999998</v>
      </c>
      <c r="Y3011">
        <v>30130</v>
      </c>
      <c r="Z3011">
        <v>2.4300000000000002</v>
      </c>
    </row>
    <row r="3012" spans="1:26">
      <c r="A3012">
        <v>211226124</v>
      </c>
      <c r="B3012" t="s">
        <v>3635</v>
      </c>
      <c r="C3012" t="s">
        <v>3597</v>
      </c>
      <c r="D3012" t="s">
        <v>1049</v>
      </c>
      <c r="E3012" t="s">
        <v>3637</v>
      </c>
      <c r="F3012" t="s">
        <v>3600</v>
      </c>
      <c r="G3012">
        <v>211226124</v>
      </c>
      <c r="I3012" t="s">
        <v>3601</v>
      </c>
      <c r="J3012" t="s">
        <v>10535</v>
      </c>
      <c r="K3012" t="s">
        <v>3688</v>
      </c>
      <c r="L3012" t="s">
        <v>10539</v>
      </c>
      <c r="P3012">
        <v>10</v>
      </c>
      <c r="Q3012">
        <v>14.5</v>
      </c>
      <c r="R3012">
        <v>8.1</v>
      </c>
      <c r="S3012" t="b">
        <v>0</v>
      </c>
      <c r="T3012" t="b">
        <v>0</v>
      </c>
      <c r="U3012" t="b">
        <v>0</v>
      </c>
      <c r="V3012">
        <v>37200</v>
      </c>
      <c r="W3012">
        <v>29400</v>
      </c>
      <c r="X3012">
        <v>2.38</v>
      </c>
      <c r="Y3012">
        <v>29730</v>
      </c>
      <c r="Z3012">
        <v>2.4900000000000002</v>
      </c>
    </row>
    <row r="3013" spans="1:26">
      <c r="A3013">
        <v>211226123</v>
      </c>
      <c r="B3013" t="s">
        <v>3635</v>
      </c>
      <c r="C3013" t="s">
        <v>3597</v>
      </c>
      <c r="D3013" t="s">
        <v>1049</v>
      </c>
      <c r="E3013" t="s">
        <v>3637</v>
      </c>
      <c r="F3013" t="s">
        <v>3600</v>
      </c>
      <c r="G3013">
        <v>211226123</v>
      </c>
      <c r="I3013" t="s">
        <v>3601</v>
      </c>
      <c r="J3013" t="s">
        <v>10535</v>
      </c>
      <c r="K3013" t="s">
        <v>3688</v>
      </c>
      <c r="L3013" t="s">
        <v>10538</v>
      </c>
      <c r="P3013">
        <v>10</v>
      </c>
      <c r="Q3013">
        <v>16</v>
      </c>
      <c r="R3013">
        <v>8.1</v>
      </c>
      <c r="S3013" t="b">
        <v>0</v>
      </c>
      <c r="T3013" t="b">
        <v>0</v>
      </c>
      <c r="U3013" t="b">
        <v>1</v>
      </c>
      <c r="V3013">
        <v>37000</v>
      </c>
      <c r="W3013">
        <v>29200</v>
      </c>
      <c r="X3013">
        <v>2.4</v>
      </c>
      <c r="Y3013">
        <v>29530</v>
      </c>
      <c r="Z3013">
        <v>2.5099999999999998</v>
      </c>
    </row>
    <row r="3014" spans="1:26">
      <c r="A3014">
        <v>211226122</v>
      </c>
      <c r="B3014" t="s">
        <v>3635</v>
      </c>
      <c r="C3014" t="s">
        <v>3597</v>
      </c>
      <c r="D3014" t="s">
        <v>1049</v>
      </c>
      <c r="E3014" t="s">
        <v>3637</v>
      </c>
      <c r="F3014" t="s">
        <v>3600</v>
      </c>
      <c r="G3014">
        <v>211226122</v>
      </c>
      <c r="I3014" t="s">
        <v>3601</v>
      </c>
      <c r="J3014" t="s">
        <v>10535</v>
      </c>
      <c r="K3014" t="s">
        <v>3688</v>
      </c>
      <c r="L3014" t="s">
        <v>10537</v>
      </c>
      <c r="P3014">
        <v>10</v>
      </c>
      <c r="Q3014">
        <v>14.5</v>
      </c>
      <c r="R3014">
        <v>8.1</v>
      </c>
      <c r="S3014" t="b">
        <v>0</v>
      </c>
      <c r="T3014" t="b">
        <v>0</v>
      </c>
      <c r="U3014" t="b">
        <v>0</v>
      </c>
      <c r="V3014">
        <v>37200</v>
      </c>
      <c r="W3014">
        <v>29400</v>
      </c>
      <c r="X3014">
        <v>2.38</v>
      </c>
      <c r="Y3014">
        <v>29730</v>
      </c>
      <c r="Z3014">
        <v>2.4900000000000002</v>
      </c>
    </row>
    <row r="3015" spans="1:26">
      <c r="A3015">
        <v>211226121</v>
      </c>
      <c r="B3015" t="s">
        <v>3635</v>
      </c>
      <c r="C3015" t="s">
        <v>3597</v>
      </c>
      <c r="D3015" t="s">
        <v>1049</v>
      </c>
      <c r="E3015" t="s">
        <v>3637</v>
      </c>
      <c r="F3015" t="s">
        <v>3600</v>
      </c>
      <c r="G3015">
        <v>211226121</v>
      </c>
      <c r="I3015" t="s">
        <v>3601</v>
      </c>
      <c r="J3015" t="s">
        <v>10535</v>
      </c>
      <c r="K3015" t="s">
        <v>3688</v>
      </c>
      <c r="L3015" t="s">
        <v>10536</v>
      </c>
      <c r="P3015">
        <v>10</v>
      </c>
      <c r="Q3015">
        <v>16</v>
      </c>
      <c r="R3015">
        <v>8.1</v>
      </c>
      <c r="S3015" t="b">
        <v>0</v>
      </c>
      <c r="T3015" t="b">
        <v>0</v>
      </c>
      <c r="U3015" t="b">
        <v>1</v>
      </c>
      <c r="V3015">
        <v>37000</v>
      </c>
      <c r="W3015">
        <v>29200</v>
      </c>
      <c r="X3015">
        <v>2.4</v>
      </c>
      <c r="Y3015">
        <v>29530</v>
      </c>
      <c r="Z3015">
        <v>2.5099999999999998</v>
      </c>
    </row>
    <row r="3016" spans="1:26">
      <c r="A3016">
        <v>209911730</v>
      </c>
      <c r="B3016" t="s">
        <v>3635</v>
      </c>
      <c r="C3016" t="s">
        <v>3597</v>
      </c>
      <c r="D3016" t="s">
        <v>1049</v>
      </c>
      <c r="E3016" t="s">
        <v>4582</v>
      </c>
      <c r="F3016" t="s">
        <v>3600</v>
      </c>
      <c r="G3016">
        <v>209911730</v>
      </c>
      <c r="I3016" t="s">
        <v>3601</v>
      </c>
      <c r="J3016" t="s">
        <v>7242</v>
      </c>
      <c r="L3016" t="s">
        <v>6201</v>
      </c>
      <c r="M3016">
        <v>11.1</v>
      </c>
      <c r="N3016">
        <v>19</v>
      </c>
      <c r="O3016">
        <v>10.8</v>
      </c>
      <c r="P3016">
        <v>10.9</v>
      </c>
      <c r="Q3016">
        <v>17</v>
      </c>
      <c r="R3016">
        <v>8.8000000000000007</v>
      </c>
      <c r="S3016" t="b">
        <v>0</v>
      </c>
      <c r="T3016" t="b">
        <v>0</v>
      </c>
      <c r="U3016" t="b">
        <v>1</v>
      </c>
      <c r="V3016">
        <v>18000</v>
      </c>
      <c r="W3016">
        <v>12000</v>
      </c>
      <c r="X3016">
        <v>2.75</v>
      </c>
      <c r="Y3016">
        <v>12300</v>
      </c>
      <c r="Z3016">
        <v>2.75</v>
      </c>
    </row>
    <row r="3017" spans="1:26">
      <c r="A3017">
        <v>208447912</v>
      </c>
      <c r="B3017" t="s">
        <v>3635</v>
      </c>
      <c r="C3017" t="s">
        <v>3597</v>
      </c>
      <c r="D3017" t="s">
        <v>1049</v>
      </c>
      <c r="E3017" t="s">
        <v>4582</v>
      </c>
      <c r="F3017" t="s">
        <v>3600</v>
      </c>
      <c r="G3017">
        <v>208447912</v>
      </c>
      <c r="I3017" t="s">
        <v>3601</v>
      </c>
      <c r="J3017" t="s">
        <v>6200</v>
      </c>
      <c r="L3017" t="s">
        <v>6201</v>
      </c>
      <c r="M3017">
        <v>12.5</v>
      </c>
      <c r="N3017">
        <v>20</v>
      </c>
      <c r="O3017">
        <v>11</v>
      </c>
      <c r="P3017">
        <v>12.4</v>
      </c>
      <c r="Q3017">
        <v>18</v>
      </c>
      <c r="R3017">
        <v>9.3000000000000007</v>
      </c>
      <c r="S3017" t="b">
        <v>0</v>
      </c>
      <c r="T3017" t="b">
        <v>0</v>
      </c>
      <c r="U3017" t="b">
        <v>1</v>
      </c>
      <c r="V3017">
        <v>18000</v>
      </c>
      <c r="W3017">
        <v>13500</v>
      </c>
      <c r="X3017">
        <v>2.5</v>
      </c>
      <c r="Y3017">
        <v>21400</v>
      </c>
      <c r="Z3017">
        <v>2.5</v>
      </c>
    </row>
    <row r="3018" spans="1:26">
      <c r="A3018">
        <v>208447908</v>
      </c>
      <c r="B3018" t="s">
        <v>3635</v>
      </c>
      <c r="C3018" t="s">
        <v>3597</v>
      </c>
      <c r="D3018" t="s">
        <v>1049</v>
      </c>
      <c r="E3018" t="s">
        <v>4582</v>
      </c>
      <c r="F3018" t="s">
        <v>3600</v>
      </c>
      <c r="G3018">
        <v>208447908</v>
      </c>
      <c r="I3018" t="s">
        <v>3601</v>
      </c>
      <c r="J3018" t="s">
        <v>7243</v>
      </c>
      <c r="L3018" t="s">
        <v>7244</v>
      </c>
      <c r="M3018">
        <v>11.3</v>
      </c>
      <c r="N3018">
        <v>19.399999999999999</v>
      </c>
      <c r="O3018">
        <v>11.3</v>
      </c>
      <c r="P3018">
        <v>10.5</v>
      </c>
      <c r="Q3018">
        <v>17</v>
      </c>
      <c r="R3018">
        <v>9.1999999999999993</v>
      </c>
      <c r="S3018" t="b">
        <v>0</v>
      </c>
      <c r="T3018" t="b">
        <v>0</v>
      </c>
      <c r="U3018" t="b">
        <v>1</v>
      </c>
      <c r="V3018">
        <v>24000</v>
      </c>
      <c r="W3018">
        <v>21000</v>
      </c>
      <c r="X3018">
        <v>2.4</v>
      </c>
      <c r="Y3018">
        <v>22000</v>
      </c>
      <c r="Z3018">
        <v>2.4</v>
      </c>
    </row>
    <row r="3019" spans="1:26">
      <c r="A3019">
        <v>208447914</v>
      </c>
      <c r="B3019" t="s">
        <v>3635</v>
      </c>
      <c r="C3019" t="s">
        <v>3597</v>
      </c>
      <c r="D3019" t="s">
        <v>1049</v>
      </c>
      <c r="E3019" t="s">
        <v>4582</v>
      </c>
      <c r="F3019" t="s">
        <v>3600</v>
      </c>
      <c r="G3019">
        <v>208447914</v>
      </c>
      <c r="I3019" t="s">
        <v>3601</v>
      </c>
      <c r="J3019" t="s">
        <v>7245</v>
      </c>
      <c r="L3019" t="s">
        <v>7244</v>
      </c>
      <c r="M3019">
        <v>12.5</v>
      </c>
      <c r="N3019">
        <v>20</v>
      </c>
      <c r="O3019">
        <v>12</v>
      </c>
      <c r="P3019">
        <v>11.7</v>
      </c>
      <c r="Q3019">
        <v>17.399999999999999</v>
      </c>
      <c r="R3019">
        <v>10</v>
      </c>
      <c r="S3019" t="b">
        <v>0</v>
      </c>
      <c r="T3019" t="b">
        <v>0</v>
      </c>
      <c r="U3019" t="b">
        <v>1</v>
      </c>
      <c r="V3019">
        <v>24000</v>
      </c>
      <c r="W3019">
        <v>19200</v>
      </c>
      <c r="X3019">
        <v>2.4</v>
      </c>
      <c r="Y3019">
        <v>26700</v>
      </c>
      <c r="Z3019">
        <v>2.4</v>
      </c>
    </row>
    <row r="3020" spans="1:26">
      <c r="A3020">
        <v>209852147</v>
      </c>
      <c r="B3020" t="s">
        <v>3635</v>
      </c>
      <c r="C3020" t="s">
        <v>3597</v>
      </c>
      <c r="D3020" t="s">
        <v>1049</v>
      </c>
      <c r="E3020" t="s">
        <v>4582</v>
      </c>
      <c r="F3020" t="s">
        <v>3600</v>
      </c>
      <c r="G3020">
        <v>209852147</v>
      </c>
      <c r="I3020" t="s">
        <v>3601</v>
      </c>
      <c r="J3020" t="s">
        <v>7246</v>
      </c>
      <c r="L3020" t="s">
        <v>7247</v>
      </c>
      <c r="M3020">
        <v>10.9</v>
      </c>
      <c r="N3020">
        <v>19.5</v>
      </c>
      <c r="O3020">
        <v>10.3</v>
      </c>
      <c r="P3020">
        <v>10.6</v>
      </c>
      <c r="Q3020">
        <v>17.3</v>
      </c>
      <c r="R3020">
        <v>8.5</v>
      </c>
      <c r="S3020" t="b">
        <v>0</v>
      </c>
      <c r="T3020" t="b">
        <v>0</v>
      </c>
      <c r="U3020" t="b">
        <v>0</v>
      </c>
      <c r="V3020">
        <v>30000</v>
      </c>
      <c r="W3020">
        <v>20000</v>
      </c>
      <c r="X3020">
        <v>2.4500000000000002</v>
      </c>
      <c r="Y3020">
        <v>20600</v>
      </c>
      <c r="Z3020">
        <v>2.4500000000000002</v>
      </c>
    </row>
    <row r="3021" spans="1:26">
      <c r="A3021">
        <v>208447911</v>
      </c>
      <c r="B3021" t="s">
        <v>3635</v>
      </c>
      <c r="C3021" t="s">
        <v>3597</v>
      </c>
      <c r="D3021" t="s">
        <v>1049</v>
      </c>
      <c r="E3021" t="s">
        <v>4582</v>
      </c>
      <c r="F3021" t="s">
        <v>3600</v>
      </c>
      <c r="G3021">
        <v>208447911</v>
      </c>
      <c r="I3021" t="s">
        <v>3601</v>
      </c>
      <c r="J3021" t="s">
        <v>7248</v>
      </c>
      <c r="L3021" t="s">
        <v>7247</v>
      </c>
      <c r="M3021">
        <v>11</v>
      </c>
      <c r="N3021">
        <v>18</v>
      </c>
      <c r="O3021">
        <v>10.5</v>
      </c>
      <c r="P3021">
        <v>10</v>
      </c>
      <c r="Q3021">
        <v>16.2</v>
      </c>
      <c r="R3021">
        <v>8.9</v>
      </c>
      <c r="S3021" t="b">
        <v>0</v>
      </c>
      <c r="T3021" t="b">
        <v>0</v>
      </c>
      <c r="U3021" t="b">
        <v>1</v>
      </c>
      <c r="V3021">
        <v>30000</v>
      </c>
      <c r="W3021">
        <v>21000</v>
      </c>
      <c r="X3021">
        <v>2.2999999999999998</v>
      </c>
      <c r="Y3021">
        <v>28600</v>
      </c>
      <c r="Z3021">
        <v>2.2999999999999998</v>
      </c>
    </row>
    <row r="3022" spans="1:26">
      <c r="A3022">
        <v>208447907</v>
      </c>
      <c r="B3022" t="s">
        <v>3635</v>
      </c>
      <c r="C3022" t="s">
        <v>3597</v>
      </c>
      <c r="D3022" t="s">
        <v>1049</v>
      </c>
      <c r="E3022" t="s">
        <v>4582</v>
      </c>
      <c r="F3022" t="s">
        <v>3600</v>
      </c>
      <c r="G3022">
        <v>208447907</v>
      </c>
      <c r="I3022" t="s">
        <v>3601</v>
      </c>
      <c r="J3022" t="s">
        <v>7249</v>
      </c>
      <c r="L3022" t="s">
        <v>7250</v>
      </c>
      <c r="M3022">
        <v>10.4</v>
      </c>
      <c r="N3022">
        <v>18</v>
      </c>
      <c r="O3022">
        <v>9.1</v>
      </c>
      <c r="P3022">
        <v>10.1</v>
      </c>
      <c r="Q3022">
        <v>16.899999999999999</v>
      </c>
      <c r="R3022">
        <v>8.1999999999999993</v>
      </c>
      <c r="S3022" t="b">
        <v>0</v>
      </c>
      <c r="T3022" t="b">
        <v>0</v>
      </c>
      <c r="U3022" t="b">
        <v>0</v>
      </c>
      <c r="V3022">
        <v>36000</v>
      </c>
      <c r="W3022">
        <v>20400</v>
      </c>
      <c r="X3022">
        <v>2.4</v>
      </c>
      <c r="Y3022">
        <v>22700</v>
      </c>
      <c r="Z3022">
        <v>2.4</v>
      </c>
    </row>
    <row r="3023" spans="1:26">
      <c r="A3023">
        <v>208447910</v>
      </c>
      <c r="B3023" t="s">
        <v>3635</v>
      </c>
      <c r="C3023" t="s">
        <v>3597</v>
      </c>
      <c r="D3023" t="s">
        <v>1049</v>
      </c>
      <c r="E3023" t="s">
        <v>4582</v>
      </c>
      <c r="F3023" t="s">
        <v>3600</v>
      </c>
      <c r="G3023">
        <v>208447910</v>
      </c>
      <c r="I3023" t="s">
        <v>3601</v>
      </c>
      <c r="J3023" t="s">
        <v>7251</v>
      </c>
      <c r="L3023" t="s">
        <v>7250</v>
      </c>
      <c r="M3023">
        <v>10.5</v>
      </c>
      <c r="N3023">
        <v>18</v>
      </c>
      <c r="O3023">
        <v>10.5</v>
      </c>
      <c r="P3023">
        <v>10</v>
      </c>
      <c r="Q3023">
        <v>16</v>
      </c>
      <c r="R3023">
        <v>9.5</v>
      </c>
      <c r="S3023" t="b">
        <v>0</v>
      </c>
      <c r="T3023" t="b">
        <v>0</v>
      </c>
      <c r="U3023" t="b">
        <v>1</v>
      </c>
      <c r="V3023">
        <v>36000</v>
      </c>
      <c r="W3023">
        <v>30400</v>
      </c>
      <c r="X3023">
        <v>2.4</v>
      </c>
      <c r="Y3023">
        <v>47300</v>
      </c>
      <c r="Z3023">
        <v>2.4</v>
      </c>
    </row>
    <row r="3024" spans="1:26">
      <c r="A3024">
        <v>208447906</v>
      </c>
      <c r="B3024" t="s">
        <v>3635</v>
      </c>
      <c r="C3024" t="s">
        <v>3597</v>
      </c>
      <c r="D3024" t="s">
        <v>1049</v>
      </c>
      <c r="E3024" t="s">
        <v>4582</v>
      </c>
      <c r="F3024" t="s">
        <v>3600</v>
      </c>
      <c r="G3024">
        <v>208447906</v>
      </c>
      <c r="I3024" t="s">
        <v>3601</v>
      </c>
      <c r="J3024" t="s">
        <v>7252</v>
      </c>
      <c r="L3024" t="s">
        <v>7253</v>
      </c>
      <c r="M3024">
        <v>9.3000000000000007</v>
      </c>
      <c r="N3024">
        <v>17.3</v>
      </c>
      <c r="O3024">
        <v>10</v>
      </c>
      <c r="P3024">
        <v>8.8000000000000007</v>
      </c>
      <c r="Q3024">
        <v>15.8</v>
      </c>
      <c r="R3024">
        <v>9.4</v>
      </c>
      <c r="S3024" t="b">
        <v>0</v>
      </c>
      <c r="T3024" t="b">
        <v>0</v>
      </c>
      <c r="U3024" t="b">
        <v>0</v>
      </c>
      <c r="V3024">
        <v>47000</v>
      </c>
      <c r="W3024">
        <v>37000</v>
      </c>
      <c r="X3024">
        <v>2.2999999999999998</v>
      </c>
      <c r="Y3024">
        <v>39300</v>
      </c>
      <c r="Z3024">
        <v>2.2999999999999998</v>
      </c>
    </row>
    <row r="3025" spans="1:26">
      <c r="A3025">
        <v>208447909</v>
      </c>
      <c r="B3025" t="s">
        <v>3635</v>
      </c>
      <c r="C3025" t="s">
        <v>3597</v>
      </c>
      <c r="D3025" t="s">
        <v>1049</v>
      </c>
      <c r="E3025" t="s">
        <v>4582</v>
      </c>
      <c r="F3025" t="s">
        <v>3600</v>
      </c>
      <c r="G3025">
        <v>208447909</v>
      </c>
      <c r="I3025" t="s">
        <v>3601</v>
      </c>
      <c r="J3025" t="s">
        <v>7254</v>
      </c>
      <c r="L3025" t="s">
        <v>7253</v>
      </c>
      <c r="M3025">
        <v>8.5</v>
      </c>
      <c r="N3025">
        <v>16</v>
      </c>
      <c r="O3025">
        <v>10</v>
      </c>
      <c r="P3025">
        <v>8.1999999999999993</v>
      </c>
      <c r="Q3025">
        <v>15.6</v>
      </c>
      <c r="R3025">
        <v>9.4</v>
      </c>
      <c r="S3025" t="b">
        <v>0</v>
      </c>
      <c r="T3025" t="b">
        <v>0</v>
      </c>
      <c r="U3025" t="b">
        <v>0</v>
      </c>
      <c r="V3025">
        <v>47000</v>
      </c>
      <c r="W3025">
        <v>36000</v>
      </c>
      <c r="X3025">
        <v>2.2999999999999998</v>
      </c>
      <c r="Y3025">
        <v>50000</v>
      </c>
      <c r="Z3025">
        <v>2.2999999999999998</v>
      </c>
    </row>
    <row r="3026" spans="1:26">
      <c r="A3026">
        <v>206350310</v>
      </c>
      <c r="B3026" t="s">
        <v>3635</v>
      </c>
      <c r="C3026" t="s">
        <v>3597</v>
      </c>
      <c r="D3026" t="s">
        <v>1049</v>
      </c>
      <c r="E3026" t="s">
        <v>4582</v>
      </c>
      <c r="F3026" t="s">
        <v>3621</v>
      </c>
      <c r="G3026">
        <v>206350310</v>
      </c>
      <c r="I3026" t="s">
        <v>3622</v>
      </c>
      <c r="J3026" t="s">
        <v>5074</v>
      </c>
      <c r="K3026" t="s">
        <v>3624</v>
      </c>
      <c r="L3026" t="s">
        <v>10534</v>
      </c>
      <c r="M3026">
        <v>11.5</v>
      </c>
      <c r="N3026">
        <v>20</v>
      </c>
      <c r="O3026">
        <v>9.6</v>
      </c>
      <c r="P3026">
        <v>11.5</v>
      </c>
      <c r="Q3026">
        <v>20</v>
      </c>
      <c r="R3026">
        <v>9.1999999999999993</v>
      </c>
      <c r="S3026" t="b">
        <v>0</v>
      </c>
      <c r="T3026" t="b">
        <v>0</v>
      </c>
      <c r="U3026" t="b">
        <v>0</v>
      </c>
      <c r="V3026">
        <v>30000</v>
      </c>
      <c r="W3026">
        <v>19000</v>
      </c>
      <c r="X3026">
        <v>2.25</v>
      </c>
      <c r="Y3026">
        <v>23410</v>
      </c>
      <c r="Z3026">
        <v>2.61</v>
      </c>
    </row>
    <row r="3027" spans="1:26">
      <c r="A3027">
        <v>208102135</v>
      </c>
      <c r="B3027" t="s">
        <v>3635</v>
      </c>
      <c r="C3027" t="s">
        <v>3597</v>
      </c>
      <c r="D3027" t="s">
        <v>1049</v>
      </c>
      <c r="E3027" t="s">
        <v>4582</v>
      </c>
      <c r="F3027" t="s">
        <v>3621</v>
      </c>
      <c r="G3027">
        <v>208102135</v>
      </c>
      <c r="I3027" t="s">
        <v>3622</v>
      </c>
      <c r="J3027" t="s">
        <v>5887</v>
      </c>
      <c r="K3027" t="s">
        <v>3624</v>
      </c>
      <c r="L3027" t="s">
        <v>10534</v>
      </c>
      <c r="M3027">
        <v>11.5</v>
      </c>
      <c r="N3027">
        <v>20.100000000000001</v>
      </c>
      <c r="O3027">
        <v>10.8</v>
      </c>
      <c r="P3027">
        <v>11.5</v>
      </c>
      <c r="Q3027">
        <v>20.100000000000001</v>
      </c>
      <c r="R3027">
        <v>9</v>
      </c>
      <c r="S3027" t="b">
        <v>0</v>
      </c>
      <c r="T3027" t="b">
        <v>0</v>
      </c>
      <c r="U3027" t="b">
        <v>0</v>
      </c>
      <c r="V3027">
        <v>30000</v>
      </c>
      <c r="W3027">
        <v>19000</v>
      </c>
      <c r="X3027">
        <v>2.25</v>
      </c>
      <c r="Y3027">
        <v>23410</v>
      </c>
      <c r="Z3027">
        <v>2.61</v>
      </c>
    </row>
    <row r="3028" spans="1:26">
      <c r="A3028">
        <v>210819427</v>
      </c>
      <c r="B3028" t="s">
        <v>3635</v>
      </c>
      <c r="C3028" t="s">
        <v>3597</v>
      </c>
      <c r="D3028" t="s">
        <v>1049</v>
      </c>
      <c r="E3028" t="s">
        <v>3860</v>
      </c>
      <c r="F3028" t="s">
        <v>3600</v>
      </c>
      <c r="G3028">
        <v>210819427</v>
      </c>
      <c r="I3028" t="s">
        <v>3601</v>
      </c>
      <c r="J3028" t="s">
        <v>5470</v>
      </c>
      <c r="L3028" t="s">
        <v>5891</v>
      </c>
      <c r="M3028">
        <v>11.1</v>
      </c>
      <c r="N3028">
        <v>19</v>
      </c>
      <c r="O3028">
        <v>10</v>
      </c>
      <c r="P3028">
        <v>11.2</v>
      </c>
      <c r="Q3028">
        <v>17.5</v>
      </c>
      <c r="R3028">
        <v>8.4</v>
      </c>
      <c r="S3028" t="b">
        <v>0</v>
      </c>
      <c r="T3028" t="b">
        <v>0</v>
      </c>
      <c r="U3028" t="b">
        <v>1</v>
      </c>
      <c r="V3028">
        <v>30000</v>
      </c>
      <c r="W3028">
        <v>20400</v>
      </c>
      <c r="X3028">
        <v>2.6</v>
      </c>
      <c r="Y3028">
        <v>20400</v>
      </c>
      <c r="Z3028">
        <v>2.6</v>
      </c>
    </row>
    <row r="3029" spans="1:26">
      <c r="A3029">
        <v>209911729</v>
      </c>
      <c r="B3029" t="s">
        <v>3635</v>
      </c>
      <c r="C3029" t="s">
        <v>3597</v>
      </c>
      <c r="D3029" t="s">
        <v>1049</v>
      </c>
      <c r="E3029" t="s">
        <v>3835</v>
      </c>
      <c r="F3029" t="s">
        <v>3600</v>
      </c>
      <c r="G3029">
        <v>209911729</v>
      </c>
      <c r="I3029" t="s">
        <v>3601</v>
      </c>
      <c r="J3029" t="s">
        <v>7242</v>
      </c>
      <c r="L3029" t="s">
        <v>6201</v>
      </c>
      <c r="M3029">
        <v>11.1</v>
      </c>
      <c r="N3029">
        <v>19</v>
      </c>
      <c r="O3029">
        <v>10.8</v>
      </c>
      <c r="P3029">
        <v>10.9</v>
      </c>
      <c r="Q3029">
        <v>17</v>
      </c>
      <c r="R3029">
        <v>8.8000000000000007</v>
      </c>
      <c r="S3029" t="b">
        <v>0</v>
      </c>
      <c r="T3029" t="b">
        <v>0</v>
      </c>
      <c r="U3029" t="b">
        <v>1</v>
      </c>
      <c r="V3029">
        <v>18000</v>
      </c>
      <c r="W3029">
        <v>12000</v>
      </c>
      <c r="X3029">
        <v>2.75</v>
      </c>
      <c r="Y3029">
        <v>12300</v>
      </c>
      <c r="Z3029">
        <v>2.75</v>
      </c>
    </row>
    <row r="3030" spans="1:26">
      <c r="A3030">
        <v>208447903</v>
      </c>
      <c r="B3030" t="s">
        <v>3635</v>
      </c>
      <c r="C3030" t="s">
        <v>3597</v>
      </c>
      <c r="D3030" t="s">
        <v>1049</v>
      </c>
      <c r="E3030" t="s">
        <v>3835</v>
      </c>
      <c r="F3030" t="s">
        <v>3600</v>
      </c>
      <c r="G3030">
        <v>208447903</v>
      </c>
      <c r="I3030" t="s">
        <v>3601</v>
      </c>
      <c r="J3030" t="s">
        <v>6200</v>
      </c>
      <c r="L3030" t="s">
        <v>6201</v>
      </c>
      <c r="M3030">
        <v>12.5</v>
      </c>
      <c r="N3030">
        <v>20</v>
      </c>
      <c r="O3030">
        <v>11</v>
      </c>
      <c r="P3030">
        <v>12.4</v>
      </c>
      <c r="Q3030">
        <v>18</v>
      </c>
      <c r="R3030">
        <v>9.3000000000000007</v>
      </c>
      <c r="S3030" t="b">
        <v>0</v>
      </c>
      <c r="T3030" t="b">
        <v>0</v>
      </c>
      <c r="U3030" t="b">
        <v>1</v>
      </c>
      <c r="V3030">
        <v>18000</v>
      </c>
      <c r="W3030">
        <v>13500</v>
      </c>
      <c r="X3030">
        <v>2.5</v>
      </c>
      <c r="Y3030">
        <v>21400</v>
      </c>
      <c r="Z3030">
        <v>2.5</v>
      </c>
    </row>
    <row r="3031" spans="1:26">
      <c r="A3031">
        <v>208447899</v>
      </c>
      <c r="B3031" t="s">
        <v>3635</v>
      </c>
      <c r="C3031" t="s">
        <v>3597</v>
      </c>
      <c r="D3031" t="s">
        <v>1049</v>
      </c>
      <c r="E3031" t="s">
        <v>3835</v>
      </c>
      <c r="F3031" t="s">
        <v>3600</v>
      </c>
      <c r="G3031">
        <v>208447899</v>
      </c>
      <c r="I3031" t="s">
        <v>3601</v>
      </c>
      <c r="J3031" t="s">
        <v>7243</v>
      </c>
      <c r="L3031" t="s">
        <v>7244</v>
      </c>
      <c r="M3031">
        <v>11.3</v>
      </c>
      <c r="N3031">
        <v>19.399999999999999</v>
      </c>
      <c r="O3031">
        <v>11.3</v>
      </c>
      <c r="P3031">
        <v>10.5</v>
      </c>
      <c r="Q3031">
        <v>17</v>
      </c>
      <c r="R3031">
        <v>9.1999999999999993</v>
      </c>
      <c r="S3031" t="b">
        <v>0</v>
      </c>
      <c r="T3031" t="b">
        <v>0</v>
      </c>
      <c r="U3031" t="b">
        <v>1</v>
      </c>
      <c r="V3031">
        <v>24000</v>
      </c>
      <c r="W3031">
        <v>21000</v>
      </c>
      <c r="X3031">
        <v>2.4</v>
      </c>
      <c r="Y3031">
        <v>22000</v>
      </c>
      <c r="Z3031">
        <v>2.4</v>
      </c>
    </row>
    <row r="3032" spans="1:26">
      <c r="A3032">
        <v>208447905</v>
      </c>
      <c r="B3032" t="s">
        <v>3635</v>
      </c>
      <c r="C3032" t="s">
        <v>3597</v>
      </c>
      <c r="D3032" t="s">
        <v>1049</v>
      </c>
      <c r="E3032" t="s">
        <v>3835</v>
      </c>
      <c r="F3032" t="s">
        <v>3600</v>
      </c>
      <c r="G3032">
        <v>208447905</v>
      </c>
      <c r="I3032" t="s">
        <v>3601</v>
      </c>
      <c r="J3032" t="s">
        <v>7245</v>
      </c>
      <c r="L3032" t="s">
        <v>7244</v>
      </c>
      <c r="M3032">
        <v>12.5</v>
      </c>
      <c r="N3032">
        <v>20</v>
      </c>
      <c r="O3032">
        <v>12</v>
      </c>
      <c r="P3032">
        <v>11.7</v>
      </c>
      <c r="Q3032">
        <v>17.399999999999999</v>
      </c>
      <c r="R3032">
        <v>10</v>
      </c>
      <c r="S3032" t="b">
        <v>0</v>
      </c>
      <c r="T3032" t="b">
        <v>0</v>
      </c>
      <c r="U3032" t="b">
        <v>1</v>
      </c>
      <c r="V3032">
        <v>24000</v>
      </c>
      <c r="W3032">
        <v>19200</v>
      </c>
      <c r="X3032">
        <v>2.4</v>
      </c>
      <c r="Y3032">
        <v>26700</v>
      </c>
      <c r="Z3032">
        <v>2.4</v>
      </c>
    </row>
    <row r="3033" spans="1:26">
      <c r="A3033">
        <v>209852146</v>
      </c>
      <c r="B3033" t="s">
        <v>3635</v>
      </c>
      <c r="C3033" t="s">
        <v>3597</v>
      </c>
      <c r="D3033" t="s">
        <v>1049</v>
      </c>
      <c r="E3033" t="s">
        <v>3835</v>
      </c>
      <c r="F3033" t="s">
        <v>3600</v>
      </c>
      <c r="G3033">
        <v>209852146</v>
      </c>
      <c r="I3033" t="s">
        <v>3601</v>
      </c>
      <c r="J3033" t="s">
        <v>7246</v>
      </c>
      <c r="L3033" t="s">
        <v>7247</v>
      </c>
      <c r="M3033">
        <v>10.9</v>
      </c>
      <c r="N3033">
        <v>19.5</v>
      </c>
      <c r="O3033">
        <v>10.3</v>
      </c>
      <c r="P3033">
        <v>10.6</v>
      </c>
      <c r="Q3033">
        <v>17.3</v>
      </c>
      <c r="R3033">
        <v>8.5</v>
      </c>
      <c r="S3033" t="b">
        <v>0</v>
      </c>
      <c r="T3033" t="b">
        <v>0</v>
      </c>
      <c r="U3033" t="b">
        <v>0</v>
      </c>
      <c r="V3033">
        <v>30000</v>
      </c>
      <c r="W3033">
        <v>20000</v>
      </c>
      <c r="X3033">
        <v>2.4500000000000002</v>
      </c>
      <c r="Y3033">
        <v>20600</v>
      </c>
      <c r="Z3033">
        <v>2.4500000000000002</v>
      </c>
    </row>
    <row r="3034" spans="1:26">
      <c r="A3034">
        <v>208447902</v>
      </c>
      <c r="B3034" t="s">
        <v>3635</v>
      </c>
      <c r="C3034" t="s">
        <v>3597</v>
      </c>
      <c r="D3034" t="s">
        <v>1049</v>
      </c>
      <c r="E3034" t="s">
        <v>3835</v>
      </c>
      <c r="F3034" t="s">
        <v>3600</v>
      </c>
      <c r="G3034">
        <v>208447902</v>
      </c>
      <c r="I3034" t="s">
        <v>3601</v>
      </c>
      <c r="J3034" t="s">
        <v>7248</v>
      </c>
      <c r="L3034" t="s">
        <v>7247</v>
      </c>
      <c r="M3034">
        <v>11</v>
      </c>
      <c r="N3034">
        <v>18</v>
      </c>
      <c r="O3034">
        <v>10.5</v>
      </c>
      <c r="P3034">
        <v>10</v>
      </c>
      <c r="Q3034">
        <v>16.2</v>
      </c>
      <c r="R3034">
        <v>8.9</v>
      </c>
      <c r="S3034" t="b">
        <v>0</v>
      </c>
      <c r="T3034" t="b">
        <v>0</v>
      </c>
      <c r="U3034" t="b">
        <v>1</v>
      </c>
      <c r="V3034">
        <v>30000</v>
      </c>
      <c r="W3034">
        <v>21000</v>
      </c>
      <c r="X3034">
        <v>2.2999999999999998</v>
      </c>
      <c r="Y3034">
        <v>28600</v>
      </c>
      <c r="Z3034">
        <v>2.2999999999999998</v>
      </c>
    </row>
    <row r="3035" spans="1:26">
      <c r="A3035">
        <v>208447898</v>
      </c>
      <c r="B3035" t="s">
        <v>3635</v>
      </c>
      <c r="C3035" t="s">
        <v>3597</v>
      </c>
      <c r="D3035" t="s">
        <v>1049</v>
      </c>
      <c r="E3035" t="s">
        <v>3835</v>
      </c>
      <c r="F3035" t="s">
        <v>3600</v>
      </c>
      <c r="G3035">
        <v>208447898</v>
      </c>
      <c r="I3035" t="s">
        <v>3601</v>
      </c>
      <c r="J3035" t="s">
        <v>7249</v>
      </c>
      <c r="L3035" t="s">
        <v>7250</v>
      </c>
      <c r="M3035">
        <v>10.4</v>
      </c>
      <c r="N3035">
        <v>18</v>
      </c>
      <c r="O3035">
        <v>9.1</v>
      </c>
      <c r="P3035">
        <v>10.1</v>
      </c>
      <c r="Q3035">
        <v>16.899999999999999</v>
      </c>
      <c r="R3035">
        <v>8.1999999999999993</v>
      </c>
      <c r="S3035" t="b">
        <v>0</v>
      </c>
      <c r="T3035" t="b">
        <v>0</v>
      </c>
      <c r="U3035" t="b">
        <v>0</v>
      </c>
      <c r="V3035">
        <v>36000</v>
      </c>
      <c r="W3035">
        <v>20400</v>
      </c>
      <c r="X3035">
        <v>2.4</v>
      </c>
      <c r="Y3035">
        <v>22700</v>
      </c>
      <c r="Z3035">
        <v>2.4</v>
      </c>
    </row>
    <row r="3036" spans="1:26">
      <c r="A3036">
        <v>208447901</v>
      </c>
      <c r="B3036" t="s">
        <v>3635</v>
      </c>
      <c r="C3036" t="s">
        <v>3597</v>
      </c>
      <c r="D3036" t="s">
        <v>1049</v>
      </c>
      <c r="E3036" t="s">
        <v>3835</v>
      </c>
      <c r="F3036" t="s">
        <v>3600</v>
      </c>
      <c r="G3036">
        <v>208447901</v>
      </c>
      <c r="I3036" t="s">
        <v>3601</v>
      </c>
      <c r="J3036" t="s">
        <v>7251</v>
      </c>
      <c r="L3036" t="s">
        <v>7250</v>
      </c>
      <c r="M3036">
        <v>10.5</v>
      </c>
      <c r="N3036">
        <v>18</v>
      </c>
      <c r="O3036">
        <v>10.5</v>
      </c>
      <c r="P3036">
        <v>10</v>
      </c>
      <c r="Q3036">
        <v>16</v>
      </c>
      <c r="R3036">
        <v>9.5</v>
      </c>
      <c r="S3036" t="b">
        <v>0</v>
      </c>
      <c r="T3036" t="b">
        <v>0</v>
      </c>
      <c r="U3036" t="b">
        <v>1</v>
      </c>
      <c r="V3036">
        <v>36000</v>
      </c>
      <c r="W3036">
        <v>30400</v>
      </c>
      <c r="X3036">
        <v>2.4</v>
      </c>
      <c r="Y3036">
        <v>47300</v>
      </c>
      <c r="Z3036">
        <v>2.4</v>
      </c>
    </row>
    <row r="3037" spans="1:26">
      <c r="A3037">
        <v>208447897</v>
      </c>
      <c r="B3037" t="s">
        <v>3635</v>
      </c>
      <c r="C3037" t="s">
        <v>3597</v>
      </c>
      <c r="D3037" t="s">
        <v>1049</v>
      </c>
      <c r="E3037" t="s">
        <v>3835</v>
      </c>
      <c r="F3037" t="s">
        <v>3600</v>
      </c>
      <c r="G3037">
        <v>208447897</v>
      </c>
      <c r="I3037" t="s">
        <v>3601</v>
      </c>
      <c r="J3037" t="s">
        <v>7252</v>
      </c>
      <c r="L3037" t="s">
        <v>7253</v>
      </c>
      <c r="M3037">
        <v>9.3000000000000007</v>
      </c>
      <c r="N3037">
        <v>17.3</v>
      </c>
      <c r="O3037">
        <v>10</v>
      </c>
      <c r="P3037">
        <v>8.8000000000000007</v>
      </c>
      <c r="Q3037">
        <v>15.8</v>
      </c>
      <c r="R3037">
        <v>9.4</v>
      </c>
      <c r="S3037" t="b">
        <v>0</v>
      </c>
      <c r="T3037" t="b">
        <v>0</v>
      </c>
      <c r="U3037" t="b">
        <v>0</v>
      </c>
      <c r="V3037">
        <v>47000</v>
      </c>
      <c r="W3037">
        <v>37000</v>
      </c>
      <c r="X3037">
        <v>2.2999999999999998</v>
      </c>
      <c r="Y3037">
        <v>39300</v>
      </c>
      <c r="Z3037">
        <v>2.2999999999999998</v>
      </c>
    </row>
    <row r="3038" spans="1:26">
      <c r="A3038">
        <v>208447900</v>
      </c>
      <c r="B3038" t="s">
        <v>3635</v>
      </c>
      <c r="C3038" t="s">
        <v>3597</v>
      </c>
      <c r="D3038" t="s">
        <v>1049</v>
      </c>
      <c r="E3038" t="s">
        <v>3835</v>
      </c>
      <c r="F3038" t="s">
        <v>3600</v>
      </c>
      <c r="G3038">
        <v>208447900</v>
      </c>
      <c r="I3038" t="s">
        <v>3601</v>
      </c>
      <c r="J3038" t="s">
        <v>7254</v>
      </c>
      <c r="L3038" t="s">
        <v>7253</v>
      </c>
      <c r="M3038">
        <v>8.5</v>
      </c>
      <c r="N3038">
        <v>16</v>
      </c>
      <c r="O3038">
        <v>10</v>
      </c>
      <c r="P3038">
        <v>8.1999999999999993</v>
      </c>
      <c r="Q3038">
        <v>15.6</v>
      </c>
      <c r="R3038">
        <v>9.4</v>
      </c>
      <c r="S3038" t="b">
        <v>0</v>
      </c>
      <c r="T3038" t="b">
        <v>0</v>
      </c>
      <c r="U3038" t="b">
        <v>0</v>
      </c>
      <c r="V3038">
        <v>47000</v>
      </c>
      <c r="W3038">
        <v>36000</v>
      </c>
      <c r="X3038">
        <v>2.2999999999999998</v>
      </c>
      <c r="Y3038">
        <v>50000</v>
      </c>
      <c r="Z3038">
        <v>2.2999999999999998</v>
      </c>
    </row>
    <row r="3039" spans="1:26">
      <c r="A3039">
        <v>208447904</v>
      </c>
      <c r="B3039" t="s">
        <v>3635</v>
      </c>
      <c r="C3039" t="s">
        <v>3597</v>
      </c>
      <c r="D3039" t="s">
        <v>1049</v>
      </c>
      <c r="E3039" t="s">
        <v>3835</v>
      </c>
      <c r="F3039" t="s">
        <v>3600</v>
      </c>
      <c r="G3039">
        <v>208447904</v>
      </c>
      <c r="I3039" t="s">
        <v>3601</v>
      </c>
      <c r="J3039" t="s">
        <v>7255</v>
      </c>
      <c r="L3039" t="s">
        <v>7256</v>
      </c>
      <c r="M3039">
        <v>10.3</v>
      </c>
      <c r="N3039">
        <v>18</v>
      </c>
      <c r="O3039">
        <v>9.1999999999999993</v>
      </c>
      <c r="P3039">
        <v>8.8000000000000007</v>
      </c>
      <c r="Q3039">
        <v>14.7</v>
      </c>
      <c r="R3039">
        <v>8.5</v>
      </c>
      <c r="S3039" t="b">
        <v>0</v>
      </c>
      <c r="T3039" t="b">
        <v>0</v>
      </c>
      <c r="U3039" t="b">
        <v>0</v>
      </c>
      <c r="V3039">
        <v>57000</v>
      </c>
      <c r="W3039">
        <v>37000</v>
      </c>
      <c r="X3039">
        <v>2.35</v>
      </c>
      <c r="Y3039">
        <v>39000</v>
      </c>
      <c r="Z3039">
        <v>2.35</v>
      </c>
    </row>
    <row r="3040" spans="1:26">
      <c r="A3040">
        <v>206350306</v>
      </c>
      <c r="B3040" t="s">
        <v>3635</v>
      </c>
      <c r="C3040" t="s">
        <v>3597</v>
      </c>
      <c r="D3040" t="s">
        <v>1049</v>
      </c>
      <c r="E3040" t="s">
        <v>3835</v>
      </c>
      <c r="F3040" t="s">
        <v>3621</v>
      </c>
      <c r="G3040">
        <v>206350306</v>
      </c>
      <c r="I3040" t="s">
        <v>3622</v>
      </c>
      <c r="J3040" t="s">
        <v>5074</v>
      </c>
      <c r="K3040" t="s">
        <v>3624</v>
      </c>
      <c r="L3040" t="s">
        <v>10534</v>
      </c>
      <c r="M3040">
        <v>11.5</v>
      </c>
      <c r="N3040">
        <v>20</v>
      </c>
      <c r="O3040">
        <v>9.6</v>
      </c>
      <c r="P3040">
        <v>11.5</v>
      </c>
      <c r="Q3040">
        <v>20</v>
      </c>
      <c r="R3040">
        <v>9.1999999999999993</v>
      </c>
      <c r="S3040" t="b">
        <v>0</v>
      </c>
      <c r="T3040" t="b">
        <v>0</v>
      </c>
      <c r="U3040" t="b">
        <v>0</v>
      </c>
      <c r="V3040">
        <v>30000</v>
      </c>
      <c r="W3040">
        <v>19000</v>
      </c>
      <c r="X3040">
        <v>2.25</v>
      </c>
      <c r="Y3040">
        <v>23410</v>
      </c>
      <c r="Z3040">
        <v>2.61</v>
      </c>
    </row>
    <row r="3041" spans="1:26">
      <c r="A3041">
        <v>208102134</v>
      </c>
      <c r="B3041" t="s">
        <v>3635</v>
      </c>
      <c r="C3041" t="s">
        <v>3597</v>
      </c>
      <c r="D3041" t="s">
        <v>1049</v>
      </c>
      <c r="E3041" t="s">
        <v>3835</v>
      </c>
      <c r="F3041" t="s">
        <v>3621</v>
      </c>
      <c r="G3041">
        <v>208102134</v>
      </c>
      <c r="I3041" t="s">
        <v>3622</v>
      </c>
      <c r="J3041" t="s">
        <v>5887</v>
      </c>
      <c r="K3041" t="s">
        <v>3624</v>
      </c>
      <c r="L3041" t="s">
        <v>10534</v>
      </c>
      <c r="M3041">
        <v>11.5</v>
      </c>
      <c r="N3041">
        <v>20.100000000000001</v>
      </c>
      <c r="O3041">
        <v>10.8</v>
      </c>
      <c r="P3041">
        <v>11.5</v>
      </c>
      <c r="Q3041">
        <v>20.100000000000001</v>
      </c>
      <c r="R3041">
        <v>9</v>
      </c>
      <c r="S3041" t="b">
        <v>0</v>
      </c>
      <c r="T3041" t="b">
        <v>0</v>
      </c>
      <c r="U3041" t="b">
        <v>0</v>
      </c>
      <c r="V3041">
        <v>30000</v>
      </c>
      <c r="W3041">
        <v>19000</v>
      </c>
      <c r="X3041">
        <v>2.25</v>
      </c>
      <c r="Y3041">
        <v>23410</v>
      </c>
      <c r="Z3041">
        <v>2.61</v>
      </c>
    </row>
    <row r="3042" spans="1:26">
      <c r="A3042">
        <v>210819417</v>
      </c>
      <c r="B3042" t="s">
        <v>3635</v>
      </c>
      <c r="C3042" t="s">
        <v>3597</v>
      </c>
      <c r="D3042" t="s">
        <v>1049</v>
      </c>
      <c r="E3042" t="s">
        <v>3835</v>
      </c>
      <c r="F3042" t="s">
        <v>3600</v>
      </c>
      <c r="G3042">
        <v>210819417</v>
      </c>
      <c r="I3042" t="s">
        <v>3601</v>
      </c>
      <c r="J3042" t="s">
        <v>5074</v>
      </c>
      <c r="L3042" t="s">
        <v>5888</v>
      </c>
      <c r="M3042">
        <v>11.1</v>
      </c>
      <c r="N3042">
        <v>19</v>
      </c>
      <c r="O3042">
        <v>10</v>
      </c>
      <c r="P3042">
        <v>11.2</v>
      </c>
      <c r="Q3042">
        <v>17.5</v>
      </c>
      <c r="R3042">
        <v>8.4</v>
      </c>
      <c r="S3042" t="b">
        <v>0</v>
      </c>
      <c r="T3042" t="b">
        <v>0</v>
      </c>
      <c r="U3042" t="b">
        <v>1</v>
      </c>
      <c r="V3042">
        <v>30000</v>
      </c>
      <c r="W3042">
        <v>20400</v>
      </c>
      <c r="X3042">
        <v>2.6</v>
      </c>
      <c r="Y3042">
        <v>20400</v>
      </c>
      <c r="Z3042">
        <v>2.6</v>
      </c>
    </row>
    <row r="3043" spans="1:26">
      <c r="A3043">
        <v>206350308</v>
      </c>
      <c r="B3043" t="s">
        <v>3635</v>
      </c>
      <c r="C3043" t="s">
        <v>3597</v>
      </c>
      <c r="D3043" t="s">
        <v>1049</v>
      </c>
      <c r="E3043" t="s">
        <v>3834</v>
      </c>
      <c r="F3043" t="s">
        <v>3621</v>
      </c>
      <c r="G3043">
        <v>206350308</v>
      </c>
      <c r="I3043" t="s">
        <v>3622</v>
      </c>
      <c r="J3043" t="s">
        <v>5074</v>
      </c>
      <c r="K3043" t="s">
        <v>3624</v>
      </c>
      <c r="L3043" t="s">
        <v>10534</v>
      </c>
      <c r="M3043">
        <v>11.5</v>
      </c>
      <c r="N3043">
        <v>20</v>
      </c>
      <c r="O3043">
        <v>9.6</v>
      </c>
      <c r="P3043">
        <v>11.5</v>
      </c>
      <c r="Q3043">
        <v>20</v>
      </c>
      <c r="R3043">
        <v>9.1999999999999993</v>
      </c>
      <c r="S3043" t="b">
        <v>0</v>
      </c>
      <c r="T3043" t="b">
        <v>0</v>
      </c>
      <c r="U3043" t="b">
        <v>0</v>
      </c>
      <c r="V3043">
        <v>30000</v>
      </c>
      <c r="W3043">
        <v>19000</v>
      </c>
      <c r="X3043">
        <v>2.25</v>
      </c>
      <c r="Y3043">
        <v>23410</v>
      </c>
      <c r="Z3043">
        <v>2.61</v>
      </c>
    </row>
    <row r="3044" spans="1:26">
      <c r="A3044">
        <v>208102136</v>
      </c>
      <c r="B3044" t="s">
        <v>3635</v>
      </c>
      <c r="C3044" t="s">
        <v>3597</v>
      </c>
      <c r="D3044" t="s">
        <v>1049</v>
      </c>
      <c r="E3044" t="s">
        <v>3834</v>
      </c>
      <c r="F3044" t="s">
        <v>3621</v>
      </c>
      <c r="G3044">
        <v>208102136</v>
      </c>
      <c r="I3044" t="s">
        <v>3622</v>
      </c>
      <c r="J3044" t="s">
        <v>5887</v>
      </c>
      <c r="K3044" t="s">
        <v>3624</v>
      </c>
      <c r="L3044" t="s">
        <v>10534</v>
      </c>
      <c r="M3044">
        <v>11.5</v>
      </c>
      <c r="N3044">
        <v>20.100000000000001</v>
      </c>
      <c r="O3044">
        <v>10.8</v>
      </c>
      <c r="P3044">
        <v>11.5</v>
      </c>
      <c r="Q3044">
        <v>20.100000000000001</v>
      </c>
      <c r="R3044">
        <v>9</v>
      </c>
      <c r="S3044" t="b">
        <v>0</v>
      </c>
      <c r="T3044" t="b">
        <v>0</v>
      </c>
      <c r="U3044" t="b">
        <v>0</v>
      </c>
      <c r="V3044">
        <v>30000</v>
      </c>
      <c r="W3044">
        <v>19000</v>
      </c>
      <c r="X3044">
        <v>2.25</v>
      </c>
      <c r="Y3044">
        <v>23410</v>
      </c>
      <c r="Z3044">
        <v>2.61</v>
      </c>
    </row>
    <row r="3045" spans="1:26">
      <c r="A3045">
        <v>210819419</v>
      </c>
      <c r="B3045" t="s">
        <v>3635</v>
      </c>
      <c r="C3045" t="s">
        <v>3597</v>
      </c>
      <c r="D3045" t="s">
        <v>1049</v>
      </c>
      <c r="E3045" t="s">
        <v>3834</v>
      </c>
      <c r="F3045" t="s">
        <v>3600</v>
      </c>
      <c r="G3045">
        <v>210819419</v>
      </c>
      <c r="I3045" t="s">
        <v>3601</v>
      </c>
      <c r="J3045" t="s">
        <v>5074</v>
      </c>
      <c r="L3045" t="s">
        <v>5888</v>
      </c>
      <c r="M3045">
        <v>11.2</v>
      </c>
      <c r="N3045">
        <v>19</v>
      </c>
      <c r="O3045">
        <v>10</v>
      </c>
      <c r="P3045">
        <v>11.2</v>
      </c>
      <c r="Q3045">
        <v>17.5</v>
      </c>
      <c r="R3045">
        <v>8.4</v>
      </c>
      <c r="S3045" t="b">
        <v>0</v>
      </c>
      <c r="T3045" t="b">
        <v>0</v>
      </c>
      <c r="U3045" t="b">
        <v>1</v>
      </c>
      <c r="V3045">
        <v>30000</v>
      </c>
      <c r="W3045">
        <v>20400</v>
      </c>
      <c r="X3045">
        <v>2.6</v>
      </c>
      <c r="Y3045">
        <v>20400</v>
      </c>
      <c r="Z3045">
        <v>2.6</v>
      </c>
    </row>
    <row r="3046" spans="1:26">
      <c r="A3046">
        <v>210819426</v>
      </c>
      <c r="B3046" t="s">
        <v>3635</v>
      </c>
      <c r="C3046" t="s">
        <v>3597</v>
      </c>
      <c r="D3046" t="s">
        <v>1049</v>
      </c>
      <c r="E3046" t="s">
        <v>3834</v>
      </c>
      <c r="F3046" t="s">
        <v>3600</v>
      </c>
      <c r="G3046">
        <v>210819426</v>
      </c>
      <c r="I3046" t="s">
        <v>3601</v>
      </c>
      <c r="J3046" t="s">
        <v>5470</v>
      </c>
      <c r="L3046" t="s">
        <v>5891</v>
      </c>
      <c r="M3046">
        <v>11.2</v>
      </c>
      <c r="N3046">
        <v>19</v>
      </c>
      <c r="O3046">
        <v>10</v>
      </c>
      <c r="P3046">
        <v>11.2</v>
      </c>
      <c r="Q3046">
        <v>17.5</v>
      </c>
      <c r="R3046">
        <v>8.4</v>
      </c>
      <c r="S3046" t="b">
        <v>0</v>
      </c>
      <c r="T3046" t="b">
        <v>0</v>
      </c>
      <c r="U3046" t="b">
        <v>1</v>
      </c>
      <c r="V3046">
        <v>30000</v>
      </c>
      <c r="W3046">
        <v>20400</v>
      </c>
      <c r="X3046">
        <v>2.6</v>
      </c>
      <c r="Y3046">
        <v>20400</v>
      </c>
      <c r="Z3046">
        <v>2.6</v>
      </c>
    </row>
    <row r="3047" spans="1:26">
      <c r="A3047">
        <v>210819425</v>
      </c>
      <c r="B3047" t="s">
        <v>3635</v>
      </c>
      <c r="C3047" t="s">
        <v>3597</v>
      </c>
      <c r="D3047" t="s">
        <v>1049</v>
      </c>
      <c r="E3047" t="s">
        <v>3859</v>
      </c>
      <c r="F3047" t="s">
        <v>3600</v>
      </c>
      <c r="G3047">
        <v>210819425</v>
      </c>
      <c r="I3047" t="s">
        <v>3601</v>
      </c>
      <c r="J3047" t="s">
        <v>5470</v>
      </c>
      <c r="L3047" t="s">
        <v>5891</v>
      </c>
      <c r="M3047">
        <v>11.2</v>
      </c>
      <c r="N3047">
        <v>19</v>
      </c>
      <c r="O3047">
        <v>10</v>
      </c>
      <c r="P3047">
        <v>11.2</v>
      </c>
      <c r="Q3047">
        <v>17.5</v>
      </c>
      <c r="R3047">
        <v>8.4</v>
      </c>
      <c r="S3047" t="b">
        <v>0</v>
      </c>
      <c r="T3047" t="b">
        <v>0</v>
      </c>
      <c r="U3047" t="b">
        <v>1</v>
      </c>
      <c r="V3047">
        <v>30000</v>
      </c>
      <c r="W3047">
        <v>20400</v>
      </c>
      <c r="X3047">
        <v>2.6</v>
      </c>
      <c r="Y3047">
        <v>20400</v>
      </c>
      <c r="Z3047">
        <v>2.6</v>
      </c>
    </row>
    <row r="3048" spans="1:26">
      <c r="A3048">
        <v>210819424</v>
      </c>
      <c r="B3048" t="s">
        <v>3635</v>
      </c>
      <c r="C3048" t="s">
        <v>3597</v>
      </c>
      <c r="D3048" t="s">
        <v>1049</v>
      </c>
      <c r="E3048" t="s">
        <v>3857</v>
      </c>
      <c r="F3048" t="s">
        <v>3600</v>
      </c>
      <c r="G3048">
        <v>210819424</v>
      </c>
      <c r="I3048" t="s">
        <v>3601</v>
      </c>
      <c r="J3048" t="s">
        <v>5470</v>
      </c>
      <c r="L3048" t="s">
        <v>5891</v>
      </c>
      <c r="M3048">
        <v>11.1</v>
      </c>
      <c r="N3048">
        <v>19</v>
      </c>
      <c r="O3048">
        <v>10</v>
      </c>
      <c r="P3048">
        <v>11.2</v>
      </c>
      <c r="Q3048">
        <v>17.5</v>
      </c>
      <c r="R3048">
        <v>8.4</v>
      </c>
      <c r="S3048" t="b">
        <v>0</v>
      </c>
      <c r="T3048" t="b">
        <v>0</v>
      </c>
      <c r="U3048" t="b">
        <v>1</v>
      </c>
      <c r="V3048">
        <v>30000</v>
      </c>
      <c r="W3048">
        <v>20400</v>
      </c>
      <c r="X3048">
        <v>2.6</v>
      </c>
      <c r="Y3048">
        <v>20400</v>
      </c>
      <c r="Z3048">
        <v>2.6</v>
      </c>
    </row>
    <row r="3049" spans="1:26">
      <c r="A3049">
        <v>210819423</v>
      </c>
      <c r="B3049" t="s">
        <v>3635</v>
      </c>
      <c r="C3049" t="s">
        <v>3597</v>
      </c>
      <c r="D3049" t="s">
        <v>1049</v>
      </c>
      <c r="E3049" t="s">
        <v>3858</v>
      </c>
      <c r="F3049" t="s">
        <v>3600</v>
      </c>
      <c r="G3049">
        <v>210819423</v>
      </c>
      <c r="I3049" t="s">
        <v>3601</v>
      </c>
      <c r="J3049" t="s">
        <v>5470</v>
      </c>
      <c r="L3049" t="s">
        <v>5891</v>
      </c>
      <c r="M3049">
        <v>11.1</v>
      </c>
      <c r="N3049">
        <v>19</v>
      </c>
      <c r="O3049">
        <v>10</v>
      </c>
      <c r="P3049">
        <v>11.2</v>
      </c>
      <c r="Q3049">
        <v>17.5</v>
      </c>
      <c r="R3049">
        <v>8.4</v>
      </c>
      <c r="S3049" t="b">
        <v>0</v>
      </c>
      <c r="T3049" t="b">
        <v>0</v>
      </c>
      <c r="U3049" t="b">
        <v>1</v>
      </c>
      <c r="V3049">
        <v>30000</v>
      </c>
      <c r="W3049">
        <v>20400</v>
      </c>
      <c r="X3049">
        <v>2.6</v>
      </c>
      <c r="Y3049">
        <v>20400</v>
      </c>
      <c r="Z3049">
        <v>2.6</v>
      </c>
    </row>
    <row r="3050" spans="1:26">
      <c r="A3050">
        <v>210819422</v>
      </c>
      <c r="B3050" t="s">
        <v>3635</v>
      </c>
      <c r="C3050" t="s">
        <v>3597</v>
      </c>
      <c r="D3050" t="s">
        <v>1049</v>
      </c>
      <c r="E3050" t="s">
        <v>3855</v>
      </c>
      <c r="F3050" t="s">
        <v>3600</v>
      </c>
      <c r="G3050">
        <v>210819422</v>
      </c>
      <c r="I3050" t="s">
        <v>3601</v>
      </c>
      <c r="J3050" t="s">
        <v>5470</v>
      </c>
      <c r="L3050" t="s">
        <v>5891</v>
      </c>
      <c r="M3050">
        <v>11.1</v>
      </c>
      <c r="N3050">
        <v>19</v>
      </c>
      <c r="O3050">
        <v>10</v>
      </c>
      <c r="P3050">
        <v>11.2</v>
      </c>
      <c r="Q3050">
        <v>17.5</v>
      </c>
      <c r="R3050">
        <v>8.4</v>
      </c>
      <c r="S3050" t="b">
        <v>0</v>
      </c>
      <c r="T3050" t="b">
        <v>0</v>
      </c>
      <c r="U3050" t="b">
        <v>1</v>
      </c>
      <c r="V3050">
        <v>30000</v>
      </c>
      <c r="W3050">
        <v>20400</v>
      </c>
      <c r="X3050">
        <v>2.6</v>
      </c>
      <c r="Y3050">
        <v>20400</v>
      </c>
      <c r="Z3050">
        <v>2.6</v>
      </c>
    </row>
    <row r="3051" spans="1:26">
      <c r="A3051">
        <v>210819421</v>
      </c>
      <c r="B3051" t="s">
        <v>3635</v>
      </c>
      <c r="C3051" t="s">
        <v>3597</v>
      </c>
      <c r="D3051" t="s">
        <v>1049</v>
      </c>
      <c r="E3051" t="s">
        <v>3856</v>
      </c>
      <c r="F3051" t="s">
        <v>3600</v>
      </c>
      <c r="G3051">
        <v>210819421</v>
      </c>
      <c r="I3051" t="s">
        <v>3601</v>
      </c>
      <c r="J3051" t="s">
        <v>5470</v>
      </c>
      <c r="L3051" t="s">
        <v>5891</v>
      </c>
      <c r="M3051">
        <v>11.1</v>
      </c>
      <c r="N3051">
        <v>19</v>
      </c>
      <c r="O3051">
        <v>10</v>
      </c>
      <c r="P3051">
        <v>11.2</v>
      </c>
      <c r="Q3051">
        <v>17.5</v>
      </c>
      <c r="R3051">
        <v>8.4</v>
      </c>
      <c r="S3051" t="b">
        <v>0</v>
      </c>
      <c r="T3051" t="b">
        <v>0</v>
      </c>
      <c r="U3051" t="b">
        <v>1</v>
      </c>
      <c r="V3051">
        <v>30000</v>
      </c>
      <c r="W3051">
        <v>20400</v>
      </c>
      <c r="X3051">
        <v>2.6</v>
      </c>
      <c r="Y3051">
        <v>20400</v>
      </c>
      <c r="Z3051">
        <v>2.6</v>
      </c>
    </row>
    <row r="3052" spans="1:26">
      <c r="A3052">
        <v>209911727</v>
      </c>
      <c r="B3052" t="s">
        <v>3635</v>
      </c>
      <c r="C3052" t="s">
        <v>3597</v>
      </c>
      <c r="D3052" t="s">
        <v>1049</v>
      </c>
      <c r="E3052" t="s">
        <v>3637</v>
      </c>
      <c r="F3052" t="s">
        <v>3600</v>
      </c>
      <c r="G3052">
        <v>209911727</v>
      </c>
      <c r="I3052" t="s">
        <v>3601</v>
      </c>
      <c r="J3052" t="s">
        <v>7242</v>
      </c>
      <c r="L3052" t="s">
        <v>6201</v>
      </c>
      <c r="M3052">
        <v>11.1</v>
      </c>
      <c r="N3052">
        <v>19</v>
      </c>
      <c r="O3052">
        <v>10.8</v>
      </c>
      <c r="P3052">
        <v>10.9</v>
      </c>
      <c r="Q3052">
        <v>17</v>
      </c>
      <c r="R3052">
        <v>8.8000000000000007</v>
      </c>
      <c r="S3052" t="b">
        <v>0</v>
      </c>
      <c r="T3052" t="b">
        <v>0</v>
      </c>
      <c r="U3052" t="b">
        <v>1</v>
      </c>
      <c r="V3052">
        <v>18000</v>
      </c>
      <c r="W3052">
        <v>12000</v>
      </c>
      <c r="X3052">
        <v>2.75</v>
      </c>
      <c r="Y3052">
        <v>12300</v>
      </c>
      <c r="Z3052">
        <v>2.75</v>
      </c>
    </row>
    <row r="3053" spans="1:26">
      <c r="A3053">
        <v>208447885</v>
      </c>
      <c r="B3053" t="s">
        <v>3635</v>
      </c>
      <c r="C3053" t="s">
        <v>3597</v>
      </c>
      <c r="D3053" t="s">
        <v>1049</v>
      </c>
      <c r="E3053" t="s">
        <v>3637</v>
      </c>
      <c r="F3053" t="s">
        <v>3600</v>
      </c>
      <c r="G3053">
        <v>208447885</v>
      </c>
      <c r="I3053" t="s">
        <v>3601</v>
      </c>
      <c r="J3053" t="s">
        <v>6200</v>
      </c>
      <c r="L3053" t="s">
        <v>6201</v>
      </c>
      <c r="M3053">
        <v>12.5</v>
      </c>
      <c r="N3053">
        <v>20</v>
      </c>
      <c r="O3053">
        <v>11</v>
      </c>
      <c r="P3053">
        <v>12.4</v>
      </c>
      <c r="Q3053">
        <v>18</v>
      </c>
      <c r="R3053">
        <v>9.3000000000000007</v>
      </c>
      <c r="S3053" t="b">
        <v>0</v>
      </c>
      <c r="T3053" t="b">
        <v>0</v>
      </c>
      <c r="U3053" t="b">
        <v>1</v>
      </c>
      <c r="V3053">
        <v>18000</v>
      </c>
      <c r="W3053">
        <v>13500</v>
      </c>
      <c r="X3053">
        <v>2.5</v>
      </c>
      <c r="Y3053">
        <v>21400</v>
      </c>
      <c r="Z3053">
        <v>2.5</v>
      </c>
    </row>
    <row r="3054" spans="1:26">
      <c r="A3054">
        <v>208447881</v>
      </c>
      <c r="B3054" t="s">
        <v>3635</v>
      </c>
      <c r="C3054" t="s">
        <v>3597</v>
      </c>
      <c r="D3054" t="s">
        <v>1049</v>
      </c>
      <c r="E3054" t="s">
        <v>3637</v>
      </c>
      <c r="F3054" t="s">
        <v>3600</v>
      </c>
      <c r="G3054">
        <v>208447881</v>
      </c>
      <c r="I3054" t="s">
        <v>3601</v>
      </c>
      <c r="J3054" t="s">
        <v>7243</v>
      </c>
      <c r="L3054" t="s">
        <v>7244</v>
      </c>
      <c r="M3054">
        <v>11.3</v>
      </c>
      <c r="N3054">
        <v>19.399999999999999</v>
      </c>
      <c r="O3054">
        <v>11.3</v>
      </c>
      <c r="P3054">
        <v>10.5</v>
      </c>
      <c r="Q3054">
        <v>17</v>
      </c>
      <c r="R3054">
        <v>9.1999999999999993</v>
      </c>
      <c r="S3054" t="b">
        <v>0</v>
      </c>
      <c r="T3054" t="b">
        <v>0</v>
      </c>
      <c r="U3054" t="b">
        <v>1</v>
      </c>
      <c r="V3054">
        <v>24000</v>
      </c>
      <c r="W3054">
        <v>21000</v>
      </c>
      <c r="X3054">
        <v>2.4</v>
      </c>
      <c r="Y3054">
        <v>22000</v>
      </c>
      <c r="Z3054">
        <v>2.4</v>
      </c>
    </row>
    <row r="3055" spans="1:26">
      <c r="A3055">
        <v>208447887</v>
      </c>
      <c r="B3055" t="s">
        <v>3635</v>
      </c>
      <c r="C3055" t="s">
        <v>3597</v>
      </c>
      <c r="D3055" t="s">
        <v>1049</v>
      </c>
      <c r="E3055" t="s">
        <v>3637</v>
      </c>
      <c r="F3055" t="s">
        <v>3600</v>
      </c>
      <c r="G3055">
        <v>208447887</v>
      </c>
      <c r="I3055" t="s">
        <v>3601</v>
      </c>
      <c r="J3055" t="s">
        <v>7245</v>
      </c>
      <c r="L3055" t="s">
        <v>7244</v>
      </c>
      <c r="M3055">
        <v>12.5</v>
      </c>
      <c r="N3055">
        <v>20</v>
      </c>
      <c r="O3055">
        <v>12</v>
      </c>
      <c r="P3055">
        <v>11.7</v>
      </c>
      <c r="Q3055">
        <v>17.399999999999999</v>
      </c>
      <c r="R3055">
        <v>10</v>
      </c>
      <c r="S3055" t="b">
        <v>0</v>
      </c>
      <c r="T3055" t="b">
        <v>0</v>
      </c>
      <c r="U3055" t="b">
        <v>1</v>
      </c>
      <c r="V3055">
        <v>24000</v>
      </c>
      <c r="W3055">
        <v>19200</v>
      </c>
      <c r="X3055">
        <v>2.4</v>
      </c>
      <c r="Y3055">
        <v>26700</v>
      </c>
      <c r="Z3055">
        <v>2.4</v>
      </c>
    </row>
    <row r="3056" spans="1:26">
      <c r="A3056">
        <v>209852144</v>
      </c>
      <c r="B3056" t="s">
        <v>3635</v>
      </c>
      <c r="C3056" t="s">
        <v>3597</v>
      </c>
      <c r="D3056" t="s">
        <v>1049</v>
      </c>
      <c r="E3056" t="s">
        <v>3637</v>
      </c>
      <c r="F3056" t="s">
        <v>3600</v>
      </c>
      <c r="G3056">
        <v>209852144</v>
      </c>
      <c r="I3056" t="s">
        <v>3601</v>
      </c>
      <c r="J3056" t="s">
        <v>7246</v>
      </c>
      <c r="L3056" t="s">
        <v>7247</v>
      </c>
      <c r="M3056">
        <v>10.9</v>
      </c>
      <c r="N3056">
        <v>19.5</v>
      </c>
      <c r="O3056">
        <v>10.3</v>
      </c>
      <c r="P3056">
        <v>10.6</v>
      </c>
      <c r="Q3056">
        <v>17.3</v>
      </c>
      <c r="R3056">
        <v>8.5</v>
      </c>
      <c r="S3056" t="b">
        <v>0</v>
      </c>
      <c r="T3056" t="b">
        <v>0</v>
      </c>
      <c r="U3056" t="b">
        <v>0</v>
      </c>
      <c r="V3056">
        <v>30000</v>
      </c>
      <c r="W3056">
        <v>20000</v>
      </c>
      <c r="X3056">
        <v>2.4500000000000002</v>
      </c>
      <c r="Y3056">
        <v>20600</v>
      </c>
      <c r="Z3056">
        <v>2.4500000000000002</v>
      </c>
    </row>
    <row r="3057" spans="1:26">
      <c r="A3057">
        <v>208447884</v>
      </c>
      <c r="B3057" t="s">
        <v>3635</v>
      </c>
      <c r="C3057" t="s">
        <v>3597</v>
      </c>
      <c r="D3057" t="s">
        <v>1049</v>
      </c>
      <c r="E3057" t="s">
        <v>3637</v>
      </c>
      <c r="F3057" t="s">
        <v>3600</v>
      </c>
      <c r="G3057">
        <v>208447884</v>
      </c>
      <c r="I3057" t="s">
        <v>3601</v>
      </c>
      <c r="J3057" t="s">
        <v>7248</v>
      </c>
      <c r="L3057" t="s">
        <v>7247</v>
      </c>
      <c r="M3057">
        <v>11</v>
      </c>
      <c r="N3057">
        <v>18</v>
      </c>
      <c r="O3057">
        <v>10.5</v>
      </c>
      <c r="P3057">
        <v>10</v>
      </c>
      <c r="Q3057">
        <v>16.2</v>
      </c>
      <c r="R3057">
        <v>8.9</v>
      </c>
      <c r="S3057" t="b">
        <v>0</v>
      </c>
      <c r="T3057" t="b">
        <v>0</v>
      </c>
      <c r="U3057" t="b">
        <v>1</v>
      </c>
      <c r="V3057">
        <v>30000</v>
      </c>
      <c r="W3057">
        <v>21000</v>
      </c>
      <c r="X3057">
        <v>2.2999999999999998</v>
      </c>
      <c r="Y3057">
        <v>28600</v>
      </c>
      <c r="Z3057">
        <v>2.2999999999999998</v>
      </c>
    </row>
    <row r="3058" spans="1:26">
      <c r="A3058">
        <v>208447880</v>
      </c>
      <c r="B3058" t="s">
        <v>3635</v>
      </c>
      <c r="C3058" t="s">
        <v>3597</v>
      </c>
      <c r="D3058" t="s">
        <v>1049</v>
      </c>
      <c r="E3058" t="s">
        <v>3637</v>
      </c>
      <c r="F3058" t="s">
        <v>3600</v>
      </c>
      <c r="G3058">
        <v>208447880</v>
      </c>
      <c r="I3058" t="s">
        <v>3601</v>
      </c>
      <c r="J3058" t="s">
        <v>7249</v>
      </c>
      <c r="L3058" t="s">
        <v>7250</v>
      </c>
      <c r="M3058">
        <v>10.4</v>
      </c>
      <c r="N3058">
        <v>18</v>
      </c>
      <c r="O3058">
        <v>9.1</v>
      </c>
      <c r="P3058">
        <v>10.1</v>
      </c>
      <c r="Q3058">
        <v>16.899999999999999</v>
      </c>
      <c r="R3058">
        <v>8.1999999999999993</v>
      </c>
      <c r="S3058" t="b">
        <v>0</v>
      </c>
      <c r="T3058" t="b">
        <v>0</v>
      </c>
      <c r="U3058" t="b">
        <v>0</v>
      </c>
      <c r="V3058">
        <v>36000</v>
      </c>
      <c r="W3058">
        <v>20400</v>
      </c>
      <c r="X3058">
        <v>2.4</v>
      </c>
      <c r="Y3058">
        <v>22700</v>
      </c>
      <c r="Z3058">
        <v>2.4</v>
      </c>
    </row>
    <row r="3059" spans="1:26">
      <c r="A3059">
        <v>208447883</v>
      </c>
      <c r="B3059" t="s">
        <v>3635</v>
      </c>
      <c r="C3059" t="s">
        <v>3597</v>
      </c>
      <c r="D3059" t="s">
        <v>1049</v>
      </c>
      <c r="E3059" t="s">
        <v>3637</v>
      </c>
      <c r="F3059" t="s">
        <v>3600</v>
      </c>
      <c r="G3059">
        <v>208447883</v>
      </c>
      <c r="I3059" t="s">
        <v>3601</v>
      </c>
      <c r="J3059" t="s">
        <v>7251</v>
      </c>
      <c r="L3059" t="s">
        <v>7250</v>
      </c>
      <c r="M3059">
        <v>10.5</v>
      </c>
      <c r="N3059">
        <v>18</v>
      </c>
      <c r="O3059">
        <v>10.5</v>
      </c>
      <c r="P3059">
        <v>10</v>
      </c>
      <c r="Q3059">
        <v>16</v>
      </c>
      <c r="R3059">
        <v>9.5</v>
      </c>
      <c r="S3059" t="b">
        <v>0</v>
      </c>
      <c r="T3059" t="b">
        <v>0</v>
      </c>
      <c r="U3059" t="b">
        <v>1</v>
      </c>
      <c r="V3059">
        <v>36000</v>
      </c>
      <c r="W3059">
        <v>30400</v>
      </c>
      <c r="X3059">
        <v>2.4</v>
      </c>
      <c r="Y3059">
        <v>47300</v>
      </c>
      <c r="Z3059">
        <v>2.4</v>
      </c>
    </row>
    <row r="3060" spans="1:26">
      <c r="A3060">
        <v>208447879</v>
      </c>
      <c r="B3060" t="s">
        <v>3635</v>
      </c>
      <c r="C3060" t="s">
        <v>3597</v>
      </c>
      <c r="D3060" t="s">
        <v>1049</v>
      </c>
      <c r="E3060" t="s">
        <v>3637</v>
      </c>
      <c r="F3060" t="s">
        <v>3600</v>
      </c>
      <c r="G3060">
        <v>208447879</v>
      </c>
      <c r="I3060" t="s">
        <v>3601</v>
      </c>
      <c r="J3060" t="s">
        <v>7252</v>
      </c>
      <c r="L3060" t="s">
        <v>7253</v>
      </c>
      <c r="M3060">
        <v>9.3000000000000007</v>
      </c>
      <c r="N3060">
        <v>17.3</v>
      </c>
      <c r="O3060">
        <v>10</v>
      </c>
      <c r="P3060">
        <v>8.8000000000000007</v>
      </c>
      <c r="Q3060">
        <v>15.8</v>
      </c>
      <c r="R3060">
        <v>9.4</v>
      </c>
      <c r="S3060" t="b">
        <v>0</v>
      </c>
      <c r="T3060" t="b">
        <v>0</v>
      </c>
      <c r="U3060" t="b">
        <v>0</v>
      </c>
      <c r="V3060">
        <v>47000</v>
      </c>
      <c r="W3060">
        <v>37000</v>
      </c>
      <c r="X3060">
        <v>2.2999999999999998</v>
      </c>
      <c r="Y3060">
        <v>39300</v>
      </c>
      <c r="Z3060">
        <v>2.2999999999999998</v>
      </c>
    </row>
    <row r="3061" spans="1:26">
      <c r="A3061">
        <v>208447882</v>
      </c>
      <c r="B3061" t="s">
        <v>3635</v>
      </c>
      <c r="C3061" t="s">
        <v>3597</v>
      </c>
      <c r="D3061" t="s">
        <v>1049</v>
      </c>
      <c r="E3061" t="s">
        <v>3637</v>
      </c>
      <c r="F3061" t="s">
        <v>3600</v>
      </c>
      <c r="G3061">
        <v>208447882</v>
      </c>
      <c r="I3061" t="s">
        <v>3601</v>
      </c>
      <c r="J3061" t="s">
        <v>7254</v>
      </c>
      <c r="L3061" t="s">
        <v>7253</v>
      </c>
      <c r="M3061">
        <v>8.5</v>
      </c>
      <c r="N3061">
        <v>16</v>
      </c>
      <c r="O3061">
        <v>10</v>
      </c>
      <c r="P3061">
        <v>8.1999999999999993</v>
      </c>
      <c r="Q3061">
        <v>15.6</v>
      </c>
      <c r="R3061">
        <v>9.4</v>
      </c>
      <c r="S3061" t="b">
        <v>0</v>
      </c>
      <c r="T3061" t="b">
        <v>0</v>
      </c>
      <c r="U3061" t="b">
        <v>0</v>
      </c>
      <c r="V3061">
        <v>47000</v>
      </c>
      <c r="W3061">
        <v>36000</v>
      </c>
      <c r="X3061">
        <v>2.2999999999999998</v>
      </c>
      <c r="Y3061">
        <v>50000</v>
      </c>
      <c r="Z3061">
        <v>2.2999999999999998</v>
      </c>
    </row>
    <row r="3062" spans="1:26">
      <c r="A3062">
        <v>206348139</v>
      </c>
      <c r="B3062" t="s">
        <v>3635</v>
      </c>
      <c r="C3062" t="s">
        <v>3597</v>
      </c>
      <c r="D3062" t="s">
        <v>1049</v>
      </c>
      <c r="E3062" t="s">
        <v>3637</v>
      </c>
      <c r="F3062" t="s">
        <v>3621</v>
      </c>
      <c r="G3062">
        <v>206348139</v>
      </c>
      <c r="I3062" t="s">
        <v>3622</v>
      </c>
      <c r="J3062" t="s">
        <v>5074</v>
      </c>
      <c r="K3062" t="s">
        <v>3624</v>
      </c>
      <c r="L3062" t="s">
        <v>10533</v>
      </c>
      <c r="M3062">
        <v>11.5</v>
      </c>
      <c r="N3062">
        <v>20</v>
      </c>
      <c r="O3062">
        <v>9.6</v>
      </c>
      <c r="P3062">
        <v>11.5</v>
      </c>
      <c r="Q3062">
        <v>20</v>
      </c>
      <c r="R3062">
        <v>9.1999999999999993</v>
      </c>
      <c r="S3062" t="b">
        <v>0</v>
      </c>
      <c r="T3062" t="b">
        <v>0</v>
      </c>
      <c r="U3062" t="b">
        <v>0</v>
      </c>
      <c r="V3062">
        <v>30000</v>
      </c>
      <c r="W3062">
        <v>19000</v>
      </c>
      <c r="X3062">
        <v>2.25</v>
      </c>
      <c r="Y3062">
        <v>23410</v>
      </c>
      <c r="Z3062">
        <v>2.61</v>
      </c>
    </row>
    <row r="3063" spans="1:26">
      <c r="A3063">
        <v>208102137</v>
      </c>
      <c r="B3063" t="s">
        <v>3635</v>
      </c>
      <c r="C3063" t="s">
        <v>3597</v>
      </c>
      <c r="D3063" t="s">
        <v>1049</v>
      </c>
      <c r="E3063" t="s">
        <v>3637</v>
      </c>
      <c r="F3063" t="s">
        <v>3621</v>
      </c>
      <c r="G3063">
        <v>208102137</v>
      </c>
      <c r="I3063" t="s">
        <v>3622</v>
      </c>
      <c r="J3063" t="s">
        <v>5887</v>
      </c>
      <c r="K3063" t="s">
        <v>3624</v>
      </c>
      <c r="L3063" t="s">
        <v>10533</v>
      </c>
      <c r="M3063">
        <v>11.5</v>
      </c>
      <c r="N3063">
        <v>20.100000000000001</v>
      </c>
      <c r="O3063">
        <v>10.8</v>
      </c>
      <c r="P3063">
        <v>11.5</v>
      </c>
      <c r="Q3063">
        <v>20.100000000000001</v>
      </c>
      <c r="R3063">
        <v>9</v>
      </c>
      <c r="S3063" t="b">
        <v>0</v>
      </c>
      <c r="T3063" t="b">
        <v>0</v>
      </c>
      <c r="U3063" t="b">
        <v>0</v>
      </c>
      <c r="V3063">
        <v>30000</v>
      </c>
      <c r="W3063">
        <v>19000</v>
      </c>
      <c r="X3063">
        <v>2.25</v>
      </c>
      <c r="Y3063">
        <v>23410</v>
      </c>
      <c r="Z3063">
        <v>2.61</v>
      </c>
    </row>
    <row r="3064" spans="1:26">
      <c r="A3064">
        <v>210819415</v>
      </c>
      <c r="B3064" t="s">
        <v>3635</v>
      </c>
      <c r="C3064" t="s">
        <v>3597</v>
      </c>
      <c r="D3064" t="s">
        <v>1049</v>
      </c>
      <c r="E3064" t="s">
        <v>3637</v>
      </c>
      <c r="F3064" t="s">
        <v>3600</v>
      </c>
      <c r="G3064">
        <v>210819415</v>
      </c>
      <c r="I3064" t="s">
        <v>3601</v>
      </c>
      <c r="J3064" t="s">
        <v>5074</v>
      </c>
      <c r="K3064" t="s">
        <v>3688</v>
      </c>
      <c r="L3064" t="s">
        <v>5888</v>
      </c>
      <c r="M3064">
        <v>11.1</v>
      </c>
      <c r="N3064">
        <v>19</v>
      </c>
      <c r="O3064">
        <v>10</v>
      </c>
      <c r="P3064">
        <v>11.2</v>
      </c>
      <c r="Q3064">
        <v>17.5</v>
      </c>
      <c r="R3064">
        <v>8.4</v>
      </c>
      <c r="S3064" t="b">
        <v>0</v>
      </c>
      <c r="T3064" t="b">
        <v>0</v>
      </c>
      <c r="U3064" t="b">
        <v>1</v>
      </c>
      <c r="V3064">
        <v>30000</v>
      </c>
      <c r="W3064">
        <v>20400</v>
      </c>
      <c r="X3064">
        <v>2.6</v>
      </c>
      <c r="Y3064">
        <v>20400</v>
      </c>
      <c r="Z3064">
        <v>2.6</v>
      </c>
    </row>
    <row r="3065" spans="1:26">
      <c r="A3065">
        <v>206348146</v>
      </c>
      <c r="B3065" t="s">
        <v>3635</v>
      </c>
      <c r="C3065" t="s">
        <v>3597</v>
      </c>
      <c r="D3065" t="s">
        <v>1049</v>
      </c>
      <c r="E3065" t="s">
        <v>10531</v>
      </c>
      <c r="F3065" t="s">
        <v>3621</v>
      </c>
      <c r="G3065">
        <v>206348146</v>
      </c>
      <c r="I3065" t="s">
        <v>3622</v>
      </c>
      <c r="J3065" t="s">
        <v>5074</v>
      </c>
      <c r="K3065" t="s">
        <v>3624</v>
      </c>
      <c r="L3065" t="s">
        <v>10532</v>
      </c>
      <c r="M3065">
        <v>11.5</v>
      </c>
      <c r="N3065">
        <v>20</v>
      </c>
      <c r="O3065">
        <v>9.6</v>
      </c>
      <c r="P3065">
        <v>11.5</v>
      </c>
      <c r="Q3065">
        <v>20</v>
      </c>
      <c r="R3065">
        <v>9.1999999999999993</v>
      </c>
      <c r="S3065" t="b">
        <v>0</v>
      </c>
      <c r="T3065" t="b">
        <v>0</v>
      </c>
      <c r="U3065" t="b">
        <v>0</v>
      </c>
      <c r="V3065">
        <v>30000</v>
      </c>
      <c r="W3065">
        <v>19000</v>
      </c>
      <c r="X3065">
        <v>2.25</v>
      </c>
      <c r="Y3065">
        <v>23410</v>
      </c>
      <c r="Z3065">
        <v>2.61</v>
      </c>
    </row>
    <row r="3066" spans="1:26">
      <c r="A3066">
        <v>208102133</v>
      </c>
      <c r="B3066" t="s">
        <v>3635</v>
      </c>
      <c r="C3066" t="s">
        <v>3597</v>
      </c>
      <c r="D3066" t="s">
        <v>1049</v>
      </c>
      <c r="E3066" t="s">
        <v>10531</v>
      </c>
      <c r="F3066" t="s">
        <v>3621</v>
      </c>
      <c r="G3066">
        <v>208102133</v>
      </c>
      <c r="I3066" t="s">
        <v>3622</v>
      </c>
      <c r="J3066" t="s">
        <v>5887</v>
      </c>
      <c r="K3066" t="s">
        <v>3624</v>
      </c>
      <c r="L3066" t="s">
        <v>10532</v>
      </c>
      <c r="M3066">
        <v>11.5</v>
      </c>
      <c r="N3066">
        <v>20.100000000000001</v>
      </c>
      <c r="O3066">
        <v>10.8</v>
      </c>
      <c r="P3066">
        <v>11.5</v>
      </c>
      <c r="Q3066">
        <v>20.100000000000001</v>
      </c>
      <c r="R3066">
        <v>9</v>
      </c>
      <c r="S3066" t="b">
        <v>0</v>
      </c>
      <c r="T3066" t="b">
        <v>0</v>
      </c>
      <c r="U3066" t="b">
        <v>0</v>
      </c>
      <c r="V3066">
        <v>30000</v>
      </c>
      <c r="W3066">
        <v>19000</v>
      </c>
      <c r="X3066">
        <v>2.25</v>
      </c>
      <c r="Y3066">
        <v>23410</v>
      </c>
      <c r="Z3066">
        <v>2.61</v>
      </c>
    </row>
    <row r="3067" spans="1:26">
      <c r="A3067">
        <v>209911728</v>
      </c>
      <c r="B3067" t="s">
        <v>3635</v>
      </c>
      <c r="C3067" t="s">
        <v>3597</v>
      </c>
      <c r="D3067" t="s">
        <v>1049</v>
      </c>
      <c r="E3067" t="s">
        <v>3792</v>
      </c>
      <c r="F3067" t="s">
        <v>3600</v>
      </c>
      <c r="G3067">
        <v>209911728</v>
      </c>
      <c r="I3067" t="s">
        <v>3601</v>
      </c>
      <c r="J3067" t="s">
        <v>7242</v>
      </c>
      <c r="L3067" t="s">
        <v>6201</v>
      </c>
      <c r="M3067">
        <v>11.1</v>
      </c>
      <c r="N3067">
        <v>19</v>
      </c>
      <c r="O3067">
        <v>10.8</v>
      </c>
      <c r="P3067">
        <v>10.9</v>
      </c>
      <c r="Q3067">
        <v>16</v>
      </c>
      <c r="R3067">
        <v>8.8000000000000007</v>
      </c>
      <c r="S3067" t="b">
        <v>0</v>
      </c>
      <c r="T3067" t="b">
        <v>0</v>
      </c>
      <c r="U3067" t="b">
        <v>1</v>
      </c>
      <c r="V3067">
        <v>18000</v>
      </c>
      <c r="W3067">
        <v>12000</v>
      </c>
      <c r="X3067">
        <v>2.75</v>
      </c>
      <c r="Y3067">
        <v>12300</v>
      </c>
      <c r="Z3067">
        <v>2.75</v>
      </c>
    </row>
    <row r="3068" spans="1:26">
      <c r="A3068">
        <v>208447894</v>
      </c>
      <c r="B3068" t="s">
        <v>3635</v>
      </c>
      <c r="C3068" t="s">
        <v>3597</v>
      </c>
      <c r="D3068" t="s">
        <v>1049</v>
      </c>
      <c r="E3068" t="s">
        <v>3792</v>
      </c>
      <c r="F3068" t="s">
        <v>3600</v>
      </c>
      <c r="G3068">
        <v>208447894</v>
      </c>
      <c r="I3068" t="s">
        <v>3601</v>
      </c>
      <c r="J3068" t="s">
        <v>6200</v>
      </c>
      <c r="L3068" t="s">
        <v>6201</v>
      </c>
      <c r="M3068">
        <v>12.5</v>
      </c>
      <c r="N3068">
        <v>20</v>
      </c>
      <c r="O3068">
        <v>11</v>
      </c>
      <c r="P3068">
        <v>12.4</v>
      </c>
      <c r="Q3068">
        <v>18</v>
      </c>
      <c r="R3068">
        <v>9.3000000000000007</v>
      </c>
      <c r="S3068" t="b">
        <v>0</v>
      </c>
      <c r="T3068" t="b">
        <v>0</v>
      </c>
      <c r="U3068" t="b">
        <v>1</v>
      </c>
      <c r="V3068">
        <v>18000</v>
      </c>
      <c r="W3068">
        <v>13500</v>
      </c>
      <c r="X3068">
        <v>2.5</v>
      </c>
      <c r="Y3068">
        <v>21400</v>
      </c>
      <c r="Z3068">
        <v>2.5</v>
      </c>
    </row>
    <row r="3069" spans="1:26">
      <c r="A3069">
        <v>208447890</v>
      </c>
      <c r="B3069" t="s">
        <v>3635</v>
      </c>
      <c r="C3069" t="s">
        <v>3597</v>
      </c>
      <c r="D3069" t="s">
        <v>1049</v>
      </c>
      <c r="E3069" t="s">
        <v>3792</v>
      </c>
      <c r="F3069" t="s">
        <v>3600</v>
      </c>
      <c r="G3069">
        <v>208447890</v>
      </c>
      <c r="I3069" t="s">
        <v>3601</v>
      </c>
      <c r="J3069" t="s">
        <v>7243</v>
      </c>
      <c r="L3069" t="s">
        <v>7244</v>
      </c>
      <c r="M3069">
        <v>11.3</v>
      </c>
      <c r="N3069">
        <v>19.399999999999999</v>
      </c>
      <c r="O3069">
        <v>11.3</v>
      </c>
      <c r="P3069">
        <v>10.5</v>
      </c>
      <c r="Q3069">
        <v>17</v>
      </c>
      <c r="R3069">
        <v>9.1999999999999993</v>
      </c>
      <c r="S3069" t="b">
        <v>0</v>
      </c>
      <c r="T3069" t="b">
        <v>0</v>
      </c>
      <c r="U3069" t="b">
        <v>1</v>
      </c>
      <c r="V3069">
        <v>24000</v>
      </c>
      <c r="W3069">
        <v>21000</v>
      </c>
      <c r="X3069">
        <v>2.4</v>
      </c>
      <c r="Y3069">
        <v>22000</v>
      </c>
      <c r="Z3069">
        <v>2.4</v>
      </c>
    </row>
    <row r="3070" spans="1:26">
      <c r="A3070">
        <v>208447896</v>
      </c>
      <c r="B3070" t="s">
        <v>3635</v>
      </c>
      <c r="C3070" t="s">
        <v>3597</v>
      </c>
      <c r="D3070" t="s">
        <v>1049</v>
      </c>
      <c r="E3070" t="s">
        <v>3792</v>
      </c>
      <c r="F3070" t="s">
        <v>3600</v>
      </c>
      <c r="G3070">
        <v>208447896</v>
      </c>
      <c r="I3070" t="s">
        <v>3601</v>
      </c>
      <c r="J3070" t="s">
        <v>7245</v>
      </c>
      <c r="L3070" t="s">
        <v>7244</v>
      </c>
      <c r="M3070">
        <v>12.5</v>
      </c>
      <c r="N3070">
        <v>20</v>
      </c>
      <c r="O3070">
        <v>12</v>
      </c>
      <c r="P3070">
        <v>11.7</v>
      </c>
      <c r="Q3070">
        <v>17.399999999999999</v>
      </c>
      <c r="R3070">
        <v>10</v>
      </c>
      <c r="S3070" t="b">
        <v>0</v>
      </c>
      <c r="T3070" t="b">
        <v>0</v>
      </c>
      <c r="U3070" t="b">
        <v>1</v>
      </c>
      <c r="V3070">
        <v>24000</v>
      </c>
      <c r="W3070">
        <v>19200</v>
      </c>
      <c r="X3070">
        <v>2.4</v>
      </c>
      <c r="Y3070">
        <v>26700</v>
      </c>
      <c r="Z3070">
        <v>2.4</v>
      </c>
    </row>
    <row r="3071" spans="1:26">
      <c r="A3071">
        <v>209852145</v>
      </c>
      <c r="B3071" t="s">
        <v>3635</v>
      </c>
      <c r="C3071" t="s">
        <v>3597</v>
      </c>
      <c r="D3071" t="s">
        <v>1049</v>
      </c>
      <c r="E3071" t="s">
        <v>3792</v>
      </c>
      <c r="F3071" t="s">
        <v>3600</v>
      </c>
      <c r="G3071">
        <v>209852145</v>
      </c>
      <c r="I3071" t="s">
        <v>3601</v>
      </c>
      <c r="J3071" t="s">
        <v>7246</v>
      </c>
      <c r="L3071" t="s">
        <v>7247</v>
      </c>
      <c r="M3071">
        <v>10.9</v>
      </c>
      <c r="N3071">
        <v>19.5</v>
      </c>
      <c r="O3071">
        <v>10.3</v>
      </c>
      <c r="P3071">
        <v>10.6</v>
      </c>
      <c r="Q3071">
        <v>17.3</v>
      </c>
      <c r="R3071">
        <v>8.5</v>
      </c>
      <c r="S3071" t="b">
        <v>0</v>
      </c>
      <c r="T3071" t="b">
        <v>0</v>
      </c>
      <c r="U3071" t="b">
        <v>0</v>
      </c>
      <c r="V3071">
        <v>30000</v>
      </c>
      <c r="W3071">
        <v>20000</v>
      </c>
      <c r="X3071">
        <v>2.4500000000000002</v>
      </c>
      <c r="Y3071">
        <v>20600</v>
      </c>
      <c r="Z3071">
        <v>2.4500000000000002</v>
      </c>
    </row>
    <row r="3072" spans="1:26">
      <c r="A3072">
        <v>208447893</v>
      </c>
      <c r="B3072" t="s">
        <v>3635</v>
      </c>
      <c r="C3072" t="s">
        <v>3597</v>
      </c>
      <c r="D3072" t="s">
        <v>1049</v>
      </c>
      <c r="E3072" t="s">
        <v>3792</v>
      </c>
      <c r="F3072" t="s">
        <v>3600</v>
      </c>
      <c r="G3072">
        <v>208447893</v>
      </c>
      <c r="I3072" t="s">
        <v>3601</v>
      </c>
      <c r="J3072" t="s">
        <v>7248</v>
      </c>
      <c r="L3072" t="s">
        <v>7247</v>
      </c>
      <c r="M3072">
        <v>11</v>
      </c>
      <c r="N3072">
        <v>18</v>
      </c>
      <c r="O3072">
        <v>10.5</v>
      </c>
      <c r="P3072">
        <v>10</v>
      </c>
      <c r="Q3072">
        <v>16.2</v>
      </c>
      <c r="R3072">
        <v>8.9</v>
      </c>
      <c r="S3072" t="b">
        <v>0</v>
      </c>
      <c r="T3072" t="b">
        <v>0</v>
      </c>
      <c r="U3072" t="b">
        <v>1</v>
      </c>
      <c r="V3072">
        <v>30000</v>
      </c>
      <c r="W3072">
        <v>21000</v>
      </c>
      <c r="X3072">
        <v>2.2999999999999998</v>
      </c>
      <c r="Y3072">
        <v>28600</v>
      </c>
      <c r="Z3072">
        <v>2.2999999999999998</v>
      </c>
    </row>
    <row r="3073" spans="1:26">
      <c r="A3073">
        <v>208447889</v>
      </c>
      <c r="B3073" t="s">
        <v>3635</v>
      </c>
      <c r="C3073" t="s">
        <v>3597</v>
      </c>
      <c r="D3073" t="s">
        <v>1049</v>
      </c>
      <c r="E3073" t="s">
        <v>3792</v>
      </c>
      <c r="F3073" t="s">
        <v>3600</v>
      </c>
      <c r="G3073">
        <v>208447889</v>
      </c>
      <c r="I3073" t="s">
        <v>3601</v>
      </c>
      <c r="J3073" t="s">
        <v>7249</v>
      </c>
      <c r="L3073" t="s">
        <v>7250</v>
      </c>
      <c r="M3073">
        <v>10.4</v>
      </c>
      <c r="N3073">
        <v>18</v>
      </c>
      <c r="O3073">
        <v>9.1</v>
      </c>
      <c r="P3073">
        <v>10.1</v>
      </c>
      <c r="Q3073">
        <v>16.899999999999999</v>
      </c>
      <c r="R3073">
        <v>8.1999999999999993</v>
      </c>
      <c r="S3073" t="b">
        <v>0</v>
      </c>
      <c r="T3073" t="b">
        <v>0</v>
      </c>
      <c r="U3073" t="b">
        <v>0</v>
      </c>
      <c r="V3073">
        <v>36000</v>
      </c>
      <c r="W3073">
        <v>20400</v>
      </c>
      <c r="X3073">
        <v>2.4</v>
      </c>
      <c r="Y3073">
        <v>22700</v>
      </c>
      <c r="Z3073">
        <v>2.4</v>
      </c>
    </row>
    <row r="3074" spans="1:26">
      <c r="A3074">
        <v>208447892</v>
      </c>
      <c r="B3074" t="s">
        <v>3635</v>
      </c>
      <c r="C3074" t="s">
        <v>3597</v>
      </c>
      <c r="D3074" t="s">
        <v>1049</v>
      </c>
      <c r="E3074" t="s">
        <v>3792</v>
      </c>
      <c r="F3074" t="s">
        <v>3600</v>
      </c>
      <c r="G3074">
        <v>208447892</v>
      </c>
      <c r="I3074" t="s">
        <v>3601</v>
      </c>
      <c r="J3074" t="s">
        <v>7251</v>
      </c>
      <c r="L3074" t="s">
        <v>7250</v>
      </c>
      <c r="M3074">
        <v>10.5</v>
      </c>
      <c r="N3074">
        <v>18</v>
      </c>
      <c r="O3074">
        <v>10.5</v>
      </c>
      <c r="P3074">
        <v>9.8000000000000007</v>
      </c>
      <c r="Q3074">
        <v>15.8</v>
      </c>
      <c r="R3074">
        <v>9.5</v>
      </c>
      <c r="S3074" t="b">
        <v>0</v>
      </c>
      <c r="T3074" t="b">
        <v>0</v>
      </c>
      <c r="U3074" t="b">
        <v>1</v>
      </c>
      <c r="V3074">
        <v>36000</v>
      </c>
      <c r="W3074">
        <v>30400</v>
      </c>
      <c r="X3074">
        <v>2.4</v>
      </c>
      <c r="Y3074">
        <v>47300</v>
      </c>
      <c r="Z3074">
        <v>2.4</v>
      </c>
    </row>
    <row r="3075" spans="1:26">
      <c r="A3075">
        <v>208447888</v>
      </c>
      <c r="B3075" t="s">
        <v>3635</v>
      </c>
      <c r="C3075" t="s">
        <v>3597</v>
      </c>
      <c r="D3075" t="s">
        <v>1049</v>
      </c>
      <c r="E3075" t="s">
        <v>3792</v>
      </c>
      <c r="F3075" t="s">
        <v>3600</v>
      </c>
      <c r="G3075">
        <v>208447888</v>
      </c>
      <c r="I3075" t="s">
        <v>3601</v>
      </c>
      <c r="J3075" t="s">
        <v>7252</v>
      </c>
      <c r="L3075" t="s">
        <v>7253</v>
      </c>
      <c r="M3075">
        <v>9.3000000000000007</v>
      </c>
      <c r="N3075">
        <v>17.3</v>
      </c>
      <c r="O3075">
        <v>10</v>
      </c>
      <c r="P3075">
        <v>8.8000000000000007</v>
      </c>
      <c r="Q3075">
        <v>15.8</v>
      </c>
      <c r="R3075">
        <v>9.4</v>
      </c>
      <c r="S3075" t="b">
        <v>0</v>
      </c>
      <c r="T3075" t="b">
        <v>0</v>
      </c>
      <c r="U3075" t="b">
        <v>0</v>
      </c>
      <c r="V3075">
        <v>47000</v>
      </c>
      <c r="W3075">
        <v>37000</v>
      </c>
      <c r="X3075">
        <v>2.2999999999999998</v>
      </c>
      <c r="Y3075">
        <v>39300</v>
      </c>
      <c r="Z3075">
        <v>2.2999999999999998</v>
      </c>
    </row>
    <row r="3076" spans="1:26">
      <c r="A3076">
        <v>208447891</v>
      </c>
      <c r="B3076" t="s">
        <v>3635</v>
      </c>
      <c r="C3076" t="s">
        <v>3597</v>
      </c>
      <c r="D3076" t="s">
        <v>1049</v>
      </c>
      <c r="E3076" t="s">
        <v>3792</v>
      </c>
      <c r="F3076" t="s">
        <v>3600</v>
      </c>
      <c r="G3076">
        <v>208447891</v>
      </c>
      <c r="I3076" t="s">
        <v>3601</v>
      </c>
      <c r="J3076" t="s">
        <v>7254</v>
      </c>
      <c r="L3076" t="s">
        <v>7253</v>
      </c>
      <c r="M3076">
        <v>8.5</v>
      </c>
      <c r="N3076">
        <v>16</v>
      </c>
      <c r="O3076">
        <v>10</v>
      </c>
      <c r="P3076">
        <v>8.1999999999999993</v>
      </c>
      <c r="Q3076">
        <v>15.6</v>
      </c>
      <c r="R3076">
        <v>9.4</v>
      </c>
      <c r="S3076" t="b">
        <v>0</v>
      </c>
      <c r="T3076" t="b">
        <v>0</v>
      </c>
      <c r="U3076" t="b">
        <v>0</v>
      </c>
      <c r="V3076">
        <v>47000</v>
      </c>
      <c r="W3076">
        <v>36000</v>
      </c>
      <c r="X3076">
        <v>2.2999999999999998</v>
      </c>
      <c r="Y3076">
        <v>50000</v>
      </c>
      <c r="Z3076">
        <v>2.2999999999999998</v>
      </c>
    </row>
    <row r="3077" spans="1:26">
      <c r="A3077">
        <v>208447895</v>
      </c>
      <c r="B3077" t="s">
        <v>3635</v>
      </c>
      <c r="C3077" t="s">
        <v>3597</v>
      </c>
      <c r="D3077" t="s">
        <v>1049</v>
      </c>
      <c r="E3077" t="s">
        <v>3792</v>
      </c>
      <c r="F3077" t="s">
        <v>3600</v>
      </c>
      <c r="G3077">
        <v>208447895</v>
      </c>
      <c r="I3077" t="s">
        <v>3601</v>
      </c>
      <c r="J3077" t="s">
        <v>7255</v>
      </c>
      <c r="L3077" t="s">
        <v>7256</v>
      </c>
      <c r="M3077">
        <v>10.3</v>
      </c>
      <c r="N3077">
        <v>18</v>
      </c>
      <c r="O3077">
        <v>9.1999999999999993</v>
      </c>
      <c r="P3077">
        <v>8.8000000000000007</v>
      </c>
      <c r="Q3077">
        <v>14.7</v>
      </c>
      <c r="R3077">
        <v>8.5</v>
      </c>
      <c r="S3077" t="b">
        <v>0</v>
      </c>
      <c r="T3077" t="b">
        <v>0</v>
      </c>
      <c r="U3077" t="b">
        <v>0</v>
      </c>
      <c r="V3077">
        <v>57000</v>
      </c>
      <c r="W3077">
        <v>37000</v>
      </c>
      <c r="X3077">
        <v>2.35</v>
      </c>
      <c r="Y3077">
        <v>39000</v>
      </c>
      <c r="Z3077">
        <v>2.35</v>
      </c>
    </row>
    <row r="3078" spans="1:26">
      <c r="A3078">
        <v>210819416</v>
      </c>
      <c r="B3078" t="s">
        <v>3635</v>
      </c>
      <c r="C3078" t="s">
        <v>3597</v>
      </c>
      <c r="D3078" t="s">
        <v>1049</v>
      </c>
      <c r="E3078" t="s">
        <v>3792</v>
      </c>
      <c r="F3078" t="s">
        <v>3600</v>
      </c>
      <c r="G3078">
        <v>210819416</v>
      </c>
      <c r="I3078" t="s">
        <v>3601</v>
      </c>
      <c r="J3078" t="s">
        <v>5074</v>
      </c>
      <c r="K3078" t="s">
        <v>3688</v>
      </c>
      <c r="L3078" t="s">
        <v>5888</v>
      </c>
      <c r="M3078">
        <v>11.1</v>
      </c>
      <c r="N3078">
        <v>19</v>
      </c>
      <c r="O3078">
        <v>10</v>
      </c>
      <c r="P3078">
        <v>11.2</v>
      </c>
      <c r="Q3078">
        <v>17.5</v>
      </c>
      <c r="R3078">
        <v>8.4</v>
      </c>
      <c r="S3078" t="b">
        <v>0</v>
      </c>
      <c r="T3078" t="b">
        <v>0</v>
      </c>
      <c r="U3078" t="b">
        <v>1</v>
      </c>
      <c r="V3078">
        <v>30000</v>
      </c>
      <c r="W3078">
        <v>20400</v>
      </c>
      <c r="X3078">
        <v>2.6</v>
      </c>
      <c r="Y3078">
        <v>20400</v>
      </c>
      <c r="Z3078">
        <v>2.6</v>
      </c>
    </row>
    <row r="3079" spans="1:26">
      <c r="A3079">
        <v>210819420</v>
      </c>
      <c r="B3079" t="s">
        <v>3635</v>
      </c>
      <c r="C3079" t="s">
        <v>3597</v>
      </c>
      <c r="D3079" t="s">
        <v>1049</v>
      </c>
      <c r="E3079" t="s">
        <v>3854</v>
      </c>
      <c r="F3079" t="s">
        <v>3600</v>
      </c>
      <c r="G3079">
        <v>210819420</v>
      </c>
      <c r="I3079" t="s">
        <v>3601</v>
      </c>
      <c r="J3079" t="s">
        <v>5470</v>
      </c>
      <c r="K3079" t="s">
        <v>3688</v>
      </c>
      <c r="L3079" t="s">
        <v>5891</v>
      </c>
      <c r="M3079">
        <v>11.1</v>
      </c>
      <c r="N3079">
        <v>19</v>
      </c>
      <c r="O3079">
        <v>10</v>
      </c>
      <c r="P3079">
        <v>11.2</v>
      </c>
      <c r="Q3079">
        <v>17.5</v>
      </c>
      <c r="R3079">
        <v>8.4</v>
      </c>
      <c r="S3079" t="b">
        <v>0</v>
      </c>
      <c r="T3079" t="b">
        <v>0</v>
      </c>
      <c r="U3079" t="b">
        <v>1</v>
      </c>
      <c r="V3079">
        <v>30000</v>
      </c>
      <c r="W3079">
        <v>20400</v>
      </c>
      <c r="X3079">
        <v>2.6</v>
      </c>
      <c r="Y3079">
        <v>20400</v>
      </c>
      <c r="Z3079">
        <v>2.6</v>
      </c>
    </row>
    <row r="3080" spans="1:26">
      <c r="A3080">
        <v>210819429</v>
      </c>
      <c r="B3080" t="s">
        <v>3635</v>
      </c>
      <c r="C3080" t="s">
        <v>3597</v>
      </c>
      <c r="D3080" t="s">
        <v>1049</v>
      </c>
      <c r="E3080" t="s">
        <v>3862</v>
      </c>
      <c r="F3080" t="s">
        <v>3600</v>
      </c>
      <c r="G3080">
        <v>210819429</v>
      </c>
      <c r="I3080" t="s">
        <v>3601</v>
      </c>
      <c r="J3080" t="s">
        <v>5470</v>
      </c>
      <c r="K3080" t="s">
        <v>3688</v>
      </c>
      <c r="L3080" t="s">
        <v>5891</v>
      </c>
      <c r="M3080">
        <v>11.1</v>
      </c>
      <c r="N3080">
        <v>19</v>
      </c>
      <c r="O3080">
        <v>10</v>
      </c>
      <c r="P3080">
        <v>11.2</v>
      </c>
      <c r="Q3080">
        <v>17.5</v>
      </c>
      <c r="R3080">
        <v>8.4</v>
      </c>
      <c r="S3080" t="b">
        <v>0</v>
      </c>
      <c r="T3080" t="b">
        <v>0</v>
      </c>
      <c r="U3080" t="b">
        <v>1</v>
      </c>
      <c r="V3080">
        <v>30000</v>
      </c>
      <c r="W3080">
        <v>20400</v>
      </c>
      <c r="X3080">
        <v>2.6</v>
      </c>
      <c r="Y3080">
        <v>20400</v>
      </c>
      <c r="Z3080">
        <v>2.6</v>
      </c>
    </row>
    <row r="3081" spans="1:26">
      <c r="A3081">
        <v>211222794</v>
      </c>
      <c r="B3081" t="s">
        <v>10412</v>
      </c>
      <c r="C3081" t="s">
        <v>3597</v>
      </c>
      <c r="D3081" t="s">
        <v>1049</v>
      </c>
      <c r="E3081" t="s">
        <v>3860</v>
      </c>
      <c r="F3081" t="s">
        <v>3600</v>
      </c>
      <c r="G3081">
        <v>211222794</v>
      </c>
      <c r="I3081" t="s">
        <v>3601</v>
      </c>
      <c r="J3081" t="s">
        <v>7265</v>
      </c>
      <c r="K3081" t="s">
        <v>3688</v>
      </c>
      <c r="L3081" t="s">
        <v>10392</v>
      </c>
      <c r="P3081">
        <v>9</v>
      </c>
      <c r="Q3081">
        <v>15.2</v>
      </c>
      <c r="R3081">
        <v>8.1</v>
      </c>
      <c r="S3081" t="b">
        <v>0</v>
      </c>
      <c r="T3081" t="b">
        <v>0</v>
      </c>
      <c r="U3081" t="b">
        <v>0</v>
      </c>
      <c r="V3081">
        <v>31000</v>
      </c>
      <c r="W3081">
        <v>23200</v>
      </c>
      <c r="X3081">
        <v>2.46</v>
      </c>
      <c r="Y3081">
        <v>23560</v>
      </c>
      <c r="Z3081">
        <v>2.61</v>
      </c>
    </row>
    <row r="3082" spans="1:26">
      <c r="A3082">
        <v>211222793</v>
      </c>
      <c r="B3082" t="s">
        <v>10412</v>
      </c>
      <c r="C3082" t="s">
        <v>3597</v>
      </c>
      <c r="D3082" t="s">
        <v>1049</v>
      </c>
      <c r="E3082" t="s">
        <v>3861</v>
      </c>
      <c r="F3082" t="s">
        <v>3600</v>
      </c>
      <c r="G3082">
        <v>211222793</v>
      </c>
      <c r="I3082" t="s">
        <v>3601</v>
      </c>
      <c r="J3082" t="s">
        <v>7265</v>
      </c>
      <c r="K3082" t="s">
        <v>3688</v>
      </c>
      <c r="L3082" t="s">
        <v>10392</v>
      </c>
      <c r="P3082">
        <v>9</v>
      </c>
      <c r="Q3082">
        <v>15.2</v>
      </c>
      <c r="R3082">
        <v>8.1</v>
      </c>
      <c r="S3082" t="b">
        <v>0</v>
      </c>
      <c r="T3082" t="b">
        <v>0</v>
      </c>
      <c r="U3082" t="b">
        <v>0</v>
      </c>
      <c r="V3082">
        <v>31000</v>
      </c>
      <c r="W3082">
        <v>23200</v>
      </c>
      <c r="X3082">
        <v>2.46</v>
      </c>
      <c r="Y3082">
        <v>23560</v>
      </c>
      <c r="Z3082">
        <v>2.61</v>
      </c>
    </row>
    <row r="3083" spans="1:26">
      <c r="A3083">
        <v>211213978</v>
      </c>
      <c r="B3083" t="s">
        <v>10412</v>
      </c>
      <c r="C3083" t="s">
        <v>3597</v>
      </c>
      <c r="D3083" t="s">
        <v>1049</v>
      </c>
      <c r="E3083" t="s">
        <v>10375</v>
      </c>
      <c r="F3083" t="s">
        <v>3600</v>
      </c>
      <c r="G3083">
        <v>211213978</v>
      </c>
      <c r="I3083" t="s">
        <v>3601</v>
      </c>
      <c r="J3083" t="s">
        <v>10522</v>
      </c>
      <c r="K3083" t="s">
        <v>3688</v>
      </c>
      <c r="L3083" t="s">
        <v>10380</v>
      </c>
      <c r="P3083">
        <v>9</v>
      </c>
      <c r="Q3083">
        <v>15.2</v>
      </c>
      <c r="R3083">
        <v>8.1</v>
      </c>
      <c r="S3083" t="b">
        <v>0</v>
      </c>
      <c r="T3083" t="b">
        <v>0</v>
      </c>
      <c r="U3083" t="b">
        <v>0</v>
      </c>
      <c r="V3083">
        <v>31000</v>
      </c>
      <c r="W3083">
        <v>23200</v>
      </c>
      <c r="X3083">
        <v>2.46</v>
      </c>
      <c r="Y3083">
        <v>23560</v>
      </c>
      <c r="Z3083">
        <v>2.61</v>
      </c>
    </row>
    <row r="3084" spans="1:26">
      <c r="A3084">
        <v>211222792</v>
      </c>
      <c r="B3084" t="s">
        <v>10412</v>
      </c>
      <c r="C3084" t="s">
        <v>3597</v>
      </c>
      <c r="D3084" t="s">
        <v>1049</v>
      </c>
      <c r="E3084" t="s">
        <v>3857</v>
      </c>
      <c r="F3084" t="s">
        <v>3600</v>
      </c>
      <c r="G3084">
        <v>211222792</v>
      </c>
      <c r="I3084" t="s">
        <v>3601</v>
      </c>
      <c r="J3084" t="s">
        <v>7265</v>
      </c>
      <c r="K3084" t="s">
        <v>3688</v>
      </c>
      <c r="L3084" t="s">
        <v>10392</v>
      </c>
      <c r="P3084">
        <v>9</v>
      </c>
      <c r="Q3084">
        <v>15.2</v>
      </c>
      <c r="R3084">
        <v>8.1</v>
      </c>
      <c r="S3084" t="b">
        <v>0</v>
      </c>
      <c r="T3084" t="b">
        <v>0</v>
      </c>
      <c r="U3084" t="b">
        <v>0</v>
      </c>
      <c r="V3084">
        <v>31000</v>
      </c>
      <c r="W3084">
        <v>23200</v>
      </c>
      <c r="X3084">
        <v>2.46</v>
      </c>
      <c r="Y3084">
        <v>23560</v>
      </c>
      <c r="Z3084">
        <v>2.61</v>
      </c>
    </row>
    <row r="3085" spans="1:26">
      <c r="A3085">
        <v>211222791</v>
      </c>
      <c r="B3085" t="s">
        <v>10412</v>
      </c>
      <c r="C3085" t="s">
        <v>3597</v>
      </c>
      <c r="D3085" t="s">
        <v>1049</v>
      </c>
      <c r="E3085" t="s">
        <v>3858</v>
      </c>
      <c r="F3085" t="s">
        <v>3600</v>
      </c>
      <c r="G3085">
        <v>211222791</v>
      </c>
      <c r="I3085" t="s">
        <v>3601</v>
      </c>
      <c r="J3085" t="s">
        <v>7265</v>
      </c>
      <c r="K3085" t="s">
        <v>3688</v>
      </c>
      <c r="L3085" t="s">
        <v>10392</v>
      </c>
      <c r="P3085">
        <v>9</v>
      </c>
      <c r="Q3085">
        <v>15.2</v>
      </c>
      <c r="R3085">
        <v>8.1</v>
      </c>
      <c r="S3085" t="b">
        <v>0</v>
      </c>
      <c r="T3085" t="b">
        <v>0</v>
      </c>
      <c r="U3085" t="b">
        <v>0</v>
      </c>
      <c r="V3085">
        <v>31000</v>
      </c>
      <c r="W3085">
        <v>23200</v>
      </c>
      <c r="X3085">
        <v>2.46</v>
      </c>
      <c r="Y3085">
        <v>23560</v>
      </c>
      <c r="Z3085">
        <v>2.61</v>
      </c>
    </row>
    <row r="3086" spans="1:26">
      <c r="A3086">
        <v>211226238</v>
      </c>
      <c r="B3086" t="s">
        <v>10412</v>
      </c>
      <c r="C3086" t="s">
        <v>3597</v>
      </c>
      <c r="D3086" t="s">
        <v>1049</v>
      </c>
      <c r="E3086" t="s">
        <v>10383</v>
      </c>
      <c r="F3086" t="s">
        <v>3600</v>
      </c>
      <c r="G3086">
        <v>211226238</v>
      </c>
      <c r="I3086" t="s">
        <v>3601</v>
      </c>
      <c r="J3086" t="s">
        <v>10528</v>
      </c>
      <c r="K3086" t="s">
        <v>3688</v>
      </c>
      <c r="L3086" t="s">
        <v>10393</v>
      </c>
      <c r="P3086">
        <v>9</v>
      </c>
      <c r="Q3086">
        <v>15.2</v>
      </c>
      <c r="R3086">
        <v>8.1</v>
      </c>
      <c r="S3086" t="b">
        <v>0</v>
      </c>
      <c r="T3086" t="b">
        <v>0</v>
      </c>
      <c r="U3086" t="b">
        <v>0</v>
      </c>
      <c r="V3086">
        <v>31000</v>
      </c>
      <c r="W3086">
        <v>23200</v>
      </c>
      <c r="X3086">
        <v>2.46</v>
      </c>
      <c r="Y3086">
        <v>23560</v>
      </c>
      <c r="Z3086">
        <v>2.61</v>
      </c>
    </row>
    <row r="3087" spans="1:26">
      <c r="A3087">
        <v>211222790</v>
      </c>
      <c r="B3087" t="s">
        <v>10412</v>
      </c>
      <c r="C3087" t="s">
        <v>3597</v>
      </c>
      <c r="D3087" t="s">
        <v>1049</v>
      </c>
      <c r="E3087" t="s">
        <v>3855</v>
      </c>
      <c r="F3087" t="s">
        <v>3600</v>
      </c>
      <c r="G3087">
        <v>211222790</v>
      </c>
      <c r="I3087" t="s">
        <v>3601</v>
      </c>
      <c r="J3087" t="s">
        <v>7265</v>
      </c>
      <c r="K3087" t="s">
        <v>3688</v>
      </c>
      <c r="L3087" t="s">
        <v>10392</v>
      </c>
      <c r="P3087">
        <v>9</v>
      </c>
      <c r="Q3087">
        <v>15.2</v>
      </c>
      <c r="R3087">
        <v>8.1</v>
      </c>
      <c r="S3087" t="b">
        <v>0</v>
      </c>
      <c r="T3087" t="b">
        <v>0</v>
      </c>
      <c r="U3087" t="b">
        <v>0</v>
      </c>
      <c r="V3087">
        <v>31000</v>
      </c>
      <c r="W3087">
        <v>23200</v>
      </c>
      <c r="X3087">
        <v>2.46</v>
      </c>
      <c r="Y3087">
        <v>23560</v>
      </c>
      <c r="Z3087">
        <v>2.61</v>
      </c>
    </row>
    <row r="3088" spans="1:26">
      <c r="A3088">
        <v>211222789</v>
      </c>
      <c r="B3088" t="s">
        <v>10412</v>
      </c>
      <c r="C3088" t="s">
        <v>3597</v>
      </c>
      <c r="D3088" t="s">
        <v>1049</v>
      </c>
      <c r="E3088" t="s">
        <v>3856</v>
      </c>
      <c r="F3088" t="s">
        <v>3600</v>
      </c>
      <c r="G3088">
        <v>211222789</v>
      </c>
      <c r="I3088" t="s">
        <v>3601</v>
      </c>
      <c r="J3088" t="s">
        <v>7265</v>
      </c>
      <c r="K3088" t="s">
        <v>3688</v>
      </c>
      <c r="L3088" t="s">
        <v>10392</v>
      </c>
      <c r="P3088">
        <v>9</v>
      </c>
      <c r="Q3088">
        <v>15.2</v>
      </c>
      <c r="R3088">
        <v>8.1</v>
      </c>
      <c r="S3088" t="b">
        <v>0</v>
      </c>
      <c r="T3088" t="b">
        <v>0</v>
      </c>
      <c r="U3088" t="b">
        <v>0</v>
      </c>
      <c r="V3088">
        <v>31000</v>
      </c>
      <c r="W3088">
        <v>23200</v>
      </c>
      <c r="X3088">
        <v>2.46</v>
      </c>
      <c r="Y3088">
        <v>23560</v>
      </c>
      <c r="Z3088">
        <v>2.61</v>
      </c>
    </row>
    <row r="3089" spans="1:26">
      <c r="A3089">
        <v>211194297</v>
      </c>
      <c r="B3089" t="s">
        <v>10412</v>
      </c>
      <c r="C3089" t="s">
        <v>3597</v>
      </c>
      <c r="D3089" t="s">
        <v>1049</v>
      </c>
      <c r="E3089" t="s">
        <v>3637</v>
      </c>
      <c r="F3089" t="s">
        <v>3600</v>
      </c>
      <c r="G3089">
        <v>211194297</v>
      </c>
      <c r="I3089" t="s">
        <v>3601</v>
      </c>
      <c r="J3089" t="s">
        <v>10522</v>
      </c>
      <c r="K3089" t="s">
        <v>3688</v>
      </c>
      <c r="L3089" t="s">
        <v>10368</v>
      </c>
      <c r="P3089">
        <v>9</v>
      </c>
      <c r="Q3089">
        <v>15.2</v>
      </c>
      <c r="R3089">
        <v>8.1</v>
      </c>
      <c r="S3089" t="b">
        <v>0</v>
      </c>
      <c r="T3089" t="b">
        <v>0</v>
      </c>
      <c r="U3089" t="b">
        <v>0</v>
      </c>
      <c r="V3089">
        <v>31000</v>
      </c>
      <c r="W3089">
        <v>23200</v>
      </c>
      <c r="X3089">
        <v>2.46</v>
      </c>
      <c r="Y3089">
        <v>23560</v>
      </c>
      <c r="Z3089">
        <v>2.61</v>
      </c>
    </row>
    <row r="3090" spans="1:26">
      <c r="A3090">
        <v>211201017</v>
      </c>
      <c r="B3090" t="s">
        <v>10412</v>
      </c>
      <c r="C3090" t="s">
        <v>3597</v>
      </c>
      <c r="D3090" t="s">
        <v>1049</v>
      </c>
      <c r="E3090" t="s">
        <v>10374</v>
      </c>
      <c r="F3090" t="s">
        <v>3600</v>
      </c>
      <c r="G3090">
        <v>211201017</v>
      </c>
      <c r="I3090" t="s">
        <v>3601</v>
      </c>
      <c r="J3090" t="s">
        <v>10522</v>
      </c>
      <c r="K3090" t="s">
        <v>3688</v>
      </c>
      <c r="L3090" t="s">
        <v>10368</v>
      </c>
      <c r="P3090">
        <v>9</v>
      </c>
      <c r="Q3090">
        <v>15.2</v>
      </c>
      <c r="R3090">
        <v>8.1</v>
      </c>
      <c r="S3090" t="b">
        <v>0</v>
      </c>
      <c r="T3090" t="b">
        <v>0</v>
      </c>
      <c r="U3090" t="b">
        <v>0</v>
      </c>
      <c r="V3090">
        <v>31000</v>
      </c>
      <c r="W3090">
        <v>23200</v>
      </c>
      <c r="X3090">
        <v>2.46</v>
      </c>
      <c r="Y3090">
        <v>23560</v>
      </c>
      <c r="Z3090">
        <v>2.61</v>
      </c>
    </row>
    <row r="3091" spans="1:26">
      <c r="A3091">
        <v>211222788</v>
      </c>
      <c r="B3091" t="s">
        <v>10412</v>
      </c>
      <c r="C3091" t="s">
        <v>3597</v>
      </c>
      <c r="D3091" t="s">
        <v>1049</v>
      </c>
      <c r="E3091" t="s">
        <v>3854</v>
      </c>
      <c r="F3091" t="s">
        <v>3600</v>
      </c>
      <c r="G3091">
        <v>211222788</v>
      </c>
      <c r="I3091" t="s">
        <v>3601</v>
      </c>
      <c r="J3091" t="s">
        <v>7265</v>
      </c>
      <c r="K3091" t="s">
        <v>3688</v>
      </c>
      <c r="L3091" t="s">
        <v>10392</v>
      </c>
      <c r="P3091">
        <v>9</v>
      </c>
      <c r="Q3091">
        <v>15.2</v>
      </c>
      <c r="R3091">
        <v>8.1</v>
      </c>
      <c r="S3091" t="b">
        <v>0</v>
      </c>
      <c r="T3091" t="b">
        <v>0</v>
      </c>
      <c r="U3091" t="b">
        <v>0</v>
      </c>
      <c r="V3091">
        <v>31000</v>
      </c>
      <c r="W3091">
        <v>23200</v>
      </c>
      <c r="X3091">
        <v>2.46</v>
      </c>
      <c r="Y3091">
        <v>23560</v>
      </c>
      <c r="Z3091">
        <v>2.61</v>
      </c>
    </row>
    <row r="3092" spans="1:26">
      <c r="A3092">
        <v>211222787</v>
      </c>
      <c r="B3092" t="s">
        <v>10412</v>
      </c>
      <c r="C3092" t="s">
        <v>3597</v>
      </c>
      <c r="D3092" t="s">
        <v>1049</v>
      </c>
      <c r="E3092" t="s">
        <v>3862</v>
      </c>
      <c r="F3092" t="s">
        <v>3600</v>
      </c>
      <c r="G3092">
        <v>211222787</v>
      </c>
      <c r="I3092" t="s">
        <v>3601</v>
      </c>
      <c r="J3092" t="s">
        <v>7265</v>
      </c>
      <c r="K3092" t="s">
        <v>3688</v>
      </c>
      <c r="L3092" t="s">
        <v>10392</v>
      </c>
      <c r="P3092">
        <v>9</v>
      </c>
      <c r="Q3092">
        <v>15.2</v>
      </c>
      <c r="R3092">
        <v>8.1</v>
      </c>
      <c r="S3092" t="b">
        <v>0</v>
      </c>
      <c r="T3092" t="b">
        <v>0</v>
      </c>
      <c r="U3092" t="b">
        <v>0</v>
      </c>
      <c r="V3092">
        <v>31000</v>
      </c>
      <c r="W3092">
        <v>23200</v>
      </c>
      <c r="X3092">
        <v>2.46</v>
      </c>
      <c r="Y3092">
        <v>23560</v>
      </c>
      <c r="Z3092">
        <v>2.61</v>
      </c>
    </row>
    <row r="3093" spans="1:26">
      <c r="A3093">
        <v>206788970</v>
      </c>
      <c r="B3093" t="s">
        <v>3635</v>
      </c>
      <c r="C3093" t="s">
        <v>3597</v>
      </c>
      <c r="D3093" t="s">
        <v>1049</v>
      </c>
      <c r="E3093" t="s">
        <v>3637</v>
      </c>
      <c r="F3093" t="s">
        <v>3600</v>
      </c>
      <c r="G3093">
        <v>206788970</v>
      </c>
      <c r="I3093" t="s">
        <v>3601</v>
      </c>
      <c r="J3093" t="s">
        <v>10515</v>
      </c>
      <c r="L3093" t="s">
        <v>3639</v>
      </c>
      <c r="P3093">
        <v>13</v>
      </c>
      <c r="Q3093">
        <v>20.5</v>
      </c>
      <c r="R3093">
        <v>9</v>
      </c>
      <c r="S3093" t="b">
        <v>0</v>
      </c>
      <c r="T3093" t="b">
        <v>0</v>
      </c>
      <c r="U3093" t="b">
        <v>1</v>
      </c>
      <c r="V3093">
        <v>58000</v>
      </c>
      <c r="W3093">
        <v>50000</v>
      </c>
      <c r="X3093">
        <v>2.58</v>
      </c>
      <c r="Y3093">
        <v>50000</v>
      </c>
      <c r="Z3093">
        <v>2.58</v>
      </c>
    </row>
    <row r="3094" spans="1:26">
      <c r="A3094">
        <v>206788900</v>
      </c>
      <c r="B3094" t="s">
        <v>3635</v>
      </c>
      <c r="C3094" t="s">
        <v>3597</v>
      </c>
      <c r="D3094" t="s">
        <v>1049</v>
      </c>
      <c r="E3094" t="s">
        <v>3637</v>
      </c>
      <c r="F3094" t="s">
        <v>3600</v>
      </c>
      <c r="G3094">
        <v>206788900</v>
      </c>
      <c r="I3094" t="s">
        <v>3601</v>
      </c>
      <c r="J3094" t="s">
        <v>10514</v>
      </c>
      <c r="L3094" t="s">
        <v>3641</v>
      </c>
      <c r="P3094">
        <v>12.3</v>
      </c>
      <c r="Q3094">
        <v>22</v>
      </c>
      <c r="R3094">
        <v>9</v>
      </c>
      <c r="S3094" t="b">
        <v>0</v>
      </c>
      <c r="T3094" t="b">
        <v>0</v>
      </c>
      <c r="U3094" t="b">
        <v>1</v>
      </c>
      <c r="V3094">
        <v>45000</v>
      </c>
      <c r="W3094">
        <v>43000</v>
      </c>
      <c r="X3094">
        <v>2.44</v>
      </c>
      <c r="Y3094">
        <v>43000</v>
      </c>
      <c r="Z3094">
        <v>2.44</v>
      </c>
    </row>
    <row r="3095" spans="1:26">
      <c r="A3095">
        <v>206788899</v>
      </c>
      <c r="B3095" t="s">
        <v>3635</v>
      </c>
      <c r="C3095" t="s">
        <v>3597</v>
      </c>
      <c r="D3095" t="s">
        <v>1049</v>
      </c>
      <c r="E3095" t="s">
        <v>3637</v>
      </c>
      <c r="F3095" t="s">
        <v>3600</v>
      </c>
      <c r="G3095">
        <v>206788899</v>
      </c>
      <c r="I3095" t="s">
        <v>3601</v>
      </c>
      <c r="J3095" t="s">
        <v>10514</v>
      </c>
      <c r="L3095" t="s">
        <v>3639</v>
      </c>
      <c r="P3095">
        <v>13</v>
      </c>
      <c r="Q3095">
        <v>22</v>
      </c>
      <c r="R3095">
        <v>9.5</v>
      </c>
      <c r="S3095" t="b">
        <v>0</v>
      </c>
      <c r="T3095" t="b">
        <v>0</v>
      </c>
      <c r="U3095" t="b">
        <v>1</v>
      </c>
      <c r="V3095">
        <v>46000</v>
      </c>
      <c r="W3095">
        <v>42500</v>
      </c>
      <c r="X3095">
        <v>2.58</v>
      </c>
      <c r="Y3095">
        <v>42500</v>
      </c>
      <c r="Z3095">
        <v>2.58</v>
      </c>
    </row>
    <row r="3096" spans="1:26">
      <c r="A3096">
        <v>211583737</v>
      </c>
      <c r="B3096" t="s">
        <v>10412</v>
      </c>
      <c r="C3096" t="s">
        <v>3597</v>
      </c>
      <c r="D3096" t="s">
        <v>10486</v>
      </c>
      <c r="E3096" t="s">
        <v>6170</v>
      </c>
      <c r="F3096" t="s">
        <v>3621</v>
      </c>
      <c r="G3096">
        <v>211583737</v>
      </c>
      <c r="I3096" t="s">
        <v>3622</v>
      </c>
      <c r="J3096" t="s">
        <v>10493</v>
      </c>
      <c r="K3096" t="s">
        <v>3624</v>
      </c>
      <c r="L3096" t="s">
        <v>10494</v>
      </c>
      <c r="M3096">
        <v>12.5</v>
      </c>
      <c r="N3096">
        <v>21</v>
      </c>
      <c r="O3096">
        <v>11.5</v>
      </c>
      <c r="P3096">
        <v>12.5</v>
      </c>
      <c r="Q3096">
        <v>21</v>
      </c>
      <c r="R3096">
        <v>10</v>
      </c>
      <c r="S3096" t="b">
        <v>0</v>
      </c>
      <c r="T3096" t="b">
        <v>0</v>
      </c>
      <c r="U3096" t="b">
        <v>1</v>
      </c>
      <c r="V3096">
        <v>24000</v>
      </c>
      <c r="W3096">
        <v>15500</v>
      </c>
      <c r="X3096">
        <v>1.31</v>
      </c>
      <c r="Y3096">
        <v>21000</v>
      </c>
      <c r="Z3096">
        <v>1.62</v>
      </c>
    </row>
    <row r="3097" spans="1:26">
      <c r="A3097">
        <v>211583736</v>
      </c>
      <c r="B3097" t="s">
        <v>10412</v>
      </c>
      <c r="C3097" t="s">
        <v>3597</v>
      </c>
      <c r="D3097" t="s">
        <v>10486</v>
      </c>
      <c r="E3097" t="s">
        <v>6170</v>
      </c>
      <c r="F3097" t="s">
        <v>3621</v>
      </c>
      <c r="G3097">
        <v>211583736</v>
      </c>
      <c r="I3097" t="s">
        <v>3622</v>
      </c>
      <c r="J3097" t="s">
        <v>10491</v>
      </c>
      <c r="K3097" t="s">
        <v>3624</v>
      </c>
      <c r="L3097" t="s">
        <v>10492</v>
      </c>
      <c r="M3097">
        <v>13</v>
      </c>
      <c r="N3097">
        <v>20.5</v>
      </c>
      <c r="O3097">
        <v>10.5</v>
      </c>
      <c r="P3097">
        <v>13.2</v>
      </c>
      <c r="Q3097">
        <v>20.5</v>
      </c>
      <c r="R3097">
        <v>9.5</v>
      </c>
      <c r="S3097" t="b">
        <v>0</v>
      </c>
      <c r="T3097" t="b">
        <v>0</v>
      </c>
      <c r="U3097" t="b">
        <v>1</v>
      </c>
      <c r="V3097">
        <v>18000</v>
      </c>
      <c r="W3097">
        <v>10500</v>
      </c>
      <c r="X3097">
        <v>1.2</v>
      </c>
      <c r="Y3097">
        <v>17500</v>
      </c>
      <c r="Z3097">
        <v>1.84</v>
      </c>
    </row>
    <row r="3098" spans="1:26">
      <c r="A3098">
        <v>211583712</v>
      </c>
      <c r="B3098" t="s">
        <v>10412</v>
      </c>
      <c r="C3098" t="s">
        <v>3597</v>
      </c>
      <c r="D3098" t="s">
        <v>10486</v>
      </c>
      <c r="E3098" t="s">
        <v>6170</v>
      </c>
      <c r="F3098" t="s">
        <v>3621</v>
      </c>
      <c r="G3098">
        <v>211583712</v>
      </c>
      <c r="I3098" t="s">
        <v>3622</v>
      </c>
      <c r="J3098" t="s">
        <v>10489</v>
      </c>
      <c r="K3098" t="s">
        <v>3624</v>
      </c>
      <c r="L3098" t="s">
        <v>10490</v>
      </c>
      <c r="M3098">
        <v>12.5</v>
      </c>
      <c r="N3098">
        <v>23</v>
      </c>
      <c r="O3098">
        <v>11</v>
      </c>
      <c r="P3098">
        <v>12.7</v>
      </c>
      <c r="Q3098">
        <v>23.5</v>
      </c>
      <c r="R3098">
        <v>9.5</v>
      </c>
      <c r="S3098" t="b">
        <v>0</v>
      </c>
      <c r="T3098" t="b">
        <v>0</v>
      </c>
      <c r="U3098" t="b">
        <v>1</v>
      </c>
      <c r="V3098">
        <v>12000</v>
      </c>
      <c r="W3098">
        <v>6800</v>
      </c>
      <c r="X3098">
        <v>2.73</v>
      </c>
      <c r="Y3098">
        <v>11500</v>
      </c>
      <c r="Z3098">
        <v>2.41</v>
      </c>
    </row>
    <row r="3099" spans="1:26">
      <c r="A3099">
        <v>211583711</v>
      </c>
      <c r="B3099" t="s">
        <v>10412</v>
      </c>
      <c r="C3099" t="s">
        <v>3597</v>
      </c>
      <c r="D3099" t="s">
        <v>10486</v>
      </c>
      <c r="E3099" t="s">
        <v>6170</v>
      </c>
      <c r="F3099" t="s">
        <v>3621</v>
      </c>
      <c r="G3099">
        <v>211583711</v>
      </c>
      <c r="I3099" t="s">
        <v>3622</v>
      </c>
      <c r="J3099" t="s">
        <v>10487</v>
      </c>
      <c r="K3099" t="s">
        <v>3624</v>
      </c>
      <c r="L3099" t="s">
        <v>10488</v>
      </c>
      <c r="M3099">
        <v>14.5</v>
      </c>
      <c r="N3099">
        <v>24.5</v>
      </c>
      <c r="O3099">
        <v>12</v>
      </c>
      <c r="P3099">
        <v>14.5</v>
      </c>
      <c r="Q3099">
        <v>25.5</v>
      </c>
      <c r="R3099">
        <v>10.5</v>
      </c>
      <c r="S3099" t="b">
        <v>0</v>
      </c>
      <c r="T3099" t="b">
        <v>0</v>
      </c>
      <c r="U3099" t="b">
        <v>1</v>
      </c>
      <c r="V3099">
        <v>9000</v>
      </c>
      <c r="W3099">
        <v>5500</v>
      </c>
      <c r="X3099">
        <v>2.93</v>
      </c>
      <c r="Y3099">
        <v>9500</v>
      </c>
      <c r="Z3099">
        <v>2.14</v>
      </c>
    </row>
    <row r="3100" spans="1:26">
      <c r="A3100">
        <v>209832223</v>
      </c>
      <c r="B3100" t="s">
        <v>4678</v>
      </c>
      <c r="C3100" t="s">
        <v>3597</v>
      </c>
      <c r="D3100" t="s">
        <v>3743</v>
      </c>
      <c r="E3100" t="s">
        <v>3752</v>
      </c>
      <c r="F3100" t="s">
        <v>3621</v>
      </c>
      <c r="G3100">
        <v>209832223</v>
      </c>
      <c r="I3100" t="s">
        <v>3622</v>
      </c>
      <c r="J3100" t="s">
        <v>10480</v>
      </c>
      <c r="K3100" t="s">
        <v>3624</v>
      </c>
      <c r="L3100" t="s">
        <v>10485</v>
      </c>
      <c r="M3100">
        <v>12</v>
      </c>
      <c r="N3100">
        <v>18</v>
      </c>
      <c r="O3100">
        <v>10</v>
      </c>
      <c r="P3100">
        <v>12</v>
      </c>
      <c r="Q3100">
        <v>20</v>
      </c>
      <c r="R3100">
        <v>10</v>
      </c>
      <c r="S3100" t="b">
        <v>0</v>
      </c>
      <c r="T3100" t="b">
        <v>0</v>
      </c>
      <c r="U3100" t="b">
        <v>1</v>
      </c>
      <c r="V3100">
        <v>9000</v>
      </c>
      <c r="W3100">
        <v>6700</v>
      </c>
      <c r="X3100">
        <v>2.52</v>
      </c>
      <c r="Y3100">
        <v>7200</v>
      </c>
      <c r="Z3100">
        <v>1.1599999999999999</v>
      </c>
    </row>
    <row r="3101" spans="1:26">
      <c r="A3101">
        <v>204629361</v>
      </c>
      <c r="B3101" t="s">
        <v>4678</v>
      </c>
      <c r="C3101" t="s">
        <v>3597</v>
      </c>
      <c r="D3101" t="s">
        <v>3743</v>
      </c>
      <c r="E3101" t="s">
        <v>3752</v>
      </c>
      <c r="F3101" t="s">
        <v>3621</v>
      </c>
      <c r="G3101">
        <v>204629361</v>
      </c>
      <c r="I3101" t="s">
        <v>3622</v>
      </c>
      <c r="J3101" t="s">
        <v>10484</v>
      </c>
      <c r="K3101" t="s">
        <v>3624</v>
      </c>
      <c r="L3101" t="s">
        <v>10478</v>
      </c>
      <c r="M3101">
        <v>9.9</v>
      </c>
      <c r="N3101">
        <v>18</v>
      </c>
      <c r="O3101">
        <v>10</v>
      </c>
      <c r="S3101" t="b">
        <v>0</v>
      </c>
      <c r="T3101" t="b">
        <v>0</v>
      </c>
      <c r="U3101" t="b">
        <v>0</v>
      </c>
      <c r="V3101">
        <v>12000</v>
      </c>
      <c r="W3101">
        <v>7600</v>
      </c>
      <c r="X3101">
        <v>2.78</v>
      </c>
      <c r="Y3101">
        <v>9000</v>
      </c>
      <c r="Z3101">
        <v>2.66</v>
      </c>
    </row>
    <row r="3102" spans="1:26">
      <c r="A3102">
        <v>209832191</v>
      </c>
      <c r="B3102" t="s">
        <v>4678</v>
      </c>
      <c r="C3102" t="s">
        <v>3597</v>
      </c>
      <c r="D3102" t="s">
        <v>3743</v>
      </c>
      <c r="E3102" t="s">
        <v>3752</v>
      </c>
      <c r="F3102" t="s">
        <v>3621</v>
      </c>
      <c r="G3102">
        <v>209832191</v>
      </c>
      <c r="I3102" t="s">
        <v>3622</v>
      </c>
      <c r="J3102" t="s">
        <v>10482</v>
      </c>
      <c r="K3102" t="s">
        <v>3624</v>
      </c>
      <c r="L3102" t="s">
        <v>10483</v>
      </c>
      <c r="M3102">
        <v>9.9</v>
      </c>
      <c r="N3102">
        <v>18</v>
      </c>
      <c r="O3102">
        <v>10</v>
      </c>
      <c r="P3102">
        <v>9.9</v>
      </c>
      <c r="Q3102">
        <v>20</v>
      </c>
      <c r="R3102">
        <v>10</v>
      </c>
      <c r="S3102" t="b">
        <v>0</v>
      </c>
      <c r="T3102" t="b">
        <v>0</v>
      </c>
      <c r="U3102" t="b">
        <v>1</v>
      </c>
      <c r="V3102">
        <v>12000</v>
      </c>
      <c r="W3102">
        <v>7600</v>
      </c>
      <c r="X3102">
        <v>2.78</v>
      </c>
      <c r="Y3102">
        <v>9000</v>
      </c>
      <c r="Z3102">
        <v>2.66</v>
      </c>
    </row>
    <row r="3103" spans="1:26">
      <c r="A3103">
        <v>209832190</v>
      </c>
      <c r="B3103" t="s">
        <v>4678</v>
      </c>
      <c r="C3103" t="s">
        <v>3597</v>
      </c>
      <c r="D3103" t="s">
        <v>3743</v>
      </c>
      <c r="E3103" t="s">
        <v>3752</v>
      </c>
      <c r="F3103" t="s">
        <v>3621</v>
      </c>
      <c r="G3103">
        <v>209832190</v>
      </c>
      <c r="I3103" t="s">
        <v>3622</v>
      </c>
      <c r="J3103" t="s">
        <v>10480</v>
      </c>
      <c r="K3103" t="s">
        <v>3624</v>
      </c>
      <c r="L3103" t="s">
        <v>10481</v>
      </c>
      <c r="M3103">
        <v>12</v>
      </c>
      <c r="N3103">
        <v>18</v>
      </c>
      <c r="O3103">
        <v>10</v>
      </c>
      <c r="P3103">
        <v>12</v>
      </c>
      <c r="Q3103">
        <v>20</v>
      </c>
      <c r="R3103">
        <v>10</v>
      </c>
      <c r="S3103" t="b">
        <v>0</v>
      </c>
      <c r="T3103" t="b">
        <v>0</v>
      </c>
      <c r="U3103" t="b">
        <v>1</v>
      </c>
      <c r="V3103">
        <v>9000</v>
      </c>
      <c r="W3103">
        <v>6700</v>
      </c>
      <c r="X3103">
        <v>2.52</v>
      </c>
      <c r="Y3103">
        <v>7200</v>
      </c>
      <c r="Z3103">
        <v>1.1599999999999999</v>
      </c>
    </row>
    <row r="3104" spans="1:26">
      <c r="A3104">
        <v>204629360</v>
      </c>
      <c r="B3104" t="s">
        <v>4678</v>
      </c>
      <c r="C3104" t="s">
        <v>3597</v>
      </c>
      <c r="D3104" t="s">
        <v>3743</v>
      </c>
      <c r="E3104" t="s">
        <v>3752</v>
      </c>
      <c r="F3104" t="s">
        <v>3621</v>
      </c>
      <c r="G3104">
        <v>204629360</v>
      </c>
      <c r="I3104" t="s">
        <v>3622</v>
      </c>
      <c r="J3104" t="s">
        <v>10479</v>
      </c>
      <c r="K3104" t="s">
        <v>3624</v>
      </c>
      <c r="L3104" t="s">
        <v>10476</v>
      </c>
      <c r="M3104">
        <v>12</v>
      </c>
      <c r="N3104">
        <v>18</v>
      </c>
      <c r="O3104">
        <v>10</v>
      </c>
      <c r="S3104" t="b">
        <v>0</v>
      </c>
      <c r="T3104" t="b">
        <v>0</v>
      </c>
      <c r="U3104" t="b">
        <v>0</v>
      </c>
      <c r="V3104">
        <v>9000</v>
      </c>
      <c r="W3104">
        <v>6700</v>
      </c>
      <c r="X3104">
        <v>2.52</v>
      </c>
      <c r="Y3104">
        <v>7200</v>
      </c>
      <c r="Z3104">
        <v>1.1599999999999999</v>
      </c>
    </row>
    <row r="3105" spans="1:26">
      <c r="A3105">
        <v>211306461</v>
      </c>
      <c r="B3105" t="s">
        <v>10465</v>
      </c>
      <c r="C3105" t="s">
        <v>3597</v>
      </c>
      <c r="D3105" t="s">
        <v>10460</v>
      </c>
      <c r="E3105" t="s">
        <v>8744</v>
      </c>
      <c r="F3105" t="s">
        <v>3650</v>
      </c>
      <c r="G3105">
        <v>211306461</v>
      </c>
      <c r="I3105" t="s">
        <v>3651</v>
      </c>
      <c r="J3105" t="s">
        <v>10474</v>
      </c>
      <c r="K3105" t="s">
        <v>3653</v>
      </c>
      <c r="M3105">
        <v>12.5</v>
      </c>
      <c r="N3105">
        <v>21.5</v>
      </c>
      <c r="O3105">
        <v>10</v>
      </c>
      <c r="P3105">
        <v>12</v>
      </c>
      <c r="Q3105">
        <v>21.5</v>
      </c>
      <c r="R3105">
        <v>9</v>
      </c>
      <c r="S3105" t="b">
        <v>0</v>
      </c>
      <c r="T3105" t="b">
        <v>0</v>
      </c>
      <c r="U3105" t="b">
        <v>0</v>
      </c>
      <c r="V3105">
        <v>33000</v>
      </c>
      <c r="W3105">
        <v>21200</v>
      </c>
      <c r="X3105">
        <v>2.64</v>
      </c>
      <c r="Y3105">
        <v>23500</v>
      </c>
      <c r="Z3105">
        <v>2.2200000000000002</v>
      </c>
    </row>
    <row r="3106" spans="1:26">
      <c r="A3106">
        <v>211306460</v>
      </c>
      <c r="B3106" t="s">
        <v>10465</v>
      </c>
      <c r="C3106" t="s">
        <v>3597</v>
      </c>
      <c r="D3106" t="s">
        <v>10460</v>
      </c>
      <c r="E3106" t="s">
        <v>8744</v>
      </c>
      <c r="F3106" t="s">
        <v>3650</v>
      </c>
      <c r="G3106">
        <v>211306460</v>
      </c>
      <c r="I3106" t="s">
        <v>3651</v>
      </c>
      <c r="J3106" t="s">
        <v>10473</v>
      </c>
      <c r="K3106" t="s">
        <v>3653</v>
      </c>
      <c r="M3106">
        <v>12.5</v>
      </c>
      <c r="N3106">
        <v>22</v>
      </c>
      <c r="O3106">
        <v>10</v>
      </c>
      <c r="P3106">
        <v>12</v>
      </c>
      <c r="Q3106">
        <v>22</v>
      </c>
      <c r="R3106">
        <v>9</v>
      </c>
      <c r="S3106" t="b">
        <v>0</v>
      </c>
      <c r="T3106" t="b">
        <v>0</v>
      </c>
      <c r="U3106" t="b">
        <v>0</v>
      </c>
      <c r="V3106">
        <v>24000</v>
      </c>
      <c r="W3106">
        <v>18100</v>
      </c>
      <c r="X3106">
        <v>2.95</v>
      </c>
      <c r="Y3106">
        <v>19000</v>
      </c>
      <c r="Z3106">
        <v>2.5299999999999998</v>
      </c>
    </row>
    <row r="3107" spans="1:26">
      <c r="A3107">
        <v>211306459</v>
      </c>
      <c r="B3107" t="s">
        <v>10465</v>
      </c>
      <c r="C3107" t="s">
        <v>3597</v>
      </c>
      <c r="D3107" t="s">
        <v>10460</v>
      </c>
      <c r="E3107" t="s">
        <v>8744</v>
      </c>
      <c r="F3107" t="s">
        <v>3650</v>
      </c>
      <c r="G3107">
        <v>211306459</v>
      </c>
      <c r="I3107" t="s">
        <v>3651</v>
      </c>
      <c r="J3107" t="s">
        <v>10472</v>
      </c>
      <c r="K3107" t="s">
        <v>3653</v>
      </c>
      <c r="M3107">
        <v>12.5</v>
      </c>
      <c r="N3107">
        <v>22</v>
      </c>
      <c r="O3107">
        <v>10</v>
      </c>
      <c r="P3107">
        <v>12</v>
      </c>
      <c r="Q3107">
        <v>22</v>
      </c>
      <c r="R3107">
        <v>9</v>
      </c>
      <c r="S3107" t="b">
        <v>0</v>
      </c>
      <c r="T3107" t="b">
        <v>0</v>
      </c>
      <c r="U3107" t="b">
        <v>0</v>
      </c>
      <c r="V3107">
        <v>17000</v>
      </c>
      <c r="W3107">
        <v>12200</v>
      </c>
      <c r="X3107">
        <v>2.65</v>
      </c>
      <c r="Y3107">
        <v>15000</v>
      </c>
      <c r="Z3107">
        <v>2.2000000000000002</v>
      </c>
    </row>
    <row r="3108" spans="1:26">
      <c r="A3108">
        <v>211306454</v>
      </c>
      <c r="B3108" t="s">
        <v>10465</v>
      </c>
      <c r="C3108" t="s">
        <v>3597</v>
      </c>
      <c r="D3108" t="s">
        <v>10460</v>
      </c>
      <c r="E3108" t="s">
        <v>8744</v>
      </c>
      <c r="F3108" t="s">
        <v>3621</v>
      </c>
      <c r="G3108">
        <v>211306454</v>
      </c>
      <c r="I3108" t="s">
        <v>3622</v>
      </c>
      <c r="J3108" t="s">
        <v>10470</v>
      </c>
      <c r="K3108" t="s">
        <v>3624</v>
      </c>
      <c r="L3108" t="s">
        <v>10471</v>
      </c>
      <c r="M3108">
        <v>12.5</v>
      </c>
      <c r="N3108">
        <v>20</v>
      </c>
      <c r="O3108">
        <v>10</v>
      </c>
      <c r="P3108">
        <v>12.5</v>
      </c>
      <c r="Q3108">
        <v>20</v>
      </c>
      <c r="R3108">
        <v>9</v>
      </c>
      <c r="S3108" t="b">
        <v>0</v>
      </c>
      <c r="T3108" t="b">
        <v>0</v>
      </c>
      <c r="U3108" t="b">
        <v>0</v>
      </c>
      <c r="V3108">
        <v>23000</v>
      </c>
      <c r="W3108">
        <v>13900</v>
      </c>
      <c r="X3108">
        <v>2.75</v>
      </c>
      <c r="Y3108">
        <v>21760</v>
      </c>
      <c r="Z3108">
        <v>2.21</v>
      </c>
    </row>
    <row r="3109" spans="1:26">
      <c r="A3109">
        <v>211306452</v>
      </c>
      <c r="B3109" t="s">
        <v>10465</v>
      </c>
      <c r="C3109" t="s">
        <v>3597</v>
      </c>
      <c r="D3109" t="s">
        <v>10460</v>
      </c>
      <c r="E3109" t="s">
        <v>8744</v>
      </c>
      <c r="F3109" t="s">
        <v>3621</v>
      </c>
      <c r="G3109">
        <v>211306452</v>
      </c>
      <c r="I3109" t="s">
        <v>3622</v>
      </c>
      <c r="J3109" t="s">
        <v>10468</v>
      </c>
      <c r="K3109" t="s">
        <v>3624</v>
      </c>
      <c r="L3109" t="s">
        <v>10469</v>
      </c>
      <c r="M3109">
        <v>13</v>
      </c>
      <c r="N3109">
        <v>23</v>
      </c>
      <c r="O3109">
        <v>10</v>
      </c>
      <c r="P3109">
        <v>13</v>
      </c>
      <c r="Q3109">
        <v>23</v>
      </c>
      <c r="R3109">
        <v>9.5</v>
      </c>
      <c r="S3109" t="b">
        <v>0</v>
      </c>
      <c r="T3109" t="b">
        <v>0</v>
      </c>
      <c r="U3109" t="b">
        <v>1</v>
      </c>
      <c r="V3109">
        <v>12000</v>
      </c>
      <c r="W3109">
        <v>7600</v>
      </c>
      <c r="X3109">
        <v>3.14</v>
      </c>
      <c r="Y3109">
        <v>11100</v>
      </c>
      <c r="Z3109">
        <v>2.48</v>
      </c>
    </row>
    <row r="3110" spans="1:26">
      <c r="A3110">
        <v>212316954</v>
      </c>
      <c r="B3110" t="s">
        <v>10465</v>
      </c>
      <c r="C3110" t="s">
        <v>3597</v>
      </c>
      <c r="D3110" t="s">
        <v>10460</v>
      </c>
      <c r="E3110" t="s">
        <v>8744</v>
      </c>
      <c r="F3110" t="s">
        <v>3621</v>
      </c>
      <c r="G3110">
        <v>212316954</v>
      </c>
      <c r="I3110" t="s">
        <v>3622</v>
      </c>
      <c r="J3110" t="s">
        <v>10466</v>
      </c>
      <c r="K3110" t="s">
        <v>3624</v>
      </c>
      <c r="L3110" t="s">
        <v>10467</v>
      </c>
      <c r="M3110">
        <v>13</v>
      </c>
      <c r="N3110">
        <v>23</v>
      </c>
      <c r="O3110">
        <v>10</v>
      </c>
      <c r="P3110">
        <v>13</v>
      </c>
      <c r="Q3110">
        <v>23.5</v>
      </c>
      <c r="R3110">
        <v>9.1999999999999993</v>
      </c>
      <c r="S3110" t="b">
        <v>0</v>
      </c>
      <c r="T3110" t="b">
        <v>0</v>
      </c>
      <c r="U3110" t="b">
        <v>0</v>
      </c>
      <c r="V3110">
        <v>9000</v>
      </c>
      <c r="W3110">
        <v>5900</v>
      </c>
      <c r="X3110">
        <v>2.79</v>
      </c>
      <c r="Y3110">
        <v>8380</v>
      </c>
      <c r="Z3110">
        <v>2.61</v>
      </c>
    </row>
    <row r="3111" spans="1:26">
      <c r="A3111">
        <v>212386857</v>
      </c>
      <c r="B3111" t="s">
        <v>10412</v>
      </c>
      <c r="C3111" t="s">
        <v>3597</v>
      </c>
      <c r="D3111" t="s">
        <v>10460</v>
      </c>
      <c r="E3111" t="s">
        <v>8744</v>
      </c>
      <c r="F3111" t="s">
        <v>3621</v>
      </c>
      <c r="G3111">
        <v>212386857</v>
      </c>
      <c r="I3111" t="s">
        <v>3622</v>
      </c>
      <c r="J3111" t="s">
        <v>10463</v>
      </c>
      <c r="K3111" t="s">
        <v>3624</v>
      </c>
      <c r="L3111" t="s">
        <v>10464</v>
      </c>
      <c r="P3111">
        <v>10</v>
      </c>
      <c r="Q3111">
        <v>19</v>
      </c>
      <c r="R3111">
        <v>8.5</v>
      </c>
      <c r="S3111" t="b">
        <v>0</v>
      </c>
      <c r="T3111" t="b">
        <v>0</v>
      </c>
      <c r="U3111" t="b">
        <v>0</v>
      </c>
      <c r="V3111">
        <v>12000</v>
      </c>
      <c r="W3111">
        <v>7300</v>
      </c>
      <c r="X3111">
        <v>2.61</v>
      </c>
      <c r="Y3111">
        <v>9700</v>
      </c>
      <c r="Z3111">
        <v>2.2000000000000002</v>
      </c>
    </row>
    <row r="3112" spans="1:26">
      <c r="A3112">
        <v>212386854</v>
      </c>
      <c r="B3112" t="s">
        <v>10412</v>
      </c>
      <c r="C3112" t="s">
        <v>3597</v>
      </c>
      <c r="D3112" t="s">
        <v>10460</v>
      </c>
      <c r="E3112" t="s">
        <v>8744</v>
      </c>
      <c r="F3112" t="s">
        <v>3621</v>
      </c>
      <c r="G3112">
        <v>212386854</v>
      </c>
      <c r="I3112" t="s">
        <v>3622</v>
      </c>
      <c r="J3112" t="s">
        <v>10461</v>
      </c>
      <c r="K3112" t="s">
        <v>3624</v>
      </c>
      <c r="L3112" t="s">
        <v>10462</v>
      </c>
      <c r="P3112">
        <v>10</v>
      </c>
      <c r="Q3112">
        <v>19</v>
      </c>
      <c r="R3112">
        <v>8.5</v>
      </c>
      <c r="S3112" t="b">
        <v>0</v>
      </c>
      <c r="T3112" t="b">
        <v>0</v>
      </c>
      <c r="U3112" t="b">
        <v>0</v>
      </c>
      <c r="V3112">
        <v>24000</v>
      </c>
      <c r="W3112">
        <v>15800</v>
      </c>
      <c r="X3112">
        <v>2.77</v>
      </c>
      <c r="Y3112">
        <v>17000</v>
      </c>
      <c r="Z3112">
        <v>2.21</v>
      </c>
    </row>
    <row r="3113" spans="1:26">
      <c r="A3113">
        <v>206799411</v>
      </c>
      <c r="B3113" t="s">
        <v>10412</v>
      </c>
      <c r="C3113" t="s">
        <v>3597</v>
      </c>
      <c r="D3113" t="s">
        <v>3727</v>
      </c>
      <c r="E3113" t="s">
        <v>9235</v>
      </c>
      <c r="F3113" t="s">
        <v>3600</v>
      </c>
      <c r="G3113">
        <v>206799411</v>
      </c>
      <c r="I3113" t="s">
        <v>3601</v>
      </c>
      <c r="J3113" t="s">
        <v>5917</v>
      </c>
      <c r="L3113" t="s">
        <v>10459</v>
      </c>
      <c r="M3113">
        <v>10</v>
      </c>
      <c r="N3113">
        <v>18</v>
      </c>
      <c r="O3113">
        <v>10</v>
      </c>
      <c r="P3113">
        <v>10</v>
      </c>
      <c r="Q3113">
        <v>16</v>
      </c>
      <c r="R3113">
        <v>9</v>
      </c>
      <c r="S3113" t="b">
        <v>0</v>
      </c>
      <c r="T3113" t="b">
        <v>0</v>
      </c>
      <c r="U3113" t="b">
        <v>1</v>
      </c>
      <c r="V3113">
        <v>34000</v>
      </c>
      <c r="W3113">
        <v>24000</v>
      </c>
      <c r="X3113">
        <v>2.31</v>
      </c>
      <c r="Y3113">
        <v>24000</v>
      </c>
      <c r="Z3113">
        <v>2.31</v>
      </c>
    </row>
    <row r="3114" spans="1:26">
      <c r="A3114">
        <v>206799410</v>
      </c>
      <c r="B3114" t="s">
        <v>10412</v>
      </c>
      <c r="C3114" t="s">
        <v>3597</v>
      </c>
      <c r="D3114" t="s">
        <v>3727</v>
      </c>
      <c r="E3114" t="s">
        <v>9235</v>
      </c>
      <c r="F3114" t="s">
        <v>3600</v>
      </c>
      <c r="G3114">
        <v>206799410</v>
      </c>
      <c r="I3114" t="s">
        <v>3601</v>
      </c>
      <c r="J3114" t="s">
        <v>5917</v>
      </c>
      <c r="L3114" t="s">
        <v>10458</v>
      </c>
      <c r="M3114">
        <v>12.5</v>
      </c>
      <c r="N3114">
        <v>20</v>
      </c>
      <c r="O3114">
        <v>10.5</v>
      </c>
      <c r="P3114">
        <v>12</v>
      </c>
      <c r="Q3114">
        <v>17</v>
      </c>
      <c r="R3114">
        <v>9</v>
      </c>
      <c r="S3114" t="b">
        <v>0</v>
      </c>
      <c r="T3114" t="b">
        <v>0</v>
      </c>
      <c r="U3114" t="b">
        <v>1</v>
      </c>
      <c r="V3114">
        <v>24000</v>
      </c>
      <c r="W3114">
        <v>16000</v>
      </c>
      <c r="X3114">
        <v>2.31</v>
      </c>
      <c r="Y3114">
        <v>16000</v>
      </c>
      <c r="Z3114">
        <v>2.31</v>
      </c>
    </row>
    <row r="3115" spans="1:26">
      <c r="A3115">
        <v>206753163</v>
      </c>
      <c r="B3115" t="s">
        <v>10412</v>
      </c>
      <c r="C3115" t="s">
        <v>3597</v>
      </c>
      <c r="D3115" t="s">
        <v>3727</v>
      </c>
      <c r="E3115" t="s">
        <v>9235</v>
      </c>
      <c r="F3115" t="s">
        <v>3600</v>
      </c>
      <c r="G3115">
        <v>206753163</v>
      </c>
      <c r="I3115" t="s">
        <v>3601</v>
      </c>
      <c r="J3115" t="s">
        <v>5919</v>
      </c>
      <c r="L3115" t="s">
        <v>10457</v>
      </c>
      <c r="M3115">
        <v>11.5</v>
      </c>
      <c r="N3115">
        <v>18</v>
      </c>
      <c r="O3115">
        <v>10.5</v>
      </c>
      <c r="P3115">
        <v>11</v>
      </c>
      <c r="Q3115">
        <v>17</v>
      </c>
      <c r="R3115">
        <v>9</v>
      </c>
      <c r="S3115" t="b">
        <v>0</v>
      </c>
      <c r="T3115" t="b">
        <v>0</v>
      </c>
      <c r="U3115" t="b">
        <v>1</v>
      </c>
      <c r="V3115">
        <v>48000</v>
      </c>
      <c r="W3115">
        <v>31400</v>
      </c>
      <c r="X3115">
        <v>2.5</v>
      </c>
      <c r="Y3115">
        <v>31400</v>
      </c>
      <c r="Z3115">
        <v>2.5</v>
      </c>
    </row>
    <row r="3116" spans="1:26">
      <c r="A3116">
        <v>206753162</v>
      </c>
      <c r="B3116" t="s">
        <v>10412</v>
      </c>
      <c r="C3116" t="s">
        <v>3597</v>
      </c>
      <c r="D3116" t="s">
        <v>3727</v>
      </c>
      <c r="E3116" t="s">
        <v>9235</v>
      </c>
      <c r="F3116" t="s">
        <v>3600</v>
      </c>
      <c r="G3116">
        <v>206753162</v>
      </c>
      <c r="I3116" t="s">
        <v>3601</v>
      </c>
      <c r="J3116" t="s">
        <v>5919</v>
      </c>
      <c r="L3116" t="s">
        <v>10456</v>
      </c>
      <c r="M3116">
        <v>10.5</v>
      </c>
      <c r="N3116">
        <v>17</v>
      </c>
      <c r="O3116">
        <v>10</v>
      </c>
      <c r="P3116">
        <v>10</v>
      </c>
      <c r="Q3116">
        <v>15.8</v>
      </c>
      <c r="R3116">
        <v>9</v>
      </c>
      <c r="S3116" t="b">
        <v>0</v>
      </c>
      <c r="T3116" t="b">
        <v>0</v>
      </c>
      <c r="U3116" t="b">
        <v>1</v>
      </c>
      <c r="V3116">
        <v>54000</v>
      </c>
      <c r="W3116">
        <v>36000</v>
      </c>
      <c r="X3116">
        <v>2.4</v>
      </c>
      <c r="Y3116">
        <v>36000</v>
      </c>
      <c r="Z3116">
        <v>2.4</v>
      </c>
    </row>
    <row r="3117" spans="1:26">
      <c r="A3117">
        <v>211239259</v>
      </c>
      <c r="B3117" t="s">
        <v>10412</v>
      </c>
      <c r="C3117" t="s">
        <v>3597</v>
      </c>
      <c r="D3117" t="s">
        <v>3614</v>
      </c>
      <c r="E3117" t="s">
        <v>3615</v>
      </c>
      <c r="F3117" t="s">
        <v>3600</v>
      </c>
      <c r="G3117">
        <v>211239259</v>
      </c>
      <c r="I3117" t="s">
        <v>3601</v>
      </c>
      <c r="J3117" t="s">
        <v>5853</v>
      </c>
      <c r="L3117" t="s">
        <v>10455</v>
      </c>
      <c r="P3117">
        <v>12</v>
      </c>
      <c r="Q3117">
        <v>19.5</v>
      </c>
      <c r="R3117">
        <v>8.5</v>
      </c>
      <c r="S3117" t="b">
        <v>0</v>
      </c>
      <c r="T3117" t="b">
        <v>0</v>
      </c>
      <c r="U3117" t="b">
        <v>0</v>
      </c>
      <c r="V3117">
        <v>33200</v>
      </c>
      <c r="W3117">
        <v>34000</v>
      </c>
      <c r="X3117">
        <v>2.08</v>
      </c>
      <c r="Y3117">
        <v>34000</v>
      </c>
      <c r="Z3117">
        <v>2.08</v>
      </c>
    </row>
    <row r="3118" spans="1:26">
      <c r="A3118">
        <v>211239258</v>
      </c>
      <c r="B3118" t="s">
        <v>10412</v>
      </c>
      <c r="C3118" t="s">
        <v>3597</v>
      </c>
      <c r="D3118" t="s">
        <v>3614</v>
      </c>
      <c r="E3118" t="s">
        <v>3615</v>
      </c>
      <c r="F3118" t="s">
        <v>3600</v>
      </c>
      <c r="G3118">
        <v>211239258</v>
      </c>
      <c r="I3118" t="s">
        <v>3601</v>
      </c>
      <c r="J3118" t="s">
        <v>5881</v>
      </c>
      <c r="L3118" t="s">
        <v>10454</v>
      </c>
      <c r="P3118">
        <v>12</v>
      </c>
      <c r="Q3118">
        <v>19.5</v>
      </c>
      <c r="R3118">
        <v>9</v>
      </c>
      <c r="S3118" t="b">
        <v>0</v>
      </c>
      <c r="T3118" t="b">
        <v>0</v>
      </c>
      <c r="U3118" t="b">
        <v>0</v>
      </c>
      <c r="V3118">
        <v>43500</v>
      </c>
      <c r="W3118">
        <v>41000</v>
      </c>
      <c r="X3118">
        <v>2.2999999999999998</v>
      </c>
      <c r="Y3118">
        <v>41000</v>
      </c>
      <c r="Z3118">
        <v>2.2999999999999998</v>
      </c>
    </row>
    <row r="3119" spans="1:26">
      <c r="A3119">
        <v>210568105</v>
      </c>
      <c r="B3119" t="s">
        <v>10412</v>
      </c>
      <c r="C3119" t="s">
        <v>3597</v>
      </c>
      <c r="D3119" t="s">
        <v>4034</v>
      </c>
      <c r="E3119" t="s">
        <v>10413</v>
      </c>
      <c r="F3119" t="s">
        <v>3849</v>
      </c>
      <c r="G3119">
        <v>210568105</v>
      </c>
      <c r="I3119" t="s">
        <v>3622</v>
      </c>
      <c r="J3119" t="s">
        <v>10426</v>
      </c>
      <c r="K3119" t="s">
        <v>3624</v>
      </c>
      <c r="L3119" t="s">
        <v>10450</v>
      </c>
      <c r="M3119">
        <v>12.5</v>
      </c>
      <c r="N3119">
        <v>19.8</v>
      </c>
      <c r="O3119">
        <v>11.8</v>
      </c>
      <c r="P3119">
        <v>12.5</v>
      </c>
      <c r="Q3119">
        <v>19.8</v>
      </c>
      <c r="R3119">
        <v>11.2</v>
      </c>
      <c r="S3119" t="b">
        <v>0</v>
      </c>
      <c r="T3119" t="b">
        <v>0</v>
      </c>
      <c r="U3119" t="b">
        <v>1</v>
      </c>
      <c r="V3119">
        <v>16700</v>
      </c>
      <c r="W3119">
        <v>14500</v>
      </c>
      <c r="X3119">
        <v>2.4</v>
      </c>
      <c r="Y3119">
        <v>18800</v>
      </c>
      <c r="Z3119">
        <v>2.04</v>
      </c>
    </row>
    <row r="3120" spans="1:26">
      <c r="A3120">
        <v>210568102</v>
      </c>
      <c r="B3120" t="s">
        <v>10412</v>
      </c>
      <c r="C3120" t="s">
        <v>3597</v>
      </c>
      <c r="D3120" t="s">
        <v>4034</v>
      </c>
      <c r="E3120" t="s">
        <v>10413</v>
      </c>
      <c r="F3120" t="s">
        <v>3849</v>
      </c>
      <c r="G3120">
        <v>210568102</v>
      </c>
      <c r="I3120" t="s">
        <v>3622</v>
      </c>
      <c r="J3120" t="s">
        <v>10414</v>
      </c>
      <c r="K3120" t="s">
        <v>3624</v>
      </c>
      <c r="L3120" t="s">
        <v>10453</v>
      </c>
      <c r="M3120">
        <v>14.5</v>
      </c>
      <c r="N3120">
        <v>22</v>
      </c>
      <c r="O3120">
        <v>10.6</v>
      </c>
      <c r="P3120">
        <v>14.5</v>
      </c>
      <c r="Q3120">
        <v>22</v>
      </c>
      <c r="R3120">
        <v>10.8</v>
      </c>
      <c r="S3120" t="b">
        <v>0</v>
      </c>
      <c r="T3120" t="b">
        <v>0</v>
      </c>
      <c r="U3120" t="b">
        <v>1</v>
      </c>
      <c r="V3120">
        <v>6500</v>
      </c>
      <c r="W3120">
        <v>5700</v>
      </c>
      <c r="X3120">
        <v>2.61</v>
      </c>
      <c r="Y3120">
        <v>10000</v>
      </c>
      <c r="Z3120">
        <v>2.4</v>
      </c>
    </row>
    <row r="3121" spans="1:26">
      <c r="A3121">
        <v>210568107</v>
      </c>
      <c r="B3121" t="s">
        <v>10412</v>
      </c>
      <c r="C3121" t="s">
        <v>3597</v>
      </c>
      <c r="D3121" t="s">
        <v>4034</v>
      </c>
      <c r="E3121" t="s">
        <v>10413</v>
      </c>
      <c r="F3121" t="s">
        <v>3849</v>
      </c>
      <c r="G3121">
        <v>210568107</v>
      </c>
      <c r="I3121" t="s">
        <v>3622</v>
      </c>
      <c r="J3121" t="s">
        <v>10416</v>
      </c>
      <c r="K3121" t="s">
        <v>3624</v>
      </c>
      <c r="L3121" t="s">
        <v>10452</v>
      </c>
      <c r="M3121">
        <v>12.6</v>
      </c>
      <c r="N3121">
        <v>21.2</v>
      </c>
      <c r="O3121">
        <v>10.8</v>
      </c>
      <c r="P3121">
        <v>12.6</v>
      </c>
      <c r="Q3121">
        <v>22</v>
      </c>
      <c r="R3121">
        <v>9.8000000000000007</v>
      </c>
      <c r="S3121" t="b">
        <v>0</v>
      </c>
      <c r="T3121" t="b">
        <v>0</v>
      </c>
      <c r="U3121" t="b">
        <v>1</v>
      </c>
      <c r="V3121">
        <v>12000</v>
      </c>
      <c r="W3121">
        <v>7700</v>
      </c>
      <c r="X3121">
        <v>2</v>
      </c>
      <c r="Y3121">
        <v>9000</v>
      </c>
      <c r="Z3121">
        <v>2.42</v>
      </c>
    </row>
    <row r="3122" spans="1:26">
      <c r="A3122">
        <v>210568104</v>
      </c>
      <c r="B3122" t="s">
        <v>10412</v>
      </c>
      <c r="C3122" t="s">
        <v>3597</v>
      </c>
      <c r="D3122" t="s">
        <v>4034</v>
      </c>
      <c r="E3122" t="s">
        <v>10413</v>
      </c>
      <c r="F3122" t="s">
        <v>3849</v>
      </c>
      <c r="G3122">
        <v>210568104</v>
      </c>
      <c r="I3122" t="s">
        <v>3622</v>
      </c>
      <c r="J3122" t="s">
        <v>10425</v>
      </c>
      <c r="K3122" t="s">
        <v>3624</v>
      </c>
      <c r="L3122" t="s">
        <v>10452</v>
      </c>
      <c r="M3122">
        <v>13</v>
      </c>
      <c r="N3122">
        <v>22</v>
      </c>
      <c r="O3122">
        <v>11.3</v>
      </c>
      <c r="P3122">
        <v>13</v>
      </c>
      <c r="Q3122">
        <v>23</v>
      </c>
      <c r="R3122">
        <v>10</v>
      </c>
      <c r="S3122" t="b">
        <v>0</v>
      </c>
      <c r="T3122" t="b">
        <v>0</v>
      </c>
      <c r="U3122" t="b">
        <v>1</v>
      </c>
      <c r="V3122">
        <v>12000</v>
      </c>
      <c r="W3122">
        <v>9500</v>
      </c>
      <c r="X3122">
        <v>2.4900000000000002</v>
      </c>
      <c r="Y3122">
        <v>11500</v>
      </c>
      <c r="Z3122">
        <v>2.0699999999999998</v>
      </c>
    </row>
    <row r="3123" spans="1:26">
      <c r="A3123">
        <v>210568103</v>
      </c>
      <c r="B3123" t="s">
        <v>10412</v>
      </c>
      <c r="C3123" t="s">
        <v>3597</v>
      </c>
      <c r="D3123" t="s">
        <v>4034</v>
      </c>
      <c r="E3123" t="s">
        <v>10413</v>
      </c>
      <c r="F3123" t="s">
        <v>3849</v>
      </c>
      <c r="G3123">
        <v>210568103</v>
      </c>
      <c r="I3123" t="s">
        <v>3622</v>
      </c>
      <c r="J3123" t="s">
        <v>10421</v>
      </c>
      <c r="K3123" t="s">
        <v>3624</v>
      </c>
      <c r="L3123" t="s">
        <v>10451</v>
      </c>
      <c r="M3123">
        <v>13</v>
      </c>
      <c r="N3123">
        <v>23</v>
      </c>
      <c r="O3123">
        <v>13.6</v>
      </c>
      <c r="P3123">
        <v>13</v>
      </c>
      <c r="Q3123">
        <v>24</v>
      </c>
      <c r="R3123">
        <v>12.4</v>
      </c>
      <c r="S3123" t="b">
        <v>0</v>
      </c>
      <c r="T3123" t="b">
        <v>0</v>
      </c>
      <c r="U3123" t="b">
        <v>1</v>
      </c>
      <c r="V3123">
        <v>9000</v>
      </c>
      <c r="W3123">
        <v>9800</v>
      </c>
      <c r="X3123">
        <v>2.35</v>
      </c>
      <c r="Y3123">
        <v>11400</v>
      </c>
      <c r="Z3123">
        <v>1.83</v>
      </c>
    </row>
    <row r="3124" spans="1:26">
      <c r="A3124">
        <v>210568106</v>
      </c>
      <c r="B3124" t="s">
        <v>10412</v>
      </c>
      <c r="C3124" t="s">
        <v>3597</v>
      </c>
      <c r="D3124" t="s">
        <v>4034</v>
      </c>
      <c r="E3124" t="s">
        <v>10413</v>
      </c>
      <c r="F3124" t="s">
        <v>3849</v>
      </c>
      <c r="G3124">
        <v>210568106</v>
      </c>
      <c r="I3124" t="s">
        <v>3622</v>
      </c>
      <c r="J3124" t="s">
        <v>10414</v>
      </c>
      <c r="K3124" t="s">
        <v>3624</v>
      </c>
      <c r="L3124" t="s">
        <v>10451</v>
      </c>
      <c r="M3124">
        <v>13</v>
      </c>
      <c r="N3124">
        <v>22</v>
      </c>
      <c r="O3124">
        <v>13</v>
      </c>
      <c r="P3124">
        <v>13</v>
      </c>
      <c r="Q3124">
        <v>22.5</v>
      </c>
      <c r="R3124">
        <v>11.5</v>
      </c>
      <c r="S3124" t="b">
        <v>0</v>
      </c>
      <c r="T3124" t="b">
        <v>0</v>
      </c>
      <c r="U3124" t="b">
        <v>1</v>
      </c>
      <c r="V3124">
        <v>9000</v>
      </c>
      <c r="W3124">
        <v>8000</v>
      </c>
      <c r="X3124">
        <v>2.66</v>
      </c>
      <c r="Y3124">
        <v>10000</v>
      </c>
      <c r="Z3124">
        <v>2.4</v>
      </c>
    </row>
    <row r="3125" spans="1:26">
      <c r="A3125">
        <v>210568108</v>
      </c>
      <c r="B3125" t="s">
        <v>10412</v>
      </c>
      <c r="C3125" t="s">
        <v>3597</v>
      </c>
      <c r="D3125" t="s">
        <v>4034</v>
      </c>
      <c r="E3125" t="s">
        <v>10413</v>
      </c>
      <c r="F3125" t="s">
        <v>3849</v>
      </c>
      <c r="G3125">
        <v>210568108</v>
      </c>
      <c r="I3125" t="s">
        <v>3622</v>
      </c>
      <c r="J3125" t="s">
        <v>10438</v>
      </c>
      <c r="K3125" t="s">
        <v>3624</v>
      </c>
      <c r="L3125" t="s">
        <v>10450</v>
      </c>
      <c r="M3125">
        <v>12.5</v>
      </c>
      <c r="N3125">
        <v>21.2</v>
      </c>
      <c r="O3125">
        <v>12</v>
      </c>
      <c r="P3125">
        <v>12.5</v>
      </c>
      <c r="Q3125">
        <v>21.8</v>
      </c>
      <c r="R3125">
        <v>10.7</v>
      </c>
      <c r="S3125" t="b">
        <v>0</v>
      </c>
      <c r="T3125" t="b">
        <v>0</v>
      </c>
      <c r="U3125" t="b">
        <v>1</v>
      </c>
      <c r="V3125">
        <v>18000</v>
      </c>
      <c r="W3125">
        <v>12200</v>
      </c>
      <c r="X3125">
        <v>2.79</v>
      </c>
      <c r="Y3125">
        <v>15500</v>
      </c>
      <c r="Z3125">
        <v>2.4</v>
      </c>
    </row>
    <row r="3126" spans="1:26">
      <c r="A3126">
        <v>210568110</v>
      </c>
      <c r="B3126" t="s">
        <v>10412</v>
      </c>
      <c r="C3126" t="s">
        <v>3597</v>
      </c>
      <c r="D3126" t="s">
        <v>4034</v>
      </c>
      <c r="E3126" t="s">
        <v>10413</v>
      </c>
      <c r="F3126" t="s">
        <v>3621</v>
      </c>
      <c r="G3126">
        <v>210568110</v>
      </c>
      <c r="I3126" t="s">
        <v>3622</v>
      </c>
      <c r="J3126" t="s">
        <v>10416</v>
      </c>
      <c r="K3126" t="s">
        <v>3624</v>
      </c>
      <c r="L3126" t="s">
        <v>10449</v>
      </c>
      <c r="M3126">
        <v>13</v>
      </c>
      <c r="N3126">
        <v>23.5</v>
      </c>
      <c r="O3126">
        <v>13.3</v>
      </c>
      <c r="P3126">
        <v>13</v>
      </c>
      <c r="Q3126">
        <v>25</v>
      </c>
      <c r="R3126">
        <v>11</v>
      </c>
      <c r="S3126" t="b">
        <v>0</v>
      </c>
      <c r="T3126" t="b">
        <v>0</v>
      </c>
      <c r="U3126" t="b">
        <v>1</v>
      </c>
      <c r="V3126">
        <v>12000</v>
      </c>
      <c r="W3126">
        <v>9200</v>
      </c>
      <c r="X3126">
        <v>2.4300000000000002</v>
      </c>
      <c r="Y3126">
        <v>9600</v>
      </c>
      <c r="Z3126">
        <v>2.4700000000000002</v>
      </c>
    </row>
    <row r="3127" spans="1:26">
      <c r="A3127">
        <v>210568109</v>
      </c>
      <c r="B3127" t="s">
        <v>10412</v>
      </c>
      <c r="C3127" t="s">
        <v>3597</v>
      </c>
      <c r="D3127" t="s">
        <v>4034</v>
      </c>
      <c r="E3127" t="s">
        <v>10413</v>
      </c>
      <c r="F3127" t="s">
        <v>3621</v>
      </c>
      <c r="G3127">
        <v>210568109</v>
      </c>
      <c r="I3127" t="s">
        <v>3622</v>
      </c>
      <c r="J3127" t="s">
        <v>10425</v>
      </c>
      <c r="K3127" t="s">
        <v>3624</v>
      </c>
      <c r="L3127" t="s">
        <v>10449</v>
      </c>
      <c r="M3127">
        <v>13.3</v>
      </c>
      <c r="N3127">
        <v>23</v>
      </c>
      <c r="O3127">
        <v>11.8</v>
      </c>
      <c r="P3127">
        <v>13.3</v>
      </c>
      <c r="Q3127">
        <v>24.2</v>
      </c>
      <c r="R3127">
        <v>10.7</v>
      </c>
      <c r="S3127" t="b">
        <v>0</v>
      </c>
      <c r="T3127" t="b">
        <v>0</v>
      </c>
      <c r="U3127" t="b">
        <v>1</v>
      </c>
      <c r="V3127">
        <v>12000</v>
      </c>
      <c r="W3127">
        <v>10200</v>
      </c>
      <c r="X3127">
        <v>2.72</v>
      </c>
      <c r="Y3127">
        <v>12800</v>
      </c>
      <c r="Z3127">
        <v>2.33</v>
      </c>
    </row>
    <row r="3128" spans="1:26">
      <c r="A3128">
        <v>210568224</v>
      </c>
      <c r="B3128" t="s">
        <v>10412</v>
      </c>
      <c r="C3128" t="s">
        <v>3597</v>
      </c>
      <c r="D3128" t="s">
        <v>4034</v>
      </c>
      <c r="E3128" t="s">
        <v>10413</v>
      </c>
      <c r="F3128" t="s">
        <v>3718</v>
      </c>
      <c r="G3128">
        <v>210568224</v>
      </c>
      <c r="I3128" t="s">
        <v>3711</v>
      </c>
      <c r="J3128" t="s">
        <v>10447</v>
      </c>
      <c r="K3128" t="s">
        <v>3688</v>
      </c>
      <c r="M3128">
        <v>10.5</v>
      </c>
      <c r="N3128">
        <v>19</v>
      </c>
      <c r="O3128">
        <v>11</v>
      </c>
      <c r="P3128">
        <v>10.5</v>
      </c>
      <c r="Q3128">
        <v>18.8</v>
      </c>
      <c r="R3128">
        <v>9.3000000000000007</v>
      </c>
      <c r="S3128" t="b">
        <v>0</v>
      </c>
      <c r="T3128" t="b">
        <v>0</v>
      </c>
      <c r="U3128" t="b">
        <v>1</v>
      </c>
      <c r="V3128">
        <v>55000</v>
      </c>
      <c r="W3128">
        <v>35200</v>
      </c>
      <c r="X3128">
        <v>2.5</v>
      </c>
      <c r="Y3128">
        <v>45000</v>
      </c>
      <c r="Z3128">
        <v>2.06</v>
      </c>
    </row>
    <row r="3129" spans="1:26">
      <c r="A3129">
        <v>210568212</v>
      </c>
      <c r="B3129" t="s">
        <v>10412</v>
      </c>
      <c r="C3129" t="s">
        <v>3597</v>
      </c>
      <c r="D3129" t="s">
        <v>4034</v>
      </c>
      <c r="E3129" t="s">
        <v>10413</v>
      </c>
      <c r="F3129" t="s">
        <v>3718</v>
      </c>
      <c r="G3129">
        <v>210568212</v>
      </c>
      <c r="I3129" t="s">
        <v>3711</v>
      </c>
      <c r="J3129" t="s">
        <v>10441</v>
      </c>
      <c r="K3129" t="s">
        <v>3688</v>
      </c>
      <c r="M3129">
        <v>11.5</v>
      </c>
      <c r="N3129">
        <v>19</v>
      </c>
      <c r="O3129">
        <v>9.8000000000000007</v>
      </c>
      <c r="P3129">
        <v>12</v>
      </c>
      <c r="Q3129">
        <v>19</v>
      </c>
      <c r="R3129">
        <v>9.3000000000000007</v>
      </c>
      <c r="S3129" t="b">
        <v>0</v>
      </c>
      <c r="T3129" t="b">
        <v>0</v>
      </c>
      <c r="U3129" t="b">
        <v>1</v>
      </c>
      <c r="V3129">
        <v>19000</v>
      </c>
      <c r="W3129">
        <v>16000</v>
      </c>
      <c r="X3129">
        <v>2.61</v>
      </c>
      <c r="Y3129">
        <v>19000</v>
      </c>
      <c r="Z3129">
        <v>2.23</v>
      </c>
    </row>
    <row r="3130" spans="1:26">
      <c r="A3130">
        <v>210568221</v>
      </c>
      <c r="B3130" t="s">
        <v>10412</v>
      </c>
      <c r="C3130" t="s">
        <v>3597</v>
      </c>
      <c r="D3130" t="s">
        <v>4034</v>
      </c>
      <c r="E3130" t="s">
        <v>10413</v>
      </c>
      <c r="F3130" t="s">
        <v>3718</v>
      </c>
      <c r="G3130">
        <v>210568221</v>
      </c>
      <c r="I3130" t="s">
        <v>3711</v>
      </c>
      <c r="J3130" t="s">
        <v>10443</v>
      </c>
      <c r="K3130" t="s">
        <v>3688</v>
      </c>
      <c r="M3130">
        <v>11.4</v>
      </c>
      <c r="N3130">
        <v>20.2</v>
      </c>
      <c r="O3130">
        <v>10.5</v>
      </c>
      <c r="P3130">
        <v>11.7</v>
      </c>
      <c r="Q3130">
        <v>20.9</v>
      </c>
      <c r="R3130">
        <v>8.9</v>
      </c>
      <c r="S3130" t="b">
        <v>0</v>
      </c>
      <c r="T3130" t="b">
        <v>0</v>
      </c>
      <c r="U3130" t="b">
        <v>1</v>
      </c>
      <c r="V3130">
        <v>47000</v>
      </c>
      <c r="W3130">
        <v>36000</v>
      </c>
      <c r="X3130">
        <v>2.2999999999999998</v>
      </c>
      <c r="Y3130">
        <v>45000</v>
      </c>
      <c r="Z3130">
        <v>2.2000000000000002</v>
      </c>
    </row>
    <row r="3131" spans="1:26">
      <c r="A3131">
        <v>210568215</v>
      </c>
      <c r="B3131" t="s">
        <v>10412</v>
      </c>
      <c r="C3131" t="s">
        <v>3597</v>
      </c>
      <c r="D3131" t="s">
        <v>4034</v>
      </c>
      <c r="E3131" t="s">
        <v>10413</v>
      </c>
      <c r="F3131" t="s">
        <v>3718</v>
      </c>
      <c r="G3131">
        <v>210568215</v>
      </c>
      <c r="I3131" t="s">
        <v>3711</v>
      </c>
      <c r="J3131" t="s">
        <v>10445</v>
      </c>
      <c r="K3131" t="s">
        <v>3688</v>
      </c>
      <c r="M3131">
        <v>11.5</v>
      </c>
      <c r="N3131">
        <v>20</v>
      </c>
      <c r="O3131">
        <v>10.1</v>
      </c>
      <c r="P3131">
        <v>11.7</v>
      </c>
      <c r="Q3131">
        <v>20</v>
      </c>
      <c r="R3131">
        <v>9.5</v>
      </c>
      <c r="S3131" t="b">
        <v>0</v>
      </c>
      <c r="T3131" t="b">
        <v>0</v>
      </c>
      <c r="U3131" t="b">
        <v>1</v>
      </c>
      <c r="V3131">
        <v>28000</v>
      </c>
      <c r="W3131">
        <v>27000</v>
      </c>
      <c r="X3131">
        <v>2.2999999999999998</v>
      </c>
      <c r="Y3131">
        <v>27200</v>
      </c>
      <c r="Z3131">
        <v>2.21</v>
      </c>
    </row>
    <row r="3132" spans="1:26">
      <c r="A3132">
        <v>207787175</v>
      </c>
      <c r="B3132" t="s">
        <v>10412</v>
      </c>
      <c r="C3132" t="s">
        <v>3597</v>
      </c>
      <c r="D3132" t="s">
        <v>4034</v>
      </c>
      <c r="E3132" t="s">
        <v>10413</v>
      </c>
      <c r="F3132" t="s">
        <v>3718</v>
      </c>
      <c r="G3132">
        <v>207787175</v>
      </c>
      <c r="I3132" t="s">
        <v>3711</v>
      </c>
      <c r="J3132" t="s">
        <v>10444</v>
      </c>
      <c r="K3132" t="s">
        <v>3688</v>
      </c>
      <c r="M3132">
        <v>11.2</v>
      </c>
      <c r="N3132">
        <v>21</v>
      </c>
      <c r="O3132">
        <v>10.199999999999999</v>
      </c>
      <c r="P3132">
        <v>11.7</v>
      </c>
      <c r="Q3132">
        <v>21</v>
      </c>
      <c r="R3132">
        <v>9.1999999999999993</v>
      </c>
      <c r="S3132" t="b">
        <v>0</v>
      </c>
      <c r="T3132" t="b">
        <v>0</v>
      </c>
      <c r="U3132" t="b">
        <v>1</v>
      </c>
      <c r="V3132">
        <v>28000</v>
      </c>
      <c r="W3132">
        <v>22000</v>
      </c>
      <c r="X3132">
        <v>2.6</v>
      </c>
      <c r="Y3132">
        <v>22600</v>
      </c>
      <c r="Z3132">
        <v>2.25</v>
      </c>
    </row>
    <row r="3133" spans="1:26">
      <c r="A3133">
        <v>207787172</v>
      </c>
      <c r="B3133" t="s">
        <v>10412</v>
      </c>
      <c r="C3133" t="s">
        <v>3597</v>
      </c>
      <c r="D3133" t="s">
        <v>4034</v>
      </c>
      <c r="E3133" t="s">
        <v>10413</v>
      </c>
      <c r="F3133" t="s">
        <v>3718</v>
      </c>
      <c r="G3133">
        <v>207787172</v>
      </c>
      <c r="I3133" t="s">
        <v>3711</v>
      </c>
      <c r="J3133" t="s">
        <v>10439</v>
      </c>
      <c r="K3133" t="s">
        <v>3688</v>
      </c>
      <c r="M3133">
        <v>12</v>
      </c>
      <c r="N3133">
        <v>19</v>
      </c>
      <c r="O3133">
        <v>10.8</v>
      </c>
      <c r="P3133">
        <v>12</v>
      </c>
      <c r="Q3133">
        <v>19</v>
      </c>
      <c r="R3133">
        <v>9.8000000000000007</v>
      </c>
      <c r="S3133" t="b">
        <v>0</v>
      </c>
      <c r="T3133" t="b">
        <v>0</v>
      </c>
      <c r="U3133" t="b">
        <v>1</v>
      </c>
      <c r="V3133">
        <v>18000</v>
      </c>
      <c r="W3133">
        <v>14800</v>
      </c>
      <c r="X3133">
        <v>2.4900000000000002</v>
      </c>
      <c r="Y3133">
        <v>16000</v>
      </c>
      <c r="Z3133">
        <v>2.23</v>
      </c>
    </row>
    <row r="3134" spans="1:26">
      <c r="A3134">
        <v>207787141</v>
      </c>
      <c r="B3134" t="s">
        <v>10412</v>
      </c>
      <c r="C3134" t="s">
        <v>3597</v>
      </c>
      <c r="D3134" t="s">
        <v>4034</v>
      </c>
      <c r="E3134" t="s">
        <v>10413</v>
      </c>
      <c r="F3134" t="s">
        <v>3753</v>
      </c>
      <c r="G3134">
        <v>207787141</v>
      </c>
      <c r="I3134" t="s">
        <v>3601</v>
      </c>
      <c r="J3134" t="s">
        <v>10438</v>
      </c>
      <c r="K3134" t="s">
        <v>3624</v>
      </c>
      <c r="L3134" t="s">
        <v>10427</v>
      </c>
      <c r="M3134">
        <v>12.5</v>
      </c>
      <c r="N3134">
        <v>20.5</v>
      </c>
      <c r="O3134">
        <v>11</v>
      </c>
      <c r="P3134">
        <v>12.5</v>
      </c>
      <c r="Q3134">
        <v>20</v>
      </c>
      <c r="R3134">
        <v>10.6</v>
      </c>
      <c r="S3134" t="b">
        <v>0</v>
      </c>
      <c r="T3134" t="b">
        <v>0</v>
      </c>
      <c r="U3134" t="b">
        <v>1</v>
      </c>
      <c r="V3134">
        <v>17000</v>
      </c>
      <c r="W3134">
        <v>12600</v>
      </c>
      <c r="X3134">
        <v>2.66</v>
      </c>
      <c r="Y3134">
        <v>14100</v>
      </c>
      <c r="Z3134">
        <v>2.4</v>
      </c>
    </row>
    <row r="3135" spans="1:26">
      <c r="A3135">
        <v>207787140</v>
      </c>
      <c r="B3135" t="s">
        <v>10412</v>
      </c>
      <c r="C3135" t="s">
        <v>3597</v>
      </c>
      <c r="D3135" t="s">
        <v>4034</v>
      </c>
      <c r="E3135" t="s">
        <v>10413</v>
      </c>
      <c r="F3135" t="s">
        <v>3849</v>
      </c>
      <c r="G3135">
        <v>207787140</v>
      </c>
      <c r="I3135" t="s">
        <v>3622</v>
      </c>
      <c r="J3135" t="s">
        <v>10438</v>
      </c>
      <c r="K3135" t="s">
        <v>3624</v>
      </c>
      <c r="L3135" t="s">
        <v>10429</v>
      </c>
      <c r="M3135">
        <v>12.5</v>
      </c>
      <c r="N3135">
        <v>20.5</v>
      </c>
      <c r="O3135">
        <v>11</v>
      </c>
      <c r="P3135">
        <v>12.5</v>
      </c>
      <c r="Q3135">
        <v>20.5</v>
      </c>
      <c r="R3135">
        <v>10.5</v>
      </c>
      <c r="S3135" t="b">
        <v>0</v>
      </c>
      <c r="T3135" t="b">
        <v>0</v>
      </c>
      <c r="U3135" t="b">
        <v>1</v>
      </c>
      <c r="V3135">
        <v>16000</v>
      </c>
      <c r="W3135">
        <v>12000</v>
      </c>
      <c r="X3135">
        <v>2.5099999999999998</v>
      </c>
      <c r="Y3135">
        <v>13600</v>
      </c>
      <c r="Z3135">
        <v>2.2400000000000002</v>
      </c>
    </row>
    <row r="3136" spans="1:26">
      <c r="A3136">
        <v>207787142</v>
      </c>
      <c r="B3136" t="s">
        <v>10412</v>
      </c>
      <c r="C3136" t="s">
        <v>3597</v>
      </c>
      <c r="D3136" t="s">
        <v>4034</v>
      </c>
      <c r="E3136" t="s">
        <v>10413</v>
      </c>
      <c r="F3136" t="s">
        <v>3787</v>
      </c>
      <c r="G3136">
        <v>207787142</v>
      </c>
      <c r="I3136" t="s">
        <v>3622</v>
      </c>
      <c r="J3136" t="s">
        <v>10438</v>
      </c>
      <c r="K3136" t="s">
        <v>3624</v>
      </c>
      <c r="L3136" t="s">
        <v>10428</v>
      </c>
      <c r="M3136">
        <v>12.5</v>
      </c>
      <c r="N3136">
        <v>21.5</v>
      </c>
      <c r="O3136">
        <v>10.5</v>
      </c>
      <c r="P3136">
        <v>12.5</v>
      </c>
      <c r="Q3136">
        <v>23</v>
      </c>
      <c r="R3136">
        <v>10</v>
      </c>
      <c r="S3136" t="b">
        <v>0</v>
      </c>
      <c r="T3136" t="b">
        <v>0</v>
      </c>
      <c r="U3136" t="b">
        <v>1</v>
      </c>
      <c r="V3136">
        <v>18000</v>
      </c>
      <c r="W3136">
        <v>12800</v>
      </c>
      <c r="X3136">
        <v>2.52</v>
      </c>
      <c r="Y3136">
        <v>14200</v>
      </c>
      <c r="Z3136">
        <v>2.29</v>
      </c>
    </row>
    <row r="3137" spans="1:26">
      <c r="A3137">
        <v>207787132</v>
      </c>
      <c r="B3137" t="s">
        <v>10412</v>
      </c>
      <c r="C3137" t="s">
        <v>3597</v>
      </c>
      <c r="D3137" t="s">
        <v>4034</v>
      </c>
      <c r="E3137" t="s">
        <v>10413</v>
      </c>
      <c r="F3137" t="s">
        <v>3621</v>
      </c>
      <c r="G3137">
        <v>207787132</v>
      </c>
      <c r="I3137" t="s">
        <v>3622</v>
      </c>
      <c r="J3137" t="s">
        <v>10438</v>
      </c>
      <c r="K3137" t="s">
        <v>3624</v>
      </c>
      <c r="L3137" t="s">
        <v>10434</v>
      </c>
      <c r="M3137">
        <v>13.5</v>
      </c>
      <c r="N3137">
        <v>24</v>
      </c>
      <c r="O3137">
        <v>11.6</v>
      </c>
      <c r="P3137">
        <v>13.5</v>
      </c>
      <c r="Q3137">
        <v>24</v>
      </c>
      <c r="R3137">
        <v>10.5</v>
      </c>
      <c r="S3137" t="b">
        <v>0</v>
      </c>
      <c r="T3137" t="b">
        <v>0</v>
      </c>
      <c r="U3137" t="b">
        <v>1</v>
      </c>
      <c r="V3137">
        <v>18000</v>
      </c>
      <c r="W3137">
        <v>14100</v>
      </c>
      <c r="X3137">
        <v>2.65</v>
      </c>
      <c r="Y3137">
        <v>16238</v>
      </c>
      <c r="Z3137">
        <v>2.4900000000000002</v>
      </c>
    </row>
    <row r="3138" spans="1:26">
      <c r="A3138">
        <v>210568114</v>
      </c>
      <c r="B3138" t="s">
        <v>10412</v>
      </c>
      <c r="C3138" t="s">
        <v>3597</v>
      </c>
      <c r="D3138" t="s">
        <v>4034</v>
      </c>
      <c r="E3138" t="s">
        <v>10413</v>
      </c>
      <c r="F3138" t="s">
        <v>3621</v>
      </c>
      <c r="G3138">
        <v>210568114</v>
      </c>
      <c r="I3138" t="s">
        <v>3622</v>
      </c>
      <c r="J3138" t="s">
        <v>10431</v>
      </c>
      <c r="K3138" t="s">
        <v>3624</v>
      </c>
      <c r="L3138" t="s">
        <v>10437</v>
      </c>
      <c r="M3138">
        <v>11</v>
      </c>
      <c r="N3138">
        <v>20.2</v>
      </c>
      <c r="O3138">
        <v>11.6</v>
      </c>
      <c r="P3138">
        <v>11</v>
      </c>
      <c r="Q3138">
        <v>20.5</v>
      </c>
      <c r="R3138">
        <v>11.5</v>
      </c>
      <c r="S3138" t="b">
        <v>0</v>
      </c>
      <c r="T3138" t="b">
        <v>0</v>
      </c>
      <c r="U3138" t="b">
        <v>1</v>
      </c>
      <c r="V3138">
        <v>24000</v>
      </c>
      <c r="W3138">
        <v>21000</v>
      </c>
      <c r="X3138">
        <v>2.64</v>
      </c>
      <c r="Y3138">
        <v>24000</v>
      </c>
      <c r="Z3138">
        <v>2.17</v>
      </c>
    </row>
    <row r="3139" spans="1:26">
      <c r="A3139">
        <v>207787144</v>
      </c>
      <c r="B3139" t="s">
        <v>10412</v>
      </c>
      <c r="C3139" t="s">
        <v>3597</v>
      </c>
      <c r="D3139" t="s">
        <v>4034</v>
      </c>
      <c r="E3139" t="s">
        <v>10413</v>
      </c>
      <c r="F3139" t="s">
        <v>3621</v>
      </c>
      <c r="G3139">
        <v>207787144</v>
      </c>
      <c r="I3139" t="s">
        <v>3622</v>
      </c>
      <c r="J3139" t="s">
        <v>10418</v>
      </c>
      <c r="K3139" t="s">
        <v>3624</v>
      </c>
      <c r="L3139" t="s">
        <v>10437</v>
      </c>
      <c r="M3139">
        <v>12.5</v>
      </c>
      <c r="N3139">
        <v>20.7</v>
      </c>
      <c r="O3139">
        <v>10.5</v>
      </c>
      <c r="P3139">
        <v>12.5</v>
      </c>
      <c r="Q3139">
        <v>21.5</v>
      </c>
      <c r="R3139">
        <v>9.6999999999999993</v>
      </c>
      <c r="S3139" t="b">
        <v>0</v>
      </c>
      <c r="T3139" t="b">
        <v>0</v>
      </c>
      <c r="U3139" t="b">
        <v>1</v>
      </c>
      <c r="V3139">
        <v>24000</v>
      </c>
      <c r="W3139">
        <v>19000</v>
      </c>
      <c r="X3139">
        <v>2.6</v>
      </c>
      <c r="Y3139">
        <v>20800</v>
      </c>
      <c r="Z3139">
        <v>2.36</v>
      </c>
    </row>
    <row r="3140" spans="1:26">
      <c r="A3140">
        <v>207787130</v>
      </c>
      <c r="B3140" t="s">
        <v>10412</v>
      </c>
      <c r="C3140" t="s">
        <v>3597</v>
      </c>
      <c r="D3140" t="s">
        <v>4034</v>
      </c>
      <c r="E3140" t="s">
        <v>10413</v>
      </c>
      <c r="F3140" t="s">
        <v>3621</v>
      </c>
      <c r="G3140">
        <v>207787130</v>
      </c>
      <c r="I3140" t="s">
        <v>3622</v>
      </c>
      <c r="J3140" t="s">
        <v>10414</v>
      </c>
      <c r="K3140" t="s">
        <v>3624</v>
      </c>
      <c r="L3140" t="s">
        <v>10432</v>
      </c>
      <c r="M3140">
        <v>14.7</v>
      </c>
      <c r="N3140">
        <v>24</v>
      </c>
      <c r="O3140">
        <v>12.7</v>
      </c>
      <c r="P3140">
        <v>14.7</v>
      </c>
      <c r="Q3140">
        <v>24</v>
      </c>
      <c r="R3140">
        <v>11.6</v>
      </c>
      <c r="S3140" t="b">
        <v>0</v>
      </c>
      <c r="T3140" t="b">
        <v>0</v>
      </c>
      <c r="U3140" t="b">
        <v>1</v>
      </c>
      <c r="V3140">
        <v>9000</v>
      </c>
      <c r="W3140">
        <v>8100</v>
      </c>
      <c r="X3140">
        <v>2.7</v>
      </c>
      <c r="Y3140">
        <v>9543</v>
      </c>
      <c r="Z3140">
        <v>2.48</v>
      </c>
    </row>
    <row r="3141" spans="1:26">
      <c r="A3141">
        <v>210568097</v>
      </c>
      <c r="B3141" t="s">
        <v>10412</v>
      </c>
      <c r="C3141" t="s">
        <v>3597</v>
      </c>
      <c r="D3141" t="s">
        <v>4034</v>
      </c>
      <c r="E3141" t="s">
        <v>10413</v>
      </c>
      <c r="F3141" t="s">
        <v>3621</v>
      </c>
      <c r="G3141">
        <v>210568097</v>
      </c>
      <c r="I3141" t="s">
        <v>3622</v>
      </c>
      <c r="J3141" t="s">
        <v>10414</v>
      </c>
      <c r="K3141" t="s">
        <v>3624</v>
      </c>
      <c r="L3141" t="s">
        <v>10436</v>
      </c>
      <c r="M3141">
        <v>15</v>
      </c>
      <c r="N3141">
        <v>23.5</v>
      </c>
      <c r="O3141">
        <v>11</v>
      </c>
      <c r="P3141">
        <v>15</v>
      </c>
      <c r="Q3141">
        <v>23.5</v>
      </c>
      <c r="R3141">
        <v>12</v>
      </c>
      <c r="S3141" t="b">
        <v>0</v>
      </c>
      <c r="T3141" t="b">
        <v>0</v>
      </c>
      <c r="U3141" t="b">
        <v>1</v>
      </c>
      <c r="V3141">
        <v>6000</v>
      </c>
      <c r="W3141">
        <v>7500</v>
      </c>
      <c r="X3141">
        <v>2.5</v>
      </c>
      <c r="Y3141">
        <v>10000</v>
      </c>
      <c r="Z3141">
        <v>2.38</v>
      </c>
    </row>
    <row r="3142" spans="1:26">
      <c r="A3142">
        <v>207787133</v>
      </c>
      <c r="B3142" t="s">
        <v>10412</v>
      </c>
      <c r="C3142" t="s">
        <v>3597</v>
      </c>
      <c r="D3142" t="s">
        <v>4034</v>
      </c>
      <c r="E3142" t="s">
        <v>10413</v>
      </c>
      <c r="F3142" t="s">
        <v>3621</v>
      </c>
      <c r="G3142">
        <v>207787133</v>
      </c>
      <c r="I3142" t="s">
        <v>3622</v>
      </c>
      <c r="J3142" t="s">
        <v>10418</v>
      </c>
      <c r="K3142" t="s">
        <v>3624</v>
      </c>
      <c r="L3142" t="s">
        <v>10435</v>
      </c>
      <c r="M3142">
        <v>13</v>
      </c>
      <c r="N3142">
        <v>21</v>
      </c>
      <c r="O3142">
        <v>10</v>
      </c>
      <c r="P3142">
        <v>13</v>
      </c>
      <c r="Q3142">
        <v>21</v>
      </c>
      <c r="R3142">
        <v>8.5</v>
      </c>
      <c r="S3142" t="b">
        <v>0</v>
      </c>
      <c r="T3142" t="b">
        <v>0</v>
      </c>
      <c r="U3142" t="b">
        <v>0</v>
      </c>
      <c r="V3142">
        <v>24000</v>
      </c>
      <c r="W3142">
        <v>17400</v>
      </c>
      <c r="X3142">
        <v>2.2799999999999998</v>
      </c>
      <c r="Y3142">
        <v>23471</v>
      </c>
      <c r="Z3142">
        <v>2.29</v>
      </c>
    </row>
    <row r="3143" spans="1:26">
      <c r="A3143">
        <v>207787131</v>
      </c>
      <c r="B3143" t="s">
        <v>10412</v>
      </c>
      <c r="C3143" t="s">
        <v>3597</v>
      </c>
      <c r="D3143" t="s">
        <v>4034</v>
      </c>
      <c r="E3143" t="s">
        <v>10413</v>
      </c>
      <c r="F3143" t="s">
        <v>3621</v>
      </c>
      <c r="G3143">
        <v>207787131</v>
      </c>
      <c r="I3143" t="s">
        <v>3622</v>
      </c>
      <c r="J3143" t="s">
        <v>10416</v>
      </c>
      <c r="K3143" t="s">
        <v>3624</v>
      </c>
      <c r="L3143" t="s">
        <v>10433</v>
      </c>
      <c r="M3143">
        <v>13</v>
      </c>
      <c r="N3143">
        <v>22.2</v>
      </c>
      <c r="O3143">
        <v>11</v>
      </c>
      <c r="P3143">
        <v>13</v>
      </c>
      <c r="Q3143">
        <v>23.1</v>
      </c>
      <c r="R3143">
        <v>10.8</v>
      </c>
      <c r="S3143" t="b">
        <v>0</v>
      </c>
      <c r="T3143" t="b">
        <v>0</v>
      </c>
      <c r="U3143" t="b">
        <v>1</v>
      </c>
      <c r="V3143">
        <v>12000</v>
      </c>
      <c r="W3143">
        <v>10000</v>
      </c>
      <c r="X3143">
        <v>2.69</v>
      </c>
      <c r="Y3143">
        <v>9843</v>
      </c>
      <c r="Z3143">
        <v>2.33</v>
      </c>
    </row>
    <row r="3144" spans="1:26">
      <c r="A3144">
        <v>210568101</v>
      </c>
      <c r="B3144" t="s">
        <v>10412</v>
      </c>
      <c r="C3144" t="s">
        <v>3597</v>
      </c>
      <c r="D3144" t="s">
        <v>4034</v>
      </c>
      <c r="E3144" t="s">
        <v>10413</v>
      </c>
      <c r="F3144" t="s">
        <v>3621</v>
      </c>
      <c r="G3144">
        <v>210568101</v>
      </c>
      <c r="I3144" t="s">
        <v>3622</v>
      </c>
      <c r="J3144" t="s">
        <v>10431</v>
      </c>
      <c r="K3144" t="s">
        <v>3624</v>
      </c>
      <c r="L3144" t="s">
        <v>10435</v>
      </c>
      <c r="M3144">
        <v>12.5</v>
      </c>
      <c r="N3144">
        <v>21.5</v>
      </c>
      <c r="O3144">
        <v>11.5</v>
      </c>
      <c r="P3144">
        <v>12.5</v>
      </c>
      <c r="Q3144">
        <v>22.3</v>
      </c>
      <c r="R3144">
        <v>10.3</v>
      </c>
      <c r="S3144" t="b">
        <v>0</v>
      </c>
      <c r="T3144" t="b">
        <v>0</v>
      </c>
      <c r="U3144" t="b">
        <v>1</v>
      </c>
      <c r="V3144">
        <v>23000</v>
      </c>
      <c r="W3144">
        <v>18900</v>
      </c>
      <c r="X3144">
        <v>2.38</v>
      </c>
      <c r="Y3144">
        <v>23737</v>
      </c>
      <c r="Z3144">
        <v>1.82</v>
      </c>
    </row>
    <row r="3145" spans="1:26">
      <c r="A3145">
        <v>210568100</v>
      </c>
      <c r="B3145" t="s">
        <v>10412</v>
      </c>
      <c r="C3145" t="s">
        <v>3597</v>
      </c>
      <c r="D3145" t="s">
        <v>4034</v>
      </c>
      <c r="E3145" t="s">
        <v>10413</v>
      </c>
      <c r="F3145" t="s">
        <v>3621</v>
      </c>
      <c r="G3145">
        <v>210568100</v>
      </c>
      <c r="I3145" t="s">
        <v>3622</v>
      </c>
      <c r="J3145" t="s">
        <v>10426</v>
      </c>
      <c r="K3145" t="s">
        <v>3624</v>
      </c>
      <c r="L3145" t="s">
        <v>10434</v>
      </c>
      <c r="M3145">
        <v>13</v>
      </c>
      <c r="N3145">
        <v>21.5</v>
      </c>
      <c r="O3145">
        <v>11</v>
      </c>
      <c r="P3145">
        <v>13</v>
      </c>
      <c r="Q3145">
        <v>22</v>
      </c>
      <c r="R3145">
        <v>10.6</v>
      </c>
      <c r="S3145" t="b">
        <v>0</v>
      </c>
      <c r="T3145" t="b">
        <v>0</v>
      </c>
      <c r="U3145" t="b">
        <v>1</v>
      </c>
      <c r="V3145">
        <v>18000</v>
      </c>
      <c r="W3145">
        <v>11100</v>
      </c>
      <c r="X3145">
        <v>2.8</v>
      </c>
      <c r="Y3145">
        <v>21447</v>
      </c>
      <c r="Z3145">
        <v>1.98</v>
      </c>
    </row>
    <row r="3146" spans="1:26">
      <c r="A3146">
        <v>210568099</v>
      </c>
      <c r="B3146" t="s">
        <v>10412</v>
      </c>
      <c r="C3146" t="s">
        <v>3597</v>
      </c>
      <c r="D3146" t="s">
        <v>4034</v>
      </c>
      <c r="E3146" t="s">
        <v>10413</v>
      </c>
      <c r="F3146" t="s">
        <v>3621</v>
      </c>
      <c r="G3146">
        <v>210568099</v>
      </c>
      <c r="I3146" t="s">
        <v>3622</v>
      </c>
      <c r="J3146" t="s">
        <v>10425</v>
      </c>
      <c r="K3146" t="s">
        <v>3624</v>
      </c>
      <c r="L3146" t="s">
        <v>10433</v>
      </c>
      <c r="M3146">
        <v>13</v>
      </c>
      <c r="N3146">
        <v>22</v>
      </c>
      <c r="O3146">
        <v>12.7</v>
      </c>
      <c r="P3146">
        <v>13</v>
      </c>
      <c r="Q3146">
        <v>23.1</v>
      </c>
      <c r="R3146">
        <v>10.5</v>
      </c>
      <c r="S3146" t="b">
        <v>0</v>
      </c>
      <c r="T3146" t="b">
        <v>0</v>
      </c>
      <c r="U3146" t="b">
        <v>1</v>
      </c>
      <c r="V3146">
        <v>12000</v>
      </c>
      <c r="W3146">
        <v>10300</v>
      </c>
      <c r="X3146">
        <v>2.56</v>
      </c>
      <c r="Y3146">
        <v>12477</v>
      </c>
      <c r="Z3146">
        <v>2.0099999999999998</v>
      </c>
    </row>
    <row r="3147" spans="1:26">
      <c r="A3147">
        <v>210568098</v>
      </c>
      <c r="B3147" t="s">
        <v>10412</v>
      </c>
      <c r="C3147" t="s">
        <v>3597</v>
      </c>
      <c r="D3147" t="s">
        <v>4034</v>
      </c>
      <c r="E3147" t="s">
        <v>10413</v>
      </c>
      <c r="F3147" t="s">
        <v>3621</v>
      </c>
      <c r="G3147">
        <v>210568098</v>
      </c>
      <c r="I3147" t="s">
        <v>3622</v>
      </c>
      <c r="J3147" t="s">
        <v>10421</v>
      </c>
      <c r="K3147" t="s">
        <v>3624</v>
      </c>
      <c r="L3147" t="s">
        <v>10432</v>
      </c>
      <c r="M3147">
        <v>15.8</v>
      </c>
      <c r="N3147">
        <v>25.5</v>
      </c>
      <c r="O3147">
        <v>12.5</v>
      </c>
      <c r="P3147">
        <v>15.8</v>
      </c>
      <c r="Q3147">
        <v>26.4</v>
      </c>
      <c r="R3147">
        <v>11.6</v>
      </c>
      <c r="S3147" t="b">
        <v>0</v>
      </c>
      <c r="T3147" t="b">
        <v>0</v>
      </c>
      <c r="U3147" t="b">
        <v>1</v>
      </c>
      <c r="V3147">
        <v>9000</v>
      </c>
      <c r="W3147">
        <v>9300</v>
      </c>
      <c r="X3147">
        <v>2.5</v>
      </c>
      <c r="Y3147">
        <v>12235</v>
      </c>
      <c r="Z3147">
        <v>1.98</v>
      </c>
    </row>
    <row r="3148" spans="1:26">
      <c r="A3148">
        <v>210568118</v>
      </c>
      <c r="B3148" t="s">
        <v>10412</v>
      </c>
      <c r="C3148" t="s">
        <v>3597</v>
      </c>
      <c r="D3148" t="s">
        <v>4034</v>
      </c>
      <c r="E3148" t="s">
        <v>10413</v>
      </c>
      <c r="F3148" t="s">
        <v>3753</v>
      </c>
      <c r="G3148">
        <v>210568118</v>
      </c>
      <c r="I3148" t="s">
        <v>3601</v>
      </c>
      <c r="J3148" t="s">
        <v>10431</v>
      </c>
      <c r="K3148" t="s">
        <v>3624</v>
      </c>
      <c r="L3148" t="s">
        <v>10430</v>
      </c>
      <c r="M3148">
        <v>12.5</v>
      </c>
      <c r="N3148">
        <v>20.6</v>
      </c>
      <c r="O3148">
        <v>12.6</v>
      </c>
      <c r="P3148">
        <v>12</v>
      </c>
      <c r="Q3148">
        <v>19.2</v>
      </c>
      <c r="R3148">
        <v>10.5</v>
      </c>
      <c r="S3148" t="b">
        <v>0</v>
      </c>
      <c r="T3148" t="b">
        <v>0</v>
      </c>
      <c r="U3148" t="b">
        <v>1</v>
      </c>
      <c r="V3148">
        <v>24000</v>
      </c>
      <c r="W3148">
        <v>21000</v>
      </c>
      <c r="X3148">
        <v>2.64</v>
      </c>
      <c r="Y3148">
        <v>24000</v>
      </c>
      <c r="Z3148">
        <v>2.4</v>
      </c>
    </row>
    <row r="3149" spans="1:26">
      <c r="A3149">
        <v>210568120</v>
      </c>
      <c r="B3149" t="s">
        <v>10412</v>
      </c>
      <c r="C3149" t="s">
        <v>3597</v>
      </c>
      <c r="D3149" t="s">
        <v>4034</v>
      </c>
      <c r="E3149" t="s">
        <v>10413</v>
      </c>
      <c r="F3149" t="s">
        <v>3787</v>
      </c>
      <c r="G3149">
        <v>210568120</v>
      </c>
      <c r="I3149" t="s">
        <v>3622</v>
      </c>
      <c r="J3149" t="s">
        <v>10431</v>
      </c>
      <c r="K3149" t="s">
        <v>3624</v>
      </c>
      <c r="L3149" t="s">
        <v>10419</v>
      </c>
      <c r="M3149">
        <v>11.5</v>
      </c>
      <c r="N3149">
        <v>20.2</v>
      </c>
      <c r="O3149">
        <v>11.6</v>
      </c>
      <c r="P3149">
        <v>11.7</v>
      </c>
      <c r="Q3149">
        <v>20.5</v>
      </c>
      <c r="R3149">
        <v>11</v>
      </c>
      <c r="S3149" t="b">
        <v>0</v>
      </c>
      <c r="T3149" t="b">
        <v>0</v>
      </c>
      <c r="U3149" t="b">
        <v>1</v>
      </c>
      <c r="V3149">
        <v>24000</v>
      </c>
      <c r="W3149">
        <v>19000</v>
      </c>
      <c r="X3149">
        <v>2.64</v>
      </c>
      <c r="Y3149">
        <v>28000</v>
      </c>
      <c r="Z3149">
        <v>2.1</v>
      </c>
    </row>
    <row r="3150" spans="1:26">
      <c r="A3150">
        <v>207787145</v>
      </c>
      <c r="B3150" t="s">
        <v>10412</v>
      </c>
      <c r="C3150" t="s">
        <v>3597</v>
      </c>
      <c r="D3150" t="s">
        <v>4034</v>
      </c>
      <c r="E3150" t="s">
        <v>10413</v>
      </c>
      <c r="F3150" t="s">
        <v>3753</v>
      </c>
      <c r="G3150">
        <v>207787145</v>
      </c>
      <c r="I3150" t="s">
        <v>3601</v>
      </c>
      <c r="J3150" t="s">
        <v>10418</v>
      </c>
      <c r="K3150" t="s">
        <v>3624</v>
      </c>
      <c r="L3150" t="s">
        <v>10430</v>
      </c>
      <c r="M3150">
        <v>12.6</v>
      </c>
      <c r="N3150">
        <v>21.5</v>
      </c>
      <c r="O3150">
        <v>11.2</v>
      </c>
      <c r="P3150">
        <v>12.5</v>
      </c>
      <c r="Q3150">
        <v>19</v>
      </c>
      <c r="R3150">
        <v>11.2</v>
      </c>
      <c r="S3150" t="b">
        <v>0</v>
      </c>
      <c r="T3150" t="b">
        <v>0</v>
      </c>
      <c r="U3150" t="b">
        <v>1</v>
      </c>
      <c r="V3150">
        <v>23000</v>
      </c>
      <c r="W3150">
        <v>20000</v>
      </c>
      <c r="X3150">
        <v>2.61</v>
      </c>
      <c r="Y3150">
        <v>22600</v>
      </c>
      <c r="Z3150">
        <v>2.41</v>
      </c>
    </row>
    <row r="3151" spans="1:26">
      <c r="A3151">
        <v>210568113</v>
      </c>
      <c r="B3151" t="s">
        <v>10412</v>
      </c>
      <c r="C3151" t="s">
        <v>3597</v>
      </c>
      <c r="D3151" t="s">
        <v>4034</v>
      </c>
      <c r="E3151" t="s">
        <v>10413</v>
      </c>
      <c r="F3151" t="s">
        <v>3849</v>
      </c>
      <c r="G3151">
        <v>210568113</v>
      </c>
      <c r="I3151" t="s">
        <v>3622</v>
      </c>
      <c r="J3151" t="s">
        <v>10426</v>
      </c>
      <c r="K3151" t="s">
        <v>3624</v>
      </c>
      <c r="L3151" t="s">
        <v>10429</v>
      </c>
      <c r="M3151">
        <v>12.5</v>
      </c>
      <c r="N3151">
        <v>20</v>
      </c>
      <c r="O3151">
        <v>10.3</v>
      </c>
      <c r="P3151">
        <v>12.5</v>
      </c>
      <c r="Q3151">
        <v>20</v>
      </c>
      <c r="R3151">
        <v>9.5</v>
      </c>
      <c r="S3151" t="b">
        <v>0</v>
      </c>
      <c r="T3151" t="b">
        <v>0</v>
      </c>
      <c r="U3151" t="b">
        <v>1</v>
      </c>
      <c r="V3151">
        <v>16000</v>
      </c>
      <c r="W3151">
        <v>15600</v>
      </c>
      <c r="X3151">
        <v>2.2400000000000002</v>
      </c>
      <c r="Y3151">
        <v>20000</v>
      </c>
      <c r="Z3151">
        <v>1.78</v>
      </c>
    </row>
    <row r="3152" spans="1:26">
      <c r="A3152">
        <v>210568119</v>
      </c>
      <c r="B3152" t="s">
        <v>10412</v>
      </c>
      <c r="C3152" t="s">
        <v>3597</v>
      </c>
      <c r="D3152" t="s">
        <v>4034</v>
      </c>
      <c r="E3152" t="s">
        <v>10413</v>
      </c>
      <c r="F3152" t="s">
        <v>3787</v>
      </c>
      <c r="G3152">
        <v>210568119</v>
      </c>
      <c r="I3152" t="s">
        <v>3622</v>
      </c>
      <c r="J3152" t="s">
        <v>10426</v>
      </c>
      <c r="K3152" t="s">
        <v>3624</v>
      </c>
      <c r="L3152" t="s">
        <v>10428</v>
      </c>
      <c r="M3152">
        <v>12.5</v>
      </c>
      <c r="N3152">
        <v>20.2</v>
      </c>
      <c r="O3152">
        <v>10.6</v>
      </c>
      <c r="P3152">
        <v>12.5</v>
      </c>
      <c r="Q3152">
        <v>20.5</v>
      </c>
      <c r="R3152">
        <v>9.8000000000000007</v>
      </c>
      <c r="S3152" t="b">
        <v>0</v>
      </c>
      <c r="T3152" t="b">
        <v>0</v>
      </c>
      <c r="U3152" t="b">
        <v>1</v>
      </c>
      <c r="V3152">
        <v>17000</v>
      </c>
      <c r="W3152">
        <v>12000</v>
      </c>
      <c r="X3152">
        <v>2.2999999999999998</v>
      </c>
      <c r="Y3152">
        <v>17000</v>
      </c>
      <c r="Z3152">
        <v>1.9</v>
      </c>
    </row>
    <row r="3153" spans="1:26">
      <c r="A3153">
        <v>210568117</v>
      </c>
      <c r="B3153" t="s">
        <v>10412</v>
      </c>
      <c r="C3153" t="s">
        <v>3597</v>
      </c>
      <c r="D3153" t="s">
        <v>4034</v>
      </c>
      <c r="E3153" t="s">
        <v>10413</v>
      </c>
      <c r="F3153" t="s">
        <v>3753</v>
      </c>
      <c r="G3153">
        <v>210568117</v>
      </c>
      <c r="I3153" t="s">
        <v>3601</v>
      </c>
      <c r="J3153" t="s">
        <v>10426</v>
      </c>
      <c r="K3153" t="s">
        <v>3624</v>
      </c>
      <c r="L3153" t="s">
        <v>10427</v>
      </c>
      <c r="M3153">
        <v>12.5</v>
      </c>
      <c r="N3153">
        <v>19.600000000000001</v>
      </c>
      <c r="O3153">
        <v>11</v>
      </c>
      <c r="P3153">
        <v>11.7</v>
      </c>
      <c r="Q3153">
        <v>18</v>
      </c>
      <c r="R3153">
        <v>9.5</v>
      </c>
      <c r="S3153" t="b">
        <v>0</v>
      </c>
      <c r="T3153" t="b">
        <v>0</v>
      </c>
      <c r="U3153" t="b">
        <v>1</v>
      </c>
      <c r="V3153">
        <v>17000</v>
      </c>
      <c r="W3153">
        <v>15000</v>
      </c>
      <c r="X3153">
        <v>2.27</v>
      </c>
      <c r="Y3153">
        <v>19000</v>
      </c>
      <c r="Z3153">
        <v>2.02</v>
      </c>
    </row>
    <row r="3154" spans="1:26">
      <c r="A3154">
        <v>211497017</v>
      </c>
      <c r="B3154" t="s">
        <v>10412</v>
      </c>
      <c r="C3154" t="s">
        <v>3597</v>
      </c>
      <c r="D3154" t="s">
        <v>4034</v>
      </c>
      <c r="E3154" t="s">
        <v>10413</v>
      </c>
      <c r="F3154" t="s">
        <v>3621</v>
      </c>
      <c r="G3154">
        <v>211497017</v>
      </c>
      <c r="I3154" t="s">
        <v>3622</v>
      </c>
      <c r="J3154" t="s">
        <v>10425</v>
      </c>
      <c r="K3154" t="s">
        <v>3624</v>
      </c>
      <c r="L3154" t="s">
        <v>10424</v>
      </c>
      <c r="M3154">
        <v>13</v>
      </c>
      <c r="N3154">
        <v>23</v>
      </c>
      <c r="O3154">
        <v>11.5</v>
      </c>
      <c r="P3154">
        <v>13</v>
      </c>
      <c r="Q3154">
        <v>23.6</v>
      </c>
      <c r="R3154">
        <v>10</v>
      </c>
      <c r="S3154" t="b">
        <v>0</v>
      </c>
      <c r="T3154" t="b">
        <v>0</v>
      </c>
      <c r="U3154" t="b">
        <v>1</v>
      </c>
      <c r="V3154">
        <v>12000</v>
      </c>
      <c r="W3154">
        <v>9600</v>
      </c>
      <c r="X3154">
        <v>2.56</v>
      </c>
      <c r="Y3154">
        <v>12900</v>
      </c>
      <c r="Z3154">
        <v>2.2000000000000002</v>
      </c>
    </row>
    <row r="3155" spans="1:26">
      <c r="A3155">
        <v>210568116</v>
      </c>
      <c r="B3155" t="s">
        <v>10412</v>
      </c>
      <c r="C3155" t="s">
        <v>3597</v>
      </c>
      <c r="D3155" t="s">
        <v>4034</v>
      </c>
      <c r="E3155" t="s">
        <v>10413</v>
      </c>
      <c r="F3155" t="s">
        <v>3753</v>
      </c>
      <c r="G3155">
        <v>210568116</v>
      </c>
      <c r="I3155" t="s">
        <v>3601</v>
      </c>
      <c r="J3155" t="s">
        <v>10425</v>
      </c>
      <c r="K3155" t="s">
        <v>3624</v>
      </c>
      <c r="L3155" t="s">
        <v>10422</v>
      </c>
      <c r="M3155">
        <v>13</v>
      </c>
      <c r="N3155">
        <v>21.5</v>
      </c>
      <c r="O3155">
        <v>11.5</v>
      </c>
      <c r="P3155">
        <v>11.7</v>
      </c>
      <c r="Q3155">
        <v>19.5</v>
      </c>
      <c r="R3155">
        <v>10</v>
      </c>
      <c r="S3155" t="b">
        <v>0</v>
      </c>
      <c r="T3155" t="b">
        <v>0</v>
      </c>
      <c r="U3155" t="b">
        <v>1</v>
      </c>
      <c r="V3155">
        <v>12000</v>
      </c>
      <c r="W3155">
        <v>10600</v>
      </c>
      <c r="X3155">
        <v>2.5099999999999998</v>
      </c>
      <c r="Y3155">
        <v>12600</v>
      </c>
      <c r="Z3155">
        <v>1.95</v>
      </c>
    </row>
    <row r="3156" spans="1:26">
      <c r="A3156">
        <v>210568112</v>
      </c>
      <c r="B3156" t="s">
        <v>10412</v>
      </c>
      <c r="C3156" t="s">
        <v>3597</v>
      </c>
      <c r="D3156" t="s">
        <v>4034</v>
      </c>
      <c r="E3156" t="s">
        <v>10413</v>
      </c>
      <c r="F3156" t="s">
        <v>3849</v>
      </c>
      <c r="G3156">
        <v>210568112</v>
      </c>
      <c r="I3156" t="s">
        <v>3622</v>
      </c>
      <c r="J3156" t="s">
        <v>10425</v>
      </c>
      <c r="K3156" t="s">
        <v>3624</v>
      </c>
      <c r="L3156" t="s">
        <v>10417</v>
      </c>
      <c r="M3156">
        <v>12.7</v>
      </c>
      <c r="N3156">
        <v>21.5</v>
      </c>
      <c r="O3156">
        <v>10.6</v>
      </c>
      <c r="P3156">
        <v>12.7</v>
      </c>
      <c r="Q3156">
        <v>22.3</v>
      </c>
      <c r="R3156">
        <v>10.199999999999999</v>
      </c>
      <c r="S3156" t="b">
        <v>0</v>
      </c>
      <c r="T3156" t="b">
        <v>0</v>
      </c>
      <c r="U3156" t="b">
        <v>1</v>
      </c>
      <c r="V3156">
        <v>12000</v>
      </c>
      <c r="W3156">
        <v>9900</v>
      </c>
      <c r="X3156">
        <v>2.5499999999999998</v>
      </c>
      <c r="Y3156">
        <v>14000</v>
      </c>
      <c r="Z3156">
        <v>2.29</v>
      </c>
    </row>
    <row r="3157" spans="1:26">
      <c r="A3157">
        <v>207787139</v>
      </c>
      <c r="B3157" t="s">
        <v>10412</v>
      </c>
      <c r="C3157" t="s">
        <v>3597</v>
      </c>
      <c r="D3157" t="s">
        <v>4034</v>
      </c>
      <c r="E3157" t="s">
        <v>10413</v>
      </c>
      <c r="F3157" t="s">
        <v>3621</v>
      </c>
      <c r="G3157">
        <v>207787139</v>
      </c>
      <c r="I3157" t="s">
        <v>3622</v>
      </c>
      <c r="J3157" t="s">
        <v>10416</v>
      </c>
      <c r="K3157" t="s">
        <v>3624</v>
      </c>
      <c r="L3157" t="s">
        <v>10424</v>
      </c>
      <c r="M3157">
        <v>13</v>
      </c>
      <c r="N3157">
        <v>21.5</v>
      </c>
      <c r="O3157">
        <v>10</v>
      </c>
      <c r="P3157">
        <v>13</v>
      </c>
      <c r="Q3157">
        <v>22.7</v>
      </c>
      <c r="R3157">
        <v>10.199999999999999</v>
      </c>
      <c r="S3157" t="b">
        <v>0</v>
      </c>
      <c r="T3157" t="b">
        <v>0</v>
      </c>
      <c r="U3157" t="b">
        <v>1</v>
      </c>
      <c r="V3157">
        <v>12000</v>
      </c>
      <c r="W3157">
        <v>9000</v>
      </c>
      <c r="X3157">
        <v>2.69</v>
      </c>
      <c r="Y3157">
        <v>10500</v>
      </c>
      <c r="Z3157">
        <v>2.59</v>
      </c>
    </row>
    <row r="3158" spans="1:26">
      <c r="A3158">
        <v>207787138</v>
      </c>
      <c r="B3158" t="s">
        <v>10412</v>
      </c>
      <c r="C3158" t="s">
        <v>3597</v>
      </c>
      <c r="D3158" t="s">
        <v>4034</v>
      </c>
      <c r="E3158" t="s">
        <v>10413</v>
      </c>
      <c r="F3158" t="s">
        <v>3621</v>
      </c>
      <c r="G3158">
        <v>207787138</v>
      </c>
      <c r="I3158" t="s">
        <v>3622</v>
      </c>
      <c r="J3158" t="s">
        <v>10416</v>
      </c>
      <c r="K3158" t="s">
        <v>3624</v>
      </c>
      <c r="L3158" t="s">
        <v>10423</v>
      </c>
      <c r="M3158">
        <v>13</v>
      </c>
      <c r="N3158">
        <v>21.5</v>
      </c>
      <c r="O3158">
        <v>10</v>
      </c>
      <c r="P3158">
        <v>13</v>
      </c>
      <c r="Q3158">
        <v>22.7</v>
      </c>
      <c r="R3158">
        <v>10.199999999999999</v>
      </c>
      <c r="S3158" t="b">
        <v>0</v>
      </c>
      <c r="T3158" t="b">
        <v>0</v>
      </c>
      <c r="U3158" t="b">
        <v>1</v>
      </c>
      <c r="V3158">
        <v>12000</v>
      </c>
      <c r="W3158">
        <v>9000</v>
      </c>
      <c r="X3158">
        <v>2.69</v>
      </c>
      <c r="Y3158">
        <v>10500</v>
      </c>
      <c r="Z3158">
        <v>2.59</v>
      </c>
    </row>
    <row r="3159" spans="1:26">
      <c r="A3159">
        <v>207787137</v>
      </c>
      <c r="B3159" t="s">
        <v>10412</v>
      </c>
      <c r="C3159" t="s">
        <v>3597</v>
      </c>
      <c r="D3159" t="s">
        <v>4034</v>
      </c>
      <c r="E3159" t="s">
        <v>10413</v>
      </c>
      <c r="F3159" t="s">
        <v>3753</v>
      </c>
      <c r="G3159">
        <v>207787137</v>
      </c>
      <c r="I3159" t="s">
        <v>3601</v>
      </c>
      <c r="J3159" t="s">
        <v>10416</v>
      </c>
      <c r="K3159" t="s">
        <v>3624</v>
      </c>
      <c r="L3159" t="s">
        <v>10422</v>
      </c>
      <c r="M3159">
        <v>12.5</v>
      </c>
      <c r="N3159">
        <v>21.5</v>
      </c>
      <c r="O3159">
        <v>11.5</v>
      </c>
      <c r="P3159">
        <v>11.7</v>
      </c>
      <c r="Q3159">
        <v>19</v>
      </c>
      <c r="R3159">
        <v>10.3</v>
      </c>
      <c r="S3159" t="b">
        <v>0</v>
      </c>
      <c r="T3159" t="b">
        <v>0</v>
      </c>
      <c r="U3159" t="b">
        <v>1</v>
      </c>
      <c r="V3159">
        <v>11500</v>
      </c>
      <c r="W3159">
        <v>9300</v>
      </c>
      <c r="X3159">
        <v>2.78</v>
      </c>
      <c r="Y3159">
        <v>10100</v>
      </c>
      <c r="Z3159">
        <v>2.39</v>
      </c>
    </row>
    <row r="3160" spans="1:26">
      <c r="A3160">
        <v>210568115</v>
      </c>
      <c r="B3160" t="s">
        <v>10412</v>
      </c>
      <c r="C3160" t="s">
        <v>3597</v>
      </c>
      <c r="D3160" t="s">
        <v>4034</v>
      </c>
      <c r="E3160" t="s">
        <v>10413</v>
      </c>
      <c r="F3160" t="s">
        <v>3753</v>
      </c>
      <c r="G3160">
        <v>210568115</v>
      </c>
      <c r="I3160" t="s">
        <v>3601</v>
      </c>
      <c r="J3160" t="s">
        <v>10421</v>
      </c>
      <c r="K3160" t="s">
        <v>3624</v>
      </c>
      <c r="L3160" t="s">
        <v>10420</v>
      </c>
      <c r="M3160">
        <v>14</v>
      </c>
      <c r="N3160">
        <v>23</v>
      </c>
      <c r="O3160">
        <v>12</v>
      </c>
      <c r="P3160">
        <v>13.2</v>
      </c>
      <c r="Q3160">
        <v>20.2</v>
      </c>
      <c r="R3160">
        <v>12</v>
      </c>
      <c r="S3160" t="b">
        <v>0</v>
      </c>
      <c r="T3160" t="b">
        <v>0</v>
      </c>
      <c r="U3160" t="b">
        <v>1</v>
      </c>
      <c r="V3160">
        <v>9000</v>
      </c>
      <c r="W3160">
        <v>10100</v>
      </c>
      <c r="X3160">
        <v>2.41</v>
      </c>
      <c r="Y3160">
        <v>11600</v>
      </c>
      <c r="Z3160">
        <v>1.9</v>
      </c>
    </row>
    <row r="3161" spans="1:26">
      <c r="A3161">
        <v>210568111</v>
      </c>
      <c r="B3161" t="s">
        <v>10412</v>
      </c>
      <c r="C3161" t="s">
        <v>3597</v>
      </c>
      <c r="D3161" t="s">
        <v>4034</v>
      </c>
      <c r="E3161" t="s">
        <v>10413</v>
      </c>
      <c r="F3161" t="s">
        <v>3849</v>
      </c>
      <c r="G3161">
        <v>210568111</v>
      </c>
      <c r="I3161" t="s">
        <v>3622</v>
      </c>
      <c r="J3161" t="s">
        <v>10421</v>
      </c>
      <c r="K3161" t="s">
        <v>3624</v>
      </c>
      <c r="L3161" t="s">
        <v>10415</v>
      </c>
      <c r="M3161">
        <v>13</v>
      </c>
      <c r="N3161">
        <v>20.5</v>
      </c>
      <c r="O3161">
        <v>10.8</v>
      </c>
      <c r="P3161">
        <v>13</v>
      </c>
      <c r="Q3161">
        <v>20.5</v>
      </c>
      <c r="R3161">
        <v>10.3</v>
      </c>
      <c r="S3161" t="b">
        <v>0</v>
      </c>
      <c r="T3161" t="b">
        <v>0</v>
      </c>
      <c r="U3161" t="b">
        <v>1</v>
      </c>
      <c r="V3161">
        <v>9000</v>
      </c>
      <c r="W3161">
        <v>9000</v>
      </c>
      <c r="X3161">
        <v>1.91</v>
      </c>
      <c r="Y3161">
        <v>11000</v>
      </c>
      <c r="Z3161">
        <v>1.69</v>
      </c>
    </row>
    <row r="3162" spans="1:26">
      <c r="A3162">
        <v>207787135</v>
      </c>
      <c r="B3162" t="s">
        <v>10412</v>
      </c>
      <c r="C3162" t="s">
        <v>3597</v>
      </c>
      <c r="D3162" t="s">
        <v>4034</v>
      </c>
      <c r="E3162" t="s">
        <v>10413</v>
      </c>
      <c r="F3162" t="s">
        <v>3753</v>
      </c>
      <c r="G3162">
        <v>207787135</v>
      </c>
      <c r="I3162" t="s">
        <v>3601</v>
      </c>
      <c r="J3162" t="s">
        <v>10414</v>
      </c>
      <c r="K3162" t="s">
        <v>3624</v>
      </c>
      <c r="L3162" t="s">
        <v>10420</v>
      </c>
      <c r="M3162">
        <v>13.5</v>
      </c>
      <c r="N3162">
        <v>21</v>
      </c>
      <c r="O3162">
        <v>11.5</v>
      </c>
      <c r="P3162">
        <v>12.5</v>
      </c>
      <c r="Q3162">
        <v>19.2</v>
      </c>
      <c r="R3162">
        <v>10.199999999999999</v>
      </c>
      <c r="S3162" t="b">
        <v>0</v>
      </c>
      <c r="T3162" t="b">
        <v>0</v>
      </c>
      <c r="U3162" t="b">
        <v>1</v>
      </c>
      <c r="V3162">
        <v>9000</v>
      </c>
      <c r="W3162">
        <v>7700</v>
      </c>
      <c r="X3162">
        <v>2.59</v>
      </c>
      <c r="Y3162">
        <v>10200</v>
      </c>
      <c r="Z3162">
        <v>2.41</v>
      </c>
    </row>
    <row r="3163" spans="1:26">
      <c r="A3163">
        <v>207787146</v>
      </c>
      <c r="B3163" t="s">
        <v>10412</v>
      </c>
      <c r="C3163" t="s">
        <v>3597</v>
      </c>
      <c r="D3163" t="s">
        <v>4034</v>
      </c>
      <c r="E3163" t="s">
        <v>10413</v>
      </c>
      <c r="F3163" t="s">
        <v>3787</v>
      </c>
      <c r="G3163">
        <v>207787146</v>
      </c>
      <c r="I3163" t="s">
        <v>3622</v>
      </c>
      <c r="J3163" t="s">
        <v>10418</v>
      </c>
      <c r="K3163" t="s">
        <v>3624</v>
      </c>
      <c r="L3163" t="s">
        <v>10419</v>
      </c>
      <c r="M3163">
        <v>12.5</v>
      </c>
      <c r="N3163">
        <v>20</v>
      </c>
      <c r="O3163">
        <v>11.2</v>
      </c>
      <c r="P3163">
        <v>12.5</v>
      </c>
      <c r="Q3163">
        <v>21.2</v>
      </c>
      <c r="R3163">
        <v>10.3</v>
      </c>
      <c r="S3163" t="b">
        <v>0</v>
      </c>
      <c r="T3163" t="b">
        <v>0</v>
      </c>
      <c r="U3163" t="b">
        <v>1</v>
      </c>
      <c r="V3163">
        <v>24000</v>
      </c>
      <c r="W3163">
        <v>16000</v>
      </c>
      <c r="X3163">
        <v>2.2999999999999998</v>
      </c>
      <c r="Y3163">
        <v>17600</v>
      </c>
      <c r="Z3163">
        <v>2.16</v>
      </c>
    </row>
    <row r="3164" spans="1:26">
      <c r="A3164">
        <v>207787136</v>
      </c>
      <c r="B3164" t="s">
        <v>10412</v>
      </c>
      <c r="C3164" t="s">
        <v>3597</v>
      </c>
      <c r="D3164" t="s">
        <v>4034</v>
      </c>
      <c r="E3164" t="s">
        <v>10413</v>
      </c>
      <c r="F3164" t="s">
        <v>3849</v>
      </c>
      <c r="G3164">
        <v>207787136</v>
      </c>
      <c r="I3164" t="s">
        <v>3622</v>
      </c>
      <c r="J3164" t="s">
        <v>10416</v>
      </c>
      <c r="K3164" t="s">
        <v>3624</v>
      </c>
      <c r="L3164" t="s">
        <v>10417</v>
      </c>
      <c r="M3164">
        <v>14</v>
      </c>
      <c r="N3164">
        <v>22</v>
      </c>
      <c r="O3164">
        <v>10.6</v>
      </c>
      <c r="P3164">
        <v>14</v>
      </c>
      <c r="Q3164">
        <v>22.7</v>
      </c>
      <c r="R3164">
        <v>10</v>
      </c>
      <c r="S3164" t="b">
        <v>0</v>
      </c>
      <c r="T3164" t="b">
        <v>0</v>
      </c>
      <c r="U3164" t="b">
        <v>1</v>
      </c>
      <c r="V3164">
        <v>12000</v>
      </c>
      <c r="W3164">
        <v>8900</v>
      </c>
      <c r="X3164">
        <v>2.75</v>
      </c>
      <c r="Y3164">
        <v>9300</v>
      </c>
      <c r="Z3164">
        <v>2.39</v>
      </c>
    </row>
    <row r="3165" spans="1:26">
      <c r="A3165">
        <v>207787134</v>
      </c>
      <c r="B3165" t="s">
        <v>10412</v>
      </c>
      <c r="C3165" t="s">
        <v>3597</v>
      </c>
      <c r="D3165" t="s">
        <v>4034</v>
      </c>
      <c r="E3165" t="s">
        <v>10413</v>
      </c>
      <c r="F3165" t="s">
        <v>3849</v>
      </c>
      <c r="G3165">
        <v>207787134</v>
      </c>
      <c r="I3165" t="s">
        <v>3622</v>
      </c>
      <c r="J3165" t="s">
        <v>10414</v>
      </c>
      <c r="K3165" t="s">
        <v>3624</v>
      </c>
      <c r="L3165" t="s">
        <v>10415</v>
      </c>
      <c r="M3165">
        <v>13</v>
      </c>
      <c r="N3165">
        <v>20</v>
      </c>
      <c r="O3165">
        <v>10.5</v>
      </c>
      <c r="P3165">
        <v>13</v>
      </c>
      <c r="Q3165">
        <v>20</v>
      </c>
      <c r="R3165">
        <v>10</v>
      </c>
      <c r="S3165" t="b">
        <v>0</v>
      </c>
      <c r="T3165" t="b">
        <v>0</v>
      </c>
      <c r="U3165" t="b">
        <v>1</v>
      </c>
      <c r="V3165">
        <v>9000</v>
      </c>
      <c r="W3165">
        <v>7500</v>
      </c>
      <c r="X3165">
        <v>2.44</v>
      </c>
      <c r="Y3165">
        <v>9400</v>
      </c>
      <c r="Z3165">
        <v>2.19</v>
      </c>
    </row>
    <row r="3166" spans="1:26">
      <c r="A3166">
        <v>211719736</v>
      </c>
      <c r="B3166" t="s">
        <v>10364</v>
      </c>
      <c r="C3166" t="s">
        <v>3597</v>
      </c>
      <c r="D3166" t="s">
        <v>1049</v>
      </c>
      <c r="E3166" t="s">
        <v>10383</v>
      </c>
      <c r="F3166" t="s">
        <v>3600</v>
      </c>
      <c r="G3166">
        <v>211719736</v>
      </c>
      <c r="I3166" t="s">
        <v>3601</v>
      </c>
      <c r="J3166" t="s">
        <v>10403</v>
      </c>
      <c r="K3166" t="s">
        <v>3688</v>
      </c>
      <c r="L3166" t="s">
        <v>10402</v>
      </c>
      <c r="P3166">
        <v>10</v>
      </c>
      <c r="Q3166">
        <v>14.3</v>
      </c>
      <c r="R3166">
        <v>8.5</v>
      </c>
      <c r="S3166" t="b">
        <v>0</v>
      </c>
      <c r="T3166" t="b">
        <v>0</v>
      </c>
      <c r="U3166" t="b">
        <v>0</v>
      </c>
      <c r="V3166">
        <v>17400</v>
      </c>
      <c r="W3166">
        <v>12700</v>
      </c>
      <c r="X3166">
        <v>2.36</v>
      </c>
      <c r="Y3166">
        <v>13081</v>
      </c>
      <c r="Z3166">
        <v>2.54</v>
      </c>
    </row>
    <row r="3167" spans="1:26">
      <c r="A3167">
        <v>211719735</v>
      </c>
      <c r="B3167" t="s">
        <v>10364</v>
      </c>
      <c r="C3167" t="s">
        <v>3597</v>
      </c>
      <c r="D3167" t="s">
        <v>1049</v>
      </c>
      <c r="E3167" t="s">
        <v>3860</v>
      </c>
      <c r="F3167" t="s">
        <v>3600</v>
      </c>
      <c r="G3167">
        <v>211719735</v>
      </c>
      <c r="I3167" t="s">
        <v>3601</v>
      </c>
      <c r="J3167" t="s">
        <v>7259</v>
      </c>
      <c r="K3167" t="s">
        <v>3688</v>
      </c>
      <c r="L3167" t="s">
        <v>10402</v>
      </c>
      <c r="P3167">
        <v>10</v>
      </c>
      <c r="Q3167">
        <v>14.3</v>
      </c>
      <c r="R3167">
        <v>8.5</v>
      </c>
      <c r="S3167" t="b">
        <v>0</v>
      </c>
      <c r="T3167" t="b">
        <v>0</v>
      </c>
      <c r="U3167" t="b">
        <v>0</v>
      </c>
      <c r="V3167">
        <v>17400</v>
      </c>
      <c r="W3167">
        <v>12700</v>
      </c>
      <c r="X3167">
        <v>2.36</v>
      </c>
      <c r="Y3167">
        <v>13081</v>
      </c>
      <c r="Z3167">
        <v>2.54</v>
      </c>
    </row>
    <row r="3168" spans="1:26">
      <c r="A3168">
        <v>211719734</v>
      </c>
      <c r="B3168" t="s">
        <v>10364</v>
      </c>
      <c r="C3168" t="s">
        <v>3597</v>
      </c>
      <c r="D3168" t="s">
        <v>1049</v>
      </c>
      <c r="E3168" t="s">
        <v>3861</v>
      </c>
      <c r="F3168" t="s">
        <v>3600</v>
      </c>
      <c r="G3168">
        <v>211719734</v>
      </c>
      <c r="I3168" t="s">
        <v>3601</v>
      </c>
      <c r="J3168" t="s">
        <v>7259</v>
      </c>
      <c r="K3168" t="s">
        <v>3688</v>
      </c>
      <c r="L3168" t="s">
        <v>10402</v>
      </c>
      <c r="P3168">
        <v>10</v>
      </c>
      <c r="Q3168">
        <v>14.3</v>
      </c>
      <c r="R3168">
        <v>8.5</v>
      </c>
      <c r="S3168" t="b">
        <v>0</v>
      </c>
      <c r="T3168" t="b">
        <v>0</v>
      </c>
      <c r="U3168" t="b">
        <v>0</v>
      </c>
      <c r="V3168">
        <v>17400</v>
      </c>
      <c r="W3168">
        <v>12700</v>
      </c>
      <c r="X3168">
        <v>2.36</v>
      </c>
      <c r="Y3168">
        <v>13081</v>
      </c>
      <c r="Z3168">
        <v>2.54</v>
      </c>
    </row>
    <row r="3169" spans="1:26">
      <c r="A3169">
        <v>211719733</v>
      </c>
      <c r="B3169" t="s">
        <v>10364</v>
      </c>
      <c r="C3169" t="s">
        <v>3597</v>
      </c>
      <c r="D3169" t="s">
        <v>1049</v>
      </c>
      <c r="E3169" t="s">
        <v>3857</v>
      </c>
      <c r="F3169" t="s">
        <v>3600</v>
      </c>
      <c r="G3169">
        <v>211719733</v>
      </c>
      <c r="I3169" t="s">
        <v>3601</v>
      </c>
      <c r="J3169" t="s">
        <v>7259</v>
      </c>
      <c r="K3169" t="s">
        <v>3688</v>
      </c>
      <c r="L3169" t="s">
        <v>10402</v>
      </c>
      <c r="P3169">
        <v>10</v>
      </c>
      <c r="Q3169">
        <v>14.3</v>
      </c>
      <c r="R3169">
        <v>8.5</v>
      </c>
      <c r="S3169" t="b">
        <v>0</v>
      </c>
      <c r="T3169" t="b">
        <v>0</v>
      </c>
      <c r="U3169" t="b">
        <v>0</v>
      </c>
      <c r="V3169">
        <v>17400</v>
      </c>
      <c r="W3169">
        <v>12700</v>
      </c>
      <c r="X3169">
        <v>2.36</v>
      </c>
      <c r="Y3169">
        <v>13081</v>
      </c>
      <c r="Z3169">
        <v>2.54</v>
      </c>
    </row>
    <row r="3170" spans="1:26">
      <c r="A3170">
        <v>211719732</v>
      </c>
      <c r="B3170" t="s">
        <v>10364</v>
      </c>
      <c r="C3170" t="s">
        <v>3597</v>
      </c>
      <c r="D3170" t="s">
        <v>1049</v>
      </c>
      <c r="E3170" t="s">
        <v>3858</v>
      </c>
      <c r="F3170" t="s">
        <v>3600</v>
      </c>
      <c r="G3170">
        <v>211719732</v>
      </c>
      <c r="I3170" t="s">
        <v>3601</v>
      </c>
      <c r="J3170" t="s">
        <v>7259</v>
      </c>
      <c r="K3170" t="s">
        <v>3688</v>
      </c>
      <c r="L3170" t="s">
        <v>10402</v>
      </c>
      <c r="P3170">
        <v>10</v>
      </c>
      <c r="Q3170">
        <v>14.3</v>
      </c>
      <c r="R3170">
        <v>8.5</v>
      </c>
      <c r="S3170" t="b">
        <v>0</v>
      </c>
      <c r="T3170" t="b">
        <v>0</v>
      </c>
      <c r="U3170" t="b">
        <v>0</v>
      </c>
      <c r="V3170">
        <v>17400</v>
      </c>
      <c r="W3170">
        <v>12700</v>
      </c>
      <c r="X3170">
        <v>2.36</v>
      </c>
      <c r="Y3170">
        <v>13081</v>
      </c>
      <c r="Z3170">
        <v>2.54</v>
      </c>
    </row>
    <row r="3171" spans="1:26">
      <c r="A3171">
        <v>211719731</v>
      </c>
      <c r="B3171" t="s">
        <v>10364</v>
      </c>
      <c r="C3171" t="s">
        <v>3597</v>
      </c>
      <c r="D3171" t="s">
        <v>1049</v>
      </c>
      <c r="E3171" t="s">
        <v>3855</v>
      </c>
      <c r="F3171" t="s">
        <v>3600</v>
      </c>
      <c r="G3171">
        <v>211719731</v>
      </c>
      <c r="I3171" t="s">
        <v>3601</v>
      </c>
      <c r="J3171" t="s">
        <v>7259</v>
      </c>
      <c r="K3171" t="s">
        <v>3688</v>
      </c>
      <c r="L3171" t="s">
        <v>10402</v>
      </c>
      <c r="P3171">
        <v>10</v>
      </c>
      <c r="Q3171">
        <v>14.3</v>
      </c>
      <c r="R3171">
        <v>8.5</v>
      </c>
      <c r="S3171" t="b">
        <v>0</v>
      </c>
      <c r="T3171" t="b">
        <v>0</v>
      </c>
      <c r="U3171" t="b">
        <v>0</v>
      </c>
      <c r="V3171">
        <v>17400</v>
      </c>
      <c r="W3171">
        <v>12700</v>
      </c>
      <c r="X3171">
        <v>2.36</v>
      </c>
      <c r="Y3171">
        <v>13081</v>
      </c>
      <c r="Z3171">
        <v>2.54</v>
      </c>
    </row>
    <row r="3172" spans="1:26">
      <c r="A3172">
        <v>211719730</v>
      </c>
      <c r="B3172" t="s">
        <v>10364</v>
      </c>
      <c r="C3172" t="s">
        <v>3597</v>
      </c>
      <c r="D3172" t="s">
        <v>1049</v>
      </c>
      <c r="E3172" t="s">
        <v>3856</v>
      </c>
      <c r="F3172" t="s">
        <v>3600</v>
      </c>
      <c r="G3172">
        <v>211719730</v>
      </c>
      <c r="I3172" t="s">
        <v>3601</v>
      </c>
      <c r="J3172" t="s">
        <v>7259</v>
      </c>
      <c r="K3172" t="s">
        <v>3688</v>
      </c>
      <c r="L3172" t="s">
        <v>10402</v>
      </c>
      <c r="P3172">
        <v>10</v>
      </c>
      <c r="Q3172">
        <v>14.3</v>
      </c>
      <c r="R3172">
        <v>8.5</v>
      </c>
      <c r="S3172" t="b">
        <v>0</v>
      </c>
      <c r="T3172" t="b">
        <v>0</v>
      </c>
      <c r="U3172" t="b">
        <v>0</v>
      </c>
      <c r="V3172">
        <v>17400</v>
      </c>
      <c r="W3172">
        <v>12700</v>
      </c>
      <c r="X3172">
        <v>2.36</v>
      </c>
      <c r="Y3172">
        <v>13081</v>
      </c>
      <c r="Z3172">
        <v>2.54</v>
      </c>
    </row>
    <row r="3173" spans="1:26">
      <c r="A3173">
        <v>211719729</v>
      </c>
      <c r="B3173" t="s">
        <v>10364</v>
      </c>
      <c r="C3173" t="s">
        <v>3597</v>
      </c>
      <c r="D3173" t="s">
        <v>1049</v>
      </c>
      <c r="E3173" t="s">
        <v>3854</v>
      </c>
      <c r="F3173" t="s">
        <v>3600</v>
      </c>
      <c r="G3173">
        <v>211719729</v>
      </c>
      <c r="I3173" t="s">
        <v>3601</v>
      </c>
      <c r="J3173" t="s">
        <v>7259</v>
      </c>
      <c r="K3173" t="s">
        <v>3688</v>
      </c>
      <c r="L3173" t="s">
        <v>10402</v>
      </c>
      <c r="P3173">
        <v>10</v>
      </c>
      <c r="Q3173">
        <v>14.3</v>
      </c>
      <c r="R3173">
        <v>8.5</v>
      </c>
      <c r="S3173" t="b">
        <v>0</v>
      </c>
      <c r="T3173" t="b">
        <v>0</v>
      </c>
      <c r="U3173" t="b">
        <v>0</v>
      </c>
      <c r="V3173">
        <v>17400</v>
      </c>
      <c r="W3173">
        <v>12700</v>
      </c>
      <c r="X3173">
        <v>2.36</v>
      </c>
      <c r="Y3173">
        <v>13081</v>
      </c>
      <c r="Z3173">
        <v>2.54</v>
      </c>
    </row>
    <row r="3174" spans="1:26">
      <c r="A3174">
        <v>211719728</v>
      </c>
      <c r="B3174" t="s">
        <v>10364</v>
      </c>
      <c r="C3174" t="s">
        <v>3597</v>
      </c>
      <c r="D3174" t="s">
        <v>1049</v>
      </c>
      <c r="E3174" t="s">
        <v>3862</v>
      </c>
      <c r="F3174" t="s">
        <v>3600</v>
      </c>
      <c r="G3174">
        <v>211719728</v>
      </c>
      <c r="I3174" t="s">
        <v>3601</v>
      </c>
      <c r="J3174" t="s">
        <v>7259</v>
      </c>
      <c r="K3174" t="s">
        <v>3688</v>
      </c>
      <c r="L3174" t="s">
        <v>10402</v>
      </c>
      <c r="P3174">
        <v>10</v>
      </c>
      <c r="Q3174">
        <v>14.3</v>
      </c>
      <c r="R3174">
        <v>8.5</v>
      </c>
      <c r="S3174" t="b">
        <v>0</v>
      </c>
      <c r="T3174" t="b">
        <v>0</v>
      </c>
      <c r="U3174" t="b">
        <v>0</v>
      </c>
      <c r="V3174">
        <v>17400</v>
      </c>
      <c r="W3174">
        <v>12700</v>
      </c>
      <c r="X3174">
        <v>2.36</v>
      </c>
      <c r="Y3174">
        <v>13081</v>
      </c>
      <c r="Z3174">
        <v>2.54</v>
      </c>
    </row>
    <row r="3175" spans="1:26">
      <c r="A3175">
        <v>211264875</v>
      </c>
      <c r="B3175" t="s">
        <v>10364</v>
      </c>
      <c r="C3175" t="s">
        <v>3597</v>
      </c>
      <c r="D3175" t="s">
        <v>1049</v>
      </c>
      <c r="E3175" t="s">
        <v>10383</v>
      </c>
      <c r="F3175" t="s">
        <v>3600</v>
      </c>
      <c r="G3175">
        <v>211264875</v>
      </c>
      <c r="I3175" t="s">
        <v>3601</v>
      </c>
      <c r="J3175" t="s">
        <v>10403</v>
      </c>
      <c r="K3175" t="s">
        <v>3688</v>
      </c>
      <c r="L3175" t="s">
        <v>10411</v>
      </c>
      <c r="P3175">
        <v>10.5</v>
      </c>
      <c r="Q3175">
        <v>16.5</v>
      </c>
      <c r="R3175">
        <v>8.5</v>
      </c>
      <c r="S3175" t="b">
        <v>0</v>
      </c>
      <c r="T3175" t="b">
        <v>0</v>
      </c>
      <c r="U3175" t="b">
        <v>1</v>
      </c>
      <c r="V3175">
        <v>17800</v>
      </c>
      <c r="W3175">
        <v>12300</v>
      </c>
      <c r="X3175">
        <v>2.39</v>
      </c>
      <c r="Y3175">
        <v>12669</v>
      </c>
      <c r="Z3175">
        <v>2.56</v>
      </c>
    </row>
    <row r="3176" spans="1:26">
      <c r="A3176">
        <v>211264873</v>
      </c>
      <c r="B3176" t="s">
        <v>10364</v>
      </c>
      <c r="C3176" t="s">
        <v>3597</v>
      </c>
      <c r="D3176" t="s">
        <v>1049</v>
      </c>
      <c r="E3176" t="s">
        <v>3860</v>
      </c>
      <c r="F3176" t="s">
        <v>3600</v>
      </c>
      <c r="G3176">
        <v>211264873</v>
      </c>
      <c r="I3176" t="s">
        <v>3601</v>
      </c>
      <c r="J3176" t="s">
        <v>7259</v>
      </c>
      <c r="K3176" t="s">
        <v>3688</v>
      </c>
      <c r="L3176" t="s">
        <v>5478</v>
      </c>
      <c r="P3176">
        <v>10.5</v>
      </c>
      <c r="Q3176">
        <v>16.5</v>
      </c>
      <c r="R3176">
        <v>8.5</v>
      </c>
      <c r="S3176" t="b">
        <v>0</v>
      </c>
      <c r="T3176" t="b">
        <v>0</v>
      </c>
      <c r="U3176" t="b">
        <v>1</v>
      </c>
      <c r="V3176">
        <v>17800</v>
      </c>
      <c r="W3176">
        <v>12300</v>
      </c>
      <c r="X3176">
        <v>2.39</v>
      </c>
      <c r="Y3176">
        <v>12669</v>
      </c>
      <c r="Z3176">
        <v>2.56</v>
      </c>
    </row>
    <row r="3177" spans="1:26">
      <c r="A3177">
        <v>211264871</v>
      </c>
      <c r="B3177" t="s">
        <v>10364</v>
      </c>
      <c r="C3177" t="s">
        <v>3597</v>
      </c>
      <c r="D3177" t="s">
        <v>1049</v>
      </c>
      <c r="E3177" t="s">
        <v>3861</v>
      </c>
      <c r="F3177" t="s">
        <v>3600</v>
      </c>
      <c r="G3177">
        <v>211264871</v>
      </c>
      <c r="I3177" t="s">
        <v>3601</v>
      </c>
      <c r="J3177" t="s">
        <v>7259</v>
      </c>
      <c r="K3177" t="s">
        <v>3688</v>
      </c>
      <c r="L3177" t="s">
        <v>5478</v>
      </c>
      <c r="P3177">
        <v>10.5</v>
      </c>
      <c r="Q3177">
        <v>16.5</v>
      </c>
      <c r="R3177">
        <v>8.5</v>
      </c>
      <c r="S3177" t="b">
        <v>0</v>
      </c>
      <c r="T3177" t="b">
        <v>0</v>
      </c>
      <c r="U3177" t="b">
        <v>1</v>
      </c>
      <c r="V3177">
        <v>17800</v>
      </c>
      <c r="W3177">
        <v>12300</v>
      </c>
      <c r="X3177">
        <v>2.39</v>
      </c>
      <c r="Y3177">
        <v>12669</v>
      </c>
      <c r="Z3177">
        <v>2.56</v>
      </c>
    </row>
    <row r="3178" spans="1:26">
      <c r="A3178">
        <v>211264869</v>
      </c>
      <c r="B3178" t="s">
        <v>10364</v>
      </c>
      <c r="C3178" t="s">
        <v>3597</v>
      </c>
      <c r="D3178" t="s">
        <v>1049</v>
      </c>
      <c r="E3178" t="s">
        <v>3857</v>
      </c>
      <c r="F3178" t="s">
        <v>3600</v>
      </c>
      <c r="G3178">
        <v>211264869</v>
      </c>
      <c r="I3178" t="s">
        <v>3601</v>
      </c>
      <c r="J3178" t="s">
        <v>7259</v>
      </c>
      <c r="K3178" t="s">
        <v>3688</v>
      </c>
      <c r="L3178" t="s">
        <v>5478</v>
      </c>
      <c r="P3178">
        <v>10.5</v>
      </c>
      <c r="Q3178">
        <v>16.5</v>
      </c>
      <c r="R3178">
        <v>8.5</v>
      </c>
      <c r="S3178" t="b">
        <v>0</v>
      </c>
      <c r="T3178" t="b">
        <v>0</v>
      </c>
      <c r="U3178" t="b">
        <v>1</v>
      </c>
      <c r="V3178">
        <v>17800</v>
      </c>
      <c r="W3178">
        <v>12300</v>
      </c>
      <c r="X3178">
        <v>2.39</v>
      </c>
      <c r="Y3178">
        <v>12669</v>
      </c>
      <c r="Z3178">
        <v>2.56</v>
      </c>
    </row>
    <row r="3179" spans="1:26">
      <c r="A3179">
        <v>211264867</v>
      </c>
      <c r="B3179" t="s">
        <v>10364</v>
      </c>
      <c r="C3179" t="s">
        <v>3597</v>
      </c>
      <c r="D3179" t="s">
        <v>1049</v>
      </c>
      <c r="E3179" t="s">
        <v>3858</v>
      </c>
      <c r="F3179" t="s">
        <v>3600</v>
      </c>
      <c r="G3179">
        <v>211264867</v>
      </c>
      <c r="I3179" t="s">
        <v>3601</v>
      </c>
      <c r="J3179" t="s">
        <v>7259</v>
      </c>
      <c r="K3179" t="s">
        <v>3688</v>
      </c>
      <c r="L3179" t="s">
        <v>5478</v>
      </c>
      <c r="P3179">
        <v>10.5</v>
      </c>
      <c r="Q3179">
        <v>16.5</v>
      </c>
      <c r="R3179">
        <v>8.5</v>
      </c>
      <c r="S3179" t="b">
        <v>0</v>
      </c>
      <c r="T3179" t="b">
        <v>0</v>
      </c>
      <c r="U3179" t="b">
        <v>1</v>
      </c>
      <c r="V3179">
        <v>17800</v>
      </c>
      <c r="W3179">
        <v>12300</v>
      </c>
      <c r="X3179">
        <v>2.39</v>
      </c>
      <c r="Y3179">
        <v>12669</v>
      </c>
      <c r="Z3179">
        <v>2.56</v>
      </c>
    </row>
    <row r="3180" spans="1:26">
      <c r="A3180">
        <v>211264865</v>
      </c>
      <c r="B3180" t="s">
        <v>10364</v>
      </c>
      <c r="C3180" t="s">
        <v>3597</v>
      </c>
      <c r="D3180" t="s">
        <v>1049</v>
      </c>
      <c r="E3180" t="s">
        <v>3855</v>
      </c>
      <c r="F3180" t="s">
        <v>3600</v>
      </c>
      <c r="G3180">
        <v>211264865</v>
      </c>
      <c r="I3180" t="s">
        <v>3601</v>
      </c>
      <c r="J3180" t="s">
        <v>7259</v>
      </c>
      <c r="K3180" t="s">
        <v>3688</v>
      </c>
      <c r="L3180" t="s">
        <v>5478</v>
      </c>
      <c r="P3180">
        <v>10.5</v>
      </c>
      <c r="Q3180">
        <v>16.5</v>
      </c>
      <c r="R3180">
        <v>8.5</v>
      </c>
      <c r="S3180" t="b">
        <v>0</v>
      </c>
      <c r="T3180" t="b">
        <v>0</v>
      </c>
      <c r="U3180" t="b">
        <v>1</v>
      </c>
      <c r="V3180">
        <v>17800</v>
      </c>
      <c r="W3180">
        <v>12300</v>
      </c>
      <c r="X3180">
        <v>2.39</v>
      </c>
      <c r="Y3180">
        <v>12669</v>
      </c>
      <c r="Z3180">
        <v>2.56</v>
      </c>
    </row>
    <row r="3181" spans="1:26">
      <c r="A3181">
        <v>211264862</v>
      </c>
      <c r="B3181" t="s">
        <v>10364</v>
      </c>
      <c r="C3181" t="s">
        <v>3597</v>
      </c>
      <c r="D3181" t="s">
        <v>1049</v>
      </c>
      <c r="E3181" t="s">
        <v>3856</v>
      </c>
      <c r="F3181" t="s">
        <v>3600</v>
      </c>
      <c r="G3181">
        <v>211264862</v>
      </c>
      <c r="I3181" t="s">
        <v>3601</v>
      </c>
      <c r="J3181" t="s">
        <v>7259</v>
      </c>
      <c r="K3181" t="s">
        <v>3688</v>
      </c>
      <c r="L3181" t="s">
        <v>5478</v>
      </c>
      <c r="P3181">
        <v>10.5</v>
      </c>
      <c r="Q3181">
        <v>16.5</v>
      </c>
      <c r="R3181">
        <v>8.5</v>
      </c>
      <c r="S3181" t="b">
        <v>0</v>
      </c>
      <c r="T3181" t="b">
        <v>0</v>
      </c>
      <c r="U3181" t="b">
        <v>1</v>
      </c>
      <c r="V3181">
        <v>17800</v>
      </c>
      <c r="W3181">
        <v>12300</v>
      </c>
      <c r="X3181">
        <v>2.39</v>
      </c>
      <c r="Y3181">
        <v>12669</v>
      </c>
      <c r="Z3181">
        <v>2.56</v>
      </c>
    </row>
    <row r="3182" spans="1:26">
      <c r="A3182">
        <v>211264861</v>
      </c>
      <c r="B3182" t="s">
        <v>10364</v>
      </c>
      <c r="C3182" t="s">
        <v>3597</v>
      </c>
      <c r="D3182" t="s">
        <v>1049</v>
      </c>
      <c r="E3182" t="s">
        <v>3854</v>
      </c>
      <c r="F3182" t="s">
        <v>3600</v>
      </c>
      <c r="G3182">
        <v>211264861</v>
      </c>
      <c r="I3182" t="s">
        <v>3601</v>
      </c>
      <c r="J3182" t="s">
        <v>7259</v>
      </c>
      <c r="K3182" t="s">
        <v>3688</v>
      </c>
      <c r="L3182" t="s">
        <v>5478</v>
      </c>
      <c r="P3182">
        <v>10.5</v>
      </c>
      <c r="Q3182">
        <v>16.5</v>
      </c>
      <c r="R3182">
        <v>8.5</v>
      </c>
      <c r="S3182" t="b">
        <v>0</v>
      </c>
      <c r="T3182" t="b">
        <v>0</v>
      </c>
      <c r="U3182" t="b">
        <v>1</v>
      </c>
      <c r="V3182">
        <v>17800</v>
      </c>
      <c r="W3182">
        <v>12300</v>
      </c>
      <c r="X3182">
        <v>2.39</v>
      </c>
      <c r="Y3182">
        <v>12669</v>
      </c>
      <c r="Z3182">
        <v>2.56</v>
      </c>
    </row>
    <row r="3183" spans="1:26">
      <c r="A3183">
        <v>211264859</v>
      </c>
      <c r="B3183" t="s">
        <v>10364</v>
      </c>
      <c r="C3183" t="s">
        <v>3597</v>
      </c>
      <c r="D3183" t="s">
        <v>1049</v>
      </c>
      <c r="E3183" t="s">
        <v>3862</v>
      </c>
      <c r="F3183" t="s">
        <v>3600</v>
      </c>
      <c r="G3183">
        <v>211264859</v>
      </c>
      <c r="I3183" t="s">
        <v>3601</v>
      </c>
      <c r="J3183" t="s">
        <v>7259</v>
      </c>
      <c r="K3183" t="s">
        <v>3688</v>
      </c>
      <c r="L3183" t="s">
        <v>5478</v>
      </c>
      <c r="P3183">
        <v>10.5</v>
      </c>
      <c r="Q3183">
        <v>16.5</v>
      </c>
      <c r="R3183">
        <v>8.5</v>
      </c>
      <c r="S3183" t="b">
        <v>0</v>
      </c>
      <c r="T3183" t="b">
        <v>0</v>
      </c>
      <c r="U3183" t="b">
        <v>1</v>
      </c>
      <c r="V3183">
        <v>17800</v>
      </c>
      <c r="W3183">
        <v>12300</v>
      </c>
      <c r="X3183">
        <v>2.39</v>
      </c>
      <c r="Y3183">
        <v>12669</v>
      </c>
      <c r="Z3183">
        <v>2.56</v>
      </c>
    </row>
    <row r="3184" spans="1:26">
      <c r="A3184">
        <v>211264853</v>
      </c>
      <c r="B3184" t="s">
        <v>10364</v>
      </c>
      <c r="C3184" t="s">
        <v>3597</v>
      </c>
      <c r="D3184" t="s">
        <v>1049</v>
      </c>
      <c r="E3184" t="s">
        <v>10383</v>
      </c>
      <c r="F3184" t="s">
        <v>3600</v>
      </c>
      <c r="G3184">
        <v>211264853</v>
      </c>
      <c r="I3184" t="s">
        <v>3601</v>
      </c>
      <c r="J3184" t="s">
        <v>10403</v>
      </c>
      <c r="K3184" t="s">
        <v>3688</v>
      </c>
      <c r="L3184" t="s">
        <v>10388</v>
      </c>
      <c r="P3184">
        <v>10.5</v>
      </c>
      <c r="Q3184">
        <v>16.5</v>
      </c>
      <c r="R3184">
        <v>8</v>
      </c>
      <c r="S3184" t="b">
        <v>0</v>
      </c>
      <c r="T3184" t="b">
        <v>0</v>
      </c>
      <c r="U3184" t="b">
        <v>0</v>
      </c>
      <c r="V3184">
        <v>17300</v>
      </c>
      <c r="W3184">
        <v>12100</v>
      </c>
      <c r="X3184">
        <v>2.2999999999999998</v>
      </c>
      <c r="Y3184">
        <v>12463</v>
      </c>
      <c r="Z3184">
        <v>2.4700000000000002</v>
      </c>
    </row>
    <row r="3185" spans="1:26">
      <c r="A3185">
        <v>211264850</v>
      </c>
      <c r="B3185" t="s">
        <v>10364</v>
      </c>
      <c r="C3185" t="s">
        <v>3597</v>
      </c>
      <c r="D3185" t="s">
        <v>1049</v>
      </c>
      <c r="E3185" t="s">
        <v>3860</v>
      </c>
      <c r="F3185" t="s">
        <v>3600</v>
      </c>
      <c r="G3185">
        <v>211264850</v>
      </c>
      <c r="I3185" t="s">
        <v>3601</v>
      </c>
      <c r="J3185" t="s">
        <v>7259</v>
      </c>
      <c r="K3185" t="s">
        <v>3688</v>
      </c>
      <c r="L3185" t="s">
        <v>10387</v>
      </c>
      <c r="P3185">
        <v>10.5</v>
      </c>
      <c r="Q3185">
        <v>16.5</v>
      </c>
      <c r="R3185">
        <v>8</v>
      </c>
      <c r="S3185" t="b">
        <v>0</v>
      </c>
      <c r="T3185" t="b">
        <v>0</v>
      </c>
      <c r="U3185" t="b">
        <v>0</v>
      </c>
      <c r="V3185">
        <v>17300</v>
      </c>
      <c r="W3185">
        <v>12100</v>
      </c>
      <c r="X3185">
        <v>2.2999999999999998</v>
      </c>
      <c r="Y3185">
        <v>12463</v>
      </c>
      <c r="Z3185">
        <v>2.4700000000000002</v>
      </c>
    </row>
    <row r="3186" spans="1:26">
      <c r="A3186">
        <v>211264848</v>
      </c>
      <c r="B3186" t="s">
        <v>10364</v>
      </c>
      <c r="C3186" t="s">
        <v>3597</v>
      </c>
      <c r="D3186" t="s">
        <v>1049</v>
      </c>
      <c r="E3186" t="s">
        <v>3861</v>
      </c>
      <c r="F3186" t="s">
        <v>3600</v>
      </c>
      <c r="G3186">
        <v>211264848</v>
      </c>
      <c r="I3186" t="s">
        <v>3601</v>
      </c>
      <c r="J3186" t="s">
        <v>7259</v>
      </c>
      <c r="K3186" t="s">
        <v>3688</v>
      </c>
      <c r="L3186" t="s">
        <v>10387</v>
      </c>
      <c r="P3186">
        <v>10.5</v>
      </c>
      <c r="Q3186">
        <v>16.5</v>
      </c>
      <c r="R3186">
        <v>8</v>
      </c>
      <c r="S3186" t="b">
        <v>0</v>
      </c>
      <c r="T3186" t="b">
        <v>0</v>
      </c>
      <c r="U3186" t="b">
        <v>0</v>
      </c>
      <c r="V3186">
        <v>17300</v>
      </c>
      <c r="W3186">
        <v>12100</v>
      </c>
      <c r="X3186">
        <v>2.2999999999999998</v>
      </c>
      <c r="Y3186">
        <v>12463</v>
      </c>
      <c r="Z3186">
        <v>2.4700000000000002</v>
      </c>
    </row>
    <row r="3187" spans="1:26">
      <c r="A3187">
        <v>211264846</v>
      </c>
      <c r="B3187" t="s">
        <v>10364</v>
      </c>
      <c r="C3187" t="s">
        <v>3597</v>
      </c>
      <c r="D3187" t="s">
        <v>1049</v>
      </c>
      <c r="E3187" t="s">
        <v>3857</v>
      </c>
      <c r="F3187" t="s">
        <v>3600</v>
      </c>
      <c r="G3187">
        <v>211264846</v>
      </c>
      <c r="I3187" t="s">
        <v>3601</v>
      </c>
      <c r="J3187" t="s">
        <v>7259</v>
      </c>
      <c r="K3187" t="s">
        <v>3688</v>
      </c>
      <c r="L3187" t="s">
        <v>10387</v>
      </c>
      <c r="P3187">
        <v>10.5</v>
      </c>
      <c r="Q3187">
        <v>16.5</v>
      </c>
      <c r="R3187">
        <v>8</v>
      </c>
      <c r="S3187" t="b">
        <v>0</v>
      </c>
      <c r="T3187" t="b">
        <v>0</v>
      </c>
      <c r="U3187" t="b">
        <v>0</v>
      </c>
      <c r="V3187">
        <v>17300</v>
      </c>
      <c r="W3187">
        <v>12100</v>
      </c>
      <c r="X3187">
        <v>2.2999999999999998</v>
      </c>
      <c r="Y3187">
        <v>12463</v>
      </c>
      <c r="Z3187">
        <v>2.4700000000000002</v>
      </c>
    </row>
    <row r="3188" spans="1:26">
      <c r="A3188">
        <v>211264845</v>
      </c>
      <c r="B3188" t="s">
        <v>10364</v>
      </c>
      <c r="C3188" t="s">
        <v>3597</v>
      </c>
      <c r="D3188" t="s">
        <v>1049</v>
      </c>
      <c r="E3188" t="s">
        <v>3858</v>
      </c>
      <c r="F3188" t="s">
        <v>3600</v>
      </c>
      <c r="G3188">
        <v>211264845</v>
      </c>
      <c r="I3188" t="s">
        <v>3601</v>
      </c>
      <c r="J3188" t="s">
        <v>7259</v>
      </c>
      <c r="K3188" t="s">
        <v>3688</v>
      </c>
      <c r="L3188" t="s">
        <v>10387</v>
      </c>
      <c r="P3188">
        <v>10.5</v>
      </c>
      <c r="Q3188">
        <v>16.5</v>
      </c>
      <c r="R3188">
        <v>8</v>
      </c>
      <c r="S3188" t="b">
        <v>0</v>
      </c>
      <c r="T3188" t="b">
        <v>0</v>
      </c>
      <c r="U3188" t="b">
        <v>0</v>
      </c>
      <c r="V3188">
        <v>17300</v>
      </c>
      <c r="W3188">
        <v>12100</v>
      </c>
      <c r="X3188">
        <v>2.2999999999999998</v>
      </c>
      <c r="Y3188">
        <v>12463</v>
      </c>
      <c r="Z3188">
        <v>2.4700000000000002</v>
      </c>
    </row>
    <row r="3189" spans="1:26">
      <c r="A3189">
        <v>211264843</v>
      </c>
      <c r="B3189" t="s">
        <v>10364</v>
      </c>
      <c r="C3189" t="s">
        <v>3597</v>
      </c>
      <c r="D3189" t="s">
        <v>1049</v>
      </c>
      <c r="E3189" t="s">
        <v>3855</v>
      </c>
      <c r="F3189" t="s">
        <v>3600</v>
      </c>
      <c r="G3189">
        <v>211264843</v>
      </c>
      <c r="I3189" t="s">
        <v>3601</v>
      </c>
      <c r="J3189" t="s">
        <v>7259</v>
      </c>
      <c r="K3189" t="s">
        <v>3688</v>
      </c>
      <c r="L3189" t="s">
        <v>10387</v>
      </c>
      <c r="P3189">
        <v>10.5</v>
      </c>
      <c r="Q3189">
        <v>16.5</v>
      </c>
      <c r="R3189">
        <v>8</v>
      </c>
      <c r="S3189" t="b">
        <v>0</v>
      </c>
      <c r="T3189" t="b">
        <v>0</v>
      </c>
      <c r="U3189" t="b">
        <v>0</v>
      </c>
      <c r="V3189">
        <v>17300</v>
      </c>
      <c r="W3189">
        <v>12100</v>
      </c>
      <c r="X3189">
        <v>2.2999999999999998</v>
      </c>
      <c r="Y3189">
        <v>12463</v>
      </c>
      <c r="Z3189">
        <v>2.4700000000000002</v>
      </c>
    </row>
    <row r="3190" spans="1:26">
      <c r="A3190">
        <v>211264841</v>
      </c>
      <c r="B3190" t="s">
        <v>10364</v>
      </c>
      <c r="C3190" t="s">
        <v>3597</v>
      </c>
      <c r="D3190" t="s">
        <v>1049</v>
      </c>
      <c r="E3190" t="s">
        <v>3856</v>
      </c>
      <c r="F3190" t="s">
        <v>3600</v>
      </c>
      <c r="G3190">
        <v>211264841</v>
      </c>
      <c r="I3190" t="s">
        <v>3601</v>
      </c>
      <c r="J3190" t="s">
        <v>7259</v>
      </c>
      <c r="K3190" t="s">
        <v>3688</v>
      </c>
      <c r="L3190" t="s">
        <v>10387</v>
      </c>
      <c r="P3190">
        <v>10.5</v>
      </c>
      <c r="Q3190">
        <v>16.5</v>
      </c>
      <c r="R3190">
        <v>8</v>
      </c>
      <c r="S3190" t="b">
        <v>0</v>
      </c>
      <c r="T3190" t="b">
        <v>0</v>
      </c>
      <c r="U3190" t="b">
        <v>0</v>
      </c>
      <c r="V3190">
        <v>17300</v>
      </c>
      <c r="W3190">
        <v>12100</v>
      </c>
      <c r="X3190">
        <v>2.2999999999999998</v>
      </c>
      <c r="Y3190">
        <v>12463</v>
      </c>
      <c r="Z3190">
        <v>2.4700000000000002</v>
      </c>
    </row>
    <row r="3191" spans="1:26">
      <c r="A3191">
        <v>211264839</v>
      </c>
      <c r="B3191" t="s">
        <v>10364</v>
      </c>
      <c r="C3191" t="s">
        <v>3597</v>
      </c>
      <c r="D3191" t="s">
        <v>1049</v>
      </c>
      <c r="E3191" t="s">
        <v>3854</v>
      </c>
      <c r="F3191" t="s">
        <v>3600</v>
      </c>
      <c r="G3191">
        <v>211264839</v>
      </c>
      <c r="I3191" t="s">
        <v>3601</v>
      </c>
      <c r="J3191" t="s">
        <v>7259</v>
      </c>
      <c r="K3191" t="s">
        <v>3688</v>
      </c>
      <c r="L3191" t="s">
        <v>10387</v>
      </c>
      <c r="P3191">
        <v>10.5</v>
      </c>
      <c r="Q3191">
        <v>16.5</v>
      </c>
      <c r="R3191">
        <v>8</v>
      </c>
      <c r="S3191" t="b">
        <v>0</v>
      </c>
      <c r="T3191" t="b">
        <v>0</v>
      </c>
      <c r="U3191" t="b">
        <v>0</v>
      </c>
      <c r="V3191">
        <v>17300</v>
      </c>
      <c r="W3191">
        <v>12100</v>
      </c>
      <c r="X3191">
        <v>2.2999999999999998</v>
      </c>
      <c r="Y3191">
        <v>12463</v>
      </c>
      <c r="Z3191">
        <v>2.4700000000000002</v>
      </c>
    </row>
    <row r="3192" spans="1:26">
      <c r="A3192">
        <v>211264837</v>
      </c>
      <c r="B3192" t="s">
        <v>10364</v>
      </c>
      <c r="C3192" t="s">
        <v>3597</v>
      </c>
      <c r="D3192" t="s">
        <v>1049</v>
      </c>
      <c r="E3192" t="s">
        <v>3862</v>
      </c>
      <c r="F3192" t="s">
        <v>3600</v>
      </c>
      <c r="G3192">
        <v>211264837</v>
      </c>
      <c r="I3192" t="s">
        <v>3601</v>
      </c>
      <c r="J3192" t="s">
        <v>7259</v>
      </c>
      <c r="K3192" t="s">
        <v>3688</v>
      </c>
      <c r="L3192" t="s">
        <v>10387</v>
      </c>
      <c r="P3192">
        <v>10.5</v>
      </c>
      <c r="Q3192">
        <v>16.5</v>
      </c>
      <c r="R3192">
        <v>8</v>
      </c>
      <c r="S3192" t="b">
        <v>0</v>
      </c>
      <c r="T3192" t="b">
        <v>0</v>
      </c>
      <c r="U3192" t="b">
        <v>0</v>
      </c>
      <c r="V3192">
        <v>17300</v>
      </c>
      <c r="W3192">
        <v>12100</v>
      </c>
      <c r="X3192">
        <v>2.2999999999999998</v>
      </c>
      <c r="Y3192">
        <v>12463</v>
      </c>
      <c r="Z3192">
        <v>2.4700000000000002</v>
      </c>
    </row>
    <row r="3193" spans="1:26">
      <c r="A3193">
        <v>211264829</v>
      </c>
      <c r="B3193" t="s">
        <v>10364</v>
      </c>
      <c r="C3193" t="s">
        <v>3597</v>
      </c>
      <c r="D3193" t="s">
        <v>1049</v>
      </c>
      <c r="E3193" t="s">
        <v>10383</v>
      </c>
      <c r="F3193" t="s">
        <v>3600</v>
      </c>
      <c r="G3193">
        <v>211264829</v>
      </c>
      <c r="I3193" t="s">
        <v>3601</v>
      </c>
      <c r="J3193" t="s">
        <v>10403</v>
      </c>
      <c r="K3193" t="s">
        <v>3688</v>
      </c>
      <c r="L3193" t="s">
        <v>10410</v>
      </c>
      <c r="P3193">
        <v>10.5</v>
      </c>
      <c r="Q3193">
        <v>16</v>
      </c>
      <c r="R3193">
        <v>8.5</v>
      </c>
      <c r="S3193" t="b">
        <v>0</v>
      </c>
      <c r="T3193" t="b">
        <v>0</v>
      </c>
      <c r="U3193" t="b">
        <v>1</v>
      </c>
      <c r="V3193">
        <v>17300</v>
      </c>
      <c r="W3193">
        <v>12300</v>
      </c>
      <c r="X3193">
        <v>2.33</v>
      </c>
      <c r="Y3193">
        <v>12669</v>
      </c>
      <c r="Z3193">
        <v>2.4900000000000002</v>
      </c>
    </row>
    <row r="3194" spans="1:26">
      <c r="A3194">
        <v>211264822</v>
      </c>
      <c r="B3194" t="s">
        <v>10364</v>
      </c>
      <c r="C3194" t="s">
        <v>3597</v>
      </c>
      <c r="D3194" t="s">
        <v>1049</v>
      </c>
      <c r="E3194" t="s">
        <v>10383</v>
      </c>
      <c r="F3194" t="s">
        <v>3600</v>
      </c>
      <c r="G3194">
        <v>211264822</v>
      </c>
      <c r="I3194" t="s">
        <v>3601</v>
      </c>
      <c r="J3194" t="s">
        <v>10403</v>
      </c>
      <c r="K3194" t="s">
        <v>3688</v>
      </c>
      <c r="L3194" t="s">
        <v>10409</v>
      </c>
      <c r="P3194">
        <v>10.5</v>
      </c>
      <c r="Q3194">
        <v>16</v>
      </c>
      <c r="R3194">
        <v>8.5</v>
      </c>
      <c r="S3194" t="b">
        <v>0</v>
      </c>
      <c r="T3194" t="b">
        <v>0</v>
      </c>
      <c r="U3194" t="b">
        <v>1</v>
      </c>
      <c r="V3194">
        <v>17400</v>
      </c>
      <c r="W3194">
        <v>12300</v>
      </c>
      <c r="X3194">
        <v>2.34</v>
      </c>
      <c r="Y3194">
        <v>12669</v>
      </c>
      <c r="Z3194">
        <v>2.5099999999999998</v>
      </c>
    </row>
    <row r="3195" spans="1:26">
      <c r="A3195">
        <v>211264820</v>
      </c>
      <c r="B3195" t="s">
        <v>10364</v>
      </c>
      <c r="C3195" t="s">
        <v>3597</v>
      </c>
      <c r="D3195" t="s">
        <v>1049</v>
      </c>
      <c r="E3195" t="s">
        <v>3860</v>
      </c>
      <c r="F3195" t="s">
        <v>3600</v>
      </c>
      <c r="G3195">
        <v>211264820</v>
      </c>
      <c r="I3195" t="s">
        <v>3601</v>
      </c>
      <c r="J3195" t="s">
        <v>7259</v>
      </c>
      <c r="K3195" t="s">
        <v>3688</v>
      </c>
      <c r="L3195" t="s">
        <v>5468</v>
      </c>
      <c r="P3195">
        <v>10.5</v>
      </c>
      <c r="Q3195">
        <v>16</v>
      </c>
      <c r="R3195">
        <v>8.5</v>
      </c>
      <c r="S3195" t="b">
        <v>0</v>
      </c>
      <c r="T3195" t="b">
        <v>0</v>
      </c>
      <c r="U3195" t="b">
        <v>1</v>
      </c>
      <c r="V3195">
        <v>17400</v>
      </c>
      <c r="W3195">
        <v>12300</v>
      </c>
      <c r="X3195">
        <v>2.34</v>
      </c>
      <c r="Y3195">
        <v>12669</v>
      </c>
      <c r="Z3195">
        <v>2.5099999999999998</v>
      </c>
    </row>
    <row r="3196" spans="1:26">
      <c r="A3196">
        <v>211264818</v>
      </c>
      <c r="B3196" t="s">
        <v>10364</v>
      </c>
      <c r="C3196" t="s">
        <v>3597</v>
      </c>
      <c r="D3196" t="s">
        <v>1049</v>
      </c>
      <c r="E3196" t="s">
        <v>3861</v>
      </c>
      <c r="F3196" t="s">
        <v>3600</v>
      </c>
      <c r="G3196">
        <v>211264818</v>
      </c>
      <c r="I3196" t="s">
        <v>3601</v>
      </c>
      <c r="J3196" t="s">
        <v>7259</v>
      </c>
      <c r="K3196" t="s">
        <v>3688</v>
      </c>
      <c r="L3196" t="s">
        <v>5468</v>
      </c>
      <c r="P3196">
        <v>10.5</v>
      </c>
      <c r="Q3196">
        <v>16</v>
      </c>
      <c r="R3196">
        <v>8.5</v>
      </c>
      <c r="S3196" t="b">
        <v>0</v>
      </c>
      <c r="T3196" t="b">
        <v>0</v>
      </c>
      <c r="U3196" t="b">
        <v>1</v>
      </c>
      <c r="V3196">
        <v>17400</v>
      </c>
      <c r="W3196">
        <v>12300</v>
      </c>
      <c r="X3196">
        <v>2.34</v>
      </c>
      <c r="Y3196">
        <v>12669</v>
      </c>
      <c r="Z3196">
        <v>2.5099999999999998</v>
      </c>
    </row>
    <row r="3197" spans="1:26">
      <c r="A3197">
        <v>211264816</v>
      </c>
      <c r="B3197" t="s">
        <v>10364</v>
      </c>
      <c r="C3197" t="s">
        <v>3597</v>
      </c>
      <c r="D3197" t="s">
        <v>1049</v>
      </c>
      <c r="E3197" t="s">
        <v>3857</v>
      </c>
      <c r="F3197" t="s">
        <v>3600</v>
      </c>
      <c r="G3197">
        <v>211264816</v>
      </c>
      <c r="I3197" t="s">
        <v>3601</v>
      </c>
      <c r="J3197" t="s">
        <v>7259</v>
      </c>
      <c r="K3197" t="s">
        <v>3688</v>
      </c>
      <c r="L3197" t="s">
        <v>5468</v>
      </c>
      <c r="P3197">
        <v>10.5</v>
      </c>
      <c r="Q3197">
        <v>16</v>
      </c>
      <c r="R3197">
        <v>8.5</v>
      </c>
      <c r="S3197" t="b">
        <v>0</v>
      </c>
      <c r="T3197" t="b">
        <v>0</v>
      </c>
      <c r="U3197" t="b">
        <v>1</v>
      </c>
      <c r="V3197">
        <v>17400</v>
      </c>
      <c r="W3197">
        <v>12300</v>
      </c>
      <c r="X3197">
        <v>2.34</v>
      </c>
      <c r="Y3197">
        <v>12669</v>
      </c>
      <c r="Z3197">
        <v>2.5099999999999998</v>
      </c>
    </row>
    <row r="3198" spans="1:26">
      <c r="A3198">
        <v>211264814</v>
      </c>
      <c r="B3198" t="s">
        <v>10364</v>
      </c>
      <c r="C3198" t="s">
        <v>3597</v>
      </c>
      <c r="D3198" t="s">
        <v>1049</v>
      </c>
      <c r="E3198" t="s">
        <v>3858</v>
      </c>
      <c r="F3198" t="s">
        <v>3600</v>
      </c>
      <c r="G3198">
        <v>211264814</v>
      </c>
      <c r="I3198" t="s">
        <v>3601</v>
      </c>
      <c r="J3198" t="s">
        <v>7259</v>
      </c>
      <c r="K3198" t="s">
        <v>3688</v>
      </c>
      <c r="L3198" t="s">
        <v>5468</v>
      </c>
      <c r="P3198">
        <v>10.5</v>
      </c>
      <c r="Q3198">
        <v>16</v>
      </c>
      <c r="R3198">
        <v>8.5</v>
      </c>
      <c r="S3198" t="b">
        <v>0</v>
      </c>
      <c r="T3198" t="b">
        <v>0</v>
      </c>
      <c r="U3198" t="b">
        <v>1</v>
      </c>
      <c r="V3198">
        <v>17400</v>
      </c>
      <c r="W3198">
        <v>12300</v>
      </c>
      <c r="X3198">
        <v>2.34</v>
      </c>
      <c r="Y3198">
        <v>12669</v>
      </c>
      <c r="Z3198">
        <v>2.5099999999999998</v>
      </c>
    </row>
    <row r="3199" spans="1:26">
      <c r="A3199">
        <v>211264812</v>
      </c>
      <c r="B3199" t="s">
        <v>10364</v>
      </c>
      <c r="C3199" t="s">
        <v>3597</v>
      </c>
      <c r="D3199" t="s">
        <v>1049</v>
      </c>
      <c r="E3199" t="s">
        <v>3855</v>
      </c>
      <c r="F3199" t="s">
        <v>3600</v>
      </c>
      <c r="G3199">
        <v>211264812</v>
      </c>
      <c r="I3199" t="s">
        <v>3601</v>
      </c>
      <c r="J3199" t="s">
        <v>7259</v>
      </c>
      <c r="K3199" t="s">
        <v>3688</v>
      </c>
      <c r="L3199" t="s">
        <v>5468</v>
      </c>
      <c r="P3199">
        <v>10.5</v>
      </c>
      <c r="Q3199">
        <v>16</v>
      </c>
      <c r="R3199">
        <v>8.5</v>
      </c>
      <c r="S3199" t="b">
        <v>0</v>
      </c>
      <c r="T3199" t="b">
        <v>0</v>
      </c>
      <c r="U3199" t="b">
        <v>1</v>
      </c>
      <c r="V3199">
        <v>17400</v>
      </c>
      <c r="W3199">
        <v>12300</v>
      </c>
      <c r="X3199">
        <v>2.34</v>
      </c>
      <c r="Y3199">
        <v>12669</v>
      </c>
      <c r="Z3199">
        <v>2.5099999999999998</v>
      </c>
    </row>
    <row r="3200" spans="1:26">
      <c r="A3200">
        <v>211264810</v>
      </c>
      <c r="B3200" t="s">
        <v>10364</v>
      </c>
      <c r="C3200" t="s">
        <v>3597</v>
      </c>
      <c r="D3200" t="s">
        <v>1049</v>
      </c>
      <c r="E3200" t="s">
        <v>3856</v>
      </c>
      <c r="F3200" t="s">
        <v>3600</v>
      </c>
      <c r="G3200">
        <v>211264810</v>
      </c>
      <c r="I3200" t="s">
        <v>3601</v>
      </c>
      <c r="J3200" t="s">
        <v>7259</v>
      </c>
      <c r="K3200" t="s">
        <v>3688</v>
      </c>
      <c r="L3200" t="s">
        <v>5468</v>
      </c>
      <c r="P3200">
        <v>10.5</v>
      </c>
      <c r="Q3200">
        <v>16</v>
      </c>
      <c r="R3200">
        <v>8.5</v>
      </c>
      <c r="S3200" t="b">
        <v>0</v>
      </c>
      <c r="T3200" t="b">
        <v>0</v>
      </c>
      <c r="U3200" t="b">
        <v>1</v>
      </c>
      <c r="V3200">
        <v>17400</v>
      </c>
      <c r="W3200">
        <v>12300</v>
      </c>
      <c r="X3200">
        <v>2.34</v>
      </c>
      <c r="Y3200">
        <v>12669</v>
      </c>
      <c r="Z3200">
        <v>2.5099999999999998</v>
      </c>
    </row>
    <row r="3201" spans="1:26">
      <c r="A3201">
        <v>211264808</v>
      </c>
      <c r="B3201" t="s">
        <v>10364</v>
      </c>
      <c r="C3201" t="s">
        <v>3597</v>
      </c>
      <c r="D3201" t="s">
        <v>1049</v>
      </c>
      <c r="E3201" t="s">
        <v>3854</v>
      </c>
      <c r="F3201" t="s">
        <v>3600</v>
      </c>
      <c r="G3201">
        <v>211264808</v>
      </c>
      <c r="I3201" t="s">
        <v>3601</v>
      </c>
      <c r="J3201" t="s">
        <v>7259</v>
      </c>
      <c r="K3201" t="s">
        <v>3688</v>
      </c>
      <c r="L3201" t="s">
        <v>5468</v>
      </c>
      <c r="P3201">
        <v>10.5</v>
      </c>
      <c r="Q3201">
        <v>16</v>
      </c>
      <c r="R3201">
        <v>8.5</v>
      </c>
      <c r="S3201" t="b">
        <v>0</v>
      </c>
      <c r="T3201" t="b">
        <v>0</v>
      </c>
      <c r="U3201" t="b">
        <v>1</v>
      </c>
      <c r="V3201">
        <v>17400</v>
      </c>
      <c r="W3201">
        <v>12300</v>
      </c>
      <c r="X3201">
        <v>2.34</v>
      </c>
      <c r="Y3201">
        <v>12669</v>
      </c>
      <c r="Z3201">
        <v>2.5099999999999998</v>
      </c>
    </row>
    <row r="3202" spans="1:26">
      <c r="A3202">
        <v>211264805</v>
      </c>
      <c r="B3202" t="s">
        <v>10364</v>
      </c>
      <c r="C3202" t="s">
        <v>3597</v>
      </c>
      <c r="D3202" t="s">
        <v>1049</v>
      </c>
      <c r="E3202" t="s">
        <v>3862</v>
      </c>
      <c r="F3202" t="s">
        <v>3600</v>
      </c>
      <c r="G3202">
        <v>211264805</v>
      </c>
      <c r="I3202" t="s">
        <v>3601</v>
      </c>
      <c r="J3202" t="s">
        <v>7259</v>
      </c>
      <c r="K3202" t="s">
        <v>3688</v>
      </c>
      <c r="L3202" t="s">
        <v>5468</v>
      </c>
      <c r="P3202">
        <v>10.5</v>
      </c>
      <c r="Q3202">
        <v>16</v>
      </c>
      <c r="R3202">
        <v>8.5</v>
      </c>
      <c r="S3202" t="b">
        <v>0</v>
      </c>
      <c r="T3202" t="b">
        <v>0</v>
      </c>
      <c r="U3202" t="b">
        <v>1</v>
      </c>
      <c r="V3202">
        <v>17400</v>
      </c>
      <c r="W3202">
        <v>12300</v>
      </c>
      <c r="X3202">
        <v>2.34</v>
      </c>
      <c r="Y3202">
        <v>12669</v>
      </c>
      <c r="Z3202">
        <v>2.5099999999999998</v>
      </c>
    </row>
    <row r="3203" spans="1:26">
      <c r="A3203">
        <v>211264798</v>
      </c>
      <c r="B3203" t="s">
        <v>10364</v>
      </c>
      <c r="C3203" t="s">
        <v>3597</v>
      </c>
      <c r="D3203" t="s">
        <v>1049</v>
      </c>
      <c r="E3203" t="s">
        <v>10383</v>
      </c>
      <c r="F3203" t="s">
        <v>3600</v>
      </c>
      <c r="G3203">
        <v>211264798</v>
      </c>
      <c r="I3203" t="s">
        <v>3601</v>
      </c>
      <c r="J3203" t="s">
        <v>10403</v>
      </c>
      <c r="K3203" t="s">
        <v>3688</v>
      </c>
      <c r="L3203" t="s">
        <v>10408</v>
      </c>
      <c r="P3203">
        <v>10.5</v>
      </c>
      <c r="Q3203">
        <v>16</v>
      </c>
      <c r="R3203">
        <v>8.5</v>
      </c>
      <c r="S3203" t="b">
        <v>0</v>
      </c>
      <c r="T3203" t="b">
        <v>0</v>
      </c>
      <c r="U3203" t="b">
        <v>1</v>
      </c>
      <c r="V3203">
        <v>17300</v>
      </c>
      <c r="W3203">
        <v>12300</v>
      </c>
      <c r="X3203">
        <v>2.33</v>
      </c>
      <c r="Y3203">
        <v>12669</v>
      </c>
      <c r="Z3203">
        <v>2.4900000000000002</v>
      </c>
    </row>
    <row r="3204" spans="1:26">
      <c r="A3204">
        <v>211264796</v>
      </c>
      <c r="B3204" t="s">
        <v>10364</v>
      </c>
      <c r="C3204" t="s">
        <v>3597</v>
      </c>
      <c r="D3204" t="s">
        <v>1049</v>
      </c>
      <c r="E3204" t="s">
        <v>3860</v>
      </c>
      <c r="F3204" t="s">
        <v>3600</v>
      </c>
      <c r="G3204">
        <v>211264796</v>
      </c>
      <c r="I3204" t="s">
        <v>3601</v>
      </c>
      <c r="J3204" t="s">
        <v>7259</v>
      </c>
      <c r="K3204" t="s">
        <v>3688</v>
      </c>
      <c r="L3204" t="s">
        <v>10407</v>
      </c>
      <c r="P3204">
        <v>10.5</v>
      </c>
      <c r="Q3204">
        <v>16</v>
      </c>
      <c r="R3204">
        <v>8.5</v>
      </c>
      <c r="S3204" t="b">
        <v>0</v>
      </c>
      <c r="T3204" t="b">
        <v>0</v>
      </c>
      <c r="U3204" t="b">
        <v>1</v>
      </c>
      <c r="V3204">
        <v>17300</v>
      </c>
      <c r="W3204">
        <v>12300</v>
      </c>
      <c r="X3204">
        <v>2.33</v>
      </c>
      <c r="Y3204">
        <v>12669</v>
      </c>
      <c r="Z3204">
        <v>2.4900000000000002</v>
      </c>
    </row>
    <row r="3205" spans="1:26">
      <c r="A3205">
        <v>211264794</v>
      </c>
      <c r="B3205" t="s">
        <v>10364</v>
      </c>
      <c r="C3205" t="s">
        <v>3597</v>
      </c>
      <c r="D3205" t="s">
        <v>1049</v>
      </c>
      <c r="E3205" t="s">
        <v>3861</v>
      </c>
      <c r="F3205" t="s">
        <v>3600</v>
      </c>
      <c r="G3205">
        <v>211264794</v>
      </c>
      <c r="I3205" t="s">
        <v>3601</v>
      </c>
      <c r="J3205" t="s">
        <v>7259</v>
      </c>
      <c r="K3205" t="s">
        <v>3688</v>
      </c>
      <c r="L3205" t="s">
        <v>10407</v>
      </c>
      <c r="P3205">
        <v>10.5</v>
      </c>
      <c r="Q3205">
        <v>16</v>
      </c>
      <c r="R3205">
        <v>8.5</v>
      </c>
      <c r="S3205" t="b">
        <v>0</v>
      </c>
      <c r="T3205" t="b">
        <v>0</v>
      </c>
      <c r="U3205" t="b">
        <v>1</v>
      </c>
      <c r="V3205">
        <v>17300</v>
      </c>
      <c r="W3205">
        <v>12300</v>
      </c>
      <c r="X3205">
        <v>2.33</v>
      </c>
      <c r="Y3205">
        <v>12669</v>
      </c>
      <c r="Z3205">
        <v>2.4900000000000002</v>
      </c>
    </row>
    <row r="3206" spans="1:26">
      <c r="A3206">
        <v>211264792</v>
      </c>
      <c r="B3206" t="s">
        <v>10364</v>
      </c>
      <c r="C3206" t="s">
        <v>3597</v>
      </c>
      <c r="D3206" t="s">
        <v>1049</v>
      </c>
      <c r="E3206" t="s">
        <v>3857</v>
      </c>
      <c r="F3206" t="s">
        <v>3600</v>
      </c>
      <c r="G3206">
        <v>211264792</v>
      </c>
      <c r="I3206" t="s">
        <v>3601</v>
      </c>
      <c r="J3206" t="s">
        <v>7259</v>
      </c>
      <c r="K3206" t="s">
        <v>3688</v>
      </c>
      <c r="L3206" t="s">
        <v>10407</v>
      </c>
      <c r="P3206">
        <v>10.5</v>
      </c>
      <c r="Q3206">
        <v>16</v>
      </c>
      <c r="R3206">
        <v>8.5</v>
      </c>
      <c r="S3206" t="b">
        <v>0</v>
      </c>
      <c r="T3206" t="b">
        <v>0</v>
      </c>
      <c r="U3206" t="b">
        <v>1</v>
      </c>
      <c r="V3206">
        <v>17300</v>
      </c>
      <c r="W3206">
        <v>12300</v>
      </c>
      <c r="X3206">
        <v>2.33</v>
      </c>
      <c r="Y3206">
        <v>12669</v>
      </c>
      <c r="Z3206">
        <v>2.4900000000000002</v>
      </c>
    </row>
    <row r="3207" spans="1:26">
      <c r="A3207">
        <v>211264790</v>
      </c>
      <c r="B3207" t="s">
        <v>10364</v>
      </c>
      <c r="C3207" t="s">
        <v>3597</v>
      </c>
      <c r="D3207" t="s">
        <v>1049</v>
      </c>
      <c r="E3207" t="s">
        <v>3858</v>
      </c>
      <c r="F3207" t="s">
        <v>3600</v>
      </c>
      <c r="G3207">
        <v>211264790</v>
      </c>
      <c r="I3207" t="s">
        <v>3601</v>
      </c>
      <c r="J3207" t="s">
        <v>7259</v>
      </c>
      <c r="K3207" t="s">
        <v>3688</v>
      </c>
      <c r="L3207" t="s">
        <v>10407</v>
      </c>
      <c r="P3207">
        <v>10.5</v>
      </c>
      <c r="Q3207">
        <v>16</v>
      </c>
      <c r="R3207">
        <v>8.5</v>
      </c>
      <c r="S3207" t="b">
        <v>0</v>
      </c>
      <c r="T3207" t="b">
        <v>0</v>
      </c>
      <c r="U3207" t="b">
        <v>1</v>
      </c>
      <c r="V3207">
        <v>17300</v>
      </c>
      <c r="W3207">
        <v>12300</v>
      </c>
      <c r="X3207">
        <v>2.33</v>
      </c>
      <c r="Y3207">
        <v>12669</v>
      </c>
      <c r="Z3207">
        <v>2.4900000000000002</v>
      </c>
    </row>
    <row r="3208" spans="1:26">
      <c r="A3208">
        <v>211264788</v>
      </c>
      <c r="B3208" t="s">
        <v>10364</v>
      </c>
      <c r="C3208" t="s">
        <v>3597</v>
      </c>
      <c r="D3208" t="s">
        <v>1049</v>
      </c>
      <c r="E3208" t="s">
        <v>3855</v>
      </c>
      <c r="F3208" t="s">
        <v>3600</v>
      </c>
      <c r="G3208">
        <v>211264788</v>
      </c>
      <c r="I3208" t="s">
        <v>3601</v>
      </c>
      <c r="J3208" t="s">
        <v>7259</v>
      </c>
      <c r="K3208" t="s">
        <v>3688</v>
      </c>
      <c r="L3208" t="s">
        <v>10407</v>
      </c>
      <c r="P3208">
        <v>10.5</v>
      </c>
      <c r="Q3208">
        <v>16</v>
      </c>
      <c r="R3208">
        <v>8.5</v>
      </c>
      <c r="S3208" t="b">
        <v>0</v>
      </c>
      <c r="T3208" t="b">
        <v>0</v>
      </c>
      <c r="U3208" t="b">
        <v>1</v>
      </c>
      <c r="V3208">
        <v>17300</v>
      </c>
      <c r="W3208">
        <v>12300</v>
      </c>
      <c r="X3208">
        <v>2.33</v>
      </c>
      <c r="Y3208">
        <v>12669</v>
      </c>
      <c r="Z3208">
        <v>2.4900000000000002</v>
      </c>
    </row>
    <row r="3209" spans="1:26">
      <c r="A3209">
        <v>211264786</v>
      </c>
      <c r="B3209" t="s">
        <v>10364</v>
      </c>
      <c r="C3209" t="s">
        <v>3597</v>
      </c>
      <c r="D3209" t="s">
        <v>1049</v>
      </c>
      <c r="E3209" t="s">
        <v>3856</v>
      </c>
      <c r="F3209" t="s">
        <v>3600</v>
      </c>
      <c r="G3209">
        <v>211264786</v>
      </c>
      <c r="I3209" t="s">
        <v>3601</v>
      </c>
      <c r="J3209" t="s">
        <v>7259</v>
      </c>
      <c r="K3209" t="s">
        <v>3688</v>
      </c>
      <c r="L3209" t="s">
        <v>10407</v>
      </c>
      <c r="P3209">
        <v>10.5</v>
      </c>
      <c r="Q3209">
        <v>16</v>
      </c>
      <c r="R3209">
        <v>8.5</v>
      </c>
      <c r="S3209" t="b">
        <v>0</v>
      </c>
      <c r="T3209" t="b">
        <v>0</v>
      </c>
      <c r="U3209" t="b">
        <v>1</v>
      </c>
      <c r="V3209">
        <v>17300</v>
      </c>
      <c r="W3209">
        <v>12300</v>
      </c>
      <c r="X3209">
        <v>2.33</v>
      </c>
      <c r="Y3209">
        <v>12669</v>
      </c>
      <c r="Z3209">
        <v>2.4900000000000002</v>
      </c>
    </row>
    <row r="3210" spans="1:26">
      <c r="A3210">
        <v>211264784</v>
      </c>
      <c r="B3210" t="s">
        <v>10364</v>
      </c>
      <c r="C3210" t="s">
        <v>3597</v>
      </c>
      <c r="D3210" t="s">
        <v>1049</v>
      </c>
      <c r="E3210" t="s">
        <v>3854</v>
      </c>
      <c r="F3210" t="s">
        <v>3600</v>
      </c>
      <c r="G3210">
        <v>211264784</v>
      </c>
      <c r="I3210" t="s">
        <v>3601</v>
      </c>
      <c r="J3210" t="s">
        <v>7259</v>
      </c>
      <c r="K3210" t="s">
        <v>3688</v>
      </c>
      <c r="L3210" t="s">
        <v>10407</v>
      </c>
      <c r="P3210">
        <v>10.5</v>
      </c>
      <c r="Q3210">
        <v>16</v>
      </c>
      <c r="R3210">
        <v>8.5</v>
      </c>
      <c r="S3210" t="b">
        <v>0</v>
      </c>
      <c r="T3210" t="b">
        <v>0</v>
      </c>
      <c r="U3210" t="b">
        <v>1</v>
      </c>
      <c r="V3210">
        <v>17300</v>
      </c>
      <c r="W3210">
        <v>12300</v>
      </c>
      <c r="X3210">
        <v>2.33</v>
      </c>
      <c r="Y3210">
        <v>12669</v>
      </c>
      <c r="Z3210">
        <v>2.4900000000000002</v>
      </c>
    </row>
    <row r="3211" spans="1:26">
      <c r="A3211">
        <v>211264782</v>
      </c>
      <c r="B3211" t="s">
        <v>10364</v>
      </c>
      <c r="C3211" t="s">
        <v>3597</v>
      </c>
      <c r="D3211" t="s">
        <v>1049</v>
      </c>
      <c r="E3211" t="s">
        <v>3862</v>
      </c>
      <c r="F3211" t="s">
        <v>3600</v>
      </c>
      <c r="G3211">
        <v>211264782</v>
      </c>
      <c r="I3211" t="s">
        <v>3601</v>
      </c>
      <c r="J3211" t="s">
        <v>7259</v>
      </c>
      <c r="K3211" t="s">
        <v>3688</v>
      </c>
      <c r="L3211" t="s">
        <v>10407</v>
      </c>
      <c r="P3211">
        <v>10.5</v>
      </c>
      <c r="Q3211">
        <v>16</v>
      </c>
      <c r="R3211">
        <v>8.5</v>
      </c>
      <c r="S3211" t="b">
        <v>0</v>
      </c>
      <c r="T3211" t="b">
        <v>0</v>
      </c>
      <c r="U3211" t="b">
        <v>1</v>
      </c>
      <c r="V3211">
        <v>17300</v>
      </c>
      <c r="W3211">
        <v>12300</v>
      </c>
      <c r="X3211">
        <v>2.33</v>
      </c>
      <c r="Y3211">
        <v>12669</v>
      </c>
      <c r="Z3211">
        <v>2.4900000000000002</v>
      </c>
    </row>
    <row r="3212" spans="1:26">
      <c r="A3212">
        <v>211264776</v>
      </c>
      <c r="B3212" t="s">
        <v>10364</v>
      </c>
      <c r="C3212" t="s">
        <v>3597</v>
      </c>
      <c r="D3212" t="s">
        <v>1049</v>
      </c>
      <c r="E3212" t="s">
        <v>10383</v>
      </c>
      <c r="F3212" t="s">
        <v>3600</v>
      </c>
      <c r="G3212">
        <v>211264776</v>
      </c>
      <c r="I3212" t="s">
        <v>3601</v>
      </c>
      <c r="J3212" t="s">
        <v>10403</v>
      </c>
      <c r="K3212" t="s">
        <v>3688</v>
      </c>
      <c r="L3212" t="s">
        <v>10406</v>
      </c>
      <c r="P3212">
        <v>10.5</v>
      </c>
      <c r="Q3212">
        <v>16</v>
      </c>
      <c r="R3212">
        <v>8.5</v>
      </c>
      <c r="S3212" t="b">
        <v>0</v>
      </c>
      <c r="T3212" t="b">
        <v>0</v>
      </c>
      <c r="U3212" t="b">
        <v>1</v>
      </c>
      <c r="V3212">
        <v>17400</v>
      </c>
      <c r="W3212">
        <v>12300</v>
      </c>
      <c r="X3212">
        <v>2.34</v>
      </c>
      <c r="Y3212">
        <v>12669</v>
      </c>
      <c r="Z3212">
        <v>2.5099999999999998</v>
      </c>
    </row>
    <row r="3213" spans="1:26">
      <c r="A3213">
        <v>211719727</v>
      </c>
      <c r="B3213" t="s">
        <v>10364</v>
      </c>
      <c r="C3213" t="s">
        <v>3597</v>
      </c>
      <c r="D3213" t="s">
        <v>1049</v>
      </c>
      <c r="E3213" t="s">
        <v>10375</v>
      </c>
      <c r="F3213" t="s">
        <v>3600</v>
      </c>
      <c r="G3213">
        <v>211719727</v>
      </c>
      <c r="I3213" t="s">
        <v>3601</v>
      </c>
      <c r="J3213" t="s">
        <v>10394</v>
      </c>
      <c r="K3213" t="s">
        <v>3688</v>
      </c>
      <c r="L3213" t="s">
        <v>10402</v>
      </c>
      <c r="P3213">
        <v>10</v>
      </c>
      <c r="Q3213">
        <v>14.3</v>
      </c>
      <c r="R3213">
        <v>8.5</v>
      </c>
      <c r="S3213" t="b">
        <v>0</v>
      </c>
      <c r="T3213" t="b">
        <v>0</v>
      </c>
      <c r="U3213" t="b">
        <v>0</v>
      </c>
      <c r="V3213">
        <v>17400</v>
      </c>
      <c r="W3213">
        <v>12700</v>
      </c>
      <c r="X3213">
        <v>2.36</v>
      </c>
      <c r="Y3213">
        <v>13081</v>
      </c>
      <c r="Z3213">
        <v>2.54</v>
      </c>
    </row>
    <row r="3214" spans="1:26">
      <c r="A3214">
        <v>211719726</v>
      </c>
      <c r="B3214" t="s">
        <v>10364</v>
      </c>
      <c r="C3214" t="s">
        <v>3597</v>
      </c>
      <c r="D3214" t="s">
        <v>1049</v>
      </c>
      <c r="E3214" t="s">
        <v>10374</v>
      </c>
      <c r="F3214" t="s">
        <v>3600</v>
      </c>
      <c r="G3214">
        <v>211719726</v>
      </c>
      <c r="I3214" t="s">
        <v>3601</v>
      </c>
      <c r="J3214" t="s">
        <v>10394</v>
      </c>
      <c r="K3214" t="s">
        <v>3688</v>
      </c>
      <c r="L3214" t="s">
        <v>10402</v>
      </c>
      <c r="P3214">
        <v>10</v>
      </c>
      <c r="Q3214">
        <v>14.3</v>
      </c>
      <c r="R3214">
        <v>8.5</v>
      </c>
      <c r="S3214" t="b">
        <v>0</v>
      </c>
      <c r="T3214" t="b">
        <v>0</v>
      </c>
      <c r="U3214" t="b">
        <v>0</v>
      </c>
      <c r="V3214">
        <v>17400</v>
      </c>
      <c r="W3214">
        <v>12700</v>
      </c>
      <c r="X3214">
        <v>2.36</v>
      </c>
      <c r="Y3214">
        <v>13081</v>
      </c>
      <c r="Z3214">
        <v>2.54</v>
      </c>
    </row>
    <row r="3215" spans="1:26">
      <c r="A3215">
        <v>211719725</v>
      </c>
      <c r="B3215" t="s">
        <v>10364</v>
      </c>
      <c r="C3215" t="s">
        <v>3597</v>
      </c>
      <c r="D3215" t="s">
        <v>1049</v>
      </c>
      <c r="E3215" t="s">
        <v>3637</v>
      </c>
      <c r="F3215" t="s">
        <v>3600</v>
      </c>
      <c r="G3215">
        <v>211719725</v>
      </c>
      <c r="I3215" t="s">
        <v>3601</v>
      </c>
      <c r="J3215" t="s">
        <v>10394</v>
      </c>
      <c r="K3215" t="s">
        <v>3688</v>
      </c>
      <c r="L3215" t="s">
        <v>10402</v>
      </c>
      <c r="P3215">
        <v>10</v>
      </c>
      <c r="Q3215">
        <v>14.3</v>
      </c>
      <c r="R3215">
        <v>8.5</v>
      </c>
      <c r="S3215" t="b">
        <v>0</v>
      </c>
      <c r="T3215" t="b">
        <v>0</v>
      </c>
      <c r="U3215" t="b">
        <v>0</v>
      </c>
      <c r="V3215">
        <v>17400</v>
      </c>
      <c r="W3215">
        <v>12700</v>
      </c>
      <c r="X3215">
        <v>2.36</v>
      </c>
      <c r="Y3215">
        <v>13081</v>
      </c>
      <c r="Z3215">
        <v>2.54</v>
      </c>
    </row>
    <row r="3216" spans="1:26">
      <c r="A3216">
        <v>211264857</v>
      </c>
      <c r="B3216" t="s">
        <v>10364</v>
      </c>
      <c r="C3216" t="s">
        <v>3597</v>
      </c>
      <c r="D3216" t="s">
        <v>1049</v>
      </c>
      <c r="E3216" t="s">
        <v>10375</v>
      </c>
      <c r="F3216" t="s">
        <v>3600</v>
      </c>
      <c r="G3216">
        <v>211264857</v>
      </c>
      <c r="I3216" t="s">
        <v>3601</v>
      </c>
      <c r="J3216" t="s">
        <v>10394</v>
      </c>
      <c r="K3216" t="s">
        <v>3688</v>
      </c>
      <c r="L3216" t="s">
        <v>5582</v>
      </c>
      <c r="P3216">
        <v>10.5</v>
      </c>
      <c r="Q3216">
        <v>16.5</v>
      </c>
      <c r="R3216">
        <v>8.5</v>
      </c>
      <c r="S3216" t="b">
        <v>0</v>
      </c>
      <c r="T3216" t="b">
        <v>0</v>
      </c>
      <c r="U3216" t="b">
        <v>1</v>
      </c>
      <c r="V3216">
        <v>17800</v>
      </c>
      <c r="W3216">
        <v>12300</v>
      </c>
      <c r="X3216">
        <v>2.39</v>
      </c>
      <c r="Y3216">
        <v>12669</v>
      </c>
      <c r="Z3216">
        <v>2.56</v>
      </c>
    </row>
    <row r="3217" spans="1:26">
      <c r="A3217">
        <v>211264855</v>
      </c>
      <c r="B3217" t="s">
        <v>10364</v>
      </c>
      <c r="C3217" t="s">
        <v>3597</v>
      </c>
      <c r="D3217" t="s">
        <v>1049</v>
      </c>
      <c r="E3217" t="s">
        <v>10374</v>
      </c>
      <c r="F3217" t="s">
        <v>3600</v>
      </c>
      <c r="G3217">
        <v>211264855</v>
      </c>
      <c r="I3217" t="s">
        <v>3601</v>
      </c>
      <c r="J3217" t="s">
        <v>10394</v>
      </c>
      <c r="K3217" t="s">
        <v>3688</v>
      </c>
      <c r="L3217" t="s">
        <v>5970</v>
      </c>
      <c r="P3217">
        <v>10.5</v>
      </c>
      <c r="Q3217">
        <v>16.5</v>
      </c>
      <c r="R3217">
        <v>8.5</v>
      </c>
      <c r="S3217" t="b">
        <v>0</v>
      </c>
      <c r="T3217" t="b">
        <v>0</v>
      </c>
      <c r="U3217" t="b">
        <v>1</v>
      </c>
      <c r="V3217">
        <v>17800</v>
      </c>
      <c r="W3217">
        <v>12300</v>
      </c>
      <c r="X3217">
        <v>2.39</v>
      </c>
      <c r="Y3217">
        <v>12669</v>
      </c>
      <c r="Z3217">
        <v>2.56</v>
      </c>
    </row>
    <row r="3218" spans="1:26">
      <c r="A3218">
        <v>211264835</v>
      </c>
      <c r="B3218" t="s">
        <v>10364</v>
      </c>
      <c r="C3218" t="s">
        <v>3597</v>
      </c>
      <c r="D3218" t="s">
        <v>1049</v>
      </c>
      <c r="E3218" t="s">
        <v>10375</v>
      </c>
      <c r="F3218" t="s">
        <v>3600</v>
      </c>
      <c r="G3218">
        <v>211264835</v>
      </c>
      <c r="I3218" t="s">
        <v>3601</v>
      </c>
      <c r="J3218" t="s">
        <v>10394</v>
      </c>
      <c r="K3218" t="s">
        <v>3688</v>
      </c>
      <c r="L3218" t="s">
        <v>10376</v>
      </c>
      <c r="P3218">
        <v>10.5</v>
      </c>
      <c r="Q3218">
        <v>16.5</v>
      </c>
      <c r="R3218">
        <v>8</v>
      </c>
      <c r="S3218" t="b">
        <v>0</v>
      </c>
      <c r="T3218" t="b">
        <v>0</v>
      </c>
      <c r="U3218" t="b">
        <v>0</v>
      </c>
      <c r="V3218">
        <v>17300</v>
      </c>
      <c r="W3218">
        <v>12100</v>
      </c>
      <c r="X3218">
        <v>2.2999999999999998</v>
      </c>
      <c r="Y3218">
        <v>12463</v>
      </c>
      <c r="Z3218">
        <v>2.4700000000000002</v>
      </c>
    </row>
    <row r="3219" spans="1:26">
      <c r="A3219">
        <v>211264833</v>
      </c>
      <c r="B3219" t="s">
        <v>10364</v>
      </c>
      <c r="C3219" t="s">
        <v>3597</v>
      </c>
      <c r="D3219" t="s">
        <v>1049</v>
      </c>
      <c r="E3219" t="s">
        <v>10375</v>
      </c>
      <c r="F3219" t="s">
        <v>3600</v>
      </c>
      <c r="G3219">
        <v>211264833</v>
      </c>
      <c r="I3219" t="s">
        <v>3601</v>
      </c>
      <c r="J3219" t="s">
        <v>10394</v>
      </c>
      <c r="K3219" t="s">
        <v>3688</v>
      </c>
      <c r="L3219" t="s">
        <v>10367</v>
      </c>
      <c r="P3219">
        <v>10.5</v>
      </c>
      <c r="Q3219">
        <v>16.5</v>
      </c>
      <c r="R3219">
        <v>8</v>
      </c>
      <c r="S3219" t="b">
        <v>0</v>
      </c>
      <c r="T3219" t="b">
        <v>0</v>
      </c>
      <c r="U3219" t="b">
        <v>0</v>
      </c>
      <c r="V3219">
        <v>17300</v>
      </c>
      <c r="W3219">
        <v>12100</v>
      </c>
      <c r="X3219">
        <v>2.2999999999999998</v>
      </c>
      <c r="Y3219">
        <v>12463</v>
      </c>
      <c r="Z3219">
        <v>2.4700000000000002</v>
      </c>
    </row>
    <row r="3220" spans="1:26">
      <c r="A3220">
        <v>211264831</v>
      </c>
      <c r="B3220" t="s">
        <v>10364</v>
      </c>
      <c r="C3220" t="s">
        <v>3597</v>
      </c>
      <c r="D3220" t="s">
        <v>1049</v>
      </c>
      <c r="E3220" t="s">
        <v>10374</v>
      </c>
      <c r="F3220" t="s">
        <v>3600</v>
      </c>
      <c r="G3220">
        <v>211264831</v>
      </c>
      <c r="I3220" t="s">
        <v>3601</v>
      </c>
      <c r="J3220" t="s">
        <v>10394</v>
      </c>
      <c r="K3220" t="s">
        <v>3688</v>
      </c>
      <c r="L3220" t="s">
        <v>10367</v>
      </c>
      <c r="P3220">
        <v>10.5</v>
      </c>
      <c r="Q3220">
        <v>16.5</v>
      </c>
      <c r="R3220">
        <v>8</v>
      </c>
      <c r="S3220" t="b">
        <v>0</v>
      </c>
      <c r="T3220" t="b">
        <v>0</v>
      </c>
      <c r="U3220" t="b">
        <v>0</v>
      </c>
      <c r="V3220">
        <v>17300</v>
      </c>
      <c r="W3220">
        <v>12100</v>
      </c>
      <c r="X3220">
        <v>2.2999999999999998</v>
      </c>
      <c r="Y3220">
        <v>12463</v>
      </c>
      <c r="Z3220">
        <v>2.4700000000000002</v>
      </c>
    </row>
    <row r="3221" spans="1:26">
      <c r="A3221">
        <v>211264826</v>
      </c>
      <c r="B3221" t="s">
        <v>10364</v>
      </c>
      <c r="C3221" t="s">
        <v>3597</v>
      </c>
      <c r="D3221" t="s">
        <v>1049</v>
      </c>
      <c r="E3221" t="s">
        <v>10375</v>
      </c>
      <c r="F3221" t="s">
        <v>3600</v>
      </c>
      <c r="G3221">
        <v>211264826</v>
      </c>
      <c r="I3221" t="s">
        <v>3601</v>
      </c>
      <c r="J3221" t="s">
        <v>10394</v>
      </c>
      <c r="K3221" t="s">
        <v>3688</v>
      </c>
      <c r="L3221" t="s">
        <v>10399</v>
      </c>
      <c r="P3221">
        <v>10.5</v>
      </c>
      <c r="Q3221">
        <v>16</v>
      </c>
      <c r="R3221">
        <v>8.5</v>
      </c>
      <c r="S3221" t="b">
        <v>0</v>
      </c>
      <c r="T3221" t="b">
        <v>0</v>
      </c>
      <c r="U3221" t="b">
        <v>1</v>
      </c>
      <c r="V3221">
        <v>17300</v>
      </c>
      <c r="W3221">
        <v>12300</v>
      </c>
      <c r="X3221">
        <v>2.33</v>
      </c>
      <c r="Y3221">
        <v>12669</v>
      </c>
      <c r="Z3221">
        <v>2.4900000000000002</v>
      </c>
    </row>
    <row r="3222" spans="1:26">
      <c r="A3222">
        <v>211264824</v>
      </c>
      <c r="B3222" t="s">
        <v>10364</v>
      </c>
      <c r="C3222" t="s">
        <v>3597</v>
      </c>
      <c r="D3222" t="s">
        <v>1049</v>
      </c>
      <c r="E3222" t="s">
        <v>10374</v>
      </c>
      <c r="F3222" t="s">
        <v>3600</v>
      </c>
      <c r="G3222">
        <v>211264824</v>
      </c>
      <c r="I3222" t="s">
        <v>3601</v>
      </c>
      <c r="J3222" t="s">
        <v>10394</v>
      </c>
      <c r="K3222" t="s">
        <v>3688</v>
      </c>
      <c r="L3222" t="s">
        <v>10399</v>
      </c>
      <c r="P3222">
        <v>10.5</v>
      </c>
      <c r="Q3222">
        <v>16</v>
      </c>
      <c r="R3222">
        <v>8.5</v>
      </c>
      <c r="S3222" t="b">
        <v>0</v>
      </c>
      <c r="T3222" t="b">
        <v>0</v>
      </c>
      <c r="U3222" t="b">
        <v>1</v>
      </c>
      <c r="V3222">
        <v>17300</v>
      </c>
      <c r="W3222">
        <v>12300</v>
      </c>
      <c r="X3222">
        <v>2.33</v>
      </c>
      <c r="Y3222">
        <v>12669</v>
      </c>
      <c r="Z3222">
        <v>2.4900000000000002</v>
      </c>
    </row>
    <row r="3223" spans="1:26">
      <c r="A3223">
        <v>211264804</v>
      </c>
      <c r="B3223" t="s">
        <v>10364</v>
      </c>
      <c r="C3223" t="s">
        <v>3597</v>
      </c>
      <c r="D3223" t="s">
        <v>1049</v>
      </c>
      <c r="E3223" t="s">
        <v>10375</v>
      </c>
      <c r="F3223" t="s">
        <v>3600</v>
      </c>
      <c r="G3223">
        <v>211264804</v>
      </c>
      <c r="I3223" t="s">
        <v>3601</v>
      </c>
      <c r="J3223" t="s">
        <v>10394</v>
      </c>
      <c r="K3223" t="s">
        <v>3688</v>
      </c>
      <c r="L3223" t="s">
        <v>10401</v>
      </c>
      <c r="P3223">
        <v>10.5</v>
      </c>
      <c r="Q3223">
        <v>16</v>
      </c>
      <c r="R3223">
        <v>8.5</v>
      </c>
      <c r="S3223" t="b">
        <v>0</v>
      </c>
      <c r="T3223" t="b">
        <v>0</v>
      </c>
      <c r="U3223" t="b">
        <v>1</v>
      </c>
      <c r="V3223">
        <v>17400</v>
      </c>
      <c r="W3223">
        <v>12300</v>
      </c>
      <c r="X3223">
        <v>2.34</v>
      </c>
      <c r="Y3223">
        <v>12669</v>
      </c>
      <c r="Z3223">
        <v>2.5099999999999998</v>
      </c>
    </row>
    <row r="3224" spans="1:26">
      <c r="A3224">
        <v>211264801</v>
      </c>
      <c r="B3224" t="s">
        <v>10364</v>
      </c>
      <c r="C3224" t="s">
        <v>3597</v>
      </c>
      <c r="D3224" t="s">
        <v>1049</v>
      </c>
      <c r="E3224" t="s">
        <v>10375</v>
      </c>
      <c r="F3224" t="s">
        <v>3600</v>
      </c>
      <c r="G3224">
        <v>211264801</v>
      </c>
      <c r="I3224" t="s">
        <v>3601</v>
      </c>
      <c r="J3224" t="s">
        <v>10394</v>
      </c>
      <c r="K3224" t="s">
        <v>3688</v>
      </c>
      <c r="L3224" t="s">
        <v>5583</v>
      </c>
      <c r="P3224">
        <v>10.5</v>
      </c>
      <c r="Q3224">
        <v>16</v>
      </c>
      <c r="R3224">
        <v>8.5</v>
      </c>
      <c r="S3224" t="b">
        <v>0</v>
      </c>
      <c r="T3224" t="b">
        <v>0</v>
      </c>
      <c r="U3224" t="b">
        <v>1</v>
      </c>
      <c r="V3224">
        <v>17400</v>
      </c>
      <c r="W3224">
        <v>12300</v>
      </c>
      <c r="X3224">
        <v>2.34</v>
      </c>
      <c r="Y3224">
        <v>12669</v>
      </c>
      <c r="Z3224">
        <v>2.5099999999999998</v>
      </c>
    </row>
    <row r="3225" spans="1:26">
      <c r="A3225">
        <v>211264800</v>
      </c>
      <c r="B3225" t="s">
        <v>10364</v>
      </c>
      <c r="C3225" t="s">
        <v>3597</v>
      </c>
      <c r="D3225" t="s">
        <v>1049</v>
      </c>
      <c r="E3225" t="s">
        <v>10374</v>
      </c>
      <c r="F3225" t="s">
        <v>3600</v>
      </c>
      <c r="G3225">
        <v>211264800</v>
      </c>
      <c r="I3225" t="s">
        <v>3601</v>
      </c>
      <c r="J3225" t="s">
        <v>10394</v>
      </c>
      <c r="K3225" t="s">
        <v>3688</v>
      </c>
      <c r="L3225" t="s">
        <v>5583</v>
      </c>
      <c r="P3225">
        <v>10.5</v>
      </c>
      <c r="Q3225">
        <v>16</v>
      </c>
      <c r="R3225">
        <v>8.5</v>
      </c>
      <c r="S3225" t="b">
        <v>0</v>
      </c>
      <c r="T3225" t="b">
        <v>0</v>
      </c>
      <c r="U3225" t="b">
        <v>1</v>
      </c>
      <c r="V3225">
        <v>17400</v>
      </c>
      <c r="W3225">
        <v>12300</v>
      </c>
      <c r="X3225">
        <v>2.34</v>
      </c>
      <c r="Y3225">
        <v>12669</v>
      </c>
      <c r="Z3225">
        <v>2.5099999999999998</v>
      </c>
    </row>
    <row r="3226" spans="1:26">
      <c r="A3226">
        <v>211264780</v>
      </c>
      <c r="B3226" t="s">
        <v>10364</v>
      </c>
      <c r="C3226" t="s">
        <v>3597</v>
      </c>
      <c r="D3226" t="s">
        <v>1049</v>
      </c>
      <c r="E3226" t="s">
        <v>10375</v>
      </c>
      <c r="F3226" t="s">
        <v>3600</v>
      </c>
      <c r="G3226">
        <v>211264780</v>
      </c>
      <c r="I3226" t="s">
        <v>3601</v>
      </c>
      <c r="J3226" t="s">
        <v>10394</v>
      </c>
      <c r="K3226" t="s">
        <v>3688</v>
      </c>
      <c r="L3226" t="s">
        <v>10398</v>
      </c>
      <c r="P3226">
        <v>10.5</v>
      </c>
      <c r="Q3226">
        <v>16</v>
      </c>
      <c r="R3226">
        <v>8.5</v>
      </c>
      <c r="S3226" t="b">
        <v>0</v>
      </c>
      <c r="T3226" t="b">
        <v>0</v>
      </c>
      <c r="U3226" t="b">
        <v>1</v>
      </c>
      <c r="V3226">
        <v>17300</v>
      </c>
      <c r="W3226">
        <v>12300</v>
      </c>
      <c r="X3226">
        <v>2.33</v>
      </c>
      <c r="Y3226">
        <v>12669</v>
      </c>
      <c r="Z3226">
        <v>2.4900000000000002</v>
      </c>
    </row>
    <row r="3227" spans="1:26">
      <c r="A3227">
        <v>211264778</v>
      </c>
      <c r="B3227" t="s">
        <v>10364</v>
      </c>
      <c r="C3227" t="s">
        <v>3597</v>
      </c>
      <c r="D3227" t="s">
        <v>1049</v>
      </c>
      <c r="E3227" t="s">
        <v>10374</v>
      </c>
      <c r="F3227" t="s">
        <v>3600</v>
      </c>
      <c r="G3227">
        <v>211264778</v>
      </c>
      <c r="I3227" t="s">
        <v>3601</v>
      </c>
      <c r="J3227" t="s">
        <v>10394</v>
      </c>
      <c r="K3227" t="s">
        <v>3688</v>
      </c>
      <c r="L3227" t="s">
        <v>10398</v>
      </c>
      <c r="P3227">
        <v>10.5</v>
      </c>
      <c r="Q3227">
        <v>16</v>
      </c>
      <c r="R3227">
        <v>8.5</v>
      </c>
      <c r="S3227" t="b">
        <v>0</v>
      </c>
      <c r="T3227" t="b">
        <v>0</v>
      </c>
      <c r="U3227" t="b">
        <v>1</v>
      </c>
      <c r="V3227">
        <v>17300</v>
      </c>
      <c r="W3227">
        <v>12300</v>
      </c>
      <c r="X3227">
        <v>2.33</v>
      </c>
      <c r="Y3227">
        <v>12669</v>
      </c>
      <c r="Z3227">
        <v>2.4900000000000002</v>
      </c>
    </row>
    <row r="3228" spans="1:26">
      <c r="A3228">
        <v>211264758</v>
      </c>
      <c r="B3228" t="s">
        <v>10364</v>
      </c>
      <c r="C3228" t="s">
        <v>3597</v>
      </c>
      <c r="D3228" t="s">
        <v>1049</v>
      </c>
      <c r="E3228" t="s">
        <v>10375</v>
      </c>
      <c r="F3228" t="s">
        <v>3600</v>
      </c>
      <c r="G3228">
        <v>211264758</v>
      </c>
      <c r="I3228" t="s">
        <v>3601</v>
      </c>
      <c r="J3228" t="s">
        <v>10394</v>
      </c>
      <c r="K3228" t="s">
        <v>3688</v>
      </c>
      <c r="L3228" t="s">
        <v>5581</v>
      </c>
      <c r="P3228">
        <v>10.5</v>
      </c>
      <c r="Q3228">
        <v>16</v>
      </c>
      <c r="R3228">
        <v>8.5</v>
      </c>
      <c r="S3228" t="b">
        <v>0</v>
      </c>
      <c r="T3228" t="b">
        <v>0</v>
      </c>
      <c r="U3228" t="b">
        <v>1</v>
      </c>
      <c r="V3228">
        <v>17400</v>
      </c>
      <c r="W3228">
        <v>12300</v>
      </c>
      <c r="X3228">
        <v>2.34</v>
      </c>
      <c r="Y3228">
        <v>12669</v>
      </c>
      <c r="Z3228">
        <v>2.5099999999999998</v>
      </c>
    </row>
    <row r="3229" spans="1:26">
      <c r="A3229">
        <v>211264756</v>
      </c>
      <c r="B3229" t="s">
        <v>10364</v>
      </c>
      <c r="C3229" t="s">
        <v>3597</v>
      </c>
      <c r="D3229" t="s">
        <v>1049</v>
      </c>
      <c r="E3229" t="s">
        <v>10374</v>
      </c>
      <c r="F3229" t="s">
        <v>3600</v>
      </c>
      <c r="G3229">
        <v>211264756</v>
      </c>
      <c r="I3229" t="s">
        <v>3601</v>
      </c>
      <c r="J3229" t="s">
        <v>10394</v>
      </c>
      <c r="K3229" t="s">
        <v>3688</v>
      </c>
      <c r="L3229" t="s">
        <v>5581</v>
      </c>
      <c r="P3229">
        <v>10.5</v>
      </c>
      <c r="Q3229">
        <v>16</v>
      </c>
      <c r="R3229">
        <v>8.5</v>
      </c>
      <c r="S3229" t="b">
        <v>0</v>
      </c>
      <c r="T3229" t="b">
        <v>0</v>
      </c>
      <c r="U3229" t="b">
        <v>1</v>
      </c>
      <c r="V3229">
        <v>17400</v>
      </c>
      <c r="W3229">
        <v>12300</v>
      </c>
      <c r="X3229">
        <v>2.34</v>
      </c>
      <c r="Y3229">
        <v>12669</v>
      </c>
      <c r="Z3229">
        <v>2.5099999999999998</v>
      </c>
    </row>
    <row r="3230" spans="1:26">
      <c r="A3230">
        <v>211264754</v>
      </c>
      <c r="B3230" t="s">
        <v>10364</v>
      </c>
      <c r="C3230" t="s">
        <v>3597</v>
      </c>
      <c r="D3230" t="s">
        <v>1049</v>
      </c>
      <c r="E3230" t="s">
        <v>10374</v>
      </c>
      <c r="F3230" t="s">
        <v>3600</v>
      </c>
      <c r="G3230">
        <v>211264754</v>
      </c>
      <c r="I3230" t="s">
        <v>3601</v>
      </c>
      <c r="J3230" t="s">
        <v>10394</v>
      </c>
      <c r="K3230" t="s">
        <v>3688</v>
      </c>
      <c r="L3230" t="s">
        <v>10397</v>
      </c>
      <c r="P3230">
        <v>10.5</v>
      </c>
      <c r="Q3230">
        <v>15.5</v>
      </c>
      <c r="R3230">
        <v>8</v>
      </c>
      <c r="S3230" t="b">
        <v>0</v>
      </c>
      <c r="T3230" t="b">
        <v>0</v>
      </c>
      <c r="U3230" t="b">
        <v>0</v>
      </c>
      <c r="V3230">
        <v>17000</v>
      </c>
      <c r="W3230">
        <v>12200</v>
      </c>
      <c r="X3230">
        <v>2.2799999999999998</v>
      </c>
      <c r="Y3230">
        <v>12566</v>
      </c>
      <c r="Z3230">
        <v>2.44</v>
      </c>
    </row>
    <row r="3231" spans="1:26">
      <c r="A3231">
        <v>211258115</v>
      </c>
      <c r="B3231" t="s">
        <v>10364</v>
      </c>
      <c r="C3231" t="s">
        <v>3597</v>
      </c>
      <c r="D3231" t="s">
        <v>1049</v>
      </c>
      <c r="E3231" t="s">
        <v>3637</v>
      </c>
      <c r="F3231" t="s">
        <v>3600</v>
      </c>
      <c r="G3231">
        <v>211258115</v>
      </c>
      <c r="I3231" t="s">
        <v>3601</v>
      </c>
      <c r="J3231" t="s">
        <v>10394</v>
      </c>
      <c r="K3231" t="s">
        <v>3688</v>
      </c>
      <c r="L3231" t="s">
        <v>5970</v>
      </c>
      <c r="P3231">
        <v>10.5</v>
      </c>
      <c r="Q3231">
        <v>16.5</v>
      </c>
      <c r="R3231">
        <v>8.5</v>
      </c>
      <c r="S3231" t="b">
        <v>0</v>
      </c>
      <c r="T3231" t="b">
        <v>0</v>
      </c>
      <c r="U3231" t="b">
        <v>1</v>
      </c>
      <c r="V3231">
        <v>17800</v>
      </c>
      <c r="W3231">
        <v>12300</v>
      </c>
      <c r="X3231">
        <v>2.39</v>
      </c>
      <c r="Y3231">
        <v>12669</v>
      </c>
      <c r="Z3231">
        <v>2.56</v>
      </c>
    </row>
    <row r="3232" spans="1:26">
      <c r="A3232">
        <v>211258114</v>
      </c>
      <c r="B3232" t="s">
        <v>10364</v>
      </c>
      <c r="C3232" t="s">
        <v>3597</v>
      </c>
      <c r="D3232" t="s">
        <v>1049</v>
      </c>
      <c r="E3232" t="s">
        <v>3637</v>
      </c>
      <c r="F3232" t="s">
        <v>3600</v>
      </c>
      <c r="G3232">
        <v>211258114</v>
      </c>
      <c r="I3232" t="s">
        <v>3601</v>
      </c>
      <c r="J3232" t="s">
        <v>10394</v>
      </c>
      <c r="K3232" t="s">
        <v>3688</v>
      </c>
      <c r="L3232" t="s">
        <v>10367</v>
      </c>
      <c r="P3232">
        <v>10.5</v>
      </c>
      <c r="Q3232">
        <v>16.5</v>
      </c>
      <c r="R3232">
        <v>8</v>
      </c>
      <c r="S3232" t="b">
        <v>0</v>
      </c>
      <c r="T3232" t="b">
        <v>0</v>
      </c>
      <c r="U3232" t="b">
        <v>0</v>
      </c>
      <c r="V3232">
        <v>17300</v>
      </c>
      <c r="W3232">
        <v>12100</v>
      </c>
      <c r="X3232">
        <v>2.2999999999999998</v>
      </c>
      <c r="Y3232">
        <v>12463</v>
      </c>
      <c r="Z3232">
        <v>2.4700000000000002</v>
      </c>
    </row>
    <row r="3233" spans="1:26">
      <c r="A3233">
        <v>211258113</v>
      </c>
      <c r="B3233" t="s">
        <v>10364</v>
      </c>
      <c r="C3233" t="s">
        <v>3597</v>
      </c>
      <c r="D3233" t="s">
        <v>1049</v>
      </c>
      <c r="E3233" t="s">
        <v>3637</v>
      </c>
      <c r="F3233" t="s">
        <v>3600</v>
      </c>
      <c r="G3233">
        <v>211258113</v>
      </c>
      <c r="I3233" t="s">
        <v>3601</v>
      </c>
      <c r="J3233" t="s">
        <v>10394</v>
      </c>
      <c r="K3233" t="s">
        <v>3688</v>
      </c>
      <c r="L3233" t="s">
        <v>10399</v>
      </c>
      <c r="P3233">
        <v>10.5</v>
      </c>
      <c r="Q3233">
        <v>16</v>
      </c>
      <c r="R3233">
        <v>8.5</v>
      </c>
      <c r="S3233" t="b">
        <v>0</v>
      </c>
      <c r="T3233" t="b">
        <v>0</v>
      </c>
      <c r="U3233" t="b">
        <v>1</v>
      </c>
      <c r="V3233">
        <v>17300</v>
      </c>
      <c r="W3233">
        <v>12300</v>
      </c>
      <c r="X3233">
        <v>2.33</v>
      </c>
      <c r="Y3233">
        <v>12669</v>
      </c>
      <c r="Z3233">
        <v>2.4900000000000002</v>
      </c>
    </row>
    <row r="3234" spans="1:26">
      <c r="A3234">
        <v>211258112</v>
      </c>
      <c r="B3234" t="s">
        <v>10364</v>
      </c>
      <c r="C3234" t="s">
        <v>3597</v>
      </c>
      <c r="D3234" t="s">
        <v>1049</v>
      </c>
      <c r="E3234" t="s">
        <v>3637</v>
      </c>
      <c r="F3234" t="s">
        <v>3600</v>
      </c>
      <c r="G3234">
        <v>211258112</v>
      </c>
      <c r="I3234" t="s">
        <v>3601</v>
      </c>
      <c r="J3234" t="s">
        <v>10394</v>
      </c>
      <c r="K3234" t="s">
        <v>3688</v>
      </c>
      <c r="L3234" t="s">
        <v>5583</v>
      </c>
      <c r="P3234">
        <v>10.5</v>
      </c>
      <c r="Q3234">
        <v>16</v>
      </c>
      <c r="R3234">
        <v>8.5</v>
      </c>
      <c r="S3234" t="b">
        <v>0</v>
      </c>
      <c r="T3234" t="b">
        <v>0</v>
      </c>
      <c r="U3234" t="b">
        <v>1</v>
      </c>
      <c r="V3234">
        <v>17400</v>
      </c>
      <c r="W3234">
        <v>12300</v>
      </c>
      <c r="X3234">
        <v>2.34</v>
      </c>
      <c r="Y3234">
        <v>12669</v>
      </c>
      <c r="Z3234">
        <v>2.5099999999999998</v>
      </c>
    </row>
    <row r="3235" spans="1:26">
      <c r="A3235">
        <v>211258111</v>
      </c>
      <c r="B3235" t="s">
        <v>10364</v>
      </c>
      <c r="C3235" t="s">
        <v>3597</v>
      </c>
      <c r="D3235" t="s">
        <v>1049</v>
      </c>
      <c r="E3235" t="s">
        <v>3637</v>
      </c>
      <c r="F3235" t="s">
        <v>3600</v>
      </c>
      <c r="G3235">
        <v>211258111</v>
      </c>
      <c r="I3235" t="s">
        <v>3601</v>
      </c>
      <c r="J3235" t="s">
        <v>10394</v>
      </c>
      <c r="K3235" t="s">
        <v>3688</v>
      </c>
      <c r="L3235" t="s">
        <v>10398</v>
      </c>
      <c r="P3235">
        <v>10.5</v>
      </c>
      <c r="Q3235">
        <v>16</v>
      </c>
      <c r="R3235">
        <v>8.5</v>
      </c>
      <c r="S3235" t="b">
        <v>0</v>
      </c>
      <c r="T3235" t="b">
        <v>0</v>
      </c>
      <c r="U3235" t="b">
        <v>1</v>
      </c>
      <c r="V3235">
        <v>17300</v>
      </c>
      <c r="W3235">
        <v>12300</v>
      </c>
      <c r="X3235">
        <v>2.33</v>
      </c>
      <c r="Y3235">
        <v>12669</v>
      </c>
      <c r="Z3235">
        <v>2.4900000000000002</v>
      </c>
    </row>
    <row r="3236" spans="1:26">
      <c r="A3236">
        <v>211258109</v>
      </c>
      <c r="B3236" t="s">
        <v>10364</v>
      </c>
      <c r="C3236" t="s">
        <v>3597</v>
      </c>
      <c r="D3236" t="s">
        <v>1049</v>
      </c>
      <c r="E3236" t="s">
        <v>3637</v>
      </c>
      <c r="F3236" t="s">
        <v>3600</v>
      </c>
      <c r="G3236">
        <v>211258109</v>
      </c>
      <c r="I3236" t="s">
        <v>3601</v>
      </c>
      <c r="J3236" t="s">
        <v>10394</v>
      </c>
      <c r="K3236" t="s">
        <v>3688</v>
      </c>
      <c r="L3236" t="s">
        <v>5581</v>
      </c>
      <c r="P3236">
        <v>10.5</v>
      </c>
      <c r="Q3236">
        <v>16</v>
      </c>
      <c r="R3236">
        <v>8.5</v>
      </c>
      <c r="S3236" t="b">
        <v>0</v>
      </c>
      <c r="T3236" t="b">
        <v>0</v>
      </c>
      <c r="U3236" t="b">
        <v>1</v>
      </c>
      <c r="V3236">
        <v>17400</v>
      </c>
      <c r="W3236">
        <v>12300</v>
      </c>
      <c r="X3236">
        <v>2.34</v>
      </c>
      <c r="Y3236">
        <v>12669</v>
      </c>
      <c r="Z3236">
        <v>2.5099999999999998</v>
      </c>
    </row>
    <row r="3237" spans="1:26">
      <c r="A3237">
        <v>211258107</v>
      </c>
      <c r="B3237" t="s">
        <v>10364</v>
      </c>
      <c r="C3237" t="s">
        <v>3597</v>
      </c>
      <c r="D3237" t="s">
        <v>1049</v>
      </c>
      <c r="E3237" t="s">
        <v>3637</v>
      </c>
      <c r="F3237" t="s">
        <v>3600</v>
      </c>
      <c r="G3237">
        <v>211258107</v>
      </c>
      <c r="I3237" t="s">
        <v>3601</v>
      </c>
      <c r="J3237" t="s">
        <v>10394</v>
      </c>
      <c r="K3237" t="s">
        <v>3688</v>
      </c>
      <c r="L3237" t="s">
        <v>10397</v>
      </c>
      <c r="P3237">
        <v>10.5</v>
      </c>
      <c r="Q3237">
        <v>15.5</v>
      </c>
      <c r="R3237">
        <v>8</v>
      </c>
      <c r="S3237" t="b">
        <v>0</v>
      </c>
      <c r="T3237" t="b">
        <v>0</v>
      </c>
      <c r="U3237" t="b">
        <v>0</v>
      </c>
      <c r="V3237">
        <v>17000</v>
      </c>
      <c r="W3237">
        <v>12200</v>
      </c>
      <c r="X3237">
        <v>2.2799999999999998</v>
      </c>
      <c r="Y3237">
        <v>12566</v>
      </c>
      <c r="Z3237">
        <v>2.44</v>
      </c>
    </row>
    <row r="3238" spans="1:26">
      <c r="A3238">
        <v>211034462</v>
      </c>
      <c r="B3238" t="s">
        <v>9223</v>
      </c>
      <c r="C3238" t="s">
        <v>3597</v>
      </c>
      <c r="D3238" t="s">
        <v>3698</v>
      </c>
      <c r="E3238" t="s">
        <v>3944</v>
      </c>
      <c r="F3238" t="s">
        <v>3621</v>
      </c>
      <c r="G3238">
        <v>211034462</v>
      </c>
      <c r="I3238" t="s">
        <v>3622</v>
      </c>
      <c r="J3238" t="s">
        <v>10260</v>
      </c>
      <c r="K3238" t="s">
        <v>3624</v>
      </c>
      <c r="L3238" t="s">
        <v>10363</v>
      </c>
      <c r="M3238">
        <v>10.3</v>
      </c>
      <c r="N3238">
        <v>20</v>
      </c>
      <c r="O3238">
        <v>10.8</v>
      </c>
      <c r="P3238">
        <v>10.3</v>
      </c>
      <c r="Q3238">
        <v>20.8</v>
      </c>
      <c r="R3238">
        <v>8.6999999999999993</v>
      </c>
      <c r="S3238" t="b">
        <v>0</v>
      </c>
      <c r="T3238" t="b">
        <v>0</v>
      </c>
      <c r="U3238" t="b">
        <v>0</v>
      </c>
      <c r="V3238">
        <v>12000</v>
      </c>
      <c r="W3238">
        <v>7800</v>
      </c>
      <c r="X3238">
        <v>2.63</v>
      </c>
      <c r="Y3238">
        <v>8200</v>
      </c>
      <c r="Z3238">
        <v>1.35</v>
      </c>
    </row>
    <row r="3239" spans="1:26">
      <c r="A3239">
        <v>211034461</v>
      </c>
      <c r="B3239" t="s">
        <v>9223</v>
      </c>
      <c r="C3239" t="s">
        <v>3597</v>
      </c>
      <c r="D3239" t="s">
        <v>3698</v>
      </c>
      <c r="E3239" t="s">
        <v>3944</v>
      </c>
      <c r="F3239" t="s">
        <v>3621</v>
      </c>
      <c r="G3239">
        <v>211034461</v>
      </c>
      <c r="I3239" t="s">
        <v>3622</v>
      </c>
      <c r="J3239" t="s">
        <v>10256</v>
      </c>
      <c r="K3239" t="s">
        <v>3624</v>
      </c>
      <c r="L3239" t="s">
        <v>10362</v>
      </c>
      <c r="M3239">
        <v>12.5</v>
      </c>
      <c r="N3239">
        <v>21.5</v>
      </c>
      <c r="O3239">
        <v>10.3</v>
      </c>
      <c r="P3239">
        <v>12.5</v>
      </c>
      <c r="Q3239">
        <v>21.5</v>
      </c>
      <c r="R3239">
        <v>9.1</v>
      </c>
      <c r="S3239" t="b">
        <v>0</v>
      </c>
      <c r="T3239" t="b">
        <v>0</v>
      </c>
      <c r="U3239" t="b">
        <v>0</v>
      </c>
      <c r="V3239">
        <v>9000</v>
      </c>
      <c r="W3239">
        <v>6300</v>
      </c>
      <c r="X3239">
        <v>2.64</v>
      </c>
      <c r="Y3239">
        <v>7974</v>
      </c>
      <c r="Z3239">
        <v>1.88</v>
      </c>
    </row>
    <row r="3240" spans="1:26">
      <c r="A3240">
        <v>211034415</v>
      </c>
      <c r="B3240" t="s">
        <v>9223</v>
      </c>
      <c r="C3240" t="s">
        <v>3597</v>
      </c>
      <c r="D3240" t="s">
        <v>3698</v>
      </c>
      <c r="E3240" t="s">
        <v>3944</v>
      </c>
      <c r="F3240" t="s">
        <v>3621</v>
      </c>
      <c r="G3240">
        <v>211034415</v>
      </c>
      <c r="I3240" t="s">
        <v>3622</v>
      </c>
      <c r="J3240" t="s">
        <v>10293</v>
      </c>
      <c r="K3240" t="s">
        <v>3624</v>
      </c>
      <c r="L3240" t="s">
        <v>10361</v>
      </c>
      <c r="M3240">
        <v>13</v>
      </c>
      <c r="N3240">
        <v>23</v>
      </c>
      <c r="O3240">
        <v>11.6</v>
      </c>
      <c r="P3240">
        <v>12.8</v>
      </c>
      <c r="Q3240">
        <v>23.5</v>
      </c>
      <c r="R3240">
        <v>10</v>
      </c>
      <c r="S3240" t="b">
        <v>0</v>
      </c>
      <c r="T3240" t="b">
        <v>0</v>
      </c>
      <c r="U3240" t="b">
        <v>1</v>
      </c>
      <c r="V3240">
        <v>12000</v>
      </c>
      <c r="W3240">
        <v>8400</v>
      </c>
      <c r="X3240">
        <v>3.04</v>
      </c>
      <c r="Y3240">
        <v>9250</v>
      </c>
      <c r="Z3240">
        <v>2.56</v>
      </c>
    </row>
    <row r="3241" spans="1:26">
      <c r="A3241">
        <v>211034592</v>
      </c>
      <c r="B3241" t="s">
        <v>9223</v>
      </c>
      <c r="C3241" t="s">
        <v>3597</v>
      </c>
      <c r="D3241" t="s">
        <v>3698</v>
      </c>
      <c r="E3241" t="s">
        <v>5439</v>
      </c>
      <c r="F3241" t="s">
        <v>3621</v>
      </c>
      <c r="G3241">
        <v>211034592</v>
      </c>
      <c r="I3241" t="s">
        <v>3622</v>
      </c>
      <c r="J3241" t="s">
        <v>10359</v>
      </c>
      <c r="K3241" t="s">
        <v>3624</v>
      </c>
      <c r="L3241" t="s">
        <v>10360</v>
      </c>
      <c r="M3241">
        <v>10.3</v>
      </c>
      <c r="N3241">
        <v>20</v>
      </c>
      <c r="O3241">
        <v>10.8</v>
      </c>
      <c r="P3241">
        <v>10.3</v>
      </c>
      <c r="Q3241">
        <v>20.8</v>
      </c>
      <c r="R3241">
        <v>8.6999999999999993</v>
      </c>
      <c r="S3241" t="b">
        <v>0</v>
      </c>
      <c r="T3241" t="b">
        <v>0</v>
      </c>
      <c r="U3241" t="b">
        <v>0</v>
      </c>
      <c r="V3241">
        <v>12000</v>
      </c>
      <c r="W3241">
        <v>7800</v>
      </c>
      <c r="X3241">
        <v>2.63</v>
      </c>
      <c r="Y3241">
        <v>8200</v>
      </c>
      <c r="Z3241">
        <v>1.35</v>
      </c>
    </row>
    <row r="3242" spans="1:26">
      <c r="A3242">
        <v>211034591</v>
      </c>
      <c r="B3242" t="s">
        <v>9223</v>
      </c>
      <c r="C3242" t="s">
        <v>3597</v>
      </c>
      <c r="D3242" t="s">
        <v>3698</v>
      </c>
      <c r="E3242" t="s">
        <v>5439</v>
      </c>
      <c r="F3242" t="s">
        <v>3621</v>
      </c>
      <c r="G3242">
        <v>211034591</v>
      </c>
      <c r="I3242" t="s">
        <v>3622</v>
      </c>
      <c r="J3242" t="s">
        <v>10357</v>
      </c>
      <c r="K3242" t="s">
        <v>3624</v>
      </c>
      <c r="L3242" t="s">
        <v>10358</v>
      </c>
      <c r="M3242">
        <v>12.5</v>
      </c>
      <c r="N3242">
        <v>21.5</v>
      </c>
      <c r="O3242">
        <v>10.3</v>
      </c>
      <c r="P3242">
        <v>12.5</v>
      </c>
      <c r="Q3242">
        <v>21.5</v>
      </c>
      <c r="R3242">
        <v>9.1</v>
      </c>
      <c r="S3242" t="b">
        <v>0</v>
      </c>
      <c r="T3242" t="b">
        <v>0</v>
      </c>
      <c r="U3242" t="b">
        <v>0</v>
      </c>
      <c r="V3242">
        <v>9000</v>
      </c>
      <c r="W3242">
        <v>6300</v>
      </c>
      <c r="X3242">
        <v>2.64</v>
      </c>
      <c r="Y3242">
        <v>7974</v>
      </c>
      <c r="Z3242">
        <v>1.88</v>
      </c>
    </row>
    <row r="3243" spans="1:26">
      <c r="A3243">
        <v>211034571</v>
      </c>
      <c r="B3243" t="s">
        <v>9223</v>
      </c>
      <c r="C3243" t="s">
        <v>3597</v>
      </c>
      <c r="D3243" t="s">
        <v>3698</v>
      </c>
      <c r="E3243" t="s">
        <v>5439</v>
      </c>
      <c r="F3243" t="s">
        <v>3621</v>
      </c>
      <c r="G3243">
        <v>211034571</v>
      </c>
      <c r="I3243" t="s">
        <v>3622</v>
      </c>
      <c r="J3243" t="s">
        <v>10228</v>
      </c>
      <c r="K3243" t="s">
        <v>3624</v>
      </c>
      <c r="L3243" t="s">
        <v>10356</v>
      </c>
      <c r="M3243">
        <v>13</v>
      </c>
      <c r="N3243">
        <v>23</v>
      </c>
      <c r="O3243">
        <v>11.6</v>
      </c>
      <c r="P3243">
        <v>12.8</v>
      </c>
      <c r="Q3243">
        <v>23.5</v>
      </c>
      <c r="R3243">
        <v>10</v>
      </c>
      <c r="S3243" t="b">
        <v>0</v>
      </c>
      <c r="T3243" t="b">
        <v>0</v>
      </c>
      <c r="U3243" t="b">
        <v>1</v>
      </c>
      <c r="V3243">
        <v>12000</v>
      </c>
      <c r="W3243">
        <v>8400</v>
      </c>
      <c r="X3243">
        <v>3.04</v>
      </c>
      <c r="Y3243">
        <v>9250</v>
      </c>
      <c r="Z3243">
        <v>2.56</v>
      </c>
    </row>
    <row r="3244" spans="1:26">
      <c r="A3244">
        <v>211034566</v>
      </c>
      <c r="B3244" t="s">
        <v>9223</v>
      </c>
      <c r="C3244" t="s">
        <v>3597</v>
      </c>
      <c r="D3244" t="s">
        <v>3698</v>
      </c>
      <c r="E3244" t="s">
        <v>5438</v>
      </c>
      <c r="F3244" t="s">
        <v>3621</v>
      </c>
      <c r="G3244">
        <v>211034566</v>
      </c>
      <c r="I3244" t="s">
        <v>3622</v>
      </c>
      <c r="J3244" t="s">
        <v>10359</v>
      </c>
      <c r="K3244" t="s">
        <v>3624</v>
      </c>
      <c r="L3244" t="s">
        <v>10360</v>
      </c>
      <c r="M3244">
        <v>10.3</v>
      </c>
      <c r="N3244">
        <v>20</v>
      </c>
      <c r="O3244">
        <v>10.8</v>
      </c>
      <c r="P3244">
        <v>10.3</v>
      </c>
      <c r="Q3244">
        <v>20.8</v>
      </c>
      <c r="R3244">
        <v>8.6999999999999993</v>
      </c>
      <c r="S3244" t="b">
        <v>0</v>
      </c>
      <c r="T3244" t="b">
        <v>0</v>
      </c>
      <c r="U3244" t="b">
        <v>0</v>
      </c>
      <c r="V3244">
        <v>12000</v>
      </c>
      <c r="W3244">
        <v>7800</v>
      </c>
      <c r="X3244">
        <v>2.63</v>
      </c>
      <c r="Y3244">
        <v>8200</v>
      </c>
      <c r="Z3244">
        <v>1.35</v>
      </c>
    </row>
    <row r="3245" spans="1:26">
      <c r="A3245">
        <v>211034565</v>
      </c>
      <c r="B3245" t="s">
        <v>9223</v>
      </c>
      <c r="C3245" t="s">
        <v>3597</v>
      </c>
      <c r="D3245" t="s">
        <v>3698</v>
      </c>
      <c r="E3245" t="s">
        <v>5438</v>
      </c>
      <c r="F3245" t="s">
        <v>3621</v>
      </c>
      <c r="G3245">
        <v>211034565</v>
      </c>
      <c r="I3245" t="s">
        <v>3622</v>
      </c>
      <c r="J3245" t="s">
        <v>10357</v>
      </c>
      <c r="K3245" t="s">
        <v>3624</v>
      </c>
      <c r="L3245" t="s">
        <v>10358</v>
      </c>
      <c r="M3245">
        <v>12.5</v>
      </c>
      <c r="N3245">
        <v>21.5</v>
      </c>
      <c r="O3245">
        <v>10.3</v>
      </c>
      <c r="P3245">
        <v>12.5</v>
      </c>
      <c r="Q3245">
        <v>21.5</v>
      </c>
      <c r="R3245">
        <v>9.1</v>
      </c>
      <c r="S3245" t="b">
        <v>0</v>
      </c>
      <c r="T3245" t="b">
        <v>0</v>
      </c>
      <c r="U3245" t="b">
        <v>0</v>
      </c>
      <c r="V3245">
        <v>9000</v>
      </c>
      <c r="W3245">
        <v>6300</v>
      </c>
      <c r="X3245">
        <v>2.64</v>
      </c>
      <c r="Y3245">
        <v>7974</v>
      </c>
      <c r="Z3245">
        <v>1.88</v>
      </c>
    </row>
    <row r="3246" spans="1:26">
      <c r="A3246">
        <v>211034545</v>
      </c>
      <c r="B3246" t="s">
        <v>9223</v>
      </c>
      <c r="C3246" t="s">
        <v>3597</v>
      </c>
      <c r="D3246" t="s">
        <v>3698</v>
      </c>
      <c r="E3246" t="s">
        <v>5438</v>
      </c>
      <c r="F3246" t="s">
        <v>3621</v>
      </c>
      <c r="G3246">
        <v>211034545</v>
      </c>
      <c r="I3246" t="s">
        <v>3622</v>
      </c>
      <c r="J3246" t="s">
        <v>10228</v>
      </c>
      <c r="K3246" t="s">
        <v>3624</v>
      </c>
      <c r="L3246" t="s">
        <v>10356</v>
      </c>
      <c r="M3246">
        <v>13</v>
      </c>
      <c r="N3246">
        <v>23</v>
      </c>
      <c r="O3246">
        <v>11.6</v>
      </c>
      <c r="P3246">
        <v>12.8</v>
      </c>
      <c r="Q3246">
        <v>23.5</v>
      </c>
      <c r="R3246">
        <v>10</v>
      </c>
      <c r="S3246" t="b">
        <v>0</v>
      </c>
      <c r="T3246" t="b">
        <v>0</v>
      </c>
      <c r="U3246" t="b">
        <v>1</v>
      </c>
      <c r="V3246">
        <v>12000</v>
      </c>
      <c r="W3246">
        <v>8400</v>
      </c>
      <c r="X3246">
        <v>3.04</v>
      </c>
      <c r="Y3246">
        <v>9250</v>
      </c>
      <c r="Z3246">
        <v>2.56</v>
      </c>
    </row>
    <row r="3247" spans="1:26">
      <c r="A3247">
        <v>211034540</v>
      </c>
      <c r="B3247" t="s">
        <v>9223</v>
      </c>
      <c r="C3247" t="s">
        <v>3597</v>
      </c>
      <c r="D3247" t="s">
        <v>3698</v>
      </c>
      <c r="E3247" t="s">
        <v>10323</v>
      </c>
      <c r="F3247" t="s">
        <v>3621</v>
      </c>
      <c r="G3247">
        <v>211034540</v>
      </c>
      <c r="I3247" t="s">
        <v>3622</v>
      </c>
      <c r="J3247" t="s">
        <v>10359</v>
      </c>
      <c r="K3247" t="s">
        <v>3624</v>
      </c>
      <c r="L3247" t="s">
        <v>10360</v>
      </c>
      <c r="M3247">
        <v>10.3</v>
      </c>
      <c r="N3247">
        <v>20</v>
      </c>
      <c r="O3247">
        <v>10.8</v>
      </c>
      <c r="P3247">
        <v>10.3</v>
      </c>
      <c r="Q3247">
        <v>20.8</v>
      </c>
      <c r="R3247">
        <v>8.6999999999999993</v>
      </c>
      <c r="S3247" t="b">
        <v>0</v>
      </c>
      <c r="T3247" t="b">
        <v>0</v>
      </c>
      <c r="U3247" t="b">
        <v>0</v>
      </c>
      <c r="V3247">
        <v>12000</v>
      </c>
      <c r="W3247">
        <v>7800</v>
      </c>
      <c r="X3247">
        <v>2.63</v>
      </c>
      <c r="Y3247">
        <v>8200</v>
      </c>
      <c r="Z3247">
        <v>1.35</v>
      </c>
    </row>
    <row r="3248" spans="1:26">
      <c r="A3248">
        <v>211034539</v>
      </c>
      <c r="B3248" t="s">
        <v>9223</v>
      </c>
      <c r="C3248" t="s">
        <v>3597</v>
      </c>
      <c r="D3248" t="s">
        <v>3698</v>
      </c>
      <c r="E3248" t="s">
        <v>10323</v>
      </c>
      <c r="F3248" t="s">
        <v>3621</v>
      </c>
      <c r="G3248">
        <v>211034539</v>
      </c>
      <c r="I3248" t="s">
        <v>3622</v>
      </c>
      <c r="J3248" t="s">
        <v>10357</v>
      </c>
      <c r="K3248" t="s">
        <v>3624</v>
      </c>
      <c r="L3248" t="s">
        <v>10358</v>
      </c>
      <c r="M3248">
        <v>12.5</v>
      </c>
      <c r="N3248">
        <v>21.5</v>
      </c>
      <c r="O3248">
        <v>10.3</v>
      </c>
      <c r="P3248">
        <v>12.5</v>
      </c>
      <c r="Q3248">
        <v>21.5</v>
      </c>
      <c r="R3248">
        <v>9.1</v>
      </c>
      <c r="S3248" t="b">
        <v>0</v>
      </c>
      <c r="T3248" t="b">
        <v>0</v>
      </c>
      <c r="U3248" t="b">
        <v>0</v>
      </c>
      <c r="V3248">
        <v>9000</v>
      </c>
      <c r="W3248">
        <v>6300</v>
      </c>
      <c r="X3248">
        <v>2.64</v>
      </c>
      <c r="Y3248">
        <v>7974</v>
      </c>
      <c r="Z3248">
        <v>1.88</v>
      </c>
    </row>
    <row r="3249" spans="1:26">
      <c r="A3249">
        <v>211034519</v>
      </c>
      <c r="B3249" t="s">
        <v>9223</v>
      </c>
      <c r="C3249" t="s">
        <v>3597</v>
      </c>
      <c r="D3249" t="s">
        <v>3698</v>
      </c>
      <c r="E3249" t="s">
        <v>10323</v>
      </c>
      <c r="F3249" t="s">
        <v>3621</v>
      </c>
      <c r="G3249">
        <v>211034519</v>
      </c>
      <c r="I3249" t="s">
        <v>3622</v>
      </c>
      <c r="J3249" t="s">
        <v>10228</v>
      </c>
      <c r="K3249" t="s">
        <v>3624</v>
      </c>
      <c r="L3249" t="s">
        <v>10356</v>
      </c>
      <c r="M3249">
        <v>13</v>
      </c>
      <c r="N3249">
        <v>23</v>
      </c>
      <c r="O3249">
        <v>11.6</v>
      </c>
      <c r="P3249">
        <v>12.8</v>
      </c>
      <c r="Q3249">
        <v>23.5</v>
      </c>
      <c r="R3249">
        <v>10</v>
      </c>
      <c r="S3249" t="b">
        <v>0</v>
      </c>
      <c r="T3249" t="b">
        <v>0</v>
      </c>
      <c r="U3249" t="b">
        <v>1</v>
      </c>
      <c r="V3249">
        <v>12000</v>
      </c>
      <c r="W3249">
        <v>8400</v>
      </c>
      <c r="X3249">
        <v>3.04</v>
      </c>
      <c r="Y3249">
        <v>9250</v>
      </c>
      <c r="Z3249">
        <v>2.56</v>
      </c>
    </row>
    <row r="3250" spans="1:26">
      <c r="A3250">
        <v>211034514</v>
      </c>
      <c r="B3250" t="s">
        <v>9223</v>
      </c>
      <c r="C3250" t="s">
        <v>3597</v>
      </c>
      <c r="D3250" t="s">
        <v>3698</v>
      </c>
      <c r="E3250" t="s">
        <v>10322</v>
      </c>
      <c r="F3250" t="s">
        <v>3621</v>
      </c>
      <c r="G3250">
        <v>211034514</v>
      </c>
      <c r="I3250" t="s">
        <v>3622</v>
      </c>
      <c r="J3250" t="s">
        <v>10359</v>
      </c>
      <c r="K3250" t="s">
        <v>3624</v>
      </c>
      <c r="L3250" t="s">
        <v>10360</v>
      </c>
      <c r="M3250">
        <v>10.3</v>
      </c>
      <c r="N3250">
        <v>20</v>
      </c>
      <c r="O3250">
        <v>10.8</v>
      </c>
      <c r="P3250">
        <v>10.3</v>
      </c>
      <c r="Q3250">
        <v>20.8</v>
      </c>
      <c r="R3250">
        <v>8.6999999999999993</v>
      </c>
      <c r="S3250" t="b">
        <v>0</v>
      </c>
      <c r="T3250" t="b">
        <v>0</v>
      </c>
      <c r="U3250" t="b">
        <v>0</v>
      </c>
      <c r="V3250">
        <v>12000</v>
      </c>
      <c r="W3250">
        <v>7800</v>
      </c>
      <c r="X3250">
        <v>2.63</v>
      </c>
      <c r="Y3250">
        <v>8200</v>
      </c>
      <c r="Z3250">
        <v>1.35</v>
      </c>
    </row>
    <row r="3251" spans="1:26">
      <c r="A3251">
        <v>211034513</v>
      </c>
      <c r="B3251" t="s">
        <v>9223</v>
      </c>
      <c r="C3251" t="s">
        <v>3597</v>
      </c>
      <c r="D3251" t="s">
        <v>3698</v>
      </c>
      <c r="E3251" t="s">
        <v>10322</v>
      </c>
      <c r="F3251" t="s">
        <v>3621</v>
      </c>
      <c r="G3251">
        <v>211034513</v>
      </c>
      <c r="I3251" t="s">
        <v>3622</v>
      </c>
      <c r="J3251" t="s">
        <v>10357</v>
      </c>
      <c r="K3251" t="s">
        <v>3624</v>
      </c>
      <c r="L3251" t="s">
        <v>10358</v>
      </c>
      <c r="M3251">
        <v>12.5</v>
      </c>
      <c r="N3251">
        <v>21.5</v>
      </c>
      <c r="O3251">
        <v>10.3</v>
      </c>
      <c r="P3251">
        <v>12.5</v>
      </c>
      <c r="Q3251">
        <v>21.5</v>
      </c>
      <c r="R3251">
        <v>9.1</v>
      </c>
      <c r="S3251" t="b">
        <v>0</v>
      </c>
      <c r="T3251" t="b">
        <v>0</v>
      </c>
      <c r="U3251" t="b">
        <v>0</v>
      </c>
      <c r="V3251">
        <v>9000</v>
      </c>
      <c r="W3251">
        <v>6300</v>
      </c>
      <c r="X3251">
        <v>2.64</v>
      </c>
      <c r="Y3251">
        <v>7974</v>
      </c>
      <c r="Z3251">
        <v>1.88</v>
      </c>
    </row>
    <row r="3252" spans="1:26">
      <c r="A3252">
        <v>211034493</v>
      </c>
      <c r="B3252" t="s">
        <v>9223</v>
      </c>
      <c r="C3252" t="s">
        <v>3597</v>
      </c>
      <c r="D3252" t="s">
        <v>3698</v>
      </c>
      <c r="E3252" t="s">
        <v>10322</v>
      </c>
      <c r="F3252" t="s">
        <v>3621</v>
      </c>
      <c r="G3252">
        <v>211034493</v>
      </c>
      <c r="I3252" t="s">
        <v>3622</v>
      </c>
      <c r="J3252" t="s">
        <v>10228</v>
      </c>
      <c r="K3252" t="s">
        <v>3624</v>
      </c>
      <c r="L3252" t="s">
        <v>10356</v>
      </c>
      <c r="M3252">
        <v>13</v>
      </c>
      <c r="N3252">
        <v>23</v>
      </c>
      <c r="O3252">
        <v>11.6</v>
      </c>
      <c r="P3252">
        <v>12.8</v>
      </c>
      <c r="Q3252">
        <v>23.5</v>
      </c>
      <c r="R3252">
        <v>10</v>
      </c>
      <c r="S3252" t="b">
        <v>0</v>
      </c>
      <c r="T3252" t="b">
        <v>0</v>
      </c>
      <c r="U3252" t="b">
        <v>1</v>
      </c>
      <c r="V3252">
        <v>12000</v>
      </c>
      <c r="W3252">
        <v>8400</v>
      </c>
      <c r="X3252">
        <v>3.04</v>
      </c>
      <c r="Y3252">
        <v>9250</v>
      </c>
      <c r="Z3252">
        <v>2.56</v>
      </c>
    </row>
    <row r="3253" spans="1:26">
      <c r="A3253">
        <v>211034488</v>
      </c>
      <c r="B3253" t="s">
        <v>9223</v>
      </c>
      <c r="C3253" t="s">
        <v>3597</v>
      </c>
      <c r="D3253" t="s">
        <v>3698</v>
      </c>
      <c r="E3253" t="s">
        <v>10297</v>
      </c>
      <c r="F3253" t="s">
        <v>3621</v>
      </c>
      <c r="G3253">
        <v>211034488</v>
      </c>
      <c r="I3253" t="s">
        <v>3622</v>
      </c>
      <c r="J3253" t="s">
        <v>10359</v>
      </c>
      <c r="K3253" t="s">
        <v>3624</v>
      </c>
      <c r="L3253" t="s">
        <v>10360</v>
      </c>
      <c r="M3253">
        <v>10.3</v>
      </c>
      <c r="N3253">
        <v>20</v>
      </c>
      <c r="O3253">
        <v>10.8</v>
      </c>
      <c r="P3253">
        <v>10.3</v>
      </c>
      <c r="Q3253">
        <v>20.8</v>
      </c>
      <c r="R3253">
        <v>8.6999999999999993</v>
      </c>
      <c r="S3253" t="b">
        <v>0</v>
      </c>
      <c r="T3253" t="b">
        <v>0</v>
      </c>
      <c r="U3253" t="b">
        <v>0</v>
      </c>
      <c r="V3253">
        <v>12000</v>
      </c>
      <c r="W3253">
        <v>7800</v>
      </c>
      <c r="X3253">
        <v>2.63</v>
      </c>
      <c r="Y3253">
        <v>8200</v>
      </c>
      <c r="Z3253">
        <v>1.35</v>
      </c>
    </row>
    <row r="3254" spans="1:26">
      <c r="A3254">
        <v>211034487</v>
      </c>
      <c r="B3254" t="s">
        <v>9223</v>
      </c>
      <c r="C3254" t="s">
        <v>3597</v>
      </c>
      <c r="D3254" t="s">
        <v>3698</v>
      </c>
      <c r="E3254" t="s">
        <v>10297</v>
      </c>
      <c r="F3254" t="s">
        <v>3621</v>
      </c>
      <c r="G3254">
        <v>211034487</v>
      </c>
      <c r="I3254" t="s">
        <v>3622</v>
      </c>
      <c r="J3254" t="s">
        <v>10357</v>
      </c>
      <c r="K3254" t="s">
        <v>3624</v>
      </c>
      <c r="L3254" t="s">
        <v>10358</v>
      </c>
      <c r="M3254">
        <v>12.5</v>
      </c>
      <c r="N3254">
        <v>21.5</v>
      </c>
      <c r="O3254">
        <v>10.3</v>
      </c>
      <c r="P3254">
        <v>12.5</v>
      </c>
      <c r="Q3254">
        <v>21.5</v>
      </c>
      <c r="R3254">
        <v>9.1</v>
      </c>
      <c r="S3254" t="b">
        <v>0</v>
      </c>
      <c r="T3254" t="b">
        <v>0</v>
      </c>
      <c r="U3254" t="b">
        <v>0</v>
      </c>
      <c r="V3254">
        <v>9000</v>
      </c>
      <c r="W3254">
        <v>6300</v>
      </c>
      <c r="X3254">
        <v>2.64</v>
      </c>
      <c r="Y3254">
        <v>7974</v>
      </c>
      <c r="Z3254">
        <v>1.88</v>
      </c>
    </row>
    <row r="3255" spans="1:26">
      <c r="A3255">
        <v>211034467</v>
      </c>
      <c r="B3255" t="s">
        <v>9223</v>
      </c>
      <c r="C3255" t="s">
        <v>3597</v>
      </c>
      <c r="D3255" t="s">
        <v>3698</v>
      </c>
      <c r="E3255" t="s">
        <v>10297</v>
      </c>
      <c r="F3255" t="s">
        <v>3621</v>
      </c>
      <c r="G3255">
        <v>211034467</v>
      </c>
      <c r="I3255" t="s">
        <v>3622</v>
      </c>
      <c r="J3255" t="s">
        <v>10228</v>
      </c>
      <c r="K3255" t="s">
        <v>3624</v>
      </c>
      <c r="L3255" t="s">
        <v>10356</v>
      </c>
      <c r="M3255">
        <v>13</v>
      </c>
      <c r="N3255">
        <v>23</v>
      </c>
      <c r="O3255">
        <v>11.6</v>
      </c>
      <c r="P3255">
        <v>12.8</v>
      </c>
      <c r="Q3255">
        <v>23.5</v>
      </c>
      <c r="R3255">
        <v>10</v>
      </c>
      <c r="S3255" t="b">
        <v>0</v>
      </c>
      <c r="T3255" t="b">
        <v>0</v>
      </c>
      <c r="U3255" t="b">
        <v>1</v>
      </c>
      <c r="V3255">
        <v>12000</v>
      </c>
      <c r="W3255">
        <v>8400</v>
      </c>
      <c r="X3255">
        <v>3.04</v>
      </c>
      <c r="Y3255">
        <v>9250</v>
      </c>
      <c r="Z3255">
        <v>2.56</v>
      </c>
    </row>
    <row r="3256" spans="1:26">
      <c r="A3256">
        <v>207699107</v>
      </c>
      <c r="B3256" t="s">
        <v>9223</v>
      </c>
      <c r="C3256" t="s">
        <v>3597</v>
      </c>
      <c r="D3256" t="s">
        <v>3698</v>
      </c>
      <c r="E3256" t="s">
        <v>3944</v>
      </c>
      <c r="F3256" t="s">
        <v>3650</v>
      </c>
      <c r="G3256">
        <v>207699107</v>
      </c>
      <c r="I3256" t="s">
        <v>3601</v>
      </c>
      <c r="J3256" t="s">
        <v>5998</v>
      </c>
      <c r="K3256" t="s">
        <v>3653</v>
      </c>
      <c r="M3256">
        <v>11.6</v>
      </c>
      <c r="N3256">
        <v>20.5</v>
      </c>
      <c r="O3256">
        <v>11</v>
      </c>
      <c r="P3256">
        <v>11.7</v>
      </c>
      <c r="Q3256">
        <v>21.8</v>
      </c>
      <c r="R3256">
        <v>9.8000000000000007</v>
      </c>
      <c r="S3256" t="b">
        <v>0</v>
      </c>
      <c r="T3256" t="b">
        <v>0</v>
      </c>
      <c r="U3256" t="b">
        <v>1</v>
      </c>
      <c r="V3256">
        <v>48000</v>
      </c>
      <c r="W3256">
        <v>36000</v>
      </c>
      <c r="X3256">
        <v>3.01</v>
      </c>
      <c r="Y3256">
        <v>48700</v>
      </c>
      <c r="Z3256">
        <v>2.27</v>
      </c>
    </row>
    <row r="3257" spans="1:26">
      <c r="A3257">
        <v>207699101</v>
      </c>
      <c r="B3257" t="s">
        <v>9223</v>
      </c>
      <c r="C3257" t="s">
        <v>3597</v>
      </c>
      <c r="D3257" t="s">
        <v>3698</v>
      </c>
      <c r="E3257" t="s">
        <v>3944</v>
      </c>
      <c r="F3257" t="s">
        <v>3650</v>
      </c>
      <c r="G3257">
        <v>207699101</v>
      </c>
      <c r="I3257" t="s">
        <v>3601</v>
      </c>
      <c r="J3257" t="s">
        <v>10355</v>
      </c>
      <c r="K3257" t="s">
        <v>3653</v>
      </c>
      <c r="M3257">
        <v>12.5</v>
      </c>
      <c r="N3257">
        <v>22.4</v>
      </c>
      <c r="O3257">
        <v>11</v>
      </c>
      <c r="P3257">
        <v>12.3</v>
      </c>
      <c r="Q3257">
        <v>23.4</v>
      </c>
      <c r="R3257">
        <v>8.6999999999999993</v>
      </c>
      <c r="S3257" t="b">
        <v>0</v>
      </c>
      <c r="T3257" t="b">
        <v>0</v>
      </c>
      <c r="U3257" t="b">
        <v>0</v>
      </c>
      <c r="V3257">
        <v>48000</v>
      </c>
      <c r="W3257">
        <v>34000</v>
      </c>
      <c r="X3257">
        <v>3.1</v>
      </c>
      <c r="Y3257">
        <v>33000</v>
      </c>
      <c r="Z3257">
        <v>1.97</v>
      </c>
    </row>
    <row r="3258" spans="1:26">
      <c r="A3258">
        <v>208106854</v>
      </c>
      <c r="B3258" t="s">
        <v>9223</v>
      </c>
      <c r="C3258" t="s">
        <v>3597</v>
      </c>
      <c r="D3258" t="s">
        <v>3698</v>
      </c>
      <c r="E3258" t="s">
        <v>5439</v>
      </c>
      <c r="F3258" t="s">
        <v>3650</v>
      </c>
      <c r="G3258">
        <v>208106854</v>
      </c>
      <c r="I3258" t="s">
        <v>3601</v>
      </c>
      <c r="J3258" t="s">
        <v>10354</v>
      </c>
      <c r="K3258" t="s">
        <v>3653</v>
      </c>
      <c r="M3258">
        <v>11.6</v>
      </c>
      <c r="N3258">
        <v>20.5</v>
      </c>
      <c r="O3258">
        <v>11</v>
      </c>
      <c r="P3258">
        <v>11.7</v>
      </c>
      <c r="Q3258">
        <v>21.8</v>
      </c>
      <c r="R3258">
        <v>9.8000000000000007</v>
      </c>
      <c r="S3258" t="b">
        <v>0</v>
      </c>
      <c r="T3258" t="b">
        <v>0</v>
      </c>
      <c r="U3258" t="b">
        <v>1</v>
      </c>
      <c r="V3258">
        <v>48000</v>
      </c>
      <c r="W3258">
        <v>36000</v>
      </c>
      <c r="X3258">
        <v>3.29</v>
      </c>
      <c r="Y3258">
        <v>33000</v>
      </c>
      <c r="Z3258">
        <v>1.97</v>
      </c>
    </row>
    <row r="3259" spans="1:26">
      <c r="A3259">
        <v>208106839</v>
      </c>
      <c r="B3259" t="s">
        <v>9223</v>
      </c>
      <c r="C3259" t="s">
        <v>3597</v>
      </c>
      <c r="D3259" t="s">
        <v>3698</v>
      </c>
      <c r="E3259" t="s">
        <v>5438</v>
      </c>
      <c r="F3259" t="s">
        <v>3650</v>
      </c>
      <c r="G3259">
        <v>208106839</v>
      </c>
      <c r="I3259" t="s">
        <v>3601</v>
      </c>
      <c r="J3259" t="s">
        <v>10354</v>
      </c>
      <c r="K3259" t="s">
        <v>3653</v>
      </c>
      <c r="M3259">
        <v>11.6</v>
      </c>
      <c r="N3259">
        <v>20.5</v>
      </c>
      <c r="O3259">
        <v>11</v>
      </c>
      <c r="P3259">
        <v>11.7</v>
      </c>
      <c r="Q3259">
        <v>21.8</v>
      </c>
      <c r="R3259">
        <v>9.8000000000000007</v>
      </c>
      <c r="S3259" t="b">
        <v>0</v>
      </c>
      <c r="T3259" t="b">
        <v>0</v>
      </c>
      <c r="U3259" t="b">
        <v>1</v>
      </c>
      <c r="V3259">
        <v>48000</v>
      </c>
      <c r="W3259">
        <v>36000</v>
      </c>
      <c r="X3259">
        <v>3.29</v>
      </c>
      <c r="Y3259">
        <v>33000</v>
      </c>
      <c r="Z3259">
        <v>1.97</v>
      </c>
    </row>
    <row r="3260" spans="1:26">
      <c r="A3260">
        <v>208106824</v>
      </c>
      <c r="B3260" t="s">
        <v>9223</v>
      </c>
      <c r="C3260" t="s">
        <v>3597</v>
      </c>
      <c r="D3260" t="s">
        <v>3698</v>
      </c>
      <c r="E3260" t="s">
        <v>10323</v>
      </c>
      <c r="F3260" t="s">
        <v>3650</v>
      </c>
      <c r="G3260">
        <v>208106824</v>
      </c>
      <c r="I3260" t="s">
        <v>3601</v>
      </c>
      <c r="J3260" t="s">
        <v>10354</v>
      </c>
      <c r="K3260" t="s">
        <v>3653</v>
      </c>
      <c r="M3260">
        <v>11.6</v>
      </c>
      <c r="N3260">
        <v>20.5</v>
      </c>
      <c r="O3260">
        <v>11</v>
      </c>
      <c r="P3260">
        <v>11.7</v>
      </c>
      <c r="Q3260">
        <v>21.8</v>
      </c>
      <c r="R3260">
        <v>9.8000000000000007</v>
      </c>
      <c r="S3260" t="b">
        <v>0</v>
      </c>
      <c r="T3260" t="b">
        <v>0</v>
      </c>
      <c r="U3260" t="b">
        <v>1</v>
      </c>
      <c r="V3260">
        <v>48000</v>
      </c>
      <c r="W3260">
        <v>36000</v>
      </c>
      <c r="X3260">
        <v>3.29</v>
      </c>
      <c r="Y3260">
        <v>33000</v>
      </c>
      <c r="Z3260">
        <v>1.97</v>
      </c>
    </row>
    <row r="3261" spans="1:26">
      <c r="A3261">
        <v>208106809</v>
      </c>
      <c r="B3261" t="s">
        <v>9223</v>
      </c>
      <c r="C3261" t="s">
        <v>3597</v>
      </c>
      <c r="D3261" t="s">
        <v>3698</v>
      </c>
      <c r="E3261" t="s">
        <v>10297</v>
      </c>
      <c r="F3261" t="s">
        <v>3650</v>
      </c>
      <c r="G3261">
        <v>208106809</v>
      </c>
      <c r="I3261" t="s">
        <v>3601</v>
      </c>
      <c r="J3261" t="s">
        <v>10354</v>
      </c>
      <c r="K3261" t="s">
        <v>3653</v>
      </c>
      <c r="M3261">
        <v>11.6</v>
      </c>
      <c r="N3261">
        <v>20.5</v>
      </c>
      <c r="O3261">
        <v>11</v>
      </c>
      <c r="P3261">
        <v>11.7</v>
      </c>
      <c r="Q3261">
        <v>21.8</v>
      </c>
      <c r="R3261">
        <v>9.8000000000000007</v>
      </c>
      <c r="S3261" t="b">
        <v>0</v>
      </c>
      <c r="T3261" t="b">
        <v>0</v>
      </c>
      <c r="U3261" t="b">
        <v>1</v>
      </c>
      <c r="V3261">
        <v>48000</v>
      </c>
      <c r="W3261">
        <v>36000</v>
      </c>
      <c r="X3261">
        <v>3.29</v>
      </c>
      <c r="Y3261">
        <v>33000</v>
      </c>
      <c r="Z3261">
        <v>1.97</v>
      </c>
    </row>
    <row r="3262" spans="1:26">
      <c r="A3262">
        <v>208106794</v>
      </c>
      <c r="B3262" t="s">
        <v>9223</v>
      </c>
      <c r="C3262" t="s">
        <v>3597</v>
      </c>
      <c r="D3262" t="s">
        <v>3698</v>
      </c>
      <c r="E3262" t="s">
        <v>10322</v>
      </c>
      <c r="F3262" t="s">
        <v>3650</v>
      </c>
      <c r="G3262">
        <v>208106794</v>
      </c>
      <c r="I3262" t="s">
        <v>3601</v>
      </c>
      <c r="J3262" t="s">
        <v>10354</v>
      </c>
      <c r="K3262" t="s">
        <v>3653</v>
      </c>
      <c r="M3262">
        <v>11.6</v>
      </c>
      <c r="N3262">
        <v>20.5</v>
      </c>
      <c r="O3262">
        <v>11</v>
      </c>
      <c r="P3262">
        <v>11.7</v>
      </c>
      <c r="Q3262">
        <v>21.8</v>
      </c>
      <c r="R3262">
        <v>9.8000000000000007</v>
      </c>
      <c r="S3262" t="b">
        <v>0</v>
      </c>
      <c r="T3262" t="b">
        <v>0</v>
      </c>
      <c r="U3262" t="b">
        <v>1</v>
      </c>
      <c r="V3262">
        <v>48000</v>
      </c>
      <c r="W3262">
        <v>36000</v>
      </c>
      <c r="X3262">
        <v>3.29</v>
      </c>
      <c r="Y3262">
        <v>33000</v>
      </c>
      <c r="Z3262">
        <v>1.97</v>
      </c>
    </row>
    <row r="3263" spans="1:26">
      <c r="A3263">
        <v>211034466</v>
      </c>
      <c r="B3263" t="s">
        <v>9223</v>
      </c>
      <c r="C3263" t="s">
        <v>3597</v>
      </c>
      <c r="D3263" t="s">
        <v>3698</v>
      </c>
      <c r="E3263" t="s">
        <v>3944</v>
      </c>
      <c r="F3263" t="s">
        <v>3621</v>
      </c>
      <c r="G3263">
        <v>211034466</v>
      </c>
      <c r="I3263" t="s">
        <v>3622</v>
      </c>
      <c r="J3263" t="s">
        <v>10266</v>
      </c>
      <c r="K3263" t="s">
        <v>3624</v>
      </c>
      <c r="L3263" t="s">
        <v>10353</v>
      </c>
      <c r="M3263">
        <v>9.5</v>
      </c>
      <c r="N3263">
        <v>18.5</v>
      </c>
      <c r="O3263">
        <v>10.199999999999999</v>
      </c>
      <c r="P3263">
        <v>9.5</v>
      </c>
      <c r="Q3263">
        <v>18.5</v>
      </c>
      <c r="R3263">
        <v>8.6</v>
      </c>
      <c r="S3263" t="b">
        <v>0</v>
      </c>
      <c r="T3263" t="b">
        <v>0</v>
      </c>
      <c r="U3263" t="b">
        <v>0</v>
      </c>
      <c r="V3263">
        <v>23800</v>
      </c>
      <c r="W3263">
        <v>16500</v>
      </c>
      <c r="X3263">
        <v>2.9</v>
      </c>
      <c r="Y3263">
        <v>19257</v>
      </c>
      <c r="Z3263">
        <v>2.11</v>
      </c>
    </row>
    <row r="3264" spans="1:26">
      <c r="A3264">
        <v>211034465</v>
      </c>
      <c r="B3264" t="s">
        <v>9223</v>
      </c>
      <c r="C3264" t="s">
        <v>3597</v>
      </c>
      <c r="D3264" t="s">
        <v>3698</v>
      </c>
      <c r="E3264" t="s">
        <v>3944</v>
      </c>
      <c r="F3264" t="s">
        <v>3621</v>
      </c>
      <c r="G3264">
        <v>211034465</v>
      </c>
      <c r="I3264" t="s">
        <v>3622</v>
      </c>
      <c r="J3264" t="s">
        <v>10264</v>
      </c>
      <c r="K3264" t="s">
        <v>3624</v>
      </c>
      <c r="L3264" t="s">
        <v>10352</v>
      </c>
      <c r="M3264">
        <v>11</v>
      </c>
      <c r="N3264">
        <v>19.5</v>
      </c>
      <c r="O3264">
        <v>10</v>
      </c>
      <c r="P3264">
        <v>10.8</v>
      </c>
      <c r="Q3264">
        <v>19.5</v>
      </c>
      <c r="R3264">
        <v>8.6999999999999993</v>
      </c>
      <c r="S3264" t="b">
        <v>0</v>
      </c>
      <c r="T3264" t="b">
        <v>0</v>
      </c>
      <c r="U3264" t="b">
        <v>0</v>
      </c>
      <c r="V3264">
        <v>18000</v>
      </c>
      <c r="W3264">
        <v>11400</v>
      </c>
      <c r="X3264">
        <v>2.57</v>
      </c>
      <c r="Y3264">
        <v>14370</v>
      </c>
      <c r="Z3264">
        <v>2.4900000000000002</v>
      </c>
    </row>
    <row r="3265" spans="1:26">
      <c r="A3265">
        <v>211034464</v>
      </c>
      <c r="B3265" t="s">
        <v>9223</v>
      </c>
      <c r="C3265" t="s">
        <v>3597</v>
      </c>
      <c r="D3265" t="s">
        <v>3698</v>
      </c>
      <c r="E3265" t="s">
        <v>3944</v>
      </c>
      <c r="F3265" t="s">
        <v>3621</v>
      </c>
      <c r="G3265">
        <v>211034464</v>
      </c>
      <c r="I3265" t="s">
        <v>3622</v>
      </c>
      <c r="J3265" t="s">
        <v>10262</v>
      </c>
      <c r="K3265" t="s">
        <v>3624</v>
      </c>
      <c r="L3265" t="s">
        <v>10351</v>
      </c>
      <c r="M3265">
        <v>10.8</v>
      </c>
      <c r="N3265">
        <v>20.5</v>
      </c>
      <c r="O3265">
        <v>10.7</v>
      </c>
      <c r="P3265">
        <v>10.8</v>
      </c>
      <c r="Q3265">
        <v>21.4</v>
      </c>
      <c r="R3265">
        <v>9.1999999999999993</v>
      </c>
      <c r="S3265" t="b">
        <v>0</v>
      </c>
      <c r="T3265" t="b">
        <v>0</v>
      </c>
      <c r="U3265" t="b">
        <v>0</v>
      </c>
      <c r="V3265">
        <v>12000</v>
      </c>
      <c r="W3265">
        <v>7000</v>
      </c>
      <c r="X3265">
        <v>2.5</v>
      </c>
      <c r="Y3265">
        <v>9300</v>
      </c>
      <c r="Z3265">
        <v>2</v>
      </c>
    </row>
    <row r="3266" spans="1:26">
      <c r="A3266">
        <v>211034463</v>
      </c>
      <c r="B3266" t="s">
        <v>9223</v>
      </c>
      <c r="C3266" t="s">
        <v>3597</v>
      </c>
      <c r="D3266" t="s">
        <v>3698</v>
      </c>
      <c r="E3266" t="s">
        <v>3944</v>
      </c>
      <c r="F3266" t="s">
        <v>3621</v>
      </c>
      <c r="G3266">
        <v>211034463</v>
      </c>
      <c r="I3266" t="s">
        <v>3622</v>
      </c>
      <c r="J3266" t="s">
        <v>10258</v>
      </c>
      <c r="K3266" t="s">
        <v>3624</v>
      </c>
      <c r="L3266" t="s">
        <v>10350</v>
      </c>
      <c r="M3266">
        <v>12.6</v>
      </c>
      <c r="N3266">
        <v>21.5</v>
      </c>
      <c r="O3266">
        <v>10</v>
      </c>
      <c r="P3266">
        <v>12.6</v>
      </c>
      <c r="Q3266">
        <v>21.7</v>
      </c>
      <c r="R3266">
        <v>9.4</v>
      </c>
      <c r="S3266" t="b">
        <v>0</v>
      </c>
      <c r="T3266" t="b">
        <v>0</v>
      </c>
      <c r="U3266" t="b">
        <v>0</v>
      </c>
      <c r="V3266">
        <v>9000</v>
      </c>
      <c r="W3266">
        <v>6000</v>
      </c>
      <c r="X3266">
        <v>2.5099999999999998</v>
      </c>
      <c r="Y3266">
        <v>8066</v>
      </c>
      <c r="Z3266">
        <v>2.17</v>
      </c>
    </row>
    <row r="3267" spans="1:26">
      <c r="A3267">
        <v>211034459</v>
      </c>
      <c r="B3267" t="s">
        <v>9223</v>
      </c>
      <c r="C3267" t="s">
        <v>3597</v>
      </c>
      <c r="D3267" t="s">
        <v>3698</v>
      </c>
      <c r="E3267" t="s">
        <v>3944</v>
      </c>
      <c r="F3267" t="s">
        <v>3849</v>
      </c>
      <c r="G3267">
        <v>211034459</v>
      </c>
      <c r="I3267" t="s">
        <v>3622</v>
      </c>
      <c r="J3267" t="s">
        <v>7468</v>
      </c>
      <c r="K3267" t="s">
        <v>3624</v>
      </c>
      <c r="L3267" t="s">
        <v>10347</v>
      </c>
      <c r="M3267">
        <v>9.5</v>
      </c>
      <c r="N3267">
        <v>19</v>
      </c>
      <c r="O3267">
        <v>10.3</v>
      </c>
      <c r="P3267">
        <v>9.5</v>
      </c>
      <c r="Q3267">
        <v>19.399999999999999</v>
      </c>
      <c r="R3267">
        <v>10.5</v>
      </c>
      <c r="S3267" t="b">
        <v>0</v>
      </c>
      <c r="T3267" t="b">
        <v>0</v>
      </c>
      <c r="U3267" t="b">
        <v>1</v>
      </c>
      <c r="V3267">
        <v>36000</v>
      </c>
      <c r="W3267">
        <v>33000</v>
      </c>
      <c r="X3267">
        <v>3.1</v>
      </c>
      <c r="Y3267">
        <v>40432</v>
      </c>
      <c r="Z3267">
        <v>1.93</v>
      </c>
    </row>
    <row r="3268" spans="1:26">
      <c r="A3268">
        <v>211034458</v>
      </c>
      <c r="B3268" t="s">
        <v>9223</v>
      </c>
      <c r="C3268" t="s">
        <v>3597</v>
      </c>
      <c r="D3268" t="s">
        <v>3698</v>
      </c>
      <c r="E3268" t="s">
        <v>3944</v>
      </c>
      <c r="F3268" t="s">
        <v>3849</v>
      </c>
      <c r="G3268">
        <v>211034458</v>
      </c>
      <c r="I3268" t="s">
        <v>3622</v>
      </c>
      <c r="J3268" t="s">
        <v>5354</v>
      </c>
      <c r="K3268" t="s">
        <v>3624</v>
      </c>
      <c r="L3268" t="s">
        <v>10346</v>
      </c>
      <c r="M3268">
        <v>11</v>
      </c>
      <c r="N3268">
        <v>20.2</v>
      </c>
      <c r="O3268">
        <v>11.6</v>
      </c>
      <c r="P3268">
        <v>11</v>
      </c>
      <c r="Q3268">
        <v>20.5</v>
      </c>
      <c r="R3268">
        <v>11.5</v>
      </c>
      <c r="S3268" t="b">
        <v>0</v>
      </c>
      <c r="T3268" t="b">
        <v>0</v>
      </c>
      <c r="U3268" t="b">
        <v>1</v>
      </c>
      <c r="V3268">
        <v>24000</v>
      </c>
      <c r="W3268">
        <v>21000</v>
      </c>
      <c r="X3268">
        <v>4.05</v>
      </c>
      <c r="Y3268">
        <v>24000</v>
      </c>
      <c r="Z3268">
        <v>2.17</v>
      </c>
    </row>
    <row r="3269" spans="1:26">
      <c r="A3269">
        <v>211034457</v>
      </c>
      <c r="B3269" t="s">
        <v>9223</v>
      </c>
      <c r="C3269" t="s">
        <v>3597</v>
      </c>
      <c r="D3269" t="s">
        <v>3698</v>
      </c>
      <c r="E3269" t="s">
        <v>3944</v>
      </c>
      <c r="F3269" t="s">
        <v>3849</v>
      </c>
      <c r="G3269">
        <v>211034457</v>
      </c>
      <c r="I3269" t="s">
        <v>3622</v>
      </c>
      <c r="J3269" t="s">
        <v>5363</v>
      </c>
      <c r="K3269" t="s">
        <v>3624</v>
      </c>
      <c r="L3269" t="s">
        <v>10345</v>
      </c>
      <c r="M3269">
        <v>12.5</v>
      </c>
      <c r="N3269">
        <v>20</v>
      </c>
      <c r="O3269">
        <v>10.3</v>
      </c>
      <c r="P3269">
        <v>12.5</v>
      </c>
      <c r="Q3269">
        <v>20</v>
      </c>
      <c r="R3269">
        <v>9.5</v>
      </c>
      <c r="S3269" t="b">
        <v>0</v>
      </c>
      <c r="T3269" t="b">
        <v>0</v>
      </c>
      <c r="U3269" t="b">
        <v>1</v>
      </c>
      <c r="V3269">
        <v>15700</v>
      </c>
      <c r="W3269">
        <v>15600</v>
      </c>
      <c r="X3269">
        <v>2.2400000000000002</v>
      </c>
      <c r="Y3269">
        <v>20000</v>
      </c>
      <c r="Z3269">
        <v>1.78</v>
      </c>
    </row>
    <row r="3270" spans="1:26">
      <c r="A3270">
        <v>211034456</v>
      </c>
      <c r="B3270" t="s">
        <v>9223</v>
      </c>
      <c r="C3270" t="s">
        <v>3597</v>
      </c>
      <c r="D3270" t="s">
        <v>3698</v>
      </c>
      <c r="E3270" t="s">
        <v>3944</v>
      </c>
      <c r="F3270" t="s">
        <v>3849</v>
      </c>
      <c r="G3270">
        <v>211034456</v>
      </c>
      <c r="I3270" t="s">
        <v>3622</v>
      </c>
      <c r="J3270" t="s">
        <v>5365</v>
      </c>
      <c r="K3270" t="s">
        <v>3624</v>
      </c>
      <c r="L3270" t="s">
        <v>10344</v>
      </c>
      <c r="M3270">
        <v>12.7</v>
      </c>
      <c r="N3270">
        <v>21.5</v>
      </c>
      <c r="O3270">
        <v>10.6</v>
      </c>
      <c r="P3270">
        <v>12.7</v>
      </c>
      <c r="Q3270">
        <v>22.3</v>
      </c>
      <c r="R3270">
        <v>10.199999999999999</v>
      </c>
      <c r="S3270" t="b">
        <v>0</v>
      </c>
      <c r="T3270" t="b">
        <v>0</v>
      </c>
      <c r="U3270" t="b">
        <v>1</v>
      </c>
      <c r="V3270">
        <v>12000</v>
      </c>
      <c r="W3270">
        <v>9900</v>
      </c>
      <c r="X3270">
        <v>3.3</v>
      </c>
      <c r="Y3270">
        <v>13010</v>
      </c>
      <c r="Z3270">
        <v>2.1800000000000002</v>
      </c>
    </row>
    <row r="3271" spans="1:26">
      <c r="A3271">
        <v>211034455</v>
      </c>
      <c r="B3271" t="s">
        <v>9223</v>
      </c>
      <c r="C3271" t="s">
        <v>3597</v>
      </c>
      <c r="D3271" t="s">
        <v>3698</v>
      </c>
      <c r="E3271" t="s">
        <v>3944</v>
      </c>
      <c r="F3271" t="s">
        <v>3849</v>
      </c>
      <c r="G3271">
        <v>211034455</v>
      </c>
      <c r="I3271" t="s">
        <v>3622</v>
      </c>
      <c r="J3271" t="s">
        <v>10349</v>
      </c>
      <c r="K3271" t="s">
        <v>3624</v>
      </c>
      <c r="L3271" t="s">
        <v>10343</v>
      </c>
      <c r="M3271">
        <v>13</v>
      </c>
      <c r="N3271">
        <v>20.5</v>
      </c>
      <c r="O3271">
        <v>10.8</v>
      </c>
      <c r="P3271">
        <v>13</v>
      </c>
      <c r="Q3271">
        <v>20.5</v>
      </c>
      <c r="R3271">
        <v>10.199999999999999</v>
      </c>
      <c r="S3271" t="b">
        <v>0</v>
      </c>
      <c r="T3271" t="b">
        <v>0</v>
      </c>
      <c r="U3271" t="b">
        <v>1</v>
      </c>
      <c r="V3271">
        <v>9000</v>
      </c>
      <c r="W3271">
        <v>9000</v>
      </c>
      <c r="X3271">
        <v>3.52</v>
      </c>
      <c r="Y3271">
        <v>11000</v>
      </c>
      <c r="Z3271">
        <v>1.69</v>
      </c>
    </row>
    <row r="3272" spans="1:26">
      <c r="A3272">
        <v>211034453</v>
      </c>
      <c r="B3272" t="s">
        <v>9223</v>
      </c>
      <c r="C3272" t="s">
        <v>3597</v>
      </c>
      <c r="D3272" t="s">
        <v>3698</v>
      </c>
      <c r="E3272" t="s">
        <v>3944</v>
      </c>
      <c r="F3272" t="s">
        <v>3787</v>
      </c>
      <c r="G3272">
        <v>211034453</v>
      </c>
      <c r="I3272" t="s">
        <v>3622</v>
      </c>
      <c r="J3272" t="s">
        <v>7468</v>
      </c>
      <c r="K3272" t="s">
        <v>3624</v>
      </c>
      <c r="L3272" t="s">
        <v>10341</v>
      </c>
      <c r="M3272">
        <v>8.6</v>
      </c>
      <c r="N3272">
        <v>17.5</v>
      </c>
      <c r="O3272">
        <v>10</v>
      </c>
      <c r="P3272">
        <v>8.8000000000000007</v>
      </c>
      <c r="Q3272">
        <v>17.600000000000001</v>
      </c>
      <c r="R3272">
        <v>10</v>
      </c>
      <c r="S3272" t="b">
        <v>0</v>
      </c>
      <c r="T3272" t="b">
        <v>0</v>
      </c>
      <c r="U3272" t="b">
        <v>0</v>
      </c>
      <c r="V3272">
        <v>36000</v>
      </c>
      <c r="W3272">
        <v>32000</v>
      </c>
      <c r="X3272">
        <v>3</v>
      </c>
      <c r="Y3272">
        <v>44148</v>
      </c>
      <c r="Z3272">
        <v>1.95</v>
      </c>
    </row>
    <row r="3273" spans="1:26">
      <c r="A3273">
        <v>211034452</v>
      </c>
      <c r="B3273" t="s">
        <v>9223</v>
      </c>
      <c r="C3273" t="s">
        <v>3597</v>
      </c>
      <c r="D3273" t="s">
        <v>3698</v>
      </c>
      <c r="E3273" t="s">
        <v>3944</v>
      </c>
      <c r="F3273" t="s">
        <v>3787</v>
      </c>
      <c r="G3273">
        <v>211034452</v>
      </c>
      <c r="I3273" t="s">
        <v>3622</v>
      </c>
      <c r="J3273" t="s">
        <v>5354</v>
      </c>
      <c r="K3273" t="s">
        <v>3624</v>
      </c>
      <c r="L3273" t="s">
        <v>10340</v>
      </c>
      <c r="M3273">
        <v>11.5</v>
      </c>
      <c r="N3273">
        <v>20.2</v>
      </c>
      <c r="O3273">
        <v>11.6</v>
      </c>
      <c r="P3273">
        <v>11.7</v>
      </c>
      <c r="Q3273">
        <v>20.5</v>
      </c>
      <c r="R3273">
        <v>11</v>
      </c>
      <c r="S3273" t="b">
        <v>0</v>
      </c>
      <c r="T3273" t="b">
        <v>0</v>
      </c>
      <c r="U3273" t="b">
        <v>1</v>
      </c>
      <c r="V3273">
        <v>24000</v>
      </c>
      <c r="W3273">
        <v>19000</v>
      </c>
      <c r="X3273">
        <v>2.98</v>
      </c>
      <c r="Y3273">
        <v>28000</v>
      </c>
      <c r="Z3273">
        <v>2.06</v>
      </c>
    </row>
    <row r="3274" spans="1:26">
      <c r="A3274">
        <v>211034451</v>
      </c>
      <c r="B3274" t="s">
        <v>9223</v>
      </c>
      <c r="C3274" t="s">
        <v>3597</v>
      </c>
      <c r="D3274" t="s">
        <v>3698</v>
      </c>
      <c r="E3274" t="s">
        <v>3944</v>
      </c>
      <c r="F3274" t="s">
        <v>3787</v>
      </c>
      <c r="G3274">
        <v>211034451</v>
      </c>
      <c r="I3274" t="s">
        <v>3622</v>
      </c>
      <c r="J3274" t="s">
        <v>5363</v>
      </c>
      <c r="K3274" t="s">
        <v>3624</v>
      </c>
      <c r="L3274" t="s">
        <v>10339</v>
      </c>
      <c r="M3274">
        <v>12.5</v>
      </c>
      <c r="N3274">
        <v>20.2</v>
      </c>
      <c r="O3274">
        <v>10.5</v>
      </c>
      <c r="P3274">
        <v>12.5</v>
      </c>
      <c r="Q3274">
        <v>20.5</v>
      </c>
      <c r="R3274">
        <v>9.8000000000000007</v>
      </c>
      <c r="S3274" t="b">
        <v>0</v>
      </c>
      <c r="T3274" t="b">
        <v>0</v>
      </c>
      <c r="U3274" t="b">
        <v>1</v>
      </c>
      <c r="V3274">
        <v>17000</v>
      </c>
      <c r="W3274">
        <v>12000</v>
      </c>
      <c r="X3274">
        <v>2.2999999999999998</v>
      </c>
      <c r="Y3274">
        <v>17000</v>
      </c>
      <c r="Z3274">
        <v>1.9</v>
      </c>
    </row>
    <row r="3275" spans="1:26">
      <c r="A3275">
        <v>211034450</v>
      </c>
      <c r="B3275" t="s">
        <v>9223</v>
      </c>
      <c r="C3275" t="s">
        <v>3597</v>
      </c>
      <c r="D3275" t="s">
        <v>3698</v>
      </c>
      <c r="E3275" t="s">
        <v>3944</v>
      </c>
      <c r="F3275" t="s">
        <v>3787</v>
      </c>
      <c r="G3275">
        <v>211034450</v>
      </c>
      <c r="I3275" t="s">
        <v>3622</v>
      </c>
      <c r="J3275" t="s">
        <v>5365</v>
      </c>
      <c r="K3275" t="s">
        <v>3624</v>
      </c>
      <c r="L3275" t="s">
        <v>10338</v>
      </c>
      <c r="M3275">
        <v>13</v>
      </c>
      <c r="N3275">
        <v>23</v>
      </c>
      <c r="O3275">
        <v>11.5</v>
      </c>
      <c r="P3275">
        <v>13</v>
      </c>
      <c r="Q3275">
        <v>23.6</v>
      </c>
      <c r="R3275">
        <v>10</v>
      </c>
      <c r="S3275" t="b">
        <v>0</v>
      </c>
      <c r="T3275" t="b">
        <v>0</v>
      </c>
      <c r="U3275" t="b">
        <v>1</v>
      </c>
      <c r="V3275">
        <v>12000</v>
      </c>
      <c r="W3275">
        <v>9600</v>
      </c>
      <c r="X3275">
        <v>3.06</v>
      </c>
      <c r="Y3275">
        <v>13600</v>
      </c>
      <c r="Z3275">
        <v>2.23</v>
      </c>
    </row>
    <row r="3276" spans="1:26">
      <c r="A3276">
        <v>211034449</v>
      </c>
      <c r="B3276" t="s">
        <v>9223</v>
      </c>
      <c r="C3276" t="s">
        <v>3597</v>
      </c>
      <c r="D3276" t="s">
        <v>3698</v>
      </c>
      <c r="E3276" t="s">
        <v>3944</v>
      </c>
      <c r="F3276" t="s">
        <v>3753</v>
      </c>
      <c r="G3276">
        <v>211034449</v>
      </c>
      <c r="I3276" t="s">
        <v>3601</v>
      </c>
      <c r="J3276" t="s">
        <v>7470</v>
      </c>
      <c r="K3276" t="s">
        <v>3624</v>
      </c>
      <c r="L3276" t="s">
        <v>10337</v>
      </c>
      <c r="M3276">
        <v>8.6999999999999993</v>
      </c>
      <c r="N3276">
        <v>16</v>
      </c>
      <c r="O3276">
        <v>11.1</v>
      </c>
      <c r="P3276">
        <v>8.1</v>
      </c>
      <c r="Q3276">
        <v>14.3</v>
      </c>
      <c r="R3276">
        <v>10.199999999999999</v>
      </c>
      <c r="S3276" t="b">
        <v>0</v>
      </c>
      <c r="T3276" t="b">
        <v>0</v>
      </c>
      <c r="U3276" t="b">
        <v>0</v>
      </c>
      <c r="V3276">
        <v>48000</v>
      </c>
      <c r="W3276">
        <v>39500</v>
      </c>
      <c r="X3276">
        <v>3.28</v>
      </c>
      <c r="Y3276">
        <v>54445</v>
      </c>
      <c r="Z3276">
        <v>2.37</v>
      </c>
    </row>
    <row r="3277" spans="1:26">
      <c r="A3277">
        <v>211034448</v>
      </c>
      <c r="B3277" t="s">
        <v>9223</v>
      </c>
      <c r="C3277" t="s">
        <v>3597</v>
      </c>
      <c r="D3277" t="s">
        <v>3698</v>
      </c>
      <c r="E3277" t="s">
        <v>3944</v>
      </c>
      <c r="F3277" t="s">
        <v>3753</v>
      </c>
      <c r="G3277">
        <v>211034448</v>
      </c>
      <c r="I3277" t="s">
        <v>3601</v>
      </c>
      <c r="J3277" t="s">
        <v>7468</v>
      </c>
      <c r="K3277" t="s">
        <v>3624</v>
      </c>
      <c r="L3277" t="s">
        <v>10336</v>
      </c>
      <c r="M3277">
        <v>9</v>
      </c>
      <c r="N3277">
        <v>17.5</v>
      </c>
      <c r="O3277">
        <v>11.5</v>
      </c>
      <c r="P3277">
        <v>9</v>
      </c>
      <c r="Q3277">
        <v>16.5</v>
      </c>
      <c r="R3277">
        <v>11</v>
      </c>
      <c r="S3277" t="b">
        <v>0</v>
      </c>
      <c r="T3277" t="b">
        <v>0</v>
      </c>
      <c r="U3277" t="b">
        <v>0</v>
      </c>
      <c r="V3277">
        <v>36000</v>
      </c>
      <c r="W3277">
        <v>33400</v>
      </c>
      <c r="X3277">
        <v>3.28</v>
      </c>
      <c r="Y3277">
        <v>47870</v>
      </c>
      <c r="Z3277">
        <v>2.23</v>
      </c>
    </row>
    <row r="3278" spans="1:26">
      <c r="A3278">
        <v>211034447</v>
      </c>
      <c r="B3278" t="s">
        <v>9223</v>
      </c>
      <c r="C3278" t="s">
        <v>3597</v>
      </c>
      <c r="D3278" t="s">
        <v>3698</v>
      </c>
      <c r="E3278" t="s">
        <v>3944</v>
      </c>
      <c r="F3278" t="s">
        <v>3753</v>
      </c>
      <c r="G3278">
        <v>211034447</v>
      </c>
      <c r="I3278" t="s">
        <v>3601</v>
      </c>
      <c r="J3278" t="s">
        <v>5354</v>
      </c>
      <c r="K3278" t="s">
        <v>3624</v>
      </c>
      <c r="L3278" t="s">
        <v>10335</v>
      </c>
      <c r="M3278">
        <v>12.5</v>
      </c>
      <c r="N3278">
        <v>20.6</v>
      </c>
      <c r="O3278">
        <v>12.6</v>
      </c>
      <c r="P3278">
        <v>12</v>
      </c>
      <c r="Q3278">
        <v>19.2</v>
      </c>
      <c r="R3278">
        <v>10.5</v>
      </c>
      <c r="S3278" t="b">
        <v>0</v>
      </c>
      <c r="T3278" t="b">
        <v>0</v>
      </c>
      <c r="U3278" t="b">
        <v>1</v>
      </c>
      <c r="V3278">
        <v>23800</v>
      </c>
      <c r="W3278">
        <v>21000</v>
      </c>
      <c r="X3278">
        <v>3.29</v>
      </c>
      <c r="Y3278">
        <v>27091</v>
      </c>
      <c r="Z3278">
        <v>2.41</v>
      </c>
    </row>
    <row r="3279" spans="1:26">
      <c r="A3279">
        <v>211034446</v>
      </c>
      <c r="B3279" t="s">
        <v>9223</v>
      </c>
      <c r="C3279" t="s">
        <v>3597</v>
      </c>
      <c r="D3279" t="s">
        <v>3698</v>
      </c>
      <c r="E3279" t="s">
        <v>3944</v>
      </c>
      <c r="F3279" t="s">
        <v>3753</v>
      </c>
      <c r="G3279">
        <v>211034446</v>
      </c>
      <c r="I3279" t="s">
        <v>3601</v>
      </c>
      <c r="J3279" t="s">
        <v>5363</v>
      </c>
      <c r="K3279" t="s">
        <v>3624</v>
      </c>
      <c r="L3279" t="s">
        <v>10334</v>
      </c>
      <c r="M3279">
        <v>12.5</v>
      </c>
      <c r="N3279">
        <v>19.600000000000001</v>
      </c>
      <c r="O3279">
        <v>11</v>
      </c>
      <c r="P3279">
        <v>11.7</v>
      </c>
      <c r="Q3279">
        <v>18</v>
      </c>
      <c r="R3279">
        <v>9.1999999999999993</v>
      </c>
      <c r="S3279" t="b">
        <v>0</v>
      </c>
      <c r="T3279" t="b">
        <v>0</v>
      </c>
      <c r="U3279" t="b">
        <v>1</v>
      </c>
      <c r="V3279">
        <v>17000</v>
      </c>
      <c r="W3279">
        <v>15000</v>
      </c>
      <c r="X3279">
        <v>2.27</v>
      </c>
      <c r="Y3279">
        <v>19000</v>
      </c>
      <c r="Z3279">
        <v>2.02</v>
      </c>
    </row>
    <row r="3280" spans="1:26">
      <c r="A3280">
        <v>211034445</v>
      </c>
      <c r="B3280" t="s">
        <v>9223</v>
      </c>
      <c r="C3280" t="s">
        <v>3597</v>
      </c>
      <c r="D3280" t="s">
        <v>3698</v>
      </c>
      <c r="E3280" t="s">
        <v>3944</v>
      </c>
      <c r="F3280" t="s">
        <v>3753</v>
      </c>
      <c r="G3280">
        <v>211034445</v>
      </c>
      <c r="I3280" t="s">
        <v>3601</v>
      </c>
      <c r="J3280" t="s">
        <v>5365</v>
      </c>
      <c r="K3280" t="s">
        <v>3624</v>
      </c>
      <c r="L3280" t="s">
        <v>10333</v>
      </c>
      <c r="M3280">
        <v>13</v>
      </c>
      <c r="N3280">
        <v>21.5</v>
      </c>
      <c r="O3280">
        <v>11.5</v>
      </c>
      <c r="P3280">
        <v>11.7</v>
      </c>
      <c r="Q3280">
        <v>19.5</v>
      </c>
      <c r="R3280">
        <v>10</v>
      </c>
      <c r="S3280" t="b">
        <v>0</v>
      </c>
      <c r="T3280" t="b">
        <v>0</v>
      </c>
      <c r="U3280" t="b">
        <v>1</v>
      </c>
      <c r="V3280">
        <v>11800</v>
      </c>
      <c r="W3280">
        <v>10600</v>
      </c>
      <c r="X3280">
        <v>3.49</v>
      </c>
      <c r="Y3280">
        <v>13340</v>
      </c>
      <c r="Z3280">
        <v>2.1</v>
      </c>
    </row>
    <row r="3281" spans="1:26">
      <c r="A3281">
        <v>211034444</v>
      </c>
      <c r="B3281" t="s">
        <v>9223</v>
      </c>
      <c r="C3281" t="s">
        <v>3597</v>
      </c>
      <c r="D3281" t="s">
        <v>3698</v>
      </c>
      <c r="E3281" t="s">
        <v>3944</v>
      </c>
      <c r="F3281" t="s">
        <v>3753</v>
      </c>
      <c r="G3281">
        <v>211034444</v>
      </c>
      <c r="I3281" t="s">
        <v>3601</v>
      </c>
      <c r="J3281" t="s">
        <v>10349</v>
      </c>
      <c r="K3281" t="s">
        <v>3624</v>
      </c>
      <c r="L3281" t="s">
        <v>10332</v>
      </c>
      <c r="M3281">
        <v>14</v>
      </c>
      <c r="N3281">
        <v>23</v>
      </c>
      <c r="O3281">
        <v>12</v>
      </c>
      <c r="P3281">
        <v>13.2</v>
      </c>
      <c r="Q3281">
        <v>20.2</v>
      </c>
      <c r="R3281">
        <v>12</v>
      </c>
      <c r="S3281" t="b">
        <v>0</v>
      </c>
      <c r="T3281" t="b">
        <v>0</v>
      </c>
      <c r="U3281" t="b">
        <v>1</v>
      </c>
      <c r="V3281">
        <v>8800</v>
      </c>
      <c r="W3281">
        <v>10100</v>
      </c>
      <c r="X3281">
        <v>4.3499999999999996</v>
      </c>
      <c r="Y3281">
        <v>12280</v>
      </c>
      <c r="Z3281">
        <v>1.98</v>
      </c>
    </row>
    <row r="3282" spans="1:26">
      <c r="A3282">
        <v>211034443</v>
      </c>
      <c r="B3282" t="s">
        <v>9223</v>
      </c>
      <c r="C3282" t="s">
        <v>3597</v>
      </c>
      <c r="D3282" t="s">
        <v>3698</v>
      </c>
      <c r="E3282" t="s">
        <v>3944</v>
      </c>
      <c r="F3282" t="s">
        <v>3621</v>
      </c>
      <c r="G3282">
        <v>211034443</v>
      </c>
      <c r="I3282" t="s">
        <v>3622</v>
      </c>
      <c r="J3282" t="s">
        <v>5354</v>
      </c>
      <c r="K3282" t="s">
        <v>3624</v>
      </c>
      <c r="L3282" t="s">
        <v>10329</v>
      </c>
      <c r="M3282">
        <v>13</v>
      </c>
      <c r="N3282">
        <v>21.5</v>
      </c>
      <c r="O3282">
        <v>12</v>
      </c>
      <c r="P3282">
        <v>13</v>
      </c>
      <c r="Q3282">
        <v>21.5</v>
      </c>
      <c r="R3282">
        <v>11.4</v>
      </c>
      <c r="S3282" t="b">
        <v>0</v>
      </c>
      <c r="T3282" t="b">
        <v>0</v>
      </c>
      <c r="U3282" t="b">
        <v>1</v>
      </c>
      <c r="V3282">
        <v>24000</v>
      </c>
      <c r="W3282">
        <v>21200</v>
      </c>
      <c r="X3282">
        <v>3.27</v>
      </c>
      <c r="Y3282">
        <v>25485</v>
      </c>
      <c r="Z3282">
        <v>2.06</v>
      </c>
    </row>
    <row r="3283" spans="1:26">
      <c r="A3283">
        <v>211034442</v>
      </c>
      <c r="B3283" t="s">
        <v>9223</v>
      </c>
      <c r="C3283" t="s">
        <v>3597</v>
      </c>
      <c r="D3283" t="s">
        <v>3698</v>
      </c>
      <c r="E3283" t="s">
        <v>3944</v>
      </c>
      <c r="F3283" t="s">
        <v>3621</v>
      </c>
      <c r="G3283">
        <v>211034442</v>
      </c>
      <c r="I3283" t="s">
        <v>3622</v>
      </c>
      <c r="J3283" t="s">
        <v>5363</v>
      </c>
      <c r="K3283" t="s">
        <v>3624</v>
      </c>
      <c r="L3283" t="s">
        <v>10328</v>
      </c>
      <c r="M3283">
        <v>12.5</v>
      </c>
      <c r="N3283">
        <v>21.5</v>
      </c>
      <c r="O3283">
        <v>13</v>
      </c>
      <c r="P3283">
        <v>12.5</v>
      </c>
      <c r="Q3283">
        <v>21.5</v>
      </c>
      <c r="R3283">
        <v>11.2</v>
      </c>
      <c r="S3283" t="b">
        <v>0</v>
      </c>
      <c r="T3283" t="b">
        <v>0</v>
      </c>
      <c r="U3283" t="b">
        <v>1</v>
      </c>
      <c r="V3283">
        <v>18000</v>
      </c>
      <c r="W3283">
        <v>15000</v>
      </c>
      <c r="X3283">
        <v>3.89</v>
      </c>
      <c r="Y3283">
        <v>19200</v>
      </c>
      <c r="Z3283">
        <v>1.99</v>
      </c>
    </row>
    <row r="3284" spans="1:26">
      <c r="A3284">
        <v>211034441</v>
      </c>
      <c r="B3284" t="s">
        <v>9223</v>
      </c>
      <c r="C3284" t="s">
        <v>3597</v>
      </c>
      <c r="D3284" t="s">
        <v>3698</v>
      </c>
      <c r="E3284" t="s">
        <v>3944</v>
      </c>
      <c r="F3284" t="s">
        <v>3621</v>
      </c>
      <c r="G3284">
        <v>211034441</v>
      </c>
      <c r="I3284" t="s">
        <v>3622</v>
      </c>
      <c r="J3284" t="s">
        <v>5365</v>
      </c>
      <c r="K3284" t="s">
        <v>3624</v>
      </c>
      <c r="L3284" t="s">
        <v>10327</v>
      </c>
      <c r="M3284">
        <v>13.5</v>
      </c>
      <c r="N3284">
        <v>25.5</v>
      </c>
      <c r="O3284">
        <v>13</v>
      </c>
      <c r="P3284">
        <v>13.5</v>
      </c>
      <c r="Q3284">
        <v>25.5</v>
      </c>
      <c r="R3284">
        <v>10.4</v>
      </c>
      <c r="S3284" t="b">
        <v>0</v>
      </c>
      <c r="T3284" t="b">
        <v>0</v>
      </c>
      <c r="U3284" t="b">
        <v>1</v>
      </c>
      <c r="V3284">
        <v>12000</v>
      </c>
      <c r="W3284">
        <v>10000</v>
      </c>
      <c r="X3284">
        <v>4.01</v>
      </c>
      <c r="Y3284">
        <v>13112</v>
      </c>
      <c r="Z3284">
        <v>2.11</v>
      </c>
    </row>
    <row r="3285" spans="1:26">
      <c r="A3285">
        <v>211034440</v>
      </c>
      <c r="B3285" t="s">
        <v>9223</v>
      </c>
      <c r="C3285" t="s">
        <v>3597</v>
      </c>
      <c r="D3285" t="s">
        <v>3698</v>
      </c>
      <c r="E3285" t="s">
        <v>3944</v>
      </c>
      <c r="F3285" t="s">
        <v>3621</v>
      </c>
      <c r="G3285">
        <v>211034440</v>
      </c>
      <c r="I3285" t="s">
        <v>3622</v>
      </c>
      <c r="J3285" t="s">
        <v>10349</v>
      </c>
      <c r="K3285" t="s">
        <v>3624</v>
      </c>
      <c r="L3285" t="s">
        <v>10325</v>
      </c>
      <c r="M3285">
        <v>16.2</v>
      </c>
      <c r="N3285">
        <v>28.1</v>
      </c>
      <c r="O3285">
        <v>12.5</v>
      </c>
      <c r="P3285">
        <v>16.2</v>
      </c>
      <c r="Q3285">
        <v>28.1</v>
      </c>
      <c r="R3285">
        <v>11.5</v>
      </c>
      <c r="S3285" t="b">
        <v>0</v>
      </c>
      <c r="T3285" t="b">
        <v>0</v>
      </c>
      <c r="U3285" t="b">
        <v>1</v>
      </c>
      <c r="V3285">
        <v>9000</v>
      </c>
      <c r="W3285">
        <v>9500</v>
      </c>
      <c r="X3285">
        <v>3.81</v>
      </c>
      <c r="Y3285">
        <v>12371</v>
      </c>
      <c r="Z3285">
        <v>2.04</v>
      </c>
    </row>
    <row r="3286" spans="1:26">
      <c r="A3286">
        <v>211034439</v>
      </c>
      <c r="B3286" t="s">
        <v>9223</v>
      </c>
      <c r="C3286" t="s">
        <v>3597</v>
      </c>
      <c r="D3286" t="s">
        <v>3698</v>
      </c>
      <c r="E3286" t="s">
        <v>3944</v>
      </c>
      <c r="F3286" t="s">
        <v>3849</v>
      </c>
      <c r="G3286">
        <v>211034439</v>
      </c>
      <c r="I3286" t="s">
        <v>3622</v>
      </c>
      <c r="J3286" t="s">
        <v>5356</v>
      </c>
      <c r="K3286" t="s">
        <v>3624</v>
      </c>
      <c r="L3286" t="s">
        <v>10348</v>
      </c>
      <c r="M3286">
        <v>9.5</v>
      </c>
      <c r="N3286">
        <v>17.8</v>
      </c>
      <c r="O3286">
        <v>11</v>
      </c>
      <c r="P3286">
        <v>9.5</v>
      </c>
      <c r="Q3286">
        <v>18.5</v>
      </c>
      <c r="R3286">
        <v>9.8000000000000007</v>
      </c>
      <c r="S3286" t="b">
        <v>0</v>
      </c>
      <c r="T3286" t="b">
        <v>0</v>
      </c>
      <c r="U3286" t="b">
        <v>1</v>
      </c>
      <c r="V3286">
        <v>47000</v>
      </c>
      <c r="W3286">
        <v>30000</v>
      </c>
      <c r="X3286">
        <v>1.93</v>
      </c>
      <c r="Y3286">
        <v>37903</v>
      </c>
      <c r="Z3286">
        <v>2.2200000000000002</v>
      </c>
    </row>
    <row r="3287" spans="1:26">
      <c r="A3287">
        <v>211034438</v>
      </c>
      <c r="B3287" t="s">
        <v>9223</v>
      </c>
      <c r="C3287" t="s">
        <v>3597</v>
      </c>
      <c r="D3287" t="s">
        <v>3698</v>
      </c>
      <c r="E3287" t="s">
        <v>3944</v>
      </c>
      <c r="F3287" t="s">
        <v>3849</v>
      </c>
      <c r="G3287">
        <v>211034438</v>
      </c>
      <c r="I3287" t="s">
        <v>3622</v>
      </c>
      <c r="J3287" t="s">
        <v>5359</v>
      </c>
      <c r="K3287" t="s">
        <v>3624</v>
      </c>
      <c r="L3287" t="s">
        <v>10347</v>
      </c>
      <c r="M3287">
        <v>9</v>
      </c>
      <c r="N3287">
        <v>18.2</v>
      </c>
      <c r="O3287">
        <v>10.6</v>
      </c>
      <c r="P3287">
        <v>9.4</v>
      </c>
      <c r="Q3287">
        <v>19.2</v>
      </c>
      <c r="R3287">
        <v>8.6999999999999993</v>
      </c>
      <c r="S3287" t="b">
        <v>0</v>
      </c>
      <c r="T3287" t="b">
        <v>0</v>
      </c>
      <c r="U3287" t="b">
        <v>0</v>
      </c>
      <c r="V3287">
        <v>36000</v>
      </c>
      <c r="W3287">
        <v>23000</v>
      </c>
      <c r="X3287">
        <v>1.9</v>
      </c>
      <c r="Y3287">
        <v>25337</v>
      </c>
      <c r="Z3287">
        <v>2.37</v>
      </c>
    </row>
    <row r="3288" spans="1:26">
      <c r="A3288">
        <v>211034437</v>
      </c>
      <c r="B3288" t="s">
        <v>9223</v>
      </c>
      <c r="C3288" t="s">
        <v>3597</v>
      </c>
      <c r="D3288" t="s">
        <v>3698</v>
      </c>
      <c r="E3288" t="s">
        <v>3944</v>
      </c>
      <c r="F3288" t="s">
        <v>3849</v>
      </c>
      <c r="G3288">
        <v>211034437</v>
      </c>
      <c r="I3288" t="s">
        <v>3622</v>
      </c>
      <c r="J3288" t="s">
        <v>5358</v>
      </c>
      <c r="K3288" t="s">
        <v>3624</v>
      </c>
      <c r="L3288" t="s">
        <v>10346</v>
      </c>
      <c r="M3288">
        <v>12.5</v>
      </c>
      <c r="N3288">
        <v>20.7</v>
      </c>
      <c r="O3288">
        <v>10</v>
      </c>
      <c r="P3288">
        <v>12.3</v>
      </c>
      <c r="Q3288">
        <v>21.5</v>
      </c>
      <c r="R3288">
        <v>9.6</v>
      </c>
      <c r="S3288" t="b">
        <v>0</v>
      </c>
      <c r="T3288" t="b">
        <v>0</v>
      </c>
      <c r="U3288" t="b">
        <v>1</v>
      </c>
      <c r="V3288">
        <v>23600</v>
      </c>
      <c r="W3288">
        <v>19000</v>
      </c>
      <c r="X3288">
        <v>3.48</v>
      </c>
      <c r="Y3288">
        <v>18680</v>
      </c>
      <c r="Z3288">
        <v>2.2799999999999998</v>
      </c>
    </row>
    <row r="3289" spans="1:26">
      <c r="A3289">
        <v>211034436</v>
      </c>
      <c r="B3289" t="s">
        <v>9223</v>
      </c>
      <c r="C3289" t="s">
        <v>3597</v>
      </c>
      <c r="D3289" t="s">
        <v>3698</v>
      </c>
      <c r="E3289" t="s">
        <v>3944</v>
      </c>
      <c r="F3289" t="s">
        <v>3849</v>
      </c>
      <c r="G3289">
        <v>211034436</v>
      </c>
      <c r="I3289" t="s">
        <v>3622</v>
      </c>
      <c r="J3289" t="s">
        <v>5353</v>
      </c>
      <c r="K3289" t="s">
        <v>3624</v>
      </c>
      <c r="L3289" t="s">
        <v>10345</v>
      </c>
      <c r="M3289">
        <v>12.5</v>
      </c>
      <c r="N3289">
        <v>20.5</v>
      </c>
      <c r="O3289">
        <v>11</v>
      </c>
      <c r="P3289">
        <v>12.5</v>
      </c>
      <c r="Q3289">
        <v>20.5</v>
      </c>
      <c r="R3289">
        <v>10.4</v>
      </c>
      <c r="S3289" t="b">
        <v>0</v>
      </c>
      <c r="T3289" t="b">
        <v>0</v>
      </c>
      <c r="U3289" t="b">
        <v>1</v>
      </c>
      <c r="V3289">
        <v>16000</v>
      </c>
      <c r="W3289">
        <v>12000</v>
      </c>
      <c r="X3289">
        <v>2.5099999999999998</v>
      </c>
      <c r="Y3289">
        <v>14200</v>
      </c>
      <c r="Z3289">
        <v>2.17</v>
      </c>
    </row>
    <row r="3290" spans="1:26">
      <c r="A3290">
        <v>211034435</v>
      </c>
      <c r="B3290" t="s">
        <v>9223</v>
      </c>
      <c r="C3290" t="s">
        <v>3597</v>
      </c>
      <c r="D3290" t="s">
        <v>3698</v>
      </c>
      <c r="E3290" t="s">
        <v>3944</v>
      </c>
      <c r="F3290" t="s">
        <v>3849</v>
      </c>
      <c r="G3290">
        <v>211034435</v>
      </c>
      <c r="I3290" t="s">
        <v>3622</v>
      </c>
      <c r="J3290" t="s">
        <v>10326</v>
      </c>
      <c r="K3290" t="s">
        <v>3624</v>
      </c>
      <c r="L3290" t="s">
        <v>10344</v>
      </c>
      <c r="M3290">
        <v>14</v>
      </c>
      <c r="N3290">
        <v>22</v>
      </c>
      <c r="O3290">
        <v>10.6</v>
      </c>
      <c r="P3290">
        <v>13.9</v>
      </c>
      <c r="Q3290">
        <v>22.7</v>
      </c>
      <c r="R3290">
        <v>9.9</v>
      </c>
      <c r="S3290" t="b">
        <v>0</v>
      </c>
      <c r="T3290" t="b">
        <v>0</v>
      </c>
      <c r="U3290" t="b">
        <v>1</v>
      </c>
      <c r="V3290">
        <v>11800</v>
      </c>
      <c r="W3290">
        <v>8900</v>
      </c>
      <c r="X3290">
        <v>3.22</v>
      </c>
      <c r="Y3290">
        <v>10060</v>
      </c>
      <c r="Z3290">
        <v>2.36</v>
      </c>
    </row>
    <row r="3291" spans="1:26">
      <c r="A3291">
        <v>211034434</v>
      </c>
      <c r="B3291" t="s">
        <v>9223</v>
      </c>
      <c r="C3291" t="s">
        <v>3597</v>
      </c>
      <c r="D3291" t="s">
        <v>3698</v>
      </c>
      <c r="E3291" t="s">
        <v>3944</v>
      </c>
      <c r="F3291" t="s">
        <v>3849</v>
      </c>
      <c r="G3291">
        <v>211034434</v>
      </c>
      <c r="I3291" t="s">
        <v>3622</v>
      </c>
      <c r="J3291" t="s">
        <v>10324</v>
      </c>
      <c r="K3291" t="s">
        <v>3624</v>
      </c>
      <c r="L3291" t="s">
        <v>10343</v>
      </c>
      <c r="M3291">
        <v>13</v>
      </c>
      <c r="N3291">
        <v>20</v>
      </c>
      <c r="O3291">
        <v>10.5</v>
      </c>
      <c r="P3291">
        <v>13</v>
      </c>
      <c r="Q3291">
        <v>20</v>
      </c>
      <c r="R3291">
        <v>10</v>
      </c>
      <c r="S3291" t="b">
        <v>0</v>
      </c>
      <c r="T3291" t="b">
        <v>0</v>
      </c>
      <c r="U3291" t="b">
        <v>1</v>
      </c>
      <c r="V3291">
        <v>8900</v>
      </c>
      <c r="W3291">
        <v>7500</v>
      </c>
      <c r="X3291">
        <v>3.33</v>
      </c>
      <c r="Y3291">
        <v>9070</v>
      </c>
      <c r="Z3291">
        <v>2.1800000000000002</v>
      </c>
    </row>
    <row r="3292" spans="1:26">
      <c r="A3292">
        <v>211034433</v>
      </c>
      <c r="B3292" t="s">
        <v>9223</v>
      </c>
      <c r="C3292" t="s">
        <v>3597</v>
      </c>
      <c r="D3292" t="s">
        <v>3698</v>
      </c>
      <c r="E3292" t="s">
        <v>3944</v>
      </c>
      <c r="F3292" t="s">
        <v>3787</v>
      </c>
      <c r="G3292">
        <v>211034433</v>
      </c>
      <c r="I3292" t="s">
        <v>3622</v>
      </c>
      <c r="J3292" t="s">
        <v>5356</v>
      </c>
      <c r="K3292" t="s">
        <v>3624</v>
      </c>
      <c r="L3292" t="s">
        <v>10342</v>
      </c>
      <c r="M3292">
        <v>9.3000000000000007</v>
      </c>
      <c r="N3292">
        <v>18</v>
      </c>
      <c r="O3292">
        <v>11</v>
      </c>
      <c r="P3292">
        <v>9.1</v>
      </c>
      <c r="Q3292">
        <v>18.899999999999999</v>
      </c>
      <c r="R3292">
        <v>9.6999999999999993</v>
      </c>
      <c r="S3292" t="b">
        <v>0</v>
      </c>
      <c r="T3292" t="b">
        <v>0</v>
      </c>
      <c r="U3292" t="b">
        <v>1</v>
      </c>
      <c r="V3292">
        <v>48000</v>
      </c>
      <c r="W3292">
        <v>29000</v>
      </c>
      <c r="X3292">
        <v>2.2999999999999998</v>
      </c>
      <c r="Y3292">
        <v>36007</v>
      </c>
      <c r="Z3292">
        <v>2.2599999999999998</v>
      </c>
    </row>
    <row r="3293" spans="1:26">
      <c r="A3293">
        <v>211034432</v>
      </c>
      <c r="B3293" t="s">
        <v>9223</v>
      </c>
      <c r="C3293" t="s">
        <v>3597</v>
      </c>
      <c r="D3293" t="s">
        <v>3698</v>
      </c>
      <c r="E3293" t="s">
        <v>3944</v>
      </c>
      <c r="F3293" t="s">
        <v>3787</v>
      </c>
      <c r="G3293">
        <v>211034432</v>
      </c>
      <c r="I3293" t="s">
        <v>3622</v>
      </c>
      <c r="J3293" t="s">
        <v>5359</v>
      </c>
      <c r="K3293" t="s">
        <v>3624</v>
      </c>
      <c r="L3293" t="s">
        <v>10341</v>
      </c>
      <c r="M3293">
        <v>8</v>
      </c>
      <c r="N3293">
        <v>17</v>
      </c>
      <c r="O3293">
        <v>10</v>
      </c>
      <c r="P3293">
        <v>8.5</v>
      </c>
      <c r="Q3293">
        <v>18.8</v>
      </c>
      <c r="R3293">
        <v>9</v>
      </c>
      <c r="S3293" t="b">
        <v>0</v>
      </c>
      <c r="T3293" t="b">
        <v>0</v>
      </c>
      <c r="U3293" t="b">
        <v>0</v>
      </c>
      <c r="V3293">
        <v>35600</v>
      </c>
      <c r="W3293">
        <v>23000</v>
      </c>
      <c r="X3293">
        <v>2.41</v>
      </c>
      <c r="Y3293">
        <v>25972</v>
      </c>
      <c r="Z3293">
        <v>2.16</v>
      </c>
    </row>
    <row r="3294" spans="1:26">
      <c r="A3294">
        <v>211034431</v>
      </c>
      <c r="B3294" t="s">
        <v>9223</v>
      </c>
      <c r="C3294" t="s">
        <v>3597</v>
      </c>
      <c r="D3294" t="s">
        <v>3698</v>
      </c>
      <c r="E3294" t="s">
        <v>3944</v>
      </c>
      <c r="F3294" t="s">
        <v>3787</v>
      </c>
      <c r="G3294">
        <v>211034431</v>
      </c>
      <c r="I3294" t="s">
        <v>3622</v>
      </c>
      <c r="J3294" t="s">
        <v>5358</v>
      </c>
      <c r="K3294" t="s">
        <v>3624</v>
      </c>
      <c r="L3294" t="s">
        <v>10340</v>
      </c>
      <c r="M3294">
        <v>12.5</v>
      </c>
      <c r="N3294">
        <v>20</v>
      </c>
      <c r="O3294">
        <v>11.2</v>
      </c>
      <c r="P3294">
        <v>12.5</v>
      </c>
      <c r="Q3294">
        <v>21.2</v>
      </c>
      <c r="R3294">
        <v>10.199999999999999</v>
      </c>
      <c r="S3294" t="b">
        <v>0</v>
      </c>
      <c r="T3294" t="b">
        <v>0</v>
      </c>
      <c r="U3294" t="b">
        <v>1</v>
      </c>
      <c r="V3294">
        <v>24000</v>
      </c>
      <c r="W3294">
        <v>16000</v>
      </c>
      <c r="X3294">
        <v>3.13</v>
      </c>
      <c r="Y3294">
        <v>18600</v>
      </c>
      <c r="Z3294">
        <v>2.2799999999999998</v>
      </c>
    </row>
    <row r="3295" spans="1:26">
      <c r="A3295">
        <v>211034430</v>
      </c>
      <c r="B3295" t="s">
        <v>9223</v>
      </c>
      <c r="C3295" t="s">
        <v>3597</v>
      </c>
      <c r="D3295" t="s">
        <v>3698</v>
      </c>
      <c r="E3295" t="s">
        <v>3944</v>
      </c>
      <c r="F3295" t="s">
        <v>3787</v>
      </c>
      <c r="G3295">
        <v>211034430</v>
      </c>
      <c r="I3295" t="s">
        <v>3622</v>
      </c>
      <c r="J3295" t="s">
        <v>5353</v>
      </c>
      <c r="K3295" t="s">
        <v>3624</v>
      </c>
      <c r="L3295" t="s">
        <v>10339</v>
      </c>
      <c r="M3295">
        <v>12.5</v>
      </c>
      <c r="N3295">
        <v>21.5</v>
      </c>
      <c r="O3295">
        <v>10.5</v>
      </c>
      <c r="P3295">
        <v>12.5</v>
      </c>
      <c r="Q3295">
        <v>23</v>
      </c>
      <c r="R3295">
        <v>9.9</v>
      </c>
      <c r="S3295" t="b">
        <v>0</v>
      </c>
      <c r="T3295" t="b">
        <v>0</v>
      </c>
      <c r="U3295" t="b">
        <v>1</v>
      </c>
      <c r="V3295">
        <v>18000</v>
      </c>
      <c r="W3295">
        <v>12800</v>
      </c>
      <c r="X3295">
        <v>2.5</v>
      </c>
      <c r="Y3295">
        <v>13700</v>
      </c>
      <c r="Z3295">
        <v>2.11</v>
      </c>
    </row>
    <row r="3296" spans="1:26">
      <c r="A3296">
        <v>211034429</v>
      </c>
      <c r="B3296" t="s">
        <v>9223</v>
      </c>
      <c r="C3296" t="s">
        <v>3597</v>
      </c>
      <c r="D3296" t="s">
        <v>3698</v>
      </c>
      <c r="E3296" t="s">
        <v>3944</v>
      </c>
      <c r="F3296" t="s">
        <v>3787</v>
      </c>
      <c r="G3296">
        <v>211034429</v>
      </c>
      <c r="I3296" t="s">
        <v>3622</v>
      </c>
      <c r="J3296" t="s">
        <v>10326</v>
      </c>
      <c r="K3296" t="s">
        <v>3624</v>
      </c>
      <c r="L3296" t="s">
        <v>10338</v>
      </c>
      <c r="M3296">
        <v>13</v>
      </c>
      <c r="N3296">
        <v>21.5</v>
      </c>
      <c r="O3296">
        <v>10</v>
      </c>
      <c r="P3296">
        <v>13</v>
      </c>
      <c r="Q3296">
        <v>22.7</v>
      </c>
      <c r="R3296">
        <v>10.199999999999999</v>
      </c>
      <c r="S3296" t="b">
        <v>0</v>
      </c>
      <c r="T3296" t="b">
        <v>0</v>
      </c>
      <c r="U3296" t="b">
        <v>1</v>
      </c>
      <c r="V3296">
        <v>12000</v>
      </c>
      <c r="W3296">
        <v>9000</v>
      </c>
      <c r="X3296">
        <v>3.3</v>
      </c>
      <c r="Y3296">
        <v>9750</v>
      </c>
      <c r="Z3296">
        <v>2.0699999999999998</v>
      </c>
    </row>
    <row r="3297" spans="1:26">
      <c r="A3297">
        <v>211034428</v>
      </c>
      <c r="B3297" t="s">
        <v>9223</v>
      </c>
      <c r="C3297" t="s">
        <v>3597</v>
      </c>
      <c r="D3297" t="s">
        <v>3698</v>
      </c>
      <c r="E3297" t="s">
        <v>3944</v>
      </c>
      <c r="F3297" t="s">
        <v>3753</v>
      </c>
      <c r="G3297">
        <v>211034428</v>
      </c>
      <c r="I3297" t="s">
        <v>3601</v>
      </c>
      <c r="J3297" t="s">
        <v>5356</v>
      </c>
      <c r="K3297" t="s">
        <v>3624</v>
      </c>
      <c r="L3297" t="s">
        <v>10337</v>
      </c>
      <c r="M3297">
        <v>9.1999999999999993</v>
      </c>
      <c r="N3297">
        <v>17.399999999999999</v>
      </c>
      <c r="O3297">
        <v>10.3</v>
      </c>
      <c r="P3297">
        <v>8.4</v>
      </c>
      <c r="Q3297">
        <v>15.1</v>
      </c>
      <c r="R3297">
        <v>9.1</v>
      </c>
      <c r="S3297" t="b">
        <v>0</v>
      </c>
      <c r="T3297" t="b">
        <v>0</v>
      </c>
      <c r="U3297" t="b">
        <v>0</v>
      </c>
      <c r="V3297">
        <v>48000</v>
      </c>
      <c r="W3297">
        <v>34000</v>
      </c>
      <c r="X3297">
        <v>2.93</v>
      </c>
      <c r="Y3297">
        <v>41070</v>
      </c>
      <c r="Z3297">
        <v>2.3199999999999998</v>
      </c>
    </row>
    <row r="3298" spans="1:26">
      <c r="A3298">
        <v>211034427</v>
      </c>
      <c r="B3298" t="s">
        <v>9223</v>
      </c>
      <c r="C3298" t="s">
        <v>3597</v>
      </c>
      <c r="D3298" t="s">
        <v>3698</v>
      </c>
      <c r="E3298" t="s">
        <v>3944</v>
      </c>
      <c r="F3298" t="s">
        <v>3753</v>
      </c>
      <c r="G3298">
        <v>211034427</v>
      </c>
      <c r="I3298" t="s">
        <v>3601</v>
      </c>
      <c r="J3298" t="s">
        <v>5359</v>
      </c>
      <c r="K3298" t="s">
        <v>3624</v>
      </c>
      <c r="L3298" t="s">
        <v>10336</v>
      </c>
      <c r="M3298">
        <v>9</v>
      </c>
      <c r="N3298">
        <v>16.7</v>
      </c>
      <c r="O3298">
        <v>11.5</v>
      </c>
      <c r="P3298">
        <v>8.8000000000000007</v>
      </c>
      <c r="Q3298">
        <v>15.8</v>
      </c>
      <c r="R3298">
        <v>8.8000000000000007</v>
      </c>
      <c r="S3298" t="b">
        <v>0</v>
      </c>
      <c r="T3298" t="b">
        <v>0</v>
      </c>
      <c r="U3298" t="b">
        <v>0</v>
      </c>
      <c r="V3298">
        <v>36000</v>
      </c>
      <c r="W3298">
        <v>25000</v>
      </c>
      <c r="X3298">
        <v>2.41</v>
      </c>
      <c r="Y3298">
        <v>27019</v>
      </c>
      <c r="Z3298">
        <v>2.31</v>
      </c>
    </row>
    <row r="3299" spans="1:26">
      <c r="A3299">
        <v>211034426</v>
      </c>
      <c r="B3299" t="s">
        <v>9223</v>
      </c>
      <c r="C3299" t="s">
        <v>3597</v>
      </c>
      <c r="D3299" t="s">
        <v>3698</v>
      </c>
      <c r="E3299" t="s">
        <v>3944</v>
      </c>
      <c r="F3299" t="s">
        <v>3753</v>
      </c>
      <c r="G3299">
        <v>211034426</v>
      </c>
      <c r="I3299" t="s">
        <v>3601</v>
      </c>
      <c r="J3299" t="s">
        <v>5358</v>
      </c>
      <c r="K3299" t="s">
        <v>3624</v>
      </c>
      <c r="L3299" t="s">
        <v>10335</v>
      </c>
      <c r="M3299">
        <v>12.6</v>
      </c>
      <c r="N3299">
        <v>21.5</v>
      </c>
      <c r="O3299">
        <v>11.2</v>
      </c>
      <c r="P3299">
        <v>12.3</v>
      </c>
      <c r="Q3299">
        <v>19</v>
      </c>
      <c r="R3299">
        <v>11</v>
      </c>
      <c r="S3299" t="b">
        <v>0</v>
      </c>
      <c r="T3299" t="b">
        <v>0</v>
      </c>
      <c r="U3299" t="b">
        <v>1</v>
      </c>
      <c r="V3299">
        <v>23000</v>
      </c>
      <c r="W3299">
        <v>20000</v>
      </c>
      <c r="X3299">
        <v>3.71</v>
      </c>
      <c r="Y3299">
        <v>22600</v>
      </c>
      <c r="Z3299">
        <v>2.63</v>
      </c>
    </row>
    <row r="3300" spans="1:26">
      <c r="A3300">
        <v>211034425</v>
      </c>
      <c r="B3300" t="s">
        <v>9223</v>
      </c>
      <c r="C3300" t="s">
        <v>3597</v>
      </c>
      <c r="D3300" t="s">
        <v>3698</v>
      </c>
      <c r="E3300" t="s">
        <v>3944</v>
      </c>
      <c r="F3300" t="s">
        <v>3753</v>
      </c>
      <c r="G3300">
        <v>211034425</v>
      </c>
      <c r="I3300" t="s">
        <v>3601</v>
      </c>
      <c r="J3300" t="s">
        <v>5353</v>
      </c>
      <c r="K3300" t="s">
        <v>3624</v>
      </c>
      <c r="L3300" t="s">
        <v>10334</v>
      </c>
      <c r="M3300">
        <v>12.5</v>
      </c>
      <c r="N3300">
        <v>20.5</v>
      </c>
      <c r="O3300">
        <v>11</v>
      </c>
      <c r="P3300">
        <v>12.3</v>
      </c>
      <c r="Q3300">
        <v>20</v>
      </c>
      <c r="R3300">
        <v>10.5</v>
      </c>
      <c r="S3300" t="b">
        <v>0</v>
      </c>
      <c r="T3300" t="b">
        <v>0</v>
      </c>
      <c r="U3300" t="b">
        <v>1</v>
      </c>
      <c r="V3300">
        <v>17000</v>
      </c>
      <c r="W3300">
        <v>12600</v>
      </c>
      <c r="X3300">
        <v>2.74</v>
      </c>
      <c r="Y3300">
        <v>14000</v>
      </c>
      <c r="Z3300">
        <v>2.2799999999999998</v>
      </c>
    </row>
    <row r="3301" spans="1:26">
      <c r="A3301">
        <v>211034424</v>
      </c>
      <c r="B3301" t="s">
        <v>9223</v>
      </c>
      <c r="C3301" t="s">
        <v>3597</v>
      </c>
      <c r="D3301" t="s">
        <v>3698</v>
      </c>
      <c r="E3301" t="s">
        <v>3944</v>
      </c>
      <c r="F3301" t="s">
        <v>3753</v>
      </c>
      <c r="G3301">
        <v>211034424</v>
      </c>
      <c r="I3301" t="s">
        <v>3601</v>
      </c>
      <c r="J3301" t="s">
        <v>10326</v>
      </c>
      <c r="K3301" t="s">
        <v>3624</v>
      </c>
      <c r="L3301" t="s">
        <v>10333</v>
      </c>
      <c r="M3301">
        <v>12.5</v>
      </c>
      <c r="N3301">
        <v>21.5</v>
      </c>
      <c r="O3301">
        <v>10.5</v>
      </c>
      <c r="P3301">
        <v>11.7</v>
      </c>
      <c r="Q3301">
        <v>18.8</v>
      </c>
      <c r="R3301">
        <v>10.3</v>
      </c>
      <c r="S3301" t="b">
        <v>0</v>
      </c>
      <c r="T3301" t="b">
        <v>0</v>
      </c>
      <c r="U3301" t="b">
        <v>1</v>
      </c>
      <c r="V3301">
        <v>11500</v>
      </c>
      <c r="W3301">
        <v>9300</v>
      </c>
      <c r="X3301">
        <v>3.13</v>
      </c>
      <c r="Y3301">
        <v>11060</v>
      </c>
      <c r="Z3301">
        <v>2.59</v>
      </c>
    </row>
    <row r="3302" spans="1:26">
      <c r="A3302">
        <v>211034423</v>
      </c>
      <c r="B3302" t="s">
        <v>9223</v>
      </c>
      <c r="C3302" t="s">
        <v>3597</v>
      </c>
      <c r="D3302" t="s">
        <v>3698</v>
      </c>
      <c r="E3302" t="s">
        <v>3944</v>
      </c>
      <c r="F3302" t="s">
        <v>3753</v>
      </c>
      <c r="G3302">
        <v>211034423</v>
      </c>
      <c r="I3302" t="s">
        <v>3601</v>
      </c>
      <c r="J3302" t="s">
        <v>10324</v>
      </c>
      <c r="K3302" t="s">
        <v>3624</v>
      </c>
      <c r="L3302" t="s">
        <v>10332</v>
      </c>
      <c r="M3302">
        <v>13.5</v>
      </c>
      <c r="N3302">
        <v>21</v>
      </c>
      <c r="O3302">
        <v>11.5</v>
      </c>
      <c r="P3302">
        <v>12.5</v>
      </c>
      <c r="Q3302">
        <v>19.2</v>
      </c>
      <c r="R3302">
        <v>10</v>
      </c>
      <c r="S3302" t="b">
        <v>0</v>
      </c>
      <c r="T3302" t="b">
        <v>0</v>
      </c>
      <c r="U3302" t="b">
        <v>1</v>
      </c>
      <c r="V3302">
        <v>9000</v>
      </c>
      <c r="W3302">
        <v>7700</v>
      </c>
      <c r="X3302">
        <v>3.53</v>
      </c>
      <c r="Y3302">
        <v>9680</v>
      </c>
      <c r="Z3302">
        <v>2.42</v>
      </c>
    </row>
    <row r="3303" spans="1:26">
      <c r="A3303">
        <v>211034420</v>
      </c>
      <c r="B3303" t="s">
        <v>9223</v>
      </c>
      <c r="C3303" t="s">
        <v>3597</v>
      </c>
      <c r="D3303" t="s">
        <v>3698</v>
      </c>
      <c r="E3303" t="s">
        <v>3944</v>
      </c>
      <c r="F3303" t="s">
        <v>3621</v>
      </c>
      <c r="G3303">
        <v>211034420</v>
      </c>
      <c r="I3303" t="s">
        <v>3622</v>
      </c>
      <c r="J3303" t="s">
        <v>10330</v>
      </c>
      <c r="K3303" t="s">
        <v>3624</v>
      </c>
      <c r="L3303" t="s">
        <v>10331</v>
      </c>
      <c r="M3303">
        <v>11.5</v>
      </c>
      <c r="N3303">
        <v>20</v>
      </c>
      <c r="O3303">
        <v>9.6</v>
      </c>
      <c r="P3303">
        <v>11.4</v>
      </c>
      <c r="Q3303">
        <v>20</v>
      </c>
      <c r="R3303">
        <v>9.1999999999999993</v>
      </c>
      <c r="S3303" t="b">
        <v>0</v>
      </c>
      <c r="T3303" t="b">
        <v>0</v>
      </c>
      <c r="U3303" t="b">
        <v>0</v>
      </c>
      <c r="V3303">
        <v>29600</v>
      </c>
      <c r="W3303">
        <v>19000</v>
      </c>
      <c r="X3303">
        <v>2.25</v>
      </c>
      <c r="Y3303">
        <v>21100</v>
      </c>
      <c r="Z3303">
        <v>1.68</v>
      </c>
    </row>
    <row r="3304" spans="1:26">
      <c r="A3304">
        <v>211034419</v>
      </c>
      <c r="B3304" t="s">
        <v>9223</v>
      </c>
      <c r="C3304" t="s">
        <v>3597</v>
      </c>
      <c r="D3304" t="s">
        <v>3698</v>
      </c>
      <c r="E3304" t="s">
        <v>3944</v>
      </c>
      <c r="F3304" t="s">
        <v>3621</v>
      </c>
      <c r="G3304">
        <v>211034419</v>
      </c>
      <c r="I3304" t="s">
        <v>3622</v>
      </c>
      <c r="J3304" t="s">
        <v>5358</v>
      </c>
      <c r="K3304" t="s">
        <v>3624</v>
      </c>
      <c r="L3304" t="s">
        <v>10329</v>
      </c>
      <c r="M3304">
        <v>14</v>
      </c>
      <c r="N3304">
        <v>22</v>
      </c>
      <c r="O3304">
        <v>12</v>
      </c>
      <c r="P3304">
        <v>14</v>
      </c>
      <c r="Q3304">
        <v>22</v>
      </c>
      <c r="R3304">
        <v>9.9</v>
      </c>
      <c r="S3304" t="b">
        <v>0</v>
      </c>
      <c r="T3304" t="b">
        <v>0</v>
      </c>
      <c r="U3304" t="b">
        <v>1</v>
      </c>
      <c r="V3304">
        <v>24000</v>
      </c>
      <c r="W3304">
        <v>16200</v>
      </c>
      <c r="X3304">
        <v>3.08</v>
      </c>
      <c r="Y3304">
        <v>20000</v>
      </c>
      <c r="Z3304">
        <v>2.1</v>
      </c>
    </row>
    <row r="3305" spans="1:26">
      <c r="A3305">
        <v>211034418</v>
      </c>
      <c r="B3305" t="s">
        <v>9223</v>
      </c>
      <c r="C3305" t="s">
        <v>3597</v>
      </c>
      <c r="D3305" t="s">
        <v>3698</v>
      </c>
      <c r="E3305" t="s">
        <v>3944</v>
      </c>
      <c r="F3305" t="s">
        <v>3621</v>
      </c>
      <c r="G3305">
        <v>211034418</v>
      </c>
      <c r="I3305" t="s">
        <v>3622</v>
      </c>
      <c r="J3305" t="s">
        <v>5353</v>
      </c>
      <c r="K3305" t="s">
        <v>3624</v>
      </c>
      <c r="L3305" t="s">
        <v>10328</v>
      </c>
      <c r="M3305">
        <v>12.5</v>
      </c>
      <c r="N3305">
        <v>22.6</v>
      </c>
      <c r="O3305">
        <v>12</v>
      </c>
      <c r="P3305">
        <v>12.4</v>
      </c>
      <c r="Q3305">
        <v>23.5</v>
      </c>
      <c r="R3305">
        <v>10.7</v>
      </c>
      <c r="S3305" t="b">
        <v>0</v>
      </c>
      <c r="T3305" t="b">
        <v>0</v>
      </c>
      <c r="U3305" t="b">
        <v>1</v>
      </c>
      <c r="V3305">
        <v>18000</v>
      </c>
      <c r="W3305">
        <v>14900</v>
      </c>
      <c r="X3305">
        <v>2.99</v>
      </c>
      <c r="Y3305">
        <v>15934</v>
      </c>
      <c r="Z3305">
        <v>2.37</v>
      </c>
    </row>
    <row r="3306" spans="1:26">
      <c r="A3306">
        <v>211034417</v>
      </c>
      <c r="B3306" t="s">
        <v>9223</v>
      </c>
      <c r="C3306" t="s">
        <v>3597</v>
      </c>
      <c r="D3306" t="s">
        <v>3698</v>
      </c>
      <c r="E3306" t="s">
        <v>3944</v>
      </c>
      <c r="F3306" t="s">
        <v>3621</v>
      </c>
      <c r="G3306">
        <v>211034417</v>
      </c>
      <c r="I3306" t="s">
        <v>3622</v>
      </c>
      <c r="J3306" t="s">
        <v>10326</v>
      </c>
      <c r="K3306" t="s">
        <v>3624</v>
      </c>
      <c r="L3306" t="s">
        <v>10327</v>
      </c>
      <c r="M3306">
        <v>13.7</v>
      </c>
      <c r="N3306">
        <v>23.2</v>
      </c>
      <c r="O3306">
        <v>13.2</v>
      </c>
      <c r="P3306">
        <v>13.7</v>
      </c>
      <c r="Q3306">
        <v>24.6</v>
      </c>
      <c r="R3306">
        <v>10.7</v>
      </c>
      <c r="S3306" t="b">
        <v>0</v>
      </c>
      <c r="T3306" t="b">
        <v>0</v>
      </c>
      <c r="U3306" t="b">
        <v>1</v>
      </c>
      <c r="V3306">
        <v>12000</v>
      </c>
      <c r="W3306">
        <v>9000</v>
      </c>
      <c r="X3306">
        <v>3.22</v>
      </c>
      <c r="Y3306">
        <v>9922</v>
      </c>
      <c r="Z3306">
        <v>2.31</v>
      </c>
    </row>
    <row r="3307" spans="1:26">
      <c r="A3307">
        <v>211034416</v>
      </c>
      <c r="B3307" t="s">
        <v>9223</v>
      </c>
      <c r="C3307" t="s">
        <v>3597</v>
      </c>
      <c r="D3307" t="s">
        <v>3698</v>
      </c>
      <c r="E3307" t="s">
        <v>3944</v>
      </c>
      <c r="F3307" t="s">
        <v>3621</v>
      </c>
      <c r="G3307">
        <v>211034416</v>
      </c>
      <c r="I3307" t="s">
        <v>3622</v>
      </c>
      <c r="J3307" t="s">
        <v>10324</v>
      </c>
      <c r="K3307" t="s">
        <v>3624</v>
      </c>
      <c r="L3307" t="s">
        <v>10325</v>
      </c>
      <c r="M3307">
        <v>15</v>
      </c>
      <c r="N3307">
        <v>25.5</v>
      </c>
      <c r="O3307">
        <v>12.2</v>
      </c>
      <c r="P3307">
        <v>15</v>
      </c>
      <c r="Q3307">
        <v>25.5</v>
      </c>
      <c r="R3307">
        <v>11.9</v>
      </c>
      <c r="S3307" t="b">
        <v>0</v>
      </c>
      <c r="T3307" t="b">
        <v>0</v>
      </c>
      <c r="U3307" t="b">
        <v>1</v>
      </c>
      <c r="V3307">
        <v>9000</v>
      </c>
      <c r="W3307">
        <v>8500</v>
      </c>
      <c r="X3307">
        <v>4.1500000000000004</v>
      </c>
      <c r="Y3307">
        <v>9612</v>
      </c>
      <c r="Z3307">
        <v>2.29</v>
      </c>
    </row>
    <row r="3308" spans="1:26">
      <c r="A3308">
        <v>211034596</v>
      </c>
      <c r="B3308" t="s">
        <v>9223</v>
      </c>
      <c r="C3308" t="s">
        <v>3597</v>
      </c>
      <c r="D3308" t="s">
        <v>3698</v>
      </c>
      <c r="E3308" t="s">
        <v>5439</v>
      </c>
      <c r="F3308" t="s">
        <v>3621</v>
      </c>
      <c r="G3308">
        <v>211034596</v>
      </c>
      <c r="I3308" t="s">
        <v>3622</v>
      </c>
      <c r="J3308" t="s">
        <v>10320</v>
      </c>
      <c r="K3308" t="s">
        <v>3624</v>
      </c>
      <c r="L3308" t="s">
        <v>10321</v>
      </c>
      <c r="M3308">
        <v>9.5</v>
      </c>
      <c r="N3308">
        <v>18.5</v>
      </c>
      <c r="O3308">
        <v>10.199999999999999</v>
      </c>
      <c r="P3308">
        <v>9.5</v>
      </c>
      <c r="Q3308">
        <v>18.5</v>
      </c>
      <c r="R3308">
        <v>8.6</v>
      </c>
      <c r="S3308" t="b">
        <v>0</v>
      </c>
      <c r="T3308" t="b">
        <v>0</v>
      </c>
      <c r="U3308" t="b">
        <v>0</v>
      </c>
      <c r="V3308">
        <v>23800</v>
      </c>
      <c r="W3308">
        <v>16500</v>
      </c>
      <c r="X3308">
        <v>2.9</v>
      </c>
      <c r="Y3308">
        <v>19257</v>
      </c>
      <c r="Z3308">
        <v>2.11</v>
      </c>
    </row>
    <row r="3309" spans="1:26">
      <c r="A3309">
        <v>211034595</v>
      </c>
      <c r="B3309" t="s">
        <v>9223</v>
      </c>
      <c r="C3309" t="s">
        <v>3597</v>
      </c>
      <c r="D3309" t="s">
        <v>3698</v>
      </c>
      <c r="E3309" t="s">
        <v>5439</v>
      </c>
      <c r="F3309" t="s">
        <v>3621</v>
      </c>
      <c r="G3309">
        <v>211034595</v>
      </c>
      <c r="I3309" t="s">
        <v>3622</v>
      </c>
      <c r="J3309" t="s">
        <v>10251</v>
      </c>
      <c r="K3309" t="s">
        <v>3624</v>
      </c>
      <c r="L3309" t="s">
        <v>10319</v>
      </c>
      <c r="M3309">
        <v>11</v>
      </c>
      <c r="N3309">
        <v>19.5</v>
      </c>
      <c r="O3309">
        <v>10</v>
      </c>
      <c r="P3309">
        <v>10.8</v>
      </c>
      <c r="Q3309">
        <v>19.5</v>
      </c>
      <c r="R3309">
        <v>8.6999999999999993</v>
      </c>
      <c r="S3309" t="b">
        <v>0</v>
      </c>
      <c r="T3309" t="b">
        <v>0</v>
      </c>
      <c r="U3309" t="b">
        <v>0</v>
      </c>
      <c r="V3309">
        <v>18000</v>
      </c>
      <c r="W3309">
        <v>11400</v>
      </c>
      <c r="X3309">
        <v>2.57</v>
      </c>
      <c r="Y3309">
        <v>14370</v>
      </c>
      <c r="Z3309">
        <v>2.4900000000000002</v>
      </c>
    </row>
    <row r="3310" spans="1:26">
      <c r="A3310">
        <v>211034594</v>
      </c>
      <c r="B3310" t="s">
        <v>9223</v>
      </c>
      <c r="C3310" t="s">
        <v>3597</v>
      </c>
      <c r="D3310" t="s">
        <v>3698</v>
      </c>
      <c r="E3310" t="s">
        <v>5439</v>
      </c>
      <c r="F3310" t="s">
        <v>3621</v>
      </c>
      <c r="G3310">
        <v>211034594</v>
      </c>
      <c r="I3310" t="s">
        <v>3622</v>
      </c>
      <c r="J3310" t="s">
        <v>10317</v>
      </c>
      <c r="K3310" t="s">
        <v>3624</v>
      </c>
      <c r="L3310" t="s">
        <v>10318</v>
      </c>
      <c r="M3310">
        <v>10.8</v>
      </c>
      <c r="N3310">
        <v>20.5</v>
      </c>
      <c r="O3310">
        <v>10.7</v>
      </c>
      <c r="P3310">
        <v>10.8</v>
      </c>
      <c r="Q3310">
        <v>21.4</v>
      </c>
      <c r="R3310">
        <v>9.1999999999999993</v>
      </c>
      <c r="S3310" t="b">
        <v>0</v>
      </c>
      <c r="T3310" t="b">
        <v>0</v>
      </c>
      <c r="U3310" t="b">
        <v>0</v>
      </c>
      <c r="V3310">
        <v>12000</v>
      </c>
      <c r="W3310">
        <v>7000</v>
      </c>
      <c r="X3310">
        <v>2.5</v>
      </c>
      <c r="Y3310">
        <v>9300</v>
      </c>
      <c r="Z3310">
        <v>2</v>
      </c>
    </row>
    <row r="3311" spans="1:26">
      <c r="A3311">
        <v>211034593</v>
      </c>
      <c r="B3311" t="s">
        <v>9223</v>
      </c>
      <c r="C3311" t="s">
        <v>3597</v>
      </c>
      <c r="D3311" t="s">
        <v>3698</v>
      </c>
      <c r="E3311" t="s">
        <v>5439</v>
      </c>
      <c r="F3311" t="s">
        <v>3621</v>
      </c>
      <c r="G3311">
        <v>211034593</v>
      </c>
      <c r="I3311" t="s">
        <v>3622</v>
      </c>
      <c r="J3311" t="s">
        <v>10245</v>
      </c>
      <c r="K3311" t="s">
        <v>3624</v>
      </c>
      <c r="L3311" t="s">
        <v>10316</v>
      </c>
      <c r="M3311">
        <v>12.6</v>
      </c>
      <c r="N3311">
        <v>21.5</v>
      </c>
      <c r="O3311">
        <v>10</v>
      </c>
      <c r="P3311">
        <v>12.6</v>
      </c>
      <c r="Q3311">
        <v>21.7</v>
      </c>
      <c r="R3311">
        <v>9.4</v>
      </c>
      <c r="S3311" t="b">
        <v>0</v>
      </c>
      <c r="T3311" t="b">
        <v>0</v>
      </c>
      <c r="U3311" t="b">
        <v>0</v>
      </c>
      <c r="V3311">
        <v>9000</v>
      </c>
      <c r="W3311">
        <v>6000</v>
      </c>
      <c r="X3311">
        <v>2.5099999999999998</v>
      </c>
      <c r="Y3311">
        <v>8066</v>
      </c>
      <c r="Z3311">
        <v>2.17</v>
      </c>
    </row>
    <row r="3312" spans="1:26">
      <c r="A3312">
        <v>211034590</v>
      </c>
      <c r="B3312" t="s">
        <v>9223</v>
      </c>
      <c r="C3312" t="s">
        <v>3597</v>
      </c>
      <c r="D3312" t="s">
        <v>3698</v>
      </c>
      <c r="E3312" t="s">
        <v>5439</v>
      </c>
      <c r="F3312" t="s">
        <v>3849</v>
      </c>
      <c r="G3312">
        <v>211034590</v>
      </c>
      <c r="I3312" t="s">
        <v>3622</v>
      </c>
      <c r="J3312" t="s">
        <v>5429</v>
      </c>
      <c r="K3312" t="s">
        <v>3624</v>
      </c>
      <c r="L3312" t="s">
        <v>10315</v>
      </c>
      <c r="M3312">
        <v>9.5</v>
      </c>
      <c r="N3312">
        <v>17.8</v>
      </c>
      <c r="O3312">
        <v>11</v>
      </c>
      <c r="P3312">
        <v>9.5</v>
      </c>
      <c r="Q3312">
        <v>18.5</v>
      </c>
      <c r="R3312">
        <v>9.8000000000000007</v>
      </c>
      <c r="S3312" t="b">
        <v>0</v>
      </c>
      <c r="T3312" t="b">
        <v>0</v>
      </c>
      <c r="U3312" t="b">
        <v>1</v>
      </c>
      <c r="V3312">
        <v>47000</v>
      </c>
      <c r="W3312">
        <v>30000</v>
      </c>
      <c r="X3312">
        <v>1.93</v>
      </c>
      <c r="Y3312">
        <v>37903</v>
      </c>
      <c r="Z3312">
        <v>2.2200000000000002</v>
      </c>
    </row>
    <row r="3313" spans="1:26">
      <c r="A3313">
        <v>211034589</v>
      </c>
      <c r="B3313" t="s">
        <v>9223</v>
      </c>
      <c r="C3313" t="s">
        <v>3597</v>
      </c>
      <c r="D3313" t="s">
        <v>3698</v>
      </c>
      <c r="E3313" t="s">
        <v>5439</v>
      </c>
      <c r="F3313" t="s">
        <v>3849</v>
      </c>
      <c r="G3313">
        <v>211034589</v>
      </c>
      <c r="I3313" t="s">
        <v>3622</v>
      </c>
      <c r="J3313" t="s">
        <v>5432</v>
      </c>
      <c r="K3313" t="s">
        <v>3624</v>
      </c>
      <c r="L3313" t="s">
        <v>10314</v>
      </c>
      <c r="M3313">
        <v>9</v>
      </c>
      <c r="N3313">
        <v>18.2</v>
      </c>
      <c r="O3313">
        <v>10.6</v>
      </c>
      <c r="P3313">
        <v>9.4</v>
      </c>
      <c r="Q3313">
        <v>19.2</v>
      </c>
      <c r="R3313">
        <v>8.6999999999999993</v>
      </c>
      <c r="S3313" t="b">
        <v>0</v>
      </c>
      <c r="T3313" t="b">
        <v>0</v>
      </c>
      <c r="U3313" t="b">
        <v>0</v>
      </c>
      <c r="V3313">
        <v>36000</v>
      </c>
      <c r="W3313">
        <v>23000</v>
      </c>
      <c r="X3313">
        <v>1.9</v>
      </c>
      <c r="Y3313">
        <v>25337</v>
      </c>
      <c r="Z3313">
        <v>2.37</v>
      </c>
    </row>
    <row r="3314" spans="1:26">
      <c r="A3314">
        <v>211034588</v>
      </c>
      <c r="B3314" t="s">
        <v>9223</v>
      </c>
      <c r="C3314" t="s">
        <v>3597</v>
      </c>
      <c r="D3314" t="s">
        <v>3698</v>
      </c>
      <c r="E3314" t="s">
        <v>5439</v>
      </c>
      <c r="F3314" t="s">
        <v>3849</v>
      </c>
      <c r="G3314">
        <v>211034588</v>
      </c>
      <c r="I3314" t="s">
        <v>3622</v>
      </c>
      <c r="J3314" t="s">
        <v>5427</v>
      </c>
      <c r="K3314" t="s">
        <v>3624</v>
      </c>
      <c r="L3314" t="s">
        <v>10313</v>
      </c>
      <c r="M3314">
        <v>12.5</v>
      </c>
      <c r="N3314">
        <v>20.7</v>
      </c>
      <c r="O3314">
        <v>10</v>
      </c>
      <c r="P3314">
        <v>12.3</v>
      </c>
      <c r="Q3314">
        <v>21.5</v>
      </c>
      <c r="R3314">
        <v>9.6</v>
      </c>
      <c r="S3314" t="b">
        <v>0</v>
      </c>
      <c r="T3314" t="b">
        <v>0</v>
      </c>
      <c r="U3314" t="b">
        <v>1</v>
      </c>
      <c r="V3314">
        <v>23600</v>
      </c>
      <c r="W3314">
        <v>19000</v>
      </c>
      <c r="X3314">
        <v>3.48</v>
      </c>
      <c r="Y3314">
        <v>18680</v>
      </c>
      <c r="Z3314">
        <v>2.2799999999999998</v>
      </c>
    </row>
    <row r="3315" spans="1:26">
      <c r="A3315">
        <v>211034587</v>
      </c>
      <c r="B3315" t="s">
        <v>9223</v>
      </c>
      <c r="C3315" t="s">
        <v>3597</v>
      </c>
      <c r="D3315" t="s">
        <v>3698</v>
      </c>
      <c r="E3315" t="s">
        <v>5439</v>
      </c>
      <c r="F3315" t="s">
        <v>3849</v>
      </c>
      <c r="G3315">
        <v>211034587</v>
      </c>
      <c r="I3315" t="s">
        <v>3622</v>
      </c>
      <c r="J3315" t="s">
        <v>5425</v>
      </c>
      <c r="K3315" t="s">
        <v>3624</v>
      </c>
      <c r="L3315" t="s">
        <v>10312</v>
      </c>
      <c r="M3315">
        <v>12.5</v>
      </c>
      <c r="N3315">
        <v>20.5</v>
      </c>
      <c r="O3315">
        <v>11</v>
      </c>
      <c r="P3315">
        <v>12.5</v>
      </c>
      <c r="Q3315">
        <v>20.5</v>
      </c>
      <c r="R3315">
        <v>10.4</v>
      </c>
      <c r="S3315" t="b">
        <v>0</v>
      </c>
      <c r="T3315" t="b">
        <v>0</v>
      </c>
      <c r="U3315" t="b">
        <v>1</v>
      </c>
      <c r="V3315">
        <v>16000</v>
      </c>
      <c r="W3315">
        <v>12000</v>
      </c>
      <c r="X3315">
        <v>2.5099999999999998</v>
      </c>
      <c r="Y3315">
        <v>14200</v>
      </c>
      <c r="Z3315">
        <v>2.17</v>
      </c>
    </row>
    <row r="3316" spans="1:26">
      <c r="A3316">
        <v>211034586</v>
      </c>
      <c r="B3316" t="s">
        <v>9223</v>
      </c>
      <c r="C3316" t="s">
        <v>3597</v>
      </c>
      <c r="D3316" t="s">
        <v>3698</v>
      </c>
      <c r="E3316" t="s">
        <v>5439</v>
      </c>
      <c r="F3316" t="s">
        <v>3849</v>
      </c>
      <c r="G3316">
        <v>211034586</v>
      </c>
      <c r="I3316" t="s">
        <v>3622</v>
      </c>
      <c r="J3316" t="s">
        <v>10230</v>
      </c>
      <c r="K3316" t="s">
        <v>3624</v>
      </c>
      <c r="L3316" t="s">
        <v>10311</v>
      </c>
      <c r="M3316">
        <v>14</v>
      </c>
      <c r="N3316">
        <v>22</v>
      </c>
      <c r="O3316">
        <v>10.6</v>
      </c>
      <c r="P3316">
        <v>13.9</v>
      </c>
      <c r="Q3316">
        <v>22.7</v>
      </c>
      <c r="R3316">
        <v>9.9</v>
      </c>
      <c r="S3316" t="b">
        <v>0</v>
      </c>
      <c r="T3316" t="b">
        <v>0</v>
      </c>
      <c r="U3316" t="b">
        <v>1</v>
      </c>
      <c r="V3316">
        <v>11800</v>
      </c>
      <c r="W3316">
        <v>8900</v>
      </c>
      <c r="X3316">
        <v>3.22</v>
      </c>
      <c r="Y3316">
        <v>10060</v>
      </c>
      <c r="Z3316">
        <v>2.36</v>
      </c>
    </row>
    <row r="3317" spans="1:26">
      <c r="A3317">
        <v>211034585</v>
      </c>
      <c r="B3317" t="s">
        <v>9223</v>
      </c>
      <c r="C3317" t="s">
        <v>3597</v>
      </c>
      <c r="D3317" t="s">
        <v>3698</v>
      </c>
      <c r="E3317" t="s">
        <v>5439</v>
      </c>
      <c r="F3317" t="s">
        <v>3849</v>
      </c>
      <c r="G3317">
        <v>211034585</v>
      </c>
      <c r="I3317" t="s">
        <v>3622</v>
      </c>
      <c r="J3317" t="s">
        <v>10238</v>
      </c>
      <c r="K3317" t="s">
        <v>3624</v>
      </c>
      <c r="L3317" t="s">
        <v>10310</v>
      </c>
      <c r="M3317">
        <v>13</v>
      </c>
      <c r="N3317">
        <v>20</v>
      </c>
      <c r="O3317">
        <v>10.5</v>
      </c>
      <c r="P3317">
        <v>13</v>
      </c>
      <c r="Q3317">
        <v>20</v>
      </c>
      <c r="R3317">
        <v>10</v>
      </c>
      <c r="S3317" t="b">
        <v>0</v>
      </c>
      <c r="T3317" t="b">
        <v>0</v>
      </c>
      <c r="U3317" t="b">
        <v>1</v>
      </c>
      <c r="V3317">
        <v>8900</v>
      </c>
      <c r="W3317">
        <v>7500</v>
      </c>
      <c r="X3317">
        <v>3.33</v>
      </c>
      <c r="Y3317">
        <v>9070</v>
      </c>
      <c r="Z3317">
        <v>2.1800000000000002</v>
      </c>
    </row>
    <row r="3318" spans="1:26">
      <c r="A3318">
        <v>211034584</v>
      </c>
      <c r="B3318" t="s">
        <v>9223</v>
      </c>
      <c r="C3318" t="s">
        <v>3597</v>
      </c>
      <c r="D3318" t="s">
        <v>3698</v>
      </c>
      <c r="E3318" t="s">
        <v>5439</v>
      </c>
      <c r="F3318" t="s">
        <v>3753</v>
      </c>
      <c r="G3318">
        <v>211034584</v>
      </c>
      <c r="I3318" t="s">
        <v>3601</v>
      </c>
      <c r="J3318" t="s">
        <v>5429</v>
      </c>
      <c r="K3318" t="s">
        <v>3624</v>
      </c>
      <c r="L3318" t="s">
        <v>10309</v>
      </c>
      <c r="M3318">
        <v>9.1999999999999993</v>
      </c>
      <c r="N3318">
        <v>17.399999999999999</v>
      </c>
      <c r="O3318">
        <v>10.3</v>
      </c>
      <c r="P3318">
        <v>8.4</v>
      </c>
      <c r="Q3318">
        <v>15.1</v>
      </c>
      <c r="R3318">
        <v>9.1</v>
      </c>
      <c r="S3318" t="b">
        <v>0</v>
      </c>
      <c r="T3318" t="b">
        <v>0</v>
      </c>
      <c r="U3318" t="b">
        <v>0</v>
      </c>
      <c r="V3318">
        <v>48000</v>
      </c>
      <c r="W3318">
        <v>34000</v>
      </c>
      <c r="X3318">
        <v>2.93</v>
      </c>
      <c r="Y3318">
        <v>41070</v>
      </c>
      <c r="Z3318">
        <v>2.3199999999999998</v>
      </c>
    </row>
    <row r="3319" spans="1:26">
      <c r="A3319">
        <v>211034583</v>
      </c>
      <c r="B3319" t="s">
        <v>9223</v>
      </c>
      <c r="C3319" t="s">
        <v>3597</v>
      </c>
      <c r="D3319" t="s">
        <v>3698</v>
      </c>
      <c r="E3319" t="s">
        <v>5439</v>
      </c>
      <c r="F3319" t="s">
        <v>3753</v>
      </c>
      <c r="G3319">
        <v>211034583</v>
      </c>
      <c r="I3319" t="s">
        <v>3601</v>
      </c>
      <c r="J3319" t="s">
        <v>5432</v>
      </c>
      <c r="K3319" t="s">
        <v>3624</v>
      </c>
      <c r="L3319" t="s">
        <v>10308</v>
      </c>
      <c r="M3319">
        <v>9</v>
      </c>
      <c r="N3319">
        <v>16.7</v>
      </c>
      <c r="O3319">
        <v>11.5</v>
      </c>
      <c r="P3319">
        <v>8.8000000000000007</v>
      </c>
      <c r="Q3319">
        <v>15.8</v>
      </c>
      <c r="R3319">
        <v>8.8000000000000007</v>
      </c>
      <c r="S3319" t="b">
        <v>0</v>
      </c>
      <c r="T3319" t="b">
        <v>0</v>
      </c>
      <c r="U3319" t="b">
        <v>0</v>
      </c>
      <c r="V3319">
        <v>36000</v>
      </c>
      <c r="W3319">
        <v>25000</v>
      </c>
      <c r="X3319">
        <v>2.41</v>
      </c>
      <c r="Y3319">
        <v>27019</v>
      </c>
      <c r="Z3319">
        <v>2.31</v>
      </c>
    </row>
    <row r="3320" spans="1:26">
      <c r="A3320">
        <v>211034582</v>
      </c>
      <c r="B3320" t="s">
        <v>9223</v>
      </c>
      <c r="C3320" t="s">
        <v>3597</v>
      </c>
      <c r="D3320" t="s">
        <v>3698</v>
      </c>
      <c r="E3320" t="s">
        <v>5439</v>
      </c>
      <c r="F3320" t="s">
        <v>3753</v>
      </c>
      <c r="G3320">
        <v>211034582</v>
      </c>
      <c r="I3320" t="s">
        <v>3601</v>
      </c>
      <c r="J3320" t="s">
        <v>5427</v>
      </c>
      <c r="K3320" t="s">
        <v>3624</v>
      </c>
      <c r="L3320" t="s">
        <v>10307</v>
      </c>
      <c r="M3320">
        <v>12.6</v>
      </c>
      <c r="N3320">
        <v>21.5</v>
      </c>
      <c r="O3320">
        <v>11.2</v>
      </c>
      <c r="P3320">
        <v>12.3</v>
      </c>
      <c r="Q3320">
        <v>19</v>
      </c>
      <c r="R3320">
        <v>11</v>
      </c>
      <c r="S3320" t="b">
        <v>0</v>
      </c>
      <c r="T3320" t="b">
        <v>0</v>
      </c>
      <c r="U3320" t="b">
        <v>1</v>
      </c>
      <c r="V3320">
        <v>23000</v>
      </c>
      <c r="W3320">
        <v>20000</v>
      </c>
      <c r="X3320">
        <v>3.71</v>
      </c>
      <c r="Y3320">
        <v>22600</v>
      </c>
      <c r="Z3320">
        <v>2.63</v>
      </c>
    </row>
    <row r="3321" spans="1:26">
      <c r="A3321">
        <v>211034581</v>
      </c>
      <c r="B3321" t="s">
        <v>9223</v>
      </c>
      <c r="C3321" t="s">
        <v>3597</v>
      </c>
      <c r="D3321" t="s">
        <v>3698</v>
      </c>
      <c r="E3321" t="s">
        <v>5439</v>
      </c>
      <c r="F3321" t="s">
        <v>3753</v>
      </c>
      <c r="G3321">
        <v>211034581</v>
      </c>
      <c r="I3321" t="s">
        <v>3601</v>
      </c>
      <c r="J3321" t="s">
        <v>5425</v>
      </c>
      <c r="K3321" t="s">
        <v>3624</v>
      </c>
      <c r="L3321" t="s">
        <v>10306</v>
      </c>
      <c r="M3321">
        <v>12.5</v>
      </c>
      <c r="N3321">
        <v>20.5</v>
      </c>
      <c r="O3321">
        <v>11</v>
      </c>
      <c r="P3321">
        <v>12.3</v>
      </c>
      <c r="Q3321">
        <v>20</v>
      </c>
      <c r="R3321">
        <v>10.5</v>
      </c>
      <c r="S3321" t="b">
        <v>0</v>
      </c>
      <c r="T3321" t="b">
        <v>0</v>
      </c>
      <c r="U3321" t="b">
        <v>1</v>
      </c>
      <c r="V3321">
        <v>17000</v>
      </c>
      <c r="W3321">
        <v>12600</v>
      </c>
      <c r="X3321">
        <v>2.74</v>
      </c>
      <c r="Y3321">
        <v>14000</v>
      </c>
      <c r="Z3321">
        <v>2.2799999999999998</v>
      </c>
    </row>
    <row r="3322" spans="1:26">
      <c r="A3322">
        <v>211034580</v>
      </c>
      <c r="B3322" t="s">
        <v>9223</v>
      </c>
      <c r="C3322" t="s">
        <v>3597</v>
      </c>
      <c r="D3322" t="s">
        <v>3698</v>
      </c>
      <c r="E3322" t="s">
        <v>5439</v>
      </c>
      <c r="F3322" t="s">
        <v>3753</v>
      </c>
      <c r="G3322">
        <v>211034580</v>
      </c>
      <c r="I3322" t="s">
        <v>3601</v>
      </c>
      <c r="J3322" t="s">
        <v>10230</v>
      </c>
      <c r="K3322" t="s">
        <v>3624</v>
      </c>
      <c r="L3322" t="s">
        <v>10305</v>
      </c>
      <c r="M3322">
        <v>12.5</v>
      </c>
      <c r="N3322">
        <v>21.5</v>
      </c>
      <c r="O3322">
        <v>10.5</v>
      </c>
      <c r="P3322">
        <v>11.7</v>
      </c>
      <c r="Q3322">
        <v>18.8</v>
      </c>
      <c r="R3322">
        <v>10.3</v>
      </c>
      <c r="S3322" t="b">
        <v>0</v>
      </c>
      <c r="T3322" t="b">
        <v>0</v>
      </c>
      <c r="U3322" t="b">
        <v>1</v>
      </c>
      <c r="V3322">
        <v>11500</v>
      </c>
      <c r="W3322">
        <v>9300</v>
      </c>
      <c r="X3322">
        <v>3.13</v>
      </c>
      <c r="Y3322">
        <v>11060</v>
      </c>
      <c r="Z3322">
        <v>2.59</v>
      </c>
    </row>
    <row r="3323" spans="1:26">
      <c r="A3323">
        <v>211034579</v>
      </c>
      <c r="B3323" t="s">
        <v>9223</v>
      </c>
      <c r="C3323" t="s">
        <v>3597</v>
      </c>
      <c r="D3323" t="s">
        <v>3698</v>
      </c>
      <c r="E3323" t="s">
        <v>5439</v>
      </c>
      <c r="F3323" t="s">
        <v>3753</v>
      </c>
      <c r="G3323">
        <v>211034579</v>
      </c>
      <c r="I3323" t="s">
        <v>3601</v>
      </c>
      <c r="J3323" t="s">
        <v>10238</v>
      </c>
      <c r="K3323" t="s">
        <v>3624</v>
      </c>
      <c r="L3323" t="s">
        <v>10304</v>
      </c>
      <c r="M3323">
        <v>13.5</v>
      </c>
      <c r="N3323">
        <v>21</v>
      </c>
      <c r="O3323">
        <v>11.5</v>
      </c>
      <c r="P3323">
        <v>12.5</v>
      </c>
      <c r="Q3323">
        <v>19.2</v>
      </c>
      <c r="R3323">
        <v>10</v>
      </c>
      <c r="S3323" t="b">
        <v>0</v>
      </c>
      <c r="T3323" t="b">
        <v>0</v>
      </c>
      <c r="U3323" t="b">
        <v>1</v>
      </c>
      <c r="V3323">
        <v>9000</v>
      </c>
      <c r="W3323">
        <v>7700</v>
      </c>
      <c r="X3323">
        <v>3.53</v>
      </c>
      <c r="Y3323">
        <v>9680</v>
      </c>
      <c r="Z3323">
        <v>2.42</v>
      </c>
    </row>
    <row r="3324" spans="1:26">
      <c r="A3324">
        <v>211034576</v>
      </c>
      <c r="B3324" t="s">
        <v>9223</v>
      </c>
      <c r="C3324" t="s">
        <v>3597</v>
      </c>
      <c r="D3324" t="s">
        <v>3698</v>
      </c>
      <c r="E3324" t="s">
        <v>5439</v>
      </c>
      <c r="F3324" t="s">
        <v>3621</v>
      </c>
      <c r="G3324">
        <v>211034576</v>
      </c>
      <c r="I3324" t="s">
        <v>3622</v>
      </c>
      <c r="J3324" t="s">
        <v>10302</v>
      </c>
      <c r="K3324" t="s">
        <v>3624</v>
      </c>
      <c r="L3324" t="s">
        <v>10303</v>
      </c>
      <c r="M3324">
        <v>11.5</v>
      </c>
      <c r="N3324">
        <v>20</v>
      </c>
      <c r="O3324">
        <v>9.6</v>
      </c>
      <c r="P3324">
        <v>11.4</v>
      </c>
      <c r="Q3324">
        <v>20</v>
      </c>
      <c r="R3324">
        <v>9.1999999999999993</v>
      </c>
      <c r="S3324" t="b">
        <v>0</v>
      </c>
      <c r="T3324" t="b">
        <v>0</v>
      </c>
      <c r="U3324" t="b">
        <v>0</v>
      </c>
      <c r="V3324">
        <v>29600</v>
      </c>
      <c r="W3324">
        <v>19000</v>
      </c>
      <c r="X3324">
        <v>2.25</v>
      </c>
      <c r="Y3324">
        <v>21100</v>
      </c>
      <c r="Z3324">
        <v>1.68</v>
      </c>
    </row>
    <row r="3325" spans="1:26">
      <c r="A3325">
        <v>211034575</v>
      </c>
      <c r="B3325" t="s">
        <v>9223</v>
      </c>
      <c r="C3325" t="s">
        <v>3597</v>
      </c>
      <c r="D3325" t="s">
        <v>3698</v>
      </c>
      <c r="E3325" t="s">
        <v>5439</v>
      </c>
      <c r="F3325" t="s">
        <v>3621</v>
      </c>
      <c r="G3325">
        <v>211034575</v>
      </c>
      <c r="I3325" t="s">
        <v>3622</v>
      </c>
      <c r="J3325" t="s">
        <v>5427</v>
      </c>
      <c r="K3325" t="s">
        <v>3624</v>
      </c>
      <c r="L3325" t="s">
        <v>10301</v>
      </c>
      <c r="M3325">
        <v>14</v>
      </c>
      <c r="N3325">
        <v>22</v>
      </c>
      <c r="O3325">
        <v>12</v>
      </c>
      <c r="P3325">
        <v>14</v>
      </c>
      <c r="Q3325">
        <v>22</v>
      </c>
      <c r="R3325">
        <v>9.9</v>
      </c>
      <c r="S3325" t="b">
        <v>0</v>
      </c>
      <c r="T3325" t="b">
        <v>0</v>
      </c>
      <c r="U3325" t="b">
        <v>1</v>
      </c>
      <c r="V3325">
        <v>24000</v>
      </c>
      <c r="W3325">
        <v>16200</v>
      </c>
      <c r="X3325">
        <v>3.08</v>
      </c>
      <c r="Y3325">
        <v>20000</v>
      </c>
      <c r="Z3325">
        <v>2.1</v>
      </c>
    </row>
    <row r="3326" spans="1:26">
      <c r="A3326">
        <v>211034574</v>
      </c>
      <c r="B3326" t="s">
        <v>9223</v>
      </c>
      <c r="C3326" t="s">
        <v>3597</v>
      </c>
      <c r="D3326" t="s">
        <v>3698</v>
      </c>
      <c r="E3326" t="s">
        <v>5439</v>
      </c>
      <c r="F3326" t="s">
        <v>3621</v>
      </c>
      <c r="G3326">
        <v>211034574</v>
      </c>
      <c r="I3326" t="s">
        <v>3622</v>
      </c>
      <c r="J3326" t="s">
        <v>5425</v>
      </c>
      <c r="K3326" t="s">
        <v>3624</v>
      </c>
      <c r="L3326" t="s">
        <v>10300</v>
      </c>
      <c r="M3326">
        <v>12.5</v>
      </c>
      <c r="N3326">
        <v>22.6</v>
      </c>
      <c r="O3326">
        <v>12</v>
      </c>
      <c r="P3326">
        <v>12.4</v>
      </c>
      <c r="Q3326">
        <v>23.5</v>
      </c>
      <c r="R3326">
        <v>10.7</v>
      </c>
      <c r="S3326" t="b">
        <v>0</v>
      </c>
      <c r="T3326" t="b">
        <v>0</v>
      </c>
      <c r="U3326" t="b">
        <v>1</v>
      </c>
      <c r="V3326">
        <v>18000</v>
      </c>
      <c r="W3326">
        <v>14900</v>
      </c>
      <c r="X3326">
        <v>2.99</v>
      </c>
      <c r="Y3326">
        <v>15934</v>
      </c>
      <c r="Z3326">
        <v>2.37</v>
      </c>
    </row>
    <row r="3327" spans="1:26">
      <c r="A3327">
        <v>211034573</v>
      </c>
      <c r="B3327" t="s">
        <v>9223</v>
      </c>
      <c r="C3327" t="s">
        <v>3597</v>
      </c>
      <c r="D3327" t="s">
        <v>3698</v>
      </c>
      <c r="E3327" t="s">
        <v>5439</v>
      </c>
      <c r="F3327" t="s">
        <v>3621</v>
      </c>
      <c r="G3327">
        <v>211034573</v>
      </c>
      <c r="I3327" t="s">
        <v>3622</v>
      </c>
      <c r="J3327" t="s">
        <v>10230</v>
      </c>
      <c r="K3327" t="s">
        <v>3624</v>
      </c>
      <c r="L3327" t="s">
        <v>10299</v>
      </c>
      <c r="M3327">
        <v>13.7</v>
      </c>
      <c r="N3327">
        <v>23.2</v>
      </c>
      <c r="O3327">
        <v>13.2</v>
      </c>
      <c r="P3327">
        <v>13.7</v>
      </c>
      <c r="Q3327">
        <v>24.6</v>
      </c>
      <c r="R3327">
        <v>10.7</v>
      </c>
      <c r="S3327" t="b">
        <v>0</v>
      </c>
      <c r="T3327" t="b">
        <v>0</v>
      </c>
      <c r="U3327" t="b">
        <v>1</v>
      </c>
      <c r="V3327">
        <v>12000</v>
      </c>
      <c r="W3327">
        <v>9000</v>
      </c>
      <c r="X3327">
        <v>3.22</v>
      </c>
      <c r="Y3327">
        <v>9922</v>
      </c>
      <c r="Z3327">
        <v>2.31</v>
      </c>
    </row>
    <row r="3328" spans="1:26">
      <c r="A3328">
        <v>211034572</v>
      </c>
      <c r="B3328" t="s">
        <v>9223</v>
      </c>
      <c r="C3328" t="s">
        <v>3597</v>
      </c>
      <c r="D3328" t="s">
        <v>3698</v>
      </c>
      <c r="E3328" t="s">
        <v>5439</v>
      </c>
      <c r="F3328" t="s">
        <v>3621</v>
      </c>
      <c r="G3328">
        <v>211034572</v>
      </c>
      <c r="I3328" t="s">
        <v>3622</v>
      </c>
      <c r="J3328" t="s">
        <v>10238</v>
      </c>
      <c r="K3328" t="s">
        <v>3624</v>
      </c>
      <c r="L3328" t="s">
        <v>10298</v>
      </c>
      <c r="M3328">
        <v>15</v>
      </c>
      <c r="N3328">
        <v>25.5</v>
      </c>
      <c r="O3328">
        <v>12.2</v>
      </c>
      <c r="P3328">
        <v>15</v>
      </c>
      <c r="Q3328">
        <v>25.5</v>
      </c>
      <c r="R3328">
        <v>11.9</v>
      </c>
      <c r="S3328" t="b">
        <v>0</v>
      </c>
      <c r="T3328" t="b">
        <v>0</v>
      </c>
      <c r="U3328" t="b">
        <v>1</v>
      </c>
      <c r="V3328">
        <v>9000</v>
      </c>
      <c r="W3328">
        <v>8500</v>
      </c>
      <c r="X3328">
        <v>4.1500000000000004</v>
      </c>
      <c r="Y3328">
        <v>9612</v>
      </c>
      <c r="Z3328">
        <v>2.29</v>
      </c>
    </row>
    <row r="3329" spans="1:26">
      <c r="A3329">
        <v>211034570</v>
      </c>
      <c r="B3329" t="s">
        <v>9223</v>
      </c>
      <c r="C3329" t="s">
        <v>3597</v>
      </c>
      <c r="D3329" t="s">
        <v>3698</v>
      </c>
      <c r="E3329" t="s">
        <v>5438</v>
      </c>
      <c r="F3329" t="s">
        <v>3621</v>
      </c>
      <c r="G3329">
        <v>211034570</v>
      </c>
      <c r="I3329" t="s">
        <v>3622</v>
      </c>
      <c r="J3329" t="s">
        <v>10320</v>
      </c>
      <c r="K3329" t="s">
        <v>3624</v>
      </c>
      <c r="L3329" t="s">
        <v>10321</v>
      </c>
      <c r="M3329">
        <v>9.5</v>
      </c>
      <c r="N3329">
        <v>18.5</v>
      </c>
      <c r="O3329">
        <v>10.199999999999999</v>
      </c>
      <c r="P3329">
        <v>9.5</v>
      </c>
      <c r="Q3329">
        <v>18.5</v>
      </c>
      <c r="R3329">
        <v>8.6</v>
      </c>
      <c r="S3329" t="b">
        <v>0</v>
      </c>
      <c r="T3329" t="b">
        <v>0</v>
      </c>
      <c r="U3329" t="b">
        <v>0</v>
      </c>
      <c r="V3329">
        <v>23800</v>
      </c>
      <c r="W3329">
        <v>16500</v>
      </c>
      <c r="X3329">
        <v>2.9</v>
      </c>
      <c r="Y3329">
        <v>19257</v>
      </c>
      <c r="Z3329">
        <v>2.11</v>
      </c>
    </row>
    <row r="3330" spans="1:26">
      <c r="A3330">
        <v>211034569</v>
      </c>
      <c r="B3330" t="s">
        <v>9223</v>
      </c>
      <c r="C3330" t="s">
        <v>3597</v>
      </c>
      <c r="D3330" t="s">
        <v>3698</v>
      </c>
      <c r="E3330" t="s">
        <v>5438</v>
      </c>
      <c r="F3330" t="s">
        <v>3621</v>
      </c>
      <c r="G3330">
        <v>211034569</v>
      </c>
      <c r="I3330" t="s">
        <v>3622</v>
      </c>
      <c r="J3330" t="s">
        <v>10251</v>
      </c>
      <c r="K3330" t="s">
        <v>3624</v>
      </c>
      <c r="L3330" t="s">
        <v>10319</v>
      </c>
      <c r="M3330">
        <v>11</v>
      </c>
      <c r="N3330">
        <v>19.5</v>
      </c>
      <c r="O3330">
        <v>10</v>
      </c>
      <c r="P3330">
        <v>10.8</v>
      </c>
      <c r="Q3330">
        <v>19.5</v>
      </c>
      <c r="R3330">
        <v>8.6999999999999993</v>
      </c>
      <c r="S3330" t="b">
        <v>0</v>
      </c>
      <c r="T3330" t="b">
        <v>0</v>
      </c>
      <c r="U3330" t="b">
        <v>0</v>
      </c>
      <c r="V3330">
        <v>18000</v>
      </c>
      <c r="W3330">
        <v>11400</v>
      </c>
      <c r="X3330">
        <v>2.57</v>
      </c>
      <c r="Y3330">
        <v>14370</v>
      </c>
      <c r="Z3330">
        <v>2.4900000000000002</v>
      </c>
    </row>
    <row r="3331" spans="1:26">
      <c r="A3331">
        <v>211034568</v>
      </c>
      <c r="B3331" t="s">
        <v>9223</v>
      </c>
      <c r="C3331" t="s">
        <v>3597</v>
      </c>
      <c r="D3331" t="s">
        <v>3698</v>
      </c>
      <c r="E3331" t="s">
        <v>5438</v>
      </c>
      <c r="F3331" t="s">
        <v>3621</v>
      </c>
      <c r="G3331">
        <v>211034568</v>
      </c>
      <c r="I3331" t="s">
        <v>3622</v>
      </c>
      <c r="J3331" t="s">
        <v>10317</v>
      </c>
      <c r="K3331" t="s">
        <v>3624</v>
      </c>
      <c r="L3331" t="s">
        <v>10318</v>
      </c>
      <c r="M3331">
        <v>10.8</v>
      </c>
      <c r="N3331">
        <v>20.5</v>
      </c>
      <c r="O3331">
        <v>10.7</v>
      </c>
      <c r="P3331">
        <v>10.8</v>
      </c>
      <c r="Q3331">
        <v>21.4</v>
      </c>
      <c r="R3331">
        <v>9.1999999999999993</v>
      </c>
      <c r="S3331" t="b">
        <v>0</v>
      </c>
      <c r="T3331" t="b">
        <v>0</v>
      </c>
      <c r="U3331" t="b">
        <v>0</v>
      </c>
      <c r="V3331">
        <v>12000</v>
      </c>
      <c r="W3331">
        <v>7000</v>
      </c>
      <c r="X3331">
        <v>2.5</v>
      </c>
      <c r="Y3331">
        <v>9300</v>
      </c>
      <c r="Z3331">
        <v>2</v>
      </c>
    </row>
    <row r="3332" spans="1:26">
      <c r="A3332">
        <v>211034567</v>
      </c>
      <c r="B3332" t="s">
        <v>9223</v>
      </c>
      <c r="C3332" t="s">
        <v>3597</v>
      </c>
      <c r="D3332" t="s">
        <v>3698</v>
      </c>
      <c r="E3332" t="s">
        <v>5438</v>
      </c>
      <c r="F3332" t="s">
        <v>3621</v>
      </c>
      <c r="G3332">
        <v>211034567</v>
      </c>
      <c r="I3332" t="s">
        <v>3622</v>
      </c>
      <c r="J3332" t="s">
        <v>10245</v>
      </c>
      <c r="K3332" t="s">
        <v>3624</v>
      </c>
      <c r="L3332" t="s">
        <v>10316</v>
      </c>
      <c r="M3332">
        <v>12.6</v>
      </c>
      <c r="N3332">
        <v>21.5</v>
      </c>
      <c r="O3332">
        <v>10</v>
      </c>
      <c r="P3332">
        <v>12.6</v>
      </c>
      <c r="Q3332">
        <v>21.7</v>
      </c>
      <c r="R3332">
        <v>9.4</v>
      </c>
      <c r="S3332" t="b">
        <v>0</v>
      </c>
      <c r="T3332" t="b">
        <v>0</v>
      </c>
      <c r="U3332" t="b">
        <v>0</v>
      </c>
      <c r="V3332">
        <v>9000</v>
      </c>
      <c r="W3332">
        <v>6000</v>
      </c>
      <c r="X3332">
        <v>2.5099999999999998</v>
      </c>
      <c r="Y3332">
        <v>8066</v>
      </c>
      <c r="Z3332">
        <v>2.17</v>
      </c>
    </row>
    <row r="3333" spans="1:26">
      <c r="A3333">
        <v>211034564</v>
      </c>
      <c r="B3333" t="s">
        <v>9223</v>
      </c>
      <c r="C3333" t="s">
        <v>3597</v>
      </c>
      <c r="D3333" t="s">
        <v>3698</v>
      </c>
      <c r="E3333" t="s">
        <v>5438</v>
      </c>
      <c r="F3333" t="s">
        <v>3849</v>
      </c>
      <c r="G3333">
        <v>211034564</v>
      </c>
      <c r="I3333" t="s">
        <v>3622</v>
      </c>
      <c r="J3333" t="s">
        <v>5429</v>
      </c>
      <c r="K3333" t="s">
        <v>3624</v>
      </c>
      <c r="L3333" t="s">
        <v>10315</v>
      </c>
      <c r="M3333">
        <v>9.5</v>
      </c>
      <c r="N3333">
        <v>17.8</v>
      </c>
      <c r="O3333">
        <v>11</v>
      </c>
      <c r="P3333">
        <v>9.5</v>
      </c>
      <c r="Q3333">
        <v>18.5</v>
      </c>
      <c r="R3333">
        <v>9.8000000000000007</v>
      </c>
      <c r="S3333" t="b">
        <v>0</v>
      </c>
      <c r="T3333" t="b">
        <v>0</v>
      </c>
      <c r="U3333" t="b">
        <v>1</v>
      </c>
      <c r="V3333">
        <v>47000</v>
      </c>
      <c r="W3333">
        <v>30000</v>
      </c>
      <c r="X3333">
        <v>1.93</v>
      </c>
      <c r="Y3333">
        <v>37903</v>
      </c>
      <c r="Z3333">
        <v>2.2200000000000002</v>
      </c>
    </row>
    <row r="3334" spans="1:26">
      <c r="A3334">
        <v>211034563</v>
      </c>
      <c r="B3334" t="s">
        <v>9223</v>
      </c>
      <c r="C3334" t="s">
        <v>3597</v>
      </c>
      <c r="D3334" t="s">
        <v>3698</v>
      </c>
      <c r="E3334" t="s">
        <v>5438</v>
      </c>
      <c r="F3334" t="s">
        <v>3849</v>
      </c>
      <c r="G3334">
        <v>211034563</v>
      </c>
      <c r="I3334" t="s">
        <v>3622</v>
      </c>
      <c r="J3334" t="s">
        <v>5432</v>
      </c>
      <c r="K3334" t="s">
        <v>3624</v>
      </c>
      <c r="L3334" t="s">
        <v>10314</v>
      </c>
      <c r="M3334">
        <v>9</v>
      </c>
      <c r="N3334">
        <v>18.2</v>
      </c>
      <c r="O3334">
        <v>10.6</v>
      </c>
      <c r="P3334">
        <v>9.4</v>
      </c>
      <c r="Q3334">
        <v>19.2</v>
      </c>
      <c r="R3334">
        <v>8.6999999999999993</v>
      </c>
      <c r="S3334" t="b">
        <v>0</v>
      </c>
      <c r="T3334" t="b">
        <v>0</v>
      </c>
      <c r="U3334" t="b">
        <v>0</v>
      </c>
      <c r="V3334">
        <v>36000</v>
      </c>
      <c r="W3334">
        <v>23000</v>
      </c>
      <c r="X3334">
        <v>1.9</v>
      </c>
      <c r="Y3334">
        <v>25337</v>
      </c>
      <c r="Z3334">
        <v>2.37</v>
      </c>
    </row>
    <row r="3335" spans="1:26">
      <c r="A3335">
        <v>211034562</v>
      </c>
      <c r="B3335" t="s">
        <v>9223</v>
      </c>
      <c r="C3335" t="s">
        <v>3597</v>
      </c>
      <c r="D3335" t="s">
        <v>3698</v>
      </c>
      <c r="E3335" t="s">
        <v>5438</v>
      </c>
      <c r="F3335" t="s">
        <v>3849</v>
      </c>
      <c r="G3335">
        <v>211034562</v>
      </c>
      <c r="I3335" t="s">
        <v>3622</v>
      </c>
      <c r="J3335" t="s">
        <v>5427</v>
      </c>
      <c r="K3335" t="s">
        <v>3624</v>
      </c>
      <c r="L3335" t="s">
        <v>10313</v>
      </c>
      <c r="M3335">
        <v>12.5</v>
      </c>
      <c r="N3335">
        <v>20.7</v>
      </c>
      <c r="O3335">
        <v>10</v>
      </c>
      <c r="P3335">
        <v>12.3</v>
      </c>
      <c r="Q3335">
        <v>21.5</v>
      </c>
      <c r="R3335">
        <v>9.6</v>
      </c>
      <c r="S3335" t="b">
        <v>0</v>
      </c>
      <c r="T3335" t="b">
        <v>0</v>
      </c>
      <c r="U3335" t="b">
        <v>1</v>
      </c>
      <c r="V3335">
        <v>23600</v>
      </c>
      <c r="W3335">
        <v>19000</v>
      </c>
      <c r="X3335">
        <v>3.48</v>
      </c>
      <c r="Y3335">
        <v>18680</v>
      </c>
      <c r="Z3335">
        <v>2.2799999999999998</v>
      </c>
    </row>
    <row r="3336" spans="1:26">
      <c r="A3336">
        <v>211034561</v>
      </c>
      <c r="B3336" t="s">
        <v>9223</v>
      </c>
      <c r="C3336" t="s">
        <v>3597</v>
      </c>
      <c r="D3336" t="s">
        <v>3698</v>
      </c>
      <c r="E3336" t="s">
        <v>5438</v>
      </c>
      <c r="F3336" t="s">
        <v>3849</v>
      </c>
      <c r="G3336">
        <v>211034561</v>
      </c>
      <c r="I3336" t="s">
        <v>3622</v>
      </c>
      <c r="J3336" t="s">
        <v>5425</v>
      </c>
      <c r="K3336" t="s">
        <v>3624</v>
      </c>
      <c r="L3336" t="s">
        <v>10312</v>
      </c>
      <c r="M3336">
        <v>12.5</v>
      </c>
      <c r="N3336">
        <v>20.5</v>
      </c>
      <c r="O3336">
        <v>11</v>
      </c>
      <c r="P3336">
        <v>12.5</v>
      </c>
      <c r="Q3336">
        <v>20.5</v>
      </c>
      <c r="R3336">
        <v>10.4</v>
      </c>
      <c r="S3336" t="b">
        <v>0</v>
      </c>
      <c r="T3336" t="b">
        <v>0</v>
      </c>
      <c r="U3336" t="b">
        <v>1</v>
      </c>
      <c r="V3336">
        <v>16000</v>
      </c>
      <c r="W3336">
        <v>12000</v>
      </c>
      <c r="X3336">
        <v>2.5099999999999998</v>
      </c>
      <c r="Y3336">
        <v>14200</v>
      </c>
      <c r="Z3336">
        <v>2.17</v>
      </c>
    </row>
    <row r="3337" spans="1:26">
      <c r="A3337">
        <v>211034560</v>
      </c>
      <c r="B3337" t="s">
        <v>9223</v>
      </c>
      <c r="C3337" t="s">
        <v>3597</v>
      </c>
      <c r="D3337" t="s">
        <v>3698</v>
      </c>
      <c r="E3337" t="s">
        <v>5438</v>
      </c>
      <c r="F3337" t="s">
        <v>3849</v>
      </c>
      <c r="G3337">
        <v>211034560</v>
      </c>
      <c r="I3337" t="s">
        <v>3622</v>
      </c>
      <c r="J3337" t="s">
        <v>10230</v>
      </c>
      <c r="K3337" t="s">
        <v>3624</v>
      </c>
      <c r="L3337" t="s">
        <v>10311</v>
      </c>
      <c r="M3337">
        <v>14</v>
      </c>
      <c r="N3337">
        <v>22</v>
      </c>
      <c r="O3337">
        <v>10.6</v>
      </c>
      <c r="P3337">
        <v>13.9</v>
      </c>
      <c r="Q3337">
        <v>22.7</v>
      </c>
      <c r="R3337">
        <v>9.9</v>
      </c>
      <c r="S3337" t="b">
        <v>0</v>
      </c>
      <c r="T3337" t="b">
        <v>0</v>
      </c>
      <c r="U3337" t="b">
        <v>1</v>
      </c>
      <c r="V3337">
        <v>11800</v>
      </c>
      <c r="W3337">
        <v>8900</v>
      </c>
      <c r="X3337">
        <v>3.22</v>
      </c>
      <c r="Y3337">
        <v>10060</v>
      </c>
      <c r="Z3337">
        <v>2.36</v>
      </c>
    </row>
    <row r="3338" spans="1:26">
      <c r="A3338">
        <v>211034559</v>
      </c>
      <c r="B3338" t="s">
        <v>9223</v>
      </c>
      <c r="C3338" t="s">
        <v>3597</v>
      </c>
      <c r="D3338" t="s">
        <v>3698</v>
      </c>
      <c r="E3338" t="s">
        <v>5438</v>
      </c>
      <c r="F3338" t="s">
        <v>3849</v>
      </c>
      <c r="G3338">
        <v>211034559</v>
      </c>
      <c r="I3338" t="s">
        <v>3622</v>
      </c>
      <c r="J3338" t="s">
        <v>10238</v>
      </c>
      <c r="K3338" t="s">
        <v>3624</v>
      </c>
      <c r="L3338" t="s">
        <v>10310</v>
      </c>
      <c r="M3338">
        <v>13</v>
      </c>
      <c r="N3338">
        <v>20</v>
      </c>
      <c r="O3338">
        <v>10.5</v>
      </c>
      <c r="P3338">
        <v>13</v>
      </c>
      <c r="Q3338">
        <v>20</v>
      </c>
      <c r="R3338">
        <v>10</v>
      </c>
      <c r="S3338" t="b">
        <v>0</v>
      </c>
      <c r="T3338" t="b">
        <v>0</v>
      </c>
      <c r="U3338" t="b">
        <v>1</v>
      </c>
      <c r="V3338">
        <v>8900</v>
      </c>
      <c r="W3338">
        <v>7500</v>
      </c>
      <c r="X3338">
        <v>3.33</v>
      </c>
      <c r="Y3338">
        <v>9070</v>
      </c>
      <c r="Z3338">
        <v>2.1800000000000002</v>
      </c>
    </row>
    <row r="3339" spans="1:26">
      <c r="A3339">
        <v>211034558</v>
      </c>
      <c r="B3339" t="s">
        <v>9223</v>
      </c>
      <c r="C3339" t="s">
        <v>3597</v>
      </c>
      <c r="D3339" t="s">
        <v>3698</v>
      </c>
      <c r="E3339" t="s">
        <v>5438</v>
      </c>
      <c r="F3339" t="s">
        <v>3753</v>
      </c>
      <c r="G3339">
        <v>211034558</v>
      </c>
      <c r="I3339" t="s">
        <v>3601</v>
      </c>
      <c r="J3339" t="s">
        <v>5429</v>
      </c>
      <c r="K3339" t="s">
        <v>3624</v>
      </c>
      <c r="L3339" t="s">
        <v>10309</v>
      </c>
      <c r="M3339">
        <v>9.1999999999999993</v>
      </c>
      <c r="N3339">
        <v>17.399999999999999</v>
      </c>
      <c r="O3339">
        <v>10.3</v>
      </c>
      <c r="P3339">
        <v>8.4</v>
      </c>
      <c r="Q3339">
        <v>15.1</v>
      </c>
      <c r="R3339">
        <v>9.1</v>
      </c>
      <c r="S3339" t="b">
        <v>0</v>
      </c>
      <c r="T3339" t="b">
        <v>0</v>
      </c>
      <c r="U3339" t="b">
        <v>0</v>
      </c>
      <c r="V3339">
        <v>48000</v>
      </c>
      <c r="W3339">
        <v>34000</v>
      </c>
      <c r="X3339">
        <v>2.93</v>
      </c>
      <c r="Y3339">
        <v>41070</v>
      </c>
      <c r="Z3339">
        <v>2.3199999999999998</v>
      </c>
    </row>
    <row r="3340" spans="1:26">
      <c r="A3340">
        <v>211034557</v>
      </c>
      <c r="B3340" t="s">
        <v>9223</v>
      </c>
      <c r="C3340" t="s">
        <v>3597</v>
      </c>
      <c r="D3340" t="s">
        <v>3698</v>
      </c>
      <c r="E3340" t="s">
        <v>5438</v>
      </c>
      <c r="F3340" t="s">
        <v>3753</v>
      </c>
      <c r="G3340">
        <v>211034557</v>
      </c>
      <c r="I3340" t="s">
        <v>3601</v>
      </c>
      <c r="J3340" t="s">
        <v>5432</v>
      </c>
      <c r="K3340" t="s">
        <v>3624</v>
      </c>
      <c r="L3340" t="s">
        <v>10308</v>
      </c>
      <c r="M3340">
        <v>9</v>
      </c>
      <c r="N3340">
        <v>16.7</v>
      </c>
      <c r="O3340">
        <v>11.5</v>
      </c>
      <c r="P3340">
        <v>8.8000000000000007</v>
      </c>
      <c r="Q3340">
        <v>15.8</v>
      </c>
      <c r="R3340">
        <v>8.8000000000000007</v>
      </c>
      <c r="S3340" t="b">
        <v>0</v>
      </c>
      <c r="T3340" t="b">
        <v>0</v>
      </c>
      <c r="U3340" t="b">
        <v>0</v>
      </c>
      <c r="V3340">
        <v>36000</v>
      </c>
      <c r="W3340">
        <v>25000</v>
      </c>
      <c r="X3340">
        <v>2.41</v>
      </c>
      <c r="Y3340">
        <v>27019</v>
      </c>
      <c r="Z3340">
        <v>2.31</v>
      </c>
    </row>
    <row r="3341" spans="1:26">
      <c r="A3341">
        <v>211034556</v>
      </c>
      <c r="B3341" t="s">
        <v>9223</v>
      </c>
      <c r="C3341" t="s">
        <v>3597</v>
      </c>
      <c r="D3341" t="s">
        <v>3698</v>
      </c>
      <c r="E3341" t="s">
        <v>5438</v>
      </c>
      <c r="F3341" t="s">
        <v>3753</v>
      </c>
      <c r="G3341">
        <v>211034556</v>
      </c>
      <c r="I3341" t="s">
        <v>3601</v>
      </c>
      <c r="J3341" t="s">
        <v>5427</v>
      </c>
      <c r="K3341" t="s">
        <v>3624</v>
      </c>
      <c r="L3341" t="s">
        <v>10307</v>
      </c>
      <c r="M3341">
        <v>12.6</v>
      </c>
      <c r="N3341">
        <v>21.5</v>
      </c>
      <c r="O3341">
        <v>11.2</v>
      </c>
      <c r="P3341">
        <v>12.3</v>
      </c>
      <c r="Q3341">
        <v>19</v>
      </c>
      <c r="R3341">
        <v>11</v>
      </c>
      <c r="S3341" t="b">
        <v>0</v>
      </c>
      <c r="T3341" t="b">
        <v>0</v>
      </c>
      <c r="U3341" t="b">
        <v>1</v>
      </c>
      <c r="V3341">
        <v>23000</v>
      </c>
      <c r="W3341">
        <v>20000</v>
      </c>
      <c r="X3341">
        <v>3.71</v>
      </c>
      <c r="Y3341">
        <v>22600</v>
      </c>
      <c r="Z3341">
        <v>2.63</v>
      </c>
    </row>
    <row r="3342" spans="1:26">
      <c r="A3342">
        <v>211034555</v>
      </c>
      <c r="B3342" t="s">
        <v>9223</v>
      </c>
      <c r="C3342" t="s">
        <v>3597</v>
      </c>
      <c r="D3342" t="s">
        <v>3698</v>
      </c>
      <c r="E3342" t="s">
        <v>5438</v>
      </c>
      <c r="F3342" t="s">
        <v>3753</v>
      </c>
      <c r="G3342">
        <v>211034555</v>
      </c>
      <c r="I3342" t="s">
        <v>3601</v>
      </c>
      <c r="J3342" t="s">
        <v>5425</v>
      </c>
      <c r="K3342" t="s">
        <v>3624</v>
      </c>
      <c r="L3342" t="s">
        <v>10306</v>
      </c>
      <c r="M3342">
        <v>12.5</v>
      </c>
      <c r="N3342">
        <v>20.5</v>
      </c>
      <c r="O3342">
        <v>11</v>
      </c>
      <c r="P3342">
        <v>12.3</v>
      </c>
      <c r="Q3342">
        <v>20</v>
      </c>
      <c r="R3342">
        <v>10.5</v>
      </c>
      <c r="S3342" t="b">
        <v>0</v>
      </c>
      <c r="T3342" t="b">
        <v>0</v>
      </c>
      <c r="U3342" t="b">
        <v>1</v>
      </c>
      <c r="V3342">
        <v>17000</v>
      </c>
      <c r="W3342">
        <v>12600</v>
      </c>
      <c r="X3342">
        <v>2.74</v>
      </c>
      <c r="Y3342">
        <v>14000</v>
      </c>
      <c r="Z3342">
        <v>2.2799999999999998</v>
      </c>
    </row>
    <row r="3343" spans="1:26">
      <c r="A3343">
        <v>211034554</v>
      </c>
      <c r="B3343" t="s">
        <v>9223</v>
      </c>
      <c r="C3343" t="s">
        <v>3597</v>
      </c>
      <c r="D3343" t="s">
        <v>3698</v>
      </c>
      <c r="E3343" t="s">
        <v>5438</v>
      </c>
      <c r="F3343" t="s">
        <v>3753</v>
      </c>
      <c r="G3343">
        <v>211034554</v>
      </c>
      <c r="I3343" t="s">
        <v>3601</v>
      </c>
      <c r="J3343" t="s">
        <v>10230</v>
      </c>
      <c r="K3343" t="s">
        <v>3624</v>
      </c>
      <c r="L3343" t="s">
        <v>10305</v>
      </c>
      <c r="M3343">
        <v>12.5</v>
      </c>
      <c r="N3343">
        <v>21.5</v>
      </c>
      <c r="O3343">
        <v>10.5</v>
      </c>
      <c r="P3343">
        <v>11.7</v>
      </c>
      <c r="Q3343">
        <v>18.8</v>
      </c>
      <c r="R3343">
        <v>10.3</v>
      </c>
      <c r="S3343" t="b">
        <v>0</v>
      </c>
      <c r="T3343" t="b">
        <v>0</v>
      </c>
      <c r="U3343" t="b">
        <v>1</v>
      </c>
      <c r="V3343">
        <v>11500</v>
      </c>
      <c r="W3343">
        <v>9300</v>
      </c>
      <c r="X3343">
        <v>3.13</v>
      </c>
      <c r="Y3343">
        <v>11060</v>
      </c>
      <c r="Z3343">
        <v>2.59</v>
      </c>
    </row>
    <row r="3344" spans="1:26">
      <c r="A3344">
        <v>211034553</v>
      </c>
      <c r="B3344" t="s">
        <v>9223</v>
      </c>
      <c r="C3344" t="s">
        <v>3597</v>
      </c>
      <c r="D3344" t="s">
        <v>3698</v>
      </c>
      <c r="E3344" t="s">
        <v>5438</v>
      </c>
      <c r="F3344" t="s">
        <v>3753</v>
      </c>
      <c r="G3344">
        <v>211034553</v>
      </c>
      <c r="I3344" t="s">
        <v>3601</v>
      </c>
      <c r="J3344" t="s">
        <v>10238</v>
      </c>
      <c r="K3344" t="s">
        <v>3624</v>
      </c>
      <c r="L3344" t="s">
        <v>10304</v>
      </c>
      <c r="M3344">
        <v>13.5</v>
      </c>
      <c r="N3344">
        <v>21</v>
      </c>
      <c r="O3344">
        <v>11.5</v>
      </c>
      <c r="P3344">
        <v>12.5</v>
      </c>
      <c r="Q3344">
        <v>19.2</v>
      </c>
      <c r="R3344">
        <v>10</v>
      </c>
      <c r="S3344" t="b">
        <v>0</v>
      </c>
      <c r="T3344" t="b">
        <v>0</v>
      </c>
      <c r="U3344" t="b">
        <v>1</v>
      </c>
      <c r="V3344">
        <v>9000</v>
      </c>
      <c r="W3344">
        <v>7700</v>
      </c>
      <c r="X3344">
        <v>3.53</v>
      </c>
      <c r="Y3344">
        <v>9680</v>
      </c>
      <c r="Z3344">
        <v>2.42</v>
      </c>
    </row>
    <row r="3345" spans="1:26">
      <c r="A3345">
        <v>211034550</v>
      </c>
      <c r="B3345" t="s">
        <v>9223</v>
      </c>
      <c r="C3345" t="s">
        <v>3597</v>
      </c>
      <c r="D3345" t="s">
        <v>3698</v>
      </c>
      <c r="E3345" t="s">
        <v>5438</v>
      </c>
      <c r="F3345" t="s">
        <v>3621</v>
      </c>
      <c r="G3345">
        <v>211034550</v>
      </c>
      <c r="I3345" t="s">
        <v>3622</v>
      </c>
      <c r="J3345" t="s">
        <v>10302</v>
      </c>
      <c r="K3345" t="s">
        <v>3624</v>
      </c>
      <c r="L3345" t="s">
        <v>10303</v>
      </c>
      <c r="M3345">
        <v>11.5</v>
      </c>
      <c r="N3345">
        <v>20</v>
      </c>
      <c r="O3345">
        <v>9.6</v>
      </c>
      <c r="P3345">
        <v>11.4</v>
      </c>
      <c r="Q3345">
        <v>20</v>
      </c>
      <c r="R3345">
        <v>9.1999999999999993</v>
      </c>
      <c r="S3345" t="b">
        <v>0</v>
      </c>
      <c r="T3345" t="b">
        <v>0</v>
      </c>
      <c r="U3345" t="b">
        <v>0</v>
      </c>
      <c r="V3345">
        <v>29600</v>
      </c>
      <c r="W3345">
        <v>19000</v>
      </c>
      <c r="X3345">
        <v>2.25</v>
      </c>
      <c r="Y3345">
        <v>21100</v>
      </c>
      <c r="Z3345">
        <v>1.68</v>
      </c>
    </row>
    <row r="3346" spans="1:26">
      <c r="A3346">
        <v>211034549</v>
      </c>
      <c r="B3346" t="s">
        <v>9223</v>
      </c>
      <c r="C3346" t="s">
        <v>3597</v>
      </c>
      <c r="D3346" t="s">
        <v>3698</v>
      </c>
      <c r="E3346" t="s">
        <v>5438</v>
      </c>
      <c r="F3346" t="s">
        <v>3621</v>
      </c>
      <c r="G3346">
        <v>211034549</v>
      </c>
      <c r="I3346" t="s">
        <v>3622</v>
      </c>
      <c r="J3346" t="s">
        <v>5427</v>
      </c>
      <c r="K3346" t="s">
        <v>3624</v>
      </c>
      <c r="L3346" t="s">
        <v>10301</v>
      </c>
      <c r="M3346">
        <v>14</v>
      </c>
      <c r="N3346">
        <v>22</v>
      </c>
      <c r="O3346">
        <v>12</v>
      </c>
      <c r="P3346">
        <v>14</v>
      </c>
      <c r="Q3346">
        <v>22</v>
      </c>
      <c r="R3346">
        <v>9.9</v>
      </c>
      <c r="S3346" t="b">
        <v>0</v>
      </c>
      <c r="T3346" t="b">
        <v>0</v>
      </c>
      <c r="U3346" t="b">
        <v>1</v>
      </c>
      <c r="V3346">
        <v>24000</v>
      </c>
      <c r="W3346">
        <v>16200</v>
      </c>
      <c r="X3346">
        <v>3.08</v>
      </c>
      <c r="Y3346">
        <v>20000</v>
      </c>
      <c r="Z3346">
        <v>2.1</v>
      </c>
    </row>
    <row r="3347" spans="1:26">
      <c r="A3347">
        <v>211034548</v>
      </c>
      <c r="B3347" t="s">
        <v>9223</v>
      </c>
      <c r="C3347" t="s">
        <v>3597</v>
      </c>
      <c r="D3347" t="s">
        <v>3698</v>
      </c>
      <c r="E3347" t="s">
        <v>5438</v>
      </c>
      <c r="F3347" t="s">
        <v>3621</v>
      </c>
      <c r="G3347">
        <v>211034548</v>
      </c>
      <c r="I3347" t="s">
        <v>3622</v>
      </c>
      <c r="J3347" t="s">
        <v>5425</v>
      </c>
      <c r="K3347" t="s">
        <v>3624</v>
      </c>
      <c r="L3347" t="s">
        <v>10300</v>
      </c>
      <c r="M3347">
        <v>12.5</v>
      </c>
      <c r="N3347">
        <v>22.6</v>
      </c>
      <c r="O3347">
        <v>12</v>
      </c>
      <c r="P3347">
        <v>12.4</v>
      </c>
      <c r="Q3347">
        <v>23.5</v>
      </c>
      <c r="R3347">
        <v>10.7</v>
      </c>
      <c r="S3347" t="b">
        <v>0</v>
      </c>
      <c r="T3347" t="b">
        <v>0</v>
      </c>
      <c r="U3347" t="b">
        <v>1</v>
      </c>
      <c r="V3347">
        <v>18000</v>
      </c>
      <c r="W3347">
        <v>14900</v>
      </c>
      <c r="X3347">
        <v>2.99</v>
      </c>
      <c r="Y3347">
        <v>15934</v>
      </c>
      <c r="Z3347">
        <v>2.37</v>
      </c>
    </row>
    <row r="3348" spans="1:26">
      <c r="A3348">
        <v>211034547</v>
      </c>
      <c r="B3348" t="s">
        <v>9223</v>
      </c>
      <c r="C3348" t="s">
        <v>3597</v>
      </c>
      <c r="D3348" t="s">
        <v>3698</v>
      </c>
      <c r="E3348" t="s">
        <v>5438</v>
      </c>
      <c r="F3348" t="s">
        <v>3621</v>
      </c>
      <c r="G3348">
        <v>211034547</v>
      </c>
      <c r="I3348" t="s">
        <v>3622</v>
      </c>
      <c r="J3348" t="s">
        <v>10230</v>
      </c>
      <c r="K3348" t="s">
        <v>3624</v>
      </c>
      <c r="L3348" t="s">
        <v>10299</v>
      </c>
      <c r="M3348">
        <v>13.7</v>
      </c>
      <c r="N3348">
        <v>23.2</v>
      </c>
      <c r="O3348">
        <v>13.2</v>
      </c>
      <c r="P3348">
        <v>13.7</v>
      </c>
      <c r="Q3348">
        <v>24.6</v>
      </c>
      <c r="R3348">
        <v>10.7</v>
      </c>
      <c r="S3348" t="b">
        <v>0</v>
      </c>
      <c r="T3348" t="b">
        <v>0</v>
      </c>
      <c r="U3348" t="b">
        <v>1</v>
      </c>
      <c r="V3348">
        <v>12000</v>
      </c>
      <c r="W3348">
        <v>9000</v>
      </c>
      <c r="X3348">
        <v>3.22</v>
      </c>
      <c r="Y3348">
        <v>9922</v>
      </c>
      <c r="Z3348">
        <v>2.31</v>
      </c>
    </row>
    <row r="3349" spans="1:26">
      <c r="A3349">
        <v>211034546</v>
      </c>
      <c r="B3349" t="s">
        <v>9223</v>
      </c>
      <c r="C3349" t="s">
        <v>3597</v>
      </c>
      <c r="D3349" t="s">
        <v>3698</v>
      </c>
      <c r="E3349" t="s">
        <v>5438</v>
      </c>
      <c r="F3349" t="s">
        <v>3621</v>
      </c>
      <c r="G3349">
        <v>211034546</v>
      </c>
      <c r="I3349" t="s">
        <v>3622</v>
      </c>
      <c r="J3349" t="s">
        <v>10238</v>
      </c>
      <c r="K3349" t="s">
        <v>3624</v>
      </c>
      <c r="L3349" t="s">
        <v>10298</v>
      </c>
      <c r="M3349">
        <v>15</v>
      </c>
      <c r="N3349">
        <v>25.5</v>
      </c>
      <c r="O3349">
        <v>12.2</v>
      </c>
      <c r="P3349">
        <v>15</v>
      </c>
      <c r="Q3349">
        <v>25.5</v>
      </c>
      <c r="R3349">
        <v>11.9</v>
      </c>
      <c r="S3349" t="b">
        <v>0</v>
      </c>
      <c r="T3349" t="b">
        <v>0</v>
      </c>
      <c r="U3349" t="b">
        <v>1</v>
      </c>
      <c r="V3349">
        <v>9000</v>
      </c>
      <c r="W3349">
        <v>8500</v>
      </c>
      <c r="X3349">
        <v>4.1500000000000004</v>
      </c>
      <c r="Y3349">
        <v>9612</v>
      </c>
      <c r="Z3349">
        <v>2.29</v>
      </c>
    </row>
    <row r="3350" spans="1:26">
      <c r="A3350">
        <v>211034544</v>
      </c>
      <c r="B3350" t="s">
        <v>9223</v>
      </c>
      <c r="C3350" t="s">
        <v>3597</v>
      </c>
      <c r="D3350" t="s">
        <v>3698</v>
      </c>
      <c r="E3350" t="s">
        <v>10323</v>
      </c>
      <c r="F3350" t="s">
        <v>3621</v>
      </c>
      <c r="G3350">
        <v>211034544</v>
      </c>
      <c r="I3350" t="s">
        <v>3622</v>
      </c>
      <c r="J3350" t="s">
        <v>10320</v>
      </c>
      <c r="K3350" t="s">
        <v>3624</v>
      </c>
      <c r="L3350" t="s">
        <v>10321</v>
      </c>
      <c r="M3350">
        <v>9.5</v>
      </c>
      <c r="N3350">
        <v>18.5</v>
      </c>
      <c r="O3350">
        <v>10.199999999999999</v>
      </c>
      <c r="P3350">
        <v>9.5</v>
      </c>
      <c r="Q3350">
        <v>18.5</v>
      </c>
      <c r="R3350">
        <v>8.6</v>
      </c>
      <c r="S3350" t="b">
        <v>0</v>
      </c>
      <c r="T3350" t="b">
        <v>0</v>
      </c>
      <c r="U3350" t="b">
        <v>0</v>
      </c>
      <c r="V3350">
        <v>23800</v>
      </c>
      <c r="W3350">
        <v>16500</v>
      </c>
      <c r="X3350">
        <v>2.9</v>
      </c>
      <c r="Y3350">
        <v>19257</v>
      </c>
      <c r="Z3350">
        <v>2.11</v>
      </c>
    </row>
    <row r="3351" spans="1:26">
      <c r="A3351">
        <v>211034543</v>
      </c>
      <c r="B3351" t="s">
        <v>9223</v>
      </c>
      <c r="C3351" t="s">
        <v>3597</v>
      </c>
      <c r="D3351" t="s">
        <v>3698</v>
      </c>
      <c r="E3351" t="s">
        <v>10323</v>
      </c>
      <c r="F3351" t="s">
        <v>3621</v>
      </c>
      <c r="G3351">
        <v>211034543</v>
      </c>
      <c r="I3351" t="s">
        <v>3622</v>
      </c>
      <c r="J3351" t="s">
        <v>10251</v>
      </c>
      <c r="K3351" t="s">
        <v>3624</v>
      </c>
      <c r="L3351" t="s">
        <v>10319</v>
      </c>
      <c r="M3351">
        <v>11</v>
      </c>
      <c r="N3351">
        <v>19.5</v>
      </c>
      <c r="O3351">
        <v>10</v>
      </c>
      <c r="P3351">
        <v>10.8</v>
      </c>
      <c r="Q3351">
        <v>19.5</v>
      </c>
      <c r="R3351">
        <v>8.6999999999999993</v>
      </c>
      <c r="S3351" t="b">
        <v>0</v>
      </c>
      <c r="T3351" t="b">
        <v>0</v>
      </c>
      <c r="U3351" t="b">
        <v>0</v>
      </c>
      <c r="V3351">
        <v>18000</v>
      </c>
      <c r="W3351">
        <v>11400</v>
      </c>
      <c r="X3351">
        <v>2.57</v>
      </c>
      <c r="Y3351">
        <v>14370</v>
      </c>
      <c r="Z3351">
        <v>2.4900000000000002</v>
      </c>
    </row>
    <row r="3352" spans="1:26">
      <c r="A3352">
        <v>211034542</v>
      </c>
      <c r="B3352" t="s">
        <v>9223</v>
      </c>
      <c r="C3352" t="s">
        <v>3597</v>
      </c>
      <c r="D3352" t="s">
        <v>3698</v>
      </c>
      <c r="E3352" t="s">
        <v>10323</v>
      </c>
      <c r="F3352" t="s">
        <v>3621</v>
      </c>
      <c r="G3352">
        <v>211034542</v>
      </c>
      <c r="I3352" t="s">
        <v>3622</v>
      </c>
      <c r="J3352" t="s">
        <v>10317</v>
      </c>
      <c r="K3352" t="s">
        <v>3624</v>
      </c>
      <c r="L3352" t="s">
        <v>10318</v>
      </c>
      <c r="M3352">
        <v>10.8</v>
      </c>
      <c r="N3352">
        <v>20.5</v>
      </c>
      <c r="O3352">
        <v>10.7</v>
      </c>
      <c r="P3352">
        <v>10.8</v>
      </c>
      <c r="Q3352">
        <v>21.4</v>
      </c>
      <c r="R3352">
        <v>9.1999999999999993</v>
      </c>
      <c r="S3352" t="b">
        <v>0</v>
      </c>
      <c r="T3352" t="b">
        <v>0</v>
      </c>
      <c r="U3352" t="b">
        <v>0</v>
      </c>
      <c r="V3352">
        <v>12000</v>
      </c>
      <c r="W3352">
        <v>7000</v>
      </c>
      <c r="X3352">
        <v>2.5</v>
      </c>
      <c r="Y3352">
        <v>9300</v>
      </c>
      <c r="Z3352">
        <v>2</v>
      </c>
    </row>
    <row r="3353" spans="1:26">
      <c r="A3353">
        <v>211034541</v>
      </c>
      <c r="B3353" t="s">
        <v>9223</v>
      </c>
      <c r="C3353" t="s">
        <v>3597</v>
      </c>
      <c r="D3353" t="s">
        <v>3698</v>
      </c>
      <c r="E3353" t="s">
        <v>10323</v>
      </c>
      <c r="F3353" t="s">
        <v>3621</v>
      </c>
      <c r="G3353">
        <v>211034541</v>
      </c>
      <c r="I3353" t="s">
        <v>3622</v>
      </c>
      <c r="J3353" t="s">
        <v>10245</v>
      </c>
      <c r="K3353" t="s">
        <v>3624</v>
      </c>
      <c r="L3353" t="s">
        <v>10316</v>
      </c>
      <c r="M3353">
        <v>12.6</v>
      </c>
      <c r="N3353">
        <v>21.5</v>
      </c>
      <c r="O3353">
        <v>10</v>
      </c>
      <c r="P3353">
        <v>12.6</v>
      </c>
      <c r="Q3353">
        <v>21.7</v>
      </c>
      <c r="R3353">
        <v>9.4</v>
      </c>
      <c r="S3353" t="b">
        <v>0</v>
      </c>
      <c r="T3353" t="b">
        <v>0</v>
      </c>
      <c r="U3353" t="b">
        <v>0</v>
      </c>
      <c r="V3353">
        <v>9000</v>
      </c>
      <c r="W3353">
        <v>6000</v>
      </c>
      <c r="X3353">
        <v>2.5099999999999998</v>
      </c>
      <c r="Y3353">
        <v>8066</v>
      </c>
      <c r="Z3353">
        <v>2.17</v>
      </c>
    </row>
    <row r="3354" spans="1:26">
      <c r="A3354">
        <v>211034538</v>
      </c>
      <c r="B3354" t="s">
        <v>9223</v>
      </c>
      <c r="C3354" t="s">
        <v>3597</v>
      </c>
      <c r="D3354" t="s">
        <v>3698</v>
      </c>
      <c r="E3354" t="s">
        <v>10323</v>
      </c>
      <c r="F3354" t="s">
        <v>3849</v>
      </c>
      <c r="G3354">
        <v>211034538</v>
      </c>
      <c r="I3354" t="s">
        <v>3622</v>
      </c>
      <c r="J3354" t="s">
        <v>5429</v>
      </c>
      <c r="K3354" t="s">
        <v>3624</v>
      </c>
      <c r="L3354" t="s">
        <v>10315</v>
      </c>
      <c r="M3354">
        <v>9.5</v>
      </c>
      <c r="N3354">
        <v>17.8</v>
      </c>
      <c r="O3354">
        <v>11</v>
      </c>
      <c r="P3354">
        <v>9.5</v>
      </c>
      <c r="Q3354">
        <v>18.5</v>
      </c>
      <c r="R3354">
        <v>9.8000000000000007</v>
      </c>
      <c r="S3354" t="b">
        <v>0</v>
      </c>
      <c r="T3354" t="b">
        <v>0</v>
      </c>
      <c r="U3354" t="b">
        <v>1</v>
      </c>
      <c r="V3354">
        <v>47000</v>
      </c>
      <c r="W3354">
        <v>30000</v>
      </c>
      <c r="X3354">
        <v>1.93</v>
      </c>
      <c r="Y3354">
        <v>37903</v>
      </c>
      <c r="Z3354">
        <v>2.2200000000000002</v>
      </c>
    </row>
    <row r="3355" spans="1:26">
      <c r="A3355">
        <v>211034537</v>
      </c>
      <c r="B3355" t="s">
        <v>9223</v>
      </c>
      <c r="C3355" t="s">
        <v>3597</v>
      </c>
      <c r="D3355" t="s">
        <v>3698</v>
      </c>
      <c r="E3355" t="s">
        <v>10323</v>
      </c>
      <c r="F3355" t="s">
        <v>3849</v>
      </c>
      <c r="G3355">
        <v>211034537</v>
      </c>
      <c r="I3355" t="s">
        <v>3622</v>
      </c>
      <c r="J3355" t="s">
        <v>5432</v>
      </c>
      <c r="K3355" t="s">
        <v>3624</v>
      </c>
      <c r="L3355" t="s">
        <v>10314</v>
      </c>
      <c r="M3355">
        <v>9</v>
      </c>
      <c r="N3355">
        <v>18.2</v>
      </c>
      <c r="O3355">
        <v>10.6</v>
      </c>
      <c r="P3355">
        <v>9.4</v>
      </c>
      <c r="Q3355">
        <v>19.2</v>
      </c>
      <c r="R3355">
        <v>8.6999999999999993</v>
      </c>
      <c r="S3355" t="b">
        <v>0</v>
      </c>
      <c r="T3355" t="b">
        <v>0</v>
      </c>
      <c r="U3355" t="b">
        <v>0</v>
      </c>
      <c r="V3355">
        <v>36000</v>
      </c>
      <c r="W3355">
        <v>23000</v>
      </c>
      <c r="X3355">
        <v>1.9</v>
      </c>
      <c r="Y3355">
        <v>25337</v>
      </c>
      <c r="Z3355">
        <v>2.37</v>
      </c>
    </row>
    <row r="3356" spans="1:26">
      <c r="A3356">
        <v>211034536</v>
      </c>
      <c r="B3356" t="s">
        <v>9223</v>
      </c>
      <c r="C3356" t="s">
        <v>3597</v>
      </c>
      <c r="D3356" t="s">
        <v>3698</v>
      </c>
      <c r="E3356" t="s">
        <v>10323</v>
      </c>
      <c r="F3356" t="s">
        <v>3849</v>
      </c>
      <c r="G3356">
        <v>211034536</v>
      </c>
      <c r="I3356" t="s">
        <v>3622</v>
      </c>
      <c r="J3356" t="s">
        <v>5427</v>
      </c>
      <c r="K3356" t="s">
        <v>3624</v>
      </c>
      <c r="L3356" t="s">
        <v>10313</v>
      </c>
      <c r="M3356">
        <v>12.5</v>
      </c>
      <c r="N3356">
        <v>20.7</v>
      </c>
      <c r="O3356">
        <v>10</v>
      </c>
      <c r="P3356">
        <v>12.3</v>
      </c>
      <c r="Q3356">
        <v>21.5</v>
      </c>
      <c r="R3356">
        <v>9.6</v>
      </c>
      <c r="S3356" t="b">
        <v>0</v>
      </c>
      <c r="T3356" t="b">
        <v>0</v>
      </c>
      <c r="U3356" t="b">
        <v>1</v>
      </c>
      <c r="V3356">
        <v>23600</v>
      </c>
      <c r="W3356">
        <v>19000</v>
      </c>
      <c r="X3356">
        <v>3.48</v>
      </c>
      <c r="Y3356">
        <v>18680</v>
      </c>
      <c r="Z3356">
        <v>2.2799999999999998</v>
      </c>
    </row>
    <row r="3357" spans="1:26">
      <c r="A3357">
        <v>211034535</v>
      </c>
      <c r="B3357" t="s">
        <v>9223</v>
      </c>
      <c r="C3357" t="s">
        <v>3597</v>
      </c>
      <c r="D3357" t="s">
        <v>3698</v>
      </c>
      <c r="E3357" t="s">
        <v>10323</v>
      </c>
      <c r="F3357" t="s">
        <v>3849</v>
      </c>
      <c r="G3357">
        <v>211034535</v>
      </c>
      <c r="I3357" t="s">
        <v>3622</v>
      </c>
      <c r="J3357" t="s">
        <v>5425</v>
      </c>
      <c r="K3357" t="s">
        <v>3624</v>
      </c>
      <c r="L3357" t="s">
        <v>10312</v>
      </c>
      <c r="M3357">
        <v>12.5</v>
      </c>
      <c r="N3357">
        <v>20.5</v>
      </c>
      <c r="O3357">
        <v>11</v>
      </c>
      <c r="P3357">
        <v>12.5</v>
      </c>
      <c r="Q3357">
        <v>20.5</v>
      </c>
      <c r="R3357">
        <v>10.4</v>
      </c>
      <c r="S3357" t="b">
        <v>0</v>
      </c>
      <c r="T3357" t="b">
        <v>0</v>
      </c>
      <c r="U3357" t="b">
        <v>1</v>
      </c>
      <c r="V3357">
        <v>16000</v>
      </c>
      <c r="W3357">
        <v>12000</v>
      </c>
      <c r="X3357">
        <v>2.5099999999999998</v>
      </c>
      <c r="Y3357">
        <v>14200</v>
      </c>
      <c r="Z3357">
        <v>2.17</v>
      </c>
    </row>
    <row r="3358" spans="1:26">
      <c r="A3358">
        <v>211034534</v>
      </c>
      <c r="B3358" t="s">
        <v>9223</v>
      </c>
      <c r="C3358" t="s">
        <v>3597</v>
      </c>
      <c r="D3358" t="s">
        <v>3698</v>
      </c>
      <c r="E3358" t="s">
        <v>10323</v>
      </c>
      <c r="F3358" t="s">
        <v>3849</v>
      </c>
      <c r="G3358">
        <v>211034534</v>
      </c>
      <c r="I3358" t="s">
        <v>3622</v>
      </c>
      <c r="J3358" t="s">
        <v>10230</v>
      </c>
      <c r="K3358" t="s">
        <v>3624</v>
      </c>
      <c r="L3358" t="s">
        <v>10311</v>
      </c>
      <c r="M3358">
        <v>14</v>
      </c>
      <c r="N3358">
        <v>22</v>
      </c>
      <c r="O3358">
        <v>10.6</v>
      </c>
      <c r="P3358">
        <v>13.9</v>
      </c>
      <c r="Q3358">
        <v>22.7</v>
      </c>
      <c r="R3358">
        <v>9.9</v>
      </c>
      <c r="S3358" t="b">
        <v>0</v>
      </c>
      <c r="T3358" t="b">
        <v>0</v>
      </c>
      <c r="U3358" t="b">
        <v>1</v>
      </c>
      <c r="V3358">
        <v>11800</v>
      </c>
      <c r="W3358">
        <v>8900</v>
      </c>
      <c r="X3358">
        <v>3.22</v>
      </c>
      <c r="Y3358">
        <v>10060</v>
      </c>
      <c r="Z3358">
        <v>2.36</v>
      </c>
    </row>
    <row r="3359" spans="1:26">
      <c r="A3359">
        <v>211034533</v>
      </c>
      <c r="B3359" t="s">
        <v>9223</v>
      </c>
      <c r="C3359" t="s">
        <v>3597</v>
      </c>
      <c r="D3359" t="s">
        <v>3698</v>
      </c>
      <c r="E3359" t="s">
        <v>10323</v>
      </c>
      <c r="F3359" t="s">
        <v>3849</v>
      </c>
      <c r="G3359">
        <v>211034533</v>
      </c>
      <c r="I3359" t="s">
        <v>3622</v>
      </c>
      <c r="J3359" t="s">
        <v>10238</v>
      </c>
      <c r="K3359" t="s">
        <v>3624</v>
      </c>
      <c r="L3359" t="s">
        <v>10310</v>
      </c>
      <c r="M3359">
        <v>13</v>
      </c>
      <c r="N3359">
        <v>20</v>
      </c>
      <c r="O3359">
        <v>10.5</v>
      </c>
      <c r="P3359">
        <v>13</v>
      </c>
      <c r="Q3359">
        <v>20</v>
      </c>
      <c r="R3359">
        <v>10</v>
      </c>
      <c r="S3359" t="b">
        <v>0</v>
      </c>
      <c r="T3359" t="b">
        <v>0</v>
      </c>
      <c r="U3359" t="b">
        <v>1</v>
      </c>
      <c r="V3359">
        <v>8900</v>
      </c>
      <c r="W3359">
        <v>7500</v>
      </c>
      <c r="X3359">
        <v>3.33</v>
      </c>
      <c r="Y3359">
        <v>9070</v>
      </c>
      <c r="Z3359">
        <v>2.1800000000000002</v>
      </c>
    </row>
    <row r="3360" spans="1:26">
      <c r="A3360">
        <v>211034532</v>
      </c>
      <c r="B3360" t="s">
        <v>9223</v>
      </c>
      <c r="C3360" t="s">
        <v>3597</v>
      </c>
      <c r="D3360" t="s">
        <v>3698</v>
      </c>
      <c r="E3360" t="s">
        <v>10323</v>
      </c>
      <c r="F3360" t="s">
        <v>3753</v>
      </c>
      <c r="G3360">
        <v>211034532</v>
      </c>
      <c r="I3360" t="s">
        <v>3601</v>
      </c>
      <c r="J3360" t="s">
        <v>5429</v>
      </c>
      <c r="K3360" t="s">
        <v>3624</v>
      </c>
      <c r="L3360" t="s">
        <v>10309</v>
      </c>
      <c r="M3360">
        <v>9.1999999999999993</v>
      </c>
      <c r="N3360">
        <v>17.399999999999999</v>
      </c>
      <c r="O3360">
        <v>10.3</v>
      </c>
      <c r="P3360">
        <v>8.4</v>
      </c>
      <c r="Q3360">
        <v>15.1</v>
      </c>
      <c r="R3360">
        <v>9.1</v>
      </c>
      <c r="S3360" t="b">
        <v>0</v>
      </c>
      <c r="T3360" t="b">
        <v>0</v>
      </c>
      <c r="U3360" t="b">
        <v>0</v>
      </c>
      <c r="V3360">
        <v>48000</v>
      </c>
      <c r="W3360">
        <v>34000</v>
      </c>
      <c r="X3360">
        <v>2.93</v>
      </c>
      <c r="Y3360">
        <v>41070</v>
      </c>
      <c r="Z3360">
        <v>2.3199999999999998</v>
      </c>
    </row>
    <row r="3361" spans="1:26">
      <c r="A3361">
        <v>211034531</v>
      </c>
      <c r="B3361" t="s">
        <v>9223</v>
      </c>
      <c r="C3361" t="s">
        <v>3597</v>
      </c>
      <c r="D3361" t="s">
        <v>3698</v>
      </c>
      <c r="E3361" t="s">
        <v>10323</v>
      </c>
      <c r="F3361" t="s">
        <v>3753</v>
      </c>
      <c r="G3361">
        <v>211034531</v>
      </c>
      <c r="I3361" t="s">
        <v>3601</v>
      </c>
      <c r="J3361" t="s">
        <v>5432</v>
      </c>
      <c r="K3361" t="s">
        <v>3624</v>
      </c>
      <c r="L3361" t="s">
        <v>10308</v>
      </c>
      <c r="M3361">
        <v>9</v>
      </c>
      <c r="N3361">
        <v>16.7</v>
      </c>
      <c r="O3361">
        <v>11.5</v>
      </c>
      <c r="P3361">
        <v>8.8000000000000007</v>
      </c>
      <c r="Q3361">
        <v>15.8</v>
      </c>
      <c r="R3361">
        <v>8.8000000000000007</v>
      </c>
      <c r="S3361" t="b">
        <v>0</v>
      </c>
      <c r="T3361" t="b">
        <v>0</v>
      </c>
      <c r="U3361" t="b">
        <v>0</v>
      </c>
      <c r="V3361">
        <v>36000</v>
      </c>
      <c r="W3361">
        <v>25000</v>
      </c>
      <c r="X3361">
        <v>2.41</v>
      </c>
      <c r="Y3361">
        <v>27019</v>
      </c>
      <c r="Z3361">
        <v>2.31</v>
      </c>
    </row>
    <row r="3362" spans="1:26">
      <c r="A3362">
        <v>211034530</v>
      </c>
      <c r="B3362" t="s">
        <v>9223</v>
      </c>
      <c r="C3362" t="s">
        <v>3597</v>
      </c>
      <c r="D3362" t="s">
        <v>3698</v>
      </c>
      <c r="E3362" t="s">
        <v>10323</v>
      </c>
      <c r="F3362" t="s">
        <v>3753</v>
      </c>
      <c r="G3362">
        <v>211034530</v>
      </c>
      <c r="I3362" t="s">
        <v>3601</v>
      </c>
      <c r="J3362" t="s">
        <v>5427</v>
      </c>
      <c r="K3362" t="s">
        <v>3624</v>
      </c>
      <c r="L3362" t="s">
        <v>10307</v>
      </c>
      <c r="M3362">
        <v>12.6</v>
      </c>
      <c r="N3362">
        <v>21.5</v>
      </c>
      <c r="O3362">
        <v>11.2</v>
      </c>
      <c r="P3362">
        <v>12.3</v>
      </c>
      <c r="Q3362">
        <v>19</v>
      </c>
      <c r="R3362">
        <v>11</v>
      </c>
      <c r="S3362" t="b">
        <v>0</v>
      </c>
      <c r="T3362" t="b">
        <v>0</v>
      </c>
      <c r="U3362" t="b">
        <v>1</v>
      </c>
      <c r="V3362">
        <v>23000</v>
      </c>
      <c r="W3362">
        <v>20000</v>
      </c>
      <c r="X3362">
        <v>3.71</v>
      </c>
      <c r="Y3362">
        <v>22600</v>
      </c>
      <c r="Z3362">
        <v>2.63</v>
      </c>
    </row>
    <row r="3363" spans="1:26">
      <c r="A3363">
        <v>211034529</v>
      </c>
      <c r="B3363" t="s">
        <v>9223</v>
      </c>
      <c r="C3363" t="s">
        <v>3597</v>
      </c>
      <c r="D3363" t="s">
        <v>3698</v>
      </c>
      <c r="E3363" t="s">
        <v>10323</v>
      </c>
      <c r="F3363" t="s">
        <v>3753</v>
      </c>
      <c r="G3363">
        <v>211034529</v>
      </c>
      <c r="I3363" t="s">
        <v>3601</v>
      </c>
      <c r="J3363" t="s">
        <v>5425</v>
      </c>
      <c r="K3363" t="s">
        <v>3624</v>
      </c>
      <c r="L3363" t="s">
        <v>10306</v>
      </c>
      <c r="M3363">
        <v>12.5</v>
      </c>
      <c r="N3363">
        <v>20.5</v>
      </c>
      <c r="O3363">
        <v>11</v>
      </c>
      <c r="P3363">
        <v>12.3</v>
      </c>
      <c r="Q3363">
        <v>20</v>
      </c>
      <c r="R3363">
        <v>10.5</v>
      </c>
      <c r="S3363" t="b">
        <v>0</v>
      </c>
      <c r="T3363" t="b">
        <v>0</v>
      </c>
      <c r="U3363" t="b">
        <v>1</v>
      </c>
      <c r="V3363">
        <v>17000</v>
      </c>
      <c r="W3363">
        <v>12600</v>
      </c>
      <c r="X3363">
        <v>2.74</v>
      </c>
      <c r="Y3363">
        <v>14000</v>
      </c>
      <c r="Z3363">
        <v>2.2799999999999998</v>
      </c>
    </row>
    <row r="3364" spans="1:26">
      <c r="A3364">
        <v>211034528</v>
      </c>
      <c r="B3364" t="s">
        <v>9223</v>
      </c>
      <c r="C3364" t="s">
        <v>3597</v>
      </c>
      <c r="D3364" t="s">
        <v>3698</v>
      </c>
      <c r="E3364" t="s">
        <v>10323</v>
      </c>
      <c r="F3364" t="s">
        <v>3753</v>
      </c>
      <c r="G3364">
        <v>211034528</v>
      </c>
      <c r="I3364" t="s">
        <v>3601</v>
      </c>
      <c r="J3364" t="s">
        <v>10230</v>
      </c>
      <c r="K3364" t="s">
        <v>3624</v>
      </c>
      <c r="L3364" t="s">
        <v>10305</v>
      </c>
      <c r="M3364">
        <v>12.5</v>
      </c>
      <c r="N3364">
        <v>21.5</v>
      </c>
      <c r="O3364">
        <v>10.5</v>
      </c>
      <c r="P3364">
        <v>11.7</v>
      </c>
      <c r="Q3364">
        <v>18.8</v>
      </c>
      <c r="R3364">
        <v>10.3</v>
      </c>
      <c r="S3364" t="b">
        <v>0</v>
      </c>
      <c r="T3364" t="b">
        <v>0</v>
      </c>
      <c r="U3364" t="b">
        <v>1</v>
      </c>
      <c r="V3364">
        <v>11500</v>
      </c>
      <c r="W3364">
        <v>9300</v>
      </c>
      <c r="X3364">
        <v>3.13</v>
      </c>
      <c r="Y3364">
        <v>11060</v>
      </c>
      <c r="Z3364">
        <v>2.59</v>
      </c>
    </row>
    <row r="3365" spans="1:26">
      <c r="A3365">
        <v>211034527</v>
      </c>
      <c r="B3365" t="s">
        <v>9223</v>
      </c>
      <c r="C3365" t="s">
        <v>3597</v>
      </c>
      <c r="D3365" t="s">
        <v>3698</v>
      </c>
      <c r="E3365" t="s">
        <v>10323</v>
      </c>
      <c r="F3365" t="s">
        <v>3753</v>
      </c>
      <c r="G3365">
        <v>211034527</v>
      </c>
      <c r="I3365" t="s">
        <v>3601</v>
      </c>
      <c r="J3365" t="s">
        <v>10238</v>
      </c>
      <c r="K3365" t="s">
        <v>3624</v>
      </c>
      <c r="L3365" t="s">
        <v>10304</v>
      </c>
      <c r="M3365">
        <v>13.5</v>
      </c>
      <c r="N3365">
        <v>21</v>
      </c>
      <c r="O3365">
        <v>11.5</v>
      </c>
      <c r="P3365">
        <v>12.5</v>
      </c>
      <c r="Q3365">
        <v>19.2</v>
      </c>
      <c r="R3365">
        <v>10</v>
      </c>
      <c r="S3365" t="b">
        <v>0</v>
      </c>
      <c r="T3365" t="b">
        <v>0</v>
      </c>
      <c r="U3365" t="b">
        <v>1</v>
      </c>
      <c r="V3365">
        <v>9000</v>
      </c>
      <c r="W3365">
        <v>7700</v>
      </c>
      <c r="X3365">
        <v>3.53</v>
      </c>
      <c r="Y3365">
        <v>9680</v>
      </c>
      <c r="Z3365">
        <v>2.42</v>
      </c>
    </row>
    <row r="3366" spans="1:26">
      <c r="A3366">
        <v>211034524</v>
      </c>
      <c r="B3366" t="s">
        <v>9223</v>
      </c>
      <c r="C3366" t="s">
        <v>3597</v>
      </c>
      <c r="D3366" t="s">
        <v>3698</v>
      </c>
      <c r="E3366" t="s">
        <v>10323</v>
      </c>
      <c r="F3366" t="s">
        <v>3621</v>
      </c>
      <c r="G3366">
        <v>211034524</v>
      </c>
      <c r="I3366" t="s">
        <v>3622</v>
      </c>
      <c r="J3366" t="s">
        <v>10302</v>
      </c>
      <c r="K3366" t="s">
        <v>3624</v>
      </c>
      <c r="L3366" t="s">
        <v>10303</v>
      </c>
      <c r="M3366">
        <v>11.5</v>
      </c>
      <c r="N3366">
        <v>20</v>
      </c>
      <c r="O3366">
        <v>9.6</v>
      </c>
      <c r="P3366">
        <v>11.4</v>
      </c>
      <c r="Q3366">
        <v>20</v>
      </c>
      <c r="R3366">
        <v>9.1999999999999993</v>
      </c>
      <c r="S3366" t="b">
        <v>0</v>
      </c>
      <c r="T3366" t="b">
        <v>0</v>
      </c>
      <c r="U3366" t="b">
        <v>0</v>
      </c>
      <c r="V3366">
        <v>29600</v>
      </c>
      <c r="W3366">
        <v>19000</v>
      </c>
      <c r="X3366">
        <v>2.25</v>
      </c>
      <c r="Y3366">
        <v>21100</v>
      </c>
      <c r="Z3366">
        <v>1.68</v>
      </c>
    </row>
    <row r="3367" spans="1:26">
      <c r="A3367">
        <v>211034523</v>
      </c>
      <c r="B3367" t="s">
        <v>9223</v>
      </c>
      <c r="C3367" t="s">
        <v>3597</v>
      </c>
      <c r="D3367" t="s">
        <v>3698</v>
      </c>
      <c r="E3367" t="s">
        <v>10323</v>
      </c>
      <c r="F3367" t="s">
        <v>3621</v>
      </c>
      <c r="G3367">
        <v>211034523</v>
      </c>
      <c r="I3367" t="s">
        <v>3622</v>
      </c>
      <c r="J3367" t="s">
        <v>5427</v>
      </c>
      <c r="K3367" t="s">
        <v>3624</v>
      </c>
      <c r="L3367" t="s">
        <v>10301</v>
      </c>
      <c r="M3367">
        <v>14</v>
      </c>
      <c r="N3367">
        <v>22</v>
      </c>
      <c r="O3367">
        <v>12</v>
      </c>
      <c r="P3367">
        <v>14</v>
      </c>
      <c r="Q3367">
        <v>22</v>
      </c>
      <c r="R3367">
        <v>9.9</v>
      </c>
      <c r="S3367" t="b">
        <v>0</v>
      </c>
      <c r="T3367" t="b">
        <v>0</v>
      </c>
      <c r="U3367" t="b">
        <v>1</v>
      </c>
      <c r="V3367">
        <v>24000</v>
      </c>
      <c r="W3367">
        <v>16200</v>
      </c>
      <c r="X3367">
        <v>3.08</v>
      </c>
      <c r="Y3367">
        <v>20000</v>
      </c>
      <c r="Z3367">
        <v>2.1</v>
      </c>
    </row>
    <row r="3368" spans="1:26">
      <c r="A3368">
        <v>211034522</v>
      </c>
      <c r="B3368" t="s">
        <v>9223</v>
      </c>
      <c r="C3368" t="s">
        <v>3597</v>
      </c>
      <c r="D3368" t="s">
        <v>3698</v>
      </c>
      <c r="E3368" t="s">
        <v>10323</v>
      </c>
      <c r="F3368" t="s">
        <v>3621</v>
      </c>
      <c r="G3368">
        <v>211034522</v>
      </c>
      <c r="I3368" t="s">
        <v>3622</v>
      </c>
      <c r="J3368" t="s">
        <v>5425</v>
      </c>
      <c r="K3368" t="s">
        <v>3624</v>
      </c>
      <c r="L3368" t="s">
        <v>10300</v>
      </c>
      <c r="M3368">
        <v>12.5</v>
      </c>
      <c r="N3368">
        <v>22.6</v>
      </c>
      <c r="O3368">
        <v>12</v>
      </c>
      <c r="P3368">
        <v>12.4</v>
      </c>
      <c r="Q3368">
        <v>23.5</v>
      </c>
      <c r="R3368">
        <v>10.7</v>
      </c>
      <c r="S3368" t="b">
        <v>0</v>
      </c>
      <c r="T3368" t="b">
        <v>0</v>
      </c>
      <c r="U3368" t="b">
        <v>1</v>
      </c>
      <c r="V3368">
        <v>18000</v>
      </c>
      <c r="W3368">
        <v>14900</v>
      </c>
      <c r="X3368">
        <v>2.99</v>
      </c>
      <c r="Y3368">
        <v>15934</v>
      </c>
      <c r="Z3368">
        <v>2.37</v>
      </c>
    </row>
    <row r="3369" spans="1:26">
      <c r="A3369">
        <v>211034521</v>
      </c>
      <c r="B3369" t="s">
        <v>9223</v>
      </c>
      <c r="C3369" t="s">
        <v>3597</v>
      </c>
      <c r="D3369" t="s">
        <v>3698</v>
      </c>
      <c r="E3369" t="s">
        <v>10323</v>
      </c>
      <c r="F3369" t="s">
        <v>3621</v>
      </c>
      <c r="G3369">
        <v>211034521</v>
      </c>
      <c r="I3369" t="s">
        <v>3622</v>
      </c>
      <c r="J3369" t="s">
        <v>10230</v>
      </c>
      <c r="K3369" t="s">
        <v>3624</v>
      </c>
      <c r="L3369" t="s">
        <v>10299</v>
      </c>
      <c r="M3369">
        <v>13.7</v>
      </c>
      <c r="N3369">
        <v>23.2</v>
      </c>
      <c r="O3369">
        <v>13.2</v>
      </c>
      <c r="P3369">
        <v>13.7</v>
      </c>
      <c r="Q3369">
        <v>24.6</v>
      </c>
      <c r="R3369">
        <v>10.7</v>
      </c>
      <c r="S3369" t="b">
        <v>0</v>
      </c>
      <c r="T3369" t="b">
        <v>0</v>
      </c>
      <c r="U3369" t="b">
        <v>1</v>
      </c>
      <c r="V3369">
        <v>12000</v>
      </c>
      <c r="W3369">
        <v>9000</v>
      </c>
      <c r="X3369">
        <v>3.22</v>
      </c>
      <c r="Y3369">
        <v>9922</v>
      </c>
      <c r="Z3369">
        <v>2.31</v>
      </c>
    </row>
    <row r="3370" spans="1:26">
      <c r="A3370">
        <v>211034520</v>
      </c>
      <c r="B3370" t="s">
        <v>9223</v>
      </c>
      <c r="C3370" t="s">
        <v>3597</v>
      </c>
      <c r="D3370" t="s">
        <v>3698</v>
      </c>
      <c r="E3370" t="s">
        <v>10323</v>
      </c>
      <c r="F3370" t="s">
        <v>3621</v>
      </c>
      <c r="G3370">
        <v>211034520</v>
      </c>
      <c r="I3370" t="s">
        <v>3622</v>
      </c>
      <c r="J3370" t="s">
        <v>10238</v>
      </c>
      <c r="K3370" t="s">
        <v>3624</v>
      </c>
      <c r="L3370" t="s">
        <v>10298</v>
      </c>
      <c r="M3370">
        <v>15</v>
      </c>
      <c r="N3370">
        <v>25.5</v>
      </c>
      <c r="O3370">
        <v>12.2</v>
      </c>
      <c r="P3370">
        <v>15</v>
      </c>
      <c r="Q3370">
        <v>25.5</v>
      </c>
      <c r="R3370">
        <v>11.9</v>
      </c>
      <c r="S3370" t="b">
        <v>0</v>
      </c>
      <c r="T3370" t="b">
        <v>0</v>
      </c>
      <c r="U3370" t="b">
        <v>1</v>
      </c>
      <c r="V3370">
        <v>9000</v>
      </c>
      <c r="W3370">
        <v>8500</v>
      </c>
      <c r="X3370">
        <v>4.1500000000000004</v>
      </c>
      <c r="Y3370">
        <v>9612</v>
      </c>
      <c r="Z3370">
        <v>2.29</v>
      </c>
    </row>
    <row r="3371" spans="1:26">
      <c r="A3371">
        <v>211034518</v>
      </c>
      <c r="B3371" t="s">
        <v>9223</v>
      </c>
      <c r="C3371" t="s">
        <v>3597</v>
      </c>
      <c r="D3371" t="s">
        <v>3698</v>
      </c>
      <c r="E3371" t="s">
        <v>10322</v>
      </c>
      <c r="F3371" t="s">
        <v>3621</v>
      </c>
      <c r="G3371">
        <v>211034518</v>
      </c>
      <c r="I3371" t="s">
        <v>3622</v>
      </c>
      <c r="J3371" t="s">
        <v>10320</v>
      </c>
      <c r="K3371" t="s">
        <v>3624</v>
      </c>
      <c r="L3371" t="s">
        <v>10321</v>
      </c>
      <c r="M3371">
        <v>9.5</v>
      </c>
      <c r="N3371">
        <v>18.5</v>
      </c>
      <c r="O3371">
        <v>10.199999999999999</v>
      </c>
      <c r="P3371">
        <v>9.5</v>
      </c>
      <c r="Q3371">
        <v>18.5</v>
      </c>
      <c r="R3371">
        <v>8.6</v>
      </c>
      <c r="S3371" t="b">
        <v>0</v>
      </c>
      <c r="T3371" t="b">
        <v>0</v>
      </c>
      <c r="U3371" t="b">
        <v>0</v>
      </c>
      <c r="V3371">
        <v>23800</v>
      </c>
      <c r="W3371">
        <v>16500</v>
      </c>
      <c r="X3371">
        <v>2.9</v>
      </c>
      <c r="Y3371">
        <v>19257</v>
      </c>
      <c r="Z3371">
        <v>2.11</v>
      </c>
    </row>
    <row r="3372" spans="1:26">
      <c r="A3372">
        <v>211034517</v>
      </c>
      <c r="B3372" t="s">
        <v>9223</v>
      </c>
      <c r="C3372" t="s">
        <v>3597</v>
      </c>
      <c r="D3372" t="s">
        <v>3698</v>
      </c>
      <c r="E3372" t="s">
        <v>10322</v>
      </c>
      <c r="F3372" t="s">
        <v>3621</v>
      </c>
      <c r="G3372">
        <v>211034517</v>
      </c>
      <c r="I3372" t="s">
        <v>3622</v>
      </c>
      <c r="J3372" t="s">
        <v>10251</v>
      </c>
      <c r="K3372" t="s">
        <v>3624</v>
      </c>
      <c r="L3372" t="s">
        <v>10319</v>
      </c>
      <c r="M3372">
        <v>11</v>
      </c>
      <c r="N3372">
        <v>19.5</v>
      </c>
      <c r="O3372">
        <v>10</v>
      </c>
      <c r="P3372">
        <v>10.8</v>
      </c>
      <c r="Q3372">
        <v>19.5</v>
      </c>
      <c r="R3372">
        <v>8.6999999999999993</v>
      </c>
      <c r="S3372" t="b">
        <v>0</v>
      </c>
      <c r="T3372" t="b">
        <v>0</v>
      </c>
      <c r="U3372" t="b">
        <v>0</v>
      </c>
      <c r="V3372">
        <v>18000</v>
      </c>
      <c r="W3372">
        <v>11400</v>
      </c>
      <c r="X3372">
        <v>2.57</v>
      </c>
      <c r="Y3372">
        <v>14370</v>
      </c>
      <c r="Z3372">
        <v>2.4900000000000002</v>
      </c>
    </row>
    <row r="3373" spans="1:26">
      <c r="A3373">
        <v>211034516</v>
      </c>
      <c r="B3373" t="s">
        <v>9223</v>
      </c>
      <c r="C3373" t="s">
        <v>3597</v>
      </c>
      <c r="D3373" t="s">
        <v>3698</v>
      </c>
      <c r="E3373" t="s">
        <v>10322</v>
      </c>
      <c r="F3373" t="s">
        <v>3621</v>
      </c>
      <c r="G3373">
        <v>211034516</v>
      </c>
      <c r="I3373" t="s">
        <v>3622</v>
      </c>
      <c r="J3373" t="s">
        <v>10317</v>
      </c>
      <c r="K3373" t="s">
        <v>3624</v>
      </c>
      <c r="L3373" t="s">
        <v>10318</v>
      </c>
      <c r="M3373">
        <v>10.8</v>
      </c>
      <c r="N3373">
        <v>20.5</v>
      </c>
      <c r="O3373">
        <v>10.7</v>
      </c>
      <c r="P3373">
        <v>10.8</v>
      </c>
      <c r="Q3373">
        <v>21.4</v>
      </c>
      <c r="R3373">
        <v>9.1999999999999993</v>
      </c>
      <c r="S3373" t="b">
        <v>0</v>
      </c>
      <c r="T3373" t="b">
        <v>0</v>
      </c>
      <c r="U3373" t="b">
        <v>0</v>
      </c>
      <c r="V3373">
        <v>12000</v>
      </c>
      <c r="W3373">
        <v>7000</v>
      </c>
      <c r="X3373">
        <v>2.5</v>
      </c>
      <c r="Y3373">
        <v>9300</v>
      </c>
      <c r="Z3373">
        <v>2</v>
      </c>
    </row>
    <row r="3374" spans="1:26">
      <c r="A3374">
        <v>211034515</v>
      </c>
      <c r="B3374" t="s">
        <v>9223</v>
      </c>
      <c r="C3374" t="s">
        <v>3597</v>
      </c>
      <c r="D3374" t="s">
        <v>3698</v>
      </c>
      <c r="E3374" t="s">
        <v>10322</v>
      </c>
      <c r="F3374" t="s">
        <v>3621</v>
      </c>
      <c r="G3374">
        <v>211034515</v>
      </c>
      <c r="I3374" t="s">
        <v>3622</v>
      </c>
      <c r="J3374" t="s">
        <v>10245</v>
      </c>
      <c r="K3374" t="s">
        <v>3624</v>
      </c>
      <c r="L3374" t="s">
        <v>10316</v>
      </c>
      <c r="M3374">
        <v>12.6</v>
      </c>
      <c r="N3374">
        <v>21.5</v>
      </c>
      <c r="O3374">
        <v>10</v>
      </c>
      <c r="P3374">
        <v>12.6</v>
      </c>
      <c r="Q3374">
        <v>21.7</v>
      </c>
      <c r="R3374">
        <v>9.4</v>
      </c>
      <c r="S3374" t="b">
        <v>0</v>
      </c>
      <c r="T3374" t="b">
        <v>0</v>
      </c>
      <c r="U3374" t="b">
        <v>0</v>
      </c>
      <c r="V3374">
        <v>9000</v>
      </c>
      <c r="W3374">
        <v>6000</v>
      </c>
      <c r="X3374">
        <v>2.5099999999999998</v>
      </c>
      <c r="Y3374">
        <v>8066</v>
      </c>
      <c r="Z3374">
        <v>2.17</v>
      </c>
    </row>
    <row r="3375" spans="1:26">
      <c r="A3375">
        <v>211034512</v>
      </c>
      <c r="B3375" t="s">
        <v>9223</v>
      </c>
      <c r="C3375" t="s">
        <v>3597</v>
      </c>
      <c r="D3375" t="s">
        <v>3698</v>
      </c>
      <c r="E3375" t="s">
        <v>10322</v>
      </c>
      <c r="F3375" t="s">
        <v>3849</v>
      </c>
      <c r="G3375">
        <v>211034512</v>
      </c>
      <c r="I3375" t="s">
        <v>3622</v>
      </c>
      <c r="J3375" t="s">
        <v>5429</v>
      </c>
      <c r="K3375" t="s">
        <v>3624</v>
      </c>
      <c r="L3375" t="s">
        <v>10315</v>
      </c>
      <c r="M3375">
        <v>9.5</v>
      </c>
      <c r="N3375">
        <v>17.8</v>
      </c>
      <c r="O3375">
        <v>11</v>
      </c>
      <c r="P3375">
        <v>9.5</v>
      </c>
      <c r="Q3375">
        <v>18.5</v>
      </c>
      <c r="R3375">
        <v>9.8000000000000007</v>
      </c>
      <c r="S3375" t="b">
        <v>0</v>
      </c>
      <c r="T3375" t="b">
        <v>0</v>
      </c>
      <c r="U3375" t="b">
        <v>1</v>
      </c>
      <c r="V3375">
        <v>47000</v>
      </c>
      <c r="W3375">
        <v>30000</v>
      </c>
      <c r="X3375">
        <v>1.93</v>
      </c>
      <c r="Y3375">
        <v>37903</v>
      </c>
      <c r="Z3375">
        <v>2.2200000000000002</v>
      </c>
    </row>
    <row r="3376" spans="1:26">
      <c r="A3376">
        <v>211034511</v>
      </c>
      <c r="B3376" t="s">
        <v>9223</v>
      </c>
      <c r="C3376" t="s">
        <v>3597</v>
      </c>
      <c r="D3376" t="s">
        <v>3698</v>
      </c>
      <c r="E3376" t="s">
        <v>10322</v>
      </c>
      <c r="F3376" t="s">
        <v>3849</v>
      </c>
      <c r="G3376">
        <v>211034511</v>
      </c>
      <c r="I3376" t="s">
        <v>3622</v>
      </c>
      <c r="J3376" t="s">
        <v>5432</v>
      </c>
      <c r="K3376" t="s">
        <v>3624</v>
      </c>
      <c r="L3376" t="s">
        <v>10314</v>
      </c>
      <c r="M3376">
        <v>9</v>
      </c>
      <c r="N3376">
        <v>18.2</v>
      </c>
      <c r="O3376">
        <v>10.6</v>
      </c>
      <c r="P3376">
        <v>9.4</v>
      </c>
      <c r="Q3376">
        <v>19.2</v>
      </c>
      <c r="R3376">
        <v>8.6999999999999993</v>
      </c>
      <c r="S3376" t="b">
        <v>0</v>
      </c>
      <c r="T3376" t="b">
        <v>0</v>
      </c>
      <c r="U3376" t="b">
        <v>0</v>
      </c>
      <c r="V3376">
        <v>36000</v>
      </c>
      <c r="W3376">
        <v>23000</v>
      </c>
      <c r="X3376">
        <v>1.9</v>
      </c>
      <c r="Y3376">
        <v>25337</v>
      </c>
      <c r="Z3376">
        <v>2.37</v>
      </c>
    </row>
    <row r="3377" spans="1:26">
      <c r="A3377">
        <v>211034510</v>
      </c>
      <c r="B3377" t="s">
        <v>9223</v>
      </c>
      <c r="C3377" t="s">
        <v>3597</v>
      </c>
      <c r="D3377" t="s">
        <v>3698</v>
      </c>
      <c r="E3377" t="s">
        <v>10322</v>
      </c>
      <c r="F3377" t="s">
        <v>3849</v>
      </c>
      <c r="G3377">
        <v>211034510</v>
      </c>
      <c r="I3377" t="s">
        <v>3622</v>
      </c>
      <c r="J3377" t="s">
        <v>5427</v>
      </c>
      <c r="K3377" t="s">
        <v>3624</v>
      </c>
      <c r="L3377" t="s">
        <v>10313</v>
      </c>
      <c r="M3377">
        <v>12.5</v>
      </c>
      <c r="N3377">
        <v>20.7</v>
      </c>
      <c r="O3377">
        <v>10</v>
      </c>
      <c r="P3377">
        <v>12.3</v>
      </c>
      <c r="Q3377">
        <v>21.5</v>
      </c>
      <c r="R3377">
        <v>9.6</v>
      </c>
      <c r="S3377" t="b">
        <v>0</v>
      </c>
      <c r="T3377" t="b">
        <v>0</v>
      </c>
      <c r="U3377" t="b">
        <v>1</v>
      </c>
      <c r="V3377">
        <v>23600</v>
      </c>
      <c r="W3377">
        <v>19000</v>
      </c>
      <c r="X3377">
        <v>3.48</v>
      </c>
      <c r="Y3377">
        <v>18680</v>
      </c>
      <c r="Z3377">
        <v>2.2799999999999998</v>
      </c>
    </row>
    <row r="3378" spans="1:26">
      <c r="A3378">
        <v>211034509</v>
      </c>
      <c r="B3378" t="s">
        <v>9223</v>
      </c>
      <c r="C3378" t="s">
        <v>3597</v>
      </c>
      <c r="D3378" t="s">
        <v>3698</v>
      </c>
      <c r="E3378" t="s">
        <v>10322</v>
      </c>
      <c r="F3378" t="s">
        <v>3849</v>
      </c>
      <c r="G3378">
        <v>211034509</v>
      </c>
      <c r="I3378" t="s">
        <v>3622</v>
      </c>
      <c r="J3378" t="s">
        <v>5425</v>
      </c>
      <c r="K3378" t="s">
        <v>3624</v>
      </c>
      <c r="L3378" t="s">
        <v>10312</v>
      </c>
      <c r="M3378">
        <v>12.5</v>
      </c>
      <c r="N3378">
        <v>20.5</v>
      </c>
      <c r="O3378">
        <v>11</v>
      </c>
      <c r="P3378">
        <v>12.5</v>
      </c>
      <c r="Q3378">
        <v>20.5</v>
      </c>
      <c r="R3378">
        <v>10.4</v>
      </c>
      <c r="S3378" t="b">
        <v>0</v>
      </c>
      <c r="T3378" t="b">
        <v>0</v>
      </c>
      <c r="U3378" t="b">
        <v>1</v>
      </c>
      <c r="V3378">
        <v>16000</v>
      </c>
      <c r="W3378">
        <v>12000</v>
      </c>
      <c r="X3378">
        <v>2.5099999999999998</v>
      </c>
      <c r="Y3378">
        <v>14200</v>
      </c>
      <c r="Z3378">
        <v>2.17</v>
      </c>
    </row>
    <row r="3379" spans="1:26">
      <c r="A3379">
        <v>211034508</v>
      </c>
      <c r="B3379" t="s">
        <v>9223</v>
      </c>
      <c r="C3379" t="s">
        <v>3597</v>
      </c>
      <c r="D3379" t="s">
        <v>3698</v>
      </c>
      <c r="E3379" t="s">
        <v>10322</v>
      </c>
      <c r="F3379" t="s">
        <v>3849</v>
      </c>
      <c r="G3379">
        <v>211034508</v>
      </c>
      <c r="I3379" t="s">
        <v>3622</v>
      </c>
      <c r="J3379" t="s">
        <v>10230</v>
      </c>
      <c r="K3379" t="s">
        <v>3624</v>
      </c>
      <c r="L3379" t="s">
        <v>10311</v>
      </c>
      <c r="M3379">
        <v>14</v>
      </c>
      <c r="N3379">
        <v>22</v>
      </c>
      <c r="O3379">
        <v>10.6</v>
      </c>
      <c r="P3379">
        <v>13.9</v>
      </c>
      <c r="Q3379">
        <v>22.7</v>
      </c>
      <c r="R3379">
        <v>9.9</v>
      </c>
      <c r="S3379" t="b">
        <v>0</v>
      </c>
      <c r="T3379" t="b">
        <v>0</v>
      </c>
      <c r="U3379" t="b">
        <v>1</v>
      </c>
      <c r="V3379">
        <v>11800</v>
      </c>
      <c r="W3379">
        <v>8900</v>
      </c>
      <c r="X3379">
        <v>3.22</v>
      </c>
      <c r="Y3379">
        <v>10060</v>
      </c>
      <c r="Z3379">
        <v>2.36</v>
      </c>
    </row>
    <row r="3380" spans="1:26">
      <c r="A3380">
        <v>211034507</v>
      </c>
      <c r="B3380" t="s">
        <v>9223</v>
      </c>
      <c r="C3380" t="s">
        <v>3597</v>
      </c>
      <c r="D3380" t="s">
        <v>3698</v>
      </c>
      <c r="E3380" t="s">
        <v>10322</v>
      </c>
      <c r="F3380" t="s">
        <v>3849</v>
      </c>
      <c r="G3380">
        <v>211034507</v>
      </c>
      <c r="I3380" t="s">
        <v>3622</v>
      </c>
      <c r="J3380" t="s">
        <v>10238</v>
      </c>
      <c r="K3380" t="s">
        <v>3624</v>
      </c>
      <c r="L3380" t="s">
        <v>10310</v>
      </c>
      <c r="M3380">
        <v>13</v>
      </c>
      <c r="N3380">
        <v>20</v>
      </c>
      <c r="O3380">
        <v>10.5</v>
      </c>
      <c r="P3380">
        <v>13</v>
      </c>
      <c r="Q3380">
        <v>20</v>
      </c>
      <c r="R3380">
        <v>10</v>
      </c>
      <c r="S3380" t="b">
        <v>0</v>
      </c>
      <c r="T3380" t="b">
        <v>0</v>
      </c>
      <c r="U3380" t="b">
        <v>1</v>
      </c>
      <c r="V3380">
        <v>8900</v>
      </c>
      <c r="W3380">
        <v>7500</v>
      </c>
      <c r="X3380">
        <v>3.33</v>
      </c>
      <c r="Y3380">
        <v>9070</v>
      </c>
      <c r="Z3380">
        <v>2.1800000000000002</v>
      </c>
    </row>
    <row r="3381" spans="1:26">
      <c r="A3381">
        <v>211034506</v>
      </c>
      <c r="B3381" t="s">
        <v>9223</v>
      </c>
      <c r="C3381" t="s">
        <v>3597</v>
      </c>
      <c r="D3381" t="s">
        <v>3698</v>
      </c>
      <c r="E3381" t="s">
        <v>10322</v>
      </c>
      <c r="F3381" t="s">
        <v>3753</v>
      </c>
      <c r="G3381">
        <v>211034506</v>
      </c>
      <c r="I3381" t="s">
        <v>3601</v>
      </c>
      <c r="J3381" t="s">
        <v>5429</v>
      </c>
      <c r="K3381" t="s">
        <v>3624</v>
      </c>
      <c r="L3381" t="s">
        <v>10309</v>
      </c>
      <c r="M3381">
        <v>9.1999999999999993</v>
      </c>
      <c r="N3381">
        <v>17.399999999999999</v>
      </c>
      <c r="O3381">
        <v>10.3</v>
      </c>
      <c r="P3381">
        <v>8.4</v>
      </c>
      <c r="Q3381">
        <v>15.1</v>
      </c>
      <c r="R3381">
        <v>9.1</v>
      </c>
      <c r="S3381" t="b">
        <v>0</v>
      </c>
      <c r="T3381" t="b">
        <v>0</v>
      </c>
      <c r="U3381" t="b">
        <v>0</v>
      </c>
      <c r="V3381">
        <v>48000</v>
      </c>
      <c r="W3381">
        <v>34000</v>
      </c>
      <c r="X3381">
        <v>2.93</v>
      </c>
      <c r="Y3381">
        <v>41070</v>
      </c>
      <c r="Z3381">
        <v>2.3199999999999998</v>
      </c>
    </row>
    <row r="3382" spans="1:26">
      <c r="A3382">
        <v>211034505</v>
      </c>
      <c r="B3382" t="s">
        <v>9223</v>
      </c>
      <c r="C3382" t="s">
        <v>3597</v>
      </c>
      <c r="D3382" t="s">
        <v>3698</v>
      </c>
      <c r="E3382" t="s">
        <v>10322</v>
      </c>
      <c r="F3382" t="s">
        <v>3753</v>
      </c>
      <c r="G3382">
        <v>211034505</v>
      </c>
      <c r="I3382" t="s">
        <v>3601</v>
      </c>
      <c r="J3382" t="s">
        <v>5432</v>
      </c>
      <c r="K3382" t="s">
        <v>3624</v>
      </c>
      <c r="L3382" t="s">
        <v>10308</v>
      </c>
      <c r="M3382">
        <v>9</v>
      </c>
      <c r="N3382">
        <v>16.7</v>
      </c>
      <c r="O3382">
        <v>11.5</v>
      </c>
      <c r="P3382">
        <v>8.8000000000000007</v>
      </c>
      <c r="Q3382">
        <v>15.8</v>
      </c>
      <c r="R3382">
        <v>8.8000000000000007</v>
      </c>
      <c r="S3382" t="b">
        <v>0</v>
      </c>
      <c r="T3382" t="b">
        <v>0</v>
      </c>
      <c r="U3382" t="b">
        <v>0</v>
      </c>
      <c r="V3382">
        <v>36000</v>
      </c>
      <c r="W3382">
        <v>25000</v>
      </c>
      <c r="X3382">
        <v>2.41</v>
      </c>
      <c r="Y3382">
        <v>27019</v>
      </c>
      <c r="Z3382">
        <v>2.31</v>
      </c>
    </row>
    <row r="3383" spans="1:26">
      <c r="A3383">
        <v>211034504</v>
      </c>
      <c r="B3383" t="s">
        <v>9223</v>
      </c>
      <c r="C3383" t="s">
        <v>3597</v>
      </c>
      <c r="D3383" t="s">
        <v>3698</v>
      </c>
      <c r="E3383" t="s">
        <v>10322</v>
      </c>
      <c r="F3383" t="s">
        <v>3753</v>
      </c>
      <c r="G3383">
        <v>211034504</v>
      </c>
      <c r="I3383" t="s">
        <v>3601</v>
      </c>
      <c r="J3383" t="s">
        <v>5427</v>
      </c>
      <c r="K3383" t="s">
        <v>3624</v>
      </c>
      <c r="L3383" t="s">
        <v>10307</v>
      </c>
      <c r="M3383">
        <v>12.6</v>
      </c>
      <c r="N3383">
        <v>21.5</v>
      </c>
      <c r="O3383">
        <v>11.2</v>
      </c>
      <c r="P3383">
        <v>12.3</v>
      </c>
      <c r="Q3383">
        <v>19</v>
      </c>
      <c r="R3383">
        <v>11</v>
      </c>
      <c r="S3383" t="b">
        <v>0</v>
      </c>
      <c r="T3383" t="b">
        <v>0</v>
      </c>
      <c r="U3383" t="b">
        <v>1</v>
      </c>
      <c r="V3383">
        <v>23000</v>
      </c>
      <c r="W3383">
        <v>20000</v>
      </c>
      <c r="X3383">
        <v>3.71</v>
      </c>
      <c r="Y3383">
        <v>22600</v>
      </c>
      <c r="Z3383">
        <v>2.63</v>
      </c>
    </row>
    <row r="3384" spans="1:26">
      <c r="A3384">
        <v>211034503</v>
      </c>
      <c r="B3384" t="s">
        <v>9223</v>
      </c>
      <c r="C3384" t="s">
        <v>3597</v>
      </c>
      <c r="D3384" t="s">
        <v>3698</v>
      </c>
      <c r="E3384" t="s">
        <v>10322</v>
      </c>
      <c r="F3384" t="s">
        <v>3753</v>
      </c>
      <c r="G3384">
        <v>211034503</v>
      </c>
      <c r="I3384" t="s">
        <v>3601</v>
      </c>
      <c r="J3384" t="s">
        <v>5425</v>
      </c>
      <c r="K3384" t="s">
        <v>3624</v>
      </c>
      <c r="L3384" t="s">
        <v>10306</v>
      </c>
      <c r="M3384">
        <v>12.5</v>
      </c>
      <c r="N3384">
        <v>20.5</v>
      </c>
      <c r="O3384">
        <v>11</v>
      </c>
      <c r="P3384">
        <v>12.3</v>
      </c>
      <c r="Q3384">
        <v>20</v>
      </c>
      <c r="R3384">
        <v>10.5</v>
      </c>
      <c r="S3384" t="b">
        <v>0</v>
      </c>
      <c r="T3384" t="b">
        <v>0</v>
      </c>
      <c r="U3384" t="b">
        <v>1</v>
      </c>
      <c r="V3384">
        <v>17000</v>
      </c>
      <c r="W3384">
        <v>12600</v>
      </c>
      <c r="X3384">
        <v>2.74</v>
      </c>
      <c r="Y3384">
        <v>14000</v>
      </c>
      <c r="Z3384">
        <v>2.2799999999999998</v>
      </c>
    </row>
    <row r="3385" spans="1:26">
      <c r="A3385">
        <v>211034502</v>
      </c>
      <c r="B3385" t="s">
        <v>9223</v>
      </c>
      <c r="C3385" t="s">
        <v>3597</v>
      </c>
      <c r="D3385" t="s">
        <v>3698</v>
      </c>
      <c r="E3385" t="s">
        <v>10322</v>
      </c>
      <c r="F3385" t="s">
        <v>3753</v>
      </c>
      <c r="G3385">
        <v>211034502</v>
      </c>
      <c r="I3385" t="s">
        <v>3601</v>
      </c>
      <c r="J3385" t="s">
        <v>10230</v>
      </c>
      <c r="K3385" t="s">
        <v>3624</v>
      </c>
      <c r="L3385" t="s">
        <v>10305</v>
      </c>
      <c r="M3385">
        <v>12.5</v>
      </c>
      <c r="N3385">
        <v>21.5</v>
      </c>
      <c r="O3385">
        <v>10.5</v>
      </c>
      <c r="P3385">
        <v>11.7</v>
      </c>
      <c r="Q3385">
        <v>18.8</v>
      </c>
      <c r="R3385">
        <v>10.3</v>
      </c>
      <c r="S3385" t="b">
        <v>0</v>
      </c>
      <c r="T3385" t="b">
        <v>0</v>
      </c>
      <c r="U3385" t="b">
        <v>1</v>
      </c>
      <c r="V3385">
        <v>11500</v>
      </c>
      <c r="W3385">
        <v>9300</v>
      </c>
      <c r="X3385">
        <v>3.13</v>
      </c>
      <c r="Y3385">
        <v>11060</v>
      </c>
      <c r="Z3385">
        <v>2.59</v>
      </c>
    </row>
    <row r="3386" spans="1:26">
      <c r="A3386">
        <v>211034501</v>
      </c>
      <c r="B3386" t="s">
        <v>9223</v>
      </c>
      <c r="C3386" t="s">
        <v>3597</v>
      </c>
      <c r="D3386" t="s">
        <v>3698</v>
      </c>
      <c r="E3386" t="s">
        <v>10322</v>
      </c>
      <c r="F3386" t="s">
        <v>3753</v>
      </c>
      <c r="G3386">
        <v>211034501</v>
      </c>
      <c r="I3386" t="s">
        <v>3601</v>
      </c>
      <c r="J3386" t="s">
        <v>10238</v>
      </c>
      <c r="K3386" t="s">
        <v>3624</v>
      </c>
      <c r="L3386" t="s">
        <v>10304</v>
      </c>
      <c r="M3386">
        <v>13.5</v>
      </c>
      <c r="N3386">
        <v>21</v>
      </c>
      <c r="O3386">
        <v>11.5</v>
      </c>
      <c r="P3386">
        <v>12.5</v>
      </c>
      <c r="Q3386">
        <v>19.2</v>
      </c>
      <c r="R3386">
        <v>10</v>
      </c>
      <c r="S3386" t="b">
        <v>0</v>
      </c>
      <c r="T3386" t="b">
        <v>0</v>
      </c>
      <c r="U3386" t="b">
        <v>1</v>
      </c>
      <c r="V3386">
        <v>9000</v>
      </c>
      <c r="W3386">
        <v>7700</v>
      </c>
      <c r="X3386">
        <v>3.53</v>
      </c>
      <c r="Y3386">
        <v>9680</v>
      </c>
      <c r="Z3386">
        <v>2.42</v>
      </c>
    </row>
    <row r="3387" spans="1:26">
      <c r="A3387">
        <v>211034498</v>
      </c>
      <c r="B3387" t="s">
        <v>9223</v>
      </c>
      <c r="C3387" t="s">
        <v>3597</v>
      </c>
      <c r="D3387" t="s">
        <v>3698</v>
      </c>
      <c r="E3387" t="s">
        <v>10322</v>
      </c>
      <c r="F3387" t="s">
        <v>3621</v>
      </c>
      <c r="G3387">
        <v>211034498</v>
      </c>
      <c r="I3387" t="s">
        <v>3622</v>
      </c>
      <c r="J3387" t="s">
        <v>10302</v>
      </c>
      <c r="K3387" t="s">
        <v>3624</v>
      </c>
      <c r="L3387" t="s">
        <v>10303</v>
      </c>
      <c r="M3387">
        <v>11.5</v>
      </c>
      <c r="N3387">
        <v>20</v>
      </c>
      <c r="O3387">
        <v>9.6</v>
      </c>
      <c r="P3387">
        <v>11.4</v>
      </c>
      <c r="Q3387">
        <v>20</v>
      </c>
      <c r="R3387">
        <v>9.1999999999999993</v>
      </c>
      <c r="S3387" t="b">
        <v>0</v>
      </c>
      <c r="T3387" t="b">
        <v>0</v>
      </c>
      <c r="U3387" t="b">
        <v>0</v>
      </c>
      <c r="V3387">
        <v>29600</v>
      </c>
      <c r="W3387">
        <v>19000</v>
      </c>
      <c r="X3387">
        <v>2.25</v>
      </c>
      <c r="Y3387">
        <v>21100</v>
      </c>
      <c r="Z3387">
        <v>1.68</v>
      </c>
    </row>
    <row r="3388" spans="1:26">
      <c r="A3388">
        <v>211034497</v>
      </c>
      <c r="B3388" t="s">
        <v>9223</v>
      </c>
      <c r="C3388" t="s">
        <v>3597</v>
      </c>
      <c r="D3388" t="s">
        <v>3698</v>
      </c>
      <c r="E3388" t="s">
        <v>10322</v>
      </c>
      <c r="F3388" t="s">
        <v>3621</v>
      </c>
      <c r="G3388">
        <v>211034497</v>
      </c>
      <c r="I3388" t="s">
        <v>3622</v>
      </c>
      <c r="J3388" t="s">
        <v>5427</v>
      </c>
      <c r="K3388" t="s">
        <v>3624</v>
      </c>
      <c r="L3388" t="s">
        <v>10301</v>
      </c>
      <c r="M3388">
        <v>14</v>
      </c>
      <c r="N3388">
        <v>22</v>
      </c>
      <c r="O3388">
        <v>12</v>
      </c>
      <c r="P3388">
        <v>14</v>
      </c>
      <c r="Q3388">
        <v>22</v>
      </c>
      <c r="R3388">
        <v>9.9</v>
      </c>
      <c r="S3388" t="b">
        <v>0</v>
      </c>
      <c r="T3388" t="b">
        <v>0</v>
      </c>
      <c r="U3388" t="b">
        <v>1</v>
      </c>
      <c r="V3388">
        <v>24000</v>
      </c>
      <c r="W3388">
        <v>16200</v>
      </c>
      <c r="X3388">
        <v>3.08</v>
      </c>
      <c r="Y3388">
        <v>20000</v>
      </c>
      <c r="Z3388">
        <v>2.1</v>
      </c>
    </row>
    <row r="3389" spans="1:26">
      <c r="A3389">
        <v>211034496</v>
      </c>
      <c r="B3389" t="s">
        <v>9223</v>
      </c>
      <c r="C3389" t="s">
        <v>3597</v>
      </c>
      <c r="D3389" t="s">
        <v>3698</v>
      </c>
      <c r="E3389" t="s">
        <v>10322</v>
      </c>
      <c r="F3389" t="s">
        <v>3621</v>
      </c>
      <c r="G3389">
        <v>211034496</v>
      </c>
      <c r="I3389" t="s">
        <v>3622</v>
      </c>
      <c r="J3389" t="s">
        <v>5425</v>
      </c>
      <c r="K3389" t="s">
        <v>3624</v>
      </c>
      <c r="L3389" t="s">
        <v>10300</v>
      </c>
      <c r="M3389">
        <v>12.5</v>
      </c>
      <c r="N3389">
        <v>22.6</v>
      </c>
      <c r="O3389">
        <v>12</v>
      </c>
      <c r="P3389">
        <v>12.4</v>
      </c>
      <c r="Q3389">
        <v>23.5</v>
      </c>
      <c r="R3389">
        <v>10.7</v>
      </c>
      <c r="S3389" t="b">
        <v>0</v>
      </c>
      <c r="T3389" t="b">
        <v>0</v>
      </c>
      <c r="U3389" t="b">
        <v>1</v>
      </c>
      <c r="V3389">
        <v>18000</v>
      </c>
      <c r="W3389">
        <v>14900</v>
      </c>
      <c r="X3389">
        <v>2.99</v>
      </c>
      <c r="Y3389">
        <v>15934</v>
      </c>
      <c r="Z3389">
        <v>2.37</v>
      </c>
    </row>
    <row r="3390" spans="1:26">
      <c r="A3390">
        <v>211034495</v>
      </c>
      <c r="B3390" t="s">
        <v>9223</v>
      </c>
      <c r="C3390" t="s">
        <v>3597</v>
      </c>
      <c r="D3390" t="s">
        <v>3698</v>
      </c>
      <c r="E3390" t="s">
        <v>10322</v>
      </c>
      <c r="F3390" t="s">
        <v>3621</v>
      </c>
      <c r="G3390">
        <v>211034495</v>
      </c>
      <c r="I3390" t="s">
        <v>3622</v>
      </c>
      <c r="J3390" t="s">
        <v>10230</v>
      </c>
      <c r="K3390" t="s">
        <v>3624</v>
      </c>
      <c r="L3390" t="s">
        <v>10299</v>
      </c>
      <c r="M3390">
        <v>13.7</v>
      </c>
      <c r="N3390">
        <v>23.2</v>
      </c>
      <c r="O3390">
        <v>13.2</v>
      </c>
      <c r="P3390">
        <v>13.7</v>
      </c>
      <c r="Q3390">
        <v>24.6</v>
      </c>
      <c r="R3390">
        <v>10.7</v>
      </c>
      <c r="S3390" t="b">
        <v>0</v>
      </c>
      <c r="T3390" t="b">
        <v>0</v>
      </c>
      <c r="U3390" t="b">
        <v>1</v>
      </c>
      <c r="V3390">
        <v>12000</v>
      </c>
      <c r="W3390">
        <v>9000</v>
      </c>
      <c r="X3390">
        <v>3.22</v>
      </c>
      <c r="Y3390">
        <v>9922</v>
      </c>
      <c r="Z3390">
        <v>2.31</v>
      </c>
    </row>
    <row r="3391" spans="1:26">
      <c r="A3391">
        <v>211034494</v>
      </c>
      <c r="B3391" t="s">
        <v>9223</v>
      </c>
      <c r="C3391" t="s">
        <v>3597</v>
      </c>
      <c r="D3391" t="s">
        <v>3698</v>
      </c>
      <c r="E3391" t="s">
        <v>10322</v>
      </c>
      <c r="F3391" t="s">
        <v>3621</v>
      </c>
      <c r="G3391">
        <v>211034494</v>
      </c>
      <c r="I3391" t="s">
        <v>3622</v>
      </c>
      <c r="J3391" t="s">
        <v>10238</v>
      </c>
      <c r="K3391" t="s">
        <v>3624</v>
      </c>
      <c r="L3391" t="s">
        <v>10298</v>
      </c>
      <c r="M3391">
        <v>15</v>
      </c>
      <c r="N3391">
        <v>25.5</v>
      </c>
      <c r="O3391">
        <v>12.2</v>
      </c>
      <c r="P3391">
        <v>15</v>
      </c>
      <c r="Q3391">
        <v>25.5</v>
      </c>
      <c r="R3391">
        <v>11.9</v>
      </c>
      <c r="S3391" t="b">
        <v>0</v>
      </c>
      <c r="T3391" t="b">
        <v>0</v>
      </c>
      <c r="U3391" t="b">
        <v>1</v>
      </c>
      <c r="V3391">
        <v>9000</v>
      </c>
      <c r="W3391">
        <v>8500</v>
      </c>
      <c r="X3391">
        <v>4.1500000000000004</v>
      </c>
      <c r="Y3391">
        <v>9612</v>
      </c>
      <c r="Z3391">
        <v>2.29</v>
      </c>
    </row>
    <row r="3392" spans="1:26">
      <c r="A3392">
        <v>211034492</v>
      </c>
      <c r="B3392" t="s">
        <v>9223</v>
      </c>
      <c r="C3392" t="s">
        <v>3597</v>
      </c>
      <c r="D3392" t="s">
        <v>3698</v>
      </c>
      <c r="E3392" t="s">
        <v>10297</v>
      </c>
      <c r="F3392" t="s">
        <v>3621</v>
      </c>
      <c r="G3392">
        <v>211034492</v>
      </c>
      <c r="I3392" t="s">
        <v>3622</v>
      </c>
      <c r="J3392" t="s">
        <v>10320</v>
      </c>
      <c r="K3392" t="s">
        <v>3624</v>
      </c>
      <c r="L3392" t="s">
        <v>10321</v>
      </c>
      <c r="M3392">
        <v>9.5</v>
      </c>
      <c r="N3392">
        <v>18.5</v>
      </c>
      <c r="O3392">
        <v>10.199999999999999</v>
      </c>
      <c r="P3392">
        <v>9.5</v>
      </c>
      <c r="Q3392">
        <v>18.5</v>
      </c>
      <c r="R3392">
        <v>8.6</v>
      </c>
      <c r="S3392" t="b">
        <v>0</v>
      </c>
      <c r="T3392" t="b">
        <v>0</v>
      </c>
      <c r="U3392" t="b">
        <v>0</v>
      </c>
      <c r="V3392">
        <v>23800</v>
      </c>
      <c r="W3392">
        <v>16500</v>
      </c>
      <c r="X3392">
        <v>2.9</v>
      </c>
      <c r="Y3392">
        <v>19257</v>
      </c>
      <c r="Z3392">
        <v>2.11</v>
      </c>
    </row>
    <row r="3393" spans="1:26">
      <c r="A3393">
        <v>211034491</v>
      </c>
      <c r="B3393" t="s">
        <v>9223</v>
      </c>
      <c r="C3393" t="s">
        <v>3597</v>
      </c>
      <c r="D3393" t="s">
        <v>3698</v>
      </c>
      <c r="E3393" t="s">
        <v>10297</v>
      </c>
      <c r="F3393" t="s">
        <v>3621</v>
      </c>
      <c r="G3393">
        <v>211034491</v>
      </c>
      <c r="I3393" t="s">
        <v>3622</v>
      </c>
      <c r="J3393" t="s">
        <v>10251</v>
      </c>
      <c r="K3393" t="s">
        <v>3624</v>
      </c>
      <c r="L3393" t="s">
        <v>10319</v>
      </c>
      <c r="M3393">
        <v>11</v>
      </c>
      <c r="N3393">
        <v>19.5</v>
      </c>
      <c r="O3393">
        <v>10</v>
      </c>
      <c r="P3393">
        <v>10.8</v>
      </c>
      <c r="Q3393">
        <v>19.5</v>
      </c>
      <c r="R3393">
        <v>8.6999999999999993</v>
      </c>
      <c r="S3393" t="b">
        <v>0</v>
      </c>
      <c r="T3393" t="b">
        <v>0</v>
      </c>
      <c r="U3393" t="b">
        <v>0</v>
      </c>
      <c r="V3393">
        <v>18000</v>
      </c>
      <c r="W3393">
        <v>11400</v>
      </c>
      <c r="X3393">
        <v>2.57</v>
      </c>
      <c r="Y3393">
        <v>14370</v>
      </c>
      <c r="Z3393">
        <v>2.4900000000000002</v>
      </c>
    </row>
    <row r="3394" spans="1:26">
      <c r="A3394">
        <v>211034490</v>
      </c>
      <c r="B3394" t="s">
        <v>9223</v>
      </c>
      <c r="C3394" t="s">
        <v>3597</v>
      </c>
      <c r="D3394" t="s">
        <v>3698</v>
      </c>
      <c r="E3394" t="s">
        <v>10297</v>
      </c>
      <c r="F3394" t="s">
        <v>3621</v>
      </c>
      <c r="G3394">
        <v>211034490</v>
      </c>
      <c r="I3394" t="s">
        <v>3622</v>
      </c>
      <c r="J3394" t="s">
        <v>10317</v>
      </c>
      <c r="K3394" t="s">
        <v>3624</v>
      </c>
      <c r="L3394" t="s">
        <v>10318</v>
      </c>
      <c r="M3394">
        <v>10.8</v>
      </c>
      <c r="N3394">
        <v>20.5</v>
      </c>
      <c r="O3394">
        <v>10.7</v>
      </c>
      <c r="P3394">
        <v>10.8</v>
      </c>
      <c r="Q3394">
        <v>21.4</v>
      </c>
      <c r="R3394">
        <v>9.1999999999999993</v>
      </c>
      <c r="S3394" t="b">
        <v>0</v>
      </c>
      <c r="T3394" t="b">
        <v>0</v>
      </c>
      <c r="U3394" t="b">
        <v>0</v>
      </c>
      <c r="V3394">
        <v>12000</v>
      </c>
      <c r="W3394">
        <v>7000</v>
      </c>
      <c r="X3394">
        <v>2.5</v>
      </c>
      <c r="Y3394">
        <v>9300</v>
      </c>
      <c r="Z3394">
        <v>2</v>
      </c>
    </row>
    <row r="3395" spans="1:26">
      <c r="A3395">
        <v>211034489</v>
      </c>
      <c r="B3395" t="s">
        <v>9223</v>
      </c>
      <c r="C3395" t="s">
        <v>3597</v>
      </c>
      <c r="D3395" t="s">
        <v>3698</v>
      </c>
      <c r="E3395" t="s">
        <v>10297</v>
      </c>
      <c r="F3395" t="s">
        <v>3621</v>
      </c>
      <c r="G3395">
        <v>211034489</v>
      </c>
      <c r="I3395" t="s">
        <v>3622</v>
      </c>
      <c r="J3395" t="s">
        <v>10245</v>
      </c>
      <c r="K3395" t="s">
        <v>3624</v>
      </c>
      <c r="L3395" t="s">
        <v>10316</v>
      </c>
      <c r="M3395">
        <v>12.6</v>
      </c>
      <c r="N3395">
        <v>21.5</v>
      </c>
      <c r="O3395">
        <v>10</v>
      </c>
      <c r="P3395">
        <v>12.6</v>
      </c>
      <c r="Q3395">
        <v>21.7</v>
      </c>
      <c r="R3395">
        <v>9.4</v>
      </c>
      <c r="S3395" t="b">
        <v>0</v>
      </c>
      <c r="T3395" t="b">
        <v>0</v>
      </c>
      <c r="U3395" t="b">
        <v>0</v>
      </c>
      <c r="V3395">
        <v>9000</v>
      </c>
      <c r="W3395">
        <v>6000</v>
      </c>
      <c r="X3395">
        <v>2.5099999999999998</v>
      </c>
      <c r="Y3395">
        <v>8066</v>
      </c>
      <c r="Z3395">
        <v>2.17</v>
      </c>
    </row>
    <row r="3396" spans="1:26">
      <c r="A3396">
        <v>211034486</v>
      </c>
      <c r="B3396" t="s">
        <v>9223</v>
      </c>
      <c r="C3396" t="s">
        <v>3597</v>
      </c>
      <c r="D3396" t="s">
        <v>3698</v>
      </c>
      <c r="E3396" t="s">
        <v>10297</v>
      </c>
      <c r="F3396" t="s">
        <v>3849</v>
      </c>
      <c r="G3396">
        <v>211034486</v>
      </c>
      <c r="I3396" t="s">
        <v>3622</v>
      </c>
      <c r="J3396" t="s">
        <v>5429</v>
      </c>
      <c r="K3396" t="s">
        <v>3624</v>
      </c>
      <c r="L3396" t="s">
        <v>10315</v>
      </c>
      <c r="M3396">
        <v>9.5</v>
      </c>
      <c r="N3396">
        <v>17.8</v>
      </c>
      <c r="O3396">
        <v>11</v>
      </c>
      <c r="P3396">
        <v>9.5</v>
      </c>
      <c r="Q3396">
        <v>18.5</v>
      </c>
      <c r="R3396">
        <v>9.8000000000000007</v>
      </c>
      <c r="S3396" t="b">
        <v>0</v>
      </c>
      <c r="T3396" t="b">
        <v>0</v>
      </c>
      <c r="U3396" t="b">
        <v>1</v>
      </c>
      <c r="V3396">
        <v>47000</v>
      </c>
      <c r="W3396">
        <v>30000</v>
      </c>
      <c r="X3396">
        <v>1.93</v>
      </c>
      <c r="Y3396">
        <v>37903</v>
      </c>
      <c r="Z3396">
        <v>2.2200000000000002</v>
      </c>
    </row>
    <row r="3397" spans="1:26">
      <c r="A3397">
        <v>211034485</v>
      </c>
      <c r="B3397" t="s">
        <v>9223</v>
      </c>
      <c r="C3397" t="s">
        <v>3597</v>
      </c>
      <c r="D3397" t="s">
        <v>3698</v>
      </c>
      <c r="E3397" t="s">
        <v>10297</v>
      </c>
      <c r="F3397" t="s">
        <v>3849</v>
      </c>
      <c r="G3397">
        <v>211034485</v>
      </c>
      <c r="I3397" t="s">
        <v>3622</v>
      </c>
      <c r="J3397" t="s">
        <v>5432</v>
      </c>
      <c r="K3397" t="s">
        <v>3624</v>
      </c>
      <c r="L3397" t="s">
        <v>10314</v>
      </c>
      <c r="M3397">
        <v>9</v>
      </c>
      <c r="N3397">
        <v>18.2</v>
      </c>
      <c r="O3397">
        <v>10.6</v>
      </c>
      <c r="P3397">
        <v>9.4</v>
      </c>
      <c r="Q3397">
        <v>19.2</v>
      </c>
      <c r="R3397">
        <v>8.6999999999999993</v>
      </c>
      <c r="S3397" t="b">
        <v>0</v>
      </c>
      <c r="T3397" t="b">
        <v>0</v>
      </c>
      <c r="U3397" t="b">
        <v>0</v>
      </c>
      <c r="V3397">
        <v>36000</v>
      </c>
      <c r="W3397">
        <v>23000</v>
      </c>
      <c r="X3397">
        <v>1.9</v>
      </c>
      <c r="Y3397">
        <v>25337</v>
      </c>
      <c r="Z3397">
        <v>2.37</v>
      </c>
    </row>
    <row r="3398" spans="1:26">
      <c r="A3398">
        <v>211034484</v>
      </c>
      <c r="B3398" t="s">
        <v>9223</v>
      </c>
      <c r="C3398" t="s">
        <v>3597</v>
      </c>
      <c r="D3398" t="s">
        <v>3698</v>
      </c>
      <c r="E3398" t="s">
        <v>10297</v>
      </c>
      <c r="F3398" t="s">
        <v>3849</v>
      </c>
      <c r="G3398">
        <v>211034484</v>
      </c>
      <c r="I3398" t="s">
        <v>3622</v>
      </c>
      <c r="J3398" t="s">
        <v>5427</v>
      </c>
      <c r="K3398" t="s">
        <v>3624</v>
      </c>
      <c r="L3398" t="s">
        <v>10313</v>
      </c>
      <c r="M3398">
        <v>12.5</v>
      </c>
      <c r="N3398">
        <v>20.7</v>
      </c>
      <c r="O3398">
        <v>10</v>
      </c>
      <c r="P3398">
        <v>12.3</v>
      </c>
      <c r="Q3398">
        <v>21.5</v>
      </c>
      <c r="R3398">
        <v>9.6</v>
      </c>
      <c r="S3398" t="b">
        <v>0</v>
      </c>
      <c r="T3398" t="b">
        <v>0</v>
      </c>
      <c r="U3398" t="b">
        <v>1</v>
      </c>
      <c r="V3398">
        <v>23600</v>
      </c>
      <c r="W3398">
        <v>19000</v>
      </c>
      <c r="X3398">
        <v>3.48</v>
      </c>
      <c r="Y3398">
        <v>18680</v>
      </c>
      <c r="Z3398">
        <v>2.2799999999999998</v>
      </c>
    </row>
    <row r="3399" spans="1:26">
      <c r="A3399">
        <v>211034483</v>
      </c>
      <c r="B3399" t="s">
        <v>9223</v>
      </c>
      <c r="C3399" t="s">
        <v>3597</v>
      </c>
      <c r="D3399" t="s">
        <v>3698</v>
      </c>
      <c r="E3399" t="s">
        <v>10297</v>
      </c>
      <c r="F3399" t="s">
        <v>3849</v>
      </c>
      <c r="G3399">
        <v>211034483</v>
      </c>
      <c r="I3399" t="s">
        <v>3622</v>
      </c>
      <c r="J3399" t="s">
        <v>5425</v>
      </c>
      <c r="K3399" t="s">
        <v>3624</v>
      </c>
      <c r="L3399" t="s">
        <v>10312</v>
      </c>
      <c r="M3399">
        <v>12.5</v>
      </c>
      <c r="N3399">
        <v>20.5</v>
      </c>
      <c r="O3399">
        <v>11</v>
      </c>
      <c r="P3399">
        <v>12.5</v>
      </c>
      <c r="Q3399">
        <v>20.5</v>
      </c>
      <c r="R3399">
        <v>10.4</v>
      </c>
      <c r="S3399" t="b">
        <v>0</v>
      </c>
      <c r="T3399" t="b">
        <v>0</v>
      </c>
      <c r="U3399" t="b">
        <v>1</v>
      </c>
      <c r="V3399">
        <v>16000</v>
      </c>
      <c r="W3399">
        <v>12000</v>
      </c>
      <c r="X3399">
        <v>2.5099999999999998</v>
      </c>
      <c r="Y3399">
        <v>14200</v>
      </c>
      <c r="Z3399">
        <v>2.17</v>
      </c>
    </row>
    <row r="3400" spans="1:26">
      <c r="A3400">
        <v>211034482</v>
      </c>
      <c r="B3400" t="s">
        <v>9223</v>
      </c>
      <c r="C3400" t="s">
        <v>3597</v>
      </c>
      <c r="D3400" t="s">
        <v>3698</v>
      </c>
      <c r="E3400" t="s">
        <v>10297</v>
      </c>
      <c r="F3400" t="s">
        <v>3849</v>
      </c>
      <c r="G3400">
        <v>211034482</v>
      </c>
      <c r="I3400" t="s">
        <v>3622</v>
      </c>
      <c r="J3400" t="s">
        <v>10230</v>
      </c>
      <c r="K3400" t="s">
        <v>3624</v>
      </c>
      <c r="L3400" t="s">
        <v>10311</v>
      </c>
      <c r="M3400">
        <v>14</v>
      </c>
      <c r="N3400">
        <v>22</v>
      </c>
      <c r="O3400">
        <v>10.6</v>
      </c>
      <c r="P3400">
        <v>13.9</v>
      </c>
      <c r="Q3400">
        <v>22.7</v>
      </c>
      <c r="R3400">
        <v>9.9</v>
      </c>
      <c r="S3400" t="b">
        <v>0</v>
      </c>
      <c r="T3400" t="b">
        <v>0</v>
      </c>
      <c r="U3400" t="b">
        <v>1</v>
      </c>
      <c r="V3400">
        <v>11800</v>
      </c>
      <c r="W3400">
        <v>8900</v>
      </c>
      <c r="X3400">
        <v>3.22</v>
      </c>
      <c r="Y3400">
        <v>10060</v>
      </c>
      <c r="Z3400">
        <v>2.36</v>
      </c>
    </row>
    <row r="3401" spans="1:26">
      <c r="A3401">
        <v>211034481</v>
      </c>
      <c r="B3401" t="s">
        <v>9223</v>
      </c>
      <c r="C3401" t="s">
        <v>3597</v>
      </c>
      <c r="D3401" t="s">
        <v>3698</v>
      </c>
      <c r="E3401" t="s">
        <v>10297</v>
      </c>
      <c r="F3401" t="s">
        <v>3849</v>
      </c>
      <c r="G3401">
        <v>211034481</v>
      </c>
      <c r="I3401" t="s">
        <v>3622</v>
      </c>
      <c r="J3401" t="s">
        <v>10238</v>
      </c>
      <c r="K3401" t="s">
        <v>3624</v>
      </c>
      <c r="L3401" t="s">
        <v>10310</v>
      </c>
      <c r="M3401">
        <v>13</v>
      </c>
      <c r="N3401">
        <v>20</v>
      </c>
      <c r="O3401">
        <v>10.5</v>
      </c>
      <c r="P3401">
        <v>13</v>
      </c>
      <c r="Q3401">
        <v>20</v>
      </c>
      <c r="R3401">
        <v>10</v>
      </c>
      <c r="S3401" t="b">
        <v>0</v>
      </c>
      <c r="T3401" t="b">
        <v>0</v>
      </c>
      <c r="U3401" t="b">
        <v>1</v>
      </c>
      <c r="V3401">
        <v>8900</v>
      </c>
      <c r="W3401">
        <v>7500</v>
      </c>
      <c r="X3401">
        <v>3.33</v>
      </c>
      <c r="Y3401">
        <v>9070</v>
      </c>
      <c r="Z3401">
        <v>2.1800000000000002</v>
      </c>
    </row>
    <row r="3402" spans="1:26">
      <c r="A3402">
        <v>211034480</v>
      </c>
      <c r="B3402" t="s">
        <v>9223</v>
      </c>
      <c r="C3402" t="s">
        <v>3597</v>
      </c>
      <c r="D3402" t="s">
        <v>3698</v>
      </c>
      <c r="E3402" t="s">
        <v>10297</v>
      </c>
      <c r="F3402" t="s">
        <v>3753</v>
      </c>
      <c r="G3402">
        <v>211034480</v>
      </c>
      <c r="I3402" t="s">
        <v>3601</v>
      </c>
      <c r="J3402" t="s">
        <v>5429</v>
      </c>
      <c r="K3402" t="s">
        <v>3624</v>
      </c>
      <c r="L3402" t="s">
        <v>10309</v>
      </c>
      <c r="M3402">
        <v>9.1999999999999993</v>
      </c>
      <c r="N3402">
        <v>17.399999999999999</v>
      </c>
      <c r="O3402">
        <v>10.3</v>
      </c>
      <c r="P3402">
        <v>8.4</v>
      </c>
      <c r="Q3402">
        <v>15.1</v>
      </c>
      <c r="R3402">
        <v>9.1</v>
      </c>
      <c r="S3402" t="b">
        <v>0</v>
      </c>
      <c r="T3402" t="b">
        <v>0</v>
      </c>
      <c r="U3402" t="b">
        <v>0</v>
      </c>
      <c r="V3402">
        <v>48000</v>
      </c>
      <c r="W3402">
        <v>34000</v>
      </c>
      <c r="X3402">
        <v>2.93</v>
      </c>
      <c r="Y3402">
        <v>41070</v>
      </c>
      <c r="Z3402">
        <v>2.3199999999999998</v>
      </c>
    </row>
    <row r="3403" spans="1:26">
      <c r="A3403">
        <v>211034479</v>
      </c>
      <c r="B3403" t="s">
        <v>9223</v>
      </c>
      <c r="C3403" t="s">
        <v>3597</v>
      </c>
      <c r="D3403" t="s">
        <v>3698</v>
      </c>
      <c r="E3403" t="s">
        <v>10297</v>
      </c>
      <c r="F3403" t="s">
        <v>3753</v>
      </c>
      <c r="G3403">
        <v>211034479</v>
      </c>
      <c r="I3403" t="s">
        <v>3601</v>
      </c>
      <c r="J3403" t="s">
        <v>5432</v>
      </c>
      <c r="K3403" t="s">
        <v>3624</v>
      </c>
      <c r="L3403" t="s">
        <v>10308</v>
      </c>
      <c r="M3403">
        <v>9</v>
      </c>
      <c r="N3403">
        <v>16.7</v>
      </c>
      <c r="O3403">
        <v>11.5</v>
      </c>
      <c r="P3403">
        <v>8.8000000000000007</v>
      </c>
      <c r="Q3403">
        <v>15.8</v>
      </c>
      <c r="R3403">
        <v>8.8000000000000007</v>
      </c>
      <c r="S3403" t="b">
        <v>0</v>
      </c>
      <c r="T3403" t="b">
        <v>0</v>
      </c>
      <c r="U3403" t="b">
        <v>0</v>
      </c>
      <c r="V3403">
        <v>36000</v>
      </c>
      <c r="W3403">
        <v>25000</v>
      </c>
      <c r="X3403">
        <v>2.41</v>
      </c>
      <c r="Y3403">
        <v>27019</v>
      </c>
      <c r="Z3403">
        <v>2.31</v>
      </c>
    </row>
    <row r="3404" spans="1:26">
      <c r="A3404">
        <v>211034478</v>
      </c>
      <c r="B3404" t="s">
        <v>9223</v>
      </c>
      <c r="C3404" t="s">
        <v>3597</v>
      </c>
      <c r="D3404" t="s">
        <v>3698</v>
      </c>
      <c r="E3404" t="s">
        <v>10297</v>
      </c>
      <c r="F3404" t="s">
        <v>3753</v>
      </c>
      <c r="G3404">
        <v>211034478</v>
      </c>
      <c r="I3404" t="s">
        <v>3601</v>
      </c>
      <c r="J3404" t="s">
        <v>5427</v>
      </c>
      <c r="K3404" t="s">
        <v>3624</v>
      </c>
      <c r="L3404" t="s">
        <v>10307</v>
      </c>
      <c r="M3404">
        <v>12.6</v>
      </c>
      <c r="N3404">
        <v>21.5</v>
      </c>
      <c r="O3404">
        <v>11.2</v>
      </c>
      <c r="P3404">
        <v>12.3</v>
      </c>
      <c r="Q3404">
        <v>19</v>
      </c>
      <c r="R3404">
        <v>11</v>
      </c>
      <c r="S3404" t="b">
        <v>0</v>
      </c>
      <c r="T3404" t="b">
        <v>0</v>
      </c>
      <c r="U3404" t="b">
        <v>1</v>
      </c>
      <c r="V3404">
        <v>23000</v>
      </c>
      <c r="W3404">
        <v>20000</v>
      </c>
      <c r="X3404">
        <v>3.71</v>
      </c>
      <c r="Y3404">
        <v>22600</v>
      </c>
      <c r="Z3404">
        <v>2.63</v>
      </c>
    </row>
    <row r="3405" spans="1:26">
      <c r="A3405">
        <v>211034477</v>
      </c>
      <c r="B3405" t="s">
        <v>9223</v>
      </c>
      <c r="C3405" t="s">
        <v>3597</v>
      </c>
      <c r="D3405" t="s">
        <v>3698</v>
      </c>
      <c r="E3405" t="s">
        <v>10297</v>
      </c>
      <c r="F3405" t="s">
        <v>3753</v>
      </c>
      <c r="G3405">
        <v>211034477</v>
      </c>
      <c r="I3405" t="s">
        <v>3601</v>
      </c>
      <c r="J3405" t="s">
        <v>5425</v>
      </c>
      <c r="K3405" t="s">
        <v>3624</v>
      </c>
      <c r="L3405" t="s">
        <v>10306</v>
      </c>
      <c r="M3405">
        <v>12.5</v>
      </c>
      <c r="N3405">
        <v>20.5</v>
      </c>
      <c r="O3405">
        <v>11</v>
      </c>
      <c r="P3405">
        <v>12.3</v>
      </c>
      <c r="Q3405">
        <v>20</v>
      </c>
      <c r="R3405">
        <v>10.5</v>
      </c>
      <c r="S3405" t="b">
        <v>0</v>
      </c>
      <c r="T3405" t="b">
        <v>0</v>
      </c>
      <c r="U3405" t="b">
        <v>1</v>
      </c>
      <c r="V3405">
        <v>17000</v>
      </c>
      <c r="W3405">
        <v>12600</v>
      </c>
      <c r="X3405">
        <v>2.74</v>
      </c>
      <c r="Y3405">
        <v>14000</v>
      </c>
      <c r="Z3405">
        <v>2.2799999999999998</v>
      </c>
    </row>
    <row r="3406" spans="1:26">
      <c r="A3406">
        <v>211034476</v>
      </c>
      <c r="B3406" t="s">
        <v>9223</v>
      </c>
      <c r="C3406" t="s">
        <v>3597</v>
      </c>
      <c r="D3406" t="s">
        <v>3698</v>
      </c>
      <c r="E3406" t="s">
        <v>10297</v>
      </c>
      <c r="F3406" t="s">
        <v>3753</v>
      </c>
      <c r="G3406">
        <v>211034476</v>
      </c>
      <c r="I3406" t="s">
        <v>3601</v>
      </c>
      <c r="J3406" t="s">
        <v>10230</v>
      </c>
      <c r="K3406" t="s">
        <v>3624</v>
      </c>
      <c r="L3406" t="s">
        <v>10305</v>
      </c>
      <c r="M3406">
        <v>12.5</v>
      </c>
      <c r="N3406">
        <v>21.5</v>
      </c>
      <c r="O3406">
        <v>10.5</v>
      </c>
      <c r="P3406">
        <v>11.7</v>
      </c>
      <c r="Q3406">
        <v>18.8</v>
      </c>
      <c r="R3406">
        <v>10.3</v>
      </c>
      <c r="S3406" t="b">
        <v>0</v>
      </c>
      <c r="T3406" t="b">
        <v>0</v>
      </c>
      <c r="U3406" t="b">
        <v>1</v>
      </c>
      <c r="V3406">
        <v>11500</v>
      </c>
      <c r="W3406">
        <v>9300</v>
      </c>
      <c r="X3406">
        <v>3.13</v>
      </c>
      <c r="Y3406">
        <v>11060</v>
      </c>
      <c r="Z3406">
        <v>2.59</v>
      </c>
    </row>
    <row r="3407" spans="1:26">
      <c r="A3407">
        <v>211034475</v>
      </c>
      <c r="B3407" t="s">
        <v>9223</v>
      </c>
      <c r="C3407" t="s">
        <v>3597</v>
      </c>
      <c r="D3407" t="s">
        <v>3698</v>
      </c>
      <c r="E3407" t="s">
        <v>10297</v>
      </c>
      <c r="F3407" t="s">
        <v>3753</v>
      </c>
      <c r="G3407">
        <v>211034475</v>
      </c>
      <c r="I3407" t="s">
        <v>3601</v>
      </c>
      <c r="J3407" t="s">
        <v>10238</v>
      </c>
      <c r="K3407" t="s">
        <v>3624</v>
      </c>
      <c r="L3407" t="s">
        <v>10304</v>
      </c>
      <c r="M3407">
        <v>13.5</v>
      </c>
      <c r="N3407">
        <v>21</v>
      </c>
      <c r="O3407">
        <v>11.5</v>
      </c>
      <c r="P3407">
        <v>12.5</v>
      </c>
      <c r="Q3407">
        <v>19.2</v>
      </c>
      <c r="R3407">
        <v>10</v>
      </c>
      <c r="S3407" t="b">
        <v>0</v>
      </c>
      <c r="T3407" t="b">
        <v>0</v>
      </c>
      <c r="U3407" t="b">
        <v>1</v>
      </c>
      <c r="V3407">
        <v>9000</v>
      </c>
      <c r="W3407">
        <v>7700</v>
      </c>
      <c r="X3407">
        <v>3.53</v>
      </c>
      <c r="Y3407">
        <v>9680</v>
      </c>
      <c r="Z3407">
        <v>2.42</v>
      </c>
    </row>
    <row r="3408" spans="1:26">
      <c r="A3408">
        <v>211034472</v>
      </c>
      <c r="B3408" t="s">
        <v>9223</v>
      </c>
      <c r="C3408" t="s">
        <v>3597</v>
      </c>
      <c r="D3408" t="s">
        <v>3698</v>
      </c>
      <c r="E3408" t="s">
        <v>10297</v>
      </c>
      <c r="F3408" t="s">
        <v>3621</v>
      </c>
      <c r="G3408">
        <v>211034472</v>
      </c>
      <c r="I3408" t="s">
        <v>3622</v>
      </c>
      <c r="J3408" t="s">
        <v>10302</v>
      </c>
      <c r="K3408" t="s">
        <v>3624</v>
      </c>
      <c r="L3408" t="s">
        <v>10303</v>
      </c>
      <c r="M3408">
        <v>11.5</v>
      </c>
      <c r="N3408">
        <v>20</v>
      </c>
      <c r="O3408">
        <v>9.6</v>
      </c>
      <c r="P3408">
        <v>11.4</v>
      </c>
      <c r="Q3408">
        <v>20</v>
      </c>
      <c r="R3408">
        <v>9.1999999999999993</v>
      </c>
      <c r="S3408" t="b">
        <v>0</v>
      </c>
      <c r="T3408" t="b">
        <v>0</v>
      </c>
      <c r="U3408" t="b">
        <v>0</v>
      </c>
      <c r="V3408">
        <v>29600</v>
      </c>
      <c r="W3408">
        <v>19000</v>
      </c>
      <c r="X3408">
        <v>2.25</v>
      </c>
      <c r="Y3408">
        <v>21100</v>
      </c>
      <c r="Z3408">
        <v>1.68</v>
      </c>
    </row>
    <row r="3409" spans="1:26">
      <c r="A3409">
        <v>211034471</v>
      </c>
      <c r="B3409" t="s">
        <v>9223</v>
      </c>
      <c r="C3409" t="s">
        <v>3597</v>
      </c>
      <c r="D3409" t="s">
        <v>3698</v>
      </c>
      <c r="E3409" t="s">
        <v>10297</v>
      </c>
      <c r="F3409" t="s">
        <v>3621</v>
      </c>
      <c r="G3409">
        <v>211034471</v>
      </c>
      <c r="I3409" t="s">
        <v>3622</v>
      </c>
      <c r="J3409" t="s">
        <v>5427</v>
      </c>
      <c r="K3409" t="s">
        <v>3624</v>
      </c>
      <c r="L3409" t="s">
        <v>10301</v>
      </c>
      <c r="M3409">
        <v>14</v>
      </c>
      <c r="N3409">
        <v>22</v>
      </c>
      <c r="O3409">
        <v>12</v>
      </c>
      <c r="P3409">
        <v>14</v>
      </c>
      <c r="Q3409">
        <v>22</v>
      </c>
      <c r="R3409">
        <v>9.9</v>
      </c>
      <c r="S3409" t="b">
        <v>0</v>
      </c>
      <c r="T3409" t="b">
        <v>0</v>
      </c>
      <c r="U3409" t="b">
        <v>1</v>
      </c>
      <c r="V3409">
        <v>24000</v>
      </c>
      <c r="W3409">
        <v>16200</v>
      </c>
      <c r="X3409">
        <v>3.08</v>
      </c>
      <c r="Y3409">
        <v>20000</v>
      </c>
      <c r="Z3409">
        <v>2.1</v>
      </c>
    </row>
    <row r="3410" spans="1:26">
      <c r="A3410">
        <v>211034470</v>
      </c>
      <c r="B3410" t="s">
        <v>9223</v>
      </c>
      <c r="C3410" t="s">
        <v>3597</v>
      </c>
      <c r="D3410" t="s">
        <v>3698</v>
      </c>
      <c r="E3410" t="s">
        <v>10297</v>
      </c>
      <c r="F3410" t="s">
        <v>3621</v>
      </c>
      <c r="G3410">
        <v>211034470</v>
      </c>
      <c r="I3410" t="s">
        <v>3622</v>
      </c>
      <c r="J3410" t="s">
        <v>5425</v>
      </c>
      <c r="K3410" t="s">
        <v>3624</v>
      </c>
      <c r="L3410" t="s">
        <v>10300</v>
      </c>
      <c r="M3410">
        <v>12.5</v>
      </c>
      <c r="N3410">
        <v>22.6</v>
      </c>
      <c r="O3410">
        <v>12</v>
      </c>
      <c r="P3410">
        <v>12.4</v>
      </c>
      <c r="Q3410">
        <v>23.5</v>
      </c>
      <c r="R3410">
        <v>10.7</v>
      </c>
      <c r="S3410" t="b">
        <v>0</v>
      </c>
      <c r="T3410" t="b">
        <v>0</v>
      </c>
      <c r="U3410" t="b">
        <v>1</v>
      </c>
      <c r="V3410">
        <v>18000</v>
      </c>
      <c r="W3410">
        <v>14900</v>
      </c>
      <c r="X3410">
        <v>2.99</v>
      </c>
      <c r="Y3410">
        <v>15934</v>
      </c>
      <c r="Z3410">
        <v>2.37</v>
      </c>
    </row>
    <row r="3411" spans="1:26">
      <c r="A3411">
        <v>211034469</v>
      </c>
      <c r="B3411" t="s">
        <v>9223</v>
      </c>
      <c r="C3411" t="s">
        <v>3597</v>
      </c>
      <c r="D3411" t="s">
        <v>3698</v>
      </c>
      <c r="E3411" t="s">
        <v>10297</v>
      </c>
      <c r="F3411" t="s">
        <v>3621</v>
      </c>
      <c r="G3411">
        <v>211034469</v>
      </c>
      <c r="I3411" t="s">
        <v>3622</v>
      </c>
      <c r="J3411" t="s">
        <v>10230</v>
      </c>
      <c r="K3411" t="s">
        <v>3624</v>
      </c>
      <c r="L3411" t="s">
        <v>10299</v>
      </c>
      <c r="M3411">
        <v>13.7</v>
      </c>
      <c r="N3411">
        <v>23.2</v>
      </c>
      <c r="O3411">
        <v>13.2</v>
      </c>
      <c r="P3411">
        <v>13.7</v>
      </c>
      <c r="Q3411">
        <v>24.6</v>
      </c>
      <c r="R3411">
        <v>10.7</v>
      </c>
      <c r="S3411" t="b">
        <v>0</v>
      </c>
      <c r="T3411" t="b">
        <v>0</v>
      </c>
      <c r="U3411" t="b">
        <v>1</v>
      </c>
      <c r="V3411">
        <v>12000</v>
      </c>
      <c r="W3411">
        <v>9000</v>
      </c>
      <c r="X3411">
        <v>3.22</v>
      </c>
      <c r="Y3411">
        <v>9922</v>
      </c>
      <c r="Z3411">
        <v>2.31</v>
      </c>
    </row>
    <row r="3412" spans="1:26">
      <c r="A3412">
        <v>211034468</v>
      </c>
      <c r="B3412" t="s">
        <v>9223</v>
      </c>
      <c r="C3412" t="s">
        <v>3597</v>
      </c>
      <c r="D3412" t="s">
        <v>3698</v>
      </c>
      <c r="E3412" t="s">
        <v>10297</v>
      </c>
      <c r="F3412" t="s">
        <v>3621</v>
      </c>
      <c r="G3412">
        <v>211034468</v>
      </c>
      <c r="I3412" t="s">
        <v>3622</v>
      </c>
      <c r="J3412" t="s">
        <v>10238</v>
      </c>
      <c r="K3412" t="s">
        <v>3624</v>
      </c>
      <c r="L3412" t="s">
        <v>10298</v>
      </c>
      <c r="M3412">
        <v>15</v>
      </c>
      <c r="N3412">
        <v>25.5</v>
      </c>
      <c r="O3412">
        <v>12.2</v>
      </c>
      <c r="P3412">
        <v>15</v>
      </c>
      <c r="Q3412">
        <v>25.5</v>
      </c>
      <c r="R3412">
        <v>11.9</v>
      </c>
      <c r="S3412" t="b">
        <v>0</v>
      </c>
      <c r="T3412" t="b">
        <v>0</v>
      </c>
      <c r="U3412" t="b">
        <v>1</v>
      </c>
      <c r="V3412">
        <v>9000</v>
      </c>
      <c r="W3412">
        <v>8500</v>
      </c>
      <c r="X3412">
        <v>4.1500000000000004</v>
      </c>
      <c r="Y3412">
        <v>9612</v>
      </c>
      <c r="Z3412">
        <v>2.29</v>
      </c>
    </row>
    <row r="3413" spans="1:26">
      <c r="A3413">
        <v>207683512</v>
      </c>
      <c r="B3413" t="s">
        <v>9223</v>
      </c>
      <c r="C3413" t="s">
        <v>3597</v>
      </c>
      <c r="D3413" t="s">
        <v>3698</v>
      </c>
      <c r="E3413" t="s">
        <v>3944</v>
      </c>
      <c r="F3413" t="s">
        <v>3787</v>
      </c>
      <c r="G3413">
        <v>207683512</v>
      </c>
      <c r="I3413" t="s">
        <v>3622</v>
      </c>
      <c r="J3413" t="s">
        <v>5359</v>
      </c>
      <c r="K3413" t="s">
        <v>3624</v>
      </c>
      <c r="L3413" t="s">
        <v>7469</v>
      </c>
      <c r="M3413">
        <v>8</v>
      </c>
      <c r="N3413">
        <v>17</v>
      </c>
      <c r="O3413">
        <v>10</v>
      </c>
      <c r="P3413">
        <v>8.5</v>
      </c>
      <c r="Q3413">
        <v>19</v>
      </c>
      <c r="R3413">
        <v>9</v>
      </c>
      <c r="S3413" t="b">
        <v>0</v>
      </c>
      <c r="T3413" t="b">
        <v>0</v>
      </c>
      <c r="U3413" t="b">
        <v>0</v>
      </c>
      <c r="V3413">
        <v>36000</v>
      </c>
      <c r="W3413">
        <v>23000</v>
      </c>
      <c r="X3413">
        <v>2.41</v>
      </c>
      <c r="Y3413">
        <v>25972</v>
      </c>
      <c r="Z3413">
        <v>2.16</v>
      </c>
    </row>
    <row r="3414" spans="1:26">
      <c r="A3414">
        <v>207768724</v>
      </c>
      <c r="B3414" t="s">
        <v>9223</v>
      </c>
      <c r="C3414" t="s">
        <v>3597</v>
      </c>
      <c r="D3414" t="s">
        <v>3698</v>
      </c>
      <c r="E3414" t="s">
        <v>3944</v>
      </c>
      <c r="F3414" t="s">
        <v>3650</v>
      </c>
      <c r="G3414">
        <v>207768724</v>
      </c>
      <c r="I3414" t="s">
        <v>3711</v>
      </c>
      <c r="J3414" t="s">
        <v>10296</v>
      </c>
      <c r="K3414" t="s">
        <v>3653</v>
      </c>
      <c r="M3414">
        <v>11.5</v>
      </c>
      <c r="N3414">
        <v>23</v>
      </c>
      <c r="O3414">
        <v>11.3</v>
      </c>
      <c r="P3414">
        <v>11.7</v>
      </c>
      <c r="Q3414">
        <v>23.9</v>
      </c>
      <c r="R3414">
        <v>9.5</v>
      </c>
      <c r="S3414" t="b">
        <v>0</v>
      </c>
      <c r="T3414" t="b">
        <v>0</v>
      </c>
      <c r="U3414" t="b">
        <v>1</v>
      </c>
      <c r="V3414">
        <v>36000</v>
      </c>
      <c r="W3414">
        <v>26800</v>
      </c>
      <c r="X3414">
        <v>3.14</v>
      </c>
      <c r="Y3414">
        <v>29700</v>
      </c>
      <c r="Z3414">
        <v>2.08</v>
      </c>
    </row>
    <row r="3415" spans="1:26">
      <c r="A3415">
        <v>207699110</v>
      </c>
      <c r="B3415" t="s">
        <v>9223</v>
      </c>
      <c r="C3415" t="s">
        <v>3597</v>
      </c>
      <c r="D3415" t="s">
        <v>3698</v>
      </c>
      <c r="E3415" t="s">
        <v>3944</v>
      </c>
      <c r="F3415" t="s">
        <v>3650</v>
      </c>
      <c r="G3415">
        <v>207699110</v>
      </c>
      <c r="I3415" t="s">
        <v>3711</v>
      </c>
      <c r="J3415" t="s">
        <v>7476</v>
      </c>
      <c r="K3415" t="s">
        <v>3653</v>
      </c>
      <c r="M3415">
        <v>12.5</v>
      </c>
      <c r="N3415">
        <v>23.8</v>
      </c>
      <c r="O3415">
        <v>10.5</v>
      </c>
      <c r="P3415">
        <v>12.7</v>
      </c>
      <c r="Q3415">
        <v>24.6</v>
      </c>
      <c r="R3415">
        <v>9.3000000000000007</v>
      </c>
      <c r="S3415" t="b">
        <v>0</v>
      </c>
      <c r="T3415" t="b">
        <v>0</v>
      </c>
      <c r="U3415" t="b">
        <v>0</v>
      </c>
      <c r="V3415">
        <v>28000</v>
      </c>
      <c r="W3415">
        <v>21000</v>
      </c>
      <c r="X3415">
        <v>3.42</v>
      </c>
      <c r="Y3415">
        <v>22987</v>
      </c>
      <c r="Z3415">
        <v>2</v>
      </c>
    </row>
    <row r="3416" spans="1:26">
      <c r="A3416">
        <v>207699111</v>
      </c>
      <c r="B3416" t="s">
        <v>9223</v>
      </c>
      <c r="C3416" t="s">
        <v>3597</v>
      </c>
      <c r="D3416" t="s">
        <v>3698</v>
      </c>
      <c r="E3416" t="s">
        <v>3944</v>
      </c>
      <c r="F3416" t="s">
        <v>3718</v>
      </c>
      <c r="G3416">
        <v>207699111</v>
      </c>
      <c r="I3416" t="s">
        <v>3711</v>
      </c>
      <c r="J3416" t="s">
        <v>7476</v>
      </c>
      <c r="K3416" t="s">
        <v>3688</v>
      </c>
      <c r="M3416">
        <v>11.2</v>
      </c>
      <c r="N3416">
        <v>19.5</v>
      </c>
      <c r="O3416">
        <v>10.199999999999999</v>
      </c>
      <c r="P3416">
        <v>11.7</v>
      </c>
      <c r="Q3416">
        <v>20.7</v>
      </c>
      <c r="R3416">
        <v>9.1999999999999993</v>
      </c>
      <c r="S3416" t="b">
        <v>0</v>
      </c>
      <c r="T3416" t="b">
        <v>0</v>
      </c>
      <c r="U3416" t="b">
        <v>1</v>
      </c>
      <c r="V3416">
        <v>28000</v>
      </c>
      <c r="W3416">
        <v>22000</v>
      </c>
      <c r="X3416">
        <v>3.5</v>
      </c>
      <c r="Y3416">
        <v>18500</v>
      </c>
      <c r="Z3416">
        <v>2.0499999999999998</v>
      </c>
    </row>
    <row r="3417" spans="1:26">
      <c r="A3417">
        <v>207683500</v>
      </c>
      <c r="B3417" t="s">
        <v>9223</v>
      </c>
      <c r="C3417" t="s">
        <v>3597</v>
      </c>
      <c r="D3417" t="s">
        <v>3698</v>
      </c>
      <c r="E3417" t="s">
        <v>3944</v>
      </c>
      <c r="F3417" t="s">
        <v>3621</v>
      </c>
      <c r="G3417">
        <v>207683500</v>
      </c>
      <c r="I3417" t="s">
        <v>3622</v>
      </c>
      <c r="J3417" t="s">
        <v>5358</v>
      </c>
      <c r="K3417" t="s">
        <v>3624</v>
      </c>
      <c r="L3417" t="s">
        <v>10277</v>
      </c>
      <c r="M3417">
        <v>14</v>
      </c>
      <c r="N3417">
        <v>22</v>
      </c>
      <c r="O3417">
        <v>12</v>
      </c>
      <c r="P3417">
        <v>14</v>
      </c>
      <c r="Q3417">
        <v>22</v>
      </c>
      <c r="R3417">
        <v>9.9</v>
      </c>
      <c r="S3417" t="b">
        <v>0</v>
      </c>
      <c r="T3417" t="b">
        <v>0</v>
      </c>
      <c r="U3417" t="b">
        <v>1</v>
      </c>
      <c r="V3417">
        <v>24000</v>
      </c>
      <c r="W3417">
        <v>16200</v>
      </c>
      <c r="X3417">
        <v>3.08</v>
      </c>
      <c r="Y3417">
        <v>20000</v>
      </c>
      <c r="Z3417">
        <v>2.1</v>
      </c>
    </row>
    <row r="3418" spans="1:26">
      <c r="A3418">
        <v>207683511</v>
      </c>
      <c r="B3418" t="s">
        <v>9223</v>
      </c>
      <c r="C3418" t="s">
        <v>3597</v>
      </c>
      <c r="D3418" t="s">
        <v>3698</v>
      </c>
      <c r="E3418" t="s">
        <v>3944</v>
      </c>
      <c r="F3418" t="s">
        <v>3787</v>
      </c>
      <c r="G3418">
        <v>207683511</v>
      </c>
      <c r="I3418" t="s">
        <v>3622</v>
      </c>
      <c r="J3418" t="s">
        <v>5358</v>
      </c>
      <c r="K3418" t="s">
        <v>3624</v>
      </c>
      <c r="L3418" t="s">
        <v>3960</v>
      </c>
      <c r="M3418">
        <v>12.5</v>
      </c>
      <c r="N3418">
        <v>20</v>
      </c>
      <c r="O3418">
        <v>11.2</v>
      </c>
      <c r="P3418">
        <v>12.5</v>
      </c>
      <c r="Q3418">
        <v>21.2</v>
      </c>
      <c r="R3418">
        <v>10.199999999999999</v>
      </c>
      <c r="S3418" t="b">
        <v>0</v>
      </c>
      <c r="T3418" t="b">
        <v>0</v>
      </c>
      <c r="U3418" t="b">
        <v>1</v>
      </c>
      <c r="V3418">
        <v>24000</v>
      </c>
      <c r="W3418">
        <v>16000</v>
      </c>
      <c r="X3418">
        <v>3.13</v>
      </c>
      <c r="Y3418">
        <v>18600</v>
      </c>
      <c r="Z3418">
        <v>2.2799999999999998</v>
      </c>
    </row>
    <row r="3419" spans="1:26">
      <c r="A3419">
        <v>207699116</v>
      </c>
      <c r="B3419" t="s">
        <v>9223</v>
      </c>
      <c r="C3419" t="s">
        <v>3597</v>
      </c>
      <c r="D3419" t="s">
        <v>3698</v>
      </c>
      <c r="E3419" t="s">
        <v>3944</v>
      </c>
      <c r="F3419" t="s">
        <v>3650</v>
      </c>
      <c r="G3419">
        <v>207699116</v>
      </c>
      <c r="I3419" t="s">
        <v>3711</v>
      </c>
      <c r="J3419" t="s">
        <v>7475</v>
      </c>
      <c r="K3419" t="s">
        <v>3653</v>
      </c>
      <c r="M3419">
        <v>13</v>
      </c>
      <c r="N3419">
        <v>24.1</v>
      </c>
      <c r="O3419">
        <v>11</v>
      </c>
      <c r="P3419">
        <v>13.4</v>
      </c>
      <c r="Q3419">
        <v>24.6</v>
      </c>
      <c r="R3419">
        <v>10</v>
      </c>
      <c r="S3419" t="b">
        <v>0</v>
      </c>
      <c r="T3419" t="b">
        <v>0</v>
      </c>
      <c r="U3419" t="b">
        <v>1</v>
      </c>
      <c r="V3419">
        <v>24000</v>
      </c>
      <c r="W3419">
        <v>15000</v>
      </c>
      <c r="X3419">
        <v>2.87</v>
      </c>
      <c r="Y3419">
        <v>21321</v>
      </c>
      <c r="Z3419">
        <v>2.23</v>
      </c>
    </row>
    <row r="3420" spans="1:26">
      <c r="A3420">
        <v>207699117</v>
      </c>
      <c r="B3420" t="s">
        <v>9223</v>
      </c>
      <c r="C3420" t="s">
        <v>3597</v>
      </c>
      <c r="D3420" t="s">
        <v>3698</v>
      </c>
      <c r="E3420" t="s">
        <v>3944</v>
      </c>
      <c r="F3420" t="s">
        <v>3718</v>
      </c>
      <c r="G3420">
        <v>207699117</v>
      </c>
      <c r="I3420" t="s">
        <v>3711</v>
      </c>
      <c r="J3420" t="s">
        <v>7475</v>
      </c>
      <c r="K3420" t="s">
        <v>3688</v>
      </c>
      <c r="M3420">
        <v>11</v>
      </c>
      <c r="N3420">
        <v>15.5</v>
      </c>
      <c r="O3420">
        <v>9</v>
      </c>
      <c r="P3420">
        <v>11.7</v>
      </c>
      <c r="Q3420">
        <v>16</v>
      </c>
      <c r="R3420">
        <v>8.6</v>
      </c>
      <c r="S3420" t="b">
        <v>0</v>
      </c>
      <c r="T3420" t="b">
        <v>0</v>
      </c>
      <c r="U3420" t="b">
        <v>1</v>
      </c>
      <c r="V3420">
        <v>24000</v>
      </c>
      <c r="W3420">
        <v>22000</v>
      </c>
      <c r="X3420">
        <v>3.43</v>
      </c>
      <c r="Y3420">
        <v>24105</v>
      </c>
      <c r="Z3420">
        <v>2.2599999999999998</v>
      </c>
    </row>
    <row r="3421" spans="1:26">
      <c r="A3421">
        <v>207683505</v>
      </c>
      <c r="B3421" t="s">
        <v>9223</v>
      </c>
      <c r="C3421" t="s">
        <v>3597</v>
      </c>
      <c r="D3421" t="s">
        <v>3698</v>
      </c>
      <c r="E3421" t="s">
        <v>3944</v>
      </c>
      <c r="F3421" t="s">
        <v>3753</v>
      </c>
      <c r="G3421">
        <v>207683505</v>
      </c>
      <c r="I3421" t="s">
        <v>3601</v>
      </c>
      <c r="J3421" t="s">
        <v>5353</v>
      </c>
      <c r="K3421" t="s">
        <v>3624</v>
      </c>
      <c r="L3421" t="s">
        <v>5364</v>
      </c>
      <c r="M3421">
        <v>12.5</v>
      </c>
      <c r="N3421">
        <v>20.5</v>
      </c>
      <c r="O3421">
        <v>11</v>
      </c>
      <c r="P3421">
        <v>12.3</v>
      </c>
      <c r="Q3421">
        <v>20</v>
      </c>
      <c r="R3421">
        <v>10.5</v>
      </c>
      <c r="S3421" t="b">
        <v>0</v>
      </c>
      <c r="T3421" t="b">
        <v>0</v>
      </c>
      <c r="U3421" t="b">
        <v>1</v>
      </c>
      <c r="V3421">
        <v>17000</v>
      </c>
      <c r="W3421">
        <v>12600</v>
      </c>
      <c r="X3421">
        <v>2.74</v>
      </c>
      <c r="Y3421">
        <v>14000</v>
      </c>
      <c r="Z3421">
        <v>2.2799999999999998</v>
      </c>
    </row>
    <row r="3422" spans="1:26">
      <c r="A3422">
        <v>207683510</v>
      </c>
      <c r="B3422" t="s">
        <v>9223</v>
      </c>
      <c r="C3422" t="s">
        <v>3597</v>
      </c>
      <c r="D3422" t="s">
        <v>3698</v>
      </c>
      <c r="E3422" t="s">
        <v>3944</v>
      </c>
      <c r="F3422" t="s">
        <v>3787</v>
      </c>
      <c r="G3422">
        <v>207683510</v>
      </c>
      <c r="I3422" t="s">
        <v>3622</v>
      </c>
      <c r="J3422" t="s">
        <v>5353</v>
      </c>
      <c r="K3422" t="s">
        <v>3624</v>
      </c>
      <c r="L3422" t="s">
        <v>3958</v>
      </c>
      <c r="M3422">
        <v>12.5</v>
      </c>
      <c r="N3422">
        <v>21.5</v>
      </c>
      <c r="O3422">
        <v>10.5</v>
      </c>
      <c r="P3422">
        <v>12.5</v>
      </c>
      <c r="Q3422">
        <v>23</v>
      </c>
      <c r="R3422">
        <v>9.9</v>
      </c>
      <c r="S3422" t="b">
        <v>0</v>
      </c>
      <c r="T3422" t="b">
        <v>0</v>
      </c>
      <c r="U3422" t="b">
        <v>1</v>
      </c>
      <c r="V3422">
        <v>18000</v>
      </c>
      <c r="W3422">
        <v>12800</v>
      </c>
      <c r="X3422">
        <v>2.5</v>
      </c>
      <c r="Y3422">
        <v>13700</v>
      </c>
      <c r="Z3422">
        <v>2.11</v>
      </c>
    </row>
    <row r="3423" spans="1:26">
      <c r="A3423">
        <v>207683499</v>
      </c>
      <c r="B3423" t="s">
        <v>9223</v>
      </c>
      <c r="C3423" t="s">
        <v>3597</v>
      </c>
      <c r="D3423" t="s">
        <v>3698</v>
      </c>
      <c r="E3423" t="s">
        <v>3944</v>
      </c>
      <c r="F3423" t="s">
        <v>3621</v>
      </c>
      <c r="G3423">
        <v>207683499</v>
      </c>
      <c r="I3423" t="s">
        <v>3622</v>
      </c>
      <c r="J3423" t="s">
        <v>5353</v>
      </c>
      <c r="K3423" t="s">
        <v>3624</v>
      </c>
      <c r="L3423" t="s">
        <v>10276</v>
      </c>
      <c r="M3423">
        <v>12.5</v>
      </c>
      <c r="N3423">
        <v>22.6</v>
      </c>
      <c r="O3423">
        <v>12</v>
      </c>
      <c r="P3423">
        <v>12.4</v>
      </c>
      <c r="Q3423">
        <v>23.5</v>
      </c>
      <c r="R3423">
        <v>10.7</v>
      </c>
      <c r="S3423" t="b">
        <v>0</v>
      </c>
      <c r="T3423" t="b">
        <v>0</v>
      </c>
      <c r="U3423" t="b">
        <v>1</v>
      </c>
      <c r="V3423">
        <v>18000</v>
      </c>
      <c r="W3423">
        <v>14900</v>
      </c>
      <c r="X3423">
        <v>2.99</v>
      </c>
      <c r="Y3423">
        <v>15934</v>
      </c>
      <c r="Z3423">
        <v>2.37</v>
      </c>
    </row>
    <row r="3424" spans="1:26">
      <c r="A3424">
        <v>207768722</v>
      </c>
      <c r="B3424" t="s">
        <v>9223</v>
      </c>
      <c r="C3424" t="s">
        <v>3597</v>
      </c>
      <c r="D3424" t="s">
        <v>3698</v>
      </c>
      <c r="E3424" t="s">
        <v>3944</v>
      </c>
      <c r="F3424" t="s">
        <v>3718</v>
      </c>
      <c r="G3424">
        <v>207768722</v>
      </c>
      <c r="I3424" t="s">
        <v>3711</v>
      </c>
      <c r="J3424" t="s">
        <v>7474</v>
      </c>
      <c r="K3424" t="s">
        <v>3688</v>
      </c>
      <c r="M3424">
        <v>12</v>
      </c>
      <c r="N3424">
        <v>19</v>
      </c>
      <c r="O3424">
        <v>10.8</v>
      </c>
      <c r="P3424">
        <v>12</v>
      </c>
      <c r="Q3424">
        <v>19</v>
      </c>
      <c r="R3424">
        <v>9.8000000000000007</v>
      </c>
      <c r="S3424" t="b">
        <v>0</v>
      </c>
      <c r="T3424" t="b">
        <v>0</v>
      </c>
      <c r="U3424" t="b">
        <v>1</v>
      </c>
      <c r="V3424">
        <v>18000</v>
      </c>
      <c r="W3424">
        <v>14800</v>
      </c>
      <c r="X3424">
        <v>3.5</v>
      </c>
      <c r="Y3424">
        <v>16800</v>
      </c>
      <c r="Z3424">
        <v>2.59</v>
      </c>
    </row>
    <row r="3425" spans="1:26">
      <c r="A3425">
        <v>207768721</v>
      </c>
      <c r="B3425" t="s">
        <v>9223</v>
      </c>
      <c r="C3425" t="s">
        <v>3597</v>
      </c>
      <c r="D3425" t="s">
        <v>3698</v>
      </c>
      <c r="E3425" t="s">
        <v>3944</v>
      </c>
      <c r="F3425" t="s">
        <v>3650</v>
      </c>
      <c r="G3425">
        <v>207768721</v>
      </c>
      <c r="I3425" t="s">
        <v>3711</v>
      </c>
      <c r="J3425" t="s">
        <v>7474</v>
      </c>
      <c r="K3425" t="s">
        <v>3653</v>
      </c>
      <c r="M3425">
        <v>13.3</v>
      </c>
      <c r="N3425">
        <v>22.5</v>
      </c>
      <c r="O3425">
        <v>10.6</v>
      </c>
      <c r="P3425">
        <v>13.9</v>
      </c>
      <c r="Q3425">
        <v>22.9</v>
      </c>
      <c r="R3425">
        <v>10.5</v>
      </c>
      <c r="S3425" t="b">
        <v>0</v>
      </c>
      <c r="T3425" t="b">
        <v>0</v>
      </c>
      <c r="U3425" t="b">
        <v>1</v>
      </c>
      <c r="V3425">
        <v>17800</v>
      </c>
      <c r="W3425">
        <v>14300</v>
      </c>
      <c r="X3425">
        <v>3.64</v>
      </c>
      <c r="Y3425">
        <v>15600</v>
      </c>
      <c r="Z3425">
        <v>2.31</v>
      </c>
    </row>
    <row r="3426" spans="1:26">
      <c r="A3426">
        <v>207683498</v>
      </c>
      <c r="B3426" t="s">
        <v>9223</v>
      </c>
      <c r="C3426" t="s">
        <v>3597</v>
      </c>
      <c r="D3426" t="s">
        <v>3698</v>
      </c>
      <c r="E3426" t="s">
        <v>3944</v>
      </c>
      <c r="F3426" t="s">
        <v>3621</v>
      </c>
      <c r="G3426">
        <v>207683498</v>
      </c>
      <c r="I3426" t="s">
        <v>3622</v>
      </c>
      <c r="J3426" t="s">
        <v>10295</v>
      </c>
      <c r="K3426" t="s">
        <v>3624</v>
      </c>
      <c r="L3426" t="s">
        <v>10275</v>
      </c>
      <c r="M3426">
        <v>13.7</v>
      </c>
      <c r="N3426">
        <v>23.2</v>
      </c>
      <c r="O3426">
        <v>13.2</v>
      </c>
      <c r="P3426">
        <v>13.7</v>
      </c>
      <c r="Q3426">
        <v>24.6</v>
      </c>
      <c r="R3426">
        <v>10.7</v>
      </c>
      <c r="S3426" t="b">
        <v>0</v>
      </c>
      <c r="T3426" t="b">
        <v>0</v>
      </c>
      <c r="U3426" t="b">
        <v>1</v>
      </c>
      <c r="V3426">
        <v>12000</v>
      </c>
      <c r="W3426">
        <v>9000</v>
      </c>
      <c r="X3426">
        <v>3.22</v>
      </c>
      <c r="Y3426">
        <v>9922</v>
      </c>
      <c r="Z3426">
        <v>2.31</v>
      </c>
    </row>
    <row r="3427" spans="1:26">
      <c r="A3427">
        <v>207683504</v>
      </c>
      <c r="B3427" t="s">
        <v>9223</v>
      </c>
      <c r="C3427" t="s">
        <v>3597</v>
      </c>
      <c r="D3427" t="s">
        <v>3698</v>
      </c>
      <c r="E3427" t="s">
        <v>3944</v>
      </c>
      <c r="F3427" t="s">
        <v>3753</v>
      </c>
      <c r="G3427">
        <v>207683504</v>
      </c>
      <c r="I3427" t="s">
        <v>3601</v>
      </c>
      <c r="J3427" t="s">
        <v>10295</v>
      </c>
      <c r="K3427" t="s">
        <v>3624</v>
      </c>
      <c r="L3427" t="s">
        <v>10271</v>
      </c>
      <c r="M3427">
        <v>12.5</v>
      </c>
      <c r="N3427">
        <v>21.5</v>
      </c>
      <c r="O3427">
        <v>10.5</v>
      </c>
      <c r="P3427">
        <v>11.7</v>
      </c>
      <c r="Q3427">
        <v>18.8</v>
      </c>
      <c r="R3427">
        <v>10.3</v>
      </c>
      <c r="S3427" t="b">
        <v>0</v>
      </c>
      <c r="T3427" t="b">
        <v>0</v>
      </c>
      <c r="U3427" t="b">
        <v>1</v>
      </c>
      <c r="V3427">
        <v>11500</v>
      </c>
      <c r="W3427">
        <v>9300</v>
      </c>
      <c r="X3427">
        <v>3.13</v>
      </c>
      <c r="Y3427">
        <v>11060</v>
      </c>
      <c r="Z3427">
        <v>2.59</v>
      </c>
    </row>
    <row r="3428" spans="1:26">
      <c r="A3428">
        <v>207683509</v>
      </c>
      <c r="B3428" t="s">
        <v>9223</v>
      </c>
      <c r="C3428" t="s">
        <v>3597</v>
      </c>
      <c r="D3428" t="s">
        <v>3698</v>
      </c>
      <c r="E3428" t="s">
        <v>3944</v>
      </c>
      <c r="F3428" t="s">
        <v>3787</v>
      </c>
      <c r="G3428">
        <v>207683509</v>
      </c>
      <c r="I3428" t="s">
        <v>3622</v>
      </c>
      <c r="J3428" t="s">
        <v>10295</v>
      </c>
      <c r="K3428" t="s">
        <v>3624</v>
      </c>
      <c r="L3428" t="s">
        <v>5366</v>
      </c>
      <c r="M3428">
        <v>13</v>
      </c>
      <c r="N3428">
        <v>21.5</v>
      </c>
      <c r="O3428">
        <v>10</v>
      </c>
      <c r="P3428">
        <v>13</v>
      </c>
      <c r="Q3428">
        <v>22.7</v>
      </c>
      <c r="R3428">
        <v>10.199999999999999</v>
      </c>
      <c r="S3428" t="b">
        <v>0</v>
      </c>
      <c r="T3428" t="b">
        <v>0</v>
      </c>
      <c r="U3428" t="b">
        <v>1</v>
      </c>
      <c r="V3428">
        <v>12000</v>
      </c>
      <c r="W3428">
        <v>9000</v>
      </c>
      <c r="X3428">
        <v>3.3</v>
      </c>
      <c r="Y3428">
        <v>9750</v>
      </c>
      <c r="Z3428">
        <v>2.0699999999999998</v>
      </c>
    </row>
    <row r="3429" spans="1:26">
      <c r="A3429">
        <v>207683515</v>
      </c>
      <c r="B3429" t="s">
        <v>9223</v>
      </c>
      <c r="C3429" t="s">
        <v>3597</v>
      </c>
      <c r="D3429" t="s">
        <v>3698</v>
      </c>
      <c r="E3429" t="s">
        <v>3944</v>
      </c>
      <c r="F3429" t="s">
        <v>3849</v>
      </c>
      <c r="G3429">
        <v>207683515</v>
      </c>
      <c r="I3429" t="s">
        <v>3622</v>
      </c>
      <c r="J3429" t="s">
        <v>10295</v>
      </c>
      <c r="K3429" t="s">
        <v>3624</v>
      </c>
      <c r="L3429" t="s">
        <v>3965</v>
      </c>
      <c r="M3429">
        <v>14</v>
      </c>
      <c r="N3429">
        <v>22</v>
      </c>
      <c r="O3429">
        <v>10.6</v>
      </c>
      <c r="P3429">
        <v>13.9</v>
      </c>
      <c r="Q3429">
        <v>22.7</v>
      </c>
      <c r="R3429">
        <v>9.9</v>
      </c>
      <c r="S3429" t="b">
        <v>0</v>
      </c>
      <c r="T3429" t="b">
        <v>0</v>
      </c>
      <c r="U3429" t="b">
        <v>1</v>
      </c>
      <c r="V3429">
        <v>11800</v>
      </c>
      <c r="W3429">
        <v>8900</v>
      </c>
      <c r="X3429">
        <v>3.22</v>
      </c>
      <c r="Y3429">
        <v>10060</v>
      </c>
      <c r="Z3429">
        <v>2.36</v>
      </c>
    </row>
    <row r="3430" spans="1:26">
      <c r="A3430">
        <v>207683496</v>
      </c>
      <c r="B3430" t="s">
        <v>9223</v>
      </c>
      <c r="C3430" t="s">
        <v>3597</v>
      </c>
      <c r="D3430" t="s">
        <v>3698</v>
      </c>
      <c r="E3430" t="s">
        <v>3944</v>
      </c>
      <c r="F3430" t="s">
        <v>3621</v>
      </c>
      <c r="G3430">
        <v>207683496</v>
      </c>
      <c r="I3430" t="s">
        <v>3622</v>
      </c>
      <c r="J3430" t="s">
        <v>10293</v>
      </c>
      <c r="K3430" t="s">
        <v>3624</v>
      </c>
      <c r="L3430" t="s">
        <v>10294</v>
      </c>
      <c r="M3430">
        <v>13</v>
      </c>
      <c r="N3430">
        <v>23</v>
      </c>
      <c r="O3430">
        <v>11.6</v>
      </c>
      <c r="P3430">
        <v>13</v>
      </c>
      <c r="Q3430">
        <v>23.5</v>
      </c>
      <c r="R3430">
        <v>10</v>
      </c>
      <c r="S3430" t="b">
        <v>0</v>
      </c>
      <c r="T3430" t="b">
        <v>0</v>
      </c>
      <c r="U3430" t="b">
        <v>1</v>
      </c>
      <c r="V3430">
        <v>12000</v>
      </c>
      <c r="W3430">
        <v>8400</v>
      </c>
      <c r="X3430">
        <v>3.04</v>
      </c>
      <c r="Y3430">
        <v>9250</v>
      </c>
      <c r="Z3430">
        <v>2.56</v>
      </c>
    </row>
    <row r="3431" spans="1:26">
      <c r="A3431">
        <v>207683497</v>
      </c>
      <c r="B3431" t="s">
        <v>9223</v>
      </c>
      <c r="C3431" t="s">
        <v>3597</v>
      </c>
      <c r="D3431" t="s">
        <v>3698</v>
      </c>
      <c r="E3431" t="s">
        <v>3944</v>
      </c>
      <c r="F3431" t="s">
        <v>3621</v>
      </c>
      <c r="G3431">
        <v>207683497</v>
      </c>
      <c r="I3431" t="s">
        <v>3622</v>
      </c>
      <c r="J3431" t="s">
        <v>10292</v>
      </c>
      <c r="K3431" t="s">
        <v>3624</v>
      </c>
      <c r="L3431" t="s">
        <v>10274</v>
      </c>
      <c r="M3431">
        <v>15</v>
      </c>
      <c r="N3431">
        <v>25.5</v>
      </c>
      <c r="O3431">
        <v>12.2</v>
      </c>
      <c r="P3431">
        <v>15</v>
      </c>
      <c r="Q3431">
        <v>25.5</v>
      </c>
      <c r="R3431">
        <v>12.3</v>
      </c>
      <c r="S3431" t="b">
        <v>0</v>
      </c>
      <c r="T3431" t="b">
        <v>0</v>
      </c>
      <c r="U3431" t="b">
        <v>1</v>
      </c>
      <c r="V3431">
        <v>9000</v>
      </c>
      <c r="W3431">
        <v>8500</v>
      </c>
      <c r="X3431">
        <v>4.1500000000000004</v>
      </c>
      <c r="Y3431">
        <v>9612</v>
      </c>
      <c r="Z3431">
        <v>2.29</v>
      </c>
    </row>
    <row r="3432" spans="1:26">
      <c r="A3432">
        <v>207683503</v>
      </c>
      <c r="B3432" t="s">
        <v>9223</v>
      </c>
      <c r="C3432" t="s">
        <v>3597</v>
      </c>
      <c r="D3432" t="s">
        <v>3698</v>
      </c>
      <c r="E3432" t="s">
        <v>3944</v>
      </c>
      <c r="F3432" t="s">
        <v>3753</v>
      </c>
      <c r="G3432">
        <v>207683503</v>
      </c>
      <c r="I3432" t="s">
        <v>3601</v>
      </c>
      <c r="J3432" t="s">
        <v>10292</v>
      </c>
      <c r="K3432" t="s">
        <v>3624</v>
      </c>
      <c r="L3432" t="s">
        <v>10268</v>
      </c>
      <c r="M3432">
        <v>13.5</v>
      </c>
      <c r="N3432">
        <v>21</v>
      </c>
      <c r="O3432">
        <v>11.5</v>
      </c>
      <c r="P3432">
        <v>12.5</v>
      </c>
      <c r="Q3432">
        <v>19.2</v>
      </c>
      <c r="R3432">
        <v>10.199999999999999</v>
      </c>
      <c r="S3432" t="b">
        <v>0</v>
      </c>
      <c r="T3432" t="b">
        <v>0</v>
      </c>
      <c r="U3432" t="b">
        <v>1</v>
      </c>
      <c r="V3432">
        <v>9000</v>
      </c>
      <c r="W3432">
        <v>7700</v>
      </c>
      <c r="X3432">
        <v>3.53</v>
      </c>
      <c r="Y3432">
        <v>9680</v>
      </c>
      <c r="Z3432">
        <v>2.42</v>
      </c>
    </row>
    <row r="3433" spans="1:26">
      <c r="A3433">
        <v>207683514</v>
      </c>
      <c r="B3433" t="s">
        <v>9223</v>
      </c>
      <c r="C3433" t="s">
        <v>3597</v>
      </c>
      <c r="D3433" t="s">
        <v>3698</v>
      </c>
      <c r="E3433" t="s">
        <v>3944</v>
      </c>
      <c r="F3433" t="s">
        <v>3849</v>
      </c>
      <c r="G3433">
        <v>207683514</v>
      </c>
      <c r="I3433" t="s">
        <v>3622</v>
      </c>
      <c r="J3433" t="s">
        <v>10292</v>
      </c>
      <c r="K3433" t="s">
        <v>3624</v>
      </c>
      <c r="L3433" t="s">
        <v>3964</v>
      </c>
      <c r="M3433">
        <v>13</v>
      </c>
      <c r="N3433">
        <v>20</v>
      </c>
      <c r="O3433">
        <v>10.5</v>
      </c>
      <c r="P3433">
        <v>13</v>
      </c>
      <c r="Q3433">
        <v>20</v>
      </c>
      <c r="R3433">
        <v>10</v>
      </c>
      <c r="S3433" t="b">
        <v>0</v>
      </c>
      <c r="T3433" t="b">
        <v>0</v>
      </c>
      <c r="U3433" t="b">
        <v>1</v>
      </c>
      <c r="V3433">
        <v>9000</v>
      </c>
      <c r="W3433">
        <v>7500</v>
      </c>
      <c r="X3433">
        <v>3.33</v>
      </c>
      <c r="Y3433">
        <v>9070</v>
      </c>
      <c r="Z3433">
        <v>2.1800000000000002</v>
      </c>
    </row>
    <row r="3434" spans="1:26">
      <c r="A3434">
        <v>10058829</v>
      </c>
      <c r="B3434" t="s">
        <v>9223</v>
      </c>
      <c r="C3434" t="s">
        <v>3597</v>
      </c>
      <c r="D3434" t="s">
        <v>3698</v>
      </c>
      <c r="E3434" t="s">
        <v>3944</v>
      </c>
      <c r="F3434" t="s">
        <v>3787</v>
      </c>
      <c r="G3434">
        <v>10058829</v>
      </c>
      <c r="I3434" t="s">
        <v>3622</v>
      </c>
      <c r="J3434" t="s">
        <v>10288</v>
      </c>
      <c r="K3434" t="s">
        <v>3624</v>
      </c>
      <c r="L3434" t="s">
        <v>10291</v>
      </c>
      <c r="M3434">
        <v>9.3000000000000007</v>
      </c>
      <c r="N3434">
        <v>17.8</v>
      </c>
      <c r="O3434">
        <v>11</v>
      </c>
      <c r="P3434">
        <v>9.3000000000000007</v>
      </c>
      <c r="Q3434">
        <v>17.8</v>
      </c>
      <c r="R3434">
        <v>9</v>
      </c>
      <c r="S3434" t="b">
        <v>0</v>
      </c>
      <c r="T3434" t="b">
        <v>0</v>
      </c>
      <c r="U3434" t="b">
        <v>0</v>
      </c>
      <c r="V3434">
        <v>48000</v>
      </c>
      <c r="W3434">
        <v>35000</v>
      </c>
      <c r="X3434">
        <v>2.36</v>
      </c>
      <c r="Y3434">
        <v>40834</v>
      </c>
      <c r="Z3434">
        <v>2.33</v>
      </c>
    </row>
    <row r="3435" spans="1:26">
      <c r="A3435">
        <v>10058839</v>
      </c>
      <c r="B3435" t="s">
        <v>9223</v>
      </c>
      <c r="C3435" t="s">
        <v>3597</v>
      </c>
      <c r="D3435" t="s">
        <v>3698</v>
      </c>
      <c r="E3435" t="s">
        <v>3944</v>
      </c>
      <c r="F3435" t="s">
        <v>3849</v>
      </c>
      <c r="G3435">
        <v>10058839</v>
      </c>
      <c r="I3435" t="s">
        <v>3622</v>
      </c>
      <c r="J3435" t="s">
        <v>10288</v>
      </c>
      <c r="K3435" t="s">
        <v>3624</v>
      </c>
      <c r="L3435" t="s">
        <v>10290</v>
      </c>
      <c r="M3435">
        <v>9.5</v>
      </c>
      <c r="N3435">
        <v>16.8</v>
      </c>
      <c r="O3435">
        <v>11</v>
      </c>
      <c r="P3435">
        <v>9.5</v>
      </c>
      <c r="Q3435">
        <v>16.8</v>
      </c>
      <c r="R3435">
        <v>9</v>
      </c>
      <c r="S3435" t="b">
        <v>0</v>
      </c>
      <c r="T3435" t="b">
        <v>0</v>
      </c>
      <c r="U3435" t="b">
        <v>0</v>
      </c>
      <c r="V3435">
        <v>48000</v>
      </c>
      <c r="W3435">
        <v>35000</v>
      </c>
      <c r="X3435">
        <v>2.36</v>
      </c>
      <c r="Y3435">
        <v>40862</v>
      </c>
      <c r="Z3435">
        <v>2.3199999999999998</v>
      </c>
    </row>
    <row r="3436" spans="1:26">
      <c r="A3436">
        <v>10528568</v>
      </c>
      <c r="B3436" t="s">
        <v>9223</v>
      </c>
      <c r="C3436" t="s">
        <v>3597</v>
      </c>
      <c r="D3436" t="s">
        <v>3698</v>
      </c>
      <c r="E3436" t="s">
        <v>3944</v>
      </c>
      <c r="F3436" t="s">
        <v>3753</v>
      </c>
      <c r="G3436">
        <v>10528568</v>
      </c>
      <c r="I3436" t="s">
        <v>3601</v>
      </c>
      <c r="J3436" t="s">
        <v>10288</v>
      </c>
      <c r="K3436" t="s">
        <v>3624</v>
      </c>
      <c r="L3436" t="s">
        <v>10289</v>
      </c>
      <c r="M3436">
        <v>9.1999999999999993</v>
      </c>
      <c r="N3436">
        <v>17.399999999999999</v>
      </c>
      <c r="O3436">
        <v>10.3</v>
      </c>
      <c r="P3436">
        <v>8.5</v>
      </c>
      <c r="Q3436">
        <v>15.1</v>
      </c>
      <c r="R3436">
        <v>9.3000000000000007</v>
      </c>
      <c r="S3436" t="b">
        <v>0</v>
      </c>
      <c r="T3436" t="b">
        <v>0</v>
      </c>
      <c r="U3436" t="b">
        <v>0</v>
      </c>
      <c r="V3436">
        <v>48000</v>
      </c>
      <c r="W3436">
        <v>34000</v>
      </c>
      <c r="X3436">
        <v>2.75</v>
      </c>
      <c r="Y3436">
        <v>43977</v>
      </c>
      <c r="Z3436">
        <v>2.46</v>
      </c>
    </row>
    <row r="3437" spans="1:26">
      <c r="A3437">
        <v>10528567</v>
      </c>
      <c r="B3437" t="s">
        <v>9223</v>
      </c>
      <c r="C3437" t="s">
        <v>3597</v>
      </c>
      <c r="D3437" t="s">
        <v>3698</v>
      </c>
      <c r="E3437" t="s">
        <v>3944</v>
      </c>
      <c r="F3437" t="s">
        <v>3753</v>
      </c>
      <c r="G3437">
        <v>10528567</v>
      </c>
      <c r="I3437" t="s">
        <v>3601</v>
      </c>
      <c r="J3437" t="s">
        <v>10286</v>
      </c>
      <c r="K3437" t="s">
        <v>3624</v>
      </c>
      <c r="L3437" t="s">
        <v>10287</v>
      </c>
      <c r="M3437">
        <v>9</v>
      </c>
      <c r="N3437">
        <v>16.5</v>
      </c>
      <c r="O3437">
        <v>11.5</v>
      </c>
      <c r="P3437">
        <v>8.5</v>
      </c>
      <c r="Q3437">
        <v>15</v>
      </c>
      <c r="R3437">
        <v>8.8000000000000007</v>
      </c>
      <c r="S3437" t="b">
        <v>0</v>
      </c>
      <c r="T3437" t="b">
        <v>0</v>
      </c>
      <c r="U3437" t="b">
        <v>0</v>
      </c>
      <c r="V3437">
        <v>36000</v>
      </c>
      <c r="W3437">
        <v>25000</v>
      </c>
      <c r="X3437">
        <v>2.48</v>
      </c>
      <c r="Y3437">
        <v>33127</v>
      </c>
      <c r="Z3437">
        <v>2.31</v>
      </c>
    </row>
    <row r="3438" spans="1:26">
      <c r="A3438">
        <v>10062014</v>
      </c>
      <c r="B3438" t="s">
        <v>9223</v>
      </c>
      <c r="C3438" t="s">
        <v>3597</v>
      </c>
      <c r="D3438" t="s">
        <v>3698</v>
      </c>
      <c r="E3438" t="s">
        <v>3944</v>
      </c>
      <c r="F3438" t="s">
        <v>3650</v>
      </c>
      <c r="G3438">
        <v>10062014</v>
      </c>
      <c r="I3438" t="s">
        <v>3711</v>
      </c>
      <c r="J3438" t="s">
        <v>10285</v>
      </c>
      <c r="K3438" t="s">
        <v>3653</v>
      </c>
      <c r="M3438">
        <v>11.5</v>
      </c>
      <c r="N3438">
        <v>22.5</v>
      </c>
      <c r="O3438">
        <v>10.199999999999999</v>
      </c>
      <c r="P3438">
        <v>11.5</v>
      </c>
      <c r="Q3438">
        <v>22.5</v>
      </c>
      <c r="R3438">
        <v>9</v>
      </c>
      <c r="S3438" t="b">
        <v>0</v>
      </c>
      <c r="T3438" t="b">
        <v>0</v>
      </c>
      <c r="U3438" t="b">
        <v>0</v>
      </c>
      <c r="V3438">
        <v>36000</v>
      </c>
      <c r="W3438">
        <v>24600</v>
      </c>
      <c r="X3438">
        <v>2.78</v>
      </c>
      <c r="Y3438">
        <v>25750</v>
      </c>
      <c r="Z3438">
        <v>2.1800000000000002</v>
      </c>
    </row>
    <row r="3439" spans="1:26">
      <c r="A3439">
        <v>203343587</v>
      </c>
      <c r="B3439" t="s">
        <v>9223</v>
      </c>
      <c r="C3439" t="s">
        <v>3597</v>
      </c>
      <c r="D3439" t="s">
        <v>3698</v>
      </c>
      <c r="E3439" t="s">
        <v>3944</v>
      </c>
      <c r="F3439" t="s">
        <v>3650</v>
      </c>
      <c r="G3439">
        <v>203343587</v>
      </c>
      <c r="I3439" t="s">
        <v>3711</v>
      </c>
      <c r="J3439" t="s">
        <v>10284</v>
      </c>
      <c r="K3439" t="s">
        <v>3653</v>
      </c>
      <c r="M3439">
        <v>12.5</v>
      </c>
      <c r="N3439">
        <v>23</v>
      </c>
      <c r="O3439">
        <v>10.3</v>
      </c>
      <c r="P3439">
        <v>12.5</v>
      </c>
      <c r="Q3439">
        <v>23</v>
      </c>
      <c r="R3439">
        <v>9.1999999999999993</v>
      </c>
      <c r="S3439" t="b">
        <v>0</v>
      </c>
      <c r="T3439" t="b">
        <v>0</v>
      </c>
      <c r="U3439" t="b">
        <v>0</v>
      </c>
      <c r="V3439">
        <v>28000</v>
      </c>
      <c r="W3439">
        <v>17200</v>
      </c>
      <c r="X3439">
        <v>2.82</v>
      </c>
      <c r="Y3439">
        <v>24345</v>
      </c>
      <c r="Z3439">
        <v>2.0699999999999998</v>
      </c>
    </row>
    <row r="3440" spans="1:26">
      <c r="A3440">
        <v>203343586</v>
      </c>
      <c r="B3440" t="s">
        <v>9223</v>
      </c>
      <c r="C3440" t="s">
        <v>3597</v>
      </c>
      <c r="D3440" t="s">
        <v>3698</v>
      </c>
      <c r="E3440" t="s">
        <v>3944</v>
      </c>
      <c r="F3440" t="s">
        <v>3650</v>
      </c>
      <c r="G3440">
        <v>203343586</v>
      </c>
      <c r="I3440" t="s">
        <v>3711</v>
      </c>
      <c r="J3440" t="s">
        <v>10283</v>
      </c>
      <c r="K3440" t="s">
        <v>3653</v>
      </c>
      <c r="M3440">
        <v>12.5</v>
      </c>
      <c r="N3440">
        <v>22.5</v>
      </c>
      <c r="O3440">
        <v>10.3</v>
      </c>
      <c r="P3440">
        <v>12</v>
      </c>
      <c r="Q3440">
        <v>22.4</v>
      </c>
      <c r="R3440">
        <v>9.1</v>
      </c>
      <c r="S3440" t="b">
        <v>0</v>
      </c>
      <c r="T3440" t="b">
        <v>0</v>
      </c>
      <c r="U3440" t="b">
        <v>0</v>
      </c>
      <c r="V3440">
        <v>18000</v>
      </c>
      <c r="W3440">
        <v>11800</v>
      </c>
      <c r="X3440">
        <v>2.74</v>
      </c>
      <c r="Y3440">
        <v>16234</v>
      </c>
      <c r="Z3440">
        <v>2.21</v>
      </c>
    </row>
    <row r="3441" spans="1:26">
      <c r="A3441">
        <v>10062010</v>
      </c>
      <c r="B3441" t="s">
        <v>9223</v>
      </c>
      <c r="C3441" t="s">
        <v>3597</v>
      </c>
      <c r="D3441" t="s">
        <v>3698</v>
      </c>
      <c r="E3441" t="s">
        <v>3944</v>
      </c>
      <c r="F3441" t="s">
        <v>3650</v>
      </c>
      <c r="G3441">
        <v>10062010</v>
      </c>
      <c r="I3441" t="s">
        <v>3711</v>
      </c>
      <c r="J3441" t="s">
        <v>10282</v>
      </c>
      <c r="K3441" t="s">
        <v>3653</v>
      </c>
      <c r="M3441">
        <v>12.5</v>
      </c>
      <c r="N3441">
        <v>22.5</v>
      </c>
      <c r="O3441">
        <v>10.3</v>
      </c>
      <c r="P3441">
        <v>12</v>
      </c>
      <c r="Q3441">
        <v>22.4</v>
      </c>
      <c r="R3441">
        <v>9.1</v>
      </c>
      <c r="S3441" t="b">
        <v>0</v>
      </c>
      <c r="T3441" t="b">
        <v>0</v>
      </c>
      <c r="U3441" t="b">
        <v>0</v>
      </c>
      <c r="V3441">
        <v>18000</v>
      </c>
      <c r="W3441">
        <v>11800</v>
      </c>
      <c r="X3441">
        <v>2.74</v>
      </c>
      <c r="Y3441">
        <v>16234</v>
      </c>
      <c r="Z3441">
        <v>2.21</v>
      </c>
    </row>
    <row r="3442" spans="1:26">
      <c r="A3442">
        <v>206188242</v>
      </c>
      <c r="B3442" t="s">
        <v>9223</v>
      </c>
      <c r="C3442" t="s">
        <v>3597</v>
      </c>
      <c r="D3442" t="s">
        <v>3698</v>
      </c>
      <c r="E3442" t="s">
        <v>3944</v>
      </c>
      <c r="F3442" t="s">
        <v>3787</v>
      </c>
      <c r="G3442">
        <v>206188242</v>
      </c>
      <c r="I3442" t="s">
        <v>3622</v>
      </c>
      <c r="J3442" t="s">
        <v>3949</v>
      </c>
      <c r="K3442" t="s">
        <v>3624</v>
      </c>
      <c r="L3442" t="s">
        <v>5366</v>
      </c>
      <c r="M3442">
        <v>13</v>
      </c>
      <c r="N3442">
        <v>20.5</v>
      </c>
      <c r="O3442">
        <v>10</v>
      </c>
      <c r="P3442">
        <v>13</v>
      </c>
      <c r="Q3442">
        <v>20.5</v>
      </c>
      <c r="R3442">
        <v>8.8000000000000007</v>
      </c>
      <c r="S3442" t="b">
        <v>0</v>
      </c>
      <c r="T3442" t="b">
        <v>0</v>
      </c>
      <c r="U3442" t="b">
        <v>0</v>
      </c>
      <c r="V3442">
        <v>12000</v>
      </c>
      <c r="W3442">
        <v>7200</v>
      </c>
      <c r="X3442">
        <v>2.67</v>
      </c>
      <c r="Y3442">
        <v>11225</v>
      </c>
      <c r="Z3442">
        <v>2.2799999999999998</v>
      </c>
    </row>
    <row r="3443" spans="1:26">
      <c r="A3443">
        <v>10056169</v>
      </c>
      <c r="B3443" t="s">
        <v>9223</v>
      </c>
      <c r="C3443" t="s">
        <v>3597</v>
      </c>
      <c r="D3443" t="s">
        <v>3698</v>
      </c>
      <c r="E3443" t="s">
        <v>3944</v>
      </c>
      <c r="F3443" t="s">
        <v>3621</v>
      </c>
      <c r="G3443">
        <v>10056169</v>
      </c>
      <c r="I3443" t="s">
        <v>3622</v>
      </c>
      <c r="J3443" t="s">
        <v>3962</v>
      </c>
      <c r="K3443" t="s">
        <v>3624</v>
      </c>
      <c r="L3443" t="s">
        <v>10281</v>
      </c>
      <c r="M3443">
        <v>14.9</v>
      </c>
      <c r="N3443">
        <v>23.5</v>
      </c>
      <c r="O3443">
        <v>10.8</v>
      </c>
      <c r="P3443">
        <v>14.9</v>
      </c>
      <c r="Q3443">
        <v>21.8</v>
      </c>
      <c r="R3443">
        <v>9.3000000000000007</v>
      </c>
      <c r="S3443" t="b">
        <v>0</v>
      </c>
      <c r="T3443" t="b">
        <v>0</v>
      </c>
      <c r="U3443" t="b">
        <v>0</v>
      </c>
      <c r="V3443">
        <v>9000</v>
      </c>
      <c r="W3443">
        <v>5800</v>
      </c>
      <c r="X3443">
        <v>2.74</v>
      </c>
      <c r="Y3443">
        <v>8890</v>
      </c>
      <c r="Z3443">
        <v>2.37</v>
      </c>
    </row>
    <row r="3444" spans="1:26">
      <c r="A3444">
        <v>10056170</v>
      </c>
      <c r="B3444" t="s">
        <v>9223</v>
      </c>
      <c r="C3444" t="s">
        <v>3597</v>
      </c>
      <c r="D3444" t="s">
        <v>3698</v>
      </c>
      <c r="E3444" t="s">
        <v>3944</v>
      </c>
      <c r="F3444" t="s">
        <v>3621</v>
      </c>
      <c r="G3444">
        <v>10056170</v>
      </c>
      <c r="I3444" t="s">
        <v>3622</v>
      </c>
      <c r="J3444" t="s">
        <v>3962</v>
      </c>
      <c r="K3444" t="s">
        <v>3624</v>
      </c>
      <c r="L3444" t="s">
        <v>3946</v>
      </c>
      <c r="M3444">
        <v>14.9</v>
      </c>
      <c r="N3444">
        <v>23.5</v>
      </c>
      <c r="O3444">
        <v>10.8</v>
      </c>
      <c r="P3444">
        <v>14.9</v>
      </c>
      <c r="Q3444">
        <v>21.8</v>
      </c>
      <c r="R3444">
        <v>9.3000000000000007</v>
      </c>
      <c r="S3444" t="b">
        <v>0</v>
      </c>
      <c r="T3444" t="b">
        <v>0</v>
      </c>
      <c r="U3444" t="b">
        <v>0</v>
      </c>
      <c r="V3444">
        <v>9000</v>
      </c>
      <c r="W3444">
        <v>5800</v>
      </c>
      <c r="X3444">
        <v>2.74</v>
      </c>
      <c r="Y3444">
        <v>8890</v>
      </c>
      <c r="Z3444">
        <v>2.37</v>
      </c>
    </row>
    <row r="3445" spans="1:26">
      <c r="A3445">
        <v>201796630</v>
      </c>
      <c r="B3445" t="s">
        <v>9223</v>
      </c>
      <c r="C3445" t="s">
        <v>3597</v>
      </c>
      <c r="D3445" t="s">
        <v>3698</v>
      </c>
      <c r="E3445" t="s">
        <v>3944</v>
      </c>
      <c r="F3445" t="s">
        <v>3621</v>
      </c>
      <c r="G3445">
        <v>201796630</v>
      </c>
      <c r="I3445" t="s">
        <v>3622</v>
      </c>
      <c r="J3445" t="s">
        <v>3962</v>
      </c>
      <c r="K3445" t="s">
        <v>3624</v>
      </c>
      <c r="L3445" t="s">
        <v>10269</v>
      </c>
      <c r="M3445">
        <v>14.9</v>
      </c>
      <c r="N3445">
        <v>23.5</v>
      </c>
      <c r="O3445">
        <v>10.8</v>
      </c>
      <c r="P3445">
        <v>14.9</v>
      </c>
      <c r="Q3445">
        <v>21.8</v>
      </c>
      <c r="R3445">
        <v>9.3000000000000007</v>
      </c>
      <c r="S3445" t="b">
        <v>0</v>
      </c>
      <c r="T3445" t="b">
        <v>0</v>
      </c>
      <c r="U3445" t="b">
        <v>0</v>
      </c>
      <c r="V3445">
        <v>9000</v>
      </c>
      <c r="W3445">
        <v>5800</v>
      </c>
      <c r="X3445">
        <v>2.74</v>
      </c>
      <c r="Y3445">
        <v>8890</v>
      </c>
      <c r="Z3445">
        <v>2.37</v>
      </c>
    </row>
    <row r="3446" spans="1:26">
      <c r="A3446">
        <v>205782165</v>
      </c>
      <c r="B3446" t="s">
        <v>9223</v>
      </c>
      <c r="C3446" t="s">
        <v>3597</v>
      </c>
      <c r="D3446" t="s">
        <v>3698</v>
      </c>
      <c r="E3446" t="s">
        <v>3944</v>
      </c>
      <c r="F3446" t="s">
        <v>3849</v>
      </c>
      <c r="G3446">
        <v>205782165</v>
      </c>
      <c r="I3446" t="s">
        <v>3622</v>
      </c>
      <c r="J3446" t="s">
        <v>4999</v>
      </c>
      <c r="K3446" t="s">
        <v>3624</v>
      </c>
      <c r="L3446" t="s">
        <v>10280</v>
      </c>
      <c r="M3446">
        <v>8.3000000000000007</v>
      </c>
      <c r="N3446">
        <v>16.5</v>
      </c>
      <c r="O3446">
        <v>10.7</v>
      </c>
      <c r="P3446">
        <v>8.3000000000000007</v>
      </c>
      <c r="Q3446">
        <v>16.5</v>
      </c>
      <c r="R3446">
        <v>9.8000000000000007</v>
      </c>
      <c r="S3446" t="b">
        <v>0</v>
      </c>
      <c r="T3446" t="b">
        <v>0</v>
      </c>
      <c r="U3446" t="b">
        <v>0</v>
      </c>
      <c r="V3446">
        <v>48000</v>
      </c>
      <c r="W3446">
        <v>35000</v>
      </c>
      <c r="X3446">
        <v>2.6</v>
      </c>
      <c r="Y3446">
        <v>53970</v>
      </c>
      <c r="Z3446">
        <v>2.1800000000000002</v>
      </c>
    </row>
    <row r="3447" spans="1:26">
      <c r="A3447">
        <v>205782161</v>
      </c>
      <c r="B3447" t="s">
        <v>9223</v>
      </c>
      <c r="C3447" t="s">
        <v>3597</v>
      </c>
      <c r="D3447" t="s">
        <v>3698</v>
      </c>
      <c r="E3447" t="s">
        <v>3944</v>
      </c>
      <c r="F3447" t="s">
        <v>3753</v>
      </c>
      <c r="G3447">
        <v>205782161</v>
      </c>
      <c r="I3447" t="s">
        <v>3601</v>
      </c>
      <c r="J3447" t="s">
        <v>4999</v>
      </c>
      <c r="K3447" t="s">
        <v>3624</v>
      </c>
      <c r="L3447" t="s">
        <v>5357</v>
      </c>
      <c r="M3447">
        <v>8.6999999999999993</v>
      </c>
      <c r="N3447">
        <v>16</v>
      </c>
      <c r="O3447">
        <v>11.1</v>
      </c>
      <c r="P3447">
        <v>8.1999999999999993</v>
      </c>
      <c r="Q3447">
        <v>14.3</v>
      </c>
      <c r="R3447">
        <v>10.3</v>
      </c>
      <c r="S3447" t="b">
        <v>0</v>
      </c>
      <c r="T3447" t="b">
        <v>0</v>
      </c>
      <c r="U3447" t="b">
        <v>0</v>
      </c>
      <c r="V3447">
        <v>48000</v>
      </c>
      <c r="W3447">
        <v>39500</v>
      </c>
      <c r="X3447">
        <v>3.28</v>
      </c>
      <c r="Y3447">
        <v>54440</v>
      </c>
      <c r="Z3447">
        <v>2.37</v>
      </c>
    </row>
    <row r="3448" spans="1:26">
      <c r="A3448">
        <v>205782164</v>
      </c>
      <c r="B3448" t="s">
        <v>9223</v>
      </c>
      <c r="C3448" t="s">
        <v>3597</v>
      </c>
      <c r="D3448" t="s">
        <v>3698</v>
      </c>
      <c r="E3448" t="s">
        <v>3944</v>
      </c>
      <c r="F3448" t="s">
        <v>3849</v>
      </c>
      <c r="G3448">
        <v>205782164</v>
      </c>
      <c r="I3448" t="s">
        <v>3622</v>
      </c>
      <c r="J3448" t="s">
        <v>10278</v>
      </c>
      <c r="K3448" t="s">
        <v>3624</v>
      </c>
      <c r="L3448" t="s">
        <v>10279</v>
      </c>
      <c r="M3448">
        <v>9.5</v>
      </c>
      <c r="N3448">
        <v>18</v>
      </c>
      <c r="O3448">
        <v>10.3</v>
      </c>
      <c r="P3448">
        <v>9.5</v>
      </c>
      <c r="Q3448">
        <v>18</v>
      </c>
      <c r="R3448">
        <v>9</v>
      </c>
      <c r="S3448" t="b">
        <v>0</v>
      </c>
      <c r="T3448" t="b">
        <v>0</v>
      </c>
      <c r="U3448" t="b">
        <v>0</v>
      </c>
      <c r="V3448">
        <v>36000</v>
      </c>
      <c r="W3448">
        <v>25400</v>
      </c>
      <c r="X3448">
        <v>2.33</v>
      </c>
      <c r="Y3448">
        <v>42370</v>
      </c>
      <c r="Z3448">
        <v>2.2000000000000002</v>
      </c>
    </row>
    <row r="3449" spans="1:26">
      <c r="A3449">
        <v>205782162</v>
      </c>
      <c r="B3449" t="s">
        <v>9223</v>
      </c>
      <c r="C3449" t="s">
        <v>3597</v>
      </c>
      <c r="D3449" t="s">
        <v>3698</v>
      </c>
      <c r="E3449" t="s">
        <v>3944</v>
      </c>
      <c r="F3449" t="s">
        <v>3787</v>
      </c>
      <c r="G3449">
        <v>205782162</v>
      </c>
      <c r="I3449" t="s">
        <v>3622</v>
      </c>
      <c r="J3449" t="s">
        <v>10278</v>
      </c>
      <c r="K3449" t="s">
        <v>3624</v>
      </c>
      <c r="L3449" t="s">
        <v>7469</v>
      </c>
      <c r="M3449">
        <v>8.6</v>
      </c>
      <c r="N3449">
        <v>17.5</v>
      </c>
      <c r="O3449">
        <v>10</v>
      </c>
      <c r="P3449">
        <v>8.5</v>
      </c>
      <c r="Q3449">
        <v>17.5</v>
      </c>
      <c r="R3449">
        <v>9</v>
      </c>
      <c r="S3449" t="b">
        <v>0</v>
      </c>
      <c r="T3449" t="b">
        <v>0</v>
      </c>
      <c r="U3449" t="b">
        <v>0</v>
      </c>
      <c r="V3449">
        <v>36000</v>
      </c>
      <c r="W3449">
        <v>25000</v>
      </c>
      <c r="X3449">
        <v>2.34</v>
      </c>
      <c r="Y3449">
        <v>44150</v>
      </c>
      <c r="Z3449">
        <v>1.95</v>
      </c>
    </row>
    <row r="3450" spans="1:26">
      <c r="A3450">
        <v>205782160</v>
      </c>
      <c r="B3450" t="s">
        <v>9223</v>
      </c>
      <c r="C3450" t="s">
        <v>3597</v>
      </c>
      <c r="D3450" t="s">
        <v>3698</v>
      </c>
      <c r="E3450" t="s">
        <v>3944</v>
      </c>
      <c r="F3450" t="s">
        <v>3753</v>
      </c>
      <c r="G3450">
        <v>205782160</v>
      </c>
      <c r="I3450" t="s">
        <v>3601</v>
      </c>
      <c r="J3450" t="s">
        <v>10278</v>
      </c>
      <c r="K3450" t="s">
        <v>3624</v>
      </c>
      <c r="L3450" t="s">
        <v>5360</v>
      </c>
      <c r="M3450">
        <v>9</v>
      </c>
      <c r="N3450">
        <v>17.5</v>
      </c>
      <c r="O3450">
        <v>11.5</v>
      </c>
      <c r="P3450">
        <v>9</v>
      </c>
      <c r="Q3450">
        <v>16.5</v>
      </c>
      <c r="R3450">
        <v>11</v>
      </c>
      <c r="S3450" t="b">
        <v>0</v>
      </c>
      <c r="T3450" t="b">
        <v>0</v>
      </c>
      <c r="U3450" t="b">
        <v>0</v>
      </c>
      <c r="V3450">
        <v>36000</v>
      </c>
      <c r="W3450">
        <v>34000</v>
      </c>
      <c r="X3450">
        <v>3.34</v>
      </c>
      <c r="Y3450">
        <v>47870</v>
      </c>
      <c r="Z3450">
        <v>2.2400000000000002</v>
      </c>
    </row>
    <row r="3451" spans="1:26">
      <c r="A3451">
        <v>207699105</v>
      </c>
      <c r="B3451" t="s">
        <v>9223</v>
      </c>
      <c r="C3451" t="s">
        <v>3597</v>
      </c>
      <c r="D3451" t="s">
        <v>3698</v>
      </c>
      <c r="E3451" t="s">
        <v>3944</v>
      </c>
      <c r="F3451" t="s">
        <v>3718</v>
      </c>
      <c r="G3451">
        <v>207699105</v>
      </c>
      <c r="I3451" t="s">
        <v>3711</v>
      </c>
      <c r="J3451" t="s">
        <v>7467</v>
      </c>
      <c r="K3451" t="s">
        <v>3688</v>
      </c>
      <c r="M3451">
        <v>11.3</v>
      </c>
      <c r="N3451">
        <v>19</v>
      </c>
      <c r="O3451">
        <v>11</v>
      </c>
      <c r="P3451">
        <v>11.7</v>
      </c>
      <c r="Q3451">
        <v>18.8</v>
      </c>
      <c r="R3451">
        <v>10</v>
      </c>
      <c r="S3451" t="b">
        <v>0</v>
      </c>
      <c r="T3451" t="b">
        <v>0</v>
      </c>
      <c r="U3451" t="b">
        <v>0</v>
      </c>
      <c r="V3451">
        <v>36000</v>
      </c>
      <c r="W3451">
        <v>35000</v>
      </c>
      <c r="X3451">
        <v>3.96</v>
      </c>
      <c r="Y3451">
        <v>33500</v>
      </c>
      <c r="Z3451">
        <v>1.98</v>
      </c>
    </row>
    <row r="3452" spans="1:26">
      <c r="A3452">
        <v>207699104</v>
      </c>
      <c r="B3452" t="s">
        <v>9223</v>
      </c>
      <c r="C3452" t="s">
        <v>3597</v>
      </c>
      <c r="D3452" t="s">
        <v>3698</v>
      </c>
      <c r="E3452" t="s">
        <v>3944</v>
      </c>
      <c r="F3452" t="s">
        <v>3650</v>
      </c>
      <c r="G3452">
        <v>207699104</v>
      </c>
      <c r="I3452" t="s">
        <v>3711</v>
      </c>
      <c r="J3452" t="s">
        <v>7467</v>
      </c>
      <c r="K3452" t="s">
        <v>3653</v>
      </c>
      <c r="M3452">
        <v>13.6</v>
      </c>
      <c r="N3452">
        <v>21.8</v>
      </c>
      <c r="O3452">
        <v>11</v>
      </c>
      <c r="P3452">
        <v>13.6</v>
      </c>
      <c r="Q3452">
        <v>22.2</v>
      </c>
      <c r="R3452">
        <v>10.3</v>
      </c>
      <c r="S3452" t="b">
        <v>0</v>
      </c>
      <c r="T3452" t="b">
        <v>0</v>
      </c>
      <c r="U3452" t="b">
        <v>1</v>
      </c>
      <c r="V3452">
        <v>36000</v>
      </c>
      <c r="W3452">
        <v>33000</v>
      </c>
      <c r="X3452">
        <v>4.05</v>
      </c>
      <c r="Y3452">
        <v>36500</v>
      </c>
      <c r="Z3452">
        <v>2.16</v>
      </c>
    </row>
    <row r="3453" spans="1:26">
      <c r="A3453">
        <v>207768730</v>
      </c>
      <c r="B3453" t="s">
        <v>9223</v>
      </c>
      <c r="C3453" t="s">
        <v>3597</v>
      </c>
      <c r="D3453" t="s">
        <v>3698</v>
      </c>
      <c r="E3453" t="s">
        <v>3944</v>
      </c>
      <c r="F3453" t="s">
        <v>3650</v>
      </c>
      <c r="G3453">
        <v>207768730</v>
      </c>
      <c r="I3453" t="s">
        <v>3711</v>
      </c>
      <c r="J3453" t="s">
        <v>7466</v>
      </c>
      <c r="K3453" t="s">
        <v>3653</v>
      </c>
      <c r="M3453">
        <v>12.5</v>
      </c>
      <c r="N3453">
        <v>22.5</v>
      </c>
      <c r="O3453">
        <v>11.3</v>
      </c>
      <c r="P3453">
        <v>12.5</v>
      </c>
      <c r="Q3453">
        <v>23</v>
      </c>
      <c r="R3453">
        <v>10.6</v>
      </c>
      <c r="S3453" t="b">
        <v>0</v>
      </c>
      <c r="T3453" t="b">
        <v>0</v>
      </c>
      <c r="U3453" t="b">
        <v>1</v>
      </c>
      <c r="V3453">
        <v>28000</v>
      </c>
      <c r="W3453">
        <v>26600</v>
      </c>
      <c r="X3453">
        <v>4.0999999999999996</v>
      </c>
      <c r="Y3453">
        <v>26000</v>
      </c>
      <c r="Z3453">
        <v>2.08</v>
      </c>
    </row>
    <row r="3454" spans="1:26">
      <c r="A3454">
        <v>207768731</v>
      </c>
      <c r="B3454" t="s">
        <v>9223</v>
      </c>
      <c r="C3454" t="s">
        <v>3597</v>
      </c>
      <c r="D3454" t="s">
        <v>3698</v>
      </c>
      <c r="E3454" t="s">
        <v>3944</v>
      </c>
      <c r="F3454" t="s">
        <v>3718</v>
      </c>
      <c r="G3454">
        <v>207768731</v>
      </c>
      <c r="I3454" t="s">
        <v>3711</v>
      </c>
      <c r="J3454" t="s">
        <v>7466</v>
      </c>
      <c r="K3454" t="s">
        <v>3688</v>
      </c>
      <c r="M3454">
        <v>11.5</v>
      </c>
      <c r="N3454">
        <v>20</v>
      </c>
      <c r="O3454">
        <v>10.1</v>
      </c>
      <c r="P3454">
        <v>11.7</v>
      </c>
      <c r="Q3454">
        <v>20</v>
      </c>
      <c r="R3454">
        <v>9.5</v>
      </c>
      <c r="S3454" t="b">
        <v>0</v>
      </c>
      <c r="T3454" t="b">
        <v>0</v>
      </c>
      <c r="U3454" t="b">
        <v>1</v>
      </c>
      <c r="V3454">
        <v>28000</v>
      </c>
      <c r="W3454">
        <v>27000</v>
      </c>
      <c r="X3454">
        <v>4</v>
      </c>
      <c r="Y3454">
        <v>25173</v>
      </c>
      <c r="Z3454">
        <v>2.09</v>
      </c>
    </row>
    <row r="3455" spans="1:26">
      <c r="A3455">
        <v>207683523</v>
      </c>
      <c r="B3455" t="s">
        <v>9223</v>
      </c>
      <c r="C3455" t="s">
        <v>3597</v>
      </c>
      <c r="D3455" t="s">
        <v>3698</v>
      </c>
      <c r="E3455" t="s">
        <v>3944</v>
      </c>
      <c r="F3455" t="s">
        <v>3621</v>
      </c>
      <c r="G3455">
        <v>207683523</v>
      </c>
      <c r="I3455" t="s">
        <v>3622</v>
      </c>
      <c r="J3455" t="s">
        <v>5354</v>
      </c>
      <c r="K3455" t="s">
        <v>3624</v>
      </c>
      <c r="L3455" t="s">
        <v>10277</v>
      </c>
      <c r="M3455">
        <v>13</v>
      </c>
      <c r="N3455">
        <v>21.5</v>
      </c>
      <c r="O3455">
        <v>12</v>
      </c>
      <c r="P3455">
        <v>13</v>
      </c>
      <c r="Q3455">
        <v>21.5</v>
      </c>
      <c r="R3455">
        <v>11.4</v>
      </c>
      <c r="S3455" t="b">
        <v>0</v>
      </c>
      <c r="T3455" t="b">
        <v>0</v>
      </c>
      <c r="U3455" t="b">
        <v>1</v>
      </c>
      <c r="V3455">
        <v>24000</v>
      </c>
      <c r="W3455">
        <v>21200</v>
      </c>
      <c r="X3455">
        <v>3.27</v>
      </c>
      <c r="Y3455">
        <v>25485</v>
      </c>
      <c r="Z3455">
        <v>2.06</v>
      </c>
    </row>
    <row r="3456" spans="1:26">
      <c r="A3456">
        <v>207683527</v>
      </c>
      <c r="B3456" t="s">
        <v>9223</v>
      </c>
      <c r="C3456" t="s">
        <v>3597</v>
      </c>
      <c r="D3456" t="s">
        <v>3698</v>
      </c>
      <c r="E3456" t="s">
        <v>3944</v>
      </c>
      <c r="F3456" t="s">
        <v>3753</v>
      </c>
      <c r="G3456">
        <v>207683527</v>
      </c>
      <c r="I3456" t="s">
        <v>3601</v>
      </c>
      <c r="J3456" t="s">
        <v>5354</v>
      </c>
      <c r="K3456" t="s">
        <v>3624</v>
      </c>
      <c r="L3456" t="s">
        <v>5367</v>
      </c>
      <c r="M3456">
        <v>12.5</v>
      </c>
      <c r="N3456">
        <v>20.6</v>
      </c>
      <c r="O3456">
        <v>12.6</v>
      </c>
      <c r="P3456">
        <v>12</v>
      </c>
      <c r="Q3456">
        <v>19.2</v>
      </c>
      <c r="R3456">
        <v>10.5</v>
      </c>
      <c r="S3456" t="b">
        <v>0</v>
      </c>
      <c r="T3456" t="b">
        <v>0</v>
      </c>
      <c r="U3456" t="b">
        <v>1</v>
      </c>
      <c r="V3456">
        <v>24000</v>
      </c>
      <c r="W3456">
        <v>21000</v>
      </c>
      <c r="X3456">
        <v>3.29</v>
      </c>
      <c r="Y3456">
        <v>27091</v>
      </c>
      <c r="Z3456">
        <v>2.41</v>
      </c>
    </row>
    <row r="3457" spans="1:26">
      <c r="A3457">
        <v>207683530</v>
      </c>
      <c r="B3457" t="s">
        <v>9223</v>
      </c>
      <c r="C3457" t="s">
        <v>3597</v>
      </c>
      <c r="D3457" t="s">
        <v>3698</v>
      </c>
      <c r="E3457" t="s">
        <v>3944</v>
      </c>
      <c r="F3457" t="s">
        <v>3787</v>
      </c>
      <c r="G3457">
        <v>207683530</v>
      </c>
      <c r="I3457" t="s">
        <v>3622</v>
      </c>
      <c r="J3457" t="s">
        <v>5354</v>
      </c>
      <c r="K3457" t="s">
        <v>3624</v>
      </c>
      <c r="L3457" t="s">
        <v>3960</v>
      </c>
      <c r="M3457">
        <v>11.5</v>
      </c>
      <c r="N3457">
        <v>20.2</v>
      </c>
      <c r="O3457">
        <v>11.6</v>
      </c>
      <c r="P3457">
        <v>11.7</v>
      </c>
      <c r="Q3457">
        <v>20.5</v>
      </c>
      <c r="R3457">
        <v>11</v>
      </c>
      <c r="S3457" t="b">
        <v>0</v>
      </c>
      <c r="T3457" t="b">
        <v>0</v>
      </c>
      <c r="U3457" t="b">
        <v>1</v>
      </c>
      <c r="V3457">
        <v>24000</v>
      </c>
      <c r="W3457">
        <v>19000</v>
      </c>
      <c r="X3457">
        <v>2.98</v>
      </c>
      <c r="Y3457">
        <v>28000</v>
      </c>
      <c r="Z3457">
        <v>2.06</v>
      </c>
    </row>
    <row r="3458" spans="1:26">
      <c r="A3458">
        <v>207683522</v>
      </c>
      <c r="B3458" t="s">
        <v>9223</v>
      </c>
      <c r="C3458" t="s">
        <v>3597</v>
      </c>
      <c r="D3458" t="s">
        <v>3698</v>
      </c>
      <c r="E3458" t="s">
        <v>3944</v>
      </c>
      <c r="F3458" t="s">
        <v>3621</v>
      </c>
      <c r="G3458">
        <v>207683522</v>
      </c>
      <c r="I3458" t="s">
        <v>3622</v>
      </c>
      <c r="J3458" t="s">
        <v>5363</v>
      </c>
      <c r="K3458" t="s">
        <v>3624</v>
      </c>
      <c r="L3458" t="s">
        <v>10276</v>
      </c>
      <c r="M3458">
        <v>12.5</v>
      </c>
      <c r="N3458">
        <v>21.5</v>
      </c>
      <c r="O3458">
        <v>13</v>
      </c>
      <c r="P3458">
        <v>12.5</v>
      </c>
      <c r="Q3458">
        <v>21.5</v>
      </c>
      <c r="R3458">
        <v>11.2</v>
      </c>
      <c r="S3458" t="b">
        <v>0</v>
      </c>
      <c r="T3458" t="b">
        <v>0</v>
      </c>
      <c r="U3458" t="b">
        <v>1</v>
      </c>
      <c r="V3458">
        <v>18000</v>
      </c>
      <c r="W3458">
        <v>15000</v>
      </c>
      <c r="X3458">
        <v>3.89</v>
      </c>
      <c r="Y3458">
        <v>19200</v>
      </c>
      <c r="Z3458">
        <v>1.99</v>
      </c>
    </row>
    <row r="3459" spans="1:26">
      <c r="A3459">
        <v>207768728</v>
      </c>
      <c r="B3459" t="s">
        <v>9223</v>
      </c>
      <c r="C3459" t="s">
        <v>3597</v>
      </c>
      <c r="D3459" t="s">
        <v>3698</v>
      </c>
      <c r="E3459" t="s">
        <v>3944</v>
      </c>
      <c r="F3459" t="s">
        <v>3718</v>
      </c>
      <c r="G3459">
        <v>207768728</v>
      </c>
      <c r="I3459" t="s">
        <v>3711</v>
      </c>
      <c r="J3459" t="s">
        <v>7465</v>
      </c>
      <c r="K3459" t="s">
        <v>3688</v>
      </c>
      <c r="M3459">
        <v>11.5</v>
      </c>
      <c r="N3459">
        <v>19</v>
      </c>
      <c r="O3459">
        <v>9.8000000000000007</v>
      </c>
      <c r="P3459">
        <v>12</v>
      </c>
      <c r="Q3459">
        <v>19</v>
      </c>
      <c r="R3459">
        <v>9.3000000000000007</v>
      </c>
      <c r="S3459" t="b">
        <v>0</v>
      </c>
      <c r="T3459" t="b">
        <v>0</v>
      </c>
      <c r="U3459" t="b">
        <v>1</v>
      </c>
      <c r="V3459">
        <v>19000</v>
      </c>
      <c r="W3459">
        <v>16000</v>
      </c>
      <c r="X3459">
        <v>3.78</v>
      </c>
      <c r="Y3459">
        <v>20500</v>
      </c>
      <c r="Z3459">
        <v>2.35</v>
      </c>
    </row>
    <row r="3460" spans="1:26">
      <c r="A3460">
        <v>207768727</v>
      </c>
      <c r="B3460" t="s">
        <v>9223</v>
      </c>
      <c r="C3460" t="s">
        <v>3597</v>
      </c>
      <c r="D3460" t="s">
        <v>3698</v>
      </c>
      <c r="E3460" t="s">
        <v>3944</v>
      </c>
      <c r="F3460" t="s">
        <v>3650</v>
      </c>
      <c r="G3460">
        <v>207768727</v>
      </c>
      <c r="I3460" t="s">
        <v>3711</v>
      </c>
      <c r="J3460" t="s">
        <v>7465</v>
      </c>
      <c r="K3460" t="s">
        <v>3653</v>
      </c>
      <c r="M3460">
        <v>12.5</v>
      </c>
      <c r="N3460">
        <v>22</v>
      </c>
      <c r="O3460">
        <v>10.199999999999999</v>
      </c>
      <c r="P3460">
        <v>12.5</v>
      </c>
      <c r="Q3460">
        <v>21.7</v>
      </c>
      <c r="R3460">
        <v>9.8000000000000007</v>
      </c>
      <c r="S3460" t="b">
        <v>0</v>
      </c>
      <c r="T3460" t="b">
        <v>0</v>
      </c>
      <c r="U3460" t="b">
        <v>1</v>
      </c>
      <c r="V3460">
        <v>19000</v>
      </c>
      <c r="W3460">
        <v>15000</v>
      </c>
      <c r="X3460">
        <v>3.26</v>
      </c>
      <c r="Y3460">
        <v>20000</v>
      </c>
      <c r="Z3460">
        <v>2.19</v>
      </c>
    </row>
    <row r="3461" spans="1:26">
      <c r="A3461">
        <v>207683525</v>
      </c>
      <c r="B3461" t="s">
        <v>9223</v>
      </c>
      <c r="C3461" t="s">
        <v>3597</v>
      </c>
      <c r="D3461" t="s">
        <v>3698</v>
      </c>
      <c r="E3461" t="s">
        <v>3944</v>
      </c>
      <c r="F3461" t="s">
        <v>3753</v>
      </c>
      <c r="G3461">
        <v>207683525</v>
      </c>
      <c r="I3461" t="s">
        <v>3601</v>
      </c>
      <c r="J3461" t="s">
        <v>5365</v>
      </c>
      <c r="K3461" t="s">
        <v>3624</v>
      </c>
      <c r="L3461" t="s">
        <v>10271</v>
      </c>
      <c r="M3461">
        <v>13</v>
      </c>
      <c r="N3461">
        <v>21.5</v>
      </c>
      <c r="O3461">
        <v>11.5</v>
      </c>
      <c r="P3461">
        <v>11.7</v>
      </c>
      <c r="Q3461">
        <v>19.5</v>
      </c>
      <c r="R3461">
        <v>10</v>
      </c>
      <c r="S3461" t="b">
        <v>0</v>
      </c>
      <c r="T3461" t="b">
        <v>0</v>
      </c>
      <c r="U3461" t="b">
        <v>1</v>
      </c>
      <c r="V3461">
        <v>11800</v>
      </c>
      <c r="W3461">
        <v>10600</v>
      </c>
      <c r="X3461">
        <v>3.49</v>
      </c>
      <c r="Y3461">
        <v>13340</v>
      </c>
      <c r="Z3461">
        <v>2.1</v>
      </c>
    </row>
    <row r="3462" spans="1:26">
      <c r="A3462">
        <v>207683521</v>
      </c>
      <c r="B3462" t="s">
        <v>9223</v>
      </c>
      <c r="C3462" t="s">
        <v>3597</v>
      </c>
      <c r="D3462" t="s">
        <v>3698</v>
      </c>
      <c r="E3462" t="s">
        <v>3944</v>
      </c>
      <c r="F3462" t="s">
        <v>3621</v>
      </c>
      <c r="G3462">
        <v>207683521</v>
      </c>
      <c r="I3462" t="s">
        <v>3622</v>
      </c>
      <c r="J3462" t="s">
        <v>5365</v>
      </c>
      <c r="K3462" t="s">
        <v>3624</v>
      </c>
      <c r="L3462" t="s">
        <v>10275</v>
      </c>
      <c r="M3462">
        <v>13.5</v>
      </c>
      <c r="N3462">
        <v>25.5</v>
      </c>
      <c r="O3462">
        <v>13</v>
      </c>
      <c r="P3462">
        <v>13.5</v>
      </c>
      <c r="Q3462">
        <v>25.5</v>
      </c>
      <c r="R3462">
        <v>10.4</v>
      </c>
      <c r="S3462" t="b">
        <v>0</v>
      </c>
      <c r="T3462" t="b">
        <v>0</v>
      </c>
      <c r="U3462" t="b">
        <v>1</v>
      </c>
      <c r="V3462">
        <v>12000</v>
      </c>
      <c r="W3462">
        <v>10000</v>
      </c>
      <c r="X3462">
        <v>4.01</v>
      </c>
      <c r="Y3462">
        <v>13112</v>
      </c>
      <c r="Z3462">
        <v>2.11</v>
      </c>
    </row>
    <row r="3463" spans="1:26">
      <c r="A3463">
        <v>207683532</v>
      </c>
      <c r="B3463" t="s">
        <v>9223</v>
      </c>
      <c r="C3463" t="s">
        <v>3597</v>
      </c>
      <c r="D3463" t="s">
        <v>3698</v>
      </c>
      <c r="E3463" t="s">
        <v>3944</v>
      </c>
      <c r="F3463" t="s">
        <v>3849</v>
      </c>
      <c r="G3463">
        <v>207683532</v>
      </c>
      <c r="I3463" t="s">
        <v>3622</v>
      </c>
      <c r="J3463" t="s">
        <v>5365</v>
      </c>
      <c r="K3463" t="s">
        <v>3624</v>
      </c>
      <c r="L3463" t="s">
        <v>3965</v>
      </c>
      <c r="M3463">
        <v>12.7</v>
      </c>
      <c r="N3463">
        <v>21.5</v>
      </c>
      <c r="O3463">
        <v>10.6</v>
      </c>
      <c r="P3463">
        <v>12.7</v>
      </c>
      <c r="Q3463">
        <v>22.3</v>
      </c>
      <c r="R3463">
        <v>10.199999999999999</v>
      </c>
      <c r="S3463" t="b">
        <v>0</v>
      </c>
      <c r="T3463" t="b">
        <v>0</v>
      </c>
      <c r="U3463" t="b">
        <v>1</v>
      </c>
      <c r="V3463">
        <v>12000</v>
      </c>
      <c r="W3463">
        <v>9900</v>
      </c>
      <c r="X3463">
        <v>3.3</v>
      </c>
      <c r="Y3463">
        <v>13010</v>
      </c>
      <c r="Z3463">
        <v>2.1800000000000002</v>
      </c>
    </row>
    <row r="3464" spans="1:26">
      <c r="A3464">
        <v>207683524</v>
      </c>
      <c r="B3464" t="s">
        <v>9223</v>
      </c>
      <c r="C3464" t="s">
        <v>3597</v>
      </c>
      <c r="D3464" t="s">
        <v>3698</v>
      </c>
      <c r="E3464" t="s">
        <v>3944</v>
      </c>
      <c r="F3464" t="s">
        <v>3753</v>
      </c>
      <c r="G3464">
        <v>207683524</v>
      </c>
      <c r="I3464" t="s">
        <v>3601</v>
      </c>
      <c r="J3464" t="s">
        <v>10273</v>
      </c>
      <c r="K3464" t="s">
        <v>3624</v>
      </c>
      <c r="L3464" t="s">
        <v>10268</v>
      </c>
      <c r="M3464">
        <v>14</v>
      </c>
      <c r="N3464">
        <v>23</v>
      </c>
      <c r="O3464">
        <v>12</v>
      </c>
      <c r="P3464">
        <v>13.2</v>
      </c>
      <c r="Q3464">
        <v>20.2</v>
      </c>
      <c r="R3464">
        <v>12</v>
      </c>
      <c r="S3464" t="b">
        <v>0</v>
      </c>
      <c r="T3464" t="b">
        <v>0</v>
      </c>
      <c r="U3464" t="b">
        <v>1</v>
      </c>
      <c r="V3464">
        <v>8800</v>
      </c>
      <c r="W3464">
        <v>10100</v>
      </c>
      <c r="X3464">
        <v>4.3499999999999996</v>
      </c>
      <c r="Y3464">
        <v>12280</v>
      </c>
      <c r="Z3464">
        <v>1.98</v>
      </c>
    </row>
    <row r="3465" spans="1:26">
      <c r="A3465">
        <v>207683520</v>
      </c>
      <c r="B3465" t="s">
        <v>9223</v>
      </c>
      <c r="C3465" t="s">
        <v>3597</v>
      </c>
      <c r="D3465" t="s">
        <v>3698</v>
      </c>
      <c r="E3465" t="s">
        <v>3944</v>
      </c>
      <c r="F3465" t="s">
        <v>3621</v>
      </c>
      <c r="G3465">
        <v>207683520</v>
      </c>
      <c r="I3465" t="s">
        <v>3622</v>
      </c>
      <c r="J3465" t="s">
        <v>10273</v>
      </c>
      <c r="K3465" t="s">
        <v>3624</v>
      </c>
      <c r="L3465" t="s">
        <v>10274</v>
      </c>
      <c r="M3465">
        <v>16.2</v>
      </c>
      <c r="N3465">
        <v>28.1</v>
      </c>
      <c r="O3465">
        <v>12.5</v>
      </c>
      <c r="P3465">
        <v>16.2</v>
      </c>
      <c r="Q3465">
        <v>28.1</v>
      </c>
      <c r="R3465">
        <v>11.5</v>
      </c>
      <c r="S3465" t="b">
        <v>0</v>
      </c>
      <c r="T3465" t="b">
        <v>0</v>
      </c>
      <c r="U3465" t="b">
        <v>1</v>
      </c>
      <c r="V3465">
        <v>9000</v>
      </c>
      <c r="W3465">
        <v>9500</v>
      </c>
      <c r="X3465">
        <v>3.81</v>
      </c>
      <c r="Y3465">
        <v>12371</v>
      </c>
      <c r="Z3465">
        <v>2.04</v>
      </c>
    </row>
    <row r="3466" spans="1:26">
      <c r="A3466">
        <v>207683531</v>
      </c>
      <c r="B3466" t="s">
        <v>9223</v>
      </c>
      <c r="C3466" t="s">
        <v>3597</v>
      </c>
      <c r="D3466" t="s">
        <v>3698</v>
      </c>
      <c r="E3466" t="s">
        <v>3944</v>
      </c>
      <c r="F3466" t="s">
        <v>3849</v>
      </c>
      <c r="G3466">
        <v>207683531</v>
      </c>
      <c r="I3466" t="s">
        <v>3622</v>
      </c>
      <c r="J3466" t="s">
        <v>10273</v>
      </c>
      <c r="K3466" t="s">
        <v>3624</v>
      </c>
      <c r="L3466" t="s">
        <v>3964</v>
      </c>
      <c r="M3466">
        <v>13</v>
      </c>
      <c r="N3466">
        <v>20.5</v>
      </c>
      <c r="O3466">
        <v>10.8</v>
      </c>
      <c r="P3466">
        <v>13</v>
      </c>
      <c r="Q3466">
        <v>20.5</v>
      </c>
      <c r="R3466">
        <v>10.199999999999999</v>
      </c>
      <c r="S3466" t="b">
        <v>0</v>
      </c>
      <c r="T3466" t="b">
        <v>0</v>
      </c>
      <c r="U3466" t="b">
        <v>1</v>
      </c>
      <c r="V3466">
        <v>9000</v>
      </c>
      <c r="W3466">
        <v>9000</v>
      </c>
      <c r="X3466">
        <v>3.52</v>
      </c>
      <c r="Y3466">
        <v>11000</v>
      </c>
      <c r="Z3466">
        <v>1.69</v>
      </c>
    </row>
    <row r="3467" spans="1:26">
      <c r="A3467">
        <v>201771989</v>
      </c>
      <c r="B3467" t="s">
        <v>9223</v>
      </c>
      <c r="C3467" t="s">
        <v>3597</v>
      </c>
      <c r="D3467" t="s">
        <v>3698</v>
      </c>
      <c r="E3467" t="s">
        <v>3944</v>
      </c>
      <c r="F3467" t="s">
        <v>3650</v>
      </c>
      <c r="G3467">
        <v>201771989</v>
      </c>
      <c r="I3467" t="s">
        <v>3711</v>
      </c>
      <c r="J3467" t="s">
        <v>7463</v>
      </c>
      <c r="K3467" t="s">
        <v>3653</v>
      </c>
      <c r="M3467">
        <v>13.5</v>
      </c>
      <c r="N3467">
        <v>21.5</v>
      </c>
      <c r="O3467">
        <v>10.5</v>
      </c>
      <c r="P3467">
        <v>13.5</v>
      </c>
      <c r="Q3467">
        <v>21.5</v>
      </c>
      <c r="R3467">
        <v>9.1999999999999993</v>
      </c>
      <c r="S3467" t="b">
        <v>0</v>
      </c>
      <c r="T3467" t="b">
        <v>0</v>
      </c>
      <c r="U3467" t="b">
        <v>0</v>
      </c>
      <c r="V3467">
        <v>36000</v>
      </c>
      <c r="W3467">
        <v>16800</v>
      </c>
      <c r="X3467">
        <v>2.0099999999999998</v>
      </c>
      <c r="Y3467">
        <v>38125</v>
      </c>
      <c r="Z3467">
        <v>2.0299999999999998</v>
      </c>
    </row>
    <row r="3468" spans="1:26">
      <c r="A3468">
        <v>9920047</v>
      </c>
      <c r="B3468" t="s">
        <v>9223</v>
      </c>
      <c r="C3468" t="s">
        <v>3597</v>
      </c>
      <c r="D3468" t="s">
        <v>3698</v>
      </c>
      <c r="E3468" t="s">
        <v>3944</v>
      </c>
      <c r="F3468" t="s">
        <v>3621</v>
      </c>
      <c r="G3468">
        <v>9920047</v>
      </c>
      <c r="I3468" t="s">
        <v>3622</v>
      </c>
      <c r="J3468" t="s">
        <v>10272</v>
      </c>
      <c r="K3468" t="s">
        <v>3624</v>
      </c>
      <c r="L3468" t="s">
        <v>3957</v>
      </c>
      <c r="M3468">
        <v>12.5</v>
      </c>
      <c r="N3468">
        <v>20</v>
      </c>
      <c r="O3468">
        <v>10</v>
      </c>
      <c r="P3468">
        <v>12.5</v>
      </c>
      <c r="Q3468">
        <v>20</v>
      </c>
      <c r="R3468">
        <v>9.5</v>
      </c>
      <c r="S3468" t="b">
        <v>0</v>
      </c>
      <c r="T3468" t="b">
        <v>0</v>
      </c>
      <c r="U3468" t="b">
        <v>0</v>
      </c>
      <c r="V3468">
        <v>24000</v>
      </c>
      <c r="W3468">
        <v>15400</v>
      </c>
      <c r="X3468">
        <v>2.75</v>
      </c>
      <c r="Y3468">
        <v>27155</v>
      </c>
      <c r="Z3468">
        <v>1.84</v>
      </c>
    </row>
    <row r="3469" spans="1:26">
      <c r="A3469">
        <v>10528572</v>
      </c>
      <c r="B3469" t="s">
        <v>9223</v>
      </c>
      <c r="C3469" t="s">
        <v>3597</v>
      </c>
      <c r="D3469" t="s">
        <v>3698</v>
      </c>
      <c r="E3469" t="s">
        <v>3944</v>
      </c>
      <c r="F3469" t="s">
        <v>3753</v>
      </c>
      <c r="G3469">
        <v>10528572</v>
      </c>
      <c r="I3469" t="s">
        <v>3601</v>
      </c>
      <c r="J3469" t="s">
        <v>10272</v>
      </c>
      <c r="K3469" t="s">
        <v>3624</v>
      </c>
      <c r="L3469" t="s">
        <v>5367</v>
      </c>
      <c r="M3469">
        <v>12.5</v>
      </c>
      <c r="N3469">
        <v>20.5</v>
      </c>
      <c r="O3469">
        <v>12.5</v>
      </c>
      <c r="P3469">
        <v>11.7</v>
      </c>
      <c r="Q3469">
        <v>19.2</v>
      </c>
      <c r="R3469">
        <v>10.5</v>
      </c>
      <c r="S3469" t="b">
        <v>0</v>
      </c>
      <c r="T3469" t="b">
        <v>0</v>
      </c>
      <c r="U3469" t="b">
        <v>1</v>
      </c>
      <c r="V3469">
        <v>24000</v>
      </c>
      <c r="W3469">
        <v>23000</v>
      </c>
      <c r="X3469">
        <v>3.42</v>
      </c>
      <c r="Y3469">
        <v>25245</v>
      </c>
      <c r="Z3469">
        <v>1.81</v>
      </c>
    </row>
    <row r="3470" spans="1:26">
      <c r="A3470">
        <v>9920041</v>
      </c>
      <c r="B3470" t="s">
        <v>9223</v>
      </c>
      <c r="C3470" t="s">
        <v>3597</v>
      </c>
      <c r="D3470" t="s">
        <v>3698</v>
      </c>
      <c r="E3470" t="s">
        <v>3944</v>
      </c>
      <c r="F3470" t="s">
        <v>3621</v>
      </c>
      <c r="G3470">
        <v>9920041</v>
      </c>
      <c r="I3470" t="s">
        <v>3622</v>
      </c>
      <c r="J3470" t="s">
        <v>10270</v>
      </c>
      <c r="K3470" t="s">
        <v>3624</v>
      </c>
      <c r="L3470" t="s">
        <v>3954</v>
      </c>
      <c r="M3470">
        <v>12.5</v>
      </c>
      <c r="N3470">
        <v>22</v>
      </c>
      <c r="O3470">
        <v>10</v>
      </c>
      <c r="P3470">
        <v>12.5</v>
      </c>
      <c r="Q3470">
        <v>19.899999999999999</v>
      </c>
      <c r="R3470">
        <v>9.1</v>
      </c>
      <c r="S3470" t="b">
        <v>0</v>
      </c>
      <c r="T3470" t="b">
        <v>0</v>
      </c>
      <c r="U3470" t="b">
        <v>0</v>
      </c>
      <c r="V3470">
        <v>12000</v>
      </c>
      <c r="W3470">
        <v>7800</v>
      </c>
      <c r="X3470">
        <v>2.63</v>
      </c>
      <c r="Y3470">
        <v>13159</v>
      </c>
      <c r="Z3470">
        <v>1.84</v>
      </c>
    </row>
    <row r="3471" spans="1:26">
      <c r="A3471">
        <v>201796633</v>
      </c>
      <c r="B3471" t="s">
        <v>9223</v>
      </c>
      <c r="C3471" t="s">
        <v>3597</v>
      </c>
      <c r="D3471" t="s">
        <v>3698</v>
      </c>
      <c r="E3471" t="s">
        <v>3944</v>
      </c>
      <c r="F3471" t="s">
        <v>3621</v>
      </c>
      <c r="G3471">
        <v>201796633</v>
      </c>
      <c r="I3471" t="s">
        <v>3622</v>
      </c>
      <c r="J3471" t="s">
        <v>10270</v>
      </c>
      <c r="K3471" t="s">
        <v>3624</v>
      </c>
      <c r="L3471" t="s">
        <v>3972</v>
      </c>
      <c r="M3471">
        <v>12.5</v>
      </c>
      <c r="N3471">
        <v>22</v>
      </c>
      <c r="O3471">
        <v>10</v>
      </c>
      <c r="P3471">
        <v>12.5</v>
      </c>
      <c r="Q3471">
        <v>19.899999999999999</v>
      </c>
      <c r="R3471">
        <v>9.1</v>
      </c>
      <c r="S3471" t="b">
        <v>0</v>
      </c>
      <c r="T3471" t="b">
        <v>0</v>
      </c>
      <c r="U3471" t="b">
        <v>0</v>
      </c>
      <c r="V3471">
        <v>12000</v>
      </c>
      <c r="W3471">
        <v>7800</v>
      </c>
      <c r="X3471">
        <v>2.63</v>
      </c>
      <c r="Y3471">
        <v>13159</v>
      </c>
      <c r="Z3471">
        <v>1.84</v>
      </c>
    </row>
    <row r="3472" spans="1:26">
      <c r="A3472">
        <v>10528570</v>
      </c>
      <c r="B3472" t="s">
        <v>9223</v>
      </c>
      <c r="C3472" t="s">
        <v>3597</v>
      </c>
      <c r="D3472" t="s">
        <v>3698</v>
      </c>
      <c r="E3472" t="s">
        <v>3944</v>
      </c>
      <c r="F3472" t="s">
        <v>3753</v>
      </c>
      <c r="G3472">
        <v>10528570</v>
      </c>
      <c r="I3472" t="s">
        <v>3601</v>
      </c>
      <c r="J3472" t="s">
        <v>10270</v>
      </c>
      <c r="K3472" t="s">
        <v>3624</v>
      </c>
      <c r="L3472" t="s">
        <v>10271</v>
      </c>
      <c r="M3472">
        <v>12.5</v>
      </c>
      <c r="N3472">
        <v>20.5</v>
      </c>
      <c r="O3472">
        <v>11</v>
      </c>
      <c r="P3472">
        <v>11.7</v>
      </c>
      <c r="Q3472">
        <v>19</v>
      </c>
      <c r="R3472">
        <v>10</v>
      </c>
      <c r="S3472" t="b">
        <v>0</v>
      </c>
      <c r="T3472" t="b">
        <v>0</v>
      </c>
      <c r="U3472" t="b">
        <v>1</v>
      </c>
      <c r="V3472">
        <v>12000</v>
      </c>
      <c r="W3472">
        <v>10600</v>
      </c>
      <c r="X3472">
        <v>3.2</v>
      </c>
      <c r="Y3472">
        <v>12467</v>
      </c>
      <c r="Z3472">
        <v>1.8</v>
      </c>
    </row>
    <row r="3473" spans="1:26">
      <c r="A3473">
        <v>201796632</v>
      </c>
      <c r="B3473" t="s">
        <v>9223</v>
      </c>
      <c r="C3473" t="s">
        <v>3597</v>
      </c>
      <c r="D3473" t="s">
        <v>3698</v>
      </c>
      <c r="E3473" t="s">
        <v>3944</v>
      </c>
      <c r="F3473" t="s">
        <v>3621</v>
      </c>
      <c r="G3473">
        <v>201796632</v>
      </c>
      <c r="I3473" t="s">
        <v>3622</v>
      </c>
      <c r="J3473" t="s">
        <v>3945</v>
      </c>
      <c r="K3473" t="s">
        <v>3624</v>
      </c>
      <c r="L3473" t="s">
        <v>10269</v>
      </c>
      <c r="M3473">
        <v>14.5</v>
      </c>
      <c r="N3473">
        <v>24</v>
      </c>
      <c r="O3473">
        <v>10.5</v>
      </c>
      <c r="P3473">
        <v>14.5</v>
      </c>
      <c r="Q3473">
        <v>23.1</v>
      </c>
      <c r="R3473">
        <v>9.9</v>
      </c>
      <c r="S3473" t="b">
        <v>0</v>
      </c>
      <c r="T3473" t="b">
        <v>0</v>
      </c>
      <c r="U3473" t="b">
        <v>0</v>
      </c>
      <c r="V3473">
        <v>9000</v>
      </c>
      <c r="W3473">
        <v>6900</v>
      </c>
      <c r="X3473">
        <v>2.73</v>
      </c>
      <c r="Y3473">
        <v>12115</v>
      </c>
      <c r="Z3473">
        <v>1.95</v>
      </c>
    </row>
    <row r="3474" spans="1:26">
      <c r="A3474">
        <v>10528569</v>
      </c>
      <c r="B3474" t="s">
        <v>9223</v>
      </c>
      <c r="C3474" t="s">
        <v>3597</v>
      </c>
      <c r="D3474" t="s">
        <v>3698</v>
      </c>
      <c r="E3474" t="s">
        <v>3944</v>
      </c>
      <c r="F3474" t="s">
        <v>3753</v>
      </c>
      <c r="G3474">
        <v>10528569</v>
      </c>
      <c r="I3474" t="s">
        <v>3601</v>
      </c>
      <c r="J3474" t="s">
        <v>3945</v>
      </c>
      <c r="K3474" t="s">
        <v>3624</v>
      </c>
      <c r="L3474" t="s">
        <v>10268</v>
      </c>
      <c r="M3474">
        <v>13.5</v>
      </c>
      <c r="N3474">
        <v>23</v>
      </c>
      <c r="O3474">
        <v>12</v>
      </c>
      <c r="P3474">
        <v>12.1</v>
      </c>
      <c r="Q3474">
        <v>18.5</v>
      </c>
      <c r="R3474">
        <v>11.5</v>
      </c>
      <c r="S3474" t="b">
        <v>0</v>
      </c>
      <c r="T3474" t="b">
        <v>0</v>
      </c>
      <c r="U3474" t="b">
        <v>1</v>
      </c>
      <c r="V3474">
        <v>9000</v>
      </c>
      <c r="W3474">
        <v>10100</v>
      </c>
      <c r="X3474">
        <v>3.84</v>
      </c>
      <c r="Y3474">
        <v>12389</v>
      </c>
      <c r="Z3474">
        <v>1.7</v>
      </c>
    </row>
    <row r="3475" spans="1:26">
      <c r="A3475">
        <v>208106646</v>
      </c>
      <c r="B3475" t="s">
        <v>9223</v>
      </c>
      <c r="C3475" t="s">
        <v>3597</v>
      </c>
      <c r="D3475" t="s">
        <v>3698</v>
      </c>
      <c r="E3475" t="s">
        <v>10255</v>
      </c>
      <c r="F3475" t="s">
        <v>3621</v>
      </c>
      <c r="G3475">
        <v>208106646</v>
      </c>
      <c r="I3475" t="s">
        <v>3622</v>
      </c>
      <c r="J3475" t="s">
        <v>10266</v>
      </c>
      <c r="K3475" t="s">
        <v>3624</v>
      </c>
      <c r="L3475" t="s">
        <v>10267</v>
      </c>
      <c r="M3475">
        <v>9.5</v>
      </c>
      <c r="N3475">
        <v>18.5</v>
      </c>
      <c r="O3475">
        <v>10.199999999999999</v>
      </c>
      <c r="P3475">
        <v>9.5</v>
      </c>
      <c r="Q3475">
        <v>18.5</v>
      </c>
      <c r="R3475">
        <v>8.6</v>
      </c>
      <c r="S3475" t="b">
        <v>0</v>
      </c>
      <c r="T3475" t="b">
        <v>0</v>
      </c>
      <c r="U3475" t="b">
        <v>0</v>
      </c>
      <c r="V3475">
        <v>24000</v>
      </c>
      <c r="W3475">
        <v>16500</v>
      </c>
      <c r="X3475">
        <v>2.9</v>
      </c>
      <c r="Y3475">
        <v>19257</v>
      </c>
      <c r="Z3475">
        <v>2.11</v>
      </c>
    </row>
    <row r="3476" spans="1:26">
      <c r="A3476">
        <v>208106645</v>
      </c>
      <c r="B3476" t="s">
        <v>9223</v>
      </c>
      <c r="C3476" t="s">
        <v>3597</v>
      </c>
      <c r="D3476" t="s">
        <v>3698</v>
      </c>
      <c r="E3476" t="s">
        <v>10255</v>
      </c>
      <c r="F3476" t="s">
        <v>3621</v>
      </c>
      <c r="G3476">
        <v>208106645</v>
      </c>
      <c r="I3476" t="s">
        <v>3622</v>
      </c>
      <c r="J3476" t="s">
        <v>10264</v>
      </c>
      <c r="K3476" t="s">
        <v>3624</v>
      </c>
      <c r="L3476" t="s">
        <v>10265</v>
      </c>
      <c r="M3476">
        <v>11</v>
      </c>
      <c r="N3476">
        <v>19.5</v>
      </c>
      <c r="O3476">
        <v>10</v>
      </c>
      <c r="P3476">
        <v>11</v>
      </c>
      <c r="Q3476">
        <v>19.5</v>
      </c>
      <c r="R3476">
        <v>8.6999999999999993</v>
      </c>
      <c r="S3476" t="b">
        <v>0</v>
      </c>
      <c r="T3476" t="b">
        <v>0</v>
      </c>
      <c r="U3476" t="b">
        <v>0</v>
      </c>
      <c r="V3476">
        <v>18000</v>
      </c>
      <c r="W3476">
        <v>11400</v>
      </c>
      <c r="X3476">
        <v>2.57</v>
      </c>
      <c r="Y3476">
        <v>14370</v>
      </c>
      <c r="Z3476">
        <v>2.4900000000000002</v>
      </c>
    </row>
    <row r="3477" spans="1:26">
      <c r="A3477">
        <v>208106644</v>
      </c>
      <c r="B3477" t="s">
        <v>9223</v>
      </c>
      <c r="C3477" t="s">
        <v>3597</v>
      </c>
      <c r="D3477" t="s">
        <v>3698</v>
      </c>
      <c r="E3477" t="s">
        <v>10255</v>
      </c>
      <c r="F3477" t="s">
        <v>3621</v>
      </c>
      <c r="G3477">
        <v>208106644</v>
      </c>
      <c r="I3477" t="s">
        <v>3622</v>
      </c>
      <c r="J3477" t="s">
        <v>10262</v>
      </c>
      <c r="K3477" t="s">
        <v>3624</v>
      </c>
      <c r="L3477" t="s">
        <v>10263</v>
      </c>
      <c r="M3477">
        <v>10.8</v>
      </c>
      <c r="N3477">
        <v>20.5</v>
      </c>
      <c r="O3477">
        <v>10.7</v>
      </c>
      <c r="P3477">
        <v>10.8</v>
      </c>
      <c r="Q3477">
        <v>21.4</v>
      </c>
      <c r="R3477">
        <v>9.1999999999999993</v>
      </c>
      <c r="S3477" t="b">
        <v>0</v>
      </c>
      <c r="T3477" t="b">
        <v>0</v>
      </c>
      <c r="U3477" t="b">
        <v>0</v>
      </c>
      <c r="V3477">
        <v>12000</v>
      </c>
      <c r="W3477">
        <v>7000</v>
      </c>
      <c r="X3477">
        <v>2.5</v>
      </c>
      <c r="Y3477">
        <v>9300</v>
      </c>
      <c r="Z3477">
        <v>2</v>
      </c>
    </row>
    <row r="3478" spans="1:26">
      <c r="A3478">
        <v>208106642</v>
      </c>
      <c r="B3478" t="s">
        <v>9223</v>
      </c>
      <c r="C3478" t="s">
        <v>3597</v>
      </c>
      <c r="D3478" t="s">
        <v>3698</v>
      </c>
      <c r="E3478" t="s">
        <v>10255</v>
      </c>
      <c r="F3478" t="s">
        <v>3621</v>
      </c>
      <c r="G3478">
        <v>208106642</v>
      </c>
      <c r="I3478" t="s">
        <v>3622</v>
      </c>
      <c r="J3478" t="s">
        <v>10260</v>
      </c>
      <c r="K3478" t="s">
        <v>3624</v>
      </c>
      <c r="L3478" t="s">
        <v>10261</v>
      </c>
      <c r="M3478">
        <v>10.3</v>
      </c>
      <c r="N3478">
        <v>20</v>
      </c>
      <c r="O3478">
        <v>10.8</v>
      </c>
      <c r="P3478">
        <v>10.3</v>
      </c>
      <c r="Q3478">
        <v>20.8</v>
      </c>
      <c r="R3478">
        <v>8.6999999999999993</v>
      </c>
      <c r="S3478" t="b">
        <v>0</v>
      </c>
      <c r="T3478" t="b">
        <v>0</v>
      </c>
      <c r="U3478" t="b">
        <v>0</v>
      </c>
      <c r="V3478">
        <v>12000</v>
      </c>
      <c r="W3478">
        <v>7800</v>
      </c>
      <c r="X3478">
        <v>2.63</v>
      </c>
      <c r="Y3478">
        <v>8200</v>
      </c>
      <c r="Z3478">
        <v>1.35</v>
      </c>
    </row>
    <row r="3479" spans="1:26">
      <c r="A3479">
        <v>208106643</v>
      </c>
      <c r="B3479" t="s">
        <v>9223</v>
      </c>
      <c r="C3479" t="s">
        <v>3597</v>
      </c>
      <c r="D3479" t="s">
        <v>3698</v>
      </c>
      <c r="E3479" t="s">
        <v>10255</v>
      </c>
      <c r="F3479" t="s">
        <v>3621</v>
      </c>
      <c r="G3479">
        <v>208106643</v>
      </c>
      <c r="I3479" t="s">
        <v>3622</v>
      </c>
      <c r="J3479" t="s">
        <v>10258</v>
      </c>
      <c r="K3479" t="s">
        <v>3624</v>
      </c>
      <c r="L3479" t="s">
        <v>10259</v>
      </c>
      <c r="M3479">
        <v>12.6</v>
      </c>
      <c r="N3479">
        <v>21.5</v>
      </c>
      <c r="O3479">
        <v>10.5</v>
      </c>
      <c r="P3479">
        <v>12.6</v>
      </c>
      <c r="Q3479">
        <v>21.7</v>
      </c>
      <c r="R3479">
        <v>9.4</v>
      </c>
      <c r="S3479" t="b">
        <v>0</v>
      </c>
      <c r="T3479" t="b">
        <v>0</v>
      </c>
      <c r="U3479" t="b">
        <v>0</v>
      </c>
      <c r="V3479">
        <v>9000</v>
      </c>
      <c r="W3479">
        <v>6000</v>
      </c>
      <c r="X3479">
        <v>2.5099999999999998</v>
      </c>
      <c r="Y3479">
        <v>8066</v>
      </c>
      <c r="Z3479">
        <v>2.17</v>
      </c>
    </row>
    <row r="3480" spans="1:26">
      <c r="A3480">
        <v>208106641</v>
      </c>
      <c r="B3480" t="s">
        <v>9223</v>
      </c>
      <c r="C3480" t="s">
        <v>3597</v>
      </c>
      <c r="D3480" t="s">
        <v>3698</v>
      </c>
      <c r="E3480" t="s">
        <v>10255</v>
      </c>
      <c r="F3480" t="s">
        <v>3621</v>
      </c>
      <c r="G3480">
        <v>208106641</v>
      </c>
      <c r="I3480" t="s">
        <v>3622</v>
      </c>
      <c r="J3480" t="s">
        <v>10256</v>
      </c>
      <c r="K3480" t="s">
        <v>3624</v>
      </c>
      <c r="L3480" t="s">
        <v>10257</v>
      </c>
      <c r="M3480">
        <v>12.5</v>
      </c>
      <c r="N3480">
        <v>21.5</v>
      </c>
      <c r="O3480">
        <v>10.5</v>
      </c>
      <c r="P3480">
        <v>12.5</v>
      </c>
      <c r="Q3480">
        <v>21.5</v>
      </c>
      <c r="R3480">
        <v>9.1</v>
      </c>
      <c r="S3480" t="b">
        <v>0</v>
      </c>
      <c r="T3480" t="b">
        <v>0</v>
      </c>
      <c r="U3480" t="b">
        <v>0</v>
      </c>
      <c r="V3480">
        <v>9000</v>
      </c>
      <c r="W3480">
        <v>6300</v>
      </c>
      <c r="X3480">
        <v>2.64</v>
      </c>
      <c r="Y3480">
        <v>7974</v>
      </c>
      <c r="Z3480">
        <v>1.88</v>
      </c>
    </row>
    <row r="3481" spans="1:26">
      <c r="A3481">
        <v>208106756</v>
      </c>
      <c r="B3481" t="s">
        <v>9223</v>
      </c>
      <c r="C3481" t="s">
        <v>3597</v>
      </c>
      <c r="D3481" t="s">
        <v>3698</v>
      </c>
      <c r="E3481" t="s">
        <v>5438</v>
      </c>
      <c r="F3481" t="s">
        <v>3621</v>
      </c>
      <c r="G3481">
        <v>208106756</v>
      </c>
      <c r="I3481" t="s">
        <v>3622</v>
      </c>
      <c r="J3481" t="s">
        <v>10253</v>
      </c>
      <c r="K3481" t="s">
        <v>3624</v>
      </c>
      <c r="L3481" t="s">
        <v>10254</v>
      </c>
      <c r="M3481">
        <v>9.5</v>
      </c>
      <c r="N3481">
        <v>18.5</v>
      </c>
      <c r="O3481">
        <v>10.199999999999999</v>
      </c>
      <c r="P3481">
        <v>9.5</v>
      </c>
      <c r="Q3481">
        <v>18.5</v>
      </c>
      <c r="R3481">
        <v>8.6</v>
      </c>
      <c r="S3481" t="b">
        <v>0</v>
      </c>
      <c r="T3481" t="b">
        <v>0</v>
      </c>
      <c r="U3481" t="b">
        <v>0</v>
      </c>
      <c r="V3481">
        <v>24000</v>
      </c>
      <c r="W3481">
        <v>16500</v>
      </c>
      <c r="X3481">
        <v>2.9</v>
      </c>
      <c r="Y3481">
        <v>19257</v>
      </c>
      <c r="Z3481">
        <v>2.11</v>
      </c>
    </row>
    <row r="3482" spans="1:26">
      <c r="A3482">
        <v>208106734</v>
      </c>
      <c r="B3482" t="s">
        <v>9223</v>
      </c>
      <c r="C3482" t="s">
        <v>3597</v>
      </c>
      <c r="D3482" t="s">
        <v>3698</v>
      </c>
      <c r="E3482" t="s">
        <v>5424</v>
      </c>
      <c r="F3482" t="s">
        <v>3621</v>
      </c>
      <c r="G3482">
        <v>208106734</v>
      </c>
      <c r="I3482" t="s">
        <v>3622</v>
      </c>
      <c r="J3482" t="s">
        <v>10253</v>
      </c>
      <c r="K3482" t="s">
        <v>3624</v>
      </c>
      <c r="L3482" t="s">
        <v>10254</v>
      </c>
      <c r="M3482">
        <v>9.5</v>
      </c>
      <c r="N3482">
        <v>18.5</v>
      </c>
      <c r="O3482">
        <v>10.199999999999999</v>
      </c>
      <c r="P3482">
        <v>9.5</v>
      </c>
      <c r="Q3482">
        <v>18.5</v>
      </c>
      <c r="R3482">
        <v>8.6</v>
      </c>
      <c r="S3482" t="b">
        <v>0</v>
      </c>
      <c r="T3482" t="b">
        <v>0</v>
      </c>
      <c r="U3482" t="b">
        <v>0</v>
      </c>
      <c r="V3482">
        <v>24000</v>
      </c>
      <c r="W3482">
        <v>16500</v>
      </c>
      <c r="X3482">
        <v>2.9</v>
      </c>
      <c r="Y3482">
        <v>19257</v>
      </c>
      <c r="Z3482">
        <v>2.11</v>
      </c>
    </row>
    <row r="3483" spans="1:26">
      <c r="A3483">
        <v>208106745</v>
      </c>
      <c r="B3483" t="s">
        <v>9223</v>
      </c>
      <c r="C3483" t="s">
        <v>3597</v>
      </c>
      <c r="D3483" t="s">
        <v>3698</v>
      </c>
      <c r="E3483" t="s">
        <v>10244</v>
      </c>
      <c r="F3483" t="s">
        <v>3621</v>
      </c>
      <c r="G3483">
        <v>208106745</v>
      </c>
      <c r="I3483" t="s">
        <v>3622</v>
      </c>
      <c r="J3483" t="s">
        <v>10253</v>
      </c>
      <c r="K3483" t="s">
        <v>3624</v>
      </c>
      <c r="L3483" t="s">
        <v>10254</v>
      </c>
      <c r="M3483">
        <v>9.5</v>
      </c>
      <c r="N3483">
        <v>18.5</v>
      </c>
      <c r="O3483">
        <v>10.199999999999999</v>
      </c>
      <c r="P3483">
        <v>9.5</v>
      </c>
      <c r="Q3483">
        <v>18.5</v>
      </c>
      <c r="R3483">
        <v>8.6</v>
      </c>
      <c r="S3483" t="b">
        <v>0</v>
      </c>
      <c r="T3483" t="b">
        <v>0</v>
      </c>
      <c r="U3483" t="b">
        <v>0</v>
      </c>
      <c r="V3483">
        <v>24000</v>
      </c>
      <c r="W3483">
        <v>16500</v>
      </c>
      <c r="X3483">
        <v>2.9</v>
      </c>
      <c r="Y3483">
        <v>19257</v>
      </c>
      <c r="Z3483">
        <v>2.11</v>
      </c>
    </row>
    <row r="3484" spans="1:26">
      <c r="A3484">
        <v>208106723</v>
      </c>
      <c r="B3484" t="s">
        <v>9223</v>
      </c>
      <c r="C3484" t="s">
        <v>3597</v>
      </c>
      <c r="D3484" t="s">
        <v>3698</v>
      </c>
      <c r="E3484" t="s">
        <v>5439</v>
      </c>
      <c r="F3484" t="s">
        <v>3621</v>
      </c>
      <c r="G3484">
        <v>208106723</v>
      </c>
      <c r="I3484" t="s">
        <v>3622</v>
      </c>
      <c r="J3484" t="s">
        <v>10253</v>
      </c>
      <c r="K3484" t="s">
        <v>3624</v>
      </c>
      <c r="L3484" t="s">
        <v>10254</v>
      </c>
      <c r="M3484">
        <v>9.5</v>
      </c>
      <c r="N3484">
        <v>18.5</v>
      </c>
      <c r="O3484">
        <v>10.199999999999999</v>
      </c>
      <c r="P3484">
        <v>9.5</v>
      </c>
      <c r="Q3484">
        <v>18.5</v>
      </c>
      <c r="R3484">
        <v>8.6</v>
      </c>
      <c r="S3484" t="b">
        <v>0</v>
      </c>
      <c r="T3484" t="b">
        <v>0</v>
      </c>
      <c r="U3484" t="b">
        <v>0</v>
      </c>
      <c r="V3484">
        <v>24000</v>
      </c>
      <c r="W3484">
        <v>16500</v>
      </c>
      <c r="X3484">
        <v>2.9</v>
      </c>
      <c r="Y3484">
        <v>19257</v>
      </c>
      <c r="Z3484">
        <v>2.11</v>
      </c>
    </row>
    <row r="3485" spans="1:26">
      <c r="A3485">
        <v>208106712</v>
      </c>
      <c r="B3485" t="s">
        <v>9223</v>
      </c>
      <c r="C3485" t="s">
        <v>3597</v>
      </c>
      <c r="D3485" t="s">
        <v>3698</v>
      </c>
      <c r="E3485" t="s">
        <v>5436</v>
      </c>
      <c r="F3485" t="s">
        <v>3621</v>
      </c>
      <c r="G3485">
        <v>208106712</v>
      </c>
      <c r="I3485" t="s">
        <v>3622</v>
      </c>
      <c r="J3485" t="s">
        <v>10253</v>
      </c>
      <c r="K3485" t="s">
        <v>3624</v>
      </c>
      <c r="L3485" t="s">
        <v>10254</v>
      </c>
      <c r="M3485">
        <v>9.5</v>
      </c>
      <c r="N3485">
        <v>18.5</v>
      </c>
      <c r="O3485">
        <v>10.199999999999999</v>
      </c>
      <c r="P3485">
        <v>9.5</v>
      </c>
      <c r="Q3485">
        <v>18.5</v>
      </c>
      <c r="R3485">
        <v>8.6</v>
      </c>
      <c r="S3485" t="b">
        <v>0</v>
      </c>
      <c r="T3485" t="b">
        <v>0</v>
      </c>
      <c r="U3485" t="b">
        <v>0</v>
      </c>
      <c r="V3485">
        <v>24000</v>
      </c>
      <c r="W3485">
        <v>16500</v>
      </c>
      <c r="X3485">
        <v>2.9</v>
      </c>
      <c r="Y3485">
        <v>19257</v>
      </c>
      <c r="Z3485">
        <v>2.11</v>
      </c>
    </row>
    <row r="3486" spans="1:26">
      <c r="A3486">
        <v>208106755</v>
      </c>
      <c r="B3486" t="s">
        <v>9223</v>
      </c>
      <c r="C3486" t="s">
        <v>3597</v>
      </c>
      <c r="D3486" t="s">
        <v>3698</v>
      </c>
      <c r="E3486" t="s">
        <v>5438</v>
      </c>
      <c r="F3486" t="s">
        <v>3621</v>
      </c>
      <c r="G3486">
        <v>208106755</v>
      </c>
      <c r="I3486" t="s">
        <v>3622</v>
      </c>
      <c r="J3486" t="s">
        <v>10251</v>
      </c>
      <c r="K3486" t="s">
        <v>3624</v>
      </c>
      <c r="L3486" t="s">
        <v>10252</v>
      </c>
      <c r="M3486">
        <v>11</v>
      </c>
      <c r="N3486">
        <v>19.5</v>
      </c>
      <c r="O3486">
        <v>10</v>
      </c>
      <c r="P3486">
        <v>11</v>
      </c>
      <c r="Q3486">
        <v>19.5</v>
      </c>
      <c r="R3486">
        <v>8.6999999999999993</v>
      </c>
      <c r="S3486" t="b">
        <v>0</v>
      </c>
      <c r="T3486" t="b">
        <v>0</v>
      </c>
      <c r="U3486" t="b">
        <v>0</v>
      </c>
      <c r="V3486">
        <v>18000</v>
      </c>
      <c r="W3486">
        <v>11400</v>
      </c>
      <c r="X3486">
        <v>2.57</v>
      </c>
      <c r="Y3486">
        <v>14370</v>
      </c>
      <c r="Z3486">
        <v>2.4900000000000002</v>
      </c>
    </row>
    <row r="3487" spans="1:26">
      <c r="A3487">
        <v>208106733</v>
      </c>
      <c r="B3487" t="s">
        <v>9223</v>
      </c>
      <c r="C3487" t="s">
        <v>3597</v>
      </c>
      <c r="D3487" t="s">
        <v>3698</v>
      </c>
      <c r="E3487" t="s">
        <v>5424</v>
      </c>
      <c r="F3487" t="s">
        <v>3621</v>
      </c>
      <c r="G3487">
        <v>208106733</v>
      </c>
      <c r="I3487" t="s">
        <v>3622</v>
      </c>
      <c r="J3487" t="s">
        <v>10251</v>
      </c>
      <c r="K3487" t="s">
        <v>3624</v>
      </c>
      <c r="L3487" t="s">
        <v>10252</v>
      </c>
      <c r="M3487">
        <v>11</v>
      </c>
      <c r="N3487">
        <v>19.5</v>
      </c>
      <c r="O3487">
        <v>10</v>
      </c>
      <c r="P3487">
        <v>11</v>
      </c>
      <c r="Q3487">
        <v>19.5</v>
      </c>
      <c r="R3487">
        <v>8.6999999999999993</v>
      </c>
      <c r="S3487" t="b">
        <v>0</v>
      </c>
      <c r="T3487" t="b">
        <v>0</v>
      </c>
      <c r="U3487" t="b">
        <v>0</v>
      </c>
      <c r="V3487">
        <v>18000</v>
      </c>
      <c r="W3487">
        <v>11400</v>
      </c>
      <c r="X3487">
        <v>2.57</v>
      </c>
      <c r="Y3487">
        <v>14370</v>
      </c>
      <c r="Z3487">
        <v>2.4900000000000002</v>
      </c>
    </row>
    <row r="3488" spans="1:26">
      <c r="A3488">
        <v>208106744</v>
      </c>
      <c r="B3488" t="s">
        <v>9223</v>
      </c>
      <c r="C3488" t="s">
        <v>3597</v>
      </c>
      <c r="D3488" t="s">
        <v>3698</v>
      </c>
      <c r="E3488" t="s">
        <v>10244</v>
      </c>
      <c r="F3488" t="s">
        <v>3621</v>
      </c>
      <c r="G3488">
        <v>208106744</v>
      </c>
      <c r="I3488" t="s">
        <v>3622</v>
      </c>
      <c r="J3488" t="s">
        <v>10251</v>
      </c>
      <c r="K3488" t="s">
        <v>3624</v>
      </c>
      <c r="L3488" t="s">
        <v>10252</v>
      </c>
      <c r="M3488">
        <v>11</v>
      </c>
      <c r="N3488">
        <v>19.5</v>
      </c>
      <c r="O3488">
        <v>10</v>
      </c>
      <c r="P3488">
        <v>11</v>
      </c>
      <c r="Q3488">
        <v>19.5</v>
      </c>
      <c r="R3488">
        <v>8.6999999999999993</v>
      </c>
      <c r="S3488" t="b">
        <v>0</v>
      </c>
      <c r="T3488" t="b">
        <v>0</v>
      </c>
      <c r="U3488" t="b">
        <v>0</v>
      </c>
      <c r="V3488">
        <v>18000</v>
      </c>
      <c r="W3488">
        <v>11400</v>
      </c>
      <c r="X3488">
        <v>2.57</v>
      </c>
      <c r="Y3488">
        <v>14370</v>
      </c>
      <c r="Z3488">
        <v>2.4900000000000002</v>
      </c>
    </row>
    <row r="3489" spans="1:26">
      <c r="A3489">
        <v>208106711</v>
      </c>
      <c r="B3489" t="s">
        <v>9223</v>
      </c>
      <c r="C3489" t="s">
        <v>3597</v>
      </c>
      <c r="D3489" t="s">
        <v>3698</v>
      </c>
      <c r="E3489" t="s">
        <v>5436</v>
      </c>
      <c r="F3489" t="s">
        <v>3621</v>
      </c>
      <c r="G3489">
        <v>208106711</v>
      </c>
      <c r="I3489" t="s">
        <v>3622</v>
      </c>
      <c r="J3489" t="s">
        <v>10251</v>
      </c>
      <c r="K3489" t="s">
        <v>3624</v>
      </c>
      <c r="L3489" t="s">
        <v>10252</v>
      </c>
      <c r="M3489">
        <v>11</v>
      </c>
      <c r="N3489">
        <v>19.5</v>
      </c>
      <c r="O3489">
        <v>10</v>
      </c>
      <c r="P3489">
        <v>11</v>
      </c>
      <c r="Q3489">
        <v>19.5</v>
      </c>
      <c r="R3489">
        <v>8.6999999999999993</v>
      </c>
      <c r="S3489" t="b">
        <v>0</v>
      </c>
      <c r="T3489" t="b">
        <v>0</v>
      </c>
      <c r="U3489" t="b">
        <v>0</v>
      </c>
      <c r="V3489">
        <v>18000</v>
      </c>
      <c r="W3489">
        <v>11400</v>
      </c>
      <c r="X3489">
        <v>2.57</v>
      </c>
      <c r="Y3489">
        <v>14370</v>
      </c>
      <c r="Z3489">
        <v>2.4900000000000002</v>
      </c>
    </row>
    <row r="3490" spans="1:26">
      <c r="A3490">
        <v>208106722</v>
      </c>
      <c r="B3490" t="s">
        <v>9223</v>
      </c>
      <c r="C3490" t="s">
        <v>3597</v>
      </c>
      <c r="D3490" t="s">
        <v>3698</v>
      </c>
      <c r="E3490" t="s">
        <v>5439</v>
      </c>
      <c r="F3490" t="s">
        <v>3621</v>
      </c>
      <c r="G3490">
        <v>208106722</v>
      </c>
      <c r="I3490" t="s">
        <v>3622</v>
      </c>
      <c r="J3490" t="s">
        <v>10251</v>
      </c>
      <c r="K3490" t="s">
        <v>3624</v>
      </c>
      <c r="L3490" t="s">
        <v>10252</v>
      </c>
      <c r="M3490">
        <v>11</v>
      </c>
      <c r="N3490">
        <v>19.5</v>
      </c>
      <c r="O3490">
        <v>10</v>
      </c>
      <c r="P3490">
        <v>11</v>
      </c>
      <c r="Q3490">
        <v>19.5</v>
      </c>
      <c r="R3490">
        <v>8.6999999999999993</v>
      </c>
      <c r="S3490" t="b">
        <v>0</v>
      </c>
      <c r="T3490" t="b">
        <v>0</v>
      </c>
      <c r="U3490" t="b">
        <v>0</v>
      </c>
      <c r="V3490">
        <v>18000</v>
      </c>
      <c r="W3490">
        <v>11400</v>
      </c>
      <c r="X3490">
        <v>2.57</v>
      </c>
      <c r="Y3490">
        <v>14370</v>
      </c>
      <c r="Z3490">
        <v>2.4900000000000002</v>
      </c>
    </row>
    <row r="3491" spans="1:26">
      <c r="A3491">
        <v>208106754</v>
      </c>
      <c r="B3491" t="s">
        <v>9223</v>
      </c>
      <c r="C3491" t="s">
        <v>3597</v>
      </c>
      <c r="D3491" t="s">
        <v>3698</v>
      </c>
      <c r="E3491" t="s">
        <v>5438</v>
      </c>
      <c r="F3491" t="s">
        <v>3621</v>
      </c>
      <c r="G3491">
        <v>208106754</v>
      </c>
      <c r="I3491" t="s">
        <v>3622</v>
      </c>
      <c r="J3491" t="s">
        <v>10249</v>
      </c>
      <c r="K3491" t="s">
        <v>3624</v>
      </c>
      <c r="L3491" t="s">
        <v>10250</v>
      </c>
      <c r="M3491">
        <v>10.8</v>
      </c>
      <c r="N3491">
        <v>20.5</v>
      </c>
      <c r="O3491">
        <v>10.7</v>
      </c>
      <c r="P3491">
        <v>10.8</v>
      </c>
      <c r="Q3491">
        <v>21.4</v>
      </c>
      <c r="R3491">
        <v>9.1999999999999993</v>
      </c>
      <c r="S3491" t="b">
        <v>0</v>
      </c>
      <c r="T3491" t="b">
        <v>0</v>
      </c>
      <c r="U3491" t="b">
        <v>0</v>
      </c>
      <c r="V3491">
        <v>12000</v>
      </c>
      <c r="W3491">
        <v>7000</v>
      </c>
      <c r="X3491">
        <v>2.5</v>
      </c>
      <c r="Y3491">
        <v>9300</v>
      </c>
      <c r="Z3491">
        <v>2</v>
      </c>
    </row>
    <row r="3492" spans="1:26">
      <c r="A3492">
        <v>208106732</v>
      </c>
      <c r="B3492" t="s">
        <v>9223</v>
      </c>
      <c r="C3492" t="s">
        <v>3597</v>
      </c>
      <c r="D3492" t="s">
        <v>3698</v>
      </c>
      <c r="E3492" t="s">
        <v>5424</v>
      </c>
      <c r="F3492" t="s">
        <v>3621</v>
      </c>
      <c r="G3492">
        <v>208106732</v>
      </c>
      <c r="I3492" t="s">
        <v>3622</v>
      </c>
      <c r="J3492" t="s">
        <v>10249</v>
      </c>
      <c r="K3492" t="s">
        <v>3624</v>
      </c>
      <c r="L3492" t="s">
        <v>10250</v>
      </c>
      <c r="M3492">
        <v>10.8</v>
      </c>
      <c r="N3492">
        <v>20.5</v>
      </c>
      <c r="O3492">
        <v>10.7</v>
      </c>
      <c r="P3492">
        <v>10.8</v>
      </c>
      <c r="Q3492">
        <v>21.4</v>
      </c>
      <c r="R3492">
        <v>9.1999999999999993</v>
      </c>
      <c r="S3492" t="b">
        <v>0</v>
      </c>
      <c r="T3492" t="b">
        <v>0</v>
      </c>
      <c r="U3492" t="b">
        <v>0</v>
      </c>
      <c r="V3492">
        <v>12000</v>
      </c>
      <c r="W3492">
        <v>7000</v>
      </c>
      <c r="X3492">
        <v>2.5</v>
      </c>
      <c r="Y3492">
        <v>9300</v>
      </c>
      <c r="Z3492">
        <v>2</v>
      </c>
    </row>
    <row r="3493" spans="1:26">
      <c r="A3493">
        <v>208106743</v>
      </c>
      <c r="B3493" t="s">
        <v>9223</v>
      </c>
      <c r="C3493" t="s">
        <v>3597</v>
      </c>
      <c r="D3493" t="s">
        <v>3698</v>
      </c>
      <c r="E3493" t="s">
        <v>10244</v>
      </c>
      <c r="F3493" t="s">
        <v>3621</v>
      </c>
      <c r="G3493">
        <v>208106743</v>
      </c>
      <c r="I3493" t="s">
        <v>3622</v>
      </c>
      <c r="J3493" t="s">
        <v>10249</v>
      </c>
      <c r="K3493" t="s">
        <v>3624</v>
      </c>
      <c r="L3493" t="s">
        <v>10250</v>
      </c>
      <c r="M3493">
        <v>10.8</v>
      </c>
      <c r="N3493">
        <v>20.5</v>
      </c>
      <c r="O3493">
        <v>10.7</v>
      </c>
      <c r="P3493">
        <v>10.8</v>
      </c>
      <c r="Q3493">
        <v>21.4</v>
      </c>
      <c r="R3493">
        <v>9.1999999999999993</v>
      </c>
      <c r="S3493" t="b">
        <v>0</v>
      </c>
      <c r="T3493" t="b">
        <v>0</v>
      </c>
      <c r="U3493" t="b">
        <v>0</v>
      </c>
      <c r="V3493">
        <v>12000</v>
      </c>
      <c r="W3493">
        <v>7000</v>
      </c>
      <c r="X3493">
        <v>2.5</v>
      </c>
      <c r="Y3493">
        <v>9300</v>
      </c>
      <c r="Z3493">
        <v>2</v>
      </c>
    </row>
    <row r="3494" spans="1:26">
      <c r="A3494">
        <v>208106710</v>
      </c>
      <c r="B3494" t="s">
        <v>9223</v>
      </c>
      <c r="C3494" t="s">
        <v>3597</v>
      </c>
      <c r="D3494" t="s">
        <v>3698</v>
      </c>
      <c r="E3494" t="s">
        <v>5436</v>
      </c>
      <c r="F3494" t="s">
        <v>3621</v>
      </c>
      <c r="G3494">
        <v>208106710</v>
      </c>
      <c r="I3494" t="s">
        <v>3622</v>
      </c>
      <c r="J3494" t="s">
        <v>10249</v>
      </c>
      <c r="K3494" t="s">
        <v>3624</v>
      </c>
      <c r="L3494" t="s">
        <v>10250</v>
      </c>
      <c r="M3494">
        <v>10.8</v>
      </c>
      <c r="N3494">
        <v>20.5</v>
      </c>
      <c r="O3494">
        <v>10.7</v>
      </c>
      <c r="P3494">
        <v>10.8</v>
      </c>
      <c r="Q3494">
        <v>21.4</v>
      </c>
      <c r="R3494">
        <v>9.1999999999999993</v>
      </c>
      <c r="S3494" t="b">
        <v>0</v>
      </c>
      <c r="T3494" t="b">
        <v>0</v>
      </c>
      <c r="U3494" t="b">
        <v>0</v>
      </c>
      <c r="V3494">
        <v>12000</v>
      </c>
      <c r="W3494">
        <v>7000</v>
      </c>
      <c r="X3494">
        <v>2.5</v>
      </c>
      <c r="Y3494">
        <v>9300</v>
      </c>
      <c r="Z3494">
        <v>2</v>
      </c>
    </row>
    <row r="3495" spans="1:26">
      <c r="A3495">
        <v>208106721</v>
      </c>
      <c r="B3495" t="s">
        <v>9223</v>
      </c>
      <c r="C3495" t="s">
        <v>3597</v>
      </c>
      <c r="D3495" t="s">
        <v>3698</v>
      </c>
      <c r="E3495" t="s">
        <v>5439</v>
      </c>
      <c r="F3495" t="s">
        <v>3621</v>
      </c>
      <c r="G3495">
        <v>208106721</v>
      </c>
      <c r="I3495" t="s">
        <v>3622</v>
      </c>
      <c r="J3495" t="s">
        <v>10249</v>
      </c>
      <c r="K3495" t="s">
        <v>3624</v>
      </c>
      <c r="L3495" t="s">
        <v>10250</v>
      </c>
      <c r="M3495">
        <v>10.8</v>
      </c>
      <c r="N3495">
        <v>20.5</v>
      </c>
      <c r="O3495">
        <v>10.7</v>
      </c>
      <c r="P3495">
        <v>10.8</v>
      </c>
      <c r="Q3495">
        <v>21.4</v>
      </c>
      <c r="R3495">
        <v>9.1999999999999993</v>
      </c>
      <c r="S3495" t="b">
        <v>0</v>
      </c>
      <c r="T3495" t="b">
        <v>0</v>
      </c>
      <c r="U3495" t="b">
        <v>0</v>
      </c>
      <c r="V3495">
        <v>12000</v>
      </c>
      <c r="W3495">
        <v>7000</v>
      </c>
      <c r="X3495">
        <v>2.5</v>
      </c>
      <c r="Y3495">
        <v>9300</v>
      </c>
      <c r="Z3495">
        <v>2</v>
      </c>
    </row>
    <row r="3496" spans="1:26">
      <c r="A3496">
        <v>208106752</v>
      </c>
      <c r="B3496" t="s">
        <v>9223</v>
      </c>
      <c r="C3496" t="s">
        <v>3597</v>
      </c>
      <c r="D3496" t="s">
        <v>3698</v>
      </c>
      <c r="E3496" t="s">
        <v>5438</v>
      </c>
      <c r="F3496" t="s">
        <v>3621</v>
      </c>
      <c r="G3496">
        <v>208106752</v>
      </c>
      <c r="I3496" t="s">
        <v>3622</v>
      </c>
      <c r="J3496" t="s">
        <v>10247</v>
      </c>
      <c r="K3496" t="s">
        <v>3624</v>
      </c>
      <c r="L3496" t="s">
        <v>10248</v>
      </c>
      <c r="M3496">
        <v>10.3</v>
      </c>
      <c r="N3496">
        <v>20</v>
      </c>
      <c r="O3496">
        <v>10.8</v>
      </c>
      <c r="P3496">
        <v>10.3</v>
      </c>
      <c r="Q3496">
        <v>20.8</v>
      </c>
      <c r="R3496">
        <v>8.6999999999999993</v>
      </c>
      <c r="S3496" t="b">
        <v>0</v>
      </c>
      <c r="T3496" t="b">
        <v>0</v>
      </c>
      <c r="U3496" t="b">
        <v>0</v>
      </c>
      <c r="V3496">
        <v>12000</v>
      </c>
      <c r="W3496">
        <v>7800</v>
      </c>
      <c r="X3496">
        <v>2.63</v>
      </c>
      <c r="Y3496">
        <v>8200</v>
      </c>
      <c r="Z3496">
        <v>1.35</v>
      </c>
    </row>
    <row r="3497" spans="1:26">
      <c r="A3497">
        <v>208106730</v>
      </c>
      <c r="B3497" t="s">
        <v>9223</v>
      </c>
      <c r="C3497" t="s">
        <v>3597</v>
      </c>
      <c r="D3497" t="s">
        <v>3698</v>
      </c>
      <c r="E3497" t="s">
        <v>5424</v>
      </c>
      <c r="F3497" t="s">
        <v>3621</v>
      </c>
      <c r="G3497">
        <v>208106730</v>
      </c>
      <c r="I3497" t="s">
        <v>3622</v>
      </c>
      <c r="J3497" t="s">
        <v>10247</v>
      </c>
      <c r="K3497" t="s">
        <v>3624</v>
      </c>
      <c r="L3497" t="s">
        <v>10248</v>
      </c>
      <c r="M3497">
        <v>10.3</v>
      </c>
      <c r="N3497">
        <v>20</v>
      </c>
      <c r="O3497">
        <v>10.8</v>
      </c>
      <c r="P3497">
        <v>10.3</v>
      </c>
      <c r="Q3497">
        <v>20.8</v>
      </c>
      <c r="R3497">
        <v>8.6999999999999993</v>
      </c>
      <c r="S3497" t="b">
        <v>0</v>
      </c>
      <c r="T3497" t="b">
        <v>0</v>
      </c>
      <c r="U3497" t="b">
        <v>0</v>
      </c>
      <c r="V3497">
        <v>12000</v>
      </c>
      <c r="W3497">
        <v>7800</v>
      </c>
      <c r="X3497">
        <v>2.63</v>
      </c>
      <c r="Y3497">
        <v>8200</v>
      </c>
      <c r="Z3497">
        <v>1.35</v>
      </c>
    </row>
    <row r="3498" spans="1:26">
      <c r="A3498">
        <v>208106708</v>
      </c>
      <c r="B3498" t="s">
        <v>9223</v>
      </c>
      <c r="C3498" t="s">
        <v>3597</v>
      </c>
      <c r="D3498" t="s">
        <v>3698</v>
      </c>
      <c r="E3498" t="s">
        <v>5436</v>
      </c>
      <c r="F3498" t="s">
        <v>3621</v>
      </c>
      <c r="G3498">
        <v>208106708</v>
      </c>
      <c r="I3498" t="s">
        <v>3622</v>
      </c>
      <c r="J3498" t="s">
        <v>10247</v>
      </c>
      <c r="K3498" t="s">
        <v>3624</v>
      </c>
      <c r="L3498" t="s">
        <v>10248</v>
      </c>
      <c r="M3498">
        <v>10.3</v>
      </c>
      <c r="N3498">
        <v>20</v>
      </c>
      <c r="O3498">
        <v>10.8</v>
      </c>
      <c r="P3498">
        <v>10.3</v>
      </c>
      <c r="Q3498">
        <v>20.8</v>
      </c>
      <c r="R3498">
        <v>8.6999999999999993</v>
      </c>
      <c r="S3498" t="b">
        <v>0</v>
      </c>
      <c r="T3498" t="b">
        <v>0</v>
      </c>
      <c r="U3498" t="b">
        <v>0</v>
      </c>
      <c r="V3498">
        <v>12000</v>
      </c>
      <c r="W3498">
        <v>7800</v>
      </c>
      <c r="X3498">
        <v>2.63</v>
      </c>
      <c r="Y3498">
        <v>8200</v>
      </c>
      <c r="Z3498">
        <v>1.35</v>
      </c>
    </row>
    <row r="3499" spans="1:26">
      <c r="A3499">
        <v>208106719</v>
      </c>
      <c r="B3499" t="s">
        <v>9223</v>
      </c>
      <c r="C3499" t="s">
        <v>3597</v>
      </c>
      <c r="D3499" t="s">
        <v>3698</v>
      </c>
      <c r="E3499" t="s">
        <v>5439</v>
      </c>
      <c r="F3499" t="s">
        <v>3621</v>
      </c>
      <c r="G3499">
        <v>208106719</v>
      </c>
      <c r="I3499" t="s">
        <v>3622</v>
      </c>
      <c r="J3499" t="s">
        <v>10247</v>
      </c>
      <c r="K3499" t="s">
        <v>3624</v>
      </c>
      <c r="L3499" t="s">
        <v>10248</v>
      </c>
      <c r="M3499">
        <v>10.3</v>
      </c>
      <c r="N3499">
        <v>20</v>
      </c>
      <c r="O3499">
        <v>10.8</v>
      </c>
      <c r="P3499">
        <v>10.3</v>
      </c>
      <c r="Q3499">
        <v>20.8</v>
      </c>
      <c r="R3499">
        <v>8.6999999999999993</v>
      </c>
      <c r="S3499" t="b">
        <v>0</v>
      </c>
      <c r="T3499" t="b">
        <v>0</v>
      </c>
      <c r="U3499" t="b">
        <v>0</v>
      </c>
      <c r="V3499">
        <v>12000</v>
      </c>
      <c r="W3499">
        <v>7800</v>
      </c>
      <c r="X3499">
        <v>2.63</v>
      </c>
      <c r="Y3499">
        <v>8200</v>
      </c>
      <c r="Z3499">
        <v>1.35</v>
      </c>
    </row>
    <row r="3500" spans="1:26">
      <c r="A3500">
        <v>208106741</v>
      </c>
      <c r="B3500" t="s">
        <v>9223</v>
      </c>
      <c r="C3500" t="s">
        <v>3597</v>
      </c>
      <c r="D3500" t="s">
        <v>3698</v>
      </c>
      <c r="E3500" t="s">
        <v>10244</v>
      </c>
      <c r="F3500" t="s">
        <v>3621</v>
      </c>
      <c r="G3500">
        <v>208106741</v>
      </c>
      <c r="I3500" t="s">
        <v>3622</v>
      </c>
      <c r="J3500" t="s">
        <v>10247</v>
      </c>
      <c r="K3500" t="s">
        <v>3624</v>
      </c>
      <c r="L3500" t="s">
        <v>10248</v>
      </c>
      <c r="M3500">
        <v>10.3</v>
      </c>
      <c r="N3500">
        <v>20</v>
      </c>
      <c r="O3500">
        <v>10.8</v>
      </c>
      <c r="P3500">
        <v>10.3</v>
      </c>
      <c r="Q3500">
        <v>20.8</v>
      </c>
      <c r="R3500">
        <v>8.6999999999999993</v>
      </c>
      <c r="S3500" t="b">
        <v>0</v>
      </c>
      <c r="T3500" t="b">
        <v>0</v>
      </c>
      <c r="U3500" t="b">
        <v>0</v>
      </c>
      <c r="V3500">
        <v>12000</v>
      </c>
      <c r="W3500">
        <v>7800</v>
      </c>
      <c r="X3500">
        <v>2.63</v>
      </c>
      <c r="Y3500">
        <v>8200</v>
      </c>
      <c r="Z3500">
        <v>1.35</v>
      </c>
    </row>
    <row r="3501" spans="1:26">
      <c r="A3501">
        <v>208106753</v>
      </c>
      <c r="B3501" t="s">
        <v>9223</v>
      </c>
      <c r="C3501" t="s">
        <v>3597</v>
      </c>
      <c r="D3501" t="s">
        <v>3698</v>
      </c>
      <c r="E3501" t="s">
        <v>5438</v>
      </c>
      <c r="F3501" t="s">
        <v>3621</v>
      </c>
      <c r="G3501">
        <v>208106753</v>
      </c>
      <c r="I3501" t="s">
        <v>3622</v>
      </c>
      <c r="J3501" t="s">
        <v>10245</v>
      </c>
      <c r="K3501" t="s">
        <v>3624</v>
      </c>
      <c r="L3501" t="s">
        <v>10246</v>
      </c>
      <c r="M3501">
        <v>12.6</v>
      </c>
      <c r="N3501">
        <v>21.5</v>
      </c>
      <c r="O3501">
        <v>10.5</v>
      </c>
      <c r="P3501">
        <v>12.6</v>
      </c>
      <c r="Q3501">
        <v>21.7</v>
      </c>
      <c r="R3501">
        <v>9.4</v>
      </c>
      <c r="S3501" t="b">
        <v>0</v>
      </c>
      <c r="T3501" t="b">
        <v>0</v>
      </c>
      <c r="U3501" t="b">
        <v>0</v>
      </c>
      <c r="V3501">
        <v>9000</v>
      </c>
      <c r="W3501">
        <v>6000</v>
      </c>
      <c r="X3501">
        <v>2.5099999999999998</v>
      </c>
      <c r="Y3501">
        <v>8066</v>
      </c>
      <c r="Z3501">
        <v>2.17</v>
      </c>
    </row>
    <row r="3502" spans="1:26">
      <c r="A3502">
        <v>208106731</v>
      </c>
      <c r="B3502" t="s">
        <v>9223</v>
      </c>
      <c r="C3502" t="s">
        <v>3597</v>
      </c>
      <c r="D3502" t="s">
        <v>3698</v>
      </c>
      <c r="E3502" t="s">
        <v>5424</v>
      </c>
      <c r="F3502" t="s">
        <v>3621</v>
      </c>
      <c r="G3502">
        <v>208106731</v>
      </c>
      <c r="I3502" t="s">
        <v>3622</v>
      </c>
      <c r="J3502" t="s">
        <v>10245</v>
      </c>
      <c r="K3502" t="s">
        <v>3624</v>
      </c>
      <c r="L3502" t="s">
        <v>10246</v>
      </c>
      <c r="M3502">
        <v>12.6</v>
      </c>
      <c r="N3502">
        <v>21.5</v>
      </c>
      <c r="O3502">
        <v>10.5</v>
      </c>
      <c r="P3502">
        <v>12.6</v>
      </c>
      <c r="Q3502">
        <v>21.7</v>
      </c>
      <c r="R3502">
        <v>9.4</v>
      </c>
      <c r="S3502" t="b">
        <v>0</v>
      </c>
      <c r="T3502" t="b">
        <v>0</v>
      </c>
      <c r="U3502" t="b">
        <v>0</v>
      </c>
      <c r="V3502">
        <v>9000</v>
      </c>
      <c r="W3502">
        <v>6000</v>
      </c>
      <c r="X3502">
        <v>2.5099999999999998</v>
      </c>
      <c r="Y3502">
        <v>8066</v>
      </c>
      <c r="Z3502">
        <v>2.17</v>
      </c>
    </row>
    <row r="3503" spans="1:26">
      <c r="A3503">
        <v>208106742</v>
      </c>
      <c r="B3503" t="s">
        <v>9223</v>
      </c>
      <c r="C3503" t="s">
        <v>3597</v>
      </c>
      <c r="D3503" t="s">
        <v>3698</v>
      </c>
      <c r="E3503" t="s">
        <v>10244</v>
      </c>
      <c r="F3503" t="s">
        <v>3621</v>
      </c>
      <c r="G3503">
        <v>208106742</v>
      </c>
      <c r="I3503" t="s">
        <v>3622</v>
      </c>
      <c r="J3503" t="s">
        <v>10245</v>
      </c>
      <c r="K3503" t="s">
        <v>3624</v>
      </c>
      <c r="L3503" t="s">
        <v>10246</v>
      </c>
      <c r="M3503">
        <v>12.6</v>
      </c>
      <c r="N3503">
        <v>21.5</v>
      </c>
      <c r="O3503">
        <v>10.5</v>
      </c>
      <c r="P3503">
        <v>12.6</v>
      </c>
      <c r="Q3503">
        <v>21.7</v>
      </c>
      <c r="R3503">
        <v>9.4</v>
      </c>
      <c r="S3503" t="b">
        <v>0</v>
      </c>
      <c r="T3503" t="b">
        <v>0</v>
      </c>
      <c r="U3503" t="b">
        <v>0</v>
      </c>
      <c r="V3503">
        <v>9000</v>
      </c>
      <c r="W3503">
        <v>6000</v>
      </c>
      <c r="X3503">
        <v>2.5099999999999998</v>
      </c>
      <c r="Y3503">
        <v>8066</v>
      </c>
      <c r="Z3503">
        <v>2.17</v>
      </c>
    </row>
    <row r="3504" spans="1:26">
      <c r="A3504">
        <v>208106709</v>
      </c>
      <c r="B3504" t="s">
        <v>9223</v>
      </c>
      <c r="C3504" t="s">
        <v>3597</v>
      </c>
      <c r="D3504" t="s">
        <v>3698</v>
      </c>
      <c r="E3504" t="s">
        <v>5436</v>
      </c>
      <c r="F3504" t="s">
        <v>3621</v>
      </c>
      <c r="G3504">
        <v>208106709</v>
      </c>
      <c r="I3504" t="s">
        <v>3622</v>
      </c>
      <c r="J3504" t="s">
        <v>10245</v>
      </c>
      <c r="K3504" t="s">
        <v>3624</v>
      </c>
      <c r="L3504" t="s">
        <v>10246</v>
      </c>
      <c r="M3504">
        <v>12.6</v>
      </c>
      <c r="N3504">
        <v>21.5</v>
      </c>
      <c r="O3504">
        <v>10.5</v>
      </c>
      <c r="P3504">
        <v>12.6</v>
      </c>
      <c r="Q3504">
        <v>21.7</v>
      </c>
      <c r="R3504">
        <v>9.4</v>
      </c>
      <c r="S3504" t="b">
        <v>0</v>
      </c>
      <c r="T3504" t="b">
        <v>0</v>
      </c>
      <c r="U3504" t="b">
        <v>0</v>
      </c>
      <c r="V3504">
        <v>9000</v>
      </c>
      <c r="W3504">
        <v>6000</v>
      </c>
      <c r="X3504">
        <v>2.5099999999999998</v>
      </c>
      <c r="Y3504">
        <v>8066</v>
      </c>
      <c r="Z3504">
        <v>2.17</v>
      </c>
    </row>
    <row r="3505" spans="1:26">
      <c r="A3505">
        <v>208106720</v>
      </c>
      <c r="B3505" t="s">
        <v>9223</v>
      </c>
      <c r="C3505" t="s">
        <v>3597</v>
      </c>
      <c r="D3505" t="s">
        <v>3698</v>
      </c>
      <c r="E3505" t="s">
        <v>5439</v>
      </c>
      <c r="F3505" t="s">
        <v>3621</v>
      </c>
      <c r="G3505">
        <v>208106720</v>
      </c>
      <c r="I3505" t="s">
        <v>3622</v>
      </c>
      <c r="J3505" t="s">
        <v>10245</v>
      </c>
      <c r="K3505" t="s">
        <v>3624</v>
      </c>
      <c r="L3505" t="s">
        <v>10246</v>
      </c>
      <c r="M3505">
        <v>12.6</v>
      </c>
      <c r="N3505">
        <v>21.5</v>
      </c>
      <c r="O3505">
        <v>10.5</v>
      </c>
      <c r="P3505">
        <v>12.6</v>
      </c>
      <c r="Q3505">
        <v>21.7</v>
      </c>
      <c r="R3505">
        <v>9.4</v>
      </c>
      <c r="S3505" t="b">
        <v>0</v>
      </c>
      <c r="T3505" t="b">
        <v>0</v>
      </c>
      <c r="U3505" t="b">
        <v>0</v>
      </c>
      <c r="V3505">
        <v>9000</v>
      </c>
      <c r="W3505">
        <v>6000</v>
      </c>
      <c r="X3505">
        <v>2.5099999999999998</v>
      </c>
      <c r="Y3505">
        <v>8066</v>
      </c>
      <c r="Z3505">
        <v>2.17</v>
      </c>
    </row>
    <row r="3506" spans="1:26">
      <c r="A3506">
        <v>208106751</v>
      </c>
      <c r="B3506" t="s">
        <v>9223</v>
      </c>
      <c r="C3506" t="s">
        <v>3597</v>
      </c>
      <c r="D3506" t="s">
        <v>3698</v>
      </c>
      <c r="E3506" t="s">
        <v>5438</v>
      </c>
      <c r="F3506" t="s">
        <v>3621</v>
      </c>
      <c r="G3506">
        <v>208106751</v>
      </c>
      <c r="I3506" t="s">
        <v>3622</v>
      </c>
      <c r="J3506" t="s">
        <v>10242</v>
      </c>
      <c r="K3506" t="s">
        <v>3624</v>
      </c>
      <c r="L3506" t="s">
        <v>10243</v>
      </c>
      <c r="M3506">
        <v>12.5</v>
      </c>
      <c r="N3506">
        <v>21.5</v>
      </c>
      <c r="O3506">
        <v>10.5</v>
      </c>
      <c r="P3506">
        <v>12.5</v>
      </c>
      <c r="Q3506">
        <v>21.5</v>
      </c>
      <c r="R3506">
        <v>9.1</v>
      </c>
      <c r="S3506" t="b">
        <v>0</v>
      </c>
      <c r="T3506" t="b">
        <v>0</v>
      </c>
      <c r="U3506" t="b">
        <v>0</v>
      </c>
      <c r="V3506">
        <v>9000</v>
      </c>
      <c r="W3506">
        <v>6300</v>
      </c>
      <c r="X3506">
        <v>2.64</v>
      </c>
      <c r="Y3506">
        <v>7974</v>
      </c>
      <c r="Z3506">
        <v>1.88</v>
      </c>
    </row>
    <row r="3507" spans="1:26">
      <c r="A3507">
        <v>208106729</v>
      </c>
      <c r="B3507" t="s">
        <v>9223</v>
      </c>
      <c r="C3507" t="s">
        <v>3597</v>
      </c>
      <c r="D3507" t="s">
        <v>3698</v>
      </c>
      <c r="E3507" t="s">
        <v>5424</v>
      </c>
      <c r="F3507" t="s">
        <v>3621</v>
      </c>
      <c r="G3507">
        <v>208106729</v>
      </c>
      <c r="I3507" t="s">
        <v>3622</v>
      </c>
      <c r="J3507" t="s">
        <v>10242</v>
      </c>
      <c r="K3507" t="s">
        <v>3624</v>
      </c>
      <c r="L3507" t="s">
        <v>10243</v>
      </c>
      <c r="M3507">
        <v>12.5</v>
      </c>
      <c r="N3507">
        <v>21.5</v>
      </c>
      <c r="O3507">
        <v>10.5</v>
      </c>
      <c r="P3507">
        <v>12.5</v>
      </c>
      <c r="Q3507">
        <v>21.5</v>
      </c>
      <c r="R3507">
        <v>9.1</v>
      </c>
      <c r="S3507" t="b">
        <v>0</v>
      </c>
      <c r="T3507" t="b">
        <v>0</v>
      </c>
      <c r="U3507" t="b">
        <v>0</v>
      </c>
      <c r="V3507">
        <v>9000</v>
      </c>
      <c r="W3507">
        <v>6300</v>
      </c>
      <c r="X3507">
        <v>2.64</v>
      </c>
      <c r="Y3507">
        <v>7974</v>
      </c>
      <c r="Z3507">
        <v>1.88</v>
      </c>
    </row>
    <row r="3508" spans="1:26">
      <c r="A3508">
        <v>208106740</v>
      </c>
      <c r="B3508" t="s">
        <v>9223</v>
      </c>
      <c r="C3508" t="s">
        <v>3597</v>
      </c>
      <c r="D3508" t="s">
        <v>3698</v>
      </c>
      <c r="E3508" t="s">
        <v>10244</v>
      </c>
      <c r="F3508" t="s">
        <v>3621</v>
      </c>
      <c r="G3508">
        <v>208106740</v>
      </c>
      <c r="I3508" t="s">
        <v>3622</v>
      </c>
      <c r="J3508" t="s">
        <v>10242</v>
      </c>
      <c r="K3508" t="s">
        <v>3624</v>
      </c>
      <c r="L3508" t="s">
        <v>10243</v>
      </c>
      <c r="M3508">
        <v>12.5</v>
      </c>
      <c r="N3508">
        <v>21.5</v>
      </c>
      <c r="O3508">
        <v>10.5</v>
      </c>
      <c r="P3508">
        <v>12.5</v>
      </c>
      <c r="Q3508">
        <v>21.5</v>
      </c>
      <c r="R3508">
        <v>9.1</v>
      </c>
      <c r="S3508" t="b">
        <v>0</v>
      </c>
      <c r="T3508" t="b">
        <v>0</v>
      </c>
      <c r="U3508" t="b">
        <v>0</v>
      </c>
      <c r="V3508">
        <v>9000</v>
      </c>
      <c r="W3508">
        <v>6300</v>
      </c>
      <c r="X3508">
        <v>2.64</v>
      </c>
      <c r="Y3508">
        <v>7974</v>
      </c>
      <c r="Z3508">
        <v>1.88</v>
      </c>
    </row>
    <row r="3509" spans="1:26">
      <c r="A3509">
        <v>208106707</v>
      </c>
      <c r="B3509" t="s">
        <v>9223</v>
      </c>
      <c r="C3509" t="s">
        <v>3597</v>
      </c>
      <c r="D3509" t="s">
        <v>3698</v>
      </c>
      <c r="E3509" t="s">
        <v>5436</v>
      </c>
      <c r="F3509" t="s">
        <v>3621</v>
      </c>
      <c r="G3509">
        <v>208106707</v>
      </c>
      <c r="I3509" t="s">
        <v>3622</v>
      </c>
      <c r="J3509" t="s">
        <v>10242</v>
      </c>
      <c r="K3509" t="s">
        <v>3624</v>
      </c>
      <c r="L3509" t="s">
        <v>10243</v>
      </c>
      <c r="M3509">
        <v>12.5</v>
      </c>
      <c r="N3509">
        <v>21.5</v>
      </c>
      <c r="O3509">
        <v>10.5</v>
      </c>
      <c r="P3509">
        <v>12.5</v>
      </c>
      <c r="Q3509">
        <v>21.5</v>
      </c>
      <c r="R3509">
        <v>9.1</v>
      </c>
      <c r="S3509" t="b">
        <v>0</v>
      </c>
      <c r="T3509" t="b">
        <v>0</v>
      </c>
      <c r="U3509" t="b">
        <v>0</v>
      </c>
      <c r="V3509">
        <v>9000</v>
      </c>
      <c r="W3509">
        <v>6300</v>
      </c>
      <c r="X3509">
        <v>2.64</v>
      </c>
      <c r="Y3509">
        <v>7974</v>
      </c>
      <c r="Z3509">
        <v>1.88</v>
      </c>
    </row>
    <row r="3510" spans="1:26">
      <c r="A3510">
        <v>208106718</v>
      </c>
      <c r="B3510" t="s">
        <v>9223</v>
      </c>
      <c r="C3510" t="s">
        <v>3597</v>
      </c>
      <c r="D3510" t="s">
        <v>3698</v>
      </c>
      <c r="E3510" t="s">
        <v>5439</v>
      </c>
      <c r="F3510" t="s">
        <v>3621</v>
      </c>
      <c r="G3510">
        <v>208106718</v>
      </c>
      <c r="I3510" t="s">
        <v>3622</v>
      </c>
      <c r="J3510" t="s">
        <v>10242</v>
      </c>
      <c r="K3510" t="s">
        <v>3624</v>
      </c>
      <c r="L3510" t="s">
        <v>10243</v>
      </c>
      <c r="M3510">
        <v>12.5</v>
      </c>
      <c r="N3510">
        <v>21.5</v>
      </c>
      <c r="O3510">
        <v>10.5</v>
      </c>
      <c r="P3510">
        <v>12.5</v>
      </c>
      <c r="Q3510">
        <v>21.5</v>
      </c>
      <c r="R3510">
        <v>9.1</v>
      </c>
      <c r="S3510" t="b">
        <v>0</v>
      </c>
      <c r="T3510" t="b">
        <v>0</v>
      </c>
      <c r="U3510" t="b">
        <v>0</v>
      </c>
      <c r="V3510">
        <v>9000</v>
      </c>
      <c r="W3510">
        <v>6300</v>
      </c>
      <c r="X3510">
        <v>2.64</v>
      </c>
      <c r="Y3510">
        <v>7974</v>
      </c>
      <c r="Z3510">
        <v>1.88</v>
      </c>
    </row>
    <row r="3511" spans="1:26">
      <c r="A3511">
        <v>208106725</v>
      </c>
      <c r="B3511" t="s">
        <v>9223</v>
      </c>
      <c r="C3511" t="s">
        <v>3597</v>
      </c>
      <c r="D3511" t="s">
        <v>3698</v>
      </c>
      <c r="E3511" t="s">
        <v>5424</v>
      </c>
      <c r="F3511" t="s">
        <v>3621</v>
      </c>
      <c r="G3511">
        <v>208106725</v>
      </c>
      <c r="I3511" t="s">
        <v>3622</v>
      </c>
      <c r="J3511" t="s">
        <v>10238</v>
      </c>
      <c r="K3511" t="s">
        <v>3624</v>
      </c>
      <c r="L3511" t="s">
        <v>10239</v>
      </c>
      <c r="M3511">
        <v>15</v>
      </c>
      <c r="N3511">
        <v>25.5</v>
      </c>
      <c r="O3511">
        <v>12.2</v>
      </c>
      <c r="P3511">
        <v>15</v>
      </c>
      <c r="Q3511">
        <v>25.5</v>
      </c>
      <c r="R3511">
        <v>12.3</v>
      </c>
      <c r="S3511" t="b">
        <v>0</v>
      </c>
      <c r="T3511" t="b">
        <v>0</v>
      </c>
      <c r="U3511" t="b">
        <v>1</v>
      </c>
      <c r="V3511">
        <v>9000</v>
      </c>
      <c r="W3511">
        <v>8500</v>
      </c>
      <c r="X3511">
        <v>4.1500000000000004</v>
      </c>
      <c r="Y3511">
        <v>9612</v>
      </c>
      <c r="Z3511">
        <v>2.29</v>
      </c>
    </row>
    <row r="3512" spans="1:26">
      <c r="A3512">
        <v>208106717</v>
      </c>
      <c r="B3512" t="s">
        <v>9223</v>
      </c>
      <c r="C3512" t="s">
        <v>3597</v>
      </c>
      <c r="D3512" t="s">
        <v>3698</v>
      </c>
      <c r="E3512" t="s">
        <v>5424</v>
      </c>
      <c r="F3512" t="s">
        <v>3753</v>
      </c>
      <c r="G3512">
        <v>208106717</v>
      </c>
      <c r="I3512" t="s">
        <v>3601</v>
      </c>
      <c r="J3512" t="s">
        <v>10238</v>
      </c>
      <c r="K3512" t="s">
        <v>3624</v>
      </c>
      <c r="L3512" t="s">
        <v>10241</v>
      </c>
      <c r="M3512">
        <v>13.5</v>
      </c>
      <c r="N3512">
        <v>21</v>
      </c>
      <c r="O3512">
        <v>11.5</v>
      </c>
      <c r="P3512">
        <v>12.5</v>
      </c>
      <c r="Q3512">
        <v>19.2</v>
      </c>
      <c r="R3512">
        <v>10.199999999999999</v>
      </c>
      <c r="S3512" t="b">
        <v>0</v>
      </c>
      <c r="T3512" t="b">
        <v>0</v>
      </c>
      <c r="U3512" t="b">
        <v>1</v>
      </c>
      <c r="V3512">
        <v>9000</v>
      </c>
      <c r="W3512">
        <v>7700</v>
      </c>
      <c r="X3512">
        <v>3.53</v>
      </c>
      <c r="Y3512">
        <v>9680</v>
      </c>
      <c r="Z3512">
        <v>2.42</v>
      </c>
    </row>
    <row r="3513" spans="1:26">
      <c r="A3513">
        <v>208106716</v>
      </c>
      <c r="B3513" t="s">
        <v>9223</v>
      </c>
      <c r="C3513" t="s">
        <v>3597</v>
      </c>
      <c r="D3513" t="s">
        <v>3698</v>
      </c>
      <c r="E3513" t="s">
        <v>5424</v>
      </c>
      <c r="F3513" t="s">
        <v>3849</v>
      </c>
      <c r="G3513">
        <v>208106716</v>
      </c>
      <c r="I3513" t="s">
        <v>3622</v>
      </c>
      <c r="J3513" t="s">
        <v>10238</v>
      </c>
      <c r="K3513" t="s">
        <v>3624</v>
      </c>
      <c r="L3513" t="s">
        <v>10240</v>
      </c>
      <c r="M3513">
        <v>13</v>
      </c>
      <c r="N3513">
        <v>20</v>
      </c>
      <c r="O3513">
        <v>10.5</v>
      </c>
      <c r="P3513">
        <v>13</v>
      </c>
      <c r="Q3513">
        <v>20</v>
      </c>
      <c r="R3513">
        <v>10</v>
      </c>
      <c r="S3513" t="b">
        <v>0</v>
      </c>
      <c r="T3513" t="b">
        <v>0</v>
      </c>
      <c r="U3513" t="b">
        <v>1</v>
      </c>
      <c r="V3513">
        <v>9000</v>
      </c>
      <c r="W3513">
        <v>7500</v>
      </c>
      <c r="X3513">
        <v>3.33</v>
      </c>
      <c r="Y3513">
        <v>9070</v>
      </c>
      <c r="Z3513">
        <v>2.1800000000000002</v>
      </c>
    </row>
    <row r="3514" spans="1:26">
      <c r="A3514">
        <v>208106703</v>
      </c>
      <c r="B3514" t="s">
        <v>9223</v>
      </c>
      <c r="C3514" t="s">
        <v>3597</v>
      </c>
      <c r="D3514" t="s">
        <v>3698</v>
      </c>
      <c r="E3514" t="s">
        <v>5436</v>
      </c>
      <c r="F3514" t="s">
        <v>3621</v>
      </c>
      <c r="G3514">
        <v>208106703</v>
      </c>
      <c r="I3514" t="s">
        <v>3622</v>
      </c>
      <c r="J3514" t="s">
        <v>10238</v>
      </c>
      <c r="K3514" t="s">
        <v>3624</v>
      </c>
      <c r="L3514" t="s">
        <v>10239</v>
      </c>
      <c r="M3514">
        <v>15</v>
      </c>
      <c r="N3514">
        <v>25.5</v>
      </c>
      <c r="O3514">
        <v>12.2</v>
      </c>
      <c r="P3514">
        <v>15</v>
      </c>
      <c r="Q3514">
        <v>25.5</v>
      </c>
      <c r="R3514">
        <v>12.3</v>
      </c>
      <c r="S3514" t="b">
        <v>0</v>
      </c>
      <c r="T3514" t="b">
        <v>0</v>
      </c>
      <c r="U3514" t="b">
        <v>1</v>
      </c>
      <c r="V3514">
        <v>9000</v>
      </c>
      <c r="W3514">
        <v>8500</v>
      </c>
      <c r="X3514">
        <v>4.1500000000000004</v>
      </c>
      <c r="Y3514">
        <v>9612</v>
      </c>
      <c r="Z3514">
        <v>2.29</v>
      </c>
    </row>
    <row r="3515" spans="1:26">
      <c r="A3515">
        <v>208106706</v>
      </c>
      <c r="B3515" t="s">
        <v>9223</v>
      </c>
      <c r="C3515" t="s">
        <v>3597</v>
      </c>
      <c r="D3515" t="s">
        <v>3698</v>
      </c>
      <c r="E3515" t="s">
        <v>5436</v>
      </c>
      <c r="F3515" t="s">
        <v>3753</v>
      </c>
      <c r="G3515">
        <v>208106706</v>
      </c>
      <c r="I3515" t="s">
        <v>3601</v>
      </c>
      <c r="J3515" t="s">
        <v>10238</v>
      </c>
      <c r="K3515" t="s">
        <v>3624</v>
      </c>
      <c r="L3515" t="s">
        <v>10241</v>
      </c>
      <c r="M3515">
        <v>13.5</v>
      </c>
      <c r="N3515">
        <v>21</v>
      </c>
      <c r="O3515">
        <v>11.5</v>
      </c>
      <c r="P3515">
        <v>12.5</v>
      </c>
      <c r="Q3515">
        <v>19.2</v>
      </c>
      <c r="R3515">
        <v>10.199999999999999</v>
      </c>
      <c r="S3515" t="b">
        <v>0</v>
      </c>
      <c r="T3515" t="b">
        <v>0</v>
      </c>
      <c r="U3515" t="b">
        <v>1</v>
      </c>
      <c r="V3515">
        <v>9000</v>
      </c>
      <c r="W3515">
        <v>7700</v>
      </c>
      <c r="X3515">
        <v>3.53</v>
      </c>
      <c r="Y3515">
        <v>9680</v>
      </c>
      <c r="Z3515">
        <v>2.42</v>
      </c>
    </row>
    <row r="3516" spans="1:26">
      <c r="A3516">
        <v>208106705</v>
      </c>
      <c r="B3516" t="s">
        <v>9223</v>
      </c>
      <c r="C3516" t="s">
        <v>3597</v>
      </c>
      <c r="D3516" t="s">
        <v>3698</v>
      </c>
      <c r="E3516" t="s">
        <v>5436</v>
      </c>
      <c r="F3516" t="s">
        <v>3849</v>
      </c>
      <c r="G3516">
        <v>208106705</v>
      </c>
      <c r="I3516" t="s">
        <v>3622</v>
      </c>
      <c r="J3516" t="s">
        <v>10238</v>
      </c>
      <c r="K3516" t="s">
        <v>3624</v>
      </c>
      <c r="L3516" t="s">
        <v>10240</v>
      </c>
      <c r="M3516">
        <v>13</v>
      </c>
      <c r="N3516">
        <v>20</v>
      </c>
      <c r="O3516">
        <v>10.5</v>
      </c>
      <c r="P3516">
        <v>13</v>
      </c>
      <c r="Q3516">
        <v>20</v>
      </c>
      <c r="R3516">
        <v>10</v>
      </c>
      <c r="S3516" t="b">
        <v>0</v>
      </c>
      <c r="T3516" t="b">
        <v>0</v>
      </c>
      <c r="U3516" t="b">
        <v>1</v>
      </c>
      <c r="V3516">
        <v>9000</v>
      </c>
      <c r="W3516">
        <v>7500</v>
      </c>
      <c r="X3516">
        <v>3.33</v>
      </c>
      <c r="Y3516">
        <v>9070</v>
      </c>
      <c r="Z3516">
        <v>2.1800000000000002</v>
      </c>
    </row>
    <row r="3517" spans="1:26">
      <c r="A3517">
        <v>208106739</v>
      </c>
      <c r="B3517" t="s">
        <v>9223</v>
      </c>
      <c r="C3517" t="s">
        <v>3597</v>
      </c>
      <c r="D3517" t="s">
        <v>3698</v>
      </c>
      <c r="E3517" t="s">
        <v>5437</v>
      </c>
      <c r="F3517" t="s">
        <v>3753</v>
      </c>
      <c r="G3517">
        <v>208106739</v>
      </c>
      <c r="I3517" t="s">
        <v>3601</v>
      </c>
      <c r="J3517" t="s">
        <v>10238</v>
      </c>
      <c r="K3517" t="s">
        <v>3624</v>
      </c>
      <c r="L3517" t="s">
        <v>10241</v>
      </c>
      <c r="M3517">
        <v>13.5</v>
      </c>
      <c r="N3517">
        <v>21</v>
      </c>
      <c r="O3517">
        <v>11.5</v>
      </c>
      <c r="P3517">
        <v>12.5</v>
      </c>
      <c r="Q3517">
        <v>19.2</v>
      </c>
      <c r="R3517">
        <v>10.199999999999999</v>
      </c>
      <c r="S3517" t="b">
        <v>0</v>
      </c>
      <c r="T3517" t="b">
        <v>0</v>
      </c>
      <c r="U3517" t="b">
        <v>1</v>
      </c>
      <c r="V3517">
        <v>9000</v>
      </c>
      <c r="W3517">
        <v>7700</v>
      </c>
      <c r="X3517">
        <v>3.53</v>
      </c>
      <c r="Y3517">
        <v>9680</v>
      </c>
      <c r="Z3517">
        <v>2.42</v>
      </c>
    </row>
    <row r="3518" spans="1:26">
      <c r="A3518">
        <v>208106738</v>
      </c>
      <c r="B3518" t="s">
        <v>9223</v>
      </c>
      <c r="C3518" t="s">
        <v>3597</v>
      </c>
      <c r="D3518" t="s">
        <v>3698</v>
      </c>
      <c r="E3518" t="s">
        <v>5437</v>
      </c>
      <c r="F3518" t="s">
        <v>3849</v>
      </c>
      <c r="G3518">
        <v>208106738</v>
      </c>
      <c r="I3518" t="s">
        <v>3622</v>
      </c>
      <c r="J3518" t="s">
        <v>10238</v>
      </c>
      <c r="K3518" t="s">
        <v>3624</v>
      </c>
      <c r="L3518" t="s">
        <v>10240</v>
      </c>
      <c r="M3518">
        <v>13</v>
      </c>
      <c r="N3518">
        <v>20</v>
      </c>
      <c r="O3518">
        <v>10.5</v>
      </c>
      <c r="P3518">
        <v>13</v>
      </c>
      <c r="Q3518">
        <v>20</v>
      </c>
      <c r="R3518">
        <v>10</v>
      </c>
      <c r="S3518" t="b">
        <v>0</v>
      </c>
      <c r="T3518" t="b">
        <v>0</v>
      </c>
      <c r="U3518" t="b">
        <v>1</v>
      </c>
      <c r="V3518">
        <v>9000</v>
      </c>
      <c r="W3518">
        <v>7500</v>
      </c>
      <c r="X3518">
        <v>3.33</v>
      </c>
      <c r="Y3518">
        <v>9070</v>
      </c>
      <c r="Z3518">
        <v>2.1800000000000002</v>
      </c>
    </row>
    <row r="3519" spans="1:26">
      <c r="A3519">
        <v>208106736</v>
      </c>
      <c r="B3519" t="s">
        <v>9223</v>
      </c>
      <c r="C3519" t="s">
        <v>3597</v>
      </c>
      <c r="D3519" t="s">
        <v>3698</v>
      </c>
      <c r="E3519" t="s">
        <v>5437</v>
      </c>
      <c r="F3519" t="s">
        <v>3621</v>
      </c>
      <c r="G3519">
        <v>208106736</v>
      </c>
      <c r="I3519" t="s">
        <v>3622</v>
      </c>
      <c r="J3519" t="s">
        <v>10238</v>
      </c>
      <c r="K3519" t="s">
        <v>3624</v>
      </c>
      <c r="L3519" t="s">
        <v>10239</v>
      </c>
      <c r="M3519">
        <v>15</v>
      </c>
      <c r="N3519">
        <v>25.5</v>
      </c>
      <c r="O3519">
        <v>12.2</v>
      </c>
      <c r="P3519">
        <v>15</v>
      </c>
      <c r="Q3519">
        <v>25.5</v>
      </c>
      <c r="R3519">
        <v>12.3</v>
      </c>
      <c r="S3519" t="b">
        <v>0</v>
      </c>
      <c r="T3519" t="b">
        <v>0</v>
      </c>
      <c r="U3519" t="b">
        <v>1</v>
      </c>
      <c r="V3519">
        <v>9000</v>
      </c>
      <c r="W3519">
        <v>8500</v>
      </c>
      <c r="X3519">
        <v>4.1500000000000004</v>
      </c>
      <c r="Y3519">
        <v>9612</v>
      </c>
      <c r="Z3519">
        <v>2.29</v>
      </c>
    </row>
    <row r="3520" spans="1:26">
      <c r="A3520">
        <v>208106747</v>
      </c>
      <c r="B3520" t="s">
        <v>9223</v>
      </c>
      <c r="C3520" t="s">
        <v>3597</v>
      </c>
      <c r="D3520" t="s">
        <v>3698</v>
      </c>
      <c r="E3520" t="s">
        <v>5438</v>
      </c>
      <c r="F3520" t="s">
        <v>3621</v>
      </c>
      <c r="G3520">
        <v>208106747</v>
      </c>
      <c r="I3520" t="s">
        <v>3622</v>
      </c>
      <c r="J3520" t="s">
        <v>10238</v>
      </c>
      <c r="K3520" t="s">
        <v>3624</v>
      </c>
      <c r="L3520" t="s">
        <v>10239</v>
      </c>
      <c r="M3520">
        <v>15</v>
      </c>
      <c r="N3520">
        <v>25.5</v>
      </c>
      <c r="O3520">
        <v>12.2</v>
      </c>
      <c r="P3520">
        <v>15</v>
      </c>
      <c r="Q3520">
        <v>25.5</v>
      </c>
      <c r="R3520">
        <v>12.3</v>
      </c>
      <c r="S3520" t="b">
        <v>0</v>
      </c>
      <c r="T3520" t="b">
        <v>0</v>
      </c>
      <c r="U3520" t="b">
        <v>1</v>
      </c>
      <c r="V3520">
        <v>9000</v>
      </c>
      <c r="W3520">
        <v>8500</v>
      </c>
      <c r="X3520">
        <v>4.1500000000000004</v>
      </c>
      <c r="Y3520">
        <v>9612</v>
      </c>
      <c r="Z3520">
        <v>2.29</v>
      </c>
    </row>
    <row r="3521" spans="1:26">
      <c r="A3521">
        <v>208106750</v>
      </c>
      <c r="B3521" t="s">
        <v>9223</v>
      </c>
      <c r="C3521" t="s">
        <v>3597</v>
      </c>
      <c r="D3521" t="s">
        <v>3698</v>
      </c>
      <c r="E3521" t="s">
        <v>5438</v>
      </c>
      <c r="F3521" t="s">
        <v>3753</v>
      </c>
      <c r="G3521">
        <v>208106750</v>
      </c>
      <c r="I3521" t="s">
        <v>3601</v>
      </c>
      <c r="J3521" t="s">
        <v>10238</v>
      </c>
      <c r="K3521" t="s">
        <v>3624</v>
      </c>
      <c r="L3521" t="s">
        <v>10241</v>
      </c>
      <c r="M3521">
        <v>13.5</v>
      </c>
      <c r="N3521">
        <v>21</v>
      </c>
      <c r="O3521">
        <v>11.5</v>
      </c>
      <c r="P3521">
        <v>12.5</v>
      </c>
      <c r="Q3521">
        <v>19.2</v>
      </c>
      <c r="R3521">
        <v>10.199999999999999</v>
      </c>
      <c r="S3521" t="b">
        <v>0</v>
      </c>
      <c r="T3521" t="b">
        <v>0</v>
      </c>
      <c r="U3521" t="b">
        <v>1</v>
      </c>
      <c r="V3521">
        <v>9000</v>
      </c>
      <c r="W3521">
        <v>7700</v>
      </c>
      <c r="X3521">
        <v>3.53</v>
      </c>
      <c r="Y3521">
        <v>9680</v>
      </c>
      <c r="Z3521">
        <v>2.42</v>
      </c>
    </row>
    <row r="3522" spans="1:26">
      <c r="A3522">
        <v>208106749</v>
      </c>
      <c r="B3522" t="s">
        <v>9223</v>
      </c>
      <c r="C3522" t="s">
        <v>3597</v>
      </c>
      <c r="D3522" t="s">
        <v>3698</v>
      </c>
      <c r="E3522" t="s">
        <v>5438</v>
      </c>
      <c r="F3522" t="s">
        <v>3849</v>
      </c>
      <c r="G3522">
        <v>208106749</v>
      </c>
      <c r="I3522" t="s">
        <v>3622</v>
      </c>
      <c r="J3522" t="s">
        <v>10238</v>
      </c>
      <c r="K3522" t="s">
        <v>3624</v>
      </c>
      <c r="L3522" t="s">
        <v>10240</v>
      </c>
      <c r="M3522">
        <v>13</v>
      </c>
      <c r="N3522">
        <v>20</v>
      </c>
      <c r="O3522">
        <v>10.5</v>
      </c>
      <c r="P3522">
        <v>13</v>
      </c>
      <c r="Q3522">
        <v>20</v>
      </c>
      <c r="R3522">
        <v>10</v>
      </c>
      <c r="S3522" t="b">
        <v>0</v>
      </c>
      <c r="T3522" t="b">
        <v>0</v>
      </c>
      <c r="U3522" t="b">
        <v>1</v>
      </c>
      <c r="V3522">
        <v>9000</v>
      </c>
      <c r="W3522">
        <v>7500</v>
      </c>
      <c r="X3522">
        <v>3.33</v>
      </c>
      <c r="Y3522">
        <v>9070</v>
      </c>
      <c r="Z3522">
        <v>2.1800000000000002</v>
      </c>
    </row>
    <row r="3523" spans="1:26">
      <c r="A3523">
        <v>208106714</v>
      </c>
      <c r="B3523" t="s">
        <v>9223</v>
      </c>
      <c r="C3523" t="s">
        <v>3597</v>
      </c>
      <c r="D3523" t="s">
        <v>3698</v>
      </c>
      <c r="E3523" t="s">
        <v>5439</v>
      </c>
      <c r="F3523" t="s">
        <v>3621</v>
      </c>
      <c r="G3523">
        <v>208106714</v>
      </c>
      <c r="I3523" t="s">
        <v>3622</v>
      </c>
      <c r="J3523" t="s">
        <v>10238</v>
      </c>
      <c r="K3523" t="s">
        <v>3624</v>
      </c>
      <c r="L3523" t="s">
        <v>10239</v>
      </c>
      <c r="M3523">
        <v>15</v>
      </c>
      <c r="N3523">
        <v>25.5</v>
      </c>
      <c r="O3523">
        <v>12.2</v>
      </c>
      <c r="P3523">
        <v>15</v>
      </c>
      <c r="Q3523">
        <v>25.5</v>
      </c>
      <c r="R3523">
        <v>12.3</v>
      </c>
      <c r="S3523" t="b">
        <v>0</v>
      </c>
      <c r="T3523" t="b">
        <v>0</v>
      </c>
      <c r="U3523" t="b">
        <v>1</v>
      </c>
      <c r="V3523">
        <v>9000</v>
      </c>
      <c r="W3523">
        <v>8500</v>
      </c>
      <c r="X3523">
        <v>4.1500000000000004</v>
      </c>
      <c r="Y3523">
        <v>9612</v>
      </c>
      <c r="Z3523">
        <v>2.29</v>
      </c>
    </row>
    <row r="3524" spans="1:26">
      <c r="A3524">
        <v>208106806</v>
      </c>
      <c r="B3524" t="s">
        <v>9223</v>
      </c>
      <c r="C3524" t="s">
        <v>3597</v>
      </c>
      <c r="D3524" t="s">
        <v>3698</v>
      </c>
      <c r="E3524" t="s">
        <v>5424</v>
      </c>
      <c r="F3524" t="s">
        <v>3650</v>
      </c>
      <c r="G3524">
        <v>208106806</v>
      </c>
      <c r="I3524" t="s">
        <v>3711</v>
      </c>
      <c r="J3524" t="s">
        <v>10237</v>
      </c>
      <c r="K3524" t="s">
        <v>3653</v>
      </c>
      <c r="M3524">
        <v>11.5</v>
      </c>
      <c r="N3524">
        <v>23</v>
      </c>
      <c r="O3524">
        <v>11.3</v>
      </c>
      <c r="P3524">
        <v>11.7</v>
      </c>
      <c r="Q3524">
        <v>23.9</v>
      </c>
      <c r="R3524">
        <v>9.5</v>
      </c>
      <c r="S3524" t="b">
        <v>0</v>
      </c>
      <c r="T3524" t="b">
        <v>0</v>
      </c>
      <c r="U3524" t="b">
        <v>1</v>
      </c>
      <c r="V3524">
        <v>36000</v>
      </c>
      <c r="W3524">
        <v>26800</v>
      </c>
      <c r="X3524">
        <v>3.14</v>
      </c>
      <c r="Y3524">
        <v>29700</v>
      </c>
      <c r="Z3524">
        <v>2.08</v>
      </c>
    </row>
    <row r="3525" spans="1:26">
      <c r="A3525">
        <v>208106791</v>
      </c>
      <c r="B3525" t="s">
        <v>9223</v>
      </c>
      <c r="C3525" t="s">
        <v>3597</v>
      </c>
      <c r="D3525" t="s">
        <v>3698</v>
      </c>
      <c r="E3525" t="s">
        <v>5436</v>
      </c>
      <c r="F3525" t="s">
        <v>3650</v>
      </c>
      <c r="G3525">
        <v>208106791</v>
      </c>
      <c r="I3525" t="s">
        <v>3711</v>
      </c>
      <c r="J3525" t="s">
        <v>10237</v>
      </c>
      <c r="K3525" t="s">
        <v>3653</v>
      </c>
      <c r="M3525">
        <v>11.5</v>
      </c>
      <c r="N3525">
        <v>23</v>
      </c>
      <c r="O3525">
        <v>11.3</v>
      </c>
      <c r="P3525">
        <v>11.7</v>
      </c>
      <c r="Q3525">
        <v>23.9</v>
      </c>
      <c r="R3525">
        <v>9.5</v>
      </c>
      <c r="S3525" t="b">
        <v>0</v>
      </c>
      <c r="T3525" t="b">
        <v>0</v>
      </c>
      <c r="U3525" t="b">
        <v>1</v>
      </c>
      <c r="V3525">
        <v>36000</v>
      </c>
      <c r="W3525">
        <v>26800</v>
      </c>
      <c r="X3525">
        <v>3.14</v>
      </c>
      <c r="Y3525">
        <v>29700</v>
      </c>
      <c r="Z3525">
        <v>2.08</v>
      </c>
    </row>
    <row r="3526" spans="1:26">
      <c r="A3526">
        <v>208106821</v>
      </c>
      <c r="B3526" t="s">
        <v>9223</v>
      </c>
      <c r="C3526" t="s">
        <v>3597</v>
      </c>
      <c r="D3526" t="s">
        <v>3698</v>
      </c>
      <c r="E3526" t="s">
        <v>5437</v>
      </c>
      <c r="F3526" t="s">
        <v>3650</v>
      </c>
      <c r="G3526">
        <v>208106821</v>
      </c>
      <c r="I3526" t="s">
        <v>3711</v>
      </c>
      <c r="J3526" t="s">
        <v>10237</v>
      </c>
      <c r="K3526" t="s">
        <v>3653</v>
      </c>
      <c r="M3526">
        <v>11.5</v>
      </c>
      <c r="N3526">
        <v>23</v>
      </c>
      <c r="O3526">
        <v>11.3</v>
      </c>
      <c r="P3526">
        <v>11.7</v>
      </c>
      <c r="Q3526">
        <v>23.9</v>
      </c>
      <c r="R3526">
        <v>9.5</v>
      </c>
      <c r="S3526" t="b">
        <v>0</v>
      </c>
      <c r="T3526" t="b">
        <v>0</v>
      </c>
      <c r="U3526" t="b">
        <v>1</v>
      </c>
      <c r="V3526">
        <v>36000</v>
      </c>
      <c r="W3526">
        <v>26800</v>
      </c>
      <c r="X3526">
        <v>3.14</v>
      </c>
      <c r="Y3526">
        <v>29700</v>
      </c>
      <c r="Z3526">
        <v>2.08</v>
      </c>
    </row>
    <row r="3527" spans="1:26">
      <c r="A3527">
        <v>208106836</v>
      </c>
      <c r="B3527" t="s">
        <v>9223</v>
      </c>
      <c r="C3527" t="s">
        <v>3597</v>
      </c>
      <c r="D3527" t="s">
        <v>3698</v>
      </c>
      <c r="E3527" t="s">
        <v>5438</v>
      </c>
      <c r="F3527" t="s">
        <v>3650</v>
      </c>
      <c r="G3527">
        <v>208106836</v>
      </c>
      <c r="I3527" t="s">
        <v>3711</v>
      </c>
      <c r="J3527" t="s">
        <v>10237</v>
      </c>
      <c r="K3527" t="s">
        <v>3653</v>
      </c>
      <c r="M3527">
        <v>11.5</v>
      </c>
      <c r="N3527">
        <v>23</v>
      </c>
      <c r="O3527">
        <v>11.3</v>
      </c>
      <c r="P3527">
        <v>11.7</v>
      </c>
      <c r="Q3527">
        <v>23.9</v>
      </c>
      <c r="R3527">
        <v>9.5</v>
      </c>
      <c r="S3527" t="b">
        <v>0</v>
      </c>
      <c r="T3527" t="b">
        <v>0</v>
      </c>
      <c r="U3527" t="b">
        <v>1</v>
      </c>
      <c r="V3527">
        <v>36000</v>
      </c>
      <c r="W3527">
        <v>26800</v>
      </c>
      <c r="X3527">
        <v>3.14</v>
      </c>
      <c r="Y3527">
        <v>29700</v>
      </c>
      <c r="Z3527">
        <v>2.08</v>
      </c>
    </row>
    <row r="3528" spans="1:26">
      <c r="A3528">
        <v>208106851</v>
      </c>
      <c r="B3528" t="s">
        <v>9223</v>
      </c>
      <c r="C3528" t="s">
        <v>3597</v>
      </c>
      <c r="D3528" t="s">
        <v>3698</v>
      </c>
      <c r="E3528" t="s">
        <v>5439</v>
      </c>
      <c r="F3528" t="s">
        <v>3650</v>
      </c>
      <c r="G3528">
        <v>208106851</v>
      </c>
      <c r="I3528" t="s">
        <v>3711</v>
      </c>
      <c r="J3528" t="s">
        <v>10237</v>
      </c>
      <c r="K3528" t="s">
        <v>3653</v>
      </c>
      <c r="M3528">
        <v>11.5</v>
      </c>
      <c r="N3528">
        <v>23</v>
      </c>
      <c r="O3528">
        <v>11.3</v>
      </c>
      <c r="P3528">
        <v>11.7</v>
      </c>
      <c r="Q3528">
        <v>23.9</v>
      </c>
      <c r="R3528">
        <v>9.5</v>
      </c>
      <c r="S3528" t="b">
        <v>0</v>
      </c>
      <c r="T3528" t="b">
        <v>0</v>
      </c>
      <c r="U3528" t="b">
        <v>1</v>
      </c>
      <c r="V3528">
        <v>36000</v>
      </c>
      <c r="W3528">
        <v>26800</v>
      </c>
      <c r="X3528">
        <v>3.14</v>
      </c>
      <c r="Y3528">
        <v>29700</v>
      </c>
      <c r="Z3528">
        <v>2.08</v>
      </c>
    </row>
    <row r="3529" spans="1:26">
      <c r="A3529">
        <v>208106803</v>
      </c>
      <c r="B3529" t="s">
        <v>9223</v>
      </c>
      <c r="C3529" t="s">
        <v>3597</v>
      </c>
      <c r="D3529" t="s">
        <v>3698</v>
      </c>
      <c r="E3529" t="s">
        <v>5424</v>
      </c>
      <c r="F3529" t="s">
        <v>3650</v>
      </c>
      <c r="G3529">
        <v>208106803</v>
      </c>
      <c r="I3529" t="s">
        <v>3711</v>
      </c>
      <c r="J3529" t="s">
        <v>7461</v>
      </c>
      <c r="K3529" t="s">
        <v>3653</v>
      </c>
      <c r="M3529">
        <v>12.5</v>
      </c>
      <c r="N3529">
        <v>23.8</v>
      </c>
      <c r="O3529">
        <v>10.5</v>
      </c>
      <c r="P3529">
        <v>12.7</v>
      </c>
      <c r="Q3529">
        <v>24.6</v>
      </c>
      <c r="R3529">
        <v>9.3000000000000007</v>
      </c>
      <c r="S3529" t="b">
        <v>0</v>
      </c>
      <c r="T3529" t="b">
        <v>0</v>
      </c>
      <c r="U3529" t="b">
        <v>0</v>
      </c>
      <c r="V3529">
        <v>28000</v>
      </c>
      <c r="W3529">
        <v>21000</v>
      </c>
      <c r="X3529">
        <v>3.42</v>
      </c>
      <c r="Y3529">
        <v>22987</v>
      </c>
      <c r="Z3529">
        <v>2</v>
      </c>
    </row>
    <row r="3530" spans="1:26">
      <c r="A3530">
        <v>208106804</v>
      </c>
      <c r="B3530" t="s">
        <v>9223</v>
      </c>
      <c r="C3530" t="s">
        <v>3597</v>
      </c>
      <c r="D3530" t="s">
        <v>3698</v>
      </c>
      <c r="E3530" t="s">
        <v>5424</v>
      </c>
      <c r="F3530" t="s">
        <v>3718</v>
      </c>
      <c r="G3530">
        <v>208106804</v>
      </c>
      <c r="I3530" t="s">
        <v>3711</v>
      </c>
      <c r="J3530" t="s">
        <v>7461</v>
      </c>
      <c r="K3530" t="s">
        <v>3688</v>
      </c>
      <c r="M3530">
        <v>11.2</v>
      </c>
      <c r="N3530">
        <v>19.5</v>
      </c>
      <c r="O3530">
        <v>10.199999999999999</v>
      </c>
      <c r="P3530">
        <v>11.7</v>
      </c>
      <c r="Q3530">
        <v>20.7</v>
      </c>
      <c r="R3530">
        <v>9.1999999999999993</v>
      </c>
      <c r="S3530" t="b">
        <v>0</v>
      </c>
      <c r="T3530" t="b">
        <v>0</v>
      </c>
      <c r="U3530" t="b">
        <v>1</v>
      </c>
      <c r="V3530">
        <v>28000</v>
      </c>
      <c r="W3530">
        <v>22000</v>
      </c>
      <c r="X3530">
        <v>3.5</v>
      </c>
      <c r="Y3530">
        <v>18500</v>
      </c>
      <c r="Z3530">
        <v>2.0499999999999998</v>
      </c>
    </row>
    <row r="3531" spans="1:26">
      <c r="A3531">
        <v>208106788</v>
      </c>
      <c r="B3531" t="s">
        <v>9223</v>
      </c>
      <c r="C3531" t="s">
        <v>3597</v>
      </c>
      <c r="D3531" t="s">
        <v>3698</v>
      </c>
      <c r="E3531" t="s">
        <v>5436</v>
      </c>
      <c r="F3531" t="s">
        <v>3650</v>
      </c>
      <c r="G3531">
        <v>208106788</v>
      </c>
      <c r="I3531" t="s">
        <v>3711</v>
      </c>
      <c r="J3531" t="s">
        <v>7461</v>
      </c>
      <c r="K3531" t="s">
        <v>3653</v>
      </c>
      <c r="M3531">
        <v>12.5</v>
      </c>
      <c r="N3531">
        <v>23.8</v>
      </c>
      <c r="O3531">
        <v>10.5</v>
      </c>
      <c r="P3531">
        <v>12.7</v>
      </c>
      <c r="Q3531">
        <v>24.6</v>
      </c>
      <c r="R3531">
        <v>9.3000000000000007</v>
      </c>
      <c r="S3531" t="b">
        <v>0</v>
      </c>
      <c r="T3531" t="b">
        <v>0</v>
      </c>
      <c r="U3531" t="b">
        <v>0</v>
      </c>
      <c r="V3531">
        <v>28000</v>
      </c>
      <c r="W3531">
        <v>21000</v>
      </c>
      <c r="X3531">
        <v>3.42</v>
      </c>
      <c r="Y3531">
        <v>22987</v>
      </c>
      <c r="Z3531">
        <v>2</v>
      </c>
    </row>
    <row r="3532" spans="1:26">
      <c r="A3532">
        <v>208106789</v>
      </c>
      <c r="B3532" t="s">
        <v>9223</v>
      </c>
      <c r="C3532" t="s">
        <v>3597</v>
      </c>
      <c r="D3532" t="s">
        <v>3698</v>
      </c>
      <c r="E3532" t="s">
        <v>5436</v>
      </c>
      <c r="F3532" t="s">
        <v>3718</v>
      </c>
      <c r="G3532">
        <v>208106789</v>
      </c>
      <c r="I3532" t="s">
        <v>3711</v>
      </c>
      <c r="J3532" t="s">
        <v>7461</v>
      </c>
      <c r="K3532" t="s">
        <v>3688</v>
      </c>
      <c r="M3532">
        <v>11.2</v>
      </c>
      <c r="N3532">
        <v>19.5</v>
      </c>
      <c r="O3532">
        <v>10.199999999999999</v>
      </c>
      <c r="P3532">
        <v>11.7</v>
      </c>
      <c r="Q3532">
        <v>20.7</v>
      </c>
      <c r="R3532">
        <v>9.1999999999999993</v>
      </c>
      <c r="S3532" t="b">
        <v>0</v>
      </c>
      <c r="T3532" t="b">
        <v>0</v>
      </c>
      <c r="U3532" t="b">
        <v>1</v>
      </c>
      <c r="V3532">
        <v>28000</v>
      </c>
      <c r="W3532">
        <v>22000</v>
      </c>
      <c r="X3532">
        <v>3.5</v>
      </c>
      <c r="Y3532">
        <v>18500</v>
      </c>
      <c r="Z3532">
        <v>2.0499999999999998</v>
      </c>
    </row>
    <row r="3533" spans="1:26">
      <c r="A3533">
        <v>208106818</v>
      </c>
      <c r="B3533" t="s">
        <v>9223</v>
      </c>
      <c r="C3533" t="s">
        <v>3597</v>
      </c>
      <c r="D3533" t="s">
        <v>3698</v>
      </c>
      <c r="E3533" t="s">
        <v>5437</v>
      </c>
      <c r="F3533" t="s">
        <v>3650</v>
      </c>
      <c r="G3533">
        <v>208106818</v>
      </c>
      <c r="I3533" t="s">
        <v>3711</v>
      </c>
      <c r="J3533" t="s">
        <v>7461</v>
      </c>
      <c r="K3533" t="s">
        <v>3653</v>
      </c>
      <c r="M3533">
        <v>12.5</v>
      </c>
      <c r="N3533">
        <v>23.8</v>
      </c>
      <c r="O3533">
        <v>10.5</v>
      </c>
      <c r="P3533">
        <v>12.7</v>
      </c>
      <c r="Q3533">
        <v>24.6</v>
      </c>
      <c r="R3533">
        <v>9.3000000000000007</v>
      </c>
      <c r="S3533" t="b">
        <v>0</v>
      </c>
      <c r="T3533" t="b">
        <v>0</v>
      </c>
      <c r="U3533" t="b">
        <v>0</v>
      </c>
      <c r="V3533">
        <v>28000</v>
      </c>
      <c r="W3533">
        <v>21000</v>
      </c>
      <c r="X3533">
        <v>3.42</v>
      </c>
      <c r="Y3533">
        <v>22987</v>
      </c>
      <c r="Z3533">
        <v>2</v>
      </c>
    </row>
    <row r="3534" spans="1:26">
      <c r="A3534">
        <v>208106819</v>
      </c>
      <c r="B3534" t="s">
        <v>9223</v>
      </c>
      <c r="C3534" t="s">
        <v>3597</v>
      </c>
      <c r="D3534" t="s">
        <v>3698</v>
      </c>
      <c r="E3534" t="s">
        <v>5437</v>
      </c>
      <c r="F3534" t="s">
        <v>3718</v>
      </c>
      <c r="G3534">
        <v>208106819</v>
      </c>
      <c r="I3534" t="s">
        <v>3711</v>
      </c>
      <c r="J3534" t="s">
        <v>7461</v>
      </c>
      <c r="K3534" t="s">
        <v>3688</v>
      </c>
      <c r="L3534" t="s">
        <v>3688</v>
      </c>
      <c r="M3534">
        <v>11.2</v>
      </c>
      <c r="N3534">
        <v>19.5</v>
      </c>
      <c r="O3534">
        <v>10.199999999999999</v>
      </c>
      <c r="P3534">
        <v>11.7</v>
      </c>
      <c r="Q3534">
        <v>20.7</v>
      </c>
      <c r="R3534">
        <v>9.1999999999999993</v>
      </c>
      <c r="S3534" t="b">
        <v>0</v>
      </c>
      <c r="T3534" t="b">
        <v>0</v>
      </c>
      <c r="U3534" t="b">
        <v>1</v>
      </c>
      <c r="V3534">
        <v>28000</v>
      </c>
      <c r="W3534">
        <v>22000</v>
      </c>
      <c r="X3534">
        <v>3.5</v>
      </c>
      <c r="Y3534">
        <v>18500</v>
      </c>
      <c r="Z3534">
        <v>2.0499999999999998</v>
      </c>
    </row>
    <row r="3535" spans="1:26">
      <c r="A3535">
        <v>208106833</v>
      </c>
      <c r="B3535" t="s">
        <v>9223</v>
      </c>
      <c r="C3535" t="s">
        <v>3597</v>
      </c>
      <c r="D3535" t="s">
        <v>3698</v>
      </c>
      <c r="E3535" t="s">
        <v>5438</v>
      </c>
      <c r="F3535" t="s">
        <v>3650</v>
      </c>
      <c r="G3535">
        <v>208106833</v>
      </c>
      <c r="I3535" t="s">
        <v>3711</v>
      </c>
      <c r="J3535" t="s">
        <v>7461</v>
      </c>
      <c r="K3535" t="s">
        <v>3653</v>
      </c>
      <c r="M3535">
        <v>12.5</v>
      </c>
      <c r="N3535">
        <v>23.8</v>
      </c>
      <c r="O3535">
        <v>10.5</v>
      </c>
      <c r="P3535">
        <v>12.7</v>
      </c>
      <c r="Q3535">
        <v>24.6</v>
      </c>
      <c r="R3535">
        <v>9.3000000000000007</v>
      </c>
      <c r="S3535" t="b">
        <v>0</v>
      </c>
      <c r="T3535" t="b">
        <v>0</v>
      </c>
      <c r="U3535" t="b">
        <v>0</v>
      </c>
      <c r="V3535">
        <v>28000</v>
      </c>
      <c r="W3535">
        <v>21000</v>
      </c>
      <c r="X3535">
        <v>3.42</v>
      </c>
      <c r="Y3535">
        <v>22987</v>
      </c>
      <c r="Z3535">
        <v>2</v>
      </c>
    </row>
    <row r="3536" spans="1:26">
      <c r="A3536">
        <v>208106834</v>
      </c>
      <c r="B3536" t="s">
        <v>9223</v>
      </c>
      <c r="C3536" t="s">
        <v>3597</v>
      </c>
      <c r="D3536" t="s">
        <v>3698</v>
      </c>
      <c r="E3536" t="s">
        <v>5438</v>
      </c>
      <c r="F3536" t="s">
        <v>3718</v>
      </c>
      <c r="G3536">
        <v>208106834</v>
      </c>
      <c r="I3536" t="s">
        <v>3711</v>
      </c>
      <c r="J3536" t="s">
        <v>7461</v>
      </c>
      <c r="K3536" t="s">
        <v>3688</v>
      </c>
      <c r="M3536">
        <v>11.2</v>
      </c>
      <c r="N3536">
        <v>19.5</v>
      </c>
      <c r="O3536">
        <v>10.199999999999999</v>
      </c>
      <c r="P3536">
        <v>11.7</v>
      </c>
      <c r="Q3536">
        <v>20.7</v>
      </c>
      <c r="R3536">
        <v>9.1999999999999993</v>
      </c>
      <c r="S3536" t="b">
        <v>0</v>
      </c>
      <c r="T3536" t="b">
        <v>0</v>
      </c>
      <c r="U3536" t="b">
        <v>1</v>
      </c>
      <c r="V3536">
        <v>28000</v>
      </c>
      <c r="W3536">
        <v>22000</v>
      </c>
      <c r="X3536">
        <v>3.5</v>
      </c>
      <c r="Y3536">
        <v>18500</v>
      </c>
      <c r="Z3536">
        <v>2.0499999999999998</v>
      </c>
    </row>
    <row r="3537" spans="1:26">
      <c r="A3537">
        <v>208106848</v>
      </c>
      <c r="B3537" t="s">
        <v>9223</v>
      </c>
      <c r="C3537" t="s">
        <v>3597</v>
      </c>
      <c r="D3537" t="s">
        <v>3698</v>
      </c>
      <c r="E3537" t="s">
        <v>5439</v>
      </c>
      <c r="F3537" t="s">
        <v>3650</v>
      </c>
      <c r="G3537">
        <v>208106848</v>
      </c>
      <c r="I3537" t="s">
        <v>3711</v>
      </c>
      <c r="J3537" t="s">
        <v>7461</v>
      </c>
      <c r="K3537" t="s">
        <v>3653</v>
      </c>
      <c r="M3537">
        <v>12.5</v>
      </c>
      <c r="N3537">
        <v>23.8</v>
      </c>
      <c r="O3537">
        <v>10.5</v>
      </c>
      <c r="P3537">
        <v>12.7</v>
      </c>
      <c r="Q3537">
        <v>24.6</v>
      </c>
      <c r="R3537">
        <v>9.3000000000000007</v>
      </c>
      <c r="S3537" t="b">
        <v>0</v>
      </c>
      <c r="T3537" t="b">
        <v>0</v>
      </c>
      <c r="U3537" t="b">
        <v>0</v>
      </c>
      <c r="V3537">
        <v>28000</v>
      </c>
      <c r="W3537">
        <v>21000</v>
      </c>
      <c r="X3537">
        <v>3.42</v>
      </c>
      <c r="Y3537">
        <v>22987</v>
      </c>
      <c r="Z3537">
        <v>2</v>
      </c>
    </row>
    <row r="3538" spans="1:26">
      <c r="A3538">
        <v>208106849</v>
      </c>
      <c r="B3538" t="s">
        <v>9223</v>
      </c>
      <c r="C3538" t="s">
        <v>3597</v>
      </c>
      <c r="D3538" t="s">
        <v>3698</v>
      </c>
      <c r="E3538" t="s">
        <v>5439</v>
      </c>
      <c r="F3538" t="s">
        <v>3718</v>
      </c>
      <c r="G3538">
        <v>208106849</v>
      </c>
      <c r="I3538" t="s">
        <v>3711</v>
      </c>
      <c r="J3538" t="s">
        <v>7461</v>
      </c>
      <c r="K3538" t="s">
        <v>3688</v>
      </c>
      <c r="M3538">
        <v>11.2</v>
      </c>
      <c r="N3538">
        <v>19.5</v>
      </c>
      <c r="O3538">
        <v>10.199999999999999</v>
      </c>
      <c r="P3538">
        <v>11.7</v>
      </c>
      <c r="Q3538">
        <v>20.7</v>
      </c>
      <c r="R3538">
        <v>9.1999999999999993</v>
      </c>
      <c r="S3538" t="b">
        <v>0</v>
      </c>
      <c r="T3538" t="b">
        <v>0</v>
      </c>
      <c r="U3538" t="b">
        <v>1</v>
      </c>
      <c r="V3538">
        <v>28000</v>
      </c>
      <c r="W3538">
        <v>22000</v>
      </c>
      <c r="X3538">
        <v>3.5</v>
      </c>
      <c r="Y3538">
        <v>18500</v>
      </c>
      <c r="Z3538">
        <v>2.0499999999999998</v>
      </c>
    </row>
    <row r="3539" spans="1:26">
      <c r="A3539">
        <v>208106683</v>
      </c>
      <c r="B3539" t="s">
        <v>9223</v>
      </c>
      <c r="C3539" t="s">
        <v>3597</v>
      </c>
      <c r="D3539" t="s">
        <v>3698</v>
      </c>
      <c r="E3539" t="s">
        <v>5424</v>
      </c>
      <c r="F3539" t="s">
        <v>3621</v>
      </c>
      <c r="G3539">
        <v>208106683</v>
      </c>
      <c r="I3539" t="s">
        <v>3622</v>
      </c>
      <c r="J3539" t="s">
        <v>5427</v>
      </c>
      <c r="K3539" t="s">
        <v>3624</v>
      </c>
      <c r="L3539" t="s">
        <v>10236</v>
      </c>
      <c r="M3539">
        <v>14</v>
      </c>
      <c r="N3539">
        <v>22</v>
      </c>
      <c r="O3539">
        <v>12</v>
      </c>
      <c r="P3539">
        <v>14</v>
      </c>
      <c r="Q3539">
        <v>22</v>
      </c>
      <c r="R3539">
        <v>9.9</v>
      </c>
      <c r="S3539" t="b">
        <v>0</v>
      </c>
      <c r="T3539" t="b">
        <v>0</v>
      </c>
      <c r="U3539" t="b">
        <v>1</v>
      </c>
      <c r="V3539">
        <v>24000</v>
      </c>
      <c r="W3539">
        <v>16200</v>
      </c>
      <c r="X3539">
        <v>3.08</v>
      </c>
      <c r="Y3539">
        <v>20000</v>
      </c>
      <c r="Z3539">
        <v>2.1</v>
      </c>
    </row>
    <row r="3540" spans="1:26">
      <c r="A3540">
        <v>208106655</v>
      </c>
      <c r="B3540" t="s">
        <v>9223</v>
      </c>
      <c r="C3540" t="s">
        <v>3597</v>
      </c>
      <c r="D3540" t="s">
        <v>3698</v>
      </c>
      <c r="E3540" t="s">
        <v>5436</v>
      </c>
      <c r="F3540" t="s">
        <v>3621</v>
      </c>
      <c r="G3540">
        <v>208106655</v>
      </c>
      <c r="I3540" t="s">
        <v>3622</v>
      </c>
      <c r="J3540" t="s">
        <v>5427</v>
      </c>
      <c r="K3540" t="s">
        <v>3624</v>
      </c>
      <c r="L3540" t="s">
        <v>10236</v>
      </c>
      <c r="M3540">
        <v>14</v>
      </c>
      <c r="N3540">
        <v>22</v>
      </c>
      <c r="O3540">
        <v>12</v>
      </c>
      <c r="P3540">
        <v>14</v>
      </c>
      <c r="Q3540">
        <v>22</v>
      </c>
      <c r="R3540">
        <v>9.9</v>
      </c>
      <c r="S3540" t="b">
        <v>0</v>
      </c>
      <c r="T3540" t="b">
        <v>0</v>
      </c>
      <c r="U3540" t="b">
        <v>1</v>
      </c>
      <c r="V3540">
        <v>24000</v>
      </c>
      <c r="W3540">
        <v>16200</v>
      </c>
      <c r="X3540">
        <v>3.08</v>
      </c>
      <c r="Y3540">
        <v>20000</v>
      </c>
      <c r="Z3540">
        <v>2.1</v>
      </c>
    </row>
    <row r="3541" spans="1:26">
      <c r="A3541">
        <v>208106674</v>
      </c>
      <c r="B3541" t="s">
        <v>9223</v>
      </c>
      <c r="C3541" t="s">
        <v>3597</v>
      </c>
      <c r="D3541" t="s">
        <v>3698</v>
      </c>
      <c r="E3541" t="s">
        <v>5437</v>
      </c>
      <c r="F3541" t="s">
        <v>3621</v>
      </c>
      <c r="G3541">
        <v>208106674</v>
      </c>
      <c r="I3541" t="s">
        <v>3622</v>
      </c>
      <c r="J3541" t="s">
        <v>5427</v>
      </c>
      <c r="K3541" t="s">
        <v>3624</v>
      </c>
      <c r="L3541" t="s">
        <v>10236</v>
      </c>
      <c r="M3541">
        <v>14</v>
      </c>
      <c r="N3541">
        <v>22</v>
      </c>
      <c r="O3541">
        <v>12</v>
      </c>
      <c r="P3541">
        <v>14</v>
      </c>
      <c r="Q3541">
        <v>22</v>
      </c>
      <c r="R3541">
        <v>9.9</v>
      </c>
      <c r="S3541" t="b">
        <v>0</v>
      </c>
      <c r="T3541" t="b">
        <v>0</v>
      </c>
      <c r="U3541" t="b">
        <v>1</v>
      </c>
      <c r="V3541">
        <v>24000</v>
      </c>
      <c r="W3541">
        <v>16200</v>
      </c>
      <c r="X3541">
        <v>3.08</v>
      </c>
      <c r="Y3541">
        <v>20000</v>
      </c>
      <c r="Z3541">
        <v>2.1</v>
      </c>
    </row>
    <row r="3542" spans="1:26">
      <c r="A3542">
        <v>208106692</v>
      </c>
      <c r="B3542" t="s">
        <v>9223</v>
      </c>
      <c r="C3542" t="s">
        <v>3597</v>
      </c>
      <c r="D3542" t="s">
        <v>3698</v>
      </c>
      <c r="E3542" t="s">
        <v>5438</v>
      </c>
      <c r="F3542" t="s">
        <v>3621</v>
      </c>
      <c r="G3542">
        <v>208106692</v>
      </c>
      <c r="I3542" t="s">
        <v>3622</v>
      </c>
      <c r="J3542" t="s">
        <v>5427</v>
      </c>
      <c r="K3542" t="s">
        <v>3624</v>
      </c>
      <c r="L3542" t="s">
        <v>10236</v>
      </c>
      <c r="M3542">
        <v>14</v>
      </c>
      <c r="N3542">
        <v>22</v>
      </c>
      <c r="O3542">
        <v>12</v>
      </c>
      <c r="P3542">
        <v>14</v>
      </c>
      <c r="Q3542">
        <v>22</v>
      </c>
      <c r="R3542">
        <v>9.9</v>
      </c>
      <c r="S3542" t="b">
        <v>0</v>
      </c>
      <c r="T3542" t="b">
        <v>0</v>
      </c>
      <c r="U3542" t="b">
        <v>1</v>
      </c>
      <c r="V3542">
        <v>24000</v>
      </c>
      <c r="W3542">
        <v>16200</v>
      </c>
      <c r="X3542">
        <v>3.08</v>
      </c>
      <c r="Y3542">
        <v>20000</v>
      </c>
      <c r="Z3542">
        <v>2.1</v>
      </c>
    </row>
    <row r="3543" spans="1:26">
      <c r="A3543">
        <v>208106665</v>
      </c>
      <c r="B3543" t="s">
        <v>9223</v>
      </c>
      <c r="C3543" t="s">
        <v>3597</v>
      </c>
      <c r="D3543" t="s">
        <v>3698</v>
      </c>
      <c r="E3543" t="s">
        <v>5439</v>
      </c>
      <c r="F3543" t="s">
        <v>3621</v>
      </c>
      <c r="G3543">
        <v>208106665</v>
      </c>
      <c r="I3543" t="s">
        <v>3622</v>
      </c>
      <c r="J3543" t="s">
        <v>5427</v>
      </c>
      <c r="K3543" t="s">
        <v>3624</v>
      </c>
      <c r="L3543" t="s">
        <v>10236</v>
      </c>
      <c r="M3543">
        <v>14</v>
      </c>
      <c r="N3543">
        <v>22</v>
      </c>
      <c r="O3543">
        <v>12</v>
      </c>
      <c r="P3543">
        <v>14</v>
      </c>
      <c r="Q3543">
        <v>22</v>
      </c>
      <c r="R3543">
        <v>9.9</v>
      </c>
      <c r="S3543" t="b">
        <v>0</v>
      </c>
      <c r="T3543" t="b">
        <v>0</v>
      </c>
      <c r="U3543" t="b">
        <v>1</v>
      </c>
      <c r="V3543">
        <v>24000</v>
      </c>
      <c r="W3543">
        <v>16200</v>
      </c>
      <c r="X3543">
        <v>3.08</v>
      </c>
      <c r="Y3543">
        <v>20000</v>
      </c>
      <c r="Z3543">
        <v>2.1</v>
      </c>
    </row>
    <row r="3544" spans="1:26">
      <c r="A3544">
        <v>208106801</v>
      </c>
      <c r="B3544" t="s">
        <v>9223</v>
      </c>
      <c r="C3544" t="s">
        <v>3597</v>
      </c>
      <c r="D3544" t="s">
        <v>3698</v>
      </c>
      <c r="E3544" t="s">
        <v>5424</v>
      </c>
      <c r="F3544" t="s">
        <v>3718</v>
      </c>
      <c r="G3544">
        <v>208106801</v>
      </c>
      <c r="I3544" t="s">
        <v>3711</v>
      </c>
      <c r="J3544" t="s">
        <v>7460</v>
      </c>
      <c r="K3544" t="s">
        <v>3688</v>
      </c>
      <c r="M3544">
        <v>12.5</v>
      </c>
      <c r="N3544">
        <v>21.1</v>
      </c>
      <c r="O3544">
        <v>10.5</v>
      </c>
      <c r="P3544">
        <v>12.5</v>
      </c>
      <c r="Q3544">
        <v>21.3</v>
      </c>
      <c r="R3544">
        <v>9.6999999999999993</v>
      </c>
      <c r="S3544" t="b">
        <v>0</v>
      </c>
      <c r="T3544" t="b">
        <v>0</v>
      </c>
      <c r="U3544" t="b">
        <v>1</v>
      </c>
      <c r="V3544">
        <v>24000</v>
      </c>
      <c r="W3544">
        <v>21600</v>
      </c>
      <c r="X3544">
        <v>3.37</v>
      </c>
      <c r="Y3544">
        <v>24105</v>
      </c>
      <c r="Z3544">
        <v>2.2599999999999998</v>
      </c>
    </row>
    <row r="3545" spans="1:26">
      <c r="A3545">
        <v>208106800</v>
      </c>
      <c r="B3545" t="s">
        <v>9223</v>
      </c>
      <c r="C3545" t="s">
        <v>3597</v>
      </c>
      <c r="D3545" t="s">
        <v>3698</v>
      </c>
      <c r="E3545" t="s">
        <v>5424</v>
      </c>
      <c r="F3545" t="s">
        <v>3650</v>
      </c>
      <c r="G3545">
        <v>208106800</v>
      </c>
      <c r="I3545" t="s">
        <v>3711</v>
      </c>
      <c r="J3545" t="s">
        <v>7460</v>
      </c>
      <c r="K3545" t="s">
        <v>3653</v>
      </c>
      <c r="M3545">
        <v>13.1</v>
      </c>
      <c r="N3545">
        <v>24.1</v>
      </c>
      <c r="O3545">
        <v>11</v>
      </c>
      <c r="P3545">
        <v>13.4</v>
      </c>
      <c r="Q3545">
        <v>24.6</v>
      </c>
      <c r="R3545">
        <v>10</v>
      </c>
      <c r="S3545" t="b">
        <v>0</v>
      </c>
      <c r="T3545" t="b">
        <v>0</v>
      </c>
      <c r="U3545" t="b">
        <v>1</v>
      </c>
      <c r="V3545">
        <v>24000</v>
      </c>
      <c r="W3545">
        <v>20400</v>
      </c>
      <c r="X3545">
        <v>3.91</v>
      </c>
      <c r="Y3545">
        <v>21321</v>
      </c>
      <c r="Z3545">
        <v>2.23</v>
      </c>
    </row>
    <row r="3546" spans="1:26">
      <c r="A3546">
        <v>208106786</v>
      </c>
      <c r="B3546" t="s">
        <v>9223</v>
      </c>
      <c r="C3546" t="s">
        <v>3597</v>
      </c>
      <c r="D3546" t="s">
        <v>3698</v>
      </c>
      <c r="E3546" t="s">
        <v>5436</v>
      </c>
      <c r="F3546" t="s">
        <v>3718</v>
      </c>
      <c r="G3546">
        <v>208106786</v>
      </c>
      <c r="I3546" t="s">
        <v>3711</v>
      </c>
      <c r="J3546" t="s">
        <v>7460</v>
      </c>
      <c r="K3546" t="s">
        <v>3688</v>
      </c>
      <c r="M3546">
        <v>12.5</v>
      </c>
      <c r="N3546">
        <v>21.1</v>
      </c>
      <c r="O3546">
        <v>10.5</v>
      </c>
      <c r="P3546">
        <v>12.5</v>
      </c>
      <c r="Q3546">
        <v>21.3</v>
      </c>
      <c r="R3546">
        <v>9.6999999999999993</v>
      </c>
      <c r="S3546" t="b">
        <v>0</v>
      </c>
      <c r="T3546" t="b">
        <v>0</v>
      </c>
      <c r="U3546" t="b">
        <v>1</v>
      </c>
      <c r="V3546">
        <v>24000</v>
      </c>
      <c r="W3546">
        <v>21600</v>
      </c>
      <c r="X3546">
        <v>3.37</v>
      </c>
      <c r="Y3546">
        <v>24105</v>
      </c>
      <c r="Z3546">
        <v>2.2599999999999998</v>
      </c>
    </row>
    <row r="3547" spans="1:26">
      <c r="A3547">
        <v>208106785</v>
      </c>
      <c r="B3547" t="s">
        <v>9223</v>
      </c>
      <c r="C3547" t="s">
        <v>3597</v>
      </c>
      <c r="D3547" t="s">
        <v>3698</v>
      </c>
      <c r="E3547" t="s">
        <v>5436</v>
      </c>
      <c r="F3547" t="s">
        <v>3650</v>
      </c>
      <c r="G3547">
        <v>208106785</v>
      </c>
      <c r="I3547" t="s">
        <v>3711</v>
      </c>
      <c r="J3547" t="s">
        <v>7460</v>
      </c>
      <c r="K3547" t="s">
        <v>3653</v>
      </c>
      <c r="M3547">
        <v>13.1</v>
      </c>
      <c r="N3547">
        <v>24.1</v>
      </c>
      <c r="O3547">
        <v>11</v>
      </c>
      <c r="P3547">
        <v>13.4</v>
      </c>
      <c r="Q3547">
        <v>24.6</v>
      </c>
      <c r="R3547">
        <v>10</v>
      </c>
      <c r="S3547" t="b">
        <v>0</v>
      </c>
      <c r="T3547" t="b">
        <v>0</v>
      </c>
      <c r="U3547" t="b">
        <v>1</v>
      </c>
      <c r="V3547">
        <v>24000</v>
      </c>
      <c r="W3547">
        <v>20400</v>
      </c>
      <c r="X3547">
        <v>3.91</v>
      </c>
      <c r="Y3547">
        <v>21321</v>
      </c>
      <c r="Z3547">
        <v>2.23</v>
      </c>
    </row>
    <row r="3548" spans="1:26">
      <c r="A3548">
        <v>208106815</v>
      </c>
      <c r="B3548" t="s">
        <v>9223</v>
      </c>
      <c r="C3548" t="s">
        <v>3597</v>
      </c>
      <c r="D3548" t="s">
        <v>3698</v>
      </c>
      <c r="E3548" t="s">
        <v>5437</v>
      </c>
      <c r="F3548" t="s">
        <v>3650</v>
      </c>
      <c r="G3548">
        <v>208106815</v>
      </c>
      <c r="I3548" t="s">
        <v>3711</v>
      </c>
      <c r="J3548" t="s">
        <v>7460</v>
      </c>
      <c r="K3548" t="s">
        <v>3653</v>
      </c>
      <c r="L3548" t="s">
        <v>3653</v>
      </c>
      <c r="M3548">
        <v>13.1</v>
      </c>
      <c r="N3548">
        <v>24.1</v>
      </c>
      <c r="O3548">
        <v>11</v>
      </c>
      <c r="P3548">
        <v>13.4</v>
      </c>
      <c r="Q3548">
        <v>24.6</v>
      </c>
      <c r="R3548">
        <v>10</v>
      </c>
      <c r="S3548" t="b">
        <v>0</v>
      </c>
      <c r="T3548" t="b">
        <v>0</v>
      </c>
      <c r="U3548" t="b">
        <v>1</v>
      </c>
      <c r="V3548">
        <v>24000</v>
      </c>
      <c r="W3548">
        <v>20400</v>
      </c>
      <c r="X3548">
        <v>3.91</v>
      </c>
      <c r="Y3548">
        <v>21321</v>
      </c>
      <c r="Z3548">
        <v>2.23</v>
      </c>
    </row>
    <row r="3549" spans="1:26">
      <c r="A3549">
        <v>208106816</v>
      </c>
      <c r="B3549" t="s">
        <v>9223</v>
      </c>
      <c r="C3549" t="s">
        <v>3597</v>
      </c>
      <c r="D3549" t="s">
        <v>3698</v>
      </c>
      <c r="E3549" t="s">
        <v>5437</v>
      </c>
      <c r="F3549" t="s">
        <v>3718</v>
      </c>
      <c r="G3549">
        <v>208106816</v>
      </c>
      <c r="I3549" t="s">
        <v>3711</v>
      </c>
      <c r="J3549" t="s">
        <v>7460</v>
      </c>
      <c r="K3549" t="s">
        <v>3688</v>
      </c>
      <c r="L3549" t="s">
        <v>3688</v>
      </c>
      <c r="M3549">
        <v>12.5</v>
      </c>
      <c r="N3549">
        <v>21.1</v>
      </c>
      <c r="O3549">
        <v>10.5</v>
      </c>
      <c r="P3549">
        <v>12.5</v>
      </c>
      <c r="Q3549">
        <v>21.3</v>
      </c>
      <c r="R3549">
        <v>9.6999999999999993</v>
      </c>
      <c r="S3549" t="b">
        <v>0</v>
      </c>
      <c r="T3549" t="b">
        <v>0</v>
      </c>
      <c r="U3549" t="b">
        <v>1</v>
      </c>
      <c r="V3549">
        <v>24000</v>
      </c>
      <c r="W3549">
        <v>21600</v>
      </c>
      <c r="X3549">
        <v>3.37</v>
      </c>
      <c r="Y3549">
        <v>24105</v>
      </c>
      <c r="Z3549">
        <v>2.2599999999999998</v>
      </c>
    </row>
    <row r="3550" spans="1:26">
      <c r="A3550">
        <v>208106831</v>
      </c>
      <c r="B3550" t="s">
        <v>9223</v>
      </c>
      <c r="C3550" t="s">
        <v>3597</v>
      </c>
      <c r="D3550" t="s">
        <v>3698</v>
      </c>
      <c r="E3550" t="s">
        <v>5438</v>
      </c>
      <c r="F3550" t="s">
        <v>3718</v>
      </c>
      <c r="G3550">
        <v>208106831</v>
      </c>
      <c r="I3550" t="s">
        <v>3711</v>
      </c>
      <c r="J3550" t="s">
        <v>7460</v>
      </c>
      <c r="K3550" t="s">
        <v>3688</v>
      </c>
      <c r="M3550">
        <v>12.5</v>
      </c>
      <c r="N3550">
        <v>21.1</v>
      </c>
      <c r="O3550">
        <v>10.5</v>
      </c>
      <c r="P3550">
        <v>12.5</v>
      </c>
      <c r="Q3550">
        <v>21.3</v>
      </c>
      <c r="R3550">
        <v>9.6999999999999993</v>
      </c>
      <c r="S3550" t="b">
        <v>0</v>
      </c>
      <c r="T3550" t="b">
        <v>0</v>
      </c>
      <c r="U3550" t="b">
        <v>1</v>
      </c>
      <c r="V3550">
        <v>24000</v>
      </c>
      <c r="W3550">
        <v>21600</v>
      </c>
      <c r="X3550">
        <v>3.37</v>
      </c>
      <c r="Y3550">
        <v>24105</v>
      </c>
      <c r="Z3550">
        <v>2.2599999999999998</v>
      </c>
    </row>
    <row r="3551" spans="1:26">
      <c r="A3551">
        <v>208106830</v>
      </c>
      <c r="B3551" t="s">
        <v>9223</v>
      </c>
      <c r="C3551" t="s">
        <v>3597</v>
      </c>
      <c r="D3551" t="s">
        <v>3698</v>
      </c>
      <c r="E3551" t="s">
        <v>5438</v>
      </c>
      <c r="F3551" t="s">
        <v>3650</v>
      </c>
      <c r="G3551">
        <v>208106830</v>
      </c>
      <c r="I3551" t="s">
        <v>3711</v>
      </c>
      <c r="J3551" t="s">
        <v>7460</v>
      </c>
      <c r="K3551" t="s">
        <v>3653</v>
      </c>
      <c r="M3551">
        <v>13.1</v>
      </c>
      <c r="N3551">
        <v>24.1</v>
      </c>
      <c r="O3551">
        <v>11</v>
      </c>
      <c r="P3551">
        <v>13.4</v>
      </c>
      <c r="Q3551">
        <v>24.6</v>
      </c>
      <c r="R3551">
        <v>10</v>
      </c>
      <c r="S3551" t="b">
        <v>0</v>
      </c>
      <c r="T3551" t="b">
        <v>0</v>
      </c>
      <c r="U3551" t="b">
        <v>1</v>
      </c>
      <c r="V3551">
        <v>24000</v>
      </c>
      <c r="W3551">
        <v>20400</v>
      </c>
      <c r="X3551">
        <v>3.91</v>
      </c>
      <c r="Y3551">
        <v>21321</v>
      </c>
      <c r="Z3551">
        <v>2.23</v>
      </c>
    </row>
    <row r="3552" spans="1:26">
      <c r="A3552">
        <v>208106846</v>
      </c>
      <c r="B3552" t="s">
        <v>9223</v>
      </c>
      <c r="C3552" t="s">
        <v>3597</v>
      </c>
      <c r="D3552" t="s">
        <v>3698</v>
      </c>
      <c r="E3552" t="s">
        <v>5439</v>
      </c>
      <c r="F3552" t="s">
        <v>3718</v>
      </c>
      <c r="G3552">
        <v>208106846</v>
      </c>
      <c r="I3552" t="s">
        <v>3711</v>
      </c>
      <c r="J3552" t="s">
        <v>7460</v>
      </c>
      <c r="K3552" t="s">
        <v>3688</v>
      </c>
      <c r="M3552">
        <v>12.5</v>
      </c>
      <c r="N3552">
        <v>21.1</v>
      </c>
      <c r="O3552">
        <v>10.5</v>
      </c>
      <c r="P3552">
        <v>12.5</v>
      </c>
      <c r="Q3552">
        <v>21.3</v>
      </c>
      <c r="R3552">
        <v>9.6999999999999993</v>
      </c>
      <c r="S3552" t="b">
        <v>0</v>
      </c>
      <c r="T3552" t="b">
        <v>0</v>
      </c>
      <c r="U3552" t="b">
        <v>1</v>
      </c>
      <c r="V3552">
        <v>24000</v>
      </c>
      <c r="W3552">
        <v>21600</v>
      </c>
      <c r="X3552">
        <v>3.37</v>
      </c>
      <c r="Y3552">
        <v>24105</v>
      </c>
      <c r="Z3552">
        <v>2.2599999999999998</v>
      </c>
    </row>
    <row r="3553" spans="1:26">
      <c r="A3553">
        <v>208106845</v>
      </c>
      <c r="B3553" t="s">
        <v>9223</v>
      </c>
      <c r="C3553" t="s">
        <v>3597</v>
      </c>
      <c r="D3553" t="s">
        <v>3698</v>
      </c>
      <c r="E3553" t="s">
        <v>5439</v>
      </c>
      <c r="F3553" t="s">
        <v>3650</v>
      </c>
      <c r="G3553">
        <v>208106845</v>
      </c>
      <c r="I3553" t="s">
        <v>3711</v>
      </c>
      <c r="J3553" t="s">
        <v>7460</v>
      </c>
      <c r="K3553" t="s">
        <v>3653</v>
      </c>
      <c r="M3553">
        <v>13.1</v>
      </c>
      <c r="N3553">
        <v>24.1</v>
      </c>
      <c r="O3553">
        <v>11</v>
      </c>
      <c r="P3553">
        <v>13.4</v>
      </c>
      <c r="Q3553">
        <v>24.6</v>
      </c>
      <c r="R3553">
        <v>10</v>
      </c>
      <c r="S3553" t="b">
        <v>0</v>
      </c>
      <c r="T3553" t="b">
        <v>0</v>
      </c>
      <c r="U3553" t="b">
        <v>1</v>
      </c>
      <c r="V3553">
        <v>24000</v>
      </c>
      <c r="W3553">
        <v>20400</v>
      </c>
      <c r="X3553">
        <v>3.91</v>
      </c>
      <c r="Y3553">
        <v>21321</v>
      </c>
      <c r="Z3553">
        <v>2.23</v>
      </c>
    </row>
    <row r="3554" spans="1:26">
      <c r="A3554">
        <v>208106688</v>
      </c>
      <c r="B3554" t="s">
        <v>9223</v>
      </c>
      <c r="C3554" t="s">
        <v>3597</v>
      </c>
      <c r="D3554" t="s">
        <v>3698</v>
      </c>
      <c r="E3554" t="s">
        <v>5424</v>
      </c>
      <c r="F3554" t="s">
        <v>3753</v>
      </c>
      <c r="G3554">
        <v>208106688</v>
      </c>
      <c r="I3554" t="s">
        <v>3601</v>
      </c>
      <c r="J3554" t="s">
        <v>5425</v>
      </c>
      <c r="K3554" t="s">
        <v>3624</v>
      </c>
      <c r="L3554" t="s">
        <v>10235</v>
      </c>
      <c r="M3554">
        <v>12.5</v>
      </c>
      <c r="N3554">
        <v>20.5</v>
      </c>
      <c r="O3554">
        <v>11</v>
      </c>
      <c r="P3554">
        <v>12.3</v>
      </c>
      <c r="Q3554">
        <v>20</v>
      </c>
      <c r="R3554">
        <v>10.5</v>
      </c>
      <c r="S3554" t="b">
        <v>0</v>
      </c>
      <c r="T3554" t="b">
        <v>0</v>
      </c>
      <c r="U3554" t="b">
        <v>1</v>
      </c>
      <c r="V3554">
        <v>17000</v>
      </c>
      <c r="W3554">
        <v>12600</v>
      </c>
      <c r="X3554">
        <v>2.74</v>
      </c>
      <c r="Y3554">
        <v>14000</v>
      </c>
      <c r="Z3554">
        <v>2.2799999999999998</v>
      </c>
    </row>
    <row r="3555" spans="1:26">
      <c r="A3555">
        <v>208106682</v>
      </c>
      <c r="B3555" t="s">
        <v>9223</v>
      </c>
      <c r="C3555" t="s">
        <v>3597</v>
      </c>
      <c r="D3555" t="s">
        <v>3698</v>
      </c>
      <c r="E3555" t="s">
        <v>5424</v>
      </c>
      <c r="F3555" t="s">
        <v>3621</v>
      </c>
      <c r="G3555">
        <v>208106682</v>
      </c>
      <c r="I3555" t="s">
        <v>3622</v>
      </c>
      <c r="J3555" t="s">
        <v>5425</v>
      </c>
      <c r="K3555" t="s">
        <v>3624</v>
      </c>
      <c r="L3555" t="s">
        <v>10234</v>
      </c>
      <c r="M3555">
        <v>12.5</v>
      </c>
      <c r="N3555">
        <v>22.6</v>
      </c>
      <c r="O3555">
        <v>12</v>
      </c>
      <c r="P3555">
        <v>12.4</v>
      </c>
      <c r="Q3555">
        <v>23.5</v>
      </c>
      <c r="R3555">
        <v>10.7</v>
      </c>
      <c r="S3555" t="b">
        <v>0</v>
      </c>
      <c r="T3555" t="b">
        <v>0</v>
      </c>
      <c r="U3555" t="b">
        <v>1</v>
      </c>
      <c r="V3555">
        <v>18000</v>
      </c>
      <c r="W3555">
        <v>14900</v>
      </c>
      <c r="X3555">
        <v>2.99</v>
      </c>
      <c r="Y3555">
        <v>15934</v>
      </c>
      <c r="Z3555">
        <v>2.37</v>
      </c>
    </row>
    <row r="3556" spans="1:26">
      <c r="A3556">
        <v>208106661</v>
      </c>
      <c r="B3556" t="s">
        <v>9223</v>
      </c>
      <c r="C3556" t="s">
        <v>3597</v>
      </c>
      <c r="D3556" t="s">
        <v>3698</v>
      </c>
      <c r="E3556" t="s">
        <v>5436</v>
      </c>
      <c r="F3556" t="s">
        <v>3753</v>
      </c>
      <c r="G3556">
        <v>208106661</v>
      </c>
      <c r="I3556" t="s">
        <v>3601</v>
      </c>
      <c r="J3556" t="s">
        <v>5425</v>
      </c>
      <c r="K3556" t="s">
        <v>3624</v>
      </c>
      <c r="L3556" t="s">
        <v>10235</v>
      </c>
      <c r="M3556">
        <v>12.5</v>
      </c>
      <c r="N3556">
        <v>20.5</v>
      </c>
      <c r="O3556">
        <v>11</v>
      </c>
      <c r="P3556">
        <v>12.3</v>
      </c>
      <c r="Q3556">
        <v>20</v>
      </c>
      <c r="R3556">
        <v>10.5</v>
      </c>
      <c r="S3556" t="b">
        <v>0</v>
      </c>
      <c r="T3556" t="b">
        <v>0</v>
      </c>
      <c r="U3556" t="b">
        <v>1</v>
      </c>
      <c r="V3556">
        <v>17000</v>
      </c>
      <c r="W3556">
        <v>12600</v>
      </c>
      <c r="X3556">
        <v>2.74</v>
      </c>
      <c r="Y3556">
        <v>14000</v>
      </c>
      <c r="Z3556">
        <v>2.2799999999999998</v>
      </c>
    </row>
    <row r="3557" spans="1:26">
      <c r="A3557">
        <v>208106654</v>
      </c>
      <c r="B3557" t="s">
        <v>9223</v>
      </c>
      <c r="C3557" t="s">
        <v>3597</v>
      </c>
      <c r="D3557" t="s">
        <v>3698</v>
      </c>
      <c r="E3557" t="s">
        <v>5436</v>
      </c>
      <c r="F3557" t="s">
        <v>3621</v>
      </c>
      <c r="G3557">
        <v>208106654</v>
      </c>
      <c r="I3557" t="s">
        <v>3622</v>
      </c>
      <c r="J3557" t="s">
        <v>5425</v>
      </c>
      <c r="K3557" t="s">
        <v>3624</v>
      </c>
      <c r="L3557" t="s">
        <v>10234</v>
      </c>
      <c r="M3557">
        <v>12.5</v>
      </c>
      <c r="N3557">
        <v>22.6</v>
      </c>
      <c r="O3557">
        <v>12</v>
      </c>
      <c r="P3557">
        <v>12.4</v>
      </c>
      <c r="Q3557">
        <v>23.5</v>
      </c>
      <c r="R3557">
        <v>10.7</v>
      </c>
      <c r="S3557" t="b">
        <v>0</v>
      </c>
      <c r="T3557" t="b">
        <v>0</v>
      </c>
      <c r="U3557" t="b">
        <v>1</v>
      </c>
      <c r="V3557">
        <v>18000</v>
      </c>
      <c r="W3557">
        <v>14900</v>
      </c>
      <c r="X3557">
        <v>2.99</v>
      </c>
      <c r="Y3557">
        <v>15934</v>
      </c>
      <c r="Z3557">
        <v>2.37</v>
      </c>
    </row>
    <row r="3558" spans="1:26">
      <c r="A3558">
        <v>208106679</v>
      </c>
      <c r="B3558" t="s">
        <v>9223</v>
      </c>
      <c r="C3558" t="s">
        <v>3597</v>
      </c>
      <c r="D3558" t="s">
        <v>3698</v>
      </c>
      <c r="E3558" t="s">
        <v>5437</v>
      </c>
      <c r="F3558" t="s">
        <v>3753</v>
      </c>
      <c r="G3558">
        <v>208106679</v>
      </c>
      <c r="I3558" t="s">
        <v>3601</v>
      </c>
      <c r="J3558" t="s">
        <v>5425</v>
      </c>
      <c r="K3558" t="s">
        <v>3624</v>
      </c>
      <c r="L3558" t="s">
        <v>10235</v>
      </c>
      <c r="M3558">
        <v>12.5</v>
      </c>
      <c r="N3558">
        <v>20.5</v>
      </c>
      <c r="O3558">
        <v>11</v>
      </c>
      <c r="P3558">
        <v>12.3</v>
      </c>
      <c r="Q3558">
        <v>20</v>
      </c>
      <c r="R3558">
        <v>10.5</v>
      </c>
      <c r="S3558" t="b">
        <v>0</v>
      </c>
      <c r="T3558" t="b">
        <v>0</v>
      </c>
      <c r="U3558" t="b">
        <v>1</v>
      </c>
      <c r="V3558">
        <v>17000</v>
      </c>
      <c r="W3558">
        <v>12600</v>
      </c>
      <c r="X3558">
        <v>2.74</v>
      </c>
      <c r="Y3558">
        <v>14000</v>
      </c>
      <c r="Z3558">
        <v>2.2799999999999998</v>
      </c>
    </row>
    <row r="3559" spans="1:26">
      <c r="A3559">
        <v>208106673</v>
      </c>
      <c r="B3559" t="s">
        <v>9223</v>
      </c>
      <c r="C3559" t="s">
        <v>3597</v>
      </c>
      <c r="D3559" t="s">
        <v>3698</v>
      </c>
      <c r="E3559" t="s">
        <v>5437</v>
      </c>
      <c r="F3559" t="s">
        <v>3621</v>
      </c>
      <c r="G3559">
        <v>208106673</v>
      </c>
      <c r="I3559" t="s">
        <v>3622</v>
      </c>
      <c r="J3559" t="s">
        <v>5425</v>
      </c>
      <c r="K3559" t="s">
        <v>3624</v>
      </c>
      <c r="L3559" t="s">
        <v>10234</v>
      </c>
      <c r="M3559">
        <v>12.5</v>
      </c>
      <c r="N3559">
        <v>22.6</v>
      </c>
      <c r="O3559">
        <v>12</v>
      </c>
      <c r="P3559">
        <v>12.4</v>
      </c>
      <c r="Q3559">
        <v>23.5</v>
      </c>
      <c r="R3559">
        <v>10.7</v>
      </c>
      <c r="S3559" t="b">
        <v>0</v>
      </c>
      <c r="T3559" t="b">
        <v>0</v>
      </c>
      <c r="U3559" t="b">
        <v>1</v>
      </c>
      <c r="V3559">
        <v>18000</v>
      </c>
      <c r="W3559">
        <v>14900</v>
      </c>
      <c r="X3559">
        <v>2.99</v>
      </c>
      <c r="Y3559">
        <v>15934</v>
      </c>
      <c r="Z3559">
        <v>2.37</v>
      </c>
    </row>
    <row r="3560" spans="1:26">
      <c r="A3560">
        <v>208106697</v>
      </c>
      <c r="B3560" t="s">
        <v>9223</v>
      </c>
      <c r="C3560" t="s">
        <v>3597</v>
      </c>
      <c r="D3560" t="s">
        <v>3698</v>
      </c>
      <c r="E3560" t="s">
        <v>5438</v>
      </c>
      <c r="F3560" t="s">
        <v>3753</v>
      </c>
      <c r="G3560">
        <v>208106697</v>
      </c>
      <c r="I3560" t="s">
        <v>3601</v>
      </c>
      <c r="J3560" t="s">
        <v>5425</v>
      </c>
      <c r="K3560" t="s">
        <v>3624</v>
      </c>
      <c r="L3560" t="s">
        <v>10235</v>
      </c>
      <c r="M3560">
        <v>12.5</v>
      </c>
      <c r="N3560">
        <v>20.5</v>
      </c>
      <c r="O3560">
        <v>11</v>
      </c>
      <c r="P3560">
        <v>12.3</v>
      </c>
      <c r="Q3560">
        <v>20</v>
      </c>
      <c r="R3560">
        <v>10.5</v>
      </c>
      <c r="S3560" t="b">
        <v>0</v>
      </c>
      <c r="T3560" t="b">
        <v>0</v>
      </c>
      <c r="U3560" t="b">
        <v>1</v>
      </c>
      <c r="V3560">
        <v>17000</v>
      </c>
      <c r="W3560">
        <v>12600</v>
      </c>
      <c r="X3560">
        <v>2.74</v>
      </c>
      <c r="Y3560">
        <v>14000</v>
      </c>
      <c r="Z3560">
        <v>2.2799999999999998</v>
      </c>
    </row>
    <row r="3561" spans="1:26">
      <c r="A3561">
        <v>208106691</v>
      </c>
      <c r="B3561" t="s">
        <v>9223</v>
      </c>
      <c r="C3561" t="s">
        <v>3597</v>
      </c>
      <c r="D3561" t="s">
        <v>3698</v>
      </c>
      <c r="E3561" t="s">
        <v>5438</v>
      </c>
      <c r="F3561" t="s">
        <v>3621</v>
      </c>
      <c r="G3561">
        <v>208106691</v>
      </c>
      <c r="I3561" t="s">
        <v>3622</v>
      </c>
      <c r="J3561" t="s">
        <v>5425</v>
      </c>
      <c r="K3561" t="s">
        <v>3624</v>
      </c>
      <c r="L3561" t="s">
        <v>10234</v>
      </c>
      <c r="M3561">
        <v>12.5</v>
      </c>
      <c r="N3561">
        <v>22.6</v>
      </c>
      <c r="O3561">
        <v>12</v>
      </c>
      <c r="P3561">
        <v>12.4</v>
      </c>
      <c r="Q3561">
        <v>23.5</v>
      </c>
      <c r="R3561">
        <v>10.7</v>
      </c>
      <c r="S3561" t="b">
        <v>0</v>
      </c>
      <c r="T3561" t="b">
        <v>0</v>
      </c>
      <c r="U3561" t="b">
        <v>1</v>
      </c>
      <c r="V3561">
        <v>18000</v>
      </c>
      <c r="W3561">
        <v>14900</v>
      </c>
      <c r="X3561">
        <v>2.99</v>
      </c>
      <c r="Y3561">
        <v>15934</v>
      </c>
      <c r="Z3561">
        <v>2.37</v>
      </c>
    </row>
    <row r="3562" spans="1:26">
      <c r="A3562">
        <v>208106670</v>
      </c>
      <c r="B3562" t="s">
        <v>9223</v>
      </c>
      <c r="C3562" t="s">
        <v>3597</v>
      </c>
      <c r="D3562" t="s">
        <v>3698</v>
      </c>
      <c r="E3562" t="s">
        <v>5439</v>
      </c>
      <c r="F3562" t="s">
        <v>3753</v>
      </c>
      <c r="G3562">
        <v>208106670</v>
      </c>
      <c r="I3562" t="s">
        <v>3601</v>
      </c>
      <c r="J3562" t="s">
        <v>5425</v>
      </c>
      <c r="K3562" t="s">
        <v>3624</v>
      </c>
      <c r="L3562" t="s">
        <v>10235</v>
      </c>
      <c r="M3562">
        <v>12.5</v>
      </c>
      <c r="N3562">
        <v>20.5</v>
      </c>
      <c r="O3562">
        <v>11</v>
      </c>
      <c r="P3562">
        <v>12.3</v>
      </c>
      <c r="Q3562">
        <v>20</v>
      </c>
      <c r="R3562">
        <v>10.5</v>
      </c>
      <c r="S3562" t="b">
        <v>0</v>
      </c>
      <c r="T3562" t="b">
        <v>0</v>
      </c>
      <c r="U3562" t="b">
        <v>1</v>
      </c>
      <c r="V3562">
        <v>17000</v>
      </c>
      <c r="W3562">
        <v>12600</v>
      </c>
      <c r="X3562">
        <v>2.74</v>
      </c>
      <c r="Y3562">
        <v>14000</v>
      </c>
      <c r="Z3562">
        <v>2.2799999999999998</v>
      </c>
    </row>
    <row r="3563" spans="1:26">
      <c r="A3563">
        <v>208106664</v>
      </c>
      <c r="B3563" t="s">
        <v>9223</v>
      </c>
      <c r="C3563" t="s">
        <v>3597</v>
      </c>
      <c r="D3563" t="s">
        <v>3698</v>
      </c>
      <c r="E3563" t="s">
        <v>5439</v>
      </c>
      <c r="F3563" t="s">
        <v>3621</v>
      </c>
      <c r="G3563">
        <v>208106664</v>
      </c>
      <c r="I3563" t="s">
        <v>3622</v>
      </c>
      <c r="J3563" t="s">
        <v>5425</v>
      </c>
      <c r="K3563" t="s">
        <v>3624</v>
      </c>
      <c r="L3563" t="s">
        <v>10234</v>
      </c>
      <c r="M3563">
        <v>12.5</v>
      </c>
      <c r="N3563">
        <v>22.6</v>
      </c>
      <c r="O3563">
        <v>12</v>
      </c>
      <c r="P3563">
        <v>12.4</v>
      </c>
      <c r="Q3563">
        <v>23.5</v>
      </c>
      <c r="R3563">
        <v>10.7</v>
      </c>
      <c r="S3563" t="b">
        <v>0</v>
      </c>
      <c r="T3563" t="b">
        <v>0</v>
      </c>
      <c r="U3563" t="b">
        <v>1</v>
      </c>
      <c r="V3563">
        <v>18000</v>
      </c>
      <c r="W3563">
        <v>14900</v>
      </c>
      <c r="X3563">
        <v>2.99</v>
      </c>
      <c r="Y3563">
        <v>15934</v>
      </c>
      <c r="Z3563">
        <v>2.37</v>
      </c>
    </row>
    <row r="3564" spans="1:26">
      <c r="A3564">
        <v>208106798</v>
      </c>
      <c r="B3564" t="s">
        <v>9223</v>
      </c>
      <c r="C3564" t="s">
        <v>3597</v>
      </c>
      <c r="D3564" t="s">
        <v>3698</v>
      </c>
      <c r="E3564" t="s">
        <v>5424</v>
      </c>
      <c r="F3564" t="s">
        <v>3718</v>
      </c>
      <c r="G3564">
        <v>208106798</v>
      </c>
      <c r="I3564" t="s">
        <v>3711</v>
      </c>
      <c r="J3564" t="s">
        <v>7459</v>
      </c>
      <c r="K3564" t="s">
        <v>3688</v>
      </c>
      <c r="M3564">
        <v>12</v>
      </c>
      <c r="N3564">
        <v>19</v>
      </c>
      <c r="O3564">
        <v>10.8</v>
      </c>
      <c r="P3564">
        <v>12</v>
      </c>
      <c r="Q3564">
        <v>19</v>
      </c>
      <c r="R3564">
        <v>9.8000000000000007</v>
      </c>
      <c r="S3564" t="b">
        <v>0</v>
      </c>
      <c r="T3564" t="b">
        <v>0</v>
      </c>
      <c r="U3564" t="b">
        <v>1</v>
      </c>
      <c r="V3564">
        <v>18000</v>
      </c>
      <c r="W3564">
        <v>14800</v>
      </c>
      <c r="X3564">
        <v>3.5</v>
      </c>
      <c r="Y3564">
        <v>16800</v>
      </c>
      <c r="Z3564">
        <v>2.59</v>
      </c>
    </row>
    <row r="3565" spans="1:26">
      <c r="A3565">
        <v>208106797</v>
      </c>
      <c r="B3565" t="s">
        <v>9223</v>
      </c>
      <c r="C3565" t="s">
        <v>3597</v>
      </c>
      <c r="D3565" t="s">
        <v>3698</v>
      </c>
      <c r="E3565" t="s">
        <v>5424</v>
      </c>
      <c r="F3565" t="s">
        <v>3650</v>
      </c>
      <c r="G3565">
        <v>208106797</v>
      </c>
      <c r="I3565" t="s">
        <v>3711</v>
      </c>
      <c r="J3565" t="s">
        <v>7459</v>
      </c>
      <c r="K3565" t="s">
        <v>3653</v>
      </c>
      <c r="M3565">
        <v>13.3</v>
      </c>
      <c r="N3565">
        <v>22.5</v>
      </c>
      <c r="O3565">
        <v>10.6</v>
      </c>
      <c r="P3565">
        <v>13.9</v>
      </c>
      <c r="Q3565">
        <v>22.9</v>
      </c>
      <c r="R3565">
        <v>10.5</v>
      </c>
      <c r="S3565" t="b">
        <v>0</v>
      </c>
      <c r="T3565" t="b">
        <v>0</v>
      </c>
      <c r="U3565" t="b">
        <v>1</v>
      </c>
      <c r="V3565">
        <v>18000</v>
      </c>
      <c r="W3565">
        <v>14300</v>
      </c>
      <c r="X3565">
        <v>3.64</v>
      </c>
      <c r="Y3565">
        <v>15600</v>
      </c>
      <c r="Z3565">
        <v>2.31</v>
      </c>
    </row>
    <row r="3566" spans="1:26">
      <c r="A3566">
        <v>208106783</v>
      </c>
      <c r="B3566" t="s">
        <v>9223</v>
      </c>
      <c r="C3566" t="s">
        <v>3597</v>
      </c>
      <c r="D3566" t="s">
        <v>3698</v>
      </c>
      <c r="E3566" t="s">
        <v>5436</v>
      </c>
      <c r="F3566" t="s">
        <v>3718</v>
      </c>
      <c r="G3566">
        <v>208106783</v>
      </c>
      <c r="I3566" t="s">
        <v>3711</v>
      </c>
      <c r="J3566" t="s">
        <v>7459</v>
      </c>
      <c r="K3566" t="s">
        <v>3688</v>
      </c>
      <c r="M3566">
        <v>12</v>
      </c>
      <c r="N3566">
        <v>19</v>
      </c>
      <c r="O3566">
        <v>10.8</v>
      </c>
      <c r="P3566">
        <v>12</v>
      </c>
      <c r="Q3566">
        <v>19</v>
      </c>
      <c r="R3566">
        <v>9.8000000000000007</v>
      </c>
      <c r="S3566" t="b">
        <v>0</v>
      </c>
      <c r="T3566" t="b">
        <v>0</v>
      </c>
      <c r="U3566" t="b">
        <v>1</v>
      </c>
      <c r="V3566">
        <v>18000</v>
      </c>
      <c r="W3566">
        <v>14800</v>
      </c>
      <c r="X3566">
        <v>3.5</v>
      </c>
      <c r="Y3566">
        <v>16800</v>
      </c>
      <c r="Z3566">
        <v>2.59</v>
      </c>
    </row>
    <row r="3567" spans="1:26">
      <c r="A3567">
        <v>208106782</v>
      </c>
      <c r="B3567" t="s">
        <v>9223</v>
      </c>
      <c r="C3567" t="s">
        <v>3597</v>
      </c>
      <c r="D3567" t="s">
        <v>3698</v>
      </c>
      <c r="E3567" t="s">
        <v>5436</v>
      </c>
      <c r="F3567" t="s">
        <v>3650</v>
      </c>
      <c r="G3567">
        <v>208106782</v>
      </c>
      <c r="I3567" t="s">
        <v>3711</v>
      </c>
      <c r="J3567" t="s">
        <v>7459</v>
      </c>
      <c r="K3567" t="s">
        <v>3653</v>
      </c>
      <c r="M3567">
        <v>13.3</v>
      </c>
      <c r="N3567">
        <v>22.5</v>
      </c>
      <c r="O3567">
        <v>10.6</v>
      </c>
      <c r="P3567">
        <v>13.9</v>
      </c>
      <c r="Q3567">
        <v>22.9</v>
      </c>
      <c r="R3567">
        <v>10.5</v>
      </c>
      <c r="S3567" t="b">
        <v>0</v>
      </c>
      <c r="T3567" t="b">
        <v>0</v>
      </c>
      <c r="U3567" t="b">
        <v>1</v>
      </c>
      <c r="V3567">
        <v>18000</v>
      </c>
      <c r="W3567">
        <v>14300</v>
      </c>
      <c r="X3567">
        <v>3.64</v>
      </c>
      <c r="Y3567">
        <v>15600</v>
      </c>
      <c r="Z3567">
        <v>2.31</v>
      </c>
    </row>
    <row r="3568" spans="1:26">
      <c r="A3568">
        <v>208106813</v>
      </c>
      <c r="B3568" t="s">
        <v>9223</v>
      </c>
      <c r="C3568" t="s">
        <v>3597</v>
      </c>
      <c r="D3568" t="s">
        <v>3698</v>
      </c>
      <c r="E3568" t="s">
        <v>5437</v>
      </c>
      <c r="F3568" t="s">
        <v>3718</v>
      </c>
      <c r="G3568">
        <v>208106813</v>
      </c>
      <c r="I3568" t="s">
        <v>3711</v>
      </c>
      <c r="J3568" t="s">
        <v>7459</v>
      </c>
      <c r="K3568" t="s">
        <v>3688</v>
      </c>
      <c r="M3568">
        <v>12</v>
      </c>
      <c r="N3568">
        <v>19</v>
      </c>
      <c r="O3568">
        <v>10.8</v>
      </c>
      <c r="P3568">
        <v>12</v>
      </c>
      <c r="Q3568">
        <v>19</v>
      </c>
      <c r="R3568">
        <v>9.8000000000000007</v>
      </c>
      <c r="S3568" t="b">
        <v>0</v>
      </c>
      <c r="T3568" t="b">
        <v>0</v>
      </c>
      <c r="U3568" t="b">
        <v>1</v>
      </c>
      <c r="V3568">
        <v>18000</v>
      </c>
      <c r="W3568">
        <v>14800</v>
      </c>
      <c r="X3568">
        <v>3.5</v>
      </c>
      <c r="Y3568">
        <v>16800</v>
      </c>
      <c r="Z3568">
        <v>2.59</v>
      </c>
    </row>
    <row r="3569" spans="1:26">
      <c r="A3569">
        <v>208106812</v>
      </c>
      <c r="B3569" t="s">
        <v>9223</v>
      </c>
      <c r="C3569" t="s">
        <v>3597</v>
      </c>
      <c r="D3569" t="s">
        <v>3698</v>
      </c>
      <c r="E3569" t="s">
        <v>5437</v>
      </c>
      <c r="F3569" t="s">
        <v>3650</v>
      </c>
      <c r="G3569">
        <v>208106812</v>
      </c>
      <c r="I3569" t="s">
        <v>3711</v>
      </c>
      <c r="J3569" t="s">
        <v>7459</v>
      </c>
      <c r="K3569" t="s">
        <v>3653</v>
      </c>
      <c r="M3569">
        <v>13.3</v>
      </c>
      <c r="N3569">
        <v>22.5</v>
      </c>
      <c r="O3569">
        <v>10.6</v>
      </c>
      <c r="P3569">
        <v>13.9</v>
      </c>
      <c r="Q3569">
        <v>22.9</v>
      </c>
      <c r="R3569">
        <v>10.5</v>
      </c>
      <c r="S3569" t="b">
        <v>0</v>
      </c>
      <c r="T3569" t="b">
        <v>0</v>
      </c>
      <c r="U3569" t="b">
        <v>1</v>
      </c>
      <c r="V3569">
        <v>18000</v>
      </c>
      <c r="W3569">
        <v>14300</v>
      </c>
      <c r="X3569">
        <v>3.64</v>
      </c>
      <c r="Y3569">
        <v>15600</v>
      </c>
      <c r="Z3569">
        <v>2.31</v>
      </c>
    </row>
    <row r="3570" spans="1:26">
      <c r="A3570">
        <v>208106828</v>
      </c>
      <c r="B3570" t="s">
        <v>9223</v>
      </c>
      <c r="C3570" t="s">
        <v>3597</v>
      </c>
      <c r="D3570" t="s">
        <v>3698</v>
      </c>
      <c r="E3570" t="s">
        <v>5438</v>
      </c>
      <c r="F3570" t="s">
        <v>3718</v>
      </c>
      <c r="G3570">
        <v>208106828</v>
      </c>
      <c r="I3570" t="s">
        <v>3711</v>
      </c>
      <c r="J3570" t="s">
        <v>7459</v>
      </c>
      <c r="K3570" t="s">
        <v>3688</v>
      </c>
      <c r="M3570">
        <v>12</v>
      </c>
      <c r="N3570">
        <v>19</v>
      </c>
      <c r="O3570">
        <v>10.8</v>
      </c>
      <c r="P3570">
        <v>12</v>
      </c>
      <c r="Q3570">
        <v>19</v>
      </c>
      <c r="R3570">
        <v>9.8000000000000007</v>
      </c>
      <c r="S3570" t="b">
        <v>0</v>
      </c>
      <c r="T3570" t="b">
        <v>0</v>
      </c>
      <c r="U3570" t="b">
        <v>1</v>
      </c>
      <c r="V3570">
        <v>18000</v>
      </c>
      <c r="W3570">
        <v>14800</v>
      </c>
      <c r="X3570">
        <v>3.5</v>
      </c>
      <c r="Y3570">
        <v>16800</v>
      </c>
      <c r="Z3570">
        <v>2.59</v>
      </c>
    </row>
    <row r="3571" spans="1:26">
      <c r="A3571">
        <v>208106827</v>
      </c>
      <c r="B3571" t="s">
        <v>9223</v>
      </c>
      <c r="C3571" t="s">
        <v>3597</v>
      </c>
      <c r="D3571" t="s">
        <v>3698</v>
      </c>
      <c r="E3571" t="s">
        <v>5438</v>
      </c>
      <c r="F3571" t="s">
        <v>3650</v>
      </c>
      <c r="G3571">
        <v>208106827</v>
      </c>
      <c r="I3571" t="s">
        <v>3711</v>
      </c>
      <c r="J3571" t="s">
        <v>7459</v>
      </c>
      <c r="K3571" t="s">
        <v>3653</v>
      </c>
      <c r="M3571">
        <v>13.3</v>
      </c>
      <c r="N3571">
        <v>22.5</v>
      </c>
      <c r="O3571">
        <v>10.6</v>
      </c>
      <c r="P3571">
        <v>13.9</v>
      </c>
      <c r="Q3571">
        <v>22.9</v>
      </c>
      <c r="R3571">
        <v>10.5</v>
      </c>
      <c r="S3571" t="b">
        <v>0</v>
      </c>
      <c r="T3571" t="b">
        <v>0</v>
      </c>
      <c r="U3571" t="b">
        <v>1</v>
      </c>
      <c r="V3571">
        <v>18000</v>
      </c>
      <c r="W3571">
        <v>14300</v>
      </c>
      <c r="X3571">
        <v>3.64</v>
      </c>
      <c r="Y3571">
        <v>15600</v>
      </c>
      <c r="Z3571">
        <v>2.31</v>
      </c>
    </row>
    <row r="3572" spans="1:26">
      <c r="A3572">
        <v>208106843</v>
      </c>
      <c r="B3572" t="s">
        <v>9223</v>
      </c>
      <c r="C3572" t="s">
        <v>3597</v>
      </c>
      <c r="D3572" t="s">
        <v>3698</v>
      </c>
      <c r="E3572" t="s">
        <v>5439</v>
      </c>
      <c r="F3572" t="s">
        <v>3718</v>
      </c>
      <c r="G3572">
        <v>208106843</v>
      </c>
      <c r="I3572" t="s">
        <v>3711</v>
      </c>
      <c r="J3572" t="s">
        <v>7459</v>
      </c>
      <c r="K3572" t="s">
        <v>3688</v>
      </c>
      <c r="M3572">
        <v>12</v>
      </c>
      <c r="N3572">
        <v>19</v>
      </c>
      <c r="O3572">
        <v>10.8</v>
      </c>
      <c r="P3572">
        <v>12</v>
      </c>
      <c r="Q3572">
        <v>19</v>
      </c>
      <c r="R3572">
        <v>9.8000000000000007</v>
      </c>
      <c r="S3572" t="b">
        <v>0</v>
      </c>
      <c r="T3572" t="b">
        <v>0</v>
      </c>
      <c r="U3572" t="b">
        <v>1</v>
      </c>
      <c r="V3572">
        <v>18000</v>
      </c>
      <c r="W3572">
        <v>14800</v>
      </c>
      <c r="X3572">
        <v>3.5</v>
      </c>
      <c r="Y3572">
        <v>16800</v>
      </c>
      <c r="Z3572">
        <v>2.59</v>
      </c>
    </row>
    <row r="3573" spans="1:26">
      <c r="A3573">
        <v>208106842</v>
      </c>
      <c r="B3573" t="s">
        <v>9223</v>
      </c>
      <c r="C3573" t="s">
        <v>3597</v>
      </c>
      <c r="D3573" t="s">
        <v>3698</v>
      </c>
      <c r="E3573" t="s">
        <v>5439</v>
      </c>
      <c r="F3573" t="s">
        <v>3650</v>
      </c>
      <c r="G3573">
        <v>208106842</v>
      </c>
      <c r="I3573" t="s">
        <v>3711</v>
      </c>
      <c r="J3573" t="s">
        <v>7459</v>
      </c>
      <c r="K3573" t="s">
        <v>3653</v>
      </c>
      <c r="M3573">
        <v>13.3</v>
      </c>
      <c r="N3573">
        <v>22.5</v>
      </c>
      <c r="O3573">
        <v>10.6</v>
      </c>
      <c r="P3573">
        <v>13.9</v>
      </c>
      <c r="Q3573">
        <v>22.9</v>
      </c>
      <c r="R3573">
        <v>10.5</v>
      </c>
      <c r="S3573" t="b">
        <v>0</v>
      </c>
      <c r="T3573" t="b">
        <v>0</v>
      </c>
      <c r="U3573" t="b">
        <v>1</v>
      </c>
      <c r="V3573">
        <v>18000</v>
      </c>
      <c r="W3573">
        <v>14300</v>
      </c>
      <c r="X3573">
        <v>3.64</v>
      </c>
      <c r="Y3573">
        <v>15600</v>
      </c>
      <c r="Z3573">
        <v>2.31</v>
      </c>
    </row>
    <row r="3574" spans="1:26">
      <c r="A3574">
        <v>208106681</v>
      </c>
      <c r="B3574" t="s">
        <v>9223</v>
      </c>
      <c r="C3574" t="s">
        <v>3597</v>
      </c>
      <c r="D3574" t="s">
        <v>3698</v>
      </c>
      <c r="E3574" t="s">
        <v>5424</v>
      </c>
      <c r="F3574" t="s">
        <v>3621</v>
      </c>
      <c r="G3574">
        <v>208106681</v>
      </c>
      <c r="I3574" t="s">
        <v>3622</v>
      </c>
      <c r="J3574" t="s">
        <v>10230</v>
      </c>
      <c r="K3574" t="s">
        <v>3624</v>
      </c>
      <c r="L3574" t="s">
        <v>10232</v>
      </c>
      <c r="M3574">
        <v>13.7</v>
      </c>
      <c r="N3574">
        <v>23.2</v>
      </c>
      <c r="O3574">
        <v>13.2</v>
      </c>
      <c r="P3574">
        <v>13.7</v>
      </c>
      <c r="Q3574">
        <v>24.6</v>
      </c>
      <c r="R3574">
        <v>10.7</v>
      </c>
      <c r="S3574" t="b">
        <v>0</v>
      </c>
      <c r="T3574" t="b">
        <v>0</v>
      </c>
      <c r="U3574" t="b">
        <v>1</v>
      </c>
      <c r="V3574">
        <v>12000</v>
      </c>
      <c r="W3574">
        <v>9000</v>
      </c>
      <c r="X3574">
        <v>3.22</v>
      </c>
      <c r="Y3574">
        <v>9922</v>
      </c>
      <c r="Z3574">
        <v>2.31</v>
      </c>
    </row>
    <row r="3575" spans="1:26">
      <c r="A3575">
        <v>208106687</v>
      </c>
      <c r="B3575" t="s">
        <v>9223</v>
      </c>
      <c r="C3575" t="s">
        <v>3597</v>
      </c>
      <c r="D3575" t="s">
        <v>3698</v>
      </c>
      <c r="E3575" t="s">
        <v>5424</v>
      </c>
      <c r="F3575" t="s">
        <v>3753</v>
      </c>
      <c r="G3575">
        <v>208106687</v>
      </c>
      <c r="I3575" t="s">
        <v>3601</v>
      </c>
      <c r="J3575" t="s">
        <v>10230</v>
      </c>
      <c r="K3575" t="s">
        <v>3624</v>
      </c>
      <c r="L3575" t="s">
        <v>10233</v>
      </c>
      <c r="M3575">
        <v>12.5</v>
      </c>
      <c r="N3575">
        <v>21.5</v>
      </c>
      <c r="O3575">
        <v>10.5</v>
      </c>
      <c r="P3575">
        <v>11.7</v>
      </c>
      <c r="Q3575">
        <v>18.8</v>
      </c>
      <c r="R3575">
        <v>10.3</v>
      </c>
      <c r="S3575" t="b">
        <v>0</v>
      </c>
      <c r="T3575" t="b">
        <v>0</v>
      </c>
      <c r="U3575" t="b">
        <v>1</v>
      </c>
      <c r="V3575">
        <v>11500</v>
      </c>
      <c r="W3575">
        <v>9300</v>
      </c>
      <c r="X3575">
        <v>3.13</v>
      </c>
      <c r="Y3575">
        <v>11060</v>
      </c>
      <c r="Z3575">
        <v>2.59</v>
      </c>
    </row>
    <row r="3576" spans="1:26">
      <c r="A3576">
        <v>208106653</v>
      </c>
      <c r="B3576" t="s">
        <v>9223</v>
      </c>
      <c r="C3576" t="s">
        <v>3597</v>
      </c>
      <c r="D3576" t="s">
        <v>3698</v>
      </c>
      <c r="E3576" t="s">
        <v>5436</v>
      </c>
      <c r="F3576" t="s">
        <v>3621</v>
      </c>
      <c r="G3576">
        <v>208106653</v>
      </c>
      <c r="I3576" t="s">
        <v>3622</v>
      </c>
      <c r="J3576" t="s">
        <v>10230</v>
      </c>
      <c r="K3576" t="s">
        <v>3624</v>
      </c>
      <c r="L3576" t="s">
        <v>10232</v>
      </c>
      <c r="M3576">
        <v>13.7</v>
      </c>
      <c r="N3576">
        <v>23.2</v>
      </c>
      <c r="O3576">
        <v>13.2</v>
      </c>
      <c r="P3576">
        <v>13.7</v>
      </c>
      <c r="Q3576">
        <v>24.6</v>
      </c>
      <c r="R3576">
        <v>10.7</v>
      </c>
      <c r="S3576" t="b">
        <v>0</v>
      </c>
      <c r="T3576" t="b">
        <v>0</v>
      </c>
      <c r="U3576" t="b">
        <v>1</v>
      </c>
      <c r="V3576">
        <v>12000</v>
      </c>
      <c r="W3576">
        <v>9000</v>
      </c>
      <c r="X3576">
        <v>3.22</v>
      </c>
      <c r="Y3576">
        <v>9922</v>
      </c>
      <c r="Z3576">
        <v>2.31</v>
      </c>
    </row>
    <row r="3577" spans="1:26">
      <c r="A3577">
        <v>208106660</v>
      </c>
      <c r="B3577" t="s">
        <v>9223</v>
      </c>
      <c r="C3577" t="s">
        <v>3597</v>
      </c>
      <c r="D3577" t="s">
        <v>3698</v>
      </c>
      <c r="E3577" t="s">
        <v>5436</v>
      </c>
      <c r="F3577" t="s">
        <v>3753</v>
      </c>
      <c r="G3577">
        <v>208106660</v>
      </c>
      <c r="I3577" t="s">
        <v>3601</v>
      </c>
      <c r="J3577" t="s">
        <v>10230</v>
      </c>
      <c r="K3577" t="s">
        <v>3624</v>
      </c>
      <c r="L3577" t="s">
        <v>10233</v>
      </c>
      <c r="M3577">
        <v>12.5</v>
      </c>
      <c r="N3577">
        <v>21.5</v>
      </c>
      <c r="O3577">
        <v>10.5</v>
      </c>
      <c r="P3577">
        <v>11.7</v>
      </c>
      <c r="Q3577">
        <v>18.8</v>
      </c>
      <c r="R3577">
        <v>10.3</v>
      </c>
      <c r="S3577" t="b">
        <v>0</v>
      </c>
      <c r="T3577" t="b">
        <v>0</v>
      </c>
      <c r="U3577" t="b">
        <v>1</v>
      </c>
      <c r="V3577">
        <v>11500</v>
      </c>
      <c r="W3577">
        <v>9300</v>
      </c>
      <c r="X3577">
        <v>3.13</v>
      </c>
      <c r="Y3577">
        <v>11060</v>
      </c>
      <c r="Z3577">
        <v>2.59</v>
      </c>
    </row>
    <row r="3578" spans="1:26">
      <c r="A3578">
        <v>208106657</v>
      </c>
      <c r="B3578" t="s">
        <v>9223</v>
      </c>
      <c r="C3578" t="s">
        <v>3597</v>
      </c>
      <c r="D3578" t="s">
        <v>3698</v>
      </c>
      <c r="E3578" t="s">
        <v>5436</v>
      </c>
      <c r="F3578" t="s">
        <v>3849</v>
      </c>
      <c r="G3578">
        <v>208106657</v>
      </c>
      <c r="I3578" t="s">
        <v>3622</v>
      </c>
      <c r="J3578" t="s">
        <v>10230</v>
      </c>
      <c r="K3578" t="s">
        <v>3624</v>
      </c>
      <c r="L3578" t="s">
        <v>10231</v>
      </c>
      <c r="M3578">
        <v>14</v>
      </c>
      <c r="N3578">
        <v>22</v>
      </c>
      <c r="O3578">
        <v>10.6</v>
      </c>
      <c r="P3578">
        <v>13.9</v>
      </c>
      <c r="Q3578">
        <v>22.7</v>
      </c>
      <c r="R3578">
        <v>9.9</v>
      </c>
      <c r="S3578" t="b">
        <v>0</v>
      </c>
      <c r="T3578" t="b">
        <v>0</v>
      </c>
      <c r="U3578" t="b">
        <v>1</v>
      </c>
      <c r="V3578">
        <v>11800</v>
      </c>
      <c r="W3578">
        <v>8900</v>
      </c>
      <c r="X3578">
        <v>3.22</v>
      </c>
      <c r="Y3578">
        <v>10060</v>
      </c>
      <c r="Z3578">
        <v>2.36</v>
      </c>
    </row>
    <row r="3579" spans="1:26">
      <c r="A3579">
        <v>208106672</v>
      </c>
      <c r="B3579" t="s">
        <v>9223</v>
      </c>
      <c r="C3579" t="s">
        <v>3597</v>
      </c>
      <c r="D3579" t="s">
        <v>3698</v>
      </c>
      <c r="E3579" t="s">
        <v>5437</v>
      </c>
      <c r="F3579" t="s">
        <v>3621</v>
      </c>
      <c r="G3579">
        <v>208106672</v>
      </c>
      <c r="I3579" t="s">
        <v>3622</v>
      </c>
      <c r="J3579" t="s">
        <v>10230</v>
      </c>
      <c r="K3579" t="s">
        <v>3624</v>
      </c>
      <c r="L3579" t="s">
        <v>10232</v>
      </c>
      <c r="M3579">
        <v>13.7</v>
      </c>
      <c r="N3579">
        <v>23.2</v>
      </c>
      <c r="O3579">
        <v>13.2</v>
      </c>
      <c r="P3579">
        <v>13.7</v>
      </c>
      <c r="Q3579">
        <v>24.6</v>
      </c>
      <c r="R3579">
        <v>10.7</v>
      </c>
      <c r="S3579" t="b">
        <v>0</v>
      </c>
      <c r="T3579" t="b">
        <v>0</v>
      </c>
      <c r="U3579" t="b">
        <v>1</v>
      </c>
      <c r="V3579">
        <v>12000</v>
      </c>
      <c r="W3579">
        <v>9000</v>
      </c>
      <c r="X3579">
        <v>3.22</v>
      </c>
      <c r="Y3579">
        <v>9922</v>
      </c>
      <c r="Z3579">
        <v>2.31</v>
      </c>
    </row>
    <row r="3580" spans="1:26">
      <c r="A3580">
        <v>208106675</v>
      </c>
      <c r="B3580" t="s">
        <v>9223</v>
      </c>
      <c r="C3580" t="s">
        <v>3597</v>
      </c>
      <c r="D3580" t="s">
        <v>3698</v>
      </c>
      <c r="E3580" t="s">
        <v>5437</v>
      </c>
      <c r="F3580" t="s">
        <v>3849</v>
      </c>
      <c r="G3580">
        <v>208106675</v>
      </c>
      <c r="I3580" t="s">
        <v>3622</v>
      </c>
      <c r="J3580" t="s">
        <v>10230</v>
      </c>
      <c r="K3580" t="s">
        <v>3624</v>
      </c>
      <c r="L3580" t="s">
        <v>10231</v>
      </c>
      <c r="M3580">
        <v>14</v>
      </c>
      <c r="N3580">
        <v>22</v>
      </c>
      <c r="O3580">
        <v>10.6</v>
      </c>
      <c r="P3580">
        <v>13.9</v>
      </c>
      <c r="Q3580">
        <v>22.7</v>
      </c>
      <c r="R3580">
        <v>9.9</v>
      </c>
      <c r="S3580" t="b">
        <v>0</v>
      </c>
      <c r="T3580" t="b">
        <v>0</v>
      </c>
      <c r="U3580" t="b">
        <v>1</v>
      </c>
      <c r="V3580">
        <v>11800</v>
      </c>
      <c r="W3580">
        <v>8900</v>
      </c>
      <c r="X3580">
        <v>3.22</v>
      </c>
      <c r="Y3580">
        <v>10060</v>
      </c>
      <c r="Z3580">
        <v>2.36</v>
      </c>
    </row>
    <row r="3581" spans="1:26">
      <c r="A3581">
        <v>208106678</v>
      </c>
      <c r="B3581" t="s">
        <v>9223</v>
      </c>
      <c r="C3581" t="s">
        <v>3597</v>
      </c>
      <c r="D3581" t="s">
        <v>3698</v>
      </c>
      <c r="E3581" t="s">
        <v>5437</v>
      </c>
      <c r="F3581" t="s">
        <v>3753</v>
      </c>
      <c r="G3581">
        <v>208106678</v>
      </c>
      <c r="I3581" t="s">
        <v>3601</v>
      </c>
      <c r="J3581" t="s">
        <v>10230</v>
      </c>
      <c r="K3581" t="s">
        <v>3624</v>
      </c>
      <c r="L3581" t="s">
        <v>10233</v>
      </c>
      <c r="M3581">
        <v>12.5</v>
      </c>
      <c r="N3581">
        <v>21.5</v>
      </c>
      <c r="O3581">
        <v>10.5</v>
      </c>
      <c r="P3581">
        <v>11.7</v>
      </c>
      <c r="Q3581">
        <v>18.8</v>
      </c>
      <c r="R3581">
        <v>10.3</v>
      </c>
      <c r="S3581" t="b">
        <v>0</v>
      </c>
      <c r="T3581" t="b">
        <v>0</v>
      </c>
      <c r="U3581" t="b">
        <v>1</v>
      </c>
      <c r="V3581">
        <v>11500</v>
      </c>
      <c r="W3581">
        <v>9300</v>
      </c>
      <c r="X3581">
        <v>3.13</v>
      </c>
      <c r="Y3581">
        <v>11060</v>
      </c>
      <c r="Z3581">
        <v>2.59</v>
      </c>
    </row>
    <row r="3582" spans="1:26">
      <c r="A3582">
        <v>208106690</v>
      </c>
      <c r="B3582" t="s">
        <v>9223</v>
      </c>
      <c r="C3582" t="s">
        <v>3597</v>
      </c>
      <c r="D3582" t="s">
        <v>3698</v>
      </c>
      <c r="E3582" t="s">
        <v>5438</v>
      </c>
      <c r="F3582" t="s">
        <v>3621</v>
      </c>
      <c r="G3582">
        <v>208106690</v>
      </c>
      <c r="I3582" t="s">
        <v>3622</v>
      </c>
      <c r="J3582" t="s">
        <v>10230</v>
      </c>
      <c r="K3582" t="s">
        <v>3624</v>
      </c>
      <c r="L3582" t="s">
        <v>10232</v>
      </c>
      <c r="M3582">
        <v>13.7</v>
      </c>
      <c r="N3582">
        <v>23.2</v>
      </c>
      <c r="O3582">
        <v>13.2</v>
      </c>
      <c r="P3582">
        <v>13.7</v>
      </c>
      <c r="Q3582">
        <v>24.6</v>
      </c>
      <c r="R3582">
        <v>10.7</v>
      </c>
      <c r="S3582" t="b">
        <v>0</v>
      </c>
      <c r="T3582" t="b">
        <v>0</v>
      </c>
      <c r="U3582" t="b">
        <v>1</v>
      </c>
      <c r="V3582">
        <v>12000</v>
      </c>
      <c r="W3582">
        <v>9000</v>
      </c>
      <c r="X3582">
        <v>3.22</v>
      </c>
      <c r="Y3582">
        <v>9922</v>
      </c>
      <c r="Z3582">
        <v>2.31</v>
      </c>
    </row>
    <row r="3583" spans="1:26">
      <c r="A3583">
        <v>208106696</v>
      </c>
      <c r="B3583" t="s">
        <v>9223</v>
      </c>
      <c r="C3583" t="s">
        <v>3597</v>
      </c>
      <c r="D3583" t="s">
        <v>3698</v>
      </c>
      <c r="E3583" t="s">
        <v>5438</v>
      </c>
      <c r="F3583" t="s">
        <v>3753</v>
      </c>
      <c r="G3583">
        <v>208106696</v>
      </c>
      <c r="I3583" t="s">
        <v>3601</v>
      </c>
      <c r="J3583" t="s">
        <v>10230</v>
      </c>
      <c r="K3583" t="s">
        <v>3624</v>
      </c>
      <c r="L3583" t="s">
        <v>10233</v>
      </c>
      <c r="M3583">
        <v>12.5</v>
      </c>
      <c r="N3583">
        <v>21.5</v>
      </c>
      <c r="O3583">
        <v>10.5</v>
      </c>
      <c r="P3583">
        <v>11.7</v>
      </c>
      <c r="Q3583">
        <v>18.8</v>
      </c>
      <c r="R3583">
        <v>10.3</v>
      </c>
      <c r="S3583" t="b">
        <v>0</v>
      </c>
      <c r="T3583" t="b">
        <v>0</v>
      </c>
      <c r="U3583" t="b">
        <v>1</v>
      </c>
      <c r="V3583">
        <v>11500</v>
      </c>
      <c r="W3583">
        <v>9300</v>
      </c>
      <c r="X3583">
        <v>3.13</v>
      </c>
      <c r="Y3583">
        <v>11060</v>
      </c>
      <c r="Z3583">
        <v>2.59</v>
      </c>
    </row>
    <row r="3584" spans="1:26">
      <c r="A3584">
        <v>208106693</v>
      </c>
      <c r="B3584" t="s">
        <v>9223</v>
      </c>
      <c r="C3584" t="s">
        <v>3597</v>
      </c>
      <c r="D3584" t="s">
        <v>3698</v>
      </c>
      <c r="E3584" t="s">
        <v>5438</v>
      </c>
      <c r="F3584" t="s">
        <v>3849</v>
      </c>
      <c r="G3584">
        <v>208106693</v>
      </c>
      <c r="I3584" t="s">
        <v>3622</v>
      </c>
      <c r="J3584" t="s">
        <v>10230</v>
      </c>
      <c r="K3584" t="s">
        <v>3624</v>
      </c>
      <c r="L3584" t="s">
        <v>10231</v>
      </c>
      <c r="M3584">
        <v>14</v>
      </c>
      <c r="N3584">
        <v>22</v>
      </c>
      <c r="O3584">
        <v>10.6</v>
      </c>
      <c r="P3584">
        <v>13.9</v>
      </c>
      <c r="Q3584">
        <v>22.7</v>
      </c>
      <c r="R3584">
        <v>9.9</v>
      </c>
      <c r="S3584" t="b">
        <v>0</v>
      </c>
      <c r="T3584" t="b">
        <v>0</v>
      </c>
      <c r="U3584" t="b">
        <v>1</v>
      </c>
      <c r="V3584">
        <v>11800</v>
      </c>
      <c r="W3584">
        <v>8900</v>
      </c>
      <c r="X3584">
        <v>3.22</v>
      </c>
      <c r="Y3584">
        <v>10060</v>
      </c>
      <c r="Z3584">
        <v>2.36</v>
      </c>
    </row>
    <row r="3585" spans="1:26">
      <c r="A3585">
        <v>208106669</v>
      </c>
      <c r="B3585" t="s">
        <v>9223</v>
      </c>
      <c r="C3585" t="s">
        <v>3597</v>
      </c>
      <c r="D3585" t="s">
        <v>3698</v>
      </c>
      <c r="E3585" t="s">
        <v>5439</v>
      </c>
      <c r="F3585" t="s">
        <v>3753</v>
      </c>
      <c r="G3585">
        <v>208106669</v>
      </c>
      <c r="I3585" t="s">
        <v>3601</v>
      </c>
      <c r="J3585" t="s">
        <v>10230</v>
      </c>
      <c r="K3585" t="s">
        <v>3624</v>
      </c>
      <c r="L3585" t="s">
        <v>10233</v>
      </c>
      <c r="M3585">
        <v>12.5</v>
      </c>
      <c r="N3585">
        <v>21.5</v>
      </c>
      <c r="O3585">
        <v>10.5</v>
      </c>
      <c r="P3585">
        <v>11.7</v>
      </c>
      <c r="Q3585">
        <v>18.8</v>
      </c>
      <c r="R3585">
        <v>10.3</v>
      </c>
      <c r="S3585" t="b">
        <v>0</v>
      </c>
      <c r="T3585" t="b">
        <v>0</v>
      </c>
      <c r="U3585" t="b">
        <v>1</v>
      </c>
      <c r="V3585">
        <v>11500</v>
      </c>
      <c r="W3585">
        <v>9300</v>
      </c>
      <c r="X3585">
        <v>3.13</v>
      </c>
      <c r="Y3585">
        <v>11060</v>
      </c>
      <c r="Z3585">
        <v>2.59</v>
      </c>
    </row>
    <row r="3586" spans="1:26">
      <c r="A3586">
        <v>208106663</v>
      </c>
      <c r="B3586" t="s">
        <v>9223</v>
      </c>
      <c r="C3586" t="s">
        <v>3597</v>
      </c>
      <c r="D3586" t="s">
        <v>3698</v>
      </c>
      <c r="E3586" t="s">
        <v>5439</v>
      </c>
      <c r="F3586" t="s">
        <v>3621</v>
      </c>
      <c r="G3586">
        <v>208106663</v>
      </c>
      <c r="I3586" t="s">
        <v>3622</v>
      </c>
      <c r="J3586" t="s">
        <v>10230</v>
      </c>
      <c r="K3586" t="s">
        <v>3624</v>
      </c>
      <c r="L3586" t="s">
        <v>10232</v>
      </c>
      <c r="M3586">
        <v>13.7</v>
      </c>
      <c r="N3586">
        <v>23.2</v>
      </c>
      <c r="O3586">
        <v>13.2</v>
      </c>
      <c r="P3586">
        <v>13.7</v>
      </c>
      <c r="Q3586">
        <v>24.6</v>
      </c>
      <c r="R3586">
        <v>10.7</v>
      </c>
      <c r="S3586" t="b">
        <v>0</v>
      </c>
      <c r="T3586" t="b">
        <v>0</v>
      </c>
      <c r="U3586" t="b">
        <v>1</v>
      </c>
      <c r="V3586">
        <v>12000</v>
      </c>
      <c r="W3586">
        <v>9000</v>
      </c>
      <c r="X3586">
        <v>3.22</v>
      </c>
      <c r="Y3586">
        <v>9922</v>
      </c>
      <c r="Z3586">
        <v>2.31</v>
      </c>
    </row>
    <row r="3587" spans="1:26">
      <c r="A3587">
        <v>208106666</v>
      </c>
      <c r="B3587" t="s">
        <v>9223</v>
      </c>
      <c r="C3587" t="s">
        <v>3597</v>
      </c>
      <c r="D3587" t="s">
        <v>3698</v>
      </c>
      <c r="E3587" t="s">
        <v>5439</v>
      </c>
      <c r="F3587" t="s">
        <v>3849</v>
      </c>
      <c r="G3587">
        <v>208106666</v>
      </c>
      <c r="I3587" t="s">
        <v>3622</v>
      </c>
      <c r="J3587" t="s">
        <v>10230</v>
      </c>
      <c r="K3587" t="s">
        <v>3624</v>
      </c>
      <c r="L3587" t="s">
        <v>10231</v>
      </c>
      <c r="M3587">
        <v>14</v>
      </c>
      <c r="N3587">
        <v>22</v>
      </c>
      <c r="O3587">
        <v>10.6</v>
      </c>
      <c r="P3587">
        <v>13.9</v>
      </c>
      <c r="Q3587">
        <v>22.7</v>
      </c>
      <c r="R3587">
        <v>9.9</v>
      </c>
      <c r="S3587" t="b">
        <v>0</v>
      </c>
      <c r="T3587" t="b">
        <v>0</v>
      </c>
      <c r="U3587" t="b">
        <v>1</v>
      </c>
      <c r="V3587">
        <v>11800</v>
      </c>
      <c r="W3587">
        <v>8900</v>
      </c>
      <c r="X3587">
        <v>3.22</v>
      </c>
      <c r="Y3587">
        <v>10060</v>
      </c>
      <c r="Z3587">
        <v>2.36</v>
      </c>
    </row>
    <row r="3588" spans="1:26">
      <c r="A3588">
        <v>208106724</v>
      </c>
      <c r="B3588" t="s">
        <v>9223</v>
      </c>
      <c r="C3588" t="s">
        <v>3597</v>
      </c>
      <c r="D3588" t="s">
        <v>3698</v>
      </c>
      <c r="E3588" t="s">
        <v>5424</v>
      </c>
      <c r="F3588" t="s">
        <v>3621</v>
      </c>
      <c r="G3588">
        <v>208106724</v>
      </c>
      <c r="I3588" t="s">
        <v>3622</v>
      </c>
      <c r="J3588" t="s">
        <v>10228</v>
      </c>
      <c r="K3588" t="s">
        <v>3624</v>
      </c>
      <c r="L3588" t="s">
        <v>10229</v>
      </c>
      <c r="M3588">
        <v>13</v>
      </c>
      <c r="N3588">
        <v>23</v>
      </c>
      <c r="O3588">
        <v>11.6</v>
      </c>
      <c r="P3588">
        <v>13</v>
      </c>
      <c r="Q3588">
        <v>23.5</v>
      </c>
      <c r="R3588">
        <v>10</v>
      </c>
      <c r="S3588" t="b">
        <v>0</v>
      </c>
      <c r="T3588" t="b">
        <v>0</v>
      </c>
      <c r="U3588" t="b">
        <v>1</v>
      </c>
      <c r="V3588">
        <v>12000</v>
      </c>
      <c r="W3588">
        <v>8400</v>
      </c>
      <c r="X3588">
        <v>3.04</v>
      </c>
      <c r="Y3588">
        <v>9250</v>
      </c>
      <c r="Z3588">
        <v>2.56</v>
      </c>
    </row>
    <row r="3589" spans="1:26">
      <c r="A3589">
        <v>208127266</v>
      </c>
      <c r="B3589" t="s">
        <v>9223</v>
      </c>
      <c r="C3589" t="s">
        <v>3597</v>
      </c>
      <c r="D3589" t="s">
        <v>3698</v>
      </c>
      <c r="E3589" t="s">
        <v>5436</v>
      </c>
      <c r="F3589" t="s">
        <v>3621</v>
      </c>
      <c r="G3589">
        <v>208127266</v>
      </c>
      <c r="I3589" t="s">
        <v>3622</v>
      </c>
      <c r="J3589" t="s">
        <v>10228</v>
      </c>
      <c r="K3589" t="s">
        <v>3624</v>
      </c>
      <c r="L3589" t="s">
        <v>10229</v>
      </c>
      <c r="M3589">
        <v>13</v>
      </c>
      <c r="N3589">
        <v>23</v>
      </c>
      <c r="O3589">
        <v>11.6</v>
      </c>
      <c r="P3589">
        <v>13</v>
      </c>
      <c r="Q3589">
        <v>23.5</v>
      </c>
      <c r="R3589">
        <v>10</v>
      </c>
      <c r="S3589" t="b">
        <v>0</v>
      </c>
      <c r="T3589" t="b">
        <v>0</v>
      </c>
      <c r="U3589" t="b">
        <v>1</v>
      </c>
      <c r="V3589">
        <v>12000</v>
      </c>
      <c r="W3589">
        <v>8400</v>
      </c>
      <c r="X3589">
        <v>3.04</v>
      </c>
      <c r="Y3589">
        <v>9250</v>
      </c>
      <c r="Z3589">
        <v>2.56</v>
      </c>
    </row>
    <row r="3590" spans="1:26">
      <c r="A3590">
        <v>208106735</v>
      </c>
      <c r="B3590" t="s">
        <v>9223</v>
      </c>
      <c r="C3590" t="s">
        <v>3597</v>
      </c>
      <c r="D3590" t="s">
        <v>3698</v>
      </c>
      <c r="E3590" t="s">
        <v>5437</v>
      </c>
      <c r="F3590" t="s">
        <v>3621</v>
      </c>
      <c r="G3590">
        <v>208106735</v>
      </c>
      <c r="I3590" t="s">
        <v>3622</v>
      </c>
      <c r="J3590" t="s">
        <v>10228</v>
      </c>
      <c r="K3590" t="s">
        <v>3624</v>
      </c>
      <c r="L3590" t="s">
        <v>10229</v>
      </c>
      <c r="M3590">
        <v>13</v>
      </c>
      <c r="N3590">
        <v>23</v>
      </c>
      <c r="O3590">
        <v>11.6</v>
      </c>
      <c r="P3590">
        <v>13</v>
      </c>
      <c r="Q3590">
        <v>23.5</v>
      </c>
      <c r="R3590">
        <v>10</v>
      </c>
      <c r="S3590" t="b">
        <v>0</v>
      </c>
      <c r="T3590" t="b">
        <v>0</v>
      </c>
      <c r="U3590" t="b">
        <v>1</v>
      </c>
      <c r="V3590">
        <v>12000</v>
      </c>
      <c r="W3590">
        <v>8400</v>
      </c>
      <c r="X3590">
        <v>3.04</v>
      </c>
      <c r="Y3590">
        <v>9250</v>
      </c>
      <c r="Z3590">
        <v>2.56</v>
      </c>
    </row>
    <row r="3591" spans="1:26">
      <c r="A3591">
        <v>208106746</v>
      </c>
      <c r="B3591" t="s">
        <v>9223</v>
      </c>
      <c r="C3591" t="s">
        <v>3597</v>
      </c>
      <c r="D3591" t="s">
        <v>3698</v>
      </c>
      <c r="E3591" t="s">
        <v>5438</v>
      </c>
      <c r="F3591" t="s">
        <v>3621</v>
      </c>
      <c r="G3591">
        <v>208106746</v>
      </c>
      <c r="I3591" t="s">
        <v>3622</v>
      </c>
      <c r="J3591" t="s">
        <v>10228</v>
      </c>
      <c r="K3591" t="s">
        <v>3624</v>
      </c>
      <c r="L3591" t="s">
        <v>10229</v>
      </c>
      <c r="M3591">
        <v>13</v>
      </c>
      <c r="N3591">
        <v>23</v>
      </c>
      <c r="O3591">
        <v>11.6</v>
      </c>
      <c r="P3591">
        <v>13</v>
      </c>
      <c r="Q3591">
        <v>23.5</v>
      </c>
      <c r="R3591">
        <v>10</v>
      </c>
      <c r="S3591" t="b">
        <v>0</v>
      </c>
      <c r="T3591" t="b">
        <v>0</v>
      </c>
      <c r="U3591" t="b">
        <v>1</v>
      </c>
      <c r="V3591">
        <v>12000</v>
      </c>
      <c r="W3591">
        <v>8400</v>
      </c>
      <c r="X3591">
        <v>3.04</v>
      </c>
      <c r="Y3591">
        <v>9250</v>
      </c>
      <c r="Z3591">
        <v>2.56</v>
      </c>
    </row>
    <row r="3592" spans="1:26">
      <c r="A3592">
        <v>208106713</v>
      </c>
      <c r="B3592" t="s">
        <v>9223</v>
      </c>
      <c r="C3592" t="s">
        <v>3597</v>
      </c>
      <c r="D3592" t="s">
        <v>3698</v>
      </c>
      <c r="E3592" t="s">
        <v>5439</v>
      </c>
      <c r="F3592" t="s">
        <v>3621</v>
      </c>
      <c r="G3592">
        <v>208106713</v>
      </c>
      <c r="I3592" t="s">
        <v>3622</v>
      </c>
      <c r="J3592" t="s">
        <v>10228</v>
      </c>
      <c r="K3592" t="s">
        <v>3624</v>
      </c>
      <c r="L3592" t="s">
        <v>10229</v>
      </c>
      <c r="M3592">
        <v>13</v>
      </c>
      <c r="N3592">
        <v>23</v>
      </c>
      <c r="O3592">
        <v>11.6</v>
      </c>
      <c r="P3592">
        <v>13</v>
      </c>
      <c r="Q3592">
        <v>23.5</v>
      </c>
      <c r="R3592">
        <v>10</v>
      </c>
      <c r="S3592" t="b">
        <v>0</v>
      </c>
      <c r="T3592" t="b">
        <v>0</v>
      </c>
      <c r="U3592" t="b">
        <v>1</v>
      </c>
      <c r="V3592">
        <v>12000</v>
      </c>
      <c r="W3592">
        <v>8400</v>
      </c>
      <c r="X3592">
        <v>3.04</v>
      </c>
      <c r="Y3592">
        <v>9250</v>
      </c>
      <c r="Z3592">
        <v>2.56</v>
      </c>
    </row>
    <row r="3593" spans="1:26">
      <c r="A3593">
        <v>212406532</v>
      </c>
      <c r="B3593" t="s">
        <v>10219</v>
      </c>
      <c r="C3593" t="s">
        <v>3597</v>
      </c>
      <c r="D3593" t="s">
        <v>3698</v>
      </c>
      <c r="E3593" t="s">
        <v>3699</v>
      </c>
      <c r="F3593" t="s">
        <v>3600</v>
      </c>
      <c r="G3593">
        <v>212406532</v>
      </c>
      <c r="I3593" t="s">
        <v>3700</v>
      </c>
      <c r="J3593" t="s">
        <v>9537</v>
      </c>
      <c r="K3593" t="s">
        <v>3688</v>
      </c>
      <c r="L3593" t="s">
        <v>10227</v>
      </c>
      <c r="P3593">
        <v>10</v>
      </c>
      <c r="Q3593">
        <v>15.2</v>
      </c>
      <c r="R3593">
        <v>8.5</v>
      </c>
      <c r="S3593" t="b">
        <v>0</v>
      </c>
      <c r="T3593" t="b">
        <v>0</v>
      </c>
      <c r="U3593" t="b">
        <v>1</v>
      </c>
      <c r="V3593">
        <v>47000</v>
      </c>
      <c r="W3593">
        <v>30200</v>
      </c>
      <c r="X3593">
        <v>2.14</v>
      </c>
      <c r="Y3593">
        <v>48000</v>
      </c>
      <c r="Z3593">
        <v>2.04</v>
      </c>
    </row>
    <row r="3594" spans="1:26">
      <c r="A3594">
        <v>212406531</v>
      </c>
      <c r="B3594" t="s">
        <v>10219</v>
      </c>
      <c r="C3594" t="s">
        <v>3597</v>
      </c>
      <c r="D3594" t="s">
        <v>3698</v>
      </c>
      <c r="E3594" t="s">
        <v>3699</v>
      </c>
      <c r="F3594" t="s">
        <v>3600</v>
      </c>
      <c r="G3594">
        <v>212406531</v>
      </c>
      <c r="I3594" t="s">
        <v>3700</v>
      </c>
      <c r="J3594" t="s">
        <v>9537</v>
      </c>
      <c r="K3594" t="s">
        <v>3688</v>
      </c>
      <c r="L3594" t="s">
        <v>10226</v>
      </c>
      <c r="P3594">
        <v>10</v>
      </c>
      <c r="Q3594">
        <v>15.2</v>
      </c>
      <c r="R3594">
        <v>8.5</v>
      </c>
      <c r="S3594" t="b">
        <v>0</v>
      </c>
      <c r="T3594" t="b">
        <v>0</v>
      </c>
      <c r="U3594" t="b">
        <v>1</v>
      </c>
      <c r="V3594">
        <v>47000</v>
      </c>
      <c r="W3594">
        <v>30200</v>
      </c>
      <c r="X3594">
        <v>2.14</v>
      </c>
      <c r="Y3594">
        <v>48000</v>
      </c>
      <c r="Z3594">
        <v>2.04</v>
      </c>
    </row>
    <row r="3595" spans="1:26">
      <c r="A3595">
        <v>212406530</v>
      </c>
      <c r="B3595" t="s">
        <v>10219</v>
      </c>
      <c r="C3595" t="s">
        <v>3597</v>
      </c>
      <c r="D3595" t="s">
        <v>3698</v>
      </c>
      <c r="E3595" t="s">
        <v>3699</v>
      </c>
      <c r="F3595" t="s">
        <v>3600</v>
      </c>
      <c r="G3595">
        <v>212406530</v>
      </c>
      <c r="I3595" t="s">
        <v>3700</v>
      </c>
      <c r="J3595" t="s">
        <v>9537</v>
      </c>
      <c r="K3595" t="s">
        <v>3688</v>
      </c>
      <c r="L3595" t="s">
        <v>10225</v>
      </c>
      <c r="P3595">
        <v>10</v>
      </c>
      <c r="Q3595">
        <v>15.2</v>
      </c>
      <c r="R3595">
        <v>8.5</v>
      </c>
      <c r="S3595" t="b">
        <v>0</v>
      </c>
      <c r="T3595" t="b">
        <v>0</v>
      </c>
      <c r="U3595" t="b">
        <v>1</v>
      </c>
      <c r="V3595">
        <v>47000</v>
      </c>
      <c r="W3595">
        <v>30200</v>
      </c>
      <c r="X3595">
        <v>2.14</v>
      </c>
      <c r="Y3595">
        <v>48000</v>
      </c>
      <c r="Z3595">
        <v>2.04</v>
      </c>
    </row>
    <row r="3596" spans="1:26">
      <c r="A3596">
        <v>212406529</v>
      </c>
      <c r="B3596" t="s">
        <v>10219</v>
      </c>
      <c r="C3596" t="s">
        <v>3597</v>
      </c>
      <c r="D3596" t="s">
        <v>3698</v>
      </c>
      <c r="E3596" t="s">
        <v>3699</v>
      </c>
      <c r="F3596" t="s">
        <v>3600</v>
      </c>
      <c r="G3596">
        <v>212406529</v>
      </c>
      <c r="I3596" t="s">
        <v>3700</v>
      </c>
      <c r="J3596" t="s">
        <v>9534</v>
      </c>
      <c r="K3596" t="s">
        <v>3688</v>
      </c>
      <c r="L3596" t="s">
        <v>10224</v>
      </c>
      <c r="P3596">
        <v>11</v>
      </c>
      <c r="Q3596">
        <v>15.2</v>
      </c>
      <c r="R3596">
        <v>8.5</v>
      </c>
      <c r="S3596" t="b">
        <v>0</v>
      </c>
      <c r="T3596" t="b">
        <v>0</v>
      </c>
      <c r="U3596" t="b">
        <v>1</v>
      </c>
      <c r="V3596">
        <v>22800</v>
      </c>
      <c r="W3596">
        <v>15800</v>
      </c>
      <c r="X3596">
        <v>2.1800000000000002</v>
      </c>
      <c r="Y3596">
        <v>9250</v>
      </c>
      <c r="Z3596">
        <v>2.56</v>
      </c>
    </row>
    <row r="3597" spans="1:26">
      <c r="A3597">
        <v>212406528</v>
      </c>
      <c r="B3597" t="s">
        <v>10219</v>
      </c>
      <c r="C3597" t="s">
        <v>3597</v>
      </c>
      <c r="D3597" t="s">
        <v>3698</v>
      </c>
      <c r="E3597" t="s">
        <v>3699</v>
      </c>
      <c r="F3597" t="s">
        <v>3600</v>
      </c>
      <c r="G3597">
        <v>212406528</v>
      </c>
      <c r="I3597" t="s">
        <v>3700</v>
      </c>
      <c r="J3597" t="s">
        <v>9537</v>
      </c>
      <c r="K3597" t="s">
        <v>3688</v>
      </c>
      <c r="L3597" t="s">
        <v>10227</v>
      </c>
      <c r="P3597">
        <v>10</v>
      </c>
      <c r="Q3597">
        <v>15.2</v>
      </c>
      <c r="R3597">
        <v>8.5</v>
      </c>
      <c r="S3597" t="b">
        <v>0</v>
      </c>
      <c r="T3597" t="b">
        <v>0</v>
      </c>
      <c r="U3597" t="b">
        <v>1</v>
      </c>
      <c r="V3597">
        <v>47000</v>
      </c>
      <c r="W3597">
        <v>30200</v>
      </c>
      <c r="X3597">
        <v>2.14</v>
      </c>
      <c r="Y3597">
        <v>48000</v>
      </c>
      <c r="Z3597">
        <v>2.04</v>
      </c>
    </row>
    <row r="3598" spans="1:26">
      <c r="A3598">
        <v>212406527</v>
      </c>
      <c r="B3598" t="s">
        <v>10219</v>
      </c>
      <c r="C3598" t="s">
        <v>3597</v>
      </c>
      <c r="D3598" t="s">
        <v>3698</v>
      </c>
      <c r="E3598" t="s">
        <v>3699</v>
      </c>
      <c r="F3598" t="s">
        <v>3600</v>
      </c>
      <c r="G3598">
        <v>212406527</v>
      </c>
      <c r="I3598" t="s">
        <v>3700</v>
      </c>
      <c r="J3598" t="s">
        <v>9537</v>
      </c>
      <c r="K3598" t="s">
        <v>3688</v>
      </c>
      <c r="L3598" t="s">
        <v>10226</v>
      </c>
      <c r="P3598">
        <v>10</v>
      </c>
      <c r="Q3598">
        <v>15.2</v>
      </c>
      <c r="R3598">
        <v>8.5</v>
      </c>
      <c r="S3598" t="b">
        <v>0</v>
      </c>
      <c r="T3598" t="b">
        <v>0</v>
      </c>
      <c r="U3598" t="b">
        <v>1</v>
      </c>
      <c r="V3598">
        <v>47000</v>
      </c>
      <c r="W3598">
        <v>30200</v>
      </c>
      <c r="X3598">
        <v>2.14</v>
      </c>
      <c r="Y3598">
        <v>48000</v>
      </c>
      <c r="Z3598">
        <v>2.04</v>
      </c>
    </row>
    <row r="3599" spans="1:26">
      <c r="A3599">
        <v>212406526</v>
      </c>
      <c r="B3599" t="s">
        <v>10219</v>
      </c>
      <c r="C3599" t="s">
        <v>3597</v>
      </c>
      <c r="D3599" t="s">
        <v>3698</v>
      </c>
      <c r="E3599" t="s">
        <v>3699</v>
      </c>
      <c r="F3599" t="s">
        <v>3600</v>
      </c>
      <c r="G3599">
        <v>212406526</v>
      </c>
      <c r="I3599" t="s">
        <v>3700</v>
      </c>
      <c r="J3599" t="s">
        <v>9537</v>
      </c>
      <c r="K3599" t="s">
        <v>3688</v>
      </c>
      <c r="L3599" t="s">
        <v>10225</v>
      </c>
      <c r="P3599">
        <v>10</v>
      </c>
      <c r="Q3599">
        <v>15.2</v>
      </c>
      <c r="R3599">
        <v>8.5</v>
      </c>
      <c r="S3599" t="b">
        <v>0</v>
      </c>
      <c r="T3599" t="b">
        <v>0</v>
      </c>
      <c r="U3599" t="b">
        <v>1</v>
      </c>
      <c r="V3599">
        <v>47000</v>
      </c>
      <c r="W3599">
        <v>30200</v>
      </c>
      <c r="X3599">
        <v>2.14</v>
      </c>
      <c r="Y3599">
        <v>48000</v>
      </c>
      <c r="Z3599">
        <v>2.04</v>
      </c>
    </row>
    <row r="3600" spans="1:26">
      <c r="A3600">
        <v>212406525</v>
      </c>
      <c r="B3600" t="s">
        <v>10219</v>
      </c>
      <c r="C3600" t="s">
        <v>3597</v>
      </c>
      <c r="D3600" t="s">
        <v>3698</v>
      </c>
      <c r="E3600" t="s">
        <v>3699</v>
      </c>
      <c r="F3600" t="s">
        <v>3600</v>
      </c>
      <c r="G3600">
        <v>212406525</v>
      </c>
      <c r="I3600" t="s">
        <v>3700</v>
      </c>
      <c r="J3600" t="s">
        <v>9534</v>
      </c>
      <c r="K3600" t="s">
        <v>3688</v>
      </c>
      <c r="L3600" t="s">
        <v>10224</v>
      </c>
      <c r="P3600">
        <v>11</v>
      </c>
      <c r="Q3600">
        <v>15.2</v>
      </c>
      <c r="R3600">
        <v>8.5</v>
      </c>
      <c r="S3600" t="b">
        <v>0</v>
      </c>
      <c r="T3600" t="b">
        <v>0</v>
      </c>
      <c r="U3600" t="b">
        <v>1</v>
      </c>
      <c r="V3600">
        <v>22800</v>
      </c>
      <c r="W3600">
        <v>15800</v>
      </c>
      <c r="X3600">
        <v>2.1800000000000002</v>
      </c>
      <c r="Y3600">
        <v>9250</v>
      </c>
      <c r="Z3600">
        <v>2.56</v>
      </c>
    </row>
    <row r="3601" spans="1:26">
      <c r="A3601">
        <v>212396770</v>
      </c>
      <c r="B3601" t="s">
        <v>10219</v>
      </c>
      <c r="C3601" t="s">
        <v>3597</v>
      </c>
      <c r="D3601" t="s">
        <v>3698</v>
      </c>
      <c r="E3601" t="s">
        <v>3699</v>
      </c>
      <c r="F3601" t="s">
        <v>3600</v>
      </c>
      <c r="G3601">
        <v>212396770</v>
      </c>
      <c r="I3601" t="s">
        <v>3700</v>
      </c>
      <c r="J3601" t="s">
        <v>9537</v>
      </c>
      <c r="K3601" t="s">
        <v>3688</v>
      </c>
      <c r="L3601" t="s">
        <v>10223</v>
      </c>
      <c r="P3601">
        <v>9.5</v>
      </c>
      <c r="Q3601">
        <v>15.2</v>
      </c>
      <c r="R3601">
        <v>8.5</v>
      </c>
      <c r="S3601" t="b">
        <v>0</v>
      </c>
      <c r="T3601" t="b">
        <v>0</v>
      </c>
      <c r="U3601" t="b">
        <v>0</v>
      </c>
      <c r="V3601">
        <v>53000</v>
      </c>
      <c r="W3601">
        <v>35200</v>
      </c>
      <c r="X3601">
        <v>2.2000000000000002</v>
      </c>
      <c r="Y3601">
        <v>49000</v>
      </c>
      <c r="Z3601">
        <v>2.02</v>
      </c>
    </row>
    <row r="3602" spans="1:26">
      <c r="A3602">
        <v>212396769</v>
      </c>
      <c r="B3602" t="s">
        <v>10219</v>
      </c>
      <c r="C3602" t="s">
        <v>3597</v>
      </c>
      <c r="D3602" t="s">
        <v>3698</v>
      </c>
      <c r="E3602" t="s">
        <v>3699</v>
      </c>
      <c r="F3602" t="s">
        <v>3600</v>
      </c>
      <c r="G3602">
        <v>212396769</v>
      </c>
      <c r="I3602" t="s">
        <v>3700</v>
      </c>
      <c r="J3602" t="s">
        <v>9537</v>
      </c>
      <c r="K3602" t="s">
        <v>3688</v>
      </c>
      <c r="L3602" t="s">
        <v>10222</v>
      </c>
      <c r="P3602">
        <v>9.5</v>
      </c>
      <c r="Q3602">
        <v>15.2</v>
      </c>
      <c r="R3602">
        <v>8.5</v>
      </c>
      <c r="S3602" t="b">
        <v>0</v>
      </c>
      <c r="T3602" t="b">
        <v>0</v>
      </c>
      <c r="U3602" t="b">
        <v>0</v>
      </c>
      <c r="V3602">
        <v>53000</v>
      </c>
      <c r="W3602">
        <v>35200</v>
      </c>
      <c r="X3602">
        <v>2.2000000000000002</v>
      </c>
      <c r="Y3602">
        <v>49000</v>
      </c>
      <c r="Z3602">
        <v>2.02</v>
      </c>
    </row>
    <row r="3603" spans="1:26">
      <c r="A3603">
        <v>212396768</v>
      </c>
      <c r="B3603" t="s">
        <v>10219</v>
      </c>
      <c r="C3603" t="s">
        <v>3597</v>
      </c>
      <c r="D3603" t="s">
        <v>3698</v>
      </c>
      <c r="E3603" t="s">
        <v>3699</v>
      </c>
      <c r="F3603" t="s">
        <v>3600</v>
      </c>
      <c r="G3603">
        <v>212396768</v>
      </c>
      <c r="I3603" t="s">
        <v>3700</v>
      </c>
      <c r="J3603" t="s">
        <v>9537</v>
      </c>
      <c r="K3603" t="s">
        <v>3688</v>
      </c>
      <c r="L3603" t="s">
        <v>10221</v>
      </c>
      <c r="P3603">
        <v>9.5</v>
      </c>
      <c r="Q3603">
        <v>15.2</v>
      </c>
      <c r="R3603">
        <v>8.5</v>
      </c>
      <c r="S3603" t="b">
        <v>0</v>
      </c>
      <c r="T3603" t="b">
        <v>0</v>
      </c>
      <c r="U3603" t="b">
        <v>0</v>
      </c>
      <c r="V3603">
        <v>53000</v>
      </c>
      <c r="W3603">
        <v>35200</v>
      </c>
      <c r="X3603">
        <v>2.2000000000000002</v>
      </c>
      <c r="Y3603">
        <v>49000</v>
      </c>
      <c r="Z3603">
        <v>2.02</v>
      </c>
    </row>
    <row r="3604" spans="1:26">
      <c r="A3604">
        <v>212396767</v>
      </c>
      <c r="B3604" t="s">
        <v>10219</v>
      </c>
      <c r="C3604" t="s">
        <v>3597</v>
      </c>
      <c r="D3604" t="s">
        <v>3698</v>
      </c>
      <c r="E3604" t="s">
        <v>3699</v>
      </c>
      <c r="F3604" t="s">
        <v>3600</v>
      </c>
      <c r="G3604">
        <v>212396767</v>
      </c>
      <c r="I3604" t="s">
        <v>3700</v>
      </c>
      <c r="J3604" t="s">
        <v>9534</v>
      </c>
      <c r="K3604" t="s">
        <v>3688</v>
      </c>
      <c r="L3604" t="s">
        <v>10220</v>
      </c>
      <c r="P3604">
        <v>9</v>
      </c>
      <c r="Q3604">
        <v>15.2</v>
      </c>
      <c r="R3604">
        <v>8.5</v>
      </c>
      <c r="S3604" t="b">
        <v>0</v>
      </c>
      <c r="T3604" t="b">
        <v>0</v>
      </c>
      <c r="U3604" t="b">
        <v>0</v>
      </c>
      <c r="V3604">
        <v>33400</v>
      </c>
      <c r="W3604">
        <v>22000</v>
      </c>
      <c r="X3604">
        <v>2.2599999999999998</v>
      </c>
      <c r="Y3604">
        <v>36000</v>
      </c>
      <c r="Z3604">
        <v>1.94</v>
      </c>
    </row>
    <row r="3605" spans="1:26">
      <c r="A3605">
        <v>212396766</v>
      </c>
      <c r="B3605" t="s">
        <v>10219</v>
      </c>
      <c r="C3605" t="s">
        <v>3597</v>
      </c>
      <c r="D3605" t="s">
        <v>3698</v>
      </c>
      <c r="E3605" t="s">
        <v>3699</v>
      </c>
      <c r="F3605" t="s">
        <v>3600</v>
      </c>
      <c r="G3605">
        <v>212396766</v>
      </c>
      <c r="I3605" t="s">
        <v>3700</v>
      </c>
      <c r="J3605" t="s">
        <v>9537</v>
      </c>
      <c r="K3605" t="s">
        <v>3688</v>
      </c>
      <c r="L3605" t="s">
        <v>10223</v>
      </c>
      <c r="P3605">
        <v>9.5</v>
      </c>
      <c r="Q3605">
        <v>15.2</v>
      </c>
      <c r="R3605">
        <v>8.5</v>
      </c>
      <c r="S3605" t="b">
        <v>0</v>
      </c>
      <c r="T3605" t="b">
        <v>0</v>
      </c>
      <c r="U3605" t="b">
        <v>0</v>
      </c>
      <c r="V3605">
        <v>53000</v>
      </c>
      <c r="W3605">
        <v>35200</v>
      </c>
      <c r="X3605">
        <v>2.2000000000000002</v>
      </c>
      <c r="Y3605">
        <v>49000</v>
      </c>
      <c r="Z3605">
        <v>2.02</v>
      </c>
    </row>
    <row r="3606" spans="1:26">
      <c r="A3606">
        <v>212396765</v>
      </c>
      <c r="B3606" t="s">
        <v>10219</v>
      </c>
      <c r="C3606" t="s">
        <v>3597</v>
      </c>
      <c r="D3606" t="s">
        <v>3698</v>
      </c>
      <c r="E3606" t="s">
        <v>3699</v>
      </c>
      <c r="F3606" t="s">
        <v>3600</v>
      </c>
      <c r="G3606">
        <v>212396765</v>
      </c>
      <c r="I3606" t="s">
        <v>3700</v>
      </c>
      <c r="J3606" t="s">
        <v>9537</v>
      </c>
      <c r="K3606" t="s">
        <v>3688</v>
      </c>
      <c r="L3606" t="s">
        <v>10222</v>
      </c>
      <c r="P3606">
        <v>9.5</v>
      </c>
      <c r="Q3606">
        <v>15.2</v>
      </c>
      <c r="R3606">
        <v>8.5</v>
      </c>
      <c r="S3606" t="b">
        <v>0</v>
      </c>
      <c r="T3606" t="b">
        <v>0</v>
      </c>
      <c r="U3606" t="b">
        <v>0</v>
      </c>
      <c r="V3606">
        <v>53000</v>
      </c>
      <c r="W3606">
        <v>35200</v>
      </c>
      <c r="X3606">
        <v>2.2000000000000002</v>
      </c>
      <c r="Y3606">
        <v>49000</v>
      </c>
      <c r="Z3606">
        <v>2.02</v>
      </c>
    </row>
    <row r="3607" spans="1:26">
      <c r="A3607">
        <v>212396764</v>
      </c>
      <c r="B3607" t="s">
        <v>10219</v>
      </c>
      <c r="C3607" t="s">
        <v>3597</v>
      </c>
      <c r="D3607" t="s">
        <v>3698</v>
      </c>
      <c r="E3607" t="s">
        <v>3699</v>
      </c>
      <c r="F3607" t="s">
        <v>3600</v>
      </c>
      <c r="G3607">
        <v>212396764</v>
      </c>
      <c r="I3607" t="s">
        <v>3700</v>
      </c>
      <c r="J3607" t="s">
        <v>9537</v>
      </c>
      <c r="K3607" t="s">
        <v>3688</v>
      </c>
      <c r="L3607" t="s">
        <v>10221</v>
      </c>
      <c r="P3607">
        <v>9.5</v>
      </c>
      <c r="Q3607">
        <v>15.2</v>
      </c>
      <c r="R3607">
        <v>8.5</v>
      </c>
      <c r="S3607" t="b">
        <v>0</v>
      </c>
      <c r="T3607" t="b">
        <v>0</v>
      </c>
      <c r="U3607" t="b">
        <v>0</v>
      </c>
      <c r="V3607">
        <v>53000</v>
      </c>
      <c r="W3607">
        <v>35200</v>
      </c>
      <c r="X3607">
        <v>2.2000000000000002</v>
      </c>
      <c r="Y3607">
        <v>49000</v>
      </c>
      <c r="Z3607">
        <v>2.02</v>
      </c>
    </row>
    <row r="3608" spans="1:26">
      <c r="A3608">
        <v>212396763</v>
      </c>
      <c r="B3608" t="s">
        <v>10219</v>
      </c>
      <c r="C3608" t="s">
        <v>3597</v>
      </c>
      <c r="D3608" t="s">
        <v>3698</v>
      </c>
      <c r="E3608" t="s">
        <v>3699</v>
      </c>
      <c r="F3608" t="s">
        <v>3600</v>
      </c>
      <c r="G3608">
        <v>212396763</v>
      </c>
      <c r="I3608" t="s">
        <v>3700</v>
      </c>
      <c r="J3608" t="s">
        <v>9534</v>
      </c>
      <c r="K3608" t="s">
        <v>3688</v>
      </c>
      <c r="L3608" t="s">
        <v>10220</v>
      </c>
      <c r="P3608">
        <v>9</v>
      </c>
      <c r="Q3608">
        <v>15.2</v>
      </c>
      <c r="R3608">
        <v>8.5</v>
      </c>
      <c r="S3608" t="b">
        <v>0</v>
      </c>
      <c r="T3608" t="b">
        <v>0</v>
      </c>
      <c r="U3608" t="b">
        <v>0</v>
      </c>
      <c r="V3608">
        <v>33400</v>
      </c>
      <c r="W3608">
        <v>22000</v>
      </c>
      <c r="X3608">
        <v>2.2599999999999998</v>
      </c>
      <c r="Y3608">
        <v>36000</v>
      </c>
      <c r="Z3608">
        <v>1.94</v>
      </c>
    </row>
    <row r="3609" spans="1:26">
      <c r="A3609">
        <v>212396762</v>
      </c>
      <c r="B3609" t="s">
        <v>10193</v>
      </c>
      <c r="C3609" t="s">
        <v>3597</v>
      </c>
      <c r="D3609" t="s">
        <v>3698</v>
      </c>
      <c r="E3609" t="s">
        <v>3699</v>
      </c>
      <c r="F3609" t="s">
        <v>3600</v>
      </c>
      <c r="G3609">
        <v>212396762</v>
      </c>
      <c r="I3609" t="s">
        <v>3601</v>
      </c>
      <c r="J3609" t="s">
        <v>9537</v>
      </c>
      <c r="K3609" t="s">
        <v>3688</v>
      </c>
      <c r="L3609" t="s">
        <v>10216</v>
      </c>
      <c r="P3609">
        <v>9.5</v>
      </c>
      <c r="Q3609">
        <v>15.2</v>
      </c>
      <c r="R3609">
        <v>8.5</v>
      </c>
      <c r="S3609" t="b">
        <v>0</v>
      </c>
      <c r="T3609" t="b">
        <v>0</v>
      </c>
      <c r="U3609" t="b">
        <v>0</v>
      </c>
      <c r="V3609">
        <v>46500</v>
      </c>
      <c r="W3609">
        <v>30200</v>
      </c>
      <c r="X3609">
        <v>2.1</v>
      </c>
      <c r="Y3609">
        <v>48000</v>
      </c>
      <c r="Z3609">
        <v>2.04</v>
      </c>
    </row>
    <row r="3610" spans="1:26">
      <c r="A3610">
        <v>212396761</v>
      </c>
      <c r="B3610" t="s">
        <v>10193</v>
      </c>
      <c r="C3610" t="s">
        <v>3597</v>
      </c>
      <c r="D3610" t="s">
        <v>3698</v>
      </c>
      <c r="E3610" t="s">
        <v>3699</v>
      </c>
      <c r="F3610" t="s">
        <v>3600</v>
      </c>
      <c r="G3610">
        <v>212396761</v>
      </c>
      <c r="I3610" t="s">
        <v>3601</v>
      </c>
      <c r="J3610" t="s">
        <v>9537</v>
      </c>
      <c r="K3610" t="s">
        <v>3688</v>
      </c>
      <c r="L3610" t="s">
        <v>10215</v>
      </c>
      <c r="P3610">
        <v>9.5</v>
      </c>
      <c r="Q3610">
        <v>15.2</v>
      </c>
      <c r="R3610">
        <v>8.5</v>
      </c>
      <c r="S3610" t="b">
        <v>0</v>
      </c>
      <c r="T3610" t="b">
        <v>0</v>
      </c>
      <c r="U3610" t="b">
        <v>0</v>
      </c>
      <c r="V3610">
        <v>46500</v>
      </c>
      <c r="W3610">
        <v>30200</v>
      </c>
      <c r="X3610">
        <v>2.1</v>
      </c>
      <c r="Y3610">
        <v>48000</v>
      </c>
      <c r="Z3610">
        <v>2.04</v>
      </c>
    </row>
    <row r="3611" spans="1:26">
      <c r="A3611">
        <v>212396760</v>
      </c>
      <c r="B3611" t="s">
        <v>10193</v>
      </c>
      <c r="C3611" t="s">
        <v>3597</v>
      </c>
      <c r="D3611" t="s">
        <v>3698</v>
      </c>
      <c r="E3611" t="s">
        <v>3699</v>
      </c>
      <c r="F3611" t="s">
        <v>3600</v>
      </c>
      <c r="G3611">
        <v>212396760</v>
      </c>
      <c r="I3611" t="s">
        <v>3601</v>
      </c>
      <c r="J3611" t="s">
        <v>9537</v>
      </c>
      <c r="K3611" t="s">
        <v>3688</v>
      </c>
      <c r="L3611" t="s">
        <v>10216</v>
      </c>
      <c r="P3611">
        <v>9.5</v>
      </c>
      <c r="Q3611">
        <v>15.2</v>
      </c>
      <c r="R3611">
        <v>8.5</v>
      </c>
      <c r="S3611" t="b">
        <v>0</v>
      </c>
      <c r="T3611" t="b">
        <v>0</v>
      </c>
      <c r="U3611" t="b">
        <v>0</v>
      </c>
      <c r="V3611">
        <v>46500</v>
      </c>
      <c r="W3611">
        <v>30200</v>
      </c>
      <c r="X3611">
        <v>2.1</v>
      </c>
      <c r="Y3611">
        <v>48000</v>
      </c>
      <c r="Z3611">
        <v>2.04</v>
      </c>
    </row>
    <row r="3612" spans="1:26">
      <c r="A3612">
        <v>212396759</v>
      </c>
      <c r="B3612" t="s">
        <v>10193</v>
      </c>
      <c r="C3612" t="s">
        <v>3597</v>
      </c>
      <c r="D3612" t="s">
        <v>3698</v>
      </c>
      <c r="E3612" t="s">
        <v>3699</v>
      </c>
      <c r="F3612" t="s">
        <v>3600</v>
      </c>
      <c r="G3612">
        <v>212396759</v>
      </c>
      <c r="I3612" t="s">
        <v>3601</v>
      </c>
      <c r="J3612" t="s">
        <v>9537</v>
      </c>
      <c r="K3612" t="s">
        <v>3688</v>
      </c>
      <c r="L3612" t="s">
        <v>10215</v>
      </c>
      <c r="P3612">
        <v>9.5</v>
      </c>
      <c r="Q3612">
        <v>15.2</v>
      </c>
      <c r="R3612">
        <v>8.5</v>
      </c>
      <c r="S3612" t="b">
        <v>0</v>
      </c>
      <c r="T3612" t="b">
        <v>0</v>
      </c>
      <c r="U3612" t="b">
        <v>0</v>
      </c>
      <c r="V3612">
        <v>46500</v>
      </c>
      <c r="W3612">
        <v>30200</v>
      </c>
      <c r="X3612">
        <v>2.1</v>
      </c>
      <c r="Y3612">
        <v>48000</v>
      </c>
      <c r="Z3612">
        <v>2.04</v>
      </c>
    </row>
    <row r="3613" spans="1:26">
      <c r="A3613">
        <v>212407346</v>
      </c>
      <c r="B3613" t="s">
        <v>10193</v>
      </c>
      <c r="C3613" t="s">
        <v>3597</v>
      </c>
      <c r="D3613" t="s">
        <v>3698</v>
      </c>
      <c r="E3613" t="s">
        <v>3699</v>
      </c>
      <c r="F3613" t="s">
        <v>3600</v>
      </c>
      <c r="G3613">
        <v>212407346</v>
      </c>
      <c r="I3613" t="s">
        <v>3601</v>
      </c>
      <c r="J3613" t="s">
        <v>4838</v>
      </c>
      <c r="K3613" t="s">
        <v>3688</v>
      </c>
      <c r="L3613" t="s">
        <v>10197</v>
      </c>
      <c r="P3613">
        <v>8</v>
      </c>
      <c r="Q3613">
        <v>16</v>
      </c>
      <c r="R3613">
        <v>7.75</v>
      </c>
      <c r="S3613" t="b">
        <v>0</v>
      </c>
      <c r="T3613" t="b">
        <v>0</v>
      </c>
      <c r="U3613" t="b">
        <v>0</v>
      </c>
      <c r="V3613">
        <v>57500</v>
      </c>
      <c r="W3613">
        <v>35400</v>
      </c>
      <c r="X3613">
        <v>2.1</v>
      </c>
      <c r="Y3613">
        <v>35800</v>
      </c>
      <c r="Z3613">
        <v>2.42</v>
      </c>
    </row>
    <row r="3614" spans="1:26">
      <c r="A3614">
        <v>212407345</v>
      </c>
      <c r="B3614" t="s">
        <v>10193</v>
      </c>
      <c r="C3614" t="s">
        <v>3597</v>
      </c>
      <c r="D3614" t="s">
        <v>3698</v>
      </c>
      <c r="E3614" t="s">
        <v>3699</v>
      </c>
      <c r="F3614" t="s">
        <v>3600</v>
      </c>
      <c r="G3614">
        <v>212407345</v>
      </c>
      <c r="I3614" t="s">
        <v>3601</v>
      </c>
      <c r="J3614" t="s">
        <v>4843</v>
      </c>
      <c r="K3614" t="s">
        <v>3688</v>
      </c>
      <c r="L3614" t="s">
        <v>10197</v>
      </c>
      <c r="P3614">
        <v>10</v>
      </c>
      <c r="Q3614">
        <v>18</v>
      </c>
      <c r="R3614">
        <v>7.8</v>
      </c>
      <c r="S3614" t="b">
        <v>0</v>
      </c>
      <c r="T3614" t="b">
        <v>0</v>
      </c>
      <c r="U3614" t="b">
        <v>0</v>
      </c>
      <c r="V3614">
        <v>48000</v>
      </c>
      <c r="W3614">
        <v>28800</v>
      </c>
      <c r="X3614">
        <v>2.1</v>
      </c>
      <c r="Y3614">
        <v>29200</v>
      </c>
      <c r="Z3614">
        <v>2.48</v>
      </c>
    </row>
    <row r="3615" spans="1:26">
      <c r="A3615">
        <v>212407344</v>
      </c>
      <c r="B3615" t="s">
        <v>10193</v>
      </c>
      <c r="C3615" t="s">
        <v>3597</v>
      </c>
      <c r="D3615" t="s">
        <v>3698</v>
      </c>
      <c r="E3615" t="s">
        <v>3699</v>
      </c>
      <c r="F3615" t="s">
        <v>3600</v>
      </c>
      <c r="G3615">
        <v>212407344</v>
      </c>
      <c r="I3615" t="s">
        <v>3601</v>
      </c>
      <c r="J3615" t="s">
        <v>4843</v>
      </c>
      <c r="K3615" t="s">
        <v>3688</v>
      </c>
      <c r="L3615" t="s">
        <v>9118</v>
      </c>
      <c r="P3615">
        <v>9.5</v>
      </c>
      <c r="Q3615">
        <v>17</v>
      </c>
      <c r="R3615">
        <v>7.6</v>
      </c>
      <c r="S3615" t="b">
        <v>0</v>
      </c>
      <c r="T3615" t="b">
        <v>0</v>
      </c>
      <c r="U3615" t="b">
        <v>0</v>
      </c>
      <c r="V3615">
        <v>46500</v>
      </c>
      <c r="W3615">
        <v>28800</v>
      </c>
      <c r="X3615">
        <v>2.1</v>
      </c>
      <c r="Y3615">
        <v>29200</v>
      </c>
      <c r="Z3615">
        <v>2.48</v>
      </c>
    </row>
    <row r="3616" spans="1:26">
      <c r="A3616">
        <v>211708560</v>
      </c>
      <c r="B3616" t="s">
        <v>10193</v>
      </c>
      <c r="C3616" t="s">
        <v>3597</v>
      </c>
      <c r="D3616" t="s">
        <v>3698</v>
      </c>
      <c r="E3616" t="s">
        <v>3699</v>
      </c>
      <c r="F3616" t="s">
        <v>3600</v>
      </c>
      <c r="G3616">
        <v>211708560</v>
      </c>
      <c r="I3616" t="s">
        <v>3601</v>
      </c>
      <c r="J3616" t="s">
        <v>4844</v>
      </c>
      <c r="K3616" t="s">
        <v>3688</v>
      </c>
      <c r="L3616" t="s">
        <v>10196</v>
      </c>
      <c r="P3616">
        <v>8.5</v>
      </c>
      <c r="Q3616">
        <v>17</v>
      </c>
      <c r="R3616">
        <v>8.4</v>
      </c>
      <c r="S3616" t="b">
        <v>0</v>
      </c>
      <c r="T3616" t="b">
        <v>0</v>
      </c>
      <c r="U3616" t="b">
        <v>0</v>
      </c>
      <c r="V3616">
        <v>35600</v>
      </c>
      <c r="W3616">
        <v>23000</v>
      </c>
      <c r="X3616">
        <v>2.1</v>
      </c>
      <c r="Y3616">
        <v>25000</v>
      </c>
      <c r="Z3616">
        <v>2.42</v>
      </c>
    </row>
    <row r="3617" spans="1:26">
      <c r="A3617">
        <v>212407343</v>
      </c>
      <c r="B3617" t="s">
        <v>10193</v>
      </c>
      <c r="C3617" t="s">
        <v>3597</v>
      </c>
      <c r="D3617" t="s">
        <v>3698</v>
      </c>
      <c r="E3617" t="s">
        <v>3699</v>
      </c>
      <c r="F3617" t="s">
        <v>3600</v>
      </c>
      <c r="G3617">
        <v>212407343</v>
      </c>
      <c r="I3617" t="s">
        <v>3601</v>
      </c>
      <c r="J3617" t="s">
        <v>3616</v>
      </c>
      <c r="K3617" t="s">
        <v>3688</v>
      </c>
      <c r="L3617" t="s">
        <v>10196</v>
      </c>
      <c r="P3617">
        <v>9.5</v>
      </c>
      <c r="Q3617">
        <v>18</v>
      </c>
      <c r="R3617">
        <v>8.4</v>
      </c>
      <c r="S3617" t="b">
        <v>0</v>
      </c>
      <c r="T3617" t="b">
        <v>0</v>
      </c>
      <c r="U3617" t="b">
        <v>0</v>
      </c>
      <c r="V3617">
        <v>33600</v>
      </c>
      <c r="W3617">
        <v>24400</v>
      </c>
      <c r="X3617">
        <v>2.1</v>
      </c>
      <c r="Y3617">
        <v>25800</v>
      </c>
      <c r="Z3617">
        <v>2.48</v>
      </c>
    </row>
    <row r="3618" spans="1:26">
      <c r="A3618">
        <v>212407341</v>
      </c>
      <c r="B3618" t="s">
        <v>10193</v>
      </c>
      <c r="C3618" t="s">
        <v>3597</v>
      </c>
      <c r="D3618" t="s">
        <v>3698</v>
      </c>
      <c r="E3618" t="s">
        <v>3699</v>
      </c>
      <c r="F3618" t="s">
        <v>3600</v>
      </c>
      <c r="G3618">
        <v>212407341</v>
      </c>
      <c r="I3618" t="s">
        <v>3601</v>
      </c>
      <c r="J3618" t="s">
        <v>4846</v>
      </c>
      <c r="K3618" t="s">
        <v>3688</v>
      </c>
      <c r="L3618" t="s">
        <v>10194</v>
      </c>
      <c r="P3618">
        <v>9</v>
      </c>
      <c r="Q3618">
        <v>16</v>
      </c>
      <c r="R3618">
        <v>7.6</v>
      </c>
      <c r="S3618" t="b">
        <v>0</v>
      </c>
      <c r="T3618" t="b">
        <v>0</v>
      </c>
      <c r="U3618" t="b">
        <v>0</v>
      </c>
      <c r="V3618">
        <v>20600</v>
      </c>
      <c r="W3618">
        <v>14000</v>
      </c>
      <c r="X3618">
        <v>2.1</v>
      </c>
      <c r="Y3618">
        <v>15100</v>
      </c>
      <c r="Z3618">
        <v>2.2999999999999998</v>
      </c>
    </row>
    <row r="3619" spans="1:26">
      <c r="A3619">
        <v>204631576</v>
      </c>
      <c r="B3619" t="s">
        <v>10171</v>
      </c>
      <c r="C3619" t="s">
        <v>3597</v>
      </c>
      <c r="D3619" t="s">
        <v>3698</v>
      </c>
      <c r="E3619" t="s">
        <v>3944</v>
      </c>
      <c r="F3619" t="s">
        <v>3710</v>
      </c>
      <c r="G3619">
        <v>204631576</v>
      </c>
      <c r="I3619" t="s">
        <v>3711</v>
      </c>
      <c r="J3619" t="s">
        <v>10192</v>
      </c>
      <c r="K3619" t="s">
        <v>3725</v>
      </c>
      <c r="M3619">
        <v>10.7</v>
      </c>
      <c r="N3619">
        <v>18.399999999999999</v>
      </c>
      <c r="O3619">
        <v>10.8</v>
      </c>
      <c r="P3619">
        <v>10.3</v>
      </c>
      <c r="Q3619">
        <v>18.05</v>
      </c>
      <c r="R3619">
        <v>9.15</v>
      </c>
      <c r="S3619" t="b">
        <v>0</v>
      </c>
      <c r="T3619" t="b">
        <v>0</v>
      </c>
      <c r="U3619" t="b">
        <v>0</v>
      </c>
      <c r="V3619">
        <v>48000</v>
      </c>
      <c r="W3619">
        <v>34000</v>
      </c>
      <c r="X3619">
        <v>2.0699999999999998</v>
      </c>
      <c r="Y3619">
        <v>42000</v>
      </c>
      <c r="Z3619">
        <v>2.4</v>
      </c>
    </row>
    <row r="3620" spans="1:26">
      <c r="A3620">
        <v>204631575</v>
      </c>
      <c r="B3620" t="s">
        <v>10171</v>
      </c>
      <c r="C3620" t="s">
        <v>3597</v>
      </c>
      <c r="D3620" t="s">
        <v>3698</v>
      </c>
      <c r="E3620" t="s">
        <v>3944</v>
      </c>
      <c r="F3620" t="s">
        <v>3710</v>
      </c>
      <c r="G3620">
        <v>204631575</v>
      </c>
      <c r="I3620" t="s">
        <v>3711</v>
      </c>
      <c r="J3620" t="s">
        <v>8571</v>
      </c>
      <c r="K3620" t="s">
        <v>3725</v>
      </c>
      <c r="M3620">
        <v>12</v>
      </c>
      <c r="N3620">
        <v>18.5</v>
      </c>
      <c r="O3620">
        <v>10.9</v>
      </c>
      <c r="P3620">
        <v>11.9</v>
      </c>
      <c r="Q3620">
        <v>18.100000000000001</v>
      </c>
      <c r="R3620">
        <v>9.35</v>
      </c>
      <c r="S3620" t="b">
        <v>0</v>
      </c>
      <c r="T3620" t="b">
        <v>0</v>
      </c>
      <c r="U3620" t="b">
        <v>1</v>
      </c>
      <c r="V3620">
        <v>36000</v>
      </c>
      <c r="W3620">
        <v>28000</v>
      </c>
      <c r="X3620">
        <v>2.14</v>
      </c>
      <c r="Y3620">
        <v>38500</v>
      </c>
      <c r="Z3620">
        <v>2.12</v>
      </c>
    </row>
    <row r="3621" spans="1:26">
      <c r="A3621">
        <v>204631572</v>
      </c>
      <c r="B3621" t="s">
        <v>10171</v>
      </c>
      <c r="C3621" t="s">
        <v>3597</v>
      </c>
      <c r="D3621" t="s">
        <v>3698</v>
      </c>
      <c r="E3621" t="s">
        <v>3944</v>
      </c>
      <c r="F3621" t="s">
        <v>3650</v>
      </c>
      <c r="G3621">
        <v>204631572</v>
      </c>
      <c r="I3621" t="s">
        <v>3711</v>
      </c>
      <c r="J3621" t="s">
        <v>10192</v>
      </c>
      <c r="K3621" t="s">
        <v>3653</v>
      </c>
      <c r="M3621">
        <v>11</v>
      </c>
      <c r="N3621">
        <v>19</v>
      </c>
      <c r="O3621">
        <v>11</v>
      </c>
      <c r="P3621">
        <v>10.8</v>
      </c>
      <c r="Q3621">
        <v>18.8</v>
      </c>
      <c r="R3621">
        <v>9.3000000000000007</v>
      </c>
      <c r="S3621" t="b">
        <v>0</v>
      </c>
      <c r="T3621" t="b">
        <v>0</v>
      </c>
      <c r="U3621" t="b">
        <v>0</v>
      </c>
      <c r="V3621">
        <v>48000</v>
      </c>
      <c r="W3621">
        <v>34000</v>
      </c>
      <c r="X3621">
        <v>2.09</v>
      </c>
      <c r="Y3621">
        <v>43000</v>
      </c>
      <c r="Z3621">
        <v>2.4900000000000002</v>
      </c>
    </row>
    <row r="3622" spans="1:26">
      <c r="A3622">
        <v>204631571</v>
      </c>
      <c r="B3622" t="s">
        <v>10171</v>
      </c>
      <c r="C3622" t="s">
        <v>3597</v>
      </c>
      <c r="D3622" t="s">
        <v>3698</v>
      </c>
      <c r="E3622" t="s">
        <v>3944</v>
      </c>
      <c r="F3622" t="s">
        <v>3718</v>
      </c>
      <c r="G3622">
        <v>204631571</v>
      </c>
      <c r="I3622" t="s">
        <v>3711</v>
      </c>
      <c r="J3622" t="s">
        <v>10192</v>
      </c>
      <c r="K3622" t="s">
        <v>3688</v>
      </c>
      <c r="M3622">
        <v>10.4</v>
      </c>
      <c r="N3622">
        <v>17.8</v>
      </c>
      <c r="O3622">
        <v>10.6</v>
      </c>
      <c r="P3622">
        <v>9.8000000000000007</v>
      </c>
      <c r="Q3622">
        <v>17.3</v>
      </c>
      <c r="R3622">
        <v>9</v>
      </c>
      <c r="S3622" t="b">
        <v>0</v>
      </c>
      <c r="T3622" t="b">
        <v>0</v>
      </c>
      <c r="U3622" t="b">
        <v>0</v>
      </c>
      <c r="V3622">
        <v>48000</v>
      </c>
      <c r="W3622">
        <v>34000</v>
      </c>
      <c r="X3622">
        <v>2.0499999999999998</v>
      </c>
      <c r="Y3622">
        <v>41000</v>
      </c>
      <c r="Z3622">
        <v>2.3199999999999998</v>
      </c>
    </row>
    <row r="3623" spans="1:26">
      <c r="A3623">
        <v>211911379</v>
      </c>
      <c r="B3623" t="s">
        <v>10171</v>
      </c>
      <c r="C3623" t="s">
        <v>3597</v>
      </c>
      <c r="D3623" t="s">
        <v>4034</v>
      </c>
      <c r="E3623" t="s">
        <v>6751</v>
      </c>
      <c r="F3623" t="s">
        <v>3600</v>
      </c>
      <c r="G3623">
        <v>211911379</v>
      </c>
      <c r="I3623" t="s">
        <v>3700</v>
      </c>
      <c r="J3623" t="s">
        <v>6360</v>
      </c>
      <c r="L3623" t="s">
        <v>10185</v>
      </c>
      <c r="M3623">
        <v>9.15</v>
      </c>
      <c r="N3623">
        <v>14</v>
      </c>
      <c r="O3623">
        <v>9.4</v>
      </c>
      <c r="P3623">
        <v>8.6</v>
      </c>
      <c r="Q3623">
        <v>14.3</v>
      </c>
      <c r="R3623">
        <v>8.3000000000000007</v>
      </c>
      <c r="S3623" t="b">
        <v>0</v>
      </c>
      <c r="T3623" t="b">
        <v>0</v>
      </c>
      <c r="U3623" t="b">
        <v>0</v>
      </c>
      <c r="V3623">
        <v>48000</v>
      </c>
      <c r="W3623">
        <v>30400</v>
      </c>
      <c r="X3623">
        <v>2.2000000000000002</v>
      </c>
      <c r="Y3623">
        <v>32000</v>
      </c>
      <c r="Z3623">
        <v>2.0299999999999998</v>
      </c>
    </row>
    <row r="3624" spans="1:26">
      <c r="A3624">
        <v>211911375</v>
      </c>
      <c r="B3624" t="s">
        <v>10171</v>
      </c>
      <c r="C3624" t="s">
        <v>3597</v>
      </c>
      <c r="D3624" t="s">
        <v>4034</v>
      </c>
      <c r="E3624" t="s">
        <v>6751</v>
      </c>
      <c r="F3624" t="s">
        <v>3600</v>
      </c>
      <c r="G3624">
        <v>211911375</v>
      </c>
      <c r="I3624" t="s">
        <v>3700</v>
      </c>
      <c r="J3624" t="s">
        <v>6360</v>
      </c>
      <c r="L3624" t="s">
        <v>9067</v>
      </c>
      <c r="M3624">
        <v>9.15</v>
      </c>
      <c r="N3624">
        <v>14</v>
      </c>
      <c r="O3624">
        <v>9.4</v>
      </c>
      <c r="P3624">
        <v>8.6</v>
      </c>
      <c r="Q3624">
        <v>14.3</v>
      </c>
      <c r="R3624">
        <v>8.3000000000000007</v>
      </c>
      <c r="S3624" t="b">
        <v>0</v>
      </c>
      <c r="T3624" t="b">
        <v>0</v>
      </c>
      <c r="U3624" t="b">
        <v>0</v>
      </c>
      <c r="V3624">
        <v>48000</v>
      </c>
      <c r="W3624">
        <v>30400</v>
      </c>
      <c r="X3624">
        <v>2.2000000000000002</v>
      </c>
      <c r="Y3624">
        <v>32000</v>
      </c>
      <c r="Z3624">
        <v>2.0299999999999998</v>
      </c>
    </row>
    <row r="3625" spans="1:26">
      <c r="A3625">
        <v>209270317</v>
      </c>
      <c r="B3625" t="s">
        <v>10171</v>
      </c>
      <c r="C3625" t="s">
        <v>3597</v>
      </c>
      <c r="D3625" t="s">
        <v>4034</v>
      </c>
      <c r="E3625" t="s">
        <v>6224</v>
      </c>
      <c r="F3625" t="s">
        <v>3600</v>
      </c>
      <c r="G3625">
        <v>209270317</v>
      </c>
      <c r="I3625" t="s">
        <v>3700</v>
      </c>
      <c r="J3625" t="s">
        <v>6360</v>
      </c>
      <c r="L3625" t="s">
        <v>10185</v>
      </c>
      <c r="M3625">
        <v>9.15</v>
      </c>
      <c r="N3625">
        <v>14</v>
      </c>
      <c r="O3625">
        <v>9.4</v>
      </c>
      <c r="P3625">
        <v>8.6</v>
      </c>
      <c r="Q3625">
        <v>14.3</v>
      </c>
      <c r="R3625">
        <v>8.3000000000000007</v>
      </c>
      <c r="S3625" t="b">
        <v>0</v>
      </c>
      <c r="T3625" t="b">
        <v>0</v>
      </c>
      <c r="U3625" t="b">
        <v>0</v>
      </c>
      <c r="V3625">
        <v>48000</v>
      </c>
      <c r="W3625">
        <v>30400</v>
      </c>
      <c r="X3625">
        <v>2.2000000000000002</v>
      </c>
      <c r="Y3625">
        <v>32000</v>
      </c>
      <c r="Z3625">
        <v>2.0299999999999998</v>
      </c>
    </row>
    <row r="3626" spans="1:26">
      <c r="A3626">
        <v>209550331</v>
      </c>
      <c r="B3626" t="s">
        <v>10171</v>
      </c>
      <c r="C3626" t="s">
        <v>3597</v>
      </c>
      <c r="D3626" t="s">
        <v>4034</v>
      </c>
      <c r="E3626" t="s">
        <v>8149</v>
      </c>
      <c r="F3626" t="s">
        <v>3600</v>
      </c>
      <c r="G3626">
        <v>209550331</v>
      </c>
      <c r="I3626" t="s">
        <v>3700</v>
      </c>
      <c r="J3626" t="s">
        <v>6360</v>
      </c>
      <c r="L3626" t="s">
        <v>10185</v>
      </c>
      <c r="M3626">
        <v>9.15</v>
      </c>
      <c r="N3626">
        <v>14</v>
      </c>
      <c r="O3626">
        <v>9.4</v>
      </c>
      <c r="P3626">
        <v>8.6</v>
      </c>
      <c r="Q3626">
        <v>14.3</v>
      </c>
      <c r="R3626">
        <v>8.3000000000000007</v>
      </c>
      <c r="S3626" t="b">
        <v>0</v>
      </c>
      <c r="T3626" t="b">
        <v>0</v>
      </c>
      <c r="U3626" t="b">
        <v>0</v>
      </c>
      <c r="V3626">
        <v>48000</v>
      </c>
      <c r="W3626">
        <v>30400</v>
      </c>
      <c r="X3626">
        <v>2.2000000000000002</v>
      </c>
      <c r="Y3626">
        <v>32000</v>
      </c>
      <c r="Z3626">
        <v>2.0299999999999998</v>
      </c>
    </row>
    <row r="3627" spans="1:26">
      <c r="A3627">
        <v>212331385</v>
      </c>
      <c r="B3627" t="s">
        <v>10171</v>
      </c>
      <c r="C3627" t="s">
        <v>3597</v>
      </c>
      <c r="D3627" t="s">
        <v>4034</v>
      </c>
      <c r="E3627" t="s">
        <v>7560</v>
      </c>
      <c r="F3627" t="s">
        <v>3600</v>
      </c>
      <c r="G3627">
        <v>212331385</v>
      </c>
      <c r="I3627" t="s">
        <v>3700</v>
      </c>
      <c r="J3627" t="s">
        <v>9453</v>
      </c>
      <c r="L3627" t="s">
        <v>10184</v>
      </c>
      <c r="M3627">
        <v>9.15</v>
      </c>
      <c r="N3627">
        <v>14</v>
      </c>
      <c r="O3627">
        <v>9.4</v>
      </c>
      <c r="P3627">
        <v>8.6</v>
      </c>
      <c r="Q3627">
        <v>14.3</v>
      </c>
      <c r="R3627">
        <v>8.3000000000000007</v>
      </c>
      <c r="S3627" t="b">
        <v>0</v>
      </c>
      <c r="T3627" t="b">
        <v>0</v>
      </c>
      <c r="U3627" t="b">
        <v>0</v>
      </c>
      <c r="V3627">
        <v>48000</v>
      </c>
      <c r="W3627">
        <v>30400</v>
      </c>
      <c r="X3627">
        <v>2.2000000000000002</v>
      </c>
      <c r="Y3627">
        <v>32000</v>
      </c>
      <c r="Z3627">
        <v>2.0299999999999998</v>
      </c>
    </row>
    <row r="3628" spans="1:26">
      <c r="A3628">
        <v>212394309</v>
      </c>
      <c r="B3628" t="s">
        <v>10171</v>
      </c>
      <c r="C3628" t="s">
        <v>3597</v>
      </c>
      <c r="D3628" t="s">
        <v>4034</v>
      </c>
      <c r="E3628" t="s">
        <v>5422</v>
      </c>
      <c r="F3628" t="s">
        <v>3600</v>
      </c>
      <c r="G3628">
        <v>212394309</v>
      </c>
      <c r="I3628" t="s">
        <v>3700</v>
      </c>
      <c r="J3628" t="s">
        <v>10180</v>
      </c>
      <c r="L3628" t="s">
        <v>10181</v>
      </c>
      <c r="M3628">
        <v>9.15</v>
      </c>
      <c r="N3628">
        <v>14</v>
      </c>
      <c r="O3628">
        <v>9.4</v>
      </c>
      <c r="P3628">
        <v>8.6</v>
      </c>
      <c r="Q3628">
        <v>14.3</v>
      </c>
      <c r="R3628">
        <v>8.3000000000000007</v>
      </c>
      <c r="S3628" t="b">
        <v>0</v>
      </c>
      <c r="T3628" t="b">
        <v>0</v>
      </c>
      <c r="U3628" t="b">
        <v>0</v>
      </c>
      <c r="V3628">
        <v>48000</v>
      </c>
      <c r="W3628">
        <v>30400</v>
      </c>
      <c r="X3628">
        <v>2.2000000000000002</v>
      </c>
      <c r="Y3628">
        <v>32000</v>
      </c>
      <c r="Z3628">
        <v>2.0299999999999998</v>
      </c>
    </row>
    <row r="3629" spans="1:26">
      <c r="A3629">
        <v>212394320</v>
      </c>
      <c r="B3629" t="s">
        <v>10171</v>
      </c>
      <c r="C3629" t="s">
        <v>3597</v>
      </c>
      <c r="D3629" t="s">
        <v>4034</v>
      </c>
      <c r="E3629" t="s">
        <v>5417</v>
      </c>
      <c r="F3629" t="s">
        <v>3600</v>
      </c>
      <c r="G3629">
        <v>212394320</v>
      </c>
      <c r="I3629" t="s">
        <v>3700</v>
      </c>
      <c r="J3629" t="s">
        <v>10180</v>
      </c>
      <c r="L3629" t="s">
        <v>10181</v>
      </c>
      <c r="M3629">
        <v>9.15</v>
      </c>
      <c r="N3629">
        <v>14</v>
      </c>
      <c r="O3629">
        <v>9.4</v>
      </c>
      <c r="P3629">
        <v>8.6</v>
      </c>
      <c r="Q3629">
        <v>14.3</v>
      </c>
      <c r="R3629">
        <v>8.3000000000000007</v>
      </c>
      <c r="S3629" t="b">
        <v>0</v>
      </c>
      <c r="T3629" t="b">
        <v>0</v>
      </c>
      <c r="U3629" t="b">
        <v>0</v>
      </c>
      <c r="V3629">
        <v>48000</v>
      </c>
      <c r="W3629">
        <v>30400</v>
      </c>
      <c r="X3629">
        <v>2.2000000000000002</v>
      </c>
      <c r="Y3629">
        <v>32000</v>
      </c>
      <c r="Z3629">
        <v>2.0299999999999998</v>
      </c>
    </row>
    <row r="3630" spans="1:26">
      <c r="A3630">
        <v>212394353</v>
      </c>
      <c r="B3630" t="s">
        <v>10171</v>
      </c>
      <c r="C3630" t="s">
        <v>3597</v>
      </c>
      <c r="D3630" t="s">
        <v>4034</v>
      </c>
      <c r="E3630" t="s">
        <v>9898</v>
      </c>
      <c r="F3630" t="s">
        <v>3600</v>
      </c>
      <c r="G3630">
        <v>212394353</v>
      </c>
      <c r="I3630" t="s">
        <v>3700</v>
      </c>
      <c r="J3630" t="s">
        <v>10180</v>
      </c>
      <c r="L3630" t="s">
        <v>10181</v>
      </c>
      <c r="M3630">
        <v>9.15</v>
      </c>
      <c r="N3630">
        <v>14</v>
      </c>
      <c r="O3630">
        <v>9.4</v>
      </c>
      <c r="P3630">
        <v>8.6</v>
      </c>
      <c r="Q3630">
        <v>14.3</v>
      </c>
      <c r="R3630">
        <v>8.3000000000000007</v>
      </c>
      <c r="S3630" t="b">
        <v>0</v>
      </c>
      <c r="T3630" t="b">
        <v>0</v>
      </c>
      <c r="U3630" t="b">
        <v>0</v>
      </c>
      <c r="V3630">
        <v>48000</v>
      </c>
      <c r="W3630">
        <v>30400</v>
      </c>
      <c r="X3630">
        <v>2.2000000000000002</v>
      </c>
      <c r="Y3630">
        <v>32000</v>
      </c>
      <c r="Z3630">
        <v>2.0299999999999998</v>
      </c>
    </row>
    <row r="3631" spans="1:26">
      <c r="A3631">
        <v>212394331</v>
      </c>
      <c r="B3631" t="s">
        <v>10171</v>
      </c>
      <c r="C3631" t="s">
        <v>3597</v>
      </c>
      <c r="D3631" t="s">
        <v>4034</v>
      </c>
      <c r="E3631" t="s">
        <v>5423</v>
      </c>
      <c r="F3631" t="s">
        <v>3600</v>
      </c>
      <c r="G3631">
        <v>212394331</v>
      </c>
      <c r="I3631" t="s">
        <v>3700</v>
      </c>
      <c r="J3631" t="s">
        <v>10180</v>
      </c>
      <c r="L3631" t="s">
        <v>10181</v>
      </c>
      <c r="M3631">
        <v>9.15</v>
      </c>
      <c r="N3631">
        <v>14</v>
      </c>
      <c r="O3631">
        <v>9.4</v>
      </c>
      <c r="P3631">
        <v>8.6</v>
      </c>
      <c r="Q3631">
        <v>14.3</v>
      </c>
      <c r="R3631">
        <v>8.3000000000000007</v>
      </c>
      <c r="S3631" t="b">
        <v>0</v>
      </c>
      <c r="T3631" t="b">
        <v>0</v>
      </c>
      <c r="U3631" t="b">
        <v>0</v>
      </c>
      <c r="V3631">
        <v>48000</v>
      </c>
      <c r="W3631">
        <v>30400</v>
      </c>
      <c r="X3631">
        <v>2.2000000000000002</v>
      </c>
      <c r="Y3631">
        <v>32000</v>
      </c>
      <c r="Z3631">
        <v>2.0299999999999998</v>
      </c>
    </row>
    <row r="3632" spans="1:26">
      <c r="A3632">
        <v>212394342</v>
      </c>
      <c r="B3632" t="s">
        <v>10171</v>
      </c>
      <c r="C3632" t="s">
        <v>3597</v>
      </c>
      <c r="D3632" t="s">
        <v>4034</v>
      </c>
      <c r="E3632" t="s">
        <v>9899</v>
      </c>
      <c r="F3632" t="s">
        <v>3600</v>
      </c>
      <c r="G3632">
        <v>212394342</v>
      </c>
      <c r="I3632" t="s">
        <v>3700</v>
      </c>
      <c r="J3632" t="s">
        <v>10180</v>
      </c>
      <c r="L3632" t="s">
        <v>10181</v>
      </c>
      <c r="M3632">
        <v>9.15</v>
      </c>
      <c r="N3632">
        <v>14</v>
      </c>
      <c r="O3632">
        <v>9.4</v>
      </c>
      <c r="P3632">
        <v>8.6</v>
      </c>
      <c r="Q3632">
        <v>14.3</v>
      </c>
      <c r="R3632">
        <v>8.3000000000000007</v>
      </c>
      <c r="S3632" t="b">
        <v>0</v>
      </c>
      <c r="T3632" t="b">
        <v>0</v>
      </c>
      <c r="U3632" t="b">
        <v>0</v>
      </c>
      <c r="V3632">
        <v>48000</v>
      </c>
      <c r="W3632">
        <v>30400</v>
      </c>
      <c r="X3632">
        <v>2.2000000000000002</v>
      </c>
      <c r="Y3632">
        <v>32000</v>
      </c>
      <c r="Z3632">
        <v>2.0299999999999998</v>
      </c>
    </row>
    <row r="3633" spans="1:26">
      <c r="A3633">
        <v>212394341</v>
      </c>
      <c r="B3633" t="s">
        <v>10171</v>
      </c>
      <c r="C3633" t="s">
        <v>3597</v>
      </c>
      <c r="D3633" t="s">
        <v>4034</v>
      </c>
      <c r="E3633" t="s">
        <v>9899</v>
      </c>
      <c r="F3633" t="s">
        <v>3600</v>
      </c>
      <c r="G3633">
        <v>212394341</v>
      </c>
      <c r="I3633" t="s">
        <v>3700</v>
      </c>
      <c r="J3633" t="s">
        <v>10178</v>
      </c>
      <c r="L3633" t="s">
        <v>10179</v>
      </c>
      <c r="M3633">
        <v>10.1</v>
      </c>
      <c r="N3633">
        <v>14.2</v>
      </c>
      <c r="O3633">
        <v>9.1999999999999993</v>
      </c>
      <c r="P3633">
        <v>9.3000000000000007</v>
      </c>
      <c r="Q3633">
        <v>14.4</v>
      </c>
      <c r="R3633">
        <v>8</v>
      </c>
      <c r="S3633" t="b">
        <v>0</v>
      </c>
      <c r="T3633" t="b">
        <v>0</v>
      </c>
      <c r="U3633" t="b">
        <v>0</v>
      </c>
      <c r="V3633">
        <v>36000</v>
      </c>
      <c r="W3633">
        <v>19800</v>
      </c>
      <c r="X3633">
        <v>2.2000000000000002</v>
      </c>
      <c r="Y3633">
        <v>24900</v>
      </c>
      <c r="Z3633">
        <v>2.13</v>
      </c>
    </row>
    <row r="3634" spans="1:26">
      <c r="A3634">
        <v>212394330</v>
      </c>
      <c r="B3634" t="s">
        <v>10171</v>
      </c>
      <c r="C3634" t="s">
        <v>3597</v>
      </c>
      <c r="D3634" t="s">
        <v>4034</v>
      </c>
      <c r="E3634" t="s">
        <v>5423</v>
      </c>
      <c r="F3634" t="s">
        <v>3600</v>
      </c>
      <c r="G3634">
        <v>212394330</v>
      </c>
      <c r="I3634" t="s">
        <v>3700</v>
      </c>
      <c r="J3634" t="s">
        <v>10178</v>
      </c>
      <c r="L3634" t="s">
        <v>10179</v>
      </c>
      <c r="M3634">
        <v>10.1</v>
      </c>
      <c r="N3634">
        <v>14.2</v>
      </c>
      <c r="O3634">
        <v>9.1999999999999993</v>
      </c>
      <c r="P3634">
        <v>9.3000000000000007</v>
      </c>
      <c r="Q3634">
        <v>14.4</v>
      </c>
      <c r="R3634">
        <v>8</v>
      </c>
      <c r="S3634" t="b">
        <v>0</v>
      </c>
      <c r="T3634" t="b">
        <v>0</v>
      </c>
      <c r="U3634" t="b">
        <v>0</v>
      </c>
      <c r="V3634">
        <v>36000</v>
      </c>
      <c r="W3634">
        <v>19800</v>
      </c>
      <c r="X3634">
        <v>2.2000000000000002</v>
      </c>
      <c r="Y3634">
        <v>24900</v>
      </c>
      <c r="Z3634">
        <v>2.13</v>
      </c>
    </row>
    <row r="3635" spans="1:26">
      <c r="A3635">
        <v>212394352</v>
      </c>
      <c r="B3635" t="s">
        <v>10171</v>
      </c>
      <c r="C3635" t="s">
        <v>3597</v>
      </c>
      <c r="D3635" t="s">
        <v>4034</v>
      </c>
      <c r="E3635" t="s">
        <v>9898</v>
      </c>
      <c r="F3635" t="s">
        <v>3600</v>
      </c>
      <c r="G3635">
        <v>212394352</v>
      </c>
      <c r="I3635" t="s">
        <v>3700</v>
      </c>
      <c r="J3635" t="s">
        <v>10178</v>
      </c>
      <c r="L3635" t="s">
        <v>10179</v>
      </c>
      <c r="M3635">
        <v>10.1</v>
      </c>
      <c r="N3635">
        <v>14.2</v>
      </c>
      <c r="O3635">
        <v>9.1999999999999993</v>
      </c>
      <c r="P3635">
        <v>9.3000000000000007</v>
      </c>
      <c r="Q3635">
        <v>14.4</v>
      </c>
      <c r="R3635">
        <v>8</v>
      </c>
      <c r="S3635" t="b">
        <v>0</v>
      </c>
      <c r="T3635" t="b">
        <v>0</v>
      </c>
      <c r="U3635" t="b">
        <v>0</v>
      </c>
      <c r="V3635">
        <v>36000</v>
      </c>
      <c r="W3635">
        <v>19800</v>
      </c>
      <c r="X3635">
        <v>2.2000000000000002</v>
      </c>
      <c r="Y3635">
        <v>24900</v>
      </c>
      <c r="Z3635">
        <v>2.13</v>
      </c>
    </row>
    <row r="3636" spans="1:26">
      <c r="A3636">
        <v>212394319</v>
      </c>
      <c r="B3636" t="s">
        <v>10171</v>
      </c>
      <c r="C3636" t="s">
        <v>3597</v>
      </c>
      <c r="D3636" t="s">
        <v>4034</v>
      </c>
      <c r="E3636" t="s">
        <v>5417</v>
      </c>
      <c r="F3636" t="s">
        <v>3600</v>
      </c>
      <c r="G3636">
        <v>212394319</v>
      </c>
      <c r="I3636" t="s">
        <v>3700</v>
      </c>
      <c r="J3636" t="s">
        <v>10178</v>
      </c>
      <c r="L3636" t="s">
        <v>10179</v>
      </c>
      <c r="M3636">
        <v>10.1</v>
      </c>
      <c r="N3636">
        <v>14.2</v>
      </c>
      <c r="O3636">
        <v>9.1999999999999993</v>
      </c>
      <c r="P3636">
        <v>9.3000000000000007</v>
      </c>
      <c r="Q3636">
        <v>14.4</v>
      </c>
      <c r="R3636">
        <v>8</v>
      </c>
      <c r="S3636" t="b">
        <v>0</v>
      </c>
      <c r="T3636" t="b">
        <v>0</v>
      </c>
      <c r="U3636" t="b">
        <v>0</v>
      </c>
      <c r="V3636">
        <v>36000</v>
      </c>
      <c r="W3636">
        <v>19800</v>
      </c>
      <c r="X3636">
        <v>2.2000000000000002</v>
      </c>
      <c r="Y3636">
        <v>24900</v>
      </c>
      <c r="Z3636">
        <v>2.13</v>
      </c>
    </row>
    <row r="3637" spans="1:26">
      <c r="A3637">
        <v>212394308</v>
      </c>
      <c r="B3637" t="s">
        <v>10171</v>
      </c>
      <c r="C3637" t="s">
        <v>3597</v>
      </c>
      <c r="D3637" t="s">
        <v>4034</v>
      </c>
      <c r="E3637" t="s">
        <v>5422</v>
      </c>
      <c r="F3637" t="s">
        <v>3600</v>
      </c>
      <c r="G3637">
        <v>212394308</v>
      </c>
      <c r="I3637" t="s">
        <v>3700</v>
      </c>
      <c r="J3637" t="s">
        <v>10178</v>
      </c>
      <c r="L3637" t="s">
        <v>10179</v>
      </c>
      <c r="M3637">
        <v>10.1</v>
      </c>
      <c r="N3637">
        <v>14.2</v>
      </c>
      <c r="O3637">
        <v>9.1999999999999993</v>
      </c>
      <c r="P3637">
        <v>9.3000000000000007</v>
      </c>
      <c r="Q3637">
        <v>14.4</v>
      </c>
      <c r="R3637">
        <v>8</v>
      </c>
      <c r="S3637" t="b">
        <v>0</v>
      </c>
      <c r="T3637" t="b">
        <v>0</v>
      </c>
      <c r="U3637" t="b">
        <v>0</v>
      </c>
      <c r="V3637">
        <v>36000</v>
      </c>
      <c r="W3637">
        <v>19800</v>
      </c>
      <c r="X3637">
        <v>2.2000000000000002</v>
      </c>
      <c r="Y3637">
        <v>24900</v>
      </c>
      <c r="Z3637">
        <v>2.13</v>
      </c>
    </row>
    <row r="3638" spans="1:26">
      <c r="A3638">
        <v>212394343</v>
      </c>
      <c r="B3638" t="s">
        <v>10171</v>
      </c>
      <c r="C3638" t="s">
        <v>3597</v>
      </c>
      <c r="D3638" t="s">
        <v>4034</v>
      </c>
      <c r="E3638" t="s">
        <v>9899</v>
      </c>
      <c r="F3638" t="s">
        <v>3600</v>
      </c>
      <c r="G3638">
        <v>212394343</v>
      </c>
      <c r="I3638" t="s">
        <v>3700</v>
      </c>
      <c r="J3638" t="s">
        <v>10176</v>
      </c>
      <c r="L3638" t="s">
        <v>10177</v>
      </c>
      <c r="M3638">
        <v>9.5</v>
      </c>
      <c r="N3638">
        <v>14.9</v>
      </c>
      <c r="O3638">
        <v>9.3000000000000007</v>
      </c>
      <c r="P3638">
        <v>9</v>
      </c>
      <c r="Q3638">
        <v>15.2</v>
      </c>
      <c r="R3638">
        <v>8.5</v>
      </c>
      <c r="S3638" t="b">
        <v>0</v>
      </c>
      <c r="T3638" t="b">
        <v>0</v>
      </c>
      <c r="U3638" t="b">
        <v>0</v>
      </c>
      <c r="V3638">
        <v>53000</v>
      </c>
      <c r="W3638">
        <v>34000</v>
      </c>
      <c r="X3638">
        <v>2.2000000000000002</v>
      </c>
      <c r="Y3638">
        <v>36000</v>
      </c>
      <c r="Z3638">
        <v>2.19</v>
      </c>
    </row>
    <row r="3639" spans="1:26">
      <c r="A3639">
        <v>212394332</v>
      </c>
      <c r="B3639" t="s">
        <v>10171</v>
      </c>
      <c r="C3639" t="s">
        <v>3597</v>
      </c>
      <c r="D3639" t="s">
        <v>4034</v>
      </c>
      <c r="E3639" t="s">
        <v>5423</v>
      </c>
      <c r="F3639" t="s">
        <v>3600</v>
      </c>
      <c r="G3639">
        <v>212394332</v>
      </c>
      <c r="I3639" t="s">
        <v>3700</v>
      </c>
      <c r="J3639" t="s">
        <v>10176</v>
      </c>
      <c r="L3639" t="s">
        <v>10177</v>
      </c>
      <c r="M3639">
        <v>9.5</v>
      </c>
      <c r="N3639">
        <v>14.9</v>
      </c>
      <c r="O3639">
        <v>9.3000000000000007</v>
      </c>
      <c r="P3639">
        <v>9</v>
      </c>
      <c r="Q3639">
        <v>15.2</v>
      </c>
      <c r="R3639">
        <v>8.5</v>
      </c>
      <c r="S3639" t="b">
        <v>0</v>
      </c>
      <c r="T3639" t="b">
        <v>0</v>
      </c>
      <c r="U3639" t="b">
        <v>0</v>
      </c>
      <c r="V3639">
        <v>53000</v>
      </c>
      <c r="W3639">
        <v>34000</v>
      </c>
      <c r="X3639">
        <v>2.2000000000000002</v>
      </c>
      <c r="Y3639">
        <v>36000</v>
      </c>
      <c r="Z3639">
        <v>2.19</v>
      </c>
    </row>
    <row r="3640" spans="1:26">
      <c r="A3640">
        <v>212394354</v>
      </c>
      <c r="B3640" t="s">
        <v>10171</v>
      </c>
      <c r="C3640" t="s">
        <v>3597</v>
      </c>
      <c r="D3640" t="s">
        <v>4034</v>
      </c>
      <c r="E3640" t="s">
        <v>9898</v>
      </c>
      <c r="F3640" t="s">
        <v>3600</v>
      </c>
      <c r="G3640">
        <v>212394354</v>
      </c>
      <c r="I3640" t="s">
        <v>3700</v>
      </c>
      <c r="J3640" t="s">
        <v>10176</v>
      </c>
      <c r="L3640" t="s">
        <v>10177</v>
      </c>
      <c r="M3640">
        <v>9.5</v>
      </c>
      <c r="N3640">
        <v>14.9</v>
      </c>
      <c r="O3640">
        <v>9.3000000000000007</v>
      </c>
      <c r="P3640">
        <v>9</v>
      </c>
      <c r="Q3640">
        <v>15.2</v>
      </c>
      <c r="R3640">
        <v>8.5</v>
      </c>
      <c r="S3640" t="b">
        <v>0</v>
      </c>
      <c r="T3640" t="b">
        <v>0</v>
      </c>
      <c r="U3640" t="b">
        <v>0</v>
      </c>
      <c r="V3640">
        <v>53000</v>
      </c>
      <c r="W3640">
        <v>34000</v>
      </c>
      <c r="X3640">
        <v>2.2000000000000002</v>
      </c>
      <c r="Y3640">
        <v>36000</v>
      </c>
      <c r="Z3640">
        <v>2.19</v>
      </c>
    </row>
    <row r="3641" spans="1:26">
      <c r="A3641">
        <v>212394321</v>
      </c>
      <c r="B3641" t="s">
        <v>10171</v>
      </c>
      <c r="C3641" t="s">
        <v>3597</v>
      </c>
      <c r="D3641" t="s">
        <v>4034</v>
      </c>
      <c r="E3641" t="s">
        <v>5417</v>
      </c>
      <c r="F3641" t="s">
        <v>3600</v>
      </c>
      <c r="G3641">
        <v>212394321</v>
      </c>
      <c r="I3641" t="s">
        <v>3700</v>
      </c>
      <c r="J3641" t="s">
        <v>10176</v>
      </c>
      <c r="L3641" t="s">
        <v>10177</v>
      </c>
      <c r="M3641">
        <v>9.5</v>
      </c>
      <c r="N3641">
        <v>14.9</v>
      </c>
      <c r="O3641">
        <v>9.3000000000000007</v>
      </c>
      <c r="P3641">
        <v>9</v>
      </c>
      <c r="Q3641">
        <v>15.2</v>
      </c>
      <c r="R3641">
        <v>8.5</v>
      </c>
      <c r="S3641" t="b">
        <v>0</v>
      </c>
      <c r="T3641" t="b">
        <v>0</v>
      </c>
      <c r="U3641" t="b">
        <v>0</v>
      </c>
      <c r="V3641">
        <v>53000</v>
      </c>
      <c r="W3641">
        <v>34000</v>
      </c>
      <c r="X3641">
        <v>2.2000000000000002</v>
      </c>
      <c r="Y3641">
        <v>36000</v>
      </c>
      <c r="Z3641">
        <v>2.19</v>
      </c>
    </row>
    <row r="3642" spans="1:26">
      <c r="A3642">
        <v>212394310</v>
      </c>
      <c r="B3642" t="s">
        <v>10171</v>
      </c>
      <c r="C3642" t="s">
        <v>3597</v>
      </c>
      <c r="D3642" t="s">
        <v>4034</v>
      </c>
      <c r="E3642" t="s">
        <v>5422</v>
      </c>
      <c r="F3642" t="s">
        <v>3600</v>
      </c>
      <c r="G3642">
        <v>212394310</v>
      </c>
      <c r="I3642" t="s">
        <v>3700</v>
      </c>
      <c r="J3642" t="s">
        <v>10176</v>
      </c>
      <c r="L3642" t="s">
        <v>10177</v>
      </c>
      <c r="M3642">
        <v>9.5</v>
      </c>
      <c r="N3642">
        <v>14.9</v>
      </c>
      <c r="O3642">
        <v>9.3000000000000007</v>
      </c>
      <c r="P3642">
        <v>9</v>
      </c>
      <c r="Q3642">
        <v>15.2</v>
      </c>
      <c r="R3642">
        <v>8.5</v>
      </c>
      <c r="S3642" t="b">
        <v>0</v>
      </c>
      <c r="T3642" t="b">
        <v>0</v>
      </c>
      <c r="U3642" t="b">
        <v>0</v>
      </c>
      <c r="V3642">
        <v>53000</v>
      </c>
      <c r="W3642">
        <v>34000</v>
      </c>
      <c r="X3642">
        <v>2.2000000000000002</v>
      </c>
      <c r="Y3642">
        <v>36000</v>
      </c>
      <c r="Z3642">
        <v>2.19</v>
      </c>
    </row>
    <row r="3643" spans="1:26">
      <c r="A3643">
        <v>212394307</v>
      </c>
      <c r="B3643" t="s">
        <v>10171</v>
      </c>
      <c r="C3643" t="s">
        <v>3597</v>
      </c>
      <c r="D3643" t="s">
        <v>4034</v>
      </c>
      <c r="E3643" t="s">
        <v>5422</v>
      </c>
      <c r="F3643" t="s">
        <v>3600</v>
      </c>
      <c r="G3643">
        <v>212394307</v>
      </c>
      <c r="I3643" t="s">
        <v>3700</v>
      </c>
      <c r="J3643" t="s">
        <v>10174</v>
      </c>
      <c r="L3643" t="s">
        <v>10175</v>
      </c>
      <c r="M3643">
        <v>10</v>
      </c>
      <c r="N3643">
        <v>14.2</v>
      </c>
      <c r="O3643">
        <v>9.5</v>
      </c>
      <c r="P3643">
        <v>10.199999999999999</v>
      </c>
      <c r="Q3643">
        <v>14.9</v>
      </c>
      <c r="R3643">
        <v>9.3000000000000007</v>
      </c>
      <c r="S3643" t="b">
        <v>0</v>
      </c>
      <c r="T3643" t="b">
        <v>0</v>
      </c>
      <c r="U3643" t="b">
        <v>0</v>
      </c>
      <c r="V3643">
        <v>30000</v>
      </c>
      <c r="W3643">
        <v>22000</v>
      </c>
      <c r="X3643">
        <v>2.6</v>
      </c>
      <c r="Y3643">
        <v>24400</v>
      </c>
      <c r="Z3643">
        <v>2.1</v>
      </c>
    </row>
    <row r="3644" spans="1:26">
      <c r="A3644">
        <v>212394318</v>
      </c>
      <c r="B3644" t="s">
        <v>10171</v>
      </c>
      <c r="C3644" t="s">
        <v>3597</v>
      </c>
      <c r="D3644" t="s">
        <v>4034</v>
      </c>
      <c r="E3644" t="s">
        <v>5417</v>
      </c>
      <c r="F3644" t="s">
        <v>3600</v>
      </c>
      <c r="G3644">
        <v>212394318</v>
      </c>
      <c r="I3644" t="s">
        <v>3700</v>
      </c>
      <c r="J3644" t="s">
        <v>10174</v>
      </c>
      <c r="L3644" t="s">
        <v>10175</v>
      </c>
      <c r="M3644">
        <v>10</v>
      </c>
      <c r="N3644">
        <v>14.2</v>
      </c>
      <c r="O3644">
        <v>9.5</v>
      </c>
      <c r="P3644">
        <v>10.199999999999999</v>
      </c>
      <c r="Q3644">
        <v>14.9</v>
      </c>
      <c r="R3644">
        <v>9.3000000000000007</v>
      </c>
      <c r="S3644" t="b">
        <v>0</v>
      </c>
      <c r="T3644" t="b">
        <v>0</v>
      </c>
      <c r="U3644" t="b">
        <v>0</v>
      </c>
      <c r="V3644">
        <v>30000</v>
      </c>
      <c r="W3644">
        <v>22000</v>
      </c>
      <c r="X3644">
        <v>2.6</v>
      </c>
      <c r="Y3644">
        <v>24400</v>
      </c>
      <c r="Z3644">
        <v>2.1</v>
      </c>
    </row>
    <row r="3645" spans="1:26">
      <c r="A3645">
        <v>212394351</v>
      </c>
      <c r="B3645" t="s">
        <v>10171</v>
      </c>
      <c r="C3645" t="s">
        <v>3597</v>
      </c>
      <c r="D3645" t="s">
        <v>4034</v>
      </c>
      <c r="E3645" t="s">
        <v>9898</v>
      </c>
      <c r="F3645" t="s">
        <v>3600</v>
      </c>
      <c r="G3645">
        <v>212394351</v>
      </c>
      <c r="I3645" t="s">
        <v>3700</v>
      </c>
      <c r="J3645" t="s">
        <v>10174</v>
      </c>
      <c r="L3645" t="s">
        <v>10175</v>
      </c>
      <c r="M3645">
        <v>10</v>
      </c>
      <c r="N3645">
        <v>14.2</v>
      </c>
      <c r="O3645">
        <v>9.5</v>
      </c>
      <c r="P3645">
        <v>10.199999999999999</v>
      </c>
      <c r="Q3645">
        <v>14.9</v>
      </c>
      <c r="R3645">
        <v>9.3000000000000007</v>
      </c>
      <c r="S3645" t="b">
        <v>0</v>
      </c>
      <c r="T3645" t="b">
        <v>0</v>
      </c>
      <c r="U3645" t="b">
        <v>0</v>
      </c>
      <c r="V3645">
        <v>30000</v>
      </c>
      <c r="W3645">
        <v>22000</v>
      </c>
      <c r="X3645">
        <v>2.6</v>
      </c>
      <c r="Y3645">
        <v>24400</v>
      </c>
      <c r="Z3645">
        <v>2.1</v>
      </c>
    </row>
    <row r="3646" spans="1:26">
      <c r="A3646">
        <v>212394329</v>
      </c>
      <c r="B3646" t="s">
        <v>10171</v>
      </c>
      <c r="C3646" t="s">
        <v>3597</v>
      </c>
      <c r="D3646" t="s">
        <v>4034</v>
      </c>
      <c r="E3646" t="s">
        <v>5423</v>
      </c>
      <c r="F3646" t="s">
        <v>3600</v>
      </c>
      <c r="G3646">
        <v>212394329</v>
      </c>
      <c r="I3646" t="s">
        <v>3700</v>
      </c>
      <c r="J3646" t="s">
        <v>10174</v>
      </c>
      <c r="L3646" t="s">
        <v>10175</v>
      </c>
      <c r="M3646">
        <v>10</v>
      </c>
      <c r="N3646">
        <v>14.2</v>
      </c>
      <c r="O3646">
        <v>9.5</v>
      </c>
      <c r="P3646">
        <v>10.199999999999999</v>
      </c>
      <c r="Q3646">
        <v>14.9</v>
      </c>
      <c r="R3646">
        <v>9.3000000000000007</v>
      </c>
      <c r="S3646" t="b">
        <v>0</v>
      </c>
      <c r="T3646" t="b">
        <v>0</v>
      </c>
      <c r="U3646" t="b">
        <v>0</v>
      </c>
      <c r="V3646">
        <v>30000</v>
      </c>
      <c r="W3646">
        <v>22000</v>
      </c>
      <c r="X3646">
        <v>2.6</v>
      </c>
      <c r="Y3646">
        <v>24400</v>
      </c>
      <c r="Z3646">
        <v>2.1</v>
      </c>
    </row>
    <row r="3647" spans="1:26">
      <c r="A3647">
        <v>212394340</v>
      </c>
      <c r="B3647" t="s">
        <v>10171</v>
      </c>
      <c r="C3647" t="s">
        <v>3597</v>
      </c>
      <c r="D3647" t="s">
        <v>4034</v>
      </c>
      <c r="E3647" t="s">
        <v>9899</v>
      </c>
      <c r="F3647" t="s">
        <v>3600</v>
      </c>
      <c r="G3647">
        <v>212394340</v>
      </c>
      <c r="I3647" t="s">
        <v>3700</v>
      </c>
      <c r="J3647" t="s">
        <v>10174</v>
      </c>
      <c r="L3647" t="s">
        <v>10175</v>
      </c>
      <c r="M3647">
        <v>10</v>
      </c>
      <c r="N3647">
        <v>14.2</v>
      </c>
      <c r="O3647">
        <v>9.5</v>
      </c>
      <c r="P3647">
        <v>10.199999999999999</v>
      </c>
      <c r="Q3647">
        <v>14.9</v>
      </c>
      <c r="R3647">
        <v>9.3000000000000007</v>
      </c>
      <c r="S3647" t="b">
        <v>0</v>
      </c>
      <c r="T3647" t="b">
        <v>0</v>
      </c>
      <c r="U3647" t="b">
        <v>0</v>
      </c>
      <c r="V3647">
        <v>30000</v>
      </c>
      <c r="W3647">
        <v>22000</v>
      </c>
      <c r="X3647">
        <v>2.6</v>
      </c>
      <c r="Y3647">
        <v>24400</v>
      </c>
      <c r="Z3647">
        <v>2.1</v>
      </c>
    </row>
    <row r="3648" spans="1:26">
      <c r="A3648">
        <v>9966844</v>
      </c>
      <c r="B3648" t="s">
        <v>8845</v>
      </c>
      <c r="C3648" t="s">
        <v>3597</v>
      </c>
      <c r="D3648" t="s">
        <v>3563</v>
      </c>
      <c r="E3648" t="s">
        <v>10119</v>
      </c>
      <c r="F3648" t="s">
        <v>3621</v>
      </c>
      <c r="G3648">
        <v>9966844</v>
      </c>
      <c r="I3648" t="s">
        <v>3622</v>
      </c>
      <c r="J3648" t="s">
        <v>10169</v>
      </c>
      <c r="K3648" t="s">
        <v>3624</v>
      </c>
      <c r="L3648" t="s">
        <v>10170</v>
      </c>
      <c r="M3648">
        <v>12.5</v>
      </c>
      <c r="N3648">
        <v>20</v>
      </c>
      <c r="O3648">
        <v>10</v>
      </c>
      <c r="S3648" t="b">
        <v>0</v>
      </c>
      <c r="T3648" t="b">
        <v>0</v>
      </c>
      <c r="U3648" t="b">
        <v>0</v>
      </c>
      <c r="V3648">
        <v>24000</v>
      </c>
      <c r="W3648">
        <v>16000</v>
      </c>
      <c r="X3648">
        <v>2.46</v>
      </c>
      <c r="Y3648">
        <v>18650</v>
      </c>
      <c r="Z3648">
        <v>2.2000000000000002</v>
      </c>
    </row>
    <row r="3649" spans="1:26">
      <c r="A3649">
        <v>9966839</v>
      </c>
      <c r="B3649" t="s">
        <v>8845</v>
      </c>
      <c r="C3649" t="s">
        <v>3597</v>
      </c>
      <c r="D3649" t="s">
        <v>3563</v>
      </c>
      <c r="E3649" t="s">
        <v>10119</v>
      </c>
      <c r="F3649" t="s">
        <v>3621</v>
      </c>
      <c r="G3649">
        <v>9966839</v>
      </c>
      <c r="I3649" t="s">
        <v>3622</v>
      </c>
      <c r="J3649" t="s">
        <v>10167</v>
      </c>
      <c r="K3649" t="s">
        <v>3624</v>
      </c>
      <c r="L3649" t="s">
        <v>10168</v>
      </c>
      <c r="M3649">
        <v>12.5</v>
      </c>
      <c r="N3649">
        <v>20.9</v>
      </c>
      <c r="O3649">
        <v>10</v>
      </c>
      <c r="S3649" t="b">
        <v>0</v>
      </c>
      <c r="T3649" t="b">
        <v>0</v>
      </c>
      <c r="U3649" t="b">
        <v>0</v>
      </c>
      <c r="V3649">
        <v>12000</v>
      </c>
      <c r="W3649">
        <v>7500</v>
      </c>
      <c r="X3649">
        <v>2.56</v>
      </c>
      <c r="Y3649">
        <v>7360</v>
      </c>
      <c r="Z3649">
        <v>2.37</v>
      </c>
    </row>
    <row r="3650" spans="1:26">
      <c r="A3650">
        <v>9966838</v>
      </c>
      <c r="B3650" t="s">
        <v>8845</v>
      </c>
      <c r="C3650" t="s">
        <v>3597</v>
      </c>
      <c r="D3650" t="s">
        <v>3563</v>
      </c>
      <c r="E3650" t="s">
        <v>10119</v>
      </c>
      <c r="F3650" t="s">
        <v>3621</v>
      </c>
      <c r="G3650">
        <v>9966838</v>
      </c>
      <c r="I3650" t="s">
        <v>3622</v>
      </c>
      <c r="J3650" t="s">
        <v>10165</v>
      </c>
      <c r="K3650" t="s">
        <v>3624</v>
      </c>
      <c r="L3650" t="s">
        <v>10166</v>
      </c>
      <c r="M3650">
        <v>14</v>
      </c>
      <c r="N3650">
        <v>20.5</v>
      </c>
      <c r="O3650">
        <v>10</v>
      </c>
      <c r="S3650" t="b">
        <v>0</v>
      </c>
      <c r="T3650" t="b">
        <v>0</v>
      </c>
      <c r="U3650" t="b">
        <v>0</v>
      </c>
      <c r="V3650">
        <v>9000</v>
      </c>
      <c r="W3650">
        <v>6300</v>
      </c>
      <c r="X3650">
        <v>2.68</v>
      </c>
      <c r="Y3650">
        <v>8111</v>
      </c>
      <c r="Z3650">
        <v>2.33</v>
      </c>
    </row>
    <row r="3651" spans="1:26">
      <c r="A3651">
        <v>9966843</v>
      </c>
      <c r="B3651" t="s">
        <v>8845</v>
      </c>
      <c r="C3651" t="s">
        <v>3597</v>
      </c>
      <c r="D3651" t="s">
        <v>3563</v>
      </c>
      <c r="E3651" t="s">
        <v>10119</v>
      </c>
      <c r="F3651" t="s">
        <v>3621</v>
      </c>
      <c r="G3651">
        <v>9966843</v>
      </c>
      <c r="I3651" t="s">
        <v>3622</v>
      </c>
      <c r="J3651" t="s">
        <v>10163</v>
      </c>
      <c r="K3651" t="s">
        <v>3624</v>
      </c>
      <c r="L3651" t="s">
        <v>10164</v>
      </c>
      <c r="M3651">
        <v>13</v>
      </c>
      <c r="N3651">
        <v>22</v>
      </c>
      <c r="O3651">
        <v>10</v>
      </c>
      <c r="S3651" t="b">
        <v>0</v>
      </c>
      <c r="T3651" t="b">
        <v>0</v>
      </c>
      <c r="U3651" t="b">
        <v>0</v>
      </c>
      <c r="V3651">
        <v>18000</v>
      </c>
      <c r="W3651">
        <v>11100</v>
      </c>
      <c r="X3651">
        <v>2.76</v>
      </c>
      <c r="Y3651">
        <v>13730</v>
      </c>
      <c r="Z3651">
        <v>2.48</v>
      </c>
    </row>
    <row r="3652" spans="1:26">
      <c r="A3652">
        <v>9966837</v>
      </c>
      <c r="B3652" t="s">
        <v>8845</v>
      </c>
      <c r="C3652" t="s">
        <v>3597</v>
      </c>
      <c r="D3652" t="s">
        <v>3563</v>
      </c>
      <c r="E3652" t="s">
        <v>10119</v>
      </c>
      <c r="F3652" t="s">
        <v>3621</v>
      </c>
      <c r="G3652">
        <v>9966837</v>
      </c>
      <c r="I3652" t="s">
        <v>3622</v>
      </c>
      <c r="J3652" t="s">
        <v>10161</v>
      </c>
      <c r="K3652" t="s">
        <v>3624</v>
      </c>
      <c r="L3652" t="s">
        <v>10162</v>
      </c>
      <c r="M3652">
        <v>14</v>
      </c>
      <c r="N3652">
        <v>22</v>
      </c>
      <c r="O3652">
        <v>10.5</v>
      </c>
      <c r="S3652" t="b">
        <v>0</v>
      </c>
      <c r="T3652" t="b">
        <v>0</v>
      </c>
      <c r="U3652" t="b">
        <v>0</v>
      </c>
      <c r="V3652">
        <v>9000</v>
      </c>
      <c r="W3652">
        <v>5800</v>
      </c>
      <c r="X3652">
        <v>2.74</v>
      </c>
      <c r="Y3652">
        <v>7868</v>
      </c>
      <c r="Z3652">
        <v>2.4</v>
      </c>
    </row>
    <row r="3653" spans="1:26">
      <c r="A3653">
        <v>10333757</v>
      </c>
      <c r="B3653" t="s">
        <v>8845</v>
      </c>
      <c r="C3653" t="s">
        <v>3597</v>
      </c>
      <c r="D3653" t="s">
        <v>3563</v>
      </c>
      <c r="E3653" t="s">
        <v>10119</v>
      </c>
      <c r="F3653" t="s">
        <v>3600</v>
      </c>
      <c r="G3653">
        <v>10333757</v>
      </c>
      <c r="I3653" t="s">
        <v>3601</v>
      </c>
      <c r="J3653" t="s">
        <v>10134</v>
      </c>
      <c r="L3653" t="s">
        <v>10142</v>
      </c>
      <c r="M3653">
        <v>12.5</v>
      </c>
      <c r="N3653">
        <v>18.5</v>
      </c>
      <c r="O3653">
        <v>10.5</v>
      </c>
      <c r="S3653" t="b">
        <v>0</v>
      </c>
      <c r="T3653" t="b">
        <v>0</v>
      </c>
      <c r="U3653" t="b">
        <v>0</v>
      </c>
      <c r="V3653">
        <v>35200</v>
      </c>
      <c r="W3653">
        <v>24000</v>
      </c>
      <c r="X3653">
        <v>2.71</v>
      </c>
      <c r="Y3653">
        <v>31000</v>
      </c>
      <c r="Z3653">
        <v>2.46</v>
      </c>
    </row>
    <row r="3654" spans="1:26">
      <c r="A3654">
        <v>208650710</v>
      </c>
      <c r="B3654" t="s">
        <v>8845</v>
      </c>
      <c r="C3654" t="s">
        <v>3597</v>
      </c>
      <c r="D3654" t="s">
        <v>3563</v>
      </c>
      <c r="E3654" t="s">
        <v>10119</v>
      </c>
      <c r="F3654" t="s">
        <v>3621</v>
      </c>
      <c r="G3654">
        <v>208650710</v>
      </c>
      <c r="I3654" t="s">
        <v>3622</v>
      </c>
      <c r="J3654" t="s">
        <v>10160</v>
      </c>
      <c r="K3654" t="s">
        <v>3653</v>
      </c>
      <c r="L3654" t="s">
        <v>10155</v>
      </c>
      <c r="M3654">
        <v>13</v>
      </c>
      <c r="N3654">
        <v>24</v>
      </c>
      <c r="O3654">
        <v>11.5</v>
      </c>
      <c r="S3654" t="b">
        <v>0</v>
      </c>
      <c r="T3654" t="b">
        <v>0</v>
      </c>
      <c r="U3654" t="b">
        <v>0</v>
      </c>
      <c r="V3654">
        <v>9000</v>
      </c>
      <c r="W3654">
        <v>6100</v>
      </c>
      <c r="X3654">
        <v>2.98</v>
      </c>
      <c r="Y3654">
        <v>9543</v>
      </c>
      <c r="Z3654">
        <v>2.48</v>
      </c>
    </row>
    <row r="3655" spans="1:26">
      <c r="A3655">
        <v>208650711</v>
      </c>
      <c r="B3655" t="s">
        <v>8845</v>
      </c>
      <c r="C3655" t="s">
        <v>3597</v>
      </c>
      <c r="D3655" t="s">
        <v>3563</v>
      </c>
      <c r="E3655" t="s">
        <v>10119</v>
      </c>
      <c r="F3655" t="s">
        <v>3621</v>
      </c>
      <c r="G3655">
        <v>208650711</v>
      </c>
      <c r="I3655" t="s">
        <v>3622</v>
      </c>
      <c r="J3655" t="s">
        <v>10158</v>
      </c>
      <c r="K3655" t="s">
        <v>3653</v>
      </c>
      <c r="L3655" t="s">
        <v>10159</v>
      </c>
      <c r="M3655">
        <v>12.5</v>
      </c>
      <c r="N3655">
        <v>21</v>
      </c>
      <c r="O3655">
        <v>11.5</v>
      </c>
      <c r="S3655" t="b">
        <v>0</v>
      </c>
      <c r="T3655" t="b">
        <v>0</v>
      </c>
      <c r="U3655" t="b">
        <v>0</v>
      </c>
      <c r="V3655">
        <v>11000</v>
      </c>
      <c r="W3655">
        <v>8000</v>
      </c>
      <c r="X3655">
        <v>2.86</v>
      </c>
      <c r="Y3655">
        <v>9843</v>
      </c>
      <c r="Z3655">
        <v>2.33</v>
      </c>
    </row>
    <row r="3656" spans="1:26">
      <c r="A3656">
        <v>208650712</v>
      </c>
      <c r="B3656" t="s">
        <v>8845</v>
      </c>
      <c r="C3656" t="s">
        <v>3597</v>
      </c>
      <c r="D3656" t="s">
        <v>3563</v>
      </c>
      <c r="E3656" t="s">
        <v>10119</v>
      </c>
      <c r="F3656" t="s">
        <v>3621</v>
      </c>
      <c r="G3656">
        <v>208650712</v>
      </c>
      <c r="I3656" t="s">
        <v>3622</v>
      </c>
      <c r="J3656" t="s">
        <v>10157</v>
      </c>
      <c r="K3656" t="s">
        <v>3653</v>
      </c>
      <c r="L3656" t="s">
        <v>10123</v>
      </c>
      <c r="M3656">
        <v>12</v>
      </c>
      <c r="N3656">
        <v>20</v>
      </c>
      <c r="O3656">
        <v>10</v>
      </c>
      <c r="S3656" t="b">
        <v>0</v>
      </c>
      <c r="T3656" t="b">
        <v>0</v>
      </c>
      <c r="U3656" t="b">
        <v>0</v>
      </c>
      <c r="V3656">
        <v>17000</v>
      </c>
      <c r="W3656">
        <v>12700</v>
      </c>
      <c r="X3656">
        <v>2.74</v>
      </c>
      <c r="Y3656">
        <v>16238</v>
      </c>
      <c r="Z3656">
        <v>2.4900000000000002</v>
      </c>
    </row>
    <row r="3657" spans="1:26">
      <c r="A3657">
        <v>207759994</v>
      </c>
      <c r="B3657" t="s">
        <v>8845</v>
      </c>
      <c r="C3657" t="s">
        <v>3597</v>
      </c>
      <c r="D3657" t="s">
        <v>3563</v>
      </c>
      <c r="E3657" t="s">
        <v>10119</v>
      </c>
      <c r="F3657" t="s">
        <v>3621</v>
      </c>
      <c r="G3657">
        <v>207759994</v>
      </c>
      <c r="I3657" t="s">
        <v>3622</v>
      </c>
      <c r="J3657" t="s">
        <v>10154</v>
      </c>
      <c r="K3657" t="s">
        <v>3653</v>
      </c>
      <c r="L3657" t="s">
        <v>10156</v>
      </c>
      <c r="M3657">
        <v>16.2</v>
      </c>
      <c r="N3657">
        <v>28.1</v>
      </c>
      <c r="O3657">
        <v>13</v>
      </c>
      <c r="S3657" t="b">
        <v>0</v>
      </c>
      <c r="T3657" t="b">
        <v>0</v>
      </c>
      <c r="U3657" t="b">
        <v>1</v>
      </c>
      <c r="V3657">
        <v>9000</v>
      </c>
      <c r="W3657">
        <v>7500</v>
      </c>
      <c r="X3657">
        <v>3.01</v>
      </c>
      <c r="Y3657">
        <v>12371</v>
      </c>
      <c r="Z3657">
        <v>2.04</v>
      </c>
    </row>
    <row r="3658" spans="1:26">
      <c r="A3658">
        <v>208157116</v>
      </c>
      <c r="B3658" t="s">
        <v>8845</v>
      </c>
      <c r="C3658" t="s">
        <v>3597</v>
      </c>
      <c r="D3658" t="s">
        <v>3563</v>
      </c>
      <c r="E3658" t="s">
        <v>10119</v>
      </c>
      <c r="F3658" t="s">
        <v>3621</v>
      </c>
      <c r="G3658">
        <v>208157116</v>
      </c>
      <c r="I3658" t="s">
        <v>3622</v>
      </c>
      <c r="J3658" t="s">
        <v>10154</v>
      </c>
      <c r="K3658" t="s">
        <v>3653</v>
      </c>
      <c r="L3658" t="s">
        <v>10155</v>
      </c>
      <c r="M3658">
        <v>15.6</v>
      </c>
      <c r="N3658">
        <v>26.3</v>
      </c>
      <c r="O3658">
        <v>12.5</v>
      </c>
      <c r="S3658" t="b">
        <v>0</v>
      </c>
      <c r="T3658" t="b">
        <v>0</v>
      </c>
      <c r="U3658" t="b">
        <v>0</v>
      </c>
      <c r="V3658">
        <v>9000</v>
      </c>
      <c r="W3658">
        <v>7100</v>
      </c>
      <c r="X3658">
        <v>2.85</v>
      </c>
      <c r="Y3658">
        <v>12436</v>
      </c>
      <c r="Z3658">
        <v>2.2200000000000002</v>
      </c>
    </row>
    <row r="3659" spans="1:26">
      <c r="A3659">
        <v>208157117</v>
      </c>
      <c r="B3659" t="s">
        <v>8845</v>
      </c>
      <c r="C3659" t="s">
        <v>3597</v>
      </c>
      <c r="D3659" t="s">
        <v>3563</v>
      </c>
      <c r="E3659" t="s">
        <v>10119</v>
      </c>
      <c r="F3659" t="s">
        <v>3621</v>
      </c>
      <c r="G3659">
        <v>208157117</v>
      </c>
      <c r="I3659" t="s">
        <v>3622</v>
      </c>
      <c r="J3659" t="s">
        <v>10152</v>
      </c>
      <c r="K3659" t="s">
        <v>3653</v>
      </c>
      <c r="L3659" t="s">
        <v>10153</v>
      </c>
      <c r="M3659">
        <v>13.5</v>
      </c>
      <c r="N3659">
        <v>24.5</v>
      </c>
      <c r="O3659">
        <v>12.5</v>
      </c>
      <c r="S3659" t="b">
        <v>0</v>
      </c>
      <c r="T3659" t="b">
        <v>0</v>
      </c>
      <c r="U3659" t="b">
        <v>1</v>
      </c>
      <c r="V3659">
        <v>12000</v>
      </c>
      <c r="W3659">
        <v>7500</v>
      </c>
      <c r="X3659">
        <v>2.85</v>
      </c>
      <c r="Y3659">
        <v>12737</v>
      </c>
      <c r="Z3659">
        <v>2.2599999999999998</v>
      </c>
    </row>
    <row r="3660" spans="1:26">
      <c r="A3660">
        <v>208157118</v>
      </c>
      <c r="B3660" t="s">
        <v>8845</v>
      </c>
      <c r="C3660" t="s">
        <v>3597</v>
      </c>
      <c r="D3660" t="s">
        <v>3563</v>
      </c>
      <c r="E3660" t="s">
        <v>10119</v>
      </c>
      <c r="F3660" t="s">
        <v>3621</v>
      </c>
      <c r="G3660">
        <v>208157118</v>
      </c>
      <c r="I3660" t="s">
        <v>3622</v>
      </c>
      <c r="J3660" t="s">
        <v>10151</v>
      </c>
      <c r="K3660" t="s">
        <v>3653</v>
      </c>
      <c r="L3660" t="s">
        <v>10123</v>
      </c>
      <c r="M3660">
        <v>12.5</v>
      </c>
      <c r="N3660">
        <v>20.5</v>
      </c>
      <c r="O3660">
        <v>11</v>
      </c>
      <c r="S3660" t="b">
        <v>0</v>
      </c>
      <c r="T3660" t="b">
        <v>0</v>
      </c>
      <c r="U3660" t="b">
        <v>0</v>
      </c>
      <c r="V3660">
        <v>17000</v>
      </c>
      <c r="W3660">
        <v>10900</v>
      </c>
      <c r="X3660">
        <v>2.58</v>
      </c>
      <c r="Y3660">
        <v>14016</v>
      </c>
      <c r="Z3660">
        <v>2.4900000000000002</v>
      </c>
    </row>
    <row r="3661" spans="1:26">
      <c r="A3661">
        <v>207759999</v>
      </c>
      <c r="B3661" t="s">
        <v>8845</v>
      </c>
      <c r="C3661" t="s">
        <v>3597</v>
      </c>
      <c r="D3661" t="s">
        <v>3563</v>
      </c>
      <c r="E3661" t="s">
        <v>10119</v>
      </c>
      <c r="F3661" t="s">
        <v>3621</v>
      </c>
      <c r="G3661">
        <v>207759999</v>
      </c>
      <c r="I3661" t="s">
        <v>3622</v>
      </c>
      <c r="J3661" t="s">
        <v>10149</v>
      </c>
      <c r="K3661" t="s">
        <v>3653</v>
      </c>
      <c r="L3661" t="s">
        <v>10150</v>
      </c>
      <c r="M3661">
        <v>8.5</v>
      </c>
      <c r="N3661">
        <v>17.5</v>
      </c>
      <c r="O3661">
        <v>9</v>
      </c>
      <c r="S3661" t="b">
        <v>0</v>
      </c>
      <c r="T3661" t="b">
        <v>0</v>
      </c>
      <c r="U3661" t="b">
        <v>0</v>
      </c>
      <c r="V3661">
        <v>36000</v>
      </c>
      <c r="W3661">
        <v>22400</v>
      </c>
      <c r="X3661">
        <v>2.1800000000000002</v>
      </c>
      <c r="Y3661">
        <v>21473</v>
      </c>
      <c r="Z3661">
        <v>1.67</v>
      </c>
    </row>
    <row r="3662" spans="1:26">
      <c r="A3662">
        <v>206395966</v>
      </c>
      <c r="B3662" t="s">
        <v>8845</v>
      </c>
      <c r="C3662" t="s">
        <v>3597</v>
      </c>
      <c r="D3662" t="s">
        <v>3563</v>
      </c>
      <c r="E3662" t="s">
        <v>10119</v>
      </c>
      <c r="F3662" t="s">
        <v>3600</v>
      </c>
      <c r="G3662">
        <v>206395966</v>
      </c>
      <c r="I3662" t="s">
        <v>3601</v>
      </c>
      <c r="J3662" t="s">
        <v>10148</v>
      </c>
      <c r="L3662" t="s">
        <v>10142</v>
      </c>
      <c r="M3662">
        <v>11.4</v>
      </c>
      <c r="N3662">
        <v>17.5</v>
      </c>
      <c r="O3662">
        <v>9</v>
      </c>
      <c r="S3662" t="b">
        <v>0</v>
      </c>
      <c r="T3662" t="b">
        <v>0</v>
      </c>
      <c r="U3662" t="b">
        <v>0</v>
      </c>
      <c r="V3662">
        <v>34600</v>
      </c>
      <c r="W3662">
        <v>25000</v>
      </c>
      <c r="X3662">
        <v>2.44</v>
      </c>
      <c r="Y3662">
        <v>25000</v>
      </c>
      <c r="Z3662">
        <v>2.44</v>
      </c>
    </row>
    <row r="3663" spans="1:26">
      <c r="A3663">
        <v>206395964</v>
      </c>
      <c r="B3663" t="s">
        <v>8845</v>
      </c>
      <c r="C3663" t="s">
        <v>3597</v>
      </c>
      <c r="D3663" t="s">
        <v>3563</v>
      </c>
      <c r="E3663" t="s">
        <v>10119</v>
      </c>
      <c r="F3663" t="s">
        <v>3600</v>
      </c>
      <c r="G3663">
        <v>206395964</v>
      </c>
      <c r="I3663" t="s">
        <v>3601</v>
      </c>
      <c r="J3663" t="s">
        <v>10148</v>
      </c>
      <c r="L3663" t="s">
        <v>10139</v>
      </c>
      <c r="M3663">
        <v>13</v>
      </c>
      <c r="N3663">
        <v>18.5</v>
      </c>
      <c r="O3663">
        <v>9.5</v>
      </c>
      <c r="S3663" t="b">
        <v>0</v>
      </c>
      <c r="T3663" t="b">
        <v>0</v>
      </c>
      <c r="U3663" t="b">
        <v>0</v>
      </c>
      <c r="V3663">
        <v>24000</v>
      </c>
      <c r="W3663">
        <v>21600</v>
      </c>
      <c r="X3663">
        <v>2.59</v>
      </c>
      <c r="Y3663">
        <v>21600</v>
      </c>
      <c r="Z3663">
        <v>2.59</v>
      </c>
    </row>
    <row r="3664" spans="1:26">
      <c r="A3664">
        <v>206395977</v>
      </c>
      <c r="B3664" t="s">
        <v>8845</v>
      </c>
      <c r="C3664" t="s">
        <v>3597</v>
      </c>
      <c r="D3664" t="s">
        <v>3563</v>
      </c>
      <c r="E3664" t="s">
        <v>10119</v>
      </c>
      <c r="F3664" t="s">
        <v>3600</v>
      </c>
      <c r="G3664">
        <v>206395977</v>
      </c>
      <c r="I3664" t="s">
        <v>3700</v>
      </c>
      <c r="J3664" t="s">
        <v>10148</v>
      </c>
      <c r="L3664" t="s">
        <v>10133</v>
      </c>
      <c r="M3664">
        <v>11.5</v>
      </c>
      <c r="N3664">
        <v>15</v>
      </c>
      <c r="O3664">
        <v>9</v>
      </c>
      <c r="S3664" t="b">
        <v>0</v>
      </c>
      <c r="T3664" t="b">
        <v>0</v>
      </c>
      <c r="U3664" t="b">
        <v>0</v>
      </c>
      <c r="V3664">
        <v>23400</v>
      </c>
      <c r="W3664">
        <v>17200</v>
      </c>
      <c r="X3664">
        <v>2.4</v>
      </c>
      <c r="Y3664">
        <v>21600</v>
      </c>
      <c r="Z3664">
        <v>2.4700000000000002</v>
      </c>
    </row>
    <row r="3665" spans="1:26">
      <c r="A3665">
        <v>206395978</v>
      </c>
      <c r="B3665" t="s">
        <v>8845</v>
      </c>
      <c r="C3665" t="s">
        <v>3597</v>
      </c>
      <c r="D3665" t="s">
        <v>3563</v>
      </c>
      <c r="E3665" t="s">
        <v>10119</v>
      </c>
      <c r="F3665" t="s">
        <v>3600</v>
      </c>
      <c r="G3665">
        <v>206395978</v>
      </c>
      <c r="I3665" t="s">
        <v>3700</v>
      </c>
      <c r="J3665" t="s">
        <v>10148</v>
      </c>
      <c r="L3665" t="s">
        <v>10136</v>
      </c>
      <c r="M3665">
        <v>11.5</v>
      </c>
      <c r="N3665">
        <v>15</v>
      </c>
      <c r="O3665">
        <v>9</v>
      </c>
      <c r="S3665" t="b">
        <v>0</v>
      </c>
      <c r="T3665" t="b">
        <v>0</v>
      </c>
      <c r="U3665" t="b">
        <v>0</v>
      </c>
      <c r="V3665">
        <v>23400</v>
      </c>
      <c r="W3665">
        <v>17200</v>
      </c>
      <c r="X3665">
        <v>2.4</v>
      </c>
      <c r="Y3665">
        <v>21600</v>
      </c>
      <c r="Z3665">
        <v>2.4700000000000002</v>
      </c>
    </row>
    <row r="3666" spans="1:26">
      <c r="A3666">
        <v>206395982</v>
      </c>
      <c r="B3666" t="s">
        <v>8845</v>
      </c>
      <c r="C3666" t="s">
        <v>3597</v>
      </c>
      <c r="D3666" t="s">
        <v>3563</v>
      </c>
      <c r="E3666" t="s">
        <v>10119</v>
      </c>
      <c r="F3666" t="s">
        <v>3600</v>
      </c>
      <c r="G3666">
        <v>206395982</v>
      </c>
      <c r="I3666" t="s">
        <v>3700</v>
      </c>
      <c r="J3666" t="s">
        <v>10148</v>
      </c>
      <c r="L3666" t="s">
        <v>10131</v>
      </c>
      <c r="M3666">
        <v>10</v>
      </c>
      <c r="N3666">
        <v>15</v>
      </c>
      <c r="O3666">
        <v>9</v>
      </c>
      <c r="S3666" t="b">
        <v>0</v>
      </c>
      <c r="T3666" t="b">
        <v>0</v>
      </c>
      <c r="U3666" t="b">
        <v>0</v>
      </c>
      <c r="V3666">
        <v>32400</v>
      </c>
      <c r="W3666">
        <v>23000</v>
      </c>
      <c r="X3666">
        <v>2.5</v>
      </c>
      <c r="Y3666">
        <v>23000</v>
      </c>
      <c r="Z3666">
        <v>2.5</v>
      </c>
    </row>
    <row r="3667" spans="1:26">
      <c r="A3667">
        <v>206395983</v>
      </c>
      <c r="B3667" t="s">
        <v>8845</v>
      </c>
      <c r="C3667" t="s">
        <v>3597</v>
      </c>
      <c r="D3667" t="s">
        <v>3563</v>
      </c>
      <c r="E3667" t="s">
        <v>10119</v>
      </c>
      <c r="F3667" t="s">
        <v>3600</v>
      </c>
      <c r="G3667">
        <v>206395983</v>
      </c>
      <c r="I3667" t="s">
        <v>3700</v>
      </c>
      <c r="J3667" t="s">
        <v>10148</v>
      </c>
      <c r="L3667" t="s">
        <v>10132</v>
      </c>
      <c r="M3667">
        <v>10</v>
      </c>
      <c r="N3667">
        <v>15</v>
      </c>
      <c r="O3667">
        <v>9</v>
      </c>
      <c r="S3667" t="b">
        <v>0</v>
      </c>
      <c r="T3667" t="b">
        <v>0</v>
      </c>
      <c r="U3667" t="b">
        <v>0</v>
      </c>
      <c r="V3667">
        <v>32400</v>
      </c>
      <c r="W3667">
        <v>23000</v>
      </c>
      <c r="X3667">
        <v>2.5</v>
      </c>
      <c r="Y3667">
        <v>23000</v>
      </c>
      <c r="Z3667">
        <v>2.5</v>
      </c>
    </row>
    <row r="3668" spans="1:26">
      <c r="A3668">
        <v>206395965</v>
      </c>
      <c r="B3668" t="s">
        <v>8845</v>
      </c>
      <c r="C3668" t="s">
        <v>3597</v>
      </c>
      <c r="D3668" t="s">
        <v>3563</v>
      </c>
      <c r="E3668" t="s">
        <v>10119</v>
      </c>
      <c r="F3668" t="s">
        <v>3600</v>
      </c>
      <c r="G3668">
        <v>206395965</v>
      </c>
      <c r="I3668" t="s">
        <v>3601</v>
      </c>
      <c r="J3668" t="s">
        <v>10147</v>
      </c>
      <c r="L3668" t="s">
        <v>10140</v>
      </c>
      <c r="M3668">
        <v>12.5</v>
      </c>
      <c r="N3668">
        <v>18.5</v>
      </c>
      <c r="O3668">
        <v>9.5</v>
      </c>
      <c r="S3668" t="b">
        <v>0</v>
      </c>
      <c r="T3668" t="b">
        <v>0</v>
      </c>
      <c r="U3668" t="b">
        <v>0</v>
      </c>
      <c r="V3668">
        <v>47000</v>
      </c>
      <c r="W3668">
        <v>38000</v>
      </c>
      <c r="X3668">
        <v>2.5299999999999998</v>
      </c>
      <c r="Y3668">
        <v>38000</v>
      </c>
      <c r="Z3668">
        <v>2.5299999999999998</v>
      </c>
    </row>
    <row r="3669" spans="1:26">
      <c r="A3669">
        <v>206395988</v>
      </c>
      <c r="B3669" t="s">
        <v>8845</v>
      </c>
      <c r="C3669" t="s">
        <v>3597</v>
      </c>
      <c r="D3669" t="s">
        <v>3563</v>
      </c>
      <c r="E3669" t="s">
        <v>10119</v>
      </c>
      <c r="F3669" t="s">
        <v>3600</v>
      </c>
      <c r="G3669">
        <v>206395988</v>
      </c>
      <c r="I3669" t="s">
        <v>3601</v>
      </c>
      <c r="J3669" t="s">
        <v>10147</v>
      </c>
      <c r="L3669" t="s">
        <v>10141</v>
      </c>
      <c r="M3669">
        <v>11.2</v>
      </c>
      <c r="N3669">
        <v>17.5</v>
      </c>
      <c r="O3669">
        <v>9.5</v>
      </c>
      <c r="S3669" t="b">
        <v>0</v>
      </c>
      <c r="T3669" t="b">
        <v>0</v>
      </c>
      <c r="U3669" t="b">
        <v>0</v>
      </c>
      <c r="V3669">
        <v>57000</v>
      </c>
      <c r="W3669">
        <v>40000</v>
      </c>
      <c r="X3669">
        <v>2.58</v>
      </c>
      <c r="Y3669">
        <v>44000</v>
      </c>
      <c r="Z3669">
        <v>2.4500000000000002</v>
      </c>
    </row>
    <row r="3670" spans="1:26">
      <c r="A3670">
        <v>206396007</v>
      </c>
      <c r="B3670" t="s">
        <v>8845</v>
      </c>
      <c r="C3670" t="s">
        <v>3597</v>
      </c>
      <c r="D3670" t="s">
        <v>3563</v>
      </c>
      <c r="E3670" t="s">
        <v>10119</v>
      </c>
      <c r="F3670" t="s">
        <v>3600</v>
      </c>
      <c r="G3670">
        <v>206396007</v>
      </c>
      <c r="I3670" t="s">
        <v>3601</v>
      </c>
      <c r="J3670" t="s">
        <v>10147</v>
      </c>
      <c r="L3670" t="s">
        <v>10142</v>
      </c>
      <c r="M3670">
        <v>12.5</v>
      </c>
      <c r="N3670">
        <v>18.5</v>
      </c>
      <c r="O3670">
        <v>10.5</v>
      </c>
      <c r="S3670" t="b">
        <v>0</v>
      </c>
      <c r="T3670" t="b">
        <v>0</v>
      </c>
      <c r="U3670" t="b">
        <v>0</v>
      </c>
      <c r="V3670">
        <v>35200</v>
      </c>
      <c r="W3670">
        <v>24000</v>
      </c>
      <c r="X3670">
        <v>2.68</v>
      </c>
      <c r="Y3670">
        <v>25000</v>
      </c>
      <c r="Z3670">
        <v>2.48</v>
      </c>
    </row>
    <row r="3671" spans="1:26">
      <c r="A3671">
        <v>206331368</v>
      </c>
      <c r="B3671" t="s">
        <v>8845</v>
      </c>
      <c r="C3671" t="s">
        <v>3597</v>
      </c>
      <c r="D3671" t="s">
        <v>3563</v>
      </c>
      <c r="E3671" t="s">
        <v>10119</v>
      </c>
      <c r="F3671" t="s">
        <v>3600</v>
      </c>
      <c r="G3671">
        <v>206331368</v>
      </c>
      <c r="I3671" t="s">
        <v>3601</v>
      </c>
      <c r="J3671" t="s">
        <v>10130</v>
      </c>
      <c r="L3671" t="s">
        <v>10146</v>
      </c>
      <c r="M3671">
        <v>11.8</v>
      </c>
      <c r="N3671">
        <v>16</v>
      </c>
      <c r="O3671">
        <v>9</v>
      </c>
      <c r="S3671" t="b">
        <v>0</v>
      </c>
      <c r="T3671" t="b">
        <v>0</v>
      </c>
      <c r="U3671" t="b">
        <v>0</v>
      </c>
      <c r="V3671">
        <v>24000</v>
      </c>
      <c r="W3671">
        <v>21200</v>
      </c>
      <c r="X3671">
        <v>2.4300000000000002</v>
      </c>
      <c r="Y3671">
        <v>21200</v>
      </c>
      <c r="Z3671">
        <v>2.4300000000000002</v>
      </c>
    </row>
    <row r="3672" spans="1:26">
      <c r="A3672">
        <v>206331370</v>
      </c>
      <c r="B3672" t="s">
        <v>8845</v>
      </c>
      <c r="C3672" t="s">
        <v>3597</v>
      </c>
      <c r="D3672" t="s">
        <v>3563</v>
      </c>
      <c r="E3672" t="s">
        <v>10119</v>
      </c>
      <c r="F3672" t="s">
        <v>3600</v>
      </c>
      <c r="G3672">
        <v>206331370</v>
      </c>
      <c r="I3672" t="s">
        <v>3601</v>
      </c>
      <c r="J3672" t="s">
        <v>10134</v>
      </c>
      <c r="L3672" t="s">
        <v>10145</v>
      </c>
      <c r="M3672">
        <v>11.2</v>
      </c>
      <c r="N3672">
        <v>15.5</v>
      </c>
      <c r="O3672">
        <v>9</v>
      </c>
      <c r="S3672" t="b">
        <v>0</v>
      </c>
      <c r="T3672" t="b">
        <v>0</v>
      </c>
      <c r="U3672" t="b">
        <v>0</v>
      </c>
      <c r="V3672">
        <v>47000</v>
      </c>
      <c r="W3672">
        <v>38000</v>
      </c>
      <c r="X3672">
        <v>2.2799999999999998</v>
      </c>
      <c r="Y3672">
        <v>38000</v>
      </c>
      <c r="Z3672">
        <v>2.2799999999999998</v>
      </c>
    </row>
    <row r="3673" spans="1:26">
      <c r="A3673">
        <v>206331369</v>
      </c>
      <c r="B3673" t="s">
        <v>8845</v>
      </c>
      <c r="C3673" t="s">
        <v>3597</v>
      </c>
      <c r="D3673" t="s">
        <v>3563</v>
      </c>
      <c r="E3673" t="s">
        <v>10119</v>
      </c>
      <c r="F3673" t="s">
        <v>3600</v>
      </c>
      <c r="G3673">
        <v>206331369</v>
      </c>
      <c r="I3673" t="s">
        <v>3601</v>
      </c>
      <c r="J3673" t="s">
        <v>10130</v>
      </c>
      <c r="L3673" t="s">
        <v>10144</v>
      </c>
      <c r="M3673">
        <v>10.4</v>
      </c>
      <c r="N3673">
        <v>15</v>
      </c>
      <c r="O3673">
        <v>9</v>
      </c>
      <c r="S3673" t="b">
        <v>0</v>
      </c>
      <c r="T3673" t="b">
        <v>0</v>
      </c>
      <c r="U3673" t="b">
        <v>0</v>
      </c>
      <c r="V3673">
        <v>33600</v>
      </c>
      <c r="W3673">
        <v>25000</v>
      </c>
      <c r="X3673">
        <v>2.4</v>
      </c>
      <c r="Y3673">
        <v>25000</v>
      </c>
      <c r="Z3673">
        <v>2.4</v>
      </c>
    </row>
    <row r="3674" spans="1:26">
      <c r="A3674">
        <v>206331371</v>
      </c>
      <c r="B3674" t="s">
        <v>8845</v>
      </c>
      <c r="C3674" t="s">
        <v>3597</v>
      </c>
      <c r="D3674" t="s">
        <v>3563</v>
      </c>
      <c r="E3674" t="s">
        <v>10119</v>
      </c>
      <c r="F3674" t="s">
        <v>3600</v>
      </c>
      <c r="G3674">
        <v>206331371</v>
      </c>
      <c r="I3674" t="s">
        <v>3601</v>
      </c>
      <c r="J3674" t="s">
        <v>10134</v>
      </c>
      <c r="L3674" t="s">
        <v>10143</v>
      </c>
      <c r="M3674">
        <v>10.199999999999999</v>
      </c>
      <c r="N3674">
        <v>15</v>
      </c>
      <c r="O3674">
        <v>9</v>
      </c>
      <c r="S3674" t="b">
        <v>0</v>
      </c>
      <c r="T3674" t="b">
        <v>0</v>
      </c>
      <c r="U3674" t="b">
        <v>0</v>
      </c>
      <c r="V3674">
        <v>55000</v>
      </c>
      <c r="W3674">
        <v>40500</v>
      </c>
      <c r="X3674">
        <v>2.2200000000000002</v>
      </c>
      <c r="Y3674">
        <v>40500</v>
      </c>
      <c r="Z3674">
        <v>2.2200000000000002</v>
      </c>
    </row>
    <row r="3675" spans="1:26">
      <c r="A3675">
        <v>8860512</v>
      </c>
      <c r="B3675" t="s">
        <v>8845</v>
      </c>
      <c r="C3675" t="s">
        <v>3597</v>
      </c>
      <c r="D3675" t="s">
        <v>3563</v>
      </c>
      <c r="E3675" t="s">
        <v>10119</v>
      </c>
      <c r="F3675" t="s">
        <v>3600</v>
      </c>
      <c r="G3675">
        <v>8860512</v>
      </c>
      <c r="I3675" t="s">
        <v>3601</v>
      </c>
      <c r="J3675" t="s">
        <v>10130</v>
      </c>
      <c r="L3675" t="s">
        <v>10142</v>
      </c>
      <c r="M3675">
        <v>11.4</v>
      </c>
      <c r="N3675">
        <v>17.5</v>
      </c>
      <c r="O3675">
        <v>9</v>
      </c>
      <c r="S3675" t="b">
        <v>0</v>
      </c>
      <c r="T3675" t="b">
        <v>0</v>
      </c>
      <c r="U3675" t="b">
        <v>0</v>
      </c>
      <c r="V3675">
        <v>34600</v>
      </c>
      <c r="W3675">
        <v>24000</v>
      </c>
      <c r="X3675">
        <v>2.44</v>
      </c>
      <c r="Y3675">
        <v>24000</v>
      </c>
      <c r="Z3675">
        <v>2.44</v>
      </c>
    </row>
    <row r="3676" spans="1:26">
      <c r="A3676">
        <v>8860511</v>
      </c>
      <c r="B3676" t="s">
        <v>8845</v>
      </c>
      <c r="C3676" t="s">
        <v>3597</v>
      </c>
      <c r="D3676" t="s">
        <v>3563</v>
      </c>
      <c r="E3676" t="s">
        <v>10119</v>
      </c>
      <c r="F3676" t="s">
        <v>3600</v>
      </c>
      <c r="G3676">
        <v>8860511</v>
      </c>
      <c r="I3676" t="s">
        <v>3601</v>
      </c>
      <c r="J3676" t="s">
        <v>10134</v>
      </c>
      <c r="L3676" t="s">
        <v>10141</v>
      </c>
      <c r="M3676">
        <v>11.2</v>
      </c>
      <c r="N3676">
        <v>17.5</v>
      </c>
      <c r="O3676">
        <v>9.5</v>
      </c>
      <c r="S3676" t="b">
        <v>0</v>
      </c>
      <c r="T3676" t="b">
        <v>0</v>
      </c>
      <c r="U3676" t="b">
        <v>0</v>
      </c>
      <c r="V3676">
        <v>57000</v>
      </c>
      <c r="W3676">
        <v>40000</v>
      </c>
      <c r="X3676">
        <v>2.58</v>
      </c>
      <c r="Y3676">
        <v>40000</v>
      </c>
      <c r="Z3676">
        <v>2.58</v>
      </c>
    </row>
    <row r="3677" spans="1:26">
      <c r="A3677">
        <v>8860510</v>
      </c>
      <c r="B3677" t="s">
        <v>8845</v>
      </c>
      <c r="C3677" t="s">
        <v>3597</v>
      </c>
      <c r="D3677" t="s">
        <v>3563</v>
      </c>
      <c r="E3677" t="s">
        <v>10119</v>
      </c>
      <c r="F3677" t="s">
        <v>3600</v>
      </c>
      <c r="G3677">
        <v>8860510</v>
      </c>
      <c r="I3677" t="s">
        <v>3601</v>
      </c>
      <c r="J3677" t="s">
        <v>10134</v>
      </c>
      <c r="L3677" t="s">
        <v>10140</v>
      </c>
      <c r="M3677">
        <v>12.5</v>
      </c>
      <c r="N3677">
        <v>18.5</v>
      </c>
      <c r="O3677">
        <v>9.5</v>
      </c>
      <c r="S3677" t="b">
        <v>0</v>
      </c>
      <c r="T3677" t="b">
        <v>0</v>
      </c>
      <c r="U3677" t="b">
        <v>0</v>
      </c>
      <c r="V3677">
        <v>47000</v>
      </c>
      <c r="W3677">
        <v>35000</v>
      </c>
      <c r="X3677">
        <v>2.64</v>
      </c>
      <c r="Y3677">
        <v>35000</v>
      </c>
      <c r="Z3677">
        <v>2.64</v>
      </c>
    </row>
    <row r="3678" spans="1:26">
      <c r="A3678">
        <v>8860508</v>
      </c>
      <c r="B3678" t="s">
        <v>8845</v>
      </c>
      <c r="C3678" t="s">
        <v>3597</v>
      </c>
      <c r="D3678" t="s">
        <v>3563</v>
      </c>
      <c r="E3678" t="s">
        <v>10119</v>
      </c>
      <c r="F3678" t="s">
        <v>3600</v>
      </c>
      <c r="G3678">
        <v>8860508</v>
      </c>
      <c r="I3678" t="s">
        <v>3601</v>
      </c>
      <c r="J3678" t="s">
        <v>10130</v>
      </c>
      <c r="L3678" t="s">
        <v>10139</v>
      </c>
      <c r="M3678">
        <v>13</v>
      </c>
      <c r="N3678">
        <v>18.5</v>
      </c>
      <c r="O3678">
        <v>9.5</v>
      </c>
      <c r="S3678" t="b">
        <v>0</v>
      </c>
      <c r="T3678" t="b">
        <v>0</v>
      </c>
      <c r="U3678" t="b">
        <v>0</v>
      </c>
      <c r="V3678">
        <v>24000</v>
      </c>
      <c r="W3678">
        <v>19000</v>
      </c>
      <c r="X3678">
        <v>2.64</v>
      </c>
      <c r="Y3678">
        <v>19000</v>
      </c>
      <c r="Z3678">
        <v>2.64</v>
      </c>
    </row>
    <row r="3679" spans="1:26">
      <c r="A3679">
        <v>10021152</v>
      </c>
      <c r="B3679" t="s">
        <v>8845</v>
      </c>
      <c r="C3679" t="s">
        <v>3597</v>
      </c>
      <c r="D3679" t="s">
        <v>3563</v>
      </c>
      <c r="E3679" t="s">
        <v>10119</v>
      </c>
      <c r="F3679" t="s">
        <v>3600</v>
      </c>
      <c r="G3679">
        <v>10021152</v>
      </c>
      <c r="I3679" t="s">
        <v>3700</v>
      </c>
      <c r="J3679" t="s">
        <v>10134</v>
      </c>
      <c r="L3679" t="s">
        <v>10138</v>
      </c>
      <c r="M3679">
        <v>10.5</v>
      </c>
      <c r="N3679">
        <v>16</v>
      </c>
      <c r="O3679">
        <v>9.5</v>
      </c>
      <c r="S3679" t="b">
        <v>0</v>
      </c>
      <c r="T3679" t="b">
        <v>0</v>
      </c>
      <c r="U3679" t="b">
        <v>0</v>
      </c>
      <c r="V3679">
        <v>55000</v>
      </c>
      <c r="W3679">
        <v>39000</v>
      </c>
      <c r="X3679">
        <v>2.6</v>
      </c>
      <c r="Y3679">
        <v>39000</v>
      </c>
      <c r="Z3679">
        <v>2.6</v>
      </c>
    </row>
    <row r="3680" spans="1:26">
      <c r="A3680">
        <v>10021151</v>
      </c>
      <c r="B3680" t="s">
        <v>8845</v>
      </c>
      <c r="C3680" t="s">
        <v>3597</v>
      </c>
      <c r="D3680" t="s">
        <v>3563</v>
      </c>
      <c r="E3680" t="s">
        <v>10119</v>
      </c>
      <c r="F3680" t="s">
        <v>3600</v>
      </c>
      <c r="G3680">
        <v>10021151</v>
      </c>
      <c r="I3680" t="s">
        <v>3700</v>
      </c>
      <c r="J3680" t="s">
        <v>10134</v>
      </c>
      <c r="L3680" t="s">
        <v>10137</v>
      </c>
      <c r="M3680">
        <v>10.5</v>
      </c>
      <c r="N3680">
        <v>16</v>
      </c>
      <c r="O3680">
        <v>9.5</v>
      </c>
      <c r="S3680" t="b">
        <v>0</v>
      </c>
      <c r="T3680" t="b">
        <v>0</v>
      </c>
      <c r="U3680" t="b">
        <v>0</v>
      </c>
      <c r="V3680">
        <v>54000</v>
      </c>
      <c r="W3680">
        <v>32000</v>
      </c>
      <c r="X3680">
        <v>2.5</v>
      </c>
      <c r="Y3680">
        <v>34000</v>
      </c>
      <c r="Z3680">
        <v>2.4</v>
      </c>
    </row>
    <row r="3681" spans="1:26">
      <c r="A3681">
        <v>10021149</v>
      </c>
      <c r="B3681" t="s">
        <v>8845</v>
      </c>
      <c r="C3681" t="s">
        <v>3597</v>
      </c>
      <c r="D3681" t="s">
        <v>3563</v>
      </c>
      <c r="E3681" t="s">
        <v>10119</v>
      </c>
      <c r="F3681" t="s">
        <v>3600</v>
      </c>
      <c r="G3681">
        <v>10021149</v>
      </c>
      <c r="I3681" t="s">
        <v>3700</v>
      </c>
      <c r="J3681" t="s">
        <v>10134</v>
      </c>
      <c r="L3681" t="s">
        <v>10132</v>
      </c>
      <c r="M3681">
        <v>11</v>
      </c>
      <c r="N3681">
        <v>16</v>
      </c>
      <c r="O3681">
        <v>9.5</v>
      </c>
      <c r="S3681" t="b">
        <v>0</v>
      </c>
      <c r="T3681" t="b">
        <v>0</v>
      </c>
      <c r="U3681" t="b">
        <v>0</v>
      </c>
      <c r="V3681">
        <v>46000</v>
      </c>
      <c r="W3681">
        <v>32000</v>
      </c>
      <c r="X3681">
        <v>2.5</v>
      </c>
      <c r="Y3681">
        <v>32000</v>
      </c>
      <c r="Z3681">
        <v>2.5</v>
      </c>
    </row>
    <row r="3682" spans="1:26">
      <c r="A3682">
        <v>10021148</v>
      </c>
      <c r="B3682" t="s">
        <v>8845</v>
      </c>
      <c r="C3682" t="s">
        <v>3597</v>
      </c>
      <c r="D3682" t="s">
        <v>3563</v>
      </c>
      <c r="E3682" t="s">
        <v>10119</v>
      </c>
      <c r="F3682" t="s">
        <v>3600</v>
      </c>
      <c r="G3682">
        <v>10021148</v>
      </c>
      <c r="I3682" t="s">
        <v>3700</v>
      </c>
      <c r="J3682" t="s">
        <v>10134</v>
      </c>
      <c r="L3682" t="s">
        <v>10131</v>
      </c>
      <c r="M3682">
        <v>11</v>
      </c>
      <c r="N3682">
        <v>16</v>
      </c>
      <c r="O3682">
        <v>9.5</v>
      </c>
      <c r="S3682" t="b">
        <v>0</v>
      </c>
      <c r="T3682" t="b">
        <v>0</v>
      </c>
      <c r="U3682" t="b">
        <v>0</v>
      </c>
      <c r="V3682">
        <v>44500</v>
      </c>
      <c r="W3682">
        <v>31000</v>
      </c>
      <c r="X3682">
        <v>2.5</v>
      </c>
      <c r="Y3682">
        <v>31000</v>
      </c>
      <c r="Z3682">
        <v>2.5</v>
      </c>
    </row>
    <row r="3683" spans="1:26">
      <c r="A3683">
        <v>10021144</v>
      </c>
      <c r="B3683" t="s">
        <v>8845</v>
      </c>
      <c r="C3683" t="s">
        <v>3597</v>
      </c>
      <c r="D3683" t="s">
        <v>3563</v>
      </c>
      <c r="E3683" t="s">
        <v>10119</v>
      </c>
      <c r="F3683" t="s">
        <v>3600</v>
      </c>
      <c r="G3683">
        <v>10021144</v>
      </c>
      <c r="I3683" t="s">
        <v>3700</v>
      </c>
      <c r="J3683" t="s">
        <v>10130</v>
      </c>
      <c r="L3683" t="s">
        <v>10136</v>
      </c>
      <c r="M3683">
        <v>11.5</v>
      </c>
      <c r="N3683">
        <v>15</v>
      </c>
      <c r="O3683">
        <v>9</v>
      </c>
      <c r="S3683" t="b">
        <v>0</v>
      </c>
      <c r="T3683" t="b">
        <v>0</v>
      </c>
      <c r="U3683" t="b">
        <v>0</v>
      </c>
      <c r="V3683">
        <v>23400</v>
      </c>
      <c r="W3683">
        <v>17200</v>
      </c>
      <c r="X3683">
        <v>2.5</v>
      </c>
      <c r="Y3683">
        <v>17200</v>
      </c>
      <c r="Z3683">
        <v>2.5</v>
      </c>
    </row>
    <row r="3684" spans="1:26">
      <c r="A3684">
        <v>10021150</v>
      </c>
      <c r="B3684" t="s">
        <v>8845</v>
      </c>
      <c r="C3684" t="s">
        <v>3597</v>
      </c>
      <c r="D3684" t="s">
        <v>3563</v>
      </c>
      <c r="E3684" t="s">
        <v>10119</v>
      </c>
      <c r="F3684" t="s">
        <v>3600</v>
      </c>
      <c r="G3684">
        <v>10021150</v>
      </c>
      <c r="I3684" t="s">
        <v>3700</v>
      </c>
      <c r="J3684" t="s">
        <v>10134</v>
      </c>
      <c r="L3684" t="s">
        <v>10135</v>
      </c>
      <c r="M3684">
        <v>11</v>
      </c>
      <c r="N3684">
        <v>16</v>
      </c>
      <c r="O3684">
        <v>9.5</v>
      </c>
      <c r="S3684" t="b">
        <v>0</v>
      </c>
      <c r="T3684" t="b">
        <v>0</v>
      </c>
      <c r="U3684" t="b">
        <v>0</v>
      </c>
      <c r="V3684">
        <v>46000</v>
      </c>
      <c r="W3684">
        <v>32000</v>
      </c>
      <c r="X3684">
        <v>2.5</v>
      </c>
      <c r="Y3684">
        <v>32000</v>
      </c>
      <c r="Z3684">
        <v>2.5</v>
      </c>
    </row>
    <row r="3685" spans="1:26">
      <c r="A3685">
        <v>10021143</v>
      </c>
      <c r="B3685" t="s">
        <v>8845</v>
      </c>
      <c r="C3685" t="s">
        <v>3597</v>
      </c>
      <c r="D3685" t="s">
        <v>3563</v>
      </c>
      <c r="E3685" t="s">
        <v>10119</v>
      </c>
      <c r="F3685" t="s">
        <v>3600</v>
      </c>
      <c r="G3685">
        <v>10021143</v>
      </c>
      <c r="I3685" t="s">
        <v>3700</v>
      </c>
      <c r="J3685" t="s">
        <v>10130</v>
      </c>
      <c r="L3685" t="s">
        <v>10133</v>
      </c>
      <c r="M3685">
        <v>11.5</v>
      </c>
      <c r="N3685">
        <v>15</v>
      </c>
      <c r="O3685">
        <v>9</v>
      </c>
      <c r="S3685" t="b">
        <v>0</v>
      </c>
      <c r="T3685" t="b">
        <v>0</v>
      </c>
      <c r="U3685" t="b">
        <v>0</v>
      </c>
      <c r="V3685">
        <v>23400</v>
      </c>
      <c r="W3685">
        <v>17200</v>
      </c>
      <c r="X3685">
        <v>2.5</v>
      </c>
      <c r="Y3685">
        <v>17200</v>
      </c>
      <c r="Z3685">
        <v>2.5</v>
      </c>
    </row>
    <row r="3686" spans="1:26">
      <c r="A3686">
        <v>204427507</v>
      </c>
      <c r="B3686" t="s">
        <v>8845</v>
      </c>
      <c r="C3686" t="s">
        <v>3597</v>
      </c>
      <c r="D3686" t="s">
        <v>3563</v>
      </c>
      <c r="E3686" t="s">
        <v>10119</v>
      </c>
      <c r="F3686" t="s">
        <v>3600</v>
      </c>
      <c r="G3686">
        <v>204427507</v>
      </c>
      <c r="I3686" t="s">
        <v>3700</v>
      </c>
      <c r="J3686" t="s">
        <v>10130</v>
      </c>
      <c r="L3686" t="s">
        <v>10132</v>
      </c>
      <c r="M3686">
        <v>10</v>
      </c>
      <c r="N3686">
        <v>15</v>
      </c>
      <c r="O3686">
        <v>9</v>
      </c>
      <c r="S3686" t="b">
        <v>0</v>
      </c>
      <c r="T3686" t="b">
        <v>0</v>
      </c>
      <c r="U3686" t="b">
        <v>0</v>
      </c>
      <c r="V3686">
        <v>32400</v>
      </c>
      <c r="W3686">
        <v>23000</v>
      </c>
      <c r="X3686">
        <v>2.5099999999999998</v>
      </c>
      <c r="Y3686">
        <v>23000</v>
      </c>
      <c r="Z3686">
        <v>2.41</v>
      </c>
    </row>
    <row r="3687" spans="1:26">
      <c r="A3687">
        <v>204396671</v>
      </c>
      <c r="B3687" t="s">
        <v>8845</v>
      </c>
      <c r="C3687" t="s">
        <v>3597</v>
      </c>
      <c r="D3687" t="s">
        <v>3563</v>
      </c>
      <c r="E3687" t="s">
        <v>10119</v>
      </c>
      <c r="F3687" t="s">
        <v>3600</v>
      </c>
      <c r="G3687">
        <v>204396671</v>
      </c>
      <c r="I3687" t="s">
        <v>3700</v>
      </c>
      <c r="J3687" t="s">
        <v>10130</v>
      </c>
      <c r="L3687" t="s">
        <v>10131</v>
      </c>
      <c r="M3687">
        <v>10</v>
      </c>
      <c r="N3687">
        <v>15</v>
      </c>
      <c r="O3687">
        <v>9</v>
      </c>
      <c r="S3687" t="b">
        <v>0</v>
      </c>
      <c r="T3687" t="b">
        <v>0</v>
      </c>
      <c r="U3687" t="b">
        <v>0</v>
      </c>
      <c r="V3687">
        <v>32400</v>
      </c>
      <c r="W3687">
        <v>23000</v>
      </c>
      <c r="X3687">
        <v>2.5099999999999998</v>
      </c>
      <c r="Y3687">
        <v>23000</v>
      </c>
      <c r="Z3687">
        <v>2.41</v>
      </c>
    </row>
    <row r="3688" spans="1:26">
      <c r="A3688">
        <v>203991167</v>
      </c>
      <c r="B3688" t="s">
        <v>8845</v>
      </c>
      <c r="C3688" t="s">
        <v>3597</v>
      </c>
      <c r="D3688" t="s">
        <v>3563</v>
      </c>
      <c r="E3688" t="s">
        <v>10119</v>
      </c>
      <c r="F3688" t="s">
        <v>3849</v>
      </c>
      <c r="G3688">
        <v>203991167</v>
      </c>
      <c r="I3688" t="s">
        <v>3622</v>
      </c>
      <c r="J3688" t="s">
        <v>10128</v>
      </c>
      <c r="K3688" t="s">
        <v>3624</v>
      </c>
      <c r="L3688" t="s">
        <v>10129</v>
      </c>
      <c r="M3688">
        <v>14</v>
      </c>
      <c r="N3688">
        <v>21.5</v>
      </c>
      <c r="O3688">
        <v>10.5</v>
      </c>
      <c r="S3688" t="b">
        <v>0</v>
      </c>
      <c r="T3688" t="b">
        <v>0</v>
      </c>
      <c r="U3688" t="b">
        <v>0</v>
      </c>
      <c r="V3688">
        <v>12000</v>
      </c>
      <c r="W3688">
        <v>7500</v>
      </c>
      <c r="X3688">
        <v>2.68</v>
      </c>
      <c r="Y3688">
        <v>9444</v>
      </c>
      <c r="Z3688">
        <v>2.4900000000000002</v>
      </c>
    </row>
    <row r="3689" spans="1:26">
      <c r="A3689">
        <v>203991169</v>
      </c>
      <c r="B3689" t="s">
        <v>8845</v>
      </c>
      <c r="C3689" t="s">
        <v>3597</v>
      </c>
      <c r="D3689" t="s">
        <v>3563</v>
      </c>
      <c r="E3689" t="s">
        <v>10119</v>
      </c>
      <c r="F3689" t="s">
        <v>3849</v>
      </c>
      <c r="G3689">
        <v>203991169</v>
      </c>
      <c r="I3689" t="s">
        <v>3622</v>
      </c>
      <c r="J3689" t="s">
        <v>10126</v>
      </c>
      <c r="K3689" t="s">
        <v>3624</v>
      </c>
      <c r="L3689" t="s">
        <v>10127</v>
      </c>
      <c r="M3689">
        <v>12.5</v>
      </c>
      <c r="N3689">
        <v>20</v>
      </c>
      <c r="O3689">
        <v>10.5</v>
      </c>
      <c r="S3689" t="b">
        <v>0</v>
      </c>
      <c r="T3689" t="b">
        <v>0</v>
      </c>
      <c r="U3689" t="b">
        <v>0</v>
      </c>
      <c r="V3689">
        <v>24000</v>
      </c>
      <c r="W3689">
        <v>15800</v>
      </c>
      <c r="X3689">
        <v>2.56</v>
      </c>
      <c r="Y3689">
        <v>19270</v>
      </c>
      <c r="Z3689">
        <v>2.2599999999999998</v>
      </c>
    </row>
    <row r="3690" spans="1:26">
      <c r="A3690">
        <v>203991166</v>
      </c>
      <c r="B3690" t="s">
        <v>8845</v>
      </c>
      <c r="C3690" t="s">
        <v>3597</v>
      </c>
      <c r="D3690" t="s">
        <v>3563</v>
      </c>
      <c r="E3690" t="s">
        <v>10119</v>
      </c>
      <c r="F3690" t="s">
        <v>3849</v>
      </c>
      <c r="G3690">
        <v>203991166</v>
      </c>
      <c r="I3690" t="s">
        <v>3622</v>
      </c>
      <c r="J3690" t="s">
        <v>10124</v>
      </c>
      <c r="K3690" t="s">
        <v>3624</v>
      </c>
      <c r="L3690" t="s">
        <v>10125</v>
      </c>
      <c r="M3690">
        <v>13</v>
      </c>
      <c r="N3690">
        <v>20</v>
      </c>
      <c r="O3690">
        <v>10.5</v>
      </c>
      <c r="S3690" t="b">
        <v>0</v>
      </c>
      <c r="T3690" t="b">
        <v>0</v>
      </c>
      <c r="U3690" t="b">
        <v>0</v>
      </c>
      <c r="V3690">
        <v>9000</v>
      </c>
      <c r="W3690">
        <v>5800</v>
      </c>
      <c r="X3690">
        <v>2.66</v>
      </c>
      <c r="Y3690">
        <v>8639</v>
      </c>
      <c r="Z3690">
        <v>2.08</v>
      </c>
    </row>
    <row r="3691" spans="1:26">
      <c r="A3691">
        <v>203991150</v>
      </c>
      <c r="B3691" t="s">
        <v>8845</v>
      </c>
      <c r="C3691" t="s">
        <v>3597</v>
      </c>
      <c r="D3691" t="s">
        <v>3563</v>
      </c>
      <c r="E3691" t="s">
        <v>10119</v>
      </c>
      <c r="F3691" t="s">
        <v>3621</v>
      </c>
      <c r="G3691">
        <v>203991150</v>
      </c>
      <c r="I3691" t="s">
        <v>3622</v>
      </c>
      <c r="J3691" t="s">
        <v>10122</v>
      </c>
      <c r="K3691" t="s">
        <v>3624</v>
      </c>
      <c r="L3691" t="s">
        <v>10123</v>
      </c>
      <c r="M3691">
        <v>13</v>
      </c>
      <c r="N3691">
        <v>21</v>
      </c>
      <c r="O3691">
        <v>10.4</v>
      </c>
      <c r="S3691" t="b">
        <v>0</v>
      </c>
      <c r="T3691" t="b">
        <v>0</v>
      </c>
      <c r="U3691" t="b">
        <v>0</v>
      </c>
      <c r="V3691">
        <v>18000</v>
      </c>
      <c r="W3691">
        <v>11400</v>
      </c>
      <c r="X3691">
        <v>2.72</v>
      </c>
      <c r="Y3691">
        <v>14016</v>
      </c>
      <c r="Z3691">
        <v>2.4900000000000002</v>
      </c>
    </row>
    <row r="3692" spans="1:26">
      <c r="A3692">
        <v>203991187</v>
      </c>
      <c r="B3692" t="s">
        <v>8845</v>
      </c>
      <c r="C3692" t="s">
        <v>3597</v>
      </c>
      <c r="D3692" t="s">
        <v>3563</v>
      </c>
      <c r="E3692" t="s">
        <v>10119</v>
      </c>
      <c r="F3692" t="s">
        <v>3718</v>
      </c>
      <c r="G3692">
        <v>203991187</v>
      </c>
      <c r="I3692" t="s">
        <v>3711</v>
      </c>
      <c r="J3692" t="s">
        <v>10121</v>
      </c>
      <c r="K3692" t="s">
        <v>3688</v>
      </c>
      <c r="M3692">
        <v>11.3</v>
      </c>
      <c r="N3692">
        <v>19</v>
      </c>
      <c r="O3692">
        <v>11</v>
      </c>
      <c r="S3692" t="b">
        <v>0</v>
      </c>
      <c r="T3692" t="b">
        <v>0</v>
      </c>
      <c r="U3692" t="b">
        <v>0</v>
      </c>
      <c r="V3692">
        <v>36000</v>
      </c>
      <c r="W3692">
        <v>24600</v>
      </c>
      <c r="X3692">
        <v>2.7</v>
      </c>
      <c r="Y3692">
        <v>39296</v>
      </c>
      <c r="Z3692">
        <v>2.19</v>
      </c>
    </row>
    <row r="3693" spans="1:26">
      <c r="A3693">
        <v>203991176</v>
      </c>
      <c r="B3693" t="s">
        <v>8845</v>
      </c>
      <c r="C3693" t="s">
        <v>3597</v>
      </c>
      <c r="D3693" t="s">
        <v>3563</v>
      </c>
      <c r="E3693" t="s">
        <v>10119</v>
      </c>
      <c r="F3693" t="s">
        <v>3650</v>
      </c>
      <c r="G3693">
        <v>203991176</v>
      </c>
      <c r="I3693" t="s">
        <v>3711</v>
      </c>
      <c r="J3693" t="s">
        <v>10120</v>
      </c>
      <c r="K3693" t="s">
        <v>3653</v>
      </c>
      <c r="M3693">
        <v>12.5</v>
      </c>
      <c r="N3693">
        <v>23</v>
      </c>
      <c r="O3693">
        <v>10.199999999999999</v>
      </c>
      <c r="S3693" t="b">
        <v>0</v>
      </c>
      <c r="T3693" t="b">
        <v>0</v>
      </c>
      <c r="U3693" t="b">
        <v>0</v>
      </c>
      <c r="V3693">
        <v>33000</v>
      </c>
      <c r="W3693">
        <v>24600</v>
      </c>
      <c r="X3693">
        <v>2.78</v>
      </c>
      <c r="Y3693">
        <v>25750</v>
      </c>
      <c r="Z3693">
        <v>2.1800000000000002</v>
      </c>
    </row>
    <row r="3694" spans="1:26">
      <c r="A3694">
        <v>211729604</v>
      </c>
      <c r="B3694" t="s">
        <v>9261</v>
      </c>
      <c r="C3694" t="s">
        <v>3597</v>
      </c>
      <c r="D3694" t="s">
        <v>3698</v>
      </c>
      <c r="E3694" t="s">
        <v>5424</v>
      </c>
      <c r="F3694" t="s">
        <v>3600</v>
      </c>
      <c r="G3694">
        <v>211729604</v>
      </c>
      <c r="I3694" t="s">
        <v>3601</v>
      </c>
      <c r="J3694" t="s">
        <v>9522</v>
      </c>
      <c r="K3694" t="s">
        <v>3688</v>
      </c>
      <c r="L3694" t="s">
        <v>9141</v>
      </c>
      <c r="P3694">
        <v>13.5</v>
      </c>
      <c r="Q3694">
        <v>20</v>
      </c>
      <c r="R3694">
        <v>8.8000000000000007</v>
      </c>
      <c r="S3694" t="b">
        <v>0</v>
      </c>
      <c r="T3694" t="b">
        <v>0</v>
      </c>
      <c r="U3694" t="b">
        <v>1</v>
      </c>
      <c r="V3694">
        <v>24000</v>
      </c>
      <c r="W3694">
        <v>14500</v>
      </c>
      <c r="X3694">
        <v>2.71</v>
      </c>
      <c r="Y3694">
        <v>14500</v>
      </c>
      <c r="Z3694">
        <v>2.71</v>
      </c>
    </row>
    <row r="3695" spans="1:26">
      <c r="A3695">
        <v>211729603</v>
      </c>
      <c r="B3695" t="s">
        <v>9261</v>
      </c>
      <c r="C3695" t="s">
        <v>3597</v>
      </c>
      <c r="D3695" t="s">
        <v>3698</v>
      </c>
      <c r="E3695" t="s">
        <v>5424</v>
      </c>
      <c r="F3695" t="s">
        <v>3600</v>
      </c>
      <c r="G3695">
        <v>211729603</v>
      </c>
      <c r="I3695" t="s">
        <v>3601</v>
      </c>
      <c r="J3695" t="s">
        <v>9522</v>
      </c>
      <c r="K3695" t="s">
        <v>3688</v>
      </c>
      <c r="L3695" t="s">
        <v>9140</v>
      </c>
      <c r="P3695">
        <v>13.5</v>
      </c>
      <c r="Q3695">
        <v>21</v>
      </c>
      <c r="R3695">
        <v>8.8000000000000007</v>
      </c>
      <c r="S3695" t="b">
        <v>0</v>
      </c>
      <c r="T3695" t="b">
        <v>0</v>
      </c>
      <c r="U3695" t="b">
        <v>1</v>
      </c>
      <c r="V3695">
        <v>24000</v>
      </c>
      <c r="W3695">
        <v>15000</v>
      </c>
      <c r="X3695">
        <v>2.75</v>
      </c>
      <c r="Y3695">
        <v>15000</v>
      </c>
      <c r="Z3695">
        <v>2.75</v>
      </c>
    </row>
    <row r="3696" spans="1:26">
      <c r="A3696">
        <v>211729606</v>
      </c>
      <c r="B3696" t="s">
        <v>9261</v>
      </c>
      <c r="C3696" t="s">
        <v>3597</v>
      </c>
      <c r="D3696" t="s">
        <v>3698</v>
      </c>
      <c r="E3696" t="s">
        <v>5437</v>
      </c>
      <c r="F3696" t="s">
        <v>3600</v>
      </c>
      <c r="G3696">
        <v>211729606</v>
      </c>
      <c r="I3696" t="s">
        <v>3601</v>
      </c>
      <c r="J3696" t="s">
        <v>9522</v>
      </c>
      <c r="K3696" t="s">
        <v>3688</v>
      </c>
      <c r="L3696" t="s">
        <v>9141</v>
      </c>
      <c r="P3696">
        <v>13.5</v>
      </c>
      <c r="Q3696">
        <v>20</v>
      </c>
      <c r="R3696">
        <v>8.8000000000000007</v>
      </c>
      <c r="S3696" t="b">
        <v>0</v>
      </c>
      <c r="T3696" t="b">
        <v>0</v>
      </c>
      <c r="U3696" t="b">
        <v>1</v>
      </c>
      <c r="V3696">
        <v>24000</v>
      </c>
      <c r="W3696">
        <v>14500</v>
      </c>
      <c r="X3696">
        <v>2.71</v>
      </c>
      <c r="Y3696">
        <v>14500</v>
      </c>
      <c r="Z3696">
        <v>2.71</v>
      </c>
    </row>
    <row r="3697" spans="1:26">
      <c r="A3697">
        <v>211729605</v>
      </c>
      <c r="B3697" t="s">
        <v>9261</v>
      </c>
      <c r="C3697" t="s">
        <v>3597</v>
      </c>
      <c r="D3697" t="s">
        <v>3698</v>
      </c>
      <c r="E3697" t="s">
        <v>5437</v>
      </c>
      <c r="F3697" t="s">
        <v>3600</v>
      </c>
      <c r="G3697">
        <v>211729605</v>
      </c>
      <c r="I3697" t="s">
        <v>3601</v>
      </c>
      <c r="J3697" t="s">
        <v>9522</v>
      </c>
      <c r="K3697" t="s">
        <v>3688</v>
      </c>
      <c r="L3697" t="s">
        <v>9140</v>
      </c>
      <c r="P3697">
        <v>13.5</v>
      </c>
      <c r="Q3697">
        <v>21</v>
      </c>
      <c r="R3697">
        <v>8.8000000000000007</v>
      </c>
      <c r="S3697" t="b">
        <v>0</v>
      </c>
      <c r="T3697" t="b">
        <v>0</v>
      </c>
      <c r="U3697" t="b">
        <v>1</v>
      </c>
      <c r="V3697">
        <v>24000</v>
      </c>
      <c r="W3697">
        <v>15000</v>
      </c>
      <c r="X3697">
        <v>2.75</v>
      </c>
      <c r="Y3697">
        <v>15000</v>
      </c>
      <c r="Z3697">
        <v>2.75</v>
      </c>
    </row>
    <row r="3698" spans="1:26">
      <c r="A3698">
        <v>211708569</v>
      </c>
      <c r="B3698" t="s">
        <v>9261</v>
      </c>
      <c r="C3698" t="s">
        <v>3597</v>
      </c>
      <c r="D3698" t="s">
        <v>3698</v>
      </c>
      <c r="E3698" t="s">
        <v>5424</v>
      </c>
      <c r="F3698" t="s">
        <v>3600</v>
      </c>
      <c r="G3698">
        <v>211708569</v>
      </c>
      <c r="I3698" t="s">
        <v>3601</v>
      </c>
      <c r="J3698" t="s">
        <v>9519</v>
      </c>
      <c r="K3698" t="s">
        <v>3688</v>
      </c>
      <c r="L3698" t="s">
        <v>9151</v>
      </c>
      <c r="P3698">
        <v>12</v>
      </c>
      <c r="Q3698">
        <v>18.5</v>
      </c>
      <c r="R3698">
        <v>8.8000000000000007</v>
      </c>
      <c r="S3698" t="b">
        <v>0</v>
      </c>
      <c r="T3698" t="b">
        <v>0</v>
      </c>
      <c r="U3698" t="b">
        <v>1</v>
      </c>
      <c r="V3698">
        <v>35000</v>
      </c>
      <c r="W3698">
        <v>22200</v>
      </c>
      <c r="X3698">
        <v>2.5499999999999998</v>
      </c>
      <c r="Y3698">
        <v>22200</v>
      </c>
      <c r="Z3698">
        <v>2.5499999999999998</v>
      </c>
    </row>
    <row r="3699" spans="1:26">
      <c r="A3699">
        <v>211708568</v>
      </c>
      <c r="B3699" t="s">
        <v>9261</v>
      </c>
      <c r="C3699" t="s">
        <v>3597</v>
      </c>
      <c r="D3699" t="s">
        <v>3698</v>
      </c>
      <c r="E3699" t="s">
        <v>5424</v>
      </c>
      <c r="F3699" t="s">
        <v>3600</v>
      </c>
      <c r="G3699">
        <v>211708568</v>
      </c>
      <c r="I3699" t="s">
        <v>3601</v>
      </c>
      <c r="J3699" t="s">
        <v>9519</v>
      </c>
      <c r="K3699" t="s">
        <v>3688</v>
      </c>
      <c r="L3699" t="s">
        <v>9150</v>
      </c>
      <c r="P3699">
        <v>11.7</v>
      </c>
      <c r="Q3699">
        <v>17.5</v>
      </c>
      <c r="R3699">
        <v>8.8000000000000007</v>
      </c>
      <c r="S3699" t="b">
        <v>0</v>
      </c>
      <c r="T3699" t="b">
        <v>0</v>
      </c>
      <c r="U3699" t="b">
        <v>1</v>
      </c>
      <c r="V3699">
        <v>34000</v>
      </c>
      <c r="W3699">
        <v>21800</v>
      </c>
      <c r="X3699">
        <v>2.5</v>
      </c>
      <c r="Y3699">
        <v>21800</v>
      </c>
      <c r="Z3699">
        <v>2.5</v>
      </c>
    </row>
    <row r="3700" spans="1:26">
      <c r="A3700">
        <v>211708566</v>
      </c>
      <c r="B3700" t="s">
        <v>9261</v>
      </c>
      <c r="C3700" t="s">
        <v>3597</v>
      </c>
      <c r="D3700" t="s">
        <v>3698</v>
      </c>
      <c r="E3700" t="s">
        <v>5424</v>
      </c>
      <c r="F3700" t="s">
        <v>3600</v>
      </c>
      <c r="G3700">
        <v>211708566</v>
      </c>
      <c r="I3700" t="s">
        <v>3601</v>
      </c>
      <c r="J3700" t="s">
        <v>9519</v>
      </c>
      <c r="K3700" t="s">
        <v>3688</v>
      </c>
      <c r="L3700" t="s">
        <v>10118</v>
      </c>
      <c r="P3700">
        <v>12</v>
      </c>
      <c r="Q3700">
        <v>20</v>
      </c>
      <c r="R3700">
        <v>9</v>
      </c>
      <c r="S3700" t="b">
        <v>0</v>
      </c>
      <c r="T3700" t="b">
        <v>0</v>
      </c>
      <c r="U3700" t="b">
        <v>1</v>
      </c>
      <c r="V3700">
        <v>34200</v>
      </c>
      <c r="W3700">
        <v>22800</v>
      </c>
      <c r="X3700">
        <v>2.61</v>
      </c>
      <c r="Y3700">
        <v>22800</v>
      </c>
      <c r="Z3700">
        <v>2.61</v>
      </c>
    </row>
    <row r="3701" spans="1:26">
      <c r="A3701">
        <v>211708571</v>
      </c>
      <c r="B3701" t="s">
        <v>9261</v>
      </c>
      <c r="C3701" t="s">
        <v>3597</v>
      </c>
      <c r="D3701" t="s">
        <v>3698</v>
      </c>
      <c r="E3701" t="s">
        <v>5437</v>
      </c>
      <c r="F3701" t="s">
        <v>3600</v>
      </c>
      <c r="G3701">
        <v>211708571</v>
      </c>
      <c r="I3701" t="s">
        <v>3601</v>
      </c>
      <c r="J3701" t="s">
        <v>9519</v>
      </c>
      <c r="K3701" t="s">
        <v>3688</v>
      </c>
      <c r="L3701" t="s">
        <v>9151</v>
      </c>
      <c r="P3701">
        <v>12</v>
      </c>
      <c r="Q3701">
        <v>18.5</v>
      </c>
      <c r="R3701">
        <v>8.8000000000000007</v>
      </c>
      <c r="S3701" t="b">
        <v>0</v>
      </c>
      <c r="T3701" t="b">
        <v>0</v>
      </c>
      <c r="U3701" t="b">
        <v>1</v>
      </c>
      <c r="V3701">
        <v>35000</v>
      </c>
      <c r="W3701">
        <v>22200</v>
      </c>
      <c r="X3701">
        <v>2.5499999999999998</v>
      </c>
      <c r="Y3701">
        <v>22200</v>
      </c>
      <c r="Z3701">
        <v>2.5499999999999998</v>
      </c>
    </row>
    <row r="3702" spans="1:26">
      <c r="A3702">
        <v>211708570</v>
      </c>
      <c r="B3702" t="s">
        <v>9261</v>
      </c>
      <c r="C3702" t="s">
        <v>3597</v>
      </c>
      <c r="D3702" t="s">
        <v>3698</v>
      </c>
      <c r="E3702" t="s">
        <v>5437</v>
      </c>
      <c r="F3702" t="s">
        <v>3600</v>
      </c>
      <c r="G3702">
        <v>211708570</v>
      </c>
      <c r="I3702" t="s">
        <v>3601</v>
      </c>
      <c r="J3702" t="s">
        <v>9519</v>
      </c>
      <c r="K3702" t="s">
        <v>3688</v>
      </c>
      <c r="L3702" t="s">
        <v>9150</v>
      </c>
      <c r="P3702">
        <v>11.7</v>
      </c>
      <c r="Q3702">
        <v>17.5</v>
      </c>
      <c r="R3702">
        <v>8.8000000000000007</v>
      </c>
      <c r="S3702" t="b">
        <v>0</v>
      </c>
      <c r="T3702" t="b">
        <v>0</v>
      </c>
      <c r="U3702" t="b">
        <v>1</v>
      </c>
      <c r="V3702">
        <v>34000</v>
      </c>
      <c r="W3702">
        <v>21800</v>
      </c>
      <c r="X3702">
        <v>2.5</v>
      </c>
      <c r="Y3702">
        <v>21800</v>
      </c>
      <c r="Z3702">
        <v>2.5</v>
      </c>
    </row>
    <row r="3703" spans="1:26">
      <c r="A3703">
        <v>211708567</v>
      </c>
      <c r="B3703" t="s">
        <v>9261</v>
      </c>
      <c r="C3703" t="s">
        <v>3597</v>
      </c>
      <c r="D3703" t="s">
        <v>3698</v>
      </c>
      <c r="E3703" t="s">
        <v>5437</v>
      </c>
      <c r="F3703" t="s">
        <v>3600</v>
      </c>
      <c r="G3703">
        <v>211708567</v>
      </c>
      <c r="I3703" t="s">
        <v>3601</v>
      </c>
      <c r="J3703" t="s">
        <v>9519</v>
      </c>
      <c r="K3703" t="s">
        <v>3688</v>
      </c>
      <c r="L3703" t="s">
        <v>10118</v>
      </c>
      <c r="P3703">
        <v>12</v>
      </c>
      <c r="Q3703">
        <v>20</v>
      </c>
      <c r="R3703">
        <v>9</v>
      </c>
      <c r="S3703" t="b">
        <v>0</v>
      </c>
      <c r="T3703" t="b">
        <v>0</v>
      </c>
      <c r="U3703" t="b">
        <v>1</v>
      </c>
      <c r="V3703">
        <v>34200</v>
      </c>
      <c r="W3703">
        <v>22800</v>
      </c>
      <c r="X3703">
        <v>2.61</v>
      </c>
      <c r="Y3703">
        <v>22800</v>
      </c>
      <c r="Z3703">
        <v>2.61</v>
      </c>
    </row>
    <row r="3704" spans="1:26">
      <c r="A3704">
        <v>211699898</v>
      </c>
      <c r="B3704" t="s">
        <v>9261</v>
      </c>
      <c r="C3704" t="s">
        <v>3597</v>
      </c>
      <c r="D3704" t="s">
        <v>3698</v>
      </c>
      <c r="E3704" t="s">
        <v>5424</v>
      </c>
      <c r="F3704" t="s">
        <v>3600</v>
      </c>
      <c r="G3704">
        <v>211699898</v>
      </c>
      <c r="I3704" t="s">
        <v>3601</v>
      </c>
      <c r="J3704" t="s">
        <v>9513</v>
      </c>
      <c r="K3704" t="s">
        <v>3688</v>
      </c>
      <c r="L3704" t="s">
        <v>10117</v>
      </c>
      <c r="P3704">
        <v>12</v>
      </c>
      <c r="Q3704">
        <v>19.5</v>
      </c>
      <c r="R3704">
        <v>8.5</v>
      </c>
      <c r="S3704" t="b">
        <v>0</v>
      </c>
      <c r="T3704" t="b">
        <v>0</v>
      </c>
      <c r="U3704" t="b">
        <v>1</v>
      </c>
      <c r="V3704">
        <v>47000</v>
      </c>
      <c r="W3704">
        <v>27200</v>
      </c>
      <c r="X3704">
        <v>2.35</v>
      </c>
      <c r="Y3704">
        <v>27200</v>
      </c>
      <c r="Z3704">
        <v>2.35</v>
      </c>
    </row>
    <row r="3705" spans="1:26">
      <c r="A3705">
        <v>211699899</v>
      </c>
      <c r="B3705" t="s">
        <v>9261</v>
      </c>
      <c r="C3705" t="s">
        <v>3597</v>
      </c>
      <c r="D3705" t="s">
        <v>3698</v>
      </c>
      <c r="E3705" t="s">
        <v>5437</v>
      </c>
      <c r="F3705" t="s">
        <v>3600</v>
      </c>
      <c r="G3705">
        <v>211699899</v>
      </c>
      <c r="I3705" t="s">
        <v>3601</v>
      </c>
      <c r="J3705" t="s">
        <v>9513</v>
      </c>
      <c r="K3705" t="s">
        <v>3688</v>
      </c>
      <c r="L3705" t="s">
        <v>10117</v>
      </c>
      <c r="P3705">
        <v>12</v>
      </c>
      <c r="Q3705">
        <v>19.5</v>
      </c>
      <c r="R3705">
        <v>8.5</v>
      </c>
      <c r="S3705" t="b">
        <v>0</v>
      </c>
      <c r="T3705" t="b">
        <v>0</v>
      </c>
      <c r="U3705" t="b">
        <v>1</v>
      </c>
      <c r="V3705">
        <v>47000</v>
      </c>
      <c r="W3705">
        <v>27200</v>
      </c>
      <c r="X3705">
        <v>2.35</v>
      </c>
      <c r="Y3705">
        <v>27200</v>
      </c>
      <c r="Z3705">
        <v>2.35</v>
      </c>
    </row>
    <row r="3706" spans="1:26">
      <c r="A3706">
        <v>211727078</v>
      </c>
      <c r="B3706" t="s">
        <v>9261</v>
      </c>
      <c r="C3706" t="s">
        <v>3597</v>
      </c>
      <c r="D3706" t="s">
        <v>3698</v>
      </c>
      <c r="E3706" t="s">
        <v>5424</v>
      </c>
      <c r="F3706" t="s">
        <v>3600</v>
      </c>
      <c r="G3706">
        <v>211727078</v>
      </c>
      <c r="I3706" t="s">
        <v>3601</v>
      </c>
      <c r="J3706" t="s">
        <v>9521</v>
      </c>
      <c r="K3706" t="s">
        <v>3688</v>
      </c>
      <c r="L3706" t="s">
        <v>7277</v>
      </c>
      <c r="P3706">
        <v>11</v>
      </c>
      <c r="Q3706">
        <v>17</v>
      </c>
      <c r="R3706">
        <v>8.1</v>
      </c>
      <c r="S3706" t="b">
        <v>0</v>
      </c>
      <c r="T3706" t="b">
        <v>0</v>
      </c>
      <c r="U3706" t="b">
        <v>1</v>
      </c>
      <c r="V3706">
        <v>53500</v>
      </c>
      <c r="W3706">
        <v>36800</v>
      </c>
      <c r="X3706">
        <v>2.31</v>
      </c>
      <c r="Y3706">
        <v>36800</v>
      </c>
      <c r="Z3706">
        <v>2.31</v>
      </c>
    </row>
    <row r="3707" spans="1:26">
      <c r="A3707">
        <v>211727076</v>
      </c>
      <c r="B3707" t="s">
        <v>9261</v>
      </c>
      <c r="C3707" t="s">
        <v>3597</v>
      </c>
      <c r="D3707" t="s">
        <v>3698</v>
      </c>
      <c r="E3707" t="s">
        <v>5424</v>
      </c>
      <c r="F3707" t="s">
        <v>3600</v>
      </c>
      <c r="G3707">
        <v>211727076</v>
      </c>
      <c r="I3707" t="s">
        <v>3601</v>
      </c>
      <c r="J3707" t="s">
        <v>9521</v>
      </c>
      <c r="K3707" t="s">
        <v>3688</v>
      </c>
      <c r="L3707" t="s">
        <v>10117</v>
      </c>
      <c r="P3707">
        <v>12</v>
      </c>
      <c r="Q3707">
        <v>19</v>
      </c>
      <c r="R3707">
        <v>8.6999999999999993</v>
      </c>
      <c r="S3707" t="b">
        <v>0</v>
      </c>
      <c r="T3707" t="b">
        <v>0</v>
      </c>
      <c r="U3707" t="b">
        <v>1</v>
      </c>
      <c r="V3707">
        <v>55000</v>
      </c>
      <c r="W3707">
        <v>37000</v>
      </c>
      <c r="X3707">
        <v>2.42</v>
      </c>
      <c r="Y3707">
        <v>37000</v>
      </c>
      <c r="Z3707">
        <v>2.42</v>
      </c>
    </row>
    <row r="3708" spans="1:26">
      <c r="A3708">
        <v>211727079</v>
      </c>
      <c r="B3708" t="s">
        <v>9261</v>
      </c>
      <c r="C3708" t="s">
        <v>3597</v>
      </c>
      <c r="D3708" t="s">
        <v>3698</v>
      </c>
      <c r="E3708" t="s">
        <v>5437</v>
      </c>
      <c r="F3708" t="s">
        <v>3600</v>
      </c>
      <c r="G3708">
        <v>211727079</v>
      </c>
      <c r="I3708" t="s">
        <v>3601</v>
      </c>
      <c r="J3708" t="s">
        <v>9521</v>
      </c>
      <c r="K3708" t="s">
        <v>3688</v>
      </c>
      <c r="L3708" t="s">
        <v>7277</v>
      </c>
      <c r="P3708">
        <v>11</v>
      </c>
      <c r="Q3708">
        <v>17</v>
      </c>
      <c r="R3708">
        <v>8.1</v>
      </c>
      <c r="S3708" t="b">
        <v>0</v>
      </c>
      <c r="T3708" t="b">
        <v>0</v>
      </c>
      <c r="U3708" t="b">
        <v>1</v>
      </c>
      <c r="V3708">
        <v>53500</v>
      </c>
      <c r="W3708">
        <v>36800</v>
      </c>
      <c r="X3708">
        <v>2.31</v>
      </c>
      <c r="Y3708">
        <v>36800</v>
      </c>
      <c r="Z3708">
        <v>2.31</v>
      </c>
    </row>
    <row r="3709" spans="1:26">
      <c r="A3709">
        <v>211727077</v>
      </c>
      <c r="B3709" t="s">
        <v>9261</v>
      </c>
      <c r="C3709" t="s">
        <v>3597</v>
      </c>
      <c r="D3709" t="s">
        <v>3698</v>
      </c>
      <c r="E3709" t="s">
        <v>5437</v>
      </c>
      <c r="F3709" t="s">
        <v>3600</v>
      </c>
      <c r="G3709">
        <v>211727077</v>
      </c>
      <c r="I3709" t="s">
        <v>3601</v>
      </c>
      <c r="J3709" t="s">
        <v>9521</v>
      </c>
      <c r="K3709" t="s">
        <v>3688</v>
      </c>
      <c r="L3709" t="s">
        <v>10117</v>
      </c>
      <c r="P3709">
        <v>12</v>
      </c>
      <c r="Q3709">
        <v>19</v>
      </c>
      <c r="R3709">
        <v>8.6999999999999993</v>
      </c>
      <c r="S3709" t="b">
        <v>0</v>
      </c>
      <c r="T3709" t="b">
        <v>0</v>
      </c>
      <c r="U3709" t="b">
        <v>1</v>
      </c>
      <c r="V3709">
        <v>55000</v>
      </c>
      <c r="W3709">
        <v>37000</v>
      </c>
      <c r="X3709">
        <v>2.42</v>
      </c>
      <c r="Y3709">
        <v>37000</v>
      </c>
      <c r="Z3709">
        <v>2.42</v>
      </c>
    </row>
    <row r="3710" spans="1:26">
      <c r="A3710">
        <v>212316200</v>
      </c>
      <c r="B3710" t="s">
        <v>9533</v>
      </c>
      <c r="C3710" t="s">
        <v>3597</v>
      </c>
      <c r="D3710" t="s">
        <v>4034</v>
      </c>
      <c r="E3710" t="s">
        <v>9898</v>
      </c>
      <c r="F3710" t="s">
        <v>3849</v>
      </c>
      <c r="G3710">
        <v>212316200</v>
      </c>
      <c r="I3710" t="s">
        <v>3622</v>
      </c>
      <c r="J3710" t="s">
        <v>8174</v>
      </c>
      <c r="K3710" t="s">
        <v>3624</v>
      </c>
      <c r="L3710" t="s">
        <v>8869</v>
      </c>
      <c r="M3710">
        <v>12.5</v>
      </c>
      <c r="N3710">
        <v>19.8</v>
      </c>
      <c r="O3710">
        <v>11.8</v>
      </c>
      <c r="P3710">
        <v>12.5</v>
      </c>
      <c r="Q3710">
        <v>19.8</v>
      </c>
      <c r="R3710">
        <v>11.2</v>
      </c>
      <c r="S3710" t="b">
        <v>0</v>
      </c>
      <c r="T3710" t="b">
        <v>0</v>
      </c>
      <c r="U3710" t="b">
        <v>1</v>
      </c>
      <c r="V3710">
        <v>16700</v>
      </c>
      <c r="W3710">
        <v>14500</v>
      </c>
      <c r="X3710">
        <v>2.4</v>
      </c>
      <c r="Y3710">
        <v>18800</v>
      </c>
      <c r="Z3710">
        <v>2.04</v>
      </c>
    </row>
    <row r="3711" spans="1:26">
      <c r="A3711">
        <v>212316114</v>
      </c>
      <c r="B3711" t="s">
        <v>9533</v>
      </c>
      <c r="C3711" t="s">
        <v>3597</v>
      </c>
      <c r="D3711" t="s">
        <v>4034</v>
      </c>
      <c r="E3711" t="s">
        <v>9899</v>
      </c>
      <c r="F3711" t="s">
        <v>3849</v>
      </c>
      <c r="G3711">
        <v>212316114</v>
      </c>
      <c r="I3711" t="s">
        <v>3622</v>
      </c>
      <c r="J3711" t="s">
        <v>8174</v>
      </c>
      <c r="K3711" t="s">
        <v>3624</v>
      </c>
      <c r="L3711" t="s">
        <v>8869</v>
      </c>
      <c r="M3711">
        <v>12.5</v>
      </c>
      <c r="N3711">
        <v>19.8</v>
      </c>
      <c r="O3711">
        <v>11.8</v>
      </c>
      <c r="P3711">
        <v>12.5</v>
      </c>
      <c r="Q3711">
        <v>19.8</v>
      </c>
      <c r="R3711">
        <v>11.2</v>
      </c>
      <c r="S3711" t="b">
        <v>0</v>
      </c>
      <c r="T3711" t="b">
        <v>0</v>
      </c>
      <c r="U3711" t="b">
        <v>1</v>
      </c>
      <c r="V3711">
        <v>16700</v>
      </c>
      <c r="W3711">
        <v>14500</v>
      </c>
      <c r="X3711">
        <v>2.4</v>
      </c>
      <c r="Y3711">
        <v>18800</v>
      </c>
      <c r="Z3711">
        <v>2.04</v>
      </c>
    </row>
    <row r="3712" spans="1:26">
      <c r="A3712">
        <v>212316111</v>
      </c>
      <c r="B3712" t="s">
        <v>9533</v>
      </c>
      <c r="C3712" t="s">
        <v>3597</v>
      </c>
      <c r="D3712" t="s">
        <v>4034</v>
      </c>
      <c r="E3712" t="s">
        <v>9899</v>
      </c>
      <c r="F3712" t="s">
        <v>3849</v>
      </c>
      <c r="G3712">
        <v>212316111</v>
      </c>
      <c r="I3712" t="s">
        <v>3622</v>
      </c>
      <c r="J3712" t="s">
        <v>8400</v>
      </c>
      <c r="K3712" t="s">
        <v>3624</v>
      </c>
      <c r="L3712" t="s">
        <v>8868</v>
      </c>
      <c r="M3712">
        <v>14.5</v>
      </c>
      <c r="N3712">
        <v>22</v>
      </c>
      <c r="O3712">
        <v>10.6</v>
      </c>
      <c r="P3712">
        <v>14.5</v>
      </c>
      <c r="Q3712">
        <v>22</v>
      </c>
      <c r="R3712">
        <v>10.8</v>
      </c>
      <c r="S3712" t="b">
        <v>0</v>
      </c>
      <c r="T3712" t="b">
        <v>0</v>
      </c>
      <c r="U3712" t="b">
        <v>1</v>
      </c>
      <c r="V3712">
        <v>6500</v>
      </c>
      <c r="W3712">
        <v>5700</v>
      </c>
      <c r="X3712">
        <v>2.61</v>
      </c>
      <c r="Y3712">
        <v>10000</v>
      </c>
      <c r="Z3712">
        <v>2.4</v>
      </c>
    </row>
    <row r="3713" spans="1:26">
      <c r="A3713">
        <v>212316197</v>
      </c>
      <c r="B3713" t="s">
        <v>9533</v>
      </c>
      <c r="C3713" t="s">
        <v>3597</v>
      </c>
      <c r="D3713" t="s">
        <v>4034</v>
      </c>
      <c r="E3713" t="s">
        <v>9898</v>
      </c>
      <c r="F3713" t="s">
        <v>3849</v>
      </c>
      <c r="G3713">
        <v>212316197</v>
      </c>
      <c r="I3713" t="s">
        <v>3622</v>
      </c>
      <c r="J3713" t="s">
        <v>8400</v>
      </c>
      <c r="K3713" t="s">
        <v>3624</v>
      </c>
      <c r="L3713" t="s">
        <v>8868</v>
      </c>
      <c r="M3713">
        <v>14.5</v>
      </c>
      <c r="N3713">
        <v>22</v>
      </c>
      <c r="O3713">
        <v>10.6</v>
      </c>
      <c r="P3713">
        <v>14.5</v>
      </c>
      <c r="Q3713">
        <v>22</v>
      </c>
      <c r="R3713">
        <v>10.8</v>
      </c>
      <c r="S3713" t="b">
        <v>0</v>
      </c>
      <c r="T3713" t="b">
        <v>0</v>
      </c>
      <c r="U3713" t="b">
        <v>1</v>
      </c>
      <c r="V3713">
        <v>6500</v>
      </c>
      <c r="W3713">
        <v>5700</v>
      </c>
      <c r="X3713">
        <v>2.61</v>
      </c>
      <c r="Y3713">
        <v>10000</v>
      </c>
      <c r="Z3713">
        <v>2.4</v>
      </c>
    </row>
    <row r="3714" spans="1:26">
      <c r="A3714">
        <v>212316199</v>
      </c>
      <c r="B3714" t="s">
        <v>9533</v>
      </c>
      <c r="C3714" t="s">
        <v>3597</v>
      </c>
      <c r="D3714" t="s">
        <v>4034</v>
      </c>
      <c r="E3714" t="s">
        <v>9898</v>
      </c>
      <c r="F3714" t="s">
        <v>3849</v>
      </c>
      <c r="G3714">
        <v>212316199</v>
      </c>
      <c r="I3714" t="s">
        <v>3622</v>
      </c>
      <c r="J3714" t="s">
        <v>8158</v>
      </c>
      <c r="K3714" t="s">
        <v>3624</v>
      </c>
      <c r="L3714" t="s">
        <v>8869</v>
      </c>
      <c r="M3714">
        <v>13</v>
      </c>
      <c r="N3714">
        <v>22</v>
      </c>
      <c r="O3714">
        <v>11.3</v>
      </c>
      <c r="P3714">
        <v>13</v>
      </c>
      <c r="Q3714">
        <v>23</v>
      </c>
      <c r="R3714">
        <v>10</v>
      </c>
      <c r="S3714" t="b">
        <v>0</v>
      </c>
      <c r="T3714" t="b">
        <v>0</v>
      </c>
      <c r="U3714" t="b">
        <v>1</v>
      </c>
      <c r="V3714">
        <v>12000</v>
      </c>
      <c r="W3714">
        <v>9500</v>
      </c>
      <c r="X3714">
        <v>2.4900000000000002</v>
      </c>
      <c r="Y3714">
        <v>11500</v>
      </c>
      <c r="Z3714">
        <v>2.0699999999999998</v>
      </c>
    </row>
    <row r="3715" spans="1:26">
      <c r="A3715">
        <v>212316113</v>
      </c>
      <c r="B3715" t="s">
        <v>9533</v>
      </c>
      <c r="C3715" t="s">
        <v>3597</v>
      </c>
      <c r="D3715" t="s">
        <v>4034</v>
      </c>
      <c r="E3715" t="s">
        <v>9899</v>
      </c>
      <c r="F3715" t="s">
        <v>3849</v>
      </c>
      <c r="G3715">
        <v>212316113</v>
      </c>
      <c r="I3715" t="s">
        <v>3622</v>
      </c>
      <c r="J3715" t="s">
        <v>8158</v>
      </c>
      <c r="K3715" t="s">
        <v>3624</v>
      </c>
      <c r="L3715" t="s">
        <v>8869</v>
      </c>
      <c r="M3715">
        <v>13</v>
      </c>
      <c r="N3715">
        <v>22</v>
      </c>
      <c r="O3715">
        <v>11.3</v>
      </c>
      <c r="P3715">
        <v>13</v>
      </c>
      <c r="Q3715">
        <v>23</v>
      </c>
      <c r="R3715">
        <v>10</v>
      </c>
      <c r="S3715" t="b">
        <v>0</v>
      </c>
      <c r="T3715" t="b">
        <v>0</v>
      </c>
      <c r="U3715" t="b">
        <v>1</v>
      </c>
      <c r="V3715">
        <v>12000</v>
      </c>
      <c r="W3715">
        <v>9500</v>
      </c>
      <c r="X3715">
        <v>2.4900000000000002</v>
      </c>
      <c r="Y3715">
        <v>11500</v>
      </c>
      <c r="Z3715">
        <v>2.0699999999999998</v>
      </c>
    </row>
    <row r="3716" spans="1:26">
      <c r="A3716">
        <v>212316112</v>
      </c>
      <c r="B3716" t="s">
        <v>9533</v>
      </c>
      <c r="C3716" t="s">
        <v>3597</v>
      </c>
      <c r="D3716" t="s">
        <v>4034</v>
      </c>
      <c r="E3716" t="s">
        <v>9899</v>
      </c>
      <c r="F3716" t="s">
        <v>3849</v>
      </c>
      <c r="G3716">
        <v>212316112</v>
      </c>
      <c r="I3716" t="s">
        <v>3622</v>
      </c>
      <c r="J3716" t="s">
        <v>8152</v>
      </c>
      <c r="K3716" t="s">
        <v>3624</v>
      </c>
      <c r="L3716" t="s">
        <v>8868</v>
      </c>
      <c r="M3716">
        <v>13</v>
      </c>
      <c r="N3716">
        <v>23</v>
      </c>
      <c r="O3716">
        <v>13.6</v>
      </c>
      <c r="P3716">
        <v>13</v>
      </c>
      <c r="Q3716">
        <v>24</v>
      </c>
      <c r="R3716">
        <v>12.4</v>
      </c>
      <c r="S3716" t="b">
        <v>0</v>
      </c>
      <c r="T3716" t="b">
        <v>0</v>
      </c>
      <c r="U3716" t="b">
        <v>1</v>
      </c>
      <c r="V3716">
        <v>9000</v>
      </c>
      <c r="W3716">
        <v>9800</v>
      </c>
      <c r="X3716">
        <v>2.35</v>
      </c>
      <c r="Y3716">
        <v>11400</v>
      </c>
      <c r="Z3716">
        <v>1.83</v>
      </c>
    </row>
    <row r="3717" spans="1:26">
      <c r="A3717">
        <v>212316198</v>
      </c>
      <c r="B3717" t="s">
        <v>9533</v>
      </c>
      <c r="C3717" t="s">
        <v>3597</v>
      </c>
      <c r="D3717" t="s">
        <v>4034</v>
      </c>
      <c r="E3717" t="s">
        <v>9898</v>
      </c>
      <c r="F3717" t="s">
        <v>3849</v>
      </c>
      <c r="G3717">
        <v>212316198</v>
      </c>
      <c r="I3717" t="s">
        <v>3622</v>
      </c>
      <c r="J3717" t="s">
        <v>8152</v>
      </c>
      <c r="K3717" t="s">
        <v>3624</v>
      </c>
      <c r="L3717" t="s">
        <v>8868</v>
      </c>
      <c r="M3717">
        <v>13</v>
      </c>
      <c r="N3717">
        <v>23</v>
      </c>
      <c r="O3717">
        <v>13.6</v>
      </c>
      <c r="P3717">
        <v>13</v>
      </c>
      <c r="Q3717">
        <v>24</v>
      </c>
      <c r="R3717">
        <v>12.4</v>
      </c>
      <c r="S3717" t="b">
        <v>0</v>
      </c>
      <c r="T3717" t="b">
        <v>0</v>
      </c>
      <c r="U3717" t="b">
        <v>1</v>
      </c>
      <c r="V3717">
        <v>9000</v>
      </c>
      <c r="W3717">
        <v>9800</v>
      </c>
      <c r="X3717">
        <v>2.35</v>
      </c>
      <c r="Y3717">
        <v>11400</v>
      </c>
      <c r="Z3717">
        <v>1.83</v>
      </c>
    </row>
    <row r="3718" spans="1:26">
      <c r="A3718">
        <v>212316193</v>
      </c>
      <c r="B3718" t="s">
        <v>9533</v>
      </c>
      <c r="C3718" t="s">
        <v>3597</v>
      </c>
      <c r="D3718" t="s">
        <v>4034</v>
      </c>
      <c r="E3718" t="s">
        <v>9898</v>
      </c>
      <c r="F3718" t="s">
        <v>3753</v>
      </c>
      <c r="G3718">
        <v>212316193</v>
      </c>
      <c r="I3718" t="s">
        <v>3601</v>
      </c>
      <c r="J3718" t="s">
        <v>7566</v>
      </c>
      <c r="K3718" t="s">
        <v>3624</v>
      </c>
      <c r="L3718" t="s">
        <v>7567</v>
      </c>
      <c r="M3718">
        <v>9.4</v>
      </c>
      <c r="N3718">
        <v>18</v>
      </c>
      <c r="O3718">
        <v>11</v>
      </c>
      <c r="P3718">
        <v>9.4</v>
      </c>
      <c r="Q3718">
        <v>15.8</v>
      </c>
      <c r="R3718">
        <v>9.5</v>
      </c>
      <c r="S3718" t="b">
        <v>0</v>
      </c>
      <c r="T3718" t="b">
        <v>0</v>
      </c>
      <c r="U3718" t="b">
        <v>0</v>
      </c>
      <c r="V3718">
        <v>55000</v>
      </c>
      <c r="W3718">
        <v>40000</v>
      </c>
      <c r="X3718">
        <v>2.46</v>
      </c>
      <c r="Y3718">
        <v>54000</v>
      </c>
      <c r="Z3718">
        <v>2.2000000000000002</v>
      </c>
    </row>
    <row r="3719" spans="1:26">
      <c r="A3719">
        <v>212316107</v>
      </c>
      <c r="B3719" t="s">
        <v>9533</v>
      </c>
      <c r="C3719" t="s">
        <v>3597</v>
      </c>
      <c r="D3719" t="s">
        <v>4034</v>
      </c>
      <c r="E3719" t="s">
        <v>9899</v>
      </c>
      <c r="F3719" t="s">
        <v>3753</v>
      </c>
      <c r="G3719">
        <v>212316107</v>
      </c>
      <c r="I3719" t="s">
        <v>3601</v>
      </c>
      <c r="J3719" t="s">
        <v>7566</v>
      </c>
      <c r="K3719" t="s">
        <v>3624</v>
      </c>
      <c r="L3719" t="s">
        <v>7567</v>
      </c>
      <c r="M3719">
        <v>9.4</v>
      </c>
      <c r="N3719">
        <v>18</v>
      </c>
      <c r="O3719">
        <v>11</v>
      </c>
      <c r="P3719">
        <v>9.4</v>
      </c>
      <c r="Q3719">
        <v>15.8</v>
      </c>
      <c r="R3719">
        <v>9.5</v>
      </c>
      <c r="S3719" t="b">
        <v>0</v>
      </c>
      <c r="T3719" t="b">
        <v>0</v>
      </c>
      <c r="U3719" t="b">
        <v>0</v>
      </c>
      <c r="V3719">
        <v>55000</v>
      </c>
      <c r="W3719">
        <v>40000</v>
      </c>
      <c r="X3719">
        <v>2.46</v>
      </c>
      <c r="Y3719">
        <v>54000</v>
      </c>
      <c r="Z3719">
        <v>2.2000000000000002</v>
      </c>
    </row>
    <row r="3720" spans="1:26">
      <c r="A3720">
        <v>212316110</v>
      </c>
      <c r="B3720" t="s">
        <v>9533</v>
      </c>
      <c r="C3720" t="s">
        <v>3597</v>
      </c>
      <c r="D3720" t="s">
        <v>4034</v>
      </c>
      <c r="E3720" t="s">
        <v>9899</v>
      </c>
      <c r="F3720" t="s">
        <v>3787</v>
      </c>
      <c r="G3720">
        <v>212316110</v>
      </c>
      <c r="I3720" t="s">
        <v>3622</v>
      </c>
      <c r="J3720" t="s">
        <v>7566</v>
      </c>
      <c r="K3720" t="s">
        <v>3624</v>
      </c>
      <c r="L3720" t="s">
        <v>8565</v>
      </c>
      <c r="M3720">
        <v>9</v>
      </c>
      <c r="N3720">
        <v>16.8</v>
      </c>
      <c r="O3720">
        <v>11.3</v>
      </c>
      <c r="P3720">
        <v>9</v>
      </c>
      <c r="Q3720">
        <v>17.3</v>
      </c>
      <c r="R3720">
        <v>10.199999999999999</v>
      </c>
      <c r="S3720" t="b">
        <v>0</v>
      </c>
      <c r="T3720" t="b">
        <v>0</v>
      </c>
      <c r="U3720" t="b">
        <v>1</v>
      </c>
      <c r="V3720">
        <v>55000</v>
      </c>
      <c r="W3720">
        <v>40000</v>
      </c>
      <c r="X3720">
        <v>2.58</v>
      </c>
      <c r="Y3720">
        <v>58600</v>
      </c>
      <c r="Z3720">
        <v>2.35</v>
      </c>
    </row>
    <row r="3721" spans="1:26">
      <c r="A3721">
        <v>212316196</v>
      </c>
      <c r="B3721" t="s">
        <v>9533</v>
      </c>
      <c r="C3721" t="s">
        <v>3597</v>
      </c>
      <c r="D3721" t="s">
        <v>4034</v>
      </c>
      <c r="E3721" t="s">
        <v>9898</v>
      </c>
      <c r="F3721" t="s">
        <v>3787</v>
      </c>
      <c r="G3721">
        <v>212316196</v>
      </c>
      <c r="I3721" t="s">
        <v>3622</v>
      </c>
      <c r="J3721" t="s">
        <v>7566</v>
      </c>
      <c r="K3721" t="s">
        <v>3624</v>
      </c>
      <c r="L3721" t="s">
        <v>8565</v>
      </c>
      <c r="M3721">
        <v>9</v>
      </c>
      <c r="N3721">
        <v>16.8</v>
      </c>
      <c r="O3721">
        <v>11.3</v>
      </c>
      <c r="P3721">
        <v>9</v>
      </c>
      <c r="Q3721">
        <v>17.3</v>
      </c>
      <c r="R3721">
        <v>10.199999999999999</v>
      </c>
      <c r="S3721" t="b">
        <v>0</v>
      </c>
      <c r="T3721" t="b">
        <v>0</v>
      </c>
      <c r="U3721" t="b">
        <v>1</v>
      </c>
      <c r="V3721">
        <v>55000</v>
      </c>
      <c r="W3721">
        <v>40000</v>
      </c>
      <c r="X3721">
        <v>2.58</v>
      </c>
      <c r="Y3721">
        <v>58600</v>
      </c>
      <c r="Z3721">
        <v>2.35</v>
      </c>
    </row>
    <row r="3722" spans="1:26">
      <c r="A3722">
        <v>211306400</v>
      </c>
      <c r="B3722" t="s">
        <v>9533</v>
      </c>
      <c r="C3722" t="s">
        <v>3597</v>
      </c>
      <c r="D3722" t="s">
        <v>4034</v>
      </c>
      <c r="E3722" t="s">
        <v>9302</v>
      </c>
      <c r="F3722" t="s">
        <v>3849</v>
      </c>
      <c r="G3722">
        <v>211306400</v>
      </c>
      <c r="I3722" t="s">
        <v>3622</v>
      </c>
      <c r="J3722" t="s">
        <v>9929</v>
      </c>
      <c r="K3722" t="s">
        <v>3624</v>
      </c>
      <c r="L3722" t="s">
        <v>10116</v>
      </c>
      <c r="M3722">
        <v>12.5</v>
      </c>
      <c r="N3722">
        <v>19.8</v>
      </c>
      <c r="O3722">
        <v>11.8</v>
      </c>
      <c r="P3722">
        <v>12.5</v>
      </c>
      <c r="Q3722">
        <v>19.8</v>
      </c>
      <c r="R3722">
        <v>11.2</v>
      </c>
      <c r="S3722" t="b">
        <v>0</v>
      </c>
      <c r="T3722" t="b">
        <v>0</v>
      </c>
      <c r="U3722" t="b">
        <v>1</v>
      </c>
      <c r="V3722">
        <v>16700</v>
      </c>
      <c r="W3722">
        <v>14500</v>
      </c>
      <c r="X3722">
        <v>2.4</v>
      </c>
      <c r="Y3722">
        <v>18800</v>
      </c>
      <c r="Z3722">
        <v>2.04</v>
      </c>
    </row>
    <row r="3723" spans="1:26">
      <c r="A3723">
        <v>211277589</v>
      </c>
      <c r="B3723" t="s">
        <v>9533</v>
      </c>
      <c r="C3723" t="s">
        <v>3597</v>
      </c>
      <c r="D3723" t="s">
        <v>4034</v>
      </c>
      <c r="E3723" t="s">
        <v>8154</v>
      </c>
      <c r="F3723" t="s">
        <v>3849</v>
      </c>
      <c r="G3723">
        <v>211277589</v>
      </c>
      <c r="I3723" t="s">
        <v>3622</v>
      </c>
      <c r="J3723" t="s">
        <v>7626</v>
      </c>
      <c r="K3723" t="s">
        <v>3624</v>
      </c>
      <c r="L3723" t="s">
        <v>7679</v>
      </c>
      <c r="M3723">
        <v>12.5</v>
      </c>
      <c r="N3723">
        <v>19.8</v>
      </c>
      <c r="O3723">
        <v>11.8</v>
      </c>
      <c r="P3723">
        <v>12.5</v>
      </c>
      <c r="Q3723">
        <v>19.8</v>
      </c>
      <c r="R3723">
        <v>11.2</v>
      </c>
      <c r="S3723" t="b">
        <v>0</v>
      </c>
      <c r="T3723" t="b">
        <v>0</v>
      </c>
      <c r="U3723" t="b">
        <v>1</v>
      </c>
      <c r="V3723">
        <v>16700</v>
      </c>
      <c r="W3723">
        <v>14500</v>
      </c>
      <c r="X3723">
        <v>2.4</v>
      </c>
      <c r="Y3723">
        <v>18800</v>
      </c>
      <c r="Z3723">
        <v>2.04</v>
      </c>
    </row>
    <row r="3724" spans="1:26">
      <c r="A3724">
        <v>211273236</v>
      </c>
      <c r="B3724" t="s">
        <v>9533</v>
      </c>
      <c r="C3724" t="s">
        <v>3597</v>
      </c>
      <c r="D3724" t="s">
        <v>4034</v>
      </c>
      <c r="E3724" t="s">
        <v>8154</v>
      </c>
      <c r="F3724" t="s">
        <v>3849</v>
      </c>
      <c r="G3724">
        <v>211273236</v>
      </c>
      <c r="I3724" t="s">
        <v>3622</v>
      </c>
      <c r="J3724" t="s">
        <v>8172</v>
      </c>
      <c r="K3724" t="s">
        <v>3624</v>
      </c>
      <c r="L3724" t="s">
        <v>10115</v>
      </c>
      <c r="M3724">
        <v>12.5</v>
      </c>
      <c r="N3724">
        <v>19.8</v>
      </c>
      <c r="O3724">
        <v>11.8</v>
      </c>
      <c r="P3724">
        <v>12.5</v>
      </c>
      <c r="Q3724">
        <v>19.8</v>
      </c>
      <c r="R3724">
        <v>11.2</v>
      </c>
      <c r="S3724" t="b">
        <v>0</v>
      </c>
      <c r="T3724" t="b">
        <v>0</v>
      </c>
      <c r="U3724" t="b">
        <v>1</v>
      </c>
      <c r="V3724">
        <v>16700</v>
      </c>
      <c r="W3724">
        <v>14500</v>
      </c>
      <c r="X3724">
        <v>2.4</v>
      </c>
      <c r="Y3724">
        <v>18800</v>
      </c>
      <c r="Z3724">
        <v>2.04</v>
      </c>
    </row>
    <row r="3725" spans="1:26">
      <c r="A3725">
        <v>211306397</v>
      </c>
      <c r="B3725" t="s">
        <v>9533</v>
      </c>
      <c r="C3725" t="s">
        <v>3597</v>
      </c>
      <c r="D3725" t="s">
        <v>4034</v>
      </c>
      <c r="E3725" t="s">
        <v>9302</v>
      </c>
      <c r="F3725" t="s">
        <v>3849</v>
      </c>
      <c r="G3725">
        <v>211306397</v>
      </c>
      <c r="I3725" t="s">
        <v>3622</v>
      </c>
      <c r="J3725" t="s">
        <v>10036</v>
      </c>
      <c r="K3725" t="s">
        <v>3624</v>
      </c>
      <c r="L3725" t="s">
        <v>10114</v>
      </c>
      <c r="M3725">
        <v>14.5</v>
      </c>
      <c r="N3725">
        <v>22</v>
      </c>
      <c r="O3725">
        <v>10.6</v>
      </c>
      <c r="P3725">
        <v>14.5</v>
      </c>
      <c r="Q3725">
        <v>22</v>
      </c>
      <c r="R3725">
        <v>10.8</v>
      </c>
      <c r="S3725" t="b">
        <v>0</v>
      </c>
      <c r="T3725" t="b">
        <v>0</v>
      </c>
      <c r="U3725" t="b">
        <v>1</v>
      </c>
      <c r="V3725">
        <v>6500</v>
      </c>
      <c r="W3725">
        <v>5700</v>
      </c>
      <c r="X3725">
        <v>2.61</v>
      </c>
      <c r="Y3725">
        <v>10000</v>
      </c>
      <c r="Z3725">
        <v>2.4</v>
      </c>
    </row>
    <row r="3726" spans="1:26">
      <c r="A3726">
        <v>211793574</v>
      </c>
      <c r="B3726" t="s">
        <v>9533</v>
      </c>
      <c r="C3726" t="s">
        <v>3597</v>
      </c>
      <c r="D3726" t="s">
        <v>4034</v>
      </c>
      <c r="E3726" t="s">
        <v>9892</v>
      </c>
      <c r="F3726" t="s">
        <v>3849</v>
      </c>
      <c r="G3726">
        <v>211793574</v>
      </c>
      <c r="I3726" t="s">
        <v>3622</v>
      </c>
      <c r="J3726" t="s">
        <v>9909</v>
      </c>
      <c r="K3726" t="s">
        <v>3624</v>
      </c>
      <c r="L3726" t="s">
        <v>10113</v>
      </c>
      <c r="M3726">
        <v>12.6</v>
      </c>
      <c r="N3726">
        <v>21.2</v>
      </c>
      <c r="O3726">
        <v>10.8</v>
      </c>
      <c r="P3726">
        <v>12.6</v>
      </c>
      <c r="Q3726">
        <v>22</v>
      </c>
      <c r="R3726">
        <v>9.8000000000000007</v>
      </c>
      <c r="S3726" t="b">
        <v>0</v>
      </c>
      <c r="T3726" t="b">
        <v>0</v>
      </c>
      <c r="U3726" t="b">
        <v>1</v>
      </c>
      <c r="V3726">
        <v>12000</v>
      </c>
      <c r="W3726">
        <v>7700</v>
      </c>
      <c r="X3726">
        <v>2</v>
      </c>
      <c r="Y3726">
        <v>9000</v>
      </c>
      <c r="Z3726">
        <v>2.42</v>
      </c>
    </row>
    <row r="3727" spans="1:26">
      <c r="A3727">
        <v>211273235</v>
      </c>
      <c r="B3727" t="s">
        <v>9533</v>
      </c>
      <c r="C3727" t="s">
        <v>3597</v>
      </c>
      <c r="D3727" t="s">
        <v>4034</v>
      </c>
      <c r="E3727" t="s">
        <v>8154</v>
      </c>
      <c r="F3727" t="s">
        <v>3849</v>
      </c>
      <c r="G3727">
        <v>211273235</v>
      </c>
      <c r="I3727" t="s">
        <v>3622</v>
      </c>
      <c r="J3727" t="s">
        <v>8161</v>
      </c>
      <c r="K3727" t="s">
        <v>3624</v>
      </c>
      <c r="L3727" t="s">
        <v>10112</v>
      </c>
      <c r="M3727">
        <v>13</v>
      </c>
      <c r="N3727">
        <v>22</v>
      </c>
      <c r="O3727">
        <v>11.3</v>
      </c>
      <c r="P3727">
        <v>13</v>
      </c>
      <c r="Q3727">
        <v>23</v>
      </c>
      <c r="R3727">
        <v>10</v>
      </c>
      <c r="S3727" t="b">
        <v>0</v>
      </c>
      <c r="T3727" t="b">
        <v>0</v>
      </c>
      <c r="U3727" t="b">
        <v>1</v>
      </c>
      <c r="V3727">
        <v>12000</v>
      </c>
      <c r="W3727">
        <v>9500</v>
      </c>
      <c r="X3727">
        <v>2.4900000000000002</v>
      </c>
      <c r="Y3727">
        <v>11500</v>
      </c>
      <c r="Z3727">
        <v>2.0699999999999998</v>
      </c>
    </row>
    <row r="3728" spans="1:26">
      <c r="A3728">
        <v>211277585</v>
      </c>
      <c r="B3728" t="s">
        <v>9533</v>
      </c>
      <c r="C3728" t="s">
        <v>3597</v>
      </c>
      <c r="D3728" t="s">
        <v>4034</v>
      </c>
      <c r="E3728" t="s">
        <v>8154</v>
      </c>
      <c r="F3728" t="s">
        <v>3849</v>
      </c>
      <c r="G3728">
        <v>211277585</v>
      </c>
      <c r="I3728" t="s">
        <v>3622</v>
      </c>
      <c r="J3728" t="s">
        <v>7618</v>
      </c>
      <c r="K3728" t="s">
        <v>3624</v>
      </c>
      <c r="L3728" t="s">
        <v>7681</v>
      </c>
      <c r="M3728">
        <v>13</v>
      </c>
      <c r="N3728">
        <v>22</v>
      </c>
      <c r="O3728">
        <v>11.3</v>
      </c>
      <c r="P3728">
        <v>13</v>
      </c>
      <c r="Q3728">
        <v>23</v>
      </c>
      <c r="R3728">
        <v>10</v>
      </c>
      <c r="S3728" t="b">
        <v>0</v>
      </c>
      <c r="T3728" t="b">
        <v>0</v>
      </c>
      <c r="U3728" t="b">
        <v>1</v>
      </c>
      <c r="V3728">
        <v>12000</v>
      </c>
      <c r="W3728">
        <v>9500</v>
      </c>
      <c r="X3728">
        <v>2.4900000000000002</v>
      </c>
      <c r="Y3728">
        <v>11500</v>
      </c>
      <c r="Z3728">
        <v>2.0699999999999998</v>
      </c>
    </row>
    <row r="3729" spans="1:26">
      <c r="A3729">
        <v>211306399</v>
      </c>
      <c r="B3729" t="s">
        <v>9533</v>
      </c>
      <c r="C3729" t="s">
        <v>3597</v>
      </c>
      <c r="D3729" t="s">
        <v>4034</v>
      </c>
      <c r="E3729" t="s">
        <v>9302</v>
      </c>
      <c r="F3729" t="s">
        <v>3849</v>
      </c>
      <c r="G3729">
        <v>211306399</v>
      </c>
      <c r="I3729" t="s">
        <v>3622</v>
      </c>
      <c r="J3729" t="s">
        <v>9923</v>
      </c>
      <c r="K3729" t="s">
        <v>3624</v>
      </c>
      <c r="L3729" t="s">
        <v>10111</v>
      </c>
      <c r="M3729">
        <v>13</v>
      </c>
      <c r="N3729">
        <v>22</v>
      </c>
      <c r="O3729">
        <v>11.3</v>
      </c>
      <c r="P3729">
        <v>13</v>
      </c>
      <c r="Q3729">
        <v>23</v>
      </c>
      <c r="R3729">
        <v>10</v>
      </c>
      <c r="S3729" t="b">
        <v>0</v>
      </c>
      <c r="T3729" t="b">
        <v>0</v>
      </c>
      <c r="U3729" t="b">
        <v>1</v>
      </c>
      <c r="V3729">
        <v>12000</v>
      </c>
      <c r="W3729">
        <v>9500</v>
      </c>
      <c r="X3729">
        <v>2.4900000000000002</v>
      </c>
      <c r="Y3729">
        <v>11500</v>
      </c>
      <c r="Z3729">
        <v>2.0699999999999998</v>
      </c>
    </row>
    <row r="3730" spans="1:26">
      <c r="A3730">
        <v>211306398</v>
      </c>
      <c r="B3730" t="s">
        <v>9533</v>
      </c>
      <c r="C3730" t="s">
        <v>3597</v>
      </c>
      <c r="D3730" t="s">
        <v>4034</v>
      </c>
      <c r="E3730" t="s">
        <v>9302</v>
      </c>
      <c r="F3730" t="s">
        <v>3849</v>
      </c>
      <c r="G3730">
        <v>211306398</v>
      </c>
      <c r="I3730" t="s">
        <v>3622</v>
      </c>
      <c r="J3730" t="s">
        <v>9921</v>
      </c>
      <c r="K3730" t="s">
        <v>3624</v>
      </c>
      <c r="L3730" t="s">
        <v>10110</v>
      </c>
      <c r="M3730">
        <v>13</v>
      </c>
      <c r="N3730">
        <v>23</v>
      </c>
      <c r="O3730">
        <v>13.6</v>
      </c>
      <c r="P3730">
        <v>13</v>
      </c>
      <c r="Q3730">
        <v>24</v>
      </c>
      <c r="R3730">
        <v>12.4</v>
      </c>
      <c r="S3730" t="b">
        <v>0</v>
      </c>
      <c r="T3730" t="b">
        <v>0</v>
      </c>
      <c r="U3730" t="b">
        <v>1</v>
      </c>
      <c r="V3730">
        <v>9000</v>
      </c>
      <c r="W3730">
        <v>9800</v>
      </c>
      <c r="X3730">
        <v>2.35</v>
      </c>
      <c r="Y3730">
        <v>11400</v>
      </c>
      <c r="Z3730">
        <v>1.83</v>
      </c>
    </row>
    <row r="3731" spans="1:26">
      <c r="A3731">
        <v>211277582</v>
      </c>
      <c r="B3731" t="s">
        <v>9533</v>
      </c>
      <c r="C3731" t="s">
        <v>3597</v>
      </c>
      <c r="D3731" t="s">
        <v>4034</v>
      </c>
      <c r="E3731" t="s">
        <v>8154</v>
      </c>
      <c r="F3731" t="s">
        <v>3849</v>
      </c>
      <c r="G3731">
        <v>211277582</v>
      </c>
      <c r="I3731" t="s">
        <v>3622</v>
      </c>
      <c r="J3731" t="s">
        <v>7623</v>
      </c>
      <c r="K3731" t="s">
        <v>3624</v>
      </c>
      <c r="L3731" t="s">
        <v>7680</v>
      </c>
      <c r="M3731">
        <v>13</v>
      </c>
      <c r="N3731">
        <v>23</v>
      </c>
      <c r="O3731">
        <v>13.6</v>
      </c>
      <c r="P3731">
        <v>13</v>
      </c>
      <c r="Q3731">
        <v>24</v>
      </c>
      <c r="R3731">
        <v>12.4</v>
      </c>
      <c r="S3731" t="b">
        <v>0</v>
      </c>
      <c r="T3731" t="b">
        <v>0</v>
      </c>
      <c r="U3731" t="b">
        <v>1</v>
      </c>
      <c r="V3731">
        <v>9000</v>
      </c>
      <c r="W3731">
        <v>9800</v>
      </c>
      <c r="X3731">
        <v>2.35</v>
      </c>
      <c r="Y3731">
        <v>11400</v>
      </c>
      <c r="Z3731">
        <v>1.83</v>
      </c>
    </row>
    <row r="3732" spans="1:26">
      <c r="A3732">
        <v>211793572</v>
      </c>
      <c r="B3732" t="s">
        <v>9533</v>
      </c>
      <c r="C3732" t="s">
        <v>3597</v>
      </c>
      <c r="D3732" t="s">
        <v>4034</v>
      </c>
      <c r="E3732" t="s">
        <v>9892</v>
      </c>
      <c r="F3732" t="s">
        <v>3849</v>
      </c>
      <c r="G3732">
        <v>211793572</v>
      </c>
      <c r="I3732" t="s">
        <v>3622</v>
      </c>
      <c r="J3732" t="s">
        <v>9907</v>
      </c>
      <c r="K3732" t="s">
        <v>3624</v>
      </c>
      <c r="L3732" t="s">
        <v>10109</v>
      </c>
      <c r="M3732">
        <v>13</v>
      </c>
      <c r="N3732">
        <v>22</v>
      </c>
      <c r="O3732">
        <v>13</v>
      </c>
      <c r="P3732">
        <v>13</v>
      </c>
      <c r="Q3732">
        <v>22.5</v>
      </c>
      <c r="R3732">
        <v>11.5</v>
      </c>
      <c r="S3732" t="b">
        <v>0</v>
      </c>
      <c r="T3732" t="b">
        <v>0</v>
      </c>
      <c r="U3732" t="b">
        <v>1</v>
      </c>
      <c r="V3732">
        <v>9000</v>
      </c>
      <c r="W3732">
        <v>8000</v>
      </c>
      <c r="X3732">
        <v>2.66</v>
      </c>
      <c r="Y3732">
        <v>10000</v>
      </c>
      <c r="Z3732">
        <v>2.4</v>
      </c>
    </row>
    <row r="3733" spans="1:26">
      <c r="A3733">
        <v>211793576</v>
      </c>
      <c r="B3733" t="s">
        <v>9533</v>
      </c>
      <c r="C3733" t="s">
        <v>3597</v>
      </c>
      <c r="D3733" t="s">
        <v>4034</v>
      </c>
      <c r="E3733" t="s">
        <v>9892</v>
      </c>
      <c r="F3733" t="s">
        <v>3849</v>
      </c>
      <c r="G3733">
        <v>211793576</v>
      </c>
      <c r="I3733" t="s">
        <v>3622</v>
      </c>
      <c r="J3733" t="s">
        <v>10068</v>
      </c>
      <c r="K3733" t="s">
        <v>3624</v>
      </c>
      <c r="L3733" t="s">
        <v>10108</v>
      </c>
      <c r="M3733">
        <v>12.5</v>
      </c>
      <c r="N3733">
        <v>21.2</v>
      </c>
      <c r="O3733">
        <v>12</v>
      </c>
      <c r="P3733">
        <v>12.5</v>
      </c>
      <c r="Q3733">
        <v>21.8</v>
      </c>
      <c r="R3733">
        <v>10.7</v>
      </c>
      <c r="S3733" t="b">
        <v>0</v>
      </c>
      <c r="T3733" t="b">
        <v>0</v>
      </c>
      <c r="U3733" t="b">
        <v>1</v>
      </c>
      <c r="V3733">
        <v>18000</v>
      </c>
      <c r="W3733">
        <v>12200</v>
      </c>
      <c r="X3733">
        <v>2.79</v>
      </c>
      <c r="Y3733">
        <v>15500</v>
      </c>
      <c r="Z3733">
        <v>2.4</v>
      </c>
    </row>
    <row r="3734" spans="1:26">
      <c r="A3734">
        <v>211290025</v>
      </c>
      <c r="B3734" t="s">
        <v>9533</v>
      </c>
      <c r="C3734" t="s">
        <v>3597</v>
      </c>
      <c r="D3734" t="s">
        <v>4034</v>
      </c>
      <c r="E3734" t="s">
        <v>7568</v>
      </c>
      <c r="F3734" t="s">
        <v>3621</v>
      </c>
      <c r="G3734">
        <v>211290025</v>
      </c>
      <c r="I3734" t="s">
        <v>3622</v>
      </c>
      <c r="J3734" t="s">
        <v>8255</v>
      </c>
      <c r="K3734" t="s">
        <v>3624</v>
      </c>
      <c r="L3734" t="s">
        <v>10107</v>
      </c>
      <c r="M3734">
        <v>11</v>
      </c>
      <c r="N3734">
        <v>20</v>
      </c>
      <c r="O3734">
        <v>9.6999999999999993</v>
      </c>
      <c r="P3734">
        <v>11</v>
      </c>
      <c r="Q3734">
        <v>20.2</v>
      </c>
      <c r="R3734">
        <v>8.9</v>
      </c>
      <c r="S3734" t="b">
        <v>0</v>
      </c>
      <c r="T3734" t="b">
        <v>0</v>
      </c>
      <c r="U3734" t="b">
        <v>0</v>
      </c>
      <c r="V3734">
        <v>16000</v>
      </c>
      <c r="W3734">
        <v>14700</v>
      </c>
      <c r="X3734">
        <v>2.1</v>
      </c>
      <c r="Y3734">
        <v>20200</v>
      </c>
      <c r="Z3734">
        <v>1.91</v>
      </c>
    </row>
    <row r="3735" spans="1:26">
      <c r="A3735">
        <v>211277591</v>
      </c>
      <c r="B3735" t="s">
        <v>9533</v>
      </c>
      <c r="C3735" t="s">
        <v>3597</v>
      </c>
      <c r="D3735" t="s">
        <v>4034</v>
      </c>
      <c r="E3735" t="s">
        <v>8154</v>
      </c>
      <c r="F3735" t="s">
        <v>3621</v>
      </c>
      <c r="G3735">
        <v>211277591</v>
      </c>
      <c r="I3735" t="s">
        <v>3622</v>
      </c>
      <c r="J3735" t="s">
        <v>7626</v>
      </c>
      <c r="K3735" t="s">
        <v>3624</v>
      </c>
      <c r="L3735" t="s">
        <v>7678</v>
      </c>
      <c r="M3735">
        <v>11</v>
      </c>
      <c r="N3735">
        <v>20</v>
      </c>
      <c r="O3735">
        <v>9.6999999999999993</v>
      </c>
      <c r="P3735">
        <v>11</v>
      </c>
      <c r="Q3735">
        <v>20.2</v>
      </c>
      <c r="R3735">
        <v>8.9</v>
      </c>
      <c r="S3735" t="b">
        <v>0</v>
      </c>
      <c r="T3735" t="b">
        <v>0</v>
      </c>
      <c r="U3735" t="b">
        <v>0</v>
      </c>
      <c r="V3735">
        <v>16000</v>
      </c>
      <c r="W3735">
        <v>14700</v>
      </c>
      <c r="X3735">
        <v>2.1</v>
      </c>
      <c r="Y3735">
        <v>20200</v>
      </c>
      <c r="Z3735">
        <v>1.91</v>
      </c>
    </row>
    <row r="3736" spans="1:26">
      <c r="A3736">
        <v>212316202</v>
      </c>
      <c r="B3736" t="s">
        <v>9533</v>
      </c>
      <c r="C3736" t="s">
        <v>3597</v>
      </c>
      <c r="D3736" t="s">
        <v>4034</v>
      </c>
      <c r="E3736" t="s">
        <v>9898</v>
      </c>
      <c r="F3736" t="s">
        <v>3621</v>
      </c>
      <c r="G3736">
        <v>212316202</v>
      </c>
      <c r="I3736" t="s">
        <v>3622</v>
      </c>
      <c r="J3736" t="s">
        <v>8174</v>
      </c>
      <c r="K3736" t="s">
        <v>3624</v>
      </c>
      <c r="L3736" t="s">
        <v>8551</v>
      </c>
      <c r="M3736">
        <v>11</v>
      </c>
      <c r="N3736">
        <v>20</v>
      </c>
      <c r="O3736">
        <v>9.6999999999999993</v>
      </c>
      <c r="P3736">
        <v>11</v>
      </c>
      <c r="Q3736">
        <v>20.2</v>
      </c>
      <c r="R3736">
        <v>8.9</v>
      </c>
      <c r="S3736" t="b">
        <v>0</v>
      </c>
      <c r="T3736" t="b">
        <v>0</v>
      </c>
      <c r="U3736" t="b">
        <v>0</v>
      </c>
      <c r="V3736">
        <v>16000</v>
      </c>
      <c r="W3736">
        <v>14700</v>
      </c>
      <c r="X3736">
        <v>2.1</v>
      </c>
      <c r="Y3736">
        <v>20200</v>
      </c>
      <c r="Z3736">
        <v>1.91</v>
      </c>
    </row>
    <row r="3737" spans="1:26">
      <c r="A3737">
        <v>212316116</v>
      </c>
      <c r="B3737" t="s">
        <v>9533</v>
      </c>
      <c r="C3737" t="s">
        <v>3597</v>
      </c>
      <c r="D3737" t="s">
        <v>4034</v>
      </c>
      <c r="E3737" t="s">
        <v>9899</v>
      </c>
      <c r="F3737" t="s">
        <v>3621</v>
      </c>
      <c r="G3737">
        <v>212316116</v>
      </c>
      <c r="I3737" t="s">
        <v>3622</v>
      </c>
      <c r="J3737" t="s">
        <v>8174</v>
      </c>
      <c r="K3737" t="s">
        <v>3624</v>
      </c>
      <c r="L3737" t="s">
        <v>8551</v>
      </c>
      <c r="M3737">
        <v>11</v>
      </c>
      <c r="N3737">
        <v>20</v>
      </c>
      <c r="O3737">
        <v>9.6999999999999993</v>
      </c>
      <c r="P3737">
        <v>11</v>
      </c>
      <c r="Q3737">
        <v>20.2</v>
      </c>
      <c r="R3737">
        <v>8.9</v>
      </c>
      <c r="S3737" t="b">
        <v>0</v>
      </c>
      <c r="T3737" t="b">
        <v>0</v>
      </c>
      <c r="U3737" t="b">
        <v>0</v>
      </c>
      <c r="V3737">
        <v>16000</v>
      </c>
      <c r="W3737">
        <v>14700</v>
      </c>
      <c r="X3737">
        <v>2.1</v>
      </c>
      <c r="Y3737">
        <v>20200</v>
      </c>
      <c r="Z3737">
        <v>1.91</v>
      </c>
    </row>
    <row r="3738" spans="1:26">
      <c r="A3738">
        <v>211290024</v>
      </c>
      <c r="B3738" t="s">
        <v>9533</v>
      </c>
      <c r="C3738" t="s">
        <v>3597</v>
      </c>
      <c r="D3738" t="s">
        <v>4034</v>
      </c>
      <c r="E3738" t="s">
        <v>7568</v>
      </c>
      <c r="F3738" t="s">
        <v>3621</v>
      </c>
      <c r="G3738">
        <v>211290024</v>
      </c>
      <c r="I3738" t="s">
        <v>3622</v>
      </c>
      <c r="J3738" t="s">
        <v>8247</v>
      </c>
      <c r="K3738" t="s">
        <v>3624</v>
      </c>
      <c r="L3738" t="s">
        <v>10106</v>
      </c>
      <c r="M3738">
        <v>13.3</v>
      </c>
      <c r="N3738">
        <v>23</v>
      </c>
      <c r="O3738">
        <v>11.8</v>
      </c>
      <c r="P3738">
        <v>13.3</v>
      </c>
      <c r="Q3738">
        <v>24.2</v>
      </c>
      <c r="R3738">
        <v>10.7</v>
      </c>
      <c r="S3738" t="b">
        <v>0</v>
      </c>
      <c r="T3738" t="b">
        <v>0</v>
      </c>
      <c r="U3738" t="b">
        <v>1</v>
      </c>
      <c r="V3738">
        <v>12000</v>
      </c>
      <c r="W3738">
        <v>10200</v>
      </c>
      <c r="X3738">
        <v>2.72</v>
      </c>
      <c r="Y3738">
        <v>12800</v>
      </c>
      <c r="Z3738">
        <v>2.33</v>
      </c>
    </row>
    <row r="3739" spans="1:26">
      <c r="A3739">
        <v>212316115</v>
      </c>
      <c r="B3739" t="s">
        <v>9533</v>
      </c>
      <c r="C3739" t="s">
        <v>3597</v>
      </c>
      <c r="D3739" t="s">
        <v>4034</v>
      </c>
      <c r="E3739" t="s">
        <v>9899</v>
      </c>
      <c r="F3739" t="s">
        <v>3621</v>
      </c>
      <c r="G3739">
        <v>212316115</v>
      </c>
      <c r="I3739" t="s">
        <v>3622</v>
      </c>
      <c r="J3739" t="s">
        <v>8158</v>
      </c>
      <c r="K3739" t="s">
        <v>3624</v>
      </c>
      <c r="L3739" t="s">
        <v>8548</v>
      </c>
      <c r="M3739">
        <v>13.3</v>
      </c>
      <c r="N3739">
        <v>23</v>
      </c>
      <c r="O3739">
        <v>11.8</v>
      </c>
      <c r="P3739">
        <v>13.3</v>
      </c>
      <c r="Q3739">
        <v>24.2</v>
      </c>
      <c r="R3739">
        <v>10.7</v>
      </c>
      <c r="S3739" t="b">
        <v>0</v>
      </c>
      <c r="T3739" t="b">
        <v>0</v>
      </c>
      <c r="U3739" t="b">
        <v>1</v>
      </c>
      <c r="V3739">
        <v>12000</v>
      </c>
      <c r="W3739">
        <v>10200</v>
      </c>
      <c r="X3739">
        <v>2.72</v>
      </c>
      <c r="Y3739">
        <v>12800</v>
      </c>
      <c r="Z3739">
        <v>2.33</v>
      </c>
    </row>
    <row r="3740" spans="1:26">
      <c r="A3740">
        <v>212316201</v>
      </c>
      <c r="B3740" t="s">
        <v>9533</v>
      </c>
      <c r="C3740" t="s">
        <v>3597</v>
      </c>
      <c r="D3740" t="s">
        <v>4034</v>
      </c>
      <c r="E3740" t="s">
        <v>9898</v>
      </c>
      <c r="F3740" t="s">
        <v>3621</v>
      </c>
      <c r="G3740">
        <v>212316201</v>
      </c>
      <c r="I3740" t="s">
        <v>3622</v>
      </c>
      <c r="J3740" t="s">
        <v>8158</v>
      </c>
      <c r="K3740" t="s">
        <v>3624</v>
      </c>
      <c r="L3740" t="s">
        <v>8548</v>
      </c>
      <c r="M3740">
        <v>13.3</v>
      </c>
      <c r="N3740">
        <v>23</v>
      </c>
      <c r="O3740">
        <v>11.8</v>
      </c>
      <c r="P3740">
        <v>13.3</v>
      </c>
      <c r="Q3740">
        <v>24.2</v>
      </c>
      <c r="R3740">
        <v>10.7</v>
      </c>
      <c r="S3740" t="b">
        <v>0</v>
      </c>
      <c r="T3740" t="b">
        <v>0</v>
      </c>
      <c r="U3740" t="b">
        <v>1</v>
      </c>
      <c r="V3740">
        <v>12000</v>
      </c>
      <c r="W3740">
        <v>10200</v>
      </c>
      <c r="X3740">
        <v>2.72</v>
      </c>
      <c r="Y3740">
        <v>12800</v>
      </c>
      <c r="Z3740">
        <v>2.33</v>
      </c>
    </row>
    <row r="3741" spans="1:26">
      <c r="A3741">
        <v>211277587</v>
      </c>
      <c r="B3741" t="s">
        <v>9533</v>
      </c>
      <c r="C3741" t="s">
        <v>3597</v>
      </c>
      <c r="D3741" t="s">
        <v>4034</v>
      </c>
      <c r="E3741" t="s">
        <v>8154</v>
      </c>
      <c r="F3741" t="s">
        <v>3621</v>
      </c>
      <c r="G3741">
        <v>211277587</v>
      </c>
      <c r="I3741" t="s">
        <v>3622</v>
      </c>
      <c r="J3741" t="s">
        <v>7618</v>
      </c>
      <c r="K3741" t="s">
        <v>3624</v>
      </c>
      <c r="L3741" t="s">
        <v>7677</v>
      </c>
      <c r="M3741">
        <v>13.3</v>
      </c>
      <c r="N3741">
        <v>23</v>
      </c>
      <c r="O3741">
        <v>11.8</v>
      </c>
      <c r="P3741">
        <v>13.3</v>
      </c>
      <c r="Q3741">
        <v>24.2</v>
      </c>
      <c r="R3741">
        <v>10.7</v>
      </c>
      <c r="S3741" t="b">
        <v>0</v>
      </c>
      <c r="T3741" t="b">
        <v>0</v>
      </c>
      <c r="U3741" t="b">
        <v>1</v>
      </c>
      <c r="V3741">
        <v>12000</v>
      </c>
      <c r="W3741">
        <v>10200</v>
      </c>
      <c r="X3741">
        <v>2.72</v>
      </c>
      <c r="Y3741">
        <v>12800</v>
      </c>
      <c r="Z3741">
        <v>2.33</v>
      </c>
    </row>
    <row r="3742" spans="1:26">
      <c r="A3742">
        <v>211306414</v>
      </c>
      <c r="B3742" t="s">
        <v>9533</v>
      </c>
      <c r="C3742" t="s">
        <v>3597</v>
      </c>
      <c r="D3742" t="s">
        <v>4034</v>
      </c>
      <c r="E3742" t="s">
        <v>9302</v>
      </c>
      <c r="F3742" t="s">
        <v>3718</v>
      </c>
      <c r="G3742">
        <v>211306414</v>
      </c>
      <c r="I3742" t="s">
        <v>3711</v>
      </c>
      <c r="J3742" t="s">
        <v>10103</v>
      </c>
      <c r="K3742" t="s">
        <v>3688</v>
      </c>
      <c r="M3742">
        <v>10.5</v>
      </c>
      <c r="N3742">
        <v>19</v>
      </c>
      <c r="O3742">
        <v>11</v>
      </c>
      <c r="P3742">
        <v>10.5</v>
      </c>
      <c r="Q3742">
        <v>18.8</v>
      </c>
      <c r="R3742">
        <v>9.3000000000000007</v>
      </c>
      <c r="S3742" t="b">
        <v>0</v>
      </c>
      <c r="T3742" t="b">
        <v>0</v>
      </c>
      <c r="U3742" t="b">
        <v>1</v>
      </c>
      <c r="V3742">
        <v>55000</v>
      </c>
      <c r="W3742">
        <v>35200</v>
      </c>
      <c r="X3742">
        <v>2.5</v>
      </c>
      <c r="Y3742">
        <v>45000</v>
      </c>
      <c r="Z3742">
        <v>2.06</v>
      </c>
    </row>
    <row r="3743" spans="1:26">
      <c r="A3743">
        <v>212316204</v>
      </c>
      <c r="B3743" t="s">
        <v>9533</v>
      </c>
      <c r="C3743" t="s">
        <v>3597</v>
      </c>
      <c r="D3743" t="s">
        <v>4034</v>
      </c>
      <c r="E3743" t="s">
        <v>9898</v>
      </c>
      <c r="F3743" t="s">
        <v>3718</v>
      </c>
      <c r="G3743">
        <v>212316204</v>
      </c>
      <c r="I3743" t="s">
        <v>3711</v>
      </c>
      <c r="J3743" t="s">
        <v>8677</v>
      </c>
      <c r="K3743" t="s">
        <v>3688</v>
      </c>
      <c r="M3743">
        <v>10.5</v>
      </c>
      <c r="N3743">
        <v>19</v>
      </c>
      <c r="O3743">
        <v>11</v>
      </c>
      <c r="P3743">
        <v>10.5</v>
      </c>
      <c r="Q3743">
        <v>18.8</v>
      </c>
      <c r="R3743">
        <v>9.3000000000000007</v>
      </c>
      <c r="S3743" t="b">
        <v>0</v>
      </c>
      <c r="T3743" t="b">
        <v>0</v>
      </c>
      <c r="U3743" t="b">
        <v>1</v>
      </c>
      <c r="V3743">
        <v>55000</v>
      </c>
      <c r="W3743">
        <v>35200</v>
      </c>
      <c r="X3743">
        <v>2.5</v>
      </c>
      <c r="Y3743">
        <v>45000</v>
      </c>
      <c r="Z3743">
        <v>2.06</v>
      </c>
    </row>
    <row r="3744" spans="1:26">
      <c r="A3744">
        <v>212316118</v>
      </c>
      <c r="B3744" t="s">
        <v>9533</v>
      </c>
      <c r="C3744" t="s">
        <v>3597</v>
      </c>
      <c r="D3744" t="s">
        <v>4034</v>
      </c>
      <c r="E3744" t="s">
        <v>9899</v>
      </c>
      <c r="F3744" t="s">
        <v>3718</v>
      </c>
      <c r="G3744">
        <v>212316118</v>
      </c>
      <c r="I3744" t="s">
        <v>3711</v>
      </c>
      <c r="J3744" t="s">
        <v>8677</v>
      </c>
      <c r="K3744" t="s">
        <v>3688</v>
      </c>
      <c r="M3744">
        <v>10.5</v>
      </c>
      <c r="N3744">
        <v>19</v>
      </c>
      <c r="O3744">
        <v>11</v>
      </c>
      <c r="P3744">
        <v>10.5</v>
      </c>
      <c r="Q3744">
        <v>18.8</v>
      </c>
      <c r="R3744">
        <v>9.3000000000000007</v>
      </c>
      <c r="S3744" t="b">
        <v>0</v>
      </c>
      <c r="T3744" t="b">
        <v>0</v>
      </c>
      <c r="U3744" t="b">
        <v>1</v>
      </c>
      <c r="V3744">
        <v>55000</v>
      </c>
      <c r="W3744">
        <v>35200</v>
      </c>
      <c r="X3744">
        <v>2.5</v>
      </c>
      <c r="Y3744">
        <v>45000</v>
      </c>
      <c r="Z3744">
        <v>2.06</v>
      </c>
    </row>
    <row r="3745" spans="1:26">
      <c r="A3745">
        <v>211726674</v>
      </c>
      <c r="B3745" t="s">
        <v>9533</v>
      </c>
      <c r="C3745" t="s">
        <v>3597</v>
      </c>
      <c r="D3745" t="s">
        <v>4034</v>
      </c>
      <c r="E3745" t="s">
        <v>9412</v>
      </c>
      <c r="F3745" t="s">
        <v>3753</v>
      </c>
      <c r="G3745">
        <v>211726674</v>
      </c>
      <c r="I3745" t="s">
        <v>3601</v>
      </c>
      <c r="J3745" t="s">
        <v>10101</v>
      </c>
      <c r="K3745" t="s">
        <v>3624</v>
      </c>
      <c r="L3745" t="s">
        <v>10102</v>
      </c>
      <c r="M3745">
        <v>10.6</v>
      </c>
      <c r="N3745">
        <v>19.2</v>
      </c>
      <c r="O3745">
        <v>10.199999999999999</v>
      </c>
      <c r="P3745">
        <v>10.3</v>
      </c>
      <c r="Q3745">
        <v>17</v>
      </c>
      <c r="R3745">
        <v>8.4</v>
      </c>
      <c r="S3745" t="b">
        <v>0</v>
      </c>
      <c r="T3745" t="b">
        <v>0</v>
      </c>
      <c r="U3745" t="b">
        <v>0</v>
      </c>
      <c r="V3745">
        <v>59000</v>
      </c>
      <c r="W3745">
        <v>34400</v>
      </c>
      <c r="X3745">
        <v>2.37</v>
      </c>
      <c r="Y3745">
        <v>36000</v>
      </c>
      <c r="Z3745">
        <v>2.29</v>
      </c>
    </row>
    <row r="3746" spans="1:26">
      <c r="A3746">
        <v>211504109</v>
      </c>
      <c r="B3746" t="s">
        <v>9533</v>
      </c>
      <c r="C3746" t="s">
        <v>3597</v>
      </c>
      <c r="D3746" t="s">
        <v>4034</v>
      </c>
      <c r="E3746" t="s">
        <v>9412</v>
      </c>
      <c r="F3746" t="s">
        <v>3621</v>
      </c>
      <c r="G3746">
        <v>211504109</v>
      </c>
      <c r="I3746" t="s">
        <v>3622</v>
      </c>
      <c r="J3746" t="s">
        <v>10100</v>
      </c>
      <c r="K3746" t="s">
        <v>3624</v>
      </c>
      <c r="L3746" t="s">
        <v>10100</v>
      </c>
      <c r="M3746">
        <v>12.5</v>
      </c>
      <c r="N3746">
        <v>21</v>
      </c>
      <c r="O3746">
        <v>10</v>
      </c>
      <c r="P3746">
        <v>12.5</v>
      </c>
      <c r="Q3746">
        <v>21</v>
      </c>
      <c r="R3746">
        <v>9</v>
      </c>
      <c r="S3746" t="b">
        <v>0</v>
      </c>
      <c r="T3746" t="b">
        <v>0</v>
      </c>
      <c r="U3746" t="b">
        <v>0</v>
      </c>
      <c r="V3746">
        <v>24000</v>
      </c>
      <c r="W3746">
        <v>18000</v>
      </c>
      <c r="X3746">
        <v>2.2599999999999998</v>
      </c>
      <c r="Y3746">
        <v>22550</v>
      </c>
      <c r="Z3746">
        <v>2.34</v>
      </c>
    </row>
    <row r="3747" spans="1:26">
      <c r="A3747">
        <v>211306402</v>
      </c>
      <c r="B3747" t="s">
        <v>9533</v>
      </c>
      <c r="C3747" t="s">
        <v>3597</v>
      </c>
      <c r="D3747" t="s">
        <v>4034</v>
      </c>
      <c r="E3747" t="s">
        <v>9302</v>
      </c>
      <c r="F3747" t="s">
        <v>3718</v>
      </c>
      <c r="G3747">
        <v>211306402</v>
      </c>
      <c r="I3747" t="s">
        <v>3711</v>
      </c>
      <c r="J3747" t="s">
        <v>10085</v>
      </c>
      <c r="K3747" t="s">
        <v>3688</v>
      </c>
      <c r="M3747">
        <v>11.5</v>
      </c>
      <c r="N3747">
        <v>19</v>
      </c>
      <c r="O3747">
        <v>9.8000000000000007</v>
      </c>
      <c r="P3747">
        <v>12</v>
      </c>
      <c r="Q3747">
        <v>19</v>
      </c>
      <c r="R3747">
        <v>9.3000000000000007</v>
      </c>
      <c r="S3747" t="b">
        <v>0</v>
      </c>
      <c r="T3747" t="b">
        <v>0</v>
      </c>
      <c r="U3747" t="b">
        <v>1</v>
      </c>
      <c r="V3747">
        <v>19000</v>
      </c>
      <c r="W3747">
        <v>16000</v>
      </c>
      <c r="X3747">
        <v>2.61</v>
      </c>
      <c r="Y3747">
        <v>19000</v>
      </c>
      <c r="Z3747">
        <v>2.23</v>
      </c>
    </row>
    <row r="3748" spans="1:26">
      <c r="A3748">
        <v>211306411</v>
      </c>
      <c r="B3748" t="s">
        <v>9533</v>
      </c>
      <c r="C3748" t="s">
        <v>3597</v>
      </c>
      <c r="D3748" t="s">
        <v>4034</v>
      </c>
      <c r="E3748" t="s">
        <v>9302</v>
      </c>
      <c r="F3748" t="s">
        <v>3718</v>
      </c>
      <c r="G3748">
        <v>211306411</v>
      </c>
      <c r="I3748" t="s">
        <v>3711</v>
      </c>
      <c r="J3748" t="s">
        <v>10087</v>
      </c>
      <c r="K3748" t="s">
        <v>3688</v>
      </c>
      <c r="M3748">
        <v>11.4</v>
      </c>
      <c r="N3748">
        <v>20.2</v>
      </c>
      <c r="O3748">
        <v>10.5</v>
      </c>
      <c r="P3748">
        <v>11.7</v>
      </c>
      <c r="Q3748">
        <v>20.9</v>
      </c>
      <c r="R3748">
        <v>8.9</v>
      </c>
      <c r="S3748" t="b">
        <v>0</v>
      </c>
      <c r="T3748" t="b">
        <v>0</v>
      </c>
      <c r="U3748" t="b">
        <v>1</v>
      </c>
      <c r="V3748">
        <v>47000</v>
      </c>
      <c r="W3748">
        <v>36000</v>
      </c>
      <c r="X3748">
        <v>2.2999999999999998</v>
      </c>
      <c r="Y3748">
        <v>45000</v>
      </c>
      <c r="Z3748">
        <v>2.2000000000000002</v>
      </c>
    </row>
    <row r="3749" spans="1:26">
      <c r="A3749">
        <v>211306405</v>
      </c>
      <c r="B3749" t="s">
        <v>9533</v>
      </c>
      <c r="C3749" t="s">
        <v>3597</v>
      </c>
      <c r="D3749" t="s">
        <v>4034</v>
      </c>
      <c r="E3749" t="s">
        <v>9302</v>
      </c>
      <c r="F3749" t="s">
        <v>3718</v>
      </c>
      <c r="G3749">
        <v>211306405</v>
      </c>
      <c r="I3749" t="s">
        <v>3711</v>
      </c>
      <c r="J3749" t="s">
        <v>10093</v>
      </c>
      <c r="K3749" t="s">
        <v>3688</v>
      </c>
      <c r="M3749">
        <v>11.5</v>
      </c>
      <c r="N3749">
        <v>20</v>
      </c>
      <c r="O3749">
        <v>10.1</v>
      </c>
      <c r="P3749">
        <v>11.7</v>
      </c>
      <c r="Q3749">
        <v>20</v>
      </c>
      <c r="R3749">
        <v>9.5</v>
      </c>
      <c r="S3749" t="b">
        <v>0</v>
      </c>
      <c r="T3749" t="b">
        <v>0</v>
      </c>
      <c r="U3749" t="b">
        <v>1</v>
      </c>
      <c r="V3749">
        <v>28000</v>
      </c>
      <c r="W3749">
        <v>27000</v>
      </c>
      <c r="X3749">
        <v>2.2999999999999998</v>
      </c>
      <c r="Y3749">
        <v>27200</v>
      </c>
      <c r="Z3749">
        <v>2.21</v>
      </c>
    </row>
    <row r="3750" spans="1:26">
      <c r="A3750">
        <v>210655379</v>
      </c>
      <c r="B3750" t="s">
        <v>9533</v>
      </c>
      <c r="C3750" t="s">
        <v>3597</v>
      </c>
      <c r="D3750" t="s">
        <v>4034</v>
      </c>
      <c r="E3750" t="s">
        <v>9937</v>
      </c>
      <c r="F3750" t="s">
        <v>3718</v>
      </c>
      <c r="G3750">
        <v>210655379</v>
      </c>
      <c r="I3750" t="s">
        <v>3711</v>
      </c>
      <c r="J3750" t="s">
        <v>10092</v>
      </c>
      <c r="K3750" t="s">
        <v>3688</v>
      </c>
      <c r="M3750">
        <v>11.2</v>
      </c>
      <c r="N3750">
        <v>21</v>
      </c>
      <c r="O3750">
        <v>10.199999999999999</v>
      </c>
      <c r="P3750">
        <v>11.7</v>
      </c>
      <c r="Q3750">
        <v>21</v>
      </c>
      <c r="R3750">
        <v>9.1999999999999993</v>
      </c>
      <c r="S3750" t="b">
        <v>0</v>
      </c>
      <c r="T3750" t="b">
        <v>0</v>
      </c>
      <c r="U3750" t="b">
        <v>1</v>
      </c>
      <c r="V3750">
        <v>28000</v>
      </c>
      <c r="W3750">
        <v>22000</v>
      </c>
      <c r="X3750">
        <v>2.6</v>
      </c>
      <c r="Y3750">
        <v>22600</v>
      </c>
      <c r="Z3750">
        <v>2.25</v>
      </c>
    </row>
    <row r="3751" spans="1:26">
      <c r="A3751">
        <v>212360148</v>
      </c>
      <c r="B3751" t="s">
        <v>9533</v>
      </c>
      <c r="C3751" t="s">
        <v>3597</v>
      </c>
      <c r="D3751" t="s">
        <v>4034</v>
      </c>
      <c r="E3751" t="s">
        <v>8469</v>
      </c>
      <c r="F3751" t="s">
        <v>3718</v>
      </c>
      <c r="G3751">
        <v>212360148</v>
      </c>
      <c r="I3751" t="s">
        <v>3711</v>
      </c>
      <c r="J3751" t="s">
        <v>10091</v>
      </c>
      <c r="K3751" t="s">
        <v>3688</v>
      </c>
      <c r="M3751">
        <v>11.2</v>
      </c>
      <c r="N3751">
        <v>21</v>
      </c>
      <c r="O3751">
        <v>10.199999999999999</v>
      </c>
      <c r="P3751">
        <v>11.7</v>
      </c>
      <c r="Q3751">
        <v>21</v>
      </c>
      <c r="R3751">
        <v>9.1999999999999993</v>
      </c>
      <c r="S3751" t="b">
        <v>0</v>
      </c>
      <c r="T3751" t="b">
        <v>0</v>
      </c>
      <c r="U3751" t="b">
        <v>1</v>
      </c>
      <c r="V3751">
        <v>28000</v>
      </c>
      <c r="W3751">
        <v>22000</v>
      </c>
      <c r="X3751">
        <v>2.6</v>
      </c>
      <c r="Y3751">
        <v>22600</v>
      </c>
      <c r="Z3751">
        <v>2.25</v>
      </c>
    </row>
    <row r="3752" spans="1:26">
      <c r="A3752">
        <v>211726669</v>
      </c>
      <c r="B3752" t="s">
        <v>9533</v>
      </c>
      <c r="C3752" t="s">
        <v>3597</v>
      </c>
      <c r="D3752" t="s">
        <v>4034</v>
      </c>
      <c r="E3752" t="s">
        <v>9412</v>
      </c>
      <c r="F3752" t="s">
        <v>3718</v>
      </c>
      <c r="G3752">
        <v>211726669</v>
      </c>
      <c r="I3752" t="s">
        <v>3711</v>
      </c>
      <c r="J3752" t="s">
        <v>10090</v>
      </c>
      <c r="K3752" t="s">
        <v>3688</v>
      </c>
      <c r="M3752">
        <v>11.2</v>
      </c>
      <c r="N3752">
        <v>21</v>
      </c>
      <c r="O3752">
        <v>10.199999999999999</v>
      </c>
      <c r="P3752">
        <v>11.7</v>
      </c>
      <c r="Q3752">
        <v>21</v>
      </c>
      <c r="R3752">
        <v>9.1999999999999993</v>
      </c>
      <c r="S3752" t="b">
        <v>0</v>
      </c>
      <c r="T3752" t="b">
        <v>0</v>
      </c>
      <c r="U3752" t="b">
        <v>1</v>
      </c>
      <c r="V3752">
        <v>28000</v>
      </c>
      <c r="W3752">
        <v>22000</v>
      </c>
      <c r="X3752">
        <v>2.6</v>
      </c>
      <c r="Y3752">
        <v>22600</v>
      </c>
      <c r="Z3752">
        <v>2.25</v>
      </c>
    </row>
    <row r="3753" spans="1:26">
      <c r="A3753">
        <v>211911392</v>
      </c>
      <c r="B3753" t="s">
        <v>9533</v>
      </c>
      <c r="C3753" t="s">
        <v>3597</v>
      </c>
      <c r="D3753" t="s">
        <v>4034</v>
      </c>
      <c r="E3753" t="s">
        <v>5483</v>
      </c>
      <c r="F3753" t="s">
        <v>3718</v>
      </c>
      <c r="G3753">
        <v>211911392</v>
      </c>
      <c r="I3753" t="s">
        <v>3711</v>
      </c>
      <c r="J3753" t="s">
        <v>10089</v>
      </c>
      <c r="K3753" t="s">
        <v>3688</v>
      </c>
      <c r="M3753">
        <v>11.2</v>
      </c>
      <c r="N3753">
        <v>21</v>
      </c>
      <c r="O3753">
        <v>10.199999999999999</v>
      </c>
      <c r="P3753">
        <v>11.7</v>
      </c>
      <c r="Q3753">
        <v>21</v>
      </c>
      <c r="R3753">
        <v>9.1999999999999993</v>
      </c>
      <c r="S3753" t="b">
        <v>0</v>
      </c>
      <c r="T3753" t="b">
        <v>0</v>
      </c>
      <c r="U3753" t="b">
        <v>1</v>
      </c>
      <c r="V3753">
        <v>28000</v>
      </c>
      <c r="W3753">
        <v>22000</v>
      </c>
      <c r="X3753">
        <v>2.6</v>
      </c>
      <c r="Y3753">
        <v>22600</v>
      </c>
      <c r="Z3753">
        <v>2.25</v>
      </c>
    </row>
    <row r="3754" spans="1:26">
      <c r="A3754">
        <v>209157099</v>
      </c>
      <c r="B3754" t="s">
        <v>9533</v>
      </c>
      <c r="C3754" t="s">
        <v>3597</v>
      </c>
      <c r="D3754" t="s">
        <v>4034</v>
      </c>
      <c r="E3754" t="s">
        <v>9417</v>
      </c>
      <c r="F3754" t="s">
        <v>3718</v>
      </c>
      <c r="G3754">
        <v>209157099</v>
      </c>
      <c r="I3754" t="s">
        <v>3711</v>
      </c>
      <c r="J3754" t="s">
        <v>10088</v>
      </c>
      <c r="K3754" t="s">
        <v>3688</v>
      </c>
      <c r="M3754">
        <v>11.2</v>
      </c>
      <c r="N3754">
        <v>21</v>
      </c>
      <c r="O3754">
        <v>10.199999999999999</v>
      </c>
      <c r="P3754">
        <v>11.7</v>
      </c>
      <c r="Q3754">
        <v>21</v>
      </c>
      <c r="R3754">
        <v>9.1999999999999993</v>
      </c>
      <c r="S3754" t="b">
        <v>0</v>
      </c>
      <c r="T3754" t="b">
        <v>0</v>
      </c>
      <c r="U3754" t="b">
        <v>1</v>
      </c>
      <c r="V3754">
        <v>28000</v>
      </c>
      <c r="W3754">
        <v>22000</v>
      </c>
      <c r="X3754">
        <v>2.6</v>
      </c>
      <c r="Y3754">
        <v>22600</v>
      </c>
      <c r="Z3754">
        <v>2.25</v>
      </c>
    </row>
    <row r="3755" spans="1:26">
      <c r="A3755">
        <v>210655376</v>
      </c>
      <c r="B3755" t="s">
        <v>9533</v>
      </c>
      <c r="C3755" t="s">
        <v>3597</v>
      </c>
      <c r="D3755" t="s">
        <v>4034</v>
      </c>
      <c r="E3755" t="s">
        <v>9937</v>
      </c>
      <c r="F3755" t="s">
        <v>3718</v>
      </c>
      <c r="G3755">
        <v>210655376</v>
      </c>
      <c r="I3755" t="s">
        <v>3711</v>
      </c>
      <c r="J3755" t="s">
        <v>10076</v>
      </c>
      <c r="K3755" t="s">
        <v>3688</v>
      </c>
      <c r="M3755">
        <v>12</v>
      </c>
      <c r="N3755">
        <v>19</v>
      </c>
      <c r="O3755">
        <v>10.8</v>
      </c>
      <c r="P3755">
        <v>12</v>
      </c>
      <c r="Q3755">
        <v>19</v>
      </c>
      <c r="R3755">
        <v>9.8000000000000007</v>
      </c>
      <c r="S3755" t="b">
        <v>0</v>
      </c>
      <c r="T3755" t="b">
        <v>0</v>
      </c>
      <c r="U3755" t="b">
        <v>1</v>
      </c>
      <c r="V3755">
        <v>18000</v>
      </c>
      <c r="W3755">
        <v>14800</v>
      </c>
      <c r="X3755">
        <v>2.4900000000000002</v>
      </c>
      <c r="Y3755">
        <v>16000</v>
      </c>
      <c r="Z3755">
        <v>2.23</v>
      </c>
    </row>
    <row r="3756" spans="1:26">
      <c r="A3756">
        <v>212360145</v>
      </c>
      <c r="B3756" t="s">
        <v>9533</v>
      </c>
      <c r="C3756" t="s">
        <v>3597</v>
      </c>
      <c r="D3756" t="s">
        <v>4034</v>
      </c>
      <c r="E3756" t="s">
        <v>8469</v>
      </c>
      <c r="F3756" t="s">
        <v>3718</v>
      </c>
      <c r="G3756">
        <v>212360145</v>
      </c>
      <c r="I3756" t="s">
        <v>3711</v>
      </c>
      <c r="J3756" t="s">
        <v>10077</v>
      </c>
      <c r="K3756" t="s">
        <v>3688</v>
      </c>
      <c r="M3756">
        <v>12</v>
      </c>
      <c r="N3756">
        <v>19</v>
      </c>
      <c r="O3756">
        <v>10.8</v>
      </c>
      <c r="P3756">
        <v>12</v>
      </c>
      <c r="Q3756">
        <v>19</v>
      </c>
      <c r="R3756">
        <v>9.8000000000000007</v>
      </c>
      <c r="S3756" t="b">
        <v>0</v>
      </c>
      <c r="T3756" t="b">
        <v>0</v>
      </c>
      <c r="U3756" t="b">
        <v>1</v>
      </c>
      <c r="V3756">
        <v>18000</v>
      </c>
      <c r="W3756">
        <v>14800</v>
      </c>
      <c r="X3756">
        <v>2.4900000000000002</v>
      </c>
      <c r="Y3756">
        <v>16000</v>
      </c>
      <c r="Z3756">
        <v>2.23</v>
      </c>
    </row>
    <row r="3757" spans="1:26">
      <c r="A3757">
        <v>211726666</v>
      </c>
      <c r="B3757" t="s">
        <v>9533</v>
      </c>
      <c r="C3757" t="s">
        <v>3597</v>
      </c>
      <c r="D3757" t="s">
        <v>4034</v>
      </c>
      <c r="E3757" t="s">
        <v>9412</v>
      </c>
      <c r="F3757" t="s">
        <v>3718</v>
      </c>
      <c r="G3757">
        <v>211726666</v>
      </c>
      <c r="I3757" t="s">
        <v>3711</v>
      </c>
      <c r="J3757" t="s">
        <v>10078</v>
      </c>
      <c r="K3757" t="s">
        <v>3688</v>
      </c>
      <c r="M3757">
        <v>12</v>
      </c>
      <c r="N3757">
        <v>19</v>
      </c>
      <c r="O3757">
        <v>10.8</v>
      </c>
      <c r="P3757">
        <v>12</v>
      </c>
      <c r="Q3757">
        <v>19</v>
      </c>
      <c r="R3757">
        <v>9.8000000000000007</v>
      </c>
      <c r="S3757" t="b">
        <v>0</v>
      </c>
      <c r="T3757" t="b">
        <v>0</v>
      </c>
      <c r="U3757" t="b">
        <v>1</v>
      </c>
      <c r="V3757">
        <v>18000</v>
      </c>
      <c r="W3757">
        <v>14800</v>
      </c>
      <c r="X3757">
        <v>2.4900000000000002</v>
      </c>
      <c r="Y3757">
        <v>16000</v>
      </c>
      <c r="Z3757">
        <v>2.23</v>
      </c>
    </row>
    <row r="3758" spans="1:26">
      <c r="A3758">
        <v>211911389</v>
      </c>
      <c r="B3758" t="s">
        <v>9533</v>
      </c>
      <c r="C3758" t="s">
        <v>3597</v>
      </c>
      <c r="D3758" t="s">
        <v>4034</v>
      </c>
      <c r="E3758" t="s">
        <v>5483</v>
      </c>
      <c r="F3758" t="s">
        <v>3718</v>
      </c>
      <c r="G3758">
        <v>211911389</v>
      </c>
      <c r="I3758" t="s">
        <v>3711</v>
      </c>
      <c r="J3758" t="s">
        <v>10079</v>
      </c>
      <c r="K3758" t="s">
        <v>3688</v>
      </c>
      <c r="M3758">
        <v>12</v>
      </c>
      <c r="N3758">
        <v>19</v>
      </c>
      <c r="O3758">
        <v>10.8</v>
      </c>
      <c r="P3758">
        <v>12</v>
      </c>
      <c r="Q3758">
        <v>19</v>
      </c>
      <c r="R3758">
        <v>9.8000000000000007</v>
      </c>
      <c r="S3758" t="b">
        <v>0</v>
      </c>
      <c r="T3758" t="b">
        <v>0</v>
      </c>
      <c r="U3758" t="b">
        <v>1</v>
      </c>
      <c r="V3758">
        <v>18000</v>
      </c>
      <c r="W3758">
        <v>14800</v>
      </c>
      <c r="X3758">
        <v>2.4900000000000002</v>
      </c>
      <c r="Y3758">
        <v>16000</v>
      </c>
      <c r="Z3758">
        <v>2.23</v>
      </c>
    </row>
    <row r="3759" spans="1:26">
      <c r="A3759">
        <v>209157096</v>
      </c>
      <c r="B3759" t="s">
        <v>9533</v>
      </c>
      <c r="C3759" t="s">
        <v>3597</v>
      </c>
      <c r="D3759" t="s">
        <v>4034</v>
      </c>
      <c r="E3759" t="s">
        <v>9417</v>
      </c>
      <c r="F3759" t="s">
        <v>3718</v>
      </c>
      <c r="G3759">
        <v>209157096</v>
      </c>
      <c r="I3759" t="s">
        <v>3711</v>
      </c>
      <c r="J3759" t="s">
        <v>10080</v>
      </c>
      <c r="K3759" t="s">
        <v>3688</v>
      </c>
      <c r="M3759">
        <v>12</v>
      </c>
      <c r="N3759">
        <v>19</v>
      </c>
      <c r="O3759">
        <v>10.8</v>
      </c>
      <c r="P3759">
        <v>12</v>
      </c>
      <c r="Q3759">
        <v>19</v>
      </c>
      <c r="R3759">
        <v>9.8000000000000007</v>
      </c>
      <c r="S3759" t="b">
        <v>0</v>
      </c>
      <c r="T3759" t="b">
        <v>0</v>
      </c>
      <c r="U3759" t="b">
        <v>1</v>
      </c>
      <c r="V3759">
        <v>18000</v>
      </c>
      <c r="W3759">
        <v>14800</v>
      </c>
      <c r="X3759">
        <v>2.4900000000000002</v>
      </c>
      <c r="Y3759">
        <v>16000</v>
      </c>
      <c r="Z3759">
        <v>2.23</v>
      </c>
    </row>
    <row r="3760" spans="1:26">
      <c r="A3760">
        <v>211793567</v>
      </c>
      <c r="B3760" t="s">
        <v>9533</v>
      </c>
      <c r="C3760" t="s">
        <v>3597</v>
      </c>
      <c r="D3760" t="s">
        <v>4034</v>
      </c>
      <c r="E3760" t="s">
        <v>9892</v>
      </c>
      <c r="F3760" t="s">
        <v>3650</v>
      </c>
      <c r="G3760">
        <v>211793567</v>
      </c>
      <c r="I3760" t="s">
        <v>3711</v>
      </c>
      <c r="J3760" t="s">
        <v>10075</v>
      </c>
      <c r="K3760" t="s">
        <v>3653</v>
      </c>
      <c r="M3760">
        <v>12.5</v>
      </c>
      <c r="N3760">
        <v>22.4</v>
      </c>
      <c r="O3760">
        <v>11</v>
      </c>
      <c r="P3760">
        <v>12.5</v>
      </c>
      <c r="Q3760">
        <v>23.4</v>
      </c>
      <c r="R3760">
        <v>8.6999999999999993</v>
      </c>
      <c r="S3760" t="b">
        <v>0</v>
      </c>
      <c r="T3760" t="b">
        <v>0</v>
      </c>
      <c r="U3760" t="b">
        <v>0</v>
      </c>
      <c r="V3760">
        <v>48000</v>
      </c>
      <c r="W3760">
        <v>34000</v>
      </c>
      <c r="X3760">
        <v>2.4</v>
      </c>
      <c r="Y3760">
        <v>37000</v>
      </c>
      <c r="Z3760">
        <v>2.17</v>
      </c>
    </row>
    <row r="3761" spans="1:26">
      <c r="A3761">
        <v>211726521</v>
      </c>
      <c r="B3761" t="s">
        <v>9533</v>
      </c>
      <c r="C3761" t="s">
        <v>3597</v>
      </c>
      <c r="D3761" t="s">
        <v>4034</v>
      </c>
      <c r="E3761" t="s">
        <v>9412</v>
      </c>
      <c r="F3761" t="s">
        <v>3753</v>
      </c>
      <c r="G3761">
        <v>211726521</v>
      </c>
      <c r="I3761" t="s">
        <v>3601</v>
      </c>
      <c r="J3761" t="s">
        <v>10073</v>
      </c>
      <c r="K3761" t="s">
        <v>3624</v>
      </c>
      <c r="L3761" t="s">
        <v>10073</v>
      </c>
      <c r="M3761">
        <v>12.5</v>
      </c>
      <c r="N3761">
        <v>20.5</v>
      </c>
      <c r="O3761">
        <v>11</v>
      </c>
      <c r="P3761">
        <v>12.5</v>
      </c>
      <c r="Q3761">
        <v>20</v>
      </c>
      <c r="R3761">
        <v>10.6</v>
      </c>
      <c r="S3761" t="b">
        <v>0</v>
      </c>
      <c r="T3761" t="b">
        <v>0</v>
      </c>
      <c r="U3761" t="b">
        <v>1</v>
      </c>
      <c r="V3761">
        <v>17000</v>
      </c>
      <c r="W3761">
        <v>12600</v>
      </c>
      <c r="X3761">
        <v>2.66</v>
      </c>
      <c r="Y3761">
        <v>14100</v>
      </c>
      <c r="Z3761">
        <v>2.4</v>
      </c>
    </row>
    <row r="3762" spans="1:26">
      <c r="A3762">
        <v>211793575</v>
      </c>
      <c r="B3762" t="s">
        <v>9533</v>
      </c>
      <c r="C3762" t="s">
        <v>3597</v>
      </c>
      <c r="D3762" t="s">
        <v>4034</v>
      </c>
      <c r="E3762" t="s">
        <v>9892</v>
      </c>
      <c r="F3762" t="s">
        <v>3849</v>
      </c>
      <c r="G3762">
        <v>211793575</v>
      </c>
      <c r="I3762" t="s">
        <v>3622</v>
      </c>
      <c r="J3762" t="s">
        <v>10068</v>
      </c>
      <c r="K3762" t="s">
        <v>3624</v>
      </c>
      <c r="L3762" t="s">
        <v>10072</v>
      </c>
      <c r="M3762">
        <v>12.5</v>
      </c>
      <c r="N3762">
        <v>20.5</v>
      </c>
      <c r="O3762">
        <v>11</v>
      </c>
      <c r="P3762">
        <v>12.5</v>
      </c>
      <c r="Q3762">
        <v>20.5</v>
      </c>
      <c r="R3762">
        <v>10.5</v>
      </c>
      <c r="S3762" t="b">
        <v>0</v>
      </c>
      <c r="T3762" t="b">
        <v>0</v>
      </c>
      <c r="U3762" t="b">
        <v>1</v>
      </c>
      <c r="V3762">
        <v>16000</v>
      </c>
      <c r="W3762">
        <v>12000</v>
      </c>
      <c r="X3762">
        <v>2.5099999999999998</v>
      </c>
      <c r="Y3762">
        <v>13600</v>
      </c>
      <c r="Z3762">
        <v>2.2400000000000002</v>
      </c>
    </row>
    <row r="3763" spans="1:26">
      <c r="A3763">
        <v>211726524</v>
      </c>
      <c r="B3763" t="s">
        <v>9533</v>
      </c>
      <c r="C3763" t="s">
        <v>3597</v>
      </c>
      <c r="D3763" t="s">
        <v>4034</v>
      </c>
      <c r="E3763" t="s">
        <v>9412</v>
      </c>
      <c r="F3763" t="s">
        <v>3849</v>
      </c>
      <c r="G3763">
        <v>211726524</v>
      </c>
      <c r="I3763" t="s">
        <v>3622</v>
      </c>
      <c r="J3763" t="s">
        <v>10070</v>
      </c>
      <c r="K3763" t="s">
        <v>3624</v>
      </c>
      <c r="L3763" t="s">
        <v>10071</v>
      </c>
      <c r="M3763">
        <v>12.5</v>
      </c>
      <c r="N3763">
        <v>20.5</v>
      </c>
      <c r="O3763">
        <v>11</v>
      </c>
      <c r="P3763">
        <v>12.5</v>
      </c>
      <c r="Q3763">
        <v>20.5</v>
      </c>
      <c r="R3763">
        <v>10.5</v>
      </c>
      <c r="S3763" t="b">
        <v>0</v>
      </c>
      <c r="T3763" t="b">
        <v>0</v>
      </c>
      <c r="U3763" t="b">
        <v>1</v>
      </c>
      <c r="V3763">
        <v>16000</v>
      </c>
      <c r="W3763">
        <v>12000</v>
      </c>
      <c r="X3763">
        <v>2.5099999999999998</v>
      </c>
      <c r="Y3763">
        <v>13600</v>
      </c>
      <c r="Z3763">
        <v>2.2400000000000002</v>
      </c>
    </row>
    <row r="3764" spans="1:26">
      <c r="A3764">
        <v>211793558</v>
      </c>
      <c r="B3764" t="s">
        <v>9533</v>
      </c>
      <c r="C3764" t="s">
        <v>3597</v>
      </c>
      <c r="D3764" t="s">
        <v>4034</v>
      </c>
      <c r="E3764" t="s">
        <v>9892</v>
      </c>
      <c r="F3764" t="s">
        <v>3621</v>
      </c>
      <c r="G3764">
        <v>211793558</v>
      </c>
      <c r="I3764" t="s">
        <v>3622</v>
      </c>
      <c r="J3764" t="s">
        <v>10068</v>
      </c>
      <c r="K3764" t="s">
        <v>3624</v>
      </c>
      <c r="L3764" t="s">
        <v>10069</v>
      </c>
      <c r="M3764">
        <v>12.5</v>
      </c>
      <c r="N3764">
        <v>22.6</v>
      </c>
      <c r="O3764">
        <v>12</v>
      </c>
      <c r="P3764">
        <v>12.5</v>
      </c>
      <c r="Q3764">
        <v>23.5</v>
      </c>
      <c r="R3764">
        <v>10.8</v>
      </c>
      <c r="S3764" t="b">
        <v>0</v>
      </c>
      <c r="T3764" t="b">
        <v>0</v>
      </c>
      <c r="U3764" t="b">
        <v>1</v>
      </c>
      <c r="V3764">
        <v>18000</v>
      </c>
      <c r="W3764">
        <v>14900</v>
      </c>
      <c r="X3764">
        <v>2.48</v>
      </c>
      <c r="Y3764">
        <v>15934</v>
      </c>
      <c r="Z3764">
        <v>2.37</v>
      </c>
    </row>
    <row r="3765" spans="1:26">
      <c r="A3765">
        <v>211709679</v>
      </c>
      <c r="B3765" t="s">
        <v>9533</v>
      </c>
      <c r="C3765" t="s">
        <v>3597</v>
      </c>
      <c r="D3765" t="s">
        <v>4034</v>
      </c>
      <c r="E3765" t="s">
        <v>7557</v>
      </c>
      <c r="F3765" t="s">
        <v>3621</v>
      </c>
      <c r="G3765">
        <v>211709679</v>
      </c>
      <c r="I3765" t="s">
        <v>3622</v>
      </c>
      <c r="J3765" t="s">
        <v>8289</v>
      </c>
      <c r="K3765" t="s">
        <v>3624</v>
      </c>
      <c r="L3765" t="s">
        <v>9903</v>
      </c>
      <c r="M3765">
        <v>12.5</v>
      </c>
      <c r="N3765">
        <v>22.6</v>
      </c>
      <c r="O3765">
        <v>12</v>
      </c>
      <c r="P3765">
        <v>12.5</v>
      </c>
      <c r="Q3765">
        <v>23.5</v>
      </c>
      <c r="R3765">
        <v>10.8</v>
      </c>
      <c r="S3765" t="b">
        <v>0</v>
      </c>
      <c r="T3765" t="b">
        <v>0</v>
      </c>
      <c r="U3765" t="b">
        <v>1</v>
      </c>
      <c r="V3765">
        <v>18000</v>
      </c>
      <c r="W3765">
        <v>14900</v>
      </c>
      <c r="X3765">
        <v>2.48</v>
      </c>
      <c r="Y3765">
        <v>15934</v>
      </c>
      <c r="Z3765">
        <v>2.37</v>
      </c>
    </row>
    <row r="3766" spans="1:26">
      <c r="A3766">
        <v>212348361</v>
      </c>
      <c r="B3766" t="s">
        <v>9533</v>
      </c>
      <c r="C3766" t="s">
        <v>3597</v>
      </c>
      <c r="D3766" t="s">
        <v>4034</v>
      </c>
      <c r="E3766" t="s">
        <v>8126</v>
      </c>
      <c r="F3766" t="s">
        <v>3621</v>
      </c>
      <c r="G3766">
        <v>212348361</v>
      </c>
      <c r="I3766" t="s">
        <v>3622</v>
      </c>
      <c r="J3766" t="s">
        <v>10066</v>
      </c>
      <c r="K3766" t="s">
        <v>3624</v>
      </c>
      <c r="L3766" t="s">
        <v>10067</v>
      </c>
      <c r="M3766">
        <v>12.5</v>
      </c>
      <c r="N3766">
        <v>22</v>
      </c>
      <c r="O3766">
        <v>10.8</v>
      </c>
      <c r="P3766">
        <v>12.5</v>
      </c>
      <c r="Q3766">
        <v>23.1</v>
      </c>
      <c r="R3766">
        <v>9.3000000000000007</v>
      </c>
      <c r="S3766" t="b">
        <v>0</v>
      </c>
      <c r="T3766" t="b">
        <v>0</v>
      </c>
      <c r="U3766" t="b">
        <v>0</v>
      </c>
      <c r="V3766">
        <v>12000</v>
      </c>
      <c r="W3766">
        <v>8200</v>
      </c>
      <c r="X3766">
        <v>2.25</v>
      </c>
      <c r="Y3766">
        <v>9543</v>
      </c>
      <c r="Z3766">
        <v>2.39</v>
      </c>
    </row>
    <row r="3767" spans="1:26">
      <c r="A3767">
        <v>211504105</v>
      </c>
      <c r="B3767" t="s">
        <v>9533</v>
      </c>
      <c r="C3767" t="s">
        <v>3597</v>
      </c>
      <c r="D3767" t="s">
        <v>4034</v>
      </c>
      <c r="E3767" t="s">
        <v>9412</v>
      </c>
      <c r="F3767" t="s">
        <v>3621</v>
      </c>
      <c r="G3767">
        <v>211504105</v>
      </c>
      <c r="I3767" t="s">
        <v>3622</v>
      </c>
      <c r="J3767" t="s">
        <v>10065</v>
      </c>
      <c r="K3767" t="s">
        <v>3624</v>
      </c>
      <c r="L3767" t="s">
        <v>10065</v>
      </c>
      <c r="M3767">
        <v>12.5</v>
      </c>
      <c r="N3767">
        <v>22</v>
      </c>
      <c r="O3767">
        <v>10.8</v>
      </c>
      <c r="P3767">
        <v>12.5</v>
      </c>
      <c r="Q3767">
        <v>23.1</v>
      </c>
      <c r="R3767">
        <v>9.3000000000000007</v>
      </c>
      <c r="S3767" t="b">
        <v>0</v>
      </c>
      <c r="T3767" t="b">
        <v>0</v>
      </c>
      <c r="U3767" t="b">
        <v>0</v>
      </c>
      <c r="V3767">
        <v>12000</v>
      </c>
      <c r="W3767">
        <v>8200</v>
      </c>
      <c r="X3767">
        <v>2.25</v>
      </c>
      <c r="Y3767">
        <v>9543</v>
      </c>
      <c r="Z3767">
        <v>2.39</v>
      </c>
    </row>
    <row r="3768" spans="1:26">
      <c r="A3768">
        <v>212348364</v>
      </c>
      <c r="B3768" t="s">
        <v>9533</v>
      </c>
      <c r="C3768" t="s">
        <v>3597</v>
      </c>
      <c r="D3768" t="s">
        <v>4034</v>
      </c>
      <c r="E3768" t="s">
        <v>8126</v>
      </c>
      <c r="F3768" t="s">
        <v>3621</v>
      </c>
      <c r="G3768">
        <v>212348364</v>
      </c>
      <c r="I3768" t="s">
        <v>3622</v>
      </c>
      <c r="J3768" t="s">
        <v>10063</v>
      </c>
      <c r="K3768" t="s">
        <v>3624</v>
      </c>
      <c r="L3768" t="s">
        <v>10064</v>
      </c>
      <c r="M3768">
        <v>13.5</v>
      </c>
      <c r="N3768">
        <v>23.5</v>
      </c>
      <c r="O3768">
        <v>11</v>
      </c>
      <c r="P3768">
        <v>13.5</v>
      </c>
      <c r="Q3768">
        <v>23.7</v>
      </c>
      <c r="R3768">
        <v>10.3</v>
      </c>
      <c r="S3768" t="b">
        <v>0</v>
      </c>
      <c r="T3768" t="b">
        <v>0</v>
      </c>
      <c r="U3768" t="b">
        <v>1</v>
      </c>
      <c r="V3768">
        <v>18000</v>
      </c>
      <c r="W3768">
        <v>14000</v>
      </c>
      <c r="X3768">
        <v>2.61</v>
      </c>
      <c r="Y3768">
        <v>15265</v>
      </c>
      <c r="Z3768">
        <v>2.5</v>
      </c>
    </row>
    <row r="3769" spans="1:26">
      <c r="A3769">
        <v>211504107</v>
      </c>
      <c r="B3769" t="s">
        <v>9533</v>
      </c>
      <c r="C3769" t="s">
        <v>3597</v>
      </c>
      <c r="D3769" t="s">
        <v>4034</v>
      </c>
      <c r="E3769" t="s">
        <v>9412</v>
      </c>
      <c r="F3769" t="s">
        <v>3621</v>
      </c>
      <c r="G3769">
        <v>211504107</v>
      </c>
      <c r="I3769" t="s">
        <v>3622</v>
      </c>
      <c r="J3769" t="s">
        <v>10062</v>
      </c>
      <c r="K3769" t="s">
        <v>3624</v>
      </c>
      <c r="L3769" t="s">
        <v>10062</v>
      </c>
      <c r="M3769">
        <v>13.5</v>
      </c>
      <c r="N3769">
        <v>23.5</v>
      </c>
      <c r="O3769">
        <v>11</v>
      </c>
      <c r="P3769">
        <v>13.5</v>
      </c>
      <c r="Q3769">
        <v>23.7</v>
      </c>
      <c r="R3769">
        <v>10.3</v>
      </c>
      <c r="S3769" t="b">
        <v>0</v>
      </c>
      <c r="T3769" t="b">
        <v>0</v>
      </c>
      <c r="U3769" t="b">
        <v>1</v>
      </c>
      <c r="V3769">
        <v>18000</v>
      </c>
      <c r="W3769">
        <v>14000</v>
      </c>
      <c r="X3769">
        <v>2.61</v>
      </c>
      <c r="Y3769">
        <v>15265</v>
      </c>
      <c r="Z3769">
        <v>2.5</v>
      </c>
    </row>
    <row r="3770" spans="1:26">
      <c r="A3770">
        <v>211504104</v>
      </c>
      <c r="B3770" t="s">
        <v>9533</v>
      </c>
      <c r="C3770" t="s">
        <v>3597</v>
      </c>
      <c r="D3770" t="s">
        <v>4034</v>
      </c>
      <c r="E3770" t="s">
        <v>9412</v>
      </c>
      <c r="F3770" t="s">
        <v>3621</v>
      </c>
      <c r="G3770">
        <v>211504104</v>
      </c>
      <c r="I3770" t="s">
        <v>3622</v>
      </c>
      <c r="J3770" t="s">
        <v>10061</v>
      </c>
      <c r="K3770" t="s">
        <v>3624</v>
      </c>
      <c r="L3770" t="s">
        <v>10061</v>
      </c>
      <c r="M3770">
        <v>12.5</v>
      </c>
      <c r="N3770">
        <v>21.5</v>
      </c>
      <c r="O3770">
        <v>11.5</v>
      </c>
      <c r="P3770">
        <v>12.5</v>
      </c>
      <c r="Q3770">
        <v>22.7</v>
      </c>
      <c r="R3770">
        <v>10</v>
      </c>
      <c r="S3770" t="b">
        <v>0</v>
      </c>
      <c r="T3770" t="b">
        <v>0</v>
      </c>
      <c r="U3770" t="b">
        <v>1</v>
      </c>
      <c r="V3770">
        <v>12000</v>
      </c>
      <c r="W3770">
        <v>8400</v>
      </c>
      <c r="X3770">
        <v>2.77</v>
      </c>
      <c r="Y3770">
        <v>8448</v>
      </c>
      <c r="Z3770">
        <v>2.27</v>
      </c>
    </row>
    <row r="3771" spans="1:26">
      <c r="A3771">
        <v>211504100</v>
      </c>
      <c r="B3771" t="s">
        <v>9533</v>
      </c>
      <c r="C3771" t="s">
        <v>3597</v>
      </c>
      <c r="D3771" t="s">
        <v>4034</v>
      </c>
      <c r="E3771" t="s">
        <v>9412</v>
      </c>
      <c r="F3771" t="s">
        <v>3621</v>
      </c>
      <c r="G3771">
        <v>211504100</v>
      </c>
      <c r="I3771" t="s">
        <v>3622</v>
      </c>
      <c r="J3771" t="s">
        <v>10060</v>
      </c>
      <c r="K3771" t="s">
        <v>3624</v>
      </c>
      <c r="L3771" t="s">
        <v>10060</v>
      </c>
      <c r="M3771">
        <v>10.5</v>
      </c>
      <c r="N3771">
        <v>19</v>
      </c>
      <c r="O3771">
        <v>10</v>
      </c>
      <c r="P3771">
        <v>10.5</v>
      </c>
      <c r="Q3771">
        <v>19</v>
      </c>
      <c r="R3771">
        <v>8.6999999999999993</v>
      </c>
      <c r="S3771" t="b">
        <v>0</v>
      </c>
      <c r="T3771" t="b">
        <v>0</v>
      </c>
      <c r="U3771" t="b">
        <v>0</v>
      </c>
      <c r="V3771">
        <v>18000</v>
      </c>
      <c r="W3771">
        <v>11500</v>
      </c>
      <c r="X3771">
        <v>2.57</v>
      </c>
      <c r="Y3771">
        <v>14370</v>
      </c>
      <c r="Z3771">
        <v>2.4900000000000002</v>
      </c>
    </row>
    <row r="3772" spans="1:26">
      <c r="A3772">
        <v>212316068</v>
      </c>
      <c r="B3772" t="s">
        <v>9533</v>
      </c>
      <c r="C3772" t="s">
        <v>3597</v>
      </c>
      <c r="D3772" t="s">
        <v>4034</v>
      </c>
      <c r="E3772" t="s">
        <v>9899</v>
      </c>
      <c r="F3772" t="s">
        <v>3621</v>
      </c>
      <c r="G3772">
        <v>212316068</v>
      </c>
      <c r="I3772" t="s">
        <v>3622</v>
      </c>
      <c r="J3772" t="s">
        <v>8483</v>
      </c>
      <c r="K3772" t="s">
        <v>3624</v>
      </c>
      <c r="L3772" t="s">
        <v>8484</v>
      </c>
      <c r="M3772">
        <v>10.5</v>
      </c>
      <c r="N3772">
        <v>19</v>
      </c>
      <c r="O3772">
        <v>10</v>
      </c>
      <c r="P3772">
        <v>10.5</v>
      </c>
      <c r="Q3772">
        <v>19</v>
      </c>
      <c r="R3772">
        <v>8.6999999999999993</v>
      </c>
      <c r="S3772" t="b">
        <v>0</v>
      </c>
      <c r="T3772" t="b">
        <v>0</v>
      </c>
      <c r="U3772" t="b">
        <v>0</v>
      </c>
      <c r="V3772">
        <v>18000</v>
      </c>
      <c r="W3772">
        <v>11500</v>
      </c>
      <c r="X3772">
        <v>2.57</v>
      </c>
      <c r="Y3772">
        <v>14370</v>
      </c>
      <c r="Z3772">
        <v>2.4900000000000002</v>
      </c>
    </row>
    <row r="3773" spans="1:26">
      <c r="A3773">
        <v>212316154</v>
      </c>
      <c r="B3773" t="s">
        <v>9533</v>
      </c>
      <c r="C3773" t="s">
        <v>3597</v>
      </c>
      <c r="D3773" t="s">
        <v>4034</v>
      </c>
      <c r="E3773" t="s">
        <v>9898</v>
      </c>
      <c r="F3773" t="s">
        <v>3621</v>
      </c>
      <c r="G3773">
        <v>212316154</v>
      </c>
      <c r="I3773" t="s">
        <v>3622</v>
      </c>
      <c r="J3773" t="s">
        <v>8483</v>
      </c>
      <c r="K3773" t="s">
        <v>3624</v>
      </c>
      <c r="L3773" t="s">
        <v>8484</v>
      </c>
      <c r="M3773">
        <v>10.5</v>
      </c>
      <c r="N3773">
        <v>19</v>
      </c>
      <c r="O3773">
        <v>10</v>
      </c>
      <c r="P3773">
        <v>10.5</v>
      </c>
      <c r="Q3773">
        <v>19</v>
      </c>
      <c r="R3773">
        <v>8.6999999999999993</v>
      </c>
      <c r="S3773" t="b">
        <v>0</v>
      </c>
      <c r="T3773" t="b">
        <v>0</v>
      </c>
      <c r="U3773" t="b">
        <v>0</v>
      </c>
      <c r="V3773">
        <v>18000</v>
      </c>
      <c r="W3773">
        <v>11500</v>
      </c>
      <c r="X3773">
        <v>2.57</v>
      </c>
      <c r="Y3773">
        <v>14370</v>
      </c>
      <c r="Z3773">
        <v>2.4900000000000002</v>
      </c>
    </row>
    <row r="3774" spans="1:26">
      <c r="A3774">
        <v>209049124</v>
      </c>
      <c r="B3774" t="s">
        <v>9533</v>
      </c>
      <c r="C3774" t="s">
        <v>3597</v>
      </c>
      <c r="D3774" t="s">
        <v>4034</v>
      </c>
      <c r="E3774" t="s">
        <v>10055</v>
      </c>
      <c r="F3774" t="s">
        <v>3621</v>
      </c>
      <c r="G3774">
        <v>209049124</v>
      </c>
      <c r="I3774" t="s">
        <v>3622</v>
      </c>
      <c r="J3774" t="s">
        <v>10058</v>
      </c>
      <c r="K3774" t="s">
        <v>3624</v>
      </c>
      <c r="L3774" t="s">
        <v>10059</v>
      </c>
      <c r="M3774">
        <v>10.5</v>
      </c>
      <c r="N3774">
        <v>19</v>
      </c>
      <c r="O3774">
        <v>10</v>
      </c>
      <c r="P3774">
        <v>10.5</v>
      </c>
      <c r="Q3774">
        <v>19</v>
      </c>
      <c r="R3774">
        <v>8.6999999999999993</v>
      </c>
      <c r="S3774" t="b">
        <v>0</v>
      </c>
      <c r="T3774" t="b">
        <v>0</v>
      </c>
      <c r="U3774" t="b">
        <v>0</v>
      </c>
      <c r="V3774">
        <v>18000</v>
      </c>
      <c r="W3774">
        <v>11500</v>
      </c>
      <c r="X3774">
        <v>2.57</v>
      </c>
      <c r="Y3774">
        <v>14370</v>
      </c>
      <c r="Z3774">
        <v>2.4900000000000002</v>
      </c>
    </row>
    <row r="3775" spans="1:26">
      <c r="A3775">
        <v>212316152</v>
      </c>
      <c r="B3775" t="s">
        <v>9533</v>
      </c>
      <c r="C3775" t="s">
        <v>3597</v>
      </c>
      <c r="D3775" t="s">
        <v>4034</v>
      </c>
      <c r="E3775" t="s">
        <v>9898</v>
      </c>
      <c r="F3775" t="s">
        <v>3621</v>
      </c>
      <c r="G3775">
        <v>212316152</v>
      </c>
      <c r="I3775" t="s">
        <v>3622</v>
      </c>
      <c r="J3775" t="s">
        <v>8467</v>
      </c>
      <c r="K3775" t="s">
        <v>3624</v>
      </c>
      <c r="L3775" t="s">
        <v>8468</v>
      </c>
      <c r="M3775">
        <v>12.5</v>
      </c>
      <c r="N3775">
        <v>20.5</v>
      </c>
      <c r="O3775">
        <v>10</v>
      </c>
      <c r="P3775">
        <v>12.5</v>
      </c>
      <c r="Q3775">
        <v>21.5</v>
      </c>
      <c r="R3775">
        <v>9</v>
      </c>
      <c r="S3775" t="b">
        <v>0</v>
      </c>
      <c r="T3775" t="b">
        <v>0</v>
      </c>
      <c r="U3775" t="b">
        <v>0</v>
      </c>
      <c r="V3775">
        <v>9000</v>
      </c>
      <c r="W3775">
        <v>6800</v>
      </c>
      <c r="X3775">
        <v>2.46</v>
      </c>
      <c r="Y3775">
        <v>8044</v>
      </c>
      <c r="Z3775">
        <v>2.12</v>
      </c>
    </row>
    <row r="3776" spans="1:26">
      <c r="A3776">
        <v>212316066</v>
      </c>
      <c r="B3776" t="s">
        <v>9533</v>
      </c>
      <c r="C3776" t="s">
        <v>3597</v>
      </c>
      <c r="D3776" t="s">
        <v>4034</v>
      </c>
      <c r="E3776" t="s">
        <v>9899</v>
      </c>
      <c r="F3776" t="s">
        <v>3621</v>
      </c>
      <c r="G3776">
        <v>212316066</v>
      </c>
      <c r="I3776" t="s">
        <v>3622</v>
      </c>
      <c r="J3776" t="s">
        <v>8467</v>
      </c>
      <c r="K3776" t="s">
        <v>3624</v>
      </c>
      <c r="L3776" t="s">
        <v>8468</v>
      </c>
      <c r="M3776">
        <v>12.5</v>
      </c>
      <c r="N3776">
        <v>20.5</v>
      </c>
      <c r="O3776">
        <v>10</v>
      </c>
      <c r="P3776">
        <v>12.5</v>
      </c>
      <c r="Q3776">
        <v>21.5</v>
      </c>
      <c r="R3776">
        <v>9</v>
      </c>
      <c r="S3776" t="b">
        <v>0</v>
      </c>
      <c r="T3776" t="b">
        <v>0</v>
      </c>
      <c r="U3776" t="b">
        <v>0</v>
      </c>
      <c r="V3776">
        <v>9000</v>
      </c>
      <c r="W3776">
        <v>6800</v>
      </c>
      <c r="X3776">
        <v>2.46</v>
      </c>
      <c r="Y3776">
        <v>8044</v>
      </c>
      <c r="Z3776">
        <v>2.12</v>
      </c>
    </row>
    <row r="3777" spans="1:26">
      <c r="A3777">
        <v>209049125</v>
      </c>
      <c r="B3777" t="s">
        <v>9533</v>
      </c>
      <c r="C3777" t="s">
        <v>3597</v>
      </c>
      <c r="D3777" t="s">
        <v>4034</v>
      </c>
      <c r="E3777" t="s">
        <v>10055</v>
      </c>
      <c r="F3777" t="s">
        <v>3621</v>
      </c>
      <c r="G3777">
        <v>209049125</v>
      </c>
      <c r="I3777" t="s">
        <v>3622</v>
      </c>
      <c r="J3777" t="s">
        <v>10056</v>
      </c>
      <c r="K3777" t="s">
        <v>3624</v>
      </c>
      <c r="L3777" t="s">
        <v>10057</v>
      </c>
      <c r="M3777">
        <v>12.5</v>
      </c>
      <c r="N3777">
        <v>20.5</v>
      </c>
      <c r="O3777">
        <v>10</v>
      </c>
      <c r="P3777">
        <v>12.5</v>
      </c>
      <c r="Q3777">
        <v>21.5</v>
      </c>
      <c r="R3777">
        <v>9</v>
      </c>
      <c r="S3777" t="b">
        <v>0</v>
      </c>
      <c r="T3777" t="b">
        <v>0</v>
      </c>
      <c r="U3777" t="b">
        <v>0</v>
      </c>
      <c r="V3777">
        <v>9000</v>
      </c>
      <c r="W3777">
        <v>6800</v>
      </c>
      <c r="X3777">
        <v>2.46</v>
      </c>
      <c r="Y3777">
        <v>8044</v>
      </c>
      <c r="Z3777">
        <v>2.12</v>
      </c>
    </row>
    <row r="3778" spans="1:26">
      <c r="A3778">
        <v>211277593</v>
      </c>
      <c r="B3778" t="s">
        <v>9533</v>
      </c>
      <c r="C3778" t="s">
        <v>3597</v>
      </c>
      <c r="D3778" t="s">
        <v>4034</v>
      </c>
      <c r="E3778" t="s">
        <v>8154</v>
      </c>
      <c r="F3778" t="s">
        <v>3621</v>
      </c>
      <c r="G3778">
        <v>211277593</v>
      </c>
      <c r="I3778" t="s">
        <v>3622</v>
      </c>
      <c r="J3778" t="s">
        <v>7628</v>
      </c>
      <c r="K3778" t="s">
        <v>3624</v>
      </c>
      <c r="L3778" t="s">
        <v>7670</v>
      </c>
      <c r="M3778">
        <v>11</v>
      </c>
      <c r="N3778">
        <v>20.2</v>
      </c>
      <c r="O3778">
        <v>11.6</v>
      </c>
      <c r="P3778">
        <v>11</v>
      </c>
      <c r="Q3778">
        <v>20.5</v>
      </c>
      <c r="R3778">
        <v>11.5</v>
      </c>
      <c r="S3778" t="b">
        <v>0</v>
      </c>
      <c r="T3778" t="b">
        <v>0</v>
      </c>
      <c r="U3778" t="b">
        <v>1</v>
      </c>
      <c r="V3778">
        <v>24000</v>
      </c>
      <c r="W3778">
        <v>21000</v>
      </c>
      <c r="X3778">
        <v>2.64</v>
      </c>
      <c r="Y3778">
        <v>24000</v>
      </c>
      <c r="Z3778">
        <v>2.17</v>
      </c>
    </row>
    <row r="3779" spans="1:26">
      <c r="A3779">
        <v>211793577</v>
      </c>
      <c r="B3779" t="s">
        <v>9533</v>
      </c>
      <c r="C3779" t="s">
        <v>3597</v>
      </c>
      <c r="D3779" t="s">
        <v>4034</v>
      </c>
      <c r="E3779" t="s">
        <v>9892</v>
      </c>
      <c r="F3779" t="s">
        <v>3621</v>
      </c>
      <c r="G3779">
        <v>211793577</v>
      </c>
      <c r="I3779" t="s">
        <v>3622</v>
      </c>
      <c r="J3779" t="s">
        <v>10018</v>
      </c>
      <c r="K3779" t="s">
        <v>3624</v>
      </c>
      <c r="L3779" t="s">
        <v>10054</v>
      </c>
      <c r="M3779">
        <v>12.5</v>
      </c>
      <c r="N3779">
        <v>20.7</v>
      </c>
      <c r="O3779">
        <v>10.5</v>
      </c>
      <c r="P3779">
        <v>12.5</v>
      </c>
      <c r="Q3779">
        <v>21.5</v>
      </c>
      <c r="R3779">
        <v>9.6999999999999993</v>
      </c>
      <c r="S3779" t="b">
        <v>0</v>
      </c>
      <c r="T3779" t="b">
        <v>0</v>
      </c>
      <c r="U3779" t="b">
        <v>1</v>
      </c>
      <c r="V3779">
        <v>24000</v>
      </c>
      <c r="W3779">
        <v>19000</v>
      </c>
      <c r="X3779">
        <v>2.6</v>
      </c>
      <c r="Y3779">
        <v>20800</v>
      </c>
      <c r="Z3779">
        <v>2.36</v>
      </c>
    </row>
    <row r="3780" spans="1:26">
      <c r="A3780">
        <v>211726525</v>
      </c>
      <c r="B3780" t="s">
        <v>9533</v>
      </c>
      <c r="C3780" t="s">
        <v>3597</v>
      </c>
      <c r="D3780" t="s">
        <v>4034</v>
      </c>
      <c r="E3780" t="s">
        <v>9412</v>
      </c>
      <c r="F3780" t="s">
        <v>3621</v>
      </c>
      <c r="G3780">
        <v>211726525</v>
      </c>
      <c r="I3780" t="s">
        <v>3622</v>
      </c>
      <c r="J3780" t="s">
        <v>10052</v>
      </c>
      <c r="K3780" t="s">
        <v>3624</v>
      </c>
      <c r="L3780" t="s">
        <v>10053</v>
      </c>
      <c r="M3780">
        <v>12.5</v>
      </c>
      <c r="N3780">
        <v>20.7</v>
      </c>
      <c r="O3780">
        <v>10.5</v>
      </c>
      <c r="P3780">
        <v>12.5</v>
      </c>
      <c r="Q3780">
        <v>21.5</v>
      </c>
      <c r="R3780">
        <v>9.6999999999999993</v>
      </c>
      <c r="S3780" t="b">
        <v>0</v>
      </c>
      <c r="T3780" t="b">
        <v>0</v>
      </c>
      <c r="U3780" t="b">
        <v>1</v>
      </c>
      <c r="V3780">
        <v>24000</v>
      </c>
      <c r="W3780">
        <v>19000</v>
      </c>
      <c r="X3780">
        <v>2.6</v>
      </c>
      <c r="Y3780">
        <v>20800</v>
      </c>
      <c r="Z3780">
        <v>2.36</v>
      </c>
    </row>
    <row r="3781" spans="1:26">
      <c r="A3781">
        <v>212316192</v>
      </c>
      <c r="B3781" t="s">
        <v>9533</v>
      </c>
      <c r="C3781" t="s">
        <v>3597</v>
      </c>
      <c r="D3781" t="s">
        <v>4034</v>
      </c>
      <c r="E3781" t="s">
        <v>9898</v>
      </c>
      <c r="F3781" t="s">
        <v>3753</v>
      </c>
      <c r="G3781">
        <v>212316192</v>
      </c>
      <c r="I3781" t="s">
        <v>3601</v>
      </c>
      <c r="J3781" t="s">
        <v>8452</v>
      </c>
      <c r="K3781" t="s">
        <v>3624</v>
      </c>
      <c r="L3781" t="s">
        <v>8457</v>
      </c>
      <c r="M3781">
        <v>8.6999999999999993</v>
      </c>
      <c r="N3781">
        <v>16</v>
      </c>
      <c r="O3781">
        <v>11.1</v>
      </c>
      <c r="P3781">
        <v>8.1999999999999993</v>
      </c>
      <c r="Q3781">
        <v>14.3</v>
      </c>
      <c r="R3781">
        <v>10.3</v>
      </c>
      <c r="S3781" t="b">
        <v>0</v>
      </c>
      <c r="T3781" t="b">
        <v>0</v>
      </c>
      <c r="U3781" t="b">
        <v>0</v>
      </c>
      <c r="V3781">
        <v>48000</v>
      </c>
      <c r="W3781">
        <v>39500</v>
      </c>
      <c r="X3781">
        <v>2.39</v>
      </c>
      <c r="Y3781">
        <v>51000</v>
      </c>
      <c r="Z3781">
        <v>2.33</v>
      </c>
    </row>
    <row r="3782" spans="1:26">
      <c r="A3782">
        <v>212316106</v>
      </c>
      <c r="B3782" t="s">
        <v>9533</v>
      </c>
      <c r="C3782" t="s">
        <v>3597</v>
      </c>
      <c r="D3782" t="s">
        <v>4034</v>
      </c>
      <c r="E3782" t="s">
        <v>9899</v>
      </c>
      <c r="F3782" t="s">
        <v>3753</v>
      </c>
      <c r="G3782">
        <v>212316106</v>
      </c>
      <c r="I3782" t="s">
        <v>3601</v>
      </c>
      <c r="J3782" t="s">
        <v>8452</v>
      </c>
      <c r="K3782" t="s">
        <v>3624</v>
      </c>
      <c r="L3782" t="s">
        <v>8457</v>
      </c>
      <c r="M3782">
        <v>8.6999999999999993</v>
      </c>
      <c r="N3782">
        <v>16</v>
      </c>
      <c r="O3782">
        <v>11.1</v>
      </c>
      <c r="P3782">
        <v>8.1999999999999993</v>
      </c>
      <c r="Q3782">
        <v>14.3</v>
      </c>
      <c r="R3782">
        <v>10.3</v>
      </c>
      <c r="S3782" t="b">
        <v>0</v>
      </c>
      <c r="T3782" t="b">
        <v>0</v>
      </c>
      <c r="U3782" t="b">
        <v>0</v>
      </c>
      <c r="V3782">
        <v>48000</v>
      </c>
      <c r="W3782">
        <v>39500</v>
      </c>
      <c r="X3782">
        <v>2.39</v>
      </c>
      <c r="Y3782">
        <v>51000</v>
      </c>
      <c r="Z3782">
        <v>2.33</v>
      </c>
    </row>
    <row r="3783" spans="1:26">
      <c r="A3783">
        <v>212316104</v>
      </c>
      <c r="B3783" t="s">
        <v>9533</v>
      </c>
      <c r="C3783" t="s">
        <v>3597</v>
      </c>
      <c r="D3783" t="s">
        <v>4034</v>
      </c>
      <c r="E3783" t="s">
        <v>9899</v>
      </c>
      <c r="F3783" t="s">
        <v>3621</v>
      </c>
      <c r="G3783">
        <v>212316104</v>
      </c>
      <c r="I3783" t="s">
        <v>3622</v>
      </c>
      <c r="J3783" t="s">
        <v>8452</v>
      </c>
      <c r="K3783" t="s">
        <v>3624</v>
      </c>
      <c r="L3783" t="s">
        <v>8456</v>
      </c>
      <c r="M3783">
        <v>8.3000000000000007</v>
      </c>
      <c r="N3783">
        <v>16.5</v>
      </c>
      <c r="O3783">
        <v>10.7</v>
      </c>
      <c r="P3783">
        <v>8.3000000000000007</v>
      </c>
      <c r="Q3783">
        <v>16.8</v>
      </c>
      <c r="R3783">
        <v>10.7</v>
      </c>
      <c r="S3783" t="b">
        <v>0</v>
      </c>
      <c r="T3783" t="b">
        <v>0</v>
      </c>
      <c r="U3783" t="b">
        <v>0</v>
      </c>
      <c r="V3783">
        <v>48000</v>
      </c>
      <c r="W3783">
        <v>35000</v>
      </c>
      <c r="X3783">
        <v>2.59</v>
      </c>
      <c r="Y3783">
        <v>46000</v>
      </c>
      <c r="Z3783">
        <v>2.3199999999999998</v>
      </c>
    </row>
    <row r="3784" spans="1:26">
      <c r="A3784">
        <v>212316190</v>
      </c>
      <c r="B3784" t="s">
        <v>9533</v>
      </c>
      <c r="C3784" t="s">
        <v>3597</v>
      </c>
      <c r="D3784" t="s">
        <v>4034</v>
      </c>
      <c r="E3784" t="s">
        <v>9898</v>
      </c>
      <c r="F3784" t="s">
        <v>3621</v>
      </c>
      <c r="G3784">
        <v>212316190</v>
      </c>
      <c r="I3784" t="s">
        <v>3622</v>
      </c>
      <c r="J3784" t="s">
        <v>8452</v>
      </c>
      <c r="K3784" t="s">
        <v>3624</v>
      </c>
      <c r="L3784" t="s">
        <v>8456</v>
      </c>
      <c r="M3784">
        <v>8.3000000000000007</v>
      </c>
      <c r="N3784">
        <v>16.5</v>
      </c>
      <c r="O3784">
        <v>10.7</v>
      </c>
      <c r="P3784">
        <v>8.3000000000000007</v>
      </c>
      <c r="Q3784">
        <v>16.8</v>
      </c>
      <c r="R3784">
        <v>10.7</v>
      </c>
      <c r="S3784" t="b">
        <v>0</v>
      </c>
      <c r="T3784" t="b">
        <v>0</v>
      </c>
      <c r="U3784" t="b">
        <v>0</v>
      </c>
      <c r="V3784">
        <v>48000</v>
      </c>
      <c r="W3784">
        <v>35000</v>
      </c>
      <c r="X3784">
        <v>2.59</v>
      </c>
      <c r="Y3784">
        <v>46000</v>
      </c>
      <c r="Z3784">
        <v>2.3199999999999998</v>
      </c>
    </row>
    <row r="3785" spans="1:26">
      <c r="A3785">
        <v>212316195</v>
      </c>
      <c r="B3785" t="s">
        <v>9533</v>
      </c>
      <c r="C3785" t="s">
        <v>3597</v>
      </c>
      <c r="D3785" t="s">
        <v>4034</v>
      </c>
      <c r="E3785" t="s">
        <v>9898</v>
      </c>
      <c r="F3785" t="s">
        <v>3621</v>
      </c>
      <c r="G3785">
        <v>212316195</v>
      </c>
      <c r="I3785" t="s">
        <v>3622</v>
      </c>
      <c r="J3785" t="s">
        <v>8452</v>
      </c>
      <c r="K3785" t="s">
        <v>3624</v>
      </c>
      <c r="L3785" t="s">
        <v>8453</v>
      </c>
      <c r="M3785">
        <v>8.1999999999999993</v>
      </c>
      <c r="N3785">
        <v>17</v>
      </c>
      <c r="O3785">
        <v>10.8</v>
      </c>
      <c r="P3785">
        <v>8.1999999999999993</v>
      </c>
      <c r="Q3785">
        <v>17</v>
      </c>
      <c r="R3785">
        <v>9.8000000000000007</v>
      </c>
      <c r="S3785" t="b">
        <v>0</v>
      </c>
      <c r="T3785" t="b">
        <v>0</v>
      </c>
      <c r="U3785" t="b">
        <v>0</v>
      </c>
      <c r="V3785">
        <v>48000</v>
      </c>
      <c r="W3785">
        <v>35000</v>
      </c>
      <c r="X3785">
        <v>2.34</v>
      </c>
      <c r="Y3785">
        <v>52000</v>
      </c>
      <c r="Z3785">
        <v>2.1</v>
      </c>
    </row>
    <row r="3786" spans="1:26">
      <c r="A3786">
        <v>212316109</v>
      </c>
      <c r="B3786" t="s">
        <v>9533</v>
      </c>
      <c r="C3786" t="s">
        <v>3597</v>
      </c>
      <c r="D3786" t="s">
        <v>4034</v>
      </c>
      <c r="E3786" t="s">
        <v>9899</v>
      </c>
      <c r="F3786" t="s">
        <v>3621</v>
      </c>
      <c r="G3786">
        <v>212316109</v>
      </c>
      <c r="I3786" t="s">
        <v>3622</v>
      </c>
      <c r="J3786" t="s">
        <v>8452</v>
      </c>
      <c r="K3786" t="s">
        <v>3624</v>
      </c>
      <c r="L3786" t="s">
        <v>8453</v>
      </c>
      <c r="M3786">
        <v>8.1999999999999993</v>
      </c>
      <c r="N3786">
        <v>17</v>
      </c>
      <c r="O3786">
        <v>10.8</v>
      </c>
      <c r="P3786">
        <v>8.1999999999999993</v>
      </c>
      <c r="Q3786">
        <v>17</v>
      </c>
      <c r="R3786">
        <v>9.8000000000000007</v>
      </c>
      <c r="S3786" t="b">
        <v>0</v>
      </c>
      <c r="T3786" t="b">
        <v>0</v>
      </c>
      <c r="U3786" t="b">
        <v>0</v>
      </c>
      <c r="V3786">
        <v>48000</v>
      </c>
      <c r="W3786">
        <v>35000</v>
      </c>
      <c r="X3786">
        <v>2.34</v>
      </c>
      <c r="Y3786">
        <v>52000</v>
      </c>
      <c r="Z3786">
        <v>2.1</v>
      </c>
    </row>
    <row r="3787" spans="1:26">
      <c r="A3787">
        <v>212316105</v>
      </c>
      <c r="B3787" t="s">
        <v>9533</v>
      </c>
      <c r="C3787" t="s">
        <v>3597</v>
      </c>
      <c r="D3787" t="s">
        <v>4034</v>
      </c>
      <c r="E3787" t="s">
        <v>9899</v>
      </c>
      <c r="F3787" t="s">
        <v>3753</v>
      </c>
      <c r="G3787">
        <v>212316105</v>
      </c>
      <c r="I3787" t="s">
        <v>3601</v>
      </c>
      <c r="J3787" t="s">
        <v>8444</v>
      </c>
      <c r="K3787" t="s">
        <v>3624</v>
      </c>
      <c r="L3787" t="s">
        <v>8449</v>
      </c>
      <c r="M3787">
        <v>9</v>
      </c>
      <c r="N3787">
        <v>17.5</v>
      </c>
      <c r="O3787">
        <v>11.5</v>
      </c>
      <c r="P3787">
        <v>9</v>
      </c>
      <c r="Q3787">
        <v>16.5</v>
      </c>
      <c r="R3787">
        <v>11</v>
      </c>
      <c r="S3787" t="b">
        <v>0</v>
      </c>
      <c r="T3787" t="b">
        <v>0</v>
      </c>
      <c r="U3787" t="b">
        <v>0</v>
      </c>
      <c r="V3787">
        <v>36000</v>
      </c>
      <c r="W3787">
        <v>34000</v>
      </c>
      <c r="X3787">
        <v>2.4900000000000002</v>
      </c>
      <c r="Y3787">
        <v>43000</v>
      </c>
      <c r="Z3787">
        <v>2.23</v>
      </c>
    </row>
    <row r="3788" spans="1:26">
      <c r="A3788">
        <v>212316191</v>
      </c>
      <c r="B3788" t="s">
        <v>9533</v>
      </c>
      <c r="C3788" t="s">
        <v>3597</v>
      </c>
      <c r="D3788" t="s">
        <v>4034</v>
      </c>
      <c r="E3788" t="s">
        <v>9898</v>
      </c>
      <c r="F3788" t="s">
        <v>3753</v>
      </c>
      <c r="G3788">
        <v>212316191</v>
      </c>
      <c r="I3788" t="s">
        <v>3601</v>
      </c>
      <c r="J3788" t="s">
        <v>8444</v>
      </c>
      <c r="K3788" t="s">
        <v>3624</v>
      </c>
      <c r="L3788" t="s">
        <v>8449</v>
      </c>
      <c r="M3788">
        <v>9</v>
      </c>
      <c r="N3788">
        <v>17.5</v>
      </c>
      <c r="O3788">
        <v>11.5</v>
      </c>
      <c r="P3788">
        <v>9</v>
      </c>
      <c r="Q3788">
        <v>16.5</v>
      </c>
      <c r="R3788">
        <v>11</v>
      </c>
      <c r="S3788" t="b">
        <v>0</v>
      </c>
      <c r="T3788" t="b">
        <v>0</v>
      </c>
      <c r="U3788" t="b">
        <v>0</v>
      </c>
      <c r="V3788">
        <v>36000</v>
      </c>
      <c r="W3788">
        <v>34000</v>
      </c>
      <c r="X3788">
        <v>2.4900000000000002</v>
      </c>
      <c r="Y3788">
        <v>43000</v>
      </c>
      <c r="Z3788">
        <v>2.23</v>
      </c>
    </row>
    <row r="3789" spans="1:26">
      <c r="A3789">
        <v>212316189</v>
      </c>
      <c r="B3789" t="s">
        <v>9533</v>
      </c>
      <c r="C3789" t="s">
        <v>3597</v>
      </c>
      <c r="D3789" t="s">
        <v>4034</v>
      </c>
      <c r="E3789" t="s">
        <v>9898</v>
      </c>
      <c r="F3789" t="s">
        <v>3621</v>
      </c>
      <c r="G3789">
        <v>212316189</v>
      </c>
      <c r="I3789" t="s">
        <v>3622</v>
      </c>
      <c r="J3789" t="s">
        <v>8444</v>
      </c>
      <c r="K3789" t="s">
        <v>3624</v>
      </c>
      <c r="L3789" t="s">
        <v>8448</v>
      </c>
      <c r="M3789">
        <v>9.5</v>
      </c>
      <c r="N3789">
        <v>19</v>
      </c>
      <c r="O3789">
        <v>10.3</v>
      </c>
      <c r="P3789">
        <v>9.5</v>
      </c>
      <c r="Q3789">
        <v>19.399999999999999</v>
      </c>
      <c r="R3789">
        <v>10.5</v>
      </c>
      <c r="S3789" t="b">
        <v>0</v>
      </c>
      <c r="T3789" t="b">
        <v>0</v>
      </c>
      <c r="U3789" t="b">
        <v>1</v>
      </c>
      <c r="V3789">
        <v>36000</v>
      </c>
      <c r="W3789">
        <v>33000</v>
      </c>
      <c r="X3789">
        <v>2.4</v>
      </c>
      <c r="Y3789">
        <v>40500</v>
      </c>
      <c r="Z3789">
        <v>1.93</v>
      </c>
    </row>
    <row r="3790" spans="1:26">
      <c r="A3790">
        <v>212316103</v>
      </c>
      <c r="B3790" t="s">
        <v>9533</v>
      </c>
      <c r="C3790" t="s">
        <v>3597</v>
      </c>
      <c r="D3790" t="s">
        <v>4034</v>
      </c>
      <c r="E3790" t="s">
        <v>9899</v>
      </c>
      <c r="F3790" t="s">
        <v>3621</v>
      </c>
      <c r="G3790">
        <v>212316103</v>
      </c>
      <c r="I3790" t="s">
        <v>3622</v>
      </c>
      <c r="J3790" t="s">
        <v>8444</v>
      </c>
      <c r="K3790" t="s">
        <v>3624</v>
      </c>
      <c r="L3790" t="s">
        <v>8448</v>
      </c>
      <c r="M3790">
        <v>9.5</v>
      </c>
      <c r="N3790">
        <v>19</v>
      </c>
      <c r="O3790">
        <v>10.3</v>
      </c>
      <c r="P3790">
        <v>9.5</v>
      </c>
      <c r="Q3790">
        <v>19.399999999999999</v>
      </c>
      <c r="R3790">
        <v>10.5</v>
      </c>
      <c r="S3790" t="b">
        <v>0</v>
      </c>
      <c r="T3790" t="b">
        <v>0</v>
      </c>
      <c r="U3790" t="b">
        <v>1</v>
      </c>
      <c r="V3790">
        <v>36000</v>
      </c>
      <c r="W3790">
        <v>33000</v>
      </c>
      <c r="X3790">
        <v>2.4</v>
      </c>
      <c r="Y3790">
        <v>40500</v>
      </c>
      <c r="Z3790">
        <v>1.93</v>
      </c>
    </row>
    <row r="3791" spans="1:26">
      <c r="A3791">
        <v>212316108</v>
      </c>
      <c r="B3791" t="s">
        <v>9533</v>
      </c>
      <c r="C3791" t="s">
        <v>3597</v>
      </c>
      <c r="D3791" t="s">
        <v>4034</v>
      </c>
      <c r="E3791" t="s">
        <v>9899</v>
      </c>
      <c r="F3791" t="s">
        <v>3621</v>
      </c>
      <c r="G3791">
        <v>212316108</v>
      </c>
      <c r="I3791" t="s">
        <v>3622</v>
      </c>
      <c r="J3791" t="s">
        <v>8444</v>
      </c>
      <c r="K3791" t="s">
        <v>3624</v>
      </c>
      <c r="L3791" t="s">
        <v>8445</v>
      </c>
      <c r="M3791">
        <v>8.6</v>
      </c>
      <c r="N3791">
        <v>17.5</v>
      </c>
      <c r="O3791">
        <v>10</v>
      </c>
      <c r="P3791">
        <v>8.8000000000000007</v>
      </c>
      <c r="Q3791">
        <v>17.600000000000001</v>
      </c>
      <c r="R3791">
        <v>10</v>
      </c>
      <c r="S3791" t="b">
        <v>0</v>
      </c>
      <c r="T3791" t="b">
        <v>0</v>
      </c>
      <c r="U3791" t="b">
        <v>0</v>
      </c>
      <c r="V3791">
        <v>36000</v>
      </c>
      <c r="W3791">
        <v>32000</v>
      </c>
      <c r="X3791">
        <v>2.23</v>
      </c>
      <c r="Y3791">
        <v>42000</v>
      </c>
      <c r="Z3791">
        <v>1.9</v>
      </c>
    </row>
    <row r="3792" spans="1:26">
      <c r="A3792">
        <v>212316194</v>
      </c>
      <c r="B3792" t="s">
        <v>9533</v>
      </c>
      <c r="C3792" t="s">
        <v>3597</v>
      </c>
      <c r="D3792" t="s">
        <v>4034</v>
      </c>
      <c r="E3792" t="s">
        <v>9898</v>
      </c>
      <c r="F3792" t="s">
        <v>3621</v>
      </c>
      <c r="G3792">
        <v>212316194</v>
      </c>
      <c r="I3792" t="s">
        <v>3622</v>
      </c>
      <c r="J3792" t="s">
        <v>8444</v>
      </c>
      <c r="K3792" t="s">
        <v>3624</v>
      </c>
      <c r="L3792" t="s">
        <v>8445</v>
      </c>
      <c r="M3792">
        <v>8.6</v>
      </c>
      <c r="N3792">
        <v>17.5</v>
      </c>
      <c r="O3792">
        <v>10</v>
      </c>
      <c r="P3792">
        <v>8.8000000000000007</v>
      </c>
      <c r="Q3792">
        <v>17.600000000000001</v>
      </c>
      <c r="R3792">
        <v>10</v>
      </c>
      <c r="S3792" t="b">
        <v>0</v>
      </c>
      <c r="T3792" t="b">
        <v>0</v>
      </c>
      <c r="U3792" t="b">
        <v>0</v>
      </c>
      <c r="V3792">
        <v>36000</v>
      </c>
      <c r="W3792">
        <v>32000</v>
      </c>
      <c r="X3792">
        <v>2.23</v>
      </c>
      <c r="Y3792">
        <v>42000</v>
      </c>
      <c r="Z3792">
        <v>1.9</v>
      </c>
    </row>
    <row r="3793" spans="1:26">
      <c r="A3793">
        <v>211726664</v>
      </c>
      <c r="B3793" t="s">
        <v>9533</v>
      </c>
      <c r="C3793" t="s">
        <v>3597</v>
      </c>
      <c r="D3793" t="s">
        <v>4034</v>
      </c>
      <c r="E3793" t="s">
        <v>9412</v>
      </c>
      <c r="F3793" t="s">
        <v>3753</v>
      </c>
      <c r="G3793">
        <v>211726664</v>
      </c>
      <c r="I3793" t="s">
        <v>3601</v>
      </c>
      <c r="J3793" t="s">
        <v>10050</v>
      </c>
      <c r="K3793" t="s">
        <v>3624</v>
      </c>
      <c r="L3793" t="s">
        <v>10051</v>
      </c>
      <c r="M3793">
        <v>9.1999999999999993</v>
      </c>
      <c r="N3793">
        <v>17.399999999999999</v>
      </c>
      <c r="O3793">
        <v>10.3</v>
      </c>
      <c r="P3793">
        <v>8.5</v>
      </c>
      <c r="Q3793">
        <v>15.1</v>
      </c>
      <c r="R3793">
        <v>9.3000000000000007</v>
      </c>
      <c r="S3793" t="b">
        <v>0</v>
      </c>
      <c r="T3793" t="b">
        <v>0</v>
      </c>
      <c r="U3793" t="b">
        <v>0</v>
      </c>
      <c r="V3793">
        <v>48000</v>
      </c>
      <c r="W3793">
        <v>34000</v>
      </c>
      <c r="X3793">
        <v>2.3199999999999998</v>
      </c>
      <c r="Y3793">
        <v>41000</v>
      </c>
      <c r="Z3793">
        <v>2.3199999999999998</v>
      </c>
    </row>
    <row r="3794" spans="1:26">
      <c r="A3794">
        <v>211726527</v>
      </c>
      <c r="B3794" t="s">
        <v>9533</v>
      </c>
      <c r="C3794" t="s">
        <v>3597</v>
      </c>
      <c r="D3794" t="s">
        <v>4034</v>
      </c>
      <c r="E3794" t="s">
        <v>9412</v>
      </c>
      <c r="F3794" t="s">
        <v>3621</v>
      </c>
      <c r="G3794">
        <v>211726527</v>
      </c>
      <c r="I3794" t="s">
        <v>3622</v>
      </c>
      <c r="J3794" t="s">
        <v>10048</v>
      </c>
      <c r="K3794" t="s">
        <v>3624</v>
      </c>
      <c r="L3794" t="s">
        <v>10049</v>
      </c>
      <c r="M3794">
        <v>9.5</v>
      </c>
      <c r="N3794">
        <v>17.8</v>
      </c>
      <c r="O3794">
        <v>11.5</v>
      </c>
      <c r="P3794">
        <v>9.5</v>
      </c>
      <c r="Q3794">
        <v>18.5</v>
      </c>
      <c r="R3794">
        <v>9.8000000000000007</v>
      </c>
      <c r="S3794" t="b">
        <v>0</v>
      </c>
      <c r="T3794" t="b">
        <v>0</v>
      </c>
      <c r="U3794" t="b">
        <v>1</v>
      </c>
      <c r="V3794">
        <v>48000</v>
      </c>
      <c r="W3794">
        <v>30000</v>
      </c>
      <c r="X3794">
        <v>2.34</v>
      </c>
      <c r="Y3794">
        <v>39000</v>
      </c>
      <c r="Z3794">
        <v>2.0499999999999998</v>
      </c>
    </row>
    <row r="3795" spans="1:26">
      <c r="A3795">
        <v>211726663</v>
      </c>
      <c r="B3795" t="s">
        <v>9533</v>
      </c>
      <c r="C3795" t="s">
        <v>3597</v>
      </c>
      <c r="D3795" t="s">
        <v>4034</v>
      </c>
      <c r="E3795" t="s">
        <v>9412</v>
      </c>
      <c r="F3795" t="s">
        <v>3753</v>
      </c>
      <c r="G3795">
        <v>211726663</v>
      </c>
      <c r="I3795" t="s">
        <v>3601</v>
      </c>
      <c r="J3795" t="s">
        <v>10046</v>
      </c>
      <c r="K3795" t="s">
        <v>3624</v>
      </c>
      <c r="L3795" t="s">
        <v>10047</v>
      </c>
      <c r="M3795">
        <v>9</v>
      </c>
      <c r="N3795">
        <v>16.7</v>
      </c>
      <c r="O3795">
        <v>11.5</v>
      </c>
      <c r="P3795">
        <v>8.8000000000000007</v>
      </c>
      <c r="Q3795">
        <v>15.8</v>
      </c>
      <c r="R3795">
        <v>8.8000000000000007</v>
      </c>
      <c r="S3795" t="b">
        <v>0</v>
      </c>
      <c r="T3795" t="b">
        <v>0</v>
      </c>
      <c r="U3795" t="b">
        <v>0</v>
      </c>
      <c r="V3795">
        <v>36000</v>
      </c>
      <c r="W3795">
        <v>25000</v>
      </c>
      <c r="X3795">
        <v>2.4900000000000002</v>
      </c>
      <c r="Y3795">
        <v>26000</v>
      </c>
      <c r="Z3795">
        <v>2.2200000000000002</v>
      </c>
    </row>
    <row r="3796" spans="1:26">
      <c r="A3796">
        <v>211726526</v>
      </c>
      <c r="B3796" t="s">
        <v>9533</v>
      </c>
      <c r="C3796" t="s">
        <v>3597</v>
      </c>
      <c r="D3796" t="s">
        <v>4034</v>
      </c>
      <c r="E3796" t="s">
        <v>9412</v>
      </c>
      <c r="F3796" t="s">
        <v>3621</v>
      </c>
      <c r="G3796">
        <v>211726526</v>
      </c>
      <c r="I3796" t="s">
        <v>3622</v>
      </c>
      <c r="J3796" t="s">
        <v>10044</v>
      </c>
      <c r="K3796" t="s">
        <v>3624</v>
      </c>
      <c r="L3796" t="s">
        <v>10045</v>
      </c>
      <c r="M3796">
        <v>9</v>
      </c>
      <c r="N3796">
        <v>18.2</v>
      </c>
      <c r="O3796">
        <v>10.6</v>
      </c>
      <c r="P3796">
        <v>9.4</v>
      </c>
      <c r="Q3796">
        <v>19.2</v>
      </c>
      <c r="R3796">
        <v>8.8000000000000007</v>
      </c>
      <c r="S3796" t="b">
        <v>0</v>
      </c>
      <c r="T3796" t="b">
        <v>0</v>
      </c>
      <c r="U3796" t="b">
        <v>0</v>
      </c>
      <c r="V3796">
        <v>36000</v>
      </c>
      <c r="W3796">
        <v>23000</v>
      </c>
      <c r="X3796">
        <v>2.4500000000000002</v>
      </c>
      <c r="Y3796">
        <v>26000</v>
      </c>
      <c r="Z3796">
        <v>2.13</v>
      </c>
    </row>
    <row r="3797" spans="1:26">
      <c r="A3797">
        <v>212219665</v>
      </c>
      <c r="B3797" t="s">
        <v>9533</v>
      </c>
      <c r="C3797" t="s">
        <v>3597</v>
      </c>
      <c r="D3797" t="s">
        <v>4034</v>
      </c>
      <c r="E3797" t="s">
        <v>5440</v>
      </c>
      <c r="F3797" t="s">
        <v>3621</v>
      </c>
      <c r="G3797">
        <v>212219665</v>
      </c>
      <c r="I3797" t="s">
        <v>3622</v>
      </c>
      <c r="J3797" t="s">
        <v>8417</v>
      </c>
      <c r="K3797" t="s">
        <v>3624</v>
      </c>
      <c r="L3797" t="s">
        <v>10043</v>
      </c>
      <c r="M3797">
        <v>9</v>
      </c>
      <c r="N3797">
        <v>18.2</v>
      </c>
      <c r="O3797">
        <v>10.6</v>
      </c>
      <c r="P3797">
        <v>9.4</v>
      </c>
      <c r="Q3797">
        <v>19.2</v>
      </c>
      <c r="R3797">
        <v>8.8000000000000007</v>
      </c>
      <c r="S3797" t="b">
        <v>0</v>
      </c>
      <c r="T3797" t="b">
        <v>0</v>
      </c>
      <c r="U3797" t="b">
        <v>0</v>
      </c>
      <c r="V3797">
        <v>36000</v>
      </c>
      <c r="W3797">
        <v>23000</v>
      </c>
      <c r="X3797">
        <v>2.4500000000000002</v>
      </c>
      <c r="Y3797">
        <v>26000</v>
      </c>
      <c r="Z3797">
        <v>2.13</v>
      </c>
    </row>
    <row r="3798" spans="1:26">
      <c r="A3798">
        <v>212219666</v>
      </c>
      <c r="B3798" t="s">
        <v>9533</v>
      </c>
      <c r="C3798" t="s">
        <v>3597</v>
      </c>
      <c r="D3798" t="s">
        <v>4034</v>
      </c>
      <c r="E3798" t="s">
        <v>5440</v>
      </c>
      <c r="F3798" t="s">
        <v>3621</v>
      </c>
      <c r="G3798">
        <v>212219666</v>
      </c>
      <c r="I3798" t="s">
        <v>3622</v>
      </c>
      <c r="J3798" t="s">
        <v>8417</v>
      </c>
      <c r="K3798" t="s">
        <v>3624</v>
      </c>
      <c r="L3798" t="s">
        <v>10042</v>
      </c>
      <c r="M3798">
        <v>8</v>
      </c>
      <c r="N3798">
        <v>17</v>
      </c>
      <c r="O3798">
        <v>10</v>
      </c>
      <c r="P3798">
        <v>8.5</v>
      </c>
      <c r="Q3798">
        <v>19</v>
      </c>
      <c r="R3798">
        <v>9</v>
      </c>
      <c r="S3798" t="b">
        <v>0</v>
      </c>
      <c r="T3798" t="b">
        <v>0</v>
      </c>
      <c r="U3798" t="b">
        <v>0</v>
      </c>
      <c r="V3798">
        <v>36000</v>
      </c>
      <c r="W3798">
        <v>23000</v>
      </c>
      <c r="X3798">
        <v>2.2000000000000002</v>
      </c>
      <c r="Y3798">
        <v>25000</v>
      </c>
      <c r="Z3798">
        <v>2.11</v>
      </c>
    </row>
    <row r="3799" spans="1:26">
      <c r="A3799">
        <v>210655373</v>
      </c>
      <c r="B3799" t="s">
        <v>9533</v>
      </c>
      <c r="C3799" t="s">
        <v>3597</v>
      </c>
      <c r="D3799" t="s">
        <v>4034</v>
      </c>
      <c r="E3799" t="s">
        <v>9937</v>
      </c>
      <c r="F3799" t="s">
        <v>3621</v>
      </c>
      <c r="G3799">
        <v>210655373</v>
      </c>
      <c r="I3799" t="s">
        <v>3622</v>
      </c>
      <c r="J3799" t="s">
        <v>10040</v>
      </c>
      <c r="K3799" t="s">
        <v>3624</v>
      </c>
      <c r="L3799" t="s">
        <v>10041</v>
      </c>
      <c r="M3799">
        <v>14.7</v>
      </c>
      <c r="N3799">
        <v>24</v>
      </c>
      <c r="O3799">
        <v>12.7</v>
      </c>
      <c r="P3799">
        <v>14.7</v>
      </c>
      <c r="Q3799">
        <v>24</v>
      </c>
      <c r="R3799">
        <v>11.6</v>
      </c>
      <c r="S3799" t="b">
        <v>0</v>
      </c>
      <c r="T3799" t="b">
        <v>0</v>
      </c>
      <c r="U3799" t="b">
        <v>1</v>
      </c>
      <c r="V3799">
        <v>9000</v>
      </c>
      <c r="W3799">
        <v>8100</v>
      </c>
      <c r="X3799">
        <v>2.7</v>
      </c>
      <c r="Y3799">
        <v>9543</v>
      </c>
      <c r="Z3799">
        <v>2.48</v>
      </c>
    </row>
    <row r="3800" spans="1:26">
      <c r="A3800">
        <v>209157090</v>
      </c>
      <c r="B3800" t="s">
        <v>9533</v>
      </c>
      <c r="C3800" t="s">
        <v>3597</v>
      </c>
      <c r="D3800" t="s">
        <v>4034</v>
      </c>
      <c r="E3800" t="s">
        <v>9417</v>
      </c>
      <c r="F3800" t="s">
        <v>3621</v>
      </c>
      <c r="G3800">
        <v>209157090</v>
      </c>
      <c r="I3800" t="s">
        <v>3622</v>
      </c>
      <c r="J3800" t="s">
        <v>10038</v>
      </c>
      <c r="K3800" t="s">
        <v>3624</v>
      </c>
      <c r="L3800" t="s">
        <v>10039</v>
      </c>
      <c r="M3800">
        <v>14.7</v>
      </c>
      <c r="N3800">
        <v>24</v>
      </c>
      <c r="O3800">
        <v>12.7</v>
      </c>
      <c r="P3800">
        <v>14.7</v>
      </c>
      <c r="Q3800">
        <v>24</v>
      </c>
      <c r="R3800">
        <v>11.6</v>
      </c>
      <c r="S3800" t="b">
        <v>0</v>
      </c>
      <c r="T3800" t="b">
        <v>0</v>
      </c>
      <c r="U3800" t="b">
        <v>1</v>
      </c>
      <c r="V3800">
        <v>9000</v>
      </c>
      <c r="W3800">
        <v>8100</v>
      </c>
      <c r="X3800">
        <v>2.7</v>
      </c>
      <c r="Y3800">
        <v>9543</v>
      </c>
      <c r="Z3800">
        <v>2.48</v>
      </c>
    </row>
    <row r="3801" spans="1:26">
      <c r="A3801">
        <v>211306392</v>
      </c>
      <c r="B3801" t="s">
        <v>9533</v>
      </c>
      <c r="C3801" t="s">
        <v>3597</v>
      </c>
      <c r="D3801" t="s">
        <v>4034</v>
      </c>
      <c r="E3801" t="s">
        <v>9302</v>
      </c>
      <c r="F3801" t="s">
        <v>3621</v>
      </c>
      <c r="G3801">
        <v>211306392</v>
      </c>
      <c r="I3801" t="s">
        <v>3622</v>
      </c>
      <c r="J3801" t="s">
        <v>10036</v>
      </c>
      <c r="K3801" t="s">
        <v>3624</v>
      </c>
      <c r="L3801" t="s">
        <v>10037</v>
      </c>
      <c r="M3801">
        <v>15</v>
      </c>
      <c r="N3801">
        <v>23.5</v>
      </c>
      <c r="O3801">
        <v>11</v>
      </c>
      <c r="P3801">
        <v>15</v>
      </c>
      <c r="Q3801">
        <v>23.5</v>
      </c>
      <c r="R3801">
        <v>12</v>
      </c>
      <c r="S3801" t="b">
        <v>0</v>
      </c>
      <c r="T3801" t="b">
        <v>0</v>
      </c>
      <c r="U3801" t="b">
        <v>1</v>
      </c>
      <c r="V3801">
        <v>6000</v>
      </c>
      <c r="W3801">
        <v>7500</v>
      </c>
      <c r="X3801">
        <v>2.5</v>
      </c>
      <c r="Y3801">
        <v>10000</v>
      </c>
      <c r="Z3801">
        <v>2.38</v>
      </c>
    </row>
    <row r="3802" spans="1:26">
      <c r="A3802">
        <v>211709681</v>
      </c>
      <c r="B3802" t="s">
        <v>9533</v>
      </c>
      <c r="C3802" t="s">
        <v>3597</v>
      </c>
      <c r="D3802" t="s">
        <v>4034</v>
      </c>
      <c r="E3802" t="s">
        <v>7557</v>
      </c>
      <c r="F3802" t="s">
        <v>3621</v>
      </c>
      <c r="G3802">
        <v>211709681</v>
      </c>
      <c r="I3802" t="s">
        <v>3622</v>
      </c>
      <c r="J3802" t="s">
        <v>8407</v>
      </c>
      <c r="K3802" t="s">
        <v>3624</v>
      </c>
      <c r="L3802" t="s">
        <v>10035</v>
      </c>
      <c r="M3802">
        <v>15.8</v>
      </c>
      <c r="N3802">
        <v>26.5</v>
      </c>
      <c r="O3802">
        <v>14</v>
      </c>
      <c r="P3802">
        <v>15.8</v>
      </c>
      <c r="Q3802">
        <v>26.5</v>
      </c>
      <c r="R3802">
        <v>13.6</v>
      </c>
      <c r="S3802" t="b">
        <v>0</v>
      </c>
      <c r="T3802" t="b">
        <v>0</v>
      </c>
      <c r="U3802" t="b">
        <v>1</v>
      </c>
      <c r="V3802">
        <v>6000</v>
      </c>
      <c r="W3802">
        <v>8500</v>
      </c>
      <c r="X3802">
        <v>2.9</v>
      </c>
      <c r="Y3802">
        <v>10041</v>
      </c>
      <c r="Z3802">
        <v>2.4500000000000002</v>
      </c>
    </row>
    <row r="3803" spans="1:26">
      <c r="A3803">
        <v>212316098</v>
      </c>
      <c r="B3803" t="s">
        <v>9533</v>
      </c>
      <c r="C3803" t="s">
        <v>3597</v>
      </c>
      <c r="D3803" t="s">
        <v>4034</v>
      </c>
      <c r="E3803" t="s">
        <v>9899</v>
      </c>
      <c r="F3803" t="s">
        <v>3621</v>
      </c>
      <c r="G3803">
        <v>212316098</v>
      </c>
      <c r="I3803" t="s">
        <v>3622</v>
      </c>
      <c r="J3803" t="s">
        <v>8400</v>
      </c>
      <c r="K3803" t="s">
        <v>3624</v>
      </c>
      <c r="L3803" t="s">
        <v>8401</v>
      </c>
      <c r="M3803">
        <v>15.8</v>
      </c>
      <c r="N3803">
        <v>26.5</v>
      </c>
      <c r="O3803">
        <v>14</v>
      </c>
      <c r="P3803">
        <v>15.8</v>
      </c>
      <c r="Q3803">
        <v>26.5</v>
      </c>
      <c r="R3803">
        <v>13.6</v>
      </c>
      <c r="S3803" t="b">
        <v>0</v>
      </c>
      <c r="T3803" t="b">
        <v>0</v>
      </c>
      <c r="U3803" t="b">
        <v>1</v>
      </c>
      <c r="V3803">
        <v>6000</v>
      </c>
      <c r="W3803">
        <v>8500</v>
      </c>
      <c r="X3803">
        <v>2.9</v>
      </c>
      <c r="Y3803">
        <v>10041</v>
      </c>
      <c r="Z3803">
        <v>2.4500000000000002</v>
      </c>
    </row>
    <row r="3804" spans="1:26">
      <c r="A3804">
        <v>212316184</v>
      </c>
      <c r="B3804" t="s">
        <v>9533</v>
      </c>
      <c r="C3804" t="s">
        <v>3597</v>
      </c>
      <c r="D3804" t="s">
        <v>4034</v>
      </c>
      <c r="E3804" t="s">
        <v>9898</v>
      </c>
      <c r="F3804" t="s">
        <v>3621</v>
      </c>
      <c r="G3804">
        <v>212316184</v>
      </c>
      <c r="I3804" t="s">
        <v>3622</v>
      </c>
      <c r="J3804" t="s">
        <v>8400</v>
      </c>
      <c r="K3804" t="s">
        <v>3624</v>
      </c>
      <c r="L3804" t="s">
        <v>8401</v>
      </c>
      <c r="M3804">
        <v>15.8</v>
      </c>
      <c r="N3804">
        <v>26.5</v>
      </c>
      <c r="O3804">
        <v>14</v>
      </c>
      <c r="P3804">
        <v>15.8</v>
      </c>
      <c r="Q3804">
        <v>26.5</v>
      </c>
      <c r="R3804">
        <v>13.6</v>
      </c>
      <c r="S3804" t="b">
        <v>0</v>
      </c>
      <c r="T3804" t="b">
        <v>0</v>
      </c>
      <c r="U3804" t="b">
        <v>1</v>
      </c>
      <c r="V3804">
        <v>6000</v>
      </c>
      <c r="W3804">
        <v>8500</v>
      </c>
      <c r="X3804">
        <v>2.9</v>
      </c>
      <c r="Y3804">
        <v>10041</v>
      </c>
      <c r="Z3804">
        <v>2.4500000000000002</v>
      </c>
    </row>
    <row r="3805" spans="1:26">
      <c r="A3805">
        <v>209157089</v>
      </c>
      <c r="B3805" t="s">
        <v>9533</v>
      </c>
      <c r="C3805" t="s">
        <v>3597</v>
      </c>
      <c r="D3805" t="s">
        <v>4034</v>
      </c>
      <c r="E3805" t="s">
        <v>9417</v>
      </c>
      <c r="F3805" t="s">
        <v>3621</v>
      </c>
      <c r="G3805">
        <v>209157089</v>
      </c>
      <c r="I3805" t="s">
        <v>3622</v>
      </c>
      <c r="J3805" t="s">
        <v>10033</v>
      </c>
      <c r="K3805" t="s">
        <v>3624</v>
      </c>
      <c r="L3805" t="s">
        <v>10034</v>
      </c>
      <c r="M3805">
        <v>13.8</v>
      </c>
      <c r="N3805">
        <v>23</v>
      </c>
      <c r="O3805">
        <v>11</v>
      </c>
      <c r="P3805">
        <v>13.8</v>
      </c>
      <c r="Q3805">
        <v>23</v>
      </c>
      <c r="R3805">
        <v>9.8000000000000007</v>
      </c>
      <c r="S3805" t="b">
        <v>0</v>
      </c>
      <c r="T3805" t="b">
        <v>0</v>
      </c>
      <c r="U3805" t="b">
        <v>1</v>
      </c>
      <c r="V3805">
        <v>9000</v>
      </c>
      <c r="W3805">
        <v>5900</v>
      </c>
      <c r="X3805">
        <v>2.93</v>
      </c>
      <c r="Y3805">
        <v>9018</v>
      </c>
      <c r="Z3805">
        <v>2.4</v>
      </c>
    </row>
    <row r="3806" spans="1:26">
      <c r="A3806">
        <v>212316095</v>
      </c>
      <c r="B3806" t="s">
        <v>9533</v>
      </c>
      <c r="C3806" t="s">
        <v>3597</v>
      </c>
      <c r="D3806" t="s">
        <v>4034</v>
      </c>
      <c r="E3806" t="s">
        <v>9899</v>
      </c>
      <c r="F3806" t="s">
        <v>3718</v>
      </c>
      <c r="G3806">
        <v>212316095</v>
      </c>
      <c r="I3806" t="s">
        <v>3711</v>
      </c>
      <c r="J3806" t="s">
        <v>8674</v>
      </c>
      <c r="K3806" t="s">
        <v>3688</v>
      </c>
      <c r="M3806">
        <v>11.4</v>
      </c>
      <c r="N3806">
        <v>20.2</v>
      </c>
      <c r="O3806">
        <v>10.5</v>
      </c>
      <c r="P3806">
        <v>11.7</v>
      </c>
      <c r="Q3806">
        <v>20.9</v>
      </c>
      <c r="R3806">
        <v>8.9</v>
      </c>
      <c r="S3806" t="b">
        <v>0</v>
      </c>
      <c r="T3806" t="b">
        <v>0</v>
      </c>
      <c r="U3806" t="b">
        <v>1</v>
      </c>
      <c r="V3806">
        <v>47000</v>
      </c>
      <c r="W3806">
        <v>36000</v>
      </c>
      <c r="X3806">
        <v>2.2999999999999998</v>
      </c>
      <c r="Y3806">
        <v>45000</v>
      </c>
      <c r="Z3806">
        <v>2.2000000000000002</v>
      </c>
    </row>
    <row r="3807" spans="1:26">
      <c r="A3807">
        <v>212316181</v>
      </c>
      <c r="B3807" t="s">
        <v>9533</v>
      </c>
      <c r="C3807" t="s">
        <v>3597</v>
      </c>
      <c r="D3807" t="s">
        <v>4034</v>
      </c>
      <c r="E3807" t="s">
        <v>9898</v>
      </c>
      <c r="F3807" t="s">
        <v>3718</v>
      </c>
      <c r="G3807">
        <v>212316181</v>
      </c>
      <c r="I3807" t="s">
        <v>3711</v>
      </c>
      <c r="J3807" t="s">
        <v>8674</v>
      </c>
      <c r="K3807" t="s">
        <v>3688</v>
      </c>
      <c r="M3807">
        <v>11.4</v>
      </c>
      <c r="N3807">
        <v>20.2</v>
      </c>
      <c r="O3807">
        <v>10.5</v>
      </c>
      <c r="P3807">
        <v>11.7</v>
      </c>
      <c r="Q3807">
        <v>20.9</v>
      </c>
      <c r="R3807">
        <v>8.9</v>
      </c>
      <c r="S3807" t="b">
        <v>0</v>
      </c>
      <c r="T3807" t="b">
        <v>0</v>
      </c>
      <c r="U3807" t="b">
        <v>1</v>
      </c>
      <c r="V3807">
        <v>47000</v>
      </c>
      <c r="W3807">
        <v>36000</v>
      </c>
      <c r="X3807">
        <v>2.2999999999999998</v>
      </c>
      <c r="Y3807">
        <v>45000</v>
      </c>
      <c r="Z3807">
        <v>2.2000000000000002</v>
      </c>
    </row>
    <row r="3808" spans="1:26">
      <c r="A3808">
        <v>212316175</v>
      </c>
      <c r="B3808" t="s">
        <v>9533</v>
      </c>
      <c r="C3808" t="s">
        <v>3597</v>
      </c>
      <c r="D3808" t="s">
        <v>4034</v>
      </c>
      <c r="E3808" t="s">
        <v>9898</v>
      </c>
      <c r="F3808" t="s">
        <v>3718</v>
      </c>
      <c r="G3808">
        <v>212316175</v>
      </c>
      <c r="I3808" t="s">
        <v>3711</v>
      </c>
      <c r="J3808" t="s">
        <v>8673</v>
      </c>
      <c r="K3808" t="s">
        <v>3688</v>
      </c>
      <c r="M3808">
        <v>11.5</v>
      </c>
      <c r="N3808">
        <v>20</v>
      </c>
      <c r="O3808">
        <v>10.1</v>
      </c>
      <c r="P3808">
        <v>11.7</v>
      </c>
      <c r="Q3808">
        <v>20</v>
      </c>
      <c r="R3808">
        <v>9.5</v>
      </c>
      <c r="S3808" t="b">
        <v>0</v>
      </c>
      <c r="T3808" t="b">
        <v>0</v>
      </c>
      <c r="U3808" t="b">
        <v>1</v>
      </c>
      <c r="V3808">
        <v>28000</v>
      </c>
      <c r="W3808">
        <v>27000</v>
      </c>
      <c r="X3808">
        <v>2.2999999999999998</v>
      </c>
      <c r="Y3808">
        <v>27200</v>
      </c>
      <c r="Z3808">
        <v>2.21</v>
      </c>
    </row>
    <row r="3809" spans="1:26">
      <c r="A3809">
        <v>212316089</v>
      </c>
      <c r="B3809" t="s">
        <v>9533</v>
      </c>
      <c r="C3809" t="s">
        <v>3597</v>
      </c>
      <c r="D3809" t="s">
        <v>4034</v>
      </c>
      <c r="E3809" t="s">
        <v>9899</v>
      </c>
      <c r="F3809" t="s">
        <v>3718</v>
      </c>
      <c r="G3809">
        <v>212316089</v>
      </c>
      <c r="I3809" t="s">
        <v>3711</v>
      </c>
      <c r="J3809" t="s">
        <v>8673</v>
      </c>
      <c r="K3809" t="s">
        <v>3688</v>
      </c>
      <c r="M3809">
        <v>11.5</v>
      </c>
      <c r="N3809">
        <v>20</v>
      </c>
      <c r="O3809">
        <v>10.1</v>
      </c>
      <c r="P3809">
        <v>11.7</v>
      </c>
      <c r="Q3809">
        <v>20</v>
      </c>
      <c r="R3809">
        <v>9.5</v>
      </c>
      <c r="S3809" t="b">
        <v>0</v>
      </c>
      <c r="T3809" t="b">
        <v>0</v>
      </c>
      <c r="U3809" t="b">
        <v>1</v>
      </c>
      <c r="V3809">
        <v>28000</v>
      </c>
      <c r="W3809">
        <v>27000</v>
      </c>
      <c r="X3809">
        <v>2.2999999999999998</v>
      </c>
      <c r="Y3809">
        <v>27200</v>
      </c>
      <c r="Z3809">
        <v>2.21</v>
      </c>
    </row>
    <row r="3810" spans="1:26">
      <c r="A3810">
        <v>212316210</v>
      </c>
      <c r="B3810" t="s">
        <v>9533</v>
      </c>
      <c r="C3810" t="s">
        <v>3597</v>
      </c>
      <c r="D3810" t="s">
        <v>4034</v>
      </c>
      <c r="E3810" t="s">
        <v>9898</v>
      </c>
      <c r="F3810" t="s">
        <v>3718</v>
      </c>
      <c r="G3810">
        <v>212316210</v>
      </c>
      <c r="I3810" t="s">
        <v>3711</v>
      </c>
      <c r="J3810" t="s">
        <v>8676</v>
      </c>
      <c r="K3810" t="s">
        <v>3688</v>
      </c>
      <c r="M3810">
        <v>11.2</v>
      </c>
      <c r="N3810">
        <v>21</v>
      </c>
      <c r="O3810">
        <v>10.199999999999999</v>
      </c>
      <c r="P3810">
        <v>11.7</v>
      </c>
      <c r="Q3810">
        <v>21</v>
      </c>
      <c r="R3810">
        <v>9.1999999999999993</v>
      </c>
      <c r="S3810" t="b">
        <v>0</v>
      </c>
      <c r="T3810" t="b">
        <v>0</v>
      </c>
      <c r="U3810" t="b">
        <v>1</v>
      </c>
      <c r="V3810">
        <v>28000</v>
      </c>
      <c r="W3810">
        <v>22000</v>
      </c>
      <c r="X3810">
        <v>2.6</v>
      </c>
      <c r="Y3810">
        <v>22600</v>
      </c>
      <c r="Z3810">
        <v>2.25</v>
      </c>
    </row>
    <row r="3811" spans="1:26">
      <c r="A3811">
        <v>211793564</v>
      </c>
      <c r="B3811" t="s">
        <v>9533</v>
      </c>
      <c r="C3811" t="s">
        <v>3597</v>
      </c>
      <c r="D3811" t="s">
        <v>4034</v>
      </c>
      <c r="E3811" t="s">
        <v>9892</v>
      </c>
      <c r="F3811" t="s">
        <v>3718</v>
      </c>
      <c r="G3811">
        <v>211793564</v>
      </c>
      <c r="I3811" t="s">
        <v>3711</v>
      </c>
      <c r="J3811" t="s">
        <v>10030</v>
      </c>
      <c r="K3811" t="s">
        <v>3688</v>
      </c>
      <c r="M3811">
        <v>11.2</v>
      </c>
      <c r="N3811">
        <v>21</v>
      </c>
      <c r="O3811">
        <v>10.199999999999999</v>
      </c>
      <c r="P3811">
        <v>11.7</v>
      </c>
      <c r="Q3811">
        <v>21</v>
      </c>
      <c r="R3811">
        <v>9.1999999999999993</v>
      </c>
      <c r="S3811" t="b">
        <v>0</v>
      </c>
      <c r="T3811" t="b">
        <v>0</v>
      </c>
      <c r="U3811" t="b">
        <v>1</v>
      </c>
      <c r="V3811">
        <v>28000</v>
      </c>
      <c r="W3811">
        <v>22000</v>
      </c>
      <c r="X3811">
        <v>2.6</v>
      </c>
      <c r="Y3811">
        <v>22600</v>
      </c>
      <c r="Z3811">
        <v>2.25</v>
      </c>
    </row>
    <row r="3812" spans="1:26">
      <c r="A3812">
        <v>212316124</v>
      </c>
      <c r="B3812" t="s">
        <v>9533</v>
      </c>
      <c r="C3812" t="s">
        <v>3597</v>
      </c>
      <c r="D3812" t="s">
        <v>4034</v>
      </c>
      <c r="E3812" t="s">
        <v>9899</v>
      </c>
      <c r="F3812" t="s">
        <v>3718</v>
      </c>
      <c r="G3812">
        <v>212316124</v>
      </c>
      <c r="I3812" t="s">
        <v>3711</v>
      </c>
      <c r="J3812" t="s">
        <v>8676</v>
      </c>
      <c r="K3812" t="s">
        <v>3688</v>
      </c>
      <c r="M3812">
        <v>11.2</v>
      </c>
      <c r="N3812">
        <v>21</v>
      </c>
      <c r="O3812">
        <v>10.199999999999999</v>
      </c>
      <c r="P3812">
        <v>11.7</v>
      </c>
      <c r="Q3812">
        <v>21</v>
      </c>
      <c r="R3812">
        <v>9.1999999999999993</v>
      </c>
      <c r="S3812" t="b">
        <v>0</v>
      </c>
      <c r="T3812" t="b">
        <v>0</v>
      </c>
      <c r="U3812" t="b">
        <v>1</v>
      </c>
      <c r="V3812">
        <v>28000</v>
      </c>
      <c r="W3812">
        <v>22000</v>
      </c>
      <c r="X3812">
        <v>2.6</v>
      </c>
      <c r="Y3812">
        <v>22600</v>
      </c>
      <c r="Z3812">
        <v>2.25</v>
      </c>
    </row>
    <row r="3813" spans="1:26">
      <c r="A3813">
        <v>207804190</v>
      </c>
      <c r="B3813" t="s">
        <v>9533</v>
      </c>
      <c r="C3813" t="s">
        <v>3597</v>
      </c>
      <c r="D3813" t="s">
        <v>4034</v>
      </c>
      <c r="E3813" t="s">
        <v>9913</v>
      </c>
      <c r="F3813" t="s">
        <v>3718</v>
      </c>
      <c r="G3813">
        <v>207804190</v>
      </c>
      <c r="I3813" t="s">
        <v>3711</v>
      </c>
      <c r="J3813" t="s">
        <v>10029</v>
      </c>
      <c r="K3813" t="s">
        <v>3688</v>
      </c>
      <c r="M3813">
        <v>11.2</v>
      </c>
      <c r="N3813">
        <v>21</v>
      </c>
      <c r="O3813">
        <v>10.199999999999999</v>
      </c>
      <c r="P3813">
        <v>11.7</v>
      </c>
      <c r="Q3813">
        <v>21</v>
      </c>
      <c r="R3813">
        <v>9.1999999999999993</v>
      </c>
      <c r="S3813" t="b">
        <v>0</v>
      </c>
      <c r="T3813" t="b">
        <v>0</v>
      </c>
      <c r="U3813" t="b">
        <v>1</v>
      </c>
      <c r="V3813">
        <v>28000</v>
      </c>
      <c r="W3813">
        <v>22000</v>
      </c>
      <c r="X3813">
        <v>2.6</v>
      </c>
      <c r="Y3813">
        <v>22600</v>
      </c>
      <c r="Z3813">
        <v>2.25</v>
      </c>
    </row>
    <row r="3814" spans="1:26">
      <c r="A3814">
        <v>207804199</v>
      </c>
      <c r="B3814" t="s">
        <v>9533</v>
      </c>
      <c r="C3814" t="s">
        <v>3597</v>
      </c>
      <c r="D3814" t="s">
        <v>4034</v>
      </c>
      <c r="E3814" t="s">
        <v>9913</v>
      </c>
      <c r="F3814" t="s">
        <v>3718</v>
      </c>
      <c r="G3814">
        <v>207804199</v>
      </c>
      <c r="I3814" t="s">
        <v>3711</v>
      </c>
      <c r="J3814" t="s">
        <v>10027</v>
      </c>
      <c r="K3814" t="s">
        <v>3688</v>
      </c>
      <c r="M3814">
        <v>12</v>
      </c>
      <c r="N3814">
        <v>19</v>
      </c>
      <c r="O3814">
        <v>10.8</v>
      </c>
      <c r="P3814">
        <v>12</v>
      </c>
      <c r="Q3814">
        <v>19</v>
      </c>
      <c r="R3814">
        <v>9.8000000000000007</v>
      </c>
      <c r="S3814" t="b">
        <v>0</v>
      </c>
      <c r="T3814" t="b">
        <v>0</v>
      </c>
      <c r="U3814" t="b">
        <v>1</v>
      </c>
      <c r="V3814">
        <v>18000</v>
      </c>
      <c r="W3814">
        <v>14800</v>
      </c>
      <c r="X3814">
        <v>2.4900000000000002</v>
      </c>
      <c r="Y3814">
        <v>16000</v>
      </c>
      <c r="Z3814">
        <v>2.23</v>
      </c>
    </row>
    <row r="3815" spans="1:26">
      <c r="A3815">
        <v>212316207</v>
      </c>
      <c r="B3815" t="s">
        <v>9533</v>
      </c>
      <c r="C3815" t="s">
        <v>3597</v>
      </c>
      <c r="D3815" t="s">
        <v>4034</v>
      </c>
      <c r="E3815" t="s">
        <v>9898</v>
      </c>
      <c r="F3815" t="s">
        <v>3718</v>
      </c>
      <c r="G3815">
        <v>212316207</v>
      </c>
      <c r="I3815" t="s">
        <v>3711</v>
      </c>
      <c r="J3815" t="s">
        <v>8675</v>
      </c>
      <c r="K3815" t="s">
        <v>3688</v>
      </c>
      <c r="M3815">
        <v>12</v>
      </c>
      <c r="N3815">
        <v>19</v>
      </c>
      <c r="O3815">
        <v>10.8</v>
      </c>
      <c r="P3815">
        <v>12</v>
      </c>
      <c r="Q3815">
        <v>19</v>
      </c>
      <c r="R3815">
        <v>9.8000000000000007</v>
      </c>
      <c r="S3815" t="b">
        <v>0</v>
      </c>
      <c r="T3815" t="b">
        <v>0</v>
      </c>
      <c r="U3815" t="b">
        <v>1</v>
      </c>
      <c r="V3815">
        <v>18000</v>
      </c>
      <c r="W3815">
        <v>14800</v>
      </c>
      <c r="X3815">
        <v>2.4900000000000002</v>
      </c>
      <c r="Y3815">
        <v>16000</v>
      </c>
      <c r="Z3815">
        <v>2.23</v>
      </c>
    </row>
    <row r="3816" spans="1:26">
      <c r="A3816">
        <v>212316121</v>
      </c>
      <c r="B3816" t="s">
        <v>9533</v>
      </c>
      <c r="C3816" t="s">
        <v>3597</v>
      </c>
      <c r="D3816" t="s">
        <v>4034</v>
      </c>
      <c r="E3816" t="s">
        <v>9899</v>
      </c>
      <c r="F3816" t="s">
        <v>3718</v>
      </c>
      <c r="G3816">
        <v>212316121</v>
      </c>
      <c r="I3816" t="s">
        <v>3711</v>
      </c>
      <c r="J3816" t="s">
        <v>8675</v>
      </c>
      <c r="K3816" t="s">
        <v>3688</v>
      </c>
      <c r="M3816">
        <v>12</v>
      </c>
      <c r="N3816">
        <v>19</v>
      </c>
      <c r="O3816">
        <v>10.8</v>
      </c>
      <c r="P3816">
        <v>12</v>
      </c>
      <c r="Q3816">
        <v>19</v>
      </c>
      <c r="R3816">
        <v>9.8000000000000007</v>
      </c>
      <c r="S3816" t="b">
        <v>0</v>
      </c>
      <c r="T3816" t="b">
        <v>0</v>
      </c>
      <c r="U3816" t="b">
        <v>1</v>
      </c>
      <c r="V3816">
        <v>18000</v>
      </c>
      <c r="W3816">
        <v>14800</v>
      </c>
      <c r="X3816">
        <v>2.4900000000000002</v>
      </c>
      <c r="Y3816">
        <v>16000</v>
      </c>
      <c r="Z3816">
        <v>2.23</v>
      </c>
    </row>
    <row r="3817" spans="1:26">
      <c r="A3817">
        <v>211793561</v>
      </c>
      <c r="B3817" t="s">
        <v>9533</v>
      </c>
      <c r="C3817" t="s">
        <v>3597</v>
      </c>
      <c r="D3817" t="s">
        <v>4034</v>
      </c>
      <c r="E3817" t="s">
        <v>9892</v>
      </c>
      <c r="F3817" t="s">
        <v>3718</v>
      </c>
      <c r="G3817">
        <v>211793561</v>
      </c>
      <c r="I3817" t="s">
        <v>3711</v>
      </c>
      <c r="J3817" t="s">
        <v>10028</v>
      </c>
      <c r="K3817" t="s">
        <v>3688</v>
      </c>
      <c r="M3817">
        <v>12</v>
      </c>
      <c r="N3817">
        <v>19</v>
      </c>
      <c r="O3817">
        <v>10.8</v>
      </c>
      <c r="P3817">
        <v>12</v>
      </c>
      <c r="Q3817">
        <v>19</v>
      </c>
      <c r="R3817">
        <v>9.8000000000000007</v>
      </c>
      <c r="S3817" t="b">
        <v>0</v>
      </c>
      <c r="T3817" t="b">
        <v>0</v>
      </c>
      <c r="U3817" t="b">
        <v>1</v>
      </c>
      <c r="V3817">
        <v>18000</v>
      </c>
      <c r="W3817">
        <v>14800</v>
      </c>
      <c r="X3817">
        <v>2.4900000000000002</v>
      </c>
      <c r="Y3817">
        <v>16000</v>
      </c>
      <c r="Z3817">
        <v>2.23</v>
      </c>
    </row>
    <row r="3818" spans="1:26">
      <c r="A3818">
        <v>212316172</v>
      </c>
      <c r="B3818" t="s">
        <v>9533</v>
      </c>
      <c r="C3818" t="s">
        <v>3597</v>
      </c>
      <c r="D3818" t="s">
        <v>4034</v>
      </c>
      <c r="E3818" t="s">
        <v>9898</v>
      </c>
      <c r="F3818" t="s">
        <v>3718</v>
      </c>
      <c r="G3818">
        <v>212316172</v>
      </c>
      <c r="I3818" t="s">
        <v>3711</v>
      </c>
      <c r="J3818" t="s">
        <v>8672</v>
      </c>
      <c r="K3818" t="s">
        <v>3688</v>
      </c>
      <c r="M3818">
        <v>11.5</v>
      </c>
      <c r="N3818">
        <v>19</v>
      </c>
      <c r="O3818">
        <v>9.8000000000000007</v>
      </c>
      <c r="P3818">
        <v>12</v>
      </c>
      <c r="Q3818">
        <v>19</v>
      </c>
      <c r="R3818">
        <v>9.3000000000000007</v>
      </c>
      <c r="S3818" t="b">
        <v>0</v>
      </c>
      <c r="T3818" t="b">
        <v>0</v>
      </c>
      <c r="U3818" t="b">
        <v>1</v>
      </c>
      <c r="V3818">
        <v>19000</v>
      </c>
      <c r="W3818">
        <v>16000</v>
      </c>
      <c r="X3818">
        <v>2.61</v>
      </c>
      <c r="Y3818">
        <v>19000</v>
      </c>
      <c r="Z3818">
        <v>2.23</v>
      </c>
    </row>
    <row r="3819" spans="1:26">
      <c r="A3819">
        <v>212316086</v>
      </c>
      <c r="B3819" t="s">
        <v>9533</v>
      </c>
      <c r="C3819" t="s">
        <v>3597</v>
      </c>
      <c r="D3819" t="s">
        <v>4034</v>
      </c>
      <c r="E3819" t="s">
        <v>9899</v>
      </c>
      <c r="F3819" t="s">
        <v>3718</v>
      </c>
      <c r="G3819">
        <v>212316086</v>
      </c>
      <c r="I3819" t="s">
        <v>3711</v>
      </c>
      <c r="J3819" t="s">
        <v>8672</v>
      </c>
      <c r="K3819" t="s">
        <v>3688</v>
      </c>
      <c r="M3819">
        <v>11.5</v>
      </c>
      <c r="N3819">
        <v>19</v>
      </c>
      <c r="O3819">
        <v>9.8000000000000007</v>
      </c>
      <c r="P3819">
        <v>12</v>
      </c>
      <c r="Q3819">
        <v>19</v>
      </c>
      <c r="R3819">
        <v>9.3000000000000007</v>
      </c>
      <c r="S3819" t="b">
        <v>0</v>
      </c>
      <c r="T3819" t="b">
        <v>0</v>
      </c>
      <c r="U3819" t="b">
        <v>1</v>
      </c>
      <c r="V3819">
        <v>19000</v>
      </c>
      <c r="W3819">
        <v>16000</v>
      </c>
      <c r="X3819">
        <v>2.61</v>
      </c>
      <c r="Y3819">
        <v>19000</v>
      </c>
      <c r="Z3819">
        <v>2.23</v>
      </c>
    </row>
    <row r="3820" spans="1:26">
      <c r="A3820">
        <v>211306391</v>
      </c>
      <c r="B3820" t="s">
        <v>9533</v>
      </c>
      <c r="C3820" t="s">
        <v>3597</v>
      </c>
      <c r="D3820" t="s">
        <v>4034</v>
      </c>
      <c r="E3820" t="s">
        <v>9302</v>
      </c>
      <c r="F3820" t="s">
        <v>3621</v>
      </c>
      <c r="G3820">
        <v>211306391</v>
      </c>
      <c r="I3820" t="s">
        <v>3622</v>
      </c>
      <c r="J3820" t="s">
        <v>10025</v>
      </c>
      <c r="K3820" t="s">
        <v>3624</v>
      </c>
      <c r="L3820" t="s">
        <v>10026</v>
      </c>
      <c r="M3820">
        <v>8.5</v>
      </c>
      <c r="N3820">
        <v>17.5</v>
      </c>
      <c r="O3820">
        <v>12</v>
      </c>
      <c r="P3820">
        <v>8.5</v>
      </c>
      <c r="Q3820">
        <v>17.5</v>
      </c>
      <c r="R3820">
        <v>8.6999999999999993</v>
      </c>
      <c r="S3820" t="b">
        <v>0</v>
      </c>
      <c r="T3820" t="b">
        <v>0</v>
      </c>
      <c r="U3820" t="b">
        <v>0</v>
      </c>
      <c r="V3820">
        <v>36000</v>
      </c>
      <c r="W3820">
        <v>24000</v>
      </c>
      <c r="X3820">
        <v>2</v>
      </c>
      <c r="Y3820">
        <v>24160</v>
      </c>
      <c r="Z3820">
        <v>1.98</v>
      </c>
    </row>
    <row r="3821" spans="1:26">
      <c r="A3821">
        <v>211911409</v>
      </c>
      <c r="B3821" t="s">
        <v>9533</v>
      </c>
      <c r="C3821" t="s">
        <v>3597</v>
      </c>
      <c r="D3821" t="s">
        <v>4034</v>
      </c>
      <c r="E3821" t="s">
        <v>9435</v>
      </c>
      <c r="F3821" t="s">
        <v>3621</v>
      </c>
      <c r="G3821">
        <v>211911409</v>
      </c>
      <c r="I3821" t="s">
        <v>3622</v>
      </c>
      <c r="J3821" t="s">
        <v>10023</v>
      </c>
      <c r="K3821" t="s">
        <v>3624</v>
      </c>
      <c r="L3821" t="s">
        <v>10024</v>
      </c>
      <c r="M3821">
        <v>8.5</v>
      </c>
      <c r="N3821">
        <v>17.5</v>
      </c>
      <c r="O3821">
        <v>12</v>
      </c>
      <c r="P3821">
        <v>8.5</v>
      </c>
      <c r="Q3821">
        <v>17.5</v>
      </c>
      <c r="R3821">
        <v>8.6999999999999993</v>
      </c>
      <c r="S3821" t="b">
        <v>0</v>
      </c>
      <c r="T3821" t="b">
        <v>0</v>
      </c>
      <c r="U3821" t="b">
        <v>0</v>
      </c>
      <c r="V3821">
        <v>36000</v>
      </c>
      <c r="W3821">
        <v>24000</v>
      </c>
      <c r="X3821">
        <v>2</v>
      </c>
      <c r="Y3821">
        <v>24160</v>
      </c>
      <c r="Z3821">
        <v>1.98</v>
      </c>
    </row>
    <row r="3822" spans="1:26">
      <c r="A3822">
        <v>211504111</v>
      </c>
      <c r="B3822" t="s">
        <v>9533</v>
      </c>
      <c r="C3822" t="s">
        <v>3597</v>
      </c>
      <c r="D3822" t="s">
        <v>4034</v>
      </c>
      <c r="E3822" t="s">
        <v>9412</v>
      </c>
      <c r="F3822" t="s">
        <v>3621</v>
      </c>
      <c r="G3822">
        <v>211504111</v>
      </c>
      <c r="I3822" t="s">
        <v>3622</v>
      </c>
      <c r="J3822" t="s">
        <v>10022</v>
      </c>
      <c r="K3822" t="s">
        <v>3624</v>
      </c>
      <c r="L3822" t="s">
        <v>10022</v>
      </c>
      <c r="M3822">
        <v>8.5</v>
      </c>
      <c r="N3822">
        <v>17.5</v>
      </c>
      <c r="O3822">
        <v>12</v>
      </c>
      <c r="P3822">
        <v>8.5</v>
      </c>
      <c r="Q3822">
        <v>17.5</v>
      </c>
      <c r="R3822">
        <v>8.6999999999999993</v>
      </c>
      <c r="S3822" t="b">
        <v>0</v>
      </c>
      <c r="T3822" t="b">
        <v>0</v>
      </c>
      <c r="U3822" t="b">
        <v>0</v>
      </c>
      <c r="V3822">
        <v>36000</v>
      </c>
      <c r="W3822">
        <v>24000</v>
      </c>
      <c r="X3822">
        <v>2</v>
      </c>
      <c r="Y3822">
        <v>24160</v>
      </c>
      <c r="Z3822">
        <v>1.98</v>
      </c>
    </row>
    <row r="3823" spans="1:26">
      <c r="A3823">
        <v>212316156</v>
      </c>
      <c r="B3823" t="s">
        <v>9533</v>
      </c>
      <c r="C3823" t="s">
        <v>3597</v>
      </c>
      <c r="D3823" t="s">
        <v>4034</v>
      </c>
      <c r="E3823" t="s">
        <v>9898</v>
      </c>
      <c r="F3823" t="s">
        <v>3621</v>
      </c>
      <c r="G3823">
        <v>212316156</v>
      </c>
      <c r="I3823" t="s">
        <v>3622</v>
      </c>
      <c r="J3823" t="s">
        <v>8383</v>
      </c>
      <c r="K3823" t="s">
        <v>3624</v>
      </c>
      <c r="L3823" t="s">
        <v>8384</v>
      </c>
      <c r="M3823">
        <v>8.5</v>
      </c>
      <c r="N3823">
        <v>17.5</v>
      </c>
      <c r="O3823">
        <v>12</v>
      </c>
      <c r="P3823">
        <v>8.5</v>
      </c>
      <c r="Q3823">
        <v>17.5</v>
      </c>
      <c r="R3823">
        <v>8.6999999999999993</v>
      </c>
      <c r="S3823" t="b">
        <v>0</v>
      </c>
      <c r="T3823" t="b">
        <v>0</v>
      </c>
      <c r="U3823" t="b">
        <v>0</v>
      </c>
      <c r="V3823">
        <v>36000</v>
      </c>
      <c r="W3823">
        <v>24000</v>
      </c>
      <c r="X3823">
        <v>2</v>
      </c>
      <c r="Y3823">
        <v>24160</v>
      </c>
      <c r="Z3823">
        <v>1.98</v>
      </c>
    </row>
    <row r="3824" spans="1:26">
      <c r="A3824">
        <v>212316070</v>
      </c>
      <c r="B3824" t="s">
        <v>9533</v>
      </c>
      <c r="C3824" t="s">
        <v>3597</v>
      </c>
      <c r="D3824" t="s">
        <v>4034</v>
      </c>
      <c r="E3824" t="s">
        <v>9899</v>
      </c>
      <c r="F3824" t="s">
        <v>3621</v>
      </c>
      <c r="G3824">
        <v>212316070</v>
      </c>
      <c r="I3824" t="s">
        <v>3622</v>
      </c>
      <c r="J3824" t="s">
        <v>8383</v>
      </c>
      <c r="K3824" t="s">
        <v>3624</v>
      </c>
      <c r="L3824" t="s">
        <v>8384</v>
      </c>
      <c r="M3824">
        <v>8.5</v>
      </c>
      <c r="N3824">
        <v>17.5</v>
      </c>
      <c r="O3824">
        <v>12</v>
      </c>
      <c r="P3824">
        <v>8.5</v>
      </c>
      <c r="Q3824">
        <v>17.5</v>
      </c>
      <c r="R3824">
        <v>8.6999999999999993</v>
      </c>
      <c r="S3824" t="b">
        <v>0</v>
      </c>
      <c r="T3824" t="b">
        <v>0</v>
      </c>
      <c r="U3824" t="b">
        <v>0</v>
      </c>
      <c r="V3824">
        <v>36000</v>
      </c>
      <c r="W3824">
        <v>24000</v>
      </c>
      <c r="X3824">
        <v>2</v>
      </c>
      <c r="Y3824">
        <v>24160</v>
      </c>
      <c r="Z3824">
        <v>1.98</v>
      </c>
    </row>
    <row r="3825" spans="1:26">
      <c r="A3825">
        <v>209157088</v>
      </c>
      <c r="B3825" t="s">
        <v>9533</v>
      </c>
      <c r="C3825" t="s">
        <v>3597</v>
      </c>
      <c r="D3825" t="s">
        <v>4034</v>
      </c>
      <c r="E3825" t="s">
        <v>9417</v>
      </c>
      <c r="F3825" t="s">
        <v>3621</v>
      </c>
      <c r="G3825">
        <v>209157088</v>
      </c>
      <c r="I3825" t="s">
        <v>3622</v>
      </c>
      <c r="J3825" t="s">
        <v>10020</v>
      </c>
      <c r="K3825" t="s">
        <v>3624</v>
      </c>
      <c r="L3825" t="s">
        <v>10021</v>
      </c>
      <c r="M3825">
        <v>8.5</v>
      </c>
      <c r="N3825">
        <v>17.5</v>
      </c>
      <c r="O3825">
        <v>12</v>
      </c>
      <c r="P3825">
        <v>8.5</v>
      </c>
      <c r="Q3825">
        <v>17.5</v>
      </c>
      <c r="R3825">
        <v>8.6999999999999993</v>
      </c>
      <c r="S3825" t="b">
        <v>0</v>
      </c>
      <c r="T3825" t="b">
        <v>0</v>
      </c>
      <c r="U3825" t="b">
        <v>0</v>
      </c>
      <c r="V3825">
        <v>36000</v>
      </c>
      <c r="W3825">
        <v>24000</v>
      </c>
      <c r="X3825">
        <v>2</v>
      </c>
      <c r="Y3825">
        <v>24160</v>
      </c>
      <c r="Z3825">
        <v>1.98</v>
      </c>
    </row>
    <row r="3826" spans="1:26">
      <c r="A3826">
        <v>211793559</v>
      </c>
      <c r="B3826" t="s">
        <v>9533</v>
      </c>
      <c r="C3826" t="s">
        <v>3597</v>
      </c>
      <c r="D3826" t="s">
        <v>4034</v>
      </c>
      <c r="E3826" t="s">
        <v>9892</v>
      </c>
      <c r="F3826" t="s">
        <v>3621</v>
      </c>
      <c r="G3826">
        <v>211793559</v>
      </c>
      <c r="I3826" t="s">
        <v>3622</v>
      </c>
      <c r="J3826" t="s">
        <v>10018</v>
      </c>
      <c r="K3826" t="s">
        <v>3624</v>
      </c>
      <c r="L3826" t="s">
        <v>10019</v>
      </c>
      <c r="M3826">
        <v>14</v>
      </c>
      <c r="N3826">
        <v>21</v>
      </c>
      <c r="O3826">
        <v>12</v>
      </c>
      <c r="P3826">
        <v>14</v>
      </c>
      <c r="Q3826">
        <v>22</v>
      </c>
      <c r="R3826">
        <v>10</v>
      </c>
      <c r="S3826" t="b">
        <v>0</v>
      </c>
      <c r="T3826" t="b">
        <v>0</v>
      </c>
      <c r="U3826" t="b">
        <v>1</v>
      </c>
      <c r="V3826">
        <v>24000</v>
      </c>
      <c r="W3826">
        <v>16200</v>
      </c>
      <c r="X3826">
        <v>2.4</v>
      </c>
      <c r="Y3826">
        <v>20000</v>
      </c>
      <c r="Z3826">
        <v>2.1</v>
      </c>
    </row>
    <row r="3827" spans="1:26">
      <c r="A3827">
        <v>211709680</v>
      </c>
      <c r="B3827" t="s">
        <v>9533</v>
      </c>
      <c r="C3827" t="s">
        <v>3597</v>
      </c>
      <c r="D3827" t="s">
        <v>4034</v>
      </c>
      <c r="E3827" t="s">
        <v>7557</v>
      </c>
      <c r="F3827" t="s">
        <v>3621</v>
      </c>
      <c r="G3827">
        <v>211709680</v>
      </c>
      <c r="I3827" t="s">
        <v>3622</v>
      </c>
      <c r="J3827" t="s">
        <v>10017</v>
      </c>
      <c r="K3827" t="s">
        <v>3624</v>
      </c>
      <c r="L3827" t="s">
        <v>9906</v>
      </c>
      <c r="M3827">
        <v>14</v>
      </c>
      <c r="N3827">
        <v>21</v>
      </c>
      <c r="O3827">
        <v>12</v>
      </c>
      <c r="P3827">
        <v>14</v>
      </c>
      <c r="Q3827">
        <v>22</v>
      </c>
      <c r="R3827">
        <v>10</v>
      </c>
      <c r="S3827" t="b">
        <v>0</v>
      </c>
      <c r="T3827" t="b">
        <v>0</v>
      </c>
      <c r="U3827" t="b">
        <v>1</v>
      </c>
      <c r="V3827">
        <v>24000</v>
      </c>
      <c r="W3827">
        <v>16200</v>
      </c>
      <c r="X3827">
        <v>2.4</v>
      </c>
      <c r="Y3827">
        <v>20000</v>
      </c>
      <c r="Z3827">
        <v>2.1</v>
      </c>
    </row>
    <row r="3828" spans="1:26">
      <c r="A3828">
        <v>208447611</v>
      </c>
      <c r="B3828" t="s">
        <v>9533</v>
      </c>
      <c r="C3828" t="s">
        <v>3597</v>
      </c>
      <c r="D3828" t="s">
        <v>4034</v>
      </c>
      <c r="E3828" t="s">
        <v>9913</v>
      </c>
      <c r="F3828" t="s">
        <v>3621</v>
      </c>
      <c r="G3828">
        <v>208447611</v>
      </c>
      <c r="I3828" t="s">
        <v>3622</v>
      </c>
      <c r="J3828" t="s">
        <v>9916</v>
      </c>
      <c r="K3828" t="s">
        <v>3624</v>
      </c>
      <c r="L3828" t="s">
        <v>10016</v>
      </c>
      <c r="M3828">
        <v>14</v>
      </c>
      <c r="N3828">
        <v>21</v>
      </c>
      <c r="O3828">
        <v>12</v>
      </c>
      <c r="P3828">
        <v>14</v>
      </c>
      <c r="Q3828">
        <v>22</v>
      </c>
      <c r="R3828">
        <v>10</v>
      </c>
      <c r="S3828" t="b">
        <v>0</v>
      </c>
      <c r="T3828" t="b">
        <v>0</v>
      </c>
      <c r="U3828" t="b">
        <v>1</v>
      </c>
      <c r="V3828">
        <v>24000</v>
      </c>
      <c r="W3828">
        <v>16200</v>
      </c>
      <c r="X3828">
        <v>2.4</v>
      </c>
      <c r="Y3828">
        <v>20000</v>
      </c>
      <c r="Z3828">
        <v>2.1</v>
      </c>
    </row>
    <row r="3829" spans="1:26">
      <c r="A3829">
        <v>208447610</v>
      </c>
      <c r="B3829" t="s">
        <v>9533</v>
      </c>
      <c r="C3829" t="s">
        <v>3597</v>
      </c>
      <c r="D3829" t="s">
        <v>4034</v>
      </c>
      <c r="E3829" t="s">
        <v>9913</v>
      </c>
      <c r="F3829" t="s">
        <v>3621</v>
      </c>
      <c r="G3829">
        <v>208447610</v>
      </c>
      <c r="I3829" t="s">
        <v>3622</v>
      </c>
      <c r="J3829" t="s">
        <v>9914</v>
      </c>
      <c r="K3829" t="s">
        <v>3624</v>
      </c>
      <c r="L3829" t="s">
        <v>10015</v>
      </c>
      <c r="M3829">
        <v>13.7</v>
      </c>
      <c r="N3829">
        <v>23.2</v>
      </c>
      <c r="O3829">
        <v>13.2</v>
      </c>
      <c r="P3829">
        <v>13.7</v>
      </c>
      <c r="Q3829">
        <v>24.6</v>
      </c>
      <c r="R3829">
        <v>10.7</v>
      </c>
      <c r="S3829" t="b">
        <v>0</v>
      </c>
      <c r="T3829" t="b">
        <v>0</v>
      </c>
      <c r="U3829" t="b">
        <v>1</v>
      </c>
      <c r="V3829">
        <v>12000</v>
      </c>
      <c r="W3829">
        <v>9000</v>
      </c>
      <c r="X3829">
        <v>2.69</v>
      </c>
      <c r="Y3829">
        <v>9921</v>
      </c>
      <c r="Z3829">
        <v>2.31</v>
      </c>
    </row>
    <row r="3830" spans="1:26">
      <c r="A3830">
        <v>211709678</v>
      </c>
      <c r="B3830" t="s">
        <v>9533</v>
      </c>
      <c r="C3830" t="s">
        <v>3597</v>
      </c>
      <c r="D3830" t="s">
        <v>4034</v>
      </c>
      <c r="E3830" t="s">
        <v>7557</v>
      </c>
      <c r="F3830" t="s">
        <v>3621</v>
      </c>
      <c r="G3830">
        <v>211709678</v>
      </c>
      <c r="I3830" t="s">
        <v>3622</v>
      </c>
      <c r="J3830" t="s">
        <v>8320</v>
      </c>
      <c r="K3830" t="s">
        <v>3624</v>
      </c>
      <c r="L3830" t="s">
        <v>9900</v>
      </c>
      <c r="M3830">
        <v>13.7</v>
      </c>
      <c r="N3830">
        <v>23.2</v>
      </c>
      <c r="O3830">
        <v>13.2</v>
      </c>
      <c r="P3830">
        <v>13.7</v>
      </c>
      <c r="Q3830">
        <v>24.6</v>
      </c>
      <c r="R3830">
        <v>10.7</v>
      </c>
      <c r="S3830" t="b">
        <v>0</v>
      </c>
      <c r="T3830" t="b">
        <v>0</v>
      </c>
      <c r="U3830" t="b">
        <v>1</v>
      </c>
      <c r="V3830">
        <v>12000</v>
      </c>
      <c r="W3830">
        <v>9000</v>
      </c>
      <c r="X3830">
        <v>2.69</v>
      </c>
      <c r="Y3830">
        <v>9921</v>
      </c>
      <c r="Z3830">
        <v>2.31</v>
      </c>
    </row>
    <row r="3831" spans="1:26">
      <c r="A3831">
        <v>211793557</v>
      </c>
      <c r="B3831" t="s">
        <v>9533</v>
      </c>
      <c r="C3831" t="s">
        <v>3597</v>
      </c>
      <c r="D3831" t="s">
        <v>4034</v>
      </c>
      <c r="E3831" t="s">
        <v>9892</v>
      </c>
      <c r="F3831" t="s">
        <v>3621</v>
      </c>
      <c r="G3831">
        <v>211793557</v>
      </c>
      <c r="I3831" t="s">
        <v>3622</v>
      </c>
      <c r="J3831" t="s">
        <v>9909</v>
      </c>
      <c r="K3831" t="s">
        <v>3624</v>
      </c>
      <c r="L3831" t="s">
        <v>10014</v>
      </c>
      <c r="M3831">
        <v>13.7</v>
      </c>
      <c r="N3831">
        <v>23.2</v>
      </c>
      <c r="O3831">
        <v>13.2</v>
      </c>
      <c r="P3831">
        <v>13.7</v>
      </c>
      <c r="Q3831">
        <v>24.6</v>
      </c>
      <c r="R3831">
        <v>10.7</v>
      </c>
      <c r="S3831" t="b">
        <v>0</v>
      </c>
      <c r="T3831" t="b">
        <v>0</v>
      </c>
      <c r="U3831" t="b">
        <v>1</v>
      </c>
      <c r="V3831">
        <v>12000</v>
      </c>
      <c r="W3831">
        <v>9000</v>
      </c>
      <c r="X3831">
        <v>2.69</v>
      </c>
      <c r="Y3831">
        <v>9921</v>
      </c>
      <c r="Z3831">
        <v>2.31</v>
      </c>
    </row>
    <row r="3832" spans="1:26">
      <c r="A3832">
        <v>211793556</v>
      </c>
      <c r="B3832" t="s">
        <v>9533</v>
      </c>
      <c r="C3832" t="s">
        <v>3597</v>
      </c>
      <c r="D3832" t="s">
        <v>4034</v>
      </c>
      <c r="E3832" t="s">
        <v>9892</v>
      </c>
      <c r="F3832" t="s">
        <v>3621</v>
      </c>
      <c r="G3832">
        <v>211793556</v>
      </c>
      <c r="I3832" t="s">
        <v>3622</v>
      </c>
      <c r="J3832" t="s">
        <v>9907</v>
      </c>
      <c r="K3832" t="s">
        <v>3624</v>
      </c>
      <c r="L3832" t="s">
        <v>10013</v>
      </c>
      <c r="M3832">
        <v>15</v>
      </c>
      <c r="N3832">
        <v>25.5</v>
      </c>
      <c r="O3832">
        <v>12.2</v>
      </c>
      <c r="P3832">
        <v>15</v>
      </c>
      <c r="Q3832">
        <v>25.5</v>
      </c>
      <c r="R3832">
        <v>12.3</v>
      </c>
      <c r="S3832" t="b">
        <v>0</v>
      </c>
      <c r="T3832" t="b">
        <v>0</v>
      </c>
      <c r="U3832" t="b">
        <v>1</v>
      </c>
      <c r="V3832">
        <v>9000</v>
      </c>
      <c r="W3832">
        <v>8500</v>
      </c>
      <c r="X3832">
        <v>2.8</v>
      </c>
      <c r="Y3832">
        <v>9611</v>
      </c>
      <c r="Z3832">
        <v>2.29</v>
      </c>
    </row>
    <row r="3833" spans="1:26">
      <c r="A3833">
        <v>211709677</v>
      </c>
      <c r="B3833" t="s">
        <v>9533</v>
      </c>
      <c r="C3833" t="s">
        <v>3597</v>
      </c>
      <c r="D3833" t="s">
        <v>4034</v>
      </c>
      <c r="E3833" t="s">
        <v>7557</v>
      </c>
      <c r="F3833" t="s">
        <v>3621</v>
      </c>
      <c r="G3833">
        <v>211709677</v>
      </c>
      <c r="I3833" t="s">
        <v>3622</v>
      </c>
      <c r="J3833" t="s">
        <v>8407</v>
      </c>
      <c r="K3833" t="s">
        <v>3624</v>
      </c>
      <c r="L3833" t="s">
        <v>9897</v>
      </c>
      <c r="M3833">
        <v>15</v>
      </c>
      <c r="N3833">
        <v>25.5</v>
      </c>
      <c r="O3833">
        <v>12.2</v>
      </c>
      <c r="P3833">
        <v>15</v>
      </c>
      <c r="Q3833">
        <v>25.5</v>
      </c>
      <c r="R3833">
        <v>12.3</v>
      </c>
      <c r="S3833" t="b">
        <v>0</v>
      </c>
      <c r="T3833" t="b">
        <v>0</v>
      </c>
      <c r="U3833" t="b">
        <v>1</v>
      </c>
      <c r="V3833">
        <v>9000</v>
      </c>
      <c r="W3833">
        <v>8500</v>
      </c>
      <c r="X3833">
        <v>2.8</v>
      </c>
      <c r="Y3833">
        <v>9611</v>
      </c>
      <c r="Z3833">
        <v>2.29</v>
      </c>
    </row>
    <row r="3834" spans="1:26">
      <c r="A3834">
        <v>208447609</v>
      </c>
      <c r="B3834" t="s">
        <v>9533</v>
      </c>
      <c r="C3834" t="s">
        <v>3597</v>
      </c>
      <c r="D3834" t="s">
        <v>4034</v>
      </c>
      <c r="E3834" t="s">
        <v>9913</v>
      </c>
      <c r="F3834" t="s">
        <v>3621</v>
      </c>
      <c r="G3834">
        <v>208447609</v>
      </c>
      <c r="I3834" t="s">
        <v>3622</v>
      </c>
      <c r="J3834" t="s">
        <v>10011</v>
      </c>
      <c r="K3834" t="s">
        <v>3624</v>
      </c>
      <c r="L3834" t="s">
        <v>10012</v>
      </c>
      <c r="M3834">
        <v>15</v>
      </c>
      <c r="N3834">
        <v>25.5</v>
      </c>
      <c r="O3834">
        <v>12.2</v>
      </c>
      <c r="P3834">
        <v>15</v>
      </c>
      <c r="Q3834">
        <v>25.5</v>
      </c>
      <c r="R3834">
        <v>12.3</v>
      </c>
      <c r="S3834" t="b">
        <v>0</v>
      </c>
      <c r="T3834" t="b">
        <v>0</v>
      </c>
      <c r="U3834" t="b">
        <v>1</v>
      </c>
      <c r="V3834">
        <v>9000</v>
      </c>
      <c r="W3834">
        <v>8500</v>
      </c>
      <c r="X3834">
        <v>2.8</v>
      </c>
      <c r="Y3834">
        <v>9611</v>
      </c>
      <c r="Z3834">
        <v>2.29</v>
      </c>
    </row>
    <row r="3835" spans="1:26">
      <c r="A3835">
        <v>209157086</v>
      </c>
      <c r="B3835" t="s">
        <v>9533</v>
      </c>
      <c r="C3835" t="s">
        <v>3597</v>
      </c>
      <c r="D3835" t="s">
        <v>4034</v>
      </c>
      <c r="E3835" t="s">
        <v>9417</v>
      </c>
      <c r="F3835" t="s">
        <v>3621</v>
      </c>
      <c r="G3835">
        <v>209157086</v>
      </c>
      <c r="I3835" t="s">
        <v>3622</v>
      </c>
      <c r="J3835" t="s">
        <v>10009</v>
      </c>
      <c r="K3835" t="s">
        <v>3624</v>
      </c>
      <c r="L3835" t="s">
        <v>10010</v>
      </c>
      <c r="M3835">
        <v>9.5</v>
      </c>
      <c r="N3835">
        <v>18.5</v>
      </c>
      <c r="O3835">
        <v>10.199999999999999</v>
      </c>
      <c r="P3835">
        <v>9.5</v>
      </c>
      <c r="Q3835">
        <v>18.5</v>
      </c>
      <c r="R3835">
        <v>8.6</v>
      </c>
      <c r="S3835" t="b">
        <v>0</v>
      </c>
      <c r="T3835" t="b">
        <v>0</v>
      </c>
      <c r="U3835" t="b">
        <v>0</v>
      </c>
      <c r="V3835">
        <v>24000</v>
      </c>
      <c r="W3835">
        <v>16500</v>
      </c>
      <c r="X3835">
        <v>2.38</v>
      </c>
      <c r="Y3835">
        <v>19257</v>
      </c>
      <c r="Z3835">
        <v>2.11</v>
      </c>
    </row>
    <row r="3836" spans="1:26">
      <c r="A3836">
        <v>212360141</v>
      </c>
      <c r="B3836" t="s">
        <v>9533</v>
      </c>
      <c r="C3836" t="s">
        <v>3597</v>
      </c>
      <c r="D3836" t="s">
        <v>4034</v>
      </c>
      <c r="E3836" t="s">
        <v>8469</v>
      </c>
      <c r="F3836" t="s">
        <v>3621</v>
      </c>
      <c r="G3836">
        <v>212360141</v>
      </c>
      <c r="I3836" t="s">
        <v>3622</v>
      </c>
      <c r="J3836" t="s">
        <v>10007</v>
      </c>
      <c r="K3836" t="s">
        <v>3624</v>
      </c>
      <c r="L3836" t="s">
        <v>10008</v>
      </c>
      <c r="M3836">
        <v>9.5</v>
      </c>
      <c r="N3836">
        <v>18.5</v>
      </c>
      <c r="O3836">
        <v>10.199999999999999</v>
      </c>
      <c r="P3836">
        <v>9.5</v>
      </c>
      <c r="Q3836">
        <v>18.5</v>
      </c>
      <c r="R3836">
        <v>8.6</v>
      </c>
      <c r="S3836" t="b">
        <v>0</v>
      </c>
      <c r="T3836" t="b">
        <v>0</v>
      </c>
      <c r="U3836" t="b">
        <v>0</v>
      </c>
      <c r="V3836">
        <v>24000</v>
      </c>
      <c r="W3836">
        <v>16500</v>
      </c>
      <c r="X3836">
        <v>2.38</v>
      </c>
      <c r="Y3836">
        <v>19257</v>
      </c>
      <c r="Z3836">
        <v>2.11</v>
      </c>
    </row>
    <row r="3837" spans="1:26">
      <c r="A3837">
        <v>211126529</v>
      </c>
      <c r="B3837" t="s">
        <v>9533</v>
      </c>
      <c r="C3837" t="s">
        <v>3597</v>
      </c>
      <c r="D3837" t="s">
        <v>4034</v>
      </c>
      <c r="E3837" t="s">
        <v>9944</v>
      </c>
      <c r="F3837" t="s">
        <v>3621</v>
      </c>
      <c r="G3837">
        <v>211126529</v>
      </c>
      <c r="I3837" t="s">
        <v>3622</v>
      </c>
      <c r="J3837" t="s">
        <v>10005</v>
      </c>
      <c r="K3837" t="s">
        <v>3624</v>
      </c>
      <c r="L3837" t="s">
        <v>10006</v>
      </c>
      <c r="M3837">
        <v>9.5</v>
      </c>
      <c r="N3837">
        <v>18.5</v>
      </c>
      <c r="O3837">
        <v>10.199999999999999</v>
      </c>
      <c r="P3837">
        <v>9.5</v>
      </c>
      <c r="Q3837">
        <v>18.5</v>
      </c>
      <c r="R3837">
        <v>8.6</v>
      </c>
      <c r="S3837" t="b">
        <v>0</v>
      </c>
      <c r="T3837" t="b">
        <v>0</v>
      </c>
      <c r="U3837" t="b">
        <v>0</v>
      </c>
      <c r="V3837">
        <v>24000</v>
      </c>
      <c r="W3837">
        <v>16500</v>
      </c>
      <c r="X3837">
        <v>2.38</v>
      </c>
      <c r="Y3837">
        <v>19257</v>
      </c>
      <c r="Z3837">
        <v>2.11</v>
      </c>
    </row>
    <row r="3838" spans="1:26">
      <c r="A3838">
        <v>211126528</v>
      </c>
      <c r="B3838" t="s">
        <v>9533</v>
      </c>
      <c r="C3838" t="s">
        <v>3597</v>
      </c>
      <c r="D3838" t="s">
        <v>4034</v>
      </c>
      <c r="E3838" t="s">
        <v>9944</v>
      </c>
      <c r="F3838" t="s">
        <v>3621</v>
      </c>
      <c r="G3838">
        <v>211126528</v>
      </c>
      <c r="I3838" t="s">
        <v>3622</v>
      </c>
      <c r="J3838" t="s">
        <v>10003</v>
      </c>
      <c r="K3838" t="s">
        <v>3624</v>
      </c>
      <c r="L3838" t="s">
        <v>10004</v>
      </c>
      <c r="M3838">
        <v>9.5</v>
      </c>
      <c r="N3838">
        <v>18.5</v>
      </c>
      <c r="O3838">
        <v>10.199999999999999</v>
      </c>
      <c r="P3838">
        <v>9.5</v>
      </c>
      <c r="Q3838">
        <v>18.5</v>
      </c>
      <c r="R3838">
        <v>8.6</v>
      </c>
      <c r="S3838" t="b">
        <v>0</v>
      </c>
      <c r="T3838" t="b">
        <v>0</v>
      </c>
      <c r="U3838" t="b">
        <v>0</v>
      </c>
      <c r="V3838">
        <v>24000</v>
      </c>
      <c r="W3838">
        <v>16500</v>
      </c>
      <c r="X3838">
        <v>2.38</v>
      </c>
      <c r="Y3838">
        <v>19257</v>
      </c>
      <c r="Z3838">
        <v>2.11</v>
      </c>
    </row>
    <row r="3839" spans="1:26">
      <c r="A3839">
        <v>209867862</v>
      </c>
      <c r="B3839" t="s">
        <v>9533</v>
      </c>
      <c r="C3839" t="s">
        <v>3597</v>
      </c>
      <c r="D3839" t="s">
        <v>4034</v>
      </c>
      <c r="E3839" t="s">
        <v>9947</v>
      </c>
      <c r="F3839" t="s">
        <v>3621</v>
      </c>
      <c r="G3839">
        <v>209867862</v>
      </c>
      <c r="I3839" t="s">
        <v>3622</v>
      </c>
      <c r="J3839" t="s">
        <v>10002</v>
      </c>
      <c r="K3839" t="s">
        <v>3624</v>
      </c>
      <c r="L3839" t="s">
        <v>10002</v>
      </c>
      <c r="M3839">
        <v>9.5</v>
      </c>
      <c r="N3839">
        <v>18.5</v>
      </c>
      <c r="O3839">
        <v>10.199999999999999</v>
      </c>
      <c r="P3839">
        <v>9.5</v>
      </c>
      <c r="Q3839">
        <v>18.5</v>
      </c>
      <c r="R3839">
        <v>8.6</v>
      </c>
      <c r="S3839" t="b">
        <v>0</v>
      </c>
      <c r="T3839" t="b">
        <v>0</v>
      </c>
      <c r="U3839" t="b">
        <v>0</v>
      </c>
      <c r="V3839">
        <v>24000</v>
      </c>
      <c r="W3839">
        <v>16500</v>
      </c>
      <c r="X3839">
        <v>2.38</v>
      </c>
      <c r="Y3839">
        <v>19257</v>
      </c>
      <c r="Z3839">
        <v>2.11</v>
      </c>
    </row>
    <row r="3840" spans="1:26">
      <c r="A3840">
        <v>211744620</v>
      </c>
      <c r="B3840" t="s">
        <v>9533</v>
      </c>
      <c r="C3840" t="s">
        <v>3597</v>
      </c>
      <c r="D3840" t="s">
        <v>4034</v>
      </c>
      <c r="E3840" t="s">
        <v>9953</v>
      </c>
      <c r="F3840" t="s">
        <v>3621</v>
      </c>
      <c r="G3840">
        <v>211744620</v>
      </c>
      <c r="I3840" t="s">
        <v>3622</v>
      </c>
      <c r="J3840" t="s">
        <v>10000</v>
      </c>
      <c r="K3840" t="s">
        <v>3624</v>
      </c>
      <c r="L3840" t="s">
        <v>10001</v>
      </c>
      <c r="M3840">
        <v>9.5</v>
      </c>
      <c r="N3840">
        <v>18.5</v>
      </c>
      <c r="O3840">
        <v>10.199999999999999</v>
      </c>
      <c r="P3840">
        <v>9.5</v>
      </c>
      <c r="Q3840">
        <v>18.5</v>
      </c>
      <c r="R3840">
        <v>8.6</v>
      </c>
      <c r="S3840" t="b">
        <v>0</v>
      </c>
      <c r="T3840" t="b">
        <v>0</v>
      </c>
      <c r="U3840" t="b">
        <v>0</v>
      </c>
      <c r="V3840">
        <v>24000</v>
      </c>
      <c r="W3840">
        <v>16500</v>
      </c>
      <c r="X3840">
        <v>2.38</v>
      </c>
      <c r="Y3840">
        <v>19257</v>
      </c>
      <c r="Z3840">
        <v>2.11</v>
      </c>
    </row>
    <row r="3841" spans="1:26">
      <c r="A3841">
        <v>211306389</v>
      </c>
      <c r="B3841" t="s">
        <v>9533</v>
      </c>
      <c r="C3841" t="s">
        <v>3597</v>
      </c>
      <c r="D3841" t="s">
        <v>4034</v>
      </c>
      <c r="E3841" t="s">
        <v>9302</v>
      </c>
      <c r="F3841" t="s">
        <v>3621</v>
      </c>
      <c r="G3841">
        <v>211306389</v>
      </c>
      <c r="I3841" t="s">
        <v>3622</v>
      </c>
      <c r="J3841" t="s">
        <v>9998</v>
      </c>
      <c r="K3841" t="s">
        <v>3624</v>
      </c>
      <c r="L3841" t="s">
        <v>9999</v>
      </c>
      <c r="M3841">
        <v>9.5</v>
      </c>
      <c r="N3841">
        <v>18.5</v>
      </c>
      <c r="O3841">
        <v>10.199999999999999</v>
      </c>
      <c r="P3841">
        <v>9.5</v>
      </c>
      <c r="Q3841">
        <v>18.5</v>
      </c>
      <c r="R3841">
        <v>8.6</v>
      </c>
      <c r="S3841" t="b">
        <v>0</v>
      </c>
      <c r="T3841" t="b">
        <v>0</v>
      </c>
      <c r="U3841" t="b">
        <v>0</v>
      </c>
      <c r="V3841">
        <v>24000</v>
      </c>
      <c r="W3841">
        <v>16500</v>
      </c>
      <c r="X3841">
        <v>2.38</v>
      </c>
      <c r="Y3841">
        <v>19257</v>
      </c>
      <c r="Z3841">
        <v>2.11</v>
      </c>
    </row>
    <row r="3842" spans="1:26">
      <c r="A3842">
        <v>211306388</v>
      </c>
      <c r="B3842" t="s">
        <v>9533</v>
      </c>
      <c r="C3842" t="s">
        <v>3597</v>
      </c>
      <c r="D3842" t="s">
        <v>4034</v>
      </c>
      <c r="E3842" t="s">
        <v>9302</v>
      </c>
      <c r="F3842" t="s">
        <v>3621</v>
      </c>
      <c r="G3842">
        <v>211306388</v>
      </c>
      <c r="I3842" t="s">
        <v>3622</v>
      </c>
      <c r="J3842" t="s">
        <v>9996</v>
      </c>
      <c r="K3842" t="s">
        <v>3624</v>
      </c>
      <c r="L3842" t="s">
        <v>9997</v>
      </c>
      <c r="M3842">
        <v>11</v>
      </c>
      <c r="N3842">
        <v>19.5</v>
      </c>
      <c r="O3842">
        <v>10</v>
      </c>
      <c r="P3842">
        <v>11</v>
      </c>
      <c r="Q3842">
        <v>19.5</v>
      </c>
      <c r="R3842">
        <v>8.6999999999999993</v>
      </c>
      <c r="S3842" t="b">
        <v>0</v>
      </c>
      <c r="T3842" t="b">
        <v>0</v>
      </c>
      <c r="U3842" t="b">
        <v>0</v>
      </c>
      <c r="V3842">
        <v>18000</v>
      </c>
      <c r="W3842">
        <v>11400</v>
      </c>
      <c r="X3842">
        <v>2.57</v>
      </c>
      <c r="Y3842">
        <v>14370</v>
      </c>
      <c r="Z3842">
        <v>2.4900000000000002</v>
      </c>
    </row>
    <row r="3843" spans="1:26">
      <c r="A3843">
        <v>211744619</v>
      </c>
      <c r="B3843" t="s">
        <v>9533</v>
      </c>
      <c r="C3843" t="s">
        <v>3597</v>
      </c>
      <c r="D3843" t="s">
        <v>4034</v>
      </c>
      <c r="E3843" t="s">
        <v>9953</v>
      </c>
      <c r="F3843" t="s">
        <v>3621</v>
      </c>
      <c r="G3843">
        <v>211744619</v>
      </c>
      <c r="I3843" t="s">
        <v>3622</v>
      </c>
      <c r="J3843" t="s">
        <v>9994</v>
      </c>
      <c r="K3843" t="s">
        <v>3624</v>
      </c>
      <c r="L3843" t="s">
        <v>9995</v>
      </c>
      <c r="M3843">
        <v>11</v>
      </c>
      <c r="N3843">
        <v>19.5</v>
      </c>
      <c r="O3843">
        <v>10</v>
      </c>
      <c r="P3843">
        <v>11</v>
      </c>
      <c r="Q3843">
        <v>19.5</v>
      </c>
      <c r="R3843">
        <v>8.6999999999999993</v>
      </c>
      <c r="S3843" t="b">
        <v>0</v>
      </c>
      <c r="T3843" t="b">
        <v>0</v>
      </c>
      <c r="U3843" t="b">
        <v>0</v>
      </c>
      <c r="V3843">
        <v>18000</v>
      </c>
      <c r="W3843">
        <v>11400</v>
      </c>
      <c r="X3843">
        <v>2.57</v>
      </c>
      <c r="Y3843">
        <v>14370</v>
      </c>
      <c r="Z3843">
        <v>2.4900000000000002</v>
      </c>
    </row>
    <row r="3844" spans="1:26">
      <c r="A3844">
        <v>209867861</v>
      </c>
      <c r="B3844" t="s">
        <v>9533</v>
      </c>
      <c r="C3844" t="s">
        <v>3597</v>
      </c>
      <c r="D3844" t="s">
        <v>4034</v>
      </c>
      <c r="E3844" t="s">
        <v>9947</v>
      </c>
      <c r="F3844" t="s">
        <v>3621</v>
      </c>
      <c r="G3844">
        <v>209867861</v>
      </c>
      <c r="I3844" t="s">
        <v>3622</v>
      </c>
      <c r="J3844" t="s">
        <v>9993</v>
      </c>
      <c r="K3844" t="s">
        <v>3624</v>
      </c>
      <c r="L3844" t="s">
        <v>9993</v>
      </c>
      <c r="M3844">
        <v>11</v>
      </c>
      <c r="N3844">
        <v>19.5</v>
      </c>
      <c r="O3844">
        <v>10</v>
      </c>
      <c r="P3844">
        <v>11</v>
      </c>
      <c r="Q3844">
        <v>19.5</v>
      </c>
      <c r="R3844">
        <v>8.6999999999999993</v>
      </c>
      <c r="S3844" t="b">
        <v>0</v>
      </c>
      <c r="T3844" t="b">
        <v>0</v>
      </c>
      <c r="U3844" t="b">
        <v>0</v>
      </c>
      <c r="V3844">
        <v>18000</v>
      </c>
      <c r="W3844">
        <v>11400</v>
      </c>
      <c r="X3844">
        <v>2.57</v>
      </c>
      <c r="Y3844">
        <v>14370</v>
      </c>
      <c r="Z3844">
        <v>2.4900000000000002</v>
      </c>
    </row>
    <row r="3845" spans="1:26">
      <c r="A3845">
        <v>211126527</v>
      </c>
      <c r="B3845" t="s">
        <v>9533</v>
      </c>
      <c r="C3845" t="s">
        <v>3597</v>
      </c>
      <c r="D3845" t="s">
        <v>4034</v>
      </c>
      <c r="E3845" t="s">
        <v>9944</v>
      </c>
      <c r="F3845" t="s">
        <v>3621</v>
      </c>
      <c r="G3845">
        <v>211126527</v>
      </c>
      <c r="I3845" t="s">
        <v>3622</v>
      </c>
      <c r="J3845" t="s">
        <v>9991</v>
      </c>
      <c r="K3845" t="s">
        <v>3624</v>
      </c>
      <c r="L3845" t="s">
        <v>9992</v>
      </c>
      <c r="M3845">
        <v>11</v>
      </c>
      <c r="N3845">
        <v>19.5</v>
      </c>
      <c r="O3845">
        <v>10</v>
      </c>
      <c r="P3845">
        <v>11</v>
      </c>
      <c r="Q3845">
        <v>19.5</v>
      </c>
      <c r="R3845">
        <v>8.6999999999999993</v>
      </c>
      <c r="S3845" t="b">
        <v>0</v>
      </c>
      <c r="T3845" t="b">
        <v>0</v>
      </c>
      <c r="U3845" t="b">
        <v>0</v>
      </c>
      <c r="V3845">
        <v>18000</v>
      </c>
      <c r="W3845">
        <v>11400</v>
      </c>
      <c r="X3845">
        <v>2.57</v>
      </c>
      <c r="Y3845">
        <v>14370</v>
      </c>
      <c r="Z3845">
        <v>2.4900000000000002</v>
      </c>
    </row>
    <row r="3846" spans="1:26">
      <c r="A3846">
        <v>212360140</v>
      </c>
      <c r="B3846" t="s">
        <v>9533</v>
      </c>
      <c r="C3846" t="s">
        <v>3597</v>
      </c>
      <c r="D3846" t="s">
        <v>4034</v>
      </c>
      <c r="E3846" t="s">
        <v>8469</v>
      </c>
      <c r="F3846" t="s">
        <v>3621</v>
      </c>
      <c r="G3846">
        <v>212360140</v>
      </c>
      <c r="I3846" t="s">
        <v>3622</v>
      </c>
      <c r="J3846" t="s">
        <v>9989</v>
      </c>
      <c r="K3846" t="s">
        <v>3624</v>
      </c>
      <c r="L3846" t="s">
        <v>9990</v>
      </c>
      <c r="M3846">
        <v>11</v>
      </c>
      <c r="N3846">
        <v>19.5</v>
      </c>
      <c r="O3846">
        <v>10</v>
      </c>
      <c r="P3846">
        <v>11</v>
      </c>
      <c r="Q3846">
        <v>19.5</v>
      </c>
      <c r="R3846">
        <v>8.6999999999999993</v>
      </c>
      <c r="S3846" t="b">
        <v>0</v>
      </c>
      <c r="T3846" t="b">
        <v>0</v>
      </c>
      <c r="U3846" t="b">
        <v>0</v>
      </c>
      <c r="V3846">
        <v>18000</v>
      </c>
      <c r="W3846">
        <v>11400</v>
      </c>
      <c r="X3846">
        <v>2.57</v>
      </c>
      <c r="Y3846">
        <v>14370</v>
      </c>
      <c r="Z3846">
        <v>2.4900000000000002</v>
      </c>
    </row>
    <row r="3847" spans="1:26">
      <c r="A3847">
        <v>209157085</v>
      </c>
      <c r="B3847" t="s">
        <v>9533</v>
      </c>
      <c r="C3847" t="s">
        <v>3597</v>
      </c>
      <c r="D3847" t="s">
        <v>4034</v>
      </c>
      <c r="E3847" t="s">
        <v>9417</v>
      </c>
      <c r="F3847" t="s">
        <v>3621</v>
      </c>
      <c r="G3847">
        <v>209157085</v>
      </c>
      <c r="I3847" t="s">
        <v>3622</v>
      </c>
      <c r="J3847" t="s">
        <v>9987</v>
      </c>
      <c r="K3847" t="s">
        <v>3624</v>
      </c>
      <c r="L3847" t="s">
        <v>9988</v>
      </c>
      <c r="M3847">
        <v>11</v>
      </c>
      <c r="N3847">
        <v>19.5</v>
      </c>
      <c r="O3847">
        <v>10</v>
      </c>
      <c r="P3847">
        <v>11</v>
      </c>
      <c r="Q3847">
        <v>19.5</v>
      </c>
      <c r="R3847">
        <v>8.6999999999999993</v>
      </c>
      <c r="S3847" t="b">
        <v>0</v>
      </c>
      <c r="T3847" t="b">
        <v>0</v>
      </c>
      <c r="U3847" t="b">
        <v>0</v>
      </c>
      <c r="V3847">
        <v>18000</v>
      </c>
      <c r="W3847">
        <v>11400</v>
      </c>
      <c r="X3847">
        <v>2.57</v>
      </c>
      <c r="Y3847">
        <v>14370</v>
      </c>
      <c r="Z3847">
        <v>2.4900000000000002</v>
      </c>
    </row>
    <row r="3848" spans="1:26">
      <c r="A3848">
        <v>209157084</v>
      </c>
      <c r="B3848" t="s">
        <v>9533</v>
      </c>
      <c r="C3848" t="s">
        <v>3597</v>
      </c>
      <c r="D3848" t="s">
        <v>4034</v>
      </c>
      <c r="E3848" t="s">
        <v>9417</v>
      </c>
      <c r="F3848" t="s">
        <v>3621</v>
      </c>
      <c r="G3848">
        <v>209157084</v>
      </c>
      <c r="I3848" t="s">
        <v>3622</v>
      </c>
      <c r="J3848" t="s">
        <v>9985</v>
      </c>
      <c r="K3848" t="s">
        <v>3624</v>
      </c>
      <c r="L3848" t="s">
        <v>9986</v>
      </c>
      <c r="M3848">
        <v>10.8</v>
      </c>
      <c r="N3848">
        <v>20.5</v>
      </c>
      <c r="O3848">
        <v>10.7</v>
      </c>
      <c r="P3848">
        <v>10.8</v>
      </c>
      <c r="Q3848">
        <v>21.4</v>
      </c>
      <c r="R3848">
        <v>9.1999999999999993</v>
      </c>
      <c r="S3848" t="b">
        <v>0</v>
      </c>
      <c r="T3848" t="b">
        <v>0</v>
      </c>
      <c r="U3848" t="b">
        <v>0</v>
      </c>
      <c r="V3848">
        <v>12000</v>
      </c>
      <c r="W3848">
        <v>7000</v>
      </c>
      <c r="X3848">
        <v>2.5</v>
      </c>
      <c r="Y3848">
        <v>9300</v>
      </c>
      <c r="Z3848">
        <v>2</v>
      </c>
    </row>
    <row r="3849" spans="1:26">
      <c r="A3849">
        <v>212360139</v>
      </c>
      <c r="B3849" t="s">
        <v>9533</v>
      </c>
      <c r="C3849" t="s">
        <v>3597</v>
      </c>
      <c r="D3849" t="s">
        <v>4034</v>
      </c>
      <c r="E3849" t="s">
        <v>8469</v>
      </c>
      <c r="F3849" t="s">
        <v>3621</v>
      </c>
      <c r="G3849">
        <v>212360139</v>
      </c>
      <c r="I3849" t="s">
        <v>3622</v>
      </c>
      <c r="J3849" t="s">
        <v>9983</v>
      </c>
      <c r="K3849" t="s">
        <v>3624</v>
      </c>
      <c r="L3849" t="s">
        <v>9984</v>
      </c>
      <c r="M3849">
        <v>10.8</v>
      </c>
      <c r="N3849">
        <v>20.5</v>
      </c>
      <c r="O3849">
        <v>10.7</v>
      </c>
      <c r="P3849">
        <v>10.8</v>
      </c>
      <c r="Q3849">
        <v>21.4</v>
      </c>
      <c r="R3849">
        <v>9.1999999999999993</v>
      </c>
      <c r="S3849" t="b">
        <v>0</v>
      </c>
      <c r="T3849" t="b">
        <v>0</v>
      </c>
      <c r="U3849" t="b">
        <v>0</v>
      </c>
      <c r="V3849">
        <v>12000</v>
      </c>
      <c r="W3849">
        <v>7000</v>
      </c>
      <c r="X3849">
        <v>2.5</v>
      </c>
      <c r="Y3849">
        <v>9300</v>
      </c>
      <c r="Z3849">
        <v>2</v>
      </c>
    </row>
    <row r="3850" spans="1:26">
      <c r="A3850">
        <v>211126526</v>
      </c>
      <c r="B3850" t="s">
        <v>9533</v>
      </c>
      <c r="C3850" t="s">
        <v>3597</v>
      </c>
      <c r="D3850" t="s">
        <v>4034</v>
      </c>
      <c r="E3850" t="s">
        <v>9944</v>
      </c>
      <c r="F3850" t="s">
        <v>3621</v>
      </c>
      <c r="G3850">
        <v>211126526</v>
      </c>
      <c r="I3850" t="s">
        <v>3622</v>
      </c>
      <c r="J3850" t="s">
        <v>9981</v>
      </c>
      <c r="K3850" t="s">
        <v>3624</v>
      </c>
      <c r="L3850" t="s">
        <v>9982</v>
      </c>
      <c r="M3850">
        <v>10.8</v>
      </c>
      <c r="N3850">
        <v>20.5</v>
      </c>
      <c r="O3850">
        <v>10.7</v>
      </c>
      <c r="P3850">
        <v>10.8</v>
      </c>
      <c r="Q3850">
        <v>21.4</v>
      </c>
      <c r="R3850">
        <v>9.1999999999999993</v>
      </c>
      <c r="S3850" t="b">
        <v>0</v>
      </c>
      <c r="T3850" t="b">
        <v>0</v>
      </c>
      <c r="U3850" t="b">
        <v>0</v>
      </c>
      <c r="V3850">
        <v>12000</v>
      </c>
      <c r="W3850">
        <v>7000</v>
      </c>
      <c r="X3850">
        <v>2.5</v>
      </c>
      <c r="Y3850">
        <v>9300</v>
      </c>
      <c r="Z3850">
        <v>2</v>
      </c>
    </row>
    <row r="3851" spans="1:26">
      <c r="A3851">
        <v>209867860</v>
      </c>
      <c r="B3851" t="s">
        <v>9533</v>
      </c>
      <c r="C3851" t="s">
        <v>3597</v>
      </c>
      <c r="D3851" t="s">
        <v>4034</v>
      </c>
      <c r="E3851" t="s">
        <v>9947</v>
      </c>
      <c r="F3851" t="s">
        <v>3621</v>
      </c>
      <c r="G3851">
        <v>209867860</v>
      </c>
      <c r="I3851" t="s">
        <v>3622</v>
      </c>
      <c r="J3851" t="s">
        <v>9980</v>
      </c>
      <c r="K3851" t="s">
        <v>3624</v>
      </c>
      <c r="L3851" t="s">
        <v>9980</v>
      </c>
      <c r="M3851">
        <v>10.8</v>
      </c>
      <c r="N3851">
        <v>20.5</v>
      </c>
      <c r="O3851">
        <v>10.7</v>
      </c>
      <c r="P3851">
        <v>10.8</v>
      </c>
      <c r="Q3851">
        <v>21.4</v>
      </c>
      <c r="R3851">
        <v>9.1999999999999993</v>
      </c>
      <c r="S3851" t="b">
        <v>0</v>
      </c>
      <c r="T3851" t="b">
        <v>0</v>
      </c>
      <c r="U3851" t="b">
        <v>0</v>
      </c>
      <c r="V3851">
        <v>12000</v>
      </c>
      <c r="W3851">
        <v>7000</v>
      </c>
      <c r="X3851">
        <v>2.5</v>
      </c>
      <c r="Y3851">
        <v>9300</v>
      </c>
      <c r="Z3851">
        <v>2</v>
      </c>
    </row>
    <row r="3852" spans="1:26">
      <c r="A3852">
        <v>211744618</v>
      </c>
      <c r="B3852" t="s">
        <v>9533</v>
      </c>
      <c r="C3852" t="s">
        <v>3597</v>
      </c>
      <c r="D3852" t="s">
        <v>4034</v>
      </c>
      <c r="E3852" t="s">
        <v>9953</v>
      </c>
      <c r="F3852" t="s">
        <v>3621</v>
      </c>
      <c r="G3852">
        <v>211744618</v>
      </c>
      <c r="I3852" t="s">
        <v>3622</v>
      </c>
      <c r="J3852" t="s">
        <v>9978</v>
      </c>
      <c r="K3852" t="s">
        <v>3624</v>
      </c>
      <c r="L3852" t="s">
        <v>9979</v>
      </c>
      <c r="M3852">
        <v>10.8</v>
      </c>
      <c r="N3852">
        <v>20.5</v>
      </c>
      <c r="O3852">
        <v>10.7</v>
      </c>
      <c r="P3852">
        <v>10.8</v>
      </c>
      <c r="Q3852">
        <v>21.4</v>
      </c>
      <c r="R3852">
        <v>9.1999999999999993</v>
      </c>
      <c r="S3852" t="b">
        <v>0</v>
      </c>
      <c r="T3852" t="b">
        <v>0</v>
      </c>
      <c r="U3852" t="b">
        <v>0</v>
      </c>
      <c r="V3852">
        <v>12000</v>
      </c>
      <c r="W3852">
        <v>7000</v>
      </c>
      <c r="X3852">
        <v>2.5</v>
      </c>
      <c r="Y3852">
        <v>9300</v>
      </c>
      <c r="Z3852">
        <v>2</v>
      </c>
    </row>
    <row r="3853" spans="1:26">
      <c r="A3853">
        <v>211306387</v>
      </c>
      <c r="B3853" t="s">
        <v>9533</v>
      </c>
      <c r="C3853" t="s">
        <v>3597</v>
      </c>
      <c r="D3853" t="s">
        <v>4034</v>
      </c>
      <c r="E3853" t="s">
        <v>9302</v>
      </c>
      <c r="F3853" t="s">
        <v>3621</v>
      </c>
      <c r="G3853">
        <v>211306387</v>
      </c>
      <c r="I3853" t="s">
        <v>3622</v>
      </c>
      <c r="J3853" t="s">
        <v>9976</v>
      </c>
      <c r="K3853" t="s">
        <v>3624</v>
      </c>
      <c r="L3853" t="s">
        <v>9977</v>
      </c>
      <c r="M3853">
        <v>10.8</v>
      </c>
      <c r="N3853">
        <v>20.5</v>
      </c>
      <c r="O3853">
        <v>10.7</v>
      </c>
      <c r="P3853">
        <v>10.8</v>
      </c>
      <c r="Q3853">
        <v>21.4</v>
      </c>
      <c r="R3853">
        <v>9.1999999999999993</v>
      </c>
      <c r="S3853" t="b">
        <v>0</v>
      </c>
      <c r="T3853" t="b">
        <v>0</v>
      </c>
      <c r="U3853" t="b">
        <v>0</v>
      </c>
      <c r="V3853">
        <v>12000</v>
      </c>
      <c r="W3853">
        <v>7000</v>
      </c>
      <c r="X3853">
        <v>2.5</v>
      </c>
      <c r="Y3853">
        <v>9300</v>
      </c>
      <c r="Z3853">
        <v>2</v>
      </c>
    </row>
    <row r="3854" spans="1:26">
      <c r="A3854">
        <v>211306386</v>
      </c>
      <c r="B3854" t="s">
        <v>9533</v>
      </c>
      <c r="C3854" t="s">
        <v>3597</v>
      </c>
      <c r="D3854" t="s">
        <v>4034</v>
      </c>
      <c r="E3854" t="s">
        <v>9302</v>
      </c>
      <c r="F3854" t="s">
        <v>3621</v>
      </c>
      <c r="G3854">
        <v>211306386</v>
      </c>
      <c r="I3854" t="s">
        <v>3622</v>
      </c>
      <c r="J3854" t="s">
        <v>9974</v>
      </c>
      <c r="K3854" t="s">
        <v>3624</v>
      </c>
      <c r="L3854" t="s">
        <v>9975</v>
      </c>
      <c r="M3854">
        <v>12.6</v>
      </c>
      <c r="N3854">
        <v>21.5</v>
      </c>
      <c r="O3854">
        <v>10</v>
      </c>
      <c r="P3854">
        <v>12.6</v>
      </c>
      <c r="Q3854">
        <v>21.7</v>
      </c>
      <c r="R3854">
        <v>9.4</v>
      </c>
      <c r="S3854" t="b">
        <v>0</v>
      </c>
      <c r="T3854" t="b">
        <v>0</v>
      </c>
      <c r="U3854" t="b">
        <v>0</v>
      </c>
      <c r="V3854">
        <v>9000</v>
      </c>
      <c r="W3854">
        <v>6000</v>
      </c>
      <c r="X3854">
        <v>2.5099999999999998</v>
      </c>
      <c r="Y3854">
        <v>8065</v>
      </c>
      <c r="Z3854">
        <v>2.17</v>
      </c>
    </row>
    <row r="3855" spans="1:26">
      <c r="A3855">
        <v>209867859</v>
      </c>
      <c r="B3855" t="s">
        <v>9533</v>
      </c>
      <c r="C3855" t="s">
        <v>3597</v>
      </c>
      <c r="D3855" t="s">
        <v>4034</v>
      </c>
      <c r="E3855" t="s">
        <v>9947</v>
      </c>
      <c r="F3855" t="s">
        <v>3621</v>
      </c>
      <c r="G3855">
        <v>209867859</v>
      </c>
      <c r="I3855" t="s">
        <v>3622</v>
      </c>
      <c r="J3855" t="s">
        <v>9973</v>
      </c>
      <c r="K3855" t="s">
        <v>3624</v>
      </c>
      <c r="L3855" t="s">
        <v>9973</v>
      </c>
      <c r="M3855">
        <v>12.6</v>
      </c>
      <c r="N3855">
        <v>21.5</v>
      </c>
      <c r="O3855">
        <v>10</v>
      </c>
      <c r="P3855">
        <v>12.6</v>
      </c>
      <c r="Q3855">
        <v>21.7</v>
      </c>
      <c r="R3855">
        <v>9.4</v>
      </c>
      <c r="S3855" t="b">
        <v>0</v>
      </c>
      <c r="T3855" t="b">
        <v>0</v>
      </c>
      <c r="U3855" t="b">
        <v>0</v>
      </c>
      <c r="V3855">
        <v>9000</v>
      </c>
      <c r="W3855">
        <v>6000</v>
      </c>
      <c r="X3855">
        <v>2.5099999999999998</v>
      </c>
      <c r="Y3855">
        <v>8065</v>
      </c>
      <c r="Z3855">
        <v>2.17</v>
      </c>
    </row>
    <row r="3856" spans="1:26">
      <c r="A3856">
        <v>211126525</v>
      </c>
      <c r="B3856" t="s">
        <v>9533</v>
      </c>
      <c r="C3856" t="s">
        <v>3597</v>
      </c>
      <c r="D3856" t="s">
        <v>4034</v>
      </c>
      <c r="E3856" t="s">
        <v>9944</v>
      </c>
      <c r="F3856" t="s">
        <v>3621</v>
      </c>
      <c r="G3856">
        <v>211126525</v>
      </c>
      <c r="I3856" t="s">
        <v>3622</v>
      </c>
      <c r="J3856" t="s">
        <v>9971</v>
      </c>
      <c r="K3856" t="s">
        <v>3624</v>
      </c>
      <c r="L3856" t="s">
        <v>9972</v>
      </c>
      <c r="M3856">
        <v>12.6</v>
      </c>
      <c r="N3856">
        <v>21.5</v>
      </c>
      <c r="O3856">
        <v>10</v>
      </c>
      <c r="P3856">
        <v>12.6</v>
      </c>
      <c r="Q3856">
        <v>21.7</v>
      </c>
      <c r="R3856">
        <v>9.4</v>
      </c>
      <c r="S3856" t="b">
        <v>0</v>
      </c>
      <c r="T3856" t="b">
        <v>0</v>
      </c>
      <c r="U3856" t="b">
        <v>0</v>
      </c>
      <c r="V3856">
        <v>9000</v>
      </c>
      <c r="W3856">
        <v>6000</v>
      </c>
      <c r="X3856">
        <v>2.5099999999999998</v>
      </c>
      <c r="Y3856">
        <v>8065</v>
      </c>
      <c r="Z3856">
        <v>2.17</v>
      </c>
    </row>
    <row r="3857" spans="1:26">
      <c r="A3857">
        <v>212360138</v>
      </c>
      <c r="B3857" t="s">
        <v>9533</v>
      </c>
      <c r="C3857" t="s">
        <v>3597</v>
      </c>
      <c r="D3857" t="s">
        <v>4034</v>
      </c>
      <c r="E3857" t="s">
        <v>8469</v>
      </c>
      <c r="F3857" t="s">
        <v>3621</v>
      </c>
      <c r="G3857">
        <v>212360138</v>
      </c>
      <c r="I3857" t="s">
        <v>3622</v>
      </c>
      <c r="J3857" t="s">
        <v>9969</v>
      </c>
      <c r="K3857" t="s">
        <v>3624</v>
      </c>
      <c r="L3857" t="s">
        <v>9970</v>
      </c>
      <c r="M3857">
        <v>12.6</v>
      </c>
      <c r="N3857">
        <v>21.5</v>
      </c>
      <c r="O3857">
        <v>10</v>
      </c>
      <c r="P3857">
        <v>12.6</v>
      </c>
      <c r="Q3857">
        <v>21.7</v>
      </c>
      <c r="R3857">
        <v>9.4</v>
      </c>
      <c r="S3857" t="b">
        <v>0</v>
      </c>
      <c r="T3857" t="b">
        <v>0</v>
      </c>
      <c r="U3857" t="b">
        <v>0</v>
      </c>
      <c r="V3857">
        <v>9000</v>
      </c>
      <c r="W3857">
        <v>6000</v>
      </c>
      <c r="X3857">
        <v>2.5099999999999998</v>
      </c>
      <c r="Y3857">
        <v>8065</v>
      </c>
      <c r="Z3857">
        <v>2.17</v>
      </c>
    </row>
    <row r="3858" spans="1:26">
      <c r="A3858">
        <v>209157083</v>
      </c>
      <c r="B3858" t="s">
        <v>9533</v>
      </c>
      <c r="C3858" t="s">
        <v>3597</v>
      </c>
      <c r="D3858" t="s">
        <v>4034</v>
      </c>
      <c r="E3858" t="s">
        <v>9417</v>
      </c>
      <c r="F3858" t="s">
        <v>3621</v>
      </c>
      <c r="G3858">
        <v>209157083</v>
      </c>
      <c r="I3858" t="s">
        <v>3622</v>
      </c>
      <c r="J3858" t="s">
        <v>9967</v>
      </c>
      <c r="K3858" t="s">
        <v>3624</v>
      </c>
      <c r="L3858" t="s">
        <v>9968</v>
      </c>
      <c r="M3858">
        <v>12.6</v>
      </c>
      <c r="N3858">
        <v>21.5</v>
      </c>
      <c r="O3858">
        <v>10</v>
      </c>
      <c r="P3858">
        <v>12.6</v>
      </c>
      <c r="Q3858">
        <v>21.7</v>
      </c>
      <c r="R3858">
        <v>9.4</v>
      </c>
      <c r="S3858" t="b">
        <v>0</v>
      </c>
      <c r="T3858" t="b">
        <v>0</v>
      </c>
      <c r="U3858" t="b">
        <v>0</v>
      </c>
      <c r="V3858">
        <v>9000</v>
      </c>
      <c r="W3858">
        <v>6000</v>
      </c>
      <c r="X3858">
        <v>2.5099999999999998</v>
      </c>
      <c r="Y3858">
        <v>8065</v>
      </c>
      <c r="Z3858">
        <v>2.17</v>
      </c>
    </row>
    <row r="3859" spans="1:26">
      <c r="A3859">
        <v>209157082</v>
      </c>
      <c r="B3859" t="s">
        <v>9533</v>
      </c>
      <c r="C3859" t="s">
        <v>3597</v>
      </c>
      <c r="D3859" t="s">
        <v>4034</v>
      </c>
      <c r="E3859" t="s">
        <v>9417</v>
      </c>
      <c r="F3859" t="s">
        <v>3621</v>
      </c>
      <c r="G3859">
        <v>209157082</v>
      </c>
      <c r="I3859" t="s">
        <v>3622</v>
      </c>
      <c r="J3859" t="s">
        <v>9965</v>
      </c>
      <c r="K3859" t="s">
        <v>3624</v>
      </c>
      <c r="L3859" t="s">
        <v>9966</v>
      </c>
      <c r="M3859">
        <v>10.3</v>
      </c>
      <c r="N3859">
        <v>20</v>
      </c>
      <c r="O3859">
        <v>10.8</v>
      </c>
      <c r="P3859">
        <v>10.3</v>
      </c>
      <c r="Q3859">
        <v>20.8</v>
      </c>
      <c r="R3859">
        <v>8.6999999999999993</v>
      </c>
      <c r="S3859" t="b">
        <v>0</v>
      </c>
      <c r="T3859" t="b">
        <v>0</v>
      </c>
      <c r="U3859" t="b">
        <v>0</v>
      </c>
      <c r="V3859">
        <v>12000</v>
      </c>
      <c r="W3859">
        <v>7800</v>
      </c>
      <c r="X3859">
        <v>2.31</v>
      </c>
      <c r="Y3859">
        <v>8200</v>
      </c>
      <c r="Z3859">
        <v>1.35</v>
      </c>
    </row>
    <row r="3860" spans="1:26">
      <c r="A3860">
        <v>212360137</v>
      </c>
      <c r="B3860" t="s">
        <v>9533</v>
      </c>
      <c r="C3860" t="s">
        <v>3597</v>
      </c>
      <c r="D3860" t="s">
        <v>4034</v>
      </c>
      <c r="E3860" t="s">
        <v>8469</v>
      </c>
      <c r="F3860" t="s">
        <v>3621</v>
      </c>
      <c r="G3860">
        <v>212360137</v>
      </c>
      <c r="I3860" t="s">
        <v>3622</v>
      </c>
      <c r="J3860" t="s">
        <v>9963</v>
      </c>
      <c r="K3860" t="s">
        <v>3624</v>
      </c>
      <c r="L3860" t="s">
        <v>9964</v>
      </c>
      <c r="M3860">
        <v>10.3</v>
      </c>
      <c r="N3860">
        <v>20</v>
      </c>
      <c r="O3860">
        <v>10.8</v>
      </c>
      <c r="P3860">
        <v>10.3</v>
      </c>
      <c r="Q3860">
        <v>20.8</v>
      </c>
      <c r="R3860">
        <v>8.6999999999999993</v>
      </c>
      <c r="S3860" t="b">
        <v>0</v>
      </c>
      <c r="T3860" t="b">
        <v>0</v>
      </c>
      <c r="U3860" t="b">
        <v>0</v>
      </c>
      <c r="V3860">
        <v>12000</v>
      </c>
      <c r="W3860">
        <v>7800</v>
      </c>
      <c r="X3860">
        <v>2.31</v>
      </c>
      <c r="Y3860">
        <v>8200</v>
      </c>
      <c r="Z3860">
        <v>1.35</v>
      </c>
    </row>
    <row r="3861" spans="1:26">
      <c r="A3861">
        <v>211126524</v>
      </c>
      <c r="B3861" t="s">
        <v>9533</v>
      </c>
      <c r="C3861" t="s">
        <v>3597</v>
      </c>
      <c r="D3861" t="s">
        <v>4034</v>
      </c>
      <c r="E3861" t="s">
        <v>9944</v>
      </c>
      <c r="F3861" t="s">
        <v>3621</v>
      </c>
      <c r="G3861">
        <v>211126524</v>
      </c>
      <c r="I3861" t="s">
        <v>3622</v>
      </c>
      <c r="J3861" t="s">
        <v>9961</v>
      </c>
      <c r="K3861" t="s">
        <v>3624</v>
      </c>
      <c r="L3861" t="s">
        <v>9962</v>
      </c>
      <c r="M3861">
        <v>10.3</v>
      </c>
      <c r="N3861">
        <v>20</v>
      </c>
      <c r="O3861">
        <v>10.8</v>
      </c>
      <c r="P3861">
        <v>10.3</v>
      </c>
      <c r="Q3861">
        <v>20.8</v>
      </c>
      <c r="R3861">
        <v>8.6999999999999993</v>
      </c>
      <c r="S3861" t="b">
        <v>0</v>
      </c>
      <c r="T3861" t="b">
        <v>0</v>
      </c>
      <c r="U3861" t="b">
        <v>0</v>
      </c>
      <c r="V3861">
        <v>12000</v>
      </c>
      <c r="W3861">
        <v>7800</v>
      </c>
      <c r="X3861">
        <v>2.31</v>
      </c>
      <c r="Y3861">
        <v>8200</v>
      </c>
      <c r="Z3861">
        <v>1.35</v>
      </c>
    </row>
    <row r="3862" spans="1:26">
      <c r="A3862">
        <v>209867858</v>
      </c>
      <c r="B3862" t="s">
        <v>9533</v>
      </c>
      <c r="C3862" t="s">
        <v>3597</v>
      </c>
      <c r="D3862" t="s">
        <v>4034</v>
      </c>
      <c r="E3862" t="s">
        <v>9947</v>
      </c>
      <c r="F3862" t="s">
        <v>3621</v>
      </c>
      <c r="G3862">
        <v>209867858</v>
      </c>
      <c r="I3862" t="s">
        <v>3622</v>
      </c>
      <c r="J3862" t="s">
        <v>9960</v>
      </c>
      <c r="K3862" t="s">
        <v>3624</v>
      </c>
      <c r="L3862" t="s">
        <v>9960</v>
      </c>
      <c r="M3862">
        <v>10.3</v>
      </c>
      <c r="N3862">
        <v>20</v>
      </c>
      <c r="O3862">
        <v>10.8</v>
      </c>
      <c r="P3862">
        <v>10.3</v>
      </c>
      <c r="Q3862">
        <v>20.8</v>
      </c>
      <c r="R3862">
        <v>8.6999999999999993</v>
      </c>
      <c r="S3862" t="b">
        <v>0</v>
      </c>
      <c r="T3862" t="b">
        <v>0</v>
      </c>
      <c r="U3862" t="b">
        <v>0</v>
      </c>
      <c r="V3862">
        <v>12000</v>
      </c>
      <c r="W3862">
        <v>7800</v>
      </c>
      <c r="X3862">
        <v>2.31</v>
      </c>
      <c r="Y3862">
        <v>8200</v>
      </c>
      <c r="Z3862">
        <v>1.35</v>
      </c>
    </row>
    <row r="3863" spans="1:26">
      <c r="A3863">
        <v>211306385</v>
      </c>
      <c r="B3863" t="s">
        <v>9533</v>
      </c>
      <c r="C3863" t="s">
        <v>3597</v>
      </c>
      <c r="D3863" t="s">
        <v>4034</v>
      </c>
      <c r="E3863" t="s">
        <v>9302</v>
      </c>
      <c r="F3863" t="s">
        <v>3621</v>
      </c>
      <c r="G3863">
        <v>211306385</v>
      </c>
      <c r="I3863" t="s">
        <v>3622</v>
      </c>
      <c r="J3863" t="s">
        <v>9958</v>
      </c>
      <c r="K3863" t="s">
        <v>3624</v>
      </c>
      <c r="L3863" t="s">
        <v>9959</v>
      </c>
      <c r="M3863">
        <v>10.3</v>
      </c>
      <c r="N3863">
        <v>20</v>
      </c>
      <c r="O3863">
        <v>10.8</v>
      </c>
      <c r="P3863">
        <v>10.3</v>
      </c>
      <c r="Q3863">
        <v>20.8</v>
      </c>
      <c r="R3863">
        <v>8.6999999999999993</v>
      </c>
      <c r="S3863" t="b">
        <v>0</v>
      </c>
      <c r="T3863" t="b">
        <v>0</v>
      </c>
      <c r="U3863" t="b">
        <v>0</v>
      </c>
      <c r="V3863">
        <v>12000</v>
      </c>
      <c r="W3863">
        <v>7800</v>
      </c>
      <c r="X3863">
        <v>2.31</v>
      </c>
      <c r="Y3863">
        <v>8200</v>
      </c>
      <c r="Z3863">
        <v>1.35</v>
      </c>
    </row>
    <row r="3864" spans="1:26">
      <c r="A3864">
        <v>211744617</v>
      </c>
      <c r="B3864" t="s">
        <v>9533</v>
      </c>
      <c r="C3864" t="s">
        <v>3597</v>
      </c>
      <c r="D3864" t="s">
        <v>4034</v>
      </c>
      <c r="E3864" t="s">
        <v>9953</v>
      </c>
      <c r="F3864" t="s">
        <v>3621</v>
      </c>
      <c r="G3864">
        <v>211744617</v>
      </c>
      <c r="I3864" t="s">
        <v>3622</v>
      </c>
      <c r="J3864" t="s">
        <v>9956</v>
      </c>
      <c r="K3864" t="s">
        <v>3624</v>
      </c>
      <c r="L3864" t="s">
        <v>9957</v>
      </c>
      <c r="M3864">
        <v>10.3</v>
      </c>
      <c r="N3864">
        <v>20</v>
      </c>
      <c r="O3864">
        <v>10.8</v>
      </c>
      <c r="P3864">
        <v>10.3</v>
      </c>
      <c r="Q3864">
        <v>20.8</v>
      </c>
      <c r="R3864">
        <v>8.6999999999999993</v>
      </c>
      <c r="S3864" t="b">
        <v>0</v>
      </c>
      <c r="T3864" t="b">
        <v>0</v>
      </c>
      <c r="U3864" t="b">
        <v>0</v>
      </c>
      <c r="V3864">
        <v>12000</v>
      </c>
      <c r="W3864">
        <v>7800</v>
      </c>
      <c r="X3864">
        <v>2.31</v>
      </c>
      <c r="Y3864">
        <v>8200</v>
      </c>
      <c r="Z3864">
        <v>1.35</v>
      </c>
    </row>
    <row r="3865" spans="1:26">
      <c r="A3865">
        <v>211744616</v>
      </c>
      <c r="B3865" t="s">
        <v>9533</v>
      </c>
      <c r="C3865" t="s">
        <v>3597</v>
      </c>
      <c r="D3865" t="s">
        <v>4034</v>
      </c>
      <c r="E3865" t="s">
        <v>9953</v>
      </c>
      <c r="F3865" t="s">
        <v>3621</v>
      </c>
      <c r="G3865">
        <v>211744616</v>
      </c>
      <c r="I3865" t="s">
        <v>3622</v>
      </c>
      <c r="J3865" t="s">
        <v>9954</v>
      </c>
      <c r="K3865" t="s">
        <v>3624</v>
      </c>
      <c r="L3865" t="s">
        <v>9955</v>
      </c>
      <c r="M3865">
        <v>12.5</v>
      </c>
      <c r="N3865">
        <v>21.5</v>
      </c>
      <c r="O3865">
        <v>10.3</v>
      </c>
      <c r="P3865">
        <v>12.5</v>
      </c>
      <c r="Q3865">
        <v>21.5</v>
      </c>
      <c r="R3865">
        <v>9.1</v>
      </c>
      <c r="S3865" t="b">
        <v>0</v>
      </c>
      <c r="T3865" t="b">
        <v>0</v>
      </c>
      <c r="U3865" t="b">
        <v>0</v>
      </c>
      <c r="V3865">
        <v>9000</v>
      </c>
      <c r="W3865">
        <v>6300</v>
      </c>
      <c r="X3865">
        <v>2.4</v>
      </c>
      <c r="Y3865">
        <v>7973</v>
      </c>
      <c r="Z3865">
        <v>1.88</v>
      </c>
    </row>
    <row r="3866" spans="1:26">
      <c r="A3866">
        <v>211306384</v>
      </c>
      <c r="B3866" t="s">
        <v>9533</v>
      </c>
      <c r="C3866" t="s">
        <v>3597</v>
      </c>
      <c r="D3866" t="s">
        <v>4034</v>
      </c>
      <c r="E3866" t="s">
        <v>9302</v>
      </c>
      <c r="F3866" t="s">
        <v>3621</v>
      </c>
      <c r="G3866">
        <v>211306384</v>
      </c>
      <c r="I3866" t="s">
        <v>3622</v>
      </c>
      <c r="J3866" t="s">
        <v>9951</v>
      </c>
      <c r="K3866" t="s">
        <v>3624</v>
      </c>
      <c r="L3866" t="s">
        <v>9952</v>
      </c>
      <c r="M3866">
        <v>12.5</v>
      </c>
      <c r="N3866">
        <v>21.5</v>
      </c>
      <c r="O3866">
        <v>10.3</v>
      </c>
      <c r="P3866">
        <v>12.5</v>
      </c>
      <c r="Q3866">
        <v>21.5</v>
      </c>
      <c r="R3866">
        <v>9.1</v>
      </c>
      <c r="S3866" t="b">
        <v>0</v>
      </c>
      <c r="T3866" t="b">
        <v>0</v>
      </c>
      <c r="U3866" t="b">
        <v>0</v>
      </c>
      <c r="V3866">
        <v>9000</v>
      </c>
      <c r="W3866">
        <v>6300</v>
      </c>
      <c r="X3866">
        <v>2.4</v>
      </c>
      <c r="Y3866">
        <v>7973</v>
      </c>
      <c r="Z3866">
        <v>1.88</v>
      </c>
    </row>
    <row r="3867" spans="1:26">
      <c r="A3867">
        <v>212361755</v>
      </c>
      <c r="B3867" t="s">
        <v>9533</v>
      </c>
      <c r="C3867" t="s">
        <v>3597</v>
      </c>
      <c r="D3867" t="s">
        <v>4034</v>
      </c>
      <c r="E3867" t="s">
        <v>8469</v>
      </c>
      <c r="F3867" t="s">
        <v>3621</v>
      </c>
      <c r="G3867">
        <v>212361755</v>
      </c>
      <c r="I3867" t="s">
        <v>3622</v>
      </c>
      <c r="J3867" t="s">
        <v>9949</v>
      </c>
      <c r="K3867" t="s">
        <v>3624</v>
      </c>
      <c r="L3867" t="s">
        <v>9950</v>
      </c>
      <c r="M3867">
        <v>12.5</v>
      </c>
      <c r="N3867">
        <v>21.5</v>
      </c>
      <c r="O3867">
        <v>10.3</v>
      </c>
      <c r="P3867">
        <v>12.5</v>
      </c>
      <c r="Q3867">
        <v>21.5</v>
      </c>
      <c r="R3867">
        <v>9.1</v>
      </c>
      <c r="S3867" t="b">
        <v>0</v>
      </c>
      <c r="T3867" t="b">
        <v>0</v>
      </c>
      <c r="U3867" t="b">
        <v>0</v>
      </c>
      <c r="V3867">
        <v>9000</v>
      </c>
      <c r="W3867">
        <v>6300</v>
      </c>
      <c r="X3867">
        <v>2.4</v>
      </c>
      <c r="Y3867">
        <v>7973</v>
      </c>
      <c r="Z3867">
        <v>1.88</v>
      </c>
    </row>
    <row r="3868" spans="1:26">
      <c r="A3868">
        <v>209867857</v>
      </c>
      <c r="B3868" t="s">
        <v>9533</v>
      </c>
      <c r="C3868" t="s">
        <v>3597</v>
      </c>
      <c r="D3868" t="s">
        <v>4034</v>
      </c>
      <c r="E3868" t="s">
        <v>9947</v>
      </c>
      <c r="F3868" t="s">
        <v>3621</v>
      </c>
      <c r="G3868">
        <v>209867857</v>
      </c>
      <c r="I3868" t="s">
        <v>3622</v>
      </c>
      <c r="J3868" t="s">
        <v>9948</v>
      </c>
      <c r="K3868" t="s">
        <v>3624</v>
      </c>
      <c r="L3868" t="s">
        <v>9948</v>
      </c>
      <c r="M3868">
        <v>12.5</v>
      </c>
      <c r="N3868">
        <v>21.5</v>
      </c>
      <c r="O3868">
        <v>10.3</v>
      </c>
      <c r="P3868">
        <v>12.5</v>
      </c>
      <c r="Q3868">
        <v>21.5</v>
      </c>
      <c r="R3868">
        <v>9.1</v>
      </c>
      <c r="S3868" t="b">
        <v>0</v>
      </c>
      <c r="T3868" t="b">
        <v>0</v>
      </c>
      <c r="U3868" t="b">
        <v>0</v>
      </c>
      <c r="V3868">
        <v>9000</v>
      </c>
      <c r="W3868">
        <v>6300</v>
      </c>
      <c r="X3868">
        <v>2.4</v>
      </c>
      <c r="Y3868">
        <v>7973</v>
      </c>
      <c r="Z3868">
        <v>1.88</v>
      </c>
    </row>
    <row r="3869" spans="1:26">
      <c r="A3869">
        <v>211126523</v>
      </c>
      <c r="B3869" t="s">
        <v>9533</v>
      </c>
      <c r="C3869" t="s">
        <v>3597</v>
      </c>
      <c r="D3869" t="s">
        <v>4034</v>
      </c>
      <c r="E3869" t="s">
        <v>9944</v>
      </c>
      <c r="F3869" t="s">
        <v>3621</v>
      </c>
      <c r="G3869">
        <v>211126523</v>
      </c>
      <c r="I3869" t="s">
        <v>3622</v>
      </c>
      <c r="J3869" t="s">
        <v>9945</v>
      </c>
      <c r="K3869" t="s">
        <v>3624</v>
      </c>
      <c r="L3869" t="s">
        <v>9946</v>
      </c>
      <c r="M3869">
        <v>12.5</v>
      </c>
      <c r="N3869">
        <v>21.5</v>
      </c>
      <c r="O3869">
        <v>10.3</v>
      </c>
      <c r="P3869">
        <v>12.5</v>
      </c>
      <c r="Q3869">
        <v>21.5</v>
      </c>
      <c r="R3869">
        <v>9.1</v>
      </c>
      <c r="S3869" t="b">
        <v>0</v>
      </c>
      <c r="T3869" t="b">
        <v>0</v>
      </c>
      <c r="U3869" t="b">
        <v>0</v>
      </c>
      <c r="V3869">
        <v>9000</v>
      </c>
      <c r="W3869">
        <v>6300</v>
      </c>
      <c r="X3869">
        <v>2.4</v>
      </c>
      <c r="Y3869">
        <v>7973</v>
      </c>
      <c r="Z3869">
        <v>1.88</v>
      </c>
    </row>
    <row r="3870" spans="1:26">
      <c r="A3870">
        <v>209157081</v>
      </c>
      <c r="B3870" t="s">
        <v>9533</v>
      </c>
      <c r="C3870" t="s">
        <v>3597</v>
      </c>
      <c r="D3870" t="s">
        <v>4034</v>
      </c>
      <c r="E3870" t="s">
        <v>9417</v>
      </c>
      <c r="F3870" t="s">
        <v>3621</v>
      </c>
      <c r="G3870">
        <v>209157081</v>
      </c>
      <c r="I3870" t="s">
        <v>3622</v>
      </c>
      <c r="J3870" t="s">
        <v>9942</v>
      </c>
      <c r="K3870" t="s">
        <v>3624</v>
      </c>
      <c r="L3870" t="s">
        <v>9943</v>
      </c>
      <c r="M3870">
        <v>12.5</v>
      </c>
      <c r="N3870">
        <v>21.5</v>
      </c>
      <c r="O3870">
        <v>10.3</v>
      </c>
      <c r="P3870">
        <v>12.5</v>
      </c>
      <c r="Q3870">
        <v>21.5</v>
      </c>
      <c r="R3870">
        <v>9.1</v>
      </c>
      <c r="S3870" t="b">
        <v>0</v>
      </c>
      <c r="T3870" t="b">
        <v>0</v>
      </c>
      <c r="U3870" t="b">
        <v>0</v>
      </c>
      <c r="V3870">
        <v>9000</v>
      </c>
      <c r="W3870">
        <v>6300</v>
      </c>
      <c r="X3870">
        <v>2.4</v>
      </c>
      <c r="Y3870">
        <v>7973</v>
      </c>
      <c r="Z3870">
        <v>1.88</v>
      </c>
    </row>
    <row r="3871" spans="1:26">
      <c r="A3871">
        <v>209157094</v>
      </c>
      <c r="B3871" t="s">
        <v>9533</v>
      </c>
      <c r="C3871" t="s">
        <v>3597</v>
      </c>
      <c r="D3871" t="s">
        <v>4034</v>
      </c>
      <c r="E3871" t="s">
        <v>9417</v>
      </c>
      <c r="F3871" t="s">
        <v>3621</v>
      </c>
      <c r="G3871">
        <v>209157094</v>
      </c>
      <c r="I3871" t="s">
        <v>3622</v>
      </c>
      <c r="J3871" t="s">
        <v>9940</v>
      </c>
      <c r="K3871" t="s">
        <v>3624</v>
      </c>
      <c r="L3871" t="s">
        <v>9941</v>
      </c>
      <c r="M3871">
        <v>13</v>
      </c>
      <c r="N3871">
        <v>21</v>
      </c>
      <c r="O3871">
        <v>10</v>
      </c>
      <c r="P3871">
        <v>13</v>
      </c>
      <c r="Q3871">
        <v>21</v>
      </c>
      <c r="R3871">
        <v>8.5</v>
      </c>
      <c r="S3871" t="b">
        <v>0</v>
      </c>
      <c r="T3871" t="b">
        <v>0</v>
      </c>
      <c r="U3871" t="b">
        <v>0</v>
      </c>
      <c r="V3871">
        <v>24000</v>
      </c>
      <c r="W3871">
        <v>17400</v>
      </c>
      <c r="X3871">
        <v>2.2799999999999998</v>
      </c>
      <c r="Y3871">
        <v>23471</v>
      </c>
      <c r="Z3871">
        <v>2.29</v>
      </c>
    </row>
    <row r="3872" spans="1:26">
      <c r="A3872">
        <v>210655374</v>
      </c>
      <c r="B3872" t="s">
        <v>9533</v>
      </c>
      <c r="C3872" t="s">
        <v>3597</v>
      </c>
      <c r="D3872" t="s">
        <v>4034</v>
      </c>
      <c r="E3872" t="s">
        <v>9937</v>
      </c>
      <c r="F3872" t="s">
        <v>3621</v>
      </c>
      <c r="G3872">
        <v>210655374</v>
      </c>
      <c r="I3872" t="s">
        <v>3622</v>
      </c>
      <c r="J3872" t="s">
        <v>9938</v>
      </c>
      <c r="K3872" t="s">
        <v>3624</v>
      </c>
      <c r="L3872" t="s">
        <v>9939</v>
      </c>
      <c r="M3872">
        <v>13</v>
      </c>
      <c r="N3872">
        <v>22.2</v>
      </c>
      <c r="O3872">
        <v>11</v>
      </c>
      <c r="P3872">
        <v>13</v>
      </c>
      <c r="Q3872">
        <v>23.1</v>
      </c>
      <c r="R3872">
        <v>10.8</v>
      </c>
      <c r="S3872" t="b">
        <v>0</v>
      </c>
      <c r="T3872" t="b">
        <v>0</v>
      </c>
      <c r="U3872" t="b">
        <v>1</v>
      </c>
      <c r="V3872">
        <v>12000</v>
      </c>
      <c r="W3872">
        <v>10000</v>
      </c>
      <c r="X3872">
        <v>2.69</v>
      </c>
      <c r="Y3872">
        <v>9843</v>
      </c>
      <c r="Z3872">
        <v>2.33</v>
      </c>
    </row>
    <row r="3873" spans="1:26">
      <c r="A3873">
        <v>209157092</v>
      </c>
      <c r="B3873" t="s">
        <v>9533</v>
      </c>
      <c r="C3873" t="s">
        <v>3597</v>
      </c>
      <c r="D3873" t="s">
        <v>4034</v>
      </c>
      <c r="E3873" t="s">
        <v>9417</v>
      </c>
      <c r="F3873" t="s">
        <v>3621</v>
      </c>
      <c r="G3873">
        <v>209157092</v>
      </c>
      <c r="I3873" t="s">
        <v>3622</v>
      </c>
      <c r="J3873" t="s">
        <v>9935</v>
      </c>
      <c r="K3873" t="s">
        <v>3624</v>
      </c>
      <c r="L3873" t="s">
        <v>9936</v>
      </c>
      <c r="M3873">
        <v>13</v>
      </c>
      <c r="N3873">
        <v>22.2</v>
      </c>
      <c r="O3873">
        <v>11</v>
      </c>
      <c r="P3873">
        <v>13</v>
      </c>
      <c r="Q3873">
        <v>23.1</v>
      </c>
      <c r="R3873">
        <v>10.8</v>
      </c>
      <c r="S3873" t="b">
        <v>0</v>
      </c>
      <c r="T3873" t="b">
        <v>0</v>
      </c>
      <c r="U3873" t="b">
        <v>1</v>
      </c>
      <c r="V3873">
        <v>12000</v>
      </c>
      <c r="W3873">
        <v>10000</v>
      </c>
      <c r="X3873">
        <v>2.69</v>
      </c>
      <c r="Y3873">
        <v>9843</v>
      </c>
      <c r="Z3873">
        <v>2.33</v>
      </c>
    </row>
    <row r="3874" spans="1:26">
      <c r="A3874">
        <v>209157091</v>
      </c>
      <c r="B3874" t="s">
        <v>9533</v>
      </c>
      <c r="C3874" t="s">
        <v>3597</v>
      </c>
      <c r="D3874" t="s">
        <v>4034</v>
      </c>
      <c r="E3874" t="s">
        <v>9417</v>
      </c>
      <c r="F3874" t="s">
        <v>3621</v>
      </c>
      <c r="G3874">
        <v>209157091</v>
      </c>
      <c r="I3874" t="s">
        <v>3622</v>
      </c>
      <c r="J3874" t="s">
        <v>9933</v>
      </c>
      <c r="K3874" t="s">
        <v>3624</v>
      </c>
      <c r="L3874" t="s">
        <v>9934</v>
      </c>
      <c r="M3874">
        <v>12.5</v>
      </c>
      <c r="N3874">
        <v>22</v>
      </c>
      <c r="O3874">
        <v>11.5</v>
      </c>
      <c r="P3874">
        <v>12.5</v>
      </c>
      <c r="Q3874">
        <v>22.7</v>
      </c>
      <c r="R3874">
        <v>10.4</v>
      </c>
      <c r="S3874" t="b">
        <v>0</v>
      </c>
      <c r="T3874" t="b">
        <v>0</v>
      </c>
      <c r="U3874" t="b">
        <v>1</v>
      </c>
      <c r="V3874">
        <v>12000</v>
      </c>
      <c r="W3874">
        <v>8900</v>
      </c>
      <c r="X3874">
        <v>2.75</v>
      </c>
      <c r="Y3874">
        <v>9018</v>
      </c>
      <c r="Z3874">
        <v>2.4</v>
      </c>
    </row>
    <row r="3875" spans="1:26">
      <c r="A3875">
        <v>211306396</v>
      </c>
      <c r="B3875" t="s">
        <v>9533</v>
      </c>
      <c r="C3875" t="s">
        <v>3597</v>
      </c>
      <c r="D3875" t="s">
        <v>4034</v>
      </c>
      <c r="E3875" t="s">
        <v>9302</v>
      </c>
      <c r="F3875" t="s">
        <v>3621</v>
      </c>
      <c r="G3875">
        <v>211306396</v>
      </c>
      <c r="I3875" t="s">
        <v>3622</v>
      </c>
      <c r="J3875" t="s">
        <v>9931</v>
      </c>
      <c r="K3875" t="s">
        <v>3624</v>
      </c>
      <c r="L3875" t="s">
        <v>9932</v>
      </c>
      <c r="M3875">
        <v>12.5</v>
      </c>
      <c r="N3875">
        <v>21.5</v>
      </c>
      <c r="O3875">
        <v>11.5</v>
      </c>
      <c r="P3875">
        <v>12.5</v>
      </c>
      <c r="Q3875">
        <v>22.3</v>
      </c>
      <c r="R3875">
        <v>10.3</v>
      </c>
      <c r="S3875" t="b">
        <v>0</v>
      </c>
      <c r="T3875" t="b">
        <v>0</v>
      </c>
      <c r="U3875" t="b">
        <v>1</v>
      </c>
      <c r="V3875">
        <v>23000</v>
      </c>
      <c r="W3875">
        <v>18900</v>
      </c>
      <c r="X3875">
        <v>2.38</v>
      </c>
      <c r="Y3875">
        <v>23737</v>
      </c>
      <c r="Z3875">
        <v>1.82</v>
      </c>
    </row>
    <row r="3876" spans="1:26">
      <c r="A3876">
        <v>211306395</v>
      </c>
      <c r="B3876" t="s">
        <v>9533</v>
      </c>
      <c r="C3876" t="s">
        <v>3597</v>
      </c>
      <c r="D3876" t="s">
        <v>4034</v>
      </c>
      <c r="E3876" t="s">
        <v>9302</v>
      </c>
      <c r="F3876" t="s">
        <v>3621</v>
      </c>
      <c r="G3876">
        <v>211306395</v>
      </c>
      <c r="I3876" t="s">
        <v>3622</v>
      </c>
      <c r="J3876" t="s">
        <v>9929</v>
      </c>
      <c r="K3876" t="s">
        <v>3624</v>
      </c>
      <c r="L3876" t="s">
        <v>9930</v>
      </c>
      <c r="M3876">
        <v>13</v>
      </c>
      <c r="N3876">
        <v>21.5</v>
      </c>
      <c r="O3876">
        <v>11</v>
      </c>
      <c r="P3876">
        <v>13</v>
      </c>
      <c r="Q3876">
        <v>22</v>
      </c>
      <c r="R3876">
        <v>10.6</v>
      </c>
      <c r="S3876" t="b">
        <v>0</v>
      </c>
      <c r="T3876" t="b">
        <v>0</v>
      </c>
      <c r="U3876" t="b">
        <v>1</v>
      </c>
      <c r="V3876">
        <v>18000</v>
      </c>
      <c r="W3876">
        <v>11100</v>
      </c>
      <c r="X3876">
        <v>2.8</v>
      </c>
      <c r="Y3876">
        <v>21447</v>
      </c>
      <c r="Z3876">
        <v>1.98</v>
      </c>
    </row>
    <row r="3877" spans="1:26">
      <c r="A3877">
        <v>207827124</v>
      </c>
      <c r="B3877" t="s">
        <v>9533</v>
      </c>
      <c r="C3877" t="s">
        <v>3597</v>
      </c>
      <c r="D3877" t="s">
        <v>4034</v>
      </c>
      <c r="E3877" t="s">
        <v>9326</v>
      </c>
      <c r="F3877" t="s">
        <v>3621</v>
      </c>
      <c r="G3877">
        <v>207827124</v>
      </c>
      <c r="I3877" t="s">
        <v>3622</v>
      </c>
      <c r="J3877" t="s">
        <v>9927</v>
      </c>
      <c r="K3877" t="s">
        <v>3624</v>
      </c>
      <c r="L3877" t="s">
        <v>9928</v>
      </c>
      <c r="M3877">
        <v>13</v>
      </c>
      <c r="N3877">
        <v>21.5</v>
      </c>
      <c r="O3877">
        <v>11</v>
      </c>
      <c r="P3877">
        <v>13</v>
      </c>
      <c r="Q3877">
        <v>22</v>
      </c>
      <c r="R3877">
        <v>10.6</v>
      </c>
      <c r="S3877" t="b">
        <v>0</v>
      </c>
      <c r="T3877" t="b">
        <v>0</v>
      </c>
      <c r="U3877" t="b">
        <v>1</v>
      </c>
      <c r="V3877">
        <v>18000</v>
      </c>
      <c r="W3877">
        <v>11100</v>
      </c>
      <c r="X3877">
        <v>2.8</v>
      </c>
      <c r="Y3877">
        <v>21447</v>
      </c>
      <c r="Z3877">
        <v>1.98</v>
      </c>
    </row>
    <row r="3878" spans="1:26">
      <c r="A3878">
        <v>207827123</v>
      </c>
      <c r="B3878" t="s">
        <v>9533</v>
      </c>
      <c r="C3878" t="s">
        <v>3597</v>
      </c>
      <c r="D3878" t="s">
        <v>4034</v>
      </c>
      <c r="E3878" t="s">
        <v>9326</v>
      </c>
      <c r="F3878" t="s">
        <v>3621</v>
      </c>
      <c r="G3878">
        <v>207827123</v>
      </c>
      <c r="I3878" t="s">
        <v>3622</v>
      </c>
      <c r="J3878" t="s">
        <v>9925</v>
      </c>
      <c r="K3878" t="s">
        <v>3624</v>
      </c>
      <c r="L3878" t="s">
        <v>9926</v>
      </c>
      <c r="M3878">
        <v>13</v>
      </c>
      <c r="N3878">
        <v>22</v>
      </c>
      <c r="O3878">
        <v>12.7</v>
      </c>
      <c r="P3878">
        <v>13</v>
      </c>
      <c r="Q3878">
        <v>23.1</v>
      </c>
      <c r="R3878">
        <v>10.5</v>
      </c>
      <c r="S3878" t="b">
        <v>0</v>
      </c>
      <c r="T3878" t="b">
        <v>0</v>
      </c>
      <c r="U3878" t="b">
        <v>1</v>
      </c>
      <c r="V3878">
        <v>12000</v>
      </c>
      <c r="W3878">
        <v>10300</v>
      </c>
      <c r="X3878">
        <v>2.56</v>
      </c>
      <c r="Y3878">
        <v>12477</v>
      </c>
      <c r="Z3878">
        <v>2.0099999999999998</v>
      </c>
    </row>
    <row r="3879" spans="1:26">
      <c r="A3879">
        <v>211306394</v>
      </c>
      <c r="B3879" t="s">
        <v>9533</v>
      </c>
      <c r="C3879" t="s">
        <v>3597</v>
      </c>
      <c r="D3879" t="s">
        <v>4034</v>
      </c>
      <c r="E3879" t="s">
        <v>9302</v>
      </c>
      <c r="F3879" t="s">
        <v>3621</v>
      </c>
      <c r="G3879">
        <v>211306394</v>
      </c>
      <c r="I3879" t="s">
        <v>3622</v>
      </c>
      <c r="J3879" t="s">
        <v>9923</v>
      </c>
      <c r="K3879" t="s">
        <v>3624</v>
      </c>
      <c r="L3879" t="s">
        <v>9924</v>
      </c>
      <c r="M3879">
        <v>13</v>
      </c>
      <c r="N3879">
        <v>22</v>
      </c>
      <c r="O3879">
        <v>12.7</v>
      </c>
      <c r="P3879">
        <v>13</v>
      </c>
      <c r="Q3879">
        <v>23.1</v>
      </c>
      <c r="R3879">
        <v>10.5</v>
      </c>
      <c r="S3879" t="b">
        <v>0</v>
      </c>
      <c r="T3879" t="b">
        <v>0</v>
      </c>
      <c r="U3879" t="b">
        <v>1</v>
      </c>
      <c r="V3879">
        <v>12000</v>
      </c>
      <c r="W3879">
        <v>10300</v>
      </c>
      <c r="X3879">
        <v>2.56</v>
      </c>
      <c r="Y3879">
        <v>12477</v>
      </c>
      <c r="Z3879">
        <v>2.0099999999999998</v>
      </c>
    </row>
    <row r="3880" spans="1:26">
      <c r="A3880">
        <v>211306393</v>
      </c>
      <c r="B3880" t="s">
        <v>9533</v>
      </c>
      <c r="C3880" t="s">
        <v>3597</v>
      </c>
      <c r="D3880" t="s">
        <v>4034</v>
      </c>
      <c r="E3880" t="s">
        <v>9302</v>
      </c>
      <c r="F3880" t="s">
        <v>3621</v>
      </c>
      <c r="G3880">
        <v>211306393</v>
      </c>
      <c r="I3880" t="s">
        <v>3622</v>
      </c>
      <c r="J3880" t="s">
        <v>9921</v>
      </c>
      <c r="K3880" t="s">
        <v>3624</v>
      </c>
      <c r="L3880" t="s">
        <v>9922</v>
      </c>
      <c r="M3880">
        <v>15.8</v>
      </c>
      <c r="N3880">
        <v>25.5</v>
      </c>
      <c r="O3880">
        <v>12.5</v>
      </c>
      <c r="P3880">
        <v>15.8</v>
      </c>
      <c r="Q3880">
        <v>26.4</v>
      </c>
      <c r="R3880">
        <v>11.6</v>
      </c>
      <c r="S3880" t="b">
        <v>0</v>
      </c>
      <c r="T3880" t="b">
        <v>0</v>
      </c>
      <c r="U3880" t="b">
        <v>1</v>
      </c>
      <c r="V3880">
        <v>9000</v>
      </c>
      <c r="W3880">
        <v>9300</v>
      </c>
      <c r="X3880">
        <v>2.5</v>
      </c>
      <c r="Y3880">
        <v>12235</v>
      </c>
      <c r="Z3880">
        <v>1.98</v>
      </c>
    </row>
    <row r="3881" spans="1:26">
      <c r="A3881">
        <v>209157093</v>
      </c>
      <c r="B3881" t="s">
        <v>9533</v>
      </c>
      <c r="C3881" t="s">
        <v>3597</v>
      </c>
      <c r="D3881" t="s">
        <v>4034</v>
      </c>
      <c r="E3881" t="s">
        <v>9417</v>
      </c>
      <c r="F3881" t="s">
        <v>3621</v>
      </c>
      <c r="G3881">
        <v>209157093</v>
      </c>
      <c r="I3881" t="s">
        <v>3622</v>
      </c>
      <c r="J3881" t="s">
        <v>9919</v>
      </c>
      <c r="K3881" t="s">
        <v>3624</v>
      </c>
      <c r="L3881" t="s">
        <v>9920</v>
      </c>
      <c r="M3881">
        <v>13.5</v>
      </c>
      <c r="N3881">
        <v>24</v>
      </c>
      <c r="O3881">
        <v>11.6</v>
      </c>
      <c r="P3881">
        <v>13.5</v>
      </c>
      <c r="Q3881">
        <v>24</v>
      </c>
      <c r="R3881">
        <v>10.5</v>
      </c>
      <c r="S3881" t="b">
        <v>0</v>
      </c>
      <c r="T3881" t="b">
        <v>0</v>
      </c>
      <c r="U3881" t="b">
        <v>1</v>
      </c>
      <c r="V3881">
        <v>18000</v>
      </c>
      <c r="W3881">
        <v>14100</v>
      </c>
      <c r="X3881">
        <v>2.65</v>
      </c>
      <c r="Y3881">
        <v>16238</v>
      </c>
      <c r="Z3881">
        <v>2.4900000000000002</v>
      </c>
    </row>
    <row r="3882" spans="1:26">
      <c r="A3882">
        <v>211277594</v>
      </c>
      <c r="B3882" t="s">
        <v>9533</v>
      </c>
      <c r="C3882" t="s">
        <v>3597</v>
      </c>
      <c r="D3882" t="s">
        <v>4034</v>
      </c>
      <c r="E3882" t="s">
        <v>8154</v>
      </c>
      <c r="F3882" t="s">
        <v>3753</v>
      </c>
      <c r="G3882">
        <v>211277594</v>
      </c>
      <c r="I3882" t="s">
        <v>3601</v>
      </c>
      <c r="J3882" t="s">
        <v>7628</v>
      </c>
      <c r="K3882" t="s">
        <v>3624</v>
      </c>
      <c r="L3882" t="s">
        <v>7621</v>
      </c>
      <c r="M3882">
        <v>12.5</v>
      </c>
      <c r="N3882">
        <v>20.6</v>
      </c>
      <c r="O3882">
        <v>12.6</v>
      </c>
      <c r="P3882">
        <v>12</v>
      </c>
      <c r="Q3882">
        <v>19.2</v>
      </c>
      <c r="R3882">
        <v>10.5</v>
      </c>
      <c r="S3882" t="b">
        <v>0</v>
      </c>
      <c r="T3882" t="b">
        <v>0</v>
      </c>
      <c r="U3882" t="b">
        <v>1</v>
      </c>
      <c r="V3882">
        <v>24000</v>
      </c>
      <c r="W3882">
        <v>21000</v>
      </c>
      <c r="X3882">
        <v>2.64</v>
      </c>
      <c r="Y3882">
        <v>24000</v>
      </c>
      <c r="Z3882">
        <v>2.4</v>
      </c>
    </row>
    <row r="3883" spans="1:26">
      <c r="A3883">
        <v>212316081</v>
      </c>
      <c r="B3883" t="s">
        <v>9533</v>
      </c>
      <c r="C3883" t="s">
        <v>3597</v>
      </c>
      <c r="D3883" t="s">
        <v>4034</v>
      </c>
      <c r="E3883" t="s">
        <v>9899</v>
      </c>
      <c r="F3883" t="s">
        <v>3753</v>
      </c>
      <c r="G3883">
        <v>212316081</v>
      </c>
      <c r="I3883" t="s">
        <v>3601</v>
      </c>
      <c r="J3883" t="s">
        <v>8180</v>
      </c>
      <c r="K3883" t="s">
        <v>3624</v>
      </c>
      <c r="L3883" t="s">
        <v>8288</v>
      </c>
      <c r="M3883">
        <v>12.5</v>
      </c>
      <c r="N3883">
        <v>20.6</v>
      </c>
      <c r="O3883">
        <v>12.6</v>
      </c>
      <c r="P3883">
        <v>12</v>
      </c>
      <c r="Q3883">
        <v>19.2</v>
      </c>
      <c r="R3883">
        <v>10.5</v>
      </c>
      <c r="S3883" t="b">
        <v>0</v>
      </c>
      <c r="T3883" t="b">
        <v>0</v>
      </c>
      <c r="U3883" t="b">
        <v>1</v>
      </c>
      <c r="V3883">
        <v>24000</v>
      </c>
      <c r="W3883">
        <v>21000</v>
      </c>
      <c r="X3883">
        <v>2.64</v>
      </c>
      <c r="Y3883">
        <v>24000</v>
      </c>
      <c r="Z3883">
        <v>2.4</v>
      </c>
    </row>
    <row r="3884" spans="1:26">
      <c r="A3884">
        <v>212316167</v>
      </c>
      <c r="B3884" t="s">
        <v>9533</v>
      </c>
      <c r="C3884" t="s">
        <v>3597</v>
      </c>
      <c r="D3884" t="s">
        <v>4034</v>
      </c>
      <c r="E3884" t="s">
        <v>9898</v>
      </c>
      <c r="F3884" t="s">
        <v>3753</v>
      </c>
      <c r="G3884">
        <v>212316167</v>
      </c>
      <c r="I3884" t="s">
        <v>3601</v>
      </c>
      <c r="J3884" t="s">
        <v>8180</v>
      </c>
      <c r="K3884" t="s">
        <v>3624</v>
      </c>
      <c r="L3884" t="s">
        <v>8288</v>
      </c>
      <c r="M3884">
        <v>12.5</v>
      </c>
      <c r="N3884">
        <v>20.6</v>
      </c>
      <c r="O3884">
        <v>12.6</v>
      </c>
      <c r="P3884">
        <v>12</v>
      </c>
      <c r="Q3884">
        <v>19.2</v>
      </c>
      <c r="R3884">
        <v>10.5</v>
      </c>
      <c r="S3884" t="b">
        <v>0</v>
      </c>
      <c r="T3884" t="b">
        <v>0</v>
      </c>
      <c r="U3884" t="b">
        <v>1</v>
      </c>
      <c r="V3884">
        <v>24000</v>
      </c>
      <c r="W3884">
        <v>21000</v>
      </c>
      <c r="X3884">
        <v>2.64</v>
      </c>
      <c r="Y3884">
        <v>24000</v>
      </c>
      <c r="Z3884">
        <v>2.4</v>
      </c>
    </row>
    <row r="3885" spans="1:26">
      <c r="A3885">
        <v>212316170</v>
      </c>
      <c r="B3885" t="s">
        <v>9533</v>
      </c>
      <c r="C3885" t="s">
        <v>3597</v>
      </c>
      <c r="D3885" t="s">
        <v>4034</v>
      </c>
      <c r="E3885" t="s">
        <v>9898</v>
      </c>
      <c r="F3885" t="s">
        <v>3787</v>
      </c>
      <c r="G3885">
        <v>212316170</v>
      </c>
      <c r="I3885" t="s">
        <v>3622</v>
      </c>
      <c r="J3885" t="s">
        <v>8180</v>
      </c>
      <c r="K3885" t="s">
        <v>3624</v>
      </c>
      <c r="L3885" t="s">
        <v>8284</v>
      </c>
      <c r="M3885">
        <v>11.5</v>
      </c>
      <c r="N3885">
        <v>20.2</v>
      </c>
      <c r="O3885">
        <v>11.6</v>
      </c>
      <c r="P3885">
        <v>11.7</v>
      </c>
      <c r="Q3885">
        <v>20.5</v>
      </c>
      <c r="R3885">
        <v>11</v>
      </c>
      <c r="S3885" t="b">
        <v>0</v>
      </c>
      <c r="T3885" t="b">
        <v>0</v>
      </c>
      <c r="U3885" t="b">
        <v>1</v>
      </c>
      <c r="V3885">
        <v>24000</v>
      </c>
      <c r="W3885">
        <v>19000</v>
      </c>
      <c r="X3885">
        <v>2.64</v>
      </c>
      <c r="Y3885">
        <v>28000</v>
      </c>
      <c r="Z3885">
        <v>2.1</v>
      </c>
    </row>
    <row r="3886" spans="1:26">
      <c r="A3886">
        <v>212316084</v>
      </c>
      <c r="B3886" t="s">
        <v>9533</v>
      </c>
      <c r="C3886" t="s">
        <v>3597</v>
      </c>
      <c r="D3886" t="s">
        <v>4034</v>
      </c>
      <c r="E3886" t="s">
        <v>9899</v>
      </c>
      <c r="F3886" t="s">
        <v>3787</v>
      </c>
      <c r="G3886">
        <v>212316084</v>
      </c>
      <c r="I3886" t="s">
        <v>3622</v>
      </c>
      <c r="J3886" t="s">
        <v>8180</v>
      </c>
      <c r="K3886" t="s">
        <v>3624</v>
      </c>
      <c r="L3886" t="s">
        <v>8284</v>
      </c>
      <c r="M3886">
        <v>11.5</v>
      </c>
      <c r="N3886">
        <v>20.2</v>
      </c>
      <c r="O3886">
        <v>11.6</v>
      </c>
      <c r="P3886">
        <v>11.7</v>
      </c>
      <c r="Q3886">
        <v>20.5</v>
      </c>
      <c r="R3886">
        <v>11</v>
      </c>
      <c r="S3886" t="b">
        <v>0</v>
      </c>
      <c r="T3886" t="b">
        <v>0</v>
      </c>
      <c r="U3886" t="b">
        <v>1</v>
      </c>
      <c r="V3886">
        <v>24000</v>
      </c>
      <c r="W3886">
        <v>19000</v>
      </c>
      <c r="X3886">
        <v>2.64</v>
      </c>
      <c r="Y3886">
        <v>28000</v>
      </c>
      <c r="Z3886">
        <v>2.1</v>
      </c>
    </row>
    <row r="3887" spans="1:26">
      <c r="A3887">
        <v>211277595</v>
      </c>
      <c r="B3887" t="s">
        <v>9533</v>
      </c>
      <c r="C3887" t="s">
        <v>3597</v>
      </c>
      <c r="D3887" t="s">
        <v>4034</v>
      </c>
      <c r="E3887" t="s">
        <v>8154</v>
      </c>
      <c r="F3887" t="s">
        <v>3787</v>
      </c>
      <c r="G3887">
        <v>211277595</v>
      </c>
      <c r="I3887" t="s">
        <v>3622</v>
      </c>
      <c r="J3887" t="s">
        <v>7628</v>
      </c>
      <c r="K3887" t="s">
        <v>3624</v>
      </c>
      <c r="L3887" t="s">
        <v>7613</v>
      </c>
      <c r="M3887">
        <v>11.5</v>
      </c>
      <c r="N3887">
        <v>20.2</v>
      </c>
      <c r="O3887">
        <v>11.6</v>
      </c>
      <c r="P3887">
        <v>11.7</v>
      </c>
      <c r="Q3887">
        <v>20.5</v>
      </c>
      <c r="R3887">
        <v>11</v>
      </c>
      <c r="S3887" t="b">
        <v>0</v>
      </c>
      <c r="T3887" t="b">
        <v>0</v>
      </c>
      <c r="U3887" t="b">
        <v>1</v>
      </c>
      <c r="V3887">
        <v>24000</v>
      </c>
      <c r="W3887">
        <v>19000</v>
      </c>
      <c r="X3887">
        <v>2.64</v>
      </c>
      <c r="Y3887">
        <v>28000</v>
      </c>
      <c r="Z3887">
        <v>2.1</v>
      </c>
    </row>
    <row r="3888" spans="1:26">
      <c r="A3888">
        <v>211726522</v>
      </c>
      <c r="B3888" t="s">
        <v>9533</v>
      </c>
      <c r="C3888" t="s">
        <v>3597</v>
      </c>
      <c r="D3888" t="s">
        <v>4034</v>
      </c>
      <c r="E3888" t="s">
        <v>9412</v>
      </c>
      <c r="F3888" t="s">
        <v>3753</v>
      </c>
      <c r="G3888">
        <v>211726522</v>
      </c>
      <c r="I3888" t="s">
        <v>3601</v>
      </c>
      <c r="J3888" t="s">
        <v>9918</v>
      </c>
      <c r="K3888" t="s">
        <v>3624</v>
      </c>
      <c r="L3888" t="s">
        <v>9918</v>
      </c>
      <c r="M3888">
        <v>12.6</v>
      </c>
      <c r="N3888">
        <v>21.5</v>
      </c>
      <c r="O3888">
        <v>11.2</v>
      </c>
      <c r="P3888">
        <v>12.5</v>
      </c>
      <c r="Q3888">
        <v>19</v>
      </c>
      <c r="R3888">
        <v>11.2</v>
      </c>
      <c r="S3888" t="b">
        <v>0</v>
      </c>
      <c r="T3888" t="b">
        <v>0</v>
      </c>
      <c r="U3888" t="b">
        <v>1</v>
      </c>
      <c r="V3888">
        <v>23000</v>
      </c>
      <c r="W3888">
        <v>20000</v>
      </c>
      <c r="X3888">
        <v>2.61</v>
      </c>
      <c r="Y3888">
        <v>22600</v>
      </c>
      <c r="Z3888">
        <v>2.41</v>
      </c>
    </row>
    <row r="3889" spans="1:26">
      <c r="A3889">
        <v>208447613</v>
      </c>
      <c r="B3889" t="s">
        <v>9533</v>
      </c>
      <c r="C3889" t="s">
        <v>3597</v>
      </c>
      <c r="D3889" t="s">
        <v>4034</v>
      </c>
      <c r="E3889" t="s">
        <v>9913</v>
      </c>
      <c r="F3889" t="s">
        <v>3753</v>
      </c>
      <c r="G3889">
        <v>208447613</v>
      </c>
      <c r="I3889" t="s">
        <v>3601</v>
      </c>
      <c r="J3889" t="s">
        <v>9916</v>
      </c>
      <c r="K3889" t="s">
        <v>3624</v>
      </c>
      <c r="L3889" t="s">
        <v>9917</v>
      </c>
      <c r="M3889">
        <v>12.6</v>
      </c>
      <c r="N3889">
        <v>21.5</v>
      </c>
      <c r="O3889">
        <v>11.2</v>
      </c>
      <c r="P3889">
        <v>12.5</v>
      </c>
      <c r="Q3889">
        <v>19</v>
      </c>
      <c r="R3889">
        <v>11.2</v>
      </c>
      <c r="S3889" t="b">
        <v>0</v>
      </c>
      <c r="T3889" t="b">
        <v>0</v>
      </c>
      <c r="U3889" t="b">
        <v>1</v>
      </c>
      <c r="V3889">
        <v>23000</v>
      </c>
      <c r="W3889">
        <v>20000</v>
      </c>
      <c r="X3889">
        <v>2.61</v>
      </c>
      <c r="Y3889">
        <v>22600</v>
      </c>
      <c r="Z3889">
        <v>2.41</v>
      </c>
    </row>
    <row r="3890" spans="1:26">
      <c r="A3890">
        <v>211277588</v>
      </c>
      <c r="B3890" t="s">
        <v>9533</v>
      </c>
      <c r="C3890" t="s">
        <v>3597</v>
      </c>
      <c r="D3890" t="s">
        <v>4034</v>
      </c>
      <c r="E3890" t="s">
        <v>8154</v>
      </c>
      <c r="F3890" t="s">
        <v>3849</v>
      </c>
      <c r="G3890">
        <v>211277588</v>
      </c>
      <c r="I3890" t="s">
        <v>3622</v>
      </c>
      <c r="J3890" t="s">
        <v>7626</v>
      </c>
      <c r="K3890" t="s">
        <v>3624</v>
      </c>
      <c r="L3890" t="s">
        <v>7674</v>
      </c>
      <c r="M3890">
        <v>12.5</v>
      </c>
      <c r="N3890">
        <v>20</v>
      </c>
      <c r="O3890">
        <v>10.3</v>
      </c>
      <c r="P3890">
        <v>12.5</v>
      </c>
      <c r="Q3890">
        <v>20</v>
      </c>
      <c r="R3890">
        <v>9.5</v>
      </c>
      <c r="S3890" t="b">
        <v>0</v>
      </c>
      <c r="T3890" t="b">
        <v>0</v>
      </c>
      <c r="U3890" t="b">
        <v>1</v>
      </c>
      <c r="V3890">
        <v>16000</v>
      </c>
      <c r="W3890">
        <v>15600</v>
      </c>
      <c r="X3890">
        <v>2.2400000000000002</v>
      </c>
      <c r="Y3890">
        <v>20000</v>
      </c>
      <c r="Z3890">
        <v>1.78</v>
      </c>
    </row>
    <row r="3891" spans="1:26">
      <c r="A3891">
        <v>212316077</v>
      </c>
      <c r="B3891" t="s">
        <v>9533</v>
      </c>
      <c r="C3891" t="s">
        <v>3597</v>
      </c>
      <c r="D3891" t="s">
        <v>4034</v>
      </c>
      <c r="E3891" t="s">
        <v>9899</v>
      </c>
      <c r="F3891" t="s">
        <v>3849</v>
      </c>
      <c r="G3891">
        <v>212316077</v>
      </c>
      <c r="I3891" t="s">
        <v>3622</v>
      </c>
      <c r="J3891" t="s">
        <v>8174</v>
      </c>
      <c r="K3891" t="s">
        <v>3624</v>
      </c>
      <c r="L3891" t="s">
        <v>8270</v>
      </c>
      <c r="M3891">
        <v>12.5</v>
      </c>
      <c r="N3891">
        <v>20</v>
      </c>
      <c r="O3891">
        <v>10.3</v>
      </c>
      <c r="P3891">
        <v>12.5</v>
      </c>
      <c r="Q3891">
        <v>20</v>
      </c>
      <c r="R3891">
        <v>9.5</v>
      </c>
      <c r="S3891" t="b">
        <v>0</v>
      </c>
      <c r="T3891" t="b">
        <v>0</v>
      </c>
      <c r="U3891" t="b">
        <v>1</v>
      </c>
      <c r="V3891">
        <v>16000</v>
      </c>
      <c r="W3891">
        <v>15600</v>
      </c>
      <c r="X3891">
        <v>2.2400000000000002</v>
      </c>
      <c r="Y3891">
        <v>20000</v>
      </c>
      <c r="Z3891">
        <v>1.78</v>
      </c>
    </row>
    <row r="3892" spans="1:26">
      <c r="A3892">
        <v>212316163</v>
      </c>
      <c r="B3892" t="s">
        <v>9533</v>
      </c>
      <c r="C3892" t="s">
        <v>3597</v>
      </c>
      <c r="D3892" t="s">
        <v>4034</v>
      </c>
      <c r="E3892" t="s">
        <v>9898</v>
      </c>
      <c r="F3892" t="s">
        <v>3849</v>
      </c>
      <c r="G3892">
        <v>212316163</v>
      </c>
      <c r="I3892" t="s">
        <v>3622</v>
      </c>
      <c r="J3892" t="s">
        <v>8174</v>
      </c>
      <c r="K3892" t="s">
        <v>3624</v>
      </c>
      <c r="L3892" t="s">
        <v>8270</v>
      </c>
      <c r="M3892">
        <v>12.5</v>
      </c>
      <c r="N3892">
        <v>20</v>
      </c>
      <c r="O3892">
        <v>10.3</v>
      </c>
      <c r="P3892">
        <v>12.5</v>
      </c>
      <c r="Q3892">
        <v>20</v>
      </c>
      <c r="R3892">
        <v>9.5</v>
      </c>
      <c r="S3892" t="b">
        <v>0</v>
      </c>
      <c r="T3892" t="b">
        <v>0</v>
      </c>
      <c r="U3892" t="b">
        <v>1</v>
      </c>
      <c r="V3892">
        <v>16000</v>
      </c>
      <c r="W3892">
        <v>15600</v>
      </c>
      <c r="X3892">
        <v>2.2400000000000002</v>
      </c>
      <c r="Y3892">
        <v>20000</v>
      </c>
      <c r="Z3892">
        <v>1.78</v>
      </c>
    </row>
    <row r="3893" spans="1:26">
      <c r="A3893">
        <v>212316169</v>
      </c>
      <c r="B3893" t="s">
        <v>9533</v>
      </c>
      <c r="C3893" t="s">
        <v>3597</v>
      </c>
      <c r="D3893" t="s">
        <v>4034</v>
      </c>
      <c r="E3893" t="s">
        <v>9898</v>
      </c>
      <c r="F3893" t="s">
        <v>3787</v>
      </c>
      <c r="G3893">
        <v>212316169</v>
      </c>
      <c r="I3893" t="s">
        <v>3622</v>
      </c>
      <c r="J3893" t="s">
        <v>8174</v>
      </c>
      <c r="K3893" t="s">
        <v>3624</v>
      </c>
      <c r="L3893" t="s">
        <v>8262</v>
      </c>
      <c r="M3893">
        <v>12.5</v>
      </c>
      <c r="N3893">
        <v>20.2</v>
      </c>
      <c r="O3893">
        <v>10.6</v>
      </c>
      <c r="P3893">
        <v>12.5</v>
      </c>
      <c r="Q3893">
        <v>20.5</v>
      </c>
      <c r="R3893">
        <v>9.8000000000000007</v>
      </c>
      <c r="S3893" t="b">
        <v>0</v>
      </c>
      <c r="T3893" t="b">
        <v>0</v>
      </c>
      <c r="U3893" t="b">
        <v>1</v>
      </c>
      <c r="V3893">
        <v>17000</v>
      </c>
      <c r="W3893">
        <v>12000</v>
      </c>
      <c r="X3893">
        <v>2.2999999999999998</v>
      </c>
      <c r="Y3893">
        <v>17000</v>
      </c>
      <c r="Z3893">
        <v>1.9</v>
      </c>
    </row>
    <row r="3894" spans="1:26">
      <c r="A3894">
        <v>212316083</v>
      </c>
      <c r="B3894" t="s">
        <v>9533</v>
      </c>
      <c r="C3894" t="s">
        <v>3597</v>
      </c>
      <c r="D3894" t="s">
        <v>4034</v>
      </c>
      <c r="E3894" t="s">
        <v>9899</v>
      </c>
      <c r="F3894" t="s">
        <v>3787</v>
      </c>
      <c r="G3894">
        <v>212316083</v>
      </c>
      <c r="I3894" t="s">
        <v>3622</v>
      </c>
      <c r="J3894" t="s">
        <v>8174</v>
      </c>
      <c r="K3894" t="s">
        <v>3624</v>
      </c>
      <c r="L3894" t="s">
        <v>8262</v>
      </c>
      <c r="M3894">
        <v>12.5</v>
      </c>
      <c r="N3894">
        <v>20.2</v>
      </c>
      <c r="O3894">
        <v>10.6</v>
      </c>
      <c r="P3894">
        <v>12.5</v>
      </c>
      <c r="Q3894">
        <v>20.5</v>
      </c>
      <c r="R3894">
        <v>9.8000000000000007</v>
      </c>
      <c r="S3894" t="b">
        <v>0</v>
      </c>
      <c r="T3894" t="b">
        <v>0</v>
      </c>
      <c r="U3894" t="b">
        <v>1</v>
      </c>
      <c r="V3894">
        <v>17000</v>
      </c>
      <c r="W3894">
        <v>12000</v>
      </c>
      <c r="X3894">
        <v>2.2999999999999998</v>
      </c>
      <c r="Y3894">
        <v>17000</v>
      </c>
      <c r="Z3894">
        <v>1.9</v>
      </c>
    </row>
    <row r="3895" spans="1:26">
      <c r="A3895">
        <v>211277592</v>
      </c>
      <c r="B3895" t="s">
        <v>9533</v>
      </c>
      <c r="C3895" t="s">
        <v>3597</v>
      </c>
      <c r="D3895" t="s">
        <v>4034</v>
      </c>
      <c r="E3895" t="s">
        <v>8154</v>
      </c>
      <c r="F3895" t="s">
        <v>3787</v>
      </c>
      <c r="G3895">
        <v>211277592</v>
      </c>
      <c r="I3895" t="s">
        <v>3622</v>
      </c>
      <c r="J3895" t="s">
        <v>7626</v>
      </c>
      <c r="K3895" t="s">
        <v>3624</v>
      </c>
      <c r="L3895" t="s">
        <v>7673</v>
      </c>
      <c r="M3895">
        <v>12.5</v>
      </c>
      <c r="N3895">
        <v>20.2</v>
      </c>
      <c r="O3895">
        <v>10.6</v>
      </c>
      <c r="P3895">
        <v>12.5</v>
      </c>
      <c r="Q3895">
        <v>20.5</v>
      </c>
      <c r="R3895">
        <v>9.8000000000000007</v>
      </c>
      <c r="S3895" t="b">
        <v>0</v>
      </c>
      <c r="T3895" t="b">
        <v>0</v>
      </c>
      <c r="U3895" t="b">
        <v>1</v>
      </c>
      <c r="V3895">
        <v>17000</v>
      </c>
      <c r="W3895">
        <v>12000</v>
      </c>
      <c r="X3895">
        <v>2.2999999999999998</v>
      </c>
      <c r="Y3895">
        <v>17000</v>
      </c>
      <c r="Z3895">
        <v>1.9</v>
      </c>
    </row>
    <row r="3896" spans="1:26">
      <c r="A3896">
        <v>211277590</v>
      </c>
      <c r="B3896" t="s">
        <v>9533</v>
      </c>
      <c r="C3896" t="s">
        <v>3597</v>
      </c>
      <c r="D3896" t="s">
        <v>4034</v>
      </c>
      <c r="E3896" t="s">
        <v>8154</v>
      </c>
      <c r="F3896" t="s">
        <v>3753</v>
      </c>
      <c r="G3896">
        <v>211277590</v>
      </c>
      <c r="H3896">
        <v>204795675</v>
      </c>
      <c r="I3896" t="s">
        <v>3601</v>
      </c>
      <c r="J3896" t="s">
        <v>7626</v>
      </c>
      <c r="K3896" t="s">
        <v>3624</v>
      </c>
      <c r="L3896" t="s">
        <v>7676</v>
      </c>
      <c r="M3896">
        <v>12.5</v>
      </c>
      <c r="N3896">
        <v>19.600000000000001</v>
      </c>
      <c r="O3896">
        <v>11</v>
      </c>
      <c r="P3896">
        <v>11.7</v>
      </c>
      <c r="Q3896">
        <v>18</v>
      </c>
      <c r="R3896">
        <v>9.5</v>
      </c>
      <c r="S3896" t="b">
        <v>0</v>
      </c>
      <c r="T3896" t="b">
        <v>0</v>
      </c>
      <c r="U3896" t="b">
        <v>1</v>
      </c>
      <c r="V3896">
        <v>17000</v>
      </c>
      <c r="W3896">
        <v>15000</v>
      </c>
      <c r="X3896">
        <v>2.27</v>
      </c>
      <c r="Y3896">
        <v>19000</v>
      </c>
      <c r="Z3896">
        <v>2.02</v>
      </c>
    </row>
    <row r="3897" spans="1:26">
      <c r="A3897">
        <v>212316080</v>
      </c>
      <c r="B3897" t="s">
        <v>9533</v>
      </c>
      <c r="C3897" t="s">
        <v>3597</v>
      </c>
      <c r="D3897" t="s">
        <v>4034</v>
      </c>
      <c r="E3897" t="s">
        <v>9899</v>
      </c>
      <c r="F3897" t="s">
        <v>3753</v>
      </c>
      <c r="G3897">
        <v>212316080</v>
      </c>
      <c r="I3897" t="s">
        <v>3601</v>
      </c>
      <c r="J3897" t="s">
        <v>8174</v>
      </c>
      <c r="K3897" t="s">
        <v>3624</v>
      </c>
      <c r="L3897" t="s">
        <v>8260</v>
      </c>
      <c r="M3897">
        <v>12.5</v>
      </c>
      <c r="N3897">
        <v>19.600000000000001</v>
      </c>
      <c r="O3897">
        <v>11</v>
      </c>
      <c r="P3897">
        <v>11.7</v>
      </c>
      <c r="Q3897">
        <v>18</v>
      </c>
      <c r="R3897">
        <v>9.5</v>
      </c>
      <c r="S3897" t="b">
        <v>0</v>
      </c>
      <c r="T3897" t="b">
        <v>0</v>
      </c>
      <c r="U3897" t="b">
        <v>1</v>
      </c>
      <c r="V3897">
        <v>17000</v>
      </c>
      <c r="W3897">
        <v>15000</v>
      </c>
      <c r="X3897">
        <v>2.27</v>
      </c>
      <c r="Y3897">
        <v>19000</v>
      </c>
      <c r="Z3897">
        <v>2.02</v>
      </c>
    </row>
    <row r="3898" spans="1:26">
      <c r="A3898">
        <v>212316166</v>
      </c>
      <c r="B3898" t="s">
        <v>9533</v>
      </c>
      <c r="C3898" t="s">
        <v>3597</v>
      </c>
      <c r="D3898" t="s">
        <v>4034</v>
      </c>
      <c r="E3898" t="s">
        <v>9898</v>
      </c>
      <c r="F3898" t="s">
        <v>3753</v>
      </c>
      <c r="G3898">
        <v>212316166</v>
      </c>
      <c r="I3898" t="s">
        <v>3601</v>
      </c>
      <c r="J3898" t="s">
        <v>8174</v>
      </c>
      <c r="K3898" t="s">
        <v>3624</v>
      </c>
      <c r="L3898" t="s">
        <v>8260</v>
      </c>
      <c r="M3898">
        <v>12.5</v>
      </c>
      <c r="N3898">
        <v>19.600000000000001</v>
      </c>
      <c r="O3898">
        <v>11</v>
      </c>
      <c r="P3898">
        <v>11.7</v>
      </c>
      <c r="Q3898">
        <v>18</v>
      </c>
      <c r="R3898">
        <v>9.5</v>
      </c>
      <c r="S3898" t="b">
        <v>0</v>
      </c>
      <c r="T3898" t="b">
        <v>0</v>
      </c>
      <c r="U3898" t="b">
        <v>1</v>
      </c>
      <c r="V3898">
        <v>17000</v>
      </c>
      <c r="W3898">
        <v>15000</v>
      </c>
      <c r="X3898">
        <v>2.27</v>
      </c>
      <c r="Y3898">
        <v>19000</v>
      </c>
      <c r="Z3898">
        <v>2.02</v>
      </c>
    </row>
    <row r="3899" spans="1:26">
      <c r="A3899">
        <v>212316168</v>
      </c>
      <c r="B3899" t="s">
        <v>9533</v>
      </c>
      <c r="C3899" t="s">
        <v>3597</v>
      </c>
      <c r="D3899" t="s">
        <v>4034</v>
      </c>
      <c r="E3899" t="s">
        <v>9898</v>
      </c>
      <c r="F3899" t="s">
        <v>3621</v>
      </c>
      <c r="G3899">
        <v>212316168</v>
      </c>
      <c r="I3899" t="s">
        <v>3622</v>
      </c>
      <c r="J3899" t="s">
        <v>8158</v>
      </c>
      <c r="K3899" t="s">
        <v>3624</v>
      </c>
      <c r="L3899" t="s">
        <v>8252</v>
      </c>
      <c r="M3899">
        <v>13</v>
      </c>
      <c r="N3899">
        <v>23</v>
      </c>
      <c r="O3899">
        <v>11.5</v>
      </c>
      <c r="P3899">
        <v>13</v>
      </c>
      <c r="Q3899">
        <v>23.6</v>
      </c>
      <c r="R3899">
        <v>10</v>
      </c>
      <c r="S3899" t="b">
        <v>0</v>
      </c>
      <c r="T3899" t="b">
        <v>0</v>
      </c>
      <c r="U3899" t="b">
        <v>1</v>
      </c>
      <c r="V3899">
        <v>12000</v>
      </c>
      <c r="W3899">
        <v>9600</v>
      </c>
      <c r="X3899">
        <v>2.56</v>
      </c>
      <c r="Y3899">
        <v>12900</v>
      </c>
      <c r="Z3899">
        <v>2.2000000000000002</v>
      </c>
    </row>
    <row r="3900" spans="1:26">
      <c r="A3900">
        <v>212316082</v>
      </c>
      <c r="B3900" t="s">
        <v>9533</v>
      </c>
      <c r="C3900" t="s">
        <v>3597</v>
      </c>
      <c r="D3900" t="s">
        <v>4034</v>
      </c>
      <c r="E3900" t="s">
        <v>9899</v>
      </c>
      <c r="F3900" t="s">
        <v>3621</v>
      </c>
      <c r="G3900">
        <v>212316082</v>
      </c>
      <c r="I3900" t="s">
        <v>3622</v>
      </c>
      <c r="J3900" t="s">
        <v>8158</v>
      </c>
      <c r="K3900" t="s">
        <v>3624</v>
      </c>
      <c r="L3900" t="s">
        <v>8252</v>
      </c>
      <c r="M3900">
        <v>13</v>
      </c>
      <c r="N3900">
        <v>23</v>
      </c>
      <c r="O3900">
        <v>11.5</v>
      </c>
      <c r="P3900">
        <v>13</v>
      </c>
      <c r="Q3900">
        <v>23.6</v>
      </c>
      <c r="R3900">
        <v>10</v>
      </c>
      <c r="S3900" t="b">
        <v>0</v>
      </c>
      <c r="T3900" t="b">
        <v>0</v>
      </c>
      <c r="U3900" t="b">
        <v>1</v>
      </c>
      <c r="V3900">
        <v>12000</v>
      </c>
      <c r="W3900">
        <v>9600</v>
      </c>
      <c r="X3900">
        <v>2.56</v>
      </c>
      <c r="Y3900">
        <v>12900</v>
      </c>
      <c r="Z3900">
        <v>2.2000000000000002</v>
      </c>
    </row>
    <row r="3901" spans="1:26">
      <c r="A3901">
        <v>211277586</v>
      </c>
      <c r="B3901" t="s">
        <v>9533</v>
      </c>
      <c r="C3901" t="s">
        <v>3597</v>
      </c>
      <c r="D3901" t="s">
        <v>4034</v>
      </c>
      <c r="E3901" t="s">
        <v>8154</v>
      </c>
      <c r="F3901" t="s">
        <v>3753</v>
      </c>
      <c r="G3901">
        <v>211277586</v>
      </c>
      <c r="I3901" t="s">
        <v>3601</v>
      </c>
      <c r="J3901" t="s">
        <v>7618</v>
      </c>
      <c r="K3901" t="s">
        <v>3624</v>
      </c>
      <c r="L3901" t="s">
        <v>7617</v>
      </c>
      <c r="M3901">
        <v>13</v>
      </c>
      <c r="N3901">
        <v>21.5</v>
      </c>
      <c r="O3901">
        <v>11.5</v>
      </c>
      <c r="P3901">
        <v>11.7</v>
      </c>
      <c r="Q3901">
        <v>19.5</v>
      </c>
      <c r="R3901">
        <v>10</v>
      </c>
      <c r="S3901" t="b">
        <v>0</v>
      </c>
      <c r="T3901" t="b">
        <v>0</v>
      </c>
      <c r="U3901" t="b">
        <v>1</v>
      </c>
      <c r="V3901">
        <v>12000</v>
      </c>
      <c r="W3901">
        <v>10600</v>
      </c>
      <c r="X3901">
        <v>2.5099999999999998</v>
      </c>
      <c r="Y3901">
        <v>12600</v>
      </c>
      <c r="Z3901">
        <v>1.95</v>
      </c>
    </row>
    <row r="3902" spans="1:26">
      <c r="A3902">
        <v>212316079</v>
      </c>
      <c r="B3902" t="s">
        <v>9533</v>
      </c>
      <c r="C3902" t="s">
        <v>3597</v>
      </c>
      <c r="D3902" t="s">
        <v>4034</v>
      </c>
      <c r="E3902" t="s">
        <v>9899</v>
      </c>
      <c r="F3902" t="s">
        <v>3753</v>
      </c>
      <c r="G3902">
        <v>212316079</v>
      </c>
      <c r="I3902" t="s">
        <v>3601</v>
      </c>
      <c r="J3902" t="s">
        <v>8158</v>
      </c>
      <c r="K3902" t="s">
        <v>3624</v>
      </c>
      <c r="L3902" t="s">
        <v>8250</v>
      </c>
      <c r="M3902">
        <v>13</v>
      </c>
      <c r="N3902">
        <v>21.5</v>
      </c>
      <c r="O3902">
        <v>11.5</v>
      </c>
      <c r="P3902">
        <v>11.7</v>
      </c>
      <c r="Q3902">
        <v>19.5</v>
      </c>
      <c r="R3902">
        <v>10</v>
      </c>
      <c r="S3902" t="b">
        <v>0</v>
      </c>
      <c r="T3902" t="b">
        <v>0</v>
      </c>
      <c r="U3902" t="b">
        <v>1</v>
      </c>
      <c r="V3902">
        <v>12000</v>
      </c>
      <c r="W3902">
        <v>10600</v>
      </c>
      <c r="X3902">
        <v>2.5099999999999998</v>
      </c>
      <c r="Y3902">
        <v>12600</v>
      </c>
      <c r="Z3902">
        <v>1.95</v>
      </c>
    </row>
    <row r="3903" spans="1:26">
      <c r="A3903">
        <v>212316165</v>
      </c>
      <c r="B3903" t="s">
        <v>9533</v>
      </c>
      <c r="C3903" t="s">
        <v>3597</v>
      </c>
      <c r="D3903" t="s">
        <v>4034</v>
      </c>
      <c r="E3903" t="s">
        <v>9898</v>
      </c>
      <c r="F3903" t="s">
        <v>3753</v>
      </c>
      <c r="G3903">
        <v>212316165</v>
      </c>
      <c r="I3903" t="s">
        <v>3601</v>
      </c>
      <c r="J3903" t="s">
        <v>8158</v>
      </c>
      <c r="K3903" t="s">
        <v>3624</v>
      </c>
      <c r="L3903" t="s">
        <v>8250</v>
      </c>
      <c r="M3903">
        <v>13</v>
      </c>
      <c r="N3903">
        <v>21.5</v>
      </c>
      <c r="O3903">
        <v>11.5</v>
      </c>
      <c r="P3903">
        <v>11.7</v>
      </c>
      <c r="Q3903">
        <v>19.5</v>
      </c>
      <c r="R3903">
        <v>10</v>
      </c>
      <c r="S3903" t="b">
        <v>0</v>
      </c>
      <c r="T3903" t="b">
        <v>0</v>
      </c>
      <c r="U3903" t="b">
        <v>1</v>
      </c>
      <c r="V3903">
        <v>12000</v>
      </c>
      <c r="W3903">
        <v>10600</v>
      </c>
      <c r="X3903">
        <v>2.5099999999999998</v>
      </c>
      <c r="Y3903">
        <v>12600</v>
      </c>
      <c r="Z3903">
        <v>1.95</v>
      </c>
    </row>
    <row r="3904" spans="1:26">
      <c r="A3904">
        <v>212316162</v>
      </c>
      <c r="B3904" t="s">
        <v>9533</v>
      </c>
      <c r="C3904" t="s">
        <v>3597</v>
      </c>
      <c r="D3904" t="s">
        <v>4034</v>
      </c>
      <c r="E3904" t="s">
        <v>9898</v>
      </c>
      <c r="F3904" t="s">
        <v>3849</v>
      </c>
      <c r="G3904">
        <v>212316162</v>
      </c>
      <c r="I3904" t="s">
        <v>3622</v>
      </c>
      <c r="J3904" t="s">
        <v>8158</v>
      </c>
      <c r="K3904" t="s">
        <v>3624</v>
      </c>
      <c r="L3904" t="s">
        <v>8244</v>
      </c>
      <c r="M3904">
        <v>12.7</v>
      </c>
      <c r="N3904">
        <v>21.5</v>
      </c>
      <c r="O3904">
        <v>10.6</v>
      </c>
      <c r="P3904">
        <v>12.7</v>
      </c>
      <c r="Q3904">
        <v>22.3</v>
      </c>
      <c r="R3904">
        <v>10.199999999999999</v>
      </c>
      <c r="S3904" t="b">
        <v>0</v>
      </c>
      <c r="T3904" t="b">
        <v>0</v>
      </c>
      <c r="U3904" t="b">
        <v>1</v>
      </c>
      <c r="V3904">
        <v>12000</v>
      </c>
      <c r="W3904">
        <v>9900</v>
      </c>
      <c r="X3904">
        <v>2.5499999999999998</v>
      </c>
      <c r="Y3904">
        <v>14000</v>
      </c>
      <c r="Z3904">
        <v>2.29</v>
      </c>
    </row>
    <row r="3905" spans="1:26">
      <c r="A3905">
        <v>212316076</v>
      </c>
      <c r="B3905" t="s">
        <v>9533</v>
      </c>
      <c r="C3905" t="s">
        <v>3597</v>
      </c>
      <c r="D3905" t="s">
        <v>4034</v>
      </c>
      <c r="E3905" t="s">
        <v>9899</v>
      </c>
      <c r="F3905" t="s">
        <v>3849</v>
      </c>
      <c r="G3905">
        <v>212316076</v>
      </c>
      <c r="I3905" t="s">
        <v>3622</v>
      </c>
      <c r="J3905" t="s">
        <v>8158</v>
      </c>
      <c r="K3905" t="s">
        <v>3624</v>
      </c>
      <c r="L3905" t="s">
        <v>8244</v>
      </c>
      <c r="M3905">
        <v>12.7</v>
      </c>
      <c r="N3905">
        <v>21.5</v>
      </c>
      <c r="O3905">
        <v>10.6</v>
      </c>
      <c r="P3905">
        <v>12.7</v>
      </c>
      <c r="Q3905">
        <v>22.3</v>
      </c>
      <c r="R3905">
        <v>10.199999999999999</v>
      </c>
      <c r="S3905" t="b">
        <v>0</v>
      </c>
      <c r="T3905" t="b">
        <v>0</v>
      </c>
      <c r="U3905" t="b">
        <v>1</v>
      </c>
      <c r="V3905">
        <v>12000</v>
      </c>
      <c r="W3905">
        <v>9900</v>
      </c>
      <c r="X3905">
        <v>2.5499999999999998</v>
      </c>
      <c r="Y3905">
        <v>14000</v>
      </c>
      <c r="Z3905">
        <v>2.29</v>
      </c>
    </row>
    <row r="3906" spans="1:26">
      <c r="A3906">
        <v>211277584</v>
      </c>
      <c r="B3906" t="s">
        <v>9533</v>
      </c>
      <c r="C3906" t="s">
        <v>3597</v>
      </c>
      <c r="D3906" t="s">
        <v>4034</v>
      </c>
      <c r="E3906" t="s">
        <v>8154</v>
      </c>
      <c r="F3906" t="s">
        <v>3849</v>
      </c>
      <c r="G3906">
        <v>211277584</v>
      </c>
      <c r="H3906">
        <v>204795703</v>
      </c>
      <c r="I3906" t="s">
        <v>3622</v>
      </c>
      <c r="J3906" t="s">
        <v>7618</v>
      </c>
      <c r="K3906" t="s">
        <v>3624</v>
      </c>
      <c r="L3906" t="s">
        <v>7611</v>
      </c>
      <c r="M3906">
        <v>12.7</v>
      </c>
      <c r="N3906">
        <v>21.5</v>
      </c>
      <c r="O3906">
        <v>10.6</v>
      </c>
      <c r="P3906">
        <v>12.7</v>
      </c>
      <c r="Q3906">
        <v>22.3</v>
      </c>
      <c r="R3906">
        <v>10.199999999999999</v>
      </c>
      <c r="S3906" t="b">
        <v>0</v>
      </c>
      <c r="T3906" t="b">
        <v>0</v>
      </c>
      <c r="U3906" t="b">
        <v>1</v>
      </c>
      <c r="V3906">
        <v>12000</v>
      </c>
      <c r="W3906">
        <v>9900</v>
      </c>
      <c r="X3906">
        <v>2.5499999999999998</v>
      </c>
      <c r="Y3906">
        <v>14000</v>
      </c>
      <c r="Z3906">
        <v>2.29</v>
      </c>
    </row>
    <row r="3907" spans="1:26">
      <c r="A3907">
        <v>208447612</v>
      </c>
      <c r="B3907" t="s">
        <v>9533</v>
      </c>
      <c r="C3907" t="s">
        <v>3597</v>
      </c>
      <c r="D3907" t="s">
        <v>4034</v>
      </c>
      <c r="E3907" t="s">
        <v>9913</v>
      </c>
      <c r="F3907" t="s">
        <v>3753</v>
      </c>
      <c r="G3907">
        <v>208447612</v>
      </c>
      <c r="H3907">
        <v>204795669</v>
      </c>
      <c r="I3907" t="s">
        <v>3601</v>
      </c>
      <c r="J3907" t="s">
        <v>9914</v>
      </c>
      <c r="K3907" t="s">
        <v>3624</v>
      </c>
      <c r="L3907" t="s">
        <v>9915</v>
      </c>
      <c r="M3907">
        <v>12.5</v>
      </c>
      <c r="N3907">
        <v>21.5</v>
      </c>
      <c r="O3907">
        <v>11.5</v>
      </c>
      <c r="P3907">
        <v>11.7</v>
      </c>
      <c r="Q3907">
        <v>19</v>
      </c>
      <c r="R3907">
        <v>10.3</v>
      </c>
      <c r="S3907" t="b">
        <v>0</v>
      </c>
      <c r="T3907" t="b">
        <v>0</v>
      </c>
      <c r="U3907" t="b">
        <v>1</v>
      </c>
      <c r="V3907">
        <v>11500</v>
      </c>
      <c r="W3907">
        <v>9300</v>
      </c>
      <c r="X3907">
        <v>2.78</v>
      </c>
      <c r="Y3907">
        <v>10100</v>
      </c>
      <c r="Z3907">
        <v>2.39</v>
      </c>
    </row>
    <row r="3908" spans="1:26">
      <c r="A3908">
        <v>211277583</v>
      </c>
      <c r="B3908" t="s">
        <v>9533</v>
      </c>
      <c r="C3908" t="s">
        <v>3597</v>
      </c>
      <c r="D3908" t="s">
        <v>4034</v>
      </c>
      <c r="E3908" t="s">
        <v>8154</v>
      </c>
      <c r="F3908" t="s">
        <v>3753</v>
      </c>
      <c r="G3908">
        <v>211277583</v>
      </c>
      <c r="H3908">
        <v>204795679</v>
      </c>
      <c r="I3908" t="s">
        <v>3601</v>
      </c>
      <c r="J3908" t="s">
        <v>7623</v>
      </c>
      <c r="K3908" t="s">
        <v>3624</v>
      </c>
      <c r="L3908" t="s">
        <v>7615</v>
      </c>
      <c r="M3908">
        <v>14</v>
      </c>
      <c r="N3908">
        <v>23</v>
      </c>
      <c r="O3908">
        <v>12</v>
      </c>
      <c r="P3908">
        <v>13.2</v>
      </c>
      <c r="Q3908">
        <v>20.2</v>
      </c>
      <c r="R3908">
        <v>12</v>
      </c>
      <c r="S3908" t="b">
        <v>0</v>
      </c>
      <c r="T3908" t="b">
        <v>0</v>
      </c>
      <c r="U3908" t="b">
        <v>1</v>
      </c>
      <c r="V3908">
        <v>9000</v>
      </c>
      <c r="W3908">
        <v>10100</v>
      </c>
      <c r="X3908">
        <v>2.41</v>
      </c>
      <c r="Y3908">
        <v>11600</v>
      </c>
      <c r="Z3908">
        <v>1.9</v>
      </c>
    </row>
    <row r="3909" spans="1:26">
      <c r="A3909">
        <v>212316078</v>
      </c>
      <c r="B3909" t="s">
        <v>9533</v>
      </c>
      <c r="C3909" t="s">
        <v>3597</v>
      </c>
      <c r="D3909" t="s">
        <v>4034</v>
      </c>
      <c r="E3909" t="s">
        <v>9899</v>
      </c>
      <c r="F3909" t="s">
        <v>3753</v>
      </c>
      <c r="G3909">
        <v>212316078</v>
      </c>
      <c r="H3909">
        <v>204795701</v>
      </c>
      <c r="I3909" t="s">
        <v>3601</v>
      </c>
      <c r="J3909" t="s">
        <v>8152</v>
      </c>
      <c r="K3909" t="s">
        <v>3624</v>
      </c>
      <c r="L3909" t="s">
        <v>8230</v>
      </c>
      <c r="M3909">
        <v>14</v>
      </c>
      <c r="N3909">
        <v>23</v>
      </c>
      <c r="O3909">
        <v>12</v>
      </c>
      <c r="P3909">
        <v>13.2</v>
      </c>
      <c r="Q3909">
        <v>20.2</v>
      </c>
      <c r="R3909">
        <v>12</v>
      </c>
      <c r="S3909" t="b">
        <v>0</v>
      </c>
      <c r="T3909" t="b">
        <v>0</v>
      </c>
      <c r="U3909" t="b">
        <v>1</v>
      </c>
      <c r="V3909">
        <v>9000</v>
      </c>
      <c r="W3909">
        <v>10100</v>
      </c>
      <c r="X3909">
        <v>2.41</v>
      </c>
      <c r="Y3909">
        <v>11600</v>
      </c>
      <c r="Z3909">
        <v>1.9</v>
      </c>
    </row>
    <row r="3910" spans="1:26">
      <c r="A3910">
        <v>212316164</v>
      </c>
      <c r="B3910" t="s">
        <v>9533</v>
      </c>
      <c r="C3910" t="s">
        <v>3597</v>
      </c>
      <c r="D3910" t="s">
        <v>4034</v>
      </c>
      <c r="E3910" t="s">
        <v>9898</v>
      </c>
      <c r="F3910" t="s">
        <v>3753</v>
      </c>
      <c r="G3910">
        <v>212316164</v>
      </c>
      <c r="H3910">
        <v>204795667</v>
      </c>
      <c r="I3910" t="s">
        <v>3601</v>
      </c>
      <c r="J3910" t="s">
        <v>8152</v>
      </c>
      <c r="K3910" t="s">
        <v>3624</v>
      </c>
      <c r="L3910" t="s">
        <v>8230</v>
      </c>
      <c r="M3910">
        <v>14</v>
      </c>
      <c r="N3910">
        <v>23</v>
      </c>
      <c r="O3910">
        <v>12</v>
      </c>
      <c r="P3910">
        <v>13.2</v>
      </c>
      <c r="Q3910">
        <v>20.2</v>
      </c>
      <c r="R3910">
        <v>12</v>
      </c>
      <c r="S3910" t="b">
        <v>0</v>
      </c>
      <c r="T3910" t="b">
        <v>0</v>
      </c>
      <c r="U3910" t="b">
        <v>1</v>
      </c>
      <c r="V3910">
        <v>9000</v>
      </c>
      <c r="W3910">
        <v>10100</v>
      </c>
      <c r="X3910">
        <v>2.41</v>
      </c>
      <c r="Y3910">
        <v>11600</v>
      </c>
      <c r="Z3910">
        <v>1.9</v>
      </c>
    </row>
    <row r="3911" spans="1:26">
      <c r="A3911">
        <v>212316161</v>
      </c>
      <c r="B3911" t="s">
        <v>9533</v>
      </c>
      <c r="C3911" t="s">
        <v>3597</v>
      </c>
      <c r="D3911" t="s">
        <v>4034</v>
      </c>
      <c r="E3911" t="s">
        <v>9898</v>
      </c>
      <c r="F3911" t="s">
        <v>3849</v>
      </c>
      <c r="G3911">
        <v>212316161</v>
      </c>
      <c r="H3911">
        <v>204813326</v>
      </c>
      <c r="I3911" t="s">
        <v>3622</v>
      </c>
      <c r="J3911" t="s">
        <v>8152</v>
      </c>
      <c r="K3911" t="s">
        <v>3624</v>
      </c>
      <c r="L3911" t="s">
        <v>8224</v>
      </c>
      <c r="M3911">
        <v>13</v>
      </c>
      <c r="N3911">
        <v>20.5</v>
      </c>
      <c r="O3911">
        <v>10.8</v>
      </c>
      <c r="P3911">
        <v>13</v>
      </c>
      <c r="Q3911">
        <v>20.5</v>
      </c>
      <c r="R3911">
        <v>10.3</v>
      </c>
      <c r="S3911" t="b">
        <v>0</v>
      </c>
      <c r="T3911" t="b">
        <v>0</v>
      </c>
      <c r="U3911" t="b">
        <v>1</v>
      </c>
      <c r="V3911">
        <v>9000</v>
      </c>
      <c r="W3911">
        <v>9000</v>
      </c>
      <c r="X3911">
        <v>1.91</v>
      </c>
      <c r="Y3911">
        <v>11000</v>
      </c>
      <c r="Z3911">
        <v>1.69</v>
      </c>
    </row>
    <row r="3912" spans="1:26">
      <c r="A3912">
        <v>212316075</v>
      </c>
      <c r="B3912" t="s">
        <v>9533</v>
      </c>
      <c r="C3912" t="s">
        <v>3597</v>
      </c>
      <c r="D3912" t="s">
        <v>4034</v>
      </c>
      <c r="E3912" t="s">
        <v>9899</v>
      </c>
      <c r="F3912" t="s">
        <v>3849</v>
      </c>
      <c r="G3912">
        <v>212316075</v>
      </c>
      <c r="H3912">
        <v>204795699</v>
      </c>
      <c r="I3912" t="s">
        <v>3622</v>
      </c>
      <c r="J3912" t="s">
        <v>8152</v>
      </c>
      <c r="K3912" t="s">
        <v>3624</v>
      </c>
      <c r="L3912" t="s">
        <v>8224</v>
      </c>
      <c r="M3912">
        <v>13</v>
      </c>
      <c r="N3912">
        <v>20.5</v>
      </c>
      <c r="O3912">
        <v>10.8</v>
      </c>
      <c r="P3912">
        <v>13</v>
      </c>
      <c r="Q3912">
        <v>20.5</v>
      </c>
      <c r="R3912">
        <v>10.3</v>
      </c>
      <c r="S3912" t="b">
        <v>0</v>
      </c>
      <c r="T3912" t="b">
        <v>0</v>
      </c>
      <c r="U3912" t="b">
        <v>1</v>
      </c>
      <c r="V3912">
        <v>9000</v>
      </c>
      <c r="W3912">
        <v>9000</v>
      </c>
      <c r="X3912">
        <v>1.91</v>
      </c>
      <c r="Y3912">
        <v>11000</v>
      </c>
      <c r="Z3912">
        <v>1.69</v>
      </c>
    </row>
    <row r="3913" spans="1:26">
      <c r="A3913">
        <v>211726523</v>
      </c>
      <c r="B3913" t="s">
        <v>9533</v>
      </c>
      <c r="C3913" t="s">
        <v>3597</v>
      </c>
      <c r="D3913" t="s">
        <v>4034</v>
      </c>
      <c r="E3913" t="s">
        <v>9412</v>
      </c>
      <c r="F3913" t="s">
        <v>3849</v>
      </c>
      <c r="G3913">
        <v>211726523</v>
      </c>
      <c r="H3913">
        <v>204795677</v>
      </c>
      <c r="I3913" t="s">
        <v>3622</v>
      </c>
      <c r="J3913" t="s">
        <v>9911</v>
      </c>
      <c r="K3913" t="s">
        <v>3624</v>
      </c>
      <c r="L3913" t="s">
        <v>9912</v>
      </c>
      <c r="M3913">
        <v>14</v>
      </c>
      <c r="N3913">
        <v>22</v>
      </c>
      <c r="O3913">
        <v>10.6</v>
      </c>
      <c r="P3913">
        <v>14</v>
      </c>
      <c r="Q3913">
        <v>22.7</v>
      </c>
      <c r="R3913">
        <v>10</v>
      </c>
      <c r="S3913" t="b">
        <v>0</v>
      </c>
      <c r="T3913" t="b">
        <v>0</v>
      </c>
      <c r="U3913" t="b">
        <v>1</v>
      </c>
      <c r="V3913">
        <v>12000</v>
      </c>
      <c r="W3913">
        <v>8900</v>
      </c>
      <c r="X3913">
        <v>2.75</v>
      </c>
      <c r="Y3913">
        <v>9300</v>
      </c>
      <c r="Z3913">
        <v>2.39</v>
      </c>
    </row>
    <row r="3914" spans="1:26">
      <c r="A3914">
        <v>211793573</v>
      </c>
      <c r="B3914" t="s">
        <v>9533</v>
      </c>
      <c r="C3914" t="s">
        <v>3597</v>
      </c>
      <c r="D3914" t="s">
        <v>4034</v>
      </c>
      <c r="E3914" t="s">
        <v>9892</v>
      </c>
      <c r="F3914" t="s">
        <v>3849</v>
      </c>
      <c r="G3914">
        <v>211793573</v>
      </c>
      <c r="H3914">
        <v>204795691</v>
      </c>
      <c r="I3914" t="s">
        <v>3622</v>
      </c>
      <c r="J3914" t="s">
        <v>9909</v>
      </c>
      <c r="K3914" t="s">
        <v>3624</v>
      </c>
      <c r="L3914" t="s">
        <v>9910</v>
      </c>
      <c r="M3914">
        <v>14</v>
      </c>
      <c r="N3914">
        <v>22</v>
      </c>
      <c r="O3914">
        <v>10.6</v>
      </c>
      <c r="P3914">
        <v>14</v>
      </c>
      <c r="Q3914">
        <v>22.7</v>
      </c>
      <c r="R3914">
        <v>10</v>
      </c>
      <c r="S3914" t="b">
        <v>0</v>
      </c>
      <c r="T3914" t="b">
        <v>0</v>
      </c>
      <c r="U3914" t="b">
        <v>1</v>
      </c>
      <c r="V3914">
        <v>12000</v>
      </c>
      <c r="W3914">
        <v>8900</v>
      </c>
      <c r="X3914">
        <v>2.75</v>
      </c>
      <c r="Y3914">
        <v>9300</v>
      </c>
      <c r="Z3914">
        <v>2.39</v>
      </c>
    </row>
    <row r="3915" spans="1:26">
      <c r="A3915">
        <v>211793571</v>
      </c>
      <c r="B3915" t="s">
        <v>9533</v>
      </c>
      <c r="C3915" t="s">
        <v>3597</v>
      </c>
      <c r="D3915" t="s">
        <v>4034</v>
      </c>
      <c r="E3915" t="s">
        <v>9892</v>
      </c>
      <c r="F3915" t="s">
        <v>3849</v>
      </c>
      <c r="G3915">
        <v>211793571</v>
      </c>
      <c r="H3915">
        <v>204795673</v>
      </c>
      <c r="I3915" t="s">
        <v>3622</v>
      </c>
      <c r="J3915" t="s">
        <v>9907</v>
      </c>
      <c r="K3915" t="s">
        <v>3624</v>
      </c>
      <c r="L3915" t="s">
        <v>9908</v>
      </c>
      <c r="M3915">
        <v>13</v>
      </c>
      <c r="N3915">
        <v>20</v>
      </c>
      <c r="O3915">
        <v>10.5</v>
      </c>
      <c r="P3915">
        <v>13</v>
      </c>
      <c r="Q3915">
        <v>20</v>
      </c>
      <c r="R3915">
        <v>10</v>
      </c>
      <c r="S3915" t="b">
        <v>0</v>
      </c>
      <c r="T3915" t="b">
        <v>0</v>
      </c>
      <c r="U3915" t="b">
        <v>1</v>
      </c>
      <c r="V3915">
        <v>9000</v>
      </c>
      <c r="W3915">
        <v>7500</v>
      </c>
      <c r="X3915">
        <v>2.44</v>
      </c>
      <c r="Y3915">
        <v>9400</v>
      </c>
      <c r="Z3915">
        <v>2.19</v>
      </c>
    </row>
    <row r="3916" spans="1:26">
      <c r="A3916">
        <v>211709685</v>
      </c>
      <c r="B3916" t="s">
        <v>9533</v>
      </c>
      <c r="C3916" t="s">
        <v>3597</v>
      </c>
      <c r="D3916" t="s">
        <v>4034</v>
      </c>
      <c r="E3916" t="s">
        <v>7557</v>
      </c>
      <c r="F3916" t="s">
        <v>3621</v>
      </c>
      <c r="G3916">
        <v>211709685</v>
      </c>
      <c r="I3916" t="s">
        <v>3622</v>
      </c>
      <c r="J3916" t="s">
        <v>8310</v>
      </c>
      <c r="K3916" t="s">
        <v>3624</v>
      </c>
      <c r="L3916" t="s">
        <v>9906</v>
      </c>
      <c r="M3916">
        <v>13</v>
      </c>
      <c r="N3916">
        <v>21.5</v>
      </c>
      <c r="O3916">
        <v>12</v>
      </c>
      <c r="P3916">
        <v>13</v>
      </c>
      <c r="Q3916">
        <v>21.5</v>
      </c>
      <c r="R3916">
        <v>11.4</v>
      </c>
      <c r="S3916" t="b">
        <v>0</v>
      </c>
      <c r="T3916" t="b">
        <v>0</v>
      </c>
      <c r="U3916" t="b">
        <v>1</v>
      </c>
      <c r="V3916">
        <v>24000</v>
      </c>
      <c r="W3916">
        <v>21200</v>
      </c>
      <c r="X3916">
        <v>2.88</v>
      </c>
      <c r="Y3916">
        <v>24485</v>
      </c>
      <c r="Z3916">
        <v>1.98</v>
      </c>
    </row>
    <row r="3917" spans="1:26">
      <c r="A3917">
        <v>212316160</v>
      </c>
      <c r="B3917" t="s">
        <v>9533</v>
      </c>
      <c r="C3917" t="s">
        <v>3597</v>
      </c>
      <c r="D3917" t="s">
        <v>4034</v>
      </c>
      <c r="E3917" t="s">
        <v>9898</v>
      </c>
      <c r="F3917" t="s">
        <v>3621</v>
      </c>
      <c r="G3917">
        <v>212316160</v>
      </c>
      <c r="I3917" t="s">
        <v>3622</v>
      </c>
      <c r="J3917" t="s">
        <v>8180</v>
      </c>
      <c r="K3917" t="s">
        <v>3624</v>
      </c>
      <c r="L3917" t="s">
        <v>8186</v>
      </c>
      <c r="M3917">
        <v>13</v>
      </c>
      <c r="N3917">
        <v>21.5</v>
      </c>
      <c r="O3917">
        <v>12</v>
      </c>
      <c r="P3917">
        <v>13</v>
      </c>
      <c r="Q3917">
        <v>21.5</v>
      </c>
      <c r="R3917">
        <v>11.4</v>
      </c>
      <c r="S3917" t="b">
        <v>0</v>
      </c>
      <c r="T3917" t="b">
        <v>0</v>
      </c>
      <c r="U3917" t="b">
        <v>1</v>
      </c>
      <c r="V3917">
        <v>24000</v>
      </c>
      <c r="W3917">
        <v>21200</v>
      </c>
      <c r="X3917">
        <v>2.88</v>
      </c>
      <c r="Y3917">
        <v>24485</v>
      </c>
      <c r="Z3917">
        <v>1.98</v>
      </c>
    </row>
    <row r="3918" spans="1:26">
      <c r="A3918">
        <v>212316188</v>
      </c>
      <c r="B3918" t="s">
        <v>9533</v>
      </c>
      <c r="C3918" t="s">
        <v>3597</v>
      </c>
      <c r="D3918" t="s">
        <v>4034</v>
      </c>
      <c r="E3918" t="s">
        <v>9898</v>
      </c>
      <c r="F3918" t="s">
        <v>3621</v>
      </c>
      <c r="G3918">
        <v>212316188</v>
      </c>
      <c r="I3918" t="s">
        <v>3622</v>
      </c>
      <c r="J3918" t="s">
        <v>8180</v>
      </c>
      <c r="K3918" t="s">
        <v>3624</v>
      </c>
      <c r="L3918" t="s">
        <v>8181</v>
      </c>
      <c r="M3918">
        <v>13</v>
      </c>
      <c r="N3918">
        <v>21.5</v>
      </c>
      <c r="O3918">
        <v>12</v>
      </c>
      <c r="P3918">
        <v>13</v>
      </c>
      <c r="Q3918">
        <v>21.5</v>
      </c>
      <c r="R3918">
        <v>11.4</v>
      </c>
      <c r="S3918" t="b">
        <v>0</v>
      </c>
      <c r="T3918" t="b">
        <v>0</v>
      </c>
      <c r="U3918" t="b">
        <v>1</v>
      </c>
      <c r="V3918">
        <v>24000</v>
      </c>
      <c r="W3918">
        <v>21200</v>
      </c>
      <c r="X3918">
        <v>2.88</v>
      </c>
      <c r="Y3918">
        <v>24485</v>
      </c>
      <c r="Z3918">
        <v>1.98</v>
      </c>
    </row>
    <row r="3919" spans="1:26">
      <c r="A3919">
        <v>212316074</v>
      </c>
      <c r="B3919" t="s">
        <v>9533</v>
      </c>
      <c r="C3919" t="s">
        <v>3597</v>
      </c>
      <c r="D3919" t="s">
        <v>4034</v>
      </c>
      <c r="E3919" t="s">
        <v>9899</v>
      </c>
      <c r="F3919" t="s">
        <v>3621</v>
      </c>
      <c r="G3919">
        <v>212316074</v>
      </c>
      <c r="I3919" t="s">
        <v>3622</v>
      </c>
      <c r="J3919" t="s">
        <v>8180</v>
      </c>
      <c r="K3919" t="s">
        <v>3624</v>
      </c>
      <c r="L3919" t="s">
        <v>8186</v>
      </c>
      <c r="M3919">
        <v>13</v>
      </c>
      <c r="N3919">
        <v>21.5</v>
      </c>
      <c r="O3919">
        <v>12</v>
      </c>
      <c r="P3919">
        <v>13</v>
      </c>
      <c r="Q3919">
        <v>21.5</v>
      </c>
      <c r="R3919">
        <v>11.4</v>
      </c>
      <c r="S3919" t="b">
        <v>0</v>
      </c>
      <c r="T3919" t="b">
        <v>0</v>
      </c>
      <c r="U3919" t="b">
        <v>1</v>
      </c>
      <c r="V3919">
        <v>24000</v>
      </c>
      <c r="W3919">
        <v>21200</v>
      </c>
      <c r="X3919">
        <v>2.88</v>
      </c>
      <c r="Y3919">
        <v>24485</v>
      </c>
      <c r="Z3919">
        <v>1.98</v>
      </c>
    </row>
    <row r="3920" spans="1:26">
      <c r="A3920">
        <v>212316102</v>
      </c>
      <c r="B3920" t="s">
        <v>9533</v>
      </c>
      <c r="C3920" t="s">
        <v>3597</v>
      </c>
      <c r="D3920" t="s">
        <v>4034</v>
      </c>
      <c r="E3920" t="s">
        <v>9899</v>
      </c>
      <c r="F3920" t="s">
        <v>3621</v>
      </c>
      <c r="G3920">
        <v>212316102</v>
      </c>
      <c r="I3920" t="s">
        <v>3622</v>
      </c>
      <c r="J3920" t="s">
        <v>8180</v>
      </c>
      <c r="K3920" t="s">
        <v>3624</v>
      </c>
      <c r="L3920" t="s">
        <v>8181</v>
      </c>
      <c r="M3920">
        <v>13</v>
      </c>
      <c r="N3920">
        <v>21.5</v>
      </c>
      <c r="O3920">
        <v>12</v>
      </c>
      <c r="P3920">
        <v>13</v>
      </c>
      <c r="Q3920">
        <v>21.5</v>
      </c>
      <c r="R3920">
        <v>11.4</v>
      </c>
      <c r="S3920" t="b">
        <v>0</v>
      </c>
      <c r="T3920" t="b">
        <v>0</v>
      </c>
      <c r="U3920" t="b">
        <v>1</v>
      </c>
      <c r="V3920">
        <v>24000</v>
      </c>
      <c r="W3920">
        <v>21200</v>
      </c>
      <c r="X3920">
        <v>2.88</v>
      </c>
      <c r="Y3920">
        <v>24485</v>
      </c>
      <c r="Z3920">
        <v>1.98</v>
      </c>
    </row>
    <row r="3921" spans="1:26">
      <c r="A3921">
        <v>212348362</v>
      </c>
      <c r="B3921" t="s">
        <v>9533</v>
      </c>
      <c r="C3921" t="s">
        <v>3597</v>
      </c>
      <c r="D3921" t="s">
        <v>4034</v>
      </c>
      <c r="E3921" t="s">
        <v>8126</v>
      </c>
      <c r="F3921" t="s">
        <v>3621</v>
      </c>
      <c r="G3921">
        <v>212348362</v>
      </c>
      <c r="I3921" t="s">
        <v>3622</v>
      </c>
      <c r="J3921" t="s">
        <v>9904</v>
      </c>
      <c r="K3921" t="s">
        <v>3624</v>
      </c>
      <c r="L3921" t="s">
        <v>9905</v>
      </c>
      <c r="M3921">
        <v>12.5</v>
      </c>
      <c r="N3921">
        <v>21.5</v>
      </c>
      <c r="O3921">
        <v>13</v>
      </c>
      <c r="P3921">
        <v>12.5</v>
      </c>
      <c r="Q3921">
        <v>21.5</v>
      </c>
      <c r="R3921">
        <v>11.3</v>
      </c>
      <c r="S3921" t="b">
        <v>0</v>
      </c>
      <c r="T3921" t="b">
        <v>0</v>
      </c>
      <c r="U3921" t="b">
        <v>1</v>
      </c>
      <c r="V3921">
        <v>18000</v>
      </c>
      <c r="W3921">
        <v>15000</v>
      </c>
      <c r="X3921">
        <v>2.35</v>
      </c>
      <c r="Y3921">
        <v>19200</v>
      </c>
      <c r="Z3921">
        <v>1.99</v>
      </c>
    </row>
    <row r="3922" spans="1:26">
      <c r="A3922">
        <v>212316101</v>
      </c>
      <c r="B3922" t="s">
        <v>9533</v>
      </c>
      <c r="C3922" t="s">
        <v>3597</v>
      </c>
      <c r="D3922" t="s">
        <v>4034</v>
      </c>
      <c r="E3922" t="s">
        <v>9899</v>
      </c>
      <c r="F3922" t="s">
        <v>3621</v>
      </c>
      <c r="G3922">
        <v>212316101</v>
      </c>
      <c r="I3922" t="s">
        <v>3622</v>
      </c>
      <c r="J3922" t="s">
        <v>8174</v>
      </c>
      <c r="K3922" t="s">
        <v>3624</v>
      </c>
      <c r="L3922" t="s">
        <v>8179</v>
      </c>
      <c r="M3922">
        <v>12.5</v>
      </c>
      <c r="N3922">
        <v>21.5</v>
      </c>
      <c r="O3922">
        <v>13</v>
      </c>
      <c r="P3922">
        <v>12.5</v>
      </c>
      <c r="Q3922">
        <v>21.5</v>
      </c>
      <c r="R3922">
        <v>11.3</v>
      </c>
      <c r="S3922" t="b">
        <v>0</v>
      </c>
      <c r="T3922" t="b">
        <v>0</v>
      </c>
      <c r="U3922" t="b">
        <v>1</v>
      </c>
      <c r="V3922">
        <v>18000</v>
      </c>
      <c r="W3922">
        <v>15000</v>
      </c>
      <c r="X3922">
        <v>2.35</v>
      </c>
      <c r="Y3922">
        <v>19200</v>
      </c>
      <c r="Z3922">
        <v>1.99</v>
      </c>
    </row>
    <row r="3923" spans="1:26">
      <c r="A3923">
        <v>212316073</v>
      </c>
      <c r="B3923" t="s">
        <v>9533</v>
      </c>
      <c r="C3923" t="s">
        <v>3597</v>
      </c>
      <c r="D3923" t="s">
        <v>4034</v>
      </c>
      <c r="E3923" t="s">
        <v>9899</v>
      </c>
      <c r="F3923" t="s">
        <v>3621</v>
      </c>
      <c r="G3923">
        <v>212316073</v>
      </c>
      <c r="I3923" t="s">
        <v>3622</v>
      </c>
      <c r="J3923" t="s">
        <v>8174</v>
      </c>
      <c r="K3923" t="s">
        <v>3624</v>
      </c>
      <c r="L3923" t="s">
        <v>8175</v>
      </c>
      <c r="M3923">
        <v>12.5</v>
      </c>
      <c r="N3923">
        <v>21.5</v>
      </c>
      <c r="O3923">
        <v>13</v>
      </c>
      <c r="P3923">
        <v>12.5</v>
      </c>
      <c r="Q3923">
        <v>21.5</v>
      </c>
      <c r="R3923">
        <v>11.3</v>
      </c>
      <c r="S3923" t="b">
        <v>0</v>
      </c>
      <c r="T3923" t="b">
        <v>0</v>
      </c>
      <c r="U3923" t="b">
        <v>1</v>
      </c>
      <c r="V3923">
        <v>18000</v>
      </c>
      <c r="W3923">
        <v>15000</v>
      </c>
      <c r="X3923">
        <v>2.35</v>
      </c>
      <c r="Y3923">
        <v>19200</v>
      </c>
      <c r="Z3923">
        <v>1.99</v>
      </c>
    </row>
    <row r="3924" spans="1:26">
      <c r="A3924">
        <v>212316187</v>
      </c>
      <c r="B3924" t="s">
        <v>9533</v>
      </c>
      <c r="C3924" t="s">
        <v>3597</v>
      </c>
      <c r="D3924" t="s">
        <v>4034</v>
      </c>
      <c r="E3924" t="s">
        <v>9898</v>
      </c>
      <c r="F3924" t="s">
        <v>3621</v>
      </c>
      <c r="G3924">
        <v>212316187</v>
      </c>
      <c r="I3924" t="s">
        <v>3622</v>
      </c>
      <c r="J3924" t="s">
        <v>8174</v>
      </c>
      <c r="K3924" t="s">
        <v>3624</v>
      </c>
      <c r="L3924" t="s">
        <v>8179</v>
      </c>
      <c r="M3924">
        <v>12.5</v>
      </c>
      <c r="N3924">
        <v>21.5</v>
      </c>
      <c r="O3924">
        <v>13</v>
      </c>
      <c r="P3924">
        <v>12.5</v>
      </c>
      <c r="Q3924">
        <v>21.5</v>
      </c>
      <c r="R3924">
        <v>11.3</v>
      </c>
      <c r="S3924" t="b">
        <v>0</v>
      </c>
      <c r="T3924" t="b">
        <v>0</v>
      </c>
      <c r="U3924" t="b">
        <v>1</v>
      </c>
      <c r="V3924">
        <v>18000</v>
      </c>
      <c r="W3924">
        <v>15000</v>
      </c>
      <c r="X3924">
        <v>2.35</v>
      </c>
      <c r="Y3924">
        <v>19200</v>
      </c>
      <c r="Z3924">
        <v>1.99</v>
      </c>
    </row>
    <row r="3925" spans="1:26">
      <c r="A3925">
        <v>212316159</v>
      </c>
      <c r="B3925" t="s">
        <v>9533</v>
      </c>
      <c r="C3925" t="s">
        <v>3597</v>
      </c>
      <c r="D3925" t="s">
        <v>4034</v>
      </c>
      <c r="E3925" t="s">
        <v>9898</v>
      </c>
      <c r="F3925" t="s">
        <v>3621</v>
      </c>
      <c r="G3925">
        <v>212316159</v>
      </c>
      <c r="I3925" t="s">
        <v>3622</v>
      </c>
      <c r="J3925" t="s">
        <v>8174</v>
      </c>
      <c r="K3925" t="s">
        <v>3624</v>
      </c>
      <c r="L3925" t="s">
        <v>8175</v>
      </c>
      <c r="M3925">
        <v>12.5</v>
      </c>
      <c r="N3925">
        <v>21.5</v>
      </c>
      <c r="O3925">
        <v>13</v>
      </c>
      <c r="P3925">
        <v>12.5</v>
      </c>
      <c r="Q3925">
        <v>21.5</v>
      </c>
      <c r="R3925">
        <v>11.3</v>
      </c>
      <c r="S3925" t="b">
        <v>0</v>
      </c>
      <c r="T3925" t="b">
        <v>0</v>
      </c>
      <c r="U3925" t="b">
        <v>1</v>
      </c>
      <c r="V3925">
        <v>18000</v>
      </c>
      <c r="W3925">
        <v>15000</v>
      </c>
      <c r="X3925">
        <v>2.35</v>
      </c>
      <c r="Y3925">
        <v>19200</v>
      </c>
      <c r="Z3925">
        <v>1.99</v>
      </c>
    </row>
    <row r="3926" spans="1:26">
      <c r="A3926">
        <v>211709684</v>
      </c>
      <c r="B3926" t="s">
        <v>9533</v>
      </c>
      <c r="C3926" t="s">
        <v>3597</v>
      </c>
      <c r="D3926" t="s">
        <v>4034</v>
      </c>
      <c r="E3926" t="s">
        <v>7557</v>
      </c>
      <c r="F3926" t="s">
        <v>3621</v>
      </c>
      <c r="G3926">
        <v>211709684</v>
      </c>
      <c r="I3926" t="s">
        <v>3622</v>
      </c>
      <c r="J3926" t="s">
        <v>8303</v>
      </c>
      <c r="K3926" t="s">
        <v>3624</v>
      </c>
      <c r="L3926" t="s">
        <v>9903</v>
      </c>
      <c r="M3926">
        <v>12.5</v>
      </c>
      <c r="N3926">
        <v>21.5</v>
      </c>
      <c r="O3926">
        <v>13</v>
      </c>
      <c r="P3926">
        <v>12.5</v>
      </c>
      <c r="Q3926">
        <v>21.5</v>
      </c>
      <c r="R3926">
        <v>11.3</v>
      </c>
      <c r="S3926" t="b">
        <v>0</v>
      </c>
      <c r="T3926" t="b">
        <v>0</v>
      </c>
      <c r="U3926" t="b">
        <v>1</v>
      </c>
      <c r="V3926">
        <v>18000</v>
      </c>
      <c r="W3926">
        <v>15000</v>
      </c>
      <c r="X3926">
        <v>2.35</v>
      </c>
      <c r="Y3926">
        <v>19200</v>
      </c>
      <c r="Z3926">
        <v>1.99</v>
      </c>
    </row>
    <row r="3927" spans="1:26">
      <c r="A3927">
        <v>212348360</v>
      </c>
      <c r="B3927" t="s">
        <v>9533</v>
      </c>
      <c r="C3927" t="s">
        <v>3597</v>
      </c>
      <c r="D3927" t="s">
        <v>4034</v>
      </c>
      <c r="E3927" t="s">
        <v>8126</v>
      </c>
      <c r="F3927" t="s">
        <v>3621</v>
      </c>
      <c r="G3927">
        <v>212348360</v>
      </c>
      <c r="I3927" t="s">
        <v>3622</v>
      </c>
      <c r="J3927" t="s">
        <v>9901</v>
      </c>
      <c r="K3927" t="s">
        <v>3624</v>
      </c>
      <c r="L3927" t="s">
        <v>9902</v>
      </c>
      <c r="M3927">
        <v>14</v>
      </c>
      <c r="N3927">
        <v>25.5</v>
      </c>
      <c r="O3927">
        <v>13</v>
      </c>
      <c r="P3927">
        <v>14</v>
      </c>
      <c r="Q3927">
        <v>25.5</v>
      </c>
      <c r="R3927">
        <v>10.4</v>
      </c>
      <c r="S3927" t="b">
        <v>0</v>
      </c>
      <c r="T3927" t="b">
        <v>0</v>
      </c>
      <c r="U3927" t="b">
        <v>1</v>
      </c>
      <c r="V3927">
        <v>12000</v>
      </c>
      <c r="W3927">
        <v>10000</v>
      </c>
      <c r="X3927">
        <v>2.4</v>
      </c>
      <c r="Y3927">
        <v>13112</v>
      </c>
      <c r="Z3927">
        <v>2.11</v>
      </c>
    </row>
    <row r="3928" spans="1:26">
      <c r="A3928">
        <v>211709683</v>
      </c>
      <c r="B3928" t="s">
        <v>9533</v>
      </c>
      <c r="C3928" t="s">
        <v>3597</v>
      </c>
      <c r="D3928" t="s">
        <v>4034</v>
      </c>
      <c r="E3928" t="s">
        <v>7557</v>
      </c>
      <c r="F3928" t="s">
        <v>3621</v>
      </c>
      <c r="G3928">
        <v>211709683</v>
      </c>
      <c r="I3928" t="s">
        <v>3622</v>
      </c>
      <c r="J3928" t="s">
        <v>8301</v>
      </c>
      <c r="K3928" t="s">
        <v>3624</v>
      </c>
      <c r="L3928" t="s">
        <v>9900</v>
      </c>
      <c r="M3928">
        <v>14</v>
      </c>
      <c r="N3928">
        <v>25.5</v>
      </c>
      <c r="O3928">
        <v>13</v>
      </c>
      <c r="P3928">
        <v>14</v>
      </c>
      <c r="Q3928">
        <v>25.5</v>
      </c>
      <c r="R3928">
        <v>10.4</v>
      </c>
      <c r="S3928" t="b">
        <v>0</v>
      </c>
      <c r="T3928" t="b">
        <v>0</v>
      </c>
      <c r="U3928" t="b">
        <v>1</v>
      </c>
      <c r="V3928">
        <v>12000</v>
      </c>
      <c r="W3928">
        <v>10000</v>
      </c>
      <c r="X3928">
        <v>2.4</v>
      </c>
      <c r="Y3928">
        <v>13112</v>
      </c>
      <c r="Z3928">
        <v>2.11</v>
      </c>
    </row>
    <row r="3929" spans="1:26">
      <c r="A3929">
        <v>212316158</v>
      </c>
      <c r="B3929" t="s">
        <v>9533</v>
      </c>
      <c r="C3929" t="s">
        <v>3597</v>
      </c>
      <c r="D3929" t="s">
        <v>4034</v>
      </c>
      <c r="E3929" t="s">
        <v>9898</v>
      </c>
      <c r="F3929" t="s">
        <v>3621</v>
      </c>
      <c r="G3929">
        <v>212316158</v>
      </c>
      <c r="I3929" t="s">
        <v>3622</v>
      </c>
      <c r="J3929" t="s">
        <v>8158</v>
      </c>
      <c r="K3929" t="s">
        <v>3624</v>
      </c>
      <c r="L3929" t="s">
        <v>8163</v>
      </c>
      <c r="M3929">
        <v>14</v>
      </c>
      <c r="N3929">
        <v>25.5</v>
      </c>
      <c r="O3929">
        <v>13</v>
      </c>
      <c r="P3929">
        <v>14</v>
      </c>
      <c r="Q3929">
        <v>25.5</v>
      </c>
      <c r="R3929">
        <v>10.4</v>
      </c>
      <c r="S3929" t="b">
        <v>0</v>
      </c>
      <c r="T3929" t="b">
        <v>0</v>
      </c>
      <c r="U3929" t="b">
        <v>1</v>
      </c>
      <c r="V3929">
        <v>12000</v>
      </c>
      <c r="W3929">
        <v>10000</v>
      </c>
      <c r="X3929">
        <v>2.4</v>
      </c>
      <c r="Y3929">
        <v>13112</v>
      </c>
      <c r="Z3929">
        <v>2.11</v>
      </c>
    </row>
    <row r="3930" spans="1:26">
      <c r="A3930">
        <v>212316186</v>
      </c>
      <c r="B3930" t="s">
        <v>9533</v>
      </c>
      <c r="C3930" t="s">
        <v>3597</v>
      </c>
      <c r="D3930" t="s">
        <v>4034</v>
      </c>
      <c r="E3930" t="s">
        <v>9898</v>
      </c>
      <c r="F3930" t="s">
        <v>3621</v>
      </c>
      <c r="G3930">
        <v>212316186</v>
      </c>
      <c r="I3930" t="s">
        <v>3622</v>
      </c>
      <c r="J3930" t="s">
        <v>8158</v>
      </c>
      <c r="K3930" t="s">
        <v>3624</v>
      </c>
      <c r="L3930" t="s">
        <v>8159</v>
      </c>
      <c r="M3930">
        <v>14</v>
      </c>
      <c r="N3930">
        <v>25.5</v>
      </c>
      <c r="O3930">
        <v>13</v>
      </c>
      <c r="P3930">
        <v>14</v>
      </c>
      <c r="Q3930">
        <v>25.5</v>
      </c>
      <c r="R3930">
        <v>10.4</v>
      </c>
      <c r="S3930" t="b">
        <v>0</v>
      </c>
      <c r="T3930" t="b">
        <v>0</v>
      </c>
      <c r="U3930" t="b">
        <v>1</v>
      </c>
      <c r="V3930">
        <v>12000</v>
      </c>
      <c r="W3930">
        <v>10000</v>
      </c>
      <c r="X3930">
        <v>2.4</v>
      </c>
      <c r="Y3930">
        <v>13112</v>
      </c>
      <c r="Z3930">
        <v>2.11</v>
      </c>
    </row>
    <row r="3931" spans="1:26">
      <c r="A3931">
        <v>212316072</v>
      </c>
      <c r="B3931" t="s">
        <v>9533</v>
      </c>
      <c r="C3931" t="s">
        <v>3597</v>
      </c>
      <c r="D3931" t="s">
        <v>4034</v>
      </c>
      <c r="E3931" t="s">
        <v>9899</v>
      </c>
      <c r="F3931" t="s">
        <v>3621</v>
      </c>
      <c r="G3931">
        <v>212316072</v>
      </c>
      <c r="I3931" t="s">
        <v>3622</v>
      </c>
      <c r="J3931" t="s">
        <v>8158</v>
      </c>
      <c r="K3931" t="s">
        <v>3624</v>
      </c>
      <c r="L3931" t="s">
        <v>8163</v>
      </c>
      <c r="M3931">
        <v>14</v>
      </c>
      <c r="N3931">
        <v>25.5</v>
      </c>
      <c r="O3931">
        <v>13</v>
      </c>
      <c r="P3931">
        <v>14</v>
      </c>
      <c r="Q3931">
        <v>25.5</v>
      </c>
      <c r="R3931">
        <v>10.4</v>
      </c>
      <c r="S3931" t="b">
        <v>0</v>
      </c>
      <c r="T3931" t="b">
        <v>0</v>
      </c>
      <c r="U3931" t="b">
        <v>1</v>
      </c>
      <c r="V3931">
        <v>12000</v>
      </c>
      <c r="W3931">
        <v>10000</v>
      </c>
      <c r="X3931">
        <v>2.4</v>
      </c>
      <c r="Y3931">
        <v>13112</v>
      </c>
      <c r="Z3931">
        <v>2.11</v>
      </c>
    </row>
    <row r="3932" spans="1:26">
      <c r="A3932">
        <v>212316100</v>
      </c>
      <c r="B3932" t="s">
        <v>9533</v>
      </c>
      <c r="C3932" t="s">
        <v>3597</v>
      </c>
      <c r="D3932" t="s">
        <v>4034</v>
      </c>
      <c r="E3932" t="s">
        <v>9899</v>
      </c>
      <c r="F3932" t="s">
        <v>3621</v>
      </c>
      <c r="G3932">
        <v>212316100</v>
      </c>
      <c r="I3932" t="s">
        <v>3622</v>
      </c>
      <c r="J3932" t="s">
        <v>8158</v>
      </c>
      <c r="K3932" t="s">
        <v>3624</v>
      </c>
      <c r="L3932" t="s">
        <v>8159</v>
      </c>
      <c r="M3932">
        <v>14</v>
      </c>
      <c r="N3932">
        <v>25.5</v>
      </c>
      <c r="O3932">
        <v>13</v>
      </c>
      <c r="P3932">
        <v>14</v>
      </c>
      <c r="Q3932">
        <v>25.5</v>
      </c>
      <c r="R3932">
        <v>10.4</v>
      </c>
      <c r="S3932" t="b">
        <v>0</v>
      </c>
      <c r="T3932" t="b">
        <v>0</v>
      </c>
      <c r="U3932" t="b">
        <v>1</v>
      </c>
      <c r="V3932">
        <v>12000</v>
      </c>
      <c r="W3932">
        <v>10000</v>
      </c>
      <c r="X3932">
        <v>2.4</v>
      </c>
      <c r="Y3932">
        <v>13112</v>
      </c>
      <c r="Z3932">
        <v>2.11</v>
      </c>
    </row>
    <row r="3933" spans="1:26">
      <c r="A3933">
        <v>212316099</v>
      </c>
      <c r="B3933" t="s">
        <v>9533</v>
      </c>
      <c r="C3933" t="s">
        <v>3597</v>
      </c>
      <c r="D3933" t="s">
        <v>4034</v>
      </c>
      <c r="E3933" t="s">
        <v>9899</v>
      </c>
      <c r="F3933" t="s">
        <v>3621</v>
      </c>
      <c r="G3933">
        <v>212316099</v>
      </c>
      <c r="I3933" t="s">
        <v>3622</v>
      </c>
      <c r="J3933" t="s">
        <v>8152</v>
      </c>
      <c r="K3933" t="s">
        <v>3624</v>
      </c>
      <c r="L3933" t="s">
        <v>8157</v>
      </c>
      <c r="M3933">
        <v>16.2</v>
      </c>
      <c r="N3933">
        <v>28.1</v>
      </c>
      <c r="O3933">
        <v>13</v>
      </c>
      <c r="P3933">
        <v>16.2</v>
      </c>
      <c r="Q3933">
        <v>28.1</v>
      </c>
      <c r="R3933">
        <v>11.5</v>
      </c>
      <c r="S3933" t="b">
        <v>0</v>
      </c>
      <c r="T3933" t="b">
        <v>0</v>
      </c>
      <c r="U3933" t="b">
        <v>1</v>
      </c>
      <c r="V3933">
        <v>9000</v>
      </c>
      <c r="W3933">
        <v>9500</v>
      </c>
      <c r="X3933">
        <v>2.5299999999999998</v>
      </c>
      <c r="Y3933">
        <v>12371</v>
      </c>
      <c r="Z3933">
        <v>2.04</v>
      </c>
    </row>
    <row r="3934" spans="1:26">
      <c r="A3934">
        <v>212316071</v>
      </c>
      <c r="B3934" t="s">
        <v>9533</v>
      </c>
      <c r="C3934" t="s">
        <v>3597</v>
      </c>
      <c r="D3934" t="s">
        <v>4034</v>
      </c>
      <c r="E3934" t="s">
        <v>9899</v>
      </c>
      <c r="F3934" t="s">
        <v>3621</v>
      </c>
      <c r="G3934">
        <v>212316071</v>
      </c>
      <c r="I3934" t="s">
        <v>3622</v>
      </c>
      <c r="J3934" t="s">
        <v>8152</v>
      </c>
      <c r="K3934" t="s">
        <v>3624</v>
      </c>
      <c r="L3934" t="s">
        <v>8153</v>
      </c>
      <c r="M3934">
        <v>16.2</v>
      </c>
      <c r="N3934">
        <v>28.1</v>
      </c>
      <c r="O3934">
        <v>13</v>
      </c>
      <c r="P3934">
        <v>16.2</v>
      </c>
      <c r="Q3934">
        <v>28.1</v>
      </c>
      <c r="R3934">
        <v>11.5</v>
      </c>
      <c r="S3934" t="b">
        <v>0</v>
      </c>
      <c r="T3934" t="b">
        <v>0</v>
      </c>
      <c r="U3934" t="b">
        <v>1</v>
      </c>
      <c r="V3934">
        <v>9000</v>
      </c>
      <c r="W3934">
        <v>9500</v>
      </c>
      <c r="X3934">
        <v>2.5299999999999998</v>
      </c>
      <c r="Y3934">
        <v>12371</v>
      </c>
      <c r="Z3934">
        <v>2.04</v>
      </c>
    </row>
    <row r="3935" spans="1:26">
      <c r="A3935">
        <v>212316185</v>
      </c>
      <c r="B3935" t="s">
        <v>9533</v>
      </c>
      <c r="C3935" t="s">
        <v>3597</v>
      </c>
      <c r="D3935" t="s">
        <v>4034</v>
      </c>
      <c r="E3935" t="s">
        <v>9898</v>
      </c>
      <c r="F3935" t="s">
        <v>3621</v>
      </c>
      <c r="G3935">
        <v>212316185</v>
      </c>
      <c r="I3935" t="s">
        <v>3622</v>
      </c>
      <c r="J3935" t="s">
        <v>8152</v>
      </c>
      <c r="K3935" t="s">
        <v>3624</v>
      </c>
      <c r="L3935" t="s">
        <v>8157</v>
      </c>
      <c r="M3935">
        <v>16.2</v>
      </c>
      <c r="N3935">
        <v>28.1</v>
      </c>
      <c r="O3935">
        <v>13</v>
      </c>
      <c r="P3935">
        <v>16.2</v>
      </c>
      <c r="Q3935">
        <v>28.1</v>
      </c>
      <c r="R3935">
        <v>11.5</v>
      </c>
      <c r="S3935" t="b">
        <v>0</v>
      </c>
      <c r="T3935" t="b">
        <v>0</v>
      </c>
      <c r="U3935" t="b">
        <v>1</v>
      </c>
      <c r="V3935">
        <v>9000</v>
      </c>
      <c r="W3935">
        <v>9500</v>
      </c>
      <c r="X3935">
        <v>2.5299999999999998</v>
      </c>
      <c r="Y3935">
        <v>12371</v>
      </c>
      <c r="Z3935">
        <v>2.04</v>
      </c>
    </row>
    <row r="3936" spans="1:26">
      <c r="A3936">
        <v>212316157</v>
      </c>
      <c r="B3936" t="s">
        <v>9533</v>
      </c>
      <c r="C3936" t="s">
        <v>3597</v>
      </c>
      <c r="D3936" t="s">
        <v>4034</v>
      </c>
      <c r="E3936" t="s">
        <v>9898</v>
      </c>
      <c r="F3936" t="s">
        <v>3621</v>
      </c>
      <c r="G3936">
        <v>212316157</v>
      </c>
      <c r="I3936" t="s">
        <v>3622</v>
      </c>
      <c r="J3936" t="s">
        <v>8152</v>
      </c>
      <c r="K3936" t="s">
        <v>3624</v>
      </c>
      <c r="L3936" t="s">
        <v>8153</v>
      </c>
      <c r="M3936">
        <v>16.2</v>
      </c>
      <c r="N3936">
        <v>28.1</v>
      </c>
      <c r="O3936">
        <v>13</v>
      </c>
      <c r="P3936">
        <v>16.2</v>
      </c>
      <c r="Q3936">
        <v>28.1</v>
      </c>
      <c r="R3936">
        <v>11.5</v>
      </c>
      <c r="S3936" t="b">
        <v>0</v>
      </c>
      <c r="T3936" t="b">
        <v>0</v>
      </c>
      <c r="U3936" t="b">
        <v>1</v>
      </c>
      <c r="V3936">
        <v>9000</v>
      </c>
      <c r="W3936">
        <v>9500</v>
      </c>
      <c r="X3936">
        <v>2.5299999999999998</v>
      </c>
      <c r="Y3936">
        <v>12371</v>
      </c>
      <c r="Z3936">
        <v>2.04</v>
      </c>
    </row>
    <row r="3937" spans="1:26">
      <c r="A3937">
        <v>211709682</v>
      </c>
      <c r="B3937" t="s">
        <v>9533</v>
      </c>
      <c r="C3937" t="s">
        <v>3597</v>
      </c>
      <c r="D3937" t="s">
        <v>4034</v>
      </c>
      <c r="E3937" t="s">
        <v>7557</v>
      </c>
      <c r="F3937" t="s">
        <v>3621</v>
      </c>
      <c r="G3937">
        <v>211709682</v>
      </c>
      <c r="I3937" t="s">
        <v>3622</v>
      </c>
      <c r="J3937" t="s">
        <v>8291</v>
      </c>
      <c r="K3937" t="s">
        <v>3624</v>
      </c>
      <c r="L3937" t="s">
        <v>9897</v>
      </c>
      <c r="M3937">
        <v>16.2</v>
      </c>
      <c r="N3937">
        <v>28.1</v>
      </c>
      <c r="O3937">
        <v>13</v>
      </c>
      <c r="P3937">
        <v>16.2</v>
      </c>
      <c r="Q3937">
        <v>28.1</v>
      </c>
      <c r="R3937">
        <v>11.5</v>
      </c>
      <c r="S3937" t="b">
        <v>0</v>
      </c>
      <c r="T3937" t="b">
        <v>0</v>
      </c>
      <c r="U3937" t="b">
        <v>1</v>
      </c>
      <c r="V3937">
        <v>9000</v>
      </c>
      <c r="W3937">
        <v>9500</v>
      </c>
      <c r="X3937">
        <v>2.5299999999999998</v>
      </c>
      <c r="Y3937">
        <v>12371</v>
      </c>
      <c r="Z3937">
        <v>2.04</v>
      </c>
    </row>
    <row r="3938" spans="1:26">
      <c r="A3938">
        <v>211793555</v>
      </c>
      <c r="B3938" t="s">
        <v>9533</v>
      </c>
      <c r="C3938" t="s">
        <v>3597</v>
      </c>
      <c r="D3938" t="s">
        <v>4034</v>
      </c>
      <c r="E3938" t="s">
        <v>9892</v>
      </c>
      <c r="F3938" t="s">
        <v>3621</v>
      </c>
      <c r="G3938">
        <v>211793555</v>
      </c>
      <c r="I3938" t="s">
        <v>3622</v>
      </c>
      <c r="J3938" t="s">
        <v>9895</v>
      </c>
      <c r="K3938" t="s">
        <v>3624</v>
      </c>
      <c r="L3938" t="s">
        <v>9896</v>
      </c>
      <c r="M3938">
        <v>13</v>
      </c>
      <c r="N3938">
        <v>23</v>
      </c>
      <c r="O3938">
        <v>11.6</v>
      </c>
      <c r="P3938">
        <v>13</v>
      </c>
      <c r="Q3938">
        <v>23.5</v>
      </c>
      <c r="R3938">
        <v>10</v>
      </c>
      <c r="S3938" t="b">
        <v>0</v>
      </c>
      <c r="T3938" t="b">
        <v>0</v>
      </c>
      <c r="U3938" t="b">
        <v>1</v>
      </c>
      <c r="V3938">
        <v>12000</v>
      </c>
      <c r="W3938">
        <v>8400</v>
      </c>
      <c r="X3938">
        <v>2.8</v>
      </c>
      <c r="Y3938">
        <v>9250</v>
      </c>
      <c r="Z3938">
        <v>2.56</v>
      </c>
    </row>
    <row r="3939" spans="1:26">
      <c r="A3939">
        <v>211793554</v>
      </c>
      <c r="B3939" t="s">
        <v>9533</v>
      </c>
      <c r="C3939" t="s">
        <v>3597</v>
      </c>
      <c r="D3939" t="s">
        <v>4034</v>
      </c>
      <c r="E3939" t="s">
        <v>9892</v>
      </c>
      <c r="F3939" t="s">
        <v>3621</v>
      </c>
      <c r="G3939">
        <v>211793554</v>
      </c>
      <c r="I3939" t="s">
        <v>3622</v>
      </c>
      <c r="J3939" t="s">
        <v>9893</v>
      </c>
      <c r="K3939" t="s">
        <v>3624</v>
      </c>
      <c r="L3939" t="s">
        <v>9894</v>
      </c>
      <c r="M3939">
        <v>13</v>
      </c>
      <c r="N3939">
        <v>23</v>
      </c>
      <c r="O3939">
        <v>11.6</v>
      </c>
      <c r="P3939">
        <v>13</v>
      </c>
      <c r="Q3939">
        <v>23.5</v>
      </c>
      <c r="R3939">
        <v>10</v>
      </c>
      <c r="S3939" t="b">
        <v>0</v>
      </c>
      <c r="T3939" t="b">
        <v>0</v>
      </c>
      <c r="U3939" t="b">
        <v>1</v>
      </c>
      <c r="V3939">
        <v>12000</v>
      </c>
      <c r="W3939">
        <v>8400</v>
      </c>
      <c r="X3939">
        <v>2.8</v>
      </c>
      <c r="Y3939">
        <v>9250</v>
      </c>
      <c r="Z3939">
        <v>2.56</v>
      </c>
    </row>
    <row r="3940" spans="1:26">
      <c r="A3940">
        <v>208771558</v>
      </c>
      <c r="B3940" t="s">
        <v>9533</v>
      </c>
      <c r="C3940" t="s">
        <v>3597</v>
      </c>
      <c r="D3940" t="s">
        <v>4034</v>
      </c>
      <c r="E3940" t="s">
        <v>3834</v>
      </c>
      <c r="F3940" t="s">
        <v>3787</v>
      </c>
      <c r="G3940">
        <v>208771558</v>
      </c>
      <c r="I3940" t="s">
        <v>3622</v>
      </c>
      <c r="J3940" t="s">
        <v>8741</v>
      </c>
      <c r="K3940" t="s">
        <v>3624</v>
      </c>
      <c r="L3940" t="s">
        <v>9891</v>
      </c>
      <c r="M3940">
        <v>9.4</v>
      </c>
      <c r="N3940">
        <v>17.600000000000001</v>
      </c>
      <c r="O3940">
        <v>11.7</v>
      </c>
      <c r="P3940">
        <v>9.5</v>
      </c>
      <c r="Q3940">
        <v>19.2</v>
      </c>
      <c r="R3940">
        <v>10</v>
      </c>
      <c r="S3940" t="b">
        <v>0</v>
      </c>
      <c r="T3940" t="b">
        <v>0</v>
      </c>
      <c r="U3940" t="b">
        <v>0</v>
      </c>
      <c r="V3940">
        <v>36000</v>
      </c>
      <c r="W3940">
        <v>25200</v>
      </c>
      <c r="X3940">
        <v>2.74</v>
      </c>
      <c r="Y3940">
        <v>26306</v>
      </c>
      <c r="Z3940">
        <v>2.4</v>
      </c>
    </row>
    <row r="3941" spans="1:26">
      <c r="A3941">
        <v>208771557</v>
      </c>
      <c r="B3941" t="s">
        <v>9533</v>
      </c>
      <c r="C3941" t="s">
        <v>3597</v>
      </c>
      <c r="D3941" t="s">
        <v>4034</v>
      </c>
      <c r="E3941" t="s">
        <v>3834</v>
      </c>
      <c r="F3941" t="s">
        <v>3787</v>
      </c>
      <c r="G3941">
        <v>208771557</v>
      </c>
      <c r="I3941" t="s">
        <v>3622</v>
      </c>
      <c r="J3941" t="s">
        <v>8741</v>
      </c>
      <c r="K3941" t="s">
        <v>3624</v>
      </c>
      <c r="L3941" t="s">
        <v>8742</v>
      </c>
      <c r="M3941">
        <v>9.4</v>
      </c>
      <c r="N3941">
        <v>17.600000000000001</v>
      </c>
      <c r="O3941">
        <v>11.7</v>
      </c>
      <c r="P3941">
        <v>9.5</v>
      </c>
      <c r="Q3941">
        <v>19.2</v>
      </c>
      <c r="R3941">
        <v>10</v>
      </c>
      <c r="S3941" t="b">
        <v>0</v>
      </c>
      <c r="T3941" t="b">
        <v>0</v>
      </c>
      <c r="U3941" t="b">
        <v>0</v>
      </c>
      <c r="V3941">
        <v>36000</v>
      </c>
      <c r="W3941">
        <v>25200</v>
      </c>
      <c r="X3941">
        <v>2.74</v>
      </c>
      <c r="Y3941">
        <v>26306</v>
      </c>
      <c r="Z3941">
        <v>2.4</v>
      </c>
    </row>
    <row r="3942" spans="1:26">
      <c r="A3942">
        <v>208816902</v>
      </c>
      <c r="B3942" t="s">
        <v>9533</v>
      </c>
      <c r="C3942" t="s">
        <v>3597</v>
      </c>
      <c r="D3942" t="s">
        <v>4034</v>
      </c>
      <c r="E3942" t="s">
        <v>9831</v>
      </c>
      <c r="F3942" t="s">
        <v>3787</v>
      </c>
      <c r="G3942">
        <v>208816902</v>
      </c>
      <c r="I3942" t="s">
        <v>3622</v>
      </c>
      <c r="J3942" t="s">
        <v>9889</v>
      </c>
      <c r="K3942" t="s">
        <v>3624</v>
      </c>
      <c r="L3942" t="s">
        <v>9890</v>
      </c>
      <c r="M3942">
        <v>9.4</v>
      </c>
      <c r="N3942">
        <v>17.600000000000001</v>
      </c>
      <c r="O3942">
        <v>11.7</v>
      </c>
      <c r="P3942">
        <v>9.5</v>
      </c>
      <c r="Q3942">
        <v>19.2</v>
      </c>
      <c r="R3942">
        <v>10</v>
      </c>
      <c r="S3942" t="b">
        <v>0</v>
      </c>
      <c r="T3942" t="b">
        <v>0</v>
      </c>
      <c r="U3942" t="b">
        <v>0</v>
      </c>
      <c r="V3942">
        <v>36000</v>
      </c>
      <c r="W3942">
        <v>25200</v>
      </c>
      <c r="X3942">
        <v>2.74</v>
      </c>
      <c r="Y3942">
        <v>26306</v>
      </c>
      <c r="Z3942">
        <v>2.4</v>
      </c>
    </row>
    <row r="3943" spans="1:26">
      <c r="A3943">
        <v>207691837</v>
      </c>
      <c r="B3943" t="s">
        <v>9533</v>
      </c>
      <c r="C3943" t="s">
        <v>3597</v>
      </c>
      <c r="D3943" t="s">
        <v>4034</v>
      </c>
      <c r="E3943" t="s">
        <v>9884</v>
      </c>
      <c r="F3943" t="s">
        <v>3718</v>
      </c>
      <c r="G3943">
        <v>207691837</v>
      </c>
      <c r="I3943" t="s">
        <v>3711</v>
      </c>
      <c r="J3943" t="s">
        <v>9887</v>
      </c>
      <c r="K3943" t="s">
        <v>3688</v>
      </c>
      <c r="M3943">
        <v>11.2</v>
      </c>
      <c r="N3943">
        <v>21</v>
      </c>
      <c r="O3943">
        <v>10.199999999999999</v>
      </c>
      <c r="P3943">
        <v>11.7</v>
      </c>
      <c r="Q3943">
        <v>21</v>
      </c>
      <c r="R3943">
        <v>9.1999999999999993</v>
      </c>
      <c r="S3943" t="b">
        <v>0</v>
      </c>
      <c r="T3943" t="b">
        <v>0</v>
      </c>
      <c r="U3943" t="b">
        <v>1</v>
      </c>
      <c r="V3943">
        <v>28000</v>
      </c>
      <c r="W3943">
        <v>22000</v>
      </c>
      <c r="X3943">
        <v>2.6</v>
      </c>
      <c r="Y3943">
        <v>22600</v>
      </c>
      <c r="Z3943">
        <v>2.25</v>
      </c>
    </row>
    <row r="3944" spans="1:26">
      <c r="A3944">
        <v>207691846</v>
      </c>
      <c r="B3944" t="s">
        <v>9533</v>
      </c>
      <c r="C3944" t="s">
        <v>3597</v>
      </c>
      <c r="D3944" t="s">
        <v>4034</v>
      </c>
      <c r="E3944" t="s">
        <v>9884</v>
      </c>
      <c r="F3944" t="s">
        <v>3718</v>
      </c>
      <c r="G3944">
        <v>207691846</v>
      </c>
      <c r="I3944" t="s">
        <v>3711</v>
      </c>
      <c r="J3944" t="s">
        <v>9885</v>
      </c>
      <c r="K3944" t="s">
        <v>3688</v>
      </c>
      <c r="M3944">
        <v>12</v>
      </c>
      <c r="N3944">
        <v>19</v>
      </c>
      <c r="O3944">
        <v>10.8</v>
      </c>
      <c r="P3944">
        <v>12</v>
      </c>
      <c r="Q3944">
        <v>19</v>
      </c>
      <c r="R3944">
        <v>9.8000000000000007</v>
      </c>
      <c r="S3944" t="b">
        <v>0</v>
      </c>
      <c r="T3944" t="b">
        <v>0</v>
      </c>
      <c r="U3944" t="b">
        <v>1</v>
      </c>
      <c r="V3944">
        <v>18000</v>
      </c>
      <c r="W3944">
        <v>14800</v>
      </c>
      <c r="X3944">
        <v>2.4900000000000002</v>
      </c>
      <c r="Y3944">
        <v>16000</v>
      </c>
      <c r="Z3944">
        <v>2.23</v>
      </c>
    </row>
    <row r="3945" spans="1:26">
      <c r="A3945">
        <v>208568357</v>
      </c>
      <c r="B3945" t="s">
        <v>9533</v>
      </c>
      <c r="C3945" t="s">
        <v>3597</v>
      </c>
      <c r="D3945" t="s">
        <v>4034</v>
      </c>
      <c r="E3945" t="s">
        <v>3834</v>
      </c>
      <c r="F3945" t="s">
        <v>3849</v>
      </c>
      <c r="G3945">
        <v>208568357</v>
      </c>
      <c r="I3945" t="s">
        <v>3622</v>
      </c>
      <c r="J3945" t="s">
        <v>9031</v>
      </c>
      <c r="K3945" t="s">
        <v>3624</v>
      </c>
      <c r="L3945" t="s">
        <v>4039</v>
      </c>
      <c r="M3945">
        <v>12.5</v>
      </c>
      <c r="N3945">
        <v>20.5</v>
      </c>
      <c r="O3945">
        <v>11</v>
      </c>
      <c r="P3945">
        <v>12.5</v>
      </c>
      <c r="Q3945">
        <v>20.5</v>
      </c>
      <c r="R3945">
        <v>10.5</v>
      </c>
      <c r="S3945" t="b">
        <v>0</v>
      </c>
      <c r="T3945" t="b">
        <v>0</v>
      </c>
      <c r="U3945" t="b">
        <v>1</v>
      </c>
      <c r="V3945">
        <v>16000</v>
      </c>
      <c r="W3945">
        <v>12000</v>
      </c>
      <c r="X3945">
        <v>2.5099999999999998</v>
      </c>
      <c r="Y3945">
        <v>13600</v>
      </c>
      <c r="Z3945">
        <v>2.2400000000000002</v>
      </c>
    </row>
    <row r="3946" spans="1:26">
      <c r="A3946">
        <v>208568359</v>
      </c>
      <c r="B3946" t="s">
        <v>9533</v>
      </c>
      <c r="C3946" t="s">
        <v>3597</v>
      </c>
      <c r="D3946" t="s">
        <v>4034</v>
      </c>
      <c r="E3946" t="s">
        <v>3834</v>
      </c>
      <c r="F3946" t="s">
        <v>3787</v>
      </c>
      <c r="G3946">
        <v>208568359</v>
      </c>
      <c r="I3946" t="s">
        <v>3622</v>
      </c>
      <c r="J3946" t="s">
        <v>9031</v>
      </c>
      <c r="K3946" t="s">
        <v>3624</v>
      </c>
      <c r="L3946" t="s">
        <v>4040</v>
      </c>
      <c r="M3946">
        <v>12.5</v>
      </c>
      <c r="N3946">
        <v>21.5</v>
      </c>
      <c r="O3946">
        <v>10.5</v>
      </c>
      <c r="P3946">
        <v>12.5</v>
      </c>
      <c r="Q3946">
        <v>23</v>
      </c>
      <c r="R3946">
        <v>10</v>
      </c>
      <c r="S3946" t="b">
        <v>0</v>
      </c>
      <c r="T3946" t="b">
        <v>0</v>
      </c>
      <c r="U3946" t="b">
        <v>1</v>
      </c>
      <c r="V3946">
        <v>18000</v>
      </c>
      <c r="W3946">
        <v>12800</v>
      </c>
      <c r="X3946">
        <v>2.52</v>
      </c>
      <c r="Y3946">
        <v>14200</v>
      </c>
      <c r="Z3946">
        <v>2.29</v>
      </c>
    </row>
    <row r="3947" spans="1:26">
      <c r="A3947">
        <v>208568350</v>
      </c>
      <c r="B3947" t="s">
        <v>9533</v>
      </c>
      <c r="C3947" t="s">
        <v>3597</v>
      </c>
      <c r="D3947" t="s">
        <v>4034</v>
      </c>
      <c r="E3947" t="s">
        <v>3834</v>
      </c>
      <c r="F3947" t="s">
        <v>3621</v>
      </c>
      <c r="G3947">
        <v>208568350</v>
      </c>
      <c r="I3947" t="s">
        <v>3622</v>
      </c>
      <c r="J3947" t="s">
        <v>9031</v>
      </c>
      <c r="K3947" t="s">
        <v>3624</v>
      </c>
      <c r="L3947" t="s">
        <v>6428</v>
      </c>
      <c r="M3947">
        <v>12.5</v>
      </c>
      <c r="N3947">
        <v>22.6</v>
      </c>
      <c r="O3947">
        <v>12</v>
      </c>
      <c r="P3947">
        <v>12.5</v>
      </c>
      <c r="Q3947">
        <v>23.5</v>
      </c>
      <c r="R3947">
        <v>10.8</v>
      </c>
      <c r="S3947" t="b">
        <v>0</v>
      </c>
      <c r="T3947" t="b">
        <v>0</v>
      </c>
      <c r="U3947" t="b">
        <v>1</v>
      </c>
      <c r="V3947">
        <v>18000</v>
      </c>
      <c r="W3947">
        <v>14900</v>
      </c>
      <c r="X3947">
        <v>2.48</v>
      </c>
      <c r="Y3947">
        <v>15934</v>
      </c>
      <c r="Z3947">
        <v>2.37</v>
      </c>
    </row>
    <row r="3948" spans="1:26">
      <c r="A3948">
        <v>207643197</v>
      </c>
      <c r="B3948" t="s">
        <v>9533</v>
      </c>
      <c r="C3948" t="s">
        <v>3597</v>
      </c>
      <c r="D3948" t="s">
        <v>4034</v>
      </c>
      <c r="E3948" t="s">
        <v>9877</v>
      </c>
      <c r="F3948" t="s">
        <v>3621</v>
      </c>
      <c r="G3948">
        <v>207643197</v>
      </c>
      <c r="I3948" t="s">
        <v>3622</v>
      </c>
      <c r="J3948" t="s">
        <v>9881</v>
      </c>
      <c r="K3948" t="s">
        <v>3624</v>
      </c>
      <c r="L3948" t="s">
        <v>9882</v>
      </c>
      <c r="M3948">
        <v>10.5</v>
      </c>
      <c r="N3948">
        <v>19</v>
      </c>
      <c r="O3948">
        <v>10</v>
      </c>
      <c r="P3948">
        <v>10.5</v>
      </c>
      <c r="Q3948">
        <v>19</v>
      </c>
      <c r="R3948">
        <v>8.6999999999999993</v>
      </c>
      <c r="S3948" t="b">
        <v>0</v>
      </c>
      <c r="T3948" t="b">
        <v>0</v>
      </c>
      <c r="U3948" t="b">
        <v>0</v>
      </c>
      <c r="V3948">
        <v>18000</v>
      </c>
      <c r="W3948">
        <v>11500</v>
      </c>
      <c r="X3948">
        <v>2.57</v>
      </c>
      <c r="Y3948">
        <v>14370</v>
      </c>
      <c r="Z3948">
        <v>2.4900000000000002</v>
      </c>
    </row>
    <row r="3949" spans="1:26">
      <c r="A3949">
        <v>208141165</v>
      </c>
      <c r="B3949" t="s">
        <v>9533</v>
      </c>
      <c r="C3949" t="s">
        <v>3597</v>
      </c>
      <c r="D3949" t="s">
        <v>4034</v>
      </c>
      <c r="E3949" t="s">
        <v>9831</v>
      </c>
      <c r="F3949" t="s">
        <v>3621</v>
      </c>
      <c r="G3949">
        <v>208141165</v>
      </c>
      <c r="I3949" t="s">
        <v>3622</v>
      </c>
      <c r="J3949" t="s">
        <v>9880</v>
      </c>
      <c r="K3949" t="s">
        <v>3624</v>
      </c>
      <c r="L3949" t="s">
        <v>9880</v>
      </c>
      <c r="M3949">
        <v>10.5</v>
      </c>
      <c r="N3949">
        <v>19</v>
      </c>
      <c r="O3949">
        <v>10</v>
      </c>
      <c r="P3949">
        <v>10.5</v>
      </c>
      <c r="Q3949">
        <v>19</v>
      </c>
      <c r="R3949">
        <v>8.6999999999999993</v>
      </c>
      <c r="S3949" t="b">
        <v>0</v>
      </c>
      <c r="T3949" t="b">
        <v>0</v>
      </c>
      <c r="U3949" t="b">
        <v>0</v>
      </c>
      <c r="V3949">
        <v>18000</v>
      </c>
      <c r="W3949">
        <v>11500</v>
      </c>
      <c r="X3949">
        <v>2.57</v>
      </c>
      <c r="Y3949">
        <v>14370</v>
      </c>
      <c r="Z3949">
        <v>2.4900000000000002</v>
      </c>
    </row>
    <row r="3950" spans="1:26">
      <c r="A3950">
        <v>207658988</v>
      </c>
      <c r="B3950" t="s">
        <v>9533</v>
      </c>
      <c r="C3950" t="s">
        <v>3597</v>
      </c>
      <c r="D3950" t="s">
        <v>4034</v>
      </c>
      <c r="E3950" t="s">
        <v>9877</v>
      </c>
      <c r="F3950" t="s">
        <v>3621</v>
      </c>
      <c r="G3950">
        <v>207658988</v>
      </c>
      <c r="I3950" t="s">
        <v>3622</v>
      </c>
      <c r="J3950" t="s">
        <v>9878</v>
      </c>
      <c r="K3950" t="s">
        <v>3624</v>
      </c>
      <c r="L3950" t="s">
        <v>9879</v>
      </c>
      <c r="M3950">
        <v>12.6</v>
      </c>
      <c r="N3950">
        <v>21.5</v>
      </c>
      <c r="O3950">
        <v>10</v>
      </c>
      <c r="P3950">
        <v>12.6</v>
      </c>
      <c r="Q3950">
        <v>21.7</v>
      </c>
      <c r="R3950">
        <v>9.1</v>
      </c>
      <c r="S3950" t="b">
        <v>0</v>
      </c>
      <c r="T3950" t="b">
        <v>0</v>
      </c>
      <c r="U3950" t="b">
        <v>0</v>
      </c>
      <c r="V3950">
        <v>9000</v>
      </c>
      <c r="W3950">
        <v>6900</v>
      </c>
      <c r="X3950">
        <v>2.5299999999999998</v>
      </c>
      <c r="Y3950">
        <v>7500</v>
      </c>
      <c r="Z3950">
        <v>2.02</v>
      </c>
    </row>
    <row r="3951" spans="1:26">
      <c r="A3951">
        <v>208141163</v>
      </c>
      <c r="B3951" t="s">
        <v>9533</v>
      </c>
      <c r="C3951" t="s">
        <v>3597</v>
      </c>
      <c r="D3951" t="s">
        <v>4034</v>
      </c>
      <c r="E3951" t="s">
        <v>9831</v>
      </c>
      <c r="F3951" t="s">
        <v>3621</v>
      </c>
      <c r="G3951">
        <v>208141163</v>
      </c>
      <c r="I3951" t="s">
        <v>3622</v>
      </c>
      <c r="J3951" t="s">
        <v>9876</v>
      </c>
      <c r="K3951" t="s">
        <v>3624</v>
      </c>
      <c r="L3951" t="s">
        <v>9876</v>
      </c>
      <c r="M3951">
        <v>12.6</v>
      </c>
      <c r="N3951">
        <v>21.5</v>
      </c>
      <c r="O3951">
        <v>10</v>
      </c>
      <c r="P3951">
        <v>12.6</v>
      </c>
      <c r="Q3951">
        <v>21.7</v>
      </c>
      <c r="R3951">
        <v>9.1</v>
      </c>
      <c r="S3951" t="b">
        <v>0</v>
      </c>
      <c r="T3951" t="b">
        <v>0</v>
      </c>
      <c r="U3951" t="b">
        <v>0</v>
      </c>
      <c r="V3951">
        <v>9000</v>
      </c>
      <c r="W3951">
        <v>6900</v>
      </c>
      <c r="X3951">
        <v>2.5299999999999998</v>
      </c>
      <c r="Y3951">
        <v>7500</v>
      </c>
      <c r="Z3951">
        <v>2.02</v>
      </c>
    </row>
    <row r="3952" spans="1:26">
      <c r="A3952">
        <v>206909906</v>
      </c>
      <c r="B3952" t="s">
        <v>9533</v>
      </c>
      <c r="C3952" t="s">
        <v>3597</v>
      </c>
      <c r="D3952" t="s">
        <v>4034</v>
      </c>
      <c r="E3952" t="s">
        <v>9828</v>
      </c>
      <c r="F3952" t="s">
        <v>3621</v>
      </c>
      <c r="G3952">
        <v>206909906</v>
      </c>
      <c r="I3952" t="s">
        <v>3622</v>
      </c>
      <c r="J3952" t="s">
        <v>9874</v>
      </c>
      <c r="K3952" t="s">
        <v>3624</v>
      </c>
      <c r="L3952" t="s">
        <v>9875</v>
      </c>
      <c r="M3952">
        <v>13.8</v>
      </c>
      <c r="N3952">
        <v>23</v>
      </c>
      <c r="O3952">
        <v>11</v>
      </c>
      <c r="P3952">
        <v>13.8</v>
      </c>
      <c r="Q3952">
        <v>23</v>
      </c>
      <c r="R3952">
        <v>9.8000000000000007</v>
      </c>
      <c r="S3952" t="b">
        <v>0</v>
      </c>
      <c r="T3952" t="b">
        <v>0</v>
      </c>
      <c r="U3952" t="b">
        <v>1</v>
      </c>
      <c r="V3952">
        <v>9000</v>
      </c>
      <c r="W3952">
        <v>5900</v>
      </c>
      <c r="X3952">
        <v>2.93</v>
      </c>
      <c r="Y3952">
        <v>9018</v>
      </c>
      <c r="Z3952">
        <v>2.4</v>
      </c>
    </row>
    <row r="3953" spans="1:26">
      <c r="A3953">
        <v>208568339</v>
      </c>
      <c r="B3953" t="s">
        <v>9533</v>
      </c>
      <c r="C3953" t="s">
        <v>3597</v>
      </c>
      <c r="D3953" t="s">
        <v>4034</v>
      </c>
      <c r="E3953" t="s">
        <v>3834</v>
      </c>
      <c r="F3953" t="s">
        <v>3621</v>
      </c>
      <c r="G3953">
        <v>208568339</v>
      </c>
      <c r="I3953" t="s">
        <v>3622</v>
      </c>
      <c r="J3953" t="s">
        <v>9872</v>
      </c>
      <c r="K3953" t="s">
        <v>3624</v>
      </c>
      <c r="L3953" t="s">
        <v>9873</v>
      </c>
      <c r="M3953">
        <v>13.8</v>
      </c>
      <c r="N3953">
        <v>23</v>
      </c>
      <c r="O3953">
        <v>11</v>
      </c>
      <c r="P3953">
        <v>13.8</v>
      </c>
      <c r="Q3953">
        <v>23</v>
      </c>
      <c r="R3953">
        <v>9.8000000000000007</v>
      </c>
      <c r="S3953" t="b">
        <v>0</v>
      </c>
      <c r="T3953" t="b">
        <v>0</v>
      </c>
      <c r="U3953" t="b">
        <v>1</v>
      </c>
      <c r="V3953">
        <v>9000</v>
      </c>
      <c r="W3953">
        <v>5900</v>
      </c>
      <c r="X3953">
        <v>2.93</v>
      </c>
      <c r="Y3953">
        <v>9018</v>
      </c>
      <c r="Z3953">
        <v>2.4</v>
      </c>
    </row>
    <row r="3954" spans="1:26">
      <c r="A3954">
        <v>211994915</v>
      </c>
      <c r="B3954" t="s">
        <v>9533</v>
      </c>
      <c r="C3954" t="s">
        <v>3597</v>
      </c>
      <c r="D3954" t="s">
        <v>4034</v>
      </c>
      <c r="E3954" t="s">
        <v>9868</v>
      </c>
      <c r="F3954" t="s">
        <v>3718</v>
      </c>
      <c r="G3954">
        <v>211994915</v>
      </c>
      <c r="I3954" t="s">
        <v>3711</v>
      </c>
      <c r="J3954" t="s">
        <v>9870</v>
      </c>
      <c r="K3954" t="s">
        <v>3688</v>
      </c>
      <c r="M3954">
        <v>11.2</v>
      </c>
      <c r="N3954">
        <v>21</v>
      </c>
      <c r="O3954">
        <v>10.199999999999999</v>
      </c>
      <c r="P3954">
        <v>11.7</v>
      </c>
      <c r="Q3954">
        <v>21</v>
      </c>
      <c r="R3954">
        <v>9.1999999999999993</v>
      </c>
      <c r="S3954" t="b">
        <v>0</v>
      </c>
      <c r="T3954" t="b">
        <v>0</v>
      </c>
      <c r="U3954" t="b">
        <v>1</v>
      </c>
      <c r="V3954">
        <v>28000</v>
      </c>
      <c r="W3954">
        <v>22000</v>
      </c>
      <c r="X3954">
        <v>2.6</v>
      </c>
      <c r="Y3954">
        <v>22600</v>
      </c>
      <c r="Z3954">
        <v>2.25</v>
      </c>
    </row>
    <row r="3955" spans="1:26">
      <c r="A3955">
        <v>211994918</v>
      </c>
      <c r="B3955" t="s">
        <v>9533</v>
      </c>
      <c r="C3955" t="s">
        <v>3597</v>
      </c>
      <c r="D3955" t="s">
        <v>4034</v>
      </c>
      <c r="E3955" t="s">
        <v>9868</v>
      </c>
      <c r="F3955" t="s">
        <v>3718</v>
      </c>
      <c r="G3955">
        <v>211994918</v>
      </c>
      <c r="I3955" t="s">
        <v>3711</v>
      </c>
      <c r="J3955" t="s">
        <v>9869</v>
      </c>
      <c r="K3955" t="s">
        <v>3688</v>
      </c>
      <c r="M3955">
        <v>12</v>
      </c>
      <c r="N3955">
        <v>19</v>
      </c>
      <c r="O3955">
        <v>10.8</v>
      </c>
      <c r="P3955">
        <v>12</v>
      </c>
      <c r="Q3955">
        <v>19</v>
      </c>
      <c r="R3955">
        <v>9.8000000000000007</v>
      </c>
      <c r="S3955" t="b">
        <v>0</v>
      </c>
      <c r="T3955" t="b">
        <v>0</v>
      </c>
      <c r="U3955" t="b">
        <v>1</v>
      </c>
      <c r="V3955">
        <v>18000</v>
      </c>
      <c r="W3955">
        <v>14800</v>
      </c>
      <c r="X3955">
        <v>2.4900000000000002</v>
      </c>
      <c r="Y3955">
        <v>16000</v>
      </c>
      <c r="Z3955">
        <v>2.23</v>
      </c>
    </row>
    <row r="3956" spans="1:26">
      <c r="A3956">
        <v>207506897</v>
      </c>
      <c r="B3956" t="s">
        <v>9533</v>
      </c>
      <c r="C3956" t="s">
        <v>3597</v>
      </c>
      <c r="D3956" t="s">
        <v>4034</v>
      </c>
      <c r="E3956" t="s">
        <v>9828</v>
      </c>
      <c r="F3956" t="s">
        <v>3621</v>
      </c>
      <c r="G3956">
        <v>207506897</v>
      </c>
      <c r="I3956" t="s">
        <v>3622</v>
      </c>
      <c r="J3956" t="s">
        <v>9866</v>
      </c>
      <c r="K3956" t="s">
        <v>3624</v>
      </c>
      <c r="L3956" t="s">
        <v>9867</v>
      </c>
      <c r="M3956">
        <v>8.5</v>
      </c>
      <c r="N3956">
        <v>17.5</v>
      </c>
      <c r="O3956">
        <v>12</v>
      </c>
      <c r="P3956">
        <v>8.5</v>
      </c>
      <c r="Q3956">
        <v>17.5</v>
      </c>
      <c r="R3956">
        <v>8.6999999999999993</v>
      </c>
      <c r="S3956" t="b">
        <v>0</v>
      </c>
      <c r="T3956" t="b">
        <v>0</v>
      </c>
      <c r="U3956" t="b">
        <v>0</v>
      </c>
      <c r="V3956">
        <v>36000</v>
      </c>
      <c r="W3956">
        <v>24000</v>
      </c>
      <c r="X3956">
        <v>2</v>
      </c>
      <c r="Y3956">
        <v>24160</v>
      </c>
      <c r="Z3956">
        <v>1.98</v>
      </c>
    </row>
    <row r="3957" spans="1:26">
      <c r="A3957">
        <v>208568351</v>
      </c>
      <c r="B3957" t="s">
        <v>9533</v>
      </c>
      <c r="C3957" t="s">
        <v>3597</v>
      </c>
      <c r="D3957" t="s">
        <v>4034</v>
      </c>
      <c r="E3957" t="s">
        <v>3834</v>
      </c>
      <c r="F3957" t="s">
        <v>3621</v>
      </c>
      <c r="G3957">
        <v>208568351</v>
      </c>
      <c r="I3957" t="s">
        <v>3622</v>
      </c>
      <c r="J3957" t="s">
        <v>9836</v>
      </c>
      <c r="K3957" t="s">
        <v>3624</v>
      </c>
      <c r="L3957" t="s">
        <v>7760</v>
      </c>
      <c r="M3957">
        <v>14</v>
      </c>
      <c r="N3957">
        <v>21</v>
      </c>
      <c r="O3957">
        <v>12</v>
      </c>
      <c r="P3957">
        <v>14</v>
      </c>
      <c r="Q3957">
        <v>22</v>
      </c>
      <c r="R3957">
        <v>10</v>
      </c>
      <c r="S3957" t="b">
        <v>0</v>
      </c>
      <c r="T3957" t="b">
        <v>0</v>
      </c>
      <c r="U3957" t="b">
        <v>1</v>
      </c>
      <c r="V3957">
        <v>24000</v>
      </c>
      <c r="W3957">
        <v>16200</v>
      </c>
      <c r="X3957">
        <v>2.4</v>
      </c>
      <c r="Y3957">
        <v>20000</v>
      </c>
      <c r="Z3957">
        <v>2.1</v>
      </c>
    </row>
    <row r="3958" spans="1:26">
      <c r="A3958">
        <v>208568348</v>
      </c>
      <c r="B3958" t="s">
        <v>9533</v>
      </c>
      <c r="C3958" t="s">
        <v>3597</v>
      </c>
      <c r="D3958" t="s">
        <v>4034</v>
      </c>
      <c r="E3958" t="s">
        <v>3834</v>
      </c>
      <c r="F3958" t="s">
        <v>3621</v>
      </c>
      <c r="G3958">
        <v>208568348</v>
      </c>
      <c r="I3958" t="s">
        <v>3622</v>
      </c>
      <c r="J3958" t="s">
        <v>7878</v>
      </c>
      <c r="K3958" t="s">
        <v>3624</v>
      </c>
      <c r="L3958" t="s">
        <v>7744</v>
      </c>
      <c r="M3958">
        <v>13.7</v>
      </c>
      <c r="N3958">
        <v>23.2</v>
      </c>
      <c r="O3958">
        <v>13.2</v>
      </c>
      <c r="P3958">
        <v>13.7</v>
      </c>
      <c r="Q3958">
        <v>24.6</v>
      </c>
      <c r="R3958">
        <v>10.7</v>
      </c>
      <c r="S3958" t="b">
        <v>0</v>
      </c>
      <c r="T3958" t="b">
        <v>0</v>
      </c>
      <c r="U3958" t="b">
        <v>1</v>
      </c>
      <c r="V3958">
        <v>12000</v>
      </c>
      <c r="W3958">
        <v>9000</v>
      </c>
      <c r="X3958">
        <v>2.69</v>
      </c>
      <c r="Y3958">
        <v>9921</v>
      </c>
      <c r="Z3958">
        <v>2.31</v>
      </c>
    </row>
    <row r="3959" spans="1:26">
      <c r="A3959">
        <v>210474688</v>
      </c>
      <c r="B3959" t="s">
        <v>9533</v>
      </c>
      <c r="C3959" t="s">
        <v>3597</v>
      </c>
      <c r="D3959" t="s">
        <v>4034</v>
      </c>
      <c r="E3959" t="s">
        <v>9842</v>
      </c>
      <c r="F3959" t="s">
        <v>3621</v>
      </c>
      <c r="G3959">
        <v>210474688</v>
      </c>
      <c r="I3959" t="s">
        <v>3622</v>
      </c>
      <c r="J3959" t="s">
        <v>9865</v>
      </c>
      <c r="K3959" t="s">
        <v>3624</v>
      </c>
      <c r="L3959" t="s">
        <v>9865</v>
      </c>
      <c r="M3959">
        <v>9.5</v>
      </c>
      <c r="N3959">
        <v>18.5</v>
      </c>
      <c r="O3959">
        <v>10.199999999999999</v>
      </c>
      <c r="P3959">
        <v>9.5</v>
      </c>
      <c r="Q3959">
        <v>18.5</v>
      </c>
      <c r="R3959">
        <v>8.6</v>
      </c>
      <c r="S3959" t="b">
        <v>0</v>
      </c>
      <c r="T3959" t="b">
        <v>0</v>
      </c>
      <c r="U3959" t="b">
        <v>0</v>
      </c>
      <c r="V3959">
        <v>24000</v>
      </c>
      <c r="W3959">
        <v>16500</v>
      </c>
      <c r="X3959">
        <v>2.38</v>
      </c>
      <c r="Y3959">
        <v>19257</v>
      </c>
      <c r="Z3959">
        <v>2.11</v>
      </c>
    </row>
    <row r="3960" spans="1:26">
      <c r="A3960">
        <v>211871344</v>
      </c>
      <c r="B3960" t="s">
        <v>9533</v>
      </c>
      <c r="C3960" t="s">
        <v>3597</v>
      </c>
      <c r="D3960" t="s">
        <v>4034</v>
      </c>
      <c r="E3960" t="s">
        <v>3834</v>
      </c>
      <c r="F3960" t="s">
        <v>3621</v>
      </c>
      <c r="G3960">
        <v>211871344</v>
      </c>
      <c r="I3960" t="s">
        <v>3622</v>
      </c>
      <c r="J3960" t="s">
        <v>9863</v>
      </c>
      <c r="K3960" t="s">
        <v>3624</v>
      </c>
      <c r="L3960" t="s">
        <v>9864</v>
      </c>
      <c r="M3960">
        <v>9.5</v>
      </c>
      <c r="N3960">
        <v>18.5</v>
      </c>
      <c r="O3960">
        <v>10.199999999999999</v>
      </c>
      <c r="P3960">
        <v>9.5</v>
      </c>
      <c r="Q3960">
        <v>18.5</v>
      </c>
      <c r="R3960">
        <v>8.6</v>
      </c>
      <c r="S3960" t="b">
        <v>0</v>
      </c>
      <c r="T3960" t="b">
        <v>0</v>
      </c>
      <c r="U3960" t="b">
        <v>0</v>
      </c>
      <c r="V3960">
        <v>24000</v>
      </c>
      <c r="W3960">
        <v>16500</v>
      </c>
      <c r="X3960">
        <v>2.38</v>
      </c>
      <c r="Y3960">
        <v>19257</v>
      </c>
      <c r="Z3960">
        <v>2.11</v>
      </c>
    </row>
    <row r="3961" spans="1:26">
      <c r="A3961">
        <v>212349510</v>
      </c>
      <c r="B3961" t="s">
        <v>9533</v>
      </c>
      <c r="C3961" t="s">
        <v>3597</v>
      </c>
      <c r="D3961" t="s">
        <v>4034</v>
      </c>
      <c r="E3961" t="s">
        <v>3834</v>
      </c>
      <c r="F3961" t="s">
        <v>3621</v>
      </c>
      <c r="G3961">
        <v>212349510</v>
      </c>
      <c r="I3961" t="s">
        <v>3622</v>
      </c>
      <c r="J3961" t="s">
        <v>6802</v>
      </c>
      <c r="K3961" t="s">
        <v>3624</v>
      </c>
      <c r="L3961" t="s">
        <v>7872</v>
      </c>
      <c r="M3961">
        <v>11</v>
      </c>
      <c r="N3961">
        <v>19.5</v>
      </c>
      <c r="O3961">
        <v>10</v>
      </c>
      <c r="P3961">
        <v>11</v>
      </c>
      <c r="Q3961">
        <v>19.5</v>
      </c>
      <c r="R3961">
        <v>8.6999999999999993</v>
      </c>
      <c r="S3961" t="b">
        <v>0</v>
      </c>
      <c r="T3961" t="b">
        <v>0</v>
      </c>
      <c r="U3961" t="b">
        <v>0</v>
      </c>
      <c r="V3961">
        <v>18000</v>
      </c>
      <c r="W3961">
        <v>11400</v>
      </c>
      <c r="X3961">
        <v>2.57</v>
      </c>
      <c r="Y3961">
        <v>14370</v>
      </c>
      <c r="Z3961">
        <v>2.4900000000000002</v>
      </c>
    </row>
    <row r="3962" spans="1:26">
      <c r="A3962">
        <v>211871343</v>
      </c>
      <c r="B3962" t="s">
        <v>9533</v>
      </c>
      <c r="C3962" t="s">
        <v>3597</v>
      </c>
      <c r="D3962" t="s">
        <v>4034</v>
      </c>
      <c r="E3962" t="s">
        <v>3834</v>
      </c>
      <c r="F3962" t="s">
        <v>3621</v>
      </c>
      <c r="G3962">
        <v>211871343</v>
      </c>
      <c r="I3962" t="s">
        <v>3622</v>
      </c>
      <c r="J3962" t="s">
        <v>9861</v>
      </c>
      <c r="K3962" t="s">
        <v>3624</v>
      </c>
      <c r="L3962" t="s">
        <v>9862</v>
      </c>
      <c r="M3962">
        <v>11</v>
      </c>
      <c r="N3962">
        <v>19.5</v>
      </c>
      <c r="O3962">
        <v>10</v>
      </c>
      <c r="P3962">
        <v>11</v>
      </c>
      <c r="Q3962">
        <v>19.5</v>
      </c>
      <c r="R3962">
        <v>8.6999999999999993</v>
      </c>
      <c r="S3962" t="b">
        <v>0</v>
      </c>
      <c r="T3962" t="b">
        <v>0</v>
      </c>
      <c r="U3962" t="b">
        <v>0</v>
      </c>
      <c r="V3962">
        <v>18000</v>
      </c>
      <c r="W3962">
        <v>11400</v>
      </c>
      <c r="X3962">
        <v>2.57</v>
      </c>
      <c r="Y3962">
        <v>14370</v>
      </c>
      <c r="Z3962">
        <v>2.4900000000000002</v>
      </c>
    </row>
    <row r="3963" spans="1:26">
      <c r="A3963">
        <v>210474694</v>
      </c>
      <c r="B3963" t="s">
        <v>9533</v>
      </c>
      <c r="C3963" t="s">
        <v>3597</v>
      </c>
      <c r="D3963" t="s">
        <v>4034</v>
      </c>
      <c r="E3963" t="s">
        <v>9842</v>
      </c>
      <c r="F3963" t="s">
        <v>3621</v>
      </c>
      <c r="G3963">
        <v>210474694</v>
      </c>
      <c r="I3963" t="s">
        <v>3622</v>
      </c>
      <c r="J3963" t="s">
        <v>9860</v>
      </c>
      <c r="K3963" t="s">
        <v>3624</v>
      </c>
      <c r="L3963" t="s">
        <v>9860</v>
      </c>
      <c r="M3963">
        <v>11</v>
      </c>
      <c r="N3963">
        <v>19.5</v>
      </c>
      <c r="O3963">
        <v>10</v>
      </c>
      <c r="P3963">
        <v>11</v>
      </c>
      <c r="Q3963">
        <v>19.5</v>
      </c>
      <c r="R3963">
        <v>8.6999999999999993</v>
      </c>
      <c r="S3963" t="b">
        <v>0</v>
      </c>
      <c r="T3963" t="b">
        <v>0</v>
      </c>
      <c r="U3963" t="b">
        <v>0</v>
      </c>
      <c r="V3963">
        <v>18000</v>
      </c>
      <c r="W3963">
        <v>11400</v>
      </c>
      <c r="X3963">
        <v>2.57</v>
      </c>
      <c r="Y3963">
        <v>14370</v>
      </c>
      <c r="Z3963">
        <v>2.4900000000000002</v>
      </c>
    </row>
    <row r="3964" spans="1:26">
      <c r="A3964">
        <v>207683274</v>
      </c>
      <c r="B3964" t="s">
        <v>9533</v>
      </c>
      <c r="C3964" t="s">
        <v>3597</v>
      </c>
      <c r="D3964" t="s">
        <v>4034</v>
      </c>
      <c r="E3964" t="s">
        <v>9849</v>
      </c>
      <c r="F3964" t="s">
        <v>3621</v>
      </c>
      <c r="G3964">
        <v>207683274</v>
      </c>
      <c r="I3964" t="s">
        <v>3622</v>
      </c>
      <c r="J3964" t="s">
        <v>9858</v>
      </c>
      <c r="K3964" t="s">
        <v>3624</v>
      </c>
      <c r="L3964" t="s">
        <v>9859</v>
      </c>
      <c r="M3964">
        <v>11</v>
      </c>
      <c r="N3964">
        <v>19.5</v>
      </c>
      <c r="O3964">
        <v>10</v>
      </c>
      <c r="P3964">
        <v>11</v>
      </c>
      <c r="Q3964">
        <v>19.5</v>
      </c>
      <c r="R3964">
        <v>8.6999999999999993</v>
      </c>
      <c r="S3964" t="b">
        <v>0</v>
      </c>
      <c r="T3964" t="b">
        <v>0</v>
      </c>
      <c r="U3964" t="b">
        <v>0</v>
      </c>
      <c r="V3964">
        <v>18000</v>
      </c>
      <c r="W3964">
        <v>11400</v>
      </c>
      <c r="X3964">
        <v>2.57</v>
      </c>
      <c r="Y3964">
        <v>14370</v>
      </c>
      <c r="Z3964">
        <v>2.4900000000000002</v>
      </c>
    </row>
    <row r="3965" spans="1:26">
      <c r="A3965">
        <v>210474689</v>
      </c>
      <c r="B3965" t="s">
        <v>9533</v>
      </c>
      <c r="C3965" t="s">
        <v>3597</v>
      </c>
      <c r="D3965" t="s">
        <v>4034</v>
      </c>
      <c r="E3965" t="s">
        <v>9842</v>
      </c>
      <c r="F3965" t="s">
        <v>3621</v>
      </c>
      <c r="G3965">
        <v>210474689</v>
      </c>
      <c r="I3965" t="s">
        <v>3622</v>
      </c>
      <c r="J3965" t="s">
        <v>9857</v>
      </c>
      <c r="K3965" t="s">
        <v>3624</v>
      </c>
      <c r="L3965" t="s">
        <v>9857</v>
      </c>
      <c r="M3965">
        <v>10.8</v>
      </c>
      <c r="N3965">
        <v>20.5</v>
      </c>
      <c r="O3965">
        <v>10.7</v>
      </c>
      <c r="P3965">
        <v>10.8</v>
      </c>
      <c r="Q3965">
        <v>21.4</v>
      </c>
      <c r="R3965">
        <v>9.1999999999999993</v>
      </c>
      <c r="S3965" t="b">
        <v>0</v>
      </c>
      <c r="T3965" t="b">
        <v>0</v>
      </c>
      <c r="U3965" t="b">
        <v>0</v>
      </c>
      <c r="V3965">
        <v>12000</v>
      </c>
      <c r="W3965">
        <v>7000</v>
      </c>
      <c r="X3965">
        <v>2.5</v>
      </c>
      <c r="Y3965">
        <v>9300</v>
      </c>
      <c r="Z3965">
        <v>2</v>
      </c>
    </row>
    <row r="3966" spans="1:26">
      <c r="A3966">
        <v>211871346</v>
      </c>
      <c r="B3966" t="s">
        <v>9533</v>
      </c>
      <c r="C3966" t="s">
        <v>3597</v>
      </c>
      <c r="D3966" t="s">
        <v>4034</v>
      </c>
      <c r="E3966" t="s">
        <v>3834</v>
      </c>
      <c r="F3966" t="s">
        <v>3621</v>
      </c>
      <c r="G3966">
        <v>211871346</v>
      </c>
      <c r="I3966" t="s">
        <v>3622</v>
      </c>
      <c r="J3966" t="s">
        <v>9855</v>
      </c>
      <c r="K3966" t="s">
        <v>3624</v>
      </c>
      <c r="L3966" t="s">
        <v>9856</v>
      </c>
      <c r="M3966">
        <v>10.8</v>
      </c>
      <c r="N3966">
        <v>20.5</v>
      </c>
      <c r="O3966">
        <v>10.7</v>
      </c>
      <c r="P3966">
        <v>10.8</v>
      </c>
      <c r="Q3966">
        <v>21.4</v>
      </c>
      <c r="R3966">
        <v>9.1999999999999993</v>
      </c>
      <c r="S3966" t="b">
        <v>0</v>
      </c>
      <c r="T3966" t="b">
        <v>0</v>
      </c>
      <c r="U3966" t="b">
        <v>0</v>
      </c>
      <c r="V3966">
        <v>12000</v>
      </c>
      <c r="W3966">
        <v>7000</v>
      </c>
      <c r="X3966">
        <v>2.5</v>
      </c>
      <c r="Y3966">
        <v>9300</v>
      </c>
      <c r="Z3966">
        <v>2</v>
      </c>
    </row>
    <row r="3967" spans="1:26">
      <c r="A3967">
        <v>211871345</v>
      </c>
      <c r="B3967" t="s">
        <v>9533</v>
      </c>
      <c r="C3967" t="s">
        <v>3597</v>
      </c>
      <c r="D3967" t="s">
        <v>4034</v>
      </c>
      <c r="E3967" t="s">
        <v>3834</v>
      </c>
      <c r="F3967" t="s">
        <v>3621</v>
      </c>
      <c r="G3967">
        <v>211871345</v>
      </c>
      <c r="I3967" t="s">
        <v>3622</v>
      </c>
      <c r="J3967" t="s">
        <v>9853</v>
      </c>
      <c r="K3967" t="s">
        <v>3624</v>
      </c>
      <c r="L3967" t="s">
        <v>9854</v>
      </c>
      <c r="M3967">
        <v>12.6</v>
      </c>
      <c r="N3967">
        <v>21.5</v>
      </c>
      <c r="O3967">
        <v>10</v>
      </c>
      <c r="P3967">
        <v>12.6</v>
      </c>
      <c r="Q3967">
        <v>21.7</v>
      </c>
      <c r="R3967">
        <v>9.4</v>
      </c>
      <c r="S3967" t="b">
        <v>0</v>
      </c>
      <c r="T3967" t="b">
        <v>0</v>
      </c>
      <c r="U3967" t="b">
        <v>0</v>
      </c>
      <c r="V3967">
        <v>9000</v>
      </c>
      <c r="W3967">
        <v>6000</v>
      </c>
      <c r="X3967">
        <v>2.5099999999999998</v>
      </c>
      <c r="Y3967">
        <v>8065</v>
      </c>
      <c r="Z3967">
        <v>2.17</v>
      </c>
    </row>
    <row r="3968" spans="1:26">
      <c r="A3968">
        <v>210474690</v>
      </c>
      <c r="B3968" t="s">
        <v>9533</v>
      </c>
      <c r="C3968" t="s">
        <v>3597</v>
      </c>
      <c r="D3968" t="s">
        <v>4034</v>
      </c>
      <c r="E3968" t="s">
        <v>9842</v>
      </c>
      <c r="F3968" t="s">
        <v>3621</v>
      </c>
      <c r="G3968">
        <v>210474690</v>
      </c>
      <c r="I3968" t="s">
        <v>3622</v>
      </c>
      <c r="J3968" t="s">
        <v>9852</v>
      </c>
      <c r="K3968" t="s">
        <v>3624</v>
      </c>
      <c r="L3968" t="s">
        <v>9852</v>
      </c>
      <c r="M3968">
        <v>12.6</v>
      </c>
      <c r="N3968">
        <v>21.5</v>
      </c>
      <c r="O3968">
        <v>10</v>
      </c>
      <c r="P3968">
        <v>12.6</v>
      </c>
      <c r="Q3968">
        <v>21.7</v>
      </c>
      <c r="R3968">
        <v>9.4</v>
      </c>
      <c r="S3968" t="b">
        <v>0</v>
      </c>
      <c r="T3968" t="b">
        <v>0</v>
      </c>
      <c r="U3968" t="b">
        <v>0</v>
      </c>
      <c r="V3968">
        <v>9000</v>
      </c>
      <c r="W3968">
        <v>6000</v>
      </c>
      <c r="X3968">
        <v>2.5099999999999998</v>
      </c>
      <c r="Y3968">
        <v>8065</v>
      </c>
      <c r="Z3968">
        <v>2.17</v>
      </c>
    </row>
    <row r="3969" spans="1:26">
      <c r="A3969">
        <v>207683275</v>
      </c>
      <c r="B3969" t="s">
        <v>9533</v>
      </c>
      <c r="C3969" t="s">
        <v>3597</v>
      </c>
      <c r="D3969" t="s">
        <v>4034</v>
      </c>
      <c r="E3969" t="s">
        <v>9849</v>
      </c>
      <c r="F3969" t="s">
        <v>3621</v>
      </c>
      <c r="G3969">
        <v>207683275</v>
      </c>
      <c r="I3969" t="s">
        <v>3622</v>
      </c>
      <c r="J3969" t="s">
        <v>9850</v>
      </c>
      <c r="K3969" t="s">
        <v>3624</v>
      </c>
      <c r="L3969" t="s">
        <v>9851</v>
      </c>
      <c r="M3969">
        <v>10.3</v>
      </c>
      <c r="N3969">
        <v>20</v>
      </c>
      <c r="O3969">
        <v>10.8</v>
      </c>
      <c r="P3969">
        <v>10.3</v>
      </c>
      <c r="Q3969">
        <v>20.8</v>
      </c>
      <c r="R3969">
        <v>8.6999999999999993</v>
      </c>
      <c r="S3969" t="b">
        <v>0</v>
      </c>
      <c r="T3969" t="b">
        <v>0</v>
      </c>
      <c r="U3969" t="b">
        <v>0</v>
      </c>
      <c r="V3969">
        <v>12000</v>
      </c>
      <c r="W3969">
        <v>7800</v>
      </c>
      <c r="X3969">
        <v>2.31</v>
      </c>
      <c r="Y3969">
        <v>8200</v>
      </c>
      <c r="Z3969">
        <v>1.35</v>
      </c>
    </row>
    <row r="3970" spans="1:26">
      <c r="A3970">
        <v>210474691</v>
      </c>
      <c r="B3970" t="s">
        <v>9533</v>
      </c>
      <c r="C3970" t="s">
        <v>3597</v>
      </c>
      <c r="D3970" t="s">
        <v>4034</v>
      </c>
      <c r="E3970" t="s">
        <v>9842</v>
      </c>
      <c r="F3970" t="s">
        <v>3621</v>
      </c>
      <c r="G3970">
        <v>210474691</v>
      </c>
      <c r="I3970" t="s">
        <v>3622</v>
      </c>
      <c r="J3970" t="s">
        <v>9848</v>
      </c>
      <c r="K3970" t="s">
        <v>3624</v>
      </c>
      <c r="L3970" t="s">
        <v>9848</v>
      </c>
      <c r="M3970">
        <v>10.3</v>
      </c>
      <c r="N3970">
        <v>20</v>
      </c>
      <c r="O3970">
        <v>10.8</v>
      </c>
      <c r="P3970">
        <v>10.3</v>
      </c>
      <c r="Q3970">
        <v>20.8</v>
      </c>
      <c r="R3970">
        <v>8.6999999999999993</v>
      </c>
      <c r="S3970" t="b">
        <v>0</v>
      </c>
      <c r="T3970" t="b">
        <v>0</v>
      </c>
      <c r="U3970" t="b">
        <v>0</v>
      </c>
      <c r="V3970">
        <v>12000</v>
      </c>
      <c r="W3970">
        <v>7800</v>
      </c>
      <c r="X3970">
        <v>2.31</v>
      </c>
      <c r="Y3970">
        <v>8200</v>
      </c>
      <c r="Z3970">
        <v>1.35</v>
      </c>
    </row>
    <row r="3971" spans="1:26">
      <c r="A3971">
        <v>211871341</v>
      </c>
      <c r="B3971" t="s">
        <v>9533</v>
      </c>
      <c r="C3971" t="s">
        <v>3597</v>
      </c>
      <c r="D3971" t="s">
        <v>4034</v>
      </c>
      <c r="E3971" t="s">
        <v>3834</v>
      </c>
      <c r="F3971" t="s">
        <v>3621</v>
      </c>
      <c r="G3971">
        <v>211871341</v>
      </c>
      <c r="I3971" t="s">
        <v>3622</v>
      </c>
      <c r="J3971" t="s">
        <v>9846</v>
      </c>
      <c r="K3971" t="s">
        <v>3624</v>
      </c>
      <c r="L3971" t="s">
        <v>9847</v>
      </c>
      <c r="M3971">
        <v>10.3</v>
      </c>
      <c r="N3971">
        <v>20</v>
      </c>
      <c r="O3971">
        <v>10.8</v>
      </c>
      <c r="P3971">
        <v>10.3</v>
      </c>
      <c r="Q3971">
        <v>20.8</v>
      </c>
      <c r="R3971">
        <v>8.6999999999999993</v>
      </c>
      <c r="S3971" t="b">
        <v>0</v>
      </c>
      <c r="T3971" t="b">
        <v>0</v>
      </c>
      <c r="U3971" t="b">
        <v>0</v>
      </c>
      <c r="V3971">
        <v>12000</v>
      </c>
      <c r="W3971">
        <v>7800</v>
      </c>
      <c r="X3971">
        <v>2.31</v>
      </c>
      <c r="Y3971">
        <v>8200</v>
      </c>
      <c r="Z3971">
        <v>1.35</v>
      </c>
    </row>
    <row r="3972" spans="1:26">
      <c r="A3972">
        <v>211871342</v>
      </c>
      <c r="B3972" t="s">
        <v>9533</v>
      </c>
      <c r="C3972" t="s">
        <v>3597</v>
      </c>
      <c r="D3972" t="s">
        <v>4034</v>
      </c>
      <c r="E3972" t="s">
        <v>3834</v>
      </c>
      <c r="F3972" t="s">
        <v>3621</v>
      </c>
      <c r="G3972">
        <v>211871342</v>
      </c>
      <c r="I3972" t="s">
        <v>3622</v>
      </c>
      <c r="J3972" t="s">
        <v>9844</v>
      </c>
      <c r="K3972" t="s">
        <v>3624</v>
      </c>
      <c r="L3972" t="s">
        <v>9845</v>
      </c>
      <c r="M3972">
        <v>12.5</v>
      </c>
      <c r="N3972">
        <v>21.5</v>
      </c>
      <c r="O3972">
        <v>10.3</v>
      </c>
      <c r="P3972">
        <v>12.5</v>
      </c>
      <c r="Q3972">
        <v>21.5</v>
      </c>
      <c r="R3972">
        <v>9.1</v>
      </c>
      <c r="S3972" t="b">
        <v>0</v>
      </c>
      <c r="T3972" t="b">
        <v>0</v>
      </c>
      <c r="U3972" t="b">
        <v>0</v>
      </c>
      <c r="V3972">
        <v>9000</v>
      </c>
      <c r="W3972">
        <v>6300</v>
      </c>
      <c r="X3972">
        <v>2.4</v>
      </c>
      <c r="Y3972">
        <v>7973</v>
      </c>
      <c r="Z3972">
        <v>1.88</v>
      </c>
    </row>
    <row r="3973" spans="1:26">
      <c r="A3973">
        <v>210474692</v>
      </c>
      <c r="B3973" t="s">
        <v>9533</v>
      </c>
      <c r="C3973" t="s">
        <v>3597</v>
      </c>
      <c r="D3973" t="s">
        <v>4034</v>
      </c>
      <c r="E3973" t="s">
        <v>9842</v>
      </c>
      <c r="F3973" t="s">
        <v>3621</v>
      </c>
      <c r="G3973">
        <v>210474692</v>
      </c>
      <c r="I3973" t="s">
        <v>3622</v>
      </c>
      <c r="J3973" t="s">
        <v>9843</v>
      </c>
      <c r="K3973" t="s">
        <v>3624</v>
      </c>
      <c r="L3973" t="s">
        <v>9843</v>
      </c>
      <c r="M3973">
        <v>12.5</v>
      </c>
      <c r="N3973">
        <v>21.5</v>
      </c>
      <c r="O3973">
        <v>10.3</v>
      </c>
      <c r="P3973">
        <v>12.5</v>
      </c>
      <c r="Q3973">
        <v>21.5</v>
      </c>
      <c r="R3973">
        <v>9.1</v>
      </c>
      <c r="S3973" t="b">
        <v>0</v>
      </c>
      <c r="T3973" t="b">
        <v>0</v>
      </c>
      <c r="U3973" t="b">
        <v>0</v>
      </c>
      <c r="V3973">
        <v>9000</v>
      </c>
      <c r="W3973">
        <v>6300</v>
      </c>
      <c r="X3973">
        <v>2.4</v>
      </c>
      <c r="Y3973">
        <v>7973</v>
      </c>
      <c r="Z3973">
        <v>1.88</v>
      </c>
    </row>
    <row r="3974" spans="1:26">
      <c r="A3974">
        <v>207524718</v>
      </c>
      <c r="B3974" t="s">
        <v>9533</v>
      </c>
      <c r="C3974" t="s">
        <v>3597</v>
      </c>
      <c r="D3974" t="s">
        <v>4034</v>
      </c>
      <c r="E3974" t="s">
        <v>9839</v>
      </c>
      <c r="F3974" t="s">
        <v>3621</v>
      </c>
      <c r="G3974">
        <v>207524718</v>
      </c>
      <c r="I3974" t="s">
        <v>3622</v>
      </c>
      <c r="J3974" t="s">
        <v>9840</v>
      </c>
      <c r="K3974" t="s">
        <v>3624</v>
      </c>
      <c r="L3974" t="s">
        <v>9841</v>
      </c>
      <c r="M3974">
        <v>13</v>
      </c>
      <c r="N3974">
        <v>21</v>
      </c>
      <c r="O3974">
        <v>10</v>
      </c>
      <c r="P3974">
        <v>13</v>
      </c>
      <c r="Q3974">
        <v>21</v>
      </c>
      <c r="R3974">
        <v>8.5</v>
      </c>
      <c r="S3974" t="b">
        <v>0</v>
      </c>
      <c r="T3974" t="b">
        <v>0</v>
      </c>
      <c r="U3974" t="b">
        <v>0</v>
      </c>
      <c r="V3974">
        <v>24000</v>
      </c>
      <c r="W3974">
        <v>17400</v>
      </c>
      <c r="X3974">
        <v>2.2799999999999998</v>
      </c>
      <c r="Y3974">
        <v>23471</v>
      </c>
      <c r="Z3974">
        <v>2.29</v>
      </c>
    </row>
    <row r="3975" spans="1:26">
      <c r="A3975">
        <v>207506895</v>
      </c>
      <c r="B3975" t="s">
        <v>9533</v>
      </c>
      <c r="C3975" t="s">
        <v>3597</v>
      </c>
      <c r="D3975" t="s">
        <v>4034</v>
      </c>
      <c r="E3975" t="s">
        <v>9828</v>
      </c>
      <c r="F3975" t="s">
        <v>3621</v>
      </c>
      <c r="G3975">
        <v>207506895</v>
      </c>
      <c r="I3975" t="s">
        <v>3622</v>
      </c>
      <c r="J3975" t="s">
        <v>9837</v>
      </c>
      <c r="K3975" t="s">
        <v>3624</v>
      </c>
      <c r="L3975" t="s">
        <v>9838</v>
      </c>
      <c r="M3975">
        <v>13</v>
      </c>
      <c r="N3975">
        <v>21</v>
      </c>
      <c r="O3975">
        <v>10</v>
      </c>
      <c r="P3975">
        <v>13</v>
      </c>
      <c r="Q3975">
        <v>21</v>
      </c>
      <c r="R3975">
        <v>8.5</v>
      </c>
      <c r="S3975" t="b">
        <v>0</v>
      </c>
      <c r="T3975" t="b">
        <v>0</v>
      </c>
      <c r="U3975" t="b">
        <v>0</v>
      </c>
      <c r="V3975">
        <v>24000</v>
      </c>
      <c r="W3975">
        <v>17400</v>
      </c>
      <c r="X3975">
        <v>2.2799999999999998</v>
      </c>
      <c r="Y3975">
        <v>23471</v>
      </c>
      <c r="Z3975">
        <v>2.29</v>
      </c>
    </row>
    <row r="3976" spans="1:26">
      <c r="A3976">
        <v>208568341</v>
      </c>
      <c r="B3976" t="s">
        <v>9533</v>
      </c>
      <c r="C3976" t="s">
        <v>3597</v>
      </c>
      <c r="D3976" t="s">
        <v>4034</v>
      </c>
      <c r="E3976" t="s">
        <v>3834</v>
      </c>
      <c r="F3976" t="s">
        <v>3621</v>
      </c>
      <c r="G3976">
        <v>208568341</v>
      </c>
      <c r="I3976" t="s">
        <v>3622</v>
      </c>
      <c r="J3976" t="s">
        <v>9836</v>
      </c>
      <c r="K3976" t="s">
        <v>3624</v>
      </c>
      <c r="L3976" t="s">
        <v>9741</v>
      </c>
      <c r="M3976">
        <v>13</v>
      </c>
      <c r="N3976">
        <v>21</v>
      </c>
      <c r="O3976">
        <v>10</v>
      </c>
      <c r="P3976">
        <v>13</v>
      </c>
      <c r="Q3976">
        <v>21</v>
      </c>
      <c r="R3976">
        <v>8.5</v>
      </c>
      <c r="S3976" t="b">
        <v>0</v>
      </c>
      <c r="T3976" t="b">
        <v>0</v>
      </c>
      <c r="U3976" t="b">
        <v>0</v>
      </c>
      <c r="V3976">
        <v>24000</v>
      </c>
      <c r="W3976">
        <v>17400</v>
      </c>
      <c r="X3976">
        <v>2.2799999999999998</v>
      </c>
      <c r="Y3976">
        <v>23471</v>
      </c>
      <c r="Z3976">
        <v>2.29</v>
      </c>
    </row>
    <row r="3977" spans="1:26">
      <c r="A3977">
        <v>207506893</v>
      </c>
      <c r="B3977" t="s">
        <v>9533</v>
      </c>
      <c r="C3977" t="s">
        <v>3597</v>
      </c>
      <c r="D3977" t="s">
        <v>4034</v>
      </c>
      <c r="E3977" t="s">
        <v>9828</v>
      </c>
      <c r="F3977" t="s">
        <v>3621</v>
      </c>
      <c r="G3977">
        <v>207506893</v>
      </c>
      <c r="I3977" t="s">
        <v>3622</v>
      </c>
      <c r="J3977" t="s">
        <v>9834</v>
      </c>
      <c r="K3977" t="s">
        <v>3624</v>
      </c>
      <c r="L3977" t="s">
        <v>9835</v>
      </c>
      <c r="M3977">
        <v>12.5</v>
      </c>
      <c r="N3977">
        <v>22</v>
      </c>
      <c r="O3977">
        <v>11.5</v>
      </c>
      <c r="P3977">
        <v>12.5</v>
      </c>
      <c r="Q3977">
        <v>22.7</v>
      </c>
      <c r="R3977">
        <v>10.4</v>
      </c>
      <c r="S3977" t="b">
        <v>0</v>
      </c>
      <c r="T3977" t="b">
        <v>0</v>
      </c>
      <c r="U3977" t="b">
        <v>1</v>
      </c>
      <c r="V3977">
        <v>12000</v>
      </c>
      <c r="W3977">
        <v>8900</v>
      </c>
      <c r="X3977">
        <v>2.75</v>
      </c>
      <c r="Y3977">
        <v>9018</v>
      </c>
      <c r="Z3977">
        <v>2.4</v>
      </c>
    </row>
    <row r="3978" spans="1:26">
      <c r="A3978">
        <v>209550326</v>
      </c>
      <c r="B3978" t="s">
        <v>9533</v>
      </c>
      <c r="C3978" t="s">
        <v>3597</v>
      </c>
      <c r="D3978" t="s">
        <v>4034</v>
      </c>
      <c r="E3978" t="s">
        <v>9831</v>
      </c>
      <c r="F3978" t="s">
        <v>3621</v>
      </c>
      <c r="G3978">
        <v>209550326</v>
      </c>
      <c r="H3978">
        <v>204629276</v>
      </c>
      <c r="I3978" t="s">
        <v>3622</v>
      </c>
      <c r="J3978" t="s">
        <v>9832</v>
      </c>
      <c r="K3978" t="s">
        <v>3624</v>
      </c>
      <c r="L3978" t="s">
        <v>9833</v>
      </c>
      <c r="M3978">
        <v>12.5</v>
      </c>
      <c r="N3978">
        <v>22</v>
      </c>
      <c r="O3978">
        <v>11.5</v>
      </c>
      <c r="P3978">
        <v>12.5</v>
      </c>
      <c r="Q3978">
        <v>22.7</v>
      </c>
      <c r="R3978">
        <v>10.4</v>
      </c>
      <c r="S3978" t="b">
        <v>0</v>
      </c>
      <c r="T3978" t="b">
        <v>0</v>
      </c>
      <c r="U3978" t="b">
        <v>1</v>
      </c>
      <c r="V3978">
        <v>12000</v>
      </c>
      <c r="W3978">
        <v>8900</v>
      </c>
      <c r="X3978">
        <v>2.75</v>
      </c>
      <c r="Y3978">
        <v>9018</v>
      </c>
      <c r="Z3978">
        <v>2.4</v>
      </c>
    </row>
    <row r="3979" spans="1:26">
      <c r="A3979">
        <v>207506894</v>
      </c>
      <c r="B3979" t="s">
        <v>9533</v>
      </c>
      <c r="C3979" t="s">
        <v>3597</v>
      </c>
      <c r="D3979" t="s">
        <v>4034</v>
      </c>
      <c r="E3979" t="s">
        <v>9828</v>
      </c>
      <c r="F3979" t="s">
        <v>3621</v>
      </c>
      <c r="G3979">
        <v>207506894</v>
      </c>
      <c r="I3979" t="s">
        <v>3622</v>
      </c>
      <c r="J3979" t="s">
        <v>9829</v>
      </c>
      <c r="K3979" t="s">
        <v>3624</v>
      </c>
      <c r="L3979" t="s">
        <v>9830</v>
      </c>
      <c r="M3979">
        <v>13.5</v>
      </c>
      <c r="N3979">
        <v>24</v>
      </c>
      <c r="O3979">
        <v>11.6</v>
      </c>
      <c r="P3979">
        <v>13.5</v>
      </c>
      <c r="Q3979">
        <v>24</v>
      </c>
      <c r="R3979">
        <v>10.5</v>
      </c>
      <c r="S3979" t="b">
        <v>0</v>
      </c>
      <c r="T3979" t="b">
        <v>0</v>
      </c>
      <c r="U3979" t="b">
        <v>1</v>
      </c>
      <c r="V3979">
        <v>18000</v>
      </c>
      <c r="W3979">
        <v>14100</v>
      </c>
      <c r="X3979">
        <v>2.65</v>
      </c>
      <c r="Y3979">
        <v>16238</v>
      </c>
      <c r="Z3979">
        <v>2.4900000000000002</v>
      </c>
    </row>
    <row r="3980" spans="1:26">
      <c r="A3980">
        <v>208568355</v>
      </c>
      <c r="B3980" t="s">
        <v>9533</v>
      </c>
      <c r="C3980" t="s">
        <v>3597</v>
      </c>
      <c r="D3980" t="s">
        <v>4034</v>
      </c>
      <c r="E3980" t="s">
        <v>3834</v>
      </c>
      <c r="F3980" t="s">
        <v>3849</v>
      </c>
      <c r="G3980">
        <v>208568355</v>
      </c>
      <c r="H3980">
        <v>204629262</v>
      </c>
      <c r="I3980" t="s">
        <v>3622</v>
      </c>
      <c r="J3980" t="s">
        <v>7878</v>
      </c>
      <c r="K3980" t="s">
        <v>3624</v>
      </c>
      <c r="L3980" t="s">
        <v>6818</v>
      </c>
      <c r="M3980">
        <v>14</v>
      </c>
      <c r="N3980">
        <v>22</v>
      </c>
      <c r="O3980">
        <v>10.6</v>
      </c>
      <c r="P3980">
        <v>14</v>
      </c>
      <c r="Q3980">
        <v>22.7</v>
      </c>
      <c r="R3980">
        <v>10</v>
      </c>
      <c r="S3980" t="b">
        <v>0</v>
      </c>
      <c r="T3980" t="b">
        <v>0</v>
      </c>
      <c r="U3980" t="b">
        <v>1</v>
      </c>
      <c r="V3980">
        <v>12000</v>
      </c>
      <c r="W3980">
        <v>8900</v>
      </c>
      <c r="X3980">
        <v>2.75</v>
      </c>
      <c r="Y3980">
        <v>9300</v>
      </c>
      <c r="Z3980">
        <v>2.39</v>
      </c>
    </row>
    <row r="3981" spans="1:26">
      <c r="A3981">
        <v>208568353</v>
      </c>
      <c r="B3981" t="s">
        <v>9533</v>
      </c>
      <c r="C3981" t="s">
        <v>3597</v>
      </c>
      <c r="D3981" t="s">
        <v>4034</v>
      </c>
      <c r="E3981" t="s">
        <v>3834</v>
      </c>
      <c r="F3981" t="s">
        <v>3849</v>
      </c>
      <c r="G3981">
        <v>208568353</v>
      </c>
      <c r="H3981">
        <v>202392209</v>
      </c>
      <c r="I3981" t="s">
        <v>3622</v>
      </c>
      <c r="J3981" t="s">
        <v>6800</v>
      </c>
      <c r="K3981" t="s">
        <v>3624</v>
      </c>
      <c r="L3981" t="s">
        <v>4037</v>
      </c>
      <c r="M3981">
        <v>13</v>
      </c>
      <c r="N3981">
        <v>20</v>
      </c>
      <c r="O3981">
        <v>10.5</v>
      </c>
      <c r="P3981">
        <v>13</v>
      </c>
      <c r="Q3981">
        <v>20</v>
      </c>
      <c r="R3981">
        <v>10</v>
      </c>
      <c r="S3981" t="b">
        <v>0</v>
      </c>
      <c r="T3981" t="b">
        <v>0</v>
      </c>
      <c r="U3981" t="b">
        <v>1</v>
      </c>
      <c r="V3981">
        <v>9000</v>
      </c>
      <c r="W3981">
        <v>7500</v>
      </c>
      <c r="X3981">
        <v>2.44</v>
      </c>
      <c r="Y3981">
        <v>9400</v>
      </c>
      <c r="Z3981">
        <v>2.19</v>
      </c>
    </row>
    <row r="3982" spans="1:26">
      <c r="A3982">
        <v>211644095</v>
      </c>
      <c r="B3982" t="s">
        <v>9533</v>
      </c>
      <c r="C3982" t="s">
        <v>3597</v>
      </c>
      <c r="D3982" t="s">
        <v>4034</v>
      </c>
      <c r="E3982" t="s">
        <v>6224</v>
      </c>
      <c r="F3982" t="s">
        <v>3849</v>
      </c>
      <c r="G3982">
        <v>211644095</v>
      </c>
      <c r="H3982">
        <v>202392229</v>
      </c>
      <c r="I3982" t="s">
        <v>3622</v>
      </c>
      <c r="J3982" t="s">
        <v>6742</v>
      </c>
      <c r="K3982" t="s">
        <v>3624</v>
      </c>
      <c r="L3982" t="s">
        <v>9827</v>
      </c>
      <c r="M3982">
        <v>12.5</v>
      </c>
      <c r="N3982">
        <v>19.8</v>
      </c>
      <c r="O3982">
        <v>11.8</v>
      </c>
      <c r="P3982">
        <v>12.5</v>
      </c>
      <c r="Q3982">
        <v>19.8</v>
      </c>
      <c r="R3982">
        <v>11.2</v>
      </c>
      <c r="S3982" t="b">
        <v>0</v>
      </c>
      <c r="T3982" t="b">
        <v>0</v>
      </c>
      <c r="U3982" t="b">
        <v>1</v>
      </c>
      <c r="V3982">
        <v>16700</v>
      </c>
      <c r="W3982">
        <v>14500</v>
      </c>
      <c r="X3982">
        <v>2.4</v>
      </c>
      <c r="Y3982">
        <v>18800</v>
      </c>
      <c r="Z3982">
        <v>2.04</v>
      </c>
    </row>
    <row r="3983" spans="1:26">
      <c r="A3983">
        <v>211644101</v>
      </c>
      <c r="B3983" t="s">
        <v>9533</v>
      </c>
      <c r="C3983" t="s">
        <v>3597</v>
      </c>
      <c r="D3983" t="s">
        <v>4034</v>
      </c>
      <c r="E3983" t="s">
        <v>7723</v>
      </c>
      <c r="F3983" t="s">
        <v>3849</v>
      </c>
      <c r="G3983">
        <v>211644101</v>
      </c>
      <c r="I3983" t="s">
        <v>3622</v>
      </c>
      <c r="J3983" t="s">
        <v>6742</v>
      </c>
      <c r="K3983" t="s">
        <v>3624</v>
      </c>
      <c r="L3983" t="s">
        <v>9827</v>
      </c>
      <c r="M3983">
        <v>12.5</v>
      </c>
      <c r="N3983">
        <v>19.8</v>
      </c>
      <c r="O3983">
        <v>11.8</v>
      </c>
      <c r="P3983">
        <v>12.5</v>
      </c>
      <c r="Q3983">
        <v>19.8</v>
      </c>
      <c r="R3983">
        <v>11.2</v>
      </c>
      <c r="S3983" t="b">
        <v>0</v>
      </c>
      <c r="T3983" t="b">
        <v>0</v>
      </c>
      <c r="U3983" t="b">
        <v>1</v>
      </c>
      <c r="V3983">
        <v>16700</v>
      </c>
      <c r="W3983">
        <v>14500</v>
      </c>
      <c r="X3983">
        <v>2.4</v>
      </c>
      <c r="Y3983">
        <v>18800</v>
      </c>
      <c r="Z3983">
        <v>2.04</v>
      </c>
    </row>
    <row r="3984" spans="1:26">
      <c r="A3984">
        <v>211644098</v>
      </c>
      <c r="B3984" t="s">
        <v>9533</v>
      </c>
      <c r="C3984" t="s">
        <v>3597</v>
      </c>
      <c r="D3984" t="s">
        <v>4034</v>
      </c>
      <c r="E3984" t="s">
        <v>7723</v>
      </c>
      <c r="F3984" t="s">
        <v>3849</v>
      </c>
      <c r="G3984">
        <v>211644098</v>
      </c>
      <c r="I3984" t="s">
        <v>3622</v>
      </c>
      <c r="J3984" t="s">
        <v>6800</v>
      </c>
      <c r="K3984" t="s">
        <v>3624</v>
      </c>
      <c r="L3984" t="s">
        <v>9826</v>
      </c>
      <c r="M3984">
        <v>14.5</v>
      </c>
      <c r="N3984">
        <v>22</v>
      </c>
      <c r="O3984">
        <v>10.6</v>
      </c>
      <c r="P3984">
        <v>14.5</v>
      </c>
      <c r="Q3984">
        <v>22</v>
      </c>
      <c r="R3984">
        <v>10.8</v>
      </c>
      <c r="S3984" t="b">
        <v>0</v>
      </c>
      <c r="T3984" t="b">
        <v>0</v>
      </c>
      <c r="U3984" t="b">
        <v>1</v>
      </c>
      <c r="V3984">
        <v>6500</v>
      </c>
      <c r="W3984">
        <v>5700</v>
      </c>
      <c r="X3984">
        <v>2.61</v>
      </c>
      <c r="Y3984">
        <v>10000</v>
      </c>
      <c r="Z3984">
        <v>2.4</v>
      </c>
    </row>
    <row r="3985" spans="1:26">
      <c r="A3985">
        <v>211644092</v>
      </c>
      <c r="B3985" t="s">
        <v>9533</v>
      </c>
      <c r="C3985" t="s">
        <v>3597</v>
      </c>
      <c r="D3985" t="s">
        <v>4034</v>
      </c>
      <c r="E3985" t="s">
        <v>6224</v>
      </c>
      <c r="F3985" t="s">
        <v>3849</v>
      </c>
      <c r="G3985">
        <v>211644092</v>
      </c>
      <c r="I3985" t="s">
        <v>3622</v>
      </c>
      <c r="J3985" t="s">
        <v>6800</v>
      </c>
      <c r="K3985" t="s">
        <v>3624</v>
      </c>
      <c r="L3985" t="s">
        <v>9826</v>
      </c>
      <c r="M3985">
        <v>14.5</v>
      </c>
      <c r="N3985">
        <v>22</v>
      </c>
      <c r="O3985">
        <v>10.6</v>
      </c>
      <c r="P3985">
        <v>14.5</v>
      </c>
      <c r="Q3985">
        <v>22</v>
      </c>
      <c r="R3985">
        <v>10.8</v>
      </c>
      <c r="S3985" t="b">
        <v>0</v>
      </c>
      <c r="T3985" t="b">
        <v>0</v>
      </c>
      <c r="U3985" t="b">
        <v>1</v>
      </c>
      <c r="V3985">
        <v>6500</v>
      </c>
      <c r="W3985">
        <v>5700</v>
      </c>
      <c r="X3985">
        <v>2.61</v>
      </c>
      <c r="Y3985">
        <v>10000</v>
      </c>
      <c r="Z3985">
        <v>2.4</v>
      </c>
    </row>
    <row r="3986" spans="1:26">
      <c r="A3986">
        <v>211644094</v>
      </c>
      <c r="B3986" t="s">
        <v>9533</v>
      </c>
      <c r="C3986" t="s">
        <v>3597</v>
      </c>
      <c r="D3986" t="s">
        <v>4034</v>
      </c>
      <c r="E3986" t="s">
        <v>6224</v>
      </c>
      <c r="F3986" t="s">
        <v>3849</v>
      </c>
      <c r="G3986">
        <v>211644094</v>
      </c>
      <c r="H3986">
        <v>204629275</v>
      </c>
      <c r="I3986" t="s">
        <v>3622</v>
      </c>
      <c r="J3986" t="s">
        <v>7743</v>
      </c>
      <c r="K3986" t="s">
        <v>3624</v>
      </c>
      <c r="L3986" t="s">
        <v>8559</v>
      </c>
      <c r="M3986">
        <v>13</v>
      </c>
      <c r="N3986">
        <v>22</v>
      </c>
      <c r="O3986">
        <v>11.3</v>
      </c>
      <c r="P3986">
        <v>13</v>
      </c>
      <c r="Q3986">
        <v>23</v>
      </c>
      <c r="R3986">
        <v>10</v>
      </c>
      <c r="S3986" t="b">
        <v>0</v>
      </c>
      <c r="T3986" t="b">
        <v>0</v>
      </c>
      <c r="U3986" t="b">
        <v>1</v>
      </c>
      <c r="V3986">
        <v>12000</v>
      </c>
      <c r="W3986">
        <v>9500</v>
      </c>
      <c r="X3986">
        <v>2.4900000000000002</v>
      </c>
      <c r="Y3986">
        <v>11500</v>
      </c>
      <c r="Z3986">
        <v>2.0699999999999998</v>
      </c>
    </row>
    <row r="3987" spans="1:26">
      <c r="A3987">
        <v>211644100</v>
      </c>
      <c r="B3987" t="s">
        <v>9533</v>
      </c>
      <c r="C3987" t="s">
        <v>3597</v>
      </c>
      <c r="D3987" t="s">
        <v>4034</v>
      </c>
      <c r="E3987" t="s">
        <v>7723</v>
      </c>
      <c r="F3987" t="s">
        <v>3849</v>
      </c>
      <c r="G3987">
        <v>211644100</v>
      </c>
      <c r="H3987">
        <v>204629264</v>
      </c>
      <c r="I3987" t="s">
        <v>3622</v>
      </c>
      <c r="J3987" t="s">
        <v>7743</v>
      </c>
      <c r="K3987" t="s">
        <v>3624</v>
      </c>
      <c r="L3987" t="s">
        <v>8559</v>
      </c>
      <c r="M3987">
        <v>13</v>
      </c>
      <c r="N3987">
        <v>22</v>
      </c>
      <c r="O3987">
        <v>11.3</v>
      </c>
      <c r="P3987">
        <v>13</v>
      </c>
      <c r="Q3987">
        <v>23</v>
      </c>
      <c r="R3987">
        <v>10</v>
      </c>
      <c r="S3987" t="b">
        <v>0</v>
      </c>
      <c r="T3987" t="b">
        <v>0</v>
      </c>
      <c r="U3987" t="b">
        <v>1</v>
      </c>
      <c r="V3987">
        <v>12000</v>
      </c>
      <c r="W3987">
        <v>9500</v>
      </c>
      <c r="X3987">
        <v>2.4900000000000002</v>
      </c>
      <c r="Y3987">
        <v>11500</v>
      </c>
      <c r="Z3987">
        <v>2.0699999999999998</v>
      </c>
    </row>
    <row r="3988" spans="1:26">
      <c r="A3988">
        <v>211644099</v>
      </c>
      <c r="B3988" t="s">
        <v>9533</v>
      </c>
      <c r="C3988" t="s">
        <v>3597</v>
      </c>
      <c r="D3988" t="s">
        <v>4034</v>
      </c>
      <c r="E3988" t="s">
        <v>7723</v>
      </c>
      <c r="F3988" t="s">
        <v>3849</v>
      </c>
      <c r="G3988">
        <v>211644099</v>
      </c>
      <c r="H3988">
        <v>204629265</v>
      </c>
      <c r="I3988" t="s">
        <v>3622</v>
      </c>
      <c r="J3988" t="s">
        <v>7722</v>
      </c>
      <c r="K3988" t="s">
        <v>3624</v>
      </c>
      <c r="L3988" t="s">
        <v>9825</v>
      </c>
      <c r="M3988">
        <v>13</v>
      </c>
      <c r="N3988">
        <v>23</v>
      </c>
      <c r="O3988">
        <v>13.6</v>
      </c>
      <c r="P3988">
        <v>13</v>
      </c>
      <c r="Q3988">
        <v>24</v>
      </c>
      <c r="R3988">
        <v>12.4</v>
      </c>
      <c r="S3988" t="b">
        <v>0</v>
      </c>
      <c r="T3988" t="b">
        <v>0</v>
      </c>
      <c r="U3988" t="b">
        <v>1</v>
      </c>
      <c r="V3988">
        <v>9000</v>
      </c>
      <c r="W3988">
        <v>9800</v>
      </c>
      <c r="X3988">
        <v>2.35</v>
      </c>
      <c r="Y3988">
        <v>11400</v>
      </c>
      <c r="Z3988">
        <v>1.83</v>
      </c>
    </row>
    <row r="3989" spans="1:26">
      <c r="A3989">
        <v>211644093</v>
      </c>
      <c r="B3989" t="s">
        <v>9533</v>
      </c>
      <c r="C3989" t="s">
        <v>3597</v>
      </c>
      <c r="D3989" t="s">
        <v>4034</v>
      </c>
      <c r="E3989" t="s">
        <v>6224</v>
      </c>
      <c r="F3989" t="s">
        <v>3849</v>
      </c>
      <c r="G3989">
        <v>211644093</v>
      </c>
      <c r="H3989">
        <v>204629266</v>
      </c>
      <c r="I3989" t="s">
        <v>3622</v>
      </c>
      <c r="J3989" t="s">
        <v>7722</v>
      </c>
      <c r="K3989" t="s">
        <v>3624</v>
      </c>
      <c r="L3989" t="s">
        <v>9825</v>
      </c>
      <c r="M3989">
        <v>13</v>
      </c>
      <c r="N3989">
        <v>23</v>
      </c>
      <c r="O3989">
        <v>13.6</v>
      </c>
      <c r="P3989">
        <v>13</v>
      </c>
      <c r="Q3989">
        <v>24</v>
      </c>
      <c r="R3989">
        <v>12.4</v>
      </c>
      <c r="S3989" t="b">
        <v>0</v>
      </c>
      <c r="T3989" t="b">
        <v>0</v>
      </c>
      <c r="U3989" t="b">
        <v>1</v>
      </c>
      <c r="V3989">
        <v>9000</v>
      </c>
      <c r="W3989">
        <v>9800</v>
      </c>
      <c r="X3989">
        <v>2.35</v>
      </c>
      <c r="Y3989">
        <v>11400</v>
      </c>
      <c r="Z3989">
        <v>1.83</v>
      </c>
    </row>
    <row r="3990" spans="1:26">
      <c r="A3990">
        <v>211644091</v>
      </c>
      <c r="B3990" t="s">
        <v>9533</v>
      </c>
      <c r="C3990" t="s">
        <v>3597</v>
      </c>
      <c r="D3990" t="s">
        <v>4034</v>
      </c>
      <c r="E3990" t="s">
        <v>6224</v>
      </c>
      <c r="F3990" t="s">
        <v>3621</v>
      </c>
      <c r="G3990">
        <v>211644091</v>
      </c>
      <c r="I3990" t="s">
        <v>3622</v>
      </c>
      <c r="J3990" t="s">
        <v>9031</v>
      </c>
      <c r="K3990" t="s">
        <v>3624</v>
      </c>
      <c r="L3990" t="s">
        <v>9824</v>
      </c>
      <c r="M3990">
        <v>12.5</v>
      </c>
      <c r="N3990">
        <v>22</v>
      </c>
      <c r="O3990">
        <v>11.6</v>
      </c>
      <c r="P3990">
        <v>12.5</v>
      </c>
      <c r="Q3990">
        <v>22.4</v>
      </c>
      <c r="R3990">
        <v>10.4</v>
      </c>
      <c r="S3990" t="b">
        <v>0</v>
      </c>
      <c r="T3990" t="b">
        <v>0</v>
      </c>
      <c r="U3990" t="b">
        <v>1</v>
      </c>
      <c r="V3990">
        <v>16000</v>
      </c>
      <c r="W3990">
        <v>13400</v>
      </c>
      <c r="X3990">
        <v>2.38</v>
      </c>
      <c r="Y3990">
        <v>15600</v>
      </c>
      <c r="Z3990">
        <v>2.46</v>
      </c>
    </row>
    <row r="3991" spans="1:26">
      <c r="A3991">
        <v>211644097</v>
      </c>
      <c r="B3991" t="s">
        <v>9533</v>
      </c>
      <c r="C3991" t="s">
        <v>3597</v>
      </c>
      <c r="D3991" t="s">
        <v>4034</v>
      </c>
      <c r="E3991" t="s">
        <v>7723</v>
      </c>
      <c r="F3991" t="s">
        <v>3621</v>
      </c>
      <c r="G3991">
        <v>211644097</v>
      </c>
      <c r="H3991">
        <v>204629267</v>
      </c>
      <c r="I3991" t="s">
        <v>3622</v>
      </c>
      <c r="J3991" t="s">
        <v>9031</v>
      </c>
      <c r="K3991" t="s">
        <v>3624</v>
      </c>
      <c r="L3991" t="s">
        <v>9824</v>
      </c>
      <c r="M3991">
        <v>12.5</v>
      </c>
      <c r="N3991">
        <v>22</v>
      </c>
      <c r="O3991">
        <v>11.6</v>
      </c>
      <c r="P3991">
        <v>12.5</v>
      </c>
      <c r="Q3991">
        <v>22.4</v>
      </c>
      <c r="R3991">
        <v>10.4</v>
      </c>
      <c r="S3991" t="b">
        <v>0</v>
      </c>
      <c r="T3991" t="b">
        <v>0</v>
      </c>
      <c r="U3991" t="b">
        <v>1</v>
      </c>
      <c r="V3991">
        <v>16000</v>
      </c>
      <c r="W3991">
        <v>13400</v>
      </c>
      <c r="X3991">
        <v>2.38</v>
      </c>
      <c r="Y3991">
        <v>15600</v>
      </c>
      <c r="Z3991">
        <v>2.46</v>
      </c>
    </row>
    <row r="3992" spans="1:26">
      <c r="A3992">
        <v>211644096</v>
      </c>
      <c r="B3992" t="s">
        <v>9533</v>
      </c>
      <c r="C3992" t="s">
        <v>3597</v>
      </c>
      <c r="D3992" t="s">
        <v>4034</v>
      </c>
      <c r="E3992" t="s">
        <v>7723</v>
      </c>
      <c r="F3992" t="s">
        <v>3621</v>
      </c>
      <c r="G3992">
        <v>211644096</v>
      </c>
      <c r="H3992">
        <v>202373734</v>
      </c>
      <c r="I3992" t="s">
        <v>3622</v>
      </c>
      <c r="J3992" t="s">
        <v>7878</v>
      </c>
      <c r="K3992" t="s">
        <v>3624</v>
      </c>
      <c r="L3992" t="s">
        <v>9823</v>
      </c>
      <c r="M3992">
        <v>13</v>
      </c>
      <c r="N3992">
        <v>23.5</v>
      </c>
      <c r="O3992">
        <v>13.3</v>
      </c>
      <c r="P3992">
        <v>13</v>
      </c>
      <c r="Q3992">
        <v>25</v>
      </c>
      <c r="R3992">
        <v>11</v>
      </c>
      <c r="S3992" t="b">
        <v>0</v>
      </c>
      <c r="T3992" t="b">
        <v>0</v>
      </c>
      <c r="U3992" t="b">
        <v>1</v>
      </c>
      <c r="V3992">
        <v>12000</v>
      </c>
      <c r="W3992">
        <v>9200</v>
      </c>
      <c r="X3992">
        <v>2.4300000000000002</v>
      </c>
      <c r="Y3992">
        <v>9600</v>
      </c>
      <c r="Z3992">
        <v>2.4700000000000002</v>
      </c>
    </row>
    <row r="3993" spans="1:26">
      <c r="A3993">
        <v>211644090</v>
      </c>
      <c r="B3993" t="s">
        <v>9533</v>
      </c>
      <c r="C3993" t="s">
        <v>3597</v>
      </c>
      <c r="D3993" t="s">
        <v>4034</v>
      </c>
      <c r="E3993" t="s">
        <v>6224</v>
      </c>
      <c r="F3993" t="s">
        <v>3621</v>
      </c>
      <c r="G3993">
        <v>211644090</v>
      </c>
      <c r="H3993">
        <v>204629268</v>
      </c>
      <c r="I3993" t="s">
        <v>3622</v>
      </c>
      <c r="J3993" t="s">
        <v>7878</v>
      </c>
      <c r="K3993" t="s">
        <v>3624</v>
      </c>
      <c r="L3993" t="s">
        <v>9823</v>
      </c>
      <c r="M3993">
        <v>13</v>
      </c>
      <c r="N3993">
        <v>23.5</v>
      </c>
      <c r="O3993">
        <v>13.3</v>
      </c>
      <c r="P3993">
        <v>13</v>
      </c>
      <c r="Q3993">
        <v>25</v>
      </c>
      <c r="R3993">
        <v>11</v>
      </c>
      <c r="S3993" t="b">
        <v>0</v>
      </c>
      <c r="T3993" t="b">
        <v>0</v>
      </c>
      <c r="U3993" t="b">
        <v>1</v>
      </c>
      <c r="V3993">
        <v>12000</v>
      </c>
      <c r="W3993">
        <v>9200</v>
      </c>
      <c r="X3993">
        <v>2.4300000000000002</v>
      </c>
      <c r="Y3993">
        <v>9600</v>
      </c>
      <c r="Z3993">
        <v>2.4700000000000002</v>
      </c>
    </row>
    <row r="3994" spans="1:26">
      <c r="A3994">
        <v>211644055</v>
      </c>
      <c r="B3994" t="s">
        <v>9533</v>
      </c>
      <c r="C3994" t="s">
        <v>3597</v>
      </c>
      <c r="D3994" t="s">
        <v>4034</v>
      </c>
      <c r="E3994" t="s">
        <v>6224</v>
      </c>
      <c r="F3994" t="s">
        <v>3753</v>
      </c>
      <c r="G3994">
        <v>211644055</v>
      </c>
      <c r="I3994" t="s">
        <v>3601</v>
      </c>
      <c r="J3994" t="s">
        <v>9040</v>
      </c>
      <c r="K3994" t="s">
        <v>3624</v>
      </c>
      <c r="L3994" t="s">
        <v>6810</v>
      </c>
      <c r="M3994">
        <v>10.6</v>
      </c>
      <c r="N3994">
        <v>19.2</v>
      </c>
      <c r="O3994">
        <v>10.199999999999999</v>
      </c>
      <c r="P3994">
        <v>10.3</v>
      </c>
      <c r="Q3994">
        <v>17</v>
      </c>
      <c r="R3994">
        <v>8.4</v>
      </c>
      <c r="S3994" t="b">
        <v>0</v>
      </c>
      <c r="T3994" t="b">
        <v>0</v>
      </c>
      <c r="U3994" t="b">
        <v>0</v>
      </c>
      <c r="V3994">
        <v>59000</v>
      </c>
      <c r="W3994">
        <v>34400</v>
      </c>
      <c r="X3994">
        <v>2.37</v>
      </c>
      <c r="Y3994">
        <v>36000</v>
      </c>
      <c r="Z3994">
        <v>2.29</v>
      </c>
    </row>
    <row r="3995" spans="1:26">
      <c r="A3995">
        <v>211644030</v>
      </c>
      <c r="B3995" t="s">
        <v>9533</v>
      </c>
      <c r="C3995" t="s">
        <v>3597</v>
      </c>
      <c r="D3995" t="s">
        <v>4034</v>
      </c>
      <c r="E3995" t="s">
        <v>7723</v>
      </c>
      <c r="F3995" t="s">
        <v>3753</v>
      </c>
      <c r="G3995">
        <v>211644030</v>
      </c>
      <c r="H3995">
        <v>204629269</v>
      </c>
      <c r="I3995" t="s">
        <v>3601</v>
      </c>
      <c r="J3995" t="s">
        <v>9040</v>
      </c>
      <c r="K3995" t="s">
        <v>3624</v>
      </c>
      <c r="L3995" t="s">
        <v>6810</v>
      </c>
      <c r="M3995">
        <v>10.6</v>
      </c>
      <c r="N3995">
        <v>19.2</v>
      </c>
      <c r="O3995">
        <v>10.199999999999999</v>
      </c>
      <c r="P3995">
        <v>10.3</v>
      </c>
      <c r="Q3995">
        <v>17</v>
      </c>
      <c r="R3995">
        <v>8.4</v>
      </c>
      <c r="S3995" t="b">
        <v>0</v>
      </c>
      <c r="T3995" t="b">
        <v>0</v>
      </c>
      <c r="U3995" t="b">
        <v>0</v>
      </c>
      <c r="V3995">
        <v>59000</v>
      </c>
      <c r="W3995">
        <v>34400</v>
      </c>
      <c r="X3995">
        <v>2.37</v>
      </c>
      <c r="Y3995">
        <v>36000</v>
      </c>
      <c r="Z3995">
        <v>2.29</v>
      </c>
    </row>
    <row r="3996" spans="1:26">
      <c r="A3996">
        <v>209948204</v>
      </c>
      <c r="B3996" t="s">
        <v>9533</v>
      </c>
      <c r="C3996" t="s">
        <v>3597</v>
      </c>
      <c r="D3996" t="s">
        <v>4034</v>
      </c>
      <c r="E3996" t="s">
        <v>9724</v>
      </c>
      <c r="F3996" t="s">
        <v>3621</v>
      </c>
      <c r="G3996">
        <v>209948204</v>
      </c>
      <c r="I3996" t="s">
        <v>3622</v>
      </c>
      <c r="J3996" t="s">
        <v>9821</v>
      </c>
      <c r="K3996" t="s">
        <v>3624</v>
      </c>
      <c r="L3996" t="s">
        <v>9822</v>
      </c>
      <c r="M3996">
        <v>12.5</v>
      </c>
      <c r="N3996">
        <v>21</v>
      </c>
      <c r="O3996">
        <v>10</v>
      </c>
      <c r="P3996">
        <v>12.5</v>
      </c>
      <c r="Q3996">
        <v>21</v>
      </c>
      <c r="R3996">
        <v>9</v>
      </c>
      <c r="S3996" t="b">
        <v>0</v>
      </c>
      <c r="T3996" t="b">
        <v>0</v>
      </c>
      <c r="U3996" t="b">
        <v>0</v>
      </c>
      <c r="V3996">
        <v>24000</v>
      </c>
      <c r="W3996">
        <v>18000</v>
      </c>
      <c r="X3996">
        <v>2.2599999999999998</v>
      </c>
      <c r="Y3996">
        <v>22550</v>
      </c>
      <c r="Z3996">
        <v>2.34</v>
      </c>
    </row>
    <row r="3997" spans="1:26">
      <c r="A3997">
        <v>207683282</v>
      </c>
      <c r="B3997" t="s">
        <v>9533</v>
      </c>
      <c r="C3997" t="s">
        <v>3597</v>
      </c>
      <c r="D3997" t="s">
        <v>4034</v>
      </c>
      <c r="E3997" t="s">
        <v>3834</v>
      </c>
      <c r="F3997" t="s">
        <v>3718</v>
      </c>
      <c r="G3997">
        <v>207683282</v>
      </c>
      <c r="I3997" t="s">
        <v>3711</v>
      </c>
      <c r="J3997" t="s">
        <v>6444</v>
      </c>
      <c r="K3997" t="s">
        <v>3688</v>
      </c>
      <c r="M3997">
        <v>11.2</v>
      </c>
      <c r="N3997">
        <v>21</v>
      </c>
      <c r="O3997">
        <v>10.199999999999999</v>
      </c>
      <c r="P3997">
        <v>11.7</v>
      </c>
      <c r="Q3997">
        <v>21</v>
      </c>
      <c r="R3997">
        <v>9.1999999999999993</v>
      </c>
      <c r="S3997" t="b">
        <v>0</v>
      </c>
      <c r="T3997" t="b">
        <v>0</v>
      </c>
      <c r="U3997" t="b">
        <v>1</v>
      </c>
      <c r="V3997">
        <v>28000</v>
      </c>
      <c r="W3997">
        <v>22000</v>
      </c>
      <c r="X3997">
        <v>2.6</v>
      </c>
      <c r="Y3997">
        <v>22600</v>
      </c>
      <c r="Z3997">
        <v>2.25</v>
      </c>
    </row>
    <row r="3998" spans="1:26">
      <c r="A3998">
        <v>207659306</v>
      </c>
      <c r="B3998" t="s">
        <v>9533</v>
      </c>
      <c r="C3998" t="s">
        <v>3597</v>
      </c>
      <c r="D3998" t="s">
        <v>4034</v>
      </c>
      <c r="E3998" t="s">
        <v>3834</v>
      </c>
      <c r="F3998" t="s">
        <v>3718</v>
      </c>
      <c r="G3998">
        <v>207659306</v>
      </c>
      <c r="I3998" t="s">
        <v>3711</v>
      </c>
      <c r="J3998" t="s">
        <v>9815</v>
      </c>
      <c r="K3998" t="s">
        <v>3688</v>
      </c>
      <c r="M3998">
        <v>11.2</v>
      </c>
      <c r="N3998">
        <v>21</v>
      </c>
      <c r="O3998">
        <v>10.199999999999999</v>
      </c>
      <c r="P3998">
        <v>11.7</v>
      </c>
      <c r="Q3998">
        <v>21</v>
      </c>
      <c r="R3998">
        <v>9.1999999999999993</v>
      </c>
      <c r="S3998" t="b">
        <v>0</v>
      </c>
      <c r="T3998" t="b">
        <v>0</v>
      </c>
      <c r="U3998" t="b">
        <v>1</v>
      </c>
      <c r="V3998">
        <v>28000</v>
      </c>
      <c r="W3998">
        <v>22000</v>
      </c>
      <c r="X3998">
        <v>2.6</v>
      </c>
      <c r="Y3998">
        <v>22600</v>
      </c>
      <c r="Z3998">
        <v>2.25</v>
      </c>
    </row>
    <row r="3999" spans="1:26">
      <c r="A3999">
        <v>210474675</v>
      </c>
      <c r="B3999" t="s">
        <v>9533</v>
      </c>
      <c r="C3999" t="s">
        <v>3597</v>
      </c>
      <c r="D3999" t="s">
        <v>4034</v>
      </c>
      <c r="E3999" t="s">
        <v>9724</v>
      </c>
      <c r="F3999" t="s">
        <v>3718</v>
      </c>
      <c r="G3999">
        <v>210474675</v>
      </c>
      <c r="H3999">
        <v>204793349</v>
      </c>
      <c r="I3999" t="s">
        <v>3711</v>
      </c>
      <c r="J3999" t="s">
        <v>9814</v>
      </c>
      <c r="K3999" t="s">
        <v>3688</v>
      </c>
      <c r="M3999">
        <v>11.2</v>
      </c>
      <c r="N3999">
        <v>21</v>
      </c>
      <c r="O3999">
        <v>10.199999999999999</v>
      </c>
      <c r="P3999">
        <v>11.7</v>
      </c>
      <c r="Q3999">
        <v>21</v>
      </c>
      <c r="R3999">
        <v>9.1999999999999993</v>
      </c>
      <c r="S3999" t="b">
        <v>0</v>
      </c>
      <c r="T3999" t="b">
        <v>0</v>
      </c>
      <c r="U3999" t="b">
        <v>1</v>
      </c>
      <c r="V3999">
        <v>28000</v>
      </c>
      <c r="W3999">
        <v>22000</v>
      </c>
      <c r="X3999">
        <v>2.6</v>
      </c>
      <c r="Y3999">
        <v>22600</v>
      </c>
      <c r="Z3999">
        <v>2.25</v>
      </c>
    </row>
    <row r="4000" spans="1:26">
      <c r="A4000">
        <v>209843037</v>
      </c>
      <c r="B4000" t="s">
        <v>9533</v>
      </c>
      <c r="C4000" t="s">
        <v>3597</v>
      </c>
      <c r="D4000" t="s">
        <v>4034</v>
      </c>
      <c r="E4000" t="s">
        <v>9628</v>
      </c>
      <c r="F4000" t="s">
        <v>3718</v>
      </c>
      <c r="G4000">
        <v>209843037</v>
      </c>
      <c r="I4000" t="s">
        <v>3711</v>
      </c>
      <c r="J4000" t="s">
        <v>9813</v>
      </c>
      <c r="K4000" t="s">
        <v>3688</v>
      </c>
      <c r="M4000">
        <v>11.2</v>
      </c>
      <c r="N4000">
        <v>21</v>
      </c>
      <c r="O4000">
        <v>10.199999999999999</v>
      </c>
      <c r="P4000">
        <v>11.7</v>
      </c>
      <c r="Q4000">
        <v>21</v>
      </c>
      <c r="R4000">
        <v>9.1999999999999993</v>
      </c>
      <c r="S4000" t="b">
        <v>0</v>
      </c>
      <c r="T4000" t="b">
        <v>0</v>
      </c>
      <c r="U4000" t="b">
        <v>1</v>
      </c>
      <c r="V4000">
        <v>28000</v>
      </c>
      <c r="W4000">
        <v>22000</v>
      </c>
      <c r="X4000">
        <v>2.6</v>
      </c>
      <c r="Y4000">
        <v>22600</v>
      </c>
      <c r="Z4000">
        <v>2.25</v>
      </c>
    </row>
    <row r="4001" spans="1:26">
      <c r="A4001">
        <v>209843049</v>
      </c>
      <c r="B4001" t="s">
        <v>9533</v>
      </c>
      <c r="C4001" t="s">
        <v>3597</v>
      </c>
      <c r="D4001" t="s">
        <v>4034</v>
      </c>
      <c r="E4001" t="s">
        <v>9615</v>
      </c>
      <c r="F4001" t="s">
        <v>3718</v>
      </c>
      <c r="G4001">
        <v>209843049</v>
      </c>
      <c r="I4001" t="s">
        <v>3711</v>
      </c>
      <c r="J4001" t="s">
        <v>9812</v>
      </c>
      <c r="K4001" t="s">
        <v>3688</v>
      </c>
      <c r="M4001">
        <v>11.2</v>
      </c>
      <c r="N4001">
        <v>21</v>
      </c>
      <c r="O4001">
        <v>10.199999999999999</v>
      </c>
      <c r="P4001">
        <v>11.7</v>
      </c>
      <c r="Q4001">
        <v>21</v>
      </c>
      <c r="R4001">
        <v>9.1999999999999993</v>
      </c>
      <c r="S4001" t="b">
        <v>0</v>
      </c>
      <c r="T4001" t="b">
        <v>0</v>
      </c>
      <c r="U4001" t="b">
        <v>1</v>
      </c>
      <c r="V4001">
        <v>28000</v>
      </c>
      <c r="W4001">
        <v>22000</v>
      </c>
      <c r="X4001">
        <v>2.6</v>
      </c>
      <c r="Y4001">
        <v>22600</v>
      </c>
      <c r="Z4001">
        <v>2.25</v>
      </c>
    </row>
    <row r="4002" spans="1:26">
      <c r="A4002">
        <v>211991191</v>
      </c>
      <c r="B4002" t="s">
        <v>9533</v>
      </c>
      <c r="C4002" t="s">
        <v>3597</v>
      </c>
      <c r="D4002" t="s">
        <v>4034</v>
      </c>
      <c r="E4002" t="s">
        <v>9649</v>
      </c>
      <c r="F4002" t="s">
        <v>3718</v>
      </c>
      <c r="G4002">
        <v>211991191</v>
      </c>
      <c r="I4002" t="s">
        <v>3711</v>
      </c>
      <c r="J4002" t="s">
        <v>9811</v>
      </c>
      <c r="K4002" t="s">
        <v>3688</v>
      </c>
      <c r="M4002">
        <v>11.2</v>
      </c>
      <c r="N4002">
        <v>21</v>
      </c>
      <c r="O4002">
        <v>10.199999999999999</v>
      </c>
      <c r="P4002">
        <v>11.7</v>
      </c>
      <c r="Q4002">
        <v>21</v>
      </c>
      <c r="R4002">
        <v>9.1999999999999993</v>
      </c>
      <c r="S4002" t="b">
        <v>0</v>
      </c>
      <c r="T4002" t="b">
        <v>0</v>
      </c>
      <c r="U4002" t="b">
        <v>1</v>
      </c>
      <c r="V4002">
        <v>28000</v>
      </c>
      <c r="W4002">
        <v>22000</v>
      </c>
      <c r="X4002">
        <v>2.6</v>
      </c>
      <c r="Y4002">
        <v>22600</v>
      </c>
      <c r="Z4002">
        <v>2.25</v>
      </c>
    </row>
    <row r="4003" spans="1:26">
      <c r="A4003">
        <v>210474672</v>
      </c>
      <c r="B4003" t="s">
        <v>9533</v>
      </c>
      <c r="C4003" t="s">
        <v>3597</v>
      </c>
      <c r="D4003" t="s">
        <v>4034</v>
      </c>
      <c r="E4003" t="s">
        <v>9724</v>
      </c>
      <c r="F4003" t="s">
        <v>3718</v>
      </c>
      <c r="G4003">
        <v>210474672</v>
      </c>
      <c r="I4003" t="s">
        <v>3711</v>
      </c>
      <c r="J4003" t="s">
        <v>9803</v>
      </c>
      <c r="K4003" t="s">
        <v>3688</v>
      </c>
      <c r="M4003">
        <v>12</v>
      </c>
      <c r="N4003">
        <v>19</v>
      </c>
      <c r="O4003">
        <v>10.8</v>
      </c>
      <c r="P4003">
        <v>12</v>
      </c>
      <c r="Q4003">
        <v>19</v>
      </c>
      <c r="R4003">
        <v>9.8000000000000007</v>
      </c>
      <c r="S4003" t="b">
        <v>0</v>
      </c>
      <c r="T4003" t="b">
        <v>0</v>
      </c>
      <c r="U4003" t="b">
        <v>1</v>
      </c>
      <c r="V4003">
        <v>18000</v>
      </c>
      <c r="W4003">
        <v>14800</v>
      </c>
      <c r="X4003">
        <v>2.4900000000000002</v>
      </c>
      <c r="Y4003">
        <v>16000</v>
      </c>
      <c r="Z4003">
        <v>2.23</v>
      </c>
    </row>
    <row r="4004" spans="1:26">
      <c r="A4004">
        <v>209843034</v>
      </c>
      <c r="B4004" t="s">
        <v>9533</v>
      </c>
      <c r="C4004" t="s">
        <v>3597</v>
      </c>
      <c r="D4004" t="s">
        <v>4034</v>
      </c>
      <c r="E4004" t="s">
        <v>9628</v>
      </c>
      <c r="F4004" t="s">
        <v>3718</v>
      </c>
      <c r="G4004">
        <v>209843034</v>
      </c>
      <c r="I4004" t="s">
        <v>3711</v>
      </c>
      <c r="J4004" t="s">
        <v>9801</v>
      </c>
      <c r="K4004" t="s">
        <v>3688</v>
      </c>
      <c r="M4004">
        <v>12</v>
      </c>
      <c r="N4004">
        <v>19</v>
      </c>
      <c r="O4004">
        <v>10.8</v>
      </c>
      <c r="P4004">
        <v>12</v>
      </c>
      <c r="Q4004">
        <v>19</v>
      </c>
      <c r="R4004">
        <v>9.8000000000000007</v>
      </c>
      <c r="S4004" t="b">
        <v>0</v>
      </c>
      <c r="T4004" t="b">
        <v>0</v>
      </c>
      <c r="U4004" t="b">
        <v>1</v>
      </c>
      <c r="V4004">
        <v>18000</v>
      </c>
      <c r="W4004">
        <v>14800</v>
      </c>
      <c r="X4004">
        <v>2.4900000000000002</v>
      </c>
      <c r="Y4004">
        <v>16000</v>
      </c>
      <c r="Z4004">
        <v>2.23</v>
      </c>
    </row>
    <row r="4005" spans="1:26">
      <c r="A4005">
        <v>209843046</v>
      </c>
      <c r="B4005" t="s">
        <v>9533</v>
      </c>
      <c r="C4005" t="s">
        <v>3597</v>
      </c>
      <c r="D4005" t="s">
        <v>4034</v>
      </c>
      <c r="E4005" t="s">
        <v>9615</v>
      </c>
      <c r="F4005" t="s">
        <v>3718</v>
      </c>
      <c r="G4005">
        <v>209843046</v>
      </c>
      <c r="I4005" t="s">
        <v>3711</v>
      </c>
      <c r="J4005" t="s">
        <v>9802</v>
      </c>
      <c r="K4005" t="s">
        <v>3688</v>
      </c>
      <c r="M4005">
        <v>12</v>
      </c>
      <c r="N4005">
        <v>19</v>
      </c>
      <c r="O4005">
        <v>10.8</v>
      </c>
      <c r="P4005">
        <v>12</v>
      </c>
      <c r="Q4005">
        <v>19</v>
      </c>
      <c r="R4005">
        <v>9.8000000000000007</v>
      </c>
      <c r="S4005" t="b">
        <v>0</v>
      </c>
      <c r="T4005" t="b">
        <v>0</v>
      </c>
      <c r="U4005" t="b">
        <v>1</v>
      </c>
      <c r="V4005">
        <v>18000</v>
      </c>
      <c r="W4005">
        <v>14800</v>
      </c>
      <c r="X4005">
        <v>2.4900000000000002</v>
      </c>
      <c r="Y4005">
        <v>16000</v>
      </c>
      <c r="Z4005">
        <v>2.23</v>
      </c>
    </row>
    <row r="4006" spans="1:26">
      <c r="A4006">
        <v>211991187</v>
      </c>
      <c r="B4006" t="s">
        <v>9533</v>
      </c>
      <c r="C4006" t="s">
        <v>3597</v>
      </c>
      <c r="D4006" t="s">
        <v>4034</v>
      </c>
      <c r="E4006" t="s">
        <v>9649</v>
      </c>
      <c r="F4006" t="s">
        <v>3718</v>
      </c>
      <c r="G4006">
        <v>211991187</v>
      </c>
      <c r="I4006" t="s">
        <v>3711</v>
      </c>
      <c r="J4006" t="s">
        <v>9804</v>
      </c>
      <c r="K4006" t="s">
        <v>3688</v>
      </c>
      <c r="M4006">
        <v>12</v>
      </c>
      <c r="N4006">
        <v>19</v>
      </c>
      <c r="O4006">
        <v>10.8</v>
      </c>
      <c r="P4006">
        <v>12</v>
      </c>
      <c r="Q4006">
        <v>19</v>
      </c>
      <c r="R4006">
        <v>9.8000000000000007</v>
      </c>
      <c r="S4006" t="b">
        <v>0</v>
      </c>
      <c r="T4006" t="b">
        <v>0</v>
      </c>
      <c r="U4006" t="b">
        <v>1</v>
      </c>
      <c r="V4006">
        <v>18000</v>
      </c>
      <c r="W4006">
        <v>14800</v>
      </c>
      <c r="X4006">
        <v>2.4900000000000002</v>
      </c>
      <c r="Y4006">
        <v>16000</v>
      </c>
      <c r="Z4006">
        <v>2.23</v>
      </c>
    </row>
    <row r="4007" spans="1:26">
      <c r="A4007">
        <v>207742406</v>
      </c>
      <c r="B4007" t="s">
        <v>9533</v>
      </c>
      <c r="C4007" t="s">
        <v>3597</v>
      </c>
      <c r="D4007" t="s">
        <v>4034</v>
      </c>
      <c r="E4007" t="s">
        <v>9781</v>
      </c>
      <c r="F4007" t="s">
        <v>3718</v>
      </c>
      <c r="G4007">
        <v>207742406</v>
      </c>
      <c r="I4007" t="s">
        <v>3711</v>
      </c>
      <c r="J4007" t="s">
        <v>9805</v>
      </c>
      <c r="K4007" t="s">
        <v>3688</v>
      </c>
      <c r="M4007">
        <v>12</v>
      </c>
      <c r="N4007">
        <v>19</v>
      </c>
      <c r="O4007">
        <v>10.8</v>
      </c>
      <c r="P4007">
        <v>12</v>
      </c>
      <c r="Q4007">
        <v>19</v>
      </c>
      <c r="R4007">
        <v>9.8000000000000007</v>
      </c>
      <c r="S4007" t="b">
        <v>0</v>
      </c>
      <c r="T4007" t="b">
        <v>0</v>
      </c>
      <c r="U4007" t="b">
        <v>1</v>
      </c>
      <c r="V4007">
        <v>18000</v>
      </c>
      <c r="W4007">
        <v>14800</v>
      </c>
      <c r="X4007">
        <v>2.4900000000000002</v>
      </c>
      <c r="Y4007">
        <v>16000</v>
      </c>
      <c r="Z4007">
        <v>2.23</v>
      </c>
    </row>
    <row r="4008" spans="1:26">
      <c r="A4008">
        <v>209843018</v>
      </c>
      <c r="B4008" t="s">
        <v>9533</v>
      </c>
      <c r="C4008" t="s">
        <v>3597</v>
      </c>
      <c r="D4008" t="s">
        <v>4034</v>
      </c>
      <c r="E4008" t="s">
        <v>9615</v>
      </c>
      <c r="F4008" t="s">
        <v>3753</v>
      </c>
      <c r="G4008">
        <v>209843018</v>
      </c>
      <c r="I4008" t="s">
        <v>3601</v>
      </c>
      <c r="J4008" t="s">
        <v>9797</v>
      </c>
      <c r="K4008" t="s">
        <v>3624</v>
      </c>
      <c r="L4008" t="s">
        <v>9800</v>
      </c>
      <c r="M4008">
        <v>12.5</v>
      </c>
      <c r="N4008">
        <v>20.5</v>
      </c>
      <c r="O4008">
        <v>11</v>
      </c>
      <c r="P4008">
        <v>12.5</v>
      </c>
      <c r="Q4008">
        <v>20</v>
      </c>
      <c r="R4008">
        <v>10.6</v>
      </c>
      <c r="S4008" t="b">
        <v>0</v>
      </c>
      <c r="T4008" t="b">
        <v>0</v>
      </c>
      <c r="U4008" t="b">
        <v>1</v>
      </c>
      <c r="V4008">
        <v>17000</v>
      </c>
      <c r="W4008">
        <v>12600</v>
      </c>
      <c r="X4008">
        <v>2.66</v>
      </c>
      <c r="Y4008">
        <v>14100</v>
      </c>
      <c r="Z4008">
        <v>2.4</v>
      </c>
    </row>
    <row r="4009" spans="1:26">
      <c r="A4009">
        <v>209843002</v>
      </c>
      <c r="B4009" t="s">
        <v>9533</v>
      </c>
      <c r="C4009" t="s">
        <v>3597</v>
      </c>
      <c r="D4009" t="s">
        <v>4034</v>
      </c>
      <c r="E4009" t="s">
        <v>9628</v>
      </c>
      <c r="F4009" t="s">
        <v>3753</v>
      </c>
      <c r="G4009">
        <v>209843002</v>
      </c>
      <c r="I4009" t="s">
        <v>3601</v>
      </c>
      <c r="J4009" t="s">
        <v>9796</v>
      </c>
      <c r="K4009" t="s">
        <v>3624</v>
      </c>
      <c r="L4009" t="s">
        <v>9799</v>
      </c>
      <c r="M4009">
        <v>12.5</v>
      </c>
      <c r="N4009">
        <v>20.5</v>
      </c>
      <c r="O4009">
        <v>11</v>
      </c>
      <c r="P4009">
        <v>12.5</v>
      </c>
      <c r="Q4009">
        <v>20</v>
      </c>
      <c r="R4009">
        <v>10.6</v>
      </c>
      <c r="S4009" t="b">
        <v>0</v>
      </c>
      <c r="T4009" t="b">
        <v>0</v>
      </c>
      <c r="U4009" t="b">
        <v>1</v>
      </c>
      <c r="V4009">
        <v>17000</v>
      </c>
      <c r="W4009">
        <v>12600</v>
      </c>
      <c r="X4009">
        <v>2.66</v>
      </c>
      <c r="Y4009">
        <v>14100</v>
      </c>
      <c r="Z4009">
        <v>2.4</v>
      </c>
    </row>
    <row r="4010" spans="1:26">
      <c r="A4010">
        <v>211644026</v>
      </c>
      <c r="B4010" t="s">
        <v>9533</v>
      </c>
      <c r="C4010" t="s">
        <v>3597</v>
      </c>
      <c r="D4010" t="s">
        <v>4034</v>
      </c>
      <c r="E4010" t="s">
        <v>7723</v>
      </c>
      <c r="F4010" t="s">
        <v>3753</v>
      </c>
      <c r="G4010">
        <v>211644026</v>
      </c>
      <c r="I4010" t="s">
        <v>3601</v>
      </c>
      <c r="J4010" t="s">
        <v>9031</v>
      </c>
      <c r="K4010" t="s">
        <v>3624</v>
      </c>
      <c r="L4010" t="s">
        <v>6816</v>
      </c>
      <c r="M4010">
        <v>12.5</v>
      </c>
      <c r="N4010">
        <v>20.5</v>
      </c>
      <c r="O4010">
        <v>11</v>
      </c>
      <c r="P4010">
        <v>12.5</v>
      </c>
      <c r="Q4010">
        <v>20</v>
      </c>
      <c r="R4010">
        <v>10.6</v>
      </c>
      <c r="S4010" t="b">
        <v>0</v>
      </c>
      <c r="T4010" t="b">
        <v>0</v>
      </c>
      <c r="U4010" t="b">
        <v>1</v>
      </c>
      <c r="V4010">
        <v>17000</v>
      </c>
      <c r="W4010">
        <v>12600</v>
      </c>
      <c r="X4010">
        <v>2.66</v>
      </c>
      <c r="Y4010">
        <v>14100</v>
      </c>
      <c r="Z4010">
        <v>2.4</v>
      </c>
    </row>
    <row r="4011" spans="1:26">
      <c r="A4011">
        <v>211644051</v>
      </c>
      <c r="B4011" t="s">
        <v>9533</v>
      </c>
      <c r="C4011" t="s">
        <v>3597</v>
      </c>
      <c r="D4011" t="s">
        <v>4034</v>
      </c>
      <c r="E4011" t="s">
        <v>6224</v>
      </c>
      <c r="F4011" t="s">
        <v>3753</v>
      </c>
      <c r="G4011">
        <v>211644051</v>
      </c>
      <c r="I4011" t="s">
        <v>3601</v>
      </c>
      <c r="J4011" t="s">
        <v>9031</v>
      </c>
      <c r="K4011" t="s">
        <v>3624</v>
      </c>
      <c r="L4011" t="s">
        <v>6816</v>
      </c>
      <c r="M4011">
        <v>12.5</v>
      </c>
      <c r="N4011">
        <v>20.5</v>
      </c>
      <c r="O4011">
        <v>11</v>
      </c>
      <c r="P4011">
        <v>12.5</v>
      </c>
      <c r="Q4011">
        <v>20</v>
      </c>
      <c r="R4011">
        <v>10.6</v>
      </c>
      <c r="S4011" t="b">
        <v>0</v>
      </c>
      <c r="T4011" t="b">
        <v>0</v>
      </c>
      <c r="U4011" t="b">
        <v>1</v>
      </c>
      <c r="V4011">
        <v>17000</v>
      </c>
      <c r="W4011">
        <v>12600</v>
      </c>
      <c r="X4011">
        <v>2.66</v>
      </c>
      <c r="Y4011">
        <v>14100</v>
      </c>
      <c r="Z4011">
        <v>2.4</v>
      </c>
    </row>
    <row r="4012" spans="1:26">
      <c r="A4012">
        <v>207826702</v>
      </c>
      <c r="B4012" t="s">
        <v>9533</v>
      </c>
      <c r="C4012" t="s">
        <v>3597</v>
      </c>
      <c r="D4012" t="s">
        <v>4034</v>
      </c>
      <c r="E4012" t="s">
        <v>3834</v>
      </c>
      <c r="F4012" t="s">
        <v>3753</v>
      </c>
      <c r="G4012">
        <v>207826702</v>
      </c>
      <c r="I4012" t="s">
        <v>3601</v>
      </c>
      <c r="J4012" t="s">
        <v>9031</v>
      </c>
      <c r="K4012" t="s">
        <v>3624</v>
      </c>
      <c r="L4012" t="s">
        <v>6816</v>
      </c>
      <c r="M4012">
        <v>12.5</v>
      </c>
      <c r="N4012">
        <v>20.5</v>
      </c>
      <c r="O4012">
        <v>11</v>
      </c>
      <c r="P4012">
        <v>12.5</v>
      </c>
      <c r="Q4012">
        <v>20</v>
      </c>
      <c r="R4012">
        <v>10.6</v>
      </c>
      <c r="S4012" t="b">
        <v>0</v>
      </c>
      <c r="T4012" t="b">
        <v>0</v>
      </c>
      <c r="U4012" t="b">
        <v>1</v>
      </c>
      <c r="V4012">
        <v>17000</v>
      </c>
      <c r="W4012">
        <v>12600</v>
      </c>
      <c r="X4012">
        <v>2.66</v>
      </c>
      <c r="Y4012">
        <v>14100</v>
      </c>
      <c r="Z4012">
        <v>2.4</v>
      </c>
    </row>
    <row r="4013" spans="1:26">
      <c r="A4013">
        <v>211644058</v>
      </c>
      <c r="B4013" t="s">
        <v>9533</v>
      </c>
      <c r="C4013" t="s">
        <v>3597</v>
      </c>
      <c r="D4013" t="s">
        <v>4034</v>
      </c>
      <c r="E4013" t="s">
        <v>6224</v>
      </c>
      <c r="F4013" t="s">
        <v>3849</v>
      </c>
      <c r="G4013">
        <v>211644058</v>
      </c>
      <c r="I4013" t="s">
        <v>3622</v>
      </c>
      <c r="J4013" t="s">
        <v>9031</v>
      </c>
      <c r="K4013" t="s">
        <v>3624</v>
      </c>
      <c r="L4013" t="s">
        <v>4039</v>
      </c>
      <c r="M4013">
        <v>12.5</v>
      </c>
      <c r="N4013">
        <v>20.5</v>
      </c>
      <c r="O4013">
        <v>11</v>
      </c>
      <c r="P4013">
        <v>12.5</v>
      </c>
      <c r="Q4013">
        <v>20.5</v>
      </c>
      <c r="R4013">
        <v>10.5</v>
      </c>
      <c r="S4013" t="b">
        <v>0</v>
      </c>
      <c r="T4013" t="b">
        <v>0</v>
      </c>
      <c r="U4013" t="b">
        <v>1</v>
      </c>
      <c r="V4013">
        <v>16000</v>
      </c>
      <c r="W4013">
        <v>12000</v>
      </c>
      <c r="X4013">
        <v>2.5099999999999998</v>
      </c>
      <c r="Y4013">
        <v>13600</v>
      </c>
      <c r="Z4013">
        <v>2.2400000000000002</v>
      </c>
    </row>
    <row r="4014" spans="1:26">
      <c r="A4014">
        <v>211644033</v>
      </c>
      <c r="B4014" t="s">
        <v>9533</v>
      </c>
      <c r="C4014" t="s">
        <v>3597</v>
      </c>
      <c r="D4014" t="s">
        <v>4034</v>
      </c>
      <c r="E4014" t="s">
        <v>7723</v>
      </c>
      <c r="F4014" t="s">
        <v>3849</v>
      </c>
      <c r="G4014">
        <v>211644033</v>
      </c>
      <c r="I4014" t="s">
        <v>3622</v>
      </c>
      <c r="J4014" t="s">
        <v>9031</v>
      </c>
      <c r="K4014" t="s">
        <v>3624</v>
      </c>
      <c r="L4014" t="s">
        <v>4039</v>
      </c>
      <c r="M4014">
        <v>12.5</v>
      </c>
      <c r="N4014">
        <v>20.5</v>
      </c>
      <c r="O4014">
        <v>11</v>
      </c>
      <c r="P4014">
        <v>12.5</v>
      </c>
      <c r="Q4014">
        <v>20.5</v>
      </c>
      <c r="R4014">
        <v>10.5</v>
      </c>
      <c r="S4014" t="b">
        <v>0</v>
      </c>
      <c r="T4014" t="b">
        <v>0</v>
      </c>
      <c r="U4014" t="b">
        <v>1</v>
      </c>
      <c r="V4014">
        <v>16000</v>
      </c>
      <c r="W4014">
        <v>12000</v>
      </c>
      <c r="X4014">
        <v>2.5099999999999998</v>
      </c>
      <c r="Y4014">
        <v>13600</v>
      </c>
      <c r="Z4014">
        <v>2.2400000000000002</v>
      </c>
    </row>
    <row r="4015" spans="1:26">
      <c r="A4015">
        <v>210476737</v>
      </c>
      <c r="B4015" t="s">
        <v>9533</v>
      </c>
      <c r="C4015" t="s">
        <v>3597</v>
      </c>
      <c r="D4015" t="s">
        <v>4034</v>
      </c>
      <c r="E4015" t="s">
        <v>9724</v>
      </c>
      <c r="F4015" t="s">
        <v>3849</v>
      </c>
      <c r="G4015">
        <v>210476737</v>
      </c>
      <c r="I4015" t="s">
        <v>3622</v>
      </c>
      <c r="J4015" t="s">
        <v>9787</v>
      </c>
      <c r="K4015" t="s">
        <v>3624</v>
      </c>
      <c r="L4015" t="s">
        <v>9798</v>
      </c>
      <c r="M4015">
        <v>12.5</v>
      </c>
      <c r="N4015">
        <v>20.5</v>
      </c>
      <c r="O4015">
        <v>11</v>
      </c>
      <c r="P4015">
        <v>12.5</v>
      </c>
      <c r="Q4015">
        <v>20.5</v>
      </c>
      <c r="R4015">
        <v>10.5</v>
      </c>
      <c r="S4015" t="b">
        <v>0</v>
      </c>
      <c r="T4015" t="b">
        <v>0</v>
      </c>
      <c r="U4015" t="b">
        <v>1</v>
      </c>
      <c r="V4015">
        <v>16000</v>
      </c>
      <c r="W4015">
        <v>12000</v>
      </c>
      <c r="X4015">
        <v>2.5099999999999998</v>
      </c>
      <c r="Y4015">
        <v>13600</v>
      </c>
      <c r="Z4015">
        <v>2.2400000000000002</v>
      </c>
    </row>
    <row r="4016" spans="1:26">
      <c r="A4016">
        <v>209843013</v>
      </c>
      <c r="B4016" t="s">
        <v>9533</v>
      </c>
      <c r="C4016" t="s">
        <v>3597</v>
      </c>
      <c r="D4016" t="s">
        <v>4034</v>
      </c>
      <c r="E4016" t="s">
        <v>9615</v>
      </c>
      <c r="F4016" t="s">
        <v>3849</v>
      </c>
      <c r="G4016">
        <v>209843013</v>
      </c>
      <c r="I4016" t="s">
        <v>3622</v>
      </c>
      <c r="J4016" t="s">
        <v>9797</v>
      </c>
      <c r="K4016" t="s">
        <v>3624</v>
      </c>
      <c r="L4016" t="s">
        <v>9794</v>
      </c>
      <c r="M4016">
        <v>12.5</v>
      </c>
      <c r="N4016">
        <v>20.5</v>
      </c>
      <c r="O4016">
        <v>11</v>
      </c>
      <c r="P4016">
        <v>12.5</v>
      </c>
      <c r="Q4016">
        <v>20.5</v>
      </c>
      <c r="R4016">
        <v>10.5</v>
      </c>
      <c r="S4016" t="b">
        <v>0</v>
      </c>
      <c r="T4016" t="b">
        <v>0</v>
      </c>
      <c r="U4016" t="b">
        <v>1</v>
      </c>
      <c r="V4016">
        <v>16000</v>
      </c>
      <c r="W4016">
        <v>12000</v>
      </c>
      <c r="X4016">
        <v>2.5099999999999998</v>
      </c>
      <c r="Y4016">
        <v>13600</v>
      </c>
      <c r="Z4016">
        <v>2.2400000000000002</v>
      </c>
    </row>
    <row r="4017" spans="1:26">
      <c r="A4017">
        <v>209842997</v>
      </c>
      <c r="B4017" t="s">
        <v>9533</v>
      </c>
      <c r="C4017" t="s">
        <v>3597</v>
      </c>
      <c r="D4017" t="s">
        <v>4034</v>
      </c>
      <c r="E4017" t="s">
        <v>9628</v>
      </c>
      <c r="F4017" t="s">
        <v>3849</v>
      </c>
      <c r="G4017">
        <v>209842997</v>
      </c>
      <c r="I4017" t="s">
        <v>3622</v>
      </c>
      <c r="J4017" t="s">
        <v>9796</v>
      </c>
      <c r="K4017" t="s">
        <v>3624</v>
      </c>
      <c r="L4017" t="s">
        <v>9792</v>
      </c>
      <c r="M4017">
        <v>12.5</v>
      </c>
      <c r="N4017">
        <v>20.5</v>
      </c>
      <c r="O4017">
        <v>11</v>
      </c>
      <c r="P4017">
        <v>12.5</v>
      </c>
      <c r="Q4017">
        <v>20.5</v>
      </c>
      <c r="R4017">
        <v>10.5</v>
      </c>
      <c r="S4017" t="b">
        <v>0</v>
      </c>
      <c r="T4017" t="b">
        <v>0</v>
      </c>
      <c r="U4017" t="b">
        <v>1</v>
      </c>
      <c r="V4017">
        <v>16000</v>
      </c>
      <c r="W4017">
        <v>12000</v>
      </c>
      <c r="X4017">
        <v>2.5099999999999998</v>
      </c>
      <c r="Y4017">
        <v>13600</v>
      </c>
      <c r="Z4017">
        <v>2.2400000000000002</v>
      </c>
    </row>
    <row r="4018" spans="1:26">
      <c r="A4018">
        <v>209843023</v>
      </c>
      <c r="B4018" t="s">
        <v>9533</v>
      </c>
      <c r="C4018" t="s">
        <v>3597</v>
      </c>
      <c r="D4018" t="s">
        <v>4034</v>
      </c>
      <c r="E4018" t="s">
        <v>9615</v>
      </c>
      <c r="F4018" t="s">
        <v>3787</v>
      </c>
      <c r="G4018">
        <v>209843023</v>
      </c>
      <c r="I4018" t="s">
        <v>3622</v>
      </c>
      <c r="J4018" t="s">
        <v>9794</v>
      </c>
      <c r="K4018" t="s">
        <v>3624</v>
      </c>
      <c r="L4018" t="s">
        <v>9795</v>
      </c>
      <c r="M4018">
        <v>12.5</v>
      </c>
      <c r="N4018">
        <v>21.5</v>
      </c>
      <c r="O4018">
        <v>10.5</v>
      </c>
      <c r="P4018">
        <v>12.5</v>
      </c>
      <c r="Q4018">
        <v>23</v>
      </c>
      <c r="R4018">
        <v>10</v>
      </c>
      <c r="S4018" t="b">
        <v>0</v>
      </c>
      <c r="T4018" t="b">
        <v>0</v>
      </c>
      <c r="U4018" t="b">
        <v>1</v>
      </c>
      <c r="V4018">
        <v>18000</v>
      </c>
      <c r="W4018">
        <v>12800</v>
      </c>
      <c r="X4018">
        <v>2.52</v>
      </c>
      <c r="Y4018">
        <v>14200</v>
      </c>
      <c r="Z4018">
        <v>2.29</v>
      </c>
    </row>
    <row r="4019" spans="1:26">
      <c r="A4019">
        <v>209843007</v>
      </c>
      <c r="B4019" t="s">
        <v>9533</v>
      </c>
      <c r="C4019" t="s">
        <v>3597</v>
      </c>
      <c r="D4019" t="s">
        <v>4034</v>
      </c>
      <c r="E4019" t="s">
        <v>9628</v>
      </c>
      <c r="F4019" t="s">
        <v>3787</v>
      </c>
      <c r="G4019">
        <v>209843007</v>
      </c>
      <c r="I4019" t="s">
        <v>3622</v>
      </c>
      <c r="J4019" t="s">
        <v>9792</v>
      </c>
      <c r="K4019" t="s">
        <v>3624</v>
      </c>
      <c r="L4019" t="s">
        <v>9793</v>
      </c>
      <c r="M4019">
        <v>12.5</v>
      </c>
      <c r="N4019">
        <v>21.5</v>
      </c>
      <c r="O4019">
        <v>10.5</v>
      </c>
      <c r="P4019">
        <v>12.5</v>
      </c>
      <c r="Q4019">
        <v>23</v>
      </c>
      <c r="R4019">
        <v>10</v>
      </c>
      <c r="S4019" t="b">
        <v>0</v>
      </c>
      <c r="T4019" t="b">
        <v>0</v>
      </c>
      <c r="U4019" t="b">
        <v>1</v>
      </c>
      <c r="V4019">
        <v>18000</v>
      </c>
      <c r="W4019">
        <v>12800</v>
      </c>
      <c r="X4019">
        <v>2.52</v>
      </c>
      <c r="Y4019">
        <v>14200</v>
      </c>
      <c r="Z4019">
        <v>2.29</v>
      </c>
    </row>
    <row r="4020" spans="1:26">
      <c r="A4020">
        <v>207821933</v>
      </c>
      <c r="B4020" t="s">
        <v>9533</v>
      </c>
      <c r="C4020" t="s">
        <v>3597</v>
      </c>
      <c r="D4020" t="s">
        <v>4034</v>
      </c>
      <c r="E4020" t="s">
        <v>3834</v>
      </c>
      <c r="F4020" t="s">
        <v>3621</v>
      </c>
      <c r="G4020">
        <v>207821933</v>
      </c>
      <c r="I4020" t="s">
        <v>3622</v>
      </c>
      <c r="J4020" t="s">
        <v>9031</v>
      </c>
      <c r="K4020" t="s">
        <v>3624</v>
      </c>
      <c r="L4020" t="s">
        <v>9737</v>
      </c>
      <c r="M4020">
        <v>13.5</v>
      </c>
      <c r="N4020">
        <v>24</v>
      </c>
      <c r="O4020">
        <v>11.6</v>
      </c>
      <c r="P4020">
        <v>13.5</v>
      </c>
      <c r="Q4020">
        <v>24</v>
      </c>
      <c r="R4020">
        <v>10.5</v>
      </c>
      <c r="S4020" t="b">
        <v>0</v>
      </c>
      <c r="T4020" t="b">
        <v>0</v>
      </c>
      <c r="U4020" t="b">
        <v>1</v>
      </c>
      <c r="V4020">
        <v>18000</v>
      </c>
      <c r="W4020">
        <v>14100</v>
      </c>
      <c r="X4020">
        <v>2.65</v>
      </c>
      <c r="Y4020">
        <v>16238</v>
      </c>
      <c r="Z4020">
        <v>2.4900000000000002</v>
      </c>
    </row>
    <row r="4021" spans="1:26">
      <c r="A4021">
        <v>209948209</v>
      </c>
      <c r="B4021" t="s">
        <v>9533</v>
      </c>
      <c r="C4021" t="s">
        <v>3597</v>
      </c>
      <c r="D4021" t="s">
        <v>4034</v>
      </c>
      <c r="E4021" t="s">
        <v>9724</v>
      </c>
      <c r="F4021" t="s">
        <v>3621</v>
      </c>
      <c r="G4021">
        <v>209948209</v>
      </c>
      <c r="I4021" t="s">
        <v>3622</v>
      </c>
      <c r="J4021" t="s">
        <v>9725</v>
      </c>
      <c r="K4021" t="s">
        <v>3624</v>
      </c>
      <c r="L4021" t="s">
        <v>9791</v>
      </c>
      <c r="M4021">
        <v>12.5</v>
      </c>
      <c r="N4021">
        <v>22</v>
      </c>
      <c r="O4021">
        <v>10.8</v>
      </c>
      <c r="P4021">
        <v>12.5</v>
      </c>
      <c r="Q4021">
        <v>23.1</v>
      </c>
      <c r="R4021">
        <v>9.3000000000000007</v>
      </c>
      <c r="S4021" t="b">
        <v>0</v>
      </c>
      <c r="T4021" t="b">
        <v>0</v>
      </c>
      <c r="U4021" t="b">
        <v>0</v>
      </c>
      <c r="V4021">
        <v>12000</v>
      </c>
      <c r="W4021">
        <v>8200</v>
      </c>
      <c r="X4021">
        <v>2.25</v>
      </c>
      <c r="Y4021">
        <v>9543</v>
      </c>
      <c r="Z4021">
        <v>2.39</v>
      </c>
    </row>
    <row r="4022" spans="1:26">
      <c r="A4022">
        <v>209948205</v>
      </c>
      <c r="B4022" t="s">
        <v>9533</v>
      </c>
      <c r="C4022" t="s">
        <v>3597</v>
      </c>
      <c r="D4022" t="s">
        <v>4034</v>
      </c>
      <c r="E4022" t="s">
        <v>9724</v>
      </c>
      <c r="F4022" t="s">
        <v>3621</v>
      </c>
      <c r="G4022">
        <v>209948205</v>
      </c>
      <c r="I4022" t="s">
        <v>3622</v>
      </c>
      <c r="J4022" t="s">
        <v>9789</v>
      </c>
      <c r="K4022" t="s">
        <v>3624</v>
      </c>
      <c r="L4022" t="s">
        <v>9790</v>
      </c>
      <c r="M4022">
        <v>14</v>
      </c>
      <c r="N4022">
        <v>24</v>
      </c>
      <c r="O4022">
        <v>11.3</v>
      </c>
      <c r="P4022">
        <v>14</v>
      </c>
      <c r="Q4022">
        <v>24</v>
      </c>
      <c r="R4022">
        <v>11.4</v>
      </c>
      <c r="S4022" t="b">
        <v>0</v>
      </c>
      <c r="T4022" t="b">
        <v>0</v>
      </c>
      <c r="U4022" t="b">
        <v>1</v>
      </c>
      <c r="V4022">
        <v>9000</v>
      </c>
      <c r="W4022">
        <v>8300</v>
      </c>
      <c r="X4022">
        <v>2.67</v>
      </c>
      <c r="Y4022">
        <v>9096</v>
      </c>
      <c r="Z4022">
        <v>2.61</v>
      </c>
    </row>
    <row r="4023" spans="1:26">
      <c r="A4023">
        <v>209948207</v>
      </c>
      <c r="B4023" t="s">
        <v>9533</v>
      </c>
      <c r="C4023" t="s">
        <v>3597</v>
      </c>
      <c r="D4023" t="s">
        <v>4034</v>
      </c>
      <c r="E4023" t="s">
        <v>9724</v>
      </c>
      <c r="F4023" t="s">
        <v>3621</v>
      </c>
      <c r="G4023">
        <v>209948207</v>
      </c>
      <c r="I4023" t="s">
        <v>3622</v>
      </c>
      <c r="J4023" t="s">
        <v>9787</v>
      </c>
      <c r="K4023" t="s">
        <v>3624</v>
      </c>
      <c r="L4023" t="s">
        <v>9788</v>
      </c>
      <c r="M4023">
        <v>13.5</v>
      </c>
      <c r="N4023">
        <v>23.5</v>
      </c>
      <c r="O4023">
        <v>11</v>
      </c>
      <c r="P4023">
        <v>13.5</v>
      </c>
      <c r="Q4023">
        <v>23.7</v>
      </c>
      <c r="R4023">
        <v>10.3</v>
      </c>
      <c r="S4023" t="b">
        <v>0</v>
      </c>
      <c r="T4023" t="b">
        <v>0</v>
      </c>
      <c r="U4023" t="b">
        <v>1</v>
      </c>
      <c r="V4023">
        <v>18000</v>
      </c>
      <c r="W4023">
        <v>14000</v>
      </c>
      <c r="X4023">
        <v>2.61</v>
      </c>
      <c r="Y4023">
        <v>15265</v>
      </c>
      <c r="Z4023">
        <v>2.5</v>
      </c>
    </row>
    <row r="4024" spans="1:26">
      <c r="A4024">
        <v>205807088</v>
      </c>
      <c r="B4024" t="s">
        <v>9533</v>
      </c>
      <c r="C4024" t="s">
        <v>3597</v>
      </c>
      <c r="D4024" t="s">
        <v>4034</v>
      </c>
      <c r="E4024" t="s">
        <v>9781</v>
      </c>
      <c r="F4024" t="s">
        <v>3621</v>
      </c>
      <c r="G4024">
        <v>205807088</v>
      </c>
      <c r="I4024" t="s">
        <v>3622</v>
      </c>
      <c r="J4024" t="s">
        <v>9786</v>
      </c>
      <c r="K4024" t="s">
        <v>3624</v>
      </c>
      <c r="L4024" t="s">
        <v>9786</v>
      </c>
      <c r="M4024">
        <v>10.5</v>
      </c>
      <c r="N4024">
        <v>19</v>
      </c>
      <c r="O4024">
        <v>10</v>
      </c>
      <c r="P4024">
        <v>10.5</v>
      </c>
      <c r="Q4024">
        <v>19</v>
      </c>
      <c r="R4024">
        <v>8.6999999999999993</v>
      </c>
      <c r="S4024" t="b">
        <v>0</v>
      </c>
      <c r="T4024" t="b">
        <v>0</v>
      </c>
      <c r="U4024" t="b">
        <v>0</v>
      </c>
      <c r="V4024">
        <v>18000</v>
      </c>
      <c r="W4024">
        <v>11500</v>
      </c>
      <c r="X4024">
        <v>2.57</v>
      </c>
      <c r="Y4024">
        <v>14370</v>
      </c>
      <c r="Z4024">
        <v>2.4900000000000002</v>
      </c>
    </row>
    <row r="4025" spans="1:26">
      <c r="A4025">
        <v>205807086</v>
      </c>
      <c r="B4025" t="s">
        <v>9533</v>
      </c>
      <c r="C4025" t="s">
        <v>3597</v>
      </c>
      <c r="D4025" t="s">
        <v>4034</v>
      </c>
      <c r="E4025" t="s">
        <v>9781</v>
      </c>
      <c r="F4025" t="s">
        <v>3621</v>
      </c>
      <c r="G4025">
        <v>205807086</v>
      </c>
      <c r="I4025" t="s">
        <v>3622</v>
      </c>
      <c r="J4025" t="s">
        <v>9785</v>
      </c>
      <c r="K4025" t="s">
        <v>3624</v>
      </c>
      <c r="L4025" t="s">
        <v>9785</v>
      </c>
      <c r="M4025">
        <v>12.6</v>
      </c>
      <c r="N4025">
        <v>21.5</v>
      </c>
      <c r="O4025">
        <v>10</v>
      </c>
      <c r="P4025">
        <v>12.6</v>
      </c>
      <c r="Q4025">
        <v>21.7</v>
      </c>
      <c r="R4025">
        <v>9.1</v>
      </c>
      <c r="S4025" t="b">
        <v>0</v>
      </c>
      <c r="T4025" t="b">
        <v>0</v>
      </c>
      <c r="U4025" t="b">
        <v>0</v>
      </c>
      <c r="V4025">
        <v>9000</v>
      </c>
      <c r="W4025">
        <v>6900</v>
      </c>
      <c r="X4025">
        <v>2.5299999999999998</v>
      </c>
      <c r="Y4025">
        <v>7500</v>
      </c>
      <c r="Z4025">
        <v>2.02</v>
      </c>
    </row>
    <row r="4026" spans="1:26">
      <c r="A4026">
        <v>209948208</v>
      </c>
      <c r="B4026" t="s">
        <v>9533</v>
      </c>
      <c r="C4026" t="s">
        <v>3597</v>
      </c>
      <c r="D4026" t="s">
        <v>4034</v>
      </c>
      <c r="E4026" t="s">
        <v>9724</v>
      </c>
      <c r="F4026" t="s">
        <v>3621</v>
      </c>
      <c r="G4026">
        <v>209948208</v>
      </c>
      <c r="I4026" t="s">
        <v>3622</v>
      </c>
      <c r="J4026" t="s">
        <v>9783</v>
      </c>
      <c r="K4026" t="s">
        <v>3624</v>
      </c>
      <c r="L4026" t="s">
        <v>9784</v>
      </c>
      <c r="M4026">
        <v>12.5</v>
      </c>
      <c r="N4026">
        <v>20.5</v>
      </c>
      <c r="O4026">
        <v>10</v>
      </c>
      <c r="P4026">
        <v>12.5</v>
      </c>
      <c r="Q4026">
        <v>21.5</v>
      </c>
      <c r="R4026">
        <v>9</v>
      </c>
      <c r="S4026" t="b">
        <v>0</v>
      </c>
      <c r="T4026" t="b">
        <v>0</v>
      </c>
      <c r="U4026" t="b">
        <v>0</v>
      </c>
      <c r="V4026">
        <v>9000</v>
      </c>
      <c r="W4026">
        <v>6800</v>
      </c>
      <c r="X4026">
        <v>2.46</v>
      </c>
      <c r="Y4026">
        <v>8044</v>
      </c>
      <c r="Z4026">
        <v>2.12</v>
      </c>
    </row>
    <row r="4027" spans="1:26">
      <c r="A4027">
        <v>205782686</v>
      </c>
      <c r="B4027" t="s">
        <v>9533</v>
      </c>
      <c r="C4027" t="s">
        <v>3597</v>
      </c>
      <c r="D4027" t="s">
        <v>4034</v>
      </c>
      <c r="E4027" t="s">
        <v>9781</v>
      </c>
      <c r="F4027" t="s">
        <v>3621</v>
      </c>
      <c r="G4027">
        <v>205782686</v>
      </c>
      <c r="I4027" t="s">
        <v>3622</v>
      </c>
      <c r="J4027" t="s">
        <v>9782</v>
      </c>
      <c r="K4027" t="s">
        <v>3624</v>
      </c>
      <c r="L4027" t="s">
        <v>9782</v>
      </c>
      <c r="M4027">
        <v>12.5</v>
      </c>
      <c r="N4027">
        <v>20.5</v>
      </c>
      <c r="O4027">
        <v>10</v>
      </c>
      <c r="P4027">
        <v>12.5</v>
      </c>
      <c r="Q4027">
        <v>21.5</v>
      </c>
      <c r="R4027">
        <v>9</v>
      </c>
      <c r="S4027" t="b">
        <v>0</v>
      </c>
      <c r="T4027" t="b">
        <v>0</v>
      </c>
      <c r="U4027" t="b">
        <v>0</v>
      </c>
      <c r="V4027">
        <v>9000</v>
      </c>
      <c r="W4027">
        <v>6800</v>
      </c>
      <c r="X4027">
        <v>2.46</v>
      </c>
      <c r="Y4027">
        <v>8044</v>
      </c>
      <c r="Z4027">
        <v>2.12</v>
      </c>
    </row>
    <row r="4028" spans="1:26">
      <c r="A4028">
        <v>211644046</v>
      </c>
      <c r="B4028" t="s">
        <v>9533</v>
      </c>
      <c r="C4028" t="s">
        <v>3597</v>
      </c>
      <c r="D4028" t="s">
        <v>4034</v>
      </c>
      <c r="E4028" t="s">
        <v>7723</v>
      </c>
      <c r="F4028" t="s">
        <v>3621</v>
      </c>
      <c r="G4028">
        <v>211644046</v>
      </c>
      <c r="I4028" t="s">
        <v>3622</v>
      </c>
      <c r="J4028" t="s">
        <v>6509</v>
      </c>
      <c r="K4028" t="s">
        <v>3624</v>
      </c>
      <c r="L4028" t="s">
        <v>9778</v>
      </c>
      <c r="M4028">
        <v>11</v>
      </c>
      <c r="N4028">
        <v>20.2</v>
      </c>
      <c r="O4028">
        <v>11.6</v>
      </c>
      <c r="P4028">
        <v>11</v>
      </c>
      <c r="Q4028">
        <v>20.5</v>
      </c>
      <c r="R4028">
        <v>11.5</v>
      </c>
      <c r="S4028" t="b">
        <v>0</v>
      </c>
      <c r="T4028" t="b">
        <v>0</v>
      </c>
      <c r="U4028" t="b">
        <v>1</v>
      </c>
      <c r="V4028">
        <v>24000</v>
      </c>
      <c r="W4028">
        <v>21000</v>
      </c>
      <c r="X4028">
        <v>2.64</v>
      </c>
      <c r="Y4028">
        <v>24000</v>
      </c>
      <c r="Z4028">
        <v>2.17</v>
      </c>
    </row>
    <row r="4029" spans="1:26">
      <c r="A4029">
        <v>211644071</v>
      </c>
      <c r="B4029" t="s">
        <v>9533</v>
      </c>
      <c r="C4029" t="s">
        <v>3597</v>
      </c>
      <c r="D4029" t="s">
        <v>4034</v>
      </c>
      <c r="E4029" t="s">
        <v>6224</v>
      </c>
      <c r="F4029" t="s">
        <v>3621</v>
      </c>
      <c r="G4029">
        <v>211644071</v>
      </c>
      <c r="I4029" t="s">
        <v>3622</v>
      </c>
      <c r="J4029" t="s">
        <v>6509</v>
      </c>
      <c r="K4029" t="s">
        <v>3624</v>
      </c>
      <c r="L4029" t="s">
        <v>9778</v>
      </c>
      <c r="M4029">
        <v>11</v>
      </c>
      <c r="N4029">
        <v>20.2</v>
      </c>
      <c r="O4029">
        <v>11.6</v>
      </c>
      <c r="P4029">
        <v>11</v>
      </c>
      <c r="Q4029">
        <v>20.5</v>
      </c>
      <c r="R4029">
        <v>11.5</v>
      </c>
      <c r="S4029" t="b">
        <v>0</v>
      </c>
      <c r="T4029" t="b">
        <v>0</v>
      </c>
      <c r="U4029" t="b">
        <v>1</v>
      </c>
      <c r="V4029">
        <v>24000</v>
      </c>
      <c r="W4029">
        <v>21000</v>
      </c>
      <c r="X4029">
        <v>2.64</v>
      </c>
      <c r="Y4029">
        <v>24000</v>
      </c>
      <c r="Z4029">
        <v>2.17</v>
      </c>
    </row>
    <row r="4030" spans="1:26">
      <c r="A4030">
        <v>209843014</v>
      </c>
      <c r="B4030" t="s">
        <v>9533</v>
      </c>
      <c r="C4030" t="s">
        <v>3597</v>
      </c>
      <c r="D4030" t="s">
        <v>4034</v>
      </c>
      <c r="E4030" t="s">
        <v>9615</v>
      </c>
      <c r="F4030" t="s">
        <v>3621</v>
      </c>
      <c r="G4030">
        <v>209843014</v>
      </c>
      <c r="I4030" t="s">
        <v>3622</v>
      </c>
      <c r="J4030" t="s">
        <v>9731</v>
      </c>
      <c r="K4030" t="s">
        <v>3624</v>
      </c>
      <c r="L4030" t="s">
        <v>9780</v>
      </c>
      <c r="M4030">
        <v>12.5</v>
      </c>
      <c r="N4030">
        <v>20.7</v>
      </c>
      <c r="O4030">
        <v>10.5</v>
      </c>
      <c r="P4030">
        <v>12.5</v>
      </c>
      <c r="Q4030">
        <v>21.5</v>
      </c>
      <c r="R4030">
        <v>9.6999999999999993</v>
      </c>
      <c r="S4030" t="b">
        <v>0</v>
      </c>
      <c r="T4030" t="b">
        <v>0</v>
      </c>
      <c r="U4030" t="b">
        <v>1</v>
      </c>
      <c r="V4030">
        <v>24000</v>
      </c>
      <c r="W4030">
        <v>19000</v>
      </c>
      <c r="X4030">
        <v>2.6</v>
      </c>
      <c r="Y4030">
        <v>20800</v>
      </c>
      <c r="Z4030">
        <v>2.36</v>
      </c>
    </row>
    <row r="4031" spans="1:26">
      <c r="A4031">
        <v>209842998</v>
      </c>
      <c r="B4031" t="s">
        <v>9533</v>
      </c>
      <c r="C4031" t="s">
        <v>3597</v>
      </c>
      <c r="D4031" t="s">
        <v>4034</v>
      </c>
      <c r="E4031" t="s">
        <v>9628</v>
      </c>
      <c r="F4031" t="s">
        <v>3621</v>
      </c>
      <c r="G4031">
        <v>209842998</v>
      </c>
      <c r="I4031" t="s">
        <v>3622</v>
      </c>
      <c r="J4031" t="s">
        <v>9729</v>
      </c>
      <c r="K4031" t="s">
        <v>3624</v>
      </c>
      <c r="L4031" t="s">
        <v>9779</v>
      </c>
      <c r="M4031">
        <v>12.5</v>
      </c>
      <c r="N4031">
        <v>20.7</v>
      </c>
      <c r="O4031">
        <v>10.5</v>
      </c>
      <c r="P4031">
        <v>12.5</v>
      </c>
      <c r="Q4031">
        <v>21.5</v>
      </c>
      <c r="R4031">
        <v>9.6999999999999993</v>
      </c>
      <c r="S4031" t="b">
        <v>0</v>
      </c>
      <c r="T4031" t="b">
        <v>0</v>
      </c>
      <c r="U4031" t="b">
        <v>1</v>
      </c>
      <c r="V4031">
        <v>24000</v>
      </c>
      <c r="W4031">
        <v>19000</v>
      </c>
      <c r="X4031">
        <v>2.6</v>
      </c>
      <c r="Y4031">
        <v>20800</v>
      </c>
      <c r="Z4031">
        <v>2.36</v>
      </c>
    </row>
    <row r="4032" spans="1:26">
      <c r="A4032">
        <v>211644059</v>
      </c>
      <c r="B4032" t="s">
        <v>9533</v>
      </c>
      <c r="C4032" t="s">
        <v>3597</v>
      </c>
      <c r="D4032" t="s">
        <v>4034</v>
      </c>
      <c r="E4032" t="s">
        <v>6224</v>
      </c>
      <c r="F4032" t="s">
        <v>3621</v>
      </c>
      <c r="G4032">
        <v>211644059</v>
      </c>
      <c r="I4032" t="s">
        <v>3622</v>
      </c>
      <c r="J4032" t="s">
        <v>7880</v>
      </c>
      <c r="K4032" t="s">
        <v>3624</v>
      </c>
      <c r="L4032" t="s">
        <v>9778</v>
      </c>
      <c r="M4032">
        <v>12.5</v>
      </c>
      <c r="N4032">
        <v>20.7</v>
      </c>
      <c r="O4032">
        <v>10.5</v>
      </c>
      <c r="P4032">
        <v>12.5</v>
      </c>
      <c r="Q4032">
        <v>21.5</v>
      </c>
      <c r="R4032">
        <v>9.6999999999999993</v>
      </c>
      <c r="S4032" t="b">
        <v>0</v>
      </c>
      <c r="T4032" t="b">
        <v>0</v>
      </c>
      <c r="U4032" t="b">
        <v>1</v>
      </c>
      <c r="V4032">
        <v>24000</v>
      </c>
      <c r="W4032">
        <v>19000</v>
      </c>
      <c r="X4032">
        <v>2.6</v>
      </c>
      <c r="Y4032">
        <v>20800</v>
      </c>
      <c r="Z4032">
        <v>2.36</v>
      </c>
    </row>
    <row r="4033" spans="1:26">
      <c r="A4033">
        <v>211644034</v>
      </c>
      <c r="B4033" t="s">
        <v>9533</v>
      </c>
      <c r="C4033" t="s">
        <v>3597</v>
      </c>
      <c r="D4033" t="s">
        <v>4034</v>
      </c>
      <c r="E4033" t="s">
        <v>7723</v>
      </c>
      <c r="F4033" t="s">
        <v>3621</v>
      </c>
      <c r="G4033">
        <v>211644034</v>
      </c>
      <c r="I4033" t="s">
        <v>3622</v>
      </c>
      <c r="J4033" t="s">
        <v>7880</v>
      </c>
      <c r="K4033" t="s">
        <v>3624</v>
      </c>
      <c r="L4033" t="s">
        <v>9778</v>
      </c>
      <c r="M4033">
        <v>12.5</v>
      </c>
      <c r="N4033">
        <v>20.7</v>
      </c>
      <c r="O4033">
        <v>10.5</v>
      </c>
      <c r="P4033">
        <v>12.5</v>
      </c>
      <c r="Q4033">
        <v>21.5</v>
      </c>
      <c r="R4033">
        <v>9.6999999999999993</v>
      </c>
      <c r="S4033" t="b">
        <v>0</v>
      </c>
      <c r="T4033" t="b">
        <v>0</v>
      </c>
      <c r="U4033" t="b">
        <v>1</v>
      </c>
      <c r="V4033">
        <v>24000</v>
      </c>
      <c r="W4033">
        <v>19000</v>
      </c>
      <c r="X4033">
        <v>2.6</v>
      </c>
      <c r="Y4033">
        <v>20800</v>
      </c>
      <c r="Z4033">
        <v>2.36</v>
      </c>
    </row>
    <row r="4034" spans="1:26">
      <c r="A4034">
        <v>207821939</v>
      </c>
      <c r="B4034" t="s">
        <v>9533</v>
      </c>
      <c r="C4034" t="s">
        <v>3597</v>
      </c>
      <c r="D4034" t="s">
        <v>4034</v>
      </c>
      <c r="E4034" t="s">
        <v>3834</v>
      </c>
      <c r="F4034" t="s">
        <v>3621</v>
      </c>
      <c r="G4034">
        <v>207821939</v>
      </c>
      <c r="I4034" t="s">
        <v>3622</v>
      </c>
      <c r="J4034" t="s">
        <v>7880</v>
      </c>
      <c r="K4034" t="s">
        <v>3624</v>
      </c>
      <c r="L4034" t="s">
        <v>9778</v>
      </c>
      <c r="M4034">
        <v>12.5</v>
      </c>
      <c r="N4034">
        <v>20.7</v>
      </c>
      <c r="O4034">
        <v>10.5</v>
      </c>
      <c r="P4034">
        <v>12.5</v>
      </c>
      <c r="Q4034">
        <v>21.5</v>
      </c>
      <c r="R4034">
        <v>9.6999999999999993</v>
      </c>
      <c r="S4034" t="b">
        <v>0</v>
      </c>
      <c r="T4034" t="b">
        <v>0</v>
      </c>
      <c r="U4034" t="b">
        <v>1</v>
      </c>
      <c r="V4034">
        <v>24000</v>
      </c>
      <c r="W4034">
        <v>19000</v>
      </c>
      <c r="X4034">
        <v>2.6</v>
      </c>
      <c r="Y4034">
        <v>20800</v>
      </c>
      <c r="Z4034">
        <v>2.36</v>
      </c>
    </row>
    <row r="4035" spans="1:26">
      <c r="A4035">
        <v>211644067</v>
      </c>
      <c r="B4035" t="s">
        <v>9533</v>
      </c>
      <c r="C4035" t="s">
        <v>3597</v>
      </c>
      <c r="D4035" t="s">
        <v>4034</v>
      </c>
      <c r="E4035" t="s">
        <v>6224</v>
      </c>
      <c r="F4035" t="s">
        <v>3753</v>
      </c>
      <c r="G4035">
        <v>211644067</v>
      </c>
      <c r="I4035" t="s">
        <v>3601</v>
      </c>
      <c r="J4035" t="s">
        <v>9045</v>
      </c>
      <c r="K4035" t="s">
        <v>3624</v>
      </c>
      <c r="L4035" t="s">
        <v>4654</v>
      </c>
      <c r="M4035">
        <v>8.6999999999999993</v>
      </c>
      <c r="N4035">
        <v>16</v>
      </c>
      <c r="O4035">
        <v>11.1</v>
      </c>
      <c r="P4035">
        <v>8.1999999999999993</v>
      </c>
      <c r="Q4035">
        <v>14.3</v>
      </c>
      <c r="R4035">
        <v>10.3</v>
      </c>
      <c r="S4035" t="b">
        <v>0</v>
      </c>
      <c r="T4035" t="b">
        <v>0</v>
      </c>
      <c r="U4035" t="b">
        <v>0</v>
      </c>
      <c r="V4035">
        <v>48000</v>
      </c>
      <c r="W4035">
        <v>39500</v>
      </c>
      <c r="X4035">
        <v>2.39</v>
      </c>
      <c r="Y4035">
        <v>51000</v>
      </c>
      <c r="Z4035">
        <v>2.33</v>
      </c>
    </row>
    <row r="4036" spans="1:26">
      <c r="A4036">
        <v>211644042</v>
      </c>
      <c r="B4036" t="s">
        <v>9533</v>
      </c>
      <c r="C4036" t="s">
        <v>3597</v>
      </c>
      <c r="D4036" t="s">
        <v>4034</v>
      </c>
      <c r="E4036" t="s">
        <v>7723</v>
      </c>
      <c r="F4036" t="s">
        <v>3753</v>
      </c>
      <c r="G4036">
        <v>211644042</v>
      </c>
      <c r="I4036" t="s">
        <v>3601</v>
      </c>
      <c r="J4036" t="s">
        <v>9045</v>
      </c>
      <c r="K4036" t="s">
        <v>3624</v>
      </c>
      <c r="L4036" t="s">
        <v>4654</v>
      </c>
      <c r="M4036">
        <v>8.6999999999999993</v>
      </c>
      <c r="N4036">
        <v>16</v>
      </c>
      <c r="O4036">
        <v>11.1</v>
      </c>
      <c r="P4036">
        <v>8.1999999999999993</v>
      </c>
      <c r="Q4036">
        <v>14.3</v>
      </c>
      <c r="R4036">
        <v>10.3</v>
      </c>
      <c r="S4036" t="b">
        <v>0</v>
      </c>
      <c r="T4036" t="b">
        <v>0</v>
      </c>
      <c r="U4036" t="b">
        <v>0</v>
      </c>
      <c r="V4036">
        <v>48000</v>
      </c>
      <c r="W4036">
        <v>39500</v>
      </c>
      <c r="X4036">
        <v>2.39</v>
      </c>
      <c r="Y4036">
        <v>51000</v>
      </c>
      <c r="Z4036">
        <v>2.33</v>
      </c>
    </row>
    <row r="4037" spans="1:26">
      <c r="A4037">
        <v>211644073</v>
      </c>
      <c r="B4037" t="s">
        <v>9533</v>
      </c>
      <c r="C4037" t="s">
        <v>3597</v>
      </c>
      <c r="D4037" t="s">
        <v>4034</v>
      </c>
      <c r="E4037" t="s">
        <v>6224</v>
      </c>
      <c r="F4037" t="s">
        <v>3621</v>
      </c>
      <c r="G4037">
        <v>211644073</v>
      </c>
      <c r="I4037" t="s">
        <v>3622</v>
      </c>
      <c r="J4037" t="s">
        <v>9045</v>
      </c>
      <c r="K4037" t="s">
        <v>3624</v>
      </c>
      <c r="L4037" t="s">
        <v>9773</v>
      </c>
      <c r="M4037">
        <v>8.3000000000000007</v>
      </c>
      <c r="N4037">
        <v>16.5</v>
      </c>
      <c r="O4037">
        <v>10.7</v>
      </c>
      <c r="P4037">
        <v>8.3000000000000007</v>
      </c>
      <c r="Q4037">
        <v>16.8</v>
      </c>
      <c r="R4037">
        <v>10.7</v>
      </c>
      <c r="S4037" t="b">
        <v>0</v>
      </c>
      <c r="T4037" t="b">
        <v>0</v>
      </c>
      <c r="U4037" t="b">
        <v>0</v>
      </c>
      <c r="V4037">
        <v>48000</v>
      </c>
      <c r="W4037">
        <v>35000</v>
      </c>
      <c r="X4037">
        <v>2.59</v>
      </c>
      <c r="Y4037">
        <v>46000</v>
      </c>
      <c r="Z4037">
        <v>2.3199999999999998</v>
      </c>
    </row>
    <row r="4038" spans="1:26">
      <c r="A4038">
        <v>211644048</v>
      </c>
      <c r="B4038" t="s">
        <v>9533</v>
      </c>
      <c r="C4038" t="s">
        <v>3597</v>
      </c>
      <c r="D4038" t="s">
        <v>4034</v>
      </c>
      <c r="E4038" t="s">
        <v>7723</v>
      </c>
      <c r="F4038" t="s">
        <v>3621</v>
      </c>
      <c r="G4038">
        <v>211644048</v>
      </c>
      <c r="I4038" t="s">
        <v>3622</v>
      </c>
      <c r="J4038" t="s">
        <v>9045</v>
      </c>
      <c r="K4038" t="s">
        <v>3624</v>
      </c>
      <c r="L4038" t="s">
        <v>9773</v>
      </c>
      <c r="M4038">
        <v>8.3000000000000007</v>
      </c>
      <c r="N4038">
        <v>16.5</v>
      </c>
      <c r="O4038">
        <v>10.7</v>
      </c>
      <c r="P4038">
        <v>8.3000000000000007</v>
      </c>
      <c r="Q4038">
        <v>16.8</v>
      </c>
      <c r="R4038">
        <v>10.7</v>
      </c>
      <c r="S4038" t="b">
        <v>0</v>
      </c>
      <c r="T4038" t="b">
        <v>0</v>
      </c>
      <c r="U4038" t="b">
        <v>0</v>
      </c>
      <c r="V4038">
        <v>48000</v>
      </c>
      <c r="W4038">
        <v>35000</v>
      </c>
      <c r="X4038">
        <v>2.59</v>
      </c>
      <c r="Y4038">
        <v>46000</v>
      </c>
      <c r="Z4038">
        <v>2.3199999999999998</v>
      </c>
    </row>
    <row r="4039" spans="1:26">
      <c r="A4039">
        <v>211644066</v>
      </c>
      <c r="B4039" t="s">
        <v>9533</v>
      </c>
      <c r="C4039" t="s">
        <v>3597</v>
      </c>
      <c r="D4039" t="s">
        <v>4034</v>
      </c>
      <c r="E4039" t="s">
        <v>6224</v>
      </c>
      <c r="F4039" t="s">
        <v>3753</v>
      </c>
      <c r="G4039">
        <v>211644066</v>
      </c>
      <c r="I4039" t="s">
        <v>3601</v>
      </c>
      <c r="J4039" t="s">
        <v>9043</v>
      </c>
      <c r="K4039" t="s">
        <v>3624</v>
      </c>
      <c r="L4039" t="s">
        <v>6820</v>
      </c>
      <c r="M4039">
        <v>9</v>
      </c>
      <c r="N4039">
        <v>17.5</v>
      </c>
      <c r="O4039">
        <v>11.5</v>
      </c>
      <c r="P4039">
        <v>9</v>
      </c>
      <c r="Q4039">
        <v>16.5</v>
      </c>
      <c r="R4039">
        <v>11</v>
      </c>
      <c r="S4039" t="b">
        <v>0</v>
      </c>
      <c r="T4039" t="b">
        <v>0</v>
      </c>
      <c r="U4039" t="b">
        <v>0</v>
      </c>
      <c r="V4039">
        <v>36000</v>
      </c>
      <c r="W4039">
        <v>34000</v>
      </c>
      <c r="X4039">
        <v>2.4900000000000002</v>
      </c>
      <c r="Y4039">
        <v>43000</v>
      </c>
      <c r="Z4039">
        <v>2.23</v>
      </c>
    </row>
    <row r="4040" spans="1:26">
      <c r="A4040">
        <v>211644041</v>
      </c>
      <c r="B4040" t="s">
        <v>9533</v>
      </c>
      <c r="C4040" t="s">
        <v>3597</v>
      </c>
      <c r="D4040" t="s">
        <v>4034</v>
      </c>
      <c r="E4040" t="s">
        <v>7723</v>
      </c>
      <c r="F4040" t="s">
        <v>3753</v>
      </c>
      <c r="G4040">
        <v>211644041</v>
      </c>
      <c r="I4040" t="s">
        <v>3601</v>
      </c>
      <c r="J4040" t="s">
        <v>9043</v>
      </c>
      <c r="K4040" t="s">
        <v>3624</v>
      </c>
      <c r="L4040" t="s">
        <v>6820</v>
      </c>
      <c r="M4040">
        <v>9</v>
      </c>
      <c r="N4040">
        <v>17.5</v>
      </c>
      <c r="O4040">
        <v>11.5</v>
      </c>
      <c r="P4040">
        <v>9</v>
      </c>
      <c r="Q4040">
        <v>16.5</v>
      </c>
      <c r="R4040">
        <v>11</v>
      </c>
      <c r="S4040" t="b">
        <v>0</v>
      </c>
      <c r="T4040" t="b">
        <v>0</v>
      </c>
      <c r="U4040" t="b">
        <v>0</v>
      </c>
      <c r="V4040">
        <v>36000</v>
      </c>
      <c r="W4040">
        <v>34000</v>
      </c>
      <c r="X4040">
        <v>2.4900000000000002</v>
      </c>
      <c r="Y4040">
        <v>43000</v>
      </c>
      <c r="Z4040">
        <v>2.23</v>
      </c>
    </row>
    <row r="4041" spans="1:26">
      <c r="A4041">
        <v>211644047</v>
      </c>
      <c r="B4041" t="s">
        <v>9533</v>
      </c>
      <c r="C4041" t="s">
        <v>3597</v>
      </c>
      <c r="D4041" t="s">
        <v>4034</v>
      </c>
      <c r="E4041" t="s">
        <v>7723</v>
      </c>
      <c r="F4041" t="s">
        <v>3621</v>
      </c>
      <c r="G4041">
        <v>211644047</v>
      </c>
      <c r="I4041" t="s">
        <v>3622</v>
      </c>
      <c r="J4041" t="s">
        <v>9043</v>
      </c>
      <c r="K4041" t="s">
        <v>3624</v>
      </c>
      <c r="L4041" t="s">
        <v>9766</v>
      </c>
      <c r="M4041">
        <v>9.5</v>
      </c>
      <c r="N4041">
        <v>19</v>
      </c>
      <c r="O4041">
        <v>10.3</v>
      </c>
      <c r="P4041">
        <v>9.5</v>
      </c>
      <c r="Q4041">
        <v>19.399999999999999</v>
      </c>
      <c r="R4041">
        <v>10.5</v>
      </c>
      <c r="S4041" t="b">
        <v>0</v>
      </c>
      <c r="T4041" t="b">
        <v>0</v>
      </c>
      <c r="U4041" t="b">
        <v>1</v>
      </c>
      <c r="V4041">
        <v>36000</v>
      </c>
      <c r="W4041">
        <v>33000</v>
      </c>
      <c r="X4041">
        <v>2.4</v>
      </c>
      <c r="Y4041">
        <v>40500</v>
      </c>
      <c r="Z4041">
        <v>1.93</v>
      </c>
    </row>
    <row r="4042" spans="1:26">
      <c r="A4042">
        <v>211644072</v>
      </c>
      <c r="B4042" t="s">
        <v>9533</v>
      </c>
      <c r="C4042" t="s">
        <v>3597</v>
      </c>
      <c r="D4042" t="s">
        <v>4034</v>
      </c>
      <c r="E4042" t="s">
        <v>6224</v>
      </c>
      <c r="F4042" t="s">
        <v>3621</v>
      </c>
      <c r="G4042">
        <v>211644072</v>
      </c>
      <c r="I4042" t="s">
        <v>3622</v>
      </c>
      <c r="J4042" t="s">
        <v>9043</v>
      </c>
      <c r="K4042" t="s">
        <v>3624</v>
      </c>
      <c r="L4042" t="s">
        <v>9766</v>
      </c>
      <c r="M4042">
        <v>9.5</v>
      </c>
      <c r="N4042">
        <v>19</v>
      </c>
      <c r="O4042">
        <v>10.3</v>
      </c>
      <c r="P4042">
        <v>9.5</v>
      </c>
      <c r="Q4042">
        <v>19.399999999999999</v>
      </c>
      <c r="R4042">
        <v>10.5</v>
      </c>
      <c r="S4042" t="b">
        <v>0</v>
      </c>
      <c r="T4042" t="b">
        <v>0</v>
      </c>
      <c r="U4042" t="b">
        <v>1</v>
      </c>
      <c r="V4042">
        <v>36000</v>
      </c>
      <c r="W4042">
        <v>33000</v>
      </c>
      <c r="X4042">
        <v>2.4</v>
      </c>
      <c r="Y4042">
        <v>40500</v>
      </c>
      <c r="Z4042">
        <v>1.93</v>
      </c>
    </row>
    <row r="4043" spans="1:26">
      <c r="A4043">
        <v>207826700</v>
      </c>
      <c r="B4043" t="s">
        <v>9533</v>
      </c>
      <c r="C4043" t="s">
        <v>3597</v>
      </c>
      <c r="D4043" t="s">
        <v>4034</v>
      </c>
      <c r="E4043" t="s">
        <v>3834</v>
      </c>
      <c r="F4043" t="s">
        <v>3753</v>
      </c>
      <c r="G4043">
        <v>207826700</v>
      </c>
      <c r="I4043" t="s">
        <v>3601</v>
      </c>
      <c r="J4043" t="s">
        <v>9038</v>
      </c>
      <c r="K4043" t="s">
        <v>3624</v>
      </c>
      <c r="L4043" t="s">
        <v>4654</v>
      </c>
      <c r="M4043">
        <v>9.1999999999999993</v>
      </c>
      <c r="N4043">
        <v>17.399999999999999</v>
      </c>
      <c r="O4043">
        <v>10.3</v>
      </c>
      <c r="P4043">
        <v>8.5</v>
      </c>
      <c r="Q4043">
        <v>15.1</v>
      </c>
      <c r="R4043">
        <v>9.3000000000000007</v>
      </c>
      <c r="S4043" t="b">
        <v>0</v>
      </c>
      <c r="T4043" t="b">
        <v>0</v>
      </c>
      <c r="U4043" t="b">
        <v>0</v>
      </c>
      <c r="V4043">
        <v>48000</v>
      </c>
      <c r="W4043">
        <v>34000</v>
      </c>
      <c r="X4043">
        <v>2.3199999999999998</v>
      </c>
      <c r="Y4043">
        <v>41000</v>
      </c>
      <c r="Z4043">
        <v>2.3199999999999998</v>
      </c>
    </row>
    <row r="4044" spans="1:26">
      <c r="A4044">
        <v>211644029</v>
      </c>
      <c r="B4044" t="s">
        <v>9533</v>
      </c>
      <c r="C4044" t="s">
        <v>3597</v>
      </c>
      <c r="D4044" t="s">
        <v>4034</v>
      </c>
      <c r="E4044" t="s">
        <v>7723</v>
      </c>
      <c r="F4044" t="s">
        <v>3753</v>
      </c>
      <c r="G4044">
        <v>211644029</v>
      </c>
      <c r="I4044" t="s">
        <v>3601</v>
      </c>
      <c r="J4044" t="s">
        <v>9038</v>
      </c>
      <c r="K4044" t="s">
        <v>3624</v>
      </c>
      <c r="L4044" t="s">
        <v>4654</v>
      </c>
      <c r="M4044">
        <v>9.1999999999999993</v>
      </c>
      <c r="N4044">
        <v>17.399999999999999</v>
      </c>
      <c r="O4044">
        <v>10.3</v>
      </c>
      <c r="P4044">
        <v>8.5</v>
      </c>
      <c r="Q4044">
        <v>15.1</v>
      </c>
      <c r="R4044">
        <v>9.3000000000000007</v>
      </c>
      <c r="S4044" t="b">
        <v>0</v>
      </c>
      <c r="T4044" t="b">
        <v>0</v>
      </c>
      <c r="U4044" t="b">
        <v>0</v>
      </c>
      <c r="V4044">
        <v>48000</v>
      </c>
      <c r="W4044">
        <v>34000</v>
      </c>
      <c r="X4044">
        <v>2.3199999999999998</v>
      </c>
      <c r="Y4044">
        <v>41000</v>
      </c>
      <c r="Z4044">
        <v>2.3199999999999998</v>
      </c>
    </row>
    <row r="4045" spans="1:26">
      <c r="A4045">
        <v>211644054</v>
      </c>
      <c r="B4045" t="s">
        <v>9533</v>
      </c>
      <c r="C4045" t="s">
        <v>3597</v>
      </c>
      <c r="D4045" t="s">
        <v>4034</v>
      </c>
      <c r="E4045" t="s">
        <v>6224</v>
      </c>
      <c r="F4045" t="s">
        <v>3753</v>
      </c>
      <c r="G4045">
        <v>211644054</v>
      </c>
      <c r="I4045" t="s">
        <v>3601</v>
      </c>
      <c r="J4045" t="s">
        <v>9038</v>
      </c>
      <c r="K4045" t="s">
        <v>3624</v>
      </c>
      <c r="L4045" t="s">
        <v>4654</v>
      </c>
      <c r="M4045">
        <v>9.1999999999999993</v>
      </c>
      <c r="N4045">
        <v>17.399999999999999</v>
      </c>
      <c r="O4045">
        <v>10.3</v>
      </c>
      <c r="P4045">
        <v>8.5</v>
      </c>
      <c r="Q4045">
        <v>15.1</v>
      </c>
      <c r="R4045">
        <v>9.3000000000000007</v>
      </c>
      <c r="S4045" t="b">
        <v>0</v>
      </c>
      <c r="T4045" t="b">
        <v>0</v>
      </c>
      <c r="U4045" t="b">
        <v>0</v>
      </c>
      <c r="V4045">
        <v>48000</v>
      </c>
      <c r="W4045">
        <v>34000</v>
      </c>
      <c r="X4045">
        <v>2.3199999999999998</v>
      </c>
      <c r="Y4045">
        <v>41000</v>
      </c>
      <c r="Z4045">
        <v>2.3199999999999998</v>
      </c>
    </row>
    <row r="4046" spans="1:26">
      <c r="A4046">
        <v>209843021</v>
      </c>
      <c r="B4046" t="s">
        <v>9533</v>
      </c>
      <c r="C4046" t="s">
        <v>3597</v>
      </c>
      <c r="D4046" t="s">
        <v>4034</v>
      </c>
      <c r="E4046" t="s">
        <v>9615</v>
      </c>
      <c r="F4046" t="s">
        <v>3753</v>
      </c>
      <c r="G4046">
        <v>209843021</v>
      </c>
      <c r="I4046" t="s">
        <v>3601</v>
      </c>
      <c r="J4046" t="s">
        <v>9771</v>
      </c>
      <c r="K4046" t="s">
        <v>3624</v>
      </c>
      <c r="L4046" t="s">
        <v>9777</v>
      </c>
      <c r="M4046">
        <v>9.1999999999999993</v>
      </c>
      <c r="N4046">
        <v>17.399999999999999</v>
      </c>
      <c r="O4046">
        <v>10.3</v>
      </c>
      <c r="P4046">
        <v>8.5</v>
      </c>
      <c r="Q4046">
        <v>15.1</v>
      </c>
      <c r="R4046">
        <v>9.3000000000000007</v>
      </c>
      <c r="S4046" t="b">
        <v>0</v>
      </c>
      <c r="T4046" t="b">
        <v>0</v>
      </c>
      <c r="U4046" t="b">
        <v>0</v>
      </c>
      <c r="V4046">
        <v>48000</v>
      </c>
      <c r="W4046">
        <v>34000</v>
      </c>
      <c r="X4046">
        <v>2.3199999999999998</v>
      </c>
      <c r="Y4046">
        <v>41000</v>
      </c>
      <c r="Z4046">
        <v>2.3199999999999998</v>
      </c>
    </row>
    <row r="4047" spans="1:26">
      <c r="A4047">
        <v>209843005</v>
      </c>
      <c r="B4047" t="s">
        <v>9533</v>
      </c>
      <c r="C4047" t="s">
        <v>3597</v>
      </c>
      <c r="D4047" t="s">
        <v>4034</v>
      </c>
      <c r="E4047" t="s">
        <v>9628</v>
      </c>
      <c r="F4047" t="s">
        <v>3753</v>
      </c>
      <c r="G4047">
        <v>209843005</v>
      </c>
      <c r="I4047" t="s">
        <v>3601</v>
      </c>
      <c r="J4047" t="s">
        <v>9769</v>
      </c>
      <c r="K4047" t="s">
        <v>3624</v>
      </c>
      <c r="L4047" t="s">
        <v>9776</v>
      </c>
      <c r="M4047">
        <v>9.1999999999999993</v>
      </c>
      <c r="N4047">
        <v>17.399999999999999</v>
      </c>
      <c r="O4047">
        <v>10.3</v>
      </c>
      <c r="P4047">
        <v>8.5</v>
      </c>
      <c r="Q4047">
        <v>15.1</v>
      </c>
      <c r="R4047">
        <v>9.3000000000000007</v>
      </c>
      <c r="S4047" t="b">
        <v>0</v>
      </c>
      <c r="T4047" t="b">
        <v>0</v>
      </c>
      <c r="U4047" t="b">
        <v>0</v>
      </c>
      <c r="V4047">
        <v>48000</v>
      </c>
      <c r="W4047">
        <v>34000</v>
      </c>
      <c r="X4047">
        <v>2.3199999999999998</v>
      </c>
      <c r="Y4047">
        <v>41000</v>
      </c>
      <c r="Z4047">
        <v>2.3199999999999998</v>
      </c>
    </row>
    <row r="4048" spans="1:26">
      <c r="A4048">
        <v>209843000</v>
      </c>
      <c r="B4048" t="s">
        <v>9533</v>
      </c>
      <c r="C4048" t="s">
        <v>3597</v>
      </c>
      <c r="D4048" t="s">
        <v>4034</v>
      </c>
      <c r="E4048" t="s">
        <v>9628</v>
      </c>
      <c r="F4048" t="s">
        <v>3621</v>
      </c>
      <c r="G4048">
        <v>209843000</v>
      </c>
      <c r="I4048" t="s">
        <v>3622</v>
      </c>
      <c r="J4048" t="s">
        <v>9769</v>
      </c>
      <c r="K4048" t="s">
        <v>3624</v>
      </c>
      <c r="L4048" t="s">
        <v>9775</v>
      </c>
      <c r="M4048">
        <v>9.5</v>
      </c>
      <c r="N4048">
        <v>17.8</v>
      </c>
      <c r="O4048">
        <v>11.5</v>
      </c>
      <c r="P4048">
        <v>9.5</v>
      </c>
      <c r="Q4048">
        <v>18.5</v>
      </c>
      <c r="R4048">
        <v>9.8000000000000007</v>
      </c>
      <c r="S4048" t="b">
        <v>0</v>
      </c>
      <c r="T4048" t="b">
        <v>0</v>
      </c>
      <c r="U4048" t="b">
        <v>1</v>
      </c>
      <c r="V4048">
        <v>48000</v>
      </c>
      <c r="W4048">
        <v>30000</v>
      </c>
      <c r="X4048">
        <v>2.34</v>
      </c>
      <c r="Y4048">
        <v>39000</v>
      </c>
      <c r="Z4048">
        <v>2.0499999999999998</v>
      </c>
    </row>
    <row r="4049" spans="1:26">
      <c r="A4049">
        <v>209843016</v>
      </c>
      <c r="B4049" t="s">
        <v>9533</v>
      </c>
      <c r="C4049" t="s">
        <v>3597</v>
      </c>
      <c r="D4049" t="s">
        <v>4034</v>
      </c>
      <c r="E4049" t="s">
        <v>9615</v>
      </c>
      <c r="F4049" t="s">
        <v>3621</v>
      </c>
      <c r="G4049">
        <v>209843016</v>
      </c>
      <c r="I4049" t="s">
        <v>3622</v>
      </c>
      <c r="J4049" t="s">
        <v>9771</v>
      </c>
      <c r="K4049" t="s">
        <v>3624</v>
      </c>
      <c r="L4049" t="s">
        <v>9774</v>
      </c>
      <c r="M4049">
        <v>9.5</v>
      </c>
      <c r="N4049">
        <v>17.8</v>
      </c>
      <c r="O4049">
        <v>11.5</v>
      </c>
      <c r="P4049">
        <v>9.5</v>
      </c>
      <c r="Q4049">
        <v>18.5</v>
      </c>
      <c r="R4049">
        <v>9.8000000000000007</v>
      </c>
      <c r="S4049" t="b">
        <v>0</v>
      </c>
      <c r="T4049" t="b">
        <v>0</v>
      </c>
      <c r="U4049" t="b">
        <v>1</v>
      </c>
      <c r="V4049">
        <v>48000</v>
      </c>
      <c r="W4049">
        <v>30000</v>
      </c>
      <c r="X4049">
        <v>2.34</v>
      </c>
      <c r="Y4049">
        <v>39000</v>
      </c>
      <c r="Z4049">
        <v>2.0499999999999998</v>
      </c>
    </row>
    <row r="4050" spans="1:26">
      <c r="A4050">
        <v>211644036</v>
      </c>
      <c r="B4050" t="s">
        <v>9533</v>
      </c>
      <c r="C4050" t="s">
        <v>3597</v>
      </c>
      <c r="D4050" t="s">
        <v>4034</v>
      </c>
      <c r="E4050" t="s">
        <v>7723</v>
      </c>
      <c r="F4050" t="s">
        <v>3621</v>
      </c>
      <c r="G4050">
        <v>211644036</v>
      </c>
      <c r="I4050" t="s">
        <v>3622</v>
      </c>
      <c r="J4050" t="s">
        <v>9038</v>
      </c>
      <c r="K4050" t="s">
        <v>3624</v>
      </c>
      <c r="L4050" t="s">
        <v>9773</v>
      </c>
      <c r="M4050">
        <v>9.5</v>
      </c>
      <c r="N4050">
        <v>17.8</v>
      </c>
      <c r="O4050">
        <v>11.5</v>
      </c>
      <c r="P4050">
        <v>9.5</v>
      </c>
      <c r="Q4050">
        <v>18.5</v>
      </c>
      <c r="R4050">
        <v>9.8000000000000007</v>
      </c>
      <c r="S4050" t="b">
        <v>0</v>
      </c>
      <c r="T4050" t="b">
        <v>0</v>
      </c>
      <c r="U4050" t="b">
        <v>1</v>
      </c>
      <c r="V4050">
        <v>48000</v>
      </c>
      <c r="W4050">
        <v>30000</v>
      </c>
      <c r="X4050">
        <v>2.34</v>
      </c>
      <c r="Y4050">
        <v>39000</v>
      </c>
      <c r="Z4050">
        <v>2.0499999999999998</v>
      </c>
    </row>
    <row r="4051" spans="1:26">
      <c r="A4051">
        <v>211644061</v>
      </c>
      <c r="B4051" t="s">
        <v>9533</v>
      </c>
      <c r="C4051" t="s">
        <v>3597</v>
      </c>
      <c r="D4051" t="s">
        <v>4034</v>
      </c>
      <c r="E4051" t="s">
        <v>6224</v>
      </c>
      <c r="F4051" t="s">
        <v>3621</v>
      </c>
      <c r="G4051">
        <v>211644061</v>
      </c>
      <c r="I4051" t="s">
        <v>3622</v>
      </c>
      <c r="J4051" t="s">
        <v>9038</v>
      </c>
      <c r="K4051" t="s">
        <v>3624</v>
      </c>
      <c r="L4051" t="s">
        <v>9773</v>
      </c>
      <c r="M4051">
        <v>9.5</v>
      </c>
      <c r="N4051">
        <v>17.8</v>
      </c>
      <c r="O4051">
        <v>11.5</v>
      </c>
      <c r="P4051">
        <v>9.5</v>
      </c>
      <c r="Q4051">
        <v>18.5</v>
      </c>
      <c r="R4051">
        <v>9.8000000000000007</v>
      </c>
      <c r="S4051" t="b">
        <v>0</v>
      </c>
      <c r="T4051" t="b">
        <v>0</v>
      </c>
      <c r="U4051" t="b">
        <v>1</v>
      </c>
      <c r="V4051">
        <v>48000</v>
      </c>
      <c r="W4051">
        <v>30000</v>
      </c>
      <c r="X4051">
        <v>2.34</v>
      </c>
      <c r="Y4051">
        <v>39000</v>
      </c>
      <c r="Z4051">
        <v>2.0499999999999998</v>
      </c>
    </row>
    <row r="4052" spans="1:26">
      <c r="A4052">
        <v>207821941</v>
      </c>
      <c r="B4052" t="s">
        <v>9533</v>
      </c>
      <c r="C4052" t="s">
        <v>3597</v>
      </c>
      <c r="D4052" t="s">
        <v>4034</v>
      </c>
      <c r="E4052" t="s">
        <v>3834</v>
      </c>
      <c r="F4052" t="s">
        <v>3621</v>
      </c>
      <c r="G4052">
        <v>207821941</v>
      </c>
      <c r="I4052" t="s">
        <v>3622</v>
      </c>
      <c r="J4052" t="s">
        <v>9038</v>
      </c>
      <c r="K4052" t="s">
        <v>3624</v>
      </c>
      <c r="L4052" t="s">
        <v>9773</v>
      </c>
      <c r="M4052">
        <v>9.5</v>
      </c>
      <c r="N4052">
        <v>17.8</v>
      </c>
      <c r="O4052">
        <v>11.5</v>
      </c>
      <c r="P4052">
        <v>9.5</v>
      </c>
      <c r="Q4052">
        <v>18.5</v>
      </c>
      <c r="R4052">
        <v>9.8000000000000007</v>
      </c>
      <c r="S4052" t="b">
        <v>0</v>
      </c>
      <c r="T4052" t="b">
        <v>0</v>
      </c>
      <c r="U4052" t="b">
        <v>1</v>
      </c>
      <c r="V4052">
        <v>48000</v>
      </c>
      <c r="W4052">
        <v>30000</v>
      </c>
      <c r="X4052">
        <v>2.34</v>
      </c>
      <c r="Y4052">
        <v>39000</v>
      </c>
      <c r="Z4052">
        <v>2.0499999999999998</v>
      </c>
    </row>
    <row r="4053" spans="1:26">
      <c r="A4053">
        <v>207821943</v>
      </c>
      <c r="B4053" t="s">
        <v>9533</v>
      </c>
      <c r="C4053" t="s">
        <v>3597</v>
      </c>
      <c r="D4053" t="s">
        <v>4034</v>
      </c>
      <c r="E4053" t="s">
        <v>3834</v>
      </c>
      <c r="F4053" t="s">
        <v>3621</v>
      </c>
      <c r="G4053">
        <v>207821943</v>
      </c>
      <c r="I4053" t="s">
        <v>3622</v>
      </c>
      <c r="J4053" t="s">
        <v>9038</v>
      </c>
      <c r="K4053" t="s">
        <v>3624</v>
      </c>
      <c r="L4053" t="s">
        <v>4416</v>
      </c>
      <c r="M4053">
        <v>9.3000000000000007</v>
      </c>
      <c r="N4053">
        <v>18</v>
      </c>
      <c r="O4053">
        <v>11</v>
      </c>
      <c r="P4053">
        <v>9.3000000000000007</v>
      </c>
      <c r="Q4053">
        <v>18.899999999999999</v>
      </c>
      <c r="R4053">
        <v>10</v>
      </c>
      <c r="S4053" t="b">
        <v>0</v>
      </c>
      <c r="T4053" t="b">
        <v>0</v>
      </c>
      <c r="U4053" t="b">
        <v>1</v>
      </c>
      <c r="V4053">
        <v>48000</v>
      </c>
      <c r="W4053">
        <v>29000</v>
      </c>
      <c r="X4053">
        <v>2.37</v>
      </c>
      <c r="Y4053">
        <v>36000</v>
      </c>
      <c r="Z4053">
        <v>2.2599999999999998</v>
      </c>
    </row>
    <row r="4054" spans="1:26">
      <c r="A4054">
        <v>209843026</v>
      </c>
      <c r="B4054" t="s">
        <v>9533</v>
      </c>
      <c r="C4054" t="s">
        <v>3597</v>
      </c>
      <c r="D4054" t="s">
        <v>4034</v>
      </c>
      <c r="E4054" t="s">
        <v>9615</v>
      </c>
      <c r="F4054" t="s">
        <v>3621</v>
      </c>
      <c r="G4054">
        <v>209843026</v>
      </c>
      <c r="I4054" t="s">
        <v>3622</v>
      </c>
      <c r="J4054" t="s">
        <v>9771</v>
      </c>
      <c r="K4054" t="s">
        <v>3624</v>
      </c>
      <c r="L4054" t="s">
        <v>9772</v>
      </c>
      <c r="M4054">
        <v>9.3000000000000007</v>
      </c>
      <c r="N4054">
        <v>18</v>
      </c>
      <c r="O4054">
        <v>11</v>
      </c>
      <c r="P4054">
        <v>9.3000000000000007</v>
      </c>
      <c r="Q4054">
        <v>18.899999999999999</v>
      </c>
      <c r="R4054">
        <v>10</v>
      </c>
      <c r="S4054" t="b">
        <v>0</v>
      </c>
      <c r="T4054" t="b">
        <v>0</v>
      </c>
      <c r="U4054" t="b">
        <v>1</v>
      </c>
      <c r="V4054">
        <v>48000</v>
      </c>
      <c r="W4054">
        <v>29000</v>
      </c>
      <c r="X4054">
        <v>2.37</v>
      </c>
      <c r="Y4054">
        <v>36000</v>
      </c>
      <c r="Z4054">
        <v>2.2599999999999998</v>
      </c>
    </row>
    <row r="4055" spans="1:26">
      <c r="A4055">
        <v>209843010</v>
      </c>
      <c r="B4055" t="s">
        <v>9533</v>
      </c>
      <c r="C4055" t="s">
        <v>3597</v>
      </c>
      <c r="D4055" t="s">
        <v>4034</v>
      </c>
      <c r="E4055" t="s">
        <v>9628</v>
      </c>
      <c r="F4055" t="s">
        <v>3621</v>
      </c>
      <c r="G4055">
        <v>209843010</v>
      </c>
      <c r="I4055" t="s">
        <v>3622</v>
      </c>
      <c r="J4055" t="s">
        <v>9769</v>
      </c>
      <c r="K4055" t="s">
        <v>3624</v>
      </c>
      <c r="L4055" t="s">
        <v>9770</v>
      </c>
      <c r="M4055">
        <v>9.3000000000000007</v>
      </c>
      <c r="N4055">
        <v>18</v>
      </c>
      <c r="O4055">
        <v>11</v>
      </c>
      <c r="P4055">
        <v>9.3000000000000007</v>
      </c>
      <c r="Q4055">
        <v>18.899999999999999</v>
      </c>
      <c r="R4055">
        <v>10</v>
      </c>
      <c r="S4055" t="b">
        <v>0</v>
      </c>
      <c r="T4055" t="b">
        <v>0</v>
      </c>
      <c r="U4055" t="b">
        <v>1</v>
      </c>
      <c r="V4055">
        <v>48000</v>
      </c>
      <c r="W4055">
        <v>29000</v>
      </c>
      <c r="X4055">
        <v>2.37</v>
      </c>
      <c r="Y4055">
        <v>36000</v>
      </c>
      <c r="Z4055">
        <v>2.2599999999999998</v>
      </c>
    </row>
    <row r="4056" spans="1:26">
      <c r="A4056">
        <v>209843004</v>
      </c>
      <c r="B4056" t="s">
        <v>9533</v>
      </c>
      <c r="C4056" t="s">
        <v>3597</v>
      </c>
      <c r="D4056" t="s">
        <v>4034</v>
      </c>
      <c r="E4056" t="s">
        <v>9628</v>
      </c>
      <c r="F4056" t="s">
        <v>3753</v>
      </c>
      <c r="G4056">
        <v>209843004</v>
      </c>
      <c r="I4056" t="s">
        <v>3601</v>
      </c>
      <c r="J4056" t="s">
        <v>9762</v>
      </c>
      <c r="K4056" t="s">
        <v>3624</v>
      </c>
      <c r="L4056" t="s">
        <v>9768</v>
      </c>
      <c r="M4056">
        <v>9</v>
      </c>
      <c r="N4056">
        <v>16.7</v>
      </c>
      <c r="O4056">
        <v>11.5</v>
      </c>
      <c r="P4056">
        <v>8.8000000000000007</v>
      </c>
      <c r="Q4056">
        <v>15.8</v>
      </c>
      <c r="R4056">
        <v>8.8000000000000007</v>
      </c>
      <c r="S4056" t="b">
        <v>0</v>
      </c>
      <c r="T4056" t="b">
        <v>0</v>
      </c>
      <c r="U4056" t="b">
        <v>0</v>
      </c>
      <c r="V4056">
        <v>36000</v>
      </c>
      <c r="W4056">
        <v>25000</v>
      </c>
      <c r="X4056">
        <v>2.4900000000000002</v>
      </c>
      <c r="Y4056">
        <v>26000</v>
      </c>
      <c r="Z4056">
        <v>2.2200000000000002</v>
      </c>
    </row>
    <row r="4057" spans="1:26">
      <c r="A4057">
        <v>209843020</v>
      </c>
      <c r="B4057" t="s">
        <v>9533</v>
      </c>
      <c r="C4057" t="s">
        <v>3597</v>
      </c>
      <c r="D4057" t="s">
        <v>4034</v>
      </c>
      <c r="E4057" t="s">
        <v>9615</v>
      </c>
      <c r="F4057" t="s">
        <v>3753</v>
      </c>
      <c r="G4057">
        <v>209843020</v>
      </c>
      <c r="I4057" t="s">
        <v>3601</v>
      </c>
      <c r="J4057" t="s">
        <v>9760</v>
      </c>
      <c r="K4057" t="s">
        <v>3624</v>
      </c>
      <c r="L4057" t="s">
        <v>9767</v>
      </c>
      <c r="M4057">
        <v>9</v>
      </c>
      <c r="N4057">
        <v>16.7</v>
      </c>
      <c r="O4057">
        <v>11.5</v>
      </c>
      <c r="P4057">
        <v>8.8000000000000007</v>
      </c>
      <c r="Q4057">
        <v>15.8</v>
      </c>
      <c r="R4057">
        <v>8.8000000000000007</v>
      </c>
      <c r="S4057" t="b">
        <v>0</v>
      </c>
      <c r="T4057" t="b">
        <v>0</v>
      </c>
      <c r="U4057" t="b">
        <v>0</v>
      </c>
      <c r="V4057">
        <v>36000</v>
      </c>
      <c r="W4057">
        <v>25000</v>
      </c>
      <c r="X4057">
        <v>2.4900000000000002</v>
      </c>
      <c r="Y4057">
        <v>26000</v>
      </c>
      <c r="Z4057">
        <v>2.2200000000000002</v>
      </c>
    </row>
    <row r="4058" spans="1:26">
      <c r="A4058">
        <v>211644028</v>
      </c>
      <c r="B4058" t="s">
        <v>9533</v>
      </c>
      <c r="C4058" t="s">
        <v>3597</v>
      </c>
      <c r="D4058" t="s">
        <v>4034</v>
      </c>
      <c r="E4058" t="s">
        <v>7723</v>
      </c>
      <c r="F4058" t="s">
        <v>3753</v>
      </c>
      <c r="G4058">
        <v>211644028</v>
      </c>
      <c r="I4058" t="s">
        <v>3601</v>
      </c>
      <c r="J4058" t="s">
        <v>9036</v>
      </c>
      <c r="K4058" t="s">
        <v>3624</v>
      </c>
      <c r="L4058" t="s">
        <v>6820</v>
      </c>
      <c r="M4058">
        <v>9</v>
      </c>
      <c r="N4058">
        <v>16.7</v>
      </c>
      <c r="O4058">
        <v>11.5</v>
      </c>
      <c r="P4058">
        <v>8.8000000000000007</v>
      </c>
      <c r="Q4058">
        <v>15.8</v>
      </c>
      <c r="R4058">
        <v>8.8000000000000007</v>
      </c>
      <c r="S4058" t="b">
        <v>0</v>
      </c>
      <c r="T4058" t="b">
        <v>0</v>
      </c>
      <c r="U4058" t="b">
        <v>0</v>
      </c>
      <c r="V4058">
        <v>36000</v>
      </c>
      <c r="W4058">
        <v>25000</v>
      </c>
      <c r="X4058">
        <v>2.4900000000000002</v>
      </c>
      <c r="Y4058">
        <v>26000</v>
      </c>
      <c r="Z4058">
        <v>2.2200000000000002</v>
      </c>
    </row>
    <row r="4059" spans="1:26">
      <c r="A4059">
        <v>211644053</v>
      </c>
      <c r="B4059" t="s">
        <v>9533</v>
      </c>
      <c r="C4059" t="s">
        <v>3597</v>
      </c>
      <c r="D4059" t="s">
        <v>4034</v>
      </c>
      <c r="E4059" t="s">
        <v>6224</v>
      </c>
      <c r="F4059" t="s">
        <v>3753</v>
      </c>
      <c r="G4059">
        <v>211644053</v>
      </c>
      <c r="I4059" t="s">
        <v>3601</v>
      </c>
      <c r="J4059" t="s">
        <v>9036</v>
      </c>
      <c r="K4059" t="s">
        <v>3624</v>
      </c>
      <c r="L4059" t="s">
        <v>6820</v>
      </c>
      <c r="M4059">
        <v>9</v>
      </c>
      <c r="N4059">
        <v>16.7</v>
      </c>
      <c r="O4059">
        <v>11.5</v>
      </c>
      <c r="P4059">
        <v>8.8000000000000007</v>
      </c>
      <c r="Q4059">
        <v>15.8</v>
      </c>
      <c r="R4059">
        <v>8.8000000000000007</v>
      </c>
      <c r="S4059" t="b">
        <v>0</v>
      </c>
      <c r="T4059" t="b">
        <v>0</v>
      </c>
      <c r="U4059" t="b">
        <v>0</v>
      </c>
      <c r="V4059">
        <v>36000</v>
      </c>
      <c r="W4059">
        <v>25000</v>
      </c>
      <c r="X4059">
        <v>2.4900000000000002</v>
      </c>
      <c r="Y4059">
        <v>26000</v>
      </c>
      <c r="Z4059">
        <v>2.2200000000000002</v>
      </c>
    </row>
    <row r="4060" spans="1:26">
      <c r="A4060">
        <v>207826699</v>
      </c>
      <c r="B4060" t="s">
        <v>9533</v>
      </c>
      <c r="C4060" t="s">
        <v>3597</v>
      </c>
      <c r="D4060" t="s">
        <v>4034</v>
      </c>
      <c r="E4060" t="s">
        <v>3834</v>
      </c>
      <c r="F4060" t="s">
        <v>3753</v>
      </c>
      <c r="G4060">
        <v>207826699</v>
      </c>
      <c r="I4060" t="s">
        <v>3601</v>
      </c>
      <c r="J4060" t="s">
        <v>9036</v>
      </c>
      <c r="K4060" t="s">
        <v>3624</v>
      </c>
      <c r="L4060" t="s">
        <v>6820</v>
      </c>
      <c r="M4060">
        <v>9</v>
      </c>
      <c r="N4060">
        <v>16.7</v>
      </c>
      <c r="O4060">
        <v>11.5</v>
      </c>
      <c r="P4060">
        <v>8.8000000000000007</v>
      </c>
      <c r="Q4060">
        <v>15.8</v>
      </c>
      <c r="R4060">
        <v>8.8000000000000007</v>
      </c>
      <c r="S4060" t="b">
        <v>0</v>
      </c>
      <c r="T4060" t="b">
        <v>0</v>
      </c>
      <c r="U4060" t="b">
        <v>0</v>
      </c>
      <c r="V4060">
        <v>36000</v>
      </c>
      <c r="W4060">
        <v>25000</v>
      </c>
      <c r="X4060">
        <v>2.4900000000000002</v>
      </c>
      <c r="Y4060">
        <v>26000</v>
      </c>
      <c r="Z4060">
        <v>2.2200000000000002</v>
      </c>
    </row>
    <row r="4061" spans="1:26">
      <c r="A4061">
        <v>207821940</v>
      </c>
      <c r="B4061" t="s">
        <v>9533</v>
      </c>
      <c r="C4061" t="s">
        <v>3597</v>
      </c>
      <c r="D4061" t="s">
        <v>4034</v>
      </c>
      <c r="E4061" t="s">
        <v>3834</v>
      </c>
      <c r="F4061" t="s">
        <v>3621</v>
      </c>
      <c r="G4061">
        <v>207821940</v>
      </c>
      <c r="I4061" t="s">
        <v>3622</v>
      </c>
      <c r="J4061" t="s">
        <v>9036</v>
      </c>
      <c r="K4061" t="s">
        <v>3624</v>
      </c>
      <c r="L4061" t="s">
        <v>9766</v>
      </c>
      <c r="M4061">
        <v>9</v>
      </c>
      <c r="N4061">
        <v>18.2</v>
      </c>
      <c r="O4061">
        <v>10.6</v>
      </c>
      <c r="P4061">
        <v>9.4</v>
      </c>
      <c r="Q4061">
        <v>19.2</v>
      </c>
      <c r="R4061">
        <v>8.8000000000000007</v>
      </c>
      <c r="S4061" t="b">
        <v>0</v>
      </c>
      <c r="T4061" t="b">
        <v>0</v>
      </c>
      <c r="U4061" t="b">
        <v>0</v>
      </c>
      <c r="V4061">
        <v>36000</v>
      </c>
      <c r="W4061">
        <v>23000</v>
      </c>
      <c r="X4061">
        <v>2.4500000000000002</v>
      </c>
      <c r="Y4061">
        <v>26000</v>
      </c>
      <c r="Z4061">
        <v>2.13</v>
      </c>
    </row>
    <row r="4062" spans="1:26">
      <c r="A4062">
        <v>211644035</v>
      </c>
      <c r="B4062" t="s">
        <v>9533</v>
      </c>
      <c r="C4062" t="s">
        <v>3597</v>
      </c>
      <c r="D4062" t="s">
        <v>4034</v>
      </c>
      <c r="E4062" t="s">
        <v>7723</v>
      </c>
      <c r="F4062" t="s">
        <v>3621</v>
      </c>
      <c r="G4062">
        <v>211644035</v>
      </c>
      <c r="I4062" t="s">
        <v>3622</v>
      </c>
      <c r="J4062" t="s">
        <v>9036</v>
      </c>
      <c r="K4062" t="s">
        <v>3624</v>
      </c>
      <c r="L4062" t="s">
        <v>9766</v>
      </c>
      <c r="M4062">
        <v>9</v>
      </c>
      <c r="N4062">
        <v>18.2</v>
      </c>
      <c r="O4062">
        <v>10.6</v>
      </c>
      <c r="P4062">
        <v>9.4</v>
      </c>
      <c r="Q4062">
        <v>19.2</v>
      </c>
      <c r="R4062">
        <v>8.8000000000000007</v>
      </c>
      <c r="S4062" t="b">
        <v>0</v>
      </c>
      <c r="T4062" t="b">
        <v>0</v>
      </c>
      <c r="U4062" t="b">
        <v>0</v>
      </c>
      <c r="V4062">
        <v>36000</v>
      </c>
      <c r="W4062">
        <v>23000</v>
      </c>
      <c r="X4062">
        <v>2.4500000000000002</v>
      </c>
      <c r="Y4062">
        <v>26000</v>
      </c>
      <c r="Z4062">
        <v>2.13</v>
      </c>
    </row>
    <row r="4063" spans="1:26">
      <c r="A4063">
        <v>211644060</v>
      </c>
      <c r="B4063" t="s">
        <v>9533</v>
      </c>
      <c r="C4063" t="s">
        <v>3597</v>
      </c>
      <c r="D4063" t="s">
        <v>4034</v>
      </c>
      <c r="E4063" t="s">
        <v>6224</v>
      </c>
      <c r="F4063" t="s">
        <v>3621</v>
      </c>
      <c r="G4063">
        <v>211644060</v>
      </c>
      <c r="I4063" t="s">
        <v>3622</v>
      </c>
      <c r="J4063" t="s">
        <v>9036</v>
      </c>
      <c r="K4063" t="s">
        <v>3624</v>
      </c>
      <c r="L4063" t="s">
        <v>9766</v>
      </c>
      <c r="M4063">
        <v>9</v>
      </c>
      <c r="N4063">
        <v>18.2</v>
      </c>
      <c r="O4063">
        <v>10.6</v>
      </c>
      <c r="P4063">
        <v>9.4</v>
      </c>
      <c r="Q4063">
        <v>19.2</v>
      </c>
      <c r="R4063">
        <v>8.8000000000000007</v>
      </c>
      <c r="S4063" t="b">
        <v>0</v>
      </c>
      <c r="T4063" t="b">
        <v>0</v>
      </c>
      <c r="U4063" t="b">
        <v>0</v>
      </c>
      <c r="V4063">
        <v>36000</v>
      </c>
      <c r="W4063">
        <v>23000</v>
      </c>
      <c r="X4063">
        <v>2.4500000000000002</v>
      </c>
      <c r="Y4063">
        <v>26000</v>
      </c>
      <c r="Z4063">
        <v>2.13</v>
      </c>
    </row>
    <row r="4064" spans="1:26">
      <c r="A4064">
        <v>209843015</v>
      </c>
      <c r="B4064" t="s">
        <v>9533</v>
      </c>
      <c r="C4064" t="s">
        <v>3597</v>
      </c>
      <c r="D4064" t="s">
        <v>4034</v>
      </c>
      <c r="E4064" t="s">
        <v>9615</v>
      </c>
      <c r="F4064" t="s">
        <v>3621</v>
      </c>
      <c r="G4064">
        <v>209843015</v>
      </c>
      <c r="I4064" t="s">
        <v>3622</v>
      </c>
      <c r="J4064" t="s">
        <v>9760</v>
      </c>
      <c r="K4064" t="s">
        <v>3624</v>
      </c>
      <c r="L4064" t="s">
        <v>9765</v>
      </c>
      <c r="M4064">
        <v>9</v>
      </c>
      <c r="N4064">
        <v>18.2</v>
      </c>
      <c r="O4064">
        <v>10.6</v>
      </c>
      <c r="P4064">
        <v>9.4</v>
      </c>
      <c r="Q4064">
        <v>19.2</v>
      </c>
      <c r="R4064">
        <v>8.8000000000000007</v>
      </c>
      <c r="S4064" t="b">
        <v>0</v>
      </c>
      <c r="T4064" t="b">
        <v>0</v>
      </c>
      <c r="U4064" t="b">
        <v>0</v>
      </c>
      <c r="V4064">
        <v>36000</v>
      </c>
      <c r="W4064">
        <v>23000</v>
      </c>
      <c r="X4064">
        <v>2.4500000000000002</v>
      </c>
      <c r="Y4064">
        <v>26000</v>
      </c>
      <c r="Z4064">
        <v>2.13</v>
      </c>
    </row>
    <row r="4065" spans="1:26">
      <c r="A4065">
        <v>209842999</v>
      </c>
      <c r="B4065" t="s">
        <v>9533</v>
      </c>
      <c r="C4065" t="s">
        <v>3597</v>
      </c>
      <c r="D4065" t="s">
        <v>4034</v>
      </c>
      <c r="E4065" t="s">
        <v>9628</v>
      </c>
      <c r="F4065" t="s">
        <v>3621</v>
      </c>
      <c r="G4065">
        <v>209842999</v>
      </c>
      <c r="I4065" t="s">
        <v>3622</v>
      </c>
      <c r="J4065" t="s">
        <v>9762</v>
      </c>
      <c r="K4065" t="s">
        <v>3624</v>
      </c>
      <c r="L4065" t="s">
        <v>9764</v>
      </c>
      <c r="M4065">
        <v>9</v>
      </c>
      <c r="N4065">
        <v>18.2</v>
      </c>
      <c r="O4065">
        <v>10.6</v>
      </c>
      <c r="P4065">
        <v>9.4</v>
      </c>
      <c r="Q4065">
        <v>19.2</v>
      </c>
      <c r="R4065">
        <v>8.8000000000000007</v>
      </c>
      <c r="S4065" t="b">
        <v>0</v>
      </c>
      <c r="T4065" t="b">
        <v>0</v>
      </c>
      <c r="U4065" t="b">
        <v>0</v>
      </c>
      <c r="V4065">
        <v>36000</v>
      </c>
      <c r="W4065">
        <v>23000</v>
      </c>
      <c r="X4065">
        <v>2.4500000000000002</v>
      </c>
      <c r="Y4065">
        <v>26000</v>
      </c>
      <c r="Z4065">
        <v>2.13</v>
      </c>
    </row>
    <row r="4066" spans="1:26">
      <c r="A4066">
        <v>209843009</v>
      </c>
      <c r="B4066" t="s">
        <v>9533</v>
      </c>
      <c r="C4066" t="s">
        <v>3597</v>
      </c>
      <c r="D4066" t="s">
        <v>4034</v>
      </c>
      <c r="E4066" t="s">
        <v>9628</v>
      </c>
      <c r="F4066" t="s">
        <v>3621</v>
      </c>
      <c r="G4066">
        <v>209843009</v>
      </c>
      <c r="I4066" t="s">
        <v>3622</v>
      </c>
      <c r="J4066" t="s">
        <v>9762</v>
      </c>
      <c r="K4066" t="s">
        <v>3624</v>
      </c>
      <c r="L4066" t="s">
        <v>9763</v>
      </c>
      <c r="M4066">
        <v>8</v>
      </c>
      <c r="N4066">
        <v>17</v>
      </c>
      <c r="O4066">
        <v>10</v>
      </c>
      <c r="P4066">
        <v>8.5</v>
      </c>
      <c r="Q4066">
        <v>19</v>
      </c>
      <c r="R4066">
        <v>9</v>
      </c>
      <c r="S4066" t="b">
        <v>0</v>
      </c>
      <c r="T4066" t="b">
        <v>0</v>
      </c>
      <c r="U4066" t="b">
        <v>0</v>
      </c>
      <c r="V4066">
        <v>36000</v>
      </c>
      <c r="W4066">
        <v>23000</v>
      </c>
      <c r="X4066">
        <v>2.2000000000000002</v>
      </c>
      <c r="Y4066">
        <v>25000</v>
      </c>
      <c r="Z4066">
        <v>2.11</v>
      </c>
    </row>
    <row r="4067" spans="1:26">
      <c r="A4067">
        <v>209843025</v>
      </c>
      <c r="B4067" t="s">
        <v>9533</v>
      </c>
      <c r="C4067" t="s">
        <v>3597</v>
      </c>
      <c r="D4067" t="s">
        <v>4034</v>
      </c>
      <c r="E4067" t="s">
        <v>9615</v>
      </c>
      <c r="F4067" t="s">
        <v>3621</v>
      </c>
      <c r="G4067">
        <v>209843025</v>
      </c>
      <c r="I4067" t="s">
        <v>3622</v>
      </c>
      <c r="J4067" t="s">
        <v>9760</v>
      </c>
      <c r="K4067" t="s">
        <v>3624</v>
      </c>
      <c r="L4067" t="s">
        <v>9761</v>
      </c>
      <c r="M4067">
        <v>8</v>
      </c>
      <c r="N4067">
        <v>17</v>
      </c>
      <c r="O4067">
        <v>10</v>
      </c>
      <c r="P4067">
        <v>8.5</v>
      </c>
      <c r="Q4067">
        <v>19</v>
      </c>
      <c r="R4067">
        <v>9</v>
      </c>
      <c r="S4067" t="b">
        <v>0</v>
      </c>
      <c r="T4067" t="b">
        <v>0</v>
      </c>
      <c r="U4067" t="b">
        <v>0</v>
      </c>
      <c r="V4067">
        <v>36000</v>
      </c>
      <c r="W4067">
        <v>23000</v>
      </c>
      <c r="X4067">
        <v>2.2000000000000002</v>
      </c>
      <c r="Y4067">
        <v>25000</v>
      </c>
      <c r="Z4067">
        <v>2.11</v>
      </c>
    </row>
    <row r="4068" spans="1:26">
      <c r="A4068">
        <v>207821942</v>
      </c>
      <c r="B4068" t="s">
        <v>9533</v>
      </c>
      <c r="C4068" t="s">
        <v>3597</v>
      </c>
      <c r="D4068" t="s">
        <v>4034</v>
      </c>
      <c r="E4068" t="s">
        <v>3834</v>
      </c>
      <c r="F4068" t="s">
        <v>3621</v>
      </c>
      <c r="G4068">
        <v>207821942</v>
      </c>
      <c r="I4068" t="s">
        <v>3622</v>
      </c>
      <c r="J4068" t="s">
        <v>9036</v>
      </c>
      <c r="K4068" t="s">
        <v>3624</v>
      </c>
      <c r="L4068" t="s">
        <v>7086</v>
      </c>
      <c r="M4068">
        <v>8</v>
      </c>
      <c r="N4068">
        <v>17</v>
      </c>
      <c r="O4068">
        <v>10</v>
      </c>
      <c r="P4068">
        <v>8.5</v>
      </c>
      <c r="Q4068">
        <v>19</v>
      </c>
      <c r="R4068">
        <v>9</v>
      </c>
      <c r="S4068" t="b">
        <v>0</v>
      </c>
      <c r="T4068" t="b">
        <v>0</v>
      </c>
      <c r="U4068" t="b">
        <v>0</v>
      </c>
      <c r="V4068">
        <v>36000</v>
      </c>
      <c r="W4068">
        <v>23000</v>
      </c>
      <c r="X4068">
        <v>2.2000000000000002</v>
      </c>
      <c r="Y4068">
        <v>25000</v>
      </c>
      <c r="Z4068">
        <v>2.11</v>
      </c>
    </row>
    <row r="4069" spans="1:26">
      <c r="A4069">
        <v>207821930</v>
      </c>
      <c r="B4069" t="s">
        <v>9533</v>
      </c>
      <c r="C4069" t="s">
        <v>3597</v>
      </c>
      <c r="D4069" t="s">
        <v>4034</v>
      </c>
      <c r="E4069" t="s">
        <v>3834</v>
      </c>
      <c r="F4069" t="s">
        <v>3621</v>
      </c>
      <c r="G4069">
        <v>207821930</v>
      </c>
      <c r="I4069" t="s">
        <v>3622</v>
      </c>
      <c r="J4069" t="s">
        <v>6800</v>
      </c>
      <c r="K4069" t="s">
        <v>3624</v>
      </c>
      <c r="L4069" t="s">
        <v>6373</v>
      </c>
      <c r="M4069">
        <v>14.7</v>
      </c>
      <c r="N4069">
        <v>24</v>
      </c>
      <c r="O4069">
        <v>12.7</v>
      </c>
      <c r="P4069">
        <v>14.7</v>
      </c>
      <c r="Q4069">
        <v>24</v>
      </c>
      <c r="R4069">
        <v>11.6</v>
      </c>
      <c r="S4069" t="b">
        <v>0</v>
      </c>
      <c r="T4069" t="b">
        <v>0</v>
      </c>
      <c r="U4069" t="b">
        <v>1</v>
      </c>
      <c r="V4069">
        <v>9000</v>
      </c>
      <c r="W4069">
        <v>8100</v>
      </c>
      <c r="X4069">
        <v>2.7</v>
      </c>
      <c r="Y4069">
        <v>9543</v>
      </c>
      <c r="Z4069">
        <v>2.48</v>
      </c>
    </row>
    <row r="4070" spans="1:26">
      <c r="A4070">
        <v>207821929</v>
      </c>
      <c r="B4070" t="s">
        <v>9533</v>
      </c>
      <c r="C4070" t="s">
        <v>3597</v>
      </c>
      <c r="D4070" t="s">
        <v>4034</v>
      </c>
      <c r="E4070" t="s">
        <v>3834</v>
      </c>
      <c r="F4070" t="s">
        <v>3621</v>
      </c>
      <c r="G4070">
        <v>207821929</v>
      </c>
      <c r="I4070" t="s">
        <v>3622</v>
      </c>
      <c r="J4070" t="s">
        <v>9758</v>
      </c>
      <c r="K4070" t="s">
        <v>3624</v>
      </c>
      <c r="L4070" t="s">
        <v>9759</v>
      </c>
      <c r="M4070">
        <v>13.8</v>
      </c>
      <c r="N4070">
        <v>23</v>
      </c>
      <c r="O4070">
        <v>11</v>
      </c>
      <c r="P4070">
        <v>13.8</v>
      </c>
      <c r="Q4070">
        <v>23</v>
      </c>
      <c r="R4070">
        <v>9.8000000000000007</v>
      </c>
      <c r="S4070" t="b">
        <v>0</v>
      </c>
      <c r="T4070" t="b">
        <v>0</v>
      </c>
      <c r="U4070" t="b">
        <v>1</v>
      </c>
      <c r="V4070">
        <v>9000</v>
      </c>
      <c r="W4070">
        <v>5900</v>
      </c>
      <c r="X4070">
        <v>2.93</v>
      </c>
      <c r="Y4070">
        <v>9018</v>
      </c>
      <c r="Z4070">
        <v>2.4</v>
      </c>
    </row>
    <row r="4071" spans="1:26">
      <c r="A4071">
        <v>209948203</v>
      </c>
      <c r="B4071" t="s">
        <v>9533</v>
      </c>
      <c r="C4071" t="s">
        <v>3597</v>
      </c>
      <c r="D4071" t="s">
        <v>4034</v>
      </c>
      <c r="E4071" t="s">
        <v>9724</v>
      </c>
      <c r="F4071" t="s">
        <v>3621</v>
      </c>
      <c r="G4071">
        <v>209948203</v>
      </c>
      <c r="I4071" t="s">
        <v>3622</v>
      </c>
      <c r="J4071" t="s">
        <v>9756</v>
      </c>
      <c r="K4071" t="s">
        <v>3624</v>
      </c>
      <c r="L4071" t="s">
        <v>9757</v>
      </c>
      <c r="M4071">
        <v>8.5</v>
      </c>
      <c r="N4071">
        <v>17.5</v>
      </c>
      <c r="O4071">
        <v>12</v>
      </c>
      <c r="P4071">
        <v>8.5</v>
      </c>
      <c r="Q4071">
        <v>17.5</v>
      </c>
      <c r="R4071">
        <v>8.6999999999999993</v>
      </c>
      <c r="S4071" t="b">
        <v>0</v>
      </c>
      <c r="T4071" t="b">
        <v>0</v>
      </c>
      <c r="U4071" t="b">
        <v>0</v>
      </c>
      <c r="V4071">
        <v>36000</v>
      </c>
      <c r="W4071">
        <v>24000</v>
      </c>
      <c r="X4071">
        <v>2</v>
      </c>
      <c r="Y4071">
        <v>24160</v>
      </c>
      <c r="Z4071">
        <v>1.98</v>
      </c>
    </row>
    <row r="4072" spans="1:26">
      <c r="A4072">
        <v>207683277</v>
      </c>
      <c r="B4072" t="s">
        <v>9533</v>
      </c>
      <c r="C4072" t="s">
        <v>3597</v>
      </c>
      <c r="D4072" t="s">
        <v>4034</v>
      </c>
      <c r="E4072" t="s">
        <v>3834</v>
      </c>
      <c r="F4072" t="s">
        <v>3621</v>
      </c>
      <c r="G4072">
        <v>207683277</v>
      </c>
      <c r="I4072" t="s">
        <v>3622</v>
      </c>
      <c r="J4072" t="s">
        <v>6417</v>
      </c>
      <c r="K4072" t="s">
        <v>3624</v>
      </c>
      <c r="L4072" t="s">
        <v>9755</v>
      </c>
      <c r="M4072">
        <v>8.5</v>
      </c>
      <c r="N4072">
        <v>17.5</v>
      </c>
      <c r="O4072">
        <v>12</v>
      </c>
      <c r="P4072">
        <v>8.5</v>
      </c>
      <c r="Q4072">
        <v>17.5</v>
      </c>
      <c r="R4072">
        <v>8.6999999999999993</v>
      </c>
      <c r="S4072" t="b">
        <v>0</v>
      </c>
      <c r="T4072" t="b">
        <v>0</v>
      </c>
      <c r="U4072" t="b">
        <v>0</v>
      </c>
      <c r="V4072">
        <v>36000</v>
      </c>
      <c r="W4072">
        <v>24000</v>
      </c>
      <c r="X4072">
        <v>2</v>
      </c>
      <c r="Y4072">
        <v>24160</v>
      </c>
      <c r="Z4072">
        <v>1.98</v>
      </c>
    </row>
    <row r="4073" spans="1:26">
      <c r="A4073">
        <v>207826696</v>
      </c>
      <c r="B4073" t="s">
        <v>9533</v>
      </c>
      <c r="C4073" t="s">
        <v>3597</v>
      </c>
      <c r="D4073" t="s">
        <v>4034</v>
      </c>
      <c r="E4073" t="s">
        <v>3834</v>
      </c>
      <c r="F4073" t="s">
        <v>3621</v>
      </c>
      <c r="G4073">
        <v>207826696</v>
      </c>
      <c r="I4073" t="s">
        <v>3622</v>
      </c>
      <c r="J4073" t="s">
        <v>7880</v>
      </c>
      <c r="K4073" t="s">
        <v>3624</v>
      </c>
      <c r="L4073" t="s">
        <v>7760</v>
      </c>
      <c r="M4073">
        <v>14</v>
      </c>
      <c r="N4073">
        <v>21</v>
      </c>
      <c r="O4073">
        <v>12</v>
      </c>
      <c r="P4073">
        <v>14</v>
      </c>
      <c r="Q4073">
        <v>22</v>
      </c>
      <c r="R4073">
        <v>10</v>
      </c>
      <c r="S4073" t="b">
        <v>0</v>
      </c>
      <c r="T4073" t="b">
        <v>0</v>
      </c>
      <c r="U4073" t="b">
        <v>1</v>
      </c>
      <c r="V4073">
        <v>24000</v>
      </c>
      <c r="W4073">
        <v>16200</v>
      </c>
      <c r="X4073">
        <v>2.4</v>
      </c>
      <c r="Y4073">
        <v>20000</v>
      </c>
      <c r="Z4073">
        <v>2.1</v>
      </c>
    </row>
    <row r="4074" spans="1:26">
      <c r="A4074">
        <v>207826693</v>
      </c>
      <c r="B4074" t="s">
        <v>9533</v>
      </c>
      <c r="C4074" t="s">
        <v>3597</v>
      </c>
      <c r="D4074" t="s">
        <v>4034</v>
      </c>
      <c r="E4074" t="s">
        <v>3834</v>
      </c>
      <c r="F4074" t="s">
        <v>3621</v>
      </c>
      <c r="G4074">
        <v>207826693</v>
      </c>
      <c r="I4074" t="s">
        <v>3622</v>
      </c>
      <c r="J4074" t="s">
        <v>6800</v>
      </c>
      <c r="K4074" t="s">
        <v>3624</v>
      </c>
      <c r="L4074" t="s">
        <v>6380</v>
      </c>
      <c r="M4074">
        <v>15</v>
      </c>
      <c r="N4074">
        <v>25.5</v>
      </c>
      <c r="O4074">
        <v>12.2</v>
      </c>
      <c r="P4074">
        <v>15</v>
      </c>
      <c r="Q4074">
        <v>25.5</v>
      </c>
      <c r="R4074">
        <v>12.3</v>
      </c>
      <c r="S4074" t="b">
        <v>0</v>
      </c>
      <c r="T4074" t="b">
        <v>0</v>
      </c>
      <c r="U4074" t="b">
        <v>1</v>
      </c>
      <c r="V4074">
        <v>9000</v>
      </c>
      <c r="W4074">
        <v>8500</v>
      </c>
      <c r="X4074">
        <v>2.8</v>
      </c>
      <c r="Y4074">
        <v>9611</v>
      </c>
      <c r="Z4074">
        <v>2.29</v>
      </c>
    </row>
    <row r="4075" spans="1:26">
      <c r="A4075">
        <v>209862117</v>
      </c>
      <c r="B4075" t="s">
        <v>9533</v>
      </c>
      <c r="C4075" t="s">
        <v>3597</v>
      </c>
      <c r="D4075" t="s">
        <v>4034</v>
      </c>
      <c r="E4075" t="s">
        <v>9649</v>
      </c>
      <c r="F4075" t="s">
        <v>3621</v>
      </c>
      <c r="G4075">
        <v>209862117</v>
      </c>
      <c r="I4075" t="s">
        <v>3622</v>
      </c>
      <c r="J4075" t="s">
        <v>9753</v>
      </c>
      <c r="K4075" t="s">
        <v>3624</v>
      </c>
      <c r="L4075" t="s">
        <v>9754</v>
      </c>
      <c r="M4075">
        <v>9.5</v>
      </c>
      <c r="N4075">
        <v>18.5</v>
      </c>
      <c r="O4075">
        <v>10.199999999999999</v>
      </c>
      <c r="P4075">
        <v>9.5</v>
      </c>
      <c r="Q4075">
        <v>18.5</v>
      </c>
      <c r="R4075">
        <v>8.6</v>
      </c>
      <c r="S4075" t="b">
        <v>0</v>
      </c>
      <c r="T4075" t="b">
        <v>0</v>
      </c>
      <c r="U4075" t="b">
        <v>0</v>
      </c>
      <c r="V4075">
        <v>24000</v>
      </c>
      <c r="W4075">
        <v>16500</v>
      </c>
      <c r="X4075">
        <v>2.38</v>
      </c>
      <c r="Y4075">
        <v>19257</v>
      </c>
      <c r="Z4075">
        <v>2.11</v>
      </c>
    </row>
    <row r="4076" spans="1:26">
      <c r="A4076">
        <v>209862115</v>
      </c>
      <c r="B4076" t="s">
        <v>9533</v>
      </c>
      <c r="C4076" t="s">
        <v>3597</v>
      </c>
      <c r="D4076" t="s">
        <v>4034</v>
      </c>
      <c r="E4076" t="s">
        <v>9649</v>
      </c>
      <c r="F4076" t="s">
        <v>3621</v>
      </c>
      <c r="G4076">
        <v>209862115</v>
      </c>
      <c r="I4076" t="s">
        <v>3622</v>
      </c>
      <c r="J4076" t="s">
        <v>9751</v>
      </c>
      <c r="K4076" t="s">
        <v>3624</v>
      </c>
      <c r="L4076" t="s">
        <v>9752</v>
      </c>
      <c r="M4076">
        <v>11</v>
      </c>
      <c r="N4076">
        <v>19.5</v>
      </c>
      <c r="O4076">
        <v>10</v>
      </c>
      <c r="P4076">
        <v>11</v>
      </c>
      <c r="Q4076">
        <v>19.5</v>
      </c>
      <c r="R4076">
        <v>8.6999999999999993</v>
      </c>
      <c r="S4076" t="b">
        <v>0</v>
      </c>
      <c r="T4076" t="b">
        <v>0</v>
      </c>
      <c r="U4076" t="b">
        <v>0</v>
      </c>
      <c r="V4076">
        <v>18000</v>
      </c>
      <c r="W4076">
        <v>11400</v>
      </c>
      <c r="X4076">
        <v>2.57</v>
      </c>
      <c r="Y4076">
        <v>14370</v>
      </c>
      <c r="Z4076">
        <v>2.4900000000000002</v>
      </c>
    </row>
    <row r="4077" spans="1:26">
      <c r="A4077">
        <v>209862114</v>
      </c>
      <c r="B4077" t="s">
        <v>9533</v>
      </c>
      <c r="C4077" t="s">
        <v>3597</v>
      </c>
      <c r="D4077" t="s">
        <v>4034</v>
      </c>
      <c r="E4077" t="s">
        <v>9649</v>
      </c>
      <c r="F4077" t="s">
        <v>3621</v>
      </c>
      <c r="G4077">
        <v>209862114</v>
      </c>
      <c r="I4077" t="s">
        <v>3622</v>
      </c>
      <c r="J4077" t="s">
        <v>9749</v>
      </c>
      <c r="K4077" t="s">
        <v>3624</v>
      </c>
      <c r="L4077" t="s">
        <v>9750</v>
      </c>
      <c r="M4077">
        <v>10.8</v>
      </c>
      <c r="N4077">
        <v>20.5</v>
      </c>
      <c r="O4077">
        <v>10.7</v>
      </c>
      <c r="P4077">
        <v>10.8</v>
      </c>
      <c r="Q4077">
        <v>21.4</v>
      </c>
      <c r="R4077">
        <v>9.1999999999999993</v>
      </c>
      <c r="S4077" t="b">
        <v>0</v>
      </c>
      <c r="T4077" t="b">
        <v>0</v>
      </c>
      <c r="U4077" t="b">
        <v>0</v>
      </c>
      <c r="V4077">
        <v>12000</v>
      </c>
      <c r="W4077">
        <v>7000</v>
      </c>
      <c r="X4077">
        <v>2.5</v>
      </c>
      <c r="Y4077">
        <v>9300</v>
      </c>
      <c r="Z4077">
        <v>2</v>
      </c>
    </row>
    <row r="4078" spans="1:26">
      <c r="A4078">
        <v>209862121</v>
      </c>
      <c r="B4078" t="s">
        <v>9533</v>
      </c>
      <c r="C4078" t="s">
        <v>3597</v>
      </c>
      <c r="D4078" t="s">
        <v>4034</v>
      </c>
      <c r="E4078" t="s">
        <v>9649</v>
      </c>
      <c r="F4078" t="s">
        <v>3621</v>
      </c>
      <c r="G4078">
        <v>209862121</v>
      </c>
      <c r="I4078" t="s">
        <v>3622</v>
      </c>
      <c r="J4078" t="s">
        <v>9747</v>
      </c>
      <c r="K4078" t="s">
        <v>3624</v>
      </c>
      <c r="L4078" t="s">
        <v>9748</v>
      </c>
      <c r="M4078">
        <v>12.6</v>
      </c>
      <c r="N4078">
        <v>21.5</v>
      </c>
      <c r="O4078">
        <v>10</v>
      </c>
      <c r="P4078">
        <v>12.6</v>
      </c>
      <c r="Q4078">
        <v>21.7</v>
      </c>
      <c r="R4078">
        <v>9.4</v>
      </c>
      <c r="S4078" t="b">
        <v>0</v>
      </c>
      <c r="T4078" t="b">
        <v>0</v>
      </c>
      <c r="U4078" t="b">
        <v>0</v>
      </c>
      <c r="V4078">
        <v>9000</v>
      </c>
      <c r="W4078">
        <v>6000</v>
      </c>
      <c r="X4078">
        <v>2.5099999999999998</v>
      </c>
      <c r="Y4078">
        <v>8065</v>
      </c>
      <c r="Z4078">
        <v>2.17</v>
      </c>
    </row>
    <row r="4079" spans="1:26">
      <c r="A4079">
        <v>209862116</v>
      </c>
      <c r="B4079" t="s">
        <v>9533</v>
      </c>
      <c r="C4079" t="s">
        <v>3597</v>
      </c>
      <c r="D4079" t="s">
        <v>4034</v>
      </c>
      <c r="E4079" t="s">
        <v>9649</v>
      </c>
      <c r="F4079" t="s">
        <v>3621</v>
      </c>
      <c r="G4079">
        <v>209862116</v>
      </c>
      <c r="I4079" t="s">
        <v>3622</v>
      </c>
      <c r="J4079" t="s">
        <v>9745</v>
      </c>
      <c r="K4079" t="s">
        <v>3624</v>
      </c>
      <c r="L4079" t="s">
        <v>9746</v>
      </c>
      <c r="M4079">
        <v>10.3</v>
      </c>
      <c r="N4079">
        <v>20</v>
      </c>
      <c r="O4079">
        <v>10.8</v>
      </c>
      <c r="P4079">
        <v>10.3</v>
      </c>
      <c r="Q4079">
        <v>20.8</v>
      </c>
      <c r="R4079">
        <v>8.6999999999999993</v>
      </c>
      <c r="S4079" t="b">
        <v>0</v>
      </c>
      <c r="T4079" t="b">
        <v>0</v>
      </c>
      <c r="U4079" t="b">
        <v>0</v>
      </c>
      <c r="V4079">
        <v>12000</v>
      </c>
      <c r="W4079">
        <v>7800</v>
      </c>
      <c r="X4079">
        <v>2.31</v>
      </c>
      <c r="Y4079">
        <v>8200</v>
      </c>
      <c r="Z4079">
        <v>1.35</v>
      </c>
    </row>
    <row r="4080" spans="1:26">
      <c r="A4080">
        <v>209862119</v>
      </c>
      <c r="B4080" t="s">
        <v>9533</v>
      </c>
      <c r="C4080" t="s">
        <v>3597</v>
      </c>
      <c r="D4080" t="s">
        <v>4034</v>
      </c>
      <c r="E4080" t="s">
        <v>9649</v>
      </c>
      <c r="F4080" t="s">
        <v>3621</v>
      </c>
      <c r="G4080">
        <v>209862119</v>
      </c>
      <c r="I4080" t="s">
        <v>3622</v>
      </c>
      <c r="J4080" t="s">
        <v>9743</v>
      </c>
      <c r="K4080" t="s">
        <v>3624</v>
      </c>
      <c r="L4080" t="s">
        <v>9744</v>
      </c>
      <c r="M4080">
        <v>12.5</v>
      </c>
      <c r="N4080">
        <v>21.5</v>
      </c>
      <c r="O4080">
        <v>10.3</v>
      </c>
      <c r="P4080">
        <v>12.5</v>
      </c>
      <c r="Q4080">
        <v>21.5</v>
      </c>
      <c r="R4080">
        <v>9.1</v>
      </c>
      <c r="S4080" t="b">
        <v>0</v>
      </c>
      <c r="T4080" t="b">
        <v>0</v>
      </c>
      <c r="U4080" t="b">
        <v>0</v>
      </c>
      <c r="V4080">
        <v>9000</v>
      </c>
      <c r="W4080">
        <v>6300</v>
      </c>
      <c r="X4080">
        <v>2.4</v>
      </c>
      <c r="Y4080">
        <v>7973</v>
      </c>
      <c r="Z4080">
        <v>1.88</v>
      </c>
    </row>
    <row r="4081" spans="1:26">
      <c r="A4081">
        <v>207821928</v>
      </c>
      <c r="B4081" t="s">
        <v>9533</v>
      </c>
      <c r="C4081" t="s">
        <v>3597</v>
      </c>
      <c r="D4081" t="s">
        <v>4034</v>
      </c>
      <c r="E4081" t="s">
        <v>3834</v>
      </c>
      <c r="F4081" t="s">
        <v>3621</v>
      </c>
      <c r="G4081">
        <v>207821928</v>
      </c>
      <c r="I4081" t="s">
        <v>3622</v>
      </c>
      <c r="J4081" t="s">
        <v>7553</v>
      </c>
      <c r="K4081" t="s">
        <v>3624</v>
      </c>
      <c r="L4081" t="s">
        <v>7554</v>
      </c>
      <c r="M4081">
        <v>12.5</v>
      </c>
      <c r="N4081">
        <v>21.5</v>
      </c>
      <c r="O4081">
        <v>10.3</v>
      </c>
      <c r="P4081">
        <v>12.5</v>
      </c>
      <c r="Q4081">
        <v>21.5</v>
      </c>
      <c r="R4081">
        <v>9.1</v>
      </c>
      <c r="S4081" t="b">
        <v>0</v>
      </c>
      <c r="T4081" t="b">
        <v>0</v>
      </c>
      <c r="U4081" t="b">
        <v>0</v>
      </c>
      <c r="V4081">
        <v>9000</v>
      </c>
      <c r="W4081">
        <v>6300</v>
      </c>
      <c r="X4081">
        <v>2.4</v>
      </c>
      <c r="Y4081">
        <v>7973</v>
      </c>
      <c r="Z4081">
        <v>1.88</v>
      </c>
    </row>
    <row r="4082" spans="1:26">
      <c r="A4082">
        <v>207821945</v>
      </c>
      <c r="B4082" t="s">
        <v>9533</v>
      </c>
      <c r="C4082" t="s">
        <v>3597</v>
      </c>
      <c r="D4082" t="s">
        <v>4034</v>
      </c>
      <c r="E4082" t="s">
        <v>9742</v>
      </c>
      <c r="F4082" t="s">
        <v>3621</v>
      </c>
      <c r="G4082">
        <v>207821945</v>
      </c>
      <c r="I4082" t="s">
        <v>3622</v>
      </c>
      <c r="J4082" t="s">
        <v>7880</v>
      </c>
      <c r="K4082" t="s">
        <v>3624</v>
      </c>
      <c r="L4082" t="s">
        <v>9741</v>
      </c>
      <c r="M4082">
        <v>13</v>
      </c>
      <c r="N4082">
        <v>21</v>
      </c>
      <c r="O4082">
        <v>10</v>
      </c>
      <c r="P4082">
        <v>13</v>
      </c>
      <c r="Q4082">
        <v>21</v>
      </c>
      <c r="R4082">
        <v>8.5</v>
      </c>
      <c r="S4082" t="b">
        <v>0</v>
      </c>
      <c r="T4082" t="b">
        <v>0</v>
      </c>
      <c r="U4082" t="b">
        <v>0</v>
      </c>
      <c r="V4082">
        <v>24000</v>
      </c>
      <c r="W4082">
        <v>17400</v>
      </c>
      <c r="X4082">
        <v>2.2799999999999998</v>
      </c>
      <c r="Y4082">
        <v>23471</v>
      </c>
      <c r="Z4082">
        <v>2.29</v>
      </c>
    </row>
    <row r="4083" spans="1:26">
      <c r="A4083">
        <v>207821935</v>
      </c>
      <c r="B4083" t="s">
        <v>9533</v>
      </c>
      <c r="C4083" t="s">
        <v>3597</v>
      </c>
      <c r="D4083" t="s">
        <v>4034</v>
      </c>
      <c r="E4083" t="s">
        <v>3834</v>
      </c>
      <c r="F4083" t="s">
        <v>3621</v>
      </c>
      <c r="G4083">
        <v>207821935</v>
      </c>
      <c r="I4083" t="s">
        <v>3622</v>
      </c>
      <c r="J4083" t="s">
        <v>7880</v>
      </c>
      <c r="K4083" t="s">
        <v>3624</v>
      </c>
      <c r="L4083" t="s">
        <v>9741</v>
      </c>
      <c r="M4083">
        <v>13</v>
      </c>
      <c r="N4083">
        <v>21</v>
      </c>
      <c r="O4083">
        <v>10</v>
      </c>
      <c r="P4083">
        <v>13</v>
      </c>
      <c r="Q4083">
        <v>21</v>
      </c>
      <c r="R4083">
        <v>8.5</v>
      </c>
      <c r="S4083" t="b">
        <v>0</v>
      </c>
      <c r="T4083" t="b">
        <v>0</v>
      </c>
      <c r="U4083" t="b">
        <v>0</v>
      </c>
      <c r="V4083">
        <v>24000</v>
      </c>
      <c r="W4083">
        <v>17400</v>
      </c>
      <c r="X4083">
        <v>2.2799999999999998</v>
      </c>
      <c r="Y4083">
        <v>23471</v>
      </c>
      <c r="Z4083">
        <v>2.29</v>
      </c>
    </row>
    <row r="4084" spans="1:26">
      <c r="A4084">
        <v>207821932</v>
      </c>
      <c r="B4084" t="s">
        <v>9533</v>
      </c>
      <c r="C4084" t="s">
        <v>3597</v>
      </c>
      <c r="D4084" t="s">
        <v>4034</v>
      </c>
      <c r="E4084" t="s">
        <v>3834</v>
      </c>
      <c r="F4084" t="s">
        <v>3621</v>
      </c>
      <c r="G4084">
        <v>207821932</v>
      </c>
      <c r="I4084" t="s">
        <v>3622</v>
      </c>
      <c r="J4084" t="s">
        <v>7878</v>
      </c>
      <c r="K4084" t="s">
        <v>3624</v>
      </c>
      <c r="L4084" t="s">
        <v>9740</v>
      </c>
      <c r="M4084">
        <v>13</v>
      </c>
      <c r="N4084">
        <v>22.2</v>
      </c>
      <c r="O4084">
        <v>11</v>
      </c>
      <c r="P4084">
        <v>13</v>
      </c>
      <c r="Q4084">
        <v>23.1</v>
      </c>
      <c r="R4084">
        <v>10.8</v>
      </c>
      <c r="S4084" t="b">
        <v>0</v>
      </c>
      <c r="T4084" t="b">
        <v>0</v>
      </c>
      <c r="U4084" t="b">
        <v>1</v>
      </c>
      <c r="V4084">
        <v>12000</v>
      </c>
      <c r="W4084">
        <v>10000</v>
      </c>
      <c r="X4084">
        <v>2.69</v>
      </c>
      <c r="Y4084">
        <v>9843</v>
      </c>
      <c r="Z4084">
        <v>2.33</v>
      </c>
    </row>
    <row r="4085" spans="1:26">
      <c r="A4085">
        <v>207821931</v>
      </c>
      <c r="B4085" t="s">
        <v>9533</v>
      </c>
      <c r="C4085" t="s">
        <v>3597</v>
      </c>
      <c r="D4085" t="s">
        <v>4034</v>
      </c>
      <c r="E4085" t="s">
        <v>3834</v>
      </c>
      <c r="F4085" t="s">
        <v>3621</v>
      </c>
      <c r="G4085">
        <v>207821931</v>
      </c>
      <c r="I4085" t="s">
        <v>3622</v>
      </c>
      <c r="J4085" t="s">
        <v>9738</v>
      </c>
      <c r="K4085" t="s">
        <v>3624</v>
      </c>
      <c r="L4085" t="s">
        <v>9739</v>
      </c>
      <c r="M4085">
        <v>12.5</v>
      </c>
      <c r="N4085">
        <v>22</v>
      </c>
      <c r="O4085">
        <v>11.5</v>
      </c>
      <c r="P4085">
        <v>12.5</v>
      </c>
      <c r="Q4085">
        <v>22.7</v>
      </c>
      <c r="R4085">
        <v>10.4</v>
      </c>
      <c r="S4085" t="b">
        <v>0</v>
      </c>
      <c r="T4085" t="b">
        <v>0</v>
      </c>
      <c r="U4085" t="b">
        <v>1</v>
      </c>
      <c r="V4085">
        <v>12000</v>
      </c>
      <c r="W4085">
        <v>8900</v>
      </c>
      <c r="X4085">
        <v>2.75</v>
      </c>
      <c r="Y4085">
        <v>9018</v>
      </c>
      <c r="Z4085">
        <v>2.4</v>
      </c>
    </row>
    <row r="4086" spans="1:26">
      <c r="A4086">
        <v>207821934</v>
      </c>
      <c r="B4086" t="s">
        <v>9533</v>
      </c>
      <c r="C4086" t="s">
        <v>3597</v>
      </c>
      <c r="D4086" t="s">
        <v>4034</v>
      </c>
      <c r="E4086" t="s">
        <v>3834</v>
      </c>
      <c r="F4086" t="s">
        <v>3621</v>
      </c>
      <c r="G4086">
        <v>207821934</v>
      </c>
      <c r="I4086" t="s">
        <v>3622</v>
      </c>
      <c r="J4086" t="s">
        <v>6427</v>
      </c>
      <c r="K4086" t="s">
        <v>3624</v>
      </c>
      <c r="L4086" t="s">
        <v>9737</v>
      </c>
      <c r="M4086">
        <v>13.5</v>
      </c>
      <c r="N4086">
        <v>24</v>
      </c>
      <c r="O4086">
        <v>11.6</v>
      </c>
      <c r="P4086">
        <v>13.5</v>
      </c>
      <c r="Q4086">
        <v>24</v>
      </c>
      <c r="R4086">
        <v>10.5</v>
      </c>
      <c r="S4086" t="b">
        <v>0</v>
      </c>
      <c r="T4086" t="b">
        <v>0</v>
      </c>
      <c r="U4086" t="b">
        <v>1</v>
      </c>
      <c r="V4086">
        <v>18000</v>
      </c>
      <c r="W4086">
        <v>14100</v>
      </c>
      <c r="X4086">
        <v>2.65</v>
      </c>
      <c r="Y4086">
        <v>16238</v>
      </c>
      <c r="Z4086">
        <v>2.4900000000000002</v>
      </c>
    </row>
    <row r="4087" spans="1:26">
      <c r="A4087">
        <v>211644040</v>
      </c>
      <c r="B4087" t="s">
        <v>9533</v>
      </c>
      <c r="C4087" t="s">
        <v>3597</v>
      </c>
      <c r="D4087" t="s">
        <v>4034</v>
      </c>
      <c r="E4087" t="s">
        <v>7723</v>
      </c>
      <c r="F4087" t="s">
        <v>3753</v>
      </c>
      <c r="G4087">
        <v>211644040</v>
      </c>
      <c r="I4087" t="s">
        <v>3601</v>
      </c>
      <c r="J4087" t="s">
        <v>6509</v>
      </c>
      <c r="K4087" t="s">
        <v>3624</v>
      </c>
      <c r="L4087" t="s">
        <v>7130</v>
      </c>
      <c r="M4087">
        <v>12.5</v>
      </c>
      <c r="N4087">
        <v>20.6</v>
      </c>
      <c r="O4087">
        <v>12.6</v>
      </c>
      <c r="P4087">
        <v>12</v>
      </c>
      <c r="Q4087">
        <v>19.2</v>
      </c>
      <c r="R4087">
        <v>10.5</v>
      </c>
      <c r="S4087" t="b">
        <v>0</v>
      </c>
      <c r="T4087" t="b">
        <v>0</v>
      </c>
      <c r="U4087" t="b">
        <v>1</v>
      </c>
      <c r="V4087">
        <v>24000</v>
      </c>
      <c r="W4087">
        <v>21000</v>
      </c>
      <c r="X4087">
        <v>2.64</v>
      </c>
      <c r="Y4087">
        <v>24000</v>
      </c>
      <c r="Z4087">
        <v>2.4</v>
      </c>
    </row>
    <row r="4088" spans="1:26">
      <c r="A4088">
        <v>211644065</v>
      </c>
      <c r="B4088" t="s">
        <v>9533</v>
      </c>
      <c r="C4088" t="s">
        <v>3597</v>
      </c>
      <c r="D4088" t="s">
        <v>4034</v>
      </c>
      <c r="E4088" t="s">
        <v>6224</v>
      </c>
      <c r="F4088" t="s">
        <v>3753</v>
      </c>
      <c r="G4088">
        <v>211644065</v>
      </c>
      <c r="I4088" t="s">
        <v>3601</v>
      </c>
      <c r="J4088" t="s">
        <v>6509</v>
      </c>
      <c r="K4088" t="s">
        <v>3624</v>
      </c>
      <c r="L4088" t="s">
        <v>7130</v>
      </c>
      <c r="M4088">
        <v>12.5</v>
      </c>
      <c r="N4088">
        <v>20.6</v>
      </c>
      <c r="O4088">
        <v>12.6</v>
      </c>
      <c r="P4088">
        <v>12</v>
      </c>
      <c r="Q4088">
        <v>19.2</v>
      </c>
      <c r="R4088">
        <v>10.5</v>
      </c>
      <c r="S4088" t="b">
        <v>0</v>
      </c>
      <c r="T4088" t="b">
        <v>0</v>
      </c>
      <c r="U4088" t="b">
        <v>1</v>
      </c>
      <c r="V4088">
        <v>24000</v>
      </c>
      <c r="W4088">
        <v>21000</v>
      </c>
      <c r="X4088">
        <v>2.64</v>
      </c>
      <c r="Y4088">
        <v>24000</v>
      </c>
      <c r="Z4088">
        <v>2.4</v>
      </c>
    </row>
    <row r="4089" spans="1:26">
      <c r="A4089">
        <v>211644027</v>
      </c>
      <c r="B4089" t="s">
        <v>9533</v>
      </c>
      <c r="C4089" t="s">
        <v>3597</v>
      </c>
      <c r="D4089" t="s">
        <v>4034</v>
      </c>
      <c r="E4089" t="s">
        <v>7723</v>
      </c>
      <c r="F4089" t="s">
        <v>3753</v>
      </c>
      <c r="G4089">
        <v>211644027</v>
      </c>
      <c r="I4089" t="s">
        <v>3601</v>
      </c>
      <c r="J4089" t="s">
        <v>7880</v>
      </c>
      <c r="K4089" t="s">
        <v>3624</v>
      </c>
      <c r="L4089" t="s">
        <v>7130</v>
      </c>
      <c r="M4089">
        <v>12.6</v>
      </c>
      <c r="N4089">
        <v>21.5</v>
      </c>
      <c r="O4089">
        <v>11.2</v>
      </c>
      <c r="P4089">
        <v>12.5</v>
      </c>
      <c r="Q4089">
        <v>19</v>
      </c>
      <c r="R4089">
        <v>11.2</v>
      </c>
      <c r="S4089" t="b">
        <v>0</v>
      </c>
      <c r="T4089" t="b">
        <v>0</v>
      </c>
      <c r="U4089" t="b">
        <v>1</v>
      </c>
      <c r="V4089">
        <v>23000</v>
      </c>
      <c r="W4089">
        <v>20000</v>
      </c>
      <c r="X4089">
        <v>2.61</v>
      </c>
      <c r="Y4089">
        <v>22600</v>
      </c>
      <c r="Z4089">
        <v>2.41</v>
      </c>
    </row>
    <row r="4090" spans="1:26">
      <c r="A4090">
        <v>211644052</v>
      </c>
      <c r="B4090" t="s">
        <v>9533</v>
      </c>
      <c r="C4090" t="s">
        <v>3597</v>
      </c>
      <c r="D4090" t="s">
        <v>4034</v>
      </c>
      <c r="E4090" t="s">
        <v>6224</v>
      </c>
      <c r="F4090" t="s">
        <v>3753</v>
      </c>
      <c r="G4090">
        <v>211644052</v>
      </c>
      <c r="I4090" t="s">
        <v>3601</v>
      </c>
      <c r="J4090" t="s">
        <v>7880</v>
      </c>
      <c r="K4090" t="s">
        <v>3624</v>
      </c>
      <c r="L4090" t="s">
        <v>7130</v>
      </c>
      <c r="M4090">
        <v>12.6</v>
      </c>
      <c r="N4090">
        <v>21.5</v>
      </c>
      <c r="O4090">
        <v>11.2</v>
      </c>
      <c r="P4090">
        <v>12.5</v>
      </c>
      <c r="Q4090">
        <v>19</v>
      </c>
      <c r="R4090">
        <v>11.2</v>
      </c>
      <c r="S4090" t="b">
        <v>0</v>
      </c>
      <c r="T4090" t="b">
        <v>0</v>
      </c>
      <c r="U4090" t="b">
        <v>1</v>
      </c>
      <c r="V4090">
        <v>23000</v>
      </c>
      <c r="W4090">
        <v>20000</v>
      </c>
      <c r="X4090">
        <v>2.61</v>
      </c>
      <c r="Y4090">
        <v>22600</v>
      </c>
      <c r="Z4090">
        <v>2.41</v>
      </c>
    </row>
    <row r="4091" spans="1:26">
      <c r="A4091">
        <v>209843019</v>
      </c>
      <c r="B4091" t="s">
        <v>9533</v>
      </c>
      <c r="C4091" t="s">
        <v>3597</v>
      </c>
      <c r="D4091" t="s">
        <v>4034</v>
      </c>
      <c r="E4091" t="s">
        <v>9615</v>
      </c>
      <c r="F4091" t="s">
        <v>3753</v>
      </c>
      <c r="G4091">
        <v>209843019</v>
      </c>
      <c r="I4091" t="s">
        <v>3601</v>
      </c>
      <c r="J4091" t="s">
        <v>9731</v>
      </c>
      <c r="K4091" t="s">
        <v>3624</v>
      </c>
      <c r="L4091" t="s">
        <v>9736</v>
      </c>
      <c r="M4091">
        <v>12.6</v>
      </c>
      <c r="N4091">
        <v>21.5</v>
      </c>
      <c r="O4091">
        <v>11.2</v>
      </c>
      <c r="P4091">
        <v>12.5</v>
      </c>
      <c r="Q4091">
        <v>19</v>
      </c>
      <c r="R4091">
        <v>11.2</v>
      </c>
      <c r="S4091" t="b">
        <v>0</v>
      </c>
      <c r="T4091" t="b">
        <v>0</v>
      </c>
      <c r="U4091" t="b">
        <v>1</v>
      </c>
      <c r="V4091">
        <v>23000</v>
      </c>
      <c r="W4091">
        <v>20000</v>
      </c>
      <c r="X4091">
        <v>2.61</v>
      </c>
      <c r="Y4091">
        <v>22600</v>
      </c>
      <c r="Z4091">
        <v>2.41</v>
      </c>
    </row>
    <row r="4092" spans="1:26">
      <c r="A4092">
        <v>209843003</v>
      </c>
      <c r="B4092" t="s">
        <v>9533</v>
      </c>
      <c r="C4092" t="s">
        <v>3597</v>
      </c>
      <c r="D4092" t="s">
        <v>4034</v>
      </c>
      <c r="E4092" t="s">
        <v>9628</v>
      </c>
      <c r="F4092" t="s">
        <v>3753</v>
      </c>
      <c r="G4092">
        <v>209843003</v>
      </c>
      <c r="I4092" t="s">
        <v>3601</v>
      </c>
      <c r="J4092" t="s">
        <v>9729</v>
      </c>
      <c r="K4092" t="s">
        <v>3624</v>
      </c>
      <c r="L4092" t="s">
        <v>9735</v>
      </c>
      <c r="M4092">
        <v>12.6</v>
      </c>
      <c r="N4092">
        <v>21.5</v>
      </c>
      <c r="O4092">
        <v>11.2</v>
      </c>
      <c r="P4092">
        <v>12.5</v>
      </c>
      <c r="Q4092">
        <v>19</v>
      </c>
      <c r="R4092">
        <v>11.2</v>
      </c>
      <c r="S4092" t="b">
        <v>0</v>
      </c>
      <c r="T4092" t="b">
        <v>0</v>
      </c>
      <c r="U4092" t="b">
        <v>1</v>
      </c>
      <c r="V4092">
        <v>23000</v>
      </c>
      <c r="W4092">
        <v>20000</v>
      </c>
      <c r="X4092">
        <v>2.61</v>
      </c>
      <c r="Y4092">
        <v>22600</v>
      </c>
      <c r="Z4092">
        <v>2.41</v>
      </c>
    </row>
    <row r="4093" spans="1:26">
      <c r="A4093">
        <v>207826698</v>
      </c>
      <c r="B4093" t="s">
        <v>9533</v>
      </c>
      <c r="C4093" t="s">
        <v>3597</v>
      </c>
      <c r="D4093" t="s">
        <v>4034</v>
      </c>
      <c r="E4093" t="s">
        <v>3834</v>
      </c>
      <c r="F4093" t="s">
        <v>3753</v>
      </c>
      <c r="G4093">
        <v>207826698</v>
      </c>
      <c r="I4093" t="s">
        <v>3601</v>
      </c>
      <c r="J4093" t="s">
        <v>7880</v>
      </c>
      <c r="K4093" t="s">
        <v>3624</v>
      </c>
      <c r="L4093" t="s">
        <v>7130</v>
      </c>
      <c r="M4093">
        <v>12.6</v>
      </c>
      <c r="N4093">
        <v>21.5</v>
      </c>
      <c r="O4093">
        <v>11.2</v>
      </c>
      <c r="P4093">
        <v>12.5</v>
      </c>
      <c r="Q4093">
        <v>19</v>
      </c>
      <c r="R4093">
        <v>11.2</v>
      </c>
      <c r="S4093" t="b">
        <v>0</v>
      </c>
      <c r="T4093" t="b">
        <v>0</v>
      </c>
      <c r="U4093" t="b">
        <v>1</v>
      </c>
      <c r="V4093">
        <v>23000</v>
      </c>
      <c r="W4093">
        <v>20000</v>
      </c>
      <c r="X4093">
        <v>2.61</v>
      </c>
      <c r="Y4093">
        <v>22600</v>
      </c>
      <c r="Z4093">
        <v>2.41</v>
      </c>
    </row>
    <row r="4094" spans="1:26">
      <c r="A4094">
        <v>211644045</v>
      </c>
      <c r="B4094" t="s">
        <v>9533</v>
      </c>
      <c r="C4094" t="s">
        <v>3597</v>
      </c>
      <c r="D4094" t="s">
        <v>4034</v>
      </c>
      <c r="E4094" t="s">
        <v>7723</v>
      </c>
      <c r="F4094" t="s">
        <v>3849</v>
      </c>
      <c r="G4094">
        <v>211644045</v>
      </c>
      <c r="I4094" t="s">
        <v>3622</v>
      </c>
      <c r="J4094" t="s">
        <v>6742</v>
      </c>
      <c r="K4094" t="s">
        <v>3624</v>
      </c>
      <c r="L4094" t="s">
        <v>4039</v>
      </c>
      <c r="M4094">
        <v>12.5</v>
      </c>
      <c r="N4094">
        <v>20</v>
      </c>
      <c r="O4094">
        <v>10.3</v>
      </c>
      <c r="P4094">
        <v>12.5</v>
      </c>
      <c r="Q4094">
        <v>20</v>
      </c>
      <c r="R4094">
        <v>9.5</v>
      </c>
      <c r="S4094" t="b">
        <v>0</v>
      </c>
      <c r="T4094" t="b">
        <v>0</v>
      </c>
      <c r="U4094" t="b">
        <v>1</v>
      </c>
      <c r="V4094">
        <v>16000</v>
      </c>
      <c r="W4094">
        <v>15600</v>
      </c>
      <c r="X4094">
        <v>2.2400000000000002</v>
      </c>
      <c r="Y4094">
        <v>20000</v>
      </c>
      <c r="Z4094">
        <v>1.78</v>
      </c>
    </row>
    <row r="4095" spans="1:26">
      <c r="A4095">
        <v>211644070</v>
      </c>
      <c r="B4095" t="s">
        <v>9533</v>
      </c>
      <c r="C4095" t="s">
        <v>3597</v>
      </c>
      <c r="D4095" t="s">
        <v>4034</v>
      </c>
      <c r="E4095" t="s">
        <v>6224</v>
      </c>
      <c r="F4095" t="s">
        <v>3849</v>
      </c>
      <c r="G4095">
        <v>211644070</v>
      </c>
      <c r="I4095" t="s">
        <v>3622</v>
      </c>
      <c r="J4095" t="s">
        <v>6742</v>
      </c>
      <c r="K4095" t="s">
        <v>3624</v>
      </c>
      <c r="L4095" t="s">
        <v>4039</v>
      </c>
      <c r="M4095">
        <v>12.5</v>
      </c>
      <c r="N4095">
        <v>20</v>
      </c>
      <c r="O4095">
        <v>10.3</v>
      </c>
      <c r="P4095">
        <v>12.5</v>
      </c>
      <c r="Q4095">
        <v>20</v>
      </c>
      <c r="R4095">
        <v>9.5</v>
      </c>
      <c r="S4095" t="b">
        <v>0</v>
      </c>
      <c r="T4095" t="b">
        <v>0</v>
      </c>
      <c r="U4095" t="b">
        <v>1</v>
      </c>
      <c r="V4095">
        <v>16000</v>
      </c>
      <c r="W4095">
        <v>15600</v>
      </c>
      <c r="X4095">
        <v>2.2400000000000002</v>
      </c>
      <c r="Y4095">
        <v>20000</v>
      </c>
      <c r="Z4095">
        <v>1.78</v>
      </c>
    </row>
    <row r="4096" spans="1:26">
      <c r="A4096">
        <v>211644064</v>
      </c>
      <c r="B4096" t="s">
        <v>9533</v>
      </c>
      <c r="C4096" t="s">
        <v>3597</v>
      </c>
      <c r="D4096" t="s">
        <v>4034</v>
      </c>
      <c r="E4096" t="s">
        <v>6224</v>
      </c>
      <c r="F4096" t="s">
        <v>3753</v>
      </c>
      <c r="G4096">
        <v>211644064</v>
      </c>
      <c r="I4096" t="s">
        <v>3601</v>
      </c>
      <c r="J4096" t="s">
        <v>6742</v>
      </c>
      <c r="K4096" t="s">
        <v>3624</v>
      </c>
      <c r="L4096" t="s">
        <v>6816</v>
      </c>
      <c r="M4096">
        <v>12.5</v>
      </c>
      <c r="N4096">
        <v>19.600000000000001</v>
      </c>
      <c r="O4096">
        <v>11</v>
      </c>
      <c r="P4096">
        <v>11.7</v>
      </c>
      <c r="Q4096">
        <v>18</v>
      </c>
      <c r="R4096">
        <v>9.5</v>
      </c>
      <c r="S4096" t="b">
        <v>0</v>
      </c>
      <c r="T4096" t="b">
        <v>0</v>
      </c>
      <c r="U4096" t="b">
        <v>1</v>
      </c>
      <c r="V4096">
        <v>17000</v>
      </c>
      <c r="W4096">
        <v>15000</v>
      </c>
      <c r="X4096">
        <v>2.27</v>
      </c>
      <c r="Y4096">
        <v>19000</v>
      </c>
      <c r="Z4096">
        <v>2.02</v>
      </c>
    </row>
    <row r="4097" spans="1:26">
      <c r="A4097">
        <v>211644039</v>
      </c>
      <c r="B4097" t="s">
        <v>9533</v>
      </c>
      <c r="C4097" t="s">
        <v>3597</v>
      </c>
      <c r="D4097" t="s">
        <v>4034</v>
      </c>
      <c r="E4097" t="s">
        <v>7723</v>
      </c>
      <c r="F4097" t="s">
        <v>3753</v>
      </c>
      <c r="G4097">
        <v>211644039</v>
      </c>
      <c r="I4097" t="s">
        <v>3601</v>
      </c>
      <c r="J4097" t="s">
        <v>6742</v>
      </c>
      <c r="K4097" t="s">
        <v>3624</v>
      </c>
      <c r="L4097" t="s">
        <v>6816</v>
      </c>
      <c r="M4097">
        <v>12.5</v>
      </c>
      <c r="N4097">
        <v>19.600000000000001</v>
      </c>
      <c r="O4097">
        <v>11</v>
      </c>
      <c r="P4097">
        <v>11.7</v>
      </c>
      <c r="Q4097">
        <v>18</v>
      </c>
      <c r="R4097">
        <v>9.5</v>
      </c>
      <c r="S4097" t="b">
        <v>0</v>
      </c>
      <c r="T4097" t="b">
        <v>0</v>
      </c>
      <c r="U4097" t="b">
        <v>1</v>
      </c>
      <c r="V4097">
        <v>17000</v>
      </c>
      <c r="W4097">
        <v>15000</v>
      </c>
      <c r="X4097">
        <v>2.27</v>
      </c>
      <c r="Y4097">
        <v>19000</v>
      </c>
      <c r="Z4097">
        <v>2.02</v>
      </c>
    </row>
    <row r="4098" spans="1:26">
      <c r="A4098">
        <v>211644038</v>
      </c>
      <c r="B4098" t="s">
        <v>9533</v>
      </c>
      <c r="C4098" t="s">
        <v>3597</v>
      </c>
      <c r="D4098" t="s">
        <v>4034</v>
      </c>
      <c r="E4098" t="s">
        <v>7723</v>
      </c>
      <c r="F4098" t="s">
        <v>3753</v>
      </c>
      <c r="G4098">
        <v>211644038</v>
      </c>
      <c r="I4098" t="s">
        <v>3601</v>
      </c>
      <c r="J4098" t="s">
        <v>7743</v>
      </c>
      <c r="K4098" t="s">
        <v>3624</v>
      </c>
      <c r="L4098" t="s">
        <v>7131</v>
      </c>
      <c r="M4098">
        <v>13</v>
      </c>
      <c r="N4098">
        <v>21.5</v>
      </c>
      <c r="O4098">
        <v>11.5</v>
      </c>
      <c r="P4098">
        <v>11.7</v>
      </c>
      <c r="Q4098">
        <v>19.5</v>
      </c>
      <c r="R4098">
        <v>10</v>
      </c>
      <c r="S4098" t="b">
        <v>0</v>
      </c>
      <c r="T4098" t="b">
        <v>0</v>
      </c>
      <c r="U4098" t="b">
        <v>1</v>
      </c>
      <c r="V4098">
        <v>12000</v>
      </c>
      <c r="W4098">
        <v>10600</v>
      </c>
      <c r="X4098">
        <v>2.5099999999999998</v>
      </c>
      <c r="Y4098">
        <v>12600</v>
      </c>
      <c r="Z4098">
        <v>1.95</v>
      </c>
    </row>
    <row r="4099" spans="1:26">
      <c r="A4099">
        <v>211644063</v>
      </c>
      <c r="B4099" t="s">
        <v>9533</v>
      </c>
      <c r="C4099" t="s">
        <v>3597</v>
      </c>
      <c r="D4099" t="s">
        <v>4034</v>
      </c>
      <c r="E4099" t="s">
        <v>6224</v>
      </c>
      <c r="F4099" t="s">
        <v>3753</v>
      </c>
      <c r="G4099">
        <v>211644063</v>
      </c>
      <c r="I4099" t="s">
        <v>3601</v>
      </c>
      <c r="J4099" t="s">
        <v>7743</v>
      </c>
      <c r="K4099" t="s">
        <v>3624</v>
      </c>
      <c r="L4099" t="s">
        <v>7131</v>
      </c>
      <c r="M4099">
        <v>13</v>
      </c>
      <c r="N4099">
        <v>21.5</v>
      </c>
      <c r="O4099">
        <v>11.5</v>
      </c>
      <c r="P4099">
        <v>11.7</v>
      </c>
      <c r="Q4099">
        <v>19.5</v>
      </c>
      <c r="R4099">
        <v>10</v>
      </c>
      <c r="S4099" t="b">
        <v>0</v>
      </c>
      <c r="T4099" t="b">
        <v>0</v>
      </c>
      <c r="U4099" t="b">
        <v>1</v>
      </c>
      <c r="V4099">
        <v>12000</v>
      </c>
      <c r="W4099">
        <v>10600</v>
      </c>
      <c r="X4099">
        <v>2.5099999999999998</v>
      </c>
      <c r="Y4099">
        <v>12600</v>
      </c>
      <c r="Z4099">
        <v>1.95</v>
      </c>
    </row>
    <row r="4100" spans="1:26">
      <c r="A4100">
        <v>211644069</v>
      </c>
      <c r="B4100" t="s">
        <v>9533</v>
      </c>
      <c r="C4100" t="s">
        <v>3597</v>
      </c>
      <c r="D4100" t="s">
        <v>4034</v>
      </c>
      <c r="E4100" t="s">
        <v>6224</v>
      </c>
      <c r="F4100" t="s">
        <v>3849</v>
      </c>
      <c r="G4100">
        <v>211644069</v>
      </c>
      <c r="I4100" t="s">
        <v>3622</v>
      </c>
      <c r="J4100" t="s">
        <v>7743</v>
      </c>
      <c r="K4100" t="s">
        <v>3624</v>
      </c>
      <c r="L4100" t="s">
        <v>6818</v>
      </c>
      <c r="M4100">
        <v>12.7</v>
      </c>
      <c r="N4100">
        <v>21.5</v>
      </c>
      <c r="O4100">
        <v>10.6</v>
      </c>
      <c r="P4100">
        <v>12.7</v>
      </c>
      <c r="Q4100">
        <v>22.3</v>
      </c>
      <c r="R4100">
        <v>10.199999999999999</v>
      </c>
      <c r="S4100" t="b">
        <v>0</v>
      </c>
      <c r="T4100" t="b">
        <v>0</v>
      </c>
      <c r="U4100" t="b">
        <v>1</v>
      </c>
      <c r="V4100">
        <v>12000</v>
      </c>
      <c r="W4100">
        <v>9900</v>
      </c>
      <c r="X4100">
        <v>2.5499999999999998</v>
      </c>
      <c r="Y4100">
        <v>14000</v>
      </c>
      <c r="Z4100">
        <v>2.29</v>
      </c>
    </row>
    <row r="4101" spans="1:26">
      <c r="A4101">
        <v>211644044</v>
      </c>
      <c r="B4101" t="s">
        <v>9533</v>
      </c>
      <c r="C4101" t="s">
        <v>3597</v>
      </c>
      <c r="D4101" t="s">
        <v>4034</v>
      </c>
      <c r="E4101" t="s">
        <v>7723</v>
      </c>
      <c r="F4101" t="s">
        <v>3849</v>
      </c>
      <c r="G4101">
        <v>211644044</v>
      </c>
      <c r="I4101" t="s">
        <v>3622</v>
      </c>
      <c r="J4101" t="s">
        <v>7743</v>
      </c>
      <c r="K4101" t="s">
        <v>3624</v>
      </c>
      <c r="L4101" t="s">
        <v>6818</v>
      </c>
      <c r="M4101">
        <v>12.7</v>
      </c>
      <c r="N4101">
        <v>21.5</v>
      </c>
      <c r="O4101">
        <v>10.6</v>
      </c>
      <c r="P4101">
        <v>12.7</v>
      </c>
      <c r="Q4101">
        <v>22.3</v>
      </c>
      <c r="R4101">
        <v>10.199999999999999</v>
      </c>
      <c r="S4101" t="b">
        <v>0</v>
      </c>
      <c r="T4101" t="b">
        <v>0</v>
      </c>
      <c r="U4101" t="b">
        <v>1</v>
      </c>
      <c r="V4101">
        <v>12000</v>
      </c>
      <c r="W4101">
        <v>9900</v>
      </c>
      <c r="X4101">
        <v>2.5499999999999998</v>
      </c>
      <c r="Y4101">
        <v>14000</v>
      </c>
      <c r="Z4101">
        <v>2.29</v>
      </c>
    </row>
    <row r="4102" spans="1:26">
      <c r="A4102">
        <v>207742396</v>
      </c>
      <c r="B4102" t="s">
        <v>9533</v>
      </c>
      <c r="C4102" t="s">
        <v>3597</v>
      </c>
      <c r="D4102" t="s">
        <v>4034</v>
      </c>
      <c r="E4102" t="s">
        <v>3834</v>
      </c>
      <c r="F4102" t="s">
        <v>3753</v>
      </c>
      <c r="G4102">
        <v>207742396</v>
      </c>
      <c r="I4102" t="s">
        <v>3601</v>
      </c>
      <c r="J4102" t="s">
        <v>7878</v>
      </c>
      <c r="K4102" t="s">
        <v>3624</v>
      </c>
      <c r="L4102" t="s">
        <v>7131</v>
      </c>
      <c r="M4102">
        <v>12.5</v>
      </c>
      <c r="N4102">
        <v>21.5</v>
      </c>
      <c r="O4102">
        <v>11.5</v>
      </c>
      <c r="P4102">
        <v>11.7</v>
      </c>
      <c r="Q4102">
        <v>19</v>
      </c>
      <c r="R4102">
        <v>10.3</v>
      </c>
      <c r="S4102" t="b">
        <v>0</v>
      </c>
      <c r="T4102" t="b">
        <v>0</v>
      </c>
      <c r="U4102" t="b">
        <v>1</v>
      </c>
      <c r="V4102">
        <v>11500</v>
      </c>
      <c r="W4102">
        <v>9300</v>
      </c>
      <c r="X4102">
        <v>2.78</v>
      </c>
      <c r="Y4102">
        <v>10100</v>
      </c>
      <c r="Z4102">
        <v>2.39</v>
      </c>
    </row>
    <row r="4103" spans="1:26">
      <c r="A4103">
        <v>209843001</v>
      </c>
      <c r="B4103" t="s">
        <v>9533</v>
      </c>
      <c r="C4103" t="s">
        <v>3597</v>
      </c>
      <c r="D4103" t="s">
        <v>4034</v>
      </c>
      <c r="E4103" t="s">
        <v>9628</v>
      </c>
      <c r="F4103" t="s">
        <v>3753</v>
      </c>
      <c r="G4103">
        <v>209843001</v>
      </c>
      <c r="I4103" t="s">
        <v>3601</v>
      </c>
      <c r="J4103" t="s">
        <v>9629</v>
      </c>
      <c r="K4103" t="s">
        <v>3624</v>
      </c>
      <c r="L4103" t="s">
        <v>9734</v>
      </c>
      <c r="M4103">
        <v>12.5</v>
      </c>
      <c r="N4103">
        <v>21.5</v>
      </c>
      <c r="O4103">
        <v>11.5</v>
      </c>
      <c r="P4103">
        <v>11.7</v>
      </c>
      <c r="Q4103">
        <v>19</v>
      </c>
      <c r="R4103">
        <v>10.3</v>
      </c>
      <c r="S4103" t="b">
        <v>0</v>
      </c>
      <c r="T4103" t="b">
        <v>0</v>
      </c>
      <c r="U4103" t="b">
        <v>1</v>
      </c>
      <c r="V4103">
        <v>11500</v>
      </c>
      <c r="W4103">
        <v>9300</v>
      </c>
      <c r="X4103">
        <v>2.78</v>
      </c>
      <c r="Y4103">
        <v>10100</v>
      </c>
      <c r="Z4103">
        <v>2.39</v>
      </c>
    </row>
    <row r="4104" spans="1:26">
      <c r="A4104">
        <v>209843017</v>
      </c>
      <c r="B4104" t="s">
        <v>9533</v>
      </c>
      <c r="C4104" t="s">
        <v>3597</v>
      </c>
      <c r="D4104" t="s">
        <v>4034</v>
      </c>
      <c r="E4104" t="s">
        <v>9615</v>
      </c>
      <c r="F4104" t="s">
        <v>3753</v>
      </c>
      <c r="G4104">
        <v>209843017</v>
      </c>
      <c r="I4104" t="s">
        <v>3601</v>
      </c>
      <c r="J4104" t="s">
        <v>9727</v>
      </c>
      <c r="K4104" t="s">
        <v>3624</v>
      </c>
      <c r="L4104" t="s">
        <v>9733</v>
      </c>
      <c r="M4104">
        <v>12.5</v>
      </c>
      <c r="N4104">
        <v>21.5</v>
      </c>
      <c r="O4104">
        <v>11.5</v>
      </c>
      <c r="P4104">
        <v>11.7</v>
      </c>
      <c r="Q4104">
        <v>19</v>
      </c>
      <c r="R4104">
        <v>10.3</v>
      </c>
      <c r="S4104" t="b">
        <v>0</v>
      </c>
      <c r="T4104" t="b">
        <v>0</v>
      </c>
      <c r="U4104" t="b">
        <v>1</v>
      </c>
      <c r="V4104">
        <v>11500</v>
      </c>
      <c r="W4104">
        <v>9300</v>
      </c>
      <c r="X4104">
        <v>2.78</v>
      </c>
      <c r="Y4104">
        <v>10100</v>
      </c>
      <c r="Z4104">
        <v>2.39</v>
      </c>
    </row>
    <row r="4105" spans="1:26">
      <c r="A4105">
        <v>211644025</v>
      </c>
      <c r="B4105" t="s">
        <v>9533</v>
      </c>
      <c r="C4105" t="s">
        <v>3597</v>
      </c>
      <c r="D4105" t="s">
        <v>4034</v>
      </c>
      <c r="E4105" t="s">
        <v>7723</v>
      </c>
      <c r="F4105" t="s">
        <v>3753</v>
      </c>
      <c r="G4105">
        <v>211644025</v>
      </c>
      <c r="I4105" t="s">
        <v>3601</v>
      </c>
      <c r="J4105" t="s">
        <v>7878</v>
      </c>
      <c r="K4105" t="s">
        <v>3624</v>
      </c>
      <c r="L4105" t="s">
        <v>7131</v>
      </c>
      <c r="M4105">
        <v>12.5</v>
      </c>
      <c r="N4105">
        <v>21.5</v>
      </c>
      <c r="O4105">
        <v>11.5</v>
      </c>
      <c r="P4105">
        <v>11.7</v>
      </c>
      <c r="Q4105">
        <v>19</v>
      </c>
      <c r="R4105">
        <v>10.3</v>
      </c>
      <c r="S4105" t="b">
        <v>0</v>
      </c>
      <c r="T4105" t="b">
        <v>0</v>
      </c>
      <c r="U4105" t="b">
        <v>1</v>
      </c>
      <c r="V4105">
        <v>11500</v>
      </c>
      <c r="W4105">
        <v>9300</v>
      </c>
      <c r="X4105">
        <v>2.78</v>
      </c>
      <c r="Y4105">
        <v>10100</v>
      </c>
      <c r="Z4105">
        <v>2.39</v>
      </c>
    </row>
    <row r="4106" spans="1:26">
      <c r="A4106">
        <v>211644050</v>
      </c>
      <c r="B4106" t="s">
        <v>9533</v>
      </c>
      <c r="C4106" t="s">
        <v>3597</v>
      </c>
      <c r="D4106" t="s">
        <v>4034</v>
      </c>
      <c r="E4106" t="s">
        <v>6224</v>
      </c>
      <c r="F4106" t="s">
        <v>3753</v>
      </c>
      <c r="G4106">
        <v>211644050</v>
      </c>
      <c r="I4106" t="s">
        <v>3601</v>
      </c>
      <c r="J4106" t="s">
        <v>7878</v>
      </c>
      <c r="K4106" t="s">
        <v>3624</v>
      </c>
      <c r="L4106" t="s">
        <v>7131</v>
      </c>
      <c r="M4106">
        <v>12.5</v>
      </c>
      <c r="N4106">
        <v>21.5</v>
      </c>
      <c r="O4106">
        <v>11.5</v>
      </c>
      <c r="P4106">
        <v>11.7</v>
      </c>
      <c r="Q4106">
        <v>19</v>
      </c>
      <c r="R4106">
        <v>10.3</v>
      </c>
      <c r="S4106" t="b">
        <v>0</v>
      </c>
      <c r="T4106" t="b">
        <v>0</v>
      </c>
      <c r="U4106" t="b">
        <v>1</v>
      </c>
      <c r="V4106">
        <v>11500</v>
      </c>
      <c r="W4106">
        <v>9300</v>
      </c>
      <c r="X4106">
        <v>2.78</v>
      </c>
      <c r="Y4106">
        <v>10100</v>
      </c>
      <c r="Z4106">
        <v>2.39</v>
      </c>
    </row>
    <row r="4107" spans="1:26">
      <c r="A4107">
        <v>211644037</v>
      </c>
      <c r="B4107" t="s">
        <v>9533</v>
      </c>
      <c r="C4107" t="s">
        <v>3597</v>
      </c>
      <c r="D4107" t="s">
        <v>4034</v>
      </c>
      <c r="E4107" t="s">
        <v>7723</v>
      </c>
      <c r="F4107" t="s">
        <v>3753</v>
      </c>
      <c r="G4107">
        <v>211644037</v>
      </c>
      <c r="I4107" t="s">
        <v>3601</v>
      </c>
      <c r="J4107" t="s">
        <v>7722</v>
      </c>
      <c r="K4107" t="s">
        <v>3624</v>
      </c>
      <c r="L4107" t="s">
        <v>6372</v>
      </c>
      <c r="M4107">
        <v>14</v>
      </c>
      <c r="N4107">
        <v>23</v>
      </c>
      <c r="O4107">
        <v>12</v>
      </c>
      <c r="P4107">
        <v>13.2</v>
      </c>
      <c r="Q4107">
        <v>20.2</v>
      </c>
      <c r="R4107">
        <v>12</v>
      </c>
      <c r="S4107" t="b">
        <v>0</v>
      </c>
      <c r="T4107" t="b">
        <v>0</v>
      </c>
      <c r="U4107" t="b">
        <v>1</v>
      </c>
      <c r="V4107">
        <v>9000</v>
      </c>
      <c r="W4107">
        <v>10100</v>
      </c>
      <c r="X4107">
        <v>2.41</v>
      </c>
      <c r="Y4107">
        <v>11600</v>
      </c>
      <c r="Z4107">
        <v>1.9</v>
      </c>
    </row>
    <row r="4108" spans="1:26">
      <c r="A4108">
        <v>211644062</v>
      </c>
      <c r="B4108" t="s">
        <v>9533</v>
      </c>
      <c r="C4108" t="s">
        <v>3597</v>
      </c>
      <c r="D4108" t="s">
        <v>4034</v>
      </c>
      <c r="E4108" t="s">
        <v>6224</v>
      </c>
      <c r="F4108" t="s">
        <v>3753</v>
      </c>
      <c r="G4108">
        <v>211644062</v>
      </c>
      <c r="I4108" t="s">
        <v>3601</v>
      </c>
      <c r="J4108" t="s">
        <v>7722</v>
      </c>
      <c r="K4108" t="s">
        <v>3624</v>
      </c>
      <c r="L4108" t="s">
        <v>6372</v>
      </c>
      <c r="M4108">
        <v>14</v>
      </c>
      <c r="N4108">
        <v>23</v>
      </c>
      <c r="O4108">
        <v>12</v>
      </c>
      <c r="P4108">
        <v>13.2</v>
      </c>
      <c r="Q4108">
        <v>20.2</v>
      </c>
      <c r="R4108">
        <v>12</v>
      </c>
      <c r="S4108" t="b">
        <v>0</v>
      </c>
      <c r="T4108" t="b">
        <v>0</v>
      </c>
      <c r="U4108" t="b">
        <v>1</v>
      </c>
      <c r="V4108">
        <v>9000</v>
      </c>
      <c r="W4108">
        <v>10100</v>
      </c>
      <c r="X4108">
        <v>2.41</v>
      </c>
      <c r="Y4108">
        <v>11600</v>
      </c>
      <c r="Z4108">
        <v>1.9</v>
      </c>
    </row>
    <row r="4109" spans="1:26">
      <c r="A4109">
        <v>211644068</v>
      </c>
      <c r="B4109" t="s">
        <v>9533</v>
      </c>
      <c r="C4109" t="s">
        <v>3597</v>
      </c>
      <c r="D4109" t="s">
        <v>4034</v>
      </c>
      <c r="E4109" t="s">
        <v>6224</v>
      </c>
      <c r="F4109" t="s">
        <v>3849</v>
      </c>
      <c r="G4109">
        <v>211644068</v>
      </c>
      <c r="I4109" t="s">
        <v>3622</v>
      </c>
      <c r="J4109" t="s">
        <v>7722</v>
      </c>
      <c r="K4109" t="s">
        <v>3624</v>
      </c>
      <c r="L4109" t="s">
        <v>4037</v>
      </c>
      <c r="M4109">
        <v>13</v>
      </c>
      <c r="N4109">
        <v>20.5</v>
      </c>
      <c r="O4109">
        <v>10.8</v>
      </c>
      <c r="P4109">
        <v>13</v>
      </c>
      <c r="Q4109">
        <v>20.5</v>
      </c>
      <c r="R4109">
        <v>10.3</v>
      </c>
      <c r="S4109" t="b">
        <v>0</v>
      </c>
      <c r="T4109" t="b">
        <v>0</v>
      </c>
      <c r="U4109" t="b">
        <v>1</v>
      </c>
      <c r="V4109">
        <v>9000</v>
      </c>
      <c r="W4109">
        <v>9000</v>
      </c>
      <c r="X4109">
        <v>1.91</v>
      </c>
      <c r="Y4109">
        <v>11000</v>
      </c>
      <c r="Z4109">
        <v>1.69</v>
      </c>
    </row>
    <row r="4110" spans="1:26">
      <c r="A4110">
        <v>211644043</v>
      </c>
      <c r="B4110" t="s">
        <v>9533</v>
      </c>
      <c r="C4110" t="s">
        <v>3597</v>
      </c>
      <c r="D4110" t="s">
        <v>4034</v>
      </c>
      <c r="E4110" t="s">
        <v>7723</v>
      </c>
      <c r="F4110" t="s">
        <v>3849</v>
      </c>
      <c r="G4110">
        <v>211644043</v>
      </c>
      <c r="I4110" t="s">
        <v>3622</v>
      </c>
      <c r="J4110" t="s">
        <v>7722</v>
      </c>
      <c r="K4110" t="s">
        <v>3624</v>
      </c>
      <c r="L4110" t="s">
        <v>4037</v>
      </c>
      <c r="M4110">
        <v>13</v>
      </c>
      <c r="N4110">
        <v>20.5</v>
      </c>
      <c r="O4110">
        <v>10.8</v>
      </c>
      <c r="P4110">
        <v>13</v>
      </c>
      <c r="Q4110">
        <v>20.5</v>
      </c>
      <c r="R4110">
        <v>10.3</v>
      </c>
      <c r="S4110" t="b">
        <v>0</v>
      </c>
      <c r="T4110" t="b">
        <v>0</v>
      </c>
      <c r="U4110" t="b">
        <v>1</v>
      </c>
      <c r="V4110">
        <v>9000</v>
      </c>
      <c r="W4110">
        <v>9000</v>
      </c>
      <c r="X4110">
        <v>1.91</v>
      </c>
      <c r="Y4110">
        <v>11000</v>
      </c>
      <c r="Z4110">
        <v>1.69</v>
      </c>
    </row>
    <row r="4111" spans="1:26">
      <c r="A4111">
        <v>211644024</v>
      </c>
      <c r="B4111" t="s">
        <v>9533</v>
      </c>
      <c r="C4111" t="s">
        <v>3597</v>
      </c>
      <c r="D4111" t="s">
        <v>4034</v>
      </c>
      <c r="E4111" t="s">
        <v>7723</v>
      </c>
      <c r="F4111" t="s">
        <v>3753</v>
      </c>
      <c r="G4111">
        <v>211644024</v>
      </c>
      <c r="I4111" t="s">
        <v>3601</v>
      </c>
      <c r="J4111" t="s">
        <v>6800</v>
      </c>
      <c r="K4111" t="s">
        <v>3624</v>
      </c>
      <c r="L4111" t="s">
        <v>6372</v>
      </c>
      <c r="M4111">
        <v>13.5</v>
      </c>
      <c r="N4111">
        <v>21</v>
      </c>
      <c r="O4111">
        <v>11.5</v>
      </c>
      <c r="P4111">
        <v>12.5</v>
      </c>
      <c r="Q4111">
        <v>19.2</v>
      </c>
      <c r="R4111">
        <v>10.199999999999999</v>
      </c>
      <c r="S4111" t="b">
        <v>0</v>
      </c>
      <c r="T4111" t="b">
        <v>0</v>
      </c>
      <c r="U4111" t="b">
        <v>1</v>
      </c>
      <c r="V4111">
        <v>9000</v>
      </c>
      <c r="W4111">
        <v>7700</v>
      </c>
      <c r="X4111">
        <v>2.59</v>
      </c>
      <c r="Y4111">
        <v>10200</v>
      </c>
      <c r="Z4111">
        <v>2.41</v>
      </c>
    </row>
    <row r="4112" spans="1:26">
      <c r="A4112">
        <v>211644049</v>
      </c>
      <c r="B4112" t="s">
        <v>9533</v>
      </c>
      <c r="C4112" t="s">
        <v>3597</v>
      </c>
      <c r="D4112" t="s">
        <v>4034</v>
      </c>
      <c r="E4112" t="s">
        <v>6224</v>
      </c>
      <c r="F4112" t="s">
        <v>3753</v>
      </c>
      <c r="G4112">
        <v>211644049</v>
      </c>
      <c r="I4112" t="s">
        <v>3601</v>
      </c>
      <c r="J4112" t="s">
        <v>6800</v>
      </c>
      <c r="K4112" t="s">
        <v>3624</v>
      </c>
      <c r="L4112" t="s">
        <v>6372</v>
      </c>
      <c r="M4112">
        <v>13.5</v>
      </c>
      <c r="N4112">
        <v>21</v>
      </c>
      <c r="O4112">
        <v>11.5</v>
      </c>
      <c r="P4112">
        <v>12.5</v>
      </c>
      <c r="Q4112">
        <v>19.2</v>
      </c>
      <c r="R4112">
        <v>10.199999999999999</v>
      </c>
      <c r="S4112" t="b">
        <v>0</v>
      </c>
      <c r="T4112" t="b">
        <v>0</v>
      </c>
      <c r="U4112" t="b">
        <v>1</v>
      </c>
      <c r="V4112">
        <v>9000</v>
      </c>
      <c r="W4112">
        <v>7700</v>
      </c>
      <c r="X4112">
        <v>2.59</v>
      </c>
      <c r="Y4112">
        <v>10200</v>
      </c>
      <c r="Z4112">
        <v>2.41</v>
      </c>
    </row>
    <row r="4113" spans="1:26">
      <c r="A4113">
        <v>207826697</v>
      </c>
      <c r="B4113" t="s">
        <v>9533</v>
      </c>
      <c r="C4113" t="s">
        <v>3597</v>
      </c>
      <c r="D4113" t="s">
        <v>4034</v>
      </c>
      <c r="E4113" t="s">
        <v>3834</v>
      </c>
      <c r="F4113" t="s">
        <v>3787</v>
      </c>
      <c r="G4113">
        <v>207826697</v>
      </c>
      <c r="I4113" t="s">
        <v>3622</v>
      </c>
      <c r="J4113" t="s">
        <v>7880</v>
      </c>
      <c r="K4113" t="s">
        <v>3624</v>
      </c>
      <c r="L4113" t="s">
        <v>4043</v>
      </c>
      <c r="M4113">
        <v>12.5</v>
      </c>
      <c r="N4113">
        <v>20</v>
      </c>
      <c r="O4113">
        <v>11.2</v>
      </c>
      <c r="P4113">
        <v>12.5</v>
      </c>
      <c r="Q4113">
        <v>21.2</v>
      </c>
      <c r="R4113">
        <v>10.3</v>
      </c>
      <c r="S4113" t="b">
        <v>0</v>
      </c>
      <c r="T4113" t="b">
        <v>0</v>
      </c>
      <c r="U4113" t="b">
        <v>1</v>
      </c>
      <c r="V4113">
        <v>24000</v>
      </c>
      <c r="W4113">
        <v>16000</v>
      </c>
      <c r="X4113">
        <v>2.2999999999999998</v>
      </c>
      <c r="Y4113">
        <v>17600</v>
      </c>
      <c r="Z4113">
        <v>2.16</v>
      </c>
    </row>
    <row r="4114" spans="1:26">
      <c r="A4114">
        <v>209843024</v>
      </c>
      <c r="B4114" t="s">
        <v>9533</v>
      </c>
      <c r="C4114" t="s">
        <v>3597</v>
      </c>
      <c r="D4114" t="s">
        <v>4034</v>
      </c>
      <c r="E4114" t="s">
        <v>9615</v>
      </c>
      <c r="F4114" t="s">
        <v>3787</v>
      </c>
      <c r="G4114">
        <v>209843024</v>
      </c>
      <c r="I4114" t="s">
        <v>3622</v>
      </c>
      <c r="J4114" t="s">
        <v>9731</v>
      </c>
      <c r="K4114" t="s">
        <v>3624</v>
      </c>
      <c r="L4114" t="s">
        <v>9732</v>
      </c>
      <c r="M4114">
        <v>12.5</v>
      </c>
      <c r="N4114">
        <v>20</v>
      </c>
      <c r="O4114">
        <v>11.2</v>
      </c>
      <c r="P4114">
        <v>12.5</v>
      </c>
      <c r="Q4114">
        <v>21.2</v>
      </c>
      <c r="R4114">
        <v>10.3</v>
      </c>
      <c r="S4114" t="b">
        <v>0</v>
      </c>
      <c r="T4114" t="b">
        <v>0</v>
      </c>
      <c r="U4114" t="b">
        <v>1</v>
      </c>
      <c r="V4114">
        <v>24000</v>
      </c>
      <c r="W4114">
        <v>16000</v>
      </c>
      <c r="X4114">
        <v>2.2999999999999998</v>
      </c>
      <c r="Y4114">
        <v>17600</v>
      </c>
      <c r="Z4114">
        <v>2.16</v>
      </c>
    </row>
    <row r="4115" spans="1:26">
      <c r="A4115">
        <v>209843008</v>
      </c>
      <c r="B4115" t="s">
        <v>9533</v>
      </c>
      <c r="C4115" t="s">
        <v>3597</v>
      </c>
      <c r="D4115" t="s">
        <v>4034</v>
      </c>
      <c r="E4115" t="s">
        <v>9628</v>
      </c>
      <c r="F4115" t="s">
        <v>3787</v>
      </c>
      <c r="G4115">
        <v>209843008</v>
      </c>
      <c r="I4115" t="s">
        <v>3622</v>
      </c>
      <c r="J4115" t="s">
        <v>9729</v>
      </c>
      <c r="K4115" t="s">
        <v>3624</v>
      </c>
      <c r="L4115" t="s">
        <v>9730</v>
      </c>
      <c r="M4115">
        <v>12.5</v>
      </c>
      <c r="N4115">
        <v>20</v>
      </c>
      <c r="O4115">
        <v>11.2</v>
      </c>
      <c r="P4115">
        <v>12.5</v>
      </c>
      <c r="Q4115">
        <v>21.2</v>
      </c>
      <c r="R4115">
        <v>10.3</v>
      </c>
      <c r="S4115" t="b">
        <v>0</v>
      </c>
      <c r="T4115" t="b">
        <v>0</v>
      </c>
      <c r="U4115" t="b">
        <v>1</v>
      </c>
      <c r="V4115">
        <v>24000</v>
      </c>
      <c r="W4115">
        <v>16000</v>
      </c>
      <c r="X4115">
        <v>2.2999999999999998</v>
      </c>
      <c r="Y4115">
        <v>17600</v>
      </c>
      <c r="Z4115">
        <v>2.16</v>
      </c>
    </row>
    <row r="4116" spans="1:26">
      <c r="A4116">
        <v>209843012</v>
      </c>
      <c r="B4116" t="s">
        <v>9533</v>
      </c>
      <c r="C4116" t="s">
        <v>3597</v>
      </c>
      <c r="D4116" t="s">
        <v>4034</v>
      </c>
      <c r="E4116" t="s">
        <v>9615</v>
      </c>
      <c r="F4116" t="s">
        <v>3849</v>
      </c>
      <c r="G4116">
        <v>209843012</v>
      </c>
      <c r="I4116" t="s">
        <v>3622</v>
      </c>
      <c r="J4116" t="s">
        <v>9727</v>
      </c>
      <c r="K4116" t="s">
        <v>3624</v>
      </c>
      <c r="L4116" t="s">
        <v>9728</v>
      </c>
      <c r="M4116">
        <v>14</v>
      </c>
      <c r="N4116">
        <v>22</v>
      </c>
      <c r="O4116">
        <v>10.6</v>
      </c>
      <c r="P4116">
        <v>14</v>
      </c>
      <c r="Q4116">
        <v>22.7</v>
      </c>
      <c r="R4116">
        <v>10</v>
      </c>
      <c r="S4116" t="b">
        <v>0</v>
      </c>
      <c r="T4116" t="b">
        <v>0</v>
      </c>
      <c r="U4116" t="b">
        <v>1</v>
      </c>
      <c r="V4116">
        <v>12000</v>
      </c>
      <c r="W4116">
        <v>8900</v>
      </c>
      <c r="X4116">
        <v>2.75</v>
      </c>
      <c r="Y4116">
        <v>9300</v>
      </c>
      <c r="Z4116">
        <v>2.39</v>
      </c>
    </row>
    <row r="4117" spans="1:26">
      <c r="A4117">
        <v>210476736</v>
      </c>
      <c r="B4117" t="s">
        <v>9533</v>
      </c>
      <c r="C4117" t="s">
        <v>3597</v>
      </c>
      <c r="D4117" t="s">
        <v>4034</v>
      </c>
      <c r="E4117" t="s">
        <v>9724</v>
      </c>
      <c r="F4117" t="s">
        <v>3849</v>
      </c>
      <c r="G4117">
        <v>210476736</v>
      </c>
      <c r="I4117" t="s">
        <v>3622</v>
      </c>
      <c r="J4117" t="s">
        <v>9725</v>
      </c>
      <c r="K4117" t="s">
        <v>3624</v>
      </c>
      <c r="L4117" t="s">
        <v>9726</v>
      </c>
      <c r="M4117">
        <v>14</v>
      </c>
      <c r="N4117">
        <v>22</v>
      </c>
      <c r="O4117">
        <v>10.6</v>
      </c>
      <c r="P4117">
        <v>14</v>
      </c>
      <c r="Q4117">
        <v>22.7</v>
      </c>
      <c r="R4117">
        <v>10</v>
      </c>
      <c r="S4117" t="b">
        <v>0</v>
      </c>
      <c r="T4117" t="b">
        <v>0</v>
      </c>
      <c r="U4117" t="b">
        <v>1</v>
      </c>
      <c r="V4117">
        <v>12000</v>
      </c>
      <c r="W4117">
        <v>8900</v>
      </c>
      <c r="X4117">
        <v>2.75</v>
      </c>
      <c r="Y4117">
        <v>9300</v>
      </c>
      <c r="Z4117">
        <v>2.39</v>
      </c>
    </row>
    <row r="4118" spans="1:26">
      <c r="A4118">
        <v>211644032</v>
      </c>
      <c r="B4118" t="s">
        <v>9533</v>
      </c>
      <c r="C4118" t="s">
        <v>3597</v>
      </c>
      <c r="D4118" t="s">
        <v>4034</v>
      </c>
      <c r="E4118" t="s">
        <v>7723</v>
      </c>
      <c r="F4118" t="s">
        <v>3849</v>
      </c>
      <c r="G4118">
        <v>211644032</v>
      </c>
      <c r="I4118" t="s">
        <v>3622</v>
      </c>
      <c r="J4118" t="s">
        <v>7878</v>
      </c>
      <c r="K4118" t="s">
        <v>3624</v>
      </c>
      <c r="L4118" t="s">
        <v>6818</v>
      </c>
      <c r="M4118">
        <v>14</v>
      </c>
      <c r="N4118">
        <v>22</v>
      </c>
      <c r="O4118">
        <v>10.6</v>
      </c>
      <c r="P4118">
        <v>14</v>
      </c>
      <c r="Q4118">
        <v>22.7</v>
      </c>
      <c r="R4118">
        <v>10</v>
      </c>
      <c r="S4118" t="b">
        <v>0</v>
      </c>
      <c r="T4118" t="b">
        <v>0</v>
      </c>
      <c r="U4118" t="b">
        <v>1</v>
      </c>
      <c r="V4118">
        <v>12000</v>
      </c>
      <c r="W4118">
        <v>8900</v>
      </c>
      <c r="X4118">
        <v>2.75</v>
      </c>
      <c r="Y4118">
        <v>9300</v>
      </c>
      <c r="Z4118">
        <v>2.39</v>
      </c>
    </row>
    <row r="4119" spans="1:26">
      <c r="A4119">
        <v>211644057</v>
      </c>
      <c r="B4119" t="s">
        <v>9533</v>
      </c>
      <c r="C4119" t="s">
        <v>3597</v>
      </c>
      <c r="D4119" t="s">
        <v>4034</v>
      </c>
      <c r="E4119" t="s">
        <v>6224</v>
      </c>
      <c r="F4119" t="s">
        <v>3849</v>
      </c>
      <c r="G4119">
        <v>211644057</v>
      </c>
      <c r="I4119" t="s">
        <v>3622</v>
      </c>
      <c r="J4119" t="s">
        <v>7878</v>
      </c>
      <c r="K4119" t="s">
        <v>3624</v>
      </c>
      <c r="L4119" t="s">
        <v>6818</v>
      </c>
      <c r="M4119">
        <v>14</v>
      </c>
      <c r="N4119">
        <v>22</v>
      </c>
      <c r="O4119">
        <v>10.6</v>
      </c>
      <c r="P4119">
        <v>14</v>
      </c>
      <c r="Q4119">
        <v>22.7</v>
      </c>
      <c r="R4119">
        <v>10</v>
      </c>
      <c r="S4119" t="b">
        <v>0</v>
      </c>
      <c r="T4119" t="b">
        <v>0</v>
      </c>
      <c r="U4119" t="b">
        <v>1</v>
      </c>
      <c r="V4119">
        <v>12000</v>
      </c>
      <c r="W4119">
        <v>8900</v>
      </c>
      <c r="X4119">
        <v>2.75</v>
      </c>
      <c r="Y4119">
        <v>9300</v>
      </c>
      <c r="Z4119">
        <v>2.39</v>
      </c>
    </row>
    <row r="4120" spans="1:26">
      <c r="A4120">
        <v>211644056</v>
      </c>
      <c r="B4120" t="s">
        <v>9533</v>
      </c>
      <c r="C4120" t="s">
        <v>3597</v>
      </c>
      <c r="D4120" t="s">
        <v>4034</v>
      </c>
      <c r="E4120" t="s">
        <v>6224</v>
      </c>
      <c r="F4120" t="s">
        <v>3849</v>
      </c>
      <c r="G4120">
        <v>211644056</v>
      </c>
      <c r="I4120" t="s">
        <v>3622</v>
      </c>
      <c r="J4120" t="s">
        <v>6800</v>
      </c>
      <c r="K4120" t="s">
        <v>3624</v>
      </c>
      <c r="L4120" t="s">
        <v>4037</v>
      </c>
      <c r="M4120">
        <v>13</v>
      </c>
      <c r="N4120">
        <v>20</v>
      </c>
      <c r="O4120">
        <v>10.5</v>
      </c>
      <c r="P4120">
        <v>13</v>
      </c>
      <c r="Q4120">
        <v>20</v>
      </c>
      <c r="R4120">
        <v>10</v>
      </c>
      <c r="S4120" t="b">
        <v>0</v>
      </c>
      <c r="T4120" t="b">
        <v>0</v>
      </c>
      <c r="U4120" t="b">
        <v>1</v>
      </c>
      <c r="V4120">
        <v>9000</v>
      </c>
      <c r="W4120">
        <v>7500</v>
      </c>
      <c r="X4120">
        <v>2.44</v>
      </c>
      <c r="Y4120">
        <v>9400</v>
      </c>
      <c r="Z4120">
        <v>2.19</v>
      </c>
    </row>
    <row r="4121" spans="1:26">
      <c r="A4121">
        <v>211644031</v>
      </c>
      <c r="B4121" t="s">
        <v>9533</v>
      </c>
      <c r="C4121" t="s">
        <v>3597</v>
      </c>
      <c r="D4121" t="s">
        <v>4034</v>
      </c>
      <c r="E4121" t="s">
        <v>7723</v>
      </c>
      <c r="F4121" t="s">
        <v>3849</v>
      </c>
      <c r="G4121">
        <v>211644031</v>
      </c>
      <c r="I4121" t="s">
        <v>3622</v>
      </c>
      <c r="J4121" t="s">
        <v>6800</v>
      </c>
      <c r="K4121" t="s">
        <v>3624</v>
      </c>
      <c r="L4121" t="s">
        <v>4037</v>
      </c>
      <c r="M4121">
        <v>13</v>
      </c>
      <c r="N4121">
        <v>20</v>
      </c>
      <c r="O4121">
        <v>10.5</v>
      </c>
      <c r="P4121">
        <v>13</v>
      </c>
      <c r="Q4121">
        <v>20</v>
      </c>
      <c r="R4121">
        <v>10</v>
      </c>
      <c r="S4121" t="b">
        <v>0</v>
      </c>
      <c r="T4121" t="b">
        <v>0</v>
      </c>
      <c r="U4121" t="b">
        <v>1</v>
      </c>
      <c r="V4121">
        <v>9000</v>
      </c>
      <c r="W4121">
        <v>7500</v>
      </c>
      <c r="X4121">
        <v>2.44</v>
      </c>
      <c r="Y4121">
        <v>9400</v>
      </c>
      <c r="Z4121">
        <v>2.19</v>
      </c>
    </row>
    <row r="4122" spans="1:26">
      <c r="A4122">
        <v>207826694</v>
      </c>
      <c r="B4122" t="s">
        <v>9533</v>
      </c>
      <c r="C4122" t="s">
        <v>3597</v>
      </c>
      <c r="D4122" t="s">
        <v>4034</v>
      </c>
      <c r="E4122" t="s">
        <v>3834</v>
      </c>
      <c r="F4122" t="s">
        <v>3621</v>
      </c>
      <c r="G4122">
        <v>207826694</v>
      </c>
      <c r="I4122" t="s">
        <v>3622</v>
      </c>
      <c r="J4122" t="s">
        <v>7743</v>
      </c>
      <c r="K4122" t="s">
        <v>3624</v>
      </c>
      <c r="L4122" t="s">
        <v>7744</v>
      </c>
      <c r="M4122">
        <v>14</v>
      </c>
      <c r="N4122">
        <v>25.5</v>
      </c>
      <c r="O4122">
        <v>13</v>
      </c>
      <c r="P4122">
        <v>14</v>
      </c>
      <c r="Q4122">
        <v>25.5</v>
      </c>
      <c r="R4122">
        <v>10.4</v>
      </c>
      <c r="S4122" t="b">
        <v>0</v>
      </c>
      <c r="T4122" t="b">
        <v>0</v>
      </c>
      <c r="U4122" t="b">
        <v>1</v>
      </c>
      <c r="V4122">
        <v>12000</v>
      </c>
      <c r="W4122">
        <v>10000</v>
      </c>
      <c r="X4122">
        <v>2.4</v>
      </c>
      <c r="Y4122">
        <v>13112</v>
      </c>
      <c r="Z4122">
        <v>2.11</v>
      </c>
    </row>
    <row r="4123" spans="1:26">
      <c r="A4123">
        <v>208106988</v>
      </c>
      <c r="B4123" t="s">
        <v>9533</v>
      </c>
      <c r="C4123" t="s">
        <v>3597</v>
      </c>
      <c r="D4123" t="s">
        <v>4034</v>
      </c>
      <c r="E4123" t="s">
        <v>9622</v>
      </c>
      <c r="F4123" t="s">
        <v>3753</v>
      </c>
      <c r="G4123">
        <v>208106988</v>
      </c>
      <c r="I4123" t="s">
        <v>3601</v>
      </c>
      <c r="J4123" t="s">
        <v>9717</v>
      </c>
      <c r="K4123" t="s">
        <v>3624</v>
      </c>
      <c r="L4123" t="s">
        <v>9722</v>
      </c>
      <c r="M4123">
        <v>10.6</v>
      </c>
      <c r="N4123">
        <v>19.2</v>
      </c>
      <c r="O4123">
        <v>10.199999999999999</v>
      </c>
      <c r="P4123">
        <v>10.3</v>
      </c>
      <c r="Q4123">
        <v>17</v>
      </c>
      <c r="R4123">
        <v>8.4</v>
      </c>
      <c r="S4123" t="b">
        <v>0</v>
      </c>
      <c r="T4123" t="b">
        <v>0</v>
      </c>
      <c r="U4123" t="b">
        <v>0</v>
      </c>
      <c r="V4123">
        <v>59000</v>
      </c>
      <c r="W4123">
        <v>34400</v>
      </c>
      <c r="X4123">
        <v>2.37</v>
      </c>
      <c r="Y4123">
        <v>36000</v>
      </c>
      <c r="Z4123">
        <v>2.29</v>
      </c>
    </row>
    <row r="4124" spans="1:26">
      <c r="A4124">
        <v>209549019</v>
      </c>
      <c r="B4124" t="s">
        <v>9533</v>
      </c>
      <c r="C4124" t="s">
        <v>3597</v>
      </c>
      <c r="D4124" t="s">
        <v>4034</v>
      </c>
      <c r="E4124" t="s">
        <v>9282</v>
      </c>
      <c r="F4124" t="s">
        <v>3753</v>
      </c>
      <c r="G4124">
        <v>209549019</v>
      </c>
      <c r="I4124" t="s">
        <v>3601</v>
      </c>
      <c r="J4124" t="s">
        <v>9719</v>
      </c>
      <c r="K4124" t="s">
        <v>3624</v>
      </c>
      <c r="L4124" t="s">
        <v>9721</v>
      </c>
      <c r="M4124">
        <v>10.6</v>
      </c>
      <c r="N4124">
        <v>19.2</v>
      </c>
      <c r="O4124">
        <v>10.199999999999999</v>
      </c>
      <c r="P4124">
        <v>10.3</v>
      </c>
      <c r="Q4124">
        <v>17</v>
      </c>
      <c r="R4124">
        <v>8.4</v>
      </c>
      <c r="S4124" t="b">
        <v>0</v>
      </c>
      <c r="T4124" t="b">
        <v>0</v>
      </c>
      <c r="U4124" t="b">
        <v>0</v>
      </c>
      <c r="V4124">
        <v>59000</v>
      </c>
      <c r="W4124">
        <v>34400</v>
      </c>
      <c r="X4124">
        <v>2.37</v>
      </c>
      <c r="Y4124">
        <v>36000</v>
      </c>
      <c r="Z4124">
        <v>2.29</v>
      </c>
    </row>
    <row r="4125" spans="1:26">
      <c r="A4125">
        <v>209549025</v>
      </c>
      <c r="B4125" t="s">
        <v>9533</v>
      </c>
      <c r="C4125" t="s">
        <v>3597</v>
      </c>
      <c r="D4125" t="s">
        <v>4034</v>
      </c>
      <c r="E4125" t="s">
        <v>9282</v>
      </c>
      <c r="F4125" t="s">
        <v>3787</v>
      </c>
      <c r="G4125">
        <v>209549025</v>
      </c>
      <c r="I4125" t="s">
        <v>3622</v>
      </c>
      <c r="J4125" t="s">
        <v>9719</v>
      </c>
      <c r="K4125" t="s">
        <v>3624</v>
      </c>
      <c r="L4125" t="s">
        <v>9720</v>
      </c>
      <c r="M4125">
        <v>9.8000000000000007</v>
      </c>
      <c r="N4125">
        <v>18.7</v>
      </c>
      <c r="O4125">
        <v>10.5</v>
      </c>
      <c r="P4125">
        <v>9.8000000000000007</v>
      </c>
      <c r="Q4125">
        <v>19.8</v>
      </c>
      <c r="R4125">
        <v>9</v>
      </c>
      <c r="S4125" t="b">
        <v>0</v>
      </c>
      <c r="T4125" t="b">
        <v>0</v>
      </c>
      <c r="U4125" t="b">
        <v>0</v>
      </c>
      <c r="V4125">
        <v>54000</v>
      </c>
      <c r="W4125">
        <v>35000</v>
      </c>
      <c r="X4125">
        <v>2.34</v>
      </c>
      <c r="Y4125">
        <v>35200</v>
      </c>
      <c r="Z4125">
        <v>1.98</v>
      </c>
    </row>
    <row r="4126" spans="1:26">
      <c r="A4126">
        <v>208106989</v>
      </c>
      <c r="B4126" t="s">
        <v>9533</v>
      </c>
      <c r="C4126" t="s">
        <v>3597</v>
      </c>
      <c r="D4126" t="s">
        <v>4034</v>
      </c>
      <c r="E4126" t="s">
        <v>9622</v>
      </c>
      <c r="F4126" t="s">
        <v>3787</v>
      </c>
      <c r="G4126">
        <v>208106989</v>
      </c>
      <c r="I4126" t="s">
        <v>3622</v>
      </c>
      <c r="J4126" t="s">
        <v>9717</v>
      </c>
      <c r="K4126" t="s">
        <v>3624</v>
      </c>
      <c r="L4126" t="s">
        <v>9718</v>
      </c>
      <c r="M4126">
        <v>9.8000000000000007</v>
      </c>
      <c r="N4126">
        <v>18.7</v>
      </c>
      <c r="O4126">
        <v>10.5</v>
      </c>
      <c r="P4126">
        <v>9.8000000000000007</v>
      </c>
      <c r="Q4126">
        <v>19.8</v>
      </c>
      <c r="R4126">
        <v>9</v>
      </c>
      <c r="S4126" t="b">
        <v>0</v>
      </c>
      <c r="T4126" t="b">
        <v>0</v>
      </c>
      <c r="U4126" t="b">
        <v>0</v>
      </c>
      <c r="V4126">
        <v>54000</v>
      </c>
      <c r="W4126">
        <v>35000</v>
      </c>
      <c r="X4126">
        <v>2.34</v>
      </c>
      <c r="Y4126">
        <v>35200</v>
      </c>
      <c r="Z4126">
        <v>1.98</v>
      </c>
    </row>
    <row r="4127" spans="1:26">
      <c r="A4127">
        <v>209549005</v>
      </c>
      <c r="B4127" t="s">
        <v>9533</v>
      </c>
      <c r="C4127" t="s">
        <v>3597</v>
      </c>
      <c r="D4127" t="s">
        <v>4034</v>
      </c>
      <c r="E4127" t="s">
        <v>9282</v>
      </c>
      <c r="F4127" t="s">
        <v>3621</v>
      </c>
      <c r="G4127">
        <v>209549005</v>
      </c>
      <c r="I4127" t="s">
        <v>3622</v>
      </c>
      <c r="J4127" t="s">
        <v>9715</v>
      </c>
      <c r="K4127" t="s">
        <v>3624</v>
      </c>
      <c r="L4127" t="s">
        <v>9716</v>
      </c>
      <c r="M4127">
        <v>12.5</v>
      </c>
      <c r="N4127">
        <v>21</v>
      </c>
      <c r="O4127">
        <v>10</v>
      </c>
      <c r="P4127">
        <v>12.5</v>
      </c>
      <c r="Q4127">
        <v>21</v>
      </c>
      <c r="R4127">
        <v>9</v>
      </c>
      <c r="S4127" t="b">
        <v>0</v>
      </c>
      <c r="T4127" t="b">
        <v>0</v>
      </c>
      <c r="U4127" t="b">
        <v>0</v>
      </c>
      <c r="V4127">
        <v>24000</v>
      </c>
      <c r="W4127">
        <v>18000</v>
      </c>
      <c r="X4127">
        <v>2.2599999999999998</v>
      </c>
      <c r="Y4127">
        <v>22550</v>
      </c>
      <c r="Z4127">
        <v>2.34</v>
      </c>
    </row>
    <row r="4128" spans="1:26">
      <c r="A4128">
        <v>207671407</v>
      </c>
      <c r="B4128" t="s">
        <v>9533</v>
      </c>
      <c r="C4128" t="s">
        <v>3597</v>
      </c>
      <c r="D4128" t="s">
        <v>4034</v>
      </c>
      <c r="E4128" t="s">
        <v>9622</v>
      </c>
      <c r="F4128" t="s">
        <v>3621</v>
      </c>
      <c r="G4128">
        <v>207671407</v>
      </c>
      <c r="I4128" t="s">
        <v>3622</v>
      </c>
      <c r="J4128" t="s">
        <v>9714</v>
      </c>
      <c r="K4128" t="s">
        <v>3624</v>
      </c>
      <c r="L4128" t="s">
        <v>9714</v>
      </c>
      <c r="M4128">
        <v>12.5</v>
      </c>
      <c r="N4128">
        <v>21</v>
      </c>
      <c r="O4128">
        <v>10</v>
      </c>
      <c r="P4128">
        <v>12.5</v>
      </c>
      <c r="Q4128">
        <v>21</v>
      </c>
      <c r="R4128">
        <v>9</v>
      </c>
      <c r="S4128" t="b">
        <v>0</v>
      </c>
      <c r="T4128" t="b">
        <v>0</v>
      </c>
      <c r="U4128" t="b">
        <v>0</v>
      </c>
      <c r="V4128">
        <v>24000</v>
      </c>
      <c r="W4128">
        <v>18000</v>
      </c>
      <c r="X4128">
        <v>2.2599999999999998</v>
      </c>
      <c r="Y4128">
        <v>22550</v>
      </c>
      <c r="Z4128">
        <v>2.34</v>
      </c>
    </row>
    <row r="4129" spans="1:26">
      <c r="A4129">
        <v>207691834</v>
      </c>
      <c r="B4129" t="s">
        <v>9533</v>
      </c>
      <c r="C4129" t="s">
        <v>3597</v>
      </c>
      <c r="D4129" t="s">
        <v>4034</v>
      </c>
      <c r="E4129" t="s">
        <v>9622</v>
      </c>
      <c r="F4129" t="s">
        <v>3718</v>
      </c>
      <c r="G4129">
        <v>207691834</v>
      </c>
      <c r="I4129" t="s">
        <v>3711</v>
      </c>
      <c r="J4129" t="s">
        <v>9712</v>
      </c>
      <c r="K4129" t="s">
        <v>3688</v>
      </c>
      <c r="M4129">
        <v>11.2</v>
      </c>
      <c r="N4129">
        <v>21</v>
      </c>
      <c r="O4129">
        <v>10.199999999999999</v>
      </c>
      <c r="P4129">
        <v>11.7</v>
      </c>
      <c r="Q4129">
        <v>21</v>
      </c>
      <c r="R4129">
        <v>9.1999999999999993</v>
      </c>
      <c r="S4129" t="b">
        <v>0</v>
      </c>
      <c r="T4129" t="b">
        <v>0</v>
      </c>
      <c r="U4129" t="b">
        <v>1</v>
      </c>
      <c r="V4129">
        <v>28000</v>
      </c>
      <c r="W4129">
        <v>22000</v>
      </c>
      <c r="X4129">
        <v>2.6</v>
      </c>
      <c r="Y4129">
        <v>22600</v>
      </c>
      <c r="Z4129">
        <v>2.25</v>
      </c>
    </row>
    <row r="4130" spans="1:26">
      <c r="A4130">
        <v>207691825</v>
      </c>
      <c r="B4130" t="s">
        <v>9533</v>
      </c>
      <c r="C4130" t="s">
        <v>3597</v>
      </c>
      <c r="D4130" t="s">
        <v>4034</v>
      </c>
      <c r="E4130" t="s">
        <v>9622</v>
      </c>
      <c r="F4130" t="s">
        <v>3718</v>
      </c>
      <c r="G4130">
        <v>207691825</v>
      </c>
      <c r="I4130" t="s">
        <v>3711</v>
      </c>
      <c r="J4130" t="s">
        <v>9710</v>
      </c>
      <c r="K4130" t="s">
        <v>3688</v>
      </c>
      <c r="M4130">
        <v>12</v>
      </c>
      <c r="N4130">
        <v>19</v>
      </c>
      <c r="O4130">
        <v>10.8</v>
      </c>
      <c r="P4130">
        <v>12</v>
      </c>
      <c r="Q4130">
        <v>19</v>
      </c>
      <c r="R4130">
        <v>9.8000000000000007</v>
      </c>
      <c r="S4130" t="b">
        <v>0</v>
      </c>
      <c r="T4130" t="b">
        <v>0</v>
      </c>
      <c r="U4130" t="b">
        <v>1</v>
      </c>
      <c r="V4130">
        <v>18000</v>
      </c>
      <c r="W4130">
        <v>14800</v>
      </c>
      <c r="X4130">
        <v>2.4900000000000002</v>
      </c>
      <c r="Y4130">
        <v>16000</v>
      </c>
      <c r="Z4130">
        <v>2.23</v>
      </c>
    </row>
    <row r="4131" spans="1:26">
      <c r="A4131">
        <v>209549027</v>
      </c>
      <c r="B4131" t="s">
        <v>9533</v>
      </c>
      <c r="C4131" t="s">
        <v>3597</v>
      </c>
      <c r="D4131" t="s">
        <v>4034</v>
      </c>
      <c r="E4131" t="s">
        <v>9282</v>
      </c>
      <c r="F4131" t="s">
        <v>3718</v>
      </c>
      <c r="G4131">
        <v>209549027</v>
      </c>
      <c r="I4131" t="s">
        <v>3711</v>
      </c>
      <c r="J4131" t="s">
        <v>9708</v>
      </c>
      <c r="K4131" t="s">
        <v>3688</v>
      </c>
      <c r="M4131">
        <v>12.5</v>
      </c>
      <c r="N4131">
        <v>21.1</v>
      </c>
      <c r="O4131">
        <v>10.5</v>
      </c>
      <c r="P4131">
        <v>12.5</v>
      </c>
      <c r="Q4131">
        <v>21.3</v>
      </c>
      <c r="R4131">
        <v>9.6999999999999993</v>
      </c>
      <c r="S4131" t="b">
        <v>0</v>
      </c>
      <c r="T4131" t="b">
        <v>0</v>
      </c>
      <c r="U4131" t="b">
        <v>1</v>
      </c>
      <c r="V4131">
        <v>24000</v>
      </c>
      <c r="W4131">
        <v>21600</v>
      </c>
      <c r="X4131">
        <v>2.61</v>
      </c>
      <c r="Y4131">
        <v>22600</v>
      </c>
      <c r="Z4131">
        <v>2.25</v>
      </c>
    </row>
    <row r="4132" spans="1:26">
      <c r="A4132">
        <v>208106977</v>
      </c>
      <c r="B4132" t="s">
        <v>9533</v>
      </c>
      <c r="C4132" t="s">
        <v>3597</v>
      </c>
      <c r="D4132" t="s">
        <v>4034</v>
      </c>
      <c r="E4132" t="s">
        <v>9622</v>
      </c>
      <c r="F4132" t="s">
        <v>3753</v>
      </c>
      <c r="G4132">
        <v>208106977</v>
      </c>
      <c r="I4132" t="s">
        <v>3601</v>
      </c>
      <c r="J4132" t="s">
        <v>9703</v>
      </c>
      <c r="K4132" t="s">
        <v>3624</v>
      </c>
      <c r="L4132" t="s">
        <v>9707</v>
      </c>
      <c r="M4132">
        <v>12.5</v>
      </c>
      <c r="N4132">
        <v>20.5</v>
      </c>
      <c r="O4132">
        <v>11</v>
      </c>
      <c r="P4132">
        <v>12.5</v>
      </c>
      <c r="Q4132">
        <v>20</v>
      </c>
      <c r="R4132">
        <v>10.6</v>
      </c>
      <c r="S4132" t="b">
        <v>0</v>
      </c>
      <c r="T4132" t="b">
        <v>0</v>
      </c>
      <c r="U4132" t="b">
        <v>1</v>
      </c>
      <c r="V4132">
        <v>17000</v>
      </c>
      <c r="W4132">
        <v>12600</v>
      </c>
      <c r="X4132">
        <v>2.66</v>
      </c>
      <c r="Y4132">
        <v>14100</v>
      </c>
      <c r="Z4132">
        <v>2.4</v>
      </c>
    </row>
    <row r="4133" spans="1:26">
      <c r="A4133">
        <v>209549013</v>
      </c>
      <c r="B4133" t="s">
        <v>9533</v>
      </c>
      <c r="C4133" t="s">
        <v>3597</v>
      </c>
      <c r="D4133" t="s">
        <v>4034</v>
      </c>
      <c r="E4133" t="s">
        <v>9282</v>
      </c>
      <c r="F4133" t="s">
        <v>3849</v>
      </c>
      <c r="G4133">
        <v>209549013</v>
      </c>
      <c r="I4133" t="s">
        <v>3622</v>
      </c>
      <c r="J4133" t="s">
        <v>9618</v>
      </c>
      <c r="K4133" t="s">
        <v>3624</v>
      </c>
      <c r="L4133" t="s">
        <v>9706</v>
      </c>
      <c r="M4133">
        <v>12.5</v>
      </c>
      <c r="N4133">
        <v>20.5</v>
      </c>
      <c r="O4133">
        <v>11</v>
      </c>
      <c r="P4133">
        <v>12.5</v>
      </c>
      <c r="Q4133">
        <v>20.5</v>
      </c>
      <c r="R4133">
        <v>10.5</v>
      </c>
      <c r="S4133" t="b">
        <v>0</v>
      </c>
      <c r="T4133" t="b">
        <v>0</v>
      </c>
      <c r="U4133" t="b">
        <v>1</v>
      </c>
      <c r="V4133">
        <v>16000</v>
      </c>
      <c r="W4133">
        <v>12000</v>
      </c>
      <c r="X4133">
        <v>2.5099999999999998</v>
      </c>
      <c r="Y4133">
        <v>13600</v>
      </c>
      <c r="Z4133">
        <v>2.2400000000000002</v>
      </c>
    </row>
    <row r="4134" spans="1:26">
      <c r="A4134">
        <v>208106976</v>
      </c>
      <c r="B4134" t="s">
        <v>9533</v>
      </c>
      <c r="C4134" t="s">
        <v>3597</v>
      </c>
      <c r="D4134" t="s">
        <v>4034</v>
      </c>
      <c r="E4134" t="s">
        <v>9622</v>
      </c>
      <c r="F4134" t="s">
        <v>3849</v>
      </c>
      <c r="G4134">
        <v>208106976</v>
      </c>
      <c r="I4134" t="s">
        <v>3622</v>
      </c>
      <c r="J4134" t="s">
        <v>9703</v>
      </c>
      <c r="K4134" t="s">
        <v>3624</v>
      </c>
      <c r="L4134" t="s">
        <v>9705</v>
      </c>
      <c r="M4134">
        <v>12.5</v>
      </c>
      <c r="N4134">
        <v>20.5</v>
      </c>
      <c r="O4134">
        <v>11</v>
      </c>
      <c r="P4134">
        <v>12.5</v>
      </c>
      <c r="Q4134">
        <v>20.5</v>
      </c>
      <c r="R4134">
        <v>10.5</v>
      </c>
      <c r="S4134" t="b">
        <v>0</v>
      </c>
      <c r="T4134" t="b">
        <v>0</v>
      </c>
      <c r="U4134" t="b">
        <v>1</v>
      </c>
      <c r="V4134">
        <v>16000</v>
      </c>
      <c r="W4134">
        <v>12000</v>
      </c>
      <c r="X4134">
        <v>2.5099999999999998</v>
      </c>
      <c r="Y4134">
        <v>13600</v>
      </c>
      <c r="Z4134">
        <v>2.2400000000000002</v>
      </c>
    </row>
    <row r="4135" spans="1:26">
      <c r="A4135">
        <v>208106978</v>
      </c>
      <c r="B4135" t="s">
        <v>9533</v>
      </c>
      <c r="C4135" t="s">
        <v>3597</v>
      </c>
      <c r="D4135" t="s">
        <v>4034</v>
      </c>
      <c r="E4135" t="s">
        <v>9622</v>
      </c>
      <c r="F4135" t="s">
        <v>3787</v>
      </c>
      <c r="G4135">
        <v>208106978</v>
      </c>
      <c r="I4135" t="s">
        <v>3622</v>
      </c>
      <c r="J4135" t="s">
        <v>9703</v>
      </c>
      <c r="K4135" t="s">
        <v>3624</v>
      </c>
      <c r="L4135" t="s">
        <v>9704</v>
      </c>
      <c r="M4135">
        <v>12.5</v>
      </c>
      <c r="N4135">
        <v>21.5</v>
      </c>
      <c r="O4135">
        <v>10.5</v>
      </c>
      <c r="P4135">
        <v>12.5</v>
      </c>
      <c r="Q4135">
        <v>23</v>
      </c>
      <c r="R4135">
        <v>10</v>
      </c>
      <c r="S4135" t="b">
        <v>0</v>
      </c>
      <c r="T4135" t="b">
        <v>0</v>
      </c>
      <c r="U4135" t="b">
        <v>1</v>
      </c>
      <c r="V4135">
        <v>18000</v>
      </c>
      <c r="W4135">
        <v>12800</v>
      </c>
      <c r="X4135">
        <v>2.52</v>
      </c>
      <c r="Y4135">
        <v>14200</v>
      </c>
      <c r="Z4135">
        <v>2.29</v>
      </c>
    </row>
    <row r="4136" spans="1:26">
      <c r="A4136">
        <v>209549020</v>
      </c>
      <c r="B4136" t="s">
        <v>9533</v>
      </c>
      <c r="C4136" t="s">
        <v>3597</v>
      </c>
      <c r="D4136" t="s">
        <v>4034</v>
      </c>
      <c r="E4136" t="s">
        <v>9282</v>
      </c>
      <c r="F4136" t="s">
        <v>3787</v>
      </c>
      <c r="G4136">
        <v>209549020</v>
      </c>
      <c r="I4136" t="s">
        <v>3622</v>
      </c>
      <c r="J4136" t="s">
        <v>9618</v>
      </c>
      <c r="K4136" t="s">
        <v>3624</v>
      </c>
      <c r="L4136" t="s">
        <v>9702</v>
      </c>
      <c r="M4136">
        <v>12.5</v>
      </c>
      <c r="N4136">
        <v>21.5</v>
      </c>
      <c r="O4136">
        <v>10.5</v>
      </c>
      <c r="P4136">
        <v>12.5</v>
      </c>
      <c r="Q4136">
        <v>23</v>
      </c>
      <c r="R4136">
        <v>10</v>
      </c>
      <c r="S4136" t="b">
        <v>0</v>
      </c>
      <c r="T4136" t="b">
        <v>0</v>
      </c>
      <c r="U4136" t="b">
        <v>1</v>
      </c>
      <c r="V4136">
        <v>18000</v>
      </c>
      <c r="W4136">
        <v>12800</v>
      </c>
      <c r="X4136">
        <v>2.52</v>
      </c>
      <c r="Y4136">
        <v>14200</v>
      </c>
      <c r="Z4136">
        <v>2.29</v>
      </c>
    </row>
    <row r="4137" spans="1:26">
      <c r="A4137">
        <v>207671410</v>
      </c>
      <c r="B4137" t="s">
        <v>9533</v>
      </c>
      <c r="C4137" t="s">
        <v>3597</v>
      </c>
      <c r="D4137" t="s">
        <v>4034</v>
      </c>
      <c r="E4137" t="s">
        <v>9622</v>
      </c>
      <c r="F4137" t="s">
        <v>3621</v>
      </c>
      <c r="G4137">
        <v>207671410</v>
      </c>
      <c r="I4137" t="s">
        <v>3622</v>
      </c>
      <c r="J4137" t="s">
        <v>9701</v>
      </c>
      <c r="K4137" t="s">
        <v>3624</v>
      </c>
      <c r="L4137" t="s">
        <v>9701</v>
      </c>
      <c r="M4137">
        <v>12.5</v>
      </c>
      <c r="N4137">
        <v>22.6</v>
      </c>
      <c r="O4137">
        <v>12</v>
      </c>
      <c r="P4137">
        <v>12.5</v>
      </c>
      <c r="Q4137">
        <v>23.5</v>
      </c>
      <c r="R4137">
        <v>10.8</v>
      </c>
      <c r="S4137" t="b">
        <v>0</v>
      </c>
      <c r="T4137" t="b">
        <v>0</v>
      </c>
      <c r="U4137" t="b">
        <v>1</v>
      </c>
      <c r="V4137">
        <v>18000</v>
      </c>
      <c r="W4137">
        <v>14900</v>
      </c>
      <c r="X4137">
        <v>2.48</v>
      </c>
      <c r="Y4137">
        <v>15934</v>
      </c>
      <c r="Z4137">
        <v>2.37</v>
      </c>
    </row>
    <row r="4138" spans="1:26">
      <c r="A4138">
        <v>207671405</v>
      </c>
      <c r="B4138" t="s">
        <v>9533</v>
      </c>
      <c r="C4138" t="s">
        <v>3597</v>
      </c>
      <c r="D4138" t="s">
        <v>4034</v>
      </c>
      <c r="E4138" t="s">
        <v>9622</v>
      </c>
      <c r="F4138" t="s">
        <v>3621</v>
      </c>
      <c r="G4138">
        <v>207671405</v>
      </c>
      <c r="I4138" t="s">
        <v>3622</v>
      </c>
      <c r="J4138" t="s">
        <v>9700</v>
      </c>
      <c r="K4138" t="s">
        <v>3624</v>
      </c>
      <c r="L4138" t="s">
        <v>9700</v>
      </c>
      <c r="M4138">
        <v>12.5</v>
      </c>
      <c r="N4138">
        <v>22</v>
      </c>
      <c r="O4138">
        <v>10.8</v>
      </c>
      <c r="P4138">
        <v>12.5</v>
      </c>
      <c r="Q4138">
        <v>23.1</v>
      </c>
      <c r="R4138">
        <v>9.3000000000000007</v>
      </c>
      <c r="S4138" t="b">
        <v>0</v>
      </c>
      <c r="T4138" t="b">
        <v>0</v>
      </c>
      <c r="U4138" t="b">
        <v>0</v>
      </c>
      <c r="V4138">
        <v>12000</v>
      </c>
      <c r="W4138">
        <v>8200</v>
      </c>
      <c r="X4138">
        <v>2.25</v>
      </c>
      <c r="Y4138">
        <v>9543</v>
      </c>
      <c r="Z4138">
        <v>2.39</v>
      </c>
    </row>
    <row r="4139" spans="1:26">
      <c r="A4139">
        <v>209549003</v>
      </c>
      <c r="B4139" t="s">
        <v>9533</v>
      </c>
      <c r="C4139" t="s">
        <v>3597</v>
      </c>
      <c r="D4139" t="s">
        <v>4034</v>
      </c>
      <c r="E4139" t="s">
        <v>9282</v>
      </c>
      <c r="F4139" t="s">
        <v>3621</v>
      </c>
      <c r="G4139">
        <v>209549003</v>
      </c>
      <c r="I4139" t="s">
        <v>3622</v>
      </c>
      <c r="J4139" t="s">
        <v>9698</v>
      </c>
      <c r="K4139" t="s">
        <v>3624</v>
      </c>
      <c r="L4139" t="s">
        <v>9699</v>
      </c>
      <c r="M4139">
        <v>12.5</v>
      </c>
      <c r="N4139">
        <v>22</v>
      </c>
      <c r="O4139">
        <v>10.8</v>
      </c>
      <c r="P4139">
        <v>12.5</v>
      </c>
      <c r="Q4139">
        <v>23.1</v>
      </c>
      <c r="R4139">
        <v>9.3000000000000007</v>
      </c>
      <c r="S4139" t="b">
        <v>0</v>
      </c>
      <c r="T4139" t="b">
        <v>0</v>
      </c>
      <c r="U4139" t="b">
        <v>0</v>
      </c>
      <c r="V4139">
        <v>12000</v>
      </c>
      <c r="W4139">
        <v>8200</v>
      </c>
      <c r="X4139">
        <v>2.25</v>
      </c>
      <c r="Y4139">
        <v>9543</v>
      </c>
      <c r="Z4139">
        <v>2.39</v>
      </c>
    </row>
    <row r="4140" spans="1:26">
      <c r="A4140">
        <v>209549002</v>
      </c>
      <c r="B4140" t="s">
        <v>9533</v>
      </c>
      <c r="C4140" t="s">
        <v>3597</v>
      </c>
      <c r="D4140" t="s">
        <v>4034</v>
      </c>
      <c r="E4140" t="s">
        <v>9282</v>
      </c>
      <c r="F4140" t="s">
        <v>3621</v>
      </c>
      <c r="G4140">
        <v>209549002</v>
      </c>
      <c r="I4140" t="s">
        <v>3622</v>
      </c>
      <c r="J4140" t="s">
        <v>9696</v>
      </c>
      <c r="K4140" t="s">
        <v>3624</v>
      </c>
      <c r="L4140" t="s">
        <v>9697</v>
      </c>
      <c r="M4140">
        <v>14</v>
      </c>
      <c r="N4140">
        <v>24</v>
      </c>
      <c r="O4140">
        <v>11.3</v>
      </c>
      <c r="P4140">
        <v>14</v>
      </c>
      <c r="Q4140">
        <v>24</v>
      </c>
      <c r="R4140">
        <v>11.4</v>
      </c>
      <c r="S4140" t="b">
        <v>0</v>
      </c>
      <c r="T4140" t="b">
        <v>0</v>
      </c>
      <c r="U4140" t="b">
        <v>1</v>
      </c>
      <c r="V4140">
        <v>9000</v>
      </c>
      <c r="W4140">
        <v>8300</v>
      </c>
      <c r="X4140">
        <v>2.67</v>
      </c>
      <c r="Y4140">
        <v>9096</v>
      </c>
      <c r="Z4140">
        <v>2.61</v>
      </c>
    </row>
    <row r="4141" spans="1:26">
      <c r="A4141">
        <v>207671404</v>
      </c>
      <c r="B4141" t="s">
        <v>9533</v>
      </c>
      <c r="C4141" t="s">
        <v>3597</v>
      </c>
      <c r="D4141" t="s">
        <v>4034</v>
      </c>
      <c r="E4141" t="s">
        <v>9622</v>
      </c>
      <c r="F4141" t="s">
        <v>3621</v>
      </c>
      <c r="G4141">
        <v>207671404</v>
      </c>
      <c r="I4141" t="s">
        <v>3622</v>
      </c>
      <c r="J4141" t="s">
        <v>9695</v>
      </c>
      <c r="K4141" t="s">
        <v>3624</v>
      </c>
      <c r="L4141" t="s">
        <v>9695</v>
      </c>
      <c r="M4141">
        <v>14</v>
      </c>
      <c r="N4141">
        <v>24</v>
      </c>
      <c r="O4141">
        <v>11.3</v>
      </c>
      <c r="P4141">
        <v>14</v>
      </c>
      <c r="Q4141">
        <v>24</v>
      </c>
      <c r="R4141">
        <v>11.4</v>
      </c>
      <c r="S4141" t="b">
        <v>0</v>
      </c>
      <c r="T4141" t="b">
        <v>0</v>
      </c>
      <c r="U4141" t="b">
        <v>1</v>
      </c>
      <c r="V4141">
        <v>9000</v>
      </c>
      <c r="W4141">
        <v>8300</v>
      </c>
      <c r="X4141">
        <v>2.67</v>
      </c>
      <c r="Y4141">
        <v>9096</v>
      </c>
      <c r="Z4141">
        <v>2.61</v>
      </c>
    </row>
    <row r="4142" spans="1:26">
      <c r="A4142">
        <v>207671402</v>
      </c>
      <c r="B4142" t="s">
        <v>9533</v>
      </c>
      <c r="C4142" t="s">
        <v>3597</v>
      </c>
      <c r="D4142" t="s">
        <v>4034</v>
      </c>
      <c r="E4142" t="s">
        <v>9622</v>
      </c>
      <c r="F4142" t="s">
        <v>3621</v>
      </c>
      <c r="G4142">
        <v>207671402</v>
      </c>
      <c r="I4142" t="s">
        <v>3622</v>
      </c>
      <c r="J4142" t="s">
        <v>9694</v>
      </c>
      <c r="K4142" t="s">
        <v>3624</v>
      </c>
      <c r="L4142" t="s">
        <v>9694</v>
      </c>
      <c r="M4142">
        <v>14</v>
      </c>
      <c r="N4142">
        <v>24</v>
      </c>
      <c r="O4142">
        <v>11.2</v>
      </c>
      <c r="P4142">
        <v>14</v>
      </c>
      <c r="Q4142">
        <v>24</v>
      </c>
      <c r="R4142">
        <v>9.6</v>
      </c>
      <c r="S4142" t="b">
        <v>0</v>
      </c>
      <c r="T4142" t="b">
        <v>0</v>
      </c>
      <c r="U4142" t="b">
        <v>1</v>
      </c>
      <c r="V4142">
        <v>9000</v>
      </c>
      <c r="W4142">
        <v>6000</v>
      </c>
      <c r="X4142">
        <v>2.79</v>
      </c>
      <c r="Y4142">
        <v>8448</v>
      </c>
      <c r="Z4142">
        <v>2.27</v>
      </c>
    </row>
    <row r="4143" spans="1:26">
      <c r="A4143">
        <v>209549004</v>
      </c>
      <c r="B4143" t="s">
        <v>9533</v>
      </c>
      <c r="C4143" t="s">
        <v>3597</v>
      </c>
      <c r="D4143" t="s">
        <v>4034</v>
      </c>
      <c r="E4143" t="s">
        <v>9282</v>
      </c>
      <c r="F4143" t="s">
        <v>3621</v>
      </c>
      <c r="G4143">
        <v>209549004</v>
      </c>
      <c r="I4143" t="s">
        <v>3622</v>
      </c>
      <c r="J4143" t="s">
        <v>9692</v>
      </c>
      <c r="K4143" t="s">
        <v>3624</v>
      </c>
      <c r="L4143" t="s">
        <v>9693</v>
      </c>
      <c r="M4143">
        <v>13.5</v>
      </c>
      <c r="N4143">
        <v>23.5</v>
      </c>
      <c r="O4143">
        <v>11</v>
      </c>
      <c r="P4143">
        <v>13.5</v>
      </c>
      <c r="Q4143">
        <v>23.7</v>
      </c>
      <c r="R4143">
        <v>10.3</v>
      </c>
      <c r="S4143" t="b">
        <v>0</v>
      </c>
      <c r="T4143" t="b">
        <v>0</v>
      </c>
      <c r="U4143" t="b">
        <v>1</v>
      </c>
      <c r="V4143">
        <v>18000</v>
      </c>
      <c r="W4143">
        <v>14000</v>
      </c>
      <c r="X4143">
        <v>2.61</v>
      </c>
      <c r="Y4143">
        <v>15265</v>
      </c>
      <c r="Z4143">
        <v>2.5</v>
      </c>
    </row>
    <row r="4144" spans="1:26">
      <c r="A4144">
        <v>207671406</v>
      </c>
      <c r="B4144" t="s">
        <v>9533</v>
      </c>
      <c r="C4144" t="s">
        <v>3597</v>
      </c>
      <c r="D4144" t="s">
        <v>4034</v>
      </c>
      <c r="E4144" t="s">
        <v>9622</v>
      </c>
      <c r="F4144" t="s">
        <v>3621</v>
      </c>
      <c r="G4144">
        <v>207671406</v>
      </c>
      <c r="I4144" t="s">
        <v>3622</v>
      </c>
      <c r="J4144" t="s">
        <v>9691</v>
      </c>
      <c r="K4144" t="s">
        <v>3624</v>
      </c>
      <c r="L4144" t="s">
        <v>9691</v>
      </c>
      <c r="M4144">
        <v>13.5</v>
      </c>
      <c r="N4144">
        <v>23.5</v>
      </c>
      <c r="O4144">
        <v>11</v>
      </c>
      <c r="P4144">
        <v>13.5</v>
      </c>
      <c r="Q4144">
        <v>23.7</v>
      </c>
      <c r="R4144">
        <v>10.3</v>
      </c>
      <c r="S4144" t="b">
        <v>0</v>
      </c>
      <c r="T4144" t="b">
        <v>0</v>
      </c>
      <c r="U4144" t="b">
        <v>1</v>
      </c>
      <c r="V4144">
        <v>18000</v>
      </c>
      <c r="W4144">
        <v>14000</v>
      </c>
      <c r="X4144">
        <v>2.61</v>
      </c>
      <c r="Y4144">
        <v>15265</v>
      </c>
      <c r="Z4144">
        <v>2.5</v>
      </c>
    </row>
    <row r="4145" spans="1:26">
      <c r="A4145">
        <v>207671403</v>
      </c>
      <c r="B4145" t="s">
        <v>9533</v>
      </c>
      <c r="C4145" t="s">
        <v>3597</v>
      </c>
      <c r="D4145" t="s">
        <v>4034</v>
      </c>
      <c r="E4145" t="s">
        <v>9622</v>
      </c>
      <c r="F4145" t="s">
        <v>3621</v>
      </c>
      <c r="G4145">
        <v>207671403</v>
      </c>
      <c r="I4145" t="s">
        <v>3622</v>
      </c>
      <c r="J4145" t="s">
        <v>9690</v>
      </c>
      <c r="K4145" t="s">
        <v>3624</v>
      </c>
      <c r="L4145" t="s">
        <v>9690</v>
      </c>
      <c r="M4145">
        <v>12.5</v>
      </c>
      <c r="N4145">
        <v>21.5</v>
      </c>
      <c r="O4145">
        <v>11.5</v>
      </c>
      <c r="P4145">
        <v>12.5</v>
      </c>
      <c r="Q4145">
        <v>22.7</v>
      </c>
      <c r="R4145">
        <v>10</v>
      </c>
      <c r="S4145" t="b">
        <v>0</v>
      </c>
      <c r="T4145" t="b">
        <v>0</v>
      </c>
      <c r="U4145" t="b">
        <v>1</v>
      </c>
      <c r="V4145">
        <v>12000</v>
      </c>
      <c r="W4145">
        <v>8400</v>
      </c>
      <c r="X4145">
        <v>2.77</v>
      </c>
      <c r="Y4145">
        <v>8448</v>
      </c>
      <c r="Z4145">
        <v>2.27</v>
      </c>
    </row>
    <row r="4146" spans="1:26">
      <c r="A4146">
        <v>209548997</v>
      </c>
      <c r="B4146" t="s">
        <v>9533</v>
      </c>
      <c r="C4146" t="s">
        <v>3597</v>
      </c>
      <c r="D4146" t="s">
        <v>4034</v>
      </c>
      <c r="E4146" t="s">
        <v>9282</v>
      </c>
      <c r="F4146" t="s">
        <v>3621</v>
      </c>
      <c r="G4146">
        <v>209548997</v>
      </c>
      <c r="I4146" t="s">
        <v>3622</v>
      </c>
      <c r="J4146" t="s">
        <v>9688</v>
      </c>
      <c r="K4146" t="s">
        <v>3624</v>
      </c>
      <c r="L4146" t="s">
        <v>9689</v>
      </c>
      <c r="M4146">
        <v>10.5</v>
      </c>
      <c r="N4146">
        <v>19</v>
      </c>
      <c r="O4146">
        <v>10</v>
      </c>
      <c r="P4146">
        <v>10.5</v>
      </c>
      <c r="Q4146">
        <v>19</v>
      </c>
      <c r="R4146">
        <v>8.6999999999999993</v>
      </c>
      <c r="S4146" t="b">
        <v>0</v>
      </c>
      <c r="T4146" t="b">
        <v>0</v>
      </c>
      <c r="U4146" t="b">
        <v>0</v>
      </c>
      <c r="V4146">
        <v>18000</v>
      </c>
      <c r="W4146">
        <v>11500</v>
      </c>
      <c r="X4146">
        <v>2.57</v>
      </c>
      <c r="Y4146">
        <v>14370</v>
      </c>
      <c r="Z4146">
        <v>2.4900000000000002</v>
      </c>
    </row>
    <row r="4147" spans="1:26">
      <c r="A4147">
        <v>207671400</v>
      </c>
      <c r="B4147" t="s">
        <v>9533</v>
      </c>
      <c r="C4147" t="s">
        <v>3597</v>
      </c>
      <c r="D4147" t="s">
        <v>4034</v>
      </c>
      <c r="E4147" t="s">
        <v>9622</v>
      </c>
      <c r="F4147" t="s">
        <v>3621</v>
      </c>
      <c r="G4147">
        <v>207671400</v>
      </c>
      <c r="I4147" t="s">
        <v>3622</v>
      </c>
      <c r="J4147" t="s">
        <v>9687</v>
      </c>
      <c r="K4147" t="s">
        <v>3624</v>
      </c>
      <c r="L4147" t="s">
        <v>9687</v>
      </c>
      <c r="M4147">
        <v>10.5</v>
      </c>
      <c r="N4147">
        <v>19</v>
      </c>
      <c r="O4147">
        <v>10</v>
      </c>
      <c r="P4147">
        <v>10.5</v>
      </c>
      <c r="Q4147">
        <v>19</v>
      </c>
      <c r="R4147">
        <v>8.6999999999999993</v>
      </c>
      <c r="S4147" t="b">
        <v>0</v>
      </c>
      <c r="T4147" t="b">
        <v>0</v>
      </c>
      <c r="U4147" t="b">
        <v>0</v>
      </c>
      <c r="V4147">
        <v>18000</v>
      </c>
      <c r="W4147">
        <v>11500</v>
      </c>
      <c r="X4147">
        <v>2.57</v>
      </c>
      <c r="Y4147">
        <v>14370</v>
      </c>
      <c r="Z4147">
        <v>2.4900000000000002</v>
      </c>
    </row>
    <row r="4148" spans="1:26">
      <c r="A4148">
        <v>207659286</v>
      </c>
      <c r="B4148" t="s">
        <v>9533</v>
      </c>
      <c r="C4148" t="s">
        <v>3597</v>
      </c>
      <c r="D4148" t="s">
        <v>4034</v>
      </c>
      <c r="E4148" t="s">
        <v>9649</v>
      </c>
      <c r="F4148" t="s">
        <v>3621</v>
      </c>
      <c r="G4148">
        <v>207659286</v>
      </c>
      <c r="I4148" t="s">
        <v>3622</v>
      </c>
      <c r="J4148" t="s">
        <v>9685</v>
      </c>
      <c r="K4148" t="s">
        <v>3624</v>
      </c>
      <c r="L4148" t="s">
        <v>9686</v>
      </c>
      <c r="M4148">
        <v>10.5</v>
      </c>
      <c r="N4148">
        <v>19</v>
      </c>
      <c r="O4148">
        <v>10</v>
      </c>
      <c r="P4148">
        <v>10.5</v>
      </c>
      <c r="Q4148">
        <v>19</v>
      </c>
      <c r="R4148">
        <v>8.6999999999999993</v>
      </c>
      <c r="S4148" t="b">
        <v>0</v>
      </c>
      <c r="T4148" t="b">
        <v>0</v>
      </c>
      <c r="U4148" t="b">
        <v>0</v>
      </c>
      <c r="V4148">
        <v>18000</v>
      </c>
      <c r="W4148">
        <v>11500</v>
      </c>
      <c r="X4148">
        <v>2.57</v>
      </c>
      <c r="Y4148">
        <v>14370</v>
      </c>
      <c r="Z4148">
        <v>2.4900000000000002</v>
      </c>
    </row>
    <row r="4149" spans="1:26">
      <c r="A4149">
        <v>209548995</v>
      </c>
      <c r="B4149" t="s">
        <v>9533</v>
      </c>
      <c r="C4149" t="s">
        <v>3597</v>
      </c>
      <c r="D4149" t="s">
        <v>4034</v>
      </c>
      <c r="E4149" t="s">
        <v>9282</v>
      </c>
      <c r="F4149" t="s">
        <v>3621</v>
      </c>
      <c r="G4149">
        <v>209548995</v>
      </c>
      <c r="I4149" t="s">
        <v>3622</v>
      </c>
      <c r="J4149" t="s">
        <v>9683</v>
      </c>
      <c r="K4149" t="s">
        <v>3624</v>
      </c>
      <c r="L4149" t="s">
        <v>9684</v>
      </c>
      <c r="M4149">
        <v>12.6</v>
      </c>
      <c r="N4149">
        <v>21.5</v>
      </c>
      <c r="O4149">
        <v>10</v>
      </c>
      <c r="P4149">
        <v>12.6</v>
      </c>
      <c r="Q4149">
        <v>21.7</v>
      </c>
      <c r="R4149">
        <v>9.1</v>
      </c>
      <c r="S4149" t="b">
        <v>0</v>
      </c>
      <c r="T4149" t="b">
        <v>0</v>
      </c>
      <c r="U4149" t="b">
        <v>0</v>
      </c>
      <c r="V4149">
        <v>9000</v>
      </c>
      <c r="W4149">
        <v>6900</v>
      </c>
      <c r="X4149">
        <v>2.5299999999999998</v>
      </c>
      <c r="Y4149">
        <v>7500</v>
      </c>
      <c r="Z4149">
        <v>2.02</v>
      </c>
    </row>
    <row r="4150" spans="1:26">
      <c r="A4150">
        <v>207671398</v>
      </c>
      <c r="B4150" t="s">
        <v>9533</v>
      </c>
      <c r="C4150" t="s">
        <v>3597</v>
      </c>
      <c r="D4150" t="s">
        <v>4034</v>
      </c>
      <c r="E4150" t="s">
        <v>9622</v>
      </c>
      <c r="F4150" t="s">
        <v>3621</v>
      </c>
      <c r="G4150">
        <v>207671398</v>
      </c>
      <c r="I4150" t="s">
        <v>3622</v>
      </c>
      <c r="J4150" t="s">
        <v>9682</v>
      </c>
      <c r="K4150" t="s">
        <v>3624</v>
      </c>
      <c r="L4150" t="s">
        <v>9682</v>
      </c>
      <c r="M4150">
        <v>12.6</v>
      </c>
      <c r="N4150">
        <v>21.5</v>
      </c>
      <c r="O4150">
        <v>10</v>
      </c>
      <c r="P4150">
        <v>12.6</v>
      </c>
      <c r="Q4150">
        <v>21.7</v>
      </c>
      <c r="R4150">
        <v>9.1</v>
      </c>
      <c r="S4150" t="b">
        <v>0</v>
      </c>
      <c r="T4150" t="b">
        <v>0</v>
      </c>
      <c r="U4150" t="b">
        <v>0</v>
      </c>
      <c r="V4150">
        <v>9000</v>
      </c>
      <c r="W4150">
        <v>6900</v>
      </c>
      <c r="X4150">
        <v>2.5299999999999998</v>
      </c>
      <c r="Y4150">
        <v>7500</v>
      </c>
      <c r="Z4150">
        <v>2.02</v>
      </c>
    </row>
    <row r="4151" spans="1:26">
      <c r="A4151">
        <v>207659284</v>
      </c>
      <c r="B4151" t="s">
        <v>9533</v>
      </c>
      <c r="C4151" t="s">
        <v>3597</v>
      </c>
      <c r="D4151" t="s">
        <v>4034</v>
      </c>
      <c r="E4151" t="s">
        <v>9649</v>
      </c>
      <c r="F4151" t="s">
        <v>3621</v>
      </c>
      <c r="G4151">
        <v>207659284</v>
      </c>
      <c r="I4151" t="s">
        <v>3622</v>
      </c>
      <c r="J4151" t="s">
        <v>9680</v>
      </c>
      <c r="K4151" t="s">
        <v>3624</v>
      </c>
      <c r="L4151" t="s">
        <v>9681</v>
      </c>
      <c r="M4151">
        <v>12.6</v>
      </c>
      <c r="N4151">
        <v>21.5</v>
      </c>
      <c r="O4151">
        <v>10</v>
      </c>
      <c r="P4151">
        <v>12.6</v>
      </c>
      <c r="Q4151">
        <v>21.7</v>
      </c>
      <c r="R4151">
        <v>9.1</v>
      </c>
      <c r="S4151" t="b">
        <v>0</v>
      </c>
      <c r="T4151" t="b">
        <v>0</v>
      </c>
      <c r="U4151" t="b">
        <v>0</v>
      </c>
      <c r="V4151">
        <v>9000</v>
      </c>
      <c r="W4151">
        <v>6900</v>
      </c>
      <c r="X4151">
        <v>2.5299999999999998</v>
      </c>
      <c r="Y4151">
        <v>7500</v>
      </c>
      <c r="Z4151">
        <v>2.02</v>
      </c>
    </row>
    <row r="4152" spans="1:26">
      <c r="A4152">
        <v>209548993</v>
      </c>
      <c r="B4152" t="s">
        <v>9533</v>
      </c>
      <c r="C4152" t="s">
        <v>3597</v>
      </c>
      <c r="D4152" t="s">
        <v>4034</v>
      </c>
      <c r="E4152" t="s">
        <v>9282</v>
      </c>
      <c r="F4152" t="s">
        <v>3621</v>
      </c>
      <c r="G4152">
        <v>209548993</v>
      </c>
      <c r="I4152" t="s">
        <v>3622</v>
      </c>
      <c r="J4152" t="s">
        <v>9678</v>
      </c>
      <c r="K4152" t="s">
        <v>3624</v>
      </c>
      <c r="L4152" t="s">
        <v>9679</v>
      </c>
      <c r="M4152">
        <v>12.5</v>
      </c>
      <c r="N4152">
        <v>20.5</v>
      </c>
      <c r="O4152">
        <v>10</v>
      </c>
      <c r="P4152">
        <v>12.5</v>
      </c>
      <c r="Q4152">
        <v>21.5</v>
      </c>
      <c r="R4152">
        <v>9</v>
      </c>
      <c r="S4152" t="b">
        <v>0</v>
      </c>
      <c r="T4152" t="b">
        <v>0</v>
      </c>
      <c r="U4152" t="b">
        <v>0</v>
      </c>
      <c r="V4152">
        <v>9000</v>
      </c>
      <c r="W4152">
        <v>6800</v>
      </c>
      <c r="X4152">
        <v>2.46</v>
      </c>
      <c r="Y4152">
        <v>8044</v>
      </c>
      <c r="Z4152">
        <v>2.12</v>
      </c>
    </row>
    <row r="4153" spans="1:26">
      <c r="A4153">
        <v>207671396</v>
      </c>
      <c r="B4153" t="s">
        <v>9533</v>
      </c>
      <c r="C4153" t="s">
        <v>3597</v>
      </c>
      <c r="D4153" t="s">
        <v>4034</v>
      </c>
      <c r="E4153" t="s">
        <v>9622</v>
      </c>
      <c r="F4153" t="s">
        <v>3621</v>
      </c>
      <c r="G4153">
        <v>207671396</v>
      </c>
      <c r="I4153" t="s">
        <v>3622</v>
      </c>
      <c r="J4153" t="s">
        <v>9677</v>
      </c>
      <c r="K4153" t="s">
        <v>3624</v>
      </c>
      <c r="L4153" t="s">
        <v>9677</v>
      </c>
      <c r="M4153">
        <v>12.5</v>
      </c>
      <c r="N4153">
        <v>20.5</v>
      </c>
      <c r="O4153">
        <v>10</v>
      </c>
      <c r="P4153">
        <v>12.5</v>
      </c>
      <c r="Q4153">
        <v>21.5</v>
      </c>
      <c r="R4153">
        <v>9</v>
      </c>
      <c r="S4153" t="b">
        <v>0</v>
      </c>
      <c r="T4153" t="b">
        <v>0</v>
      </c>
      <c r="U4153" t="b">
        <v>0</v>
      </c>
      <c r="V4153">
        <v>9000</v>
      </c>
      <c r="W4153">
        <v>6800</v>
      </c>
      <c r="X4153">
        <v>2.46</v>
      </c>
      <c r="Y4153">
        <v>8044</v>
      </c>
      <c r="Z4153">
        <v>2.12</v>
      </c>
    </row>
    <row r="4154" spans="1:26">
      <c r="A4154">
        <v>207659290</v>
      </c>
      <c r="B4154" t="s">
        <v>9533</v>
      </c>
      <c r="C4154" t="s">
        <v>3597</v>
      </c>
      <c r="D4154" t="s">
        <v>4034</v>
      </c>
      <c r="E4154" t="s">
        <v>9649</v>
      </c>
      <c r="F4154" t="s">
        <v>3621</v>
      </c>
      <c r="G4154">
        <v>207659290</v>
      </c>
      <c r="I4154" t="s">
        <v>3622</v>
      </c>
      <c r="J4154" t="s">
        <v>9675</v>
      </c>
      <c r="K4154" t="s">
        <v>3624</v>
      </c>
      <c r="L4154" t="s">
        <v>9676</v>
      </c>
      <c r="M4154">
        <v>12.5</v>
      </c>
      <c r="N4154">
        <v>20.5</v>
      </c>
      <c r="O4154">
        <v>10</v>
      </c>
      <c r="P4154">
        <v>12.5</v>
      </c>
      <c r="Q4154">
        <v>21.5</v>
      </c>
      <c r="R4154">
        <v>9</v>
      </c>
      <c r="S4154" t="b">
        <v>0</v>
      </c>
      <c r="T4154" t="b">
        <v>0</v>
      </c>
      <c r="U4154" t="b">
        <v>0</v>
      </c>
      <c r="V4154">
        <v>9000</v>
      </c>
      <c r="W4154">
        <v>6800</v>
      </c>
      <c r="X4154">
        <v>2.46</v>
      </c>
      <c r="Y4154">
        <v>8044</v>
      </c>
      <c r="Z4154">
        <v>2.12</v>
      </c>
    </row>
    <row r="4155" spans="1:26">
      <c r="A4155">
        <v>209549014</v>
      </c>
      <c r="B4155" t="s">
        <v>9533</v>
      </c>
      <c r="C4155" t="s">
        <v>3597</v>
      </c>
      <c r="D4155" t="s">
        <v>4034</v>
      </c>
      <c r="E4155" t="s">
        <v>9282</v>
      </c>
      <c r="F4155" t="s">
        <v>3621</v>
      </c>
      <c r="G4155">
        <v>209549014</v>
      </c>
      <c r="I4155" t="s">
        <v>3622</v>
      </c>
      <c r="J4155" t="s">
        <v>9620</v>
      </c>
      <c r="K4155" t="s">
        <v>3624</v>
      </c>
      <c r="L4155" t="s">
        <v>9674</v>
      </c>
      <c r="M4155">
        <v>12.5</v>
      </c>
      <c r="N4155">
        <v>20.7</v>
      </c>
      <c r="O4155">
        <v>10.5</v>
      </c>
      <c r="P4155">
        <v>12.5</v>
      </c>
      <c r="Q4155">
        <v>21.5</v>
      </c>
      <c r="R4155">
        <v>9.6999999999999993</v>
      </c>
      <c r="S4155" t="b">
        <v>0</v>
      </c>
      <c r="T4155" t="b">
        <v>0</v>
      </c>
      <c r="U4155" t="b">
        <v>1</v>
      </c>
      <c r="V4155">
        <v>24000</v>
      </c>
      <c r="W4155">
        <v>19000</v>
      </c>
      <c r="X4155">
        <v>2.6</v>
      </c>
      <c r="Y4155">
        <v>20800</v>
      </c>
      <c r="Z4155">
        <v>2.36</v>
      </c>
    </row>
    <row r="4156" spans="1:26">
      <c r="A4156">
        <v>208106979</v>
      </c>
      <c r="B4156" t="s">
        <v>9533</v>
      </c>
      <c r="C4156" t="s">
        <v>3597</v>
      </c>
      <c r="D4156" t="s">
        <v>4034</v>
      </c>
      <c r="E4156" t="s">
        <v>9622</v>
      </c>
      <c r="F4156" t="s">
        <v>3621</v>
      </c>
      <c r="G4156">
        <v>208106979</v>
      </c>
      <c r="I4156" t="s">
        <v>3622</v>
      </c>
      <c r="J4156" t="s">
        <v>9633</v>
      </c>
      <c r="K4156" t="s">
        <v>3624</v>
      </c>
      <c r="L4156" t="s">
        <v>9673</v>
      </c>
      <c r="M4156">
        <v>12.5</v>
      </c>
      <c r="N4156">
        <v>20.7</v>
      </c>
      <c r="O4156">
        <v>10.5</v>
      </c>
      <c r="P4156">
        <v>12.5</v>
      </c>
      <c r="Q4156">
        <v>21.5</v>
      </c>
      <c r="R4156">
        <v>9.6999999999999993</v>
      </c>
      <c r="S4156" t="b">
        <v>0</v>
      </c>
      <c r="T4156" t="b">
        <v>0</v>
      </c>
      <c r="U4156" t="b">
        <v>1</v>
      </c>
      <c r="V4156">
        <v>24000</v>
      </c>
      <c r="W4156">
        <v>19000</v>
      </c>
      <c r="X4156">
        <v>2.6</v>
      </c>
      <c r="Y4156">
        <v>20800</v>
      </c>
      <c r="Z4156">
        <v>2.36</v>
      </c>
    </row>
    <row r="4157" spans="1:26">
      <c r="A4157">
        <v>208106986</v>
      </c>
      <c r="B4157" t="s">
        <v>9533</v>
      </c>
      <c r="C4157" t="s">
        <v>3597</v>
      </c>
      <c r="D4157" t="s">
        <v>4034</v>
      </c>
      <c r="E4157" t="s">
        <v>9622</v>
      </c>
      <c r="F4157" t="s">
        <v>3753</v>
      </c>
      <c r="G4157">
        <v>208106986</v>
      </c>
      <c r="I4157" t="s">
        <v>3601</v>
      </c>
      <c r="J4157" t="s">
        <v>9666</v>
      </c>
      <c r="K4157" t="s">
        <v>3624</v>
      </c>
      <c r="L4157" t="s">
        <v>9672</v>
      </c>
      <c r="M4157">
        <v>9.1999999999999993</v>
      </c>
      <c r="N4157">
        <v>17.399999999999999</v>
      </c>
      <c r="O4157">
        <v>10.3</v>
      </c>
      <c r="P4157">
        <v>8.5</v>
      </c>
      <c r="Q4157">
        <v>15.1</v>
      </c>
      <c r="R4157">
        <v>9.3000000000000007</v>
      </c>
      <c r="S4157" t="b">
        <v>0</v>
      </c>
      <c r="T4157" t="b">
        <v>0</v>
      </c>
      <c r="U4157" t="b">
        <v>0</v>
      </c>
      <c r="V4157">
        <v>48000</v>
      </c>
      <c r="W4157">
        <v>34000</v>
      </c>
      <c r="X4157">
        <v>2.3199999999999998</v>
      </c>
      <c r="Y4157">
        <v>41000</v>
      </c>
      <c r="Z4157">
        <v>2.3199999999999998</v>
      </c>
    </row>
    <row r="4158" spans="1:26">
      <c r="A4158">
        <v>208106985</v>
      </c>
      <c r="B4158" t="s">
        <v>9533</v>
      </c>
      <c r="C4158" t="s">
        <v>3597</v>
      </c>
      <c r="D4158" t="s">
        <v>4034</v>
      </c>
      <c r="E4158" t="s">
        <v>9622</v>
      </c>
      <c r="F4158" t="s">
        <v>3621</v>
      </c>
      <c r="G4158">
        <v>208106985</v>
      </c>
      <c r="I4158" t="s">
        <v>3622</v>
      </c>
      <c r="J4158" t="s">
        <v>9666</v>
      </c>
      <c r="K4158" t="s">
        <v>3624</v>
      </c>
      <c r="L4158" t="s">
        <v>9671</v>
      </c>
      <c r="M4158">
        <v>9.5</v>
      </c>
      <c r="N4158">
        <v>17.8</v>
      </c>
      <c r="O4158">
        <v>11.5</v>
      </c>
      <c r="P4158">
        <v>9.5</v>
      </c>
      <c r="Q4158">
        <v>18.5</v>
      </c>
      <c r="R4158">
        <v>9.8000000000000007</v>
      </c>
      <c r="S4158" t="b">
        <v>0</v>
      </c>
      <c r="T4158" t="b">
        <v>0</v>
      </c>
      <c r="U4158" t="b">
        <v>1</v>
      </c>
      <c r="V4158">
        <v>48000</v>
      </c>
      <c r="W4158">
        <v>30000</v>
      </c>
      <c r="X4158">
        <v>2.34</v>
      </c>
      <c r="Y4158">
        <v>39000</v>
      </c>
      <c r="Z4158">
        <v>2.0499999999999998</v>
      </c>
    </row>
    <row r="4159" spans="1:26">
      <c r="A4159">
        <v>209549017</v>
      </c>
      <c r="B4159" t="s">
        <v>9533</v>
      </c>
      <c r="C4159" t="s">
        <v>3597</v>
      </c>
      <c r="D4159" t="s">
        <v>4034</v>
      </c>
      <c r="E4159" t="s">
        <v>9282</v>
      </c>
      <c r="F4159" t="s">
        <v>3621</v>
      </c>
      <c r="G4159">
        <v>209549017</v>
      </c>
      <c r="I4159" t="s">
        <v>3622</v>
      </c>
      <c r="J4159" t="s">
        <v>9668</v>
      </c>
      <c r="K4159" t="s">
        <v>3624</v>
      </c>
      <c r="L4159" t="s">
        <v>9670</v>
      </c>
      <c r="M4159">
        <v>9.5</v>
      </c>
      <c r="N4159">
        <v>17.8</v>
      </c>
      <c r="O4159">
        <v>11.5</v>
      </c>
      <c r="P4159">
        <v>9.5</v>
      </c>
      <c r="Q4159">
        <v>18.5</v>
      </c>
      <c r="R4159">
        <v>9.8000000000000007</v>
      </c>
      <c r="S4159" t="b">
        <v>0</v>
      </c>
      <c r="T4159" t="b">
        <v>0</v>
      </c>
      <c r="U4159" t="b">
        <v>1</v>
      </c>
      <c r="V4159">
        <v>48000</v>
      </c>
      <c r="W4159">
        <v>30000</v>
      </c>
      <c r="X4159">
        <v>2.34</v>
      </c>
      <c r="Y4159">
        <v>39000</v>
      </c>
      <c r="Z4159">
        <v>2.0499999999999998</v>
      </c>
    </row>
    <row r="4160" spans="1:26">
      <c r="A4160">
        <v>209549023</v>
      </c>
      <c r="B4160" t="s">
        <v>9533</v>
      </c>
      <c r="C4160" t="s">
        <v>3597</v>
      </c>
      <c r="D4160" t="s">
        <v>4034</v>
      </c>
      <c r="E4160" t="s">
        <v>9282</v>
      </c>
      <c r="F4160" t="s">
        <v>3621</v>
      </c>
      <c r="G4160">
        <v>209549023</v>
      </c>
      <c r="I4160" t="s">
        <v>3622</v>
      </c>
      <c r="J4160" t="s">
        <v>9668</v>
      </c>
      <c r="K4160" t="s">
        <v>3624</v>
      </c>
      <c r="L4160" t="s">
        <v>9669</v>
      </c>
      <c r="M4160">
        <v>9.3000000000000007</v>
      </c>
      <c r="N4160">
        <v>18</v>
      </c>
      <c r="O4160">
        <v>11</v>
      </c>
      <c r="P4160">
        <v>9.3000000000000007</v>
      </c>
      <c r="Q4160">
        <v>18.899999999999999</v>
      </c>
      <c r="R4160">
        <v>10</v>
      </c>
      <c r="S4160" t="b">
        <v>0</v>
      </c>
      <c r="T4160" t="b">
        <v>0</v>
      </c>
      <c r="U4160" t="b">
        <v>1</v>
      </c>
      <c r="V4160">
        <v>48000</v>
      </c>
      <c r="W4160">
        <v>29000</v>
      </c>
      <c r="X4160">
        <v>2.37</v>
      </c>
      <c r="Y4160">
        <v>36000</v>
      </c>
      <c r="Z4160">
        <v>2.2599999999999998</v>
      </c>
    </row>
    <row r="4161" spans="1:26">
      <c r="A4161">
        <v>208106987</v>
      </c>
      <c r="B4161" t="s">
        <v>9533</v>
      </c>
      <c r="C4161" t="s">
        <v>3597</v>
      </c>
      <c r="D4161" t="s">
        <v>4034</v>
      </c>
      <c r="E4161" t="s">
        <v>9622</v>
      </c>
      <c r="F4161" t="s">
        <v>3621</v>
      </c>
      <c r="G4161">
        <v>208106987</v>
      </c>
      <c r="I4161" t="s">
        <v>3622</v>
      </c>
      <c r="J4161" t="s">
        <v>9666</v>
      </c>
      <c r="K4161" t="s">
        <v>3624</v>
      </c>
      <c r="L4161" t="s">
        <v>9667</v>
      </c>
      <c r="M4161">
        <v>9.3000000000000007</v>
      </c>
      <c r="N4161">
        <v>18</v>
      </c>
      <c r="O4161">
        <v>11</v>
      </c>
      <c r="P4161">
        <v>9.3000000000000007</v>
      </c>
      <c r="Q4161">
        <v>18.899999999999999</v>
      </c>
      <c r="R4161">
        <v>10</v>
      </c>
      <c r="S4161" t="b">
        <v>0</v>
      </c>
      <c r="T4161" t="b">
        <v>0</v>
      </c>
      <c r="U4161" t="b">
        <v>1</v>
      </c>
      <c r="V4161">
        <v>48000</v>
      </c>
      <c r="W4161">
        <v>29000</v>
      </c>
      <c r="X4161">
        <v>2.37</v>
      </c>
      <c r="Y4161">
        <v>36000</v>
      </c>
      <c r="Z4161">
        <v>2.2599999999999998</v>
      </c>
    </row>
    <row r="4162" spans="1:26">
      <c r="A4162">
        <v>208106983</v>
      </c>
      <c r="B4162" t="s">
        <v>9533</v>
      </c>
      <c r="C4162" t="s">
        <v>3597</v>
      </c>
      <c r="D4162" t="s">
        <v>4034</v>
      </c>
      <c r="E4162" t="s">
        <v>9622</v>
      </c>
      <c r="F4162" t="s">
        <v>3753</v>
      </c>
      <c r="G4162">
        <v>208106983</v>
      </c>
      <c r="I4162" t="s">
        <v>3601</v>
      </c>
      <c r="J4162" t="s">
        <v>9659</v>
      </c>
      <c r="K4162" t="s">
        <v>3624</v>
      </c>
      <c r="L4162" t="s">
        <v>9665</v>
      </c>
      <c r="M4162">
        <v>9</v>
      </c>
      <c r="N4162">
        <v>16.7</v>
      </c>
      <c r="O4162">
        <v>11.5</v>
      </c>
      <c r="P4162">
        <v>8.8000000000000007</v>
      </c>
      <c r="Q4162">
        <v>15.8</v>
      </c>
      <c r="R4162">
        <v>8.8000000000000007</v>
      </c>
      <c r="S4162" t="b">
        <v>0</v>
      </c>
      <c r="T4162" t="b">
        <v>0</v>
      </c>
      <c r="U4162" t="b">
        <v>0</v>
      </c>
      <c r="V4162">
        <v>36000</v>
      </c>
      <c r="W4162">
        <v>25000</v>
      </c>
      <c r="X4162">
        <v>2.4900000000000002</v>
      </c>
      <c r="Y4162">
        <v>26000</v>
      </c>
      <c r="Z4162">
        <v>2.2200000000000002</v>
      </c>
    </row>
    <row r="4163" spans="1:26">
      <c r="A4163">
        <v>208106982</v>
      </c>
      <c r="B4163" t="s">
        <v>9533</v>
      </c>
      <c r="C4163" t="s">
        <v>3597</v>
      </c>
      <c r="D4163" t="s">
        <v>4034</v>
      </c>
      <c r="E4163" t="s">
        <v>9622</v>
      </c>
      <c r="F4163" t="s">
        <v>3621</v>
      </c>
      <c r="G4163">
        <v>208106982</v>
      </c>
      <c r="I4163" t="s">
        <v>3622</v>
      </c>
      <c r="J4163" t="s">
        <v>9659</v>
      </c>
      <c r="K4163" t="s">
        <v>3624</v>
      </c>
      <c r="L4163" t="s">
        <v>9664</v>
      </c>
      <c r="M4163">
        <v>9</v>
      </c>
      <c r="N4163">
        <v>18.2</v>
      </c>
      <c r="O4163">
        <v>10.6</v>
      </c>
      <c r="P4163">
        <v>9.4</v>
      </c>
      <c r="Q4163">
        <v>19.2</v>
      </c>
      <c r="R4163">
        <v>8.8000000000000007</v>
      </c>
      <c r="S4163" t="b">
        <v>0</v>
      </c>
      <c r="T4163" t="b">
        <v>0</v>
      </c>
      <c r="U4163" t="b">
        <v>0</v>
      </c>
      <c r="V4163">
        <v>36000</v>
      </c>
      <c r="W4163">
        <v>23000</v>
      </c>
      <c r="X4163">
        <v>2.4500000000000002</v>
      </c>
      <c r="Y4163">
        <v>26000</v>
      </c>
      <c r="Z4163">
        <v>2.13</v>
      </c>
    </row>
    <row r="4164" spans="1:26">
      <c r="A4164">
        <v>209549016</v>
      </c>
      <c r="B4164" t="s">
        <v>9533</v>
      </c>
      <c r="C4164" t="s">
        <v>3597</v>
      </c>
      <c r="D4164" t="s">
        <v>4034</v>
      </c>
      <c r="E4164" t="s">
        <v>9282</v>
      </c>
      <c r="F4164" t="s">
        <v>3621</v>
      </c>
      <c r="G4164">
        <v>209549016</v>
      </c>
      <c r="I4164" t="s">
        <v>3622</v>
      </c>
      <c r="J4164" t="s">
        <v>9661</v>
      </c>
      <c r="K4164" t="s">
        <v>3624</v>
      </c>
      <c r="L4164" t="s">
        <v>9663</v>
      </c>
      <c r="M4164">
        <v>9</v>
      </c>
      <c r="N4164">
        <v>18.2</v>
      </c>
      <c r="O4164">
        <v>10.6</v>
      </c>
      <c r="P4164">
        <v>9.4</v>
      </c>
      <c r="Q4164">
        <v>19.2</v>
      </c>
      <c r="R4164">
        <v>8.8000000000000007</v>
      </c>
      <c r="S4164" t="b">
        <v>0</v>
      </c>
      <c r="T4164" t="b">
        <v>0</v>
      </c>
      <c r="U4164" t="b">
        <v>0</v>
      </c>
      <c r="V4164">
        <v>36000</v>
      </c>
      <c r="W4164">
        <v>23000</v>
      </c>
      <c r="X4164">
        <v>2.4500000000000002</v>
      </c>
      <c r="Y4164">
        <v>26000</v>
      </c>
      <c r="Z4164">
        <v>2.13</v>
      </c>
    </row>
    <row r="4165" spans="1:26">
      <c r="A4165">
        <v>209549022</v>
      </c>
      <c r="B4165" t="s">
        <v>9533</v>
      </c>
      <c r="C4165" t="s">
        <v>3597</v>
      </c>
      <c r="D4165" t="s">
        <v>4034</v>
      </c>
      <c r="E4165" t="s">
        <v>9282</v>
      </c>
      <c r="F4165" t="s">
        <v>3621</v>
      </c>
      <c r="G4165">
        <v>209549022</v>
      </c>
      <c r="I4165" t="s">
        <v>3622</v>
      </c>
      <c r="J4165" t="s">
        <v>9661</v>
      </c>
      <c r="K4165" t="s">
        <v>3624</v>
      </c>
      <c r="L4165" t="s">
        <v>9662</v>
      </c>
      <c r="M4165">
        <v>8</v>
      </c>
      <c r="N4165">
        <v>17</v>
      </c>
      <c r="O4165">
        <v>10</v>
      </c>
      <c r="P4165">
        <v>8.5</v>
      </c>
      <c r="Q4165">
        <v>19</v>
      </c>
      <c r="R4165">
        <v>9</v>
      </c>
      <c r="S4165" t="b">
        <v>0</v>
      </c>
      <c r="T4165" t="b">
        <v>0</v>
      </c>
      <c r="U4165" t="b">
        <v>0</v>
      </c>
      <c r="V4165">
        <v>36000</v>
      </c>
      <c r="W4165">
        <v>23000</v>
      </c>
      <c r="X4165">
        <v>2.2000000000000002</v>
      </c>
      <c r="Y4165">
        <v>25000</v>
      </c>
      <c r="Z4165">
        <v>2.11</v>
      </c>
    </row>
    <row r="4166" spans="1:26">
      <c r="A4166">
        <v>208106984</v>
      </c>
      <c r="B4166" t="s">
        <v>9533</v>
      </c>
      <c r="C4166" t="s">
        <v>3597</v>
      </c>
      <c r="D4166" t="s">
        <v>4034</v>
      </c>
      <c r="E4166" t="s">
        <v>9622</v>
      </c>
      <c r="F4166" t="s">
        <v>3621</v>
      </c>
      <c r="G4166">
        <v>208106984</v>
      </c>
      <c r="I4166" t="s">
        <v>3622</v>
      </c>
      <c r="J4166" t="s">
        <v>9659</v>
      </c>
      <c r="K4166" t="s">
        <v>3624</v>
      </c>
      <c r="L4166" t="s">
        <v>9660</v>
      </c>
      <c r="M4166">
        <v>8</v>
      </c>
      <c r="N4166">
        <v>17</v>
      </c>
      <c r="O4166">
        <v>10</v>
      </c>
      <c r="P4166">
        <v>8.5</v>
      </c>
      <c r="Q4166">
        <v>19</v>
      </c>
      <c r="R4166">
        <v>9</v>
      </c>
      <c r="S4166" t="b">
        <v>0</v>
      </c>
      <c r="T4166" t="b">
        <v>0</v>
      </c>
      <c r="U4166" t="b">
        <v>0</v>
      </c>
      <c r="V4166">
        <v>36000</v>
      </c>
      <c r="W4166">
        <v>23000</v>
      </c>
      <c r="X4166">
        <v>2.2000000000000002</v>
      </c>
      <c r="Y4166">
        <v>25000</v>
      </c>
      <c r="Z4166">
        <v>2.11</v>
      </c>
    </row>
    <row r="4167" spans="1:26">
      <c r="A4167">
        <v>209549006</v>
      </c>
      <c r="B4167" t="s">
        <v>9533</v>
      </c>
      <c r="C4167" t="s">
        <v>3597</v>
      </c>
      <c r="D4167" t="s">
        <v>4034</v>
      </c>
      <c r="E4167" t="s">
        <v>9282</v>
      </c>
      <c r="F4167" t="s">
        <v>3621</v>
      </c>
      <c r="G4167">
        <v>209549006</v>
      </c>
      <c r="I4167" t="s">
        <v>3622</v>
      </c>
      <c r="J4167" t="s">
        <v>9657</v>
      </c>
      <c r="K4167" t="s">
        <v>3624</v>
      </c>
      <c r="L4167" t="s">
        <v>9658</v>
      </c>
      <c r="M4167">
        <v>15.8</v>
      </c>
      <c r="N4167">
        <v>26.5</v>
      </c>
      <c r="O4167">
        <v>14</v>
      </c>
      <c r="P4167">
        <v>15.8</v>
      </c>
      <c r="Q4167">
        <v>26.5</v>
      </c>
      <c r="R4167">
        <v>13.6</v>
      </c>
      <c r="S4167" t="b">
        <v>0</v>
      </c>
      <c r="T4167" t="b">
        <v>0</v>
      </c>
      <c r="U4167" t="b">
        <v>1</v>
      </c>
      <c r="V4167">
        <v>6000</v>
      </c>
      <c r="W4167">
        <v>8500</v>
      </c>
      <c r="X4167">
        <v>2.9</v>
      </c>
      <c r="Y4167">
        <v>10041</v>
      </c>
      <c r="Z4167">
        <v>2.4500000000000002</v>
      </c>
    </row>
    <row r="4168" spans="1:26">
      <c r="A4168">
        <v>207671413</v>
      </c>
      <c r="B4168" t="s">
        <v>9533</v>
      </c>
      <c r="C4168" t="s">
        <v>3597</v>
      </c>
      <c r="D4168" t="s">
        <v>4034</v>
      </c>
      <c r="E4168" t="s">
        <v>9622</v>
      </c>
      <c r="F4168" t="s">
        <v>3621</v>
      </c>
      <c r="G4168">
        <v>207671413</v>
      </c>
      <c r="I4168" t="s">
        <v>3622</v>
      </c>
      <c r="J4168" t="s">
        <v>9655</v>
      </c>
      <c r="K4168" t="s">
        <v>3624</v>
      </c>
      <c r="L4168" t="s">
        <v>9655</v>
      </c>
      <c r="M4168">
        <v>8.5</v>
      </c>
      <c r="N4168">
        <v>17.5</v>
      </c>
      <c r="O4168">
        <v>12</v>
      </c>
      <c r="P4168">
        <v>8.5</v>
      </c>
      <c r="Q4168">
        <v>17.5</v>
      </c>
      <c r="R4168">
        <v>8.6999999999999993</v>
      </c>
      <c r="S4168" t="b">
        <v>0</v>
      </c>
      <c r="T4168" t="b">
        <v>0</v>
      </c>
      <c r="U4168" t="b">
        <v>0</v>
      </c>
      <c r="V4168">
        <v>36000</v>
      </c>
      <c r="W4168">
        <v>24000</v>
      </c>
      <c r="X4168">
        <v>2</v>
      </c>
      <c r="Y4168">
        <v>24160</v>
      </c>
      <c r="Z4168">
        <v>1.98</v>
      </c>
    </row>
    <row r="4169" spans="1:26">
      <c r="A4169">
        <v>207659297</v>
      </c>
      <c r="B4169" t="s">
        <v>9533</v>
      </c>
      <c r="C4169" t="s">
        <v>3597</v>
      </c>
      <c r="D4169" t="s">
        <v>4034</v>
      </c>
      <c r="E4169" t="s">
        <v>9652</v>
      </c>
      <c r="F4169" t="s">
        <v>3621</v>
      </c>
      <c r="G4169">
        <v>207659297</v>
      </c>
      <c r="I4169" t="s">
        <v>3622</v>
      </c>
      <c r="J4169" t="s">
        <v>9653</v>
      </c>
      <c r="K4169" t="s">
        <v>3624</v>
      </c>
      <c r="L4169" t="s">
        <v>9654</v>
      </c>
      <c r="M4169">
        <v>8.5</v>
      </c>
      <c r="N4169">
        <v>17.5</v>
      </c>
      <c r="O4169">
        <v>12</v>
      </c>
      <c r="P4169">
        <v>8.5</v>
      </c>
      <c r="Q4169">
        <v>17.5</v>
      </c>
      <c r="R4169">
        <v>8.6999999999999993</v>
      </c>
      <c r="S4169" t="b">
        <v>0</v>
      </c>
      <c r="T4169" t="b">
        <v>0</v>
      </c>
      <c r="U4169" t="b">
        <v>0</v>
      </c>
      <c r="V4169">
        <v>36000</v>
      </c>
      <c r="W4169">
        <v>24000</v>
      </c>
      <c r="X4169">
        <v>2</v>
      </c>
      <c r="Y4169">
        <v>24160</v>
      </c>
      <c r="Z4169">
        <v>1.98</v>
      </c>
    </row>
    <row r="4170" spans="1:26">
      <c r="A4170">
        <v>207659289</v>
      </c>
      <c r="B4170" t="s">
        <v>9533</v>
      </c>
      <c r="C4170" t="s">
        <v>3597</v>
      </c>
      <c r="D4170" t="s">
        <v>4034</v>
      </c>
      <c r="E4170" t="s">
        <v>9649</v>
      </c>
      <c r="F4170" t="s">
        <v>3621</v>
      </c>
      <c r="G4170">
        <v>207659289</v>
      </c>
      <c r="I4170" t="s">
        <v>3622</v>
      </c>
      <c r="J4170" t="s">
        <v>9650</v>
      </c>
      <c r="K4170" t="s">
        <v>3624</v>
      </c>
      <c r="L4170" t="s">
        <v>9651</v>
      </c>
      <c r="M4170">
        <v>8.5</v>
      </c>
      <c r="N4170">
        <v>17.5</v>
      </c>
      <c r="O4170">
        <v>12</v>
      </c>
      <c r="P4170">
        <v>8.5</v>
      </c>
      <c r="Q4170">
        <v>17.5</v>
      </c>
      <c r="R4170">
        <v>8.6999999999999993</v>
      </c>
      <c r="S4170" t="b">
        <v>0</v>
      </c>
      <c r="T4170" t="b">
        <v>0</v>
      </c>
      <c r="U4170" t="b">
        <v>0</v>
      </c>
      <c r="V4170">
        <v>36000</v>
      </c>
      <c r="W4170">
        <v>24000</v>
      </c>
      <c r="X4170">
        <v>2</v>
      </c>
      <c r="Y4170">
        <v>24160</v>
      </c>
      <c r="Z4170">
        <v>1.98</v>
      </c>
    </row>
    <row r="4171" spans="1:26">
      <c r="A4171">
        <v>207659295</v>
      </c>
      <c r="B4171" t="s">
        <v>9533</v>
      </c>
      <c r="C4171" t="s">
        <v>3597</v>
      </c>
      <c r="D4171" t="s">
        <v>4034</v>
      </c>
      <c r="E4171" t="s">
        <v>9646</v>
      </c>
      <c r="F4171" t="s">
        <v>3621</v>
      </c>
      <c r="G4171">
        <v>207659295</v>
      </c>
      <c r="I4171" t="s">
        <v>3622</v>
      </c>
      <c r="J4171" t="s">
        <v>9647</v>
      </c>
      <c r="K4171" t="s">
        <v>3624</v>
      </c>
      <c r="L4171" t="s">
        <v>9648</v>
      </c>
      <c r="M4171">
        <v>8.5</v>
      </c>
      <c r="N4171">
        <v>17.5</v>
      </c>
      <c r="O4171">
        <v>12</v>
      </c>
      <c r="P4171">
        <v>8.5</v>
      </c>
      <c r="Q4171">
        <v>17.5</v>
      </c>
      <c r="R4171">
        <v>8.6999999999999993</v>
      </c>
      <c r="S4171" t="b">
        <v>0</v>
      </c>
      <c r="T4171" t="b">
        <v>0</v>
      </c>
      <c r="U4171" t="b">
        <v>0</v>
      </c>
      <c r="V4171">
        <v>36000</v>
      </c>
      <c r="W4171">
        <v>24000</v>
      </c>
      <c r="X4171">
        <v>2</v>
      </c>
      <c r="Y4171">
        <v>24160</v>
      </c>
      <c r="Z4171">
        <v>1.98</v>
      </c>
    </row>
    <row r="4172" spans="1:26">
      <c r="A4172">
        <v>209549001</v>
      </c>
      <c r="B4172" t="s">
        <v>9533</v>
      </c>
      <c r="C4172" t="s">
        <v>3597</v>
      </c>
      <c r="D4172" t="s">
        <v>4034</v>
      </c>
      <c r="E4172" t="s">
        <v>9282</v>
      </c>
      <c r="F4172" t="s">
        <v>3621</v>
      </c>
      <c r="G4172">
        <v>209549001</v>
      </c>
      <c r="I4172" t="s">
        <v>3622</v>
      </c>
      <c r="J4172" t="s">
        <v>9644</v>
      </c>
      <c r="K4172" t="s">
        <v>3624</v>
      </c>
      <c r="L4172" t="s">
        <v>9645</v>
      </c>
      <c r="M4172">
        <v>8.5</v>
      </c>
      <c r="N4172">
        <v>17.5</v>
      </c>
      <c r="O4172">
        <v>12</v>
      </c>
      <c r="P4172">
        <v>8.5</v>
      </c>
      <c r="Q4172">
        <v>17.5</v>
      </c>
      <c r="R4172">
        <v>8.6999999999999993</v>
      </c>
      <c r="S4172" t="b">
        <v>0</v>
      </c>
      <c r="T4172" t="b">
        <v>0</v>
      </c>
      <c r="U4172" t="b">
        <v>0</v>
      </c>
      <c r="V4172">
        <v>36000</v>
      </c>
      <c r="W4172">
        <v>24000</v>
      </c>
      <c r="X4172">
        <v>2</v>
      </c>
      <c r="Y4172">
        <v>24160</v>
      </c>
      <c r="Z4172">
        <v>1.98</v>
      </c>
    </row>
    <row r="4173" spans="1:26">
      <c r="A4173">
        <v>207671411</v>
      </c>
      <c r="B4173" t="s">
        <v>9533</v>
      </c>
      <c r="C4173" t="s">
        <v>3597</v>
      </c>
      <c r="D4173" t="s">
        <v>4034</v>
      </c>
      <c r="E4173" t="s">
        <v>9622</v>
      </c>
      <c r="F4173" t="s">
        <v>3621</v>
      </c>
      <c r="G4173">
        <v>207671411</v>
      </c>
      <c r="I4173" t="s">
        <v>3622</v>
      </c>
      <c r="J4173" t="s">
        <v>9643</v>
      </c>
      <c r="K4173" t="s">
        <v>3624</v>
      </c>
      <c r="L4173" t="s">
        <v>9643</v>
      </c>
      <c r="M4173">
        <v>14</v>
      </c>
      <c r="N4173">
        <v>21</v>
      </c>
      <c r="O4173">
        <v>12</v>
      </c>
      <c r="P4173">
        <v>14</v>
      </c>
      <c r="Q4173">
        <v>22</v>
      </c>
      <c r="R4173">
        <v>10</v>
      </c>
      <c r="S4173" t="b">
        <v>0</v>
      </c>
      <c r="T4173" t="b">
        <v>0</v>
      </c>
      <c r="U4173" t="b">
        <v>1</v>
      </c>
      <c r="V4173">
        <v>24000</v>
      </c>
      <c r="W4173">
        <v>16200</v>
      </c>
      <c r="X4173">
        <v>2.4</v>
      </c>
      <c r="Y4173">
        <v>20000</v>
      </c>
      <c r="Z4173">
        <v>2.1</v>
      </c>
    </row>
    <row r="4174" spans="1:26">
      <c r="A4174">
        <v>209550325</v>
      </c>
      <c r="B4174" t="s">
        <v>9533</v>
      </c>
      <c r="C4174" t="s">
        <v>3597</v>
      </c>
      <c r="D4174" t="s">
        <v>4034</v>
      </c>
      <c r="E4174" t="s">
        <v>9615</v>
      </c>
      <c r="F4174" t="s">
        <v>3621</v>
      </c>
      <c r="G4174">
        <v>209550325</v>
      </c>
      <c r="I4174" t="s">
        <v>3622</v>
      </c>
      <c r="J4174" t="s">
        <v>9641</v>
      </c>
      <c r="K4174" t="s">
        <v>3624</v>
      </c>
      <c r="L4174" t="s">
        <v>9642</v>
      </c>
      <c r="M4174">
        <v>14</v>
      </c>
      <c r="N4174">
        <v>21</v>
      </c>
      <c r="O4174">
        <v>12</v>
      </c>
      <c r="P4174">
        <v>14</v>
      </c>
      <c r="Q4174">
        <v>22</v>
      </c>
      <c r="R4174">
        <v>10</v>
      </c>
      <c r="S4174" t="b">
        <v>0</v>
      </c>
      <c r="T4174" t="b">
        <v>0</v>
      </c>
      <c r="U4174" t="b">
        <v>1</v>
      </c>
      <c r="V4174">
        <v>24000</v>
      </c>
      <c r="W4174">
        <v>16200</v>
      </c>
      <c r="X4174">
        <v>2.4</v>
      </c>
      <c r="Y4174">
        <v>20000</v>
      </c>
      <c r="Z4174">
        <v>2.1</v>
      </c>
    </row>
    <row r="4175" spans="1:26">
      <c r="A4175">
        <v>207671409</v>
      </c>
      <c r="B4175" t="s">
        <v>9533</v>
      </c>
      <c r="C4175" t="s">
        <v>3597</v>
      </c>
      <c r="D4175" t="s">
        <v>4034</v>
      </c>
      <c r="E4175" t="s">
        <v>9622</v>
      </c>
      <c r="F4175" t="s">
        <v>3621</v>
      </c>
      <c r="G4175">
        <v>207671409</v>
      </c>
      <c r="I4175" t="s">
        <v>3622</v>
      </c>
      <c r="J4175" t="s">
        <v>9640</v>
      </c>
      <c r="K4175" t="s">
        <v>3624</v>
      </c>
      <c r="L4175" t="s">
        <v>9640</v>
      </c>
      <c r="M4175">
        <v>13.7</v>
      </c>
      <c r="N4175">
        <v>23.2</v>
      </c>
      <c r="O4175">
        <v>13.2</v>
      </c>
      <c r="P4175">
        <v>13.7</v>
      </c>
      <c r="Q4175">
        <v>24.6</v>
      </c>
      <c r="R4175">
        <v>10.7</v>
      </c>
      <c r="S4175" t="b">
        <v>0</v>
      </c>
      <c r="T4175" t="b">
        <v>0</v>
      </c>
      <c r="U4175" t="b">
        <v>1</v>
      </c>
      <c r="V4175">
        <v>12000</v>
      </c>
      <c r="W4175">
        <v>9000</v>
      </c>
      <c r="X4175">
        <v>2.69</v>
      </c>
      <c r="Y4175">
        <v>9921</v>
      </c>
      <c r="Z4175">
        <v>2.31</v>
      </c>
    </row>
    <row r="4176" spans="1:26">
      <c r="A4176">
        <v>207671408</v>
      </c>
      <c r="B4176" t="s">
        <v>9533</v>
      </c>
      <c r="C4176" t="s">
        <v>3597</v>
      </c>
      <c r="D4176" t="s">
        <v>4034</v>
      </c>
      <c r="E4176" t="s">
        <v>9622</v>
      </c>
      <c r="F4176" t="s">
        <v>3621</v>
      </c>
      <c r="G4176">
        <v>207671408</v>
      </c>
      <c r="I4176" t="s">
        <v>3622</v>
      </c>
      <c r="J4176" t="s">
        <v>9639</v>
      </c>
      <c r="K4176" t="s">
        <v>3624</v>
      </c>
      <c r="L4176" t="s">
        <v>9639</v>
      </c>
      <c r="M4176">
        <v>15</v>
      </c>
      <c r="N4176">
        <v>25.5</v>
      </c>
      <c r="O4176">
        <v>12.2</v>
      </c>
      <c r="P4176">
        <v>15</v>
      </c>
      <c r="Q4176">
        <v>25.5</v>
      </c>
      <c r="R4176">
        <v>12.3</v>
      </c>
      <c r="S4176" t="b">
        <v>0</v>
      </c>
      <c r="T4176" t="b">
        <v>0</v>
      </c>
      <c r="U4176" t="b">
        <v>1</v>
      </c>
      <c r="V4176">
        <v>9000</v>
      </c>
      <c r="W4176">
        <v>8500</v>
      </c>
      <c r="X4176">
        <v>2.8</v>
      </c>
      <c r="Y4176">
        <v>9611</v>
      </c>
      <c r="Z4176">
        <v>2.29</v>
      </c>
    </row>
    <row r="4177" spans="1:26">
      <c r="A4177">
        <v>208106980</v>
      </c>
      <c r="B4177" t="s">
        <v>9533</v>
      </c>
      <c r="C4177" t="s">
        <v>3597</v>
      </c>
      <c r="D4177" t="s">
        <v>4034</v>
      </c>
      <c r="E4177" t="s">
        <v>9622</v>
      </c>
      <c r="F4177" t="s">
        <v>3753</v>
      </c>
      <c r="G4177">
        <v>208106980</v>
      </c>
      <c r="I4177" t="s">
        <v>3601</v>
      </c>
      <c r="J4177" t="s">
        <v>9633</v>
      </c>
      <c r="K4177" t="s">
        <v>3624</v>
      </c>
      <c r="L4177" t="s">
        <v>9638</v>
      </c>
      <c r="M4177">
        <v>12.6</v>
      </c>
      <c r="N4177">
        <v>21.5</v>
      </c>
      <c r="O4177">
        <v>11.2</v>
      </c>
      <c r="P4177">
        <v>12.5</v>
      </c>
      <c r="Q4177">
        <v>19</v>
      </c>
      <c r="R4177">
        <v>11.2</v>
      </c>
      <c r="S4177" t="b">
        <v>0</v>
      </c>
      <c r="T4177" t="b">
        <v>0</v>
      </c>
      <c r="U4177" t="b">
        <v>1</v>
      </c>
      <c r="V4177">
        <v>23000</v>
      </c>
      <c r="W4177">
        <v>20000</v>
      </c>
      <c r="X4177">
        <v>2.61</v>
      </c>
      <c r="Y4177">
        <v>22600</v>
      </c>
      <c r="Z4177">
        <v>2.41</v>
      </c>
    </row>
    <row r="4178" spans="1:26">
      <c r="A4178">
        <v>208106975</v>
      </c>
      <c r="B4178" t="s">
        <v>9533</v>
      </c>
      <c r="C4178" t="s">
        <v>3597</v>
      </c>
      <c r="D4178" t="s">
        <v>4034</v>
      </c>
      <c r="E4178" t="s">
        <v>9622</v>
      </c>
      <c r="F4178" t="s">
        <v>3753</v>
      </c>
      <c r="G4178">
        <v>208106975</v>
      </c>
      <c r="I4178" t="s">
        <v>3601</v>
      </c>
      <c r="J4178" t="s">
        <v>9631</v>
      </c>
      <c r="K4178" t="s">
        <v>3624</v>
      </c>
      <c r="L4178" t="s">
        <v>9637</v>
      </c>
      <c r="M4178">
        <v>12.5</v>
      </c>
      <c r="N4178">
        <v>21.5</v>
      </c>
      <c r="O4178">
        <v>11.5</v>
      </c>
      <c r="P4178">
        <v>11.7</v>
      </c>
      <c r="Q4178">
        <v>19</v>
      </c>
      <c r="R4178">
        <v>10.3</v>
      </c>
      <c r="S4178" t="b">
        <v>0</v>
      </c>
      <c r="T4178" t="b">
        <v>0</v>
      </c>
      <c r="U4178" t="b">
        <v>1</v>
      </c>
      <c r="V4178">
        <v>11500</v>
      </c>
      <c r="W4178">
        <v>9300</v>
      </c>
      <c r="X4178">
        <v>2.78</v>
      </c>
      <c r="Y4178">
        <v>10100</v>
      </c>
      <c r="Z4178">
        <v>2.39</v>
      </c>
    </row>
    <row r="4179" spans="1:26">
      <c r="A4179">
        <v>209549015</v>
      </c>
      <c r="B4179" t="s">
        <v>9533</v>
      </c>
      <c r="C4179" t="s">
        <v>3597</v>
      </c>
      <c r="D4179" t="s">
        <v>4034</v>
      </c>
      <c r="E4179" t="s">
        <v>9282</v>
      </c>
      <c r="F4179" t="s">
        <v>3849</v>
      </c>
      <c r="G4179">
        <v>209549015</v>
      </c>
      <c r="I4179" t="s">
        <v>3622</v>
      </c>
      <c r="J4179" t="s">
        <v>9611</v>
      </c>
      <c r="K4179" t="s">
        <v>3624</v>
      </c>
      <c r="L4179" t="s">
        <v>9626</v>
      </c>
      <c r="M4179">
        <v>13</v>
      </c>
      <c r="N4179">
        <v>20.5</v>
      </c>
      <c r="O4179">
        <v>10.8</v>
      </c>
      <c r="P4179">
        <v>13</v>
      </c>
      <c r="Q4179">
        <v>20.5</v>
      </c>
      <c r="R4179">
        <v>10.3</v>
      </c>
      <c r="S4179" t="b">
        <v>0</v>
      </c>
      <c r="T4179" t="b">
        <v>0</v>
      </c>
      <c r="U4179" t="b">
        <v>1</v>
      </c>
      <c r="V4179">
        <v>9000</v>
      </c>
      <c r="W4179">
        <v>9000</v>
      </c>
      <c r="X4179">
        <v>1.91</v>
      </c>
      <c r="Y4179">
        <v>11000</v>
      </c>
      <c r="Z4179">
        <v>1.69</v>
      </c>
    </row>
    <row r="4180" spans="1:26">
      <c r="A4180">
        <v>208106973</v>
      </c>
      <c r="B4180" t="s">
        <v>9533</v>
      </c>
      <c r="C4180" t="s">
        <v>3597</v>
      </c>
      <c r="D4180" t="s">
        <v>4034</v>
      </c>
      <c r="E4180" t="s">
        <v>9622</v>
      </c>
      <c r="F4180" t="s">
        <v>3753</v>
      </c>
      <c r="G4180">
        <v>208106973</v>
      </c>
      <c r="I4180" t="s">
        <v>3601</v>
      </c>
      <c r="J4180" t="s">
        <v>9623</v>
      </c>
      <c r="K4180" t="s">
        <v>3624</v>
      </c>
      <c r="L4180" t="s">
        <v>9636</v>
      </c>
      <c r="M4180">
        <v>13.5</v>
      </c>
      <c r="N4180">
        <v>21</v>
      </c>
      <c r="O4180">
        <v>11.5</v>
      </c>
      <c r="P4180">
        <v>12.5</v>
      </c>
      <c r="Q4180">
        <v>19.2</v>
      </c>
      <c r="R4180">
        <v>10.199999999999999</v>
      </c>
      <c r="S4180" t="b">
        <v>0</v>
      </c>
      <c r="T4180" t="b">
        <v>0</v>
      </c>
      <c r="U4180" t="b">
        <v>1</v>
      </c>
      <c r="V4180">
        <v>9000</v>
      </c>
      <c r="W4180">
        <v>7700</v>
      </c>
      <c r="X4180">
        <v>2.59</v>
      </c>
      <c r="Y4180">
        <v>10200</v>
      </c>
      <c r="Z4180">
        <v>2.41</v>
      </c>
    </row>
    <row r="4181" spans="1:26">
      <c r="A4181">
        <v>209549021</v>
      </c>
      <c r="B4181" t="s">
        <v>9533</v>
      </c>
      <c r="C4181" t="s">
        <v>3597</v>
      </c>
      <c r="D4181" t="s">
        <v>4034</v>
      </c>
      <c r="E4181" t="s">
        <v>9282</v>
      </c>
      <c r="F4181" t="s">
        <v>3787</v>
      </c>
      <c r="G4181">
        <v>209549021</v>
      </c>
      <c r="I4181" t="s">
        <v>3622</v>
      </c>
      <c r="J4181" t="s">
        <v>9620</v>
      </c>
      <c r="K4181" t="s">
        <v>3624</v>
      </c>
      <c r="L4181" t="s">
        <v>9635</v>
      </c>
      <c r="M4181">
        <v>12.5</v>
      </c>
      <c r="N4181">
        <v>20</v>
      </c>
      <c r="O4181">
        <v>11.2</v>
      </c>
      <c r="P4181">
        <v>12.5</v>
      </c>
      <c r="Q4181">
        <v>21.2</v>
      </c>
      <c r="R4181">
        <v>10.3</v>
      </c>
      <c r="S4181" t="b">
        <v>0</v>
      </c>
      <c r="T4181" t="b">
        <v>0</v>
      </c>
      <c r="U4181" t="b">
        <v>1</v>
      </c>
      <c r="V4181">
        <v>24000</v>
      </c>
      <c r="W4181">
        <v>16000</v>
      </c>
      <c r="X4181">
        <v>2.2999999999999998</v>
      </c>
      <c r="Y4181">
        <v>17600</v>
      </c>
      <c r="Z4181">
        <v>2.16</v>
      </c>
    </row>
    <row r="4182" spans="1:26">
      <c r="A4182">
        <v>208106981</v>
      </c>
      <c r="B4182" t="s">
        <v>9533</v>
      </c>
      <c r="C4182" t="s">
        <v>3597</v>
      </c>
      <c r="D4182" t="s">
        <v>4034</v>
      </c>
      <c r="E4182" t="s">
        <v>9622</v>
      </c>
      <c r="F4182" t="s">
        <v>3787</v>
      </c>
      <c r="G4182">
        <v>208106981</v>
      </c>
      <c r="I4182" t="s">
        <v>3622</v>
      </c>
      <c r="J4182" t="s">
        <v>9633</v>
      </c>
      <c r="K4182" t="s">
        <v>3624</v>
      </c>
      <c r="L4182" t="s">
        <v>9634</v>
      </c>
      <c r="M4182">
        <v>12.5</v>
      </c>
      <c r="N4182">
        <v>20</v>
      </c>
      <c r="O4182">
        <v>11.2</v>
      </c>
      <c r="P4182">
        <v>12.5</v>
      </c>
      <c r="Q4182">
        <v>21.2</v>
      </c>
      <c r="R4182">
        <v>10.3</v>
      </c>
      <c r="S4182" t="b">
        <v>0</v>
      </c>
      <c r="T4182" t="b">
        <v>0</v>
      </c>
      <c r="U4182" t="b">
        <v>1</v>
      </c>
      <c r="V4182">
        <v>24000</v>
      </c>
      <c r="W4182">
        <v>16000</v>
      </c>
      <c r="X4182">
        <v>2.2999999999999998</v>
      </c>
      <c r="Y4182">
        <v>17600</v>
      </c>
      <c r="Z4182">
        <v>2.16</v>
      </c>
    </row>
    <row r="4183" spans="1:26">
      <c r="A4183">
        <v>208106974</v>
      </c>
      <c r="B4183" t="s">
        <v>9533</v>
      </c>
      <c r="C4183" t="s">
        <v>3597</v>
      </c>
      <c r="D4183" t="s">
        <v>4034</v>
      </c>
      <c r="E4183" t="s">
        <v>9622</v>
      </c>
      <c r="F4183" t="s">
        <v>3849</v>
      </c>
      <c r="G4183">
        <v>208106974</v>
      </c>
      <c r="I4183" t="s">
        <v>3622</v>
      </c>
      <c r="J4183" t="s">
        <v>9631</v>
      </c>
      <c r="K4183" t="s">
        <v>3624</v>
      </c>
      <c r="L4183" t="s">
        <v>9632</v>
      </c>
      <c r="M4183">
        <v>14</v>
      </c>
      <c r="N4183">
        <v>22</v>
      </c>
      <c r="O4183">
        <v>10.6</v>
      </c>
      <c r="P4183">
        <v>14</v>
      </c>
      <c r="Q4183">
        <v>22.7</v>
      </c>
      <c r="R4183">
        <v>10</v>
      </c>
      <c r="S4183" t="b">
        <v>0</v>
      </c>
      <c r="T4183" t="b">
        <v>0</v>
      </c>
      <c r="U4183" t="b">
        <v>1</v>
      </c>
      <c r="V4183">
        <v>12000</v>
      </c>
      <c r="W4183">
        <v>8900</v>
      </c>
      <c r="X4183">
        <v>2.75</v>
      </c>
      <c r="Y4183">
        <v>9300</v>
      </c>
      <c r="Z4183">
        <v>2.39</v>
      </c>
    </row>
    <row r="4184" spans="1:26">
      <c r="A4184">
        <v>209842996</v>
      </c>
      <c r="B4184" t="s">
        <v>9533</v>
      </c>
      <c r="C4184" t="s">
        <v>3597</v>
      </c>
      <c r="D4184" t="s">
        <v>4034</v>
      </c>
      <c r="E4184" t="s">
        <v>9628</v>
      </c>
      <c r="F4184" t="s">
        <v>3849</v>
      </c>
      <c r="G4184">
        <v>209842996</v>
      </c>
      <c r="I4184" t="s">
        <v>3622</v>
      </c>
      <c r="J4184" t="s">
        <v>9629</v>
      </c>
      <c r="K4184" t="s">
        <v>3624</v>
      </c>
      <c r="L4184" t="s">
        <v>9630</v>
      </c>
      <c r="M4184">
        <v>14</v>
      </c>
      <c r="N4184">
        <v>22</v>
      </c>
      <c r="O4184">
        <v>10.6</v>
      </c>
      <c r="P4184">
        <v>14</v>
      </c>
      <c r="Q4184">
        <v>22.7</v>
      </c>
      <c r="R4184">
        <v>10</v>
      </c>
      <c r="S4184" t="b">
        <v>0</v>
      </c>
      <c r="T4184" t="b">
        <v>0</v>
      </c>
      <c r="U4184" t="b">
        <v>1</v>
      </c>
      <c r="V4184">
        <v>12000</v>
      </c>
      <c r="W4184">
        <v>8900</v>
      </c>
      <c r="X4184">
        <v>2.75</v>
      </c>
      <c r="Y4184">
        <v>9300</v>
      </c>
      <c r="Z4184">
        <v>2.39</v>
      </c>
    </row>
    <row r="4185" spans="1:26">
      <c r="A4185">
        <v>209549012</v>
      </c>
      <c r="B4185" t="s">
        <v>9533</v>
      </c>
      <c r="C4185" t="s">
        <v>3597</v>
      </c>
      <c r="D4185" t="s">
        <v>4034</v>
      </c>
      <c r="E4185" t="s">
        <v>9282</v>
      </c>
      <c r="F4185" t="s">
        <v>3849</v>
      </c>
      <c r="G4185">
        <v>209549012</v>
      </c>
      <c r="I4185" t="s">
        <v>3622</v>
      </c>
      <c r="J4185" t="s">
        <v>9613</v>
      </c>
      <c r="K4185" t="s">
        <v>3624</v>
      </c>
      <c r="L4185" t="s">
        <v>9627</v>
      </c>
      <c r="M4185">
        <v>14</v>
      </c>
      <c r="N4185">
        <v>22</v>
      </c>
      <c r="O4185">
        <v>10.6</v>
      </c>
      <c r="P4185">
        <v>14</v>
      </c>
      <c r="Q4185">
        <v>22.7</v>
      </c>
      <c r="R4185">
        <v>10</v>
      </c>
      <c r="S4185" t="b">
        <v>0</v>
      </c>
      <c r="T4185" t="b">
        <v>0</v>
      </c>
      <c r="U4185" t="b">
        <v>1</v>
      </c>
      <c r="V4185">
        <v>12000</v>
      </c>
      <c r="W4185">
        <v>8900</v>
      </c>
      <c r="X4185">
        <v>2.75</v>
      </c>
      <c r="Y4185">
        <v>9300</v>
      </c>
      <c r="Z4185">
        <v>2.39</v>
      </c>
    </row>
    <row r="4186" spans="1:26">
      <c r="A4186">
        <v>209549011</v>
      </c>
      <c r="B4186" t="s">
        <v>9533</v>
      </c>
      <c r="C4186" t="s">
        <v>3597</v>
      </c>
      <c r="D4186" t="s">
        <v>4034</v>
      </c>
      <c r="E4186" t="s">
        <v>9282</v>
      </c>
      <c r="F4186" t="s">
        <v>3849</v>
      </c>
      <c r="G4186">
        <v>209549011</v>
      </c>
      <c r="I4186" t="s">
        <v>3622</v>
      </c>
      <c r="J4186" t="s">
        <v>9625</v>
      </c>
      <c r="K4186" t="s">
        <v>3624</v>
      </c>
      <c r="L4186" t="s">
        <v>9626</v>
      </c>
      <c r="M4186">
        <v>13</v>
      </c>
      <c r="N4186">
        <v>20</v>
      </c>
      <c r="O4186">
        <v>10.5</v>
      </c>
      <c r="P4186">
        <v>13</v>
      </c>
      <c r="Q4186">
        <v>20</v>
      </c>
      <c r="R4186">
        <v>10</v>
      </c>
      <c r="S4186" t="b">
        <v>0</v>
      </c>
      <c r="T4186" t="b">
        <v>0</v>
      </c>
      <c r="U4186" t="b">
        <v>1</v>
      </c>
      <c r="V4186">
        <v>9000</v>
      </c>
      <c r="W4186">
        <v>7500</v>
      </c>
      <c r="X4186">
        <v>2.44</v>
      </c>
      <c r="Y4186">
        <v>9400</v>
      </c>
      <c r="Z4186">
        <v>2.19</v>
      </c>
    </row>
    <row r="4187" spans="1:26">
      <c r="A4187">
        <v>208106972</v>
      </c>
      <c r="B4187" t="s">
        <v>9533</v>
      </c>
      <c r="C4187" t="s">
        <v>3597</v>
      </c>
      <c r="D4187" t="s">
        <v>4034</v>
      </c>
      <c r="E4187" t="s">
        <v>9622</v>
      </c>
      <c r="F4187" t="s">
        <v>3849</v>
      </c>
      <c r="G4187">
        <v>208106972</v>
      </c>
      <c r="I4187" t="s">
        <v>3622</v>
      </c>
      <c r="J4187" t="s">
        <v>9623</v>
      </c>
      <c r="K4187" t="s">
        <v>3624</v>
      </c>
      <c r="L4187" t="s">
        <v>9624</v>
      </c>
      <c r="M4187">
        <v>13</v>
      </c>
      <c r="N4187">
        <v>20</v>
      </c>
      <c r="O4187">
        <v>10.5</v>
      </c>
      <c r="P4187">
        <v>13</v>
      </c>
      <c r="Q4187">
        <v>20</v>
      </c>
      <c r="R4187">
        <v>10</v>
      </c>
      <c r="S4187" t="b">
        <v>0</v>
      </c>
      <c r="T4187" t="b">
        <v>0</v>
      </c>
      <c r="U4187" t="b">
        <v>1</v>
      </c>
      <c r="V4187">
        <v>9000</v>
      </c>
      <c r="W4187">
        <v>7500</v>
      </c>
      <c r="X4187">
        <v>2.44</v>
      </c>
      <c r="Y4187">
        <v>9400</v>
      </c>
      <c r="Z4187">
        <v>2.19</v>
      </c>
    </row>
    <row r="4188" spans="1:26">
      <c r="A4188">
        <v>209549010</v>
      </c>
      <c r="B4188" t="s">
        <v>9533</v>
      </c>
      <c r="C4188" t="s">
        <v>3597</v>
      </c>
      <c r="D4188" t="s">
        <v>4034</v>
      </c>
      <c r="E4188" t="s">
        <v>9282</v>
      </c>
      <c r="F4188" t="s">
        <v>3621</v>
      </c>
      <c r="G4188">
        <v>209549010</v>
      </c>
      <c r="I4188" t="s">
        <v>3622</v>
      </c>
      <c r="J4188" t="s">
        <v>9620</v>
      </c>
      <c r="K4188" t="s">
        <v>3624</v>
      </c>
      <c r="L4188" t="s">
        <v>9621</v>
      </c>
      <c r="M4188">
        <v>13</v>
      </c>
      <c r="N4188">
        <v>21.5</v>
      </c>
      <c r="O4188">
        <v>12</v>
      </c>
      <c r="P4188">
        <v>13</v>
      </c>
      <c r="Q4188">
        <v>21.5</v>
      </c>
      <c r="R4188">
        <v>11.4</v>
      </c>
      <c r="S4188" t="b">
        <v>0</v>
      </c>
      <c r="T4188" t="b">
        <v>0</v>
      </c>
      <c r="U4188" t="b">
        <v>1</v>
      </c>
      <c r="V4188">
        <v>24000</v>
      </c>
      <c r="W4188">
        <v>21200</v>
      </c>
      <c r="X4188">
        <v>2.88</v>
      </c>
      <c r="Y4188">
        <v>24485</v>
      </c>
      <c r="Z4188">
        <v>1.98</v>
      </c>
    </row>
    <row r="4189" spans="1:26">
      <c r="A4189">
        <v>209549009</v>
      </c>
      <c r="B4189" t="s">
        <v>9533</v>
      </c>
      <c r="C4189" t="s">
        <v>3597</v>
      </c>
      <c r="D4189" t="s">
        <v>4034</v>
      </c>
      <c r="E4189" t="s">
        <v>9282</v>
      </c>
      <c r="F4189" t="s">
        <v>3621</v>
      </c>
      <c r="G4189">
        <v>209549009</v>
      </c>
      <c r="I4189" t="s">
        <v>3622</v>
      </c>
      <c r="J4189" t="s">
        <v>9618</v>
      </c>
      <c r="K4189" t="s">
        <v>3624</v>
      </c>
      <c r="L4189" t="s">
        <v>9619</v>
      </c>
      <c r="M4189">
        <v>12.5</v>
      </c>
      <c r="N4189">
        <v>21.5</v>
      </c>
      <c r="O4189">
        <v>13</v>
      </c>
      <c r="P4189">
        <v>12.5</v>
      </c>
      <c r="Q4189">
        <v>21.5</v>
      </c>
      <c r="R4189">
        <v>11.3</v>
      </c>
      <c r="S4189" t="b">
        <v>0</v>
      </c>
      <c r="T4189" t="b">
        <v>0</v>
      </c>
      <c r="U4189" t="b">
        <v>1</v>
      </c>
      <c r="V4189">
        <v>18000</v>
      </c>
      <c r="W4189">
        <v>15000</v>
      </c>
      <c r="X4189">
        <v>2.35</v>
      </c>
      <c r="Y4189">
        <v>19200</v>
      </c>
      <c r="Z4189">
        <v>1.99</v>
      </c>
    </row>
    <row r="4190" spans="1:26">
      <c r="A4190">
        <v>209550324</v>
      </c>
      <c r="B4190" t="s">
        <v>9533</v>
      </c>
      <c r="C4190" t="s">
        <v>3597</v>
      </c>
      <c r="D4190" t="s">
        <v>4034</v>
      </c>
      <c r="E4190" t="s">
        <v>9615</v>
      </c>
      <c r="F4190" t="s">
        <v>3621</v>
      </c>
      <c r="G4190">
        <v>209550324</v>
      </c>
      <c r="I4190" t="s">
        <v>3622</v>
      </c>
      <c r="J4190" t="s">
        <v>9616</v>
      </c>
      <c r="K4190" t="s">
        <v>3624</v>
      </c>
      <c r="L4190" t="s">
        <v>9617</v>
      </c>
      <c r="M4190">
        <v>14</v>
      </c>
      <c r="N4190">
        <v>25.5</v>
      </c>
      <c r="O4190">
        <v>13</v>
      </c>
      <c r="P4190">
        <v>14</v>
      </c>
      <c r="Q4190">
        <v>25.5</v>
      </c>
      <c r="R4190">
        <v>10.4</v>
      </c>
      <c r="S4190" t="b">
        <v>0</v>
      </c>
      <c r="T4190" t="b">
        <v>0</v>
      </c>
      <c r="U4190" t="b">
        <v>1</v>
      </c>
      <c r="V4190">
        <v>12000</v>
      </c>
      <c r="W4190">
        <v>10000</v>
      </c>
      <c r="X4190">
        <v>2.4</v>
      </c>
      <c r="Y4190">
        <v>13112</v>
      </c>
      <c r="Z4190">
        <v>2.11</v>
      </c>
    </row>
    <row r="4191" spans="1:26">
      <c r="A4191">
        <v>209549008</v>
      </c>
      <c r="B4191" t="s">
        <v>9533</v>
      </c>
      <c r="C4191" t="s">
        <v>3597</v>
      </c>
      <c r="D4191" t="s">
        <v>4034</v>
      </c>
      <c r="E4191" t="s">
        <v>9282</v>
      </c>
      <c r="F4191" t="s">
        <v>3621</v>
      </c>
      <c r="G4191">
        <v>209549008</v>
      </c>
      <c r="I4191" t="s">
        <v>3622</v>
      </c>
      <c r="J4191" t="s">
        <v>9613</v>
      </c>
      <c r="K4191" t="s">
        <v>3624</v>
      </c>
      <c r="L4191" t="s">
        <v>9614</v>
      </c>
      <c r="M4191">
        <v>14</v>
      </c>
      <c r="N4191">
        <v>25.5</v>
      </c>
      <c r="O4191">
        <v>13</v>
      </c>
      <c r="P4191">
        <v>14</v>
      </c>
      <c r="Q4191">
        <v>25.5</v>
      </c>
      <c r="R4191">
        <v>10.4</v>
      </c>
      <c r="S4191" t="b">
        <v>0</v>
      </c>
      <c r="T4191" t="b">
        <v>0</v>
      </c>
      <c r="U4191" t="b">
        <v>1</v>
      </c>
      <c r="V4191">
        <v>12000</v>
      </c>
      <c r="W4191">
        <v>10000</v>
      </c>
      <c r="X4191">
        <v>2.4</v>
      </c>
      <c r="Y4191">
        <v>13112</v>
      </c>
      <c r="Z4191">
        <v>2.11</v>
      </c>
    </row>
    <row r="4192" spans="1:26">
      <c r="A4192">
        <v>209549007</v>
      </c>
      <c r="B4192" t="s">
        <v>9533</v>
      </c>
      <c r="C4192" t="s">
        <v>3597</v>
      </c>
      <c r="D4192" t="s">
        <v>4034</v>
      </c>
      <c r="E4192" t="s">
        <v>9282</v>
      </c>
      <c r="F4192" t="s">
        <v>3621</v>
      </c>
      <c r="G4192">
        <v>209549007</v>
      </c>
      <c r="I4192" t="s">
        <v>3622</v>
      </c>
      <c r="J4192" t="s">
        <v>9611</v>
      </c>
      <c r="K4192" t="s">
        <v>3624</v>
      </c>
      <c r="L4192" t="s">
        <v>9612</v>
      </c>
      <c r="M4192">
        <v>16.2</v>
      </c>
      <c r="N4192">
        <v>28.1</v>
      </c>
      <c r="O4192">
        <v>13</v>
      </c>
      <c r="P4192">
        <v>16.2</v>
      </c>
      <c r="Q4192">
        <v>28.1</v>
      </c>
      <c r="R4192">
        <v>11.5</v>
      </c>
      <c r="S4192" t="b">
        <v>0</v>
      </c>
      <c r="T4192" t="b">
        <v>0</v>
      </c>
      <c r="U4192" t="b">
        <v>1</v>
      </c>
      <c r="V4192">
        <v>9000</v>
      </c>
      <c r="W4192">
        <v>9500</v>
      </c>
      <c r="X4192">
        <v>2.5299999999999998</v>
      </c>
      <c r="Y4192">
        <v>12371</v>
      </c>
      <c r="Z4192">
        <v>2.04</v>
      </c>
    </row>
    <row r="4193" spans="1:26">
      <c r="A4193">
        <v>209862177</v>
      </c>
      <c r="B4193" t="s">
        <v>9533</v>
      </c>
      <c r="C4193" t="s">
        <v>3597</v>
      </c>
      <c r="D4193" t="s">
        <v>4034</v>
      </c>
      <c r="E4193" t="s">
        <v>9313</v>
      </c>
      <c r="F4193" t="s">
        <v>3753</v>
      </c>
      <c r="G4193">
        <v>209862177</v>
      </c>
      <c r="I4193" t="s">
        <v>3601</v>
      </c>
      <c r="J4193" t="s">
        <v>9608</v>
      </c>
      <c r="K4193" t="s">
        <v>3624</v>
      </c>
      <c r="L4193" t="s">
        <v>9610</v>
      </c>
      <c r="M4193">
        <v>10.6</v>
      </c>
      <c r="N4193">
        <v>19.2</v>
      </c>
      <c r="O4193">
        <v>10.199999999999999</v>
      </c>
      <c r="P4193">
        <v>10.3</v>
      </c>
      <c r="Q4193">
        <v>17</v>
      </c>
      <c r="R4193">
        <v>8.4</v>
      </c>
      <c r="S4193" t="b">
        <v>0</v>
      </c>
      <c r="T4193" t="b">
        <v>0</v>
      </c>
      <c r="U4193" t="b">
        <v>0</v>
      </c>
      <c r="V4193">
        <v>59000</v>
      </c>
      <c r="W4193">
        <v>34400</v>
      </c>
      <c r="X4193">
        <v>2.37</v>
      </c>
      <c r="Y4193">
        <v>36000</v>
      </c>
      <c r="Z4193">
        <v>2.29</v>
      </c>
    </row>
    <row r="4194" spans="1:26">
      <c r="A4194">
        <v>209862180</v>
      </c>
      <c r="B4194" t="s">
        <v>9533</v>
      </c>
      <c r="C4194" t="s">
        <v>3597</v>
      </c>
      <c r="D4194" t="s">
        <v>4034</v>
      </c>
      <c r="E4194" t="s">
        <v>9313</v>
      </c>
      <c r="F4194" t="s">
        <v>3787</v>
      </c>
      <c r="G4194">
        <v>209862180</v>
      </c>
      <c r="I4194" t="s">
        <v>3622</v>
      </c>
      <c r="J4194" t="s">
        <v>9608</v>
      </c>
      <c r="K4194" t="s">
        <v>3624</v>
      </c>
      <c r="L4194" t="s">
        <v>9609</v>
      </c>
      <c r="M4194">
        <v>9.8000000000000007</v>
      </c>
      <c r="N4194">
        <v>18.7</v>
      </c>
      <c r="O4194">
        <v>10.5</v>
      </c>
      <c r="P4194">
        <v>9.8000000000000007</v>
      </c>
      <c r="Q4194">
        <v>19.8</v>
      </c>
      <c r="R4194">
        <v>9</v>
      </c>
      <c r="S4194" t="b">
        <v>0</v>
      </c>
      <c r="T4194" t="b">
        <v>0</v>
      </c>
      <c r="U4194" t="b">
        <v>0</v>
      </c>
      <c r="V4194">
        <v>54000</v>
      </c>
      <c r="W4194">
        <v>35000</v>
      </c>
      <c r="X4194">
        <v>2.34</v>
      </c>
      <c r="Y4194">
        <v>35200</v>
      </c>
      <c r="Z4194">
        <v>1.98</v>
      </c>
    </row>
    <row r="4195" spans="1:26">
      <c r="A4195">
        <v>209862152</v>
      </c>
      <c r="B4195" t="s">
        <v>9533</v>
      </c>
      <c r="C4195" t="s">
        <v>3597</v>
      </c>
      <c r="D4195" t="s">
        <v>4034</v>
      </c>
      <c r="E4195" t="s">
        <v>9313</v>
      </c>
      <c r="F4195" t="s">
        <v>3621</v>
      </c>
      <c r="G4195">
        <v>209862152</v>
      </c>
      <c r="I4195" t="s">
        <v>3622</v>
      </c>
      <c r="J4195" t="s">
        <v>9557</v>
      </c>
      <c r="K4195" t="s">
        <v>3624</v>
      </c>
      <c r="L4195" t="s">
        <v>9607</v>
      </c>
      <c r="M4195">
        <v>12.5</v>
      </c>
      <c r="N4195">
        <v>21</v>
      </c>
      <c r="O4195">
        <v>10</v>
      </c>
      <c r="P4195">
        <v>12.5</v>
      </c>
      <c r="Q4195">
        <v>21</v>
      </c>
      <c r="R4195">
        <v>9</v>
      </c>
      <c r="S4195" t="b">
        <v>0</v>
      </c>
      <c r="T4195" t="b">
        <v>0</v>
      </c>
      <c r="U4195" t="b">
        <v>0</v>
      </c>
      <c r="V4195">
        <v>24000</v>
      </c>
      <c r="W4195">
        <v>18000</v>
      </c>
      <c r="X4195">
        <v>2.2599999999999998</v>
      </c>
      <c r="Y4195">
        <v>22550</v>
      </c>
      <c r="Z4195">
        <v>2.34</v>
      </c>
    </row>
    <row r="4196" spans="1:26">
      <c r="A4196">
        <v>207862055</v>
      </c>
      <c r="B4196" t="s">
        <v>9533</v>
      </c>
      <c r="C4196" t="s">
        <v>3597</v>
      </c>
      <c r="D4196" t="s">
        <v>4034</v>
      </c>
      <c r="E4196" t="s">
        <v>9598</v>
      </c>
      <c r="F4196" t="s">
        <v>3718</v>
      </c>
      <c r="G4196">
        <v>207862055</v>
      </c>
      <c r="I4196" t="s">
        <v>3711</v>
      </c>
      <c r="J4196" t="s">
        <v>9604</v>
      </c>
      <c r="K4196" t="s">
        <v>3688</v>
      </c>
      <c r="M4196">
        <v>11.2</v>
      </c>
      <c r="N4196">
        <v>21</v>
      </c>
      <c r="O4196">
        <v>10.199999999999999</v>
      </c>
      <c r="P4196">
        <v>11.7</v>
      </c>
      <c r="Q4196">
        <v>21</v>
      </c>
      <c r="R4196">
        <v>9.1999999999999993</v>
      </c>
      <c r="S4196" t="b">
        <v>0</v>
      </c>
      <c r="T4196" t="b">
        <v>0</v>
      </c>
      <c r="U4196" t="b">
        <v>1</v>
      </c>
      <c r="V4196">
        <v>28000</v>
      </c>
      <c r="W4196">
        <v>22000</v>
      </c>
      <c r="X4196">
        <v>2.6</v>
      </c>
      <c r="Y4196">
        <v>22600</v>
      </c>
      <c r="Z4196">
        <v>2.25</v>
      </c>
    </row>
    <row r="4197" spans="1:26">
      <c r="A4197">
        <v>209862188</v>
      </c>
      <c r="B4197" t="s">
        <v>9533</v>
      </c>
      <c r="C4197" t="s">
        <v>3597</v>
      </c>
      <c r="D4197" t="s">
        <v>4034</v>
      </c>
      <c r="E4197" t="s">
        <v>9313</v>
      </c>
      <c r="F4197" t="s">
        <v>3718</v>
      </c>
      <c r="G4197">
        <v>209862188</v>
      </c>
      <c r="I4197" t="s">
        <v>3711</v>
      </c>
      <c r="J4197" t="s">
        <v>9603</v>
      </c>
      <c r="K4197" t="s">
        <v>3688</v>
      </c>
      <c r="M4197">
        <v>11.2</v>
      </c>
      <c r="N4197">
        <v>21</v>
      </c>
      <c r="O4197">
        <v>10.199999999999999</v>
      </c>
      <c r="P4197">
        <v>11.7</v>
      </c>
      <c r="Q4197">
        <v>21</v>
      </c>
      <c r="R4197">
        <v>9.1999999999999993</v>
      </c>
      <c r="S4197" t="b">
        <v>0</v>
      </c>
      <c r="T4197" t="b">
        <v>0</v>
      </c>
      <c r="U4197" t="b">
        <v>1</v>
      </c>
      <c r="V4197">
        <v>28000</v>
      </c>
      <c r="W4197">
        <v>22000</v>
      </c>
      <c r="X4197">
        <v>2.6</v>
      </c>
      <c r="Y4197">
        <v>22600</v>
      </c>
      <c r="Z4197">
        <v>2.25</v>
      </c>
    </row>
    <row r="4198" spans="1:26">
      <c r="A4198">
        <v>207862052</v>
      </c>
      <c r="B4198" t="s">
        <v>9533</v>
      </c>
      <c r="C4198" t="s">
        <v>3597</v>
      </c>
      <c r="D4198" t="s">
        <v>4034</v>
      </c>
      <c r="E4198" t="s">
        <v>9598</v>
      </c>
      <c r="F4198" t="s">
        <v>3718</v>
      </c>
      <c r="G4198">
        <v>207862052</v>
      </c>
      <c r="I4198" t="s">
        <v>3711</v>
      </c>
      <c r="J4198" t="s">
        <v>9599</v>
      </c>
      <c r="K4198" t="s">
        <v>3688</v>
      </c>
      <c r="M4198">
        <v>12</v>
      </c>
      <c r="N4198">
        <v>19</v>
      </c>
      <c r="O4198">
        <v>10.8</v>
      </c>
      <c r="P4198">
        <v>12</v>
      </c>
      <c r="Q4198">
        <v>19</v>
      </c>
      <c r="R4198">
        <v>9.8000000000000007</v>
      </c>
      <c r="S4198" t="b">
        <v>0</v>
      </c>
      <c r="T4198" t="b">
        <v>0</v>
      </c>
      <c r="U4198" t="b">
        <v>1</v>
      </c>
      <c r="V4198">
        <v>18000</v>
      </c>
      <c r="W4198">
        <v>14800</v>
      </c>
      <c r="X4198">
        <v>2.4900000000000002</v>
      </c>
      <c r="Y4198">
        <v>16000</v>
      </c>
      <c r="Z4198">
        <v>2.23</v>
      </c>
    </row>
    <row r="4199" spans="1:26">
      <c r="A4199">
        <v>209862182</v>
      </c>
      <c r="B4199" t="s">
        <v>9533</v>
      </c>
      <c r="C4199" t="s">
        <v>3597</v>
      </c>
      <c r="D4199" t="s">
        <v>4034</v>
      </c>
      <c r="E4199" t="s">
        <v>9313</v>
      </c>
      <c r="F4199" t="s">
        <v>3718</v>
      </c>
      <c r="G4199">
        <v>209862182</v>
      </c>
      <c r="I4199" t="s">
        <v>3711</v>
      </c>
      <c r="J4199" t="s">
        <v>9600</v>
      </c>
      <c r="K4199" t="s">
        <v>3688</v>
      </c>
      <c r="M4199">
        <v>12</v>
      </c>
      <c r="N4199">
        <v>19</v>
      </c>
      <c r="O4199">
        <v>10.8</v>
      </c>
      <c r="P4199">
        <v>12</v>
      </c>
      <c r="Q4199">
        <v>19</v>
      </c>
      <c r="R4199">
        <v>9.8000000000000007</v>
      </c>
      <c r="S4199" t="b">
        <v>0</v>
      </c>
      <c r="T4199" t="b">
        <v>0</v>
      </c>
      <c r="U4199" t="b">
        <v>1</v>
      </c>
      <c r="V4199">
        <v>18000</v>
      </c>
      <c r="W4199">
        <v>14800</v>
      </c>
      <c r="X4199">
        <v>2.4900000000000002</v>
      </c>
      <c r="Y4199">
        <v>16000</v>
      </c>
      <c r="Z4199">
        <v>2.23</v>
      </c>
    </row>
    <row r="4200" spans="1:26">
      <c r="A4200">
        <v>209862162</v>
      </c>
      <c r="B4200" t="s">
        <v>9533</v>
      </c>
      <c r="C4200" t="s">
        <v>3597</v>
      </c>
      <c r="D4200" t="s">
        <v>4034</v>
      </c>
      <c r="E4200" t="s">
        <v>9313</v>
      </c>
      <c r="F4200" t="s">
        <v>3753</v>
      </c>
      <c r="G4200">
        <v>209862162</v>
      </c>
      <c r="I4200" t="s">
        <v>3601</v>
      </c>
      <c r="J4200" t="s">
        <v>9592</v>
      </c>
      <c r="K4200" t="s">
        <v>3624</v>
      </c>
      <c r="L4200" t="s">
        <v>9564</v>
      </c>
      <c r="M4200">
        <v>12.5</v>
      </c>
      <c r="N4200">
        <v>20.5</v>
      </c>
      <c r="O4200">
        <v>11</v>
      </c>
      <c r="P4200">
        <v>12.5</v>
      </c>
      <c r="Q4200">
        <v>20</v>
      </c>
      <c r="R4200">
        <v>10.6</v>
      </c>
      <c r="S4200" t="b">
        <v>0</v>
      </c>
      <c r="T4200" t="b">
        <v>0</v>
      </c>
      <c r="U4200" t="b">
        <v>1</v>
      </c>
      <c r="V4200">
        <v>17000</v>
      </c>
      <c r="W4200">
        <v>12600</v>
      </c>
      <c r="X4200">
        <v>2.66</v>
      </c>
      <c r="Y4200">
        <v>14100</v>
      </c>
      <c r="Z4200">
        <v>2.4</v>
      </c>
    </row>
    <row r="4201" spans="1:26">
      <c r="A4201">
        <v>209862159</v>
      </c>
      <c r="B4201" t="s">
        <v>9533</v>
      </c>
      <c r="C4201" t="s">
        <v>3597</v>
      </c>
      <c r="D4201" t="s">
        <v>4034</v>
      </c>
      <c r="E4201" t="s">
        <v>9313</v>
      </c>
      <c r="F4201" t="s">
        <v>3849</v>
      </c>
      <c r="G4201">
        <v>209862159</v>
      </c>
      <c r="I4201" t="s">
        <v>3622</v>
      </c>
      <c r="J4201" t="s">
        <v>9592</v>
      </c>
      <c r="K4201" t="s">
        <v>3624</v>
      </c>
      <c r="L4201" t="s">
        <v>9566</v>
      </c>
      <c r="M4201">
        <v>12.5</v>
      </c>
      <c r="N4201">
        <v>20.5</v>
      </c>
      <c r="O4201">
        <v>11</v>
      </c>
      <c r="P4201">
        <v>12.5</v>
      </c>
      <c r="Q4201">
        <v>20.5</v>
      </c>
      <c r="R4201">
        <v>10.5</v>
      </c>
      <c r="S4201" t="b">
        <v>0</v>
      </c>
      <c r="T4201" t="b">
        <v>0</v>
      </c>
      <c r="U4201" t="b">
        <v>1</v>
      </c>
      <c r="V4201">
        <v>16000</v>
      </c>
      <c r="W4201">
        <v>12000</v>
      </c>
      <c r="X4201">
        <v>2.5099999999999998</v>
      </c>
      <c r="Y4201">
        <v>13600</v>
      </c>
      <c r="Z4201">
        <v>2.2400000000000002</v>
      </c>
    </row>
    <row r="4202" spans="1:26">
      <c r="A4202">
        <v>209862164</v>
      </c>
      <c r="B4202" t="s">
        <v>9533</v>
      </c>
      <c r="C4202" t="s">
        <v>3597</v>
      </c>
      <c r="D4202" t="s">
        <v>4034</v>
      </c>
      <c r="E4202" t="s">
        <v>9313</v>
      </c>
      <c r="F4202" t="s">
        <v>3787</v>
      </c>
      <c r="G4202">
        <v>209862164</v>
      </c>
      <c r="I4202" t="s">
        <v>3622</v>
      </c>
      <c r="J4202" t="s">
        <v>9592</v>
      </c>
      <c r="K4202" t="s">
        <v>3624</v>
      </c>
      <c r="L4202" t="s">
        <v>9565</v>
      </c>
      <c r="M4202">
        <v>12.5</v>
      </c>
      <c r="N4202">
        <v>21.5</v>
      </c>
      <c r="O4202">
        <v>10.5</v>
      </c>
      <c r="P4202">
        <v>12.5</v>
      </c>
      <c r="Q4202">
        <v>23</v>
      </c>
      <c r="R4202">
        <v>10</v>
      </c>
      <c r="S4202" t="b">
        <v>0</v>
      </c>
      <c r="T4202" t="b">
        <v>0</v>
      </c>
      <c r="U4202" t="b">
        <v>1</v>
      </c>
      <c r="V4202">
        <v>18000</v>
      </c>
      <c r="W4202">
        <v>12800</v>
      </c>
      <c r="X4202">
        <v>2.52</v>
      </c>
      <c r="Y4202">
        <v>14200</v>
      </c>
      <c r="Z4202">
        <v>2.29</v>
      </c>
    </row>
    <row r="4203" spans="1:26">
      <c r="A4203">
        <v>209862150</v>
      </c>
      <c r="B4203" t="s">
        <v>9533</v>
      </c>
      <c r="C4203" t="s">
        <v>3597</v>
      </c>
      <c r="D4203" t="s">
        <v>4034</v>
      </c>
      <c r="E4203" t="s">
        <v>9313</v>
      </c>
      <c r="F4203" t="s">
        <v>3621</v>
      </c>
      <c r="G4203">
        <v>209862150</v>
      </c>
      <c r="I4203" t="s">
        <v>3622</v>
      </c>
      <c r="J4203" t="s">
        <v>9555</v>
      </c>
      <c r="K4203" t="s">
        <v>3624</v>
      </c>
      <c r="L4203" t="s">
        <v>9597</v>
      </c>
      <c r="M4203">
        <v>12.5</v>
      </c>
      <c r="N4203">
        <v>22</v>
      </c>
      <c r="O4203">
        <v>10.8</v>
      </c>
      <c r="P4203">
        <v>12.5</v>
      </c>
      <c r="Q4203">
        <v>23.1</v>
      </c>
      <c r="R4203">
        <v>9.3000000000000007</v>
      </c>
      <c r="S4203" t="b">
        <v>0</v>
      </c>
      <c r="T4203" t="b">
        <v>0</v>
      </c>
      <c r="U4203" t="b">
        <v>0</v>
      </c>
      <c r="V4203">
        <v>12000</v>
      </c>
      <c r="W4203">
        <v>8200</v>
      </c>
      <c r="X4203">
        <v>2.25</v>
      </c>
      <c r="Y4203">
        <v>9543</v>
      </c>
      <c r="Z4203">
        <v>2.39</v>
      </c>
    </row>
    <row r="4204" spans="1:26">
      <c r="A4204">
        <v>209862149</v>
      </c>
      <c r="B4204" t="s">
        <v>9533</v>
      </c>
      <c r="C4204" t="s">
        <v>3597</v>
      </c>
      <c r="D4204" t="s">
        <v>4034</v>
      </c>
      <c r="E4204" t="s">
        <v>9313</v>
      </c>
      <c r="F4204" t="s">
        <v>3621</v>
      </c>
      <c r="G4204">
        <v>209862149</v>
      </c>
      <c r="I4204" t="s">
        <v>3622</v>
      </c>
      <c r="J4204" t="s">
        <v>9553</v>
      </c>
      <c r="K4204" t="s">
        <v>3624</v>
      </c>
      <c r="L4204" t="s">
        <v>9596</v>
      </c>
      <c r="M4204">
        <v>14</v>
      </c>
      <c r="N4204">
        <v>24</v>
      </c>
      <c r="O4204">
        <v>11.3</v>
      </c>
      <c r="P4204">
        <v>14</v>
      </c>
      <c r="Q4204">
        <v>24</v>
      </c>
      <c r="R4204">
        <v>11.4</v>
      </c>
      <c r="S4204" t="b">
        <v>0</v>
      </c>
      <c r="T4204" t="b">
        <v>0</v>
      </c>
      <c r="U4204" t="b">
        <v>1</v>
      </c>
      <c r="V4204">
        <v>9000</v>
      </c>
      <c r="W4204">
        <v>8300</v>
      </c>
      <c r="X4204">
        <v>2.67</v>
      </c>
      <c r="Y4204">
        <v>9096</v>
      </c>
      <c r="Z4204">
        <v>2.61</v>
      </c>
    </row>
    <row r="4205" spans="1:26">
      <c r="A4205">
        <v>209862147</v>
      </c>
      <c r="B4205" t="s">
        <v>9533</v>
      </c>
      <c r="C4205" t="s">
        <v>3597</v>
      </c>
      <c r="D4205" t="s">
        <v>4034</v>
      </c>
      <c r="E4205" t="s">
        <v>9313</v>
      </c>
      <c r="F4205" t="s">
        <v>3621</v>
      </c>
      <c r="G4205">
        <v>209862147</v>
      </c>
      <c r="I4205" t="s">
        <v>3622</v>
      </c>
      <c r="J4205" t="s">
        <v>9594</v>
      </c>
      <c r="K4205" t="s">
        <v>3624</v>
      </c>
      <c r="L4205" t="s">
        <v>9595</v>
      </c>
      <c r="M4205">
        <v>14</v>
      </c>
      <c r="N4205">
        <v>24</v>
      </c>
      <c r="O4205">
        <v>11.2</v>
      </c>
      <c r="P4205">
        <v>14</v>
      </c>
      <c r="Q4205">
        <v>24</v>
      </c>
      <c r="R4205">
        <v>9.6</v>
      </c>
      <c r="S4205" t="b">
        <v>0</v>
      </c>
      <c r="T4205" t="b">
        <v>0</v>
      </c>
      <c r="U4205" t="b">
        <v>1</v>
      </c>
      <c r="V4205">
        <v>9000</v>
      </c>
      <c r="W4205">
        <v>6000</v>
      </c>
      <c r="X4205">
        <v>2.79</v>
      </c>
      <c r="Y4205">
        <v>8448</v>
      </c>
      <c r="Z4205">
        <v>2.27</v>
      </c>
    </row>
    <row r="4206" spans="1:26">
      <c r="A4206">
        <v>209862151</v>
      </c>
      <c r="B4206" t="s">
        <v>9533</v>
      </c>
      <c r="C4206" t="s">
        <v>3597</v>
      </c>
      <c r="D4206" t="s">
        <v>4034</v>
      </c>
      <c r="E4206" t="s">
        <v>9313</v>
      </c>
      <c r="F4206" t="s">
        <v>3621</v>
      </c>
      <c r="G4206">
        <v>209862151</v>
      </c>
      <c r="I4206" t="s">
        <v>3622</v>
      </c>
      <c r="J4206" t="s">
        <v>9592</v>
      </c>
      <c r="K4206" t="s">
        <v>3624</v>
      </c>
      <c r="L4206" t="s">
        <v>9593</v>
      </c>
      <c r="M4206">
        <v>13.5</v>
      </c>
      <c r="N4206">
        <v>23.5</v>
      </c>
      <c r="O4206">
        <v>11</v>
      </c>
      <c r="P4206">
        <v>13.5</v>
      </c>
      <c r="Q4206">
        <v>23.7</v>
      </c>
      <c r="R4206">
        <v>10.3</v>
      </c>
      <c r="S4206" t="b">
        <v>0</v>
      </c>
      <c r="T4206" t="b">
        <v>0</v>
      </c>
      <c r="U4206" t="b">
        <v>1</v>
      </c>
      <c r="V4206">
        <v>18000</v>
      </c>
      <c r="W4206">
        <v>14000</v>
      </c>
      <c r="X4206">
        <v>2.61</v>
      </c>
      <c r="Y4206">
        <v>15265</v>
      </c>
      <c r="Z4206">
        <v>2.5</v>
      </c>
    </row>
    <row r="4207" spans="1:26">
      <c r="A4207">
        <v>209862148</v>
      </c>
      <c r="B4207" t="s">
        <v>9533</v>
      </c>
      <c r="C4207" t="s">
        <v>3597</v>
      </c>
      <c r="D4207" t="s">
        <v>4034</v>
      </c>
      <c r="E4207" t="s">
        <v>9313</v>
      </c>
      <c r="F4207" t="s">
        <v>3621</v>
      </c>
      <c r="G4207">
        <v>209862148</v>
      </c>
      <c r="I4207" t="s">
        <v>3622</v>
      </c>
      <c r="J4207" t="s">
        <v>9590</v>
      </c>
      <c r="K4207" t="s">
        <v>3624</v>
      </c>
      <c r="L4207" t="s">
        <v>9591</v>
      </c>
      <c r="M4207">
        <v>12.5</v>
      </c>
      <c r="N4207">
        <v>21.5</v>
      </c>
      <c r="O4207">
        <v>11.5</v>
      </c>
      <c r="P4207">
        <v>12.5</v>
      </c>
      <c r="Q4207">
        <v>22.7</v>
      </c>
      <c r="R4207">
        <v>10</v>
      </c>
      <c r="S4207" t="b">
        <v>0</v>
      </c>
      <c r="T4207" t="b">
        <v>0</v>
      </c>
      <c r="U4207" t="b">
        <v>1</v>
      </c>
      <c r="V4207">
        <v>12000</v>
      </c>
      <c r="W4207">
        <v>8400</v>
      </c>
      <c r="X4207">
        <v>2.77</v>
      </c>
      <c r="Y4207">
        <v>8448</v>
      </c>
      <c r="Z4207">
        <v>2.27</v>
      </c>
    </row>
    <row r="4208" spans="1:26">
      <c r="A4208">
        <v>209862143</v>
      </c>
      <c r="B4208" t="s">
        <v>9533</v>
      </c>
      <c r="C4208" t="s">
        <v>3597</v>
      </c>
      <c r="D4208" t="s">
        <v>4034</v>
      </c>
      <c r="E4208" t="s">
        <v>9313</v>
      </c>
      <c r="F4208" t="s">
        <v>3621</v>
      </c>
      <c r="G4208">
        <v>209862143</v>
      </c>
      <c r="I4208" t="s">
        <v>3622</v>
      </c>
      <c r="J4208" t="s">
        <v>9588</v>
      </c>
      <c r="K4208" t="s">
        <v>3624</v>
      </c>
      <c r="L4208" t="s">
        <v>9589</v>
      </c>
      <c r="M4208">
        <v>10.5</v>
      </c>
      <c r="N4208">
        <v>19</v>
      </c>
      <c r="O4208">
        <v>10</v>
      </c>
      <c r="P4208">
        <v>10.5</v>
      </c>
      <c r="Q4208">
        <v>19</v>
      </c>
      <c r="R4208">
        <v>8.6999999999999993</v>
      </c>
      <c r="S4208" t="b">
        <v>0</v>
      </c>
      <c r="T4208" t="b">
        <v>0</v>
      </c>
      <c r="U4208" t="b">
        <v>0</v>
      </c>
      <c r="V4208">
        <v>18000</v>
      </c>
      <c r="W4208">
        <v>11500</v>
      </c>
      <c r="X4208">
        <v>2.57</v>
      </c>
      <c r="Y4208">
        <v>14370</v>
      </c>
      <c r="Z4208">
        <v>2.4900000000000002</v>
      </c>
    </row>
    <row r="4209" spans="1:26">
      <c r="A4209">
        <v>209862141</v>
      </c>
      <c r="B4209" t="s">
        <v>9533</v>
      </c>
      <c r="C4209" t="s">
        <v>3597</v>
      </c>
      <c r="D4209" t="s">
        <v>4034</v>
      </c>
      <c r="E4209" t="s">
        <v>9313</v>
      </c>
      <c r="F4209" t="s">
        <v>3621</v>
      </c>
      <c r="G4209">
        <v>209862141</v>
      </c>
      <c r="I4209" t="s">
        <v>3622</v>
      </c>
      <c r="J4209" t="s">
        <v>9586</v>
      </c>
      <c r="K4209" t="s">
        <v>3624</v>
      </c>
      <c r="L4209" t="s">
        <v>9587</v>
      </c>
      <c r="M4209">
        <v>12.6</v>
      </c>
      <c r="N4209">
        <v>21.5</v>
      </c>
      <c r="O4209">
        <v>10</v>
      </c>
      <c r="P4209">
        <v>12.6</v>
      </c>
      <c r="Q4209">
        <v>21.7</v>
      </c>
      <c r="R4209">
        <v>9.1</v>
      </c>
      <c r="S4209" t="b">
        <v>0</v>
      </c>
      <c r="T4209" t="b">
        <v>0</v>
      </c>
      <c r="U4209" t="b">
        <v>0</v>
      </c>
      <c r="V4209">
        <v>9000</v>
      </c>
      <c r="W4209">
        <v>6900</v>
      </c>
      <c r="X4209">
        <v>2.5299999999999998</v>
      </c>
      <c r="Y4209">
        <v>7500</v>
      </c>
      <c r="Z4209">
        <v>2.02</v>
      </c>
    </row>
    <row r="4210" spans="1:26">
      <c r="A4210">
        <v>209862139</v>
      </c>
      <c r="B4210" t="s">
        <v>9533</v>
      </c>
      <c r="C4210" t="s">
        <v>3597</v>
      </c>
      <c r="D4210" t="s">
        <v>4034</v>
      </c>
      <c r="E4210" t="s">
        <v>9313</v>
      </c>
      <c r="F4210" t="s">
        <v>3621</v>
      </c>
      <c r="G4210">
        <v>209862139</v>
      </c>
      <c r="I4210" t="s">
        <v>3622</v>
      </c>
      <c r="J4210" t="s">
        <v>9584</v>
      </c>
      <c r="K4210" t="s">
        <v>3624</v>
      </c>
      <c r="L4210" t="s">
        <v>9585</v>
      </c>
      <c r="M4210">
        <v>12.5</v>
      </c>
      <c r="N4210">
        <v>20.5</v>
      </c>
      <c r="O4210">
        <v>10</v>
      </c>
      <c r="P4210">
        <v>12.5</v>
      </c>
      <c r="Q4210">
        <v>21.5</v>
      </c>
      <c r="R4210">
        <v>9</v>
      </c>
      <c r="S4210" t="b">
        <v>0</v>
      </c>
      <c r="T4210" t="b">
        <v>0</v>
      </c>
      <c r="U4210" t="b">
        <v>0</v>
      </c>
      <c r="V4210">
        <v>9000</v>
      </c>
      <c r="W4210">
        <v>6800</v>
      </c>
      <c r="X4210">
        <v>2.46</v>
      </c>
      <c r="Y4210">
        <v>8044</v>
      </c>
      <c r="Z4210">
        <v>2.12</v>
      </c>
    </row>
    <row r="4211" spans="1:26">
      <c r="A4211">
        <v>212316044</v>
      </c>
      <c r="B4211" t="s">
        <v>9533</v>
      </c>
      <c r="C4211" t="s">
        <v>3597</v>
      </c>
      <c r="D4211" t="s">
        <v>4034</v>
      </c>
      <c r="E4211" t="s">
        <v>9313</v>
      </c>
      <c r="F4211" t="s">
        <v>3621</v>
      </c>
      <c r="G4211">
        <v>212316044</v>
      </c>
      <c r="I4211" t="s">
        <v>3622</v>
      </c>
      <c r="J4211" t="s">
        <v>9568</v>
      </c>
      <c r="K4211" t="s">
        <v>3624</v>
      </c>
      <c r="L4211" t="s">
        <v>9583</v>
      </c>
      <c r="M4211">
        <v>11</v>
      </c>
      <c r="N4211">
        <v>20.2</v>
      </c>
      <c r="O4211">
        <v>11.6</v>
      </c>
      <c r="P4211">
        <v>11</v>
      </c>
      <c r="Q4211">
        <v>20.5</v>
      </c>
      <c r="R4211">
        <v>11.5</v>
      </c>
      <c r="S4211" t="b">
        <v>0</v>
      </c>
      <c r="T4211" t="b">
        <v>0</v>
      </c>
      <c r="U4211" t="b">
        <v>1</v>
      </c>
      <c r="V4211">
        <v>24000</v>
      </c>
      <c r="W4211">
        <v>21000</v>
      </c>
      <c r="X4211">
        <v>2.64</v>
      </c>
      <c r="Y4211">
        <v>24000</v>
      </c>
      <c r="Z4211">
        <v>2.17</v>
      </c>
    </row>
    <row r="4212" spans="1:26">
      <c r="A4212">
        <v>212316045</v>
      </c>
      <c r="B4212" t="s">
        <v>9533</v>
      </c>
      <c r="C4212" t="s">
        <v>3597</v>
      </c>
      <c r="D4212" t="s">
        <v>4034</v>
      </c>
      <c r="E4212" t="s">
        <v>9313</v>
      </c>
      <c r="F4212" t="s">
        <v>3621</v>
      </c>
      <c r="G4212">
        <v>212316045</v>
      </c>
      <c r="I4212" t="s">
        <v>3622</v>
      </c>
      <c r="J4212" t="s">
        <v>9557</v>
      </c>
      <c r="K4212" t="s">
        <v>3624</v>
      </c>
      <c r="L4212" t="s">
        <v>9583</v>
      </c>
      <c r="M4212">
        <v>12.5</v>
      </c>
      <c r="N4212">
        <v>20.7</v>
      </c>
      <c r="O4212">
        <v>10.5</v>
      </c>
      <c r="P4212">
        <v>12.5</v>
      </c>
      <c r="Q4212">
        <v>21.5</v>
      </c>
      <c r="R4212">
        <v>9.6999999999999993</v>
      </c>
      <c r="S4212" t="b">
        <v>0</v>
      </c>
      <c r="T4212" t="b">
        <v>0</v>
      </c>
      <c r="U4212" t="b">
        <v>1</v>
      </c>
      <c r="V4212">
        <v>24000</v>
      </c>
      <c r="W4212">
        <v>19000</v>
      </c>
      <c r="X4212">
        <v>2.6</v>
      </c>
      <c r="Y4212">
        <v>20800</v>
      </c>
      <c r="Z4212">
        <v>2.36</v>
      </c>
    </row>
    <row r="4213" spans="1:26">
      <c r="A4213">
        <v>209862176</v>
      </c>
      <c r="B4213" t="s">
        <v>9533</v>
      </c>
      <c r="C4213" t="s">
        <v>3597</v>
      </c>
      <c r="D4213" t="s">
        <v>4034</v>
      </c>
      <c r="E4213" t="s">
        <v>9313</v>
      </c>
      <c r="F4213" t="s">
        <v>3753</v>
      </c>
      <c r="G4213">
        <v>209862176</v>
      </c>
      <c r="I4213" t="s">
        <v>3601</v>
      </c>
      <c r="J4213" t="s">
        <v>9579</v>
      </c>
      <c r="K4213" t="s">
        <v>3624</v>
      </c>
      <c r="L4213" t="s">
        <v>9582</v>
      </c>
      <c r="M4213">
        <v>9.1999999999999993</v>
      </c>
      <c r="N4213">
        <v>17.399999999999999</v>
      </c>
      <c r="O4213">
        <v>10.3</v>
      </c>
      <c r="P4213">
        <v>8.5</v>
      </c>
      <c r="Q4213">
        <v>15.1</v>
      </c>
      <c r="R4213">
        <v>9.3000000000000007</v>
      </c>
      <c r="S4213" t="b">
        <v>0</v>
      </c>
      <c r="T4213" t="b">
        <v>0</v>
      </c>
      <c r="U4213" t="b">
        <v>0</v>
      </c>
      <c r="V4213">
        <v>48000</v>
      </c>
      <c r="W4213">
        <v>34000</v>
      </c>
      <c r="X4213">
        <v>2.3199999999999998</v>
      </c>
      <c r="Y4213">
        <v>41000</v>
      </c>
      <c r="Z4213">
        <v>2.3199999999999998</v>
      </c>
    </row>
    <row r="4214" spans="1:26">
      <c r="A4214">
        <v>212316047</v>
      </c>
      <c r="B4214" t="s">
        <v>9533</v>
      </c>
      <c r="C4214" t="s">
        <v>3597</v>
      </c>
      <c r="D4214" t="s">
        <v>4034</v>
      </c>
      <c r="E4214" t="s">
        <v>9313</v>
      </c>
      <c r="F4214" t="s">
        <v>3621</v>
      </c>
      <c r="G4214">
        <v>212316047</v>
      </c>
      <c r="I4214" t="s">
        <v>3622</v>
      </c>
      <c r="J4214" t="s">
        <v>9579</v>
      </c>
      <c r="K4214" t="s">
        <v>3624</v>
      </c>
      <c r="L4214" t="s">
        <v>9581</v>
      </c>
      <c r="M4214">
        <v>9.5</v>
      </c>
      <c r="N4214">
        <v>17.8</v>
      </c>
      <c r="O4214">
        <v>11.5</v>
      </c>
      <c r="P4214">
        <v>9.5</v>
      </c>
      <c r="Q4214">
        <v>18.5</v>
      </c>
      <c r="R4214">
        <v>9.8000000000000007</v>
      </c>
      <c r="S4214" t="b">
        <v>0</v>
      </c>
      <c r="T4214" t="b">
        <v>0</v>
      </c>
      <c r="U4214" t="b">
        <v>1</v>
      </c>
      <c r="V4214">
        <v>48000</v>
      </c>
      <c r="W4214">
        <v>30000</v>
      </c>
      <c r="X4214">
        <v>2.34</v>
      </c>
      <c r="Y4214">
        <v>39000</v>
      </c>
      <c r="Z4214">
        <v>2.0499999999999998</v>
      </c>
    </row>
    <row r="4215" spans="1:26">
      <c r="A4215">
        <v>209862179</v>
      </c>
      <c r="B4215" t="s">
        <v>9533</v>
      </c>
      <c r="C4215" t="s">
        <v>3597</v>
      </c>
      <c r="D4215" t="s">
        <v>4034</v>
      </c>
      <c r="E4215" t="s">
        <v>9313</v>
      </c>
      <c r="F4215" t="s">
        <v>3621</v>
      </c>
      <c r="G4215">
        <v>209862179</v>
      </c>
      <c r="I4215" t="s">
        <v>3622</v>
      </c>
      <c r="J4215" t="s">
        <v>9579</v>
      </c>
      <c r="K4215" t="s">
        <v>3624</v>
      </c>
      <c r="L4215" t="s">
        <v>9580</v>
      </c>
      <c r="M4215">
        <v>9.3000000000000007</v>
      </c>
      <c r="N4215">
        <v>18</v>
      </c>
      <c r="O4215">
        <v>11</v>
      </c>
      <c r="P4215">
        <v>9.3000000000000007</v>
      </c>
      <c r="Q4215">
        <v>18.899999999999999</v>
      </c>
      <c r="R4215">
        <v>10</v>
      </c>
      <c r="S4215" t="b">
        <v>0</v>
      </c>
      <c r="T4215" t="b">
        <v>0</v>
      </c>
      <c r="U4215" t="b">
        <v>1</v>
      </c>
      <c r="V4215">
        <v>48000</v>
      </c>
      <c r="W4215">
        <v>29000</v>
      </c>
      <c r="X4215">
        <v>2.37</v>
      </c>
      <c r="Y4215">
        <v>36000</v>
      </c>
      <c r="Z4215">
        <v>2.2599999999999998</v>
      </c>
    </row>
    <row r="4216" spans="1:26">
      <c r="A4216">
        <v>209862175</v>
      </c>
      <c r="B4216" t="s">
        <v>9533</v>
      </c>
      <c r="C4216" t="s">
        <v>3597</v>
      </c>
      <c r="D4216" t="s">
        <v>4034</v>
      </c>
      <c r="E4216" t="s">
        <v>9313</v>
      </c>
      <c r="F4216" t="s">
        <v>3753</v>
      </c>
      <c r="G4216">
        <v>209862175</v>
      </c>
      <c r="I4216" t="s">
        <v>3601</v>
      </c>
      <c r="J4216" t="s">
        <v>9575</v>
      </c>
      <c r="K4216" t="s">
        <v>3624</v>
      </c>
      <c r="L4216" t="s">
        <v>9578</v>
      </c>
      <c r="M4216">
        <v>9</v>
      </c>
      <c r="N4216">
        <v>16.7</v>
      </c>
      <c r="O4216">
        <v>11.5</v>
      </c>
      <c r="P4216">
        <v>8.8000000000000007</v>
      </c>
      <c r="Q4216">
        <v>15.8</v>
      </c>
      <c r="R4216">
        <v>8.8000000000000007</v>
      </c>
      <c r="S4216" t="b">
        <v>0</v>
      </c>
      <c r="T4216" t="b">
        <v>0</v>
      </c>
      <c r="U4216" t="b">
        <v>0</v>
      </c>
      <c r="V4216">
        <v>36000</v>
      </c>
      <c r="W4216">
        <v>25000</v>
      </c>
      <c r="X4216">
        <v>2.4900000000000002</v>
      </c>
      <c r="Y4216">
        <v>26000</v>
      </c>
      <c r="Z4216">
        <v>2.2200000000000002</v>
      </c>
    </row>
    <row r="4217" spans="1:26">
      <c r="A4217">
        <v>212316046</v>
      </c>
      <c r="B4217" t="s">
        <v>9533</v>
      </c>
      <c r="C4217" t="s">
        <v>3597</v>
      </c>
      <c r="D4217" t="s">
        <v>4034</v>
      </c>
      <c r="E4217" t="s">
        <v>9313</v>
      </c>
      <c r="F4217" t="s">
        <v>3621</v>
      </c>
      <c r="G4217">
        <v>212316046</v>
      </c>
      <c r="I4217" t="s">
        <v>3622</v>
      </c>
      <c r="J4217" t="s">
        <v>9575</v>
      </c>
      <c r="K4217" t="s">
        <v>3624</v>
      </c>
      <c r="L4217" t="s">
        <v>9577</v>
      </c>
      <c r="M4217">
        <v>9</v>
      </c>
      <c r="N4217">
        <v>18.2</v>
      </c>
      <c r="O4217">
        <v>10.6</v>
      </c>
      <c r="P4217">
        <v>9.4</v>
      </c>
      <c r="Q4217">
        <v>19.2</v>
      </c>
      <c r="R4217">
        <v>8.8000000000000007</v>
      </c>
      <c r="S4217" t="b">
        <v>0</v>
      </c>
      <c r="T4217" t="b">
        <v>0</v>
      </c>
      <c r="U4217" t="b">
        <v>0</v>
      </c>
      <c r="V4217">
        <v>36000</v>
      </c>
      <c r="W4217">
        <v>23000</v>
      </c>
      <c r="X4217">
        <v>2.4500000000000002</v>
      </c>
      <c r="Y4217">
        <v>26000</v>
      </c>
      <c r="Z4217">
        <v>2.13</v>
      </c>
    </row>
    <row r="4218" spans="1:26">
      <c r="A4218">
        <v>209862178</v>
      </c>
      <c r="B4218" t="s">
        <v>9533</v>
      </c>
      <c r="C4218" t="s">
        <v>3597</v>
      </c>
      <c r="D4218" t="s">
        <v>4034</v>
      </c>
      <c r="E4218" t="s">
        <v>9313</v>
      </c>
      <c r="F4218" t="s">
        <v>3621</v>
      </c>
      <c r="G4218">
        <v>209862178</v>
      </c>
      <c r="I4218" t="s">
        <v>3622</v>
      </c>
      <c r="J4218" t="s">
        <v>9575</v>
      </c>
      <c r="K4218" t="s">
        <v>3624</v>
      </c>
      <c r="L4218" t="s">
        <v>9576</v>
      </c>
      <c r="M4218">
        <v>8</v>
      </c>
      <c r="N4218">
        <v>17</v>
      </c>
      <c r="O4218">
        <v>10</v>
      </c>
      <c r="P4218">
        <v>8.5</v>
      </c>
      <c r="Q4218">
        <v>19</v>
      </c>
      <c r="R4218">
        <v>9</v>
      </c>
      <c r="S4218" t="b">
        <v>0</v>
      </c>
      <c r="T4218" t="b">
        <v>0</v>
      </c>
      <c r="U4218" t="b">
        <v>0</v>
      </c>
      <c r="V4218">
        <v>36000</v>
      </c>
      <c r="W4218">
        <v>23000</v>
      </c>
      <c r="X4218">
        <v>2.2000000000000002</v>
      </c>
      <c r="Y4218">
        <v>25000</v>
      </c>
      <c r="Z4218">
        <v>2.11</v>
      </c>
    </row>
    <row r="4219" spans="1:26">
      <c r="A4219">
        <v>209862146</v>
      </c>
      <c r="B4219" t="s">
        <v>9533</v>
      </c>
      <c r="C4219" t="s">
        <v>3597</v>
      </c>
      <c r="D4219" t="s">
        <v>4034</v>
      </c>
      <c r="E4219" t="s">
        <v>9313</v>
      </c>
      <c r="F4219" t="s">
        <v>3621</v>
      </c>
      <c r="G4219">
        <v>209862146</v>
      </c>
      <c r="I4219" t="s">
        <v>3622</v>
      </c>
      <c r="J4219" t="s">
        <v>9573</v>
      </c>
      <c r="K4219" t="s">
        <v>3624</v>
      </c>
      <c r="L4219" t="s">
        <v>9574</v>
      </c>
      <c r="M4219">
        <v>8.5</v>
      </c>
      <c r="N4219">
        <v>17.5</v>
      </c>
      <c r="O4219">
        <v>12</v>
      </c>
      <c r="P4219">
        <v>8.5</v>
      </c>
      <c r="Q4219">
        <v>17.5</v>
      </c>
      <c r="R4219">
        <v>8.6999999999999993</v>
      </c>
      <c r="S4219" t="b">
        <v>0</v>
      </c>
      <c r="T4219" t="b">
        <v>0</v>
      </c>
      <c r="U4219" t="b">
        <v>0</v>
      </c>
      <c r="V4219">
        <v>36000</v>
      </c>
      <c r="W4219">
        <v>24000</v>
      </c>
      <c r="X4219">
        <v>2</v>
      </c>
      <c r="Y4219">
        <v>24160</v>
      </c>
      <c r="Z4219">
        <v>1.98</v>
      </c>
    </row>
    <row r="4220" spans="1:26">
      <c r="A4220">
        <v>209862156</v>
      </c>
      <c r="B4220" t="s">
        <v>9533</v>
      </c>
      <c r="C4220" t="s">
        <v>3597</v>
      </c>
      <c r="D4220" t="s">
        <v>4034</v>
      </c>
      <c r="E4220" t="s">
        <v>9313</v>
      </c>
      <c r="F4220" t="s">
        <v>3621</v>
      </c>
      <c r="G4220">
        <v>209862156</v>
      </c>
      <c r="I4220" t="s">
        <v>3622</v>
      </c>
      <c r="J4220" t="s">
        <v>9568</v>
      </c>
      <c r="K4220" t="s">
        <v>3624</v>
      </c>
      <c r="L4220" t="s">
        <v>9572</v>
      </c>
      <c r="M4220">
        <v>12.5</v>
      </c>
      <c r="N4220">
        <v>21.5</v>
      </c>
      <c r="O4220">
        <v>11.5</v>
      </c>
      <c r="P4220">
        <v>12.5</v>
      </c>
      <c r="Q4220">
        <v>22.3</v>
      </c>
      <c r="R4220">
        <v>10.3</v>
      </c>
      <c r="S4220" t="b">
        <v>0</v>
      </c>
      <c r="T4220" t="b">
        <v>0</v>
      </c>
      <c r="U4220" t="b">
        <v>1</v>
      </c>
      <c r="V4220">
        <v>23000</v>
      </c>
      <c r="W4220">
        <v>18900</v>
      </c>
      <c r="X4220">
        <v>2.38</v>
      </c>
      <c r="Y4220">
        <v>23737</v>
      </c>
      <c r="Z4220">
        <v>1.82</v>
      </c>
    </row>
    <row r="4221" spans="1:26">
      <c r="A4221">
        <v>209862155</v>
      </c>
      <c r="B4221" t="s">
        <v>9533</v>
      </c>
      <c r="C4221" t="s">
        <v>3597</v>
      </c>
      <c r="D4221" t="s">
        <v>4034</v>
      </c>
      <c r="E4221" t="s">
        <v>9313</v>
      </c>
      <c r="F4221" t="s">
        <v>3621</v>
      </c>
      <c r="G4221">
        <v>209862155</v>
      </c>
      <c r="I4221" t="s">
        <v>3622</v>
      </c>
      <c r="J4221" t="s">
        <v>9563</v>
      </c>
      <c r="K4221" t="s">
        <v>3624</v>
      </c>
      <c r="L4221" t="s">
        <v>9571</v>
      </c>
      <c r="M4221">
        <v>13</v>
      </c>
      <c r="N4221">
        <v>21.5</v>
      </c>
      <c r="O4221">
        <v>11</v>
      </c>
      <c r="P4221">
        <v>13</v>
      </c>
      <c r="Q4221">
        <v>22</v>
      </c>
      <c r="R4221">
        <v>10.6</v>
      </c>
      <c r="S4221" t="b">
        <v>0</v>
      </c>
      <c r="T4221" t="b">
        <v>0</v>
      </c>
      <c r="U4221" t="b">
        <v>1</v>
      </c>
      <c r="V4221">
        <v>18000</v>
      </c>
      <c r="W4221">
        <v>11100</v>
      </c>
      <c r="X4221">
        <v>2.8</v>
      </c>
      <c r="Y4221">
        <v>21447</v>
      </c>
      <c r="Z4221">
        <v>1.98</v>
      </c>
    </row>
    <row r="4222" spans="1:26">
      <c r="A4222">
        <v>209862154</v>
      </c>
      <c r="B4222" t="s">
        <v>9533</v>
      </c>
      <c r="C4222" t="s">
        <v>3597</v>
      </c>
      <c r="D4222" t="s">
        <v>4034</v>
      </c>
      <c r="E4222" t="s">
        <v>9313</v>
      </c>
      <c r="F4222" t="s">
        <v>3621</v>
      </c>
      <c r="G4222">
        <v>209862154</v>
      </c>
      <c r="I4222" t="s">
        <v>3622</v>
      </c>
      <c r="J4222" t="s">
        <v>9562</v>
      </c>
      <c r="K4222" t="s">
        <v>3624</v>
      </c>
      <c r="L4222" t="s">
        <v>9570</v>
      </c>
      <c r="M4222">
        <v>13</v>
      </c>
      <c r="N4222">
        <v>22</v>
      </c>
      <c r="O4222">
        <v>12.7</v>
      </c>
      <c r="P4222">
        <v>13</v>
      </c>
      <c r="Q4222">
        <v>23.1</v>
      </c>
      <c r="R4222">
        <v>10.5</v>
      </c>
      <c r="S4222" t="b">
        <v>0</v>
      </c>
      <c r="T4222" t="b">
        <v>0</v>
      </c>
      <c r="U4222" t="b">
        <v>1</v>
      </c>
      <c r="V4222">
        <v>12000</v>
      </c>
      <c r="W4222">
        <v>10300</v>
      </c>
      <c r="X4222">
        <v>2.56</v>
      </c>
      <c r="Y4222">
        <v>12477</v>
      </c>
      <c r="Z4222">
        <v>2.0099999999999998</v>
      </c>
    </row>
    <row r="4223" spans="1:26">
      <c r="A4223">
        <v>209862153</v>
      </c>
      <c r="B4223" t="s">
        <v>9533</v>
      </c>
      <c r="C4223" t="s">
        <v>3597</v>
      </c>
      <c r="D4223" t="s">
        <v>4034</v>
      </c>
      <c r="E4223" t="s">
        <v>9313</v>
      </c>
      <c r="F4223" t="s">
        <v>3621</v>
      </c>
      <c r="G4223">
        <v>209862153</v>
      </c>
      <c r="I4223" t="s">
        <v>3622</v>
      </c>
      <c r="J4223" t="s">
        <v>9560</v>
      </c>
      <c r="K4223" t="s">
        <v>3624</v>
      </c>
      <c r="L4223" t="s">
        <v>9569</v>
      </c>
      <c r="M4223">
        <v>15.8</v>
      </c>
      <c r="N4223">
        <v>25.5</v>
      </c>
      <c r="O4223">
        <v>12.5</v>
      </c>
      <c r="P4223">
        <v>15.8</v>
      </c>
      <c r="Q4223">
        <v>26.4</v>
      </c>
      <c r="R4223">
        <v>11.6</v>
      </c>
      <c r="S4223" t="b">
        <v>0</v>
      </c>
      <c r="T4223" t="b">
        <v>0</v>
      </c>
      <c r="U4223" t="b">
        <v>1</v>
      </c>
      <c r="V4223">
        <v>9000</v>
      </c>
      <c r="W4223">
        <v>9300</v>
      </c>
      <c r="X4223">
        <v>2.5</v>
      </c>
      <c r="Y4223">
        <v>12235</v>
      </c>
      <c r="Z4223">
        <v>1.98</v>
      </c>
    </row>
    <row r="4224" spans="1:26">
      <c r="A4224">
        <v>209862169</v>
      </c>
      <c r="B4224" t="s">
        <v>9533</v>
      </c>
      <c r="C4224" t="s">
        <v>3597</v>
      </c>
      <c r="D4224" t="s">
        <v>4034</v>
      </c>
      <c r="E4224" t="s">
        <v>9313</v>
      </c>
      <c r="F4224" t="s">
        <v>3753</v>
      </c>
      <c r="G4224">
        <v>209862169</v>
      </c>
      <c r="I4224" t="s">
        <v>3601</v>
      </c>
      <c r="J4224" t="s">
        <v>9568</v>
      </c>
      <c r="K4224" t="s">
        <v>3624</v>
      </c>
      <c r="L4224" t="s">
        <v>9567</v>
      </c>
      <c r="M4224">
        <v>12.5</v>
      </c>
      <c r="N4224">
        <v>20.6</v>
      </c>
      <c r="O4224">
        <v>12.6</v>
      </c>
      <c r="P4224">
        <v>12</v>
      </c>
      <c r="Q4224">
        <v>19.2</v>
      </c>
      <c r="R4224">
        <v>10.5</v>
      </c>
      <c r="S4224" t="b">
        <v>0</v>
      </c>
      <c r="T4224" t="b">
        <v>0</v>
      </c>
      <c r="U4224" t="b">
        <v>1</v>
      </c>
      <c r="V4224">
        <v>24000</v>
      </c>
      <c r="W4224">
        <v>21000</v>
      </c>
      <c r="X4224">
        <v>2.64</v>
      </c>
      <c r="Y4224">
        <v>24000</v>
      </c>
      <c r="Z4224">
        <v>2.4</v>
      </c>
    </row>
    <row r="4225" spans="1:26">
      <c r="A4225">
        <v>209862174</v>
      </c>
      <c r="B4225" t="s">
        <v>9533</v>
      </c>
      <c r="C4225" t="s">
        <v>3597</v>
      </c>
      <c r="D4225" t="s">
        <v>4034</v>
      </c>
      <c r="E4225" t="s">
        <v>9313</v>
      </c>
      <c r="F4225" t="s">
        <v>3787</v>
      </c>
      <c r="G4225">
        <v>209862174</v>
      </c>
      <c r="I4225" t="s">
        <v>3622</v>
      </c>
      <c r="J4225" t="s">
        <v>9568</v>
      </c>
      <c r="K4225" t="s">
        <v>3624</v>
      </c>
      <c r="L4225" t="s">
        <v>9558</v>
      </c>
      <c r="M4225">
        <v>11.5</v>
      </c>
      <c r="N4225">
        <v>20.2</v>
      </c>
      <c r="O4225">
        <v>11.6</v>
      </c>
      <c r="P4225">
        <v>11.7</v>
      </c>
      <c r="Q4225">
        <v>20.5</v>
      </c>
      <c r="R4225">
        <v>11</v>
      </c>
      <c r="S4225" t="b">
        <v>0</v>
      </c>
      <c r="T4225" t="b">
        <v>0</v>
      </c>
      <c r="U4225" t="b">
        <v>1</v>
      </c>
      <c r="V4225">
        <v>24000</v>
      </c>
      <c r="W4225">
        <v>19000</v>
      </c>
      <c r="X4225">
        <v>2.64</v>
      </c>
      <c r="Y4225">
        <v>28000</v>
      </c>
      <c r="Z4225">
        <v>2.1</v>
      </c>
    </row>
    <row r="4226" spans="1:26">
      <c r="A4226">
        <v>209862163</v>
      </c>
      <c r="B4226" t="s">
        <v>9533</v>
      </c>
      <c r="C4226" t="s">
        <v>3597</v>
      </c>
      <c r="D4226" t="s">
        <v>4034</v>
      </c>
      <c r="E4226" t="s">
        <v>9313</v>
      </c>
      <c r="F4226" t="s">
        <v>3753</v>
      </c>
      <c r="G4226">
        <v>209862163</v>
      </c>
      <c r="I4226" t="s">
        <v>3601</v>
      </c>
      <c r="J4226" t="s">
        <v>9557</v>
      </c>
      <c r="K4226" t="s">
        <v>3624</v>
      </c>
      <c r="L4226" t="s">
        <v>9567</v>
      </c>
      <c r="M4226">
        <v>12.6</v>
      </c>
      <c r="N4226">
        <v>21.5</v>
      </c>
      <c r="O4226">
        <v>11.2</v>
      </c>
      <c r="P4226">
        <v>12.5</v>
      </c>
      <c r="Q4226">
        <v>19</v>
      </c>
      <c r="R4226">
        <v>11.2</v>
      </c>
      <c r="S4226" t="b">
        <v>0</v>
      </c>
      <c r="T4226" t="b">
        <v>0</v>
      </c>
      <c r="U4226" t="b">
        <v>1</v>
      </c>
      <c r="V4226">
        <v>23000</v>
      </c>
      <c r="W4226">
        <v>20000</v>
      </c>
      <c r="X4226">
        <v>2.61</v>
      </c>
      <c r="Y4226">
        <v>22600</v>
      </c>
      <c r="Z4226">
        <v>2.41</v>
      </c>
    </row>
    <row r="4227" spans="1:26">
      <c r="A4227">
        <v>209862168</v>
      </c>
      <c r="B4227" t="s">
        <v>9533</v>
      </c>
      <c r="C4227" t="s">
        <v>3597</v>
      </c>
      <c r="D4227" t="s">
        <v>4034</v>
      </c>
      <c r="E4227" t="s">
        <v>9313</v>
      </c>
      <c r="F4227" t="s">
        <v>3849</v>
      </c>
      <c r="G4227">
        <v>209862168</v>
      </c>
      <c r="I4227" t="s">
        <v>3622</v>
      </c>
      <c r="J4227" t="s">
        <v>9563</v>
      </c>
      <c r="K4227" t="s">
        <v>3624</v>
      </c>
      <c r="L4227" t="s">
        <v>9566</v>
      </c>
      <c r="M4227">
        <v>12.5</v>
      </c>
      <c r="N4227">
        <v>20</v>
      </c>
      <c r="O4227">
        <v>10.3</v>
      </c>
      <c r="P4227">
        <v>12.5</v>
      </c>
      <c r="Q4227">
        <v>20</v>
      </c>
      <c r="R4227">
        <v>9.5</v>
      </c>
      <c r="S4227" t="b">
        <v>0</v>
      </c>
      <c r="T4227" t="b">
        <v>0</v>
      </c>
      <c r="U4227" t="b">
        <v>1</v>
      </c>
      <c r="V4227">
        <v>16000</v>
      </c>
      <c r="W4227">
        <v>15600</v>
      </c>
      <c r="X4227">
        <v>2.2400000000000002</v>
      </c>
      <c r="Y4227">
        <v>20000</v>
      </c>
      <c r="Z4227">
        <v>1.78</v>
      </c>
    </row>
    <row r="4228" spans="1:26">
      <c r="A4228">
        <v>209862173</v>
      </c>
      <c r="B4228" t="s">
        <v>9533</v>
      </c>
      <c r="C4228" t="s">
        <v>3597</v>
      </c>
      <c r="D4228" t="s">
        <v>4034</v>
      </c>
      <c r="E4228" t="s">
        <v>9313</v>
      </c>
      <c r="F4228" t="s">
        <v>3787</v>
      </c>
      <c r="G4228">
        <v>209862173</v>
      </c>
      <c r="I4228" t="s">
        <v>3622</v>
      </c>
      <c r="J4228" t="s">
        <v>9563</v>
      </c>
      <c r="K4228" t="s">
        <v>3624</v>
      </c>
      <c r="L4228" t="s">
        <v>9565</v>
      </c>
      <c r="M4228">
        <v>12.5</v>
      </c>
      <c r="N4228">
        <v>20.2</v>
      </c>
      <c r="O4228">
        <v>10.6</v>
      </c>
      <c r="P4228">
        <v>12.5</v>
      </c>
      <c r="Q4228">
        <v>20.5</v>
      </c>
      <c r="R4228">
        <v>9.8000000000000007</v>
      </c>
      <c r="S4228" t="b">
        <v>0</v>
      </c>
      <c r="T4228" t="b">
        <v>0</v>
      </c>
      <c r="U4228" t="b">
        <v>1</v>
      </c>
      <c r="V4228">
        <v>17000</v>
      </c>
      <c r="W4228">
        <v>12000</v>
      </c>
      <c r="X4228">
        <v>2.2999999999999998</v>
      </c>
      <c r="Y4228">
        <v>17000</v>
      </c>
      <c r="Z4228">
        <v>1.9</v>
      </c>
    </row>
    <row r="4229" spans="1:26">
      <c r="A4229">
        <v>209862172</v>
      </c>
      <c r="B4229" t="s">
        <v>9533</v>
      </c>
      <c r="C4229" t="s">
        <v>3597</v>
      </c>
      <c r="D4229" t="s">
        <v>4034</v>
      </c>
      <c r="E4229" t="s">
        <v>9313</v>
      </c>
      <c r="F4229" t="s">
        <v>3753</v>
      </c>
      <c r="G4229">
        <v>209862172</v>
      </c>
      <c r="I4229" t="s">
        <v>3601</v>
      </c>
      <c r="J4229" t="s">
        <v>9563</v>
      </c>
      <c r="K4229" t="s">
        <v>3624</v>
      </c>
      <c r="L4229" t="s">
        <v>9564</v>
      </c>
      <c r="M4229">
        <v>12.5</v>
      </c>
      <c r="N4229">
        <v>19.600000000000001</v>
      </c>
      <c r="O4229">
        <v>11</v>
      </c>
      <c r="P4229">
        <v>11.7</v>
      </c>
      <c r="Q4229">
        <v>18</v>
      </c>
      <c r="R4229">
        <v>9.5</v>
      </c>
      <c r="S4229" t="b">
        <v>0</v>
      </c>
      <c r="T4229" t="b">
        <v>0</v>
      </c>
      <c r="U4229" t="b">
        <v>1</v>
      </c>
      <c r="V4229">
        <v>17000</v>
      </c>
      <c r="W4229">
        <v>15000</v>
      </c>
      <c r="X4229">
        <v>2.27</v>
      </c>
      <c r="Y4229">
        <v>19000</v>
      </c>
      <c r="Z4229">
        <v>2.02</v>
      </c>
    </row>
    <row r="4230" spans="1:26">
      <c r="A4230">
        <v>209862171</v>
      </c>
      <c r="B4230" t="s">
        <v>9533</v>
      </c>
      <c r="C4230" t="s">
        <v>3597</v>
      </c>
      <c r="D4230" t="s">
        <v>4034</v>
      </c>
      <c r="E4230" t="s">
        <v>9313</v>
      </c>
      <c r="F4230" t="s">
        <v>3753</v>
      </c>
      <c r="G4230">
        <v>209862171</v>
      </c>
      <c r="I4230" t="s">
        <v>3601</v>
      </c>
      <c r="J4230" t="s">
        <v>9562</v>
      </c>
      <c r="K4230" t="s">
        <v>3624</v>
      </c>
      <c r="L4230" t="s">
        <v>9561</v>
      </c>
      <c r="M4230">
        <v>13</v>
      </c>
      <c r="N4230">
        <v>21.5</v>
      </c>
      <c r="O4230">
        <v>11.5</v>
      </c>
      <c r="P4230">
        <v>11.7</v>
      </c>
      <c r="Q4230">
        <v>19.5</v>
      </c>
      <c r="R4230">
        <v>10</v>
      </c>
      <c r="S4230" t="b">
        <v>0</v>
      </c>
      <c r="T4230" t="b">
        <v>0</v>
      </c>
      <c r="U4230" t="b">
        <v>1</v>
      </c>
      <c r="V4230">
        <v>12000</v>
      </c>
      <c r="W4230">
        <v>10600</v>
      </c>
      <c r="X4230">
        <v>2.5099999999999998</v>
      </c>
      <c r="Y4230">
        <v>12600</v>
      </c>
      <c r="Z4230">
        <v>1.95</v>
      </c>
    </row>
    <row r="4231" spans="1:26">
      <c r="A4231">
        <v>209862167</v>
      </c>
      <c r="B4231" t="s">
        <v>9533</v>
      </c>
      <c r="C4231" t="s">
        <v>3597</v>
      </c>
      <c r="D4231" t="s">
        <v>4034</v>
      </c>
      <c r="E4231" t="s">
        <v>9313</v>
      </c>
      <c r="F4231" t="s">
        <v>3849</v>
      </c>
      <c r="G4231">
        <v>209862167</v>
      </c>
      <c r="I4231" t="s">
        <v>3622</v>
      </c>
      <c r="J4231" t="s">
        <v>9562</v>
      </c>
      <c r="K4231" t="s">
        <v>3624</v>
      </c>
      <c r="L4231" t="s">
        <v>9556</v>
      </c>
      <c r="M4231">
        <v>12.7</v>
      </c>
      <c r="N4231">
        <v>21.5</v>
      </c>
      <c r="O4231">
        <v>10.6</v>
      </c>
      <c r="P4231">
        <v>12.7</v>
      </c>
      <c r="Q4231">
        <v>22.3</v>
      </c>
      <c r="R4231">
        <v>10.199999999999999</v>
      </c>
      <c r="S4231" t="b">
        <v>0</v>
      </c>
      <c r="T4231" t="b">
        <v>0</v>
      </c>
      <c r="U4231" t="b">
        <v>1</v>
      </c>
      <c r="V4231">
        <v>12000</v>
      </c>
      <c r="W4231">
        <v>9900</v>
      </c>
      <c r="X4231">
        <v>2.5499999999999998</v>
      </c>
      <c r="Y4231">
        <v>14000</v>
      </c>
      <c r="Z4231">
        <v>2.29</v>
      </c>
    </row>
    <row r="4232" spans="1:26">
      <c r="A4232">
        <v>209862161</v>
      </c>
      <c r="B4232" t="s">
        <v>9533</v>
      </c>
      <c r="C4232" t="s">
        <v>3597</v>
      </c>
      <c r="D4232" t="s">
        <v>4034</v>
      </c>
      <c r="E4232" t="s">
        <v>9313</v>
      </c>
      <c r="F4232" t="s">
        <v>3753</v>
      </c>
      <c r="G4232">
        <v>209862161</v>
      </c>
      <c r="I4232" t="s">
        <v>3601</v>
      </c>
      <c r="J4232" t="s">
        <v>9555</v>
      </c>
      <c r="K4232" t="s">
        <v>3624</v>
      </c>
      <c r="L4232" t="s">
        <v>9561</v>
      </c>
      <c r="M4232">
        <v>12.5</v>
      </c>
      <c r="N4232">
        <v>21.5</v>
      </c>
      <c r="O4232">
        <v>11.5</v>
      </c>
      <c r="P4232">
        <v>11.7</v>
      </c>
      <c r="Q4232">
        <v>19</v>
      </c>
      <c r="R4232">
        <v>10.3</v>
      </c>
      <c r="S4232" t="b">
        <v>0</v>
      </c>
      <c r="T4232" t="b">
        <v>0</v>
      </c>
      <c r="U4232" t="b">
        <v>1</v>
      </c>
      <c r="V4232">
        <v>11500</v>
      </c>
      <c r="W4232">
        <v>9300</v>
      </c>
      <c r="X4232">
        <v>2.78</v>
      </c>
      <c r="Y4232">
        <v>10100</v>
      </c>
      <c r="Z4232">
        <v>2.39</v>
      </c>
    </row>
    <row r="4233" spans="1:26">
      <c r="A4233">
        <v>209862170</v>
      </c>
      <c r="B4233" t="s">
        <v>9533</v>
      </c>
      <c r="C4233" t="s">
        <v>3597</v>
      </c>
      <c r="D4233" t="s">
        <v>4034</v>
      </c>
      <c r="E4233" t="s">
        <v>9313</v>
      </c>
      <c r="F4233" t="s">
        <v>3753</v>
      </c>
      <c r="G4233">
        <v>209862170</v>
      </c>
      <c r="I4233" t="s">
        <v>3601</v>
      </c>
      <c r="J4233" t="s">
        <v>9560</v>
      </c>
      <c r="K4233" t="s">
        <v>3624</v>
      </c>
      <c r="L4233" t="s">
        <v>9559</v>
      </c>
      <c r="M4233">
        <v>14</v>
      </c>
      <c r="N4233">
        <v>23</v>
      </c>
      <c r="O4233">
        <v>12</v>
      </c>
      <c r="P4233">
        <v>13.2</v>
      </c>
      <c r="Q4233">
        <v>20.2</v>
      </c>
      <c r="R4233">
        <v>12</v>
      </c>
      <c r="S4233" t="b">
        <v>0</v>
      </c>
      <c r="T4233" t="b">
        <v>0</v>
      </c>
      <c r="U4233" t="b">
        <v>1</v>
      </c>
      <c r="V4233">
        <v>9000</v>
      </c>
      <c r="W4233">
        <v>10100</v>
      </c>
      <c r="X4233">
        <v>2.41</v>
      </c>
      <c r="Y4233">
        <v>11600</v>
      </c>
      <c r="Z4233">
        <v>1.9</v>
      </c>
    </row>
    <row r="4234" spans="1:26">
      <c r="A4234">
        <v>209862166</v>
      </c>
      <c r="B4234" t="s">
        <v>9533</v>
      </c>
      <c r="C4234" t="s">
        <v>3597</v>
      </c>
      <c r="D4234" t="s">
        <v>4034</v>
      </c>
      <c r="E4234" t="s">
        <v>9313</v>
      </c>
      <c r="F4234" t="s">
        <v>3849</v>
      </c>
      <c r="G4234">
        <v>209862166</v>
      </c>
      <c r="I4234" t="s">
        <v>3622</v>
      </c>
      <c r="J4234" t="s">
        <v>9560</v>
      </c>
      <c r="K4234" t="s">
        <v>3624</v>
      </c>
      <c r="L4234" t="s">
        <v>9554</v>
      </c>
      <c r="M4234">
        <v>13</v>
      </c>
      <c r="N4234">
        <v>20.5</v>
      </c>
      <c r="O4234">
        <v>10.8</v>
      </c>
      <c r="P4234">
        <v>13</v>
      </c>
      <c r="Q4234">
        <v>20.5</v>
      </c>
      <c r="R4234">
        <v>10.3</v>
      </c>
      <c r="S4234" t="b">
        <v>0</v>
      </c>
      <c r="T4234" t="b">
        <v>0</v>
      </c>
      <c r="U4234" t="b">
        <v>1</v>
      </c>
      <c r="V4234">
        <v>9000</v>
      </c>
      <c r="W4234">
        <v>9000</v>
      </c>
      <c r="X4234">
        <v>1.91</v>
      </c>
      <c r="Y4234">
        <v>11000</v>
      </c>
      <c r="Z4234">
        <v>1.69</v>
      </c>
    </row>
    <row r="4235" spans="1:26">
      <c r="A4235">
        <v>209862160</v>
      </c>
      <c r="B4235" t="s">
        <v>9533</v>
      </c>
      <c r="C4235" t="s">
        <v>3597</v>
      </c>
      <c r="D4235" t="s">
        <v>4034</v>
      </c>
      <c r="E4235" t="s">
        <v>9313</v>
      </c>
      <c r="F4235" t="s">
        <v>3753</v>
      </c>
      <c r="G4235">
        <v>209862160</v>
      </c>
      <c r="I4235" t="s">
        <v>3601</v>
      </c>
      <c r="J4235" t="s">
        <v>9553</v>
      </c>
      <c r="K4235" t="s">
        <v>3624</v>
      </c>
      <c r="L4235" t="s">
        <v>9559</v>
      </c>
      <c r="M4235">
        <v>13.5</v>
      </c>
      <c r="N4235">
        <v>21</v>
      </c>
      <c r="O4235">
        <v>11.5</v>
      </c>
      <c r="P4235">
        <v>12.5</v>
      </c>
      <c r="Q4235">
        <v>19.2</v>
      </c>
      <c r="R4235">
        <v>10.199999999999999</v>
      </c>
      <c r="S4235" t="b">
        <v>0</v>
      </c>
      <c r="T4235" t="b">
        <v>0</v>
      </c>
      <c r="U4235" t="b">
        <v>1</v>
      </c>
      <c r="V4235">
        <v>9000</v>
      </c>
      <c r="W4235">
        <v>7700</v>
      </c>
      <c r="X4235">
        <v>2.59</v>
      </c>
      <c r="Y4235">
        <v>10200</v>
      </c>
      <c r="Z4235">
        <v>2.41</v>
      </c>
    </row>
    <row r="4236" spans="1:26">
      <c r="A4236">
        <v>209862165</v>
      </c>
      <c r="B4236" t="s">
        <v>9533</v>
      </c>
      <c r="C4236" t="s">
        <v>3597</v>
      </c>
      <c r="D4236" t="s">
        <v>4034</v>
      </c>
      <c r="E4236" t="s">
        <v>9313</v>
      </c>
      <c r="F4236" t="s">
        <v>3787</v>
      </c>
      <c r="G4236">
        <v>209862165</v>
      </c>
      <c r="I4236" t="s">
        <v>3622</v>
      </c>
      <c r="J4236" t="s">
        <v>9557</v>
      </c>
      <c r="K4236" t="s">
        <v>3624</v>
      </c>
      <c r="L4236" t="s">
        <v>9558</v>
      </c>
      <c r="M4236">
        <v>12.5</v>
      </c>
      <c r="N4236">
        <v>20</v>
      </c>
      <c r="O4236">
        <v>11.2</v>
      </c>
      <c r="P4236">
        <v>12.5</v>
      </c>
      <c r="Q4236">
        <v>21.2</v>
      </c>
      <c r="R4236">
        <v>10.3</v>
      </c>
      <c r="S4236" t="b">
        <v>0</v>
      </c>
      <c r="T4236" t="b">
        <v>0</v>
      </c>
      <c r="U4236" t="b">
        <v>1</v>
      </c>
      <c r="V4236">
        <v>24000</v>
      </c>
      <c r="W4236">
        <v>16000</v>
      </c>
      <c r="X4236">
        <v>2.2999999999999998</v>
      </c>
      <c r="Y4236">
        <v>17600</v>
      </c>
      <c r="Z4236">
        <v>2.16</v>
      </c>
    </row>
    <row r="4237" spans="1:26">
      <c r="A4237">
        <v>209862158</v>
      </c>
      <c r="B4237" t="s">
        <v>9533</v>
      </c>
      <c r="C4237" t="s">
        <v>3597</v>
      </c>
      <c r="D4237" t="s">
        <v>4034</v>
      </c>
      <c r="E4237" t="s">
        <v>9313</v>
      </c>
      <c r="F4237" t="s">
        <v>3849</v>
      </c>
      <c r="G4237">
        <v>209862158</v>
      </c>
      <c r="I4237" t="s">
        <v>3622</v>
      </c>
      <c r="J4237" t="s">
        <v>9555</v>
      </c>
      <c r="K4237" t="s">
        <v>3624</v>
      </c>
      <c r="L4237" t="s">
        <v>9556</v>
      </c>
      <c r="M4237">
        <v>14</v>
      </c>
      <c r="N4237">
        <v>22</v>
      </c>
      <c r="O4237">
        <v>10.6</v>
      </c>
      <c r="P4237">
        <v>14</v>
      </c>
      <c r="Q4237">
        <v>22.7</v>
      </c>
      <c r="R4237">
        <v>10</v>
      </c>
      <c r="S4237" t="b">
        <v>0</v>
      </c>
      <c r="T4237" t="b">
        <v>0</v>
      </c>
      <c r="U4237" t="b">
        <v>1</v>
      </c>
      <c r="V4237">
        <v>12000</v>
      </c>
      <c r="W4237">
        <v>8900</v>
      </c>
      <c r="X4237">
        <v>2.75</v>
      </c>
      <c r="Y4237">
        <v>9300</v>
      </c>
      <c r="Z4237">
        <v>2.39</v>
      </c>
    </row>
    <row r="4238" spans="1:26">
      <c r="A4238">
        <v>209862157</v>
      </c>
      <c r="B4238" t="s">
        <v>9533</v>
      </c>
      <c r="C4238" t="s">
        <v>3597</v>
      </c>
      <c r="D4238" t="s">
        <v>4034</v>
      </c>
      <c r="E4238" t="s">
        <v>9313</v>
      </c>
      <c r="F4238" t="s">
        <v>3849</v>
      </c>
      <c r="G4238">
        <v>209862157</v>
      </c>
      <c r="I4238" t="s">
        <v>3622</v>
      </c>
      <c r="J4238" t="s">
        <v>9553</v>
      </c>
      <c r="K4238" t="s">
        <v>3624</v>
      </c>
      <c r="L4238" t="s">
        <v>9554</v>
      </c>
      <c r="M4238">
        <v>13</v>
      </c>
      <c r="N4238">
        <v>20</v>
      </c>
      <c r="O4238">
        <v>10.5</v>
      </c>
      <c r="P4238">
        <v>13</v>
      </c>
      <c r="Q4238">
        <v>20</v>
      </c>
      <c r="R4238">
        <v>10</v>
      </c>
      <c r="S4238" t="b">
        <v>0</v>
      </c>
      <c r="T4238" t="b">
        <v>0</v>
      </c>
      <c r="U4238" t="b">
        <v>1</v>
      </c>
      <c r="V4238">
        <v>9000</v>
      </c>
      <c r="W4238">
        <v>7500</v>
      </c>
      <c r="X4238">
        <v>2.44</v>
      </c>
      <c r="Y4238">
        <v>9400</v>
      </c>
      <c r="Z4238">
        <v>2.19</v>
      </c>
    </row>
    <row r="4239" spans="1:26">
      <c r="A4239">
        <v>208650697</v>
      </c>
      <c r="B4239" t="s">
        <v>9533</v>
      </c>
      <c r="C4239" t="s">
        <v>3597</v>
      </c>
      <c r="D4239" t="s">
        <v>4034</v>
      </c>
      <c r="E4239" t="s">
        <v>9540</v>
      </c>
      <c r="F4239" t="s">
        <v>3621</v>
      </c>
      <c r="G4239">
        <v>208650697</v>
      </c>
      <c r="I4239" t="s">
        <v>3622</v>
      </c>
      <c r="J4239" t="s">
        <v>9551</v>
      </c>
      <c r="K4239" t="s">
        <v>3624</v>
      </c>
      <c r="L4239" t="s">
        <v>9552</v>
      </c>
      <c r="M4239">
        <v>9.5</v>
      </c>
      <c r="N4239">
        <v>18.5</v>
      </c>
      <c r="O4239">
        <v>10.199999999999999</v>
      </c>
      <c r="P4239">
        <v>9.5</v>
      </c>
      <c r="Q4239">
        <v>18.5</v>
      </c>
      <c r="R4239">
        <v>8.6</v>
      </c>
      <c r="S4239" t="b">
        <v>0</v>
      </c>
      <c r="T4239" t="b">
        <v>0</v>
      </c>
      <c r="U4239" t="b">
        <v>0</v>
      </c>
      <c r="V4239">
        <v>24000</v>
      </c>
      <c r="W4239">
        <v>16500</v>
      </c>
      <c r="X4239">
        <v>2.38</v>
      </c>
      <c r="Y4239">
        <v>19257</v>
      </c>
      <c r="Z4239">
        <v>2.11</v>
      </c>
    </row>
    <row r="4240" spans="1:26">
      <c r="A4240">
        <v>208650696</v>
      </c>
      <c r="B4240" t="s">
        <v>9533</v>
      </c>
      <c r="C4240" t="s">
        <v>3597</v>
      </c>
      <c r="D4240" t="s">
        <v>4034</v>
      </c>
      <c r="E4240" t="s">
        <v>9540</v>
      </c>
      <c r="F4240" t="s">
        <v>3621</v>
      </c>
      <c r="G4240">
        <v>208650696</v>
      </c>
      <c r="I4240" t="s">
        <v>3622</v>
      </c>
      <c r="J4240" t="s">
        <v>9549</v>
      </c>
      <c r="K4240" t="s">
        <v>3624</v>
      </c>
      <c r="L4240" t="s">
        <v>9550</v>
      </c>
      <c r="M4240">
        <v>11</v>
      </c>
      <c r="N4240">
        <v>19.5</v>
      </c>
      <c r="O4240">
        <v>10</v>
      </c>
      <c r="P4240">
        <v>11</v>
      </c>
      <c r="Q4240">
        <v>19.5</v>
      </c>
      <c r="R4240">
        <v>8.6999999999999993</v>
      </c>
      <c r="S4240" t="b">
        <v>0</v>
      </c>
      <c r="T4240" t="b">
        <v>0</v>
      </c>
      <c r="U4240" t="b">
        <v>0</v>
      </c>
      <c r="V4240">
        <v>18000</v>
      </c>
      <c r="W4240">
        <v>11400</v>
      </c>
      <c r="X4240">
        <v>2.57</v>
      </c>
      <c r="Y4240">
        <v>14370</v>
      </c>
      <c r="Z4240">
        <v>2.4900000000000002</v>
      </c>
    </row>
    <row r="4241" spans="1:26">
      <c r="A4241">
        <v>208650695</v>
      </c>
      <c r="B4241" t="s">
        <v>9533</v>
      </c>
      <c r="C4241" t="s">
        <v>3597</v>
      </c>
      <c r="D4241" t="s">
        <v>4034</v>
      </c>
      <c r="E4241" t="s">
        <v>9540</v>
      </c>
      <c r="F4241" t="s">
        <v>3621</v>
      </c>
      <c r="G4241">
        <v>208650695</v>
      </c>
      <c r="I4241" t="s">
        <v>3622</v>
      </c>
      <c r="J4241" t="s">
        <v>9547</v>
      </c>
      <c r="K4241" t="s">
        <v>3624</v>
      </c>
      <c r="L4241" t="s">
        <v>9548</v>
      </c>
      <c r="M4241">
        <v>10.8</v>
      </c>
      <c r="N4241">
        <v>20.5</v>
      </c>
      <c r="O4241">
        <v>10.7</v>
      </c>
      <c r="P4241">
        <v>10.8</v>
      </c>
      <c r="Q4241">
        <v>21.4</v>
      </c>
      <c r="R4241">
        <v>9.1999999999999993</v>
      </c>
      <c r="S4241" t="b">
        <v>0</v>
      </c>
      <c r="T4241" t="b">
        <v>0</v>
      </c>
      <c r="U4241" t="b">
        <v>0</v>
      </c>
      <c r="V4241">
        <v>12000</v>
      </c>
      <c r="W4241">
        <v>7000</v>
      </c>
      <c r="X4241">
        <v>2.5</v>
      </c>
      <c r="Y4241">
        <v>9300</v>
      </c>
      <c r="Z4241">
        <v>2</v>
      </c>
    </row>
    <row r="4242" spans="1:26">
      <c r="A4242">
        <v>208650694</v>
      </c>
      <c r="B4242" t="s">
        <v>9533</v>
      </c>
      <c r="C4242" t="s">
        <v>3597</v>
      </c>
      <c r="D4242" t="s">
        <v>4034</v>
      </c>
      <c r="E4242" t="s">
        <v>9540</v>
      </c>
      <c r="F4242" t="s">
        <v>3621</v>
      </c>
      <c r="G4242">
        <v>208650694</v>
      </c>
      <c r="I4242" t="s">
        <v>3622</v>
      </c>
      <c r="J4242" t="s">
        <v>9545</v>
      </c>
      <c r="K4242" t="s">
        <v>3624</v>
      </c>
      <c r="L4242" t="s">
        <v>9546</v>
      </c>
      <c r="M4242">
        <v>12.6</v>
      </c>
      <c r="N4242">
        <v>21.5</v>
      </c>
      <c r="O4242">
        <v>10</v>
      </c>
      <c r="P4242">
        <v>12.6</v>
      </c>
      <c r="Q4242">
        <v>21.7</v>
      </c>
      <c r="R4242">
        <v>9.4</v>
      </c>
      <c r="S4242" t="b">
        <v>0</v>
      </c>
      <c r="T4242" t="b">
        <v>0</v>
      </c>
      <c r="U4242" t="b">
        <v>0</v>
      </c>
      <c r="V4242">
        <v>9000</v>
      </c>
      <c r="W4242">
        <v>6000</v>
      </c>
      <c r="X4242">
        <v>2.5099999999999998</v>
      </c>
      <c r="Y4242">
        <v>8065</v>
      </c>
      <c r="Z4242">
        <v>2.17</v>
      </c>
    </row>
    <row r="4243" spans="1:26">
      <c r="A4243">
        <v>208650693</v>
      </c>
      <c r="B4243" t="s">
        <v>9533</v>
      </c>
      <c r="C4243" t="s">
        <v>3597</v>
      </c>
      <c r="D4243" t="s">
        <v>4034</v>
      </c>
      <c r="E4243" t="s">
        <v>9540</v>
      </c>
      <c r="F4243" t="s">
        <v>3621</v>
      </c>
      <c r="G4243">
        <v>208650693</v>
      </c>
      <c r="I4243" t="s">
        <v>3622</v>
      </c>
      <c r="J4243" t="s">
        <v>9543</v>
      </c>
      <c r="K4243" t="s">
        <v>3624</v>
      </c>
      <c r="L4243" t="s">
        <v>9544</v>
      </c>
      <c r="M4243">
        <v>10.3</v>
      </c>
      <c r="N4243">
        <v>20</v>
      </c>
      <c r="O4243">
        <v>10.8</v>
      </c>
      <c r="P4243">
        <v>10.3</v>
      </c>
      <c r="Q4243">
        <v>20.8</v>
      </c>
      <c r="R4243">
        <v>8.6999999999999993</v>
      </c>
      <c r="S4243" t="b">
        <v>0</v>
      </c>
      <c r="T4243" t="b">
        <v>0</v>
      </c>
      <c r="U4243" t="b">
        <v>0</v>
      </c>
      <c r="V4243">
        <v>12000</v>
      </c>
      <c r="W4243">
        <v>7800</v>
      </c>
      <c r="X4243">
        <v>2.31</v>
      </c>
      <c r="Y4243">
        <v>8200</v>
      </c>
      <c r="Z4243">
        <v>1.35</v>
      </c>
    </row>
    <row r="4244" spans="1:26">
      <c r="A4244">
        <v>208650692</v>
      </c>
      <c r="B4244" t="s">
        <v>9533</v>
      </c>
      <c r="C4244" t="s">
        <v>3597</v>
      </c>
      <c r="D4244" t="s">
        <v>4034</v>
      </c>
      <c r="E4244" t="s">
        <v>9540</v>
      </c>
      <c r="F4244" t="s">
        <v>3621</v>
      </c>
      <c r="G4244">
        <v>208650692</v>
      </c>
      <c r="I4244" t="s">
        <v>3622</v>
      </c>
      <c r="J4244" t="s">
        <v>9541</v>
      </c>
      <c r="K4244" t="s">
        <v>3624</v>
      </c>
      <c r="L4244" t="s">
        <v>9542</v>
      </c>
      <c r="M4244">
        <v>12.5</v>
      </c>
      <c r="N4244">
        <v>21.5</v>
      </c>
      <c r="O4244">
        <v>10.3</v>
      </c>
      <c r="P4244">
        <v>12.5</v>
      </c>
      <c r="Q4244">
        <v>21.5</v>
      </c>
      <c r="R4244">
        <v>9.1</v>
      </c>
      <c r="S4244" t="b">
        <v>0</v>
      </c>
      <c r="T4244" t="b">
        <v>0</v>
      </c>
      <c r="U4244" t="b">
        <v>0</v>
      </c>
      <c r="V4244">
        <v>9000</v>
      </c>
      <c r="W4244">
        <v>6300</v>
      </c>
      <c r="X4244">
        <v>2.4</v>
      </c>
      <c r="Y4244">
        <v>7973</v>
      </c>
      <c r="Z4244">
        <v>1.88</v>
      </c>
    </row>
    <row r="4245" spans="1:26">
      <c r="A4245">
        <v>212361360</v>
      </c>
      <c r="B4245" t="s">
        <v>9533</v>
      </c>
      <c r="C4245" t="s">
        <v>3597</v>
      </c>
      <c r="D4245" t="s">
        <v>3911</v>
      </c>
      <c r="E4245" t="s">
        <v>3915</v>
      </c>
      <c r="F4245" t="s">
        <v>3600</v>
      </c>
      <c r="G4245">
        <v>212361360</v>
      </c>
      <c r="I4245" t="s">
        <v>3700</v>
      </c>
      <c r="J4245" t="s">
        <v>9537</v>
      </c>
      <c r="L4245" t="s">
        <v>9539</v>
      </c>
      <c r="P4245">
        <v>9.5</v>
      </c>
      <c r="Q4245">
        <v>15.2</v>
      </c>
      <c r="R4245">
        <v>8.5</v>
      </c>
      <c r="S4245" t="b">
        <v>0</v>
      </c>
      <c r="T4245" t="b">
        <v>0</v>
      </c>
      <c r="U4245" t="b">
        <v>0</v>
      </c>
      <c r="V4245">
        <v>53000</v>
      </c>
      <c r="W4245">
        <v>35200</v>
      </c>
      <c r="X4245">
        <v>2.1</v>
      </c>
      <c r="Y4245">
        <v>36900</v>
      </c>
      <c r="Z4245">
        <v>2.08</v>
      </c>
    </row>
    <row r="4246" spans="1:26">
      <c r="A4246">
        <v>212361359</v>
      </c>
      <c r="B4246" t="s">
        <v>9533</v>
      </c>
      <c r="C4246" t="s">
        <v>3597</v>
      </c>
      <c r="D4246" t="s">
        <v>3911</v>
      </c>
      <c r="E4246" t="s">
        <v>3915</v>
      </c>
      <c r="F4246" t="s">
        <v>3600</v>
      </c>
      <c r="G4246">
        <v>212361359</v>
      </c>
      <c r="I4246" t="s">
        <v>3700</v>
      </c>
      <c r="J4246" t="s">
        <v>9537</v>
      </c>
      <c r="L4246" t="s">
        <v>9538</v>
      </c>
      <c r="P4246">
        <v>10</v>
      </c>
      <c r="Q4246">
        <v>15.2</v>
      </c>
      <c r="R4246">
        <v>8.5</v>
      </c>
      <c r="S4246" t="b">
        <v>0</v>
      </c>
      <c r="T4246" t="b">
        <v>0</v>
      </c>
      <c r="U4246" t="b">
        <v>1</v>
      </c>
      <c r="V4246">
        <v>47000</v>
      </c>
      <c r="W4246">
        <v>31200</v>
      </c>
      <c r="X4246">
        <v>2.1</v>
      </c>
      <c r="Y4246">
        <v>32700</v>
      </c>
      <c r="Z4246">
        <v>2.08</v>
      </c>
    </row>
    <row r="4247" spans="1:26">
      <c r="A4247">
        <v>212361358</v>
      </c>
      <c r="B4247" t="s">
        <v>9533</v>
      </c>
      <c r="C4247" t="s">
        <v>3597</v>
      </c>
      <c r="D4247" t="s">
        <v>3911</v>
      </c>
      <c r="E4247" t="s">
        <v>3915</v>
      </c>
      <c r="F4247" t="s">
        <v>3600</v>
      </c>
      <c r="G4247">
        <v>212361358</v>
      </c>
      <c r="I4247" t="s">
        <v>3700</v>
      </c>
      <c r="J4247" t="s">
        <v>9534</v>
      </c>
      <c r="L4247" t="s">
        <v>9536</v>
      </c>
      <c r="P4247">
        <v>9.5</v>
      </c>
      <c r="Q4247">
        <v>15.2</v>
      </c>
      <c r="R4247">
        <v>8.5</v>
      </c>
      <c r="S4247" t="b">
        <v>0</v>
      </c>
      <c r="T4247" t="b">
        <v>0</v>
      </c>
      <c r="U4247" t="b">
        <v>0</v>
      </c>
      <c r="V4247">
        <v>34000</v>
      </c>
      <c r="W4247">
        <v>22000</v>
      </c>
      <c r="X4247">
        <v>2</v>
      </c>
      <c r="Y4247">
        <v>23100</v>
      </c>
      <c r="Z4247">
        <v>1.99</v>
      </c>
    </row>
    <row r="4248" spans="1:26">
      <c r="A4248">
        <v>212361357</v>
      </c>
      <c r="B4248" t="s">
        <v>9533</v>
      </c>
      <c r="C4248" t="s">
        <v>3597</v>
      </c>
      <c r="D4248" t="s">
        <v>3911</v>
      </c>
      <c r="E4248" t="s">
        <v>3915</v>
      </c>
      <c r="F4248" t="s">
        <v>3600</v>
      </c>
      <c r="G4248">
        <v>212361357</v>
      </c>
      <c r="I4248" t="s">
        <v>3700</v>
      </c>
      <c r="J4248" t="s">
        <v>9534</v>
      </c>
      <c r="L4248" t="s">
        <v>9535</v>
      </c>
      <c r="P4248">
        <v>11</v>
      </c>
      <c r="Q4248">
        <v>15.2</v>
      </c>
      <c r="R4248">
        <v>8.5</v>
      </c>
      <c r="S4248" t="b">
        <v>0</v>
      </c>
      <c r="T4248" t="b">
        <v>0</v>
      </c>
      <c r="U4248" t="b">
        <v>1</v>
      </c>
      <c r="V4248">
        <v>23000</v>
      </c>
      <c r="W4248">
        <v>16800</v>
      </c>
      <c r="X4248">
        <v>2.1</v>
      </c>
      <c r="Y4248">
        <v>17600</v>
      </c>
      <c r="Z4248">
        <v>2.08</v>
      </c>
    </row>
    <row r="4249" spans="1:26">
      <c r="A4249">
        <v>212361356</v>
      </c>
      <c r="B4249" t="s">
        <v>9533</v>
      </c>
      <c r="C4249" t="s">
        <v>3597</v>
      </c>
      <c r="D4249" t="s">
        <v>3911</v>
      </c>
      <c r="E4249" t="s">
        <v>3911</v>
      </c>
      <c r="F4249" t="s">
        <v>3600</v>
      </c>
      <c r="G4249">
        <v>212361356</v>
      </c>
      <c r="I4249" t="s">
        <v>3700</v>
      </c>
      <c r="J4249" t="s">
        <v>9537</v>
      </c>
      <c r="L4249" t="s">
        <v>9539</v>
      </c>
      <c r="P4249">
        <v>9.5</v>
      </c>
      <c r="Q4249">
        <v>15.2</v>
      </c>
      <c r="R4249">
        <v>8.5</v>
      </c>
      <c r="S4249" t="b">
        <v>0</v>
      </c>
      <c r="T4249" t="b">
        <v>0</v>
      </c>
      <c r="U4249" t="b">
        <v>0</v>
      </c>
      <c r="V4249">
        <v>53000</v>
      </c>
      <c r="W4249">
        <v>35200</v>
      </c>
      <c r="X4249">
        <v>2.1</v>
      </c>
      <c r="Y4249">
        <v>36900</v>
      </c>
      <c r="Z4249">
        <v>2.08</v>
      </c>
    </row>
    <row r="4250" spans="1:26">
      <c r="A4250">
        <v>212361355</v>
      </c>
      <c r="B4250" t="s">
        <v>9533</v>
      </c>
      <c r="C4250" t="s">
        <v>3597</v>
      </c>
      <c r="D4250" t="s">
        <v>3911</v>
      </c>
      <c r="E4250" t="s">
        <v>3911</v>
      </c>
      <c r="F4250" t="s">
        <v>3600</v>
      </c>
      <c r="G4250">
        <v>212361355</v>
      </c>
      <c r="I4250" t="s">
        <v>3700</v>
      </c>
      <c r="J4250" t="s">
        <v>9537</v>
      </c>
      <c r="L4250" t="s">
        <v>9538</v>
      </c>
      <c r="P4250">
        <v>10</v>
      </c>
      <c r="Q4250">
        <v>15.2</v>
      </c>
      <c r="R4250">
        <v>8.5</v>
      </c>
      <c r="S4250" t="b">
        <v>0</v>
      </c>
      <c r="T4250" t="b">
        <v>0</v>
      </c>
      <c r="U4250" t="b">
        <v>1</v>
      </c>
      <c r="V4250">
        <v>47000</v>
      </c>
      <c r="W4250">
        <v>31200</v>
      </c>
      <c r="X4250">
        <v>2.1</v>
      </c>
      <c r="Y4250">
        <v>32700</v>
      </c>
      <c r="Z4250">
        <v>2.08</v>
      </c>
    </row>
    <row r="4251" spans="1:26">
      <c r="A4251">
        <v>212361354</v>
      </c>
      <c r="B4251" t="s">
        <v>9533</v>
      </c>
      <c r="C4251" t="s">
        <v>3597</v>
      </c>
      <c r="D4251" t="s">
        <v>3911</v>
      </c>
      <c r="E4251" t="s">
        <v>3911</v>
      </c>
      <c r="F4251" t="s">
        <v>3600</v>
      </c>
      <c r="G4251">
        <v>212361354</v>
      </c>
      <c r="I4251" t="s">
        <v>3700</v>
      </c>
      <c r="J4251" t="s">
        <v>9534</v>
      </c>
      <c r="L4251" t="s">
        <v>9536</v>
      </c>
      <c r="P4251">
        <v>9.5</v>
      </c>
      <c r="Q4251">
        <v>15.2</v>
      </c>
      <c r="R4251">
        <v>8.5</v>
      </c>
      <c r="S4251" t="b">
        <v>0</v>
      </c>
      <c r="T4251" t="b">
        <v>0</v>
      </c>
      <c r="U4251" t="b">
        <v>0</v>
      </c>
      <c r="V4251">
        <v>34000</v>
      </c>
      <c r="W4251">
        <v>22000</v>
      </c>
      <c r="X4251">
        <v>2</v>
      </c>
      <c r="Y4251">
        <v>23100</v>
      </c>
      <c r="Z4251">
        <v>1.99</v>
      </c>
    </row>
    <row r="4252" spans="1:26">
      <c r="A4252">
        <v>212361353</v>
      </c>
      <c r="B4252" t="s">
        <v>9533</v>
      </c>
      <c r="C4252" t="s">
        <v>3597</v>
      </c>
      <c r="D4252" t="s">
        <v>3911</v>
      </c>
      <c r="E4252" t="s">
        <v>3911</v>
      </c>
      <c r="F4252" t="s">
        <v>3600</v>
      </c>
      <c r="G4252">
        <v>212361353</v>
      </c>
      <c r="I4252" t="s">
        <v>3700</v>
      </c>
      <c r="J4252" t="s">
        <v>9534</v>
      </c>
      <c r="L4252" t="s">
        <v>9535</v>
      </c>
      <c r="P4252">
        <v>11</v>
      </c>
      <c r="Q4252">
        <v>15.2</v>
      </c>
      <c r="R4252">
        <v>8.5</v>
      </c>
      <c r="S4252" t="b">
        <v>0</v>
      </c>
      <c r="T4252" t="b">
        <v>0</v>
      </c>
      <c r="U4252" t="b">
        <v>1</v>
      </c>
      <c r="V4252">
        <v>23000</v>
      </c>
      <c r="W4252">
        <v>16800</v>
      </c>
      <c r="X4252">
        <v>2.1</v>
      </c>
      <c r="Y4252">
        <v>17600</v>
      </c>
      <c r="Z4252">
        <v>2.08</v>
      </c>
    </row>
    <row r="4253" spans="1:26">
      <c r="A4253">
        <v>211698448</v>
      </c>
      <c r="B4253" t="s">
        <v>9261</v>
      </c>
      <c r="C4253" t="s">
        <v>3597</v>
      </c>
      <c r="D4253" t="s">
        <v>1086</v>
      </c>
      <c r="E4253" t="s">
        <v>3620</v>
      </c>
      <c r="F4253" t="s">
        <v>3650</v>
      </c>
      <c r="G4253">
        <v>211698448</v>
      </c>
      <c r="I4253" t="s">
        <v>3651</v>
      </c>
      <c r="J4253" t="s">
        <v>9532</v>
      </c>
      <c r="K4253" t="s">
        <v>3653</v>
      </c>
      <c r="P4253">
        <v>13</v>
      </c>
      <c r="Q4253">
        <v>23</v>
      </c>
      <c r="R4253">
        <v>9</v>
      </c>
      <c r="S4253" t="b">
        <v>0</v>
      </c>
      <c r="T4253" t="b">
        <v>0</v>
      </c>
      <c r="U4253" t="b">
        <v>0</v>
      </c>
      <c r="V4253">
        <v>36000</v>
      </c>
      <c r="W4253">
        <v>22000</v>
      </c>
      <c r="X4253">
        <v>2.5</v>
      </c>
      <c r="Y4253">
        <v>36000</v>
      </c>
      <c r="Z4253">
        <v>2.34</v>
      </c>
    </row>
    <row r="4254" spans="1:26">
      <c r="A4254">
        <v>211698447</v>
      </c>
      <c r="B4254" t="s">
        <v>9261</v>
      </c>
      <c r="C4254" t="s">
        <v>3597</v>
      </c>
      <c r="D4254" t="s">
        <v>1086</v>
      </c>
      <c r="E4254" t="s">
        <v>3620</v>
      </c>
      <c r="F4254" t="s">
        <v>3650</v>
      </c>
      <c r="G4254">
        <v>211698447</v>
      </c>
      <c r="I4254" t="s">
        <v>3651</v>
      </c>
      <c r="J4254" t="s">
        <v>9531</v>
      </c>
      <c r="K4254" t="s">
        <v>3653</v>
      </c>
      <c r="P4254">
        <v>11.5</v>
      </c>
      <c r="Q4254">
        <v>22</v>
      </c>
      <c r="R4254">
        <v>9.1999999999999993</v>
      </c>
      <c r="S4254" t="b">
        <v>0</v>
      </c>
      <c r="T4254" t="b">
        <v>0</v>
      </c>
      <c r="U4254" t="b">
        <v>0</v>
      </c>
      <c r="V4254">
        <v>48000</v>
      </c>
      <c r="W4254">
        <v>30000</v>
      </c>
      <c r="X4254">
        <v>2.6</v>
      </c>
      <c r="Y4254">
        <v>48000</v>
      </c>
      <c r="Z4254">
        <v>2.33</v>
      </c>
    </row>
    <row r="4255" spans="1:26">
      <c r="A4255">
        <v>211694660</v>
      </c>
      <c r="B4255" t="s">
        <v>9261</v>
      </c>
      <c r="C4255" t="s">
        <v>3597</v>
      </c>
      <c r="D4255" t="s">
        <v>1086</v>
      </c>
      <c r="E4255" t="s">
        <v>3620</v>
      </c>
      <c r="F4255" t="s">
        <v>3650</v>
      </c>
      <c r="G4255">
        <v>211694660</v>
      </c>
      <c r="I4255" t="s">
        <v>3651</v>
      </c>
      <c r="J4255" t="s">
        <v>9530</v>
      </c>
      <c r="K4255" t="s">
        <v>3653</v>
      </c>
      <c r="P4255">
        <v>11</v>
      </c>
      <c r="Q4255">
        <v>21</v>
      </c>
      <c r="R4255">
        <v>9.1999999999999993</v>
      </c>
      <c r="S4255" t="b">
        <v>0</v>
      </c>
      <c r="T4255" t="b">
        <v>0</v>
      </c>
      <c r="U4255" t="b">
        <v>0</v>
      </c>
      <c r="V4255">
        <v>60000</v>
      </c>
      <c r="W4255">
        <v>42000</v>
      </c>
      <c r="X4255">
        <v>2.5</v>
      </c>
      <c r="Y4255">
        <v>52000</v>
      </c>
      <c r="Z4255">
        <v>2.31</v>
      </c>
    </row>
    <row r="4256" spans="1:26">
      <c r="A4256">
        <v>210822152</v>
      </c>
      <c r="B4256" t="s">
        <v>9127</v>
      </c>
      <c r="C4256" t="s">
        <v>3597</v>
      </c>
      <c r="D4256" t="s">
        <v>3698</v>
      </c>
      <c r="E4256" t="s">
        <v>5424</v>
      </c>
      <c r="F4256" t="s">
        <v>3600</v>
      </c>
      <c r="G4256">
        <v>210822152</v>
      </c>
      <c r="I4256" t="s">
        <v>3601</v>
      </c>
      <c r="J4256" t="s">
        <v>9175</v>
      </c>
      <c r="K4256" t="s">
        <v>3688</v>
      </c>
      <c r="L4256" t="s">
        <v>9181</v>
      </c>
      <c r="P4256">
        <v>11</v>
      </c>
      <c r="Q4256">
        <v>16.5</v>
      </c>
      <c r="R4256">
        <v>8.1</v>
      </c>
      <c r="S4256" t="b">
        <v>0</v>
      </c>
      <c r="T4256" t="b">
        <v>0</v>
      </c>
      <c r="U4256" t="b">
        <v>1</v>
      </c>
      <c r="V4256">
        <v>45500</v>
      </c>
      <c r="W4256">
        <v>32200</v>
      </c>
      <c r="X4256">
        <v>2.37</v>
      </c>
      <c r="Y4256">
        <v>32200</v>
      </c>
      <c r="Z4256">
        <v>2.37</v>
      </c>
    </row>
    <row r="4257" spans="1:26">
      <c r="A4257">
        <v>210822149</v>
      </c>
      <c r="B4257" t="s">
        <v>9127</v>
      </c>
      <c r="C4257" t="s">
        <v>3597</v>
      </c>
      <c r="D4257" t="s">
        <v>3698</v>
      </c>
      <c r="E4257" t="s">
        <v>5424</v>
      </c>
      <c r="F4257" t="s">
        <v>3600</v>
      </c>
      <c r="G4257">
        <v>210822149</v>
      </c>
      <c r="I4257" t="s">
        <v>3601</v>
      </c>
      <c r="J4257" t="s">
        <v>9175</v>
      </c>
      <c r="K4257" t="s">
        <v>3688</v>
      </c>
      <c r="L4257" t="s">
        <v>9128</v>
      </c>
      <c r="P4257">
        <v>11</v>
      </c>
      <c r="Q4257">
        <v>16.5</v>
      </c>
      <c r="R4257">
        <v>7.8</v>
      </c>
      <c r="S4257" t="b">
        <v>0</v>
      </c>
      <c r="T4257" t="b">
        <v>0</v>
      </c>
      <c r="U4257" t="b">
        <v>0</v>
      </c>
      <c r="V4257">
        <v>44500</v>
      </c>
      <c r="W4257">
        <v>31400</v>
      </c>
      <c r="X4257">
        <v>2.13</v>
      </c>
      <c r="Y4257">
        <v>31400</v>
      </c>
      <c r="Z4257">
        <v>2.13</v>
      </c>
    </row>
    <row r="4258" spans="1:26">
      <c r="A4258">
        <v>210822147</v>
      </c>
      <c r="B4258" t="s">
        <v>9127</v>
      </c>
      <c r="C4258" t="s">
        <v>3597</v>
      </c>
      <c r="D4258" t="s">
        <v>3698</v>
      </c>
      <c r="E4258" t="s">
        <v>5424</v>
      </c>
      <c r="F4258" t="s">
        <v>3600</v>
      </c>
      <c r="G4258">
        <v>210822147</v>
      </c>
      <c r="I4258" t="s">
        <v>3601</v>
      </c>
      <c r="J4258" t="s">
        <v>9175</v>
      </c>
      <c r="K4258" t="s">
        <v>3688</v>
      </c>
      <c r="L4258" t="s">
        <v>9180</v>
      </c>
      <c r="P4258">
        <v>10.9</v>
      </c>
      <c r="Q4258">
        <v>16</v>
      </c>
      <c r="R4258">
        <v>7.8</v>
      </c>
      <c r="S4258" t="b">
        <v>0</v>
      </c>
      <c r="T4258" t="b">
        <v>0</v>
      </c>
      <c r="U4258" t="b">
        <v>0</v>
      </c>
      <c r="V4258">
        <v>45000</v>
      </c>
      <c r="W4258">
        <v>31600</v>
      </c>
      <c r="X4258">
        <v>2.12</v>
      </c>
      <c r="Y4258">
        <v>31600</v>
      </c>
      <c r="Z4258">
        <v>2.12</v>
      </c>
    </row>
    <row r="4259" spans="1:26">
      <c r="A4259">
        <v>210822144</v>
      </c>
      <c r="B4259" t="s">
        <v>9127</v>
      </c>
      <c r="C4259" t="s">
        <v>3597</v>
      </c>
      <c r="D4259" t="s">
        <v>3698</v>
      </c>
      <c r="E4259" t="s">
        <v>5424</v>
      </c>
      <c r="F4259" t="s">
        <v>3600</v>
      </c>
      <c r="G4259">
        <v>210822144</v>
      </c>
      <c r="I4259" t="s">
        <v>3601</v>
      </c>
      <c r="J4259" t="s">
        <v>9175</v>
      </c>
      <c r="K4259" t="s">
        <v>3688</v>
      </c>
      <c r="L4259" t="s">
        <v>9130</v>
      </c>
      <c r="P4259">
        <v>10.9</v>
      </c>
      <c r="Q4259">
        <v>16</v>
      </c>
      <c r="R4259">
        <v>7.8</v>
      </c>
      <c r="S4259" t="b">
        <v>0</v>
      </c>
      <c r="T4259" t="b">
        <v>0</v>
      </c>
      <c r="U4259" t="b">
        <v>0</v>
      </c>
      <c r="V4259">
        <v>45000</v>
      </c>
      <c r="W4259">
        <v>31600</v>
      </c>
      <c r="X4259">
        <v>2.12</v>
      </c>
      <c r="Y4259">
        <v>31600</v>
      </c>
      <c r="Z4259">
        <v>2.12</v>
      </c>
    </row>
    <row r="4260" spans="1:26">
      <c r="A4260">
        <v>210822140</v>
      </c>
      <c r="B4260" t="s">
        <v>9127</v>
      </c>
      <c r="C4260" t="s">
        <v>3597</v>
      </c>
      <c r="D4260" t="s">
        <v>3698</v>
      </c>
      <c r="E4260" t="s">
        <v>5424</v>
      </c>
      <c r="F4260" t="s">
        <v>3600</v>
      </c>
      <c r="G4260">
        <v>210822140</v>
      </c>
      <c r="I4260" t="s">
        <v>3601</v>
      </c>
      <c r="J4260" t="s">
        <v>9175</v>
      </c>
      <c r="K4260" t="s">
        <v>3688</v>
      </c>
      <c r="L4260" t="s">
        <v>9179</v>
      </c>
      <c r="P4260">
        <v>10.9</v>
      </c>
      <c r="Q4260">
        <v>16</v>
      </c>
      <c r="R4260">
        <v>7.8</v>
      </c>
      <c r="S4260" t="b">
        <v>0</v>
      </c>
      <c r="T4260" t="b">
        <v>0</v>
      </c>
      <c r="U4260" t="b">
        <v>0</v>
      </c>
      <c r="V4260">
        <v>45000</v>
      </c>
      <c r="W4260">
        <v>31600</v>
      </c>
      <c r="X4260">
        <v>2.12</v>
      </c>
      <c r="Y4260">
        <v>31600</v>
      </c>
      <c r="Z4260">
        <v>2.12</v>
      </c>
    </row>
    <row r="4261" spans="1:26">
      <c r="A4261">
        <v>210822154</v>
      </c>
      <c r="B4261" t="s">
        <v>9127</v>
      </c>
      <c r="C4261" t="s">
        <v>3597</v>
      </c>
      <c r="D4261" t="s">
        <v>3698</v>
      </c>
      <c r="E4261" t="s">
        <v>5424</v>
      </c>
      <c r="F4261" t="s">
        <v>3600</v>
      </c>
      <c r="G4261">
        <v>210822154</v>
      </c>
      <c r="I4261" t="s">
        <v>3601</v>
      </c>
      <c r="J4261" t="s">
        <v>9175</v>
      </c>
      <c r="K4261" t="s">
        <v>3688</v>
      </c>
      <c r="L4261" t="s">
        <v>9178</v>
      </c>
      <c r="P4261">
        <v>11.7</v>
      </c>
      <c r="Q4261">
        <v>18</v>
      </c>
      <c r="R4261">
        <v>8.1</v>
      </c>
      <c r="S4261" t="b">
        <v>0</v>
      </c>
      <c r="T4261" t="b">
        <v>0</v>
      </c>
      <c r="U4261" t="b">
        <v>1</v>
      </c>
      <c r="V4261">
        <v>46000</v>
      </c>
      <c r="W4261">
        <v>32800</v>
      </c>
      <c r="X4261">
        <v>2.33</v>
      </c>
      <c r="Y4261">
        <v>32800</v>
      </c>
      <c r="Z4261">
        <v>2.33</v>
      </c>
    </row>
    <row r="4262" spans="1:26">
      <c r="A4262">
        <v>210821337</v>
      </c>
      <c r="B4262" t="s">
        <v>9127</v>
      </c>
      <c r="C4262" t="s">
        <v>3597</v>
      </c>
      <c r="D4262" t="s">
        <v>3698</v>
      </c>
      <c r="E4262" t="s">
        <v>5424</v>
      </c>
      <c r="F4262" t="s">
        <v>3600</v>
      </c>
      <c r="G4262">
        <v>210821337</v>
      </c>
      <c r="I4262" t="s">
        <v>3601</v>
      </c>
      <c r="J4262" t="s">
        <v>9175</v>
      </c>
      <c r="K4262" t="s">
        <v>3688</v>
      </c>
      <c r="L4262" t="s">
        <v>9133</v>
      </c>
      <c r="P4262">
        <v>10</v>
      </c>
      <c r="Q4262">
        <v>16</v>
      </c>
      <c r="R4262">
        <v>7.8</v>
      </c>
      <c r="S4262" t="b">
        <v>0</v>
      </c>
      <c r="T4262" t="b">
        <v>0</v>
      </c>
      <c r="U4262" t="b">
        <v>0</v>
      </c>
      <c r="V4262">
        <v>55500</v>
      </c>
      <c r="W4262">
        <v>38500</v>
      </c>
      <c r="X4262">
        <v>2.15</v>
      </c>
      <c r="Y4262">
        <v>38500</v>
      </c>
      <c r="Z4262">
        <v>2.15</v>
      </c>
    </row>
    <row r="4263" spans="1:26">
      <c r="A4263">
        <v>210821339</v>
      </c>
      <c r="B4263" t="s">
        <v>9127</v>
      </c>
      <c r="C4263" t="s">
        <v>3597</v>
      </c>
      <c r="D4263" t="s">
        <v>3698</v>
      </c>
      <c r="E4263" t="s">
        <v>5424</v>
      </c>
      <c r="F4263" t="s">
        <v>3600</v>
      </c>
      <c r="G4263">
        <v>210821339</v>
      </c>
      <c r="I4263" t="s">
        <v>3601</v>
      </c>
      <c r="J4263" t="s">
        <v>9175</v>
      </c>
      <c r="K4263" t="s">
        <v>3688</v>
      </c>
      <c r="L4263" t="s">
        <v>9177</v>
      </c>
      <c r="P4263">
        <v>10.4</v>
      </c>
      <c r="Q4263">
        <v>16</v>
      </c>
      <c r="R4263">
        <v>8.1</v>
      </c>
      <c r="S4263" t="b">
        <v>0</v>
      </c>
      <c r="T4263" t="b">
        <v>0</v>
      </c>
      <c r="U4263" t="b">
        <v>1</v>
      </c>
      <c r="V4263">
        <v>57000</v>
      </c>
      <c r="W4263">
        <v>38000</v>
      </c>
      <c r="X4263">
        <v>2.29</v>
      </c>
      <c r="Y4263">
        <v>38000</v>
      </c>
      <c r="Z4263">
        <v>2.29</v>
      </c>
    </row>
    <row r="4264" spans="1:26">
      <c r="A4264">
        <v>210821329</v>
      </c>
      <c r="B4264" t="s">
        <v>9127</v>
      </c>
      <c r="C4264" t="s">
        <v>3597</v>
      </c>
      <c r="D4264" t="s">
        <v>3698</v>
      </c>
      <c r="E4264" t="s">
        <v>5424</v>
      </c>
      <c r="F4264" t="s">
        <v>3600</v>
      </c>
      <c r="G4264">
        <v>210821329</v>
      </c>
      <c r="I4264" t="s">
        <v>3601</v>
      </c>
      <c r="J4264" t="s">
        <v>9175</v>
      </c>
      <c r="K4264" t="s">
        <v>3688</v>
      </c>
      <c r="L4264" t="s">
        <v>9176</v>
      </c>
      <c r="P4264">
        <v>10.9</v>
      </c>
      <c r="Q4264">
        <v>17.100000000000001</v>
      </c>
      <c r="R4264">
        <v>8.5</v>
      </c>
      <c r="S4264" t="b">
        <v>0</v>
      </c>
      <c r="T4264" t="b">
        <v>0</v>
      </c>
      <c r="U4264" t="b">
        <v>1</v>
      </c>
      <c r="V4264">
        <v>57000</v>
      </c>
      <c r="W4264">
        <v>38500</v>
      </c>
      <c r="X4264">
        <v>2.33</v>
      </c>
      <c r="Y4264">
        <v>38500</v>
      </c>
      <c r="Z4264">
        <v>2.33</v>
      </c>
    </row>
    <row r="4265" spans="1:26">
      <c r="A4265">
        <v>210821885</v>
      </c>
      <c r="B4265" t="s">
        <v>9127</v>
      </c>
      <c r="C4265" t="s">
        <v>3597</v>
      </c>
      <c r="D4265" t="s">
        <v>3698</v>
      </c>
      <c r="E4265" t="s">
        <v>5424</v>
      </c>
      <c r="F4265" t="s">
        <v>3600</v>
      </c>
      <c r="G4265">
        <v>210821885</v>
      </c>
      <c r="I4265" t="s">
        <v>3601</v>
      </c>
      <c r="J4265" t="s">
        <v>9156</v>
      </c>
      <c r="L4265" t="s">
        <v>9174</v>
      </c>
      <c r="P4265">
        <v>12.3</v>
      </c>
      <c r="Q4265">
        <v>19</v>
      </c>
      <c r="R4265">
        <v>8.5</v>
      </c>
      <c r="S4265" t="b">
        <v>0</v>
      </c>
      <c r="T4265" t="b">
        <v>0</v>
      </c>
      <c r="U4265" t="b">
        <v>1</v>
      </c>
      <c r="V4265">
        <v>23400</v>
      </c>
      <c r="W4265">
        <v>16000</v>
      </c>
      <c r="X4265">
        <v>2.58</v>
      </c>
      <c r="Y4265">
        <v>16000</v>
      </c>
      <c r="Z4265">
        <v>2.58</v>
      </c>
    </row>
    <row r="4266" spans="1:26">
      <c r="A4266">
        <v>210821881</v>
      </c>
      <c r="B4266" t="s">
        <v>9127</v>
      </c>
      <c r="C4266" t="s">
        <v>3597</v>
      </c>
      <c r="D4266" t="s">
        <v>3698</v>
      </c>
      <c r="E4266" t="s">
        <v>5424</v>
      </c>
      <c r="F4266" t="s">
        <v>3600</v>
      </c>
      <c r="G4266">
        <v>210821881</v>
      </c>
      <c r="I4266" t="s">
        <v>3601</v>
      </c>
      <c r="J4266" t="s">
        <v>9156</v>
      </c>
      <c r="L4266" t="s">
        <v>9173</v>
      </c>
      <c r="P4266">
        <v>12.3</v>
      </c>
      <c r="Q4266">
        <v>19</v>
      </c>
      <c r="R4266">
        <v>8.5</v>
      </c>
      <c r="S4266" t="b">
        <v>0</v>
      </c>
      <c r="T4266" t="b">
        <v>0</v>
      </c>
      <c r="U4266" t="b">
        <v>1</v>
      </c>
      <c r="V4266">
        <v>24000</v>
      </c>
      <c r="W4266">
        <v>16200</v>
      </c>
      <c r="X4266">
        <v>2.62</v>
      </c>
      <c r="Y4266">
        <v>16200</v>
      </c>
      <c r="Z4266">
        <v>2.62</v>
      </c>
    </row>
    <row r="4267" spans="1:26">
      <c r="A4267">
        <v>210821878</v>
      </c>
      <c r="B4267" t="s">
        <v>9127</v>
      </c>
      <c r="C4267" t="s">
        <v>3597</v>
      </c>
      <c r="D4267" t="s">
        <v>3698</v>
      </c>
      <c r="E4267" t="s">
        <v>5424</v>
      </c>
      <c r="F4267" t="s">
        <v>3600</v>
      </c>
      <c r="G4267">
        <v>210821878</v>
      </c>
      <c r="I4267" t="s">
        <v>3601</v>
      </c>
      <c r="J4267" t="s">
        <v>9156</v>
      </c>
      <c r="L4267" t="s">
        <v>9172</v>
      </c>
      <c r="P4267">
        <v>12.3</v>
      </c>
      <c r="Q4267">
        <v>18</v>
      </c>
      <c r="R4267">
        <v>8.5</v>
      </c>
      <c r="S4267" t="b">
        <v>0</v>
      </c>
      <c r="T4267" t="b">
        <v>0</v>
      </c>
      <c r="U4267" t="b">
        <v>1</v>
      </c>
      <c r="V4267">
        <v>23200</v>
      </c>
      <c r="W4267">
        <v>15400</v>
      </c>
      <c r="X4267">
        <v>2.4700000000000002</v>
      </c>
      <c r="Y4267">
        <v>15400</v>
      </c>
      <c r="Z4267">
        <v>2.4700000000000002</v>
      </c>
    </row>
    <row r="4268" spans="1:26">
      <c r="A4268">
        <v>210821877</v>
      </c>
      <c r="B4268" t="s">
        <v>9127</v>
      </c>
      <c r="C4268" t="s">
        <v>3597</v>
      </c>
      <c r="D4268" t="s">
        <v>3698</v>
      </c>
      <c r="E4268" t="s">
        <v>5424</v>
      </c>
      <c r="F4268" t="s">
        <v>3600</v>
      </c>
      <c r="G4268">
        <v>210821877</v>
      </c>
      <c r="I4268" t="s">
        <v>3601</v>
      </c>
      <c r="J4268" t="s">
        <v>9156</v>
      </c>
      <c r="L4268" t="s">
        <v>9171</v>
      </c>
      <c r="P4268">
        <v>12.3</v>
      </c>
      <c r="Q4268">
        <v>18.5</v>
      </c>
      <c r="R4268">
        <v>8.5</v>
      </c>
      <c r="S4268" t="b">
        <v>0</v>
      </c>
      <c r="T4268" t="b">
        <v>0</v>
      </c>
      <c r="U4268" t="b">
        <v>1</v>
      </c>
      <c r="V4268">
        <v>23600</v>
      </c>
      <c r="W4268">
        <v>15900</v>
      </c>
      <c r="X4268">
        <v>2.33</v>
      </c>
      <c r="Y4268">
        <v>15900</v>
      </c>
      <c r="Z4268">
        <v>2.33</v>
      </c>
    </row>
    <row r="4269" spans="1:26">
      <c r="A4269">
        <v>210821876</v>
      </c>
      <c r="B4269" t="s">
        <v>9127</v>
      </c>
      <c r="C4269" t="s">
        <v>3597</v>
      </c>
      <c r="D4269" t="s">
        <v>3698</v>
      </c>
      <c r="E4269" t="s">
        <v>5424</v>
      </c>
      <c r="F4269" t="s">
        <v>3600</v>
      </c>
      <c r="G4269">
        <v>210821876</v>
      </c>
      <c r="I4269" t="s">
        <v>3601</v>
      </c>
      <c r="J4269" t="s">
        <v>9156</v>
      </c>
      <c r="L4269" t="s">
        <v>9170</v>
      </c>
      <c r="P4269">
        <v>12.3</v>
      </c>
      <c r="Q4269">
        <v>18.5</v>
      </c>
      <c r="R4269">
        <v>8.5</v>
      </c>
      <c r="S4269" t="b">
        <v>0</v>
      </c>
      <c r="T4269" t="b">
        <v>0</v>
      </c>
      <c r="U4269" t="b">
        <v>1</v>
      </c>
      <c r="V4269">
        <v>23400</v>
      </c>
      <c r="W4269">
        <v>16100</v>
      </c>
      <c r="X4269">
        <v>2.16</v>
      </c>
      <c r="Y4269">
        <v>16100</v>
      </c>
      <c r="Z4269">
        <v>2.16</v>
      </c>
    </row>
    <row r="4270" spans="1:26">
      <c r="A4270">
        <v>210821875</v>
      </c>
      <c r="B4270" t="s">
        <v>9127</v>
      </c>
      <c r="C4270" t="s">
        <v>3597</v>
      </c>
      <c r="D4270" t="s">
        <v>3698</v>
      </c>
      <c r="E4270" t="s">
        <v>5424</v>
      </c>
      <c r="F4270" t="s">
        <v>3600</v>
      </c>
      <c r="G4270">
        <v>210821875</v>
      </c>
      <c r="I4270" t="s">
        <v>3601</v>
      </c>
      <c r="J4270" t="s">
        <v>9156</v>
      </c>
      <c r="L4270" t="s">
        <v>9169</v>
      </c>
      <c r="P4270">
        <v>12.3</v>
      </c>
      <c r="Q4270">
        <v>18</v>
      </c>
      <c r="R4270">
        <v>8.5</v>
      </c>
      <c r="S4270" t="b">
        <v>0</v>
      </c>
      <c r="T4270" t="b">
        <v>0</v>
      </c>
      <c r="U4270" t="b">
        <v>1</v>
      </c>
      <c r="V4270">
        <v>23400</v>
      </c>
      <c r="W4270">
        <v>15900</v>
      </c>
      <c r="X4270">
        <v>2.4300000000000002</v>
      </c>
      <c r="Y4270">
        <v>15900</v>
      </c>
      <c r="Z4270">
        <v>2.4300000000000002</v>
      </c>
    </row>
    <row r="4271" spans="1:26">
      <c r="A4271">
        <v>210821874</v>
      </c>
      <c r="B4271" t="s">
        <v>9127</v>
      </c>
      <c r="C4271" t="s">
        <v>3597</v>
      </c>
      <c r="D4271" t="s">
        <v>3698</v>
      </c>
      <c r="E4271" t="s">
        <v>5424</v>
      </c>
      <c r="F4271" t="s">
        <v>3600</v>
      </c>
      <c r="G4271">
        <v>210821874</v>
      </c>
      <c r="I4271" t="s">
        <v>3601</v>
      </c>
      <c r="J4271" t="s">
        <v>9156</v>
      </c>
      <c r="L4271" t="s">
        <v>9168</v>
      </c>
      <c r="P4271">
        <v>12.3</v>
      </c>
      <c r="Q4271">
        <v>17.5</v>
      </c>
      <c r="R4271">
        <v>8.5</v>
      </c>
      <c r="S4271" t="b">
        <v>0</v>
      </c>
      <c r="T4271" t="b">
        <v>0</v>
      </c>
      <c r="U4271" t="b">
        <v>1</v>
      </c>
      <c r="V4271">
        <v>24000</v>
      </c>
      <c r="W4271">
        <v>15900</v>
      </c>
      <c r="X4271">
        <v>2.35</v>
      </c>
      <c r="Y4271">
        <v>15900</v>
      </c>
      <c r="Z4271">
        <v>2.35</v>
      </c>
    </row>
    <row r="4272" spans="1:26">
      <c r="A4272">
        <v>210821872</v>
      </c>
      <c r="B4272" t="s">
        <v>9127</v>
      </c>
      <c r="C4272" t="s">
        <v>3597</v>
      </c>
      <c r="D4272" t="s">
        <v>3698</v>
      </c>
      <c r="E4272" t="s">
        <v>5424</v>
      </c>
      <c r="F4272" t="s">
        <v>3600</v>
      </c>
      <c r="G4272">
        <v>210821872</v>
      </c>
      <c r="I4272" t="s">
        <v>3601</v>
      </c>
      <c r="J4272" t="s">
        <v>9156</v>
      </c>
      <c r="L4272" t="s">
        <v>9139</v>
      </c>
      <c r="P4272">
        <v>12.3</v>
      </c>
      <c r="Q4272">
        <v>16.5</v>
      </c>
      <c r="R4272">
        <v>8.5</v>
      </c>
      <c r="S4272" t="b">
        <v>0</v>
      </c>
      <c r="T4272" t="b">
        <v>0</v>
      </c>
      <c r="U4272" t="b">
        <v>1</v>
      </c>
      <c r="V4272">
        <v>23000</v>
      </c>
      <c r="W4272">
        <v>16100</v>
      </c>
      <c r="X4272">
        <v>2.13</v>
      </c>
      <c r="Y4272">
        <v>16100</v>
      </c>
      <c r="Z4272">
        <v>2.13</v>
      </c>
    </row>
    <row r="4273" spans="1:26">
      <c r="A4273">
        <v>210821870</v>
      </c>
      <c r="B4273" t="s">
        <v>9127</v>
      </c>
      <c r="C4273" t="s">
        <v>3597</v>
      </c>
      <c r="D4273" t="s">
        <v>3698</v>
      </c>
      <c r="E4273" t="s">
        <v>5424</v>
      </c>
      <c r="F4273" t="s">
        <v>3600</v>
      </c>
      <c r="G4273">
        <v>210821870</v>
      </c>
      <c r="I4273" t="s">
        <v>3601</v>
      </c>
      <c r="J4273" t="s">
        <v>9156</v>
      </c>
      <c r="L4273" t="s">
        <v>9167</v>
      </c>
      <c r="P4273">
        <v>12.3</v>
      </c>
      <c r="Q4273">
        <v>16.5</v>
      </c>
      <c r="R4273">
        <v>8.5</v>
      </c>
      <c r="S4273" t="b">
        <v>0</v>
      </c>
      <c r="T4273" t="b">
        <v>0</v>
      </c>
      <c r="U4273" t="b">
        <v>1</v>
      </c>
      <c r="V4273">
        <v>23000</v>
      </c>
      <c r="W4273">
        <v>16100</v>
      </c>
      <c r="X4273">
        <v>2.13</v>
      </c>
      <c r="Y4273">
        <v>16100</v>
      </c>
      <c r="Z4273">
        <v>2.13</v>
      </c>
    </row>
    <row r="4274" spans="1:26">
      <c r="A4274">
        <v>210821869</v>
      </c>
      <c r="B4274" t="s">
        <v>9127</v>
      </c>
      <c r="C4274" t="s">
        <v>3597</v>
      </c>
      <c r="D4274" t="s">
        <v>3698</v>
      </c>
      <c r="E4274" t="s">
        <v>5424</v>
      </c>
      <c r="F4274" t="s">
        <v>3600</v>
      </c>
      <c r="G4274">
        <v>210821869</v>
      </c>
      <c r="I4274" t="s">
        <v>3601</v>
      </c>
      <c r="J4274" t="s">
        <v>9156</v>
      </c>
      <c r="L4274" t="s">
        <v>9137</v>
      </c>
      <c r="P4274">
        <v>12.3</v>
      </c>
      <c r="Q4274">
        <v>17.100000000000001</v>
      </c>
      <c r="R4274">
        <v>8.5</v>
      </c>
      <c r="S4274" t="b">
        <v>0</v>
      </c>
      <c r="T4274" t="b">
        <v>0</v>
      </c>
      <c r="U4274" t="b">
        <v>1</v>
      </c>
      <c r="V4274">
        <v>22000</v>
      </c>
      <c r="W4274">
        <v>15400</v>
      </c>
      <c r="X4274">
        <v>2.2999999999999998</v>
      </c>
      <c r="Y4274">
        <v>15400</v>
      </c>
      <c r="Z4274">
        <v>2.2999999999999998</v>
      </c>
    </row>
    <row r="4275" spans="1:26">
      <c r="A4275">
        <v>210821868</v>
      </c>
      <c r="B4275" t="s">
        <v>9127</v>
      </c>
      <c r="C4275" t="s">
        <v>3597</v>
      </c>
      <c r="D4275" t="s">
        <v>3698</v>
      </c>
      <c r="E4275" t="s">
        <v>5424</v>
      </c>
      <c r="F4275" t="s">
        <v>3600</v>
      </c>
      <c r="G4275">
        <v>210821868</v>
      </c>
      <c r="I4275" t="s">
        <v>3601</v>
      </c>
      <c r="J4275" t="s">
        <v>9156</v>
      </c>
      <c r="L4275" t="s">
        <v>9166</v>
      </c>
      <c r="P4275">
        <v>12.3</v>
      </c>
      <c r="Q4275">
        <v>17.100000000000001</v>
      </c>
      <c r="R4275">
        <v>8.5</v>
      </c>
      <c r="S4275" t="b">
        <v>0</v>
      </c>
      <c r="T4275" t="b">
        <v>0</v>
      </c>
      <c r="U4275" t="b">
        <v>1</v>
      </c>
      <c r="V4275">
        <v>22000</v>
      </c>
      <c r="W4275">
        <v>15400</v>
      </c>
      <c r="X4275">
        <v>2.2999999999999998</v>
      </c>
      <c r="Y4275">
        <v>15400</v>
      </c>
      <c r="Z4275">
        <v>2.2999999999999998</v>
      </c>
    </row>
    <row r="4276" spans="1:26">
      <c r="A4276">
        <v>210821883</v>
      </c>
      <c r="B4276" t="s">
        <v>9127</v>
      </c>
      <c r="C4276" t="s">
        <v>3597</v>
      </c>
      <c r="D4276" t="s">
        <v>3698</v>
      </c>
      <c r="E4276" t="s">
        <v>5424</v>
      </c>
      <c r="F4276" t="s">
        <v>3600</v>
      </c>
      <c r="G4276">
        <v>210821883</v>
      </c>
      <c r="I4276" t="s">
        <v>3601</v>
      </c>
      <c r="J4276" t="s">
        <v>9156</v>
      </c>
      <c r="L4276" t="s">
        <v>9165</v>
      </c>
      <c r="P4276">
        <v>12.3</v>
      </c>
      <c r="Q4276">
        <v>19</v>
      </c>
      <c r="R4276">
        <v>8.5</v>
      </c>
      <c r="S4276" t="b">
        <v>0</v>
      </c>
      <c r="T4276" t="b">
        <v>0</v>
      </c>
      <c r="U4276" t="b">
        <v>1</v>
      </c>
      <c r="V4276">
        <v>23000</v>
      </c>
      <c r="W4276">
        <v>15200</v>
      </c>
      <c r="X4276">
        <v>2.62</v>
      </c>
      <c r="Y4276">
        <v>15200</v>
      </c>
      <c r="Z4276">
        <v>2.62</v>
      </c>
    </row>
    <row r="4277" spans="1:26">
      <c r="A4277">
        <v>210821460</v>
      </c>
      <c r="B4277" t="s">
        <v>9127</v>
      </c>
      <c r="C4277" t="s">
        <v>3597</v>
      </c>
      <c r="D4277" t="s">
        <v>3698</v>
      </c>
      <c r="E4277" t="s">
        <v>5424</v>
      </c>
      <c r="F4277" t="s">
        <v>3600</v>
      </c>
      <c r="G4277">
        <v>210821460</v>
      </c>
      <c r="I4277" t="s">
        <v>3601</v>
      </c>
      <c r="J4277" t="s">
        <v>9156</v>
      </c>
      <c r="L4277" t="s">
        <v>9164</v>
      </c>
      <c r="P4277">
        <v>10.9</v>
      </c>
      <c r="Q4277">
        <v>17.5</v>
      </c>
      <c r="R4277">
        <v>8.5</v>
      </c>
      <c r="S4277" t="b">
        <v>0</v>
      </c>
      <c r="T4277" t="b">
        <v>0</v>
      </c>
      <c r="U4277" t="b">
        <v>1</v>
      </c>
      <c r="V4277">
        <v>33600</v>
      </c>
      <c r="W4277">
        <v>23400</v>
      </c>
      <c r="X4277">
        <v>2.0299999999999998</v>
      </c>
      <c r="Y4277">
        <v>23400</v>
      </c>
      <c r="Z4277">
        <v>2.0299999999999998</v>
      </c>
    </row>
    <row r="4278" spans="1:26">
      <c r="A4278">
        <v>210821864</v>
      </c>
      <c r="B4278" t="s">
        <v>9127</v>
      </c>
      <c r="C4278" t="s">
        <v>3597</v>
      </c>
      <c r="D4278" t="s">
        <v>3698</v>
      </c>
      <c r="E4278" t="s">
        <v>5424</v>
      </c>
      <c r="F4278" t="s">
        <v>3600</v>
      </c>
      <c r="G4278">
        <v>210821864</v>
      </c>
      <c r="I4278" t="s">
        <v>3601</v>
      </c>
      <c r="J4278" t="s">
        <v>9156</v>
      </c>
      <c r="L4278" t="s">
        <v>9153</v>
      </c>
      <c r="P4278">
        <v>11</v>
      </c>
      <c r="Q4278">
        <v>15.5</v>
      </c>
      <c r="R4278">
        <v>8.5</v>
      </c>
      <c r="S4278" t="b">
        <v>0</v>
      </c>
      <c r="T4278" t="b">
        <v>0</v>
      </c>
      <c r="U4278" t="b">
        <v>1</v>
      </c>
      <c r="V4278">
        <v>34000</v>
      </c>
      <c r="W4278">
        <v>22400</v>
      </c>
      <c r="X4278">
        <v>2.3199999999999998</v>
      </c>
      <c r="Y4278">
        <v>22400</v>
      </c>
      <c r="Z4278">
        <v>2.3199999999999998</v>
      </c>
    </row>
    <row r="4279" spans="1:26">
      <c r="A4279">
        <v>210821452</v>
      </c>
      <c r="B4279" t="s">
        <v>9127</v>
      </c>
      <c r="C4279" t="s">
        <v>3597</v>
      </c>
      <c r="D4279" t="s">
        <v>3698</v>
      </c>
      <c r="E4279" t="s">
        <v>5424</v>
      </c>
      <c r="F4279" t="s">
        <v>3600</v>
      </c>
      <c r="G4279">
        <v>210821452</v>
      </c>
      <c r="I4279" t="s">
        <v>3601</v>
      </c>
      <c r="J4279" t="s">
        <v>9156</v>
      </c>
      <c r="L4279" t="s">
        <v>9163</v>
      </c>
      <c r="P4279">
        <v>11</v>
      </c>
      <c r="Q4279">
        <v>15.5</v>
      </c>
      <c r="R4279">
        <v>8.5</v>
      </c>
      <c r="S4279" t="b">
        <v>0</v>
      </c>
      <c r="T4279" t="b">
        <v>0</v>
      </c>
      <c r="U4279" t="b">
        <v>1</v>
      </c>
      <c r="V4279">
        <v>34000</v>
      </c>
      <c r="W4279">
        <v>22400</v>
      </c>
      <c r="X4279">
        <v>2.3199999999999998</v>
      </c>
      <c r="Y4279">
        <v>22400</v>
      </c>
      <c r="Z4279">
        <v>2.3199999999999998</v>
      </c>
    </row>
    <row r="4280" spans="1:26">
      <c r="A4280">
        <v>210821455</v>
      </c>
      <c r="B4280" t="s">
        <v>9127</v>
      </c>
      <c r="C4280" t="s">
        <v>3597</v>
      </c>
      <c r="D4280" t="s">
        <v>3698</v>
      </c>
      <c r="E4280" t="s">
        <v>5424</v>
      </c>
      <c r="F4280" t="s">
        <v>3600</v>
      </c>
      <c r="G4280">
        <v>210821455</v>
      </c>
      <c r="I4280" t="s">
        <v>3601</v>
      </c>
      <c r="J4280" t="s">
        <v>9156</v>
      </c>
      <c r="L4280" t="s">
        <v>9162</v>
      </c>
      <c r="P4280">
        <v>11.5</v>
      </c>
      <c r="Q4280">
        <v>18</v>
      </c>
      <c r="R4280">
        <v>8.5</v>
      </c>
      <c r="S4280" t="b">
        <v>0</v>
      </c>
      <c r="T4280" t="b">
        <v>0</v>
      </c>
      <c r="U4280" t="b">
        <v>1</v>
      </c>
      <c r="V4280">
        <v>34000</v>
      </c>
      <c r="W4280">
        <v>22000</v>
      </c>
      <c r="X4280">
        <v>2.13</v>
      </c>
      <c r="Y4280">
        <v>22000</v>
      </c>
      <c r="Z4280">
        <v>2.13</v>
      </c>
    </row>
    <row r="4281" spans="1:26">
      <c r="A4281">
        <v>210821453</v>
      </c>
      <c r="B4281" t="s">
        <v>9127</v>
      </c>
      <c r="C4281" t="s">
        <v>3597</v>
      </c>
      <c r="D4281" t="s">
        <v>3698</v>
      </c>
      <c r="E4281" t="s">
        <v>5424</v>
      </c>
      <c r="F4281" t="s">
        <v>3600</v>
      </c>
      <c r="G4281">
        <v>210821453</v>
      </c>
      <c r="I4281" t="s">
        <v>3601</v>
      </c>
      <c r="J4281" t="s">
        <v>9156</v>
      </c>
      <c r="L4281" t="s">
        <v>9161</v>
      </c>
      <c r="P4281">
        <v>11</v>
      </c>
      <c r="Q4281">
        <v>17.100000000000001</v>
      </c>
      <c r="R4281">
        <v>8.5</v>
      </c>
      <c r="S4281" t="b">
        <v>0</v>
      </c>
      <c r="T4281" t="b">
        <v>0</v>
      </c>
      <c r="U4281" t="b">
        <v>1</v>
      </c>
      <c r="V4281">
        <v>33800</v>
      </c>
      <c r="W4281">
        <v>22200</v>
      </c>
      <c r="X4281">
        <v>2.0699999999999998</v>
      </c>
      <c r="Y4281">
        <v>22200</v>
      </c>
      <c r="Z4281">
        <v>2.0699999999999998</v>
      </c>
    </row>
    <row r="4282" spans="1:26">
      <c r="A4282">
        <v>210821457</v>
      </c>
      <c r="B4282" t="s">
        <v>9127</v>
      </c>
      <c r="C4282" t="s">
        <v>3597</v>
      </c>
      <c r="D4282" t="s">
        <v>3698</v>
      </c>
      <c r="E4282" t="s">
        <v>5424</v>
      </c>
      <c r="F4282" t="s">
        <v>3600</v>
      </c>
      <c r="G4282">
        <v>210821457</v>
      </c>
      <c r="I4282" t="s">
        <v>3601</v>
      </c>
      <c r="J4282" t="s">
        <v>9156</v>
      </c>
      <c r="L4282" t="s">
        <v>9160</v>
      </c>
      <c r="P4282">
        <v>11.7</v>
      </c>
      <c r="Q4282">
        <v>19</v>
      </c>
      <c r="R4282">
        <v>8.5</v>
      </c>
      <c r="S4282" t="b">
        <v>0</v>
      </c>
      <c r="T4282" t="b">
        <v>0</v>
      </c>
      <c r="U4282" t="b">
        <v>1</v>
      </c>
      <c r="V4282">
        <v>34200</v>
      </c>
      <c r="W4282">
        <v>22000</v>
      </c>
      <c r="X4282">
        <v>2.16</v>
      </c>
      <c r="Y4282">
        <v>22000</v>
      </c>
      <c r="Z4282">
        <v>2.16</v>
      </c>
    </row>
    <row r="4283" spans="1:26">
      <c r="A4283">
        <v>210821458</v>
      </c>
      <c r="B4283" t="s">
        <v>9127</v>
      </c>
      <c r="C4283" t="s">
        <v>3597</v>
      </c>
      <c r="D4283" t="s">
        <v>3698</v>
      </c>
      <c r="E4283" t="s">
        <v>5424</v>
      </c>
      <c r="F4283" t="s">
        <v>3600</v>
      </c>
      <c r="G4283">
        <v>210821458</v>
      </c>
      <c r="I4283" t="s">
        <v>3601</v>
      </c>
      <c r="J4283" t="s">
        <v>9156</v>
      </c>
      <c r="L4283" t="s">
        <v>9159</v>
      </c>
      <c r="P4283">
        <v>11.7</v>
      </c>
      <c r="Q4283">
        <v>17.5</v>
      </c>
      <c r="R4283">
        <v>8.5</v>
      </c>
      <c r="S4283" t="b">
        <v>0</v>
      </c>
      <c r="T4283" t="b">
        <v>0</v>
      </c>
      <c r="U4283" t="b">
        <v>1</v>
      </c>
      <c r="V4283">
        <v>34400</v>
      </c>
      <c r="W4283">
        <v>22200</v>
      </c>
      <c r="X4283">
        <v>2.1800000000000002</v>
      </c>
      <c r="Y4283">
        <v>22200</v>
      </c>
      <c r="Z4283">
        <v>2.1800000000000002</v>
      </c>
    </row>
    <row r="4284" spans="1:26">
      <c r="A4284">
        <v>210821462</v>
      </c>
      <c r="B4284" t="s">
        <v>9127</v>
      </c>
      <c r="C4284" t="s">
        <v>3597</v>
      </c>
      <c r="D4284" t="s">
        <v>3698</v>
      </c>
      <c r="E4284" t="s">
        <v>5424</v>
      </c>
      <c r="F4284" t="s">
        <v>3600</v>
      </c>
      <c r="G4284">
        <v>210821462</v>
      </c>
      <c r="I4284" t="s">
        <v>3601</v>
      </c>
      <c r="J4284" t="s">
        <v>9156</v>
      </c>
      <c r="L4284" t="s">
        <v>9158</v>
      </c>
      <c r="P4284">
        <v>11</v>
      </c>
      <c r="Q4284">
        <v>18</v>
      </c>
      <c r="R4284">
        <v>8.5</v>
      </c>
      <c r="S4284" t="b">
        <v>0</v>
      </c>
      <c r="T4284" t="b">
        <v>0</v>
      </c>
      <c r="U4284" t="b">
        <v>1</v>
      </c>
      <c r="V4284">
        <v>35000</v>
      </c>
      <c r="W4284">
        <v>22400</v>
      </c>
      <c r="X4284">
        <v>2.12</v>
      </c>
      <c r="Y4284">
        <v>22400</v>
      </c>
      <c r="Z4284">
        <v>2.12</v>
      </c>
    </row>
    <row r="4285" spans="1:26">
      <c r="A4285">
        <v>210821450</v>
      </c>
      <c r="B4285" t="s">
        <v>9127</v>
      </c>
      <c r="C4285" t="s">
        <v>3597</v>
      </c>
      <c r="D4285" t="s">
        <v>3698</v>
      </c>
      <c r="E4285" t="s">
        <v>5424</v>
      </c>
      <c r="F4285" t="s">
        <v>3600</v>
      </c>
      <c r="G4285">
        <v>210821450</v>
      </c>
      <c r="I4285" t="s">
        <v>3601</v>
      </c>
      <c r="J4285" t="s">
        <v>9156</v>
      </c>
      <c r="L4285" t="s">
        <v>9157</v>
      </c>
      <c r="P4285">
        <v>11.7</v>
      </c>
      <c r="Q4285">
        <v>19</v>
      </c>
      <c r="R4285">
        <v>8.5</v>
      </c>
      <c r="S4285" t="b">
        <v>0</v>
      </c>
      <c r="T4285" t="b">
        <v>0</v>
      </c>
      <c r="U4285" t="b">
        <v>1</v>
      </c>
      <c r="V4285">
        <v>33600</v>
      </c>
      <c r="W4285">
        <v>22600</v>
      </c>
      <c r="X4285">
        <v>2.48</v>
      </c>
      <c r="Y4285">
        <v>22600</v>
      </c>
      <c r="Z4285">
        <v>2.48</v>
      </c>
    </row>
    <row r="4286" spans="1:26">
      <c r="A4286">
        <v>211583740</v>
      </c>
      <c r="B4286" t="s">
        <v>9261</v>
      </c>
      <c r="C4286" t="s">
        <v>3597</v>
      </c>
      <c r="D4286" t="s">
        <v>4816</v>
      </c>
      <c r="E4286" t="s">
        <v>9525</v>
      </c>
      <c r="F4286" t="s">
        <v>3621</v>
      </c>
      <c r="G4286">
        <v>211583740</v>
      </c>
      <c r="I4286" t="s">
        <v>3622</v>
      </c>
      <c r="J4286" t="s">
        <v>9528</v>
      </c>
      <c r="L4286" t="s">
        <v>9529</v>
      </c>
      <c r="M4286">
        <v>15.4</v>
      </c>
      <c r="N4286">
        <v>25</v>
      </c>
      <c r="O4286">
        <v>12</v>
      </c>
      <c r="P4286">
        <v>15.4</v>
      </c>
      <c r="Q4286">
        <v>23.5</v>
      </c>
      <c r="R4286">
        <v>9.8000000000000007</v>
      </c>
      <c r="S4286" t="b">
        <v>0</v>
      </c>
      <c r="T4286" t="b">
        <v>0</v>
      </c>
      <c r="U4286" t="b">
        <v>1</v>
      </c>
      <c r="V4286">
        <v>12000</v>
      </c>
      <c r="W4286">
        <v>7000</v>
      </c>
      <c r="X4286">
        <v>2.77</v>
      </c>
      <c r="Y4286">
        <v>13160</v>
      </c>
      <c r="Z4286">
        <v>2.41</v>
      </c>
    </row>
    <row r="4287" spans="1:26">
      <c r="A4287">
        <v>211583739</v>
      </c>
      <c r="B4287" t="s">
        <v>9261</v>
      </c>
      <c r="C4287" t="s">
        <v>3597</v>
      </c>
      <c r="D4287" t="s">
        <v>4816</v>
      </c>
      <c r="E4287" t="s">
        <v>9525</v>
      </c>
      <c r="F4287" t="s">
        <v>3621</v>
      </c>
      <c r="G4287">
        <v>211583739</v>
      </c>
      <c r="I4287" t="s">
        <v>3622</v>
      </c>
      <c r="J4287" t="s">
        <v>9526</v>
      </c>
      <c r="L4287" t="s">
        <v>9527</v>
      </c>
      <c r="M4287">
        <v>16.100000000000001</v>
      </c>
      <c r="N4287">
        <v>28</v>
      </c>
      <c r="O4287">
        <v>12.5</v>
      </c>
      <c r="P4287">
        <v>15.5</v>
      </c>
      <c r="Q4287">
        <v>27.5</v>
      </c>
      <c r="R4287">
        <v>10.5</v>
      </c>
      <c r="S4287" t="b">
        <v>0</v>
      </c>
      <c r="T4287" t="b">
        <v>0</v>
      </c>
      <c r="U4287" t="b">
        <v>1</v>
      </c>
      <c r="V4287">
        <v>9000</v>
      </c>
      <c r="W4287">
        <v>6000</v>
      </c>
      <c r="X4287">
        <v>2.88</v>
      </c>
      <c r="Y4287">
        <v>11089</v>
      </c>
      <c r="Z4287">
        <v>2.75</v>
      </c>
    </row>
    <row r="4288" spans="1:26">
      <c r="A4288">
        <v>211709424</v>
      </c>
      <c r="B4288" t="s">
        <v>9261</v>
      </c>
      <c r="C4288" t="s">
        <v>3597</v>
      </c>
      <c r="D4288" t="s">
        <v>3698</v>
      </c>
      <c r="E4288" t="s">
        <v>5437</v>
      </c>
      <c r="F4288" t="s">
        <v>3600</v>
      </c>
      <c r="G4288">
        <v>211709424</v>
      </c>
      <c r="I4288" t="s">
        <v>3601</v>
      </c>
      <c r="J4288" t="s">
        <v>9522</v>
      </c>
      <c r="L4288" t="s">
        <v>9524</v>
      </c>
      <c r="P4288">
        <v>12.5</v>
      </c>
      <c r="Q4288">
        <v>16</v>
      </c>
      <c r="R4288">
        <v>8.5</v>
      </c>
      <c r="S4288" t="b">
        <v>0</v>
      </c>
      <c r="T4288" t="b">
        <v>0</v>
      </c>
      <c r="U4288" t="b">
        <v>1</v>
      </c>
      <c r="V4288">
        <v>24000</v>
      </c>
      <c r="W4288">
        <v>14900</v>
      </c>
      <c r="X4288">
        <v>2.6</v>
      </c>
      <c r="Y4288">
        <v>14900</v>
      </c>
      <c r="Z4288">
        <v>2.6</v>
      </c>
    </row>
    <row r="4289" spans="1:26">
      <c r="A4289">
        <v>211709426</v>
      </c>
      <c r="B4289" t="s">
        <v>9261</v>
      </c>
      <c r="C4289" t="s">
        <v>3597</v>
      </c>
      <c r="D4289" t="s">
        <v>3698</v>
      </c>
      <c r="E4289" t="s">
        <v>5437</v>
      </c>
      <c r="F4289" t="s">
        <v>3600</v>
      </c>
      <c r="G4289">
        <v>211709426</v>
      </c>
      <c r="I4289" t="s">
        <v>3601</v>
      </c>
      <c r="J4289" t="s">
        <v>9522</v>
      </c>
      <c r="L4289" t="s">
        <v>9171</v>
      </c>
      <c r="P4289">
        <v>13.5</v>
      </c>
      <c r="Q4289">
        <v>20.5</v>
      </c>
      <c r="R4289">
        <v>8.8000000000000007</v>
      </c>
      <c r="S4289" t="b">
        <v>0</v>
      </c>
      <c r="T4289" t="b">
        <v>0</v>
      </c>
      <c r="U4289" t="b">
        <v>1</v>
      </c>
      <c r="V4289">
        <v>23800</v>
      </c>
      <c r="W4289">
        <v>14500</v>
      </c>
      <c r="X4289">
        <v>2.67</v>
      </c>
      <c r="Y4289">
        <v>14500</v>
      </c>
      <c r="Z4289">
        <v>2.67</v>
      </c>
    </row>
    <row r="4290" spans="1:26">
      <c r="A4290">
        <v>211709423</v>
      </c>
      <c r="B4290" t="s">
        <v>9261</v>
      </c>
      <c r="C4290" t="s">
        <v>3597</v>
      </c>
      <c r="D4290" t="s">
        <v>3698</v>
      </c>
      <c r="E4290" t="s">
        <v>5437</v>
      </c>
      <c r="F4290" t="s">
        <v>3600</v>
      </c>
      <c r="G4290">
        <v>211709423</v>
      </c>
      <c r="I4290" t="s">
        <v>3601</v>
      </c>
      <c r="J4290" t="s">
        <v>9522</v>
      </c>
      <c r="L4290" t="s">
        <v>9139</v>
      </c>
      <c r="P4290">
        <v>13</v>
      </c>
      <c r="Q4290">
        <v>18.5</v>
      </c>
      <c r="R4290">
        <v>8.5</v>
      </c>
      <c r="S4290" t="b">
        <v>0</v>
      </c>
      <c r="T4290" t="b">
        <v>0</v>
      </c>
      <c r="U4290" t="b">
        <v>1</v>
      </c>
      <c r="V4290">
        <v>23600</v>
      </c>
      <c r="W4290">
        <v>14700</v>
      </c>
      <c r="X4290">
        <v>2.4900000000000002</v>
      </c>
      <c r="Y4290">
        <v>14700</v>
      </c>
      <c r="Z4290">
        <v>2.4900000000000002</v>
      </c>
    </row>
    <row r="4291" spans="1:26">
      <c r="A4291">
        <v>211709425</v>
      </c>
      <c r="B4291" t="s">
        <v>9261</v>
      </c>
      <c r="C4291" t="s">
        <v>3597</v>
      </c>
      <c r="D4291" t="s">
        <v>3698</v>
      </c>
      <c r="E4291" t="s">
        <v>5437</v>
      </c>
      <c r="F4291" t="s">
        <v>3600</v>
      </c>
      <c r="G4291">
        <v>211709425</v>
      </c>
      <c r="I4291" t="s">
        <v>3601</v>
      </c>
      <c r="J4291" t="s">
        <v>9522</v>
      </c>
      <c r="L4291" t="s">
        <v>9170</v>
      </c>
      <c r="P4291">
        <v>13</v>
      </c>
      <c r="Q4291">
        <v>20.5</v>
      </c>
      <c r="R4291">
        <v>8.8000000000000007</v>
      </c>
      <c r="S4291" t="b">
        <v>0</v>
      </c>
      <c r="T4291" t="b">
        <v>0</v>
      </c>
      <c r="U4291" t="b">
        <v>1</v>
      </c>
      <c r="V4291">
        <v>23800</v>
      </c>
      <c r="W4291">
        <v>14900</v>
      </c>
      <c r="X4291">
        <v>2.68</v>
      </c>
      <c r="Y4291">
        <v>14900</v>
      </c>
      <c r="Z4291">
        <v>2.68</v>
      </c>
    </row>
    <row r="4292" spans="1:26">
      <c r="A4292">
        <v>211709427</v>
      </c>
      <c r="B4292" t="s">
        <v>9261</v>
      </c>
      <c r="C4292" t="s">
        <v>3597</v>
      </c>
      <c r="D4292" t="s">
        <v>3698</v>
      </c>
      <c r="E4292" t="s">
        <v>5437</v>
      </c>
      <c r="F4292" t="s">
        <v>3600</v>
      </c>
      <c r="G4292">
        <v>211709427</v>
      </c>
      <c r="I4292" t="s">
        <v>3601</v>
      </c>
      <c r="J4292" t="s">
        <v>9522</v>
      </c>
      <c r="L4292" t="s">
        <v>9172</v>
      </c>
      <c r="P4292">
        <v>13</v>
      </c>
      <c r="Q4292">
        <v>21</v>
      </c>
      <c r="R4292">
        <v>8.6999999999999993</v>
      </c>
      <c r="S4292" t="b">
        <v>0</v>
      </c>
      <c r="T4292" t="b">
        <v>0</v>
      </c>
      <c r="U4292" t="b">
        <v>1</v>
      </c>
      <c r="V4292">
        <v>23800</v>
      </c>
      <c r="W4292">
        <v>14100</v>
      </c>
      <c r="X4292">
        <v>2.5499999999999998</v>
      </c>
      <c r="Y4292">
        <v>14100</v>
      </c>
      <c r="Z4292">
        <v>2.5499999999999998</v>
      </c>
    </row>
    <row r="4293" spans="1:26">
      <c r="A4293">
        <v>211709428</v>
      </c>
      <c r="B4293" t="s">
        <v>9261</v>
      </c>
      <c r="C4293" t="s">
        <v>3597</v>
      </c>
      <c r="D4293" t="s">
        <v>3698</v>
      </c>
      <c r="E4293" t="s">
        <v>5437</v>
      </c>
      <c r="F4293" t="s">
        <v>3600</v>
      </c>
      <c r="G4293">
        <v>211709428</v>
      </c>
      <c r="I4293" t="s">
        <v>3601</v>
      </c>
      <c r="J4293" t="s">
        <v>9522</v>
      </c>
      <c r="L4293" t="s">
        <v>9523</v>
      </c>
      <c r="P4293">
        <v>13</v>
      </c>
      <c r="Q4293">
        <v>21</v>
      </c>
      <c r="R4293">
        <v>8.8000000000000007</v>
      </c>
      <c r="S4293" t="b">
        <v>0</v>
      </c>
      <c r="T4293" t="b">
        <v>0</v>
      </c>
      <c r="U4293" t="b">
        <v>1</v>
      </c>
      <c r="V4293">
        <v>24000</v>
      </c>
      <c r="W4293">
        <v>14500</v>
      </c>
      <c r="X4293">
        <v>2.54</v>
      </c>
      <c r="Y4293">
        <v>14500</v>
      </c>
      <c r="Z4293">
        <v>2.54</v>
      </c>
    </row>
    <row r="4294" spans="1:26">
      <c r="A4294">
        <v>211709430</v>
      </c>
      <c r="B4294" t="s">
        <v>9261</v>
      </c>
      <c r="C4294" t="s">
        <v>3597</v>
      </c>
      <c r="D4294" t="s">
        <v>3698</v>
      </c>
      <c r="E4294" t="s">
        <v>5437</v>
      </c>
      <c r="F4294" t="s">
        <v>3600</v>
      </c>
      <c r="G4294">
        <v>211709430</v>
      </c>
      <c r="I4294" t="s">
        <v>3601</v>
      </c>
      <c r="J4294" t="s">
        <v>9522</v>
      </c>
      <c r="L4294" t="s">
        <v>9165</v>
      </c>
      <c r="P4294">
        <v>13</v>
      </c>
      <c r="Q4294">
        <v>20.5</v>
      </c>
      <c r="R4294">
        <v>8.8000000000000007</v>
      </c>
      <c r="S4294" t="b">
        <v>0</v>
      </c>
      <c r="T4294" t="b">
        <v>0</v>
      </c>
      <c r="U4294" t="b">
        <v>1</v>
      </c>
      <c r="V4294">
        <v>23800</v>
      </c>
      <c r="W4294">
        <v>14400</v>
      </c>
      <c r="X4294">
        <v>2.56</v>
      </c>
      <c r="Y4294">
        <v>14400</v>
      </c>
      <c r="Z4294">
        <v>2.56</v>
      </c>
    </row>
    <row r="4295" spans="1:26">
      <c r="A4295">
        <v>211709429</v>
      </c>
      <c r="B4295" t="s">
        <v>9261</v>
      </c>
      <c r="C4295" t="s">
        <v>3597</v>
      </c>
      <c r="D4295" t="s">
        <v>3698</v>
      </c>
      <c r="E4295" t="s">
        <v>5437</v>
      </c>
      <c r="F4295" t="s">
        <v>3600</v>
      </c>
      <c r="G4295">
        <v>211709429</v>
      </c>
      <c r="I4295" t="s">
        <v>3601</v>
      </c>
      <c r="J4295" t="s">
        <v>9522</v>
      </c>
      <c r="L4295" t="s">
        <v>9173</v>
      </c>
      <c r="P4295">
        <v>14</v>
      </c>
      <c r="Q4295">
        <v>22</v>
      </c>
      <c r="R4295">
        <v>9</v>
      </c>
      <c r="S4295" t="b">
        <v>0</v>
      </c>
      <c r="T4295" t="b">
        <v>0</v>
      </c>
      <c r="U4295" t="b">
        <v>1</v>
      </c>
      <c r="V4295">
        <v>24000</v>
      </c>
      <c r="W4295">
        <v>14300</v>
      </c>
      <c r="X4295">
        <v>2.74</v>
      </c>
      <c r="Y4295">
        <v>14900</v>
      </c>
      <c r="Z4295">
        <v>2.85</v>
      </c>
    </row>
    <row r="4296" spans="1:26">
      <c r="A4296">
        <v>211530215</v>
      </c>
      <c r="B4296" t="s">
        <v>9261</v>
      </c>
      <c r="C4296" t="s">
        <v>3597</v>
      </c>
      <c r="D4296" t="s">
        <v>3698</v>
      </c>
      <c r="E4296" t="s">
        <v>5437</v>
      </c>
      <c r="F4296" t="s">
        <v>3600</v>
      </c>
      <c r="G4296">
        <v>211530215</v>
      </c>
      <c r="I4296" t="s">
        <v>3601</v>
      </c>
      <c r="J4296" t="s">
        <v>9521</v>
      </c>
      <c r="L4296" t="s">
        <v>9518</v>
      </c>
      <c r="P4296">
        <v>11</v>
      </c>
      <c r="Q4296">
        <v>16.899999999999999</v>
      </c>
      <c r="R4296">
        <v>8.1</v>
      </c>
      <c r="S4296" t="b">
        <v>0</v>
      </c>
      <c r="T4296" t="b">
        <v>0</v>
      </c>
      <c r="U4296" t="b">
        <v>1</v>
      </c>
      <c r="V4296">
        <v>53500</v>
      </c>
      <c r="W4296">
        <v>36800</v>
      </c>
      <c r="X4296">
        <v>2.31</v>
      </c>
      <c r="Y4296">
        <v>36800</v>
      </c>
      <c r="Z4296">
        <v>2.31</v>
      </c>
    </row>
    <row r="4297" spans="1:26">
      <c r="A4297">
        <v>211530216</v>
      </c>
      <c r="B4297" t="s">
        <v>9261</v>
      </c>
      <c r="C4297" t="s">
        <v>3597</v>
      </c>
      <c r="D4297" t="s">
        <v>3698</v>
      </c>
      <c r="E4297" t="s">
        <v>5437</v>
      </c>
      <c r="F4297" t="s">
        <v>3600</v>
      </c>
      <c r="G4297">
        <v>211530216</v>
      </c>
      <c r="I4297" t="s">
        <v>3601</v>
      </c>
      <c r="J4297" t="s">
        <v>9521</v>
      </c>
      <c r="L4297" t="s">
        <v>9517</v>
      </c>
      <c r="P4297">
        <v>11</v>
      </c>
      <c r="Q4297">
        <v>16.899999999999999</v>
      </c>
      <c r="R4297">
        <v>8.5</v>
      </c>
      <c r="S4297" t="b">
        <v>0</v>
      </c>
      <c r="T4297" t="b">
        <v>0</v>
      </c>
      <c r="U4297" t="b">
        <v>1</v>
      </c>
      <c r="V4297">
        <v>53500</v>
      </c>
      <c r="W4297">
        <v>37200</v>
      </c>
      <c r="X4297">
        <v>2.29</v>
      </c>
      <c r="Y4297">
        <v>37200</v>
      </c>
      <c r="Z4297">
        <v>2.29</v>
      </c>
    </row>
    <row r="4298" spans="1:26">
      <c r="A4298">
        <v>211528982</v>
      </c>
      <c r="B4298" t="s">
        <v>9261</v>
      </c>
      <c r="C4298" t="s">
        <v>3597</v>
      </c>
      <c r="D4298" t="s">
        <v>3698</v>
      </c>
      <c r="E4298" t="s">
        <v>5437</v>
      </c>
      <c r="F4298" t="s">
        <v>3600</v>
      </c>
      <c r="G4298">
        <v>211528982</v>
      </c>
      <c r="I4298" t="s">
        <v>3601</v>
      </c>
      <c r="J4298" t="s">
        <v>9521</v>
      </c>
      <c r="L4298" t="s">
        <v>9514</v>
      </c>
      <c r="P4298">
        <v>12</v>
      </c>
      <c r="Q4298">
        <v>18</v>
      </c>
      <c r="R4298">
        <v>8.6999999999999993</v>
      </c>
      <c r="S4298" t="b">
        <v>0</v>
      </c>
      <c r="T4298" t="b">
        <v>0</v>
      </c>
      <c r="U4298" t="b">
        <v>1</v>
      </c>
      <c r="V4298">
        <v>54500</v>
      </c>
      <c r="W4298">
        <v>37000</v>
      </c>
      <c r="X4298">
        <v>2.4300000000000002</v>
      </c>
      <c r="Y4298">
        <v>37000</v>
      </c>
      <c r="Z4298">
        <v>2.4300000000000002</v>
      </c>
    </row>
    <row r="4299" spans="1:26">
      <c r="A4299">
        <v>211528293</v>
      </c>
      <c r="B4299" t="s">
        <v>9261</v>
      </c>
      <c r="C4299" t="s">
        <v>3597</v>
      </c>
      <c r="D4299" t="s">
        <v>3698</v>
      </c>
      <c r="E4299" t="s">
        <v>5437</v>
      </c>
      <c r="F4299" t="s">
        <v>3600</v>
      </c>
      <c r="G4299">
        <v>211528293</v>
      </c>
      <c r="I4299" t="s">
        <v>3601</v>
      </c>
      <c r="J4299" t="s">
        <v>9519</v>
      </c>
      <c r="L4299" t="s">
        <v>9159</v>
      </c>
      <c r="P4299">
        <v>12</v>
      </c>
      <c r="Q4299">
        <v>17.5</v>
      </c>
      <c r="R4299">
        <v>8.8000000000000007</v>
      </c>
      <c r="S4299" t="b">
        <v>0</v>
      </c>
      <c r="T4299" t="b">
        <v>0</v>
      </c>
      <c r="U4299" t="b">
        <v>1</v>
      </c>
      <c r="V4299">
        <v>35600</v>
      </c>
      <c r="W4299">
        <v>22200</v>
      </c>
      <c r="X4299">
        <v>2.6</v>
      </c>
      <c r="Y4299">
        <v>22200</v>
      </c>
      <c r="Z4299">
        <v>2.6</v>
      </c>
    </row>
    <row r="4300" spans="1:26">
      <c r="A4300">
        <v>211528292</v>
      </c>
      <c r="B4300" t="s">
        <v>9261</v>
      </c>
      <c r="C4300" t="s">
        <v>3597</v>
      </c>
      <c r="D4300" t="s">
        <v>3698</v>
      </c>
      <c r="E4300" t="s">
        <v>5437</v>
      </c>
      <c r="F4300" t="s">
        <v>3600</v>
      </c>
      <c r="G4300">
        <v>211528292</v>
      </c>
      <c r="I4300" t="s">
        <v>3601</v>
      </c>
      <c r="J4300" t="s">
        <v>9519</v>
      </c>
      <c r="L4300" t="s">
        <v>9160</v>
      </c>
      <c r="P4300">
        <v>12</v>
      </c>
      <c r="Q4300">
        <v>19.5</v>
      </c>
      <c r="R4300">
        <v>9</v>
      </c>
      <c r="S4300" t="b">
        <v>0</v>
      </c>
      <c r="T4300" t="b">
        <v>0</v>
      </c>
      <c r="U4300" t="b">
        <v>1</v>
      </c>
      <c r="V4300">
        <v>35400</v>
      </c>
      <c r="W4300">
        <v>22200</v>
      </c>
      <c r="X4300">
        <v>2.58</v>
      </c>
      <c r="Y4300">
        <v>22200</v>
      </c>
      <c r="Z4300">
        <v>2.58</v>
      </c>
    </row>
    <row r="4301" spans="1:26">
      <c r="A4301">
        <v>211528295</v>
      </c>
      <c r="B4301" t="s">
        <v>9261</v>
      </c>
      <c r="C4301" t="s">
        <v>3597</v>
      </c>
      <c r="D4301" t="s">
        <v>3698</v>
      </c>
      <c r="E4301" t="s">
        <v>5437</v>
      </c>
      <c r="F4301" t="s">
        <v>3600</v>
      </c>
      <c r="G4301">
        <v>211528295</v>
      </c>
      <c r="I4301" t="s">
        <v>3601</v>
      </c>
      <c r="J4301" t="s">
        <v>9519</v>
      </c>
      <c r="L4301" t="s">
        <v>9520</v>
      </c>
      <c r="P4301">
        <v>11.7</v>
      </c>
      <c r="Q4301">
        <v>19</v>
      </c>
      <c r="R4301">
        <v>9</v>
      </c>
      <c r="S4301" t="b">
        <v>0</v>
      </c>
      <c r="T4301" t="b">
        <v>0</v>
      </c>
      <c r="U4301" t="b">
        <v>1</v>
      </c>
      <c r="V4301">
        <v>35000</v>
      </c>
      <c r="W4301">
        <v>22200</v>
      </c>
      <c r="X4301">
        <v>2.6</v>
      </c>
      <c r="Y4301">
        <v>22200</v>
      </c>
      <c r="Z4301">
        <v>2.6</v>
      </c>
    </row>
    <row r="4302" spans="1:26">
      <c r="A4302">
        <v>211528296</v>
      </c>
      <c r="B4302" t="s">
        <v>9261</v>
      </c>
      <c r="C4302" t="s">
        <v>3597</v>
      </c>
      <c r="D4302" t="s">
        <v>3698</v>
      </c>
      <c r="E4302" t="s">
        <v>5437</v>
      </c>
      <c r="F4302" t="s">
        <v>3600</v>
      </c>
      <c r="G4302">
        <v>211528296</v>
      </c>
      <c r="I4302" t="s">
        <v>3601</v>
      </c>
      <c r="J4302" t="s">
        <v>9519</v>
      </c>
      <c r="L4302" t="s">
        <v>9158</v>
      </c>
      <c r="P4302">
        <v>11.7</v>
      </c>
      <c r="Q4302">
        <v>19.5</v>
      </c>
      <c r="R4302">
        <v>9</v>
      </c>
      <c r="S4302" t="b">
        <v>0</v>
      </c>
      <c r="T4302" t="b">
        <v>0</v>
      </c>
      <c r="U4302" t="b">
        <v>1</v>
      </c>
      <c r="V4302">
        <v>35400</v>
      </c>
      <c r="W4302">
        <v>22800</v>
      </c>
      <c r="X4302">
        <v>2.63</v>
      </c>
      <c r="Y4302">
        <v>22800</v>
      </c>
      <c r="Z4302">
        <v>2.63</v>
      </c>
    </row>
    <row r="4303" spans="1:26">
      <c r="A4303">
        <v>211528294</v>
      </c>
      <c r="B4303" t="s">
        <v>9261</v>
      </c>
      <c r="C4303" t="s">
        <v>3597</v>
      </c>
      <c r="D4303" t="s">
        <v>3698</v>
      </c>
      <c r="E4303" t="s">
        <v>5437</v>
      </c>
      <c r="F4303" t="s">
        <v>3600</v>
      </c>
      <c r="G4303">
        <v>211528294</v>
      </c>
      <c r="I4303" t="s">
        <v>3601</v>
      </c>
      <c r="J4303" t="s">
        <v>9519</v>
      </c>
      <c r="L4303" t="s">
        <v>9164</v>
      </c>
      <c r="P4303">
        <v>11.7</v>
      </c>
      <c r="Q4303">
        <v>20.5</v>
      </c>
      <c r="R4303">
        <v>8.8000000000000007</v>
      </c>
      <c r="S4303" t="b">
        <v>0</v>
      </c>
      <c r="T4303" t="b">
        <v>0</v>
      </c>
      <c r="U4303" t="b">
        <v>1</v>
      </c>
      <c r="V4303">
        <v>34600</v>
      </c>
      <c r="W4303">
        <v>23000</v>
      </c>
      <c r="X4303">
        <v>2.59</v>
      </c>
      <c r="Y4303">
        <v>23000</v>
      </c>
      <c r="Z4303">
        <v>2.59</v>
      </c>
    </row>
    <row r="4304" spans="1:26">
      <c r="A4304">
        <v>211530167</v>
      </c>
      <c r="B4304" t="s">
        <v>9261</v>
      </c>
      <c r="C4304" t="s">
        <v>3597</v>
      </c>
      <c r="D4304" t="s">
        <v>3698</v>
      </c>
      <c r="E4304" t="s">
        <v>5437</v>
      </c>
      <c r="F4304" t="s">
        <v>3600</v>
      </c>
      <c r="G4304">
        <v>211530167</v>
      </c>
      <c r="I4304" t="s">
        <v>3601</v>
      </c>
      <c r="J4304" t="s">
        <v>9513</v>
      </c>
      <c r="L4304" t="s">
        <v>9518</v>
      </c>
      <c r="P4304">
        <v>11</v>
      </c>
      <c r="Q4304">
        <v>17</v>
      </c>
      <c r="R4304">
        <v>7.8</v>
      </c>
      <c r="S4304" t="b">
        <v>0</v>
      </c>
      <c r="T4304" t="b">
        <v>0</v>
      </c>
      <c r="U4304" t="b">
        <v>0</v>
      </c>
      <c r="V4304">
        <v>43000</v>
      </c>
      <c r="W4304">
        <v>28200</v>
      </c>
      <c r="X4304">
        <v>2.11</v>
      </c>
      <c r="Y4304">
        <v>28200</v>
      </c>
      <c r="Z4304">
        <v>2.11</v>
      </c>
    </row>
    <row r="4305" spans="1:26">
      <c r="A4305">
        <v>211530169</v>
      </c>
      <c r="B4305" t="s">
        <v>9261</v>
      </c>
      <c r="C4305" t="s">
        <v>3597</v>
      </c>
      <c r="D4305" t="s">
        <v>3698</v>
      </c>
      <c r="E4305" t="s">
        <v>5437</v>
      </c>
      <c r="F4305" t="s">
        <v>3600</v>
      </c>
      <c r="G4305">
        <v>211530169</v>
      </c>
      <c r="I4305" t="s">
        <v>3601</v>
      </c>
      <c r="J4305" t="s">
        <v>9513</v>
      </c>
      <c r="L4305" t="s">
        <v>9517</v>
      </c>
      <c r="P4305">
        <v>11</v>
      </c>
      <c r="Q4305">
        <v>17.5</v>
      </c>
      <c r="R4305">
        <v>7.8</v>
      </c>
      <c r="S4305" t="b">
        <v>0</v>
      </c>
      <c r="T4305" t="b">
        <v>0</v>
      </c>
      <c r="U4305" t="b">
        <v>0</v>
      </c>
      <c r="V4305">
        <v>43500</v>
      </c>
      <c r="W4305">
        <v>28000</v>
      </c>
      <c r="X4305">
        <v>2.11</v>
      </c>
      <c r="Y4305">
        <v>28000</v>
      </c>
      <c r="Z4305">
        <v>2.11</v>
      </c>
    </row>
    <row r="4306" spans="1:26">
      <c r="A4306">
        <v>211530168</v>
      </c>
      <c r="B4306" t="s">
        <v>9261</v>
      </c>
      <c r="C4306" t="s">
        <v>3597</v>
      </c>
      <c r="D4306" t="s">
        <v>3698</v>
      </c>
      <c r="E4306" t="s">
        <v>5437</v>
      </c>
      <c r="F4306" t="s">
        <v>3600</v>
      </c>
      <c r="G4306">
        <v>211530168</v>
      </c>
      <c r="I4306" t="s">
        <v>3601</v>
      </c>
      <c r="J4306" t="s">
        <v>9513</v>
      </c>
      <c r="L4306" t="s">
        <v>9516</v>
      </c>
      <c r="P4306">
        <v>11</v>
      </c>
      <c r="Q4306">
        <v>17.5</v>
      </c>
      <c r="R4306">
        <v>7.8</v>
      </c>
      <c r="S4306" t="b">
        <v>0</v>
      </c>
      <c r="T4306" t="b">
        <v>0</v>
      </c>
      <c r="U4306" t="b">
        <v>0</v>
      </c>
      <c r="V4306">
        <v>44000</v>
      </c>
      <c r="W4306">
        <v>28600</v>
      </c>
      <c r="X4306">
        <v>2.04</v>
      </c>
      <c r="Y4306">
        <v>28600</v>
      </c>
      <c r="Z4306">
        <v>2.04</v>
      </c>
    </row>
    <row r="4307" spans="1:26">
      <c r="A4307">
        <v>211528786</v>
      </c>
      <c r="B4307" t="s">
        <v>9261</v>
      </c>
      <c r="C4307" t="s">
        <v>3597</v>
      </c>
      <c r="D4307" t="s">
        <v>3698</v>
      </c>
      <c r="E4307" t="s">
        <v>5437</v>
      </c>
      <c r="F4307" t="s">
        <v>3600</v>
      </c>
      <c r="G4307">
        <v>211528786</v>
      </c>
      <c r="I4307" t="s">
        <v>3601</v>
      </c>
      <c r="J4307" t="s">
        <v>9513</v>
      </c>
      <c r="L4307" t="s">
        <v>9181</v>
      </c>
      <c r="P4307">
        <v>12</v>
      </c>
      <c r="Q4307">
        <v>19</v>
      </c>
      <c r="R4307">
        <v>8</v>
      </c>
      <c r="S4307" t="b">
        <v>0</v>
      </c>
      <c r="T4307" t="b">
        <v>0</v>
      </c>
      <c r="U4307" t="b">
        <v>0</v>
      </c>
      <c r="V4307">
        <v>46000</v>
      </c>
      <c r="W4307">
        <v>27800</v>
      </c>
      <c r="X4307">
        <v>2.11</v>
      </c>
      <c r="Y4307">
        <v>27800</v>
      </c>
      <c r="Z4307">
        <v>2.11</v>
      </c>
    </row>
    <row r="4308" spans="1:26">
      <c r="A4308">
        <v>211528788</v>
      </c>
      <c r="B4308" t="s">
        <v>9261</v>
      </c>
      <c r="C4308" t="s">
        <v>3597</v>
      </c>
      <c r="D4308" t="s">
        <v>3698</v>
      </c>
      <c r="E4308" t="s">
        <v>5437</v>
      </c>
      <c r="F4308" t="s">
        <v>3600</v>
      </c>
      <c r="G4308">
        <v>211528788</v>
      </c>
      <c r="I4308" t="s">
        <v>3601</v>
      </c>
      <c r="J4308" t="s">
        <v>9513</v>
      </c>
      <c r="L4308" t="s">
        <v>9515</v>
      </c>
      <c r="P4308">
        <v>12</v>
      </c>
      <c r="Q4308">
        <v>19.5</v>
      </c>
      <c r="R4308">
        <v>8.1</v>
      </c>
      <c r="S4308" t="b">
        <v>0</v>
      </c>
      <c r="T4308" t="b">
        <v>0</v>
      </c>
      <c r="U4308" t="b">
        <v>1</v>
      </c>
      <c r="V4308">
        <v>46000</v>
      </c>
      <c r="W4308">
        <v>28400</v>
      </c>
      <c r="X4308">
        <v>2.12</v>
      </c>
      <c r="Y4308">
        <v>28400</v>
      </c>
      <c r="Z4308">
        <v>2.12</v>
      </c>
    </row>
    <row r="4309" spans="1:26">
      <c r="A4309">
        <v>211528787</v>
      </c>
      <c r="B4309" t="s">
        <v>9261</v>
      </c>
      <c r="C4309" t="s">
        <v>3597</v>
      </c>
      <c r="D4309" t="s">
        <v>3698</v>
      </c>
      <c r="E4309" t="s">
        <v>5437</v>
      </c>
      <c r="F4309" t="s">
        <v>3600</v>
      </c>
      <c r="G4309">
        <v>211528787</v>
      </c>
      <c r="I4309" t="s">
        <v>3601</v>
      </c>
      <c r="J4309" t="s">
        <v>9513</v>
      </c>
      <c r="L4309" t="s">
        <v>9514</v>
      </c>
      <c r="P4309">
        <v>12</v>
      </c>
      <c r="Q4309">
        <v>17.5</v>
      </c>
      <c r="R4309">
        <v>8.1999999999999993</v>
      </c>
      <c r="S4309" t="b">
        <v>0</v>
      </c>
      <c r="T4309" t="b">
        <v>0</v>
      </c>
      <c r="U4309" t="b">
        <v>1</v>
      </c>
      <c r="V4309">
        <v>46000</v>
      </c>
      <c r="W4309">
        <v>27000</v>
      </c>
      <c r="X4309">
        <v>2.35</v>
      </c>
      <c r="Y4309">
        <v>27000</v>
      </c>
      <c r="Z4309">
        <v>2.35</v>
      </c>
    </row>
    <row r="4310" spans="1:26">
      <c r="A4310">
        <v>211709574</v>
      </c>
      <c r="B4310" t="s">
        <v>9261</v>
      </c>
      <c r="C4310" t="s">
        <v>3597</v>
      </c>
      <c r="D4310" t="s">
        <v>3698</v>
      </c>
      <c r="E4310" t="s">
        <v>5424</v>
      </c>
      <c r="F4310" t="s">
        <v>3600</v>
      </c>
      <c r="G4310">
        <v>211709574</v>
      </c>
      <c r="I4310" t="s">
        <v>3601</v>
      </c>
      <c r="J4310" t="s">
        <v>9522</v>
      </c>
      <c r="L4310" t="s">
        <v>9524</v>
      </c>
      <c r="P4310">
        <v>12.5</v>
      </c>
      <c r="Q4310">
        <v>16</v>
      </c>
      <c r="R4310">
        <v>8.5</v>
      </c>
      <c r="S4310" t="b">
        <v>0</v>
      </c>
      <c r="T4310" t="b">
        <v>0</v>
      </c>
      <c r="U4310" t="b">
        <v>1</v>
      </c>
      <c r="V4310">
        <v>24000</v>
      </c>
      <c r="W4310">
        <v>14900</v>
      </c>
      <c r="X4310">
        <v>2.6</v>
      </c>
      <c r="Y4310">
        <v>14900</v>
      </c>
      <c r="Z4310">
        <v>2.6</v>
      </c>
    </row>
    <row r="4311" spans="1:26">
      <c r="A4311">
        <v>211709576</v>
      </c>
      <c r="B4311" t="s">
        <v>9261</v>
      </c>
      <c r="C4311" t="s">
        <v>3597</v>
      </c>
      <c r="D4311" t="s">
        <v>3698</v>
      </c>
      <c r="E4311" t="s">
        <v>5424</v>
      </c>
      <c r="F4311" t="s">
        <v>3600</v>
      </c>
      <c r="G4311">
        <v>211709576</v>
      </c>
      <c r="I4311" t="s">
        <v>3601</v>
      </c>
      <c r="J4311" t="s">
        <v>9522</v>
      </c>
      <c r="L4311" t="s">
        <v>9171</v>
      </c>
      <c r="P4311">
        <v>13.5</v>
      </c>
      <c r="Q4311">
        <v>20.5</v>
      </c>
      <c r="R4311">
        <v>8.8000000000000007</v>
      </c>
      <c r="S4311" t="b">
        <v>0</v>
      </c>
      <c r="T4311" t="b">
        <v>0</v>
      </c>
      <c r="U4311" t="b">
        <v>1</v>
      </c>
      <c r="V4311">
        <v>23800</v>
      </c>
      <c r="W4311">
        <v>14500</v>
      </c>
      <c r="X4311">
        <v>2.67</v>
      </c>
      <c r="Y4311">
        <v>14500</v>
      </c>
      <c r="Z4311">
        <v>2.67</v>
      </c>
    </row>
    <row r="4312" spans="1:26">
      <c r="A4312">
        <v>211709573</v>
      </c>
      <c r="B4312" t="s">
        <v>9261</v>
      </c>
      <c r="C4312" t="s">
        <v>3597</v>
      </c>
      <c r="D4312" t="s">
        <v>3698</v>
      </c>
      <c r="E4312" t="s">
        <v>5424</v>
      </c>
      <c r="F4312" t="s">
        <v>3600</v>
      </c>
      <c r="G4312">
        <v>211709573</v>
      </c>
      <c r="I4312" t="s">
        <v>3601</v>
      </c>
      <c r="J4312" t="s">
        <v>9522</v>
      </c>
      <c r="L4312" t="s">
        <v>9139</v>
      </c>
      <c r="P4312">
        <v>13</v>
      </c>
      <c r="Q4312">
        <v>18.5</v>
      </c>
      <c r="R4312">
        <v>8.5</v>
      </c>
      <c r="S4312" t="b">
        <v>0</v>
      </c>
      <c r="T4312" t="b">
        <v>0</v>
      </c>
      <c r="U4312" t="b">
        <v>1</v>
      </c>
      <c r="V4312">
        <v>23600</v>
      </c>
      <c r="W4312">
        <v>14700</v>
      </c>
      <c r="X4312">
        <v>2.4900000000000002</v>
      </c>
      <c r="Y4312">
        <v>14700</v>
      </c>
      <c r="Z4312">
        <v>2.4900000000000002</v>
      </c>
    </row>
    <row r="4313" spans="1:26">
      <c r="A4313">
        <v>211709575</v>
      </c>
      <c r="B4313" t="s">
        <v>9261</v>
      </c>
      <c r="C4313" t="s">
        <v>3597</v>
      </c>
      <c r="D4313" t="s">
        <v>3698</v>
      </c>
      <c r="E4313" t="s">
        <v>5424</v>
      </c>
      <c r="F4313" t="s">
        <v>3600</v>
      </c>
      <c r="G4313">
        <v>211709575</v>
      </c>
      <c r="I4313" t="s">
        <v>3601</v>
      </c>
      <c r="J4313" t="s">
        <v>9522</v>
      </c>
      <c r="L4313" t="s">
        <v>9170</v>
      </c>
      <c r="P4313">
        <v>13</v>
      </c>
      <c r="Q4313">
        <v>20.5</v>
      </c>
      <c r="R4313">
        <v>8.8000000000000007</v>
      </c>
      <c r="S4313" t="b">
        <v>0</v>
      </c>
      <c r="T4313" t="b">
        <v>0</v>
      </c>
      <c r="U4313" t="b">
        <v>1</v>
      </c>
      <c r="V4313">
        <v>23800</v>
      </c>
      <c r="W4313">
        <v>14900</v>
      </c>
      <c r="X4313">
        <v>2.68</v>
      </c>
      <c r="Y4313">
        <v>14900</v>
      </c>
      <c r="Z4313">
        <v>2.68</v>
      </c>
    </row>
    <row r="4314" spans="1:26">
      <c r="A4314">
        <v>211709577</v>
      </c>
      <c r="B4314" t="s">
        <v>9261</v>
      </c>
      <c r="C4314" t="s">
        <v>3597</v>
      </c>
      <c r="D4314" t="s">
        <v>3698</v>
      </c>
      <c r="E4314" t="s">
        <v>5424</v>
      </c>
      <c r="F4314" t="s">
        <v>3600</v>
      </c>
      <c r="G4314">
        <v>211709577</v>
      </c>
      <c r="I4314" t="s">
        <v>3601</v>
      </c>
      <c r="J4314" t="s">
        <v>9522</v>
      </c>
      <c r="L4314" t="s">
        <v>9172</v>
      </c>
      <c r="P4314">
        <v>13</v>
      </c>
      <c r="Q4314">
        <v>21</v>
      </c>
      <c r="R4314">
        <v>8.6999999999999993</v>
      </c>
      <c r="S4314" t="b">
        <v>0</v>
      </c>
      <c r="T4314" t="b">
        <v>0</v>
      </c>
      <c r="U4314" t="b">
        <v>1</v>
      </c>
      <c r="V4314">
        <v>23800</v>
      </c>
      <c r="W4314">
        <v>14100</v>
      </c>
      <c r="X4314">
        <v>2.5499999999999998</v>
      </c>
      <c r="Y4314">
        <v>14100</v>
      </c>
      <c r="Z4314">
        <v>2.5499999999999998</v>
      </c>
    </row>
    <row r="4315" spans="1:26">
      <c r="A4315">
        <v>211709578</v>
      </c>
      <c r="B4315" t="s">
        <v>9261</v>
      </c>
      <c r="C4315" t="s">
        <v>3597</v>
      </c>
      <c r="D4315" t="s">
        <v>3698</v>
      </c>
      <c r="E4315" t="s">
        <v>5424</v>
      </c>
      <c r="F4315" t="s">
        <v>3600</v>
      </c>
      <c r="G4315">
        <v>211709578</v>
      </c>
      <c r="I4315" t="s">
        <v>3601</v>
      </c>
      <c r="J4315" t="s">
        <v>9522</v>
      </c>
      <c r="L4315" t="s">
        <v>9523</v>
      </c>
      <c r="P4315">
        <v>13</v>
      </c>
      <c r="Q4315">
        <v>21</v>
      </c>
      <c r="R4315">
        <v>8.8000000000000007</v>
      </c>
      <c r="S4315" t="b">
        <v>0</v>
      </c>
      <c r="T4315" t="b">
        <v>0</v>
      </c>
      <c r="U4315" t="b">
        <v>1</v>
      </c>
      <c r="V4315">
        <v>24000</v>
      </c>
      <c r="W4315">
        <v>14500</v>
      </c>
      <c r="X4315">
        <v>2.54</v>
      </c>
      <c r="Y4315">
        <v>14500</v>
      </c>
      <c r="Z4315">
        <v>2.54</v>
      </c>
    </row>
    <row r="4316" spans="1:26">
      <c r="A4316">
        <v>211709580</v>
      </c>
      <c r="B4316" t="s">
        <v>9261</v>
      </c>
      <c r="C4316" t="s">
        <v>3597</v>
      </c>
      <c r="D4316" t="s">
        <v>3698</v>
      </c>
      <c r="E4316" t="s">
        <v>5424</v>
      </c>
      <c r="F4316" t="s">
        <v>3600</v>
      </c>
      <c r="G4316">
        <v>211709580</v>
      </c>
      <c r="I4316" t="s">
        <v>3601</v>
      </c>
      <c r="J4316" t="s">
        <v>9522</v>
      </c>
      <c r="L4316" t="s">
        <v>9165</v>
      </c>
      <c r="P4316">
        <v>13</v>
      </c>
      <c r="Q4316">
        <v>20.5</v>
      </c>
      <c r="R4316">
        <v>8.8000000000000007</v>
      </c>
      <c r="S4316" t="b">
        <v>0</v>
      </c>
      <c r="T4316" t="b">
        <v>0</v>
      </c>
      <c r="U4316" t="b">
        <v>1</v>
      </c>
      <c r="V4316">
        <v>23800</v>
      </c>
      <c r="W4316">
        <v>14400</v>
      </c>
      <c r="X4316">
        <v>2.56</v>
      </c>
      <c r="Y4316">
        <v>14400</v>
      </c>
      <c r="Z4316">
        <v>2.56</v>
      </c>
    </row>
    <row r="4317" spans="1:26">
      <c r="A4317">
        <v>211709579</v>
      </c>
      <c r="B4317" t="s">
        <v>9261</v>
      </c>
      <c r="C4317" t="s">
        <v>3597</v>
      </c>
      <c r="D4317" t="s">
        <v>3698</v>
      </c>
      <c r="E4317" t="s">
        <v>5424</v>
      </c>
      <c r="F4317" t="s">
        <v>3600</v>
      </c>
      <c r="G4317">
        <v>211709579</v>
      </c>
      <c r="I4317" t="s">
        <v>3601</v>
      </c>
      <c r="J4317" t="s">
        <v>9522</v>
      </c>
      <c r="L4317" t="s">
        <v>9173</v>
      </c>
      <c r="P4317">
        <v>14</v>
      </c>
      <c r="Q4317">
        <v>22</v>
      </c>
      <c r="R4317">
        <v>9</v>
      </c>
      <c r="S4317" t="b">
        <v>0</v>
      </c>
      <c r="T4317" t="b">
        <v>0</v>
      </c>
      <c r="U4317" t="b">
        <v>1</v>
      </c>
      <c r="V4317">
        <v>24000</v>
      </c>
      <c r="W4317">
        <v>14300</v>
      </c>
      <c r="X4317">
        <v>2.74</v>
      </c>
      <c r="Y4317">
        <v>14900</v>
      </c>
      <c r="Z4317">
        <v>2.85</v>
      </c>
    </row>
    <row r="4318" spans="1:26">
      <c r="A4318">
        <v>211530245</v>
      </c>
      <c r="B4318" t="s">
        <v>9261</v>
      </c>
      <c r="C4318" t="s">
        <v>3597</v>
      </c>
      <c r="D4318" t="s">
        <v>3698</v>
      </c>
      <c r="E4318" t="s">
        <v>5424</v>
      </c>
      <c r="F4318" t="s">
        <v>3600</v>
      </c>
      <c r="G4318">
        <v>211530245</v>
      </c>
      <c r="I4318" t="s">
        <v>3601</v>
      </c>
      <c r="J4318" t="s">
        <v>9521</v>
      </c>
      <c r="L4318" t="s">
        <v>9518</v>
      </c>
      <c r="P4318">
        <v>11</v>
      </c>
      <c r="Q4318">
        <v>16.899999999999999</v>
      </c>
      <c r="R4318">
        <v>8.1</v>
      </c>
      <c r="S4318" t="b">
        <v>0</v>
      </c>
      <c r="T4318" t="b">
        <v>0</v>
      </c>
      <c r="U4318" t="b">
        <v>1</v>
      </c>
      <c r="V4318">
        <v>53500</v>
      </c>
      <c r="W4318">
        <v>36800</v>
      </c>
      <c r="X4318">
        <v>2.31</v>
      </c>
      <c r="Y4318">
        <v>36800</v>
      </c>
      <c r="Z4318">
        <v>2.31</v>
      </c>
    </row>
    <row r="4319" spans="1:26">
      <c r="A4319">
        <v>211530246</v>
      </c>
      <c r="B4319" t="s">
        <v>9261</v>
      </c>
      <c r="C4319" t="s">
        <v>3597</v>
      </c>
      <c r="D4319" t="s">
        <v>3698</v>
      </c>
      <c r="E4319" t="s">
        <v>5424</v>
      </c>
      <c r="F4319" t="s">
        <v>3600</v>
      </c>
      <c r="G4319">
        <v>211530246</v>
      </c>
      <c r="I4319" t="s">
        <v>3601</v>
      </c>
      <c r="J4319" t="s">
        <v>9521</v>
      </c>
      <c r="L4319" t="s">
        <v>9517</v>
      </c>
      <c r="P4319">
        <v>11</v>
      </c>
      <c r="Q4319">
        <v>16.899999999999999</v>
      </c>
      <c r="R4319">
        <v>8.5</v>
      </c>
      <c r="S4319" t="b">
        <v>0</v>
      </c>
      <c r="T4319" t="b">
        <v>0</v>
      </c>
      <c r="U4319" t="b">
        <v>1</v>
      </c>
      <c r="V4319">
        <v>53500</v>
      </c>
      <c r="W4319">
        <v>37200</v>
      </c>
      <c r="X4319">
        <v>2.29</v>
      </c>
      <c r="Y4319">
        <v>37200</v>
      </c>
      <c r="Z4319">
        <v>2.29</v>
      </c>
    </row>
    <row r="4320" spans="1:26">
      <c r="A4320">
        <v>211529021</v>
      </c>
      <c r="B4320" t="s">
        <v>9261</v>
      </c>
      <c r="C4320" t="s">
        <v>3597</v>
      </c>
      <c r="D4320" t="s">
        <v>3698</v>
      </c>
      <c r="E4320" t="s">
        <v>5424</v>
      </c>
      <c r="F4320" t="s">
        <v>3600</v>
      </c>
      <c r="G4320">
        <v>211529021</v>
      </c>
      <c r="I4320" t="s">
        <v>3601</v>
      </c>
      <c r="J4320" t="s">
        <v>9521</v>
      </c>
      <c r="L4320" t="s">
        <v>9514</v>
      </c>
      <c r="P4320">
        <v>12</v>
      </c>
      <c r="Q4320">
        <v>18</v>
      </c>
      <c r="R4320">
        <v>8.6999999999999993</v>
      </c>
      <c r="S4320" t="b">
        <v>0</v>
      </c>
      <c r="T4320" t="b">
        <v>0</v>
      </c>
      <c r="U4320" t="b">
        <v>1</v>
      </c>
      <c r="V4320">
        <v>54500</v>
      </c>
      <c r="W4320">
        <v>37000</v>
      </c>
      <c r="X4320">
        <v>2.4300000000000002</v>
      </c>
      <c r="Y4320">
        <v>37000</v>
      </c>
      <c r="Z4320">
        <v>2.4300000000000002</v>
      </c>
    </row>
    <row r="4321" spans="1:26">
      <c r="A4321">
        <v>211528569</v>
      </c>
      <c r="B4321" t="s">
        <v>9261</v>
      </c>
      <c r="C4321" t="s">
        <v>3597</v>
      </c>
      <c r="D4321" t="s">
        <v>3698</v>
      </c>
      <c r="E4321" t="s">
        <v>5424</v>
      </c>
      <c r="F4321" t="s">
        <v>3600</v>
      </c>
      <c r="G4321">
        <v>211528569</v>
      </c>
      <c r="I4321" t="s">
        <v>3601</v>
      </c>
      <c r="J4321" t="s">
        <v>9519</v>
      </c>
      <c r="L4321" t="s">
        <v>9159</v>
      </c>
      <c r="P4321">
        <v>12</v>
      </c>
      <c r="Q4321">
        <v>17.5</v>
      </c>
      <c r="R4321">
        <v>8.8000000000000007</v>
      </c>
      <c r="S4321" t="b">
        <v>0</v>
      </c>
      <c r="T4321" t="b">
        <v>0</v>
      </c>
      <c r="U4321" t="b">
        <v>1</v>
      </c>
      <c r="V4321">
        <v>35600</v>
      </c>
      <c r="W4321">
        <v>22200</v>
      </c>
      <c r="X4321">
        <v>2.6</v>
      </c>
      <c r="Y4321">
        <v>22200</v>
      </c>
      <c r="Z4321">
        <v>2.6</v>
      </c>
    </row>
    <row r="4322" spans="1:26">
      <c r="A4322">
        <v>211528568</v>
      </c>
      <c r="B4322" t="s">
        <v>9261</v>
      </c>
      <c r="C4322" t="s">
        <v>3597</v>
      </c>
      <c r="D4322" t="s">
        <v>3698</v>
      </c>
      <c r="E4322" t="s">
        <v>5424</v>
      </c>
      <c r="F4322" t="s">
        <v>3600</v>
      </c>
      <c r="G4322">
        <v>211528568</v>
      </c>
      <c r="I4322" t="s">
        <v>3601</v>
      </c>
      <c r="J4322" t="s">
        <v>9519</v>
      </c>
      <c r="L4322" t="s">
        <v>9160</v>
      </c>
      <c r="P4322">
        <v>12</v>
      </c>
      <c r="Q4322">
        <v>19.5</v>
      </c>
      <c r="R4322">
        <v>9</v>
      </c>
      <c r="S4322" t="b">
        <v>0</v>
      </c>
      <c r="T4322" t="b">
        <v>0</v>
      </c>
      <c r="U4322" t="b">
        <v>1</v>
      </c>
      <c r="V4322">
        <v>35400</v>
      </c>
      <c r="W4322">
        <v>22200</v>
      </c>
      <c r="X4322">
        <v>2.58</v>
      </c>
      <c r="Y4322">
        <v>22200</v>
      </c>
      <c r="Z4322">
        <v>2.58</v>
      </c>
    </row>
    <row r="4323" spans="1:26">
      <c r="A4323">
        <v>211528571</v>
      </c>
      <c r="B4323" t="s">
        <v>9261</v>
      </c>
      <c r="C4323" t="s">
        <v>3597</v>
      </c>
      <c r="D4323" t="s">
        <v>3698</v>
      </c>
      <c r="E4323" t="s">
        <v>5424</v>
      </c>
      <c r="F4323" t="s">
        <v>3600</v>
      </c>
      <c r="G4323">
        <v>211528571</v>
      </c>
      <c r="I4323" t="s">
        <v>3601</v>
      </c>
      <c r="J4323" t="s">
        <v>9519</v>
      </c>
      <c r="L4323" t="s">
        <v>9520</v>
      </c>
      <c r="P4323">
        <v>11.7</v>
      </c>
      <c r="Q4323">
        <v>19</v>
      </c>
      <c r="R4323">
        <v>9</v>
      </c>
      <c r="S4323" t="b">
        <v>0</v>
      </c>
      <c r="T4323" t="b">
        <v>0</v>
      </c>
      <c r="U4323" t="b">
        <v>1</v>
      </c>
      <c r="V4323">
        <v>35000</v>
      </c>
      <c r="W4323">
        <v>22200</v>
      </c>
      <c r="X4323">
        <v>2.6</v>
      </c>
      <c r="Y4323">
        <v>22200</v>
      </c>
      <c r="Z4323">
        <v>2.6</v>
      </c>
    </row>
    <row r="4324" spans="1:26">
      <c r="A4324">
        <v>211528572</v>
      </c>
      <c r="B4324" t="s">
        <v>9261</v>
      </c>
      <c r="C4324" t="s">
        <v>3597</v>
      </c>
      <c r="D4324" t="s">
        <v>3698</v>
      </c>
      <c r="E4324" t="s">
        <v>5424</v>
      </c>
      <c r="F4324" t="s">
        <v>3600</v>
      </c>
      <c r="G4324">
        <v>211528572</v>
      </c>
      <c r="I4324" t="s">
        <v>3601</v>
      </c>
      <c r="J4324" t="s">
        <v>9519</v>
      </c>
      <c r="L4324" t="s">
        <v>9158</v>
      </c>
      <c r="P4324">
        <v>11.7</v>
      </c>
      <c r="Q4324">
        <v>19.5</v>
      </c>
      <c r="R4324">
        <v>9</v>
      </c>
      <c r="S4324" t="b">
        <v>0</v>
      </c>
      <c r="T4324" t="b">
        <v>0</v>
      </c>
      <c r="U4324" t="b">
        <v>1</v>
      </c>
      <c r="V4324">
        <v>35400</v>
      </c>
      <c r="W4324">
        <v>22800</v>
      </c>
      <c r="X4324">
        <v>2.63</v>
      </c>
      <c r="Y4324">
        <v>22800</v>
      </c>
      <c r="Z4324">
        <v>2.63</v>
      </c>
    </row>
    <row r="4325" spans="1:26">
      <c r="A4325">
        <v>211528570</v>
      </c>
      <c r="B4325" t="s">
        <v>9261</v>
      </c>
      <c r="C4325" t="s">
        <v>3597</v>
      </c>
      <c r="D4325" t="s">
        <v>3698</v>
      </c>
      <c r="E4325" t="s">
        <v>5424</v>
      </c>
      <c r="F4325" t="s">
        <v>3600</v>
      </c>
      <c r="G4325">
        <v>211528570</v>
      </c>
      <c r="I4325" t="s">
        <v>3601</v>
      </c>
      <c r="J4325" t="s">
        <v>9519</v>
      </c>
      <c r="L4325" t="s">
        <v>9164</v>
      </c>
      <c r="P4325">
        <v>11.7</v>
      </c>
      <c r="Q4325">
        <v>20.5</v>
      </c>
      <c r="R4325">
        <v>8.8000000000000007</v>
      </c>
      <c r="S4325" t="b">
        <v>0</v>
      </c>
      <c r="T4325" t="b">
        <v>0</v>
      </c>
      <c r="U4325" t="b">
        <v>1</v>
      </c>
      <c r="V4325">
        <v>34600</v>
      </c>
      <c r="W4325">
        <v>23000</v>
      </c>
      <c r="X4325">
        <v>2.59</v>
      </c>
      <c r="Y4325">
        <v>23000</v>
      </c>
      <c r="Z4325">
        <v>2.59</v>
      </c>
    </row>
    <row r="4326" spans="1:26">
      <c r="A4326">
        <v>211530186</v>
      </c>
      <c r="B4326" t="s">
        <v>9261</v>
      </c>
      <c r="C4326" t="s">
        <v>3597</v>
      </c>
      <c r="D4326" t="s">
        <v>3698</v>
      </c>
      <c r="E4326" t="s">
        <v>5424</v>
      </c>
      <c r="F4326" t="s">
        <v>3600</v>
      </c>
      <c r="G4326">
        <v>211530186</v>
      </c>
      <c r="I4326" t="s">
        <v>3601</v>
      </c>
      <c r="J4326" t="s">
        <v>9513</v>
      </c>
      <c r="L4326" t="s">
        <v>9518</v>
      </c>
      <c r="P4326">
        <v>11</v>
      </c>
      <c r="Q4326">
        <v>17</v>
      </c>
      <c r="R4326">
        <v>7.8</v>
      </c>
      <c r="S4326" t="b">
        <v>0</v>
      </c>
      <c r="T4326" t="b">
        <v>0</v>
      </c>
      <c r="U4326" t="b">
        <v>0</v>
      </c>
      <c r="V4326">
        <v>43000</v>
      </c>
      <c r="W4326">
        <v>28200</v>
      </c>
      <c r="X4326">
        <v>2.11</v>
      </c>
      <c r="Y4326">
        <v>28200</v>
      </c>
      <c r="Z4326">
        <v>2.11</v>
      </c>
    </row>
    <row r="4327" spans="1:26">
      <c r="A4327">
        <v>211530188</v>
      </c>
      <c r="B4327" t="s">
        <v>9261</v>
      </c>
      <c r="C4327" t="s">
        <v>3597</v>
      </c>
      <c r="D4327" t="s">
        <v>3698</v>
      </c>
      <c r="E4327" t="s">
        <v>5424</v>
      </c>
      <c r="F4327" t="s">
        <v>3600</v>
      </c>
      <c r="G4327">
        <v>211530188</v>
      </c>
      <c r="I4327" t="s">
        <v>3601</v>
      </c>
      <c r="J4327" t="s">
        <v>9513</v>
      </c>
      <c r="L4327" t="s">
        <v>9517</v>
      </c>
      <c r="P4327">
        <v>11</v>
      </c>
      <c r="Q4327">
        <v>17.5</v>
      </c>
      <c r="R4327">
        <v>7.8</v>
      </c>
      <c r="S4327" t="b">
        <v>0</v>
      </c>
      <c r="T4327" t="b">
        <v>0</v>
      </c>
      <c r="U4327" t="b">
        <v>0</v>
      </c>
      <c r="V4327">
        <v>43500</v>
      </c>
      <c r="W4327">
        <v>28000</v>
      </c>
      <c r="X4327">
        <v>2.11</v>
      </c>
      <c r="Y4327">
        <v>28000</v>
      </c>
      <c r="Z4327">
        <v>2.11</v>
      </c>
    </row>
    <row r="4328" spans="1:26">
      <c r="A4328">
        <v>211530187</v>
      </c>
      <c r="B4328" t="s">
        <v>9261</v>
      </c>
      <c r="C4328" t="s">
        <v>3597</v>
      </c>
      <c r="D4328" t="s">
        <v>3698</v>
      </c>
      <c r="E4328" t="s">
        <v>5424</v>
      </c>
      <c r="F4328" t="s">
        <v>3600</v>
      </c>
      <c r="G4328">
        <v>211530187</v>
      </c>
      <c r="I4328" t="s">
        <v>3601</v>
      </c>
      <c r="J4328" t="s">
        <v>9513</v>
      </c>
      <c r="L4328" t="s">
        <v>9516</v>
      </c>
      <c r="P4328">
        <v>11</v>
      </c>
      <c r="Q4328">
        <v>17.5</v>
      </c>
      <c r="R4328">
        <v>7.8</v>
      </c>
      <c r="S4328" t="b">
        <v>0</v>
      </c>
      <c r="T4328" t="b">
        <v>0</v>
      </c>
      <c r="U4328" t="b">
        <v>0</v>
      </c>
      <c r="V4328">
        <v>44000</v>
      </c>
      <c r="W4328">
        <v>28600</v>
      </c>
      <c r="X4328">
        <v>2.04</v>
      </c>
      <c r="Y4328">
        <v>28600</v>
      </c>
      <c r="Z4328">
        <v>2.04</v>
      </c>
    </row>
    <row r="4329" spans="1:26">
      <c r="A4329">
        <v>211528876</v>
      </c>
      <c r="B4329" t="s">
        <v>9261</v>
      </c>
      <c r="C4329" t="s">
        <v>3597</v>
      </c>
      <c r="D4329" t="s">
        <v>3698</v>
      </c>
      <c r="E4329" t="s">
        <v>5424</v>
      </c>
      <c r="F4329" t="s">
        <v>3600</v>
      </c>
      <c r="G4329">
        <v>211528876</v>
      </c>
      <c r="I4329" t="s">
        <v>3601</v>
      </c>
      <c r="J4329" t="s">
        <v>9513</v>
      </c>
      <c r="L4329" t="s">
        <v>9181</v>
      </c>
      <c r="P4329">
        <v>12</v>
      </c>
      <c r="Q4329">
        <v>19</v>
      </c>
      <c r="R4329">
        <v>8</v>
      </c>
      <c r="S4329" t="b">
        <v>0</v>
      </c>
      <c r="T4329" t="b">
        <v>0</v>
      </c>
      <c r="U4329" t="b">
        <v>0</v>
      </c>
      <c r="V4329">
        <v>46000</v>
      </c>
      <c r="W4329">
        <v>27800</v>
      </c>
      <c r="X4329">
        <v>2.11</v>
      </c>
      <c r="Y4329">
        <v>27800</v>
      </c>
      <c r="Z4329">
        <v>2.11</v>
      </c>
    </row>
    <row r="4330" spans="1:26">
      <c r="A4330">
        <v>211528878</v>
      </c>
      <c r="B4330" t="s">
        <v>9261</v>
      </c>
      <c r="C4330" t="s">
        <v>3597</v>
      </c>
      <c r="D4330" t="s">
        <v>3698</v>
      </c>
      <c r="E4330" t="s">
        <v>5424</v>
      </c>
      <c r="F4330" t="s">
        <v>3600</v>
      </c>
      <c r="G4330">
        <v>211528878</v>
      </c>
      <c r="I4330" t="s">
        <v>3601</v>
      </c>
      <c r="J4330" t="s">
        <v>9513</v>
      </c>
      <c r="L4330" t="s">
        <v>9515</v>
      </c>
      <c r="P4330">
        <v>12</v>
      </c>
      <c r="Q4330">
        <v>19.5</v>
      </c>
      <c r="R4330">
        <v>8.1</v>
      </c>
      <c r="S4330" t="b">
        <v>0</v>
      </c>
      <c r="T4330" t="b">
        <v>0</v>
      </c>
      <c r="U4330" t="b">
        <v>1</v>
      </c>
      <c r="V4330">
        <v>46000</v>
      </c>
      <c r="W4330">
        <v>28400</v>
      </c>
      <c r="X4330">
        <v>2.12</v>
      </c>
      <c r="Y4330">
        <v>28400</v>
      </c>
      <c r="Z4330">
        <v>2.12</v>
      </c>
    </row>
    <row r="4331" spans="1:26">
      <c r="A4331">
        <v>211528877</v>
      </c>
      <c r="B4331" t="s">
        <v>9261</v>
      </c>
      <c r="C4331" t="s">
        <v>3597</v>
      </c>
      <c r="D4331" t="s">
        <v>3698</v>
      </c>
      <c r="E4331" t="s">
        <v>5424</v>
      </c>
      <c r="F4331" t="s">
        <v>3600</v>
      </c>
      <c r="G4331">
        <v>211528877</v>
      </c>
      <c r="I4331" t="s">
        <v>3601</v>
      </c>
      <c r="J4331" t="s">
        <v>9513</v>
      </c>
      <c r="L4331" t="s">
        <v>9514</v>
      </c>
      <c r="P4331">
        <v>12</v>
      </c>
      <c r="Q4331">
        <v>17.5</v>
      </c>
      <c r="R4331">
        <v>8.1999999999999993</v>
      </c>
      <c r="S4331" t="b">
        <v>0</v>
      </c>
      <c r="T4331" t="b">
        <v>0</v>
      </c>
      <c r="U4331" t="b">
        <v>1</v>
      </c>
      <c r="V4331">
        <v>46000</v>
      </c>
      <c r="W4331">
        <v>27000</v>
      </c>
      <c r="X4331">
        <v>2.35</v>
      </c>
      <c r="Y4331">
        <v>27000</v>
      </c>
      <c r="Z4331">
        <v>2.35</v>
      </c>
    </row>
    <row r="4332" spans="1:26">
      <c r="A4332">
        <v>212349555</v>
      </c>
      <c r="B4332" t="s">
        <v>9261</v>
      </c>
      <c r="C4332" t="s">
        <v>3597</v>
      </c>
      <c r="D4332" t="s">
        <v>3698</v>
      </c>
      <c r="E4332" t="s">
        <v>9183</v>
      </c>
      <c r="F4332" t="s">
        <v>3600</v>
      </c>
      <c r="G4332">
        <v>212349555</v>
      </c>
      <c r="I4332" t="s">
        <v>3601</v>
      </c>
      <c r="J4332" t="s">
        <v>9509</v>
      </c>
      <c r="L4332" t="s">
        <v>9512</v>
      </c>
      <c r="P4332">
        <v>12.5</v>
      </c>
      <c r="Q4332">
        <v>16</v>
      </c>
      <c r="R4332">
        <v>8.5</v>
      </c>
      <c r="S4332" t="b">
        <v>0</v>
      </c>
      <c r="T4332" t="b">
        <v>0</v>
      </c>
      <c r="U4332" t="b">
        <v>1</v>
      </c>
      <c r="V4332">
        <v>24000</v>
      </c>
      <c r="W4332">
        <v>14900</v>
      </c>
      <c r="X4332">
        <v>2.6</v>
      </c>
      <c r="Y4332">
        <v>14900</v>
      </c>
      <c r="Z4332">
        <v>2.6</v>
      </c>
    </row>
    <row r="4333" spans="1:26">
      <c r="A4333">
        <v>212349557</v>
      </c>
      <c r="B4333" t="s">
        <v>9261</v>
      </c>
      <c r="C4333" t="s">
        <v>3597</v>
      </c>
      <c r="D4333" t="s">
        <v>3698</v>
      </c>
      <c r="E4333" t="s">
        <v>9183</v>
      </c>
      <c r="F4333" t="s">
        <v>3600</v>
      </c>
      <c r="G4333">
        <v>212349557</v>
      </c>
      <c r="I4333" t="s">
        <v>3601</v>
      </c>
      <c r="J4333" t="s">
        <v>9509</v>
      </c>
      <c r="L4333" t="s">
        <v>9511</v>
      </c>
      <c r="P4333">
        <v>13.5</v>
      </c>
      <c r="Q4333">
        <v>20.5</v>
      </c>
      <c r="R4333">
        <v>8.8000000000000007</v>
      </c>
      <c r="S4333" t="b">
        <v>0</v>
      </c>
      <c r="T4333" t="b">
        <v>0</v>
      </c>
      <c r="U4333" t="b">
        <v>1</v>
      </c>
      <c r="V4333">
        <v>23800</v>
      </c>
      <c r="W4333">
        <v>14500</v>
      </c>
      <c r="X4333">
        <v>2.67</v>
      </c>
      <c r="Y4333">
        <v>14500</v>
      </c>
      <c r="Z4333">
        <v>2.67</v>
      </c>
    </row>
    <row r="4334" spans="1:26">
      <c r="A4334">
        <v>212349554</v>
      </c>
      <c r="B4334" t="s">
        <v>9261</v>
      </c>
      <c r="C4334" t="s">
        <v>3597</v>
      </c>
      <c r="D4334" t="s">
        <v>3698</v>
      </c>
      <c r="E4334" t="s">
        <v>9183</v>
      </c>
      <c r="F4334" t="s">
        <v>3600</v>
      </c>
      <c r="G4334">
        <v>212349554</v>
      </c>
      <c r="I4334" t="s">
        <v>3601</v>
      </c>
      <c r="J4334" t="s">
        <v>9509</v>
      </c>
      <c r="L4334" t="s">
        <v>9187</v>
      </c>
      <c r="P4334">
        <v>13</v>
      </c>
      <c r="Q4334">
        <v>18.5</v>
      </c>
      <c r="R4334">
        <v>8.5</v>
      </c>
      <c r="S4334" t="b">
        <v>0</v>
      </c>
      <c r="T4334" t="b">
        <v>0</v>
      </c>
      <c r="U4334" t="b">
        <v>1</v>
      </c>
      <c r="V4334">
        <v>23600</v>
      </c>
      <c r="W4334">
        <v>14700</v>
      </c>
      <c r="X4334">
        <v>2.4900000000000002</v>
      </c>
      <c r="Y4334">
        <v>14700</v>
      </c>
      <c r="Z4334">
        <v>2.4900000000000002</v>
      </c>
    </row>
    <row r="4335" spans="1:26">
      <c r="A4335">
        <v>212349556</v>
      </c>
      <c r="B4335" t="s">
        <v>9261</v>
      </c>
      <c r="C4335" t="s">
        <v>3597</v>
      </c>
      <c r="D4335" t="s">
        <v>3698</v>
      </c>
      <c r="E4335" t="s">
        <v>9183</v>
      </c>
      <c r="F4335" t="s">
        <v>3600</v>
      </c>
      <c r="G4335">
        <v>212349556</v>
      </c>
      <c r="I4335" t="s">
        <v>3601</v>
      </c>
      <c r="J4335" t="s">
        <v>9509</v>
      </c>
      <c r="L4335" t="s">
        <v>9510</v>
      </c>
      <c r="P4335">
        <v>13</v>
      </c>
      <c r="Q4335">
        <v>20.5</v>
      </c>
      <c r="R4335">
        <v>8.8000000000000007</v>
      </c>
      <c r="S4335" t="b">
        <v>0</v>
      </c>
      <c r="T4335" t="b">
        <v>0</v>
      </c>
      <c r="U4335" t="b">
        <v>1</v>
      </c>
      <c r="V4335">
        <v>23800</v>
      </c>
      <c r="W4335">
        <v>14900</v>
      </c>
      <c r="X4335">
        <v>2.68</v>
      </c>
      <c r="Y4335">
        <v>14900</v>
      </c>
      <c r="Z4335">
        <v>2.68</v>
      </c>
    </row>
    <row r="4336" spans="1:26">
      <c r="A4336">
        <v>211709071</v>
      </c>
      <c r="B4336" t="s">
        <v>9261</v>
      </c>
      <c r="C4336" t="s">
        <v>3597</v>
      </c>
      <c r="D4336" t="s">
        <v>3698</v>
      </c>
      <c r="E4336" t="s">
        <v>9183</v>
      </c>
      <c r="F4336" t="s">
        <v>3600</v>
      </c>
      <c r="G4336">
        <v>211709071</v>
      </c>
      <c r="I4336" t="s">
        <v>3601</v>
      </c>
      <c r="J4336" t="s">
        <v>9507</v>
      </c>
      <c r="L4336" t="s">
        <v>9503</v>
      </c>
      <c r="P4336">
        <v>11</v>
      </c>
      <c r="Q4336">
        <v>16.899999999999999</v>
      </c>
      <c r="R4336">
        <v>8.1</v>
      </c>
      <c r="S4336" t="b">
        <v>0</v>
      </c>
      <c r="T4336" t="b">
        <v>0</v>
      </c>
      <c r="U4336" t="b">
        <v>1</v>
      </c>
      <c r="V4336">
        <v>53500</v>
      </c>
      <c r="W4336">
        <v>36800</v>
      </c>
      <c r="X4336">
        <v>2.31</v>
      </c>
      <c r="Y4336">
        <v>36800</v>
      </c>
      <c r="Z4336">
        <v>2.31</v>
      </c>
    </row>
    <row r="4337" spans="1:26">
      <c r="A4337">
        <v>211709072</v>
      </c>
      <c r="B4337" t="s">
        <v>9261</v>
      </c>
      <c r="C4337" t="s">
        <v>3597</v>
      </c>
      <c r="D4337" t="s">
        <v>3698</v>
      </c>
      <c r="E4337" t="s">
        <v>9183</v>
      </c>
      <c r="F4337" t="s">
        <v>3600</v>
      </c>
      <c r="G4337">
        <v>211709072</v>
      </c>
      <c r="I4337" t="s">
        <v>3601</v>
      </c>
      <c r="J4337" t="s">
        <v>9507</v>
      </c>
      <c r="L4337" t="s">
        <v>9508</v>
      </c>
      <c r="P4337">
        <v>11</v>
      </c>
      <c r="Q4337">
        <v>16.899999999999999</v>
      </c>
      <c r="R4337">
        <v>8.5</v>
      </c>
      <c r="S4337" t="b">
        <v>0</v>
      </c>
      <c r="T4337" t="b">
        <v>0</v>
      </c>
      <c r="U4337" t="b">
        <v>1</v>
      </c>
      <c r="V4337">
        <v>53500</v>
      </c>
      <c r="W4337">
        <v>37200</v>
      </c>
      <c r="X4337">
        <v>2.29</v>
      </c>
      <c r="Y4337">
        <v>37200</v>
      </c>
      <c r="Z4337">
        <v>2.29</v>
      </c>
    </row>
    <row r="4338" spans="1:26">
      <c r="A4338">
        <v>211708859</v>
      </c>
      <c r="B4338" t="s">
        <v>9261</v>
      </c>
      <c r="C4338" t="s">
        <v>3597</v>
      </c>
      <c r="D4338" t="s">
        <v>3698</v>
      </c>
      <c r="E4338" t="s">
        <v>9183</v>
      </c>
      <c r="F4338" t="s">
        <v>3600</v>
      </c>
      <c r="G4338">
        <v>211708859</v>
      </c>
      <c r="I4338" t="s">
        <v>3601</v>
      </c>
      <c r="J4338" t="s">
        <v>9504</v>
      </c>
      <c r="L4338" t="s">
        <v>9506</v>
      </c>
      <c r="P4338">
        <v>12</v>
      </c>
      <c r="Q4338">
        <v>17.5</v>
      </c>
      <c r="R4338">
        <v>8.8000000000000007</v>
      </c>
      <c r="S4338" t="b">
        <v>0</v>
      </c>
      <c r="T4338" t="b">
        <v>0</v>
      </c>
      <c r="U4338" t="b">
        <v>1</v>
      </c>
      <c r="V4338">
        <v>35600</v>
      </c>
      <c r="W4338">
        <v>22200</v>
      </c>
      <c r="X4338">
        <v>2.6</v>
      </c>
      <c r="Y4338">
        <v>22200</v>
      </c>
      <c r="Z4338">
        <v>2.6</v>
      </c>
    </row>
    <row r="4339" spans="1:26">
      <c r="A4339">
        <v>211708858</v>
      </c>
      <c r="B4339" t="s">
        <v>9261</v>
      </c>
      <c r="C4339" t="s">
        <v>3597</v>
      </c>
      <c r="D4339" t="s">
        <v>3698</v>
      </c>
      <c r="E4339" t="s">
        <v>9183</v>
      </c>
      <c r="F4339" t="s">
        <v>3600</v>
      </c>
      <c r="G4339">
        <v>211708858</v>
      </c>
      <c r="I4339" t="s">
        <v>3601</v>
      </c>
      <c r="J4339" t="s">
        <v>9504</v>
      </c>
      <c r="L4339" t="s">
        <v>9505</v>
      </c>
      <c r="P4339">
        <v>12</v>
      </c>
      <c r="Q4339">
        <v>19.5</v>
      </c>
      <c r="R4339">
        <v>9</v>
      </c>
      <c r="S4339" t="b">
        <v>0</v>
      </c>
      <c r="T4339" t="b">
        <v>0</v>
      </c>
      <c r="U4339" t="b">
        <v>1</v>
      </c>
      <c r="V4339">
        <v>35400</v>
      </c>
      <c r="W4339">
        <v>22200</v>
      </c>
      <c r="X4339">
        <v>2.58</v>
      </c>
      <c r="Y4339">
        <v>22200</v>
      </c>
      <c r="Z4339">
        <v>2.58</v>
      </c>
    </row>
    <row r="4340" spans="1:26">
      <c r="A4340">
        <v>211709062</v>
      </c>
      <c r="B4340" t="s">
        <v>9261</v>
      </c>
      <c r="C4340" t="s">
        <v>3597</v>
      </c>
      <c r="D4340" t="s">
        <v>3698</v>
      </c>
      <c r="E4340" t="s">
        <v>9183</v>
      </c>
      <c r="F4340" t="s">
        <v>3600</v>
      </c>
      <c r="G4340">
        <v>211709062</v>
      </c>
      <c r="I4340" t="s">
        <v>3601</v>
      </c>
      <c r="J4340" t="s">
        <v>9502</v>
      </c>
      <c r="L4340" t="s">
        <v>9503</v>
      </c>
      <c r="P4340">
        <v>11</v>
      </c>
      <c r="Q4340">
        <v>17</v>
      </c>
      <c r="R4340">
        <v>7.8</v>
      </c>
      <c r="S4340" t="b">
        <v>0</v>
      </c>
      <c r="T4340" t="b">
        <v>0</v>
      </c>
      <c r="U4340" t="b">
        <v>0</v>
      </c>
      <c r="V4340">
        <v>43000</v>
      </c>
      <c r="W4340">
        <v>28200</v>
      </c>
      <c r="X4340">
        <v>2.11</v>
      </c>
      <c r="Y4340">
        <v>28200</v>
      </c>
      <c r="Z4340">
        <v>2.11</v>
      </c>
    </row>
    <row r="4341" spans="1:26">
      <c r="A4341">
        <v>211246029</v>
      </c>
      <c r="B4341" t="s">
        <v>9261</v>
      </c>
      <c r="C4341" t="s">
        <v>3597</v>
      </c>
      <c r="D4341" t="s">
        <v>4034</v>
      </c>
      <c r="E4341" t="s">
        <v>7563</v>
      </c>
      <c r="F4341" t="s">
        <v>3600</v>
      </c>
      <c r="G4341">
        <v>211246029</v>
      </c>
      <c r="I4341" t="s">
        <v>3601</v>
      </c>
      <c r="J4341" t="s">
        <v>8796</v>
      </c>
      <c r="L4341" t="s">
        <v>9409</v>
      </c>
      <c r="M4341">
        <v>9</v>
      </c>
      <c r="N4341">
        <v>16.399999999999999</v>
      </c>
      <c r="O4341">
        <v>10.5</v>
      </c>
      <c r="P4341">
        <v>9</v>
      </c>
      <c r="Q4341">
        <v>15.5</v>
      </c>
      <c r="R4341">
        <v>9.1999999999999993</v>
      </c>
      <c r="S4341" t="b">
        <v>0</v>
      </c>
      <c r="T4341" t="b">
        <v>0</v>
      </c>
      <c r="U4341" t="b">
        <v>0</v>
      </c>
      <c r="V4341">
        <v>55000</v>
      </c>
      <c r="W4341">
        <v>41000</v>
      </c>
      <c r="X4341">
        <v>2.56</v>
      </c>
      <c r="Y4341">
        <v>57000</v>
      </c>
      <c r="Z4341">
        <v>2.35</v>
      </c>
    </row>
    <row r="4342" spans="1:26">
      <c r="A4342">
        <v>210191036</v>
      </c>
      <c r="B4342" t="s">
        <v>9261</v>
      </c>
      <c r="C4342" t="s">
        <v>3597</v>
      </c>
      <c r="D4342" t="s">
        <v>4034</v>
      </c>
      <c r="E4342" t="s">
        <v>9313</v>
      </c>
      <c r="F4342" t="s">
        <v>3600</v>
      </c>
      <c r="G4342">
        <v>210191036</v>
      </c>
      <c r="I4342" t="s">
        <v>3601</v>
      </c>
      <c r="J4342" t="s">
        <v>9500</v>
      </c>
      <c r="L4342" t="s">
        <v>9501</v>
      </c>
      <c r="M4342">
        <v>9</v>
      </c>
      <c r="N4342">
        <v>16.399999999999999</v>
      </c>
      <c r="O4342">
        <v>10.5</v>
      </c>
      <c r="P4342">
        <v>8.8000000000000007</v>
      </c>
      <c r="Q4342">
        <v>15.3</v>
      </c>
      <c r="R4342">
        <v>9.4</v>
      </c>
      <c r="S4342" t="b">
        <v>0</v>
      </c>
      <c r="T4342" t="b">
        <v>0</v>
      </c>
      <c r="U4342" t="b">
        <v>0</v>
      </c>
      <c r="V4342">
        <v>55000</v>
      </c>
      <c r="W4342">
        <v>42000</v>
      </c>
      <c r="X4342">
        <v>2.6</v>
      </c>
      <c r="Y4342">
        <v>52500</v>
      </c>
      <c r="Z4342">
        <v>2.2999999999999998</v>
      </c>
    </row>
    <row r="4343" spans="1:26">
      <c r="A4343">
        <v>210191035</v>
      </c>
      <c r="B4343" t="s">
        <v>9261</v>
      </c>
      <c r="C4343" t="s">
        <v>3597</v>
      </c>
      <c r="D4343" t="s">
        <v>4034</v>
      </c>
      <c r="E4343" t="s">
        <v>7568</v>
      </c>
      <c r="F4343" t="s">
        <v>3600</v>
      </c>
      <c r="G4343">
        <v>210191035</v>
      </c>
      <c r="I4343" t="s">
        <v>3601</v>
      </c>
      <c r="J4343" t="s">
        <v>9499</v>
      </c>
      <c r="L4343" t="s">
        <v>9465</v>
      </c>
      <c r="M4343">
        <v>9</v>
      </c>
      <c r="N4343">
        <v>16.399999999999999</v>
      </c>
      <c r="O4343">
        <v>10.5</v>
      </c>
      <c r="P4343">
        <v>8.8000000000000007</v>
      </c>
      <c r="Q4343">
        <v>15.3</v>
      </c>
      <c r="R4343">
        <v>9.4</v>
      </c>
      <c r="S4343" t="b">
        <v>0</v>
      </c>
      <c r="T4343" t="b">
        <v>0</v>
      </c>
      <c r="U4343" t="b">
        <v>0</v>
      </c>
      <c r="V4343">
        <v>55000</v>
      </c>
      <c r="W4343">
        <v>42000</v>
      </c>
      <c r="X4343">
        <v>2.6</v>
      </c>
      <c r="Y4343">
        <v>52500</v>
      </c>
      <c r="Z4343">
        <v>2.2999999999999998</v>
      </c>
    </row>
    <row r="4344" spans="1:26">
      <c r="A4344">
        <v>210025757</v>
      </c>
      <c r="B4344" t="s">
        <v>9261</v>
      </c>
      <c r="C4344" t="s">
        <v>3597</v>
      </c>
      <c r="D4344" t="s">
        <v>4034</v>
      </c>
      <c r="E4344" t="s">
        <v>5413</v>
      </c>
      <c r="F4344" t="s">
        <v>3600</v>
      </c>
      <c r="G4344">
        <v>210025757</v>
      </c>
      <c r="I4344" t="s">
        <v>3601</v>
      </c>
      <c r="J4344" t="s">
        <v>9497</v>
      </c>
      <c r="L4344" t="s">
        <v>9498</v>
      </c>
      <c r="M4344">
        <v>9</v>
      </c>
      <c r="N4344">
        <v>16.399999999999999</v>
      </c>
      <c r="O4344">
        <v>10.5</v>
      </c>
      <c r="P4344">
        <v>8.8000000000000007</v>
      </c>
      <c r="Q4344">
        <v>15.3</v>
      </c>
      <c r="R4344">
        <v>9.4</v>
      </c>
      <c r="S4344" t="b">
        <v>0</v>
      </c>
      <c r="T4344" t="b">
        <v>0</v>
      </c>
      <c r="U4344" t="b">
        <v>0</v>
      </c>
      <c r="V4344">
        <v>55000</v>
      </c>
      <c r="W4344">
        <v>42000</v>
      </c>
      <c r="X4344">
        <v>2.6</v>
      </c>
      <c r="Y4344">
        <v>52500</v>
      </c>
      <c r="Z4344">
        <v>2.2999999999999998</v>
      </c>
    </row>
    <row r="4345" spans="1:26">
      <c r="A4345">
        <v>210365436</v>
      </c>
      <c r="B4345" t="s">
        <v>9261</v>
      </c>
      <c r="C4345" t="s">
        <v>3597</v>
      </c>
      <c r="D4345" t="s">
        <v>4034</v>
      </c>
      <c r="E4345" t="s">
        <v>9297</v>
      </c>
      <c r="F4345" t="s">
        <v>3600</v>
      </c>
      <c r="G4345">
        <v>210365436</v>
      </c>
      <c r="I4345" t="s">
        <v>3601</v>
      </c>
      <c r="J4345" t="s">
        <v>9495</v>
      </c>
      <c r="L4345" t="s">
        <v>9496</v>
      </c>
      <c r="M4345">
        <v>9</v>
      </c>
      <c r="N4345">
        <v>16.399999999999999</v>
      </c>
      <c r="O4345">
        <v>10.5</v>
      </c>
      <c r="P4345">
        <v>8.8000000000000007</v>
      </c>
      <c r="Q4345">
        <v>15.3</v>
      </c>
      <c r="R4345">
        <v>9.4</v>
      </c>
      <c r="S4345" t="b">
        <v>0</v>
      </c>
      <c r="T4345" t="b">
        <v>0</v>
      </c>
      <c r="U4345" t="b">
        <v>0</v>
      </c>
      <c r="V4345">
        <v>55000</v>
      </c>
      <c r="W4345">
        <v>42000</v>
      </c>
      <c r="X4345">
        <v>2.6</v>
      </c>
      <c r="Y4345">
        <v>52500</v>
      </c>
      <c r="Z4345">
        <v>2.2999999999999998</v>
      </c>
    </row>
    <row r="4346" spans="1:26">
      <c r="A4346">
        <v>210343159</v>
      </c>
      <c r="B4346" t="s">
        <v>9261</v>
      </c>
      <c r="C4346" t="s">
        <v>3597</v>
      </c>
      <c r="D4346" t="s">
        <v>4034</v>
      </c>
      <c r="E4346" t="s">
        <v>5445</v>
      </c>
      <c r="F4346" t="s">
        <v>3600</v>
      </c>
      <c r="G4346">
        <v>210343159</v>
      </c>
      <c r="I4346" t="s">
        <v>3601</v>
      </c>
      <c r="J4346" t="s">
        <v>9494</v>
      </c>
      <c r="L4346" t="s">
        <v>9461</v>
      </c>
      <c r="M4346">
        <v>9</v>
      </c>
      <c r="N4346">
        <v>16.399999999999999</v>
      </c>
      <c r="O4346">
        <v>10.5</v>
      </c>
      <c r="P4346">
        <v>8.8000000000000007</v>
      </c>
      <c r="Q4346">
        <v>15.3</v>
      </c>
      <c r="R4346">
        <v>9.4</v>
      </c>
      <c r="S4346" t="b">
        <v>0</v>
      </c>
      <c r="T4346" t="b">
        <v>0</v>
      </c>
      <c r="U4346" t="b">
        <v>0</v>
      </c>
      <c r="V4346">
        <v>55000</v>
      </c>
      <c r="W4346">
        <v>42000</v>
      </c>
      <c r="X4346">
        <v>2.6</v>
      </c>
      <c r="Y4346">
        <v>52500</v>
      </c>
      <c r="Z4346">
        <v>2.2999999999999998</v>
      </c>
    </row>
    <row r="4347" spans="1:26">
      <c r="A4347">
        <v>210342132</v>
      </c>
      <c r="B4347" t="s">
        <v>9261</v>
      </c>
      <c r="C4347" t="s">
        <v>3597</v>
      </c>
      <c r="D4347" t="s">
        <v>4034</v>
      </c>
      <c r="E4347" t="s">
        <v>4035</v>
      </c>
      <c r="F4347" t="s">
        <v>3600</v>
      </c>
      <c r="G4347">
        <v>210342132</v>
      </c>
      <c r="I4347" t="s">
        <v>3601</v>
      </c>
      <c r="J4347" t="s">
        <v>9492</v>
      </c>
      <c r="L4347" t="s">
        <v>9493</v>
      </c>
      <c r="M4347">
        <v>9</v>
      </c>
      <c r="N4347">
        <v>16.399999999999999</v>
      </c>
      <c r="O4347">
        <v>10.5</v>
      </c>
      <c r="P4347">
        <v>8.8000000000000007</v>
      </c>
      <c r="Q4347">
        <v>15.3</v>
      </c>
      <c r="R4347">
        <v>9.4</v>
      </c>
      <c r="S4347" t="b">
        <v>0</v>
      </c>
      <c r="T4347" t="b">
        <v>0</v>
      </c>
      <c r="U4347" t="b">
        <v>0</v>
      </c>
      <c r="V4347">
        <v>55000</v>
      </c>
      <c r="W4347">
        <v>42000</v>
      </c>
      <c r="X4347">
        <v>2.6</v>
      </c>
      <c r="Y4347">
        <v>52500</v>
      </c>
      <c r="Z4347">
        <v>2.2999999999999998</v>
      </c>
    </row>
    <row r="4348" spans="1:26">
      <c r="A4348">
        <v>210857356</v>
      </c>
      <c r="B4348" t="s">
        <v>9261</v>
      </c>
      <c r="C4348" t="s">
        <v>3597</v>
      </c>
      <c r="D4348" t="s">
        <v>4034</v>
      </c>
      <c r="E4348" t="s">
        <v>5417</v>
      </c>
      <c r="F4348" t="s">
        <v>3600</v>
      </c>
      <c r="G4348">
        <v>210857356</v>
      </c>
      <c r="I4348" t="s">
        <v>3601</v>
      </c>
      <c r="J4348" t="s">
        <v>9490</v>
      </c>
      <c r="L4348" t="s">
        <v>9491</v>
      </c>
      <c r="M4348">
        <v>9</v>
      </c>
      <c r="N4348">
        <v>16.399999999999999</v>
      </c>
      <c r="O4348">
        <v>10.5</v>
      </c>
      <c r="P4348">
        <v>8.8000000000000007</v>
      </c>
      <c r="Q4348">
        <v>15.3</v>
      </c>
      <c r="R4348">
        <v>9.4</v>
      </c>
      <c r="S4348" t="b">
        <v>0</v>
      </c>
      <c r="T4348" t="b">
        <v>0</v>
      </c>
      <c r="U4348" t="b">
        <v>0</v>
      </c>
      <c r="V4348">
        <v>55000</v>
      </c>
      <c r="W4348">
        <v>42000</v>
      </c>
      <c r="X4348">
        <v>2.6</v>
      </c>
      <c r="Y4348">
        <v>52500</v>
      </c>
      <c r="Z4348">
        <v>2.2999999999999998</v>
      </c>
    </row>
    <row r="4349" spans="1:26">
      <c r="A4349">
        <v>210857353</v>
      </c>
      <c r="B4349" t="s">
        <v>9261</v>
      </c>
      <c r="C4349" t="s">
        <v>3597</v>
      </c>
      <c r="D4349" t="s">
        <v>4034</v>
      </c>
      <c r="E4349" t="s">
        <v>5422</v>
      </c>
      <c r="F4349" t="s">
        <v>3600</v>
      </c>
      <c r="G4349">
        <v>210857353</v>
      </c>
      <c r="I4349" t="s">
        <v>3601</v>
      </c>
      <c r="J4349" t="s">
        <v>9490</v>
      </c>
      <c r="L4349" t="s">
        <v>9491</v>
      </c>
      <c r="M4349">
        <v>9</v>
      </c>
      <c r="N4349">
        <v>16.399999999999999</v>
      </c>
      <c r="O4349">
        <v>10.5</v>
      </c>
      <c r="P4349">
        <v>8.8000000000000007</v>
      </c>
      <c r="Q4349">
        <v>15.3</v>
      </c>
      <c r="R4349">
        <v>9.4</v>
      </c>
      <c r="S4349" t="b">
        <v>0</v>
      </c>
      <c r="T4349" t="b">
        <v>0</v>
      </c>
      <c r="U4349" t="b">
        <v>0</v>
      </c>
      <c r="V4349">
        <v>55000</v>
      </c>
      <c r="W4349">
        <v>42000</v>
      </c>
      <c r="X4349">
        <v>2.6</v>
      </c>
      <c r="Y4349">
        <v>52500</v>
      </c>
      <c r="Z4349">
        <v>2.2999999999999998</v>
      </c>
    </row>
    <row r="4350" spans="1:26">
      <c r="A4350">
        <v>210857359</v>
      </c>
      <c r="B4350" t="s">
        <v>9261</v>
      </c>
      <c r="C4350" t="s">
        <v>3597</v>
      </c>
      <c r="D4350" t="s">
        <v>4034</v>
      </c>
      <c r="E4350" t="s">
        <v>5423</v>
      </c>
      <c r="F4350" t="s">
        <v>3600</v>
      </c>
      <c r="G4350">
        <v>210857359</v>
      </c>
      <c r="I4350" t="s">
        <v>3601</v>
      </c>
      <c r="J4350" t="s">
        <v>9490</v>
      </c>
      <c r="L4350" t="s">
        <v>9491</v>
      </c>
      <c r="M4350">
        <v>9</v>
      </c>
      <c r="N4350">
        <v>16.399999999999999</v>
      </c>
      <c r="O4350">
        <v>10.5</v>
      </c>
      <c r="P4350">
        <v>8.8000000000000007</v>
      </c>
      <c r="Q4350">
        <v>15.3</v>
      </c>
      <c r="R4350">
        <v>9.4</v>
      </c>
      <c r="S4350" t="b">
        <v>0</v>
      </c>
      <c r="T4350" t="b">
        <v>0</v>
      </c>
      <c r="U4350" t="b">
        <v>0</v>
      </c>
      <c r="V4350">
        <v>55000</v>
      </c>
      <c r="W4350">
        <v>42000</v>
      </c>
      <c r="X4350">
        <v>2.6</v>
      </c>
      <c r="Y4350">
        <v>52500</v>
      </c>
      <c r="Z4350">
        <v>2.2999999999999998</v>
      </c>
    </row>
    <row r="4351" spans="1:26">
      <c r="A4351">
        <v>211306383</v>
      </c>
      <c r="B4351" t="s">
        <v>9261</v>
      </c>
      <c r="C4351" t="s">
        <v>3597</v>
      </c>
      <c r="D4351" t="s">
        <v>4034</v>
      </c>
      <c r="E4351" t="s">
        <v>9302</v>
      </c>
      <c r="F4351" t="s">
        <v>3600</v>
      </c>
      <c r="G4351">
        <v>211306383</v>
      </c>
      <c r="I4351" t="s">
        <v>3601</v>
      </c>
      <c r="J4351" t="s">
        <v>9488</v>
      </c>
      <c r="L4351" t="s">
        <v>9489</v>
      </c>
      <c r="M4351">
        <v>9</v>
      </c>
      <c r="N4351">
        <v>16.399999999999999</v>
      </c>
      <c r="O4351">
        <v>10.5</v>
      </c>
      <c r="P4351">
        <v>8.8000000000000007</v>
      </c>
      <c r="Q4351">
        <v>15.3</v>
      </c>
      <c r="R4351">
        <v>9.4</v>
      </c>
      <c r="S4351" t="b">
        <v>0</v>
      </c>
      <c r="T4351" t="b">
        <v>0</v>
      </c>
      <c r="U4351" t="b">
        <v>0</v>
      </c>
      <c r="V4351">
        <v>55000</v>
      </c>
      <c r="W4351">
        <v>42000</v>
      </c>
      <c r="X4351">
        <v>2.6</v>
      </c>
      <c r="Y4351">
        <v>52500</v>
      </c>
      <c r="Z4351">
        <v>2.2999999999999998</v>
      </c>
    </row>
    <row r="4352" spans="1:26">
      <c r="A4352">
        <v>211253520</v>
      </c>
      <c r="B4352" t="s">
        <v>9261</v>
      </c>
      <c r="C4352" t="s">
        <v>3597</v>
      </c>
      <c r="D4352" t="s">
        <v>4034</v>
      </c>
      <c r="E4352" t="s">
        <v>6587</v>
      </c>
      <c r="F4352" t="s">
        <v>3600</v>
      </c>
      <c r="G4352">
        <v>211253520</v>
      </c>
      <c r="I4352" t="s">
        <v>3601</v>
      </c>
      <c r="J4352" t="s">
        <v>9484</v>
      </c>
      <c r="L4352" t="s">
        <v>9485</v>
      </c>
      <c r="M4352">
        <v>9</v>
      </c>
      <c r="N4352">
        <v>16.399999999999999</v>
      </c>
      <c r="O4352">
        <v>10.5</v>
      </c>
      <c r="P4352">
        <v>8.8000000000000007</v>
      </c>
      <c r="Q4352">
        <v>15.3</v>
      </c>
      <c r="R4352">
        <v>9.4</v>
      </c>
      <c r="S4352" t="b">
        <v>0</v>
      </c>
      <c r="T4352" t="b">
        <v>0</v>
      </c>
      <c r="U4352" t="b">
        <v>0</v>
      </c>
      <c r="V4352">
        <v>55000</v>
      </c>
      <c r="W4352">
        <v>42000</v>
      </c>
      <c r="X4352">
        <v>2.6</v>
      </c>
      <c r="Y4352">
        <v>52500</v>
      </c>
      <c r="Z4352">
        <v>2.2999999999999998</v>
      </c>
    </row>
    <row r="4353" spans="1:26">
      <c r="A4353">
        <v>211257310</v>
      </c>
      <c r="B4353" t="s">
        <v>9261</v>
      </c>
      <c r="C4353" t="s">
        <v>3597</v>
      </c>
      <c r="D4353" t="s">
        <v>4034</v>
      </c>
      <c r="E4353" t="s">
        <v>6751</v>
      </c>
      <c r="F4353" t="s">
        <v>3600</v>
      </c>
      <c r="G4353">
        <v>211257310</v>
      </c>
      <c r="I4353" t="s">
        <v>3601</v>
      </c>
      <c r="J4353" t="s">
        <v>9048</v>
      </c>
      <c r="L4353" t="s">
        <v>6366</v>
      </c>
      <c r="M4353">
        <v>9</v>
      </c>
      <c r="N4353">
        <v>16.399999999999999</v>
      </c>
      <c r="O4353">
        <v>10.5</v>
      </c>
      <c r="P4353">
        <v>8.8000000000000007</v>
      </c>
      <c r="Q4353">
        <v>15.3</v>
      </c>
      <c r="R4353">
        <v>9.4</v>
      </c>
      <c r="S4353" t="b">
        <v>0</v>
      </c>
      <c r="T4353" t="b">
        <v>0</v>
      </c>
      <c r="U4353" t="b">
        <v>0</v>
      </c>
      <c r="V4353">
        <v>55000</v>
      </c>
      <c r="W4353">
        <v>42000</v>
      </c>
      <c r="X4353">
        <v>2.6</v>
      </c>
      <c r="Y4353">
        <v>52500</v>
      </c>
      <c r="Z4353">
        <v>2.2999999999999998</v>
      </c>
    </row>
    <row r="4354" spans="1:26">
      <c r="A4354">
        <v>211273238</v>
      </c>
      <c r="B4354" t="s">
        <v>9261</v>
      </c>
      <c r="C4354" t="s">
        <v>3597</v>
      </c>
      <c r="D4354" t="s">
        <v>4034</v>
      </c>
      <c r="E4354" t="s">
        <v>8154</v>
      </c>
      <c r="F4354" t="s">
        <v>3600</v>
      </c>
      <c r="G4354">
        <v>211273238</v>
      </c>
      <c r="I4354" t="s">
        <v>3601</v>
      </c>
      <c r="J4354" t="s">
        <v>9482</v>
      </c>
      <c r="L4354" t="s">
        <v>9483</v>
      </c>
      <c r="M4354">
        <v>8.4</v>
      </c>
      <c r="N4354">
        <v>16.100000000000001</v>
      </c>
      <c r="O4354">
        <v>10</v>
      </c>
      <c r="P4354">
        <v>7.8</v>
      </c>
      <c r="Q4354">
        <v>14.6</v>
      </c>
      <c r="R4354">
        <v>8.8000000000000007</v>
      </c>
      <c r="S4354" t="b">
        <v>0</v>
      </c>
      <c r="T4354" t="b">
        <v>0</v>
      </c>
      <c r="U4354" t="b">
        <v>0</v>
      </c>
      <c r="V4354">
        <v>47000</v>
      </c>
      <c r="W4354">
        <v>38000</v>
      </c>
      <c r="X4354">
        <v>1.85</v>
      </c>
      <c r="Y4354">
        <v>50500</v>
      </c>
      <c r="Z4354">
        <v>2.2999999999999998</v>
      </c>
    </row>
    <row r="4355" spans="1:26">
      <c r="A4355">
        <v>208141208</v>
      </c>
      <c r="B4355" t="s">
        <v>9261</v>
      </c>
      <c r="C4355" t="s">
        <v>3597</v>
      </c>
      <c r="D4355" t="s">
        <v>4034</v>
      </c>
      <c r="E4355" t="s">
        <v>7563</v>
      </c>
      <c r="F4355" t="s">
        <v>3600</v>
      </c>
      <c r="G4355">
        <v>208141208</v>
      </c>
      <c r="I4355" t="s">
        <v>3601</v>
      </c>
      <c r="J4355" t="s">
        <v>8094</v>
      </c>
      <c r="L4355" t="s">
        <v>5226</v>
      </c>
      <c r="M4355">
        <v>8.4</v>
      </c>
      <c r="N4355">
        <v>16.100000000000001</v>
      </c>
      <c r="O4355">
        <v>10</v>
      </c>
      <c r="P4355">
        <v>7.8</v>
      </c>
      <c r="Q4355">
        <v>14.6</v>
      </c>
      <c r="R4355">
        <v>8.8000000000000007</v>
      </c>
      <c r="S4355" t="b">
        <v>0</v>
      </c>
      <c r="T4355" t="b">
        <v>0</v>
      </c>
      <c r="U4355" t="b">
        <v>0</v>
      </c>
      <c r="V4355">
        <v>47000</v>
      </c>
      <c r="W4355">
        <v>38000</v>
      </c>
      <c r="X4355">
        <v>1.85</v>
      </c>
      <c r="Y4355">
        <v>50500</v>
      </c>
      <c r="Z4355">
        <v>2.2999999999999998</v>
      </c>
    </row>
    <row r="4356" spans="1:26">
      <c r="A4356">
        <v>208141207</v>
      </c>
      <c r="B4356" t="s">
        <v>9261</v>
      </c>
      <c r="C4356" t="s">
        <v>3597</v>
      </c>
      <c r="D4356" t="s">
        <v>4034</v>
      </c>
      <c r="E4356" t="s">
        <v>7563</v>
      </c>
      <c r="F4356" t="s">
        <v>3600</v>
      </c>
      <c r="G4356">
        <v>208141207</v>
      </c>
      <c r="I4356" t="s">
        <v>3601</v>
      </c>
      <c r="J4356" t="s">
        <v>8091</v>
      </c>
      <c r="L4356" t="s">
        <v>5224</v>
      </c>
      <c r="M4356">
        <v>11</v>
      </c>
      <c r="N4356">
        <v>18</v>
      </c>
      <c r="O4356">
        <v>10.6</v>
      </c>
      <c r="P4356">
        <v>10</v>
      </c>
      <c r="Q4356">
        <v>14.9</v>
      </c>
      <c r="R4356">
        <v>8.9</v>
      </c>
      <c r="S4356" t="b">
        <v>0</v>
      </c>
      <c r="T4356" t="b">
        <v>0</v>
      </c>
      <c r="U4356" t="b">
        <v>0</v>
      </c>
      <c r="V4356">
        <v>36000</v>
      </c>
      <c r="W4356">
        <v>28600</v>
      </c>
      <c r="X4356">
        <v>2.2000000000000002</v>
      </c>
      <c r="Y4356">
        <v>43000</v>
      </c>
      <c r="Z4356">
        <v>2.2000000000000002</v>
      </c>
    </row>
    <row r="4357" spans="1:26">
      <c r="A4357">
        <v>211273237</v>
      </c>
      <c r="B4357" t="s">
        <v>9261</v>
      </c>
      <c r="C4357" t="s">
        <v>3597</v>
      </c>
      <c r="D4357" t="s">
        <v>4034</v>
      </c>
      <c r="E4357" t="s">
        <v>8154</v>
      </c>
      <c r="F4357" t="s">
        <v>3600</v>
      </c>
      <c r="G4357">
        <v>211273237</v>
      </c>
      <c r="I4357" t="s">
        <v>3601</v>
      </c>
      <c r="J4357" t="s">
        <v>9480</v>
      </c>
      <c r="L4357" t="s">
        <v>9481</v>
      </c>
      <c r="M4357">
        <v>11</v>
      </c>
      <c r="N4357">
        <v>18</v>
      </c>
      <c r="O4357">
        <v>10.6</v>
      </c>
      <c r="P4357">
        <v>10</v>
      </c>
      <c r="Q4357">
        <v>14.9</v>
      </c>
      <c r="R4357">
        <v>8.9</v>
      </c>
      <c r="S4357" t="b">
        <v>0</v>
      </c>
      <c r="T4357" t="b">
        <v>0</v>
      </c>
      <c r="U4357" t="b">
        <v>0</v>
      </c>
      <c r="V4357">
        <v>36000</v>
      </c>
      <c r="W4357">
        <v>28600</v>
      </c>
      <c r="X4357">
        <v>2.2000000000000002</v>
      </c>
      <c r="Y4357">
        <v>43000</v>
      </c>
      <c r="Z4357">
        <v>2.2000000000000002</v>
      </c>
    </row>
    <row r="4358" spans="1:26">
      <c r="A4358">
        <v>211001954</v>
      </c>
      <c r="B4358" t="s">
        <v>9261</v>
      </c>
      <c r="C4358" t="s">
        <v>3597</v>
      </c>
      <c r="D4358" t="s">
        <v>4034</v>
      </c>
      <c r="E4358" t="s">
        <v>5440</v>
      </c>
      <c r="F4358" t="s">
        <v>3600</v>
      </c>
      <c r="G4358">
        <v>211001954</v>
      </c>
      <c r="I4358" t="s">
        <v>3601</v>
      </c>
      <c r="J4358" t="s">
        <v>9478</v>
      </c>
      <c r="L4358" t="s">
        <v>9479</v>
      </c>
      <c r="M4358">
        <v>8.8000000000000007</v>
      </c>
      <c r="N4358">
        <v>17.5</v>
      </c>
      <c r="O4358">
        <v>11.3</v>
      </c>
      <c r="P4358">
        <v>8.1999999999999993</v>
      </c>
      <c r="Q4358">
        <v>15.4</v>
      </c>
      <c r="R4358">
        <v>9</v>
      </c>
      <c r="S4358" t="b">
        <v>0</v>
      </c>
      <c r="T4358" t="b">
        <v>0</v>
      </c>
      <c r="U4358" t="b">
        <v>0</v>
      </c>
      <c r="V4358">
        <v>36000</v>
      </c>
      <c r="W4358">
        <v>27000</v>
      </c>
      <c r="X4358">
        <v>2.54</v>
      </c>
      <c r="Y4358">
        <v>27200</v>
      </c>
      <c r="Z4358">
        <v>2.5299999999999998</v>
      </c>
    </row>
    <row r="4359" spans="1:26">
      <c r="A4359">
        <v>211644105</v>
      </c>
      <c r="B4359" t="s">
        <v>9261</v>
      </c>
      <c r="C4359" t="s">
        <v>3597</v>
      </c>
      <c r="D4359" t="s">
        <v>4034</v>
      </c>
      <c r="E4359" t="s">
        <v>7723</v>
      </c>
      <c r="F4359" t="s">
        <v>3600</v>
      </c>
      <c r="G4359">
        <v>211644105</v>
      </c>
      <c r="I4359" t="s">
        <v>3601</v>
      </c>
      <c r="J4359" t="s">
        <v>8741</v>
      </c>
      <c r="L4359" t="s">
        <v>9035</v>
      </c>
      <c r="M4359">
        <v>8.8000000000000007</v>
      </c>
      <c r="N4359">
        <v>17.5</v>
      </c>
      <c r="O4359">
        <v>11.3</v>
      </c>
      <c r="P4359">
        <v>8.1999999999999993</v>
      </c>
      <c r="Q4359">
        <v>15.4</v>
      </c>
      <c r="R4359">
        <v>9</v>
      </c>
      <c r="S4359" t="b">
        <v>0</v>
      </c>
      <c r="T4359" t="b">
        <v>0</v>
      </c>
      <c r="U4359" t="b">
        <v>0</v>
      </c>
      <c r="V4359">
        <v>36000</v>
      </c>
      <c r="W4359">
        <v>27000</v>
      </c>
      <c r="X4359">
        <v>2.54</v>
      </c>
      <c r="Y4359">
        <v>27200</v>
      </c>
      <c r="Z4359">
        <v>2.5299999999999998</v>
      </c>
    </row>
    <row r="4360" spans="1:26">
      <c r="A4360">
        <v>211644111</v>
      </c>
      <c r="B4360" t="s">
        <v>9261</v>
      </c>
      <c r="C4360" t="s">
        <v>3597</v>
      </c>
      <c r="D4360" t="s">
        <v>4034</v>
      </c>
      <c r="E4360" t="s">
        <v>6224</v>
      </c>
      <c r="F4360" t="s">
        <v>3600</v>
      </c>
      <c r="G4360">
        <v>211644111</v>
      </c>
      <c r="I4360" t="s">
        <v>3601</v>
      </c>
      <c r="J4360" t="s">
        <v>8741</v>
      </c>
      <c r="L4360" t="s">
        <v>9035</v>
      </c>
      <c r="M4360">
        <v>8.8000000000000007</v>
      </c>
      <c r="N4360">
        <v>17.5</v>
      </c>
      <c r="O4360">
        <v>11.3</v>
      </c>
      <c r="P4360">
        <v>8.1999999999999993</v>
      </c>
      <c r="Q4360">
        <v>15.4</v>
      </c>
      <c r="R4360">
        <v>9</v>
      </c>
      <c r="S4360" t="b">
        <v>0</v>
      </c>
      <c r="T4360" t="b">
        <v>0</v>
      </c>
      <c r="U4360" t="b">
        <v>0</v>
      </c>
      <c r="V4360">
        <v>36000</v>
      </c>
      <c r="W4360">
        <v>27000</v>
      </c>
      <c r="X4360">
        <v>2.54</v>
      </c>
      <c r="Y4360">
        <v>27200</v>
      </c>
      <c r="Z4360">
        <v>2.5299999999999998</v>
      </c>
    </row>
    <row r="4361" spans="1:26">
      <c r="A4361">
        <v>209550330</v>
      </c>
      <c r="B4361" t="s">
        <v>9261</v>
      </c>
      <c r="C4361" t="s">
        <v>3597</v>
      </c>
      <c r="D4361" t="s">
        <v>4034</v>
      </c>
      <c r="E4361" t="s">
        <v>8149</v>
      </c>
      <c r="F4361" t="s">
        <v>3600</v>
      </c>
      <c r="G4361">
        <v>209550330</v>
      </c>
      <c r="I4361" t="s">
        <v>3700</v>
      </c>
      <c r="J4361" t="s">
        <v>6361</v>
      </c>
      <c r="L4361" t="s">
        <v>9285</v>
      </c>
      <c r="M4361">
        <v>10.1</v>
      </c>
      <c r="N4361">
        <v>14.2</v>
      </c>
      <c r="O4361">
        <v>9.1999999999999993</v>
      </c>
      <c r="P4361">
        <v>9.3000000000000007</v>
      </c>
      <c r="Q4361">
        <v>14.4</v>
      </c>
      <c r="R4361">
        <v>8</v>
      </c>
      <c r="S4361" t="b">
        <v>0</v>
      </c>
      <c r="T4361" t="b">
        <v>0</v>
      </c>
      <c r="U4361" t="b">
        <v>0</v>
      </c>
      <c r="V4361">
        <v>36000</v>
      </c>
      <c r="W4361">
        <v>19800</v>
      </c>
      <c r="X4361">
        <v>2.2000000000000002</v>
      </c>
      <c r="Y4361">
        <v>24900</v>
      </c>
      <c r="Z4361">
        <v>2.13</v>
      </c>
    </row>
    <row r="4362" spans="1:26">
      <c r="A4362">
        <v>212331383</v>
      </c>
      <c r="B4362" t="s">
        <v>9261</v>
      </c>
      <c r="C4362" t="s">
        <v>3597</v>
      </c>
      <c r="D4362" t="s">
        <v>4034</v>
      </c>
      <c r="E4362" t="s">
        <v>7560</v>
      </c>
      <c r="F4362" t="s">
        <v>3600</v>
      </c>
      <c r="G4362">
        <v>212331383</v>
      </c>
      <c r="I4362" t="s">
        <v>3700</v>
      </c>
      <c r="J4362" t="s">
        <v>9443</v>
      </c>
      <c r="L4362" t="s">
        <v>9475</v>
      </c>
      <c r="M4362">
        <v>10.1</v>
      </c>
      <c r="N4362">
        <v>14.2</v>
      </c>
      <c r="O4362">
        <v>9.1999999999999993</v>
      </c>
      <c r="P4362">
        <v>9.3000000000000007</v>
      </c>
      <c r="Q4362">
        <v>14.4</v>
      </c>
      <c r="R4362">
        <v>8</v>
      </c>
      <c r="S4362" t="b">
        <v>0</v>
      </c>
      <c r="T4362" t="b">
        <v>0</v>
      </c>
      <c r="U4362" t="b">
        <v>0</v>
      </c>
      <c r="V4362">
        <v>36000</v>
      </c>
      <c r="W4362">
        <v>19800</v>
      </c>
      <c r="X4362">
        <v>2.2000000000000002</v>
      </c>
      <c r="Y4362">
        <v>24900</v>
      </c>
      <c r="Z4362">
        <v>2.13</v>
      </c>
    </row>
    <row r="4363" spans="1:26">
      <c r="A4363">
        <v>211911378</v>
      </c>
      <c r="B4363" t="s">
        <v>9261</v>
      </c>
      <c r="C4363" t="s">
        <v>3597</v>
      </c>
      <c r="D4363" t="s">
        <v>4034</v>
      </c>
      <c r="E4363" t="s">
        <v>6751</v>
      </c>
      <c r="F4363" t="s">
        <v>3600</v>
      </c>
      <c r="G4363">
        <v>211911378</v>
      </c>
      <c r="I4363" t="s">
        <v>3700</v>
      </c>
      <c r="J4363" t="s">
        <v>6361</v>
      </c>
      <c r="L4363" t="s">
        <v>9285</v>
      </c>
      <c r="M4363">
        <v>10.1</v>
      </c>
      <c r="N4363">
        <v>14.2</v>
      </c>
      <c r="O4363">
        <v>9.1999999999999993</v>
      </c>
      <c r="P4363">
        <v>9.3000000000000007</v>
      </c>
      <c r="Q4363">
        <v>14.4</v>
      </c>
      <c r="R4363">
        <v>8</v>
      </c>
      <c r="S4363" t="b">
        <v>0</v>
      </c>
      <c r="T4363" t="b">
        <v>0</v>
      </c>
      <c r="U4363" t="b">
        <v>0</v>
      </c>
      <c r="V4363">
        <v>36000</v>
      </c>
      <c r="W4363">
        <v>19800</v>
      </c>
      <c r="X4363">
        <v>2.2000000000000002</v>
      </c>
      <c r="Y4363">
        <v>24900</v>
      </c>
      <c r="Z4363">
        <v>2.13</v>
      </c>
    </row>
    <row r="4364" spans="1:26">
      <c r="A4364">
        <v>211911374</v>
      </c>
      <c r="B4364" t="s">
        <v>9261</v>
      </c>
      <c r="C4364" t="s">
        <v>3597</v>
      </c>
      <c r="D4364" t="s">
        <v>4034</v>
      </c>
      <c r="E4364" t="s">
        <v>6751</v>
      </c>
      <c r="F4364" t="s">
        <v>3600</v>
      </c>
      <c r="G4364">
        <v>211911374</v>
      </c>
      <c r="I4364" t="s">
        <v>3700</v>
      </c>
      <c r="J4364" t="s">
        <v>6361</v>
      </c>
      <c r="L4364" t="s">
        <v>9065</v>
      </c>
      <c r="M4364">
        <v>10.1</v>
      </c>
      <c r="N4364">
        <v>14.2</v>
      </c>
      <c r="O4364">
        <v>9.1999999999999993</v>
      </c>
      <c r="P4364">
        <v>9.3000000000000007</v>
      </c>
      <c r="Q4364">
        <v>14.4</v>
      </c>
      <c r="R4364">
        <v>8</v>
      </c>
      <c r="S4364" t="b">
        <v>0</v>
      </c>
      <c r="T4364" t="b">
        <v>0</v>
      </c>
      <c r="U4364" t="b">
        <v>0</v>
      </c>
      <c r="V4364">
        <v>36000</v>
      </c>
      <c r="W4364">
        <v>19800</v>
      </c>
      <c r="X4364">
        <v>2.2000000000000002</v>
      </c>
      <c r="Y4364">
        <v>24900</v>
      </c>
      <c r="Z4364">
        <v>2.13</v>
      </c>
    </row>
    <row r="4365" spans="1:26">
      <c r="A4365">
        <v>209550332</v>
      </c>
      <c r="B4365" t="s">
        <v>9261</v>
      </c>
      <c r="C4365" t="s">
        <v>3597</v>
      </c>
      <c r="D4365" t="s">
        <v>4034</v>
      </c>
      <c r="E4365" t="s">
        <v>8149</v>
      </c>
      <c r="F4365" t="s">
        <v>3600</v>
      </c>
      <c r="G4365">
        <v>209550332</v>
      </c>
      <c r="I4365" t="s">
        <v>3700</v>
      </c>
      <c r="J4365" t="s">
        <v>6365</v>
      </c>
      <c r="L4365" t="s">
        <v>9066</v>
      </c>
      <c r="M4365">
        <v>9.5</v>
      </c>
      <c r="N4365">
        <v>14.9</v>
      </c>
      <c r="O4365">
        <v>9.3000000000000007</v>
      </c>
      <c r="P4365">
        <v>9</v>
      </c>
      <c r="Q4365">
        <v>15.2</v>
      </c>
      <c r="R4365">
        <v>8.5</v>
      </c>
      <c r="S4365" t="b">
        <v>0</v>
      </c>
      <c r="T4365" t="b">
        <v>0</v>
      </c>
      <c r="U4365" t="b">
        <v>0</v>
      </c>
      <c r="V4365">
        <v>53000</v>
      </c>
      <c r="W4365">
        <v>34000</v>
      </c>
      <c r="X4365">
        <v>2.2000000000000002</v>
      </c>
      <c r="Y4365">
        <v>36000</v>
      </c>
      <c r="Z4365">
        <v>2.19</v>
      </c>
    </row>
    <row r="4366" spans="1:26">
      <c r="A4366">
        <v>212331386</v>
      </c>
      <c r="B4366" t="s">
        <v>9261</v>
      </c>
      <c r="C4366" t="s">
        <v>3597</v>
      </c>
      <c r="D4366" t="s">
        <v>4034</v>
      </c>
      <c r="E4366" t="s">
        <v>7560</v>
      </c>
      <c r="F4366" t="s">
        <v>3600</v>
      </c>
      <c r="G4366">
        <v>212331386</v>
      </c>
      <c r="I4366" t="s">
        <v>3700</v>
      </c>
      <c r="J4366" t="s">
        <v>6740</v>
      </c>
      <c r="L4366" t="s">
        <v>9476</v>
      </c>
      <c r="M4366">
        <v>9.5</v>
      </c>
      <c r="N4366">
        <v>14.9</v>
      </c>
      <c r="O4366">
        <v>9.3000000000000007</v>
      </c>
      <c r="P4366">
        <v>9</v>
      </c>
      <c r="Q4366">
        <v>15.2</v>
      </c>
      <c r="R4366">
        <v>8.5</v>
      </c>
      <c r="S4366" t="b">
        <v>0</v>
      </c>
      <c r="T4366" t="b">
        <v>0</v>
      </c>
      <c r="U4366" t="b">
        <v>0</v>
      </c>
      <c r="V4366">
        <v>53000</v>
      </c>
      <c r="W4366">
        <v>34000</v>
      </c>
      <c r="X4366">
        <v>2.2000000000000002</v>
      </c>
      <c r="Y4366">
        <v>36000</v>
      </c>
      <c r="Z4366">
        <v>2.19</v>
      </c>
    </row>
    <row r="4367" spans="1:26">
      <c r="A4367">
        <v>211911376</v>
      </c>
      <c r="B4367" t="s">
        <v>9261</v>
      </c>
      <c r="C4367" t="s">
        <v>3597</v>
      </c>
      <c r="D4367" t="s">
        <v>4034</v>
      </c>
      <c r="E4367" t="s">
        <v>6751</v>
      </c>
      <c r="F4367" t="s">
        <v>3600</v>
      </c>
      <c r="G4367">
        <v>211911376</v>
      </c>
      <c r="I4367" t="s">
        <v>3700</v>
      </c>
      <c r="J4367" t="s">
        <v>6365</v>
      </c>
      <c r="L4367" t="s">
        <v>9066</v>
      </c>
      <c r="M4367">
        <v>9.5</v>
      </c>
      <c r="N4367">
        <v>14.9</v>
      </c>
      <c r="O4367">
        <v>9.3000000000000007</v>
      </c>
      <c r="P4367">
        <v>9</v>
      </c>
      <c r="Q4367">
        <v>15.2</v>
      </c>
      <c r="R4367">
        <v>8.5</v>
      </c>
      <c r="S4367" t="b">
        <v>0</v>
      </c>
      <c r="T4367" t="b">
        <v>0</v>
      </c>
      <c r="U4367" t="b">
        <v>0</v>
      </c>
      <c r="V4367">
        <v>53000</v>
      </c>
      <c r="W4367">
        <v>34000</v>
      </c>
      <c r="X4367">
        <v>2.2000000000000002</v>
      </c>
      <c r="Y4367">
        <v>36000</v>
      </c>
      <c r="Z4367">
        <v>2.19</v>
      </c>
    </row>
    <row r="4368" spans="1:26">
      <c r="A4368">
        <v>211911373</v>
      </c>
      <c r="B4368" t="s">
        <v>9261</v>
      </c>
      <c r="C4368" t="s">
        <v>3597</v>
      </c>
      <c r="D4368" t="s">
        <v>4034</v>
      </c>
      <c r="E4368" t="s">
        <v>6751</v>
      </c>
      <c r="F4368" t="s">
        <v>3600</v>
      </c>
      <c r="G4368">
        <v>211911373</v>
      </c>
      <c r="I4368" t="s">
        <v>3700</v>
      </c>
      <c r="J4368" t="s">
        <v>6357</v>
      </c>
      <c r="L4368" t="s">
        <v>9065</v>
      </c>
      <c r="M4368">
        <v>10</v>
      </c>
      <c r="N4368">
        <v>14.2</v>
      </c>
      <c r="O4368">
        <v>9.5</v>
      </c>
      <c r="P4368">
        <v>10.199999999999999</v>
      </c>
      <c r="Q4368">
        <v>14.9</v>
      </c>
      <c r="R4368">
        <v>9.3000000000000007</v>
      </c>
      <c r="S4368" t="b">
        <v>0</v>
      </c>
      <c r="T4368" t="b">
        <v>0</v>
      </c>
      <c r="U4368" t="b">
        <v>0</v>
      </c>
      <c r="V4368">
        <v>30000</v>
      </c>
      <c r="W4368">
        <v>22000</v>
      </c>
      <c r="X4368">
        <v>2.6</v>
      </c>
      <c r="Y4368">
        <v>24400</v>
      </c>
      <c r="Z4368">
        <v>2.1</v>
      </c>
    </row>
    <row r="4369" spans="1:26">
      <c r="A4369">
        <v>212331382</v>
      </c>
      <c r="B4369" t="s">
        <v>9261</v>
      </c>
      <c r="C4369" t="s">
        <v>3597</v>
      </c>
      <c r="D4369" t="s">
        <v>4034</v>
      </c>
      <c r="E4369" t="s">
        <v>7560</v>
      </c>
      <c r="F4369" t="s">
        <v>3600</v>
      </c>
      <c r="G4369">
        <v>212331382</v>
      </c>
      <c r="I4369" t="s">
        <v>3700</v>
      </c>
      <c r="J4369" t="s">
        <v>6433</v>
      </c>
      <c r="L4369" t="s">
        <v>9475</v>
      </c>
      <c r="M4369">
        <v>10</v>
      </c>
      <c r="N4369">
        <v>14.2</v>
      </c>
      <c r="O4369">
        <v>9.5</v>
      </c>
      <c r="P4369">
        <v>10.199999999999999</v>
      </c>
      <c r="Q4369">
        <v>14.9</v>
      </c>
      <c r="R4369">
        <v>9.3000000000000007</v>
      </c>
      <c r="S4369" t="b">
        <v>0</v>
      </c>
      <c r="T4369" t="b">
        <v>0</v>
      </c>
      <c r="U4369" t="b">
        <v>0</v>
      </c>
      <c r="V4369">
        <v>30000</v>
      </c>
      <c r="W4369">
        <v>22000</v>
      </c>
      <c r="X4369">
        <v>2.6</v>
      </c>
      <c r="Y4369">
        <v>24400</v>
      </c>
      <c r="Z4369">
        <v>2.1</v>
      </c>
    </row>
    <row r="4370" spans="1:26">
      <c r="A4370">
        <v>211911377</v>
      </c>
      <c r="B4370" t="s">
        <v>9261</v>
      </c>
      <c r="C4370" t="s">
        <v>3597</v>
      </c>
      <c r="D4370" t="s">
        <v>4034</v>
      </c>
      <c r="E4370" t="s">
        <v>6751</v>
      </c>
      <c r="F4370" t="s">
        <v>3600</v>
      </c>
      <c r="G4370">
        <v>211911377</v>
      </c>
      <c r="I4370" t="s">
        <v>3700</v>
      </c>
      <c r="J4370" t="s">
        <v>6357</v>
      </c>
      <c r="L4370" t="s">
        <v>9285</v>
      </c>
      <c r="M4370">
        <v>10</v>
      </c>
      <c r="N4370">
        <v>14.2</v>
      </c>
      <c r="O4370">
        <v>9.5</v>
      </c>
      <c r="P4370">
        <v>10.199999999999999</v>
      </c>
      <c r="Q4370">
        <v>14.9</v>
      </c>
      <c r="R4370">
        <v>9.3000000000000007</v>
      </c>
      <c r="S4370" t="b">
        <v>0</v>
      </c>
      <c r="T4370" t="b">
        <v>0</v>
      </c>
      <c r="U4370" t="b">
        <v>0</v>
      </c>
      <c r="V4370">
        <v>30000</v>
      </c>
      <c r="W4370">
        <v>22000</v>
      </c>
      <c r="X4370">
        <v>2.6</v>
      </c>
      <c r="Y4370">
        <v>24400</v>
      </c>
      <c r="Z4370">
        <v>2.1</v>
      </c>
    </row>
    <row r="4371" spans="1:26">
      <c r="A4371">
        <v>209550329</v>
      </c>
      <c r="B4371" t="s">
        <v>9261</v>
      </c>
      <c r="C4371" t="s">
        <v>3597</v>
      </c>
      <c r="D4371" t="s">
        <v>4034</v>
      </c>
      <c r="E4371" t="s">
        <v>8149</v>
      </c>
      <c r="F4371" t="s">
        <v>3600</v>
      </c>
      <c r="G4371">
        <v>209550329</v>
      </c>
      <c r="I4371" t="s">
        <v>3700</v>
      </c>
      <c r="J4371" t="s">
        <v>6357</v>
      </c>
      <c r="L4371" t="s">
        <v>9285</v>
      </c>
      <c r="M4371">
        <v>10</v>
      </c>
      <c r="N4371">
        <v>14.2</v>
      </c>
      <c r="O4371">
        <v>9.5</v>
      </c>
      <c r="P4371">
        <v>10.199999999999999</v>
      </c>
      <c r="Q4371">
        <v>14.9</v>
      </c>
      <c r="R4371">
        <v>9.3000000000000007</v>
      </c>
      <c r="S4371" t="b">
        <v>0</v>
      </c>
      <c r="T4371" t="b">
        <v>0</v>
      </c>
      <c r="U4371" t="b">
        <v>0</v>
      </c>
      <c r="V4371">
        <v>30000</v>
      </c>
      <c r="W4371">
        <v>22000</v>
      </c>
      <c r="X4371">
        <v>2.6</v>
      </c>
      <c r="Y4371">
        <v>24400</v>
      </c>
      <c r="Z4371">
        <v>2.1</v>
      </c>
    </row>
    <row r="4372" spans="1:26">
      <c r="A4372">
        <v>208106857</v>
      </c>
      <c r="B4372" t="s">
        <v>9261</v>
      </c>
      <c r="C4372" t="s">
        <v>3597</v>
      </c>
      <c r="D4372" t="s">
        <v>4034</v>
      </c>
      <c r="E4372" t="s">
        <v>6442</v>
      </c>
      <c r="F4372" t="s">
        <v>3600</v>
      </c>
      <c r="G4372">
        <v>208106857</v>
      </c>
      <c r="I4372" t="s">
        <v>3601</v>
      </c>
      <c r="J4372" t="s">
        <v>6365</v>
      </c>
      <c r="L4372" t="s">
        <v>6366</v>
      </c>
      <c r="M4372">
        <v>10.3</v>
      </c>
      <c r="N4372">
        <v>18</v>
      </c>
      <c r="O4372">
        <v>9.1999999999999993</v>
      </c>
      <c r="P4372">
        <v>8.8000000000000007</v>
      </c>
      <c r="Q4372">
        <v>14.7</v>
      </c>
      <c r="R4372">
        <v>8.5</v>
      </c>
      <c r="S4372" t="b">
        <v>0</v>
      </c>
      <c r="T4372" t="b">
        <v>0</v>
      </c>
      <c r="U4372" t="b">
        <v>0</v>
      </c>
      <c r="V4372">
        <v>57000</v>
      </c>
      <c r="W4372">
        <v>37000</v>
      </c>
      <c r="X4372">
        <v>2.4</v>
      </c>
      <c r="Y4372">
        <v>39000</v>
      </c>
      <c r="Z4372">
        <v>2.2000000000000002</v>
      </c>
    </row>
    <row r="4373" spans="1:26">
      <c r="A4373">
        <v>208130400</v>
      </c>
      <c r="B4373" t="s">
        <v>9261</v>
      </c>
      <c r="C4373" t="s">
        <v>3597</v>
      </c>
      <c r="D4373" t="s">
        <v>4034</v>
      </c>
      <c r="E4373" t="s">
        <v>6224</v>
      </c>
      <c r="F4373" t="s">
        <v>3600</v>
      </c>
      <c r="G4373">
        <v>208130400</v>
      </c>
      <c r="I4373" t="s">
        <v>3601</v>
      </c>
      <c r="J4373" t="s">
        <v>6360</v>
      </c>
      <c r="L4373" t="s">
        <v>5250</v>
      </c>
      <c r="M4373">
        <v>9.3000000000000007</v>
      </c>
      <c r="N4373">
        <v>17.3</v>
      </c>
      <c r="O4373">
        <v>10</v>
      </c>
      <c r="P4373">
        <v>8.8000000000000007</v>
      </c>
      <c r="Q4373">
        <v>15.8</v>
      </c>
      <c r="R4373">
        <v>9.4</v>
      </c>
      <c r="S4373" t="b">
        <v>0</v>
      </c>
      <c r="T4373" t="b">
        <v>0</v>
      </c>
      <c r="U4373" t="b">
        <v>0</v>
      </c>
      <c r="V4373">
        <v>47000</v>
      </c>
      <c r="W4373">
        <v>37000</v>
      </c>
      <c r="X4373">
        <v>2.4</v>
      </c>
      <c r="Y4373">
        <v>39000</v>
      </c>
      <c r="Z4373">
        <v>2.2000000000000002</v>
      </c>
    </row>
    <row r="4374" spans="1:26">
      <c r="A4374">
        <v>208106862</v>
      </c>
      <c r="B4374" t="s">
        <v>9261</v>
      </c>
      <c r="C4374" t="s">
        <v>3597</v>
      </c>
      <c r="D4374" t="s">
        <v>4034</v>
      </c>
      <c r="E4374" t="s">
        <v>5445</v>
      </c>
      <c r="F4374" t="s">
        <v>3600</v>
      </c>
      <c r="G4374">
        <v>208106862</v>
      </c>
      <c r="I4374" t="s">
        <v>3601</v>
      </c>
      <c r="J4374" t="s">
        <v>9459</v>
      </c>
      <c r="L4374" t="s">
        <v>9378</v>
      </c>
      <c r="M4374">
        <v>9.3000000000000007</v>
      </c>
      <c r="N4374">
        <v>17.3</v>
      </c>
      <c r="O4374">
        <v>10</v>
      </c>
      <c r="P4374">
        <v>8.8000000000000007</v>
      </c>
      <c r="Q4374">
        <v>15.8</v>
      </c>
      <c r="R4374">
        <v>9.4</v>
      </c>
      <c r="S4374" t="b">
        <v>0</v>
      </c>
      <c r="T4374" t="b">
        <v>0</v>
      </c>
      <c r="U4374" t="b">
        <v>0</v>
      </c>
      <c r="V4374">
        <v>47000</v>
      </c>
      <c r="W4374">
        <v>37000</v>
      </c>
      <c r="X4374">
        <v>2.4</v>
      </c>
      <c r="Y4374">
        <v>39000</v>
      </c>
      <c r="Z4374">
        <v>2.2000000000000002</v>
      </c>
    </row>
    <row r="4375" spans="1:26">
      <c r="A4375">
        <v>208130389</v>
      </c>
      <c r="B4375" t="s">
        <v>9261</v>
      </c>
      <c r="C4375" t="s">
        <v>3597</v>
      </c>
      <c r="D4375" t="s">
        <v>4034</v>
      </c>
      <c r="E4375" t="s">
        <v>7723</v>
      </c>
      <c r="F4375" t="s">
        <v>3600</v>
      </c>
      <c r="G4375">
        <v>208130389</v>
      </c>
      <c r="I4375" t="s">
        <v>3601</v>
      </c>
      <c r="J4375" t="s">
        <v>6360</v>
      </c>
      <c r="L4375" t="s">
        <v>5250</v>
      </c>
      <c r="M4375">
        <v>9.3000000000000007</v>
      </c>
      <c r="N4375">
        <v>17.3</v>
      </c>
      <c r="O4375">
        <v>10</v>
      </c>
      <c r="P4375">
        <v>8.8000000000000007</v>
      </c>
      <c r="Q4375">
        <v>15.8</v>
      </c>
      <c r="R4375">
        <v>9.4</v>
      </c>
      <c r="S4375" t="b">
        <v>0</v>
      </c>
      <c r="T4375" t="b">
        <v>0</v>
      </c>
      <c r="U4375" t="b">
        <v>0</v>
      </c>
      <c r="V4375">
        <v>47000</v>
      </c>
      <c r="W4375">
        <v>37000</v>
      </c>
      <c r="X4375">
        <v>2.4</v>
      </c>
      <c r="Y4375">
        <v>39000</v>
      </c>
      <c r="Z4375">
        <v>2.2000000000000002</v>
      </c>
    </row>
    <row r="4376" spans="1:26">
      <c r="A4376">
        <v>209847224</v>
      </c>
      <c r="B4376" t="s">
        <v>9261</v>
      </c>
      <c r="C4376" t="s">
        <v>3597</v>
      </c>
      <c r="D4376" t="s">
        <v>4034</v>
      </c>
      <c r="E4376" t="s">
        <v>7568</v>
      </c>
      <c r="F4376" t="s">
        <v>3600</v>
      </c>
      <c r="G4376">
        <v>209847224</v>
      </c>
      <c r="I4376" t="s">
        <v>3601</v>
      </c>
      <c r="J4376" t="s">
        <v>9458</v>
      </c>
      <c r="L4376" t="s">
        <v>9374</v>
      </c>
      <c r="M4376">
        <v>9.3000000000000007</v>
      </c>
      <c r="N4376">
        <v>17.3</v>
      </c>
      <c r="O4376">
        <v>10</v>
      </c>
      <c r="P4376">
        <v>8.8000000000000007</v>
      </c>
      <c r="Q4376">
        <v>15.8</v>
      </c>
      <c r="R4376">
        <v>9.4</v>
      </c>
      <c r="S4376" t="b">
        <v>0</v>
      </c>
      <c r="T4376" t="b">
        <v>0</v>
      </c>
      <c r="U4376" t="b">
        <v>0</v>
      </c>
      <c r="V4376">
        <v>47000</v>
      </c>
      <c r="W4376">
        <v>37000</v>
      </c>
      <c r="X4376">
        <v>2.4</v>
      </c>
      <c r="Y4376">
        <v>39000</v>
      </c>
      <c r="Z4376">
        <v>2.2000000000000002</v>
      </c>
    </row>
    <row r="4377" spans="1:26">
      <c r="A4377">
        <v>209748111</v>
      </c>
      <c r="B4377" t="s">
        <v>9261</v>
      </c>
      <c r="C4377" t="s">
        <v>3597</v>
      </c>
      <c r="D4377" t="s">
        <v>4034</v>
      </c>
      <c r="E4377" t="s">
        <v>5440</v>
      </c>
      <c r="F4377" t="s">
        <v>3600</v>
      </c>
      <c r="G4377">
        <v>209748111</v>
      </c>
      <c r="I4377" t="s">
        <v>3601</v>
      </c>
      <c r="J4377" t="s">
        <v>6618</v>
      </c>
      <c r="L4377" t="s">
        <v>6619</v>
      </c>
      <c r="M4377">
        <v>9.3000000000000007</v>
      </c>
      <c r="N4377">
        <v>17.3</v>
      </c>
      <c r="O4377">
        <v>10</v>
      </c>
      <c r="P4377">
        <v>8.8000000000000007</v>
      </c>
      <c r="Q4377">
        <v>15.8</v>
      </c>
      <c r="R4377">
        <v>9.4</v>
      </c>
      <c r="S4377" t="b">
        <v>0</v>
      </c>
      <c r="T4377" t="b">
        <v>0</v>
      </c>
      <c r="U4377" t="b">
        <v>0</v>
      </c>
      <c r="V4377">
        <v>47000</v>
      </c>
      <c r="W4377">
        <v>37000</v>
      </c>
      <c r="X4377">
        <v>2.4</v>
      </c>
      <c r="Y4377">
        <v>39000</v>
      </c>
      <c r="Z4377">
        <v>2.2000000000000002</v>
      </c>
    </row>
    <row r="4378" spans="1:26">
      <c r="A4378">
        <v>208284012</v>
      </c>
      <c r="B4378" t="s">
        <v>9261</v>
      </c>
      <c r="C4378" t="s">
        <v>3597</v>
      </c>
      <c r="D4378" t="s">
        <v>4034</v>
      </c>
      <c r="E4378" t="s">
        <v>5982</v>
      </c>
      <c r="F4378" t="s">
        <v>3600</v>
      </c>
      <c r="G4378">
        <v>208284012</v>
      </c>
      <c r="I4378" t="s">
        <v>3601</v>
      </c>
      <c r="J4378" t="s">
        <v>9457</v>
      </c>
      <c r="L4378" t="s">
        <v>9372</v>
      </c>
      <c r="M4378">
        <v>9.3000000000000007</v>
      </c>
      <c r="N4378">
        <v>17.3</v>
      </c>
      <c r="O4378">
        <v>10</v>
      </c>
      <c r="P4378">
        <v>8.8000000000000007</v>
      </c>
      <c r="Q4378">
        <v>15.8</v>
      </c>
      <c r="R4378">
        <v>9.4</v>
      </c>
      <c r="S4378" t="b">
        <v>0</v>
      </c>
      <c r="T4378" t="b">
        <v>0</v>
      </c>
      <c r="U4378" t="b">
        <v>0</v>
      </c>
      <c r="V4378">
        <v>47000</v>
      </c>
      <c r="W4378">
        <v>37000</v>
      </c>
      <c r="X4378">
        <v>2.4</v>
      </c>
      <c r="Y4378">
        <v>39000</v>
      </c>
      <c r="Z4378">
        <v>2.2000000000000002</v>
      </c>
    </row>
    <row r="4379" spans="1:26">
      <c r="A4379">
        <v>209270311</v>
      </c>
      <c r="B4379" t="s">
        <v>9261</v>
      </c>
      <c r="C4379" t="s">
        <v>3597</v>
      </c>
      <c r="D4379" t="s">
        <v>4034</v>
      </c>
      <c r="E4379" t="s">
        <v>9417</v>
      </c>
      <c r="F4379" t="s">
        <v>3600</v>
      </c>
      <c r="G4379">
        <v>209270311</v>
      </c>
      <c r="I4379" t="s">
        <v>3601</v>
      </c>
      <c r="J4379" t="s">
        <v>9455</v>
      </c>
      <c r="L4379" t="s">
        <v>9456</v>
      </c>
      <c r="M4379">
        <v>9.3000000000000007</v>
      </c>
      <c r="N4379">
        <v>17.3</v>
      </c>
      <c r="O4379">
        <v>10</v>
      </c>
      <c r="P4379">
        <v>8.8000000000000007</v>
      </c>
      <c r="Q4379">
        <v>15.8</v>
      </c>
      <c r="R4379">
        <v>9.4</v>
      </c>
      <c r="S4379" t="b">
        <v>0</v>
      </c>
      <c r="T4379" t="b">
        <v>0</v>
      </c>
      <c r="U4379" t="b">
        <v>0</v>
      </c>
      <c r="V4379">
        <v>47000</v>
      </c>
      <c r="W4379">
        <v>37000</v>
      </c>
      <c r="X4379">
        <v>2.4</v>
      </c>
      <c r="Y4379">
        <v>39000</v>
      </c>
      <c r="Z4379">
        <v>2.2000000000000002</v>
      </c>
    </row>
    <row r="4380" spans="1:26">
      <c r="A4380">
        <v>208136304</v>
      </c>
      <c r="B4380" t="s">
        <v>9261</v>
      </c>
      <c r="C4380" t="s">
        <v>3597</v>
      </c>
      <c r="D4380" t="s">
        <v>4034</v>
      </c>
      <c r="E4380" t="s">
        <v>7560</v>
      </c>
      <c r="F4380" t="s">
        <v>3600</v>
      </c>
      <c r="G4380">
        <v>208136304</v>
      </c>
      <c r="I4380" t="s">
        <v>3601</v>
      </c>
      <c r="J4380" t="s">
        <v>9453</v>
      </c>
      <c r="L4380" t="s">
        <v>9454</v>
      </c>
      <c r="M4380">
        <v>9.3000000000000007</v>
      </c>
      <c r="N4380">
        <v>17.3</v>
      </c>
      <c r="O4380">
        <v>10</v>
      </c>
      <c r="P4380">
        <v>8.8000000000000007</v>
      </c>
      <c r="Q4380">
        <v>15.8</v>
      </c>
      <c r="R4380">
        <v>9.4</v>
      </c>
      <c r="S4380" t="b">
        <v>0</v>
      </c>
      <c r="T4380" t="b">
        <v>0</v>
      </c>
      <c r="U4380" t="b">
        <v>0</v>
      </c>
      <c r="V4380">
        <v>47000</v>
      </c>
      <c r="W4380">
        <v>37000</v>
      </c>
      <c r="X4380">
        <v>2.4</v>
      </c>
      <c r="Y4380">
        <v>39000</v>
      </c>
      <c r="Z4380">
        <v>2.2000000000000002</v>
      </c>
    </row>
    <row r="4381" spans="1:26">
      <c r="A4381">
        <v>208142956</v>
      </c>
      <c r="B4381" t="s">
        <v>9261</v>
      </c>
      <c r="C4381" t="s">
        <v>3597</v>
      </c>
      <c r="D4381" t="s">
        <v>4034</v>
      </c>
      <c r="E4381" t="s">
        <v>5568</v>
      </c>
      <c r="F4381" t="s">
        <v>3600</v>
      </c>
      <c r="G4381">
        <v>208142956</v>
      </c>
      <c r="I4381" t="s">
        <v>3601</v>
      </c>
      <c r="J4381" t="s">
        <v>6456</v>
      </c>
      <c r="L4381" t="s">
        <v>6457</v>
      </c>
      <c r="M4381">
        <v>9.3000000000000007</v>
      </c>
      <c r="N4381">
        <v>17.3</v>
      </c>
      <c r="O4381">
        <v>10</v>
      </c>
      <c r="P4381">
        <v>8.8000000000000007</v>
      </c>
      <c r="Q4381">
        <v>15.8</v>
      </c>
      <c r="R4381">
        <v>9.4</v>
      </c>
      <c r="S4381" t="b">
        <v>0</v>
      </c>
      <c r="T4381" t="b">
        <v>0</v>
      </c>
      <c r="U4381" t="b">
        <v>0</v>
      </c>
      <c r="V4381">
        <v>47000</v>
      </c>
      <c r="W4381">
        <v>37000</v>
      </c>
      <c r="X4381">
        <v>2.4</v>
      </c>
      <c r="Y4381">
        <v>39000</v>
      </c>
      <c r="Z4381">
        <v>2.2000000000000002</v>
      </c>
    </row>
    <row r="4382" spans="1:26">
      <c r="A4382">
        <v>211726531</v>
      </c>
      <c r="B4382" t="s">
        <v>9261</v>
      </c>
      <c r="C4382" t="s">
        <v>3597</v>
      </c>
      <c r="D4382" t="s">
        <v>4034</v>
      </c>
      <c r="E4382" t="s">
        <v>9412</v>
      </c>
      <c r="F4382" t="s">
        <v>3600</v>
      </c>
      <c r="G4382">
        <v>211726531</v>
      </c>
      <c r="I4382" t="s">
        <v>3601</v>
      </c>
      <c r="J4382" t="s">
        <v>9451</v>
      </c>
      <c r="L4382" t="s">
        <v>9452</v>
      </c>
      <c r="M4382">
        <v>9.3000000000000007</v>
      </c>
      <c r="N4382">
        <v>17.3</v>
      </c>
      <c r="O4382">
        <v>10</v>
      </c>
      <c r="P4382">
        <v>8.8000000000000007</v>
      </c>
      <c r="Q4382">
        <v>15.8</v>
      </c>
      <c r="R4382">
        <v>9.4</v>
      </c>
      <c r="S4382" t="b">
        <v>0</v>
      </c>
      <c r="T4382" t="b">
        <v>0</v>
      </c>
      <c r="U4382" t="b">
        <v>0</v>
      </c>
      <c r="V4382">
        <v>47000</v>
      </c>
      <c r="W4382">
        <v>37000</v>
      </c>
      <c r="X4382">
        <v>2.4</v>
      </c>
      <c r="Y4382">
        <v>39000</v>
      </c>
      <c r="Z4382">
        <v>2.2000000000000002</v>
      </c>
    </row>
    <row r="4383" spans="1:26">
      <c r="A4383">
        <v>211273246</v>
      </c>
      <c r="B4383" t="s">
        <v>9261</v>
      </c>
      <c r="C4383" t="s">
        <v>3597</v>
      </c>
      <c r="D4383" t="s">
        <v>4034</v>
      </c>
      <c r="E4383" t="s">
        <v>9435</v>
      </c>
      <c r="F4383" t="s">
        <v>3600</v>
      </c>
      <c r="G4383">
        <v>211273246</v>
      </c>
      <c r="I4383" t="s">
        <v>3601</v>
      </c>
      <c r="J4383" t="s">
        <v>9449</v>
      </c>
      <c r="L4383" t="s">
        <v>9450</v>
      </c>
      <c r="M4383">
        <v>9.3000000000000007</v>
      </c>
      <c r="N4383">
        <v>17.3</v>
      </c>
      <c r="O4383">
        <v>10</v>
      </c>
      <c r="P4383">
        <v>8.8000000000000007</v>
      </c>
      <c r="Q4383">
        <v>15.8</v>
      </c>
      <c r="R4383">
        <v>9.4</v>
      </c>
      <c r="S4383" t="b">
        <v>0</v>
      </c>
      <c r="T4383" t="b">
        <v>0</v>
      </c>
      <c r="U4383" t="b">
        <v>0</v>
      </c>
      <c r="V4383">
        <v>47000</v>
      </c>
      <c r="W4383">
        <v>37000</v>
      </c>
      <c r="X4383">
        <v>2.4</v>
      </c>
      <c r="Y4383">
        <v>39000</v>
      </c>
      <c r="Z4383">
        <v>2.2000000000000002</v>
      </c>
    </row>
    <row r="4384" spans="1:26">
      <c r="A4384">
        <v>211273245</v>
      </c>
      <c r="B4384" t="s">
        <v>9261</v>
      </c>
      <c r="C4384" t="s">
        <v>3597</v>
      </c>
      <c r="D4384" t="s">
        <v>4034</v>
      </c>
      <c r="E4384" t="s">
        <v>9435</v>
      </c>
      <c r="F4384" t="s">
        <v>3600</v>
      </c>
      <c r="G4384">
        <v>211273245</v>
      </c>
      <c r="I4384" t="s">
        <v>3601</v>
      </c>
      <c r="J4384" t="s">
        <v>9447</v>
      </c>
      <c r="L4384" t="s">
        <v>9448</v>
      </c>
      <c r="M4384">
        <v>10.4</v>
      </c>
      <c r="N4384">
        <v>18</v>
      </c>
      <c r="O4384">
        <v>9.1</v>
      </c>
      <c r="P4384">
        <v>10.1</v>
      </c>
      <c r="Q4384">
        <v>16.899999999999999</v>
      </c>
      <c r="R4384">
        <v>8.1999999999999993</v>
      </c>
      <c r="S4384" t="b">
        <v>0</v>
      </c>
      <c r="T4384" t="b">
        <v>0</v>
      </c>
      <c r="U4384" t="b">
        <v>0</v>
      </c>
      <c r="V4384">
        <v>36000</v>
      </c>
      <c r="W4384">
        <v>20400</v>
      </c>
      <c r="X4384">
        <v>2.48</v>
      </c>
      <c r="Y4384">
        <v>22700</v>
      </c>
      <c r="Z4384">
        <v>2.1</v>
      </c>
    </row>
    <row r="4385" spans="1:26">
      <c r="A4385">
        <v>211726530</v>
      </c>
      <c r="B4385" t="s">
        <v>9261</v>
      </c>
      <c r="C4385" t="s">
        <v>3597</v>
      </c>
      <c r="D4385" t="s">
        <v>4034</v>
      </c>
      <c r="E4385" t="s">
        <v>9412</v>
      </c>
      <c r="F4385" t="s">
        <v>3600</v>
      </c>
      <c r="G4385">
        <v>211726530</v>
      </c>
      <c r="I4385" t="s">
        <v>3601</v>
      </c>
      <c r="J4385" t="s">
        <v>9445</v>
      </c>
      <c r="L4385" t="s">
        <v>9446</v>
      </c>
      <c r="M4385">
        <v>10.4</v>
      </c>
      <c r="N4385">
        <v>18</v>
      </c>
      <c r="O4385">
        <v>9.1</v>
      </c>
      <c r="P4385">
        <v>10.1</v>
      </c>
      <c r="Q4385">
        <v>16.899999999999999</v>
      </c>
      <c r="R4385">
        <v>8.1999999999999993</v>
      </c>
      <c r="S4385" t="b">
        <v>0</v>
      </c>
      <c r="T4385" t="b">
        <v>0</v>
      </c>
      <c r="U4385" t="b">
        <v>0</v>
      </c>
      <c r="V4385">
        <v>36000</v>
      </c>
      <c r="W4385">
        <v>20400</v>
      </c>
      <c r="X4385">
        <v>2.48</v>
      </c>
      <c r="Y4385">
        <v>22700</v>
      </c>
      <c r="Z4385">
        <v>2.1</v>
      </c>
    </row>
    <row r="4386" spans="1:26">
      <c r="A4386">
        <v>208142955</v>
      </c>
      <c r="B4386" t="s">
        <v>9261</v>
      </c>
      <c r="C4386" t="s">
        <v>3597</v>
      </c>
      <c r="D4386" t="s">
        <v>4034</v>
      </c>
      <c r="E4386" t="s">
        <v>5568</v>
      </c>
      <c r="F4386" t="s">
        <v>3600</v>
      </c>
      <c r="G4386">
        <v>208142955</v>
      </c>
      <c r="I4386" t="s">
        <v>3601</v>
      </c>
      <c r="J4386" t="s">
        <v>6468</v>
      </c>
      <c r="L4386" t="s">
        <v>6459</v>
      </c>
      <c r="M4386">
        <v>10.4</v>
      </c>
      <c r="N4386">
        <v>18</v>
      </c>
      <c r="O4386">
        <v>9.1</v>
      </c>
      <c r="P4386">
        <v>10.1</v>
      </c>
      <c r="Q4386">
        <v>16.899999999999999</v>
      </c>
      <c r="R4386">
        <v>8.1999999999999993</v>
      </c>
      <c r="S4386" t="b">
        <v>0</v>
      </c>
      <c r="T4386" t="b">
        <v>0</v>
      </c>
      <c r="U4386" t="b">
        <v>0</v>
      </c>
      <c r="V4386">
        <v>36000</v>
      </c>
      <c r="W4386">
        <v>20400</v>
      </c>
      <c r="X4386">
        <v>2.48</v>
      </c>
      <c r="Y4386">
        <v>22700</v>
      </c>
      <c r="Z4386">
        <v>2.1</v>
      </c>
    </row>
    <row r="4387" spans="1:26">
      <c r="A4387">
        <v>208136303</v>
      </c>
      <c r="B4387" t="s">
        <v>9261</v>
      </c>
      <c r="C4387" t="s">
        <v>3597</v>
      </c>
      <c r="D4387" t="s">
        <v>4034</v>
      </c>
      <c r="E4387" t="s">
        <v>7560</v>
      </c>
      <c r="F4387" t="s">
        <v>3600</v>
      </c>
      <c r="G4387">
        <v>208136303</v>
      </c>
      <c r="I4387" t="s">
        <v>3601</v>
      </c>
      <c r="J4387" t="s">
        <v>9443</v>
      </c>
      <c r="L4387" t="s">
        <v>9444</v>
      </c>
      <c r="M4387">
        <v>10.4</v>
      </c>
      <c r="N4387">
        <v>18</v>
      </c>
      <c r="O4387">
        <v>9.1</v>
      </c>
      <c r="P4387">
        <v>10.1</v>
      </c>
      <c r="Q4387">
        <v>16.899999999999999</v>
      </c>
      <c r="R4387">
        <v>8.1999999999999993</v>
      </c>
      <c r="S4387" t="b">
        <v>0</v>
      </c>
      <c r="T4387" t="b">
        <v>0</v>
      </c>
      <c r="U4387" t="b">
        <v>0</v>
      </c>
      <c r="V4387">
        <v>36000</v>
      </c>
      <c r="W4387">
        <v>20400</v>
      </c>
      <c r="X4387">
        <v>2.48</v>
      </c>
      <c r="Y4387">
        <v>22700</v>
      </c>
      <c r="Z4387">
        <v>2.1</v>
      </c>
    </row>
    <row r="4388" spans="1:26">
      <c r="A4388">
        <v>209270310</v>
      </c>
      <c r="B4388" t="s">
        <v>9261</v>
      </c>
      <c r="C4388" t="s">
        <v>3597</v>
      </c>
      <c r="D4388" t="s">
        <v>4034</v>
      </c>
      <c r="E4388" t="s">
        <v>9417</v>
      </c>
      <c r="F4388" t="s">
        <v>3600</v>
      </c>
      <c r="G4388">
        <v>209270310</v>
      </c>
      <c r="I4388" t="s">
        <v>3601</v>
      </c>
      <c r="J4388" t="s">
        <v>9441</v>
      </c>
      <c r="L4388" t="s">
        <v>9442</v>
      </c>
      <c r="M4388">
        <v>10.4</v>
      </c>
      <c r="N4388">
        <v>18</v>
      </c>
      <c r="O4388">
        <v>9.1</v>
      </c>
      <c r="P4388">
        <v>10.1</v>
      </c>
      <c r="Q4388">
        <v>16.899999999999999</v>
      </c>
      <c r="R4388">
        <v>8.1999999999999993</v>
      </c>
      <c r="S4388" t="b">
        <v>0</v>
      </c>
      <c r="T4388" t="b">
        <v>0</v>
      </c>
      <c r="U4388" t="b">
        <v>0</v>
      </c>
      <c r="V4388">
        <v>36000</v>
      </c>
      <c r="W4388">
        <v>20400</v>
      </c>
      <c r="X4388">
        <v>2.48</v>
      </c>
      <c r="Y4388">
        <v>22700</v>
      </c>
      <c r="Z4388">
        <v>2.1</v>
      </c>
    </row>
    <row r="4389" spans="1:26">
      <c r="A4389">
        <v>208284011</v>
      </c>
      <c r="B4389" t="s">
        <v>9261</v>
      </c>
      <c r="C4389" t="s">
        <v>3597</v>
      </c>
      <c r="D4389" t="s">
        <v>4034</v>
      </c>
      <c r="E4389" t="s">
        <v>5982</v>
      </c>
      <c r="F4389" t="s">
        <v>3600</v>
      </c>
      <c r="G4389">
        <v>208284011</v>
      </c>
      <c r="H4389">
        <v>209832227</v>
      </c>
      <c r="I4389" t="s">
        <v>3601</v>
      </c>
      <c r="J4389" t="s">
        <v>9440</v>
      </c>
      <c r="L4389" t="s">
        <v>9356</v>
      </c>
      <c r="M4389">
        <v>10.4</v>
      </c>
      <c r="N4389">
        <v>18</v>
      </c>
      <c r="O4389">
        <v>9.1</v>
      </c>
      <c r="P4389">
        <v>10.1</v>
      </c>
      <c r="Q4389">
        <v>16.899999999999999</v>
      </c>
      <c r="R4389">
        <v>8.1999999999999993</v>
      </c>
      <c r="S4389" t="b">
        <v>0</v>
      </c>
      <c r="T4389" t="b">
        <v>0</v>
      </c>
      <c r="U4389" t="b">
        <v>0</v>
      </c>
      <c r="V4389">
        <v>36000</v>
      </c>
      <c r="W4389">
        <v>20400</v>
      </c>
      <c r="X4389">
        <v>2.48</v>
      </c>
      <c r="Y4389">
        <v>22700</v>
      </c>
      <c r="Z4389">
        <v>2.1</v>
      </c>
    </row>
    <row r="4390" spans="1:26">
      <c r="A4390">
        <v>209748110</v>
      </c>
      <c r="B4390" t="s">
        <v>9261</v>
      </c>
      <c r="C4390" t="s">
        <v>3597</v>
      </c>
      <c r="D4390" t="s">
        <v>4034</v>
      </c>
      <c r="E4390" t="s">
        <v>5440</v>
      </c>
      <c r="F4390" t="s">
        <v>3600</v>
      </c>
      <c r="G4390">
        <v>209748110</v>
      </c>
      <c r="I4390" t="s">
        <v>3601</v>
      </c>
      <c r="J4390" t="s">
        <v>6616</v>
      </c>
      <c r="L4390" t="s">
        <v>6617</v>
      </c>
      <c r="M4390">
        <v>10.4</v>
      </c>
      <c r="N4390">
        <v>18</v>
      </c>
      <c r="O4390">
        <v>9.1</v>
      </c>
      <c r="P4390">
        <v>10.1</v>
      </c>
      <c r="Q4390">
        <v>16.899999999999999</v>
      </c>
      <c r="R4390">
        <v>8.1999999999999993</v>
      </c>
      <c r="S4390" t="b">
        <v>0</v>
      </c>
      <c r="T4390" t="b">
        <v>0</v>
      </c>
      <c r="U4390" t="b">
        <v>0</v>
      </c>
      <c r="V4390">
        <v>36000</v>
      </c>
      <c r="W4390">
        <v>20400</v>
      </c>
      <c r="X4390">
        <v>2.48</v>
      </c>
      <c r="Y4390">
        <v>22700</v>
      </c>
      <c r="Z4390">
        <v>2.1</v>
      </c>
    </row>
    <row r="4391" spans="1:26">
      <c r="A4391">
        <v>209847223</v>
      </c>
      <c r="B4391" t="s">
        <v>9261</v>
      </c>
      <c r="C4391" t="s">
        <v>3597</v>
      </c>
      <c r="D4391" t="s">
        <v>4034</v>
      </c>
      <c r="E4391" t="s">
        <v>7568</v>
      </c>
      <c r="F4391" t="s">
        <v>3600</v>
      </c>
      <c r="G4391">
        <v>209847223</v>
      </c>
      <c r="I4391" t="s">
        <v>3601</v>
      </c>
      <c r="J4391" t="s">
        <v>9439</v>
      </c>
      <c r="L4391" t="s">
        <v>9354</v>
      </c>
      <c r="M4391">
        <v>10.4</v>
      </c>
      <c r="N4391">
        <v>18</v>
      </c>
      <c r="O4391">
        <v>9.1</v>
      </c>
      <c r="P4391">
        <v>10.1</v>
      </c>
      <c r="Q4391">
        <v>16.899999999999999</v>
      </c>
      <c r="R4391">
        <v>8.1999999999999993</v>
      </c>
      <c r="S4391" t="b">
        <v>0</v>
      </c>
      <c r="T4391" t="b">
        <v>0</v>
      </c>
      <c r="U4391" t="b">
        <v>0</v>
      </c>
      <c r="V4391">
        <v>36000</v>
      </c>
      <c r="W4391">
        <v>20400</v>
      </c>
      <c r="X4391">
        <v>2.48</v>
      </c>
      <c r="Y4391">
        <v>22700</v>
      </c>
      <c r="Z4391">
        <v>2.1</v>
      </c>
    </row>
    <row r="4392" spans="1:26">
      <c r="A4392">
        <v>208130388</v>
      </c>
      <c r="B4392" t="s">
        <v>9261</v>
      </c>
      <c r="C4392" t="s">
        <v>3597</v>
      </c>
      <c r="D4392" t="s">
        <v>4034</v>
      </c>
      <c r="E4392" t="s">
        <v>7723</v>
      </c>
      <c r="F4392" t="s">
        <v>3600</v>
      </c>
      <c r="G4392">
        <v>208130388</v>
      </c>
      <c r="I4392" t="s">
        <v>3601</v>
      </c>
      <c r="J4392" t="s">
        <v>6361</v>
      </c>
      <c r="L4392" t="s">
        <v>6362</v>
      </c>
      <c r="M4392">
        <v>10.4</v>
      </c>
      <c r="N4392">
        <v>18</v>
      </c>
      <c r="O4392">
        <v>9.1</v>
      </c>
      <c r="P4392">
        <v>10.1</v>
      </c>
      <c r="Q4392">
        <v>16.899999999999999</v>
      </c>
      <c r="R4392">
        <v>8.1999999999999993</v>
      </c>
      <c r="S4392" t="b">
        <v>0</v>
      </c>
      <c r="T4392" t="b">
        <v>0</v>
      </c>
      <c r="U4392" t="b">
        <v>0</v>
      </c>
      <c r="V4392">
        <v>36000</v>
      </c>
      <c r="W4392">
        <v>20400</v>
      </c>
      <c r="X4392">
        <v>2.48</v>
      </c>
      <c r="Y4392">
        <v>22700</v>
      </c>
      <c r="Z4392">
        <v>2.1</v>
      </c>
    </row>
    <row r="4393" spans="1:26">
      <c r="A4393">
        <v>208106861</v>
      </c>
      <c r="B4393" t="s">
        <v>9261</v>
      </c>
      <c r="C4393" t="s">
        <v>3597</v>
      </c>
      <c r="D4393" t="s">
        <v>4034</v>
      </c>
      <c r="E4393" t="s">
        <v>5445</v>
      </c>
      <c r="F4393" t="s">
        <v>3600</v>
      </c>
      <c r="G4393">
        <v>208106861</v>
      </c>
      <c r="I4393" t="s">
        <v>3601</v>
      </c>
      <c r="J4393" t="s">
        <v>9438</v>
      </c>
      <c r="L4393" t="s">
        <v>9350</v>
      </c>
      <c r="M4393">
        <v>10.4</v>
      </c>
      <c r="N4393">
        <v>18</v>
      </c>
      <c r="O4393">
        <v>9.1</v>
      </c>
      <c r="P4393">
        <v>10.1</v>
      </c>
      <c r="Q4393">
        <v>16.899999999999999</v>
      </c>
      <c r="R4393">
        <v>8.1999999999999993</v>
      </c>
      <c r="S4393" t="b">
        <v>0</v>
      </c>
      <c r="T4393" t="b">
        <v>0</v>
      </c>
      <c r="U4393" t="b">
        <v>0</v>
      </c>
      <c r="V4393">
        <v>36000</v>
      </c>
      <c r="W4393">
        <v>20400</v>
      </c>
      <c r="X4393">
        <v>2.48</v>
      </c>
      <c r="Y4393">
        <v>22700</v>
      </c>
      <c r="Z4393">
        <v>2.1</v>
      </c>
    </row>
    <row r="4394" spans="1:26">
      <c r="A4394">
        <v>208130399</v>
      </c>
      <c r="B4394" t="s">
        <v>9261</v>
      </c>
      <c r="C4394" t="s">
        <v>3597</v>
      </c>
      <c r="D4394" t="s">
        <v>4034</v>
      </c>
      <c r="E4394" t="s">
        <v>6224</v>
      </c>
      <c r="F4394" t="s">
        <v>3600</v>
      </c>
      <c r="G4394">
        <v>208130399</v>
      </c>
      <c r="I4394" t="s">
        <v>3601</v>
      </c>
      <c r="J4394" t="s">
        <v>6361</v>
      </c>
      <c r="L4394" t="s">
        <v>6362</v>
      </c>
      <c r="M4394">
        <v>10.4</v>
      </c>
      <c r="N4394">
        <v>18</v>
      </c>
      <c r="O4394">
        <v>9.1</v>
      </c>
      <c r="P4394">
        <v>10.1</v>
      </c>
      <c r="Q4394">
        <v>16.899999999999999</v>
      </c>
      <c r="R4394">
        <v>8.1999999999999993</v>
      </c>
      <c r="S4394" t="b">
        <v>0</v>
      </c>
      <c r="T4394" t="b">
        <v>0</v>
      </c>
      <c r="U4394" t="b">
        <v>0</v>
      </c>
      <c r="V4394">
        <v>36000</v>
      </c>
      <c r="W4394">
        <v>20400</v>
      </c>
      <c r="X4394">
        <v>2.48</v>
      </c>
      <c r="Y4394">
        <v>22700</v>
      </c>
      <c r="Z4394">
        <v>2.1</v>
      </c>
    </row>
    <row r="4395" spans="1:26">
      <c r="A4395">
        <v>211273244</v>
      </c>
      <c r="B4395" t="s">
        <v>9261</v>
      </c>
      <c r="C4395" t="s">
        <v>3597</v>
      </c>
      <c r="D4395" t="s">
        <v>4034</v>
      </c>
      <c r="E4395" t="s">
        <v>9435</v>
      </c>
      <c r="F4395" t="s">
        <v>3600</v>
      </c>
      <c r="G4395">
        <v>211273244</v>
      </c>
      <c r="I4395" t="s">
        <v>3601</v>
      </c>
      <c r="J4395" t="s">
        <v>9436</v>
      </c>
      <c r="L4395" t="s">
        <v>9437</v>
      </c>
      <c r="M4395">
        <v>11.3</v>
      </c>
      <c r="N4395">
        <v>19.399999999999999</v>
      </c>
      <c r="O4395">
        <v>11.3</v>
      </c>
      <c r="P4395">
        <v>10.5</v>
      </c>
      <c r="Q4395">
        <v>17</v>
      </c>
      <c r="R4395">
        <v>9.1999999999999993</v>
      </c>
      <c r="S4395" t="b">
        <v>0</v>
      </c>
      <c r="T4395" t="b">
        <v>0</v>
      </c>
      <c r="U4395" t="b">
        <v>1</v>
      </c>
      <c r="V4395">
        <v>24000</v>
      </c>
      <c r="W4395">
        <v>21000</v>
      </c>
      <c r="X4395">
        <v>2.8</v>
      </c>
      <c r="Y4395">
        <v>22000</v>
      </c>
      <c r="Z4395">
        <v>2.8</v>
      </c>
    </row>
    <row r="4396" spans="1:26">
      <c r="A4396">
        <v>211726529</v>
      </c>
      <c r="B4396" t="s">
        <v>9261</v>
      </c>
      <c r="C4396" t="s">
        <v>3597</v>
      </c>
      <c r="D4396" t="s">
        <v>4034</v>
      </c>
      <c r="E4396" t="s">
        <v>9412</v>
      </c>
      <c r="F4396" t="s">
        <v>3600</v>
      </c>
      <c r="G4396">
        <v>211726529</v>
      </c>
      <c r="I4396" t="s">
        <v>3601</v>
      </c>
      <c r="J4396" t="s">
        <v>9433</v>
      </c>
      <c r="L4396" t="s">
        <v>9434</v>
      </c>
      <c r="M4396">
        <v>11.3</v>
      </c>
      <c r="N4396">
        <v>19.399999999999999</v>
      </c>
      <c r="O4396">
        <v>11.3</v>
      </c>
      <c r="P4396">
        <v>10.5</v>
      </c>
      <c r="Q4396">
        <v>17</v>
      </c>
      <c r="R4396">
        <v>9.1999999999999993</v>
      </c>
      <c r="S4396" t="b">
        <v>0</v>
      </c>
      <c r="T4396" t="b">
        <v>0</v>
      </c>
      <c r="U4396" t="b">
        <v>1</v>
      </c>
      <c r="V4396">
        <v>24000</v>
      </c>
      <c r="W4396">
        <v>21000</v>
      </c>
      <c r="X4396">
        <v>2.8</v>
      </c>
      <c r="Y4396">
        <v>22000</v>
      </c>
      <c r="Z4396">
        <v>2.8</v>
      </c>
    </row>
    <row r="4397" spans="1:26">
      <c r="A4397">
        <v>208142953</v>
      </c>
      <c r="B4397" t="s">
        <v>9261</v>
      </c>
      <c r="C4397" t="s">
        <v>3597</v>
      </c>
      <c r="D4397" t="s">
        <v>4034</v>
      </c>
      <c r="E4397" t="s">
        <v>5568</v>
      </c>
      <c r="F4397" t="s">
        <v>3600</v>
      </c>
      <c r="G4397">
        <v>208142953</v>
      </c>
      <c r="I4397" t="s">
        <v>3601</v>
      </c>
      <c r="J4397" t="s">
        <v>6452</v>
      </c>
      <c r="L4397" t="s">
        <v>6453</v>
      </c>
      <c r="M4397">
        <v>11.3</v>
      </c>
      <c r="N4397">
        <v>19.399999999999999</v>
      </c>
      <c r="O4397">
        <v>11.3</v>
      </c>
      <c r="P4397">
        <v>10.5</v>
      </c>
      <c r="Q4397">
        <v>17</v>
      </c>
      <c r="R4397">
        <v>9.1999999999999993</v>
      </c>
      <c r="S4397" t="b">
        <v>0</v>
      </c>
      <c r="T4397" t="b">
        <v>0</v>
      </c>
      <c r="U4397" t="b">
        <v>1</v>
      </c>
      <c r="V4397">
        <v>24000</v>
      </c>
      <c r="W4397">
        <v>21000</v>
      </c>
      <c r="X4397">
        <v>2.8</v>
      </c>
      <c r="Y4397">
        <v>22000</v>
      </c>
      <c r="Z4397">
        <v>2.8</v>
      </c>
    </row>
    <row r="4398" spans="1:26">
      <c r="A4398">
        <v>209270308</v>
      </c>
      <c r="B4398" t="s">
        <v>9261</v>
      </c>
      <c r="C4398" t="s">
        <v>3597</v>
      </c>
      <c r="D4398" t="s">
        <v>4034</v>
      </c>
      <c r="E4398" t="s">
        <v>9417</v>
      </c>
      <c r="F4398" t="s">
        <v>3600</v>
      </c>
      <c r="G4398">
        <v>209270308</v>
      </c>
      <c r="I4398" t="s">
        <v>3601</v>
      </c>
      <c r="J4398" t="s">
        <v>9431</v>
      </c>
      <c r="L4398" t="s">
        <v>9432</v>
      </c>
      <c r="M4398">
        <v>11.3</v>
      </c>
      <c r="N4398">
        <v>19.399999999999999</v>
      </c>
      <c r="O4398">
        <v>11.3</v>
      </c>
      <c r="P4398">
        <v>10.5</v>
      </c>
      <c r="Q4398">
        <v>17</v>
      </c>
      <c r="R4398">
        <v>9.1999999999999993</v>
      </c>
      <c r="S4398" t="b">
        <v>0</v>
      </c>
      <c r="T4398" t="b">
        <v>0</v>
      </c>
      <c r="U4398" t="b">
        <v>1</v>
      </c>
      <c r="V4398">
        <v>24000</v>
      </c>
      <c r="W4398">
        <v>21000</v>
      </c>
      <c r="X4398">
        <v>2.8</v>
      </c>
      <c r="Y4398">
        <v>22000</v>
      </c>
      <c r="Z4398">
        <v>2.8</v>
      </c>
    </row>
    <row r="4399" spans="1:26">
      <c r="A4399">
        <v>208284009</v>
      </c>
      <c r="B4399" t="s">
        <v>9261</v>
      </c>
      <c r="C4399" t="s">
        <v>3597</v>
      </c>
      <c r="D4399" t="s">
        <v>4034</v>
      </c>
      <c r="E4399" t="s">
        <v>5982</v>
      </c>
      <c r="F4399" t="s">
        <v>3600</v>
      </c>
      <c r="G4399">
        <v>208284009</v>
      </c>
      <c r="I4399" t="s">
        <v>3601</v>
      </c>
      <c r="J4399" t="s">
        <v>9429</v>
      </c>
      <c r="L4399" t="s">
        <v>9430</v>
      </c>
      <c r="M4399">
        <v>11.3</v>
      </c>
      <c r="N4399">
        <v>19.399999999999999</v>
      </c>
      <c r="O4399">
        <v>11.3</v>
      </c>
      <c r="P4399">
        <v>10.5</v>
      </c>
      <c r="Q4399">
        <v>17</v>
      </c>
      <c r="R4399">
        <v>9.1999999999999993</v>
      </c>
      <c r="S4399" t="b">
        <v>0</v>
      </c>
      <c r="T4399" t="b">
        <v>0</v>
      </c>
      <c r="U4399" t="b">
        <v>1</v>
      </c>
      <c r="V4399">
        <v>24000</v>
      </c>
      <c r="W4399">
        <v>21000</v>
      </c>
      <c r="X4399">
        <v>2.8</v>
      </c>
      <c r="Y4399">
        <v>22000</v>
      </c>
      <c r="Z4399">
        <v>2.8</v>
      </c>
    </row>
    <row r="4400" spans="1:26">
      <c r="A4400">
        <v>209748109</v>
      </c>
      <c r="B4400" t="s">
        <v>9261</v>
      </c>
      <c r="C4400" t="s">
        <v>3597</v>
      </c>
      <c r="D4400" t="s">
        <v>4034</v>
      </c>
      <c r="E4400" t="s">
        <v>5440</v>
      </c>
      <c r="F4400" t="s">
        <v>3600</v>
      </c>
      <c r="G4400">
        <v>209748109</v>
      </c>
      <c r="I4400" t="s">
        <v>3601</v>
      </c>
      <c r="J4400" t="s">
        <v>6620</v>
      </c>
      <c r="L4400" t="s">
        <v>6621</v>
      </c>
      <c r="M4400">
        <v>11.3</v>
      </c>
      <c r="N4400">
        <v>19.399999999999999</v>
      </c>
      <c r="O4400">
        <v>11.3</v>
      </c>
      <c r="P4400">
        <v>10.5</v>
      </c>
      <c r="Q4400">
        <v>17</v>
      </c>
      <c r="R4400">
        <v>9.1999999999999993</v>
      </c>
      <c r="S4400" t="b">
        <v>0</v>
      </c>
      <c r="T4400" t="b">
        <v>0</v>
      </c>
      <c r="U4400" t="b">
        <v>1</v>
      </c>
      <c r="V4400">
        <v>24000</v>
      </c>
      <c r="W4400">
        <v>21000</v>
      </c>
      <c r="X4400">
        <v>2.8</v>
      </c>
      <c r="Y4400">
        <v>22000</v>
      </c>
      <c r="Z4400">
        <v>2.8</v>
      </c>
    </row>
    <row r="4401" spans="1:26">
      <c r="A4401">
        <v>209847221</v>
      </c>
      <c r="B4401" t="s">
        <v>9261</v>
      </c>
      <c r="C4401" t="s">
        <v>3597</v>
      </c>
      <c r="D4401" t="s">
        <v>4034</v>
      </c>
      <c r="E4401" t="s">
        <v>7568</v>
      </c>
      <c r="F4401" t="s">
        <v>3600</v>
      </c>
      <c r="G4401">
        <v>209847221</v>
      </c>
      <c r="I4401" t="s">
        <v>3601</v>
      </c>
      <c r="J4401" t="s">
        <v>9428</v>
      </c>
      <c r="L4401" t="s">
        <v>9317</v>
      </c>
      <c r="M4401">
        <v>11.3</v>
      </c>
      <c r="N4401">
        <v>19.399999999999999</v>
      </c>
      <c r="O4401">
        <v>11.3</v>
      </c>
      <c r="P4401">
        <v>10.5</v>
      </c>
      <c r="Q4401">
        <v>17</v>
      </c>
      <c r="R4401">
        <v>9.1999999999999993</v>
      </c>
      <c r="S4401" t="b">
        <v>0</v>
      </c>
      <c r="T4401" t="b">
        <v>0</v>
      </c>
      <c r="U4401" t="b">
        <v>1</v>
      </c>
      <c r="V4401">
        <v>24000</v>
      </c>
      <c r="W4401">
        <v>21000</v>
      </c>
      <c r="X4401">
        <v>2.8</v>
      </c>
      <c r="Y4401">
        <v>22000</v>
      </c>
      <c r="Z4401">
        <v>2.8</v>
      </c>
    </row>
    <row r="4402" spans="1:26">
      <c r="A4402">
        <v>208130386</v>
      </c>
      <c r="B4402" t="s">
        <v>9261</v>
      </c>
      <c r="C4402" t="s">
        <v>3597</v>
      </c>
      <c r="D4402" t="s">
        <v>4034</v>
      </c>
      <c r="E4402" t="s">
        <v>7723</v>
      </c>
      <c r="F4402" t="s">
        <v>3600</v>
      </c>
      <c r="G4402">
        <v>208130386</v>
      </c>
      <c r="I4402" t="s">
        <v>3601</v>
      </c>
      <c r="J4402" t="s">
        <v>6358</v>
      </c>
      <c r="L4402" t="s">
        <v>6359</v>
      </c>
      <c r="M4402">
        <v>11.3</v>
      </c>
      <c r="N4402">
        <v>19.399999999999999</v>
      </c>
      <c r="O4402">
        <v>11.3</v>
      </c>
      <c r="P4402">
        <v>10.5</v>
      </c>
      <c r="Q4402">
        <v>17</v>
      </c>
      <c r="R4402">
        <v>9.1999999999999993</v>
      </c>
      <c r="S4402" t="b">
        <v>0</v>
      </c>
      <c r="T4402" t="b">
        <v>0</v>
      </c>
      <c r="U4402" t="b">
        <v>1</v>
      </c>
      <c r="V4402">
        <v>24000</v>
      </c>
      <c r="W4402">
        <v>21000</v>
      </c>
      <c r="X4402">
        <v>2.8</v>
      </c>
      <c r="Y4402">
        <v>22000</v>
      </c>
      <c r="Z4402">
        <v>2.8</v>
      </c>
    </row>
    <row r="4403" spans="1:26">
      <c r="A4403">
        <v>208106859</v>
      </c>
      <c r="B4403" t="s">
        <v>9261</v>
      </c>
      <c r="C4403" t="s">
        <v>3597</v>
      </c>
      <c r="D4403" t="s">
        <v>4034</v>
      </c>
      <c r="E4403" t="s">
        <v>5445</v>
      </c>
      <c r="F4403" t="s">
        <v>3600</v>
      </c>
      <c r="G4403">
        <v>208106859</v>
      </c>
      <c r="I4403" t="s">
        <v>3601</v>
      </c>
      <c r="J4403" t="s">
        <v>9427</v>
      </c>
      <c r="L4403" t="s">
        <v>9312</v>
      </c>
      <c r="M4403">
        <v>11.3</v>
      </c>
      <c r="N4403">
        <v>19.399999999999999</v>
      </c>
      <c r="O4403">
        <v>11.3</v>
      </c>
      <c r="P4403">
        <v>10.5</v>
      </c>
      <c r="Q4403">
        <v>17</v>
      </c>
      <c r="R4403">
        <v>9.1999999999999993</v>
      </c>
      <c r="S4403" t="b">
        <v>0</v>
      </c>
      <c r="T4403" t="b">
        <v>0</v>
      </c>
      <c r="U4403" t="b">
        <v>1</v>
      </c>
      <c r="V4403">
        <v>24000</v>
      </c>
      <c r="W4403">
        <v>21000</v>
      </c>
      <c r="X4403">
        <v>2.8</v>
      </c>
      <c r="Y4403">
        <v>22000</v>
      </c>
      <c r="Z4403">
        <v>2.8</v>
      </c>
    </row>
    <row r="4404" spans="1:26">
      <c r="A4404">
        <v>208130397</v>
      </c>
      <c r="B4404" t="s">
        <v>9261</v>
      </c>
      <c r="C4404" t="s">
        <v>3597</v>
      </c>
      <c r="D4404" t="s">
        <v>4034</v>
      </c>
      <c r="E4404" t="s">
        <v>6224</v>
      </c>
      <c r="F4404" t="s">
        <v>3600</v>
      </c>
      <c r="G4404">
        <v>208130397</v>
      </c>
      <c r="I4404" t="s">
        <v>3601</v>
      </c>
      <c r="J4404" t="s">
        <v>6358</v>
      </c>
      <c r="L4404" t="s">
        <v>6359</v>
      </c>
      <c r="M4404">
        <v>11.3</v>
      </c>
      <c r="N4404">
        <v>19.399999999999999</v>
      </c>
      <c r="O4404">
        <v>11.3</v>
      </c>
      <c r="P4404">
        <v>10.5</v>
      </c>
      <c r="Q4404">
        <v>17</v>
      </c>
      <c r="R4404">
        <v>9.1999999999999993</v>
      </c>
      <c r="S4404" t="b">
        <v>0</v>
      </c>
      <c r="T4404" t="b">
        <v>0</v>
      </c>
      <c r="U4404" t="b">
        <v>1</v>
      </c>
      <c r="V4404">
        <v>24000</v>
      </c>
      <c r="W4404">
        <v>21000</v>
      </c>
      <c r="X4404">
        <v>2.8</v>
      </c>
      <c r="Y4404">
        <v>22000</v>
      </c>
      <c r="Z4404">
        <v>2.8</v>
      </c>
    </row>
    <row r="4405" spans="1:26">
      <c r="A4405">
        <v>208130396</v>
      </c>
      <c r="B4405" t="s">
        <v>9261</v>
      </c>
      <c r="C4405" t="s">
        <v>3597</v>
      </c>
      <c r="D4405" t="s">
        <v>4034</v>
      </c>
      <c r="E4405" t="s">
        <v>6224</v>
      </c>
      <c r="F4405" t="s">
        <v>3600</v>
      </c>
      <c r="G4405">
        <v>208130396</v>
      </c>
      <c r="I4405" t="s">
        <v>3601</v>
      </c>
      <c r="J4405" t="s">
        <v>6355</v>
      </c>
      <c r="L4405" t="s">
        <v>6356</v>
      </c>
      <c r="M4405">
        <v>11.1</v>
      </c>
      <c r="N4405">
        <v>19</v>
      </c>
      <c r="O4405">
        <v>10.8</v>
      </c>
      <c r="P4405">
        <v>10.9</v>
      </c>
      <c r="Q4405">
        <v>17</v>
      </c>
      <c r="R4405">
        <v>8.8000000000000007</v>
      </c>
      <c r="S4405" t="b">
        <v>0</v>
      </c>
      <c r="T4405" t="b">
        <v>0</v>
      </c>
      <c r="U4405" t="b">
        <v>1</v>
      </c>
      <c r="V4405">
        <v>18000</v>
      </c>
      <c r="W4405">
        <v>12000</v>
      </c>
      <c r="X4405">
        <v>2.71</v>
      </c>
      <c r="Y4405">
        <v>12000</v>
      </c>
      <c r="Z4405">
        <v>2.71</v>
      </c>
    </row>
    <row r="4406" spans="1:26">
      <c r="A4406">
        <v>208106858</v>
      </c>
      <c r="B4406" t="s">
        <v>9261</v>
      </c>
      <c r="C4406" t="s">
        <v>3597</v>
      </c>
      <c r="D4406" t="s">
        <v>4034</v>
      </c>
      <c r="E4406" t="s">
        <v>5445</v>
      </c>
      <c r="F4406" t="s">
        <v>3600</v>
      </c>
      <c r="G4406">
        <v>208106858</v>
      </c>
      <c r="I4406" t="s">
        <v>3601</v>
      </c>
      <c r="J4406" t="s">
        <v>9425</v>
      </c>
      <c r="L4406" t="s">
        <v>9426</v>
      </c>
      <c r="M4406">
        <v>11.1</v>
      </c>
      <c r="N4406">
        <v>19</v>
      </c>
      <c r="O4406">
        <v>10.8</v>
      </c>
      <c r="P4406">
        <v>10.9</v>
      </c>
      <c r="Q4406">
        <v>17</v>
      </c>
      <c r="R4406">
        <v>8.8000000000000007</v>
      </c>
      <c r="S4406" t="b">
        <v>0</v>
      </c>
      <c r="T4406" t="b">
        <v>0</v>
      </c>
      <c r="U4406" t="b">
        <v>1</v>
      </c>
      <c r="V4406">
        <v>18000</v>
      </c>
      <c r="W4406">
        <v>12000</v>
      </c>
      <c r="X4406">
        <v>2.71</v>
      </c>
      <c r="Y4406">
        <v>12000</v>
      </c>
      <c r="Z4406">
        <v>2.71</v>
      </c>
    </row>
    <row r="4407" spans="1:26">
      <c r="A4407">
        <v>208130385</v>
      </c>
      <c r="B4407" t="s">
        <v>9261</v>
      </c>
      <c r="C4407" t="s">
        <v>3597</v>
      </c>
      <c r="D4407" t="s">
        <v>4034</v>
      </c>
      <c r="E4407" t="s">
        <v>7723</v>
      </c>
      <c r="F4407" t="s">
        <v>3600</v>
      </c>
      <c r="G4407">
        <v>208130385</v>
      </c>
      <c r="I4407" t="s">
        <v>3601</v>
      </c>
      <c r="J4407" t="s">
        <v>6355</v>
      </c>
      <c r="L4407" t="s">
        <v>6356</v>
      </c>
      <c r="M4407">
        <v>11.1</v>
      </c>
      <c r="N4407">
        <v>19</v>
      </c>
      <c r="O4407">
        <v>10.8</v>
      </c>
      <c r="P4407">
        <v>10.9</v>
      </c>
      <c r="Q4407">
        <v>17</v>
      </c>
      <c r="R4407">
        <v>8.8000000000000007</v>
      </c>
      <c r="S4407" t="b">
        <v>0</v>
      </c>
      <c r="T4407" t="b">
        <v>0</v>
      </c>
      <c r="U4407" t="b">
        <v>1</v>
      </c>
      <c r="V4407">
        <v>18000</v>
      </c>
      <c r="W4407">
        <v>12000</v>
      </c>
      <c r="X4407">
        <v>2.71</v>
      </c>
      <c r="Y4407">
        <v>12000</v>
      </c>
      <c r="Z4407">
        <v>2.71</v>
      </c>
    </row>
    <row r="4408" spans="1:26">
      <c r="A4408">
        <v>208650715</v>
      </c>
      <c r="B4408" t="s">
        <v>9261</v>
      </c>
      <c r="C4408" t="s">
        <v>3597</v>
      </c>
      <c r="D4408" t="s">
        <v>4034</v>
      </c>
      <c r="E4408" t="s">
        <v>5440</v>
      </c>
      <c r="F4408" t="s">
        <v>3600</v>
      </c>
      <c r="G4408">
        <v>208650715</v>
      </c>
      <c r="I4408" t="s">
        <v>3601</v>
      </c>
      <c r="J4408" t="s">
        <v>9423</v>
      </c>
      <c r="L4408" t="s">
        <v>9424</v>
      </c>
      <c r="M4408">
        <v>11.1</v>
      </c>
      <c r="N4408">
        <v>19</v>
      </c>
      <c r="O4408">
        <v>10.8</v>
      </c>
      <c r="P4408">
        <v>10.9</v>
      </c>
      <c r="Q4408">
        <v>17</v>
      </c>
      <c r="R4408">
        <v>8.8000000000000007</v>
      </c>
      <c r="S4408" t="b">
        <v>0</v>
      </c>
      <c r="T4408" t="b">
        <v>0</v>
      </c>
      <c r="U4408" t="b">
        <v>1</v>
      </c>
      <c r="V4408">
        <v>18000</v>
      </c>
      <c r="W4408">
        <v>12000</v>
      </c>
      <c r="X4408">
        <v>2.71</v>
      </c>
      <c r="Y4408">
        <v>12000</v>
      </c>
      <c r="Z4408">
        <v>2.71</v>
      </c>
    </row>
    <row r="4409" spans="1:26">
      <c r="A4409">
        <v>209847220</v>
      </c>
      <c r="B4409" t="s">
        <v>9261</v>
      </c>
      <c r="C4409" t="s">
        <v>3597</v>
      </c>
      <c r="D4409" t="s">
        <v>4034</v>
      </c>
      <c r="E4409" t="s">
        <v>7568</v>
      </c>
      <c r="F4409" t="s">
        <v>3600</v>
      </c>
      <c r="G4409">
        <v>209847220</v>
      </c>
      <c r="I4409" t="s">
        <v>3601</v>
      </c>
      <c r="J4409" t="s">
        <v>9422</v>
      </c>
      <c r="L4409" t="s">
        <v>9296</v>
      </c>
      <c r="M4409">
        <v>11.1</v>
      </c>
      <c r="N4409">
        <v>19</v>
      </c>
      <c r="O4409">
        <v>10.8</v>
      </c>
      <c r="P4409">
        <v>10.9</v>
      </c>
      <c r="Q4409">
        <v>17</v>
      </c>
      <c r="R4409">
        <v>8.8000000000000007</v>
      </c>
      <c r="S4409" t="b">
        <v>0</v>
      </c>
      <c r="T4409" t="b">
        <v>0</v>
      </c>
      <c r="U4409" t="b">
        <v>1</v>
      </c>
      <c r="V4409">
        <v>18000</v>
      </c>
      <c r="W4409">
        <v>12000</v>
      </c>
      <c r="X4409">
        <v>2.71</v>
      </c>
      <c r="Y4409">
        <v>12000</v>
      </c>
      <c r="Z4409">
        <v>2.71</v>
      </c>
    </row>
    <row r="4410" spans="1:26">
      <c r="A4410">
        <v>208284007</v>
      </c>
      <c r="B4410" t="s">
        <v>9261</v>
      </c>
      <c r="C4410" t="s">
        <v>3597</v>
      </c>
      <c r="D4410" t="s">
        <v>4034</v>
      </c>
      <c r="E4410" t="s">
        <v>5982</v>
      </c>
      <c r="F4410" t="s">
        <v>3600</v>
      </c>
      <c r="G4410">
        <v>208284007</v>
      </c>
      <c r="I4410" t="s">
        <v>3601</v>
      </c>
      <c r="J4410" t="s">
        <v>9420</v>
      </c>
      <c r="L4410" t="s">
        <v>9421</v>
      </c>
      <c r="M4410">
        <v>11.1</v>
      </c>
      <c r="N4410">
        <v>19</v>
      </c>
      <c r="O4410">
        <v>10.8</v>
      </c>
      <c r="P4410">
        <v>10.9</v>
      </c>
      <c r="Q4410">
        <v>17</v>
      </c>
      <c r="R4410">
        <v>8.8000000000000007</v>
      </c>
      <c r="S4410" t="b">
        <v>0</v>
      </c>
      <c r="T4410" t="b">
        <v>0</v>
      </c>
      <c r="U4410" t="b">
        <v>1</v>
      </c>
      <c r="V4410">
        <v>18000</v>
      </c>
      <c r="W4410">
        <v>12000</v>
      </c>
      <c r="X4410">
        <v>2.71</v>
      </c>
      <c r="Y4410">
        <v>12000</v>
      </c>
      <c r="Z4410">
        <v>2.71</v>
      </c>
    </row>
    <row r="4411" spans="1:26">
      <c r="A4411">
        <v>209270307</v>
      </c>
      <c r="B4411" t="s">
        <v>9261</v>
      </c>
      <c r="C4411" t="s">
        <v>3597</v>
      </c>
      <c r="D4411" t="s">
        <v>4034</v>
      </c>
      <c r="E4411" t="s">
        <v>9417</v>
      </c>
      <c r="F4411" t="s">
        <v>3600</v>
      </c>
      <c r="G4411">
        <v>209270307</v>
      </c>
      <c r="I4411" t="s">
        <v>3601</v>
      </c>
      <c r="J4411" t="s">
        <v>9418</v>
      </c>
      <c r="L4411" t="s">
        <v>9419</v>
      </c>
      <c r="M4411">
        <v>11.1</v>
      </c>
      <c r="N4411">
        <v>19</v>
      </c>
      <c r="O4411">
        <v>10.8</v>
      </c>
      <c r="P4411">
        <v>10.9</v>
      </c>
      <c r="Q4411">
        <v>17</v>
      </c>
      <c r="R4411">
        <v>8.8000000000000007</v>
      </c>
      <c r="S4411" t="b">
        <v>0</v>
      </c>
      <c r="T4411" t="b">
        <v>0</v>
      </c>
      <c r="U4411" t="b">
        <v>1</v>
      </c>
      <c r="V4411">
        <v>18000</v>
      </c>
      <c r="W4411">
        <v>12000</v>
      </c>
      <c r="X4411">
        <v>2.71</v>
      </c>
      <c r="Y4411">
        <v>12000</v>
      </c>
      <c r="Z4411">
        <v>2.71</v>
      </c>
    </row>
    <row r="4412" spans="1:26">
      <c r="A4412">
        <v>208136300</v>
      </c>
      <c r="B4412" t="s">
        <v>9261</v>
      </c>
      <c r="C4412" t="s">
        <v>3597</v>
      </c>
      <c r="D4412" t="s">
        <v>4034</v>
      </c>
      <c r="E4412" t="s">
        <v>7560</v>
      </c>
      <c r="F4412" t="s">
        <v>3600</v>
      </c>
      <c r="G4412">
        <v>208136300</v>
      </c>
      <c r="I4412" t="s">
        <v>3601</v>
      </c>
      <c r="J4412" t="s">
        <v>9415</v>
      </c>
      <c r="L4412" t="s">
        <v>9416</v>
      </c>
      <c r="M4412">
        <v>11.1</v>
      </c>
      <c r="N4412">
        <v>19</v>
      </c>
      <c r="O4412">
        <v>10.8</v>
      </c>
      <c r="P4412">
        <v>10.9</v>
      </c>
      <c r="Q4412">
        <v>17</v>
      </c>
      <c r="R4412">
        <v>8.8000000000000007</v>
      </c>
      <c r="S4412" t="b">
        <v>0</v>
      </c>
      <c r="T4412" t="b">
        <v>0</v>
      </c>
      <c r="U4412" t="b">
        <v>1</v>
      </c>
      <c r="V4412">
        <v>18000</v>
      </c>
      <c r="W4412">
        <v>12000</v>
      </c>
      <c r="X4412">
        <v>2.71</v>
      </c>
      <c r="Y4412">
        <v>12000</v>
      </c>
      <c r="Z4412">
        <v>2.71</v>
      </c>
    </row>
    <row r="4413" spans="1:26">
      <c r="A4413">
        <v>208142952</v>
      </c>
      <c r="B4413" t="s">
        <v>9261</v>
      </c>
      <c r="C4413" t="s">
        <v>3597</v>
      </c>
      <c r="D4413" t="s">
        <v>4034</v>
      </c>
      <c r="E4413" t="s">
        <v>5568</v>
      </c>
      <c r="F4413" t="s">
        <v>3600</v>
      </c>
      <c r="G4413">
        <v>208142952</v>
      </c>
      <c r="I4413" t="s">
        <v>3601</v>
      </c>
      <c r="J4413" t="s">
        <v>6454</v>
      </c>
      <c r="L4413" t="s">
        <v>6455</v>
      </c>
      <c r="M4413">
        <v>11.1</v>
      </c>
      <c r="N4413">
        <v>19</v>
      </c>
      <c r="O4413">
        <v>10.8</v>
      </c>
      <c r="P4413">
        <v>10.9</v>
      </c>
      <c r="Q4413">
        <v>17</v>
      </c>
      <c r="R4413">
        <v>8.8000000000000007</v>
      </c>
      <c r="S4413" t="b">
        <v>0</v>
      </c>
      <c r="T4413" t="b">
        <v>0</v>
      </c>
      <c r="U4413" t="b">
        <v>1</v>
      </c>
      <c r="V4413">
        <v>18000</v>
      </c>
      <c r="W4413">
        <v>12000</v>
      </c>
      <c r="X4413">
        <v>2.71</v>
      </c>
      <c r="Y4413">
        <v>12000</v>
      </c>
      <c r="Z4413">
        <v>2.71</v>
      </c>
    </row>
    <row r="4414" spans="1:26">
      <c r="A4414">
        <v>211726528</v>
      </c>
      <c r="B4414" t="s">
        <v>9261</v>
      </c>
      <c r="C4414" t="s">
        <v>3597</v>
      </c>
      <c r="D4414" t="s">
        <v>4034</v>
      </c>
      <c r="E4414" t="s">
        <v>9412</v>
      </c>
      <c r="F4414" t="s">
        <v>3600</v>
      </c>
      <c r="G4414">
        <v>211726528</v>
      </c>
      <c r="I4414" t="s">
        <v>3601</v>
      </c>
      <c r="J4414" t="s">
        <v>9413</v>
      </c>
      <c r="L4414" t="s">
        <v>9414</v>
      </c>
      <c r="M4414">
        <v>11.1</v>
      </c>
      <c r="N4414">
        <v>19</v>
      </c>
      <c r="O4414">
        <v>10.8</v>
      </c>
      <c r="P4414">
        <v>10.9</v>
      </c>
      <c r="Q4414">
        <v>17</v>
      </c>
      <c r="R4414">
        <v>8.8000000000000007</v>
      </c>
      <c r="S4414" t="b">
        <v>0</v>
      </c>
      <c r="T4414" t="b">
        <v>0</v>
      </c>
      <c r="U4414" t="b">
        <v>1</v>
      </c>
      <c r="V4414">
        <v>18000</v>
      </c>
      <c r="W4414">
        <v>12000</v>
      </c>
      <c r="X4414">
        <v>2.71</v>
      </c>
      <c r="Y4414">
        <v>12000</v>
      </c>
      <c r="Z4414">
        <v>2.71</v>
      </c>
    </row>
    <row r="4415" spans="1:26">
      <c r="A4415">
        <v>210857354</v>
      </c>
      <c r="B4415" t="s">
        <v>9261</v>
      </c>
      <c r="C4415" t="s">
        <v>3597</v>
      </c>
      <c r="D4415" t="s">
        <v>4034</v>
      </c>
      <c r="E4415" t="s">
        <v>5422</v>
      </c>
      <c r="F4415" t="s">
        <v>3600</v>
      </c>
      <c r="G4415">
        <v>210857354</v>
      </c>
      <c r="I4415" t="s">
        <v>3601</v>
      </c>
      <c r="J4415" t="s">
        <v>8174</v>
      </c>
      <c r="L4415" t="s">
        <v>9411</v>
      </c>
      <c r="M4415">
        <v>12.5</v>
      </c>
      <c r="N4415">
        <v>20</v>
      </c>
      <c r="O4415">
        <v>10.8</v>
      </c>
      <c r="P4415">
        <v>11.7</v>
      </c>
      <c r="Q4415">
        <v>17.600000000000001</v>
      </c>
      <c r="R4415">
        <v>9.6</v>
      </c>
      <c r="S4415" t="b">
        <v>0</v>
      </c>
      <c r="T4415" t="b">
        <v>0</v>
      </c>
      <c r="U4415" t="b">
        <v>1</v>
      </c>
      <c r="V4415">
        <v>18000</v>
      </c>
      <c r="W4415">
        <v>15400</v>
      </c>
      <c r="X4415">
        <v>2.7</v>
      </c>
      <c r="Y4415">
        <v>18200</v>
      </c>
      <c r="Z4415">
        <v>2.14</v>
      </c>
    </row>
    <row r="4416" spans="1:26">
      <c r="A4416">
        <v>210857360</v>
      </c>
      <c r="B4416" t="s">
        <v>9261</v>
      </c>
      <c r="C4416" t="s">
        <v>3597</v>
      </c>
      <c r="D4416" t="s">
        <v>4034</v>
      </c>
      <c r="E4416" t="s">
        <v>5423</v>
      </c>
      <c r="F4416" t="s">
        <v>3600</v>
      </c>
      <c r="G4416">
        <v>210857360</v>
      </c>
      <c r="I4416" t="s">
        <v>3601</v>
      </c>
      <c r="J4416" t="s">
        <v>8174</v>
      </c>
      <c r="L4416" t="s">
        <v>9411</v>
      </c>
      <c r="M4416">
        <v>12.5</v>
      </c>
      <c r="N4416">
        <v>20</v>
      </c>
      <c r="O4416">
        <v>10.8</v>
      </c>
      <c r="P4416">
        <v>11.7</v>
      </c>
      <c r="Q4416">
        <v>17.600000000000001</v>
      </c>
      <c r="R4416">
        <v>9.6</v>
      </c>
      <c r="S4416" t="b">
        <v>0</v>
      </c>
      <c r="T4416" t="b">
        <v>0</v>
      </c>
      <c r="U4416" t="b">
        <v>1</v>
      </c>
      <c r="V4416">
        <v>18000</v>
      </c>
      <c r="W4416">
        <v>15400</v>
      </c>
      <c r="X4416">
        <v>2.7</v>
      </c>
      <c r="Y4416">
        <v>18200</v>
      </c>
      <c r="Z4416">
        <v>2.14</v>
      </c>
    </row>
    <row r="4417" spans="1:26">
      <c r="A4417">
        <v>210857357</v>
      </c>
      <c r="B4417" t="s">
        <v>9261</v>
      </c>
      <c r="C4417" t="s">
        <v>3597</v>
      </c>
      <c r="D4417" t="s">
        <v>4034</v>
      </c>
      <c r="E4417" t="s">
        <v>5417</v>
      </c>
      <c r="F4417" t="s">
        <v>3600</v>
      </c>
      <c r="G4417">
        <v>210857357</v>
      </c>
      <c r="I4417" t="s">
        <v>3601</v>
      </c>
      <c r="J4417" t="s">
        <v>8174</v>
      </c>
      <c r="L4417" t="s">
        <v>9411</v>
      </c>
      <c r="M4417">
        <v>12.5</v>
      </c>
      <c r="N4417">
        <v>20</v>
      </c>
      <c r="O4417">
        <v>10.8</v>
      </c>
      <c r="P4417">
        <v>11.7</v>
      </c>
      <c r="Q4417">
        <v>17.600000000000001</v>
      </c>
      <c r="R4417">
        <v>9.6</v>
      </c>
      <c r="S4417" t="b">
        <v>0</v>
      </c>
      <c r="T4417" t="b">
        <v>0</v>
      </c>
      <c r="U4417" t="b">
        <v>1</v>
      </c>
      <c r="V4417">
        <v>18000</v>
      </c>
      <c r="W4417">
        <v>15400</v>
      </c>
      <c r="X4417">
        <v>2.7</v>
      </c>
      <c r="Y4417">
        <v>18200</v>
      </c>
      <c r="Z4417">
        <v>2.14</v>
      </c>
    </row>
    <row r="4418" spans="1:26">
      <c r="A4418">
        <v>211644106</v>
      </c>
      <c r="B4418" t="s">
        <v>9261</v>
      </c>
      <c r="C4418" t="s">
        <v>3597</v>
      </c>
      <c r="D4418" t="s">
        <v>4034</v>
      </c>
      <c r="E4418" t="s">
        <v>7723</v>
      </c>
      <c r="F4418" t="s">
        <v>3600</v>
      </c>
      <c r="G4418">
        <v>211644106</v>
      </c>
      <c r="I4418" t="s">
        <v>3601</v>
      </c>
      <c r="J4418" t="s">
        <v>6742</v>
      </c>
      <c r="L4418" t="s">
        <v>9032</v>
      </c>
      <c r="M4418">
        <v>12.5</v>
      </c>
      <c r="N4418">
        <v>20</v>
      </c>
      <c r="O4418">
        <v>10.8</v>
      </c>
      <c r="P4418">
        <v>11.7</v>
      </c>
      <c r="Q4418">
        <v>17.600000000000001</v>
      </c>
      <c r="R4418">
        <v>9.6</v>
      </c>
      <c r="S4418" t="b">
        <v>0</v>
      </c>
      <c r="T4418" t="b">
        <v>0</v>
      </c>
      <c r="U4418" t="b">
        <v>1</v>
      </c>
      <c r="V4418">
        <v>18000</v>
      </c>
      <c r="W4418">
        <v>15400</v>
      </c>
      <c r="X4418">
        <v>2.7</v>
      </c>
      <c r="Y4418">
        <v>18200</v>
      </c>
      <c r="Z4418">
        <v>2.14</v>
      </c>
    </row>
    <row r="4419" spans="1:26">
      <c r="A4419">
        <v>211644112</v>
      </c>
      <c r="B4419" t="s">
        <v>9261</v>
      </c>
      <c r="C4419" t="s">
        <v>3597</v>
      </c>
      <c r="D4419" t="s">
        <v>4034</v>
      </c>
      <c r="E4419" t="s">
        <v>6224</v>
      </c>
      <c r="F4419" t="s">
        <v>3600</v>
      </c>
      <c r="G4419">
        <v>211644112</v>
      </c>
      <c r="I4419" t="s">
        <v>3601</v>
      </c>
      <c r="J4419" t="s">
        <v>6742</v>
      </c>
      <c r="L4419" t="s">
        <v>9032</v>
      </c>
      <c r="M4419">
        <v>12.5</v>
      </c>
      <c r="N4419">
        <v>20</v>
      </c>
      <c r="O4419">
        <v>10.8</v>
      </c>
      <c r="P4419">
        <v>11.7</v>
      </c>
      <c r="Q4419">
        <v>17.600000000000001</v>
      </c>
      <c r="R4419">
        <v>9.6</v>
      </c>
      <c r="S4419" t="b">
        <v>0</v>
      </c>
      <c r="T4419" t="b">
        <v>0</v>
      </c>
      <c r="U4419" t="b">
        <v>1</v>
      </c>
      <c r="V4419">
        <v>18000</v>
      </c>
      <c r="W4419">
        <v>15400</v>
      </c>
      <c r="X4419">
        <v>2.7</v>
      </c>
      <c r="Y4419">
        <v>18200</v>
      </c>
      <c r="Z4419">
        <v>2.14</v>
      </c>
    </row>
    <row r="4420" spans="1:26">
      <c r="A4420">
        <v>208141205</v>
      </c>
      <c r="B4420" t="s">
        <v>9261</v>
      </c>
      <c r="C4420" t="s">
        <v>3597</v>
      </c>
      <c r="D4420" t="s">
        <v>4034</v>
      </c>
      <c r="E4420" t="s">
        <v>7563</v>
      </c>
      <c r="F4420" t="s">
        <v>3600</v>
      </c>
      <c r="G4420">
        <v>208141205</v>
      </c>
      <c r="I4420" t="s">
        <v>3601</v>
      </c>
      <c r="J4420" t="s">
        <v>6075</v>
      </c>
      <c r="L4420" t="s">
        <v>9386</v>
      </c>
      <c r="M4420">
        <v>12.5</v>
      </c>
      <c r="N4420">
        <v>20</v>
      </c>
      <c r="O4420">
        <v>10.8</v>
      </c>
      <c r="P4420">
        <v>11.7</v>
      </c>
      <c r="Q4420">
        <v>17.600000000000001</v>
      </c>
      <c r="R4420">
        <v>9.6</v>
      </c>
      <c r="S4420" t="b">
        <v>0</v>
      </c>
      <c r="T4420" t="b">
        <v>0</v>
      </c>
      <c r="U4420" t="b">
        <v>1</v>
      </c>
      <c r="V4420">
        <v>18000</v>
      </c>
      <c r="W4420">
        <v>15400</v>
      </c>
      <c r="X4420">
        <v>2.7</v>
      </c>
      <c r="Y4420">
        <v>18200</v>
      </c>
      <c r="Z4420">
        <v>2.14</v>
      </c>
    </row>
    <row r="4421" spans="1:26">
      <c r="A4421">
        <v>208130311</v>
      </c>
      <c r="B4421" t="s">
        <v>9261</v>
      </c>
      <c r="C4421" t="s">
        <v>3597</v>
      </c>
      <c r="D4421" t="s">
        <v>4034</v>
      </c>
      <c r="E4421" t="s">
        <v>8154</v>
      </c>
      <c r="F4421" t="s">
        <v>3600</v>
      </c>
      <c r="G4421">
        <v>208130311</v>
      </c>
      <c r="I4421" t="s">
        <v>3601</v>
      </c>
      <c r="J4421" t="s">
        <v>8172</v>
      </c>
      <c r="L4421" t="s">
        <v>9410</v>
      </c>
      <c r="M4421">
        <v>12.5</v>
      </c>
      <c r="N4421">
        <v>20</v>
      </c>
      <c r="O4421">
        <v>10.8</v>
      </c>
      <c r="P4421">
        <v>11.7</v>
      </c>
      <c r="Q4421">
        <v>17.600000000000001</v>
      </c>
      <c r="R4421">
        <v>9.6</v>
      </c>
      <c r="S4421" t="b">
        <v>0</v>
      </c>
      <c r="T4421" t="b">
        <v>0</v>
      </c>
      <c r="U4421" t="b">
        <v>1</v>
      </c>
      <c r="V4421">
        <v>18000</v>
      </c>
      <c r="W4421">
        <v>15400</v>
      </c>
      <c r="X4421">
        <v>2.7</v>
      </c>
      <c r="Y4421">
        <v>18200</v>
      </c>
      <c r="Z4421">
        <v>2.14</v>
      </c>
    </row>
    <row r="4422" spans="1:26">
      <c r="A4422">
        <v>208141206</v>
      </c>
      <c r="B4422" t="s">
        <v>9261</v>
      </c>
      <c r="C4422" t="s">
        <v>3597</v>
      </c>
      <c r="D4422" t="s">
        <v>4034</v>
      </c>
      <c r="E4422" t="s">
        <v>7563</v>
      </c>
      <c r="F4422" t="s">
        <v>3600</v>
      </c>
      <c r="G4422">
        <v>208141206</v>
      </c>
      <c r="I4422" t="s">
        <v>3601</v>
      </c>
      <c r="J4422" t="s">
        <v>8139</v>
      </c>
      <c r="L4422" t="s">
        <v>9409</v>
      </c>
      <c r="M4422">
        <v>10</v>
      </c>
      <c r="N4422">
        <v>17</v>
      </c>
      <c r="O4422">
        <v>10.4</v>
      </c>
      <c r="P4422">
        <v>9.6</v>
      </c>
      <c r="Q4422">
        <v>16</v>
      </c>
      <c r="R4422">
        <v>8.5</v>
      </c>
      <c r="S4422" t="b">
        <v>0</v>
      </c>
      <c r="T4422" t="b">
        <v>0</v>
      </c>
      <c r="U4422" t="b">
        <v>0</v>
      </c>
      <c r="V4422">
        <v>57000</v>
      </c>
      <c r="W4422">
        <v>37800</v>
      </c>
      <c r="X4422">
        <v>2.48</v>
      </c>
      <c r="Y4422">
        <v>37800</v>
      </c>
      <c r="Z4422">
        <v>2.48</v>
      </c>
    </row>
    <row r="4423" spans="1:26">
      <c r="A4423">
        <v>208101229</v>
      </c>
      <c r="B4423" t="s">
        <v>9261</v>
      </c>
      <c r="C4423" t="s">
        <v>3597</v>
      </c>
      <c r="D4423" t="s">
        <v>4034</v>
      </c>
      <c r="E4423" t="s">
        <v>7563</v>
      </c>
      <c r="F4423" t="s">
        <v>3600</v>
      </c>
      <c r="G4423">
        <v>208101229</v>
      </c>
      <c r="I4423" t="s">
        <v>3601</v>
      </c>
      <c r="J4423" t="s">
        <v>8085</v>
      </c>
      <c r="L4423" t="s">
        <v>5226</v>
      </c>
      <c r="M4423">
        <v>8.6</v>
      </c>
      <c r="N4423">
        <v>16.2</v>
      </c>
      <c r="O4423">
        <v>10.8</v>
      </c>
      <c r="P4423">
        <v>8.1999999999999993</v>
      </c>
      <c r="Q4423">
        <v>15.3</v>
      </c>
      <c r="R4423">
        <v>9.1999999999999993</v>
      </c>
      <c r="S4423" t="b">
        <v>0</v>
      </c>
      <c r="T4423" t="b">
        <v>0</v>
      </c>
      <c r="U4423" t="b">
        <v>0</v>
      </c>
      <c r="V4423">
        <v>48000</v>
      </c>
      <c r="W4423">
        <v>38000</v>
      </c>
      <c r="X4423">
        <v>2.1</v>
      </c>
      <c r="Y4423">
        <v>39000</v>
      </c>
      <c r="Z4423">
        <v>2.1</v>
      </c>
    </row>
    <row r="4424" spans="1:26">
      <c r="A4424">
        <v>208101230</v>
      </c>
      <c r="B4424" t="s">
        <v>9261</v>
      </c>
      <c r="C4424" t="s">
        <v>3597</v>
      </c>
      <c r="D4424" t="s">
        <v>4034</v>
      </c>
      <c r="E4424" t="s">
        <v>7563</v>
      </c>
      <c r="F4424" t="s">
        <v>3600</v>
      </c>
      <c r="G4424">
        <v>208101230</v>
      </c>
      <c r="I4424" t="s">
        <v>3601</v>
      </c>
      <c r="J4424" t="s">
        <v>8075</v>
      </c>
      <c r="L4424" t="s">
        <v>5224</v>
      </c>
      <c r="M4424">
        <v>8.8000000000000007</v>
      </c>
      <c r="N4424">
        <v>17</v>
      </c>
      <c r="O4424">
        <v>11.3</v>
      </c>
      <c r="P4424">
        <v>8.1999999999999993</v>
      </c>
      <c r="Q4424">
        <v>15.4</v>
      </c>
      <c r="R4424">
        <v>9</v>
      </c>
      <c r="S4424" t="b">
        <v>0</v>
      </c>
      <c r="T4424" t="b">
        <v>0</v>
      </c>
      <c r="U4424" t="b">
        <v>0</v>
      </c>
      <c r="V4424">
        <v>36000</v>
      </c>
      <c r="W4424">
        <v>27000</v>
      </c>
      <c r="X4424">
        <v>2.54</v>
      </c>
      <c r="Y4424">
        <v>27200</v>
      </c>
      <c r="Z4424">
        <v>2.5299999999999998</v>
      </c>
    </row>
    <row r="4425" spans="1:26">
      <c r="A4425">
        <v>211644110</v>
      </c>
      <c r="B4425" t="s">
        <v>9261</v>
      </c>
      <c r="C4425" t="s">
        <v>3597</v>
      </c>
      <c r="D4425" t="s">
        <v>4034</v>
      </c>
      <c r="E4425" t="s">
        <v>6224</v>
      </c>
      <c r="F4425" t="s">
        <v>3600</v>
      </c>
      <c r="G4425">
        <v>211644110</v>
      </c>
      <c r="I4425" t="s">
        <v>3601</v>
      </c>
      <c r="J4425" t="s">
        <v>7967</v>
      </c>
      <c r="L4425" t="s">
        <v>9034</v>
      </c>
      <c r="M4425">
        <v>11.1</v>
      </c>
      <c r="N4425">
        <v>19</v>
      </c>
      <c r="O4425">
        <v>10</v>
      </c>
      <c r="P4425">
        <v>11.2</v>
      </c>
      <c r="Q4425">
        <v>17.5</v>
      </c>
      <c r="R4425">
        <v>8.4</v>
      </c>
      <c r="S4425" t="b">
        <v>0</v>
      </c>
      <c r="T4425" t="b">
        <v>0</v>
      </c>
      <c r="U4425" t="b">
        <v>1</v>
      </c>
      <c r="V4425">
        <v>30000</v>
      </c>
      <c r="W4425">
        <v>20400</v>
      </c>
      <c r="X4425">
        <v>2.04</v>
      </c>
      <c r="Y4425">
        <v>22000</v>
      </c>
      <c r="Z4425">
        <v>2.04</v>
      </c>
    </row>
    <row r="4426" spans="1:26">
      <c r="A4426">
        <v>211001953</v>
      </c>
      <c r="B4426" t="s">
        <v>9261</v>
      </c>
      <c r="C4426" t="s">
        <v>3597</v>
      </c>
      <c r="D4426" t="s">
        <v>4034</v>
      </c>
      <c r="E4426" t="s">
        <v>5440</v>
      </c>
      <c r="F4426" t="s">
        <v>3600</v>
      </c>
      <c r="G4426">
        <v>211001953</v>
      </c>
      <c r="I4426" t="s">
        <v>3601</v>
      </c>
      <c r="J4426" t="s">
        <v>9407</v>
      </c>
      <c r="L4426" t="s">
        <v>9408</v>
      </c>
      <c r="M4426">
        <v>11.1</v>
      </c>
      <c r="N4426">
        <v>19</v>
      </c>
      <c r="O4426">
        <v>10</v>
      </c>
      <c r="P4426">
        <v>11.2</v>
      </c>
      <c r="Q4426">
        <v>17.5</v>
      </c>
      <c r="R4426">
        <v>8.4</v>
      </c>
      <c r="S4426" t="b">
        <v>0</v>
      </c>
      <c r="T4426" t="b">
        <v>0</v>
      </c>
      <c r="U4426" t="b">
        <v>1</v>
      </c>
      <c r="V4426">
        <v>30000</v>
      </c>
      <c r="W4426">
        <v>20400</v>
      </c>
      <c r="X4426">
        <v>2.04</v>
      </c>
      <c r="Y4426">
        <v>22000</v>
      </c>
      <c r="Z4426">
        <v>2.04</v>
      </c>
    </row>
    <row r="4427" spans="1:26">
      <c r="A4427">
        <v>211644104</v>
      </c>
      <c r="B4427" t="s">
        <v>9261</v>
      </c>
      <c r="C4427" t="s">
        <v>3597</v>
      </c>
      <c r="D4427" t="s">
        <v>4034</v>
      </c>
      <c r="E4427" t="s">
        <v>7723</v>
      </c>
      <c r="F4427" t="s">
        <v>3600</v>
      </c>
      <c r="G4427">
        <v>211644104</v>
      </c>
      <c r="I4427" t="s">
        <v>3601</v>
      </c>
      <c r="J4427" t="s">
        <v>7967</v>
      </c>
      <c r="L4427" t="s">
        <v>9034</v>
      </c>
      <c r="M4427">
        <v>11.1</v>
      </c>
      <c r="N4427">
        <v>19</v>
      </c>
      <c r="O4427">
        <v>10</v>
      </c>
      <c r="P4427">
        <v>11.2</v>
      </c>
      <c r="Q4427">
        <v>17.5</v>
      </c>
      <c r="R4427">
        <v>8.4</v>
      </c>
      <c r="S4427" t="b">
        <v>0</v>
      </c>
      <c r="T4427" t="b">
        <v>0</v>
      </c>
      <c r="U4427" t="b">
        <v>1</v>
      </c>
      <c r="V4427">
        <v>30000</v>
      </c>
      <c r="W4427">
        <v>20400</v>
      </c>
      <c r="X4427">
        <v>2.04</v>
      </c>
      <c r="Y4427">
        <v>22000</v>
      </c>
      <c r="Z4427">
        <v>2.04</v>
      </c>
    </row>
    <row r="4428" spans="1:26">
      <c r="A4428">
        <v>208130312</v>
      </c>
      <c r="B4428" t="s">
        <v>9261</v>
      </c>
      <c r="C4428" t="s">
        <v>3597</v>
      </c>
      <c r="D4428" t="s">
        <v>4034</v>
      </c>
      <c r="E4428" t="s">
        <v>8154</v>
      </c>
      <c r="F4428" t="s">
        <v>3600</v>
      </c>
      <c r="G4428">
        <v>208130312</v>
      </c>
      <c r="I4428" t="s">
        <v>3601</v>
      </c>
      <c r="J4428" t="s">
        <v>8187</v>
      </c>
      <c r="L4428" t="s">
        <v>9406</v>
      </c>
      <c r="M4428">
        <v>12.5</v>
      </c>
      <c r="N4428">
        <v>21</v>
      </c>
      <c r="O4428">
        <v>11.6</v>
      </c>
      <c r="P4428">
        <v>11.7</v>
      </c>
      <c r="Q4428">
        <v>18.399999999999999</v>
      </c>
      <c r="R4428">
        <v>9.3000000000000007</v>
      </c>
      <c r="S4428" t="b">
        <v>0</v>
      </c>
      <c r="T4428" t="b">
        <v>0</v>
      </c>
      <c r="U4428" t="b">
        <v>1</v>
      </c>
      <c r="V4428">
        <v>23000</v>
      </c>
      <c r="W4428">
        <v>16900</v>
      </c>
      <c r="X4428">
        <v>2.4</v>
      </c>
      <c r="Y4428">
        <v>25000</v>
      </c>
      <c r="Z4428">
        <v>2.2200000000000002</v>
      </c>
    </row>
    <row r="4429" spans="1:26">
      <c r="A4429">
        <v>208101232</v>
      </c>
      <c r="B4429" t="s">
        <v>9261</v>
      </c>
      <c r="C4429" t="s">
        <v>3597</v>
      </c>
      <c r="D4429" t="s">
        <v>4034</v>
      </c>
      <c r="E4429" t="s">
        <v>7563</v>
      </c>
      <c r="F4429" t="s">
        <v>3600</v>
      </c>
      <c r="G4429">
        <v>208101232</v>
      </c>
      <c r="I4429" t="s">
        <v>3601</v>
      </c>
      <c r="J4429" t="s">
        <v>6077</v>
      </c>
      <c r="L4429" t="s">
        <v>9387</v>
      </c>
      <c r="M4429">
        <v>12.5</v>
      </c>
      <c r="N4429">
        <v>21</v>
      </c>
      <c r="O4429">
        <v>11.6</v>
      </c>
      <c r="P4429">
        <v>11.7</v>
      </c>
      <c r="Q4429">
        <v>18.399999999999999</v>
      </c>
      <c r="R4429">
        <v>9.3000000000000007</v>
      </c>
      <c r="S4429" t="b">
        <v>0</v>
      </c>
      <c r="T4429" t="b">
        <v>0</v>
      </c>
      <c r="U4429" t="b">
        <v>1</v>
      </c>
      <c r="V4429">
        <v>23000</v>
      </c>
      <c r="W4429">
        <v>16900</v>
      </c>
      <c r="X4429">
        <v>2.4</v>
      </c>
      <c r="Y4429">
        <v>25000</v>
      </c>
      <c r="Z4429">
        <v>2.2200000000000002</v>
      </c>
    </row>
    <row r="4430" spans="1:26">
      <c r="A4430">
        <v>210857355</v>
      </c>
      <c r="B4430" t="s">
        <v>9261</v>
      </c>
      <c r="C4430" t="s">
        <v>3597</v>
      </c>
      <c r="D4430" t="s">
        <v>4034</v>
      </c>
      <c r="E4430" t="s">
        <v>5422</v>
      </c>
      <c r="F4430" t="s">
        <v>3600</v>
      </c>
      <c r="G4430">
        <v>210857355</v>
      </c>
      <c r="I4430" t="s">
        <v>3601</v>
      </c>
      <c r="J4430" t="s">
        <v>8180</v>
      </c>
      <c r="L4430" t="s">
        <v>9405</v>
      </c>
      <c r="M4430">
        <v>12.5</v>
      </c>
      <c r="N4430">
        <v>21</v>
      </c>
      <c r="O4430">
        <v>11.6</v>
      </c>
      <c r="P4430">
        <v>11.7</v>
      </c>
      <c r="Q4430">
        <v>18.399999999999999</v>
      </c>
      <c r="R4430">
        <v>9.3000000000000007</v>
      </c>
      <c r="S4430" t="b">
        <v>0</v>
      </c>
      <c r="T4430" t="b">
        <v>0</v>
      </c>
      <c r="U4430" t="b">
        <v>1</v>
      </c>
      <c r="V4430">
        <v>23000</v>
      </c>
      <c r="W4430">
        <v>16900</v>
      </c>
      <c r="X4430">
        <v>2.4</v>
      </c>
      <c r="Y4430">
        <v>25000</v>
      </c>
      <c r="Z4430">
        <v>2.2200000000000002</v>
      </c>
    </row>
    <row r="4431" spans="1:26">
      <c r="A4431">
        <v>210857358</v>
      </c>
      <c r="B4431" t="s">
        <v>9261</v>
      </c>
      <c r="C4431" t="s">
        <v>3597</v>
      </c>
      <c r="D4431" t="s">
        <v>4034</v>
      </c>
      <c r="E4431" t="s">
        <v>5417</v>
      </c>
      <c r="F4431" t="s">
        <v>3600</v>
      </c>
      <c r="G4431">
        <v>210857358</v>
      </c>
      <c r="I4431" t="s">
        <v>3601</v>
      </c>
      <c r="J4431" t="s">
        <v>8180</v>
      </c>
      <c r="L4431" t="s">
        <v>9405</v>
      </c>
      <c r="M4431">
        <v>12.5</v>
      </c>
      <c r="N4431">
        <v>21</v>
      </c>
      <c r="O4431">
        <v>11.6</v>
      </c>
      <c r="P4431">
        <v>11.7</v>
      </c>
      <c r="Q4431">
        <v>18.399999999999999</v>
      </c>
      <c r="R4431">
        <v>9.3000000000000007</v>
      </c>
      <c r="S4431" t="b">
        <v>0</v>
      </c>
      <c r="T4431" t="b">
        <v>0</v>
      </c>
      <c r="U4431" t="b">
        <v>1</v>
      </c>
      <c r="V4431">
        <v>23000</v>
      </c>
      <c r="W4431">
        <v>16900</v>
      </c>
      <c r="X4431">
        <v>2.4</v>
      </c>
      <c r="Y4431">
        <v>25000</v>
      </c>
      <c r="Z4431">
        <v>2.2200000000000002</v>
      </c>
    </row>
    <row r="4432" spans="1:26">
      <c r="A4432">
        <v>211644107</v>
      </c>
      <c r="B4432" t="s">
        <v>9261</v>
      </c>
      <c r="C4432" t="s">
        <v>3597</v>
      </c>
      <c r="D4432" t="s">
        <v>4034</v>
      </c>
      <c r="E4432" t="s">
        <v>7723</v>
      </c>
      <c r="F4432" t="s">
        <v>3600</v>
      </c>
      <c r="G4432">
        <v>211644107</v>
      </c>
      <c r="I4432" t="s">
        <v>3601</v>
      </c>
      <c r="J4432" t="s">
        <v>6509</v>
      </c>
      <c r="L4432" t="s">
        <v>9042</v>
      </c>
      <c r="M4432">
        <v>12.5</v>
      </c>
      <c r="N4432">
        <v>21</v>
      </c>
      <c r="O4432">
        <v>11.6</v>
      </c>
      <c r="P4432">
        <v>11.7</v>
      </c>
      <c r="Q4432">
        <v>18.399999999999999</v>
      </c>
      <c r="R4432">
        <v>9.3000000000000007</v>
      </c>
      <c r="S4432" t="b">
        <v>0</v>
      </c>
      <c r="T4432" t="b">
        <v>0</v>
      </c>
      <c r="U4432" t="b">
        <v>1</v>
      </c>
      <c r="V4432">
        <v>23000</v>
      </c>
      <c r="W4432">
        <v>16900</v>
      </c>
      <c r="X4432">
        <v>2.4</v>
      </c>
      <c r="Y4432">
        <v>25000</v>
      </c>
      <c r="Z4432">
        <v>2.2200000000000002</v>
      </c>
    </row>
    <row r="4433" spans="1:26">
      <c r="A4433">
        <v>210857361</v>
      </c>
      <c r="B4433" t="s">
        <v>9261</v>
      </c>
      <c r="C4433" t="s">
        <v>3597</v>
      </c>
      <c r="D4433" t="s">
        <v>4034</v>
      </c>
      <c r="E4433" t="s">
        <v>5423</v>
      </c>
      <c r="F4433" t="s">
        <v>3600</v>
      </c>
      <c r="G4433">
        <v>210857361</v>
      </c>
      <c r="I4433" t="s">
        <v>3601</v>
      </c>
      <c r="J4433" t="s">
        <v>8180</v>
      </c>
      <c r="L4433" t="s">
        <v>9405</v>
      </c>
      <c r="M4433">
        <v>12.5</v>
      </c>
      <c r="N4433">
        <v>21</v>
      </c>
      <c r="O4433">
        <v>11.6</v>
      </c>
      <c r="P4433">
        <v>11.7</v>
      </c>
      <c r="Q4433">
        <v>18.399999999999999</v>
      </c>
      <c r="R4433">
        <v>9.3000000000000007</v>
      </c>
      <c r="S4433" t="b">
        <v>0</v>
      </c>
      <c r="T4433" t="b">
        <v>0</v>
      </c>
      <c r="U4433" t="b">
        <v>1</v>
      </c>
      <c r="V4433">
        <v>23000</v>
      </c>
      <c r="W4433">
        <v>16900</v>
      </c>
      <c r="X4433">
        <v>2.4</v>
      </c>
      <c r="Y4433">
        <v>25000</v>
      </c>
      <c r="Z4433">
        <v>2.2200000000000002</v>
      </c>
    </row>
    <row r="4434" spans="1:26">
      <c r="A4434">
        <v>211644113</v>
      </c>
      <c r="B4434" t="s">
        <v>9261</v>
      </c>
      <c r="C4434" t="s">
        <v>3597</v>
      </c>
      <c r="D4434" t="s">
        <v>4034</v>
      </c>
      <c r="E4434" t="s">
        <v>6224</v>
      </c>
      <c r="F4434" t="s">
        <v>3600</v>
      </c>
      <c r="G4434">
        <v>211644113</v>
      </c>
      <c r="I4434" t="s">
        <v>3601</v>
      </c>
      <c r="J4434" t="s">
        <v>6509</v>
      </c>
      <c r="L4434" t="s">
        <v>9042</v>
      </c>
      <c r="M4434">
        <v>12.5</v>
      </c>
      <c r="N4434">
        <v>21</v>
      </c>
      <c r="O4434">
        <v>11.6</v>
      </c>
      <c r="P4434">
        <v>11.7</v>
      </c>
      <c r="Q4434">
        <v>18.399999999999999</v>
      </c>
      <c r="R4434">
        <v>9.3000000000000007</v>
      </c>
      <c r="S4434" t="b">
        <v>0</v>
      </c>
      <c r="T4434" t="b">
        <v>0</v>
      </c>
      <c r="U4434" t="b">
        <v>1</v>
      </c>
      <c r="V4434">
        <v>23000</v>
      </c>
      <c r="W4434">
        <v>16900</v>
      </c>
      <c r="X4434">
        <v>2.4</v>
      </c>
      <c r="Y4434">
        <v>25000</v>
      </c>
      <c r="Z4434">
        <v>2.2200000000000002</v>
      </c>
    </row>
    <row r="4435" spans="1:26">
      <c r="A4435">
        <v>211644132</v>
      </c>
      <c r="B4435" t="s">
        <v>9261</v>
      </c>
      <c r="C4435" t="s">
        <v>3597</v>
      </c>
      <c r="D4435" t="s">
        <v>4034</v>
      </c>
      <c r="E4435" t="s">
        <v>6252</v>
      </c>
      <c r="F4435" t="s">
        <v>3600</v>
      </c>
      <c r="G4435">
        <v>211644132</v>
      </c>
      <c r="I4435" t="s">
        <v>3601</v>
      </c>
      <c r="J4435" t="s">
        <v>9403</v>
      </c>
      <c r="L4435" t="s">
        <v>9404</v>
      </c>
      <c r="M4435">
        <v>10.4</v>
      </c>
      <c r="N4435">
        <v>18</v>
      </c>
      <c r="O4435">
        <v>9.1</v>
      </c>
      <c r="P4435">
        <v>10.1</v>
      </c>
      <c r="Q4435">
        <v>16.899999999999999</v>
      </c>
      <c r="R4435">
        <v>8.3000000000000007</v>
      </c>
      <c r="S4435" t="b">
        <v>0</v>
      </c>
      <c r="T4435" t="b">
        <v>0</v>
      </c>
      <c r="U4435" t="b">
        <v>0</v>
      </c>
      <c r="V4435">
        <v>36000</v>
      </c>
      <c r="W4435">
        <v>20400</v>
      </c>
      <c r="X4435">
        <v>2.42</v>
      </c>
      <c r="Y4435">
        <v>22700</v>
      </c>
      <c r="Z4435">
        <v>2</v>
      </c>
    </row>
    <row r="4436" spans="1:26">
      <c r="A4436">
        <v>208960638</v>
      </c>
      <c r="B4436" t="s">
        <v>9261</v>
      </c>
      <c r="C4436" t="s">
        <v>3597</v>
      </c>
      <c r="D4436" t="s">
        <v>4034</v>
      </c>
      <c r="E4436" t="s">
        <v>6252</v>
      </c>
      <c r="F4436" t="s">
        <v>3600</v>
      </c>
      <c r="G4436">
        <v>208960638</v>
      </c>
      <c r="I4436" t="s">
        <v>3601</v>
      </c>
      <c r="J4436" t="s">
        <v>9401</v>
      </c>
      <c r="L4436" t="s">
        <v>9402</v>
      </c>
      <c r="M4436">
        <v>10.4</v>
      </c>
      <c r="N4436">
        <v>18</v>
      </c>
      <c r="O4436">
        <v>9.1</v>
      </c>
      <c r="P4436">
        <v>10.1</v>
      </c>
      <c r="Q4436">
        <v>16.899999999999999</v>
      </c>
      <c r="R4436">
        <v>8.3000000000000007</v>
      </c>
      <c r="S4436" t="b">
        <v>0</v>
      </c>
      <c r="T4436" t="b">
        <v>0</v>
      </c>
      <c r="U4436" t="b">
        <v>0</v>
      </c>
      <c r="V4436">
        <v>36000</v>
      </c>
      <c r="W4436">
        <v>20400</v>
      </c>
      <c r="X4436">
        <v>2.42</v>
      </c>
      <c r="Y4436">
        <v>22700</v>
      </c>
      <c r="Z4436">
        <v>2</v>
      </c>
    </row>
    <row r="4437" spans="1:26">
      <c r="A4437">
        <v>208960640</v>
      </c>
      <c r="B4437" t="s">
        <v>9261</v>
      </c>
      <c r="C4437" t="s">
        <v>3597</v>
      </c>
      <c r="D4437" t="s">
        <v>4034</v>
      </c>
      <c r="E4437" t="s">
        <v>6252</v>
      </c>
      <c r="F4437" t="s">
        <v>3600</v>
      </c>
      <c r="G4437">
        <v>208960640</v>
      </c>
      <c r="I4437" t="s">
        <v>3601</v>
      </c>
      <c r="J4437" t="s">
        <v>9399</v>
      </c>
      <c r="L4437" t="s">
        <v>9400</v>
      </c>
      <c r="M4437">
        <v>10.3</v>
      </c>
      <c r="N4437">
        <v>18</v>
      </c>
      <c r="O4437">
        <v>9.1999999999999993</v>
      </c>
      <c r="P4437">
        <v>8.8000000000000007</v>
      </c>
      <c r="Q4437">
        <v>14.7</v>
      </c>
      <c r="R4437">
        <v>8.5</v>
      </c>
      <c r="S4437" t="b">
        <v>0</v>
      </c>
      <c r="T4437" t="b">
        <v>0</v>
      </c>
      <c r="U4437" t="b">
        <v>0</v>
      </c>
      <c r="V4437">
        <v>57000</v>
      </c>
      <c r="W4437">
        <v>37000</v>
      </c>
      <c r="X4437">
        <v>2.4</v>
      </c>
      <c r="Y4437">
        <v>39000</v>
      </c>
      <c r="Z4437">
        <v>2</v>
      </c>
    </row>
    <row r="4438" spans="1:26">
      <c r="A4438">
        <v>211644133</v>
      </c>
      <c r="B4438" t="s">
        <v>9261</v>
      </c>
      <c r="C4438" t="s">
        <v>3597</v>
      </c>
      <c r="D4438" t="s">
        <v>4034</v>
      </c>
      <c r="E4438" t="s">
        <v>6252</v>
      </c>
      <c r="F4438" t="s">
        <v>3600</v>
      </c>
      <c r="G4438">
        <v>211644133</v>
      </c>
      <c r="I4438" t="s">
        <v>3601</v>
      </c>
      <c r="J4438" t="s">
        <v>9397</v>
      </c>
      <c r="L4438" t="s">
        <v>9398</v>
      </c>
      <c r="M4438">
        <v>10.3</v>
      </c>
      <c r="N4438">
        <v>18</v>
      </c>
      <c r="O4438">
        <v>9.1999999999999993</v>
      </c>
      <c r="P4438">
        <v>8.8000000000000007</v>
      </c>
      <c r="Q4438">
        <v>14.7</v>
      </c>
      <c r="R4438">
        <v>8.5</v>
      </c>
      <c r="S4438" t="b">
        <v>0</v>
      </c>
      <c r="T4438" t="b">
        <v>0</v>
      </c>
      <c r="U4438" t="b">
        <v>0</v>
      </c>
      <c r="V4438">
        <v>57000</v>
      </c>
      <c r="W4438">
        <v>37000</v>
      </c>
      <c r="X4438">
        <v>2.4</v>
      </c>
      <c r="Y4438">
        <v>39000</v>
      </c>
      <c r="Z4438">
        <v>2</v>
      </c>
    </row>
    <row r="4439" spans="1:26">
      <c r="A4439">
        <v>211644135</v>
      </c>
      <c r="B4439" t="s">
        <v>9261</v>
      </c>
      <c r="C4439" t="s">
        <v>3597</v>
      </c>
      <c r="D4439" t="s">
        <v>4034</v>
      </c>
      <c r="E4439" t="s">
        <v>6252</v>
      </c>
      <c r="F4439" t="s">
        <v>3600</v>
      </c>
      <c r="G4439">
        <v>211644135</v>
      </c>
      <c r="I4439" t="s">
        <v>3601</v>
      </c>
      <c r="J4439" t="s">
        <v>9395</v>
      </c>
      <c r="L4439" t="s">
        <v>9396</v>
      </c>
      <c r="M4439">
        <v>9.3000000000000007</v>
      </c>
      <c r="N4439">
        <v>17.3</v>
      </c>
      <c r="O4439">
        <v>10</v>
      </c>
      <c r="P4439">
        <v>8.8000000000000007</v>
      </c>
      <c r="Q4439">
        <v>15.8</v>
      </c>
      <c r="R4439">
        <v>9.4</v>
      </c>
      <c r="S4439" t="b">
        <v>0</v>
      </c>
      <c r="T4439" t="b">
        <v>0</v>
      </c>
      <c r="U4439" t="b">
        <v>0</v>
      </c>
      <c r="V4439">
        <v>47000</v>
      </c>
      <c r="W4439">
        <v>37000</v>
      </c>
      <c r="X4439">
        <v>2.4</v>
      </c>
      <c r="Y4439">
        <v>39000</v>
      </c>
      <c r="Z4439">
        <v>2</v>
      </c>
    </row>
    <row r="4440" spans="1:26">
      <c r="A4440">
        <v>208960639</v>
      </c>
      <c r="B4440" t="s">
        <v>9261</v>
      </c>
      <c r="C4440" t="s">
        <v>3597</v>
      </c>
      <c r="D4440" t="s">
        <v>4034</v>
      </c>
      <c r="E4440" t="s">
        <v>6252</v>
      </c>
      <c r="F4440" t="s">
        <v>3600</v>
      </c>
      <c r="G4440">
        <v>208960639</v>
      </c>
      <c r="I4440" t="s">
        <v>3601</v>
      </c>
      <c r="J4440" t="s">
        <v>9393</v>
      </c>
      <c r="L4440" t="s">
        <v>9394</v>
      </c>
      <c r="M4440">
        <v>9.3000000000000007</v>
      </c>
      <c r="N4440">
        <v>17.3</v>
      </c>
      <c r="O4440">
        <v>10</v>
      </c>
      <c r="P4440">
        <v>8.8000000000000007</v>
      </c>
      <c r="Q4440">
        <v>15.8</v>
      </c>
      <c r="R4440">
        <v>9.4</v>
      </c>
      <c r="S4440" t="b">
        <v>0</v>
      </c>
      <c r="T4440" t="b">
        <v>0</v>
      </c>
      <c r="U4440" t="b">
        <v>0</v>
      </c>
      <c r="V4440">
        <v>47000</v>
      </c>
      <c r="W4440">
        <v>37000</v>
      </c>
      <c r="X4440">
        <v>2.4</v>
      </c>
      <c r="Y4440">
        <v>39000</v>
      </c>
      <c r="Z4440">
        <v>2</v>
      </c>
    </row>
    <row r="4441" spans="1:26">
      <c r="A4441">
        <v>208960637</v>
      </c>
      <c r="B4441" t="s">
        <v>9261</v>
      </c>
      <c r="C4441" t="s">
        <v>3597</v>
      </c>
      <c r="D4441" t="s">
        <v>4034</v>
      </c>
      <c r="E4441" t="s">
        <v>6252</v>
      </c>
      <c r="F4441" t="s">
        <v>3600</v>
      </c>
      <c r="G4441">
        <v>208960637</v>
      </c>
      <c r="I4441" t="s">
        <v>3601</v>
      </c>
      <c r="J4441" t="s">
        <v>9391</v>
      </c>
      <c r="L4441" t="s">
        <v>9392</v>
      </c>
      <c r="M4441">
        <v>10.3</v>
      </c>
      <c r="N4441">
        <v>18.5</v>
      </c>
      <c r="O4441">
        <v>9.5</v>
      </c>
      <c r="P4441">
        <v>10</v>
      </c>
      <c r="Q4441">
        <v>16.5</v>
      </c>
      <c r="R4441">
        <v>8.1</v>
      </c>
      <c r="S4441" t="b">
        <v>0</v>
      </c>
      <c r="T4441" t="b">
        <v>0</v>
      </c>
      <c r="U4441" t="b">
        <v>0</v>
      </c>
      <c r="V4441">
        <v>30000</v>
      </c>
      <c r="W4441">
        <v>19000</v>
      </c>
      <c r="X4441">
        <v>2.2999999999999998</v>
      </c>
      <c r="Y4441">
        <v>19300</v>
      </c>
      <c r="Z4441">
        <v>1.65</v>
      </c>
    </row>
    <row r="4442" spans="1:26">
      <c r="A4442">
        <v>211644134</v>
      </c>
      <c r="B4442" t="s">
        <v>9261</v>
      </c>
      <c r="C4442" t="s">
        <v>3597</v>
      </c>
      <c r="D4442" t="s">
        <v>4034</v>
      </c>
      <c r="E4442" t="s">
        <v>6252</v>
      </c>
      <c r="F4442" t="s">
        <v>3600</v>
      </c>
      <c r="G4442">
        <v>211644134</v>
      </c>
      <c r="I4442" t="s">
        <v>3601</v>
      </c>
      <c r="J4442" t="s">
        <v>9389</v>
      </c>
      <c r="L4442" t="s">
        <v>9390</v>
      </c>
      <c r="M4442">
        <v>10.3</v>
      </c>
      <c r="N4442">
        <v>18.5</v>
      </c>
      <c r="O4442">
        <v>9.5</v>
      </c>
      <c r="P4442">
        <v>10</v>
      </c>
      <c r="Q4442">
        <v>16.5</v>
      </c>
      <c r="R4442">
        <v>8.1</v>
      </c>
      <c r="S4442" t="b">
        <v>0</v>
      </c>
      <c r="T4442" t="b">
        <v>0</v>
      </c>
      <c r="U4442" t="b">
        <v>0</v>
      </c>
      <c r="V4442">
        <v>30000</v>
      </c>
      <c r="W4442">
        <v>19000</v>
      </c>
      <c r="X4442">
        <v>2.2999999999999998</v>
      </c>
      <c r="Y4442">
        <v>19300</v>
      </c>
      <c r="Z4442">
        <v>1.65</v>
      </c>
    </row>
    <row r="4443" spans="1:26">
      <c r="A4443">
        <v>211644103</v>
      </c>
      <c r="B4443" t="s">
        <v>9261</v>
      </c>
      <c r="C4443" t="s">
        <v>3597</v>
      </c>
      <c r="D4443" t="s">
        <v>4034</v>
      </c>
      <c r="E4443" t="s">
        <v>7723</v>
      </c>
      <c r="F4443" t="s">
        <v>3600</v>
      </c>
      <c r="G4443">
        <v>211644103</v>
      </c>
      <c r="I4443" t="s">
        <v>3601</v>
      </c>
      <c r="J4443" t="s">
        <v>7880</v>
      </c>
      <c r="L4443" t="s">
        <v>9042</v>
      </c>
      <c r="M4443">
        <v>12.5</v>
      </c>
      <c r="N4443">
        <v>20</v>
      </c>
      <c r="O4443">
        <v>10</v>
      </c>
      <c r="P4443">
        <v>11.7</v>
      </c>
      <c r="Q4443">
        <v>18</v>
      </c>
      <c r="R4443">
        <v>8.1</v>
      </c>
      <c r="S4443" t="b">
        <v>0</v>
      </c>
      <c r="T4443" t="b">
        <v>0</v>
      </c>
      <c r="U4443" t="b">
        <v>1</v>
      </c>
      <c r="V4443">
        <v>24000</v>
      </c>
      <c r="W4443">
        <v>17000</v>
      </c>
      <c r="X4443">
        <v>2.98</v>
      </c>
      <c r="Y4443">
        <v>18000</v>
      </c>
      <c r="Z4443">
        <v>2.2000000000000002</v>
      </c>
    </row>
    <row r="4444" spans="1:26">
      <c r="A4444">
        <v>211001952</v>
      </c>
      <c r="B4444" t="s">
        <v>9261</v>
      </c>
      <c r="C4444" t="s">
        <v>3597</v>
      </c>
      <c r="D4444" t="s">
        <v>4034</v>
      </c>
      <c r="E4444" t="s">
        <v>5440</v>
      </c>
      <c r="F4444" t="s">
        <v>3600</v>
      </c>
      <c r="G4444">
        <v>211001952</v>
      </c>
      <c r="I4444" t="s">
        <v>3601</v>
      </c>
      <c r="J4444" t="s">
        <v>8017</v>
      </c>
      <c r="L4444" t="s">
        <v>9388</v>
      </c>
      <c r="M4444">
        <v>12.5</v>
      </c>
      <c r="N4444">
        <v>20</v>
      </c>
      <c r="O4444">
        <v>10</v>
      </c>
      <c r="P4444">
        <v>11.7</v>
      </c>
      <c r="Q4444">
        <v>18</v>
      </c>
      <c r="R4444">
        <v>8.1</v>
      </c>
      <c r="S4444" t="b">
        <v>0</v>
      </c>
      <c r="T4444" t="b">
        <v>0</v>
      </c>
      <c r="U4444" t="b">
        <v>1</v>
      </c>
      <c r="V4444">
        <v>24000</v>
      </c>
      <c r="W4444">
        <v>17000</v>
      </c>
      <c r="X4444">
        <v>2.98</v>
      </c>
      <c r="Y4444">
        <v>18000</v>
      </c>
      <c r="Z4444">
        <v>2.2000000000000002</v>
      </c>
    </row>
    <row r="4445" spans="1:26">
      <c r="A4445">
        <v>211644109</v>
      </c>
      <c r="B4445" t="s">
        <v>9261</v>
      </c>
      <c r="C4445" t="s">
        <v>3597</v>
      </c>
      <c r="D4445" t="s">
        <v>4034</v>
      </c>
      <c r="E4445" t="s">
        <v>6224</v>
      </c>
      <c r="F4445" t="s">
        <v>3600</v>
      </c>
      <c r="G4445">
        <v>211644109</v>
      </c>
      <c r="I4445" t="s">
        <v>3601</v>
      </c>
      <c r="J4445" t="s">
        <v>7880</v>
      </c>
      <c r="L4445" t="s">
        <v>9042</v>
      </c>
      <c r="M4445">
        <v>12.5</v>
      </c>
      <c r="N4445">
        <v>20</v>
      </c>
      <c r="O4445">
        <v>10</v>
      </c>
      <c r="P4445">
        <v>11.7</v>
      </c>
      <c r="Q4445">
        <v>18</v>
      </c>
      <c r="R4445">
        <v>8.1</v>
      </c>
      <c r="S4445" t="b">
        <v>0</v>
      </c>
      <c r="T4445" t="b">
        <v>0</v>
      </c>
      <c r="U4445" t="b">
        <v>1</v>
      </c>
      <c r="V4445">
        <v>24000</v>
      </c>
      <c r="W4445">
        <v>17000</v>
      </c>
      <c r="X4445">
        <v>2.98</v>
      </c>
      <c r="Y4445">
        <v>18000</v>
      </c>
      <c r="Z4445">
        <v>2.2000000000000002</v>
      </c>
    </row>
    <row r="4446" spans="1:26">
      <c r="A4446">
        <v>208101233</v>
      </c>
      <c r="B4446" t="s">
        <v>9261</v>
      </c>
      <c r="C4446" t="s">
        <v>3597</v>
      </c>
      <c r="D4446" t="s">
        <v>4034</v>
      </c>
      <c r="E4446" t="s">
        <v>7563</v>
      </c>
      <c r="F4446" t="s">
        <v>3600</v>
      </c>
      <c r="G4446">
        <v>208101233</v>
      </c>
      <c r="I4446" t="s">
        <v>3601</v>
      </c>
      <c r="J4446" t="s">
        <v>7998</v>
      </c>
      <c r="L4446" t="s">
        <v>9387</v>
      </c>
      <c r="M4446">
        <v>12.5</v>
      </c>
      <c r="N4446">
        <v>20</v>
      </c>
      <c r="O4446">
        <v>10</v>
      </c>
      <c r="P4446">
        <v>11.7</v>
      </c>
      <c r="Q4446">
        <v>18</v>
      </c>
      <c r="R4446">
        <v>8.1</v>
      </c>
      <c r="S4446" t="b">
        <v>0</v>
      </c>
      <c r="T4446" t="b">
        <v>0</v>
      </c>
      <c r="U4446" t="b">
        <v>1</v>
      </c>
      <c r="V4446">
        <v>24000</v>
      </c>
      <c r="W4446">
        <v>17000</v>
      </c>
      <c r="X4446">
        <v>2.98</v>
      </c>
      <c r="Y4446">
        <v>18000</v>
      </c>
      <c r="Z4446">
        <v>2.2000000000000002</v>
      </c>
    </row>
    <row r="4447" spans="1:26">
      <c r="A4447">
        <v>208101231</v>
      </c>
      <c r="B4447" t="s">
        <v>9261</v>
      </c>
      <c r="C4447" t="s">
        <v>3597</v>
      </c>
      <c r="D4447" t="s">
        <v>4034</v>
      </c>
      <c r="E4447" t="s">
        <v>7563</v>
      </c>
      <c r="F4447" t="s">
        <v>3600</v>
      </c>
      <c r="G4447">
        <v>208101231</v>
      </c>
      <c r="I4447" t="s">
        <v>3601</v>
      </c>
      <c r="J4447" t="s">
        <v>8133</v>
      </c>
      <c r="L4447" t="s">
        <v>9386</v>
      </c>
      <c r="M4447">
        <v>12.5</v>
      </c>
      <c r="N4447">
        <v>21.6</v>
      </c>
      <c r="O4447">
        <v>11.5</v>
      </c>
      <c r="P4447">
        <v>11.7</v>
      </c>
      <c r="Q4447">
        <v>17.8</v>
      </c>
      <c r="R4447">
        <v>9.3000000000000007</v>
      </c>
      <c r="S4447" t="b">
        <v>0</v>
      </c>
      <c r="T4447" t="b">
        <v>0</v>
      </c>
      <c r="U4447" t="b">
        <v>1</v>
      </c>
      <c r="V4447">
        <v>18000</v>
      </c>
      <c r="W4447">
        <v>13200</v>
      </c>
      <c r="X4447">
        <v>2.67</v>
      </c>
      <c r="Y4447">
        <v>14000</v>
      </c>
      <c r="Z4447">
        <v>2.41</v>
      </c>
    </row>
    <row r="4448" spans="1:26">
      <c r="A4448">
        <v>211644108</v>
      </c>
      <c r="B4448" t="s">
        <v>9261</v>
      </c>
      <c r="C4448" t="s">
        <v>3597</v>
      </c>
      <c r="D4448" t="s">
        <v>4034</v>
      </c>
      <c r="E4448" t="s">
        <v>6224</v>
      </c>
      <c r="F4448" t="s">
        <v>3600</v>
      </c>
      <c r="G4448">
        <v>211644108</v>
      </c>
      <c r="I4448" t="s">
        <v>3601</v>
      </c>
      <c r="J4448" t="s">
        <v>9031</v>
      </c>
      <c r="L4448" t="s">
        <v>9032</v>
      </c>
      <c r="M4448">
        <v>12.5</v>
      </c>
      <c r="N4448">
        <v>21.6</v>
      </c>
      <c r="O4448">
        <v>11.5</v>
      </c>
      <c r="P4448">
        <v>11.7</v>
      </c>
      <c r="Q4448">
        <v>17.8</v>
      </c>
      <c r="R4448">
        <v>9.3000000000000007</v>
      </c>
      <c r="S4448" t="b">
        <v>0</v>
      </c>
      <c r="T4448" t="b">
        <v>0</v>
      </c>
      <c r="U4448" t="b">
        <v>1</v>
      </c>
      <c r="V4448">
        <v>18000</v>
      </c>
      <c r="W4448">
        <v>13200</v>
      </c>
      <c r="X4448">
        <v>2.67</v>
      </c>
      <c r="Y4448">
        <v>14000</v>
      </c>
      <c r="Z4448">
        <v>2.41</v>
      </c>
    </row>
    <row r="4449" spans="1:26">
      <c r="A4449">
        <v>211001951</v>
      </c>
      <c r="B4449" t="s">
        <v>9261</v>
      </c>
      <c r="C4449" t="s">
        <v>3597</v>
      </c>
      <c r="D4449" t="s">
        <v>4034</v>
      </c>
      <c r="E4449" t="s">
        <v>5440</v>
      </c>
      <c r="F4449" t="s">
        <v>3600</v>
      </c>
      <c r="G4449">
        <v>211001951</v>
      </c>
      <c r="I4449" t="s">
        <v>3601</v>
      </c>
      <c r="J4449" t="s">
        <v>8524</v>
      </c>
      <c r="L4449" t="s">
        <v>9385</v>
      </c>
      <c r="M4449">
        <v>12.5</v>
      </c>
      <c r="N4449">
        <v>21.6</v>
      </c>
      <c r="O4449">
        <v>11.5</v>
      </c>
      <c r="P4449">
        <v>11.7</v>
      </c>
      <c r="Q4449">
        <v>17.8</v>
      </c>
      <c r="R4449">
        <v>9.3000000000000007</v>
      </c>
      <c r="S4449" t="b">
        <v>0</v>
      </c>
      <c r="T4449" t="b">
        <v>0</v>
      </c>
      <c r="U4449" t="b">
        <v>1</v>
      </c>
      <c r="V4449">
        <v>18000</v>
      </c>
      <c r="W4449">
        <v>13200</v>
      </c>
      <c r="X4449">
        <v>2.67</v>
      </c>
      <c r="Y4449">
        <v>14000</v>
      </c>
      <c r="Z4449">
        <v>2.41</v>
      </c>
    </row>
    <row r="4450" spans="1:26">
      <c r="A4450">
        <v>211644102</v>
      </c>
      <c r="B4450" t="s">
        <v>9261</v>
      </c>
      <c r="C4450" t="s">
        <v>3597</v>
      </c>
      <c r="D4450" t="s">
        <v>4034</v>
      </c>
      <c r="E4450" t="s">
        <v>7723</v>
      </c>
      <c r="F4450" t="s">
        <v>3600</v>
      </c>
      <c r="G4450">
        <v>211644102</v>
      </c>
      <c r="I4450" t="s">
        <v>3601</v>
      </c>
      <c r="J4450" t="s">
        <v>9031</v>
      </c>
      <c r="L4450" t="s">
        <v>9032</v>
      </c>
      <c r="M4450">
        <v>12.5</v>
      </c>
      <c r="N4450">
        <v>21.6</v>
      </c>
      <c r="O4450">
        <v>11.5</v>
      </c>
      <c r="P4450">
        <v>11.7</v>
      </c>
      <c r="Q4450">
        <v>17.8</v>
      </c>
      <c r="R4450">
        <v>9.3000000000000007</v>
      </c>
      <c r="S4450" t="b">
        <v>0</v>
      </c>
      <c r="T4450" t="b">
        <v>0</v>
      </c>
      <c r="U4450" t="b">
        <v>1</v>
      </c>
      <c r="V4450">
        <v>18000</v>
      </c>
      <c r="W4450">
        <v>13200</v>
      </c>
      <c r="X4450">
        <v>2.67</v>
      </c>
      <c r="Y4450">
        <v>14000</v>
      </c>
      <c r="Z4450">
        <v>2.41</v>
      </c>
    </row>
    <row r="4451" spans="1:26">
      <c r="A4451">
        <v>211306382</v>
      </c>
      <c r="B4451" t="s">
        <v>9261</v>
      </c>
      <c r="C4451" t="s">
        <v>3597</v>
      </c>
      <c r="D4451" t="s">
        <v>4034</v>
      </c>
      <c r="E4451" t="s">
        <v>9302</v>
      </c>
      <c r="F4451" t="s">
        <v>3600</v>
      </c>
      <c r="G4451">
        <v>211306382</v>
      </c>
      <c r="I4451" t="s">
        <v>3601</v>
      </c>
      <c r="J4451" t="s">
        <v>9383</v>
      </c>
      <c r="L4451" t="s">
        <v>9384</v>
      </c>
      <c r="M4451">
        <v>8.5</v>
      </c>
      <c r="N4451">
        <v>16</v>
      </c>
      <c r="O4451">
        <v>10</v>
      </c>
      <c r="P4451">
        <v>8.1999999999999993</v>
      </c>
      <c r="Q4451">
        <v>15.6</v>
      </c>
      <c r="R4451">
        <v>9.4</v>
      </c>
      <c r="S4451" t="b">
        <v>0</v>
      </c>
      <c r="T4451" t="b">
        <v>0</v>
      </c>
      <c r="U4451" t="b">
        <v>0</v>
      </c>
      <c r="V4451">
        <v>47000</v>
      </c>
      <c r="W4451">
        <v>36000</v>
      </c>
      <c r="X4451">
        <v>2.36</v>
      </c>
      <c r="Y4451">
        <v>48000</v>
      </c>
      <c r="Z4451">
        <v>2.0499999999999998</v>
      </c>
    </row>
    <row r="4452" spans="1:26">
      <c r="A4452">
        <v>211257309</v>
      </c>
      <c r="B4452" t="s">
        <v>9261</v>
      </c>
      <c r="C4452" t="s">
        <v>3597</v>
      </c>
      <c r="D4452" t="s">
        <v>4034</v>
      </c>
      <c r="E4452" t="s">
        <v>6751</v>
      </c>
      <c r="F4452" t="s">
        <v>3600</v>
      </c>
      <c r="G4452">
        <v>211257309</v>
      </c>
      <c r="I4452" t="s">
        <v>3601</v>
      </c>
      <c r="J4452" t="s">
        <v>5249</v>
      </c>
      <c r="L4452" t="s">
        <v>5250</v>
      </c>
      <c r="M4452">
        <v>8.5</v>
      </c>
      <c r="N4452">
        <v>16</v>
      </c>
      <c r="O4452">
        <v>10</v>
      </c>
      <c r="P4452">
        <v>8.1999999999999993</v>
      </c>
      <c r="Q4452">
        <v>15.6</v>
      </c>
      <c r="R4452">
        <v>9.4</v>
      </c>
      <c r="S4452" t="b">
        <v>0</v>
      </c>
      <c r="T4452" t="b">
        <v>0</v>
      </c>
      <c r="U4452" t="b">
        <v>0</v>
      </c>
      <c r="V4452">
        <v>47000</v>
      </c>
      <c r="W4452">
        <v>36000</v>
      </c>
      <c r="X4452">
        <v>2.36</v>
      </c>
      <c r="Y4452">
        <v>48000</v>
      </c>
      <c r="Z4452">
        <v>2.0499999999999998</v>
      </c>
    </row>
    <row r="4453" spans="1:26">
      <c r="A4453">
        <v>211253519</v>
      </c>
      <c r="B4453" t="s">
        <v>9261</v>
      </c>
      <c r="C4453" t="s">
        <v>3597</v>
      </c>
      <c r="D4453" t="s">
        <v>4034</v>
      </c>
      <c r="E4453" t="s">
        <v>6587</v>
      </c>
      <c r="F4453" t="s">
        <v>3600</v>
      </c>
      <c r="G4453">
        <v>211253519</v>
      </c>
      <c r="I4453" t="s">
        <v>3601</v>
      </c>
      <c r="J4453" t="s">
        <v>9381</v>
      </c>
      <c r="L4453" t="s">
        <v>9382</v>
      </c>
      <c r="M4453">
        <v>8.5</v>
      </c>
      <c r="N4453">
        <v>16</v>
      </c>
      <c r="O4453">
        <v>10</v>
      </c>
      <c r="P4453">
        <v>8.1999999999999993</v>
      </c>
      <c r="Q4453">
        <v>15.6</v>
      </c>
      <c r="R4453">
        <v>9.4</v>
      </c>
      <c r="S4453" t="b">
        <v>0</v>
      </c>
      <c r="T4453" t="b">
        <v>0</v>
      </c>
      <c r="U4453" t="b">
        <v>0</v>
      </c>
      <c r="V4453">
        <v>47000</v>
      </c>
      <c r="W4453">
        <v>36000</v>
      </c>
      <c r="X4453">
        <v>2.36</v>
      </c>
      <c r="Y4453">
        <v>48000</v>
      </c>
      <c r="Z4453">
        <v>2.0499999999999998</v>
      </c>
    </row>
    <row r="4454" spans="1:26">
      <c r="A4454">
        <v>210365435</v>
      </c>
      <c r="B4454" t="s">
        <v>9261</v>
      </c>
      <c r="C4454" t="s">
        <v>3597</v>
      </c>
      <c r="D4454" t="s">
        <v>4034</v>
      </c>
      <c r="E4454" t="s">
        <v>9297</v>
      </c>
      <c r="F4454" t="s">
        <v>3600</v>
      </c>
      <c r="G4454">
        <v>210365435</v>
      </c>
      <c r="I4454" t="s">
        <v>3601</v>
      </c>
      <c r="J4454" t="s">
        <v>9379</v>
      </c>
      <c r="L4454" t="s">
        <v>9380</v>
      </c>
      <c r="M4454">
        <v>8.5</v>
      </c>
      <c r="N4454">
        <v>16</v>
      </c>
      <c r="O4454">
        <v>10</v>
      </c>
      <c r="P4454">
        <v>8.1999999999999993</v>
      </c>
      <c r="Q4454">
        <v>15.6</v>
      </c>
      <c r="R4454">
        <v>9.4</v>
      </c>
      <c r="S4454" t="b">
        <v>0</v>
      </c>
      <c r="T4454" t="b">
        <v>0</v>
      </c>
      <c r="U4454" t="b">
        <v>0</v>
      </c>
      <c r="V4454">
        <v>47000</v>
      </c>
      <c r="W4454">
        <v>36000</v>
      </c>
      <c r="X4454">
        <v>2.36</v>
      </c>
      <c r="Y4454">
        <v>48000</v>
      </c>
      <c r="Z4454">
        <v>2.0499999999999998</v>
      </c>
    </row>
    <row r="4455" spans="1:26">
      <c r="A4455">
        <v>210343157</v>
      </c>
      <c r="B4455" t="s">
        <v>9261</v>
      </c>
      <c r="C4455" t="s">
        <v>3597</v>
      </c>
      <c r="D4455" t="s">
        <v>4034</v>
      </c>
      <c r="E4455" t="s">
        <v>5445</v>
      </c>
      <c r="F4455" t="s">
        <v>3600</v>
      </c>
      <c r="G4455">
        <v>210343157</v>
      </c>
      <c r="I4455" t="s">
        <v>3601</v>
      </c>
      <c r="J4455" t="s">
        <v>9377</v>
      </c>
      <c r="L4455" t="s">
        <v>9378</v>
      </c>
      <c r="M4455">
        <v>8.5</v>
      </c>
      <c r="N4455">
        <v>16</v>
      </c>
      <c r="O4455">
        <v>10</v>
      </c>
      <c r="P4455">
        <v>8.1999999999999993</v>
      </c>
      <c r="Q4455">
        <v>15.6</v>
      </c>
      <c r="R4455">
        <v>9.4</v>
      </c>
      <c r="S4455" t="b">
        <v>0</v>
      </c>
      <c r="T4455" t="b">
        <v>0</v>
      </c>
      <c r="U4455" t="b">
        <v>0</v>
      </c>
      <c r="V4455">
        <v>47000</v>
      </c>
      <c r="W4455">
        <v>36000</v>
      </c>
      <c r="X4455">
        <v>2.36</v>
      </c>
      <c r="Y4455">
        <v>48000</v>
      </c>
      <c r="Z4455">
        <v>2.0499999999999998</v>
      </c>
    </row>
    <row r="4456" spans="1:26">
      <c r="A4456">
        <v>212316043</v>
      </c>
      <c r="B4456" t="s">
        <v>9261</v>
      </c>
      <c r="C4456" t="s">
        <v>3597</v>
      </c>
      <c r="D4456" t="s">
        <v>4034</v>
      </c>
      <c r="E4456" t="s">
        <v>9313</v>
      </c>
      <c r="F4456" t="s">
        <v>3600</v>
      </c>
      <c r="G4456">
        <v>212316043</v>
      </c>
      <c r="I4456" t="s">
        <v>3601</v>
      </c>
      <c r="J4456" t="s">
        <v>9375</v>
      </c>
      <c r="L4456" t="s">
        <v>9376</v>
      </c>
      <c r="M4456">
        <v>8.5</v>
      </c>
      <c r="N4456">
        <v>16</v>
      </c>
      <c r="O4456">
        <v>10</v>
      </c>
      <c r="P4456">
        <v>8.1999999999999993</v>
      </c>
      <c r="Q4456">
        <v>15.6</v>
      </c>
      <c r="R4456">
        <v>9.4</v>
      </c>
      <c r="S4456" t="b">
        <v>0</v>
      </c>
      <c r="T4456" t="b">
        <v>0</v>
      </c>
      <c r="U4456" t="b">
        <v>0</v>
      </c>
      <c r="V4456">
        <v>47000</v>
      </c>
      <c r="W4456">
        <v>36000</v>
      </c>
      <c r="X4456">
        <v>2.36</v>
      </c>
      <c r="Y4456">
        <v>48000</v>
      </c>
      <c r="Z4456">
        <v>2.0499999999999998</v>
      </c>
    </row>
    <row r="4457" spans="1:26">
      <c r="A4457">
        <v>209865028</v>
      </c>
      <c r="B4457" t="s">
        <v>9261</v>
      </c>
      <c r="C4457" t="s">
        <v>3597</v>
      </c>
      <c r="D4457" t="s">
        <v>4034</v>
      </c>
      <c r="E4457" t="s">
        <v>7568</v>
      </c>
      <c r="F4457" t="s">
        <v>3600</v>
      </c>
      <c r="G4457">
        <v>209865028</v>
      </c>
      <c r="I4457" t="s">
        <v>3601</v>
      </c>
      <c r="J4457" t="s">
        <v>9373</v>
      </c>
      <c r="L4457" t="s">
        <v>9374</v>
      </c>
      <c r="M4457">
        <v>8.5</v>
      </c>
      <c r="N4457">
        <v>16</v>
      </c>
      <c r="O4457">
        <v>10</v>
      </c>
      <c r="P4457">
        <v>8.1999999999999993</v>
      </c>
      <c r="Q4457">
        <v>15.6</v>
      </c>
      <c r="R4457">
        <v>9.4</v>
      </c>
      <c r="S4457" t="b">
        <v>0</v>
      </c>
      <c r="T4457" t="b">
        <v>0</v>
      </c>
      <c r="U4457" t="b">
        <v>0</v>
      </c>
      <c r="V4457">
        <v>47000</v>
      </c>
      <c r="W4457">
        <v>36000</v>
      </c>
      <c r="X4457">
        <v>2.36</v>
      </c>
      <c r="Y4457">
        <v>48000</v>
      </c>
      <c r="Z4457">
        <v>2.0499999999999998</v>
      </c>
    </row>
    <row r="4458" spans="1:26">
      <c r="A4458">
        <v>208284018</v>
      </c>
      <c r="B4458" t="s">
        <v>9261</v>
      </c>
      <c r="C4458" t="s">
        <v>3597</v>
      </c>
      <c r="D4458" t="s">
        <v>4034</v>
      </c>
      <c r="E4458" t="s">
        <v>5982</v>
      </c>
      <c r="F4458" t="s">
        <v>3600</v>
      </c>
      <c r="G4458">
        <v>208284018</v>
      </c>
      <c r="I4458" t="s">
        <v>3601</v>
      </c>
      <c r="J4458" t="s">
        <v>9371</v>
      </c>
      <c r="L4458" t="s">
        <v>9372</v>
      </c>
      <c r="M4458">
        <v>8.5</v>
      </c>
      <c r="N4458">
        <v>16</v>
      </c>
      <c r="O4458">
        <v>10</v>
      </c>
      <c r="P4458">
        <v>8.1999999999999993</v>
      </c>
      <c r="Q4458">
        <v>15.6</v>
      </c>
      <c r="R4458">
        <v>9.4</v>
      </c>
      <c r="S4458" t="b">
        <v>0</v>
      </c>
      <c r="T4458" t="b">
        <v>0</v>
      </c>
      <c r="U4458" t="b">
        <v>0</v>
      </c>
      <c r="V4458">
        <v>47000</v>
      </c>
      <c r="W4458">
        <v>36000</v>
      </c>
      <c r="X4458">
        <v>2.36</v>
      </c>
      <c r="Y4458">
        <v>48000</v>
      </c>
      <c r="Z4458">
        <v>2.0499999999999998</v>
      </c>
    </row>
    <row r="4459" spans="1:26">
      <c r="A4459">
        <v>208130406</v>
      </c>
      <c r="B4459" t="s">
        <v>9261</v>
      </c>
      <c r="C4459" t="s">
        <v>3597</v>
      </c>
      <c r="D4459" t="s">
        <v>4034</v>
      </c>
      <c r="E4459" t="s">
        <v>6224</v>
      </c>
      <c r="F4459" t="s">
        <v>3600</v>
      </c>
      <c r="G4459">
        <v>208130406</v>
      </c>
      <c r="I4459" t="s">
        <v>3601</v>
      </c>
      <c r="J4459" t="s">
        <v>5249</v>
      </c>
      <c r="L4459" t="s">
        <v>5250</v>
      </c>
      <c r="M4459">
        <v>8.5</v>
      </c>
      <c r="N4459">
        <v>16</v>
      </c>
      <c r="O4459">
        <v>10</v>
      </c>
      <c r="P4459">
        <v>8.1999999999999993</v>
      </c>
      <c r="Q4459">
        <v>15.6</v>
      </c>
      <c r="R4459">
        <v>9.4</v>
      </c>
      <c r="S4459" t="b">
        <v>0</v>
      </c>
      <c r="T4459" t="b">
        <v>0</v>
      </c>
      <c r="U4459" t="b">
        <v>0</v>
      </c>
      <c r="V4459">
        <v>47000</v>
      </c>
      <c r="W4459">
        <v>36000</v>
      </c>
      <c r="X4459">
        <v>2.36</v>
      </c>
      <c r="Y4459">
        <v>48000</v>
      </c>
      <c r="Z4459">
        <v>2.0499999999999998</v>
      </c>
    </row>
    <row r="4460" spans="1:26">
      <c r="A4460">
        <v>208130395</v>
      </c>
      <c r="B4460" t="s">
        <v>9261</v>
      </c>
      <c r="C4460" t="s">
        <v>3597</v>
      </c>
      <c r="D4460" t="s">
        <v>4034</v>
      </c>
      <c r="E4460" t="s">
        <v>7723</v>
      </c>
      <c r="F4460" t="s">
        <v>3600</v>
      </c>
      <c r="G4460">
        <v>208130395</v>
      </c>
      <c r="I4460" t="s">
        <v>3601</v>
      </c>
      <c r="J4460" t="s">
        <v>5249</v>
      </c>
      <c r="L4460" t="s">
        <v>5250</v>
      </c>
      <c r="M4460">
        <v>8.5</v>
      </c>
      <c r="N4460">
        <v>16</v>
      </c>
      <c r="O4460">
        <v>10</v>
      </c>
      <c r="P4460">
        <v>8.1999999999999993</v>
      </c>
      <c r="Q4460">
        <v>15.6</v>
      </c>
      <c r="R4460">
        <v>9.4</v>
      </c>
      <c r="S4460" t="b">
        <v>0</v>
      </c>
      <c r="T4460" t="b">
        <v>0</v>
      </c>
      <c r="U4460" t="b">
        <v>0</v>
      </c>
      <c r="V4460">
        <v>47000</v>
      </c>
      <c r="W4460">
        <v>36000</v>
      </c>
      <c r="X4460">
        <v>2.36</v>
      </c>
      <c r="Y4460">
        <v>48000</v>
      </c>
      <c r="Z4460">
        <v>2.0499999999999998</v>
      </c>
    </row>
    <row r="4461" spans="1:26">
      <c r="A4461">
        <v>208101246</v>
      </c>
      <c r="B4461" t="s">
        <v>9261</v>
      </c>
      <c r="C4461" t="s">
        <v>3597</v>
      </c>
      <c r="D4461" t="s">
        <v>4034</v>
      </c>
      <c r="E4461" t="s">
        <v>5413</v>
      </c>
      <c r="F4461" t="s">
        <v>3600</v>
      </c>
      <c r="G4461">
        <v>208101246</v>
      </c>
      <c r="I4461" t="s">
        <v>3601</v>
      </c>
      <c r="J4461" t="s">
        <v>9369</v>
      </c>
      <c r="L4461" t="s">
        <v>9370</v>
      </c>
      <c r="M4461">
        <v>8.5</v>
      </c>
      <c r="N4461">
        <v>16</v>
      </c>
      <c r="O4461">
        <v>10</v>
      </c>
      <c r="P4461">
        <v>8.1999999999999993</v>
      </c>
      <c r="Q4461">
        <v>15.6</v>
      </c>
      <c r="R4461">
        <v>9.4</v>
      </c>
      <c r="S4461" t="b">
        <v>0</v>
      </c>
      <c r="T4461" t="b">
        <v>0</v>
      </c>
      <c r="U4461" t="b">
        <v>0</v>
      </c>
      <c r="V4461">
        <v>47000</v>
      </c>
      <c r="W4461">
        <v>36000</v>
      </c>
      <c r="X4461">
        <v>2.36</v>
      </c>
      <c r="Y4461">
        <v>48000</v>
      </c>
      <c r="Z4461">
        <v>2.0499999999999998</v>
      </c>
    </row>
    <row r="4462" spans="1:26">
      <c r="A4462">
        <v>208106640</v>
      </c>
      <c r="B4462" t="s">
        <v>9261</v>
      </c>
      <c r="C4462" t="s">
        <v>3597</v>
      </c>
      <c r="D4462" t="s">
        <v>4034</v>
      </c>
      <c r="E4462" t="s">
        <v>5422</v>
      </c>
      <c r="F4462" t="s">
        <v>3600</v>
      </c>
      <c r="G4462">
        <v>208106640</v>
      </c>
      <c r="I4462" t="s">
        <v>3601</v>
      </c>
      <c r="J4462" t="s">
        <v>9367</v>
      </c>
      <c r="L4462" t="s">
        <v>9368</v>
      </c>
      <c r="M4462">
        <v>8.5</v>
      </c>
      <c r="N4462">
        <v>16</v>
      </c>
      <c r="O4462">
        <v>10</v>
      </c>
      <c r="P4462">
        <v>8.1999999999999993</v>
      </c>
      <c r="Q4462">
        <v>15.6</v>
      </c>
      <c r="R4462">
        <v>9.4</v>
      </c>
      <c r="S4462" t="b">
        <v>0</v>
      </c>
      <c r="T4462" t="b">
        <v>0</v>
      </c>
      <c r="U4462" t="b">
        <v>0</v>
      </c>
      <c r="V4462">
        <v>47000</v>
      </c>
      <c r="W4462">
        <v>36000</v>
      </c>
      <c r="X4462">
        <v>2.36</v>
      </c>
      <c r="Y4462">
        <v>48000</v>
      </c>
      <c r="Z4462">
        <v>2.0499999999999998</v>
      </c>
    </row>
    <row r="4463" spans="1:26">
      <c r="A4463">
        <v>208106637</v>
      </c>
      <c r="B4463" t="s">
        <v>9261</v>
      </c>
      <c r="C4463" t="s">
        <v>3597</v>
      </c>
      <c r="D4463" t="s">
        <v>4034</v>
      </c>
      <c r="E4463" t="s">
        <v>5417</v>
      </c>
      <c r="F4463" t="s">
        <v>3600</v>
      </c>
      <c r="G4463">
        <v>208106637</v>
      </c>
      <c r="I4463" t="s">
        <v>3601</v>
      </c>
      <c r="J4463" t="s">
        <v>9367</v>
      </c>
      <c r="L4463" t="s">
        <v>9368</v>
      </c>
      <c r="M4463">
        <v>8.5</v>
      </c>
      <c r="N4463">
        <v>16</v>
      </c>
      <c r="O4463">
        <v>10</v>
      </c>
      <c r="P4463">
        <v>8.1999999999999993</v>
      </c>
      <c r="Q4463">
        <v>15.6</v>
      </c>
      <c r="R4463">
        <v>9.4</v>
      </c>
      <c r="S4463" t="b">
        <v>0</v>
      </c>
      <c r="T4463" t="b">
        <v>0</v>
      </c>
      <c r="U4463" t="b">
        <v>0</v>
      </c>
      <c r="V4463">
        <v>47000</v>
      </c>
      <c r="W4463">
        <v>36000</v>
      </c>
      <c r="X4463">
        <v>2.36</v>
      </c>
      <c r="Y4463">
        <v>48000</v>
      </c>
      <c r="Z4463">
        <v>2.0499999999999998</v>
      </c>
    </row>
    <row r="4464" spans="1:26">
      <c r="A4464">
        <v>208106634</v>
      </c>
      <c r="B4464" t="s">
        <v>9261</v>
      </c>
      <c r="C4464" t="s">
        <v>3597</v>
      </c>
      <c r="D4464" t="s">
        <v>4034</v>
      </c>
      <c r="E4464" t="s">
        <v>5423</v>
      </c>
      <c r="F4464" t="s">
        <v>3600</v>
      </c>
      <c r="G4464">
        <v>208106634</v>
      </c>
      <c r="I4464" t="s">
        <v>3601</v>
      </c>
      <c r="J4464" t="s">
        <v>9367</v>
      </c>
      <c r="L4464" t="s">
        <v>9368</v>
      </c>
      <c r="M4464">
        <v>8.5</v>
      </c>
      <c r="N4464">
        <v>16</v>
      </c>
      <c r="O4464">
        <v>10</v>
      </c>
      <c r="P4464">
        <v>8.1999999999999993</v>
      </c>
      <c r="Q4464">
        <v>15.6</v>
      </c>
      <c r="R4464">
        <v>9.4</v>
      </c>
      <c r="S4464" t="b">
        <v>0</v>
      </c>
      <c r="T4464" t="b">
        <v>0</v>
      </c>
      <c r="U4464" t="b">
        <v>0</v>
      </c>
      <c r="V4464">
        <v>47000</v>
      </c>
      <c r="W4464">
        <v>36000</v>
      </c>
      <c r="X4464">
        <v>2.36</v>
      </c>
      <c r="Y4464">
        <v>48000</v>
      </c>
      <c r="Z4464">
        <v>2.0499999999999998</v>
      </c>
    </row>
    <row r="4465" spans="1:26">
      <c r="A4465">
        <v>207911500</v>
      </c>
      <c r="B4465" t="s">
        <v>9261</v>
      </c>
      <c r="C4465" t="s">
        <v>3597</v>
      </c>
      <c r="D4465" t="s">
        <v>4034</v>
      </c>
      <c r="E4465" t="s">
        <v>9326</v>
      </c>
      <c r="F4465" t="s">
        <v>3600</v>
      </c>
      <c r="G4465">
        <v>207911500</v>
      </c>
      <c r="I4465" t="s">
        <v>3601</v>
      </c>
      <c r="J4465" t="s">
        <v>9365</v>
      </c>
      <c r="L4465" t="s">
        <v>9366</v>
      </c>
      <c r="M4465">
        <v>8.5</v>
      </c>
      <c r="N4465">
        <v>16</v>
      </c>
      <c r="O4465">
        <v>10</v>
      </c>
      <c r="P4465">
        <v>8.1999999999999993</v>
      </c>
      <c r="Q4465">
        <v>15.6</v>
      </c>
      <c r="R4465">
        <v>9.4</v>
      </c>
      <c r="S4465" t="b">
        <v>0</v>
      </c>
      <c r="T4465" t="b">
        <v>0</v>
      </c>
      <c r="U4465" t="b">
        <v>0</v>
      </c>
      <c r="V4465">
        <v>47000</v>
      </c>
      <c r="W4465">
        <v>36000</v>
      </c>
      <c r="X4465">
        <v>2.36</v>
      </c>
      <c r="Y4465">
        <v>48000</v>
      </c>
      <c r="Z4465">
        <v>2.0499999999999998</v>
      </c>
    </row>
    <row r="4466" spans="1:26">
      <c r="A4466">
        <v>207706567</v>
      </c>
      <c r="B4466" t="s">
        <v>9261</v>
      </c>
      <c r="C4466" t="s">
        <v>3597</v>
      </c>
      <c r="D4466" t="s">
        <v>4034</v>
      </c>
      <c r="E4466" t="s">
        <v>4035</v>
      </c>
      <c r="F4466" t="s">
        <v>3600</v>
      </c>
      <c r="G4466">
        <v>207706567</v>
      </c>
      <c r="I4466" t="s">
        <v>3601</v>
      </c>
      <c r="J4466" t="s">
        <v>9363</v>
      </c>
      <c r="L4466" t="s">
        <v>9364</v>
      </c>
      <c r="M4466">
        <v>8.5</v>
      </c>
      <c r="N4466">
        <v>16</v>
      </c>
      <c r="O4466">
        <v>10</v>
      </c>
      <c r="P4466">
        <v>8.1999999999999993</v>
      </c>
      <c r="Q4466">
        <v>15.6</v>
      </c>
      <c r="R4466">
        <v>9.4</v>
      </c>
      <c r="S4466" t="b">
        <v>0</v>
      </c>
      <c r="T4466" t="b">
        <v>0</v>
      </c>
      <c r="U4466" t="b">
        <v>0</v>
      </c>
      <c r="V4466">
        <v>47000</v>
      </c>
      <c r="W4466">
        <v>36000</v>
      </c>
      <c r="X4466">
        <v>2.36</v>
      </c>
      <c r="Y4466">
        <v>48000</v>
      </c>
      <c r="Z4466">
        <v>2.0499999999999998</v>
      </c>
    </row>
    <row r="4467" spans="1:26">
      <c r="A4467">
        <v>207706566</v>
      </c>
      <c r="B4467" t="s">
        <v>9261</v>
      </c>
      <c r="C4467" t="s">
        <v>3597</v>
      </c>
      <c r="D4467" t="s">
        <v>4034</v>
      </c>
      <c r="E4467" t="s">
        <v>4035</v>
      </c>
      <c r="F4467" t="s">
        <v>3600</v>
      </c>
      <c r="G4467">
        <v>207706566</v>
      </c>
      <c r="I4467" t="s">
        <v>3601</v>
      </c>
      <c r="J4467" t="s">
        <v>9361</v>
      </c>
      <c r="L4467" t="s">
        <v>9362</v>
      </c>
      <c r="M4467">
        <v>10.5</v>
      </c>
      <c r="N4467">
        <v>18</v>
      </c>
      <c r="O4467">
        <v>10.5</v>
      </c>
      <c r="P4467">
        <v>10</v>
      </c>
      <c r="Q4467">
        <v>16</v>
      </c>
      <c r="R4467">
        <v>9.5</v>
      </c>
      <c r="S4467" t="b">
        <v>0</v>
      </c>
      <c r="T4467" t="b">
        <v>0</v>
      </c>
      <c r="U4467" t="b">
        <v>1</v>
      </c>
      <c r="V4467">
        <v>36000</v>
      </c>
      <c r="W4467">
        <v>30400</v>
      </c>
      <c r="X4467">
        <v>2.46</v>
      </c>
      <c r="Y4467">
        <v>47000</v>
      </c>
      <c r="Z4467">
        <v>1.9</v>
      </c>
    </row>
    <row r="4468" spans="1:26">
      <c r="A4468">
        <v>208106633</v>
      </c>
      <c r="B4468" t="s">
        <v>9261</v>
      </c>
      <c r="C4468" t="s">
        <v>3597</v>
      </c>
      <c r="D4468" t="s">
        <v>4034</v>
      </c>
      <c r="E4468" t="s">
        <v>5423</v>
      </c>
      <c r="F4468" t="s">
        <v>3600</v>
      </c>
      <c r="G4468">
        <v>208106633</v>
      </c>
      <c r="I4468" t="s">
        <v>3601</v>
      </c>
      <c r="J4468" t="s">
        <v>9359</v>
      </c>
      <c r="L4468" t="s">
        <v>9360</v>
      </c>
      <c r="M4468">
        <v>10.5</v>
      </c>
      <c r="N4468">
        <v>18</v>
      </c>
      <c r="O4468">
        <v>10.5</v>
      </c>
      <c r="P4468">
        <v>10</v>
      </c>
      <c r="Q4468">
        <v>16</v>
      </c>
      <c r="R4468">
        <v>9.5</v>
      </c>
      <c r="S4468" t="b">
        <v>0</v>
      </c>
      <c r="T4468" t="b">
        <v>0</v>
      </c>
      <c r="U4468" t="b">
        <v>1</v>
      </c>
      <c r="V4468">
        <v>36000</v>
      </c>
      <c r="W4468">
        <v>30400</v>
      </c>
      <c r="X4468">
        <v>2.46</v>
      </c>
      <c r="Y4468">
        <v>47000</v>
      </c>
      <c r="Z4468">
        <v>1.9</v>
      </c>
    </row>
    <row r="4469" spans="1:26">
      <c r="A4469">
        <v>208106636</v>
      </c>
      <c r="B4469" t="s">
        <v>9261</v>
      </c>
      <c r="C4469" t="s">
        <v>3597</v>
      </c>
      <c r="D4469" t="s">
        <v>4034</v>
      </c>
      <c r="E4469" t="s">
        <v>5417</v>
      </c>
      <c r="F4469" t="s">
        <v>3600</v>
      </c>
      <c r="G4469">
        <v>208106636</v>
      </c>
      <c r="I4469" t="s">
        <v>3601</v>
      </c>
      <c r="J4469" t="s">
        <v>9359</v>
      </c>
      <c r="L4469" t="s">
        <v>9360</v>
      </c>
      <c r="M4469">
        <v>10.5</v>
      </c>
      <c r="N4469">
        <v>18</v>
      </c>
      <c r="O4469">
        <v>10.5</v>
      </c>
      <c r="P4469">
        <v>10</v>
      </c>
      <c r="Q4469">
        <v>16</v>
      </c>
      <c r="R4469">
        <v>9.5</v>
      </c>
      <c r="S4469" t="b">
        <v>0</v>
      </c>
      <c r="T4469" t="b">
        <v>0</v>
      </c>
      <c r="U4469" t="b">
        <v>1</v>
      </c>
      <c r="V4469">
        <v>36000</v>
      </c>
      <c r="W4469">
        <v>30400</v>
      </c>
      <c r="X4469">
        <v>2.46</v>
      </c>
      <c r="Y4469">
        <v>47000</v>
      </c>
      <c r="Z4469">
        <v>1.9</v>
      </c>
    </row>
    <row r="4470" spans="1:26">
      <c r="A4470">
        <v>208106639</v>
      </c>
      <c r="B4470" t="s">
        <v>9261</v>
      </c>
      <c r="C4470" t="s">
        <v>3597</v>
      </c>
      <c r="D4470" t="s">
        <v>4034</v>
      </c>
      <c r="E4470" t="s">
        <v>5422</v>
      </c>
      <c r="F4470" t="s">
        <v>3600</v>
      </c>
      <c r="G4470">
        <v>208106639</v>
      </c>
      <c r="I4470" t="s">
        <v>3601</v>
      </c>
      <c r="J4470" t="s">
        <v>9359</v>
      </c>
      <c r="L4470" t="s">
        <v>9360</v>
      </c>
      <c r="M4470">
        <v>10.5</v>
      </c>
      <c r="N4470">
        <v>18</v>
      </c>
      <c r="O4470">
        <v>10.5</v>
      </c>
      <c r="P4470">
        <v>10</v>
      </c>
      <c r="Q4470">
        <v>16</v>
      </c>
      <c r="R4470">
        <v>9.5</v>
      </c>
      <c r="S4470" t="b">
        <v>0</v>
      </c>
      <c r="T4470" t="b">
        <v>0</v>
      </c>
      <c r="U4470" t="b">
        <v>1</v>
      </c>
      <c r="V4470">
        <v>36000</v>
      </c>
      <c r="W4470">
        <v>30400</v>
      </c>
      <c r="X4470">
        <v>2.46</v>
      </c>
      <c r="Y4470">
        <v>47000</v>
      </c>
      <c r="Z4470">
        <v>1.9</v>
      </c>
    </row>
    <row r="4471" spans="1:26">
      <c r="A4471">
        <v>208101245</v>
      </c>
      <c r="B4471" t="s">
        <v>9261</v>
      </c>
      <c r="C4471" t="s">
        <v>3597</v>
      </c>
      <c r="D4471" t="s">
        <v>4034</v>
      </c>
      <c r="E4471" t="s">
        <v>5413</v>
      </c>
      <c r="F4471" t="s">
        <v>3600</v>
      </c>
      <c r="G4471">
        <v>208101245</v>
      </c>
      <c r="I4471" t="s">
        <v>3601</v>
      </c>
      <c r="J4471" t="s">
        <v>9357</v>
      </c>
      <c r="L4471" t="s">
        <v>9358</v>
      </c>
      <c r="M4471">
        <v>10.5</v>
      </c>
      <c r="N4471">
        <v>18</v>
      </c>
      <c r="O4471">
        <v>10.5</v>
      </c>
      <c r="P4471">
        <v>10</v>
      </c>
      <c r="Q4471">
        <v>16</v>
      </c>
      <c r="R4471">
        <v>9.5</v>
      </c>
      <c r="S4471" t="b">
        <v>0</v>
      </c>
      <c r="T4471" t="b">
        <v>0</v>
      </c>
      <c r="U4471" t="b">
        <v>1</v>
      </c>
      <c r="V4471">
        <v>36000</v>
      </c>
      <c r="W4471">
        <v>30400</v>
      </c>
      <c r="X4471">
        <v>2.46</v>
      </c>
      <c r="Y4471">
        <v>47000</v>
      </c>
      <c r="Z4471">
        <v>1.9</v>
      </c>
    </row>
    <row r="4472" spans="1:26">
      <c r="A4472">
        <v>208130394</v>
      </c>
      <c r="B4472" t="s">
        <v>9261</v>
      </c>
      <c r="C4472" t="s">
        <v>3597</v>
      </c>
      <c r="D4472" t="s">
        <v>4034</v>
      </c>
      <c r="E4472" t="s">
        <v>7723</v>
      </c>
      <c r="F4472" t="s">
        <v>3600</v>
      </c>
      <c r="G4472">
        <v>208130394</v>
      </c>
      <c r="I4472" t="s">
        <v>3601</v>
      </c>
      <c r="J4472" t="s">
        <v>6711</v>
      </c>
      <c r="L4472" t="s">
        <v>6362</v>
      </c>
      <c r="M4472">
        <v>10.5</v>
      </c>
      <c r="N4472">
        <v>18</v>
      </c>
      <c r="O4472">
        <v>10.5</v>
      </c>
      <c r="P4472">
        <v>10</v>
      </c>
      <c r="Q4472">
        <v>16</v>
      </c>
      <c r="R4472">
        <v>9.5</v>
      </c>
      <c r="S4472" t="b">
        <v>0</v>
      </c>
      <c r="T4472" t="b">
        <v>0</v>
      </c>
      <c r="U4472" t="b">
        <v>1</v>
      </c>
      <c r="V4472">
        <v>36000</v>
      </c>
      <c r="W4472">
        <v>30400</v>
      </c>
      <c r="X4472">
        <v>2.46</v>
      </c>
      <c r="Y4472">
        <v>47000</v>
      </c>
      <c r="Z4472">
        <v>1.9</v>
      </c>
    </row>
    <row r="4473" spans="1:26">
      <c r="A4473">
        <v>208130405</v>
      </c>
      <c r="B4473" t="s">
        <v>9261</v>
      </c>
      <c r="C4473" t="s">
        <v>3597</v>
      </c>
      <c r="D4473" t="s">
        <v>4034</v>
      </c>
      <c r="E4473" t="s">
        <v>6224</v>
      </c>
      <c r="F4473" t="s">
        <v>3600</v>
      </c>
      <c r="G4473">
        <v>208130405</v>
      </c>
      <c r="I4473" t="s">
        <v>3601</v>
      </c>
      <c r="J4473" t="s">
        <v>6711</v>
      </c>
      <c r="L4473" t="s">
        <v>6362</v>
      </c>
      <c r="M4473">
        <v>10.5</v>
      </c>
      <c r="N4473">
        <v>18</v>
      </c>
      <c r="O4473">
        <v>10.5</v>
      </c>
      <c r="P4473">
        <v>10</v>
      </c>
      <c r="Q4473">
        <v>16</v>
      </c>
      <c r="R4473">
        <v>9.5</v>
      </c>
      <c r="S4473" t="b">
        <v>0</v>
      </c>
      <c r="T4473" t="b">
        <v>0</v>
      </c>
      <c r="U4473" t="b">
        <v>1</v>
      </c>
      <c r="V4473">
        <v>36000</v>
      </c>
      <c r="W4473">
        <v>30400</v>
      </c>
      <c r="X4473">
        <v>2.46</v>
      </c>
      <c r="Y4473">
        <v>47000</v>
      </c>
      <c r="Z4473">
        <v>1.9</v>
      </c>
    </row>
    <row r="4474" spans="1:26">
      <c r="A4474">
        <v>208284017</v>
      </c>
      <c r="B4474" t="s">
        <v>9261</v>
      </c>
      <c r="C4474" t="s">
        <v>3597</v>
      </c>
      <c r="D4474" t="s">
        <v>4034</v>
      </c>
      <c r="E4474" t="s">
        <v>5982</v>
      </c>
      <c r="F4474" t="s">
        <v>3600</v>
      </c>
      <c r="G4474">
        <v>208284017</v>
      </c>
      <c r="I4474" t="s">
        <v>3601</v>
      </c>
      <c r="J4474" t="s">
        <v>9355</v>
      </c>
      <c r="L4474" t="s">
        <v>9356</v>
      </c>
      <c r="M4474">
        <v>10.5</v>
      </c>
      <c r="N4474">
        <v>18</v>
      </c>
      <c r="O4474">
        <v>10.5</v>
      </c>
      <c r="P4474">
        <v>10</v>
      </c>
      <c r="Q4474">
        <v>16</v>
      </c>
      <c r="R4474">
        <v>9.5</v>
      </c>
      <c r="S4474" t="b">
        <v>0</v>
      </c>
      <c r="T4474" t="b">
        <v>0</v>
      </c>
      <c r="U4474" t="b">
        <v>1</v>
      </c>
      <c r="V4474">
        <v>36000</v>
      </c>
      <c r="W4474">
        <v>30400</v>
      </c>
      <c r="X4474">
        <v>2.46</v>
      </c>
      <c r="Y4474">
        <v>47000</v>
      </c>
      <c r="Z4474">
        <v>1.9</v>
      </c>
    </row>
    <row r="4475" spans="1:26">
      <c r="A4475">
        <v>209865027</v>
      </c>
      <c r="B4475" t="s">
        <v>9261</v>
      </c>
      <c r="C4475" t="s">
        <v>3597</v>
      </c>
      <c r="D4475" t="s">
        <v>4034</v>
      </c>
      <c r="E4475" t="s">
        <v>7568</v>
      </c>
      <c r="F4475" t="s">
        <v>3600</v>
      </c>
      <c r="G4475">
        <v>209865027</v>
      </c>
      <c r="I4475" t="s">
        <v>3601</v>
      </c>
      <c r="J4475" t="s">
        <v>9353</v>
      </c>
      <c r="L4475" t="s">
        <v>9354</v>
      </c>
      <c r="M4475">
        <v>10.5</v>
      </c>
      <c r="N4475">
        <v>18</v>
      </c>
      <c r="O4475">
        <v>10.5</v>
      </c>
      <c r="P4475">
        <v>10</v>
      </c>
      <c r="Q4475">
        <v>16</v>
      </c>
      <c r="R4475">
        <v>9.5</v>
      </c>
      <c r="S4475" t="b">
        <v>0</v>
      </c>
      <c r="T4475" t="b">
        <v>0</v>
      </c>
      <c r="U4475" t="b">
        <v>1</v>
      </c>
      <c r="V4475">
        <v>36000</v>
      </c>
      <c r="W4475">
        <v>30400</v>
      </c>
      <c r="X4475">
        <v>2.46</v>
      </c>
      <c r="Y4475">
        <v>47000</v>
      </c>
      <c r="Z4475">
        <v>1.9</v>
      </c>
    </row>
    <row r="4476" spans="1:26">
      <c r="A4476">
        <v>212316042</v>
      </c>
      <c r="B4476" t="s">
        <v>9261</v>
      </c>
      <c r="C4476" t="s">
        <v>3597</v>
      </c>
      <c r="D4476" t="s">
        <v>4034</v>
      </c>
      <c r="E4476" t="s">
        <v>9313</v>
      </c>
      <c r="F4476" t="s">
        <v>3600</v>
      </c>
      <c r="G4476">
        <v>212316042</v>
      </c>
      <c r="I4476" t="s">
        <v>3601</v>
      </c>
      <c r="J4476" t="s">
        <v>9351</v>
      </c>
      <c r="L4476" t="s">
        <v>9352</v>
      </c>
      <c r="M4476">
        <v>10.5</v>
      </c>
      <c r="N4476">
        <v>18</v>
      </c>
      <c r="O4476">
        <v>10.5</v>
      </c>
      <c r="P4476">
        <v>10</v>
      </c>
      <c r="Q4476">
        <v>16</v>
      </c>
      <c r="R4476">
        <v>9.5</v>
      </c>
      <c r="S4476" t="b">
        <v>0</v>
      </c>
      <c r="T4476" t="b">
        <v>0</v>
      </c>
      <c r="U4476" t="b">
        <v>1</v>
      </c>
      <c r="V4476">
        <v>36000</v>
      </c>
      <c r="W4476">
        <v>30400</v>
      </c>
      <c r="X4476">
        <v>2.46</v>
      </c>
      <c r="Y4476">
        <v>47000</v>
      </c>
      <c r="Z4476">
        <v>1.9</v>
      </c>
    </row>
    <row r="4477" spans="1:26">
      <c r="A4477">
        <v>210343156</v>
      </c>
      <c r="B4477" t="s">
        <v>9261</v>
      </c>
      <c r="C4477" t="s">
        <v>3597</v>
      </c>
      <c r="D4477" t="s">
        <v>4034</v>
      </c>
      <c r="E4477" t="s">
        <v>5445</v>
      </c>
      <c r="F4477" t="s">
        <v>3600</v>
      </c>
      <c r="G4477">
        <v>210343156</v>
      </c>
      <c r="I4477" t="s">
        <v>3601</v>
      </c>
      <c r="J4477" t="s">
        <v>9349</v>
      </c>
      <c r="L4477" t="s">
        <v>9350</v>
      </c>
      <c r="M4477">
        <v>10.5</v>
      </c>
      <c r="N4477">
        <v>18</v>
      </c>
      <c r="O4477">
        <v>10.5</v>
      </c>
      <c r="P4477">
        <v>10</v>
      </c>
      <c r="Q4477">
        <v>16</v>
      </c>
      <c r="R4477">
        <v>9.5</v>
      </c>
      <c r="S4477" t="b">
        <v>0</v>
      </c>
      <c r="T4477" t="b">
        <v>0</v>
      </c>
      <c r="U4477" t="b">
        <v>1</v>
      </c>
      <c r="V4477">
        <v>36000</v>
      </c>
      <c r="W4477">
        <v>30400</v>
      </c>
      <c r="X4477">
        <v>2.46</v>
      </c>
      <c r="Y4477">
        <v>47000</v>
      </c>
      <c r="Z4477">
        <v>1.9</v>
      </c>
    </row>
    <row r="4478" spans="1:26">
      <c r="A4478">
        <v>210365434</v>
      </c>
      <c r="B4478" t="s">
        <v>9261</v>
      </c>
      <c r="C4478" t="s">
        <v>3597</v>
      </c>
      <c r="D4478" t="s">
        <v>4034</v>
      </c>
      <c r="E4478" t="s">
        <v>9297</v>
      </c>
      <c r="F4478" t="s">
        <v>3600</v>
      </c>
      <c r="G4478">
        <v>210365434</v>
      </c>
      <c r="I4478" t="s">
        <v>3601</v>
      </c>
      <c r="J4478" t="s">
        <v>9347</v>
      </c>
      <c r="L4478" t="s">
        <v>9348</v>
      </c>
      <c r="M4478">
        <v>10.5</v>
      </c>
      <c r="N4478">
        <v>18</v>
      </c>
      <c r="O4478">
        <v>10.5</v>
      </c>
      <c r="P4478">
        <v>10</v>
      </c>
      <c r="Q4478">
        <v>16</v>
      </c>
      <c r="R4478">
        <v>9.5</v>
      </c>
      <c r="S4478" t="b">
        <v>0</v>
      </c>
      <c r="T4478" t="b">
        <v>0</v>
      </c>
      <c r="U4478" t="b">
        <v>1</v>
      </c>
      <c r="V4478">
        <v>36000</v>
      </c>
      <c r="W4478">
        <v>30400</v>
      </c>
      <c r="X4478">
        <v>2.46</v>
      </c>
      <c r="Y4478">
        <v>47000</v>
      </c>
      <c r="Z4478">
        <v>1.9</v>
      </c>
    </row>
    <row r="4479" spans="1:26">
      <c r="A4479">
        <v>211253518</v>
      </c>
      <c r="B4479" t="s">
        <v>9261</v>
      </c>
      <c r="C4479" t="s">
        <v>3597</v>
      </c>
      <c r="D4479" t="s">
        <v>4034</v>
      </c>
      <c r="E4479" t="s">
        <v>6587</v>
      </c>
      <c r="F4479" t="s">
        <v>3600</v>
      </c>
      <c r="G4479">
        <v>211253518</v>
      </c>
      <c r="I4479" t="s">
        <v>3601</v>
      </c>
      <c r="J4479" t="s">
        <v>9345</v>
      </c>
      <c r="L4479" t="s">
        <v>9346</v>
      </c>
      <c r="M4479">
        <v>10.5</v>
      </c>
      <c r="N4479">
        <v>18</v>
      </c>
      <c r="O4479">
        <v>10.5</v>
      </c>
      <c r="P4479">
        <v>10</v>
      </c>
      <c r="Q4479">
        <v>16</v>
      </c>
      <c r="R4479">
        <v>9.5</v>
      </c>
      <c r="S4479" t="b">
        <v>0</v>
      </c>
      <c r="T4479" t="b">
        <v>0</v>
      </c>
      <c r="U4479" t="b">
        <v>1</v>
      </c>
      <c r="V4479">
        <v>36000</v>
      </c>
      <c r="W4479">
        <v>30400</v>
      </c>
      <c r="X4479">
        <v>2.46</v>
      </c>
      <c r="Y4479">
        <v>47000</v>
      </c>
      <c r="Z4479">
        <v>1.9</v>
      </c>
    </row>
    <row r="4480" spans="1:26">
      <c r="A4480">
        <v>211257308</v>
      </c>
      <c r="B4480" t="s">
        <v>9261</v>
      </c>
      <c r="C4480" t="s">
        <v>3597</v>
      </c>
      <c r="D4480" t="s">
        <v>4034</v>
      </c>
      <c r="E4480" t="s">
        <v>6751</v>
      </c>
      <c r="F4480" t="s">
        <v>3600</v>
      </c>
      <c r="G4480">
        <v>211257308</v>
      </c>
      <c r="I4480" t="s">
        <v>3601</v>
      </c>
      <c r="J4480" t="s">
        <v>6711</v>
      </c>
      <c r="L4480" t="s">
        <v>6362</v>
      </c>
      <c r="M4480">
        <v>10.5</v>
      </c>
      <c r="N4480">
        <v>18</v>
      </c>
      <c r="O4480">
        <v>10.5</v>
      </c>
      <c r="P4480">
        <v>10</v>
      </c>
      <c r="Q4480">
        <v>16</v>
      </c>
      <c r="R4480">
        <v>9.5</v>
      </c>
      <c r="S4480" t="b">
        <v>0</v>
      </c>
      <c r="T4480" t="b">
        <v>0</v>
      </c>
      <c r="U4480" t="b">
        <v>1</v>
      </c>
      <c r="V4480">
        <v>36000</v>
      </c>
      <c r="W4480">
        <v>30400</v>
      </c>
      <c r="X4480">
        <v>2.46</v>
      </c>
      <c r="Y4480">
        <v>47000</v>
      </c>
      <c r="Z4480">
        <v>1.9</v>
      </c>
    </row>
    <row r="4481" spans="1:26">
      <c r="A4481">
        <v>211306381</v>
      </c>
      <c r="B4481" t="s">
        <v>9261</v>
      </c>
      <c r="C4481" t="s">
        <v>3597</v>
      </c>
      <c r="D4481" t="s">
        <v>4034</v>
      </c>
      <c r="E4481" t="s">
        <v>9302</v>
      </c>
      <c r="F4481" t="s">
        <v>3600</v>
      </c>
      <c r="G4481">
        <v>211306381</v>
      </c>
      <c r="I4481" t="s">
        <v>3601</v>
      </c>
      <c r="J4481" t="s">
        <v>9341</v>
      </c>
      <c r="L4481" t="s">
        <v>9342</v>
      </c>
      <c r="M4481">
        <v>10.5</v>
      </c>
      <c r="N4481">
        <v>18</v>
      </c>
      <c r="O4481">
        <v>10.5</v>
      </c>
      <c r="P4481">
        <v>10</v>
      </c>
      <c r="Q4481">
        <v>16</v>
      </c>
      <c r="R4481">
        <v>9.5</v>
      </c>
      <c r="S4481" t="b">
        <v>0</v>
      </c>
      <c r="T4481" t="b">
        <v>0</v>
      </c>
      <c r="U4481" t="b">
        <v>1</v>
      </c>
      <c r="V4481">
        <v>36000</v>
      </c>
      <c r="W4481">
        <v>30400</v>
      </c>
      <c r="X4481">
        <v>2.46</v>
      </c>
      <c r="Y4481">
        <v>47000</v>
      </c>
      <c r="Z4481">
        <v>1.9</v>
      </c>
    </row>
    <row r="4482" spans="1:26">
      <c r="A4482">
        <v>211306380</v>
      </c>
      <c r="B4482" t="s">
        <v>9261</v>
      </c>
      <c r="C4482" t="s">
        <v>3597</v>
      </c>
      <c r="D4482" t="s">
        <v>4034</v>
      </c>
      <c r="E4482" t="s">
        <v>9302</v>
      </c>
      <c r="F4482" t="s">
        <v>3600</v>
      </c>
      <c r="G4482">
        <v>211306380</v>
      </c>
      <c r="I4482" t="s">
        <v>3601</v>
      </c>
      <c r="J4482" t="s">
        <v>9339</v>
      </c>
      <c r="L4482" t="s">
        <v>9340</v>
      </c>
      <c r="M4482">
        <v>11</v>
      </c>
      <c r="N4482">
        <v>18</v>
      </c>
      <c r="O4482">
        <v>10.5</v>
      </c>
      <c r="P4482">
        <v>10</v>
      </c>
      <c r="Q4482">
        <v>16.2</v>
      </c>
      <c r="R4482">
        <v>8.9</v>
      </c>
      <c r="S4482" t="b">
        <v>0</v>
      </c>
      <c r="T4482" t="b">
        <v>0</v>
      </c>
      <c r="U4482" t="b">
        <v>1</v>
      </c>
      <c r="V4482">
        <v>30000</v>
      </c>
      <c r="W4482">
        <v>21000</v>
      </c>
      <c r="X4482">
        <v>2.34</v>
      </c>
      <c r="Y4482">
        <v>28600</v>
      </c>
      <c r="Z4482">
        <v>2.1</v>
      </c>
    </row>
    <row r="4483" spans="1:26">
      <c r="A4483">
        <v>211257307</v>
      </c>
      <c r="B4483" t="s">
        <v>9261</v>
      </c>
      <c r="C4483" t="s">
        <v>3597</v>
      </c>
      <c r="D4483" t="s">
        <v>4034</v>
      </c>
      <c r="E4483" t="s">
        <v>6751</v>
      </c>
      <c r="F4483" t="s">
        <v>3600</v>
      </c>
      <c r="G4483">
        <v>211257307</v>
      </c>
      <c r="I4483" t="s">
        <v>3601</v>
      </c>
      <c r="J4483" t="s">
        <v>5247</v>
      </c>
      <c r="L4483" t="s">
        <v>5248</v>
      </c>
      <c r="M4483">
        <v>11</v>
      </c>
      <c r="N4483">
        <v>18</v>
      </c>
      <c r="O4483">
        <v>10.5</v>
      </c>
      <c r="P4483">
        <v>10</v>
      </c>
      <c r="Q4483">
        <v>16.2</v>
      </c>
      <c r="R4483">
        <v>8.9</v>
      </c>
      <c r="S4483" t="b">
        <v>0</v>
      </c>
      <c r="T4483" t="b">
        <v>0</v>
      </c>
      <c r="U4483" t="b">
        <v>1</v>
      </c>
      <c r="V4483">
        <v>30000</v>
      </c>
      <c r="W4483">
        <v>21000</v>
      </c>
      <c r="X4483">
        <v>2.34</v>
      </c>
      <c r="Y4483">
        <v>28600</v>
      </c>
      <c r="Z4483">
        <v>2.1</v>
      </c>
    </row>
    <row r="4484" spans="1:26">
      <c r="A4484">
        <v>211253517</v>
      </c>
      <c r="B4484" t="s">
        <v>9261</v>
      </c>
      <c r="C4484" t="s">
        <v>3597</v>
      </c>
      <c r="D4484" t="s">
        <v>4034</v>
      </c>
      <c r="E4484" t="s">
        <v>6587</v>
      </c>
      <c r="F4484" t="s">
        <v>3600</v>
      </c>
      <c r="G4484">
        <v>211253517</v>
      </c>
      <c r="I4484" t="s">
        <v>3601</v>
      </c>
      <c r="J4484" t="s">
        <v>9337</v>
      </c>
      <c r="L4484" t="s">
        <v>9338</v>
      </c>
      <c r="M4484">
        <v>11</v>
      </c>
      <c r="N4484">
        <v>18</v>
      </c>
      <c r="O4484">
        <v>10.5</v>
      </c>
      <c r="P4484">
        <v>10</v>
      </c>
      <c r="Q4484">
        <v>16.2</v>
      </c>
      <c r="R4484">
        <v>8.9</v>
      </c>
      <c r="S4484" t="b">
        <v>0</v>
      </c>
      <c r="T4484" t="b">
        <v>0</v>
      </c>
      <c r="U4484" t="b">
        <v>1</v>
      </c>
      <c r="V4484">
        <v>30000</v>
      </c>
      <c r="W4484">
        <v>21000</v>
      </c>
      <c r="X4484">
        <v>2.34</v>
      </c>
      <c r="Y4484">
        <v>28600</v>
      </c>
      <c r="Z4484">
        <v>2.1</v>
      </c>
    </row>
    <row r="4485" spans="1:26">
      <c r="A4485">
        <v>210365433</v>
      </c>
      <c r="B4485" t="s">
        <v>9261</v>
      </c>
      <c r="C4485" t="s">
        <v>3597</v>
      </c>
      <c r="D4485" t="s">
        <v>4034</v>
      </c>
      <c r="E4485" t="s">
        <v>9297</v>
      </c>
      <c r="F4485" t="s">
        <v>3600</v>
      </c>
      <c r="G4485">
        <v>210365433</v>
      </c>
      <c r="I4485" t="s">
        <v>3601</v>
      </c>
      <c r="J4485" t="s">
        <v>9335</v>
      </c>
      <c r="L4485" t="s">
        <v>9336</v>
      </c>
      <c r="M4485">
        <v>11</v>
      </c>
      <c r="N4485">
        <v>18</v>
      </c>
      <c r="O4485">
        <v>10.5</v>
      </c>
      <c r="P4485">
        <v>10</v>
      </c>
      <c r="Q4485">
        <v>16.2</v>
      </c>
      <c r="R4485">
        <v>8.9</v>
      </c>
      <c r="S4485" t="b">
        <v>0</v>
      </c>
      <c r="T4485" t="b">
        <v>0</v>
      </c>
      <c r="U4485" t="b">
        <v>1</v>
      </c>
      <c r="V4485">
        <v>30000</v>
      </c>
      <c r="W4485">
        <v>21000</v>
      </c>
      <c r="X4485">
        <v>2.34</v>
      </c>
      <c r="Y4485">
        <v>28600</v>
      </c>
      <c r="Z4485">
        <v>2.1</v>
      </c>
    </row>
    <row r="4486" spans="1:26">
      <c r="A4486">
        <v>212316041</v>
      </c>
      <c r="B4486" t="s">
        <v>9261</v>
      </c>
      <c r="C4486" t="s">
        <v>3597</v>
      </c>
      <c r="D4486" t="s">
        <v>4034</v>
      </c>
      <c r="E4486" t="s">
        <v>9313</v>
      </c>
      <c r="F4486" t="s">
        <v>3600</v>
      </c>
      <c r="G4486">
        <v>212316041</v>
      </c>
      <c r="I4486" t="s">
        <v>3601</v>
      </c>
      <c r="J4486" t="s">
        <v>9333</v>
      </c>
      <c r="L4486" t="s">
        <v>9334</v>
      </c>
      <c r="M4486">
        <v>11</v>
      </c>
      <c r="N4486">
        <v>18</v>
      </c>
      <c r="O4486">
        <v>10.5</v>
      </c>
      <c r="P4486">
        <v>10</v>
      </c>
      <c r="Q4486">
        <v>16.2</v>
      </c>
      <c r="R4486">
        <v>8.9</v>
      </c>
      <c r="S4486" t="b">
        <v>0</v>
      </c>
      <c r="T4486" t="b">
        <v>0</v>
      </c>
      <c r="U4486" t="b">
        <v>1</v>
      </c>
      <c r="V4486">
        <v>30000</v>
      </c>
      <c r="W4486">
        <v>21000</v>
      </c>
      <c r="X4486">
        <v>2.34</v>
      </c>
      <c r="Y4486">
        <v>28600</v>
      </c>
      <c r="Z4486">
        <v>2.1</v>
      </c>
    </row>
    <row r="4487" spans="1:26">
      <c r="A4487">
        <v>209865026</v>
      </c>
      <c r="B4487" t="s">
        <v>9261</v>
      </c>
      <c r="C4487" t="s">
        <v>3597</v>
      </c>
      <c r="D4487" t="s">
        <v>4034</v>
      </c>
      <c r="E4487" t="s">
        <v>7568</v>
      </c>
      <c r="F4487" t="s">
        <v>3600</v>
      </c>
      <c r="G4487">
        <v>209865026</v>
      </c>
      <c r="I4487" t="s">
        <v>3601</v>
      </c>
      <c r="J4487" t="s">
        <v>9332</v>
      </c>
      <c r="L4487" t="s">
        <v>6245</v>
      </c>
      <c r="M4487">
        <v>11</v>
      </c>
      <c r="N4487">
        <v>18</v>
      </c>
      <c r="O4487">
        <v>10.5</v>
      </c>
      <c r="P4487">
        <v>10</v>
      </c>
      <c r="Q4487">
        <v>16.2</v>
      </c>
      <c r="R4487">
        <v>8.9</v>
      </c>
      <c r="S4487" t="b">
        <v>0</v>
      </c>
      <c r="T4487" t="b">
        <v>0</v>
      </c>
      <c r="U4487" t="b">
        <v>1</v>
      </c>
      <c r="V4487">
        <v>30000</v>
      </c>
      <c r="W4487">
        <v>21000</v>
      </c>
      <c r="X4487">
        <v>2.34</v>
      </c>
      <c r="Y4487">
        <v>28600</v>
      </c>
      <c r="Z4487">
        <v>2.1</v>
      </c>
    </row>
    <row r="4488" spans="1:26">
      <c r="A4488">
        <v>208284016</v>
      </c>
      <c r="B4488" t="s">
        <v>9261</v>
      </c>
      <c r="C4488" t="s">
        <v>3597</v>
      </c>
      <c r="D4488" t="s">
        <v>4034</v>
      </c>
      <c r="E4488" t="s">
        <v>5982</v>
      </c>
      <c r="F4488" t="s">
        <v>3600</v>
      </c>
      <c r="G4488">
        <v>208284016</v>
      </c>
      <c r="I4488" t="s">
        <v>3601</v>
      </c>
      <c r="J4488" t="s">
        <v>9331</v>
      </c>
      <c r="L4488" t="s">
        <v>6341</v>
      </c>
      <c r="M4488">
        <v>11</v>
      </c>
      <c r="N4488">
        <v>18</v>
      </c>
      <c r="O4488">
        <v>10.5</v>
      </c>
      <c r="P4488">
        <v>10</v>
      </c>
      <c r="Q4488">
        <v>16.2</v>
      </c>
      <c r="R4488">
        <v>8.9</v>
      </c>
      <c r="S4488" t="b">
        <v>0</v>
      </c>
      <c r="T4488" t="b">
        <v>0</v>
      </c>
      <c r="U4488" t="b">
        <v>1</v>
      </c>
      <c r="V4488">
        <v>30000</v>
      </c>
      <c r="W4488">
        <v>21000</v>
      </c>
      <c r="X4488">
        <v>2.34</v>
      </c>
      <c r="Y4488">
        <v>28600</v>
      </c>
      <c r="Z4488">
        <v>2.1</v>
      </c>
    </row>
    <row r="4489" spans="1:26">
      <c r="A4489">
        <v>208130404</v>
      </c>
      <c r="B4489" t="s">
        <v>9261</v>
      </c>
      <c r="C4489" t="s">
        <v>3597</v>
      </c>
      <c r="D4489" t="s">
        <v>4034</v>
      </c>
      <c r="E4489" t="s">
        <v>6224</v>
      </c>
      <c r="F4489" t="s">
        <v>3600</v>
      </c>
      <c r="G4489">
        <v>208130404</v>
      </c>
      <c r="I4489" t="s">
        <v>3601</v>
      </c>
      <c r="J4489" t="s">
        <v>5247</v>
      </c>
      <c r="L4489" t="s">
        <v>5248</v>
      </c>
      <c r="M4489">
        <v>11</v>
      </c>
      <c r="N4489">
        <v>18</v>
      </c>
      <c r="O4489">
        <v>10.5</v>
      </c>
      <c r="P4489">
        <v>10</v>
      </c>
      <c r="Q4489">
        <v>16.2</v>
      </c>
      <c r="R4489">
        <v>8.9</v>
      </c>
      <c r="S4489" t="b">
        <v>0</v>
      </c>
      <c r="T4489" t="b">
        <v>0</v>
      </c>
      <c r="U4489" t="b">
        <v>1</v>
      </c>
      <c r="V4489">
        <v>30000</v>
      </c>
      <c r="W4489">
        <v>21000</v>
      </c>
      <c r="X4489">
        <v>2.34</v>
      </c>
      <c r="Y4489">
        <v>28600</v>
      </c>
      <c r="Z4489">
        <v>2.1</v>
      </c>
    </row>
    <row r="4490" spans="1:26">
      <c r="A4490">
        <v>208130393</v>
      </c>
      <c r="B4490" t="s">
        <v>9261</v>
      </c>
      <c r="C4490" t="s">
        <v>3597</v>
      </c>
      <c r="D4490" t="s">
        <v>4034</v>
      </c>
      <c r="E4490" t="s">
        <v>7723</v>
      </c>
      <c r="F4490" t="s">
        <v>3600</v>
      </c>
      <c r="G4490">
        <v>208130393</v>
      </c>
      <c r="I4490" t="s">
        <v>3601</v>
      </c>
      <c r="J4490" t="s">
        <v>5247</v>
      </c>
      <c r="L4490" t="s">
        <v>5248</v>
      </c>
      <c r="M4490">
        <v>11</v>
      </c>
      <c r="N4490">
        <v>18</v>
      </c>
      <c r="O4490">
        <v>10.5</v>
      </c>
      <c r="P4490">
        <v>10</v>
      </c>
      <c r="Q4490">
        <v>16.2</v>
      </c>
      <c r="R4490">
        <v>8.9</v>
      </c>
      <c r="S4490" t="b">
        <v>0</v>
      </c>
      <c r="T4490" t="b">
        <v>0</v>
      </c>
      <c r="U4490" t="b">
        <v>1</v>
      </c>
      <c r="V4490">
        <v>30000</v>
      </c>
      <c r="W4490">
        <v>21000</v>
      </c>
      <c r="X4490">
        <v>2.34</v>
      </c>
      <c r="Y4490">
        <v>28600</v>
      </c>
      <c r="Z4490">
        <v>2.1</v>
      </c>
    </row>
    <row r="4491" spans="1:26">
      <c r="A4491">
        <v>208101244</v>
      </c>
      <c r="B4491" t="s">
        <v>9261</v>
      </c>
      <c r="C4491" t="s">
        <v>3597</v>
      </c>
      <c r="D4491" t="s">
        <v>4034</v>
      </c>
      <c r="E4491" t="s">
        <v>5413</v>
      </c>
      <c r="F4491" t="s">
        <v>3600</v>
      </c>
      <c r="G4491">
        <v>208101244</v>
      </c>
      <c r="I4491" t="s">
        <v>3601</v>
      </c>
      <c r="J4491" t="s">
        <v>9329</v>
      </c>
      <c r="L4491" t="s">
        <v>9330</v>
      </c>
      <c r="M4491">
        <v>11</v>
      </c>
      <c r="N4491">
        <v>18</v>
      </c>
      <c r="O4491">
        <v>10.5</v>
      </c>
      <c r="P4491">
        <v>10</v>
      </c>
      <c r="Q4491">
        <v>16.2</v>
      </c>
      <c r="R4491">
        <v>8.9</v>
      </c>
      <c r="S4491" t="b">
        <v>0</v>
      </c>
      <c r="T4491" t="b">
        <v>0</v>
      </c>
      <c r="U4491" t="b">
        <v>1</v>
      </c>
      <c r="V4491">
        <v>30000</v>
      </c>
      <c r="W4491">
        <v>21000</v>
      </c>
      <c r="X4491">
        <v>2.34</v>
      </c>
      <c r="Y4491">
        <v>28600</v>
      </c>
      <c r="Z4491">
        <v>2.1</v>
      </c>
    </row>
    <row r="4492" spans="1:26">
      <c r="A4492">
        <v>207911499</v>
      </c>
      <c r="B4492" t="s">
        <v>9261</v>
      </c>
      <c r="C4492" t="s">
        <v>3597</v>
      </c>
      <c r="D4492" t="s">
        <v>4034</v>
      </c>
      <c r="E4492" t="s">
        <v>9326</v>
      </c>
      <c r="F4492" t="s">
        <v>3600</v>
      </c>
      <c r="G4492">
        <v>207911499</v>
      </c>
      <c r="I4492" t="s">
        <v>3601</v>
      </c>
      <c r="J4492" t="s">
        <v>9327</v>
      </c>
      <c r="L4492" t="s">
        <v>9328</v>
      </c>
      <c r="M4492">
        <v>11</v>
      </c>
      <c r="N4492">
        <v>18</v>
      </c>
      <c r="O4492">
        <v>10.5</v>
      </c>
      <c r="P4492">
        <v>10</v>
      </c>
      <c r="Q4492">
        <v>16.2</v>
      </c>
      <c r="R4492">
        <v>8.9</v>
      </c>
      <c r="S4492" t="b">
        <v>0</v>
      </c>
      <c r="T4492" t="b">
        <v>0</v>
      </c>
      <c r="U4492" t="b">
        <v>1</v>
      </c>
      <c r="V4492">
        <v>30000</v>
      </c>
      <c r="W4492">
        <v>21000</v>
      </c>
      <c r="X4492">
        <v>2.34</v>
      </c>
      <c r="Y4492">
        <v>28600</v>
      </c>
      <c r="Z4492">
        <v>2.1</v>
      </c>
    </row>
    <row r="4493" spans="1:26">
      <c r="A4493">
        <v>207706565</v>
      </c>
      <c r="B4493" t="s">
        <v>9261</v>
      </c>
      <c r="C4493" t="s">
        <v>3597</v>
      </c>
      <c r="D4493" t="s">
        <v>4034</v>
      </c>
      <c r="E4493" t="s">
        <v>4035</v>
      </c>
      <c r="F4493" t="s">
        <v>3600</v>
      </c>
      <c r="G4493">
        <v>207706565</v>
      </c>
      <c r="I4493" t="s">
        <v>3601</v>
      </c>
      <c r="J4493" t="s">
        <v>9324</v>
      </c>
      <c r="L4493" t="s">
        <v>9325</v>
      </c>
      <c r="M4493">
        <v>11</v>
      </c>
      <c r="N4493">
        <v>18</v>
      </c>
      <c r="O4493">
        <v>10.5</v>
      </c>
      <c r="P4493">
        <v>10</v>
      </c>
      <c r="Q4493">
        <v>16.2</v>
      </c>
      <c r="R4493">
        <v>8.9</v>
      </c>
      <c r="S4493" t="b">
        <v>0</v>
      </c>
      <c r="T4493" t="b">
        <v>0</v>
      </c>
      <c r="U4493" t="b">
        <v>1</v>
      </c>
      <c r="V4493">
        <v>30000</v>
      </c>
      <c r="W4493">
        <v>21000</v>
      </c>
      <c r="X4493">
        <v>2.34</v>
      </c>
      <c r="Y4493">
        <v>28600</v>
      </c>
      <c r="Z4493">
        <v>2.1</v>
      </c>
    </row>
    <row r="4494" spans="1:26">
      <c r="A4494">
        <v>207706564</v>
      </c>
      <c r="B4494" t="s">
        <v>9261</v>
      </c>
      <c r="C4494" t="s">
        <v>3597</v>
      </c>
      <c r="D4494" t="s">
        <v>4034</v>
      </c>
      <c r="E4494" t="s">
        <v>4035</v>
      </c>
      <c r="F4494" t="s">
        <v>3600</v>
      </c>
      <c r="G4494">
        <v>207706564</v>
      </c>
      <c r="I4494" t="s">
        <v>3601</v>
      </c>
      <c r="J4494" t="s">
        <v>9322</v>
      </c>
      <c r="L4494" t="s">
        <v>9323</v>
      </c>
      <c r="M4494">
        <v>12.5</v>
      </c>
      <c r="N4494">
        <v>20</v>
      </c>
      <c r="O4494">
        <v>12</v>
      </c>
      <c r="P4494">
        <v>11.7</v>
      </c>
      <c r="Q4494">
        <v>17.399999999999999</v>
      </c>
      <c r="R4494">
        <v>10</v>
      </c>
      <c r="S4494" t="b">
        <v>0</v>
      </c>
      <c r="T4494" t="b">
        <v>0</v>
      </c>
      <c r="U4494" t="b">
        <v>1</v>
      </c>
      <c r="V4494">
        <v>24000</v>
      </c>
      <c r="W4494">
        <v>19200</v>
      </c>
      <c r="X4494">
        <v>2.5</v>
      </c>
      <c r="Y4494">
        <v>26400</v>
      </c>
      <c r="Z4494">
        <v>2.14</v>
      </c>
    </row>
    <row r="4495" spans="1:26">
      <c r="A4495">
        <v>208106638</v>
      </c>
      <c r="B4495" t="s">
        <v>9261</v>
      </c>
      <c r="C4495" t="s">
        <v>3597</v>
      </c>
      <c r="D4495" t="s">
        <v>4034</v>
      </c>
      <c r="E4495" t="s">
        <v>5422</v>
      </c>
      <c r="F4495" t="s">
        <v>3600</v>
      </c>
      <c r="G4495">
        <v>208106638</v>
      </c>
      <c r="I4495" t="s">
        <v>3601</v>
      </c>
      <c r="J4495" t="s">
        <v>9320</v>
      </c>
      <c r="L4495" t="s">
        <v>9321</v>
      </c>
      <c r="M4495">
        <v>12.5</v>
      </c>
      <c r="N4495">
        <v>20</v>
      </c>
      <c r="O4495">
        <v>12</v>
      </c>
      <c r="P4495">
        <v>11.7</v>
      </c>
      <c r="Q4495">
        <v>17.399999999999999</v>
      </c>
      <c r="R4495">
        <v>10</v>
      </c>
      <c r="S4495" t="b">
        <v>0</v>
      </c>
      <c r="T4495" t="b">
        <v>0</v>
      </c>
      <c r="U4495" t="b">
        <v>1</v>
      </c>
      <c r="V4495">
        <v>24000</v>
      </c>
      <c r="W4495">
        <v>19200</v>
      </c>
      <c r="X4495">
        <v>2.5</v>
      </c>
      <c r="Y4495">
        <v>26400</v>
      </c>
      <c r="Z4495">
        <v>2.14</v>
      </c>
    </row>
    <row r="4496" spans="1:26">
      <c r="A4496">
        <v>208106635</v>
      </c>
      <c r="B4496" t="s">
        <v>9261</v>
      </c>
      <c r="C4496" t="s">
        <v>3597</v>
      </c>
      <c r="D4496" t="s">
        <v>4034</v>
      </c>
      <c r="E4496" t="s">
        <v>5417</v>
      </c>
      <c r="F4496" t="s">
        <v>3600</v>
      </c>
      <c r="G4496">
        <v>208106635</v>
      </c>
      <c r="I4496" t="s">
        <v>3601</v>
      </c>
      <c r="J4496" t="s">
        <v>9320</v>
      </c>
      <c r="L4496" t="s">
        <v>9321</v>
      </c>
      <c r="M4496">
        <v>12.5</v>
      </c>
      <c r="N4496">
        <v>20</v>
      </c>
      <c r="O4496">
        <v>12</v>
      </c>
      <c r="P4496">
        <v>11.7</v>
      </c>
      <c r="Q4496">
        <v>17.399999999999999</v>
      </c>
      <c r="R4496">
        <v>10</v>
      </c>
      <c r="S4496" t="b">
        <v>0</v>
      </c>
      <c r="T4496" t="b">
        <v>0</v>
      </c>
      <c r="U4496" t="b">
        <v>1</v>
      </c>
      <c r="V4496">
        <v>24000</v>
      </c>
      <c r="W4496">
        <v>19200</v>
      </c>
      <c r="X4496">
        <v>2.5</v>
      </c>
      <c r="Y4496">
        <v>26400</v>
      </c>
      <c r="Z4496">
        <v>2.14</v>
      </c>
    </row>
    <row r="4497" spans="1:26">
      <c r="A4497">
        <v>208106632</v>
      </c>
      <c r="B4497" t="s">
        <v>9261</v>
      </c>
      <c r="C4497" t="s">
        <v>3597</v>
      </c>
      <c r="D4497" t="s">
        <v>4034</v>
      </c>
      <c r="E4497" t="s">
        <v>5423</v>
      </c>
      <c r="F4497" t="s">
        <v>3600</v>
      </c>
      <c r="G4497">
        <v>208106632</v>
      </c>
      <c r="I4497" t="s">
        <v>3601</v>
      </c>
      <c r="J4497" t="s">
        <v>9320</v>
      </c>
      <c r="L4497" t="s">
        <v>9321</v>
      </c>
      <c r="M4497">
        <v>12.5</v>
      </c>
      <c r="N4497">
        <v>20</v>
      </c>
      <c r="O4497">
        <v>12</v>
      </c>
      <c r="P4497">
        <v>11.7</v>
      </c>
      <c r="Q4497">
        <v>17.399999999999999</v>
      </c>
      <c r="R4497">
        <v>10</v>
      </c>
      <c r="S4497" t="b">
        <v>0</v>
      </c>
      <c r="T4497" t="b">
        <v>0</v>
      </c>
      <c r="U4497" t="b">
        <v>1</v>
      </c>
      <c r="V4497">
        <v>24000</v>
      </c>
      <c r="W4497">
        <v>19200</v>
      </c>
      <c r="X4497">
        <v>2.5</v>
      </c>
      <c r="Y4497">
        <v>26400</v>
      </c>
      <c r="Z4497">
        <v>2.14</v>
      </c>
    </row>
    <row r="4498" spans="1:26">
      <c r="A4498">
        <v>208101243</v>
      </c>
      <c r="B4498" t="s">
        <v>9261</v>
      </c>
      <c r="C4498" t="s">
        <v>3597</v>
      </c>
      <c r="D4498" t="s">
        <v>4034</v>
      </c>
      <c r="E4498" t="s">
        <v>5413</v>
      </c>
      <c r="F4498" t="s">
        <v>3600</v>
      </c>
      <c r="G4498">
        <v>208101243</v>
      </c>
      <c r="I4498" t="s">
        <v>3601</v>
      </c>
      <c r="J4498" t="s">
        <v>9318</v>
      </c>
      <c r="L4498" t="s">
        <v>9319</v>
      </c>
      <c r="M4498">
        <v>12.5</v>
      </c>
      <c r="N4498">
        <v>20</v>
      </c>
      <c r="O4498">
        <v>12</v>
      </c>
      <c r="P4498">
        <v>11.7</v>
      </c>
      <c r="Q4498">
        <v>17.399999999999999</v>
      </c>
      <c r="R4498">
        <v>10</v>
      </c>
      <c r="S4498" t="b">
        <v>0</v>
      </c>
      <c r="T4498" t="b">
        <v>0</v>
      </c>
      <c r="U4498" t="b">
        <v>1</v>
      </c>
      <c r="V4498">
        <v>24000</v>
      </c>
      <c r="W4498">
        <v>19200</v>
      </c>
      <c r="X4498">
        <v>2.5</v>
      </c>
      <c r="Y4498">
        <v>26400</v>
      </c>
      <c r="Z4498">
        <v>2.14</v>
      </c>
    </row>
    <row r="4499" spans="1:26">
      <c r="A4499">
        <v>208130392</v>
      </c>
      <c r="B4499" t="s">
        <v>9261</v>
      </c>
      <c r="C4499" t="s">
        <v>3597</v>
      </c>
      <c r="D4499" t="s">
        <v>4034</v>
      </c>
      <c r="E4499" t="s">
        <v>7723</v>
      </c>
      <c r="F4499" t="s">
        <v>3600</v>
      </c>
      <c r="G4499">
        <v>208130392</v>
      </c>
      <c r="I4499" t="s">
        <v>3601</v>
      </c>
      <c r="J4499" t="s">
        <v>6709</v>
      </c>
      <c r="L4499" t="s">
        <v>6359</v>
      </c>
      <c r="M4499">
        <v>12.5</v>
      </c>
      <c r="N4499">
        <v>20</v>
      </c>
      <c r="O4499">
        <v>12</v>
      </c>
      <c r="P4499">
        <v>11.7</v>
      </c>
      <c r="Q4499">
        <v>17.399999999999999</v>
      </c>
      <c r="R4499">
        <v>10</v>
      </c>
      <c r="S4499" t="b">
        <v>0</v>
      </c>
      <c r="T4499" t="b">
        <v>0</v>
      </c>
      <c r="U4499" t="b">
        <v>1</v>
      </c>
      <c r="V4499">
        <v>24000</v>
      </c>
      <c r="W4499">
        <v>19200</v>
      </c>
      <c r="X4499">
        <v>2.5</v>
      </c>
      <c r="Y4499">
        <v>26400</v>
      </c>
      <c r="Z4499">
        <v>2.14</v>
      </c>
    </row>
    <row r="4500" spans="1:26">
      <c r="A4500">
        <v>208130403</v>
      </c>
      <c r="B4500" t="s">
        <v>9261</v>
      </c>
      <c r="C4500" t="s">
        <v>3597</v>
      </c>
      <c r="D4500" t="s">
        <v>4034</v>
      </c>
      <c r="E4500" t="s">
        <v>6224</v>
      </c>
      <c r="F4500" t="s">
        <v>3600</v>
      </c>
      <c r="G4500">
        <v>208130403</v>
      </c>
      <c r="I4500" t="s">
        <v>3601</v>
      </c>
      <c r="J4500" t="s">
        <v>6709</v>
      </c>
      <c r="L4500" t="s">
        <v>6359</v>
      </c>
      <c r="M4500">
        <v>12.5</v>
      </c>
      <c r="N4500">
        <v>20</v>
      </c>
      <c r="O4500">
        <v>12</v>
      </c>
      <c r="P4500">
        <v>11.7</v>
      </c>
      <c r="Q4500">
        <v>17.399999999999999</v>
      </c>
      <c r="R4500">
        <v>10</v>
      </c>
      <c r="S4500" t="b">
        <v>0</v>
      </c>
      <c r="T4500" t="b">
        <v>0</v>
      </c>
      <c r="U4500" t="b">
        <v>1</v>
      </c>
      <c r="V4500">
        <v>24000</v>
      </c>
      <c r="W4500">
        <v>19200</v>
      </c>
      <c r="X4500">
        <v>2.5</v>
      </c>
      <c r="Y4500">
        <v>26400</v>
      </c>
      <c r="Z4500">
        <v>2.14</v>
      </c>
    </row>
    <row r="4501" spans="1:26">
      <c r="A4501">
        <v>209865025</v>
      </c>
      <c r="B4501" t="s">
        <v>9261</v>
      </c>
      <c r="C4501" t="s">
        <v>3597</v>
      </c>
      <c r="D4501" t="s">
        <v>4034</v>
      </c>
      <c r="E4501" t="s">
        <v>7568</v>
      </c>
      <c r="F4501" t="s">
        <v>3600</v>
      </c>
      <c r="G4501">
        <v>209865025</v>
      </c>
      <c r="I4501" t="s">
        <v>3601</v>
      </c>
      <c r="J4501" t="s">
        <v>9316</v>
      </c>
      <c r="L4501" t="s">
        <v>9317</v>
      </c>
      <c r="M4501">
        <v>12.5</v>
      </c>
      <c r="N4501">
        <v>20</v>
      </c>
      <c r="O4501">
        <v>12</v>
      </c>
      <c r="P4501">
        <v>11.7</v>
      </c>
      <c r="Q4501">
        <v>17.399999999999999</v>
      </c>
      <c r="R4501">
        <v>10</v>
      </c>
      <c r="S4501" t="b">
        <v>0</v>
      </c>
      <c r="T4501" t="b">
        <v>0</v>
      </c>
      <c r="U4501" t="b">
        <v>1</v>
      </c>
      <c r="V4501">
        <v>24000</v>
      </c>
      <c r="W4501">
        <v>19200</v>
      </c>
      <c r="X4501">
        <v>2.5</v>
      </c>
      <c r="Y4501">
        <v>26400</v>
      </c>
      <c r="Z4501">
        <v>2.14</v>
      </c>
    </row>
    <row r="4502" spans="1:26">
      <c r="A4502">
        <v>212316040</v>
      </c>
      <c r="B4502" t="s">
        <v>9261</v>
      </c>
      <c r="C4502" t="s">
        <v>3597</v>
      </c>
      <c r="D4502" t="s">
        <v>4034</v>
      </c>
      <c r="E4502" t="s">
        <v>9313</v>
      </c>
      <c r="F4502" t="s">
        <v>3600</v>
      </c>
      <c r="G4502">
        <v>212316040</v>
      </c>
      <c r="I4502" t="s">
        <v>3601</v>
      </c>
      <c r="J4502" t="s">
        <v>9314</v>
      </c>
      <c r="L4502" t="s">
        <v>9315</v>
      </c>
      <c r="M4502">
        <v>12.5</v>
      </c>
      <c r="N4502">
        <v>20</v>
      </c>
      <c r="O4502">
        <v>12</v>
      </c>
      <c r="P4502">
        <v>11.7</v>
      </c>
      <c r="Q4502">
        <v>17.399999999999999</v>
      </c>
      <c r="R4502">
        <v>10</v>
      </c>
      <c r="S4502" t="b">
        <v>0</v>
      </c>
      <c r="T4502" t="b">
        <v>0</v>
      </c>
      <c r="U4502" t="b">
        <v>1</v>
      </c>
      <c r="V4502">
        <v>24000</v>
      </c>
      <c r="W4502">
        <v>19200</v>
      </c>
      <c r="X4502">
        <v>2.5</v>
      </c>
      <c r="Y4502">
        <v>26400</v>
      </c>
      <c r="Z4502">
        <v>2.14</v>
      </c>
    </row>
    <row r="4503" spans="1:26">
      <c r="A4503">
        <v>210343158</v>
      </c>
      <c r="B4503" t="s">
        <v>9261</v>
      </c>
      <c r="C4503" t="s">
        <v>3597</v>
      </c>
      <c r="D4503" t="s">
        <v>4034</v>
      </c>
      <c r="E4503" t="s">
        <v>5445</v>
      </c>
      <c r="F4503" t="s">
        <v>3600</v>
      </c>
      <c r="G4503">
        <v>210343158</v>
      </c>
      <c r="I4503" t="s">
        <v>3601</v>
      </c>
      <c r="J4503" t="s">
        <v>9311</v>
      </c>
      <c r="L4503" t="s">
        <v>9312</v>
      </c>
      <c r="M4503">
        <v>12.5</v>
      </c>
      <c r="N4503">
        <v>20</v>
      </c>
      <c r="O4503">
        <v>12</v>
      </c>
      <c r="P4503">
        <v>11.7</v>
      </c>
      <c r="Q4503">
        <v>17.399999999999999</v>
      </c>
      <c r="R4503">
        <v>10</v>
      </c>
      <c r="S4503" t="b">
        <v>0</v>
      </c>
      <c r="T4503" t="b">
        <v>0</v>
      </c>
      <c r="U4503" t="b">
        <v>1</v>
      </c>
      <c r="V4503">
        <v>24000</v>
      </c>
      <c r="W4503">
        <v>19200</v>
      </c>
      <c r="X4503">
        <v>2.5</v>
      </c>
      <c r="Y4503">
        <v>26400</v>
      </c>
      <c r="Z4503">
        <v>2.14</v>
      </c>
    </row>
    <row r="4504" spans="1:26">
      <c r="A4504">
        <v>210365432</v>
      </c>
      <c r="B4504" t="s">
        <v>9261</v>
      </c>
      <c r="C4504" t="s">
        <v>3597</v>
      </c>
      <c r="D4504" t="s">
        <v>4034</v>
      </c>
      <c r="E4504" t="s">
        <v>9297</v>
      </c>
      <c r="F4504" t="s">
        <v>3600</v>
      </c>
      <c r="G4504">
        <v>210365432</v>
      </c>
      <c r="I4504" t="s">
        <v>3601</v>
      </c>
      <c r="J4504" t="s">
        <v>9309</v>
      </c>
      <c r="L4504" t="s">
        <v>9310</v>
      </c>
      <c r="M4504">
        <v>12.5</v>
      </c>
      <c r="N4504">
        <v>20</v>
      </c>
      <c r="O4504">
        <v>12</v>
      </c>
      <c r="P4504">
        <v>11.7</v>
      </c>
      <c r="Q4504">
        <v>17.399999999999999</v>
      </c>
      <c r="R4504">
        <v>10</v>
      </c>
      <c r="S4504" t="b">
        <v>0</v>
      </c>
      <c r="T4504" t="b">
        <v>0</v>
      </c>
      <c r="U4504" t="b">
        <v>1</v>
      </c>
      <c r="V4504">
        <v>24000</v>
      </c>
      <c r="W4504">
        <v>19200</v>
      </c>
      <c r="X4504">
        <v>2.5</v>
      </c>
      <c r="Y4504">
        <v>26400</v>
      </c>
      <c r="Z4504">
        <v>2.14</v>
      </c>
    </row>
    <row r="4505" spans="1:26">
      <c r="A4505">
        <v>211253516</v>
      </c>
      <c r="B4505" t="s">
        <v>9261</v>
      </c>
      <c r="C4505" t="s">
        <v>3597</v>
      </c>
      <c r="D4505" t="s">
        <v>4034</v>
      </c>
      <c r="E4505" t="s">
        <v>6587</v>
      </c>
      <c r="F4505" t="s">
        <v>3600</v>
      </c>
      <c r="G4505">
        <v>211253516</v>
      </c>
      <c r="I4505" t="s">
        <v>3601</v>
      </c>
      <c r="J4505" t="s">
        <v>9307</v>
      </c>
      <c r="L4505" t="s">
        <v>9308</v>
      </c>
      <c r="M4505">
        <v>12.5</v>
      </c>
      <c r="N4505">
        <v>20</v>
      </c>
      <c r="O4505">
        <v>12</v>
      </c>
      <c r="P4505">
        <v>11.7</v>
      </c>
      <c r="Q4505">
        <v>17.399999999999999</v>
      </c>
      <c r="R4505">
        <v>10</v>
      </c>
      <c r="S4505" t="b">
        <v>0</v>
      </c>
      <c r="T4505" t="b">
        <v>0</v>
      </c>
      <c r="U4505" t="b">
        <v>1</v>
      </c>
      <c r="V4505">
        <v>24000</v>
      </c>
      <c r="W4505">
        <v>19200</v>
      </c>
      <c r="X4505">
        <v>2.5</v>
      </c>
      <c r="Y4505">
        <v>26400</v>
      </c>
      <c r="Z4505">
        <v>2.14</v>
      </c>
    </row>
    <row r="4506" spans="1:26">
      <c r="A4506">
        <v>211257306</v>
      </c>
      <c r="B4506" t="s">
        <v>9261</v>
      </c>
      <c r="C4506" t="s">
        <v>3597</v>
      </c>
      <c r="D4506" t="s">
        <v>4034</v>
      </c>
      <c r="E4506" t="s">
        <v>6751</v>
      </c>
      <c r="F4506" t="s">
        <v>3600</v>
      </c>
      <c r="G4506">
        <v>211257306</v>
      </c>
      <c r="I4506" t="s">
        <v>3601</v>
      </c>
      <c r="J4506" t="s">
        <v>6709</v>
      </c>
      <c r="L4506" t="s">
        <v>6359</v>
      </c>
      <c r="M4506">
        <v>12.5</v>
      </c>
      <c r="N4506">
        <v>20</v>
      </c>
      <c r="O4506">
        <v>12</v>
      </c>
      <c r="P4506">
        <v>11.7</v>
      </c>
      <c r="Q4506">
        <v>17.399999999999999</v>
      </c>
      <c r="R4506">
        <v>10</v>
      </c>
      <c r="S4506" t="b">
        <v>0</v>
      </c>
      <c r="T4506" t="b">
        <v>0</v>
      </c>
      <c r="U4506" t="b">
        <v>1</v>
      </c>
      <c r="V4506">
        <v>24000</v>
      </c>
      <c r="W4506">
        <v>19200</v>
      </c>
      <c r="X4506">
        <v>2.5</v>
      </c>
      <c r="Y4506">
        <v>26400</v>
      </c>
      <c r="Z4506">
        <v>2.14</v>
      </c>
    </row>
    <row r="4507" spans="1:26">
      <c r="A4507">
        <v>211306379</v>
      </c>
      <c r="B4507" t="s">
        <v>9261</v>
      </c>
      <c r="C4507" t="s">
        <v>3597</v>
      </c>
      <c r="D4507" t="s">
        <v>4034</v>
      </c>
      <c r="E4507" t="s">
        <v>9302</v>
      </c>
      <c r="F4507" t="s">
        <v>3600</v>
      </c>
      <c r="G4507">
        <v>211306379</v>
      </c>
      <c r="I4507" t="s">
        <v>3601</v>
      </c>
      <c r="J4507" t="s">
        <v>9305</v>
      </c>
      <c r="L4507" t="s">
        <v>9306</v>
      </c>
      <c r="M4507">
        <v>12.5</v>
      </c>
      <c r="N4507">
        <v>20</v>
      </c>
      <c r="O4507">
        <v>12</v>
      </c>
      <c r="P4507">
        <v>11.7</v>
      </c>
      <c r="Q4507">
        <v>17.399999999999999</v>
      </c>
      <c r="R4507">
        <v>10</v>
      </c>
      <c r="S4507" t="b">
        <v>0</v>
      </c>
      <c r="T4507" t="b">
        <v>0</v>
      </c>
      <c r="U4507" t="b">
        <v>1</v>
      </c>
      <c r="V4507">
        <v>24000</v>
      </c>
      <c r="W4507">
        <v>19200</v>
      </c>
      <c r="X4507">
        <v>2.5</v>
      </c>
      <c r="Y4507">
        <v>26400</v>
      </c>
      <c r="Z4507">
        <v>2.14</v>
      </c>
    </row>
    <row r="4508" spans="1:26">
      <c r="A4508">
        <v>211306378</v>
      </c>
      <c r="B4508" t="s">
        <v>9261</v>
      </c>
      <c r="C4508" t="s">
        <v>3597</v>
      </c>
      <c r="D4508" t="s">
        <v>4034</v>
      </c>
      <c r="E4508" t="s">
        <v>9302</v>
      </c>
      <c r="F4508" t="s">
        <v>3600</v>
      </c>
      <c r="G4508">
        <v>211306378</v>
      </c>
      <c r="I4508" t="s">
        <v>3601</v>
      </c>
      <c r="J4508" t="s">
        <v>9303</v>
      </c>
      <c r="L4508" t="s">
        <v>9304</v>
      </c>
      <c r="M4508">
        <v>12.5</v>
      </c>
      <c r="N4508">
        <v>20</v>
      </c>
      <c r="O4508">
        <v>11</v>
      </c>
      <c r="P4508">
        <v>12.4</v>
      </c>
      <c r="Q4508">
        <v>18</v>
      </c>
      <c r="R4508">
        <v>9.3000000000000007</v>
      </c>
      <c r="S4508" t="b">
        <v>0</v>
      </c>
      <c r="T4508" t="b">
        <v>0</v>
      </c>
      <c r="U4508" t="b">
        <v>1</v>
      </c>
      <c r="V4508">
        <v>18000</v>
      </c>
      <c r="W4508">
        <v>13500</v>
      </c>
      <c r="X4508">
        <v>2.6</v>
      </c>
      <c r="Y4508">
        <v>21000</v>
      </c>
      <c r="Z4508">
        <v>2.21</v>
      </c>
    </row>
    <row r="4509" spans="1:26">
      <c r="A4509">
        <v>211257305</v>
      </c>
      <c r="B4509" t="s">
        <v>9261</v>
      </c>
      <c r="C4509" t="s">
        <v>3597</v>
      </c>
      <c r="D4509" t="s">
        <v>4034</v>
      </c>
      <c r="E4509" t="s">
        <v>6751</v>
      </c>
      <c r="F4509" t="s">
        <v>3600</v>
      </c>
      <c r="G4509">
        <v>211257305</v>
      </c>
      <c r="I4509" t="s">
        <v>3601</v>
      </c>
      <c r="J4509" t="s">
        <v>6710</v>
      </c>
      <c r="L4509" t="s">
        <v>6356</v>
      </c>
      <c r="M4509">
        <v>12.5</v>
      </c>
      <c r="N4509">
        <v>20</v>
      </c>
      <c r="O4509">
        <v>11</v>
      </c>
      <c r="P4509">
        <v>12.4</v>
      </c>
      <c r="Q4509">
        <v>18</v>
      </c>
      <c r="R4509">
        <v>9.3000000000000007</v>
      </c>
      <c r="S4509" t="b">
        <v>0</v>
      </c>
      <c r="T4509" t="b">
        <v>0</v>
      </c>
      <c r="U4509" t="b">
        <v>1</v>
      </c>
      <c r="V4509">
        <v>18000</v>
      </c>
      <c r="W4509">
        <v>13500</v>
      </c>
      <c r="X4509">
        <v>2.6</v>
      </c>
      <c r="Y4509">
        <v>21000</v>
      </c>
      <c r="Z4509">
        <v>2.21</v>
      </c>
    </row>
    <row r="4510" spans="1:26">
      <c r="A4510">
        <v>211253515</v>
      </c>
      <c r="B4510" t="s">
        <v>9261</v>
      </c>
      <c r="C4510" t="s">
        <v>3597</v>
      </c>
      <c r="D4510" t="s">
        <v>4034</v>
      </c>
      <c r="E4510" t="s">
        <v>6587</v>
      </c>
      <c r="F4510" t="s">
        <v>3600</v>
      </c>
      <c r="G4510">
        <v>211253515</v>
      </c>
      <c r="I4510" t="s">
        <v>3601</v>
      </c>
      <c r="J4510" t="s">
        <v>9300</v>
      </c>
      <c r="L4510" t="s">
        <v>9301</v>
      </c>
      <c r="M4510">
        <v>12.5</v>
      </c>
      <c r="N4510">
        <v>20</v>
      </c>
      <c r="O4510">
        <v>11</v>
      </c>
      <c r="P4510">
        <v>12.4</v>
      </c>
      <c r="Q4510">
        <v>18</v>
      </c>
      <c r="R4510">
        <v>9.3000000000000007</v>
      </c>
      <c r="S4510" t="b">
        <v>0</v>
      </c>
      <c r="T4510" t="b">
        <v>0</v>
      </c>
      <c r="U4510" t="b">
        <v>1</v>
      </c>
      <c r="V4510">
        <v>18000</v>
      </c>
      <c r="W4510">
        <v>13500</v>
      </c>
      <c r="X4510">
        <v>2.6</v>
      </c>
      <c r="Y4510">
        <v>21000</v>
      </c>
      <c r="Z4510">
        <v>2.21</v>
      </c>
    </row>
    <row r="4511" spans="1:26">
      <c r="A4511">
        <v>210365431</v>
      </c>
      <c r="B4511" t="s">
        <v>9261</v>
      </c>
      <c r="C4511" t="s">
        <v>3597</v>
      </c>
      <c r="D4511" t="s">
        <v>4034</v>
      </c>
      <c r="E4511" t="s">
        <v>9297</v>
      </c>
      <c r="F4511" t="s">
        <v>3600</v>
      </c>
      <c r="G4511">
        <v>210365431</v>
      </c>
      <c r="I4511" t="s">
        <v>3601</v>
      </c>
      <c r="J4511" t="s">
        <v>9298</v>
      </c>
      <c r="L4511" t="s">
        <v>9299</v>
      </c>
      <c r="M4511">
        <v>12.5</v>
      </c>
      <c r="N4511">
        <v>20</v>
      </c>
      <c r="O4511">
        <v>11</v>
      </c>
      <c r="P4511">
        <v>12.4</v>
      </c>
      <c r="Q4511">
        <v>18</v>
      </c>
      <c r="R4511">
        <v>9.3000000000000007</v>
      </c>
      <c r="S4511" t="b">
        <v>0</v>
      </c>
      <c r="T4511" t="b">
        <v>0</v>
      </c>
      <c r="U4511" t="b">
        <v>1</v>
      </c>
      <c r="V4511">
        <v>18000</v>
      </c>
      <c r="W4511">
        <v>13500</v>
      </c>
      <c r="X4511">
        <v>2.6</v>
      </c>
      <c r="Y4511">
        <v>21000</v>
      </c>
      <c r="Z4511">
        <v>2.21</v>
      </c>
    </row>
    <row r="4512" spans="1:26">
      <c r="A4512">
        <v>209865024</v>
      </c>
      <c r="B4512" t="s">
        <v>9261</v>
      </c>
      <c r="C4512" t="s">
        <v>3597</v>
      </c>
      <c r="D4512" t="s">
        <v>4034</v>
      </c>
      <c r="E4512" t="s">
        <v>7568</v>
      </c>
      <c r="F4512" t="s">
        <v>3600</v>
      </c>
      <c r="G4512">
        <v>209865024</v>
      </c>
      <c r="I4512" t="s">
        <v>3601</v>
      </c>
      <c r="J4512" t="s">
        <v>9295</v>
      </c>
      <c r="L4512" t="s">
        <v>9296</v>
      </c>
      <c r="M4512">
        <v>12.5</v>
      </c>
      <c r="N4512">
        <v>20</v>
      </c>
      <c r="O4512">
        <v>11</v>
      </c>
      <c r="P4512">
        <v>12.4</v>
      </c>
      <c r="Q4512">
        <v>18</v>
      </c>
      <c r="R4512">
        <v>9.3000000000000007</v>
      </c>
      <c r="S4512" t="b">
        <v>0</v>
      </c>
      <c r="T4512" t="b">
        <v>0</v>
      </c>
      <c r="U4512" t="b">
        <v>1</v>
      </c>
      <c r="V4512">
        <v>18000</v>
      </c>
      <c r="W4512">
        <v>13500</v>
      </c>
      <c r="X4512">
        <v>2.6</v>
      </c>
      <c r="Y4512">
        <v>21000</v>
      </c>
      <c r="Z4512">
        <v>2.21</v>
      </c>
    </row>
    <row r="4513" spans="1:26">
      <c r="A4513">
        <v>208130402</v>
      </c>
      <c r="B4513" t="s">
        <v>9261</v>
      </c>
      <c r="C4513" t="s">
        <v>3597</v>
      </c>
      <c r="D4513" t="s">
        <v>4034</v>
      </c>
      <c r="E4513" t="s">
        <v>6224</v>
      </c>
      <c r="F4513" t="s">
        <v>3600</v>
      </c>
      <c r="G4513">
        <v>208130402</v>
      </c>
      <c r="I4513" t="s">
        <v>3601</v>
      </c>
      <c r="J4513" t="s">
        <v>6710</v>
      </c>
      <c r="L4513" t="s">
        <v>6356</v>
      </c>
      <c r="M4513">
        <v>12.5</v>
      </c>
      <c r="N4513">
        <v>20</v>
      </c>
      <c r="O4513">
        <v>11</v>
      </c>
      <c r="P4513">
        <v>12.4</v>
      </c>
      <c r="Q4513">
        <v>18</v>
      </c>
      <c r="R4513">
        <v>9.3000000000000007</v>
      </c>
      <c r="S4513" t="b">
        <v>0</v>
      </c>
      <c r="T4513" t="b">
        <v>0</v>
      </c>
      <c r="U4513" t="b">
        <v>1</v>
      </c>
      <c r="V4513">
        <v>18000</v>
      </c>
      <c r="W4513">
        <v>13500</v>
      </c>
      <c r="X4513">
        <v>2.6</v>
      </c>
      <c r="Y4513">
        <v>21000</v>
      </c>
      <c r="Z4513">
        <v>2.21</v>
      </c>
    </row>
    <row r="4514" spans="1:26">
      <c r="A4514">
        <v>208130391</v>
      </c>
      <c r="B4514" t="s">
        <v>9261</v>
      </c>
      <c r="C4514" t="s">
        <v>3597</v>
      </c>
      <c r="D4514" t="s">
        <v>4034</v>
      </c>
      <c r="E4514" t="s">
        <v>7723</v>
      </c>
      <c r="F4514" t="s">
        <v>3600</v>
      </c>
      <c r="G4514">
        <v>208130391</v>
      </c>
      <c r="I4514" t="s">
        <v>3601</v>
      </c>
      <c r="J4514" t="s">
        <v>6710</v>
      </c>
      <c r="L4514" t="s">
        <v>6356</v>
      </c>
      <c r="M4514">
        <v>12.5</v>
      </c>
      <c r="N4514">
        <v>20</v>
      </c>
      <c r="O4514">
        <v>11</v>
      </c>
      <c r="P4514">
        <v>12.4</v>
      </c>
      <c r="Q4514">
        <v>18</v>
      </c>
      <c r="R4514">
        <v>9.3000000000000007</v>
      </c>
      <c r="S4514" t="b">
        <v>0</v>
      </c>
      <c r="T4514" t="b">
        <v>0</v>
      </c>
      <c r="U4514" t="b">
        <v>1</v>
      </c>
      <c r="V4514">
        <v>18000</v>
      </c>
      <c r="W4514">
        <v>13500</v>
      </c>
      <c r="X4514">
        <v>2.6</v>
      </c>
      <c r="Y4514">
        <v>21000</v>
      </c>
      <c r="Z4514">
        <v>2.21</v>
      </c>
    </row>
    <row r="4515" spans="1:26">
      <c r="A4515">
        <v>208101242</v>
      </c>
      <c r="B4515" t="s">
        <v>9261</v>
      </c>
      <c r="C4515" t="s">
        <v>3597</v>
      </c>
      <c r="D4515" t="s">
        <v>4034</v>
      </c>
      <c r="E4515" t="s">
        <v>5413</v>
      </c>
      <c r="F4515" t="s">
        <v>3600</v>
      </c>
      <c r="G4515">
        <v>208101242</v>
      </c>
      <c r="I4515" t="s">
        <v>3601</v>
      </c>
      <c r="J4515" t="s">
        <v>9293</v>
      </c>
      <c r="L4515" t="s">
        <v>9294</v>
      </c>
      <c r="M4515">
        <v>12.5</v>
      </c>
      <c r="N4515">
        <v>20</v>
      </c>
      <c r="O4515">
        <v>11</v>
      </c>
      <c r="P4515">
        <v>12.4</v>
      </c>
      <c r="Q4515">
        <v>18</v>
      </c>
      <c r="R4515">
        <v>9.3000000000000007</v>
      </c>
      <c r="S4515" t="b">
        <v>0</v>
      </c>
      <c r="T4515" t="b">
        <v>0</v>
      </c>
      <c r="U4515" t="b">
        <v>1</v>
      </c>
      <c r="V4515">
        <v>18000</v>
      </c>
      <c r="W4515">
        <v>13500</v>
      </c>
      <c r="X4515">
        <v>2.6</v>
      </c>
      <c r="Y4515">
        <v>21000</v>
      </c>
      <c r="Z4515">
        <v>2.21</v>
      </c>
    </row>
    <row r="4516" spans="1:26">
      <c r="A4516">
        <v>207706563</v>
      </c>
      <c r="B4516" t="s">
        <v>9261</v>
      </c>
      <c r="C4516" t="s">
        <v>3597</v>
      </c>
      <c r="D4516" t="s">
        <v>4034</v>
      </c>
      <c r="E4516" t="s">
        <v>4035</v>
      </c>
      <c r="F4516" t="s">
        <v>3600</v>
      </c>
      <c r="G4516">
        <v>207706563</v>
      </c>
      <c r="I4516" t="s">
        <v>3601</v>
      </c>
      <c r="J4516" t="s">
        <v>9291</v>
      </c>
      <c r="L4516" t="s">
        <v>9292</v>
      </c>
      <c r="M4516">
        <v>12.5</v>
      </c>
      <c r="N4516">
        <v>20</v>
      </c>
      <c r="O4516">
        <v>11</v>
      </c>
      <c r="P4516">
        <v>12.4</v>
      </c>
      <c r="Q4516">
        <v>18</v>
      </c>
      <c r="R4516">
        <v>9.3000000000000007</v>
      </c>
      <c r="S4516" t="b">
        <v>0</v>
      </c>
      <c r="T4516" t="b">
        <v>0</v>
      </c>
      <c r="U4516" t="b">
        <v>1</v>
      </c>
      <c r="V4516">
        <v>18000</v>
      </c>
      <c r="W4516">
        <v>13500</v>
      </c>
      <c r="X4516">
        <v>2.6</v>
      </c>
      <c r="Y4516">
        <v>21000</v>
      </c>
      <c r="Z4516">
        <v>2.21</v>
      </c>
    </row>
    <row r="4517" spans="1:26">
      <c r="A4517">
        <v>210857424</v>
      </c>
      <c r="B4517" t="s">
        <v>9261</v>
      </c>
      <c r="C4517" t="s">
        <v>3597</v>
      </c>
      <c r="D4517" t="s">
        <v>4034</v>
      </c>
      <c r="E4517" t="s">
        <v>5235</v>
      </c>
      <c r="F4517" t="s">
        <v>3600</v>
      </c>
      <c r="G4517">
        <v>210857424</v>
      </c>
      <c r="I4517" t="s">
        <v>3601</v>
      </c>
      <c r="J4517" t="s">
        <v>9289</v>
      </c>
      <c r="L4517" t="s">
        <v>9290</v>
      </c>
      <c r="M4517">
        <v>9</v>
      </c>
      <c r="N4517">
        <v>16.399999999999999</v>
      </c>
      <c r="O4517">
        <v>10.5</v>
      </c>
      <c r="P4517">
        <v>8.8000000000000007</v>
      </c>
      <c r="Q4517">
        <v>15.3</v>
      </c>
      <c r="R4517">
        <v>9.4</v>
      </c>
      <c r="S4517" t="b">
        <v>0</v>
      </c>
      <c r="T4517" t="b">
        <v>0</v>
      </c>
      <c r="U4517" t="b">
        <v>0</v>
      </c>
      <c r="V4517">
        <v>55000</v>
      </c>
      <c r="W4517">
        <v>42000</v>
      </c>
      <c r="X4517">
        <v>2.6</v>
      </c>
      <c r="Y4517">
        <v>52500</v>
      </c>
      <c r="Z4517">
        <v>2.2999999999999998</v>
      </c>
    </row>
    <row r="4518" spans="1:26">
      <c r="A4518">
        <v>211126504</v>
      </c>
      <c r="B4518" t="s">
        <v>9261</v>
      </c>
      <c r="C4518" t="s">
        <v>3597</v>
      </c>
      <c r="D4518" t="s">
        <v>4034</v>
      </c>
      <c r="E4518" t="s">
        <v>9264</v>
      </c>
      <c r="F4518" t="s">
        <v>3600</v>
      </c>
      <c r="G4518">
        <v>211126504</v>
      </c>
      <c r="I4518" t="s">
        <v>3601</v>
      </c>
      <c r="J4518" t="s">
        <v>9288</v>
      </c>
      <c r="L4518" t="s">
        <v>9281</v>
      </c>
      <c r="M4518">
        <v>9</v>
      </c>
      <c r="N4518">
        <v>16.399999999999999</v>
      </c>
      <c r="O4518">
        <v>10.5</v>
      </c>
      <c r="P4518">
        <v>8.8000000000000007</v>
      </c>
      <c r="Q4518">
        <v>15.3</v>
      </c>
      <c r="R4518">
        <v>9.4</v>
      </c>
      <c r="S4518" t="b">
        <v>0</v>
      </c>
      <c r="T4518" t="b">
        <v>0</v>
      </c>
      <c r="U4518" t="b">
        <v>0</v>
      </c>
      <c r="V4518">
        <v>55000</v>
      </c>
      <c r="W4518">
        <v>42000</v>
      </c>
      <c r="X4518">
        <v>2.6</v>
      </c>
      <c r="Y4518">
        <v>52500</v>
      </c>
      <c r="Z4518">
        <v>2.2999999999999998</v>
      </c>
    </row>
    <row r="4519" spans="1:26">
      <c r="A4519">
        <v>211126514</v>
      </c>
      <c r="B4519" t="s">
        <v>9261</v>
      </c>
      <c r="C4519" t="s">
        <v>3597</v>
      </c>
      <c r="D4519" t="s">
        <v>4034</v>
      </c>
      <c r="E4519" t="s">
        <v>6570</v>
      </c>
      <c r="F4519" t="s">
        <v>3600</v>
      </c>
      <c r="G4519">
        <v>211126514</v>
      </c>
      <c r="I4519" t="s">
        <v>3601</v>
      </c>
      <c r="J4519" t="s">
        <v>7660</v>
      </c>
      <c r="L4519" t="s">
        <v>9287</v>
      </c>
      <c r="M4519">
        <v>11</v>
      </c>
      <c r="N4519">
        <v>18</v>
      </c>
      <c r="O4519">
        <v>10.6</v>
      </c>
      <c r="P4519">
        <v>10</v>
      </c>
      <c r="Q4519">
        <v>14.9</v>
      </c>
      <c r="R4519">
        <v>8.9</v>
      </c>
      <c r="S4519" t="b">
        <v>0</v>
      </c>
      <c r="T4519" t="b">
        <v>0</v>
      </c>
      <c r="U4519" t="b">
        <v>0</v>
      </c>
      <c r="V4519">
        <v>36000</v>
      </c>
      <c r="W4519">
        <v>28600</v>
      </c>
      <c r="X4519">
        <v>2.2000000000000002</v>
      </c>
      <c r="Y4519">
        <v>43000</v>
      </c>
      <c r="Z4519">
        <v>2.2000000000000002</v>
      </c>
    </row>
    <row r="4520" spans="1:26">
      <c r="A4520">
        <v>209270316</v>
      </c>
      <c r="B4520" t="s">
        <v>9261</v>
      </c>
      <c r="C4520" t="s">
        <v>3597</v>
      </c>
      <c r="D4520" t="s">
        <v>4034</v>
      </c>
      <c r="E4520" t="s">
        <v>6224</v>
      </c>
      <c r="F4520" t="s">
        <v>3600</v>
      </c>
      <c r="G4520">
        <v>209270316</v>
      </c>
      <c r="I4520" t="s">
        <v>3700</v>
      </c>
      <c r="J4520" t="s">
        <v>6361</v>
      </c>
      <c r="L4520" t="s">
        <v>9285</v>
      </c>
      <c r="M4520">
        <v>10.1</v>
      </c>
      <c r="N4520">
        <v>14.2</v>
      </c>
      <c r="O4520">
        <v>9.1999999999999993</v>
      </c>
      <c r="P4520">
        <v>9.3000000000000007</v>
      </c>
      <c r="Q4520">
        <v>14.4</v>
      </c>
      <c r="R4520">
        <v>8</v>
      </c>
      <c r="S4520" t="b">
        <v>0</v>
      </c>
      <c r="T4520" t="b">
        <v>0</v>
      </c>
      <c r="U4520" t="b">
        <v>0</v>
      </c>
      <c r="V4520">
        <v>36000</v>
      </c>
      <c r="W4520">
        <v>19800</v>
      </c>
      <c r="X4520">
        <v>2.2000000000000002</v>
      </c>
      <c r="Y4520">
        <v>24900</v>
      </c>
      <c r="Z4520">
        <v>2.13</v>
      </c>
    </row>
    <row r="4521" spans="1:26">
      <c r="A4521">
        <v>209270318</v>
      </c>
      <c r="B4521" t="s">
        <v>9261</v>
      </c>
      <c r="C4521" t="s">
        <v>3597</v>
      </c>
      <c r="D4521" t="s">
        <v>4034</v>
      </c>
      <c r="E4521" t="s">
        <v>6224</v>
      </c>
      <c r="F4521" t="s">
        <v>3600</v>
      </c>
      <c r="G4521">
        <v>209270318</v>
      </c>
      <c r="I4521" t="s">
        <v>3700</v>
      </c>
      <c r="J4521" t="s">
        <v>6365</v>
      </c>
      <c r="L4521" t="s">
        <v>9066</v>
      </c>
      <c r="M4521">
        <v>9.5</v>
      </c>
      <c r="N4521">
        <v>14.9</v>
      </c>
      <c r="O4521">
        <v>9.3000000000000007</v>
      </c>
      <c r="P4521">
        <v>9</v>
      </c>
      <c r="Q4521">
        <v>15.2</v>
      </c>
      <c r="R4521">
        <v>8.5</v>
      </c>
      <c r="S4521" t="b">
        <v>0</v>
      </c>
      <c r="T4521" t="b">
        <v>0</v>
      </c>
      <c r="U4521" t="b">
        <v>0</v>
      </c>
      <c r="V4521">
        <v>53000</v>
      </c>
      <c r="W4521">
        <v>34000</v>
      </c>
      <c r="X4521">
        <v>2.2000000000000002</v>
      </c>
      <c r="Y4521">
        <v>36000</v>
      </c>
      <c r="Z4521">
        <v>2.19</v>
      </c>
    </row>
    <row r="4522" spans="1:26">
      <c r="A4522">
        <v>209270315</v>
      </c>
      <c r="B4522" t="s">
        <v>9261</v>
      </c>
      <c r="C4522" t="s">
        <v>3597</v>
      </c>
      <c r="D4522" t="s">
        <v>4034</v>
      </c>
      <c r="E4522" t="s">
        <v>6224</v>
      </c>
      <c r="F4522" t="s">
        <v>3600</v>
      </c>
      <c r="G4522">
        <v>209270315</v>
      </c>
      <c r="I4522" t="s">
        <v>3700</v>
      </c>
      <c r="J4522" t="s">
        <v>6357</v>
      </c>
      <c r="L4522" t="s">
        <v>9285</v>
      </c>
      <c r="M4522">
        <v>10</v>
      </c>
      <c r="N4522">
        <v>14.2</v>
      </c>
      <c r="O4522">
        <v>9.5</v>
      </c>
      <c r="P4522">
        <v>10.199999999999999</v>
      </c>
      <c r="Q4522">
        <v>14.9</v>
      </c>
      <c r="R4522">
        <v>9.3000000000000007</v>
      </c>
      <c r="S4522" t="b">
        <v>0</v>
      </c>
      <c r="T4522" t="b">
        <v>0</v>
      </c>
      <c r="U4522" t="b">
        <v>0</v>
      </c>
      <c r="V4522">
        <v>30000</v>
      </c>
      <c r="W4522">
        <v>22000</v>
      </c>
      <c r="X4522">
        <v>2.6</v>
      </c>
      <c r="Y4522">
        <v>24400</v>
      </c>
      <c r="Z4522">
        <v>2.1</v>
      </c>
    </row>
    <row r="4523" spans="1:26">
      <c r="A4523">
        <v>211126513</v>
      </c>
      <c r="B4523" t="s">
        <v>9261</v>
      </c>
      <c r="C4523" t="s">
        <v>3597</v>
      </c>
      <c r="D4523" t="s">
        <v>4034</v>
      </c>
      <c r="E4523" t="s">
        <v>9264</v>
      </c>
      <c r="F4523" t="s">
        <v>3600</v>
      </c>
      <c r="G4523">
        <v>211126513</v>
      </c>
      <c r="I4523" t="s">
        <v>3601</v>
      </c>
      <c r="J4523" t="s">
        <v>9279</v>
      </c>
      <c r="L4523" t="s">
        <v>9274</v>
      </c>
      <c r="M4523">
        <v>9.3000000000000007</v>
      </c>
      <c r="N4523">
        <v>17.3</v>
      </c>
      <c r="O4523">
        <v>10</v>
      </c>
      <c r="P4523">
        <v>8.8000000000000007</v>
      </c>
      <c r="Q4523">
        <v>15.8</v>
      </c>
      <c r="R4523">
        <v>9.4</v>
      </c>
      <c r="S4523" t="b">
        <v>0</v>
      </c>
      <c r="T4523" t="b">
        <v>0</v>
      </c>
      <c r="U4523" t="b">
        <v>0</v>
      </c>
      <c r="V4523">
        <v>47000</v>
      </c>
      <c r="W4523">
        <v>37000</v>
      </c>
      <c r="X4523">
        <v>2.4</v>
      </c>
      <c r="Y4523">
        <v>39000</v>
      </c>
      <c r="Z4523">
        <v>2.2000000000000002</v>
      </c>
    </row>
    <row r="4524" spans="1:26">
      <c r="A4524">
        <v>208650613</v>
      </c>
      <c r="B4524" t="s">
        <v>9261</v>
      </c>
      <c r="C4524" t="s">
        <v>3597</v>
      </c>
      <c r="D4524" t="s">
        <v>4034</v>
      </c>
      <c r="E4524" t="s">
        <v>3834</v>
      </c>
      <c r="F4524" t="s">
        <v>3600</v>
      </c>
      <c r="G4524">
        <v>208650613</v>
      </c>
      <c r="I4524" t="s">
        <v>3601</v>
      </c>
      <c r="J4524" t="s">
        <v>6360</v>
      </c>
      <c r="L4524" t="s">
        <v>5250</v>
      </c>
      <c r="M4524">
        <v>9.3000000000000007</v>
      </c>
      <c r="N4524">
        <v>17.3</v>
      </c>
      <c r="O4524">
        <v>10</v>
      </c>
      <c r="P4524">
        <v>8.8000000000000007</v>
      </c>
      <c r="Q4524">
        <v>15.8</v>
      </c>
      <c r="R4524">
        <v>9.4</v>
      </c>
      <c r="S4524" t="b">
        <v>0</v>
      </c>
      <c r="T4524" t="b">
        <v>0</v>
      </c>
      <c r="U4524" t="b">
        <v>0</v>
      </c>
      <c r="V4524">
        <v>47000</v>
      </c>
      <c r="W4524">
        <v>37000</v>
      </c>
      <c r="X4524">
        <v>2.4</v>
      </c>
      <c r="Y4524">
        <v>39000</v>
      </c>
      <c r="Z4524">
        <v>2.2000000000000002</v>
      </c>
    </row>
    <row r="4525" spans="1:26">
      <c r="A4525">
        <v>208650612</v>
      </c>
      <c r="B4525" t="s">
        <v>9261</v>
      </c>
      <c r="C4525" t="s">
        <v>3597</v>
      </c>
      <c r="D4525" t="s">
        <v>4034</v>
      </c>
      <c r="E4525" t="s">
        <v>3834</v>
      </c>
      <c r="F4525" t="s">
        <v>3600</v>
      </c>
      <c r="G4525">
        <v>208650612</v>
      </c>
      <c r="I4525" t="s">
        <v>3601</v>
      </c>
      <c r="J4525" t="s">
        <v>6361</v>
      </c>
      <c r="L4525" t="s">
        <v>6362</v>
      </c>
      <c r="M4525">
        <v>10.4</v>
      </c>
      <c r="N4525">
        <v>18</v>
      </c>
      <c r="O4525">
        <v>9.1</v>
      </c>
      <c r="P4525">
        <v>10.1</v>
      </c>
      <c r="Q4525">
        <v>16.899999999999999</v>
      </c>
      <c r="R4525">
        <v>8.1999999999999993</v>
      </c>
      <c r="S4525" t="b">
        <v>0</v>
      </c>
      <c r="T4525" t="b">
        <v>0</v>
      </c>
      <c r="U4525" t="b">
        <v>0</v>
      </c>
      <c r="V4525">
        <v>36000</v>
      </c>
      <c r="W4525">
        <v>20400</v>
      </c>
      <c r="X4525">
        <v>2.48</v>
      </c>
      <c r="Y4525">
        <v>22700</v>
      </c>
      <c r="Z4525">
        <v>2.1</v>
      </c>
    </row>
    <row r="4526" spans="1:26">
      <c r="A4526">
        <v>211126511</v>
      </c>
      <c r="B4526" t="s">
        <v>9261</v>
      </c>
      <c r="C4526" t="s">
        <v>3597</v>
      </c>
      <c r="D4526" t="s">
        <v>4034</v>
      </c>
      <c r="E4526" t="s">
        <v>9264</v>
      </c>
      <c r="F4526" t="s">
        <v>3600</v>
      </c>
      <c r="G4526">
        <v>211126511</v>
      </c>
      <c r="I4526" t="s">
        <v>3601</v>
      </c>
      <c r="J4526" t="s">
        <v>9278</v>
      </c>
      <c r="L4526" t="s">
        <v>9272</v>
      </c>
      <c r="M4526">
        <v>10.4</v>
      </c>
      <c r="N4526">
        <v>18</v>
      </c>
      <c r="O4526">
        <v>9.1</v>
      </c>
      <c r="P4526">
        <v>10.1</v>
      </c>
      <c r="Q4526">
        <v>16.899999999999999</v>
      </c>
      <c r="R4526">
        <v>8.1999999999999993</v>
      </c>
      <c r="S4526" t="b">
        <v>0</v>
      </c>
      <c r="T4526" t="b">
        <v>0</v>
      </c>
      <c r="U4526" t="b">
        <v>0</v>
      </c>
      <c r="V4526">
        <v>36000</v>
      </c>
      <c r="W4526">
        <v>20400</v>
      </c>
      <c r="X4526">
        <v>2.48</v>
      </c>
      <c r="Y4526">
        <v>22700</v>
      </c>
      <c r="Z4526">
        <v>2.1</v>
      </c>
    </row>
    <row r="4527" spans="1:26">
      <c r="A4527">
        <v>211126502</v>
      </c>
      <c r="B4527" t="s">
        <v>9261</v>
      </c>
      <c r="C4527" t="s">
        <v>3597</v>
      </c>
      <c r="D4527" t="s">
        <v>4034</v>
      </c>
      <c r="E4527" t="s">
        <v>9264</v>
      </c>
      <c r="F4527" t="s">
        <v>3600</v>
      </c>
      <c r="G4527">
        <v>211126502</v>
      </c>
      <c r="I4527" t="s">
        <v>3601</v>
      </c>
      <c r="J4527" t="s">
        <v>9277</v>
      </c>
      <c r="L4527" t="s">
        <v>9268</v>
      </c>
      <c r="M4527">
        <v>11.3</v>
      </c>
      <c r="N4527">
        <v>19.399999999999999</v>
      </c>
      <c r="O4527">
        <v>11.3</v>
      </c>
      <c r="P4527">
        <v>10.5</v>
      </c>
      <c r="Q4527">
        <v>17</v>
      </c>
      <c r="R4527">
        <v>9.1999999999999993</v>
      </c>
      <c r="S4527" t="b">
        <v>0</v>
      </c>
      <c r="T4527" t="b">
        <v>0</v>
      </c>
      <c r="U4527" t="b">
        <v>1</v>
      </c>
      <c r="V4527">
        <v>24000</v>
      </c>
      <c r="W4527">
        <v>21000</v>
      </c>
      <c r="X4527">
        <v>2.8</v>
      </c>
      <c r="Y4527">
        <v>22000</v>
      </c>
      <c r="Z4527">
        <v>2.8</v>
      </c>
    </row>
    <row r="4528" spans="1:26">
      <c r="A4528">
        <v>211126508</v>
      </c>
      <c r="B4528" t="s">
        <v>9261</v>
      </c>
      <c r="C4528" t="s">
        <v>3597</v>
      </c>
      <c r="D4528" t="s">
        <v>4034</v>
      </c>
      <c r="E4528" t="s">
        <v>9264</v>
      </c>
      <c r="F4528" t="s">
        <v>3600</v>
      </c>
      <c r="G4528">
        <v>211126508</v>
      </c>
      <c r="I4528" t="s">
        <v>3601</v>
      </c>
      <c r="J4528" t="s">
        <v>9276</v>
      </c>
      <c r="L4528" t="s">
        <v>9266</v>
      </c>
      <c r="M4528">
        <v>11.1</v>
      </c>
      <c r="N4528">
        <v>19</v>
      </c>
      <c r="O4528">
        <v>10.8</v>
      </c>
      <c r="P4528">
        <v>10.9</v>
      </c>
      <c r="Q4528">
        <v>17</v>
      </c>
      <c r="R4528">
        <v>8.8000000000000007</v>
      </c>
      <c r="S4528" t="b">
        <v>0</v>
      </c>
      <c r="T4528" t="b">
        <v>0</v>
      </c>
      <c r="U4528" t="b">
        <v>1</v>
      </c>
      <c r="V4528">
        <v>18000</v>
      </c>
      <c r="W4528">
        <v>12000</v>
      </c>
      <c r="X4528">
        <v>2.71</v>
      </c>
      <c r="Y4528">
        <v>12000</v>
      </c>
      <c r="Z4528">
        <v>2.71</v>
      </c>
    </row>
    <row r="4529" spans="1:26">
      <c r="A4529">
        <v>208650609</v>
      </c>
      <c r="B4529" t="s">
        <v>9261</v>
      </c>
      <c r="C4529" t="s">
        <v>3597</v>
      </c>
      <c r="D4529" t="s">
        <v>4034</v>
      </c>
      <c r="E4529" t="s">
        <v>3834</v>
      </c>
      <c r="F4529" t="s">
        <v>3600</v>
      </c>
      <c r="G4529">
        <v>208650609</v>
      </c>
      <c r="I4529" t="s">
        <v>3601</v>
      </c>
      <c r="J4529" t="s">
        <v>6355</v>
      </c>
      <c r="L4529" t="s">
        <v>6356</v>
      </c>
      <c r="M4529">
        <v>11.1</v>
      </c>
      <c r="N4529">
        <v>19</v>
      </c>
      <c r="O4529">
        <v>10.8</v>
      </c>
      <c r="P4529">
        <v>10.9</v>
      </c>
      <c r="Q4529">
        <v>17</v>
      </c>
      <c r="R4529">
        <v>8.8000000000000007</v>
      </c>
      <c r="S4529" t="b">
        <v>0</v>
      </c>
      <c r="T4529" t="b">
        <v>0</v>
      </c>
      <c r="U4529" t="b">
        <v>1</v>
      </c>
      <c r="V4529">
        <v>18000</v>
      </c>
      <c r="W4529">
        <v>12000</v>
      </c>
      <c r="X4529">
        <v>2.71</v>
      </c>
      <c r="Y4529">
        <v>12000</v>
      </c>
      <c r="Z4529">
        <v>2.71</v>
      </c>
    </row>
    <row r="4530" spans="1:26">
      <c r="A4530">
        <v>208128300</v>
      </c>
      <c r="B4530" t="s">
        <v>9261</v>
      </c>
      <c r="C4530" t="s">
        <v>3597</v>
      </c>
      <c r="D4530" t="s">
        <v>4034</v>
      </c>
      <c r="E4530" t="s">
        <v>6570</v>
      </c>
      <c r="F4530" t="s">
        <v>3600</v>
      </c>
      <c r="G4530">
        <v>208128300</v>
      </c>
      <c r="I4530" t="s">
        <v>3601</v>
      </c>
      <c r="J4530" t="s">
        <v>7612</v>
      </c>
      <c r="L4530" t="s">
        <v>9275</v>
      </c>
      <c r="M4530">
        <v>12.5</v>
      </c>
      <c r="N4530">
        <v>20</v>
      </c>
      <c r="O4530">
        <v>10</v>
      </c>
      <c r="P4530">
        <v>11.7</v>
      </c>
      <c r="Q4530">
        <v>18</v>
      </c>
      <c r="R4530">
        <v>8.1</v>
      </c>
      <c r="S4530" t="b">
        <v>0</v>
      </c>
      <c r="T4530" t="b">
        <v>0</v>
      </c>
      <c r="U4530" t="b">
        <v>1</v>
      </c>
      <c r="V4530">
        <v>24000</v>
      </c>
      <c r="W4530">
        <v>17000</v>
      </c>
      <c r="X4530">
        <v>2.98</v>
      </c>
      <c r="Y4530">
        <v>18000</v>
      </c>
      <c r="Z4530">
        <v>2.2000000000000002</v>
      </c>
    </row>
    <row r="4531" spans="1:26">
      <c r="A4531">
        <v>211126512</v>
      </c>
      <c r="B4531" t="s">
        <v>9261</v>
      </c>
      <c r="C4531" t="s">
        <v>3597</v>
      </c>
      <c r="D4531" t="s">
        <v>4034</v>
      </c>
      <c r="E4531" t="s">
        <v>9264</v>
      </c>
      <c r="F4531" t="s">
        <v>3600</v>
      </c>
      <c r="G4531">
        <v>211126512</v>
      </c>
      <c r="I4531" t="s">
        <v>3601</v>
      </c>
      <c r="J4531" t="s">
        <v>9273</v>
      </c>
      <c r="L4531" t="s">
        <v>9274</v>
      </c>
      <c r="M4531">
        <v>8.5</v>
      </c>
      <c r="N4531">
        <v>16</v>
      </c>
      <c r="O4531">
        <v>10</v>
      </c>
      <c r="P4531">
        <v>8.1999999999999993</v>
      </c>
      <c r="Q4531">
        <v>15.6</v>
      </c>
      <c r="R4531">
        <v>9.4</v>
      </c>
      <c r="S4531" t="b">
        <v>0</v>
      </c>
      <c r="T4531" t="b">
        <v>0</v>
      </c>
      <c r="U4531" t="b">
        <v>0</v>
      </c>
      <c r="V4531">
        <v>47000</v>
      </c>
      <c r="W4531">
        <v>36000</v>
      </c>
      <c r="X4531">
        <v>2.36</v>
      </c>
      <c r="Y4531">
        <v>48000</v>
      </c>
      <c r="Z4531">
        <v>2.0499999999999998</v>
      </c>
    </row>
    <row r="4532" spans="1:26">
      <c r="A4532">
        <v>211126510</v>
      </c>
      <c r="B4532" t="s">
        <v>9261</v>
      </c>
      <c r="C4532" t="s">
        <v>3597</v>
      </c>
      <c r="D4532" t="s">
        <v>4034</v>
      </c>
      <c r="E4532" t="s">
        <v>9264</v>
      </c>
      <c r="F4532" t="s">
        <v>3600</v>
      </c>
      <c r="G4532">
        <v>211126510</v>
      </c>
      <c r="I4532" t="s">
        <v>3601</v>
      </c>
      <c r="J4532" t="s">
        <v>9271</v>
      </c>
      <c r="L4532" t="s">
        <v>9272</v>
      </c>
      <c r="M4532">
        <v>10.5</v>
      </c>
      <c r="N4532">
        <v>18</v>
      </c>
      <c r="O4532">
        <v>10.5</v>
      </c>
      <c r="P4532">
        <v>10</v>
      </c>
      <c r="Q4532">
        <v>16</v>
      </c>
      <c r="R4532">
        <v>9.5</v>
      </c>
      <c r="S4532" t="b">
        <v>0</v>
      </c>
      <c r="T4532" t="b">
        <v>0</v>
      </c>
      <c r="U4532" t="b">
        <v>1</v>
      </c>
      <c r="V4532">
        <v>36000</v>
      </c>
      <c r="W4532">
        <v>30400</v>
      </c>
      <c r="X4532">
        <v>2.46</v>
      </c>
      <c r="Y4532">
        <v>47000</v>
      </c>
      <c r="Z4532">
        <v>1.9</v>
      </c>
    </row>
    <row r="4533" spans="1:26">
      <c r="A4533">
        <v>211126506</v>
      </c>
      <c r="B4533" t="s">
        <v>9261</v>
      </c>
      <c r="C4533" t="s">
        <v>3597</v>
      </c>
      <c r="D4533" t="s">
        <v>4034</v>
      </c>
      <c r="E4533" t="s">
        <v>9264</v>
      </c>
      <c r="F4533" t="s">
        <v>3600</v>
      </c>
      <c r="G4533">
        <v>211126506</v>
      </c>
      <c r="I4533" t="s">
        <v>3601</v>
      </c>
      <c r="J4533" t="s">
        <v>9269</v>
      </c>
      <c r="L4533" t="s">
        <v>9270</v>
      </c>
      <c r="M4533">
        <v>11</v>
      </c>
      <c r="N4533">
        <v>18</v>
      </c>
      <c r="O4533">
        <v>10.5</v>
      </c>
      <c r="P4533">
        <v>10</v>
      </c>
      <c r="Q4533">
        <v>16.2</v>
      </c>
      <c r="R4533">
        <v>8.9</v>
      </c>
      <c r="S4533" t="b">
        <v>0</v>
      </c>
      <c r="T4533" t="b">
        <v>0</v>
      </c>
      <c r="U4533" t="b">
        <v>1</v>
      </c>
      <c r="V4533">
        <v>30000</v>
      </c>
      <c r="W4533">
        <v>21000</v>
      </c>
      <c r="X4533">
        <v>2.34</v>
      </c>
      <c r="Y4533">
        <v>28600</v>
      </c>
      <c r="Z4533">
        <v>2.1</v>
      </c>
    </row>
    <row r="4534" spans="1:26">
      <c r="A4534">
        <v>211126503</v>
      </c>
      <c r="B4534" t="s">
        <v>9261</v>
      </c>
      <c r="C4534" t="s">
        <v>3597</v>
      </c>
      <c r="D4534" t="s">
        <v>4034</v>
      </c>
      <c r="E4534" t="s">
        <v>9264</v>
      </c>
      <c r="F4534" t="s">
        <v>3600</v>
      </c>
      <c r="G4534">
        <v>211126503</v>
      </c>
      <c r="I4534" t="s">
        <v>3601</v>
      </c>
      <c r="J4534" t="s">
        <v>9267</v>
      </c>
      <c r="L4534" t="s">
        <v>9268</v>
      </c>
      <c r="M4534">
        <v>12.5</v>
      </c>
      <c r="N4534">
        <v>20</v>
      </c>
      <c r="O4534">
        <v>12</v>
      </c>
      <c r="P4534">
        <v>11.7</v>
      </c>
      <c r="Q4534">
        <v>17.399999999999999</v>
      </c>
      <c r="R4534">
        <v>10</v>
      </c>
      <c r="S4534" t="b">
        <v>0</v>
      </c>
      <c r="T4534" t="b">
        <v>0</v>
      </c>
      <c r="U4534" t="b">
        <v>1</v>
      </c>
      <c r="V4534">
        <v>24000</v>
      </c>
      <c r="W4534">
        <v>19200</v>
      </c>
      <c r="X4534">
        <v>2.5</v>
      </c>
      <c r="Y4534">
        <v>26400</v>
      </c>
      <c r="Z4534">
        <v>2.14</v>
      </c>
    </row>
    <row r="4535" spans="1:26">
      <c r="A4535">
        <v>211126509</v>
      </c>
      <c r="B4535" t="s">
        <v>9261</v>
      </c>
      <c r="C4535" t="s">
        <v>3597</v>
      </c>
      <c r="D4535" t="s">
        <v>4034</v>
      </c>
      <c r="E4535" t="s">
        <v>9264</v>
      </c>
      <c r="F4535" t="s">
        <v>3600</v>
      </c>
      <c r="G4535">
        <v>211126509</v>
      </c>
      <c r="I4535" t="s">
        <v>3601</v>
      </c>
      <c r="J4535" t="s">
        <v>9265</v>
      </c>
      <c r="L4535" t="s">
        <v>9266</v>
      </c>
      <c r="M4535">
        <v>12.5</v>
      </c>
      <c r="N4535">
        <v>20</v>
      </c>
      <c r="O4535">
        <v>11</v>
      </c>
      <c r="P4535">
        <v>12.4</v>
      </c>
      <c r="Q4535">
        <v>18</v>
      </c>
      <c r="R4535">
        <v>9.3000000000000007</v>
      </c>
      <c r="S4535" t="b">
        <v>0</v>
      </c>
      <c r="T4535" t="b">
        <v>0</v>
      </c>
      <c r="U4535" t="b">
        <v>1</v>
      </c>
      <c r="V4535">
        <v>18000</v>
      </c>
      <c r="W4535">
        <v>13500</v>
      </c>
      <c r="X4535">
        <v>2.6</v>
      </c>
      <c r="Y4535">
        <v>21000</v>
      </c>
      <c r="Z4535">
        <v>2.21</v>
      </c>
    </row>
    <row r="4536" spans="1:26">
      <c r="A4536">
        <v>210568231</v>
      </c>
      <c r="B4536" t="s">
        <v>9261</v>
      </c>
      <c r="C4536" t="s">
        <v>3597</v>
      </c>
      <c r="D4536" t="s">
        <v>4034</v>
      </c>
      <c r="E4536" t="s">
        <v>6383</v>
      </c>
      <c r="F4536" t="s">
        <v>3600</v>
      </c>
      <c r="G4536">
        <v>210568231</v>
      </c>
      <c r="I4536" t="s">
        <v>3601</v>
      </c>
      <c r="J4536" t="s">
        <v>9262</v>
      </c>
      <c r="L4536" t="s">
        <v>9263</v>
      </c>
      <c r="M4536">
        <v>12.5</v>
      </c>
      <c r="N4536">
        <v>20</v>
      </c>
      <c r="O4536">
        <v>11</v>
      </c>
      <c r="P4536">
        <v>12.4</v>
      </c>
      <c r="Q4536">
        <v>18</v>
      </c>
      <c r="R4536">
        <v>9.3000000000000007</v>
      </c>
      <c r="S4536" t="b">
        <v>0</v>
      </c>
      <c r="T4536" t="b">
        <v>0</v>
      </c>
      <c r="U4536" t="b">
        <v>1</v>
      </c>
      <c r="V4536">
        <v>18000</v>
      </c>
      <c r="W4536">
        <v>13500</v>
      </c>
      <c r="X4536">
        <v>2.6</v>
      </c>
      <c r="Y4536">
        <v>21000</v>
      </c>
      <c r="Z4536">
        <v>2.21</v>
      </c>
    </row>
    <row r="4537" spans="1:26">
      <c r="A4537">
        <v>211635179</v>
      </c>
      <c r="B4537" t="s">
        <v>9028</v>
      </c>
      <c r="C4537" t="s">
        <v>3597</v>
      </c>
      <c r="D4537" t="s">
        <v>8983</v>
      </c>
      <c r="E4537" t="s">
        <v>3693</v>
      </c>
      <c r="F4537" t="s">
        <v>3600</v>
      </c>
      <c r="G4537">
        <v>211635179</v>
      </c>
      <c r="I4537" t="s">
        <v>3601</v>
      </c>
      <c r="J4537" t="s">
        <v>9251</v>
      </c>
      <c r="K4537" t="s">
        <v>3624</v>
      </c>
      <c r="L4537" t="s">
        <v>9260</v>
      </c>
      <c r="P4537">
        <v>9.1</v>
      </c>
      <c r="Q4537">
        <v>15.3</v>
      </c>
      <c r="R4537">
        <v>8.8000000000000007</v>
      </c>
      <c r="S4537" t="b">
        <v>0</v>
      </c>
      <c r="T4537" t="b">
        <v>0</v>
      </c>
      <c r="U4537" t="b">
        <v>0</v>
      </c>
      <c r="V4537">
        <v>47000</v>
      </c>
      <c r="W4537">
        <v>36800</v>
      </c>
      <c r="X4537">
        <v>2.7</v>
      </c>
      <c r="Y4537">
        <v>47500</v>
      </c>
      <c r="Z4537">
        <v>2.16</v>
      </c>
    </row>
    <row r="4538" spans="1:26">
      <c r="A4538">
        <v>211635178</v>
      </c>
      <c r="B4538" t="s">
        <v>9028</v>
      </c>
      <c r="C4538" t="s">
        <v>3597</v>
      </c>
      <c r="D4538" t="s">
        <v>8983</v>
      </c>
      <c r="E4538" t="s">
        <v>3693</v>
      </c>
      <c r="F4538" t="s">
        <v>3600</v>
      </c>
      <c r="G4538">
        <v>211635178</v>
      </c>
      <c r="I4538" t="s">
        <v>3601</v>
      </c>
      <c r="J4538" t="s">
        <v>9249</v>
      </c>
      <c r="K4538" t="s">
        <v>3624</v>
      </c>
      <c r="L4538" t="s">
        <v>5279</v>
      </c>
      <c r="P4538">
        <v>10.6</v>
      </c>
      <c r="Q4538">
        <v>16</v>
      </c>
      <c r="R4538">
        <v>9.1999999999999993</v>
      </c>
      <c r="S4538" t="b">
        <v>0</v>
      </c>
      <c r="T4538" t="b">
        <v>0</v>
      </c>
      <c r="U4538" t="b">
        <v>1</v>
      </c>
      <c r="V4538">
        <v>40500</v>
      </c>
      <c r="W4538">
        <v>33000</v>
      </c>
      <c r="X4538">
        <v>2.8</v>
      </c>
      <c r="Y4538">
        <v>46000</v>
      </c>
      <c r="Z4538">
        <v>2.16</v>
      </c>
    </row>
    <row r="4539" spans="1:26">
      <c r="A4539">
        <v>211635181</v>
      </c>
      <c r="B4539" t="s">
        <v>9028</v>
      </c>
      <c r="C4539" t="s">
        <v>3597</v>
      </c>
      <c r="D4539" t="s">
        <v>8983</v>
      </c>
      <c r="E4539" t="s">
        <v>3693</v>
      </c>
      <c r="F4539" t="s">
        <v>3600</v>
      </c>
      <c r="G4539">
        <v>211635181</v>
      </c>
      <c r="I4539" t="s">
        <v>3601</v>
      </c>
      <c r="J4539" t="s">
        <v>9247</v>
      </c>
      <c r="K4539" t="s">
        <v>3624</v>
      </c>
      <c r="L4539" t="s">
        <v>5283</v>
      </c>
      <c r="P4539">
        <v>11.2</v>
      </c>
      <c r="Q4539">
        <v>16.399999999999999</v>
      </c>
      <c r="R4539">
        <v>8.8000000000000007</v>
      </c>
      <c r="S4539" t="b">
        <v>0</v>
      </c>
      <c r="T4539" t="b">
        <v>0</v>
      </c>
      <c r="U4539" t="b">
        <v>1</v>
      </c>
      <c r="V4539">
        <v>35000</v>
      </c>
      <c r="W4539">
        <v>28400</v>
      </c>
      <c r="X4539">
        <v>2.79</v>
      </c>
      <c r="Y4539">
        <v>44000</v>
      </c>
      <c r="Z4539">
        <v>2.1</v>
      </c>
    </row>
    <row r="4540" spans="1:26">
      <c r="A4540">
        <v>211635180</v>
      </c>
      <c r="B4540" t="s">
        <v>9028</v>
      </c>
      <c r="C4540" t="s">
        <v>3597</v>
      </c>
      <c r="D4540" t="s">
        <v>8983</v>
      </c>
      <c r="E4540" t="s">
        <v>3693</v>
      </c>
      <c r="F4540" t="s">
        <v>3600</v>
      </c>
      <c r="G4540">
        <v>211635180</v>
      </c>
      <c r="I4540" t="s">
        <v>3601</v>
      </c>
      <c r="J4540" t="s">
        <v>9245</v>
      </c>
      <c r="K4540" t="s">
        <v>3624</v>
      </c>
      <c r="L4540" t="s">
        <v>5281</v>
      </c>
      <c r="P4540">
        <v>11.9</v>
      </c>
      <c r="Q4540">
        <v>15.6</v>
      </c>
      <c r="R4540">
        <v>9.1</v>
      </c>
      <c r="S4540" t="b">
        <v>0</v>
      </c>
      <c r="T4540" t="b">
        <v>0</v>
      </c>
      <c r="U4540" t="b">
        <v>1</v>
      </c>
      <c r="V4540">
        <v>29400</v>
      </c>
      <c r="W4540">
        <v>24000</v>
      </c>
      <c r="X4540">
        <v>2.85</v>
      </c>
      <c r="Y4540">
        <v>42000</v>
      </c>
      <c r="Z4540">
        <v>2</v>
      </c>
    </row>
    <row r="4541" spans="1:26">
      <c r="A4541">
        <v>211635167</v>
      </c>
      <c r="B4541" t="s">
        <v>9028</v>
      </c>
      <c r="C4541" t="s">
        <v>3597</v>
      </c>
      <c r="D4541" t="s">
        <v>8983</v>
      </c>
      <c r="E4541" t="s">
        <v>3693</v>
      </c>
      <c r="F4541" t="s">
        <v>3849</v>
      </c>
      <c r="G4541">
        <v>211635167</v>
      </c>
      <c r="I4541" t="s">
        <v>3622</v>
      </c>
      <c r="J4541" t="s">
        <v>9251</v>
      </c>
      <c r="K4541" t="s">
        <v>3624</v>
      </c>
      <c r="L4541" t="s">
        <v>9258</v>
      </c>
      <c r="P4541">
        <v>8.1999999999999993</v>
      </c>
      <c r="Q4541">
        <v>18</v>
      </c>
      <c r="R4541">
        <v>10.3</v>
      </c>
      <c r="S4541" t="b">
        <v>0</v>
      </c>
      <c r="T4541" t="b">
        <v>0</v>
      </c>
      <c r="U4541" t="b">
        <v>0</v>
      </c>
      <c r="V4541">
        <v>48000</v>
      </c>
      <c r="W4541">
        <v>34800</v>
      </c>
      <c r="X4541">
        <v>2.9</v>
      </c>
      <c r="Y4541">
        <v>46500</v>
      </c>
      <c r="Z4541">
        <v>2.29</v>
      </c>
    </row>
    <row r="4542" spans="1:26">
      <c r="A4542">
        <v>211635166</v>
      </c>
      <c r="B4542" t="s">
        <v>9028</v>
      </c>
      <c r="C4542" t="s">
        <v>3597</v>
      </c>
      <c r="D4542" t="s">
        <v>8983</v>
      </c>
      <c r="E4542" t="s">
        <v>3693</v>
      </c>
      <c r="F4542" t="s">
        <v>3849</v>
      </c>
      <c r="G4542">
        <v>211635166</v>
      </c>
      <c r="I4542" t="s">
        <v>3622</v>
      </c>
      <c r="J4542" t="s">
        <v>9249</v>
      </c>
      <c r="K4542" t="s">
        <v>3624</v>
      </c>
      <c r="L4542" t="s">
        <v>9257</v>
      </c>
      <c r="P4542">
        <v>10.3</v>
      </c>
      <c r="Q4542">
        <v>18.899999999999999</v>
      </c>
      <c r="R4542">
        <v>10.199999999999999</v>
      </c>
      <c r="S4542" t="b">
        <v>0</v>
      </c>
      <c r="T4542" t="b">
        <v>0</v>
      </c>
      <c r="U4542" t="b">
        <v>1</v>
      </c>
      <c r="V4542">
        <v>42000</v>
      </c>
      <c r="W4542">
        <v>31200</v>
      </c>
      <c r="X4542">
        <v>3.05</v>
      </c>
      <c r="Y4542">
        <v>45500</v>
      </c>
      <c r="Z4542">
        <v>2.2799999999999998</v>
      </c>
    </row>
    <row r="4543" spans="1:26">
      <c r="A4543">
        <v>211635165</v>
      </c>
      <c r="B4543" t="s">
        <v>9028</v>
      </c>
      <c r="C4543" t="s">
        <v>3597</v>
      </c>
      <c r="D4543" t="s">
        <v>8983</v>
      </c>
      <c r="E4543" t="s">
        <v>3693</v>
      </c>
      <c r="F4543" t="s">
        <v>3849</v>
      </c>
      <c r="G4543">
        <v>211635165</v>
      </c>
      <c r="I4543" t="s">
        <v>3622</v>
      </c>
      <c r="J4543" t="s">
        <v>9247</v>
      </c>
      <c r="K4543" t="s">
        <v>3624</v>
      </c>
      <c r="L4543" t="s">
        <v>9256</v>
      </c>
      <c r="P4543">
        <v>12.1</v>
      </c>
      <c r="Q4543">
        <v>20</v>
      </c>
      <c r="R4543">
        <v>10</v>
      </c>
      <c r="S4543" t="b">
        <v>0</v>
      </c>
      <c r="T4543" t="b">
        <v>0</v>
      </c>
      <c r="U4543" t="b">
        <v>1</v>
      </c>
      <c r="V4543">
        <v>36000</v>
      </c>
      <c r="W4543">
        <v>26200</v>
      </c>
      <c r="X4543">
        <v>3.32</v>
      </c>
      <c r="Y4543">
        <v>45000</v>
      </c>
      <c r="Z4543">
        <v>2.09</v>
      </c>
    </row>
    <row r="4544" spans="1:26">
      <c r="A4544">
        <v>211635164</v>
      </c>
      <c r="B4544" t="s">
        <v>9028</v>
      </c>
      <c r="C4544" t="s">
        <v>3597</v>
      </c>
      <c r="D4544" t="s">
        <v>8983</v>
      </c>
      <c r="E4544" t="s">
        <v>3693</v>
      </c>
      <c r="F4544" t="s">
        <v>3849</v>
      </c>
      <c r="G4544">
        <v>211635164</v>
      </c>
      <c r="I4544" t="s">
        <v>3622</v>
      </c>
      <c r="J4544" t="s">
        <v>9245</v>
      </c>
      <c r="K4544" t="s">
        <v>3624</v>
      </c>
      <c r="L4544" t="s">
        <v>9255</v>
      </c>
      <c r="P4544">
        <v>13</v>
      </c>
      <c r="Q4544">
        <v>21</v>
      </c>
      <c r="R4544">
        <v>10.1</v>
      </c>
      <c r="S4544" t="b">
        <v>0</v>
      </c>
      <c r="T4544" t="b">
        <v>0</v>
      </c>
      <c r="U4544" t="b">
        <v>1</v>
      </c>
      <c r="V4544">
        <v>30000</v>
      </c>
      <c r="W4544">
        <v>22800</v>
      </c>
      <c r="X4544">
        <v>3.31</v>
      </c>
      <c r="Y4544">
        <v>43000</v>
      </c>
      <c r="Z4544">
        <v>2</v>
      </c>
    </row>
    <row r="4545" spans="1:26">
      <c r="A4545">
        <v>211635163</v>
      </c>
      <c r="B4545" t="s">
        <v>9028</v>
      </c>
      <c r="C4545" t="s">
        <v>3597</v>
      </c>
      <c r="D4545" t="s">
        <v>8983</v>
      </c>
      <c r="E4545" t="s">
        <v>3693</v>
      </c>
      <c r="F4545" t="s">
        <v>3849</v>
      </c>
      <c r="G4545">
        <v>211635163</v>
      </c>
      <c r="I4545" t="s">
        <v>3622</v>
      </c>
      <c r="J4545" t="s">
        <v>9243</v>
      </c>
      <c r="K4545" t="s">
        <v>3624</v>
      </c>
      <c r="L4545" t="s">
        <v>9254</v>
      </c>
      <c r="P4545">
        <v>12</v>
      </c>
      <c r="Q4545">
        <v>18.600000000000001</v>
      </c>
      <c r="R4545">
        <v>9.1</v>
      </c>
      <c r="S4545" t="b">
        <v>0</v>
      </c>
      <c r="T4545" t="b">
        <v>0</v>
      </c>
      <c r="U4545" t="b">
        <v>0</v>
      </c>
      <c r="V4545">
        <v>24000</v>
      </c>
      <c r="W4545">
        <v>18000</v>
      </c>
      <c r="X4545">
        <v>2.95</v>
      </c>
      <c r="Y4545">
        <v>25600</v>
      </c>
      <c r="Z4545">
        <v>2.44</v>
      </c>
    </row>
    <row r="4546" spans="1:26">
      <c r="A4546">
        <v>211635162</v>
      </c>
      <c r="B4546" t="s">
        <v>9028</v>
      </c>
      <c r="C4546" t="s">
        <v>3597</v>
      </c>
      <c r="D4546" t="s">
        <v>8983</v>
      </c>
      <c r="E4546" t="s">
        <v>3693</v>
      </c>
      <c r="F4546" t="s">
        <v>3849</v>
      </c>
      <c r="G4546">
        <v>211635162</v>
      </c>
      <c r="I4546" t="s">
        <v>3622</v>
      </c>
      <c r="J4546" t="s">
        <v>9241</v>
      </c>
      <c r="K4546" t="s">
        <v>3624</v>
      </c>
      <c r="L4546" t="s">
        <v>9253</v>
      </c>
      <c r="P4546">
        <v>13</v>
      </c>
      <c r="Q4546">
        <v>18.5</v>
      </c>
      <c r="R4546">
        <v>9.1999999999999993</v>
      </c>
      <c r="S4546" t="b">
        <v>0</v>
      </c>
      <c r="T4546" t="b">
        <v>0</v>
      </c>
      <c r="U4546" t="b">
        <v>0</v>
      </c>
      <c r="V4546">
        <v>18000</v>
      </c>
      <c r="W4546">
        <v>12300</v>
      </c>
      <c r="X4546">
        <v>2.61</v>
      </c>
      <c r="Y4546">
        <v>25000</v>
      </c>
      <c r="Z4546">
        <v>2.4</v>
      </c>
    </row>
    <row r="4547" spans="1:26">
      <c r="A4547">
        <v>211635175</v>
      </c>
      <c r="B4547" t="s">
        <v>9028</v>
      </c>
      <c r="C4547" t="s">
        <v>3597</v>
      </c>
      <c r="D4547" t="s">
        <v>8983</v>
      </c>
      <c r="E4547" t="s">
        <v>3693</v>
      </c>
      <c r="F4547" t="s">
        <v>3753</v>
      </c>
      <c r="G4547">
        <v>211635175</v>
      </c>
      <c r="I4547" t="s">
        <v>3601</v>
      </c>
      <c r="J4547" t="s">
        <v>9251</v>
      </c>
      <c r="K4547" t="s">
        <v>3624</v>
      </c>
      <c r="L4547" t="s">
        <v>9252</v>
      </c>
      <c r="P4547">
        <v>8.3000000000000007</v>
      </c>
      <c r="Q4547">
        <v>15.3</v>
      </c>
      <c r="R4547">
        <v>9.3000000000000007</v>
      </c>
      <c r="S4547" t="b">
        <v>0</v>
      </c>
      <c r="T4547" t="b">
        <v>0</v>
      </c>
      <c r="U4547" t="b">
        <v>0</v>
      </c>
      <c r="V4547">
        <v>46500</v>
      </c>
      <c r="W4547">
        <v>38000</v>
      </c>
      <c r="X4547">
        <v>2.5499999999999998</v>
      </c>
      <c r="Y4547">
        <v>46000</v>
      </c>
      <c r="Z4547">
        <v>2.2000000000000002</v>
      </c>
    </row>
    <row r="4548" spans="1:26">
      <c r="A4548">
        <v>211635174</v>
      </c>
      <c r="B4548" t="s">
        <v>9028</v>
      </c>
      <c r="C4548" t="s">
        <v>3597</v>
      </c>
      <c r="D4548" t="s">
        <v>8983</v>
      </c>
      <c r="E4548" t="s">
        <v>3693</v>
      </c>
      <c r="F4548" t="s">
        <v>3753</v>
      </c>
      <c r="G4548">
        <v>211635174</v>
      </c>
      <c r="I4548" t="s">
        <v>3601</v>
      </c>
      <c r="J4548" t="s">
        <v>9249</v>
      </c>
      <c r="K4548" t="s">
        <v>3624</v>
      </c>
      <c r="L4548" t="s">
        <v>9250</v>
      </c>
      <c r="P4548">
        <v>10.3</v>
      </c>
      <c r="Q4548">
        <v>15.6</v>
      </c>
      <c r="R4548">
        <v>9.5</v>
      </c>
      <c r="S4548" t="b">
        <v>0</v>
      </c>
      <c r="T4548" t="b">
        <v>0</v>
      </c>
      <c r="U4548" t="b">
        <v>1</v>
      </c>
      <c r="V4548">
        <v>40000</v>
      </c>
      <c r="W4548">
        <v>32400</v>
      </c>
      <c r="X4548">
        <v>2.95</v>
      </c>
      <c r="Y4548">
        <v>45000</v>
      </c>
      <c r="Z4548">
        <v>2.25</v>
      </c>
    </row>
    <row r="4549" spans="1:26">
      <c r="A4549">
        <v>211635173</v>
      </c>
      <c r="B4549" t="s">
        <v>9028</v>
      </c>
      <c r="C4549" t="s">
        <v>3597</v>
      </c>
      <c r="D4549" t="s">
        <v>8983</v>
      </c>
      <c r="E4549" t="s">
        <v>3693</v>
      </c>
      <c r="F4549" t="s">
        <v>3753</v>
      </c>
      <c r="G4549">
        <v>211635173</v>
      </c>
      <c r="I4549" t="s">
        <v>3601</v>
      </c>
      <c r="J4549" t="s">
        <v>9247</v>
      </c>
      <c r="K4549" t="s">
        <v>3624</v>
      </c>
      <c r="L4549" t="s">
        <v>9248</v>
      </c>
      <c r="P4549">
        <v>11.7</v>
      </c>
      <c r="Q4549">
        <v>16.899999999999999</v>
      </c>
      <c r="R4549">
        <v>8.8000000000000007</v>
      </c>
      <c r="S4549" t="b">
        <v>0</v>
      </c>
      <c r="T4549" t="b">
        <v>0</v>
      </c>
      <c r="U4549" t="b">
        <v>1</v>
      </c>
      <c r="V4549">
        <v>35000</v>
      </c>
      <c r="W4549">
        <v>28000</v>
      </c>
      <c r="X4549">
        <v>2.85</v>
      </c>
      <c r="Y4549">
        <v>43000</v>
      </c>
      <c r="Z4549">
        <v>2.1</v>
      </c>
    </row>
    <row r="4550" spans="1:26">
      <c r="A4550">
        <v>211635172</v>
      </c>
      <c r="B4550" t="s">
        <v>9028</v>
      </c>
      <c r="C4550" t="s">
        <v>3597</v>
      </c>
      <c r="D4550" t="s">
        <v>8983</v>
      </c>
      <c r="E4550" t="s">
        <v>3693</v>
      </c>
      <c r="F4550" t="s">
        <v>3753</v>
      </c>
      <c r="G4550">
        <v>211635172</v>
      </c>
      <c r="I4550" t="s">
        <v>3601</v>
      </c>
      <c r="J4550" t="s">
        <v>9245</v>
      </c>
      <c r="K4550" t="s">
        <v>3624</v>
      </c>
      <c r="L4550" t="s">
        <v>9246</v>
      </c>
      <c r="P4550">
        <v>12.2</v>
      </c>
      <c r="Q4550">
        <v>16.5</v>
      </c>
      <c r="R4550">
        <v>8.9</v>
      </c>
      <c r="S4550" t="b">
        <v>0</v>
      </c>
      <c r="T4550" t="b">
        <v>0</v>
      </c>
      <c r="U4550" t="b">
        <v>1</v>
      </c>
      <c r="V4550">
        <v>28400</v>
      </c>
      <c r="W4550">
        <v>24000</v>
      </c>
      <c r="X4550">
        <v>2.69</v>
      </c>
      <c r="Y4550">
        <v>40000</v>
      </c>
      <c r="Z4550">
        <v>1.95</v>
      </c>
    </row>
    <row r="4551" spans="1:26">
      <c r="A4551">
        <v>211635171</v>
      </c>
      <c r="B4551" t="s">
        <v>9028</v>
      </c>
      <c r="C4551" t="s">
        <v>3597</v>
      </c>
      <c r="D4551" t="s">
        <v>8983</v>
      </c>
      <c r="E4551" t="s">
        <v>3693</v>
      </c>
      <c r="F4551" t="s">
        <v>3753</v>
      </c>
      <c r="G4551">
        <v>211635171</v>
      </c>
      <c r="I4551" t="s">
        <v>3601</v>
      </c>
      <c r="J4551" t="s">
        <v>9243</v>
      </c>
      <c r="K4551" t="s">
        <v>3624</v>
      </c>
      <c r="L4551" t="s">
        <v>9244</v>
      </c>
      <c r="P4551">
        <v>10.5</v>
      </c>
      <c r="Q4551">
        <v>15.4</v>
      </c>
      <c r="R4551">
        <v>9.3000000000000007</v>
      </c>
      <c r="S4551" t="b">
        <v>0</v>
      </c>
      <c r="T4551" t="b">
        <v>0</v>
      </c>
      <c r="U4551" t="b">
        <v>1</v>
      </c>
      <c r="V4551">
        <v>23400</v>
      </c>
      <c r="W4551">
        <v>19000</v>
      </c>
      <c r="X4551">
        <v>2.5</v>
      </c>
      <c r="Y4551">
        <v>24000</v>
      </c>
      <c r="Z4551">
        <v>2.11</v>
      </c>
    </row>
    <row r="4552" spans="1:26">
      <c r="A4552">
        <v>211635170</v>
      </c>
      <c r="B4552" t="s">
        <v>9028</v>
      </c>
      <c r="C4552" t="s">
        <v>3597</v>
      </c>
      <c r="D4552" t="s">
        <v>8983</v>
      </c>
      <c r="E4552" t="s">
        <v>3693</v>
      </c>
      <c r="F4552" t="s">
        <v>3753</v>
      </c>
      <c r="G4552">
        <v>211635170</v>
      </c>
      <c r="I4552" t="s">
        <v>3601</v>
      </c>
      <c r="J4552" t="s">
        <v>9241</v>
      </c>
      <c r="K4552" t="s">
        <v>3624</v>
      </c>
      <c r="L4552" t="s">
        <v>9242</v>
      </c>
      <c r="P4552">
        <v>12.5</v>
      </c>
      <c r="Q4552">
        <v>15.5</v>
      </c>
      <c r="R4552">
        <v>8.5</v>
      </c>
      <c r="S4552" t="b">
        <v>0</v>
      </c>
      <c r="T4552" t="b">
        <v>0</v>
      </c>
      <c r="U4552" t="b">
        <v>1</v>
      </c>
      <c r="V4552">
        <v>17700</v>
      </c>
      <c r="W4552">
        <v>14000</v>
      </c>
      <c r="X4552">
        <v>2.31</v>
      </c>
      <c r="Y4552">
        <v>22600</v>
      </c>
      <c r="Z4552">
        <v>1.9</v>
      </c>
    </row>
    <row r="4553" spans="1:26">
      <c r="A4553">
        <v>211744613</v>
      </c>
      <c r="B4553" t="s">
        <v>9223</v>
      </c>
      <c r="C4553" t="s">
        <v>3597</v>
      </c>
      <c r="D4553" t="s">
        <v>3727</v>
      </c>
      <c r="E4553" t="s">
        <v>9235</v>
      </c>
      <c r="F4553" t="s">
        <v>3621</v>
      </c>
      <c r="G4553">
        <v>211744613</v>
      </c>
      <c r="I4553" t="s">
        <v>3622</v>
      </c>
      <c r="J4553" t="s">
        <v>9238</v>
      </c>
      <c r="K4553" t="s">
        <v>3624</v>
      </c>
      <c r="L4553" t="s">
        <v>9240</v>
      </c>
      <c r="P4553">
        <v>8.1999999999999993</v>
      </c>
      <c r="Q4553">
        <v>18</v>
      </c>
      <c r="R4553">
        <v>9</v>
      </c>
      <c r="S4553" t="b">
        <v>0</v>
      </c>
      <c r="T4553" t="b">
        <v>0</v>
      </c>
      <c r="U4553" t="b">
        <v>0</v>
      </c>
      <c r="V4553">
        <v>32400</v>
      </c>
      <c r="W4553">
        <v>25600</v>
      </c>
      <c r="X4553">
        <v>2.2999999999999998</v>
      </c>
      <c r="Y4553">
        <v>30720</v>
      </c>
      <c r="Z4553">
        <v>2.21</v>
      </c>
    </row>
    <row r="4554" spans="1:26">
      <c r="A4554">
        <v>211744612</v>
      </c>
      <c r="B4554" t="s">
        <v>9223</v>
      </c>
      <c r="C4554" t="s">
        <v>3597</v>
      </c>
      <c r="D4554" t="s">
        <v>3727</v>
      </c>
      <c r="E4554" t="s">
        <v>9235</v>
      </c>
      <c r="F4554" t="s">
        <v>3849</v>
      </c>
      <c r="G4554">
        <v>211744612</v>
      </c>
      <c r="I4554" t="s">
        <v>3622</v>
      </c>
      <c r="J4554" t="s">
        <v>9238</v>
      </c>
      <c r="K4554" t="s">
        <v>3624</v>
      </c>
      <c r="L4554" t="s">
        <v>9233</v>
      </c>
      <c r="P4554">
        <v>9.5</v>
      </c>
      <c r="Q4554">
        <v>18</v>
      </c>
      <c r="R4554">
        <v>9</v>
      </c>
      <c r="S4554" t="b">
        <v>0</v>
      </c>
      <c r="T4554" t="b">
        <v>0</v>
      </c>
      <c r="U4554" t="b">
        <v>0</v>
      </c>
      <c r="V4554">
        <v>36000</v>
      </c>
      <c r="W4554">
        <v>26000</v>
      </c>
      <c r="X4554">
        <v>2.6</v>
      </c>
      <c r="Y4554">
        <v>31200</v>
      </c>
      <c r="Z4554">
        <v>2.5</v>
      </c>
    </row>
    <row r="4555" spans="1:26">
      <c r="A4555">
        <v>211727013</v>
      </c>
      <c r="B4555" t="s">
        <v>9223</v>
      </c>
      <c r="C4555" t="s">
        <v>3597</v>
      </c>
      <c r="D4555" t="s">
        <v>3727</v>
      </c>
      <c r="E4555" t="s">
        <v>9235</v>
      </c>
      <c r="F4555" t="s">
        <v>3753</v>
      </c>
      <c r="G4555">
        <v>211727013</v>
      </c>
      <c r="I4555" t="s">
        <v>3601</v>
      </c>
      <c r="J4555" t="s">
        <v>9238</v>
      </c>
      <c r="K4555" t="s">
        <v>3624</v>
      </c>
      <c r="L4555" t="s">
        <v>9232</v>
      </c>
      <c r="P4555">
        <v>8</v>
      </c>
      <c r="Q4555">
        <v>15</v>
      </c>
      <c r="R4555">
        <v>9</v>
      </c>
      <c r="S4555" t="b">
        <v>0</v>
      </c>
      <c r="T4555" t="b">
        <v>0</v>
      </c>
      <c r="U4555" t="b">
        <v>0</v>
      </c>
      <c r="V4555">
        <v>34000</v>
      </c>
      <c r="W4555">
        <v>26800</v>
      </c>
      <c r="X4555">
        <v>2.5</v>
      </c>
      <c r="Y4555">
        <v>32160</v>
      </c>
      <c r="Z4555">
        <v>2.4</v>
      </c>
    </row>
    <row r="4556" spans="1:26">
      <c r="A4556">
        <v>211744611</v>
      </c>
      <c r="B4556" t="s">
        <v>9223</v>
      </c>
      <c r="C4556" t="s">
        <v>3597</v>
      </c>
      <c r="D4556" t="s">
        <v>3727</v>
      </c>
      <c r="E4556" t="s">
        <v>9235</v>
      </c>
      <c r="F4556" t="s">
        <v>3621</v>
      </c>
      <c r="G4556">
        <v>211744611</v>
      </c>
      <c r="I4556" t="s">
        <v>3622</v>
      </c>
      <c r="J4556" t="s">
        <v>9238</v>
      </c>
      <c r="K4556" t="s">
        <v>3624</v>
      </c>
      <c r="L4556" t="s">
        <v>9239</v>
      </c>
      <c r="P4556">
        <v>8.8000000000000007</v>
      </c>
      <c r="Q4556">
        <v>19</v>
      </c>
      <c r="R4556">
        <v>9</v>
      </c>
      <c r="S4556" t="b">
        <v>0</v>
      </c>
      <c r="T4556" t="b">
        <v>0</v>
      </c>
      <c r="U4556" t="b">
        <v>0</v>
      </c>
      <c r="V4556">
        <v>30000</v>
      </c>
      <c r="W4556">
        <v>21400</v>
      </c>
      <c r="X4556">
        <v>2.2999999999999998</v>
      </c>
      <c r="Y4556">
        <v>25680</v>
      </c>
      <c r="Z4556">
        <v>2.21</v>
      </c>
    </row>
    <row r="4557" spans="1:26">
      <c r="A4557">
        <v>211744610</v>
      </c>
      <c r="B4557" t="s">
        <v>9223</v>
      </c>
      <c r="C4557" t="s">
        <v>3597</v>
      </c>
      <c r="D4557" t="s">
        <v>3727</v>
      </c>
      <c r="E4557" t="s">
        <v>9235</v>
      </c>
      <c r="F4557" t="s">
        <v>3849</v>
      </c>
      <c r="G4557">
        <v>211744610</v>
      </c>
      <c r="I4557" t="s">
        <v>3622</v>
      </c>
      <c r="J4557" t="s">
        <v>9238</v>
      </c>
      <c r="K4557" t="s">
        <v>3624</v>
      </c>
      <c r="L4557" t="s">
        <v>9230</v>
      </c>
      <c r="P4557">
        <v>10.6</v>
      </c>
      <c r="Q4557">
        <v>18</v>
      </c>
      <c r="R4557">
        <v>9.1999999999999993</v>
      </c>
      <c r="S4557" t="b">
        <v>0</v>
      </c>
      <c r="T4557" t="b">
        <v>0</v>
      </c>
      <c r="U4557" t="b">
        <v>0</v>
      </c>
      <c r="V4557">
        <v>30000</v>
      </c>
      <c r="W4557">
        <v>22000</v>
      </c>
      <c r="X4557">
        <v>2.5</v>
      </c>
      <c r="Y4557">
        <v>26400</v>
      </c>
      <c r="Z4557">
        <v>2.4</v>
      </c>
    </row>
    <row r="4558" spans="1:26">
      <c r="A4558">
        <v>211727012</v>
      </c>
      <c r="B4558" t="s">
        <v>9223</v>
      </c>
      <c r="C4558" t="s">
        <v>3597</v>
      </c>
      <c r="D4558" t="s">
        <v>3727</v>
      </c>
      <c r="E4558" t="s">
        <v>9235</v>
      </c>
      <c r="F4558" t="s">
        <v>3753</v>
      </c>
      <c r="G4558">
        <v>211727012</v>
      </c>
      <c r="I4558" t="s">
        <v>3601</v>
      </c>
      <c r="J4558" t="s">
        <v>9238</v>
      </c>
      <c r="K4558" t="s">
        <v>3624</v>
      </c>
      <c r="L4558" t="s">
        <v>9229</v>
      </c>
      <c r="P4558">
        <v>9</v>
      </c>
      <c r="Q4558">
        <v>15.2</v>
      </c>
      <c r="R4558">
        <v>9</v>
      </c>
      <c r="S4558" t="b">
        <v>0</v>
      </c>
      <c r="T4558" t="b">
        <v>0</v>
      </c>
      <c r="U4558" t="b">
        <v>0</v>
      </c>
      <c r="V4558">
        <v>30000</v>
      </c>
      <c r="W4558">
        <v>22000</v>
      </c>
      <c r="X4558">
        <v>2.6</v>
      </c>
      <c r="Y4558">
        <v>26400</v>
      </c>
      <c r="Z4558">
        <v>2.5</v>
      </c>
    </row>
    <row r="4559" spans="1:26">
      <c r="A4559">
        <v>211744609</v>
      </c>
      <c r="B4559" t="s">
        <v>9223</v>
      </c>
      <c r="C4559" t="s">
        <v>3597</v>
      </c>
      <c r="D4559" t="s">
        <v>3727</v>
      </c>
      <c r="E4559" t="s">
        <v>9235</v>
      </c>
      <c r="F4559" t="s">
        <v>3621</v>
      </c>
      <c r="G4559">
        <v>211744609</v>
      </c>
      <c r="I4559" t="s">
        <v>3622</v>
      </c>
      <c r="J4559" t="s">
        <v>9236</v>
      </c>
      <c r="K4559" t="s">
        <v>3624</v>
      </c>
      <c r="L4559" t="s">
        <v>9237</v>
      </c>
      <c r="P4559">
        <v>11</v>
      </c>
      <c r="Q4559">
        <v>21</v>
      </c>
      <c r="R4559">
        <v>10</v>
      </c>
      <c r="S4559" t="b">
        <v>0</v>
      </c>
      <c r="T4559" t="b">
        <v>0</v>
      </c>
      <c r="U4559" t="b">
        <v>1</v>
      </c>
      <c r="V4559">
        <v>24000</v>
      </c>
      <c r="W4559">
        <v>17000</v>
      </c>
      <c r="X4559">
        <v>2.59</v>
      </c>
      <c r="Y4559">
        <v>20400</v>
      </c>
      <c r="Z4559">
        <v>2.4900000000000002</v>
      </c>
    </row>
    <row r="4560" spans="1:26">
      <c r="A4560">
        <v>211744608</v>
      </c>
      <c r="B4560" t="s">
        <v>9223</v>
      </c>
      <c r="C4560" t="s">
        <v>3597</v>
      </c>
      <c r="D4560" t="s">
        <v>3727</v>
      </c>
      <c r="E4560" t="s">
        <v>9235</v>
      </c>
      <c r="F4560" t="s">
        <v>3849</v>
      </c>
      <c r="G4560">
        <v>211744608</v>
      </c>
      <c r="I4560" t="s">
        <v>3622</v>
      </c>
      <c r="J4560" t="s">
        <v>9236</v>
      </c>
      <c r="K4560" t="s">
        <v>3624</v>
      </c>
      <c r="L4560" t="s">
        <v>9226</v>
      </c>
      <c r="P4560">
        <v>11</v>
      </c>
      <c r="Q4560">
        <v>19</v>
      </c>
      <c r="R4560">
        <v>8.6</v>
      </c>
      <c r="S4560" t="b">
        <v>0</v>
      </c>
      <c r="T4560" t="b">
        <v>0</v>
      </c>
      <c r="U4560" t="b">
        <v>0</v>
      </c>
      <c r="V4560">
        <v>24000</v>
      </c>
      <c r="W4560">
        <v>17400</v>
      </c>
      <c r="X4560">
        <v>2.6</v>
      </c>
      <c r="Y4560">
        <v>20880</v>
      </c>
      <c r="Z4560">
        <v>2.5</v>
      </c>
    </row>
    <row r="4561" spans="1:26">
      <c r="A4561">
        <v>211727011</v>
      </c>
      <c r="B4561" t="s">
        <v>9223</v>
      </c>
      <c r="C4561" t="s">
        <v>3597</v>
      </c>
      <c r="D4561" t="s">
        <v>3727</v>
      </c>
      <c r="E4561" t="s">
        <v>9235</v>
      </c>
      <c r="F4561" t="s">
        <v>3753</v>
      </c>
      <c r="G4561">
        <v>211727011</v>
      </c>
      <c r="I4561" t="s">
        <v>3601</v>
      </c>
      <c r="J4561" t="s">
        <v>9236</v>
      </c>
      <c r="K4561" t="s">
        <v>3624</v>
      </c>
      <c r="L4561" t="s">
        <v>9225</v>
      </c>
      <c r="P4561">
        <v>9.5</v>
      </c>
      <c r="Q4561">
        <v>16.5</v>
      </c>
      <c r="R4561">
        <v>8.1</v>
      </c>
      <c r="S4561" t="b">
        <v>0</v>
      </c>
      <c r="T4561" t="b">
        <v>0</v>
      </c>
      <c r="U4561" t="b">
        <v>0</v>
      </c>
      <c r="V4561">
        <v>24000</v>
      </c>
      <c r="W4561">
        <v>17400</v>
      </c>
      <c r="X4561">
        <v>2.41</v>
      </c>
      <c r="Y4561">
        <v>20880</v>
      </c>
      <c r="Z4561">
        <v>2.31</v>
      </c>
    </row>
    <row r="4562" spans="1:26">
      <c r="A4562">
        <v>211744606</v>
      </c>
      <c r="B4562" t="s">
        <v>9223</v>
      </c>
      <c r="C4562" t="s">
        <v>3597</v>
      </c>
      <c r="D4562" t="s">
        <v>3727</v>
      </c>
      <c r="E4562" t="s">
        <v>1088</v>
      </c>
      <c r="F4562" t="s">
        <v>3621</v>
      </c>
      <c r="G4562">
        <v>211744606</v>
      </c>
      <c r="I4562" t="s">
        <v>3622</v>
      </c>
      <c r="J4562" t="s">
        <v>9228</v>
      </c>
      <c r="K4562" t="s">
        <v>3624</v>
      </c>
      <c r="L4562" t="s">
        <v>9234</v>
      </c>
      <c r="P4562">
        <v>8.1999999999999993</v>
      </c>
      <c r="Q4562">
        <v>18</v>
      </c>
      <c r="R4562">
        <v>9</v>
      </c>
      <c r="S4562" t="b">
        <v>0</v>
      </c>
      <c r="T4562" t="b">
        <v>0</v>
      </c>
      <c r="U4562" t="b">
        <v>0</v>
      </c>
      <c r="V4562">
        <v>32400</v>
      </c>
      <c r="W4562">
        <v>25600</v>
      </c>
      <c r="X4562">
        <v>2.2999999999999998</v>
      </c>
      <c r="Y4562">
        <v>30720</v>
      </c>
      <c r="Z4562">
        <v>2.21</v>
      </c>
    </row>
    <row r="4563" spans="1:26">
      <c r="A4563">
        <v>211744604</v>
      </c>
      <c r="B4563" t="s">
        <v>9223</v>
      </c>
      <c r="C4563" t="s">
        <v>3597</v>
      </c>
      <c r="D4563" t="s">
        <v>3727</v>
      </c>
      <c r="E4563" t="s">
        <v>1088</v>
      </c>
      <c r="F4563" t="s">
        <v>3849</v>
      </c>
      <c r="G4563">
        <v>211744604</v>
      </c>
      <c r="I4563" t="s">
        <v>3622</v>
      </c>
      <c r="J4563" t="s">
        <v>9228</v>
      </c>
      <c r="K4563" t="s">
        <v>3624</v>
      </c>
      <c r="L4563" t="s">
        <v>9233</v>
      </c>
      <c r="P4563">
        <v>9.5</v>
      </c>
      <c r="Q4563">
        <v>18</v>
      </c>
      <c r="R4563">
        <v>9</v>
      </c>
      <c r="S4563" t="b">
        <v>0</v>
      </c>
      <c r="T4563" t="b">
        <v>0</v>
      </c>
      <c r="U4563" t="b">
        <v>0</v>
      </c>
      <c r="V4563">
        <v>36000</v>
      </c>
      <c r="W4563">
        <v>26000</v>
      </c>
      <c r="X4563">
        <v>2.6</v>
      </c>
      <c r="Y4563">
        <v>31200</v>
      </c>
      <c r="Z4563">
        <v>2.5</v>
      </c>
    </row>
    <row r="4564" spans="1:26">
      <c r="A4564">
        <v>211727010</v>
      </c>
      <c r="B4564" t="s">
        <v>9223</v>
      </c>
      <c r="C4564" t="s">
        <v>3597</v>
      </c>
      <c r="D4564" t="s">
        <v>3727</v>
      </c>
      <c r="E4564" t="s">
        <v>1088</v>
      </c>
      <c r="F4564" t="s">
        <v>3753</v>
      </c>
      <c r="G4564">
        <v>211727010</v>
      </c>
      <c r="I4564" t="s">
        <v>3601</v>
      </c>
      <c r="J4564" t="s">
        <v>9228</v>
      </c>
      <c r="K4564" t="s">
        <v>3624</v>
      </c>
      <c r="L4564" t="s">
        <v>9232</v>
      </c>
      <c r="P4564">
        <v>8</v>
      </c>
      <c r="Q4564">
        <v>15</v>
      </c>
      <c r="R4564">
        <v>9</v>
      </c>
      <c r="S4564" t="b">
        <v>0</v>
      </c>
      <c r="T4564" t="b">
        <v>0</v>
      </c>
      <c r="U4564" t="b">
        <v>0</v>
      </c>
      <c r="V4564">
        <v>34000</v>
      </c>
      <c r="W4564">
        <v>26800</v>
      </c>
      <c r="X4564">
        <v>2.5</v>
      </c>
      <c r="Y4564">
        <v>32160</v>
      </c>
      <c r="Z4564">
        <v>2.4</v>
      </c>
    </row>
    <row r="4565" spans="1:26">
      <c r="A4565">
        <v>211744603</v>
      </c>
      <c r="B4565" t="s">
        <v>9223</v>
      </c>
      <c r="C4565" t="s">
        <v>3597</v>
      </c>
      <c r="D4565" t="s">
        <v>3727</v>
      </c>
      <c r="E4565" t="s">
        <v>1088</v>
      </c>
      <c r="F4565" t="s">
        <v>3621</v>
      </c>
      <c r="G4565">
        <v>211744603</v>
      </c>
      <c r="I4565" t="s">
        <v>3622</v>
      </c>
      <c r="J4565" t="s">
        <v>9228</v>
      </c>
      <c r="K4565" t="s">
        <v>3624</v>
      </c>
      <c r="L4565" t="s">
        <v>9231</v>
      </c>
      <c r="P4565">
        <v>8.8000000000000007</v>
      </c>
      <c r="Q4565">
        <v>19</v>
      </c>
      <c r="R4565">
        <v>9</v>
      </c>
      <c r="S4565" t="b">
        <v>0</v>
      </c>
      <c r="T4565" t="b">
        <v>0</v>
      </c>
      <c r="U4565" t="b">
        <v>0</v>
      </c>
      <c r="V4565">
        <v>30000</v>
      </c>
      <c r="W4565">
        <v>21400</v>
      </c>
      <c r="X4565">
        <v>2.2999999999999998</v>
      </c>
      <c r="Y4565">
        <v>25680</v>
      </c>
      <c r="Z4565">
        <v>2.21</v>
      </c>
    </row>
    <row r="4566" spans="1:26">
      <c r="A4566">
        <v>211744602</v>
      </c>
      <c r="B4566" t="s">
        <v>9223</v>
      </c>
      <c r="C4566" t="s">
        <v>3597</v>
      </c>
      <c r="D4566" t="s">
        <v>3727</v>
      </c>
      <c r="E4566" t="s">
        <v>1088</v>
      </c>
      <c r="F4566" t="s">
        <v>3849</v>
      </c>
      <c r="G4566">
        <v>211744602</v>
      </c>
      <c r="I4566" t="s">
        <v>3622</v>
      </c>
      <c r="J4566" t="s">
        <v>9228</v>
      </c>
      <c r="K4566" t="s">
        <v>3624</v>
      </c>
      <c r="L4566" t="s">
        <v>9230</v>
      </c>
      <c r="P4566">
        <v>10.6</v>
      </c>
      <c r="Q4566">
        <v>18</v>
      </c>
      <c r="R4566">
        <v>9.1999999999999993</v>
      </c>
      <c r="S4566" t="b">
        <v>0</v>
      </c>
      <c r="T4566" t="b">
        <v>0</v>
      </c>
      <c r="U4566" t="b">
        <v>0</v>
      </c>
      <c r="V4566">
        <v>30000</v>
      </c>
      <c r="W4566">
        <v>22000</v>
      </c>
      <c r="X4566">
        <v>2.5</v>
      </c>
      <c r="Y4566">
        <v>26400</v>
      </c>
      <c r="Z4566">
        <v>2.4</v>
      </c>
    </row>
    <row r="4567" spans="1:26">
      <c r="A4567">
        <v>211727009</v>
      </c>
      <c r="B4567" t="s">
        <v>9223</v>
      </c>
      <c r="C4567" t="s">
        <v>3597</v>
      </c>
      <c r="D4567" t="s">
        <v>3727</v>
      </c>
      <c r="E4567" t="s">
        <v>1088</v>
      </c>
      <c r="F4567" t="s">
        <v>3753</v>
      </c>
      <c r="G4567">
        <v>211727009</v>
      </c>
      <c r="I4567" t="s">
        <v>3601</v>
      </c>
      <c r="J4567" t="s">
        <v>9228</v>
      </c>
      <c r="K4567" t="s">
        <v>3624</v>
      </c>
      <c r="L4567" t="s">
        <v>9229</v>
      </c>
      <c r="P4567">
        <v>9</v>
      </c>
      <c r="Q4567">
        <v>15.2</v>
      </c>
      <c r="R4567">
        <v>9</v>
      </c>
      <c r="S4567" t="b">
        <v>0</v>
      </c>
      <c r="T4567" t="b">
        <v>0</v>
      </c>
      <c r="U4567" t="b">
        <v>0</v>
      </c>
      <c r="V4567">
        <v>30000</v>
      </c>
      <c r="W4567">
        <v>22000</v>
      </c>
      <c r="X4567">
        <v>2.6</v>
      </c>
      <c r="Y4567">
        <v>26400</v>
      </c>
      <c r="Z4567">
        <v>2.5</v>
      </c>
    </row>
    <row r="4568" spans="1:26">
      <c r="A4568">
        <v>211744601</v>
      </c>
      <c r="B4568" t="s">
        <v>9223</v>
      </c>
      <c r="C4568" t="s">
        <v>3597</v>
      </c>
      <c r="D4568" t="s">
        <v>3727</v>
      </c>
      <c r="E4568" t="s">
        <v>1088</v>
      </c>
      <c r="F4568" t="s">
        <v>3621</v>
      </c>
      <c r="G4568">
        <v>211744601</v>
      </c>
      <c r="I4568" t="s">
        <v>3622</v>
      </c>
      <c r="J4568" t="s">
        <v>9224</v>
      </c>
      <c r="K4568" t="s">
        <v>3624</v>
      </c>
      <c r="L4568" t="s">
        <v>9227</v>
      </c>
      <c r="P4568">
        <v>11</v>
      </c>
      <c r="Q4568">
        <v>21</v>
      </c>
      <c r="R4568">
        <v>10</v>
      </c>
      <c r="S4568" t="b">
        <v>0</v>
      </c>
      <c r="T4568" t="b">
        <v>0</v>
      </c>
      <c r="U4568" t="b">
        <v>1</v>
      </c>
      <c r="V4568">
        <v>24000</v>
      </c>
      <c r="W4568">
        <v>17000</v>
      </c>
      <c r="X4568">
        <v>2.59</v>
      </c>
      <c r="Y4568">
        <v>20400</v>
      </c>
      <c r="Z4568">
        <v>2.4900000000000002</v>
      </c>
    </row>
    <row r="4569" spans="1:26">
      <c r="A4569">
        <v>211744600</v>
      </c>
      <c r="B4569" t="s">
        <v>9223</v>
      </c>
      <c r="C4569" t="s">
        <v>3597</v>
      </c>
      <c r="D4569" t="s">
        <v>3727</v>
      </c>
      <c r="E4569" t="s">
        <v>1088</v>
      </c>
      <c r="F4569" t="s">
        <v>3849</v>
      </c>
      <c r="G4569">
        <v>211744600</v>
      </c>
      <c r="I4569" t="s">
        <v>3622</v>
      </c>
      <c r="J4569" t="s">
        <v>9224</v>
      </c>
      <c r="K4569" t="s">
        <v>3624</v>
      </c>
      <c r="L4569" t="s">
        <v>9226</v>
      </c>
      <c r="P4569">
        <v>11</v>
      </c>
      <c r="Q4569">
        <v>19</v>
      </c>
      <c r="R4569">
        <v>8.6</v>
      </c>
      <c r="S4569" t="b">
        <v>0</v>
      </c>
      <c r="T4569" t="b">
        <v>0</v>
      </c>
      <c r="U4569" t="b">
        <v>0</v>
      </c>
      <c r="V4569">
        <v>24000</v>
      </c>
      <c r="W4569">
        <v>17400</v>
      </c>
      <c r="X4569">
        <v>2.6</v>
      </c>
      <c r="Y4569">
        <v>20880</v>
      </c>
      <c r="Z4569">
        <v>2.5</v>
      </c>
    </row>
    <row r="4570" spans="1:26">
      <c r="A4570">
        <v>211727008</v>
      </c>
      <c r="B4570" t="s">
        <v>9223</v>
      </c>
      <c r="C4570" t="s">
        <v>3597</v>
      </c>
      <c r="D4570" t="s">
        <v>3727</v>
      </c>
      <c r="E4570" t="s">
        <v>1088</v>
      </c>
      <c r="F4570" t="s">
        <v>3753</v>
      </c>
      <c r="G4570">
        <v>211727008</v>
      </c>
      <c r="I4570" t="s">
        <v>3601</v>
      </c>
      <c r="J4570" t="s">
        <v>9224</v>
      </c>
      <c r="K4570" t="s">
        <v>3624</v>
      </c>
      <c r="L4570" t="s">
        <v>9225</v>
      </c>
      <c r="P4570">
        <v>9.5</v>
      </c>
      <c r="Q4570">
        <v>16.5</v>
      </c>
      <c r="R4570">
        <v>8.1</v>
      </c>
      <c r="S4570" t="b">
        <v>0</v>
      </c>
      <c r="T4570" t="b">
        <v>0</v>
      </c>
      <c r="U4570" t="b">
        <v>0</v>
      </c>
      <c r="V4570">
        <v>24000</v>
      </c>
      <c r="W4570">
        <v>17400</v>
      </c>
      <c r="X4570">
        <v>2.41</v>
      </c>
      <c r="Y4570">
        <v>20880</v>
      </c>
      <c r="Z4570">
        <v>2.31</v>
      </c>
    </row>
    <row r="4571" spans="1:26">
      <c r="A4571">
        <v>211694770</v>
      </c>
      <c r="B4571" t="s">
        <v>9182</v>
      </c>
      <c r="C4571" t="s">
        <v>3597</v>
      </c>
      <c r="D4571" t="s">
        <v>3698</v>
      </c>
      <c r="E4571" t="s">
        <v>3944</v>
      </c>
      <c r="F4571" t="s">
        <v>3600</v>
      </c>
      <c r="G4571">
        <v>211694770</v>
      </c>
      <c r="I4571" t="s">
        <v>3601</v>
      </c>
      <c r="J4571" t="s">
        <v>9215</v>
      </c>
      <c r="K4571" t="s">
        <v>3688</v>
      </c>
      <c r="L4571" t="s">
        <v>9222</v>
      </c>
      <c r="P4571">
        <v>12.5</v>
      </c>
      <c r="Q4571">
        <v>16</v>
      </c>
      <c r="R4571">
        <v>8.5</v>
      </c>
      <c r="S4571" t="b">
        <v>0</v>
      </c>
      <c r="T4571" t="b">
        <v>0</v>
      </c>
      <c r="U4571" t="b">
        <v>1</v>
      </c>
      <c r="V4571">
        <v>24000</v>
      </c>
      <c r="W4571">
        <v>14900</v>
      </c>
      <c r="X4571">
        <v>2.6</v>
      </c>
      <c r="Y4571">
        <v>14900</v>
      </c>
      <c r="Z4571">
        <v>2.6</v>
      </c>
    </row>
    <row r="4572" spans="1:26">
      <c r="A4572">
        <v>211694772</v>
      </c>
      <c r="B4572" t="s">
        <v>9182</v>
      </c>
      <c r="C4572" t="s">
        <v>3597</v>
      </c>
      <c r="D4572" t="s">
        <v>3698</v>
      </c>
      <c r="E4572" t="s">
        <v>3944</v>
      </c>
      <c r="F4572" t="s">
        <v>3600</v>
      </c>
      <c r="G4572">
        <v>211694772</v>
      </c>
      <c r="I4572" t="s">
        <v>3601</v>
      </c>
      <c r="J4572" t="s">
        <v>9215</v>
      </c>
      <c r="K4572" t="s">
        <v>3688</v>
      </c>
      <c r="L4572" t="s">
        <v>9221</v>
      </c>
      <c r="P4572">
        <v>13.5</v>
      </c>
      <c r="Q4572">
        <v>20.5</v>
      </c>
      <c r="R4572">
        <v>8.8000000000000007</v>
      </c>
      <c r="S4572" t="b">
        <v>0</v>
      </c>
      <c r="T4572" t="b">
        <v>0</v>
      </c>
      <c r="U4572" t="b">
        <v>1</v>
      </c>
      <c r="V4572">
        <v>23800</v>
      </c>
      <c r="W4572">
        <v>14500</v>
      </c>
      <c r="X4572">
        <v>2.67</v>
      </c>
      <c r="Y4572">
        <v>14500</v>
      </c>
      <c r="Z4572">
        <v>2.67</v>
      </c>
    </row>
    <row r="4573" spans="1:26">
      <c r="A4573">
        <v>211694769</v>
      </c>
      <c r="B4573" t="s">
        <v>9182</v>
      </c>
      <c r="C4573" t="s">
        <v>3597</v>
      </c>
      <c r="D4573" t="s">
        <v>3698</v>
      </c>
      <c r="E4573" t="s">
        <v>3944</v>
      </c>
      <c r="F4573" t="s">
        <v>3600</v>
      </c>
      <c r="G4573">
        <v>211694769</v>
      </c>
      <c r="I4573" t="s">
        <v>3601</v>
      </c>
      <c r="J4573" t="s">
        <v>9215</v>
      </c>
      <c r="K4573" t="s">
        <v>3688</v>
      </c>
      <c r="L4573" t="s">
        <v>9220</v>
      </c>
      <c r="P4573">
        <v>13</v>
      </c>
      <c r="Q4573">
        <v>18.5</v>
      </c>
      <c r="R4573">
        <v>8.5</v>
      </c>
      <c r="S4573" t="b">
        <v>0</v>
      </c>
      <c r="T4573" t="b">
        <v>0</v>
      </c>
      <c r="U4573" t="b">
        <v>1</v>
      </c>
      <c r="V4573">
        <v>23600</v>
      </c>
      <c r="W4573">
        <v>14700</v>
      </c>
      <c r="X4573">
        <v>2.4900000000000002</v>
      </c>
      <c r="Y4573">
        <v>14700</v>
      </c>
      <c r="Z4573">
        <v>2.4900000000000002</v>
      </c>
    </row>
    <row r="4574" spans="1:26">
      <c r="A4574">
        <v>211694771</v>
      </c>
      <c r="B4574" t="s">
        <v>9182</v>
      </c>
      <c r="C4574" t="s">
        <v>3597</v>
      </c>
      <c r="D4574" t="s">
        <v>3698</v>
      </c>
      <c r="E4574" t="s">
        <v>3944</v>
      </c>
      <c r="F4574" t="s">
        <v>3600</v>
      </c>
      <c r="G4574">
        <v>211694771</v>
      </c>
      <c r="I4574" t="s">
        <v>3601</v>
      </c>
      <c r="J4574" t="s">
        <v>9215</v>
      </c>
      <c r="K4574" t="s">
        <v>3688</v>
      </c>
      <c r="L4574" t="s">
        <v>9219</v>
      </c>
      <c r="P4574">
        <v>13</v>
      </c>
      <c r="Q4574">
        <v>20.5</v>
      </c>
      <c r="R4574">
        <v>8.8000000000000007</v>
      </c>
      <c r="S4574" t="b">
        <v>0</v>
      </c>
      <c r="T4574" t="b">
        <v>0</v>
      </c>
      <c r="U4574" t="b">
        <v>1</v>
      </c>
      <c r="V4574">
        <v>23800</v>
      </c>
      <c r="W4574">
        <v>14900</v>
      </c>
      <c r="X4574">
        <v>2.68</v>
      </c>
      <c r="Y4574">
        <v>14900</v>
      </c>
      <c r="Z4574">
        <v>2.68</v>
      </c>
    </row>
    <row r="4575" spans="1:26">
      <c r="A4575">
        <v>211694773</v>
      </c>
      <c r="B4575" t="s">
        <v>9182</v>
      </c>
      <c r="C4575" t="s">
        <v>3597</v>
      </c>
      <c r="D4575" t="s">
        <v>3698</v>
      </c>
      <c r="E4575" t="s">
        <v>3944</v>
      </c>
      <c r="F4575" t="s">
        <v>3600</v>
      </c>
      <c r="G4575">
        <v>211694773</v>
      </c>
      <c r="I4575" t="s">
        <v>3601</v>
      </c>
      <c r="J4575" t="s">
        <v>9215</v>
      </c>
      <c r="K4575" t="s">
        <v>3688</v>
      </c>
      <c r="L4575" t="s">
        <v>9218</v>
      </c>
      <c r="P4575">
        <v>13</v>
      </c>
      <c r="Q4575">
        <v>21</v>
      </c>
      <c r="R4575">
        <v>8.6999999999999993</v>
      </c>
      <c r="S4575" t="b">
        <v>0</v>
      </c>
      <c r="T4575" t="b">
        <v>0</v>
      </c>
      <c r="U4575" t="b">
        <v>1</v>
      </c>
      <c r="V4575">
        <v>23800</v>
      </c>
      <c r="W4575">
        <v>14100</v>
      </c>
      <c r="X4575">
        <v>2.5499999999999998</v>
      </c>
      <c r="Y4575">
        <v>14100</v>
      </c>
      <c r="Z4575">
        <v>2.5499999999999998</v>
      </c>
    </row>
    <row r="4576" spans="1:26">
      <c r="A4576">
        <v>211694774</v>
      </c>
      <c r="B4576" t="s">
        <v>9182</v>
      </c>
      <c r="C4576" t="s">
        <v>3597</v>
      </c>
      <c r="D4576" t="s">
        <v>3698</v>
      </c>
      <c r="E4576" t="s">
        <v>3944</v>
      </c>
      <c r="F4576" t="s">
        <v>3600</v>
      </c>
      <c r="G4576">
        <v>211694774</v>
      </c>
      <c r="I4576" t="s">
        <v>3601</v>
      </c>
      <c r="J4576" t="s">
        <v>9215</v>
      </c>
      <c r="K4576" t="s">
        <v>3688</v>
      </c>
      <c r="L4576" t="s">
        <v>9217</v>
      </c>
      <c r="P4576">
        <v>13</v>
      </c>
      <c r="Q4576">
        <v>21</v>
      </c>
      <c r="R4576">
        <v>8.8000000000000007</v>
      </c>
      <c r="S4576" t="b">
        <v>0</v>
      </c>
      <c r="T4576" t="b">
        <v>0</v>
      </c>
      <c r="U4576" t="b">
        <v>1</v>
      </c>
      <c r="V4576">
        <v>24000</v>
      </c>
      <c r="W4576">
        <v>14500</v>
      </c>
      <c r="X4576">
        <v>2.54</v>
      </c>
      <c r="Y4576">
        <v>14500</v>
      </c>
      <c r="Z4576">
        <v>2.54</v>
      </c>
    </row>
    <row r="4577" spans="1:26">
      <c r="A4577">
        <v>211694776</v>
      </c>
      <c r="B4577" t="s">
        <v>9182</v>
      </c>
      <c r="C4577" t="s">
        <v>3597</v>
      </c>
      <c r="D4577" t="s">
        <v>3698</v>
      </c>
      <c r="E4577" t="s">
        <v>3944</v>
      </c>
      <c r="F4577" t="s">
        <v>3600</v>
      </c>
      <c r="G4577">
        <v>211694776</v>
      </c>
      <c r="I4577" t="s">
        <v>3601</v>
      </c>
      <c r="J4577" t="s">
        <v>9215</v>
      </c>
      <c r="K4577" t="s">
        <v>3688</v>
      </c>
      <c r="L4577" t="s">
        <v>7322</v>
      </c>
      <c r="P4577">
        <v>13</v>
      </c>
      <c r="Q4577">
        <v>20.5</v>
      </c>
      <c r="R4577">
        <v>8.8000000000000007</v>
      </c>
      <c r="S4577" t="b">
        <v>0</v>
      </c>
      <c r="T4577" t="b">
        <v>0</v>
      </c>
      <c r="U4577" t="b">
        <v>1</v>
      </c>
      <c r="V4577">
        <v>23800</v>
      </c>
      <c r="W4577">
        <v>14400</v>
      </c>
      <c r="X4577">
        <v>2.56</v>
      </c>
      <c r="Y4577">
        <v>14400</v>
      </c>
      <c r="Z4577">
        <v>2.56</v>
      </c>
    </row>
    <row r="4578" spans="1:26">
      <c r="A4578">
        <v>211694775</v>
      </c>
      <c r="B4578" t="s">
        <v>9182</v>
      </c>
      <c r="C4578" t="s">
        <v>3597</v>
      </c>
      <c r="D4578" t="s">
        <v>3698</v>
      </c>
      <c r="E4578" t="s">
        <v>3944</v>
      </c>
      <c r="F4578" t="s">
        <v>3600</v>
      </c>
      <c r="G4578">
        <v>211694775</v>
      </c>
      <c r="I4578" t="s">
        <v>3601</v>
      </c>
      <c r="J4578" t="s">
        <v>9215</v>
      </c>
      <c r="K4578" t="s">
        <v>3688</v>
      </c>
      <c r="L4578" t="s">
        <v>9216</v>
      </c>
      <c r="P4578">
        <v>14</v>
      </c>
      <c r="Q4578">
        <v>22</v>
      </c>
      <c r="R4578">
        <v>9</v>
      </c>
      <c r="S4578" t="b">
        <v>0</v>
      </c>
      <c r="T4578" t="b">
        <v>0</v>
      </c>
      <c r="U4578" t="b">
        <v>1</v>
      </c>
      <c r="V4578">
        <v>24000</v>
      </c>
      <c r="W4578">
        <v>14300</v>
      </c>
      <c r="X4578">
        <v>2.74</v>
      </c>
      <c r="Y4578">
        <v>14900</v>
      </c>
      <c r="Z4578">
        <v>2.85</v>
      </c>
    </row>
    <row r="4579" spans="1:26">
      <c r="A4579">
        <v>211694663</v>
      </c>
      <c r="B4579" t="s">
        <v>9182</v>
      </c>
      <c r="C4579" t="s">
        <v>3597</v>
      </c>
      <c r="D4579" t="s">
        <v>3698</v>
      </c>
      <c r="E4579" t="s">
        <v>3944</v>
      </c>
      <c r="F4579" t="s">
        <v>3600</v>
      </c>
      <c r="G4579">
        <v>211694663</v>
      </c>
      <c r="I4579" t="s">
        <v>3601</v>
      </c>
      <c r="J4579" t="s">
        <v>9215</v>
      </c>
      <c r="K4579" t="s">
        <v>3688</v>
      </c>
      <c r="L4579" t="s">
        <v>7300</v>
      </c>
      <c r="P4579">
        <v>13.5</v>
      </c>
      <c r="Q4579">
        <v>21</v>
      </c>
      <c r="R4579">
        <v>9</v>
      </c>
      <c r="S4579" t="b">
        <v>0</v>
      </c>
      <c r="T4579" t="b">
        <v>0</v>
      </c>
      <c r="U4579" t="b">
        <v>1</v>
      </c>
      <c r="V4579">
        <v>24000</v>
      </c>
      <c r="W4579">
        <v>14300</v>
      </c>
      <c r="X4579">
        <v>2.72</v>
      </c>
      <c r="Y4579">
        <v>14900</v>
      </c>
      <c r="Z4579">
        <v>2.84</v>
      </c>
    </row>
    <row r="4580" spans="1:26">
      <c r="A4580">
        <v>211465258</v>
      </c>
      <c r="B4580" t="s">
        <v>9182</v>
      </c>
      <c r="C4580" t="s">
        <v>3597</v>
      </c>
      <c r="D4580" t="s">
        <v>3698</v>
      </c>
      <c r="E4580" t="s">
        <v>3944</v>
      </c>
      <c r="F4580" t="s">
        <v>3600</v>
      </c>
      <c r="G4580">
        <v>211465258</v>
      </c>
      <c r="I4580" t="s">
        <v>3601</v>
      </c>
      <c r="J4580" t="s">
        <v>9213</v>
      </c>
      <c r="K4580" t="s">
        <v>3688</v>
      </c>
      <c r="L4580" t="s">
        <v>9207</v>
      </c>
      <c r="P4580">
        <v>11</v>
      </c>
      <c r="Q4580">
        <v>16.899999999999999</v>
      </c>
      <c r="R4580">
        <v>8.1</v>
      </c>
      <c r="S4580" t="b">
        <v>0</v>
      </c>
      <c r="T4580" t="b">
        <v>0</v>
      </c>
      <c r="U4580" t="b">
        <v>1</v>
      </c>
      <c r="V4580">
        <v>53500</v>
      </c>
      <c r="W4580">
        <v>36800</v>
      </c>
      <c r="X4580">
        <v>2.31</v>
      </c>
      <c r="Y4580">
        <v>36800</v>
      </c>
      <c r="Z4580">
        <v>2.31</v>
      </c>
    </row>
    <row r="4581" spans="1:26">
      <c r="A4581">
        <v>211465259</v>
      </c>
      <c r="B4581" t="s">
        <v>9182</v>
      </c>
      <c r="C4581" t="s">
        <v>3597</v>
      </c>
      <c r="D4581" t="s">
        <v>3698</v>
      </c>
      <c r="E4581" t="s">
        <v>3944</v>
      </c>
      <c r="F4581" t="s">
        <v>3600</v>
      </c>
      <c r="G4581">
        <v>211465259</v>
      </c>
      <c r="I4581" t="s">
        <v>3601</v>
      </c>
      <c r="J4581" t="s">
        <v>9213</v>
      </c>
      <c r="K4581" t="s">
        <v>3688</v>
      </c>
      <c r="L4581" t="s">
        <v>9206</v>
      </c>
      <c r="P4581">
        <v>11</v>
      </c>
      <c r="Q4581">
        <v>16.899999999999999</v>
      </c>
      <c r="R4581">
        <v>8.5</v>
      </c>
      <c r="S4581" t="b">
        <v>0</v>
      </c>
      <c r="T4581" t="b">
        <v>0</v>
      </c>
      <c r="U4581" t="b">
        <v>1</v>
      </c>
      <c r="V4581">
        <v>53500</v>
      </c>
      <c r="W4581">
        <v>37200</v>
      </c>
      <c r="X4581">
        <v>2.29</v>
      </c>
      <c r="Y4581">
        <v>37200</v>
      </c>
      <c r="Z4581">
        <v>2.29</v>
      </c>
    </row>
    <row r="4582" spans="1:26">
      <c r="A4582">
        <v>211465323</v>
      </c>
      <c r="B4582" t="s">
        <v>9182</v>
      </c>
      <c r="C4582" t="s">
        <v>3597</v>
      </c>
      <c r="D4582" t="s">
        <v>3698</v>
      </c>
      <c r="E4582" t="s">
        <v>3944</v>
      </c>
      <c r="F4582" t="s">
        <v>3600</v>
      </c>
      <c r="G4582">
        <v>211465323</v>
      </c>
      <c r="I4582" t="s">
        <v>3601</v>
      </c>
      <c r="J4582" t="s">
        <v>9213</v>
      </c>
      <c r="K4582" t="s">
        <v>3688</v>
      </c>
      <c r="L4582" t="s">
        <v>9214</v>
      </c>
      <c r="P4582">
        <v>12</v>
      </c>
      <c r="Q4582">
        <v>18</v>
      </c>
      <c r="R4582">
        <v>8.6999999999999993</v>
      </c>
      <c r="S4582" t="b">
        <v>0</v>
      </c>
      <c r="T4582" t="b">
        <v>0</v>
      </c>
      <c r="U4582" t="b">
        <v>1</v>
      </c>
      <c r="V4582">
        <v>54500</v>
      </c>
      <c r="W4582">
        <v>37000</v>
      </c>
      <c r="X4582">
        <v>2.4300000000000002</v>
      </c>
      <c r="Y4582">
        <v>37000</v>
      </c>
      <c r="Z4582">
        <v>2.4300000000000002</v>
      </c>
    </row>
    <row r="4583" spans="1:26">
      <c r="A4583">
        <v>211465229</v>
      </c>
      <c r="B4583" t="s">
        <v>9182</v>
      </c>
      <c r="C4583" t="s">
        <v>3597</v>
      </c>
      <c r="D4583" t="s">
        <v>3698</v>
      </c>
      <c r="E4583" t="s">
        <v>3944</v>
      </c>
      <c r="F4583" t="s">
        <v>3600</v>
      </c>
      <c r="G4583">
        <v>211465229</v>
      </c>
      <c r="I4583" t="s">
        <v>3601</v>
      </c>
      <c r="J4583" t="s">
        <v>9213</v>
      </c>
      <c r="K4583" t="s">
        <v>3688</v>
      </c>
      <c r="L4583" t="s">
        <v>7298</v>
      </c>
      <c r="P4583">
        <v>12</v>
      </c>
      <c r="Q4583">
        <v>19</v>
      </c>
      <c r="R4583">
        <v>8.6999999999999993</v>
      </c>
      <c r="S4583" t="b">
        <v>0</v>
      </c>
      <c r="T4583" t="b">
        <v>0</v>
      </c>
      <c r="U4583" t="b">
        <v>1</v>
      </c>
      <c r="V4583">
        <v>55000</v>
      </c>
      <c r="W4583">
        <v>37000</v>
      </c>
      <c r="X4583">
        <v>2.42</v>
      </c>
      <c r="Y4583">
        <v>37000</v>
      </c>
      <c r="Z4583">
        <v>2.42</v>
      </c>
    </row>
    <row r="4584" spans="1:26">
      <c r="A4584">
        <v>211467719</v>
      </c>
      <c r="B4584" t="s">
        <v>9182</v>
      </c>
      <c r="C4584" t="s">
        <v>3597</v>
      </c>
      <c r="D4584" t="s">
        <v>3698</v>
      </c>
      <c r="E4584" t="s">
        <v>3944</v>
      </c>
      <c r="F4584" t="s">
        <v>3600</v>
      </c>
      <c r="G4584">
        <v>211467719</v>
      </c>
      <c r="I4584" t="s">
        <v>3601</v>
      </c>
      <c r="J4584" t="s">
        <v>9208</v>
      </c>
      <c r="K4584" t="s">
        <v>3688</v>
      </c>
      <c r="L4584" t="s">
        <v>9212</v>
      </c>
      <c r="P4584">
        <v>12</v>
      </c>
      <c r="Q4584">
        <v>17.5</v>
      </c>
      <c r="R4584">
        <v>8.8000000000000007</v>
      </c>
      <c r="S4584" t="b">
        <v>0</v>
      </c>
      <c r="T4584" t="b">
        <v>0</v>
      </c>
      <c r="U4584" t="b">
        <v>1</v>
      </c>
      <c r="V4584">
        <v>35600</v>
      </c>
      <c r="W4584">
        <v>22200</v>
      </c>
      <c r="X4584">
        <v>2.6</v>
      </c>
      <c r="Y4584">
        <v>22200</v>
      </c>
      <c r="Z4584">
        <v>2.6</v>
      </c>
    </row>
    <row r="4585" spans="1:26">
      <c r="A4585">
        <v>211467718</v>
      </c>
      <c r="B4585" t="s">
        <v>9182</v>
      </c>
      <c r="C4585" t="s">
        <v>3597</v>
      </c>
      <c r="D4585" t="s">
        <v>3698</v>
      </c>
      <c r="E4585" t="s">
        <v>3944</v>
      </c>
      <c r="F4585" t="s">
        <v>3600</v>
      </c>
      <c r="G4585">
        <v>211467718</v>
      </c>
      <c r="I4585" t="s">
        <v>3601</v>
      </c>
      <c r="J4585" t="s">
        <v>9208</v>
      </c>
      <c r="K4585" t="s">
        <v>3688</v>
      </c>
      <c r="L4585" t="s">
        <v>9211</v>
      </c>
      <c r="P4585">
        <v>12</v>
      </c>
      <c r="Q4585">
        <v>19.5</v>
      </c>
      <c r="R4585">
        <v>9</v>
      </c>
      <c r="S4585" t="b">
        <v>0</v>
      </c>
      <c r="T4585" t="b">
        <v>0</v>
      </c>
      <c r="U4585" t="b">
        <v>1</v>
      </c>
      <c r="V4585">
        <v>35400</v>
      </c>
      <c r="W4585">
        <v>22200</v>
      </c>
      <c r="X4585">
        <v>2.58</v>
      </c>
      <c r="Y4585">
        <v>22200</v>
      </c>
      <c r="Z4585">
        <v>2.58</v>
      </c>
    </row>
    <row r="4586" spans="1:26">
      <c r="A4586">
        <v>211467721</v>
      </c>
      <c r="B4586" t="s">
        <v>9182</v>
      </c>
      <c r="C4586" t="s">
        <v>3597</v>
      </c>
      <c r="D4586" t="s">
        <v>3698</v>
      </c>
      <c r="E4586" t="s">
        <v>3944</v>
      </c>
      <c r="F4586" t="s">
        <v>3600</v>
      </c>
      <c r="G4586">
        <v>211467721</v>
      </c>
      <c r="I4586" t="s">
        <v>3601</v>
      </c>
      <c r="J4586" t="s">
        <v>9208</v>
      </c>
      <c r="K4586" t="s">
        <v>3688</v>
      </c>
      <c r="L4586" t="s">
        <v>9210</v>
      </c>
      <c r="P4586">
        <v>11.7</v>
      </c>
      <c r="Q4586">
        <v>19</v>
      </c>
      <c r="R4586">
        <v>9</v>
      </c>
      <c r="S4586" t="b">
        <v>0</v>
      </c>
      <c r="T4586" t="b">
        <v>0</v>
      </c>
      <c r="U4586" t="b">
        <v>1</v>
      </c>
      <c r="V4586">
        <v>35000</v>
      </c>
      <c r="W4586">
        <v>22200</v>
      </c>
      <c r="X4586">
        <v>2.6</v>
      </c>
      <c r="Y4586">
        <v>22200</v>
      </c>
      <c r="Z4586">
        <v>2.6</v>
      </c>
    </row>
    <row r="4587" spans="1:26">
      <c r="A4587">
        <v>211467722</v>
      </c>
      <c r="B4587" t="s">
        <v>9182</v>
      </c>
      <c r="C4587" t="s">
        <v>3597</v>
      </c>
      <c r="D4587" t="s">
        <v>3698</v>
      </c>
      <c r="E4587" t="s">
        <v>3944</v>
      </c>
      <c r="F4587" t="s">
        <v>3600</v>
      </c>
      <c r="G4587">
        <v>211467722</v>
      </c>
      <c r="I4587" t="s">
        <v>3601</v>
      </c>
      <c r="J4587" t="s">
        <v>9208</v>
      </c>
      <c r="K4587" t="s">
        <v>3688</v>
      </c>
      <c r="L4587" t="s">
        <v>7296</v>
      </c>
      <c r="P4587">
        <v>11.7</v>
      </c>
      <c r="Q4587">
        <v>19.5</v>
      </c>
      <c r="R4587">
        <v>9</v>
      </c>
      <c r="S4587" t="b">
        <v>0</v>
      </c>
      <c r="T4587" t="b">
        <v>0</v>
      </c>
      <c r="U4587" t="b">
        <v>1</v>
      </c>
      <c r="V4587">
        <v>35400</v>
      </c>
      <c r="W4587">
        <v>22800</v>
      </c>
      <c r="X4587">
        <v>2.63</v>
      </c>
      <c r="Y4587">
        <v>22800</v>
      </c>
      <c r="Z4587">
        <v>2.63</v>
      </c>
    </row>
    <row r="4588" spans="1:26">
      <c r="A4588">
        <v>211467720</v>
      </c>
      <c r="B4588" t="s">
        <v>9182</v>
      </c>
      <c r="C4588" t="s">
        <v>3597</v>
      </c>
      <c r="D4588" t="s">
        <v>3698</v>
      </c>
      <c r="E4588" t="s">
        <v>3944</v>
      </c>
      <c r="F4588" t="s">
        <v>3600</v>
      </c>
      <c r="G4588">
        <v>211467720</v>
      </c>
      <c r="I4588" t="s">
        <v>3601</v>
      </c>
      <c r="J4588" t="s">
        <v>9208</v>
      </c>
      <c r="K4588" t="s">
        <v>3688</v>
      </c>
      <c r="L4588" t="s">
        <v>9209</v>
      </c>
      <c r="P4588">
        <v>11.7</v>
      </c>
      <c r="Q4588">
        <v>20.5</v>
      </c>
      <c r="R4588">
        <v>8.8000000000000007</v>
      </c>
      <c r="S4588" t="b">
        <v>0</v>
      </c>
      <c r="T4588" t="b">
        <v>0</v>
      </c>
      <c r="U4588" t="b">
        <v>1</v>
      </c>
      <c r="V4588">
        <v>34600</v>
      </c>
      <c r="W4588">
        <v>23000</v>
      </c>
      <c r="X4588">
        <v>2.59</v>
      </c>
      <c r="Y4588">
        <v>23000</v>
      </c>
      <c r="Z4588">
        <v>2.59</v>
      </c>
    </row>
    <row r="4589" spans="1:26">
      <c r="A4589">
        <v>211467586</v>
      </c>
      <c r="B4589" t="s">
        <v>9182</v>
      </c>
      <c r="C4589" t="s">
        <v>3597</v>
      </c>
      <c r="D4589" t="s">
        <v>3698</v>
      </c>
      <c r="E4589" t="s">
        <v>3944</v>
      </c>
      <c r="F4589" t="s">
        <v>3600</v>
      </c>
      <c r="G4589">
        <v>211467586</v>
      </c>
      <c r="I4589" t="s">
        <v>3601</v>
      </c>
      <c r="J4589" t="s">
        <v>9208</v>
      </c>
      <c r="K4589" t="s">
        <v>3688</v>
      </c>
      <c r="L4589" t="s">
        <v>7295</v>
      </c>
      <c r="P4589">
        <v>12</v>
      </c>
      <c r="Q4589">
        <v>20</v>
      </c>
      <c r="R4589">
        <v>9</v>
      </c>
      <c r="S4589" t="b">
        <v>0</v>
      </c>
      <c r="T4589" t="b">
        <v>0</v>
      </c>
      <c r="U4589" t="b">
        <v>1</v>
      </c>
      <c r="V4589">
        <v>34200</v>
      </c>
      <c r="W4589">
        <v>22800</v>
      </c>
      <c r="X4589">
        <v>2.61</v>
      </c>
      <c r="Y4589">
        <v>22800</v>
      </c>
      <c r="Z4589">
        <v>2.61</v>
      </c>
    </row>
    <row r="4590" spans="1:26">
      <c r="A4590">
        <v>211455261</v>
      </c>
      <c r="B4590" t="s">
        <v>9182</v>
      </c>
      <c r="C4590" t="s">
        <v>3597</v>
      </c>
      <c r="D4590" t="s">
        <v>3698</v>
      </c>
      <c r="E4590" t="s">
        <v>3944</v>
      </c>
      <c r="F4590" t="s">
        <v>3600</v>
      </c>
      <c r="G4590">
        <v>211455261</v>
      </c>
      <c r="I4590" t="s">
        <v>3601</v>
      </c>
      <c r="J4590" t="s">
        <v>9202</v>
      </c>
      <c r="K4590" t="s">
        <v>3688</v>
      </c>
      <c r="L4590" t="s">
        <v>9207</v>
      </c>
      <c r="P4590">
        <v>11</v>
      </c>
      <c r="Q4590">
        <v>17</v>
      </c>
      <c r="R4590">
        <v>7.8</v>
      </c>
      <c r="S4590" t="b">
        <v>0</v>
      </c>
      <c r="T4590" t="b">
        <v>0</v>
      </c>
      <c r="U4590" t="b">
        <v>0</v>
      </c>
      <c r="V4590">
        <v>43000</v>
      </c>
      <c r="W4590">
        <v>28200</v>
      </c>
      <c r="X4590">
        <v>2.11</v>
      </c>
      <c r="Y4590">
        <v>28200</v>
      </c>
      <c r="Z4590">
        <v>2.11</v>
      </c>
    </row>
    <row r="4591" spans="1:26">
      <c r="A4591">
        <v>211455263</v>
      </c>
      <c r="B4591" t="s">
        <v>9182</v>
      </c>
      <c r="C4591" t="s">
        <v>3597</v>
      </c>
      <c r="D4591" t="s">
        <v>3698</v>
      </c>
      <c r="E4591" t="s">
        <v>3944</v>
      </c>
      <c r="F4591" t="s">
        <v>3600</v>
      </c>
      <c r="G4591">
        <v>211455263</v>
      </c>
      <c r="I4591" t="s">
        <v>3601</v>
      </c>
      <c r="J4591" t="s">
        <v>9202</v>
      </c>
      <c r="K4591" t="s">
        <v>3688</v>
      </c>
      <c r="L4591" t="s">
        <v>9206</v>
      </c>
      <c r="P4591">
        <v>11</v>
      </c>
      <c r="Q4591">
        <v>17.5</v>
      </c>
      <c r="R4591">
        <v>7.8</v>
      </c>
      <c r="S4591" t="b">
        <v>0</v>
      </c>
      <c r="T4591" t="b">
        <v>0</v>
      </c>
      <c r="U4591" t="b">
        <v>0</v>
      </c>
      <c r="V4591">
        <v>43500</v>
      </c>
      <c r="W4591">
        <v>28000</v>
      </c>
      <c r="X4591">
        <v>2.11</v>
      </c>
      <c r="Y4591">
        <v>28000</v>
      </c>
      <c r="Z4591">
        <v>2.11</v>
      </c>
    </row>
    <row r="4592" spans="1:26">
      <c r="A4592">
        <v>211455262</v>
      </c>
      <c r="B4592" t="s">
        <v>9182</v>
      </c>
      <c r="C4592" t="s">
        <v>3597</v>
      </c>
      <c r="D4592" t="s">
        <v>3698</v>
      </c>
      <c r="E4592" t="s">
        <v>3944</v>
      </c>
      <c r="F4592" t="s">
        <v>3600</v>
      </c>
      <c r="G4592">
        <v>211455262</v>
      </c>
      <c r="I4592" t="s">
        <v>3601</v>
      </c>
      <c r="J4592" t="s">
        <v>9202</v>
      </c>
      <c r="K4592" t="s">
        <v>3688</v>
      </c>
      <c r="L4592" t="s">
        <v>9205</v>
      </c>
      <c r="P4592">
        <v>11</v>
      </c>
      <c r="Q4592">
        <v>17.5</v>
      </c>
      <c r="R4592">
        <v>7.8</v>
      </c>
      <c r="S4592" t="b">
        <v>0</v>
      </c>
      <c r="T4592" t="b">
        <v>0</v>
      </c>
      <c r="U4592" t="b">
        <v>0</v>
      </c>
      <c r="V4592">
        <v>44000</v>
      </c>
      <c r="W4592">
        <v>28600</v>
      </c>
      <c r="X4592">
        <v>2.04</v>
      </c>
      <c r="Y4592">
        <v>28600</v>
      </c>
      <c r="Z4592">
        <v>2.04</v>
      </c>
    </row>
    <row r="4593" spans="1:26">
      <c r="A4593">
        <v>211455166</v>
      </c>
      <c r="B4593" t="s">
        <v>9182</v>
      </c>
      <c r="C4593" t="s">
        <v>3597</v>
      </c>
      <c r="D4593" t="s">
        <v>3698</v>
      </c>
      <c r="E4593" t="s">
        <v>3944</v>
      </c>
      <c r="F4593" t="s">
        <v>3600</v>
      </c>
      <c r="G4593">
        <v>211455166</v>
      </c>
      <c r="I4593" t="s">
        <v>3601</v>
      </c>
      <c r="J4593" t="s">
        <v>9202</v>
      </c>
      <c r="K4593" t="s">
        <v>3688</v>
      </c>
      <c r="L4593" t="s">
        <v>9204</v>
      </c>
      <c r="P4593">
        <v>12</v>
      </c>
      <c r="Q4593">
        <v>19</v>
      </c>
      <c r="R4593">
        <v>8</v>
      </c>
      <c r="S4593" t="b">
        <v>0</v>
      </c>
      <c r="T4593" t="b">
        <v>0</v>
      </c>
      <c r="U4593" t="b">
        <v>0</v>
      </c>
      <c r="V4593">
        <v>46000</v>
      </c>
      <c r="W4593">
        <v>27800</v>
      </c>
      <c r="X4593">
        <v>2.11</v>
      </c>
      <c r="Y4593">
        <v>27800</v>
      </c>
      <c r="Z4593">
        <v>2.11</v>
      </c>
    </row>
    <row r="4594" spans="1:26">
      <c r="A4594">
        <v>211455168</v>
      </c>
      <c r="B4594" t="s">
        <v>9182</v>
      </c>
      <c r="C4594" t="s">
        <v>3597</v>
      </c>
      <c r="D4594" t="s">
        <v>3698</v>
      </c>
      <c r="E4594" t="s">
        <v>3944</v>
      </c>
      <c r="F4594" t="s">
        <v>3600</v>
      </c>
      <c r="G4594">
        <v>211455168</v>
      </c>
      <c r="I4594" t="s">
        <v>3601</v>
      </c>
      <c r="J4594" t="s">
        <v>9202</v>
      </c>
      <c r="K4594" t="s">
        <v>3688</v>
      </c>
      <c r="L4594" t="s">
        <v>7301</v>
      </c>
      <c r="P4594">
        <v>12</v>
      </c>
      <c r="Q4594">
        <v>19.5</v>
      </c>
      <c r="R4594">
        <v>8.1</v>
      </c>
      <c r="S4594" t="b">
        <v>0</v>
      </c>
      <c r="T4594" t="b">
        <v>0</v>
      </c>
      <c r="U4594" t="b">
        <v>1</v>
      </c>
      <c r="V4594">
        <v>46000</v>
      </c>
      <c r="W4594">
        <v>28400</v>
      </c>
      <c r="X4594">
        <v>2.12</v>
      </c>
      <c r="Y4594">
        <v>28400</v>
      </c>
      <c r="Z4594">
        <v>2.12</v>
      </c>
    </row>
    <row r="4595" spans="1:26">
      <c r="A4595">
        <v>211455167</v>
      </c>
      <c r="B4595" t="s">
        <v>9182</v>
      </c>
      <c r="C4595" t="s">
        <v>3597</v>
      </c>
      <c r="D4595" t="s">
        <v>3698</v>
      </c>
      <c r="E4595" t="s">
        <v>3944</v>
      </c>
      <c r="F4595" t="s">
        <v>3600</v>
      </c>
      <c r="G4595">
        <v>211455167</v>
      </c>
      <c r="I4595" t="s">
        <v>3601</v>
      </c>
      <c r="J4595" t="s">
        <v>9202</v>
      </c>
      <c r="K4595" t="s">
        <v>3688</v>
      </c>
      <c r="L4595" t="s">
        <v>9203</v>
      </c>
      <c r="P4595">
        <v>12</v>
      </c>
      <c r="Q4595">
        <v>17.5</v>
      </c>
      <c r="R4595">
        <v>8.1999999999999993</v>
      </c>
      <c r="S4595" t="b">
        <v>0</v>
      </c>
      <c r="T4595" t="b">
        <v>0</v>
      </c>
      <c r="U4595" t="b">
        <v>1</v>
      </c>
      <c r="V4595">
        <v>46000</v>
      </c>
      <c r="W4595">
        <v>27000</v>
      </c>
      <c r="X4595">
        <v>2.35</v>
      </c>
      <c r="Y4595">
        <v>27000</v>
      </c>
      <c r="Z4595">
        <v>2.35</v>
      </c>
    </row>
    <row r="4596" spans="1:26">
      <c r="A4596">
        <v>211455134</v>
      </c>
      <c r="B4596" t="s">
        <v>9182</v>
      </c>
      <c r="C4596" t="s">
        <v>3597</v>
      </c>
      <c r="D4596" t="s">
        <v>3698</v>
      </c>
      <c r="E4596" t="s">
        <v>3944</v>
      </c>
      <c r="F4596" t="s">
        <v>3600</v>
      </c>
      <c r="G4596">
        <v>211455134</v>
      </c>
      <c r="I4596" t="s">
        <v>3601</v>
      </c>
      <c r="J4596" t="s">
        <v>9202</v>
      </c>
      <c r="K4596" t="s">
        <v>3688</v>
      </c>
      <c r="L4596" t="s">
        <v>7298</v>
      </c>
      <c r="P4596">
        <v>12</v>
      </c>
      <c r="Q4596">
        <v>19.5</v>
      </c>
      <c r="R4596">
        <v>8.5</v>
      </c>
      <c r="S4596" t="b">
        <v>0</v>
      </c>
      <c r="T4596" t="b">
        <v>0</v>
      </c>
      <c r="U4596" t="b">
        <v>1</v>
      </c>
      <c r="V4596">
        <v>47000</v>
      </c>
      <c r="W4596">
        <v>27200</v>
      </c>
      <c r="X4596">
        <v>2.35</v>
      </c>
      <c r="Y4596">
        <v>27200</v>
      </c>
      <c r="Z4596">
        <v>2.35</v>
      </c>
    </row>
    <row r="4597" spans="1:26">
      <c r="A4597">
        <v>209941286</v>
      </c>
      <c r="B4597" t="s">
        <v>9182</v>
      </c>
      <c r="C4597" t="s">
        <v>3597</v>
      </c>
      <c r="D4597" t="s">
        <v>3698</v>
      </c>
      <c r="E4597" t="s">
        <v>9183</v>
      </c>
      <c r="F4597" t="s">
        <v>3600</v>
      </c>
      <c r="G4597">
        <v>209941286</v>
      </c>
      <c r="I4597" t="s">
        <v>3601</v>
      </c>
      <c r="J4597" t="s">
        <v>9197</v>
      </c>
      <c r="K4597" t="s">
        <v>3688</v>
      </c>
      <c r="L4597" t="s">
        <v>9201</v>
      </c>
      <c r="P4597">
        <v>10</v>
      </c>
      <c r="Q4597">
        <v>16</v>
      </c>
      <c r="R4597">
        <v>7.8</v>
      </c>
      <c r="S4597" t="b">
        <v>0</v>
      </c>
      <c r="T4597" t="b">
        <v>0</v>
      </c>
      <c r="U4597" t="b">
        <v>0</v>
      </c>
      <c r="V4597">
        <v>55500</v>
      </c>
      <c r="W4597">
        <v>38500</v>
      </c>
      <c r="X4597">
        <v>2.15</v>
      </c>
      <c r="Y4597">
        <v>38500</v>
      </c>
      <c r="Z4597">
        <v>2.15</v>
      </c>
    </row>
    <row r="4598" spans="1:26">
      <c r="A4598">
        <v>209941289</v>
      </c>
      <c r="B4598" t="s">
        <v>9182</v>
      </c>
      <c r="C4598" t="s">
        <v>3597</v>
      </c>
      <c r="D4598" t="s">
        <v>3698</v>
      </c>
      <c r="E4598" t="s">
        <v>9183</v>
      </c>
      <c r="F4598" t="s">
        <v>3600</v>
      </c>
      <c r="G4598">
        <v>209941289</v>
      </c>
      <c r="I4598" t="s">
        <v>3601</v>
      </c>
      <c r="J4598" t="s">
        <v>9197</v>
      </c>
      <c r="K4598" t="s">
        <v>3688</v>
      </c>
      <c r="L4598" t="s">
        <v>9200</v>
      </c>
      <c r="P4598">
        <v>10.9</v>
      </c>
      <c r="Q4598">
        <v>16</v>
      </c>
      <c r="R4598">
        <v>7.8</v>
      </c>
      <c r="S4598" t="b">
        <v>0</v>
      </c>
      <c r="T4598" t="b">
        <v>0</v>
      </c>
      <c r="U4598" t="b">
        <v>0</v>
      </c>
      <c r="V4598">
        <v>45000</v>
      </c>
      <c r="W4598">
        <v>31600</v>
      </c>
      <c r="X4598">
        <v>2.12</v>
      </c>
      <c r="Y4598">
        <v>31600</v>
      </c>
      <c r="Z4598">
        <v>2.12</v>
      </c>
    </row>
    <row r="4599" spans="1:26">
      <c r="A4599">
        <v>209941288</v>
      </c>
      <c r="B4599" t="s">
        <v>9182</v>
      </c>
      <c r="C4599" t="s">
        <v>3597</v>
      </c>
      <c r="D4599" t="s">
        <v>3698</v>
      </c>
      <c r="E4599" t="s">
        <v>9183</v>
      </c>
      <c r="F4599" t="s">
        <v>3600</v>
      </c>
      <c r="G4599">
        <v>209941288</v>
      </c>
      <c r="I4599" t="s">
        <v>3601</v>
      </c>
      <c r="J4599" t="s">
        <v>9197</v>
      </c>
      <c r="K4599" t="s">
        <v>3688</v>
      </c>
      <c r="L4599" t="s">
        <v>9199</v>
      </c>
      <c r="P4599">
        <v>10.9</v>
      </c>
      <c r="Q4599">
        <v>16</v>
      </c>
      <c r="R4599">
        <v>7.8</v>
      </c>
      <c r="S4599" t="b">
        <v>0</v>
      </c>
      <c r="T4599" t="b">
        <v>0</v>
      </c>
      <c r="U4599" t="b">
        <v>0</v>
      </c>
      <c r="V4599">
        <v>45000</v>
      </c>
      <c r="W4599">
        <v>31600</v>
      </c>
      <c r="X4599">
        <v>2.12</v>
      </c>
      <c r="Y4599">
        <v>31600</v>
      </c>
      <c r="Z4599">
        <v>2.12</v>
      </c>
    </row>
    <row r="4600" spans="1:26">
      <c r="A4600">
        <v>209941290</v>
      </c>
      <c r="B4600" t="s">
        <v>9182</v>
      </c>
      <c r="C4600" t="s">
        <v>3597</v>
      </c>
      <c r="D4600" t="s">
        <v>3698</v>
      </c>
      <c r="E4600" t="s">
        <v>9183</v>
      </c>
      <c r="F4600" t="s">
        <v>3600</v>
      </c>
      <c r="G4600">
        <v>209941290</v>
      </c>
      <c r="I4600" t="s">
        <v>3601</v>
      </c>
      <c r="J4600" t="s">
        <v>9197</v>
      </c>
      <c r="K4600" t="s">
        <v>3688</v>
      </c>
      <c r="L4600" t="s">
        <v>9198</v>
      </c>
      <c r="P4600">
        <v>11</v>
      </c>
      <c r="Q4600">
        <v>16.5</v>
      </c>
      <c r="R4600">
        <v>7.8</v>
      </c>
      <c r="S4600" t="b">
        <v>0</v>
      </c>
      <c r="T4600" t="b">
        <v>0</v>
      </c>
      <c r="U4600" t="b">
        <v>0</v>
      </c>
      <c r="V4600">
        <v>44500</v>
      </c>
      <c r="W4600">
        <v>31400</v>
      </c>
      <c r="X4600">
        <v>2.13</v>
      </c>
      <c r="Y4600">
        <v>31400</v>
      </c>
      <c r="Z4600">
        <v>2.13</v>
      </c>
    </row>
    <row r="4601" spans="1:26">
      <c r="A4601">
        <v>209941276</v>
      </c>
      <c r="B4601" t="s">
        <v>9182</v>
      </c>
      <c r="C4601" t="s">
        <v>3597</v>
      </c>
      <c r="D4601" t="s">
        <v>3698</v>
      </c>
      <c r="E4601" t="s">
        <v>9183</v>
      </c>
      <c r="F4601" t="s">
        <v>3600</v>
      </c>
      <c r="G4601">
        <v>209941276</v>
      </c>
      <c r="I4601" t="s">
        <v>3601</v>
      </c>
      <c r="J4601" t="s">
        <v>9184</v>
      </c>
      <c r="K4601" t="s">
        <v>3688</v>
      </c>
      <c r="L4601" t="s">
        <v>9196</v>
      </c>
      <c r="P4601">
        <v>11</v>
      </c>
      <c r="Q4601">
        <v>15.5</v>
      </c>
      <c r="R4601">
        <v>8.5</v>
      </c>
      <c r="S4601" t="b">
        <v>0</v>
      </c>
      <c r="T4601" t="b">
        <v>0</v>
      </c>
      <c r="U4601" t="b">
        <v>1</v>
      </c>
      <c r="V4601">
        <v>34000</v>
      </c>
      <c r="W4601">
        <v>22400</v>
      </c>
      <c r="X4601">
        <v>2.42</v>
      </c>
      <c r="Y4601">
        <v>22400</v>
      </c>
      <c r="Z4601">
        <v>2.42</v>
      </c>
    </row>
    <row r="4602" spans="1:26">
      <c r="A4602">
        <v>209941278</v>
      </c>
      <c r="B4602" t="s">
        <v>9182</v>
      </c>
      <c r="C4602" t="s">
        <v>3597</v>
      </c>
      <c r="D4602" t="s">
        <v>3698</v>
      </c>
      <c r="E4602" t="s">
        <v>9183</v>
      </c>
      <c r="F4602" t="s">
        <v>3600</v>
      </c>
      <c r="G4602">
        <v>209941278</v>
      </c>
      <c r="I4602" t="s">
        <v>3601</v>
      </c>
      <c r="J4602" t="s">
        <v>9184</v>
      </c>
      <c r="K4602" t="s">
        <v>3688</v>
      </c>
      <c r="L4602" t="s">
        <v>9195</v>
      </c>
      <c r="P4602">
        <v>11.5</v>
      </c>
      <c r="Q4602">
        <v>18</v>
      </c>
      <c r="R4602">
        <v>8.5</v>
      </c>
      <c r="S4602" t="b">
        <v>0</v>
      </c>
      <c r="T4602" t="b">
        <v>0</v>
      </c>
      <c r="U4602" t="b">
        <v>1</v>
      </c>
      <c r="V4602">
        <v>34000</v>
      </c>
      <c r="W4602">
        <v>22200</v>
      </c>
      <c r="X4602">
        <v>2.5</v>
      </c>
      <c r="Y4602">
        <v>22200</v>
      </c>
      <c r="Z4602">
        <v>2.5</v>
      </c>
    </row>
    <row r="4603" spans="1:26">
      <c r="A4603">
        <v>209941277</v>
      </c>
      <c r="B4603" t="s">
        <v>9182</v>
      </c>
      <c r="C4603" t="s">
        <v>3597</v>
      </c>
      <c r="D4603" t="s">
        <v>3698</v>
      </c>
      <c r="E4603" t="s">
        <v>9183</v>
      </c>
      <c r="F4603" t="s">
        <v>3600</v>
      </c>
      <c r="G4603">
        <v>209941277</v>
      </c>
      <c r="I4603" t="s">
        <v>3601</v>
      </c>
      <c r="J4603" t="s">
        <v>9184</v>
      </c>
      <c r="K4603" t="s">
        <v>3688</v>
      </c>
      <c r="L4603" t="s">
        <v>9194</v>
      </c>
      <c r="P4603">
        <v>10.9</v>
      </c>
      <c r="Q4603">
        <v>17.100000000000001</v>
      </c>
      <c r="R4603">
        <v>8.5</v>
      </c>
      <c r="S4603" t="b">
        <v>0</v>
      </c>
      <c r="T4603" t="b">
        <v>0</v>
      </c>
      <c r="U4603" t="b">
        <v>1</v>
      </c>
      <c r="V4603">
        <v>33800</v>
      </c>
      <c r="W4603">
        <v>22600</v>
      </c>
      <c r="X4603">
        <v>2.44</v>
      </c>
      <c r="Y4603">
        <v>22600</v>
      </c>
      <c r="Z4603">
        <v>2.44</v>
      </c>
    </row>
    <row r="4604" spans="1:26">
      <c r="A4604">
        <v>209941279</v>
      </c>
      <c r="B4604" t="s">
        <v>9182</v>
      </c>
      <c r="C4604" t="s">
        <v>3597</v>
      </c>
      <c r="D4604" t="s">
        <v>3698</v>
      </c>
      <c r="E4604" t="s">
        <v>9183</v>
      </c>
      <c r="F4604" t="s">
        <v>3600</v>
      </c>
      <c r="G4604">
        <v>209941279</v>
      </c>
      <c r="I4604" t="s">
        <v>3601</v>
      </c>
      <c r="J4604" t="s">
        <v>9184</v>
      </c>
      <c r="K4604" t="s">
        <v>3688</v>
      </c>
      <c r="L4604" t="s">
        <v>9193</v>
      </c>
      <c r="P4604">
        <v>11.7</v>
      </c>
      <c r="Q4604">
        <v>17.5</v>
      </c>
      <c r="R4604">
        <v>8.5</v>
      </c>
      <c r="S4604" t="b">
        <v>0</v>
      </c>
      <c r="T4604" t="b">
        <v>0</v>
      </c>
      <c r="U4604" t="b">
        <v>1</v>
      </c>
      <c r="V4604">
        <v>34400</v>
      </c>
      <c r="W4604">
        <v>22200</v>
      </c>
      <c r="X4604">
        <v>2.5299999999999998</v>
      </c>
      <c r="Y4604">
        <v>22200</v>
      </c>
      <c r="Z4604">
        <v>2.5299999999999998</v>
      </c>
    </row>
    <row r="4605" spans="1:26">
      <c r="A4605">
        <v>209941275</v>
      </c>
      <c r="B4605" t="s">
        <v>9182</v>
      </c>
      <c r="C4605" t="s">
        <v>3597</v>
      </c>
      <c r="D4605" t="s">
        <v>3698</v>
      </c>
      <c r="E4605" t="s">
        <v>9183</v>
      </c>
      <c r="F4605" t="s">
        <v>3600</v>
      </c>
      <c r="G4605">
        <v>209941275</v>
      </c>
      <c r="I4605" t="s">
        <v>3601</v>
      </c>
      <c r="J4605" t="s">
        <v>9184</v>
      </c>
      <c r="K4605" t="s">
        <v>3688</v>
      </c>
      <c r="L4605" t="s">
        <v>9192</v>
      </c>
      <c r="P4605">
        <v>11.7</v>
      </c>
      <c r="Q4605">
        <v>19</v>
      </c>
      <c r="R4605">
        <v>8.5</v>
      </c>
      <c r="S4605" t="b">
        <v>0</v>
      </c>
      <c r="T4605" t="b">
        <v>0</v>
      </c>
      <c r="U4605" t="b">
        <v>1</v>
      </c>
      <c r="V4605">
        <v>34000</v>
      </c>
      <c r="W4605">
        <v>22000</v>
      </c>
      <c r="X4605">
        <v>2.5</v>
      </c>
      <c r="Y4605">
        <v>22000</v>
      </c>
      <c r="Z4605">
        <v>2.5</v>
      </c>
    </row>
    <row r="4606" spans="1:26">
      <c r="A4606">
        <v>209941316</v>
      </c>
      <c r="B4606" t="s">
        <v>9182</v>
      </c>
      <c r="C4606" t="s">
        <v>3597</v>
      </c>
      <c r="D4606" t="s">
        <v>3698</v>
      </c>
      <c r="E4606" t="s">
        <v>9183</v>
      </c>
      <c r="F4606" t="s">
        <v>3600</v>
      </c>
      <c r="G4606">
        <v>209941316</v>
      </c>
      <c r="I4606" t="s">
        <v>3601</v>
      </c>
      <c r="J4606" t="s">
        <v>9184</v>
      </c>
      <c r="K4606" t="s">
        <v>3688</v>
      </c>
      <c r="L4606" t="s">
        <v>9191</v>
      </c>
      <c r="P4606">
        <v>12.3</v>
      </c>
      <c r="Q4606">
        <v>18.5</v>
      </c>
      <c r="R4606">
        <v>8.5</v>
      </c>
      <c r="S4606" t="b">
        <v>0</v>
      </c>
      <c r="T4606" t="b">
        <v>0</v>
      </c>
      <c r="U4606" t="b">
        <v>1</v>
      </c>
      <c r="V4606">
        <v>23600</v>
      </c>
      <c r="W4606">
        <v>15900</v>
      </c>
      <c r="X4606">
        <v>2.71</v>
      </c>
      <c r="Y4606">
        <v>15900</v>
      </c>
      <c r="Z4606">
        <v>2.71</v>
      </c>
    </row>
    <row r="4607" spans="1:26">
      <c r="A4607">
        <v>209941284</v>
      </c>
      <c r="B4607" t="s">
        <v>9182</v>
      </c>
      <c r="C4607" t="s">
        <v>3597</v>
      </c>
      <c r="D4607" t="s">
        <v>3698</v>
      </c>
      <c r="E4607" t="s">
        <v>9183</v>
      </c>
      <c r="F4607" t="s">
        <v>3600</v>
      </c>
      <c r="G4607">
        <v>209941284</v>
      </c>
      <c r="I4607" t="s">
        <v>3601</v>
      </c>
      <c r="J4607" t="s">
        <v>9184</v>
      </c>
      <c r="K4607" t="s">
        <v>3688</v>
      </c>
      <c r="L4607" t="s">
        <v>9190</v>
      </c>
      <c r="P4607">
        <v>12.3</v>
      </c>
      <c r="Q4607">
        <v>18.5</v>
      </c>
      <c r="R4607">
        <v>8.5</v>
      </c>
      <c r="S4607" t="b">
        <v>0</v>
      </c>
      <c r="T4607" t="b">
        <v>0</v>
      </c>
      <c r="U4607" t="b">
        <v>1</v>
      </c>
      <c r="V4607">
        <v>23400</v>
      </c>
      <c r="W4607">
        <v>15900</v>
      </c>
      <c r="X4607">
        <v>2.82</v>
      </c>
      <c r="Y4607">
        <v>15900</v>
      </c>
      <c r="Z4607">
        <v>2.82</v>
      </c>
    </row>
    <row r="4608" spans="1:26">
      <c r="A4608">
        <v>209941283</v>
      </c>
      <c r="B4608" t="s">
        <v>9182</v>
      </c>
      <c r="C4608" t="s">
        <v>3597</v>
      </c>
      <c r="D4608" t="s">
        <v>3698</v>
      </c>
      <c r="E4608" t="s">
        <v>9183</v>
      </c>
      <c r="F4608" t="s">
        <v>3600</v>
      </c>
      <c r="G4608">
        <v>209941283</v>
      </c>
      <c r="I4608" t="s">
        <v>3601</v>
      </c>
      <c r="J4608" t="s">
        <v>9184</v>
      </c>
      <c r="K4608" t="s">
        <v>3688</v>
      </c>
      <c r="L4608" t="s">
        <v>9189</v>
      </c>
      <c r="P4608">
        <v>12.3</v>
      </c>
      <c r="Q4608">
        <v>17.5</v>
      </c>
      <c r="R4608">
        <v>8.5</v>
      </c>
      <c r="S4608" t="b">
        <v>0</v>
      </c>
      <c r="T4608" t="b">
        <v>0</v>
      </c>
      <c r="U4608" t="b">
        <v>1</v>
      </c>
      <c r="V4608">
        <v>24000</v>
      </c>
      <c r="W4608">
        <v>15900</v>
      </c>
      <c r="X4608">
        <v>2.74</v>
      </c>
      <c r="Y4608">
        <v>15900</v>
      </c>
      <c r="Z4608">
        <v>2.74</v>
      </c>
    </row>
    <row r="4609" spans="1:26">
      <c r="A4609">
        <v>209941282</v>
      </c>
      <c r="B4609" t="s">
        <v>9182</v>
      </c>
      <c r="C4609" t="s">
        <v>3597</v>
      </c>
      <c r="D4609" t="s">
        <v>3698</v>
      </c>
      <c r="E4609" t="s">
        <v>9183</v>
      </c>
      <c r="F4609" t="s">
        <v>3600</v>
      </c>
      <c r="G4609">
        <v>209941282</v>
      </c>
      <c r="I4609" t="s">
        <v>3601</v>
      </c>
      <c r="J4609" t="s">
        <v>9184</v>
      </c>
      <c r="K4609" t="s">
        <v>3688</v>
      </c>
      <c r="L4609" t="s">
        <v>9188</v>
      </c>
      <c r="P4609">
        <v>12.3</v>
      </c>
      <c r="Q4609">
        <v>17.5</v>
      </c>
      <c r="R4609">
        <v>8.1</v>
      </c>
      <c r="S4609" t="b">
        <v>0</v>
      </c>
      <c r="T4609" t="b">
        <v>0</v>
      </c>
      <c r="U4609" t="b">
        <v>1</v>
      </c>
      <c r="V4609">
        <v>23000</v>
      </c>
      <c r="W4609">
        <v>15000</v>
      </c>
      <c r="X4609">
        <v>2.31</v>
      </c>
      <c r="Y4609">
        <v>15000</v>
      </c>
      <c r="Z4609">
        <v>2.31</v>
      </c>
    </row>
    <row r="4610" spans="1:26">
      <c r="A4610">
        <v>209941281</v>
      </c>
      <c r="B4610" t="s">
        <v>9182</v>
      </c>
      <c r="C4610" t="s">
        <v>3597</v>
      </c>
      <c r="D4610" t="s">
        <v>3698</v>
      </c>
      <c r="E4610" t="s">
        <v>9183</v>
      </c>
      <c r="F4610" t="s">
        <v>3600</v>
      </c>
      <c r="G4610">
        <v>209941281</v>
      </c>
      <c r="I4610" t="s">
        <v>3601</v>
      </c>
      <c r="J4610" t="s">
        <v>9184</v>
      </c>
      <c r="K4610" t="s">
        <v>3688</v>
      </c>
      <c r="L4610" t="s">
        <v>9187</v>
      </c>
      <c r="P4610">
        <v>12.3</v>
      </c>
      <c r="Q4610">
        <v>16.5</v>
      </c>
      <c r="R4610">
        <v>8.1</v>
      </c>
      <c r="S4610" t="b">
        <v>0</v>
      </c>
      <c r="T4610" t="b">
        <v>0</v>
      </c>
      <c r="U4610" t="b">
        <v>1</v>
      </c>
      <c r="V4610">
        <v>23000</v>
      </c>
      <c r="W4610">
        <v>16100</v>
      </c>
      <c r="X4610">
        <v>2.48</v>
      </c>
      <c r="Y4610">
        <v>16100</v>
      </c>
      <c r="Z4610">
        <v>2.48</v>
      </c>
    </row>
    <row r="4611" spans="1:26">
      <c r="A4611">
        <v>209941280</v>
      </c>
      <c r="B4611" t="s">
        <v>9182</v>
      </c>
      <c r="C4611" t="s">
        <v>3597</v>
      </c>
      <c r="D4611" t="s">
        <v>3698</v>
      </c>
      <c r="E4611" t="s">
        <v>9183</v>
      </c>
      <c r="F4611" t="s">
        <v>3600</v>
      </c>
      <c r="G4611">
        <v>209941280</v>
      </c>
      <c r="I4611" t="s">
        <v>3601</v>
      </c>
      <c r="J4611" t="s">
        <v>9184</v>
      </c>
      <c r="K4611" t="s">
        <v>3688</v>
      </c>
      <c r="L4611" t="s">
        <v>9186</v>
      </c>
      <c r="P4611">
        <v>12.3</v>
      </c>
      <c r="Q4611">
        <v>17.100000000000001</v>
      </c>
      <c r="R4611">
        <v>8.5</v>
      </c>
      <c r="S4611" t="b">
        <v>0</v>
      </c>
      <c r="T4611" t="b">
        <v>0</v>
      </c>
      <c r="U4611" t="b">
        <v>1</v>
      </c>
      <c r="V4611">
        <v>22000</v>
      </c>
      <c r="W4611">
        <v>15400</v>
      </c>
      <c r="X4611">
        <v>2.69</v>
      </c>
      <c r="Y4611">
        <v>15400</v>
      </c>
      <c r="Z4611">
        <v>2.69</v>
      </c>
    </row>
    <row r="4612" spans="1:26">
      <c r="A4612">
        <v>209941285</v>
      </c>
      <c r="B4612" t="s">
        <v>9182</v>
      </c>
      <c r="C4612" t="s">
        <v>3597</v>
      </c>
      <c r="D4612" t="s">
        <v>3698</v>
      </c>
      <c r="E4612" t="s">
        <v>9183</v>
      </c>
      <c r="F4612" t="s">
        <v>3600</v>
      </c>
      <c r="G4612">
        <v>209941285</v>
      </c>
      <c r="I4612" t="s">
        <v>3601</v>
      </c>
      <c r="J4612" t="s">
        <v>9184</v>
      </c>
      <c r="K4612" t="s">
        <v>3688</v>
      </c>
      <c r="L4612" t="s">
        <v>9185</v>
      </c>
      <c r="P4612">
        <v>12.3</v>
      </c>
      <c r="Q4612">
        <v>18.5</v>
      </c>
      <c r="R4612">
        <v>8.5</v>
      </c>
      <c r="S4612" t="b">
        <v>0</v>
      </c>
      <c r="T4612" t="b">
        <v>0</v>
      </c>
      <c r="U4612" t="b">
        <v>1</v>
      </c>
      <c r="V4612">
        <v>23400</v>
      </c>
      <c r="W4612">
        <v>16100</v>
      </c>
      <c r="X4612">
        <v>2.52</v>
      </c>
      <c r="Y4612">
        <v>16100</v>
      </c>
      <c r="Z4612">
        <v>2.52</v>
      </c>
    </row>
    <row r="4613" spans="1:26">
      <c r="A4613">
        <v>210727715</v>
      </c>
      <c r="B4613" t="s">
        <v>9127</v>
      </c>
      <c r="C4613" t="s">
        <v>3597</v>
      </c>
      <c r="D4613" t="s">
        <v>3698</v>
      </c>
      <c r="E4613" t="s">
        <v>5437</v>
      </c>
      <c r="F4613" t="s">
        <v>3600</v>
      </c>
      <c r="G4613">
        <v>210727715</v>
      </c>
      <c r="I4613" t="s">
        <v>3601</v>
      </c>
      <c r="J4613" t="s">
        <v>9175</v>
      </c>
      <c r="K4613" t="s">
        <v>3688</v>
      </c>
      <c r="L4613" t="s">
        <v>9181</v>
      </c>
      <c r="P4613">
        <v>11</v>
      </c>
      <c r="Q4613">
        <v>16.5</v>
      </c>
      <c r="R4613">
        <v>8.1</v>
      </c>
      <c r="S4613" t="b">
        <v>0</v>
      </c>
      <c r="T4613" t="b">
        <v>0</v>
      </c>
      <c r="U4613" t="b">
        <v>1</v>
      </c>
      <c r="V4613">
        <v>45500</v>
      </c>
      <c r="W4613">
        <v>32200</v>
      </c>
      <c r="X4613">
        <v>2.37</v>
      </c>
      <c r="Y4613">
        <v>32200</v>
      </c>
      <c r="Z4613">
        <v>2.37</v>
      </c>
    </row>
    <row r="4614" spans="1:26">
      <c r="A4614">
        <v>210727714</v>
      </c>
      <c r="B4614" t="s">
        <v>9127</v>
      </c>
      <c r="C4614" t="s">
        <v>3597</v>
      </c>
      <c r="D4614" t="s">
        <v>3698</v>
      </c>
      <c r="E4614" t="s">
        <v>5437</v>
      </c>
      <c r="F4614" t="s">
        <v>3600</v>
      </c>
      <c r="G4614">
        <v>210727714</v>
      </c>
      <c r="I4614" t="s">
        <v>3601</v>
      </c>
      <c r="J4614" t="s">
        <v>9175</v>
      </c>
      <c r="K4614" t="s">
        <v>3688</v>
      </c>
      <c r="L4614" t="s">
        <v>9128</v>
      </c>
      <c r="P4614">
        <v>11</v>
      </c>
      <c r="Q4614">
        <v>16.5</v>
      </c>
      <c r="R4614">
        <v>7.8</v>
      </c>
      <c r="S4614" t="b">
        <v>0</v>
      </c>
      <c r="T4614" t="b">
        <v>0</v>
      </c>
      <c r="U4614" t="b">
        <v>0</v>
      </c>
      <c r="V4614">
        <v>44500</v>
      </c>
      <c r="W4614">
        <v>31400</v>
      </c>
      <c r="X4614">
        <v>2.13</v>
      </c>
      <c r="Y4614">
        <v>31400</v>
      </c>
      <c r="Z4614">
        <v>2.13</v>
      </c>
    </row>
    <row r="4615" spans="1:26">
      <c r="A4615">
        <v>210727713</v>
      </c>
      <c r="B4615" t="s">
        <v>9127</v>
      </c>
      <c r="C4615" t="s">
        <v>3597</v>
      </c>
      <c r="D4615" t="s">
        <v>3698</v>
      </c>
      <c r="E4615" t="s">
        <v>5437</v>
      </c>
      <c r="F4615" t="s">
        <v>3600</v>
      </c>
      <c r="G4615">
        <v>210727713</v>
      </c>
      <c r="I4615" t="s">
        <v>3601</v>
      </c>
      <c r="J4615" t="s">
        <v>9175</v>
      </c>
      <c r="K4615" t="s">
        <v>3688</v>
      </c>
      <c r="L4615" t="s">
        <v>9180</v>
      </c>
      <c r="P4615">
        <v>10.9</v>
      </c>
      <c r="Q4615">
        <v>16</v>
      </c>
      <c r="R4615">
        <v>7.8</v>
      </c>
      <c r="S4615" t="b">
        <v>0</v>
      </c>
      <c r="T4615" t="b">
        <v>0</v>
      </c>
      <c r="U4615" t="b">
        <v>0</v>
      </c>
      <c r="V4615">
        <v>45000</v>
      </c>
      <c r="W4615">
        <v>31600</v>
      </c>
      <c r="X4615">
        <v>2.12</v>
      </c>
      <c r="Y4615">
        <v>31600</v>
      </c>
      <c r="Z4615">
        <v>2.12</v>
      </c>
    </row>
    <row r="4616" spans="1:26">
      <c r="A4616">
        <v>210727712</v>
      </c>
      <c r="B4616" t="s">
        <v>9127</v>
      </c>
      <c r="C4616" t="s">
        <v>3597</v>
      </c>
      <c r="D4616" t="s">
        <v>3698</v>
      </c>
      <c r="E4616" t="s">
        <v>5437</v>
      </c>
      <c r="F4616" t="s">
        <v>3600</v>
      </c>
      <c r="G4616">
        <v>210727712</v>
      </c>
      <c r="I4616" t="s">
        <v>3601</v>
      </c>
      <c r="J4616" t="s">
        <v>9175</v>
      </c>
      <c r="K4616" t="s">
        <v>3688</v>
      </c>
      <c r="L4616" t="s">
        <v>9130</v>
      </c>
      <c r="P4616">
        <v>10.9</v>
      </c>
      <c r="Q4616">
        <v>16</v>
      </c>
      <c r="R4616">
        <v>7.8</v>
      </c>
      <c r="S4616" t="b">
        <v>0</v>
      </c>
      <c r="T4616" t="b">
        <v>0</v>
      </c>
      <c r="U4616" t="b">
        <v>0</v>
      </c>
      <c r="V4616">
        <v>45000</v>
      </c>
      <c r="W4616">
        <v>31600</v>
      </c>
      <c r="X4616">
        <v>2.12</v>
      </c>
      <c r="Y4616">
        <v>31600</v>
      </c>
      <c r="Z4616">
        <v>2.12</v>
      </c>
    </row>
    <row r="4617" spans="1:26">
      <c r="A4617">
        <v>210727711</v>
      </c>
      <c r="B4617" t="s">
        <v>9127</v>
      </c>
      <c r="C4617" t="s">
        <v>3597</v>
      </c>
      <c r="D4617" t="s">
        <v>3698</v>
      </c>
      <c r="E4617" t="s">
        <v>5437</v>
      </c>
      <c r="F4617" t="s">
        <v>3600</v>
      </c>
      <c r="G4617">
        <v>210727711</v>
      </c>
      <c r="I4617" t="s">
        <v>3601</v>
      </c>
      <c r="J4617" t="s">
        <v>9175</v>
      </c>
      <c r="K4617" t="s">
        <v>3688</v>
      </c>
      <c r="L4617" t="s">
        <v>9179</v>
      </c>
      <c r="P4617">
        <v>10.9</v>
      </c>
      <c r="Q4617">
        <v>16</v>
      </c>
      <c r="R4617">
        <v>7.8</v>
      </c>
      <c r="S4617" t="b">
        <v>0</v>
      </c>
      <c r="T4617" t="b">
        <v>0</v>
      </c>
      <c r="U4617" t="b">
        <v>0</v>
      </c>
      <c r="V4617">
        <v>45000</v>
      </c>
      <c r="W4617">
        <v>31600</v>
      </c>
      <c r="X4617">
        <v>2.12</v>
      </c>
      <c r="Y4617">
        <v>31600</v>
      </c>
      <c r="Z4617">
        <v>2.12</v>
      </c>
    </row>
    <row r="4618" spans="1:26">
      <c r="A4618">
        <v>210727716</v>
      </c>
      <c r="B4618" t="s">
        <v>9127</v>
      </c>
      <c r="C4618" t="s">
        <v>3597</v>
      </c>
      <c r="D4618" t="s">
        <v>3698</v>
      </c>
      <c r="E4618" t="s">
        <v>5437</v>
      </c>
      <c r="F4618" t="s">
        <v>3600</v>
      </c>
      <c r="G4618">
        <v>210727716</v>
      </c>
      <c r="I4618" t="s">
        <v>3601</v>
      </c>
      <c r="J4618" t="s">
        <v>9175</v>
      </c>
      <c r="K4618" t="s">
        <v>3688</v>
      </c>
      <c r="L4618" t="s">
        <v>9178</v>
      </c>
      <c r="P4618">
        <v>11.7</v>
      </c>
      <c r="Q4618">
        <v>18</v>
      </c>
      <c r="R4618">
        <v>8.1</v>
      </c>
      <c r="S4618" t="b">
        <v>0</v>
      </c>
      <c r="T4618" t="b">
        <v>0</v>
      </c>
      <c r="U4618" t="b">
        <v>1</v>
      </c>
      <c r="V4618">
        <v>46000</v>
      </c>
      <c r="W4618">
        <v>32800</v>
      </c>
      <c r="X4618">
        <v>2.33</v>
      </c>
      <c r="Y4618">
        <v>32800</v>
      </c>
      <c r="Z4618">
        <v>2.33</v>
      </c>
    </row>
    <row r="4619" spans="1:26">
      <c r="A4619">
        <v>210727510</v>
      </c>
      <c r="B4619" t="s">
        <v>9127</v>
      </c>
      <c r="C4619" t="s">
        <v>3597</v>
      </c>
      <c r="D4619" t="s">
        <v>3698</v>
      </c>
      <c r="E4619" t="s">
        <v>5437</v>
      </c>
      <c r="F4619" t="s">
        <v>3600</v>
      </c>
      <c r="G4619">
        <v>210727510</v>
      </c>
      <c r="I4619" t="s">
        <v>3601</v>
      </c>
      <c r="J4619" t="s">
        <v>9175</v>
      </c>
      <c r="K4619" t="s">
        <v>3688</v>
      </c>
      <c r="L4619" t="s">
        <v>9133</v>
      </c>
      <c r="P4619">
        <v>10</v>
      </c>
      <c r="Q4619">
        <v>16</v>
      </c>
      <c r="R4619">
        <v>7.8</v>
      </c>
      <c r="S4619" t="b">
        <v>0</v>
      </c>
      <c r="T4619" t="b">
        <v>0</v>
      </c>
      <c r="U4619" t="b">
        <v>0</v>
      </c>
      <c r="V4619">
        <v>55500</v>
      </c>
      <c r="W4619">
        <v>38500</v>
      </c>
      <c r="X4619">
        <v>2.15</v>
      </c>
      <c r="Y4619">
        <v>38500</v>
      </c>
      <c r="Z4619">
        <v>2.15</v>
      </c>
    </row>
    <row r="4620" spans="1:26">
      <c r="A4620">
        <v>210727511</v>
      </c>
      <c r="B4620" t="s">
        <v>9127</v>
      </c>
      <c r="C4620" t="s">
        <v>3597</v>
      </c>
      <c r="D4620" t="s">
        <v>3698</v>
      </c>
      <c r="E4620" t="s">
        <v>5437</v>
      </c>
      <c r="F4620" t="s">
        <v>3600</v>
      </c>
      <c r="G4620">
        <v>210727511</v>
      </c>
      <c r="I4620" t="s">
        <v>3601</v>
      </c>
      <c r="J4620" t="s">
        <v>9175</v>
      </c>
      <c r="K4620" t="s">
        <v>3688</v>
      </c>
      <c r="L4620" t="s">
        <v>9177</v>
      </c>
      <c r="P4620">
        <v>10.4</v>
      </c>
      <c r="Q4620">
        <v>16</v>
      </c>
      <c r="R4620">
        <v>8.1</v>
      </c>
      <c r="S4620" t="b">
        <v>0</v>
      </c>
      <c r="T4620" t="b">
        <v>0</v>
      </c>
      <c r="U4620" t="b">
        <v>1</v>
      </c>
      <c r="V4620">
        <v>57000</v>
      </c>
      <c r="W4620">
        <v>38000</v>
      </c>
      <c r="X4620">
        <v>2.29</v>
      </c>
      <c r="Y4620">
        <v>38000</v>
      </c>
      <c r="Z4620">
        <v>2.29</v>
      </c>
    </row>
    <row r="4621" spans="1:26">
      <c r="A4621">
        <v>210727506</v>
      </c>
      <c r="B4621" t="s">
        <v>9127</v>
      </c>
      <c r="C4621" t="s">
        <v>3597</v>
      </c>
      <c r="D4621" t="s">
        <v>3698</v>
      </c>
      <c r="E4621" t="s">
        <v>5437</v>
      </c>
      <c r="F4621" t="s">
        <v>3600</v>
      </c>
      <c r="G4621">
        <v>210727506</v>
      </c>
      <c r="I4621" t="s">
        <v>3601</v>
      </c>
      <c r="J4621" t="s">
        <v>9175</v>
      </c>
      <c r="K4621" t="s">
        <v>3688</v>
      </c>
      <c r="L4621" t="s">
        <v>9176</v>
      </c>
      <c r="P4621">
        <v>10.9</v>
      </c>
      <c r="Q4621">
        <v>17.100000000000001</v>
      </c>
      <c r="R4621">
        <v>8.5</v>
      </c>
      <c r="S4621" t="b">
        <v>0</v>
      </c>
      <c r="T4621" t="b">
        <v>0</v>
      </c>
      <c r="U4621" t="b">
        <v>1</v>
      </c>
      <c r="V4621">
        <v>57000</v>
      </c>
      <c r="W4621">
        <v>38500</v>
      </c>
      <c r="X4621">
        <v>2.33</v>
      </c>
      <c r="Y4621">
        <v>38500</v>
      </c>
      <c r="Z4621">
        <v>2.33</v>
      </c>
    </row>
    <row r="4622" spans="1:26">
      <c r="A4622">
        <v>210739951</v>
      </c>
      <c r="B4622" t="s">
        <v>9127</v>
      </c>
      <c r="C4622" t="s">
        <v>3597</v>
      </c>
      <c r="D4622" t="s">
        <v>3698</v>
      </c>
      <c r="E4622" t="s">
        <v>5437</v>
      </c>
      <c r="F4622" t="s">
        <v>3600</v>
      </c>
      <c r="G4622">
        <v>210739951</v>
      </c>
      <c r="I4622" t="s">
        <v>3601</v>
      </c>
      <c r="J4622" t="s">
        <v>9156</v>
      </c>
      <c r="K4622" t="s">
        <v>3688</v>
      </c>
      <c r="L4622" t="s">
        <v>9174</v>
      </c>
      <c r="P4622">
        <v>12.3</v>
      </c>
      <c r="Q4622">
        <v>19</v>
      </c>
      <c r="R4622">
        <v>8.5</v>
      </c>
      <c r="S4622" t="b">
        <v>0</v>
      </c>
      <c r="T4622" t="b">
        <v>0</v>
      </c>
      <c r="U4622" t="b">
        <v>1</v>
      </c>
      <c r="V4622">
        <v>23800</v>
      </c>
      <c r="W4622">
        <v>16000</v>
      </c>
      <c r="X4622">
        <v>2.58</v>
      </c>
      <c r="Y4622">
        <v>16000</v>
      </c>
      <c r="Z4622">
        <v>2.58</v>
      </c>
    </row>
    <row r="4623" spans="1:26">
      <c r="A4623">
        <v>210739943</v>
      </c>
      <c r="B4623" t="s">
        <v>9127</v>
      </c>
      <c r="C4623" t="s">
        <v>3597</v>
      </c>
      <c r="D4623" t="s">
        <v>3698</v>
      </c>
      <c r="E4623" t="s">
        <v>5437</v>
      </c>
      <c r="F4623" t="s">
        <v>3600</v>
      </c>
      <c r="G4623">
        <v>210739943</v>
      </c>
      <c r="I4623" t="s">
        <v>3601</v>
      </c>
      <c r="J4623" t="s">
        <v>9156</v>
      </c>
      <c r="K4623" t="s">
        <v>3688</v>
      </c>
      <c r="L4623" t="s">
        <v>9173</v>
      </c>
      <c r="P4623">
        <v>12.3</v>
      </c>
      <c r="Q4623">
        <v>19</v>
      </c>
      <c r="R4623">
        <v>8.5</v>
      </c>
      <c r="S4623" t="b">
        <v>0</v>
      </c>
      <c r="T4623" t="b">
        <v>0</v>
      </c>
      <c r="U4623" t="b">
        <v>1</v>
      </c>
      <c r="V4623">
        <v>24000</v>
      </c>
      <c r="W4623">
        <v>16200</v>
      </c>
      <c r="X4623">
        <v>2.62</v>
      </c>
      <c r="Y4623">
        <v>16200</v>
      </c>
      <c r="Z4623">
        <v>2.62</v>
      </c>
    </row>
    <row r="4624" spans="1:26">
      <c r="A4624">
        <v>210739939</v>
      </c>
      <c r="B4624" t="s">
        <v>9127</v>
      </c>
      <c r="C4624" t="s">
        <v>3597</v>
      </c>
      <c r="D4624" t="s">
        <v>3698</v>
      </c>
      <c r="E4624" t="s">
        <v>5437</v>
      </c>
      <c r="F4624" t="s">
        <v>3600</v>
      </c>
      <c r="G4624">
        <v>210739939</v>
      </c>
      <c r="I4624" t="s">
        <v>3601</v>
      </c>
      <c r="J4624" t="s">
        <v>9156</v>
      </c>
      <c r="K4624" t="s">
        <v>3688</v>
      </c>
      <c r="L4624" t="s">
        <v>9172</v>
      </c>
      <c r="P4624">
        <v>12.3</v>
      </c>
      <c r="Q4624">
        <v>18</v>
      </c>
      <c r="R4624">
        <v>8.5</v>
      </c>
      <c r="S4624" t="b">
        <v>0</v>
      </c>
      <c r="T4624" t="b">
        <v>0</v>
      </c>
      <c r="U4624" t="b">
        <v>1</v>
      </c>
      <c r="V4624">
        <v>23400</v>
      </c>
      <c r="W4624">
        <v>15300</v>
      </c>
      <c r="X4624">
        <v>2.4500000000000002</v>
      </c>
      <c r="Y4624">
        <v>15300</v>
      </c>
      <c r="Z4624">
        <v>2.4500000000000002</v>
      </c>
    </row>
    <row r="4625" spans="1:26">
      <c r="A4625">
        <v>210739935</v>
      </c>
      <c r="B4625" t="s">
        <v>9127</v>
      </c>
      <c r="C4625" t="s">
        <v>3597</v>
      </c>
      <c r="D4625" t="s">
        <v>3698</v>
      </c>
      <c r="E4625" t="s">
        <v>5437</v>
      </c>
      <c r="F4625" t="s">
        <v>3600</v>
      </c>
      <c r="G4625">
        <v>210739935</v>
      </c>
      <c r="I4625" t="s">
        <v>3601</v>
      </c>
      <c r="J4625" t="s">
        <v>9156</v>
      </c>
      <c r="K4625" t="s">
        <v>3688</v>
      </c>
      <c r="L4625" t="s">
        <v>9171</v>
      </c>
      <c r="P4625">
        <v>12.3</v>
      </c>
      <c r="Q4625">
        <v>18.5</v>
      </c>
      <c r="R4625">
        <v>8.5</v>
      </c>
      <c r="S4625" t="b">
        <v>0</v>
      </c>
      <c r="T4625" t="b">
        <v>0</v>
      </c>
      <c r="U4625" t="b">
        <v>1</v>
      </c>
      <c r="V4625">
        <v>24000</v>
      </c>
      <c r="W4625">
        <v>15900</v>
      </c>
      <c r="X4625">
        <v>2.33</v>
      </c>
      <c r="Y4625">
        <v>15900</v>
      </c>
      <c r="Z4625">
        <v>2.33</v>
      </c>
    </row>
    <row r="4626" spans="1:26">
      <c r="A4626">
        <v>210739932</v>
      </c>
      <c r="B4626" t="s">
        <v>9127</v>
      </c>
      <c r="C4626" t="s">
        <v>3597</v>
      </c>
      <c r="D4626" t="s">
        <v>3698</v>
      </c>
      <c r="E4626" t="s">
        <v>5437</v>
      </c>
      <c r="F4626" t="s">
        <v>3600</v>
      </c>
      <c r="G4626">
        <v>210739932</v>
      </c>
      <c r="I4626" t="s">
        <v>3601</v>
      </c>
      <c r="J4626" t="s">
        <v>9156</v>
      </c>
      <c r="K4626" t="s">
        <v>3688</v>
      </c>
      <c r="L4626" t="s">
        <v>9170</v>
      </c>
      <c r="P4626">
        <v>12.3</v>
      </c>
      <c r="Q4626">
        <v>18.5</v>
      </c>
      <c r="R4626">
        <v>8.5</v>
      </c>
      <c r="S4626" t="b">
        <v>0</v>
      </c>
      <c r="T4626" t="b">
        <v>0</v>
      </c>
      <c r="U4626" t="b">
        <v>1</v>
      </c>
      <c r="V4626">
        <v>23800</v>
      </c>
      <c r="W4626">
        <v>16200</v>
      </c>
      <c r="X4626">
        <v>2.1800000000000002</v>
      </c>
      <c r="Y4626">
        <v>16200</v>
      </c>
      <c r="Z4626">
        <v>2.1800000000000002</v>
      </c>
    </row>
    <row r="4627" spans="1:26">
      <c r="A4627">
        <v>210739928</v>
      </c>
      <c r="B4627" t="s">
        <v>9127</v>
      </c>
      <c r="C4627" t="s">
        <v>3597</v>
      </c>
      <c r="D4627" t="s">
        <v>3698</v>
      </c>
      <c r="E4627" t="s">
        <v>5437</v>
      </c>
      <c r="F4627" t="s">
        <v>3600</v>
      </c>
      <c r="G4627">
        <v>210739928</v>
      </c>
      <c r="I4627" t="s">
        <v>3601</v>
      </c>
      <c r="J4627" t="s">
        <v>9156</v>
      </c>
      <c r="K4627" t="s">
        <v>3688</v>
      </c>
      <c r="L4627" t="s">
        <v>9169</v>
      </c>
      <c r="P4627">
        <v>12.3</v>
      </c>
      <c r="Q4627">
        <v>18</v>
      </c>
      <c r="R4627">
        <v>8.5</v>
      </c>
      <c r="S4627" t="b">
        <v>0</v>
      </c>
      <c r="T4627" t="b">
        <v>0</v>
      </c>
      <c r="U4627" t="b">
        <v>1</v>
      </c>
      <c r="V4627">
        <v>23600</v>
      </c>
      <c r="W4627">
        <v>15900</v>
      </c>
      <c r="X4627">
        <v>2.4300000000000002</v>
      </c>
      <c r="Y4627">
        <v>15900</v>
      </c>
      <c r="Z4627">
        <v>2.4300000000000002</v>
      </c>
    </row>
    <row r="4628" spans="1:26">
      <c r="A4628">
        <v>210739926</v>
      </c>
      <c r="B4628" t="s">
        <v>9127</v>
      </c>
      <c r="C4628" t="s">
        <v>3597</v>
      </c>
      <c r="D4628" t="s">
        <v>3698</v>
      </c>
      <c r="E4628" t="s">
        <v>5437</v>
      </c>
      <c r="F4628" t="s">
        <v>3600</v>
      </c>
      <c r="G4628">
        <v>210739926</v>
      </c>
      <c r="I4628" t="s">
        <v>3601</v>
      </c>
      <c r="J4628" t="s">
        <v>9156</v>
      </c>
      <c r="K4628" t="s">
        <v>3688</v>
      </c>
      <c r="L4628" t="s">
        <v>9168</v>
      </c>
      <c r="P4628">
        <v>12.3</v>
      </c>
      <c r="Q4628">
        <v>17.5</v>
      </c>
      <c r="R4628">
        <v>8.5</v>
      </c>
      <c r="S4628" t="b">
        <v>0</v>
      </c>
      <c r="T4628" t="b">
        <v>0</v>
      </c>
      <c r="U4628" t="b">
        <v>1</v>
      </c>
      <c r="V4628">
        <v>24000</v>
      </c>
      <c r="W4628">
        <v>15900</v>
      </c>
      <c r="X4628">
        <v>2.35</v>
      </c>
      <c r="Y4628">
        <v>15900</v>
      </c>
      <c r="Z4628">
        <v>2.35</v>
      </c>
    </row>
    <row r="4629" spans="1:26">
      <c r="A4629">
        <v>210739920</v>
      </c>
      <c r="B4629" t="s">
        <v>9127</v>
      </c>
      <c r="C4629" t="s">
        <v>3597</v>
      </c>
      <c r="D4629" t="s">
        <v>3698</v>
      </c>
      <c r="E4629" t="s">
        <v>5437</v>
      </c>
      <c r="F4629" t="s">
        <v>3600</v>
      </c>
      <c r="G4629">
        <v>210739920</v>
      </c>
      <c r="I4629" t="s">
        <v>3601</v>
      </c>
      <c r="J4629" t="s">
        <v>9156</v>
      </c>
      <c r="K4629" t="s">
        <v>3688</v>
      </c>
      <c r="L4629" t="s">
        <v>9139</v>
      </c>
      <c r="P4629">
        <v>12.3</v>
      </c>
      <c r="Q4629">
        <v>16.5</v>
      </c>
      <c r="R4629">
        <v>8.5</v>
      </c>
      <c r="S4629" t="b">
        <v>0</v>
      </c>
      <c r="T4629" t="b">
        <v>0</v>
      </c>
      <c r="U4629" t="b">
        <v>1</v>
      </c>
      <c r="V4629">
        <v>23200</v>
      </c>
      <c r="W4629">
        <v>16100</v>
      </c>
      <c r="X4629">
        <v>2.13</v>
      </c>
      <c r="Y4629">
        <v>16100</v>
      </c>
      <c r="Z4629">
        <v>2.13</v>
      </c>
    </row>
    <row r="4630" spans="1:26">
      <c r="A4630">
        <v>210739916</v>
      </c>
      <c r="B4630" t="s">
        <v>9127</v>
      </c>
      <c r="C4630" t="s">
        <v>3597</v>
      </c>
      <c r="D4630" t="s">
        <v>3698</v>
      </c>
      <c r="E4630" t="s">
        <v>5437</v>
      </c>
      <c r="F4630" t="s">
        <v>3600</v>
      </c>
      <c r="G4630">
        <v>210739916</v>
      </c>
      <c r="I4630" t="s">
        <v>3601</v>
      </c>
      <c r="J4630" t="s">
        <v>9156</v>
      </c>
      <c r="K4630" t="s">
        <v>3688</v>
      </c>
      <c r="L4630" t="s">
        <v>9167</v>
      </c>
      <c r="P4630">
        <v>12.3</v>
      </c>
      <c r="Q4630">
        <v>16.5</v>
      </c>
      <c r="R4630">
        <v>8.5</v>
      </c>
      <c r="S4630" t="b">
        <v>0</v>
      </c>
      <c r="T4630" t="b">
        <v>0</v>
      </c>
      <c r="U4630" t="b">
        <v>1</v>
      </c>
      <c r="V4630">
        <v>23200</v>
      </c>
      <c r="W4630">
        <v>16100</v>
      </c>
      <c r="X4630">
        <v>2.13</v>
      </c>
      <c r="Y4630">
        <v>16100</v>
      </c>
      <c r="Z4630">
        <v>2.13</v>
      </c>
    </row>
    <row r="4631" spans="1:26">
      <c r="A4631">
        <v>210739914</v>
      </c>
      <c r="B4631" t="s">
        <v>9127</v>
      </c>
      <c r="C4631" t="s">
        <v>3597</v>
      </c>
      <c r="D4631" t="s">
        <v>3698</v>
      </c>
      <c r="E4631" t="s">
        <v>5437</v>
      </c>
      <c r="F4631" t="s">
        <v>3600</v>
      </c>
      <c r="G4631">
        <v>210739914</v>
      </c>
      <c r="I4631" t="s">
        <v>3601</v>
      </c>
      <c r="J4631" t="s">
        <v>9156</v>
      </c>
      <c r="K4631" t="s">
        <v>3688</v>
      </c>
      <c r="L4631" t="s">
        <v>9137</v>
      </c>
      <c r="P4631">
        <v>12.3</v>
      </c>
      <c r="Q4631">
        <v>17.100000000000001</v>
      </c>
      <c r="R4631">
        <v>8.5</v>
      </c>
      <c r="S4631" t="b">
        <v>0</v>
      </c>
      <c r="T4631" t="b">
        <v>0</v>
      </c>
      <c r="U4631" t="b">
        <v>1</v>
      </c>
      <c r="V4631">
        <v>22200</v>
      </c>
      <c r="W4631">
        <v>15400</v>
      </c>
      <c r="X4631">
        <v>2.2999999999999998</v>
      </c>
      <c r="Y4631">
        <v>15400</v>
      </c>
      <c r="Z4631">
        <v>2.2999999999999998</v>
      </c>
    </row>
    <row r="4632" spans="1:26">
      <c r="A4632">
        <v>210739913</v>
      </c>
      <c r="B4632" t="s">
        <v>9127</v>
      </c>
      <c r="C4632" t="s">
        <v>3597</v>
      </c>
      <c r="D4632" t="s">
        <v>3698</v>
      </c>
      <c r="E4632" t="s">
        <v>5437</v>
      </c>
      <c r="F4632" t="s">
        <v>3600</v>
      </c>
      <c r="G4632">
        <v>210739913</v>
      </c>
      <c r="I4632" t="s">
        <v>3601</v>
      </c>
      <c r="J4632" t="s">
        <v>9156</v>
      </c>
      <c r="K4632" t="s">
        <v>3688</v>
      </c>
      <c r="L4632" t="s">
        <v>9166</v>
      </c>
      <c r="P4632">
        <v>12.3</v>
      </c>
      <c r="Q4632">
        <v>17.100000000000001</v>
      </c>
      <c r="R4632">
        <v>8.5</v>
      </c>
      <c r="S4632" t="b">
        <v>0</v>
      </c>
      <c r="T4632" t="b">
        <v>0</v>
      </c>
      <c r="U4632" t="b">
        <v>1</v>
      </c>
      <c r="V4632">
        <v>22200</v>
      </c>
      <c r="W4632">
        <v>15400</v>
      </c>
      <c r="X4632">
        <v>2.2999999999999998</v>
      </c>
      <c r="Y4632">
        <v>15400</v>
      </c>
      <c r="Z4632">
        <v>2.2999999999999998</v>
      </c>
    </row>
    <row r="4633" spans="1:26">
      <c r="A4633">
        <v>210739947</v>
      </c>
      <c r="B4633" t="s">
        <v>9127</v>
      </c>
      <c r="C4633" t="s">
        <v>3597</v>
      </c>
      <c r="D4633" t="s">
        <v>3698</v>
      </c>
      <c r="E4633" t="s">
        <v>5437</v>
      </c>
      <c r="F4633" t="s">
        <v>3600</v>
      </c>
      <c r="G4633">
        <v>210739947</v>
      </c>
      <c r="I4633" t="s">
        <v>3601</v>
      </c>
      <c r="J4633" t="s">
        <v>9156</v>
      </c>
      <c r="K4633" t="s">
        <v>3688</v>
      </c>
      <c r="L4633" t="s">
        <v>9165</v>
      </c>
      <c r="P4633">
        <v>12.3</v>
      </c>
      <c r="Q4633">
        <v>19</v>
      </c>
      <c r="R4633">
        <v>8.5</v>
      </c>
      <c r="S4633" t="b">
        <v>0</v>
      </c>
      <c r="T4633" t="b">
        <v>0</v>
      </c>
      <c r="U4633" t="b">
        <v>1</v>
      </c>
      <c r="V4633">
        <v>24000</v>
      </c>
      <c r="W4633">
        <v>15200</v>
      </c>
      <c r="X4633">
        <v>2.62</v>
      </c>
      <c r="Y4633">
        <v>15200</v>
      </c>
      <c r="Z4633">
        <v>2.62</v>
      </c>
    </row>
    <row r="4634" spans="1:26">
      <c r="A4634">
        <v>210737956</v>
      </c>
      <c r="B4634" t="s">
        <v>9127</v>
      </c>
      <c r="C4634" t="s">
        <v>3597</v>
      </c>
      <c r="D4634" t="s">
        <v>3698</v>
      </c>
      <c r="E4634" t="s">
        <v>5437</v>
      </c>
      <c r="F4634" t="s">
        <v>3600</v>
      </c>
      <c r="G4634">
        <v>210737956</v>
      </c>
      <c r="I4634" t="s">
        <v>3601</v>
      </c>
      <c r="J4634" t="s">
        <v>9156</v>
      </c>
      <c r="K4634" t="s">
        <v>3688</v>
      </c>
      <c r="L4634" t="s">
        <v>9164</v>
      </c>
      <c r="P4634">
        <v>10.9</v>
      </c>
      <c r="Q4634">
        <v>17.5</v>
      </c>
      <c r="R4634">
        <v>8.5</v>
      </c>
      <c r="S4634" t="b">
        <v>0</v>
      </c>
      <c r="T4634" t="b">
        <v>0</v>
      </c>
      <c r="U4634" t="b">
        <v>1</v>
      </c>
      <c r="V4634">
        <v>33600</v>
      </c>
      <c r="W4634">
        <v>23600</v>
      </c>
      <c r="X4634">
        <v>2.0499999999999998</v>
      </c>
      <c r="Y4634">
        <v>23600</v>
      </c>
      <c r="Z4634">
        <v>2.0499999999999998</v>
      </c>
    </row>
    <row r="4635" spans="1:26">
      <c r="A4635">
        <v>210739644</v>
      </c>
      <c r="B4635" t="s">
        <v>9127</v>
      </c>
      <c r="C4635" t="s">
        <v>3597</v>
      </c>
      <c r="D4635" t="s">
        <v>3698</v>
      </c>
      <c r="E4635" t="s">
        <v>5437</v>
      </c>
      <c r="F4635" t="s">
        <v>3600</v>
      </c>
      <c r="G4635">
        <v>210739644</v>
      </c>
      <c r="I4635" t="s">
        <v>3601</v>
      </c>
      <c r="J4635" t="s">
        <v>9156</v>
      </c>
      <c r="K4635" t="s">
        <v>3688</v>
      </c>
      <c r="L4635" t="s">
        <v>9153</v>
      </c>
      <c r="P4635">
        <v>11</v>
      </c>
      <c r="Q4635">
        <v>15.5</v>
      </c>
      <c r="R4635">
        <v>8.5</v>
      </c>
      <c r="S4635" t="b">
        <v>0</v>
      </c>
      <c r="T4635" t="b">
        <v>0</v>
      </c>
      <c r="U4635" t="b">
        <v>1</v>
      </c>
      <c r="V4635">
        <v>34400</v>
      </c>
      <c r="W4635">
        <v>20800</v>
      </c>
      <c r="X4635">
        <v>2.15</v>
      </c>
      <c r="Y4635">
        <v>20800</v>
      </c>
      <c r="Z4635">
        <v>2.15</v>
      </c>
    </row>
    <row r="4636" spans="1:26">
      <c r="A4636">
        <v>210737936</v>
      </c>
      <c r="B4636" t="s">
        <v>9127</v>
      </c>
      <c r="C4636" t="s">
        <v>3597</v>
      </c>
      <c r="D4636" t="s">
        <v>3698</v>
      </c>
      <c r="E4636" t="s">
        <v>5437</v>
      </c>
      <c r="F4636" t="s">
        <v>3600</v>
      </c>
      <c r="G4636">
        <v>210737936</v>
      </c>
      <c r="I4636" t="s">
        <v>3601</v>
      </c>
      <c r="J4636" t="s">
        <v>9156</v>
      </c>
      <c r="K4636" t="s">
        <v>3688</v>
      </c>
      <c r="L4636" t="s">
        <v>9163</v>
      </c>
      <c r="P4636">
        <v>11</v>
      </c>
      <c r="Q4636">
        <v>15.5</v>
      </c>
      <c r="R4636">
        <v>8.5</v>
      </c>
      <c r="S4636" t="b">
        <v>0</v>
      </c>
      <c r="T4636" t="b">
        <v>0</v>
      </c>
      <c r="U4636" t="b">
        <v>1</v>
      </c>
      <c r="V4636">
        <v>34400</v>
      </c>
      <c r="W4636">
        <v>20800</v>
      </c>
      <c r="X4636">
        <v>2.15</v>
      </c>
      <c r="Y4636">
        <v>20800</v>
      </c>
      <c r="Z4636">
        <v>2.15</v>
      </c>
    </row>
    <row r="4637" spans="1:26">
      <c r="A4637">
        <v>210737945</v>
      </c>
      <c r="B4637" t="s">
        <v>9127</v>
      </c>
      <c r="C4637" t="s">
        <v>3597</v>
      </c>
      <c r="D4637" t="s">
        <v>3698</v>
      </c>
      <c r="E4637" t="s">
        <v>5437</v>
      </c>
      <c r="F4637" t="s">
        <v>3600</v>
      </c>
      <c r="G4637">
        <v>210737945</v>
      </c>
      <c r="I4637" t="s">
        <v>3601</v>
      </c>
      <c r="J4637" t="s">
        <v>9156</v>
      </c>
      <c r="K4637" t="s">
        <v>3688</v>
      </c>
      <c r="L4637" t="s">
        <v>9162</v>
      </c>
      <c r="P4637">
        <v>11.5</v>
      </c>
      <c r="Q4637">
        <v>18</v>
      </c>
      <c r="R4637">
        <v>8.5</v>
      </c>
      <c r="S4637" t="b">
        <v>0</v>
      </c>
      <c r="T4637" t="b">
        <v>0</v>
      </c>
      <c r="U4637" t="b">
        <v>1</v>
      </c>
      <c r="V4637">
        <v>34400</v>
      </c>
      <c r="W4637">
        <v>22200</v>
      </c>
      <c r="X4637">
        <v>2.15</v>
      </c>
      <c r="Y4637">
        <v>22200</v>
      </c>
      <c r="Z4637">
        <v>2.15</v>
      </c>
    </row>
    <row r="4638" spans="1:26">
      <c r="A4638">
        <v>210737940</v>
      </c>
      <c r="B4638" t="s">
        <v>9127</v>
      </c>
      <c r="C4638" t="s">
        <v>3597</v>
      </c>
      <c r="D4638" t="s">
        <v>3698</v>
      </c>
      <c r="E4638" t="s">
        <v>5437</v>
      </c>
      <c r="F4638" t="s">
        <v>3600</v>
      </c>
      <c r="G4638">
        <v>210737940</v>
      </c>
      <c r="I4638" t="s">
        <v>3601</v>
      </c>
      <c r="J4638" t="s">
        <v>9156</v>
      </c>
      <c r="K4638" t="s">
        <v>3688</v>
      </c>
      <c r="L4638" t="s">
        <v>9161</v>
      </c>
      <c r="P4638">
        <v>11</v>
      </c>
      <c r="Q4638">
        <v>17.100000000000001</v>
      </c>
      <c r="R4638">
        <v>8.5</v>
      </c>
      <c r="S4638" t="b">
        <v>0</v>
      </c>
      <c r="T4638" t="b">
        <v>0</v>
      </c>
      <c r="U4638" t="b">
        <v>1</v>
      </c>
      <c r="V4638">
        <v>33600</v>
      </c>
      <c r="W4638">
        <v>22600</v>
      </c>
      <c r="X4638">
        <v>2.11</v>
      </c>
      <c r="Y4638">
        <v>22600</v>
      </c>
      <c r="Z4638">
        <v>2.11</v>
      </c>
    </row>
    <row r="4639" spans="1:26">
      <c r="A4639">
        <v>210737949</v>
      </c>
      <c r="B4639" t="s">
        <v>9127</v>
      </c>
      <c r="C4639" t="s">
        <v>3597</v>
      </c>
      <c r="D4639" t="s">
        <v>3698</v>
      </c>
      <c r="E4639" t="s">
        <v>5437</v>
      </c>
      <c r="F4639" t="s">
        <v>3600</v>
      </c>
      <c r="G4639">
        <v>210737949</v>
      </c>
      <c r="I4639" t="s">
        <v>3601</v>
      </c>
      <c r="J4639" t="s">
        <v>9156</v>
      </c>
      <c r="K4639" t="s">
        <v>3688</v>
      </c>
      <c r="L4639" t="s">
        <v>9160</v>
      </c>
      <c r="P4639">
        <v>11.7</v>
      </c>
      <c r="Q4639">
        <v>19</v>
      </c>
      <c r="R4639">
        <v>8.5</v>
      </c>
      <c r="S4639" t="b">
        <v>0</v>
      </c>
      <c r="T4639" t="b">
        <v>0</v>
      </c>
      <c r="U4639" t="b">
        <v>1</v>
      </c>
      <c r="V4639">
        <v>34200</v>
      </c>
      <c r="W4639">
        <v>22200</v>
      </c>
      <c r="X4639">
        <v>2.1800000000000002</v>
      </c>
      <c r="Y4639">
        <v>22200</v>
      </c>
      <c r="Z4639">
        <v>2.1800000000000002</v>
      </c>
    </row>
    <row r="4640" spans="1:26">
      <c r="A4640">
        <v>210737952</v>
      </c>
      <c r="B4640" t="s">
        <v>9127</v>
      </c>
      <c r="C4640" t="s">
        <v>3597</v>
      </c>
      <c r="D4640" t="s">
        <v>3698</v>
      </c>
      <c r="E4640" t="s">
        <v>5437</v>
      </c>
      <c r="F4640" t="s">
        <v>3600</v>
      </c>
      <c r="G4640">
        <v>210737952</v>
      </c>
      <c r="I4640" t="s">
        <v>3601</v>
      </c>
      <c r="J4640" t="s">
        <v>9156</v>
      </c>
      <c r="K4640" t="s">
        <v>3688</v>
      </c>
      <c r="L4640" t="s">
        <v>9159</v>
      </c>
      <c r="P4640">
        <v>11.7</v>
      </c>
      <c r="Q4640">
        <v>17.5</v>
      </c>
      <c r="R4640">
        <v>8.5</v>
      </c>
      <c r="S4640" t="b">
        <v>0</v>
      </c>
      <c r="T4640" t="b">
        <v>0</v>
      </c>
      <c r="U4640" t="b">
        <v>1</v>
      </c>
      <c r="V4640">
        <v>34800</v>
      </c>
      <c r="W4640">
        <v>22200</v>
      </c>
      <c r="X4640">
        <v>2.1800000000000002</v>
      </c>
      <c r="Y4640">
        <v>22200</v>
      </c>
      <c r="Z4640">
        <v>2.1800000000000002</v>
      </c>
    </row>
    <row r="4641" spans="1:26">
      <c r="A4641">
        <v>210737964</v>
      </c>
      <c r="B4641" t="s">
        <v>9127</v>
      </c>
      <c r="C4641" t="s">
        <v>3597</v>
      </c>
      <c r="D4641" t="s">
        <v>3698</v>
      </c>
      <c r="E4641" t="s">
        <v>5437</v>
      </c>
      <c r="F4641" t="s">
        <v>3600</v>
      </c>
      <c r="G4641">
        <v>210737964</v>
      </c>
      <c r="I4641" t="s">
        <v>3601</v>
      </c>
      <c r="J4641" t="s">
        <v>9156</v>
      </c>
      <c r="K4641" t="s">
        <v>3688</v>
      </c>
      <c r="L4641" t="s">
        <v>9158</v>
      </c>
      <c r="P4641">
        <v>11</v>
      </c>
      <c r="Q4641">
        <v>18</v>
      </c>
      <c r="R4641">
        <v>8.5</v>
      </c>
      <c r="S4641" t="b">
        <v>0</v>
      </c>
      <c r="T4641" t="b">
        <v>0</v>
      </c>
      <c r="U4641" t="b">
        <v>1</v>
      </c>
      <c r="V4641">
        <v>35200</v>
      </c>
      <c r="W4641">
        <v>23000</v>
      </c>
      <c r="X4641">
        <v>2.1800000000000002</v>
      </c>
      <c r="Y4641">
        <v>23000</v>
      </c>
      <c r="Z4641">
        <v>2.1800000000000002</v>
      </c>
    </row>
    <row r="4642" spans="1:26">
      <c r="A4642">
        <v>210737934</v>
      </c>
      <c r="B4642" t="s">
        <v>9127</v>
      </c>
      <c r="C4642" t="s">
        <v>3597</v>
      </c>
      <c r="D4642" t="s">
        <v>3698</v>
      </c>
      <c r="E4642" t="s">
        <v>5437</v>
      </c>
      <c r="F4642" t="s">
        <v>3600</v>
      </c>
      <c r="G4642">
        <v>210737934</v>
      </c>
      <c r="I4642" t="s">
        <v>3601</v>
      </c>
      <c r="J4642" t="s">
        <v>9156</v>
      </c>
      <c r="K4642" t="s">
        <v>3688</v>
      </c>
      <c r="L4642" t="s">
        <v>9157</v>
      </c>
      <c r="P4642">
        <v>11.7</v>
      </c>
      <c r="Q4642">
        <v>19</v>
      </c>
      <c r="R4642">
        <v>8.5</v>
      </c>
      <c r="S4642" t="b">
        <v>0</v>
      </c>
      <c r="T4642" t="b">
        <v>0</v>
      </c>
      <c r="U4642" t="b">
        <v>1</v>
      </c>
      <c r="V4642">
        <v>33600</v>
      </c>
      <c r="W4642">
        <v>22600</v>
      </c>
      <c r="X4642">
        <v>2.48</v>
      </c>
      <c r="Y4642">
        <v>22600</v>
      </c>
      <c r="Z4642">
        <v>2.48</v>
      </c>
    </row>
    <row r="4643" spans="1:26">
      <c r="A4643">
        <v>206906604</v>
      </c>
      <c r="B4643" t="s">
        <v>9127</v>
      </c>
      <c r="C4643" t="s">
        <v>3597</v>
      </c>
      <c r="D4643" t="s">
        <v>3698</v>
      </c>
      <c r="E4643" t="s">
        <v>5436</v>
      </c>
      <c r="F4643" t="s">
        <v>3600</v>
      </c>
      <c r="G4643">
        <v>206906604</v>
      </c>
      <c r="I4643" t="s">
        <v>3601</v>
      </c>
      <c r="J4643" t="s">
        <v>7276</v>
      </c>
      <c r="K4643" t="s">
        <v>3688</v>
      </c>
      <c r="L4643" t="s">
        <v>9133</v>
      </c>
      <c r="P4643">
        <v>10</v>
      </c>
      <c r="Q4643">
        <v>16</v>
      </c>
      <c r="R4643">
        <v>7.8</v>
      </c>
      <c r="S4643" t="b">
        <v>0</v>
      </c>
      <c r="T4643" t="b">
        <v>0</v>
      </c>
      <c r="U4643" t="b">
        <v>0</v>
      </c>
      <c r="V4643">
        <v>55500</v>
      </c>
      <c r="W4643">
        <v>38500</v>
      </c>
      <c r="X4643">
        <v>2.15</v>
      </c>
      <c r="Y4643">
        <v>38500</v>
      </c>
      <c r="Z4643">
        <v>2.15</v>
      </c>
    </row>
    <row r="4644" spans="1:26">
      <c r="A4644">
        <v>206906799</v>
      </c>
      <c r="B4644" t="s">
        <v>9127</v>
      </c>
      <c r="C4644" t="s">
        <v>3597</v>
      </c>
      <c r="D4644" t="s">
        <v>3698</v>
      </c>
      <c r="E4644" t="s">
        <v>5436</v>
      </c>
      <c r="F4644" t="s">
        <v>3600</v>
      </c>
      <c r="G4644">
        <v>206906799</v>
      </c>
      <c r="I4644" t="s">
        <v>3601</v>
      </c>
      <c r="J4644" t="s">
        <v>7276</v>
      </c>
      <c r="K4644" t="s">
        <v>3688</v>
      </c>
      <c r="L4644" t="s">
        <v>9132</v>
      </c>
      <c r="P4644">
        <v>11</v>
      </c>
      <c r="Q4644">
        <v>16.5</v>
      </c>
      <c r="R4644">
        <v>8.1</v>
      </c>
      <c r="S4644" t="b">
        <v>0</v>
      </c>
      <c r="T4644" t="b">
        <v>0</v>
      </c>
      <c r="U4644" t="b">
        <v>1</v>
      </c>
      <c r="V4644">
        <v>46000</v>
      </c>
      <c r="W4644">
        <v>32200</v>
      </c>
      <c r="X4644">
        <v>2.37</v>
      </c>
      <c r="Y4644">
        <v>32200</v>
      </c>
      <c r="Z4644">
        <v>2.37</v>
      </c>
    </row>
    <row r="4645" spans="1:26">
      <c r="A4645">
        <v>206906796</v>
      </c>
      <c r="B4645" t="s">
        <v>9127</v>
      </c>
      <c r="C4645" t="s">
        <v>3597</v>
      </c>
      <c r="D4645" t="s">
        <v>3698</v>
      </c>
      <c r="E4645" t="s">
        <v>5436</v>
      </c>
      <c r="F4645" t="s">
        <v>3600</v>
      </c>
      <c r="G4645">
        <v>206906796</v>
      </c>
      <c r="I4645" t="s">
        <v>3601</v>
      </c>
      <c r="J4645" t="s">
        <v>7276</v>
      </c>
      <c r="K4645" t="s">
        <v>3688</v>
      </c>
      <c r="L4645" t="s">
        <v>9131</v>
      </c>
      <c r="P4645">
        <v>10.9</v>
      </c>
      <c r="Q4645">
        <v>16</v>
      </c>
      <c r="R4645">
        <v>7.8</v>
      </c>
      <c r="S4645" t="b">
        <v>0</v>
      </c>
      <c r="T4645" t="b">
        <v>0</v>
      </c>
      <c r="U4645" t="b">
        <v>0</v>
      </c>
      <c r="V4645">
        <v>45000</v>
      </c>
      <c r="W4645">
        <v>31600</v>
      </c>
      <c r="X4645">
        <v>2.12</v>
      </c>
      <c r="Y4645">
        <v>31600</v>
      </c>
      <c r="Z4645">
        <v>2.12</v>
      </c>
    </row>
    <row r="4646" spans="1:26">
      <c r="A4646">
        <v>206906795</v>
      </c>
      <c r="B4646" t="s">
        <v>9127</v>
      </c>
      <c r="C4646" t="s">
        <v>3597</v>
      </c>
      <c r="D4646" t="s">
        <v>3698</v>
      </c>
      <c r="E4646" t="s">
        <v>5436</v>
      </c>
      <c r="F4646" t="s">
        <v>3600</v>
      </c>
      <c r="G4646">
        <v>206906795</v>
      </c>
      <c r="I4646" t="s">
        <v>3601</v>
      </c>
      <c r="J4646" t="s">
        <v>7276</v>
      </c>
      <c r="K4646" t="s">
        <v>3688</v>
      </c>
      <c r="L4646" t="s">
        <v>9130</v>
      </c>
      <c r="P4646">
        <v>10.9</v>
      </c>
      <c r="Q4646">
        <v>16</v>
      </c>
      <c r="R4646">
        <v>7.8</v>
      </c>
      <c r="S4646" t="b">
        <v>0</v>
      </c>
      <c r="T4646" t="b">
        <v>0</v>
      </c>
      <c r="U4646" t="b">
        <v>0</v>
      </c>
      <c r="V4646">
        <v>45000</v>
      </c>
      <c r="W4646">
        <v>31600</v>
      </c>
      <c r="X4646">
        <v>2.12</v>
      </c>
      <c r="Y4646">
        <v>31600</v>
      </c>
      <c r="Z4646">
        <v>2.12</v>
      </c>
    </row>
    <row r="4647" spans="1:26">
      <c r="A4647">
        <v>206906794</v>
      </c>
      <c r="B4647" t="s">
        <v>9127</v>
      </c>
      <c r="C4647" t="s">
        <v>3597</v>
      </c>
      <c r="D4647" t="s">
        <v>3698</v>
      </c>
      <c r="E4647" t="s">
        <v>5436</v>
      </c>
      <c r="F4647" t="s">
        <v>3600</v>
      </c>
      <c r="G4647">
        <v>206906794</v>
      </c>
      <c r="I4647" t="s">
        <v>3601</v>
      </c>
      <c r="J4647" t="s">
        <v>7276</v>
      </c>
      <c r="K4647" t="s">
        <v>3688</v>
      </c>
      <c r="L4647" t="s">
        <v>9129</v>
      </c>
      <c r="P4647">
        <v>10.9</v>
      </c>
      <c r="Q4647">
        <v>16</v>
      </c>
      <c r="R4647">
        <v>7.8</v>
      </c>
      <c r="S4647" t="b">
        <v>0</v>
      </c>
      <c r="T4647" t="b">
        <v>0</v>
      </c>
      <c r="U4647" t="b">
        <v>0</v>
      </c>
      <c r="V4647">
        <v>45000</v>
      </c>
      <c r="W4647">
        <v>31600</v>
      </c>
      <c r="X4647">
        <v>2.12</v>
      </c>
      <c r="Y4647">
        <v>31600</v>
      </c>
      <c r="Z4647">
        <v>2.12</v>
      </c>
    </row>
    <row r="4648" spans="1:26">
      <c r="A4648">
        <v>206906798</v>
      </c>
      <c r="B4648" t="s">
        <v>9127</v>
      </c>
      <c r="C4648" t="s">
        <v>3597</v>
      </c>
      <c r="D4648" t="s">
        <v>3698</v>
      </c>
      <c r="E4648" t="s">
        <v>5436</v>
      </c>
      <c r="F4648" t="s">
        <v>3600</v>
      </c>
      <c r="G4648">
        <v>206906798</v>
      </c>
      <c r="I4648" t="s">
        <v>3601</v>
      </c>
      <c r="J4648" t="s">
        <v>7276</v>
      </c>
      <c r="K4648" t="s">
        <v>3688</v>
      </c>
      <c r="L4648" t="s">
        <v>9128</v>
      </c>
      <c r="P4648">
        <v>11</v>
      </c>
      <c r="Q4648">
        <v>16.5</v>
      </c>
      <c r="R4648">
        <v>7.8</v>
      </c>
      <c r="S4648" t="b">
        <v>0</v>
      </c>
      <c r="T4648" t="b">
        <v>0</v>
      </c>
      <c r="U4648" t="b">
        <v>0</v>
      </c>
      <c r="V4648">
        <v>44500</v>
      </c>
      <c r="W4648">
        <v>31400</v>
      </c>
      <c r="X4648">
        <v>2.13</v>
      </c>
      <c r="Y4648">
        <v>31400</v>
      </c>
      <c r="Z4648">
        <v>2.13</v>
      </c>
    </row>
    <row r="4649" spans="1:26">
      <c r="A4649">
        <v>206905850</v>
      </c>
      <c r="B4649" t="s">
        <v>9127</v>
      </c>
      <c r="C4649" t="s">
        <v>3597</v>
      </c>
      <c r="D4649" t="s">
        <v>3698</v>
      </c>
      <c r="E4649" t="s">
        <v>5436</v>
      </c>
      <c r="F4649" t="s">
        <v>3600</v>
      </c>
      <c r="G4649">
        <v>206905850</v>
      </c>
      <c r="I4649" t="s">
        <v>3601</v>
      </c>
      <c r="J4649" t="s">
        <v>9134</v>
      </c>
      <c r="K4649" t="s">
        <v>3688</v>
      </c>
      <c r="L4649" t="s">
        <v>9154</v>
      </c>
      <c r="P4649">
        <v>10.9</v>
      </c>
      <c r="Q4649">
        <v>17.5</v>
      </c>
      <c r="R4649">
        <v>8.5</v>
      </c>
      <c r="S4649" t="b">
        <v>0</v>
      </c>
      <c r="T4649" t="b">
        <v>0</v>
      </c>
      <c r="U4649" t="b">
        <v>1</v>
      </c>
      <c r="V4649">
        <v>33600</v>
      </c>
      <c r="W4649">
        <v>23400</v>
      </c>
      <c r="X4649">
        <v>2.36</v>
      </c>
      <c r="Y4649">
        <v>23400</v>
      </c>
      <c r="Z4649">
        <v>2.36</v>
      </c>
    </row>
    <row r="4650" spans="1:26">
      <c r="A4650">
        <v>206905838</v>
      </c>
      <c r="B4650" t="s">
        <v>9127</v>
      </c>
      <c r="C4650" t="s">
        <v>3597</v>
      </c>
      <c r="D4650" t="s">
        <v>3698</v>
      </c>
      <c r="E4650" t="s">
        <v>5436</v>
      </c>
      <c r="F4650" t="s">
        <v>3600</v>
      </c>
      <c r="G4650">
        <v>206905838</v>
      </c>
      <c r="I4650" t="s">
        <v>3601</v>
      </c>
      <c r="J4650" t="s">
        <v>9134</v>
      </c>
      <c r="K4650" t="s">
        <v>3688</v>
      </c>
      <c r="L4650" t="s">
        <v>9153</v>
      </c>
      <c r="P4650">
        <v>11</v>
      </c>
      <c r="Q4650">
        <v>15.5</v>
      </c>
      <c r="R4650">
        <v>8.5</v>
      </c>
      <c r="S4650" t="b">
        <v>0</v>
      </c>
      <c r="T4650" t="b">
        <v>0</v>
      </c>
      <c r="U4650" t="b">
        <v>1</v>
      </c>
      <c r="V4650">
        <v>34000</v>
      </c>
      <c r="W4650">
        <v>22400</v>
      </c>
      <c r="X4650">
        <v>2.42</v>
      </c>
      <c r="Y4650">
        <v>22400</v>
      </c>
      <c r="Z4650">
        <v>2.42</v>
      </c>
    </row>
    <row r="4651" spans="1:26">
      <c r="A4651">
        <v>206905837</v>
      </c>
      <c r="B4651" t="s">
        <v>9127</v>
      </c>
      <c r="C4651" t="s">
        <v>3597</v>
      </c>
      <c r="D4651" t="s">
        <v>3698</v>
      </c>
      <c r="E4651" t="s">
        <v>5436</v>
      </c>
      <c r="F4651" t="s">
        <v>3600</v>
      </c>
      <c r="G4651">
        <v>206905837</v>
      </c>
      <c r="I4651" t="s">
        <v>3601</v>
      </c>
      <c r="J4651" t="s">
        <v>9134</v>
      </c>
      <c r="K4651" t="s">
        <v>3688</v>
      </c>
      <c r="L4651" t="s">
        <v>9152</v>
      </c>
      <c r="P4651">
        <v>11</v>
      </c>
      <c r="Q4651">
        <v>15.5</v>
      </c>
      <c r="R4651">
        <v>8.5</v>
      </c>
      <c r="S4651" t="b">
        <v>0</v>
      </c>
      <c r="T4651" t="b">
        <v>0</v>
      </c>
      <c r="U4651" t="b">
        <v>1</v>
      </c>
      <c r="V4651">
        <v>34000</v>
      </c>
      <c r="W4651">
        <v>22400</v>
      </c>
      <c r="X4651">
        <v>2.42</v>
      </c>
      <c r="Y4651">
        <v>22400</v>
      </c>
      <c r="Z4651">
        <v>2.42</v>
      </c>
    </row>
    <row r="4652" spans="1:26">
      <c r="A4652">
        <v>206905842</v>
      </c>
      <c r="B4652" t="s">
        <v>9127</v>
      </c>
      <c r="C4652" t="s">
        <v>3597</v>
      </c>
      <c r="D4652" t="s">
        <v>3698</v>
      </c>
      <c r="E4652" t="s">
        <v>5436</v>
      </c>
      <c r="F4652" t="s">
        <v>3600</v>
      </c>
      <c r="G4652">
        <v>206905842</v>
      </c>
      <c r="I4652" t="s">
        <v>3601</v>
      </c>
      <c r="J4652" t="s">
        <v>9134</v>
      </c>
      <c r="K4652" t="s">
        <v>3688</v>
      </c>
      <c r="L4652" t="s">
        <v>9151</v>
      </c>
      <c r="P4652">
        <v>11.5</v>
      </c>
      <c r="Q4652">
        <v>18</v>
      </c>
      <c r="R4652">
        <v>8.5</v>
      </c>
      <c r="S4652" t="b">
        <v>0</v>
      </c>
      <c r="T4652" t="b">
        <v>0</v>
      </c>
      <c r="U4652" t="b">
        <v>1</v>
      </c>
      <c r="V4652">
        <v>34000</v>
      </c>
      <c r="W4652">
        <v>22200</v>
      </c>
      <c r="X4652">
        <v>2.5</v>
      </c>
      <c r="Y4652">
        <v>22200</v>
      </c>
      <c r="Z4652">
        <v>2.5</v>
      </c>
    </row>
    <row r="4653" spans="1:26">
      <c r="A4653">
        <v>206905841</v>
      </c>
      <c r="B4653" t="s">
        <v>9127</v>
      </c>
      <c r="C4653" t="s">
        <v>3597</v>
      </c>
      <c r="D4653" t="s">
        <v>3698</v>
      </c>
      <c r="E4653" t="s">
        <v>5436</v>
      </c>
      <c r="F4653" t="s">
        <v>3600</v>
      </c>
      <c r="G4653">
        <v>206905841</v>
      </c>
      <c r="I4653" t="s">
        <v>3601</v>
      </c>
      <c r="J4653" t="s">
        <v>9134</v>
      </c>
      <c r="K4653" t="s">
        <v>3688</v>
      </c>
      <c r="L4653" t="s">
        <v>9150</v>
      </c>
      <c r="P4653">
        <v>10.9</v>
      </c>
      <c r="Q4653">
        <v>17.100000000000001</v>
      </c>
      <c r="R4653">
        <v>8.5</v>
      </c>
      <c r="S4653" t="b">
        <v>0</v>
      </c>
      <c r="T4653" t="b">
        <v>0</v>
      </c>
      <c r="U4653" t="b">
        <v>1</v>
      </c>
      <c r="V4653">
        <v>33800</v>
      </c>
      <c r="W4653">
        <v>22600</v>
      </c>
      <c r="X4653">
        <v>2.44</v>
      </c>
      <c r="Y4653">
        <v>22600</v>
      </c>
      <c r="Z4653">
        <v>2.44</v>
      </c>
    </row>
    <row r="4654" spans="1:26">
      <c r="A4654">
        <v>206905846</v>
      </c>
      <c r="B4654" t="s">
        <v>9127</v>
      </c>
      <c r="C4654" t="s">
        <v>3597</v>
      </c>
      <c r="D4654" t="s">
        <v>3698</v>
      </c>
      <c r="E4654" t="s">
        <v>5436</v>
      </c>
      <c r="F4654" t="s">
        <v>3600</v>
      </c>
      <c r="G4654">
        <v>206905846</v>
      </c>
      <c r="I4654" t="s">
        <v>3601</v>
      </c>
      <c r="J4654" t="s">
        <v>9134</v>
      </c>
      <c r="K4654" t="s">
        <v>3688</v>
      </c>
      <c r="L4654" t="s">
        <v>9149</v>
      </c>
      <c r="P4654">
        <v>11.7</v>
      </c>
      <c r="Q4654">
        <v>17.5</v>
      </c>
      <c r="R4654">
        <v>8.5</v>
      </c>
      <c r="S4654" t="b">
        <v>0</v>
      </c>
      <c r="T4654" t="b">
        <v>0</v>
      </c>
      <c r="U4654" t="b">
        <v>1</v>
      </c>
      <c r="V4654">
        <v>34400</v>
      </c>
      <c r="W4654">
        <v>22200</v>
      </c>
      <c r="X4654">
        <v>2.5299999999999998</v>
      </c>
      <c r="Y4654">
        <v>22200</v>
      </c>
      <c r="Z4654">
        <v>2.5299999999999998</v>
      </c>
    </row>
    <row r="4655" spans="1:26">
      <c r="A4655">
        <v>206905851</v>
      </c>
      <c r="B4655" t="s">
        <v>9127</v>
      </c>
      <c r="C4655" t="s">
        <v>3597</v>
      </c>
      <c r="D4655" t="s">
        <v>3698</v>
      </c>
      <c r="E4655" t="s">
        <v>5436</v>
      </c>
      <c r="F4655" t="s">
        <v>3600</v>
      </c>
      <c r="G4655">
        <v>206905851</v>
      </c>
      <c r="I4655" t="s">
        <v>3601</v>
      </c>
      <c r="J4655" t="s">
        <v>9134</v>
      </c>
      <c r="K4655" t="s">
        <v>3688</v>
      </c>
      <c r="L4655" t="s">
        <v>9148</v>
      </c>
      <c r="P4655">
        <v>11</v>
      </c>
      <c r="Q4655">
        <v>17.100000000000001</v>
      </c>
      <c r="R4655">
        <v>7.8</v>
      </c>
      <c r="S4655" t="b">
        <v>0</v>
      </c>
      <c r="T4655" t="b">
        <v>0</v>
      </c>
      <c r="U4655" t="b">
        <v>0</v>
      </c>
      <c r="V4655">
        <v>34200</v>
      </c>
      <c r="W4655">
        <v>22000</v>
      </c>
      <c r="X4655">
        <v>2.5099999999999998</v>
      </c>
      <c r="Y4655">
        <v>22000</v>
      </c>
      <c r="Z4655">
        <v>2.5099999999999998</v>
      </c>
    </row>
    <row r="4656" spans="1:26">
      <c r="A4656">
        <v>206905446</v>
      </c>
      <c r="B4656" t="s">
        <v>9127</v>
      </c>
      <c r="C4656" t="s">
        <v>3597</v>
      </c>
      <c r="D4656" t="s">
        <v>3698</v>
      </c>
      <c r="E4656" t="s">
        <v>5436</v>
      </c>
      <c r="F4656" t="s">
        <v>3600</v>
      </c>
      <c r="G4656">
        <v>206905446</v>
      </c>
      <c r="I4656" t="s">
        <v>3601</v>
      </c>
      <c r="J4656" t="s">
        <v>9134</v>
      </c>
      <c r="K4656" t="s">
        <v>3688</v>
      </c>
      <c r="L4656" t="s">
        <v>9147</v>
      </c>
      <c r="P4656">
        <v>11.7</v>
      </c>
      <c r="Q4656">
        <v>19</v>
      </c>
      <c r="R4656">
        <v>8.5</v>
      </c>
      <c r="S4656" t="b">
        <v>0</v>
      </c>
      <c r="T4656" t="b">
        <v>0</v>
      </c>
      <c r="U4656" t="b">
        <v>1</v>
      </c>
      <c r="V4656">
        <v>34000</v>
      </c>
      <c r="W4656">
        <v>22000</v>
      </c>
      <c r="X4656">
        <v>2.5</v>
      </c>
      <c r="Y4656">
        <v>22000</v>
      </c>
      <c r="Z4656">
        <v>2.5</v>
      </c>
    </row>
    <row r="4657" spans="1:26">
      <c r="A4657">
        <v>206905849</v>
      </c>
      <c r="B4657" t="s">
        <v>9127</v>
      </c>
      <c r="C4657" t="s">
        <v>3597</v>
      </c>
      <c r="D4657" t="s">
        <v>3698</v>
      </c>
      <c r="E4657" t="s">
        <v>5436</v>
      </c>
      <c r="F4657" t="s">
        <v>3600</v>
      </c>
      <c r="G4657">
        <v>206905849</v>
      </c>
      <c r="I4657" t="s">
        <v>3601</v>
      </c>
      <c r="J4657" t="s">
        <v>9134</v>
      </c>
      <c r="K4657" t="s">
        <v>3688</v>
      </c>
      <c r="L4657" t="s">
        <v>9146</v>
      </c>
      <c r="P4657">
        <v>12.3</v>
      </c>
      <c r="Q4657">
        <v>19</v>
      </c>
      <c r="R4657">
        <v>8.5</v>
      </c>
      <c r="S4657" t="b">
        <v>0</v>
      </c>
      <c r="T4657" t="b">
        <v>0</v>
      </c>
      <c r="U4657" t="b">
        <v>1</v>
      </c>
      <c r="V4657">
        <v>24000</v>
      </c>
      <c r="W4657">
        <v>16200</v>
      </c>
      <c r="X4657">
        <v>3.06</v>
      </c>
      <c r="Y4657">
        <v>16200</v>
      </c>
      <c r="Z4657">
        <v>3.06</v>
      </c>
    </row>
    <row r="4658" spans="1:26">
      <c r="A4658">
        <v>206905848</v>
      </c>
      <c r="B4658" t="s">
        <v>9127</v>
      </c>
      <c r="C4658" t="s">
        <v>3597</v>
      </c>
      <c r="D4658" t="s">
        <v>3698</v>
      </c>
      <c r="E4658" t="s">
        <v>5436</v>
      </c>
      <c r="F4658" t="s">
        <v>3600</v>
      </c>
      <c r="G4658">
        <v>206905848</v>
      </c>
      <c r="I4658" t="s">
        <v>3601</v>
      </c>
      <c r="J4658" t="s">
        <v>9134</v>
      </c>
      <c r="K4658" t="s">
        <v>3688</v>
      </c>
      <c r="L4658" t="s">
        <v>9145</v>
      </c>
      <c r="P4658">
        <v>12.3</v>
      </c>
      <c r="Q4658">
        <v>19</v>
      </c>
      <c r="R4658">
        <v>8.5</v>
      </c>
      <c r="S4658" t="b">
        <v>0</v>
      </c>
      <c r="T4658" t="b">
        <v>0</v>
      </c>
      <c r="U4658" t="b">
        <v>1</v>
      </c>
      <c r="V4658">
        <v>23200</v>
      </c>
      <c r="W4658">
        <v>15800</v>
      </c>
      <c r="X4658">
        <v>2.91</v>
      </c>
      <c r="Y4658">
        <v>15800</v>
      </c>
      <c r="Z4658">
        <v>2.91</v>
      </c>
    </row>
    <row r="4659" spans="1:26">
      <c r="A4659">
        <v>206905847</v>
      </c>
      <c r="B4659" t="s">
        <v>9127</v>
      </c>
      <c r="C4659" t="s">
        <v>3597</v>
      </c>
      <c r="D4659" t="s">
        <v>3698</v>
      </c>
      <c r="E4659" t="s">
        <v>5436</v>
      </c>
      <c r="F4659" t="s">
        <v>3600</v>
      </c>
      <c r="G4659">
        <v>206905847</v>
      </c>
      <c r="I4659" t="s">
        <v>3601</v>
      </c>
      <c r="J4659" t="s">
        <v>9134</v>
      </c>
      <c r="K4659" t="s">
        <v>3688</v>
      </c>
      <c r="L4659" t="s">
        <v>9144</v>
      </c>
      <c r="P4659">
        <v>12.3</v>
      </c>
      <c r="Q4659">
        <v>19</v>
      </c>
      <c r="R4659">
        <v>8.5</v>
      </c>
      <c r="S4659" t="b">
        <v>0</v>
      </c>
      <c r="T4659" t="b">
        <v>0</v>
      </c>
      <c r="U4659" t="b">
        <v>1</v>
      </c>
      <c r="V4659">
        <v>23200</v>
      </c>
      <c r="W4659">
        <v>15400</v>
      </c>
      <c r="X4659">
        <v>2.87</v>
      </c>
      <c r="Y4659">
        <v>15400</v>
      </c>
      <c r="Z4659">
        <v>2.87</v>
      </c>
    </row>
    <row r="4660" spans="1:26">
      <c r="A4660">
        <v>206905845</v>
      </c>
      <c r="B4660" t="s">
        <v>9127</v>
      </c>
      <c r="C4660" t="s">
        <v>3597</v>
      </c>
      <c r="D4660" t="s">
        <v>3698</v>
      </c>
      <c r="E4660" t="s">
        <v>5436</v>
      </c>
      <c r="F4660" t="s">
        <v>3600</v>
      </c>
      <c r="G4660">
        <v>206905845</v>
      </c>
      <c r="I4660" t="s">
        <v>3601</v>
      </c>
      <c r="J4660" t="s">
        <v>9134</v>
      </c>
      <c r="K4660" t="s">
        <v>3688</v>
      </c>
      <c r="L4660" t="s">
        <v>9143</v>
      </c>
      <c r="P4660">
        <v>12.3</v>
      </c>
      <c r="Q4660">
        <v>18.5</v>
      </c>
      <c r="R4660">
        <v>8.5</v>
      </c>
      <c r="S4660" t="b">
        <v>0</v>
      </c>
      <c r="T4660" t="b">
        <v>0</v>
      </c>
      <c r="U4660" t="b">
        <v>1</v>
      </c>
      <c r="V4660">
        <v>23600</v>
      </c>
      <c r="W4660">
        <v>15900</v>
      </c>
      <c r="X4660">
        <v>2.71</v>
      </c>
      <c r="Y4660">
        <v>15900</v>
      </c>
      <c r="Z4660">
        <v>2.71</v>
      </c>
    </row>
    <row r="4661" spans="1:26">
      <c r="A4661">
        <v>206905843</v>
      </c>
      <c r="B4661" t="s">
        <v>9127</v>
      </c>
      <c r="C4661" t="s">
        <v>3597</v>
      </c>
      <c r="D4661" t="s">
        <v>3698</v>
      </c>
      <c r="E4661" t="s">
        <v>5436</v>
      </c>
      <c r="F4661" t="s">
        <v>3600</v>
      </c>
      <c r="G4661">
        <v>206905843</v>
      </c>
      <c r="I4661" t="s">
        <v>3601</v>
      </c>
      <c r="J4661" t="s">
        <v>9134</v>
      </c>
      <c r="K4661" t="s">
        <v>3688</v>
      </c>
      <c r="L4661" t="s">
        <v>9142</v>
      </c>
      <c r="P4661">
        <v>12.3</v>
      </c>
      <c r="Q4661">
        <v>18.5</v>
      </c>
      <c r="R4661">
        <v>8.5</v>
      </c>
      <c r="S4661" t="b">
        <v>0</v>
      </c>
      <c r="T4661" t="b">
        <v>0</v>
      </c>
      <c r="U4661" t="b">
        <v>1</v>
      </c>
      <c r="V4661">
        <v>23400</v>
      </c>
      <c r="W4661">
        <v>15900</v>
      </c>
      <c r="X4661">
        <v>2.82</v>
      </c>
      <c r="Y4661">
        <v>15900</v>
      </c>
      <c r="Z4661">
        <v>2.82</v>
      </c>
    </row>
    <row r="4662" spans="1:26">
      <c r="A4662">
        <v>206905840</v>
      </c>
      <c r="B4662" t="s">
        <v>9127</v>
      </c>
      <c r="C4662" t="s">
        <v>3597</v>
      </c>
      <c r="D4662" t="s">
        <v>3698</v>
      </c>
      <c r="E4662" t="s">
        <v>5436</v>
      </c>
      <c r="F4662" t="s">
        <v>3600</v>
      </c>
      <c r="G4662">
        <v>206905840</v>
      </c>
      <c r="I4662" t="s">
        <v>3601</v>
      </c>
      <c r="J4662" t="s">
        <v>9134</v>
      </c>
      <c r="K4662" t="s">
        <v>3688</v>
      </c>
      <c r="L4662" t="s">
        <v>9141</v>
      </c>
      <c r="P4662">
        <v>12.3</v>
      </c>
      <c r="Q4662">
        <v>17.5</v>
      </c>
      <c r="R4662">
        <v>8.5</v>
      </c>
      <c r="S4662" t="b">
        <v>0</v>
      </c>
      <c r="T4662" t="b">
        <v>0</v>
      </c>
      <c r="U4662" t="b">
        <v>1</v>
      </c>
      <c r="V4662">
        <v>24000</v>
      </c>
      <c r="W4662">
        <v>15900</v>
      </c>
      <c r="X4662">
        <v>2.74</v>
      </c>
      <c r="Y4662">
        <v>15900</v>
      </c>
      <c r="Z4662">
        <v>2.74</v>
      </c>
    </row>
    <row r="4663" spans="1:26">
      <c r="A4663">
        <v>206905839</v>
      </c>
      <c r="B4663" t="s">
        <v>9127</v>
      </c>
      <c r="C4663" t="s">
        <v>3597</v>
      </c>
      <c r="D4663" t="s">
        <v>3698</v>
      </c>
      <c r="E4663" t="s">
        <v>5436</v>
      </c>
      <c r="F4663" t="s">
        <v>3600</v>
      </c>
      <c r="G4663">
        <v>206905839</v>
      </c>
      <c r="I4663" t="s">
        <v>3601</v>
      </c>
      <c r="J4663" t="s">
        <v>9134</v>
      </c>
      <c r="K4663" t="s">
        <v>3688</v>
      </c>
      <c r="L4663" t="s">
        <v>9140</v>
      </c>
      <c r="P4663">
        <v>12.3</v>
      </c>
      <c r="Q4663">
        <v>17.5</v>
      </c>
      <c r="R4663">
        <v>8.1</v>
      </c>
      <c r="S4663" t="b">
        <v>0</v>
      </c>
      <c r="T4663" t="b">
        <v>0</v>
      </c>
      <c r="U4663" t="b">
        <v>1</v>
      </c>
      <c r="V4663">
        <v>23000</v>
      </c>
      <c r="W4663">
        <v>15000</v>
      </c>
      <c r="X4663">
        <v>2.31</v>
      </c>
      <c r="Y4663">
        <v>15000</v>
      </c>
      <c r="Z4663">
        <v>2.31</v>
      </c>
    </row>
    <row r="4664" spans="1:26">
      <c r="A4664">
        <v>206905836</v>
      </c>
      <c r="B4664" t="s">
        <v>9127</v>
      </c>
      <c r="C4664" t="s">
        <v>3597</v>
      </c>
      <c r="D4664" t="s">
        <v>3698</v>
      </c>
      <c r="E4664" t="s">
        <v>5436</v>
      </c>
      <c r="F4664" t="s">
        <v>3600</v>
      </c>
      <c r="G4664">
        <v>206905836</v>
      </c>
      <c r="I4664" t="s">
        <v>3601</v>
      </c>
      <c r="J4664" t="s">
        <v>9134</v>
      </c>
      <c r="K4664" t="s">
        <v>3688</v>
      </c>
      <c r="L4664" t="s">
        <v>9139</v>
      </c>
      <c r="P4664">
        <v>12.3</v>
      </c>
      <c r="Q4664">
        <v>16.5</v>
      </c>
      <c r="R4664">
        <v>8.1</v>
      </c>
      <c r="S4664" t="b">
        <v>0</v>
      </c>
      <c r="T4664" t="b">
        <v>0</v>
      </c>
      <c r="U4664" t="b">
        <v>1</v>
      </c>
      <c r="V4664">
        <v>23000</v>
      </c>
      <c r="W4664">
        <v>16100</v>
      </c>
      <c r="X4664">
        <v>2.48</v>
      </c>
      <c r="Y4664">
        <v>16100</v>
      </c>
      <c r="Z4664">
        <v>2.48</v>
      </c>
    </row>
    <row r="4665" spans="1:26">
      <c r="A4665">
        <v>206905835</v>
      </c>
      <c r="B4665" t="s">
        <v>9127</v>
      </c>
      <c r="C4665" t="s">
        <v>3597</v>
      </c>
      <c r="D4665" t="s">
        <v>3698</v>
      </c>
      <c r="E4665" t="s">
        <v>5436</v>
      </c>
      <c r="F4665" t="s">
        <v>3600</v>
      </c>
      <c r="G4665">
        <v>206905835</v>
      </c>
      <c r="I4665" t="s">
        <v>3601</v>
      </c>
      <c r="J4665" t="s">
        <v>9134</v>
      </c>
      <c r="K4665" t="s">
        <v>3688</v>
      </c>
      <c r="L4665" t="s">
        <v>9138</v>
      </c>
      <c r="P4665">
        <v>12.3</v>
      </c>
      <c r="Q4665">
        <v>16.5</v>
      </c>
      <c r="R4665">
        <v>8.1</v>
      </c>
      <c r="S4665" t="b">
        <v>0</v>
      </c>
      <c r="T4665" t="b">
        <v>0</v>
      </c>
      <c r="U4665" t="b">
        <v>1</v>
      </c>
      <c r="V4665">
        <v>23000</v>
      </c>
      <c r="W4665">
        <v>16100</v>
      </c>
      <c r="X4665">
        <v>2.48</v>
      </c>
      <c r="Y4665">
        <v>16100</v>
      </c>
      <c r="Z4665">
        <v>2.48</v>
      </c>
    </row>
    <row r="4666" spans="1:26">
      <c r="A4666">
        <v>206905834</v>
      </c>
      <c r="B4666" t="s">
        <v>9127</v>
      </c>
      <c r="C4666" t="s">
        <v>3597</v>
      </c>
      <c r="D4666" t="s">
        <v>3698</v>
      </c>
      <c r="E4666" t="s">
        <v>5436</v>
      </c>
      <c r="F4666" t="s">
        <v>3600</v>
      </c>
      <c r="G4666">
        <v>206905834</v>
      </c>
      <c r="I4666" t="s">
        <v>3601</v>
      </c>
      <c r="J4666" t="s">
        <v>9134</v>
      </c>
      <c r="K4666" t="s">
        <v>3688</v>
      </c>
      <c r="L4666" t="s">
        <v>9137</v>
      </c>
      <c r="P4666">
        <v>12.3</v>
      </c>
      <c r="Q4666">
        <v>17.100000000000001</v>
      </c>
      <c r="R4666">
        <v>8.5</v>
      </c>
      <c r="S4666" t="b">
        <v>0</v>
      </c>
      <c r="T4666" t="b">
        <v>0</v>
      </c>
      <c r="U4666" t="b">
        <v>1</v>
      </c>
      <c r="V4666">
        <v>22000</v>
      </c>
      <c r="W4666">
        <v>15400</v>
      </c>
      <c r="X4666">
        <v>2.69</v>
      </c>
      <c r="Y4666">
        <v>15400</v>
      </c>
      <c r="Z4666">
        <v>2.69</v>
      </c>
    </row>
    <row r="4667" spans="1:26">
      <c r="A4667">
        <v>206905833</v>
      </c>
      <c r="B4667" t="s">
        <v>9127</v>
      </c>
      <c r="C4667" t="s">
        <v>3597</v>
      </c>
      <c r="D4667" t="s">
        <v>3698</v>
      </c>
      <c r="E4667" t="s">
        <v>5436</v>
      </c>
      <c r="F4667" t="s">
        <v>3600</v>
      </c>
      <c r="G4667">
        <v>206905833</v>
      </c>
      <c r="I4667" t="s">
        <v>3601</v>
      </c>
      <c r="J4667" t="s">
        <v>9134</v>
      </c>
      <c r="K4667" t="s">
        <v>3688</v>
      </c>
      <c r="L4667" t="s">
        <v>9136</v>
      </c>
      <c r="P4667">
        <v>12.3</v>
      </c>
      <c r="Q4667">
        <v>17.100000000000001</v>
      </c>
      <c r="R4667">
        <v>8.5</v>
      </c>
      <c r="S4667" t="b">
        <v>0</v>
      </c>
      <c r="T4667" t="b">
        <v>0</v>
      </c>
      <c r="U4667" t="b">
        <v>1</v>
      </c>
      <c r="V4667">
        <v>22000</v>
      </c>
      <c r="W4667">
        <v>15400</v>
      </c>
      <c r="X4667">
        <v>2.69</v>
      </c>
      <c r="Y4667">
        <v>15400</v>
      </c>
      <c r="Z4667">
        <v>2.69</v>
      </c>
    </row>
    <row r="4668" spans="1:26">
      <c r="A4668">
        <v>206905844</v>
      </c>
      <c r="B4668" t="s">
        <v>9127</v>
      </c>
      <c r="C4668" t="s">
        <v>3597</v>
      </c>
      <c r="D4668" t="s">
        <v>3698</v>
      </c>
      <c r="E4668" t="s">
        <v>5436</v>
      </c>
      <c r="F4668" t="s">
        <v>3600</v>
      </c>
      <c r="G4668">
        <v>206905844</v>
      </c>
      <c r="I4668" t="s">
        <v>3601</v>
      </c>
      <c r="J4668" t="s">
        <v>9134</v>
      </c>
      <c r="K4668" t="s">
        <v>3688</v>
      </c>
      <c r="L4668" t="s">
        <v>9135</v>
      </c>
      <c r="P4668">
        <v>12.3</v>
      </c>
      <c r="Q4668">
        <v>18.5</v>
      </c>
      <c r="R4668">
        <v>8.5</v>
      </c>
      <c r="S4668" t="b">
        <v>0</v>
      </c>
      <c r="T4668" t="b">
        <v>0</v>
      </c>
      <c r="U4668" t="b">
        <v>1</v>
      </c>
      <c r="V4668">
        <v>23400</v>
      </c>
      <c r="W4668">
        <v>16100</v>
      </c>
      <c r="X4668">
        <v>2.52</v>
      </c>
      <c r="Y4668">
        <v>16100</v>
      </c>
      <c r="Z4668">
        <v>2.52</v>
      </c>
    </row>
    <row r="4669" spans="1:26">
      <c r="A4669">
        <v>206905465</v>
      </c>
      <c r="B4669" t="s">
        <v>9127</v>
      </c>
      <c r="C4669" t="s">
        <v>3597</v>
      </c>
      <c r="D4669" t="s">
        <v>3698</v>
      </c>
      <c r="E4669" t="s">
        <v>9155</v>
      </c>
      <c r="F4669" t="s">
        <v>3600</v>
      </c>
      <c r="G4669">
        <v>206905465</v>
      </c>
      <c r="I4669" t="s">
        <v>3601</v>
      </c>
      <c r="J4669" t="s">
        <v>9134</v>
      </c>
      <c r="K4669" t="s">
        <v>3688</v>
      </c>
      <c r="L4669" t="s">
        <v>9154</v>
      </c>
      <c r="P4669">
        <v>10.9</v>
      </c>
      <c r="Q4669">
        <v>17.5</v>
      </c>
      <c r="R4669">
        <v>8.5</v>
      </c>
      <c r="S4669" t="b">
        <v>0</v>
      </c>
      <c r="T4669" t="b">
        <v>0</v>
      </c>
      <c r="U4669" t="b">
        <v>1</v>
      </c>
      <c r="V4669">
        <v>33600</v>
      </c>
      <c r="W4669">
        <v>23400</v>
      </c>
      <c r="X4669">
        <v>2.36</v>
      </c>
      <c r="Y4669">
        <v>23400</v>
      </c>
      <c r="Z4669">
        <v>2.36</v>
      </c>
    </row>
    <row r="4670" spans="1:26">
      <c r="A4670">
        <v>206905453</v>
      </c>
      <c r="B4670" t="s">
        <v>9127</v>
      </c>
      <c r="C4670" t="s">
        <v>3597</v>
      </c>
      <c r="D4670" t="s">
        <v>3698</v>
      </c>
      <c r="E4670" t="s">
        <v>9155</v>
      </c>
      <c r="F4670" t="s">
        <v>3600</v>
      </c>
      <c r="G4670">
        <v>206905453</v>
      </c>
      <c r="I4670" t="s">
        <v>3601</v>
      </c>
      <c r="J4670" t="s">
        <v>9134</v>
      </c>
      <c r="K4670" t="s">
        <v>3688</v>
      </c>
      <c r="L4670" t="s">
        <v>9153</v>
      </c>
      <c r="P4670">
        <v>11</v>
      </c>
      <c r="Q4670">
        <v>15.5</v>
      </c>
      <c r="R4670">
        <v>8.5</v>
      </c>
      <c r="S4670" t="b">
        <v>0</v>
      </c>
      <c r="T4670" t="b">
        <v>0</v>
      </c>
      <c r="U4670" t="b">
        <v>1</v>
      </c>
      <c r="V4670">
        <v>34000</v>
      </c>
      <c r="W4670">
        <v>22400</v>
      </c>
      <c r="X4670">
        <v>2.42</v>
      </c>
      <c r="Y4670">
        <v>22400</v>
      </c>
      <c r="Z4670">
        <v>2.42</v>
      </c>
    </row>
    <row r="4671" spans="1:26">
      <c r="A4671">
        <v>206905452</v>
      </c>
      <c r="B4671" t="s">
        <v>9127</v>
      </c>
      <c r="C4671" t="s">
        <v>3597</v>
      </c>
      <c r="D4671" t="s">
        <v>3698</v>
      </c>
      <c r="E4671" t="s">
        <v>9155</v>
      </c>
      <c r="F4671" t="s">
        <v>3600</v>
      </c>
      <c r="G4671">
        <v>206905452</v>
      </c>
      <c r="I4671" t="s">
        <v>3601</v>
      </c>
      <c r="J4671" t="s">
        <v>9134</v>
      </c>
      <c r="K4671" t="s">
        <v>3688</v>
      </c>
      <c r="L4671" t="s">
        <v>9152</v>
      </c>
      <c r="P4671">
        <v>11</v>
      </c>
      <c r="Q4671">
        <v>15.5</v>
      </c>
      <c r="R4671">
        <v>8.5</v>
      </c>
      <c r="S4671" t="b">
        <v>0</v>
      </c>
      <c r="T4671" t="b">
        <v>0</v>
      </c>
      <c r="U4671" t="b">
        <v>1</v>
      </c>
      <c r="V4671">
        <v>34000</v>
      </c>
      <c r="W4671">
        <v>22400</v>
      </c>
      <c r="X4671">
        <v>2.42</v>
      </c>
      <c r="Y4671">
        <v>22400</v>
      </c>
      <c r="Z4671">
        <v>2.42</v>
      </c>
    </row>
    <row r="4672" spans="1:26">
      <c r="A4672">
        <v>206905457</v>
      </c>
      <c r="B4672" t="s">
        <v>9127</v>
      </c>
      <c r="C4672" t="s">
        <v>3597</v>
      </c>
      <c r="D4672" t="s">
        <v>3698</v>
      </c>
      <c r="E4672" t="s">
        <v>9155</v>
      </c>
      <c r="F4672" t="s">
        <v>3600</v>
      </c>
      <c r="G4672">
        <v>206905457</v>
      </c>
      <c r="I4672" t="s">
        <v>3601</v>
      </c>
      <c r="J4672" t="s">
        <v>9134</v>
      </c>
      <c r="K4672" t="s">
        <v>3688</v>
      </c>
      <c r="L4672" t="s">
        <v>9151</v>
      </c>
      <c r="P4672">
        <v>11.5</v>
      </c>
      <c r="Q4672">
        <v>18</v>
      </c>
      <c r="R4672">
        <v>8.5</v>
      </c>
      <c r="S4672" t="b">
        <v>0</v>
      </c>
      <c r="T4672" t="b">
        <v>0</v>
      </c>
      <c r="U4672" t="b">
        <v>1</v>
      </c>
      <c r="V4672">
        <v>34000</v>
      </c>
      <c r="W4672">
        <v>22200</v>
      </c>
      <c r="X4672">
        <v>2.5</v>
      </c>
      <c r="Y4672">
        <v>22200</v>
      </c>
      <c r="Z4672">
        <v>2.5</v>
      </c>
    </row>
    <row r="4673" spans="1:26">
      <c r="A4673">
        <v>206905456</v>
      </c>
      <c r="B4673" t="s">
        <v>9127</v>
      </c>
      <c r="C4673" t="s">
        <v>3597</v>
      </c>
      <c r="D4673" t="s">
        <v>3698</v>
      </c>
      <c r="E4673" t="s">
        <v>9155</v>
      </c>
      <c r="F4673" t="s">
        <v>3600</v>
      </c>
      <c r="G4673">
        <v>206905456</v>
      </c>
      <c r="I4673" t="s">
        <v>3601</v>
      </c>
      <c r="J4673" t="s">
        <v>9134</v>
      </c>
      <c r="K4673" t="s">
        <v>3688</v>
      </c>
      <c r="L4673" t="s">
        <v>9150</v>
      </c>
      <c r="P4673">
        <v>10.9</v>
      </c>
      <c r="Q4673">
        <v>17.100000000000001</v>
      </c>
      <c r="R4673">
        <v>8.5</v>
      </c>
      <c r="S4673" t="b">
        <v>0</v>
      </c>
      <c r="T4673" t="b">
        <v>0</v>
      </c>
      <c r="U4673" t="b">
        <v>1</v>
      </c>
      <c r="V4673">
        <v>33800</v>
      </c>
      <c r="W4673">
        <v>22600</v>
      </c>
      <c r="X4673">
        <v>2.44</v>
      </c>
      <c r="Y4673">
        <v>22600</v>
      </c>
      <c r="Z4673">
        <v>2.44</v>
      </c>
    </row>
    <row r="4674" spans="1:26">
      <c r="A4674">
        <v>206905461</v>
      </c>
      <c r="B4674" t="s">
        <v>9127</v>
      </c>
      <c r="C4674" t="s">
        <v>3597</v>
      </c>
      <c r="D4674" t="s">
        <v>3698</v>
      </c>
      <c r="E4674" t="s">
        <v>9155</v>
      </c>
      <c r="F4674" t="s">
        <v>3600</v>
      </c>
      <c r="G4674">
        <v>206905461</v>
      </c>
      <c r="I4674" t="s">
        <v>3601</v>
      </c>
      <c r="J4674" t="s">
        <v>9134</v>
      </c>
      <c r="K4674" t="s">
        <v>3688</v>
      </c>
      <c r="L4674" t="s">
        <v>9149</v>
      </c>
      <c r="P4674">
        <v>11.7</v>
      </c>
      <c r="Q4674">
        <v>17.5</v>
      </c>
      <c r="R4674">
        <v>8.5</v>
      </c>
      <c r="S4674" t="b">
        <v>0</v>
      </c>
      <c r="T4674" t="b">
        <v>0</v>
      </c>
      <c r="U4674" t="b">
        <v>1</v>
      </c>
      <c r="V4674">
        <v>34400</v>
      </c>
      <c r="W4674">
        <v>22200</v>
      </c>
      <c r="X4674">
        <v>2.5299999999999998</v>
      </c>
      <c r="Y4674">
        <v>22200</v>
      </c>
      <c r="Z4674">
        <v>2.5299999999999998</v>
      </c>
    </row>
    <row r="4675" spans="1:26">
      <c r="A4675">
        <v>206905466</v>
      </c>
      <c r="B4675" t="s">
        <v>9127</v>
      </c>
      <c r="C4675" t="s">
        <v>3597</v>
      </c>
      <c r="D4675" t="s">
        <v>3698</v>
      </c>
      <c r="E4675" t="s">
        <v>9155</v>
      </c>
      <c r="F4675" t="s">
        <v>3600</v>
      </c>
      <c r="G4675">
        <v>206905466</v>
      </c>
      <c r="I4675" t="s">
        <v>3601</v>
      </c>
      <c r="J4675" t="s">
        <v>9134</v>
      </c>
      <c r="K4675" t="s">
        <v>3688</v>
      </c>
      <c r="L4675" t="s">
        <v>9148</v>
      </c>
      <c r="P4675">
        <v>11</v>
      </c>
      <c r="Q4675">
        <v>17.100000000000001</v>
      </c>
      <c r="R4675">
        <v>7.8</v>
      </c>
      <c r="S4675" t="b">
        <v>0</v>
      </c>
      <c r="T4675" t="b">
        <v>0</v>
      </c>
      <c r="U4675" t="b">
        <v>0</v>
      </c>
      <c r="V4675">
        <v>34200</v>
      </c>
      <c r="W4675">
        <v>22000</v>
      </c>
      <c r="X4675">
        <v>2.5099999999999998</v>
      </c>
      <c r="Y4675">
        <v>22000</v>
      </c>
      <c r="Z4675">
        <v>2.5099999999999998</v>
      </c>
    </row>
    <row r="4676" spans="1:26">
      <c r="A4676">
        <v>206905445</v>
      </c>
      <c r="B4676" t="s">
        <v>9127</v>
      </c>
      <c r="C4676" t="s">
        <v>3597</v>
      </c>
      <c r="D4676" t="s">
        <v>3698</v>
      </c>
      <c r="E4676" t="s">
        <v>9155</v>
      </c>
      <c r="F4676" t="s">
        <v>3600</v>
      </c>
      <c r="G4676">
        <v>206905445</v>
      </c>
      <c r="I4676" t="s">
        <v>3601</v>
      </c>
      <c r="J4676" t="s">
        <v>9134</v>
      </c>
      <c r="K4676" t="s">
        <v>3688</v>
      </c>
      <c r="L4676" t="s">
        <v>9147</v>
      </c>
      <c r="P4676">
        <v>11.7</v>
      </c>
      <c r="Q4676">
        <v>19</v>
      </c>
      <c r="R4676">
        <v>8.5</v>
      </c>
      <c r="S4676" t="b">
        <v>0</v>
      </c>
      <c r="T4676" t="b">
        <v>0</v>
      </c>
      <c r="U4676" t="b">
        <v>1</v>
      </c>
      <c r="V4676">
        <v>34000</v>
      </c>
      <c r="W4676">
        <v>22000</v>
      </c>
      <c r="X4676">
        <v>2.5</v>
      </c>
      <c r="Y4676">
        <v>22000</v>
      </c>
      <c r="Z4676">
        <v>2.5</v>
      </c>
    </row>
    <row r="4677" spans="1:26">
      <c r="A4677">
        <v>206905464</v>
      </c>
      <c r="B4677" t="s">
        <v>9127</v>
      </c>
      <c r="C4677" t="s">
        <v>3597</v>
      </c>
      <c r="D4677" t="s">
        <v>3698</v>
      </c>
      <c r="E4677" t="s">
        <v>9155</v>
      </c>
      <c r="F4677" t="s">
        <v>3600</v>
      </c>
      <c r="G4677">
        <v>206905464</v>
      </c>
      <c r="I4677" t="s">
        <v>3601</v>
      </c>
      <c r="J4677" t="s">
        <v>9134</v>
      </c>
      <c r="K4677" t="s">
        <v>3688</v>
      </c>
      <c r="L4677" t="s">
        <v>9146</v>
      </c>
      <c r="P4677">
        <v>12.3</v>
      </c>
      <c r="Q4677">
        <v>19</v>
      </c>
      <c r="R4677">
        <v>8.5</v>
      </c>
      <c r="S4677" t="b">
        <v>0</v>
      </c>
      <c r="T4677" t="b">
        <v>0</v>
      </c>
      <c r="U4677" t="b">
        <v>1</v>
      </c>
      <c r="V4677">
        <v>24000</v>
      </c>
      <c r="W4677">
        <v>16200</v>
      </c>
      <c r="X4677">
        <v>3.06</v>
      </c>
      <c r="Y4677">
        <v>16200</v>
      </c>
      <c r="Z4677">
        <v>3.06</v>
      </c>
    </row>
    <row r="4678" spans="1:26">
      <c r="A4678">
        <v>206905463</v>
      </c>
      <c r="B4678" t="s">
        <v>9127</v>
      </c>
      <c r="C4678" t="s">
        <v>3597</v>
      </c>
      <c r="D4678" t="s">
        <v>3698</v>
      </c>
      <c r="E4678" t="s">
        <v>9155</v>
      </c>
      <c r="F4678" t="s">
        <v>3600</v>
      </c>
      <c r="G4678">
        <v>206905463</v>
      </c>
      <c r="I4678" t="s">
        <v>3601</v>
      </c>
      <c r="J4678" t="s">
        <v>9134</v>
      </c>
      <c r="K4678" t="s">
        <v>3688</v>
      </c>
      <c r="L4678" t="s">
        <v>9145</v>
      </c>
      <c r="P4678">
        <v>12.3</v>
      </c>
      <c r="Q4678">
        <v>19</v>
      </c>
      <c r="R4678">
        <v>8.5</v>
      </c>
      <c r="S4678" t="b">
        <v>0</v>
      </c>
      <c r="T4678" t="b">
        <v>0</v>
      </c>
      <c r="U4678" t="b">
        <v>1</v>
      </c>
      <c r="V4678">
        <v>23200</v>
      </c>
      <c r="W4678">
        <v>15800</v>
      </c>
      <c r="X4678">
        <v>2.91</v>
      </c>
      <c r="Y4678">
        <v>15800</v>
      </c>
      <c r="Z4678">
        <v>2.91</v>
      </c>
    </row>
    <row r="4679" spans="1:26">
      <c r="A4679">
        <v>206905462</v>
      </c>
      <c r="B4679" t="s">
        <v>9127</v>
      </c>
      <c r="C4679" t="s">
        <v>3597</v>
      </c>
      <c r="D4679" t="s">
        <v>3698</v>
      </c>
      <c r="E4679" t="s">
        <v>9155</v>
      </c>
      <c r="F4679" t="s">
        <v>3600</v>
      </c>
      <c r="G4679">
        <v>206905462</v>
      </c>
      <c r="I4679" t="s">
        <v>3601</v>
      </c>
      <c r="J4679" t="s">
        <v>9134</v>
      </c>
      <c r="K4679" t="s">
        <v>3688</v>
      </c>
      <c r="L4679" t="s">
        <v>9144</v>
      </c>
      <c r="P4679">
        <v>12.3</v>
      </c>
      <c r="Q4679">
        <v>19</v>
      </c>
      <c r="R4679">
        <v>8.5</v>
      </c>
      <c r="S4679" t="b">
        <v>0</v>
      </c>
      <c r="T4679" t="b">
        <v>0</v>
      </c>
      <c r="U4679" t="b">
        <v>1</v>
      </c>
      <c r="V4679">
        <v>23200</v>
      </c>
      <c r="W4679">
        <v>15400</v>
      </c>
      <c r="X4679">
        <v>2.87</v>
      </c>
      <c r="Y4679">
        <v>15400</v>
      </c>
      <c r="Z4679">
        <v>2.87</v>
      </c>
    </row>
    <row r="4680" spans="1:26">
      <c r="A4680">
        <v>206905460</v>
      </c>
      <c r="B4680" t="s">
        <v>9127</v>
      </c>
      <c r="C4680" t="s">
        <v>3597</v>
      </c>
      <c r="D4680" t="s">
        <v>3698</v>
      </c>
      <c r="E4680" t="s">
        <v>9155</v>
      </c>
      <c r="F4680" t="s">
        <v>3600</v>
      </c>
      <c r="G4680">
        <v>206905460</v>
      </c>
      <c r="I4680" t="s">
        <v>3601</v>
      </c>
      <c r="J4680" t="s">
        <v>9134</v>
      </c>
      <c r="K4680" t="s">
        <v>3688</v>
      </c>
      <c r="L4680" t="s">
        <v>9143</v>
      </c>
      <c r="P4680">
        <v>12.3</v>
      </c>
      <c r="Q4680">
        <v>18.5</v>
      </c>
      <c r="R4680">
        <v>8.5</v>
      </c>
      <c r="S4680" t="b">
        <v>0</v>
      </c>
      <c r="T4680" t="b">
        <v>0</v>
      </c>
      <c r="U4680" t="b">
        <v>1</v>
      </c>
      <c r="V4680">
        <v>23600</v>
      </c>
      <c r="W4680">
        <v>15900</v>
      </c>
      <c r="X4680">
        <v>2.71</v>
      </c>
      <c r="Y4680">
        <v>15900</v>
      </c>
      <c r="Z4680">
        <v>2.71</v>
      </c>
    </row>
    <row r="4681" spans="1:26">
      <c r="A4681">
        <v>206905458</v>
      </c>
      <c r="B4681" t="s">
        <v>9127</v>
      </c>
      <c r="C4681" t="s">
        <v>3597</v>
      </c>
      <c r="D4681" t="s">
        <v>3698</v>
      </c>
      <c r="E4681" t="s">
        <v>9155</v>
      </c>
      <c r="F4681" t="s">
        <v>3600</v>
      </c>
      <c r="G4681">
        <v>206905458</v>
      </c>
      <c r="I4681" t="s">
        <v>3601</v>
      </c>
      <c r="J4681" t="s">
        <v>9134</v>
      </c>
      <c r="K4681" t="s">
        <v>3688</v>
      </c>
      <c r="L4681" t="s">
        <v>9142</v>
      </c>
      <c r="P4681">
        <v>12.3</v>
      </c>
      <c r="Q4681">
        <v>18.5</v>
      </c>
      <c r="R4681">
        <v>8.5</v>
      </c>
      <c r="S4681" t="b">
        <v>0</v>
      </c>
      <c r="T4681" t="b">
        <v>0</v>
      </c>
      <c r="U4681" t="b">
        <v>1</v>
      </c>
      <c r="V4681">
        <v>23400</v>
      </c>
      <c r="W4681">
        <v>15900</v>
      </c>
      <c r="X4681">
        <v>2.82</v>
      </c>
      <c r="Y4681">
        <v>15900</v>
      </c>
      <c r="Z4681">
        <v>2.82</v>
      </c>
    </row>
    <row r="4682" spans="1:26">
      <c r="A4682">
        <v>206905455</v>
      </c>
      <c r="B4682" t="s">
        <v>9127</v>
      </c>
      <c r="C4682" t="s">
        <v>3597</v>
      </c>
      <c r="D4682" t="s">
        <v>3698</v>
      </c>
      <c r="E4682" t="s">
        <v>9155</v>
      </c>
      <c r="F4682" t="s">
        <v>3600</v>
      </c>
      <c r="G4682">
        <v>206905455</v>
      </c>
      <c r="I4682" t="s">
        <v>3601</v>
      </c>
      <c r="J4682" t="s">
        <v>9134</v>
      </c>
      <c r="K4682" t="s">
        <v>3688</v>
      </c>
      <c r="L4682" t="s">
        <v>9141</v>
      </c>
      <c r="P4682">
        <v>12.3</v>
      </c>
      <c r="Q4682">
        <v>17.5</v>
      </c>
      <c r="R4682">
        <v>8.5</v>
      </c>
      <c r="S4682" t="b">
        <v>0</v>
      </c>
      <c r="T4682" t="b">
        <v>0</v>
      </c>
      <c r="U4682" t="b">
        <v>1</v>
      </c>
      <c r="V4682">
        <v>24000</v>
      </c>
      <c r="W4682">
        <v>15900</v>
      </c>
      <c r="X4682">
        <v>2.74</v>
      </c>
      <c r="Y4682">
        <v>15900</v>
      </c>
      <c r="Z4682">
        <v>2.74</v>
      </c>
    </row>
    <row r="4683" spans="1:26">
      <c r="A4683">
        <v>206905454</v>
      </c>
      <c r="B4683" t="s">
        <v>9127</v>
      </c>
      <c r="C4683" t="s">
        <v>3597</v>
      </c>
      <c r="D4683" t="s">
        <v>3698</v>
      </c>
      <c r="E4683" t="s">
        <v>9155</v>
      </c>
      <c r="F4683" t="s">
        <v>3600</v>
      </c>
      <c r="G4683">
        <v>206905454</v>
      </c>
      <c r="I4683" t="s">
        <v>3601</v>
      </c>
      <c r="J4683" t="s">
        <v>9134</v>
      </c>
      <c r="K4683" t="s">
        <v>3688</v>
      </c>
      <c r="L4683" t="s">
        <v>9140</v>
      </c>
      <c r="P4683">
        <v>12.3</v>
      </c>
      <c r="Q4683">
        <v>17.5</v>
      </c>
      <c r="R4683">
        <v>8.1</v>
      </c>
      <c r="S4683" t="b">
        <v>0</v>
      </c>
      <c r="T4683" t="b">
        <v>0</v>
      </c>
      <c r="U4683" t="b">
        <v>1</v>
      </c>
      <c r="V4683">
        <v>23000</v>
      </c>
      <c r="W4683">
        <v>15000</v>
      </c>
      <c r="X4683">
        <v>2.31</v>
      </c>
      <c r="Y4683">
        <v>15000</v>
      </c>
      <c r="Z4683">
        <v>2.31</v>
      </c>
    </row>
    <row r="4684" spans="1:26">
      <c r="A4684">
        <v>206905451</v>
      </c>
      <c r="B4684" t="s">
        <v>9127</v>
      </c>
      <c r="C4684" t="s">
        <v>3597</v>
      </c>
      <c r="D4684" t="s">
        <v>3698</v>
      </c>
      <c r="E4684" t="s">
        <v>9155</v>
      </c>
      <c r="F4684" t="s">
        <v>3600</v>
      </c>
      <c r="G4684">
        <v>206905451</v>
      </c>
      <c r="I4684" t="s">
        <v>3601</v>
      </c>
      <c r="J4684" t="s">
        <v>9134</v>
      </c>
      <c r="K4684" t="s">
        <v>3688</v>
      </c>
      <c r="L4684" t="s">
        <v>9139</v>
      </c>
      <c r="P4684">
        <v>12.3</v>
      </c>
      <c r="Q4684">
        <v>16.5</v>
      </c>
      <c r="R4684">
        <v>8.1</v>
      </c>
      <c r="S4684" t="b">
        <v>0</v>
      </c>
      <c r="T4684" t="b">
        <v>0</v>
      </c>
      <c r="U4684" t="b">
        <v>1</v>
      </c>
      <c r="V4684">
        <v>23000</v>
      </c>
      <c r="W4684">
        <v>16100</v>
      </c>
      <c r="X4684">
        <v>2.48</v>
      </c>
      <c r="Y4684">
        <v>16100</v>
      </c>
      <c r="Z4684">
        <v>2.48</v>
      </c>
    </row>
    <row r="4685" spans="1:26">
      <c r="A4685">
        <v>206905450</v>
      </c>
      <c r="B4685" t="s">
        <v>9127</v>
      </c>
      <c r="C4685" t="s">
        <v>3597</v>
      </c>
      <c r="D4685" t="s">
        <v>3698</v>
      </c>
      <c r="E4685" t="s">
        <v>9155</v>
      </c>
      <c r="F4685" t="s">
        <v>3600</v>
      </c>
      <c r="G4685">
        <v>206905450</v>
      </c>
      <c r="I4685" t="s">
        <v>3601</v>
      </c>
      <c r="J4685" t="s">
        <v>9134</v>
      </c>
      <c r="K4685" t="s">
        <v>3688</v>
      </c>
      <c r="L4685" t="s">
        <v>9138</v>
      </c>
      <c r="P4685">
        <v>12.3</v>
      </c>
      <c r="Q4685">
        <v>16.5</v>
      </c>
      <c r="R4685">
        <v>8.1</v>
      </c>
      <c r="S4685" t="b">
        <v>0</v>
      </c>
      <c r="T4685" t="b">
        <v>0</v>
      </c>
      <c r="U4685" t="b">
        <v>1</v>
      </c>
      <c r="V4685">
        <v>23000</v>
      </c>
      <c r="W4685">
        <v>16100</v>
      </c>
      <c r="X4685">
        <v>2.48</v>
      </c>
      <c r="Y4685">
        <v>16100</v>
      </c>
      <c r="Z4685">
        <v>2.48</v>
      </c>
    </row>
    <row r="4686" spans="1:26">
      <c r="A4686">
        <v>206905449</v>
      </c>
      <c r="B4686" t="s">
        <v>9127</v>
      </c>
      <c r="C4686" t="s">
        <v>3597</v>
      </c>
      <c r="D4686" t="s">
        <v>3698</v>
      </c>
      <c r="E4686" t="s">
        <v>9155</v>
      </c>
      <c r="F4686" t="s">
        <v>3600</v>
      </c>
      <c r="G4686">
        <v>206905449</v>
      </c>
      <c r="I4686" t="s">
        <v>3601</v>
      </c>
      <c r="J4686" t="s">
        <v>9134</v>
      </c>
      <c r="K4686" t="s">
        <v>3688</v>
      </c>
      <c r="L4686" t="s">
        <v>9137</v>
      </c>
      <c r="P4686">
        <v>12.3</v>
      </c>
      <c r="Q4686">
        <v>17.100000000000001</v>
      </c>
      <c r="R4686">
        <v>8.5</v>
      </c>
      <c r="S4686" t="b">
        <v>0</v>
      </c>
      <c r="T4686" t="b">
        <v>0</v>
      </c>
      <c r="U4686" t="b">
        <v>1</v>
      </c>
      <c r="V4686">
        <v>22000</v>
      </c>
      <c r="W4686">
        <v>15400</v>
      </c>
      <c r="X4686">
        <v>2.69</v>
      </c>
      <c r="Y4686">
        <v>15400</v>
      </c>
      <c r="Z4686">
        <v>2.69</v>
      </c>
    </row>
    <row r="4687" spans="1:26">
      <c r="A4687">
        <v>206905448</v>
      </c>
      <c r="B4687" t="s">
        <v>9127</v>
      </c>
      <c r="C4687" t="s">
        <v>3597</v>
      </c>
      <c r="D4687" t="s">
        <v>3698</v>
      </c>
      <c r="E4687" t="s">
        <v>9155</v>
      </c>
      <c r="F4687" t="s">
        <v>3600</v>
      </c>
      <c r="G4687">
        <v>206905448</v>
      </c>
      <c r="I4687" t="s">
        <v>3601</v>
      </c>
      <c r="J4687" t="s">
        <v>9134</v>
      </c>
      <c r="K4687" t="s">
        <v>3688</v>
      </c>
      <c r="L4687" t="s">
        <v>9136</v>
      </c>
      <c r="P4687">
        <v>12.3</v>
      </c>
      <c r="Q4687">
        <v>17.100000000000001</v>
      </c>
      <c r="R4687">
        <v>8.5</v>
      </c>
      <c r="S4687" t="b">
        <v>0</v>
      </c>
      <c r="T4687" t="b">
        <v>0</v>
      </c>
      <c r="U4687" t="b">
        <v>1</v>
      </c>
      <c r="V4687">
        <v>22000</v>
      </c>
      <c r="W4687">
        <v>15400</v>
      </c>
      <c r="X4687">
        <v>2.69</v>
      </c>
      <c r="Y4687">
        <v>15400</v>
      </c>
      <c r="Z4687">
        <v>2.69</v>
      </c>
    </row>
    <row r="4688" spans="1:26">
      <c r="A4688">
        <v>206905459</v>
      </c>
      <c r="B4688" t="s">
        <v>9127</v>
      </c>
      <c r="C4688" t="s">
        <v>3597</v>
      </c>
      <c r="D4688" t="s">
        <v>3698</v>
      </c>
      <c r="E4688" t="s">
        <v>9155</v>
      </c>
      <c r="F4688" t="s">
        <v>3600</v>
      </c>
      <c r="G4688">
        <v>206905459</v>
      </c>
      <c r="I4688" t="s">
        <v>3601</v>
      </c>
      <c r="J4688" t="s">
        <v>9134</v>
      </c>
      <c r="K4688" t="s">
        <v>3688</v>
      </c>
      <c r="L4688" t="s">
        <v>9135</v>
      </c>
      <c r="P4688">
        <v>12.3</v>
      </c>
      <c r="Q4688">
        <v>18.5</v>
      </c>
      <c r="R4688">
        <v>8.5</v>
      </c>
      <c r="S4688" t="b">
        <v>0</v>
      </c>
      <c r="T4688" t="b">
        <v>0</v>
      </c>
      <c r="U4688" t="b">
        <v>1</v>
      </c>
      <c r="V4688">
        <v>23400</v>
      </c>
      <c r="W4688">
        <v>16100</v>
      </c>
      <c r="X4688">
        <v>2.52</v>
      </c>
      <c r="Y4688">
        <v>16100</v>
      </c>
      <c r="Z4688">
        <v>2.52</v>
      </c>
    </row>
    <row r="4689" spans="1:26">
      <c r="A4689">
        <v>206906603</v>
      </c>
      <c r="B4689" t="s">
        <v>9127</v>
      </c>
      <c r="C4689" t="s">
        <v>3597</v>
      </c>
      <c r="D4689" t="s">
        <v>3698</v>
      </c>
      <c r="E4689" t="s">
        <v>9155</v>
      </c>
      <c r="F4689" t="s">
        <v>3600</v>
      </c>
      <c r="G4689">
        <v>206906603</v>
      </c>
      <c r="I4689" t="s">
        <v>3601</v>
      </c>
      <c r="J4689" t="s">
        <v>7276</v>
      </c>
      <c r="K4689" t="s">
        <v>3688</v>
      </c>
      <c r="L4689" t="s">
        <v>9133</v>
      </c>
      <c r="P4689">
        <v>10</v>
      </c>
      <c r="Q4689">
        <v>16</v>
      </c>
      <c r="R4689">
        <v>7.8</v>
      </c>
      <c r="S4689" t="b">
        <v>0</v>
      </c>
      <c r="T4689" t="b">
        <v>0</v>
      </c>
      <c r="U4689" t="b">
        <v>0</v>
      </c>
      <c r="V4689">
        <v>55500</v>
      </c>
      <c r="W4689">
        <v>38500</v>
      </c>
      <c r="X4689">
        <v>2.15</v>
      </c>
      <c r="Y4689">
        <v>38500</v>
      </c>
      <c r="Z4689">
        <v>2.15</v>
      </c>
    </row>
    <row r="4690" spans="1:26">
      <c r="A4690">
        <v>206906611</v>
      </c>
      <c r="B4690" t="s">
        <v>9127</v>
      </c>
      <c r="C4690" t="s">
        <v>3597</v>
      </c>
      <c r="D4690" t="s">
        <v>3698</v>
      </c>
      <c r="E4690" t="s">
        <v>9155</v>
      </c>
      <c r="F4690" t="s">
        <v>3600</v>
      </c>
      <c r="G4690">
        <v>206906611</v>
      </c>
      <c r="I4690" t="s">
        <v>3601</v>
      </c>
      <c r="J4690" t="s">
        <v>7276</v>
      </c>
      <c r="K4690" t="s">
        <v>3688</v>
      </c>
      <c r="L4690" t="s">
        <v>9132</v>
      </c>
      <c r="P4690">
        <v>11</v>
      </c>
      <c r="Q4690">
        <v>16.5</v>
      </c>
      <c r="R4690">
        <v>8.1</v>
      </c>
      <c r="S4690" t="b">
        <v>0</v>
      </c>
      <c r="T4690" t="b">
        <v>0</v>
      </c>
      <c r="U4690" t="b">
        <v>1</v>
      </c>
      <c r="V4690">
        <v>46000</v>
      </c>
      <c r="W4690">
        <v>32200</v>
      </c>
      <c r="X4690">
        <v>2.37</v>
      </c>
      <c r="Y4690">
        <v>32200</v>
      </c>
      <c r="Z4690">
        <v>2.37</v>
      </c>
    </row>
    <row r="4691" spans="1:26">
      <c r="A4691">
        <v>206906608</v>
      </c>
      <c r="B4691" t="s">
        <v>9127</v>
      </c>
      <c r="C4691" t="s">
        <v>3597</v>
      </c>
      <c r="D4691" t="s">
        <v>3698</v>
      </c>
      <c r="E4691" t="s">
        <v>9155</v>
      </c>
      <c r="F4691" t="s">
        <v>3600</v>
      </c>
      <c r="G4691">
        <v>206906608</v>
      </c>
      <c r="I4691" t="s">
        <v>3601</v>
      </c>
      <c r="J4691" t="s">
        <v>7276</v>
      </c>
      <c r="K4691" t="s">
        <v>3688</v>
      </c>
      <c r="L4691" t="s">
        <v>9131</v>
      </c>
      <c r="P4691">
        <v>10.9</v>
      </c>
      <c r="Q4691">
        <v>16</v>
      </c>
      <c r="R4691">
        <v>7.8</v>
      </c>
      <c r="S4691" t="b">
        <v>0</v>
      </c>
      <c r="T4691" t="b">
        <v>0</v>
      </c>
      <c r="U4691" t="b">
        <v>0</v>
      </c>
      <c r="V4691">
        <v>45000</v>
      </c>
      <c r="W4691">
        <v>31600</v>
      </c>
      <c r="X4691">
        <v>2.12</v>
      </c>
      <c r="Y4691">
        <v>31600</v>
      </c>
      <c r="Z4691">
        <v>2.12</v>
      </c>
    </row>
    <row r="4692" spans="1:26">
      <c r="A4692">
        <v>206906607</v>
      </c>
      <c r="B4692" t="s">
        <v>9127</v>
      </c>
      <c r="C4692" t="s">
        <v>3597</v>
      </c>
      <c r="D4692" t="s">
        <v>3698</v>
      </c>
      <c r="E4692" t="s">
        <v>9155</v>
      </c>
      <c r="F4692" t="s">
        <v>3600</v>
      </c>
      <c r="G4692">
        <v>206906607</v>
      </c>
      <c r="I4692" t="s">
        <v>3601</v>
      </c>
      <c r="J4692" t="s">
        <v>7276</v>
      </c>
      <c r="K4692" t="s">
        <v>3688</v>
      </c>
      <c r="L4692" t="s">
        <v>9130</v>
      </c>
      <c r="P4692">
        <v>10.9</v>
      </c>
      <c r="Q4692">
        <v>16</v>
      </c>
      <c r="R4692">
        <v>7.8</v>
      </c>
      <c r="S4692" t="b">
        <v>0</v>
      </c>
      <c r="T4692" t="b">
        <v>0</v>
      </c>
      <c r="U4692" t="b">
        <v>0</v>
      </c>
      <c r="V4692">
        <v>45000</v>
      </c>
      <c r="W4692">
        <v>31600</v>
      </c>
      <c r="X4692">
        <v>2.12</v>
      </c>
      <c r="Y4692">
        <v>31600</v>
      </c>
      <c r="Z4692">
        <v>2.12</v>
      </c>
    </row>
    <row r="4693" spans="1:26">
      <c r="A4693">
        <v>206906606</v>
      </c>
      <c r="B4693" t="s">
        <v>9127</v>
      </c>
      <c r="C4693" t="s">
        <v>3597</v>
      </c>
      <c r="D4693" t="s">
        <v>3698</v>
      </c>
      <c r="E4693" t="s">
        <v>9155</v>
      </c>
      <c r="F4693" t="s">
        <v>3600</v>
      </c>
      <c r="G4693">
        <v>206906606</v>
      </c>
      <c r="I4693" t="s">
        <v>3601</v>
      </c>
      <c r="J4693" t="s">
        <v>7276</v>
      </c>
      <c r="K4693" t="s">
        <v>3688</v>
      </c>
      <c r="L4693" t="s">
        <v>9129</v>
      </c>
      <c r="P4693">
        <v>10.9</v>
      </c>
      <c r="Q4693">
        <v>16</v>
      </c>
      <c r="R4693">
        <v>7.8</v>
      </c>
      <c r="S4693" t="b">
        <v>0</v>
      </c>
      <c r="T4693" t="b">
        <v>0</v>
      </c>
      <c r="U4693" t="b">
        <v>0</v>
      </c>
      <c r="V4693">
        <v>45000</v>
      </c>
      <c r="W4693">
        <v>31600</v>
      </c>
      <c r="X4693">
        <v>2.12</v>
      </c>
      <c r="Y4693">
        <v>31600</v>
      </c>
      <c r="Z4693">
        <v>2.12</v>
      </c>
    </row>
    <row r="4694" spans="1:26">
      <c r="A4694">
        <v>206906610</v>
      </c>
      <c r="B4694" t="s">
        <v>9127</v>
      </c>
      <c r="C4694" t="s">
        <v>3597</v>
      </c>
      <c r="D4694" t="s">
        <v>3698</v>
      </c>
      <c r="E4694" t="s">
        <v>9155</v>
      </c>
      <c r="F4694" t="s">
        <v>3600</v>
      </c>
      <c r="G4694">
        <v>206906610</v>
      </c>
      <c r="I4694" t="s">
        <v>3601</v>
      </c>
      <c r="J4694" t="s">
        <v>7276</v>
      </c>
      <c r="K4694" t="s">
        <v>3688</v>
      </c>
      <c r="L4694" t="s">
        <v>9128</v>
      </c>
      <c r="P4694">
        <v>11</v>
      </c>
      <c r="Q4694">
        <v>16.5</v>
      </c>
      <c r="R4694">
        <v>7.8</v>
      </c>
      <c r="S4694" t="b">
        <v>0</v>
      </c>
      <c r="T4694" t="b">
        <v>0</v>
      </c>
      <c r="U4694" t="b">
        <v>0</v>
      </c>
      <c r="V4694">
        <v>44500</v>
      </c>
      <c r="W4694">
        <v>31400</v>
      </c>
      <c r="X4694">
        <v>2.13</v>
      </c>
      <c r="Y4694">
        <v>31400</v>
      </c>
      <c r="Z4694">
        <v>2.13</v>
      </c>
    </row>
    <row r="4695" spans="1:26">
      <c r="A4695">
        <v>206903643</v>
      </c>
      <c r="B4695" t="s">
        <v>9127</v>
      </c>
      <c r="C4695" t="s">
        <v>3597</v>
      </c>
      <c r="D4695" t="s">
        <v>3698</v>
      </c>
      <c r="E4695" t="s">
        <v>5439</v>
      </c>
      <c r="F4695" t="s">
        <v>3600</v>
      </c>
      <c r="G4695">
        <v>206903643</v>
      </c>
      <c r="I4695" t="s">
        <v>3601</v>
      </c>
      <c r="J4695" t="s">
        <v>7276</v>
      </c>
      <c r="K4695" t="s">
        <v>3688</v>
      </c>
      <c r="L4695" t="s">
        <v>9133</v>
      </c>
      <c r="P4695">
        <v>10</v>
      </c>
      <c r="Q4695">
        <v>16</v>
      </c>
      <c r="R4695">
        <v>7.8</v>
      </c>
      <c r="S4695" t="b">
        <v>0</v>
      </c>
      <c r="T4695" t="b">
        <v>0</v>
      </c>
      <c r="U4695" t="b">
        <v>0</v>
      </c>
      <c r="V4695">
        <v>55500</v>
      </c>
      <c r="W4695">
        <v>38500</v>
      </c>
      <c r="X4695">
        <v>2.15</v>
      </c>
      <c r="Y4695">
        <v>38500</v>
      </c>
      <c r="Z4695">
        <v>2.15</v>
      </c>
    </row>
    <row r="4696" spans="1:26">
      <c r="A4696">
        <v>206905073</v>
      </c>
      <c r="B4696" t="s">
        <v>9127</v>
      </c>
      <c r="C4696" t="s">
        <v>3597</v>
      </c>
      <c r="D4696" t="s">
        <v>3698</v>
      </c>
      <c r="E4696" t="s">
        <v>5439</v>
      </c>
      <c r="F4696" t="s">
        <v>3600</v>
      </c>
      <c r="G4696">
        <v>206905073</v>
      </c>
      <c r="I4696" t="s">
        <v>3601</v>
      </c>
      <c r="J4696" t="s">
        <v>7276</v>
      </c>
      <c r="K4696" t="s">
        <v>3688</v>
      </c>
      <c r="L4696" t="s">
        <v>9132</v>
      </c>
      <c r="P4696">
        <v>11</v>
      </c>
      <c r="Q4696">
        <v>16.5</v>
      </c>
      <c r="R4696">
        <v>8.1</v>
      </c>
      <c r="S4696" t="b">
        <v>0</v>
      </c>
      <c r="T4696" t="b">
        <v>0</v>
      </c>
      <c r="U4696" t="b">
        <v>1</v>
      </c>
      <c r="V4696">
        <v>46000</v>
      </c>
      <c r="W4696">
        <v>32200</v>
      </c>
      <c r="X4696">
        <v>2.37</v>
      </c>
      <c r="Y4696">
        <v>32200</v>
      </c>
      <c r="Z4696">
        <v>2.37</v>
      </c>
    </row>
    <row r="4697" spans="1:26">
      <c r="A4697">
        <v>206905071</v>
      </c>
      <c r="B4697" t="s">
        <v>9127</v>
      </c>
      <c r="C4697" t="s">
        <v>3597</v>
      </c>
      <c r="D4697" t="s">
        <v>3698</v>
      </c>
      <c r="E4697" t="s">
        <v>5439</v>
      </c>
      <c r="F4697" t="s">
        <v>3600</v>
      </c>
      <c r="G4697">
        <v>206905071</v>
      </c>
      <c r="I4697" t="s">
        <v>3601</v>
      </c>
      <c r="J4697" t="s">
        <v>7276</v>
      </c>
      <c r="K4697" t="s">
        <v>3688</v>
      </c>
      <c r="L4697" t="s">
        <v>9131</v>
      </c>
      <c r="P4697">
        <v>10.9</v>
      </c>
      <c r="Q4697">
        <v>16</v>
      </c>
      <c r="R4697">
        <v>7.8</v>
      </c>
      <c r="S4697" t="b">
        <v>0</v>
      </c>
      <c r="T4697" t="b">
        <v>0</v>
      </c>
      <c r="U4697" t="b">
        <v>0</v>
      </c>
      <c r="V4697">
        <v>45000</v>
      </c>
      <c r="W4697">
        <v>31600</v>
      </c>
      <c r="X4697">
        <v>2.12</v>
      </c>
      <c r="Y4697">
        <v>31600</v>
      </c>
      <c r="Z4697">
        <v>2.12</v>
      </c>
    </row>
    <row r="4698" spans="1:26">
      <c r="A4698">
        <v>206905070</v>
      </c>
      <c r="B4698" t="s">
        <v>9127</v>
      </c>
      <c r="C4698" t="s">
        <v>3597</v>
      </c>
      <c r="D4698" t="s">
        <v>3698</v>
      </c>
      <c r="E4698" t="s">
        <v>5439</v>
      </c>
      <c r="F4698" t="s">
        <v>3600</v>
      </c>
      <c r="G4698">
        <v>206905070</v>
      </c>
      <c r="I4698" t="s">
        <v>3601</v>
      </c>
      <c r="J4698" t="s">
        <v>7276</v>
      </c>
      <c r="K4698" t="s">
        <v>3688</v>
      </c>
      <c r="L4698" t="s">
        <v>9130</v>
      </c>
      <c r="P4698">
        <v>10.9</v>
      </c>
      <c r="Q4698">
        <v>16</v>
      </c>
      <c r="R4698">
        <v>7.8</v>
      </c>
      <c r="S4698" t="b">
        <v>0</v>
      </c>
      <c r="T4698" t="b">
        <v>0</v>
      </c>
      <c r="U4698" t="b">
        <v>0</v>
      </c>
      <c r="V4698">
        <v>45000</v>
      </c>
      <c r="W4698">
        <v>31600</v>
      </c>
      <c r="X4698">
        <v>2.12</v>
      </c>
      <c r="Y4698">
        <v>31600</v>
      </c>
      <c r="Z4698">
        <v>2.12</v>
      </c>
    </row>
    <row r="4699" spans="1:26">
      <c r="A4699">
        <v>206905069</v>
      </c>
      <c r="B4699" t="s">
        <v>9127</v>
      </c>
      <c r="C4699" t="s">
        <v>3597</v>
      </c>
      <c r="D4699" t="s">
        <v>3698</v>
      </c>
      <c r="E4699" t="s">
        <v>5439</v>
      </c>
      <c r="F4699" t="s">
        <v>3600</v>
      </c>
      <c r="G4699">
        <v>206905069</v>
      </c>
      <c r="I4699" t="s">
        <v>3601</v>
      </c>
      <c r="J4699" t="s">
        <v>7276</v>
      </c>
      <c r="K4699" t="s">
        <v>3688</v>
      </c>
      <c r="L4699" t="s">
        <v>9129</v>
      </c>
      <c r="P4699">
        <v>10.9</v>
      </c>
      <c r="Q4699">
        <v>16</v>
      </c>
      <c r="R4699">
        <v>7.8</v>
      </c>
      <c r="S4699" t="b">
        <v>0</v>
      </c>
      <c r="T4699" t="b">
        <v>0</v>
      </c>
      <c r="U4699" t="b">
        <v>0</v>
      </c>
      <c r="V4699">
        <v>45000</v>
      </c>
      <c r="W4699">
        <v>31600</v>
      </c>
      <c r="X4699">
        <v>2.12</v>
      </c>
      <c r="Y4699">
        <v>31600</v>
      </c>
      <c r="Z4699">
        <v>2.12</v>
      </c>
    </row>
    <row r="4700" spans="1:26">
      <c r="A4700">
        <v>206905072</v>
      </c>
      <c r="B4700" t="s">
        <v>9127</v>
      </c>
      <c r="C4700" t="s">
        <v>3597</v>
      </c>
      <c r="D4700" t="s">
        <v>3698</v>
      </c>
      <c r="E4700" t="s">
        <v>5439</v>
      </c>
      <c r="F4700" t="s">
        <v>3600</v>
      </c>
      <c r="G4700">
        <v>206905072</v>
      </c>
      <c r="I4700" t="s">
        <v>3601</v>
      </c>
      <c r="J4700" t="s">
        <v>7276</v>
      </c>
      <c r="K4700" t="s">
        <v>3688</v>
      </c>
      <c r="L4700" t="s">
        <v>9128</v>
      </c>
      <c r="P4700">
        <v>11</v>
      </c>
      <c r="Q4700">
        <v>16.5</v>
      </c>
      <c r="R4700">
        <v>7.8</v>
      </c>
      <c r="S4700" t="b">
        <v>0</v>
      </c>
      <c r="T4700" t="b">
        <v>0</v>
      </c>
      <c r="U4700" t="b">
        <v>0</v>
      </c>
      <c r="V4700">
        <v>44500</v>
      </c>
      <c r="W4700">
        <v>31400</v>
      </c>
      <c r="X4700">
        <v>2.13</v>
      </c>
      <c r="Y4700">
        <v>31400</v>
      </c>
      <c r="Z4700">
        <v>2.13</v>
      </c>
    </row>
    <row r="4701" spans="1:26">
      <c r="A4701">
        <v>206902824</v>
      </c>
      <c r="B4701" t="s">
        <v>9127</v>
      </c>
      <c r="C4701" t="s">
        <v>3597</v>
      </c>
      <c r="D4701" t="s">
        <v>3698</v>
      </c>
      <c r="E4701" t="s">
        <v>5439</v>
      </c>
      <c r="F4701" t="s">
        <v>3600</v>
      </c>
      <c r="G4701">
        <v>206902824</v>
      </c>
      <c r="I4701" t="s">
        <v>3601</v>
      </c>
      <c r="J4701" t="s">
        <v>9134</v>
      </c>
      <c r="K4701" t="s">
        <v>3688</v>
      </c>
      <c r="L4701" t="s">
        <v>9154</v>
      </c>
      <c r="P4701">
        <v>10.9</v>
      </c>
      <c r="Q4701">
        <v>17.5</v>
      </c>
      <c r="R4701">
        <v>8.5</v>
      </c>
      <c r="S4701" t="b">
        <v>0</v>
      </c>
      <c r="T4701" t="b">
        <v>0</v>
      </c>
      <c r="U4701" t="b">
        <v>1</v>
      </c>
      <c r="V4701">
        <v>33600</v>
      </c>
      <c r="W4701">
        <v>23400</v>
      </c>
      <c r="X4701">
        <v>2.36</v>
      </c>
      <c r="Y4701">
        <v>23400</v>
      </c>
      <c r="Z4701">
        <v>2.36</v>
      </c>
    </row>
    <row r="4702" spans="1:26">
      <c r="A4702">
        <v>206902820</v>
      </c>
      <c r="B4702" t="s">
        <v>9127</v>
      </c>
      <c r="C4702" t="s">
        <v>3597</v>
      </c>
      <c r="D4702" t="s">
        <v>3698</v>
      </c>
      <c r="E4702" t="s">
        <v>5439</v>
      </c>
      <c r="F4702" t="s">
        <v>3600</v>
      </c>
      <c r="G4702">
        <v>206902820</v>
      </c>
      <c r="I4702" t="s">
        <v>3601</v>
      </c>
      <c r="J4702" t="s">
        <v>9134</v>
      </c>
      <c r="K4702" t="s">
        <v>3688</v>
      </c>
      <c r="L4702" t="s">
        <v>9153</v>
      </c>
      <c r="P4702">
        <v>11</v>
      </c>
      <c r="Q4702">
        <v>15.5</v>
      </c>
      <c r="R4702">
        <v>8.5</v>
      </c>
      <c r="S4702" t="b">
        <v>0</v>
      </c>
      <c r="T4702" t="b">
        <v>0</v>
      </c>
      <c r="U4702" t="b">
        <v>1</v>
      </c>
      <c r="V4702">
        <v>34000</v>
      </c>
      <c r="W4702">
        <v>22400</v>
      </c>
      <c r="X4702">
        <v>2.42</v>
      </c>
      <c r="Y4702">
        <v>22400</v>
      </c>
      <c r="Z4702">
        <v>2.42</v>
      </c>
    </row>
    <row r="4703" spans="1:26">
      <c r="A4703">
        <v>206902819</v>
      </c>
      <c r="B4703" t="s">
        <v>9127</v>
      </c>
      <c r="C4703" t="s">
        <v>3597</v>
      </c>
      <c r="D4703" t="s">
        <v>3698</v>
      </c>
      <c r="E4703" t="s">
        <v>5439</v>
      </c>
      <c r="F4703" t="s">
        <v>3600</v>
      </c>
      <c r="G4703">
        <v>206902819</v>
      </c>
      <c r="I4703" t="s">
        <v>3601</v>
      </c>
      <c r="J4703" t="s">
        <v>9134</v>
      </c>
      <c r="K4703" t="s">
        <v>3688</v>
      </c>
      <c r="L4703" t="s">
        <v>9152</v>
      </c>
      <c r="P4703">
        <v>11</v>
      </c>
      <c r="Q4703">
        <v>15.5</v>
      </c>
      <c r="R4703">
        <v>8.5</v>
      </c>
      <c r="S4703" t="b">
        <v>0</v>
      </c>
      <c r="T4703" t="b">
        <v>0</v>
      </c>
      <c r="U4703" t="b">
        <v>1</v>
      </c>
      <c r="V4703">
        <v>34000</v>
      </c>
      <c r="W4703">
        <v>22400</v>
      </c>
      <c r="X4703">
        <v>2.42</v>
      </c>
      <c r="Y4703">
        <v>22400</v>
      </c>
      <c r="Z4703">
        <v>2.42</v>
      </c>
    </row>
    <row r="4704" spans="1:26">
      <c r="A4704">
        <v>206902822</v>
      </c>
      <c r="B4704" t="s">
        <v>9127</v>
      </c>
      <c r="C4704" t="s">
        <v>3597</v>
      </c>
      <c r="D4704" t="s">
        <v>3698</v>
      </c>
      <c r="E4704" t="s">
        <v>5439</v>
      </c>
      <c r="F4704" t="s">
        <v>3600</v>
      </c>
      <c r="G4704">
        <v>206902822</v>
      </c>
      <c r="I4704" t="s">
        <v>3601</v>
      </c>
      <c r="J4704" t="s">
        <v>9134</v>
      </c>
      <c r="K4704" t="s">
        <v>3688</v>
      </c>
      <c r="L4704" t="s">
        <v>9151</v>
      </c>
      <c r="P4704">
        <v>11.5</v>
      </c>
      <c r="Q4704">
        <v>18</v>
      </c>
      <c r="R4704">
        <v>8.5</v>
      </c>
      <c r="S4704" t="b">
        <v>0</v>
      </c>
      <c r="T4704" t="b">
        <v>0</v>
      </c>
      <c r="U4704" t="b">
        <v>1</v>
      </c>
      <c r="V4704">
        <v>34000</v>
      </c>
      <c r="W4704">
        <v>22200</v>
      </c>
      <c r="X4704">
        <v>2.5</v>
      </c>
      <c r="Y4704">
        <v>22200</v>
      </c>
      <c r="Z4704">
        <v>2.5</v>
      </c>
    </row>
    <row r="4705" spans="1:26">
      <c r="A4705">
        <v>206902821</v>
      </c>
      <c r="B4705" t="s">
        <v>9127</v>
      </c>
      <c r="C4705" t="s">
        <v>3597</v>
      </c>
      <c r="D4705" t="s">
        <v>3698</v>
      </c>
      <c r="E4705" t="s">
        <v>5439</v>
      </c>
      <c r="F4705" t="s">
        <v>3600</v>
      </c>
      <c r="G4705">
        <v>206902821</v>
      </c>
      <c r="I4705" t="s">
        <v>3601</v>
      </c>
      <c r="J4705" t="s">
        <v>9134</v>
      </c>
      <c r="K4705" t="s">
        <v>3688</v>
      </c>
      <c r="L4705" t="s">
        <v>9150</v>
      </c>
      <c r="P4705">
        <v>10.9</v>
      </c>
      <c r="Q4705">
        <v>17.100000000000001</v>
      </c>
      <c r="R4705">
        <v>8.5</v>
      </c>
      <c r="S4705" t="b">
        <v>0</v>
      </c>
      <c r="T4705" t="b">
        <v>0</v>
      </c>
      <c r="U4705" t="b">
        <v>1</v>
      </c>
      <c r="V4705">
        <v>33800</v>
      </c>
      <c r="W4705">
        <v>22600</v>
      </c>
      <c r="X4705">
        <v>2.44</v>
      </c>
      <c r="Y4705">
        <v>22600</v>
      </c>
      <c r="Z4705">
        <v>2.44</v>
      </c>
    </row>
    <row r="4706" spans="1:26">
      <c r="A4706">
        <v>206902823</v>
      </c>
      <c r="B4706" t="s">
        <v>9127</v>
      </c>
      <c r="C4706" t="s">
        <v>3597</v>
      </c>
      <c r="D4706" t="s">
        <v>3698</v>
      </c>
      <c r="E4706" t="s">
        <v>5439</v>
      </c>
      <c r="F4706" t="s">
        <v>3600</v>
      </c>
      <c r="G4706">
        <v>206902823</v>
      </c>
      <c r="I4706" t="s">
        <v>3601</v>
      </c>
      <c r="J4706" t="s">
        <v>9134</v>
      </c>
      <c r="K4706" t="s">
        <v>3688</v>
      </c>
      <c r="L4706" t="s">
        <v>9149</v>
      </c>
      <c r="P4706">
        <v>11.7</v>
      </c>
      <c r="Q4706">
        <v>17.5</v>
      </c>
      <c r="R4706">
        <v>8.5</v>
      </c>
      <c r="S4706" t="b">
        <v>0</v>
      </c>
      <c r="T4706" t="b">
        <v>0</v>
      </c>
      <c r="U4706" t="b">
        <v>1</v>
      </c>
      <c r="V4706">
        <v>34400</v>
      </c>
      <c r="W4706">
        <v>22200</v>
      </c>
      <c r="X4706">
        <v>2.5299999999999998</v>
      </c>
      <c r="Y4706">
        <v>22200</v>
      </c>
      <c r="Z4706">
        <v>2.5299999999999998</v>
      </c>
    </row>
    <row r="4707" spans="1:26">
      <c r="A4707">
        <v>206902825</v>
      </c>
      <c r="B4707" t="s">
        <v>9127</v>
      </c>
      <c r="C4707" t="s">
        <v>3597</v>
      </c>
      <c r="D4707" t="s">
        <v>3698</v>
      </c>
      <c r="E4707" t="s">
        <v>5439</v>
      </c>
      <c r="F4707" t="s">
        <v>3600</v>
      </c>
      <c r="G4707">
        <v>206902825</v>
      </c>
      <c r="I4707" t="s">
        <v>3601</v>
      </c>
      <c r="J4707" t="s">
        <v>9134</v>
      </c>
      <c r="K4707" t="s">
        <v>3688</v>
      </c>
      <c r="L4707" t="s">
        <v>9148</v>
      </c>
      <c r="P4707">
        <v>11</v>
      </c>
      <c r="Q4707">
        <v>17.100000000000001</v>
      </c>
      <c r="R4707">
        <v>7.8</v>
      </c>
      <c r="S4707" t="b">
        <v>0</v>
      </c>
      <c r="T4707" t="b">
        <v>0</v>
      </c>
      <c r="U4707" t="b">
        <v>0</v>
      </c>
      <c r="V4707">
        <v>34200</v>
      </c>
      <c r="W4707">
        <v>22000</v>
      </c>
      <c r="X4707">
        <v>2.5099999999999998</v>
      </c>
      <c r="Y4707">
        <v>22000</v>
      </c>
      <c r="Z4707">
        <v>2.5099999999999998</v>
      </c>
    </row>
    <row r="4708" spans="1:26">
      <c r="A4708">
        <v>206902818</v>
      </c>
      <c r="B4708" t="s">
        <v>9127</v>
      </c>
      <c r="C4708" t="s">
        <v>3597</v>
      </c>
      <c r="D4708" t="s">
        <v>3698</v>
      </c>
      <c r="E4708" t="s">
        <v>5439</v>
      </c>
      <c r="F4708" t="s">
        <v>3600</v>
      </c>
      <c r="G4708">
        <v>206902818</v>
      </c>
      <c r="I4708" t="s">
        <v>3601</v>
      </c>
      <c r="J4708" t="s">
        <v>9134</v>
      </c>
      <c r="K4708" t="s">
        <v>3688</v>
      </c>
      <c r="L4708" t="s">
        <v>9147</v>
      </c>
      <c r="P4708">
        <v>11.7</v>
      </c>
      <c r="Q4708">
        <v>19</v>
      </c>
      <c r="R4708">
        <v>8.5</v>
      </c>
      <c r="S4708" t="b">
        <v>0</v>
      </c>
      <c r="T4708" t="b">
        <v>0</v>
      </c>
      <c r="U4708" t="b">
        <v>1</v>
      </c>
      <c r="V4708">
        <v>34000</v>
      </c>
      <c r="W4708">
        <v>22000</v>
      </c>
      <c r="X4708">
        <v>2.5</v>
      </c>
      <c r="Y4708">
        <v>22000</v>
      </c>
      <c r="Z4708">
        <v>2.5</v>
      </c>
    </row>
    <row r="4709" spans="1:26">
      <c r="A4709">
        <v>206903147</v>
      </c>
      <c r="B4709" t="s">
        <v>9127</v>
      </c>
      <c r="C4709" t="s">
        <v>3597</v>
      </c>
      <c r="D4709" t="s">
        <v>3698</v>
      </c>
      <c r="E4709" t="s">
        <v>5439</v>
      </c>
      <c r="F4709" t="s">
        <v>3600</v>
      </c>
      <c r="G4709">
        <v>206903147</v>
      </c>
      <c r="I4709" t="s">
        <v>3601</v>
      </c>
      <c r="J4709" t="s">
        <v>9134</v>
      </c>
      <c r="K4709" t="s">
        <v>3688</v>
      </c>
      <c r="L4709" t="s">
        <v>9146</v>
      </c>
      <c r="P4709">
        <v>12.3</v>
      </c>
      <c r="Q4709">
        <v>19</v>
      </c>
      <c r="R4709">
        <v>8.5</v>
      </c>
      <c r="S4709" t="b">
        <v>0</v>
      </c>
      <c r="T4709" t="b">
        <v>0</v>
      </c>
      <c r="U4709" t="b">
        <v>1</v>
      </c>
      <c r="V4709">
        <v>24000</v>
      </c>
      <c r="W4709">
        <v>16200</v>
      </c>
      <c r="X4709">
        <v>3.06</v>
      </c>
      <c r="Y4709">
        <v>16200</v>
      </c>
      <c r="Z4709">
        <v>3.06</v>
      </c>
    </row>
    <row r="4710" spans="1:26">
      <c r="A4710">
        <v>206903146</v>
      </c>
      <c r="B4710" t="s">
        <v>9127</v>
      </c>
      <c r="C4710" t="s">
        <v>3597</v>
      </c>
      <c r="D4710" t="s">
        <v>3698</v>
      </c>
      <c r="E4710" t="s">
        <v>5439</v>
      </c>
      <c r="F4710" t="s">
        <v>3600</v>
      </c>
      <c r="G4710">
        <v>206903146</v>
      </c>
      <c r="I4710" t="s">
        <v>3601</v>
      </c>
      <c r="J4710" t="s">
        <v>9134</v>
      </c>
      <c r="K4710" t="s">
        <v>3688</v>
      </c>
      <c r="L4710" t="s">
        <v>9145</v>
      </c>
      <c r="P4710">
        <v>12.3</v>
      </c>
      <c r="Q4710">
        <v>19</v>
      </c>
      <c r="R4710">
        <v>8.5</v>
      </c>
      <c r="S4710" t="b">
        <v>0</v>
      </c>
      <c r="T4710" t="b">
        <v>0</v>
      </c>
      <c r="U4710" t="b">
        <v>1</v>
      </c>
      <c r="V4710">
        <v>23200</v>
      </c>
      <c r="W4710">
        <v>15800</v>
      </c>
      <c r="X4710">
        <v>2.91</v>
      </c>
      <c r="Y4710">
        <v>15800</v>
      </c>
      <c r="Z4710">
        <v>2.91</v>
      </c>
    </row>
    <row r="4711" spans="1:26">
      <c r="A4711">
        <v>206903145</v>
      </c>
      <c r="B4711" t="s">
        <v>9127</v>
      </c>
      <c r="C4711" t="s">
        <v>3597</v>
      </c>
      <c r="D4711" t="s">
        <v>3698</v>
      </c>
      <c r="E4711" t="s">
        <v>5439</v>
      </c>
      <c r="F4711" t="s">
        <v>3600</v>
      </c>
      <c r="G4711">
        <v>206903145</v>
      </c>
      <c r="I4711" t="s">
        <v>3601</v>
      </c>
      <c r="J4711" t="s">
        <v>9134</v>
      </c>
      <c r="K4711" t="s">
        <v>3688</v>
      </c>
      <c r="L4711" t="s">
        <v>9144</v>
      </c>
      <c r="P4711">
        <v>12.3</v>
      </c>
      <c r="Q4711">
        <v>19</v>
      </c>
      <c r="R4711">
        <v>8.5</v>
      </c>
      <c r="S4711" t="b">
        <v>0</v>
      </c>
      <c r="T4711" t="b">
        <v>0</v>
      </c>
      <c r="U4711" t="b">
        <v>1</v>
      </c>
      <c r="V4711">
        <v>23200</v>
      </c>
      <c r="W4711">
        <v>15400</v>
      </c>
      <c r="X4711">
        <v>2.87</v>
      </c>
      <c r="Y4711">
        <v>15400</v>
      </c>
      <c r="Z4711">
        <v>2.87</v>
      </c>
    </row>
    <row r="4712" spans="1:26">
      <c r="A4712">
        <v>206903144</v>
      </c>
      <c r="B4712" t="s">
        <v>9127</v>
      </c>
      <c r="C4712" t="s">
        <v>3597</v>
      </c>
      <c r="D4712" t="s">
        <v>3698</v>
      </c>
      <c r="E4712" t="s">
        <v>5439</v>
      </c>
      <c r="F4712" t="s">
        <v>3600</v>
      </c>
      <c r="G4712">
        <v>206903144</v>
      </c>
      <c r="I4712" t="s">
        <v>3601</v>
      </c>
      <c r="J4712" t="s">
        <v>9134</v>
      </c>
      <c r="K4712" t="s">
        <v>3688</v>
      </c>
      <c r="L4712" t="s">
        <v>9143</v>
      </c>
      <c r="P4712">
        <v>12.3</v>
      </c>
      <c r="Q4712">
        <v>18.5</v>
      </c>
      <c r="R4712">
        <v>8.5</v>
      </c>
      <c r="S4712" t="b">
        <v>0</v>
      </c>
      <c r="T4712" t="b">
        <v>0</v>
      </c>
      <c r="U4712" t="b">
        <v>1</v>
      </c>
      <c r="V4712">
        <v>23600</v>
      </c>
      <c r="W4712">
        <v>15900</v>
      </c>
      <c r="X4712">
        <v>2.71</v>
      </c>
      <c r="Y4712">
        <v>15900</v>
      </c>
      <c r="Z4712">
        <v>2.71</v>
      </c>
    </row>
    <row r="4713" spans="1:26">
      <c r="A4713">
        <v>206903142</v>
      </c>
      <c r="B4713" t="s">
        <v>9127</v>
      </c>
      <c r="C4713" t="s">
        <v>3597</v>
      </c>
      <c r="D4713" t="s">
        <v>3698</v>
      </c>
      <c r="E4713" t="s">
        <v>5439</v>
      </c>
      <c r="F4713" t="s">
        <v>3600</v>
      </c>
      <c r="G4713">
        <v>206903142</v>
      </c>
      <c r="I4713" t="s">
        <v>3601</v>
      </c>
      <c r="J4713" t="s">
        <v>9134</v>
      </c>
      <c r="K4713" t="s">
        <v>3688</v>
      </c>
      <c r="L4713" t="s">
        <v>9142</v>
      </c>
      <c r="P4713">
        <v>12.3</v>
      </c>
      <c r="Q4713">
        <v>18.5</v>
      </c>
      <c r="R4713">
        <v>8.5</v>
      </c>
      <c r="S4713" t="b">
        <v>0</v>
      </c>
      <c r="T4713" t="b">
        <v>0</v>
      </c>
      <c r="U4713" t="b">
        <v>1</v>
      </c>
      <c r="V4713">
        <v>23400</v>
      </c>
      <c r="W4713">
        <v>15900</v>
      </c>
      <c r="X4713">
        <v>2.82</v>
      </c>
      <c r="Y4713">
        <v>15900</v>
      </c>
      <c r="Z4713">
        <v>2.82</v>
      </c>
    </row>
    <row r="4714" spans="1:26">
      <c r="A4714">
        <v>206903141</v>
      </c>
      <c r="B4714" t="s">
        <v>9127</v>
      </c>
      <c r="C4714" t="s">
        <v>3597</v>
      </c>
      <c r="D4714" t="s">
        <v>3698</v>
      </c>
      <c r="E4714" t="s">
        <v>5439</v>
      </c>
      <c r="F4714" t="s">
        <v>3600</v>
      </c>
      <c r="G4714">
        <v>206903141</v>
      </c>
      <c r="I4714" t="s">
        <v>3601</v>
      </c>
      <c r="J4714" t="s">
        <v>9134</v>
      </c>
      <c r="K4714" t="s">
        <v>3688</v>
      </c>
      <c r="L4714" t="s">
        <v>9141</v>
      </c>
      <c r="P4714">
        <v>12.3</v>
      </c>
      <c r="Q4714">
        <v>17.5</v>
      </c>
      <c r="R4714">
        <v>8.5</v>
      </c>
      <c r="S4714" t="b">
        <v>0</v>
      </c>
      <c r="T4714" t="b">
        <v>0</v>
      </c>
      <c r="U4714" t="b">
        <v>1</v>
      </c>
      <c r="V4714">
        <v>24000</v>
      </c>
      <c r="W4714">
        <v>15900</v>
      </c>
      <c r="X4714">
        <v>2.74</v>
      </c>
      <c r="Y4714">
        <v>15900</v>
      </c>
      <c r="Z4714">
        <v>2.74</v>
      </c>
    </row>
    <row r="4715" spans="1:26">
      <c r="A4715">
        <v>206903140</v>
      </c>
      <c r="B4715" t="s">
        <v>9127</v>
      </c>
      <c r="C4715" t="s">
        <v>3597</v>
      </c>
      <c r="D4715" t="s">
        <v>3698</v>
      </c>
      <c r="E4715" t="s">
        <v>5439</v>
      </c>
      <c r="F4715" t="s">
        <v>3600</v>
      </c>
      <c r="G4715">
        <v>206903140</v>
      </c>
      <c r="I4715" t="s">
        <v>3601</v>
      </c>
      <c r="J4715" t="s">
        <v>9134</v>
      </c>
      <c r="K4715" t="s">
        <v>3688</v>
      </c>
      <c r="L4715" t="s">
        <v>9140</v>
      </c>
      <c r="P4715">
        <v>12.3</v>
      </c>
      <c r="Q4715">
        <v>17.5</v>
      </c>
      <c r="R4715">
        <v>8.1</v>
      </c>
      <c r="S4715" t="b">
        <v>0</v>
      </c>
      <c r="T4715" t="b">
        <v>0</v>
      </c>
      <c r="U4715" t="b">
        <v>1</v>
      </c>
      <c r="V4715">
        <v>23000</v>
      </c>
      <c r="W4715">
        <v>15000</v>
      </c>
      <c r="X4715">
        <v>2.31</v>
      </c>
      <c r="Y4715">
        <v>15000</v>
      </c>
      <c r="Z4715">
        <v>2.31</v>
      </c>
    </row>
    <row r="4716" spans="1:26">
      <c r="A4716">
        <v>206903139</v>
      </c>
      <c r="B4716" t="s">
        <v>9127</v>
      </c>
      <c r="C4716" t="s">
        <v>3597</v>
      </c>
      <c r="D4716" t="s">
        <v>3698</v>
      </c>
      <c r="E4716" t="s">
        <v>5439</v>
      </c>
      <c r="F4716" t="s">
        <v>3600</v>
      </c>
      <c r="G4716">
        <v>206903139</v>
      </c>
      <c r="I4716" t="s">
        <v>3601</v>
      </c>
      <c r="J4716" t="s">
        <v>9134</v>
      </c>
      <c r="K4716" t="s">
        <v>3688</v>
      </c>
      <c r="L4716" t="s">
        <v>9139</v>
      </c>
      <c r="P4716">
        <v>12.3</v>
      </c>
      <c r="Q4716">
        <v>16.5</v>
      </c>
      <c r="R4716">
        <v>8.1</v>
      </c>
      <c r="S4716" t="b">
        <v>0</v>
      </c>
      <c r="T4716" t="b">
        <v>0</v>
      </c>
      <c r="U4716" t="b">
        <v>1</v>
      </c>
      <c r="V4716">
        <v>23000</v>
      </c>
      <c r="W4716">
        <v>16100</v>
      </c>
      <c r="X4716">
        <v>2.48</v>
      </c>
      <c r="Y4716">
        <v>16100</v>
      </c>
      <c r="Z4716">
        <v>2.48</v>
      </c>
    </row>
    <row r="4717" spans="1:26">
      <c r="A4717">
        <v>206903138</v>
      </c>
      <c r="B4717" t="s">
        <v>9127</v>
      </c>
      <c r="C4717" t="s">
        <v>3597</v>
      </c>
      <c r="D4717" t="s">
        <v>3698</v>
      </c>
      <c r="E4717" t="s">
        <v>5439</v>
      </c>
      <c r="F4717" t="s">
        <v>3600</v>
      </c>
      <c r="G4717">
        <v>206903138</v>
      </c>
      <c r="I4717" t="s">
        <v>3601</v>
      </c>
      <c r="J4717" t="s">
        <v>9134</v>
      </c>
      <c r="K4717" t="s">
        <v>3688</v>
      </c>
      <c r="L4717" t="s">
        <v>9138</v>
      </c>
      <c r="P4717">
        <v>12.3</v>
      </c>
      <c r="Q4717">
        <v>16.5</v>
      </c>
      <c r="R4717">
        <v>8.1</v>
      </c>
      <c r="S4717" t="b">
        <v>0</v>
      </c>
      <c r="T4717" t="b">
        <v>0</v>
      </c>
      <c r="U4717" t="b">
        <v>1</v>
      </c>
      <c r="V4717">
        <v>23000</v>
      </c>
      <c r="W4717">
        <v>16100</v>
      </c>
      <c r="X4717">
        <v>2.48</v>
      </c>
      <c r="Y4717">
        <v>16100</v>
      </c>
      <c r="Z4717">
        <v>2.48</v>
      </c>
    </row>
    <row r="4718" spans="1:26">
      <c r="A4718">
        <v>206903137</v>
      </c>
      <c r="B4718" t="s">
        <v>9127</v>
      </c>
      <c r="C4718" t="s">
        <v>3597</v>
      </c>
      <c r="D4718" t="s">
        <v>3698</v>
      </c>
      <c r="E4718" t="s">
        <v>5439</v>
      </c>
      <c r="F4718" t="s">
        <v>3600</v>
      </c>
      <c r="G4718">
        <v>206903137</v>
      </c>
      <c r="I4718" t="s">
        <v>3601</v>
      </c>
      <c r="J4718" t="s">
        <v>9134</v>
      </c>
      <c r="K4718" t="s">
        <v>3688</v>
      </c>
      <c r="L4718" t="s">
        <v>9137</v>
      </c>
      <c r="P4718">
        <v>12.3</v>
      </c>
      <c r="Q4718">
        <v>17.100000000000001</v>
      </c>
      <c r="R4718">
        <v>8.5</v>
      </c>
      <c r="S4718" t="b">
        <v>0</v>
      </c>
      <c r="T4718" t="b">
        <v>0</v>
      </c>
      <c r="U4718" t="b">
        <v>1</v>
      </c>
      <c r="V4718">
        <v>22000</v>
      </c>
      <c r="W4718">
        <v>15400</v>
      </c>
      <c r="X4718">
        <v>2.69</v>
      </c>
      <c r="Y4718">
        <v>15400</v>
      </c>
      <c r="Z4718">
        <v>2.69</v>
      </c>
    </row>
    <row r="4719" spans="1:26">
      <c r="A4719">
        <v>206903136</v>
      </c>
      <c r="B4719" t="s">
        <v>9127</v>
      </c>
      <c r="C4719" t="s">
        <v>3597</v>
      </c>
      <c r="D4719" t="s">
        <v>3698</v>
      </c>
      <c r="E4719" t="s">
        <v>5439</v>
      </c>
      <c r="F4719" t="s">
        <v>3600</v>
      </c>
      <c r="G4719">
        <v>206903136</v>
      </c>
      <c r="I4719" t="s">
        <v>3601</v>
      </c>
      <c r="J4719" t="s">
        <v>9134</v>
      </c>
      <c r="K4719" t="s">
        <v>3688</v>
      </c>
      <c r="L4719" t="s">
        <v>9136</v>
      </c>
      <c r="P4719">
        <v>12.3</v>
      </c>
      <c r="Q4719">
        <v>17.100000000000001</v>
      </c>
      <c r="R4719">
        <v>8.5</v>
      </c>
      <c r="S4719" t="b">
        <v>0</v>
      </c>
      <c r="T4719" t="b">
        <v>0</v>
      </c>
      <c r="U4719" t="b">
        <v>1</v>
      </c>
      <c r="V4719">
        <v>22000</v>
      </c>
      <c r="W4719">
        <v>15400</v>
      </c>
      <c r="X4719">
        <v>2.69</v>
      </c>
      <c r="Y4719">
        <v>15400</v>
      </c>
      <c r="Z4719">
        <v>2.69</v>
      </c>
    </row>
    <row r="4720" spans="1:26">
      <c r="A4720">
        <v>206903143</v>
      </c>
      <c r="B4720" t="s">
        <v>9127</v>
      </c>
      <c r="C4720" t="s">
        <v>3597</v>
      </c>
      <c r="D4720" t="s">
        <v>3698</v>
      </c>
      <c r="E4720" t="s">
        <v>5439</v>
      </c>
      <c r="F4720" t="s">
        <v>3600</v>
      </c>
      <c r="G4720">
        <v>206903143</v>
      </c>
      <c r="I4720" t="s">
        <v>3601</v>
      </c>
      <c r="J4720" t="s">
        <v>9134</v>
      </c>
      <c r="K4720" t="s">
        <v>3688</v>
      </c>
      <c r="L4720" t="s">
        <v>9135</v>
      </c>
      <c r="P4720">
        <v>12.3</v>
      </c>
      <c r="Q4720">
        <v>18.5</v>
      </c>
      <c r="R4720">
        <v>8.5</v>
      </c>
      <c r="S4720" t="b">
        <v>0</v>
      </c>
      <c r="T4720" t="b">
        <v>0</v>
      </c>
      <c r="U4720" t="b">
        <v>1</v>
      </c>
      <c r="V4720">
        <v>23400</v>
      </c>
      <c r="W4720">
        <v>16100</v>
      </c>
      <c r="X4720">
        <v>2.52</v>
      </c>
      <c r="Y4720">
        <v>16100</v>
      </c>
      <c r="Z4720">
        <v>2.52</v>
      </c>
    </row>
    <row r="4721" spans="1:26">
      <c r="A4721">
        <v>206906235</v>
      </c>
      <c r="B4721" t="s">
        <v>9127</v>
      </c>
      <c r="C4721" t="s">
        <v>3597</v>
      </c>
      <c r="D4721" t="s">
        <v>3698</v>
      </c>
      <c r="E4721" t="s">
        <v>5438</v>
      </c>
      <c r="F4721" t="s">
        <v>3600</v>
      </c>
      <c r="G4721">
        <v>206906235</v>
      </c>
      <c r="I4721" t="s">
        <v>3601</v>
      </c>
      <c r="J4721" t="s">
        <v>9134</v>
      </c>
      <c r="K4721" t="s">
        <v>3688</v>
      </c>
      <c r="L4721" t="s">
        <v>9154</v>
      </c>
      <c r="P4721">
        <v>10.9</v>
      </c>
      <c r="Q4721">
        <v>17.5</v>
      </c>
      <c r="R4721">
        <v>8.5</v>
      </c>
      <c r="S4721" t="b">
        <v>0</v>
      </c>
      <c r="T4721" t="b">
        <v>0</v>
      </c>
      <c r="U4721" t="b">
        <v>1</v>
      </c>
      <c r="V4721">
        <v>33600</v>
      </c>
      <c r="W4721">
        <v>23400</v>
      </c>
      <c r="X4721">
        <v>2.36</v>
      </c>
      <c r="Y4721">
        <v>23400</v>
      </c>
      <c r="Z4721">
        <v>2.36</v>
      </c>
    </row>
    <row r="4722" spans="1:26">
      <c r="A4722">
        <v>206906223</v>
      </c>
      <c r="B4722" t="s">
        <v>9127</v>
      </c>
      <c r="C4722" t="s">
        <v>3597</v>
      </c>
      <c r="D4722" t="s">
        <v>3698</v>
      </c>
      <c r="E4722" t="s">
        <v>5438</v>
      </c>
      <c r="F4722" t="s">
        <v>3600</v>
      </c>
      <c r="G4722">
        <v>206906223</v>
      </c>
      <c r="I4722" t="s">
        <v>3601</v>
      </c>
      <c r="J4722" t="s">
        <v>9134</v>
      </c>
      <c r="K4722" t="s">
        <v>3688</v>
      </c>
      <c r="L4722" t="s">
        <v>9153</v>
      </c>
      <c r="P4722">
        <v>11</v>
      </c>
      <c r="Q4722">
        <v>15.5</v>
      </c>
      <c r="R4722">
        <v>8.5</v>
      </c>
      <c r="S4722" t="b">
        <v>0</v>
      </c>
      <c r="T4722" t="b">
        <v>0</v>
      </c>
      <c r="U4722" t="b">
        <v>1</v>
      </c>
      <c r="V4722">
        <v>34000</v>
      </c>
      <c r="W4722">
        <v>22400</v>
      </c>
      <c r="X4722">
        <v>2.42</v>
      </c>
      <c r="Y4722">
        <v>22400</v>
      </c>
      <c r="Z4722">
        <v>2.42</v>
      </c>
    </row>
    <row r="4723" spans="1:26">
      <c r="A4723">
        <v>206906222</v>
      </c>
      <c r="B4723" t="s">
        <v>9127</v>
      </c>
      <c r="C4723" t="s">
        <v>3597</v>
      </c>
      <c r="D4723" t="s">
        <v>3698</v>
      </c>
      <c r="E4723" t="s">
        <v>5438</v>
      </c>
      <c r="F4723" t="s">
        <v>3600</v>
      </c>
      <c r="G4723">
        <v>206906222</v>
      </c>
      <c r="I4723" t="s">
        <v>3601</v>
      </c>
      <c r="J4723" t="s">
        <v>9134</v>
      </c>
      <c r="K4723" t="s">
        <v>3688</v>
      </c>
      <c r="L4723" t="s">
        <v>9152</v>
      </c>
      <c r="P4723">
        <v>11</v>
      </c>
      <c r="Q4723">
        <v>15.5</v>
      </c>
      <c r="R4723">
        <v>8.5</v>
      </c>
      <c r="S4723" t="b">
        <v>0</v>
      </c>
      <c r="T4723" t="b">
        <v>0</v>
      </c>
      <c r="U4723" t="b">
        <v>1</v>
      </c>
      <c r="V4723">
        <v>34000</v>
      </c>
      <c r="W4723">
        <v>22400</v>
      </c>
      <c r="X4723">
        <v>2.42</v>
      </c>
      <c r="Y4723">
        <v>22400</v>
      </c>
      <c r="Z4723">
        <v>2.42</v>
      </c>
    </row>
    <row r="4724" spans="1:26">
      <c r="A4724">
        <v>206906227</v>
      </c>
      <c r="B4724" t="s">
        <v>9127</v>
      </c>
      <c r="C4724" t="s">
        <v>3597</v>
      </c>
      <c r="D4724" t="s">
        <v>3698</v>
      </c>
      <c r="E4724" t="s">
        <v>5438</v>
      </c>
      <c r="F4724" t="s">
        <v>3600</v>
      </c>
      <c r="G4724">
        <v>206906227</v>
      </c>
      <c r="I4724" t="s">
        <v>3601</v>
      </c>
      <c r="J4724" t="s">
        <v>9134</v>
      </c>
      <c r="K4724" t="s">
        <v>3688</v>
      </c>
      <c r="L4724" t="s">
        <v>9151</v>
      </c>
      <c r="P4724">
        <v>11.5</v>
      </c>
      <c r="Q4724">
        <v>18</v>
      </c>
      <c r="R4724">
        <v>8.5</v>
      </c>
      <c r="S4724" t="b">
        <v>0</v>
      </c>
      <c r="T4724" t="b">
        <v>0</v>
      </c>
      <c r="U4724" t="b">
        <v>1</v>
      </c>
      <c r="V4724">
        <v>34000</v>
      </c>
      <c r="W4724">
        <v>22200</v>
      </c>
      <c r="X4724">
        <v>2.5</v>
      </c>
      <c r="Y4724">
        <v>22200</v>
      </c>
      <c r="Z4724">
        <v>2.5</v>
      </c>
    </row>
    <row r="4725" spans="1:26">
      <c r="A4725">
        <v>206906226</v>
      </c>
      <c r="B4725" t="s">
        <v>9127</v>
      </c>
      <c r="C4725" t="s">
        <v>3597</v>
      </c>
      <c r="D4725" t="s">
        <v>3698</v>
      </c>
      <c r="E4725" t="s">
        <v>5438</v>
      </c>
      <c r="F4725" t="s">
        <v>3600</v>
      </c>
      <c r="G4725">
        <v>206906226</v>
      </c>
      <c r="I4725" t="s">
        <v>3601</v>
      </c>
      <c r="J4725" t="s">
        <v>9134</v>
      </c>
      <c r="K4725" t="s">
        <v>3688</v>
      </c>
      <c r="L4725" t="s">
        <v>9150</v>
      </c>
      <c r="P4725">
        <v>10.9</v>
      </c>
      <c r="Q4725">
        <v>17.100000000000001</v>
      </c>
      <c r="R4725">
        <v>8.5</v>
      </c>
      <c r="S4725" t="b">
        <v>0</v>
      </c>
      <c r="T4725" t="b">
        <v>0</v>
      </c>
      <c r="U4725" t="b">
        <v>1</v>
      </c>
      <c r="V4725">
        <v>33800</v>
      </c>
      <c r="W4725">
        <v>22600</v>
      </c>
      <c r="X4725">
        <v>2.44</v>
      </c>
      <c r="Y4725">
        <v>22600</v>
      </c>
      <c r="Z4725">
        <v>2.44</v>
      </c>
    </row>
    <row r="4726" spans="1:26">
      <c r="A4726">
        <v>206906231</v>
      </c>
      <c r="B4726" t="s">
        <v>9127</v>
      </c>
      <c r="C4726" t="s">
        <v>3597</v>
      </c>
      <c r="D4726" t="s">
        <v>3698</v>
      </c>
      <c r="E4726" t="s">
        <v>5438</v>
      </c>
      <c r="F4726" t="s">
        <v>3600</v>
      </c>
      <c r="G4726">
        <v>206906231</v>
      </c>
      <c r="I4726" t="s">
        <v>3601</v>
      </c>
      <c r="J4726" t="s">
        <v>9134</v>
      </c>
      <c r="K4726" t="s">
        <v>3688</v>
      </c>
      <c r="L4726" t="s">
        <v>9149</v>
      </c>
      <c r="P4726">
        <v>11.7</v>
      </c>
      <c r="Q4726">
        <v>17.5</v>
      </c>
      <c r="R4726">
        <v>8.5</v>
      </c>
      <c r="S4726" t="b">
        <v>0</v>
      </c>
      <c r="T4726" t="b">
        <v>0</v>
      </c>
      <c r="U4726" t="b">
        <v>1</v>
      </c>
      <c r="V4726">
        <v>34400</v>
      </c>
      <c r="W4726">
        <v>22200</v>
      </c>
      <c r="X4726">
        <v>2.5299999999999998</v>
      </c>
      <c r="Y4726">
        <v>22200</v>
      </c>
      <c r="Z4726">
        <v>2.5299999999999998</v>
      </c>
    </row>
    <row r="4727" spans="1:26">
      <c r="A4727">
        <v>206906236</v>
      </c>
      <c r="B4727" t="s">
        <v>9127</v>
      </c>
      <c r="C4727" t="s">
        <v>3597</v>
      </c>
      <c r="D4727" t="s">
        <v>3698</v>
      </c>
      <c r="E4727" t="s">
        <v>5438</v>
      </c>
      <c r="F4727" t="s">
        <v>3600</v>
      </c>
      <c r="G4727">
        <v>206906236</v>
      </c>
      <c r="I4727" t="s">
        <v>3601</v>
      </c>
      <c r="J4727" t="s">
        <v>9134</v>
      </c>
      <c r="K4727" t="s">
        <v>3688</v>
      </c>
      <c r="L4727" t="s">
        <v>9148</v>
      </c>
      <c r="P4727">
        <v>11</v>
      </c>
      <c r="Q4727">
        <v>17.100000000000001</v>
      </c>
      <c r="R4727">
        <v>7.8</v>
      </c>
      <c r="S4727" t="b">
        <v>0</v>
      </c>
      <c r="T4727" t="b">
        <v>0</v>
      </c>
      <c r="U4727" t="b">
        <v>0</v>
      </c>
      <c r="V4727">
        <v>34200</v>
      </c>
      <c r="W4727">
        <v>22000</v>
      </c>
      <c r="X4727">
        <v>2.5099999999999998</v>
      </c>
      <c r="Y4727">
        <v>22000</v>
      </c>
      <c r="Z4727">
        <v>2.5099999999999998</v>
      </c>
    </row>
    <row r="4728" spans="1:26">
      <c r="A4728">
        <v>206905447</v>
      </c>
      <c r="B4728" t="s">
        <v>9127</v>
      </c>
      <c r="C4728" t="s">
        <v>3597</v>
      </c>
      <c r="D4728" t="s">
        <v>3698</v>
      </c>
      <c r="E4728" t="s">
        <v>5438</v>
      </c>
      <c r="F4728" t="s">
        <v>3600</v>
      </c>
      <c r="G4728">
        <v>206905447</v>
      </c>
      <c r="I4728" t="s">
        <v>3601</v>
      </c>
      <c r="J4728" t="s">
        <v>9134</v>
      </c>
      <c r="K4728" t="s">
        <v>3688</v>
      </c>
      <c r="L4728" t="s">
        <v>9147</v>
      </c>
      <c r="P4728">
        <v>11.7</v>
      </c>
      <c r="Q4728">
        <v>19</v>
      </c>
      <c r="R4728">
        <v>8.5</v>
      </c>
      <c r="S4728" t="b">
        <v>0</v>
      </c>
      <c r="T4728" t="b">
        <v>0</v>
      </c>
      <c r="U4728" t="b">
        <v>1</v>
      </c>
      <c r="V4728">
        <v>34000</v>
      </c>
      <c r="W4728">
        <v>22000</v>
      </c>
      <c r="X4728">
        <v>2.5</v>
      </c>
      <c r="Y4728">
        <v>22000</v>
      </c>
      <c r="Z4728">
        <v>2.5</v>
      </c>
    </row>
    <row r="4729" spans="1:26">
      <c r="A4729">
        <v>206906234</v>
      </c>
      <c r="B4729" t="s">
        <v>9127</v>
      </c>
      <c r="C4729" t="s">
        <v>3597</v>
      </c>
      <c r="D4729" t="s">
        <v>3698</v>
      </c>
      <c r="E4729" t="s">
        <v>5438</v>
      </c>
      <c r="F4729" t="s">
        <v>3600</v>
      </c>
      <c r="G4729">
        <v>206906234</v>
      </c>
      <c r="I4729" t="s">
        <v>3601</v>
      </c>
      <c r="J4729" t="s">
        <v>9134</v>
      </c>
      <c r="K4729" t="s">
        <v>3688</v>
      </c>
      <c r="L4729" t="s">
        <v>9146</v>
      </c>
      <c r="P4729">
        <v>12.3</v>
      </c>
      <c r="Q4729">
        <v>19</v>
      </c>
      <c r="R4729">
        <v>8.5</v>
      </c>
      <c r="S4729" t="b">
        <v>0</v>
      </c>
      <c r="T4729" t="b">
        <v>0</v>
      </c>
      <c r="U4729" t="b">
        <v>1</v>
      </c>
      <c r="V4729">
        <v>24000</v>
      </c>
      <c r="W4729">
        <v>16200</v>
      </c>
      <c r="X4729">
        <v>3.06</v>
      </c>
      <c r="Y4729">
        <v>16200</v>
      </c>
      <c r="Z4729">
        <v>3.06</v>
      </c>
    </row>
    <row r="4730" spans="1:26">
      <c r="A4730">
        <v>206906233</v>
      </c>
      <c r="B4730" t="s">
        <v>9127</v>
      </c>
      <c r="C4730" t="s">
        <v>3597</v>
      </c>
      <c r="D4730" t="s">
        <v>3698</v>
      </c>
      <c r="E4730" t="s">
        <v>5438</v>
      </c>
      <c r="F4730" t="s">
        <v>3600</v>
      </c>
      <c r="G4730">
        <v>206906233</v>
      </c>
      <c r="I4730" t="s">
        <v>3601</v>
      </c>
      <c r="J4730" t="s">
        <v>9134</v>
      </c>
      <c r="K4730" t="s">
        <v>3688</v>
      </c>
      <c r="L4730" t="s">
        <v>9145</v>
      </c>
      <c r="P4730">
        <v>12.3</v>
      </c>
      <c r="Q4730">
        <v>19</v>
      </c>
      <c r="R4730">
        <v>8.5</v>
      </c>
      <c r="S4730" t="b">
        <v>0</v>
      </c>
      <c r="T4730" t="b">
        <v>0</v>
      </c>
      <c r="U4730" t="b">
        <v>1</v>
      </c>
      <c r="V4730">
        <v>23200</v>
      </c>
      <c r="W4730">
        <v>15800</v>
      </c>
      <c r="X4730">
        <v>2.91</v>
      </c>
      <c r="Y4730">
        <v>15800</v>
      </c>
      <c r="Z4730">
        <v>2.91</v>
      </c>
    </row>
    <row r="4731" spans="1:26">
      <c r="A4731">
        <v>206906232</v>
      </c>
      <c r="B4731" t="s">
        <v>9127</v>
      </c>
      <c r="C4731" t="s">
        <v>3597</v>
      </c>
      <c r="D4731" t="s">
        <v>3698</v>
      </c>
      <c r="E4731" t="s">
        <v>5438</v>
      </c>
      <c r="F4731" t="s">
        <v>3600</v>
      </c>
      <c r="G4731">
        <v>206906232</v>
      </c>
      <c r="I4731" t="s">
        <v>3601</v>
      </c>
      <c r="J4731" t="s">
        <v>9134</v>
      </c>
      <c r="K4731" t="s">
        <v>3688</v>
      </c>
      <c r="L4731" t="s">
        <v>9144</v>
      </c>
      <c r="P4731">
        <v>12.3</v>
      </c>
      <c r="Q4731">
        <v>19</v>
      </c>
      <c r="R4731">
        <v>8.5</v>
      </c>
      <c r="S4731" t="b">
        <v>0</v>
      </c>
      <c r="T4731" t="b">
        <v>0</v>
      </c>
      <c r="U4731" t="b">
        <v>1</v>
      </c>
      <c r="V4731">
        <v>23200</v>
      </c>
      <c r="W4731">
        <v>15400</v>
      </c>
      <c r="X4731">
        <v>2.87</v>
      </c>
      <c r="Y4731">
        <v>15400</v>
      </c>
      <c r="Z4731">
        <v>2.87</v>
      </c>
    </row>
    <row r="4732" spans="1:26">
      <c r="A4732">
        <v>206906230</v>
      </c>
      <c r="B4732" t="s">
        <v>9127</v>
      </c>
      <c r="C4732" t="s">
        <v>3597</v>
      </c>
      <c r="D4732" t="s">
        <v>3698</v>
      </c>
      <c r="E4732" t="s">
        <v>5438</v>
      </c>
      <c r="F4732" t="s">
        <v>3600</v>
      </c>
      <c r="G4732">
        <v>206906230</v>
      </c>
      <c r="I4732" t="s">
        <v>3601</v>
      </c>
      <c r="J4732" t="s">
        <v>9134</v>
      </c>
      <c r="K4732" t="s">
        <v>3688</v>
      </c>
      <c r="L4732" t="s">
        <v>9143</v>
      </c>
      <c r="P4732">
        <v>12.3</v>
      </c>
      <c r="Q4732">
        <v>18.5</v>
      </c>
      <c r="R4732">
        <v>8.5</v>
      </c>
      <c r="S4732" t="b">
        <v>0</v>
      </c>
      <c r="T4732" t="b">
        <v>0</v>
      </c>
      <c r="U4732" t="b">
        <v>1</v>
      </c>
      <c r="V4732">
        <v>23600</v>
      </c>
      <c r="W4732">
        <v>15900</v>
      </c>
      <c r="X4732">
        <v>2.71</v>
      </c>
      <c r="Y4732">
        <v>15900</v>
      </c>
      <c r="Z4732">
        <v>2.71</v>
      </c>
    </row>
    <row r="4733" spans="1:26">
      <c r="A4733">
        <v>206906228</v>
      </c>
      <c r="B4733" t="s">
        <v>9127</v>
      </c>
      <c r="C4733" t="s">
        <v>3597</v>
      </c>
      <c r="D4733" t="s">
        <v>3698</v>
      </c>
      <c r="E4733" t="s">
        <v>5438</v>
      </c>
      <c r="F4733" t="s">
        <v>3600</v>
      </c>
      <c r="G4733">
        <v>206906228</v>
      </c>
      <c r="I4733" t="s">
        <v>3601</v>
      </c>
      <c r="J4733" t="s">
        <v>9134</v>
      </c>
      <c r="K4733" t="s">
        <v>3688</v>
      </c>
      <c r="L4733" t="s">
        <v>9142</v>
      </c>
      <c r="P4733">
        <v>12.3</v>
      </c>
      <c r="Q4733">
        <v>18.5</v>
      </c>
      <c r="R4733">
        <v>8.5</v>
      </c>
      <c r="S4733" t="b">
        <v>0</v>
      </c>
      <c r="T4733" t="b">
        <v>0</v>
      </c>
      <c r="U4733" t="b">
        <v>1</v>
      </c>
      <c r="V4733">
        <v>23400</v>
      </c>
      <c r="W4733">
        <v>15900</v>
      </c>
      <c r="X4733">
        <v>2.82</v>
      </c>
      <c r="Y4733">
        <v>15900</v>
      </c>
      <c r="Z4733">
        <v>2.82</v>
      </c>
    </row>
    <row r="4734" spans="1:26">
      <c r="A4734">
        <v>206906225</v>
      </c>
      <c r="B4734" t="s">
        <v>9127</v>
      </c>
      <c r="C4734" t="s">
        <v>3597</v>
      </c>
      <c r="D4734" t="s">
        <v>3698</v>
      </c>
      <c r="E4734" t="s">
        <v>5438</v>
      </c>
      <c r="F4734" t="s">
        <v>3600</v>
      </c>
      <c r="G4734">
        <v>206906225</v>
      </c>
      <c r="I4734" t="s">
        <v>3601</v>
      </c>
      <c r="J4734" t="s">
        <v>9134</v>
      </c>
      <c r="K4734" t="s">
        <v>3688</v>
      </c>
      <c r="L4734" t="s">
        <v>9141</v>
      </c>
      <c r="P4734">
        <v>12.3</v>
      </c>
      <c r="Q4734">
        <v>17.5</v>
      </c>
      <c r="R4734">
        <v>8.5</v>
      </c>
      <c r="S4734" t="b">
        <v>0</v>
      </c>
      <c r="T4734" t="b">
        <v>0</v>
      </c>
      <c r="U4734" t="b">
        <v>1</v>
      </c>
      <c r="V4734">
        <v>24000</v>
      </c>
      <c r="W4734">
        <v>15900</v>
      </c>
      <c r="X4734">
        <v>2.74</v>
      </c>
      <c r="Y4734">
        <v>15900</v>
      </c>
      <c r="Z4734">
        <v>2.74</v>
      </c>
    </row>
    <row r="4735" spans="1:26">
      <c r="A4735">
        <v>206906224</v>
      </c>
      <c r="B4735" t="s">
        <v>9127</v>
      </c>
      <c r="C4735" t="s">
        <v>3597</v>
      </c>
      <c r="D4735" t="s">
        <v>3698</v>
      </c>
      <c r="E4735" t="s">
        <v>5438</v>
      </c>
      <c r="F4735" t="s">
        <v>3600</v>
      </c>
      <c r="G4735">
        <v>206906224</v>
      </c>
      <c r="I4735" t="s">
        <v>3601</v>
      </c>
      <c r="J4735" t="s">
        <v>9134</v>
      </c>
      <c r="K4735" t="s">
        <v>3688</v>
      </c>
      <c r="L4735" t="s">
        <v>9140</v>
      </c>
      <c r="P4735">
        <v>12.3</v>
      </c>
      <c r="Q4735">
        <v>17.5</v>
      </c>
      <c r="R4735">
        <v>8.1</v>
      </c>
      <c r="S4735" t="b">
        <v>0</v>
      </c>
      <c r="T4735" t="b">
        <v>0</v>
      </c>
      <c r="U4735" t="b">
        <v>1</v>
      </c>
      <c r="V4735">
        <v>23000</v>
      </c>
      <c r="W4735">
        <v>15000</v>
      </c>
      <c r="X4735">
        <v>2.31</v>
      </c>
      <c r="Y4735">
        <v>15000</v>
      </c>
      <c r="Z4735">
        <v>2.31</v>
      </c>
    </row>
    <row r="4736" spans="1:26">
      <c r="A4736">
        <v>206906221</v>
      </c>
      <c r="B4736" t="s">
        <v>9127</v>
      </c>
      <c r="C4736" t="s">
        <v>3597</v>
      </c>
      <c r="D4736" t="s">
        <v>3698</v>
      </c>
      <c r="E4736" t="s">
        <v>5438</v>
      </c>
      <c r="F4736" t="s">
        <v>3600</v>
      </c>
      <c r="G4736">
        <v>206906221</v>
      </c>
      <c r="I4736" t="s">
        <v>3601</v>
      </c>
      <c r="J4736" t="s">
        <v>9134</v>
      </c>
      <c r="K4736" t="s">
        <v>3688</v>
      </c>
      <c r="L4736" t="s">
        <v>9139</v>
      </c>
      <c r="P4736">
        <v>12.3</v>
      </c>
      <c r="Q4736">
        <v>16.5</v>
      </c>
      <c r="R4736">
        <v>8.1</v>
      </c>
      <c r="S4736" t="b">
        <v>0</v>
      </c>
      <c r="T4736" t="b">
        <v>0</v>
      </c>
      <c r="U4736" t="b">
        <v>1</v>
      </c>
      <c r="V4736">
        <v>23000</v>
      </c>
      <c r="W4736">
        <v>16100</v>
      </c>
      <c r="X4736">
        <v>2.48</v>
      </c>
      <c r="Y4736">
        <v>16100</v>
      </c>
      <c r="Z4736">
        <v>2.48</v>
      </c>
    </row>
    <row r="4737" spans="1:26">
      <c r="A4737">
        <v>206906220</v>
      </c>
      <c r="B4737" t="s">
        <v>9127</v>
      </c>
      <c r="C4737" t="s">
        <v>3597</v>
      </c>
      <c r="D4737" t="s">
        <v>3698</v>
      </c>
      <c r="E4737" t="s">
        <v>5438</v>
      </c>
      <c r="F4737" t="s">
        <v>3600</v>
      </c>
      <c r="G4737">
        <v>206906220</v>
      </c>
      <c r="I4737" t="s">
        <v>3601</v>
      </c>
      <c r="J4737" t="s">
        <v>9134</v>
      </c>
      <c r="K4737" t="s">
        <v>3688</v>
      </c>
      <c r="L4737" t="s">
        <v>9138</v>
      </c>
      <c r="P4737">
        <v>12.3</v>
      </c>
      <c r="Q4737">
        <v>16.5</v>
      </c>
      <c r="R4737">
        <v>8.1</v>
      </c>
      <c r="S4737" t="b">
        <v>0</v>
      </c>
      <c r="T4737" t="b">
        <v>0</v>
      </c>
      <c r="U4737" t="b">
        <v>1</v>
      </c>
      <c r="V4737">
        <v>23000</v>
      </c>
      <c r="W4737">
        <v>16100</v>
      </c>
      <c r="X4737">
        <v>2.48</v>
      </c>
      <c r="Y4737">
        <v>16100</v>
      </c>
      <c r="Z4737">
        <v>2.48</v>
      </c>
    </row>
    <row r="4738" spans="1:26">
      <c r="A4738">
        <v>206906219</v>
      </c>
      <c r="B4738" t="s">
        <v>9127</v>
      </c>
      <c r="C4738" t="s">
        <v>3597</v>
      </c>
      <c r="D4738" t="s">
        <v>3698</v>
      </c>
      <c r="E4738" t="s">
        <v>5438</v>
      </c>
      <c r="F4738" t="s">
        <v>3600</v>
      </c>
      <c r="G4738">
        <v>206906219</v>
      </c>
      <c r="I4738" t="s">
        <v>3601</v>
      </c>
      <c r="J4738" t="s">
        <v>9134</v>
      </c>
      <c r="K4738" t="s">
        <v>3688</v>
      </c>
      <c r="L4738" t="s">
        <v>9137</v>
      </c>
      <c r="P4738">
        <v>12.3</v>
      </c>
      <c r="Q4738">
        <v>17.100000000000001</v>
      </c>
      <c r="R4738">
        <v>8.5</v>
      </c>
      <c r="S4738" t="b">
        <v>0</v>
      </c>
      <c r="T4738" t="b">
        <v>0</v>
      </c>
      <c r="U4738" t="b">
        <v>1</v>
      </c>
      <c r="V4738">
        <v>22000</v>
      </c>
      <c r="W4738">
        <v>15400</v>
      </c>
      <c r="X4738">
        <v>2.69</v>
      </c>
      <c r="Y4738">
        <v>15400</v>
      </c>
      <c r="Z4738">
        <v>2.69</v>
      </c>
    </row>
    <row r="4739" spans="1:26">
      <c r="A4739">
        <v>206906218</v>
      </c>
      <c r="B4739" t="s">
        <v>9127</v>
      </c>
      <c r="C4739" t="s">
        <v>3597</v>
      </c>
      <c r="D4739" t="s">
        <v>3698</v>
      </c>
      <c r="E4739" t="s">
        <v>5438</v>
      </c>
      <c r="F4739" t="s">
        <v>3600</v>
      </c>
      <c r="G4739">
        <v>206906218</v>
      </c>
      <c r="I4739" t="s">
        <v>3601</v>
      </c>
      <c r="J4739" t="s">
        <v>9134</v>
      </c>
      <c r="K4739" t="s">
        <v>3688</v>
      </c>
      <c r="L4739" t="s">
        <v>9136</v>
      </c>
      <c r="P4739">
        <v>12.3</v>
      </c>
      <c r="Q4739">
        <v>17.100000000000001</v>
      </c>
      <c r="R4739">
        <v>8.5</v>
      </c>
      <c r="S4739" t="b">
        <v>0</v>
      </c>
      <c r="T4739" t="b">
        <v>0</v>
      </c>
      <c r="U4739" t="b">
        <v>1</v>
      </c>
      <c r="V4739">
        <v>22000</v>
      </c>
      <c r="W4739">
        <v>15400</v>
      </c>
      <c r="X4739">
        <v>2.69</v>
      </c>
      <c r="Y4739">
        <v>15400</v>
      </c>
      <c r="Z4739">
        <v>2.69</v>
      </c>
    </row>
    <row r="4740" spans="1:26">
      <c r="A4740">
        <v>206906229</v>
      </c>
      <c r="B4740" t="s">
        <v>9127</v>
      </c>
      <c r="C4740" t="s">
        <v>3597</v>
      </c>
      <c r="D4740" t="s">
        <v>3698</v>
      </c>
      <c r="E4740" t="s">
        <v>5438</v>
      </c>
      <c r="F4740" t="s">
        <v>3600</v>
      </c>
      <c r="G4740">
        <v>206906229</v>
      </c>
      <c r="I4740" t="s">
        <v>3601</v>
      </c>
      <c r="J4740" t="s">
        <v>9134</v>
      </c>
      <c r="K4740" t="s">
        <v>3688</v>
      </c>
      <c r="L4740" t="s">
        <v>9135</v>
      </c>
      <c r="P4740">
        <v>12.3</v>
      </c>
      <c r="Q4740">
        <v>18.5</v>
      </c>
      <c r="R4740">
        <v>8.5</v>
      </c>
      <c r="S4740" t="b">
        <v>0</v>
      </c>
      <c r="T4740" t="b">
        <v>0</v>
      </c>
      <c r="U4740" t="b">
        <v>1</v>
      </c>
      <c r="V4740">
        <v>23400</v>
      </c>
      <c r="W4740">
        <v>16100</v>
      </c>
      <c r="X4740">
        <v>2.52</v>
      </c>
      <c r="Y4740">
        <v>16100</v>
      </c>
      <c r="Z4740">
        <v>2.52</v>
      </c>
    </row>
    <row r="4741" spans="1:26">
      <c r="A4741">
        <v>206906605</v>
      </c>
      <c r="B4741" t="s">
        <v>9127</v>
      </c>
      <c r="C4741" t="s">
        <v>3597</v>
      </c>
      <c r="D4741" t="s">
        <v>3698</v>
      </c>
      <c r="E4741" t="s">
        <v>5438</v>
      </c>
      <c r="F4741" t="s">
        <v>3600</v>
      </c>
      <c r="G4741">
        <v>206906605</v>
      </c>
      <c r="I4741" t="s">
        <v>3601</v>
      </c>
      <c r="J4741" t="s">
        <v>7276</v>
      </c>
      <c r="K4741" t="s">
        <v>3688</v>
      </c>
      <c r="L4741" t="s">
        <v>9133</v>
      </c>
      <c r="P4741">
        <v>10</v>
      </c>
      <c r="Q4741">
        <v>16</v>
      </c>
      <c r="R4741">
        <v>7.8</v>
      </c>
      <c r="S4741" t="b">
        <v>0</v>
      </c>
      <c r="T4741" t="b">
        <v>0</v>
      </c>
      <c r="U4741" t="b">
        <v>0</v>
      </c>
      <c r="V4741">
        <v>55500</v>
      </c>
      <c r="W4741">
        <v>38500</v>
      </c>
      <c r="X4741">
        <v>2.15</v>
      </c>
      <c r="Y4741">
        <v>38500</v>
      </c>
      <c r="Z4741">
        <v>2.15</v>
      </c>
    </row>
    <row r="4742" spans="1:26">
      <c r="A4742">
        <v>206906987</v>
      </c>
      <c r="B4742" t="s">
        <v>9127</v>
      </c>
      <c r="C4742" t="s">
        <v>3597</v>
      </c>
      <c r="D4742" t="s">
        <v>3698</v>
      </c>
      <c r="E4742" t="s">
        <v>5438</v>
      </c>
      <c r="F4742" t="s">
        <v>3600</v>
      </c>
      <c r="G4742">
        <v>206906987</v>
      </c>
      <c r="I4742" t="s">
        <v>3601</v>
      </c>
      <c r="J4742" t="s">
        <v>7276</v>
      </c>
      <c r="K4742" t="s">
        <v>3688</v>
      </c>
      <c r="L4742" t="s">
        <v>9132</v>
      </c>
      <c r="P4742">
        <v>11</v>
      </c>
      <c r="Q4742">
        <v>16.5</v>
      </c>
      <c r="R4742">
        <v>8.1</v>
      </c>
      <c r="S4742" t="b">
        <v>0</v>
      </c>
      <c r="T4742" t="b">
        <v>0</v>
      </c>
      <c r="U4742" t="b">
        <v>1</v>
      </c>
      <c r="V4742">
        <v>46000</v>
      </c>
      <c r="W4742">
        <v>32200</v>
      </c>
      <c r="X4742">
        <v>2.37</v>
      </c>
      <c r="Y4742">
        <v>32200</v>
      </c>
      <c r="Z4742">
        <v>2.37</v>
      </c>
    </row>
    <row r="4743" spans="1:26">
      <c r="A4743">
        <v>206906984</v>
      </c>
      <c r="B4743" t="s">
        <v>9127</v>
      </c>
      <c r="C4743" t="s">
        <v>3597</v>
      </c>
      <c r="D4743" t="s">
        <v>3698</v>
      </c>
      <c r="E4743" t="s">
        <v>5438</v>
      </c>
      <c r="F4743" t="s">
        <v>3600</v>
      </c>
      <c r="G4743">
        <v>206906984</v>
      </c>
      <c r="I4743" t="s">
        <v>3601</v>
      </c>
      <c r="J4743" t="s">
        <v>7276</v>
      </c>
      <c r="K4743" t="s">
        <v>3688</v>
      </c>
      <c r="L4743" t="s">
        <v>9131</v>
      </c>
      <c r="P4743">
        <v>10.9</v>
      </c>
      <c r="Q4743">
        <v>16</v>
      </c>
      <c r="R4743">
        <v>7.8</v>
      </c>
      <c r="S4743" t="b">
        <v>0</v>
      </c>
      <c r="T4743" t="b">
        <v>0</v>
      </c>
      <c r="U4743" t="b">
        <v>0</v>
      </c>
      <c r="V4743">
        <v>45000</v>
      </c>
      <c r="W4743">
        <v>31600</v>
      </c>
      <c r="X4743">
        <v>2.12</v>
      </c>
      <c r="Y4743">
        <v>31600</v>
      </c>
      <c r="Z4743">
        <v>2.12</v>
      </c>
    </row>
    <row r="4744" spans="1:26">
      <c r="A4744">
        <v>206906983</v>
      </c>
      <c r="B4744" t="s">
        <v>9127</v>
      </c>
      <c r="C4744" t="s">
        <v>3597</v>
      </c>
      <c r="D4744" t="s">
        <v>3698</v>
      </c>
      <c r="E4744" t="s">
        <v>5438</v>
      </c>
      <c r="F4744" t="s">
        <v>3600</v>
      </c>
      <c r="G4744">
        <v>206906983</v>
      </c>
      <c r="I4744" t="s">
        <v>3601</v>
      </c>
      <c r="J4744" t="s">
        <v>7276</v>
      </c>
      <c r="K4744" t="s">
        <v>3688</v>
      </c>
      <c r="L4744" t="s">
        <v>9130</v>
      </c>
      <c r="P4744">
        <v>10.9</v>
      </c>
      <c r="Q4744">
        <v>16</v>
      </c>
      <c r="R4744">
        <v>7.8</v>
      </c>
      <c r="S4744" t="b">
        <v>0</v>
      </c>
      <c r="T4744" t="b">
        <v>0</v>
      </c>
      <c r="U4744" t="b">
        <v>0</v>
      </c>
      <c r="V4744">
        <v>45000</v>
      </c>
      <c r="W4744">
        <v>31600</v>
      </c>
      <c r="X4744">
        <v>2.12</v>
      </c>
      <c r="Y4744">
        <v>31600</v>
      </c>
      <c r="Z4744">
        <v>2.12</v>
      </c>
    </row>
    <row r="4745" spans="1:26">
      <c r="A4745">
        <v>206906982</v>
      </c>
      <c r="B4745" t="s">
        <v>9127</v>
      </c>
      <c r="C4745" t="s">
        <v>3597</v>
      </c>
      <c r="D4745" t="s">
        <v>3698</v>
      </c>
      <c r="E4745" t="s">
        <v>5438</v>
      </c>
      <c r="F4745" t="s">
        <v>3600</v>
      </c>
      <c r="G4745">
        <v>206906982</v>
      </c>
      <c r="I4745" t="s">
        <v>3601</v>
      </c>
      <c r="J4745" t="s">
        <v>7276</v>
      </c>
      <c r="K4745" t="s">
        <v>3688</v>
      </c>
      <c r="L4745" t="s">
        <v>9129</v>
      </c>
      <c r="P4745">
        <v>10.9</v>
      </c>
      <c r="Q4745">
        <v>16</v>
      </c>
      <c r="R4745">
        <v>7.8</v>
      </c>
      <c r="S4745" t="b">
        <v>0</v>
      </c>
      <c r="T4745" t="b">
        <v>0</v>
      </c>
      <c r="U4745" t="b">
        <v>0</v>
      </c>
      <c r="V4745">
        <v>45000</v>
      </c>
      <c r="W4745">
        <v>31600</v>
      </c>
      <c r="X4745">
        <v>2.12</v>
      </c>
      <c r="Y4745">
        <v>31600</v>
      </c>
      <c r="Z4745">
        <v>2.12</v>
      </c>
    </row>
    <row r="4746" spans="1:26">
      <c r="A4746">
        <v>206906986</v>
      </c>
      <c r="B4746" t="s">
        <v>9127</v>
      </c>
      <c r="C4746" t="s">
        <v>3597</v>
      </c>
      <c r="D4746" t="s">
        <v>3698</v>
      </c>
      <c r="E4746" t="s">
        <v>5438</v>
      </c>
      <c r="F4746" t="s">
        <v>3600</v>
      </c>
      <c r="G4746">
        <v>206906986</v>
      </c>
      <c r="I4746" t="s">
        <v>3601</v>
      </c>
      <c r="J4746" t="s">
        <v>7276</v>
      </c>
      <c r="K4746" t="s">
        <v>3688</v>
      </c>
      <c r="L4746" t="s">
        <v>9128</v>
      </c>
      <c r="P4746">
        <v>11</v>
      </c>
      <c r="Q4746">
        <v>16.5</v>
      </c>
      <c r="R4746">
        <v>7.8</v>
      </c>
      <c r="S4746" t="b">
        <v>0</v>
      </c>
      <c r="T4746" t="b">
        <v>0</v>
      </c>
      <c r="U4746" t="b">
        <v>0</v>
      </c>
      <c r="V4746">
        <v>44500</v>
      </c>
      <c r="W4746">
        <v>31400</v>
      </c>
      <c r="X4746">
        <v>2.13</v>
      </c>
      <c r="Y4746">
        <v>31400</v>
      </c>
      <c r="Z4746">
        <v>2.13</v>
      </c>
    </row>
    <row r="4747" spans="1:26">
      <c r="A4747">
        <v>204795633</v>
      </c>
      <c r="B4747" t="s">
        <v>4500</v>
      </c>
      <c r="C4747" t="s">
        <v>3597</v>
      </c>
      <c r="D4747" t="s">
        <v>3743</v>
      </c>
      <c r="E4747" t="s">
        <v>3747</v>
      </c>
      <c r="F4747" t="s">
        <v>3753</v>
      </c>
      <c r="G4747">
        <v>204795633</v>
      </c>
      <c r="I4747" t="s">
        <v>3601</v>
      </c>
      <c r="J4747" t="s">
        <v>4539</v>
      </c>
      <c r="K4747" t="s">
        <v>3624</v>
      </c>
      <c r="L4747" t="s">
        <v>9125</v>
      </c>
      <c r="M4747">
        <v>10</v>
      </c>
      <c r="N4747">
        <v>19.100000000000001</v>
      </c>
      <c r="O4747">
        <v>10.8</v>
      </c>
      <c r="S4747" t="b">
        <v>0</v>
      </c>
      <c r="T4747" t="b">
        <v>0</v>
      </c>
      <c r="U4747" t="b">
        <v>0</v>
      </c>
      <c r="V4747">
        <v>30000</v>
      </c>
      <c r="W4747">
        <v>18500</v>
      </c>
      <c r="X4747">
        <v>2.74</v>
      </c>
      <c r="Y4747">
        <v>21200</v>
      </c>
      <c r="Z4747">
        <v>2.96</v>
      </c>
    </row>
    <row r="4748" spans="1:26">
      <c r="A4748">
        <v>206223050</v>
      </c>
      <c r="B4748" t="s">
        <v>4678</v>
      </c>
      <c r="C4748" t="s">
        <v>3597</v>
      </c>
      <c r="D4748" t="s">
        <v>3743</v>
      </c>
      <c r="E4748" t="s">
        <v>3752</v>
      </c>
      <c r="F4748" t="s">
        <v>3753</v>
      </c>
      <c r="G4748">
        <v>206223050</v>
      </c>
      <c r="I4748" t="s">
        <v>3601</v>
      </c>
      <c r="J4748" t="s">
        <v>4758</v>
      </c>
      <c r="K4748" t="s">
        <v>3624</v>
      </c>
      <c r="L4748" t="s">
        <v>9126</v>
      </c>
      <c r="M4748">
        <v>12.7</v>
      </c>
      <c r="N4748">
        <v>18.100000000000001</v>
      </c>
      <c r="O4748">
        <v>9.6</v>
      </c>
      <c r="S4748" t="b">
        <v>0</v>
      </c>
      <c r="T4748" t="b">
        <v>0</v>
      </c>
      <c r="U4748" t="b">
        <v>0</v>
      </c>
      <c r="V4748">
        <v>30000</v>
      </c>
      <c r="W4748">
        <v>21000</v>
      </c>
      <c r="X4748">
        <v>2.35</v>
      </c>
      <c r="Y4748">
        <v>32000</v>
      </c>
      <c r="Z4748">
        <v>2.11</v>
      </c>
    </row>
    <row r="4749" spans="1:26">
      <c r="A4749">
        <v>204795632</v>
      </c>
      <c r="B4749" t="s">
        <v>4500</v>
      </c>
      <c r="C4749" t="s">
        <v>3597</v>
      </c>
      <c r="D4749" t="s">
        <v>3743</v>
      </c>
      <c r="E4749" t="s">
        <v>3747</v>
      </c>
      <c r="F4749" t="s">
        <v>3753</v>
      </c>
      <c r="G4749">
        <v>204795632</v>
      </c>
      <c r="I4749" t="s">
        <v>3601</v>
      </c>
      <c r="J4749" t="s">
        <v>4541</v>
      </c>
      <c r="K4749" t="s">
        <v>3624</v>
      </c>
      <c r="L4749" t="s">
        <v>9125</v>
      </c>
      <c r="M4749">
        <v>10</v>
      </c>
      <c r="N4749">
        <v>19.100000000000001</v>
      </c>
      <c r="O4749">
        <v>10.8</v>
      </c>
      <c r="S4749" t="b">
        <v>0</v>
      </c>
      <c r="T4749" t="b">
        <v>0</v>
      </c>
      <c r="U4749" t="b">
        <v>0</v>
      </c>
      <c r="V4749">
        <v>30000</v>
      </c>
      <c r="W4749">
        <v>18500</v>
      </c>
      <c r="X4749">
        <v>2.74</v>
      </c>
      <c r="Y4749">
        <v>21200</v>
      </c>
      <c r="Z4749">
        <v>2.96</v>
      </c>
    </row>
    <row r="4750" spans="1:26">
      <c r="A4750">
        <v>206223039</v>
      </c>
      <c r="B4750" t="s">
        <v>5401</v>
      </c>
      <c r="C4750" t="s">
        <v>3597</v>
      </c>
      <c r="D4750" t="s">
        <v>3743</v>
      </c>
      <c r="E4750" t="s">
        <v>3747</v>
      </c>
      <c r="F4750" t="s">
        <v>3753</v>
      </c>
      <c r="G4750">
        <v>206223039</v>
      </c>
      <c r="I4750" t="s">
        <v>3601</v>
      </c>
      <c r="J4750" t="s">
        <v>5409</v>
      </c>
      <c r="K4750" t="s">
        <v>3624</v>
      </c>
      <c r="L4750" t="s">
        <v>9120</v>
      </c>
      <c r="M4750">
        <v>12.5</v>
      </c>
      <c r="N4750">
        <v>15</v>
      </c>
      <c r="O4750">
        <v>9</v>
      </c>
      <c r="S4750" t="b">
        <v>0</v>
      </c>
      <c r="T4750" t="b">
        <v>0</v>
      </c>
      <c r="U4750" t="b">
        <v>0</v>
      </c>
      <c r="V4750">
        <v>33000</v>
      </c>
      <c r="W4750">
        <v>25400</v>
      </c>
      <c r="X4750">
        <v>2.5099999999999998</v>
      </c>
      <c r="Y4750">
        <v>37000</v>
      </c>
      <c r="Z4750">
        <v>2.17</v>
      </c>
    </row>
    <row r="4751" spans="1:26">
      <c r="A4751">
        <v>206374536</v>
      </c>
      <c r="B4751" t="s">
        <v>4678</v>
      </c>
      <c r="C4751" t="s">
        <v>3597</v>
      </c>
      <c r="D4751" t="s">
        <v>3743</v>
      </c>
      <c r="E4751" t="s">
        <v>3752</v>
      </c>
      <c r="F4751" t="s">
        <v>3753</v>
      </c>
      <c r="G4751">
        <v>206374536</v>
      </c>
      <c r="I4751" t="s">
        <v>3601</v>
      </c>
      <c r="J4751" t="s">
        <v>4296</v>
      </c>
      <c r="K4751" t="s">
        <v>3624</v>
      </c>
      <c r="L4751" t="s">
        <v>9121</v>
      </c>
      <c r="M4751">
        <v>14.1</v>
      </c>
      <c r="N4751">
        <v>19.3</v>
      </c>
      <c r="O4751">
        <v>11</v>
      </c>
      <c r="S4751" t="b">
        <v>0</v>
      </c>
      <c r="T4751" t="b">
        <v>0</v>
      </c>
      <c r="U4751" t="b">
        <v>0</v>
      </c>
      <c r="V4751">
        <v>12000</v>
      </c>
      <c r="W4751">
        <v>9000</v>
      </c>
      <c r="X4751">
        <v>2.72</v>
      </c>
      <c r="Y4751">
        <v>15000</v>
      </c>
      <c r="Z4751">
        <v>2.71</v>
      </c>
    </row>
    <row r="4752" spans="1:26">
      <c r="A4752">
        <v>206374538</v>
      </c>
      <c r="B4752" t="s">
        <v>4678</v>
      </c>
      <c r="C4752" t="s">
        <v>3597</v>
      </c>
      <c r="D4752" t="s">
        <v>3743</v>
      </c>
      <c r="E4752" t="s">
        <v>3752</v>
      </c>
      <c r="F4752" t="s">
        <v>3753</v>
      </c>
      <c r="G4752">
        <v>206374538</v>
      </c>
      <c r="I4752" t="s">
        <v>3601</v>
      </c>
      <c r="J4752" t="s">
        <v>4294</v>
      </c>
      <c r="K4752" t="s">
        <v>3624</v>
      </c>
      <c r="L4752" t="s">
        <v>9122</v>
      </c>
      <c r="M4752">
        <v>12.6</v>
      </c>
      <c r="N4752">
        <v>18.3</v>
      </c>
      <c r="O4752">
        <v>9.9</v>
      </c>
      <c r="S4752" t="b">
        <v>0</v>
      </c>
      <c r="T4752" t="b">
        <v>0</v>
      </c>
      <c r="U4752" t="b">
        <v>0</v>
      </c>
      <c r="V4752">
        <v>15000</v>
      </c>
      <c r="W4752">
        <v>11700</v>
      </c>
      <c r="X4752">
        <v>2.29</v>
      </c>
      <c r="Y4752">
        <v>18000</v>
      </c>
      <c r="Z4752">
        <v>2.2799999999999998</v>
      </c>
    </row>
    <row r="4753" spans="1:26">
      <c r="A4753">
        <v>204276768</v>
      </c>
      <c r="B4753" t="s">
        <v>4500</v>
      </c>
      <c r="C4753" t="s">
        <v>3597</v>
      </c>
      <c r="D4753" t="s">
        <v>3743</v>
      </c>
      <c r="E4753" t="s">
        <v>3747</v>
      </c>
      <c r="F4753" t="s">
        <v>3753</v>
      </c>
      <c r="G4753">
        <v>204276768</v>
      </c>
      <c r="I4753" t="s">
        <v>3601</v>
      </c>
      <c r="J4753" t="s">
        <v>4525</v>
      </c>
      <c r="K4753" t="s">
        <v>3624</v>
      </c>
      <c r="L4753" t="s">
        <v>9123</v>
      </c>
      <c r="M4753">
        <v>11.5</v>
      </c>
      <c r="N4753">
        <v>16.600000000000001</v>
      </c>
      <c r="O4753">
        <v>11</v>
      </c>
      <c r="S4753" t="b">
        <v>0</v>
      </c>
      <c r="T4753" t="b">
        <v>0</v>
      </c>
      <c r="U4753" t="b">
        <v>0</v>
      </c>
      <c r="V4753">
        <v>24000</v>
      </c>
      <c r="W4753">
        <v>18000</v>
      </c>
      <c r="X4753">
        <v>2.75</v>
      </c>
      <c r="Y4753">
        <v>25000</v>
      </c>
      <c r="Z4753">
        <v>2.12</v>
      </c>
    </row>
    <row r="4754" spans="1:26">
      <c r="A4754">
        <v>204795637</v>
      </c>
      <c r="B4754" t="s">
        <v>4500</v>
      </c>
      <c r="C4754" t="s">
        <v>3597</v>
      </c>
      <c r="D4754" t="s">
        <v>3743</v>
      </c>
      <c r="E4754" t="s">
        <v>3747</v>
      </c>
      <c r="F4754" t="s">
        <v>3753</v>
      </c>
      <c r="G4754">
        <v>204795637</v>
      </c>
      <c r="I4754" t="s">
        <v>3601</v>
      </c>
      <c r="J4754" t="s">
        <v>4544</v>
      </c>
      <c r="K4754" t="s">
        <v>3624</v>
      </c>
      <c r="L4754" t="s">
        <v>9124</v>
      </c>
      <c r="M4754">
        <v>10.7</v>
      </c>
      <c r="N4754">
        <v>16.100000000000001</v>
      </c>
      <c r="O4754">
        <v>10</v>
      </c>
      <c r="S4754" t="b">
        <v>0</v>
      </c>
      <c r="T4754" t="b">
        <v>0</v>
      </c>
      <c r="U4754" t="b">
        <v>0</v>
      </c>
      <c r="V4754">
        <v>42000</v>
      </c>
      <c r="W4754">
        <v>30600</v>
      </c>
      <c r="X4754">
        <v>2.95</v>
      </c>
      <c r="Y4754">
        <v>33700</v>
      </c>
      <c r="Z4754">
        <v>3.21</v>
      </c>
    </row>
    <row r="4755" spans="1:26">
      <c r="A4755">
        <v>204795636</v>
      </c>
      <c r="B4755" t="s">
        <v>4500</v>
      </c>
      <c r="C4755" t="s">
        <v>3597</v>
      </c>
      <c r="D4755" t="s">
        <v>3743</v>
      </c>
      <c r="E4755" t="s">
        <v>3747</v>
      </c>
      <c r="F4755" t="s">
        <v>3753</v>
      </c>
      <c r="G4755">
        <v>204795636</v>
      </c>
      <c r="I4755" t="s">
        <v>3601</v>
      </c>
      <c r="J4755" t="s">
        <v>4546</v>
      </c>
      <c r="K4755" t="s">
        <v>3624</v>
      </c>
      <c r="L4755" t="s">
        <v>9124</v>
      </c>
      <c r="M4755">
        <v>10.7</v>
      </c>
      <c r="N4755">
        <v>16.100000000000001</v>
      </c>
      <c r="O4755">
        <v>10</v>
      </c>
      <c r="S4755" t="b">
        <v>0</v>
      </c>
      <c r="T4755" t="b">
        <v>0</v>
      </c>
      <c r="U4755" t="b">
        <v>0</v>
      </c>
      <c r="V4755">
        <v>42000</v>
      </c>
      <c r="W4755">
        <v>30600</v>
      </c>
      <c r="X4755">
        <v>2.95</v>
      </c>
      <c r="Y4755">
        <v>33700</v>
      </c>
      <c r="Z4755">
        <v>3.21</v>
      </c>
    </row>
    <row r="4756" spans="1:26">
      <c r="A4756">
        <v>204795630</v>
      </c>
      <c r="B4756" t="s">
        <v>4500</v>
      </c>
      <c r="C4756" t="s">
        <v>3597</v>
      </c>
      <c r="D4756" t="s">
        <v>3743</v>
      </c>
      <c r="E4756" t="s">
        <v>3747</v>
      </c>
      <c r="F4756" t="s">
        <v>3753</v>
      </c>
      <c r="G4756">
        <v>204795630</v>
      </c>
      <c r="I4756" t="s">
        <v>3601</v>
      </c>
      <c r="J4756" t="s">
        <v>4536</v>
      </c>
      <c r="K4756" t="s">
        <v>3624</v>
      </c>
      <c r="L4756" t="s">
        <v>9123</v>
      </c>
      <c r="M4756">
        <v>11.7</v>
      </c>
      <c r="N4756">
        <v>19.600000000000001</v>
      </c>
      <c r="O4756">
        <v>10.8</v>
      </c>
      <c r="S4756" t="b">
        <v>0</v>
      </c>
      <c r="T4756" t="b">
        <v>0</v>
      </c>
      <c r="U4756" t="b">
        <v>0</v>
      </c>
      <c r="V4756">
        <v>24000</v>
      </c>
      <c r="W4756">
        <v>14800</v>
      </c>
      <c r="X4756">
        <v>2.66</v>
      </c>
      <c r="Y4756">
        <v>17200</v>
      </c>
      <c r="Z4756">
        <v>2.97</v>
      </c>
    </row>
    <row r="4757" spans="1:26">
      <c r="A4757">
        <v>204795631</v>
      </c>
      <c r="B4757" t="s">
        <v>4500</v>
      </c>
      <c r="C4757" t="s">
        <v>3597</v>
      </c>
      <c r="D4757" t="s">
        <v>3743</v>
      </c>
      <c r="E4757" t="s">
        <v>3747</v>
      </c>
      <c r="F4757" t="s">
        <v>3753</v>
      </c>
      <c r="G4757">
        <v>204795631</v>
      </c>
      <c r="I4757" t="s">
        <v>3601</v>
      </c>
      <c r="J4757" t="s">
        <v>4534</v>
      </c>
      <c r="K4757" t="s">
        <v>3624</v>
      </c>
      <c r="L4757" t="s">
        <v>9123</v>
      </c>
      <c r="M4757">
        <v>11.7</v>
      </c>
      <c r="N4757">
        <v>19.600000000000001</v>
      </c>
      <c r="O4757">
        <v>10.8</v>
      </c>
      <c r="S4757" t="b">
        <v>0</v>
      </c>
      <c r="T4757" t="b">
        <v>0</v>
      </c>
      <c r="U4757" t="b">
        <v>0</v>
      </c>
      <c r="V4757">
        <v>24000</v>
      </c>
      <c r="W4757">
        <v>14800</v>
      </c>
      <c r="X4757">
        <v>2.66</v>
      </c>
      <c r="Y4757">
        <v>17200</v>
      </c>
      <c r="Z4757">
        <v>2.97</v>
      </c>
    </row>
    <row r="4758" spans="1:26">
      <c r="A4758">
        <v>204795634</v>
      </c>
      <c r="B4758" t="s">
        <v>4500</v>
      </c>
      <c r="C4758" t="s">
        <v>3597</v>
      </c>
      <c r="D4758" t="s">
        <v>3743</v>
      </c>
      <c r="E4758" t="s">
        <v>3747</v>
      </c>
      <c r="F4758" t="s">
        <v>3753</v>
      </c>
      <c r="G4758">
        <v>204795634</v>
      </c>
      <c r="I4758" t="s">
        <v>3601</v>
      </c>
      <c r="J4758" t="s">
        <v>4530</v>
      </c>
      <c r="K4758" t="s">
        <v>3624</v>
      </c>
      <c r="L4758" t="s">
        <v>9120</v>
      </c>
      <c r="M4758">
        <v>12</v>
      </c>
      <c r="N4758">
        <v>19.100000000000001</v>
      </c>
      <c r="O4758">
        <v>9.9</v>
      </c>
      <c r="S4758" t="b">
        <v>0</v>
      </c>
      <c r="T4758" t="b">
        <v>0</v>
      </c>
      <c r="U4758" t="b">
        <v>0</v>
      </c>
      <c r="V4758">
        <v>36000</v>
      </c>
      <c r="W4758">
        <v>20800</v>
      </c>
      <c r="X4758">
        <v>2.59</v>
      </c>
      <c r="Y4758">
        <v>24200</v>
      </c>
      <c r="Z4758">
        <v>2.96</v>
      </c>
    </row>
    <row r="4759" spans="1:26">
      <c r="A4759">
        <v>204795635</v>
      </c>
      <c r="B4759" t="s">
        <v>4500</v>
      </c>
      <c r="C4759" t="s">
        <v>3597</v>
      </c>
      <c r="D4759" t="s">
        <v>3743</v>
      </c>
      <c r="E4759" t="s">
        <v>3747</v>
      </c>
      <c r="F4759" t="s">
        <v>3753</v>
      </c>
      <c r="G4759">
        <v>204795635</v>
      </c>
      <c r="I4759" t="s">
        <v>3601</v>
      </c>
      <c r="J4759" t="s">
        <v>4528</v>
      </c>
      <c r="K4759" t="s">
        <v>3624</v>
      </c>
      <c r="L4759" t="s">
        <v>9120</v>
      </c>
      <c r="M4759">
        <v>12</v>
      </c>
      <c r="N4759">
        <v>19.100000000000001</v>
      </c>
      <c r="O4759">
        <v>9.9</v>
      </c>
      <c r="S4759" t="b">
        <v>0</v>
      </c>
      <c r="T4759" t="b">
        <v>0</v>
      </c>
      <c r="U4759" t="b">
        <v>0</v>
      </c>
      <c r="V4759">
        <v>36000</v>
      </c>
      <c r="W4759">
        <v>20800</v>
      </c>
      <c r="X4759">
        <v>2.59</v>
      </c>
      <c r="Y4759">
        <v>24200</v>
      </c>
      <c r="Z4759">
        <v>2.96</v>
      </c>
    </row>
    <row r="4760" spans="1:26">
      <c r="A4760">
        <v>204793332</v>
      </c>
      <c r="B4760" t="s">
        <v>4301</v>
      </c>
      <c r="C4760" t="s">
        <v>3597</v>
      </c>
      <c r="D4760" t="s">
        <v>3743</v>
      </c>
      <c r="E4760" t="s">
        <v>3747</v>
      </c>
      <c r="F4760" t="s">
        <v>3753</v>
      </c>
      <c r="G4760">
        <v>204793332</v>
      </c>
      <c r="I4760" t="s">
        <v>3601</v>
      </c>
      <c r="J4760" t="s">
        <v>4308</v>
      </c>
      <c r="K4760" t="s">
        <v>3624</v>
      </c>
      <c r="L4760" t="s">
        <v>9122</v>
      </c>
      <c r="M4760">
        <v>12.6</v>
      </c>
      <c r="N4760">
        <v>18.3</v>
      </c>
      <c r="O4760">
        <v>9.9</v>
      </c>
      <c r="S4760" t="b">
        <v>0</v>
      </c>
      <c r="T4760" t="b">
        <v>0</v>
      </c>
      <c r="U4760" t="b">
        <v>0</v>
      </c>
      <c r="V4760">
        <v>15000</v>
      </c>
      <c r="W4760">
        <v>11700</v>
      </c>
      <c r="X4760">
        <v>2.29</v>
      </c>
      <c r="Y4760">
        <v>18000</v>
      </c>
      <c r="Z4760">
        <v>2.2799999999999998</v>
      </c>
    </row>
    <row r="4761" spans="1:26">
      <c r="A4761">
        <v>204793327</v>
      </c>
      <c r="B4761" t="s">
        <v>4301</v>
      </c>
      <c r="C4761" t="s">
        <v>3597</v>
      </c>
      <c r="D4761" t="s">
        <v>3743</v>
      </c>
      <c r="E4761" t="s">
        <v>3747</v>
      </c>
      <c r="F4761" t="s">
        <v>3753</v>
      </c>
      <c r="G4761">
        <v>204793327</v>
      </c>
      <c r="I4761" t="s">
        <v>3601</v>
      </c>
      <c r="J4761" t="s">
        <v>4309</v>
      </c>
      <c r="K4761" t="s">
        <v>3624</v>
      </c>
      <c r="L4761" t="s">
        <v>9121</v>
      </c>
      <c r="M4761">
        <v>14.1</v>
      </c>
      <c r="N4761">
        <v>19.3</v>
      </c>
      <c r="O4761">
        <v>11</v>
      </c>
      <c r="S4761" t="b">
        <v>0</v>
      </c>
      <c r="T4761" t="b">
        <v>0</v>
      </c>
      <c r="U4761" t="b">
        <v>0</v>
      </c>
      <c r="V4761">
        <v>12000</v>
      </c>
      <c r="W4761">
        <v>9000</v>
      </c>
      <c r="X4761">
        <v>2.72</v>
      </c>
      <c r="Y4761">
        <v>15000</v>
      </c>
      <c r="Z4761">
        <v>2.71</v>
      </c>
    </row>
    <row r="4762" spans="1:26">
      <c r="A4762">
        <v>204444398</v>
      </c>
      <c r="B4762" t="s">
        <v>4500</v>
      </c>
      <c r="C4762" t="s">
        <v>3597</v>
      </c>
      <c r="D4762" t="s">
        <v>3743</v>
      </c>
      <c r="E4762" t="s">
        <v>3747</v>
      </c>
      <c r="F4762" t="s">
        <v>3753</v>
      </c>
      <c r="G4762">
        <v>204444398</v>
      </c>
      <c r="I4762" t="s">
        <v>3601</v>
      </c>
      <c r="J4762" t="s">
        <v>4532</v>
      </c>
      <c r="K4762" t="s">
        <v>3624</v>
      </c>
      <c r="L4762" t="s">
        <v>9120</v>
      </c>
      <c r="M4762">
        <v>12.5</v>
      </c>
      <c r="N4762">
        <v>16.8</v>
      </c>
      <c r="O4762">
        <v>10.4</v>
      </c>
      <c r="S4762" t="b">
        <v>0</v>
      </c>
      <c r="T4762" t="b">
        <v>0</v>
      </c>
      <c r="U4762" t="b">
        <v>0</v>
      </c>
      <c r="V4762">
        <v>33000</v>
      </c>
      <c r="W4762">
        <v>27000</v>
      </c>
      <c r="X4762">
        <v>2.4300000000000002</v>
      </c>
      <c r="Y4762">
        <v>38000</v>
      </c>
      <c r="Z4762">
        <v>2.06</v>
      </c>
    </row>
    <row r="4763" spans="1:26">
      <c r="A4763">
        <v>211289597</v>
      </c>
      <c r="B4763" t="s">
        <v>9115</v>
      </c>
      <c r="C4763" t="s">
        <v>3597</v>
      </c>
      <c r="D4763" t="s">
        <v>3698</v>
      </c>
      <c r="E4763" t="s">
        <v>3699</v>
      </c>
      <c r="F4763" t="s">
        <v>3600</v>
      </c>
      <c r="G4763">
        <v>211289597</v>
      </c>
      <c r="I4763" t="s">
        <v>3601</v>
      </c>
      <c r="J4763" t="s">
        <v>8576</v>
      </c>
      <c r="L4763" t="s">
        <v>9119</v>
      </c>
      <c r="P4763">
        <v>8.5</v>
      </c>
      <c r="Q4763">
        <v>17.5</v>
      </c>
      <c r="R4763">
        <v>9</v>
      </c>
      <c r="S4763" t="b">
        <v>0</v>
      </c>
      <c r="T4763" t="b">
        <v>0</v>
      </c>
      <c r="U4763" t="b">
        <v>0</v>
      </c>
      <c r="V4763">
        <v>57000</v>
      </c>
      <c r="W4763">
        <v>54000</v>
      </c>
      <c r="X4763">
        <v>2.1</v>
      </c>
      <c r="Y4763">
        <v>57000</v>
      </c>
      <c r="Z4763">
        <v>2.2400000000000002</v>
      </c>
    </row>
    <row r="4764" spans="1:26">
      <c r="A4764">
        <v>211289596</v>
      </c>
      <c r="B4764" t="s">
        <v>9115</v>
      </c>
      <c r="C4764" t="s">
        <v>3597</v>
      </c>
      <c r="D4764" t="s">
        <v>3698</v>
      </c>
      <c r="E4764" t="s">
        <v>3699</v>
      </c>
      <c r="F4764" t="s">
        <v>3600</v>
      </c>
      <c r="G4764">
        <v>211289596</v>
      </c>
      <c r="I4764" t="s">
        <v>3601</v>
      </c>
      <c r="J4764" t="s">
        <v>8578</v>
      </c>
      <c r="L4764" t="s">
        <v>9118</v>
      </c>
      <c r="P4764">
        <v>8.6</v>
      </c>
      <c r="Q4764">
        <v>17</v>
      </c>
      <c r="R4764">
        <v>8.5</v>
      </c>
      <c r="S4764" t="b">
        <v>0</v>
      </c>
      <c r="T4764" t="b">
        <v>0</v>
      </c>
      <c r="U4764" t="b">
        <v>0</v>
      </c>
      <c r="V4764">
        <v>48000</v>
      </c>
      <c r="W4764">
        <v>46000</v>
      </c>
      <c r="X4764">
        <v>2.1</v>
      </c>
      <c r="Y4764">
        <v>54200</v>
      </c>
      <c r="Z4764">
        <v>2.21</v>
      </c>
    </row>
    <row r="4765" spans="1:26">
      <c r="A4765">
        <v>211289595</v>
      </c>
      <c r="B4765" t="s">
        <v>9115</v>
      </c>
      <c r="C4765" t="s">
        <v>3597</v>
      </c>
      <c r="D4765" t="s">
        <v>3698</v>
      </c>
      <c r="E4765" t="s">
        <v>3699</v>
      </c>
      <c r="F4765" t="s">
        <v>3600</v>
      </c>
      <c r="G4765">
        <v>211289595</v>
      </c>
      <c r="I4765" t="s">
        <v>3601</v>
      </c>
      <c r="J4765" t="s">
        <v>8580</v>
      </c>
      <c r="L4765" t="s">
        <v>9117</v>
      </c>
      <c r="P4765">
        <v>10.5</v>
      </c>
      <c r="Q4765">
        <v>18.5</v>
      </c>
      <c r="R4765">
        <v>8.4</v>
      </c>
      <c r="S4765" t="b">
        <v>0</v>
      </c>
      <c r="T4765" t="b">
        <v>0</v>
      </c>
      <c r="U4765" t="b">
        <v>1</v>
      </c>
      <c r="V4765">
        <v>36000</v>
      </c>
      <c r="W4765">
        <v>40500</v>
      </c>
      <c r="X4765">
        <v>2.1</v>
      </c>
      <c r="Y4765">
        <v>41700</v>
      </c>
      <c r="Z4765">
        <v>2.11</v>
      </c>
    </row>
    <row r="4766" spans="1:26">
      <c r="A4766">
        <v>211289594</v>
      </c>
      <c r="B4766" t="s">
        <v>9115</v>
      </c>
      <c r="C4766" t="s">
        <v>3597</v>
      </c>
      <c r="D4766" t="s">
        <v>3698</v>
      </c>
      <c r="E4766" t="s">
        <v>3699</v>
      </c>
      <c r="F4766" t="s">
        <v>3600</v>
      </c>
      <c r="G4766">
        <v>211289594</v>
      </c>
      <c r="I4766" t="s">
        <v>3601</v>
      </c>
      <c r="J4766" t="s">
        <v>8572</v>
      </c>
      <c r="L4766" t="s">
        <v>9117</v>
      </c>
      <c r="P4766">
        <v>9</v>
      </c>
      <c r="Q4766">
        <v>17</v>
      </c>
      <c r="R4766">
        <v>8.1</v>
      </c>
      <c r="S4766" t="b">
        <v>0</v>
      </c>
      <c r="T4766" t="b">
        <v>0</v>
      </c>
      <c r="U4766" t="b">
        <v>0</v>
      </c>
      <c r="V4766">
        <v>36000</v>
      </c>
      <c r="W4766">
        <v>36000</v>
      </c>
      <c r="X4766">
        <v>2.1</v>
      </c>
      <c r="Y4766">
        <v>41700</v>
      </c>
      <c r="Z4766">
        <v>2</v>
      </c>
    </row>
    <row r="4767" spans="1:26">
      <c r="A4767">
        <v>211289593</v>
      </c>
      <c r="B4767" t="s">
        <v>9115</v>
      </c>
      <c r="C4767" t="s">
        <v>3597</v>
      </c>
      <c r="D4767" t="s">
        <v>3698</v>
      </c>
      <c r="E4767" t="s">
        <v>3699</v>
      </c>
      <c r="F4767" t="s">
        <v>3600</v>
      </c>
      <c r="G4767">
        <v>211289593</v>
      </c>
      <c r="I4767" t="s">
        <v>3601</v>
      </c>
      <c r="J4767" t="s">
        <v>8574</v>
      </c>
      <c r="L4767" t="s">
        <v>9116</v>
      </c>
      <c r="P4767">
        <v>10.1</v>
      </c>
      <c r="Q4767">
        <v>16.5</v>
      </c>
      <c r="R4767">
        <v>8.1</v>
      </c>
      <c r="S4767" t="b">
        <v>0</v>
      </c>
      <c r="T4767" t="b">
        <v>0</v>
      </c>
      <c r="U4767" t="b">
        <v>1</v>
      </c>
      <c r="V4767">
        <v>24000</v>
      </c>
      <c r="W4767">
        <v>31200</v>
      </c>
      <c r="X4767">
        <v>2.1</v>
      </c>
      <c r="Y4767">
        <v>34300</v>
      </c>
      <c r="Z4767">
        <v>1.86</v>
      </c>
    </row>
    <row r="4768" spans="1:26">
      <c r="A4768">
        <v>207158010</v>
      </c>
      <c r="B4768" t="s">
        <v>9068</v>
      </c>
      <c r="C4768" t="s">
        <v>3597</v>
      </c>
      <c r="D4768" t="s">
        <v>3685</v>
      </c>
      <c r="E4768" t="s">
        <v>3693</v>
      </c>
      <c r="F4768" t="s">
        <v>3621</v>
      </c>
      <c r="G4768">
        <v>207158010</v>
      </c>
      <c r="I4768" t="s">
        <v>3622</v>
      </c>
      <c r="J4768" t="s">
        <v>9075</v>
      </c>
      <c r="K4768" t="s">
        <v>3624</v>
      </c>
      <c r="L4768" t="s">
        <v>9076</v>
      </c>
      <c r="M4768">
        <v>13.2</v>
      </c>
      <c r="N4768">
        <v>25.2</v>
      </c>
      <c r="O4768">
        <v>13</v>
      </c>
      <c r="S4768" t="b">
        <v>0</v>
      </c>
      <c r="T4768" t="b">
        <v>0</v>
      </c>
      <c r="U4768" t="b">
        <v>1</v>
      </c>
      <c r="V4768">
        <v>12000</v>
      </c>
      <c r="W4768">
        <v>8600</v>
      </c>
      <c r="X4768">
        <v>3.07</v>
      </c>
      <c r="Y4768">
        <v>15900</v>
      </c>
      <c r="Z4768">
        <v>2.2400000000000002</v>
      </c>
    </row>
    <row r="4769" spans="1:26">
      <c r="A4769">
        <v>207158012</v>
      </c>
      <c r="B4769" t="s">
        <v>9068</v>
      </c>
      <c r="C4769" t="s">
        <v>3597</v>
      </c>
      <c r="D4769" t="s">
        <v>3685</v>
      </c>
      <c r="E4769" t="s">
        <v>3693</v>
      </c>
      <c r="F4769" t="s">
        <v>3621</v>
      </c>
      <c r="G4769">
        <v>207158012</v>
      </c>
      <c r="I4769" t="s">
        <v>3622</v>
      </c>
      <c r="J4769" t="s">
        <v>9073</v>
      </c>
      <c r="K4769" t="s">
        <v>3624</v>
      </c>
      <c r="L4769" t="s">
        <v>9074</v>
      </c>
      <c r="M4769">
        <v>12.5</v>
      </c>
      <c r="N4769">
        <v>22</v>
      </c>
      <c r="O4769">
        <v>12.5</v>
      </c>
      <c r="S4769" t="b">
        <v>0</v>
      </c>
      <c r="T4769" t="b">
        <v>0</v>
      </c>
      <c r="U4769" t="b">
        <v>1</v>
      </c>
      <c r="V4769">
        <v>21600</v>
      </c>
      <c r="W4769">
        <v>16000</v>
      </c>
      <c r="X4769">
        <v>2.71</v>
      </c>
      <c r="Y4769">
        <v>26100</v>
      </c>
      <c r="Z4769">
        <v>2</v>
      </c>
    </row>
    <row r="4770" spans="1:26">
      <c r="A4770">
        <v>207158011</v>
      </c>
      <c r="B4770" t="s">
        <v>9068</v>
      </c>
      <c r="C4770" t="s">
        <v>3597</v>
      </c>
      <c r="D4770" t="s">
        <v>3685</v>
      </c>
      <c r="E4770" t="s">
        <v>3693</v>
      </c>
      <c r="F4770" t="s">
        <v>3621</v>
      </c>
      <c r="G4770">
        <v>207158011</v>
      </c>
      <c r="I4770" t="s">
        <v>3622</v>
      </c>
      <c r="J4770" t="s">
        <v>9071</v>
      </c>
      <c r="K4770" t="s">
        <v>3624</v>
      </c>
      <c r="L4770" t="s">
        <v>9072</v>
      </c>
      <c r="M4770">
        <v>12.5</v>
      </c>
      <c r="N4770">
        <v>22.7</v>
      </c>
      <c r="O4770">
        <v>12.5</v>
      </c>
      <c r="S4770" t="b">
        <v>0</v>
      </c>
      <c r="T4770" t="b">
        <v>0</v>
      </c>
      <c r="U4770" t="b">
        <v>1</v>
      </c>
      <c r="V4770">
        <v>18000</v>
      </c>
      <c r="W4770">
        <v>15400</v>
      </c>
      <c r="X4770">
        <v>2.67</v>
      </c>
      <c r="Y4770">
        <v>23800</v>
      </c>
      <c r="Z4770">
        <v>2.02</v>
      </c>
    </row>
    <row r="4771" spans="1:26">
      <c r="A4771">
        <v>207158009</v>
      </c>
      <c r="B4771" t="s">
        <v>9068</v>
      </c>
      <c r="C4771" t="s">
        <v>3597</v>
      </c>
      <c r="D4771" t="s">
        <v>3685</v>
      </c>
      <c r="E4771" t="s">
        <v>3693</v>
      </c>
      <c r="F4771" t="s">
        <v>3621</v>
      </c>
      <c r="G4771">
        <v>207158009</v>
      </c>
      <c r="I4771" t="s">
        <v>3622</v>
      </c>
      <c r="J4771" t="s">
        <v>9069</v>
      </c>
      <c r="K4771" t="s">
        <v>3624</v>
      </c>
      <c r="L4771" t="s">
        <v>9070</v>
      </c>
      <c r="M4771">
        <v>16.3</v>
      </c>
      <c r="N4771">
        <v>27.4</v>
      </c>
      <c r="O4771">
        <v>13.8</v>
      </c>
      <c r="S4771" t="b">
        <v>0</v>
      </c>
      <c r="T4771" t="b">
        <v>0</v>
      </c>
      <c r="U4771" t="b">
        <v>1</v>
      </c>
      <c r="V4771">
        <v>9000</v>
      </c>
      <c r="W4771">
        <v>6600</v>
      </c>
      <c r="X4771">
        <v>3.12</v>
      </c>
      <c r="Y4771">
        <v>13200</v>
      </c>
      <c r="Z4771">
        <v>2.33</v>
      </c>
    </row>
    <row r="4772" spans="1:26">
      <c r="A4772">
        <v>208101916</v>
      </c>
      <c r="B4772" t="s">
        <v>9028</v>
      </c>
      <c r="C4772" t="s">
        <v>3597</v>
      </c>
      <c r="D4772" t="s">
        <v>9029</v>
      </c>
      <c r="E4772" t="s">
        <v>4412</v>
      </c>
      <c r="F4772" t="s">
        <v>3600</v>
      </c>
      <c r="G4772">
        <v>208101916</v>
      </c>
      <c r="I4772" t="s">
        <v>3700</v>
      </c>
      <c r="J4772" t="s">
        <v>6355</v>
      </c>
      <c r="L4772" t="s">
        <v>9064</v>
      </c>
      <c r="M4772">
        <v>10</v>
      </c>
      <c r="N4772">
        <v>14.3</v>
      </c>
      <c r="O4772">
        <v>9.3000000000000007</v>
      </c>
      <c r="P4772">
        <v>10.199999999999999</v>
      </c>
      <c r="Q4772">
        <v>15.6</v>
      </c>
      <c r="R4772">
        <v>8.6</v>
      </c>
      <c r="S4772" t="b">
        <v>0</v>
      </c>
      <c r="T4772" t="b">
        <v>0</v>
      </c>
      <c r="U4772" t="b">
        <v>1</v>
      </c>
      <c r="V4772">
        <v>18000</v>
      </c>
      <c r="W4772">
        <v>13000</v>
      </c>
      <c r="X4772">
        <v>2.59</v>
      </c>
      <c r="Y4772">
        <v>14000</v>
      </c>
      <c r="Z4772">
        <v>2.21</v>
      </c>
    </row>
    <row r="4773" spans="1:26">
      <c r="A4773">
        <v>208101915</v>
      </c>
      <c r="B4773" t="s">
        <v>9028</v>
      </c>
      <c r="C4773" t="s">
        <v>3597</v>
      </c>
      <c r="D4773" t="s">
        <v>9029</v>
      </c>
      <c r="E4773" t="s">
        <v>4412</v>
      </c>
      <c r="F4773" t="s">
        <v>3600</v>
      </c>
      <c r="G4773">
        <v>208101915</v>
      </c>
      <c r="I4773" t="s">
        <v>3700</v>
      </c>
      <c r="J4773" t="s">
        <v>5249</v>
      </c>
      <c r="L4773" t="s">
        <v>9067</v>
      </c>
      <c r="M4773">
        <v>9</v>
      </c>
      <c r="N4773">
        <v>14</v>
      </c>
      <c r="O4773">
        <v>10</v>
      </c>
      <c r="P4773">
        <v>8.6</v>
      </c>
      <c r="Q4773">
        <v>14.3</v>
      </c>
      <c r="R4773">
        <v>9</v>
      </c>
      <c r="S4773" t="b">
        <v>0</v>
      </c>
      <c r="T4773" t="b">
        <v>0</v>
      </c>
      <c r="U4773" t="b">
        <v>0</v>
      </c>
      <c r="V4773">
        <v>46000</v>
      </c>
      <c r="W4773">
        <v>32000</v>
      </c>
      <c r="X4773">
        <v>2.36</v>
      </c>
      <c r="Y4773">
        <v>45000</v>
      </c>
      <c r="Z4773">
        <v>2.11</v>
      </c>
    </row>
    <row r="4774" spans="1:26">
      <c r="A4774">
        <v>208101914</v>
      </c>
      <c r="B4774" t="s">
        <v>9028</v>
      </c>
      <c r="C4774" t="s">
        <v>3597</v>
      </c>
      <c r="D4774" t="s">
        <v>9029</v>
      </c>
      <c r="E4774" t="s">
        <v>4412</v>
      </c>
      <c r="F4774" t="s">
        <v>3600</v>
      </c>
      <c r="G4774">
        <v>208101914</v>
      </c>
      <c r="I4774" t="s">
        <v>3700</v>
      </c>
      <c r="J4774" t="s">
        <v>6711</v>
      </c>
      <c r="L4774" t="s">
        <v>9065</v>
      </c>
      <c r="M4774">
        <v>10.199999999999999</v>
      </c>
      <c r="N4774">
        <v>14.8</v>
      </c>
      <c r="O4774">
        <v>9.6</v>
      </c>
      <c r="P4774">
        <v>9.8000000000000007</v>
      </c>
      <c r="Q4774">
        <v>14.8</v>
      </c>
      <c r="R4774">
        <v>10</v>
      </c>
      <c r="S4774" t="b">
        <v>0</v>
      </c>
      <c r="T4774" t="b">
        <v>0</v>
      </c>
      <c r="U4774" t="b">
        <v>1</v>
      </c>
      <c r="V4774">
        <v>36000</v>
      </c>
      <c r="W4774">
        <v>33000</v>
      </c>
      <c r="X4774">
        <v>2.4</v>
      </c>
      <c r="Y4774">
        <v>38000</v>
      </c>
      <c r="Z4774">
        <v>1.9</v>
      </c>
    </row>
    <row r="4775" spans="1:26">
      <c r="A4775">
        <v>208101913</v>
      </c>
      <c r="B4775" t="s">
        <v>9028</v>
      </c>
      <c r="C4775" t="s">
        <v>3597</v>
      </c>
      <c r="D4775" t="s">
        <v>9029</v>
      </c>
      <c r="E4775" t="s">
        <v>4412</v>
      </c>
      <c r="F4775" t="s">
        <v>3600</v>
      </c>
      <c r="G4775">
        <v>208101913</v>
      </c>
      <c r="I4775" t="s">
        <v>3700</v>
      </c>
      <c r="J4775" t="s">
        <v>6360</v>
      </c>
      <c r="L4775" t="s">
        <v>9067</v>
      </c>
      <c r="M4775">
        <v>9.15</v>
      </c>
      <c r="N4775">
        <v>14</v>
      </c>
      <c r="O4775">
        <v>9.4</v>
      </c>
      <c r="P4775">
        <v>8.6</v>
      </c>
      <c r="Q4775">
        <v>14.3</v>
      </c>
      <c r="R4775">
        <v>8.3000000000000007</v>
      </c>
      <c r="S4775" t="b">
        <v>0</v>
      </c>
      <c r="T4775" t="b">
        <v>0</v>
      </c>
      <c r="U4775" t="b">
        <v>0</v>
      </c>
      <c r="V4775">
        <v>48000</v>
      </c>
      <c r="W4775">
        <v>30500</v>
      </c>
      <c r="X4775">
        <v>2.13</v>
      </c>
      <c r="Y4775">
        <v>32000</v>
      </c>
      <c r="Z4775">
        <v>2.0299999999999998</v>
      </c>
    </row>
    <row r="4776" spans="1:26">
      <c r="A4776">
        <v>208101912</v>
      </c>
      <c r="B4776" t="s">
        <v>9028</v>
      </c>
      <c r="C4776" t="s">
        <v>3597</v>
      </c>
      <c r="D4776" t="s">
        <v>9029</v>
      </c>
      <c r="E4776" t="s">
        <v>4412</v>
      </c>
      <c r="F4776" t="s">
        <v>3600</v>
      </c>
      <c r="G4776">
        <v>208101912</v>
      </c>
      <c r="I4776" t="s">
        <v>3700</v>
      </c>
      <c r="J4776" t="s">
        <v>6361</v>
      </c>
      <c r="L4776" t="s">
        <v>9065</v>
      </c>
      <c r="M4776">
        <v>10.1</v>
      </c>
      <c r="N4776">
        <v>14.2</v>
      </c>
      <c r="O4776">
        <v>9.1999999999999993</v>
      </c>
      <c r="P4776">
        <v>9.3000000000000007</v>
      </c>
      <c r="Q4776">
        <v>14.4</v>
      </c>
      <c r="R4776">
        <v>8</v>
      </c>
      <c r="S4776" t="b">
        <v>0</v>
      </c>
      <c r="T4776" t="b">
        <v>0</v>
      </c>
      <c r="U4776" t="b">
        <v>0</v>
      </c>
      <c r="V4776">
        <v>36000</v>
      </c>
      <c r="W4776">
        <v>19800</v>
      </c>
      <c r="X4776">
        <v>2.2000000000000002</v>
      </c>
      <c r="Y4776">
        <v>24900</v>
      </c>
      <c r="Z4776">
        <v>2.13</v>
      </c>
    </row>
    <row r="4777" spans="1:26">
      <c r="A4777">
        <v>208101911</v>
      </c>
      <c r="B4777" t="s">
        <v>9028</v>
      </c>
      <c r="C4777" t="s">
        <v>3597</v>
      </c>
      <c r="D4777" t="s">
        <v>9029</v>
      </c>
      <c r="E4777" t="s">
        <v>4412</v>
      </c>
      <c r="F4777" t="s">
        <v>3600</v>
      </c>
      <c r="G4777">
        <v>208101911</v>
      </c>
      <c r="I4777" t="s">
        <v>3700</v>
      </c>
      <c r="J4777" t="s">
        <v>5247</v>
      </c>
      <c r="L4777" t="s">
        <v>9065</v>
      </c>
      <c r="M4777">
        <v>10.7</v>
      </c>
      <c r="N4777">
        <v>14.2</v>
      </c>
      <c r="O4777">
        <v>9.5</v>
      </c>
      <c r="P4777">
        <v>10.5</v>
      </c>
      <c r="Q4777">
        <v>15.5</v>
      </c>
      <c r="R4777">
        <v>9.6999999999999993</v>
      </c>
      <c r="S4777" t="b">
        <v>0</v>
      </c>
      <c r="T4777" t="b">
        <v>0</v>
      </c>
      <c r="U4777" t="b">
        <v>1</v>
      </c>
      <c r="V4777">
        <v>30000</v>
      </c>
      <c r="W4777">
        <v>22600</v>
      </c>
      <c r="X4777">
        <v>2.62</v>
      </c>
      <c r="Y4777">
        <v>26000</v>
      </c>
      <c r="Z4777">
        <v>2.2799999999999998</v>
      </c>
    </row>
    <row r="4778" spans="1:26">
      <c r="A4778">
        <v>208101910</v>
      </c>
      <c r="B4778" t="s">
        <v>9028</v>
      </c>
      <c r="C4778" t="s">
        <v>3597</v>
      </c>
      <c r="D4778" t="s">
        <v>9029</v>
      </c>
      <c r="E4778" t="s">
        <v>4412</v>
      </c>
      <c r="F4778" t="s">
        <v>3600</v>
      </c>
      <c r="G4778">
        <v>208101910</v>
      </c>
      <c r="I4778" t="s">
        <v>3700</v>
      </c>
      <c r="J4778" t="s">
        <v>6709</v>
      </c>
      <c r="L4778" t="s">
        <v>9064</v>
      </c>
      <c r="M4778">
        <v>11</v>
      </c>
      <c r="N4778">
        <v>16</v>
      </c>
      <c r="O4778">
        <v>9.5</v>
      </c>
      <c r="P4778">
        <v>10.7</v>
      </c>
      <c r="Q4778">
        <v>16.8</v>
      </c>
      <c r="R4778">
        <v>9.5</v>
      </c>
      <c r="S4778" t="b">
        <v>0</v>
      </c>
      <c r="T4778" t="b">
        <v>0</v>
      </c>
      <c r="U4778" t="b">
        <v>1</v>
      </c>
      <c r="V4778">
        <v>24000</v>
      </c>
      <c r="W4778">
        <v>21000</v>
      </c>
      <c r="X4778">
        <v>2.58</v>
      </c>
      <c r="Y4778">
        <v>23000</v>
      </c>
      <c r="Z4778">
        <v>2.2799999999999998</v>
      </c>
    </row>
    <row r="4779" spans="1:26">
      <c r="A4779">
        <v>208101909</v>
      </c>
      <c r="B4779" t="s">
        <v>9028</v>
      </c>
      <c r="C4779" t="s">
        <v>3597</v>
      </c>
      <c r="D4779" t="s">
        <v>9029</v>
      </c>
      <c r="E4779" t="s">
        <v>4412</v>
      </c>
      <c r="F4779" t="s">
        <v>3600</v>
      </c>
      <c r="G4779">
        <v>208101909</v>
      </c>
      <c r="I4779" t="s">
        <v>3700</v>
      </c>
      <c r="J4779" t="s">
        <v>6710</v>
      </c>
      <c r="L4779" t="s">
        <v>9064</v>
      </c>
      <c r="M4779">
        <v>11.6</v>
      </c>
      <c r="N4779">
        <v>15.6</v>
      </c>
      <c r="O4779">
        <v>8.8000000000000007</v>
      </c>
      <c r="P4779">
        <v>11.7</v>
      </c>
      <c r="Q4779">
        <v>16.5</v>
      </c>
      <c r="R4779">
        <v>9.5</v>
      </c>
      <c r="S4779" t="b">
        <v>0</v>
      </c>
      <c r="T4779" t="b">
        <v>0</v>
      </c>
      <c r="U4779" t="b">
        <v>1</v>
      </c>
      <c r="V4779">
        <v>18000</v>
      </c>
      <c r="W4779">
        <v>14700</v>
      </c>
      <c r="X4779">
        <v>2.6</v>
      </c>
      <c r="Y4779">
        <v>17400</v>
      </c>
      <c r="Z4779">
        <v>2.42</v>
      </c>
    </row>
    <row r="4780" spans="1:26">
      <c r="A4780">
        <v>208101908</v>
      </c>
      <c r="B4780" t="s">
        <v>9028</v>
      </c>
      <c r="C4780" t="s">
        <v>3597</v>
      </c>
      <c r="D4780" t="s">
        <v>9029</v>
      </c>
      <c r="E4780" t="s">
        <v>4412</v>
      </c>
      <c r="F4780" t="s">
        <v>3600</v>
      </c>
      <c r="G4780">
        <v>208101908</v>
      </c>
      <c r="I4780" t="s">
        <v>3700</v>
      </c>
      <c r="J4780" t="s">
        <v>6365</v>
      </c>
      <c r="L4780" t="s">
        <v>9066</v>
      </c>
      <c r="M4780">
        <v>9.5</v>
      </c>
      <c r="N4780">
        <v>14.9</v>
      </c>
      <c r="O4780">
        <v>9.3000000000000007</v>
      </c>
      <c r="P4780">
        <v>9</v>
      </c>
      <c r="Q4780">
        <v>15.2</v>
      </c>
      <c r="R4780">
        <v>8.5</v>
      </c>
      <c r="S4780" t="b">
        <v>0</v>
      </c>
      <c r="T4780" t="b">
        <v>0</v>
      </c>
      <c r="U4780" t="b">
        <v>0</v>
      </c>
      <c r="V4780">
        <v>53000</v>
      </c>
      <c r="W4780">
        <v>34000</v>
      </c>
      <c r="X4780">
        <v>2.19</v>
      </c>
      <c r="Y4780">
        <v>36000</v>
      </c>
      <c r="Z4780">
        <v>2.19</v>
      </c>
    </row>
    <row r="4781" spans="1:26">
      <c r="A4781">
        <v>208101907</v>
      </c>
      <c r="B4781" t="s">
        <v>9028</v>
      </c>
      <c r="C4781" t="s">
        <v>3597</v>
      </c>
      <c r="D4781" t="s">
        <v>9029</v>
      </c>
      <c r="E4781" t="s">
        <v>4412</v>
      </c>
      <c r="F4781" t="s">
        <v>3600</v>
      </c>
      <c r="G4781">
        <v>208101907</v>
      </c>
      <c r="I4781" t="s">
        <v>3700</v>
      </c>
      <c r="J4781" t="s">
        <v>6357</v>
      </c>
      <c r="L4781" t="s">
        <v>9065</v>
      </c>
      <c r="M4781">
        <v>10</v>
      </c>
      <c r="N4781">
        <v>14.2</v>
      </c>
      <c r="O4781">
        <v>9.5</v>
      </c>
      <c r="P4781">
        <v>10.199999999999999</v>
      </c>
      <c r="Q4781">
        <v>14.9</v>
      </c>
      <c r="R4781">
        <v>9.3000000000000007</v>
      </c>
      <c r="S4781" t="b">
        <v>0</v>
      </c>
      <c r="T4781" t="b">
        <v>0</v>
      </c>
      <c r="U4781" t="b">
        <v>0</v>
      </c>
      <c r="V4781">
        <v>30000</v>
      </c>
      <c r="W4781">
        <v>22000</v>
      </c>
      <c r="X4781">
        <v>2.6</v>
      </c>
      <c r="Y4781">
        <v>24400</v>
      </c>
      <c r="Z4781">
        <v>2.1</v>
      </c>
    </row>
    <row r="4782" spans="1:26">
      <c r="A4782">
        <v>208101906</v>
      </c>
      <c r="B4782" t="s">
        <v>9028</v>
      </c>
      <c r="C4782" t="s">
        <v>3597</v>
      </c>
      <c r="D4782" t="s">
        <v>9029</v>
      </c>
      <c r="E4782" t="s">
        <v>4412</v>
      </c>
      <c r="F4782" t="s">
        <v>3600</v>
      </c>
      <c r="G4782">
        <v>208101906</v>
      </c>
      <c r="I4782" t="s">
        <v>3700</v>
      </c>
      <c r="J4782" t="s">
        <v>6358</v>
      </c>
      <c r="L4782" t="s">
        <v>9064</v>
      </c>
      <c r="M4782">
        <v>10.3</v>
      </c>
      <c r="N4782">
        <v>15</v>
      </c>
      <c r="O4782">
        <v>10</v>
      </c>
      <c r="P4782">
        <v>10</v>
      </c>
      <c r="Q4782">
        <v>16</v>
      </c>
      <c r="R4782">
        <v>9.8000000000000007</v>
      </c>
      <c r="S4782" t="b">
        <v>0</v>
      </c>
      <c r="T4782" t="b">
        <v>0</v>
      </c>
      <c r="U4782" t="b">
        <v>1</v>
      </c>
      <c r="V4782">
        <v>24000</v>
      </c>
      <c r="W4782">
        <v>22000</v>
      </c>
      <c r="X4782">
        <v>2.5</v>
      </c>
      <c r="Y4782">
        <v>23600</v>
      </c>
      <c r="Z4782">
        <v>2.14</v>
      </c>
    </row>
    <row r="4783" spans="1:26">
      <c r="A4783">
        <v>209960477</v>
      </c>
      <c r="B4783" t="s">
        <v>9028</v>
      </c>
      <c r="C4783" t="s">
        <v>3597</v>
      </c>
      <c r="D4783" t="s">
        <v>9029</v>
      </c>
      <c r="E4783" t="s">
        <v>4412</v>
      </c>
      <c r="F4783" t="s">
        <v>3600</v>
      </c>
      <c r="G4783">
        <v>209960477</v>
      </c>
      <c r="I4783" t="s">
        <v>3601</v>
      </c>
      <c r="J4783" t="s">
        <v>9063</v>
      </c>
      <c r="L4783" t="s">
        <v>9058</v>
      </c>
      <c r="M4783">
        <v>9</v>
      </c>
      <c r="N4783">
        <v>16.399999999999999</v>
      </c>
      <c r="O4783">
        <v>10.5</v>
      </c>
      <c r="P4783">
        <v>8.8000000000000007</v>
      </c>
      <c r="Q4783">
        <v>15.3</v>
      </c>
      <c r="R4783">
        <v>9.4</v>
      </c>
      <c r="S4783" t="b">
        <v>0</v>
      </c>
      <c r="T4783" t="b">
        <v>0</v>
      </c>
      <c r="U4783" t="b">
        <v>0</v>
      </c>
      <c r="V4783">
        <v>55000</v>
      </c>
      <c r="W4783">
        <v>42000</v>
      </c>
      <c r="X4783">
        <v>2.6</v>
      </c>
      <c r="Y4783">
        <v>52500</v>
      </c>
      <c r="Z4783">
        <v>2.2999999999999998</v>
      </c>
    </row>
    <row r="4784" spans="1:26">
      <c r="A4784">
        <v>210191039</v>
      </c>
      <c r="B4784" t="s">
        <v>9028</v>
      </c>
      <c r="C4784" t="s">
        <v>3597</v>
      </c>
      <c r="D4784" t="s">
        <v>9029</v>
      </c>
      <c r="E4784" t="s">
        <v>4412</v>
      </c>
      <c r="F4784" t="s">
        <v>3600</v>
      </c>
      <c r="G4784">
        <v>210191039</v>
      </c>
      <c r="I4784" t="s">
        <v>3601</v>
      </c>
      <c r="J4784" t="s">
        <v>4415</v>
      </c>
      <c r="L4784" t="s">
        <v>9056</v>
      </c>
      <c r="M4784">
        <v>8.5</v>
      </c>
      <c r="N4784">
        <v>16</v>
      </c>
      <c r="O4784">
        <v>10</v>
      </c>
      <c r="P4784">
        <v>8.1999999999999993</v>
      </c>
      <c r="Q4784">
        <v>15.6</v>
      </c>
      <c r="R4784">
        <v>9.4</v>
      </c>
      <c r="S4784" t="b">
        <v>0</v>
      </c>
      <c r="T4784" t="b">
        <v>0</v>
      </c>
      <c r="U4784" t="b">
        <v>0</v>
      </c>
      <c r="V4784">
        <v>47000</v>
      </c>
      <c r="W4784">
        <v>36000</v>
      </c>
      <c r="X4784">
        <v>2.36</v>
      </c>
      <c r="Y4784">
        <v>50000</v>
      </c>
      <c r="Z4784">
        <v>2.1800000000000002</v>
      </c>
    </row>
    <row r="4785" spans="1:26">
      <c r="A4785">
        <v>209960481</v>
      </c>
      <c r="B4785" t="s">
        <v>9028</v>
      </c>
      <c r="C4785" t="s">
        <v>3597</v>
      </c>
      <c r="D4785" t="s">
        <v>9029</v>
      </c>
      <c r="E4785" t="s">
        <v>4412</v>
      </c>
      <c r="F4785" t="s">
        <v>3600</v>
      </c>
      <c r="G4785">
        <v>209960481</v>
      </c>
      <c r="I4785" t="s">
        <v>3601</v>
      </c>
      <c r="J4785" t="s">
        <v>9062</v>
      </c>
      <c r="L4785" t="s">
        <v>9054</v>
      </c>
      <c r="M4785">
        <v>10.95</v>
      </c>
      <c r="N4785">
        <v>18.75</v>
      </c>
      <c r="O4785">
        <v>10.8</v>
      </c>
      <c r="P4785">
        <v>10</v>
      </c>
      <c r="Q4785">
        <v>16</v>
      </c>
      <c r="R4785">
        <v>9.5</v>
      </c>
      <c r="S4785" t="b">
        <v>0</v>
      </c>
      <c r="T4785" t="b">
        <v>0</v>
      </c>
      <c r="U4785" t="b">
        <v>1</v>
      </c>
      <c r="V4785">
        <v>36000</v>
      </c>
      <c r="W4785">
        <v>30400</v>
      </c>
      <c r="X4785">
        <v>2.46</v>
      </c>
      <c r="Y4785">
        <v>47000</v>
      </c>
      <c r="Z4785">
        <v>2</v>
      </c>
    </row>
    <row r="4786" spans="1:26">
      <c r="A4786">
        <v>209960480</v>
      </c>
      <c r="B4786" t="s">
        <v>9028</v>
      </c>
      <c r="C4786" t="s">
        <v>3597</v>
      </c>
      <c r="D4786" t="s">
        <v>9029</v>
      </c>
      <c r="E4786" t="s">
        <v>4412</v>
      </c>
      <c r="F4786" t="s">
        <v>3600</v>
      </c>
      <c r="G4786">
        <v>209960480</v>
      </c>
      <c r="I4786" t="s">
        <v>3601</v>
      </c>
      <c r="J4786" t="s">
        <v>9061</v>
      </c>
      <c r="L4786" t="s">
        <v>9052</v>
      </c>
      <c r="M4786">
        <v>10.5</v>
      </c>
      <c r="N4786">
        <v>18.5</v>
      </c>
      <c r="O4786">
        <v>10.199999999999999</v>
      </c>
      <c r="P4786">
        <v>10.1</v>
      </c>
      <c r="Q4786">
        <v>16</v>
      </c>
      <c r="R4786">
        <v>9.1</v>
      </c>
      <c r="S4786" t="b">
        <v>0</v>
      </c>
      <c r="T4786" t="b">
        <v>0</v>
      </c>
      <c r="U4786" t="b">
        <v>1</v>
      </c>
      <c r="V4786">
        <v>30000</v>
      </c>
      <c r="W4786">
        <v>21000</v>
      </c>
      <c r="X4786">
        <v>2.4</v>
      </c>
      <c r="Y4786">
        <v>29000</v>
      </c>
      <c r="Z4786">
        <v>2.0299999999999998</v>
      </c>
    </row>
    <row r="4787" spans="1:26">
      <c r="A4787">
        <v>210135403</v>
      </c>
      <c r="B4787" t="s">
        <v>9028</v>
      </c>
      <c r="C4787" t="s">
        <v>3597</v>
      </c>
      <c r="D4787" t="s">
        <v>9029</v>
      </c>
      <c r="E4787" t="s">
        <v>4412</v>
      </c>
      <c r="F4787" t="s">
        <v>3600</v>
      </c>
      <c r="G4787">
        <v>210135403</v>
      </c>
      <c r="I4787" t="s">
        <v>3601</v>
      </c>
      <c r="J4787" t="s">
        <v>9060</v>
      </c>
      <c r="L4787" t="s">
        <v>9050</v>
      </c>
      <c r="M4787">
        <v>11.7</v>
      </c>
      <c r="N4787">
        <v>21</v>
      </c>
      <c r="O4787">
        <v>11.35</v>
      </c>
      <c r="P4787">
        <v>11.7</v>
      </c>
      <c r="Q4787">
        <v>18</v>
      </c>
      <c r="R4787">
        <v>9.6999999999999993</v>
      </c>
      <c r="S4787" t="b">
        <v>0</v>
      </c>
      <c r="T4787" t="b">
        <v>0</v>
      </c>
      <c r="U4787" t="b">
        <v>1</v>
      </c>
      <c r="V4787">
        <v>23000</v>
      </c>
      <c r="W4787">
        <v>18400</v>
      </c>
      <c r="X4787">
        <v>2.4900000000000002</v>
      </c>
      <c r="Y4787">
        <v>25000</v>
      </c>
      <c r="Z4787">
        <v>2.25</v>
      </c>
    </row>
    <row r="4788" spans="1:26">
      <c r="A4788">
        <v>209960479</v>
      </c>
      <c r="B4788" t="s">
        <v>9028</v>
      </c>
      <c r="C4788" t="s">
        <v>3597</v>
      </c>
      <c r="D4788" t="s">
        <v>9029</v>
      </c>
      <c r="E4788" t="s">
        <v>4412</v>
      </c>
      <c r="F4788" t="s">
        <v>3600</v>
      </c>
      <c r="G4788">
        <v>209960479</v>
      </c>
      <c r="I4788" t="s">
        <v>3601</v>
      </c>
      <c r="J4788" t="s">
        <v>9059</v>
      </c>
      <c r="L4788" t="s">
        <v>9049</v>
      </c>
      <c r="M4788">
        <v>12.5</v>
      </c>
      <c r="N4788">
        <v>20.399999999999999</v>
      </c>
      <c r="O4788">
        <v>11.6</v>
      </c>
      <c r="P4788">
        <v>11.7</v>
      </c>
      <c r="Q4788">
        <v>17.5</v>
      </c>
      <c r="R4788">
        <v>10</v>
      </c>
      <c r="S4788" t="b">
        <v>0</v>
      </c>
      <c r="T4788" t="b">
        <v>0</v>
      </c>
      <c r="U4788" t="b">
        <v>1</v>
      </c>
      <c r="V4788">
        <v>18000</v>
      </c>
      <c r="W4788">
        <v>15000</v>
      </c>
      <c r="X4788">
        <v>2.71</v>
      </c>
      <c r="Y4788">
        <v>18500</v>
      </c>
      <c r="Z4788">
        <v>2.2000000000000002</v>
      </c>
    </row>
    <row r="4789" spans="1:26">
      <c r="A4789">
        <v>207785326</v>
      </c>
      <c r="B4789" t="s">
        <v>9028</v>
      </c>
      <c r="C4789" t="s">
        <v>3597</v>
      </c>
      <c r="D4789" t="s">
        <v>9029</v>
      </c>
      <c r="E4789" t="s">
        <v>4412</v>
      </c>
      <c r="F4789" t="s">
        <v>3600</v>
      </c>
      <c r="G4789">
        <v>207785326</v>
      </c>
      <c r="I4789" t="s">
        <v>3601</v>
      </c>
      <c r="J4789" t="s">
        <v>9057</v>
      </c>
      <c r="L4789" t="s">
        <v>9058</v>
      </c>
      <c r="M4789">
        <v>10.3</v>
      </c>
      <c r="N4789">
        <v>18</v>
      </c>
      <c r="O4789">
        <v>9.1999999999999993</v>
      </c>
      <c r="P4789">
        <v>8.8000000000000007</v>
      </c>
      <c r="Q4789">
        <v>14.7</v>
      </c>
      <c r="R4789">
        <v>8.5</v>
      </c>
      <c r="S4789" t="b">
        <v>0</v>
      </c>
      <c r="T4789" t="b">
        <v>0</v>
      </c>
      <c r="U4789" t="b">
        <v>0</v>
      </c>
      <c r="V4789">
        <v>57000</v>
      </c>
      <c r="W4789">
        <v>37000</v>
      </c>
      <c r="X4789">
        <v>2.4</v>
      </c>
      <c r="Y4789">
        <v>39000</v>
      </c>
      <c r="Z4789">
        <v>2</v>
      </c>
    </row>
    <row r="4790" spans="1:26">
      <c r="A4790">
        <v>207785325</v>
      </c>
      <c r="B4790" t="s">
        <v>9028</v>
      </c>
      <c r="C4790" t="s">
        <v>3597</v>
      </c>
      <c r="D4790" t="s">
        <v>9029</v>
      </c>
      <c r="E4790" t="s">
        <v>4412</v>
      </c>
      <c r="F4790" t="s">
        <v>3600</v>
      </c>
      <c r="G4790">
        <v>207785325</v>
      </c>
      <c r="I4790" t="s">
        <v>3601</v>
      </c>
      <c r="J4790" t="s">
        <v>9055</v>
      </c>
      <c r="L4790" t="s">
        <v>9056</v>
      </c>
      <c r="M4790">
        <v>9.3000000000000007</v>
      </c>
      <c r="N4790">
        <v>17.3</v>
      </c>
      <c r="O4790">
        <v>10</v>
      </c>
      <c r="P4790">
        <v>8.8000000000000007</v>
      </c>
      <c r="Q4790">
        <v>15.8</v>
      </c>
      <c r="R4790">
        <v>9.4</v>
      </c>
      <c r="S4790" t="b">
        <v>0</v>
      </c>
      <c r="T4790" t="b">
        <v>0</v>
      </c>
      <c r="U4790" t="b">
        <v>0</v>
      </c>
      <c r="V4790">
        <v>47000</v>
      </c>
      <c r="W4790">
        <v>37000</v>
      </c>
      <c r="X4790">
        <v>2.4</v>
      </c>
      <c r="Y4790">
        <v>39000</v>
      </c>
      <c r="Z4790">
        <v>2</v>
      </c>
    </row>
    <row r="4791" spans="1:26">
      <c r="A4791">
        <v>207785327</v>
      </c>
      <c r="B4791" t="s">
        <v>9028</v>
      </c>
      <c r="C4791" t="s">
        <v>3597</v>
      </c>
      <c r="D4791" t="s">
        <v>9029</v>
      </c>
      <c r="E4791" t="s">
        <v>4412</v>
      </c>
      <c r="F4791" t="s">
        <v>3600</v>
      </c>
      <c r="G4791">
        <v>207785327</v>
      </c>
      <c r="I4791" t="s">
        <v>3601</v>
      </c>
      <c r="J4791" t="s">
        <v>9053</v>
      </c>
      <c r="L4791" t="s">
        <v>9054</v>
      </c>
      <c r="M4791">
        <v>10.4</v>
      </c>
      <c r="N4791">
        <v>18</v>
      </c>
      <c r="O4791">
        <v>9.1</v>
      </c>
      <c r="P4791">
        <v>10.1</v>
      </c>
      <c r="Q4791">
        <v>16.899999999999999</v>
      </c>
      <c r="R4791">
        <v>8.3000000000000007</v>
      </c>
      <c r="S4791" t="b">
        <v>0</v>
      </c>
      <c r="T4791" t="b">
        <v>0</v>
      </c>
      <c r="U4791" t="b">
        <v>0</v>
      </c>
      <c r="V4791">
        <v>36000</v>
      </c>
      <c r="W4791">
        <v>20400</v>
      </c>
      <c r="X4791">
        <v>2.42</v>
      </c>
      <c r="Y4791">
        <v>22700</v>
      </c>
      <c r="Z4791">
        <v>2</v>
      </c>
    </row>
    <row r="4792" spans="1:26">
      <c r="A4792">
        <v>207785324</v>
      </c>
      <c r="B4792" t="s">
        <v>9028</v>
      </c>
      <c r="C4792" t="s">
        <v>3597</v>
      </c>
      <c r="D4792" t="s">
        <v>9029</v>
      </c>
      <c r="E4792" t="s">
        <v>4412</v>
      </c>
      <c r="F4792" t="s">
        <v>3600</v>
      </c>
      <c r="G4792">
        <v>207785324</v>
      </c>
      <c r="I4792" t="s">
        <v>3601</v>
      </c>
      <c r="J4792" t="s">
        <v>9051</v>
      </c>
      <c r="L4792" t="s">
        <v>9052</v>
      </c>
      <c r="M4792">
        <v>10.3</v>
      </c>
      <c r="N4792">
        <v>18.5</v>
      </c>
      <c r="O4792">
        <v>9.5</v>
      </c>
      <c r="P4792">
        <v>10</v>
      </c>
      <c r="Q4792">
        <v>16.5</v>
      </c>
      <c r="R4792">
        <v>8.1</v>
      </c>
      <c r="S4792" t="b">
        <v>0</v>
      </c>
      <c r="T4792" t="b">
        <v>0</v>
      </c>
      <c r="U4792" t="b">
        <v>0</v>
      </c>
      <c r="V4792">
        <v>30000</v>
      </c>
      <c r="W4792">
        <v>19000</v>
      </c>
      <c r="X4792">
        <v>2.2999999999999998</v>
      </c>
      <c r="Y4792">
        <v>19300</v>
      </c>
      <c r="Z4792">
        <v>1.65</v>
      </c>
    </row>
    <row r="4793" spans="1:26">
      <c r="A4793">
        <v>207785323</v>
      </c>
      <c r="B4793" t="s">
        <v>9028</v>
      </c>
      <c r="C4793" t="s">
        <v>3597</v>
      </c>
      <c r="D4793" t="s">
        <v>9029</v>
      </c>
      <c r="E4793" t="s">
        <v>4412</v>
      </c>
      <c r="F4793" t="s">
        <v>3600</v>
      </c>
      <c r="G4793">
        <v>207785323</v>
      </c>
      <c r="I4793" t="s">
        <v>3601</v>
      </c>
      <c r="J4793" t="s">
        <v>7933</v>
      </c>
      <c r="L4793" t="s">
        <v>9050</v>
      </c>
      <c r="M4793">
        <v>12.5</v>
      </c>
      <c r="N4793">
        <v>19.2</v>
      </c>
      <c r="O4793">
        <v>10</v>
      </c>
      <c r="P4793">
        <v>11.7</v>
      </c>
      <c r="Q4793">
        <v>16.7</v>
      </c>
      <c r="R4793">
        <v>9.1</v>
      </c>
      <c r="S4793" t="b">
        <v>0</v>
      </c>
      <c r="T4793" t="b">
        <v>0</v>
      </c>
      <c r="U4793" t="b">
        <v>1</v>
      </c>
      <c r="V4793">
        <v>24000</v>
      </c>
      <c r="W4793">
        <v>18000</v>
      </c>
      <c r="X4793">
        <v>2.36</v>
      </c>
      <c r="Y4793">
        <v>18200</v>
      </c>
      <c r="Z4793">
        <v>2.1</v>
      </c>
    </row>
    <row r="4794" spans="1:26">
      <c r="A4794">
        <v>207785322</v>
      </c>
      <c r="B4794" t="s">
        <v>9028</v>
      </c>
      <c r="C4794" t="s">
        <v>3597</v>
      </c>
      <c r="D4794" t="s">
        <v>9029</v>
      </c>
      <c r="E4794" t="s">
        <v>4412</v>
      </c>
      <c r="F4794" t="s">
        <v>3600</v>
      </c>
      <c r="G4794">
        <v>207785322</v>
      </c>
      <c r="I4794" t="s">
        <v>3601</v>
      </c>
      <c r="J4794" t="s">
        <v>7931</v>
      </c>
      <c r="L4794" t="s">
        <v>9049</v>
      </c>
      <c r="M4794">
        <v>12.5</v>
      </c>
      <c r="N4794">
        <v>22</v>
      </c>
      <c r="O4794">
        <v>11</v>
      </c>
      <c r="P4794">
        <v>11.7</v>
      </c>
      <c r="Q4794">
        <v>16.600000000000001</v>
      </c>
      <c r="R4794">
        <v>10.199999999999999</v>
      </c>
      <c r="S4794" t="b">
        <v>0</v>
      </c>
      <c r="T4794" t="b">
        <v>0</v>
      </c>
      <c r="U4794" t="b">
        <v>0</v>
      </c>
      <c r="V4794">
        <v>18000</v>
      </c>
      <c r="W4794">
        <v>14800</v>
      </c>
      <c r="X4794">
        <v>2.89</v>
      </c>
      <c r="Y4794">
        <v>20800</v>
      </c>
      <c r="Z4794">
        <v>2.12</v>
      </c>
    </row>
    <row r="4795" spans="1:26">
      <c r="A4795">
        <v>209960476</v>
      </c>
      <c r="B4795" t="s">
        <v>9028</v>
      </c>
      <c r="C4795" t="s">
        <v>3597</v>
      </c>
      <c r="D4795" t="s">
        <v>9029</v>
      </c>
      <c r="E4795" t="s">
        <v>4412</v>
      </c>
      <c r="F4795" t="s">
        <v>3600</v>
      </c>
      <c r="G4795">
        <v>209960476</v>
      </c>
      <c r="I4795" t="s">
        <v>3601</v>
      </c>
      <c r="J4795" t="s">
        <v>9048</v>
      </c>
      <c r="L4795" t="s">
        <v>6366</v>
      </c>
      <c r="M4795">
        <v>9</v>
      </c>
      <c r="N4795">
        <v>16.399999999999999</v>
      </c>
      <c r="O4795">
        <v>10.5</v>
      </c>
      <c r="P4795">
        <v>8.8000000000000007</v>
      </c>
      <c r="Q4795">
        <v>15.3</v>
      </c>
      <c r="R4795">
        <v>9.4</v>
      </c>
      <c r="S4795" t="b">
        <v>0</v>
      </c>
      <c r="T4795" t="b">
        <v>0</v>
      </c>
      <c r="U4795" t="b">
        <v>0</v>
      </c>
      <c r="V4795">
        <v>55000</v>
      </c>
      <c r="W4795">
        <v>42000</v>
      </c>
      <c r="X4795">
        <v>2.6</v>
      </c>
      <c r="Y4795">
        <v>52500</v>
      </c>
      <c r="Z4795">
        <v>2.2999999999999998</v>
      </c>
    </row>
    <row r="4796" spans="1:26">
      <c r="A4796">
        <v>207699011</v>
      </c>
      <c r="B4796" t="s">
        <v>9028</v>
      </c>
      <c r="C4796" t="s">
        <v>3597</v>
      </c>
      <c r="D4796" t="s">
        <v>9029</v>
      </c>
      <c r="E4796" t="s">
        <v>4412</v>
      </c>
      <c r="F4796" t="s">
        <v>3600</v>
      </c>
      <c r="G4796">
        <v>207699011</v>
      </c>
      <c r="I4796" t="s">
        <v>3601</v>
      </c>
      <c r="J4796" t="s">
        <v>5249</v>
      </c>
      <c r="L4796" t="s">
        <v>5250</v>
      </c>
      <c r="M4796">
        <v>8.5</v>
      </c>
      <c r="N4796">
        <v>16</v>
      </c>
      <c r="O4796">
        <v>10</v>
      </c>
      <c r="P4796">
        <v>8.1999999999999993</v>
      </c>
      <c r="Q4796">
        <v>15.6</v>
      </c>
      <c r="R4796">
        <v>9.4</v>
      </c>
      <c r="S4796" t="b">
        <v>0</v>
      </c>
      <c r="T4796" t="b">
        <v>0</v>
      </c>
      <c r="U4796" t="b">
        <v>0</v>
      </c>
      <c r="V4796">
        <v>47000</v>
      </c>
      <c r="W4796">
        <v>36000</v>
      </c>
      <c r="X4796">
        <v>2.36</v>
      </c>
      <c r="Y4796">
        <v>48000</v>
      </c>
      <c r="Z4796">
        <v>2.0499999999999998</v>
      </c>
    </row>
    <row r="4797" spans="1:26">
      <c r="A4797">
        <v>207699010</v>
      </c>
      <c r="B4797" t="s">
        <v>9028</v>
      </c>
      <c r="C4797" t="s">
        <v>3597</v>
      </c>
      <c r="D4797" t="s">
        <v>9029</v>
      </c>
      <c r="E4797" t="s">
        <v>4412</v>
      </c>
      <c r="F4797" t="s">
        <v>3600</v>
      </c>
      <c r="G4797">
        <v>207699010</v>
      </c>
      <c r="I4797" t="s">
        <v>3601</v>
      </c>
      <c r="J4797" t="s">
        <v>6711</v>
      </c>
      <c r="L4797" t="s">
        <v>6362</v>
      </c>
      <c r="M4797">
        <v>10.5</v>
      </c>
      <c r="N4797">
        <v>18</v>
      </c>
      <c r="O4797">
        <v>10.5</v>
      </c>
      <c r="P4797">
        <v>10</v>
      </c>
      <c r="Q4797">
        <v>16</v>
      </c>
      <c r="R4797">
        <v>9.5</v>
      </c>
      <c r="S4797" t="b">
        <v>0</v>
      </c>
      <c r="T4797" t="b">
        <v>0</v>
      </c>
      <c r="U4797" t="b">
        <v>1</v>
      </c>
      <c r="V4797">
        <v>36000</v>
      </c>
      <c r="W4797">
        <v>30400</v>
      </c>
      <c r="X4797">
        <v>2.46</v>
      </c>
      <c r="Y4797">
        <v>47000</v>
      </c>
      <c r="Z4797">
        <v>1.9</v>
      </c>
    </row>
    <row r="4798" spans="1:26">
      <c r="A4798">
        <v>207699009</v>
      </c>
      <c r="B4798" t="s">
        <v>9028</v>
      </c>
      <c r="C4798" t="s">
        <v>3597</v>
      </c>
      <c r="D4798" t="s">
        <v>9029</v>
      </c>
      <c r="E4798" t="s">
        <v>4412</v>
      </c>
      <c r="F4798" t="s">
        <v>3600</v>
      </c>
      <c r="G4798">
        <v>207699009</v>
      </c>
      <c r="I4798" t="s">
        <v>3601</v>
      </c>
      <c r="J4798" t="s">
        <v>5247</v>
      </c>
      <c r="L4798" t="s">
        <v>5248</v>
      </c>
      <c r="M4798">
        <v>11</v>
      </c>
      <c r="N4798">
        <v>18</v>
      </c>
      <c r="O4798">
        <v>10.5</v>
      </c>
      <c r="P4798">
        <v>10</v>
      </c>
      <c r="Q4798">
        <v>16.2</v>
      </c>
      <c r="R4798">
        <v>8.9</v>
      </c>
      <c r="S4798" t="b">
        <v>0</v>
      </c>
      <c r="T4798" t="b">
        <v>0</v>
      </c>
      <c r="U4798" t="b">
        <v>1</v>
      </c>
      <c r="V4798">
        <v>30000</v>
      </c>
      <c r="W4798">
        <v>21000</v>
      </c>
      <c r="X4798">
        <v>2.34</v>
      </c>
      <c r="Y4798">
        <v>28600</v>
      </c>
      <c r="Z4798">
        <v>2.1</v>
      </c>
    </row>
    <row r="4799" spans="1:26">
      <c r="A4799">
        <v>207699008</v>
      </c>
      <c r="B4799" t="s">
        <v>9028</v>
      </c>
      <c r="C4799" t="s">
        <v>3597</v>
      </c>
      <c r="D4799" t="s">
        <v>9029</v>
      </c>
      <c r="E4799" t="s">
        <v>4412</v>
      </c>
      <c r="F4799" t="s">
        <v>3600</v>
      </c>
      <c r="G4799">
        <v>207699008</v>
      </c>
      <c r="I4799" t="s">
        <v>3601</v>
      </c>
      <c r="J4799" t="s">
        <v>6709</v>
      </c>
      <c r="L4799" t="s">
        <v>6359</v>
      </c>
      <c r="M4799">
        <v>12.5</v>
      </c>
      <c r="N4799">
        <v>20</v>
      </c>
      <c r="O4799">
        <v>12</v>
      </c>
      <c r="P4799">
        <v>11.7</v>
      </c>
      <c r="Q4799">
        <v>17.399999999999999</v>
      </c>
      <c r="R4799">
        <v>10</v>
      </c>
      <c r="S4799" t="b">
        <v>0</v>
      </c>
      <c r="T4799" t="b">
        <v>0</v>
      </c>
      <c r="U4799" t="b">
        <v>1</v>
      </c>
      <c r="V4799">
        <v>24000</v>
      </c>
      <c r="W4799">
        <v>19200</v>
      </c>
      <c r="X4799">
        <v>2.5</v>
      </c>
      <c r="Y4799">
        <v>26400</v>
      </c>
      <c r="Z4799">
        <v>2.14</v>
      </c>
    </row>
    <row r="4800" spans="1:26">
      <c r="A4800">
        <v>207699007</v>
      </c>
      <c r="B4800" t="s">
        <v>9028</v>
      </c>
      <c r="C4800" t="s">
        <v>3597</v>
      </c>
      <c r="D4800" t="s">
        <v>9029</v>
      </c>
      <c r="E4800" t="s">
        <v>4412</v>
      </c>
      <c r="F4800" t="s">
        <v>3600</v>
      </c>
      <c r="G4800">
        <v>207699007</v>
      </c>
      <c r="I4800" t="s">
        <v>3601</v>
      </c>
      <c r="J4800" t="s">
        <v>6710</v>
      </c>
      <c r="L4800" t="s">
        <v>6356</v>
      </c>
      <c r="M4800">
        <v>12.5</v>
      </c>
      <c r="N4800">
        <v>20</v>
      </c>
      <c r="O4800">
        <v>11</v>
      </c>
      <c r="P4800">
        <v>12.4</v>
      </c>
      <c r="Q4800">
        <v>18</v>
      </c>
      <c r="R4800">
        <v>9.3000000000000007</v>
      </c>
      <c r="S4800" t="b">
        <v>0</v>
      </c>
      <c r="T4800" t="b">
        <v>0</v>
      </c>
      <c r="U4800" t="b">
        <v>1</v>
      </c>
      <c r="V4800">
        <v>18000</v>
      </c>
      <c r="W4800">
        <v>13500</v>
      </c>
      <c r="X4800">
        <v>2.6</v>
      </c>
      <c r="Y4800">
        <v>21000</v>
      </c>
      <c r="Z4800">
        <v>2.21</v>
      </c>
    </row>
    <row r="4801" spans="1:26">
      <c r="A4801">
        <v>210135404</v>
      </c>
      <c r="B4801" t="s">
        <v>9028</v>
      </c>
      <c r="C4801" t="s">
        <v>3597</v>
      </c>
      <c r="D4801" t="s">
        <v>9029</v>
      </c>
      <c r="E4801" t="s">
        <v>4412</v>
      </c>
      <c r="F4801" t="s">
        <v>3600</v>
      </c>
      <c r="G4801">
        <v>210135404</v>
      </c>
      <c r="I4801" t="s">
        <v>3601</v>
      </c>
      <c r="J4801" t="s">
        <v>6365</v>
      </c>
      <c r="L4801" t="s">
        <v>9047</v>
      </c>
      <c r="M4801">
        <v>10.3</v>
      </c>
      <c r="N4801">
        <v>18</v>
      </c>
      <c r="O4801">
        <v>9.1999999999999993</v>
      </c>
      <c r="P4801">
        <v>8.8000000000000007</v>
      </c>
      <c r="Q4801">
        <v>14.7</v>
      </c>
      <c r="R4801">
        <v>8.5</v>
      </c>
      <c r="S4801" t="b">
        <v>0</v>
      </c>
      <c r="T4801" t="b">
        <v>0</v>
      </c>
      <c r="U4801" t="b">
        <v>0</v>
      </c>
      <c r="V4801">
        <v>57000</v>
      </c>
      <c r="W4801">
        <v>37000</v>
      </c>
      <c r="X4801">
        <v>2.4</v>
      </c>
      <c r="Y4801">
        <v>39000</v>
      </c>
      <c r="Z4801">
        <v>2.2000000000000002</v>
      </c>
    </row>
    <row r="4802" spans="1:26">
      <c r="A4802">
        <v>207825918</v>
      </c>
      <c r="B4802" t="s">
        <v>9028</v>
      </c>
      <c r="C4802" t="s">
        <v>3597</v>
      </c>
      <c r="D4802" t="s">
        <v>9029</v>
      </c>
      <c r="E4802" t="s">
        <v>4412</v>
      </c>
      <c r="F4802" t="s">
        <v>3600</v>
      </c>
      <c r="G4802">
        <v>207825918</v>
      </c>
      <c r="I4802" t="s">
        <v>3601</v>
      </c>
      <c r="J4802" t="s">
        <v>6365</v>
      </c>
      <c r="L4802" t="s">
        <v>6366</v>
      </c>
      <c r="M4802">
        <v>10.3</v>
      </c>
      <c r="N4802">
        <v>18</v>
      </c>
      <c r="O4802">
        <v>9.1999999999999993</v>
      </c>
      <c r="P4802">
        <v>8.8000000000000007</v>
      </c>
      <c r="Q4802">
        <v>14.7</v>
      </c>
      <c r="R4802">
        <v>8.5</v>
      </c>
      <c r="S4802" t="b">
        <v>0</v>
      </c>
      <c r="T4802" t="b">
        <v>0</v>
      </c>
      <c r="U4802" t="b">
        <v>0</v>
      </c>
      <c r="V4802">
        <v>57000</v>
      </c>
      <c r="W4802">
        <v>37000</v>
      </c>
      <c r="X4802">
        <v>2.4</v>
      </c>
      <c r="Y4802">
        <v>39000</v>
      </c>
      <c r="Z4802">
        <v>2.2000000000000002</v>
      </c>
    </row>
    <row r="4803" spans="1:26">
      <c r="A4803">
        <v>207825917</v>
      </c>
      <c r="B4803" t="s">
        <v>9028</v>
      </c>
      <c r="C4803" t="s">
        <v>3597</v>
      </c>
      <c r="D4803" t="s">
        <v>9029</v>
      </c>
      <c r="E4803" t="s">
        <v>4412</v>
      </c>
      <c r="F4803" t="s">
        <v>3600</v>
      </c>
      <c r="G4803">
        <v>207825917</v>
      </c>
      <c r="I4803" t="s">
        <v>3601</v>
      </c>
      <c r="J4803" t="s">
        <v>6360</v>
      </c>
      <c r="L4803" t="s">
        <v>5250</v>
      </c>
      <c r="M4803">
        <v>9.3000000000000007</v>
      </c>
      <c r="N4803">
        <v>17.3</v>
      </c>
      <c r="O4803">
        <v>10</v>
      </c>
      <c r="P4803">
        <v>8.8000000000000007</v>
      </c>
      <c r="Q4803">
        <v>15.8</v>
      </c>
      <c r="R4803">
        <v>9.4</v>
      </c>
      <c r="S4803" t="b">
        <v>0</v>
      </c>
      <c r="T4803" t="b">
        <v>0</v>
      </c>
      <c r="U4803" t="b">
        <v>0</v>
      </c>
      <c r="V4803">
        <v>47000</v>
      </c>
      <c r="W4803">
        <v>37000</v>
      </c>
      <c r="X4803">
        <v>2.4</v>
      </c>
      <c r="Y4803">
        <v>39000</v>
      </c>
      <c r="Z4803">
        <v>2.2000000000000002</v>
      </c>
    </row>
    <row r="4804" spans="1:26">
      <c r="A4804">
        <v>207825916</v>
      </c>
      <c r="B4804" t="s">
        <v>9028</v>
      </c>
      <c r="C4804" t="s">
        <v>3597</v>
      </c>
      <c r="D4804" t="s">
        <v>9029</v>
      </c>
      <c r="E4804" t="s">
        <v>4412</v>
      </c>
      <c r="F4804" t="s">
        <v>3600</v>
      </c>
      <c r="G4804">
        <v>207825916</v>
      </c>
      <c r="I4804" t="s">
        <v>3601</v>
      </c>
      <c r="J4804" t="s">
        <v>6361</v>
      </c>
      <c r="L4804" t="s">
        <v>6362</v>
      </c>
      <c r="M4804">
        <v>10.4</v>
      </c>
      <c r="N4804">
        <v>18</v>
      </c>
      <c r="O4804">
        <v>9.1</v>
      </c>
      <c r="P4804">
        <v>10.1</v>
      </c>
      <c r="Q4804">
        <v>16.899999999999999</v>
      </c>
      <c r="R4804">
        <v>8.1999999999999993</v>
      </c>
      <c r="S4804" t="b">
        <v>0</v>
      </c>
      <c r="T4804" t="b">
        <v>0</v>
      </c>
      <c r="U4804" t="b">
        <v>0</v>
      </c>
      <c r="V4804">
        <v>36000</v>
      </c>
      <c r="W4804">
        <v>20400</v>
      </c>
      <c r="X4804">
        <v>2.48</v>
      </c>
      <c r="Y4804">
        <v>22700</v>
      </c>
      <c r="Z4804">
        <v>2.1</v>
      </c>
    </row>
    <row r="4805" spans="1:26">
      <c r="A4805">
        <v>207825914</v>
      </c>
      <c r="B4805" t="s">
        <v>9028</v>
      </c>
      <c r="C4805" t="s">
        <v>3597</v>
      </c>
      <c r="D4805" t="s">
        <v>9029</v>
      </c>
      <c r="E4805" t="s">
        <v>4412</v>
      </c>
      <c r="F4805" t="s">
        <v>3600</v>
      </c>
      <c r="G4805">
        <v>207825914</v>
      </c>
      <c r="I4805" t="s">
        <v>3601</v>
      </c>
      <c r="J4805" t="s">
        <v>6358</v>
      </c>
      <c r="L4805" t="s">
        <v>6359</v>
      </c>
      <c r="M4805">
        <v>11.3</v>
      </c>
      <c r="N4805">
        <v>19.399999999999999</v>
      </c>
      <c r="O4805">
        <v>11.3</v>
      </c>
      <c r="P4805">
        <v>10.5</v>
      </c>
      <c r="Q4805">
        <v>17</v>
      </c>
      <c r="R4805">
        <v>9.1999999999999993</v>
      </c>
      <c r="S4805" t="b">
        <v>0</v>
      </c>
      <c r="T4805" t="b">
        <v>0</v>
      </c>
      <c r="U4805" t="b">
        <v>1</v>
      </c>
      <c r="V4805">
        <v>24000</v>
      </c>
      <c r="W4805">
        <v>21000</v>
      </c>
      <c r="X4805">
        <v>2.8</v>
      </c>
      <c r="Y4805">
        <v>22000</v>
      </c>
      <c r="Z4805">
        <v>2.8</v>
      </c>
    </row>
    <row r="4806" spans="1:26">
      <c r="A4806">
        <v>207825913</v>
      </c>
      <c r="B4806" t="s">
        <v>9028</v>
      </c>
      <c r="C4806" t="s">
        <v>3597</v>
      </c>
      <c r="D4806" t="s">
        <v>9029</v>
      </c>
      <c r="E4806" t="s">
        <v>4412</v>
      </c>
      <c r="F4806" t="s">
        <v>3600</v>
      </c>
      <c r="G4806">
        <v>207825913</v>
      </c>
      <c r="I4806" t="s">
        <v>3601</v>
      </c>
      <c r="J4806" t="s">
        <v>6355</v>
      </c>
      <c r="L4806" t="s">
        <v>6356</v>
      </c>
      <c r="M4806">
        <v>11.1</v>
      </c>
      <c r="N4806">
        <v>19</v>
      </c>
      <c r="O4806">
        <v>10.8</v>
      </c>
      <c r="P4806">
        <v>10.9</v>
      </c>
      <c r="Q4806">
        <v>17</v>
      </c>
      <c r="R4806">
        <v>8.8000000000000007</v>
      </c>
      <c r="S4806" t="b">
        <v>0</v>
      </c>
      <c r="T4806" t="b">
        <v>0</v>
      </c>
      <c r="U4806" t="b">
        <v>1</v>
      </c>
      <c r="V4806">
        <v>18000</v>
      </c>
      <c r="W4806">
        <v>12000</v>
      </c>
      <c r="X4806">
        <v>2.71</v>
      </c>
      <c r="Y4806">
        <v>12000</v>
      </c>
      <c r="Z4806">
        <v>2.71</v>
      </c>
    </row>
    <row r="4807" spans="1:26">
      <c r="A4807">
        <v>209960478</v>
      </c>
      <c r="B4807" t="s">
        <v>9028</v>
      </c>
      <c r="C4807" t="s">
        <v>3597</v>
      </c>
      <c r="D4807" t="s">
        <v>9029</v>
      </c>
      <c r="E4807" t="s">
        <v>4412</v>
      </c>
      <c r="F4807" t="s">
        <v>3600</v>
      </c>
      <c r="G4807">
        <v>209960478</v>
      </c>
      <c r="I4807" t="s">
        <v>3601</v>
      </c>
      <c r="J4807" t="s">
        <v>9046</v>
      </c>
      <c r="L4807" t="s">
        <v>9041</v>
      </c>
      <c r="M4807">
        <v>9</v>
      </c>
      <c r="N4807">
        <v>16.399999999999999</v>
      </c>
      <c r="O4807">
        <v>10.5</v>
      </c>
      <c r="P4807">
        <v>9</v>
      </c>
      <c r="Q4807">
        <v>15.5</v>
      </c>
      <c r="R4807">
        <v>9.1999999999999993</v>
      </c>
      <c r="S4807" t="b">
        <v>0</v>
      </c>
      <c r="T4807" t="b">
        <v>0</v>
      </c>
      <c r="U4807" t="b">
        <v>0</v>
      </c>
      <c r="V4807">
        <v>55000</v>
      </c>
      <c r="W4807">
        <v>41000</v>
      </c>
      <c r="X4807">
        <v>2.56</v>
      </c>
      <c r="Y4807">
        <v>57000</v>
      </c>
      <c r="Z4807">
        <v>2.35</v>
      </c>
    </row>
    <row r="4808" spans="1:26">
      <c r="A4808">
        <v>208128249</v>
      </c>
      <c r="B4808" t="s">
        <v>9028</v>
      </c>
      <c r="C4808" t="s">
        <v>3597</v>
      </c>
      <c r="D4808" t="s">
        <v>9029</v>
      </c>
      <c r="E4808" t="s">
        <v>4412</v>
      </c>
      <c r="F4808" t="s">
        <v>3600</v>
      </c>
      <c r="G4808">
        <v>208128249</v>
      </c>
      <c r="I4808" t="s">
        <v>3601</v>
      </c>
      <c r="J4808" t="s">
        <v>9045</v>
      </c>
      <c r="L4808" t="s">
        <v>9039</v>
      </c>
      <c r="M4808">
        <v>8.4</v>
      </c>
      <c r="N4808">
        <v>16.100000000000001</v>
      </c>
      <c r="O4808">
        <v>10</v>
      </c>
      <c r="P4808">
        <v>7.8</v>
      </c>
      <c r="Q4808">
        <v>14.6</v>
      </c>
      <c r="R4808">
        <v>8.8000000000000007</v>
      </c>
      <c r="S4808" t="b">
        <v>0</v>
      </c>
      <c r="T4808" t="b">
        <v>0</v>
      </c>
      <c r="U4808" t="b">
        <v>0</v>
      </c>
      <c r="V4808">
        <v>47000</v>
      </c>
      <c r="W4808">
        <v>38000</v>
      </c>
      <c r="X4808">
        <v>1.85</v>
      </c>
      <c r="Y4808">
        <v>50500</v>
      </c>
      <c r="Z4808">
        <v>2.2999999999999998</v>
      </c>
    </row>
    <row r="4809" spans="1:26">
      <c r="A4809">
        <v>208128248</v>
      </c>
      <c r="B4809" t="s">
        <v>9028</v>
      </c>
      <c r="C4809" t="s">
        <v>3597</v>
      </c>
      <c r="D4809" t="s">
        <v>9029</v>
      </c>
      <c r="E4809" t="s">
        <v>4412</v>
      </c>
      <c r="F4809" t="s">
        <v>3600</v>
      </c>
      <c r="G4809">
        <v>208128248</v>
      </c>
      <c r="I4809" t="s">
        <v>3601</v>
      </c>
      <c r="J4809" t="s">
        <v>9043</v>
      </c>
      <c r="L4809" t="s">
        <v>9044</v>
      </c>
      <c r="M4809">
        <v>11</v>
      </c>
      <c r="N4809">
        <v>18</v>
      </c>
      <c r="O4809">
        <v>10.6</v>
      </c>
      <c r="P4809">
        <v>10</v>
      </c>
      <c r="Q4809">
        <v>14.9</v>
      </c>
      <c r="R4809">
        <v>8.9</v>
      </c>
      <c r="S4809" t="b">
        <v>0</v>
      </c>
      <c r="T4809" t="b">
        <v>0</v>
      </c>
      <c r="U4809" t="b">
        <v>0</v>
      </c>
      <c r="V4809">
        <v>36000</v>
      </c>
      <c r="W4809">
        <v>28600</v>
      </c>
      <c r="X4809">
        <v>2.2000000000000002</v>
      </c>
      <c r="Y4809">
        <v>43000</v>
      </c>
      <c r="Z4809">
        <v>2.2000000000000002</v>
      </c>
    </row>
    <row r="4810" spans="1:26">
      <c r="A4810">
        <v>207802615</v>
      </c>
      <c r="B4810" t="s">
        <v>9028</v>
      </c>
      <c r="C4810" t="s">
        <v>3597</v>
      </c>
      <c r="D4810" t="s">
        <v>9029</v>
      </c>
      <c r="E4810" t="s">
        <v>4412</v>
      </c>
      <c r="F4810" t="s">
        <v>3600</v>
      </c>
      <c r="G4810">
        <v>207802615</v>
      </c>
      <c r="I4810" t="s">
        <v>3601</v>
      </c>
      <c r="J4810" t="s">
        <v>6509</v>
      </c>
      <c r="L4810" t="s">
        <v>9042</v>
      </c>
      <c r="M4810">
        <v>12.5</v>
      </c>
      <c r="N4810">
        <v>21</v>
      </c>
      <c r="O4810">
        <v>11.6</v>
      </c>
      <c r="P4810">
        <v>11.7</v>
      </c>
      <c r="Q4810">
        <v>18.399999999999999</v>
      </c>
      <c r="R4810">
        <v>9.3000000000000007</v>
      </c>
      <c r="S4810" t="b">
        <v>0</v>
      </c>
      <c r="T4810" t="b">
        <v>0</v>
      </c>
      <c r="U4810" t="b">
        <v>1</v>
      </c>
      <c r="V4810">
        <v>23000</v>
      </c>
      <c r="W4810">
        <v>16900</v>
      </c>
      <c r="X4810">
        <v>2.4</v>
      </c>
      <c r="Y4810">
        <v>25000</v>
      </c>
      <c r="Z4810">
        <v>2.2200000000000002</v>
      </c>
    </row>
    <row r="4811" spans="1:26">
      <c r="A4811">
        <v>207803596</v>
      </c>
      <c r="B4811" t="s">
        <v>9028</v>
      </c>
      <c r="C4811" t="s">
        <v>3597</v>
      </c>
      <c r="D4811" t="s">
        <v>9029</v>
      </c>
      <c r="E4811" t="s">
        <v>4412</v>
      </c>
      <c r="F4811" t="s">
        <v>3600</v>
      </c>
      <c r="G4811">
        <v>207803596</v>
      </c>
      <c r="I4811" t="s">
        <v>3601</v>
      </c>
      <c r="J4811" t="s">
        <v>6742</v>
      </c>
      <c r="L4811" t="s">
        <v>9032</v>
      </c>
      <c r="M4811">
        <v>12.5</v>
      </c>
      <c r="N4811">
        <v>20</v>
      </c>
      <c r="O4811">
        <v>10.8</v>
      </c>
      <c r="P4811">
        <v>11.7</v>
      </c>
      <c r="Q4811">
        <v>17.600000000000001</v>
      </c>
      <c r="R4811">
        <v>9.6</v>
      </c>
      <c r="S4811" t="b">
        <v>0</v>
      </c>
      <c r="T4811" t="b">
        <v>0</v>
      </c>
      <c r="U4811" t="b">
        <v>1</v>
      </c>
      <c r="V4811">
        <v>18000</v>
      </c>
      <c r="W4811">
        <v>15400</v>
      </c>
      <c r="X4811">
        <v>2.7</v>
      </c>
      <c r="Y4811">
        <v>18200</v>
      </c>
      <c r="Z4811">
        <v>2.14</v>
      </c>
    </row>
    <row r="4812" spans="1:26">
      <c r="A4812">
        <v>207802619</v>
      </c>
      <c r="B4812" t="s">
        <v>9028</v>
      </c>
      <c r="C4812" t="s">
        <v>3597</v>
      </c>
      <c r="D4812" t="s">
        <v>9029</v>
      </c>
      <c r="E4812" t="s">
        <v>4412</v>
      </c>
      <c r="F4812" t="s">
        <v>3600</v>
      </c>
      <c r="G4812">
        <v>207802619</v>
      </c>
      <c r="I4812" t="s">
        <v>3601</v>
      </c>
      <c r="J4812" t="s">
        <v>9040</v>
      </c>
      <c r="L4812" t="s">
        <v>9041</v>
      </c>
      <c r="M4812">
        <v>10</v>
      </c>
      <c r="N4812">
        <v>17</v>
      </c>
      <c r="O4812">
        <v>10.4</v>
      </c>
      <c r="P4812">
        <v>9.6</v>
      </c>
      <c r="Q4812">
        <v>16</v>
      </c>
      <c r="R4812">
        <v>8.5</v>
      </c>
      <c r="S4812" t="b">
        <v>0</v>
      </c>
      <c r="T4812" t="b">
        <v>0</v>
      </c>
      <c r="U4812" t="b">
        <v>0</v>
      </c>
      <c r="V4812">
        <v>57000</v>
      </c>
      <c r="W4812">
        <v>37800</v>
      </c>
      <c r="X4812">
        <v>2.48</v>
      </c>
      <c r="Y4812">
        <v>37800</v>
      </c>
      <c r="Z4812">
        <v>2.48</v>
      </c>
    </row>
    <row r="4813" spans="1:26">
      <c r="A4813">
        <v>207802618</v>
      </c>
      <c r="B4813" t="s">
        <v>9028</v>
      </c>
      <c r="C4813" t="s">
        <v>3597</v>
      </c>
      <c r="D4813" t="s">
        <v>9029</v>
      </c>
      <c r="E4813" t="s">
        <v>4412</v>
      </c>
      <c r="F4813" t="s">
        <v>3600</v>
      </c>
      <c r="G4813">
        <v>207802618</v>
      </c>
      <c r="I4813" t="s">
        <v>3601</v>
      </c>
      <c r="J4813" t="s">
        <v>9038</v>
      </c>
      <c r="L4813" t="s">
        <v>9039</v>
      </c>
      <c r="M4813">
        <v>8.6</v>
      </c>
      <c r="N4813">
        <v>16.2</v>
      </c>
      <c r="O4813">
        <v>10.8</v>
      </c>
      <c r="P4813">
        <v>8.1999999999999993</v>
      </c>
      <c r="Q4813">
        <v>15.3</v>
      </c>
      <c r="R4813">
        <v>9.1999999999999993</v>
      </c>
      <c r="S4813" t="b">
        <v>0</v>
      </c>
      <c r="T4813" t="b">
        <v>0</v>
      </c>
      <c r="U4813" t="b">
        <v>0</v>
      </c>
      <c r="V4813">
        <v>48000</v>
      </c>
      <c r="W4813">
        <v>38000</v>
      </c>
      <c r="X4813">
        <v>2.1</v>
      </c>
      <c r="Y4813">
        <v>39000</v>
      </c>
      <c r="Z4813">
        <v>2.1</v>
      </c>
    </row>
    <row r="4814" spans="1:26">
      <c r="A4814">
        <v>207802617</v>
      </c>
      <c r="B4814" t="s">
        <v>9028</v>
      </c>
      <c r="C4814" t="s">
        <v>3597</v>
      </c>
      <c r="D4814" t="s">
        <v>9029</v>
      </c>
      <c r="E4814" t="s">
        <v>4412</v>
      </c>
      <c r="F4814" t="s">
        <v>3600</v>
      </c>
      <c r="G4814">
        <v>207802617</v>
      </c>
      <c r="I4814" t="s">
        <v>3601</v>
      </c>
      <c r="J4814" t="s">
        <v>9036</v>
      </c>
      <c r="L4814" t="s">
        <v>9037</v>
      </c>
      <c r="M4814">
        <v>8.8000000000000007</v>
      </c>
      <c r="N4814">
        <v>17</v>
      </c>
      <c r="O4814">
        <v>11.3</v>
      </c>
      <c r="P4814">
        <v>8.1999999999999993</v>
      </c>
      <c r="Q4814">
        <v>15.4</v>
      </c>
      <c r="R4814">
        <v>9</v>
      </c>
      <c r="S4814" t="b">
        <v>0</v>
      </c>
      <c r="T4814" t="b">
        <v>0</v>
      </c>
      <c r="U4814" t="b">
        <v>0</v>
      </c>
      <c r="V4814">
        <v>36000</v>
      </c>
      <c r="W4814">
        <v>27000</v>
      </c>
      <c r="X4814">
        <v>2.54</v>
      </c>
      <c r="Y4814">
        <v>27200</v>
      </c>
      <c r="Z4814">
        <v>2.5299999999999998</v>
      </c>
    </row>
    <row r="4815" spans="1:26">
      <c r="A4815">
        <v>208102122</v>
      </c>
      <c r="B4815" t="s">
        <v>9028</v>
      </c>
      <c r="C4815" t="s">
        <v>3597</v>
      </c>
      <c r="D4815" t="s">
        <v>9029</v>
      </c>
      <c r="E4815" t="s">
        <v>4412</v>
      </c>
      <c r="F4815" t="s">
        <v>3600</v>
      </c>
      <c r="G4815">
        <v>208102122</v>
      </c>
      <c r="I4815" t="s">
        <v>3601</v>
      </c>
      <c r="J4815" t="s">
        <v>8741</v>
      </c>
      <c r="L4815" t="s">
        <v>9035</v>
      </c>
      <c r="M4815">
        <v>8.8000000000000007</v>
      </c>
      <c r="N4815">
        <v>17.5</v>
      </c>
      <c r="O4815">
        <v>11.3</v>
      </c>
      <c r="P4815">
        <v>8.1999999999999993</v>
      </c>
      <c r="Q4815">
        <v>15.4</v>
      </c>
      <c r="R4815">
        <v>9</v>
      </c>
      <c r="S4815" t="b">
        <v>0</v>
      </c>
      <c r="T4815" t="b">
        <v>0</v>
      </c>
      <c r="U4815" t="b">
        <v>0</v>
      </c>
      <c r="V4815">
        <v>36000</v>
      </c>
      <c r="W4815">
        <v>27000</v>
      </c>
      <c r="X4815">
        <v>2.54</v>
      </c>
      <c r="Y4815">
        <v>27200</v>
      </c>
      <c r="Z4815">
        <v>2.5299999999999998</v>
      </c>
    </row>
    <row r="4816" spans="1:26">
      <c r="A4816">
        <v>207802616</v>
      </c>
      <c r="B4816" t="s">
        <v>9028</v>
      </c>
      <c r="C4816" t="s">
        <v>3597</v>
      </c>
      <c r="D4816" t="s">
        <v>9029</v>
      </c>
      <c r="E4816" t="s">
        <v>4412</v>
      </c>
      <c r="F4816" t="s">
        <v>3600</v>
      </c>
      <c r="G4816">
        <v>207802616</v>
      </c>
      <c r="I4816" t="s">
        <v>3601</v>
      </c>
      <c r="J4816" t="s">
        <v>7967</v>
      </c>
      <c r="L4816" t="s">
        <v>9034</v>
      </c>
      <c r="M4816">
        <v>11.1</v>
      </c>
      <c r="N4816">
        <v>19</v>
      </c>
      <c r="O4816">
        <v>10</v>
      </c>
      <c r="P4816">
        <v>11.2</v>
      </c>
      <c r="Q4816">
        <v>17.5</v>
      </c>
      <c r="R4816">
        <v>8.4</v>
      </c>
      <c r="S4816" t="b">
        <v>0</v>
      </c>
      <c r="T4816" t="b">
        <v>0</v>
      </c>
      <c r="U4816" t="b">
        <v>1</v>
      </c>
      <c r="V4816">
        <v>30000</v>
      </c>
      <c r="W4816">
        <v>20400</v>
      </c>
      <c r="X4816">
        <v>2.04</v>
      </c>
      <c r="Y4816">
        <v>22000</v>
      </c>
      <c r="Z4816">
        <v>2.04</v>
      </c>
    </row>
    <row r="4817" spans="1:26">
      <c r="A4817">
        <v>207742578</v>
      </c>
      <c r="B4817" t="s">
        <v>9028</v>
      </c>
      <c r="C4817" t="s">
        <v>3597</v>
      </c>
      <c r="D4817" t="s">
        <v>9029</v>
      </c>
      <c r="E4817" t="s">
        <v>4412</v>
      </c>
      <c r="F4817" t="s">
        <v>3600</v>
      </c>
      <c r="G4817">
        <v>207742578</v>
      </c>
      <c r="I4817" t="s">
        <v>3601</v>
      </c>
      <c r="J4817" t="s">
        <v>7880</v>
      </c>
      <c r="L4817" t="s">
        <v>9033</v>
      </c>
      <c r="M4817">
        <v>12.5</v>
      </c>
      <c r="N4817">
        <v>20</v>
      </c>
      <c r="O4817">
        <v>10</v>
      </c>
      <c r="P4817">
        <v>11.7</v>
      </c>
      <c r="Q4817">
        <v>18</v>
      </c>
      <c r="R4817">
        <v>8.1</v>
      </c>
      <c r="S4817" t="b">
        <v>0</v>
      </c>
      <c r="T4817" t="b">
        <v>0</v>
      </c>
      <c r="U4817" t="b">
        <v>1</v>
      </c>
      <c r="V4817">
        <v>24000</v>
      </c>
      <c r="W4817">
        <v>17000</v>
      </c>
      <c r="X4817">
        <v>2.98</v>
      </c>
      <c r="Y4817">
        <v>18000</v>
      </c>
      <c r="Z4817">
        <v>2.2000000000000002</v>
      </c>
    </row>
    <row r="4818" spans="1:26">
      <c r="A4818">
        <v>207742577</v>
      </c>
      <c r="B4818" t="s">
        <v>9028</v>
      </c>
      <c r="C4818" t="s">
        <v>3597</v>
      </c>
      <c r="D4818" t="s">
        <v>9029</v>
      </c>
      <c r="E4818" t="s">
        <v>4412</v>
      </c>
      <c r="F4818" t="s">
        <v>3600</v>
      </c>
      <c r="G4818">
        <v>207742577</v>
      </c>
      <c r="I4818" t="s">
        <v>3601</v>
      </c>
      <c r="J4818" t="s">
        <v>9031</v>
      </c>
      <c r="L4818" t="s">
        <v>9032</v>
      </c>
      <c r="M4818">
        <v>12.5</v>
      </c>
      <c r="N4818">
        <v>21.6</v>
      </c>
      <c r="O4818">
        <v>11.5</v>
      </c>
      <c r="P4818">
        <v>11.7</v>
      </c>
      <c r="Q4818">
        <v>17.8</v>
      </c>
      <c r="R4818">
        <v>9.3000000000000007</v>
      </c>
      <c r="S4818" t="b">
        <v>0</v>
      </c>
      <c r="T4818" t="b">
        <v>0</v>
      </c>
      <c r="U4818" t="b">
        <v>1</v>
      </c>
      <c r="V4818">
        <v>18000</v>
      </c>
      <c r="W4818">
        <v>13200</v>
      </c>
      <c r="X4818">
        <v>2.67</v>
      </c>
      <c r="Y4818">
        <v>14000</v>
      </c>
      <c r="Z4818">
        <v>2.41</v>
      </c>
    </row>
    <row r="4819" spans="1:26">
      <c r="A4819">
        <v>210321397</v>
      </c>
      <c r="B4819" t="s">
        <v>9028</v>
      </c>
      <c r="C4819" t="s">
        <v>3597</v>
      </c>
      <c r="D4819" t="s">
        <v>9029</v>
      </c>
      <c r="E4819" t="s">
        <v>4412</v>
      </c>
      <c r="F4819" t="s">
        <v>3600</v>
      </c>
      <c r="G4819">
        <v>210321397</v>
      </c>
      <c r="I4819" t="s">
        <v>3700</v>
      </c>
      <c r="J4819" t="s">
        <v>6509</v>
      </c>
      <c r="L4819" t="s">
        <v>9030</v>
      </c>
      <c r="M4819">
        <v>11.3</v>
      </c>
      <c r="N4819">
        <v>16.2</v>
      </c>
      <c r="O4819">
        <v>10</v>
      </c>
      <c r="P4819">
        <v>11.7</v>
      </c>
      <c r="Q4819">
        <v>15.2</v>
      </c>
      <c r="R4819">
        <v>9.8000000000000007</v>
      </c>
      <c r="S4819" t="b">
        <v>0</v>
      </c>
      <c r="T4819" t="b">
        <v>0</v>
      </c>
      <c r="U4819" t="b">
        <v>1</v>
      </c>
      <c r="V4819">
        <v>23000</v>
      </c>
      <c r="W4819">
        <v>22000</v>
      </c>
      <c r="X4819">
        <v>2.46</v>
      </c>
      <c r="Y4819">
        <v>25800</v>
      </c>
      <c r="Z4819">
        <v>2.27</v>
      </c>
    </row>
    <row r="4820" spans="1:26">
      <c r="A4820">
        <v>210321396</v>
      </c>
      <c r="B4820" t="s">
        <v>9028</v>
      </c>
      <c r="C4820" t="s">
        <v>3597</v>
      </c>
      <c r="D4820" t="s">
        <v>9029</v>
      </c>
      <c r="E4820" t="s">
        <v>4412</v>
      </c>
      <c r="F4820" t="s">
        <v>3600</v>
      </c>
      <c r="G4820">
        <v>210321396</v>
      </c>
      <c r="I4820" t="s">
        <v>3700</v>
      </c>
      <c r="J4820" t="s">
        <v>6742</v>
      </c>
      <c r="L4820" t="s">
        <v>9030</v>
      </c>
      <c r="M4820">
        <v>11.7</v>
      </c>
      <c r="N4820">
        <v>16.2</v>
      </c>
      <c r="O4820">
        <v>10.1</v>
      </c>
      <c r="P4820">
        <v>11.7</v>
      </c>
      <c r="Q4820">
        <v>15.2</v>
      </c>
      <c r="R4820">
        <v>9.5</v>
      </c>
      <c r="S4820" t="b">
        <v>0</v>
      </c>
      <c r="T4820" t="b">
        <v>0</v>
      </c>
      <c r="U4820" t="b">
        <v>1</v>
      </c>
      <c r="V4820">
        <v>18000</v>
      </c>
      <c r="W4820">
        <v>13000</v>
      </c>
      <c r="X4820">
        <v>2.7</v>
      </c>
      <c r="Y4820">
        <v>14700</v>
      </c>
      <c r="Z4820">
        <v>2.3199999999999998</v>
      </c>
    </row>
    <row r="4821" spans="1:26">
      <c r="A4821">
        <v>207216088</v>
      </c>
      <c r="B4821" t="s">
        <v>8982</v>
      </c>
      <c r="C4821" t="s">
        <v>3597</v>
      </c>
      <c r="D4821" t="s">
        <v>8983</v>
      </c>
      <c r="E4821" t="s">
        <v>3693</v>
      </c>
      <c r="F4821" t="s">
        <v>3650</v>
      </c>
      <c r="G4821">
        <v>207216088</v>
      </c>
      <c r="I4821" t="s">
        <v>3651</v>
      </c>
      <c r="J4821" t="s">
        <v>8984</v>
      </c>
      <c r="K4821" t="s">
        <v>3653</v>
      </c>
      <c r="M4821">
        <v>10</v>
      </c>
      <c r="N4821">
        <v>17</v>
      </c>
      <c r="O4821">
        <v>9</v>
      </c>
      <c r="P4821">
        <v>10</v>
      </c>
      <c r="Q4821">
        <v>17</v>
      </c>
      <c r="R4821">
        <v>9</v>
      </c>
      <c r="S4821" t="b">
        <v>0</v>
      </c>
      <c r="T4821" t="b">
        <v>0</v>
      </c>
      <c r="U4821" t="b">
        <v>0</v>
      </c>
      <c r="V4821">
        <v>17000</v>
      </c>
      <c r="W4821">
        <v>10700</v>
      </c>
      <c r="X4821">
        <v>2.7</v>
      </c>
      <c r="Y4821">
        <v>14058</v>
      </c>
      <c r="Z4821">
        <v>2.33</v>
      </c>
    </row>
    <row r="4822" spans="1:26">
      <c r="A4822">
        <v>211697901</v>
      </c>
      <c r="B4822" t="s">
        <v>8973</v>
      </c>
      <c r="C4822" t="s">
        <v>3597</v>
      </c>
      <c r="D4822" t="s">
        <v>3685</v>
      </c>
      <c r="E4822" t="s">
        <v>3693</v>
      </c>
      <c r="F4822" t="s">
        <v>3621</v>
      </c>
      <c r="G4822">
        <v>211697901</v>
      </c>
      <c r="I4822" t="s">
        <v>3622</v>
      </c>
      <c r="J4822" t="s">
        <v>8980</v>
      </c>
      <c r="K4822" t="s">
        <v>3624</v>
      </c>
      <c r="L4822" t="s">
        <v>8981</v>
      </c>
      <c r="P4822">
        <v>12.2</v>
      </c>
      <c r="Q4822">
        <v>20</v>
      </c>
      <c r="R4822">
        <v>9</v>
      </c>
      <c r="S4822" t="b">
        <v>0</v>
      </c>
      <c r="T4822" t="b">
        <v>0</v>
      </c>
      <c r="U4822" t="b">
        <v>0</v>
      </c>
      <c r="V4822">
        <v>21200</v>
      </c>
      <c r="W4822">
        <v>14400</v>
      </c>
      <c r="X4822">
        <v>2.5099999999999998</v>
      </c>
      <c r="Y4822">
        <v>17588</v>
      </c>
      <c r="Z4822">
        <v>2.5499999999999998</v>
      </c>
    </row>
    <row r="4823" spans="1:26">
      <c r="A4823">
        <v>211697900</v>
      </c>
      <c r="B4823" t="s">
        <v>8973</v>
      </c>
      <c r="C4823" t="s">
        <v>3597</v>
      </c>
      <c r="D4823" t="s">
        <v>3685</v>
      </c>
      <c r="E4823" t="s">
        <v>3693</v>
      </c>
      <c r="F4823" t="s">
        <v>3621</v>
      </c>
      <c r="G4823">
        <v>211697900</v>
      </c>
      <c r="I4823" t="s">
        <v>3622</v>
      </c>
      <c r="J4823" t="s">
        <v>8978</v>
      </c>
      <c r="K4823" t="s">
        <v>3624</v>
      </c>
      <c r="L4823" t="s">
        <v>8979</v>
      </c>
      <c r="P4823">
        <v>12.5</v>
      </c>
      <c r="Q4823">
        <v>20</v>
      </c>
      <c r="R4823">
        <v>9</v>
      </c>
      <c r="S4823" t="b">
        <v>0</v>
      </c>
      <c r="T4823" t="b">
        <v>0</v>
      </c>
      <c r="U4823" t="b">
        <v>0</v>
      </c>
      <c r="V4823">
        <v>18000</v>
      </c>
      <c r="W4823">
        <v>14400</v>
      </c>
      <c r="X4823">
        <v>2.74</v>
      </c>
      <c r="Y4823">
        <v>15969</v>
      </c>
      <c r="Z4823">
        <v>2.5299999999999998</v>
      </c>
    </row>
    <row r="4824" spans="1:26">
      <c r="A4824">
        <v>211291634</v>
      </c>
      <c r="B4824" t="s">
        <v>8973</v>
      </c>
      <c r="C4824" t="s">
        <v>3597</v>
      </c>
      <c r="D4824" t="s">
        <v>3685</v>
      </c>
      <c r="E4824" t="s">
        <v>3693</v>
      </c>
      <c r="F4824" t="s">
        <v>3621</v>
      </c>
      <c r="G4824">
        <v>211291634</v>
      </c>
      <c r="I4824" t="s">
        <v>3622</v>
      </c>
      <c r="J4824" t="s">
        <v>8976</v>
      </c>
      <c r="K4824" t="s">
        <v>3624</v>
      </c>
      <c r="L4824" t="s">
        <v>8977</v>
      </c>
      <c r="P4824">
        <v>12.5</v>
      </c>
      <c r="Q4824">
        <v>20</v>
      </c>
      <c r="R4824">
        <v>10</v>
      </c>
      <c r="S4824" t="b">
        <v>0</v>
      </c>
      <c r="T4824" t="b">
        <v>0</v>
      </c>
      <c r="U4824" t="b">
        <v>1</v>
      </c>
      <c r="V4824">
        <v>10900</v>
      </c>
      <c r="W4824">
        <v>8600</v>
      </c>
      <c r="X4824">
        <v>2.97</v>
      </c>
      <c r="Y4824">
        <v>10621</v>
      </c>
      <c r="Z4824">
        <v>2.57</v>
      </c>
    </row>
    <row r="4825" spans="1:26">
      <c r="A4825">
        <v>211291633</v>
      </c>
      <c r="B4825" t="s">
        <v>8973</v>
      </c>
      <c r="C4825" t="s">
        <v>3597</v>
      </c>
      <c r="D4825" t="s">
        <v>3685</v>
      </c>
      <c r="E4825" t="s">
        <v>3693</v>
      </c>
      <c r="F4825" t="s">
        <v>3621</v>
      </c>
      <c r="G4825">
        <v>211291633</v>
      </c>
      <c r="I4825" t="s">
        <v>3622</v>
      </c>
      <c r="J4825" t="s">
        <v>8974</v>
      </c>
      <c r="K4825" t="s">
        <v>3624</v>
      </c>
      <c r="L4825" t="s">
        <v>8975</v>
      </c>
      <c r="P4825">
        <v>12.5</v>
      </c>
      <c r="Q4825">
        <v>20</v>
      </c>
      <c r="R4825">
        <v>10</v>
      </c>
      <c r="S4825" t="b">
        <v>0</v>
      </c>
      <c r="T4825" t="b">
        <v>0</v>
      </c>
      <c r="U4825" t="b">
        <v>1</v>
      </c>
      <c r="V4825">
        <v>8900</v>
      </c>
      <c r="W4825">
        <v>5800</v>
      </c>
      <c r="X4825">
        <v>2.7</v>
      </c>
      <c r="Y4825">
        <v>9239</v>
      </c>
      <c r="Z4825">
        <v>2.65</v>
      </c>
    </row>
    <row r="4826" spans="1:26">
      <c r="A4826">
        <v>208939392</v>
      </c>
      <c r="B4826" t="s">
        <v>6261</v>
      </c>
      <c r="C4826" t="s">
        <v>3597</v>
      </c>
      <c r="D4826" t="s">
        <v>4849</v>
      </c>
      <c r="E4826" t="s">
        <v>4850</v>
      </c>
      <c r="F4826" t="s">
        <v>3600</v>
      </c>
      <c r="G4826">
        <v>208939392</v>
      </c>
      <c r="I4826" t="s">
        <v>3601</v>
      </c>
      <c r="J4826" t="s">
        <v>6265</v>
      </c>
      <c r="K4826" t="s">
        <v>3688</v>
      </c>
      <c r="L4826" t="s">
        <v>8972</v>
      </c>
      <c r="M4826">
        <v>10</v>
      </c>
      <c r="N4826">
        <v>18</v>
      </c>
      <c r="O4826">
        <v>10</v>
      </c>
      <c r="S4826" t="b">
        <v>0</v>
      </c>
      <c r="T4826" t="b">
        <v>0</v>
      </c>
      <c r="U4826" t="b">
        <v>1</v>
      </c>
      <c r="V4826">
        <v>36000</v>
      </c>
      <c r="W4826">
        <v>24000</v>
      </c>
      <c r="X4826">
        <v>2.4</v>
      </c>
      <c r="Y4826">
        <v>36000</v>
      </c>
      <c r="Z4826">
        <v>1.94</v>
      </c>
    </row>
    <row r="4827" spans="1:26">
      <c r="A4827">
        <v>211259269</v>
      </c>
      <c r="B4827" t="s">
        <v>4678</v>
      </c>
      <c r="C4827" t="s">
        <v>3597</v>
      </c>
      <c r="D4827" t="s">
        <v>3743</v>
      </c>
      <c r="E4827" t="s">
        <v>3752</v>
      </c>
      <c r="F4827" t="s">
        <v>3621</v>
      </c>
      <c r="G4827">
        <v>211259269</v>
      </c>
      <c r="I4827" t="s">
        <v>3622</v>
      </c>
      <c r="J4827" t="s">
        <v>8968</v>
      </c>
      <c r="K4827" t="s">
        <v>3624</v>
      </c>
      <c r="L4827" t="s">
        <v>8971</v>
      </c>
      <c r="M4827">
        <v>12.65</v>
      </c>
      <c r="N4827">
        <v>19.5</v>
      </c>
      <c r="O4827">
        <v>10.6</v>
      </c>
      <c r="P4827">
        <v>12.6</v>
      </c>
      <c r="Q4827">
        <v>19.5</v>
      </c>
      <c r="R4827">
        <v>9.5</v>
      </c>
      <c r="S4827" t="b">
        <v>0</v>
      </c>
      <c r="T4827" t="b">
        <v>0</v>
      </c>
      <c r="U4827" t="b">
        <v>1</v>
      </c>
      <c r="V4827">
        <v>24000</v>
      </c>
      <c r="W4827">
        <v>17200</v>
      </c>
      <c r="X4827">
        <v>2.5099999999999998</v>
      </c>
      <c r="Y4827">
        <v>26000</v>
      </c>
      <c r="Z4827">
        <v>2.14</v>
      </c>
    </row>
    <row r="4828" spans="1:26">
      <c r="A4828">
        <v>209423517</v>
      </c>
      <c r="B4828" t="s">
        <v>8938</v>
      </c>
      <c r="C4828" t="s">
        <v>3597</v>
      </c>
      <c r="D4828" t="s">
        <v>4350</v>
      </c>
      <c r="E4828" t="s">
        <v>6187</v>
      </c>
      <c r="F4828" t="s">
        <v>3621</v>
      </c>
      <c r="G4828">
        <v>209423517</v>
      </c>
      <c r="I4828" t="s">
        <v>3622</v>
      </c>
      <c r="J4828" t="s">
        <v>8939</v>
      </c>
      <c r="K4828" t="s">
        <v>3624</v>
      </c>
      <c r="L4828" t="s">
        <v>8940</v>
      </c>
      <c r="O4828">
        <v>12</v>
      </c>
      <c r="P4828">
        <v>14</v>
      </c>
      <c r="Q4828">
        <v>24</v>
      </c>
      <c r="R4828">
        <v>11</v>
      </c>
      <c r="S4828" t="b">
        <v>0</v>
      </c>
      <c r="T4828" t="b">
        <v>0</v>
      </c>
      <c r="U4828" t="b">
        <v>0</v>
      </c>
      <c r="V4828">
        <v>14000</v>
      </c>
      <c r="W4828">
        <v>11000</v>
      </c>
      <c r="X4828">
        <v>2.69</v>
      </c>
      <c r="Y4828">
        <v>18100</v>
      </c>
      <c r="Z4828">
        <v>2.21</v>
      </c>
    </row>
    <row r="4829" spans="1:26">
      <c r="A4829">
        <v>211717255</v>
      </c>
      <c r="B4829" t="s">
        <v>8937</v>
      </c>
      <c r="C4829" t="s">
        <v>3597</v>
      </c>
      <c r="D4829" t="s">
        <v>4816</v>
      </c>
      <c r="E4829" t="s">
        <v>4817</v>
      </c>
      <c r="F4829" t="s">
        <v>3621</v>
      </c>
      <c r="G4829">
        <v>211717255</v>
      </c>
      <c r="I4829" t="s">
        <v>3622</v>
      </c>
      <c r="J4829" t="s">
        <v>7515</v>
      </c>
      <c r="K4829" t="s">
        <v>3624</v>
      </c>
      <c r="L4829" t="s">
        <v>7515</v>
      </c>
      <c r="M4829">
        <v>13</v>
      </c>
      <c r="N4829">
        <v>23.3</v>
      </c>
      <c r="O4829">
        <v>11.6</v>
      </c>
      <c r="P4829">
        <v>13</v>
      </c>
      <c r="Q4829">
        <v>22.5</v>
      </c>
      <c r="R4829">
        <v>8.6</v>
      </c>
      <c r="S4829" t="b">
        <v>0</v>
      </c>
      <c r="T4829" t="b">
        <v>0</v>
      </c>
      <c r="U4829" t="b">
        <v>0</v>
      </c>
      <c r="V4829">
        <v>18000</v>
      </c>
      <c r="W4829">
        <v>11600</v>
      </c>
      <c r="X4829">
        <v>2.7</v>
      </c>
      <c r="Y4829">
        <v>14960</v>
      </c>
      <c r="Z4829">
        <v>2.2799999999999998</v>
      </c>
    </row>
    <row r="4830" spans="1:26">
      <c r="A4830">
        <v>211717256</v>
      </c>
      <c r="B4830" t="s">
        <v>8937</v>
      </c>
      <c r="C4830" t="s">
        <v>3597</v>
      </c>
      <c r="D4830" t="s">
        <v>4816</v>
      </c>
      <c r="E4830" t="s">
        <v>4817</v>
      </c>
      <c r="F4830" t="s">
        <v>3621</v>
      </c>
      <c r="G4830">
        <v>211717256</v>
      </c>
      <c r="I4830" t="s">
        <v>3622</v>
      </c>
      <c r="J4830" t="s">
        <v>7513</v>
      </c>
      <c r="K4830" t="s">
        <v>3624</v>
      </c>
      <c r="L4830" t="s">
        <v>7513</v>
      </c>
      <c r="M4830">
        <v>13</v>
      </c>
      <c r="N4830">
        <v>22</v>
      </c>
      <c r="O4830">
        <v>10.5</v>
      </c>
      <c r="P4830">
        <v>13</v>
      </c>
      <c r="Q4830">
        <v>21</v>
      </c>
      <c r="R4830">
        <v>9</v>
      </c>
      <c r="S4830" t="b">
        <v>0</v>
      </c>
      <c r="T4830" t="b">
        <v>0</v>
      </c>
      <c r="U4830" t="b">
        <v>0</v>
      </c>
      <c r="V4830">
        <v>12000</v>
      </c>
      <c r="W4830">
        <v>7500</v>
      </c>
      <c r="X4830">
        <v>2.71</v>
      </c>
      <c r="Y4830">
        <v>10990</v>
      </c>
      <c r="Z4830">
        <v>2.12</v>
      </c>
    </row>
    <row r="4831" spans="1:26">
      <c r="A4831">
        <v>211717253</v>
      </c>
      <c r="B4831" t="s">
        <v>8937</v>
      </c>
      <c r="C4831" t="s">
        <v>3597</v>
      </c>
      <c r="D4831" t="s">
        <v>4816</v>
      </c>
      <c r="E4831" t="s">
        <v>4817</v>
      </c>
      <c r="F4831" t="s">
        <v>3621</v>
      </c>
      <c r="G4831">
        <v>211717253</v>
      </c>
      <c r="I4831" t="s">
        <v>3622</v>
      </c>
      <c r="J4831" t="s">
        <v>7521</v>
      </c>
      <c r="K4831" t="s">
        <v>3624</v>
      </c>
      <c r="L4831" t="s">
        <v>7521</v>
      </c>
      <c r="M4831">
        <v>15.4</v>
      </c>
      <c r="N4831">
        <v>25</v>
      </c>
      <c r="O4831">
        <v>12</v>
      </c>
      <c r="P4831">
        <v>15.4</v>
      </c>
      <c r="Q4831">
        <v>23.5</v>
      </c>
      <c r="R4831">
        <v>9.35</v>
      </c>
      <c r="S4831" t="b">
        <v>0</v>
      </c>
      <c r="T4831" t="b">
        <v>0</v>
      </c>
      <c r="U4831" t="b">
        <v>1</v>
      </c>
      <c r="V4831">
        <v>12000</v>
      </c>
      <c r="W4831">
        <v>7000</v>
      </c>
      <c r="X4831">
        <v>2.77</v>
      </c>
      <c r="Y4831">
        <v>13160</v>
      </c>
      <c r="Z4831">
        <v>2.41</v>
      </c>
    </row>
    <row r="4832" spans="1:26">
      <c r="A4832">
        <v>202680602</v>
      </c>
      <c r="B4832" t="s">
        <v>4678</v>
      </c>
      <c r="C4832" t="s">
        <v>3597</v>
      </c>
      <c r="D4832" t="s">
        <v>3743</v>
      </c>
      <c r="E4832" t="s">
        <v>3752</v>
      </c>
      <c r="F4832" t="s">
        <v>3621</v>
      </c>
      <c r="G4832">
        <v>202680602</v>
      </c>
      <c r="I4832" t="s">
        <v>3622</v>
      </c>
      <c r="J4832" t="s">
        <v>4685</v>
      </c>
      <c r="K4832" t="s">
        <v>3624</v>
      </c>
      <c r="L4832" t="s">
        <v>4681</v>
      </c>
      <c r="M4832">
        <v>12</v>
      </c>
      <c r="N4832">
        <v>18</v>
      </c>
      <c r="O4832">
        <v>10</v>
      </c>
      <c r="P4832">
        <v>12</v>
      </c>
      <c r="Q4832">
        <v>20</v>
      </c>
      <c r="R4832">
        <v>10</v>
      </c>
      <c r="S4832" t="b">
        <v>0</v>
      </c>
      <c r="T4832" t="b">
        <v>0</v>
      </c>
      <c r="U4832" t="b">
        <v>1</v>
      </c>
      <c r="V4832">
        <v>14000</v>
      </c>
      <c r="W4832">
        <v>11500</v>
      </c>
      <c r="X4832">
        <v>2.5499999999999998</v>
      </c>
      <c r="Y4832">
        <v>14000</v>
      </c>
      <c r="Z4832">
        <v>2.25</v>
      </c>
    </row>
    <row r="4833" spans="1:26">
      <c r="A4833">
        <v>202680603</v>
      </c>
      <c r="B4833" t="s">
        <v>4678</v>
      </c>
      <c r="C4833" t="s">
        <v>3597</v>
      </c>
      <c r="D4833" t="s">
        <v>3743</v>
      </c>
      <c r="E4833" t="s">
        <v>3752</v>
      </c>
      <c r="F4833" t="s">
        <v>3621</v>
      </c>
      <c r="G4833">
        <v>202680603</v>
      </c>
      <c r="I4833" t="s">
        <v>3622</v>
      </c>
      <c r="J4833" t="s">
        <v>4688</v>
      </c>
      <c r="K4833" t="s">
        <v>3624</v>
      </c>
      <c r="L4833" t="s">
        <v>4771</v>
      </c>
      <c r="M4833">
        <v>10.5</v>
      </c>
      <c r="N4833">
        <v>18</v>
      </c>
      <c r="O4833">
        <v>10</v>
      </c>
      <c r="P4833">
        <v>10.5</v>
      </c>
      <c r="Q4833">
        <v>19</v>
      </c>
      <c r="R4833">
        <v>9.5</v>
      </c>
      <c r="S4833" t="b">
        <v>0</v>
      </c>
      <c r="T4833" t="b">
        <v>0</v>
      </c>
      <c r="U4833" t="b">
        <v>1</v>
      </c>
      <c r="V4833">
        <v>17200</v>
      </c>
      <c r="W4833">
        <v>11500</v>
      </c>
      <c r="X4833">
        <v>2.59</v>
      </c>
      <c r="Y4833">
        <v>15000</v>
      </c>
      <c r="Z4833">
        <v>2.2999999999999998</v>
      </c>
    </row>
    <row r="4834" spans="1:26">
      <c r="A4834">
        <v>207337195</v>
      </c>
      <c r="B4834" t="s">
        <v>8889</v>
      </c>
      <c r="C4834" t="s">
        <v>3597</v>
      </c>
      <c r="D4834" t="s">
        <v>3775</v>
      </c>
      <c r="E4834" t="s">
        <v>8897</v>
      </c>
      <c r="F4834" t="s">
        <v>3621</v>
      </c>
      <c r="G4834">
        <v>207337195</v>
      </c>
      <c r="I4834" t="s">
        <v>3622</v>
      </c>
      <c r="J4834" t="s">
        <v>8935</v>
      </c>
      <c r="K4834" t="s">
        <v>3624</v>
      </c>
      <c r="L4834" t="s">
        <v>8936</v>
      </c>
      <c r="M4834">
        <v>15.4</v>
      </c>
      <c r="N4834">
        <v>25</v>
      </c>
      <c r="O4834">
        <v>12</v>
      </c>
      <c r="P4834">
        <v>15.4</v>
      </c>
      <c r="Q4834">
        <v>23.5</v>
      </c>
      <c r="R4834">
        <v>9.35</v>
      </c>
      <c r="S4834" t="b">
        <v>0</v>
      </c>
      <c r="T4834" t="b">
        <v>0</v>
      </c>
      <c r="U4834" t="b">
        <v>1</v>
      </c>
      <c r="V4834">
        <v>12000</v>
      </c>
      <c r="W4834">
        <v>7000</v>
      </c>
      <c r="X4834">
        <v>2.77</v>
      </c>
      <c r="Y4834">
        <v>13160</v>
      </c>
      <c r="Z4834">
        <v>2.41</v>
      </c>
    </row>
    <row r="4835" spans="1:26">
      <c r="A4835">
        <v>207337194</v>
      </c>
      <c r="B4835" t="s">
        <v>8889</v>
      </c>
      <c r="C4835" t="s">
        <v>3597</v>
      </c>
      <c r="D4835" t="s">
        <v>3775</v>
      </c>
      <c r="E4835" t="s">
        <v>8897</v>
      </c>
      <c r="F4835" t="s">
        <v>3621</v>
      </c>
      <c r="G4835">
        <v>207337194</v>
      </c>
      <c r="I4835" t="s">
        <v>3622</v>
      </c>
      <c r="J4835" t="s">
        <v>8933</v>
      </c>
      <c r="K4835" t="s">
        <v>3624</v>
      </c>
      <c r="L4835" t="s">
        <v>8934</v>
      </c>
      <c r="M4835">
        <v>16.100000000000001</v>
      </c>
      <c r="N4835">
        <v>28</v>
      </c>
      <c r="O4835">
        <v>12.5</v>
      </c>
      <c r="P4835">
        <v>15.52</v>
      </c>
      <c r="Q4835">
        <v>27.5</v>
      </c>
      <c r="R4835">
        <v>10</v>
      </c>
      <c r="S4835" t="b">
        <v>0</v>
      </c>
      <c r="T4835" t="b">
        <v>0</v>
      </c>
      <c r="U4835" t="b">
        <v>1</v>
      </c>
      <c r="V4835">
        <v>9000</v>
      </c>
      <c r="W4835">
        <v>6000</v>
      </c>
      <c r="X4835">
        <v>2.88</v>
      </c>
      <c r="Y4835">
        <v>11089</v>
      </c>
      <c r="Z4835">
        <v>2.75</v>
      </c>
    </row>
    <row r="4836" spans="1:26">
      <c r="A4836">
        <v>205417838</v>
      </c>
      <c r="B4836" t="s">
        <v>8889</v>
      </c>
      <c r="C4836" t="s">
        <v>3597</v>
      </c>
      <c r="D4836" t="s">
        <v>3775</v>
      </c>
      <c r="E4836" t="s">
        <v>8897</v>
      </c>
      <c r="F4836" t="s">
        <v>3621</v>
      </c>
      <c r="G4836">
        <v>205417838</v>
      </c>
      <c r="I4836" t="s">
        <v>3622</v>
      </c>
      <c r="J4836" t="s">
        <v>8931</v>
      </c>
      <c r="K4836" t="s">
        <v>3624</v>
      </c>
      <c r="L4836" t="s">
        <v>8932</v>
      </c>
      <c r="M4836">
        <v>12.5</v>
      </c>
      <c r="N4836">
        <v>21</v>
      </c>
      <c r="O4836">
        <v>10.5</v>
      </c>
      <c r="P4836">
        <v>12.2</v>
      </c>
      <c r="Q4836">
        <v>20.5</v>
      </c>
      <c r="R4836">
        <v>8.6</v>
      </c>
      <c r="S4836" t="b">
        <v>0</v>
      </c>
      <c r="T4836" t="b">
        <v>0</v>
      </c>
      <c r="U4836" t="b">
        <v>0</v>
      </c>
      <c r="V4836">
        <v>23000</v>
      </c>
      <c r="W4836">
        <v>14500</v>
      </c>
      <c r="X4836">
        <v>2.4700000000000002</v>
      </c>
      <c r="Y4836">
        <v>20250</v>
      </c>
      <c r="Z4836">
        <v>2.12</v>
      </c>
    </row>
    <row r="4837" spans="1:26">
      <c r="A4837">
        <v>205417836</v>
      </c>
      <c r="B4837" t="s">
        <v>8889</v>
      </c>
      <c r="C4837" t="s">
        <v>3597</v>
      </c>
      <c r="D4837" t="s">
        <v>3775</v>
      </c>
      <c r="E4837" t="s">
        <v>8897</v>
      </c>
      <c r="F4837" t="s">
        <v>3621</v>
      </c>
      <c r="G4837">
        <v>205417836</v>
      </c>
      <c r="I4837" t="s">
        <v>3622</v>
      </c>
      <c r="J4837" t="s">
        <v>8929</v>
      </c>
      <c r="K4837" t="s">
        <v>3624</v>
      </c>
      <c r="L4837" t="s">
        <v>8930</v>
      </c>
      <c r="M4837">
        <v>13</v>
      </c>
      <c r="N4837">
        <v>23.3</v>
      </c>
      <c r="O4837">
        <v>11.6</v>
      </c>
      <c r="P4837">
        <v>13</v>
      </c>
      <c r="Q4837">
        <v>22.5</v>
      </c>
      <c r="R4837">
        <v>8.6</v>
      </c>
      <c r="S4837" t="b">
        <v>0</v>
      </c>
      <c r="T4837" t="b">
        <v>0</v>
      </c>
      <c r="U4837" t="b">
        <v>0</v>
      </c>
      <c r="V4837">
        <v>18000</v>
      </c>
      <c r="W4837">
        <v>11600</v>
      </c>
      <c r="X4837">
        <v>2.7</v>
      </c>
      <c r="Y4837">
        <v>14960</v>
      </c>
      <c r="Z4837">
        <v>2.2799999999999998</v>
      </c>
    </row>
    <row r="4838" spans="1:26">
      <c r="A4838">
        <v>205417834</v>
      </c>
      <c r="B4838" t="s">
        <v>8889</v>
      </c>
      <c r="C4838" t="s">
        <v>3597</v>
      </c>
      <c r="D4838" t="s">
        <v>3775</v>
      </c>
      <c r="E4838" t="s">
        <v>8897</v>
      </c>
      <c r="F4838" t="s">
        <v>3621</v>
      </c>
      <c r="G4838">
        <v>205417834</v>
      </c>
      <c r="I4838" t="s">
        <v>3622</v>
      </c>
      <c r="J4838" t="s">
        <v>8927</v>
      </c>
      <c r="K4838" t="s">
        <v>3624</v>
      </c>
      <c r="L4838" t="s">
        <v>8928</v>
      </c>
      <c r="M4838">
        <v>13</v>
      </c>
      <c r="N4838">
        <v>22</v>
      </c>
      <c r="O4838">
        <v>10.5</v>
      </c>
      <c r="P4838">
        <v>13</v>
      </c>
      <c r="Q4838">
        <v>21</v>
      </c>
      <c r="R4838">
        <v>9</v>
      </c>
      <c r="S4838" t="b">
        <v>0</v>
      </c>
      <c r="T4838" t="b">
        <v>0</v>
      </c>
      <c r="U4838" t="b">
        <v>0</v>
      </c>
      <c r="V4838">
        <v>12000</v>
      </c>
      <c r="W4838">
        <v>7500</v>
      </c>
      <c r="X4838">
        <v>2.71</v>
      </c>
      <c r="Y4838">
        <v>10990</v>
      </c>
      <c r="Z4838">
        <v>2.12</v>
      </c>
    </row>
    <row r="4839" spans="1:26">
      <c r="A4839">
        <v>205417832</v>
      </c>
      <c r="B4839" t="s">
        <v>8889</v>
      </c>
      <c r="C4839" t="s">
        <v>3597</v>
      </c>
      <c r="D4839" t="s">
        <v>3775</v>
      </c>
      <c r="E4839" t="s">
        <v>8897</v>
      </c>
      <c r="F4839" t="s">
        <v>3621</v>
      </c>
      <c r="G4839">
        <v>205417832</v>
      </c>
      <c r="I4839" t="s">
        <v>3622</v>
      </c>
      <c r="J4839" t="s">
        <v>8925</v>
      </c>
      <c r="K4839" t="s">
        <v>3624</v>
      </c>
      <c r="L4839" t="s">
        <v>8926</v>
      </c>
      <c r="M4839">
        <v>13.7</v>
      </c>
      <c r="N4839">
        <v>22.5</v>
      </c>
      <c r="O4839">
        <v>10.7</v>
      </c>
      <c r="P4839">
        <v>13.7</v>
      </c>
      <c r="Q4839">
        <v>22</v>
      </c>
      <c r="R4839">
        <v>8.5</v>
      </c>
      <c r="S4839" t="b">
        <v>0</v>
      </c>
      <c r="T4839" t="b">
        <v>0</v>
      </c>
      <c r="U4839" t="b">
        <v>0</v>
      </c>
      <c r="V4839">
        <v>9000</v>
      </c>
      <c r="W4839">
        <v>5000</v>
      </c>
      <c r="X4839">
        <v>2.44</v>
      </c>
      <c r="Y4839">
        <v>9300</v>
      </c>
      <c r="Z4839">
        <v>2.4300000000000002</v>
      </c>
    </row>
    <row r="4840" spans="1:26">
      <c r="A4840">
        <v>208404160</v>
      </c>
      <c r="B4840" t="s">
        <v>8889</v>
      </c>
      <c r="C4840" t="s">
        <v>3597</v>
      </c>
      <c r="D4840" t="s">
        <v>3775</v>
      </c>
      <c r="E4840" t="s">
        <v>8897</v>
      </c>
      <c r="F4840" t="s">
        <v>3718</v>
      </c>
      <c r="G4840">
        <v>208404160</v>
      </c>
      <c r="I4840" t="s">
        <v>3711</v>
      </c>
      <c r="J4840" t="s">
        <v>8924</v>
      </c>
      <c r="K4840" t="s">
        <v>3688</v>
      </c>
      <c r="M4840">
        <v>10</v>
      </c>
      <c r="N4840">
        <v>18</v>
      </c>
      <c r="O4840">
        <v>9.5</v>
      </c>
      <c r="P4840">
        <v>10</v>
      </c>
      <c r="Q4840">
        <v>18</v>
      </c>
      <c r="R4840">
        <v>8.8000000000000007</v>
      </c>
      <c r="S4840" t="b">
        <v>0</v>
      </c>
      <c r="T4840" t="b">
        <v>0</v>
      </c>
      <c r="U4840" t="b">
        <v>1</v>
      </c>
      <c r="V4840">
        <v>41000</v>
      </c>
      <c r="W4840">
        <v>28400</v>
      </c>
      <c r="X4840">
        <v>2.96</v>
      </c>
      <c r="Y4840">
        <v>39887</v>
      </c>
      <c r="Z4840">
        <v>1.88</v>
      </c>
    </row>
    <row r="4841" spans="1:26">
      <c r="A4841">
        <v>208404161</v>
      </c>
      <c r="B4841" t="s">
        <v>8889</v>
      </c>
      <c r="C4841" t="s">
        <v>3597</v>
      </c>
      <c r="D4841" t="s">
        <v>3775</v>
      </c>
      <c r="E4841" t="s">
        <v>8897</v>
      </c>
      <c r="F4841" t="s">
        <v>3710</v>
      </c>
      <c r="G4841">
        <v>208404161</v>
      </c>
      <c r="I4841" t="s">
        <v>3711</v>
      </c>
      <c r="J4841" t="s">
        <v>8924</v>
      </c>
      <c r="K4841" t="s">
        <v>3725</v>
      </c>
      <c r="M4841">
        <v>10.25</v>
      </c>
      <c r="N4841">
        <v>19</v>
      </c>
      <c r="O4841">
        <v>9.75</v>
      </c>
      <c r="P4841">
        <v>10.25</v>
      </c>
      <c r="Q4841">
        <v>19</v>
      </c>
      <c r="R4841">
        <v>8.8800000000000008</v>
      </c>
      <c r="S4841" t="b">
        <v>0</v>
      </c>
      <c r="T4841" t="b">
        <v>0</v>
      </c>
      <c r="U4841" t="b">
        <v>0</v>
      </c>
      <c r="V4841">
        <v>41500</v>
      </c>
      <c r="W4841">
        <v>27600</v>
      </c>
      <c r="X4841">
        <v>2.85</v>
      </c>
      <c r="Y4841">
        <v>40031</v>
      </c>
      <c r="Z4841">
        <v>1.88</v>
      </c>
    </row>
    <row r="4842" spans="1:26">
      <c r="A4842">
        <v>206517597</v>
      </c>
      <c r="B4842" t="s">
        <v>8889</v>
      </c>
      <c r="C4842" t="s">
        <v>3597</v>
      </c>
      <c r="D4842" t="s">
        <v>3775</v>
      </c>
      <c r="E4842" t="s">
        <v>8897</v>
      </c>
      <c r="F4842" t="s">
        <v>3650</v>
      </c>
      <c r="G4842">
        <v>206517597</v>
      </c>
      <c r="I4842" t="s">
        <v>3651</v>
      </c>
      <c r="J4842" t="s">
        <v>8924</v>
      </c>
      <c r="K4842" t="s">
        <v>3653</v>
      </c>
      <c r="M4842">
        <v>10.5</v>
      </c>
      <c r="N4842">
        <v>20</v>
      </c>
      <c r="O4842">
        <v>10</v>
      </c>
      <c r="P4842">
        <v>10.5</v>
      </c>
      <c r="Q4842">
        <v>20</v>
      </c>
      <c r="R4842">
        <v>8.9499999999999993</v>
      </c>
      <c r="S4842" t="b">
        <v>0</v>
      </c>
      <c r="T4842" t="b">
        <v>0</v>
      </c>
      <c r="U4842" t="b">
        <v>0</v>
      </c>
      <c r="V4842">
        <v>42000</v>
      </c>
      <c r="W4842">
        <v>27000</v>
      </c>
      <c r="X4842">
        <v>2.76</v>
      </c>
      <c r="Y4842">
        <v>40000</v>
      </c>
      <c r="Z4842">
        <v>2.02</v>
      </c>
    </row>
    <row r="4843" spans="1:26">
      <c r="A4843">
        <v>208404158</v>
      </c>
      <c r="B4843" t="s">
        <v>8889</v>
      </c>
      <c r="C4843" t="s">
        <v>3597</v>
      </c>
      <c r="D4843" t="s">
        <v>3775</v>
      </c>
      <c r="E4843" t="s">
        <v>8897</v>
      </c>
      <c r="F4843" t="s">
        <v>3718</v>
      </c>
      <c r="G4843">
        <v>208404158</v>
      </c>
      <c r="I4843" t="s">
        <v>3651</v>
      </c>
      <c r="J4843" t="s">
        <v>8923</v>
      </c>
      <c r="K4843" t="s">
        <v>3688</v>
      </c>
      <c r="M4843">
        <v>12</v>
      </c>
      <c r="N4843">
        <v>19.5</v>
      </c>
      <c r="O4843">
        <v>10.8</v>
      </c>
      <c r="P4843">
        <v>12</v>
      </c>
      <c r="Q4843">
        <v>19.5</v>
      </c>
      <c r="R4843">
        <v>8.9</v>
      </c>
      <c r="S4843" t="b">
        <v>0</v>
      </c>
      <c r="T4843" t="b">
        <v>0</v>
      </c>
      <c r="U4843" t="b">
        <v>1</v>
      </c>
      <c r="V4843">
        <v>32000</v>
      </c>
      <c r="W4843">
        <v>23000</v>
      </c>
      <c r="X4843">
        <v>2.5099999999999998</v>
      </c>
      <c r="Y4843">
        <v>39859</v>
      </c>
      <c r="Z4843">
        <v>1.88</v>
      </c>
    </row>
    <row r="4844" spans="1:26">
      <c r="A4844">
        <v>208404159</v>
      </c>
      <c r="B4844" t="s">
        <v>8889</v>
      </c>
      <c r="C4844" t="s">
        <v>3597</v>
      </c>
      <c r="D4844" t="s">
        <v>3775</v>
      </c>
      <c r="E4844" t="s">
        <v>8897</v>
      </c>
      <c r="F4844" t="s">
        <v>3710</v>
      </c>
      <c r="G4844">
        <v>208404159</v>
      </c>
      <c r="I4844" t="s">
        <v>3622</v>
      </c>
      <c r="J4844" t="s">
        <v>8923</v>
      </c>
      <c r="K4844" t="s">
        <v>3725</v>
      </c>
      <c r="M4844">
        <v>12.25</v>
      </c>
      <c r="N4844">
        <v>20.25</v>
      </c>
      <c r="O4844">
        <v>10.9</v>
      </c>
      <c r="P4844">
        <v>12.25</v>
      </c>
      <c r="Q4844">
        <v>20.25</v>
      </c>
      <c r="R4844">
        <v>8.9499999999999993</v>
      </c>
      <c r="S4844" t="b">
        <v>0</v>
      </c>
      <c r="T4844" t="b">
        <v>0</v>
      </c>
      <c r="U4844" t="b">
        <v>0</v>
      </c>
      <c r="V4844">
        <v>32000</v>
      </c>
      <c r="W4844">
        <v>22600</v>
      </c>
      <c r="X4844">
        <v>2.5099999999999998</v>
      </c>
      <c r="Y4844">
        <v>40035</v>
      </c>
      <c r="Z4844">
        <v>1.96</v>
      </c>
    </row>
    <row r="4845" spans="1:26">
      <c r="A4845">
        <v>205446269</v>
      </c>
      <c r="B4845" t="s">
        <v>8889</v>
      </c>
      <c r="C4845" t="s">
        <v>3597</v>
      </c>
      <c r="D4845" t="s">
        <v>3775</v>
      </c>
      <c r="E4845" t="s">
        <v>8897</v>
      </c>
      <c r="F4845" t="s">
        <v>3650</v>
      </c>
      <c r="G4845">
        <v>205446269</v>
      </c>
      <c r="I4845" t="s">
        <v>3622</v>
      </c>
      <c r="J4845" t="s">
        <v>8923</v>
      </c>
      <c r="K4845" t="s">
        <v>3653</v>
      </c>
      <c r="M4845">
        <v>12.5</v>
      </c>
      <c r="N4845">
        <v>21</v>
      </c>
      <c r="O4845">
        <v>11</v>
      </c>
      <c r="P4845">
        <v>12.5</v>
      </c>
      <c r="Q4845">
        <v>21</v>
      </c>
      <c r="R4845">
        <v>9</v>
      </c>
      <c r="S4845" t="b">
        <v>0</v>
      </c>
      <c r="T4845" t="b">
        <v>0</v>
      </c>
      <c r="U4845" t="b">
        <v>0</v>
      </c>
      <c r="V4845">
        <v>32000</v>
      </c>
      <c r="W4845">
        <v>22400</v>
      </c>
      <c r="X4845">
        <v>2.52</v>
      </c>
      <c r="Y4845">
        <v>40000</v>
      </c>
      <c r="Z4845">
        <v>1.89</v>
      </c>
    </row>
    <row r="4846" spans="1:26">
      <c r="A4846">
        <v>208404156</v>
      </c>
      <c r="B4846" t="s">
        <v>8889</v>
      </c>
      <c r="C4846" t="s">
        <v>3597</v>
      </c>
      <c r="D4846" t="s">
        <v>3775</v>
      </c>
      <c r="E4846" t="s">
        <v>8897</v>
      </c>
      <c r="F4846" t="s">
        <v>3718</v>
      </c>
      <c r="G4846">
        <v>208404156</v>
      </c>
      <c r="I4846" t="s">
        <v>3622</v>
      </c>
      <c r="J4846" t="s">
        <v>8922</v>
      </c>
      <c r="K4846" t="s">
        <v>3688</v>
      </c>
      <c r="M4846">
        <v>12.1</v>
      </c>
      <c r="N4846">
        <v>21</v>
      </c>
      <c r="O4846">
        <v>10</v>
      </c>
      <c r="P4846">
        <v>12.1</v>
      </c>
      <c r="Q4846">
        <v>21</v>
      </c>
      <c r="R4846">
        <v>8.6</v>
      </c>
      <c r="S4846" t="b">
        <v>0</v>
      </c>
      <c r="T4846" t="b">
        <v>0</v>
      </c>
      <c r="U4846" t="b">
        <v>1</v>
      </c>
      <c r="V4846">
        <v>24000</v>
      </c>
      <c r="W4846">
        <v>14600</v>
      </c>
      <c r="X4846">
        <v>2.2799999999999998</v>
      </c>
      <c r="Y4846">
        <v>25932</v>
      </c>
      <c r="Z4846">
        <v>1.95</v>
      </c>
    </row>
    <row r="4847" spans="1:26">
      <c r="A4847">
        <v>205470409</v>
      </c>
      <c r="B4847" t="s">
        <v>8889</v>
      </c>
      <c r="C4847" t="s">
        <v>3597</v>
      </c>
      <c r="D4847" t="s">
        <v>3775</v>
      </c>
      <c r="E4847" t="s">
        <v>8897</v>
      </c>
      <c r="F4847" t="s">
        <v>3650</v>
      </c>
      <c r="G4847">
        <v>205470409</v>
      </c>
      <c r="I4847" t="s">
        <v>3622</v>
      </c>
      <c r="J4847" t="s">
        <v>8922</v>
      </c>
      <c r="K4847" t="s">
        <v>3653</v>
      </c>
      <c r="M4847">
        <v>12.5</v>
      </c>
      <c r="N4847">
        <v>22</v>
      </c>
      <c r="O4847">
        <v>11</v>
      </c>
      <c r="P4847">
        <v>12.5</v>
      </c>
      <c r="Q4847">
        <v>22</v>
      </c>
      <c r="R4847">
        <v>9.0500000000000007</v>
      </c>
      <c r="S4847" t="b">
        <v>0</v>
      </c>
      <c r="T4847" t="b">
        <v>0</v>
      </c>
      <c r="U4847" t="b">
        <v>0</v>
      </c>
      <c r="V4847">
        <v>24000</v>
      </c>
      <c r="W4847">
        <v>15000</v>
      </c>
      <c r="X4847">
        <v>2.5299999999999998</v>
      </c>
      <c r="Y4847">
        <v>26000</v>
      </c>
      <c r="Z4847">
        <v>1.9</v>
      </c>
    </row>
    <row r="4848" spans="1:26">
      <c r="A4848">
        <v>208404154</v>
      </c>
      <c r="B4848" t="s">
        <v>8889</v>
      </c>
      <c r="C4848" t="s">
        <v>3597</v>
      </c>
      <c r="D4848" t="s">
        <v>3775</v>
      </c>
      <c r="E4848" t="s">
        <v>8897</v>
      </c>
      <c r="F4848" t="s">
        <v>3718</v>
      </c>
      <c r="G4848">
        <v>208404154</v>
      </c>
      <c r="I4848" t="s">
        <v>3601</v>
      </c>
      <c r="J4848" t="s">
        <v>8921</v>
      </c>
      <c r="K4848" t="s">
        <v>3688</v>
      </c>
      <c r="M4848">
        <v>11.5</v>
      </c>
      <c r="N4848">
        <v>19</v>
      </c>
      <c r="O4848">
        <v>9.6</v>
      </c>
      <c r="P4848">
        <v>11.5</v>
      </c>
      <c r="Q4848">
        <v>19</v>
      </c>
      <c r="R4848">
        <v>9.4</v>
      </c>
      <c r="S4848" t="b">
        <v>0</v>
      </c>
      <c r="T4848" t="b">
        <v>0</v>
      </c>
      <c r="U4848" t="b">
        <v>1</v>
      </c>
      <c r="V4848">
        <v>18000</v>
      </c>
      <c r="W4848">
        <v>12700</v>
      </c>
      <c r="X4848">
        <v>2.5</v>
      </c>
      <c r="Y4848">
        <v>19831</v>
      </c>
      <c r="Z4848">
        <v>1.98</v>
      </c>
    </row>
    <row r="4849" spans="1:26">
      <c r="A4849">
        <v>208404155</v>
      </c>
      <c r="B4849" t="s">
        <v>8889</v>
      </c>
      <c r="C4849" t="s">
        <v>3597</v>
      </c>
      <c r="D4849" t="s">
        <v>3775</v>
      </c>
      <c r="E4849" t="s">
        <v>8897</v>
      </c>
      <c r="F4849" t="s">
        <v>3710</v>
      </c>
      <c r="G4849">
        <v>208404155</v>
      </c>
      <c r="I4849" t="s">
        <v>3601</v>
      </c>
      <c r="J4849" t="s">
        <v>8921</v>
      </c>
      <c r="K4849" t="s">
        <v>3725</v>
      </c>
      <c r="M4849">
        <v>12</v>
      </c>
      <c r="N4849">
        <v>20.5</v>
      </c>
      <c r="O4849">
        <v>10.3</v>
      </c>
      <c r="P4849">
        <v>12.25</v>
      </c>
      <c r="Q4849">
        <v>20</v>
      </c>
      <c r="R4849">
        <v>9.4499999999999993</v>
      </c>
      <c r="S4849" t="b">
        <v>0</v>
      </c>
      <c r="T4849" t="b">
        <v>0</v>
      </c>
      <c r="U4849" t="b">
        <v>0</v>
      </c>
      <c r="V4849">
        <v>18000</v>
      </c>
      <c r="W4849">
        <v>12700</v>
      </c>
      <c r="X4849">
        <v>2.6</v>
      </c>
      <c r="Y4849">
        <v>19708</v>
      </c>
      <c r="Z4849">
        <v>1.92</v>
      </c>
    </row>
    <row r="4850" spans="1:26">
      <c r="A4850">
        <v>205470408</v>
      </c>
      <c r="B4850" t="s">
        <v>8889</v>
      </c>
      <c r="C4850" t="s">
        <v>3597</v>
      </c>
      <c r="D4850" t="s">
        <v>3775</v>
      </c>
      <c r="E4850" t="s">
        <v>8897</v>
      </c>
      <c r="F4850" t="s">
        <v>3650</v>
      </c>
      <c r="G4850">
        <v>205470408</v>
      </c>
      <c r="I4850" t="s">
        <v>3622</v>
      </c>
      <c r="J4850" t="s">
        <v>8921</v>
      </c>
      <c r="K4850" t="s">
        <v>3653</v>
      </c>
      <c r="M4850">
        <v>12.5</v>
      </c>
      <c r="N4850">
        <v>22</v>
      </c>
      <c r="O4850">
        <v>11</v>
      </c>
      <c r="P4850">
        <v>12.5</v>
      </c>
      <c r="Q4850">
        <v>21</v>
      </c>
      <c r="R4850">
        <v>9.5</v>
      </c>
      <c r="S4850" t="b">
        <v>0</v>
      </c>
      <c r="T4850" t="b">
        <v>0</v>
      </c>
      <c r="U4850" t="b">
        <v>1</v>
      </c>
      <c r="V4850">
        <v>18000</v>
      </c>
      <c r="W4850">
        <v>12700</v>
      </c>
      <c r="X4850">
        <v>2.7</v>
      </c>
      <c r="Y4850">
        <v>20000</v>
      </c>
      <c r="Z4850">
        <v>1.81</v>
      </c>
    </row>
    <row r="4851" spans="1:26">
      <c r="A4851">
        <v>207506892</v>
      </c>
      <c r="B4851" t="s">
        <v>8889</v>
      </c>
      <c r="C4851" t="s">
        <v>3597</v>
      </c>
      <c r="D4851" t="s">
        <v>3775</v>
      </c>
      <c r="E4851" t="s">
        <v>8897</v>
      </c>
      <c r="F4851" t="s">
        <v>3600</v>
      </c>
      <c r="G4851">
        <v>207506892</v>
      </c>
      <c r="I4851" t="s">
        <v>3601</v>
      </c>
      <c r="J4851" t="s">
        <v>8919</v>
      </c>
      <c r="K4851" t="s">
        <v>3624</v>
      </c>
      <c r="L4851" t="s">
        <v>8920</v>
      </c>
      <c r="M4851">
        <v>8.5</v>
      </c>
      <c r="N4851">
        <v>17.5</v>
      </c>
      <c r="O4851">
        <v>10</v>
      </c>
      <c r="P4851">
        <v>8.25</v>
      </c>
      <c r="Q4851">
        <v>17</v>
      </c>
      <c r="R4851">
        <v>8.5</v>
      </c>
      <c r="S4851" t="b">
        <v>0</v>
      </c>
      <c r="T4851" t="b">
        <v>0</v>
      </c>
      <c r="U4851" t="b">
        <v>0</v>
      </c>
      <c r="V4851">
        <v>56000</v>
      </c>
      <c r="W4851">
        <v>40000</v>
      </c>
      <c r="X4851">
        <v>2.34</v>
      </c>
      <c r="Y4851">
        <v>42000</v>
      </c>
      <c r="Z4851">
        <v>2.1</v>
      </c>
    </row>
    <row r="4852" spans="1:26">
      <c r="A4852">
        <v>207506891</v>
      </c>
      <c r="B4852" t="s">
        <v>8889</v>
      </c>
      <c r="C4852" t="s">
        <v>3597</v>
      </c>
      <c r="D4852" t="s">
        <v>3775</v>
      </c>
      <c r="E4852" t="s">
        <v>8897</v>
      </c>
      <c r="F4852" t="s">
        <v>3600</v>
      </c>
      <c r="G4852">
        <v>207506891</v>
      </c>
      <c r="I4852" t="s">
        <v>3601</v>
      </c>
      <c r="J4852" t="s">
        <v>8917</v>
      </c>
      <c r="K4852" t="s">
        <v>3624</v>
      </c>
      <c r="L4852" t="s">
        <v>8918</v>
      </c>
      <c r="M4852">
        <v>10.199999999999999</v>
      </c>
      <c r="N4852">
        <v>18</v>
      </c>
      <c r="O4852">
        <v>10</v>
      </c>
      <c r="P4852">
        <v>10.1</v>
      </c>
      <c r="Q4852">
        <v>17.5</v>
      </c>
      <c r="R4852">
        <v>8.5</v>
      </c>
      <c r="S4852" t="b">
        <v>0</v>
      </c>
      <c r="T4852" t="b">
        <v>0</v>
      </c>
      <c r="U4852" t="b">
        <v>0</v>
      </c>
      <c r="V4852">
        <v>48000</v>
      </c>
      <c r="W4852">
        <v>31000</v>
      </c>
      <c r="X4852">
        <v>2.36</v>
      </c>
      <c r="Y4852">
        <v>39000</v>
      </c>
      <c r="Z4852">
        <v>2.2999999999999998</v>
      </c>
    </row>
    <row r="4853" spans="1:26">
      <c r="A4853">
        <v>207506890</v>
      </c>
      <c r="B4853" t="s">
        <v>8889</v>
      </c>
      <c r="C4853" t="s">
        <v>3597</v>
      </c>
      <c r="D4853" t="s">
        <v>3775</v>
      </c>
      <c r="E4853" t="s">
        <v>8897</v>
      </c>
      <c r="F4853" t="s">
        <v>3600</v>
      </c>
      <c r="G4853">
        <v>207506890</v>
      </c>
      <c r="I4853" t="s">
        <v>3601</v>
      </c>
      <c r="J4853" t="s">
        <v>8915</v>
      </c>
      <c r="K4853" t="s">
        <v>3624</v>
      </c>
      <c r="L4853" t="s">
        <v>8916</v>
      </c>
      <c r="M4853">
        <v>9.5500000000000007</v>
      </c>
      <c r="N4853">
        <v>18</v>
      </c>
      <c r="O4853">
        <v>11</v>
      </c>
      <c r="P4853">
        <v>9.5500000000000007</v>
      </c>
      <c r="Q4853">
        <v>18</v>
      </c>
      <c r="R4853">
        <v>9</v>
      </c>
      <c r="S4853" t="b">
        <v>0</v>
      </c>
      <c r="T4853" t="b">
        <v>0</v>
      </c>
      <c r="U4853" t="b">
        <v>0</v>
      </c>
      <c r="V4853">
        <v>36000</v>
      </c>
      <c r="W4853">
        <v>24000</v>
      </c>
      <c r="X4853">
        <v>2.5</v>
      </c>
      <c r="Y4853">
        <v>34520</v>
      </c>
      <c r="Z4853">
        <v>2.38</v>
      </c>
    </row>
    <row r="4854" spans="1:26">
      <c r="A4854">
        <v>207506889</v>
      </c>
      <c r="B4854" t="s">
        <v>8889</v>
      </c>
      <c r="C4854" t="s">
        <v>3597</v>
      </c>
      <c r="D4854" t="s">
        <v>3775</v>
      </c>
      <c r="E4854" t="s">
        <v>8897</v>
      </c>
      <c r="F4854" t="s">
        <v>3600</v>
      </c>
      <c r="G4854">
        <v>207506889</v>
      </c>
      <c r="I4854" t="s">
        <v>3601</v>
      </c>
      <c r="J4854" t="s">
        <v>8913</v>
      </c>
      <c r="K4854" t="s">
        <v>3624</v>
      </c>
      <c r="L4854" t="s">
        <v>8914</v>
      </c>
      <c r="M4854">
        <v>10.9</v>
      </c>
      <c r="N4854">
        <v>18</v>
      </c>
      <c r="O4854">
        <v>10</v>
      </c>
      <c r="P4854">
        <v>9.8000000000000007</v>
      </c>
      <c r="Q4854">
        <v>17</v>
      </c>
      <c r="R4854">
        <v>8.3000000000000007</v>
      </c>
      <c r="S4854" t="b">
        <v>0</v>
      </c>
      <c r="T4854" t="b">
        <v>0</v>
      </c>
      <c r="U4854" t="b">
        <v>0</v>
      </c>
      <c r="V4854">
        <v>24000</v>
      </c>
      <c r="W4854">
        <v>15000</v>
      </c>
      <c r="X4854">
        <v>2.25</v>
      </c>
      <c r="Y4854">
        <v>18000</v>
      </c>
      <c r="Z4854">
        <v>1.99</v>
      </c>
    </row>
    <row r="4855" spans="1:26">
      <c r="A4855">
        <v>207237539</v>
      </c>
      <c r="B4855" t="s">
        <v>8889</v>
      </c>
      <c r="C4855" t="s">
        <v>3597</v>
      </c>
      <c r="D4855" t="s">
        <v>3775</v>
      </c>
      <c r="E4855" t="s">
        <v>8897</v>
      </c>
      <c r="F4855" t="s">
        <v>3849</v>
      </c>
      <c r="G4855">
        <v>207237539</v>
      </c>
      <c r="I4855" t="s">
        <v>3622</v>
      </c>
      <c r="J4855" t="s">
        <v>8906</v>
      </c>
      <c r="K4855" t="s">
        <v>3624</v>
      </c>
      <c r="L4855" t="s">
        <v>8912</v>
      </c>
      <c r="M4855">
        <v>10.6</v>
      </c>
      <c r="N4855">
        <v>19.5</v>
      </c>
      <c r="O4855">
        <v>10.5</v>
      </c>
      <c r="P4855">
        <v>10.65</v>
      </c>
      <c r="Q4855">
        <v>18</v>
      </c>
      <c r="R4855">
        <v>9.8000000000000007</v>
      </c>
      <c r="S4855" t="b">
        <v>0</v>
      </c>
      <c r="T4855" t="b">
        <v>0</v>
      </c>
      <c r="U4855" t="b">
        <v>1</v>
      </c>
      <c r="V4855">
        <v>36000</v>
      </c>
      <c r="W4855">
        <v>28000</v>
      </c>
      <c r="X4855">
        <v>2.62</v>
      </c>
      <c r="Y4855">
        <v>33971</v>
      </c>
      <c r="Z4855">
        <v>2.37</v>
      </c>
    </row>
    <row r="4856" spans="1:26">
      <c r="A4856">
        <v>207237538</v>
      </c>
      <c r="B4856" t="s">
        <v>8889</v>
      </c>
      <c r="C4856" t="s">
        <v>3597</v>
      </c>
      <c r="D4856" t="s">
        <v>3775</v>
      </c>
      <c r="E4856" t="s">
        <v>8897</v>
      </c>
      <c r="F4856" t="s">
        <v>3849</v>
      </c>
      <c r="G4856">
        <v>207237538</v>
      </c>
      <c r="I4856" t="s">
        <v>3622</v>
      </c>
      <c r="J4856" t="s">
        <v>8904</v>
      </c>
      <c r="K4856" t="s">
        <v>3624</v>
      </c>
      <c r="L4856" t="s">
        <v>8911</v>
      </c>
      <c r="M4856">
        <v>12.5</v>
      </c>
      <c r="N4856">
        <v>19</v>
      </c>
      <c r="O4856">
        <v>10</v>
      </c>
      <c r="P4856">
        <v>12.5</v>
      </c>
      <c r="Q4856">
        <v>18.5</v>
      </c>
      <c r="R4856">
        <v>10</v>
      </c>
      <c r="S4856" t="b">
        <v>0</v>
      </c>
      <c r="T4856" t="b">
        <v>0</v>
      </c>
      <c r="U4856" t="b">
        <v>1</v>
      </c>
      <c r="V4856">
        <v>24000</v>
      </c>
      <c r="W4856">
        <v>19000</v>
      </c>
      <c r="X4856">
        <v>2.61</v>
      </c>
      <c r="Y4856">
        <v>23500</v>
      </c>
      <c r="Z4856">
        <v>2.2000000000000002</v>
      </c>
    </row>
    <row r="4857" spans="1:26">
      <c r="A4857">
        <v>207237537</v>
      </c>
      <c r="B4857" t="s">
        <v>8889</v>
      </c>
      <c r="C4857" t="s">
        <v>3597</v>
      </c>
      <c r="D4857" t="s">
        <v>3775</v>
      </c>
      <c r="E4857" t="s">
        <v>8897</v>
      </c>
      <c r="F4857" t="s">
        <v>3849</v>
      </c>
      <c r="G4857">
        <v>207237537</v>
      </c>
      <c r="I4857" t="s">
        <v>3622</v>
      </c>
      <c r="J4857" t="s">
        <v>8902</v>
      </c>
      <c r="K4857" t="s">
        <v>3624</v>
      </c>
      <c r="L4857" t="s">
        <v>8910</v>
      </c>
      <c r="M4857">
        <v>12.65</v>
      </c>
      <c r="N4857">
        <v>22</v>
      </c>
      <c r="O4857">
        <v>11</v>
      </c>
      <c r="P4857">
        <v>12.5</v>
      </c>
      <c r="Q4857">
        <v>20.5</v>
      </c>
      <c r="R4857">
        <v>10</v>
      </c>
      <c r="S4857" t="b">
        <v>0</v>
      </c>
      <c r="T4857" t="b">
        <v>0</v>
      </c>
      <c r="U4857" t="b">
        <v>1</v>
      </c>
      <c r="V4857">
        <v>18000</v>
      </c>
      <c r="W4857">
        <v>12000</v>
      </c>
      <c r="X4857">
        <v>2.64</v>
      </c>
      <c r="Y4857">
        <v>18000</v>
      </c>
      <c r="Z4857">
        <v>2.6</v>
      </c>
    </row>
    <row r="4858" spans="1:26">
      <c r="A4858">
        <v>207237536</v>
      </c>
      <c r="B4858" t="s">
        <v>8889</v>
      </c>
      <c r="C4858" t="s">
        <v>3597</v>
      </c>
      <c r="D4858" t="s">
        <v>3775</v>
      </c>
      <c r="E4858" t="s">
        <v>8897</v>
      </c>
      <c r="F4858" t="s">
        <v>3849</v>
      </c>
      <c r="G4858">
        <v>207237536</v>
      </c>
      <c r="I4858" t="s">
        <v>3622</v>
      </c>
      <c r="J4858" t="s">
        <v>8900</v>
      </c>
      <c r="K4858" t="s">
        <v>3624</v>
      </c>
      <c r="L4858" t="s">
        <v>8909</v>
      </c>
      <c r="M4858">
        <v>12.5</v>
      </c>
      <c r="N4858">
        <v>23</v>
      </c>
      <c r="O4858">
        <v>11.5</v>
      </c>
      <c r="P4858">
        <v>12.5</v>
      </c>
      <c r="Q4858">
        <v>20.5</v>
      </c>
      <c r="R4858">
        <v>9.5</v>
      </c>
      <c r="S4858" t="b">
        <v>0</v>
      </c>
      <c r="T4858" t="b">
        <v>0</v>
      </c>
      <c r="U4858" t="b">
        <v>1</v>
      </c>
      <c r="V4858">
        <v>12000</v>
      </c>
      <c r="W4858">
        <v>7600</v>
      </c>
      <c r="X4858">
        <v>2.72</v>
      </c>
      <c r="Y4858">
        <v>9423</v>
      </c>
      <c r="Z4858">
        <v>2.42</v>
      </c>
    </row>
    <row r="4859" spans="1:26">
      <c r="A4859">
        <v>207237535</v>
      </c>
      <c r="B4859" t="s">
        <v>8889</v>
      </c>
      <c r="C4859" t="s">
        <v>3597</v>
      </c>
      <c r="D4859" t="s">
        <v>3775</v>
      </c>
      <c r="E4859" t="s">
        <v>8897</v>
      </c>
      <c r="F4859" t="s">
        <v>3849</v>
      </c>
      <c r="G4859">
        <v>207237535</v>
      </c>
      <c r="I4859" t="s">
        <v>3622</v>
      </c>
      <c r="J4859" t="s">
        <v>8898</v>
      </c>
      <c r="K4859" t="s">
        <v>3624</v>
      </c>
      <c r="L4859" t="s">
        <v>8908</v>
      </c>
      <c r="M4859">
        <v>12.85</v>
      </c>
      <c r="N4859">
        <v>22</v>
      </c>
      <c r="O4859">
        <v>10</v>
      </c>
      <c r="P4859">
        <v>12.85</v>
      </c>
      <c r="Q4859">
        <v>20.5</v>
      </c>
      <c r="R4859">
        <v>10</v>
      </c>
      <c r="S4859" t="b">
        <v>0</v>
      </c>
      <c r="T4859" t="b">
        <v>0</v>
      </c>
      <c r="U4859" t="b">
        <v>1</v>
      </c>
      <c r="V4859">
        <v>9000</v>
      </c>
      <c r="W4859">
        <v>7200</v>
      </c>
      <c r="X4859">
        <v>2.81</v>
      </c>
      <c r="Y4859">
        <v>8640</v>
      </c>
      <c r="Z4859">
        <v>2.81</v>
      </c>
    </row>
    <row r="4860" spans="1:26">
      <c r="A4860">
        <v>207237544</v>
      </c>
      <c r="B4860" t="s">
        <v>8889</v>
      </c>
      <c r="C4860" t="s">
        <v>3597</v>
      </c>
      <c r="D4860" t="s">
        <v>3775</v>
      </c>
      <c r="E4860" t="s">
        <v>8897</v>
      </c>
      <c r="F4860" t="s">
        <v>3753</v>
      </c>
      <c r="G4860">
        <v>207237544</v>
      </c>
      <c r="I4860" t="s">
        <v>3601</v>
      </c>
      <c r="J4860" t="s">
        <v>8906</v>
      </c>
      <c r="K4860" t="s">
        <v>3624</v>
      </c>
      <c r="L4860" t="s">
        <v>8907</v>
      </c>
      <c r="M4860">
        <v>10.9</v>
      </c>
      <c r="N4860">
        <v>18</v>
      </c>
      <c r="O4860">
        <v>9.5</v>
      </c>
      <c r="P4860">
        <v>10.9</v>
      </c>
      <c r="Q4860">
        <v>17.5</v>
      </c>
      <c r="R4860">
        <v>9.5</v>
      </c>
      <c r="S4860" t="b">
        <v>0</v>
      </c>
      <c r="T4860" t="b">
        <v>0</v>
      </c>
      <c r="U4860" t="b">
        <v>0</v>
      </c>
      <c r="V4860">
        <v>36000</v>
      </c>
      <c r="W4860">
        <v>28400</v>
      </c>
      <c r="X4860">
        <v>2.64</v>
      </c>
      <c r="Y4860">
        <v>33871</v>
      </c>
      <c r="Z4860">
        <v>2.31</v>
      </c>
    </row>
    <row r="4861" spans="1:26">
      <c r="A4861">
        <v>207237543</v>
      </c>
      <c r="B4861" t="s">
        <v>8889</v>
      </c>
      <c r="C4861" t="s">
        <v>3597</v>
      </c>
      <c r="D4861" t="s">
        <v>3775</v>
      </c>
      <c r="E4861" t="s">
        <v>8897</v>
      </c>
      <c r="F4861" t="s">
        <v>3753</v>
      </c>
      <c r="G4861">
        <v>207237543</v>
      </c>
      <c r="I4861" t="s">
        <v>3601</v>
      </c>
      <c r="J4861" t="s">
        <v>8904</v>
      </c>
      <c r="K4861" t="s">
        <v>3624</v>
      </c>
      <c r="L4861" t="s">
        <v>8905</v>
      </c>
      <c r="M4861">
        <v>10.5</v>
      </c>
      <c r="N4861">
        <v>18</v>
      </c>
      <c r="O4861">
        <v>11</v>
      </c>
      <c r="P4861">
        <v>10.45</v>
      </c>
      <c r="Q4861">
        <v>18</v>
      </c>
      <c r="R4861">
        <v>9.5</v>
      </c>
      <c r="S4861" t="b">
        <v>0</v>
      </c>
      <c r="T4861" t="b">
        <v>0</v>
      </c>
      <c r="U4861" t="b">
        <v>0</v>
      </c>
      <c r="V4861">
        <v>24000</v>
      </c>
      <c r="W4861">
        <v>19300</v>
      </c>
      <c r="X4861">
        <v>2.4</v>
      </c>
      <c r="Y4861">
        <v>22325</v>
      </c>
      <c r="Z4861">
        <v>2.1800000000000002</v>
      </c>
    </row>
    <row r="4862" spans="1:26">
      <c r="A4862">
        <v>207237542</v>
      </c>
      <c r="B4862" t="s">
        <v>8889</v>
      </c>
      <c r="C4862" t="s">
        <v>3597</v>
      </c>
      <c r="D4862" t="s">
        <v>3775</v>
      </c>
      <c r="E4862" t="s">
        <v>8897</v>
      </c>
      <c r="F4862" t="s">
        <v>3753</v>
      </c>
      <c r="G4862">
        <v>207237542</v>
      </c>
      <c r="I4862" t="s">
        <v>3601</v>
      </c>
      <c r="J4862" t="s">
        <v>8902</v>
      </c>
      <c r="K4862" t="s">
        <v>3624</v>
      </c>
      <c r="L4862" t="s">
        <v>8903</v>
      </c>
      <c r="M4862">
        <v>11.8</v>
      </c>
      <c r="N4862">
        <v>19.5</v>
      </c>
      <c r="O4862">
        <v>10</v>
      </c>
      <c r="P4862">
        <v>11.4</v>
      </c>
      <c r="Q4862">
        <v>19</v>
      </c>
      <c r="R4862">
        <v>9.5</v>
      </c>
      <c r="S4862" t="b">
        <v>0</v>
      </c>
      <c r="T4862" t="b">
        <v>0</v>
      </c>
      <c r="U4862" t="b">
        <v>0</v>
      </c>
      <c r="V4862">
        <v>18000</v>
      </c>
      <c r="W4862">
        <v>13000</v>
      </c>
      <c r="X4862">
        <v>2.65</v>
      </c>
      <c r="Y4862">
        <v>17900</v>
      </c>
      <c r="Z4862">
        <v>2.2999999999999998</v>
      </c>
    </row>
    <row r="4863" spans="1:26">
      <c r="A4863">
        <v>207237541</v>
      </c>
      <c r="B4863" t="s">
        <v>8889</v>
      </c>
      <c r="C4863" t="s">
        <v>3597</v>
      </c>
      <c r="D4863" t="s">
        <v>3775</v>
      </c>
      <c r="E4863" t="s">
        <v>8897</v>
      </c>
      <c r="F4863" t="s">
        <v>3753</v>
      </c>
      <c r="G4863">
        <v>207237541</v>
      </c>
      <c r="I4863" t="s">
        <v>3601</v>
      </c>
      <c r="J4863" t="s">
        <v>8900</v>
      </c>
      <c r="K4863" t="s">
        <v>3624</v>
      </c>
      <c r="L4863" t="s">
        <v>8901</v>
      </c>
      <c r="M4863">
        <v>11</v>
      </c>
      <c r="N4863">
        <v>19.5</v>
      </c>
      <c r="O4863">
        <v>10</v>
      </c>
      <c r="P4863">
        <v>11</v>
      </c>
      <c r="Q4863">
        <v>19</v>
      </c>
      <c r="R4863">
        <v>9</v>
      </c>
      <c r="S4863" t="b">
        <v>0</v>
      </c>
      <c r="T4863" t="b">
        <v>0</v>
      </c>
      <c r="U4863" t="b">
        <v>0</v>
      </c>
      <c r="V4863">
        <v>12000</v>
      </c>
      <c r="W4863">
        <v>7800</v>
      </c>
      <c r="X4863">
        <v>2.63</v>
      </c>
      <c r="Y4863">
        <v>9082</v>
      </c>
      <c r="Z4863">
        <v>2.1</v>
      </c>
    </row>
    <row r="4864" spans="1:26">
      <c r="A4864">
        <v>207237540</v>
      </c>
      <c r="B4864" t="s">
        <v>8889</v>
      </c>
      <c r="C4864" t="s">
        <v>3597</v>
      </c>
      <c r="D4864" t="s">
        <v>3775</v>
      </c>
      <c r="E4864" t="s">
        <v>8897</v>
      </c>
      <c r="F4864" t="s">
        <v>3753</v>
      </c>
      <c r="G4864">
        <v>207237540</v>
      </c>
      <c r="I4864" t="s">
        <v>3601</v>
      </c>
      <c r="J4864" t="s">
        <v>8898</v>
      </c>
      <c r="K4864" t="s">
        <v>3624</v>
      </c>
      <c r="L4864" t="s">
        <v>8899</v>
      </c>
      <c r="M4864">
        <v>12</v>
      </c>
      <c r="N4864">
        <v>20</v>
      </c>
      <c r="O4864">
        <v>10</v>
      </c>
      <c r="P4864">
        <v>12</v>
      </c>
      <c r="Q4864">
        <v>18</v>
      </c>
      <c r="R4864">
        <v>9</v>
      </c>
      <c r="S4864" t="b">
        <v>0</v>
      </c>
      <c r="T4864" t="b">
        <v>0</v>
      </c>
      <c r="U4864" t="b">
        <v>1</v>
      </c>
      <c r="V4864">
        <v>9000</v>
      </c>
      <c r="W4864">
        <v>6500</v>
      </c>
      <c r="X4864">
        <v>2.65</v>
      </c>
      <c r="Y4864">
        <v>8150</v>
      </c>
      <c r="Z4864">
        <v>2.46</v>
      </c>
    </row>
    <row r="4865" spans="1:26">
      <c r="A4865">
        <v>209832268</v>
      </c>
      <c r="B4865" t="s">
        <v>3778</v>
      </c>
      <c r="C4865" t="s">
        <v>3597</v>
      </c>
      <c r="D4865" t="s">
        <v>3743</v>
      </c>
      <c r="E4865" t="s">
        <v>3752</v>
      </c>
      <c r="F4865" t="s">
        <v>3621</v>
      </c>
      <c r="G4865">
        <v>209832268</v>
      </c>
      <c r="I4865" t="s">
        <v>3622</v>
      </c>
      <c r="J4865" t="s">
        <v>4694</v>
      </c>
      <c r="K4865" t="s">
        <v>3624</v>
      </c>
      <c r="L4865" t="s">
        <v>4763</v>
      </c>
      <c r="M4865">
        <v>13.4</v>
      </c>
      <c r="N4865">
        <v>20.5</v>
      </c>
      <c r="O4865">
        <v>11.2</v>
      </c>
      <c r="P4865">
        <v>13.4</v>
      </c>
      <c r="Q4865">
        <v>20.5</v>
      </c>
      <c r="R4865">
        <v>10.3</v>
      </c>
      <c r="S4865" t="b">
        <v>0</v>
      </c>
      <c r="T4865" t="b">
        <v>0</v>
      </c>
      <c r="U4865" t="b">
        <v>1</v>
      </c>
      <c r="V4865">
        <v>18000</v>
      </c>
      <c r="W4865">
        <v>13800</v>
      </c>
      <c r="X4865">
        <v>2.73</v>
      </c>
      <c r="Y4865">
        <v>18200</v>
      </c>
      <c r="Z4865">
        <v>2.48</v>
      </c>
    </row>
    <row r="4866" spans="1:26">
      <c r="A4866">
        <v>200059085</v>
      </c>
      <c r="B4866" t="s">
        <v>7445</v>
      </c>
      <c r="C4866" t="s">
        <v>3597</v>
      </c>
      <c r="D4866" t="s">
        <v>7441</v>
      </c>
      <c r="E4866" t="s">
        <v>6383</v>
      </c>
      <c r="F4866" t="s">
        <v>3650</v>
      </c>
      <c r="G4866">
        <v>200059085</v>
      </c>
      <c r="I4866" t="s">
        <v>3711</v>
      </c>
      <c r="J4866" t="s">
        <v>8888</v>
      </c>
      <c r="K4866" t="s">
        <v>3653</v>
      </c>
      <c r="M4866">
        <v>12.5</v>
      </c>
      <c r="N4866">
        <v>21</v>
      </c>
      <c r="O4866">
        <v>11</v>
      </c>
      <c r="S4866" t="b">
        <v>0</v>
      </c>
      <c r="T4866" t="b">
        <v>0</v>
      </c>
      <c r="U4866" t="b">
        <v>0</v>
      </c>
      <c r="V4866">
        <v>24000</v>
      </c>
      <c r="W4866">
        <v>16600</v>
      </c>
      <c r="X4866">
        <v>2.46</v>
      </c>
      <c r="Y4866">
        <v>23000</v>
      </c>
      <c r="Z4866">
        <v>3.02</v>
      </c>
    </row>
    <row r="4867" spans="1:26">
      <c r="A4867">
        <v>200059086</v>
      </c>
      <c r="B4867" t="s">
        <v>4992</v>
      </c>
      <c r="C4867" t="s">
        <v>3597</v>
      </c>
      <c r="D4867" t="s">
        <v>7441</v>
      </c>
      <c r="E4867" t="s">
        <v>7124</v>
      </c>
      <c r="F4867" t="s">
        <v>3650</v>
      </c>
      <c r="G4867">
        <v>200059086</v>
      </c>
      <c r="I4867" t="s">
        <v>3711</v>
      </c>
      <c r="J4867" t="s">
        <v>8888</v>
      </c>
      <c r="K4867" t="s">
        <v>3653</v>
      </c>
      <c r="M4867">
        <v>12.5</v>
      </c>
      <c r="N4867">
        <v>21</v>
      </c>
      <c r="O4867">
        <v>11</v>
      </c>
      <c r="S4867" t="b">
        <v>0</v>
      </c>
      <c r="T4867" t="b">
        <v>0</v>
      </c>
      <c r="U4867" t="b">
        <v>0</v>
      </c>
      <c r="V4867">
        <v>24000</v>
      </c>
      <c r="W4867">
        <v>16600</v>
      </c>
      <c r="X4867">
        <v>2.46</v>
      </c>
      <c r="Y4867">
        <v>23000</v>
      </c>
      <c r="Z4867">
        <v>3.02</v>
      </c>
    </row>
    <row r="4868" spans="1:26">
      <c r="A4868">
        <v>205123812</v>
      </c>
      <c r="B4868" t="s">
        <v>8872</v>
      </c>
      <c r="C4868" t="s">
        <v>3597</v>
      </c>
      <c r="D4868" t="s">
        <v>4816</v>
      </c>
      <c r="E4868" t="s">
        <v>4817</v>
      </c>
      <c r="F4868" t="s">
        <v>3650</v>
      </c>
      <c r="G4868">
        <v>205123812</v>
      </c>
      <c r="I4868" t="s">
        <v>3651</v>
      </c>
      <c r="J4868" t="s">
        <v>8878</v>
      </c>
      <c r="K4868" t="s">
        <v>3653</v>
      </c>
      <c r="M4868">
        <v>10.5</v>
      </c>
      <c r="N4868">
        <v>20</v>
      </c>
      <c r="O4868">
        <v>10</v>
      </c>
      <c r="P4868">
        <v>10.5</v>
      </c>
      <c r="Q4868">
        <v>20</v>
      </c>
      <c r="R4868">
        <v>8.9499999999999993</v>
      </c>
      <c r="S4868" t="b">
        <v>0</v>
      </c>
      <c r="T4868" t="b">
        <v>0</v>
      </c>
      <c r="U4868" t="b">
        <v>0</v>
      </c>
      <c r="V4868">
        <v>42000</v>
      </c>
      <c r="W4868">
        <v>27000</v>
      </c>
      <c r="X4868">
        <v>2.76</v>
      </c>
      <c r="Y4868">
        <v>40000</v>
      </c>
      <c r="Z4868">
        <v>2.02</v>
      </c>
    </row>
    <row r="4869" spans="1:26">
      <c r="A4869">
        <v>211295703</v>
      </c>
      <c r="B4869" t="s">
        <v>8872</v>
      </c>
      <c r="C4869" t="s">
        <v>3597</v>
      </c>
      <c r="D4869" t="s">
        <v>4816</v>
      </c>
      <c r="E4869" t="s">
        <v>4817</v>
      </c>
      <c r="F4869" t="s">
        <v>3621</v>
      </c>
      <c r="G4869">
        <v>211295703</v>
      </c>
      <c r="I4869" t="s">
        <v>3622</v>
      </c>
      <c r="J4869" t="s">
        <v>5369</v>
      </c>
      <c r="K4869" t="s">
        <v>3624</v>
      </c>
      <c r="L4869" t="s">
        <v>8877</v>
      </c>
      <c r="P4869">
        <v>10.5</v>
      </c>
      <c r="Q4869">
        <v>18</v>
      </c>
      <c r="R4869">
        <v>9</v>
      </c>
      <c r="S4869" t="b">
        <v>0</v>
      </c>
      <c r="T4869" t="b">
        <v>0</v>
      </c>
      <c r="U4869" t="b">
        <v>0</v>
      </c>
      <c r="V4869">
        <v>36000</v>
      </c>
      <c r="W4869">
        <v>26600</v>
      </c>
      <c r="X4869">
        <v>2.56</v>
      </c>
      <c r="Y4869">
        <v>23186</v>
      </c>
      <c r="Z4869">
        <v>2.4</v>
      </c>
    </row>
    <row r="4870" spans="1:26">
      <c r="A4870">
        <v>211302341</v>
      </c>
      <c r="B4870" t="s">
        <v>8872</v>
      </c>
      <c r="C4870" t="s">
        <v>3597</v>
      </c>
      <c r="D4870" t="s">
        <v>4816</v>
      </c>
      <c r="E4870" t="s">
        <v>4817</v>
      </c>
      <c r="F4870" t="s">
        <v>3621</v>
      </c>
      <c r="G4870">
        <v>211302341</v>
      </c>
      <c r="I4870" t="s">
        <v>3622</v>
      </c>
      <c r="J4870" t="s">
        <v>5377</v>
      </c>
      <c r="K4870" t="s">
        <v>3624</v>
      </c>
      <c r="L4870" t="s">
        <v>8876</v>
      </c>
      <c r="P4870">
        <v>12.45</v>
      </c>
      <c r="Q4870">
        <v>20.5</v>
      </c>
      <c r="R4870">
        <v>9.3000000000000007</v>
      </c>
      <c r="S4870" t="b">
        <v>0</v>
      </c>
      <c r="T4870" t="b">
        <v>0</v>
      </c>
      <c r="U4870" t="b">
        <v>0</v>
      </c>
      <c r="V4870">
        <v>23400</v>
      </c>
      <c r="W4870">
        <v>19000</v>
      </c>
      <c r="X4870">
        <v>2.2799999999999998</v>
      </c>
      <c r="Y4870">
        <v>18405</v>
      </c>
      <c r="Z4870">
        <v>2.17</v>
      </c>
    </row>
    <row r="4871" spans="1:26">
      <c r="A4871">
        <v>211302339</v>
      </c>
      <c r="B4871" t="s">
        <v>8872</v>
      </c>
      <c r="C4871" t="s">
        <v>3597</v>
      </c>
      <c r="D4871" t="s">
        <v>4816</v>
      </c>
      <c r="E4871" t="s">
        <v>4817</v>
      </c>
      <c r="F4871" t="s">
        <v>3621</v>
      </c>
      <c r="G4871">
        <v>211302339</v>
      </c>
      <c r="I4871" t="s">
        <v>3622</v>
      </c>
      <c r="J4871" t="s">
        <v>5375</v>
      </c>
      <c r="K4871" t="s">
        <v>3624</v>
      </c>
      <c r="L4871" t="s">
        <v>8874</v>
      </c>
      <c r="P4871">
        <v>13.1</v>
      </c>
      <c r="Q4871">
        <v>21.5</v>
      </c>
      <c r="R4871">
        <v>9</v>
      </c>
      <c r="S4871" t="b">
        <v>0</v>
      </c>
      <c r="T4871" t="b">
        <v>0</v>
      </c>
      <c r="U4871" t="b">
        <v>0</v>
      </c>
      <c r="V4871">
        <v>12000</v>
      </c>
      <c r="W4871">
        <v>8000</v>
      </c>
      <c r="X4871">
        <v>2.42</v>
      </c>
      <c r="Y4871">
        <v>10086</v>
      </c>
      <c r="Z4871">
        <v>2.31</v>
      </c>
    </row>
    <row r="4872" spans="1:26">
      <c r="A4872">
        <v>211302338</v>
      </c>
      <c r="B4872" t="s">
        <v>8872</v>
      </c>
      <c r="C4872" t="s">
        <v>3597</v>
      </c>
      <c r="D4872" t="s">
        <v>4816</v>
      </c>
      <c r="E4872" t="s">
        <v>4817</v>
      </c>
      <c r="F4872" t="s">
        <v>3621</v>
      </c>
      <c r="G4872">
        <v>211302338</v>
      </c>
      <c r="I4872" t="s">
        <v>3622</v>
      </c>
      <c r="J4872" t="s">
        <v>5373</v>
      </c>
      <c r="K4872" t="s">
        <v>3624</v>
      </c>
      <c r="L4872" t="s">
        <v>8873</v>
      </c>
      <c r="P4872">
        <v>14</v>
      </c>
      <c r="Q4872">
        <v>20</v>
      </c>
      <c r="R4872">
        <v>9.3000000000000007</v>
      </c>
      <c r="S4872" t="b">
        <v>0</v>
      </c>
      <c r="T4872" t="b">
        <v>0</v>
      </c>
      <c r="U4872" t="b">
        <v>0</v>
      </c>
      <c r="V4872">
        <v>9000</v>
      </c>
      <c r="W4872">
        <v>5800</v>
      </c>
      <c r="X4872">
        <v>2.7</v>
      </c>
      <c r="Y4872">
        <v>9187</v>
      </c>
      <c r="Z4872">
        <v>2.4500000000000002</v>
      </c>
    </row>
    <row r="4873" spans="1:26">
      <c r="A4873">
        <v>204344218</v>
      </c>
      <c r="B4873" t="s">
        <v>8845</v>
      </c>
      <c r="C4873" t="s">
        <v>3597</v>
      </c>
      <c r="D4873" t="s">
        <v>1086</v>
      </c>
      <c r="E4873" t="s">
        <v>3627</v>
      </c>
      <c r="F4873" t="s">
        <v>3650</v>
      </c>
      <c r="G4873">
        <v>204344218</v>
      </c>
      <c r="I4873" t="s">
        <v>3622</v>
      </c>
      <c r="J4873" t="s">
        <v>8870</v>
      </c>
      <c r="K4873" t="s">
        <v>3653</v>
      </c>
      <c r="M4873">
        <v>12.5</v>
      </c>
      <c r="N4873">
        <v>23</v>
      </c>
      <c r="O4873">
        <v>10.5</v>
      </c>
      <c r="P4873">
        <v>12</v>
      </c>
      <c r="Q4873">
        <v>20</v>
      </c>
      <c r="R4873">
        <v>10</v>
      </c>
      <c r="S4873" t="b">
        <v>0</v>
      </c>
      <c r="T4873" t="b">
        <v>0</v>
      </c>
      <c r="U4873" t="b">
        <v>1</v>
      </c>
      <c r="V4873">
        <v>18000</v>
      </c>
      <c r="W4873">
        <v>17000</v>
      </c>
      <c r="X4873">
        <v>2.4900000000000002</v>
      </c>
      <c r="Y4873">
        <v>21000</v>
      </c>
      <c r="Z4873">
        <v>2.0499999999999998</v>
      </c>
    </row>
    <row r="4874" spans="1:26">
      <c r="A4874">
        <v>210857350</v>
      </c>
      <c r="B4874" t="s">
        <v>8867</v>
      </c>
      <c r="C4874" t="s">
        <v>3597</v>
      </c>
      <c r="D4874" t="s">
        <v>4034</v>
      </c>
      <c r="E4874" t="s">
        <v>5423</v>
      </c>
      <c r="F4874" t="s">
        <v>3849</v>
      </c>
      <c r="G4874">
        <v>210857350</v>
      </c>
      <c r="I4874" t="s">
        <v>3622</v>
      </c>
      <c r="J4874" t="s">
        <v>8174</v>
      </c>
      <c r="L4874" t="s">
        <v>8869</v>
      </c>
      <c r="M4874">
        <v>12.5</v>
      </c>
      <c r="N4874">
        <v>19.8</v>
      </c>
      <c r="O4874">
        <v>11.8</v>
      </c>
      <c r="P4874">
        <v>12.5</v>
      </c>
      <c r="Q4874">
        <v>19.8</v>
      </c>
      <c r="R4874">
        <v>11.2</v>
      </c>
      <c r="S4874" t="b">
        <v>0</v>
      </c>
      <c r="T4874" t="b">
        <v>0</v>
      </c>
      <c r="U4874" t="b">
        <v>1</v>
      </c>
      <c r="V4874">
        <v>16700</v>
      </c>
      <c r="W4874">
        <v>14500</v>
      </c>
      <c r="X4874">
        <v>2.4</v>
      </c>
      <c r="Y4874">
        <v>18800</v>
      </c>
      <c r="Z4874">
        <v>2.04</v>
      </c>
    </row>
    <row r="4875" spans="1:26">
      <c r="A4875">
        <v>210857310</v>
      </c>
      <c r="B4875" t="s">
        <v>8867</v>
      </c>
      <c r="C4875" t="s">
        <v>3597</v>
      </c>
      <c r="D4875" t="s">
        <v>4034</v>
      </c>
      <c r="E4875" t="s">
        <v>5422</v>
      </c>
      <c r="F4875" t="s">
        <v>3849</v>
      </c>
      <c r="G4875">
        <v>210857310</v>
      </c>
      <c r="I4875" t="s">
        <v>3622</v>
      </c>
      <c r="J4875" t="s">
        <v>8174</v>
      </c>
      <c r="L4875" t="s">
        <v>8869</v>
      </c>
      <c r="M4875">
        <v>12.5</v>
      </c>
      <c r="N4875">
        <v>19.8</v>
      </c>
      <c r="O4875">
        <v>11.8</v>
      </c>
      <c r="P4875">
        <v>12.5</v>
      </c>
      <c r="Q4875">
        <v>19.8</v>
      </c>
      <c r="R4875">
        <v>11.2</v>
      </c>
      <c r="S4875" t="b">
        <v>0</v>
      </c>
      <c r="T4875" t="b">
        <v>0</v>
      </c>
      <c r="U4875" t="b">
        <v>1</v>
      </c>
      <c r="V4875">
        <v>16700</v>
      </c>
      <c r="W4875">
        <v>14500</v>
      </c>
      <c r="X4875">
        <v>2.4</v>
      </c>
      <c r="Y4875">
        <v>18800</v>
      </c>
      <c r="Z4875">
        <v>2.04</v>
      </c>
    </row>
    <row r="4876" spans="1:26">
      <c r="A4876">
        <v>210857330</v>
      </c>
      <c r="B4876" t="s">
        <v>8867</v>
      </c>
      <c r="C4876" t="s">
        <v>3597</v>
      </c>
      <c r="D4876" t="s">
        <v>4034</v>
      </c>
      <c r="E4876" t="s">
        <v>5417</v>
      </c>
      <c r="F4876" t="s">
        <v>3849</v>
      </c>
      <c r="G4876">
        <v>210857330</v>
      </c>
      <c r="I4876" t="s">
        <v>3622</v>
      </c>
      <c r="J4876" t="s">
        <v>8174</v>
      </c>
      <c r="L4876" t="s">
        <v>8869</v>
      </c>
      <c r="M4876">
        <v>12.5</v>
      </c>
      <c r="N4876">
        <v>19.8</v>
      </c>
      <c r="O4876">
        <v>11.8</v>
      </c>
      <c r="P4876">
        <v>12.5</v>
      </c>
      <c r="Q4876">
        <v>19.8</v>
      </c>
      <c r="R4876">
        <v>11.2</v>
      </c>
      <c r="S4876" t="b">
        <v>0</v>
      </c>
      <c r="T4876" t="b">
        <v>0</v>
      </c>
      <c r="U4876" t="b">
        <v>1</v>
      </c>
      <c r="V4876">
        <v>16700</v>
      </c>
      <c r="W4876">
        <v>14500</v>
      </c>
      <c r="X4876">
        <v>2.4</v>
      </c>
      <c r="Y4876">
        <v>18800</v>
      </c>
      <c r="Z4876">
        <v>2.04</v>
      </c>
    </row>
    <row r="4877" spans="1:26">
      <c r="A4877">
        <v>210857327</v>
      </c>
      <c r="B4877" t="s">
        <v>8867</v>
      </c>
      <c r="C4877" t="s">
        <v>3597</v>
      </c>
      <c r="D4877" t="s">
        <v>4034</v>
      </c>
      <c r="E4877" t="s">
        <v>5417</v>
      </c>
      <c r="F4877" t="s">
        <v>3849</v>
      </c>
      <c r="G4877">
        <v>210857327</v>
      </c>
      <c r="I4877" t="s">
        <v>3622</v>
      </c>
      <c r="J4877" t="s">
        <v>8400</v>
      </c>
      <c r="L4877" t="s">
        <v>8868</v>
      </c>
      <c r="M4877">
        <v>14.5</v>
      </c>
      <c r="N4877">
        <v>22</v>
      </c>
      <c r="O4877">
        <v>10.6</v>
      </c>
      <c r="P4877">
        <v>14.5</v>
      </c>
      <c r="Q4877">
        <v>22</v>
      </c>
      <c r="R4877">
        <v>10.8</v>
      </c>
      <c r="S4877" t="b">
        <v>0</v>
      </c>
      <c r="T4877" t="b">
        <v>0</v>
      </c>
      <c r="U4877" t="b">
        <v>1</v>
      </c>
      <c r="V4877">
        <v>6500</v>
      </c>
      <c r="W4877">
        <v>5700</v>
      </c>
      <c r="X4877">
        <v>2.61</v>
      </c>
      <c r="Y4877">
        <v>10000</v>
      </c>
      <c r="Z4877">
        <v>2.4</v>
      </c>
    </row>
    <row r="4878" spans="1:26">
      <c r="A4878">
        <v>210857307</v>
      </c>
      <c r="B4878" t="s">
        <v>8867</v>
      </c>
      <c r="C4878" t="s">
        <v>3597</v>
      </c>
      <c r="D4878" t="s">
        <v>4034</v>
      </c>
      <c r="E4878" t="s">
        <v>5422</v>
      </c>
      <c r="F4878" t="s">
        <v>3849</v>
      </c>
      <c r="G4878">
        <v>210857307</v>
      </c>
      <c r="I4878" t="s">
        <v>3622</v>
      </c>
      <c r="J4878" t="s">
        <v>8400</v>
      </c>
      <c r="L4878" t="s">
        <v>8868</v>
      </c>
      <c r="M4878">
        <v>14.5</v>
      </c>
      <c r="N4878">
        <v>22</v>
      </c>
      <c r="O4878">
        <v>10.6</v>
      </c>
      <c r="P4878">
        <v>14.5</v>
      </c>
      <c r="Q4878">
        <v>22</v>
      </c>
      <c r="R4878">
        <v>10.8</v>
      </c>
      <c r="S4878" t="b">
        <v>0</v>
      </c>
      <c r="T4878" t="b">
        <v>0</v>
      </c>
      <c r="U4878" t="b">
        <v>1</v>
      </c>
      <c r="V4878">
        <v>6500</v>
      </c>
      <c r="W4878">
        <v>5700</v>
      </c>
      <c r="X4878">
        <v>2.61</v>
      </c>
      <c r="Y4878">
        <v>10000</v>
      </c>
      <c r="Z4878">
        <v>2.4</v>
      </c>
    </row>
    <row r="4879" spans="1:26">
      <c r="A4879">
        <v>210857347</v>
      </c>
      <c r="B4879" t="s">
        <v>8867</v>
      </c>
      <c r="C4879" t="s">
        <v>3597</v>
      </c>
      <c r="D4879" t="s">
        <v>4034</v>
      </c>
      <c r="E4879" t="s">
        <v>5423</v>
      </c>
      <c r="F4879" t="s">
        <v>3849</v>
      </c>
      <c r="G4879">
        <v>210857347</v>
      </c>
      <c r="I4879" t="s">
        <v>3622</v>
      </c>
      <c r="J4879" t="s">
        <v>8400</v>
      </c>
      <c r="L4879" t="s">
        <v>8868</v>
      </c>
      <c r="M4879">
        <v>14.5</v>
      </c>
      <c r="N4879">
        <v>22</v>
      </c>
      <c r="O4879">
        <v>10.6</v>
      </c>
      <c r="P4879">
        <v>14.5</v>
      </c>
      <c r="Q4879">
        <v>22</v>
      </c>
      <c r="R4879">
        <v>10.8</v>
      </c>
      <c r="S4879" t="b">
        <v>0</v>
      </c>
      <c r="T4879" t="b">
        <v>0</v>
      </c>
      <c r="U4879" t="b">
        <v>1</v>
      </c>
      <c r="V4879">
        <v>6500</v>
      </c>
      <c r="W4879">
        <v>5700</v>
      </c>
      <c r="X4879">
        <v>2.61</v>
      </c>
      <c r="Y4879">
        <v>10000</v>
      </c>
      <c r="Z4879">
        <v>2.4</v>
      </c>
    </row>
    <row r="4880" spans="1:26">
      <c r="A4880">
        <v>210857349</v>
      </c>
      <c r="B4880" t="s">
        <v>8867</v>
      </c>
      <c r="C4880" t="s">
        <v>3597</v>
      </c>
      <c r="D4880" t="s">
        <v>4034</v>
      </c>
      <c r="E4880" t="s">
        <v>5423</v>
      </c>
      <c r="F4880" t="s">
        <v>3849</v>
      </c>
      <c r="G4880">
        <v>210857349</v>
      </c>
      <c r="I4880" t="s">
        <v>3622</v>
      </c>
      <c r="J4880" t="s">
        <v>8158</v>
      </c>
      <c r="L4880" t="s">
        <v>8869</v>
      </c>
      <c r="M4880">
        <v>13</v>
      </c>
      <c r="N4880">
        <v>22</v>
      </c>
      <c r="O4880">
        <v>11.3</v>
      </c>
      <c r="P4880">
        <v>13</v>
      </c>
      <c r="Q4880">
        <v>23</v>
      </c>
      <c r="R4880">
        <v>10</v>
      </c>
      <c r="S4880" t="b">
        <v>0</v>
      </c>
      <c r="T4880" t="b">
        <v>0</v>
      </c>
      <c r="U4880" t="b">
        <v>1</v>
      </c>
      <c r="V4880">
        <v>12000</v>
      </c>
      <c r="W4880">
        <v>9500</v>
      </c>
      <c r="X4880">
        <v>2.4900000000000002</v>
      </c>
      <c r="Y4880">
        <v>11500</v>
      </c>
      <c r="Z4880">
        <v>2.0699999999999998</v>
      </c>
    </row>
    <row r="4881" spans="1:26">
      <c r="A4881">
        <v>210857309</v>
      </c>
      <c r="B4881" t="s">
        <v>8867</v>
      </c>
      <c r="C4881" t="s">
        <v>3597</v>
      </c>
      <c r="D4881" t="s">
        <v>4034</v>
      </c>
      <c r="E4881" t="s">
        <v>5422</v>
      </c>
      <c r="F4881" t="s">
        <v>3849</v>
      </c>
      <c r="G4881">
        <v>210857309</v>
      </c>
      <c r="I4881" t="s">
        <v>3622</v>
      </c>
      <c r="J4881" t="s">
        <v>8158</v>
      </c>
      <c r="L4881" t="s">
        <v>8869</v>
      </c>
      <c r="M4881">
        <v>13</v>
      </c>
      <c r="N4881">
        <v>22</v>
      </c>
      <c r="O4881">
        <v>11.3</v>
      </c>
      <c r="P4881">
        <v>13</v>
      </c>
      <c r="Q4881">
        <v>23</v>
      </c>
      <c r="R4881">
        <v>10</v>
      </c>
      <c r="S4881" t="b">
        <v>0</v>
      </c>
      <c r="T4881" t="b">
        <v>0</v>
      </c>
      <c r="U4881" t="b">
        <v>1</v>
      </c>
      <c r="V4881">
        <v>12000</v>
      </c>
      <c r="W4881">
        <v>9500</v>
      </c>
      <c r="X4881">
        <v>2.4900000000000002</v>
      </c>
      <c r="Y4881">
        <v>11500</v>
      </c>
      <c r="Z4881">
        <v>2.0699999999999998</v>
      </c>
    </row>
    <row r="4882" spans="1:26">
      <c r="A4882">
        <v>210857329</v>
      </c>
      <c r="B4882" t="s">
        <v>8867</v>
      </c>
      <c r="C4882" t="s">
        <v>3597</v>
      </c>
      <c r="D4882" t="s">
        <v>4034</v>
      </c>
      <c r="E4882" t="s">
        <v>5417</v>
      </c>
      <c r="F4882" t="s">
        <v>3849</v>
      </c>
      <c r="G4882">
        <v>210857329</v>
      </c>
      <c r="I4882" t="s">
        <v>3622</v>
      </c>
      <c r="J4882" t="s">
        <v>8158</v>
      </c>
      <c r="L4882" t="s">
        <v>8869</v>
      </c>
      <c r="M4882">
        <v>13</v>
      </c>
      <c r="N4882">
        <v>22</v>
      </c>
      <c r="O4882">
        <v>11.3</v>
      </c>
      <c r="P4882">
        <v>13</v>
      </c>
      <c r="Q4882">
        <v>23</v>
      </c>
      <c r="R4882">
        <v>10</v>
      </c>
      <c r="S4882" t="b">
        <v>0</v>
      </c>
      <c r="T4882" t="b">
        <v>0</v>
      </c>
      <c r="U4882" t="b">
        <v>1</v>
      </c>
      <c r="V4882">
        <v>12000</v>
      </c>
      <c r="W4882">
        <v>9500</v>
      </c>
      <c r="X4882">
        <v>2.4900000000000002</v>
      </c>
      <c r="Y4882">
        <v>11500</v>
      </c>
      <c r="Z4882">
        <v>2.0699999999999998</v>
      </c>
    </row>
    <row r="4883" spans="1:26">
      <c r="A4883">
        <v>210857328</v>
      </c>
      <c r="B4883" t="s">
        <v>8867</v>
      </c>
      <c r="C4883" t="s">
        <v>3597</v>
      </c>
      <c r="D4883" t="s">
        <v>4034</v>
      </c>
      <c r="E4883" t="s">
        <v>5417</v>
      </c>
      <c r="F4883" t="s">
        <v>3849</v>
      </c>
      <c r="G4883">
        <v>210857328</v>
      </c>
      <c r="I4883" t="s">
        <v>3622</v>
      </c>
      <c r="J4883" t="s">
        <v>8152</v>
      </c>
      <c r="L4883" t="s">
        <v>8868</v>
      </c>
      <c r="M4883">
        <v>13</v>
      </c>
      <c r="N4883">
        <v>23</v>
      </c>
      <c r="O4883">
        <v>13.6</v>
      </c>
      <c r="P4883">
        <v>13</v>
      </c>
      <c r="Q4883">
        <v>24</v>
      </c>
      <c r="R4883">
        <v>12.4</v>
      </c>
      <c r="S4883" t="b">
        <v>0</v>
      </c>
      <c r="T4883" t="b">
        <v>0</v>
      </c>
      <c r="U4883" t="b">
        <v>1</v>
      </c>
      <c r="V4883">
        <v>9000</v>
      </c>
      <c r="W4883">
        <v>9800</v>
      </c>
      <c r="X4883">
        <v>2.35</v>
      </c>
      <c r="Y4883">
        <v>11400</v>
      </c>
      <c r="Z4883">
        <v>1.83</v>
      </c>
    </row>
    <row r="4884" spans="1:26">
      <c r="A4884">
        <v>210857308</v>
      </c>
      <c r="B4884" t="s">
        <v>8867</v>
      </c>
      <c r="C4884" t="s">
        <v>3597</v>
      </c>
      <c r="D4884" t="s">
        <v>4034</v>
      </c>
      <c r="E4884" t="s">
        <v>5422</v>
      </c>
      <c r="F4884" t="s">
        <v>3849</v>
      </c>
      <c r="G4884">
        <v>210857308</v>
      </c>
      <c r="I4884" t="s">
        <v>3622</v>
      </c>
      <c r="J4884" t="s">
        <v>8152</v>
      </c>
      <c r="L4884" t="s">
        <v>8868</v>
      </c>
      <c r="M4884">
        <v>13</v>
      </c>
      <c r="N4884">
        <v>23</v>
      </c>
      <c r="O4884">
        <v>13.6</v>
      </c>
      <c r="P4884">
        <v>13</v>
      </c>
      <c r="Q4884">
        <v>24</v>
      </c>
      <c r="R4884">
        <v>12.4</v>
      </c>
      <c r="S4884" t="b">
        <v>0</v>
      </c>
      <c r="T4884" t="b">
        <v>0</v>
      </c>
      <c r="U4884" t="b">
        <v>1</v>
      </c>
      <c r="V4884">
        <v>9000</v>
      </c>
      <c r="W4884">
        <v>9800</v>
      </c>
      <c r="X4884">
        <v>2.35</v>
      </c>
      <c r="Y4884">
        <v>11400</v>
      </c>
      <c r="Z4884">
        <v>1.83</v>
      </c>
    </row>
    <row r="4885" spans="1:26">
      <c r="A4885">
        <v>210857348</v>
      </c>
      <c r="B4885" t="s">
        <v>8867</v>
      </c>
      <c r="C4885" t="s">
        <v>3597</v>
      </c>
      <c r="D4885" t="s">
        <v>4034</v>
      </c>
      <c r="E4885" t="s">
        <v>5423</v>
      </c>
      <c r="F4885" t="s">
        <v>3849</v>
      </c>
      <c r="G4885">
        <v>210857348</v>
      </c>
      <c r="I4885" t="s">
        <v>3622</v>
      </c>
      <c r="J4885" t="s">
        <v>8152</v>
      </c>
      <c r="L4885" t="s">
        <v>8868</v>
      </c>
      <c r="M4885">
        <v>13</v>
      </c>
      <c r="N4885">
        <v>23</v>
      </c>
      <c r="O4885">
        <v>13.6</v>
      </c>
      <c r="P4885">
        <v>13</v>
      </c>
      <c r="Q4885">
        <v>24</v>
      </c>
      <c r="R4885">
        <v>12.4</v>
      </c>
      <c r="S4885" t="b">
        <v>0</v>
      </c>
      <c r="T4885" t="b">
        <v>0</v>
      </c>
      <c r="U4885" t="b">
        <v>1</v>
      </c>
      <c r="V4885">
        <v>9000</v>
      </c>
      <c r="W4885">
        <v>9800</v>
      </c>
      <c r="X4885">
        <v>2.35</v>
      </c>
      <c r="Y4885">
        <v>11400</v>
      </c>
      <c r="Z4885">
        <v>1.83</v>
      </c>
    </row>
    <row r="4886" spans="1:26">
      <c r="A4886">
        <v>210791259</v>
      </c>
      <c r="B4886" t="s">
        <v>8845</v>
      </c>
      <c r="C4886" t="s">
        <v>3597</v>
      </c>
      <c r="D4886" t="s">
        <v>3685</v>
      </c>
      <c r="E4886" t="s">
        <v>3693</v>
      </c>
      <c r="F4886" t="s">
        <v>3600</v>
      </c>
      <c r="G4886">
        <v>210791259</v>
      </c>
      <c r="I4886" t="s">
        <v>3601</v>
      </c>
      <c r="J4886" t="s">
        <v>8857</v>
      </c>
      <c r="L4886" t="s">
        <v>7238</v>
      </c>
      <c r="M4886">
        <v>9.3000000000000007</v>
      </c>
      <c r="N4886">
        <v>17.5</v>
      </c>
      <c r="O4886">
        <v>10</v>
      </c>
      <c r="P4886">
        <v>8.6999999999999993</v>
      </c>
      <c r="Q4886">
        <v>16.3</v>
      </c>
      <c r="R4886">
        <v>8.1999999999999993</v>
      </c>
      <c r="S4886" t="b">
        <v>0</v>
      </c>
      <c r="T4886" t="b">
        <v>0</v>
      </c>
      <c r="U4886" t="b">
        <v>0</v>
      </c>
      <c r="V4886">
        <v>31000</v>
      </c>
      <c r="W4886">
        <v>22000</v>
      </c>
      <c r="X4886">
        <v>2.39</v>
      </c>
      <c r="Y4886">
        <v>25200</v>
      </c>
      <c r="Z4886">
        <v>2.37</v>
      </c>
    </row>
    <row r="4887" spans="1:26">
      <c r="A4887">
        <v>210791258</v>
      </c>
      <c r="B4887" t="s">
        <v>8845</v>
      </c>
      <c r="C4887" t="s">
        <v>3597</v>
      </c>
      <c r="D4887" t="s">
        <v>3685</v>
      </c>
      <c r="E4887" t="s">
        <v>3693</v>
      </c>
      <c r="F4887" t="s">
        <v>3600</v>
      </c>
      <c r="G4887">
        <v>210791258</v>
      </c>
      <c r="I4887" t="s">
        <v>3601</v>
      </c>
      <c r="J4887" t="s">
        <v>8856</v>
      </c>
      <c r="L4887" t="s">
        <v>7238</v>
      </c>
      <c r="M4887">
        <v>10.7</v>
      </c>
      <c r="N4887">
        <v>18</v>
      </c>
      <c r="O4887">
        <v>10</v>
      </c>
      <c r="P4887">
        <v>9.9</v>
      </c>
      <c r="Q4887">
        <v>17.100000000000001</v>
      </c>
      <c r="R4887">
        <v>8.1999999999999993</v>
      </c>
      <c r="S4887" t="b">
        <v>0</v>
      </c>
      <c r="T4887" t="b">
        <v>0</v>
      </c>
      <c r="U4887" t="b">
        <v>0</v>
      </c>
      <c r="V4887">
        <v>25000</v>
      </c>
      <c r="W4887">
        <v>17600</v>
      </c>
      <c r="X4887">
        <v>2.4700000000000002</v>
      </c>
      <c r="Y4887">
        <v>21600</v>
      </c>
      <c r="Z4887">
        <v>2.36</v>
      </c>
    </row>
    <row r="4888" spans="1:26">
      <c r="A4888">
        <v>207168342</v>
      </c>
      <c r="B4888" t="s">
        <v>8845</v>
      </c>
      <c r="C4888" t="s">
        <v>3597</v>
      </c>
      <c r="D4888" t="s">
        <v>3685</v>
      </c>
      <c r="E4888" t="s">
        <v>3693</v>
      </c>
      <c r="F4888" t="s">
        <v>3600</v>
      </c>
      <c r="G4888">
        <v>207168342</v>
      </c>
      <c r="I4888" t="s">
        <v>3601</v>
      </c>
      <c r="J4888" t="s">
        <v>5115</v>
      </c>
      <c r="L4888" t="s">
        <v>8854</v>
      </c>
      <c r="M4888">
        <v>8.3000000000000007</v>
      </c>
      <c r="N4888">
        <v>16</v>
      </c>
      <c r="O4888">
        <v>8.6999999999999993</v>
      </c>
      <c r="P4888">
        <v>8</v>
      </c>
      <c r="Q4888">
        <v>16.100000000000001</v>
      </c>
      <c r="R4888">
        <v>8.1</v>
      </c>
      <c r="S4888" t="b">
        <v>0</v>
      </c>
      <c r="T4888" t="b">
        <v>0</v>
      </c>
      <c r="U4888" t="b">
        <v>0</v>
      </c>
      <c r="V4888">
        <v>52500</v>
      </c>
      <c r="W4888">
        <v>34800</v>
      </c>
      <c r="X4888">
        <v>2.63</v>
      </c>
      <c r="Y4888">
        <v>40500</v>
      </c>
      <c r="Z4888">
        <v>2.39</v>
      </c>
    </row>
    <row r="4889" spans="1:26">
      <c r="A4889">
        <v>207173041</v>
      </c>
      <c r="B4889" t="s">
        <v>8845</v>
      </c>
      <c r="C4889" t="s">
        <v>3597</v>
      </c>
      <c r="D4889" t="s">
        <v>3685</v>
      </c>
      <c r="E4889" t="s">
        <v>3693</v>
      </c>
      <c r="F4889" t="s">
        <v>3600</v>
      </c>
      <c r="G4889">
        <v>207173041</v>
      </c>
      <c r="I4889" t="s">
        <v>3601</v>
      </c>
      <c r="J4889" t="s">
        <v>8855</v>
      </c>
      <c r="L4889" t="s">
        <v>8854</v>
      </c>
      <c r="M4889">
        <v>8.3000000000000007</v>
      </c>
      <c r="N4889">
        <v>16</v>
      </c>
      <c r="O4889">
        <v>8.8000000000000007</v>
      </c>
      <c r="P4889">
        <v>8</v>
      </c>
      <c r="Q4889">
        <v>16.2</v>
      </c>
      <c r="R4889">
        <v>8.1</v>
      </c>
      <c r="S4889" t="b">
        <v>0</v>
      </c>
      <c r="T4889" t="b">
        <v>0</v>
      </c>
      <c r="U4889" t="b">
        <v>0</v>
      </c>
      <c r="V4889">
        <v>45000</v>
      </c>
      <c r="W4889">
        <v>29800</v>
      </c>
      <c r="X4889">
        <v>2.4700000000000002</v>
      </c>
      <c r="Y4889">
        <v>36000</v>
      </c>
      <c r="Z4889">
        <v>2.38</v>
      </c>
    </row>
    <row r="4890" spans="1:26">
      <c r="A4890">
        <v>207168341</v>
      </c>
      <c r="B4890" t="s">
        <v>8845</v>
      </c>
      <c r="C4890" t="s">
        <v>3597</v>
      </c>
      <c r="D4890" t="s">
        <v>3685</v>
      </c>
      <c r="E4890" t="s">
        <v>3693</v>
      </c>
      <c r="F4890" t="s">
        <v>3600</v>
      </c>
      <c r="G4890">
        <v>207168341</v>
      </c>
      <c r="I4890" t="s">
        <v>3601</v>
      </c>
      <c r="J4890" t="s">
        <v>8855</v>
      </c>
      <c r="L4890" t="s">
        <v>8853</v>
      </c>
      <c r="M4890">
        <v>8.3000000000000007</v>
      </c>
      <c r="N4890">
        <v>16</v>
      </c>
      <c r="O4890">
        <v>8.8000000000000007</v>
      </c>
      <c r="P4890">
        <v>8</v>
      </c>
      <c r="Q4890">
        <v>16.2</v>
      </c>
      <c r="R4890">
        <v>8.1</v>
      </c>
      <c r="S4890" t="b">
        <v>0</v>
      </c>
      <c r="T4890" t="b">
        <v>0</v>
      </c>
      <c r="U4890" t="b">
        <v>0</v>
      </c>
      <c r="V4890">
        <v>45000</v>
      </c>
      <c r="W4890">
        <v>29800</v>
      </c>
      <c r="X4890">
        <v>2.4700000000000002</v>
      </c>
      <c r="Y4890">
        <v>36000</v>
      </c>
      <c r="Z4890">
        <v>2.38</v>
      </c>
    </row>
    <row r="4891" spans="1:26">
      <c r="A4891">
        <v>207173039</v>
      </c>
      <c r="B4891" t="s">
        <v>8845</v>
      </c>
      <c r="C4891" t="s">
        <v>3597</v>
      </c>
      <c r="D4891" t="s">
        <v>3685</v>
      </c>
      <c r="E4891" t="s">
        <v>3693</v>
      </c>
      <c r="F4891" t="s">
        <v>3600</v>
      </c>
      <c r="G4891">
        <v>207173039</v>
      </c>
      <c r="I4891" t="s">
        <v>3601</v>
      </c>
      <c r="J4891" t="s">
        <v>7240</v>
      </c>
      <c r="L4891" t="s">
        <v>8849</v>
      </c>
      <c r="M4891">
        <v>9</v>
      </c>
      <c r="N4891">
        <v>17</v>
      </c>
      <c r="O4891">
        <v>9.1999999999999993</v>
      </c>
      <c r="P4891">
        <v>8.5</v>
      </c>
      <c r="Q4891">
        <v>16.7</v>
      </c>
      <c r="R4891">
        <v>8.1</v>
      </c>
      <c r="S4891" t="b">
        <v>0</v>
      </c>
      <c r="T4891" t="b">
        <v>0</v>
      </c>
      <c r="U4891" t="b">
        <v>0</v>
      </c>
      <c r="V4891">
        <v>39500</v>
      </c>
      <c r="W4891">
        <v>25600</v>
      </c>
      <c r="X4891">
        <v>2.66</v>
      </c>
      <c r="Y4891">
        <v>34900</v>
      </c>
      <c r="Z4891">
        <v>2.11</v>
      </c>
    </row>
    <row r="4892" spans="1:26">
      <c r="A4892">
        <v>207173040</v>
      </c>
      <c r="B4892" t="s">
        <v>8845</v>
      </c>
      <c r="C4892" t="s">
        <v>3597</v>
      </c>
      <c r="D4892" t="s">
        <v>3685</v>
      </c>
      <c r="E4892" t="s">
        <v>3693</v>
      </c>
      <c r="F4892" t="s">
        <v>3600</v>
      </c>
      <c r="G4892">
        <v>207173040</v>
      </c>
      <c r="I4892" t="s">
        <v>3601</v>
      </c>
      <c r="J4892" t="s">
        <v>7240</v>
      </c>
      <c r="L4892" t="s">
        <v>8854</v>
      </c>
      <c r="M4892">
        <v>9</v>
      </c>
      <c r="N4892">
        <v>17</v>
      </c>
      <c r="O4892">
        <v>9.1999999999999993</v>
      </c>
      <c r="P4892">
        <v>8.5</v>
      </c>
      <c r="Q4892">
        <v>16.899999999999999</v>
      </c>
      <c r="R4892">
        <v>8.1</v>
      </c>
      <c r="S4892" t="b">
        <v>0</v>
      </c>
      <c r="T4892" t="b">
        <v>0</v>
      </c>
      <c r="U4892" t="b">
        <v>0</v>
      </c>
      <c r="V4892">
        <v>39500</v>
      </c>
      <c r="W4892">
        <v>25600</v>
      </c>
      <c r="X4892">
        <v>2.66</v>
      </c>
      <c r="Y4892">
        <v>34900</v>
      </c>
      <c r="Z4892">
        <v>2.11</v>
      </c>
    </row>
    <row r="4893" spans="1:26">
      <c r="A4893">
        <v>207168340</v>
      </c>
      <c r="B4893" t="s">
        <v>8845</v>
      </c>
      <c r="C4893" t="s">
        <v>3597</v>
      </c>
      <c r="D4893" t="s">
        <v>3685</v>
      </c>
      <c r="E4893" t="s">
        <v>3693</v>
      </c>
      <c r="F4893" t="s">
        <v>3600</v>
      </c>
      <c r="G4893">
        <v>207168340</v>
      </c>
      <c r="I4893" t="s">
        <v>3601</v>
      </c>
      <c r="J4893" t="s">
        <v>7240</v>
      </c>
      <c r="L4893" t="s">
        <v>8853</v>
      </c>
      <c r="M4893">
        <v>9</v>
      </c>
      <c r="N4893">
        <v>17</v>
      </c>
      <c r="O4893">
        <v>9.1999999999999993</v>
      </c>
      <c r="P4893">
        <v>8.5</v>
      </c>
      <c r="Q4893">
        <v>16.899999999999999</v>
      </c>
      <c r="R4893">
        <v>8.1</v>
      </c>
      <c r="S4893" t="b">
        <v>0</v>
      </c>
      <c r="T4893" t="b">
        <v>0</v>
      </c>
      <c r="U4893" t="b">
        <v>0</v>
      </c>
      <c r="V4893">
        <v>39500</v>
      </c>
      <c r="W4893">
        <v>25600</v>
      </c>
      <c r="X4893">
        <v>2.66</v>
      </c>
      <c r="Y4893">
        <v>34900</v>
      </c>
      <c r="Z4893">
        <v>2.11</v>
      </c>
    </row>
    <row r="4894" spans="1:26">
      <c r="A4894">
        <v>207173031</v>
      </c>
      <c r="B4894" t="s">
        <v>8845</v>
      </c>
      <c r="C4894" t="s">
        <v>3597</v>
      </c>
      <c r="D4894" t="s">
        <v>3685</v>
      </c>
      <c r="E4894" t="s">
        <v>3693</v>
      </c>
      <c r="F4894" t="s">
        <v>3600</v>
      </c>
      <c r="G4894">
        <v>207173031</v>
      </c>
      <c r="I4894" t="s">
        <v>3601</v>
      </c>
      <c r="J4894" t="s">
        <v>7239</v>
      </c>
      <c r="L4894" t="s">
        <v>8852</v>
      </c>
      <c r="M4894">
        <v>9.3000000000000007</v>
      </c>
      <c r="N4894">
        <v>17</v>
      </c>
      <c r="O4894">
        <v>9.6</v>
      </c>
      <c r="P4894">
        <v>8.6999999999999993</v>
      </c>
      <c r="Q4894">
        <v>16.3</v>
      </c>
      <c r="R4894">
        <v>8.1999999999999993</v>
      </c>
      <c r="S4894" t="b">
        <v>0</v>
      </c>
      <c r="T4894" t="b">
        <v>0</v>
      </c>
      <c r="U4894" t="b">
        <v>0</v>
      </c>
      <c r="V4894">
        <v>33200</v>
      </c>
      <c r="W4894">
        <v>22400</v>
      </c>
      <c r="X4894">
        <v>2.4300000000000002</v>
      </c>
      <c r="Y4894">
        <v>23500</v>
      </c>
      <c r="Z4894">
        <v>2.21</v>
      </c>
    </row>
    <row r="4895" spans="1:26">
      <c r="A4895">
        <v>207173032</v>
      </c>
      <c r="B4895" t="s">
        <v>8845</v>
      </c>
      <c r="C4895" t="s">
        <v>3597</v>
      </c>
      <c r="D4895" t="s">
        <v>3685</v>
      </c>
      <c r="E4895" t="s">
        <v>3693</v>
      </c>
      <c r="F4895" t="s">
        <v>3600</v>
      </c>
      <c r="G4895">
        <v>207173032</v>
      </c>
      <c r="I4895" t="s">
        <v>3601</v>
      </c>
      <c r="J4895" t="s">
        <v>7239</v>
      </c>
      <c r="L4895" t="s">
        <v>8851</v>
      </c>
      <c r="M4895">
        <v>9.3000000000000007</v>
      </c>
      <c r="N4895">
        <v>17.5</v>
      </c>
      <c r="O4895">
        <v>9.6</v>
      </c>
      <c r="P4895">
        <v>8.6999999999999993</v>
      </c>
      <c r="Q4895">
        <v>16.3</v>
      </c>
      <c r="R4895">
        <v>8.1999999999999993</v>
      </c>
      <c r="S4895" t="b">
        <v>0</v>
      </c>
      <c r="T4895" t="b">
        <v>0</v>
      </c>
      <c r="U4895" t="b">
        <v>0</v>
      </c>
      <c r="V4895">
        <v>33600</v>
      </c>
      <c r="W4895">
        <v>22400</v>
      </c>
      <c r="X4895">
        <v>2.4300000000000002</v>
      </c>
      <c r="Y4895">
        <v>23500</v>
      </c>
      <c r="Z4895">
        <v>2.21</v>
      </c>
    </row>
    <row r="4896" spans="1:26">
      <c r="A4896">
        <v>207173033</v>
      </c>
      <c r="B4896" t="s">
        <v>8845</v>
      </c>
      <c r="C4896" t="s">
        <v>3597</v>
      </c>
      <c r="D4896" t="s">
        <v>3685</v>
      </c>
      <c r="E4896" t="s">
        <v>3693</v>
      </c>
      <c r="F4896" t="s">
        <v>3600</v>
      </c>
      <c r="G4896">
        <v>207173033</v>
      </c>
      <c r="I4896" t="s">
        <v>3601</v>
      </c>
      <c r="J4896" t="s">
        <v>7239</v>
      </c>
      <c r="L4896" t="s">
        <v>8850</v>
      </c>
      <c r="M4896">
        <v>9.3000000000000007</v>
      </c>
      <c r="N4896">
        <v>17.5</v>
      </c>
      <c r="O4896">
        <v>9.6</v>
      </c>
      <c r="P4896">
        <v>8.6999999999999993</v>
      </c>
      <c r="Q4896">
        <v>16.3</v>
      </c>
      <c r="R4896">
        <v>8.1999999999999993</v>
      </c>
      <c r="S4896" t="b">
        <v>0</v>
      </c>
      <c r="T4896" t="b">
        <v>0</v>
      </c>
      <c r="U4896" t="b">
        <v>0</v>
      </c>
      <c r="V4896">
        <v>33600</v>
      </c>
      <c r="W4896">
        <v>22400</v>
      </c>
      <c r="X4896">
        <v>2.4300000000000002</v>
      </c>
      <c r="Y4896">
        <v>23500</v>
      </c>
      <c r="Z4896">
        <v>2.21</v>
      </c>
    </row>
    <row r="4897" spans="1:26">
      <c r="A4897">
        <v>207173034</v>
      </c>
      <c r="B4897" t="s">
        <v>8845</v>
      </c>
      <c r="C4897" t="s">
        <v>3597</v>
      </c>
      <c r="D4897" t="s">
        <v>3685</v>
      </c>
      <c r="E4897" t="s">
        <v>3693</v>
      </c>
      <c r="F4897" t="s">
        <v>3600</v>
      </c>
      <c r="G4897">
        <v>207173034</v>
      </c>
      <c r="I4897" t="s">
        <v>3601</v>
      </c>
      <c r="J4897" t="s">
        <v>7239</v>
      </c>
      <c r="L4897" t="s">
        <v>8849</v>
      </c>
      <c r="M4897">
        <v>9.3000000000000007</v>
      </c>
      <c r="N4897">
        <v>17.5</v>
      </c>
      <c r="O4897">
        <v>9.6</v>
      </c>
      <c r="P4897">
        <v>8.6999999999999993</v>
      </c>
      <c r="Q4897">
        <v>16.3</v>
      </c>
      <c r="R4897">
        <v>8.1999999999999993</v>
      </c>
      <c r="S4897" t="b">
        <v>0</v>
      </c>
      <c r="T4897" t="b">
        <v>0</v>
      </c>
      <c r="U4897" t="b">
        <v>0</v>
      </c>
      <c r="V4897">
        <v>32200</v>
      </c>
      <c r="W4897">
        <v>22400</v>
      </c>
      <c r="X4897">
        <v>2.4300000000000002</v>
      </c>
      <c r="Y4897">
        <v>23500</v>
      </c>
      <c r="Z4897">
        <v>2.21</v>
      </c>
    </row>
    <row r="4898" spans="1:26">
      <c r="A4898">
        <v>207168339</v>
      </c>
      <c r="B4898" t="s">
        <v>8845</v>
      </c>
      <c r="C4898" t="s">
        <v>3597</v>
      </c>
      <c r="D4898" t="s">
        <v>3685</v>
      </c>
      <c r="E4898" t="s">
        <v>3693</v>
      </c>
      <c r="F4898" t="s">
        <v>3600</v>
      </c>
      <c r="G4898">
        <v>207168339</v>
      </c>
      <c r="I4898" t="s">
        <v>3601</v>
      </c>
      <c r="J4898" t="s">
        <v>7239</v>
      </c>
      <c r="L4898" t="s">
        <v>8848</v>
      </c>
      <c r="M4898">
        <v>9.3000000000000007</v>
      </c>
      <c r="N4898">
        <v>17.5</v>
      </c>
      <c r="O4898">
        <v>9.6</v>
      </c>
      <c r="P4898">
        <v>8.6999999999999993</v>
      </c>
      <c r="Q4898">
        <v>16.3</v>
      </c>
      <c r="R4898">
        <v>8.1999999999999993</v>
      </c>
      <c r="S4898" t="b">
        <v>0</v>
      </c>
      <c r="T4898" t="b">
        <v>0</v>
      </c>
      <c r="U4898" t="b">
        <v>0</v>
      </c>
      <c r="V4898">
        <v>33000</v>
      </c>
      <c r="W4898">
        <v>22400</v>
      </c>
      <c r="X4898">
        <v>2.4300000000000002</v>
      </c>
      <c r="Y4898">
        <v>23900</v>
      </c>
      <c r="Z4898">
        <v>2.27</v>
      </c>
    </row>
    <row r="4899" spans="1:26">
      <c r="A4899">
        <v>207173006</v>
      </c>
      <c r="B4899" t="s">
        <v>8845</v>
      </c>
      <c r="C4899" t="s">
        <v>3597</v>
      </c>
      <c r="D4899" t="s">
        <v>3685</v>
      </c>
      <c r="E4899" t="s">
        <v>3693</v>
      </c>
      <c r="F4899" t="s">
        <v>3600</v>
      </c>
      <c r="G4899">
        <v>207173006</v>
      </c>
      <c r="I4899" t="s">
        <v>3601</v>
      </c>
      <c r="J4899" t="s">
        <v>7237</v>
      </c>
      <c r="L4899" t="s">
        <v>7161</v>
      </c>
      <c r="M4899">
        <v>10.7</v>
      </c>
      <c r="N4899">
        <v>17</v>
      </c>
      <c r="O4899">
        <v>9.6</v>
      </c>
      <c r="P4899">
        <v>9.9</v>
      </c>
      <c r="Q4899">
        <v>17.100000000000001</v>
      </c>
      <c r="R4899">
        <v>8.1999999999999993</v>
      </c>
      <c r="S4899" t="b">
        <v>0</v>
      </c>
      <c r="T4899" t="b">
        <v>0</v>
      </c>
      <c r="U4899" t="b">
        <v>0</v>
      </c>
      <c r="V4899">
        <v>26400</v>
      </c>
      <c r="W4899">
        <v>18000</v>
      </c>
      <c r="X4899">
        <v>2.52</v>
      </c>
      <c r="Y4899">
        <v>21200</v>
      </c>
      <c r="Z4899">
        <v>2.2999999999999998</v>
      </c>
    </row>
    <row r="4900" spans="1:26">
      <c r="A4900">
        <v>207173007</v>
      </c>
      <c r="B4900" t="s">
        <v>8845</v>
      </c>
      <c r="C4900" t="s">
        <v>3597</v>
      </c>
      <c r="D4900" t="s">
        <v>3685</v>
      </c>
      <c r="E4900" t="s">
        <v>3693</v>
      </c>
      <c r="F4900" t="s">
        <v>3600</v>
      </c>
      <c r="G4900">
        <v>207173007</v>
      </c>
      <c r="I4900" t="s">
        <v>3601</v>
      </c>
      <c r="J4900" t="s">
        <v>7237</v>
      </c>
      <c r="L4900" t="s">
        <v>7162</v>
      </c>
      <c r="M4900">
        <v>10.7</v>
      </c>
      <c r="N4900">
        <v>18</v>
      </c>
      <c r="O4900">
        <v>9.6</v>
      </c>
      <c r="P4900">
        <v>9.9</v>
      </c>
      <c r="Q4900">
        <v>17.100000000000001</v>
      </c>
      <c r="R4900">
        <v>8.1999999999999993</v>
      </c>
      <c r="S4900" t="b">
        <v>0</v>
      </c>
      <c r="T4900" t="b">
        <v>0</v>
      </c>
      <c r="U4900" t="b">
        <v>0</v>
      </c>
      <c r="V4900">
        <v>26400</v>
      </c>
      <c r="W4900">
        <v>18000</v>
      </c>
      <c r="X4900">
        <v>2.52</v>
      </c>
      <c r="Y4900">
        <v>21200</v>
      </c>
      <c r="Z4900">
        <v>2.2999999999999998</v>
      </c>
    </row>
    <row r="4901" spans="1:26">
      <c r="A4901">
        <v>207168338</v>
      </c>
      <c r="B4901" t="s">
        <v>8845</v>
      </c>
      <c r="C4901" t="s">
        <v>3597</v>
      </c>
      <c r="D4901" t="s">
        <v>3685</v>
      </c>
      <c r="E4901" t="s">
        <v>3693</v>
      </c>
      <c r="F4901" t="s">
        <v>3600</v>
      </c>
      <c r="G4901">
        <v>207168338</v>
      </c>
      <c r="I4901" t="s">
        <v>3601</v>
      </c>
      <c r="J4901" t="s">
        <v>7237</v>
      </c>
      <c r="L4901" t="s">
        <v>8848</v>
      </c>
      <c r="M4901">
        <v>10.7</v>
      </c>
      <c r="N4901">
        <v>18</v>
      </c>
      <c r="O4901">
        <v>9.6</v>
      </c>
      <c r="P4901">
        <v>9.9</v>
      </c>
      <c r="Q4901">
        <v>17.100000000000001</v>
      </c>
      <c r="R4901">
        <v>8.1999999999999993</v>
      </c>
      <c r="S4901" t="b">
        <v>0</v>
      </c>
      <c r="T4901" t="b">
        <v>0</v>
      </c>
      <c r="U4901" t="b">
        <v>0</v>
      </c>
      <c r="V4901">
        <v>27800</v>
      </c>
      <c r="W4901">
        <v>18000</v>
      </c>
      <c r="X4901">
        <v>2.52</v>
      </c>
      <c r="Y4901">
        <v>21300</v>
      </c>
      <c r="Z4901">
        <v>2.33</v>
      </c>
    </row>
    <row r="4902" spans="1:26">
      <c r="A4902">
        <v>207172981</v>
      </c>
      <c r="B4902" t="s">
        <v>8845</v>
      </c>
      <c r="C4902" t="s">
        <v>3597</v>
      </c>
      <c r="D4902" t="s">
        <v>3685</v>
      </c>
      <c r="E4902" t="s">
        <v>3693</v>
      </c>
      <c r="F4902" t="s">
        <v>3600</v>
      </c>
      <c r="G4902">
        <v>207172981</v>
      </c>
      <c r="I4902" t="s">
        <v>3601</v>
      </c>
      <c r="J4902" t="s">
        <v>8847</v>
      </c>
      <c r="L4902" t="s">
        <v>7160</v>
      </c>
      <c r="M4902">
        <v>11.3</v>
      </c>
      <c r="N4902">
        <v>18</v>
      </c>
      <c r="O4902">
        <v>10</v>
      </c>
      <c r="P4902">
        <v>10.1</v>
      </c>
      <c r="Q4902">
        <v>17.3</v>
      </c>
      <c r="R4902">
        <v>8.5</v>
      </c>
      <c r="S4902" t="b">
        <v>0</v>
      </c>
      <c r="T4902" t="b">
        <v>0</v>
      </c>
      <c r="U4902" t="b">
        <v>1</v>
      </c>
      <c r="V4902">
        <v>22200</v>
      </c>
      <c r="W4902">
        <v>14600</v>
      </c>
      <c r="X4902">
        <v>2.58</v>
      </c>
      <c r="Y4902">
        <v>17600</v>
      </c>
      <c r="Z4902">
        <v>2.33</v>
      </c>
    </row>
    <row r="4903" spans="1:26">
      <c r="A4903">
        <v>207172980</v>
      </c>
      <c r="B4903" t="s">
        <v>8845</v>
      </c>
      <c r="C4903" t="s">
        <v>3597</v>
      </c>
      <c r="D4903" t="s">
        <v>3685</v>
      </c>
      <c r="E4903" t="s">
        <v>3693</v>
      </c>
      <c r="F4903" t="s">
        <v>3600</v>
      </c>
      <c r="G4903">
        <v>207172980</v>
      </c>
      <c r="I4903" t="s">
        <v>3601</v>
      </c>
      <c r="J4903" t="s">
        <v>8847</v>
      </c>
      <c r="L4903" t="s">
        <v>7161</v>
      </c>
      <c r="M4903">
        <v>11.3</v>
      </c>
      <c r="N4903">
        <v>18</v>
      </c>
      <c r="O4903">
        <v>10</v>
      </c>
      <c r="P4903">
        <v>10.1</v>
      </c>
      <c r="Q4903">
        <v>17</v>
      </c>
      <c r="R4903">
        <v>8.5</v>
      </c>
      <c r="S4903" t="b">
        <v>0</v>
      </c>
      <c r="T4903" t="b">
        <v>0</v>
      </c>
      <c r="U4903" t="b">
        <v>1</v>
      </c>
      <c r="V4903">
        <v>22200</v>
      </c>
      <c r="W4903">
        <v>14600</v>
      </c>
      <c r="X4903">
        <v>2.58</v>
      </c>
      <c r="Y4903">
        <v>17600</v>
      </c>
      <c r="Z4903">
        <v>2.33</v>
      </c>
    </row>
    <row r="4904" spans="1:26">
      <c r="A4904">
        <v>207172983</v>
      </c>
      <c r="B4904" t="s">
        <v>8845</v>
      </c>
      <c r="C4904" t="s">
        <v>3597</v>
      </c>
      <c r="D4904" t="s">
        <v>3685</v>
      </c>
      <c r="E4904" t="s">
        <v>3693</v>
      </c>
      <c r="F4904" t="s">
        <v>3600</v>
      </c>
      <c r="G4904">
        <v>207172983</v>
      </c>
      <c r="I4904" t="s">
        <v>3601</v>
      </c>
      <c r="J4904" t="s">
        <v>8847</v>
      </c>
      <c r="L4904" t="s">
        <v>7163</v>
      </c>
      <c r="M4904">
        <v>11.3</v>
      </c>
      <c r="N4904">
        <v>18</v>
      </c>
      <c r="O4904">
        <v>10</v>
      </c>
      <c r="P4904">
        <v>10.1</v>
      </c>
      <c r="Q4904">
        <v>17.3</v>
      </c>
      <c r="R4904">
        <v>8.5</v>
      </c>
      <c r="S4904" t="b">
        <v>0</v>
      </c>
      <c r="T4904" t="b">
        <v>0</v>
      </c>
      <c r="U4904" t="b">
        <v>1</v>
      </c>
      <c r="V4904">
        <v>22200</v>
      </c>
      <c r="W4904">
        <v>14600</v>
      </c>
      <c r="X4904">
        <v>2.58</v>
      </c>
      <c r="Y4904">
        <v>17600</v>
      </c>
      <c r="Z4904">
        <v>2.33</v>
      </c>
    </row>
    <row r="4905" spans="1:26">
      <c r="A4905">
        <v>207172982</v>
      </c>
      <c r="B4905" t="s">
        <v>8845</v>
      </c>
      <c r="C4905" t="s">
        <v>3597</v>
      </c>
      <c r="D4905" t="s">
        <v>3685</v>
      </c>
      <c r="E4905" t="s">
        <v>3693</v>
      </c>
      <c r="F4905" t="s">
        <v>3600</v>
      </c>
      <c r="G4905">
        <v>207172982</v>
      </c>
      <c r="I4905" t="s">
        <v>3601</v>
      </c>
      <c r="J4905" t="s">
        <v>8847</v>
      </c>
      <c r="L4905" t="s">
        <v>7162</v>
      </c>
      <c r="M4905">
        <v>11.3</v>
      </c>
      <c r="N4905">
        <v>18</v>
      </c>
      <c r="O4905">
        <v>10</v>
      </c>
      <c r="P4905">
        <v>10.1</v>
      </c>
      <c r="Q4905">
        <v>17</v>
      </c>
      <c r="R4905">
        <v>8.5</v>
      </c>
      <c r="S4905" t="b">
        <v>0</v>
      </c>
      <c r="T4905" t="b">
        <v>0</v>
      </c>
      <c r="U4905" t="b">
        <v>1</v>
      </c>
      <c r="V4905">
        <v>22200</v>
      </c>
      <c r="W4905">
        <v>14600</v>
      </c>
      <c r="X4905">
        <v>2.58</v>
      </c>
      <c r="Y4905">
        <v>17600</v>
      </c>
      <c r="Z4905">
        <v>2.33</v>
      </c>
    </row>
    <row r="4906" spans="1:26">
      <c r="A4906">
        <v>207168337</v>
      </c>
      <c r="B4906" t="s">
        <v>8845</v>
      </c>
      <c r="C4906" t="s">
        <v>3597</v>
      </c>
      <c r="D4906" t="s">
        <v>3685</v>
      </c>
      <c r="E4906" t="s">
        <v>3693</v>
      </c>
      <c r="F4906" t="s">
        <v>3600</v>
      </c>
      <c r="G4906">
        <v>207168337</v>
      </c>
      <c r="I4906" t="s">
        <v>3601</v>
      </c>
      <c r="J4906" t="s">
        <v>8847</v>
      </c>
      <c r="L4906" t="s">
        <v>7165</v>
      </c>
      <c r="M4906">
        <v>11.3</v>
      </c>
      <c r="N4906">
        <v>18</v>
      </c>
      <c r="O4906">
        <v>10</v>
      </c>
      <c r="P4906">
        <v>10.1</v>
      </c>
      <c r="Q4906">
        <v>17.3</v>
      </c>
      <c r="R4906">
        <v>8.5</v>
      </c>
      <c r="S4906" t="b">
        <v>0</v>
      </c>
      <c r="T4906" t="b">
        <v>0</v>
      </c>
      <c r="U4906" t="b">
        <v>1</v>
      </c>
      <c r="V4906">
        <v>22200</v>
      </c>
      <c r="W4906">
        <v>14600</v>
      </c>
      <c r="X4906">
        <v>2.58</v>
      </c>
      <c r="Y4906">
        <v>17600</v>
      </c>
      <c r="Z4906">
        <v>2.33</v>
      </c>
    </row>
    <row r="4907" spans="1:26">
      <c r="A4907">
        <v>207172948</v>
      </c>
      <c r="B4907" t="s">
        <v>8845</v>
      </c>
      <c r="C4907" t="s">
        <v>3597</v>
      </c>
      <c r="D4907" t="s">
        <v>3685</v>
      </c>
      <c r="E4907" t="s">
        <v>3693</v>
      </c>
      <c r="F4907" t="s">
        <v>3600</v>
      </c>
      <c r="G4907">
        <v>207172948</v>
      </c>
      <c r="I4907" t="s">
        <v>3601</v>
      </c>
      <c r="J4907" t="s">
        <v>8846</v>
      </c>
      <c r="L4907" t="s">
        <v>7160</v>
      </c>
      <c r="M4907">
        <v>12.3</v>
      </c>
      <c r="N4907">
        <v>18</v>
      </c>
      <c r="O4907">
        <v>10</v>
      </c>
      <c r="P4907">
        <v>10.9</v>
      </c>
      <c r="Q4907">
        <v>17.5</v>
      </c>
      <c r="R4907">
        <v>8.5</v>
      </c>
      <c r="S4907" t="b">
        <v>0</v>
      </c>
      <c r="T4907" t="b">
        <v>0</v>
      </c>
      <c r="U4907" t="b">
        <v>1</v>
      </c>
      <c r="V4907">
        <v>16600</v>
      </c>
      <c r="W4907">
        <v>10800</v>
      </c>
      <c r="X4907">
        <v>2.71</v>
      </c>
      <c r="Y4907">
        <v>17000</v>
      </c>
      <c r="Z4907">
        <v>2.4700000000000002</v>
      </c>
    </row>
    <row r="4908" spans="1:26">
      <c r="A4908">
        <v>207172949</v>
      </c>
      <c r="B4908" t="s">
        <v>8845</v>
      </c>
      <c r="C4908" t="s">
        <v>3597</v>
      </c>
      <c r="D4908" t="s">
        <v>3685</v>
      </c>
      <c r="E4908" t="s">
        <v>3693</v>
      </c>
      <c r="F4908" t="s">
        <v>3600</v>
      </c>
      <c r="G4908">
        <v>207172949</v>
      </c>
      <c r="I4908" t="s">
        <v>3601</v>
      </c>
      <c r="J4908" t="s">
        <v>8846</v>
      </c>
      <c r="L4908" t="s">
        <v>7163</v>
      </c>
      <c r="M4908">
        <v>12.3</v>
      </c>
      <c r="N4908">
        <v>18</v>
      </c>
      <c r="O4908">
        <v>10</v>
      </c>
      <c r="P4908">
        <v>10.9</v>
      </c>
      <c r="Q4908">
        <v>17.5</v>
      </c>
      <c r="R4908">
        <v>8.5</v>
      </c>
      <c r="S4908" t="b">
        <v>0</v>
      </c>
      <c r="T4908" t="b">
        <v>0</v>
      </c>
      <c r="U4908" t="b">
        <v>1</v>
      </c>
      <c r="V4908">
        <v>16600</v>
      </c>
      <c r="W4908">
        <v>10800</v>
      </c>
      <c r="X4908">
        <v>2.71</v>
      </c>
      <c r="Y4908">
        <v>17000</v>
      </c>
      <c r="Z4908">
        <v>2.4700000000000002</v>
      </c>
    </row>
    <row r="4909" spans="1:26">
      <c r="A4909">
        <v>207168336</v>
      </c>
      <c r="B4909" t="s">
        <v>8845</v>
      </c>
      <c r="C4909" t="s">
        <v>3597</v>
      </c>
      <c r="D4909" t="s">
        <v>3685</v>
      </c>
      <c r="E4909" t="s">
        <v>3693</v>
      </c>
      <c r="F4909" t="s">
        <v>3600</v>
      </c>
      <c r="G4909">
        <v>207168336</v>
      </c>
      <c r="I4909" t="s">
        <v>3601</v>
      </c>
      <c r="J4909" t="s">
        <v>8846</v>
      </c>
      <c r="L4909" t="s">
        <v>7165</v>
      </c>
      <c r="M4909">
        <v>12.3</v>
      </c>
      <c r="N4909">
        <v>18</v>
      </c>
      <c r="O4909">
        <v>10</v>
      </c>
      <c r="P4909">
        <v>10.9</v>
      </c>
      <c r="Q4909">
        <v>17.5</v>
      </c>
      <c r="R4909">
        <v>8.5</v>
      </c>
      <c r="S4909" t="b">
        <v>0</v>
      </c>
      <c r="T4909" t="b">
        <v>0</v>
      </c>
      <c r="U4909" t="b">
        <v>1</v>
      </c>
      <c r="V4909">
        <v>16600</v>
      </c>
      <c r="W4909">
        <v>10800</v>
      </c>
      <c r="X4909">
        <v>2.71</v>
      </c>
      <c r="Y4909">
        <v>17000</v>
      </c>
      <c r="Z4909">
        <v>2.4700000000000002</v>
      </c>
    </row>
    <row r="4910" spans="1:26">
      <c r="A4910">
        <v>210448882</v>
      </c>
      <c r="B4910" t="s">
        <v>8831</v>
      </c>
      <c r="C4910" t="s">
        <v>3597</v>
      </c>
      <c r="D4910" t="s">
        <v>8832</v>
      </c>
      <c r="E4910" t="s">
        <v>8833</v>
      </c>
      <c r="F4910" t="s">
        <v>3621</v>
      </c>
      <c r="G4910">
        <v>210448882</v>
      </c>
      <c r="I4910" t="s">
        <v>3622</v>
      </c>
      <c r="J4910" t="s">
        <v>8836</v>
      </c>
      <c r="K4910" t="s">
        <v>3624</v>
      </c>
      <c r="L4910" t="s">
        <v>8837</v>
      </c>
      <c r="M4910">
        <v>13</v>
      </c>
      <c r="N4910">
        <v>21.5</v>
      </c>
      <c r="O4910">
        <v>10</v>
      </c>
      <c r="P4910">
        <v>13</v>
      </c>
      <c r="Q4910">
        <v>22</v>
      </c>
      <c r="R4910">
        <v>8.8000000000000007</v>
      </c>
      <c r="S4910" t="b">
        <v>0</v>
      </c>
      <c r="T4910" t="b">
        <v>0</v>
      </c>
      <c r="U4910" t="b">
        <v>0</v>
      </c>
      <c r="V4910">
        <v>18000</v>
      </c>
      <c r="W4910">
        <v>10000</v>
      </c>
      <c r="X4910">
        <v>2.85</v>
      </c>
      <c r="Y4910">
        <v>15600</v>
      </c>
      <c r="Z4910">
        <v>2.64</v>
      </c>
    </row>
    <row r="4911" spans="1:26">
      <c r="A4911">
        <v>210448881</v>
      </c>
      <c r="B4911" t="s">
        <v>8831</v>
      </c>
      <c r="C4911" t="s">
        <v>3597</v>
      </c>
      <c r="D4911" t="s">
        <v>8832</v>
      </c>
      <c r="E4911" t="s">
        <v>8833</v>
      </c>
      <c r="F4911" t="s">
        <v>3621</v>
      </c>
      <c r="G4911">
        <v>210448881</v>
      </c>
      <c r="I4911" t="s">
        <v>3622</v>
      </c>
      <c r="J4911" t="s">
        <v>8834</v>
      </c>
      <c r="K4911" t="s">
        <v>3624</v>
      </c>
      <c r="L4911" t="s">
        <v>8835</v>
      </c>
      <c r="M4911">
        <v>13</v>
      </c>
      <c r="N4911">
        <v>23</v>
      </c>
      <c r="O4911">
        <v>10</v>
      </c>
      <c r="P4911">
        <v>13</v>
      </c>
      <c r="Q4911">
        <v>23</v>
      </c>
      <c r="R4911">
        <v>9.5</v>
      </c>
      <c r="S4911" t="b">
        <v>0</v>
      </c>
      <c r="T4911" t="b">
        <v>0</v>
      </c>
      <c r="U4911" t="b">
        <v>1</v>
      </c>
      <c r="V4911">
        <v>12000</v>
      </c>
      <c r="W4911">
        <v>7600</v>
      </c>
      <c r="X4911">
        <v>3.14</v>
      </c>
      <c r="Y4911">
        <v>11100</v>
      </c>
      <c r="Z4911">
        <v>2.48</v>
      </c>
    </row>
    <row r="4912" spans="1:26">
      <c r="A4912">
        <v>207698067</v>
      </c>
      <c r="B4912" t="s">
        <v>8799</v>
      </c>
      <c r="C4912" t="s">
        <v>3597</v>
      </c>
      <c r="D4912" t="s">
        <v>8584</v>
      </c>
      <c r="E4912" t="s">
        <v>4661</v>
      </c>
      <c r="F4912" t="s">
        <v>3600</v>
      </c>
      <c r="G4912">
        <v>207698067</v>
      </c>
      <c r="I4912" t="s">
        <v>3601</v>
      </c>
      <c r="J4912" t="s">
        <v>8806</v>
      </c>
      <c r="K4912" t="s">
        <v>3624</v>
      </c>
      <c r="L4912" t="s">
        <v>8589</v>
      </c>
      <c r="M4912">
        <v>11.5</v>
      </c>
      <c r="N4912">
        <v>18.3</v>
      </c>
      <c r="O4912">
        <v>10.3</v>
      </c>
      <c r="P4912">
        <v>11.5</v>
      </c>
      <c r="Q4912">
        <v>18.7</v>
      </c>
      <c r="R4912">
        <v>8.6</v>
      </c>
      <c r="S4912" t="b">
        <v>0</v>
      </c>
      <c r="T4912" t="b">
        <v>0</v>
      </c>
      <c r="U4912" t="b">
        <v>1</v>
      </c>
      <c r="V4912">
        <v>36000</v>
      </c>
      <c r="W4912">
        <v>37000</v>
      </c>
      <c r="X4912">
        <v>1.79</v>
      </c>
      <c r="Y4912">
        <v>42700</v>
      </c>
      <c r="Z4912">
        <v>2.2200000000000002</v>
      </c>
    </row>
    <row r="4913" spans="1:26">
      <c r="A4913">
        <v>207465469</v>
      </c>
      <c r="B4913" t="s">
        <v>8799</v>
      </c>
      <c r="C4913" t="s">
        <v>3597</v>
      </c>
      <c r="D4913" t="s">
        <v>8584</v>
      </c>
      <c r="E4913" t="s">
        <v>4661</v>
      </c>
      <c r="F4913" t="s">
        <v>3600</v>
      </c>
      <c r="G4913">
        <v>207465469</v>
      </c>
      <c r="I4913" t="s">
        <v>3601</v>
      </c>
      <c r="J4913" t="s">
        <v>8592</v>
      </c>
      <c r="K4913" t="s">
        <v>3624</v>
      </c>
      <c r="L4913" t="s">
        <v>8829</v>
      </c>
      <c r="M4913">
        <v>8</v>
      </c>
      <c r="N4913">
        <v>16.3</v>
      </c>
      <c r="O4913">
        <v>8.8000000000000007</v>
      </c>
      <c r="P4913">
        <v>8</v>
      </c>
      <c r="Q4913">
        <v>16.8</v>
      </c>
      <c r="R4913">
        <v>8.1</v>
      </c>
      <c r="S4913" t="b">
        <v>0</v>
      </c>
      <c r="T4913" t="b">
        <v>0</v>
      </c>
      <c r="U4913" t="b">
        <v>0</v>
      </c>
      <c r="V4913">
        <v>48000</v>
      </c>
      <c r="W4913">
        <v>43000</v>
      </c>
      <c r="X4913">
        <v>1.73</v>
      </c>
      <c r="Y4913">
        <v>49100</v>
      </c>
      <c r="Z4913">
        <v>2.02</v>
      </c>
    </row>
    <row r="4914" spans="1:26">
      <c r="A4914">
        <v>207465466</v>
      </c>
      <c r="B4914" t="s">
        <v>8799</v>
      </c>
      <c r="C4914" t="s">
        <v>3597</v>
      </c>
      <c r="D4914" t="s">
        <v>8584</v>
      </c>
      <c r="E4914" t="s">
        <v>4661</v>
      </c>
      <c r="F4914" t="s">
        <v>3600</v>
      </c>
      <c r="G4914">
        <v>207465466</v>
      </c>
      <c r="I4914" t="s">
        <v>3601</v>
      </c>
      <c r="J4914" t="s">
        <v>8590</v>
      </c>
      <c r="K4914" t="s">
        <v>3624</v>
      </c>
      <c r="L4914" t="s">
        <v>8828</v>
      </c>
      <c r="M4914">
        <v>9.1999999999999993</v>
      </c>
      <c r="N4914">
        <v>17.5</v>
      </c>
      <c r="O4914">
        <v>8.8000000000000007</v>
      </c>
      <c r="P4914">
        <v>9.1999999999999993</v>
      </c>
      <c r="Q4914">
        <v>18.100000000000001</v>
      </c>
      <c r="R4914">
        <v>8.4</v>
      </c>
      <c r="S4914" t="b">
        <v>0</v>
      </c>
      <c r="T4914" t="b">
        <v>0</v>
      </c>
      <c r="U4914" t="b">
        <v>0</v>
      </c>
      <c r="V4914">
        <v>42000</v>
      </c>
      <c r="W4914">
        <v>43500</v>
      </c>
      <c r="X4914">
        <v>1.75</v>
      </c>
      <c r="Y4914">
        <v>44700</v>
      </c>
      <c r="Z4914">
        <v>2.34</v>
      </c>
    </row>
    <row r="4915" spans="1:26">
      <c r="A4915">
        <v>207465462</v>
      </c>
      <c r="B4915" t="s">
        <v>8799</v>
      </c>
      <c r="C4915" t="s">
        <v>3597</v>
      </c>
      <c r="D4915" t="s">
        <v>8584</v>
      </c>
      <c r="E4915" t="s">
        <v>4661</v>
      </c>
      <c r="F4915" t="s">
        <v>3600</v>
      </c>
      <c r="G4915">
        <v>207465462</v>
      </c>
      <c r="I4915" t="s">
        <v>3601</v>
      </c>
      <c r="J4915" t="s">
        <v>8588</v>
      </c>
      <c r="K4915" t="s">
        <v>3624</v>
      </c>
      <c r="L4915" t="s">
        <v>8813</v>
      </c>
      <c r="M4915">
        <v>10.7</v>
      </c>
      <c r="N4915">
        <v>19</v>
      </c>
      <c r="O4915">
        <v>10</v>
      </c>
      <c r="P4915">
        <v>10.7</v>
      </c>
      <c r="Q4915">
        <v>19</v>
      </c>
      <c r="R4915">
        <v>8.4</v>
      </c>
      <c r="S4915" t="b">
        <v>0</v>
      </c>
      <c r="T4915" t="b">
        <v>0</v>
      </c>
      <c r="U4915" t="b">
        <v>1</v>
      </c>
      <c r="V4915">
        <v>36000</v>
      </c>
      <c r="W4915">
        <v>35400</v>
      </c>
      <c r="X4915">
        <v>1.83</v>
      </c>
      <c r="Y4915">
        <v>36400</v>
      </c>
      <c r="Z4915">
        <v>2.46</v>
      </c>
    </row>
    <row r="4916" spans="1:26">
      <c r="A4916">
        <v>207465458</v>
      </c>
      <c r="B4916" t="s">
        <v>8799</v>
      </c>
      <c r="C4916" t="s">
        <v>3597</v>
      </c>
      <c r="D4916" t="s">
        <v>8584</v>
      </c>
      <c r="E4916" t="s">
        <v>4661</v>
      </c>
      <c r="F4916" t="s">
        <v>3600</v>
      </c>
      <c r="G4916">
        <v>207465458</v>
      </c>
      <c r="I4916" t="s">
        <v>3601</v>
      </c>
      <c r="J4916" t="s">
        <v>8820</v>
      </c>
      <c r="K4916" t="s">
        <v>3624</v>
      </c>
      <c r="L4916" t="s">
        <v>8812</v>
      </c>
      <c r="M4916">
        <v>10.3</v>
      </c>
      <c r="N4916">
        <v>17.7</v>
      </c>
      <c r="O4916">
        <v>11</v>
      </c>
      <c r="P4916">
        <v>10.3</v>
      </c>
      <c r="Q4916">
        <v>18.2</v>
      </c>
      <c r="R4916">
        <v>8.4</v>
      </c>
      <c r="S4916" t="b">
        <v>0</v>
      </c>
      <c r="T4916" t="b">
        <v>0</v>
      </c>
      <c r="U4916" t="b">
        <v>1</v>
      </c>
      <c r="V4916">
        <v>30000</v>
      </c>
      <c r="W4916">
        <v>33000</v>
      </c>
      <c r="X4916">
        <v>1.82</v>
      </c>
      <c r="Y4916">
        <v>32600</v>
      </c>
      <c r="Z4916">
        <v>2.0099999999999998</v>
      </c>
    </row>
    <row r="4917" spans="1:26">
      <c r="A4917">
        <v>207465441</v>
      </c>
      <c r="B4917" t="s">
        <v>8799</v>
      </c>
      <c r="C4917" t="s">
        <v>3597</v>
      </c>
      <c r="D4917" t="s">
        <v>8584</v>
      </c>
      <c r="E4917" t="s">
        <v>4661</v>
      </c>
      <c r="F4917" t="s">
        <v>3600</v>
      </c>
      <c r="G4917">
        <v>207465441</v>
      </c>
      <c r="I4917" t="s">
        <v>3601</v>
      </c>
      <c r="J4917" t="s">
        <v>8815</v>
      </c>
      <c r="K4917" t="s">
        <v>3624</v>
      </c>
      <c r="L4917" t="s">
        <v>8827</v>
      </c>
      <c r="M4917">
        <v>12.5</v>
      </c>
      <c r="N4917">
        <v>20.3</v>
      </c>
      <c r="O4917">
        <v>10.6</v>
      </c>
      <c r="P4917">
        <v>11.1</v>
      </c>
      <c r="Q4917">
        <v>18.5</v>
      </c>
      <c r="R4917">
        <v>9.1</v>
      </c>
      <c r="S4917" t="b">
        <v>0</v>
      </c>
      <c r="T4917" t="b">
        <v>0</v>
      </c>
      <c r="U4917" t="b">
        <v>1</v>
      </c>
      <c r="V4917">
        <v>12000</v>
      </c>
      <c r="W4917">
        <v>12100</v>
      </c>
      <c r="X4917">
        <v>2.09</v>
      </c>
      <c r="Y4917">
        <v>14900</v>
      </c>
      <c r="Z4917">
        <v>2.34</v>
      </c>
    </row>
    <row r="4918" spans="1:26">
      <c r="A4918">
        <v>207465436</v>
      </c>
      <c r="B4918" t="s">
        <v>8799</v>
      </c>
      <c r="C4918" t="s">
        <v>3597</v>
      </c>
      <c r="D4918" t="s">
        <v>8584</v>
      </c>
      <c r="E4918" t="s">
        <v>4661</v>
      </c>
      <c r="F4918" t="s">
        <v>3621</v>
      </c>
      <c r="G4918">
        <v>207465436</v>
      </c>
      <c r="I4918" t="s">
        <v>3622</v>
      </c>
      <c r="J4918" t="s">
        <v>8592</v>
      </c>
      <c r="K4918" t="s">
        <v>3624</v>
      </c>
      <c r="L4918" t="s">
        <v>8826</v>
      </c>
      <c r="M4918">
        <v>8.3000000000000007</v>
      </c>
      <c r="N4918">
        <v>17.2</v>
      </c>
      <c r="O4918">
        <v>10</v>
      </c>
      <c r="P4918">
        <v>8.3000000000000007</v>
      </c>
      <c r="Q4918">
        <v>17.8</v>
      </c>
      <c r="R4918">
        <v>8.6</v>
      </c>
      <c r="S4918" t="b">
        <v>0</v>
      </c>
      <c r="T4918" t="b">
        <v>0</v>
      </c>
      <c r="U4918" t="b">
        <v>0</v>
      </c>
      <c r="V4918">
        <v>48000</v>
      </c>
      <c r="W4918">
        <v>46000</v>
      </c>
      <c r="X4918">
        <v>1.97</v>
      </c>
      <c r="Y4918">
        <v>50900</v>
      </c>
      <c r="Z4918">
        <v>2.2599999999999998</v>
      </c>
    </row>
    <row r="4919" spans="1:26">
      <c r="A4919">
        <v>207462391</v>
      </c>
      <c r="B4919" t="s">
        <v>8799</v>
      </c>
      <c r="C4919" t="s">
        <v>3597</v>
      </c>
      <c r="D4919" t="s">
        <v>8584</v>
      </c>
      <c r="E4919" t="s">
        <v>4661</v>
      </c>
      <c r="F4919" t="s">
        <v>3621</v>
      </c>
      <c r="G4919">
        <v>207462391</v>
      </c>
      <c r="I4919" t="s">
        <v>3622</v>
      </c>
      <c r="J4919" t="s">
        <v>8590</v>
      </c>
      <c r="K4919" t="s">
        <v>3624</v>
      </c>
      <c r="L4919" t="s">
        <v>8825</v>
      </c>
      <c r="M4919">
        <v>10</v>
      </c>
      <c r="N4919">
        <v>18.5</v>
      </c>
      <c r="O4919">
        <v>10.199999999999999</v>
      </c>
      <c r="P4919">
        <v>10</v>
      </c>
      <c r="Q4919">
        <v>19.100000000000001</v>
      </c>
      <c r="R4919">
        <v>8.6999999999999993</v>
      </c>
      <c r="S4919" t="b">
        <v>0</v>
      </c>
      <c r="T4919" t="b">
        <v>0</v>
      </c>
      <c r="U4919" t="b">
        <v>0</v>
      </c>
      <c r="V4919">
        <v>42000</v>
      </c>
      <c r="W4919">
        <v>46000</v>
      </c>
      <c r="X4919">
        <v>1.97</v>
      </c>
      <c r="Y4919">
        <v>46300</v>
      </c>
      <c r="Z4919">
        <v>2.66</v>
      </c>
    </row>
    <row r="4920" spans="1:26">
      <c r="A4920">
        <v>207462390</v>
      </c>
      <c r="B4920" t="s">
        <v>8799</v>
      </c>
      <c r="C4920" t="s">
        <v>3597</v>
      </c>
      <c r="D4920" t="s">
        <v>8584</v>
      </c>
      <c r="E4920" t="s">
        <v>4661</v>
      </c>
      <c r="F4920" t="s">
        <v>3621</v>
      </c>
      <c r="G4920">
        <v>207462390</v>
      </c>
      <c r="I4920" t="s">
        <v>3622</v>
      </c>
      <c r="J4920" t="s">
        <v>8588</v>
      </c>
      <c r="K4920" t="s">
        <v>3624</v>
      </c>
      <c r="L4920" t="s">
        <v>8807</v>
      </c>
      <c r="M4920">
        <v>11.5</v>
      </c>
      <c r="N4920">
        <v>20.3</v>
      </c>
      <c r="O4920">
        <v>10.6</v>
      </c>
      <c r="P4920">
        <v>11.5</v>
      </c>
      <c r="Q4920">
        <v>20.5</v>
      </c>
      <c r="R4920">
        <v>8.8000000000000007</v>
      </c>
      <c r="S4920" t="b">
        <v>0</v>
      </c>
      <c r="T4920" t="b">
        <v>0</v>
      </c>
      <c r="U4920" t="b">
        <v>0</v>
      </c>
      <c r="V4920">
        <v>36000</v>
      </c>
      <c r="W4920">
        <v>37000</v>
      </c>
      <c r="X4920">
        <v>2.1</v>
      </c>
      <c r="Y4920">
        <v>37700</v>
      </c>
      <c r="Z4920">
        <v>2.77</v>
      </c>
    </row>
    <row r="4921" spans="1:26">
      <c r="A4921">
        <v>207465435</v>
      </c>
      <c r="B4921" t="s">
        <v>8799</v>
      </c>
      <c r="C4921" t="s">
        <v>3597</v>
      </c>
      <c r="D4921" t="s">
        <v>8584</v>
      </c>
      <c r="E4921" t="s">
        <v>4661</v>
      </c>
      <c r="F4921" t="s">
        <v>3621</v>
      </c>
      <c r="G4921">
        <v>207465435</v>
      </c>
      <c r="I4921" t="s">
        <v>3622</v>
      </c>
      <c r="J4921" t="s">
        <v>8820</v>
      </c>
      <c r="K4921" t="s">
        <v>3624</v>
      </c>
      <c r="L4921" t="s">
        <v>8805</v>
      </c>
      <c r="M4921">
        <v>11</v>
      </c>
      <c r="N4921">
        <v>20.100000000000001</v>
      </c>
      <c r="O4921">
        <v>10.199999999999999</v>
      </c>
      <c r="P4921">
        <v>11</v>
      </c>
      <c r="Q4921">
        <v>20.7</v>
      </c>
      <c r="R4921">
        <v>8.8000000000000007</v>
      </c>
      <c r="S4921" t="b">
        <v>0</v>
      </c>
      <c r="T4921" t="b">
        <v>0</v>
      </c>
      <c r="U4921" t="b">
        <v>0</v>
      </c>
      <c r="V4921">
        <v>30000</v>
      </c>
      <c r="W4921">
        <v>33200</v>
      </c>
      <c r="X4921">
        <v>1.84</v>
      </c>
      <c r="Y4921">
        <v>32600</v>
      </c>
      <c r="Z4921">
        <v>2.0699999999999998</v>
      </c>
    </row>
    <row r="4922" spans="1:26">
      <c r="A4922">
        <v>207465468</v>
      </c>
      <c r="B4922" t="s">
        <v>8799</v>
      </c>
      <c r="C4922" t="s">
        <v>3597</v>
      </c>
      <c r="D4922" t="s">
        <v>8584</v>
      </c>
      <c r="E4922" t="s">
        <v>4661</v>
      </c>
      <c r="F4922" t="s">
        <v>3621</v>
      </c>
      <c r="G4922">
        <v>207465468</v>
      </c>
      <c r="I4922" t="s">
        <v>3622</v>
      </c>
      <c r="J4922" t="s">
        <v>8592</v>
      </c>
      <c r="K4922" t="s">
        <v>3624</v>
      </c>
      <c r="L4922" t="s">
        <v>8824</v>
      </c>
      <c r="M4922">
        <v>8.3000000000000007</v>
      </c>
      <c r="N4922">
        <v>17.2</v>
      </c>
      <c r="O4922">
        <v>9.6</v>
      </c>
      <c r="P4922">
        <v>8.3000000000000007</v>
      </c>
      <c r="Q4922">
        <v>17.8</v>
      </c>
      <c r="R4922">
        <v>8.6999999999999993</v>
      </c>
      <c r="S4922" t="b">
        <v>0</v>
      </c>
      <c r="T4922" t="b">
        <v>0</v>
      </c>
      <c r="U4922" t="b">
        <v>0</v>
      </c>
      <c r="V4922">
        <v>48000</v>
      </c>
      <c r="W4922">
        <v>42000</v>
      </c>
      <c r="X4922">
        <v>2.1</v>
      </c>
      <c r="Y4922">
        <v>50900</v>
      </c>
      <c r="Z4922">
        <v>2.12</v>
      </c>
    </row>
    <row r="4923" spans="1:26">
      <c r="A4923">
        <v>207465465</v>
      </c>
      <c r="B4923" t="s">
        <v>8799</v>
      </c>
      <c r="C4923" t="s">
        <v>3597</v>
      </c>
      <c r="D4923" t="s">
        <v>8584</v>
      </c>
      <c r="E4923" t="s">
        <v>4661</v>
      </c>
      <c r="F4923" t="s">
        <v>3621</v>
      </c>
      <c r="G4923">
        <v>207465465</v>
      </c>
      <c r="I4923" t="s">
        <v>3622</v>
      </c>
      <c r="J4923" t="s">
        <v>8590</v>
      </c>
      <c r="K4923" t="s">
        <v>3624</v>
      </c>
      <c r="L4923" t="s">
        <v>8823</v>
      </c>
      <c r="M4923">
        <v>10</v>
      </c>
      <c r="N4923">
        <v>18.5</v>
      </c>
      <c r="O4923">
        <v>9.8000000000000007</v>
      </c>
      <c r="P4923">
        <v>10</v>
      </c>
      <c r="Q4923">
        <v>18.899999999999999</v>
      </c>
      <c r="R4923">
        <v>8.6999999999999993</v>
      </c>
      <c r="S4923" t="b">
        <v>0</v>
      </c>
      <c r="T4923" t="b">
        <v>0</v>
      </c>
      <c r="U4923" t="b">
        <v>0</v>
      </c>
      <c r="V4923">
        <v>42000</v>
      </c>
      <c r="W4923">
        <v>42000</v>
      </c>
      <c r="X4923">
        <v>2.1</v>
      </c>
      <c r="Y4923">
        <v>46300</v>
      </c>
      <c r="Z4923">
        <v>2.44</v>
      </c>
    </row>
    <row r="4924" spans="1:26">
      <c r="A4924">
        <v>207465461</v>
      </c>
      <c r="B4924" t="s">
        <v>8799</v>
      </c>
      <c r="C4924" t="s">
        <v>3597</v>
      </c>
      <c r="D4924" t="s">
        <v>8584</v>
      </c>
      <c r="E4924" t="s">
        <v>4661</v>
      </c>
      <c r="F4924" t="s">
        <v>3621</v>
      </c>
      <c r="G4924">
        <v>207465461</v>
      </c>
      <c r="I4924" t="s">
        <v>3622</v>
      </c>
      <c r="J4924" t="s">
        <v>8588</v>
      </c>
      <c r="K4924" t="s">
        <v>3624</v>
      </c>
      <c r="L4924" t="s">
        <v>8822</v>
      </c>
      <c r="M4924">
        <v>11.5</v>
      </c>
      <c r="N4924">
        <v>20.3</v>
      </c>
      <c r="O4924">
        <v>10.3</v>
      </c>
      <c r="P4924">
        <v>11.5</v>
      </c>
      <c r="Q4924">
        <v>20.399999999999999</v>
      </c>
      <c r="R4924">
        <v>8.5</v>
      </c>
      <c r="S4924" t="b">
        <v>0</v>
      </c>
      <c r="T4924" t="b">
        <v>0</v>
      </c>
      <c r="U4924" t="b">
        <v>0</v>
      </c>
      <c r="V4924">
        <v>36000</v>
      </c>
      <c r="W4924">
        <v>33600</v>
      </c>
      <c r="X4924">
        <v>1.97</v>
      </c>
      <c r="Y4924">
        <v>37700</v>
      </c>
      <c r="Z4924">
        <v>2.62</v>
      </c>
    </row>
    <row r="4925" spans="1:26">
      <c r="A4925">
        <v>207698066</v>
      </c>
      <c r="B4925" t="s">
        <v>8799</v>
      </c>
      <c r="C4925" t="s">
        <v>3597</v>
      </c>
      <c r="D4925" t="s">
        <v>8584</v>
      </c>
      <c r="E4925" t="s">
        <v>4661</v>
      </c>
      <c r="F4925" t="s">
        <v>3600</v>
      </c>
      <c r="G4925">
        <v>207698066</v>
      </c>
      <c r="I4925" t="s">
        <v>3601</v>
      </c>
      <c r="J4925" t="s">
        <v>8804</v>
      </c>
      <c r="K4925" t="s">
        <v>3624</v>
      </c>
      <c r="L4925" t="s">
        <v>8817</v>
      </c>
      <c r="M4925">
        <v>12.5</v>
      </c>
      <c r="N4925">
        <v>18.2</v>
      </c>
      <c r="O4925">
        <v>9.5</v>
      </c>
      <c r="P4925">
        <v>12.5</v>
      </c>
      <c r="Q4925">
        <v>18.5</v>
      </c>
      <c r="R4925">
        <v>8.6</v>
      </c>
      <c r="S4925" t="b">
        <v>0</v>
      </c>
      <c r="T4925" t="b">
        <v>0</v>
      </c>
      <c r="U4925" t="b">
        <v>1</v>
      </c>
      <c r="V4925">
        <v>30000</v>
      </c>
      <c r="W4925">
        <v>31800</v>
      </c>
      <c r="X4925">
        <v>1.9</v>
      </c>
      <c r="Y4925">
        <v>37700</v>
      </c>
      <c r="Z4925">
        <v>2.11</v>
      </c>
    </row>
    <row r="4926" spans="1:26">
      <c r="A4926">
        <v>207465444</v>
      </c>
      <c r="B4926" t="s">
        <v>8799</v>
      </c>
      <c r="C4926" t="s">
        <v>3597</v>
      </c>
      <c r="D4926" t="s">
        <v>8584</v>
      </c>
      <c r="E4926" t="s">
        <v>4661</v>
      </c>
      <c r="F4926" t="s">
        <v>3849</v>
      </c>
      <c r="G4926">
        <v>207465444</v>
      </c>
      <c r="I4926" t="s">
        <v>3622</v>
      </c>
      <c r="J4926" t="s">
        <v>8815</v>
      </c>
      <c r="K4926" t="s">
        <v>3624</v>
      </c>
      <c r="L4926" t="s">
        <v>8816</v>
      </c>
      <c r="M4926">
        <v>12.5</v>
      </c>
      <c r="N4926">
        <v>20.5</v>
      </c>
      <c r="O4926">
        <v>11.2</v>
      </c>
      <c r="P4926">
        <v>12.5</v>
      </c>
      <c r="Q4926">
        <v>21.5</v>
      </c>
      <c r="R4926">
        <v>9.5</v>
      </c>
      <c r="S4926" t="b">
        <v>0</v>
      </c>
      <c r="T4926" t="b">
        <v>0</v>
      </c>
      <c r="U4926" t="b">
        <v>1</v>
      </c>
      <c r="V4926">
        <v>10800</v>
      </c>
      <c r="W4926">
        <v>11500</v>
      </c>
      <c r="X4926">
        <v>1.72</v>
      </c>
      <c r="Y4926">
        <v>14400</v>
      </c>
      <c r="Z4926">
        <v>2.4500000000000002</v>
      </c>
    </row>
    <row r="4927" spans="1:26">
      <c r="A4927">
        <v>207462387</v>
      </c>
      <c r="B4927" t="s">
        <v>8799</v>
      </c>
      <c r="C4927" t="s">
        <v>3597</v>
      </c>
      <c r="D4927" t="s">
        <v>8584</v>
      </c>
      <c r="E4927" t="s">
        <v>4661</v>
      </c>
      <c r="F4927" t="s">
        <v>3849</v>
      </c>
      <c r="G4927">
        <v>207462387</v>
      </c>
      <c r="I4927" t="s">
        <v>3622</v>
      </c>
      <c r="J4927" t="s">
        <v>8808</v>
      </c>
      <c r="K4927" t="s">
        <v>3624</v>
      </c>
      <c r="L4927" t="s">
        <v>8814</v>
      </c>
      <c r="M4927">
        <v>13</v>
      </c>
      <c r="N4927">
        <v>21</v>
      </c>
      <c r="O4927">
        <v>11.7</v>
      </c>
      <c r="P4927">
        <v>13</v>
      </c>
      <c r="Q4927">
        <v>22</v>
      </c>
      <c r="R4927">
        <v>9.5</v>
      </c>
      <c r="S4927" t="b">
        <v>0</v>
      </c>
      <c r="T4927" t="b">
        <v>0</v>
      </c>
      <c r="U4927" t="b">
        <v>1</v>
      </c>
      <c r="V4927">
        <v>9100</v>
      </c>
      <c r="W4927">
        <v>10000</v>
      </c>
      <c r="X4927">
        <v>1.58</v>
      </c>
      <c r="Y4927">
        <v>13600</v>
      </c>
      <c r="Z4927">
        <v>2.29</v>
      </c>
    </row>
    <row r="4928" spans="1:26">
      <c r="A4928">
        <v>207698072</v>
      </c>
      <c r="B4928" t="s">
        <v>8799</v>
      </c>
      <c r="C4928" t="s">
        <v>3597</v>
      </c>
      <c r="D4928" t="s">
        <v>8584</v>
      </c>
      <c r="E4928" t="s">
        <v>4661</v>
      </c>
      <c r="F4928" t="s">
        <v>3600</v>
      </c>
      <c r="G4928">
        <v>207698072</v>
      </c>
      <c r="I4928" t="s">
        <v>3601</v>
      </c>
      <c r="J4928" t="s">
        <v>8806</v>
      </c>
      <c r="K4928" t="s">
        <v>3624</v>
      </c>
      <c r="L4928" t="s">
        <v>8813</v>
      </c>
      <c r="M4928">
        <v>12.2</v>
      </c>
      <c r="N4928">
        <v>19.3</v>
      </c>
      <c r="O4928">
        <v>10</v>
      </c>
      <c r="P4928">
        <v>12.2</v>
      </c>
      <c r="Q4928">
        <v>19.399999999999999</v>
      </c>
      <c r="R4928">
        <v>8.8000000000000007</v>
      </c>
      <c r="S4928" t="b">
        <v>0</v>
      </c>
      <c r="T4928" t="b">
        <v>0</v>
      </c>
      <c r="U4928" t="b">
        <v>1</v>
      </c>
      <c r="V4928">
        <v>36000</v>
      </c>
      <c r="W4928">
        <v>38500</v>
      </c>
      <c r="X4928">
        <v>1.88</v>
      </c>
      <c r="Y4928">
        <v>42700</v>
      </c>
      <c r="Z4928">
        <v>2.4300000000000002</v>
      </c>
    </row>
    <row r="4929" spans="1:26">
      <c r="A4929">
        <v>207465455</v>
      </c>
      <c r="B4929" t="s">
        <v>8799</v>
      </c>
      <c r="C4929" t="s">
        <v>3597</v>
      </c>
      <c r="D4929" t="s">
        <v>8584</v>
      </c>
      <c r="E4929" t="s">
        <v>4661</v>
      </c>
      <c r="F4929" t="s">
        <v>3600</v>
      </c>
      <c r="G4929">
        <v>207465455</v>
      </c>
      <c r="I4929" t="s">
        <v>3601</v>
      </c>
      <c r="J4929" t="s">
        <v>6331</v>
      </c>
      <c r="K4929" t="s">
        <v>3624</v>
      </c>
      <c r="L4929" t="s">
        <v>8811</v>
      </c>
      <c r="M4929">
        <v>12.6</v>
      </c>
      <c r="N4929">
        <v>20.5</v>
      </c>
      <c r="O4929">
        <v>11</v>
      </c>
      <c r="P4929">
        <v>12</v>
      </c>
      <c r="Q4929">
        <v>19.5</v>
      </c>
      <c r="R4929">
        <v>8.4</v>
      </c>
      <c r="S4929" t="b">
        <v>0</v>
      </c>
      <c r="T4929" t="b">
        <v>0</v>
      </c>
      <c r="U4929" t="b">
        <v>1</v>
      </c>
      <c r="V4929">
        <v>24000</v>
      </c>
      <c r="W4929">
        <v>33200</v>
      </c>
      <c r="X4929">
        <v>1.76</v>
      </c>
      <c r="Y4929">
        <v>27500</v>
      </c>
      <c r="Z4929">
        <v>1.92</v>
      </c>
    </row>
    <row r="4930" spans="1:26">
      <c r="A4930">
        <v>207465448</v>
      </c>
      <c r="B4930" t="s">
        <v>8799</v>
      </c>
      <c r="C4930" t="s">
        <v>3597</v>
      </c>
      <c r="D4930" t="s">
        <v>8584</v>
      </c>
      <c r="E4930" t="s">
        <v>4661</v>
      </c>
      <c r="F4930" t="s">
        <v>3600</v>
      </c>
      <c r="G4930">
        <v>207465448</v>
      </c>
      <c r="I4930" t="s">
        <v>3601</v>
      </c>
      <c r="J4930" t="s">
        <v>6330</v>
      </c>
      <c r="K4930" t="s">
        <v>3624</v>
      </c>
      <c r="L4930" t="s">
        <v>8810</v>
      </c>
      <c r="M4930">
        <v>12.5</v>
      </c>
      <c r="N4930">
        <v>19.600000000000001</v>
      </c>
      <c r="O4930">
        <v>10.6</v>
      </c>
      <c r="P4930">
        <v>12</v>
      </c>
      <c r="Q4930">
        <v>18</v>
      </c>
      <c r="R4930">
        <v>8.1</v>
      </c>
      <c r="S4930" t="b">
        <v>0</v>
      </c>
      <c r="T4930" t="b">
        <v>0</v>
      </c>
      <c r="U4930" t="b">
        <v>1</v>
      </c>
      <c r="V4930">
        <v>18000</v>
      </c>
      <c r="W4930">
        <v>25600</v>
      </c>
      <c r="X4930">
        <v>1.73</v>
      </c>
      <c r="Y4930">
        <v>25700</v>
      </c>
      <c r="Z4930">
        <v>1.98</v>
      </c>
    </row>
    <row r="4931" spans="1:26">
      <c r="A4931">
        <v>207465438</v>
      </c>
      <c r="B4931" t="s">
        <v>8799</v>
      </c>
      <c r="C4931" t="s">
        <v>3597</v>
      </c>
      <c r="D4931" t="s">
        <v>8584</v>
      </c>
      <c r="E4931" t="s">
        <v>4661</v>
      </c>
      <c r="F4931" t="s">
        <v>3600</v>
      </c>
      <c r="G4931">
        <v>207465438</v>
      </c>
      <c r="I4931" t="s">
        <v>3601</v>
      </c>
      <c r="J4931" t="s">
        <v>8808</v>
      </c>
      <c r="K4931" t="s">
        <v>3624</v>
      </c>
      <c r="L4931" t="s">
        <v>8809</v>
      </c>
      <c r="M4931">
        <v>13.1</v>
      </c>
      <c r="N4931">
        <v>20.6</v>
      </c>
      <c r="O4931">
        <v>10.8</v>
      </c>
      <c r="P4931">
        <v>12.5</v>
      </c>
      <c r="Q4931">
        <v>18.8</v>
      </c>
      <c r="R4931">
        <v>8.9</v>
      </c>
      <c r="S4931" t="b">
        <v>0</v>
      </c>
      <c r="T4931" t="b">
        <v>0</v>
      </c>
      <c r="U4931" t="b">
        <v>1</v>
      </c>
      <c r="V4931">
        <v>9000</v>
      </c>
      <c r="W4931">
        <v>11300</v>
      </c>
      <c r="X4931">
        <v>1.8</v>
      </c>
      <c r="Y4931">
        <v>14100</v>
      </c>
      <c r="Z4931">
        <v>2.4</v>
      </c>
    </row>
    <row r="4932" spans="1:26">
      <c r="A4932">
        <v>207698071</v>
      </c>
      <c r="B4932" t="s">
        <v>8799</v>
      </c>
      <c r="C4932" t="s">
        <v>3597</v>
      </c>
      <c r="D4932" t="s">
        <v>8584</v>
      </c>
      <c r="E4932" t="s">
        <v>4661</v>
      </c>
      <c r="F4932" t="s">
        <v>3621</v>
      </c>
      <c r="G4932">
        <v>207698071</v>
      </c>
      <c r="I4932" t="s">
        <v>3622</v>
      </c>
      <c r="J4932" t="s">
        <v>8806</v>
      </c>
      <c r="K4932" t="s">
        <v>3624</v>
      </c>
      <c r="L4932" t="s">
        <v>8807</v>
      </c>
      <c r="M4932">
        <v>13</v>
      </c>
      <c r="N4932">
        <v>21</v>
      </c>
      <c r="O4932">
        <v>10.6</v>
      </c>
      <c r="P4932">
        <v>13</v>
      </c>
      <c r="Q4932">
        <v>21.6</v>
      </c>
      <c r="R4932">
        <v>9.1</v>
      </c>
      <c r="S4932" t="b">
        <v>0</v>
      </c>
      <c r="T4932" t="b">
        <v>0</v>
      </c>
      <c r="U4932" t="b">
        <v>0</v>
      </c>
      <c r="V4932">
        <v>36000</v>
      </c>
      <c r="W4932">
        <v>40500</v>
      </c>
      <c r="X4932">
        <v>1.98</v>
      </c>
      <c r="Y4932">
        <v>42700</v>
      </c>
      <c r="Z4932">
        <v>2.66</v>
      </c>
    </row>
    <row r="4933" spans="1:26">
      <c r="A4933">
        <v>207698065</v>
      </c>
      <c r="B4933" t="s">
        <v>8799</v>
      </c>
      <c r="C4933" t="s">
        <v>3597</v>
      </c>
      <c r="D4933" t="s">
        <v>8584</v>
      </c>
      <c r="E4933" t="s">
        <v>4661</v>
      </c>
      <c r="F4933" t="s">
        <v>3621</v>
      </c>
      <c r="G4933">
        <v>207698065</v>
      </c>
      <c r="I4933" t="s">
        <v>3622</v>
      </c>
      <c r="J4933" t="s">
        <v>8804</v>
      </c>
      <c r="K4933" t="s">
        <v>3624</v>
      </c>
      <c r="L4933" t="s">
        <v>8805</v>
      </c>
      <c r="M4933">
        <v>13.2</v>
      </c>
      <c r="N4933">
        <v>22</v>
      </c>
      <c r="O4933">
        <v>10.6</v>
      </c>
      <c r="P4933">
        <v>13.2</v>
      </c>
      <c r="Q4933">
        <v>22.6</v>
      </c>
      <c r="R4933">
        <v>8.9</v>
      </c>
      <c r="S4933" t="b">
        <v>0</v>
      </c>
      <c r="T4933" t="b">
        <v>0</v>
      </c>
      <c r="U4933" t="b">
        <v>0</v>
      </c>
      <c r="V4933">
        <v>30000</v>
      </c>
      <c r="W4933">
        <v>37000</v>
      </c>
      <c r="X4933">
        <v>1.9</v>
      </c>
      <c r="Y4933">
        <v>37700</v>
      </c>
      <c r="Z4933">
        <v>2.46</v>
      </c>
    </row>
    <row r="4934" spans="1:26">
      <c r="A4934">
        <v>207462388</v>
      </c>
      <c r="B4934" t="s">
        <v>8799</v>
      </c>
      <c r="C4934" t="s">
        <v>3597</v>
      </c>
      <c r="D4934" t="s">
        <v>8584</v>
      </c>
      <c r="E4934" t="s">
        <v>4661</v>
      </c>
      <c r="F4934" t="s">
        <v>3849</v>
      </c>
      <c r="G4934">
        <v>207462388</v>
      </c>
      <c r="I4934" t="s">
        <v>3622</v>
      </c>
      <c r="J4934" t="s">
        <v>6330</v>
      </c>
      <c r="K4934" t="s">
        <v>3624</v>
      </c>
      <c r="L4934" t="s">
        <v>8803</v>
      </c>
      <c r="M4934">
        <v>13.8</v>
      </c>
      <c r="N4934">
        <v>22.8</v>
      </c>
      <c r="O4934">
        <v>10.5</v>
      </c>
      <c r="P4934">
        <v>13.8</v>
      </c>
      <c r="Q4934">
        <v>23.6</v>
      </c>
      <c r="R4934">
        <v>8.5</v>
      </c>
      <c r="S4934" t="b">
        <v>0</v>
      </c>
      <c r="T4934" t="b">
        <v>0</v>
      </c>
      <c r="U4934" t="b">
        <v>0</v>
      </c>
      <c r="V4934">
        <v>18000</v>
      </c>
      <c r="W4934">
        <v>27600</v>
      </c>
      <c r="X4934">
        <v>1.77</v>
      </c>
      <c r="Y4934">
        <v>26700</v>
      </c>
      <c r="Z4934">
        <v>2.4700000000000002</v>
      </c>
    </row>
    <row r="4935" spans="1:26">
      <c r="A4935">
        <v>207465446</v>
      </c>
      <c r="B4935" t="s">
        <v>8799</v>
      </c>
      <c r="C4935" t="s">
        <v>3597</v>
      </c>
      <c r="D4935" t="s">
        <v>8584</v>
      </c>
      <c r="E4935" t="s">
        <v>4661</v>
      </c>
      <c r="F4935" t="s">
        <v>3849</v>
      </c>
      <c r="G4935">
        <v>207465446</v>
      </c>
      <c r="I4935" t="s">
        <v>3622</v>
      </c>
      <c r="J4935" t="s">
        <v>6330</v>
      </c>
      <c r="K4935" t="s">
        <v>3624</v>
      </c>
      <c r="L4935" t="s">
        <v>8802</v>
      </c>
      <c r="M4935">
        <v>12.3</v>
      </c>
      <c r="N4935">
        <v>21.1</v>
      </c>
      <c r="O4935">
        <v>10</v>
      </c>
      <c r="P4935">
        <v>12.3</v>
      </c>
      <c r="Q4935">
        <v>21.5</v>
      </c>
      <c r="R4935">
        <v>8.6999999999999993</v>
      </c>
      <c r="S4935" t="b">
        <v>0</v>
      </c>
      <c r="T4935" t="b">
        <v>0</v>
      </c>
      <c r="U4935" t="b">
        <v>0</v>
      </c>
      <c r="V4935">
        <v>18000</v>
      </c>
      <c r="W4935">
        <v>23000</v>
      </c>
      <c r="X4935">
        <v>1.95</v>
      </c>
      <c r="Y4935">
        <v>24700</v>
      </c>
      <c r="Z4935">
        <v>1.94</v>
      </c>
    </row>
    <row r="4936" spans="1:26">
      <c r="A4936">
        <v>207465454</v>
      </c>
      <c r="B4936" t="s">
        <v>8799</v>
      </c>
      <c r="C4936" t="s">
        <v>3597</v>
      </c>
      <c r="D4936" t="s">
        <v>8584</v>
      </c>
      <c r="E4936" t="s">
        <v>4661</v>
      </c>
      <c r="F4936" t="s">
        <v>3621</v>
      </c>
      <c r="G4936">
        <v>207465454</v>
      </c>
      <c r="I4936" t="s">
        <v>3622</v>
      </c>
      <c r="J4936" t="s">
        <v>6331</v>
      </c>
      <c r="K4936" t="s">
        <v>3624</v>
      </c>
      <c r="L4936" t="s">
        <v>8801</v>
      </c>
      <c r="M4936">
        <v>10.3</v>
      </c>
      <c r="N4936">
        <v>18.899999999999999</v>
      </c>
      <c r="O4936">
        <v>10.8</v>
      </c>
      <c r="P4936">
        <v>10.3</v>
      </c>
      <c r="Q4936">
        <v>19.5</v>
      </c>
      <c r="R4936">
        <v>8.5</v>
      </c>
      <c r="S4936" t="b">
        <v>0</v>
      </c>
      <c r="T4936" t="b">
        <v>0</v>
      </c>
      <c r="U4936" t="b">
        <v>0</v>
      </c>
      <c r="V4936">
        <v>24000</v>
      </c>
      <c r="W4936">
        <v>26000</v>
      </c>
      <c r="X4936">
        <v>1.8</v>
      </c>
      <c r="Y4936">
        <v>28700</v>
      </c>
      <c r="Z4936">
        <v>1.97</v>
      </c>
    </row>
    <row r="4937" spans="1:26">
      <c r="A4937">
        <v>207465453</v>
      </c>
      <c r="B4937" t="s">
        <v>8799</v>
      </c>
      <c r="C4937" t="s">
        <v>3597</v>
      </c>
      <c r="D4937" t="s">
        <v>8584</v>
      </c>
      <c r="E4937" t="s">
        <v>4661</v>
      </c>
      <c r="F4937" t="s">
        <v>3849</v>
      </c>
      <c r="G4937">
        <v>207465453</v>
      </c>
      <c r="I4937" t="s">
        <v>3622</v>
      </c>
      <c r="J4937" t="s">
        <v>6331</v>
      </c>
      <c r="K4937" t="s">
        <v>3624</v>
      </c>
      <c r="L4937" t="s">
        <v>8800</v>
      </c>
      <c r="M4937">
        <v>12.7</v>
      </c>
      <c r="N4937">
        <v>21</v>
      </c>
      <c r="O4937">
        <v>10.8</v>
      </c>
      <c r="P4937">
        <v>12.7</v>
      </c>
      <c r="Q4937">
        <v>21.5</v>
      </c>
      <c r="R4937">
        <v>8.9</v>
      </c>
      <c r="S4937" t="b">
        <v>0</v>
      </c>
      <c r="T4937" t="b">
        <v>0</v>
      </c>
      <c r="U4937" t="b">
        <v>0</v>
      </c>
      <c r="V4937">
        <v>24000</v>
      </c>
      <c r="W4937">
        <v>29200</v>
      </c>
      <c r="X4937">
        <v>1.95</v>
      </c>
      <c r="Y4937">
        <v>27500</v>
      </c>
      <c r="Z4937">
        <v>1.95</v>
      </c>
    </row>
    <row r="4938" spans="1:26">
      <c r="A4938">
        <v>211253521</v>
      </c>
      <c r="B4938" t="s">
        <v>8755</v>
      </c>
      <c r="C4938" t="s">
        <v>3597</v>
      </c>
      <c r="D4938" t="s">
        <v>4034</v>
      </c>
      <c r="E4938" t="s">
        <v>5262</v>
      </c>
      <c r="F4938" t="s">
        <v>3621</v>
      </c>
      <c r="G4938">
        <v>211253521</v>
      </c>
      <c r="I4938" t="s">
        <v>3622</v>
      </c>
      <c r="J4938" t="s">
        <v>8798</v>
      </c>
      <c r="K4938" t="s">
        <v>3624</v>
      </c>
      <c r="L4938" t="s">
        <v>8165</v>
      </c>
      <c r="M4938">
        <v>13.7</v>
      </c>
      <c r="N4938">
        <v>23.2</v>
      </c>
      <c r="O4938">
        <v>13.2</v>
      </c>
      <c r="P4938">
        <v>13.7</v>
      </c>
      <c r="Q4938">
        <v>24.6</v>
      </c>
      <c r="R4938">
        <v>10.7</v>
      </c>
      <c r="S4938" t="b">
        <v>0</v>
      </c>
      <c r="T4938" t="b">
        <v>0</v>
      </c>
      <c r="U4938" t="b">
        <v>1</v>
      </c>
      <c r="V4938">
        <v>12000</v>
      </c>
      <c r="W4938">
        <v>9000</v>
      </c>
      <c r="X4938">
        <v>2.69</v>
      </c>
      <c r="Y4938">
        <v>9921</v>
      </c>
      <c r="Z4938">
        <v>2.31</v>
      </c>
    </row>
    <row r="4939" spans="1:26">
      <c r="A4939">
        <v>211253522</v>
      </c>
      <c r="B4939" t="s">
        <v>8755</v>
      </c>
      <c r="C4939" t="s">
        <v>3597</v>
      </c>
      <c r="D4939" t="s">
        <v>4034</v>
      </c>
      <c r="E4939" t="s">
        <v>5262</v>
      </c>
      <c r="F4939" t="s">
        <v>3621</v>
      </c>
      <c r="G4939">
        <v>211253522</v>
      </c>
      <c r="I4939" t="s">
        <v>3622</v>
      </c>
      <c r="J4939" t="s">
        <v>8797</v>
      </c>
      <c r="K4939" t="s">
        <v>3624</v>
      </c>
      <c r="L4939" t="s">
        <v>8151</v>
      </c>
      <c r="M4939">
        <v>15</v>
      </c>
      <c r="N4939">
        <v>25.5</v>
      </c>
      <c r="O4939">
        <v>12.2</v>
      </c>
      <c r="P4939">
        <v>15</v>
      </c>
      <c r="Q4939">
        <v>25.5</v>
      </c>
      <c r="R4939">
        <v>12.3</v>
      </c>
      <c r="S4939" t="b">
        <v>0</v>
      </c>
      <c r="T4939" t="b">
        <v>0</v>
      </c>
      <c r="U4939" t="b">
        <v>1</v>
      </c>
      <c r="V4939">
        <v>9000</v>
      </c>
      <c r="W4939">
        <v>8500</v>
      </c>
      <c r="X4939">
        <v>2.8</v>
      </c>
      <c r="Y4939">
        <v>9611</v>
      </c>
      <c r="Z4939">
        <v>2.29</v>
      </c>
    </row>
    <row r="4940" spans="1:26">
      <c r="A4940">
        <v>211246028</v>
      </c>
      <c r="B4940" t="s">
        <v>8755</v>
      </c>
      <c r="C4940" t="s">
        <v>3597</v>
      </c>
      <c r="D4940" t="s">
        <v>4034</v>
      </c>
      <c r="E4940" t="s">
        <v>8691</v>
      </c>
      <c r="F4940" t="s">
        <v>3753</v>
      </c>
      <c r="G4940">
        <v>211246028</v>
      </c>
      <c r="I4940" t="s">
        <v>3601</v>
      </c>
      <c r="J4940" t="s">
        <v>8796</v>
      </c>
      <c r="K4940" t="s">
        <v>3624</v>
      </c>
      <c r="L4940" t="s">
        <v>6726</v>
      </c>
      <c r="M4940">
        <v>9.4</v>
      </c>
      <c r="N4940">
        <v>18</v>
      </c>
      <c r="O4940">
        <v>11</v>
      </c>
      <c r="P4940">
        <v>9.4</v>
      </c>
      <c r="Q4940">
        <v>15.8</v>
      </c>
      <c r="R4940">
        <v>9.5</v>
      </c>
      <c r="S4940" t="b">
        <v>0</v>
      </c>
      <c r="T4940" t="b">
        <v>0</v>
      </c>
      <c r="U4940" t="b">
        <v>0</v>
      </c>
      <c r="V4940">
        <v>55000</v>
      </c>
      <c r="W4940">
        <v>40000</v>
      </c>
      <c r="X4940">
        <v>2.46</v>
      </c>
      <c r="Y4940">
        <v>54000</v>
      </c>
      <c r="Z4940">
        <v>2.2000000000000002</v>
      </c>
    </row>
    <row r="4941" spans="1:26">
      <c r="A4941">
        <v>211246027</v>
      </c>
      <c r="B4941" t="s">
        <v>8755</v>
      </c>
      <c r="C4941" t="s">
        <v>3597</v>
      </c>
      <c r="D4941" t="s">
        <v>4034</v>
      </c>
      <c r="E4941" t="s">
        <v>8691</v>
      </c>
      <c r="F4941" t="s">
        <v>3787</v>
      </c>
      <c r="G4941">
        <v>211246027</v>
      </c>
      <c r="I4941" t="s">
        <v>3622</v>
      </c>
      <c r="J4941" t="s">
        <v>8796</v>
      </c>
      <c r="K4941" t="s">
        <v>3624</v>
      </c>
      <c r="L4941" t="s">
        <v>6965</v>
      </c>
      <c r="M4941">
        <v>9</v>
      </c>
      <c r="N4941">
        <v>16.8</v>
      </c>
      <c r="O4941">
        <v>11.3</v>
      </c>
      <c r="P4941">
        <v>9</v>
      </c>
      <c r="Q4941">
        <v>17.3</v>
      </c>
      <c r="R4941">
        <v>10.199999999999999</v>
      </c>
      <c r="S4941" t="b">
        <v>0</v>
      </c>
      <c r="T4941" t="b">
        <v>0</v>
      </c>
      <c r="U4941" t="b">
        <v>1</v>
      </c>
      <c r="V4941">
        <v>55000</v>
      </c>
      <c r="W4941">
        <v>40000</v>
      </c>
      <c r="X4941">
        <v>2.58</v>
      </c>
      <c r="Y4941">
        <v>58600</v>
      </c>
      <c r="Z4941">
        <v>2.35</v>
      </c>
    </row>
    <row r="4942" spans="1:26">
      <c r="A4942">
        <v>211253533</v>
      </c>
      <c r="B4942" t="s">
        <v>8755</v>
      </c>
      <c r="C4942" t="s">
        <v>3597</v>
      </c>
      <c r="D4942" t="s">
        <v>4034</v>
      </c>
      <c r="E4942" t="s">
        <v>4820</v>
      </c>
      <c r="F4942" t="s">
        <v>3718</v>
      </c>
      <c r="G4942">
        <v>211253533</v>
      </c>
      <c r="I4942" t="s">
        <v>3711</v>
      </c>
      <c r="J4942" t="s">
        <v>8794</v>
      </c>
      <c r="K4942" t="s">
        <v>3688</v>
      </c>
      <c r="M4942">
        <v>10.5</v>
      </c>
      <c r="N4942">
        <v>19</v>
      </c>
      <c r="O4942">
        <v>11</v>
      </c>
      <c r="P4942">
        <v>10.5</v>
      </c>
      <c r="Q4942">
        <v>18.8</v>
      </c>
      <c r="R4942">
        <v>9.3000000000000007</v>
      </c>
      <c r="S4942" t="b">
        <v>0</v>
      </c>
      <c r="T4942" t="b">
        <v>0</v>
      </c>
      <c r="U4942" t="b">
        <v>1</v>
      </c>
      <c r="V4942">
        <v>55000</v>
      </c>
      <c r="W4942">
        <v>35200</v>
      </c>
      <c r="X4942">
        <v>2.5</v>
      </c>
      <c r="Y4942">
        <v>45000</v>
      </c>
      <c r="Z4942">
        <v>2.06</v>
      </c>
    </row>
    <row r="4943" spans="1:26">
      <c r="A4943">
        <v>211253535</v>
      </c>
      <c r="B4943" t="s">
        <v>8755</v>
      </c>
      <c r="C4943" t="s">
        <v>3597</v>
      </c>
      <c r="D4943" t="s">
        <v>4034</v>
      </c>
      <c r="E4943" t="s">
        <v>4820</v>
      </c>
      <c r="F4943" t="s">
        <v>3621</v>
      </c>
      <c r="G4943">
        <v>211253535</v>
      </c>
      <c r="I4943" t="s">
        <v>3622</v>
      </c>
      <c r="J4943" t="s">
        <v>8792</v>
      </c>
      <c r="K4943" t="s">
        <v>3624</v>
      </c>
      <c r="L4943" t="s">
        <v>8793</v>
      </c>
      <c r="M4943">
        <v>15</v>
      </c>
      <c r="N4943">
        <v>23.5</v>
      </c>
      <c r="O4943">
        <v>11</v>
      </c>
      <c r="P4943">
        <v>15</v>
      </c>
      <c r="Q4943">
        <v>23.5</v>
      </c>
      <c r="R4943">
        <v>12</v>
      </c>
      <c r="S4943" t="b">
        <v>0</v>
      </c>
      <c r="T4943" t="b">
        <v>0</v>
      </c>
      <c r="U4943" t="b">
        <v>1</v>
      </c>
      <c r="V4943">
        <v>6000</v>
      </c>
      <c r="W4943">
        <v>7500</v>
      </c>
      <c r="X4943">
        <v>2.5</v>
      </c>
      <c r="Y4943">
        <v>10000</v>
      </c>
      <c r="Z4943">
        <v>2.38</v>
      </c>
    </row>
    <row r="4944" spans="1:26">
      <c r="A4944">
        <v>207742547</v>
      </c>
      <c r="B4944" t="s">
        <v>8755</v>
      </c>
      <c r="C4944" t="s">
        <v>3597</v>
      </c>
      <c r="D4944" t="s">
        <v>4034</v>
      </c>
      <c r="E4944" t="s">
        <v>5260</v>
      </c>
      <c r="F4944" t="s">
        <v>3650</v>
      </c>
      <c r="G4944">
        <v>207742547</v>
      </c>
      <c r="I4944" t="s">
        <v>3711</v>
      </c>
      <c r="J4944" t="s">
        <v>6703</v>
      </c>
      <c r="K4944" t="s">
        <v>3653</v>
      </c>
      <c r="M4944">
        <v>13.6</v>
      </c>
      <c r="N4944">
        <v>21.8</v>
      </c>
      <c r="O4944">
        <v>11</v>
      </c>
      <c r="P4944">
        <v>13.6</v>
      </c>
      <c r="Q4944">
        <v>22.2</v>
      </c>
      <c r="R4944">
        <v>10.3</v>
      </c>
      <c r="S4944" t="b">
        <v>0</v>
      </c>
      <c r="T4944" t="b">
        <v>0</v>
      </c>
      <c r="U4944" t="b">
        <v>1</v>
      </c>
      <c r="V4944">
        <v>36000</v>
      </c>
      <c r="W4944">
        <v>33000</v>
      </c>
      <c r="X4944">
        <v>2.4</v>
      </c>
      <c r="Y4944">
        <v>35200</v>
      </c>
      <c r="Z4944">
        <v>1.88</v>
      </c>
    </row>
    <row r="4945" spans="1:26">
      <c r="A4945">
        <v>208959771</v>
      </c>
      <c r="B4945" t="s">
        <v>8755</v>
      </c>
      <c r="C4945" t="s">
        <v>3597</v>
      </c>
      <c r="D4945" t="s">
        <v>4034</v>
      </c>
      <c r="E4945" t="s">
        <v>6252</v>
      </c>
      <c r="F4945" t="s">
        <v>3718</v>
      </c>
      <c r="G4945">
        <v>208959771</v>
      </c>
      <c r="I4945" t="s">
        <v>3711</v>
      </c>
      <c r="J4945" t="s">
        <v>6482</v>
      </c>
      <c r="K4945" t="s">
        <v>3688</v>
      </c>
      <c r="M4945">
        <v>10.7</v>
      </c>
      <c r="N4945">
        <v>18</v>
      </c>
      <c r="O4945">
        <v>10.3</v>
      </c>
      <c r="P4945">
        <v>10.5</v>
      </c>
      <c r="Q4945">
        <v>18</v>
      </c>
      <c r="R4945">
        <v>9</v>
      </c>
      <c r="S4945" t="b">
        <v>0</v>
      </c>
      <c r="T4945" t="b">
        <v>0</v>
      </c>
      <c r="U4945" t="b">
        <v>1</v>
      </c>
      <c r="V4945">
        <v>36000</v>
      </c>
      <c r="W4945">
        <v>23000</v>
      </c>
      <c r="X4945">
        <v>2.4300000000000002</v>
      </c>
      <c r="Y4945">
        <v>29600</v>
      </c>
      <c r="Z4945">
        <v>2.09</v>
      </c>
    </row>
    <row r="4946" spans="1:26">
      <c r="A4946">
        <v>208959768</v>
      </c>
      <c r="B4946" t="s">
        <v>8755</v>
      </c>
      <c r="C4946" t="s">
        <v>3597</v>
      </c>
      <c r="D4946" t="s">
        <v>4034</v>
      </c>
      <c r="E4946" t="s">
        <v>6252</v>
      </c>
      <c r="F4946" t="s">
        <v>3718</v>
      </c>
      <c r="G4946">
        <v>208959768</v>
      </c>
      <c r="I4946" t="s">
        <v>3711</v>
      </c>
      <c r="J4946" t="s">
        <v>8767</v>
      </c>
      <c r="K4946" t="s">
        <v>3688</v>
      </c>
      <c r="M4946">
        <v>11</v>
      </c>
      <c r="N4946">
        <v>19.5</v>
      </c>
      <c r="O4946">
        <v>11</v>
      </c>
      <c r="P4946">
        <v>11.2</v>
      </c>
      <c r="Q4946">
        <v>19.600000000000001</v>
      </c>
      <c r="R4946">
        <v>9.8000000000000007</v>
      </c>
      <c r="S4946" t="b">
        <v>0</v>
      </c>
      <c r="T4946" t="b">
        <v>0</v>
      </c>
      <c r="U4946" t="b">
        <v>1</v>
      </c>
      <c r="V4946">
        <v>49000</v>
      </c>
      <c r="W4946">
        <v>34800</v>
      </c>
      <c r="X4946">
        <v>2.4300000000000002</v>
      </c>
      <c r="Y4946">
        <v>37000</v>
      </c>
      <c r="Z4946">
        <v>2.17</v>
      </c>
    </row>
    <row r="4947" spans="1:26">
      <c r="A4947">
        <v>207028598</v>
      </c>
      <c r="B4947" t="s">
        <v>8740</v>
      </c>
      <c r="C4947" t="s">
        <v>3597</v>
      </c>
      <c r="D4947" t="s">
        <v>6169</v>
      </c>
      <c r="E4947" t="s">
        <v>6170</v>
      </c>
      <c r="F4947" t="s">
        <v>3600</v>
      </c>
      <c r="G4947">
        <v>207028598</v>
      </c>
      <c r="I4947" t="s">
        <v>3601</v>
      </c>
      <c r="J4947" t="s">
        <v>8753</v>
      </c>
      <c r="L4947" t="s">
        <v>8754</v>
      </c>
      <c r="M4947">
        <v>8.5</v>
      </c>
      <c r="N4947">
        <v>17.5</v>
      </c>
      <c r="O4947">
        <v>10</v>
      </c>
      <c r="P4947">
        <v>8.25</v>
      </c>
      <c r="Q4947">
        <v>17</v>
      </c>
      <c r="R4947">
        <v>8.5</v>
      </c>
      <c r="S4947" t="b">
        <v>0</v>
      </c>
      <c r="T4947" t="b">
        <v>0</v>
      </c>
      <c r="U4947" t="b">
        <v>0</v>
      </c>
      <c r="V4947">
        <v>56000</v>
      </c>
      <c r="W4947">
        <v>40000</v>
      </c>
      <c r="X4947">
        <v>2.34</v>
      </c>
      <c r="Y4947">
        <v>42000</v>
      </c>
      <c r="Z4947">
        <v>2.1</v>
      </c>
    </row>
    <row r="4948" spans="1:26">
      <c r="A4948">
        <v>207028597</v>
      </c>
      <c r="B4948" t="s">
        <v>8740</v>
      </c>
      <c r="C4948" t="s">
        <v>3597</v>
      </c>
      <c r="D4948" t="s">
        <v>6169</v>
      </c>
      <c r="E4948" t="s">
        <v>6170</v>
      </c>
      <c r="F4948" t="s">
        <v>3600</v>
      </c>
      <c r="G4948">
        <v>207028597</v>
      </c>
      <c r="I4948" t="s">
        <v>3601</v>
      </c>
      <c r="J4948" t="s">
        <v>8751</v>
      </c>
      <c r="L4948" t="s">
        <v>8752</v>
      </c>
      <c r="M4948">
        <v>10.199999999999999</v>
      </c>
      <c r="N4948">
        <v>17.5</v>
      </c>
      <c r="O4948">
        <v>10</v>
      </c>
      <c r="P4948">
        <v>10.1</v>
      </c>
      <c r="Q4948">
        <v>17.5</v>
      </c>
      <c r="R4948">
        <v>8.5</v>
      </c>
      <c r="S4948" t="b">
        <v>0</v>
      </c>
      <c r="T4948" t="b">
        <v>0</v>
      </c>
      <c r="U4948" t="b">
        <v>1</v>
      </c>
      <c r="V4948">
        <v>48000</v>
      </c>
      <c r="W4948">
        <v>31000</v>
      </c>
      <c r="X4948">
        <v>2.36</v>
      </c>
      <c r="Y4948">
        <v>39000</v>
      </c>
      <c r="Z4948">
        <v>2.2999999999999998</v>
      </c>
    </row>
    <row r="4949" spans="1:26">
      <c r="A4949">
        <v>207028595</v>
      </c>
      <c r="B4949" t="s">
        <v>8740</v>
      </c>
      <c r="C4949" t="s">
        <v>3597</v>
      </c>
      <c r="D4949" t="s">
        <v>6169</v>
      </c>
      <c r="E4949" t="s">
        <v>6170</v>
      </c>
      <c r="F4949" t="s">
        <v>3600</v>
      </c>
      <c r="G4949">
        <v>207028595</v>
      </c>
      <c r="I4949" t="s">
        <v>3601</v>
      </c>
      <c r="J4949" t="s">
        <v>8749</v>
      </c>
      <c r="L4949" t="s">
        <v>8750</v>
      </c>
      <c r="M4949">
        <v>9.5500000000000007</v>
      </c>
      <c r="N4949">
        <v>18</v>
      </c>
      <c r="O4949">
        <v>11</v>
      </c>
      <c r="P4949">
        <v>9.5500000000000007</v>
      </c>
      <c r="Q4949">
        <v>18</v>
      </c>
      <c r="R4949">
        <v>9</v>
      </c>
      <c r="S4949" t="b">
        <v>0</v>
      </c>
      <c r="T4949" t="b">
        <v>0</v>
      </c>
      <c r="U4949" t="b">
        <v>1</v>
      </c>
      <c r="V4949">
        <v>36000</v>
      </c>
      <c r="W4949">
        <v>24000</v>
      </c>
      <c r="X4949">
        <v>2.5</v>
      </c>
      <c r="Y4949">
        <v>34520</v>
      </c>
      <c r="Z4949">
        <v>2.38</v>
      </c>
    </row>
    <row r="4950" spans="1:26">
      <c r="A4950">
        <v>207028594</v>
      </c>
      <c r="B4950" t="s">
        <v>8740</v>
      </c>
      <c r="C4950" t="s">
        <v>3597</v>
      </c>
      <c r="D4950" t="s">
        <v>6169</v>
      </c>
      <c r="E4950" t="s">
        <v>6170</v>
      </c>
      <c r="F4950" t="s">
        <v>3600</v>
      </c>
      <c r="G4950">
        <v>207028594</v>
      </c>
      <c r="I4950" t="s">
        <v>3601</v>
      </c>
      <c r="J4950" t="s">
        <v>8747</v>
      </c>
      <c r="L4950" t="s">
        <v>8748</v>
      </c>
      <c r="M4950">
        <v>10.9</v>
      </c>
      <c r="N4950">
        <v>18</v>
      </c>
      <c r="O4950">
        <v>10</v>
      </c>
      <c r="P4950">
        <v>9.8000000000000007</v>
      </c>
      <c r="Q4950">
        <v>17</v>
      </c>
      <c r="R4950">
        <v>8.3000000000000007</v>
      </c>
      <c r="S4950" t="b">
        <v>0</v>
      </c>
      <c r="T4950" t="b">
        <v>0</v>
      </c>
      <c r="U4950" t="b">
        <v>1</v>
      </c>
      <c r="V4950">
        <v>24000</v>
      </c>
      <c r="W4950">
        <v>15000</v>
      </c>
      <c r="X4950">
        <v>2.25</v>
      </c>
      <c r="Y4950">
        <v>18000</v>
      </c>
      <c r="Z4950">
        <v>1.99</v>
      </c>
    </row>
    <row r="4951" spans="1:26">
      <c r="A4951">
        <v>210655534</v>
      </c>
      <c r="B4951" t="s">
        <v>8740</v>
      </c>
      <c r="C4951" t="s">
        <v>3597</v>
      </c>
      <c r="D4951" t="s">
        <v>4034</v>
      </c>
      <c r="E4951" t="s">
        <v>8744</v>
      </c>
      <c r="F4951" t="s">
        <v>3849</v>
      </c>
      <c r="G4951">
        <v>210655534</v>
      </c>
      <c r="I4951" t="s">
        <v>3622</v>
      </c>
      <c r="J4951" t="s">
        <v>8745</v>
      </c>
      <c r="K4951" t="s">
        <v>3624</v>
      </c>
      <c r="L4951" t="s">
        <v>8746</v>
      </c>
      <c r="M4951">
        <v>9.4</v>
      </c>
      <c r="N4951">
        <v>17.600000000000001</v>
      </c>
      <c r="O4951">
        <v>11.7</v>
      </c>
      <c r="P4951">
        <v>9.5</v>
      </c>
      <c r="Q4951">
        <v>19.2</v>
      </c>
      <c r="R4951">
        <v>10</v>
      </c>
      <c r="S4951" t="b">
        <v>0</v>
      </c>
      <c r="T4951" t="b">
        <v>0</v>
      </c>
      <c r="U4951" t="b">
        <v>1</v>
      </c>
      <c r="V4951">
        <v>36000</v>
      </c>
      <c r="W4951">
        <v>25200</v>
      </c>
      <c r="X4951">
        <v>2.74</v>
      </c>
      <c r="Y4951">
        <v>26306</v>
      </c>
      <c r="Z4951">
        <v>2.4</v>
      </c>
    </row>
    <row r="4952" spans="1:26">
      <c r="A4952">
        <v>211257122</v>
      </c>
      <c r="B4952" t="s">
        <v>8740</v>
      </c>
      <c r="C4952" t="s">
        <v>3597</v>
      </c>
      <c r="D4952" t="s">
        <v>4034</v>
      </c>
      <c r="E4952" t="s">
        <v>8154</v>
      </c>
      <c r="F4952" t="s">
        <v>3849</v>
      </c>
      <c r="G4952">
        <v>211257122</v>
      </c>
      <c r="I4952" t="s">
        <v>3622</v>
      </c>
      <c r="J4952" t="s">
        <v>8155</v>
      </c>
      <c r="K4952" t="s">
        <v>3624</v>
      </c>
      <c r="L4952" t="s">
        <v>8743</v>
      </c>
      <c r="M4952">
        <v>13</v>
      </c>
      <c r="N4952">
        <v>23</v>
      </c>
      <c r="O4952">
        <v>13.6</v>
      </c>
      <c r="P4952">
        <v>13</v>
      </c>
      <c r="Q4952">
        <v>24</v>
      </c>
      <c r="R4952">
        <v>12.4</v>
      </c>
      <c r="S4952" t="b">
        <v>0</v>
      </c>
      <c r="T4952" t="b">
        <v>0</v>
      </c>
      <c r="U4952" t="b">
        <v>1</v>
      </c>
      <c r="V4952">
        <v>9000</v>
      </c>
      <c r="W4952">
        <v>9800</v>
      </c>
      <c r="X4952">
        <v>2.35</v>
      </c>
      <c r="Y4952">
        <v>11400</v>
      </c>
      <c r="Z4952">
        <v>1.83</v>
      </c>
    </row>
    <row r="4953" spans="1:26">
      <c r="A4953">
        <v>210857479</v>
      </c>
      <c r="B4953" t="s">
        <v>8740</v>
      </c>
      <c r="C4953" t="s">
        <v>3597</v>
      </c>
      <c r="D4953" t="s">
        <v>4034</v>
      </c>
      <c r="E4953" t="s">
        <v>6442</v>
      </c>
      <c r="F4953" t="s">
        <v>3787</v>
      </c>
      <c r="G4953">
        <v>210857479</v>
      </c>
      <c r="I4953" t="s">
        <v>3622</v>
      </c>
      <c r="J4953" t="s">
        <v>8741</v>
      </c>
      <c r="K4953" t="s">
        <v>3624</v>
      </c>
      <c r="L4953" t="s">
        <v>8742</v>
      </c>
      <c r="M4953">
        <v>9.4</v>
      </c>
      <c r="N4953">
        <v>17.600000000000001</v>
      </c>
      <c r="O4953">
        <v>11.7</v>
      </c>
      <c r="P4953">
        <v>9.5</v>
      </c>
      <c r="Q4953">
        <v>19.2</v>
      </c>
      <c r="R4953">
        <v>10</v>
      </c>
      <c r="S4953" t="b">
        <v>0</v>
      </c>
      <c r="T4953" t="b">
        <v>0</v>
      </c>
      <c r="U4953" t="b">
        <v>0</v>
      </c>
      <c r="V4953">
        <v>36000</v>
      </c>
      <c r="W4953">
        <v>25200</v>
      </c>
      <c r="X4953">
        <v>2.74</v>
      </c>
      <c r="Y4953">
        <v>26306</v>
      </c>
      <c r="Z4953">
        <v>2.4</v>
      </c>
    </row>
    <row r="4954" spans="1:26">
      <c r="A4954">
        <v>207862099</v>
      </c>
      <c r="B4954" t="s">
        <v>8602</v>
      </c>
      <c r="C4954" t="s">
        <v>3597</v>
      </c>
      <c r="D4954" t="s">
        <v>4034</v>
      </c>
      <c r="E4954" t="s">
        <v>6567</v>
      </c>
      <c r="F4954" t="s">
        <v>3718</v>
      </c>
      <c r="G4954">
        <v>207862099</v>
      </c>
      <c r="I4954" t="s">
        <v>3711</v>
      </c>
      <c r="J4954" t="s">
        <v>8739</v>
      </c>
      <c r="K4954" t="s">
        <v>3688</v>
      </c>
      <c r="M4954">
        <v>11.5</v>
      </c>
      <c r="N4954">
        <v>19</v>
      </c>
      <c r="O4954">
        <v>9.8000000000000007</v>
      </c>
      <c r="P4954">
        <v>12</v>
      </c>
      <c r="Q4954">
        <v>19</v>
      </c>
      <c r="R4954">
        <v>9.3000000000000007</v>
      </c>
      <c r="S4954" t="b">
        <v>0</v>
      </c>
      <c r="T4954" t="b">
        <v>0</v>
      </c>
      <c r="U4954" t="b">
        <v>1</v>
      </c>
      <c r="V4954">
        <v>19000</v>
      </c>
      <c r="W4954">
        <v>16000</v>
      </c>
      <c r="X4954">
        <v>2.61</v>
      </c>
      <c r="Y4954">
        <v>19000</v>
      </c>
      <c r="Z4954">
        <v>2.23</v>
      </c>
    </row>
    <row r="4955" spans="1:26">
      <c r="A4955">
        <v>207862108</v>
      </c>
      <c r="B4955" t="s">
        <v>8602</v>
      </c>
      <c r="C4955" t="s">
        <v>3597</v>
      </c>
      <c r="D4955" t="s">
        <v>4034</v>
      </c>
      <c r="E4955" t="s">
        <v>6567</v>
      </c>
      <c r="F4955" t="s">
        <v>3718</v>
      </c>
      <c r="G4955">
        <v>207862108</v>
      </c>
      <c r="I4955" t="s">
        <v>3711</v>
      </c>
      <c r="J4955" t="s">
        <v>8738</v>
      </c>
      <c r="K4955" t="s">
        <v>3688</v>
      </c>
      <c r="M4955">
        <v>11.4</v>
      </c>
      <c r="N4955">
        <v>20.2</v>
      </c>
      <c r="O4955">
        <v>10.5</v>
      </c>
      <c r="P4955">
        <v>11.7</v>
      </c>
      <c r="Q4955">
        <v>20.9</v>
      </c>
      <c r="R4955">
        <v>8.9</v>
      </c>
      <c r="S4955" t="b">
        <v>0</v>
      </c>
      <c r="T4955" t="b">
        <v>0</v>
      </c>
      <c r="U4955" t="b">
        <v>1</v>
      </c>
      <c r="V4955">
        <v>47000</v>
      </c>
      <c r="W4955">
        <v>36000</v>
      </c>
      <c r="X4955">
        <v>2.2999999999999998</v>
      </c>
      <c r="Y4955">
        <v>45000</v>
      </c>
      <c r="Z4955">
        <v>2.2000000000000002</v>
      </c>
    </row>
    <row r="4956" spans="1:26">
      <c r="A4956">
        <v>207862102</v>
      </c>
      <c r="B4956" t="s">
        <v>8602</v>
      </c>
      <c r="C4956" t="s">
        <v>3597</v>
      </c>
      <c r="D4956" t="s">
        <v>4034</v>
      </c>
      <c r="E4956" t="s">
        <v>6567</v>
      </c>
      <c r="F4956" t="s">
        <v>3718</v>
      </c>
      <c r="G4956">
        <v>207862102</v>
      </c>
      <c r="I4956" t="s">
        <v>3711</v>
      </c>
      <c r="J4956" t="s">
        <v>8737</v>
      </c>
      <c r="K4956" t="s">
        <v>3688</v>
      </c>
      <c r="M4956">
        <v>11.5</v>
      </c>
      <c r="N4956">
        <v>20</v>
      </c>
      <c r="O4956">
        <v>10.1</v>
      </c>
      <c r="P4956">
        <v>11.7</v>
      </c>
      <c r="Q4956">
        <v>20</v>
      </c>
      <c r="R4956">
        <v>9.5</v>
      </c>
      <c r="S4956" t="b">
        <v>0</v>
      </c>
      <c r="T4956" t="b">
        <v>0</v>
      </c>
      <c r="U4956" t="b">
        <v>1</v>
      </c>
      <c r="V4956">
        <v>28000</v>
      </c>
      <c r="W4956">
        <v>27000</v>
      </c>
      <c r="X4956">
        <v>2.2999999999999998</v>
      </c>
      <c r="Y4956">
        <v>27200</v>
      </c>
      <c r="Z4956">
        <v>2.21</v>
      </c>
    </row>
    <row r="4957" spans="1:26">
      <c r="A4957">
        <v>207862090</v>
      </c>
      <c r="B4957" t="s">
        <v>8602</v>
      </c>
      <c r="C4957" t="s">
        <v>3597</v>
      </c>
      <c r="D4957" t="s">
        <v>4034</v>
      </c>
      <c r="E4957" t="s">
        <v>6567</v>
      </c>
      <c r="F4957" t="s">
        <v>3718</v>
      </c>
      <c r="G4957">
        <v>207862090</v>
      </c>
      <c r="I4957" t="s">
        <v>3711</v>
      </c>
      <c r="J4957" t="s">
        <v>8735</v>
      </c>
      <c r="K4957" t="s">
        <v>3688</v>
      </c>
      <c r="M4957">
        <v>11.2</v>
      </c>
      <c r="N4957">
        <v>21</v>
      </c>
      <c r="O4957">
        <v>10.199999999999999</v>
      </c>
      <c r="P4957">
        <v>11.7</v>
      </c>
      <c r="Q4957">
        <v>21</v>
      </c>
      <c r="R4957">
        <v>9.1999999999999993</v>
      </c>
      <c r="S4957" t="b">
        <v>0</v>
      </c>
      <c r="T4957" t="b">
        <v>0</v>
      </c>
      <c r="U4957" t="b">
        <v>1</v>
      </c>
      <c r="V4957">
        <v>28000</v>
      </c>
      <c r="W4957">
        <v>22000</v>
      </c>
      <c r="X4957">
        <v>2.6</v>
      </c>
      <c r="Y4957">
        <v>22600</v>
      </c>
      <c r="Z4957">
        <v>2.25</v>
      </c>
    </row>
    <row r="4958" spans="1:26">
      <c r="A4958">
        <v>207862087</v>
      </c>
      <c r="B4958" t="s">
        <v>8602</v>
      </c>
      <c r="C4958" t="s">
        <v>3597</v>
      </c>
      <c r="D4958" t="s">
        <v>4034</v>
      </c>
      <c r="E4958" t="s">
        <v>6567</v>
      </c>
      <c r="F4958" t="s">
        <v>3718</v>
      </c>
      <c r="G4958">
        <v>207862087</v>
      </c>
      <c r="I4958" t="s">
        <v>3711</v>
      </c>
      <c r="J4958" t="s">
        <v>8736</v>
      </c>
      <c r="K4958" t="s">
        <v>3688</v>
      </c>
      <c r="M4958">
        <v>12</v>
      </c>
      <c r="N4958">
        <v>19</v>
      </c>
      <c r="O4958">
        <v>10.8</v>
      </c>
      <c r="P4958">
        <v>12</v>
      </c>
      <c r="Q4958">
        <v>19</v>
      </c>
      <c r="R4958">
        <v>9.8000000000000007</v>
      </c>
      <c r="S4958" t="b">
        <v>0</v>
      </c>
      <c r="T4958" t="b">
        <v>0</v>
      </c>
      <c r="U4958" t="b">
        <v>1</v>
      </c>
      <c r="V4958">
        <v>18000</v>
      </c>
      <c r="W4958">
        <v>14800</v>
      </c>
      <c r="X4958">
        <v>2.4900000000000002</v>
      </c>
      <c r="Y4958">
        <v>16000</v>
      </c>
      <c r="Z4958">
        <v>2.23</v>
      </c>
    </row>
    <row r="4959" spans="1:26">
      <c r="A4959">
        <v>210857363</v>
      </c>
      <c r="B4959" t="s">
        <v>8602</v>
      </c>
      <c r="C4959" t="s">
        <v>3597</v>
      </c>
      <c r="D4959" t="s">
        <v>4034</v>
      </c>
      <c r="E4959" t="s">
        <v>5422</v>
      </c>
      <c r="F4959" t="s">
        <v>3718</v>
      </c>
      <c r="G4959">
        <v>210857363</v>
      </c>
      <c r="I4959" t="s">
        <v>3711</v>
      </c>
      <c r="J4959" t="s">
        <v>8677</v>
      </c>
      <c r="K4959" t="s">
        <v>3688</v>
      </c>
      <c r="M4959">
        <v>10.5</v>
      </c>
      <c r="N4959">
        <v>19</v>
      </c>
      <c r="O4959">
        <v>11</v>
      </c>
      <c r="P4959">
        <v>10.5</v>
      </c>
      <c r="Q4959">
        <v>18.8</v>
      </c>
      <c r="R4959">
        <v>9.3000000000000007</v>
      </c>
      <c r="S4959" t="b">
        <v>0</v>
      </c>
      <c r="T4959" t="b">
        <v>0</v>
      </c>
      <c r="U4959" t="b">
        <v>1</v>
      </c>
      <c r="V4959">
        <v>55000</v>
      </c>
      <c r="W4959">
        <v>35200</v>
      </c>
      <c r="X4959">
        <v>2.5</v>
      </c>
      <c r="Y4959">
        <v>45000</v>
      </c>
      <c r="Z4959">
        <v>2.06</v>
      </c>
    </row>
    <row r="4960" spans="1:26">
      <c r="A4960">
        <v>207825574</v>
      </c>
      <c r="B4960" t="s">
        <v>8602</v>
      </c>
      <c r="C4960" t="s">
        <v>3597</v>
      </c>
      <c r="D4960" t="s">
        <v>4034</v>
      </c>
      <c r="E4960" t="s">
        <v>5422</v>
      </c>
      <c r="F4960" t="s">
        <v>3718</v>
      </c>
      <c r="G4960">
        <v>207825574</v>
      </c>
      <c r="I4960" t="s">
        <v>3711</v>
      </c>
      <c r="J4960" t="s">
        <v>8674</v>
      </c>
      <c r="K4960" t="s">
        <v>3688</v>
      </c>
      <c r="M4960">
        <v>11.4</v>
      </c>
      <c r="N4960">
        <v>20.2</v>
      </c>
      <c r="O4960">
        <v>10.5</v>
      </c>
      <c r="P4960">
        <v>11.7</v>
      </c>
      <c r="Q4960">
        <v>20.9</v>
      </c>
      <c r="R4960">
        <v>8.9</v>
      </c>
      <c r="S4960" t="b">
        <v>0</v>
      </c>
      <c r="T4960" t="b">
        <v>0</v>
      </c>
      <c r="U4960" t="b">
        <v>1</v>
      </c>
      <c r="V4960">
        <v>47000</v>
      </c>
      <c r="W4960">
        <v>36000</v>
      </c>
      <c r="X4960">
        <v>2.2999999999999998</v>
      </c>
      <c r="Y4960">
        <v>45000</v>
      </c>
      <c r="Z4960">
        <v>2.2000000000000002</v>
      </c>
    </row>
    <row r="4961" spans="1:26">
      <c r="A4961">
        <v>207825568</v>
      </c>
      <c r="B4961" t="s">
        <v>8602</v>
      </c>
      <c r="C4961" t="s">
        <v>3597</v>
      </c>
      <c r="D4961" t="s">
        <v>4034</v>
      </c>
      <c r="E4961" t="s">
        <v>5422</v>
      </c>
      <c r="F4961" t="s">
        <v>3718</v>
      </c>
      <c r="G4961">
        <v>207825568</v>
      </c>
      <c r="I4961" t="s">
        <v>3711</v>
      </c>
      <c r="J4961" t="s">
        <v>8673</v>
      </c>
      <c r="K4961" t="s">
        <v>3688</v>
      </c>
      <c r="M4961">
        <v>11.5</v>
      </c>
      <c r="N4961">
        <v>20</v>
      </c>
      <c r="O4961">
        <v>10.1</v>
      </c>
      <c r="P4961">
        <v>11.7</v>
      </c>
      <c r="Q4961">
        <v>20</v>
      </c>
      <c r="R4961">
        <v>9.5</v>
      </c>
      <c r="S4961" t="b">
        <v>0</v>
      </c>
      <c r="T4961" t="b">
        <v>0</v>
      </c>
      <c r="U4961" t="b">
        <v>1</v>
      </c>
      <c r="V4961">
        <v>28000</v>
      </c>
      <c r="W4961">
        <v>27000</v>
      </c>
      <c r="X4961">
        <v>2.2999999999999998</v>
      </c>
      <c r="Y4961">
        <v>27200</v>
      </c>
      <c r="Z4961">
        <v>2.21</v>
      </c>
    </row>
    <row r="4962" spans="1:26">
      <c r="A4962">
        <v>210857369</v>
      </c>
      <c r="B4962" t="s">
        <v>8602</v>
      </c>
      <c r="C4962" t="s">
        <v>3597</v>
      </c>
      <c r="D4962" t="s">
        <v>4034</v>
      </c>
      <c r="E4962" t="s">
        <v>5422</v>
      </c>
      <c r="F4962" t="s">
        <v>3718</v>
      </c>
      <c r="G4962">
        <v>210857369</v>
      </c>
      <c r="I4962" t="s">
        <v>3711</v>
      </c>
      <c r="J4962" t="s">
        <v>8676</v>
      </c>
      <c r="K4962" t="s">
        <v>3688</v>
      </c>
      <c r="M4962">
        <v>11.2</v>
      </c>
      <c r="N4962">
        <v>21</v>
      </c>
      <c r="O4962">
        <v>10.199999999999999</v>
      </c>
      <c r="P4962">
        <v>11.7</v>
      </c>
      <c r="Q4962">
        <v>21</v>
      </c>
      <c r="R4962">
        <v>9.1999999999999993</v>
      </c>
      <c r="S4962" t="b">
        <v>0</v>
      </c>
      <c r="T4962" t="b">
        <v>0</v>
      </c>
      <c r="U4962" t="b">
        <v>1</v>
      </c>
      <c r="V4962">
        <v>28000</v>
      </c>
      <c r="W4962">
        <v>22000</v>
      </c>
      <c r="X4962">
        <v>2.6</v>
      </c>
      <c r="Y4962">
        <v>22600</v>
      </c>
      <c r="Z4962">
        <v>2.25</v>
      </c>
    </row>
    <row r="4963" spans="1:26">
      <c r="A4963">
        <v>210857366</v>
      </c>
      <c r="B4963" t="s">
        <v>8602</v>
      </c>
      <c r="C4963" t="s">
        <v>3597</v>
      </c>
      <c r="D4963" t="s">
        <v>4034</v>
      </c>
      <c r="E4963" t="s">
        <v>5422</v>
      </c>
      <c r="F4963" t="s">
        <v>3718</v>
      </c>
      <c r="G4963">
        <v>210857366</v>
      </c>
      <c r="I4963" t="s">
        <v>3711</v>
      </c>
      <c r="J4963" t="s">
        <v>8675</v>
      </c>
      <c r="K4963" t="s">
        <v>3688</v>
      </c>
      <c r="M4963">
        <v>12</v>
      </c>
      <c r="N4963">
        <v>19</v>
      </c>
      <c r="O4963">
        <v>10.8</v>
      </c>
      <c r="P4963">
        <v>12</v>
      </c>
      <c r="Q4963">
        <v>19</v>
      </c>
      <c r="R4963">
        <v>9.8000000000000007</v>
      </c>
      <c r="S4963" t="b">
        <v>0</v>
      </c>
      <c r="T4963" t="b">
        <v>0</v>
      </c>
      <c r="U4963" t="b">
        <v>1</v>
      </c>
      <c r="V4963">
        <v>18000</v>
      </c>
      <c r="W4963">
        <v>14800</v>
      </c>
      <c r="X4963">
        <v>2.4900000000000002</v>
      </c>
      <c r="Y4963">
        <v>16000</v>
      </c>
      <c r="Z4963">
        <v>2.23</v>
      </c>
    </row>
    <row r="4964" spans="1:26">
      <c r="A4964">
        <v>207825565</v>
      </c>
      <c r="B4964" t="s">
        <v>8602</v>
      </c>
      <c r="C4964" t="s">
        <v>3597</v>
      </c>
      <c r="D4964" t="s">
        <v>4034</v>
      </c>
      <c r="E4964" t="s">
        <v>5422</v>
      </c>
      <c r="F4964" t="s">
        <v>3718</v>
      </c>
      <c r="G4964">
        <v>207825565</v>
      </c>
      <c r="I4964" t="s">
        <v>3711</v>
      </c>
      <c r="J4964" t="s">
        <v>8672</v>
      </c>
      <c r="K4964" t="s">
        <v>3688</v>
      </c>
      <c r="M4964">
        <v>11.5</v>
      </c>
      <c r="N4964">
        <v>19</v>
      </c>
      <c r="O4964">
        <v>9.8000000000000007</v>
      </c>
      <c r="P4964">
        <v>12</v>
      </c>
      <c r="Q4964">
        <v>19</v>
      </c>
      <c r="R4964">
        <v>9.3000000000000007</v>
      </c>
      <c r="S4964" t="b">
        <v>0</v>
      </c>
      <c r="T4964" t="b">
        <v>0</v>
      </c>
      <c r="U4964" t="b">
        <v>1</v>
      </c>
      <c r="V4964">
        <v>19000</v>
      </c>
      <c r="W4964">
        <v>16000</v>
      </c>
      <c r="X4964">
        <v>2.61</v>
      </c>
      <c r="Y4964">
        <v>19000</v>
      </c>
      <c r="Z4964">
        <v>2.23</v>
      </c>
    </row>
    <row r="4965" spans="1:26">
      <c r="A4965">
        <v>208073245</v>
      </c>
      <c r="B4965" t="s">
        <v>8602</v>
      </c>
      <c r="C4965" t="s">
        <v>3597</v>
      </c>
      <c r="D4965" t="s">
        <v>4034</v>
      </c>
      <c r="E4965" t="s">
        <v>6442</v>
      </c>
      <c r="F4965" t="s">
        <v>3718</v>
      </c>
      <c r="G4965">
        <v>208073245</v>
      </c>
      <c r="I4965" t="s">
        <v>3711</v>
      </c>
      <c r="J4965" t="s">
        <v>6444</v>
      </c>
      <c r="K4965" t="s">
        <v>3688</v>
      </c>
      <c r="M4965">
        <v>11.2</v>
      </c>
      <c r="N4965">
        <v>21</v>
      </c>
      <c r="O4965">
        <v>10.199999999999999</v>
      </c>
      <c r="P4965">
        <v>11.7</v>
      </c>
      <c r="Q4965">
        <v>21</v>
      </c>
      <c r="R4965">
        <v>9.1999999999999993</v>
      </c>
      <c r="S4965" t="b">
        <v>0</v>
      </c>
      <c r="T4965" t="b">
        <v>0</v>
      </c>
      <c r="U4965" t="b">
        <v>0</v>
      </c>
      <c r="V4965">
        <v>28000</v>
      </c>
      <c r="W4965">
        <v>22000</v>
      </c>
      <c r="X4965">
        <v>2.6</v>
      </c>
      <c r="Y4965">
        <v>22600</v>
      </c>
      <c r="Z4965">
        <v>2.25</v>
      </c>
    </row>
    <row r="4966" spans="1:26">
      <c r="A4966">
        <v>208073237</v>
      </c>
      <c r="B4966" t="s">
        <v>8602</v>
      </c>
      <c r="C4966" t="s">
        <v>3597</v>
      </c>
      <c r="D4966" t="s">
        <v>4034</v>
      </c>
      <c r="E4966" t="s">
        <v>6442</v>
      </c>
      <c r="F4966" t="s">
        <v>3718</v>
      </c>
      <c r="G4966">
        <v>208073237</v>
      </c>
      <c r="I4966" t="s">
        <v>3711</v>
      </c>
      <c r="J4966" t="s">
        <v>6443</v>
      </c>
      <c r="K4966" t="s">
        <v>3688</v>
      </c>
      <c r="M4966">
        <v>12</v>
      </c>
      <c r="N4966">
        <v>19</v>
      </c>
      <c r="O4966">
        <v>10.8</v>
      </c>
      <c r="P4966">
        <v>12</v>
      </c>
      <c r="Q4966">
        <v>19</v>
      </c>
      <c r="R4966">
        <v>9.8000000000000007</v>
      </c>
      <c r="S4966" t="b">
        <v>0</v>
      </c>
      <c r="T4966" t="b">
        <v>0</v>
      </c>
      <c r="U4966" t="b">
        <v>0</v>
      </c>
      <c r="V4966">
        <v>18000</v>
      </c>
      <c r="W4966">
        <v>14800</v>
      </c>
      <c r="X4966">
        <v>2.4900000000000002</v>
      </c>
      <c r="Y4966">
        <v>16000</v>
      </c>
      <c r="Z4966">
        <v>2.23</v>
      </c>
    </row>
    <row r="4967" spans="1:26">
      <c r="A4967">
        <v>211001949</v>
      </c>
      <c r="B4967" t="s">
        <v>8602</v>
      </c>
      <c r="C4967" t="s">
        <v>3597</v>
      </c>
      <c r="D4967" t="s">
        <v>4034</v>
      </c>
      <c r="E4967" t="s">
        <v>5440</v>
      </c>
      <c r="F4967" t="s">
        <v>3849</v>
      </c>
      <c r="G4967">
        <v>211001949</v>
      </c>
      <c r="I4967" t="s">
        <v>3622</v>
      </c>
      <c r="J4967" t="s">
        <v>8052</v>
      </c>
      <c r="K4967" t="s">
        <v>3624</v>
      </c>
      <c r="L4967" t="s">
        <v>8734</v>
      </c>
      <c r="M4967">
        <v>12.6</v>
      </c>
      <c r="N4967">
        <v>21.2</v>
      </c>
      <c r="O4967">
        <v>10.8</v>
      </c>
      <c r="P4967">
        <v>12.6</v>
      </c>
      <c r="Q4967">
        <v>22</v>
      </c>
      <c r="R4967">
        <v>9.8000000000000007</v>
      </c>
      <c r="S4967" t="b">
        <v>0</v>
      </c>
      <c r="T4967" t="b">
        <v>0</v>
      </c>
      <c r="U4967" t="b">
        <v>1</v>
      </c>
      <c r="V4967">
        <v>12000</v>
      </c>
      <c r="W4967">
        <v>7700</v>
      </c>
      <c r="X4967">
        <v>2</v>
      </c>
      <c r="Y4967">
        <v>9000</v>
      </c>
      <c r="Z4967">
        <v>2.42</v>
      </c>
    </row>
    <row r="4968" spans="1:26">
      <c r="A4968">
        <v>211001948</v>
      </c>
      <c r="B4968" t="s">
        <v>8602</v>
      </c>
      <c r="C4968" t="s">
        <v>3597</v>
      </c>
      <c r="D4968" t="s">
        <v>4034</v>
      </c>
      <c r="E4968" t="s">
        <v>5440</v>
      </c>
      <c r="F4968" t="s">
        <v>3849</v>
      </c>
      <c r="G4968">
        <v>211001948</v>
      </c>
      <c r="I4968" t="s">
        <v>3622</v>
      </c>
      <c r="J4968" t="s">
        <v>8049</v>
      </c>
      <c r="K4968" t="s">
        <v>3624</v>
      </c>
      <c r="L4968" t="s">
        <v>8733</v>
      </c>
      <c r="M4968">
        <v>13</v>
      </c>
      <c r="N4968">
        <v>22</v>
      </c>
      <c r="O4968">
        <v>13</v>
      </c>
      <c r="P4968">
        <v>13</v>
      </c>
      <c r="Q4968">
        <v>22.5</v>
      </c>
      <c r="R4968">
        <v>11.5</v>
      </c>
      <c r="S4968" t="b">
        <v>0</v>
      </c>
      <c r="T4968" t="b">
        <v>0</v>
      </c>
      <c r="U4968" t="b">
        <v>1</v>
      </c>
      <c r="V4968">
        <v>9000</v>
      </c>
      <c r="W4968">
        <v>8000</v>
      </c>
      <c r="X4968">
        <v>2.66</v>
      </c>
      <c r="Y4968">
        <v>10000</v>
      </c>
      <c r="Z4968">
        <v>2.4</v>
      </c>
    </row>
    <row r="4969" spans="1:26">
      <c r="A4969">
        <v>211001950</v>
      </c>
      <c r="B4969" t="s">
        <v>8602</v>
      </c>
      <c r="C4969" t="s">
        <v>3597</v>
      </c>
      <c r="D4969" t="s">
        <v>4034</v>
      </c>
      <c r="E4969" t="s">
        <v>5440</v>
      </c>
      <c r="F4969" t="s">
        <v>3849</v>
      </c>
      <c r="G4969">
        <v>211001950</v>
      </c>
      <c r="I4969" t="s">
        <v>3622</v>
      </c>
      <c r="J4969" t="s">
        <v>8524</v>
      </c>
      <c r="K4969" t="s">
        <v>3624</v>
      </c>
      <c r="L4969" t="s">
        <v>8732</v>
      </c>
      <c r="M4969">
        <v>12.5</v>
      </c>
      <c r="N4969">
        <v>21.2</v>
      </c>
      <c r="O4969">
        <v>12</v>
      </c>
      <c r="P4969">
        <v>12.5</v>
      </c>
      <c r="Q4969">
        <v>21.8</v>
      </c>
      <c r="R4969">
        <v>10.7</v>
      </c>
      <c r="S4969" t="b">
        <v>0</v>
      </c>
      <c r="T4969" t="b">
        <v>0</v>
      </c>
      <c r="U4969" t="b">
        <v>1</v>
      </c>
      <c r="V4969">
        <v>18000</v>
      </c>
      <c r="W4969">
        <v>12200</v>
      </c>
      <c r="X4969">
        <v>2.79</v>
      </c>
      <c r="Y4969">
        <v>15500</v>
      </c>
      <c r="Z4969">
        <v>2.4</v>
      </c>
    </row>
    <row r="4970" spans="1:26">
      <c r="A4970">
        <v>207827126</v>
      </c>
      <c r="B4970" t="s">
        <v>8602</v>
      </c>
      <c r="C4970" t="s">
        <v>3597</v>
      </c>
      <c r="D4970" t="s">
        <v>4034</v>
      </c>
      <c r="E4970" t="s">
        <v>5440</v>
      </c>
      <c r="F4970" t="s">
        <v>3718</v>
      </c>
      <c r="G4970">
        <v>207827126</v>
      </c>
      <c r="I4970" t="s">
        <v>3711</v>
      </c>
      <c r="J4970" t="s">
        <v>8731</v>
      </c>
      <c r="K4970" t="s">
        <v>3688</v>
      </c>
      <c r="M4970">
        <v>11.2</v>
      </c>
      <c r="N4970">
        <v>21</v>
      </c>
      <c r="O4970">
        <v>10.199999999999999</v>
      </c>
      <c r="P4970">
        <v>11.7</v>
      </c>
      <c r="Q4970">
        <v>21</v>
      </c>
      <c r="R4970">
        <v>9.1999999999999993</v>
      </c>
      <c r="S4970" t="b">
        <v>0</v>
      </c>
      <c r="T4970" t="b">
        <v>0</v>
      </c>
      <c r="U4970" t="b">
        <v>1</v>
      </c>
      <c r="V4970">
        <v>28000</v>
      </c>
      <c r="W4970">
        <v>22000</v>
      </c>
      <c r="X4970">
        <v>2.6</v>
      </c>
      <c r="Y4970">
        <v>22600</v>
      </c>
      <c r="Z4970">
        <v>2.25</v>
      </c>
    </row>
    <row r="4971" spans="1:26">
      <c r="A4971">
        <v>207827125</v>
      </c>
      <c r="B4971" t="s">
        <v>8602</v>
      </c>
      <c r="C4971" t="s">
        <v>3597</v>
      </c>
      <c r="D4971" t="s">
        <v>4034</v>
      </c>
      <c r="E4971" t="s">
        <v>5440</v>
      </c>
      <c r="F4971" t="s">
        <v>3718</v>
      </c>
      <c r="G4971">
        <v>207827125</v>
      </c>
      <c r="I4971" t="s">
        <v>3711</v>
      </c>
      <c r="J4971" t="s">
        <v>8730</v>
      </c>
      <c r="K4971" t="s">
        <v>3688</v>
      </c>
      <c r="M4971">
        <v>12</v>
      </c>
      <c r="N4971">
        <v>19</v>
      </c>
      <c r="O4971">
        <v>10.8</v>
      </c>
      <c r="P4971">
        <v>12</v>
      </c>
      <c r="Q4971">
        <v>19</v>
      </c>
      <c r="R4971">
        <v>9.8000000000000007</v>
      </c>
      <c r="S4971" t="b">
        <v>0</v>
      </c>
      <c r="T4971" t="b">
        <v>0</v>
      </c>
      <c r="U4971" t="b">
        <v>1</v>
      </c>
      <c r="V4971">
        <v>18000</v>
      </c>
      <c r="W4971">
        <v>14800</v>
      </c>
      <c r="X4971">
        <v>2.4900000000000002</v>
      </c>
      <c r="Y4971">
        <v>16000</v>
      </c>
      <c r="Z4971">
        <v>2.23</v>
      </c>
    </row>
    <row r="4972" spans="1:26">
      <c r="A4972">
        <v>210857387</v>
      </c>
      <c r="B4972" t="s">
        <v>8602</v>
      </c>
      <c r="C4972" t="s">
        <v>3597</v>
      </c>
      <c r="D4972" t="s">
        <v>4034</v>
      </c>
      <c r="E4972" t="s">
        <v>5417</v>
      </c>
      <c r="F4972" t="s">
        <v>3718</v>
      </c>
      <c r="G4972">
        <v>210857387</v>
      </c>
      <c r="I4972" t="s">
        <v>3711</v>
      </c>
      <c r="J4972" t="s">
        <v>8676</v>
      </c>
      <c r="K4972" t="s">
        <v>3688</v>
      </c>
      <c r="M4972">
        <v>11.2</v>
      </c>
      <c r="N4972">
        <v>21</v>
      </c>
      <c r="O4972">
        <v>10.199999999999999</v>
      </c>
      <c r="P4972">
        <v>11.7</v>
      </c>
      <c r="Q4972">
        <v>21</v>
      </c>
      <c r="R4972">
        <v>9.1999999999999993</v>
      </c>
      <c r="S4972" t="b">
        <v>0</v>
      </c>
      <c r="T4972" t="b">
        <v>0</v>
      </c>
      <c r="U4972" t="b">
        <v>1</v>
      </c>
      <c r="V4972">
        <v>28000</v>
      </c>
      <c r="W4972">
        <v>22000</v>
      </c>
      <c r="X4972">
        <v>2.6</v>
      </c>
      <c r="Y4972">
        <v>22600</v>
      </c>
      <c r="Z4972">
        <v>2.25</v>
      </c>
    </row>
    <row r="4973" spans="1:26">
      <c r="A4973">
        <v>210857384</v>
      </c>
      <c r="B4973" t="s">
        <v>8602</v>
      </c>
      <c r="C4973" t="s">
        <v>3597</v>
      </c>
      <c r="D4973" t="s">
        <v>4034</v>
      </c>
      <c r="E4973" t="s">
        <v>5417</v>
      </c>
      <c r="F4973" t="s">
        <v>3718</v>
      </c>
      <c r="G4973">
        <v>210857384</v>
      </c>
      <c r="I4973" t="s">
        <v>3711</v>
      </c>
      <c r="J4973" t="s">
        <v>8675</v>
      </c>
      <c r="K4973" t="s">
        <v>3688</v>
      </c>
      <c r="M4973">
        <v>12</v>
      </c>
      <c r="N4973">
        <v>19</v>
      </c>
      <c r="O4973">
        <v>10.8</v>
      </c>
      <c r="P4973">
        <v>12</v>
      </c>
      <c r="Q4973">
        <v>19</v>
      </c>
      <c r="R4973">
        <v>9.8000000000000007</v>
      </c>
      <c r="S4973" t="b">
        <v>0</v>
      </c>
      <c r="T4973" t="b">
        <v>0</v>
      </c>
      <c r="U4973" t="b">
        <v>1</v>
      </c>
      <c r="V4973">
        <v>18000</v>
      </c>
      <c r="W4973">
        <v>14800</v>
      </c>
      <c r="X4973">
        <v>2.4900000000000002</v>
      </c>
      <c r="Y4973">
        <v>16000</v>
      </c>
      <c r="Z4973">
        <v>2.23</v>
      </c>
    </row>
    <row r="4974" spans="1:26">
      <c r="A4974">
        <v>210857381</v>
      </c>
      <c r="B4974" t="s">
        <v>8602</v>
      </c>
      <c r="C4974" t="s">
        <v>3597</v>
      </c>
      <c r="D4974" t="s">
        <v>4034</v>
      </c>
      <c r="E4974" t="s">
        <v>5417</v>
      </c>
      <c r="F4974" t="s">
        <v>3718</v>
      </c>
      <c r="G4974">
        <v>210857381</v>
      </c>
      <c r="I4974" t="s">
        <v>3711</v>
      </c>
      <c r="J4974" t="s">
        <v>8677</v>
      </c>
      <c r="K4974" t="s">
        <v>3688</v>
      </c>
      <c r="M4974">
        <v>10.5</v>
      </c>
      <c r="N4974">
        <v>19</v>
      </c>
      <c r="O4974">
        <v>11</v>
      </c>
      <c r="P4974">
        <v>10.5</v>
      </c>
      <c r="Q4974">
        <v>18.8</v>
      </c>
      <c r="R4974">
        <v>9.3000000000000007</v>
      </c>
      <c r="S4974" t="b">
        <v>0</v>
      </c>
      <c r="T4974" t="b">
        <v>0</v>
      </c>
      <c r="U4974" t="b">
        <v>1</v>
      </c>
      <c r="V4974">
        <v>55000</v>
      </c>
      <c r="W4974">
        <v>35200</v>
      </c>
      <c r="X4974">
        <v>2.5</v>
      </c>
      <c r="Y4974">
        <v>45000</v>
      </c>
      <c r="Z4974">
        <v>2.06</v>
      </c>
    </row>
    <row r="4975" spans="1:26">
      <c r="A4975">
        <v>207825586</v>
      </c>
      <c r="B4975" t="s">
        <v>8602</v>
      </c>
      <c r="C4975" t="s">
        <v>3597</v>
      </c>
      <c r="D4975" t="s">
        <v>4034</v>
      </c>
      <c r="E4975" t="s">
        <v>5417</v>
      </c>
      <c r="F4975" t="s">
        <v>3718</v>
      </c>
      <c r="G4975">
        <v>207825586</v>
      </c>
      <c r="I4975" t="s">
        <v>3711</v>
      </c>
      <c r="J4975" t="s">
        <v>8674</v>
      </c>
      <c r="K4975" t="s">
        <v>3688</v>
      </c>
      <c r="M4975">
        <v>11.4</v>
      </c>
      <c r="N4975">
        <v>20.2</v>
      </c>
      <c r="O4975">
        <v>10.5</v>
      </c>
      <c r="P4975">
        <v>11.7</v>
      </c>
      <c r="Q4975">
        <v>20.9</v>
      </c>
      <c r="R4975">
        <v>8.9</v>
      </c>
      <c r="S4975" t="b">
        <v>0</v>
      </c>
      <c r="T4975" t="b">
        <v>0</v>
      </c>
      <c r="U4975" t="b">
        <v>1</v>
      </c>
      <c r="V4975">
        <v>47000</v>
      </c>
      <c r="W4975">
        <v>36000</v>
      </c>
      <c r="X4975">
        <v>2.2999999999999998</v>
      </c>
      <c r="Y4975">
        <v>45000</v>
      </c>
      <c r="Z4975">
        <v>2.2000000000000002</v>
      </c>
    </row>
    <row r="4976" spans="1:26">
      <c r="A4976">
        <v>207825580</v>
      </c>
      <c r="B4976" t="s">
        <v>8602</v>
      </c>
      <c r="C4976" t="s">
        <v>3597</v>
      </c>
      <c r="D4976" t="s">
        <v>4034</v>
      </c>
      <c r="E4976" t="s">
        <v>5417</v>
      </c>
      <c r="F4976" t="s">
        <v>3718</v>
      </c>
      <c r="G4976">
        <v>207825580</v>
      </c>
      <c r="I4976" t="s">
        <v>3711</v>
      </c>
      <c r="J4976" t="s">
        <v>8673</v>
      </c>
      <c r="K4976" t="s">
        <v>3688</v>
      </c>
      <c r="M4976">
        <v>11.5</v>
      </c>
      <c r="N4976">
        <v>20</v>
      </c>
      <c r="O4976">
        <v>10.1</v>
      </c>
      <c r="P4976">
        <v>11.7</v>
      </c>
      <c r="Q4976">
        <v>20</v>
      </c>
      <c r="R4976">
        <v>9.5</v>
      </c>
      <c r="S4976" t="b">
        <v>0</v>
      </c>
      <c r="T4976" t="b">
        <v>0</v>
      </c>
      <c r="U4976" t="b">
        <v>1</v>
      </c>
      <c r="V4976">
        <v>28000</v>
      </c>
      <c r="W4976">
        <v>27000</v>
      </c>
      <c r="X4976">
        <v>2.2999999999999998</v>
      </c>
      <c r="Y4976">
        <v>27200</v>
      </c>
      <c r="Z4976">
        <v>2.21</v>
      </c>
    </row>
    <row r="4977" spans="1:26">
      <c r="A4977">
        <v>207825577</v>
      </c>
      <c r="B4977" t="s">
        <v>8602</v>
      </c>
      <c r="C4977" t="s">
        <v>3597</v>
      </c>
      <c r="D4977" t="s">
        <v>4034</v>
      </c>
      <c r="E4977" t="s">
        <v>5417</v>
      </c>
      <c r="F4977" t="s">
        <v>3718</v>
      </c>
      <c r="G4977">
        <v>207825577</v>
      </c>
      <c r="I4977" t="s">
        <v>3711</v>
      </c>
      <c r="J4977" t="s">
        <v>8672</v>
      </c>
      <c r="K4977" t="s">
        <v>3688</v>
      </c>
      <c r="M4977">
        <v>11.5</v>
      </c>
      <c r="N4977">
        <v>19</v>
      </c>
      <c r="O4977">
        <v>9.8000000000000007</v>
      </c>
      <c r="P4977">
        <v>12</v>
      </c>
      <c r="Q4977">
        <v>19</v>
      </c>
      <c r="R4977">
        <v>9.3000000000000007</v>
      </c>
      <c r="S4977" t="b">
        <v>0</v>
      </c>
      <c r="T4977" t="b">
        <v>0</v>
      </c>
      <c r="U4977" t="b">
        <v>1</v>
      </c>
      <c r="V4977">
        <v>19000</v>
      </c>
      <c r="W4977">
        <v>16000</v>
      </c>
      <c r="X4977">
        <v>2.61</v>
      </c>
      <c r="Y4977">
        <v>19000</v>
      </c>
      <c r="Z4977">
        <v>2.23</v>
      </c>
    </row>
    <row r="4978" spans="1:26">
      <c r="A4978">
        <v>208674957</v>
      </c>
      <c r="B4978" t="s">
        <v>8602</v>
      </c>
      <c r="C4978" t="s">
        <v>3597</v>
      </c>
      <c r="D4978" t="s">
        <v>4034</v>
      </c>
      <c r="E4978" t="s">
        <v>6247</v>
      </c>
      <c r="F4978" t="s">
        <v>3718</v>
      </c>
      <c r="G4978">
        <v>208674957</v>
      </c>
      <c r="I4978" t="s">
        <v>3711</v>
      </c>
      <c r="J4978" t="s">
        <v>8630</v>
      </c>
      <c r="K4978" t="s">
        <v>3688</v>
      </c>
      <c r="M4978">
        <v>11.2</v>
      </c>
      <c r="N4978">
        <v>21</v>
      </c>
      <c r="O4978">
        <v>10.199999999999999</v>
      </c>
      <c r="P4978">
        <v>11.7</v>
      </c>
      <c r="Q4978">
        <v>21</v>
      </c>
      <c r="R4978">
        <v>9.1999999999999993</v>
      </c>
      <c r="S4978" t="b">
        <v>0</v>
      </c>
      <c r="T4978" t="b">
        <v>0</v>
      </c>
      <c r="U4978" t="b">
        <v>1</v>
      </c>
      <c r="V4978">
        <v>28000</v>
      </c>
      <c r="W4978">
        <v>22000</v>
      </c>
      <c r="X4978">
        <v>2.6</v>
      </c>
      <c r="Y4978">
        <v>22600</v>
      </c>
      <c r="Z4978">
        <v>2.25</v>
      </c>
    </row>
    <row r="4979" spans="1:26">
      <c r="A4979">
        <v>208674955</v>
      </c>
      <c r="B4979" t="s">
        <v>8602</v>
      </c>
      <c r="C4979" t="s">
        <v>3597</v>
      </c>
      <c r="D4979" t="s">
        <v>4034</v>
      </c>
      <c r="E4979" t="s">
        <v>6247</v>
      </c>
      <c r="F4979" t="s">
        <v>3718</v>
      </c>
      <c r="G4979">
        <v>208674955</v>
      </c>
      <c r="I4979" t="s">
        <v>3711</v>
      </c>
      <c r="J4979" t="s">
        <v>8629</v>
      </c>
      <c r="K4979" t="s">
        <v>3688</v>
      </c>
      <c r="M4979">
        <v>12</v>
      </c>
      <c r="N4979">
        <v>19</v>
      </c>
      <c r="O4979">
        <v>10.8</v>
      </c>
      <c r="P4979">
        <v>12</v>
      </c>
      <c r="Q4979">
        <v>19</v>
      </c>
      <c r="R4979">
        <v>9.8000000000000007</v>
      </c>
      <c r="S4979" t="b">
        <v>0</v>
      </c>
      <c r="T4979" t="b">
        <v>0</v>
      </c>
      <c r="U4979" t="b">
        <v>1</v>
      </c>
      <c r="V4979">
        <v>18000</v>
      </c>
      <c r="W4979">
        <v>14800</v>
      </c>
      <c r="X4979">
        <v>2.4900000000000002</v>
      </c>
      <c r="Y4979">
        <v>16000</v>
      </c>
      <c r="Z4979">
        <v>2.23</v>
      </c>
    </row>
    <row r="4980" spans="1:26">
      <c r="A4980">
        <v>208119676</v>
      </c>
      <c r="B4980" t="s">
        <v>8602</v>
      </c>
      <c r="C4980" t="s">
        <v>3597</v>
      </c>
      <c r="D4980" t="s">
        <v>4034</v>
      </c>
      <c r="E4980" t="s">
        <v>6469</v>
      </c>
      <c r="F4980" t="s">
        <v>3718</v>
      </c>
      <c r="G4980">
        <v>208119676</v>
      </c>
      <c r="I4980" t="s">
        <v>3711</v>
      </c>
      <c r="J4980" t="s">
        <v>8729</v>
      </c>
      <c r="K4980" t="s">
        <v>3688</v>
      </c>
      <c r="M4980">
        <v>11.2</v>
      </c>
      <c r="N4980">
        <v>21</v>
      </c>
      <c r="O4980">
        <v>10.199999999999999</v>
      </c>
      <c r="P4980">
        <v>11.7</v>
      </c>
      <c r="Q4980">
        <v>21</v>
      </c>
      <c r="R4980">
        <v>9.1999999999999993</v>
      </c>
      <c r="S4980" t="b">
        <v>0</v>
      </c>
      <c r="T4980" t="b">
        <v>0</v>
      </c>
      <c r="U4980" t="b">
        <v>1</v>
      </c>
      <c r="V4980">
        <v>28000</v>
      </c>
      <c r="W4980">
        <v>22000</v>
      </c>
      <c r="X4980">
        <v>2.6</v>
      </c>
      <c r="Y4980">
        <v>22600</v>
      </c>
      <c r="Z4980">
        <v>2.25</v>
      </c>
    </row>
    <row r="4981" spans="1:26">
      <c r="A4981">
        <v>208119673</v>
      </c>
      <c r="B4981" t="s">
        <v>8602</v>
      </c>
      <c r="C4981" t="s">
        <v>3597</v>
      </c>
      <c r="D4981" t="s">
        <v>4034</v>
      </c>
      <c r="E4981" t="s">
        <v>6469</v>
      </c>
      <c r="F4981" t="s">
        <v>3718</v>
      </c>
      <c r="G4981">
        <v>208119673</v>
      </c>
      <c r="I4981" t="s">
        <v>3711</v>
      </c>
      <c r="J4981" t="s">
        <v>8728</v>
      </c>
      <c r="K4981" t="s">
        <v>3688</v>
      </c>
      <c r="M4981">
        <v>12</v>
      </c>
      <c r="N4981">
        <v>19</v>
      </c>
      <c r="O4981">
        <v>10.8</v>
      </c>
      <c r="P4981">
        <v>12</v>
      </c>
      <c r="Q4981">
        <v>19</v>
      </c>
      <c r="R4981">
        <v>9.8000000000000007</v>
      </c>
      <c r="S4981" t="b">
        <v>0</v>
      </c>
      <c r="T4981" t="b">
        <v>0</v>
      </c>
      <c r="U4981" t="b">
        <v>1</v>
      </c>
      <c r="V4981">
        <v>18000</v>
      </c>
      <c r="W4981">
        <v>14800</v>
      </c>
      <c r="X4981">
        <v>2.4900000000000002</v>
      </c>
      <c r="Y4981">
        <v>16000</v>
      </c>
      <c r="Z4981">
        <v>2.23</v>
      </c>
    </row>
    <row r="4982" spans="1:26">
      <c r="A4982">
        <v>208121909</v>
      </c>
      <c r="B4982" t="s">
        <v>8602</v>
      </c>
      <c r="C4982" t="s">
        <v>3597</v>
      </c>
      <c r="D4982" t="s">
        <v>4034</v>
      </c>
      <c r="E4982" t="s">
        <v>6429</v>
      </c>
      <c r="F4982" t="s">
        <v>3718</v>
      </c>
      <c r="G4982">
        <v>208121909</v>
      </c>
      <c r="I4982" t="s">
        <v>3711</v>
      </c>
      <c r="J4982" t="s">
        <v>6444</v>
      </c>
      <c r="K4982" t="s">
        <v>3688</v>
      </c>
      <c r="M4982">
        <v>11.2</v>
      </c>
      <c r="N4982">
        <v>21</v>
      </c>
      <c r="O4982">
        <v>10.199999999999999</v>
      </c>
      <c r="P4982">
        <v>11.7</v>
      </c>
      <c r="Q4982">
        <v>21</v>
      </c>
      <c r="R4982">
        <v>9.1999999999999993</v>
      </c>
      <c r="S4982" t="b">
        <v>0</v>
      </c>
      <c r="T4982" t="b">
        <v>0</v>
      </c>
      <c r="U4982" t="b">
        <v>1</v>
      </c>
      <c r="V4982">
        <v>28000</v>
      </c>
      <c r="W4982">
        <v>22000</v>
      </c>
      <c r="X4982">
        <v>2.6</v>
      </c>
      <c r="Y4982">
        <v>22600</v>
      </c>
      <c r="Z4982">
        <v>2.25</v>
      </c>
    </row>
    <row r="4983" spans="1:26">
      <c r="A4983">
        <v>208121906</v>
      </c>
      <c r="B4983" t="s">
        <v>8602</v>
      </c>
      <c r="C4983" t="s">
        <v>3597</v>
      </c>
      <c r="D4983" t="s">
        <v>4034</v>
      </c>
      <c r="E4983" t="s">
        <v>6429</v>
      </c>
      <c r="F4983" t="s">
        <v>3718</v>
      </c>
      <c r="G4983">
        <v>208121906</v>
      </c>
      <c r="I4983" t="s">
        <v>3711</v>
      </c>
      <c r="J4983" t="s">
        <v>6443</v>
      </c>
      <c r="K4983" t="s">
        <v>3688</v>
      </c>
      <c r="M4983">
        <v>12</v>
      </c>
      <c r="N4983">
        <v>19</v>
      </c>
      <c r="O4983">
        <v>10.8</v>
      </c>
      <c r="P4983">
        <v>12</v>
      </c>
      <c r="Q4983">
        <v>19</v>
      </c>
      <c r="R4983">
        <v>9.8000000000000007</v>
      </c>
      <c r="S4983" t="b">
        <v>0</v>
      </c>
      <c r="T4983" t="b">
        <v>0</v>
      </c>
      <c r="U4983" t="b">
        <v>1</v>
      </c>
      <c r="V4983">
        <v>18000</v>
      </c>
      <c r="W4983">
        <v>14800</v>
      </c>
      <c r="X4983">
        <v>2.4900000000000002</v>
      </c>
      <c r="Y4983">
        <v>16000</v>
      </c>
      <c r="Z4983">
        <v>2.23</v>
      </c>
    </row>
    <row r="4984" spans="1:26">
      <c r="A4984">
        <v>208650623</v>
      </c>
      <c r="B4984" t="s">
        <v>8602</v>
      </c>
      <c r="C4984" t="s">
        <v>3597</v>
      </c>
      <c r="D4984" t="s">
        <v>4034</v>
      </c>
      <c r="E4984" t="s">
        <v>5413</v>
      </c>
      <c r="F4984" t="s">
        <v>3718</v>
      </c>
      <c r="G4984">
        <v>208650623</v>
      </c>
      <c r="I4984" t="s">
        <v>3711</v>
      </c>
      <c r="J4984" t="s">
        <v>8727</v>
      </c>
      <c r="K4984" t="s">
        <v>3688</v>
      </c>
      <c r="M4984">
        <v>10.5</v>
      </c>
      <c r="N4984">
        <v>19</v>
      </c>
      <c r="O4984">
        <v>11</v>
      </c>
      <c r="P4984">
        <v>10.5</v>
      </c>
      <c r="Q4984">
        <v>18.8</v>
      </c>
      <c r="R4984">
        <v>9.3000000000000007</v>
      </c>
      <c r="S4984" t="b">
        <v>0</v>
      </c>
      <c r="T4984" t="b">
        <v>0</v>
      </c>
      <c r="U4984" t="b">
        <v>1</v>
      </c>
      <c r="V4984">
        <v>55000</v>
      </c>
      <c r="W4984">
        <v>35200</v>
      </c>
      <c r="X4984">
        <v>2.5</v>
      </c>
      <c r="Y4984">
        <v>45000</v>
      </c>
      <c r="Z4984">
        <v>2.06</v>
      </c>
    </row>
    <row r="4985" spans="1:26">
      <c r="A4985">
        <v>207641292</v>
      </c>
      <c r="B4985" t="s">
        <v>8602</v>
      </c>
      <c r="C4985" t="s">
        <v>3597</v>
      </c>
      <c r="D4985" t="s">
        <v>4034</v>
      </c>
      <c r="E4985" t="s">
        <v>5413</v>
      </c>
      <c r="F4985" t="s">
        <v>3718</v>
      </c>
      <c r="G4985">
        <v>207641292</v>
      </c>
      <c r="I4985" t="s">
        <v>3711</v>
      </c>
      <c r="J4985" t="s">
        <v>8723</v>
      </c>
      <c r="K4985" t="s">
        <v>3688</v>
      </c>
      <c r="M4985">
        <v>11.5</v>
      </c>
      <c r="N4985">
        <v>19</v>
      </c>
      <c r="O4985">
        <v>9.8000000000000007</v>
      </c>
      <c r="P4985">
        <v>12</v>
      </c>
      <c r="Q4985">
        <v>19</v>
      </c>
      <c r="R4985">
        <v>9.3000000000000007</v>
      </c>
      <c r="S4985" t="b">
        <v>0</v>
      </c>
      <c r="T4985" t="b">
        <v>0</v>
      </c>
      <c r="U4985" t="b">
        <v>1</v>
      </c>
      <c r="V4985">
        <v>19000</v>
      </c>
      <c r="W4985">
        <v>16000</v>
      </c>
      <c r="X4985">
        <v>2.61</v>
      </c>
      <c r="Y4985">
        <v>19000</v>
      </c>
      <c r="Z4985">
        <v>2.23</v>
      </c>
    </row>
    <row r="4986" spans="1:26">
      <c r="A4986">
        <v>207641301</v>
      </c>
      <c r="B4986" t="s">
        <v>8602</v>
      </c>
      <c r="C4986" t="s">
        <v>3597</v>
      </c>
      <c r="D4986" t="s">
        <v>4034</v>
      </c>
      <c r="E4986" t="s">
        <v>5413</v>
      </c>
      <c r="F4986" t="s">
        <v>3718</v>
      </c>
      <c r="G4986">
        <v>207641301</v>
      </c>
      <c r="I4986" t="s">
        <v>3711</v>
      </c>
      <c r="J4986" t="s">
        <v>8724</v>
      </c>
      <c r="K4986" t="s">
        <v>3688</v>
      </c>
      <c r="M4986">
        <v>11.4</v>
      </c>
      <c r="N4986">
        <v>20.2</v>
      </c>
      <c r="O4986">
        <v>10.5</v>
      </c>
      <c r="P4986">
        <v>11.7</v>
      </c>
      <c r="Q4986">
        <v>20.9</v>
      </c>
      <c r="R4986">
        <v>8.9</v>
      </c>
      <c r="S4986" t="b">
        <v>0</v>
      </c>
      <c r="T4986" t="b">
        <v>0</v>
      </c>
      <c r="U4986" t="b">
        <v>1</v>
      </c>
      <c r="V4986">
        <v>47000</v>
      </c>
      <c r="W4986">
        <v>36000</v>
      </c>
      <c r="X4986">
        <v>2.2999999999999998</v>
      </c>
      <c r="Y4986">
        <v>45000</v>
      </c>
      <c r="Z4986">
        <v>2.2000000000000002</v>
      </c>
    </row>
    <row r="4987" spans="1:26">
      <c r="A4987">
        <v>207641294</v>
      </c>
      <c r="B4987" t="s">
        <v>8602</v>
      </c>
      <c r="C4987" t="s">
        <v>3597</v>
      </c>
      <c r="D4987" t="s">
        <v>4034</v>
      </c>
      <c r="E4987" t="s">
        <v>5413</v>
      </c>
      <c r="F4987" t="s">
        <v>3718</v>
      </c>
      <c r="G4987">
        <v>207641294</v>
      </c>
      <c r="I4987" t="s">
        <v>3711</v>
      </c>
      <c r="J4987" t="s">
        <v>8726</v>
      </c>
      <c r="K4987" t="s">
        <v>3688</v>
      </c>
      <c r="M4987">
        <v>11.5</v>
      </c>
      <c r="N4987">
        <v>20</v>
      </c>
      <c r="O4987">
        <v>10.1</v>
      </c>
      <c r="P4987">
        <v>11.7</v>
      </c>
      <c r="Q4987">
        <v>20</v>
      </c>
      <c r="R4987">
        <v>9.5</v>
      </c>
      <c r="S4987" t="b">
        <v>0</v>
      </c>
      <c r="T4987" t="b">
        <v>0</v>
      </c>
      <c r="U4987" t="b">
        <v>1</v>
      </c>
      <c r="V4987">
        <v>28000</v>
      </c>
      <c r="W4987">
        <v>27000</v>
      </c>
      <c r="X4987">
        <v>2.2999999999999998</v>
      </c>
      <c r="Y4987">
        <v>27200</v>
      </c>
      <c r="Z4987">
        <v>2.21</v>
      </c>
    </row>
    <row r="4988" spans="1:26">
      <c r="A4988">
        <v>207641282</v>
      </c>
      <c r="B4988" t="s">
        <v>8602</v>
      </c>
      <c r="C4988" t="s">
        <v>3597</v>
      </c>
      <c r="D4988" t="s">
        <v>4034</v>
      </c>
      <c r="E4988" t="s">
        <v>5413</v>
      </c>
      <c r="F4988" t="s">
        <v>3718</v>
      </c>
      <c r="G4988">
        <v>207641282</v>
      </c>
      <c r="I4988" t="s">
        <v>3711</v>
      </c>
      <c r="J4988" t="s">
        <v>8725</v>
      </c>
      <c r="K4988" t="s">
        <v>3688</v>
      </c>
      <c r="M4988">
        <v>11.2</v>
      </c>
      <c r="N4988">
        <v>21</v>
      </c>
      <c r="O4988">
        <v>10.199999999999999</v>
      </c>
      <c r="P4988">
        <v>11.7</v>
      </c>
      <c r="Q4988">
        <v>21</v>
      </c>
      <c r="R4988">
        <v>9.1999999999999993</v>
      </c>
      <c r="S4988" t="b">
        <v>0</v>
      </c>
      <c r="T4988" t="b">
        <v>0</v>
      </c>
      <c r="U4988" t="b">
        <v>1</v>
      </c>
      <c r="V4988">
        <v>28000</v>
      </c>
      <c r="W4988">
        <v>22000</v>
      </c>
      <c r="X4988">
        <v>2.6</v>
      </c>
      <c r="Y4988">
        <v>22600</v>
      </c>
      <c r="Z4988">
        <v>2.25</v>
      </c>
    </row>
    <row r="4989" spans="1:26">
      <c r="A4989">
        <v>207641280</v>
      </c>
      <c r="B4989" t="s">
        <v>8602</v>
      </c>
      <c r="C4989" t="s">
        <v>3597</v>
      </c>
      <c r="D4989" t="s">
        <v>4034</v>
      </c>
      <c r="E4989" t="s">
        <v>5413</v>
      </c>
      <c r="F4989" t="s">
        <v>3718</v>
      </c>
      <c r="G4989">
        <v>207641280</v>
      </c>
      <c r="I4989" t="s">
        <v>3711</v>
      </c>
      <c r="J4989" t="s">
        <v>8722</v>
      </c>
      <c r="K4989" t="s">
        <v>3688</v>
      </c>
      <c r="M4989">
        <v>12</v>
      </c>
      <c r="N4989">
        <v>19</v>
      </c>
      <c r="O4989">
        <v>10.8</v>
      </c>
      <c r="P4989">
        <v>12</v>
      </c>
      <c r="Q4989">
        <v>19</v>
      </c>
      <c r="R4989">
        <v>9.8000000000000007</v>
      </c>
      <c r="S4989" t="b">
        <v>0</v>
      </c>
      <c r="T4989" t="b">
        <v>0</v>
      </c>
      <c r="U4989" t="b">
        <v>1</v>
      </c>
      <c r="V4989">
        <v>18000</v>
      </c>
      <c r="W4989">
        <v>14800</v>
      </c>
      <c r="X4989">
        <v>2.4900000000000002</v>
      </c>
      <c r="Y4989">
        <v>16000</v>
      </c>
      <c r="Z4989">
        <v>2.23</v>
      </c>
    </row>
    <row r="4990" spans="1:26">
      <c r="A4990">
        <v>208497429</v>
      </c>
      <c r="B4990" t="s">
        <v>8602</v>
      </c>
      <c r="C4990" t="s">
        <v>3597</v>
      </c>
      <c r="D4990" t="s">
        <v>4034</v>
      </c>
      <c r="E4990" t="s">
        <v>5222</v>
      </c>
      <c r="F4990" t="s">
        <v>3718</v>
      </c>
      <c r="G4990">
        <v>208497429</v>
      </c>
      <c r="I4990" t="s">
        <v>3711</v>
      </c>
      <c r="J4990" t="s">
        <v>8697</v>
      </c>
      <c r="K4990" t="s">
        <v>3688</v>
      </c>
      <c r="M4990">
        <v>10.5</v>
      </c>
      <c r="N4990">
        <v>19</v>
      </c>
      <c r="O4990">
        <v>11</v>
      </c>
      <c r="P4990">
        <v>10.5</v>
      </c>
      <c r="Q4990">
        <v>18.8</v>
      </c>
      <c r="R4990">
        <v>9.3000000000000007</v>
      </c>
      <c r="S4990" t="b">
        <v>0</v>
      </c>
      <c r="T4990" t="b">
        <v>0</v>
      </c>
      <c r="U4990" t="b">
        <v>1</v>
      </c>
      <c r="V4990">
        <v>55000</v>
      </c>
      <c r="W4990">
        <v>35200</v>
      </c>
      <c r="X4990">
        <v>2.5</v>
      </c>
      <c r="Y4990">
        <v>45000</v>
      </c>
      <c r="Z4990">
        <v>2.06</v>
      </c>
    </row>
    <row r="4991" spans="1:26">
      <c r="A4991">
        <v>207742382</v>
      </c>
      <c r="B4991" t="s">
        <v>8602</v>
      </c>
      <c r="C4991" t="s">
        <v>3597</v>
      </c>
      <c r="D4991" t="s">
        <v>4034</v>
      </c>
      <c r="E4991" t="s">
        <v>5222</v>
      </c>
      <c r="F4991" t="s">
        <v>3718</v>
      </c>
      <c r="G4991">
        <v>207742382</v>
      </c>
      <c r="I4991" t="s">
        <v>3711</v>
      </c>
      <c r="J4991" t="s">
        <v>8696</v>
      </c>
      <c r="K4991" t="s">
        <v>3688</v>
      </c>
      <c r="M4991">
        <v>11.4</v>
      </c>
      <c r="N4991">
        <v>20.2</v>
      </c>
      <c r="O4991">
        <v>10.5</v>
      </c>
      <c r="P4991">
        <v>11.7</v>
      </c>
      <c r="Q4991">
        <v>20.9</v>
      </c>
      <c r="R4991">
        <v>8.9</v>
      </c>
      <c r="S4991" t="b">
        <v>0</v>
      </c>
      <c r="T4991" t="b">
        <v>0</v>
      </c>
      <c r="U4991" t="b">
        <v>1</v>
      </c>
      <c r="V4991">
        <v>47000</v>
      </c>
      <c r="W4991">
        <v>36000</v>
      </c>
      <c r="X4991">
        <v>2.2999999999999998</v>
      </c>
      <c r="Y4991">
        <v>45000</v>
      </c>
      <c r="Z4991">
        <v>2.2000000000000002</v>
      </c>
    </row>
    <row r="4992" spans="1:26">
      <c r="A4992">
        <v>207742377</v>
      </c>
      <c r="B4992" t="s">
        <v>8602</v>
      </c>
      <c r="C4992" t="s">
        <v>3597</v>
      </c>
      <c r="D4992" t="s">
        <v>4034</v>
      </c>
      <c r="E4992" t="s">
        <v>5222</v>
      </c>
      <c r="F4992" t="s">
        <v>3718</v>
      </c>
      <c r="G4992">
        <v>207742377</v>
      </c>
      <c r="I4992" t="s">
        <v>3711</v>
      </c>
      <c r="J4992" t="s">
        <v>8695</v>
      </c>
      <c r="K4992" t="s">
        <v>3688</v>
      </c>
      <c r="M4992">
        <v>11.5</v>
      </c>
      <c r="N4992">
        <v>20</v>
      </c>
      <c r="O4992">
        <v>10.1</v>
      </c>
      <c r="P4992">
        <v>11.7</v>
      </c>
      <c r="Q4992">
        <v>20</v>
      </c>
      <c r="R4992">
        <v>9.5</v>
      </c>
      <c r="S4992" t="b">
        <v>0</v>
      </c>
      <c r="T4992" t="b">
        <v>0</v>
      </c>
      <c r="U4992" t="b">
        <v>1</v>
      </c>
      <c r="V4992">
        <v>28000</v>
      </c>
      <c r="W4992">
        <v>27000</v>
      </c>
      <c r="X4992">
        <v>2.2999999999999998</v>
      </c>
      <c r="Y4992">
        <v>27200</v>
      </c>
      <c r="Z4992">
        <v>2.21</v>
      </c>
    </row>
    <row r="4993" spans="1:26">
      <c r="A4993">
        <v>207742365</v>
      </c>
      <c r="B4993" t="s">
        <v>8602</v>
      </c>
      <c r="C4993" t="s">
        <v>3597</v>
      </c>
      <c r="D4993" t="s">
        <v>4034</v>
      </c>
      <c r="E4993" t="s">
        <v>5222</v>
      </c>
      <c r="F4993" t="s">
        <v>3718</v>
      </c>
      <c r="G4993">
        <v>207742365</v>
      </c>
      <c r="I4993" t="s">
        <v>3711</v>
      </c>
      <c r="J4993" t="s">
        <v>8694</v>
      </c>
      <c r="K4993" t="s">
        <v>3688</v>
      </c>
      <c r="M4993">
        <v>11.2</v>
      </c>
      <c r="N4993">
        <v>21</v>
      </c>
      <c r="O4993">
        <v>10.199999999999999</v>
      </c>
      <c r="P4993">
        <v>11.7</v>
      </c>
      <c r="Q4993">
        <v>21</v>
      </c>
      <c r="R4993">
        <v>9.1999999999999993</v>
      </c>
      <c r="S4993" t="b">
        <v>0</v>
      </c>
      <c r="T4993" t="b">
        <v>0</v>
      </c>
      <c r="U4993" t="b">
        <v>1</v>
      </c>
      <c r="V4993">
        <v>28000</v>
      </c>
      <c r="W4993">
        <v>22000</v>
      </c>
      <c r="X4993">
        <v>2.6</v>
      </c>
      <c r="Y4993">
        <v>22600</v>
      </c>
      <c r="Z4993">
        <v>2.25</v>
      </c>
    </row>
    <row r="4994" spans="1:26">
      <c r="A4994">
        <v>207742362</v>
      </c>
      <c r="B4994" t="s">
        <v>8602</v>
      </c>
      <c r="C4994" t="s">
        <v>3597</v>
      </c>
      <c r="D4994" t="s">
        <v>4034</v>
      </c>
      <c r="E4994" t="s">
        <v>5222</v>
      </c>
      <c r="F4994" t="s">
        <v>3718</v>
      </c>
      <c r="G4994">
        <v>207742362</v>
      </c>
      <c r="I4994" t="s">
        <v>3711</v>
      </c>
      <c r="J4994" t="s">
        <v>8692</v>
      </c>
      <c r="K4994" t="s">
        <v>3688</v>
      </c>
      <c r="M4994">
        <v>12</v>
      </c>
      <c r="N4994">
        <v>19</v>
      </c>
      <c r="O4994">
        <v>10.8</v>
      </c>
      <c r="P4994">
        <v>12</v>
      </c>
      <c r="Q4994">
        <v>19</v>
      </c>
      <c r="R4994">
        <v>9.8000000000000007</v>
      </c>
      <c r="S4994" t="b">
        <v>0</v>
      </c>
      <c r="T4994" t="b">
        <v>0</v>
      </c>
      <c r="U4994" t="b">
        <v>1</v>
      </c>
      <c r="V4994">
        <v>18000</v>
      </c>
      <c r="W4994">
        <v>14800</v>
      </c>
      <c r="X4994">
        <v>2.4900000000000002</v>
      </c>
      <c r="Y4994">
        <v>16000</v>
      </c>
      <c r="Z4994">
        <v>2.23</v>
      </c>
    </row>
    <row r="4995" spans="1:26">
      <c r="A4995">
        <v>207742374</v>
      </c>
      <c r="B4995" t="s">
        <v>8602</v>
      </c>
      <c r="C4995" t="s">
        <v>3597</v>
      </c>
      <c r="D4995" t="s">
        <v>4034</v>
      </c>
      <c r="E4995" t="s">
        <v>5222</v>
      </c>
      <c r="F4995" t="s">
        <v>3718</v>
      </c>
      <c r="G4995">
        <v>207742374</v>
      </c>
      <c r="I4995" t="s">
        <v>3711</v>
      </c>
      <c r="J4995" t="s">
        <v>8693</v>
      </c>
      <c r="K4995" t="s">
        <v>3688</v>
      </c>
      <c r="M4995">
        <v>11.5</v>
      </c>
      <c r="N4995">
        <v>19</v>
      </c>
      <c r="O4995">
        <v>9.8000000000000007</v>
      </c>
      <c r="P4995">
        <v>12</v>
      </c>
      <c r="Q4995">
        <v>19</v>
      </c>
      <c r="R4995">
        <v>9.3000000000000007</v>
      </c>
      <c r="S4995" t="b">
        <v>0</v>
      </c>
      <c r="T4995" t="b">
        <v>0</v>
      </c>
      <c r="U4995" t="b">
        <v>1</v>
      </c>
      <c r="V4995">
        <v>19000</v>
      </c>
      <c r="W4995">
        <v>16000</v>
      </c>
      <c r="X4995">
        <v>2.61</v>
      </c>
      <c r="Y4995">
        <v>19000</v>
      </c>
      <c r="Z4995">
        <v>2.23</v>
      </c>
    </row>
    <row r="4996" spans="1:26">
      <c r="A4996">
        <v>207683266</v>
      </c>
      <c r="B4996" t="s">
        <v>8602</v>
      </c>
      <c r="C4996" t="s">
        <v>3597</v>
      </c>
      <c r="D4996" t="s">
        <v>4034</v>
      </c>
      <c r="E4996" t="s">
        <v>5262</v>
      </c>
      <c r="F4996" t="s">
        <v>3718</v>
      </c>
      <c r="G4996">
        <v>207683266</v>
      </c>
      <c r="I4996" t="s">
        <v>3711</v>
      </c>
      <c r="J4996" t="s">
        <v>8721</v>
      </c>
      <c r="K4996" t="s">
        <v>3688</v>
      </c>
      <c r="M4996">
        <v>12.5</v>
      </c>
      <c r="N4996">
        <v>21.1</v>
      </c>
      <c r="O4996">
        <v>10.5</v>
      </c>
      <c r="P4996">
        <v>12.5</v>
      </c>
      <c r="Q4996">
        <v>21.3</v>
      </c>
      <c r="R4996">
        <v>9.6999999999999993</v>
      </c>
      <c r="S4996" t="b">
        <v>0</v>
      </c>
      <c r="T4996" t="b">
        <v>0</v>
      </c>
      <c r="U4996" t="b">
        <v>1</v>
      </c>
      <c r="V4996">
        <v>24000</v>
      </c>
      <c r="W4996">
        <v>21600</v>
      </c>
      <c r="X4996">
        <v>2.61</v>
      </c>
      <c r="Y4996">
        <v>22600</v>
      </c>
      <c r="Z4996">
        <v>2.25</v>
      </c>
    </row>
    <row r="4997" spans="1:26">
      <c r="A4997">
        <v>207683272</v>
      </c>
      <c r="B4997" t="s">
        <v>8602</v>
      </c>
      <c r="C4997" t="s">
        <v>3597</v>
      </c>
      <c r="D4997" t="s">
        <v>4034</v>
      </c>
      <c r="E4997" t="s">
        <v>5262</v>
      </c>
      <c r="F4997" t="s">
        <v>3718</v>
      </c>
      <c r="G4997">
        <v>207683272</v>
      </c>
      <c r="I4997" t="s">
        <v>3711</v>
      </c>
      <c r="J4997" t="s">
        <v>8720</v>
      </c>
      <c r="K4997" t="s">
        <v>3688</v>
      </c>
      <c r="M4997">
        <v>11.4</v>
      </c>
      <c r="N4997">
        <v>20.2</v>
      </c>
      <c r="O4997">
        <v>10.5</v>
      </c>
      <c r="P4997">
        <v>11.7</v>
      </c>
      <c r="Q4997">
        <v>20.9</v>
      </c>
      <c r="R4997">
        <v>8.9</v>
      </c>
      <c r="S4997" t="b">
        <v>0</v>
      </c>
      <c r="T4997" t="b">
        <v>0</v>
      </c>
      <c r="U4997" t="b">
        <v>1</v>
      </c>
      <c r="V4997">
        <v>47000</v>
      </c>
      <c r="W4997">
        <v>36000</v>
      </c>
      <c r="X4997">
        <v>2.2999999999999998</v>
      </c>
      <c r="Y4997">
        <v>45000</v>
      </c>
      <c r="Z4997">
        <v>2.2000000000000002</v>
      </c>
    </row>
    <row r="4998" spans="1:26">
      <c r="A4998">
        <v>207683263</v>
      </c>
      <c r="B4998" t="s">
        <v>8602</v>
      </c>
      <c r="C4998" t="s">
        <v>3597</v>
      </c>
      <c r="D4998" t="s">
        <v>4034</v>
      </c>
      <c r="E4998" t="s">
        <v>5262</v>
      </c>
      <c r="F4998" t="s">
        <v>3718</v>
      </c>
      <c r="G4998">
        <v>207683263</v>
      </c>
      <c r="I4998" t="s">
        <v>3711</v>
      </c>
      <c r="J4998" t="s">
        <v>8719</v>
      </c>
      <c r="K4998" t="s">
        <v>3688</v>
      </c>
      <c r="M4998">
        <v>12</v>
      </c>
      <c r="N4998">
        <v>19</v>
      </c>
      <c r="O4998">
        <v>10.8</v>
      </c>
      <c r="P4998">
        <v>12</v>
      </c>
      <c r="Q4998">
        <v>19</v>
      </c>
      <c r="R4998">
        <v>9.8000000000000007</v>
      </c>
      <c r="S4998" t="b">
        <v>0</v>
      </c>
      <c r="T4998" t="b">
        <v>0</v>
      </c>
      <c r="U4998" t="b">
        <v>1</v>
      </c>
      <c r="V4998">
        <v>18000</v>
      </c>
      <c r="W4998">
        <v>14800</v>
      </c>
      <c r="X4998">
        <v>2.4900000000000002</v>
      </c>
      <c r="Y4998">
        <v>16000</v>
      </c>
      <c r="Z4998">
        <v>2.23</v>
      </c>
    </row>
    <row r="4999" spans="1:26">
      <c r="A4999">
        <v>211126489</v>
      </c>
      <c r="B4999" t="s">
        <v>8602</v>
      </c>
      <c r="C4999" t="s">
        <v>3597</v>
      </c>
      <c r="D4999" t="s">
        <v>4034</v>
      </c>
      <c r="E4999" t="s">
        <v>8710</v>
      </c>
      <c r="F4999" t="s">
        <v>3621</v>
      </c>
      <c r="G4999">
        <v>211126489</v>
      </c>
      <c r="I4999" t="s">
        <v>3622</v>
      </c>
      <c r="J4999" t="s">
        <v>8717</v>
      </c>
      <c r="K4999" t="s">
        <v>3624</v>
      </c>
      <c r="L4999" t="s">
        <v>8718</v>
      </c>
      <c r="M4999">
        <v>12.5</v>
      </c>
      <c r="N4999">
        <v>20.5</v>
      </c>
      <c r="O4999">
        <v>10.5</v>
      </c>
      <c r="P4999">
        <v>12.5</v>
      </c>
      <c r="Q4999">
        <v>20.5</v>
      </c>
      <c r="R4999">
        <v>9.1999999999999993</v>
      </c>
      <c r="S4999" t="b">
        <v>0</v>
      </c>
      <c r="T4999" t="b">
        <v>0</v>
      </c>
      <c r="U4999" t="b">
        <v>0</v>
      </c>
      <c r="V4999">
        <v>23000</v>
      </c>
      <c r="W4999">
        <v>17900</v>
      </c>
      <c r="X4999">
        <v>2.34</v>
      </c>
      <c r="Y4999">
        <v>21492</v>
      </c>
      <c r="Z4999">
        <v>2.25</v>
      </c>
    </row>
    <row r="5000" spans="1:26">
      <c r="A5000">
        <v>211126491</v>
      </c>
      <c r="B5000" t="s">
        <v>8602</v>
      </c>
      <c r="C5000" t="s">
        <v>3597</v>
      </c>
      <c r="D5000" t="s">
        <v>4034</v>
      </c>
      <c r="E5000" t="s">
        <v>8710</v>
      </c>
      <c r="F5000" t="s">
        <v>3621</v>
      </c>
      <c r="G5000">
        <v>211126491</v>
      </c>
      <c r="I5000" t="s">
        <v>3622</v>
      </c>
      <c r="J5000" t="s">
        <v>8715</v>
      </c>
      <c r="K5000" t="s">
        <v>3624</v>
      </c>
      <c r="L5000" t="s">
        <v>8716</v>
      </c>
      <c r="M5000">
        <v>12.5</v>
      </c>
      <c r="N5000">
        <v>22</v>
      </c>
      <c r="O5000">
        <v>11.5</v>
      </c>
      <c r="P5000">
        <v>12.6</v>
      </c>
      <c r="Q5000">
        <v>22.7</v>
      </c>
      <c r="R5000">
        <v>9.8000000000000007</v>
      </c>
      <c r="S5000" t="b">
        <v>0</v>
      </c>
      <c r="T5000" t="b">
        <v>0</v>
      </c>
      <c r="U5000" t="b">
        <v>1</v>
      </c>
      <c r="V5000">
        <v>18000</v>
      </c>
      <c r="W5000">
        <v>13800</v>
      </c>
      <c r="X5000">
        <v>2.54</v>
      </c>
      <c r="Y5000">
        <v>14760</v>
      </c>
      <c r="Z5000">
        <v>2.31</v>
      </c>
    </row>
    <row r="5001" spans="1:26">
      <c r="A5001">
        <v>211126487</v>
      </c>
      <c r="B5001" t="s">
        <v>8602</v>
      </c>
      <c r="C5001" t="s">
        <v>3597</v>
      </c>
      <c r="D5001" t="s">
        <v>4034</v>
      </c>
      <c r="E5001" t="s">
        <v>8710</v>
      </c>
      <c r="F5001" t="s">
        <v>3621</v>
      </c>
      <c r="G5001">
        <v>211126487</v>
      </c>
      <c r="I5001" t="s">
        <v>3622</v>
      </c>
      <c r="J5001" t="s">
        <v>8713</v>
      </c>
      <c r="K5001" t="s">
        <v>3624</v>
      </c>
      <c r="L5001" t="s">
        <v>8714</v>
      </c>
      <c r="M5001">
        <v>12.5</v>
      </c>
      <c r="N5001">
        <v>22</v>
      </c>
      <c r="O5001">
        <v>11.5</v>
      </c>
      <c r="P5001">
        <v>12.5</v>
      </c>
      <c r="Q5001">
        <v>22.5</v>
      </c>
      <c r="R5001">
        <v>9</v>
      </c>
      <c r="S5001" t="b">
        <v>0</v>
      </c>
      <c r="T5001" t="b">
        <v>0</v>
      </c>
      <c r="U5001" t="b">
        <v>0</v>
      </c>
      <c r="V5001">
        <v>12000</v>
      </c>
      <c r="W5001">
        <v>7500</v>
      </c>
      <c r="X5001">
        <v>2.59</v>
      </c>
      <c r="Y5001">
        <v>8210</v>
      </c>
      <c r="Z5001">
        <v>2.41</v>
      </c>
    </row>
    <row r="5002" spans="1:26">
      <c r="A5002">
        <v>211126490</v>
      </c>
      <c r="B5002" t="s">
        <v>8602</v>
      </c>
      <c r="C5002" t="s">
        <v>3597</v>
      </c>
      <c r="D5002" t="s">
        <v>4034</v>
      </c>
      <c r="E5002" t="s">
        <v>8710</v>
      </c>
      <c r="F5002" t="s">
        <v>3621</v>
      </c>
      <c r="G5002">
        <v>211126490</v>
      </c>
      <c r="I5002" t="s">
        <v>3622</v>
      </c>
      <c r="J5002" t="s">
        <v>8711</v>
      </c>
      <c r="K5002" t="s">
        <v>3624</v>
      </c>
      <c r="L5002" t="s">
        <v>8712</v>
      </c>
      <c r="M5002">
        <v>12.5</v>
      </c>
      <c r="N5002">
        <v>22</v>
      </c>
      <c r="O5002">
        <v>11.5</v>
      </c>
      <c r="P5002">
        <v>12.5</v>
      </c>
      <c r="Q5002">
        <v>22.5</v>
      </c>
      <c r="R5002">
        <v>9</v>
      </c>
      <c r="S5002" t="b">
        <v>0</v>
      </c>
      <c r="T5002" t="b">
        <v>0</v>
      </c>
      <c r="U5002" t="b">
        <v>0</v>
      </c>
      <c r="V5002">
        <v>12000</v>
      </c>
      <c r="W5002">
        <v>7500</v>
      </c>
      <c r="X5002">
        <v>2.59</v>
      </c>
      <c r="Y5002">
        <v>8210</v>
      </c>
      <c r="Z5002">
        <v>2.41</v>
      </c>
    </row>
    <row r="5003" spans="1:26">
      <c r="A5003">
        <v>207657618</v>
      </c>
      <c r="B5003" t="s">
        <v>8602</v>
      </c>
      <c r="C5003" t="s">
        <v>3597</v>
      </c>
      <c r="D5003" t="s">
        <v>4034</v>
      </c>
      <c r="E5003" t="s">
        <v>6383</v>
      </c>
      <c r="F5003" t="s">
        <v>3718</v>
      </c>
      <c r="G5003">
        <v>207657618</v>
      </c>
      <c r="I5003" t="s">
        <v>3711</v>
      </c>
      <c r="J5003" t="s">
        <v>8709</v>
      </c>
      <c r="K5003" t="s">
        <v>3688</v>
      </c>
      <c r="M5003">
        <v>11.4</v>
      </c>
      <c r="N5003">
        <v>20.2</v>
      </c>
      <c r="O5003">
        <v>10.5</v>
      </c>
      <c r="P5003">
        <v>11.7</v>
      </c>
      <c r="Q5003">
        <v>20.9</v>
      </c>
      <c r="R5003">
        <v>8.9</v>
      </c>
      <c r="S5003" t="b">
        <v>0</v>
      </c>
      <c r="T5003" t="b">
        <v>0</v>
      </c>
      <c r="U5003" t="b">
        <v>1</v>
      </c>
      <c r="V5003">
        <v>47000</v>
      </c>
      <c r="W5003">
        <v>36000</v>
      </c>
      <c r="X5003">
        <v>2.2999999999999998</v>
      </c>
      <c r="Y5003">
        <v>45000</v>
      </c>
      <c r="Z5003">
        <v>2.2000000000000002</v>
      </c>
    </row>
    <row r="5004" spans="1:26">
      <c r="A5004">
        <v>207657613</v>
      </c>
      <c r="B5004" t="s">
        <v>8602</v>
      </c>
      <c r="C5004" t="s">
        <v>3597</v>
      </c>
      <c r="D5004" t="s">
        <v>4034</v>
      </c>
      <c r="E5004" t="s">
        <v>6383</v>
      </c>
      <c r="F5004" t="s">
        <v>3718</v>
      </c>
      <c r="G5004">
        <v>207657613</v>
      </c>
      <c r="I5004" t="s">
        <v>3711</v>
      </c>
      <c r="J5004" t="s">
        <v>8708</v>
      </c>
      <c r="K5004" t="s">
        <v>3688</v>
      </c>
      <c r="M5004">
        <v>11.5</v>
      </c>
      <c r="N5004">
        <v>20</v>
      </c>
      <c r="O5004">
        <v>10.1</v>
      </c>
      <c r="P5004">
        <v>11.7</v>
      </c>
      <c r="Q5004">
        <v>20</v>
      </c>
      <c r="R5004">
        <v>9.5</v>
      </c>
      <c r="S5004" t="b">
        <v>0</v>
      </c>
      <c r="T5004" t="b">
        <v>0</v>
      </c>
      <c r="U5004" t="b">
        <v>1</v>
      </c>
      <c r="V5004">
        <v>28000</v>
      </c>
      <c r="W5004">
        <v>27000</v>
      </c>
      <c r="X5004">
        <v>2.2999999999999998</v>
      </c>
      <c r="Y5004">
        <v>27200</v>
      </c>
      <c r="Z5004">
        <v>2.21</v>
      </c>
    </row>
    <row r="5005" spans="1:26">
      <c r="A5005">
        <v>207657609</v>
      </c>
      <c r="B5005" t="s">
        <v>8602</v>
      </c>
      <c r="C5005" t="s">
        <v>3597</v>
      </c>
      <c r="D5005" t="s">
        <v>4034</v>
      </c>
      <c r="E5005" t="s">
        <v>6383</v>
      </c>
      <c r="F5005" t="s">
        <v>3718</v>
      </c>
      <c r="G5005">
        <v>207657609</v>
      </c>
      <c r="I5005" t="s">
        <v>3711</v>
      </c>
      <c r="J5005" t="s">
        <v>8707</v>
      </c>
      <c r="K5005" t="s">
        <v>3688</v>
      </c>
      <c r="M5005">
        <v>11.5</v>
      </c>
      <c r="N5005">
        <v>19</v>
      </c>
      <c r="O5005">
        <v>9.8000000000000007</v>
      </c>
      <c r="P5005">
        <v>12</v>
      </c>
      <c r="Q5005">
        <v>19</v>
      </c>
      <c r="R5005">
        <v>9.3000000000000007</v>
      </c>
      <c r="S5005" t="b">
        <v>0</v>
      </c>
      <c r="T5005" t="b">
        <v>0</v>
      </c>
      <c r="U5005" t="b">
        <v>1</v>
      </c>
      <c r="V5005">
        <v>19000</v>
      </c>
      <c r="W5005">
        <v>16000</v>
      </c>
      <c r="X5005">
        <v>2.61</v>
      </c>
      <c r="Y5005">
        <v>19000</v>
      </c>
      <c r="Z5005">
        <v>2.23</v>
      </c>
    </row>
    <row r="5006" spans="1:26">
      <c r="A5006">
        <v>207658985</v>
      </c>
      <c r="B5006" t="s">
        <v>8602</v>
      </c>
      <c r="C5006" t="s">
        <v>3597</v>
      </c>
      <c r="D5006" t="s">
        <v>4034</v>
      </c>
      <c r="E5006" t="s">
        <v>5568</v>
      </c>
      <c r="F5006" t="s">
        <v>3718</v>
      </c>
      <c r="G5006">
        <v>207658985</v>
      </c>
      <c r="I5006" t="s">
        <v>3711</v>
      </c>
      <c r="J5006" t="s">
        <v>8706</v>
      </c>
      <c r="K5006" t="s">
        <v>3688</v>
      </c>
      <c r="M5006">
        <v>11.4</v>
      </c>
      <c r="N5006">
        <v>20.2</v>
      </c>
      <c r="O5006">
        <v>10.5</v>
      </c>
      <c r="P5006">
        <v>11.7</v>
      </c>
      <c r="Q5006">
        <v>20.9</v>
      </c>
      <c r="R5006">
        <v>8.9</v>
      </c>
      <c r="S5006" t="b">
        <v>0</v>
      </c>
      <c r="T5006" t="b">
        <v>0</v>
      </c>
      <c r="U5006" t="b">
        <v>1</v>
      </c>
      <c r="V5006">
        <v>47000</v>
      </c>
      <c r="W5006">
        <v>36000</v>
      </c>
      <c r="X5006">
        <v>2.2999999999999998</v>
      </c>
      <c r="Y5006">
        <v>45000</v>
      </c>
      <c r="Z5006">
        <v>2.2000000000000002</v>
      </c>
    </row>
    <row r="5007" spans="1:26">
      <c r="A5007">
        <v>207658980</v>
      </c>
      <c r="B5007" t="s">
        <v>8602</v>
      </c>
      <c r="C5007" t="s">
        <v>3597</v>
      </c>
      <c r="D5007" t="s">
        <v>4034</v>
      </c>
      <c r="E5007" t="s">
        <v>5568</v>
      </c>
      <c r="F5007" t="s">
        <v>3718</v>
      </c>
      <c r="G5007">
        <v>207658980</v>
      </c>
      <c r="I5007" t="s">
        <v>3711</v>
      </c>
      <c r="J5007" t="s">
        <v>8705</v>
      </c>
      <c r="K5007" t="s">
        <v>3688</v>
      </c>
      <c r="M5007">
        <v>11.5</v>
      </c>
      <c r="N5007">
        <v>20</v>
      </c>
      <c r="O5007">
        <v>10.1</v>
      </c>
      <c r="P5007">
        <v>11.7</v>
      </c>
      <c r="Q5007">
        <v>20</v>
      </c>
      <c r="R5007">
        <v>9.5</v>
      </c>
      <c r="S5007" t="b">
        <v>0</v>
      </c>
      <c r="T5007" t="b">
        <v>0</v>
      </c>
      <c r="U5007" t="b">
        <v>1</v>
      </c>
      <c r="V5007">
        <v>28000</v>
      </c>
      <c r="W5007">
        <v>27000</v>
      </c>
      <c r="X5007">
        <v>2.2999999999999998</v>
      </c>
      <c r="Y5007">
        <v>27200</v>
      </c>
      <c r="Z5007">
        <v>2.21</v>
      </c>
    </row>
    <row r="5008" spans="1:26">
      <c r="A5008">
        <v>207658968</v>
      </c>
      <c r="B5008" t="s">
        <v>8602</v>
      </c>
      <c r="C5008" t="s">
        <v>3597</v>
      </c>
      <c r="D5008" t="s">
        <v>4034</v>
      </c>
      <c r="E5008" t="s">
        <v>5568</v>
      </c>
      <c r="F5008" t="s">
        <v>3718</v>
      </c>
      <c r="G5008">
        <v>207658968</v>
      </c>
      <c r="I5008" t="s">
        <v>3711</v>
      </c>
      <c r="J5008" t="s">
        <v>8704</v>
      </c>
      <c r="K5008" t="s">
        <v>3688</v>
      </c>
      <c r="M5008">
        <v>11.2</v>
      </c>
      <c r="N5008">
        <v>21</v>
      </c>
      <c r="O5008">
        <v>10.199999999999999</v>
      </c>
      <c r="P5008">
        <v>11.7</v>
      </c>
      <c r="Q5008">
        <v>21</v>
      </c>
      <c r="R5008">
        <v>9.1999999999999993</v>
      </c>
      <c r="S5008" t="b">
        <v>0</v>
      </c>
      <c r="T5008" t="b">
        <v>0</v>
      </c>
      <c r="U5008" t="b">
        <v>1</v>
      </c>
      <c r="V5008">
        <v>28000</v>
      </c>
      <c r="W5008">
        <v>22000</v>
      </c>
      <c r="X5008">
        <v>2.6</v>
      </c>
      <c r="Y5008">
        <v>22600</v>
      </c>
      <c r="Z5008">
        <v>2.25</v>
      </c>
    </row>
    <row r="5009" spans="1:26">
      <c r="A5009">
        <v>207658965</v>
      </c>
      <c r="B5009" t="s">
        <v>8602</v>
      </c>
      <c r="C5009" t="s">
        <v>3597</v>
      </c>
      <c r="D5009" t="s">
        <v>4034</v>
      </c>
      <c r="E5009" t="s">
        <v>5568</v>
      </c>
      <c r="F5009" t="s">
        <v>3718</v>
      </c>
      <c r="G5009">
        <v>207658965</v>
      </c>
      <c r="I5009" t="s">
        <v>3711</v>
      </c>
      <c r="J5009" t="s">
        <v>8702</v>
      </c>
      <c r="K5009" t="s">
        <v>3688</v>
      </c>
      <c r="M5009">
        <v>12</v>
      </c>
      <c r="N5009">
        <v>19</v>
      </c>
      <c r="O5009">
        <v>10.8</v>
      </c>
      <c r="P5009">
        <v>12</v>
      </c>
      <c r="Q5009">
        <v>19</v>
      </c>
      <c r="R5009">
        <v>9.8000000000000007</v>
      </c>
      <c r="S5009" t="b">
        <v>0</v>
      </c>
      <c r="T5009" t="b">
        <v>0</v>
      </c>
      <c r="U5009" t="b">
        <v>1</v>
      </c>
      <c r="V5009">
        <v>18000</v>
      </c>
      <c r="W5009">
        <v>14800</v>
      </c>
      <c r="X5009">
        <v>2.4900000000000002</v>
      </c>
      <c r="Y5009">
        <v>16000</v>
      </c>
      <c r="Z5009">
        <v>2.23</v>
      </c>
    </row>
    <row r="5010" spans="1:26">
      <c r="A5010">
        <v>207658977</v>
      </c>
      <c r="B5010" t="s">
        <v>8602</v>
      </c>
      <c r="C5010" t="s">
        <v>3597</v>
      </c>
      <c r="D5010" t="s">
        <v>4034</v>
      </c>
      <c r="E5010" t="s">
        <v>5568</v>
      </c>
      <c r="F5010" t="s">
        <v>3718</v>
      </c>
      <c r="G5010">
        <v>207658977</v>
      </c>
      <c r="I5010" t="s">
        <v>3711</v>
      </c>
      <c r="J5010" t="s">
        <v>8703</v>
      </c>
      <c r="K5010" t="s">
        <v>3688</v>
      </c>
      <c r="M5010">
        <v>11.5</v>
      </c>
      <c r="N5010">
        <v>19</v>
      </c>
      <c r="O5010">
        <v>9.8000000000000007</v>
      </c>
      <c r="P5010">
        <v>12</v>
      </c>
      <c r="Q5010">
        <v>19</v>
      </c>
      <c r="R5010">
        <v>9.3000000000000007</v>
      </c>
      <c r="S5010" t="b">
        <v>0</v>
      </c>
      <c r="T5010" t="b">
        <v>0</v>
      </c>
      <c r="U5010" t="b">
        <v>1</v>
      </c>
      <c r="V5010">
        <v>19000</v>
      </c>
      <c r="W5010">
        <v>16000</v>
      </c>
      <c r="X5010">
        <v>2.61</v>
      </c>
      <c r="Y5010">
        <v>19000</v>
      </c>
      <c r="Z5010">
        <v>2.23</v>
      </c>
    </row>
    <row r="5011" spans="1:26">
      <c r="A5011">
        <v>210605820</v>
      </c>
      <c r="B5011" t="s">
        <v>8602</v>
      </c>
      <c r="C5011" t="s">
        <v>3597</v>
      </c>
      <c r="D5011" t="s">
        <v>4034</v>
      </c>
      <c r="E5011" t="s">
        <v>8701</v>
      </c>
      <c r="F5011" t="s">
        <v>3718</v>
      </c>
      <c r="G5011">
        <v>210605820</v>
      </c>
      <c r="I5011" t="s">
        <v>3711</v>
      </c>
      <c r="J5011" t="s">
        <v>8655</v>
      </c>
      <c r="K5011" t="s">
        <v>3688</v>
      </c>
      <c r="M5011">
        <v>11.4</v>
      </c>
      <c r="N5011">
        <v>20.2</v>
      </c>
      <c r="O5011">
        <v>10.5</v>
      </c>
      <c r="P5011">
        <v>11.7</v>
      </c>
      <c r="Q5011">
        <v>20.9</v>
      </c>
      <c r="R5011">
        <v>8.9</v>
      </c>
      <c r="S5011" t="b">
        <v>0</v>
      </c>
      <c r="T5011" t="b">
        <v>0</v>
      </c>
      <c r="U5011" t="b">
        <v>1</v>
      </c>
      <c r="V5011">
        <v>47000</v>
      </c>
      <c r="W5011">
        <v>36000</v>
      </c>
      <c r="X5011">
        <v>2.2999999999999998</v>
      </c>
      <c r="Y5011">
        <v>45000</v>
      </c>
      <c r="Z5011">
        <v>2.2000000000000002</v>
      </c>
    </row>
    <row r="5012" spans="1:26">
      <c r="A5012">
        <v>210605814</v>
      </c>
      <c r="B5012" t="s">
        <v>8602</v>
      </c>
      <c r="C5012" t="s">
        <v>3597</v>
      </c>
      <c r="D5012" t="s">
        <v>4034</v>
      </c>
      <c r="E5012" t="s">
        <v>8701</v>
      </c>
      <c r="F5012" t="s">
        <v>3718</v>
      </c>
      <c r="G5012">
        <v>210605814</v>
      </c>
      <c r="I5012" t="s">
        <v>3711</v>
      </c>
      <c r="J5012" t="s">
        <v>8654</v>
      </c>
      <c r="K5012" t="s">
        <v>3688</v>
      </c>
      <c r="M5012">
        <v>11.5</v>
      </c>
      <c r="N5012">
        <v>20</v>
      </c>
      <c r="O5012">
        <v>10.1</v>
      </c>
      <c r="P5012">
        <v>11.7</v>
      </c>
      <c r="Q5012">
        <v>20</v>
      </c>
      <c r="R5012">
        <v>9.5</v>
      </c>
      <c r="S5012" t="b">
        <v>0</v>
      </c>
      <c r="T5012" t="b">
        <v>0</v>
      </c>
      <c r="U5012" t="b">
        <v>1</v>
      </c>
      <c r="V5012">
        <v>28000</v>
      </c>
      <c r="W5012">
        <v>27000</v>
      </c>
      <c r="X5012">
        <v>2.2999999999999998</v>
      </c>
      <c r="Y5012">
        <v>27200</v>
      </c>
      <c r="Z5012">
        <v>2.21</v>
      </c>
    </row>
    <row r="5013" spans="1:26">
      <c r="A5013">
        <v>210605811</v>
      </c>
      <c r="B5013" t="s">
        <v>8602</v>
      </c>
      <c r="C5013" t="s">
        <v>3597</v>
      </c>
      <c r="D5013" t="s">
        <v>4034</v>
      </c>
      <c r="E5013" t="s">
        <v>8701</v>
      </c>
      <c r="F5013" t="s">
        <v>3718</v>
      </c>
      <c r="G5013">
        <v>210605811</v>
      </c>
      <c r="I5013" t="s">
        <v>3711</v>
      </c>
      <c r="J5013" t="s">
        <v>8653</v>
      </c>
      <c r="K5013" t="s">
        <v>3688</v>
      </c>
      <c r="M5013">
        <v>11.5</v>
      </c>
      <c r="N5013">
        <v>19</v>
      </c>
      <c r="O5013">
        <v>9.8000000000000007</v>
      </c>
      <c r="P5013">
        <v>12</v>
      </c>
      <c r="Q5013">
        <v>19</v>
      </c>
      <c r="R5013">
        <v>9.3000000000000007</v>
      </c>
      <c r="S5013" t="b">
        <v>0</v>
      </c>
      <c r="T5013" t="b">
        <v>0</v>
      </c>
      <c r="U5013" t="b">
        <v>1</v>
      </c>
      <c r="V5013">
        <v>19000</v>
      </c>
      <c r="W5013">
        <v>16000</v>
      </c>
      <c r="X5013">
        <v>2.61</v>
      </c>
      <c r="Y5013">
        <v>19000</v>
      </c>
      <c r="Z5013">
        <v>2.23</v>
      </c>
    </row>
    <row r="5014" spans="1:26">
      <c r="A5014">
        <v>207590853</v>
      </c>
      <c r="B5014" t="s">
        <v>8602</v>
      </c>
      <c r="C5014" t="s">
        <v>3597</v>
      </c>
      <c r="D5014" t="s">
        <v>4034</v>
      </c>
      <c r="E5014" t="s">
        <v>6510</v>
      </c>
      <c r="F5014" t="s">
        <v>3718</v>
      </c>
      <c r="G5014">
        <v>207590853</v>
      </c>
      <c r="I5014" t="s">
        <v>3711</v>
      </c>
      <c r="J5014" t="s">
        <v>8700</v>
      </c>
      <c r="K5014" t="s">
        <v>3688</v>
      </c>
      <c r="M5014">
        <v>11.4</v>
      </c>
      <c r="N5014">
        <v>20.2</v>
      </c>
      <c r="O5014">
        <v>10.5</v>
      </c>
      <c r="P5014">
        <v>11.7</v>
      </c>
      <c r="Q5014">
        <v>20.9</v>
      </c>
      <c r="R5014">
        <v>8.9</v>
      </c>
      <c r="S5014" t="b">
        <v>0</v>
      </c>
      <c r="T5014" t="b">
        <v>0</v>
      </c>
      <c r="U5014" t="b">
        <v>1</v>
      </c>
      <c r="V5014">
        <v>47000</v>
      </c>
      <c r="W5014">
        <v>36000</v>
      </c>
      <c r="X5014">
        <v>2.2999999999999998</v>
      </c>
      <c r="Y5014">
        <v>45000</v>
      </c>
      <c r="Z5014">
        <v>2.2000000000000002</v>
      </c>
    </row>
    <row r="5015" spans="1:26">
      <c r="A5015">
        <v>207590850</v>
      </c>
      <c r="B5015" t="s">
        <v>8602</v>
      </c>
      <c r="C5015" t="s">
        <v>3597</v>
      </c>
      <c r="D5015" t="s">
        <v>4034</v>
      </c>
      <c r="E5015" t="s">
        <v>6510</v>
      </c>
      <c r="F5015" t="s">
        <v>3718</v>
      </c>
      <c r="G5015">
        <v>207590850</v>
      </c>
      <c r="I5015" t="s">
        <v>3711</v>
      </c>
      <c r="J5015" t="s">
        <v>8699</v>
      </c>
      <c r="K5015" t="s">
        <v>3688</v>
      </c>
      <c r="M5015">
        <v>11.5</v>
      </c>
      <c r="N5015">
        <v>20</v>
      </c>
      <c r="O5015">
        <v>10.1</v>
      </c>
      <c r="P5015">
        <v>11.7</v>
      </c>
      <c r="Q5015">
        <v>20</v>
      </c>
      <c r="R5015">
        <v>9.5</v>
      </c>
      <c r="S5015" t="b">
        <v>0</v>
      </c>
      <c r="T5015" t="b">
        <v>0</v>
      </c>
      <c r="U5015" t="b">
        <v>1</v>
      </c>
      <c r="V5015">
        <v>28000</v>
      </c>
      <c r="W5015">
        <v>27000</v>
      </c>
      <c r="X5015">
        <v>2.2999999999999998</v>
      </c>
      <c r="Y5015">
        <v>27200</v>
      </c>
      <c r="Z5015">
        <v>2.21</v>
      </c>
    </row>
    <row r="5016" spans="1:26">
      <c r="A5016">
        <v>207590847</v>
      </c>
      <c r="B5016" t="s">
        <v>8602</v>
      </c>
      <c r="C5016" t="s">
        <v>3597</v>
      </c>
      <c r="D5016" t="s">
        <v>4034</v>
      </c>
      <c r="E5016" t="s">
        <v>6510</v>
      </c>
      <c r="F5016" t="s">
        <v>3718</v>
      </c>
      <c r="G5016">
        <v>207590847</v>
      </c>
      <c r="I5016" t="s">
        <v>3711</v>
      </c>
      <c r="J5016" t="s">
        <v>8698</v>
      </c>
      <c r="K5016" t="s">
        <v>3688</v>
      </c>
      <c r="M5016">
        <v>11.5</v>
      </c>
      <c r="N5016">
        <v>19</v>
      </c>
      <c r="O5016">
        <v>9.8000000000000007</v>
      </c>
      <c r="P5016">
        <v>12</v>
      </c>
      <c r="Q5016">
        <v>19</v>
      </c>
      <c r="R5016">
        <v>9.3000000000000007</v>
      </c>
      <c r="S5016" t="b">
        <v>0</v>
      </c>
      <c r="T5016" t="b">
        <v>0</v>
      </c>
      <c r="U5016" t="b">
        <v>1</v>
      </c>
      <c r="V5016">
        <v>19000</v>
      </c>
      <c r="W5016">
        <v>16000</v>
      </c>
      <c r="X5016">
        <v>2.61</v>
      </c>
      <c r="Y5016">
        <v>19000</v>
      </c>
      <c r="Z5016">
        <v>2.23</v>
      </c>
    </row>
    <row r="5017" spans="1:26">
      <c r="A5017">
        <v>210799645</v>
      </c>
      <c r="B5017" t="s">
        <v>8602</v>
      </c>
      <c r="C5017" t="s">
        <v>3597</v>
      </c>
      <c r="D5017" t="s">
        <v>4034</v>
      </c>
      <c r="E5017" t="s">
        <v>8691</v>
      </c>
      <c r="F5017" t="s">
        <v>3718</v>
      </c>
      <c r="G5017">
        <v>210799645</v>
      </c>
      <c r="I5017" t="s">
        <v>3711</v>
      </c>
      <c r="J5017" t="s">
        <v>8697</v>
      </c>
      <c r="K5017" t="s">
        <v>3688</v>
      </c>
      <c r="M5017">
        <v>10.5</v>
      </c>
      <c r="N5017">
        <v>19</v>
      </c>
      <c r="O5017">
        <v>11</v>
      </c>
      <c r="P5017">
        <v>10.5</v>
      </c>
      <c r="Q5017">
        <v>18.8</v>
      </c>
      <c r="R5017">
        <v>9.3000000000000007</v>
      </c>
      <c r="S5017" t="b">
        <v>0</v>
      </c>
      <c r="T5017" t="b">
        <v>0</v>
      </c>
      <c r="U5017" t="b">
        <v>1</v>
      </c>
      <c r="V5017">
        <v>55000</v>
      </c>
      <c r="W5017">
        <v>35200</v>
      </c>
      <c r="X5017">
        <v>2.5</v>
      </c>
      <c r="Y5017">
        <v>45000</v>
      </c>
      <c r="Z5017">
        <v>2.06</v>
      </c>
    </row>
    <row r="5018" spans="1:26">
      <c r="A5018">
        <v>210799637</v>
      </c>
      <c r="B5018" t="s">
        <v>8602</v>
      </c>
      <c r="C5018" t="s">
        <v>3597</v>
      </c>
      <c r="D5018" t="s">
        <v>4034</v>
      </c>
      <c r="E5018" t="s">
        <v>8691</v>
      </c>
      <c r="F5018" t="s">
        <v>3718</v>
      </c>
      <c r="G5018">
        <v>210799637</v>
      </c>
      <c r="I5018" t="s">
        <v>3711</v>
      </c>
      <c r="J5018" t="s">
        <v>8696</v>
      </c>
      <c r="K5018" t="s">
        <v>3688</v>
      </c>
      <c r="M5018">
        <v>11.4</v>
      </c>
      <c r="N5018">
        <v>20.2</v>
      </c>
      <c r="O5018">
        <v>10.5</v>
      </c>
      <c r="P5018">
        <v>11.7</v>
      </c>
      <c r="Q5018">
        <v>20.9</v>
      </c>
      <c r="R5018">
        <v>8.9</v>
      </c>
      <c r="S5018" t="b">
        <v>0</v>
      </c>
      <c r="T5018" t="b">
        <v>0</v>
      </c>
      <c r="U5018" t="b">
        <v>1</v>
      </c>
      <c r="V5018">
        <v>47000</v>
      </c>
      <c r="W5018">
        <v>36000</v>
      </c>
      <c r="X5018">
        <v>2.2999999999999998</v>
      </c>
      <c r="Y5018">
        <v>45000</v>
      </c>
      <c r="Z5018">
        <v>2.2000000000000002</v>
      </c>
    </row>
    <row r="5019" spans="1:26">
      <c r="A5019">
        <v>210799632</v>
      </c>
      <c r="B5019" t="s">
        <v>8602</v>
      </c>
      <c r="C5019" t="s">
        <v>3597</v>
      </c>
      <c r="D5019" t="s">
        <v>4034</v>
      </c>
      <c r="E5019" t="s">
        <v>8691</v>
      </c>
      <c r="F5019" t="s">
        <v>3718</v>
      </c>
      <c r="G5019">
        <v>210799632</v>
      </c>
      <c r="I5019" t="s">
        <v>3711</v>
      </c>
      <c r="J5019" t="s">
        <v>8695</v>
      </c>
      <c r="K5019" t="s">
        <v>3688</v>
      </c>
      <c r="M5019">
        <v>11.5</v>
      </c>
      <c r="N5019">
        <v>20</v>
      </c>
      <c r="O5019">
        <v>10.1</v>
      </c>
      <c r="P5019">
        <v>11.7</v>
      </c>
      <c r="Q5019">
        <v>20</v>
      </c>
      <c r="R5019">
        <v>9.5</v>
      </c>
      <c r="S5019" t="b">
        <v>0</v>
      </c>
      <c r="T5019" t="b">
        <v>0</v>
      </c>
      <c r="U5019" t="b">
        <v>1</v>
      </c>
      <c r="V5019">
        <v>28000</v>
      </c>
      <c r="W5019">
        <v>27000</v>
      </c>
      <c r="X5019">
        <v>2.2999999999999998</v>
      </c>
      <c r="Y5019">
        <v>27200</v>
      </c>
      <c r="Z5019">
        <v>2.21</v>
      </c>
    </row>
    <row r="5020" spans="1:26">
      <c r="A5020">
        <v>210799620</v>
      </c>
      <c r="B5020" t="s">
        <v>8602</v>
      </c>
      <c r="C5020" t="s">
        <v>3597</v>
      </c>
      <c r="D5020" t="s">
        <v>4034</v>
      </c>
      <c r="E5020" t="s">
        <v>8691</v>
      </c>
      <c r="F5020" t="s">
        <v>3718</v>
      </c>
      <c r="G5020">
        <v>210799620</v>
      </c>
      <c r="I5020" t="s">
        <v>3711</v>
      </c>
      <c r="J5020" t="s">
        <v>8694</v>
      </c>
      <c r="K5020" t="s">
        <v>3688</v>
      </c>
      <c r="M5020">
        <v>11.2</v>
      </c>
      <c r="N5020">
        <v>21</v>
      </c>
      <c r="O5020">
        <v>10.199999999999999</v>
      </c>
      <c r="P5020">
        <v>11.7</v>
      </c>
      <c r="Q5020">
        <v>21</v>
      </c>
      <c r="R5020">
        <v>9.1999999999999993</v>
      </c>
      <c r="S5020" t="b">
        <v>0</v>
      </c>
      <c r="T5020" t="b">
        <v>0</v>
      </c>
      <c r="U5020" t="b">
        <v>1</v>
      </c>
      <c r="V5020">
        <v>28000</v>
      </c>
      <c r="W5020">
        <v>22000</v>
      </c>
      <c r="X5020">
        <v>2.6</v>
      </c>
      <c r="Y5020">
        <v>22600</v>
      </c>
      <c r="Z5020">
        <v>2.25</v>
      </c>
    </row>
    <row r="5021" spans="1:26">
      <c r="A5021">
        <v>210799617</v>
      </c>
      <c r="B5021" t="s">
        <v>8602</v>
      </c>
      <c r="C5021" t="s">
        <v>3597</v>
      </c>
      <c r="D5021" t="s">
        <v>4034</v>
      </c>
      <c r="E5021" t="s">
        <v>8691</v>
      </c>
      <c r="F5021" t="s">
        <v>3718</v>
      </c>
      <c r="G5021">
        <v>210799617</v>
      </c>
      <c r="I5021" t="s">
        <v>3711</v>
      </c>
      <c r="J5021" t="s">
        <v>8692</v>
      </c>
      <c r="K5021" t="s">
        <v>3688</v>
      </c>
      <c r="M5021">
        <v>12</v>
      </c>
      <c r="N5021">
        <v>19</v>
      </c>
      <c r="O5021">
        <v>10.8</v>
      </c>
      <c r="P5021">
        <v>12</v>
      </c>
      <c r="Q5021">
        <v>19</v>
      </c>
      <c r="R5021">
        <v>9.8000000000000007</v>
      </c>
      <c r="S5021" t="b">
        <v>0</v>
      </c>
      <c r="T5021" t="b">
        <v>0</v>
      </c>
      <c r="U5021" t="b">
        <v>1</v>
      </c>
      <c r="V5021">
        <v>18000</v>
      </c>
      <c r="W5021">
        <v>14800</v>
      </c>
      <c r="X5021">
        <v>2.4900000000000002</v>
      </c>
      <c r="Y5021">
        <v>16000</v>
      </c>
      <c r="Z5021">
        <v>2.23</v>
      </c>
    </row>
    <row r="5022" spans="1:26">
      <c r="A5022">
        <v>210799629</v>
      </c>
      <c r="B5022" t="s">
        <v>8602</v>
      </c>
      <c r="C5022" t="s">
        <v>3597</v>
      </c>
      <c r="D5022" t="s">
        <v>4034</v>
      </c>
      <c r="E5022" t="s">
        <v>8691</v>
      </c>
      <c r="F5022" t="s">
        <v>3718</v>
      </c>
      <c r="G5022">
        <v>210799629</v>
      </c>
      <c r="I5022" t="s">
        <v>3711</v>
      </c>
      <c r="J5022" t="s">
        <v>8693</v>
      </c>
      <c r="K5022" t="s">
        <v>3688</v>
      </c>
      <c r="M5022">
        <v>11.5</v>
      </c>
      <c r="N5022">
        <v>19</v>
      </c>
      <c r="O5022">
        <v>9.8000000000000007</v>
      </c>
      <c r="P5022">
        <v>12</v>
      </c>
      <c r="Q5022">
        <v>19</v>
      </c>
      <c r="R5022">
        <v>9.3000000000000007</v>
      </c>
      <c r="S5022" t="b">
        <v>0</v>
      </c>
      <c r="T5022" t="b">
        <v>0</v>
      </c>
      <c r="U5022" t="b">
        <v>1</v>
      </c>
      <c r="V5022">
        <v>19000</v>
      </c>
      <c r="W5022">
        <v>16000</v>
      </c>
      <c r="X5022">
        <v>2.61</v>
      </c>
      <c r="Y5022">
        <v>19000</v>
      </c>
      <c r="Z5022">
        <v>2.23</v>
      </c>
    </row>
    <row r="5023" spans="1:26">
      <c r="A5023">
        <v>209864940</v>
      </c>
      <c r="B5023" t="s">
        <v>8602</v>
      </c>
      <c r="C5023" t="s">
        <v>3597</v>
      </c>
      <c r="D5023" t="s">
        <v>4034</v>
      </c>
      <c r="E5023" t="s">
        <v>6243</v>
      </c>
      <c r="F5023" t="s">
        <v>3718</v>
      </c>
      <c r="G5023">
        <v>209864940</v>
      </c>
      <c r="I5023" t="s">
        <v>3711</v>
      </c>
      <c r="J5023" t="s">
        <v>8690</v>
      </c>
      <c r="K5023" t="s">
        <v>3688</v>
      </c>
      <c r="M5023">
        <v>10.5</v>
      </c>
      <c r="N5023">
        <v>19</v>
      </c>
      <c r="O5023">
        <v>11</v>
      </c>
      <c r="P5023">
        <v>10.5</v>
      </c>
      <c r="Q5023">
        <v>18.8</v>
      </c>
      <c r="R5023">
        <v>9.3000000000000007</v>
      </c>
      <c r="S5023" t="b">
        <v>0</v>
      </c>
      <c r="T5023" t="b">
        <v>0</v>
      </c>
      <c r="U5023" t="b">
        <v>1</v>
      </c>
      <c r="V5023">
        <v>55000</v>
      </c>
      <c r="W5023">
        <v>35200</v>
      </c>
      <c r="X5023">
        <v>2.5</v>
      </c>
      <c r="Y5023">
        <v>45000</v>
      </c>
      <c r="Z5023">
        <v>2.06</v>
      </c>
    </row>
    <row r="5024" spans="1:26">
      <c r="A5024">
        <v>210288141</v>
      </c>
      <c r="B5024" t="s">
        <v>8602</v>
      </c>
      <c r="C5024" t="s">
        <v>3597</v>
      </c>
      <c r="D5024" t="s">
        <v>4034</v>
      </c>
      <c r="E5024" t="s">
        <v>6243</v>
      </c>
      <c r="F5024" t="s">
        <v>3718</v>
      </c>
      <c r="G5024">
        <v>210288141</v>
      </c>
      <c r="I5024" t="s">
        <v>3711</v>
      </c>
      <c r="J5024" t="s">
        <v>8686</v>
      </c>
      <c r="K5024" t="s">
        <v>3688</v>
      </c>
      <c r="M5024">
        <v>11.5</v>
      </c>
      <c r="N5024">
        <v>19</v>
      </c>
      <c r="O5024">
        <v>9.8000000000000007</v>
      </c>
      <c r="P5024">
        <v>12</v>
      </c>
      <c r="Q5024">
        <v>19</v>
      </c>
      <c r="R5024">
        <v>9.3000000000000007</v>
      </c>
      <c r="S5024" t="b">
        <v>0</v>
      </c>
      <c r="T5024" t="b">
        <v>0</v>
      </c>
      <c r="U5024" t="b">
        <v>1</v>
      </c>
      <c r="V5024">
        <v>19000</v>
      </c>
      <c r="W5024">
        <v>16000</v>
      </c>
      <c r="X5024">
        <v>2.61</v>
      </c>
      <c r="Y5024">
        <v>19000</v>
      </c>
      <c r="Z5024">
        <v>2.23</v>
      </c>
    </row>
    <row r="5025" spans="1:26">
      <c r="A5025">
        <v>210288150</v>
      </c>
      <c r="B5025" t="s">
        <v>8602</v>
      </c>
      <c r="C5025" t="s">
        <v>3597</v>
      </c>
      <c r="D5025" t="s">
        <v>4034</v>
      </c>
      <c r="E5025" t="s">
        <v>6243</v>
      </c>
      <c r="F5025" t="s">
        <v>3718</v>
      </c>
      <c r="G5025">
        <v>210288150</v>
      </c>
      <c r="I5025" t="s">
        <v>3711</v>
      </c>
      <c r="J5025" t="s">
        <v>8687</v>
      </c>
      <c r="K5025" t="s">
        <v>3688</v>
      </c>
      <c r="M5025">
        <v>11.4</v>
      </c>
      <c r="N5025">
        <v>20.2</v>
      </c>
      <c r="O5025">
        <v>10.5</v>
      </c>
      <c r="P5025">
        <v>11.7</v>
      </c>
      <c r="Q5025">
        <v>20.9</v>
      </c>
      <c r="R5025">
        <v>8.9</v>
      </c>
      <c r="S5025" t="b">
        <v>0</v>
      </c>
      <c r="T5025" t="b">
        <v>0</v>
      </c>
      <c r="U5025" t="b">
        <v>1</v>
      </c>
      <c r="V5025">
        <v>47000</v>
      </c>
      <c r="W5025">
        <v>36000</v>
      </c>
      <c r="X5025">
        <v>2.2999999999999998</v>
      </c>
      <c r="Y5025">
        <v>45000</v>
      </c>
      <c r="Z5025">
        <v>2.2000000000000002</v>
      </c>
    </row>
    <row r="5026" spans="1:26">
      <c r="A5026">
        <v>210288144</v>
      </c>
      <c r="B5026" t="s">
        <v>8602</v>
      </c>
      <c r="C5026" t="s">
        <v>3597</v>
      </c>
      <c r="D5026" t="s">
        <v>4034</v>
      </c>
      <c r="E5026" t="s">
        <v>6243</v>
      </c>
      <c r="F5026" t="s">
        <v>3718</v>
      </c>
      <c r="G5026">
        <v>210288144</v>
      </c>
      <c r="I5026" t="s">
        <v>3711</v>
      </c>
      <c r="J5026" t="s">
        <v>8689</v>
      </c>
      <c r="K5026" t="s">
        <v>3688</v>
      </c>
      <c r="M5026">
        <v>11.5</v>
      </c>
      <c r="N5026">
        <v>20</v>
      </c>
      <c r="O5026">
        <v>10.1</v>
      </c>
      <c r="P5026">
        <v>11.7</v>
      </c>
      <c r="Q5026">
        <v>20</v>
      </c>
      <c r="R5026">
        <v>9.5</v>
      </c>
      <c r="S5026" t="b">
        <v>0</v>
      </c>
      <c r="T5026" t="b">
        <v>0</v>
      </c>
      <c r="U5026" t="b">
        <v>1</v>
      </c>
      <c r="V5026">
        <v>28000</v>
      </c>
      <c r="W5026">
        <v>27000</v>
      </c>
      <c r="X5026">
        <v>2.2999999999999998</v>
      </c>
      <c r="Y5026">
        <v>27200</v>
      </c>
      <c r="Z5026">
        <v>2.21</v>
      </c>
    </row>
    <row r="5027" spans="1:26">
      <c r="A5027">
        <v>210288132</v>
      </c>
      <c r="B5027" t="s">
        <v>8602</v>
      </c>
      <c r="C5027" t="s">
        <v>3597</v>
      </c>
      <c r="D5027" t="s">
        <v>4034</v>
      </c>
      <c r="E5027" t="s">
        <v>6243</v>
      </c>
      <c r="F5027" t="s">
        <v>3718</v>
      </c>
      <c r="G5027">
        <v>210288132</v>
      </c>
      <c r="I5027" t="s">
        <v>3711</v>
      </c>
      <c r="J5027" t="s">
        <v>8688</v>
      </c>
      <c r="K5027" t="s">
        <v>3688</v>
      </c>
      <c r="M5027">
        <v>11.2</v>
      </c>
      <c r="N5027">
        <v>21</v>
      </c>
      <c r="O5027">
        <v>10.199999999999999</v>
      </c>
      <c r="P5027">
        <v>11.7</v>
      </c>
      <c r="Q5027">
        <v>21</v>
      </c>
      <c r="R5027">
        <v>9.1999999999999993</v>
      </c>
      <c r="S5027" t="b">
        <v>0</v>
      </c>
      <c r="T5027" t="b">
        <v>0</v>
      </c>
      <c r="U5027" t="b">
        <v>1</v>
      </c>
      <c r="V5027">
        <v>28000</v>
      </c>
      <c r="W5027">
        <v>22000</v>
      </c>
      <c r="X5027">
        <v>2.6</v>
      </c>
      <c r="Y5027">
        <v>22600</v>
      </c>
      <c r="Z5027">
        <v>2.25</v>
      </c>
    </row>
    <row r="5028" spans="1:26">
      <c r="A5028">
        <v>210288129</v>
      </c>
      <c r="B5028" t="s">
        <v>8602</v>
      </c>
      <c r="C5028" t="s">
        <v>3597</v>
      </c>
      <c r="D5028" t="s">
        <v>4034</v>
      </c>
      <c r="E5028" t="s">
        <v>6243</v>
      </c>
      <c r="F5028" t="s">
        <v>3718</v>
      </c>
      <c r="G5028">
        <v>210288129</v>
      </c>
      <c r="I5028" t="s">
        <v>3711</v>
      </c>
      <c r="J5028" t="s">
        <v>8685</v>
      </c>
      <c r="K5028" t="s">
        <v>3688</v>
      </c>
      <c r="M5028">
        <v>12</v>
      </c>
      <c r="N5028">
        <v>19</v>
      </c>
      <c r="O5028">
        <v>10.8</v>
      </c>
      <c r="P5028">
        <v>12</v>
      </c>
      <c r="Q5028">
        <v>19</v>
      </c>
      <c r="R5028">
        <v>9.8000000000000007</v>
      </c>
      <c r="S5028" t="b">
        <v>0</v>
      </c>
      <c r="T5028" t="b">
        <v>0</v>
      </c>
      <c r="U5028" t="b">
        <v>1</v>
      </c>
      <c r="V5028">
        <v>18000</v>
      </c>
      <c r="W5028">
        <v>14800</v>
      </c>
      <c r="X5028">
        <v>2.4900000000000002</v>
      </c>
      <c r="Y5028">
        <v>16000</v>
      </c>
      <c r="Z5028">
        <v>2.23</v>
      </c>
    </row>
    <row r="5029" spans="1:26">
      <c r="A5029">
        <v>210857281</v>
      </c>
      <c r="B5029" t="s">
        <v>8602</v>
      </c>
      <c r="C5029" t="s">
        <v>3597</v>
      </c>
      <c r="D5029" t="s">
        <v>4034</v>
      </c>
      <c r="E5029" t="s">
        <v>8221</v>
      </c>
      <c r="F5029" t="s">
        <v>3718</v>
      </c>
      <c r="G5029">
        <v>210857281</v>
      </c>
      <c r="I5029" t="s">
        <v>3711</v>
      </c>
      <c r="J5029" t="s">
        <v>8684</v>
      </c>
      <c r="K5029" t="s">
        <v>3688</v>
      </c>
      <c r="M5029">
        <v>11.2</v>
      </c>
      <c r="N5029">
        <v>21</v>
      </c>
      <c r="O5029">
        <v>10.199999999999999</v>
      </c>
      <c r="P5029">
        <v>11.7</v>
      </c>
      <c r="Q5029">
        <v>21</v>
      </c>
      <c r="R5029">
        <v>9.1999999999999993</v>
      </c>
      <c r="S5029" t="b">
        <v>0</v>
      </c>
      <c r="T5029" t="b">
        <v>0</v>
      </c>
      <c r="U5029" t="b">
        <v>1</v>
      </c>
      <c r="V5029">
        <v>28000</v>
      </c>
      <c r="W5029">
        <v>22000</v>
      </c>
      <c r="X5029">
        <v>2.6</v>
      </c>
      <c r="Y5029">
        <v>22600</v>
      </c>
      <c r="Z5029">
        <v>2.25</v>
      </c>
    </row>
    <row r="5030" spans="1:26">
      <c r="A5030">
        <v>210857278</v>
      </c>
      <c r="B5030" t="s">
        <v>8602</v>
      </c>
      <c r="C5030" t="s">
        <v>3597</v>
      </c>
      <c r="D5030" t="s">
        <v>4034</v>
      </c>
      <c r="E5030" t="s">
        <v>8221</v>
      </c>
      <c r="F5030" t="s">
        <v>3718</v>
      </c>
      <c r="G5030">
        <v>210857278</v>
      </c>
      <c r="I5030" t="s">
        <v>3711</v>
      </c>
      <c r="J5030" t="s">
        <v>8683</v>
      </c>
      <c r="K5030" t="s">
        <v>3688</v>
      </c>
      <c r="M5030">
        <v>12</v>
      </c>
      <c r="N5030">
        <v>19</v>
      </c>
      <c r="O5030">
        <v>10.8</v>
      </c>
      <c r="P5030">
        <v>12</v>
      </c>
      <c r="Q5030">
        <v>19</v>
      </c>
      <c r="R5030">
        <v>9.8000000000000007</v>
      </c>
      <c r="S5030" t="b">
        <v>0</v>
      </c>
      <c r="T5030" t="b">
        <v>0</v>
      </c>
      <c r="U5030" t="b">
        <v>1</v>
      </c>
      <c r="V5030">
        <v>18000</v>
      </c>
      <c r="W5030">
        <v>14800</v>
      </c>
      <c r="X5030">
        <v>2.4900000000000002</v>
      </c>
      <c r="Y5030">
        <v>16000</v>
      </c>
      <c r="Z5030">
        <v>2.23</v>
      </c>
    </row>
    <row r="5031" spans="1:26">
      <c r="A5031">
        <v>207743795</v>
      </c>
      <c r="B5031" t="s">
        <v>8602</v>
      </c>
      <c r="C5031" t="s">
        <v>3597</v>
      </c>
      <c r="D5031" t="s">
        <v>4034</v>
      </c>
      <c r="E5031" t="s">
        <v>4035</v>
      </c>
      <c r="F5031" t="s">
        <v>3718</v>
      </c>
      <c r="G5031">
        <v>207743795</v>
      </c>
      <c r="I5031" t="s">
        <v>3711</v>
      </c>
      <c r="J5031" t="s">
        <v>8682</v>
      </c>
      <c r="K5031" t="s">
        <v>3688</v>
      </c>
      <c r="M5031">
        <v>11.4</v>
      </c>
      <c r="N5031">
        <v>20.2</v>
      </c>
      <c r="O5031">
        <v>10.5</v>
      </c>
      <c r="P5031">
        <v>11.7</v>
      </c>
      <c r="Q5031">
        <v>20.9</v>
      </c>
      <c r="R5031">
        <v>8.9</v>
      </c>
      <c r="S5031" t="b">
        <v>0</v>
      </c>
      <c r="T5031" t="b">
        <v>0</v>
      </c>
      <c r="U5031" t="b">
        <v>1</v>
      </c>
      <c r="V5031">
        <v>47000</v>
      </c>
      <c r="W5031">
        <v>36000</v>
      </c>
      <c r="X5031">
        <v>2.2999999999999998</v>
      </c>
      <c r="Y5031">
        <v>45000</v>
      </c>
      <c r="Z5031">
        <v>2.2000000000000002</v>
      </c>
    </row>
    <row r="5032" spans="1:26">
      <c r="A5032">
        <v>207743789</v>
      </c>
      <c r="B5032" t="s">
        <v>8602</v>
      </c>
      <c r="C5032" t="s">
        <v>3597</v>
      </c>
      <c r="D5032" t="s">
        <v>4034</v>
      </c>
      <c r="E5032" t="s">
        <v>4035</v>
      </c>
      <c r="F5032" t="s">
        <v>3718</v>
      </c>
      <c r="G5032">
        <v>207743789</v>
      </c>
      <c r="I5032" t="s">
        <v>3711</v>
      </c>
      <c r="J5032" t="s">
        <v>8681</v>
      </c>
      <c r="K5032" t="s">
        <v>3688</v>
      </c>
      <c r="M5032">
        <v>11.5</v>
      </c>
      <c r="N5032">
        <v>20</v>
      </c>
      <c r="O5032">
        <v>10.1</v>
      </c>
      <c r="P5032">
        <v>11.7</v>
      </c>
      <c r="Q5032">
        <v>20</v>
      </c>
      <c r="R5032">
        <v>9.5</v>
      </c>
      <c r="S5032" t="b">
        <v>0</v>
      </c>
      <c r="T5032" t="b">
        <v>0</v>
      </c>
      <c r="U5032" t="b">
        <v>1</v>
      </c>
      <c r="V5032">
        <v>28000</v>
      </c>
      <c r="W5032">
        <v>27000</v>
      </c>
      <c r="X5032">
        <v>2.2999999999999998</v>
      </c>
      <c r="Y5032">
        <v>27200</v>
      </c>
      <c r="Z5032">
        <v>2.21</v>
      </c>
    </row>
    <row r="5033" spans="1:26">
      <c r="A5033">
        <v>207743777</v>
      </c>
      <c r="B5033" t="s">
        <v>8602</v>
      </c>
      <c r="C5033" t="s">
        <v>3597</v>
      </c>
      <c r="D5033" t="s">
        <v>4034</v>
      </c>
      <c r="E5033" t="s">
        <v>4035</v>
      </c>
      <c r="F5033" t="s">
        <v>3718</v>
      </c>
      <c r="G5033">
        <v>207743777</v>
      </c>
      <c r="I5033" t="s">
        <v>3711</v>
      </c>
      <c r="J5033" t="s">
        <v>8680</v>
      </c>
      <c r="K5033" t="s">
        <v>3688</v>
      </c>
      <c r="M5033">
        <v>11.2</v>
      </c>
      <c r="N5033">
        <v>21</v>
      </c>
      <c r="O5033">
        <v>10.199999999999999</v>
      </c>
      <c r="P5033">
        <v>11.7</v>
      </c>
      <c r="Q5033">
        <v>21</v>
      </c>
      <c r="R5033">
        <v>9.1999999999999993</v>
      </c>
      <c r="S5033" t="b">
        <v>0</v>
      </c>
      <c r="T5033" t="b">
        <v>0</v>
      </c>
      <c r="U5033" t="b">
        <v>1</v>
      </c>
      <c r="V5033">
        <v>28000</v>
      </c>
      <c r="W5033">
        <v>22000</v>
      </c>
      <c r="X5033">
        <v>2.6</v>
      </c>
      <c r="Y5033">
        <v>22600</v>
      </c>
      <c r="Z5033">
        <v>2.25</v>
      </c>
    </row>
    <row r="5034" spans="1:26">
      <c r="A5034">
        <v>207743774</v>
      </c>
      <c r="B5034" t="s">
        <v>8602</v>
      </c>
      <c r="C5034" t="s">
        <v>3597</v>
      </c>
      <c r="D5034" t="s">
        <v>4034</v>
      </c>
      <c r="E5034" t="s">
        <v>4035</v>
      </c>
      <c r="F5034" t="s">
        <v>3718</v>
      </c>
      <c r="G5034">
        <v>207743774</v>
      </c>
      <c r="I5034" t="s">
        <v>3711</v>
      </c>
      <c r="J5034" t="s">
        <v>8678</v>
      </c>
      <c r="K5034" t="s">
        <v>3688</v>
      </c>
      <c r="M5034">
        <v>12</v>
      </c>
      <c r="N5034">
        <v>19</v>
      </c>
      <c r="O5034">
        <v>10.8</v>
      </c>
      <c r="P5034">
        <v>12</v>
      </c>
      <c r="Q5034">
        <v>19</v>
      </c>
      <c r="R5034">
        <v>9.8000000000000007</v>
      </c>
      <c r="S5034" t="b">
        <v>0</v>
      </c>
      <c r="T5034" t="b">
        <v>0</v>
      </c>
      <c r="U5034" t="b">
        <v>1</v>
      </c>
      <c r="V5034">
        <v>18000</v>
      </c>
      <c r="W5034">
        <v>14800</v>
      </c>
      <c r="X5034">
        <v>2.4900000000000002</v>
      </c>
      <c r="Y5034">
        <v>16000</v>
      </c>
      <c r="Z5034">
        <v>2.23</v>
      </c>
    </row>
    <row r="5035" spans="1:26">
      <c r="A5035">
        <v>207743786</v>
      </c>
      <c r="B5035" t="s">
        <v>8602</v>
      </c>
      <c r="C5035" t="s">
        <v>3597</v>
      </c>
      <c r="D5035" t="s">
        <v>4034</v>
      </c>
      <c r="E5035" t="s">
        <v>4035</v>
      </c>
      <c r="F5035" t="s">
        <v>3718</v>
      </c>
      <c r="G5035">
        <v>207743786</v>
      </c>
      <c r="I5035" t="s">
        <v>3711</v>
      </c>
      <c r="J5035" t="s">
        <v>8679</v>
      </c>
      <c r="K5035" t="s">
        <v>3688</v>
      </c>
      <c r="M5035">
        <v>11.5</v>
      </c>
      <c r="N5035">
        <v>19</v>
      </c>
      <c r="O5035">
        <v>9.8000000000000007</v>
      </c>
      <c r="P5035">
        <v>12</v>
      </c>
      <c r="Q5035">
        <v>19</v>
      </c>
      <c r="R5035">
        <v>9.3000000000000007</v>
      </c>
      <c r="S5035" t="b">
        <v>0</v>
      </c>
      <c r="T5035" t="b">
        <v>0</v>
      </c>
      <c r="U5035" t="b">
        <v>1</v>
      </c>
      <c r="V5035">
        <v>19000</v>
      </c>
      <c r="W5035">
        <v>16000</v>
      </c>
      <c r="X5035">
        <v>2.61</v>
      </c>
      <c r="Y5035">
        <v>19000</v>
      </c>
      <c r="Z5035">
        <v>2.23</v>
      </c>
    </row>
    <row r="5036" spans="1:26">
      <c r="A5036">
        <v>210857399</v>
      </c>
      <c r="B5036" t="s">
        <v>8602</v>
      </c>
      <c r="C5036" t="s">
        <v>3597</v>
      </c>
      <c r="D5036" t="s">
        <v>4034</v>
      </c>
      <c r="E5036" t="s">
        <v>5423</v>
      </c>
      <c r="F5036" t="s">
        <v>3718</v>
      </c>
      <c r="G5036">
        <v>210857399</v>
      </c>
      <c r="I5036" t="s">
        <v>3711</v>
      </c>
      <c r="J5036" t="s">
        <v>8677</v>
      </c>
      <c r="K5036" t="s">
        <v>3688</v>
      </c>
      <c r="M5036">
        <v>10.5</v>
      </c>
      <c r="N5036">
        <v>19</v>
      </c>
      <c r="O5036">
        <v>11</v>
      </c>
      <c r="P5036">
        <v>10.5</v>
      </c>
      <c r="Q5036">
        <v>18.8</v>
      </c>
      <c r="R5036">
        <v>9.3000000000000007</v>
      </c>
      <c r="S5036" t="b">
        <v>0</v>
      </c>
      <c r="T5036" t="b">
        <v>0</v>
      </c>
      <c r="U5036" t="b">
        <v>1</v>
      </c>
      <c r="V5036">
        <v>55000</v>
      </c>
      <c r="W5036">
        <v>35200</v>
      </c>
      <c r="X5036">
        <v>2.5</v>
      </c>
      <c r="Y5036">
        <v>45000</v>
      </c>
      <c r="Z5036">
        <v>2.06</v>
      </c>
    </row>
    <row r="5037" spans="1:26">
      <c r="A5037">
        <v>210857405</v>
      </c>
      <c r="B5037" t="s">
        <v>8602</v>
      </c>
      <c r="C5037" t="s">
        <v>3597</v>
      </c>
      <c r="D5037" t="s">
        <v>4034</v>
      </c>
      <c r="E5037" t="s">
        <v>5423</v>
      </c>
      <c r="F5037" t="s">
        <v>3718</v>
      </c>
      <c r="G5037">
        <v>210857405</v>
      </c>
      <c r="I5037" t="s">
        <v>3711</v>
      </c>
      <c r="J5037" t="s">
        <v>8676</v>
      </c>
      <c r="K5037" t="s">
        <v>3688</v>
      </c>
      <c r="M5037">
        <v>11.2</v>
      </c>
      <c r="N5037">
        <v>21</v>
      </c>
      <c r="O5037">
        <v>10.199999999999999</v>
      </c>
      <c r="P5037">
        <v>11.7</v>
      </c>
      <c r="Q5037">
        <v>21</v>
      </c>
      <c r="R5037">
        <v>9.1999999999999993</v>
      </c>
      <c r="S5037" t="b">
        <v>0</v>
      </c>
      <c r="T5037" t="b">
        <v>0</v>
      </c>
      <c r="U5037" t="b">
        <v>1</v>
      </c>
      <c r="V5037">
        <v>28000</v>
      </c>
      <c r="W5037">
        <v>22000</v>
      </c>
      <c r="X5037">
        <v>2.6</v>
      </c>
      <c r="Y5037">
        <v>22600</v>
      </c>
      <c r="Z5037">
        <v>2.25</v>
      </c>
    </row>
    <row r="5038" spans="1:26">
      <c r="A5038">
        <v>210857402</v>
      </c>
      <c r="B5038" t="s">
        <v>8602</v>
      </c>
      <c r="C5038" t="s">
        <v>3597</v>
      </c>
      <c r="D5038" t="s">
        <v>4034</v>
      </c>
      <c r="E5038" t="s">
        <v>5423</v>
      </c>
      <c r="F5038" t="s">
        <v>3718</v>
      </c>
      <c r="G5038">
        <v>210857402</v>
      </c>
      <c r="I5038" t="s">
        <v>3711</v>
      </c>
      <c r="J5038" t="s">
        <v>8675</v>
      </c>
      <c r="K5038" t="s">
        <v>3688</v>
      </c>
      <c r="M5038">
        <v>12</v>
      </c>
      <c r="N5038">
        <v>19</v>
      </c>
      <c r="O5038">
        <v>10.8</v>
      </c>
      <c r="P5038">
        <v>12</v>
      </c>
      <c r="Q5038">
        <v>19</v>
      </c>
      <c r="R5038">
        <v>9.8000000000000007</v>
      </c>
      <c r="S5038" t="b">
        <v>0</v>
      </c>
      <c r="T5038" t="b">
        <v>0</v>
      </c>
      <c r="U5038" t="b">
        <v>1</v>
      </c>
      <c r="V5038">
        <v>18000</v>
      </c>
      <c r="W5038">
        <v>14800</v>
      </c>
      <c r="X5038">
        <v>2.4900000000000002</v>
      </c>
      <c r="Y5038">
        <v>16000</v>
      </c>
      <c r="Z5038">
        <v>2.23</v>
      </c>
    </row>
    <row r="5039" spans="1:26">
      <c r="A5039">
        <v>207825598</v>
      </c>
      <c r="B5039" t="s">
        <v>8602</v>
      </c>
      <c r="C5039" t="s">
        <v>3597</v>
      </c>
      <c r="D5039" t="s">
        <v>4034</v>
      </c>
      <c r="E5039" t="s">
        <v>5423</v>
      </c>
      <c r="F5039" t="s">
        <v>3718</v>
      </c>
      <c r="G5039">
        <v>207825598</v>
      </c>
      <c r="I5039" t="s">
        <v>3711</v>
      </c>
      <c r="J5039" t="s">
        <v>8674</v>
      </c>
      <c r="K5039" t="s">
        <v>3688</v>
      </c>
      <c r="M5039">
        <v>11.4</v>
      </c>
      <c r="N5039">
        <v>20.2</v>
      </c>
      <c r="O5039">
        <v>10.5</v>
      </c>
      <c r="P5039">
        <v>11.7</v>
      </c>
      <c r="Q5039">
        <v>20.9</v>
      </c>
      <c r="R5039">
        <v>8.9</v>
      </c>
      <c r="S5039" t="b">
        <v>0</v>
      </c>
      <c r="T5039" t="b">
        <v>0</v>
      </c>
      <c r="U5039" t="b">
        <v>1</v>
      </c>
      <c r="V5039">
        <v>47000</v>
      </c>
      <c r="W5039">
        <v>36000</v>
      </c>
      <c r="X5039">
        <v>2.2999999999999998</v>
      </c>
      <c r="Y5039">
        <v>45000</v>
      </c>
      <c r="Z5039">
        <v>2.2000000000000002</v>
      </c>
    </row>
    <row r="5040" spans="1:26">
      <c r="A5040">
        <v>207825592</v>
      </c>
      <c r="B5040" t="s">
        <v>8602</v>
      </c>
      <c r="C5040" t="s">
        <v>3597</v>
      </c>
      <c r="D5040" t="s">
        <v>4034</v>
      </c>
      <c r="E5040" t="s">
        <v>5423</v>
      </c>
      <c r="F5040" t="s">
        <v>3718</v>
      </c>
      <c r="G5040">
        <v>207825592</v>
      </c>
      <c r="I5040" t="s">
        <v>3711</v>
      </c>
      <c r="J5040" t="s">
        <v>8673</v>
      </c>
      <c r="K5040" t="s">
        <v>3688</v>
      </c>
      <c r="M5040">
        <v>11.5</v>
      </c>
      <c r="N5040">
        <v>20</v>
      </c>
      <c r="O5040">
        <v>10.1</v>
      </c>
      <c r="P5040">
        <v>11.7</v>
      </c>
      <c r="Q5040">
        <v>20</v>
      </c>
      <c r="R5040">
        <v>9.5</v>
      </c>
      <c r="S5040" t="b">
        <v>0</v>
      </c>
      <c r="T5040" t="b">
        <v>0</v>
      </c>
      <c r="U5040" t="b">
        <v>1</v>
      </c>
      <c r="V5040">
        <v>28000</v>
      </c>
      <c r="W5040">
        <v>27000</v>
      </c>
      <c r="X5040">
        <v>2.2999999999999998</v>
      </c>
      <c r="Y5040">
        <v>27200</v>
      </c>
      <c r="Z5040">
        <v>2.21</v>
      </c>
    </row>
    <row r="5041" spans="1:26">
      <c r="A5041">
        <v>207825589</v>
      </c>
      <c r="B5041" t="s">
        <v>8602</v>
      </c>
      <c r="C5041" t="s">
        <v>3597</v>
      </c>
      <c r="D5041" t="s">
        <v>4034</v>
      </c>
      <c r="E5041" t="s">
        <v>5423</v>
      </c>
      <c r="F5041" t="s">
        <v>3718</v>
      </c>
      <c r="G5041">
        <v>207825589</v>
      </c>
      <c r="I5041" t="s">
        <v>3711</v>
      </c>
      <c r="J5041" t="s">
        <v>8672</v>
      </c>
      <c r="K5041" t="s">
        <v>3688</v>
      </c>
      <c r="M5041">
        <v>11.5</v>
      </c>
      <c r="N5041">
        <v>19</v>
      </c>
      <c r="O5041">
        <v>9.8000000000000007</v>
      </c>
      <c r="P5041">
        <v>12</v>
      </c>
      <c r="Q5041">
        <v>19</v>
      </c>
      <c r="R5041">
        <v>9.3000000000000007</v>
      </c>
      <c r="S5041" t="b">
        <v>0</v>
      </c>
      <c r="T5041" t="b">
        <v>0</v>
      </c>
      <c r="U5041" t="b">
        <v>1</v>
      </c>
      <c r="V5041">
        <v>19000</v>
      </c>
      <c r="W5041">
        <v>16000</v>
      </c>
      <c r="X5041">
        <v>2.61</v>
      </c>
      <c r="Y5041">
        <v>19000</v>
      </c>
      <c r="Z5041">
        <v>2.23</v>
      </c>
    </row>
    <row r="5042" spans="1:26">
      <c r="A5042">
        <v>208136325</v>
      </c>
      <c r="B5042" t="s">
        <v>8602</v>
      </c>
      <c r="C5042" t="s">
        <v>3597</v>
      </c>
      <c r="D5042" t="s">
        <v>4034</v>
      </c>
      <c r="E5042" t="s">
        <v>6491</v>
      </c>
      <c r="F5042" t="s">
        <v>3718</v>
      </c>
      <c r="G5042">
        <v>208136325</v>
      </c>
      <c r="I5042" t="s">
        <v>3711</v>
      </c>
      <c r="J5042" t="s">
        <v>8671</v>
      </c>
      <c r="K5042" t="s">
        <v>3688</v>
      </c>
      <c r="M5042">
        <v>11.2</v>
      </c>
      <c r="N5042">
        <v>21</v>
      </c>
      <c r="O5042">
        <v>10.199999999999999</v>
      </c>
      <c r="P5042">
        <v>11.7</v>
      </c>
      <c r="Q5042">
        <v>21</v>
      </c>
      <c r="R5042">
        <v>9.1999999999999993</v>
      </c>
      <c r="S5042" t="b">
        <v>0</v>
      </c>
      <c r="T5042" t="b">
        <v>0</v>
      </c>
      <c r="U5042" t="b">
        <v>1</v>
      </c>
      <c r="V5042">
        <v>28000</v>
      </c>
      <c r="W5042">
        <v>22000</v>
      </c>
      <c r="X5042">
        <v>2.6</v>
      </c>
      <c r="Y5042">
        <v>22600</v>
      </c>
      <c r="Z5042">
        <v>2.25</v>
      </c>
    </row>
    <row r="5043" spans="1:26">
      <c r="A5043">
        <v>210586152</v>
      </c>
      <c r="B5043" t="s">
        <v>8602</v>
      </c>
      <c r="C5043" t="s">
        <v>3597</v>
      </c>
      <c r="D5043" t="s">
        <v>4034</v>
      </c>
      <c r="E5043" t="s">
        <v>6587</v>
      </c>
      <c r="F5043" t="s">
        <v>3718</v>
      </c>
      <c r="G5043">
        <v>210586152</v>
      </c>
      <c r="I5043" t="s">
        <v>3711</v>
      </c>
      <c r="J5043" t="s">
        <v>8668</v>
      </c>
      <c r="K5043" t="s">
        <v>3688</v>
      </c>
      <c r="M5043">
        <v>11.5</v>
      </c>
      <c r="N5043">
        <v>19</v>
      </c>
      <c r="O5043">
        <v>9.8000000000000007</v>
      </c>
      <c r="P5043">
        <v>12</v>
      </c>
      <c r="Q5043">
        <v>19</v>
      </c>
      <c r="R5043">
        <v>9.3000000000000007</v>
      </c>
      <c r="S5043" t="b">
        <v>0</v>
      </c>
      <c r="T5043" t="b">
        <v>0</v>
      </c>
      <c r="U5043" t="b">
        <v>1</v>
      </c>
      <c r="V5043">
        <v>19000</v>
      </c>
      <c r="W5043">
        <v>16000</v>
      </c>
      <c r="X5043">
        <v>2.61</v>
      </c>
      <c r="Y5043">
        <v>19000</v>
      </c>
      <c r="Z5043">
        <v>2.23</v>
      </c>
    </row>
    <row r="5044" spans="1:26">
      <c r="A5044">
        <v>210586155</v>
      </c>
      <c r="B5044" t="s">
        <v>8602</v>
      </c>
      <c r="C5044" t="s">
        <v>3597</v>
      </c>
      <c r="D5044" t="s">
        <v>4034</v>
      </c>
      <c r="E5044" t="s">
        <v>6587</v>
      </c>
      <c r="F5044" t="s">
        <v>3718</v>
      </c>
      <c r="G5044">
        <v>210586155</v>
      </c>
      <c r="I5044" t="s">
        <v>3711</v>
      </c>
      <c r="J5044" t="s">
        <v>8670</v>
      </c>
      <c r="K5044" t="s">
        <v>3688</v>
      </c>
      <c r="M5044">
        <v>11.5</v>
      </c>
      <c r="N5044">
        <v>20</v>
      </c>
      <c r="O5044">
        <v>10.1</v>
      </c>
      <c r="P5044">
        <v>11.7</v>
      </c>
      <c r="Q5044">
        <v>20</v>
      </c>
      <c r="R5044">
        <v>9.5</v>
      </c>
      <c r="S5044" t="b">
        <v>0</v>
      </c>
      <c r="T5044" t="b">
        <v>0</v>
      </c>
      <c r="U5044" t="b">
        <v>1</v>
      </c>
      <c r="V5044">
        <v>28000</v>
      </c>
      <c r="W5044">
        <v>27000</v>
      </c>
      <c r="X5044">
        <v>2.2999999999999998</v>
      </c>
      <c r="Y5044">
        <v>27200</v>
      </c>
      <c r="Z5044">
        <v>2.21</v>
      </c>
    </row>
    <row r="5045" spans="1:26">
      <c r="A5045">
        <v>207825502</v>
      </c>
      <c r="B5045" t="s">
        <v>8602</v>
      </c>
      <c r="C5045" t="s">
        <v>3597</v>
      </c>
      <c r="D5045" t="s">
        <v>4034</v>
      </c>
      <c r="E5045" t="s">
        <v>6587</v>
      </c>
      <c r="F5045" t="s">
        <v>3718</v>
      </c>
      <c r="G5045">
        <v>207825502</v>
      </c>
      <c r="I5045" t="s">
        <v>3711</v>
      </c>
      <c r="J5045" t="s">
        <v>8669</v>
      </c>
      <c r="K5045" t="s">
        <v>3688</v>
      </c>
      <c r="M5045">
        <v>11.2</v>
      </c>
      <c r="N5045">
        <v>21</v>
      </c>
      <c r="O5045">
        <v>10.199999999999999</v>
      </c>
      <c r="P5045">
        <v>11.7</v>
      </c>
      <c r="Q5045">
        <v>21</v>
      </c>
      <c r="R5045">
        <v>9.1999999999999993</v>
      </c>
      <c r="S5045" t="b">
        <v>0</v>
      </c>
      <c r="T5045" t="b">
        <v>0</v>
      </c>
      <c r="U5045" t="b">
        <v>1</v>
      </c>
      <c r="V5045">
        <v>28000</v>
      </c>
      <c r="W5045">
        <v>22000</v>
      </c>
      <c r="X5045">
        <v>2.6</v>
      </c>
      <c r="Y5045">
        <v>22600</v>
      </c>
      <c r="Z5045">
        <v>2.25</v>
      </c>
    </row>
    <row r="5046" spans="1:26">
      <c r="A5046">
        <v>207825499</v>
      </c>
      <c r="B5046" t="s">
        <v>8602</v>
      </c>
      <c r="C5046" t="s">
        <v>3597</v>
      </c>
      <c r="D5046" t="s">
        <v>4034</v>
      </c>
      <c r="E5046" t="s">
        <v>6587</v>
      </c>
      <c r="F5046" t="s">
        <v>3718</v>
      </c>
      <c r="G5046">
        <v>207825499</v>
      </c>
      <c r="I5046" t="s">
        <v>3711</v>
      </c>
      <c r="J5046" t="s">
        <v>8667</v>
      </c>
      <c r="K5046" t="s">
        <v>3688</v>
      </c>
      <c r="M5046">
        <v>12</v>
      </c>
      <c r="N5046">
        <v>19</v>
      </c>
      <c r="O5046">
        <v>10.8</v>
      </c>
      <c r="P5046">
        <v>12</v>
      </c>
      <c r="Q5046">
        <v>19</v>
      </c>
      <c r="R5046">
        <v>9.8000000000000007</v>
      </c>
      <c r="S5046" t="b">
        <v>0</v>
      </c>
      <c r="T5046" t="b">
        <v>0</v>
      </c>
      <c r="U5046" t="b">
        <v>1</v>
      </c>
      <c r="V5046">
        <v>18000</v>
      </c>
      <c r="W5046">
        <v>14800</v>
      </c>
      <c r="X5046">
        <v>2.4900000000000002</v>
      </c>
      <c r="Y5046">
        <v>16000</v>
      </c>
      <c r="Z5046">
        <v>2.23</v>
      </c>
    </row>
    <row r="5047" spans="1:26">
      <c r="A5047">
        <v>209319651</v>
      </c>
      <c r="B5047" t="s">
        <v>8602</v>
      </c>
      <c r="C5047" t="s">
        <v>3597</v>
      </c>
      <c r="D5047" t="s">
        <v>4034</v>
      </c>
      <c r="E5047" t="s">
        <v>8662</v>
      </c>
      <c r="F5047" t="s">
        <v>3718</v>
      </c>
      <c r="G5047">
        <v>209319651</v>
      </c>
      <c r="I5047" t="s">
        <v>3711</v>
      </c>
      <c r="J5047" t="s">
        <v>8666</v>
      </c>
      <c r="K5047" t="s">
        <v>3688</v>
      </c>
      <c r="M5047">
        <v>10.5</v>
      </c>
      <c r="N5047">
        <v>19</v>
      </c>
      <c r="O5047">
        <v>11</v>
      </c>
      <c r="P5047">
        <v>10.5</v>
      </c>
      <c r="Q5047">
        <v>18.8</v>
      </c>
      <c r="R5047">
        <v>9.3000000000000007</v>
      </c>
      <c r="S5047" t="b">
        <v>0</v>
      </c>
      <c r="T5047" t="b">
        <v>0</v>
      </c>
      <c r="U5047" t="b">
        <v>1</v>
      </c>
      <c r="V5047">
        <v>55000</v>
      </c>
      <c r="W5047">
        <v>35200</v>
      </c>
      <c r="X5047">
        <v>2.5</v>
      </c>
      <c r="Y5047">
        <v>45000</v>
      </c>
      <c r="Z5047">
        <v>2.06</v>
      </c>
    </row>
    <row r="5048" spans="1:26">
      <c r="A5048">
        <v>209319648</v>
      </c>
      <c r="B5048" t="s">
        <v>8602</v>
      </c>
      <c r="C5048" t="s">
        <v>3597</v>
      </c>
      <c r="D5048" t="s">
        <v>4034</v>
      </c>
      <c r="E5048" t="s">
        <v>8662</v>
      </c>
      <c r="F5048" t="s">
        <v>3718</v>
      </c>
      <c r="G5048">
        <v>209319648</v>
      </c>
      <c r="I5048" t="s">
        <v>3711</v>
      </c>
      <c r="J5048" t="s">
        <v>8665</v>
      </c>
      <c r="K5048" t="s">
        <v>3688</v>
      </c>
      <c r="M5048">
        <v>11.4</v>
      </c>
      <c r="N5048">
        <v>20.2</v>
      </c>
      <c r="O5048">
        <v>10.5</v>
      </c>
      <c r="P5048">
        <v>11.7</v>
      </c>
      <c r="Q5048">
        <v>20.9</v>
      </c>
      <c r="R5048">
        <v>8.9</v>
      </c>
      <c r="S5048" t="b">
        <v>0</v>
      </c>
      <c r="T5048" t="b">
        <v>0</v>
      </c>
      <c r="U5048" t="b">
        <v>1</v>
      </c>
      <c r="V5048">
        <v>47000</v>
      </c>
      <c r="W5048">
        <v>36000</v>
      </c>
      <c r="X5048">
        <v>2.2999999999999998</v>
      </c>
      <c r="Y5048">
        <v>45000</v>
      </c>
      <c r="Z5048">
        <v>2.2000000000000002</v>
      </c>
    </row>
    <row r="5049" spans="1:26">
      <c r="A5049">
        <v>209319642</v>
      </c>
      <c r="B5049" t="s">
        <v>8602</v>
      </c>
      <c r="C5049" t="s">
        <v>3597</v>
      </c>
      <c r="D5049" t="s">
        <v>4034</v>
      </c>
      <c r="E5049" t="s">
        <v>8662</v>
      </c>
      <c r="F5049" t="s">
        <v>3718</v>
      </c>
      <c r="G5049">
        <v>209319642</v>
      </c>
      <c r="I5049" t="s">
        <v>3711</v>
      </c>
      <c r="J5049" t="s">
        <v>8664</v>
      </c>
      <c r="K5049" t="s">
        <v>3688</v>
      </c>
      <c r="M5049">
        <v>11.5</v>
      </c>
      <c r="N5049">
        <v>20</v>
      </c>
      <c r="O5049">
        <v>10.1</v>
      </c>
      <c r="P5049">
        <v>11.7</v>
      </c>
      <c r="Q5049">
        <v>20</v>
      </c>
      <c r="R5049">
        <v>9.5</v>
      </c>
      <c r="S5049" t="b">
        <v>0</v>
      </c>
      <c r="T5049" t="b">
        <v>0</v>
      </c>
      <c r="U5049" t="b">
        <v>1</v>
      </c>
      <c r="V5049">
        <v>28000</v>
      </c>
      <c r="W5049">
        <v>27000</v>
      </c>
      <c r="X5049">
        <v>2.2999999999999998</v>
      </c>
      <c r="Y5049">
        <v>27200</v>
      </c>
      <c r="Z5049">
        <v>2.21</v>
      </c>
    </row>
    <row r="5050" spans="1:26">
      <c r="A5050">
        <v>209319639</v>
      </c>
      <c r="B5050" t="s">
        <v>8602</v>
      </c>
      <c r="C5050" t="s">
        <v>3597</v>
      </c>
      <c r="D5050" t="s">
        <v>4034</v>
      </c>
      <c r="E5050" t="s">
        <v>8662</v>
      </c>
      <c r="F5050" t="s">
        <v>3718</v>
      </c>
      <c r="G5050">
        <v>209319639</v>
      </c>
      <c r="I5050" t="s">
        <v>3711</v>
      </c>
      <c r="J5050" t="s">
        <v>8663</v>
      </c>
      <c r="K5050" t="s">
        <v>3688</v>
      </c>
      <c r="M5050">
        <v>11.5</v>
      </c>
      <c r="N5050">
        <v>19</v>
      </c>
      <c r="O5050">
        <v>9.8000000000000007</v>
      </c>
      <c r="P5050">
        <v>12</v>
      </c>
      <c r="Q5050">
        <v>19</v>
      </c>
      <c r="R5050">
        <v>9.3000000000000007</v>
      </c>
      <c r="S5050" t="b">
        <v>0</v>
      </c>
      <c r="T5050" t="b">
        <v>0</v>
      </c>
      <c r="U5050" t="b">
        <v>1</v>
      </c>
      <c r="V5050">
        <v>19000</v>
      </c>
      <c r="W5050">
        <v>16000</v>
      </c>
      <c r="X5050">
        <v>2.61</v>
      </c>
      <c r="Y5050">
        <v>19000</v>
      </c>
      <c r="Z5050">
        <v>2.23</v>
      </c>
    </row>
    <row r="5051" spans="1:26">
      <c r="A5051">
        <v>208121872</v>
      </c>
      <c r="B5051" t="s">
        <v>8602</v>
      </c>
      <c r="C5051" t="s">
        <v>3597</v>
      </c>
      <c r="D5051" t="s">
        <v>4034</v>
      </c>
      <c r="E5051" t="s">
        <v>6224</v>
      </c>
      <c r="F5051" t="s">
        <v>3718</v>
      </c>
      <c r="G5051">
        <v>208121872</v>
      </c>
      <c r="I5051" t="s">
        <v>3711</v>
      </c>
      <c r="J5051" t="s">
        <v>6444</v>
      </c>
      <c r="K5051" t="s">
        <v>3688</v>
      </c>
      <c r="M5051">
        <v>11.2</v>
      </c>
      <c r="N5051">
        <v>21</v>
      </c>
      <c r="O5051">
        <v>10.199999999999999</v>
      </c>
      <c r="P5051">
        <v>11.7</v>
      </c>
      <c r="Q5051">
        <v>21</v>
      </c>
      <c r="R5051">
        <v>9.1999999999999993</v>
      </c>
      <c r="S5051" t="b">
        <v>0</v>
      </c>
      <c r="T5051" t="b">
        <v>0</v>
      </c>
      <c r="U5051" t="b">
        <v>1</v>
      </c>
      <c r="V5051">
        <v>28000</v>
      </c>
      <c r="W5051">
        <v>22000</v>
      </c>
      <c r="X5051">
        <v>2.6</v>
      </c>
      <c r="Y5051">
        <v>22600</v>
      </c>
      <c r="Z5051">
        <v>2.25</v>
      </c>
    </row>
    <row r="5052" spans="1:26">
      <c r="A5052">
        <v>208121869</v>
      </c>
      <c r="B5052" t="s">
        <v>8602</v>
      </c>
      <c r="C5052" t="s">
        <v>3597</v>
      </c>
      <c r="D5052" t="s">
        <v>4034</v>
      </c>
      <c r="E5052" t="s">
        <v>6224</v>
      </c>
      <c r="F5052" t="s">
        <v>3718</v>
      </c>
      <c r="G5052">
        <v>208121869</v>
      </c>
      <c r="I5052" t="s">
        <v>3711</v>
      </c>
      <c r="J5052" t="s">
        <v>6443</v>
      </c>
      <c r="K5052" t="s">
        <v>3688</v>
      </c>
      <c r="M5052">
        <v>12</v>
      </c>
      <c r="N5052">
        <v>19</v>
      </c>
      <c r="O5052">
        <v>10.8</v>
      </c>
      <c r="P5052">
        <v>12</v>
      </c>
      <c r="Q5052">
        <v>19</v>
      </c>
      <c r="R5052">
        <v>9.8000000000000007</v>
      </c>
      <c r="S5052" t="b">
        <v>0</v>
      </c>
      <c r="T5052" t="b">
        <v>0</v>
      </c>
      <c r="U5052" t="b">
        <v>1</v>
      </c>
      <c r="V5052">
        <v>18000</v>
      </c>
      <c r="W5052">
        <v>14800</v>
      </c>
      <c r="X5052">
        <v>2.4900000000000002</v>
      </c>
      <c r="Y5052">
        <v>16000</v>
      </c>
      <c r="Z5052">
        <v>2.23</v>
      </c>
    </row>
    <row r="5053" spans="1:26">
      <c r="A5053">
        <v>208136314</v>
      </c>
      <c r="B5053" t="s">
        <v>8602</v>
      </c>
      <c r="C5053" t="s">
        <v>3597</v>
      </c>
      <c r="D5053" t="s">
        <v>4034</v>
      </c>
      <c r="E5053" t="s">
        <v>5257</v>
      </c>
      <c r="F5053" t="s">
        <v>3718</v>
      </c>
      <c r="G5053">
        <v>208136314</v>
      </c>
      <c r="I5053" t="s">
        <v>3711</v>
      </c>
      <c r="J5053" t="s">
        <v>8661</v>
      </c>
      <c r="K5053" t="s">
        <v>3688</v>
      </c>
      <c r="M5053">
        <v>10.5</v>
      </c>
      <c r="N5053">
        <v>19</v>
      </c>
      <c r="O5053">
        <v>11</v>
      </c>
      <c r="P5053">
        <v>10.5</v>
      </c>
      <c r="Q5053">
        <v>18.8</v>
      </c>
      <c r="R5053">
        <v>9.3000000000000007</v>
      </c>
      <c r="S5053" t="b">
        <v>0</v>
      </c>
      <c r="T5053" t="b">
        <v>0</v>
      </c>
      <c r="U5053" t="b">
        <v>1</v>
      </c>
      <c r="V5053">
        <v>55000</v>
      </c>
      <c r="W5053">
        <v>35200</v>
      </c>
      <c r="X5053">
        <v>2.5</v>
      </c>
      <c r="Y5053">
        <v>45000</v>
      </c>
      <c r="Z5053">
        <v>2.06</v>
      </c>
    </row>
    <row r="5054" spans="1:26">
      <c r="A5054">
        <v>207742470</v>
      </c>
      <c r="B5054" t="s">
        <v>8602</v>
      </c>
      <c r="C5054" t="s">
        <v>3597</v>
      </c>
      <c r="D5054" t="s">
        <v>4034</v>
      </c>
      <c r="E5054" t="s">
        <v>5257</v>
      </c>
      <c r="F5054" t="s">
        <v>3718</v>
      </c>
      <c r="G5054">
        <v>207742470</v>
      </c>
      <c r="I5054" t="s">
        <v>3711</v>
      </c>
      <c r="J5054" t="s">
        <v>8660</v>
      </c>
      <c r="K5054" t="s">
        <v>3688</v>
      </c>
      <c r="M5054">
        <v>11.4</v>
      </c>
      <c r="N5054">
        <v>20.2</v>
      </c>
      <c r="O5054">
        <v>10.5</v>
      </c>
      <c r="P5054">
        <v>11.7</v>
      </c>
      <c r="Q5054">
        <v>20.9</v>
      </c>
      <c r="R5054">
        <v>8.9</v>
      </c>
      <c r="S5054" t="b">
        <v>0</v>
      </c>
      <c r="T5054" t="b">
        <v>0</v>
      </c>
      <c r="U5054" t="b">
        <v>1</v>
      </c>
      <c r="V5054">
        <v>47000</v>
      </c>
      <c r="W5054">
        <v>36000</v>
      </c>
      <c r="X5054">
        <v>2.2999999999999998</v>
      </c>
      <c r="Y5054">
        <v>45000</v>
      </c>
      <c r="Z5054">
        <v>2.2000000000000002</v>
      </c>
    </row>
    <row r="5055" spans="1:26">
      <c r="A5055">
        <v>207742464</v>
      </c>
      <c r="B5055" t="s">
        <v>8602</v>
      </c>
      <c r="C5055" t="s">
        <v>3597</v>
      </c>
      <c r="D5055" t="s">
        <v>4034</v>
      </c>
      <c r="E5055" t="s">
        <v>5257</v>
      </c>
      <c r="F5055" t="s">
        <v>3718</v>
      </c>
      <c r="G5055">
        <v>207742464</v>
      </c>
      <c r="I5055" t="s">
        <v>3711</v>
      </c>
      <c r="J5055" t="s">
        <v>8659</v>
      </c>
      <c r="K5055" t="s">
        <v>3688</v>
      </c>
      <c r="M5055">
        <v>11.5</v>
      </c>
      <c r="N5055">
        <v>20</v>
      </c>
      <c r="O5055">
        <v>10.1</v>
      </c>
      <c r="P5055">
        <v>11.7</v>
      </c>
      <c r="Q5055">
        <v>20</v>
      </c>
      <c r="R5055">
        <v>9.5</v>
      </c>
      <c r="S5055" t="b">
        <v>0</v>
      </c>
      <c r="T5055" t="b">
        <v>0</v>
      </c>
      <c r="U5055" t="b">
        <v>1</v>
      </c>
      <c r="V5055">
        <v>28000</v>
      </c>
      <c r="W5055">
        <v>27000</v>
      </c>
      <c r="X5055">
        <v>2.2999999999999998</v>
      </c>
      <c r="Y5055">
        <v>27200</v>
      </c>
      <c r="Z5055">
        <v>2.21</v>
      </c>
    </row>
    <row r="5056" spans="1:26">
      <c r="A5056">
        <v>207742476</v>
      </c>
      <c r="B5056" t="s">
        <v>8602</v>
      </c>
      <c r="C5056" t="s">
        <v>3597</v>
      </c>
      <c r="D5056" t="s">
        <v>4034</v>
      </c>
      <c r="E5056" t="s">
        <v>5257</v>
      </c>
      <c r="F5056" t="s">
        <v>3718</v>
      </c>
      <c r="G5056">
        <v>207742476</v>
      </c>
      <c r="I5056" t="s">
        <v>3711</v>
      </c>
      <c r="J5056" t="s">
        <v>8658</v>
      </c>
      <c r="K5056" t="s">
        <v>3688</v>
      </c>
      <c r="M5056">
        <v>11.2</v>
      </c>
      <c r="N5056">
        <v>21</v>
      </c>
      <c r="O5056">
        <v>10.199999999999999</v>
      </c>
      <c r="P5056">
        <v>11.7</v>
      </c>
      <c r="Q5056">
        <v>21</v>
      </c>
      <c r="R5056">
        <v>9.1999999999999993</v>
      </c>
      <c r="S5056" t="b">
        <v>0</v>
      </c>
      <c r="T5056" t="b">
        <v>0</v>
      </c>
      <c r="U5056" t="b">
        <v>1</v>
      </c>
      <c r="V5056">
        <v>28000</v>
      </c>
      <c r="W5056">
        <v>22000</v>
      </c>
      <c r="X5056">
        <v>2.6</v>
      </c>
      <c r="Y5056">
        <v>22600</v>
      </c>
      <c r="Z5056">
        <v>2.25</v>
      </c>
    </row>
    <row r="5057" spans="1:26">
      <c r="A5057">
        <v>207742473</v>
      </c>
      <c r="B5057" t="s">
        <v>8602</v>
      </c>
      <c r="C5057" t="s">
        <v>3597</v>
      </c>
      <c r="D5057" t="s">
        <v>4034</v>
      </c>
      <c r="E5057" t="s">
        <v>5257</v>
      </c>
      <c r="F5057" t="s">
        <v>3718</v>
      </c>
      <c r="G5057">
        <v>207742473</v>
      </c>
      <c r="I5057" t="s">
        <v>3711</v>
      </c>
      <c r="J5057" t="s">
        <v>8656</v>
      </c>
      <c r="K5057" t="s">
        <v>3688</v>
      </c>
      <c r="M5057">
        <v>12</v>
      </c>
      <c r="N5057">
        <v>19</v>
      </c>
      <c r="O5057">
        <v>10.8</v>
      </c>
      <c r="P5057">
        <v>12</v>
      </c>
      <c r="Q5057">
        <v>19</v>
      </c>
      <c r="R5057">
        <v>9.8000000000000007</v>
      </c>
      <c r="S5057" t="b">
        <v>0</v>
      </c>
      <c r="T5057" t="b">
        <v>0</v>
      </c>
      <c r="U5057" t="b">
        <v>1</v>
      </c>
      <c r="V5057">
        <v>18000</v>
      </c>
      <c r="W5057">
        <v>14800</v>
      </c>
      <c r="X5057">
        <v>2.4900000000000002</v>
      </c>
      <c r="Y5057">
        <v>16000</v>
      </c>
      <c r="Z5057">
        <v>2.23</v>
      </c>
    </row>
    <row r="5058" spans="1:26">
      <c r="A5058">
        <v>207742461</v>
      </c>
      <c r="B5058" t="s">
        <v>8602</v>
      </c>
      <c r="C5058" t="s">
        <v>3597</v>
      </c>
      <c r="D5058" t="s">
        <v>4034</v>
      </c>
      <c r="E5058" t="s">
        <v>5257</v>
      </c>
      <c r="F5058" t="s">
        <v>3718</v>
      </c>
      <c r="G5058">
        <v>207742461</v>
      </c>
      <c r="I5058" t="s">
        <v>3711</v>
      </c>
      <c r="J5058" t="s">
        <v>8657</v>
      </c>
      <c r="K5058" t="s">
        <v>3688</v>
      </c>
      <c r="M5058">
        <v>11.5</v>
      </c>
      <c r="N5058">
        <v>19</v>
      </c>
      <c r="O5058">
        <v>9.8000000000000007</v>
      </c>
      <c r="P5058">
        <v>12</v>
      </c>
      <c r="Q5058">
        <v>19</v>
      </c>
      <c r="R5058">
        <v>9.3000000000000007</v>
      </c>
      <c r="S5058" t="b">
        <v>0</v>
      </c>
      <c r="T5058" t="b">
        <v>0</v>
      </c>
      <c r="U5058" t="b">
        <v>1</v>
      </c>
      <c r="V5058">
        <v>19000</v>
      </c>
      <c r="W5058">
        <v>16000</v>
      </c>
      <c r="X5058">
        <v>2.61</v>
      </c>
      <c r="Y5058">
        <v>19000</v>
      </c>
      <c r="Z5058">
        <v>2.23</v>
      </c>
    </row>
    <row r="5059" spans="1:26">
      <c r="A5059">
        <v>208121942</v>
      </c>
      <c r="B5059" t="s">
        <v>8602</v>
      </c>
      <c r="C5059" t="s">
        <v>3597</v>
      </c>
      <c r="D5059" t="s">
        <v>4034</v>
      </c>
      <c r="E5059" t="s">
        <v>6595</v>
      </c>
      <c r="F5059" t="s">
        <v>3718</v>
      </c>
      <c r="G5059">
        <v>208121942</v>
      </c>
      <c r="I5059" t="s">
        <v>3711</v>
      </c>
      <c r="J5059" t="s">
        <v>8655</v>
      </c>
      <c r="K5059" t="s">
        <v>3688</v>
      </c>
      <c r="M5059">
        <v>11.4</v>
      </c>
      <c r="N5059">
        <v>20.2</v>
      </c>
      <c r="O5059">
        <v>10.5</v>
      </c>
      <c r="P5059">
        <v>11.7</v>
      </c>
      <c r="Q5059">
        <v>20.9</v>
      </c>
      <c r="R5059">
        <v>8.9</v>
      </c>
      <c r="S5059" t="b">
        <v>0</v>
      </c>
      <c r="T5059" t="b">
        <v>0</v>
      </c>
      <c r="U5059" t="b">
        <v>1</v>
      </c>
      <c r="V5059">
        <v>47000</v>
      </c>
      <c r="W5059">
        <v>36000</v>
      </c>
      <c r="X5059">
        <v>2.2999999999999998</v>
      </c>
      <c r="Y5059">
        <v>45000</v>
      </c>
      <c r="Z5059">
        <v>2.2000000000000002</v>
      </c>
    </row>
    <row r="5060" spans="1:26">
      <c r="A5060">
        <v>208121936</v>
      </c>
      <c r="B5060" t="s">
        <v>8602</v>
      </c>
      <c r="C5060" t="s">
        <v>3597</v>
      </c>
      <c r="D5060" t="s">
        <v>4034</v>
      </c>
      <c r="E5060" t="s">
        <v>6595</v>
      </c>
      <c r="F5060" t="s">
        <v>3718</v>
      </c>
      <c r="G5060">
        <v>208121936</v>
      </c>
      <c r="I5060" t="s">
        <v>3711</v>
      </c>
      <c r="J5060" t="s">
        <v>8654</v>
      </c>
      <c r="K5060" t="s">
        <v>3688</v>
      </c>
      <c r="M5060">
        <v>11.5</v>
      </c>
      <c r="N5060">
        <v>20</v>
      </c>
      <c r="O5060">
        <v>10.1</v>
      </c>
      <c r="P5060">
        <v>11.7</v>
      </c>
      <c r="Q5060">
        <v>20</v>
      </c>
      <c r="R5060">
        <v>9.5</v>
      </c>
      <c r="S5060" t="b">
        <v>0</v>
      </c>
      <c r="T5060" t="b">
        <v>0</v>
      </c>
      <c r="U5060" t="b">
        <v>1</v>
      </c>
      <c r="V5060">
        <v>28000</v>
      </c>
      <c r="W5060">
        <v>27000</v>
      </c>
      <c r="X5060">
        <v>2.2999999999999998</v>
      </c>
      <c r="Y5060">
        <v>27200</v>
      </c>
      <c r="Z5060">
        <v>2.21</v>
      </c>
    </row>
    <row r="5061" spans="1:26">
      <c r="A5061">
        <v>208121933</v>
      </c>
      <c r="B5061" t="s">
        <v>8602</v>
      </c>
      <c r="C5061" t="s">
        <v>3597</v>
      </c>
      <c r="D5061" t="s">
        <v>4034</v>
      </c>
      <c r="E5061" t="s">
        <v>6595</v>
      </c>
      <c r="F5061" t="s">
        <v>3718</v>
      </c>
      <c r="G5061">
        <v>208121933</v>
      </c>
      <c r="I5061" t="s">
        <v>3711</v>
      </c>
      <c r="J5061" t="s">
        <v>8653</v>
      </c>
      <c r="K5061" t="s">
        <v>3688</v>
      </c>
      <c r="M5061">
        <v>11.5</v>
      </c>
      <c r="N5061">
        <v>19</v>
      </c>
      <c r="O5061">
        <v>9.8000000000000007</v>
      </c>
      <c r="P5061">
        <v>12</v>
      </c>
      <c r="Q5061">
        <v>19</v>
      </c>
      <c r="R5061">
        <v>9.3000000000000007</v>
      </c>
      <c r="S5061" t="b">
        <v>0</v>
      </c>
      <c r="T5061" t="b">
        <v>0</v>
      </c>
      <c r="U5061" t="b">
        <v>1</v>
      </c>
      <c r="V5061">
        <v>19000</v>
      </c>
      <c r="W5061">
        <v>16000</v>
      </c>
      <c r="X5061">
        <v>2.61</v>
      </c>
      <c r="Y5061">
        <v>19000</v>
      </c>
      <c r="Z5061">
        <v>2.23</v>
      </c>
    </row>
    <row r="5062" spans="1:26">
      <c r="A5062">
        <v>206764069</v>
      </c>
      <c r="B5062" t="s">
        <v>8602</v>
      </c>
      <c r="C5062" t="s">
        <v>3597</v>
      </c>
      <c r="D5062" t="s">
        <v>4034</v>
      </c>
      <c r="E5062" t="s">
        <v>4883</v>
      </c>
      <c r="F5062" t="s">
        <v>3718</v>
      </c>
      <c r="G5062">
        <v>206764069</v>
      </c>
      <c r="I5062" t="s">
        <v>3711</v>
      </c>
      <c r="J5062" t="s">
        <v>6382</v>
      </c>
      <c r="K5062" t="s">
        <v>3688</v>
      </c>
      <c r="M5062">
        <v>11.5</v>
      </c>
      <c r="N5062">
        <v>19</v>
      </c>
      <c r="O5062">
        <v>9.8000000000000007</v>
      </c>
      <c r="P5062">
        <v>12</v>
      </c>
      <c r="Q5062">
        <v>19</v>
      </c>
      <c r="R5062">
        <v>9.3000000000000007</v>
      </c>
      <c r="S5062" t="b">
        <v>0</v>
      </c>
      <c r="T5062" t="b">
        <v>0</v>
      </c>
      <c r="U5062" t="b">
        <v>1</v>
      </c>
      <c r="V5062">
        <v>19000</v>
      </c>
      <c r="W5062">
        <v>16000</v>
      </c>
      <c r="X5062">
        <v>2.61</v>
      </c>
      <c r="Y5062">
        <v>19000</v>
      </c>
      <c r="Z5062">
        <v>2.23</v>
      </c>
    </row>
    <row r="5063" spans="1:26">
      <c r="A5063">
        <v>207691850</v>
      </c>
      <c r="B5063" t="s">
        <v>8602</v>
      </c>
      <c r="C5063" t="s">
        <v>3597</v>
      </c>
      <c r="D5063" t="s">
        <v>4034</v>
      </c>
      <c r="E5063" t="s">
        <v>6768</v>
      </c>
      <c r="F5063" t="s">
        <v>3718</v>
      </c>
      <c r="G5063">
        <v>207691850</v>
      </c>
      <c r="I5063" t="s">
        <v>3711</v>
      </c>
      <c r="J5063" t="s">
        <v>8652</v>
      </c>
      <c r="K5063" t="s">
        <v>3688</v>
      </c>
      <c r="M5063">
        <v>11.2</v>
      </c>
      <c r="N5063">
        <v>21</v>
      </c>
      <c r="O5063">
        <v>10.199999999999999</v>
      </c>
      <c r="P5063">
        <v>11.7</v>
      </c>
      <c r="Q5063">
        <v>21</v>
      </c>
      <c r="R5063">
        <v>9.1999999999999993</v>
      </c>
      <c r="S5063" t="b">
        <v>0</v>
      </c>
      <c r="T5063" t="b">
        <v>0</v>
      </c>
      <c r="U5063" t="b">
        <v>1</v>
      </c>
      <c r="V5063">
        <v>28000</v>
      </c>
      <c r="W5063">
        <v>22000</v>
      </c>
      <c r="X5063">
        <v>2.6</v>
      </c>
      <c r="Y5063">
        <v>22600</v>
      </c>
      <c r="Z5063">
        <v>2.25</v>
      </c>
    </row>
    <row r="5064" spans="1:26">
      <c r="A5064">
        <v>207691848</v>
      </c>
      <c r="B5064" t="s">
        <v>8602</v>
      </c>
      <c r="C5064" t="s">
        <v>3597</v>
      </c>
      <c r="D5064" t="s">
        <v>4034</v>
      </c>
      <c r="E5064" t="s">
        <v>6768</v>
      </c>
      <c r="F5064" t="s">
        <v>3718</v>
      </c>
      <c r="G5064">
        <v>207691848</v>
      </c>
      <c r="I5064" t="s">
        <v>3711</v>
      </c>
      <c r="J5064" t="s">
        <v>8651</v>
      </c>
      <c r="K5064" t="s">
        <v>3688</v>
      </c>
      <c r="M5064">
        <v>12</v>
      </c>
      <c r="N5064">
        <v>19</v>
      </c>
      <c r="O5064">
        <v>10.8</v>
      </c>
      <c r="P5064">
        <v>12</v>
      </c>
      <c r="Q5064">
        <v>19</v>
      </c>
      <c r="R5064">
        <v>9.8000000000000007</v>
      </c>
      <c r="S5064" t="b">
        <v>0</v>
      </c>
      <c r="T5064" t="b">
        <v>0</v>
      </c>
      <c r="U5064" t="b">
        <v>1</v>
      </c>
      <c r="V5064">
        <v>18000</v>
      </c>
      <c r="W5064">
        <v>14800</v>
      </c>
      <c r="X5064">
        <v>2.4900000000000002</v>
      </c>
      <c r="Y5064">
        <v>16000</v>
      </c>
      <c r="Z5064">
        <v>2.23</v>
      </c>
    </row>
    <row r="5065" spans="1:26">
      <c r="A5065">
        <v>207657362</v>
      </c>
      <c r="B5065" t="s">
        <v>8602</v>
      </c>
      <c r="C5065" t="s">
        <v>3597</v>
      </c>
      <c r="D5065" t="s">
        <v>4034</v>
      </c>
      <c r="E5065" t="s">
        <v>6090</v>
      </c>
      <c r="F5065" t="s">
        <v>3718</v>
      </c>
      <c r="G5065">
        <v>207657362</v>
      </c>
      <c r="I5065" t="s">
        <v>3711</v>
      </c>
      <c r="J5065" t="s">
        <v>8650</v>
      </c>
      <c r="K5065" t="s">
        <v>3688</v>
      </c>
      <c r="M5065">
        <v>11.2</v>
      </c>
      <c r="N5065">
        <v>21</v>
      </c>
      <c r="O5065">
        <v>10.199999999999999</v>
      </c>
      <c r="P5065">
        <v>11.7</v>
      </c>
      <c r="Q5065">
        <v>21</v>
      </c>
      <c r="R5065">
        <v>9.1999999999999993</v>
      </c>
      <c r="S5065" t="b">
        <v>0</v>
      </c>
      <c r="T5065" t="b">
        <v>0</v>
      </c>
      <c r="U5065" t="b">
        <v>1</v>
      </c>
      <c r="V5065">
        <v>28000</v>
      </c>
      <c r="W5065">
        <v>22000</v>
      </c>
      <c r="X5065">
        <v>2.6</v>
      </c>
      <c r="Y5065">
        <v>22600</v>
      </c>
      <c r="Z5065">
        <v>2.25</v>
      </c>
    </row>
    <row r="5066" spans="1:26">
      <c r="A5066">
        <v>207657360</v>
      </c>
      <c r="B5066" t="s">
        <v>8602</v>
      </c>
      <c r="C5066" t="s">
        <v>3597</v>
      </c>
      <c r="D5066" t="s">
        <v>4034</v>
      </c>
      <c r="E5066" t="s">
        <v>6090</v>
      </c>
      <c r="F5066" t="s">
        <v>3718</v>
      </c>
      <c r="G5066">
        <v>207657360</v>
      </c>
      <c r="I5066" t="s">
        <v>3711</v>
      </c>
      <c r="J5066" t="s">
        <v>8649</v>
      </c>
      <c r="K5066" t="s">
        <v>3688</v>
      </c>
      <c r="M5066">
        <v>12</v>
      </c>
      <c r="N5066">
        <v>19</v>
      </c>
      <c r="O5066">
        <v>10.8</v>
      </c>
      <c r="P5066">
        <v>12</v>
      </c>
      <c r="Q5066">
        <v>19</v>
      </c>
      <c r="R5066">
        <v>9.8000000000000007</v>
      </c>
      <c r="S5066" t="b">
        <v>0</v>
      </c>
      <c r="T5066" t="b">
        <v>0</v>
      </c>
      <c r="U5066" t="b">
        <v>1</v>
      </c>
      <c r="V5066">
        <v>18000</v>
      </c>
      <c r="W5066">
        <v>14800</v>
      </c>
      <c r="X5066">
        <v>2.4900000000000002</v>
      </c>
      <c r="Y5066">
        <v>16000</v>
      </c>
      <c r="Z5066">
        <v>2.23</v>
      </c>
    </row>
    <row r="5067" spans="1:26">
      <c r="A5067">
        <v>207657607</v>
      </c>
      <c r="B5067" t="s">
        <v>8602</v>
      </c>
      <c r="C5067" t="s">
        <v>3597</v>
      </c>
      <c r="D5067" t="s">
        <v>4034</v>
      </c>
      <c r="E5067" t="s">
        <v>5235</v>
      </c>
      <c r="F5067" t="s">
        <v>3718</v>
      </c>
      <c r="G5067">
        <v>207657607</v>
      </c>
      <c r="I5067" t="s">
        <v>3711</v>
      </c>
      <c r="J5067" t="s">
        <v>8648</v>
      </c>
      <c r="K5067" t="s">
        <v>3688</v>
      </c>
      <c r="M5067">
        <v>11.4</v>
      </c>
      <c r="N5067">
        <v>20.2</v>
      </c>
      <c r="O5067">
        <v>10.5</v>
      </c>
      <c r="P5067">
        <v>11.7</v>
      </c>
      <c r="Q5067">
        <v>20.9</v>
      </c>
      <c r="R5067">
        <v>8.9</v>
      </c>
      <c r="S5067" t="b">
        <v>0</v>
      </c>
      <c r="T5067" t="b">
        <v>0</v>
      </c>
      <c r="U5067" t="b">
        <v>1</v>
      </c>
      <c r="V5067">
        <v>47000</v>
      </c>
      <c r="W5067">
        <v>36000</v>
      </c>
      <c r="X5067">
        <v>2.2999999999999998</v>
      </c>
      <c r="Y5067">
        <v>45000</v>
      </c>
      <c r="Z5067">
        <v>2.2000000000000002</v>
      </c>
    </row>
    <row r="5068" spans="1:26">
      <c r="A5068">
        <v>207657602</v>
      </c>
      <c r="B5068" t="s">
        <v>8602</v>
      </c>
      <c r="C5068" t="s">
        <v>3597</v>
      </c>
      <c r="D5068" t="s">
        <v>4034</v>
      </c>
      <c r="E5068" t="s">
        <v>5235</v>
      </c>
      <c r="F5068" t="s">
        <v>3718</v>
      </c>
      <c r="G5068">
        <v>207657602</v>
      </c>
      <c r="I5068" t="s">
        <v>3711</v>
      </c>
      <c r="J5068" t="s">
        <v>8647</v>
      </c>
      <c r="K5068" t="s">
        <v>3688</v>
      </c>
      <c r="M5068">
        <v>11.5</v>
      </c>
      <c r="N5068">
        <v>20</v>
      </c>
      <c r="O5068">
        <v>10.1</v>
      </c>
      <c r="P5068">
        <v>11.7</v>
      </c>
      <c r="Q5068">
        <v>20</v>
      </c>
      <c r="R5068">
        <v>9.5</v>
      </c>
      <c r="S5068" t="b">
        <v>0</v>
      </c>
      <c r="T5068" t="b">
        <v>0</v>
      </c>
      <c r="U5068" t="b">
        <v>1</v>
      </c>
      <c r="V5068">
        <v>28000</v>
      </c>
      <c r="W5068">
        <v>27000</v>
      </c>
      <c r="X5068">
        <v>2.2999999999999998</v>
      </c>
      <c r="Y5068">
        <v>27200</v>
      </c>
      <c r="Z5068">
        <v>2.21</v>
      </c>
    </row>
    <row r="5069" spans="1:26">
      <c r="A5069">
        <v>207657598</v>
      </c>
      <c r="B5069" t="s">
        <v>8602</v>
      </c>
      <c r="C5069" t="s">
        <v>3597</v>
      </c>
      <c r="D5069" t="s">
        <v>4034</v>
      </c>
      <c r="E5069" t="s">
        <v>5235</v>
      </c>
      <c r="F5069" t="s">
        <v>3718</v>
      </c>
      <c r="G5069">
        <v>207657598</v>
      </c>
      <c r="I5069" t="s">
        <v>3711</v>
      </c>
      <c r="J5069" t="s">
        <v>8646</v>
      </c>
      <c r="K5069" t="s">
        <v>3688</v>
      </c>
      <c r="M5069">
        <v>11.5</v>
      </c>
      <c r="N5069">
        <v>19</v>
      </c>
      <c r="O5069">
        <v>9.8000000000000007</v>
      </c>
      <c r="P5069">
        <v>12</v>
      </c>
      <c r="Q5069">
        <v>19</v>
      </c>
      <c r="R5069">
        <v>9.3000000000000007</v>
      </c>
      <c r="S5069" t="b">
        <v>0</v>
      </c>
      <c r="T5069" t="b">
        <v>0</v>
      </c>
      <c r="U5069" t="b">
        <v>1</v>
      </c>
      <c r="V5069">
        <v>19000</v>
      </c>
      <c r="W5069">
        <v>16000</v>
      </c>
      <c r="X5069">
        <v>2.61</v>
      </c>
      <c r="Y5069">
        <v>19000</v>
      </c>
      <c r="Z5069">
        <v>2.23</v>
      </c>
    </row>
    <row r="5070" spans="1:26">
      <c r="A5070">
        <v>207641317</v>
      </c>
      <c r="B5070" t="s">
        <v>8602</v>
      </c>
      <c r="C5070" t="s">
        <v>3597</v>
      </c>
      <c r="D5070" t="s">
        <v>4034</v>
      </c>
      <c r="E5070" t="s">
        <v>7560</v>
      </c>
      <c r="F5070" t="s">
        <v>3718</v>
      </c>
      <c r="G5070">
        <v>207641317</v>
      </c>
      <c r="I5070" t="s">
        <v>3711</v>
      </c>
      <c r="J5070" t="s">
        <v>8642</v>
      </c>
      <c r="K5070" t="s">
        <v>3688</v>
      </c>
      <c r="M5070">
        <v>11.5</v>
      </c>
      <c r="N5070">
        <v>19</v>
      </c>
      <c r="O5070">
        <v>9.8000000000000007</v>
      </c>
      <c r="P5070">
        <v>12</v>
      </c>
      <c r="Q5070">
        <v>19</v>
      </c>
      <c r="R5070">
        <v>9.3000000000000007</v>
      </c>
      <c r="S5070" t="b">
        <v>0</v>
      </c>
      <c r="T5070" t="b">
        <v>0</v>
      </c>
      <c r="U5070" t="b">
        <v>1</v>
      </c>
      <c r="V5070">
        <v>19000</v>
      </c>
      <c r="W5070">
        <v>16000</v>
      </c>
      <c r="X5070">
        <v>2.61</v>
      </c>
      <c r="Y5070">
        <v>19000</v>
      </c>
      <c r="Z5070">
        <v>2.23</v>
      </c>
    </row>
    <row r="5071" spans="1:26">
      <c r="A5071">
        <v>207641326</v>
      </c>
      <c r="B5071" t="s">
        <v>8602</v>
      </c>
      <c r="C5071" t="s">
        <v>3597</v>
      </c>
      <c r="D5071" t="s">
        <v>4034</v>
      </c>
      <c r="E5071" t="s">
        <v>7560</v>
      </c>
      <c r="F5071" t="s">
        <v>3718</v>
      </c>
      <c r="G5071">
        <v>207641326</v>
      </c>
      <c r="I5071" t="s">
        <v>3711</v>
      </c>
      <c r="J5071" t="s">
        <v>8643</v>
      </c>
      <c r="K5071" t="s">
        <v>3688</v>
      </c>
      <c r="M5071">
        <v>11.4</v>
      </c>
      <c r="N5071">
        <v>20.2</v>
      </c>
      <c r="O5071">
        <v>10.5</v>
      </c>
      <c r="P5071">
        <v>11.7</v>
      </c>
      <c r="Q5071">
        <v>20.9</v>
      </c>
      <c r="R5071">
        <v>8.9</v>
      </c>
      <c r="S5071" t="b">
        <v>0</v>
      </c>
      <c r="T5071" t="b">
        <v>0</v>
      </c>
      <c r="U5071" t="b">
        <v>1</v>
      </c>
      <c r="V5071">
        <v>47000</v>
      </c>
      <c r="W5071">
        <v>36000</v>
      </c>
      <c r="X5071">
        <v>2.2999999999999998</v>
      </c>
      <c r="Y5071">
        <v>45000</v>
      </c>
      <c r="Z5071">
        <v>2.2000000000000002</v>
      </c>
    </row>
    <row r="5072" spans="1:26">
      <c r="A5072">
        <v>207641307</v>
      </c>
      <c r="B5072" t="s">
        <v>8602</v>
      </c>
      <c r="C5072" t="s">
        <v>3597</v>
      </c>
      <c r="D5072" t="s">
        <v>4034</v>
      </c>
      <c r="E5072" t="s">
        <v>7560</v>
      </c>
      <c r="F5072" t="s">
        <v>3718</v>
      </c>
      <c r="G5072">
        <v>207641307</v>
      </c>
      <c r="I5072" t="s">
        <v>3711</v>
      </c>
      <c r="J5072" t="s">
        <v>8644</v>
      </c>
      <c r="K5072" t="s">
        <v>3688</v>
      </c>
      <c r="M5072">
        <v>11.2</v>
      </c>
      <c r="N5072">
        <v>21</v>
      </c>
      <c r="O5072">
        <v>10.199999999999999</v>
      </c>
      <c r="P5072">
        <v>11.7</v>
      </c>
      <c r="Q5072">
        <v>21</v>
      </c>
      <c r="R5072">
        <v>9.1999999999999993</v>
      </c>
      <c r="S5072" t="b">
        <v>0</v>
      </c>
      <c r="T5072" t="b">
        <v>0</v>
      </c>
      <c r="U5072" t="b">
        <v>1</v>
      </c>
      <c r="V5072">
        <v>28000</v>
      </c>
      <c r="W5072">
        <v>22000</v>
      </c>
      <c r="X5072">
        <v>2.6</v>
      </c>
      <c r="Y5072">
        <v>22600</v>
      </c>
      <c r="Z5072">
        <v>2.25</v>
      </c>
    </row>
    <row r="5073" spans="1:26">
      <c r="A5073">
        <v>207641305</v>
      </c>
      <c r="B5073" t="s">
        <v>8602</v>
      </c>
      <c r="C5073" t="s">
        <v>3597</v>
      </c>
      <c r="D5073" t="s">
        <v>4034</v>
      </c>
      <c r="E5073" t="s">
        <v>7560</v>
      </c>
      <c r="F5073" t="s">
        <v>3718</v>
      </c>
      <c r="G5073">
        <v>207641305</v>
      </c>
      <c r="I5073" t="s">
        <v>3711</v>
      </c>
      <c r="J5073" t="s">
        <v>8641</v>
      </c>
      <c r="K5073" t="s">
        <v>3688</v>
      </c>
      <c r="M5073">
        <v>12</v>
      </c>
      <c r="N5073">
        <v>19</v>
      </c>
      <c r="O5073">
        <v>10.8</v>
      </c>
      <c r="P5073">
        <v>12</v>
      </c>
      <c r="Q5073">
        <v>19</v>
      </c>
      <c r="R5073">
        <v>9.8000000000000007</v>
      </c>
      <c r="S5073" t="b">
        <v>0</v>
      </c>
      <c r="T5073" t="b">
        <v>0</v>
      </c>
      <c r="U5073" t="b">
        <v>1</v>
      </c>
      <c r="V5073">
        <v>18000</v>
      </c>
      <c r="W5073">
        <v>14800</v>
      </c>
      <c r="X5073">
        <v>2.4900000000000002</v>
      </c>
      <c r="Y5073">
        <v>16000</v>
      </c>
      <c r="Z5073">
        <v>2.23</v>
      </c>
    </row>
    <row r="5074" spans="1:26">
      <c r="A5074">
        <v>208136320</v>
      </c>
      <c r="B5074" t="s">
        <v>8602</v>
      </c>
      <c r="C5074" t="s">
        <v>3597</v>
      </c>
      <c r="D5074" t="s">
        <v>4034</v>
      </c>
      <c r="E5074" t="s">
        <v>5260</v>
      </c>
      <c r="F5074" t="s">
        <v>3718</v>
      </c>
      <c r="G5074">
        <v>208136320</v>
      </c>
      <c r="I5074" t="s">
        <v>3711</v>
      </c>
      <c r="J5074" t="s">
        <v>8640</v>
      </c>
      <c r="K5074" t="s">
        <v>3688</v>
      </c>
      <c r="M5074">
        <v>10.5</v>
      </c>
      <c r="N5074">
        <v>19</v>
      </c>
      <c r="O5074">
        <v>11</v>
      </c>
      <c r="P5074">
        <v>10.5</v>
      </c>
      <c r="Q5074">
        <v>18.8</v>
      </c>
      <c r="R5074">
        <v>9.3000000000000007</v>
      </c>
      <c r="S5074" t="b">
        <v>0</v>
      </c>
      <c r="T5074" t="b">
        <v>0</v>
      </c>
      <c r="U5074" t="b">
        <v>1</v>
      </c>
      <c r="V5074">
        <v>55000</v>
      </c>
      <c r="W5074">
        <v>35200</v>
      </c>
      <c r="X5074">
        <v>2.5</v>
      </c>
      <c r="Y5074">
        <v>45000</v>
      </c>
      <c r="Z5074">
        <v>2.06</v>
      </c>
    </row>
    <row r="5075" spans="1:26">
      <c r="A5075">
        <v>207742551</v>
      </c>
      <c r="B5075" t="s">
        <v>8602</v>
      </c>
      <c r="C5075" t="s">
        <v>3597</v>
      </c>
      <c r="D5075" t="s">
        <v>4034</v>
      </c>
      <c r="E5075" t="s">
        <v>5260</v>
      </c>
      <c r="F5075" t="s">
        <v>3718</v>
      </c>
      <c r="G5075">
        <v>207742551</v>
      </c>
      <c r="I5075" t="s">
        <v>3711</v>
      </c>
      <c r="J5075" t="s">
        <v>8639</v>
      </c>
      <c r="K5075" t="s">
        <v>3688</v>
      </c>
      <c r="M5075">
        <v>11.4</v>
      </c>
      <c r="N5075">
        <v>20.2</v>
      </c>
      <c r="O5075">
        <v>10.5</v>
      </c>
      <c r="P5075">
        <v>11.7</v>
      </c>
      <c r="Q5075">
        <v>20.9</v>
      </c>
      <c r="R5075">
        <v>8.9</v>
      </c>
      <c r="S5075" t="b">
        <v>0</v>
      </c>
      <c r="T5075" t="b">
        <v>0</v>
      </c>
      <c r="U5075" t="b">
        <v>1</v>
      </c>
      <c r="V5075">
        <v>47000</v>
      </c>
      <c r="W5075">
        <v>36000</v>
      </c>
      <c r="X5075">
        <v>2.2999999999999998</v>
      </c>
      <c r="Y5075">
        <v>45000</v>
      </c>
      <c r="Z5075">
        <v>2.2000000000000002</v>
      </c>
    </row>
    <row r="5076" spans="1:26">
      <c r="A5076">
        <v>207742545</v>
      </c>
      <c r="B5076" t="s">
        <v>8602</v>
      </c>
      <c r="C5076" t="s">
        <v>3597</v>
      </c>
      <c r="D5076" t="s">
        <v>4034</v>
      </c>
      <c r="E5076" t="s">
        <v>5260</v>
      </c>
      <c r="F5076" t="s">
        <v>3718</v>
      </c>
      <c r="G5076">
        <v>207742545</v>
      </c>
      <c r="I5076" t="s">
        <v>3711</v>
      </c>
      <c r="J5076" t="s">
        <v>8638</v>
      </c>
      <c r="K5076" t="s">
        <v>3688</v>
      </c>
      <c r="M5076">
        <v>11.5</v>
      </c>
      <c r="N5076">
        <v>20</v>
      </c>
      <c r="O5076">
        <v>10.1</v>
      </c>
      <c r="P5076">
        <v>11.7</v>
      </c>
      <c r="Q5076">
        <v>20</v>
      </c>
      <c r="R5076">
        <v>9.5</v>
      </c>
      <c r="S5076" t="b">
        <v>0</v>
      </c>
      <c r="T5076" t="b">
        <v>0</v>
      </c>
      <c r="U5076" t="b">
        <v>1</v>
      </c>
      <c r="V5076">
        <v>28000</v>
      </c>
      <c r="W5076">
        <v>27000</v>
      </c>
      <c r="X5076">
        <v>2.2999999999999998</v>
      </c>
      <c r="Y5076">
        <v>27200</v>
      </c>
      <c r="Z5076">
        <v>2.21</v>
      </c>
    </row>
    <row r="5077" spans="1:26">
      <c r="A5077">
        <v>207742533</v>
      </c>
      <c r="B5077" t="s">
        <v>8602</v>
      </c>
      <c r="C5077" t="s">
        <v>3597</v>
      </c>
      <c r="D5077" t="s">
        <v>4034</v>
      </c>
      <c r="E5077" t="s">
        <v>5260</v>
      </c>
      <c r="F5077" t="s">
        <v>3718</v>
      </c>
      <c r="G5077">
        <v>207742533</v>
      </c>
      <c r="I5077" t="s">
        <v>3711</v>
      </c>
      <c r="J5077" t="s">
        <v>8637</v>
      </c>
      <c r="K5077" t="s">
        <v>3688</v>
      </c>
      <c r="M5077">
        <v>11.2</v>
      </c>
      <c r="N5077">
        <v>21</v>
      </c>
      <c r="O5077">
        <v>10.199999999999999</v>
      </c>
      <c r="P5077">
        <v>11.7</v>
      </c>
      <c r="Q5077">
        <v>21</v>
      </c>
      <c r="R5077">
        <v>9.1999999999999993</v>
      </c>
      <c r="S5077" t="b">
        <v>0</v>
      </c>
      <c r="T5077" t="b">
        <v>0</v>
      </c>
      <c r="U5077" t="b">
        <v>1</v>
      </c>
      <c r="V5077">
        <v>28000</v>
      </c>
      <c r="W5077">
        <v>22000</v>
      </c>
      <c r="X5077">
        <v>2.6</v>
      </c>
      <c r="Y5077">
        <v>22600</v>
      </c>
      <c r="Z5077">
        <v>2.25</v>
      </c>
    </row>
    <row r="5078" spans="1:26">
      <c r="A5078">
        <v>207742530</v>
      </c>
      <c r="B5078" t="s">
        <v>8602</v>
      </c>
      <c r="C5078" t="s">
        <v>3597</v>
      </c>
      <c r="D5078" t="s">
        <v>4034</v>
      </c>
      <c r="E5078" t="s">
        <v>5260</v>
      </c>
      <c r="F5078" t="s">
        <v>3718</v>
      </c>
      <c r="G5078">
        <v>207742530</v>
      </c>
      <c r="I5078" t="s">
        <v>3711</v>
      </c>
      <c r="J5078" t="s">
        <v>8635</v>
      </c>
      <c r="K5078" t="s">
        <v>3688</v>
      </c>
      <c r="M5078">
        <v>12</v>
      </c>
      <c r="N5078">
        <v>19</v>
      </c>
      <c r="O5078">
        <v>10.8</v>
      </c>
      <c r="P5078">
        <v>12</v>
      </c>
      <c r="Q5078">
        <v>19</v>
      </c>
      <c r="R5078">
        <v>9.8000000000000007</v>
      </c>
      <c r="S5078" t="b">
        <v>0</v>
      </c>
      <c r="T5078" t="b">
        <v>0</v>
      </c>
      <c r="U5078" t="b">
        <v>1</v>
      </c>
      <c r="V5078">
        <v>18000</v>
      </c>
      <c r="W5078">
        <v>14800</v>
      </c>
      <c r="X5078">
        <v>2.4900000000000002</v>
      </c>
      <c r="Y5078">
        <v>16000</v>
      </c>
      <c r="Z5078">
        <v>2.23</v>
      </c>
    </row>
    <row r="5079" spans="1:26">
      <c r="A5079">
        <v>207742542</v>
      </c>
      <c r="B5079" t="s">
        <v>8602</v>
      </c>
      <c r="C5079" t="s">
        <v>3597</v>
      </c>
      <c r="D5079" t="s">
        <v>4034</v>
      </c>
      <c r="E5079" t="s">
        <v>5260</v>
      </c>
      <c r="F5079" t="s">
        <v>3718</v>
      </c>
      <c r="G5079">
        <v>207742542</v>
      </c>
      <c r="I5079" t="s">
        <v>3711</v>
      </c>
      <c r="J5079" t="s">
        <v>8636</v>
      </c>
      <c r="K5079" t="s">
        <v>3688</v>
      </c>
      <c r="M5079">
        <v>11.5</v>
      </c>
      <c r="N5079">
        <v>19</v>
      </c>
      <c r="O5079">
        <v>9.8000000000000007</v>
      </c>
      <c r="P5079">
        <v>12</v>
      </c>
      <c r="Q5079">
        <v>19</v>
      </c>
      <c r="R5079">
        <v>9.3000000000000007</v>
      </c>
      <c r="S5079" t="b">
        <v>0</v>
      </c>
      <c r="T5079" t="b">
        <v>0</v>
      </c>
      <c r="U5079" t="b">
        <v>1</v>
      </c>
      <c r="V5079">
        <v>19000</v>
      </c>
      <c r="W5079">
        <v>16000</v>
      </c>
      <c r="X5079">
        <v>2.61</v>
      </c>
      <c r="Y5079">
        <v>19000</v>
      </c>
      <c r="Z5079">
        <v>2.23</v>
      </c>
    </row>
    <row r="5080" spans="1:26">
      <c r="A5080">
        <v>208959770</v>
      </c>
      <c r="B5080" t="s">
        <v>8602</v>
      </c>
      <c r="C5080" t="s">
        <v>3597</v>
      </c>
      <c r="D5080" t="s">
        <v>4034</v>
      </c>
      <c r="E5080" t="s">
        <v>6252</v>
      </c>
      <c r="F5080" t="s">
        <v>3718</v>
      </c>
      <c r="G5080">
        <v>208959770</v>
      </c>
      <c r="I5080" t="s">
        <v>3711</v>
      </c>
      <c r="J5080" t="s">
        <v>8634</v>
      </c>
      <c r="K5080" t="s">
        <v>3688</v>
      </c>
      <c r="M5080">
        <v>11</v>
      </c>
      <c r="N5080">
        <v>19.5</v>
      </c>
      <c r="O5080">
        <v>10.4</v>
      </c>
      <c r="P5080">
        <v>11</v>
      </c>
      <c r="Q5080">
        <v>19.5</v>
      </c>
      <c r="R5080">
        <v>9.1</v>
      </c>
      <c r="S5080" t="b">
        <v>0</v>
      </c>
      <c r="T5080" t="b">
        <v>0</v>
      </c>
      <c r="U5080" t="b">
        <v>1</v>
      </c>
      <c r="V5080">
        <v>28000</v>
      </c>
      <c r="W5080">
        <v>21000</v>
      </c>
      <c r="X5080">
        <v>2.5</v>
      </c>
      <c r="Y5080">
        <v>22600</v>
      </c>
      <c r="Z5080">
        <v>2.25</v>
      </c>
    </row>
    <row r="5081" spans="1:26">
      <c r="A5081">
        <v>208552953</v>
      </c>
      <c r="B5081" t="s">
        <v>8602</v>
      </c>
      <c r="C5081" t="s">
        <v>3597</v>
      </c>
      <c r="D5081" t="s">
        <v>4034</v>
      </c>
      <c r="E5081" t="s">
        <v>6252</v>
      </c>
      <c r="F5081" t="s">
        <v>3718</v>
      </c>
      <c r="G5081">
        <v>208552953</v>
      </c>
      <c r="I5081" t="s">
        <v>3711</v>
      </c>
      <c r="J5081" t="s">
        <v>8632</v>
      </c>
      <c r="K5081" t="s">
        <v>3688</v>
      </c>
      <c r="M5081">
        <v>11.2</v>
      </c>
      <c r="N5081">
        <v>21</v>
      </c>
      <c r="O5081">
        <v>10.199999999999999</v>
      </c>
      <c r="P5081">
        <v>11.7</v>
      </c>
      <c r="Q5081">
        <v>21</v>
      </c>
      <c r="R5081">
        <v>9.1999999999999993</v>
      </c>
      <c r="S5081" t="b">
        <v>0</v>
      </c>
      <c r="T5081" t="b">
        <v>0</v>
      </c>
      <c r="U5081" t="b">
        <v>1</v>
      </c>
      <c r="V5081">
        <v>28000</v>
      </c>
      <c r="W5081">
        <v>22000</v>
      </c>
      <c r="X5081">
        <v>2.6</v>
      </c>
      <c r="Y5081">
        <v>22600</v>
      </c>
      <c r="Z5081">
        <v>2.25</v>
      </c>
    </row>
    <row r="5082" spans="1:26">
      <c r="A5082">
        <v>208552830</v>
      </c>
      <c r="B5082" t="s">
        <v>8602</v>
      </c>
      <c r="C5082" t="s">
        <v>3597</v>
      </c>
      <c r="D5082" t="s">
        <v>4034</v>
      </c>
      <c r="E5082" t="s">
        <v>6252</v>
      </c>
      <c r="F5082" t="s">
        <v>3718</v>
      </c>
      <c r="G5082">
        <v>208552830</v>
      </c>
      <c r="I5082" t="s">
        <v>3711</v>
      </c>
      <c r="J5082" t="s">
        <v>8631</v>
      </c>
      <c r="K5082" t="s">
        <v>3688</v>
      </c>
      <c r="M5082">
        <v>12</v>
      </c>
      <c r="N5082">
        <v>19</v>
      </c>
      <c r="O5082">
        <v>10.8</v>
      </c>
      <c r="P5082">
        <v>12</v>
      </c>
      <c r="Q5082">
        <v>19</v>
      </c>
      <c r="R5082">
        <v>9.8000000000000007</v>
      </c>
      <c r="S5082" t="b">
        <v>0</v>
      </c>
      <c r="T5082" t="b">
        <v>0</v>
      </c>
      <c r="U5082" t="b">
        <v>1</v>
      </c>
      <c r="V5082">
        <v>18000</v>
      </c>
      <c r="W5082">
        <v>14800</v>
      </c>
      <c r="X5082">
        <v>2.4900000000000002</v>
      </c>
      <c r="Y5082">
        <v>16000</v>
      </c>
      <c r="Z5082">
        <v>2.23</v>
      </c>
    </row>
    <row r="5083" spans="1:26">
      <c r="A5083">
        <v>208674973</v>
      </c>
      <c r="B5083" t="s">
        <v>8602</v>
      </c>
      <c r="C5083" t="s">
        <v>3597</v>
      </c>
      <c r="D5083" t="s">
        <v>4034</v>
      </c>
      <c r="E5083" t="s">
        <v>6251</v>
      </c>
      <c r="F5083" t="s">
        <v>3718</v>
      </c>
      <c r="G5083">
        <v>208674973</v>
      </c>
      <c r="I5083" t="s">
        <v>3711</v>
      </c>
      <c r="J5083" t="s">
        <v>8630</v>
      </c>
      <c r="K5083" t="s">
        <v>3688</v>
      </c>
      <c r="M5083">
        <v>11.2</v>
      </c>
      <c r="N5083">
        <v>21</v>
      </c>
      <c r="O5083">
        <v>10.199999999999999</v>
      </c>
      <c r="P5083">
        <v>11.7</v>
      </c>
      <c r="Q5083">
        <v>21</v>
      </c>
      <c r="R5083">
        <v>9.1999999999999993</v>
      </c>
      <c r="S5083" t="b">
        <v>0</v>
      </c>
      <c r="T5083" t="b">
        <v>0</v>
      </c>
      <c r="U5083" t="b">
        <v>1</v>
      </c>
      <c r="V5083">
        <v>28000</v>
      </c>
      <c r="W5083">
        <v>22000</v>
      </c>
      <c r="X5083">
        <v>2.6</v>
      </c>
      <c r="Y5083">
        <v>22600</v>
      </c>
      <c r="Z5083">
        <v>2.25</v>
      </c>
    </row>
    <row r="5084" spans="1:26">
      <c r="A5084">
        <v>208674971</v>
      </c>
      <c r="B5084" t="s">
        <v>8602</v>
      </c>
      <c r="C5084" t="s">
        <v>3597</v>
      </c>
      <c r="D5084" t="s">
        <v>4034</v>
      </c>
      <c r="E5084" t="s">
        <v>6251</v>
      </c>
      <c r="F5084" t="s">
        <v>3718</v>
      </c>
      <c r="G5084">
        <v>208674971</v>
      </c>
      <c r="I5084" t="s">
        <v>3711</v>
      </c>
      <c r="J5084" t="s">
        <v>8629</v>
      </c>
      <c r="K5084" t="s">
        <v>3688</v>
      </c>
      <c r="M5084">
        <v>12</v>
      </c>
      <c r="N5084">
        <v>19</v>
      </c>
      <c r="O5084">
        <v>10.8</v>
      </c>
      <c r="P5084">
        <v>12</v>
      </c>
      <c r="Q5084">
        <v>19</v>
      </c>
      <c r="R5084">
        <v>9.8000000000000007</v>
      </c>
      <c r="S5084" t="b">
        <v>0</v>
      </c>
      <c r="T5084" t="b">
        <v>0</v>
      </c>
      <c r="U5084" t="b">
        <v>1</v>
      </c>
      <c r="V5084">
        <v>18000</v>
      </c>
      <c r="W5084">
        <v>14800</v>
      </c>
      <c r="X5084">
        <v>2.4900000000000002</v>
      </c>
      <c r="Y5084">
        <v>16000</v>
      </c>
      <c r="Z5084">
        <v>2.23</v>
      </c>
    </row>
    <row r="5085" spans="1:26">
      <c r="A5085">
        <v>207683239</v>
      </c>
      <c r="B5085" t="s">
        <v>8602</v>
      </c>
      <c r="C5085" t="s">
        <v>3597</v>
      </c>
      <c r="D5085" t="s">
        <v>4034</v>
      </c>
      <c r="E5085" t="s">
        <v>5088</v>
      </c>
      <c r="F5085" t="s">
        <v>3718</v>
      </c>
      <c r="G5085">
        <v>207683239</v>
      </c>
      <c r="I5085" t="s">
        <v>3711</v>
      </c>
      <c r="J5085" t="s">
        <v>8628</v>
      </c>
      <c r="K5085" t="s">
        <v>3688</v>
      </c>
      <c r="M5085">
        <v>11.5</v>
      </c>
      <c r="N5085">
        <v>20</v>
      </c>
      <c r="O5085">
        <v>10.1</v>
      </c>
      <c r="P5085">
        <v>11.7</v>
      </c>
      <c r="Q5085">
        <v>20</v>
      </c>
      <c r="R5085">
        <v>9.5</v>
      </c>
      <c r="S5085" t="b">
        <v>0</v>
      </c>
      <c r="T5085" t="b">
        <v>0</v>
      </c>
      <c r="U5085" t="b">
        <v>0</v>
      </c>
      <c r="V5085">
        <v>28000</v>
      </c>
      <c r="W5085">
        <v>27000</v>
      </c>
      <c r="X5085">
        <v>2.2999999999999998</v>
      </c>
      <c r="Y5085">
        <v>27200</v>
      </c>
      <c r="Z5085">
        <v>2.21</v>
      </c>
    </row>
    <row r="5086" spans="1:26">
      <c r="A5086">
        <v>209416885</v>
      </c>
      <c r="B5086" t="s">
        <v>8602</v>
      </c>
      <c r="C5086" t="s">
        <v>3597</v>
      </c>
      <c r="D5086" t="s">
        <v>4034</v>
      </c>
      <c r="E5086" t="s">
        <v>7557</v>
      </c>
      <c r="F5086" t="s">
        <v>3718</v>
      </c>
      <c r="G5086">
        <v>209416885</v>
      </c>
      <c r="I5086" t="s">
        <v>3711</v>
      </c>
      <c r="J5086" t="s">
        <v>8625</v>
      </c>
      <c r="K5086" t="s">
        <v>3688</v>
      </c>
      <c r="M5086">
        <v>11.5</v>
      </c>
      <c r="N5086">
        <v>19</v>
      </c>
      <c r="O5086">
        <v>9.8000000000000007</v>
      </c>
      <c r="P5086">
        <v>12</v>
      </c>
      <c r="Q5086">
        <v>19</v>
      </c>
      <c r="R5086">
        <v>9.3000000000000007</v>
      </c>
      <c r="S5086" t="b">
        <v>0</v>
      </c>
      <c r="T5086" t="b">
        <v>0</v>
      </c>
      <c r="U5086" t="b">
        <v>1</v>
      </c>
      <c r="V5086">
        <v>19000</v>
      </c>
      <c r="W5086">
        <v>16000</v>
      </c>
      <c r="X5086">
        <v>2.61</v>
      </c>
      <c r="Y5086">
        <v>19000</v>
      </c>
      <c r="Z5086">
        <v>2.23</v>
      </c>
    </row>
    <row r="5087" spans="1:26">
      <c r="A5087">
        <v>209416882</v>
      </c>
      <c r="B5087" t="s">
        <v>8602</v>
      </c>
      <c r="C5087" t="s">
        <v>3597</v>
      </c>
      <c r="D5087" t="s">
        <v>4034</v>
      </c>
      <c r="E5087" t="s">
        <v>7557</v>
      </c>
      <c r="F5087" t="s">
        <v>3718</v>
      </c>
      <c r="G5087">
        <v>209416882</v>
      </c>
      <c r="I5087" t="s">
        <v>3711</v>
      </c>
      <c r="J5087" t="s">
        <v>8627</v>
      </c>
      <c r="K5087" t="s">
        <v>3688</v>
      </c>
      <c r="M5087">
        <v>11.5</v>
      </c>
      <c r="N5087">
        <v>20</v>
      </c>
      <c r="O5087">
        <v>10.1</v>
      </c>
      <c r="P5087">
        <v>11.7</v>
      </c>
      <c r="Q5087">
        <v>20</v>
      </c>
      <c r="R5087">
        <v>9.5</v>
      </c>
      <c r="S5087" t="b">
        <v>0</v>
      </c>
      <c r="T5087" t="b">
        <v>0</v>
      </c>
      <c r="U5087" t="b">
        <v>1</v>
      </c>
      <c r="V5087">
        <v>28000</v>
      </c>
      <c r="W5087">
        <v>27000</v>
      </c>
      <c r="X5087">
        <v>2.2999999999999998</v>
      </c>
      <c r="Y5087">
        <v>27200</v>
      </c>
      <c r="Z5087">
        <v>2.21</v>
      </c>
    </row>
    <row r="5088" spans="1:26">
      <c r="A5088">
        <v>207641273</v>
      </c>
      <c r="B5088" t="s">
        <v>8602</v>
      </c>
      <c r="C5088" t="s">
        <v>3597</v>
      </c>
      <c r="D5088" t="s">
        <v>4034</v>
      </c>
      <c r="E5088" t="s">
        <v>7557</v>
      </c>
      <c r="F5088" t="s">
        <v>3718</v>
      </c>
      <c r="G5088">
        <v>207641273</v>
      </c>
      <c r="I5088" t="s">
        <v>3711</v>
      </c>
      <c r="J5088" t="s">
        <v>8626</v>
      </c>
      <c r="K5088" t="s">
        <v>3688</v>
      </c>
      <c r="M5088">
        <v>11.2</v>
      </c>
      <c r="N5088">
        <v>21</v>
      </c>
      <c r="O5088">
        <v>10.199999999999999</v>
      </c>
      <c r="P5088">
        <v>11.7</v>
      </c>
      <c r="Q5088">
        <v>21</v>
      </c>
      <c r="R5088">
        <v>9.1999999999999993</v>
      </c>
      <c r="S5088" t="b">
        <v>0</v>
      </c>
      <c r="T5088" t="b">
        <v>0</v>
      </c>
      <c r="U5088" t="b">
        <v>1</v>
      </c>
      <c r="V5088">
        <v>28000</v>
      </c>
      <c r="W5088">
        <v>22000</v>
      </c>
      <c r="X5088">
        <v>2.6</v>
      </c>
      <c r="Y5088">
        <v>22600</v>
      </c>
      <c r="Z5088">
        <v>2.25</v>
      </c>
    </row>
    <row r="5089" spans="1:26">
      <c r="A5089">
        <v>207641277</v>
      </c>
      <c r="B5089" t="s">
        <v>8602</v>
      </c>
      <c r="C5089" t="s">
        <v>3597</v>
      </c>
      <c r="D5089" t="s">
        <v>4034</v>
      </c>
      <c r="E5089" t="s">
        <v>7557</v>
      </c>
      <c r="F5089" t="s">
        <v>3718</v>
      </c>
      <c r="G5089">
        <v>207641277</v>
      </c>
      <c r="I5089" t="s">
        <v>3711</v>
      </c>
      <c r="J5089" t="s">
        <v>8624</v>
      </c>
      <c r="K5089" t="s">
        <v>3688</v>
      </c>
      <c r="M5089">
        <v>12</v>
      </c>
      <c r="N5089">
        <v>19</v>
      </c>
      <c r="O5089">
        <v>10.8</v>
      </c>
      <c r="P5089">
        <v>12</v>
      </c>
      <c r="Q5089">
        <v>19</v>
      </c>
      <c r="R5089">
        <v>9.8000000000000007</v>
      </c>
      <c r="S5089" t="b">
        <v>0</v>
      </c>
      <c r="T5089" t="b">
        <v>0</v>
      </c>
      <c r="U5089" t="b">
        <v>1</v>
      </c>
      <c r="V5089">
        <v>18000</v>
      </c>
      <c r="W5089">
        <v>14800</v>
      </c>
      <c r="X5089">
        <v>2.4900000000000002</v>
      </c>
      <c r="Y5089">
        <v>16000</v>
      </c>
      <c r="Z5089">
        <v>2.23</v>
      </c>
    </row>
    <row r="5090" spans="1:26">
      <c r="A5090">
        <v>207657336</v>
      </c>
      <c r="B5090" t="s">
        <v>8602</v>
      </c>
      <c r="C5090" t="s">
        <v>3597</v>
      </c>
      <c r="D5090" t="s">
        <v>4034</v>
      </c>
      <c r="E5090" t="s">
        <v>4820</v>
      </c>
      <c r="F5090" t="s">
        <v>3718</v>
      </c>
      <c r="G5090">
        <v>207657336</v>
      </c>
      <c r="I5090" t="s">
        <v>3711</v>
      </c>
      <c r="J5090" t="s">
        <v>8620</v>
      </c>
      <c r="K5090" t="s">
        <v>3688</v>
      </c>
      <c r="M5090">
        <v>11.5</v>
      </c>
      <c r="N5090">
        <v>19</v>
      </c>
      <c r="O5090">
        <v>9.8000000000000007</v>
      </c>
      <c r="P5090">
        <v>12</v>
      </c>
      <c r="Q5090">
        <v>19</v>
      </c>
      <c r="R5090">
        <v>9.3000000000000007</v>
      </c>
      <c r="S5090" t="b">
        <v>0</v>
      </c>
      <c r="T5090" t="b">
        <v>0</v>
      </c>
      <c r="U5090" t="b">
        <v>1</v>
      </c>
      <c r="V5090">
        <v>19000</v>
      </c>
      <c r="W5090">
        <v>16000</v>
      </c>
      <c r="X5090">
        <v>2.61</v>
      </c>
      <c r="Y5090">
        <v>19000</v>
      </c>
      <c r="Z5090">
        <v>2.23</v>
      </c>
    </row>
    <row r="5091" spans="1:26">
      <c r="A5091">
        <v>207657345</v>
      </c>
      <c r="B5091" t="s">
        <v>8602</v>
      </c>
      <c r="C5091" t="s">
        <v>3597</v>
      </c>
      <c r="D5091" t="s">
        <v>4034</v>
      </c>
      <c r="E5091" t="s">
        <v>4820</v>
      </c>
      <c r="F5091" t="s">
        <v>3718</v>
      </c>
      <c r="G5091">
        <v>207657345</v>
      </c>
      <c r="I5091" t="s">
        <v>3711</v>
      </c>
      <c r="J5091" t="s">
        <v>8621</v>
      </c>
      <c r="K5091" t="s">
        <v>3688</v>
      </c>
      <c r="M5091">
        <v>11.4</v>
      </c>
      <c r="N5091">
        <v>20.2</v>
      </c>
      <c r="O5091">
        <v>10.5</v>
      </c>
      <c r="P5091">
        <v>11.7</v>
      </c>
      <c r="Q5091">
        <v>20.9</v>
      </c>
      <c r="R5091">
        <v>8.9</v>
      </c>
      <c r="S5091" t="b">
        <v>0</v>
      </c>
      <c r="T5091" t="b">
        <v>0</v>
      </c>
      <c r="U5091" t="b">
        <v>1</v>
      </c>
      <c r="V5091">
        <v>47000</v>
      </c>
      <c r="W5091">
        <v>36000</v>
      </c>
      <c r="X5091">
        <v>2.2999999999999998</v>
      </c>
      <c r="Y5091">
        <v>45000</v>
      </c>
      <c r="Z5091">
        <v>2.2000000000000002</v>
      </c>
    </row>
    <row r="5092" spans="1:26">
      <c r="A5092">
        <v>207657338</v>
      </c>
      <c r="B5092" t="s">
        <v>8602</v>
      </c>
      <c r="C5092" t="s">
        <v>3597</v>
      </c>
      <c r="D5092" t="s">
        <v>4034</v>
      </c>
      <c r="E5092" t="s">
        <v>4820</v>
      </c>
      <c r="F5092" t="s">
        <v>3718</v>
      </c>
      <c r="G5092">
        <v>207657338</v>
      </c>
      <c r="I5092" t="s">
        <v>3711</v>
      </c>
      <c r="J5092" t="s">
        <v>8623</v>
      </c>
      <c r="K5092" t="s">
        <v>3688</v>
      </c>
      <c r="M5092">
        <v>11.5</v>
      </c>
      <c r="N5092">
        <v>20</v>
      </c>
      <c r="O5092">
        <v>10.1</v>
      </c>
      <c r="P5092">
        <v>11.7</v>
      </c>
      <c r="Q5092">
        <v>20</v>
      </c>
      <c r="R5092">
        <v>9.5</v>
      </c>
      <c r="S5092" t="b">
        <v>0</v>
      </c>
      <c r="T5092" t="b">
        <v>0</v>
      </c>
      <c r="U5092" t="b">
        <v>1</v>
      </c>
      <c r="V5092">
        <v>28000</v>
      </c>
      <c r="W5092">
        <v>27000</v>
      </c>
      <c r="X5092">
        <v>2.2999999999999998</v>
      </c>
      <c r="Y5092">
        <v>27200</v>
      </c>
      <c r="Z5092">
        <v>2.21</v>
      </c>
    </row>
    <row r="5093" spans="1:26">
      <c r="A5093">
        <v>207657350</v>
      </c>
      <c r="B5093" t="s">
        <v>8602</v>
      </c>
      <c r="C5093" t="s">
        <v>3597</v>
      </c>
      <c r="D5093" t="s">
        <v>4034</v>
      </c>
      <c r="E5093" t="s">
        <v>4820</v>
      </c>
      <c r="F5093" t="s">
        <v>3718</v>
      </c>
      <c r="G5093">
        <v>207657350</v>
      </c>
      <c r="I5093" t="s">
        <v>3711</v>
      </c>
      <c r="J5093" t="s">
        <v>8622</v>
      </c>
      <c r="K5093" t="s">
        <v>3688</v>
      </c>
      <c r="M5093">
        <v>11.2</v>
      </c>
      <c r="N5093">
        <v>21</v>
      </c>
      <c r="O5093">
        <v>10.199999999999999</v>
      </c>
      <c r="P5093">
        <v>11.7</v>
      </c>
      <c r="Q5093">
        <v>21</v>
      </c>
      <c r="R5093">
        <v>9.1999999999999993</v>
      </c>
      <c r="S5093" t="b">
        <v>0</v>
      </c>
      <c r="T5093" t="b">
        <v>0</v>
      </c>
      <c r="U5093" t="b">
        <v>1</v>
      </c>
      <c r="V5093">
        <v>28000</v>
      </c>
      <c r="W5093">
        <v>22000</v>
      </c>
      <c r="X5093">
        <v>2.6</v>
      </c>
      <c r="Y5093">
        <v>22600</v>
      </c>
      <c r="Z5093">
        <v>2.25</v>
      </c>
    </row>
    <row r="5094" spans="1:26">
      <c r="A5094">
        <v>207657348</v>
      </c>
      <c r="B5094" t="s">
        <v>8602</v>
      </c>
      <c r="C5094" t="s">
        <v>3597</v>
      </c>
      <c r="D5094" t="s">
        <v>4034</v>
      </c>
      <c r="E5094" t="s">
        <v>4820</v>
      </c>
      <c r="F5094" t="s">
        <v>3718</v>
      </c>
      <c r="G5094">
        <v>207657348</v>
      </c>
      <c r="I5094" t="s">
        <v>3711</v>
      </c>
      <c r="J5094" t="s">
        <v>8619</v>
      </c>
      <c r="K5094" t="s">
        <v>3688</v>
      </c>
      <c r="M5094">
        <v>12</v>
      </c>
      <c r="N5094">
        <v>19</v>
      </c>
      <c r="O5094">
        <v>10.8</v>
      </c>
      <c r="P5094">
        <v>12</v>
      </c>
      <c r="Q5094">
        <v>19</v>
      </c>
      <c r="R5094">
        <v>9.8000000000000007</v>
      </c>
      <c r="S5094" t="b">
        <v>0</v>
      </c>
      <c r="T5094" t="b">
        <v>0</v>
      </c>
      <c r="U5094" t="b">
        <v>1</v>
      </c>
      <c r="V5094">
        <v>18000</v>
      </c>
      <c r="W5094">
        <v>14800</v>
      </c>
      <c r="X5094">
        <v>2.4900000000000002</v>
      </c>
      <c r="Y5094">
        <v>16000</v>
      </c>
      <c r="Z5094">
        <v>2.23</v>
      </c>
    </row>
    <row r="5095" spans="1:26">
      <c r="A5095">
        <v>208121965</v>
      </c>
      <c r="B5095" t="s">
        <v>8602</v>
      </c>
      <c r="C5095" t="s">
        <v>3597</v>
      </c>
      <c r="D5095" t="s">
        <v>4034</v>
      </c>
      <c r="E5095" t="s">
        <v>6170</v>
      </c>
      <c r="F5095" t="s">
        <v>3718</v>
      </c>
      <c r="G5095">
        <v>208121965</v>
      </c>
      <c r="I5095" t="s">
        <v>3711</v>
      </c>
      <c r="J5095" t="s">
        <v>8618</v>
      </c>
      <c r="K5095" t="s">
        <v>3688</v>
      </c>
      <c r="M5095">
        <v>11.2</v>
      </c>
      <c r="N5095">
        <v>21</v>
      </c>
      <c r="O5095">
        <v>10.199999999999999</v>
      </c>
      <c r="P5095">
        <v>11.7</v>
      </c>
      <c r="Q5095">
        <v>21</v>
      </c>
      <c r="R5095">
        <v>9.1999999999999993</v>
      </c>
      <c r="S5095" t="b">
        <v>0</v>
      </c>
      <c r="T5095" t="b">
        <v>0</v>
      </c>
      <c r="U5095" t="b">
        <v>1</v>
      </c>
      <c r="V5095">
        <v>28000</v>
      </c>
      <c r="W5095">
        <v>22000</v>
      </c>
      <c r="X5095">
        <v>2.6</v>
      </c>
      <c r="Y5095">
        <v>22600</v>
      </c>
      <c r="Z5095">
        <v>2.25</v>
      </c>
    </row>
    <row r="5096" spans="1:26">
      <c r="A5096">
        <v>208121962</v>
      </c>
      <c r="B5096" t="s">
        <v>8602</v>
      </c>
      <c r="C5096" t="s">
        <v>3597</v>
      </c>
      <c r="D5096" t="s">
        <v>4034</v>
      </c>
      <c r="E5096" t="s">
        <v>6170</v>
      </c>
      <c r="F5096" t="s">
        <v>3718</v>
      </c>
      <c r="G5096">
        <v>208121962</v>
      </c>
      <c r="I5096" t="s">
        <v>3711</v>
      </c>
      <c r="J5096" t="s">
        <v>8617</v>
      </c>
      <c r="K5096" t="s">
        <v>3688</v>
      </c>
      <c r="M5096">
        <v>12</v>
      </c>
      <c r="N5096">
        <v>19</v>
      </c>
      <c r="O5096">
        <v>10.8</v>
      </c>
      <c r="P5096">
        <v>12</v>
      </c>
      <c r="Q5096">
        <v>19</v>
      </c>
      <c r="R5096">
        <v>9.8000000000000007</v>
      </c>
      <c r="S5096" t="b">
        <v>0</v>
      </c>
      <c r="T5096" t="b">
        <v>0</v>
      </c>
      <c r="U5096" t="b">
        <v>1</v>
      </c>
      <c r="V5096">
        <v>18000</v>
      </c>
      <c r="W5096">
        <v>14800</v>
      </c>
      <c r="X5096">
        <v>2.4900000000000002</v>
      </c>
      <c r="Y5096">
        <v>16000</v>
      </c>
      <c r="Z5096">
        <v>2.23</v>
      </c>
    </row>
    <row r="5097" spans="1:26">
      <c r="A5097">
        <v>208816899</v>
      </c>
      <c r="B5097" t="s">
        <v>8602</v>
      </c>
      <c r="C5097" t="s">
        <v>3597</v>
      </c>
      <c r="D5097" t="s">
        <v>4034</v>
      </c>
      <c r="E5097" t="s">
        <v>6570</v>
      </c>
      <c r="F5097" t="s">
        <v>3718</v>
      </c>
      <c r="G5097">
        <v>208816899</v>
      </c>
      <c r="I5097" t="s">
        <v>3711</v>
      </c>
      <c r="J5097" t="s">
        <v>8616</v>
      </c>
      <c r="K5097" t="s">
        <v>3688</v>
      </c>
      <c r="M5097">
        <v>10.5</v>
      </c>
      <c r="N5097">
        <v>19</v>
      </c>
      <c r="O5097">
        <v>11</v>
      </c>
      <c r="P5097">
        <v>10.5</v>
      </c>
      <c r="Q5097">
        <v>18.8</v>
      </c>
      <c r="R5097">
        <v>9.3000000000000007</v>
      </c>
      <c r="S5097" t="b">
        <v>0</v>
      </c>
      <c r="T5097" t="b">
        <v>0</v>
      </c>
      <c r="U5097" t="b">
        <v>1</v>
      </c>
      <c r="V5097">
        <v>55000</v>
      </c>
      <c r="W5097">
        <v>35200</v>
      </c>
      <c r="X5097">
        <v>2.5</v>
      </c>
      <c r="Y5097">
        <v>45000</v>
      </c>
      <c r="Z5097">
        <v>2.06</v>
      </c>
    </row>
    <row r="5098" spans="1:26">
      <c r="A5098">
        <v>208816893</v>
      </c>
      <c r="B5098" t="s">
        <v>8602</v>
      </c>
      <c r="C5098" t="s">
        <v>3597</v>
      </c>
      <c r="D5098" t="s">
        <v>4034</v>
      </c>
      <c r="E5098" t="s">
        <v>6570</v>
      </c>
      <c r="F5098" t="s">
        <v>3718</v>
      </c>
      <c r="G5098">
        <v>208816893</v>
      </c>
      <c r="I5098" t="s">
        <v>3711</v>
      </c>
      <c r="J5098" t="s">
        <v>8614</v>
      </c>
      <c r="K5098" t="s">
        <v>3688</v>
      </c>
      <c r="M5098">
        <v>11.5</v>
      </c>
      <c r="N5098">
        <v>19</v>
      </c>
      <c r="O5098">
        <v>9.8000000000000007</v>
      </c>
      <c r="P5098">
        <v>12</v>
      </c>
      <c r="Q5098">
        <v>19</v>
      </c>
      <c r="R5098">
        <v>9.3000000000000007</v>
      </c>
      <c r="S5098" t="b">
        <v>0</v>
      </c>
      <c r="T5098" t="b">
        <v>0</v>
      </c>
      <c r="U5098" t="b">
        <v>1</v>
      </c>
      <c r="V5098">
        <v>19000</v>
      </c>
      <c r="W5098">
        <v>16000</v>
      </c>
      <c r="X5098">
        <v>2.61</v>
      </c>
      <c r="Y5098">
        <v>19000</v>
      </c>
      <c r="Z5098">
        <v>2.23</v>
      </c>
    </row>
    <row r="5099" spans="1:26">
      <c r="A5099">
        <v>208128295</v>
      </c>
      <c r="B5099" t="s">
        <v>8602</v>
      </c>
      <c r="C5099" t="s">
        <v>3597</v>
      </c>
      <c r="D5099" t="s">
        <v>4034</v>
      </c>
      <c r="E5099" t="s">
        <v>6570</v>
      </c>
      <c r="F5099" t="s">
        <v>3718</v>
      </c>
      <c r="G5099">
        <v>208128295</v>
      </c>
      <c r="I5099" t="s">
        <v>3711</v>
      </c>
      <c r="J5099" t="s">
        <v>8615</v>
      </c>
      <c r="K5099" t="s">
        <v>3688</v>
      </c>
      <c r="M5099">
        <v>11.5</v>
      </c>
      <c r="N5099">
        <v>20</v>
      </c>
      <c r="O5099">
        <v>10.1</v>
      </c>
      <c r="P5099">
        <v>11.7</v>
      </c>
      <c r="Q5099">
        <v>20</v>
      </c>
      <c r="R5099">
        <v>9.5</v>
      </c>
      <c r="S5099" t="b">
        <v>0</v>
      </c>
      <c r="T5099" t="b">
        <v>0</v>
      </c>
      <c r="U5099" t="b">
        <v>1</v>
      </c>
      <c r="V5099">
        <v>28000</v>
      </c>
      <c r="W5099">
        <v>27000</v>
      </c>
      <c r="X5099">
        <v>2.2999999999999998</v>
      </c>
      <c r="Y5099">
        <v>27200</v>
      </c>
      <c r="Z5099">
        <v>2.21</v>
      </c>
    </row>
    <row r="5100" spans="1:26">
      <c r="A5100">
        <v>208128283</v>
      </c>
      <c r="B5100" t="s">
        <v>8602</v>
      </c>
      <c r="C5100" t="s">
        <v>3597</v>
      </c>
      <c r="D5100" t="s">
        <v>4034</v>
      </c>
      <c r="E5100" t="s">
        <v>6570</v>
      </c>
      <c r="F5100" t="s">
        <v>3718</v>
      </c>
      <c r="G5100">
        <v>208128283</v>
      </c>
      <c r="I5100" t="s">
        <v>3711</v>
      </c>
      <c r="J5100" t="s">
        <v>8613</v>
      </c>
      <c r="K5100" t="s">
        <v>3688</v>
      </c>
      <c r="M5100">
        <v>12</v>
      </c>
      <c r="N5100">
        <v>19</v>
      </c>
      <c r="O5100">
        <v>10.8</v>
      </c>
      <c r="P5100">
        <v>12</v>
      </c>
      <c r="Q5100">
        <v>19</v>
      </c>
      <c r="R5100">
        <v>9.8000000000000007</v>
      </c>
      <c r="S5100" t="b">
        <v>0</v>
      </c>
      <c r="T5100" t="b">
        <v>0</v>
      </c>
      <c r="U5100" t="b">
        <v>1</v>
      </c>
      <c r="V5100">
        <v>18000</v>
      </c>
      <c r="W5100">
        <v>14800</v>
      </c>
      <c r="X5100">
        <v>2.4900000000000002</v>
      </c>
      <c r="Y5100">
        <v>16000</v>
      </c>
      <c r="Z5100">
        <v>2.23</v>
      </c>
    </row>
    <row r="5101" spans="1:26">
      <c r="A5101">
        <v>208816896</v>
      </c>
      <c r="B5101" t="s">
        <v>8602</v>
      </c>
      <c r="C5101" t="s">
        <v>3597</v>
      </c>
      <c r="D5101" t="s">
        <v>4034</v>
      </c>
      <c r="E5101" t="s">
        <v>6570</v>
      </c>
      <c r="F5101" t="s">
        <v>3718</v>
      </c>
      <c r="G5101">
        <v>208816896</v>
      </c>
      <c r="I5101" t="s">
        <v>3711</v>
      </c>
      <c r="J5101" t="s">
        <v>8612</v>
      </c>
      <c r="K5101" t="s">
        <v>3688</v>
      </c>
      <c r="M5101">
        <v>11.7</v>
      </c>
      <c r="N5101">
        <v>19</v>
      </c>
      <c r="O5101">
        <v>10.5</v>
      </c>
      <c r="P5101">
        <v>12</v>
      </c>
      <c r="Q5101">
        <v>19.399999999999999</v>
      </c>
      <c r="R5101">
        <v>9.9</v>
      </c>
      <c r="S5101" t="b">
        <v>0</v>
      </c>
      <c r="T5101" t="b">
        <v>0</v>
      </c>
      <c r="U5101" t="b">
        <v>1</v>
      </c>
      <c r="V5101">
        <v>24000</v>
      </c>
      <c r="W5101">
        <v>24000</v>
      </c>
      <c r="X5101">
        <v>2.4</v>
      </c>
      <c r="Y5101">
        <v>25000</v>
      </c>
      <c r="Z5101">
        <v>2.04</v>
      </c>
    </row>
    <row r="5102" spans="1:26">
      <c r="A5102">
        <v>207641333</v>
      </c>
      <c r="B5102" t="s">
        <v>8602</v>
      </c>
      <c r="C5102" t="s">
        <v>3597</v>
      </c>
      <c r="D5102" t="s">
        <v>4034</v>
      </c>
      <c r="E5102" t="s">
        <v>6435</v>
      </c>
      <c r="F5102" t="s">
        <v>3718</v>
      </c>
      <c r="G5102">
        <v>207641333</v>
      </c>
      <c r="I5102" t="s">
        <v>3711</v>
      </c>
      <c r="J5102" t="s">
        <v>8611</v>
      </c>
      <c r="K5102" t="s">
        <v>3688</v>
      </c>
      <c r="M5102">
        <v>11.2</v>
      </c>
      <c r="N5102">
        <v>21</v>
      </c>
      <c r="O5102">
        <v>10.199999999999999</v>
      </c>
      <c r="P5102">
        <v>11.7</v>
      </c>
      <c r="Q5102">
        <v>21</v>
      </c>
      <c r="R5102">
        <v>9.1999999999999993</v>
      </c>
      <c r="S5102" t="b">
        <v>0</v>
      </c>
      <c r="T5102" t="b">
        <v>0</v>
      </c>
      <c r="U5102" t="b">
        <v>1</v>
      </c>
      <c r="V5102">
        <v>28000</v>
      </c>
      <c r="W5102">
        <v>22000</v>
      </c>
      <c r="X5102">
        <v>2.6</v>
      </c>
      <c r="Y5102">
        <v>22600</v>
      </c>
      <c r="Z5102">
        <v>2.25</v>
      </c>
    </row>
    <row r="5103" spans="1:26">
      <c r="A5103">
        <v>207641330</v>
      </c>
      <c r="B5103" t="s">
        <v>8602</v>
      </c>
      <c r="C5103" t="s">
        <v>3597</v>
      </c>
      <c r="D5103" t="s">
        <v>4034</v>
      </c>
      <c r="E5103" t="s">
        <v>6435</v>
      </c>
      <c r="F5103" t="s">
        <v>3718</v>
      </c>
      <c r="G5103">
        <v>207641330</v>
      </c>
      <c r="I5103" t="s">
        <v>3711</v>
      </c>
      <c r="J5103" t="s">
        <v>8610</v>
      </c>
      <c r="K5103" t="s">
        <v>3688</v>
      </c>
      <c r="M5103">
        <v>12</v>
      </c>
      <c r="N5103">
        <v>19</v>
      </c>
      <c r="O5103">
        <v>10.8</v>
      </c>
      <c r="P5103">
        <v>12</v>
      </c>
      <c r="Q5103">
        <v>19</v>
      </c>
      <c r="R5103">
        <v>9.8000000000000007</v>
      </c>
      <c r="S5103" t="b">
        <v>0</v>
      </c>
      <c r="T5103" t="b">
        <v>0</v>
      </c>
      <c r="U5103" t="b">
        <v>1</v>
      </c>
      <c r="V5103">
        <v>18000</v>
      </c>
      <c r="W5103">
        <v>14800</v>
      </c>
      <c r="X5103">
        <v>2.4900000000000002</v>
      </c>
      <c r="Y5103">
        <v>16000</v>
      </c>
      <c r="Z5103">
        <v>2.23</v>
      </c>
    </row>
    <row r="5104" spans="1:26">
      <c r="A5104">
        <v>208447952</v>
      </c>
      <c r="B5104" t="s">
        <v>8602</v>
      </c>
      <c r="C5104" t="s">
        <v>3597</v>
      </c>
      <c r="D5104" t="s">
        <v>4034</v>
      </c>
      <c r="E5104" t="s">
        <v>6086</v>
      </c>
      <c r="F5104" t="s">
        <v>3718</v>
      </c>
      <c r="G5104">
        <v>208447952</v>
      </c>
      <c r="I5104" t="s">
        <v>3711</v>
      </c>
      <c r="J5104" t="s">
        <v>8609</v>
      </c>
      <c r="K5104" t="s">
        <v>3688</v>
      </c>
      <c r="M5104">
        <v>11.2</v>
      </c>
      <c r="N5104">
        <v>21</v>
      </c>
      <c r="O5104">
        <v>10.199999999999999</v>
      </c>
      <c r="P5104">
        <v>11.7</v>
      </c>
      <c r="Q5104">
        <v>21</v>
      </c>
      <c r="R5104">
        <v>9.1999999999999993</v>
      </c>
      <c r="S5104" t="b">
        <v>0</v>
      </c>
      <c r="T5104" t="b">
        <v>0</v>
      </c>
      <c r="U5104" t="b">
        <v>1</v>
      </c>
      <c r="V5104">
        <v>28000</v>
      </c>
      <c r="W5104">
        <v>22000</v>
      </c>
      <c r="X5104">
        <v>2.6</v>
      </c>
      <c r="Y5104">
        <v>22600</v>
      </c>
      <c r="Z5104">
        <v>2.25</v>
      </c>
    </row>
    <row r="5105" spans="1:26">
      <c r="A5105">
        <v>208447949</v>
      </c>
      <c r="B5105" t="s">
        <v>8602</v>
      </c>
      <c r="C5105" t="s">
        <v>3597</v>
      </c>
      <c r="D5105" t="s">
        <v>4034</v>
      </c>
      <c r="E5105" t="s">
        <v>6086</v>
      </c>
      <c r="F5105" t="s">
        <v>3718</v>
      </c>
      <c r="G5105">
        <v>208447949</v>
      </c>
      <c r="I5105" t="s">
        <v>3711</v>
      </c>
      <c r="J5105" t="s">
        <v>8608</v>
      </c>
      <c r="K5105" t="s">
        <v>3688</v>
      </c>
      <c r="M5105">
        <v>12</v>
      </c>
      <c r="N5105">
        <v>19</v>
      </c>
      <c r="O5105">
        <v>10.8</v>
      </c>
      <c r="P5105">
        <v>12</v>
      </c>
      <c r="Q5105">
        <v>19</v>
      </c>
      <c r="R5105">
        <v>9.8000000000000007</v>
      </c>
      <c r="S5105" t="b">
        <v>0</v>
      </c>
      <c r="T5105" t="b">
        <v>0</v>
      </c>
      <c r="U5105" t="b">
        <v>1</v>
      </c>
      <c r="V5105">
        <v>18000</v>
      </c>
      <c r="W5105">
        <v>14800</v>
      </c>
      <c r="X5105">
        <v>2.4900000000000002</v>
      </c>
      <c r="Y5105">
        <v>16000</v>
      </c>
      <c r="Z5105">
        <v>2.23</v>
      </c>
    </row>
    <row r="5106" spans="1:26">
      <c r="A5106">
        <v>208284495</v>
      </c>
      <c r="B5106" t="s">
        <v>8602</v>
      </c>
      <c r="C5106" t="s">
        <v>3597</v>
      </c>
      <c r="D5106" t="s">
        <v>4034</v>
      </c>
      <c r="E5106" t="s">
        <v>5982</v>
      </c>
      <c r="F5106" t="s">
        <v>3718</v>
      </c>
      <c r="G5106">
        <v>208284495</v>
      </c>
      <c r="I5106" t="s">
        <v>3711</v>
      </c>
      <c r="J5106" t="s">
        <v>8607</v>
      </c>
      <c r="K5106" t="s">
        <v>3688</v>
      </c>
      <c r="M5106">
        <v>11.4</v>
      </c>
      <c r="N5106">
        <v>20.2</v>
      </c>
      <c r="O5106">
        <v>10.5</v>
      </c>
      <c r="P5106">
        <v>11.7</v>
      </c>
      <c r="Q5106">
        <v>20.9</v>
      </c>
      <c r="R5106">
        <v>8.9</v>
      </c>
      <c r="S5106" t="b">
        <v>0</v>
      </c>
      <c r="T5106" t="b">
        <v>0</v>
      </c>
      <c r="U5106" t="b">
        <v>1</v>
      </c>
      <c r="V5106">
        <v>47000</v>
      </c>
      <c r="W5106">
        <v>36000</v>
      </c>
      <c r="X5106">
        <v>2.2999999999999998</v>
      </c>
      <c r="Y5106">
        <v>45000</v>
      </c>
      <c r="Z5106">
        <v>2.2000000000000002</v>
      </c>
    </row>
    <row r="5107" spans="1:26">
      <c r="A5107">
        <v>208284489</v>
      </c>
      <c r="B5107" t="s">
        <v>8602</v>
      </c>
      <c r="C5107" t="s">
        <v>3597</v>
      </c>
      <c r="D5107" t="s">
        <v>4034</v>
      </c>
      <c r="E5107" t="s">
        <v>5982</v>
      </c>
      <c r="F5107" t="s">
        <v>3718</v>
      </c>
      <c r="G5107">
        <v>208284489</v>
      </c>
      <c r="I5107" t="s">
        <v>3711</v>
      </c>
      <c r="J5107" t="s">
        <v>8606</v>
      </c>
      <c r="K5107" t="s">
        <v>3688</v>
      </c>
      <c r="M5107">
        <v>11.5</v>
      </c>
      <c r="N5107">
        <v>20</v>
      </c>
      <c r="O5107">
        <v>10.1</v>
      </c>
      <c r="P5107">
        <v>11.7</v>
      </c>
      <c r="Q5107">
        <v>20</v>
      </c>
      <c r="R5107">
        <v>9.5</v>
      </c>
      <c r="S5107" t="b">
        <v>0</v>
      </c>
      <c r="T5107" t="b">
        <v>0</v>
      </c>
      <c r="U5107" t="b">
        <v>1</v>
      </c>
      <c r="V5107">
        <v>28000</v>
      </c>
      <c r="W5107">
        <v>27000</v>
      </c>
      <c r="X5107">
        <v>2.2999999999999998</v>
      </c>
      <c r="Y5107">
        <v>27200</v>
      </c>
      <c r="Z5107">
        <v>2.21</v>
      </c>
    </row>
    <row r="5108" spans="1:26">
      <c r="A5108">
        <v>208284477</v>
      </c>
      <c r="B5108" t="s">
        <v>8602</v>
      </c>
      <c r="C5108" t="s">
        <v>3597</v>
      </c>
      <c r="D5108" t="s">
        <v>4034</v>
      </c>
      <c r="E5108" t="s">
        <v>5982</v>
      </c>
      <c r="F5108" t="s">
        <v>3718</v>
      </c>
      <c r="G5108">
        <v>208284477</v>
      </c>
      <c r="I5108" t="s">
        <v>3711</v>
      </c>
      <c r="J5108" t="s">
        <v>8605</v>
      </c>
      <c r="K5108" t="s">
        <v>3688</v>
      </c>
      <c r="M5108">
        <v>11.2</v>
      </c>
      <c r="N5108">
        <v>21</v>
      </c>
      <c r="O5108">
        <v>10.199999999999999</v>
      </c>
      <c r="P5108">
        <v>11.7</v>
      </c>
      <c r="Q5108">
        <v>21</v>
      </c>
      <c r="R5108">
        <v>9.1999999999999993</v>
      </c>
      <c r="S5108" t="b">
        <v>0</v>
      </c>
      <c r="T5108" t="b">
        <v>0</v>
      </c>
      <c r="U5108" t="b">
        <v>1</v>
      </c>
      <c r="V5108">
        <v>28000</v>
      </c>
      <c r="W5108">
        <v>22000</v>
      </c>
      <c r="X5108">
        <v>2.6</v>
      </c>
      <c r="Y5108">
        <v>22600</v>
      </c>
      <c r="Z5108">
        <v>2.25</v>
      </c>
    </row>
    <row r="5109" spans="1:26">
      <c r="A5109">
        <v>208284474</v>
      </c>
      <c r="B5109" t="s">
        <v>8602</v>
      </c>
      <c r="C5109" t="s">
        <v>3597</v>
      </c>
      <c r="D5109" t="s">
        <v>4034</v>
      </c>
      <c r="E5109" t="s">
        <v>5982</v>
      </c>
      <c r="F5109" t="s">
        <v>3718</v>
      </c>
      <c r="G5109">
        <v>208284474</v>
      </c>
      <c r="I5109" t="s">
        <v>3711</v>
      </c>
      <c r="J5109" t="s">
        <v>8603</v>
      </c>
      <c r="K5109" t="s">
        <v>3688</v>
      </c>
      <c r="M5109">
        <v>12</v>
      </c>
      <c r="N5109">
        <v>19</v>
      </c>
      <c r="O5109">
        <v>10.8</v>
      </c>
      <c r="P5109">
        <v>12</v>
      </c>
      <c r="Q5109">
        <v>19</v>
      </c>
      <c r="R5109">
        <v>9.8000000000000007</v>
      </c>
      <c r="S5109" t="b">
        <v>0</v>
      </c>
      <c r="T5109" t="b">
        <v>0</v>
      </c>
      <c r="U5109" t="b">
        <v>1</v>
      </c>
      <c r="V5109">
        <v>18000</v>
      </c>
      <c r="W5109">
        <v>14800</v>
      </c>
      <c r="X5109">
        <v>2.4900000000000002</v>
      </c>
      <c r="Y5109">
        <v>16000</v>
      </c>
      <c r="Z5109">
        <v>2.23</v>
      </c>
    </row>
    <row r="5110" spans="1:26">
      <c r="A5110">
        <v>208284486</v>
      </c>
      <c r="B5110" t="s">
        <v>8602</v>
      </c>
      <c r="C5110" t="s">
        <v>3597</v>
      </c>
      <c r="D5110" t="s">
        <v>4034</v>
      </c>
      <c r="E5110" t="s">
        <v>5982</v>
      </c>
      <c r="F5110" t="s">
        <v>3718</v>
      </c>
      <c r="G5110">
        <v>208284486</v>
      </c>
      <c r="I5110" t="s">
        <v>3711</v>
      </c>
      <c r="J5110" t="s">
        <v>8604</v>
      </c>
      <c r="K5110" t="s">
        <v>3688</v>
      </c>
      <c r="M5110">
        <v>11.5</v>
      </c>
      <c r="N5110">
        <v>19</v>
      </c>
      <c r="O5110">
        <v>9.8000000000000007</v>
      </c>
      <c r="P5110">
        <v>12</v>
      </c>
      <c r="Q5110">
        <v>19</v>
      </c>
      <c r="R5110">
        <v>9.3000000000000007</v>
      </c>
      <c r="S5110" t="b">
        <v>0</v>
      </c>
      <c r="T5110" t="b">
        <v>0</v>
      </c>
      <c r="U5110" t="b">
        <v>1</v>
      </c>
      <c r="V5110">
        <v>19000</v>
      </c>
      <c r="W5110">
        <v>16000</v>
      </c>
      <c r="X5110">
        <v>2.61</v>
      </c>
      <c r="Y5110">
        <v>19000</v>
      </c>
      <c r="Z5110">
        <v>2.23</v>
      </c>
    </row>
    <row r="5111" spans="1:26">
      <c r="A5111">
        <v>208286577</v>
      </c>
      <c r="B5111" t="s">
        <v>8583</v>
      </c>
      <c r="C5111" t="s">
        <v>3597</v>
      </c>
      <c r="D5111" t="s">
        <v>5445</v>
      </c>
      <c r="E5111" t="s">
        <v>5445</v>
      </c>
      <c r="F5111" t="s">
        <v>3621</v>
      </c>
      <c r="G5111">
        <v>208286577</v>
      </c>
      <c r="I5111" t="s">
        <v>3622</v>
      </c>
      <c r="J5111" t="s">
        <v>8600</v>
      </c>
      <c r="K5111" t="s">
        <v>3624</v>
      </c>
      <c r="L5111" t="s">
        <v>8601</v>
      </c>
      <c r="M5111">
        <v>12.5</v>
      </c>
      <c r="N5111">
        <v>21</v>
      </c>
      <c r="O5111">
        <v>11.5</v>
      </c>
      <c r="P5111">
        <v>12.5</v>
      </c>
      <c r="Q5111">
        <v>21</v>
      </c>
      <c r="R5111">
        <v>10</v>
      </c>
      <c r="S5111" t="b">
        <v>0</v>
      </c>
      <c r="T5111" t="b">
        <v>0</v>
      </c>
      <c r="U5111" t="b">
        <v>1</v>
      </c>
      <c r="V5111">
        <v>24000</v>
      </c>
      <c r="W5111">
        <v>15500</v>
      </c>
      <c r="X5111">
        <v>1.31</v>
      </c>
      <c r="Y5111">
        <v>21000</v>
      </c>
      <c r="Z5111">
        <v>1.62</v>
      </c>
    </row>
    <row r="5112" spans="1:26">
      <c r="A5112">
        <v>208286574</v>
      </c>
      <c r="B5112" t="s">
        <v>8583</v>
      </c>
      <c r="C5112" t="s">
        <v>3597</v>
      </c>
      <c r="D5112" t="s">
        <v>5445</v>
      </c>
      <c r="E5112" t="s">
        <v>5445</v>
      </c>
      <c r="F5112" t="s">
        <v>3621</v>
      </c>
      <c r="G5112">
        <v>208286574</v>
      </c>
      <c r="I5112" t="s">
        <v>3622</v>
      </c>
      <c r="J5112" t="s">
        <v>8596</v>
      </c>
      <c r="K5112" t="s">
        <v>3624</v>
      </c>
      <c r="L5112" t="s">
        <v>8597</v>
      </c>
      <c r="M5112">
        <v>12.5</v>
      </c>
      <c r="N5112">
        <v>23</v>
      </c>
      <c r="O5112">
        <v>11</v>
      </c>
      <c r="P5112">
        <v>12.7</v>
      </c>
      <c r="Q5112">
        <v>23.5</v>
      </c>
      <c r="R5112">
        <v>9.5</v>
      </c>
      <c r="S5112" t="b">
        <v>0</v>
      </c>
      <c r="T5112" t="b">
        <v>0</v>
      </c>
      <c r="U5112" t="b">
        <v>1</v>
      </c>
      <c r="V5112">
        <v>12000</v>
      </c>
      <c r="W5112">
        <v>6800</v>
      </c>
      <c r="X5112">
        <v>2.73</v>
      </c>
      <c r="Y5112">
        <v>11500</v>
      </c>
      <c r="Z5112">
        <v>2.41</v>
      </c>
    </row>
    <row r="5113" spans="1:26">
      <c r="A5113">
        <v>208286573</v>
      </c>
      <c r="B5113" t="s">
        <v>8583</v>
      </c>
      <c r="C5113" t="s">
        <v>3597</v>
      </c>
      <c r="D5113" t="s">
        <v>5445</v>
      </c>
      <c r="E5113" t="s">
        <v>5445</v>
      </c>
      <c r="F5113" t="s">
        <v>3621</v>
      </c>
      <c r="G5113">
        <v>208286573</v>
      </c>
      <c r="I5113" t="s">
        <v>3622</v>
      </c>
      <c r="J5113" t="s">
        <v>8594</v>
      </c>
      <c r="K5113" t="s">
        <v>3624</v>
      </c>
      <c r="L5113" t="s">
        <v>8595</v>
      </c>
      <c r="M5113">
        <v>14.5</v>
      </c>
      <c r="N5113">
        <v>24.5</v>
      </c>
      <c r="O5113">
        <v>12</v>
      </c>
      <c r="P5113">
        <v>14.5</v>
      </c>
      <c r="Q5113">
        <v>25.5</v>
      </c>
      <c r="R5113">
        <v>10.5</v>
      </c>
      <c r="S5113" t="b">
        <v>0</v>
      </c>
      <c r="T5113" t="b">
        <v>0</v>
      </c>
      <c r="U5113" t="b">
        <v>1</v>
      </c>
      <c r="V5113">
        <v>9000</v>
      </c>
      <c r="W5113">
        <v>5500</v>
      </c>
      <c r="X5113">
        <v>2.93</v>
      </c>
      <c r="Y5113">
        <v>9500</v>
      </c>
      <c r="Z5113">
        <v>2.14</v>
      </c>
    </row>
    <row r="5114" spans="1:26">
      <c r="A5114">
        <v>207465470</v>
      </c>
      <c r="B5114" t="s">
        <v>8583</v>
      </c>
      <c r="C5114" t="s">
        <v>3597</v>
      </c>
      <c r="D5114" t="s">
        <v>8584</v>
      </c>
      <c r="E5114" t="s">
        <v>4661</v>
      </c>
      <c r="F5114" t="s">
        <v>3600</v>
      </c>
      <c r="G5114">
        <v>207465470</v>
      </c>
      <c r="I5114" t="s">
        <v>3601</v>
      </c>
      <c r="J5114" t="s">
        <v>8592</v>
      </c>
      <c r="K5114" t="s">
        <v>3624</v>
      </c>
      <c r="L5114" t="s">
        <v>8593</v>
      </c>
      <c r="M5114">
        <v>9.1999999999999993</v>
      </c>
      <c r="N5114">
        <v>18.2</v>
      </c>
      <c r="O5114">
        <v>9.8000000000000007</v>
      </c>
      <c r="P5114">
        <v>8.8000000000000007</v>
      </c>
      <c r="Q5114">
        <v>16.7</v>
      </c>
      <c r="R5114">
        <v>8.1</v>
      </c>
      <c r="S5114" t="b">
        <v>0</v>
      </c>
      <c r="T5114" t="b">
        <v>0</v>
      </c>
      <c r="U5114" t="b">
        <v>0</v>
      </c>
      <c r="V5114">
        <v>48000</v>
      </c>
      <c r="W5114">
        <v>43000</v>
      </c>
      <c r="X5114">
        <v>1.74</v>
      </c>
      <c r="Y5114">
        <v>48200</v>
      </c>
      <c r="Z5114">
        <v>2.02</v>
      </c>
    </row>
    <row r="5115" spans="1:26">
      <c r="A5115">
        <v>207465464</v>
      </c>
      <c r="B5115" t="s">
        <v>8583</v>
      </c>
      <c r="C5115" t="s">
        <v>3597</v>
      </c>
      <c r="D5115" t="s">
        <v>8584</v>
      </c>
      <c r="E5115" t="s">
        <v>4661</v>
      </c>
      <c r="F5115" t="s">
        <v>3600</v>
      </c>
      <c r="G5115">
        <v>207465464</v>
      </c>
      <c r="I5115" t="s">
        <v>3601</v>
      </c>
      <c r="J5115" t="s">
        <v>8588</v>
      </c>
      <c r="K5115" t="s">
        <v>3624</v>
      </c>
      <c r="L5115" t="s">
        <v>8589</v>
      </c>
      <c r="M5115">
        <v>10</v>
      </c>
      <c r="N5115">
        <v>18.2</v>
      </c>
      <c r="O5115">
        <v>10.199999999999999</v>
      </c>
      <c r="P5115">
        <v>9.6</v>
      </c>
      <c r="Q5115">
        <v>16.600000000000001</v>
      </c>
      <c r="R5115">
        <v>8.4</v>
      </c>
      <c r="S5115" t="b">
        <v>0</v>
      </c>
      <c r="T5115" t="b">
        <v>0</v>
      </c>
      <c r="U5115" t="b">
        <v>0</v>
      </c>
      <c r="V5115">
        <v>36000</v>
      </c>
      <c r="W5115">
        <v>34800</v>
      </c>
      <c r="X5115">
        <v>2.1</v>
      </c>
      <c r="Y5115">
        <v>36400</v>
      </c>
      <c r="Z5115">
        <v>2.17</v>
      </c>
    </row>
    <row r="5116" spans="1:26">
      <c r="A5116">
        <v>207465456</v>
      </c>
      <c r="B5116" t="s">
        <v>8583</v>
      </c>
      <c r="C5116" t="s">
        <v>3597</v>
      </c>
      <c r="D5116" t="s">
        <v>8584</v>
      </c>
      <c r="E5116" t="s">
        <v>4661</v>
      </c>
      <c r="F5116" t="s">
        <v>3600</v>
      </c>
      <c r="G5116">
        <v>207465456</v>
      </c>
      <c r="I5116" t="s">
        <v>3601</v>
      </c>
      <c r="J5116" t="s">
        <v>6331</v>
      </c>
      <c r="K5116" t="s">
        <v>3624</v>
      </c>
      <c r="L5116" t="s">
        <v>8587</v>
      </c>
      <c r="M5116">
        <v>11</v>
      </c>
      <c r="N5116">
        <v>18.7</v>
      </c>
      <c r="O5116">
        <v>10.9</v>
      </c>
      <c r="P5116">
        <v>9.6999999999999993</v>
      </c>
      <c r="Q5116">
        <v>16.899999999999999</v>
      </c>
      <c r="R5116">
        <v>7.9</v>
      </c>
      <c r="S5116" t="b">
        <v>0</v>
      </c>
      <c r="T5116" t="b">
        <v>0</v>
      </c>
      <c r="U5116" t="b">
        <v>0</v>
      </c>
      <c r="V5116">
        <v>24000</v>
      </c>
      <c r="W5116">
        <v>25800</v>
      </c>
      <c r="X5116">
        <v>1.8</v>
      </c>
      <c r="Y5116">
        <v>27500</v>
      </c>
      <c r="Z5116">
        <v>1.7</v>
      </c>
    </row>
    <row r="5117" spans="1:26">
      <c r="A5117">
        <v>207465452</v>
      </c>
      <c r="B5117" t="s">
        <v>8583</v>
      </c>
      <c r="C5117" t="s">
        <v>3597</v>
      </c>
      <c r="D5117" t="s">
        <v>8584</v>
      </c>
      <c r="E5117" t="s">
        <v>4661</v>
      </c>
      <c r="F5117" t="s">
        <v>3600</v>
      </c>
      <c r="G5117">
        <v>207465452</v>
      </c>
      <c r="I5117" t="s">
        <v>3601</v>
      </c>
      <c r="J5117" t="s">
        <v>6330</v>
      </c>
      <c r="K5117" t="s">
        <v>3624</v>
      </c>
      <c r="L5117" t="s">
        <v>8586</v>
      </c>
      <c r="M5117">
        <v>12</v>
      </c>
      <c r="N5117">
        <v>19.2</v>
      </c>
      <c r="O5117">
        <v>10</v>
      </c>
      <c r="P5117">
        <v>10.4</v>
      </c>
      <c r="Q5117">
        <v>16.2</v>
      </c>
      <c r="R5117">
        <v>8.1</v>
      </c>
      <c r="S5117" t="b">
        <v>0</v>
      </c>
      <c r="T5117" t="b">
        <v>0</v>
      </c>
      <c r="U5117" t="b">
        <v>1</v>
      </c>
      <c r="V5117">
        <v>18000</v>
      </c>
      <c r="W5117">
        <v>18700</v>
      </c>
      <c r="X5117">
        <v>1.9</v>
      </c>
      <c r="Y5117">
        <v>25700</v>
      </c>
      <c r="Z5117">
        <v>1.76</v>
      </c>
    </row>
    <row r="5118" spans="1:26">
      <c r="A5118">
        <v>207462389</v>
      </c>
      <c r="B5118" t="s">
        <v>8583</v>
      </c>
      <c r="C5118" t="s">
        <v>3597</v>
      </c>
      <c r="D5118" t="s">
        <v>8584</v>
      </c>
      <c r="E5118" t="s">
        <v>4661</v>
      </c>
      <c r="F5118" t="s">
        <v>3849</v>
      </c>
      <c r="G5118">
        <v>207462389</v>
      </c>
      <c r="I5118" t="s">
        <v>3622</v>
      </c>
      <c r="J5118" t="s">
        <v>6331</v>
      </c>
      <c r="K5118" t="s">
        <v>3624</v>
      </c>
      <c r="L5118" t="s">
        <v>8585</v>
      </c>
      <c r="M5118">
        <v>12.6</v>
      </c>
      <c r="N5118">
        <v>20.5</v>
      </c>
      <c r="O5118">
        <v>10.4</v>
      </c>
      <c r="P5118">
        <v>12.6</v>
      </c>
      <c r="Q5118">
        <v>21</v>
      </c>
      <c r="R5118">
        <v>8.6</v>
      </c>
      <c r="S5118" t="b">
        <v>0</v>
      </c>
      <c r="T5118" t="b">
        <v>0</v>
      </c>
      <c r="U5118" t="b">
        <v>0</v>
      </c>
      <c r="V5118">
        <v>24000</v>
      </c>
      <c r="W5118">
        <v>31200</v>
      </c>
      <c r="X5118">
        <v>1.73</v>
      </c>
      <c r="Y5118">
        <v>28500</v>
      </c>
      <c r="Z5118">
        <v>2.02</v>
      </c>
    </row>
    <row r="5119" spans="1:26">
      <c r="A5119">
        <v>208193235</v>
      </c>
      <c r="B5119" t="s">
        <v>6289</v>
      </c>
      <c r="C5119" t="s">
        <v>3597</v>
      </c>
      <c r="D5119" t="s">
        <v>4816</v>
      </c>
      <c r="E5119" t="s">
        <v>4817</v>
      </c>
      <c r="F5119" t="s">
        <v>3621</v>
      </c>
      <c r="G5119">
        <v>208193235</v>
      </c>
      <c r="I5119" t="s">
        <v>3622</v>
      </c>
      <c r="J5119" t="s">
        <v>8581</v>
      </c>
      <c r="K5119" t="s">
        <v>3624</v>
      </c>
      <c r="L5119" t="s">
        <v>8582</v>
      </c>
      <c r="M5119">
        <v>12.5</v>
      </c>
      <c r="N5119">
        <v>21</v>
      </c>
      <c r="O5119">
        <v>11.5</v>
      </c>
      <c r="S5119" t="b">
        <v>0</v>
      </c>
      <c r="T5119" t="b">
        <v>0</v>
      </c>
      <c r="U5119" t="b">
        <v>1</v>
      </c>
      <c r="V5119">
        <v>24000</v>
      </c>
      <c r="W5119">
        <v>15500</v>
      </c>
      <c r="X5119">
        <v>1.31</v>
      </c>
      <c r="Y5119">
        <v>21000</v>
      </c>
      <c r="Z5119">
        <v>1.62</v>
      </c>
    </row>
    <row r="5120" spans="1:26">
      <c r="A5120">
        <v>204631570</v>
      </c>
      <c r="B5120" t="s">
        <v>7552</v>
      </c>
      <c r="C5120" t="s">
        <v>3597</v>
      </c>
      <c r="D5120" t="s">
        <v>3698</v>
      </c>
      <c r="E5120" t="s">
        <v>3944</v>
      </c>
      <c r="F5120" t="s">
        <v>3650</v>
      </c>
      <c r="G5120">
        <v>204631570</v>
      </c>
      <c r="I5120" t="s">
        <v>3711</v>
      </c>
      <c r="J5120" t="s">
        <v>8571</v>
      </c>
      <c r="K5120" t="s">
        <v>3653</v>
      </c>
      <c r="M5120">
        <v>12.1</v>
      </c>
      <c r="N5120">
        <v>19.2</v>
      </c>
      <c r="O5120">
        <v>11.4</v>
      </c>
      <c r="P5120">
        <v>12.1</v>
      </c>
      <c r="Q5120">
        <v>19.2</v>
      </c>
      <c r="R5120">
        <v>9.5</v>
      </c>
      <c r="S5120" t="b">
        <v>0</v>
      </c>
      <c r="T5120" t="b">
        <v>0</v>
      </c>
      <c r="U5120" t="b">
        <v>1</v>
      </c>
      <c r="V5120">
        <v>36000</v>
      </c>
      <c r="W5120">
        <v>28000</v>
      </c>
      <c r="X5120">
        <v>2.1800000000000002</v>
      </c>
      <c r="Y5120">
        <v>40500</v>
      </c>
      <c r="Z5120">
        <v>2.25</v>
      </c>
    </row>
    <row r="5121" spans="1:26">
      <c r="A5121">
        <v>204631569</v>
      </c>
      <c r="B5121" t="s">
        <v>7552</v>
      </c>
      <c r="C5121" t="s">
        <v>3597</v>
      </c>
      <c r="D5121" t="s">
        <v>3698</v>
      </c>
      <c r="E5121" t="s">
        <v>3944</v>
      </c>
      <c r="F5121" t="s">
        <v>3718</v>
      </c>
      <c r="G5121">
        <v>204631569</v>
      </c>
      <c r="I5121" t="s">
        <v>3711</v>
      </c>
      <c r="J5121" t="s">
        <v>8571</v>
      </c>
      <c r="K5121" t="s">
        <v>3688</v>
      </c>
      <c r="M5121">
        <v>11.9</v>
      </c>
      <c r="N5121">
        <v>17.8</v>
      </c>
      <c r="O5121">
        <v>10.4</v>
      </c>
      <c r="P5121">
        <v>11.7</v>
      </c>
      <c r="Q5121">
        <v>17</v>
      </c>
      <c r="R5121">
        <v>9.1999999999999993</v>
      </c>
      <c r="S5121" t="b">
        <v>0</v>
      </c>
      <c r="T5121" t="b">
        <v>0</v>
      </c>
      <c r="U5121" t="b">
        <v>1</v>
      </c>
      <c r="V5121">
        <v>36000</v>
      </c>
      <c r="W5121">
        <v>28000</v>
      </c>
      <c r="X5121">
        <v>2.08</v>
      </c>
      <c r="Y5121">
        <v>37400</v>
      </c>
      <c r="Z5121">
        <v>2.0299999999999998</v>
      </c>
    </row>
    <row r="5122" spans="1:26">
      <c r="A5122">
        <v>210665996</v>
      </c>
      <c r="B5122" t="s">
        <v>7552</v>
      </c>
      <c r="C5122" t="s">
        <v>3597</v>
      </c>
      <c r="D5122" t="s">
        <v>4034</v>
      </c>
      <c r="E5122" t="s">
        <v>5222</v>
      </c>
      <c r="F5122" t="s">
        <v>3621</v>
      </c>
      <c r="G5122">
        <v>210665996</v>
      </c>
      <c r="I5122" t="s">
        <v>3622</v>
      </c>
      <c r="J5122" t="s">
        <v>8568</v>
      </c>
      <c r="K5122" t="s">
        <v>3624</v>
      </c>
      <c r="L5122" t="s">
        <v>8569</v>
      </c>
      <c r="M5122">
        <v>13.8</v>
      </c>
      <c r="N5122">
        <v>23</v>
      </c>
      <c r="O5122">
        <v>11</v>
      </c>
      <c r="P5122">
        <v>13.8</v>
      </c>
      <c r="Q5122">
        <v>23</v>
      </c>
      <c r="R5122">
        <v>9.8000000000000007</v>
      </c>
      <c r="S5122" t="b">
        <v>0</v>
      </c>
      <c r="T5122" t="b">
        <v>0</v>
      </c>
      <c r="U5122" t="b">
        <v>0</v>
      </c>
      <c r="V5122">
        <v>6000</v>
      </c>
      <c r="W5122">
        <v>5900</v>
      </c>
      <c r="X5122">
        <v>2.93</v>
      </c>
      <c r="Y5122">
        <v>9018</v>
      </c>
      <c r="Z5122">
        <v>2.4</v>
      </c>
    </row>
    <row r="5123" spans="1:26">
      <c r="A5123">
        <v>210434544</v>
      </c>
      <c r="B5123" t="s">
        <v>7552</v>
      </c>
      <c r="C5123" t="s">
        <v>3597</v>
      </c>
      <c r="D5123" t="s">
        <v>4034</v>
      </c>
      <c r="E5123" t="s">
        <v>5222</v>
      </c>
      <c r="F5123" t="s">
        <v>3621</v>
      </c>
      <c r="G5123">
        <v>210434544</v>
      </c>
      <c r="I5123" t="s">
        <v>3622</v>
      </c>
      <c r="J5123" t="s">
        <v>8570</v>
      </c>
      <c r="K5123" t="s">
        <v>3624</v>
      </c>
      <c r="L5123" t="s">
        <v>8569</v>
      </c>
      <c r="M5123">
        <v>13.8</v>
      </c>
      <c r="N5123">
        <v>23</v>
      </c>
      <c r="O5123">
        <v>11</v>
      </c>
      <c r="P5123">
        <v>13.8</v>
      </c>
      <c r="Q5123">
        <v>23</v>
      </c>
      <c r="R5123">
        <v>9.8000000000000007</v>
      </c>
      <c r="S5123" t="b">
        <v>0</v>
      </c>
      <c r="T5123" t="b">
        <v>0</v>
      </c>
      <c r="U5123" t="b">
        <v>0</v>
      </c>
      <c r="V5123">
        <v>6000</v>
      </c>
      <c r="W5123">
        <v>5900</v>
      </c>
      <c r="X5123">
        <v>2.93</v>
      </c>
      <c r="Y5123">
        <v>9018</v>
      </c>
      <c r="Z5123">
        <v>2.4</v>
      </c>
    </row>
    <row r="5124" spans="1:26">
      <c r="A5124">
        <v>210799696</v>
      </c>
      <c r="B5124" t="s">
        <v>7552</v>
      </c>
      <c r="C5124" t="s">
        <v>3597</v>
      </c>
      <c r="D5124" t="s">
        <v>4034</v>
      </c>
      <c r="E5124" t="s">
        <v>7563</v>
      </c>
      <c r="F5124" t="s">
        <v>3621</v>
      </c>
      <c r="G5124">
        <v>210799696</v>
      </c>
      <c r="I5124" t="s">
        <v>3622</v>
      </c>
      <c r="J5124" t="s">
        <v>8570</v>
      </c>
      <c r="K5124" t="s">
        <v>3624</v>
      </c>
      <c r="L5124" t="s">
        <v>8569</v>
      </c>
      <c r="M5124">
        <v>13.8</v>
      </c>
      <c r="N5124">
        <v>23</v>
      </c>
      <c r="O5124">
        <v>11</v>
      </c>
      <c r="P5124">
        <v>13.8</v>
      </c>
      <c r="Q5124">
        <v>23</v>
      </c>
      <c r="R5124">
        <v>9.8000000000000007</v>
      </c>
      <c r="S5124" t="b">
        <v>0</v>
      </c>
      <c r="T5124" t="b">
        <v>0</v>
      </c>
      <c r="U5124" t="b">
        <v>0</v>
      </c>
      <c r="V5124">
        <v>6000</v>
      </c>
      <c r="W5124">
        <v>5900</v>
      </c>
      <c r="X5124">
        <v>2.93</v>
      </c>
      <c r="Y5124">
        <v>9018</v>
      </c>
      <c r="Z5124">
        <v>2.4</v>
      </c>
    </row>
    <row r="5125" spans="1:26">
      <c r="A5125">
        <v>210799695</v>
      </c>
      <c r="B5125" t="s">
        <v>7552</v>
      </c>
      <c r="C5125" t="s">
        <v>3597</v>
      </c>
      <c r="D5125" t="s">
        <v>4034</v>
      </c>
      <c r="E5125" t="s">
        <v>7563</v>
      </c>
      <c r="F5125" t="s">
        <v>3621</v>
      </c>
      <c r="G5125">
        <v>210799695</v>
      </c>
      <c r="I5125" t="s">
        <v>3622</v>
      </c>
      <c r="J5125" t="s">
        <v>8568</v>
      </c>
      <c r="K5125" t="s">
        <v>3624</v>
      </c>
      <c r="L5125" t="s">
        <v>8569</v>
      </c>
      <c r="M5125">
        <v>13.8</v>
      </c>
      <c r="N5125">
        <v>23</v>
      </c>
      <c r="O5125">
        <v>11</v>
      </c>
      <c r="P5125">
        <v>13.8</v>
      </c>
      <c r="Q5125">
        <v>23</v>
      </c>
      <c r="R5125">
        <v>9.8000000000000007</v>
      </c>
      <c r="S5125" t="b">
        <v>0</v>
      </c>
      <c r="T5125" t="b">
        <v>0</v>
      </c>
      <c r="U5125" t="b">
        <v>0</v>
      </c>
      <c r="V5125">
        <v>6000</v>
      </c>
      <c r="W5125">
        <v>5900</v>
      </c>
      <c r="X5125">
        <v>2.93</v>
      </c>
      <c r="Y5125">
        <v>9018</v>
      </c>
      <c r="Z5125">
        <v>2.4</v>
      </c>
    </row>
    <row r="5126" spans="1:26">
      <c r="A5126">
        <v>210799697</v>
      </c>
      <c r="B5126" t="s">
        <v>7552</v>
      </c>
      <c r="C5126" t="s">
        <v>3597</v>
      </c>
      <c r="D5126" t="s">
        <v>4034</v>
      </c>
      <c r="E5126" t="s">
        <v>7563</v>
      </c>
      <c r="F5126" t="s">
        <v>3621</v>
      </c>
      <c r="G5126">
        <v>210799697</v>
      </c>
      <c r="I5126" t="s">
        <v>3622</v>
      </c>
      <c r="J5126" t="s">
        <v>8566</v>
      </c>
      <c r="K5126" t="s">
        <v>3624</v>
      </c>
      <c r="L5126" t="s">
        <v>8567</v>
      </c>
      <c r="M5126">
        <v>12.5</v>
      </c>
      <c r="N5126">
        <v>20.5</v>
      </c>
      <c r="O5126">
        <v>10</v>
      </c>
      <c r="P5126">
        <v>12.5</v>
      </c>
      <c r="Q5126">
        <v>21.5</v>
      </c>
      <c r="R5126">
        <v>9</v>
      </c>
      <c r="S5126" t="b">
        <v>0</v>
      </c>
      <c r="T5126" t="b">
        <v>0</v>
      </c>
      <c r="U5126" t="b">
        <v>0</v>
      </c>
      <c r="V5126">
        <v>6000</v>
      </c>
      <c r="W5126">
        <v>6800</v>
      </c>
      <c r="X5126">
        <v>2.46</v>
      </c>
      <c r="Y5126">
        <v>8044</v>
      </c>
      <c r="Z5126">
        <v>2.12</v>
      </c>
    </row>
    <row r="5127" spans="1:26">
      <c r="A5127">
        <v>210434545</v>
      </c>
      <c r="B5127" t="s">
        <v>7552</v>
      </c>
      <c r="C5127" t="s">
        <v>3597</v>
      </c>
      <c r="D5127" t="s">
        <v>4034</v>
      </c>
      <c r="E5127" t="s">
        <v>5222</v>
      </c>
      <c r="F5127" t="s">
        <v>3621</v>
      </c>
      <c r="G5127">
        <v>210434545</v>
      </c>
      <c r="I5127" t="s">
        <v>3622</v>
      </c>
      <c r="J5127" t="s">
        <v>8566</v>
      </c>
      <c r="K5127" t="s">
        <v>3624</v>
      </c>
      <c r="L5127" t="s">
        <v>8567</v>
      </c>
      <c r="M5127">
        <v>12.5</v>
      </c>
      <c r="N5127">
        <v>20.5</v>
      </c>
      <c r="O5127">
        <v>10</v>
      </c>
      <c r="P5127">
        <v>12.5</v>
      </c>
      <c r="Q5127">
        <v>21.5</v>
      </c>
      <c r="R5127">
        <v>9</v>
      </c>
      <c r="S5127" t="b">
        <v>0</v>
      </c>
      <c r="T5127" t="b">
        <v>0</v>
      </c>
      <c r="U5127" t="b">
        <v>0</v>
      </c>
      <c r="V5127">
        <v>6000</v>
      </c>
      <c r="W5127">
        <v>6800</v>
      </c>
      <c r="X5127">
        <v>2.46</v>
      </c>
      <c r="Y5127">
        <v>8044</v>
      </c>
      <c r="Z5127">
        <v>2.12</v>
      </c>
    </row>
    <row r="5128" spans="1:26">
      <c r="A5128">
        <v>210857326</v>
      </c>
      <c r="B5128" t="s">
        <v>7552</v>
      </c>
      <c r="C5128" t="s">
        <v>3597</v>
      </c>
      <c r="D5128" t="s">
        <v>4034</v>
      </c>
      <c r="E5128" t="s">
        <v>5417</v>
      </c>
      <c r="F5128" t="s">
        <v>3787</v>
      </c>
      <c r="G5128">
        <v>210857326</v>
      </c>
      <c r="I5128" t="s">
        <v>3622</v>
      </c>
      <c r="J5128" t="s">
        <v>7566</v>
      </c>
      <c r="K5128" t="s">
        <v>3624</v>
      </c>
      <c r="L5128" t="s">
        <v>8565</v>
      </c>
      <c r="M5128">
        <v>9</v>
      </c>
      <c r="N5128">
        <v>16.8</v>
      </c>
      <c r="O5128">
        <v>11.3</v>
      </c>
      <c r="P5128">
        <v>9</v>
      </c>
      <c r="Q5128">
        <v>17.3</v>
      </c>
      <c r="R5128">
        <v>10.199999999999999</v>
      </c>
      <c r="S5128" t="b">
        <v>0</v>
      </c>
      <c r="T5128" t="b">
        <v>0</v>
      </c>
      <c r="U5128" t="b">
        <v>1</v>
      </c>
      <c r="V5128">
        <v>55000</v>
      </c>
      <c r="W5128">
        <v>40000</v>
      </c>
      <c r="X5128">
        <v>2.58</v>
      </c>
      <c r="Y5128">
        <v>58600</v>
      </c>
      <c r="Z5128">
        <v>2.35</v>
      </c>
    </row>
    <row r="5129" spans="1:26">
      <c r="A5129">
        <v>210857306</v>
      </c>
      <c r="B5129" t="s">
        <v>7552</v>
      </c>
      <c r="C5129" t="s">
        <v>3597</v>
      </c>
      <c r="D5129" t="s">
        <v>4034</v>
      </c>
      <c r="E5129" t="s">
        <v>5422</v>
      </c>
      <c r="F5129" t="s">
        <v>3787</v>
      </c>
      <c r="G5129">
        <v>210857306</v>
      </c>
      <c r="I5129" t="s">
        <v>3622</v>
      </c>
      <c r="J5129" t="s">
        <v>7566</v>
      </c>
      <c r="K5129" t="s">
        <v>3624</v>
      </c>
      <c r="L5129" t="s">
        <v>8565</v>
      </c>
      <c r="M5129">
        <v>9</v>
      </c>
      <c r="N5129">
        <v>16.8</v>
      </c>
      <c r="O5129">
        <v>11.3</v>
      </c>
      <c r="P5129">
        <v>9</v>
      </c>
      <c r="Q5129">
        <v>17.3</v>
      </c>
      <c r="R5129">
        <v>10.199999999999999</v>
      </c>
      <c r="S5129" t="b">
        <v>0</v>
      </c>
      <c r="T5129" t="b">
        <v>0</v>
      </c>
      <c r="U5129" t="b">
        <v>1</v>
      </c>
      <c r="V5129">
        <v>55000</v>
      </c>
      <c r="W5129">
        <v>40000</v>
      </c>
      <c r="X5129">
        <v>2.58</v>
      </c>
      <c r="Y5129">
        <v>58600</v>
      </c>
      <c r="Z5129">
        <v>2.35</v>
      </c>
    </row>
    <row r="5130" spans="1:26">
      <c r="A5130">
        <v>210857346</v>
      </c>
      <c r="B5130" t="s">
        <v>7552</v>
      </c>
      <c r="C5130" t="s">
        <v>3597</v>
      </c>
      <c r="D5130" t="s">
        <v>4034</v>
      </c>
      <c r="E5130" t="s">
        <v>5423</v>
      </c>
      <c r="F5130" t="s">
        <v>3787</v>
      </c>
      <c r="G5130">
        <v>210857346</v>
      </c>
      <c r="I5130" t="s">
        <v>3622</v>
      </c>
      <c r="J5130" t="s">
        <v>7566</v>
      </c>
      <c r="K5130" t="s">
        <v>3624</v>
      </c>
      <c r="L5130" t="s">
        <v>8565</v>
      </c>
      <c r="M5130">
        <v>9</v>
      </c>
      <c r="N5130">
        <v>16.8</v>
      </c>
      <c r="O5130">
        <v>11.3</v>
      </c>
      <c r="P5130">
        <v>9</v>
      </c>
      <c r="Q5130">
        <v>17.3</v>
      </c>
      <c r="R5130">
        <v>10.199999999999999</v>
      </c>
      <c r="S5130" t="b">
        <v>0</v>
      </c>
      <c r="T5130" t="b">
        <v>0</v>
      </c>
      <c r="U5130" t="b">
        <v>1</v>
      </c>
      <c r="V5130">
        <v>55000</v>
      </c>
      <c r="W5130">
        <v>40000</v>
      </c>
      <c r="X5130">
        <v>2.58</v>
      </c>
      <c r="Y5130">
        <v>58600</v>
      </c>
      <c r="Z5130">
        <v>2.35</v>
      </c>
    </row>
    <row r="5131" spans="1:26">
      <c r="A5131">
        <v>210191034</v>
      </c>
      <c r="B5131" t="s">
        <v>7552</v>
      </c>
      <c r="C5131" t="s">
        <v>3597</v>
      </c>
      <c r="D5131" t="s">
        <v>4034</v>
      </c>
      <c r="E5131" t="s">
        <v>7568</v>
      </c>
      <c r="F5131" t="s">
        <v>3787</v>
      </c>
      <c r="G5131">
        <v>210191034</v>
      </c>
      <c r="I5131" t="s">
        <v>3622</v>
      </c>
      <c r="J5131" t="s">
        <v>7569</v>
      </c>
      <c r="K5131" t="s">
        <v>3624</v>
      </c>
      <c r="L5131" t="s">
        <v>8544</v>
      </c>
      <c r="M5131">
        <v>9</v>
      </c>
      <c r="N5131">
        <v>16.8</v>
      </c>
      <c r="O5131">
        <v>11.3</v>
      </c>
      <c r="P5131">
        <v>9</v>
      </c>
      <c r="Q5131">
        <v>17.3</v>
      </c>
      <c r="R5131">
        <v>10.199999999999999</v>
      </c>
      <c r="S5131" t="b">
        <v>0</v>
      </c>
      <c r="T5131" t="b">
        <v>0</v>
      </c>
      <c r="U5131" t="b">
        <v>1</v>
      </c>
      <c r="V5131">
        <v>55000</v>
      </c>
      <c r="W5131">
        <v>40000</v>
      </c>
      <c r="X5131">
        <v>2.58</v>
      </c>
      <c r="Y5131">
        <v>58600</v>
      </c>
      <c r="Z5131">
        <v>2.35</v>
      </c>
    </row>
    <row r="5132" spans="1:26">
      <c r="A5132">
        <v>210191032</v>
      </c>
      <c r="B5132" t="s">
        <v>7552</v>
      </c>
      <c r="C5132" t="s">
        <v>3597</v>
      </c>
      <c r="D5132" t="s">
        <v>4034</v>
      </c>
      <c r="E5132" t="s">
        <v>5413</v>
      </c>
      <c r="F5132" t="s">
        <v>3787</v>
      </c>
      <c r="G5132">
        <v>210191032</v>
      </c>
      <c r="I5132" t="s">
        <v>3622</v>
      </c>
      <c r="J5132" t="s">
        <v>8564</v>
      </c>
      <c r="K5132" t="s">
        <v>3624</v>
      </c>
      <c r="L5132" t="s">
        <v>5415</v>
      </c>
      <c r="M5132">
        <v>9</v>
      </c>
      <c r="N5132">
        <v>16.8</v>
      </c>
      <c r="O5132">
        <v>11.3</v>
      </c>
      <c r="P5132">
        <v>9</v>
      </c>
      <c r="Q5132">
        <v>17.3</v>
      </c>
      <c r="R5132">
        <v>10.199999999999999</v>
      </c>
      <c r="S5132" t="b">
        <v>0</v>
      </c>
      <c r="T5132" t="b">
        <v>0</v>
      </c>
      <c r="U5132" t="b">
        <v>1</v>
      </c>
      <c r="V5132">
        <v>55000</v>
      </c>
      <c r="W5132">
        <v>40000</v>
      </c>
      <c r="X5132">
        <v>2.58</v>
      </c>
      <c r="Y5132">
        <v>58600</v>
      </c>
      <c r="Z5132">
        <v>2.35</v>
      </c>
    </row>
    <row r="5133" spans="1:26">
      <c r="A5133">
        <v>209864935</v>
      </c>
      <c r="B5133" t="s">
        <v>7552</v>
      </c>
      <c r="C5133" t="s">
        <v>3597</v>
      </c>
      <c r="D5133" t="s">
        <v>4034</v>
      </c>
      <c r="E5133" t="s">
        <v>7568</v>
      </c>
      <c r="F5133" t="s">
        <v>3849</v>
      </c>
      <c r="G5133">
        <v>209864935</v>
      </c>
      <c r="I5133" t="s">
        <v>3622</v>
      </c>
      <c r="J5133" t="s">
        <v>8255</v>
      </c>
      <c r="K5133" t="s">
        <v>3624</v>
      </c>
      <c r="L5133" t="s">
        <v>8563</v>
      </c>
      <c r="M5133">
        <v>12.5</v>
      </c>
      <c r="N5133">
        <v>19.8</v>
      </c>
      <c r="O5133">
        <v>11.8</v>
      </c>
      <c r="P5133">
        <v>12.5</v>
      </c>
      <c r="Q5133">
        <v>19.8</v>
      </c>
      <c r="R5133">
        <v>11.2</v>
      </c>
      <c r="S5133" t="b">
        <v>0</v>
      </c>
      <c r="T5133" t="b">
        <v>0</v>
      </c>
      <c r="U5133" t="b">
        <v>1</v>
      </c>
      <c r="V5133">
        <v>16700</v>
      </c>
      <c r="W5133">
        <v>14500</v>
      </c>
      <c r="X5133">
        <v>2.4</v>
      </c>
      <c r="Y5133">
        <v>18800</v>
      </c>
      <c r="Z5133">
        <v>2.04</v>
      </c>
    </row>
    <row r="5134" spans="1:26">
      <c r="A5134">
        <v>210857423</v>
      </c>
      <c r="B5134" t="s">
        <v>7552</v>
      </c>
      <c r="C5134" t="s">
        <v>3597</v>
      </c>
      <c r="D5134" t="s">
        <v>4034</v>
      </c>
      <c r="E5134" t="s">
        <v>7563</v>
      </c>
      <c r="F5134" t="s">
        <v>3849</v>
      </c>
      <c r="G5134">
        <v>210857423</v>
      </c>
      <c r="I5134" t="s">
        <v>3622</v>
      </c>
      <c r="J5134" t="s">
        <v>6075</v>
      </c>
      <c r="K5134" t="s">
        <v>3624</v>
      </c>
      <c r="L5134" t="s">
        <v>8552</v>
      </c>
      <c r="M5134">
        <v>12.5</v>
      </c>
      <c r="N5134">
        <v>19.8</v>
      </c>
      <c r="O5134">
        <v>11.8</v>
      </c>
      <c r="P5134">
        <v>12.5</v>
      </c>
      <c r="Q5134">
        <v>19.8</v>
      </c>
      <c r="R5134">
        <v>11.2</v>
      </c>
      <c r="S5134" t="b">
        <v>0</v>
      </c>
      <c r="T5134" t="b">
        <v>0</v>
      </c>
      <c r="U5134" t="b">
        <v>1</v>
      </c>
      <c r="V5134">
        <v>16700</v>
      </c>
      <c r="W5134">
        <v>14500</v>
      </c>
      <c r="X5134">
        <v>2.4</v>
      </c>
      <c r="Y5134">
        <v>18800</v>
      </c>
      <c r="Z5134">
        <v>2.04</v>
      </c>
    </row>
    <row r="5135" spans="1:26">
      <c r="A5135">
        <v>209550310</v>
      </c>
      <c r="B5135" t="s">
        <v>7552</v>
      </c>
      <c r="C5135" t="s">
        <v>3597</v>
      </c>
      <c r="D5135" t="s">
        <v>4034</v>
      </c>
      <c r="E5135" t="s">
        <v>5413</v>
      </c>
      <c r="F5135" t="s">
        <v>3849</v>
      </c>
      <c r="G5135">
        <v>209550310</v>
      </c>
      <c r="I5135" t="s">
        <v>3622</v>
      </c>
      <c r="J5135" t="s">
        <v>7982</v>
      </c>
      <c r="K5135" t="s">
        <v>3624</v>
      </c>
      <c r="L5135" t="s">
        <v>8562</v>
      </c>
      <c r="M5135">
        <v>12.5</v>
      </c>
      <c r="N5135">
        <v>19.8</v>
      </c>
      <c r="O5135">
        <v>11.8</v>
      </c>
      <c r="P5135">
        <v>12.5</v>
      </c>
      <c r="Q5135">
        <v>19.8</v>
      </c>
      <c r="R5135">
        <v>11.2</v>
      </c>
      <c r="S5135" t="b">
        <v>0</v>
      </c>
      <c r="T5135" t="b">
        <v>0</v>
      </c>
      <c r="U5135" t="b">
        <v>1</v>
      </c>
      <c r="V5135">
        <v>16700</v>
      </c>
      <c r="W5135">
        <v>14500</v>
      </c>
      <c r="X5135">
        <v>2.4</v>
      </c>
      <c r="Y5135">
        <v>18800</v>
      </c>
      <c r="Z5135">
        <v>2.04</v>
      </c>
    </row>
    <row r="5136" spans="1:26">
      <c r="A5136">
        <v>209550307</v>
      </c>
      <c r="B5136" t="s">
        <v>7552</v>
      </c>
      <c r="C5136" t="s">
        <v>3597</v>
      </c>
      <c r="D5136" t="s">
        <v>4034</v>
      </c>
      <c r="E5136" t="s">
        <v>5413</v>
      </c>
      <c r="F5136" t="s">
        <v>3849</v>
      </c>
      <c r="G5136">
        <v>209550307</v>
      </c>
      <c r="I5136" t="s">
        <v>3622</v>
      </c>
      <c r="J5136" t="s">
        <v>8064</v>
      </c>
      <c r="K5136" t="s">
        <v>3624</v>
      </c>
      <c r="L5136" t="s">
        <v>8561</v>
      </c>
      <c r="M5136">
        <v>14.5</v>
      </c>
      <c r="N5136">
        <v>22</v>
      </c>
      <c r="O5136">
        <v>10.6</v>
      </c>
      <c r="P5136">
        <v>14.5</v>
      </c>
      <c r="Q5136">
        <v>22</v>
      </c>
      <c r="R5136">
        <v>10.8</v>
      </c>
      <c r="S5136" t="b">
        <v>0</v>
      </c>
      <c r="T5136" t="b">
        <v>0</v>
      </c>
      <c r="U5136" t="b">
        <v>1</v>
      </c>
      <c r="V5136">
        <v>6500</v>
      </c>
      <c r="W5136">
        <v>5700</v>
      </c>
      <c r="X5136">
        <v>2.61</v>
      </c>
      <c r="Y5136">
        <v>10000</v>
      </c>
      <c r="Z5136">
        <v>2.4</v>
      </c>
    </row>
    <row r="5137" spans="1:26">
      <c r="A5137">
        <v>210857416</v>
      </c>
      <c r="B5137" t="s">
        <v>7552</v>
      </c>
      <c r="C5137" t="s">
        <v>3597</v>
      </c>
      <c r="D5137" t="s">
        <v>4034</v>
      </c>
      <c r="E5137" t="s">
        <v>7563</v>
      </c>
      <c r="F5137" t="s">
        <v>3849</v>
      </c>
      <c r="G5137">
        <v>210857416</v>
      </c>
      <c r="I5137" t="s">
        <v>3622</v>
      </c>
      <c r="J5137" t="s">
        <v>7992</v>
      </c>
      <c r="K5137" t="s">
        <v>3624</v>
      </c>
      <c r="L5137" t="s">
        <v>8560</v>
      </c>
      <c r="M5137">
        <v>14.5</v>
      </c>
      <c r="N5137">
        <v>22</v>
      </c>
      <c r="O5137">
        <v>10.6</v>
      </c>
      <c r="P5137">
        <v>14.5</v>
      </c>
      <c r="Q5137">
        <v>22</v>
      </c>
      <c r="R5137">
        <v>10.8</v>
      </c>
      <c r="S5137" t="b">
        <v>0</v>
      </c>
      <c r="T5137" t="b">
        <v>0</v>
      </c>
      <c r="U5137" t="b">
        <v>1</v>
      </c>
      <c r="V5137">
        <v>6500</v>
      </c>
      <c r="W5137">
        <v>5700</v>
      </c>
      <c r="X5137">
        <v>2.61</v>
      </c>
      <c r="Y5137">
        <v>10000</v>
      </c>
      <c r="Z5137">
        <v>2.4</v>
      </c>
    </row>
    <row r="5138" spans="1:26">
      <c r="A5138">
        <v>210857420</v>
      </c>
      <c r="B5138" t="s">
        <v>7552</v>
      </c>
      <c r="C5138" t="s">
        <v>3597</v>
      </c>
      <c r="D5138" t="s">
        <v>4034</v>
      </c>
      <c r="E5138" t="s">
        <v>7563</v>
      </c>
      <c r="F5138" t="s">
        <v>3849</v>
      </c>
      <c r="G5138">
        <v>210857420</v>
      </c>
      <c r="I5138" t="s">
        <v>3622</v>
      </c>
      <c r="J5138" t="s">
        <v>8070</v>
      </c>
      <c r="K5138" t="s">
        <v>3624</v>
      </c>
      <c r="L5138" t="s">
        <v>8560</v>
      </c>
      <c r="M5138">
        <v>14.5</v>
      </c>
      <c r="N5138">
        <v>22</v>
      </c>
      <c r="O5138">
        <v>10.6</v>
      </c>
      <c r="P5138">
        <v>14.5</v>
      </c>
      <c r="Q5138">
        <v>22</v>
      </c>
      <c r="R5138">
        <v>10.8</v>
      </c>
      <c r="S5138" t="b">
        <v>0</v>
      </c>
      <c r="T5138" t="b">
        <v>0</v>
      </c>
      <c r="U5138" t="b">
        <v>1</v>
      </c>
      <c r="V5138">
        <v>6500</v>
      </c>
      <c r="W5138">
        <v>5700</v>
      </c>
      <c r="X5138">
        <v>2.61</v>
      </c>
      <c r="Y5138">
        <v>10000</v>
      </c>
      <c r="Z5138">
        <v>2.4</v>
      </c>
    </row>
    <row r="5139" spans="1:26">
      <c r="A5139">
        <v>210857480</v>
      </c>
      <c r="B5139" t="s">
        <v>7552</v>
      </c>
      <c r="C5139" t="s">
        <v>3597</v>
      </c>
      <c r="D5139" t="s">
        <v>4034</v>
      </c>
      <c r="E5139" t="s">
        <v>6442</v>
      </c>
      <c r="F5139" t="s">
        <v>3849</v>
      </c>
      <c r="G5139">
        <v>210857480</v>
      </c>
      <c r="I5139" t="s">
        <v>3622</v>
      </c>
      <c r="J5139" t="s">
        <v>7878</v>
      </c>
      <c r="K5139" t="s">
        <v>3624</v>
      </c>
      <c r="L5139" t="s">
        <v>8559</v>
      </c>
      <c r="M5139">
        <v>12.6</v>
      </c>
      <c r="N5139">
        <v>21.2</v>
      </c>
      <c r="O5139">
        <v>10.8</v>
      </c>
      <c r="P5139">
        <v>12.6</v>
      </c>
      <c r="Q5139">
        <v>22</v>
      </c>
      <c r="R5139">
        <v>9.8000000000000007</v>
      </c>
      <c r="S5139" t="b">
        <v>0</v>
      </c>
      <c r="T5139" t="b">
        <v>0</v>
      </c>
      <c r="U5139" t="b">
        <v>0</v>
      </c>
      <c r="V5139">
        <v>12000</v>
      </c>
      <c r="W5139">
        <v>7700</v>
      </c>
      <c r="X5139">
        <v>2</v>
      </c>
      <c r="Y5139">
        <v>9000</v>
      </c>
      <c r="Z5139">
        <v>2.42</v>
      </c>
    </row>
    <row r="5140" spans="1:26">
      <c r="A5140">
        <v>210857418</v>
      </c>
      <c r="B5140" t="s">
        <v>7552</v>
      </c>
      <c r="C5140" t="s">
        <v>3597</v>
      </c>
      <c r="D5140" t="s">
        <v>4034</v>
      </c>
      <c r="E5140" t="s">
        <v>7563</v>
      </c>
      <c r="F5140" t="s">
        <v>3849</v>
      </c>
      <c r="G5140">
        <v>210857418</v>
      </c>
      <c r="I5140" t="s">
        <v>3622</v>
      </c>
      <c r="J5140" t="s">
        <v>7996</v>
      </c>
      <c r="K5140" t="s">
        <v>3624</v>
      </c>
      <c r="L5140" t="s">
        <v>8558</v>
      </c>
      <c r="M5140">
        <v>12.6</v>
      </c>
      <c r="N5140">
        <v>21.2</v>
      </c>
      <c r="O5140">
        <v>10.8</v>
      </c>
      <c r="P5140">
        <v>12.6</v>
      </c>
      <c r="Q5140">
        <v>22</v>
      </c>
      <c r="R5140">
        <v>9.8000000000000007</v>
      </c>
      <c r="S5140" t="b">
        <v>0</v>
      </c>
      <c r="T5140" t="b">
        <v>0</v>
      </c>
      <c r="U5140" t="b">
        <v>1</v>
      </c>
      <c r="V5140">
        <v>12000</v>
      </c>
      <c r="W5140">
        <v>7700</v>
      </c>
      <c r="X5140">
        <v>2</v>
      </c>
      <c r="Y5140">
        <v>9000</v>
      </c>
      <c r="Z5140">
        <v>2.42</v>
      </c>
    </row>
    <row r="5141" spans="1:26">
      <c r="A5141">
        <v>210857422</v>
      </c>
      <c r="B5141" t="s">
        <v>7552</v>
      </c>
      <c r="C5141" t="s">
        <v>3597</v>
      </c>
      <c r="D5141" t="s">
        <v>4034</v>
      </c>
      <c r="E5141" t="s">
        <v>7563</v>
      </c>
      <c r="F5141" t="s">
        <v>3849</v>
      </c>
      <c r="G5141">
        <v>210857422</v>
      </c>
      <c r="I5141" t="s">
        <v>3622</v>
      </c>
      <c r="J5141" t="s">
        <v>6081</v>
      </c>
      <c r="K5141" t="s">
        <v>3624</v>
      </c>
      <c r="L5141" t="s">
        <v>8558</v>
      </c>
      <c r="M5141">
        <v>13</v>
      </c>
      <c r="N5141">
        <v>22</v>
      </c>
      <c r="O5141">
        <v>11.3</v>
      </c>
      <c r="P5141">
        <v>13</v>
      </c>
      <c r="Q5141">
        <v>23</v>
      </c>
      <c r="R5141">
        <v>10</v>
      </c>
      <c r="S5141" t="b">
        <v>0</v>
      </c>
      <c r="T5141" t="b">
        <v>0</v>
      </c>
      <c r="U5141" t="b">
        <v>1</v>
      </c>
      <c r="V5141">
        <v>12000</v>
      </c>
      <c r="W5141">
        <v>9500</v>
      </c>
      <c r="X5141">
        <v>2.4900000000000002</v>
      </c>
      <c r="Y5141">
        <v>11500</v>
      </c>
      <c r="Z5141">
        <v>2.0699999999999998</v>
      </c>
    </row>
    <row r="5142" spans="1:26">
      <c r="A5142">
        <v>209550309</v>
      </c>
      <c r="B5142" t="s">
        <v>7552</v>
      </c>
      <c r="C5142" t="s">
        <v>3597</v>
      </c>
      <c r="D5142" t="s">
        <v>4034</v>
      </c>
      <c r="E5142" t="s">
        <v>5413</v>
      </c>
      <c r="F5142" t="s">
        <v>3849</v>
      </c>
      <c r="G5142">
        <v>209550309</v>
      </c>
      <c r="I5142" t="s">
        <v>3622</v>
      </c>
      <c r="J5142" t="s">
        <v>7977</v>
      </c>
      <c r="K5142" t="s">
        <v>3624</v>
      </c>
      <c r="L5142" t="s">
        <v>8557</v>
      </c>
      <c r="M5142">
        <v>13</v>
      </c>
      <c r="N5142">
        <v>22</v>
      </c>
      <c r="O5142">
        <v>11.3</v>
      </c>
      <c r="P5142">
        <v>13</v>
      </c>
      <c r="Q5142">
        <v>23</v>
      </c>
      <c r="R5142">
        <v>10</v>
      </c>
      <c r="S5142" t="b">
        <v>0</v>
      </c>
      <c r="T5142" t="b">
        <v>0</v>
      </c>
      <c r="U5142" t="b">
        <v>1</v>
      </c>
      <c r="V5142">
        <v>12000</v>
      </c>
      <c r="W5142">
        <v>9500</v>
      </c>
      <c r="X5142">
        <v>2.4900000000000002</v>
      </c>
      <c r="Y5142">
        <v>11500</v>
      </c>
      <c r="Z5142">
        <v>2.0699999999999998</v>
      </c>
    </row>
    <row r="5143" spans="1:26">
      <c r="A5143">
        <v>209864934</v>
      </c>
      <c r="B5143" t="s">
        <v>7552</v>
      </c>
      <c r="C5143" t="s">
        <v>3597</v>
      </c>
      <c r="D5143" t="s">
        <v>4034</v>
      </c>
      <c r="E5143" t="s">
        <v>7568</v>
      </c>
      <c r="F5143" t="s">
        <v>3849</v>
      </c>
      <c r="G5143">
        <v>209864934</v>
      </c>
      <c r="I5143" t="s">
        <v>3622</v>
      </c>
      <c r="J5143" t="s">
        <v>8247</v>
      </c>
      <c r="K5143" t="s">
        <v>3624</v>
      </c>
      <c r="L5143" t="s">
        <v>8556</v>
      </c>
      <c r="M5143">
        <v>13</v>
      </c>
      <c r="N5143">
        <v>22</v>
      </c>
      <c r="O5143">
        <v>11.3</v>
      </c>
      <c r="P5143">
        <v>13</v>
      </c>
      <c r="Q5143">
        <v>23</v>
      </c>
      <c r="R5143">
        <v>10</v>
      </c>
      <c r="S5143" t="b">
        <v>0</v>
      </c>
      <c r="T5143" t="b">
        <v>0</v>
      </c>
      <c r="U5143" t="b">
        <v>1</v>
      </c>
      <c r="V5143">
        <v>12000</v>
      </c>
      <c r="W5143">
        <v>9500</v>
      </c>
      <c r="X5143">
        <v>2.4900000000000002</v>
      </c>
      <c r="Y5143">
        <v>11500</v>
      </c>
      <c r="Z5143">
        <v>2.0699999999999998</v>
      </c>
    </row>
    <row r="5144" spans="1:26">
      <c r="A5144">
        <v>209864933</v>
      </c>
      <c r="B5144" t="s">
        <v>7552</v>
      </c>
      <c r="C5144" t="s">
        <v>3597</v>
      </c>
      <c r="D5144" t="s">
        <v>4034</v>
      </c>
      <c r="E5144" t="s">
        <v>7568</v>
      </c>
      <c r="F5144" t="s">
        <v>3849</v>
      </c>
      <c r="G5144">
        <v>209864933</v>
      </c>
      <c r="I5144" t="s">
        <v>3622</v>
      </c>
      <c r="J5144" t="s">
        <v>8227</v>
      </c>
      <c r="K5144" t="s">
        <v>3624</v>
      </c>
      <c r="L5144" t="s">
        <v>8555</v>
      </c>
      <c r="M5144">
        <v>13</v>
      </c>
      <c r="N5144">
        <v>23</v>
      </c>
      <c r="O5144">
        <v>13.6</v>
      </c>
      <c r="P5144">
        <v>13</v>
      </c>
      <c r="Q5144">
        <v>24</v>
      </c>
      <c r="R5144">
        <v>12.4</v>
      </c>
      <c r="S5144" t="b">
        <v>0</v>
      </c>
      <c r="T5144" t="b">
        <v>0</v>
      </c>
      <c r="U5144" t="b">
        <v>1</v>
      </c>
      <c r="V5144">
        <v>9000</v>
      </c>
      <c r="W5144">
        <v>9800</v>
      </c>
      <c r="X5144">
        <v>2.35</v>
      </c>
      <c r="Y5144">
        <v>11400</v>
      </c>
      <c r="Z5144">
        <v>1.83</v>
      </c>
    </row>
    <row r="5145" spans="1:26">
      <c r="A5145">
        <v>209550308</v>
      </c>
      <c r="B5145" t="s">
        <v>7552</v>
      </c>
      <c r="C5145" t="s">
        <v>3597</v>
      </c>
      <c r="D5145" t="s">
        <v>4034</v>
      </c>
      <c r="E5145" t="s">
        <v>5413</v>
      </c>
      <c r="F5145" t="s">
        <v>3849</v>
      </c>
      <c r="G5145">
        <v>209550308</v>
      </c>
      <c r="I5145" t="s">
        <v>3622</v>
      </c>
      <c r="J5145" t="s">
        <v>7970</v>
      </c>
      <c r="K5145" t="s">
        <v>3624</v>
      </c>
      <c r="L5145" t="s">
        <v>8554</v>
      </c>
      <c r="M5145">
        <v>13</v>
      </c>
      <c r="N5145">
        <v>23</v>
      </c>
      <c r="O5145">
        <v>13.6</v>
      </c>
      <c r="P5145">
        <v>13</v>
      </c>
      <c r="Q5145">
        <v>24</v>
      </c>
      <c r="R5145">
        <v>12.4</v>
      </c>
      <c r="S5145" t="b">
        <v>0</v>
      </c>
      <c r="T5145" t="b">
        <v>0</v>
      </c>
      <c r="U5145" t="b">
        <v>1</v>
      </c>
      <c r="V5145">
        <v>9000</v>
      </c>
      <c r="W5145">
        <v>9800</v>
      </c>
      <c r="X5145">
        <v>2.35</v>
      </c>
      <c r="Y5145">
        <v>11400</v>
      </c>
      <c r="Z5145">
        <v>1.83</v>
      </c>
    </row>
    <row r="5146" spans="1:26">
      <c r="A5146">
        <v>210857421</v>
      </c>
      <c r="B5146" t="s">
        <v>7552</v>
      </c>
      <c r="C5146" t="s">
        <v>3597</v>
      </c>
      <c r="D5146" t="s">
        <v>4034</v>
      </c>
      <c r="E5146" t="s">
        <v>7563</v>
      </c>
      <c r="F5146" t="s">
        <v>3849</v>
      </c>
      <c r="G5146">
        <v>210857421</v>
      </c>
      <c r="I5146" t="s">
        <v>3622</v>
      </c>
      <c r="J5146" t="s">
        <v>6079</v>
      </c>
      <c r="K5146" t="s">
        <v>3624</v>
      </c>
      <c r="L5146" t="s">
        <v>8553</v>
      </c>
      <c r="M5146">
        <v>13</v>
      </c>
      <c r="N5146">
        <v>23</v>
      </c>
      <c r="O5146">
        <v>13.6</v>
      </c>
      <c r="P5146">
        <v>13</v>
      </c>
      <c r="Q5146">
        <v>24</v>
      </c>
      <c r="R5146">
        <v>12.4</v>
      </c>
      <c r="S5146" t="b">
        <v>0</v>
      </c>
      <c r="T5146" t="b">
        <v>0</v>
      </c>
      <c r="U5146" t="b">
        <v>1</v>
      </c>
      <c r="V5146">
        <v>9000</v>
      </c>
      <c r="W5146">
        <v>9800</v>
      </c>
      <c r="X5146">
        <v>2.35</v>
      </c>
      <c r="Y5146">
        <v>11400</v>
      </c>
      <c r="Z5146">
        <v>1.83</v>
      </c>
    </row>
    <row r="5147" spans="1:26">
      <c r="A5147">
        <v>210857417</v>
      </c>
      <c r="B5147" t="s">
        <v>7552</v>
      </c>
      <c r="C5147" t="s">
        <v>3597</v>
      </c>
      <c r="D5147" t="s">
        <v>4034</v>
      </c>
      <c r="E5147" t="s">
        <v>7563</v>
      </c>
      <c r="F5147" t="s">
        <v>3849</v>
      </c>
      <c r="G5147">
        <v>210857417</v>
      </c>
      <c r="I5147" t="s">
        <v>3622</v>
      </c>
      <c r="J5147" t="s">
        <v>7992</v>
      </c>
      <c r="K5147" t="s">
        <v>3624</v>
      </c>
      <c r="L5147" t="s">
        <v>8553</v>
      </c>
      <c r="M5147">
        <v>13</v>
      </c>
      <c r="N5147">
        <v>22</v>
      </c>
      <c r="O5147">
        <v>13</v>
      </c>
      <c r="P5147">
        <v>13</v>
      </c>
      <c r="Q5147">
        <v>22.5</v>
      </c>
      <c r="R5147">
        <v>11.5</v>
      </c>
      <c r="S5147" t="b">
        <v>0</v>
      </c>
      <c r="T5147" t="b">
        <v>0</v>
      </c>
      <c r="U5147" t="b">
        <v>1</v>
      </c>
      <c r="V5147">
        <v>9000</v>
      </c>
      <c r="W5147">
        <v>8000</v>
      </c>
      <c r="X5147">
        <v>2.66</v>
      </c>
      <c r="Y5147">
        <v>10000</v>
      </c>
      <c r="Z5147">
        <v>2.4</v>
      </c>
    </row>
    <row r="5148" spans="1:26">
      <c r="A5148">
        <v>210857419</v>
      </c>
      <c r="B5148" t="s">
        <v>7552</v>
      </c>
      <c r="C5148" t="s">
        <v>3597</v>
      </c>
      <c r="D5148" t="s">
        <v>4034</v>
      </c>
      <c r="E5148" t="s">
        <v>7563</v>
      </c>
      <c r="F5148" t="s">
        <v>3849</v>
      </c>
      <c r="G5148">
        <v>210857419</v>
      </c>
      <c r="I5148" t="s">
        <v>3622</v>
      </c>
      <c r="J5148" t="s">
        <v>8133</v>
      </c>
      <c r="K5148" t="s">
        <v>3624</v>
      </c>
      <c r="L5148" t="s">
        <v>8552</v>
      </c>
      <c r="M5148">
        <v>12.5</v>
      </c>
      <c r="N5148">
        <v>21.2</v>
      </c>
      <c r="O5148">
        <v>12</v>
      </c>
      <c r="P5148">
        <v>12.5</v>
      </c>
      <c r="Q5148">
        <v>21.8</v>
      </c>
      <c r="R5148">
        <v>10.7</v>
      </c>
      <c r="S5148" t="b">
        <v>0</v>
      </c>
      <c r="T5148" t="b">
        <v>0</v>
      </c>
      <c r="U5148" t="b">
        <v>1</v>
      </c>
      <c r="V5148">
        <v>18000</v>
      </c>
      <c r="W5148">
        <v>12200</v>
      </c>
      <c r="X5148">
        <v>2.79</v>
      </c>
      <c r="Y5148">
        <v>15500</v>
      </c>
      <c r="Z5148">
        <v>2.4</v>
      </c>
    </row>
    <row r="5149" spans="1:26">
      <c r="A5149">
        <v>210857352</v>
      </c>
      <c r="B5149" t="s">
        <v>7552</v>
      </c>
      <c r="C5149" t="s">
        <v>3597</v>
      </c>
      <c r="D5149" t="s">
        <v>4034</v>
      </c>
      <c r="E5149" t="s">
        <v>5423</v>
      </c>
      <c r="F5149" t="s">
        <v>3621</v>
      </c>
      <c r="G5149">
        <v>210857352</v>
      </c>
      <c r="I5149" t="s">
        <v>3622</v>
      </c>
      <c r="J5149" t="s">
        <v>8174</v>
      </c>
      <c r="K5149" t="s">
        <v>3624</v>
      </c>
      <c r="L5149" t="s">
        <v>8551</v>
      </c>
      <c r="M5149">
        <v>11</v>
      </c>
      <c r="N5149">
        <v>20</v>
      </c>
      <c r="O5149">
        <v>9.6999999999999993</v>
      </c>
      <c r="P5149">
        <v>11</v>
      </c>
      <c r="Q5149">
        <v>20.2</v>
      </c>
      <c r="R5149">
        <v>8.9</v>
      </c>
      <c r="S5149" t="b">
        <v>0</v>
      </c>
      <c r="T5149" t="b">
        <v>0</v>
      </c>
      <c r="U5149" t="b">
        <v>0</v>
      </c>
      <c r="V5149">
        <v>16000</v>
      </c>
      <c r="W5149">
        <v>14700</v>
      </c>
      <c r="X5149">
        <v>2.1</v>
      </c>
      <c r="Y5149">
        <v>20200</v>
      </c>
      <c r="Z5149">
        <v>1.91</v>
      </c>
    </row>
    <row r="5150" spans="1:26">
      <c r="A5150">
        <v>210857312</v>
      </c>
      <c r="B5150" t="s">
        <v>7552</v>
      </c>
      <c r="C5150" t="s">
        <v>3597</v>
      </c>
      <c r="D5150" t="s">
        <v>4034</v>
      </c>
      <c r="E5150" t="s">
        <v>5422</v>
      </c>
      <c r="F5150" t="s">
        <v>3621</v>
      </c>
      <c r="G5150">
        <v>210857312</v>
      </c>
      <c r="I5150" t="s">
        <v>3622</v>
      </c>
      <c r="J5150" t="s">
        <v>8174</v>
      </c>
      <c r="K5150" t="s">
        <v>3624</v>
      </c>
      <c r="L5150" t="s">
        <v>8551</v>
      </c>
      <c r="M5150">
        <v>11</v>
      </c>
      <c r="N5150">
        <v>20</v>
      </c>
      <c r="O5150">
        <v>9.6999999999999993</v>
      </c>
      <c r="P5150">
        <v>11</v>
      </c>
      <c r="Q5150">
        <v>20.2</v>
      </c>
      <c r="R5150">
        <v>8.9</v>
      </c>
      <c r="S5150" t="b">
        <v>0</v>
      </c>
      <c r="T5150" t="b">
        <v>0</v>
      </c>
      <c r="U5150" t="b">
        <v>0</v>
      </c>
      <c r="V5150">
        <v>16000</v>
      </c>
      <c r="W5150">
        <v>14700</v>
      </c>
      <c r="X5150">
        <v>2.1</v>
      </c>
      <c r="Y5150">
        <v>20200</v>
      </c>
      <c r="Z5150">
        <v>1.91</v>
      </c>
    </row>
    <row r="5151" spans="1:26">
      <c r="A5151">
        <v>210857332</v>
      </c>
      <c r="B5151" t="s">
        <v>7552</v>
      </c>
      <c r="C5151" t="s">
        <v>3597</v>
      </c>
      <c r="D5151" t="s">
        <v>4034</v>
      </c>
      <c r="E5151" t="s">
        <v>5417</v>
      </c>
      <c r="F5151" t="s">
        <v>3621</v>
      </c>
      <c r="G5151">
        <v>210857332</v>
      </c>
      <c r="I5151" t="s">
        <v>3622</v>
      </c>
      <c r="J5151" t="s">
        <v>8174</v>
      </c>
      <c r="K5151" t="s">
        <v>3624</v>
      </c>
      <c r="L5151" t="s">
        <v>8551</v>
      </c>
      <c r="M5151">
        <v>11</v>
      </c>
      <c r="N5151">
        <v>20</v>
      </c>
      <c r="O5151">
        <v>9.6999999999999993</v>
      </c>
      <c r="P5151">
        <v>11</v>
      </c>
      <c r="Q5151">
        <v>20.2</v>
      </c>
      <c r="R5151">
        <v>8.9</v>
      </c>
      <c r="S5151" t="b">
        <v>0</v>
      </c>
      <c r="T5151" t="b">
        <v>0</v>
      </c>
      <c r="U5151" t="b">
        <v>0</v>
      </c>
      <c r="V5151">
        <v>16000</v>
      </c>
      <c r="W5151">
        <v>14700</v>
      </c>
      <c r="X5151">
        <v>2.1</v>
      </c>
      <c r="Y5151">
        <v>20200</v>
      </c>
      <c r="Z5151">
        <v>1.91</v>
      </c>
    </row>
    <row r="5152" spans="1:26">
      <c r="A5152">
        <v>209550312</v>
      </c>
      <c r="B5152" t="s">
        <v>7552</v>
      </c>
      <c r="C5152" t="s">
        <v>3597</v>
      </c>
      <c r="D5152" t="s">
        <v>4034</v>
      </c>
      <c r="E5152" t="s">
        <v>5413</v>
      </c>
      <c r="F5152" t="s">
        <v>3621</v>
      </c>
      <c r="G5152">
        <v>209550312</v>
      </c>
      <c r="I5152" t="s">
        <v>3622</v>
      </c>
      <c r="J5152" t="s">
        <v>7982</v>
      </c>
      <c r="K5152" t="s">
        <v>3624</v>
      </c>
      <c r="L5152" t="s">
        <v>8550</v>
      </c>
      <c r="M5152">
        <v>11</v>
      </c>
      <c r="N5152">
        <v>20</v>
      </c>
      <c r="O5152">
        <v>9.6999999999999993</v>
      </c>
      <c r="P5152">
        <v>11</v>
      </c>
      <c r="Q5152">
        <v>20.2</v>
      </c>
      <c r="R5152">
        <v>8.9</v>
      </c>
      <c r="S5152" t="b">
        <v>0</v>
      </c>
      <c r="T5152" t="b">
        <v>0</v>
      </c>
      <c r="U5152" t="b">
        <v>0</v>
      </c>
      <c r="V5152">
        <v>16000</v>
      </c>
      <c r="W5152">
        <v>14700</v>
      </c>
      <c r="X5152">
        <v>2.1</v>
      </c>
      <c r="Y5152">
        <v>20200</v>
      </c>
      <c r="Z5152">
        <v>1.91</v>
      </c>
    </row>
    <row r="5153" spans="1:26">
      <c r="A5153">
        <v>209937054</v>
      </c>
      <c r="B5153" t="s">
        <v>7552</v>
      </c>
      <c r="C5153" t="s">
        <v>3597</v>
      </c>
      <c r="D5153" t="s">
        <v>4034</v>
      </c>
      <c r="E5153" t="s">
        <v>5222</v>
      </c>
      <c r="F5153" t="s">
        <v>3621</v>
      </c>
      <c r="G5153">
        <v>209937054</v>
      </c>
      <c r="I5153" t="s">
        <v>3622</v>
      </c>
      <c r="J5153" t="s">
        <v>6075</v>
      </c>
      <c r="K5153" t="s">
        <v>3624</v>
      </c>
      <c r="L5153" t="s">
        <v>8549</v>
      </c>
      <c r="M5153">
        <v>11</v>
      </c>
      <c r="N5153">
        <v>20</v>
      </c>
      <c r="O5153">
        <v>9.6999999999999993</v>
      </c>
      <c r="P5153">
        <v>11</v>
      </c>
      <c r="Q5153">
        <v>20.2</v>
      </c>
      <c r="R5153">
        <v>8.9</v>
      </c>
      <c r="S5153" t="b">
        <v>0</v>
      </c>
      <c r="T5153" t="b">
        <v>0</v>
      </c>
      <c r="U5153" t="b">
        <v>0</v>
      </c>
      <c r="V5153">
        <v>16000</v>
      </c>
      <c r="W5153">
        <v>14700</v>
      </c>
      <c r="X5153">
        <v>2.1</v>
      </c>
      <c r="Y5153">
        <v>20200</v>
      </c>
      <c r="Z5153">
        <v>1.91</v>
      </c>
    </row>
    <row r="5154" spans="1:26">
      <c r="A5154">
        <v>210799677</v>
      </c>
      <c r="B5154" t="s">
        <v>7552</v>
      </c>
      <c r="C5154" t="s">
        <v>3597</v>
      </c>
      <c r="D5154" t="s">
        <v>4034</v>
      </c>
      <c r="E5154" t="s">
        <v>7563</v>
      </c>
      <c r="F5154" t="s">
        <v>3621</v>
      </c>
      <c r="G5154">
        <v>210799677</v>
      </c>
      <c r="I5154" t="s">
        <v>3622</v>
      </c>
      <c r="J5154" t="s">
        <v>6075</v>
      </c>
      <c r="K5154" t="s">
        <v>3624</v>
      </c>
      <c r="L5154" t="s">
        <v>8549</v>
      </c>
      <c r="M5154">
        <v>11</v>
      </c>
      <c r="N5154">
        <v>20</v>
      </c>
      <c r="O5154">
        <v>9.6999999999999993</v>
      </c>
      <c r="P5154">
        <v>11</v>
      </c>
      <c r="Q5154">
        <v>20.2</v>
      </c>
      <c r="R5154">
        <v>8.9</v>
      </c>
      <c r="S5154" t="b">
        <v>0</v>
      </c>
      <c r="T5154" t="b">
        <v>0</v>
      </c>
      <c r="U5154" t="b">
        <v>0</v>
      </c>
      <c r="V5154">
        <v>16000</v>
      </c>
      <c r="W5154">
        <v>14700</v>
      </c>
      <c r="X5154">
        <v>2.1</v>
      </c>
      <c r="Y5154">
        <v>20200</v>
      </c>
      <c r="Z5154">
        <v>1.91</v>
      </c>
    </row>
    <row r="5155" spans="1:26">
      <c r="A5155">
        <v>210799676</v>
      </c>
      <c r="B5155" t="s">
        <v>7552</v>
      </c>
      <c r="C5155" t="s">
        <v>3597</v>
      </c>
      <c r="D5155" t="s">
        <v>4034</v>
      </c>
      <c r="E5155" t="s">
        <v>7563</v>
      </c>
      <c r="F5155" t="s">
        <v>3621</v>
      </c>
      <c r="G5155">
        <v>210799676</v>
      </c>
      <c r="I5155" t="s">
        <v>3622</v>
      </c>
      <c r="J5155" t="s">
        <v>8133</v>
      </c>
      <c r="K5155" t="s">
        <v>3624</v>
      </c>
      <c r="L5155" t="s">
        <v>8549</v>
      </c>
      <c r="M5155">
        <v>12.5</v>
      </c>
      <c r="N5155">
        <v>22</v>
      </c>
      <c r="O5155">
        <v>11.6</v>
      </c>
      <c r="P5155">
        <v>12.5</v>
      </c>
      <c r="Q5155">
        <v>22.4</v>
      </c>
      <c r="R5155">
        <v>10.4</v>
      </c>
      <c r="S5155" t="b">
        <v>0</v>
      </c>
      <c r="T5155" t="b">
        <v>0</v>
      </c>
      <c r="U5155" t="b">
        <v>1</v>
      </c>
      <c r="V5155">
        <v>16000</v>
      </c>
      <c r="W5155">
        <v>13400</v>
      </c>
      <c r="X5155">
        <v>2.38</v>
      </c>
      <c r="Y5155">
        <v>15600</v>
      </c>
      <c r="Z5155">
        <v>2.46</v>
      </c>
    </row>
    <row r="5156" spans="1:26">
      <c r="A5156">
        <v>209937053</v>
      </c>
      <c r="B5156" t="s">
        <v>7552</v>
      </c>
      <c r="C5156" t="s">
        <v>3597</v>
      </c>
      <c r="D5156" t="s">
        <v>4034</v>
      </c>
      <c r="E5156" t="s">
        <v>5222</v>
      </c>
      <c r="F5156" t="s">
        <v>3621</v>
      </c>
      <c r="G5156">
        <v>209937053</v>
      </c>
      <c r="I5156" t="s">
        <v>3622</v>
      </c>
      <c r="J5156" t="s">
        <v>8133</v>
      </c>
      <c r="K5156" t="s">
        <v>3624</v>
      </c>
      <c r="L5156" t="s">
        <v>8549</v>
      </c>
      <c r="M5156">
        <v>12.5</v>
      </c>
      <c r="N5156">
        <v>22</v>
      </c>
      <c r="O5156">
        <v>11.6</v>
      </c>
      <c r="P5156">
        <v>12.5</v>
      </c>
      <c r="Q5156">
        <v>22.4</v>
      </c>
      <c r="R5156">
        <v>10.4</v>
      </c>
      <c r="S5156" t="b">
        <v>0</v>
      </c>
      <c r="T5156" t="b">
        <v>0</v>
      </c>
      <c r="U5156" t="b">
        <v>1</v>
      </c>
      <c r="V5156">
        <v>16000</v>
      </c>
      <c r="W5156">
        <v>13400</v>
      </c>
      <c r="X5156">
        <v>2.38</v>
      </c>
      <c r="Y5156">
        <v>15600</v>
      </c>
      <c r="Z5156">
        <v>2.46</v>
      </c>
    </row>
    <row r="5157" spans="1:26">
      <c r="A5157">
        <v>209937051</v>
      </c>
      <c r="B5157" t="s">
        <v>7552</v>
      </c>
      <c r="C5157" t="s">
        <v>3597</v>
      </c>
      <c r="D5157" t="s">
        <v>4034</v>
      </c>
      <c r="E5157" t="s">
        <v>5222</v>
      </c>
      <c r="F5157" t="s">
        <v>3621</v>
      </c>
      <c r="G5157">
        <v>209937051</v>
      </c>
      <c r="I5157" t="s">
        <v>3622</v>
      </c>
      <c r="J5157" t="s">
        <v>7996</v>
      </c>
      <c r="K5157" t="s">
        <v>3624</v>
      </c>
      <c r="L5157" t="s">
        <v>8546</v>
      </c>
      <c r="M5157">
        <v>13</v>
      </c>
      <c r="N5157">
        <v>23.5</v>
      </c>
      <c r="O5157">
        <v>13.3</v>
      </c>
      <c r="P5157">
        <v>13</v>
      </c>
      <c r="Q5157">
        <v>25</v>
      </c>
      <c r="R5157">
        <v>11</v>
      </c>
      <c r="S5157" t="b">
        <v>0</v>
      </c>
      <c r="T5157" t="b">
        <v>0</v>
      </c>
      <c r="U5157" t="b">
        <v>1</v>
      </c>
      <c r="V5157">
        <v>12000</v>
      </c>
      <c r="W5157">
        <v>9200</v>
      </c>
      <c r="X5157">
        <v>2.4300000000000002</v>
      </c>
      <c r="Y5157">
        <v>9600</v>
      </c>
      <c r="Z5157">
        <v>2.4700000000000002</v>
      </c>
    </row>
    <row r="5158" spans="1:26">
      <c r="A5158">
        <v>210799674</v>
      </c>
      <c r="B5158" t="s">
        <v>7552</v>
      </c>
      <c r="C5158" t="s">
        <v>3597</v>
      </c>
      <c r="D5158" t="s">
        <v>4034</v>
      </c>
      <c r="E5158" t="s">
        <v>7563</v>
      </c>
      <c r="F5158" t="s">
        <v>3621</v>
      </c>
      <c r="G5158">
        <v>210799674</v>
      </c>
      <c r="I5158" t="s">
        <v>3622</v>
      </c>
      <c r="J5158" t="s">
        <v>7996</v>
      </c>
      <c r="K5158" t="s">
        <v>3624</v>
      </c>
      <c r="L5158" t="s">
        <v>8546</v>
      </c>
      <c r="M5158">
        <v>13</v>
      </c>
      <c r="N5158">
        <v>23.5</v>
      </c>
      <c r="O5158">
        <v>13.3</v>
      </c>
      <c r="P5158">
        <v>13</v>
      </c>
      <c r="Q5158">
        <v>25</v>
      </c>
      <c r="R5158">
        <v>11</v>
      </c>
      <c r="S5158" t="b">
        <v>0</v>
      </c>
      <c r="T5158" t="b">
        <v>0</v>
      </c>
      <c r="U5158" t="b">
        <v>1</v>
      </c>
      <c r="V5158">
        <v>12000</v>
      </c>
      <c r="W5158">
        <v>9200</v>
      </c>
      <c r="X5158">
        <v>2.4300000000000002</v>
      </c>
      <c r="Y5158">
        <v>9600</v>
      </c>
      <c r="Z5158">
        <v>2.4700000000000002</v>
      </c>
    </row>
    <row r="5159" spans="1:26">
      <c r="A5159">
        <v>210857331</v>
      </c>
      <c r="B5159" t="s">
        <v>7552</v>
      </c>
      <c r="C5159" t="s">
        <v>3597</v>
      </c>
      <c r="D5159" t="s">
        <v>4034</v>
      </c>
      <c r="E5159" t="s">
        <v>5417</v>
      </c>
      <c r="F5159" t="s">
        <v>3621</v>
      </c>
      <c r="G5159">
        <v>210857331</v>
      </c>
      <c r="I5159" t="s">
        <v>3622</v>
      </c>
      <c r="J5159" t="s">
        <v>8158</v>
      </c>
      <c r="K5159" t="s">
        <v>3624</v>
      </c>
      <c r="L5159" t="s">
        <v>8548</v>
      </c>
      <c r="M5159">
        <v>13.3</v>
      </c>
      <c r="N5159">
        <v>23</v>
      </c>
      <c r="O5159">
        <v>11.8</v>
      </c>
      <c r="P5159">
        <v>13.3</v>
      </c>
      <c r="Q5159">
        <v>24.2</v>
      </c>
      <c r="R5159">
        <v>10.7</v>
      </c>
      <c r="S5159" t="b">
        <v>0</v>
      </c>
      <c r="T5159" t="b">
        <v>0</v>
      </c>
      <c r="U5159" t="b">
        <v>1</v>
      </c>
      <c r="V5159">
        <v>12000</v>
      </c>
      <c r="W5159">
        <v>10200</v>
      </c>
      <c r="X5159">
        <v>2.72</v>
      </c>
      <c r="Y5159">
        <v>12800</v>
      </c>
      <c r="Z5159">
        <v>2.33</v>
      </c>
    </row>
    <row r="5160" spans="1:26">
      <c r="A5160">
        <v>210857311</v>
      </c>
      <c r="B5160" t="s">
        <v>7552</v>
      </c>
      <c r="C5160" t="s">
        <v>3597</v>
      </c>
      <c r="D5160" t="s">
        <v>4034</v>
      </c>
      <c r="E5160" t="s">
        <v>5422</v>
      </c>
      <c r="F5160" t="s">
        <v>3621</v>
      </c>
      <c r="G5160">
        <v>210857311</v>
      </c>
      <c r="I5160" t="s">
        <v>3622</v>
      </c>
      <c r="J5160" t="s">
        <v>8158</v>
      </c>
      <c r="K5160" t="s">
        <v>3624</v>
      </c>
      <c r="L5160" t="s">
        <v>8548</v>
      </c>
      <c r="M5160">
        <v>13.3</v>
      </c>
      <c r="N5160">
        <v>23</v>
      </c>
      <c r="O5160">
        <v>11.8</v>
      </c>
      <c r="P5160">
        <v>13.3</v>
      </c>
      <c r="Q5160">
        <v>24.2</v>
      </c>
      <c r="R5160">
        <v>10.7</v>
      </c>
      <c r="S5160" t="b">
        <v>0</v>
      </c>
      <c r="T5160" t="b">
        <v>0</v>
      </c>
      <c r="U5160" t="b">
        <v>1</v>
      </c>
      <c r="V5160">
        <v>12000</v>
      </c>
      <c r="W5160">
        <v>10200</v>
      </c>
      <c r="X5160">
        <v>2.72</v>
      </c>
      <c r="Y5160">
        <v>12800</v>
      </c>
      <c r="Z5160">
        <v>2.33</v>
      </c>
    </row>
    <row r="5161" spans="1:26">
      <c r="A5161">
        <v>210857351</v>
      </c>
      <c r="B5161" t="s">
        <v>7552</v>
      </c>
      <c r="C5161" t="s">
        <v>3597</v>
      </c>
      <c r="D5161" t="s">
        <v>4034</v>
      </c>
      <c r="E5161" t="s">
        <v>5423</v>
      </c>
      <c r="F5161" t="s">
        <v>3621</v>
      </c>
      <c r="G5161">
        <v>210857351</v>
      </c>
      <c r="I5161" t="s">
        <v>3622</v>
      </c>
      <c r="J5161" t="s">
        <v>8158</v>
      </c>
      <c r="K5161" t="s">
        <v>3624</v>
      </c>
      <c r="L5161" t="s">
        <v>8548</v>
      </c>
      <c r="M5161">
        <v>13.3</v>
      </c>
      <c r="N5161">
        <v>23</v>
      </c>
      <c r="O5161">
        <v>11.8</v>
      </c>
      <c r="P5161">
        <v>13.3</v>
      </c>
      <c r="Q5161">
        <v>24.2</v>
      </c>
      <c r="R5161">
        <v>10.7</v>
      </c>
      <c r="S5161" t="b">
        <v>0</v>
      </c>
      <c r="T5161" t="b">
        <v>0</v>
      </c>
      <c r="U5161" t="b">
        <v>1</v>
      </c>
      <c r="V5161">
        <v>12000</v>
      </c>
      <c r="W5161">
        <v>10200</v>
      </c>
      <c r="X5161">
        <v>2.72</v>
      </c>
      <c r="Y5161">
        <v>12800</v>
      </c>
      <c r="Z5161">
        <v>2.33</v>
      </c>
    </row>
    <row r="5162" spans="1:26">
      <c r="A5162">
        <v>210799675</v>
      </c>
      <c r="B5162" t="s">
        <v>7552</v>
      </c>
      <c r="C5162" t="s">
        <v>3597</v>
      </c>
      <c r="D5162" t="s">
        <v>4034</v>
      </c>
      <c r="E5162" t="s">
        <v>7563</v>
      </c>
      <c r="F5162" t="s">
        <v>3621</v>
      </c>
      <c r="G5162">
        <v>210799675</v>
      </c>
      <c r="I5162" t="s">
        <v>3622</v>
      </c>
      <c r="J5162" t="s">
        <v>6081</v>
      </c>
      <c r="K5162" t="s">
        <v>3624</v>
      </c>
      <c r="L5162" t="s">
        <v>8546</v>
      </c>
      <c r="M5162">
        <v>13.3</v>
      </c>
      <c r="N5162">
        <v>23</v>
      </c>
      <c r="O5162">
        <v>11.8</v>
      </c>
      <c r="P5162">
        <v>13.3</v>
      </c>
      <c r="Q5162">
        <v>24.2</v>
      </c>
      <c r="R5162">
        <v>10.7</v>
      </c>
      <c r="S5162" t="b">
        <v>0</v>
      </c>
      <c r="T5162" t="b">
        <v>0</v>
      </c>
      <c r="U5162" t="b">
        <v>1</v>
      </c>
      <c r="V5162">
        <v>12000</v>
      </c>
      <c r="W5162">
        <v>10200</v>
      </c>
      <c r="X5162">
        <v>2.72</v>
      </c>
      <c r="Y5162">
        <v>12800</v>
      </c>
      <c r="Z5162">
        <v>2.33</v>
      </c>
    </row>
    <row r="5163" spans="1:26">
      <c r="A5163">
        <v>209550311</v>
      </c>
      <c r="B5163" t="s">
        <v>7552</v>
      </c>
      <c r="C5163" t="s">
        <v>3597</v>
      </c>
      <c r="D5163" t="s">
        <v>4034</v>
      </c>
      <c r="E5163" t="s">
        <v>5413</v>
      </c>
      <c r="F5163" t="s">
        <v>3621</v>
      </c>
      <c r="G5163">
        <v>209550311</v>
      </c>
      <c r="I5163" t="s">
        <v>3622</v>
      </c>
      <c r="J5163" t="s">
        <v>7977</v>
      </c>
      <c r="K5163" t="s">
        <v>3624</v>
      </c>
      <c r="L5163" t="s">
        <v>8547</v>
      </c>
      <c r="M5163">
        <v>13.3</v>
      </c>
      <c r="N5163">
        <v>23</v>
      </c>
      <c r="O5163">
        <v>11.8</v>
      </c>
      <c r="P5163">
        <v>13.3</v>
      </c>
      <c r="Q5163">
        <v>24.2</v>
      </c>
      <c r="R5163">
        <v>10.7</v>
      </c>
      <c r="S5163" t="b">
        <v>0</v>
      </c>
      <c r="T5163" t="b">
        <v>0</v>
      </c>
      <c r="U5163" t="b">
        <v>1</v>
      </c>
      <c r="V5163">
        <v>12000</v>
      </c>
      <c r="W5163">
        <v>10200</v>
      </c>
      <c r="X5163">
        <v>2.72</v>
      </c>
      <c r="Y5163">
        <v>12800</v>
      </c>
      <c r="Z5163">
        <v>2.33</v>
      </c>
    </row>
    <row r="5164" spans="1:26">
      <c r="A5164">
        <v>209937052</v>
      </c>
      <c r="B5164" t="s">
        <v>7552</v>
      </c>
      <c r="C5164" t="s">
        <v>3597</v>
      </c>
      <c r="D5164" t="s">
        <v>4034</v>
      </c>
      <c r="E5164" t="s">
        <v>5222</v>
      </c>
      <c r="F5164" t="s">
        <v>3621</v>
      </c>
      <c r="G5164">
        <v>209937052</v>
      </c>
      <c r="I5164" t="s">
        <v>3622</v>
      </c>
      <c r="J5164" t="s">
        <v>6081</v>
      </c>
      <c r="K5164" t="s">
        <v>3624</v>
      </c>
      <c r="L5164" t="s">
        <v>8546</v>
      </c>
      <c r="M5164">
        <v>13.3</v>
      </c>
      <c r="N5164">
        <v>23</v>
      </c>
      <c r="O5164">
        <v>11.8</v>
      </c>
      <c r="P5164">
        <v>13.3</v>
      </c>
      <c r="Q5164">
        <v>24.2</v>
      </c>
      <c r="R5164">
        <v>10.7</v>
      </c>
      <c r="S5164" t="b">
        <v>0</v>
      </c>
      <c r="T5164" t="b">
        <v>0</v>
      </c>
      <c r="U5164" t="b">
        <v>1</v>
      </c>
      <c r="V5164">
        <v>12000</v>
      </c>
      <c r="W5164">
        <v>10200</v>
      </c>
      <c r="X5164">
        <v>2.72</v>
      </c>
      <c r="Y5164">
        <v>12800</v>
      </c>
      <c r="Z5164">
        <v>2.33</v>
      </c>
    </row>
    <row r="5165" spans="1:26">
      <c r="A5165">
        <v>210799608</v>
      </c>
      <c r="B5165" t="s">
        <v>7552</v>
      </c>
      <c r="C5165" t="s">
        <v>3597</v>
      </c>
      <c r="D5165" t="s">
        <v>4034</v>
      </c>
      <c r="E5165" t="s">
        <v>7563</v>
      </c>
      <c r="F5165" t="s">
        <v>3753</v>
      </c>
      <c r="G5165">
        <v>210799608</v>
      </c>
      <c r="I5165" t="s">
        <v>3601</v>
      </c>
      <c r="J5165" t="s">
        <v>8139</v>
      </c>
      <c r="K5165" t="s">
        <v>3624</v>
      </c>
      <c r="L5165" t="s">
        <v>6726</v>
      </c>
      <c r="M5165">
        <v>10.6</v>
      </c>
      <c r="N5165">
        <v>19.2</v>
      </c>
      <c r="O5165">
        <v>10.199999999999999</v>
      </c>
      <c r="P5165">
        <v>10.3</v>
      </c>
      <c r="Q5165">
        <v>17</v>
      </c>
      <c r="R5165">
        <v>8.4</v>
      </c>
      <c r="S5165" t="b">
        <v>0</v>
      </c>
      <c r="T5165" t="b">
        <v>0</v>
      </c>
      <c r="U5165" t="b">
        <v>0</v>
      </c>
      <c r="V5165">
        <v>59000</v>
      </c>
      <c r="W5165">
        <v>34400</v>
      </c>
      <c r="X5165">
        <v>2.37</v>
      </c>
      <c r="Y5165">
        <v>36000</v>
      </c>
      <c r="Z5165">
        <v>2.29</v>
      </c>
    </row>
    <row r="5166" spans="1:26">
      <c r="A5166">
        <v>208130819</v>
      </c>
      <c r="B5166" t="s">
        <v>7552</v>
      </c>
      <c r="C5166" t="s">
        <v>3597</v>
      </c>
      <c r="D5166" t="s">
        <v>4034</v>
      </c>
      <c r="E5166" t="s">
        <v>7560</v>
      </c>
      <c r="F5166" t="s">
        <v>3753</v>
      </c>
      <c r="G5166">
        <v>208130819</v>
      </c>
      <c r="I5166" t="s">
        <v>3601</v>
      </c>
      <c r="J5166" t="s">
        <v>8541</v>
      </c>
      <c r="K5166" t="s">
        <v>3624</v>
      </c>
      <c r="L5166" t="s">
        <v>8545</v>
      </c>
      <c r="M5166">
        <v>10.6</v>
      </c>
      <c r="N5166">
        <v>19.2</v>
      </c>
      <c r="O5166">
        <v>10.199999999999999</v>
      </c>
      <c r="P5166">
        <v>10.3</v>
      </c>
      <c r="Q5166">
        <v>17</v>
      </c>
      <c r="R5166">
        <v>8.4</v>
      </c>
      <c r="S5166" t="b">
        <v>0</v>
      </c>
      <c r="T5166" t="b">
        <v>0</v>
      </c>
      <c r="U5166" t="b">
        <v>0</v>
      </c>
      <c r="V5166">
        <v>59000</v>
      </c>
      <c r="W5166">
        <v>34400</v>
      </c>
      <c r="X5166">
        <v>2.37</v>
      </c>
      <c r="Y5166">
        <v>36000</v>
      </c>
      <c r="Z5166">
        <v>2.29</v>
      </c>
    </row>
    <row r="5167" spans="1:26">
      <c r="A5167">
        <v>209843073</v>
      </c>
      <c r="B5167" t="s">
        <v>7552</v>
      </c>
      <c r="C5167" t="s">
        <v>3597</v>
      </c>
      <c r="D5167" t="s">
        <v>4034</v>
      </c>
      <c r="E5167" t="s">
        <v>7568</v>
      </c>
      <c r="F5167" t="s">
        <v>3753</v>
      </c>
      <c r="G5167">
        <v>209843073</v>
      </c>
      <c r="I5167" t="s">
        <v>3601</v>
      </c>
      <c r="J5167" t="s">
        <v>8543</v>
      </c>
      <c r="K5167" t="s">
        <v>3624</v>
      </c>
      <c r="L5167" t="s">
        <v>7570</v>
      </c>
      <c r="M5167">
        <v>10.6</v>
      </c>
      <c r="N5167">
        <v>19.2</v>
      </c>
      <c r="O5167">
        <v>10.199999999999999</v>
      </c>
      <c r="P5167">
        <v>10.3</v>
      </c>
      <c r="Q5167">
        <v>17</v>
      </c>
      <c r="R5167">
        <v>8.4</v>
      </c>
      <c r="S5167" t="b">
        <v>0</v>
      </c>
      <c r="T5167" t="b">
        <v>0</v>
      </c>
      <c r="U5167" t="b">
        <v>0</v>
      </c>
      <c r="V5167">
        <v>59000</v>
      </c>
      <c r="W5167">
        <v>34400</v>
      </c>
      <c r="X5167">
        <v>2.37</v>
      </c>
      <c r="Y5167">
        <v>36000</v>
      </c>
      <c r="Z5167">
        <v>2.29</v>
      </c>
    </row>
    <row r="5168" spans="1:26">
      <c r="A5168">
        <v>209843074</v>
      </c>
      <c r="B5168" t="s">
        <v>7552</v>
      </c>
      <c r="C5168" t="s">
        <v>3597</v>
      </c>
      <c r="D5168" t="s">
        <v>4034</v>
      </c>
      <c r="E5168" t="s">
        <v>7568</v>
      </c>
      <c r="F5168" t="s">
        <v>3787</v>
      </c>
      <c r="G5168">
        <v>209843074</v>
      </c>
      <c r="I5168" t="s">
        <v>3622</v>
      </c>
      <c r="J5168" t="s">
        <v>8543</v>
      </c>
      <c r="K5168" t="s">
        <v>3624</v>
      </c>
      <c r="L5168" t="s">
        <v>8544</v>
      </c>
      <c r="M5168">
        <v>9.8000000000000007</v>
      </c>
      <c r="N5168">
        <v>18.7</v>
      </c>
      <c r="O5168">
        <v>10.5</v>
      </c>
      <c r="P5168">
        <v>9.8000000000000007</v>
      </c>
      <c r="Q5168">
        <v>19.8</v>
      </c>
      <c r="R5168">
        <v>9</v>
      </c>
      <c r="S5168" t="b">
        <v>0</v>
      </c>
      <c r="T5168" t="b">
        <v>0</v>
      </c>
      <c r="U5168" t="b">
        <v>0</v>
      </c>
      <c r="V5168">
        <v>54000</v>
      </c>
      <c r="W5168">
        <v>35000</v>
      </c>
      <c r="X5168">
        <v>2.34</v>
      </c>
      <c r="Y5168">
        <v>35200</v>
      </c>
      <c r="Z5168">
        <v>1.98</v>
      </c>
    </row>
    <row r="5169" spans="1:26">
      <c r="A5169">
        <v>208130825</v>
      </c>
      <c r="B5169" t="s">
        <v>7552</v>
      </c>
      <c r="C5169" t="s">
        <v>3597</v>
      </c>
      <c r="D5169" t="s">
        <v>4034</v>
      </c>
      <c r="E5169" t="s">
        <v>7560</v>
      </c>
      <c r="F5169" t="s">
        <v>3787</v>
      </c>
      <c r="G5169">
        <v>208130825</v>
      </c>
      <c r="I5169" t="s">
        <v>3622</v>
      </c>
      <c r="J5169" t="s">
        <v>8541</v>
      </c>
      <c r="K5169" t="s">
        <v>3624</v>
      </c>
      <c r="L5169" t="s">
        <v>8542</v>
      </c>
      <c r="M5169">
        <v>9.8000000000000007</v>
      </c>
      <c r="N5169">
        <v>18.7</v>
      </c>
      <c r="O5169">
        <v>10.5</v>
      </c>
      <c r="P5169">
        <v>9.8000000000000007</v>
      </c>
      <c r="Q5169">
        <v>19.8</v>
      </c>
      <c r="R5169">
        <v>9</v>
      </c>
      <c r="S5169" t="b">
        <v>0</v>
      </c>
      <c r="T5169" t="b">
        <v>0</v>
      </c>
      <c r="U5169" t="b">
        <v>0</v>
      </c>
      <c r="V5169">
        <v>54000</v>
      </c>
      <c r="W5169">
        <v>35000</v>
      </c>
      <c r="X5169">
        <v>2.34</v>
      </c>
      <c r="Y5169">
        <v>35200</v>
      </c>
      <c r="Z5169">
        <v>1.98</v>
      </c>
    </row>
    <row r="5170" spans="1:26">
      <c r="A5170">
        <v>210799609</v>
      </c>
      <c r="B5170" t="s">
        <v>7552</v>
      </c>
      <c r="C5170" t="s">
        <v>3597</v>
      </c>
      <c r="D5170" t="s">
        <v>4034</v>
      </c>
      <c r="E5170" t="s">
        <v>7563</v>
      </c>
      <c r="F5170" t="s">
        <v>3787</v>
      </c>
      <c r="G5170">
        <v>210799609</v>
      </c>
      <c r="I5170" t="s">
        <v>3622</v>
      </c>
      <c r="J5170" t="s">
        <v>8139</v>
      </c>
      <c r="K5170" t="s">
        <v>3624</v>
      </c>
      <c r="L5170" t="s">
        <v>6965</v>
      </c>
      <c r="M5170">
        <v>9.8000000000000007</v>
      </c>
      <c r="N5170">
        <v>18.7</v>
      </c>
      <c r="O5170">
        <v>10.5</v>
      </c>
      <c r="P5170">
        <v>9.8000000000000007</v>
      </c>
      <c r="Q5170">
        <v>19.8</v>
      </c>
      <c r="R5170">
        <v>9</v>
      </c>
      <c r="S5170" t="b">
        <v>0</v>
      </c>
      <c r="T5170" t="b">
        <v>0</v>
      </c>
      <c r="U5170" t="b">
        <v>0</v>
      </c>
      <c r="V5170">
        <v>54000</v>
      </c>
      <c r="W5170">
        <v>35000</v>
      </c>
      <c r="X5170">
        <v>2.34</v>
      </c>
      <c r="Y5170">
        <v>35200</v>
      </c>
      <c r="Z5170">
        <v>1.98</v>
      </c>
    </row>
    <row r="5171" spans="1:26">
      <c r="A5171">
        <v>209948201</v>
      </c>
      <c r="B5171" t="s">
        <v>7552</v>
      </c>
      <c r="C5171" t="s">
        <v>3597</v>
      </c>
      <c r="D5171" t="s">
        <v>4034</v>
      </c>
      <c r="E5171" t="s">
        <v>5413</v>
      </c>
      <c r="F5171" t="s">
        <v>3787</v>
      </c>
      <c r="G5171">
        <v>209948201</v>
      </c>
      <c r="I5171" t="s">
        <v>3622</v>
      </c>
      <c r="J5171" t="s">
        <v>8540</v>
      </c>
      <c r="K5171" t="s">
        <v>3624</v>
      </c>
      <c r="L5171" t="s">
        <v>5415</v>
      </c>
      <c r="M5171">
        <v>9.8000000000000007</v>
      </c>
      <c r="N5171">
        <v>18.7</v>
      </c>
      <c r="O5171">
        <v>10.5</v>
      </c>
      <c r="P5171">
        <v>9.8000000000000007</v>
      </c>
      <c r="Q5171">
        <v>19.8</v>
      </c>
      <c r="R5171">
        <v>9</v>
      </c>
      <c r="S5171" t="b">
        <v>0</v>
      </c>
      <c r="T5171" t="b">
        <v>0</v>
      </c>
      <c r="U5171" t="b">
        <v>0</v>
      </c>
      <c r="V5171">
        <v>54000</v>
      </c>
      <c r="W5171">
        <v>35000</v>
      </c>
      <c r="X5171">
        <v>2.34</v>
      </c>
      <c r="Y5171">
        <v>35200</v>
      </c>
      <c r="Z5171">
        <v>1.98</v>
      </c>
    </row>
    <row r="5172" spans="1:26">
      <c r="A5172">
        <v>209948202</v>
      </c>
      <c r="B5172" t="s">
        <v>7552</v>
      </c>
      <c r="C5172" t="s">
        <v>3597</v>
      </c>
      <c r="D5172" t="s">
        <v>4034</v>
      </c>
      <c r="E5172" t="s">
        <v>5413</v>
      </c>
      <c r="F5172" t="s">
        <v>3621</v>
      </c>
      <c r="G5172">
        <v>209948202</v>
      </c>
      <c r="I5172" t="s">
        <v>3622</v>
      </c>
      <c r="J5172" t="s">
        <v>8538</v>
      </c>
      <c r="K5172" t="s">
        <v>3624</v>
      </c>
      <c r="L5172" t="s">
        <v>8539</v>
      </c>
      <c r="M5172">
        <v>12.2</v>
      </c>
      <c r="N5172">
        <v>21</v>
      </c>
      <c r="O5172">
        <v>10.5</v>
      </c>
      <c r="P5172">
        <v>12.2</v>
      </c>
      <c r="Q5172">
        <v>21</v>
      </c>
      <c r="R5172">
        <v>8.6999999999999993</v>
      </c>
      <c r="S5172" t="b">
        <v>0</v>
      </c>
      <c r="T5172" t="b">
        <v>0</v>
      </c>
      <c r="U5172" t="b">
        <v>0</v>
      </c>
      <c r="V5172">
        <v>30000</v>
      </c>
      <c r="W5172">
        <v>20000</v>
      </c>
      <c r="X5172">
        <v>1.87</v>
      </c>
      <c r="Y5172">
        <v>23000</v>
      </c>
      <c r="Z5172">
        <v>2.1</v>
      </c>
    </row>
    <row r="5173" spans="1:26">
      <c r="A5173">
        <v>210799586</v>
      </c>
      <c r="B5173" t="s">
        <v>7552</v>
      </c>
      <c r="C5173" t="s">
        <v>3597</v>
      </c>
      <c r="D5173" t="s">
        <v>4034</v>
      </c>
      <c r="E5173" t="s">
        <v>7563</v>
      </c>
      <c r="F5173" t="s">
        <v>3753</v>
      </c>
      <c r="G5173">
        <v>210799586</v>
      </c>
      <c r="I5173" t="s">
        <v>3601</v>
      </c>
      <c r="J5173" t="s">
        <v>8133</v>
      </c>
      <c r="K5173" t="s">
        <v>3624</v>
      </c>
      <c r="L5173" t="s">
        <v>7043</v>
      </c>
      <c r="M5173">
        <v>12.5</v>
      </c>
      <c r="N5173">
        <v>20.5</v>
      </c>
      <c r="O5173">
        <v>11</v>
      </c>
      <c r="P5173">
        <v>12.5</v>
      </c>
      <c r="Q5173">
        <v>20</v>
      </c>
      <c r="R5173">
        <v>10.6</v>
      </c>
      <c r="S5173" t="b">
        <v>0</v>
      </c>
      <c r="T5173" t="b">
        <v>0</v>
      </c>
      <c r="U5173" t="b">
        <v>1</v>
      </c>
      <c r="V5173">
        <v>17000</v>
      </c>
      <c r="W5173">
        <v>12600</v>
      </c>
      <c r="X5173">
        <v>2.66</v>
      </c>
      <c r="Y5173">
        <v>14100</v>
      </c>
      <c r="Z5173">
        <v>2.4</v>
      </c>
    </row>
    <row r="5174" spans="1:26">
      <c r="A5174">
        <v>209748105</v>
      </c>
      <c r="B5174" t="s">
        <v>7552</v>
      </c>
      <c r="C5174" t="s">
        <v>3597</v>
      </c>
      <c r="D5174" t="s">
        <v>4034</v>
      </c>
      <c r="E5174" t="s">
        <v>5440</v>
      </c>
      <c r="F5174" t="s">
        <v>3753</v>
      </c>
      <c r="G5174">
        <v>209748105</v>
      </c>
      <c r="I5174" t="s">
        <v>3601</v>
      </c>
      <c r="J5174" t="s">
        <v>8524</v>
      </c>
      <c r="K5174" t="s">
        <v>3624</v>
      </c>
      <c r="L5174" t="s">
        <v>6650</v>
      </c>
      <c r="M5174">
        <v>12.5</v>
      </c>
      <c r="N5174">
        <v>20.5</v>
      </c>
      <c r="O5174">
        <v>11</v>
      </c>
      <c r="P5174">
        <v>12.5</v>
      </c>
      <c r="Q5174">
        <v>20</v>
      </c>
      <c r="R5174">
        <v>10.6</v>
      </c>
      <c r="S5174" t="b">
        <v>0</v>
      </c>
      <c r="T5174" t="b">
        <v>0</v>
      </c>
      <c r="U5174" t="b">
        <v>1</v>
      </c>
      <c r="V5174">
        <v>17000</v>
      </c>
      <c r="W5174">
        <v>12600</v>
      </c>
      <c r="X5174">
        <v>2.66</v>
      </c>
      <c r="Y5174">
        <v>14100</v>
      </c>
      <c r="Z5174">
        <v>2.4</v>
      </c>
    </row>
    <row r="5175" spans="1:26">
      <c r="A5175">
        <v>207825496</v>
      </c>
      <c r="B5175" t="s">
        <v>7552</v>
      </c>
      <c r="C5175" t="s">
        <v>3597</v>
      </c>
      <c r="D5175" t="s">
        <v>4034</v>
      </c>
      <c r="E5175" t="s">
        <v>6587</v>
      </c>
      <c r="F5175" t="s">
        <v>3753</v>
      </c>
      <c r="G5175">
        <v>207825496</v>
      </c>
      <c r="I5175" t="s">
        <v>3601</v>
      </c>
      <c r="J5175" t="s">
        <v>8504</v>
      </c>
      <c r="K5175" t="s">
        <v>3624</v>
      </c>
      <c r="L5175" t="s">
        <v>6594</v>
      </c>
      <c r="M5175">
        <v>12.5</v>
      </c>
      <c r="N5175">
        <v>20.5</v>
      </c>
      <c r="O5175">
        <v>11</v>
      </c>
      <c r="P5175">
        <v>12.5</v>
      </c>
      <c r="Q5175">
        <v>20</v>
      </c>
      <c r="R5175">
        <v>10.6</v>
      </c>
      <c r="S5175" t="b">
        <v>0</v>
      </c>
      <c r="T5175" t="b">
        <v>0</v>
      </c>
      <c r="U5175" t="b">
        <v>1</v>
      </c>
      <c r="V5175">
        <v>17000</v>
      </c>
      <c r="W5175">
        <v>12600</v>
      </c>
      <c r="X5175">
        <v>2.66</v>
      </c>
      <c r="Y5175">
        <v>14100</v>
      </c>
      <c r="Z5175">
        <v>2.4</v>
      </c>
    </row>
    <row r="5176" spans="1:26">
      <c r="A5176">
        <v>207657372</v>
      </c>
      <c r="B5176" t="s">
        <v>7552</v>
      </c>
      <c r="C5176" t="s">
        <v>3597</v>
      </c>
      <c r="D5176" t="s">
        <v>4034</v>
      </c>
      <c r="E5176" t="s">
        <v>8233</v>
      </c>
      <c r="F5176" t="s">
        <v>3753</v>
      </c>
      <c r="G5176">
        <v>207657372</v>
      </c>
      <c r="I5176" t="s">
        <v>3601</v>
      </c>
      <c r="J5176" t="s">
        <v>8529</v>
      </c>
      <c r="K5176" t="s">
        <v>3624</v>
      </c>
      <c r="L5176" t="s">
        <v>8530</v>
      </c>
      <c r="M5176">
        <v>12.5</v>
      </c>
      <c r="N5176">
        <v>20.5</v>
      </c>
      <c r="O5176">
        <v>11</v>
      </c>
      <c r="P5176">
        <v>12.5</v>
      </c>
      <c r="Q5176">
        <v>20</v>
      </c>
      <c r="R5176">
        <v>10.6</v>
      </c>
      <c r="S5176" t="b">
        <v>0</v>
      </c>
      <c r="T5176" t="b">
        <v>0</v>
      </c>
      <c r="U5176" t="b">
        <v>1</v>
      </c>
      <c r="V5176">
        <v>17000</v>
      </c>
      <c r="W5176">
        <v>12600</v>
      </c>
      <c r="X5176">
        <v>2.66</v>
      </c>
      <c r="Y5176">
        <v>14100</v>
      </c>
      <c r="Z5176">
        <v>2.4</v>
      </c>
    </row>
    <row r="5177" spans="1:26">
      <c r="A5177">
        <v>208816928</v>
      </c>
      <c r="B5177" t="s">
        <v>7552</v>
      </c>
      <c r="C5177" t="s">
        <v>3597</v>
      </c>
      <c r="D5177" t="s">
        <v>4034</v>
      </c>
      <c r="E5177" t="s">
        <v>5982</v>
      </c>
      <c r="F5177" t="s">
        <v>3753</v>
      </c>
      <c r="G5177">
        <v>208816928</v>
      </c>
      <c r="I5177" t="s">
        <v>3601</v>
      </c>
      <c r="J5177" t="s">
        <v>8525</v>
      </c>
      <c r="K5177" t="s">
        <v>3624</v>
      </c>
      <c r="L5177" t="s">
        <v>8257</v>
      </c>
      <c r="M5177">
        <v>12.5</v>
      </c>
      <c r="N5177">
        <v>20.5</v>
      </c>
      <c r="O5177">
        <v>11</v>
      </c>
      <c r="P5177">
        <v>12.5</v>
      </c>
      <c r="Q5177">
        <v>20</v>
      </c>
      <c r="R5177">
        <v>10.6</v>
      </c>
      <c r="S5177" t="b">
        <v>0</v>
      </c>
      <c r="T5177" t="b">
        <v>0</v>
      </c>
      <c r="U5177" t="b">
        <v>1</v>
      </c>
      <c r="V5177">
        <v>17000</v>
      </c>
      <c r="W5177">
        <v>12600</v>
      </c>
      <c r="X5177">
        <v>2.66</v>
      </c>
      <c r="Y5177">
        <v>14100</v>
      </c>
      <c r="Z5177">
        <v>2.4</v>
      </c>
    </row>
    <row r="5178" spans="1:26">
      <c r="A5178">
        <v>208119667</v>
      </c>
      <c r="B5178" t="s">
        <v>7552</v>
      </c>
      <c r="C5178" t="s">
        <v>3597</v>
      </c>
      <c r="D5178" t="s">
        <v>4034</v>
      </c>
      <c r="E5178" t="s">
        <v>8217</v>
      </c>
      <c r="F5178" t="s">
        <v>3753</v>
      </c>
      <c r="G5178">
        <v>208119667</v>
      </c>
      <c r="I5178" t="s">
        <v>3601</v>
      </c>
      <c r="J5178" t="s">
        <v>8506</v>
      </c>
      <c r="K5178" t="s">
        <v>3624</v>
      </c>
      <c r="L5178" t="s">
        <v>6478</v>
      </c>
      <c r="M5178">
        <v>12.5</v>
      </c>
      <c r="N5178">
        <v>20.5</v>
      </c>
      <c r="O5178">
        <v>11</v>
      </c>
      <c r="P5178">
        <v>12.5</v>
      </c>
      <c r="Q5178">
        <v>20</v>
      </c>
      <c r="R5178">
        <v>10.6</v>
      </c>
      <c r="S5178" t="b">
        <v>0</v>
      </c>
      <c r="T5178" t="b">
        <v>0</v>
      </c>
      <c r="U5178" t="b">
        <v>1</v>
      </c>
      <c r="V5178">
        <v>17000</v>
      </c>
      <c r="W5178">
        <v>12600</v>
      </c>
      <c r="X5178">
        <v>2.66</v>
      </c>
      <c r="Y5178">
        <v>14100</v>
      </c>
      <c r="Z5178">
        <v>2.4</v>
      </c>
    </row>
    <row r="5179" spans="1:26">
      <c r="A5179">
        <v>208130815</v>
      </c>
      <c r="B5179" t="s">
        <v>7552</v>
      </c>
      <c r="C5179" t="s">
        <v>3597</v>
      </c>
      <c r="D5179" t="s">
        <v>4034</v>
      </c>
      <c r="E5179" t="s">
        <v>7560</v>
      </c>
      <c r="F5179" t="s">
        <v>3753</v>
      </c>
      <c r="G5179">
        <v>208130815</v>
      </c>
      <c r="I5179" t="s">
        <v>3601</v>
      </c>
      <c r="J5179" t="s">
        <v>8521</v>
      </c>
      <c r="K5179" t="s">
        <v>3624</v>
      </c>
      <c r="L5179" t="s">
        <v>8259</v>
      </c>
      <c r="M5179">
        <v>12.5</v>
      </c>
      <c r="N5179">
        <v>20.5</v>
      </c>
      <c r="O5179">
        <v>11</v>
      </c>
      <c r="P5179">
        <v>12.5</v>
      </c>
      <c r="Q5179">
        <v>20</v>
      </c>
      <c r="R5179">
        <v>10.6</v>
      </c>
      <c r="S5179" t="b">
        <v>0</v>
      </c>
      <c r="T5179" t="b">
        <v>0</v>
      </c>
      <c r="U5179" t="b">
        <v>1</v>
      </c>
      <c r="V5179">
        <v>17000</v>
      </c>
      <c r="W5179">
        <v>12600</v>
      </c>
      <c r="X5179">
        <v>2.66</v>
      </c>
      <c r="Y5179">
        <v>14100</v>
      </c>
      <c r="Z5179">
        <v>2.4</v>
      </c>
    </row>
    <row r="5180" spans="1:26">
      <c r="A5180">
        <v>208280101</v>
      </c>
      <c r="B5180" t="s">
        <v>7552</v>
      </c>
      <c r="C5180" t="s">
        <v>3597</v>
      </c>
      <c r="D5180" t="s">
        <v>4034</v>
      </c>
      <c r="E5180" t="s">
        <v>5982</v>
      </c>
      <c r="F5180" t="s">
        <v>3753</v>
      </c>
      <c r="G5180">
        <v>208280101</v>
      </c>
      <c r="I5180" t="s">
        <v>3601</v>
      </c>
      <c r="J5180" t="s">
        <v>6336</v>
      </c>
      <c r="K5180" t="s">
        <v>3624</v>
      </c>
      <c r="L5180" t="s">
        <v>8257</v>
      </c>
      <c r="M5180">
        <v>12.5</v>
      </c>
      <c r="N5180">
        <v>20.5</v>
      </c>
      <c r="O5180">
        <v>11</v>
      </c>
      <c r="P5180">
        <v>12.5</v>
      </c>
      <c r="Q5180">
        <v>20</v>
      </c>
      <c r="R5180">
        <v>10.6</v>
      </c>
      <c r="S5180" t="b">
        <v>0</v>
      </c>
      <c r="T5180" t="b">
        <v>0</v>
      </c>
      <c r="U5180" t="b">
        <v>0</v>
      </c>
      <c r="V5180">
        <v>17000</v>
      </c>
      <c r="W5180">
        <v>12600</v>
      </c>
      <c r="X5180">
        <v>2.66</v>
      </c>
      <c r="Y5180">
        <v>14100</v>
      </c>
      <c r="Z5180">
        <v>2.4</v>
      </c>
    </row>
    <row r="5181" spans="1:26">
      <c r="A5181">
        <v>210586148</v>
      </c>
      <c r="B5181" t="s">
        <v>7552</v>
      </c>
      <c r="C5181" t="s">
        <v>3597</v>
      </c>
      <c r="D5181" t="s">
        <v>4034</v>
      </c>
      <c r="E5181" t="s">
        <v>6587</v>
      </c>
      <c r="F5181" t="s">
        <v>3849</v>
      </c>
      <c r="G5181">
        <v>210586148</v>
      </c>
      <c r="I5181" t="s">
        <v>3622</v>
      </c>
      <c r="J5181" t="s">
        <v>8504</v>
      </c>
      <c r="K5181" t="s">
        <v>3624</v>
      </c>
      <c r="L5181" t="s">
        <v>8528</v>
      </c>
      <c r="M5181">
        <v>12.5</v>
      </c>
      <c r="N5181">
        <v>20.5</v>
      </c>
      <c r="O5181">
        <v>11</v>
      </c>
      <c r="P5181">
        <v>12.5</v>
      </c>
      <c r="Q5181">
        <v>20.5</v>
      </c>
      <c r="R5181">
        <v>10.5</v>
      </c>
      <c r="S5181" t="b">
        <v>0</v>
      </c>
      <c r="T5181" t="b">
        <v>0</v>
      </c>
      <c r="U5181" t="b">
        <v>1</v>
      </c>
      <c r="V5181">
        <v>16000</v>
      </c>
      <c r="W5181">
        <v>12000</v>
      </c>
      <c r="X5181">
        <v>2.5099999999999998</v>
      </c>
      <c r="Y5181">
        <v>13600</v>
      </c>
      <c r="Z5181">
        <v>2.2400000000000002</v>
      </c>
    </row>
    <row r="5182" spans="1:26">
      <c r="A5182">
        <v>208280076</v>
      </c>
      <c r="B5182" t="s">
        <v>7552</v>
      </c>
      <c r="C5182" t="s">
        <v>3597</v>
      </c>
      <c r="D5182" t="s">
        <v>4034</v>
      </c>
      <c r="E5182" t="s">
        <v>5982</v>
      </c>
      <c r="F5182" t="s">
        <v>3849</v>
      </c>
      <c r="G5182">
        <v>208280076</v>
      </c>
      <c r="I5182" t="s">
        <v>3622</v>
      </c>
      <c r="J5182" t="s">
        <v>6336</v>
      </c>
      <c r="K5182" t="s">
        <v>3624</v>
      </c>
      <c r="L5182" t="s">
        <v>8268</v>
      </c>
      <c r="M5182">
        <v>12.5</v>
      </c>
      <c r="N5182">
        <v>20.5</v>
      </c>
      <c r="O5182">
        <v>11</v>
      </c>
      <c r="P5182">
        <v>12.5</v>
      </c>
      <c r="Q5182">
        <v>20.5</v>
      </c>
      <c r="R5182">
        <v>10.5</v>
      </c>
      <c r="S5182" t="b">
        <v>0</v>
      </c>
      <c r="T5182" t="b">
        <v>0</v>
      </c>
      <c r="U5182" t="b">
        <v>0</v>
      </c>
      <c r="V5182">
        <v>16000</v>
      </c>
      <c r="W5182">
        <v>12000</v>
      </c>
      <c r="X5182">
        <v>2.5099999999999998</v>
      </c>
      <c r="Y5182">
        <v>13600</v>
      </c>
      <c r="Z5182">
        <v>2.2400000000000002</v>
      </c>
    </row>
    <row r="5183" spans="1:26">
      <c r="A5183">
        <v>208130809</v>
      </c>
      <c r="B5183" t="s">
        <v>7552</v>
      </c>
      <c r="C5183" t="s">
        <v>3597</v>
      </c>
      <c r="D5183" t="s">
        <v>4034</v>
      </c>
      <c r="E5183" t="s">
        <v>7560</v>
      </c>
      <c r="F5183" t="s">
        <v>3849</v>
      </c>
      <c r="G5183">
        <v>208130809</v>
      </c>
      <c r="I5183" t="s">
        <v>3622</v>
      </c>
      <c r="J5183" t="s">
        <v>8521</v>
      </c>
      <c r="K5183" t="s">
        <v>3624</v>
      </c>
      <c r="L5183" t="s">
        <v>8269</v>
      </c>
      <c r="M5183">
        <v>12.5</v>
      </c>
      <c r="N5183">
        <v>20.5</v>
      </c>
      <c r="O5183">
        <v>11</v>
      </c>
      <c r="P5183">
        <v>12.5</v>
      </c>
      <c r="Q5183">
        <v>20.5</v>
      </c>
      <c r="R5183">
        <v>10.5</v>
      </c>
      <c r="S5183" t="b">
        <v>0</v>
      </c>
      <c r="T5183" t="b">
        <v>0</v>
      </c>
      <c r="U5183" t="b">
        <v>1</v>
      </c>
      <c r="V5183">
        <v>16000</v>
      </c>
      <c r="W5183">
        <v>12000</v>
      </c>
      <c r="X5183">
        <v>2.5099999999999998</v>
      </c>
      <c r="Y5183">
        <v>13600</v>
      </c>
      <c r="Z5183">
        <v>2.2400000000000002</v>
      </c>
    </row>
    <row r="5184" spans="1:26">
      <c r="A5184">
        <v>208816920</v>
      </c>
      <c r="B5184" t="s">
        <v>7552</v>
      </c>
      <c r="C5184" t="s">
        <v>3597</v>
      </c>
      <c r="D5184" t="s">
        <v>4034</v>
      </c>
      <c r="E5184" t="s">
        <v>5982</v>
      </c>
      <c r="F5184" t="s">
        <v>3849</v>
      </c>
      <c r="G5184">
        <v>208816920</v>
      </c>
      <c r="I5184" t="s">
        <v>3622</v>
      </c>
      <c r="J5184" t="s">
        <v>8525</v>
      </c>
      <c r="K5184" t="s">
        <v>3624</v>
      </c>
      <c r="L5184" t="s">
        <v>8268</v>
      </c>
      <c r="M5184">
        <v>12.5</v>
      </c>
      <c r="N5184">
        <v>20.5</v>
      </c>
      <c r="O5184">
        <v>11</v>
      </c>
      <c r="P5184">
        <v>12.5</v>
      </c>
      <c r="Q5184">
        <v>20.5</v>
      </c>
      <c r="R5184">
        <v>10.5</v>
      </c>
      <c r="S5184" t="b">
        <v>0</v>
      </c>
      <c r="T5184" t="b">
        <v>0</v>
      </c>
      <c r="U5184" t="b">
        <v>1</v>
      </c>
      <c r="V5184">
        <v>16000</v>
      </c>
      <c r="W5184">
        <v>12000</v>
      </c>
      <c r="X5184">
        <v>2.5099999999999998</v>
      </c>
      <c r="Y5184">
        <v>13600</v>
      </c>
      <c r="Z5184">
        <v>2.2400000000000002</v>
      </c>
    </row>
    <row r="5185" spans="1:26">
      <c r="A5185">
        <v>210857477</v>
      </c>
      <c r="B5185" t="s">
        <v>7552</v>
      </c>
      <c r="C5185" t="s">
        <v>3597</v>
      </c>
      <c r="D5185" t="s">
        <v>4034</v>
      </c>
      <c r="E5185" t="s">
        <v>6086</v>
      </c>
      <c r="F5185" t="s">
        <v>3849</v>
      </c>
      <c r="G5185">
        <v>210857477</v>
      </c>
      <c r="I5185" t="s">
        <v>3622</v>
      </c>
      <c r="J5185" t="s">
        <v>7959</v>
      </c>
      <c r="K5185" t="s">
        <v>3624</v>
      </c>
      <c r="L5185" t="s">
        <v>8527</v>
      </c>
      <c r="M5185">
        <v>12.5</v>
      </c>
      <c r="N5185">
        <v>20.5</v>
      </c>
      <c r="O5185">
        <v>11</v>
      </c>
      <c r="P5185">
        <v>12.5</v>
      </c>
      <c r="Q5185">
        <v>20.5</v>
      </c>
      <c r="R5185">
        <v>10.5</v>
      </c>
      <c r="S5185" t="b">
        <v>0</v>
      </c>
      <c r="T5185" t="b">
        <v>0</v>
      </c>
      <c r="U5185" t="b">
        <v>1</v>
      </c>
      <c r="V5185">
        <v>16000</v>
      </c>
      <c r="W5185">
        <v>12000</v>
      </c>
      <c r="X5185">
        <v>2.5099999999999998</v>
      </c>
      <c r="Y5185">
        <v>13600</v>
      </c>
      <c r="Z5185">
        <v>2.2400000000000002</v>
      </c>
    </row>
    <row r="5186" spans="1:26">
      <c r="A5186">
        <v>209748101</v>
      </c>
      <c r="B5186" t="s">
        <v>7552</v>
      </c>
      <c r="C5186" t="s">
        <v>3597</v>
      </c>
      <c r="D5186" t="s">
        <v>4034</v>
      </c>
      <c r="E5186" t="s">
        <v>5440</v>
      </c>
      <c r="F5186" t="s">
        <v>3849</v>
      </c>
      <c r="G5186">
        <v>209748101</v>
      </c>
      <c r="I5186" t="s">
        <v>3622</v>
      </c>
      <c r="J5186" t="s">
        <v>8524</v>
      </c>
      <c r="K5186" t="s">
        <v>3624</v>
      </c>
      <c r="L5186" t="s">
        <v>8526</v>
      </c>
      <c r="M5186">
        <v>12.5</v>
      </c>
      <c r="N5186">
        <v>20.5</v>
      </c>
      <c r="O5186">
        <v>11</v>
      </c>
      <c r="P5186">
        <v>12.5</v>
      </c>
      <c r="Q5186">
        <v>20.5</v>
      </c>
      <c r="R5186">
        <v>10.5</v>
      </c>
      <c r="S5186" t="b">
        <v>0</v>
      </c>
      <c r="T5186" t="b">
        <v>0</v>
      </c>
      <c r="U5186" t="b">
        <v>1</v>
      </c>
      <c r="V5186">
        <v>16000</v>
      </c>
      <c r="W5186">
        <v>12000</v>
      </c>
      <c r="X5186">
        <v>2.5099999999999998</v>
      </c>
      <c r="Y5186">
        <v>13600</v>
      </c>
      <c r="Z5186">
        <v>2.2400000000000002</v>
      </c>
    </row>
    <row r="5187" spans="1:26">
      <c r="A5187">
        <v>210799585</v>
      </c>
      <c r="B5187" t="s">
        <v>7552</v>
      </c>
      <c r="C5187" t="s">
        <v>3597</v>
      </c>
      <c r="D5187" t="s">
        <v>4034</v>
      </c>
      <c r="E5187" t="s">
        <v>7563</v>
      </c>
      <c r="F5187" t="s">
        <v>3849</v>
      </c>
      <c r="G5187">
        <v>210799585</v>
      </c>
      <c r="I5187" t="s">
        <v>3622</v>
      </c>
      <c r="J5187" t="s">
        <v>8133</v>
      </c>
      <c r="K5187" t="s">
        <v>3624</v>
      </c>
      <c r="L5187" t="s">
        <v>6967</v>
      </c>
      <c r="M5187">
        <v>12.5</v>
      </c>
      <c r="N5187">
        <v>20.5</v>
      </c>
      <c r="O5187">
        <v>11</v>
      </c>
      <c r="P5187">
        <v>12.5</v>
      </c>
      <c r="Q5187">
        <v>20.5</v>
      </c>
      <c r="R5187">
        <v>10.5</v>
      </c>
      <c r="S5187" t="b">
        <v>0</v>
      </c>
      <c r="T5187" t="b">
        <v>0</v>
      </c>
      <c r="U5187" t="b">
        <v>1</v>
      </c>
      <c r="V5187">
        <v>16000</v>
      </c>
      <c r="W5187">
        <v>12000</v>
      </c>
      <c r="X5187">
        <v>2.5099999999999998</v>
      </c>
      <c r="Y5187">
        <v>13600</v>
      </c>
      <c r="Z5187">
        <v>2.2400000000000002</v>
      </c>
    </row>
    <row r="5188" spans="1:26">
      <c r="A5188">
        <v>210799587</v>
      </c>
      <c r="B5188" t="s">
        <v>7552</v>
      </c>
      <c r="C5188" t="s">
        <v>3597</v>
      </c>
      <c r="D5188" t="s">
        <v>4034</v>
      </c>
      <c r="E5188" t="s">
        <v>7563</v>
      </c>
      <c r="F5188" t="s">
        <v>3787</v>
      </c>
      <c r="G5188">
        <v>210799587</v>
      </c>
      <c r="I5188" t="s">
        <v>3622</v>
      </c>
      <c r="J5188" t="s">
        <v>8133</v>
      </c>
      <c r="K5188" t="s">
        <v>3624</v>
      </c>
      <c r="L5188" t="s">
        <v>6966</v>
      </c>
      <c r="M5188">
        <v>12.5</v>
      </c>
      <c r="N5188">
        <v>21.5</v>
      </c>
      <c r="O5188">
        <v>10.5</v>
      </c>
      <c r="P5188">
        <v>12.5</v>
      </c>
      <c r="Q5188">
        <v>23</v>
      </c>
      <c r="R5188">
        <v>10</v>
      </c>
      <c r="S5188" t="b">
        <v>0</v>
      </c>
      <c r="T5188" t="b">
        <v>0</v>
      </c>
      <c r="U5188" t="b">
        <v>1</v>
      </c>
      <c r="V5188">
        <v>18000</v>
      </c>
      <c r="W5188">
        <v>12800</v>
      </c>
      <c r="X5188">
        <v>2.52</v>
      </c>
      <c r="Y5188">
        <v>14200</v>
      </c>
      <c r="Z5188">
        <v>2.29</v>
      </c>
    </row>
    <row r="5189" spans="1:26">
      <c r="A5189">
        <v>209748107</v>
      </c>
      <c r="B5189" t="s">
        <v>7552</v>
      </c>
      <c r="C5189" t="s">
        <v>3597</v>
      </c>
      <c r="D5189" t="s">
        <v>4034</v>
      </c>
      <c r="E5189" t="s">
        <v>5440</v>
      </c>
      <c r="F5189" t="s">
        <v>3787</v>
      </c>
      <c r="G5189">
        <v>209748107</v>
      </c>
      <c r="I5189" t="s">
        <v>3622</v>
      </c>
      <c r="J5189" t="s">
        <v>8524</v>
      </c>
      <c r="K5189" t="s">
        <v>3624</v>
      </c>
      <c r="L5189" t="s">
        <v>6632</v>
      </c>
      <c r="M5189">
        <v>12.5</v>
      </c>
      <c r="N5189">
        <v>21.5</v>
      </c>
      <c r="O5189">
        <v>10.5</v>
      </c>
      <c r="P5189">
        <v>12.5</v>
      </c>
      <c r="Q5189">
        <v>23</v>
      </c>
      <c r="R5189">
        <v>10</v>
      </c>
      <c r="S5189" t="b">
        <v>0</v>
      </c>
      <c r="T5189" t="b">
        <v>0</v>
      </c>
      <c r="U5189" t="b">
        <v>1</v>
      </c>
      <c r="V5189">
        <v>18000</v>
      </c>
      <c r="W5189">
        <v>12800</v>
      </c>
      <c r="X5189">
        <v>2.52</v>
      </c>
      <c r="Y5189">
        <v>14200</v>
      </c>
      <c r="Z5189">
        <v>2.29</v>
      </c>
    </row>
    <row r="5190" spans="1:26">
      <c r="A5190">
        <v>208816936</v>
      </c>
      <c r="B5190" t="s">
        <v>7552</v>
      </c>
      <c r="C5190" t="s">
        <v>3597</v>
      </c>
      <c r="D5190" t="s">
        <v>4034</v>
      </c>
      <c r="E5190" t="s">
        <v>5982</v>
      </c>
      <c r="F5190" t="s">
        <v>3787</v>
      </c>
      <c r="G5190">
        <v>208816936</v>
      </c>
      <c r="I5190" t="s">
        <v>3622</v>
      </c>
      <c r="J5190" t="s">
        <v>8525</v>
      </c>
      <c r="K5190" t="s">
        <v>3624</v>
      </c>
      <c r="L5190" t="s">
        <v>8265</v>
      </c>
      <c r="M5190">
        <v>12.5</v>
      </c>
      <c r="N5190">
        <v>21.5</v>
      </c>
      <c r="O5190">
        <v>10.5</v>
      </c>
      <c r="P5190">
        <v>12.5</v>
      </c>
      <c r="Q5190">
        <v>23</v>
      </c>
      <c r="R5190">
        <v>10</v>
      </c>
      <c r="S5190" t="b">
        <v>0</v>
      </c>
      <c r="T5190" t="b">
        <v>0</v>
      </c>
      <c r="U5190" t="b">
        <v>1</v>
      </c>
      <c r="V5190">
        <v>18000</v>
      </c>
      <c r="W5190">
        <v>12800</v>
      </c>
      <c r="X5190">
        <v>2.52</v>
      </c>
      <c r="Y5190">
        <v>14200</v>
      </c>
      <c r="Z5190">
        <v>2.29</v>
      </c>
    </row>
    <row r="5191" spans="1:26">
      <c r="A5191">
        <v>208130821</v>
      </c>
      <c r="B5191" t="s">
        <v>7552</v>
      </c>
      <c r="C5191" t="s">
        <v>3597</v>
      </c>
      <c r="D5191" t="s">
        <v>4034</v>
      </c>
      <c r="E5191" t="s">
        <v>7560</v>
      </c>
      <c r="F5191" t="s">
        <v>3787</v>
      </c>
      <c r="G5191">
        <v>208130821</v>
      </c>
      <c r="I5191" t="s">
        <v>3622</v>
      </c>
      <c r="J5191" t="s">
        <v>8521</v>
      </c>
      <c r="K5191" t="s">
        <v>3624</v>
      </c>
      <c r="L5191" t="s">
        <v>8263</v>
      </c>
      <c r="M5191">
        <v>12.5</v>
      </c>
      <c r="N5191">
        <v>21.5</v>
      </c>
      <c r="O5191">
        <v>10.5</v>
      </c>
      <c r="P5191">
        <v>12.5</v>
      </c>
      <c r="Q5191">
        <v>23</v>
      </c>
      <c r="R5191">
        <v>10</v>
      </c>
      <c r="S5191" t="b">
        <v>0</v>
      </c>
      <c r="T5191" t="b">
        <v>0</v>
      </c>
      <c r="U5191" t="b">
        <v>1</v>
      </c>
      <c r="V5191">
        <v>18000</v>
      </c>
      <c r="W5191">
        <v>12800</v>
      </c>
      <c r="X5191">
        <v>2.52</v>
      </c>
      <c r="Y5191">
        <v>14200</v>
      </c>
      <c r="Z5191">
        <v>2.29</v>
      </c>
    </row>
    <row r="5192" spans="1:26">
      <c r="A5192">
        <v>208280155</v>
      </c>
      <c r="B5192" t="s">
        <v>7552</v>
      </c>
      <c r="C5192" t="s">
        <v>3597</v>
      </c>
      <c r="D5192" t="s">
        <v>4034</v>
      </c>
      <c r="E5192" t="s">
        <v>5982</v>
      </c>
      <c r="F5192" t="s">
        <v>3787</v>
      </c>
      <c r="G5192">
        <v>208280155</v>
      </c>
      <c r="I5192" t="s">
        <v>3622</v>
      </c>
      <c r="J5192" t="s">
        <v>6336</v>
      </c>
      <c r="K5192" t="s">
        <v>3624</v>
      </c>
      <c r="L5192" t="s">
        <v>8265</v>
      </c>
      <c r="M5192">
        <v>12.5</v>
      </c>
      <c r="N5192">
        <v>21.5</v>
      </c>
      <c r="O5192">
        <v>10.5</v>
      </c>
      <c r="P5192">
        <v>12.5</v>
      </c>
      <c r="Q5192">
        <v>23</v>
      </c>
      <c r="R5192">
        <v>10</v>
      </c>
      <c r="S5192" t="b">
        <v>0</v>
      </c>
      <c r="T5192" t="b">
        <v>0</v>
      </c>
      <c r="U5192" t="b">
        <v>0</v>
      </c>
      <c r="V5192">
        <v>18000</v>
      </c>
      <c r="W5192">
        <v>12800</v>
      </c>
      <c r="X5192">
        <v>2.52</v>
      </c>
      <c r="Y5192">
        <v>14200</v>
      </c>
      <c r="Z5192">
        <v>2.29</v>
      </c>
    </row>
    <row r="5193" spans="1:26">
      <c r="A5193">
        <v>208816911</v>
      </c>
      <c r="B5193" t="s">
        <v>7552</v>
      </c>
      <c r="C5193" t="s">
        <v>3597</v>
      </c>
      <c r="D5193" t="s">
        <v>4034</v>
      </c>
      <c r="E5193" t="s">
        <v>5982</v>
      </c>
      <c r="F5193" t="s">
        <v>3621</v>
      </c>
      <c r="G5193">
        <v>208816911</v>
      </c>
      <c r="I5193" t="s">
        <v>3622</v>
      </c>
      <c r="J5193" t="s">
        <v>8525</v>
      </c>
      <c r="K5193" t="s">
        <v>3624</v>
      </c>
      <c r="L5193" t="s">
        <v>8178</v>
      </c>
      <c r="M5193">
        <v>12.5</v>
      </c>
      <c r="N5193">
        <v>22.6</v>
      </c>
      <c r="O5193">
        <v>12</v>
      </c>
      <c r="P5193">
        <v>12.5</v>
      </c>
      <c r="Q5193">
        <v>23.5</v>
      </c>
      <c r="R5193">
        <v>10.8</v>
      </c>
      <c r="S5193" t="b">
        <v>0</v>
      </c>
      <c r="T5193" t="b">
        <v>0</v>
      </c>
      <c r="U5193" t="b">
        <v>1</v>
      </c>
      <c r="V5193">
        <v>18000</v>
      </c>
      <c r="W5193">
        <v>14900</v>
      </c>
      <c r="X5193">
        <v>2.48</v>
      </c>
      <c r="Y5193">
        <v>15934</v>
      </c>
      <c r="Z5193">
        <v>2.37</v>
      </c>
    </row>
    <row r="5194" spans="1:26">
      <c r="A5194">
        <v>209843057</v>
      </c>
      <c r="B5194" t="s">
        <v>7552</v>
      </c>
      <c r="C5194" t="s">
        <v>3597</v>
      </c>
      <c r="D5194" t="s">
        <v>4034</v>
      </c>
      <c r="E5194" t="s">
        <v>5440</v>
      </c>
      <c r="F5194" t="s">
        <v>3621</v>
      </c>
      <c r="G5194">
        <v>209843057</v>
      </c>
      <c r="I5194" t="s">
        <v>3622</v>
      </c>
      <c r="J5194" t="s">
        <v>8524</v>
      </c>
      <c r="K5194" t="s">
        <v>3624</v>
      </c>
      <c r="L5194" t="s">
        <v>8138</v>
      </c>
      <c r="M5194">
        <v>12.5</v>
      </c>
      <c r="N5194">
        <v>22.6</v>
      </c>
      <c r="O5194">
        <v>12</v>
      </c>
      <c r="P5194">
        <v>12.5</v>
      </c>
      <c r="Q5194">
        <v>23.5</v>
      </c>
      <c r="R5194">
        <v>10.8</v>
      </c>
      <c r="S5194" t="b">
        <v>0</v>
      </c>
      <c r="T5194" t="b">
        <v>0</v>
      </c>
      <c r="U5194" t="b">
        <v>1</v>
      </c>
      <c r="V5194">
        <v>18000</v>
      </c>
      <c r="W5194">
        <v>14900</v>
      </c>
      <c r="X5194">
        <v>2.48</v>
      </c>
      <c r="Y5194">
        <v>15934</v>
      </c>
      <c r="Z5194">
        <v>2.37</v>
      </c>
    </row>
    <row r="5195" spans="1:26">
      <c r="A5195">
        <v>209937049</v>
      </c>
      <c r="B5195" t="s">
        <v>7552</v>
      </c>
      <c r="C5195" t="s">
        <v>3597</v>
      </c>
      <c r="D5195" t="s">
        <v>4034</v>
      </c>
      <c r="E5195" t="s">
        <v>5222</v>
      </c>
      <c r="F5195" t="s">
        <v>3621</v>
      </c>
      <c r="G5195">
        <v>209937049</v>
      </c>
      <c r="I5195" t="s">
        <v>3622</v>
      </c>
      <c r="J5195" t="s">
        <v>8133</v>
      </c>
      <c r="K5195" t="s">
        <v>3624</v>
      </c>
      <c r="L5195" t="s">
        <v>7981</v>
      </c>
      <c r="M5195">
        <v>12.5</v>
      </c>
      <c r="N5195">
        <v>22.6</v>
      </c>
      <c r="O5195">
        <v>12</v>
      </c>
      <c r="P5195">
        <v>12.5</v>
      </c>
      <c r="Q5195">
        <v>23.5</v>
      </c>
      <c r="R5195">
        <v>10.8</v>
      </c>
      <c r="S5195" t="b">
        <v>0</v>
      </c>
      <c r="T5195" t="b">
        <v>0</v>
      </c>
      <c r="U5195" t="b">
        <v>1</v>
      </c>
      <c r="V5195">
        <v>18000</v>
      </c>
      <c r="W5195">
        <v>14900</v>
      </c>
      <c r="X5195">
        <v>2.48</v>
      </c>
      <c r="Y5195">
        <v>15934</v>
      </c>
      <c r="Z5195">
        <v>2.37</v>
      </c>
    </row>
    <row r="5196" spans="1:26">
      <c r="A5196">
        <v>210799672</v>
      </c>
      <c r="B5196" t="s">
        <v>7552</v>
      </c>
      <c r="C5196" t="s">
        <v>3597</v>
      </c>
      <c r="D5196" t="s">
        <v>4034</v>
      </c>
      <c r="E5196" t="s">
        <v>7563</v>
      </c>
      <c r="F5196" t="s">
        <v>3621</v>
      </c>
      <c r="G5196">
        <v>210799672</v>
      </c>
      <c r="I5196" t="s">
        <v>3622</v>
      </c>
      <c r="J5196" t="s">
        <v>8133</v>
      </c>
      <c r="K5196" t="s">
        <v>3624</v>
      </c>
      <c r="L5196" t="s">
        <v>7981</v>
      </c>
      <c r="M5196">
        <v>12.5</v>
      </c>
      <c r="N5196">
        <v>22.6</v>
      </c>
      <c r="O5196">
        <v>12</v>
      </c>
      <c r="P5196">
        <v>12.5</v>
      </c>
      <c r="Q5196">
        <v>23.5</v>
      </c>
      <c r="R5196">
        <v>10.8</v>
      </c>
      <c r="S5196" t="b">
        <v>0</v>
      </c>
      <c r="T5196" t="b">
        <v>0</v>
      </c>
      <c r="U5196" t="b">
        <v>1</v>
      </c>
      <c r="V5196">
        <v>18000</v>
      </c>
      <c r="W5196">
        <v>14900</v>
      </c>
      <c r="X5196">
        <v>2.48</v>
      </c>
      <c r="Y5196">
        <v>15934</v>
      </c>
      <c r="Z5196">
        <v>2.37</v>
      </c>
    </row>
    <row r="5197" spans="1:26">
      <c r="A5197">
        <v>210799689</v>
      </c>
      <c r="B5197" t="s">
        <v>7552</v>
      </c>
      <c r="C5197" t="s">
        <v>3597</v>
      </c>
      <c r="D5197" t="s">
        <v>4034</v>
      </c>
      <c r="E5197" t="s">
        <v>7563</v>
      </c>
      <c r="F5197" t="s">
        <v>3621</v>
      </c>
      <c r="G5197">
        <v>210799689</v>
      </c>
      <c r="I5197" t="s">
        <v>3622</v>
      </c>
      <c r="J5197" t="s">
        <v>8133</v>
      </c>
      <c r="K5197" t="s">
        <v>3624</v>
      </c>
      <c r="L5197" t="s">
        <v>8305</v>
      </c>
      <c r="M5197">
        <v>13.5</v>
      </c>
      <c r="N5197">
        <v>24</v>
      </c>
      <c r="O5197">
        <v>11.6</v>
      </c>
      <c r="P5197">
        <v>13.5</v>
      </c>
      <c r="Q5197">
        <v>24</v>
      </c>
      <c r="R5197">
        <v>10.5</v>
      </c>
      <c r="S5197" t="b">
        <v>0</v>
      </c>
      <c r="T5197" t="b">
        <v>0</v>
      </c>
      <c r="U5197" t="b">
        <v>1</v>
      </c>
      <c r="V5197">
        <v>18000</v>
      </c>
      <c r="W5197">
        <v>14100</v>
      </c>
      <c r="X5197">
        <v>2.65</v>
      </c>
      <c r="Y5197">
        <v>16238</v>
      </c>
      <c r="Z5197">
        <v>2.4900000000000002</v>
      </c>
    </row>
    <row r="5198" spans="1:26">
      <c r="A5198">
        <v>210799561</v>
      </c>
      <c r="B5198" t="s">
        <v>7552</v>
      </c>
      <c r="C5198" t="s">
        <v>3597</v>
      </c>
      <c r="D5198" t="s">
        <v>4034</v>
      </c>
      <c r="E5198" t="s">
        <v>7563</v>
      </c>
      <c r="F5198" t="s">
        <v>3621</v>
      </c>
      <c r="G5198">
        <v>210799561</v>
      </c>
      <c r="I5198" t="s">
        <v>3622</v>
      </c>
      <c r="J5198" t="s">
        <v>8133</v>
      </c>
      <c r="K5198" t="s">
        <v>3624</v>
      </c>
      <c r="L5198" t="s">
        <v>8023</v>
      </c>
      <c r="M5198">
        <v>13.5</v>
      </c>
      <c r="N5198">
        <v>24</v>
      </c>
      <c r="O5198">
        <v>11.6</v>
      </c>
      <c r="P5198">
        <v>13.5</v>
      </c>
      <c r="Q5198">
        <v>24</v>
      </c>
      <c r="R5198">
        <v>10.5</v>
      </c>
      <c r="S5198" t="b">
        <v>0</v>
      </c>
      <c r="T5198" t="b">
        <v>0</v>
      </c>
      <c r="U5198" t="b">
        <v>1</v>
      </c>
      <c r="V5198">
        <v>18000</v>
      </c>
      <c r="W5198">
        <v>14100</v>
      </c>
      <c r="X5198">
        <v>2.65</v>
      </c>
      <c r="Y5198">
        <v>16238</v>
      </c>
      <c r="Z5198">
        <v>2.4900000000000002</v>
      </c>
    </row>
    <row r="5199" spans="1:26">
      <c r="A5199">
        <v>210665990</v>
      </c>
      <c r="B5199" t="s">
        <v>7552</v>
      </c>
      <c r="C5199" t="s">
        <v>3597</v>
      </c>
      <c r="D5199" t="s">
        <v>4034</v>
      </c>
      <c r="E5199" t="s">
        <v>5222</v>
      </c>
      <c r="F5199" t="s">
        <v>3621</v>
      </c>
      <c r="G5199">
        <v>210665990</v>
      </c>
      <c r="I5199" t="s">
        <v>3622</v>
      </c>
      <c r="J5199" t="s">
        <v>8133</v>
      </c>
      <c r="K5199" t="s">
        <v>3624</v>
      </c>
      <c r="L5199" t="s">
        <v>8305</v>
      </c>
      <c r="M5199">
        <v>13.5</v>
      </c>
      <c r="N5199">
        <v>24</v>
      </c>
      <c r="O5199">
        <v>11.6</v>
      </c>
      <c r="P5199">
        <v>13.5</v>
      </c>
      <c r="Q5199">
        <v>24</v>
      </c>
      <c r="R5199">
        <v>10.5</v>
      </c>
      <c r="S5199" t="b">
        <v>0</v>
      </c>
      <c r="T5199" t="b">
        <v>0</v>
      </c>
      <c r="U5199" t="b">
        <v>1</v>
      </c>
      <c r="V5199">
        <v>18000</v>
      </c>
      <c r="W5199">
        <v>14100</v>
      </c>
      <c r="X5199">
        <v>2.65</v>
      </c>
      <c r="Y5199">
        <v>16238</v>
      </c>
      <c r="Z5199">
        <v>2.4900000000000002</v>
      </c>
    </row>
    <row r="5200" spans="1:26">
      <c r="A5200">
        <v>208674967</v>
      </c>
      <c r="B5200" t="s">
        <v>7552</v>
      </c>
      <c r="C5200" t="s">
        <v>3597</v>
      </c>
      <c r="D5200" t="s">
        <v>4034</v>
      </c>
      <c r="E5200" t="s">
        <v>6247</v>
      </c>
      <c r="F5200" t="s">
        <v>3621</v>
      </c>
      <c r="G5200">
        <v>208674967</v>
      </c>
      <c r="I5200" t="s">
        <v>3622</v>
      </c>
      <c r="J5200" t="s">
        <v>8522</v>
      </c>
      <c r="K5200" t="s">
        <v>3624</v>
      </c>
      <c r="L5200" t="s">
        <v>8523</v>
      </c>
      <c r="M5200">
        <v>13.5</v>
      </c>
      <c r="N5200">
        <v>24</v>
      </c>
      <c r="O5200">
        <v>11.6</v>
      </c>
      <c r="P5200">
        <v>13.5</v>
      </c>
      <c r="Q5200">
        <v>24</v>
      </c>
      <c r="R5200">
        <v>10.5</v>
      </c>
      <c r="S5200" t="b">
        <v>0</v>
      </c>
      <c r="T5200" t="b">
        <v>0</v>
      </c>
      <c r="U5200" t="b">
        <v>1</v>
      </c>
      <c r="V5200">
        <v>18000</v>
      </c>
      <c r="W5200">
        <v>14100</v>
      </c>
      <c r="X5200">
        <v>2.65</v>
      </c>
      <c r="Y5200">
        <v>16238</v>
      </c>
      <c r="Z5200">
        <v>2.4900000000000002</v>
      </c>
    </row>
    <row r="5201" spans="1:26">
      <c r="A5201">
        <v>208674983</v>
      </c>
      <c r="B5201" t="s">
        <v>7552</v>
      </c>
      <c r="C5201" t="s">
        <v>3597</v>
      </c>
      <c r="D5201" t="s">
        <v>4034</v>
      </c>
      <c r="E5201" t="s">
        <v>6251</v>
      </c>
      <c r="F5201" t="s">
        <v>3621</v>
      </c>
      <c r="G5201">
        <v>208674983</v>
      </c>
      <c r="I5201" t="s">
        <v>3622</v>
      </c>
      <c r="J5201" t="s">
        <v>8522</v>
      </c>
      <c r="K5201" t="s">
        <v>3624</v>
      </c>
      <c r="L5201" t="s">
        <v>8523</v>
      </c>
      <c r="M5201">
        <v>13.5</v>
      </c>
      <c r="N5201">
        <v>24</v>
      </c>
      <c r="O5201">
        <v>11.6</v>
      </c>
      <c r="P5201">
        <v>13.5</v>
      </c>
      <c r="Q5201">
        <v>24</v>
      </c>
      <c r="R5201">
        <v>10.5</v>
      </c>
      <c r="S5201" t="b">
        <v>0</v>
      </c>
      <c r="T5201" t="b">
        <v>0</v>
      </c>
      <c r="U5201" t="b">
        <v>1</v>
      </c>
      <c r="V5201">
        <v>18000</v>
      </c>
      <c r="W5201">
        <v>14100</v>
      </c>
      <c r="X5201">
        <v>2.65</v>
      </c>
      <c r="Y5201">
        <v>16238</v>
      </c>
      <c r="Z5201">
        <v>2.4900000000000002</v>
      </c>
    </row>
    <row r="5202" spans="1:26">
      <c r="A5202">
        <v>208130805</v>
      </c>
      <c r="B5202" t="s">
        <v>7552</v>
      </c>
      <c r="C5202" t="s">
        <v>3597</v>
      </c>
      <c r="D5202" t="s">
        <v>4034</v>
      </c>
      <c r="E5202" t="s">
        <v>7560</v>
      </c>
      <c r="F5202" t="s">
        <v>3621</v>
      </c>
      <c r="G5202">
        <v>208130805</v>
      </c>
      <c r="I5202" t="s">
        <v>3622</v>
      </c>
      <c r="J5202" t="s">
        <v>8521</v>
      </c>
      <c r="K5202" t="s">
        <v>3624</v>
      </c>
      <c r="L5202" t="s">
        <v>8306</v>
      </c>
      <c r="M5202">
        <v>13.5</v>
      </c>
      <c r="N5202">
        <v>24</v>
      </c>
      <c r="O5202">
        <v>11.6</v>
      </c>
      <c r="P5202">
        <v>13.5</v>
      </c>
      <c r="Q5202">
        <v>24</v>
      </c>
      <c r="R5202">
        <v>10.5</v>
      </c>
      <c r="S5202" t="b">
        <v>0</v>
      </c>
      <c r="T5202" t="b">
        <v>0</v>
      </c>
      <c r="U5202" t="b">
        <v>1</v>
      </c>
      <c r="V5202">
        <v>18000</v>
      </c>
      <c r="W5202">
        <v>14100</v>
      </c>
      <c r="X5202">
        <v>2.65</v>
      </c>
      <c r="Y5202">
        <v>16238</v>
      </c>
      <c r="Z5202">
        <v>2.4900000000000002</v>
      </c>
    </row>
    <row r="5203" spans="1:26">
      <c r="A5203">
        <v>207645875</v>
      </c>
      <c r="B5203" t="s">
        <v>7552</v>
      </c>
      <c r="C5203" t="s">
        <v>3597</v>
      </c>
      <c r="D5203" t="s">
        <v>4034</v>
      </c>
      <c r="E5203" t="s">
        <v>8469</v>
      </c>
      <c r="F5203" t="s">
        <v>3621</v>
      </c>
      <c r="G5203">
        <v>207645875</v>
      </c>
      <c r="I5203" t="s">
        <v>3622</v>
      </c>
      <c r="J5203" t="s">
        <v>8519</v>
      </c>
      <c r="K5203" t="s">
        <v>3624</v>
      </c>
      <c r="L5203" t="s">
        <v>8520</v>
      </c>
      <c r="M5203">
        <v>12.5</v>
      </c>
      <c r="N5203">
        <v>22</v>
      </c>
      <c r="O5203">
        <v>10.8</v>
      </c>
      <c r="P5203">
        <v>12.5</v>
      </c>
      <c r="Q5203">
        <v>23.1</v>
      </c>
      <c r="R5203">
        <v>9.3000000000000007</v>
      </c>
      <c r="S5203" t="b">
        <v>0</v>
      </c>
      <c r="T5203" t="b">
        <v>0</v>
      </c>
      <c r="U5203" t="b">
        <v>0</v>
      </c>
      <c r="V5203">
        <v>12000</v>
      </c>
      <c r="W5203">
        <v>8200</v>
      </c>
      <c r="X5203">
        <v>2.25</v>
      </c>
      <c r="Y5203">
        <v>9543</v>
      </c>
      <c r="Z5203">
        <v>2.39</v>
      </c>
    </row>
    <row r="5204" spans="1:26">
      <c r="A5204">
        <v>207699080</v>
      </c>
      <c r="B5204" t="s">
        <v>7552</v>
      </c>
      <c r="C5204" t="s">
        <v>3597</v>
      </c>
      <c r="D5204" t="s">
        <v>4034</v>
      </c>
      <c r="E5204" t="s">
        <v>8469</v>
      </c>
      <c r="F5204" t="s">
        <v>3621</v>
      </c>
      <c r="G5204">
        <v>207699080</v>
      </c>
      <c r="I5204" t="s">
        <v>3622</v>
      </c>
      <c r="J5204" t="s">
        <v>8518</v>
      </c>
      <c r="K5204" t="s">
        <v>3624</v>
      </c>
      <c r="L5204" t="s">
        <v>8518</v>
      </c>
      <c r="M5204">
        <v>12.5</v>
      </c>
      <c r="N5204">
        <v>22</v>
      </c>
      <c r="O5204">
        <v>10.8</v>
      </c>
      <c r="P5204">
        <v>12.5</v>
      </c>
      <c r="Q5204">
        <v>23.1</v>
      </c>
      <c r="R5204">
        <v>9.3000000000000007</v>
      </c>
      <c r="S5204" t="b">
        <v>0</v>
      </c>
      <c r="T5204" t="b">
        <v>0</v>
      </c>
      <c r="U5204" t="b">
        <v>0</v>
      </c>
      <c r="V5204">
        <v>12000</v>
      </c>
      <c r="W5204">
        <v>8200</v>
      </c>
      <c r="X5204">
        <v>2.25</v>
      </c>
      <c r="Y5204">
        <v>9543</v>
      </c>
      <c r="Z5204">
        <v>2.39</v>
      </c>
    </row>
    <row r="5205" spans="1:26">
      <c r="A5205">
        <v>207825491</v>
      </c>
      <c r="B5205" t="s">
        <v>7552</v>
      </c>
      <c r="C5205" t="s">
        <v>3597</v>
      </c>
      <c r="D5205" t="s">
        <v>4034</v>
      </c>
      <c r="E5205" t="s">
        <v>6587</v>
      </c>
      <c r="F5205" t="s">
        <v>3621</v>
      </c>
      <c r="G5205">
        <v>207825491</v>
      </c>
      <c r="I5205" t="s">
        <v>3622</v>
      </c>
      <c r="J5205" t="s">
        <v>8201</v>
      </c>
      <c r="K5205" t="s">
        <v>3624</v>
      </c>
      <c r="L5205" t="s">
        <v>8517</v>
      </c>
      <c r="M5205">
        <v>12.5</v>
      </c>
      <c r="N5205">
        <v>22</v>
      </c>
      <c r="O5205">
        <v>10.8</v>
      </c>
      <c r="P5205">
        <v>12.5</v>
      </c>
      <c r="Q5205">
        <v>23.1</v>
      </c>
      <c r="R5205">
        <v>9.3000000000000007</v>
      </c>
      <c r="S5205" t="b">
        <v>0</v>
      </c>
      <c r="T5205" t="b">
        <v>0</v>
      </c>
      <c r="U5205" t="b">
        <v>0</v>
      </c>
      <c r="V5205">
        <v>12000</v>
      </c>
      <c r="W5205">
        <v>8200</v>
      </c>
      <c r="X5205">
        <v>2.25</v>
      </c>
      <c r="Y5205">
        <v>9543</v>
      </c>
      <c r="Z5205">
        <v>2.39</v>
      </c>
    </row>
    <row r="5206" spans="1:26">
      <c r="A5206">
        <v>208119662</v>
      </c>
      <c r="B5206" t="s">
        <v>7552</v>
      </c>
      <c r="C5206" t="s">
        <v>3597</v>
      </c>
      <c r="D5206" t="s">
        <v>4034</v>
      </c>
      <c r="E5206" t="s">
        <v>8217</v>
      </c>
      <c r="F5206" t="s">
        <v>3621</v>
      </c>
      <c r="G5206">
        <v>208119662</v>
      </c>
      <c r="I5206" t="s">
        <v>3622</v>
      </c>
      <c r="J5206" t="s">
        <v>8237</v>
      </c>
      <c r="K5206" t="s">
        <v>3624</v>
      </c>
      <c r="L5206" t="s">
        <v>8516</v>
      </c>
      <c r="M5206">
        <v>12.5</v>
      </c>
      <c r="N5206">
        <v>22</v>
      </c>
      <c r="O5206">
        <v>10.8</v>
      </c>
      <c r="P5206">
        <v>12.5</v>
      </c>
      <c r="Q5206">
        <v>23.1</v>
      </c>
      <c r="R5206">
        <v>9.3000000000000007</v>
      </c>
      <c r="S5206" t="b">
        <v>0</v>
      </c>
      <c r="T5206" t="b">
        <v>0</v>
      </c>
      <c r="U5206" t="b">
        <v>0</v>
      </c>
      <c r="V5206">
        <v>12000</v>
      </c>
      <c r="W5206">
        <v>8200</v>
      </c>
      <c r="X5206">
        <v>2.25</v>
      </c>
      <c r="Y5206">
        <v>9543</v>
      </c>
      <c r="Z5206">
        <v>2.39</v>
      </c>
    </row>
    <row r="5207" spans="1:26">
      <c r="A5207">
        <v>208119661</v>
      </c>
      <c r="B5207" t="s">
        <v>7552</v>
      </c>
      <c r="C5207" t="s">
        <v>3597</v>
      </c>
      <c r="D5207" t="s">
        <v>4034</v>
      </c>
      <c r="E5207" t="s">
        <v>8217</v>
      </c>
      <c r="F5207" t="s">
        <v>3621</v>
      </c>
      <c r="G5207">
        <v>208119661</v>
      </c>
      <c r="I5207" t="s">
        <v>3622</v>
      </c>
      <c r="J5207" t="s">
        <v>8218</v>
      </c>
      <c r="K5207" t="s">
        <v>3624</v>
      </c>
      <c r="L5207" t="s">
        <v>8515</v>
      </c>
      <c r="M5207">
        <v>14</v>
      </c>
      <c r="N5207">
        <v>24</v>
      </c>
      <c r="O5207">
        <v>11.3</v>
      </c>
      <c r="P5207">
        <v>14</v>
      </c>
      <c r="Q5207">
        <v>24</v>
      </c>
      <c r="R5207">
        <v>11.4</v>
      </c>
      <c r="S5207" t="b">
        <v>0</v>
      </c>
      <c r="T5207" t="b">
        <v>0</v>
      </c>
      <c r="U5207" t="b">
        <v>1</v>
      </c>
      <c r="V5207">
        <v>9000</v>
      </c>
      <c r="W5207">
        <v>8300</v>
      </c>
      <c r="X5207">
        <v>2.67</v>
      </c>
      <c r="Y5207">
        <v>9096</v>
      </c>
      <c r="Z5207">
        <v>2.61</v>
      </c>
    </row>
    <row r="5208" spans="1:26">
      <c r="A5208">
        <v>207826045</v>
      </c>
      <c r="B5208" t="s">
        <v>7552</v>
      </c>
      <c r="C5208" t="s">
        <v>3597</v>
      </c>
      <c r="D5208" t="s">
        <v>4034</v>
      </c>
      <c r="E5208" t="s">
        <v>6587</v>
      </c>
      <c r="F5208" t="s">
        <v>3621</v>
      </c>
      <c r="G5208">
        <v>207826045</v>
      </c>
      <c r="I5208" t="s">
        <v>3622</v>
      </c>
      <c r="J5208" t="s">
        <v>8199</v>
      </c>
      <c r="K5208" t="s">
        <v>3624</v>
      </c>
      <c r="L5208" t="s">
        <v>8514</v>
      </c>
      <c r="M5208">
        <v>14</v>
      </c>
      <c r="N5208">
        <v>24</v>
      </c>
      <c r="O5208">
        <v>11.3</v>
      </c>
      <c r="P5208">
        <v>14</v>
      </c>
      <c r="Q5208">
        <v>24</v>
      </c>
      <c r="R5208">
        <v>11.4</v>
      </c>
      <c r="S5208" t="b">
        <v>0</v>
      </c>
      <c r="T5208" t="b">
        <v>0</v>
      </c>
      <c r="U5208" t="b">
        <v>1</v>
      </c>
      <c r="V5208">
        <v>9000</v>
      </c>
      <c r="W5208">
        <v>8300</v>
      </c>
      <c r="X5208">
        <v>2.67</v>
      </c>
      <c r="Y5208">
        <v>9096</v>
      </c>
      <c r="Z5208">
        <v>2.61</v>
      </c>
    </row>
    <row r="5209" spans="1:26">
      <c r="A5209">
        <v>207825490</v>
      </c>
      <c r="B5209" t="s">
        <v>7552</v>
      </c>
      <c r="C5209" t="s">
        <v>3597</v>
      </c>
      <c r="D5209" t="s">
        <v>4034</v>
      </c>
      <c r="E5209" t="s">
        <v>6587</v>
      </c>
      <c r="F5209" t="s">
        <v>3621</v>
      </c>
      <c r="G5209">
        <v>207825490</v>
      </c>
      <c r="I5209" t="s">
        <v>3622</v>
      </c>
      <c r="J5209" t="s">
        <v>8220</v>
      </c>
      <c r="K5209" t="s">
        <v>3624</v>
      </c>
      <c r="L5209" t="s">
        <v>8514</v>
      </c>
      <c r="M5209">
        <v>14</v>
      </c>
      <c r="N5209">
        <v>24</v>
      </c>
      <c r="O5209">
        <v>11.3</v>
      </c>
      <c r="P5209">
        <v>14</v>
      </c>
      <c r="Q5209">
        <v>24</v>
      </c>
      <c r="R5209">
        <v>11.4</v>
      </c>
      <c r="S5209" t="b">
        <v>0</v>
      </c>
      <c r="T5209" t="b">
        <v>0</v>
      </c>
      <c r="U5209" t="b">
        <v>1</v>
      </c>
      <c r="V5209">
        <v>9000</v>
      </c>
      <c r="W5209">
        <v>8300</v>
      </c>
      <c r="X5209">
        <v>2.67</v>
      </c>
      <c r="Y5209">
        <v>9096</v>
      </c>
      <c r="Z5209">
        <v>2.61</v>
      </c>
    </row>
    <row r="5210" spans="1:26">
      <c r="A5210">
        <v>207699079</v>
      </c>
      <c r="B5210" t="s">
        <v>7552</v>
      </c>
      <c r="C5210" t="s">
        <v>3597</v>
      </c>
      <c r="D5210" t="s">
        <v>4034</v>
      </c>
      <c r="E5210" t="s">
        <v>8469</v>
      </c>
      <c r="F5210" t="s">
        <v>3621</v>
      </c>
      <c r="G5210">
        <v>207699079</v>
      </c>
      <c r="I5210" t="s">
        <v>3622</v>
      </c>
      <c r="J5210" t="s">
        <v>8513</v>
      </c>
      <c r="K5210" t="s">
        <v>3624</v>
      </c>
      <c r="L5210" t="s">
        <v>8513</v>
      </c>
      <c r="M5210">
        <v>14</v>
      </c>
      <c r="N5210">
        <v>24</v>
      </c>
      <c r="O5210">
        <v>11.3</v>
      </c>
      <c r="P5210">
        <v>14</v>
      </c>
      <c r="Q5210">
        <v>24</v>
      </c>
      <c r="R5210">
        <v>11.4</v>
      </c>
      <c r="S5210" t="b">
        <v>0</v>
      </c>
      <c r="T5210" t="b">
        <v>0</v>
      </c>
      <c r="U5210" t="b">
        <v>1</v>
      </c>
      <c r="V5210">
        <v>9000</v>
      </c>
      <c r="W5210">
        <v>8300</v>
      </c>
      <c r="X5210">
        <v>2.67</v>
      </c>
      <c r="Y5210">
        <v>9096</v>
      </c>
      <c r="Z5210">
        <v>2.61</v>
      </c>
    </row>
    <row r="5211" spans="1:26">
      <c r="A5211">
        <v>207645874</v>
      </c>
      <c r="B5211" t="s">
        <v>7552</v>
      </c>
      <c r="C5211" t="s">
        <v>3597</v>
      </c>
      <c r="D5211" t="s">
        <v>4034</v>
      </c>
      <c r="E5211" t="s">
        <v>8469</v>
      </c>
      <c r="F5211" t="s">
        <v>3621</v>
      </c>
      <c r="G5211">
        <v>207645874</v>
      </c>
      <c r="I5211" t="s">
        <v>3622</v>
      </c>
      <c r="J5211" t="s">
        <v>8511</v>
      </c>
      <c r="K5211" t="s">
        <v>3624</v>
      </c>
      <c r="L5211" t="s">
        <v>8512</v>
      </c>
      <c r="M5211">
        <v>14</v>
      </c>
      <c r="N5211">
        <v>24</v>
      </c>
      <c r="O5211">
        <v>11.3</v>
      </c>
      <c r="P5211">
        <v>14</v>
      </c>
      <c r="Q5211">
        <v>24</v>
      </c>
      <c r="R5211">
        <v>11.4</v>
      </c>
      <c r="S5211" t="b">
        <v>0</v>
      </c>
      <c r="T5211" t="b">
        <v>0</v>
      </c>
      <c r="U5211" t="b">
        <v>0</v>
      </c>
      <c r="V5211">
        <v>9000</v>
      </c>
      <c r="W5211">
        <v>8300</v>
      </c>
      <c r="X5211">
        <v>2.67</v>
      </c>
      <c r="Y5211">
        <v>9096</v>
      </c>
      <c r="Z5211">
        <v>2.61</v>
      </c>
    </row>
    <row r="5212" spans="1:26">
      <c r="A5212">
        <v>207699077</v>
      </c>
      <c r="B5212" t="s">
        <v>7552</v>
      </c>
      <c r="C5212" t="s">
        <v>3597</v>
      </c>
      <c r="D5212" t="s">
        <v>4034</v>
      </c>
      <c r="E5212" t="s">
        <v>8469</v>
      </c>
      <c r="F5212" t="s">
        <v>3621</v>
      </c>
      <c r="G5212">
        <v>207699077</v>
      </c>
      <c r="I5212" t="s">
        <v>3622</v>
      </c>
      <c r="J5212" t="s">
        <v>8510</v>
      </c>
      <c r="K5212" t="s">
        <v>3624</v>
      </c>
      <c r="L5212" t="s">
        <v>8510</v>
      </c>
      <c r="M5212">
        <v>14</v>
      </c>
      <c r="N5212">
        <v>24</v>
      </c>
      <c r="O5212">
        <v>11.2</v>
      </c>
      <c r="P5212">
        <v>14</v>
      </c>
      <c r="Q5212">
        <v>24</v>
      </c>
      <c r="R5212">
        <v>9.6</v>
      </c>
      <c r="S5212" t="b">
        <v>0</v>
      </c>
      <c r="T5212" t="b">
        <v>0</v>
      </c>
      <c r="U5212" t="b">
        <v>1</v>
      </c>
      <c r="V5212">
        <v>9000</v>
      </c>
      <c r="W5212">
        <v>6000</v>
      </c>
      <c r="X5212">
        <v>2.79</v>
      </c>
      <c r="Y5212">
        <v>8448</v>
      </c>
      <c r="Z5212">
        <v>2.27</v>
      </c>
    </row>
    <row r="5213" spans="1:26">
      <c r="A5213">
        <v>208119670</v>
      </c>
      <c r="B5213" t="s">
        <v>7552</v>
      </c>
      <c r="C5213" t="s">
        <v>3597</v>
      </c>
      <c r="D5213" t="s">
        <v>4034</v>
      </c>
      <c r="E5213" t="s">
        <v>8217</v>
      </c>
      <c r="F5213" t="s">
        <v>3621</v>
      </c>
      <c r="G5213">
        <v>208119670</v>
      </c>
      <c r="I5213" t="s">
        <v>3622</v>
      </c>
      <c r="J5213" t="s">
        <v>8508</v>
      </c>
      <c r="K5213" t="s">
        <v>3624</v>
      </c>
      <c r="L5213" t="s">
        <v>8509</v>
      </c>
      <c r="M5213">
        <v>14</v>
      </c>
      <c r="N5213">
        <v>24</v>
      </c>
      <c r="O5213">
        <v>11.2</v>
      </c>
      <c r="P5213">
        <v>14</v>
      </c>
      <c r="Q5213">
        <v>24</v>
      </c>
      <c r="R5213">
        <v>9.6</v>
      </c>
      <c r="S5213" t="b">
        <v>0</v>
      </c>
      <c r="T5213" t="b">
        <v>0</v>
      </c>
      <c r="U5213" t="b">
        <v>1</v>
      </c>
      <c r="V5213">
        <v>9000</v>
      </c>
      <c r="W5213">
        <v>6000</v>
      </c>
      <c r="X5213">
        <v>2.79</v>
      </c>
      <c r="Y5213">
        <v>8448</v>
      </c>
      <c r="Z5213">
        <v>2.27</v>
      </c>
    </row>
    <row r="5214" spans="1:26">
      <c r="A5214">
        <v>208119663</v>
      </c>
      <c r="B5214" t="s">
        <v>7552</v>
      </c>
      <c r="C5214" t="s">
        <v>3597</v>
      </c>
      <c r="D5214" t="s">
        <v>4034</v>
      </c>
      <c r="E5214" t="s">
        <v>8217</v>
      </c>
      <c r="F5214" t="s">
        <v>3621</v>
      </c>
      <c r="G5214">
        <v>208119663</v>
      </c>
      <c r="I5214" t="s">
        <v>3622</v>
      </c>
      <c r="J5214" t="s">
        <v>8506</v>
      </c>
      <c r="K5214" t="s">
        <v>3624</v>
      </c>
      <c r="L5214" t="s">
        <v>8507</v>
      </c>
      <c r="M5214">
        <v>13.5</v>
      </c>
      <c r="N5214">
        <v>23.5</v>
      </c>
      <c r="O5214">
        <v>11</v>
      </c>
      <c r="P5214">
        <v>13.5</v>
      </c>
      <c r="Q5214">
        <v>23.7</v>
      </c>
      <c r="R5214">
        <v>10.3</v>
      </c>
      <c r="S5214" t="b">
        <v>0</v>
      </c>
      <c r="T5214" t="b">
        <v>0</v>
      </c>
      <c r="U5214" t="b">
        <v>1</v>
      </c>
      <c r="V5214">
        <v>18000</v>
      </c>
      <c r="W5214">
        <v>14000</v>
      </c>
      <c r="X5214">
        <v>2.61</v>
      </c>
      <c r="Y5214">
        <v>15265</v>
      </c>
      <c r="Z5214">
        <v>2.5</v>
      </c>
    </row>
    <row r="5215" spans="1:26">
      <c r="A5215">
        <v>207825492</v>
      </c>
      <c r="B5215" t="s">
        <v>7552</v>
      </c>
      <c r="C5215" t="s">
        <v>3597</v>
      </c>
      <c r="D5215" t="s">
        <v>4034</v>
      </c>
      <c r="E5215" t="s">
        <v>6587</v>
      </c>
      <c r="F5215" t="s">
        <v>3621</v>
      </c>
      <c r="G5215">
        <v>207825492</v>
      </c>
      <c r="I5215" t="s">
        <v>3622</v>
      </c>
      <c r="J5215" t="s">
        <v>8504</v>
      </c>
      <c r="K5215" t="s">
        <v>3624</v>
      </c>
      <c r="L5215" t="s">
        <v>8505</v>
      </c>
      <c r="M5215">
        <v>13.5</v>
      </c>
      <c r="N5215">
        <v>23.5</v>
      </c>
      <c r="O5215">
        <v>11</v>
      </c>
      <c r="P5215">
        <v>13.5</v>
      </c>
      <c r="Q5215">
        <v>23.7</v>
      </c>
      <c r="R5215">
        <v>10.3</v>
      </c>
      <c r="S5215" t="b">
        <v>0</v>
      </c>
      <c r="T5215" t="b">
        <v>0</v>
      </c>
      <c r="U5215" t="b">
        <v>1</v>
      </c>
      <c r="V5215">
        <v>18000</v>
      </c>
      <c r="W5215">
        <v>14000</v>
      </c>
      <c r="X5215">
        <v>2.61</v>
      </c>
      <c r="Y5215">
        <v>15265</v>
      </c>
      <c r="Z5215">
        <v>2.5</v>
      </c>
    </row>
    <row r="5216" spans="1:26">
      <c r="A5216">
        <v>207699081</v>
      </c>
      <c r="B5216" t="s">
        <v>7552</v>
      </c>
      <c r="C5216" t="s">
        <v>3597</v>
      </c>
      <c r="D5216" t="s">
        <v>4034</v>
      </c>
      <c r="E5216" t="s">
        <v>8469</v>
      </c>
      <c r="F5216" t="s">
        <v>3621</v>
      </c>
      <c r="G5216">
        <v>207699081</v>
      </c>
      <c r="I5216" t="s">
        <v>3622</v>
      </c>
      <c r="J5216" t="s">
        <v>8503</v>
      </c>
      <c r="K5216" t="s">
        <v>3624</v>
      </c>
      <c r="L5216" t="s">
        <v>8503</v>
      </c>
      <c r="M5216">
        <v>13.5</v>
      </c>
      <c r="N5216">
        <v>23.5</v>
      </c>
      <c r="O5216">
        <v>11</v>
      </c>
      <c r="P5216">
        <v>13.5</v>
      </c>
      <c r="Q5216">
        <v>23.7</v>
      </c>
      <c r="R5216">
        <v>10.3</v>
      </c>
      <c r="S5216" t="b">
        <v>0</v>
      </c>
      <c r="T5216" t="b">
        <v>0</v>
      </c>
      <c r="U5216" t="b">
        <v>1</v>
      </c>
      <c r="V5216">
        <v>18000</v>
      </c>
      <c r="W5216">
        <v>14000</v>
      </c>
      <c r="X5216">
        <v>2.61</v>
      </c>
      <c r="Y5216">
        <v>15265</v>
      </c>
      <c r="Z5216">
        <v>2.5</v>
      </c>
    </row>
    <row r="5217" spans="1:26">
      <c r="A5217">
        <v>207645876</v>
      </c>
      <c r="B5217" t="s">
        <v>7552</v>
      </c>
      <c r="C5217" t="s">
        <v>3597</v>
      </c>
      <c r="D5217" t="s">
        <v>4034</v>
      </c>
      <c r="E5217" t="s">
        <v>8469</v>
      </c>
      <c r="F5217" t="s">
        <v>3621</v>
      </c>
      <c r="G5217">
        <v>207645876</v>
      </c>
      <c r="I5217" t="s">
        <v>3622</v>
      </c>
      <c r="J5217" t="s">
        <v>8501</v>
      </c>
      <c r="K5217" t="s">
        <v>3624</v>
      </c>
      <c r="L5217" t="s">
        <v>8502</v>
      </c>
      <c r="M5217">
        <v>13.5</v>
      </c>
      <c r="N5217">
        <v>23.5</v>
      </c>
      <c r="O5217">
        <v>11</v>
      </c>
      <c r="P5217">
        <v>13.5</v>
      </c>
      <c r="Q5217">
        <v>23.7</v>
      </c>
      <c r="R5217">
        <v>10.3</v>
      </c>
      <c r="S5217" t="b">
        <v>0</v>
      </c>
      <c r="T5217" t="b">
        <v>0</v>
      </c>
      <c r="U5217" t="b">
        <v>0</v>
      </c>
      <c r="V5217">
        <v>18000</v>
      </c>
      <c r="W5217">
        <v>14000</v>
      </c>
      <c r="X5217">
        <v>2.61</v>
      </c>
      <c r="Y5217">
        <v>15265</v>
      </c>
      <c r="Z5217">
        <v>2.5</v>
      </c>
    </row>
    <row r="5218" spans="1:26">
      <c r="A5218">
        <v>207645873</v>
      </c>
      <c r="B5218" t="s">
        <v>7552</v>
      </c>
      <c r="C5218" t="s">
        <v>3597</v>
      </c>
      <c r="D5218" t="s">
        <v>4034</v>
      </c>
      <c r="E5218" t="s">
        <v>8469</v>
      </c>
      <c r="F5218" t="s">
        <v>3621</v>
      </c>
      <c r="G5218">
        <v>207645873</v>
      </c>
      <c r="I5218" t="s">
        <v>3622</v>
      </c>
      <c r="J5218" t="s">
        <v>8499</v>
      </c>
      <c r="K5218" t="s">
        <v>3624</v>
      </c>
      <c r="L5218" t="s">
        <v>8500</v>
      </c>
      <c r="M5218">
        <v>12.5</v>
      </c>
      <c r="N5218">
        <v>21.5</v>
      </c>
      <c r="O5218">
        <v>11.5</v>
      </c>
      <c r="P5218">
        <v>12.5</v>
      </c>
      <c r="Q5218">
        <v>22.7</v>
      </c>
      <c r="R5218">
        <v>10</v>
      </c>
      <c r="S5218" t="b">
        <v>0</v>
      </c>
      <c r="T5218" t="b">
        <v>0</v>
      </c>
      <c r="U5218" t="b">
        <v>0</v>
      </c>
      <c r="V5218">
        <v>12000</v>
      </c>
      <c r="W5218">
        <v>8400</v>
      </c>
      <c r="X5218">
        <v>2.77</v>
      </c>
      <c r="Y5218">
        <v>8448</v>
      </c>
      <c r="Z5218">
        <v>2.27</v>
      </c>
    </row>
    <row r="5219" spans="1:26">
      <c r="A5219">
        <v>207645872</v>
      </c>
      <c r="B5219" t="s">
        <v>7552</v>
      </c>
      <c r="C5219" t="s">
        <v>3597</v>
      </c>
      <c r="D5219" t="s">
        <v>4034</v>
      </c>
      <c r="E5219" t="s">
        <v>8469</v>
      </c>
      <c r="F5219" t="s">
        <v>3621</v>
      </c>
      <c r="G5219">
        <v>207645872</v>
      </c>
      <c r="I5219" t="s">
        <v>3622</v>
      </c>
      <c r="J5219" t="s">
        <v>8497</v>
      </c>
      <c r="K5219" t="s">
        <v>3624</v>
      </c>
      <c r="L5219" t="s">
        <v>8498</v>
      </c>
      <c r="M5219">
        <v>12.5</v>
      </c>
      <c r="N5219">
        <v>21.5</v>
      </c>
      <c r="O5219">
        <v>11.5</v>
      </c>
      <c r="P5219">
        <v>12.5</v>
      </c>
      <c r="Q5219">
        <v>22.7</v>
      </c>
      <c r="R5219">
        <v>10</v>
      </c>
      <c r="S5219" t="b">
        <v>0</v>
      </c>
      <c r="T5219" t="b">
        <v>0</v>
      </c>
      <c r="U5219" t="b">
        <v>0</v>
      </c>
      <c r="V5219">
        <v>12000</v>
      </c>
      <c r="W5219">
        <v>8400</v>
      </c>
      <c r="X5219">
        <v>2.77</v>
      </c>
      <c r="Y5219">
        <v>8448</v>
      </c>
      <c r="Z5219">
        <v>2.27</v>
      </c>
    </row>
    <row r="5220" spans="1:26">
      <c r="A5220">
        <v>207699078</v>
      </c>
      <c r="B5220" t="s">
        <v>7552</v>
      </c>
      <c r="C5220" t="s">
        <v>3597</v>
      </c>
      <c r="D5220" t="s">
        <v>4034</v>
      </c>
      <c r="E5220" t="s">
        <v>8469</v>
      </c>
      <c r="F5220" t="s">
        <v>3621</v>
      </c>
      <c r="G5220">
        <v>207699078</v>
      </c>
      <c r="I5220" t="s">
        <v>3622</v>
      </c>
      <c r="J5220" t="s">
        <v>8496</v>
      </c>
      <c r="K5220" t="s">
        <v>3624</v>
      </c>
      <c r="L5220" t="s">
        <v>8496</v>
      </c>
      <c r="M5220">
        <v>12.5</v>
      </c>
      <c r="N5220">
        <v>21.5</v>
      </c>
      <c r="O5220">
        <v>11.5</v>
      </c>
      <c r="P5220">
        <v>12.5</v>
      </c>
      <c r="Q5220">
        <v>22.7</v>
      </c>
      <c r="R5220">
        <v>10</v>
      </c>
      <c r="S5220" t="b">
        <v>0</v>
      </c>
      <c r="T5220" t="b">
        <v>0</v>
      </c>
      <c r="U5220" t="b">
        <v>1</v>
      </c>
      <c r="V5220">
        <v>12000</v>
      </c>
      <c r="W5220">
        <v>8400</v>
      </c>
      <c r="X5220">
        <v>2.77</v>
      </c>
      <c r="Y5220">
        <v>8448</v>
      </c>
      <c r="Z5220">
        <v>2.27</v>
      </c>
    </row>
    <row r="5221" spans="1:26">
      <c r="A5221">
        <v>208119671</v>
      </c>
      <c r="B5221" t="s">
        <v>7552</v>
      </c>
      <c r="C5221" t="s">
        <v>3597</v>
      </c>
      <c r="D5221" t="s">
        <v>4034</v>
      </c>
      <c r="E5221" t="s">
        <v>8217</v>
      </c>
      <c r="F5221" t="s">
        <v>3621</v>
      </c>
      <c r="G5221">
        <v>208119671</v>
      </c>
      <c r="I5221" t="s">
        <v>3622</v>
      </c>
      <c r="J5221" t="s">
        <v>8494</v>
      </c>
      <c r="K5221" t="s">
        <v>3624</v>
      </c>
      <c r="L5221" t="s">
        <v>8495</v>
      </c>
      <c r="M5221">
        <v>12.5</v>
      </c>
      <c r="N5221">
        <v>21.5</v>
      </c>
      <c r="O5221">
        <v>11.5</v>
      </c>
      <c r="P5221">
        <v>12.5</v>
      </c>
      <c r="Q5221">
        <v>22.7</v>
      </c>
      <c r="R5221">
        <v>10</v>
      </c>
      <c r="S5221" t="b">
        <v>0</v>
      </c>
      <c r="T5221" t="b">
        <v>0</v>
      </c>
      <c r="U5221" t="b">
        <v>1</v>
      </c>
      <c r="V5221">
        <v>12000</v>
      </c>
      <c r="W5221">
        <v>8400</v>
      </c>
      <c r="X5221">
        <v>2.77</v>
      </c>
      <c r="Y5221">
        <v>8448</v>
      </c>
      <c r="Z5221">
        <v>2.27</v>
      </c>
    </row>
    <row r="5222" spans="1:26">
      <c r="A5222">
        <v>207683253</v>
      </c>
      <c r="B5222" t="s">
        <v>7552</v>
      </c>
      <c r="C5222" t="s">
        <v>3597</v>
      </c>
      <c r="D5222" t="s">
        <v>4034</v>
      </c>
      <c r="E5222" t="s">
        <v>8149</v>
      </c>
      <c r="F5222" t="s">
        <v>3621</v>
      </c>
      <c r="G5222">
        <v>207683253</v>
      </c>
      <c r="I5222" t="s">
        <v>3622</v>
      </c>
      <c r="J5222" t="s">
        <v>8492</v>
      </c>
      <c r="K5222" t="s">
        <v>3624</v>
      </c>
      <c r="L5222" t="s">
        <v>8493</v>
      </c>
      <c r="M5222">
        <v>10.5</v>
      </c>
      <c r="N5222">
        <v>19</v>
      </c>
      <c r="O5222">
        <v>10</v>
      </c>
      <c r="P5222">
        <v>10.5</v>
      </c>
      <c r="Q5222">
        <v>19</v>
      </c>
      <c r="R5222">
        <v>8.6999999999999993</v>
      </c>
      <c r="S5222" t="b">
        <v>0</v>
      </c>
      <c r="T5222" t="b">
        <v>0</v>
      </c>
      <c r="U5222" t="b">
        <v>0</v>
      </c>
      <c r="V5222">
        <v>18000</v>
      </c>
      <c r="W5222">
        <v>11500</v>
      </c>
      <c r="X5222">
        <v>2.57</v>
      </c>
      <c r="Y5222">
        <v>14370</v>
      </c>
      <c r="Z5222">
        <v>2.4900000000000002</v>
      </c>
    </row>
    <row r="5223" spans="1:26">
      <c r="A5223">
        <v>207645887</v>
      </c>
      <c r="B5223" t="s">
        <v>7552</v>
      </c>
      <c r="C5223" t="s">
        <v>3597</v>
      </c>
      <c r="D5223" t="s">
        <v>4034</v>
      </c>
      <c r="E5223" t="s">
        <v>8469</v>
      </c>
      <c r="F5223" t="s">
        <v>3621</v>
      </c>
      <c r="G5223">
        <v>207645887</v>
      </c>
      <c r="I5223" t="s">
        <v>3622</v>
      </c>
      <c r="J5223" t="s">
        <v>8490</v>
      </c>
      <c r="K5223" t="s">
        <v>3624</v>
      </c>
      <c r="L5223" t="s">
        <v>8491</v>
      </c>
      <c r="M5223">
        <v>10.5</v>
      </c>
      <c r="N5223">
        <v>19</v>
      </c>
      <c r="O5223">
        <v>10</v>
      </c>
      <c r="P5223">
        <v>10.5</v>
      </c>
      <c r="Q5223">
        <v>19</v>
      </c>
      <c r="R5223">
        <v>8.6999999999999993</v>
      </c>
      <c r="S5223" t="b">
        <v>0</v>
      </c>
      <c r="T5223" t="b">
        <v>0</v>
      </c>
      <c r="U5223" t="b">
        <v>0</v>
      </c>
      <c r="V5223">
        <v>18000</v>
      </c>
      <c r="W5223">
        <v>11500</v>
      </c>
      <c r="X5223">
        <v>2.57</v>
      </c>
      <c r="Y5223">
        <v>14370</v>
      </c>
      <c r="Z5223">
        <v>2.4900000000000002</v>
      </c>
    </row>
    <row r="5224" spans="1:26">
      <c r="A5224">
        <v>207699093</v>
      </c>
      <c r="B5224" t="s">
        <v>7552</v>
      </c>
      <c r="C5224" t="s">
        <v>3597</v>
      </c>
      <c r="D5224" t="s">
        <v>4034</v>
      </c>
      <c r="E5224" t="s">
        <v>8469</v>
      </c>
      <c r="F5224" t="s">
        <v>3621</v>
      </c>
      <c r="G5224">
        <v>207699093</v>
      </c>
      <c r="I5224" t="s">
        <v>3622</v>
      </c>
      <c r="J5224" t="s">
        <v>8489</v>
      </c>
      <c r="K5224" t="s">
        <v>3624</v>
      </c>
      <c r="L5224" t="s">
        <v>8489</v>
      </c>
      <c r="M5224">
        <v>10.5</v>
      </c>
      <c r="N5224">
        <v>19</v>
      </c>
      <c r="O5224">
        <v>10</v>
      </c>
      <c r="P5224">
        <v>10.5</v>
      </c>
      <c r="Q5224">
        <v>19</v>
      </c>
      <c r="R5224">
        <v>8.6999999999999993</v>
      </c>
      <c r="S5224" t="b">
        <v>0</v>
      </c>
      <c r="T5224" t="b">
        <v>0</v>
      </c>
      <c r="U5224" t="b">
        <v>0</v>
      </c>
      <c r="V5224">
        <v>18000</v>
      </c>
      <c r="W5224">
        <v>11500</v>
      </c>
      <c r="X5224">
        <v>2.57</v>
      </c>
      <c r="Y5224">
        <v>14370</v>
      </c>
      <c r="Z5224">
        <v>2.4900000000000002</v>
      </c>
    </row>
    <row r="5225" spans="1:26">
      <c r="A5225">
        <v>207825489</v>
      </c>
      <c r="B5225" t="s">
        <v>7552</v>
      </c>
      <c r="C5225" t="s">
        <v>3597</v>
      </c>
      <c r="D5225" t="s">
        <v>4034</v>
      </c>
      <c r="E5225" t="s">
        <v>6587</v>
      </c>
      <c r="F5225" t="s">
        <v>3621</v>
      </c>
      <c r="G5225">
        <v>207825489</v>
      </c>
      <c r="I5225" t="s">
        <v>3622</v>
      </c>
      <c r="J5225" t="s">
        <v>8487</v>
      </c>
      <c r="K5225" t="s">
        <v>3624</v>
      </c>
      <c r="L5225" t="s">
        <v>8488</v>
      </c>
      <c r="M5225">
        <v>10.5</v>
      </c>
      <c r="N5225">
        <v>19</v>
      </c>
      <c r="O5225">
        <v>10</v>
      </c>
      <c r="P5225">
        <v>10.5</v>
      </c>
      <c r="Q5225">
        <v>19</v>
      </c>
      <c r="R5225">
        <v>8.6999999999999993</v>
      </c>
      <c r="S5225" t="b">
        <v>0</v>
      </c>
      <c r="T5225" t="b">
        <v>0</v>
      </c>
      <c r="U5225" t="b">
        <v>0</v>
      </c>
      <c r="V5225">
        <v>18000</v>
      </c>
      <c r="W5225">
        <v>11500</v>
      </c>
      <c r="X5225">
        <v>2.57</v>
      </c>
      <c r="Y5225">
        <v>14370</v>
      </c>
      <c r="Z5225">
        <v>2.4900000000000002</v>
      </c>
    </row>
    <row r="5226" spans="1:26">
      <c r="A5226">
        <v>207825509</v>
      </c>
      <c r="B5226" t="s">
        <v>7552</v>
      </c>
      <c r="C5226" t="s">
        <v>3597</v>
      </c>
      <c r="D5226" t="s">
        <v>4034</v>
      </c>
      <c r="E5226" t="s">
        <v>5422</v>
      </c>
      <c r="F5226" t="s">
        <v>3621</v>
      </c>
      <c r="G5226">
        <v>207825509</v>
      </c>
      <c r="I5226" t="s">
        <v>3622</v>
      </c>
      <c r="J5226" t="s">
        <v>8483</v>
      </c>
      <c r="K5226" t="s">
        <v>3624</v>
      </c>
      <c r="L5226" t="s">
        <v>8484</v>
      </c>
      <c r="M5226">
        <v>10.5</v>
      </c>
      <c r="N5226">
        <v>19</v>
      </c>
      <c r="O5226">
        <v>10</v>
      </c>
      <c r="P5226">
        <v>10.5</v>
      </c>
      <c r="Q5226">
        <v>19</v>
      </c>
      <c r="R5226">
        <v>8.6999999999999993</v>
      </c>
      <c r="S5226" t="b">
        <v>0</v>
      </c>
      <c r="T5226" t="b">
        <v>0</v>
      </c>
      <c r="U5226" t="b">
        <v>0</v>
      </c>
      <c r="V5226">
        <v>18000</v>
      </c>
      <c r="W5226">
        <v>11500</v>
      </c>
      <c r="X5226">
        <v>2.57</v>
      </c>
      <c r="Y5226">
        <v>14370</v>
      </c>
      <c r="Z5226">
        <v>2.4900000000000002</v>
      </c>
    </row>
    <row r="5227" spans="1:26">
      <c r="A5227">
        <v>207825528</v>
      </c>
      <c r="B5227" t="s">
        <v>7552</v>
      </c>
      <c r="C5227" t="s">
        <v>3597</v>
      </c>
      <c r="D5227" t="s">
        <v>4034</v>
      </c>
      <c r="E5227" t="s">
        <v>5417</v>
      </c>
      <c r="F5227" t="s">
        <v>3621</v>
      </c>
      <c r="G5227">
        <v>207825528</v>
      </c>
      <c r="I5227" t="s">
        <v>3622</v>
      </c>
      <c r="J5227" t="s">
        <v>8483</v>
      </c>
      <c r="K5227" t="s">
        <v>3624</v>
      </c>
      <c r="L5227" t="s">
        <v>8484</v>
      </c>
      <c r="M5227">
        <v>10.5</v>
      </c>
      <c r="N5227">
        <v>19</v>
      </c>
      <c r="O5227">
        <v>10</v>
      </c>
      <c r="P5227">
        <v>10.5</v>
      </c>
      <c r="Q5227">
        <v>19</v>
      </c>
      <c r="R5227">
        <v>8.6999999999999993</v>
      </c>
      <c r="S5227" t="b">
        <v>0</v>
      </c>
      <c r="T5227" t="b">
        <v>0</v>
      </c>
      <c r="U5227" t="b">
        <v>0</v>
      </c>
      <c r="V5227">
        <v>18000</v>
      </c>
      <c r="W5227">
        <v>11500</v>
      </c>
      <c r="X5227">
        <v>2.57</v>
      </c>
      <c r="Y5227">
        <v>14370</v>
      </c>
      <c r="Z5227">
        <v>2.4900000000000002</v>
      </c>
    </row>
    <row r="5228" spans="1:26">
      <c r="A5228">
        <v>207862065</v>
      </c>
      <c r="B5228" t="s">
        <v>7552</v>
      </c>
      <c r="C5228" t="s">
        <v>3597</v>
      </c>
      <c r="D5228" t="s">
        <v>4034</v>
      </c>
      <c r="E5228" t="s">
        <v>8154</v>
      </c>
      <c r="F5228" t="s">
        <v>3621</v>
      </c>
      <c r="G5228">
        <v>207862065</v>
      </c>
      <c r="I5228" t="s">
        <v>3622</v>
      </c>
      <c r="J5228" t="s">
        <v>8485</v>
      </c>
      <c r="K5228" t="s">
        <v>3624</v>
      </c>
      <c r="L5228" t="s">
        <v>8486</v>
      </c>
      <c r="M5228">
        <v>10.5</v>
      </c>
      <c r="N5228">
        <v>19</v>
      </c>
      <c r="O5228">
        <v>10</v>
      </c>
      <c r="P5228">
        <v>10.5</v>
      </c>
      <c r="Q5228">
        <v>19</v>
      </c>
      <c r="R5228">
        <v>8.6999999999999993</v>
      </c>
      <c r="S5228" t="b">
        <v>0</v>
      </c>
      <c r="T5228" t="b">
        <v>0</v>
      </c>
      <c r="U5228" t="b">
        <v>0</v>
      </c>
      <c r="V5228">
        <v>18000</v>
      </c>
      <c r="W5228">
        <v>11500</v>
      </c>
      <c r="X5228">
        <v>2.57</v>
      </c>
      <c r="Y5228">
        <v>14370</v>
      </c>
      <c r="Z5228">
        <v>2.4900000000000002</v>
      </c>
    </row>
    <row r="5229" spans="1:26">
      <c r="A5229">
        <v>207825547</v>
      </c>
      <c r="B5229" t="s">
        <v>7552</v>
      </c>
      <c r="C5229" t="s">
        <v>3597</v>
      </c>
      <c r="D5229" t="s">
        <v>4034</v>
      </c>
      <c r="E5229" t="s">
        <v>5423</v>
      </c>
      <c r="F5229" t="s">
        <v>3621</v>
      </c>
      <c r="G5229">
        <v>207825547</v>
      </c>
      <c r="I5229" t="s">
        <v>3622</v>
      </c>
      <c r="J5229" t="s">
        <v>8483</v>
      </c>
      <c r="K5229" t="s">
        <v>3624</v>
      </c>
      <c r="L5229" t="s">
        <v>8484</v>
      </c>
      <c r="M5229">
        <v>10.5</v>
      </c>
      <c r="N5229">
        <v>19</v>
      </c>
      <c r="O5229">
        <v>10</v>
      </c>
      <c r="P5229">
        <v>10.5</v>
      </c>
      <c r="Q5229">
        <v>19</v>
      </c>
      <c r="R5229">
        <v>8.6999999999999993</v>
      </c>
      <c r="S5229" t="b">
        <v>0</v>
      </c>
      <c r="T5229" t="b">
        <v>0</v>
      </c>
      <c r="U5229" t="b">
        <v>0</v>
      </c>
      <c r="V5229">
        <v>18000</v>
      </c>
      <c r="W5229">
        <v>11500</v>
      </c>
      <c r="X5229">
        <v>2.57</v>
      </c>
      <c r="Y5229">
        <v>14370</v>
      </c>
      <c r="Z5229">
        <v>2.4900000000000002</v>
      </c>
    </row>
    <row r="5230" spans="1:26">
      <c r="A5230">
        <v>210799574</v>
      </c>
      <c r="B5230" t="s">
        <v>7552</v>
      </c>
      <c r="C5230" t="s">
        <v>3597</v>
      </c>
      <c r="D5230" t="s">
        <v>4034</v>
      </c>
      <c r="E5230" t="s">
        <v>7563</v>
      </c>
      <c r="F5230" t="s">
        <v>3621</v>
      </c>
      <c r="G5230">
        <v>210799574</v>
      </c>
      <c r="I5230" t="s">
        <v>3622</v>
      </c>
      <c r="J5230" t="s">
        <v>8041</v>
      </c>
      <c r="K5230" t="s">
        <v>3624</v>
      </c>
      <c r="L5230" t="s">
        <v>8115</v>
      </c>
      <c r="M5230">
        <v>10.5</v>
      </c>
      <c r="N5230">
        <v>19</v>
      </c>
      <c r="O5230">
        <v>10</v>
      </c>
      <c r="P5230">
        <v>10.5</v>
      </c>
      <c r="Q5230">
        <v>19</v>
      </c>
      <c r="R5230">
        <v>8.6999999999999993</v>
      </c>
      <c r="S5230" t="b">
        <v>0</v>
      </c>
      <c r="T5230" t="b">
        <v>0</v>
      </c>
      <c r="U5230" t="b">
        <v>0</v>
      </c>
      <c r="V5230">
        <v>18000</v>
      </c>
      <c r="W5230">
        <v>11500</v>
      </c>
      <c r="X5230">
        <v>2.57</v>
      </c>
      <c r="Y5230">
        <v>14370</v>
      </c>
      <c r="Z5230">
        <v>2.4900000000000002</v>
      </c>
    </row>
    <row r="5231" spans="1:26">
      <c r="A5231">
        <v>207683251</v>
      </c>
      <c r="B5231" t="s">
        <v>7552</v>
      </c>
      <c r="C5231" t="s">
        <v>3597</v>
      </c>
      <c r="D5231" t="s">
        <v>4034</v>
      </c>
      <c r="E5231" t="s">
        <v>8149</v>
      </c>
      <c r="F5231" t="s">
        <v>3621</v>
      </c>
      <c r="G5231">
        <v>207683251</v>
      </c>
      <c r="I5231" t="s">
        <v>3622</v>
      </c>
      <c r="J5231" t="s">
        <v>8481</v>
      </c>
      <c r="K5231" t="s">
        <v>3624</v>
      </c>
      <c r="L5231" t="s">
        <v>8482</v>
      </c>
      <c r="M5231">
        <v>12.6</v>
      </c>
      <c r="N5231">
        <v>21.5</v>
      </c>
      <c r="O5231">
        <v>10</v>
      </c>
      <c r="P5231">
        <v>12.6</v>
      </c>
      <c r="Q5231">
        <v>21.7</v>
      </c>
      <c r="R5231">
        <v>9.1</v>
      </c>
      <c r="S5231" t="b">
        <v>0</v>
      </c>
      <c r="T5231" t="b">
        <v>0</v>
      </c>
      <c r="U5231" t="b">
        <v>0</v>
      </c>
      <c r="V5231">
        <v>9000</v>
      </c>
      <c r="W5231">
        <v>6900</v>
      </c>
      <c r="X5231">
        <v>2.5299999999999998</v>
      </c>
      <c r="Y5231">
        <v>7500</v>
      </c>
      <c r="Z5231">
        <v>2.02</v>
      </c>
    </row>
    <row r="5232" spans="1:26">
      <c r="A5232">
        <v>207645885</v>
      </c>
      <c r="B5232" t="s">
        <v>7552</v>
      </c>
      <c r="C5232" t="s">
        <v>3597</v>
      </c>
      <c r="D5232" t="s">
        <v>4034</v>
      </c>
      <c r="E5232" t="s">
        <v>8469</v>
      </c>
      <c r="F5232" t="s">
        <v>3621</v>
      </c>
      <c r="G5232">
        <v>207645885</v>
      </c>
      <c r="I5232" t="s">
        <v>3622</v>
      </c>
      <c r="J5232" t="s">
        <v>8479</v>
      </c>
      <c r="K5232" t="s">
        <v>3624</v>
      </c>
      <c r="L5232" t="s">
        <v>8480</v>
      </c>
      <c r="M5232">
        <v>12.6</v>
      </c>
      <c r="N5232">
        <v>21.5</v>
      </c>
      <c r="O5232">
        <v>10</v>
      </c>
      <c r="P5232">
        <v>12.6</v>
      </c>
      <c r="Q5232">
        <v>21.7</v>
      </c>
      <c r="R5232">
        <v>9.1</v>
      </c>
      <c r="S5232" t="b">
        <v>0</v>
      </c>
      <c r="T5232" t="b">
        <v>0</v>
      </c>
      <c r="U5232" t="b">
        <v>0</v>
      </c>
      <c r="V5232">
        <v>9000</v>
      </c>
      <c r="W5232">
        <v>6900</v>
      </c>
      <c r="X5232">
        <v>2.5299999999999998</v>
      </c>
      <c r="Y5232">
        <v>7500</v>
      </c>
      <c r="Z5232">
        <v>2.02</v>
      </c>
    </row>
    <row r="5233" spans="1:26">
      <c r="A5233">
        <v>207699091</v>
      </c>
      <c r="B5233" t="s">
        <v>7552</v>
      </c>
      <c r="C5233" t="s">
        <v>3597</v>
      </c>
      <c r="D5233" t="s">
        <v>4034</v>
      </c>
      <c r="E5233" t="s">
        <v>8469</v>
      </c>
      <c r="F5233" t="s">
        <v>3621</v>
      </c>
      <c r="G5233">
        <v>207699091</v>
      </c>
      <c r="I5233" t="s">
        <v>3622</v>
      </c>
      <c r="J5233" t="s">
        <v>8478</v>
      </c>
      <c r="K5233" t="s">
        <v>3624</v>
      </c>
      <c r="L5233" t="s">
        <v>8478</v>
      </c>
      <c r="M5233">
        <v>12.6</v>
      </c>
      <c r="N5233">
        <v>21.5</v>
      </c>
      <c r="O5233">
        <v>10</v>
      </c>
      <c r="P5233">
        <v>12.6</v>
      </c>
      <c r="Q5233">
        <v>21.7</v>
      </c>
      <c r="R5233">
        <v>9.1</v>
      </c>
      <c r="S5233" t="b">
        <v>0</v>
      </c>
      <c r="T5233" t="b">
        <v>0</v>
      </c>
      <c r="U5233" t="b">
        <v>0</v>
      </c>
      <c r="V5233">
        <v>9000</v>
      </c>
      <c r="W5233">
        <v>6900</v>
      </c>
      <c r="X5233">
        <v>2.5299999999999998</v>
      </c>
      <c r="Y5233">
        <v>7500</v>
      </c>
      <c r="Z5233">
        <v>2.02</v>
      </c>
    </row>
    <row r="5234" spans="1:26">
      <c r="A5234">
        <v>207825487</v>
      </c>
      <c r="B5234" t="s">
        <v>7552</v>
      </c>
      <c r="C5234" t="s">
        <v>3597</v>
      </c>
      <c r="D5234" t="s">
        <v>4034</v>
      </c>
      <c r="E5234" t="s">
        <v>6587</v>
      </c>
      <c r="F5234" t="s">
        <v>3621</v>
      </c>
      <c r="G5234">
        <v>207825487</v>
      </c>
      <c r="I5234" t="s">
        <v>3622</v>
      </c>
      <c r="J5234" t="s">
        <v>8477</v>
      </c>
      <c r="K5234" t="s">
        <v>3624</v>
      </c>
      <c r="L5234" t="s">
        <v>8476</v>
      </c>
      <c r="M5234">
        <v>12.6</v>
      </c>
      <c r="N5234">
        <v>21.5</v>
      </c>
      <c r="O5234">
        <v>10</v>
      </c>
      <c r="P5234">
        <v>12.6</v>
      </c>
      <c r="Q5234">
        <v>21.7</v>
      </c>
      <c r="R5234">
        <v>9.1</v>
      </c>
      <c r="S5234" t="b">
        <v>0</v>
      </c>
      <c r="T5234" t="b">
        <v>0</v>
      </c>
      <c r="U5234" t="b">
        <v>0</v>
      </c>
      <c r="V5234">
        <v>9000</v>
      </c>
      <c r="W5234">
        <v>6900</v>
      </c>
      <c r="X5234">
        <v>2.5299999999999998</v>
      </c>
      <c r="Y5234">
        <v>7500</v>
      </c>
      <c r="Z5234">
        <v>2.02</v>
      </c>
    </row>
    <row r="5235" spans="1:26">
      <c r="A5235">
        <v>207826044</v>
      </c>
      <c r="B5235" t="s">
        <v>7552</v>
      </c>
      <c r="C5235" t="s">
        <v>3597</v>
      </c>
      <c r="D5235" t="s">
        <v>4034</v>
      </c>
      <c r="E5235" t="s">
        <v>6587</v>
      </c>
      <c r="F5235" t="s">
        <v>3621</v>
      </c>
      <c r="G5235">
        <v>207826044</v>
      </c>
      <c r="I5235" t="s">
        <v>3622</v>
      </c>
      <c r="J5235" t="s">
        <v>8475</v>
      </c>
      <c r="K5235" t="s">
        <v>3624</v>
      </c>
      <c r="L5235" t="s">
        <v>8476</v>
      </c>
      <c r="M5235">
        <v>12.6</v>
      </c>
      <c r="N5235">
        <v>21.5</v>
      </c>
      <c r="O5235">
        <v>10</v>
      </c>
      <c r="P5235">
        <v>12.6</v>
      </c>
      <c r="Q5235">
        <v>21.7</v>
      </c>
      <c r="R5235">
        <v>9.1</v>
      </c>
      <c r="S5235" t="b">
        <v>0</v>
      </c>
      <c r="T5235" t="b">
        <v>0</v>
      </c>
      <c r="U5235" t="b">
        <v>0</v>
      </c>
      <c r="V5235">
        <v>9000</v>
      </c>
      <c r="W5235">
        <v>6900</v>
      </c>
      <c r="X5235">
        <v>2.5299999999999998</v>
      </c>
      <c r="Y5235">
        <v>7500</v>
      </c>
      <c r="Z5235">
        <v>2.02</v>
      </c>
    </row>
    <row r="5236" spans="1:26">
      <c r="A5236">
        <v>210799572</v>
      </c>
      <c r="B5236" t="s">
        <v>7552</v>
      </c>
      <c r="C5236" t="s">
        <v>3597</v>
      </c>
      <c r="D5236" t="s">
        <v>4034</v>
      </c>
      <c r="E5236" t="s">
        <v>7563</v>
      </c>
      <c r="F5236" t="s">
        <v>3621</v>
      </c>
      <c r="G5236">
        <v>210799572</v>
      </c>
      <c r="I5236" t="s">
        <v>3622</v>
      </c>
      <c r="J5236" t="s">
        <v>8035</v>
      </c>
      <c r="K5236" t="s">
        <v>3624</v>
      </c>
      <c r="L5236" t="s">
        <v>8112</v>
      </c>
      <c r="M5236">
        <v>12.6</v>
      </c>
      <c r="N5236">
        <v>21.5</v>
      </c>
      <c r="O5236">
        <v>10</v>
      </c>
      <c r="P5236">
        <v>12.6</v>
      </c>
      <c r="Q5236">
        <v>21.7</v>
      </c>
      <c r="R5236">
        <v>9.1</v>
      </c>
      <c r="S5236" t="b">
        <v>0</v>
      </c>
      <c r="T5236" t="b">
        <v>0</v>
      </c>
      <c r="U5236" t="b">
        <v>0</v>
      </c>
      <c r="V5236">
        <v>9000</v>
      </c>
      <c r="W5236">
        <v>6900</v>
      </c>
      <c r="X5236">
        <v>2.5299999999999998</v>
      </c>
      <c r="Y5236">
        <v>7500</v>
      </c>
      <c r="Z5236">
        <v>2.02</v>
      </c>
    </row>
    <row r="5237" spans="1:26">
      <c r="A5237">
        <v>207683249</v>
      </c>
      <c r="B5237" t="s">
        <v>7552</v>
      </c>
      <c r="C5237" t="s">
        <v>3597</v>
      </c>
      <c r="D5237" t="s">
        <v>4034</v>
      </c>
      <c r="E5237" t="s">
        <v>8149</v>
      </c>
      <c r="F5237" t="s">
        <v>3621</v>
      </c>
      <c r="G5237">
        <v>207683249</v>
      </c>
      <c r="I5237" t="s">
        <v>3622</v>
      </c>
      <c r="J5237" t="s">
        <v>8473</v>
      </c>
      <c r="K5237" t="s">
        <v>3624</v>
      </c>
      <c r="L5237" t="s">
        <v>8474</v>
      </c>
      <c r="M5237">
        <v>12.5</v>
      </c>
      <c r="N5237">
        <v>20.5</v>
      </c>
      <c r="O5237">
        <v>10</v>
      </c>
      <c r="P5237">
        <v>12.5</v>
      </c>
      <c r="Q5237">
        <v>21.5</v>
      </c>
      <c r="R5237">
        <v>9</v>
      </c>
      <c r="S5237" t="b">
        <v>0</v>
      </c>
      <c r="T5237" t="b">
        <v>0</v>
      </c>
      <c r="U5237" t="b">
        <v>0</v>
      </c>
      <c r="V5237">
        <v>9000</v>
      </c>
      <c r="W5237">
        <v>6800</v>
      </c>
      <c r="X5237">
        <v>2.46</v>
      </c>
      <c r="Y5237">
        <v>8044</v>
      </c>
      <c r="Z5237">
        <v>2.12</v>
      </c>
    </row>
    <row r="5238" spans="1:26">
      <c r="A5238">
        <v>207645883</v>
      </c>
      <c r="B5238" t="s">
        <v>7552</v>
      </c>
      <c r="C5238" t="s">
        <v>3597</v>
      </c>
      <c r="D5238" t="s">
        <v>4034</v>
      </c>
      <c r="E5238" t="s">
        <v>8469</v>
      </c>
      <c r="F5238" t="s">
        <v>3621</v>
      </c>
      <c r="G5238">
        <v>207645883</v>
      </c>
      <c r="I5238" t="s">
        <v>3622</v>
      </c>
      <c r="J5238" t="s">
        <v>8471</v>
      </c>
      <c r="K5238" t="s">
        <v>3624</v>
      </c>
      <c r="L5238" t="s">
        <v>8472</v>
      </c>
      <c r="M5238">
        <v>12.5</v>
      </c>
      <c r="N5238">
        <v>20.5</v>
      </c>
      <c r="O5238">
        <v>10</v>
      </c>
      <c r="P5238">
        <v>12.5</v>
      </c>
      <c r="Q5238">
        <v>21.5</v>
      </c>
      <c r="R5238">
        <v>9</v>
      </c>
      <c r="S5238" t="b">
        <v>0</v>
      </c>
      <c r="T5238" t="b">
        <v>0</v>
      </c>
      <c r="U5238" t="b">
        <v>0</v>
      </c>
      <c r="V5238">
        <v>9000</v>
      </c>
      <c r="W5238">
        <v>6800</v>
      </c>
      <c r="X5238">
        <v>2.46</v>
      </c>
      <c r="Y5238">
        <v>8044</v>
      </c>
      <c r="Z5238">
        <v>2.12</v>
      </c>
    </row>
    <row r="5239" spans="1:26">
      <c r="A5239">
        <v>207699089</v>
      </c>
      <c r="B5239" t="s">
        <v>7552</v>
      </c>
      <c r="C5239" t="s">
        <v>3597</v>
      </c>
      <c r="D5239" t="s">
        <v>4034</v>
      </c>
      <c r="E5239" t="s">
        <v>8469</v>
      </c>
      <c r="F5239" t="s">
        <v>3621</v>
      </c>
      <c r="G5239">
        <v>207699089</v>
      </c>
      <c r="I5239" t="s">
        <v>3622</v>
      </c>
      <c r="J5239" t="s">
        <v>8470</v>
      </c>
      <c r="K5239" t="s">
        <v>3624</v>
      </c>
      <c r="L5239" t="s">
        <v>8470</v>
      </c>
      <c r="M5239">
        <v>12.5</v>
      </c>
      <c r="N5239">
        <v>20.5</v>
      </c>
      <c r="O5239">
        <v>10</v>
      </c>
      <c r="P5239">
        <v>12.5</v>
      </c>
      <c r="Q5239">
        <v>21.5</v>
      </c>
      <c r="R5239">
        <v>9</v>
      </c>
      <c r="S5239" t="b">
        <v>0</v>
      </c>
      <c r="T5239" t="b">
        <v>0</v>
      </c>
      <c r="U5239" t="b">
        <v>0</v>
      </c>
      <c r="V5239">
        <v>9000</v>
      </c>
      <c r="W5239">
        <v>6800</v>
      </c>
      <c r="X5239">
        <v>2.46</v>
      </c>
      <c r="Y5239">
        <v>8044</v>
      </c>
      <c r="Z5239">
        <v>2.12</v>
      </c>
    </row>
    <row r="5240" spans="1:26">
      <c r="A5240">
        <v>207825507</v>
      </c>
      <c r="B5240" t="s">
        <v>7552</v>
      </c>
      <c r="C5240" t="s">
        <v>3597</v>
      </c>
      <c r="D5240" t="s">
        <v>4034</v>
      </c>
      <c r="E5240" t="s">
        <v>5422</v>
      </c>
      <c r="F5240" t="s">
        <v>3621</v>
      </c>
      <c r="G5240">
        <v>207825507</v>
      </c>
      <c r="I5240" t="s">
        <v>3622</v>
      </c>
      <c r="J5240" t="s">
        <v>8467</v>
      </c>
      <c r="K5240" t="s">
        <v>3624</v>
      </c>
      <c r="L5240" t="s">
        <v>8468</v>
      </c>
      <c r="M5240">
        <v>12.5</v>
      </c>
      <c r="N5240">
        <v>20.5</v>
      </c>
      <c r="O5240">
        <v>10</v>
      </c>
      <c r="P5240">
        <v>12.5</v>
      </c>
      <c r="Q5240">
        <v>21.5</v>
      </c>
      <c r="R5240">
        <v>9</v>
      </c>
      <c r="S5240" t="b">
        <v>0</v>
      </c>
      <c r="T5240" t="b">
        <v>0</v>
      </c>
      <c r="U5240" t="b">
        <v>0</v>
      </c>
      <c r="V5240">
        <v>9000</v>
      </c>
      <c r="W5240">
        <v>6800</v>
      </c>
      <c r="X5240">
        <v>2.46</v>
      </c>
      <c r="Y5240">
        <v>8044</v>
      </c>
      <c r="Z5240">
        <v>2.12</v>
      </c>
    </row>
    <row r="5241" spans="1:26">
      <c r="A5241">
        <v>207825526</v>
      </c>
      <c r="B5241" t="s">
        <v>7552</v>
      </c>
      <c r="C5241" t="s">
        <v>3597</v>
      </c>
      <c r="D5241" t="s">
        <v>4034</v>
      </c>
      <c r="E5241" t="s">
        <v>5417</v>
      </c>
      <c r="F5241" t="s">
        <v>3621</v>
      </c>
      <c r="G5241">
        <v>207825526</v>
      </c>
      <c r="I5241" t="s">
        <v>3622</v>
      </c>
      <c r="J5241" t="s">
        <v>8467</v>
      </c>
      <c r="K5241" t="s">
        <v>3624</v>
      </c>
      <c r="L5241" t="s">
        <v>8468</v>
      </c>
      <c r="M5241">
        <v>12.5</v>
      </c>
      <c r="N5241">
        <v>20.5</v>
      </c>
      <c r="O5241">
        <v>10</v>
      </c>
      <c r="P5241">
        <v>12.5</v>
      </c>
      <c r="Q5241">
        <v>21.5</v>
      </c>
      <c r="R5241">
        <v>9</v>
      </c>
      <c r="S5241" t="b">
        <v>0</v>
      </c>
      <c r="T5241" t="b">
        <v>0</v>
      </c>
      <c r="U5241" t="b">
        <v>0</v>
      </c>
      <c r="V5241">
        <v>9000</v>
      </c>
      <c r="W5241">
        <v>6800</v>
      </c>
      <c r="X5241">
        <v>2.46</v>
      </c>
      <c r="Y5241">
        <v>8044</v>
      </c>
      <c r="Z5241">
        <v>2.12</v>
      </c>
    </row>
    <row r="5242" spans="1:26">
      <c r="A5242">
        <v>207825545</v>
      </c>
      <c r="B5242" t="s">
        <v>7552</v>
      </c>
      <c r="C5242" t="s">
        <v>3597</v>
      </c>
      <c r="D5242" t="s">
        <v>4034</v>
      </c>
      <c r="E5242" t="s">
        <v>5423</v>
      </c>
      <c r="F5242" t="s">
        <v>3621</v>
      </c>
      <c r="G5242">
        <v>207825545</v>
      </c>
      <c r="I5242" t="s">
        <v>3622</v>
      </c>
      <c r="J5242" t="s">
        <v>8467</v>
      </c>
      <c r="K5242" t="s">
        <v>3624</v>
      </c>
      <c r="L5242" t="s">
        <v>8468</v>
      </c>
      <c r="M5242">
        <v>12.5</v>
      </c>
      <c r="N5242">
        <v>20.5</v>
      </c>
      <c r="O5242">
        <v>10</v>
      </c>
      <c r="P5242">
        <v>12.5</v>
      </c>
      <c r="Q5242">
        <v>21.5</v>
      </c>
      <c r="R5242">
        <v>9</v>
      </c>
      <c r="S5242" t="b">
        <v>0</v>
      </c>
      <c r="T5242" t="b">
        <v>0</v>
      </c>
      <c r="U5242" t="b">
        <v>0</v>
      </c>
      <c r="V5242">
        <v>9000</v>
      </c>
      <c r="W5242">
        <v>6800</v>
      </c>
      <c r="X5242">
        <v>2.46</v>
      </c>
      <c r="Y5242">
        <v>8044</v>
      </c>
      <c r="Z5242">
        <v>2.12</v>
      </c>
    </row>
    <row r="5243" spans="1:26">
      <c r="A5243">
        <v>207862063</v>
      </c>
      <c r="B5243" t="s">
        <v>7552</v>
      </c>
      <c r="C5243" t="s">
        <v>3597</v>
      </c>
      <c r="D5243" t="s">
        <v>4034</v>
      </c>
      <c r="E5243" t="s">
        <v>8154</v>
      </c>
      <c r="F5243" t="s">
        <v>3621</v>
      </c>
      <c r="G5243">
        <v>207862063</v>
      </c>
      <c r="I5243" t="s">
        <v>3622</v>
      </c>
      <c r="J5243" t="s">
        <v>8465</v>
      </c>
      <c r="K5243" t="s">
        <v>3624</v>
      </c>
      <c r="L5243" t="s">
        <v>8466</v>
      </c>
      <c r="M5243">
        <v>12.5</v>
      </c>
      <c r="N5243">
        <v>20.5</v>
      </c>
      <c r="O5243">
        <v>10</v>
      </c>
      <c r="P5243">
        <v>12.5</v>
      </c>
      <c r="Q5243">
        <v>21.5</v>
      </c>
      <c r="R5243">
        <v>9</v>
      </c>
      <c r="S5243" t="b">
        <v>0</v>
      </c>
      <c r="T5243" t="b">
        <v>0</v>
      </c>
      <c r="U5243" t="b">
        <v>0</v>
      </c>
      <c r="V5243">
        <v>9000</v>
      </c>
      <c r="W5243">
        <v>6800</v>
      </c>
      <c r="X5243">
        <v>2.46</v>
      </c>
      <c r="Y5243">
        <v>8044</v>
      </c>
      <c r="Z5243">
        <v>2.12</v>
      </c>
    </row>
    <row r="5244" spans="1:26">
      <c r="A5244">
        <v>210799570</v>
      </c>
      <c r="B5244" t="s">
        <v>7552</v>
      </c>
      <c r="C5244" t="s">
        <v>3597</v>
      </c>
      <c r="D5244" t="s">
        <v>4034</v>
      </c>
      <c r="E5244" t="s">
        <v>7563</v>
      </c>
      <c r="F5244" t="s">
        <v>3621</v>
      </c>
      <c r="G5244">
        <v>210799570</v>
      </c>
      <c r="I5244" t="s">
        <v>3622</v>
      </c>
      <c r="J5244" t="s">
        <v>7564</v>
      </c>
      <c r="K5244" t="s">
        <v>3624</v>
      </c>
      <c r="L5244" t="s">
        <v>8105</v>
      </c>
      <c r="M5244">
        <v>12.5</v>
      </c>
      <c r="N5244">
        <v>20.5</v>
      </c>
      <c r="O5244">
        <v>10</v>
      </c>
      <c r="P5244">
        <v>12.5</v>
      </c>
      <c r="Q5244">
        <v>21.5</v>
      </c>
      <c r="R5244">
        <v>9</v>
      </c>
      <c r="S5244" t="b">
        <v>0</v>
      </c>
      <c r="T5244" t="b">
        <v>0</v>
      </c>
      <c r="U5244" t="b">
        <v>0</v>
      </c>
      <c r="V5244">
        <v>9000</v>
      </c>
      <c r="W5244">
        <v>6800</v>
      </c>
      <c r="X5244">
        <v>2.46</v>
      </c>
      <c r="Y5244">
        <v>8044</v>
      </c>
      <c r="Z5244">
        <v>2.12</v>
      </c>
    </row>
    <row r="5245" spans="1:26">
      <c r="A5245">
        <v>210857272</v>
      </c>
      <c r="B5245" t="s">
        <v>7552</v>
      </c>
      <c r="C5245" t="s">
        <v>3597</v>
      </c>
      <c r="D5245" t="s">
        <v>4034</v>
      </c>
      <c r="E5245" t="s">
        <v>8221</v>
      </c>
      <c r="F5245" t="s">
        <v>3621</v>
      </c>
      <c r="G5245">
        <v>210857272</v>
      </c>
      <c r="I5245" t="s">
        <v>3622</v>
      </c>
      <c r="J5245" t="s">
        <v>8313</v>
      </c>
      <c r="K5245" t="s">
        <v>3624</v>
      </c>
      <c r="L5245" t="s">
        <v>8464</v>
      </c>
      <c r="M5245">
        <v>11</v>
      </c>
      <c r="N5245">
        <v>20.2</v>
      </c>
      <c r="O5245">
        <v>11.6</v>
      </c>
      <c r="P5245">
        <v>11</v>
      </c>
      <c r="Q5245">
        <v>20.5</v>
      </c>
      <c r="R5245">
        <v>11.5</v>
      </c>
      <c r="S5245" t="b">
        <v>0</v>
      </c>
      <c r="T5245" t="b">
        <v>0</v>
      </c>
      <c r="U5245" t="b">
        <v>1</v>
      </c>
      <c r="V5245">
        <v>24000</v>
      </c>
      <c r="W5245">
        <v>21000</v>
      </c>
      <c r="X5245">
        <v>2.64</v>
      </c>
      <c r="Y5245">
        <v>24000</v>
      </c>
      <c r="Z5245">
        <v>2.17</v>
      </c>
    </row>
    <row r="5246" spans="1:26">
      <c r="A5246">
        <v>210799599</v>
      </c>
      <c r="B5246" t="s">
        <v>7552</v>
      </c>
      <c r="C5246" t="s">
        <v>3597</v>
      </c>
      <c r="D5246" t="s">
        <v>4034</v>
      </c>
      <c r="E5246" t="s">
        <v>7563</v>
      </c>
      <c r="F5246" t="s">
        <v>3621</v>
      </c>
      <c r="G5246">
        <v>210799599</v>
      </c>
      <c r="I5246" t="s">
        <v>3622</v>
      </c>
      <c r="J5246" t="s">
        <v>6077</v>
      </c>
      <c r="K5246" t="s">
        <v>3624</v>
      </c>
      <c r="L5246" t="s">
        <v>8097</v>
      </c>
      <c r="M5246">
        <v>11</v>
      </c>
      <c r="N5246">
        <v>20.2</v>
      </c>
      <c r="O5246">
        <v>11.6</v>
      </c>
      <c r="P5246">
        <v>11</v>
      </c>
      <c r="Q5246">
        <v>20.5</v>
      </c>
      <c r="R5246">
        <v>11.5</v>
      </c>
      <c r="S5246" t="b">
        <v>0</v>
      </c>
      <c r="T5246" t="b">
        <v>0</v>
      </c>
      <c r="U5246" t="b">
        <v>1</v>
      </c>
      <c r="V5246">
        <v>24000</v>
      </c>
      <c r="W5246">
        <v>21000</v>
      </c>
      <c r="X5246">
        <v>2.64</v>
      </c>
      <c r="Y5246">
        <v>24000</v>
      </c>
      <c r="Z5246">
        <v>2.17</v>
      </c>
    </row>
    <row r="5247" spans="1:26">
      <c r="A5247">
        <v>209843064</v>
      </c>
      <c r="B5247" t="s">
        <v>7552</v>
      </c>
      <c r="C5247" t="s">
        <v>3597</v>
      </c>
      <c r="D5247" t="s">
        <v>4034</v>
      </c>
      <c r="E5247" t="s">
        <v>7568</v>
      </c>
      <c r="F5247" t="s">
        <v>3621</v>
      </c>
      <c r="G5247">
        <v>209843064</v>
      </c>
      <c r="I5247" t="s">
        <v>3622</v>
      </c>
      <c r="J5247" t="s">
        <v>8285</v>
      </c>
      <c r="K5247" t="s">
        <v>3624</v>
      </c>
      <c r="L5247" t="s">
        <v>8463</v>
      </c>
      <c r="M5247">
        <v>11</v>
      </c>
      <c r="N5247">
        <v>20.2</v>
      </c>
      <c r="O5247">
        <v>11.6</v>
      </c>
      <c r="P5247">
        <v>11</v>
      </c>
      <c r="Q5247">
        <v>20.5</v>
      </c>
      <c r="R5247">
        <v>11.5</v>
      </c>
      <c r="S5247" t="b">
        <v>0</v>
      </c>
      <c r="T5247" t="b">
        <v>0</v>
      </c>
      <c r="U5247" t="b">
        <v>1</v>
      </c>
      <c r="V5247">
        <v>24000</v>
      </c>
      <c r="W5247">
        <v>21000</v>
      </c>
      <c r="X5247">
        <v>2.64</v>
      </c>
      <c r="Y5247">
        <v>24000</v>
      </c>
      <c r="Z5247">
        <v>2.17</v>
      </c>
    </row>
    <row r="5248" spans="1:26">
      <c r="A5248">
        <v>208130834</v>
      </c>
      <c r="B5248" t="s">
        <v>7552</v>
      </c>
      <c r="C5248" t="s">
        <v>3597</v>
      </c>
      <c r="D5248" t="s">
        <v>4034</v>
      </c>
      <c r="E5248" t="s">
        <v>7560</v>
      </c>
      <c r="F5248" t="s">
        <v>3621</v>
      </c>
      <c r="G5248">
        <v>208130834</v>
      </c>
      <c r="I5248" t="s">
        <v>3622</v>
      </c>
      <c r="J5248" t="s">
        <v>8283</v>
      </c>
      <c r="K5248" t="s">
        <v>3624</v>
      </c>
      <c r="L5248" t="s">
        <v>8461</v>
      </c>
      <c r="M5248">
        <v>11</v>
      </c>
      <c r="N5248">
        <v>20.2</v>
      </c>
      <c r="O5248">
        <v>11.6</v>
      </c>
      <c r="P5248">
        <v>11</v>
      </c>
      <c r="Q5248">
        <v>20.5</v>
      </c>
      <c r="R5248">
        <v>11.5</v>
      </c>
      <c r="S5248" t="b">
        <v>0</v>
      </c>
      <c r="T5248" t="b">
        <v>0</v>
      </c>
      <c r="U5248" t="b">
        <v>1</v>
      </c>
      <c r="V5248">
        <v>24000</v>
      </c>
      <c r="W5248">
        <v>21000</v>
      </c>
      <c r="X5248">
        <v>2.64</v>
      </c>
      <c r="Y5248">
        <v>24000</v>
      </c>
      <c r="Z5248">
        <v>2.17</v>
      </c>
    </row>
    <row r="5249" spans="1:26">
      <c r="A5249">
        <v>208280091</v>
      </c>
      <c r="B5249" t="s">
        <v>7552</v>
      </c>
      <c r="C5249" t="s">
        <v>3597</v>
      </c>
      <c r="D5249" t="s">
        <v>4034</v>
      </c>
      <c r="E5249" t="s">
        <v>5982</v>
      </c>
      <c r="F5249" t="s">
        <v>3621</v>
      </c>
      <c r="G5249">
        <v>208280091</v>
      </c>
      <c r="I5249" t="s">
        <v>3622</v>
      </c>
      <c r="J5249" t="s">
        <v>8184</v>
      </c>
      <c r="K5249" t="s">
        <v>3624</v>
      </c>
      <c r="L5249" t="s">
        <v>8460</v>
      </c>
      <c r="M5249">
        <v>11</v>
      </c>
      <c r="N5249">
        <v>20.2</v>
      </c>
      <c r="O5249">
        <v>11.6</v>
      </c>
      <c r="P5249">
        <v>11</v>
      </c>
      <c r="Q5249">
        <v>20.5</v>
      </c>
      <c r="R5249">
        <v>11.5</v>
      </c>
      <c r="S5249" t="b">
        <v>0</v>
      </c>
      <c r="T5249" t="b">
        <v>0</v>
      </c>
      <c r="U5249" t="b">
        <v>0</v>
      </c>
      <c r="V5249">
        <v>24000</v>
      </c>
      <c r="W5249">
        <v>21000</v>
      </c>
      <c r="X5249">
        <v>2.64</v>
      </c>
      <c r="Y5249">
        <v>24000</v>
      </c>
      <c r="Z5249">
        <v>2.17</v>
      </c>
    </row>
    <row r="5250" spans="1:26">
      <c r="A5250">
        <v>208816925</v>
      </c>
      <c r="B5250" t="s">
        <v>7552</v>
      </c>
      <c r="C5250" t="s">
        <v>3597</v>
      </c>
      <c r="D5250" t="s">
        <v>4034</v>
      </c>
      <c r="E5250" t="s">
        <v>5982</v>
      </c>
      <c r="F5250" t="s">
        <v>3621</v>
      </c>
      <c r="G5250">
        <v>208816925</v>
      </c>
      <c r="I5250" t="s">
        <v>3622</v>
      </c>
      <c r="J5250" t="s">
        <v>8182</v>
      </c>
      <c r="K5250" t="s">
        <v>3624</v>
      </c>
      <c r="L5250" t="s">
        <v>8460</v>
      </c>
      <c r="M5250">
        <v>11</v>
      </c>
      <c r="N5250">
        <v>20.2</v>
      </c>
      <c r="O5250">
        <v>11.6</v>
      </c>
      <c r="P5250">
        <v>11</v>
      </c>
      <c r="Q5250">
        <v>20.5</v>
      </c>
      <c r="R5250">
        <v>11.5</v>
      </c>
      <c r="S5250" t="b">
        <v>0</v>
      </c>
      <c r="T5250" t="b">
        <v>0</v>
      </c>
      <c r="U5250" t="b">
        <v>1</v>
      </c>
      <c r="V5250">
        <v>24000</v>
      </c>
      <c r="W5250">
        <v>21000</v>
      </c>
      <c r="X5250">
        <v>2.64</v>
      </c>
      <c r="Y5250">
        <v>24000</v>
      </c>
      <c r="Z5250">
        <v>2.17</v>
      </c>
    </row>
    <row r="5251" spans="1:26">
      <c r="A5251">
        <v>207862078</v>
      </c>
      <c r="B5251" t="s">
        <v>7552</v>
      </c>
      <c r="C5251" t="s">
        <v>3597</v>
      </c>
      <c r="D5251" t="s">
        <v>4034</v>
      </c>
      <c r="E5251" t="s">
        <v>8154</v>
      </c>
      <c r="F5251" t="s">
        <v>3621</v>
      </c>
      <c r="G5251">
        <v>207862078</v>
      </c>
      <c r="I5251" t="s">
        <v>3622</v>
      </c>
      <c r="J5251" t="s">
        <v>8187</v>
      </c>
      <c r="K5251" t="s">
        <v>3624</v>
      </c>
      <c r="L5251" t="s">
        <v>8462</v>
      </c>
      <c r="M5251">
        <v>11</v>
      </c>
      <c r="N5251">
        <v>20.2</v>
      </c>
      <c r="O5251">
        <v>11.6</v>
      </c>
      <c r="P5251">
        <v>11</v>
      </c>
      <c r="Q5251">
        <v>20.5</v>
      </c>
      <c r="R5251">
        <v>11.5</v>
      </c>
      <c r="S5251" t="b">
        <v>0</v>
      </c>
      <c r="T5251" t="b">
        <v>0</v>
      </c>
      <c r="U5251" t="b">
        <v>1</v>
      </c>
      <c r="V5251">
        <v>24000</v>
      </c>
      <c r="W5251">
        <v>21000</v>
      </c>
      <c r="X5251">
        <v>2.64</v>
      </c>
      <c r="Y5251">
        <v>24000</v>
      </c>
      <c r="Z5251">
        <v>2.17</v>
      </c>
    </row>
    <row r="5252" spans="1:26">
      <c r="A5252">
        <v>208816921</v>
      </c>
      <c r="B5252" t="s">
        <v>7552</v>
      </c>
      <c r="C5252" t="s">
        <v>3597</v>
      </c>
      <c r="D5252" t="s">
        <v>4034</v>
      </c>
      <c r="E5252" t="s">
        <v>5982</v>
      </c>
      <c r="F5252" t="s">
        <v>3621</v>
      </c>
      <c r="G5252">
        <v>208816921</v>
      </c>
      <c r="I5252" t="s">
        <v>3622</v>
      </c>
      <c r="J5252" t="s">
        <v>8212</v>
      </c>
      <c r="K5252" t="s">
        <v>3624</v>
      </c>
      <c r="L5252" t="s">
        <v>8460</v>
      </c>
      <c r="M5252">
        <v>12.5</v>
      </c>
      <c r="N5252">
        <v>20.7</v>
      </c>
      <c r="O5252">
        <v>10.5</v>
      </c>
      <c r="P5252">
        <v>12.5</v>
      </c>
      <c r="Q5252">
        <v>21.5</v>
      </c>
      <c r="R5252">
        <v>9.6999999999999993</v>
      </c>
      <c r="S5252" t="b">
        <v>0</v>
      </c>
      <c r="T5252" t="b">
        <v>0</v>
      </c>
      <c r="U5252" t="b">
        <v>1</v>
      </c>
      <c r="V5252">
        <v>24000</v>
      </c>
      <c r="W5252">
        <v>19000</v>
      </c>
      <c r="X5252">
        <v>2.6</v>
      </c>
      <c r="Y5252">
        <v>20800</v>
      </c>
      <c r="Z5252">
        <v>2.36</v>
      </c>
    </row>
    <row r="5253" spans="1:26">
      <c r="A5253">
        <v>208130810</v>
      </c>
      <c r="B5253" t="s">
        <v>7552</v>
      </c>
      <c r="C5253" t="s">
        <v>3597</v>
      </c>
      <c r="D5253" t="s">
        <v>4034</v>
      </c>
      <c r="E5253" t="s">
        <v>7560</v>
      </c>
      <c r="F5253" t="s">
        <v>3621</v>
      </c>
      <c r="G5253">
        <v>208130810</v>
      </c>
      <c r="I5253" t="s">
        <v>3622</v>
      </c>
      <c r="J5253" t="s">
        <v>8210</v>
      </c>
      <c r="K5253" t="s">
        <v>3624</v>
      </c>
      <c r="L5253" t="s">
        <v>8461</v>
      </c>
      <c r="M5253">
        <v>12.5</v>
      </c>
      <c r="N5253">
        <v>20.7</v>
      </c>
      <c r="O5253">
        <v>10.5</v>
      </c>
      <c r="P5253">
        <v>12.5</v>
      </c>
      <c r="Q5253">
        <v>21.5</v>
      </c>
      <c r="R5253">
        <v>9.6999999999999993</v>
      </c>
      <c r="S5253" t="b">
        <v>0</v>
      </c>
      <c r="T5253" t="b">
        <v>0</v>
      </c>
      <c r="U5253" t="b">
        <v>1</v>
      </c>
      <c r="V5253">
        <v>24000</v>
      </c>
      <c r="W5253">
        <v>19000</v>
      </c>
      <c r="X5253">
        <v>2.6</v>
      </c>
      <c r="Y5253">
        <v>20800</v>
      </c>
      <c r="Z5253">
        <v>2.36</v>
      </c>
    </row>
    <row r="5254" spans="1:26">
      <c r="A5254">
        <v>208280078</v>
      </c>
      <c r="B5254" t="s">
        <v>7552</v>
      </c>
      <c r="C5254" t="s">
        <v>3597</v>
      </c>
      <c r="D5254" t="s">
        <v>4034</v>
      </c>
      <c r="E5254" t="s">
        <v>5982</v>
      </c>
      <c r="F5254" t="s">
        <v>3621</v>
      </c>
      <c r="G5254">
        <v>208280078</v>
      </c>
      <c r="I5254" t="s">
        <v>3622</v>
      </c>
      <c r="J5254" t="s">
        <v>8214</v>
      </c>
      <c r="K5254" t="s">
        <v>3624</v>
      </c>
      <c r="L5254" t="s">
        <v>8460</v>
      </c>
      <c r="M5254">
        <v>12.5</v>
      </c>
      <c r="N5254">
        <v>20.7</v>
      </c>
      <c r="O5254">
        <v>10.5</v>
      </c>
      <c r="P5254">
        <v>12.5</v>
      </c>
      <c r="Q5254">
        <v>21.5</v>
      </c>
      <c r="R5254">
        <v>9.6999999999999993</v>
      </c>
      <c r="S5254" t="b">
        <v>0</v>
      </c>
      <c r="T5254" t="b">
        <v>0</v>
      </c>
      <c r="U5254" t="b">
        <v>0</v>
      </c>
      <c r="V5254">
        <v>24000</v>
      </c>
      <c r="W5254">
        <v>19000</v>
      </c>
      <c r="X5254">
        <v>2.6</v>
      </c>
      <c r="Y5254">
        <v>20800</v>
      </c>
      <c r="Z5254">
        <v>2.36</v>
      </c>
    </row>
    <row r="5255" spans="1:26">
      <c r="A5255">
        <v>210857478</v>
      </c>
      <c r="B5255" t="s">
        <v>7552</v>
      </c>
      <c r="C5255" t="s">
        <v>3597</v>
      </c>
      <c r="D5255" t="s">
        <v>4034</v>
      </c>
      <c r="E5255" t="s">
        <v>6086</v>
      </c>
      <c r="F5255" t="s">
        <v>3621</v>
      </c>
      <c r="G5255">
        <v>210857478</v>
      </c>
      <c r="I5255" t="s">
        <v>3622</v>
      </c>
      <c r="J5255" t="s">
        <v>7851</v>
      </c>
      <c r="K5255" t="s">
        <v>3624</v>
      </c>
      <c r="L5255" t="s">
        <v>8459</v>
      </c>
      <c r="M5255">
        <v>12.5</v>
      </c>
      <c r="N5255">
        <v>20.7</v>
      </c>
      <c r="O5255">
        <v>10.5</v>
      </c>
      <c r="P5255">
        <v>12.5</v>
      </c>
      <c r="Q5255">
        <v>21.5</v>
      </c>
      <c r="R5255">
        <v>9.6999999999999993</v>
      </c>
      <c r="S5255" t="b">
        <v>0</v>
      </c>
      <c r="T5255" t="b">
        <v>0</v>
      </c>
      <c r="U5255" t="b">
        <v>1</v>
      </c>
      <c r="V5255">
        <v>24000</v>
      </c>
      <c r="W5255">
        <v>19000</v>
      </c>
      <c r="X5255">
        <v>2.6</v>
      </c>
      <c r="Y5255">
        <v>20800</v>
      </c>
      <c r="Z5255">
        <v>2.36</v>
      </c>
    </row>
    <row r="5256" spans="1:26">
      <c r="A5256">
        <v>209748102</v>
      </c>
      <c r="B5256" t="s">
        <v>7552</v>
      </c>
      <c r="C5256" t="s">
        <v>3597</v>
      </c>
      <c r="D5256" t="s">
        <v>4034</v>
      </c>
      <c r="E5256" t="s">
        <v>5440</v>
      </c>
      <c r="F5256" t="s">
        <v>3621</v>
      </c>
      <c r="G5256">
        <v>209748102</v>
      </c>
      <c r="I5256" t="s">
        <v>3622</v>
      </c>
      <c r="J5256" t="s">
        <v>8017</v>
      </c>
      <c r="K5256" t="s">
        <v>3624</v>
      </c>
      <c r="L5256" t="s">
        <v>8458</v>
      </c>
      <c r="M5256">
        <v>12.5</v>
      </c>
      <c r="N5256">
        <v>20.7</v>
      </c>
      <c r="O5256">
        <v>10.5</v>
      </c>
      <c r="P5256">
        <v>12.5</v>
      </c>
      <c r="Q5256">
        <v>21.5</v>
      </c>
      <c r="R5256">
        <v>9.6999999999999993</v>
      </c>
      <c r="S5256" t="b">
        <v>0</v>
      </c>
      <c r="T5256" t="b">
        <v>0</v>
      </c>
      <c r="U5256" t="b">
        <v>1</v>
      </c>
      <c r="V5256">
        <v>24000</v>
      </c>
      <c r="W5256">
        <v>19000</v>
      </c>
      <c r="X5256">
        <v>2.6</v>
      </c>
      <c r="Y5256">
        <v>20800</v>
      </c>
      <c r="Z5256">
        <v>2.36</v>
      </c>
    </row>
    <row r="5257" spans="1:26">
      <c r="A5257">
        <v>210799588</v>
      </c>
      <c r="B5257" t="s">
        <v>7552</v>
      </c>
      <c r="C5257" t="s">
        <v>3597</v>
      </c>
      <c r="D5257" t="s">
        <v>4034</v>
      </c>
      <c r="E5257" t="s">
        <v>7563</v>
      </c>
      <c r="F5257" t="s">
        <v>3621</v>
      </c>
      <c r="G5257">
        <v>210799588</v>
      </c>
      <c r="I5257" t="s">
        <v>3622</v>
      </c>
      <c r="J5257" t="s">
        <v>7998</v>
      </c>
      <c r="K5257" t="s">
        <v>3624</v>
      </c>
      <c r="L5257" t="s">
        <v>8097</v>
      </c>
      <c r="M5257">
        <v>12.5</v>
      </c>
      <c r="N5257">
        <v>20.7</v>
      </c>
      <c r="O5257">
        <v>10.5</v>
      </c>
      <c r="P5257">
        <v>12.5</v>
      </c>
      <c r="Q5257">
        <v>21.5</v>
      </c>
      <c r="R5257">
        <v>9.6999999999999993</v>
      </c>
      <c r="S5257" t="b">
        <v>0</v>
      </c>
      <c r="T5257" t="b">
        <v>0</v>
      </c>
      <c r="U5257" t="b">
        <v>1</v>
      </c>
      <c r="V5257">
        <v>24000</v>
      </c>
      <c r="W5257">
        <v>19000</v>
      </c>
      <c r="X5257">
        <v>2.6</v>
      </c>
      <c r="Y5257">
        <v>20800</v>
      </c>
      <c r="Z5257">
        <v>2.36</v>
      </c>
    </row>
    <row r="5258" spans="1:26">
      <c r="A5258">
        <v>210799614</v>
      </c>
      <c r="B5258" t="s">
        <v>7552</v>
      </c>
      <c r="C5258" t="s">
        <v>3597</v>
      </c>
      <c r="D5258" t="s">
        <v>4034</v>
      </c>
      <c r="E5258" t="s">
        <v>7563</v>
      </c>
      <c r="F5258" t="s">
        <v>3753</v>
      </c>
      <c r="G5258">
        <v>210799614</v>
      </c>
      <c r="I5258" t="s">
        <v>3601</v>
      </c>
      <c r="J5258" t="s">
        <v>8094</v>
      </c>
      <c r="K5258" t="s">
        <v>3624</v>
      </c>
      <c r="L5258" t="s">
        <v>6723</v>
      </c>
      <c r="M5258">
        <v>8.6999999999999993</v>
      </c>
      <c r="N5258">
        <v>16</v>
      </c>
      <c r="O5258">
        <v>11.1</v>
      </c>
      <c r="P5258">
        <v>8.1999999999999993</v>
      </c>
      <c r="Q5258">
        <v>14.3</v>
      </c>
      <c r="R5258">
        <v>10.3</v>
      </c>
      <c r="S5258" t="b">
        <v>0</v>
      </c>
      <c r="T5258" t="b">
        <v>0</v>
      </c>
      <c r="U5258" t="b">
        <v>0</v>
      </c>
      <c r="V5258">
        <v>48000</v>
      </c>
      <c r="W5258">
        <v>39500</v>
      </c>
      <c r="X5258">
        <v>2.39</v>
      </c>
      <c r="Y5258">
        <v>51000</v>
      </c>
      <c r="Z5258">
        <v>2.33</v>
      </c>
    </row>
    <row r="5259" spans="1:26">
      <c r="A5259">
        <v>209843079</v>
      </c>
      <c r="B5259" t="s">
        <v>7552</v>
      </c>
      <c r="C5259" t="s">
        <v>3597</v>
      </c>
      <c r="D5259" t="s">
        <v>4034</v>
      </c>
      <c r="E5259" t="s">
        <v>7568</v>
      </c>
      <c r="F5259" t="s">
        <v>3753</v>
      </c>
      <c r="G5259">
        <v>209843079</v>
      </c>
      <c r="I5259" t="s">
        <v>3601</v>
      </c>
      <c r="J5259" t="s">
        <v>8454</v>
      </c>
      <c r="K5259" t="s">
        <v>3624</v>
      </c>
      <c r="L5259" t="s">
        <v>8441</v>
      </c>
      <c r="M5259">
        <v>8.6999999999999993</v>
      </c>
      <c r="N5259">
        <v>16</v>
      </c>
      <c r="O5259">
        <v>11.1</v>
      </c>
      <c r="P5259">
        <v>8.1999999999999993</v>
      </c>
      <c r="Q5259">
        <v>14.3</v>
      </c>
      <c r="R5259">
        <v>10.3</v>
      </c>
      <c r="S5259" t="b">
        <v>0</v>
      </c>
      <c r="T5259" t="b">
        <v>0</v>
      </c>
      <c r="U5259" t="b">
        <v>0</v>
      </c>
      <c r="V5259">
        <v>48000</v>
      </c>
      <c r="W5259">
        <v>39500</v>
      </c>
      <c r="X5259">
        <v>2.39</v>
      </c>
      <c r="Y5259">
        <v>51000</v>
      </c>
      <c r="Z5259">
        <v>2.33</v>
      </c>
    </row>
    <row r="5260" spans="1:26">
      <c r="A5260">
        <v>210857342</v>
      </c>
      <c r="B5260" t="s">
        <v>7552</v>
      </c>
      <c r="C5260" t="s">
        <v>3597</v>
      </c>
      <c r="D5260" t="s">
        <v>4034</v>
      </c>
      <c r="E5260" t="s">
        <v>5423</v>
      </c>
      <c r="F5260" t="s">
        <v>3753</v>
      </c>
      <c r="G5260">
        <v>210857342</v>
      </c>
      <c r="I5260" t="s">
        <v>3601</v>
      </c>
      <c r="J5260" t="s">
        <v>8452</v>
      </c>
      <c r="K5260" t="s">
        <v>3624</v>
      </c>
      <c r="L5260" t="s">
        <v>8457</v>
      </c>
      <c r="M5260">
        <v>8.6999999999999993</v>
      </c>
      <c r="N5260">
        <v>16</v>
      </c>
      <c r="O5260">
        <v>11.1</v>
      </c>
      <c r="P5260">
        <v>8.1999999999999993</v>
      </c>
      <c r="Q5260">
        <v>14.3</v>
      </c>
      <c r="R5260">
        <v>10.3</v>
      </c>
      <c r="S5260" t="b">
        <v>0</v>
      </c>
      <c r="T5260" t="b">
        <v>0</v>
      </c>
      <c r="U5260" t="b">
        <v>0</v>
      </c>
      <c r="V5260">
        <v>48000</v>
      </c>
      <c r="W5260">
        <v>39500</v>
      </c>
      <c r="X5260">
        <v>2.39</v>
      </c>
      <c r="Y5260">
        <v>51000</v>
      </c>
      <c r="Z5260">
        <v>2.33</v>
      </c>
    </row>
    <row r="5261" spans="1:26">
      <c r="A5261">
        <v>210857302</v>
      </c>
      <c r="B5261" t="s">
        <v>7552</v>
      </c>
      <c r="C5261" t="s">
        <v>3597</v>
      </c>
      <c r="D5261" t="s">
        <v>4034</v>
      </c>
      <c r="E5261" t="s">
        <v>5422</v>
      </c>
      <c r="F5261" t="s">
        <v>3753</v>
      </c>
      <c r="G5261">
        <v>210857302</v>
      </c>
      <c r="I5261" t="s">
        <v>3601</v>
      </c>
      <c r="J5261" t="s">
        <v>8452</v>
      </c>
      <c r="K5261" t="s">
        <v>3624</v>
      </c>
      <c r="L5261" t="s">
        <v>8457</v>
      </c>
      <c r="M5261">
        <v>8.6999999999999993</v>
      </c>
      <c r="N5261">
        <v>16</v>
      </c>
      <c r="O5261">
        <v>11.1</v>
      </c>
      <c r="P5261">
        <v>8.1999999999999993</v>
      </c>
      <c r="Q5261">
        <v>14.3</v>
      </c>
      <c r="R5261">
        <v>10.3</v>
      </c>
      <c r="S5261" t="b">
        <v>0</v>
      </c>
      <c r="T5261" t="b">
        <v>0</v>
      </c>
      <c r="U5261" t="b">
        <v>0</v>
      </c>
      <c r="V5261">
        <v>48000</v>
      </c>
      <c r="W5261">
        <v>39500</v>
      </c>
      <c r="X5261">
        <v>2.39</v>
      </c>
      <c r="Y5261">
        <v>51000</v>
      </c>
      <c r="Z5261">
        <v>2.33</v>
      </c>
    </row>
    <row r="5262" spans="1:26">
      <c r="A5262">
        <v>210857322</v>
      </c>
      <c r="B5262" t="s">
        <v>7552</v>
      </c>
      <c r="C5262" t="s">
        <v>3597</v>
      </c>
      <c r="D5262" t="s">
        <v>4034</v>
      </c>
      <c r="E5262" t="s">
        <v>5417</v>
      </c>
      <c r="F5262" t="s">
        <v>3753</v>
      </c>
      <c r="G5262">
        <v>210857322</v>
      </c>
      <c r="I5262" t="s">
        <v>3601</v>
      </c>
      <c r="J5262" t="s">
        <v>8452</v>
      </c>
      <c r="K5262" t="s">
        <v>3624</v>
      </c>
      <c r="L5262" t="s">
        <v>8457</v>
      </c>
      <c r="M5262">
        <v>8.6999999999999993</v>
      </c>
      <c r="N5262">
        <v>16</v>
      </c>
      <c r="O5262">
        <v>11.1</v>
      </c>
      <c r="P5262">
        <v>8.1999999999999993</v>
      </c>
      <c r="Q5262">
        <v>14.3</v>
      </c>
      <c r="R5262">
        <v>10.3</v>
      </c>
      <c r="S5262" t="b">
        <v>0</v>
      </c>
      <c r="T5262" t="b">
        <v>0</v>
      </c>
      <c r="U5262" t="b">
        <v>0</v>
      </c>
      <c r="V5262">
        <v>48000</v>
      </c>
      <c r="W5262">
        <v>39500</v>
      </c>
      <c r="X5262">
        <v>2.39</v>
      </c>
      <c r="Y5262">
        <v>51000</v>
      </c>
      <c r="Z5262">
        <v>2.33</v>
      </c>
    </row>
    <row r="5263" spans="1:26">
      <c r="A5263">
        <v>208130842</v>
      </c>
      <c r="B5263" t="s">
        <v>7552</v>
      </c>
      <c r="C5263" t="s">
        <v>3597</v>
      </c>
      <c r="D5263" t="s">
        <v>4034</v>
      </c>
      <c r="E5263" t="s">
        <v>7560</v>
      </c>
      <c r="F5263" t="s">
        <v>3753</v>
      </c>
      <c r="G5263">
        <v>208130842</v>
      </c>
      <c r="I5263" t="s">
        <v>3601</v>
      </c>
      <c r="J5263" t="s">
        <v>8450</v>
      </c>
      <c r="K5263" t="s">
        <v>3624</v>
      </c>
      <c r="L5263" t="s">
        <v>8436</v>
      </c>
      <c r="M5263">
        <v>8.6999999999999993</v>
      </c>
      <c r="N5263">
        <v>16</v>
      </c>
      <c r="O5263">
        <v>11.1</v>
      </c>
      <c r="P5263">
        <v>8.1999999999999993</v>
      </c>
      <c r="Q5263">
        <v>14.3</v>
      </c>
      <c r="R5263">
        <v>10.3</v>
      </c>
      <c r="S5263" t="b">
        <v>0</v>
      </c>
      <c r="T5263" t="b">
        <v>0</v>
      </c>
      <c r="U5263" t="b">
        <v>0</v>
      </c>
      <c r="V5263">
        <v>48000</v>
      </c>
      <c r="W5263">
        <v>39500</v>
      </c>
      <c r="X5263">
        <v>2.39</v>
      </c>
      <c r="Y5263">
        <v>51000</v>
      </c>
      <c r="Z5263">
        <v>2.33</v>
      </c>
    </row>
    <row r="5264" spans="1:26">
      <c r="A5264">
        <v>208280127</v>
      </c>
      <c r="B5264" t="s">
        <v>7552</v>
      </c>
      <c r="C5264" t="s">
        <v>3597</v>
      </c>
      <c r="D5264" t="s">
        <v>4034</v>
      </c>
      <c r="E5264" t="s">
        <v>5982</v>
      </c>
      <c r="F5264" t="s">
        <v>3753</v>
      </c>
      <c r="G5264">
        <v>208280127</v>
      </c>
      <c r="I5264" t="s">
        <v>3601</v>
      </c>
      <c r="J5264" t="s">
        <v>8451</v>
      </c>
      <c r="K5264" t="s">
        <v>3624</v>
      </c>
      <c r="L5264" t="s">
        <v>8438</v>
      </c>
      <c r="M5264">
        <v>8.6999999999999993</v>
      </c>
      <c r="N5264">
        <v>16</v>
      </c>
      <c r="O5264">
        <v>11.1</v>
      </c>
      <c r="P5264">
        <v>8.1999999999999993</v>
      </c>
      <c r="Q5264">
        <v>14.3</v>
      </c>
      <c r="R5264">
        <v>10.3</v>
      </c>
      <c r="S5264" t="b">
        <v>0</v>
      </c>
      <c r="T5264" t="b">
        <v>0</v>
      </c>
      <c r="U5264" t="b">
        <v>0</v>
      </c>
      <c r="V5264">
        <v>48000</v>
      </c>
      <c r="W5264">
        <v>39500</v>
      </c>
      <c r="X5264">
        <v>2.39</v>
      </c>
      <c r="Y5264">
        <v>51000</v>
      </c>
      <c r="Z5264">
        <v>2.33</v>
      </c>
    </row>
    <row r="5265" spans="1:26">
      <c r="A5265">
        <v>208280095</v>
      </c>
      <c r="B5265" t="s">
        <v>7552</v>
      </c>
      <c r="C5265" t="s">
        <v>3597</v>
      </c>
      <c r="D5265" t="s">
        <v>4034</v>
      </c>
      <c r="E5265" t="s">
        <v>5982</v>
      </c>
      <c r="F5265" t="s">
        <v>3621</v>
      </c>
      <c r="G5265">
        <v>208280095</v>
      </c>
      <c r="I5265" t="s">
        <v>3622</v>
      </c>
      <c r="J5265" t="s">
        <v>8451</v>
      </c>
      <c r="K5265" t="s">
        <v>3624</v>
      </c>
      <c r="L5265" t="s">
        <v>8434</v>
      </c>
      <c r="M5265">
        <v>8.3000000000000007</v>
      </c>
      <c r="N5265">
        <v>16.5</v>
      </c>
      <c r="O5265">
        <v>10.7</v>
      </c>
      <c r="P5265">
        <v>8.3000000000000007</v>
      </c>
      <c r="Q5265">
        <v>16.8</v>
      </c>
      <c r="R5265">
        <v>10.7</v>
      </c>
      <c r="S5265" t="b">
        <v>0</v>
      </c>
      <c r="T5265" t="b">
        <v>0</v>
      </c>
      <c r="U5265" t="b">
        <v>0</v>
      </c>
      <c r="V5265">
        <v>48000</v>
      </c>
      <c r="W5265">
        <v>35000</v>
      </c>
      <c r="X5265">
        <v>2.59</v>
      </c>
      <c r="Y5265">
        <v>46000</v>
      </c>
      <c r="Z5265">
        <v>2.3199999999999998</v>
      </c>
    </row>
    <row r="5266" spans="1:26">
      <c r="A5266">
        <v>208130836</v>
      </c>
      <c r="B5266" t="s">
        <v>7552</v>
      </c>
      <c r="C5266" t="s">
        <v>3597</v>
      </c>
      <c r="D5266" t="s">
        <v>4034</v>
      </c>
      <c r="E5266" t="s">
        <v>7560</v>
      </c>
      <c r="F5266" t="s">
        <v>3621</v>
      </c>
      <c r="G5266">
        <v>208130836</v>
      </c>
      <c r="I5266" t="s">
        <v>3622</v>
      </c>
      <c r="J5266" t="s">
        <v>8450</v>
      </c>
      <c r="K5266" t="s">
        <v>3624</v>
      </c>
      <c r="L5266" t="s">
        <v>8435</v>
      </c>
      <c r="M5266">
        <v>8.3000000000000007</v>
      </c>
      <c r="N5266">
        <v>16.5</v>
      </c>
      <c r="O5266">
        <v>10.7</v>
      </c>
      <c r="P5266">
        <v>8.3000000000000007</v>
      </c>
      <c r="Q5266">
        <v>16.8</v>
      </c>
      <c r="R5266">
        <v>10.7</v>
      </c>
      <c r="S5266" t="b">
        <v>0</v>
      </c>
      <c r="T5266" t="b">
        <v>0</v>
      </c>
      <c r="U5266" t="b">
        <v>0</v>
      </c>
      <c r="V5266">
        <v>48000</v>
      </c>
      <c r="W5266">
        <v>35000</v>
      </c>
      <c r="X5266">
        <v>2.59</v>
      </c>
      <c r="Y5266">
        <v>46000</v>
      </c>
      <c r="Z5266">
        <v>2.3199999999999998</v>
      </c>
    </row>
    <row r="5267" spans="1:26">
      <c r="A5267">
        <v>210857340</v>
      </c>
      <c r="B5267" t="s">
        <v>7552</v>
      </c>
      <c r="C5267" t="s">
        <v>3597</v>
      </c>
      <c r="D5267" t="s">
        <v>4034</v>
      </c>
      <c r="E5267" t="s">
        <v>5423</v>
      </c>
      <c r="F5267" t="s">
        <v>3621</v>
      </c>
      <c r="G5267">
        <v>210857340</v>
      </c>
      <c r="I5267" t="s">
        <v>3622</v>
      </c>
      <c r="J5267" t="s">
        <v>8452</v>
      </c>
      <c r="K5267" t="s">
        <v>3624</v>
      </c>
      <c r="L5267" t="s">
        <v>8456</v>
      </c>
      <c r="M5267">
        <v>8.3000000000000007</v>
      </c>
      <c r="N5267">
        <v>16.5</v>
      </c>
      <c r="O5267">
        <v>10.7</v>
      </c>
      <c r="P5267">
        <v>8.3000000000000007</v>
      </c>
      <c r="Q5267">
        <v>16.8</v>
      </c>
      <c r="R5267">
        <v>10.7</v>
      </c>
      <c r="S5267" t="b">
        <v>0</v>
      </c>
      <c r="T5267" t="b">
        <v>0</v>
      </c>
      <c r="U5267" t="b">
        <v>0</v>
      </c>
      <c r="V5267">
        <v>48000</v>
      </c>
      <c r="W5267">
        <v>35000</v>
      </c>
      <c r="X5267">
        <v>2.59</v>
      </c>
      <c r="Y5267">
        <v>46000</v>
      </c>
      <c r="Z5267">
        <v>2.3199999999999998</v>
      </c>
    </row>
    <row r="5268" spans="1:26">
      <c r="A5268">
        <v>210857320</v>
      </c>
      <c r="B5268" t="s">
        <v>7552</v>
      </c>
      <c r="C5268" t="s">
        <v>3597</v>
      </c>
      <c r="D5268" t="s">
        <v>4034</v>
      </c>
      <c r="E5268" t="s">
        <v>5417</v>
      </c>
      <c r="F5268" t="s">
        <v>3621</v>
      </c>
      <c r="G5268">
        <v>210857320</v>
      </c>
      <c r="I5268" t="s">
        <v>3622</v>
      </c>
      <c r="J5268" t="s">
        <v>8452</v>
      </c>
      <c r="K5268" t="s">
        <v>3624</v>
      </c>
      <c r="L5268" t="s">
        <v>8456</v>
      </c>
      <c r="M5268">
        <v>8.3000000000000007</v>
      </c>
      <c r="N5268">
        <v>16.5</v>
      </c>
      <c r="O5268">
        <v>10.7</v>
      </c>
      <c r="P5268">
        <v>8.3000000000000007</v>
      </c>
      <c r="Q5268">
        <v>16.8</v>
      </c>
      <c r="R5268">
        <v>10.7</v>
      </c>
      <c r="S5268" t="b">
        <v>0</v>
      </c>
      <c r="T5268" t="b">
        <v>0</v>
      </c>
      <c r="U5268" t="b">
        <v>0</v>
      </c>
      <c r="V5268">
        <v>48000</v>
      </c>
      <c r="W5268">
        <v>35000</v>
      </c>
      <c r="X5268">
        <v>2.59</v>
      </c>
      <c r="Y5268">
        <v>46000</v>
      </c>
      <c r="Z5268">
        <v>2.3199999999999998</v>
      </c>
    </row>
    <row r="5269" spans="1:26">
      <c r="A5269">
        <v>210857300</v>
      </c>
      <c r="B5269" t="s">
        <v>7552</v>
      </c>
      <c r="C5269" t="s">
        <v>3597</v>
      </c>
      <c r="D5269" t="s">
        <v>4034</v>
      </c>
      <c r="E5269" t="s">
        <v>5422</v>
      </c>
      <c r="F5269" t="s">
        <v>3621</v>
      </c>
      <c r="G5269">
        <v>210857300</v>
      </c>
      <c r="I5269" t="s">
        <v>3622</v>
      </c>
      <c r="J5269" t="s">
        <v>8452</v>
      </c>
      <c r="K5269" t="s">
        <v>3624</v>
      </c>
      <c r="L5269" t="s">
        <v>8456</v>
      </c>
      <c r="M5269">
        <v>8.3000000000000007</v>
      </c>
      <c r="N5269">
        <v>16.5</v>
      </c>
      <c r="O5269">
        <v>10.7</v>
      </c>
      <c r="P5269">
        <v>8.3000000000000007</v>
      </c>
      <c r="Q5269">
        <v>16.8</v>
      </c>
      <c r="R5269">
        <v>10.7</v>
      </c>
      <c r="S5269" t="b">
        <v>0</v>
      </c>
      <c r="T5269" t="b">
        <v>0</v>
      </c>
      <c r="U5269" t="b">
        <v>0</v>
      </c>
      <c r="V5269">
        <v>48000</v>
      </c>
      <c r="W5269">
        <v>35000</v>
      </c>
      <c r="X5269">
        <v>2.59</v>
      </c>
      <c r="Y5269">
        <v>46000</v>
      </c>
      <c r="Z5269">
        <v>2.3199999999999998</v>
      </c>
    </row>
    <row r="5270" spans="1:26">
      <c r="A5270">
        <v>209843078</v>
      </c>
      <c r="B5270" t="s">
        <v>7552</v>
      </c>
      <c r="C5270" t="s">
        <v>3597</v>
      </c>
      <c r="D5270" t="s">
        <v>4034</v>
      </c>
      <c r="E5270" t="s">
        <v>7568</v>
      </c>
      <c r="F5270" t="s">
        <v>3621</v>
      </c>
      <c r="G5270">
        <v>209843078</v>
      </c>
      <c r="I5270" t="s">
        <v>3622</v>
      </c>
      <c r="J5270" t="s">
        <v>8454</v>
      </c>
      <c r="K5270" t="s">
        <v>3624</v>
      </c>
      <c r="L5270" t="s">
        <v>8433</v>
      </c>
      <c r="M5270">
        <v>8.3000000000000007</v>
      </c>
      <c r="N5270">
        <v>16.5</v>
      </c>
      <c r="O5270">
        <v>10.7</v>
      </c>
      <c r="P5270">
        <v>8.3000000000000007</v>
      </c>
      <c r="Q5270">
        <v>16.8</v>
      </c>
      <c r="R5270">
        <v>10.7</v>
      </c>
      <c r="S5270" t="b">
        <v>0</v>
      </c>
      <c r="T5270" t="b">
        <v>0</v>
      </c>
      <c r="U5270" t="b">
        <v>0</v>
      </c>
      <c r="V5270">
        <v>48000</v>
      </c>
      <c r="W5270">
        <v>35000</v>
      </c>
      <c r="X5270">
        <v>2.59</v>
      </c>
      <c r="Y5270">
        <v>46000</v>
      </c>
      <c r="Z5270">
        <v>2.3199999999999998</v>
      </c>
    </row>
    <row r="5271" spans="1:26">
      <c r="A5271">
        <v>210799613</v>
      </c>
      <c r="B5271" t="s">
        <v>7552</v>
      </c>
      <c r="C5271" t="s">
        <v>3597</v>
      </c>
      <c r="D5271" t="s">
        <v>4034</v>
      </c>
      <c r="E5271" t="s">
        <v>7563</v>
      </c>
      <c r="F5271" t="s">
        <v>3621</v>
      </c>
      <c r="G5271">
        <v>210799613</v>
      </c>
      <c r="I5271" t="s">
        <v>3622</v>
      </c>
      <c r="J5271" t="s">
        <v>8094</v>
      </c>
      <c r="K5271" t="s">
        <v>3624</v>
      </c>
      <c r="L5271" t="s">
        <v>8088</v>
      </c>
      <c r="M5271">
        <v>8.3000000000000007</v>
      </c>
      <c r="N5271">
        <v>16.5</v>
      </c>
      <c r="O5271">
        <v>10.7</v>
      </c>
      <c r="P5271">
        <v>8.3000000000000007</v>
      </c>
      <c r="Q5271">
        <v>16.8</v>
      </c>
      <c r="R5271">
        <v>10.7</v>
      </c>
      <c r="S5271" t="b">
        <v>0</v>
      </c>
      <c r="T5271" t="b">
        <v>0</v>
      </c>
      <c r="U5271" t="b">
        <v>0</v>
      </c>
      <c r="V5271">
        <v>48000</v>
      </c>
      <c r="W5271">
        <v>35000</v>
      </c>
      <c r="X5271">
        <v>2.59</v>
      </c>
      <c r="Y5271">
        <v>46000</v>
      </c>
      <c r="Z5271">
        <v>2.3199999999999998</v>
      </c>
    </row>
    <row r="5272" spans="1:26">
      <c r="A5272">
        <v>210799615</v>
      </c>
      <c r="B5272" t="s">
        <v>7552</v>
      </c>
      <c r="C5272" t="s">
        <v>3597</v>
      </c>
      <c r="D5272" t="s">
        <v>4034</v>
      </c>
      <c r="E5272" t="s">
        <v>7563</v>
      </c>
      <c r="F5272" t="s">
        <v>3621</v>
      </c>
      <c r="G5272">
        <v>210799615</v>
      </c>
      <c r="I5272" t="s">
        <v>3622</v>
      </c>
      <c r="J5272" t="s">
        <v>8094</v>
      </c>
      <c r="K5272" t="s">
        <v>3624</v>
      </c>
      <c r="L5272" t="s">
        <v>5229</v>
      </c>
      <c r="M5272">
        <v>8.1999999999999993</v>
      </c>
      <c r="N5272">
        <v>17</v>
      </c>
      <c r="O5272">
        <v>10.8</v>
      </c>
      <c r="P5272">
        <v>8.1999999999999993</v>
      </c>
      <c r="Q5272">
        <v>17</v>
      </c>
      <c r="R5272">
        <v>9.8000000000000007</v>
      </c>
      <c r="S5272" t="b">
        <v>0</v>
      </c>
      <c r="T5272" t="b">
        <v>0</v>
      </c>
      <c r="U5272" t="b">
        <v>0</v>
      </c>
      <c r="V5272">
        <v>48000</v>
      </c>
      <c r="W5272">
        <v>35000</v>
      </c>
      <c r="X5272">
        <v>2.34</v>
      </c>
      <c r="Y5272">
        <v>52000</v>
      </c>
      <c r="Z5272">
        <v>2.1</v>
      </c>
    </row>
    <row r="5273" spans="1:26">
      <c r="A5273">
        <v>208650627</v>
      </c>
      <c r="B5273" t="s">
        <v>7552</v>
      </c>
      <c r="C5273" t="s">
        <v>3597</v>
      </c>
      <c r="D5273" t="s">
        <v>4034</v>
      </c>
      <c r="E5273" t="s">
        <v>5413</v>
      </c>
      <c r="F5273" t="s">
        <v>3621</v>
      </c>
      <c r="G5273">
        <v>208650627</v>
      </c>
      <c r="I5273" t="s">
        <v>3622</v>
      </c>
      <c r="J5273" t="s">
        <v>8455</v>
      </c>
      <c r="K5273" t="s">
        <v>3624</v>
      </c>
      <c r="L5273" t="s">
        <v>8084</v>
      </c>
      <c r="M5273">
        <v>8.1999999999999993</v>
      </c>
      <c r="N5273">
        <v>17</v>
      </c>
      <c r="O5273">
        <v>10.8</v>
      </c>
      <c r="P5273">
        <v>8.1999999999999993</v>
      </c>
      <c r="Q5273">
        <v>17</v>
      </c>
      <c r="R5273">
        <v>9.8000000000000007</v>
      </c>
      <c r="S5273" t="b">
        <v>0</v>
      </c>
      <c r="T5273" t="b">
        <v>0</v>
      </c>
      <c r="U5273" t="b">
        <v>0</v>
      </c>
      <c r="V5273">
        <v>48000</v>
      </c>
      <c r="W5273">
        <v>35000</v>
      </c>
      <c r="X5273">
        <v>2.34</v>
      </c>
      <c r="Y5273">
        <v>52000</v>
      </c>
      <c r="Z5273">
        <v>2.1</v>
      </c>
    </row>
    <row r="5274" spans="1:26">
      <c r="A5274">
        <v>209843080</v>
      </c>
      <c r="B5274" t="s">
        <v>7552</v>
      </c>
      <c r="C5274" t="s">
        <v>3597</v>
      </c>
      <c r="D5274" t="s">
        <v>4034</v>
      </c>
      <c r="E5274" t="s">
        <v>7568</v>
      </c>
      <c r="F5274" t="s">
        <v>3621</v>
      </c>
      <c r="G5274">
        <v>209843080</v>
      </c>
      <c r="I5274" t="s">
        <v>3622</v>
      </c>
      <c r="J5274" t="s">
        <v>8454</v>
      </c>
      <c r="K5274" t="s">
        <v>3624</v>
      </c>
      <c r="L5274" t="s">
        <v>8432</v>
      </c>
      <c r="M5274">
        <v>8.1999999999999993</v>
      </c>
      <c r="N5274">
        <v>17</v>
      </c>
      <c r="O5274">
        <v>10.8</v>
      </c>
      <c r="P5274">
        <v>8.1999999999999993</v>
      </c>
      <c r="Q5274">
        <v>17</v>
      </c>
      <c r="R5274">
        <v>9.8000000000000007</v>
      </c>
      <c r="S5274" t="b">
        <v>0</v>
      </c>
      <c r="T5274" t="b">
        <v>0</v>
      </c>
      <c r="U5274" t="b">
        <v>0</v>
      </c>
      <c r="V5274">
        <v>48000</v>
      </c>
      <c r="W5274">
        <v>35000</v>
      </c>
      <c r="X5274">
        <v>2.34</v>
      </c>
      <c r="Y5274">
        <v>52000</v>
      </c>
      <c r="Z5274">
        <v>2.1</v>
      </c>
    </row>
    <row r="5275" spans="1:26">
      <c r="A5275">
        <v>210857305</v>
      </c>
      <c r="B5275" t="s">
        <v>7552</v>
      </c>
      <c r="C5275" t="s">
        <v>3597</v>
      </c>
      <c r="D5275" t="s">
        <v>4034</v>
      </c>
      <c r="E5275" t="s">
        <v>5422</v>
      </c>
      <c r="F5275" t="s">
        <v>3621</v>
      </c>
      <c r="G5275">
        <v>210857305</v>
      </c>
      <c r="I5275" t="s">
        <v>3622</v>
      </c>
      <c r="J5275" t="s">
        <v>8452</v>
      </c>
      <c r="K5275" t="s">
        <v>3624</v>
      </c>
      <c r="L5275" t="s">
        <v>8453</v>
      </c>
      <c r="M5275">
        <v>8.1999999999999993</v>
      </c>
      <c r="N5275">
        <v>17</v>
      </c>
      <c r="O5275">
        <v>10.8</v>
      </c>
      <c r="P5275">
        <v>8.1999999999999993</v>
      </c>
      <c r="Q5275">
        <v>17</v>
      </c>
      <c r="R5275">
        <v>9.8000000000000007</v>
      </c>
      <c r="S5275" t="b">
        <v>0</v>
      </c>
      <c r="T5275" t="b">
        <v>0</v>
      </c>
      <c r="U5275" t="b">
        <v>0</v>
      </c>
      <c r="V5275">
        <v>48000</v>
      </c>
      <c r="W5275">
        <v>35000</v>
      </c>
      <c r="X5275">
        <v>2.34</v>
      </c>
      <c r="Y5275">
        <v>52000</v>
      </c>
      <c r="Z5275">
        <v>2.1</v>
      </c>
    </row>
    <row r="5276" spans="1:26">
      <c r="A5276">
        <v>210857325</v>
      </c>
      <c r="B5276" t="s">
        <v>7552</v>
      </c>
      <c r="C5276" t="s">
        <v>3597</v>
      </c>
      <c r="D5276" t="s">
        <v>4034</v>
      </c>
      <c r="E5276" t="s">
        <v>5417</v>
      </c>
      <c r="F5276" t="s">
        <v>3621</v>
      </c>
      <c r="G5276">
        <v>210857325</v>
      </c>
      <c r="I5276" t="s">
        <v>3622</v>
      </c>
      <c r="J5276" t="s">
        <v>8452</v>
      </c>
      <c r="K5276" t="s">
        <v>3624</v>
      </c>
      <c r="L5276" t="s">
        <v>8453</v>
      </c>
      <c r="M5276">
        <v>8.1999999999999993</v>
      </c>
      <c r="N5276">
        <v>17</v>
      </c>
      <c r="O5276">
        <v>10.8</v>
      </c>
      <c r="P5276">
        <v>8.1999999999999993</v>
      </c>
      <c r="Q5276">
        <v>17</v>
      </c>
      <c r="R5276">
        <v>9.8000000000000007</v>
      </c>
      <c r="S5276" t="b">
        <v>0</v>
      </c>
      <c r="T5276" t="b">
        <v>0</v>
      </c>
      <c r="U5276" t="b">
        <v>0</v>
      </c>
      <c r="V5276">
        <v>48000</v>
      </c>
      <c r="W5276">
        <v>35000</v>
      </c>
      <c r="X5276">
        <v>2.34</v>
      </c>
      <c r="Y5276">
        <v>52000</v>
      </c>
      <c r="Z5276">
        <v>2.1</v>
      </c>
    </row>
    <row r="5277" spans="1:26">
      <c r="A5277">
        <v>210857345</v>
      </c>
      <c r="B5277" t="s">
        <v>7552</v>
      </c>
      <c r="C5277" t="s">
        <v>3597</v>
      </c>
      <c r="D5277" t="s">
        <v>4034</v>
      </c>
      <c r="E5277" t="s">
        <v>5423</v>
      </c>
      <c r="F5277" t="s">
        <v>3621</v>
      </c>
      <c r="G5277">
        <v>210857345</v>
      </c>
      <c r="I5277" t="s">
        <v>3622</v>
      </c>
      <c r="J5277" t="s">
        <v>8452</v>
      </c>
      <c r="K5277" t="s">
        <v>3624</v>
      </c>
      <c r="L5277" t="s">
        <v>8453</v>
      </c>
      <c r="M5277">
        <v>8.1999999999999993</v>
      </c>
      <c r="N5277">
        <v>17</v>
      </c>
      <c r="O5277">
        <v>10.8</v>
      </c>
      <c r="P5277">
        <v>8.1999999999999993</v>
      </c>
      <c r="Q5277">
        <v>17</v>
      </c>
      <c r="R5277">
        <v>9.8000000000000007</v>
      </c>
      <c r="S5277" t="b">
        <v>0</v>
      </c>
      <c r="T5277" t="b">
        <v>0</v>
      </c>
      <c r="U5277" t="b">
        <v>0</v>
      </c>
      <c r="V5277">
        <v>48000</v>
      </c>
      <c r="W5277">
        <v>35000</v>
      </c>
      <c r="X5277">
        <v>2.34</v>
      </c>
      <c r="Y5277">
        <v>52000</v>
      </c>
      <c r="Z5277">
        <v>2.1</v>
      </c>
    </row>
    <row r="5278" spans="1:26">
      <c r="A5278">
        <v>208280172</v>
      </c>
      <c r="B5278" t="s">
        <v>7552</v>
      </c>
      <c r="C5278" t="s">
        <v>3597</v>
      </c>
      <c r="D5278" t="s">
        <v>4034</v>
      </c>
      <c r="E5278" t="s">
        <v>5982</v>
      </c>
      <c r="F5278" t="s">
        <v>3621</v>
      </c>
      <c r="G5278">
        <v>208280172</v>
      </c>
      <c r="I5278" t="s">
        <v>3622</v>
      </c>
      <c r="J5278" t="s">
        <v>8451</v>
      </c>
      <c r="K5278" t="s">
        <v>3624</v>
      </c>
      <c r="L5278" t="s">
        <v>8430</v>
      </c>
      <c r="M5278">
        <v>8.1999999999999993</v>
      </c>
      <c r="N5278">
        <v>17</v>
      </c>
      <c r="O5278">
        <v>10.8</v>
      </c>
      <c r="P5278">
        <v>8.1999999999999993</v>
      </c>
      <c r="Q5278">
        <v>17</v>
      </c>
      <c r="R5278">
        <v>9.8000000000000007</v>
      </c>
      <c r="S5278" t="b">
        <v>0</v>
      </c>
      <c r="T5278" t="b">
        <v>0</v>
      </c>
      <c r="U5278" t="b">
        <v>0</v>
      </c>
      <c r="V5278">
        <v>48000</v>
      </c>
      <c r="W5278">
        <v>35000</v>
      </c>
      <c r="X5278">
        <v>2.34</v>
      </c>
      <c r="Y5278">
        <v>52000</v>
      </c>
      <c r="Z5278">
        <v>2.1</v>
      </c>
    </row>
    <row r="5279" spans="1:26">
      <c r="A5279">
        <v>208130847</v>
      </c>
      <c r="B5279" t="s">
        <v>7552</v>
      </c>
      <c r="C5279" t="s">
        <v>3597</v>
      </c>
      <c r="D5279" t="s">
        <v>4034</v>
      </c>
      <c r="E5279" t="s">
        <v>7560</v>
      </c>
      <c r="F5279" t="s">
        <v>3621</v>
      </c>
      <c r="G5279">
        <v>208130847</v>
      </c>
      <c r="I5279" t="s">
        <v>3622</v>
      </c>
      <c r="J5279" t="s">
        <v>8450</v>
      </c>
      <c r="K5279" t="s">
        <v>3624</v>
      </c>
      <c r="L5279" t="s">
        <v>8428</v>
      </c>
      <c r="M5279">
        <v>8.1999999999999993</v>
      </c>
      <c r="N5279">
        <v>17</v>
      </c>
      <c r="O5279">
        <v>10.8</v>
      </c>
      <c r="P5279">
        <v>8.1999999999999993</v>
      </c>
      <c r="Q5279">
        <v>17</v>
      </c>
      <c r="R5279">
        <v>9.8000000000000007</v>
      </c>
      <c r="S5279" t="b">
        <v>0</v>
      </c>
      <c r="T5279" t="b">
        <v>0</v>
      </c>
      <c r="U5279" t="b">
        <v>0</v>
      </c>
      <c r="V5279">
        <v>48000</v>
      </c>
      <c r="W5279">
        <v>35000</v>
      </c>
      <c r="X5279">
        <v>2.34</v>
      </c>
      <c r="Y5279">
        <v>52000</v>
      </c>
      <c r="Z5279">
        <v>2.1</v>
      </c>
    </row>
    <row r="5280" spans="1:26">
      <c r="A5280">
        <v>208130841</v>
      </c>
      <c r="B5280" t="s">
        <v>7552</v>
      </c>
      <c r="C5280" t="s">
        <v>3597</v>
      </c>
      <c r="D5280" t="s">
        <v>4034</v>
      </c>
      <c r="E5280" t="s">
        <v>7560</v>
      </c>
      <c r="F5280" t="s">
        <v>3753</v>
      </c>
      <c r="G5280">
        <v>208130841</v>
      </c>
      <c r="I5280" t="s">
        <v>3601</v>
      </c>
      <c r="J5280" t="s">
        <v>8447</v>
      </c>
      <c r="K5280" t="s">
        <v>3624</v>
      </c>
      <c r="L5280" t="s">
        <v>8421</v>
      </c>
      <c r="M5280">
        <v>9</v>
      </c>
      <c r="N5280">
        <v>17.5</v>
      </c>
      <c r="O5280">
        <v>11.5</v>
      </c>
      <c r="P5280">
        <v>9</v>
      </c>
      <c r="Q5280">
        <v>16.5</v>
      </c>
      <c r="R5280">
        <v>11</v>
      </c>
      <c r="S5280" t="b">
        <v>0</v>
      </c>
      <c r="T5280" t="b">
        <v>0</v>
      </c>
      <c r="U5280" t="b">
        <v>0</v>
      </c>
      <c r="V5280">
        <v>36000</v>
      </c>
      <c r="W5280">
        <v>34000</v>
      </c>
      <c r="X5280">
        <v>2.4900000000000002</v>
      </c>
      <c r="Y5280">
        <v>43000</v>
      </c>
      <c r="Z5280">
        <v>2.23</v>
      </c>
    </row>
    <row r="5281" spans="1:26">
      <c r="A5281">
        <v>208280125</v>
      </c>
      <c r="B5281" t="s">
        <v>7552</v>
      </c>
      <c r="C5281" t="s">
        <v>3597</v>
      </c>
      <c r="D5281" t="s">
        <v>4034</v>
      </c>
      <c r="E5281" t="s">
        <v>5982</v>
      </c>
      <c r="F5281" t="s">
        <v>3753</v>
      </c>
      <c r="G5281">
        <v>208280125</v>
      </c>
      <c r="I5281" t="s">
        <v>3601</v>
      </c>
      <c r="J5281" t="s">
        <v>8446</v>
      </c>
      <c r="K5281" t="s">
        <v>3624</v>
      </c>
      <c r="L5281" t="s">
        <v>8424</v>
      </c>
      <c r="M5281">
        <v>9</v>
      </c>
      <c r="N5281">
        <v>17.5</v>
      </c>
      <c r="O5281">
        <v>11.5</v>
      </c>
      <c r="P5281">
        <v>9</v>
      </c>
      <c r="Q5281">
        <v>16.5</v>
      </c>
      <c r="R5281">
        <v>11</v>
      </c>
      <c r="S5281" t="b">
        <v>0</v>
      </c>
      <c r="T5281" t="b">
        <v>0</v>
      </c>
      <c r="U5281" t="b">
        <v>0</v>
      </c>
      <c r="V5281">
        <v>36000</v>
      </c>
      <c r="W5281">
        <v>34000</v>
      </c>
      <c r="X5281">
        <v>2.4900000000000002</v>
      </c>
      <c r="Y5281">
        <v>43000</v>
      </c>
      <c r="Z5281">
        <v>2.23</v>
      </c>
    </row>
    <row r="5282" spans="1:26">
      <c r="A5282">
        <v>210857341</v>
      </c>
      <c r="B5282" t="s">
        <v>7552</v>
      </c>
      <c r="C5282" t="s">
        <v>3597</v>
      </c>
      <c r="D5282" t="s">
        <v>4034</v>
      </c>
      <c r="E5282" t="s">
        <v>5423</v>
      </c>
      <c r="F5282" t="s">
        <v>3753</v>
      </c>
      <c r="G5282">
        <v>210857341</v>
      </c>
      <c r="I5282" t="s">
        <v>3601</v>
      </c>
      <c r="J5282" t="s">
        <v>8444</v>
      </c>
      <c r="K5282" t="s">
        <v>3624</v>
      </c>
      <c r="L5282" t="s">
        <v>8449</v>
      </c>
      <c r="M5282">
        <v>9</v>
      </c>
      <c r="N5282">
        <v>17.5</v>
      </c>
      <c r="O5282">
        <v>11.5</v>
      </c>
      <c r="P5282">
        <v>9</v>
      </c>
      <c r="Q5282">
        <v>16.5</v>
      </c>
      <c r="R5282">
        <v>11</v>
      </c>
      <c r="S5282" t="b">
        <v>0</v>
      </c>
      <c r="T5282" t="b">
        <v>0</v>
      </c>
      <c r="U5282" t="b">
        <v>0</v>
      </c>
      <c r="V5282">
        <v>36000</v>
      </c>
      <c r="W5282">
        <v>34000</v>
      </c>
      <c r="X5282">
        <v>2.4900000000000002</v>
      </c>
      <c r="Y5282">
        <v>43000</v>
      </c>
      <c r="Z5282">
        <v>2.23</v>
      </c>
    </row>
    <row r="5283" spans="1:26">
      <c r="A5283">
        <v>210857321</v>
      </c>
      <c r="B5283" t="s">
        <v>7552</v>
      </c>
      <c r="C5283" t="s">
        <v>3597</v>
      </c>
      <c r="D5283" t="s">
        <v>4034</v>
      </c>
      <c r="E5283" t="s">
        <v>5417</v>
      </c>
      <c r="F5283" t="s">
        <v>3753</v>
      </c>
      <c r="G5283">
        <v>210857321</v>
      </c>
      <c r="I5283" t="s">
        <v>3601</v>
      </c>
      <c r="J5283" t="s">
        <v>8444</v>
      </c>
      <c r="K5283" t="s">
        <v>3624</v>
      </c>
      <c r="L5283" t="s">
        <v>8449</v>
      </c>
      <c r="M5283">
        <v>9</v>
      </c>
      <c r="N5283">
        <v>17.5</v>
      </c>
      <c r="O5283">
        <v>11.5</v>
      </c>
      <c r="P5283">
        <v>9</v>
      </c>
      <c r="Q5283">
        <v>16.5</v>
      </c>
      <c r="R5283">
        <v>11</v>
      </c>
      <c r="S5283" t="b">
        <v>0</v>
      </c>
      <c r="T5283" t="b">
        <v>0</v>
      </c>
      <c r="U5283" t="b">
        <v>0</v>
      </c>
      <c r="V5283">
        <v>36000</v>
      </c>
      <c r="W5283">
        <v>34000</v>
      </c>
      <c r="X5283">
        <v>2.4900000000000002</v>
      </c>
      <c r="Y5283">
        <v>43000</v>
      </c>
      <c r="Z5283">
        <v>2.23</v>
      </c>
    </row>
    <row r="5284" spans="1:26">
      <c r="A5284">
        <v>210857301</v>
      </c>
      <c r="B5284" t="s">
        <v>7552</v>
      </c>
      <c r="C5284" t="s">
        <v>3597</v>
      </c>
      <c r="D5284" t="s">
        <v>4034</v>
      </c>
      <c r="E5284" t="s">
        <v>5422</v>
      </c>
      <c r="F5284" t="s">
        <v>3753</v>
      </c>
      <c r="G5284">
        <v>210857301</v>
      </c>
      <c r="I5284" t="s">
        <v>3601</v>
      </c>
      <c r="J5284" t="s">
        <v>8444</v>
      </c>
      <c r="K5284" t="s">
        <v>3624</v>
      </c>
      <c r="L5284" t="s">
        <v>8449</v>
      </c>
      <c r="M5284">
        <v>9</v>
      </c>
      <c r="N5284">
        <v>17.5</v>
      </c>
      <c r="O5284">
        <v>11.5</v>
      </c>
      <c r="P5284">
        <v>9</v>
      </c>
      <c r="Q5284">
        <v>16.5</v>
      </c>
      <c r="R5284">
        <v>11</v>
      </c>
      <c r="S5284" t="b">
        <v>0</v>
      </c>
      <c r="T5284" t="b">
        <v>0</v>
      </c>
      <c r="U5284" t="b">
        <v>0</v>
      </c>
      <c r="V5284">
        <v>36000</v>
      </c>
      <c r="W5284">
        <v>34000</v>
      </c>
      <c r="X5284">
        <v>2.4900000000000002</v>
      </c>
      <c r="Y5284">
        <v>43000</v>
      </c>
      <c r="Z5284">
        <v>2.23</v>
      </c>
    </row>
    <row r="5285" spans="1:26">
      <c r="A5285">
        <v>209843076</v>
      </c>
      <c r="B5285" t="s">
        <v>7552</v>
      </c>
      <c r="C5285" t="s">
        <v>3597</v>
      </c>
      <c r="D5285" t="s">
        <v>4034</v>
      </c>
      <c r="E5285" t="s">
        <v>7568</v>
      </c>
      <c r="F5285" t="s">
        <v>3753</v>
      </c>
      <c r="G5285">
        <v>209843076</v>
      </c>
      <c r="I5285" t="s">
        <v>3601</v>
      </c>
      <c r="J5285" t="s">
        <v>8443</v>
      </c>
      <c r="K5285" t="s">
        <v>3624</v>
      </c>
      <c r="L5285" t="s">
        <v>8418</v>
      </c>
      <c r="M5285">
        <v>9</v>
      </c>
      <c r="N5285">
        <v>17.5</v>
      </c>
      <c r="O5285">
        <v>11.5</v>
      </c>
      <c r="P5285">
        <v>9</v>
      </c>
      <c r="Q5285">
        <v>16.5</v>
      </c>
      <c r="R5285">
        <v>11</v>
      </c>
      <c r="S5285" t="b">
        <v>0</v>
      </c>
      <c r="T5285" t="b">
        <v>0</v>
      </c>
      <c r="U5285" t="b">
        <v>0</v>
      </c>
      <c r="V5285">
        <v>36000</v>
      </c>
      <c r="W5285">
        <v>34000</v>
      </c>
      <c r="X5285">
        <v>2.4900000000000002</v>
      </c>
      <c r="Y5285">
        <v>43000</v>
      </c>
      <c r="Z5285">
        <v>2.23</v>
      </c>
    </row>
    <row r="5286" spans="1:26">
      <c r="A5286">
        <v>208650625</v>
      </c>
      <c r="B5286" t="s">
        <v>7552</v>
      </c>
      <c r="C5286" t="s">
        <v>3597</v>
      </c>
      <c r="D5286" t="s">
        <v>4034</v>
      </c>
      <c r="E5286" t="s">
        <v>5413</v>
      </c>
      <c r="F5286" t="s">
        <v>3753</v>
      </c>
      <c r="G5286">
        <v>208650625</v>
      </c>
      <c r="I5286" t="s">
        <v>3601</v>
      </c>
      <c r="J5286" t="s">
        <v>8442</v>
      </c>
      <c r="K5286" t="s">
        <v>3624</v>
      </c>
      <c r="L5286" t="s">
        <v>8082</v>
      </c>
      <c r="M5286">
        <v>9</v>
      </c>
      <c r="N5286">
        <v>17.5</v>
      </c>
      <c r="O5286">
        <v>11.5</v>
      </c>
      <c r="P5286">
        <v>9</v>
      </c>
      <c r="Q5286">
        <v>16.5</v>
      </c>
      <c r="R5286">
        <v>11</v>
      </c>
      <c r="S5286" t="b">
        <v>0</v>
      </c>
      <c r="T5286" t="b">
        <v>0</v>
      </c>
      <c r="U5286" t="b">
        <v>0</v>
      </c>
      <c r="V5286">
        <v>36000</v>
      </c>
      <c r="W5286">
        <v>34000</v>
      </c>
      <c r="X5286">
        <v>2.4900000000000002</v>
      </c>
      <c r="Y5286">
        <v>43000</v>
      </c>
      <c r="Z5286">
        <v>2.23</v>
      </c>
    </row>
    <row r="5287" spans="1:26">
      <c r="A5287">
        <v>210799611</v>
      </c>
      <c r="B5287" t="s">
        <v>7552</v>
      </c>
      <c r="C5287" t="s">
        <v>3597</v>
      </c>
      <c r="D5287" t="s">
        <v>4034</v>
      </c>
      <c r="E5287" t="s">
        <v>7563</v>
      </c>
      <c r="F5287" t="s">
        <v>3753</v>
      </c>
      <c r="G5287">
        <v>210799611</v>
      </c>
      <c r="I5287" t="s">
        <v>3601</v>
      </c>
      <c r="J5287" t="s">
        <v>8091</v>
      </c>
      <c r="K5287" t="s">
        <v>3624</v>
      </c>
      <c r="L5287" t="s">
        <v>6720</v>
      </c>
      <c r="M5287">
        <v>9</v>
      </c>
      <c r="N5287">
        <v>17.5</v>
      </c>
      <c r="O5287">
        <v>11.5</v>
      </c>
      <c r="P5287">
        <v>9</v>
      </c>
      <c r="Q5287">
        <v>16.5</v>
      </c>
      <c r="R5287">
        <v>11</v>
      </c>
      <c r="S5287" t="b">
        <v>0</v>
      </c>
      <c r="T5287" t="b">
        <v>0</v>
      </c>
      <c r="U5287" t="b">
        <v>0</v>
      </c>
      <c r="V5287">
        <v>36000</v>
      </c>
      <c r="W5287">
        <v>34000</v>
      </c>
      <c r="X5287">
        <v>2.4900000000000002</v>
      </c>
      <c r="Y5287">
        <v>43000</v>
      </c>
      <c r="Z5287">
        <v>2.23</v>
      </c>
    </row>
    <row r="5288" spans="1:26">
      <c r="A5288">
        <v>210799610</v>
      </c>
      <c r="B5288" t="s">
        <v>7552</v>
      </c>
      <c r="C5288" t="s">
        <v>3597</v>
      </c>
      <c r="D5288" t="s">
        <v>4034</v>
      </c>
      <c r="E5288" t="s">
        <v>7563</v>
      </c>
      <c r="F5288" t="s">
        <v>3621</v>
      </c>
      <c r="G5288">
        <v>210799610</v>
      </c>
      <c r="I5288" t="s">
        <v>3622</v>
      </c>
      <c r="J5288" t="s">
        <v>8091</v>
      </c>
      <c r="K5288" t="s">
        <v>3624</v>
      </c>
      <c r="L5288" t="s">
        <v>8077</v>
      </c>
      <c r="M5288">
        <v>9.5</v>
      </c>
      <c r="N5288">
        <v>19</v>
      </c>
      <c r="O5288">
        <v>10.3</v>
      </c>
      <c r="P5288">
        <v>9.5</v>
      </c>
      <c r="Q5288">
        <v>19.399999999999999</v>
      </c>
      <c r="R5288">
        <v>10.5</v>
      </c>
      <c r="S5288" t="b">
        <v>0</v>
      </c>
      <c r="T5288" t="b">
        <v>0</v>
      </c>
      <c r="U5288" t="b">
        <v>1</v>
      </c>
      <c r="V5288">
        <v>36000</v>
      </c>
      <c r="W5288">
        <v>33000</v>
      </c>
      <c r="X5288">
        <v>2.4</v>
      </c>
      <c r="Y5288">
        <v>40500</v>
      </c>
      <c r="Z5288">
        <v>1.93</v>
      </c>
    </row>
    <row r="5289" spans="1:26">
      <c r="A5289">
        <v>210857299</v>
      </c>
      <c r="B5289" t="s">
        <v>7552</v>
      </c>
      <c r="C5289" t="s">
        <v>3597</v>
      </c>
      <c r="D5289" t="s">
        <v>4034</v>
      </c>
      <c r="E5289" t="s">
        <v>5422</v>
      </c>
      <c r="F5289" t="s">
        <v>3621</v>
      </c>
      <c r="G5289">
        <v>210857299</v>
      </c>
      <c r="I5289" t="s">
        <v>3622</v>
      </c>
      <c r="J5289" t="s">
        <v>8444</v>
      </c>
      <c r="K5289" t="s">
        <v>3624</v>
      </c>
      <c r="L5289" t="s">
        <v>8448</v>
      </c>
      <c r="M5289">
        <v>9.5</v>
      </c>
      <c r="N5289">
        <v>19</v>
      </c>
      <c r="O5289">
        <v>10.3</v>
      </c>
      <c r="P5289">
        <v>9.5</v>
      </c>
      <c r="Q5289">
        <v>19.399999999999999</v>
      </c>
      <c r="R5289">
        <v>10.5</v>
      </c>
      <c r="S5289" t="b">
        <v>0</v>
      </c>
      <c r="T5289" t="b">
        <v>0</v>
      </c>
      <c r="U5289" t="b">
        <v>1</v>
      </c>
      <c r="V5289">
        <v>36000</v>
      </c>
      <c r="W5289">
        <v>33000</v>
      </c>
      <c r="X5289">
        <v>2.4</v>
      </c>
      <c r="Y5289">
        <v>40500</v>
      </c>
      <c r="Z5289">
        <v>1.93</v>
      </c>
    </row>
    <row r="5290" spans="1:26">
      <c r="A5290">
        <v>209843075</v>
      </c>
      <c r="B5290" t="s">
        <v>7552</v>
      </c>
      <c r="C5290" t="s">
        <v>3597</v>
      </c>
      <c r="D5290" t="s">
        <v>4034</v>
      </c>
      <c r="E5290" t="s">
        <v>7568</v>
      </c>
      <c r="F5290" t="s">
        <v>3621</v>
      </c>
      <c r="G5290">
        <v>209843075</v>
      </c>
      <c r="I5290" t="s">
        <v>3622</v>
      </c>
      <c r="J5290" t="s">
        <v>8443</v>
      </c>
      <c r="K5290" t="s">
        <v>3624</v>
      </c>
      <c r="L5290" t="s">
        <v>8416</v>
      </c>
      <c r="M5290">
        <v>9.5</v>
      </c>
      <c r="N5290">
        <v>19</v>
      </c>
      <c r="O5290">
        <v>10.3</v>
      </c>
      <c r="P5290">
        <v>9.5</v>
      </c>
      <c r="Q5290">
        <v>19.399999999999999</v>
      </c>
      <c r="R5290">
        <v>10.5</v>
      </c>
      <c r="S5290" t="b">
        <v>0</v>
      </c>
      <c r="T5290" t="b">
        <v>0</v>
      </c>
      <c r="U5290" t="b">
        <v>1</v>
      </c>
      <c r="V5290">
        <v>36000</v>
      </c>
      <c r="W5290">
        <v>33000</v>
      </c>
      <c r="X5290">
        <v>2.4</v>
      </c>
      <c r="Y5290">
        <v>40500</v>
      </c>
      <c r="Z5290">
        <v>1.93</v>
      </c>
    </row>
    <row r="5291" spans="1:26">
      <c r="A5291">
        <v>210857319</v>
      </c>
      <c r="B5291" t="s">
        <v>7552</v>
      </c>
      <c r="C5291" t="s">
        <v>3597</v>
      </c>
      <c r="D5291" t="s">
        <v>4034</v>
      </c>
      <c r="E5291" t="s">
        <v>5417</v>
      </c>
      <c r="F5291" t="s">
        <v>3621</v>
      </c>
      <c r="G5291">
        <v>210857319</v>
      </c>
      <c r="I5291" t="s">
        <v>3622</v>
      </c>
      <c r="J5291" t="s">
        <v>8444</v>
      </c>
      <c r="K5291" t="s">
        <v>3624</v>
      </c>
      <c r="L5291" t="s">
        <v>8448</v>
      </c>
      <c r="M5291">
        <v>9.5</v>
      </c>
      <c r="N5291">
        <v>19</v>
      </c>
      <c r="O5291">
        <v>10.3</v>
      </c>
      <c r="P5291">
        <v>9.5</v>
      </c>
      <c r="Q5291">
        <v>19.399999999999999</v>
      </c>
      <c r="R5291">
        <v>10.5</v>
      </c>
      <c r="S5291" t="b">
        <v>0</v>
      </c>
      <c r="T5291" t="b">
        <v>0</v>
      </c>
      <c r="U5291" t="b">
        <v>1</v>
      </c>
      <c r="V5291">
        <v>36000</v>
      </c>
      <c r="W5291">
        <v>33000</v>
      </c>
      <c r="X5291">
        <v>2.4</v>
      </c>
      <c r="Y5291">
        <v>40500</v>
      </c>
      <c r="Z5291">
        <v>1.93</v>
      </c>
    </row>
    <row r="5292" spans="1:26">
      <c r="A5292">
        <v>210857339</v>
      </c>
      <c r="B5292" t="s">
        <v>7552</v>
      </c>
      <c r="C5292" t="s">
        <v>3597</v>
      </c>
      <c r="D5292" t="s">
        <v>4034</v>
      </c>
      <c r="E5292" t="s">
        <v>5423</v>
      </c>
      <c r="F5292" t="s">
        <v>3621</v>
      </c>
      <c r="G5292">
        <v>210857339</v>
      </c>
      <c r="I5292" t="s">
        <v>3622</v>
      </c>
      <c r="J5292" t="s">
        <v>8444</v>
      </c>
      <c r="K5292" t="s">
        <v>3624</v>
      </c>
      <c r="L5292" t="s">
        <v>8448</v>
      </c>
      <c r="M5292">
        <v>9.5</v>
      </c>
      <c r="N5292">
        <v>19</v>
      </c>
      <c r="O5292">
        <v>10.3</v>
      </c>
      <c r="P5292">
        <v>9.5</v>
      </c>
      <c r="Q5292">
        <v>19.399999999999999</v>
      </c>
      <c r="R5292">
        <v>10.5</v>
      </c>
      <c r="S5292" t="b">
        <v>0</v>
      </c>
      <c r="T5292" t="b">
        <v>0</v>
      </c>
      <c r="U5292" t="b">
        <v>1</v>
      </c>
      <c r="V5292">
        <v>36000</v>
      </c>
      <c r="W5292">
        <v>33000</v>
      </c>
      <c r="X5292">
        <v>2.4</v>
      </c>
      <c r="Y5292">
        <v>40500</v>
      </c>
      <c r="Z5292">
        <v>1.93</v>
      </c>
    </row>
    <row r="5293" spans="1:26">
      <c r="A5293">
        <v>208280093</v>
      </c>
      <c r="B5293" t="s">
        <v>7552</v>
      </c>
      <c r="C5293" t="s">
        <v>3597</v>
      </c>
      <c r="D5293" t="s">
        <v>4034</v>
      </c>
      <c r="E5293" t="s">
        <v>5982</v>
      </c>
      <c r="F5293" t="s">
        <v>3621</v>
      </c>
      <c r="G5293">
        <v>208280093</v>
      </c>
      <c r="I5293" t="s">
        <v>3622</v>
      </c>
      <c r="J5293" t="s">
        <v>8446</v>
      </c>
      <c r="K5293" t="s">
        <v>3624</v>
      </c>
      <c r="L5293" t="s">
        <v>8414</v>
      </c>
      <c r="M5293">
        <v>9.5</v>
      </c>
      <c r="N5293">
        <v>19</v>
      </c>
      <c r="O5293">
        <v>10.3</v>
      </c>
      <c r="P5293">
        <v>9.5</v>
      </c>
      <c r="Q5293">
        <v>19.399999999999999</v>
      </c>
      <c r="R5293">
        <v>10.5</v>
      </c>
      <c r="S5293" t="b">
        <v>0</v>
      </c>
      <c r="T5293" t="b">
        <v>0</v>
      </c>
      <c r="U5293" t="b">
        <v>1</v>
      </c>
      <c r="V5293">
        <v>36000</v>
      </c>
      <c r="W5293">
        <v>33000</v>
      </c>
      <c r="X5293">
        <v>2.4</v>
      </c>
      <c r="Y5293">
        <v>40500</v>
      </c>
      <c r="Z5293">
        <v>1.93</v>
      </c>
    </row>
    <row r="5294" spans="1:26">
      <c r="A5294">
        <v>208130835</v>
      </c>
      <c r="B5294" t="s">
        <v>7552</v>
      </c>
      <c r="C5294" t="s">
        <v>3597</v>
      </c>
      <c r="D5294" t="s">
        <v>4034</v>
      </c>
      <c r="E5294" t="s">
        <v>7560</v>
      </c>
      <c r="F5294" t="s">
        <v>3621</v>
      </c>
      <c r="G5294">
        <v>208130835</v>
      </c>
      <c r="I5294" t="s">
        <v>3622</v>
      </c>
      <c r="J5294" t="s">
        <v>8447</v>
      </c>
      <c r="K5294" t="s">
        <v>3624</v>
      </c>
      <c r="L5294" t="s">
        <v>8415</v>
      </c>
      <c r="M5294">
        <v>9.5</v>
      </c>
      <c r="N5294">
        <v>19</v>
      </c>
      <c r="O5294">
        <v>10.3</v>
      </c>
      <c r="P5294">
        <v>9.5</v>
      </c>
      <c r="Q5294">
        <v>19.399999999999999</v>
      </c>
      <c r="R5294">
        <v>10.5</v>
      </c>
      <c r="S5294" t="b">
        <v>0</v>
      </c>
      <c r="T5294" t="b">
        <v>0</v>
      </c>
      <c r="U5294" t="b">
        <v>1</v>
      </c>
      <c r="V5294">
        <v>36000</v>
      </c>
      <c r="W5294">
        <v>33000</v>
      </c>
      <c r="X5294">
        <v>2.4</v>
      </c>
      <c r="Y5294">
        <v>40500</v>
      </c>
      <c r="Z5294">
        <v>1.93</v>
      </c>
    </row>
    <row r="5295" spans="1:26">
      <c r="A5295">
        <v>208130846</v>
      </c>
      <c r="B5295" t="s">
        <v>7552</v>
      </c>
      <c r="C5295" t="s">
        <v>3597</v>
      </c>
      <c r="D5295" t="s">
        <v>4034</v>
      </c>
      <c r="E5295" t="s">
        <v>7560</v>
      </c>
      <c r="F5295" t="s">
        <v>3621</v>
      </c>
      <c r="G5295">
        <v>208130846</v>
      </c>
      <c r="I5295" t="s">
        <v>3622</v>
      </c>
      <c r="J5295" t="s">
        <v>8447</v>
      </c>
      <c r="K5295" t="s">
        <v>3624</v>
      </c>
      <c r="L5295" t="s">
        <v>8413</v>
      </c>
      <c r="M5295">
        <v>8.6</v>
      </c>
      <c r="N5295">
        <v>17.5</v>
      </c>
      <c r="O5295">
        <v>10</v>
      </c>
      <c r="P5295">
        <v>8.8000000000000007</v>
      </c>
      <c r="Q5295">
        <v>17.600000000000001</v>
      </c>
      <c r="R5295">
        <v>10</v>
      </c>
      <c r="S5295" t="b">
        <v>0</v>
      </c>
      <c r="T5295" t="b">
        <v>0</v>
      </c>
      <c r="U5295" t="b">
        <v>0</v>
      </c>
      <c r="V5295">
        <v>36000</v>
      </c>
      <c r="W5295">
        <v>32000</v>
      </c>
      <c r="X5295">
        <v>2.23</v>
      </c>
      <c r="Y5295">
        <v>42000</v>
      </c>
      <c r="Z5295">
        <v>1.9</v>
      </c>
    </row>
    <row r="5296" spans="1:26">
      <c r="A5296">
        <v>208280169</v>
      </c>
      <c r="B5296" t="s">
        <v>7552</v>
      </c>
      <c r="C5296" t="s">
        <v>3597</v>
      </c>
      <c r="D5296" t="s">
        <v>4034</v>
      </c>
      <c r="E5296" t="s">
        <v>5982</v>
      </c>
      <c r="F5296" t="s">
        <v>3621</v>
      </c>
      <c r="G5296">
        <v>208280169</v>
      </c>
      <c r="I5296" t="s">
        <v>3622</v>
      </c>
      <c r="J5296" t="s">
        <v>8446</v>
      </c>
      <c r="K5296" t="s">
        <v>3624</v>
      </c>
      <c r="L5296" t="s">
        <v>8411</v>
      </c>
      <c r="M5296">
        <v>8.6</v>
      </c>
      <c r="N5296">
        <v>17.5</v>
      </c>
      <c r="O5296">
        <v>10</v>
      </c>
      <c r="P5296">
        <v>8.8000000000000007</v>
      </c>
      <c r="Q5296">
        <v>17.600000000000001</v>
      </c>
      <c r="R5296">
        <v>10</v>
      </c>
      <c r="S5296" t="b">
        <v>0</v>
      </c>
      <c r="T5296" t="b">
        <v>0</v>
      </c>
      <c r="U5296" t="b">
        <v>0</v>
      </c>
      <c r="V5296">
        <v>36000</v>
      </c>
      <c r="W5296">
        <v>32000</v>
      </c>
      <c r="X5296">
        <v>2.23</v>
      </c>
      <c r="Y5296">
        <v>42000</v>
      </c>
      <c r="Z5296">
        <v>1.9</v>
      </c>
    </row>
    <row r="5297" spans="1:26">
      <c r="A5297">
        <v>210857344</v>
      </c>
      <c r="B5297" t="s">
        <v>7552</v>
      </c>
      <c r="C5297" t="s">
        <v>3597</v>
      </c>
      <c r="D5297" t="s">
        <v>4034</v>
      </c>
      <c r="E5297" t="s">
        <v>5423</v>
      </c>
      <c r="F5297" t="s">
        <v>3621</v>
      </c>
      <c r="G5297">
        <v>210857344</v>
      </c>
      <c r="I5297" t="s">
        <v>3622</v>
      </c>
      <c r="J5297" t="s">
        <v>8444</v>
      </c>
      <c r="K5297" t="s">
        <v>3624</v>
      </c>
      <c r="L5297" t="s">
        <v>8445</v>
      </c>
      <c r="M5297">
        <v>8.6</v>
      </c>
      <c r="N5297">
        <v>17.5</v>
      </c>
      <c r="O5297">
        <v>10</v>
      </c>
      <c r="P5297">
        <v>8.8000000000000007</v>
      </c>
      <c r="Q5297">
        <v>17.600000000000001</v>
      </c>
      <c r="R5297">
        <v>10</v>
      </c>
      <c r="S5297" t="b">
        <v>0</v>
      </c>
      <c r="T5297" t="b">
        <v>0</v>
      </c>
      <c r="U5297" t="b">
        <v>0</v>
      </c>
      <c r="V5297">
        <v>36000</v>
      </c>
      <c r="W5297">
        <v>32000</v>
      </c>
      <c r="X5297">
        <v>2.23</v>
      </c>
      <c r="Y5297">
        <v>42000</v>
      </c>
      <c r="Z5297">
        <v>1.9</v>
      </c>
    </row>
    <row r="5298" spans="1:26">
      <c r="A5298">
        <v>210857324</v>
      </c>
      <c r="B5298" t="s">
        <v>7552</v>
      </c>
      <c r="C5298" t="s">
        <v>3597</v>
      </c>
      <c r="D5298" t="s">
        <v>4034</v>
      </c>
      <c r="E5298" t="s">
        <v>5417</v>
      </c>
      <c r="F5298" t="s">
        <v>3621</v>
      </c>
      <c r="G5298">
        <v>210857324</v>
      </c>
      <c r="I5298" t="s">
        <v>3622</v>
      </c>
      <c r="J5298" t="s">
        <v>8444</v>
      </c>
      <c r="K5298" t="s">
        <v>3624</v>
      </c>
      <c r="L5298" t="s">
        <v>8445</v>
      </c>
      <c r="M5298">
        <v>8.6</v>
      </c>
      <c r="N5298">
        <v>17.5</v>
      </c>
      <c r="O5298">
        <v>10</v>
      </c>
      <c r="P5298">
        <v>8.8000000000000007</v>
      </c>
      <c r="Q5298">
        <v>17.600000000000001</v>
      </c>
      <c r="R5298">
        <v>10</v>
      </c>
      <c r="S5298" t="b">
        <v>0</v>
      </c>
      <c r="T5298" t="b">
        <v>0</v>
      </c>
      <c r="U5298" t="b">
        <v>0</v>
      </c>
      <c r="V5298">
        <v>36000</v>
      </c>
      <c r="W5298">
        <v>32000</v>
      </c>
      <c r="X5298">
        <v>2.23</v>
      </c>
      <c r="Y5298">
        <v>42000</v>
      </c>
      <c r="Z5298">
        <v>1.9</v>
      </c>
    </row>
    <row r="5299" spans="1:26">
      <c r="A5299">
        <v>210857304</v>
      </c>
      <c r="B5299" t="s">
        <v>7552</v>
      </c>
      <c r="C5299" t="s">
        <v>3597</v>
      </c>
      <c r="D5299" t="s">
        <v>4034</v>
      </c>
      <c r="E5299" t="s">
        <v>5422</v>
      </c>
      <c r="F5299" t="s">
        <v>3621</v>
      </c>
      <c r="G5299">
        <v>210857304</v>
      </c>
      <c r="I5299" t="s">
        <v>3622</v>
      </c>
      <c r="J5299" t="s">
        <v>8444</v>
      </c>
      <c r="K5299" t="s">
        <v>3624</v>
      </c>
      <c r="L5299" t="s">
        <v>8445</v>
      </c>
      <c r="M5299">
        <v>8.6</v>
      </c>
      <c r="N5299">
        <v>17.5</v>
      </c>
      <c r="O5299">
        <v>10</v>
      </c>
      <c r="P5299">
        <v>8.8000000000000007</v>
      </c>
      <c r="Q5299">
        <v>17.600000000000001</v>
      </c>
      <c r="R5299">
        <v>10</v>
      </c>
      <c r="S5299" t="b">
        <v>0</v>
      </c>
      <c r="T5299" t="b">
        <v>0</v>
      </c>
      <c r="U5299" t="b">
        <v>0</v>
      </c>
      <c r="V5299">
        <v>36000</v>
      </c>
      <c r="W5299">
        <v>32000</v>
      </c>
      <c r="X5299">
        <v>2.23</v>
      </c>
      <c r="Y5299">
        <v>42000</v>
      </c>
      <c r="Z5299">
        <v>1.9</v>
      </c>
    </row>
    <row r="5300" spans="1:26">
      <c r="A5300">
        <v>209843077</v>
      </c>
      <c r="B5300" t="s">
        <v>7552</v>
      </c>
      <c r="C5300" t="s">
        <v>3597</v>
      </c>
      <c r="D5300" t="s">
        <v>4034</v>
      </c>
      <c r="E5300" t="s">
        <v>7568</v>
      </c>
      <c r="F5300" t="s">
        <v>3621</v>
      </c>
      <c r="G5300">
        <v>209843077</v>
      </c>
      <c r="I5300" t="s">
        <v>3622</v>
      </c>
      <c r="J5300" t="s">
        <v>8443</v>
      </c>
      <c r="K5300" t="s">
        <v>3624</v>
      </c>
      <c r="L5300" t="s">
        <v>8409</v>
      </c>
      <c r="M5300">
        <v>8.6</v>
      </c>
      <c r="N5300">
        <v>17.5</v>
      </c>
      <c r="O5300">
        <v>10</v>
      </c>
      <c r="P5300">
        <v>8.8000000000000007</v>
      </c>
      <c r="Q5300">
        <v>17.600000000000001</v>
      </c>
      <c r="R5300">
        <v>10</v>
      </c>
      <c r="S5300" t="b">
        <v>0</v>
      </c>
      <c r="T5300" t="b">
        <v>0</v>
      </c>
      <c r="U5300" t="b">
        <v>0</v>
      </c>
      <c r="V5300">
        <v>36000</v>
      </c>
      <c r="W5300">
        <v>32000</v>
      </c>
      <c r="X5300">
        <v>2.23</v>
      </c>
      <c r="Y5300">
        <v>42000</v>
      </c>
      <c r="Z5300">
        <v>1.9</v>
      </c>
    </row>
    <row r="5301" spans="1:26">
      <c r="A5301">
        <v>208650626</v>
      </c>
      <c r="B5301" t="s">
        <v>7552</v>
      </c>
      <c r="C5301" t="s">
        <v>3597</v>
      </c>
      <c r="D5301" t="s">
        <v>4034</v>
      </c>
      <c r="E5301" t="s">
        <v>5413</v>
      </c>
      <c r="F5301" t="s">
        <v>3621</v>
      </c>
      <c r="G5301">
        <v>208650626</v>
      </c>
      <c r="I5301" t="s">
        <v>3622</v>
      </c>
      <c r="J5301" t="s">
        <v>8442</v>
      </c>
      <c r="K5301" t="s">
        <v>3624</v>
      </c>
      <c r="L5301" t="s">
        <v>8074</v>
      </c>
      <c r="M5301">
        <v>8.6</v>
      </c>
      <c r="N5301">
        <v>17.5</v>
      </c>
      <c r="O5301">
        <v>10</v>
      </c>
      <c r="P5301">
        <v>8.8000000000000007</v>
      </c>
      <c r="Q5301">
        <v>17.600000000000001</v>
      </c>
      <c r="R5301">
        <v>10</v>
      </c>
      <c r="S5301" t="b">
        <v>0</v>
      </c>
      <c r="T5301" t="b">
        <v>0</v>
      </c>
      <c r="U5301" t="b">
        <v>0</v>
      </c>
      <c r="V5301">
        <v>36000</v>
      </c>
      <c r="W5301">
        <v>32000</v>
      </c>
      <c r="X5301">
        <v>2.23</v>
      </c>
      <c r="Y5301">
        <v>42000</v>
      </c>
      <c r="Z5301">
        <v>1.9</v>
      </c>
    </row>
    <row r="5302" spans="1:26">
      <c r="A5302">
        <v>210799612</v>
      </c>
      <c r="B5302" t="s">
        <v>7552</v>
      </c>
      <c r="C5302" t="s">
        <v>3597</v>
      </c>
      <c r="D5302" t="s">
        <v>4034</v>
      </c>
      <c r="E5302" t="s">
        <v>7563</v>
      </c>
      <c r="F5302" t="s">
        <v>3621</v>
      </c>
      <c r="G5302">
        <v>210799612</v>
      </c>
      <c r="I5302" t="s">
        <v>3622</v>
      </c>
      <c r="J5302" t="s">
        <v>8091</v>
      </c>
      <c r="K5302" t="s">
        <v>3624</v>
      </c>
      <c r="L5302" t="s">
        <v>8076</v>
      </c>
      <c r="M5302">
        <v>8.6</v>
      </c>
      <c r="N5302">
        <v>17.5</v>
      </c>
      <c r="O5302">
        <v>10</v>
      </c>
      <c r="P5302">
        <v>8.8000000000000007</v>
      </c>
      <c r="Q5302">
        <v>17.600000000000001</v>
      </c>
      <c r="R5302">
        <v>10</v>
      </c>
      <c r="S5302" t="b">
        <v>0</v>
      </c>
      <c r="T5302" t="b">
        <v>0</v>
      </c>
      <c r="U5302" t="b">
        <v>0</v>
      </c>
      <c r="V5302">
        <v>36000</v>
      </c>
      <c r="W5302">
        <v>32000</v>
      </c>
      <c r="X5302">
        <v>2.23</v>
      </c>
      <c r="Y5302">
        <v>42000</v>
      </c>
      <c r="Z5302">
        <v>1.9</v>
      </c>
    </row>
    <row r="5303" spans="1:26">
      <c r="A5303">
        <v>210799606</v>
      </c>
      <c r="B5303" t="s">
        <v>7552</v>
      </c>
      <c r="C5303" t="s">
        <v>3597</v>
      </c>
      <c r="D5303" t="s">
        <v>4034</v>
      </c>
      <c r="E5303" t="s">
        <v>7563</v>
      </c>
      <c r="F5303" t="s">
        <v>3753</v>
      </c>
      <c r="G5303">
        <v>210799606</v>
      </c>
      <c r="I5303" t="s">
        <v>3601</v>
      </c>
      <c r="J5303" t="s">
        <v>8085</v>
      </c>
      <c r="K5303" t="s">
        <v>3624</v>
      </c>
      <c r="L5303" t="s">
        <v>6723</v>
      </c>
      <c r="M5303">
        <v>9.1999999999999993</v>
      </c>
      <c r="N5303">
        <v>17.399999999999999</v>
      </c>
      <c r="O5303">
        <v>10.3</v>
      </c>
      <c r="P5303">
        <v>8.5</v>
      </c>
      <c r="Q5303">
        <v>15.1</v>
      </c>
      <c r="R5303">
        <v>9.3000000000000007</v>
      </c>
      <c r="S5303" t="b">
        <v>0</v>
      </c>
      <c r="T5303" t="b">
        <v>0</v>
      </c>
      <c r="U5303" t="b">
        <v>0</v>
      </c>
      <c r="V5303">
        <v>48000</v>
      </c>
      <c r="W5303">
        <v>34000</v>
      </c>
      <c r="X5303">
        <v>2.3199999999999998</v>
      </c>
      <c r="Y5303">
        <v>41000</v>
      </c>
      <c r="Z5303">
        <v>2.3199999999999998</v>
      </c>
    </row>
    <row r="5304" spans="1:26">
      <c r="A5304">
        <v>209843071</v>
      </c>
      <c r="B5304" t="s">
        <v>7552</v>
      </c>
      <c r="C5304" t="s">
        <v>3597</v>
      </c>
      <c r="D5304" t="s">
        <v>4034</v>
      </c>
      <c r="E5304" t="s">
        <v>7568</v>
      </c>
      <c r="F5304" t="s">
        <v>3753</v>
      </c>
      <c r="G5304">
        <v>209843071</v>
      </c>
      <c r="I5304" t="s">
        <v>3601</v>
      </c>
      <c r="J5304" t="s">
        <v>8431</v>
      </c>
      <c r="K5304" t="s">
        <v>3624</v>
      </c>
      <c r="L5304" t="s">
        <v>8441</v>
      </c>
      <c r="M5304">
        <v>9.1999999999999993</v>
      </c>
      <c r="N5304">
        <v>17.399999999999999</v>
      </c>
      <c r="O5304">
        <v>10.3</v>
      </c>
      <c r="P5304">
        <v>8.5</v>
      </c>
      <c r="Q5304">
        <v>15.1</v>
      </c>
      <c r="R5304">
        <v>9.3000000000000007</v>
      </c>
      <c r="S5304" t="b">
        <v>0</v>
      </c>
      <c r="T5304" t="b">
        <v>0</v>
      </c>
      <c r="U5304" t="b">
        <v>0</v>
      </c>
      <c r="V5304">
        <v>48000</v>
      </c>
      <c r="W5304">
        <v>34000</v>
      </c>
      <c r="X5304">
        <v>2.3199999999999998</v>
      </c>
      <c r="Y5304">
        <v>41000</v>
      </c>
      <c r="Z5304">
        <v>2.3199999999999998</v>
      </c>
    </row>
    <row r="5305" spans="1:26">
      <c r="A5305">
        <v>209049224</v>
      </c>
      <c r="B5305" t="s">
        <v>7552</v>
      </c>
      <c r="C5305" t="s">
        <v>3597</v>
      </c>
      <c r="D5305" t="s">
        <v>4034</v>
      </c>
      <c r="E5305" t="s">
        <v>8217</v>
      </c>
      <c r="F5305" t="s">
        <v>3753</v>
      </c>
      <c r="G5305">
        <v>209049224</v>
      </c>
      <c r="I5305" t="s">
        <v>3601</v>
      </c>
      <c r="J5305" t="s">
        <v>8439</v>
      </c>
      <c r="K5305" t="s">
        <v>3624</v>
      </c>
      <c r="L5305" t="s">
        <v>8440</v>
      </c>
      <c r="M5305">
        <v>9.1999999999999993</v>
      </c>
      <c r="N5305">
        <v>17.399999999999999</v>
      </c>
      <c r="O5305">
        <v>10.3</v>
      </c>
      <c r="P5305">
        <v>8.5</v>
      </c>
      <c r="Q5305">
        <v>15.1</v>
      </c>
      <c r="R5305">
        <v>9.3000000000000007</v>
      </c>
      <c r="S5305" t="b">
        <v>0</v>
      </c>
      <c r="T5305" t="b">
        <v>0</v>
      </c>
      <c r="U5305" t="b">
        <v>0</v>
      </c>
      <c r="V5305">
        <v>48000</v>
      </c>
      <c r="W5305">
        <v>34000</v>
      </c>
      <c r="X5305">
        <v>2.3199999999999998</v>
      </c>
      <c r="Y5305">
        <v>41000</v>
      </c>
      <c r="Z5305">
        <v>2.3199999999999998</v>
      </c>
    </row>
    <row r="5306" spans="1:26">
      <c r="A5306">
        <v>208280109</v>
      </c>
      <c r="B5306" t="s">
        <v>7552</v>
      </c>
      <c r="C5306" t="s">
        <v>3597</v>
      </c>
      <c r="D5306" t="s">
        <v>4034</v>
      </c>
      <c r="E5306" t="s">
        <v>5982</v>
      </c>
      <c r="F5306" t="s">
        <v>3753</v>
      </c>
      <c r="G5306">
        <v>208280109</v>
      </c>
      <c r="I5306" t="s">
        <v>3601</v>
      </c>
      <c r="J5306" t="s">
        <v>8429</v>
      </c>
      <c r="K5306" t="s">
        <v>3624</v>
      </c>
      <c r="L5306" t="s">
        <v>8438</v>
      </c>
      <c r="M5306">
        <v>9.1999999999999993</v>
      </c>
      <c r="N5306">
        <v>17.399999999999999</v>
      </c>
      <c r="O5306">
        <v>10.3</v>
      </c>
      <c r="P5306">
        <v>8.5</v>
      </c>
      <c r="Q5306">
        <v>15.1</v>
      </c>
      <c r="R5306">
        <v>9.3000000000000007</v>
      </c>
      <c r="S5306" t="b">
        <v>0</v>
      </c>
      <c r="T5306" t="b">
        <v>0</v>
      </c>
      <c r="U5306" t="b">
        <v>0</v>
      </c>
      <c r="V5306">
        <v>48000</v>
      </c>
      <c r="W5306">
        <v>34000</v>
      </c>
      <c r="X5306">
        <v>2.3199999999999998</v>
      </c>
      <c r="Y5306">
        <v>41000</v>
      </c>
      <c r="Z5306">
        <v>2.3199999999999998</v>
      </c>
    </row>
    <row r="5307" spans="1:26">
      <c r="A5307">
        <v>208121842</v>
      </c>
      <c r="B5307" t="s">
        <v>7552</v>
      </c>
      <c r="C5307" t="s">
        <v>3597</v>
      </c>
      <c r="D5307" t="s">
        <v>4034</v>
      </c>
      <c r="E5307" t="s">
        <v>5483</v>
      </c>
      <c r="F5307" t="s">
        <v>3753</v>
      </c>
      <c r="G5307">
        <v>208121842</v>
      </c>
      <c r="I5307" t="s">
        <v>3601</v>
      </c>
      <c r="J5307" t="s">
        <v>8437</v>
      </c>
      <c r="K5307" t="s">
        <v>3624</v>
      </c>
      <c r="L5307" t="s">
        <v>6555</v>
      </c>
      <c r="M5307">
        <v>9.1999999999999993</v>
      </c>
      <c r="N5307">
        <v>17.399999999999999</v>
      </c>
      <c r="O5307">
        <v>10.3</v>
      </c>
      <c r="P5307">
        <v>8.5</v>
      </c>
      <c r="Q5307">
        <v>15.1</v>
      </c>
      <c r="R5307">
        <v>9.3000000000000007</v>
      </c>
      <c r="S5307" t="b">
        <v>0</v>
      </c>
      <c r="T5307" t="b">
        <v>0</v>
      </c>
      <c r="U5307" t="b">
        <v>0</v>
      </c>
      <c r="V5307">
        <v>48000</v>
      </c>
      <c r="W5307">
        <v>34000</v>
      </c>
      <c r="X5307">
        <v>2.3199999999999998</v>
      </c>
      <c r="Y5307">
        <v>41000</v>
      </c>
      <c r="Z5307">
        <v>2.3199999999999998</v>
      </c>
    </row>
    <row r="5308" spans="1:26">
      <c r="A5308">
        <v>208130818</v>
      </c>
      <c r="B5308" t="s">
        <v>7552</v>
      </c>
      <c r="C5308" t="s">
        <v>3597</v>
      </c>
      <c r="D5308" t="s">
        <v>4034</v>
      </c>
      <c r="E5308" t="s">
        <v>7560</v>
      </c>
      <c r="F5308" t="s">
        <v>3753</v>
      </c>
      <c r="G5308">
        <v>208130818</v>
      </c>
      <c r="I5308" t="s">
        <v>3601</v>
      </c>
      <c r="J5308" t="s">
        <v>8427</v>
      </c>
      <c r="K5308" t="s">
        <v>3624</v>
      </c>
      <c r="L5308" t="s">
        <v>8436</v>
      </c>
      <c r="M5308">
        <v>9.1999999999999993</v>
      </c>
      <c r="N5308">
        <v>17.399999999999999</v>
      </c>
      <c r="O5308">
        <v>10.3</v>
      </c>
      <c r="P5308">
        <v>8.5</v>
      </c>
      <c r="Q5308">
        <v>15.1</v>
      </c>
      <c r="R5308">
        <v>9.3000000000000007</v>
      </c>
      <c r="S5308" t="b">
        <v>0</v>
      </c>
      <c r="T5308" t="b">
        <v>0</v>
      </c>
      <c r="U5308" t="b">
        <v>0</v>
      </c>
      <c r="V5308">
        <v>48000</v>
      </c>
      <c r="W5308">
        <v>34000</v>
      </c>
      <c r="X5308">
        <v>2.3199999999999998</v>
      </c>
      <c r="Y5308">
        <v>41000</v>
      </c>
      <c r="Z5308">
        <v>2.3199999999999998</v>
      </c>
    </row>
    <row r="5309" spans="1:26">
      <c r="A5309">
        <v>208130812</v>
      </c>
      <c r="B5309" t="s">
        <v>7552</v>
      </c>
      <c r="C5309" t="s">
        <v>3597</v>
      </c>
      <c r="D5309" t="s">
        <v>4034</v>
      </c>
      <c r="E5309" t="s">
        <v>7560</v>
      </c>
      <c r="F5309" t="s">
        <v>3621</v>
      </c>
      <c r="G5309">
        <v>208130812</v>
      </c>
      <c r="I5309" t="s">
        <v>3622</v>
      </c>
      <c r="J5309" t="s">
        <v>8427</v>
      </c>
      <c r="K5309" t="s">
        <v>3624</v>
      </c>
      <c r="L5309" t="s">
        <v>8435</v>
      </c>
      <c r="M5309">
        <v>9.5</v>
      </c>
      <c r="N5309">
        <v>17.8</v>
      </c>
      <c r="O5309">
        <v>11.5</v>
      </c>
      <c r="P5309">
        <v>9.5</v>
      </c>
      <c r="Q5309">
        <v>18.5</v>
      </c>
      <c r="R5309">
        <v>9.8000000000000007</v>
      </c>
      <c r="S5309" t="b">
        <v>0</v>
      </c>
      <c r="T5309" t="b">
        <v>0</v>
      </c>
      <c r="U5309" t="b">
        <v>1</v>
      </c>
      <c r="V5309">
        <v>48000</v>
      </c>
      <c r="W5309">
        <v>30000</v>
      </c>
      <c r="X5309">
        <v>2.34</v>
      </c>
      <c r="Y5309">
        <v>39000</v>
      </c>
      <c r="Z5309">
        <v>2.0499999999999998</v>
      </c>
    </row>
    <row r="5310" spans="1:26">
      <c r="A5310">
        <v>208280082</v>
      </c>
      <c r="B5310" t="s">
        <v>7552</v>
      </c>
      <c r="C5310" t="s">
        <v>3597</v>
      </c>
      <c r="D5310" t="s">
        <v>4034</v>
      </c>
      <c r="E5310" t="s">
        <v>5982</v>
      </c>
      <c r="F5310" t="s">
        <v>3621</v>
      </c>
      <c r="G5310">
        <v>208280082</v>
      </c>
      <c r="I5310" t="s">
        <v>3622</v>
      </c>
      <c r="J5310" t="s">
        <v>8429</v>
      </c>
      <c r="K5310" t="s">
        <v>3624</v>
      </c>
      <c r="L5310" t="s">
        <v>8434</v>
      </c>
      <c r="M5310">
        <v>9.5</v>
      </c>
      <c r="N5310">
        <v>17.8</v>
      </c>
      <c r="O5310">
        <v>11.5</v>
      </c>
      <c r="P5310">
        <v>9.5</v>
      </c>
      <c r="Q5310">
        <v>18.5</v>
      </c>
      <c r="R5310">
        <v>9.8000000000000007</v>
      </c>
      <c r="S5310" t="b">
        <v>0</v>
      </c>
      <c r="T5310" t="b">
        <v>0</v>
      </c>
      <c r="U5310" t="b">
        <v>1</v>
      </c>
      <c r="V5310">
        <v>48000</v>
      </c>
      <c r="W5310">
        <v>30000</v>
      </c>
      <c r="X5310">
        <v>2.34</v>
      </c>
      <c r="Y5310">
        <v>39000</v>
      </c>
      <c r="Z5310">
        <v>2.0499999999999998</v>
      </c>
    </row>
    <row r="5311" spans="1:26">
      <c r="A5311">
        <v>209843070</v>
      </c>
      <c r="B5311" t="s">
        <v>7552</v>
      </c>
      <c r="C5311" t="s">
        <v>3597</v>
      </c>
      <c r="D5311" t="s">
        <v>4034</v>
      </c>
      <c r="E5311" t="s">
        <v>7568</v>
      </c>
      <c r="F5311" t="s">
        <v>3621</v>
      </c>
      <c r="G5311">
        <v>209843070</v>
      </c>
      <c r="I5311" t="s">
        <v>3622</v>
      </c>
      <c r="J5311" t="s">
        <v>8431</v>
      </c>
      <c r="K5311" t="s">
        <v>3624</v>
      </c>
      <c r="L5311" t="s">
        <v>8433</v>
      </c>
      <c r="M5311">
        <v>9.5</v>
      </c>
      <c r="N5311">
        <v>17.8</v>
      </c>
      <c r="O5311">
        <v>11.5</v>
      </c>
      <c r="P5311">
        <v>9.5</v>
      </c>
      <c r="Q5311">
        <v>18.5</v>
      </c>
      <c r="R5311">
        <v>9.8000000000000007</v>
      </c>
      <c r="S5311" t="b">
        <v>0</v>
      </c>
      <c r="T5311" t="b">
        <v>0</v>
      </c>
      <c r="U5311" t="b">
        <v>1</v>
      </c>
      <c r="V5311">
        <v>48000</v>
      </c>
      <c r="W5311">
        <v>30000</v>
      </c>
      <c r="X5311">
        <v>2.34</v>
      </c>
      <c r="Y5311">
        <v>39000</v>
      </c>
      <c r="Z5311">
        <v>2.0499999999999998</v>
      </c>
    </row>
    <row r="5312" spans="1:26">
      <c r="A5312">
        <v>210799605</v>
      </c>
      <c r="B5312" t="s">
        <v>7552</v>
      </c>
      <c r="C5312" t="s">
        <v>3597</v>
      </c>
      <c r="D5312" t="s">
        <v>4034</v>
      </c>
      <c r="E5312" t="s">
        <v>7563</v>
      </c>
      <c r="F5312" t="s">
        <v>3621</v>
      </c>
      <c r="G5312">
        <v>210799605</v>
      </c>
      <c r="I5312" t="s">
        <v>3622</v>
      </c>
      <c r="J5312" t="s">
        <v>8085</v>
      </c>
      <c r="K5312" t="s">
        <v>3624</v>
      </c>
      <c r="L5312" t="s">
        <v>8088</v>
      </c>
      <c r="M5312">
        <v>9.5</v>
      </c>
      <c r="N5312">
        <v>17.8</v>
      </c>
      <c r="O5312">
        <v>11.5</v>
      </c>
      <c r="P5312">
        <v>9.5</v>
      </c>
      <c r="Q5312">
        <v>18.5</v>
      </c>
      <c r="R5312">
        <v>9.8000000000000007</v>
      </c>
      <c r="S5312" t="b">
        <v>0</v>
      </c>
      <c r="T5312" t="b">
        <v>0</v>
      </c>
      <c r="U5312" t="b">
        <v>1</v>
      </c>
      <c r="V5312">
        <v>48000</v>
      </c>
      <c r="W5312">
        <v>30000</v>
      </c>
      <c r="X5312">
        <v>2.34</v>
      </c>
      <c r="Y5312">
        <v>39000</v>
      </c>
      <c r="Z5312">
        <v>2.0499999999999998</v>
      </c>
    </row>
    <row r="5313" spans="1:26">
      <c r="A5313">
        <v>210799607</v>
      </c>
      <c r="B5313" t="s">
        <v>7552</v>
      </c>
      <c r="C5313" t="s">
        <v>3597</v>
      </c>
      <c r="D5313" t="s">
        <v>4034</v>
      </c>
      <c r="E5313" t="s">
        <v>7563</v>
      </c>
      <c r="F5313" t="s">
        <v>3621</v>
      </c>
      <c r="G5313">
        <v>210799607</v>
      </c>
      <c r="I5313" t="s">
        <v>3622</v>
      </c>
      <c r="J5313" t="s">
        <v>8085</v>
      </c>
      <c r="K5313" t="s">
        <v>3624</v>
      </c>
      <c r="L5313" t="s">
        <v>5229</v>
      </c>
      <c r="M5313">
        <v>9.3000000000000007</v>
      </c>
      <c r="N5313">
        <v>18</v>
      </c>
      <c r="O5313">
        <v>11</v>
      </c>
      <c r="P5313">
        <v>9.3000000000000007</v>
      </c>
      <c r="Q5313">
        <v>18.899999999999999</v>
      </c>
      <c r="R5313">
        <v>10</v>
      </c>
      <c r="S5313" t="b">
        <v>0</v>
      </c>
      <c r="T5313" t="b">
        <v>0</v>
      </c>
      <c r="U5313" t="b">
        <v>1</v>
      </c>
      <c r="V5313">
        <v>48000</v>
      </c>
      <c r="W5313">
        <v>29000</v>
      </c>
      <c r="X5313">
        <v>2.37</v>
      </c>
      <c r="Y5313">
        <v>36000</v>
      </c>
      <c r="Z5313">
        <v>2.2599999999999998</v>
      </c>
    </row>
    <row r="5314" spans="1:26">
      <c r="A5314">
        <v>209843072</v>
      </c>
      <c r="B5314" t="s">
        <v>7552</v>
      </c>
      <c r="C5314" t="s">
        <v>3597</v>
      </c>
      <c r="D5314" t="s">
        <v>4034</v>
      </c>
      <c r="E5314" t="s">
        <v>7568</v>
      </c>
      <c r="F5314" t="s">
        <v>3621</v>
      </c>
      <c r="G5314">
        <v>209843072</v>
      </c>
      <c r="I5314" t="s">
        <v>3622</v>
      </c>
      <c r="J5314" t="s">
        <v>8431</v>
      </c>
      <c r="K5314" t="s">
        <v>3624</v>
      </c>
      <c r="L5314" t="s">
        <v>8432</v>
      </c>
      <c r="M5314">
        <v>9.3000000000000007</v>
      </c>
      <c r="N5314">
        <v>18</v>
      </c>
      <c r="O5314">
        <v>11</v>
      </c>
      <c r="P5314">
        <v>9.3000000000000007</v>
      </c>
      <c r="Q5314">
        <v>18.899999999999999</v>
      </c>
      <c r="R5314">
        <v>10</v>
      </c>
      <c r="S5314" t="b">
        <v>0</v>
      </c>
      <c r="T5314" t="b">
        <v>0</v>
      </c>
      <c r="U5314" t="b">
        <v>1</v>
      </c>
      <c r="V5314">
        <v>48000</v>
      </c>
      <c r="W5314">
        <v>29000</v>
      </c>
      <c r="X5314">
        <v>2.37</v>
      </c>
      <c r="Y5314">
        <v>36000</v>
      </c>
      <c r="Z5314">
        <v>2.2599999999999998</v>
      </c>
    </row>
    <row r="5315" spans="1:26">
      <c r="A5315">
        <v>208280163</v>
      </c>
      <c r="B5315" t="s">
        <v>7552</v>
      </c>
      <c r="C5315" t="s">
        <v>3597</v>
      </c>
      <c r="D5315" t="s">
        <v>4034</v>
      </c>
      <c r="E5315" t="s">
        <v>5982</v>
      </c>
      <c r="F5315" t="s">
        <v>3621</v>
      </c>
      <c r="G5315">
        <v>208280163</v>
      </c>
      <c r="I5315" t="s">
        <v>3622</v>
      </c>
      <c r="J5315" t="s">
        <v>8429</v>
      </c>
      <c r="K5315" t="s">
        <v>3624</v>
      </c>
      <c r="L5315" t="s">
        <v>8430</v>
      </c>
      <c r="M5315">
        <v>9.3000000000000007</v>
      </c>
      <c r="N5315">
        <v>18</v>
      </c>
      <c r="O5315">
        <v>11</v>
      </c>
      <c r="P5315">
        <v>9.3000000000000007</v>
      </c>
      <c r="Q5315">
        <v>18.899999999999999</v>
      </c>
      <c r="R5315">
        <v>10</v>
      </c>
      <c r="S5315" t="b">
        <v>0</v>
      </c>
      <c r="T5315" t="b">
        <v>0</v>
      </c>
      <c r="U5315" t="b">
        <v>1</v>
      </c>
      <c r="V5315">
        <v>48000</v>
      </c>
      <c r="W5315">
        <v>29000</v>
      </c>
      <c r="X5315">
        <v>2.37</v>
      </c>
      <c r="Y5315">
        <v>36000</v>
      </c>
      <c r="Z5315">
        <v>2.2599999999999998</v>
      </c>
    </row>
    <row r="5316" spans="1:26">
      <c r="A5316">
        <v>208130824</v>
      </c>
      <c r="B5316" t="s">
        <v>7552</v>
      </c>
      <c r="C5316" t="s">
        <v>3597</v>
      </c>
      <c r="D5316" t="s">
        <v>4034</v>
      </c>
      <c r="E5316" t="s">
        <v>7560</v>
      </c>
      <c r="F5316" t="s">
        <v>3621</v>
      </c>
      <c r="G5316">
        <v>208130824</v>
      </c>
      <c r="I5316" t="s">
        <v>3622</v>
      </c>
      <c r="J5316" t="s">
        <v>8427</v>
      </c>
      <c r="K5316" t="s">
        <v>3624</v>
      </c>
      <c r="L5316" t="s">
        <v>8428</v>
      </c>
      <c r="M5316">
        <v>9.3000000000000007</v>
      </c>
      <c r="N5316">
        <v>18</v>
      </c>
      <c r="O5316">
        <v>11</v>
      </c>
      <c r="P5316">
        <v>9.3000000000000007</v>
      </c>
      <c r="Q5316">
        <v>18.899999999999999</v>
      </c>
      <c r="R5316">
        <v>10</v>
      </c>
      <c r="S5316" t="b">
        <v>0</v>
      </c>
      <c r="T5316" t="b">
        <v>0</v>
      </c>
      <c r="U5316" t="b">
        <v>1</v>
      </c>
      <c r="V5316">
        <v>48000</v>
      </c>
      <c r="W5316">
        <v>29000</v>
      </c>
      <c r="X5316">
        <v>2.37</v>
      </c>
      <c r="Y5316">
        <v>36000</v>
      </c>
      <c r="Z5316">
        <v>2.2599999999999998</v>
      </c>
    </row>
    <row r="5317" spans="1:26">
      <c r="A5317">
        <v>207657374</v>
      </c>
      <c r="B5317" t="s">
        <v>7552</v>
      </c>
      <c r="C5317" t="s">
        <v>3597</v>
      </c>
      <c r="D5317" t="s">
        <v>4034</v>
      </c>
      <c r="E5317" t="s">
        <v>8233</v>
      </c>
      <c r="F5317" t="s">
        <v>3753</v>
      </c>
      <c r="G5317">
        <v>207657374</v>
      </c>
      <c r="I5317" t="s">
        <v>3601</v>
      </c>
      <c r="J5317" t="s">
        <v>8425</v>
      </c>
      <c r="K5317" t="s">
        <v>3624</v>
      </c>
      <c r="L5317" t="s">
        <v>8426</v>
      </c>
      <c r="M5317">
        <v>9</v>
      </c>
      <c r="N5317">
        <v>16.7</v>
      </c>
      <c r="O5317">
        <v>11.5</v>
      </c>
      <c r="P5317">
        <v>8.8000000000000007</v>
      </c>
      <c r="Q5317">
        <v>15.8</v>
      </c>
      <c r="R5317">
        <v>8.8000000000000007</v>
      </c>
      <c r="S5317" t="b">
        <v>0</v>
      </c>
      <c r="T5317" t="b">
        <v>0</v>
      </c>
      <c r="U5317" t="b">
        <v>0</v>
      </c>
      <c r="V5317">
        <v>36000</v>
      </c>
      <c r="W5317">
        <v>25000</v>
      </c>
      <c r="X5317">
        <v>2.4900000000000002</v>
      </c>
      <c r="Y5317">
        <v>26000</v>
      </c>
      <c r="Z5317">
        <v>2.2200000000000002</v>
      </c>
    </row>
    <row r="5318" spans="1:26">
      <c r="A5318">
        <v>208280107</v>
      </c>
      <c r="B5318" t="s">
        <v>7552</v>
      </c>
      <c r="C5318" t="s">
        <v>3597</v>
      </c>
      <c r="D5318" t="s">
        <v>4034</v>
      </c>
      <c r="E5318" t="s">
        <v>5982</v>
      </c>
      <c r="F5318" t="s">
        <v>3753</v>
      </c>
      <c r="G5318">
        <v>208280107</v>
      </c>
      <c r="I5318" t="s">
        <v>3601</v>
      </c>
      <c r="J5318" t="s">
        <v>8410</v>
      </c>
      <c r="K5318" t="s">
        <v>3624</v>
      </c>
      <c r="L5318" t="s">
        <v>8424</v>
      </c>
      <c r="M5318">
        <v>9</v>
      </c>
      <c r="N5318">
        <v>16.7</v>
      </c>
      <c r="O5318">
        <v>11.5</v>
      </c>
      <c r="P5318">
        <v>8.8000000000000007</v>
      </c>
      <c r="Q5318">
        <v>15.8</v>
      </c>
      <c r="R5318">
        <v>8.8000000000000007</v>
      </c>
      <c r="S5318" t="b">
        <v>0</v>
      </c>
      <c r="T5318" t="b">
        <v>0</v>
      </c>
      <c r="U5318" t="b">
        <v>0</v>
      </c>
      <c r="V5318">
        <v>36000</v>
      </c>
      <c r="W5318">
        <v>25000</v>
      </c>
      <c r="X5318">
        <v>2.4900000000000002</v>
      </c>
      <c r="Y5318">
        <v>26000</v>
      </c>
      <c r="Z5318">
        <v>2.2200000000000002</v>
      </c>
    </row>
    <row r="5319" spans="1:26">
      <c r="A5319">
        <v>208119669</v>
      </c>
      <c r="B5319" t="s">
        <v>7552</v>
      </c>
      <c r="C5319" t="s">
        <v>3597</v>
      </c>
      <c r="D5319" t="s">
        <v>4034</v>
      </c>
      <c r="E5319" t="s">
        <v>8217</v>
      </c>
      <c r="F5319" t="s">
        <v>3753</v>
      </c>
      <c r="G5319">
        <v>208119669</v>
      </c>
      <c r="I5319" t="s">
        <v>3601</v>
      </c>
      <c r="J5319" t="s">
        <v>8423</v>
      </c>
      <c r="K5319" t="s">
        <v>3624</v>
      </c>
      <c r="L5319" t="s">
        <v>6477</v>
      </c>
      <c r="M5319">
        <v>9</v>
      </c>
      <c r="N5319">
        <v>16.7</v>
      </c>
      <c r="O5319">
        <v>11.5</v>
      </c>
      <c r="P5319">
        <v>8.8000000000000007</v>
      </c>
      <c r="Q5319">
        <v>15.8</v>
      </c>
      <c r="R5319">
        <v>8.8000000000000007</v>
      </c>
      <c r="S5319" t="b">
        <v>0</v>
      </c>
      <c r="T5319" t="b">
        <v>0</v>
      </c>
      <c r="U5319" t="b">
        <v>0</v>
      </c>
      <c r="V5319">
        <v>36000</v>
      </c>
      <c r="W5319">
        <v>25000</v>
      </c>
      <c r="X5319">
        <v>2.4900000000000002</v>
      </c>
      <c r="Y5319">
        <v>26000</v>
      </c>
      <c r="Z5319">
        <v>2.2200000000000002</v>
      </c>
    </row>
    <row r="5320" spans="1:26">
      <c r="A5320">
        <v>208121841</v>
      </c>
      <c r="B5320" t="s">
        <v>7552</v>
      </c>
      <c r="C5320" t="s">
        <v>3597</v>
      </c>
      <c r="D5320" t="s">
        <v>4034</v>
      </c>
      <c r="E5320" t="s">
        <v>5483</v>
      </c>
      <c r="F5320" t="s">
        <v>3753</v>
      </c>
      <c r="G5320">
        <v>208121841</v>
      </c>
      <c r="I5320" t="s">
        <v>3601</v>
      </c>
      <c r="J5320" t="s">
        <v>8422</v>
      </c>
      <c r="K5320" t="s">
        <v>3624</v>
      </c>
      <c r="L5320" t="s">
        <v>6551</v>
      </c>
      <c r="M5320">
        <v>9</v>
      </c>
      <c r="N5320">
        <v>16.7</v>
      </c>
      <c r="O5320">
        <v>11.5</v>
      </c>
      <c r="P5320">
        <v>8.8000000000000007</v>
      </c>
      <c r="Q5320">
        <v>15.8</v>
      </c>
      <c r="R5320">
        <v>8.8000000000000007</v>
      </c>
      <c r="S5320" t="b">
        <v>0</v>
      </c>
      <c r="T5320" t="b">
        <v>0</v>
      </c>
      <c r="U5320" t="b">
        <v>0</v>
      </c>
      <c r="V5320">
        <v>36000</v>
      </c>
      <c r="W5320">
        <v>25000</v>
      </c>
      <c r="X5320">
        <v>2.4900000000000002</v>
      </c>
      <c r="Y5320">
        <v>26000</v>
      </c>
      <c r="Z5320">
        <v>2.2200000000000002</v>
      </c>
    </row>
    <row r="5321" spans="1:26">
      <c r="A5321">
        <v>208130817</v>
      </c>
      <c r="B5321" t="s">
        <v>7552</v>
      </c>
      <c r="C5321" t="s">
        <v>3597</v>
      </c>
      <c r="D5321" t="s">
        <v>4034</v>
      </c>
      <c r="E5321" t="s">
        <v>7560</v>
      </c>
      <c r="F5321" t="s">
        <v>3753</v>
      </c>
      <c r="G5321">
        <v>208130817</v>
      </c>
      <c r="I5321" t="s">
        <v>3601</v>
      </c>
      <c r="J5321" t="s">
        <v>8412</v>
      </c>
      <c r="K5321" t="s">
        <v>3624</v>
      </c>
      <c r="L5321" t="s">
        <v>8421</v>
      </c>
      <c r="M5321">
        <v>9</v>
      </c>
      <c r="N5321">
        <v>16.7</v>
      </c>
      <c r="O5321">
        <v>11.5</v>
      </c>
      <c r="P5321">
        <v>8.8000000000000007</v>
      </c>
      <c r="Q5321">
        <v>15.8</v>
      </c>
      <c r="R5321">
        <v>8.8000000000000007</v>
      </c>
      <c r="S5321" t="b">
        <v>0</v>
      </c>
      <c r="T5321" t="b">
        <v>0</v>
      </c>
      <c r="U5321" t="b">
        <v>0</v>
      </c>
      <c r="V5321">
        <v>36000</v>
      </c>
      <c r="W5321">
        <v>25000</v>
      </c>
      <c r="X5321">
        <v>2.4900000000000002</v>
      </c>
      <c r="Y5321">
        <v>26000</v>
      </c>
      <c r="Z5321">
        <v>2.2200000000000002</v>
      </c>
    </row>
    <row r="5322" spans="1:26">
      <c r="A5322">
        <v>210586150</v>
      </c>
      <c r="B5322" t="s">
        <v>7552</v>
      </c>
      <c r="C5322" t="s">
        <v>3597</v>
      </c>
      <c r="D5322" t="s">
        <v>4034</v>
      </c>
      <c r="E5322" t="s">
        <v>6587</v>
      </c>
      <c r="F5322" t="s">
        <v>3753</v>
      </c>
      <c r="G5322">
        <v>210586150</v>
      </c>
      <c r="I5322" t="s">
        <v>3601</v>
      </c>
      <c r="J5322" t="s">
        <v>8419</v>
      </c>
      <c r="K5322" t="s">
        <v>3624</v>
      </c>
      <c r="L5322" t="s">
        <v>8420</v>
      </c>
      <c r="M5322">
        <v>9</v>
      </c>
      <c r="N5322">
        <v>16.7</v>
      </c>
      <c r="O5322">
        <v>11.5</v>
      </c>
      <c r="P5322">
        <v>8.8000000000000007</v>
      </c>
      <c r="Q5322">
        <v>15.8</v>
      </c>
      <c r="R5322">
        <v>8.8000000000000007</v>
      </c>
      <c r="S5322" t="b">
        <v>0</v>
      </c>
      <c r="T5322" t="b">
        <v>0</v>
      </c>
      <c r="U5322" t="b">
        <v>0</v>
      </c>
      <c r="V5322">
        <v>36000</v>
      </c>
      <c r="W5322">
        <v>25000</v>
      </c>
      <c r="X5322">
        <v>2.4900000000000002</v>
      </c>
      <c r="Y5322">
        <v>26000</v>
      </c>
      <c r="Z5322">
        <v>2.2200000000000002</v>
      </c>
    </row>
    <row r="5323" spans="1:26">
      <c r="A5323">
        <v>209864928</v>
      </c>
      <c r="B5323" t="s">
        <v>7552</v>
      </c>
      <c r="C5323" t="s">
        <v>3597</v>
      </c>
      <c r="D5323" t="s">
        <v>4034</v>
      </c>
      <c r="E5323" t="s">
        <v>6442</v>
      </c>
      <c r="F5323" t="s">
        <v>3753</v>
      </c>
      <c r="G5323">
        <v>209864928</v>
      </c>
      <c r="I5323" t="s">
        <v>3601</v>
      </c>
      <c r="J5323" t="s">
        <v>8417</v>
      </c>
      <c r="K5323" t="s">
        <v>3624</v>
      </c>
      <c r="L5323" t="s">
        <v>6637</v>
      </c>
      <c r="M5323">
        <v>9</v>
      </c>
      <c r="N5323">
        <v>16.7</v>
      </c>
      <c r="O5323">
        <v>11.5</v>
      </c>
      <c r="P5323">
        <v>8.8000000000000007</v>
      </c>
      <c r="Q5323">
        <v>15.8</v>
      </c>
      <c r="R5323">
        <v>8.8000000000000007</v>
      </c>
      <c r="S5323" t="b">
        <v>0</v>
      </c>
      <c r="T5323" t="b">
        <v>0</v>
      </c>
      <c r="U5323" t="b">
        <v>0</v>
      </c>
      <c r="V5323">
        <v>36000</v>
      </c>
      <c r="W5323">
        <v>25000</v>
      </c>
      <c r="X5323">
        <v>2.4900000000000002</v>
      </c>
      <c r="Y5323">
        <v>26000</v>
      </c>
      <c r="Z5323">
        <v>2.2200000000000002</v>
      </c>
    </row>
    <row r="5324" spans="1:26">
      <c r="A5324">
        <v>209843068</v>
      </c>
      <c r="B5324" t="s">
        <v>7552</v>
      </c>
      <c r="C5324" t="s">
        <v>3597</v>
      </c>
      <c r="D5324" t="s">
        <v>4034</v>
      </c>
      <c r="E5324" t="s">
        <v>7568</v>
      </c>
      <c r="F5324" t="s">
        <v>3753</v>
      </c>
      <c r="G5324">
        <v>209843068</v>
      </c>
      <c r="I5324" t="s">
        <v>3601</v>
      </c>
      <c r="J5324" t="s">
        <v>8408</v>
      </c>
      <c r="K5324" t="s">
        <v>3624</v>
      </c>
      <c r="L5324" t="s">
        <v>8418</v>
      </c>
      <c r="M5324">
        <v>9</v>
      </c>
      <c r="N5324">
        <v>16.7</v>
      </c>
      <c r="O5324">
        <v>11.5</v>
      </c>
      <c r="P5324">
        <v>8.8000000000000007</v>
      </c>
      <c r="Q5324">
        <v>15.8</v>
      </c>
      <c r="R5324">
        <v>8.8000000000000007</v>
      </c>
      <c r="S5324" t="b">
        <v>0</v>
      </c>
      <c r="T5324" t="b">
        <v>0</v>
      </c>
      <c r="U5324" t="b">
        <v>0</v>
      </c>
      <c r="V5324">
        <v>36000</v>
      </c>
      <c r="W5324">
        <v>25000</v>
      </c>
      <c r="X5324">
        <v>2.4900000000000002</v>
      </c>
      <c r="Y5324">
        <v>26000</v>
      </c>
      <c r="Z5324">
        <v>2.2200000000000002</v>
      </c>
    </row>
    <row r="5325" spans="1:26">
      <c r="A5325">
        <v>210265863</v>
      </c>
      <c r="B5325" t="s">
        <v>7552</v>
      </c>
      <c r="C5325" t="s">
        <v>3597</v>
      </c>
      <c r="D5325" t="s">
        <v>4034</v>
      </c>
      <c r="E5325" t="s">
        <v>5440</v>
      </c>
      <c r="F5325" t="s">
        <v>3753</v>
      </c>
      <c r="G5325">
        <v>210265863</v>
      </c>
      <c r="I5325" t="s">
        <v>3601</v>
      </c>
      <c r="J5325" t="s">
        <v>8417</v>
      </c>
      <c r="K5325" t="s">
        <v>3624</v>
      </c>
      <c r="L5325" t="s">
        <v>6637</v>
      </c>
      <c r="M5325">
        <v>9</v>
      </c>
      <c r="N5325">
        <v>16.7</v>
      </c>
      <c r="O5325">
        <v>11.5</v>
      </c>
      <c r="P5325">
        <v>8.8000000000000007</v>
      </c>
      <c r="Q5325">
        <v>15.8</v>
      </c>
      <c r="R5325">
        <v>8.8000000000000007</v>
      </c>
      <c r="S5325" t="b">
        <v>0</v>
      </c>
      <c r="T5325" t="b">
        <v>0</v>
      </c>
      <c r="U5325" t="b">
        <v>0</v>
      </c>
      <c r="V5325">
        <v>36000</v>
      </c>
      <c r="W5325">
        <v>25000</v>
      </c>
      <c r="X5325">
        <v>2.4900000000000002</v>
      </c>
      <c r="Y5325">
        <v>26000</v>
      </c>
      <c r="Z5325">
        <v>2.2200000000000002</v>
      </c>
    </row>
    <row r="5326" spans="1:26">
      <c r="A5326">
        <v>210799603</v>
      </c>
      <c r="B5326" t="s">
        <v>7552</v>
      </c>
      <c r="C5326" t="s">
        <v>3597</v>
      </c>
      <c r="D5326" t="s">
        <v>4034</v>
      </c>
      <c r="E5326" t="s">
        <v>7563</v>
      </c>
      <c r="F5326" t="s">
        <v>3753</v>
      </c>
      <c r="G5326">
        <v>210799603</v>
      </c>
      <c r="I5326" t="s">
        <v>3601</v>
      </c>
      <c r="J5326" t="s">
        <v>8075</v>
      </c>
      <c r="K5326" t="s">
        <v>3624</v>
      </c>
      <c r="L5326" t="s">
        <v>6720</v>
      </c>
      <c r="M5326">
        <v>9</v>
      </c>
      <c r="N5326">
        <v>16.7</v>
      </c>
      <c r="O5326">
        <v>11.5</v>
      </c>
      <c r="P5326">
        <v>8.8000000000000007</v>
      </c>
      <c r="Q5326">
        <v>15.8</v>
      </c>
      <c r="R5326">
        <v>8.8000000000000007</v>
      </c>
      <c r="S5326" t="b">
        <v>0</v>
      </c>
      <c r="T5326" t="b">
        <v>0</v>
      </c>
      <c r="U5326" t="b">
        <v>0</v>
      </c>
      <c r="V5326">
        <v>36000</v>
      </c>
      <c r="W5326">
        <v>25000</v>
      </c>
      <c r="X5326">
        <v>2.4900000000000002</v>
      </c>
      <c r="Y5326">
        <v>26000</v>
      </c>
      <c r="Z5326">
        <v>2.2200000000000002</v>
      </c>
    </row>
    <row r="5327" spans="1:26">
      <c r="A5327">
        <v>210799602</v>
      </c>
      <c r="B5327" t="s">
        <v>7552</v>
      </c>
      <c r="C5327" t="s">
        <v>3597</v>
      </c>
      <c r="D5327" t="s">
        <v>4034</v>
      </c>
      <c r="E5327" t="s">
        <v>7563</v>
      </c>
      <c r="F5327" t="s">
        <v>3621</v>
      </c>
      <c r="G5327">
        <v>210799602</v>
      </c>
      <c r="I5327" t="s">
        <v>3622</v>
      </c>
      <c r="J5327" t="s">
        <v>8075</v>
      </c>
      <c r="K5327" t="s">
        <v>3624</v>
      </c>
      <c r="L5327" t="s">
        <v>8077</v>
      </c>
      <c r="M5327">
        <v>9</v>
      </c>
      <c r="N5327">
        <v>18.2</v>
      </c>
      <c r="O5327">
        <v>10.6</v>
      </c>
      <c r="P5327">
        <v>9.4</v>
      </c>
      <c r="Q5327">
        <v>19.2</v>
      </c>
      <c r="R5327">
        <v>8.8000000000000007</v>
      </c>
      <c r="S5327" t="b">
        <v>0</v>
      </c>
      <c r="T5327" t="b">
        <v>0</v>
      </c>
      <c r="U5327" t="b">
        <v>0</v>
      </c>
      <c r="V5327">
        <v>36000</v>
      </c>
      <c r="W5327">
        <v>23000</v>
      </c>
      <c r="X5327">
        <v>2.4500000000000002</v>
      </c>
      <c r="Y5327">
        <v>26000</v>
      </c>
      <c r="Z5327">
        <v>2.13</v>
      </c>
    </row>
    <row r="5328" spans="1:26">
      <c r="A5328">
        <v>209843067</v>
      </c>
      <c r="B5328" t="s">
        <v>7552</v>
      </c>
      <c r="C5328" t="s">
        <v>3597</v>
      </c>
      <c r="D5328" t="s">
        <v>4034</v>
      </c>
      <c r="E5328" t="s">
        <v>7568</v>
      </c>
      <c r="F5328" t="s">
        <v>3621</v>
      </c>
      <c r="G5328">
        <v>209843067</v>
      </c>
      <c r="I5328" t="s">
        <v>3622</v>
      </c>
      <c r="J5328" t="s">
        <v>8408</v>
      </c>
      <c r="K5328" t="s">
        <v>3624</v>
      </c>
      <c r="L5328" t="s">
        <v>8416</v>
      </c>
      <c r="M5328">
        <v>9</v>
      </c>
      <c r="N5328">
        <v>18.2</v>
      </c>
      <c r="O5328">
        <v>10.6</v>
      </c>
      <c r="P5328">
        <v>9.4</v>
      </c>
      <c r="Q5328">
        <v>19.2</v>
      </c>
      <c r="R5328">
        <v>8.8000000000000007</v>
      </c>
      <c r="S5328" t="b">
        <v>0</v>
      </c>
      <c r="T5328" t="b">
        <v>0</v>
      </c>
      <c r="U5328" t="b">
        <v>0</v>
      </c>
      <c r="V5328">
        <v>36000</v>
      </c>
      <c r="W5328">
        <v>23000</v>
      </c>
      <c r="X5328">
        <v>2.4500000000000002</v>
      </c>
      <c r="Y5328">
        <v>26000</v>
      </c>
      <c r="Z5328">
        <v>2.13</v>
      </c>
    </row>
    <row r="5329" spans="1:26">
      <c r="A5329">
        <v>208130811</v>
      </c>
      <c r="B5329" t="s">
        <v>7552</v>
      </c>
      <c r="C5329" t="s">
        <v>3597</v>
      </c>
      <c r="D5329" t="s">
        <v>4034</v>
      </c>
      <c r="E5329" t="s">
        <v>7560</v>
      </c>
      <c r="F5329" t="s">
        <v>3621</v>
      </c>
      <c r="G5329">
        <v>208130811</v>
      </c>
      <c r="I5329" t="s">
        <v>3622</v>
      </c>
      <c r="J5329" t="s">
        <v>8412</v>
      </c>
      <c r="K5329" t="s">
        <v>3624</v>
      </c>
      <c r="L5329" t="s">
        <v>8415</v>
      </c>
      <c r="M5329">
        <v>9</v>
      </c>
      <c r="N5329">
        <v>18.2</v>
      </c>
      <c r="O5329">
        <v>10.6</v>
      </c>
      <c r="P5329">
        <v>9.4</v>
      </c>
      <c r="Q5329">
        <v>19.2</v>
      </c>
      <c r="R5329">
        <v>8.8000000000000007</v>
      </c>
      <c r="S5329" t="b">
        <v>0</v>
      </c>
      <c r="T5329" t="b">
        <v>0</v>
      </c>
      <c r="U5329" t="b">
        <v>0</v>
      </c>
      <c r="V5329">
        <v>36000</v>
      </c>
      <c r="W5329">
        <v>23000</v>
      </c>
      <c r="X5329">
        <v>2.4500000000000002</v>
      </c>
      <c r="Y5329">
        <v>26000</v>
      </c>
      <c r="Z5329">
        <v>2.13</v>
      </c>
    </row>
    <row r="5330" spans="1:26">
      <c r="A5330">
        <v>208280080</v>
      </c>
      <c r="B5330" t="s">
        <v>7552</v>
      </c>
      <c r="C5330" t="s">
        <v>3597</v>
      </c>
      <c r="D5330" t="s">
        <v>4034</v>
      </c>
      <c r="E5330" t="s">
        <v>5982</v>
      </c>
      <c r="F5330" t="s">
        <v>3621</v>
      </c>
      <c r="G5330">
        <v>208280080</v>
      </c>
      <c r="I5330" t="s">
        <v>3622</v>
      </c>
      <c r="J5330" t="s">
        <v>8410</v>
      </c>
      <c r="K5330" t="s">
        <v>3624</v>
      </c>
      <c r="L5330" t="s">
        <v>8414</v>
      </c>
      <c r="M5330">
        <v>9</v>
      </c>
      <c r="N5330">
        <v>18.2</v>
      </c>
      <c r="O5330">
        <v>10.6</v>
      </c>
      <c r="P5330">
        <v>9.4</v>
      </c>
      <c r="Q5330">
        <v>19.2</v>
      </c>
      <c r="R5330">
        <v>8.8000000000000007</v>
      </c>
      <c r="S5330" t="b">
        <v>0</v>
      </c>
      <c r="T5330" t="b">
        <v>0</v>
      </c>
      <c r="U5330" t="b">
        <v>0</v>
      </c>
      <c r="V5330">
        <v>36000</v>
      </c>
      <c r="W5330">
        <v>23000</v>
      </c>
      <c r="X5330">
        <v>2.4500000000000002</v>
      </c>
      <c r="Y5330">
        <v>26000</v>
      </c>
      <c r="Z5330">
        <v>2.13</v>
      </c>
    </row>
    <row r="5331" spans="1:26">
      <c r="A5331">
        <v>208130823</v>
      </c>
      <c r="B5331" t="s">
        <v>7552</v>
      </c>
      <c r="C5331" t="s">
        <v>3597</v>
      </c>
      <c r="D5331" t="s">
        <v>4034</v>
      </c>
      <c r="E5331" t="s">
        <v>7560</v>
      </c>
      <c r="F5331" t="s">
        <v>3621</v>
      </c>
      <c r="G5331">
        <v>208130823</v>
      </c>
      <c r="I5331" t="s">
        <v>3622</v>
      </c>
      <c r="J5331" t="s">
        <v>8412</v>
      </c>
      <c r="K5331" t="s">
        <v>3624</v>
      </c>
      <c r="L5331" t="s">
        <v>8413</v>
      </c>
      <c r="M5331">
        <v>8</v>
      </c>
      <c r="N5331">
        <v>17</v>
      </c>
      <c r="O5331">
        <v>10</v>
      </c>
      <c r="P5331">
        <v>8.5</v>
      </c>
      <c r="Q5331">
        <v>19</v>
      </c>
      <c r="R5331">
        <v>9</v>
      </c>
      <c r="S5331" t="b">
        <v>0</v>
      </c>
      <c r="T5331" t="b">
        <v>0</v>
      </c>
      <c r="U5331" t="b">
        <v>0</v>
      </c>
      <c r="V5331">
        <v>36000</v>
      </c>
      <c r="W5331">
        <v>23000</v>
      </c>
      <c r="X5331">
        <v>2.2000000000000002</v>
      </c>
      <c r="Y5331">
        <v>25000</v>
      </c>
      <c r="Z5331">
        <v>2.11</v>
      </c>
    </row>
    <row r="5332" spans="1:26">
      <c r="A5332">
        <v>208280161</v>
      </c>
      <c r="B5332" t="s">
        <v>7552</v>
      </c>
      <c r="C5332" t="s">
        <v>3597</v>
      </c>
      <c r="D5332" t="s">
        <v>4034</v>
      </c>
      <c r="E5332" t="s">
        <v>5982</v>
      </c>
      <c r="F5332" t="s">
        <v>3621</v>
      </c>
      <c r="G5332">
        <v>208280161</v>
      </c>
      <c r="I5332" t="s">
        <v>3622</v>
      </c>
      <c r="J5332" t="s">
        <v>8410</v>
      </c>
      <c r="K5332" t="s">
        <v>3624</v>
      </c>
      <c r="L5332" t="s">
        <v>8411</v>
      </c>
      <c r="M5332">
        <v>8</v>
      </c>
      <c r="N5332">
        <v>17</v>
      </c>
      <c r="O5332">
        <v>10</v>
      </c>
      <c r="P5332">
        <v>8.5</v>
      </c>
      <c r="Q5332">
        <v>19</v>
      </c>
      <c r="R5332">
        <v>9</v>
      </c>
      <c r="S5332" t="b">
        <v>0</v>
      </c>
      <c r="T5332" t="b">
        <v>0</v>
      </c>
      <c r="U5332" t="b">
        <v>0</v>
      </c>
      <c r="V5332">
        <v>36000</v>
      </c>
      <c r="W5332">
        <v>23000</v>
      </c>
      <c r="X5332">
        <v>2.2000000000000002</v>
      </c>
      <c r="Y5332">
        <v>25000</v>
      </c>
      <c r="Z5332">
        <v>2.11</v>
      </c>
    </row>
    <row r="5333" spans="1:26">
      <c r="A5333">
        <v>209843069</v>
      </c>
      <c r="B5333" t="s">
        <v>7552</v>
      </c>
      <c r="C5333" t="s">
        <v>3597</v>
      </c>
      <c r="D5333" t="s">
        <v>4034</v>
      </c>
      <c r="E5333" t="s">
        <v>7568</v>
      </c>
      <c r="F5333" t="s">
        <v>3621</v>
      </c>
      <c r="G5333">
        <v>209843069</v>
      </c>
      <c r="I5333" t="s">
        <v>3622</v>
      </c>
      <c r="J5333" t="s">
        <v>8408</v>
      </c>
      <c r="K5333" t="s">
        <v>3624</v>
      </c>
      <c r="L5333" t="s">
        <v>8409</v>
      </c>
      <c r="M5333">
        <v>8</v>
      </c>
      <c r="N5333">
        <v>17</v>
      </c>
      <c r="O5333">
        <v>10</v>
      </c>
      <c r="P5333">
        <v>8.5</v>
      </c>
      <c r="Q5333">
        <v>19</v>
      </c>
      <c r="R5333">
        <v>9</v>
      </c>
      <c r="S5333" t="b">
        <v>0</v>
      </c>
      <c r="T5333" t="b">
        <v>0</v>
      </c>
      <c r="U5333" t="b">
        <v>0</v>
      </c>
      <c r="V5333">
        <v>36000</v>
      </c>
      <c r="W5333">
        <v>23000</v>
      </c>
      <c r="X5333">
        <v>2.2000000000000002</v>
      </c>
      <c r="Y5333">
        <v>25000</v>
      </c>
      <c r="Z5333">
        <v>2.11</v>
      </c>
    </row>
    <row r="5334" spans="1:26">
      <c r="A5334">
        <v>210799604</v>
      </c>
      <c r="B5334" t="s">
        <v>7552</v>
      </c>
      <c r="C5334" t="s">
        <v>3597</v>
      </c>
      <c r="D5334" t="s">
        <v>4034</v>
      </c>
      <c r="E5334" t="s">
        <v>7563</v>
      </c>
      <c r="F5334" t="s">
        <v>3621</v>
      </c>
      <c r="G5334">
        <v>210799604</v>
      </c>
      <c r="I5334" t="s">
        <v>3622</v>
      </c>
      <c r="J5334" t="s">
        <v>8075</v>
      </c>
      <c r="K5334" t="s">
        <v>3624</v>
      </c>
      <c r="L5334" t="s">
        <v>8076</v>
      </c>
      <c r="M5334">
        <v>8</v>
      </c>
      <c r="N5334">
        <v>17</v>
      </c>
      <c r="O5334">
        <v>10</v>
      </c>
      <c r="P5334">
        <v>8.5</v>
      </c>
      <c r="Q5334">
        <v>19</v>
      </c>
      <c r="R5334">
        <v>9</v>
      </c>
      <c r="S5334" t="b">
        <v>0</v>
      </c>
      <c r="T5334" t="b">
        <v>0</v>
      </c>
      <c r="U5334" t="b">
        <v>0</v>
      </c>
      <c r="V5334">
        <v>36000</v>
      </c>
      <c r="W5334">
        <v>23000</v>
      </c>
      <c r="X5334">
        <v>2.2000000000000002</v>
      </c>
      <c r="Y5334">
        <v>25000</v>
      </c>
      <c r="Z5334">
        <v>2.11</v>
      </c>
    </row>
    <row r="5335" spans="1:26">
      <c r="A5335">
        <v>210799687</v>
      </c>
      <c r="B5335" t="s">
        <v>7552</v>
      </c>
      <c r="C5335" t="s">
        <v>3597</v>
      </c>
      <c r="D5335" t="s">
        <v>4034</v>
      </c>
      <c r="E5335" t="s">
        <v>7563</v>
      </c>
      <c r="F5335" t="s">
        <v>3621</v>
      </c>
      <c r="G5335">
        <v>210799687</v>
      </c>
      <c r="I5335" t="s">
        <v>3622</v>
      </c>
      <c r="J5335" t="s">
        <v>7992</v>
      </c>
      <c r="K5335" t="s">
        <v>3624</v>
      </c>
      <c r="L5335" t="s">
        <v>8294</v>
      </c>
      <c r="M5335">
        <v>14.7</v>
      </c>
      <c r="N5335">
        <v>24</v>
      </c>
      <c r="O5335">
        <v>12.7</v>
      </c>
      <c r="P5335">
        <v>14.7</v>
      </c>
      <c r="Q5335">
        <v>24</v>
      </c>
      <c r="R5335">
        <v>11.6</v>
      </c>
      <c r="S5335" t="b">
        <v>0</v>
      </c>
      <c r="T5335" t="b">
        <v>0</v>
      </c>
      <c r="U5335" t="b">
        <v>1</v>
      </c>
      <c r="V5335">
        <v>9000</v>
      </c>
      <c r="W5335">
        <v>8100</v>
      </c>
      <c r="X5335">
        <v>2.7</v>
      </c>
      <c r="Y5335">
        <v>9543</v>
      </c>
      <c r="Z5335">
        <v>2.48</v>
      </c>
    </row>
    <row r="5336" spans="1:26">
      <c r="A5336">
        <v>210799559</v>
      </c>
      <c r="B5336" t="s">
        <v>7552</v>
      </c>
      <c r="C5336" t="s">
        <v>3597</v>
      </c>
      <c r="D5336" t="s">
        <v>4034</v>
      </c>
      <c r="E5336" t="s">
        <v>7563</v>
      </c>
      <c r="F5336" t="s">
        <v>3621</v>
      </c>
      <c r="G5336">
        <v>210799559</v>
      </c>
      <c r="I5336" t="s">
        <v>3622</v>
      </c>
      <c r="J5336" t="s">
        <v>7992</v>
      </c>
      <c r="K5336" t="s">
        <v>3624</v>
      </c>
      <c r="L5336" t="s">
        <v>8021</v>
      </c>
      <c r="M5336">
        <v>14.7</v>
      </c>
      <c r="N5336">
        <v>24</v>
      </c>
      <c r="O5336">
        <v>12.7</v>
      </c>
      <c r="P5336">
        <v>14.7</v>
      </c>
      <c r="Q5336">
        <v>24</v>
      </c>
      <c r="R5336">
        <v>11.6</v>
      </c>
      <c r="S5336" t="b">
        <v>0</v>
      </c>
      <c r="T5336" t="b">
        <v>0</v>
      </c>
      <c r="U5336" t="b">
        <v>1</v>
      </c>
      <c r="V5336">
        <v>9000</v>
      </c>
      <c r="W5336">
        <v>8100</v>
      </c>
      <c r="X5336">
        <v>2.7</v>
      </c>
      <c r="Y5336">
        <v>9543</v>
      </c>
      <c r="Z5336">
        <v>2.48</v>
      </c>
    </row>
    <row r="5337" spans="1:26">
      <c r="A5337">
        <v>210665988</v>
      </c>
      <c r="B5337" t="s">
        <v>7552</v>
      </c>
      <c r="C5337" t="s">
        <v>3597</v>
      </c>
      <c r="D5337" t="s">
        <v>4034</v>
      </c>
      <c r="E5337" t="s">
        <v>5222</v>
      </c>
      <c r="F5337" t="s">
        <v>3621</v>
      </c>
      <c r="G5337">
        <v>210665988</v>
      </c>
      <c r="I5337" t="s">
        <v>3622</v>
      </c>
      <c r="J5337" t="s">
        <v>7992</v>
      </c>
      <c r="K5337" t="s">
        <v>3624</v>
      </c>
      <c r="L5337" t="s">
        <v>8294</v>
      </c>
      <c r="M5337">
        <v>14.7</v>
      </c>
      <c r="N5337">
        <v>24</v>
      </c>
      <c r="O5337">
        <v>12.7</v>
      </c>
      <c r="P5337">
        <v>14.7</v>
      </c>
      <c r="Q5337">
        <v>24</v>
      </c>
      <c r="R5337">
        <v>11.6</v>
      </c>
      <c r="S5337" t="b">
        <v>0</v>
      </c>
      <c r="T5337" t="b">
        <v>0</v>
      </c>
      <c r="U5337" t="b">
        <v>1</v>
      </c>
      <c r="V5337">
        <v>9000</v>
      </c>
      <c r="W5337">
        <v>8100</v>
      </c>
      <c r="X5337">
        <v>2.7</v>
      </c>
      <c r="Y5337">
        <v>9543</v>
      </c>
      <c r="Z5337">
        <v>2.48</v>
      </c>
    </row>
    <row r="5338" spans="1:26">
      <c r="A5338">
        <v>207526946</v>
      </c>
      <c r="B5338" t="s">
        <v>7552</v>
      </c>
      <c r="C5338" t="s">
        <v>3597</v>
      </c>
      <c r="D5338" t="s">
        <v>4034</v>
      </c>
      <c r="E5338" t="s">
        <v>7557</v>
      </c>
      <c r="F5338" t="s">
        <v>3621</v>
      </c>
      <c r="G5338">
        <v>207526946</v>
      </c>
      <c r="I5338" t="s">
        <v>3622</v>
      </c>
      <c r="J5338" t="s">
        <v>8407</v>
      </c>
      <c r="K5338" t="s">
        <v>3624</v>
      </c>
      <c r="L5338" t="s">
        <v>8292</v>
      </c>
      <c r="M5338">
        <v>14.7</v>
      </c>
      <c r="N5338">
        <v>24</v>
      </c>
      <c r="O5338">
        <v>12.7</v>
      </c>
      <c r="P5338">
        <v>14.7</v>
      </c>
      <c r="Q5338">
        <v>24</v>
      </c>
      <c r="R5338">
        <v>11.6</v>
      </c>
      <c r="S5338" t="b">
        <v>0</v>
      </c>
      <c r="T5338" t="b">
        <v>0</v>
      </c>
      <c r="U5338" t="b">
        <v>1</v>
      </c>
      <c r="V5338">
        <v>9000</v>
      </c>
      <c r="W5338">
        <v>8100</v>
      </c>
      <c r="X5338">
        <v>2.7</v>
      </c>
      <c r="Y5338">
        <v>9543</v>
      </c>
      <c r="Z5338">
        <v>2.48</v>
      </c>
    </row>
    <row r="5339" spans="1:26">
      <c r="A5339">
        <v>208674981</v>
      </c>
      <c r="B5339" t="s">
        <v>7552</v>
      </c>
      <c r="C5339" t="s">
        <v>3597</v>
      </c>
      <c r="D5339" t="s">
        <v>4034</v>
      </c>
      <c r="E5339" t="s">
        <v>6251</v>
      </c>
      <c r="F5339" t="s">
        <v>3621</v>
      </c>
      <c r="G5339">
        <v>208674981</v>
      </c>
      <c r="I5339" t="s">
        <v>3622</v>
      </c>
      <c r="J5339" t="s">
        <v>8405</v>
      </c>
      <c r="K5339" t="s">
        <v>3624</v>
      </c>
      <c r="L5339" t="s">
        <v>8406</v>
      </c>
      <c r="M5339">
        <v>14.7</v>
      </c>
      <c r="N5339">
        <v>24</v>
      </c>
      <c r="O5339">
        <v>12.7</v>
      </c>
      <c r="P5339">
        <v>14.7</v>
      </c>
      <c r="Q5339">
        <v>24</v>
      </c>
      <c r="R5339">
        <v>11.6</v>
      </c>
      <c r="S5339" t="b">
        <v>0</v>
      </c>
      <c r="T5339" t="b">
        <v>0</v>
      </c>
      <c r="U5339" t="b">
        <v>1</v>
      </c>
      <c r="V5339">
        <v>9000</v>
      </c>
      <c r="W5339">
        <v>8100</v>
      </c>
      <c r="X5339">
        <v>2.7</v>
      </c>
      <c r="Y5339">
        <v>9543</v>
      </c>
      <c r="Z5339">
        <v>2.48</v>
      </c>
    </row>
    <row r="5340" spans="1:26">
      <c r="A5340">
        <v>208674965</v>
      </c>
      <c r="B5340" t="s">
        <v>7552</v>
      </c>
      <c r="C5340" t="s">
        <v>3597</v>
      </c>
      <c r="D5340" t="s">
        <v>4034</v>
      </c>
      <c r="E5340" t="s">
        <v>6247</v>
      </c>
      <c r="F5340" t="s">
        <v>3621</v>
      </c>
      <c r="G5340">
        <v>208674965</v>
      </c>
      <c r="I5340" t="s">
        <v>3622</v>
      </c>
      <c r="J5340" t="s">
        <v>8405</v>
      </c>
      <c r="K5340" t="s">
        <v>3624</v>
      </c>
      <c r="L5340" t="s">
        <v>8406</v>
      </c>
      <c r="M5340">
        <v>14.7</v>
      </c>
      <c r="N5340">
        <v>24</v>
      </c>
      <c r="O5340">
        <v>12.7</v>
      </c>
      <c r="P5340">
        <v>14.7</v>
      </c>
      <c r="Q5340">
        <v>24</v>
      </c>
      <c r="R5340">
        <v>11.6</v>
      </c>
      <c r="S5340" t="b">
        <v>0</v>
      </c>
      <c r="T5340" t="b">
        <v>0</v>
      </c>
      <c r="U5340" t="b">
        <v>1</v>
      </c>
      <c r="V5340">
        <v>9000</v>
      </c>
      <c r="W5340">
        <v>8100</v>
      </c>
      <c r="X5340">
        <v>2.7</v>
      </c>
      <c r="Y5340">
        <v>9543</v>
      </c>
      <c r="Z5340">
        <v>2.48</v>
      </c>
    </row>
    <row r="5341" spans="1:26">
      <c r="A5341">
        <v>208130803</v>
      </c>
      <c r="B5341" t="s">
        <v>7552</v>
      </c>
      <c r="C5341" t="s">
        <v>3597</v>
      </c>
      <c r="D5341" t="s">
        <v>4034</v>
      </c>
      <c r="E5341" t="s">
        <v>7560</v>
      </c>
      <c r="F5341" t="s">
        <v>3621</v>
      </c>
      <c r="G5341">
        <v>208130803</v>
      </c>
      <c r="I5341" t="s">
        <v>3622</v>
      </c>
      <c r="J5341" t="s">
        <v>8196</v>
      </c>
      <c r="K5341" t="s">
        <v>3624</v>
      </c>
      <c r="L5341" t="s">
        <v>8295</v>
      </c>
      <c r="M5341">
        <v>14.7</v>
      </c>
      <c r="N5341">
        <v>24</v>
      </c>
      <c r="O5341">
        <v>12.7</v>
      </c>
      <c r="P5341">
        <v>14.7</v>
      </c>
      <c r="Q5341">
        <v>24</v>
      </c>
      <c r="R5341">
        <v>11.6</v>
      </c>
      <c r="S5341" t="b">
        <v>0</v>
      </c>
      <c r="T5341" t="b">
        <v>0</v>
      </c>
      <c r="U5341" t="b">
        <v>1</v>
      </c>
      <c r="V5341">
        <v>9000</v>
      </c>
      <c r="W5341">
        <v>8100</v>
      </c>
      <c r="X5341">
        <v>2.7</v>
      </c>
      <c r="Y5341">
        <v>9543</v>
      </c>
      <c r="Z5341">
        <v>2.48</v>
      </c>
    </row>
    <row r="5342" spans="1:26">
      <c r="A5342">
        <v>208130826</v>
      </c>
      <c r="B5342" t="s">
        <v>7552</v>
      </c>
      <c r="C5342" t="s">
        <v>3597</v>
      </c>
      <c r="D5342" t="s">
        <v>4034</v>
      </c>
      <c r="E5342" t="s">
        <v>7560</v>
      </c>
      <c r="F5342" t="s">
        <v>3621</v>
      </c>
      <c r="G5342">
        <v>208130826</v>
      </c>
      <c r="I5342" t="s">
        <v>3622</v>
      </c>
      <c r="J5342" t="s">
        <v>8403</v>
      </c>
      <c r="K5342" t="s">
        <v>3624</v>
      </c>
      <c r="L5342" t="s">
        <v>8404</v>
      </c>
      <c r="M5342">
        <v>15</v>
      </c>
      <c r="N5342">
        <v>23.5</v>
      </c>
      <c r="O5342">
        <v>11</v>
      </c>
      <c r="P5342">
        <v>15</v>
      </c>
      <c r="Q5342">
        <v>23.5</v>
      </c>
      <c r="R5342">
        <v>12</v>
      </c>
      <c r="S5342" t="b">
        <v>0</v>
      </c>
      <c r="T5342" t="b">
        <v>0</v>
      </c>
      <c r="U5342" t="b">
        <v>1</v>
      </c>
      <c r="V5342">
        <v>6000</v>
      </c>
      <c r="W5342">
        <v>7500</v>
      </c>
      <c r="X5342">
        <v>2.5</v>
      </c>
      <c r="Y5342">
        <v>10000</v>
      </c>
      <c r="Z5342">
        <v>2.38</v>
      </c>
    </row>
    <row r="5343" spans="1:26">
      <c r="A5343">
        <v>210665987</v>
      </c>
      <c r="B5343" t="s">
        <v>7552</v>
      </c>
      <c r="C5343" t="s">
        <v>3597</v>
      </c>
      <c r="D5343" t="s">
        <v>4034</v>
      </c>
      <c r="E5343" t="s">
        <v>5222</v>
      </c>
      <c r="F5343" t="s">
        <v>3621</v>
      </c>
      <c r="G5343">
        <v>210665987</v>
      </c>
      <c r="I5343" t="s">
        <v>3622</v>
      </c>
      <c r="J5343" t="s">
        <v>8070</v>
      </c>
      <c r="K5343" t="s">
        <v>3624</v>
      </c>
      <c r="L5343" t="s">
        <v>8402</v>
      </c>
      <c r="M5343">
        <v>15</v>
      </c>
      <c r="N5343">
        <v>23.5</v>
      </c>
      <c r="O5343">
        <v>11</v>
      </c>
      <c r="P5343">
        <v>15</v>
      </c>
      <c r="Q5343">
        <v>23.5</v>
      </c>
      <c r="R5343">
        <v>12</v>
      </c>
      <c r="S5343" t="b">
        <v>0</v>
      </c>
      <c r="T5343" t="b">
        <v>0</v>
      </c>
      <c r="U5343" t="b">
        <v>1</v>
      </c>
      <c r="V5343">
        <v>6000</v>
      </c>
      <c r="W5343">
        <v>7500</v>
      </c>
      <c r="X5343">
        <v>2.5</v>
      </c>
      <c r="Y5343">
        <v>10000</v>
      </c>
      <c r="Z5343">
        <v>2.38</v>
      </c>
    </row>
    <row r="5344" spans="1:26">
      <c r="A5344">
        <v>210799686</v>
      </c>
      <c r="B5344" t="s">
        <v>7552</v>
      </c>
      <c r="C5344" t="s">
        <v>3597</v>
      </c>
      <c r="D5344" t="s">
        <v>4034</v>
      </c>
      <c r="E5344" t="s">
        <v>7563</v>
      </c>
      <c r="F5344" t="s">
        <v>3621</v>
      </c>
      <c r="G5344">
        <v>210799686</v>
      </c>
      <c r="I5344" t="s">
        <v>3622</v>
      </c>
      <c r="J5344" t="s">
        <v>8070</v>
      </c>
      <c r="K5344" t="s">
        <v>3624</v>
      </c>
      <c r="L5344" t="s">
        <v>8402</v>
      </c>
      <c r="M5344">
        <v>15</v>
      </c>
      <c r="N5344">
        <v>23.5</v>
      </c>
      <c r="O5344">
        <v>11</v>
      </c>
      <c r="P5344">
        <v>15</v>
      </c>
      <c r="Q5344">
        <v>23.5</v>
      </c>
      <c r="R5344">
        <v>12</v>
      </c>
      <c r="S5344" t="b">
        <v>0</v>
      </c>
      <c r="T5344" t="b">
        <v>0</v>
      </c>
      <c r="U5344" t="b">
        <v>1</v>
      </c>
      <c r="V5344">
        <v>6000</v>
      </c>
      <c r="W5344">
        <v>7500</v>
      </c>
      <c r="X5344">
        <v>2.5</v>
      </c>
      <c r="Y5344">
        <v>10000</v>
      </c>
      <c r="Z5344">
        <v>2.38</v>
      </c>
    </row>
    <row r="5345" spans="1:26">
      <c r="A5345">
        <v>210799565</v>
      </c>
      <c r="B5345" t="s">
        <v>7552</v>
      </c>
      <c r="C5345" t="s">
        <v>3597</v>
      </c>
      <c r="D5345" t="s">
        <v>4034</v>
      </c>
      <c r="E5345" t="s">
        <v>7563</v>
      </c>
      <c r="F5345" t="s">
        <v>3621</v>
      </c>
      <c r="G5345">
        <v>210799565</v>
      </c>
      <c r="I5345" t="s">
        <v>3622</v>
      </c>
      <c r="J5345" t="s">
        <v>8070</v>
      </c>
      <c r="K5345" t="s">
        <v>3624</v>
      </c>
      <c r="L5345" t="s">
        <v>8072</v>
      </c>
      <c r="M5345">
        <v>15</v>
      </c>
      <c r="N5345">
        <v>23.5</v>
      </c>
      <c r="O5345">
        <v>11</v>
      </c>
      <c r="P5345">
        <v>15</v>
      </c>
      <c r="Q5345">
        <v>23.5</v>
      </c>
      <c r="R5345">
        <v>12</v>
      </c>
      <c r="S5345" t="b">
        <v>0</v>
      </c>
      <c r="T5345" t="b">
        <v>0</v>
      </c>
      <c r="U5345" t="b">
        <v>1</v>
      </c>
      <c r="V5345">
        <v>6000</v>
      </c>
      <c r="W5345">
        <v>7500</v>
      </c>
      <c r="X5345">
        <v>2.5</v>
      </c>
      <c r="Y5345">
        <v>10000</v>
      </c>
      <c r="Z5345">
        <v>2.38</v>
      </c>
    </row>
    <row r="5346" spans="1:26">
      <c r="A5346">
        <v>210799547</v>
      </c>
      <c r="B5346" t="s">
        <v>7552</v>
      </c>
      <c r="C5346" t="s">
        <v>3597</v>
      </c>
      <c r="D5346" t="s">
        <v>4034</v>
      </c>
      <c r="E5346" t="s">
        <v>7563</v>
      </c>
      <c r="F5346" t="s">
        <v>3621</v>
      </c>
      <c r="G5346">
        <v>210799547</v>
      </c>
      <c r="I5346" t="s">
        <v>3622</v>
      </c>
      <c r="J5346" t="s">
        <v>8070</v>
      </c>
      <c r="K5346" t="s">
        <v>3624</v>
      </c>
      <c r="L5346" t="s">
        <v>8071</v>
      </c>
      <c r="M5346">
        <v>15.8</v>
      </c>
      <c r="N5346">
        <v>26.5</v>
      </c>
      <c r="O5346">
        <v>14</v>
      </c>
      <c r="P5346">
        <v>15.8</v>
      </c>
      <c r="Q5346">
        <v>26.5</v>
      </c>
      <c r="R5346">
        <v>13.6</v>
      </c>
      <c r="S5346" t="b">
        <v>0</v>
      </c>
      <c r="T5346" t="b">
        <v>0</v>
      </c>
      <c r="U5346" t="b">
        <v>1</v>
      </c>
      <c r="V5346">
        <v>6000</v>
      </c>
      <c r="W5346">
        <v>8500</v>
      </c>
      <c r="X5346">
        <v>2.9</v>
      </c>
      <c r="Y5346">
        <v>10041</v>
      </c>
      <c r="Z5346">
        <v>2.4500000000000002</v>
      </c>
    </row>
    <row r="5347" spans="1:26">
      <c r="A5347">
        <v>210857294</v>
      </c>
      <c r="B5347" t="s">
        <v>7552</v>
      </c>
      <c r="C5347" t="s">
        <v>3597</v>
      </c>
      <c r="D5347" t="s">
        <v>4034</v>
      </c>
      <c r="E5347" t="s">
        <v>5422</v>
      </c>
      <c r="F5347" t="s">
        <v>3621</v>
      </c>
      <c r="G5347">
        <v>210857294</v>
      </c>
      <c r="I5347" t="s">
        <v>3622</v>
      </c>
      <c r="J5347" t="s">
        <v>8400</v>
      </c>
      <c r="K5347" t="s">
        <v>3624</v>
      </c>
      <c r="L5347" t="s">
        <v>8401</v>
      </c>
      <c r="M5347">
        <v>15.8</v>
      </c>
      <c r="N5347">
        <v>26.5</v>
      </c>
      <c r="O5347">
        <v>14</v>
      </c>
      <c r="P5347">
        <v>15.8</v>
      </c>
      <c r="Q5347">
        <v>26.5</v>
      </c>
      <c r="R5347">
        <v>13.6</v>
      </c>
      <c r="S5347" t="b">
        <v>0</v>
      </c>
      <c r="T5347" t="b">
        <v>0</v>
      </c>
      <c r="U5347" t="b">
        <v>1</v>
      </c>
      <c r="V5347">
        <v>6000</v>
      </c>
      <c r="W5347">
        <v>8500</v>
      </c>
      <c r="X5347">
        <v>2.9</v>
      </c>
      <c r="Y5347">
        <v>10041</v>
      </c>
      <c r="Z5347">
        <v>2.4500000000000002</v>
      </c>
    </row>
    <row r="5348" spans="1:26">
      <c r="A5348">
        <v>210857314</v>
      </c>
      <c r="B5348" t="s">
        <v>7552</v>
      </c>
      <c r="C5348" t="s">
        <v>3597</v>
      </c>
      <c r="D5348" t="s">
        <v>4034</v>
      </c>
      <c r="E5348" t="s">
        <v>5417</v>
      </c>
      <c r="F5348" t="s">
        <v>3621</v>
      </c>
      <c r="G5348">
        <v>210857314</v>
      </c>
      <c r="I5348" t="s">
        <v>3622</v>
      </c>
      <c r="J5348" t="s">
        <v>8400</v>
      </c>
      <c r="K5348" t="s">
        <v>3624</v>
      </c>
      <c r="L5348" t="s">
        <v>8401</v>
      </c>
      <c r="M5348">
        <v>15.8</v>
      </c>
      <c r="N5348">
        <v>26.5</v>
      </c>
      <c r="O5348">
        <v>14</v>
      </c>
      <c r="P5348">
        <v>15.8</v>
      </c>
      <c r="Q5348">
        <v>26.5</v>
      </c>
      <c r="R5348">
        <v>13.6</v>
      </c>
      <c r="S5348" t="b">
        <v>0</v>
      </c>
      <c r="T5348" t="b">
        <v>0</v>
      </c>
      <c r="U5348" t="b">
        <v>1</v>
      </c>
      <c r="V5348">
        <v>6000</v>
      </c>
      <c r="W5348">
        <v>8500</v>
      </c>
      <c r="X5348">
        <v>2.9</v>
      </c>
      <c r="Y5348">
        <v>10041</v>
      </c>
      <c r="Z5348">
        <v>2.4500000000000002</v>
      </c>
    </row>
    <row r="5349" spans="1:26">
      <c r="A5349">
        <v>210857334</v>
      </c>
      <c r="B5349" t="s">
        <v>7552</v>
      </c>
      <c r="C5349" t="s">
        <v>3597</v>
      </c>
      <c r="D5349" t="s">
        <v>4034</v>
      </c>
      <c r="E5349" t="s">
        <v>5423</v>
      </c>
      <c r="F5349" t="s">
        <v>3621</v>
      </c>
      <c r="G5349">
        <v>210857334</v>
      </c>
      <c r="I5349" t="s">
        <v>3622</v>
      </c>
      <c r="J5349" t="s">
        <v>8400</v>
      </c>
      <c r="K5349" t="s">
        <v>3624</v>
      </c>
      <c r="L5349" t="s">
        <v>8401</v>
      </c>
      <c r="M5349">
        <v>15.8</v>
      </c>
      <c r="N5349">
        <v>26.5</v>
      </c>
      <c r="O5349">
        <v>14</v>
      </c>
      <c r="P5349">
        <v>15.8</v>
      </c>
      <c r="Q5349">
        <v>26.5</v>
      </c>
      <c r="R5349">
        <v>13.6</v>
      </c>
      <c r="S5349" t="b">
        <v>0</v>
      </c>
      <c r="T5349" t="b">
        <v>0</v>
      </c>
      <c r="U5349" t="b">
        <v>1</v>
      </c>
      <c r="V5349">
        <v>6000</v>
      </c>
      <c r="W5349">
        <v>8500</v>
      </c>
      <c r="X5349">
        <v>2.9</v>
      </c>
      <c r="Y5349">
        <v>10041</v>
      </c>
      <c r="Z5349">
        <v>2.4500000000000002</v>
      </c>
    </row>
    <row r="5350" spans="1:26">
      <c r="A5350">
        <v>207683255</v>
      </c>
      <c r="B5350" t="s">
        <v>7552</v>
      </c>
      <c r="C5350" t="s">
        <v>3597</v>
      </c>
      <c r="D5350" t="s">
        <v>4034</v>
      </c>
      <c r="E5350" t="s">
        <v>8149</v>
      </c>
      <c r="F5350" t="s">
        <v>3621</v>
      </c>
      <c r="G5350">
        <v>207683255</v>
      </c>
      <c r="I5350" t="s">
        <v>3622</v>
      </c>
      <c r="J5350" t="s">
        <v>8398</v>
      </c>
      <c r="K5350" t="s">
        <v>3624</v>
      </c>
      <c r="L5350" t="s">
        <v>8399</v>
      </c>
      <c r="M5350">
        <v>15.8</v>
      </c>
      <c r="N5350">
        <v>26.5</v>
      </c>
      <c r="O5350">
        <v>14</v>
      </c>
      <c r="P5350">
        <v>15.8</v>
      </c>
      <c r="Q5350">
        <v>26.5</v>
      </c>
      <c r="R5350">
        <v>13.6</v>
      </c>
      <c r="S5350" t="b">
        <v>0</v>
      </c>
      <c r="T5350" t="b">
        <v>0</v>
      </c>
      <c r="U5350" t="b">
        <v>1</v>
      </c>
      <c r="V5350">
        <v>6000</v>
      </c>
      <c r="W5350">
        <v>8500</v>
      </c>
      <c r="X5350">
        <v>2.9</v>
      </c>
      <c r="Y5350">
        <v>10041</v>
      </c>
      <c r="Z5350">
        <v>2.4500000000000002</v>
      </c>
    </row>
    <row r="5351" spans="1:26">
      <c r="A5351">
        <v>207862069</v>
      </c>
      <c r="B5351" t="s">
        <v>7552</v>
      </c>
      <c r="C5351" t="s">
        <v>3597</v>
      </c>
      <c r="D5351" t="s">
        <v>4034</v>
      </c>
      <c r="E5351" t="s">
        <v>8154</v>
      </c>
      <c r="F5351" t="s">
        <v>3621</v>
      </c>
      <c r="G5351">
        <v>207862069</v>
      </c>
      <c r="I5351" t="s">
        <v>3622</v>
      </c>
      <c r="J5351" t="s">
        <v>8396</v>
      </c>
      <c r="K5351" t="s">
        <v>3624</v>
      </c>
      <c r="L5351" t="s">
        <v>8397</v>
      </c>
      <c r="M5351">
        <v>15.8</v>
      </c>
      <c r="N5351">
        <v>26.5</v>
      </c>
      <c r="O5351">
        <v>14</v>
      </c>
      <c r="P5351">
        <v>15.8</v>
      </c>
      <c r="Q5351">
        <v>26.5</v>
      </c>
      <c r="R5351">
        <v>13.6</v>
      </c>
      <c r="S5351" t="b">
        <v>0</v>
      </c>
      <c r="T5351" t="b">
        <v>0</v>
      </c>
      <c r="U5351" t="b">
        <v>1</v>
      </c>
      <c r="V5351">
        <v>6000</v>
      </c>
      <c r="W5351">
        <v>8500</v>
      </c>
      <c r="X5351">
        <v>2.9</v>
      </c>
      <c r="Y5351">
        <v>10041</v>
      </c>
      <c r="Z5351">
        <v>2.4500000000000002</v>
      </c>
    </row>
    <row r="5352" spans="1:26">
      <c r="A5352">
        <v>208280058</v>
      </c>
      <c r="B5352" t="s">
        <v>7552</v>
      </c>
      <c r="C5352" t="s">
        <v>3597</v>
      </c>
      <c r="D5352" t="s">
        <v>4034</v>
      </c>
      <c r="E5352" t="s">
        <v>5982</v>
      </c>
      <c r="F5352" t="s">
        <v>3621</v>
      </c>
      <c r="G5352">
        <v>208280058</v>
      </c>
      <c r="I5352" t="s">
        <v>3622</v>
      </c>
      <c r="J5352" t="s">
        <v>8194</v>
      </c>
      <c r="K5352" t="s">
        <v>3624</v>
      </c>
      <c r="L5352" t="s">
        <v>8395</v>
      </c>
      <c r="M5352">
        <v>15.8</v>
      </c>
      <c r="N5352">
        <v>26.5</v>
      </c>
      <c r="O5352">
        <v>14</v>
      </c>
      <c r="P5352">
        <v>15.8</v>
      </c>
      <c r="Q5352">
        <v>26.5</v>
      </c>
      <c r="R5352">
        <v>13.6</v>
      </c>
      <c r="S5352" t="b">
        <v>0</v>
      </c>
      <c r="T5352" t="b">
        <v>0</v>
      </c>
      <c r="U5352" t="b">
        <v>0</v>
      </c>
      <c r="V5352">
        <v>6000</v>
      </c>
      <c r="W5352">
        <v>8500</v>
      </c>
      <c r="X5352">
        <v>2.9</v>
      </c>
      <c r="Y5352">
        <v>10041</v>
      </c>
      <c r="Z5352">
        <v>2.4500000000000002</v>
      </c>
    </row>
    <row r="5353" spans="1:26">
      <c r="A5353">
        <v>208816913</v>
      </c>
      <c r="B5353" t="s">
        <v>7552</v>
      </c>
      <c r="C5353" t="s">
        <v>3597</v>
      </c>
      <c r="D5353" t="s">
        <v>4034</v>
      </c>
      <c r="E5353" t="s">
        <v>5982</v>
      </c>
      <c r="F5353" t="s">
        <v>3621</v>
      </c>
      <c r="G5353">
        <v>208816913</v>
      </c>
      <c r="I5353" t="s">
        <v>3622</v>
      </c>
      <c r="J5353" t="s">
        <v>8198</v>
      </c>
      <c r="K5353" t="s">
        <v>3624</v>
      </c>
      <c r="L5353" t="s">
        <v>8394</v>
      </c>
      <c r="M5353">
        <v>15.8</v>
      </c>
      <c r="N5353">
        <v>26.5</v>
      </c>
      <c r="O5353">
        <v>14</v>
      </c>
      <c r="P5353">
        <v>15.8</v>
      </c>
      <c r="Q5353">
        <v>26.5</v>
      </c>
      <c r="R5353">
        <v>13.6</v>
      </c>
      <c r="S5353" t="b">
        <v>0</v>
      </c>
      <c r="T5353" t="b">
        <v>0</v>
      </c>
      <c r="U5353" t="b">
        <v>1</v>
      </c>
      <c r="V5353">
        <v>6000</v>
      </c>
      <c r="W5353">
        <v>8500</v>
      </c>
      <c r="X5353">
        <v>2.9</v>
      </c>
      <c r="Y5353">
        <v>10041</v>
      </c>
      <c r="Z5353">
        <v>2.4500000000000002</v>
      </c>
    </row>
    <row r="5354" spans="1:26">
      <c r="A5354">
        <v>208674979</v>
      </c>
      <c r="B5354" t="s">
        <v>7552</v>
      </c>
      <c r="C5354" t="s">
        <v>3597</v>
      </c>
      <c r="D5354" t="s">
        <v>4034</v>
      </c>
      <c r="E5354" t="s">
        <v>6251</v>
      </c>
      <c r="F5354" t="s">
        <v>3621</v>
      </c>
      <c r="G5354">
        <v>208674979</v>
      </c>
      <c r="I5354" t="s">
        <v>3622</v>
      </c>
      <c r="J5354" t="s">
        <v>8392</v>
      </c>
      <c r="K5354" t="s">
        <v>3624</v>
      </c>
      <c r="L5354" t="s">
        <v>8393</v>
      </c>
      <c r="M5354">
        <v>13.8</v>
      </c>
      <c r="N5354">
        <v>23</v>
      </c>
      <c r="O5354">
        <v>11</v>
      </c>
      <c r="P5354">
        <v>13.8</v>
      </c>
      <c r="Q5354">
        <v>23</v>
      </c>
      <c r="R5354">
        <v>9.8000000000000007</v>
      </c>
      <c r="S5354" t="b">
        <v>0</v>
      </c>
      <c r="T5354" t="b">
        <v>0</v>
      </c>
      <c r="U5354" t="b">
        <v>1</v>
      </c>
      <c r="V5354">
        <v>9000</v>
      </c>
      <c r="W5354">
        <v>5900</v>
      </c>
      <c r="X5354">
        <v>2.93</v>
      </c>
      <c r="Y5354">
        <v>9018</v>
      </c>
      <c r="Z5354">
        <v>2.4</v>
      </c>
    </row>
    <row r="5355" spans="1:26">
      <c r="A5355">
        <v>208674963</v>
      </c>
      <c r="B5355" t="s">
        <v>7552</v>
      </c>
      <c r="C5355" t="s">
        <v>3597</v>
      </c>
      <c r="D5355" t="s">
        <v>4034</v>
      </c>
      <c r="E5355" t="s">
        <v>6247</v>
      </c>
      <c r="F5355" t="s">
        <v>3621</v>
      </c>
      <c r="G5355">
        <v>208674963</v>
      </c>
      <c r="I5355" t="s">
        <v>3622</v>
      </c>
      <c r="J5355" t="s">
        <v>8392</v>
      </c>
      <c r="K5355" t="s">
        <v>3624</v>
      </c>
      <c r="L5355" t="s">
        <v>8393</v>
      </c>
      <c r="M5355">
        <v>13.8</v>
      </c>
      <c r="N5355">
        <v>23</v>
      </c>
      <c r="O5355">
        <v>11</v>
      </c>
      <c r="P5355">
        <v>13.8</v>
      </c>
      <c r="Q5355">
        <v>23</v>
      </c>
      <c r="R5355">
        <v>9.8000000000000007</v>
      </c>
      <c r="S5355" t="b">
        <v>0</v>
      </c>
      <c r="T5355" t="b">
        <v>0</v>
      </c>
      <c r="U5355" t="b">
        <v>1</v>
      </c>
      <c r="V5355">
        <v>9000</v>
      </c>
      <c r="W5355">
        <v>5900</v>
      </c>
      <c r="X5355">
        <v>2.93</v>
      </c>
      <c r="Y5355">
        <v>9018</v>
      </c>
      <c r="Z5355">
        <v>2.4</v>
      </c>
    </row>
    <row r="5356" spans="1:26">
      <c r="A5356">
        <v>210665985</v>
      </c>
      <c r="B5356" t="s">
        <v>7552</v>
      </c>
      <c r="C5356" t="s">
        <v>3597</v>
      </c>
      <c r="D5356" t="s">
        <v>4034</v>
      </c>
      <c r="E5356" t="s">
        <v>5222</v>
      </c>
      <c r="F5356" t="s">
        <v>3621</v>
      </c>
      <c r="G5356">
        <v>210665985</v>
      </c>
      <c r="I5356" t="s">
        <v>3622</v>
      </c>
      <c r="J5356" t="s">
        <v>8062</v>
      </c>
      <c r="K5356" t="s">
        <v>3624</v>
      </c>
      <c r="L5356" t="s">
        <v>8391</v>
      </c>
      <c r="M5356">
        <v>13.8</v>
      </c>
      <c r="N5356">
        <v>23</v>
      </c>
      <c r="O5356">
        <v>11</v>
      </c>
      <c r="P5356">
        <v>13.8</v>
      </c>
      <c r="Q5356">
        <v>23</v>
      </c>
      <c r="R5356">
        <v>9.8000000000000007</v>
      </c>
      <c r="S5356" t="b">
        <v>0</v>
      </c>
      <c r="T5356" t="b">
        <v>0</v>
      </c>
      <c r="U5356" t="b">
        <v>1</v>
      </c>
      <c r="V5356">
        <v>9000</v>
      </c>
      <c r="W5356">
        <v>5900</v>
      </c>
      <c r="X5356">
        <v>2.93</v>
      </c>
      <c r="Y5356">
        <v>9018</v>
      </c>
      <c r="Z5356">
        <v>2.4</v>
      </c>
    </row>
    <row r="5357" spans="1:26">
      <c r="A5357">
        <v>210799684</v>
      </c>
      <c r="B5357" t="s">
        <v>7552</v>
      </c>
      <c r="C5357" t="s">
        <v>3597</v>
      </c>
      <c r="D5357" t="s">
        <v>4034</v>
      </c>
      <c r="E5357" t="s">
        <v>7563</v>
      </c>
      <c r="F5357" t="s">
        <v>3621</v>
      </c>
      <c r="G5357">
        <v>210799684</v>
      </c>
      <c r="I5357" t="s">
        <v>3622</v>
      </c>
      <c r="J5357" t="s">
        <v>8062</v>
      </c>
      <c r="K5357" t="s">
        <v>3624</v>
      </c>
      <c r="L5357" t="s">
        <v>8391</v>
      </c>
      <c r="M5357">
        <v>13.8</v>
      </c>
      <c r="N5357">
        <v>23</v>
      </c>
      <c r="O5357">
        <v>11</v>
      </c>
      <c r="P5357">
        <v>13.8</v>
      </c>
      <c r="Q5357">
        <v>23</v>
      </c>
      <c r="R5357">
        <v>9.8000000000000007</v>
      </c>
      <c r="S5357" t="b">
        <v>0</v>
      </c>
      <c r="T5357" t="b">
        <v>0</v>
      </c>
      <c r="U5357" t="b">
        <v>1</v>
      </c>
      <c r="V5357">
        <v>9000</v>
      </c>
      <c r="W5357">
        <v>5900</v>
      </c>
      <c r="X5357">
        <v>2.93</v>
      </c>
      <c r="Y5357">
        <v>9018</v>
      </c>
      <c r="Z5357">
        <v>2.4</v>
      </c>
    </row>
    <row r="5358" spans="1:26">
      <c r="A5358">
        <v>210799640</v>
      </c>
      <c r="B5358" t="s">
        <v>7552</v>
      </c>
      <c r="C5358" t="s">
        <v>3597</v>
      </c>
      <c r="D5358" t="s">
        <v>4034</v>
      </c>
      <c r="E5358" t="s">
        <v>7563</v>
      </c>
      <c r="F5358" t="s">
        <v>3621</v>
      </c>
      <c r="G5358">
        <v>210799640</v>
      </c>
      <c r="I5358" t="s">
        <v>3622</v>
      </c>
      <c r="J5358" t="s">
        <v>8062</v>
      </c>
      <c r="K5358" t="s">
        <v>3624</v>
      </c>
      <c r="L5358" t="s">
        <v>8063</v>
      </c>
      <c r="M5358">
        <v>13.8</v>
      </c>
      <c r="N5358">
        <v>23</v>
      </c>
      <c r="O5358">
        <v>11</v>
      </c>
      <c r="P5358">
        <v>13.8</v>
      </c>
      <c r="Q5358">
        <v>23</v>
      </c>
      <c r="R5358">
        <v>9.8000000000000007</v>
      </c>
      <c r="S5358" t="b">
        <v>0</v>
      </c>
      <c r="T5358" t="b">
        <v>0</v>
      </c>
      <c r="U5358" t="b">
        <v>1</v>
      </c>
      <c r="V5358">
        <v>9000</v>
      </c>
      <c r="W5358">
        <v>5900</v>
      </c>
      <c r="X5358">
        <v>2.93</v>
      </c>
      <c r="Y5358">
        <v>9018</v>
      </c>
      <c r="Z5358">
        <v>2.4</v>
      </c>
    </row>
    <row r="5359" spans="1:26">
      <c r="A5359">
        <v>210799577</v>
      </c>
      <c r="B5359" t="s">
        <v>7552</v>
      </c>
      <c r="C5359" t="s">
        <v>3597</v>
      </c>
      <c r="D5359" t="s">
        <v>4034</v>
      </c>
      <c r="E5359" t="s">
        <v>7563</v>
      </c>
      <c r="F5359" t="s">
        <v>3621</v>
      </c>
      <c r="G5359">
        <v>210799577</v>
      </c>
      <c r="I5359" t="s">
        <v>3622</v>
      </c>
      <c r="J5359" t="s">
        <v>6563</v>
      </c>
      <c r="K5359" t="s">
        <v>3624</v>
      </c>
      <c r="L5359" t="s">
        <v>8059</v>
      </c>
      <c r="M5359">
        <v>8.5</v>
      </c>
      <c r="N5359">
        <v>17.5</v>
      </c>
      <c r="O5359">
        <v>12</v>
      </c>
      <c r="P5359">
        <v>8.5</v>
      </c>
      <c r="Q5359">
        <v>17.5</v>
      </c>
      <c r="R5359">
        <v>8.6999999999999993</v>
      </c>
      <c r="S5359" t="b">
        <v>0</v>
      </c>
      <c r="T5359" t="b">
        <v>0</v>
      </c>
      <c r="U5359" t="b">
        <v>0</v>
      </c>
      <c r="V5359">
        <v>36000</v>
      </c>
      <c r="W5359">
        <v>24000</v>
      </c>
      <c r="X5359">
        <v>2</v>
      </c>
      <c r="Y5359">
        <v>24160</v>
      </c>
      <c r="Z5359">
        <v>1.98</v>
      </c>
    </row>
    <row r="5360" spans="1:26">
      <c r="A5360">
        <v>207251119</v>
      </c>
      <c r="B5360" t="s">
        <v>7552</v>
      </c>
      <c r="C5360" t="s">
        <v>3597</v>
      </c>
      <c r="D5360" t="s">
        <v>4034</v>
      </c>
      <c r="E5360" t="s">
        <v>7560</v>
      </c>
      <c r="F5360" t="s">
        <v>3621</v>
      </c>
      <c r="G5360">
        <v>207251119</v>
      </c>
      <c r="I5360" t="s">
        <v>3622</v>
      </c>
      <c r="J5360" t="s">
        <v>8389</v>
      </c>
      <c r="K5360" t="s">
        <v>3624</v>
      </c>
      <c r="L5360" t="s">
        <v>8390</v>
      </c>
      <c r="M5360">
        <v>8.5</v>
      </c>
      <c r="N5360">
        <v>17.5</v>
      </c>
      <c r="O5360">
        <v>12</v>
      </c>
      <c r="P5360">
        <v>8.5</v>
      </c>
      <c r="Q5360">
        <v>17.5</v>
      </c>
      <c r="R5360">
        <v>8.6999999999999993</v>
      </c>
      <c r="S5360" t="b">
        <v>0</v>
      </c>
      <c r="T5360" t="b">
        <v>0</v>
      </c>
      <c r="U5360" t="b">
        <v>0</v>
      </c>
      <c r="V5360">
        <v>36000</v>
      </c>
      <c r="W5360">
        <v>24000</v>
      </c>
      <c r="X5360">
        <v>2</v>
      </c>
      <c r="Y5360">
        <v>24160</v>
      </c>
      <c r="Z5360">
        <v>1.98</v>
      </c>
    </row>
    <row r="5361" spans="1:26">
      <c r="A5361">
        <v>207178626</v>
      </c>
      <c r="B5361" t="s">
        <v>7552</v>
      </c>
      <c r="C5361" t="s">
        <v>3597</v>
      </c>
      <c r="D5361" t="s">
        <v>4034</v>
      </c>
      <c r="E5361" t="s">
        <v>5483</v>
      </c>
      <c r="F5361" t="s">
        <v>3621</v>
      </c>
      <c r="G5361">
        <v>207178626</v>
      </c>
      <c r="I5361" t="s">
        <v>3622</v>
      </c>
      <c r="J5361" t="s">
        <v>8387</v>
      </c>
      <c r="K5361" t="s">
        <v>3624</v>
      </c>
      <c r="L5361" t="s">
        <v>8388</v>
      </c>
      <c r="M5361">
        <v>8.5</v>
      </c>
      <c r="N5361">
        <v>17.5</v>
      </c>
      <c r="O5361">
        <v>12</v>
      </c>
      <c r="P5361">
        <v>8.5</v>
      </c>
      <c r="Q5361">
        <v>17.5</v>
      </c>
      <c r="R5361">
        <v>8.6999999999999993</v>
      </c>
      <c r="S5361" t="b">
        <v>0</v>
      </c>
      <c r="T5361" t="b">
        <v>0</v>
      </c>
      <c r="U5361" t="b">
        <v>0</v>
      </c>
      <c r="V5361">
        <v>36000</v>
      </c>
      <c r="W5361">
        <v>24000</v>
      </c>
      <c r="X5361">
        <v>2</v>
      </c>
      <c r="Y5361">
        <v>24160</v>
      </c>
      <c r="Z5361">
        <v>1.98</v>
      </c>
    </row>
    <row r="5362" spans="1:26">
      <c r="A5362">
        <v>209694744</v>
      </c>
      <c r="B5362" t="s">
        <v>7552</v>
      </c>
      <c r="C5362" t="s">
        <v>3597</v>
      </c>
      <c r="D5362" t="s">
        <v>4034</v>
      </c>
      <c r="E5362" t="s">
        <v>7568</v>
      </c>
      <c r="F5362" t="s">
        <v>3621</v>
      </c>
      <c r="G5362">
        <v>209694744</v>
      </c>
      <c r="I5362" t="s">
        <v>3622</v>
      </c>
      <c r="J5362" t="s">
        <v>8385</v>
      </c>
      <c r="K5362" t="s">
        <v>3624</v>
      </c>
      <c r="L5362" t="s">
        <v>8386</v>
      </c>
      <c r="M5362">
        <v>8.5</v>
      </c>
      <c r="N5362">
        <v>17.5</v>
      </c>
      <c r="O5362">
        <v>12</v>
      </c>
      <c r="P5362">
        <v>8.5</v>
      </c>
      <c r="Q5362">
        <v>17.5</v>
      </c>
      <c r="R5362">
        <v>8.6999999999999993</v>
      </c>
      <c r="S5362" t="b">
        <v>0</v>
      </c>
      <c r="T5362" t="b">
        <v>0</v>
      </c>
      <c r="U5362" t="b">
        <v>0</v>
      </c>
      <c r="V5362">
        <v>36000</v>
      </c>
      <c r="W5362">
        <v>24000</v>
      </c>
      <c r="X5362">
        <v>2</v>
      </c>
      <c r="Y5362">
        <v>24160</v>
      </c>
      <c r="Z5362">
        <v>1.98</v>
      </c>
    </row>
    <row r="5363" spans="1:26">
      <c r="A5363">
        <v>207825530</v>
      </c>
      <c r="B5363" t="s">
        <v>7552</v>
      </c>
      <c r="C5363" t="s">
        <v>3597</v>
      </c>
      <c r="D5363" t="s">
        <v>4034</v>
      </c>
      <c r="E5363" t="s">
        <v>5417</v>
      </c>
      <c r="F5363" t="s">
        <v>3621</v>
      </c>
      <c r="G5363">
        <v>207825530</v>
      </c>
      <c r="I5363" t="s">
        <v>3622</v>
      </c>
      <c r="J5363" t="s">
        <v>8383</v>
      </c>
      <c r="K5363" t="s">
        <v>3624</v>
      </c>
      <c r="L5363" t="s">
        <v>8384</v>
      </c>
      <c r="M5363">
        <v>8.5</v>
      </c>
      <c r="N5363">
        <v>17.5</v>
      </c>
      <c r="O5363">
        <v>12</v>
      </c>
      <c r="P5363">
        <v>8.5</v>
      </c>
      <c r="Q5363">
        <v>17.5</v>
      </c>
      <c r="R5363">
        <v>8.6999999999999993</v>
      </c>
      <c r="S5363" t="b">
        <v>0</v>
      </c>
      <c r="T5363" t="b">
        <v>0</v>
      </c>
      <c r="U5363" t="b">
        <v>0</v>
      </c>
      <c r="V5363">
        <v>36000</v>
      </c>
      <c r="W5363">
        <v>24000</v>
      </c>
      <c r="X5363">
        <v>2</v>
      </c>
      <c r="Y5363">
        <v>24160</v>
      </c>
      <c r="Z5363">
        <v>1.98</v>
      </c>
    </row>
    <row r="5364" spans="1:26">
      <c r="A5364">
        <v>207825511</v>
      </c>
      <c r="B5364" t="s">
        <v>7552</v>
      </c>
      <c r="C5364" t="s">
        <v>3597</v>
      </c>
      <c r="D5364" t="s">
        <v>4034</v>
      </c>
      <c r="E5364" t="s">
        <v>5422</v>
      </c>
      <c r="F5364" t="s">
        <v>3621</v>
      </c>
      <c r="G5364">
        <v>207825511</v>
      </c>
      <c r="I5364" t="s">
        <v>3622</v>
      </c>
      <c r="J5364" t="s">
        <v>8383</v>
      </c>
      <c r="K5364" t="s">
        <v>3624</v>
      </c>
      <c r="L5364" t="s">
        <v>8384</v>
      </c>
      <c r="M5364">
        <v>8.5</v>
      </c>
      <c r="N5364">
        <v>17.5</v>
      </c>
      <c r="O5364">
        <v>12</v>
      </c>
      <c r="P5364">
        <v>8.5</v>
      </c>
      <c r="Q5364">
        <v>17.5</v>
      </c>
      <c r="R5364">
        <v>8.6999999999999993</v>
      </c>
      <c r="S5364" t="b">
        <v>0</v>
      </c>
      <c r="T5364" t="b">
        <v>0</v>
      </c>
      <c r="U5364" t="b">
        <v>0</v>
      </c>
      <c r="V5364">
        <v>36000</v>
      </c>
      <c r="W5364">
        <v>24000</v>
      </c>
      <c r="X5364">
        <v>2</v>
      </c>
      <c r="Y5364">
        <v>24160</v>
      </c>
      <c r="Z5364">
        <v>1.98</v>
      </c>
    </row>
    <row r="5365" spans="1:26">
      <c r="A5365">
        <v>207825549</v>
      </c>
      <c r="B5365" t="s">
        <v>7552</v>
      </c>
      <c r="C5365" t="s">
        <v>3597</v>
      </c>
      <c r="D5365" t="s">
        <v>4034</v>
      </c>
      <c r="E5365" t="s">
        <v>5423</v>
      </c>
      <c r="F5365" t="s">
        <v>3621</v>
      </c>
      <c r="G5365">
        <v>207825549</v>
      </c>
      <c r="I5365" t="s">
        <v>3622</v>
      </c>
      <c r="J5365" t="s">
        <v>8383</v>
      </c>
      <c r="K5365" t="s">
        <v>3624</v>
      </c>
      <c r="L5365" t="s">
        <v>8384</v>
      </c>
      <c r="M5365">
        <v>8.5</v>
      </c>
      <c r="N5365">
        <v>17.5</v>
      </c>
      <c r="O5365">
        <v>12</v>
      </c>
      <c r="P5365">
        <v>8.5</v>
      </c>
      <c r="Q5365">
        <v>17.5</v>
      </c>
      <c r="R5365">
        <v>8.6999999999999993</v>
      </c>
      <c r="S5365" t="b">
        <v>0</v>
      </c>
      <c r="T5365" t="b">
        <v>0</v>
      </c>
      <c r="U5365" t="b">
        <v>0</v>
      </c>
      <c r="V5365">
        <v>36000</v>
      </c>
      <c r="W5365">
        <v>24000</v>
      </c>
      <c r="X5365">
        <v>2</v>
      </c>
      <c r="Y5365">
        <v>24160</v>
      </c>
      <c r="Z5365">
        <v>1.98</v>
      </c>
    </row>
    <row r="5366" spans="1:26">
      <c r="A5366">
        <v>207862068</v>
      </c>
      <c r="B5366" t="s">
        <v>7552</v>
      </c>
      <c r="C5366" t="s">
        <v>3597</v>
      </c>
      <c r="D5366" t="s">
        <v>4034</v>
      </c>
      <c r="E5366" t="s">
        <v>8154</v>
      </c>
      <c r="F5366" t="s">
        <v>3621</v>
      </c>
      <c r="G5366">
        <v>207862068</v>
      </c>
      <c r="I5366" t="s">
        <v>3622</v>
      </c>
      <c r="J5366" t="s">
        <v>8381</v>
      </c>
      <c r="K5366" t="s">
        <v>3624</v>
      </c>
      <c r="L5366" t="s">
        <v>8382</v>
      </c>
      <c r="M5366">
        <v>8.5</v>
      </c>
      <c r="N5366">
        <v>17.5</v>
      </c>
      <c r="O5366">
        <v>12</v>
      </c>
      <c r="P5366">
        <v>8.5</v>
      </c>
      <c r="Q5366">
        <v>17.5</v>
      </c>
      <c r="R5366">
        <v>8.6999999999999993</v>
      </c>
      <c r="S5366" t="b">
        <v>0</v>
      </c>
      <c r="T5366" t="b">
        <v>0</v>
      </c>
      <c r="U5366" t="b">
        <v>0</v>
      </c>
      <c r="V5366">
        <v>36000</v>
      </c>
      <c r="W5366">
        <v>24000</v>
      </c>
      <c r="X5366">
        <v>2</v>
      </c>
      <c r="Y5366">
        <v>24160</v>
      </c>
      <c r="Z5366">
        <v>1.98</v>
      </c>
    </row>
    <row r="5367" spans="1:26">
      <c r="A5367">
        <v>210799671</v>
      </c>
      <c r="B5367" t="s">
        <v>7552</v>
      </c>
      <c r="C5367" t="s">
        <v>3597</v>
      </c>
      <c r="D5367" t="s">
        <v>4034</v>
      </c>
      <c r="E5367" t="s">
        <v>7563</v>
      </c>
      <c r="F5367" t="s">
        <v>3621</v>
      </c>
      <c r="G5367">
        <v>210799671</v>
      </c>
      <c r="I5367" t="s">
        <v>3622</v>
      </c>
      <c r="J5367" t="s">
        <v>7998</v>
      </c>
      <c r="K5367" t="s">
        <v>3624</v>
      </c>
      <c r="L5367" t="s">
        <v>7988</v>
      </c>
      <c r="M5367">
        <v>14</v>
      </c>
      <c r="N5367">
        <v>21</v>
      </c>
      <c r="O5367">
        <v>12</v>
      </c>
      <c r="P5367">
        <v>14</v>
      </c>
      <c r="Q5367">
        <v>22</v>
      </c>
      <c r="R5367">
        <v>10</v>
      </c>
      <c r="S5367" t="b">
        <v>0</v>
      </c>
      <c r="T5367" t="b">
        <v>0</v>
      </c>
      <c r="U5367" t="b">
        <v>1</v>
      </c>
      <c r="V5367">
        <v>24000</v>
      </c>
      <c r="W5367">
        <v>16200</v>
      </c>
      <c r="X5367">
        <v>2.4</v>
      </c>
      <c r="Y5367">
        <v>20000</v>
      </c>
      <c r="Z5367">
        <v>2.1</v>
      </c>
    </row>
    <row r="5368" spans="1:26">
      <c r="A5368">
        <v>209937048</v>
      </c>
      <c r="B5368" t="s">
        <v>7552</v>
      </c>
      <c r="C5368" t="s">
        <v>3597</v>
      </c>
      <c r="D5368" t="s">
        <v>4034</v>
      </c>
      <c r="E5368" t="s">
        <v>5222</v>
      </c>
      <c r="F5368" t="s">
        <v>3621</v>
      </c>
      <c r="G5368">
        <v>209937048</v>
      </c>
      <c r="I5368" t="s">
        <v>3622</v>
      </c>
      <c r="J5368" t="s">
        <v>7998</v>
      </c>
      <c r="K5368" t="s">
        <v>3624</v>
      </c>
      <c r="L5368" t="s">
        <v>7988</v>
      </c>
      <c r="M5368">
        <v>14</v>
      </c>
      <c r="N5368">
        <v>21</v>
      </c>
      <c r="O5368">
        <v>12</v>
      </c>
      <c r="P5368">
        <v>14</v>
      </c>
      <c r="Q5368">
        <v>22</v>
      </c>
      <c r="R5368">
        <v>10</v>
      </c>
      <c r="S5368" t="b">
        <v>0</v>
      </c>
      <c r="T5368" t="b">
        <v>0</v>
      </c>
      <c r="U5368" t="b">
        <v>1</v>
      </c>
      <c r="V5368">
        <v>24000</v>
      </c>
      <c r="W5368">
        <v>16200</v>
      </c>
      <c r="X5368">
        <v>2.4</v>
      </c>
      <c r="Y5368">
        <v>20000</v>
      </c>
      <c r="Z5368">
        <v>2.1</v>
      </c>
    </row>
    <row r="5369" spans="1:26">
      <c r="A5369">
        <v>208816912</v>
      </c>
      <c r="B5369" t="s">
        <v>7552</v>
      </c>
      <c r="C5369" t="s">
        <v>3597</v>
      </c>
      <c r="D5369" t="s">
        <v>4034</v>
      </c>
      <c r="E5369" t="s">
        <v>5982</v>
      </c>
      <c r="F5369" t="s">
        <v>3621</v>
      </c>
      <c r="G5369">
        <v>208816912</v>
      </c>
      <c r="I5369" t="s">
        <v>3622</v>
      </c>
      <c r="J5369" t="s">
        <v>8212</v>
      </c>
      <c r="K5369" t="s">
        <v>3624</v>
      </c>
      <c r="L5369" t="s">
        <v>8183</v>
      </c>
      <c r="M5369">
        <v>14</v>
      </c>
      <c r="N5369">
        <v>21</v>
      </c>
      <c r="O5369">
        <v>12</v>
      </c>
      <c r="P5369">
        <v>14</v>
      </c>
      <c r="Q5369">
        <v>22</v>
      </c>
      <c r="R5369">
        <v>10</v>
      </c>
      <c r="S5369" t="b">
        <v>0</v>
      </c>
      <c r="T5369" t="b">
        <v>0</v>
      </c>
      <c r="U5369" t="b">
        <v>1</v>
      </c>
      <c r="V5369">
        <v>24000</v>
      </c>
      <c r="W5369">
        <v>16200</v>
      </c>
      <c r="X5369">
        <v>2.4</v>
      </c>
      <c r="Y5369">
        <v>20000</v>
      </c>
      <c r="Z5369">
        <v>2.1</v>
      </c>
    </row>
    <row r="5370" spans="1:26">
      <c r="A5370">
        <v>208280055</v>
      </c>
      <c r="B5370" t="s">
        <v>7552</v>
      </c>
      <c r="C5370" t="s">
        <v>3597</v>
      </c>
      <c r="D5370" t="s">
        <v>4034</v>
      </c>
      <c r="E5370" t="s">
        <v>5982</v>
      </c>
      <c r="F5370" t="s">
        <v>3621</v>
      </c>
      <c r="G5370">
        <v>208280055</v>
      </c>
      <c r="I5370" t="s">
        <v>3622</v>
      </c>
      <c r="J5370" t="s">
        <v>8214</v>
      </c>
      <c r="K5370" t="s">
        <v>3624</v>
      </c>
      <c r="L5370" t="s">
        <v>8185</v>
      </c>
      <c r="M5370">
        <v>14</v>
      </c>
      <c r="N5370">
        <v>21</v>
      </c>
      <c r="O5370">
        <v>12</v>
      </c>
      <c r="P5370">
        <v>14</v>
      </c>
      <c r="Q5370">
        <v>22</v>
      </c>
      <c r="R5370">
        <v>10</v>
      </c>
      <c r="S5370" t="b">
        <v>0</v>
      </c>
      <c r="T5370" t="b">
        <v>0</v>
      </c>
      <c r="U5370" t="b">
        <v>0</v>
      </c>
      <c r="V5370">
        <v>24000</v>
      </c>
      <c r="W5370">
        <v>16200</v>
      </c>
      <c r="X5370">
        <v>2.4</v>
      </c>
      <c r="Y5370">
        <v>20000</v>
      </c>
      <c r="Z5370">
        <v>2.1</v>
      </c>
    </row>
    <row r="5371" spans="1:26">
      <c r="A5371">
        <v>208816910</v>
      </c>
      <c r="B5371" t="s">
        <v>7552</v>
      </c>
      <c r="C5371" t="s">
        <v>3597</v>
      </c>
      <c r="D5371" t="s">
        <v>4034</v>
      </c>
      <c r="E5371" t="s">
        <v>5982</v>
      </c>
      <c r="F5371" t="s">
        <v>3621</v>
      </c>
      <c r="G5371">
        <v>208816910</v>
      </c>
      <c r="I5371" t="s">
        <v>3622</v>
      </c>
      <c r="J5371" t="s">
        <v>8203</v>
      </c>
      <c r="K5371" t="s">
        <v>3624</v>
      </c>
      <c r="L5371" t="s">
        <v>8167</v>
      </c>
      <c r="M5371">
        <v>13.7</v>
      </c>
      <c r="N5371">
        <v>23.2</v>
      </c>
      <c r="O5371">
        <v>13.2</v>
      </c>
      <c r="P5371">
        <v>13.7</v>
      </c>
      <c r="Q5371">
        <v>24.6</v>
      </c>
      <c r="R5371">
        <v>10.7</v>
      </c>
      <c r="S5371" t="b">
        <v>0</v>
      </c>
      <c r="T5371" t="b">
        <v>0</v>
      </c>
      <c r="U5371" t="b">
        <v>1</v>
      </c>
      <c r="V5371">
        <v>12000</v>
      </c>
      <c r="W5371">
        <v>9000</v>
      </c>
      <c r="X5371">
        <v>2.69</v>
      </c>
      <c r="Y5371">
        <v>9921</v>
      </c>
      <c r="Z5371">
        <v>2.31</v>
      </c>
    </row>
    <row r="5372" spans="1:26">
      <c r="A5372">
        <v>208280051</v>
      </c>
      <c r="B5372" t="s">
        <v>7552</v>
      </c>
      <c r="C5372" t="s">
        <v>3597</v>
      </c>
      <c r="D5372" t="s">
        <v>4034</v>
      </c>
      <c r="E5372" t="s">
        <v>5982</v>
      </c>
      <c r="F5372" t="s">
        <v>3621</v>
      </c>
      <c r="G5372">
        <v>208280051</v>
      </c>
      <c r="I5372" t="s">
        <v>3622</v>
      </c>
      <c r="J5372" t="s">
        <v>8207</v>
      </c>
      <c r="K5372" t="s">
        <v>3624</v>
      </c>
      <c r="L5372" t="s">
        <v>8169</v>
      </c>
      <c r="M5372">
        <v>13.7</v>
      </c>
      <c r="N5372">
        <v>23.2</v>
      </c>
      <c r="O5372">
        <v>13.2</v>
      </c>
      <c r="P5372">
        <v>13.7</v>
      </c>
      <c r="Q5372">
        <v>24.6</v>
      </c>
      <c r="R5372">
        <v>10.7</v>
      </c>
      <c r="S5372" t="b">
        <v>0</v>
      </c>
      <c r="T5372" t="b">
        <v>0</v>
      </c>
      <c r="U5372" t="b">
        <v>0</v>
      </c>
      <c r="V5372">
        <v>12000</v>
      </c>
      <c r="W5372">
        <v>9000</v>
      </c>
      <c r="X5372">
        <v>2.69</v>
      </c>
      <c r="Y5372">
        <v>9921</v>
      </c>
      <c r="Z5372">
        <v>2.31</v>
      </c>
    </row>
    <row r="5373" spans="1:26">
      <c r="A5373">
        <v>209937050</v>
      </c>
      <c r="B5373" t="s">
        <v>7552</v>
      </c>
      <c r="C5373" t="s">
        <v>3597</v>
      </c>
      <c r="D5373" t="s">
        <v>4034</v>
      </c>
      <c r="E5373" t="s">
        <v>5222</v>
      </c>
      <c r="F5373" t="s">
        <v>3621</v>
      </c>
      <c r="G5373">
        <v>209937050</v>
      </c>
      <c r="I5373" t="s">
        <v>3622</v>
      </c>
      <c r="J5373" t="s">
        <v>7996</v>
      </c>
      <c r="K5373" t="s">
        <v>3624</v>
      </c>
      <c r="L5373" t="s">
        <v>7976</v>
      </c>
      <c r="M5373">
        <v>13.7</v>
      </c>
      <c r="N5373">
        <v>23.2</v>
      </c>
      <c r="O5373">
        <v>13.2</v>
      </c>
      <c r="P5373">
        <v>13.7</v>
      </c>
      <c r="Q5373">
        <v>24.6</v>
      </c>
      <c r="R5373">
        <v>10.7</v>
      </c>
      <c r="S5373" t="b">
        <v>0</v>
      </c>
      <c r="T5373" t="b">
        <v>0</v>
      </c>
      <c r="U5373" t="b">
        <v>1</v>
      </c>
      <c r="V5373">
        <v>12000</v>
      </c>
      <c r="W5373">
        <v>9000</v>
      </c>
      <c r="X5373">
        <v>2.69</v>
      </c>
      <c r="Y5373">
        <v>9921</v>
      </c>
      <c r="Z5373">
        <v>2.31</v>
      </c>
    </row>
    <row r="5374" spans="1:26">
      <c r="A5374">
        <v>210799673</v>
      </c>
      <c r="B5374" t="s">
        <v>7552</v>
      </c>
      <c r="C5374" t="s">
        <v>3597</v>
      </c>
      <c r="D5374" t="s">
        <v>4034</v>
      </c>
      <c r="E5374" t="s">
        <v>7563</v>
      </c>
      <c r="F5374" t="s">
        <v>3621</v>
      </c>
      <c r="G5374">
        <v>210799673</v>
      </c>
      <c r="I5374" t="s">
        <v>3622</v>
      </c>
      <c r="J5374" t="s">
        <v>7996</v>
      </c>
      <c r="K5374" t="s">
        <v>3624</v>
      </c>
      <c r="L5374" t="s">
        <v>7976</v>
      </c>
      <c r="M5374">
        <v>13.7</v>
      </c>
      <c r="N5374">
        <v>23.2</v>
      </c>
      <c r="O5374">
        <v>13.2</v>
      </c>
      <c r="P5374">
        <v>13.7</v>
      </c>
      <c r="Q5374">
        <v>24.6</v>
      </c>
      <c r="R5374">
        <v>10.7</v>
      </c>
      <c r="S5374" t="b">
        <v>0</v>
      </c>
      <c r="T5374" t="b">
        <v>0</v>
      </c>
      <c r="U5374" t="b">
        <v>1</v>
      </c>
      <c r="V5374">
        <v>12000</v>
      </c>
      <c r="W5374">
        <v>9000</v>
      </c>
      <c r="X5374">
        <v>2.69</v>
      </c>
      <c r="Y5374">
        <v>9921</v>
      </c>
      <c r="Z5374">
        <v>2.31</v>
      </c>
    </row>
    <row r="5375" spans="1:26">
      <c r="A5375">
        <v>210799670</v>
      </c>
      <c r="B5375" t="s">
        <v>7552</v>
      </c>
      <c r="C5375" t="s">
        <v>3597</v>
      </c>
      <c r="D5375" t="s">
        <v>4034</v>
      </c>
      <c r="E5375" t="s">
        <v>7563</v>
      </c>
      <c r="F5375" t="s">
        <v>3621</v>
      </c>
      <c r="G5375">
        <v>210799670</v>
      </c>
      <c r="I5375" t="s">
        <v>3622</v>
      </c>
      <c r="J5375" t="s">
        <v>7992</v>
      </c>
      <c r="K5375" t="s">
        <v>3624</v>
      </c>
      <c r="L5375" t="s">
        <v>7972</v>
      </c>
      <c r="M5375">
        <v>15</v>
      </c>
      <c r="N5375">
        <v>25.5</v>
      </c>
      <c r="O5375">
        <v>12.2</v>
      </c>
      <c r="P5375">
        <v>15</v>
      </c>
      <c r="Q5375">
        <v>25.5</v>
      </c>
      <c r="R5375">
        <v>12.3</v>
      </c>
      <c r="S5375" t="b">
        <v>0</v>
      </c>
      <c r="T5375" t="b">
        <v>0</v>
      </c>
      <c r="U5375" t="b">
        <v>1</v>
      </c>
      <c r="V5375">
        <v>9000</v>
      </c>
      <c r="W5375">
        <v>8500</v>
      </c>
      <c r="X5375">
        <v>2.8</v>
      </c>
      <c r="Y5375">
        <v>9611</v>
      </c>
      <c r="Z5375">
        <v>2.29</v>
      </c>
    </row>
    <row r="5376" spans="1:26">
      <c r="A5376">
        <v>209937047</v>
      </c>
      <c r="B5376" t="s">
        <v>7552</v>
      </c>
      <c r="C5376" t="s">
        <v>3597</v>
      </c>
      <c r="D5376" t="s">
        <v>4034</v>
      </c>
      <c r="E5376" t="s">
        <v>5222</v>
      </c>
      <c r="F5376" t="s">
        <v>3621</v>
      </c>
      <c r="G5376">
        <v>209937047</v>
      </c>
      <c r="I5376" t="s">
        <v>3622</v>
      </c>
      <c r="J5376" t="s">
        <v>7992</v>
      </c>
      <c r="K5376" t="s">
        <v>3624</v>
      </c>
      <c r="L5376" t="s">
        <v>7972</v>
      </c>
      <c r="M5376">
        <v>15</v>
      </c>
      <c r="N5376">
        <v>25.5</v>
      </c>
      <c r="O5376">
        <v>12.2</v>
      </c>
      <c r="P5376">
        <v>15</v>
      </c>
      <c r="Q5376">
        <v>25.5</v>
      </c>
      <c r="R5376">
        <v>12.3</v>
      </c>
      <c r="S5376" t="b">
        <v>0</v>
      </c>
      <c r="T5376" t="b">
        <v>0</v>
      </c>
      <c r="U5376" t="b">
        <v>1</v>
      </c>
      <c r="V5376">
        <v>9000</v>
      </c>
      <c r="W5376">
        <v>8500</v>
      </c>
      <c r="X5376">
        <v>2.8</v>
      </c>
      <c r="Y5376">
        <v>9611</v>
      </c>
      <c r="Z5376">
        <v>2.29</v>
      </c>
    </row>
    <row r="5377" spans="1:26">
      <c r="A5377">
        <v>208280048</v>
      </c>
      <c r="B5377" t="s">
        <v>7552</v>
      </c>
      <c r="C5377" t="s">
        <v>3597</v>
      </c>
      <c r="D5377" t="s">
        <v>4034</v>
      </c>
      <c r="E5377" t="s">
        <v>5982</v>
      </c>
      <c r="F5377" t="s">
        <v>3621</v>
      </c>
      <c r="G5377">
        <v>208280048</v>
      </c>
      <c r="I5377" t="s">
        <v>3622</v>
      </c>
      <c r="J5377" t="s">
        <v>8194</v>
      </c>
      <c r="K5377" t="s">
        <v>3624</v>
      </c>
      <c r="L5377" t="s">
        <v>8146</v>
      </c>
      <c r="M5377">
        <v>15</v>
      </c>
      <c r="N5377">
        <v>25.5</v>
      </c>
      <c r="O5377">
        <v>12.2</v>
      </c>
      <c r="P5377">
        <v>15</v>
      </c>
      <c r="Q5377">
        <v>25.5</v>
      </c>
      <c r="R5377">
        <v>12.3</v>
      </c>
      <c r="S5377" t="b">
        <v>0</v>
      </c>
      <c r="T5377" t="b">
        <v>0</v>
      </c>
      <c r="U5377" t="b">
        <v>0</v>
      </c>
      <c r="V5377">
        <v>9000</v>
      </c>
      <c r="W5377">
        <v>8500</v>
      </c>
      <c r="X5377">
        <v>2.8</v>
      </c>
      <c r="Y5377">
        <v>9611</v>
      </c>
      <c r="Z5377">
        <v>2.29</v>
      </c>
    </row>
    <row r="5378" spans="1:26">
      <c r="A5378">
        <v>208816909</v>
      </c>
      <c r="B5378" t="s">
        <v>7552</v>
      </c>
      <c r="C5378" t="s">
        <v>3597</v>
      </c>
      <c r="D5378" t="s">
        <v>4034</v>
      </c>
      <c r="E5378" t="s">
        <v>5982</v>
      </c>
      <c r="F5378" t="s">
        <v>3621</v>
      </c>
      <c r="G5378">
        <v>208816909</v>
      </c>
      <c r="I5378" t="s">
        <v>3622</v>
      </c>
      <c r="J5378" t="s">
        <v>8198</v>
      </c>
      <c r="K5378" t="s">
        <v>3624</v>
      </c>
      <c r="L5378" t="s">
        <v>8148</v>
      </c>
      <c r="M5378">
        <v>15</v>
      </c>
      <c r="N5378">
        <v>25.5</v>
      </c>
      <c r="O5378">
        <v>12.2</v>
      </c>
      <c r="P5378">
        <v>15</v>
      </c>
      <c r="Q5378">
        <v>25.5</v>
      </c>
      <c r="R5378">
        <v>12.3</v>
      </c>
      <c r="S5378" t="b">
        <v>0</v>
      </c>
      <c r="T5378" t="b">
        <v>0</v>
      </c>
      <c r="U5378" t="b">
        <v>1</v>
      </c>
      <c r="V5378">
        <v>9000</v>
      </c>
      <c r="W5378">
        <v>8500</v>
      </c>
      <c r="X5378">
        <v>2.8</v>
      </c>
      <c r="Y5378">
        <v>9611</v>
      </c>
      <c r="Z5378">
        <v>2.29</v>
      </c>
    </row>
    <row r="5379" spans="1:26">
      <c r="A5379">
        <v>208815363</v>
      </c>
      <c r="B5379" t="s">
        <v>7552</v>
      </c>
      <c r="C5379" t="s">
        <v>3597</v>
      </c>
      <c r="D5379" t="s">
        <v>4034</v>
      </c>
      <c r="E5379" t="s">
        <v>5483</v>
      </c>
      <c r="F5379" t="s">
        <v>3621</v>
      </c>
      <c r="G5379">
        <v>208815363</v>
      </c>
      <c r="I5379" t="s">
        <v>3622</v>
      </c>
      <c r="J5379" t="s">
        <v>8379</v>
      </c>
      <c r="K5379" t="s">
        <v>3624</v>
      </c>
      <c r="L5379" t="s">
        <v>8380</v>
      </c>
      <c r="M5379">
        <v>9.5</v>
      </c>
      <c r="N5379">
        <v>18.5</v>
      </c>
      <c r="O5379">
        <v>10.199999999999999</v>
      </c>
      <c r="P5379">
        <v>9.5</v>
      </c>
      <c r="Q5379">
        <v>18.5</v>
      </c>
      <c r="R5379">
        <v>8.6</v>
      </c>
      <c r="S5379" t="b">
        <v>0</v>
      </c>
      <c r="T5379" t="b">
        <v>0</v>
      </c>
      <c r="U5379" t="b">
        <v>0</v>
      </c>
      <c r="V5379">
        <v>24000</v>
      </c>
      <c r="W5379">
        <v>16500</v>
      </c>
      <c r="X5379">
        <v>2.38</v>
      </c>
      <c r="Y5379">
        <v>19257</v>
      </c>
      <c r="Z5379">
        <v>2.11</v>
      </c>
    </row>
    <row r="5380" spans="1:26">
      <c r="A5380">
        <v>208650633</v>
      </c>
      <c r="B5380" t="s">
        <v>7552</v>
      </c>
      <c r="C5380" t="s">
        <v>3597</v>
      </c>
      <c r="D5380" t="s">
        <v>4034</v>
      </c>
      <c r="E5380" t="s">
        <v>8233</v>
      </c>
      <c r="F5380" t="s">
        <v>3621</v>
      </c>
      <c r="G5380">
        <v>208650633</v>
      </c>
      <c r="I5380" t="s">
        <v>3622</v>
      </c>
      <c r="J5380" t="s">
        <v>8377</v>
      </c>
      <c r="K5380" t="s">
        <v>3624</v>
      </c>
      <c r="L5380" t="s">
        <v>8378</v>
      </c>
      <c r="M5380">
        <v>9.5</v>
      </c>
      <c r="N5380">
        <v>18.5</v>
      </c>
      <c r="O5380">
        <v>10.199999999999999</v>
      </c>
      <c r="P5380">
        <v>9.5</v>
      </c>
      <c r="Q5380">
        <v>18.5</v>
      </c>
      <c r="R5380">
        <v>8.6</v>
      </c>
      <c r="S5380" t="b">
        <v>0</v>
      </c>
      <c r="T5380" t="b">
        <v>0</v>
      </c>
      <c r="U5380" t="b">
        <v>0</v>
      </c>
      <c r="V5380">
        <v>24000</v>
      </c>
      <c r="W5380">
        <v>16500</v>
      </c>
      <c r="X5380">
        <v>2.38</v>
      </c>
      <c r="Y5380">
        <v>19257</v>
      </c>
      <c r="Z5380">
        <v>2.11</v>
      </c>
    </row>
    <row r="5381" spans="1:26">
      <c r="A5381">
        <v>208280036</v>
      </c>
      <c r="B5381" t="s">
        <v>7552</v>
      </c>
      <c r="C5381" t="s">
        <v>3597</v>
      </c>
      <c r="D5381" t="s">
        <v>4034</v>
      </c>
      <c r="E5381" t="s">
        <v>5982</v>
      </c>
      <c r="F5381" t="s">
        <v>3621</v>
      </c>
      <c r="G5381">
        <v>208280036</v>
      </c>
      <c r="I5381" t="s">
        <v>3622</v>
      </c>
      <c r="J5381" t="s">
        <v>8375</v>
      </c>
      <c r="K5381" t="s">
        <v>3624</v>
      </c>
      <c r="L5381" t="s">
        <v>8376</v>
      </c>
      <c r="M5381">
        <v>9.5</v>
      </c>
      <c r="N5381">
        <v>18.5</v>
      </c>
      <c r="O5381">
        <v>10.199999999999999</v>
      </c>
      <c r="P5381">
        <v>9.5</v>
      </c>
      <c r="Q5381">
        <v>18.5</v>
      </c>
      <c r="R5381">
        <v>8.6</v>
      </c>
      <c r="S5381" t="b">
        <v>0</v>
      </c>
      <c r="T5381" t="b">
        <v>0</v>
      </c>
      <c r="U5381" t="b">
        <v>0</v>
      </c>
      <c r="V5381">
        <v>24000</v>
      </c>
      <c r="W5381">
        <v>16500</v>
      </c>
      <c r="X5381">
        <v>2.38</v>
      </c>
      <c r="Y5381">
        <v>19257</v>
      </c>
      <c r="Z5381">
        <v>2.11</v>
      </c>
    </row>
    <row r="5382" spans="1:26">
      <c r="A5382">
        <v>208073232</v>
      </c>
      <c r="B5382" t="s">
        <v>7552</v>
      </c>
      <c r="C5382" t="s">
        <v>3597</v>
      </c>
      <c r="D5382" t="s">
        <v>4034</v>
      </c>
      <c r="E5382" t="s">
        <v>6442</v>
      </c>
      <c r="F5382" t="s">
        <v>3621</v>
      </c>
      <c r="G5382">
        <v>208073232</v>
      </c>
      <c r="I5382" t="s">
        <v>3622</v>
      </c>
      <c r="J5382" t="s">
        <v>7873</v>
      </c>
      <c r="K5382" t="s">
        <v>3624</v>
      </c>
      <c r="L5382" t="s">
        <v>7874</v>
      </c>
      <c r="M5382">
        <v>9.5</v>
      </c>
      <c r="N5382">
        <v>18.5</v>
      </c>
      <c r="O5382">
        <v>10.199999999999999</v>
      </c>
      <c r="P5382">
        <v>9.5</v>
      </c>
      <c r="Q5382">
        <v>18.5</v>
      </c>
      <c r="R5382">
        <v>8.6</v>
      </c>
      <c r="S5382" t="b">
        <v>0</v>
      </c>
      <c r="T5382" t="b">
        <v>0</v>
      </c>
      <c r="U5382" t="b">
        <v>0</v>
      </c>
      <c r="V5382">
        <v>24000</v>
      </c>
      <c r="W5382">
        <v>16500</v>
      </c>
      <c r="X5382">
        <v>2.38</v>
      </c>
      <c r="Y5382">
        <v>19257</v>
      </c>
      <c r="Z5382">
        <v>2.11</v>
      </c>
    </row>
    <row r="5383" spans="1:26">
      <c r="A5383">
        <v>209864932</v>
      </c>
      <c r="B5383" t="s">
        <v>7552</v>
      </c>
      <c r="C5383" t="s">
        <v>3597</v>
      </c>
      <c r="D5383" t="s">
        <v>4034</v>
      </c>
      <c r="E5383" t="s">
        <v>7568</v>
      </c>
      <c r="F5383" t="s">
        <v>3621</v>
      </c>
      <c r="G5383">
        <v>209864932</v>
      </c>
      <c r="I5383" t="s">
        <v>3622</v>
      </c>
      <c r="J5383" t="s">
        <v>8373</v>
      </c>
      <c r="K5383" t="s">
        <v>3624</v>
      </c>
      <c r="L5383" t="s">
        <v>8374</v>
      </c>
      <c r="M5383">
        <v>9.5</v>
      </c>
      <c r="N5383">
        <v>18.5</v>
      </c>
      <c r="O5383">
        <v>10.199999999999999</v>
      </c>
      <c r="P5383">
        <v>9.5</v>
      </c>
      <c r="Q5383">
        <v>18.5</v>
      </c>
      <c r="R5383">
        <v>8.6</v>
      </c>
      <c r="S5383" t="b">
        <v>0</v>
      </c>
      <c r="T5383" t="b">
        <v>0</v>
      </c>
      <c r="U5383" t="b">
        <v>0</v>
      </c>
      <c r="V5383">
        <v>24000</v>
      </c>
      <c r="W5383">
        <v>16500</v>
      </c>
      <c r="X5383">
        <v>2.38</v>
      </c>
      <c r="Y5383">
        <v>19257</v>
      </c>
      <c r="Z5383">
        <v>2.11</v>
      </c>
    </row>
    <row r="5384" spans="1:26">
      <c r="A5384">
        <v>207251117</v>
      </c>
      <c r="B5384" t="s">
        <v>7552</v>
      </c>
      <c r="C5384" t="s">
        <v>3597</v>
      </c>
      <c r="D5384" t="s">
        <v>4034</v>
      </c>
      <c r="E5384" t="s">
        <v>7560</v>
      </c>
      <c r="F5384" t="s">
        <v>3621</v>
      </c>
      <c r="G5384">
        <v>207251117</v>
      </c>
      <c r="I5384" t="s">
        <v>3622</v>
      </c>
      <c r="J5384" t="s">
        <v>8371</v>
      </c>
      <c r="K5384" t="s">
        <v>3624</v>
      </c>
      <c r="L5384" t="s">
        <v>8372</v>
      </c>
      <c r="M5384">
        <v>9.5</v>
      </c>
      <c r="N5384">
        <v>18.5</v>
      </c>
      <c r="O5384">
        <v>10.199999999999999</v>
      </c>
      <c r="P5384">
        <v>9.5</v>
      </c>
      <c r="Q5384">
        <v>18.5</v>
      </c>
      <c r="R5384">
        <v>8.6</v>
      </c>
      <c r="S5384" t="b">
        <v>0</v>
      </c>
      <c r="T5384" t="b">
        <v>0</v>
      </c>
      <c r="U5384" t="b">
        <v>0</v>
      </c>
      <c r="V5384">
        <v>24000</v>
      </c>
      <c r="W5384">
        <v>16500</v>
      </c>
      <c r="X5384">
        <v>2.38</v>
      </c>
      <c r="Y5384">
        <v>19257</v>
      </c>
      <c r="Z5384">
        <v>2.11</v>
      </c>
    </row>
    <row r="5385" spans="1:26">
      <c r="A5385">
        <v>210799558</v>
      </c>
      <c r="B5385" t="s">
        <v>7552</v>
      </c>
      <c r="C5385" t="s">
        <v>3597</v>
      </c>
      <c r="D5385" t="s">
        <v>4034</v>
      </c>
      <c r="E5385" t="s">
        <v>7563</v>
      </c>
      <c r="F5385" t="s">
        <v>3621</v>
      </c>
      <c r="G5385">
        <v>210799558</v>
      </c>
      <c r="I5385" t="s">
        <v>3622</v>
      </c>
      <c r="J5385" t="s">
        <v>8047</v>
      </c>
      <c r="K5385" t="s">
        <v>3624</v>
      </c>
      <c r="L5385" t="s">
        <v>8048</v>
      </c>
      <c r="M5385">
        <v>9.5</v>
      </c>
      <c r="N5385">
        <v>18.5</v>
      </c>
      <c r="O5385">
        <v>10.199999999999999</v>
      </c>
      <c r="P5385">
        <v>9.5</v>
      </c>
      <c r="Q5385">
        <v>18.5</v>
      </c>
      <c r="R5385">
        <v>8.6</v>
      </c>
      <c r="S5385" t="b">
        <v>0</v>
      </c>
      <c r="T5385" t="b">
        <v>0</v>
      </c>
      <c r="U5385" t="b">
        <v>0</v>
      </c>
      <c r="V5385">
        <v>24000</v>
      </c>
      <c r="W5385">
        <v>16500</v>
      </c>
      <c r="X5385">
        <v>2.38</v>
      </c>
      <c r="Y5385">
        <v>19257</v>
      </c>
      <c r="Z5385">
        <v>2.11</v>
      </c>
    </row>
    <row r="5386" spans="1:26">
      <c r="A5386">
        <v>210799557</v>
      </c>
      <c r="B5386" t="s">
        <v>7552</v>
      </c>
      <c r="C5386" t="s">
        <v>3597</v>
      </c>
      <c r="D5386" t="s">
        <v>4034</v>
      </c>
      <c r="E5386" t="s">
        <v>7563</v>
      </c>
      <c r="F5386" t="s">
        <v>3621</v>
      </c>
      <c r="G5386">
        <v>210799557</v>
      </c>
      <c r="I5386" t="s">
        <v>3622</v>
      </c>
      <c r="J5386" t="s">
        <v>8041</v>
      </c>
      <c r="K5386" t="s">
        <v>3624</v>
      </c>
      <c r="L5386" t="s">
        <v>8042</v>
      </c>
      <c r="M5386">
        <v>11</v>
      </c>
      <c r="N5386">
        <v>19.5</v>
      </c>
      <c r="O5386">
        <v>10</v>
      </c>
      <c r="P5386">
        <v>11</v>
      </c>
      <c r="Q5386">
        <v>19.5</v>
      </c>
      <c r="R5386">
        <v>8.6999999999999993</v>
      </c>
      <c r="S5386" t="b">
        <v>0</v>
      </c>
      <c r="T5386" t="b">
        <v>0</v>
      </c>
      <c r="U5386" t="b">
        <v>0</v>
      </c>
      <c r="V5386">
        <v>18000</v>
      </c>
      <c r="W5386">
        <v>11400</v>
      </c>
      <c r="X5386">
        <v>2.57</v>
      </c>
      <c r="Y5386">
        <v>14370</v>
      </c>
      <c r="Z5386">
        <v>2.4900000000000002</v>
      </c>
    </row>
    <row r="5387" spans="1:26">
      <c r="A5387">
        <v>207526952</v>
      </c>
      <c r="B5387" t="s">
        <v>7552</v>
      </c>
      <c r="C5387" t="s">
        <v>3597</v>
      </c>
      <c r="D5387" t="s">
        <v>4034</v>
      </c>
      <c r="E5387" t="s">
        <v>7557</v>
      </c>
      <c r="F5387" t="s">
        <v>3621</v>
      </c>
      <c r="G5387">
        <v>207526952</v>
      </c>
      <c r="I5387" t="s">
        <v>3622</v>
      </c>
      <c r="J5387" t="s">
        <v>8369</v>
      </c>
      <c r="K5387" t="s">
        <v>3624</v>
      </c>
      <c r="L5387" t="s">
        <v>8370</v>
      </c>
      <c r="M5387">
        <v>11</v>
      </c>
      <c r="N5387">
        <v>19.5</v>
      </c>
      <c r="O5387">
        <v>10</v>
      </c>
      <c r="P5387">
        <v>11</v>
      </c>
      <c r="Q5387">
        <v>19.5</v>
      </c>
      <c r="R5387">
        <v>8.6999999999999993</v>
      </c>
      <c r="S5387" t="b">
        <v>0</v>
      </c>
      <c r="T5387" t="b">
        <v>0</v>
      </c>
      <c r="U5387" t="b">
        <v>0</v>
      </c>
      <c r="V5387">
        <v>18000</v>
      </c>
      <c r="W5387">
        <v>11400</v>
      </c>
      <c r="X5387">
        <v>2.57</v>
      </c>
      <c r="Y5387">
        <v>14370</v>
      </c>
      <c r="Z5387">
        <v>2.4900000000000002</v>
      </c>
    </row>
    <row r="5388" spans="1:26">
      <c r="A5388">
        <v>207251118</v>
      </c>
      <c r="B5388" t="s">
        <v>7552</v>
      </c>
      <c r="C5388" t="s">
        <v>3597</v>
      </c>
      <c r="D5388" t="s">
        <v>4034</v>
      </c>
      <c r="E5388" t="s">
        <v>7560</v>
      </c>
      <c r="F5388" t="s">
        <v>3621</v>
      </c>
      <c r="G5388">
        <v>207251118</v>
      </c>
      <c r="I5388" t="s">
        <v>3622</v>
      </c>
      <c r="J5388" t="s">
        <v>8367</v>
      </c>
      <c r="K5388" t="s">
        <v>3624</v>
      </c>
      <c r="L5388" t="s">
        <v>8368</v>
      </c>
      <c r="M5388">
        <v>11</v>
      </c>
      <c r="N5388">
        <v>19.5</v>
      </c>
      <c r="O5388">
        <v>10</v>
      </c>
      <c r="P5388">
        <v>11</v>
      </c>
      <c r="Q5388">
        <v>19.5</v>
      </c>
      <c r="R5388">
        <v>8.6999999999999993</v>
      </c>
      <c r="S5388" t="b">
        <v>0</v>
      </c>
      <c r="T5388" t="b">
        <v>0</v>
      </c>
      <c r="U5388" t="b">
        <v>0</v>
      </c>
      <c r="V5388">
        <v>18000</v>
      </c>
      <c r="W5388">
        <v>11400</v>
      </c>
      <c r="X5388">
        <v>2.57</v>
      </c>
      <c r="Y5388">
        <v>14370</v>
      </c>
      <c r="Z5388">
        <v>2.4900000000000002</v>
      </c>
    </row>
    <row r="5389" spans="1:26">
      <c r="A5389">
        <v>209864931</v>
      </c>
      <c r="B5389" t="s">
        <v>7552</v>
      </c>
      <c r="C5389" t="s">
        <v>3597</v>
      </c>
      <c r="D5389" t="s">
        <v>4034</v>
      </c>
      <c r="E5389" t="s">
        <v>7568</v>
      </c>
      <c r="F5389" t="s">
        <v>3621</v>
      </c>
      <c r="G5389">
        <v>209864931</v>
      </c>
      <c r="I5389" t="s">
        <v>3622</v>
      </c>
      <c r="J5389" t="s">
        <v>8365</v>
      </c>
      <c r="K5389" t="s">
        <v>3624</v>
      </c>
      <c r="L5389" t="s">
        <v>8366</v>
      </c>
      <c r="M5389">
        <v>11</v>
      </c>
      <c r="N5389">
        <v>19.5</v>
      </c>
      <c r="O5389">
        <v>10</v>
      </c>
      <c r="P5389">
        <v>11</v>
      </c>
      <c r="Q5389">
        <v>19.5</v>
      </c>
      <c r="R5389">
        <v>8.6999999999999993</v>
      </c>
      <c r="S5389" t="b">
        <v>0</v>
      </c>
      <c r="T5389" t="b">
        <v>0</v>
      </c>
      <c r="U5389" t="b">
        <v>0</v>
      </c>
      <c r="V5389">
        <v>18000</v>
      </c>
      <c r="W5389">
        <v>11400</v>
      </c>
      <c r="X5389">
        <v>2.57</v>
      </c>
      <c r="Y5389">
        <v>14370</v>
      </c>
      <c r="Z5389">
        <v>2.4900000000000002</v>
      </c>
    </row>
    <row r="5390" spans="1:26">
      <c r="A5390">
        <v>208073229</v>
      </c>
      <c r="B5390" t="s">
        <v>7552</v>
      </c>
      <c r="C5390" t="s">
        <v>3597</v>
      </c>
      <c r="D5390" t="s">
        <v>4034</v>
      </c>
      <c r="E5390" t="s">
        <v>6442</v>
      </c>
      <c r="F5390" t="s">
        <v>3621</v>
      </c>
      <c r="G5390">
        <v>208073229</v>
      </c>
      <c r="I5390" t="s">
        <v>3622</v>
      </c>
      <c r="J5390" t="s">
        <v>6802</v>
      </c>
      <c r="K5390" t="s">
        <v>3624</v>
      </c>
      <c r="L5390" t="s">
        <v>7872</v>
      </c>
      <c r="M5390">
        <v>11</v>
      </c>
      <c r="N5390">
        <v>19.5</v>
      </c>
      <c r="O5390">
        <v>10</v>
      </c>
      <c r="P5390">
        <v>11</v>
      </c>
      <c r="Q5390">
        <v>19.5</v>
      </c>
      <c r="R5390">
        <v>8.6999999999999993</v>
      </c>
      <c r="S5390" t="b">
        <v>0</v>
      </c>
      <c r="T5390" t="b">
        <v>0</v>
      </c>
      <c r="U5390" t="b">
        <v>0</v>
      </c>
      <c r="V5390">
        <v>18000</v>
      </c>
      <c r="W5390">
        <v>11400</v>
      </c>
      <c r="X5390">
        <v>2.57</v>
      </c>
      <c r="Y5390">
        <v>14370</v>
      </c>
      <c r="Z5390">
        <v>2.4900000000000002</v>
      </c>
    </row>
    <row r="5391" spans="1:26">
      <c r="A5391">
        <v>208280033</v>
      </c>
      <c r="B5391" t="s">
        <v>7552</v>
      </c>
      <c r="C5391" t="s">
        <v>3597</v>
      </c>
      <c r="D5391" t="s">
        <v>4034</v>
      </c>
      <c r="E5391" t="s">
        <v>5982</v>
      </c>
      <c r="F5391" t="s">
        <v>3621</v>
      </c>
      <c r="G5391">
        <v>208280033</v>
      </c>
      <c r="I5391" t="s">
        <v>3622</v>
      </c>
      <c r="J5391" t="s">
        <v>8363</v>
      </c>
      <c r="K5391" t="s">
        <v>3624</v>
      </c>
      <c r="L5391" t="s">
        <v>8364</v>
      </c>
      <c r="M5391">
        <v>11</v>
      </c>
      <c r="N5391">
        <v>19.5</v>
      </c>
      <c r="O5391">
        <v>10</v>
      </c>
      <c r="P5391">
        <v>11</v>
      </c>
      <c r="Q5391">
        <v>19.5</v>
      </c>
      <c r="R5391">
        <v>8.6999999999999993</v>
      </c>
      <c r="S5391" t="b">
        <v>0</v>
      </c>
      <c r="T5391" t="b">
        <v>0</v>
      </c>
      <c r="U5391" t="b">
        <v>0</v>
      </c>
      <c r="V5391">
        <v>18000</v>
      </c>
      <c r="W5391">
        <v>11400</v>
      </c>
      <c r="X5391">
        <v>2.57</v>
      </c>
      <c r="Y5391">
        <v>14370</v>
      </c>
      <c r="Z5391">
        <v>2.4900000000000002</v>
      </c>
    </row>
    <row r="5392" spans="1:26">
      <c r="A5392">
        <v>208650632</v>
      </c>
      <c r="B5392" t="s">
        <v>7552</v>
      </c>
      <c r="C5392" t="s">
        <v>3597</v>
      </c>
      <c r="D5392" t="s">
        <v>4034</v>
      </c>
      <c r="E5392" t="s">
        <v>8233</v>
      </c>
      <c r="F5392" t="s">
        <v>3621</v>
      </c>
      <c r="G5392">
        <v>208650632</v>
      </c>
      <c r="I5392" t="s">
        <v>3622</v>
      </c>
      <c r="J5392" t="s">
        <v>8361</v>
      </c>
      <c r="K5392" t="s">
        <v>3624</v>
      </c>
      <c r="L5392" t="s">
        <v>8362</v>
      </c>
      <c r="M5392">
        <v>11</v>
      </c>
      <c r="N5392">
        <v>19.5</v>
      </c>
      <c r="O5392">
        <v>10</v>
      </c>
      <c r="P5392">
        <v>11</v>
      </c>
      <c r="Q5392">
        <v>19.5</v>
      </c>
      <c r="R5392">
        <v>8.6999999999999993</v>
      </c>
      <c r="S5392" t="b">
        <v>0</v>
      </c>
      <c r="T5392" t="b">
        <v>0</v>
      </c>
      <c r="U5392" t="b">
        <v>0</v>
      </c>
      <c r="V5392">
        <v>18000</v>
      </c>
      <c r="W5392">
        <v>11400</v>
      </c>
      <c r="X5392">
        <v>2.57</v>
      </c>
      <c r="Y5392">
        <v>14370</v>
      </c>
      <c r="Z5392">
        <v>2.4900000000000002</v>
      </c>
    </row>
    <row r="5393" spans="1:26">
      <c r="A5393">
        <v>208815362</v>
      </c>
      <c r="B5393" t="s">
        <v>7552</v>
      </c>
      <c r="C5393" t="s">
        <v>3597</v>
      </c>
      <c r="D5393" t="s">
        <v>4034</v>
      </c>
      <c r="E5393" t="s">
        <v>5483</v>
      </c>
      <c r="F5393" t="s">
        <v>3621</v>
      </c>
      <c r="G5393">
        <v>208815362</v>
      </c>
      <c r="I5393" t="s">
        <v>3622</v>
      </c>
      <c r="J5393" t="s">
        <v>8359</v>
      </c>
      <c r="K5393" t="s">
        <v>3624</v>
      </c>
      <c r="L5393" t="s">
        <v>8360</v>
      </c>
      <c r="M5393">
        <v>11</v>
      </c>
      <c r="N5393">
        <v>19.5</v>
      </c>
      <c r="O5393">
        <v>10</v>
      </c>
      <c r="P5393">
        <v>11</v>
      </c>
      <c r="Q5393">
        <v>19.5</v>
      </c>
      <c r="R5393">
        <v>8.6999999999999993</v>
      </c>
      <c r="S5393" t="b">
        <v>0</v>
      </c>
      <c r="T5393" t="b">
        <v>0</v>
      </c>
      <c r="U5393" t="b">
        <v>0</v>
      </c>
      <c r="V5393">
        <v>18000</v>
      </c>
      <c r="W5393">
        <v>11400</v>
      </c>
      <c r="X5393">
        <v>2.57</v>
      </c>
      <c r="Y5393">
        <v>14370</v>
      </c>
      <c r="Z5393">
        <v>2.4900000000000002</v>
      </c>
    </row>
    <row r="5394" spans="1:26">
      <c r="A5394">
        <v>208815361</v>
      </c>
      <c r="B5394" t="s">
        <v>7552</v>
      </c>
      <c r="C5394" t="s">
        <v>3597</v>
      </c>
      <c r="D5394" t="s">
        <v>4034</v>
      </c>
      <c r="E5394" t="s">
        <v>5483</v>
      </c>
      <c r="F5394" t="s">
        <v>3621</v>
      </c>
      <c r="G5394">
        <v>208815361</v>
      </c>
      <c r="I5394" t="s">
        <v>3622</v>
      </c>
      <c r="J5394" t="s">
        <v>8357</v>
      </c>
      <c r="K5394" t="s">
        <v>3624</v>
      </c>
      <c r="L5394" t="s">
        <v>8358</v>
      </c>
      <c r="M5394">
        <v>10.8</v>
      </c>
      <c r="N5394">
        <v>20.5</v>
      </c>
      <c r="O5394">
        <v>10.7</v>
      </c>
      <c r="P5394">
        <v>10.8</v>
      </c>
      <c r="Q5394">
        <v>21.4</v>
      </c>
      <c r="R5394">
        <v>9.1999999999999993</v>
      </c>
      <c r="S5394" t="b">
        <v>0</v>
      </c>
      <c r="T5394" t="b">
        <v>0</v>
      </c>
      <c r="U5394" t="b">
        <v>0</v>
      </c>
      <c r="V5394">
        <v>12000</v>
      </c>
      <c r="W5394">
        <v>7000</v>
      </c>
      <c r="X5394">
        <v>2.5</v>
      </c>
      <c r="Y5394">
        <v>9300</v>
      </c>
      <c r="Z5394">
        <v>2</v>
      </c>
    </row>
    <row r="5395" spans="1:26">
      <c r="A5395">
        <v>208650631</v>
      </c>
      <c r="B5395" t="s">
        <v>7552</v>
      </c>
      <c r="C5395" t="s">
        <v>3597</v>
      </c>
      <c r="D5395" t="s">
        <v>4034</v>
      </c>
      <c r="E5395" t="s">
        <v>8233</v>
      </c>
      <c r="F5395" t="s">
        <v>3621</v>
      </c>
      <c r="G5395">
        <v>208650631</v>
      </c>
      <c r="I5395" t="s">
        <v>3622</v>
      </c>
      <c r="J5395" t="s">
        <v>8355</v>
      </c>
      <c r="K5395" t="s">
        <v>3624</v>
      </c>
      <c r="L5395" t="s">
        <v>8356</v>
      </c>
      <c r="M5395">
        <v>10.8</v>
      </c>
      <c r="N5395">
        <v>20.5</v>
      </c>
      <c r="O5395">
        <v>10.7</v>
      </c>
      <c r="P5395">
        <v>10.8</v>
      </c>
      <c r="Q5395">
        <v>21.4</v>
      </c>
      <c r="R5395">
        <v>9.1999999999999993</v>
      </c>
      <c r="S5395" t="b">
        <v>0</v>
      </c>
      <c r="T5395" t="b">
        <v>0</v>
      </c>
      <c r="U5395" t="b">
        <v>0</v>
      </c>
      <c r="V5395">
        <v>12000</v>
      </c>
      <c r="W5395">
        <v>7000</v>
      </c>
      <c r="X5395">
        <v>2.5</v>
      </c>
      <c r="Y5395">
        <v>9300</v>
      </c>
      <c r="Z5395">
        <v>2</v>
      </c>
    </row>
    <row r="5396" spans="1:26">
      <c r="A5396">
        <v>208280030</v>
      </c>
      <c r="B5396" t="s">
        <v>7552</v>
      </c>
      <c r="C5396" t="s">
        <v>3597</v>
      </c>
      <c r="D5396" t="s">
        <v>4034</v>
      </c>
      <c r="E5396" t="s">
        <v>5982</v>
      </c>
      <c r="F5396" t="s">
        <v>3621</v>
      </c>
      <c r="G5396">
        <v>208280030</v>
      </c>
      <c r="I5396" t="s">
        <v>3622</v>
      </c>
      <c r="J5396" t="s">
        <v>8353</v>
      </c>
      <c r="K5396" t="s">
        <v>3624</v>
      </c>
      <c r="L5396" t="s">
        <v>8354</v>
      </c>
      <c r="M5396">
        <v>10.8</v>
      </c>
      <c r="N5396">
        <v>20.5</v>
      </c>
      <c r="O5396">
        <v>10.7</v>
      </c>
      <c r="P5396">
        <v>10.8</v>
      </c>
      <c r="Q5396">
        <v>21.4</v>
      </c>
      <c r="R5396">
        <v>9.1999999999999993</v>
      </c>
      <c r="S5396" t="b">
        <v>0</v>
      </c>
      <c r="T5396" t="b">
        <v>0</v>
      </c>
      <c r="U5396" t="b">
        <v>0</v>
      </c>
      <c r="V5396">
        <v>12000</v>
      </c>
      <c r="W5396">
        <v>7000</v>
      </c>
      <c r="X5396">
        <v>2.5</v>
      </c>
      <c r="Y5396">
        <v>9300</v>
      </c>
      <c r="Z5396">
        <v>2</v>
      </c>
    </row>
    <row r="5397" spans="1:26">
      <c r="A5397">
        <v>209864930</v>
      </c>
      <c r="B5397" t="s">
        <v>7552</v>
      </c>
      <c r="C5397" t="s">
        <v>3597</v>
      </c>
      <c r="D5397" t="s">
        <v>4034</v>
      </c>
      <c r="E5397" t="s">
        <v>7568</v>
      </c>
      <c r="F5397" t="s">
        <v>3621</v>
      </c>
      <c r="G5397">
        <v>209864930</v>
      </c>
      <c r="I5397" t="s">
        <v>3622</v>
      </c>
      <c r="J5397" t="s">
        <v>8351</v>
      </c>
      <c r="K5397" t="s">
        <v>3624</v>
      </c>
      <c r="L5397" t="s">
        <v>8352</v>
      </c>
      <c r="M5397">
        <v>10.8</v>
      </c>
      <c r="N5397">
        <v>20.5</v>
      </c>
      <c r="O5397">
        <v>10.7</v>
      </c>
      <c r="P5397">
        <v>10.8</v>
      </c>
      <c r="Q5397">
        <v>21.4</v>
      </c>
      <c r="R5397">
        <v>9.1999999999999993</v>
      </c>
      <c r="S5397" t="b">
        <v>0</v>
      </c>
      <c r="T5397" t="b">
        <v>0</v>
      </c>
      <c r="U5397" t="b">
        <v>0</v>
      </c>
      <c r="V5397">
        <v>12000</v>
      </c>
      <c r="W5397">
        <v>7000</v>
      </c>
      <c r="X5397">
        <v>2.5</v>
      </c>
      <c r="Y5397">
        <v>9300</v>
      </c>
      <c r="Z5397">
        <v>2</v>
      </c>
    </row>
    <row r="5398" spans="1:26">
      <c r="A5398">
        <v>207251120</v>
      </c>
      <c r="B5398" t="s">
        <v>7552</v>
      </c>
      <c r="C5398" t="s">
        <v>3597</v>
      </c>
      <c r="D5398" t="s">
        <v>4034</v>
      </c>
      <c r="E5398" t="s">
        <v>7560</v>
      </c>
      <c r="F5398" t="s">
        <v>3621</v>
      </c>
      <c r="G5398">
        <v>207251120</v>
      </c>
      <c r="I5398" t="s">
        <v>3622</v>
      </c>
      <c r="J5398" t="s">
        <v>8349</v>
      </c>
      <c r="K5398" t="s">
        <v>3624</v>
      </c>
      <c r="L5398" t="s">
        <v>8350</v>
      </c>
      <c r="M5398">
        <v>10.8</v>
      </c>
      <c r="N5398">
        <v>20.5</v>
      </c>
      <c r="O5398">
        <v>10.7</v>
      </c>
      <c r="P5398">
        <v>10.8</v>
      </c>
      <c r="Q5398">
        <v>21.4</v>
      </c>
      <c r="R5398">
        <v>9.1999999999999993</v>
      </c>
      <c r="S5398" t="b">
        <v>0</v>
      </c>
      <c r="T5398" t="b">
        <v>0</v>
      </c>
      <c r="U5398" t="b">
        <v>0</v>
      </c>
      <c r="V5398">
        <v>12000</v>
      </c>
      <c r="W5398">
        <v>7000</v>
      </c>
      <c r="X5398">
        <v>2.5</v>
      </c>
      <c r="Y5398">
        <v>9300</v>
      </c>
      <c r="Z5398">
        <v>2</v>
      </c>
    </row>
    <row r="5399" spans="1:26">
      <c r="A5399">
        <v>210799556</v>
      </c>
      <c r="B5399" t="s">
        <v>7552</v>
      </c>
      <c r="C5399" t="s">
        <v>3597</v>
      </c>
      <c r="D5399" t="s">
        <v>4034</v>
      </c>
      <c r="E5399" t="s">
        <v>7563</v>
      </c>
      <c r="F5399" t="s">
        <v>3621</v>
      </c>
      <c r="G5399">
        <v>210799556</v>
      </c>
      <c r="I5399" t="s">
        <v>3622</v>
      </c>
      <c r="J5399" t="s">
        <v>8039</v>
      </c>
      <c r="K5399" t="s">
        <v>3624</v>
      </c>
      <c r="L5399" t="s">
        <v>8040</v>
      </c>
      <c r="M5399">
        <v>10.8</v>
      </c>
      <c r="N5399">
        <v>20.5</v>
      </c>
      <c r="O5399">
        <v>10.7</v>
      </c>
      <c r="P5399">
        <v>10.8</v>
      </c>
      <c r="Q5399">
        <v>21.4</v>
      </c>
      <c r="R5399">
        <v>9.1999999999999993</v>
      </c>
      <c r="S5399" t="b">
        <v>0</v>
      </c>
      <c r="T5399" t="b">
        <v>0</v>
      </c>
      <c r="U5399" t="b">
        <v>0</v>
      </c>
      <c r="V5399">
        <v>12000</v>
      </c>
      <c r="W5399">
        <v>7000</v>
      </c>
      <c r="X5399">
        <v>2.5</v>
      </c>
      <c r="Y5399">
        <v>9300</v>
      </c>
      <c r="Z5399">
        <v>2</v>
      </c>
    </row>
    <row r="5400" spans="1:26">
      <c r="A5400">
        <v>210799579</v>
      </c>
      <c r="B5400" t="s">
        <v>7552</v>
      </c>
      <c r="C5400" t="s">
        <v>3597</v>
      </c>
      <c r="D5400" t="s">
        <v>4034</v>
      </c>
      <c r="E5400" t="s">
        <v>7563</v>
      </c>
      <c r="F5400" t="s">
        <v>3621</v>
      </c>
      <c r="G5400">
        <v>210799579</v>
      </c>
      <c r="I5400" t="s">
        <v>3622</v>
      </c>
      <c r="J5400" t="s">
        <v>8035</v>
      </c>
      <c r="K5400" t="s">
        <v>3624</v>
      </c>
      <c r="L5400" t="s">
        <v>8036</v>
      </c>
      <c r="M5400">
        <v>12.6</v>
      </c>
      <c r="N5400">
        <v>21.5</v>
      </c>
      <c r="O5400">
        <v>10</v>
      </c>
      <c r="P5400">
        <v>12.6</v>
      </c>
      <c r="Q5400">
        <v>21.7</v>
      </c>
      <c r="R5400">
        <v>9.4</v>
      </c>
      <c r="S5400" t="b">
        <v>0</v>
      </c>
      <c r="T5400" t="b">
        <v>0</v>
      </c>
      <c r="U5400" t="b">
        <v>0</v>
      </c>
      <c r="V5400">
        <v>9000</v>
      </c>
      <c r="W5400">
        <v>6000</v>
      </c>
      <c r="X5400">
        <v>2.5099999999999998</v>
      </c>
      <c r="Y5400">
        <v>8065</v>
      </c>
      <c r="Z5400">
        <v>2.17</v>
      </c>
    </row>
    <row r="5401" spans="1:26">
      <c r="A5401">
        <v>207251115</v>
      </c>
      <c r="B5401" t="s">
        <v>7552</v>
      </c>
      <c r="C5401" t="s">
        <v>3597</v>
      </c>
      <c r="D5401" t="s">
        <v>4034</v>
      </c>
      <c r="E5401" t="s">
        <v>7560</v>
      </c>
      <c r="F5401" t="s">
        <v>3621</v>
      </c>
      <c r="G5401">
        <v>207251115</v>
      </c>
      <c r="I5401" t="s">
        <v>3622</v>
      </c>
      <c r="J5401" t="s">
        <v>8347</v>
      </c>
      <c r="K5401" t="s">
        <v>3624</v>
      </c>
      <c r="L5401" t="s">
        <v>8348</v>
      </c>
      <c r="M5401">
        <v>12.6</v>
      </c>
      <c r="N5401">
        <v>21.5</v>
      </c>
      <c r="O5401">
        <v>10</v>
      </c>
      <c r="P5401">
        <v>12.6</v>
      </c>
      <c r="Q5401">
        <v>21.7</v>
      </c>
      <c r="R5401">
        <v>9.4</v>
      </c>
      <c r="S5401" t="b">
        <v>0</v>
      </c>
      <c r="T5401" t="b">
        <v>0</v>
      </c>
      <c r="U5401" t="b">
        <v>0</v>
      </c>
      <c r="V5401">
        <v>9000</v>
      </c>
      <c r="W5401">
        <v>6000</v>
      </c>
      <c r="X5401">
        <v>2.5099999999999998</v>
      </c>
      <c r="Y5401">
        <v>8065</v>
      </c>
      <c r="Z5401">
        <v>2.17</v>
      </c>
    </row>
    <row r="5402" spans="1:26">
      <c r="A5402">
        <v>209864929</v>
      </c>
      <c r="B5402" t="s">
        <v>7552</v>
      </c>
      <c r="C5402" t="s">
        <v>3597</v>
      </c>
      <c r="D5402" t="s">
        <v>4034</v>
      </c>
      <c r="E5402" t="s">
        <v>7568</v>
      </c>
      <c r="F5402" t="s">
        <v>3621</v>
      </c>
      <c r="G5402">
        <v>209864929</v>
      </c>
      <c r="I5402" t="s">
        <v>3622</v>
      </c>
      <c r="J5402" t="s">
        <v>8345</v>
      </c>
      <c r="K5402" t="s">
        <v>3624</v>
      </c>
      <c r="L5402" t="s">
        <v>8346</v>
      </c>
      <c r="M5402">
        <v>12.6</v>
      </c>
      <c r="N5402">
        <v>21.5</v>
      </c>
      <c r="O5402">
        <v>10</v>
      </c>
      <c r="P5402">
        <v>12.6</v>
      </c>
      <c r="Q5402">
        <v>21.7</v>
      </c>
      <c r="R5402">
        <v>9.4</v>
      </c>
      <c r="S5402" t="b">
        <v>0</v>
      </c>
      <c r="T5402" t="b">
        <v>0</v>
      </c>
      <c r="U5402" t="b">
        <v>0</v>
      </c>
      <c r="V5402">
        <v>9000</v>
      </c>
      <c r="W5402">
        <v>6000</v>
      </c>
      <c r="X5402">
        <v>2.5099999999999998</v>
      </c>
      <c r="Y5402">
        <v>8065</v>
      </c>
      <c r="Z5402">
        <v>2.17</v>
      </c>
    </row>
    <row r="5403" spans="1:26">
      <c r="A5403">
        <v>208280028</v>
      </c>
      <c r="B5403" t="s">
        <v>7552</v>
      </c>
      <c r="C5403" t="s">
        <v>3597</v>
      </c>
      <c r="D5403" t="s">
        <v>4034</v>
      </c>
      <c r="E5403" t="s">
        <v>5982</v>
      </c>
      <c r="F5403" t="s">
        <v>3621</v>
      </c>
      <c r="G5403">
        <v>208280028</v>
      </c>
      <c r="I5403" t="s">
        <v>3622</v>
      </c>
      <c r="J5403" t="s">
        <v>8343</v>
      </c>
      <c r="K5403" t="s">
        <v>3624</v>
      </c>
      <c r="L5403" t="s">
        <v>8344</v>
      </c>
      <c r="M5403">
        <v>12.6</v>
      </c>
      <c r="N5403">
        <v>21.5</v>
      </c>
      <c r="O5403">
        <v>10</v>
      </c>
      <c r="P5403">
        <v>12.6</v>
      </c>
      <c r="Q5403">
        <v>21.7</v>
      </c>
      <c r="R5403">
        <v>9.4</v>
      </c>
      <c r="S5403" t="b">
        <v>0</v>
      </c>
      <c r="T5403" t="b">
        <v>0</v>
      </c>
      <c r="U5403" t="b">
        <v>0</v>
      </c>
      <c r="V5403">
        <v>9000</v>
      </c>
      <c r="W5403">
        <v>6000</v>
      </c>
      <c r="X5403">
        <v>2.5099999999999998</v>
      </c>
      <c r="Y5403">
        <v>8065</v>
      </c>
      <c r="Z5403">
        <v>2.17</v>
      </c>
    </row>
    <row r="5404" spans="1:26">
      <c r="A5404">
        <v>208650630</v>
      </c>
      <c r="B5404" t="s">
        <v>7552</v>
      </c>
      <c r="C5404" t="s">
        <v>3597</v>
      </c>
      <c r="D5404" t="s">
        <v>4034</v>
      </c>
      <c r="E5404" t="s">
        <v>8233</v>
      </c>
      <c r="F5404" t="s">
        <v>3621</v>
      </c>
      <c r="G5404">
        <v>208650630</v>
      </c>
      <c r="I5404" t="s">
        <v>3622</v>
      </c>
      <c r="J5404" t="s">
        <v>8341</v>
      </c>
      <c r="K5404" t="s">
        <v>3624</v>
      </c>
      <c r="L5404" t="s">
        <v>8342</v>
      </c>
      <c r="M5404">
        <v>12.6</v>
      </c>
      <c r="N5404">
        <v>21.5</v>
      </c>
      <c r="O5404">
        <v>10</v>
      </c>
      <c r="P5404">
        <v>12.6</v>
      </c>
      <c r="Q5404">
        <v>21.7</v>
      </c>
      <c r="R5404">
        <v>9.4</v>
      </c>
      <c r="S5404" t="b">
        <v>0</v>
      </c>
      <c r="T5404" t="b">
        <v>0</v>
      </c>
      <c r="U5404" t="b">
        <v>0</v>
      </c>
      <c r="V5404">
        <v>9000</v>
      </c>
      <c r="W5404">
        <v>6000</v>
      </c>
      <c r="X5404">
        <v>2.5099999999999998</v>
      </c>
      <c r="Y5404">
        <v>8065</v>
      </c>
      <c r="Z5404">
        <v>2.17</v>
      </c>
    </row>
    <row r="5405" spans="1:26">
      <c r="A5405">
        <v>208815360</v>
      </c>
      <c r="B5405" t="s">
        <v>7552</v>
      </c>
      <c r="C5405" t="s">
        <v>3597</v>
      </c>
      <c r="D5405" t="s">
        <v>4034</v>
      </c>
      <c r="E5405" t="s">
        <v>5483</v>
      </c>
      <c r="F5405" t="s">
        <v>3621</v>
      </c>
      <c r="G5405">
        <v>208815360</v>
      </c>
      <c r="I5405" t="s">
        <v>3622</v>
      </c>
      <c r="J5405" t="s">
        <v>8339</v>
      </c>
      <c r="K5405" t="s">
        <v>3624</v>
      </c>
      <c r="L5405" t="s">
        <v>8340</v>
      </c>
      <c r="M5405">
        <v>10.3</v>
      </c>
      <c r="N5405">
        <v>20</v>
      </c>
      <c r="O5405">
        <v>10.8</v>
      </c>
      <c r="P5405">
        <v>10.3</v>
      </c>
      <c r="Q5405">
        <v>20.8</v>
      </c>
      <c r="R5405">
        <v>8.6999999999999993</v>
      </c>
      <c r="S5405" t="b">
        <v>0</v>
      </c>
      <c r="T5405" t="b">
        <v>0</v>
      </c>
      <c r="U5405" t="b">
        <v>0</v>
      </c>
      <c r="V5405">
        <v>12000</v>
      </c>
      <c r="W5405">
        <v>7800</v>
      </c>
      <c r="X5405">
        <v>2.31</v>
      </c>
      <c r="Y5405">
        <v>8200</v>
      </c>
      <c r="Z5405">
        <v>1.35</v>
      </c>
    </row>
    <row r="5406" spans="1:26">
      <c r="A5406">
        <v>208650629</v>
      </c>
      <c r="B5406" t="s">
        <v>7552</v>
      </c>
      <c r="C5406" t="s">
        <v>3597</v>
      </c>
      <c r="D5406" t="s">
        <v>4034</v>
      </c>
      <c r="E5406" t="s">
        <v>8233</v>
      </c>
      <c r="F5406" t="s">
        <v>3621</v>
      </c>
      <c r="G5406">
        <v>208650629</v>
      </c>
      <c r="I5406" t="s">
        <v>3622</v>
      </c>
      <c r="J5406" t="s">
        <v>8337</v>
      </c>
      <c r="K5406" t="s">
        <v>3624</v>
      </c>
      <c r="L5406" t="s">
        <v>8338</v>
      </c>
      <c r="M5406">
        <v>10.3</v>
      </c>
      <c r="N5406">
        <v>20</v>
      </c>
      <c r="O5406">
        <v>10.8</v>
      </c>
      <c r="P5406">
        <v>10.3</v>
      </c>
      <c r="Q5406">
        <v>20.8</v>
      </c>
      <c r="R5406">
        <v>8.6999999999999993</v>
      </c>
      <c r="S5406" t="b">
        <v>0</v>
      </c>
      <c r="T5406" t="b">
        <v>0</v>
      </c>
      <c r="U5406" t="b">
        <v>0</v>
      </c>
      <c r="V5406">
        <v>12000</v>
      </c>
      <c r="W5406">
        <v>7800</v>
      </c>
      <c r="X5406">
        <v>2.31</v>
      </c>
      <c r="Y5406">
        <v>8200</v>
      </c>
      <c r="Z5406">
        <v>1.35</v>
      </c>
    </row>
    <row r="5407" spans="1:26">
      <c r="A5407">
        <v>209694742</v>
      </c>
      <c r="B5407" t="s">
        <v>7552</v>
      </c>
      <c r="C5407" t="s">
        <v>3597</v>
      </c>
      <c r="D5407" t="s">
        <v>4034</v>
      </c>
      <c r="E5407" t="s">
        <v>7568</v>
      </c>
      <c r="F5407" t="s">
        <v>3621</v>
      </c>
      <c r="G5407">
        <v>209694742</v>
      </c>
      <c r="I5407" t="s">
        <v>3622</v>
      </c>
      <c r="J5407" t="s">
        <v>8335</v>
      </c>
      <c r="K5407" t="s">
        <v>3624</v>
      </c>
      <c r="L5407" t="s">
        <v>8336</v>
      </c>
      <c r="M5407">
        <v>10.3</v>
      </c>
      <c r="N5407">
        <v>20</v>
      </c>
      <c r="O5407">
        <v>10.8</v>
      </c>
      <c r="P5407">
        <v>10.3</v>
      </c>
      <c r="Q5407">
        <v>20.8</v>
      </c>
      <c r="R5407">
        <v>8.6999999999999993</v>
      </c>
      <c r="S5407" t="b">
        <v>0</v>
      </c>
      <c r="T5407" t="b">
        <v>0</v>
      </c>
      <c r="U5407" t="b">
        <v>0</v>
      </c>
      <c r="V5407">
        <v>12000</v>
      </c>
      <c r="W5407">
        <v>7800</v>
      </c>
      <c r="X5407">
        <v>2.31</v>
      </c>
      <c r="Y5407">
        <v>8200</v>
      </c>
      <c r="Z5407">
        <v>1.35</v>
      </c>
    </row>
    <row r="5408" spans="1:26">
      <c r="A5408">
        <v>208073224</v>
      </c>
      <c r="B5408" t="s">
        <v>7552</v>
      </c>
      <c r="C5408" t="s">
        <v>3597</v>
      </c>
      <c r="D5408" t="s">
        <v>4034</v>
      </c>
      <c r="E5408" t="s">
        <v>6442</v>
      </c>
      <c r="F5408" t="s">
        <v>3621</v>
      </c>
      <c r="G5408">
        <v>208073224</v>
      </c>
      <c r="I5408" t="s">
        <v>3622</v>
      </c>
      <c r="J5408" t="s">
        <v>7855</v>
      </c>
      <c r="K5408" t="s">
        <v>3624</v>
      </c>
      <c r="L5408" t="s">
        <v>7856</v>
      </c>
      <c r="M5408">
        <v>10.3</v>
      </c>
      <c r="N5408">
        <v>20</v>
      </c>
      <c r="O5408">
        <v>10.8</v>
      </c>
      <c r="P5408">
        <v>10.3</v>
      </c>
      <c r="Q5408">
        <v>20.8</v>
      </c>
      <c r="R5408">
        <v>8.6999999999999993</v>
      </c>
      <c r="S5408" t="b">
        <v>0</v>
      </c>
      <c r="T5408" t="b">
        <v>0</v>
      </c>
      <c r="U5408" t="b">
        <v>0</v>
      </c>
      <c r="V5408">
        <v>12000</v>
      </c>
      <c r="W5408">
        <v>7800</v>
      </c>
      <c r="X5408">
        <v>2.31</v>
      </c>
      <c r="Y5408">
        <v>8200</v>
      </c>
      <c r="Z5408">
        <v>1.35</v>
      </c>
    </row>
    <row r="5409" spans="1:26">
      <c r="A5409">
        <v>208280025</v>
      </c>
      <c r="B5409" t="s">
        <v>7552</v>
      </c>
      <c r="C5409" t="s">
        <v>3597</v>
      </c>
      <c r="D5409" t="s">
        <v>4034</v>
      </c>
      <c r="E5409" t="s">
        <v>5982</v>
      </c>
      <c r="F5409" t="s">
        <v>3621</v>
      </c>
      <c r="G5409">
        <v>208280025</v>
      </c>
      <c r="I5409" t="s">
        <v>3622</v>
      </c>
      <c r="J5409" t="s">
        <v>8333</v>
      </c>
      <c r="K5409" t="s">
        <v>3624</v>
      </c>
      <c r="L5409" t="s">
        <v>8334</v>
      </c>
      <c r="M5409">
        <v>10.3</v>
      </c>
      <c r="N5409">
        <v>20</v>
      </c>
      <c r="O5409">
        <v>10.8</v>
      </c>
      <c r="P5409">
        <v>10.3</v>
      </c>
      <c r="Q5409">
        <v>20.8</v>
      </c>
      <c r="R5409">
        <v>8.6999999999999993</v>
      </c>
      <c r="S5409" t="b">
        <v>0</v>
      </c>
      <c r="T5409" t="b">
        <v>0</v>
      </c>
      <c r="U5409" t="b">
        <v>0</v>
      </c>
      <c r="V5409">
        <v>12000</v>
      </c>
      <c r="W5409">
        <v>7800</v>
      </c>
      <c r="X5409">
        <v>2.31</v>
      </c>
      <c r="Y5409">
        <v>8200</v>
      </c>
      <c r="Z5409">
        <v>1.35</v>
      </c>
    </row>
    <row r="5410" spans="1:26">
      <c r="A5410">
        <v>207526950</v>
      </c>
      <c r="B5410" t="s">
        <v>7552</v>
      </c>
      <c r="C5410" t="s">
        <v>3597</v>
      </c>
      <c r="D5410" t="s">
        <v>4034</v>
      </c>
      <c r="E5410" t="s">
        <v>7557</v>
      </c>
      <c r="F5410" t="s">
        <v>3621</v>
      </c>
      <c r="G5410">
        <v>207526950</v>
      </c>
      <c r="I5410" t="s">
        <v>3622</v>
      </c>
      <c r="J5410" t="s">
        <v>8331</v>
      </c>
      <c r="K5410" t="s">
        <v>3624</v>
      </c>
      <c r="L5410" t="s">
        <v>8332</v>
      </c>
      <c r="M5410">
        <v>10.3</v>
      </c>
      <c r="N5410">
        <v>20</v>
      </c>
      <c r="O5410">
        <v>10.8</v>
      </c>
      <c r="P5410">
        <v>10.3</v>
      </c>
      <c r="Q5410">
        <v>20.8</v>
      </c>
      <c r="R5410">
        <v>8.6999999999999993</v>
      </c>
      <c r="S5410" t="b">
        <v>0</v>
      </c>
      <c r="T5410" t="b">
        <v>0</v>
      </c>
      <c r="U5410" t="b">
        <v>0</v>
      </c>
      <c r="V5410">
        <v>12000</v>
      </c>
      <c r="W5410">
        <v>7800</v>
      </c>
      <c r="X5410">
        <v>2.31</v>
      </c>
      <c r="Y5410">
        <v>8200</v>
      </c>
      <c r="Z5410">
        <v>1.35</v>
      </c>
    </row>
    <row r="5411" spans="1:26">
      <c r="A5411">
        <v>207251116</v>
      </c>
      <c r="B5411" t="s">
        <v>7552</v>
      </c>
      <c r="C5411" t="s">
        <v>3597</v>
      </c>
      <c r="D5411" t="s">
        <v>4034</v>
      </c>
      <c r="E5411" t="s">
        <v>7560</v>
      </c>
      <c r="F5411" t="s">
        <v>3621</v>
      </c>
      <c r="G5411">
        <v>207251116</v>
      </c>
      <c r="I5411" t="s">
        <v>3622</v>
      </c>
      <c r="J5411" t="s">
        <v>8329</v>
      </c>
      <c r="K5411" t="s">
        <v>3624</v>
      </c>
      <c r="L5411" t="s">
        <v>8330</v>
      </c>
      <c r="M5411">
        <v>10.3</v>
      </c>
      <c r="N5411">
        <v>20</v>
      </c>
      <c r="O5411">
        <v>10.8</v>
      </c>
      <c r="P5411">
        <v>10.3</v>
      </c>
      <c r="Q5411">
        <v>20.8</v>
      </c>
      <c r="R5411">
        <v>8.6999999999999993</v>
      </c>
      <c r="S5411" t="b">
        <v>0</v>
      </c>
      <c r="T5411" t="b">
        <v>0</v>
      </c>
      <c r="U5411" t="b">
        <v>0</v>
      </c>
      <c r="V5411">
        <v>12000</v>
      </c>
      <c r="W5411">
        <v>7800</v>
      </c>
      <c r="X5411">
        <v>2.31</v>
      </c>
      <c r="Y5411">
        <v>8200</v>
      </c>
      <c r="Z5411">
        <v>1.35</v>
      </c>
    </row>
    <row r="5412" spans="1:26">
      <c r="A5412">
        <v>209862296</v>
      </c>
      <c r="B5412" t="s">
        <v>7552</v>
      </c>
      <c r="C5412" t="s">
        <v>3597</v>
      </c>
      <c r="D5412" t="s">
        <v>4034</v>
      </c>
      <c r="E5412" t="s">
        <v>6491</v>
      </c>
      <c r="F5412" t="s">
        <v>3621</v>
      </c>
      <c r="G5412">
        <v>209862296</v>
      </c>
      <c r="I5412" t="s">
        <v>3622</v>
      </c>
      <c r="J5412" t="s">
        <v>8327</v>
      </c>
      <c r="K5412" t="s">
        <v>3624</v>
      </c>
      <c r="L5412" t="s">
        <v>8328</v>
      </c>
      <c r="M5412">
        <v>10.3</v>
      </c>
      <c r="N5412">
        <v>20</v>
      </c>
      <c r="O5412">
        <v>10.8</v>
      </c>
      <c r="P5412">
        <v>10.3</v>
      </c>
      <c r="Q5412">
        <v>20.8</v>
      </c>
      <c r="R5412">
        <v>8.6999999999999993</v>
      </c>
      <c r="S5412" t="b">
        <v>0</v>
      </c>
      <c r="T5412" t="b">
        <v>0</v>
      </c>
      <c r="U5412" t="b">
        <v>0</v>
      </c>
      <c r="V5412">
        <v>12000</v>
      </c>
      <c r="W5412">
        <v>7800</v>
      </c>
      <c r="X5412">
        <v>2.31</v>
      </c>
      <c r="Y5412">
        <v>8200</v>
      </c>
      <c r="Z5412">
        <v>1.35</v>
      </c>
    </row>
    <row r="5413" spans="1:26">
      <c r="A5413">
        <v>210799555</v>
      </c>
      <c r="B5413" t="s">
        <v>7552</v>
      </c>
      <c r="C5413" t="s">
        <v>3597</v>
      </c>
      <c r="D5413" t="s">
        <v>4034</v>
      </c>
      <c r="E5413" t="s">
        <v>7563</v>
      </c>
      <c r="F5413" t="s">
        <v>3621</v>
      </c>
      <c r="G5413">
        <v>210799555</v>
      </c>
      <c r="I5413" t="s">
        <v>3622</v>
      </c>
      <c r="J5413" t="s">
        <v>8029</v>
      </c>
      <c r="K5413" t="s">
        <v>3624</v>
      </c>
      <c r="L5413" t="s">
        <v>8030</v>
      </c>
      <c r="M5413">
        <v>10.3</v>
      </c>
      <c r="N5413">
        <v>20</v>
      </c>
      <c r="O5413">
        <v>10.8</v>
      </c>
      <c r="P5413">
        <v>10.3</v>
      </c>
      <c r="Q5413">
        <v>20.8</v>
      </c>
      <c r="R5413">
        <v>8.6999999999999993</v>
      </c>
      <c r="S5413" t="b">
        <v>0</v>
      </c>
      <c r="T5413" t="b">
        <v>0</v>
      </c>
      <c r="U5413" t="b">
        <v>0</v>
      </c>
      <c r="V5413">
        <v>12000</v>
      </c>
      <c r="W5413">
        <v>7800</v>
      </c>
      <c r="X5413">
        <v>2.31</v>
      </c>
      <c r="Y5413">
        <v>8200</v>
      </c>
      <c r="Z5413">
        <v>1.35</v>
      </c>
    </row>
    <row r="5414" spans="1:26">
      <c r="A5414">
        <v>209694741</v>
      </c>
      <c r="B5414" t="s">
        <v>7552</v>
      </c>
      <c r="C5414" t="s">
        <v>3597</v>
      </c>
      <c r="D5414" t="s">
        <v>4034</v>
      </c>
      <c r="E5414" t="s">
        <v>7568</v>
      </c>
      <c r="F5414" t="s">
        <v>3621</v>
      </c>
      <c r="G5414">
        <v>209694741</v>
      </c>
      <c r="I5414" t="s">
        <v>3622</v>
      </c>
      <c r="J5414" t="s">
        <v>8325</v>
      </c>
      <c r="K5414" t="s">
        <v>3624</v>
      </c>
      <c r="L5414" t="s">
        <v>8326</v>
      </c>
      <c r="M5414">
        <v>12.5</v>
      </c>
      <c r="N5414">
        <v>21.5</v>
      </c>
      <c r="O5414">
        <v>10.3</v>
      </c>
      <c r="P5414">
        <v>12.5</v>
      </c>
      <c r="Q5414">
        <v>21.5</v>
      </c>
      <c r="R5414">
        <v>9.1</v>
      </c>
      <c r="S5414" t="b">
        <v>0</v>
      </c>
      <c r="T5414" t="b">
        <v>0</v>
      </c>
      <c r="U5414" t="b">
        <v>0</v>
      </c>
      <c r="V5414">
        <v>9000</v>
      </c>
      <c r="W5414">
        <v>6300</v>
      </c>
      <c r="X5414">
        <v>2.4</v>
      </c>
      <c r="Y5414">
        <v>7973</v>
      </c>
      <c r="Z5414">
        <v>1.88</v>
      </c>
    </row>
    <row r="5415" spans="1:26">
      <c r="A5415">
        <v>208650628</v>
      </c>
      <c r="B5415" t="s">
        <v>7552</v>
      </c>
      <c r="C5415" t="s">
        <v>3597</v>
      </c>
      <c r="D5415" t="s">
        <v>4034</v>
      </c>
      <c r="E5415" t="s">
        <v>8233</v>
      </c>
      <c r="F5415" t="s">
        <v>3621</v>
      </c>
      <c r="G5415">
        <v>208650628</v>
      </c>
      <c r="I5415" t="s">
        <v>3622</v>
      </c>
      <c r="J5415" t="s">
        <v>8323</v>
      </c>
      <c r="K5415" t="s">
        <v>3624</v>
      </c>
      <c r="L5415" t="s">
        <v>8324</v>
      </c>
      <c r="M5415">
        <v>12.5</v>
      </c>
      <c r="N5415">
        <v>21.5</v>
      </c>
      <c r="O5415">
        <v>10.3</v>
      </c>
      <c r="P5415">
        <v>12.5</v>
      </c>
      <c r="Q5415">
        <v>21.5</v>
      </c>
      <c r="R5415">
        <v>9.1</v>
      </c>
      <c r="S5415" t="b">
        <v>0</v>
      </c>
      <c r="T5415" t="b">
        <v>0</v>
      </c>
      <c r="U5415" t="b">
        <v>0</v>
      </c>
      <c r="V5415">
        <v>9000</v>
      </c>
      <c r="W5415">
        <v>6300</v>
      </c>
      <c r="X5415">
        <v>2.4</v>
      </c>
      <c r="Y5415">
        <v>7973</v>
      </c>
      <c r="Z5415">
        <v>1.88</v>
      </c>
    </row>
    <row r="5416" spans="1:26">
      <c r="A5416">
        <v>208674984</v>
      </c>
      <c r="B5416" t="s">
        <v>7552</v>
      </c>
      <c r="C5416" t="s">
        <v>3597</v>
      </c>
      <c r="D5416" t="s">
        <v>4034</v>
      </c>
      <c r="E5416" t="s">
        <v>6251</v>
      </c>
      <c r="F5416" t="s">
        <v>3621</v>
      </c>
      <c r="G5416">
        <v>208674984</v>
      </c>
      <c r="I5416" t="s">
        <v>3622</v>
      </c>
      <c r="J5416" t="s">
        <v>8321</v>
      </c>
      <c r="K5416" t="s">
        <v>3624</v>
      </c>
      <c r="L5416" t="s">
        <v>8322</v>
      </c>
      <c r="M5416">
        <v>13</v>
      </c>
      <c r="N5416">
        <v>21</v>
      </c>
      <c r="O5416">
        <v>10</v>
      </c>
      <c r="P5416">
        <v>13</v>
      </c>
      <c r="Q5416">
        <v>21</v>
      </c>
      <c r="R5416">
        <v>8.5</v>
      </c>
      <c r="S5416" t="b">
        <v>0</v>
      </c>
      <c r="T5416" t="b">
        <v>0</v>
      </c>
      <c r="U5416" t="b">
        <v>0</v>
      </c>
      <c r="V5416">
        <v>24000</v>
      </c>
      <c r="W5416">
        <v>17400</v>
      </c>
      <c r="X5416">
        <v>2.2799999999999998</v>
      </c>
      <c r="Y5416">
        <v>23471</v>
      </c>
      <c r="Z5416">
        <v>2.29</v>
      </c>
    </row>
    <row r="5417" spans="1:26">
      <c r="A5417">
        <v>208674968</v>
      </c>
      <c r="B5417" t="s">
        <v>7552</v>
      </c>
      <c r="C5417" t="s">
        <v>3597</v>
      </c>
      <c r="D5417" t="s">
        <v>4034</v>
      </c>
      <c r="E5417" t="s">
        <v>6247</v>
      </c>
      <c r="F5417" t="s">
        <v>3621</v>
      </c>
      <c r="G5417">
        <v>208674968</v>
      </c>
      <c r="I5417" t="s">
        <v>3622</v>
      </c>
      <c r="J5417" t="s">
        <v>8321</v>
      </c>
      <c r="K5417" t="s">
        <v>3624</v>
      </c>
      <c r="L5417" t="s">
        <v>8322</v>
      </c>
      <c r="M5417">
        <v>13</v>
      </c>
      <c r="N5417">
        <v>21</v>
      </c>
      <c r="O5417">
        <v>10</v>
      </c>
      <c r="P5417">
        <v>13</v>
      </c>
      <c r="Q5417">
        <v>21</v>
      </c>
      <c r="R5417">
        <v>8.5</v>
      </c>
      <c r="S5417" t="b">
        <v>0</v>
      </c>
      <c r="T5417" t="b">
        <v>0</v>
      </c>
      <c r="U5417" t="b">
        <v>0</v>
      </c>
      <c r="V5417">
        <v>24000</v>
      </c>
      <c r="W5417">
        <v>17400</v>
      </c>
      <c r="X5417">
        <v>2.2799999999999998</v>
      </c>
      <c r="Y5417">
        <v>23471</v>
      </c>
      <c r="Z5417">
        <v>2.29</v>
      </c>
    </row>
    <row r="5418" spans="1:26">
      <c r="A5418">
        <v>208130806</v>
      </c>
      <c r="B5418" t="s">
        <v>7552</v>
      </c>
      <c r="C5418" t="s">
        <v>3597</v>
      </c>
      <c r="D5418" t="s">
        <v>4034</v>
      </c>
      <c r="E5418" t="s">
        <v>7560</v>
      </c>
      <c r="F5418" t="s">
        <v>3621</v>
      </c>
      <c r="G5418">
        <v>208130806</v>
      </c>
      <c r="I5418" t="s">
        <v>3622</v>
      </c>
      <c r="J5418" t="s">
        <v>8210</v>
      </c>
      <c r="K5418" t="s">
        <v>3624</v>
      </c>
      <c r="L5418" t="s">
        <v>8309</v>
      </c>
      <c r="M5418">
        <v>13</v>
      </c>
      <c r="N5418">
        <v>21</v>
      </c>
      <c r="O5418">
        <v>10</v>
      </c>
      <c r="P5418">
        <v>13</v>
      </c>
      <c r="Q5418">
        <v>21</v>
      </c>
      <c r="R5418">
        <v>8.5</v>
      </c>
      <c r="S5418" t="b">
        <v>0</v>
      </c>
      <c r="T5418" t="b">
        <v>0</v>
      </c>
      <c r="U5418" t="b">
        <v>0</v>
      </c>
      <c r="V5418">
        <v>24000</v>
      </c>
      <c r="W5418">
        <v>17400</v>
      </c>
      <c r="X5418">
        <v>2.2799999999999998</v>
      </c>
      <c r="Y5418">
        <v>23471</v>
      </c>
      <c r="Z5418">
        <v>2.29</v>
      </c>
    </row>
    <row r="5419" spans="1:26">
      <c r="A5419">
        <v>210665991</v>
      </c>
      <c r="B5419" t="s">
        <v>7552</v>
      </c>
      <c r="C5419" t="s">
        <v>3597</v>
      </c>
      <c r="D5419" t="s">
        <v>4034</v>
      </c>
      <c r="E5419" t="s">
        <v>5222</v>
      </c>
      <c r="F5419" t="s">
        <v>3621</v>
      </c>
      <c r="G5419">
        <v>210665991</v>
      </c>
      <c r="I5419" t="s">
        <v>3622</v>
      </c>
      <c r="J5419" t="s">
        <v>7998</v>
      </c>
      <c r="K5419" t="s">
        <v>3624</v>
      </c>
      <c r="L5419" t="s">
        <v>8312</v>
      </c>
      <c r="M5419">
        <v>13</v>
      </c>
      <c r="N5419">
        <v>21</v>
      </c>
      <c r="O5419">
        <v>10</v>
      </c>
      <c r="P5419">
        <v>13</v>
      </c>
      <c r="Q5419">
        <v>21</v>
      </c>
      <c r="R5419">
        <v>8.5</v>
      </c>
      <c r="S5419" t="b">
        <v>0</v>
      </c>
      <c r="T5419" t="b">
        <v>0</v>
      </c>
      <c r="U5419" t="b">
        <v>0</v>
      </c>
      <c r="V5419">
        <v>24000</v>
      </c>
      <c r="W5419">
        <v>17400</v>
      </c>
      <c r="X5419">
        <v>2.2799999999999998</v>
      </c>
      <c r="Y5419">
        <v>23471</v>
      </c>
      <c r="Z5419">
        <v>2.29</v>
      </c>
    </row>
    <row r="5420" spans="1:26">
      <c r="A5420">
        <v>210799690</v>
      </c>
      <c r="B5420" t="s">
        <v>7552</v>
      </c>
      <c r="C5420" t="s">
        <v>3597</v>
      </c>
      <c r="D5420" t="s">
        <v>4034</v>
      </c>
      <c r="E5420" t="s">
        <v>7563</v>
      </c>
      <c r="F5420" t="s">
        <v>3621</v>
      </c>
      <c r="G5420">
        <v>210799690</v>
      </c>
      <c r="I5420" t="s">
        <v>3622</v>
      </c>
      <c r="J5420" t="s">
        <v>7998</v>
      </c>
      <c r="K5420" t="s">
        <v>3624</v>
      </c>
      <c r="L5420" t="s">
        <v>8312</v>
      </c>
      <c r="M5420">
        <v>13</v>
      </c>
      <c r="N5420">
        <v>21</v>
      </c>
      <c r="O5420">
        <v>10</v>
      </c>
      <c r="P5420">
        <v>13</v>
      </c>
      <c r="Q5420">
        <v>21</v>
      </c>
      <c r="R5420">
        <v>8.5</v>
      </c>
      <c r="S5420" t="b">
        <v>0</v>
      </c>
      <c r="T5420" t="b">
        <v>0</v>
      </c>
      <c r="U5420" t="b">
        <v>0</v>
      </c>
      <c r="V5420">
        <v>24000</v>
      </c>
      <c r="W5420">
        <v>17400</v>
      </c>
      <c r="X5420">
        <v>2.2799999999999998</v>
      </c>
      <c r="Y5420">
        <v>23471</v>
      </c>
      <c r="Z5420">
        <v>2.29</v>
      </c>
    </row>
    <row r="5421" spans="1:26">
      <c r="A5421">
        <v>210799562</v>
      </c>
      <c r="B5421" t="s">
        <v>7552</v>
      </c>
      <c r="C5421" t="s">
        <v>3597</v>
      </c>
      <c r="D5421" t="s">
        <v>4034</v>
      </c>
      <c r="E5421" t="s">
        <v>7563</v>
      </c>
      <c r="F5421" t="s">
        <v>3621</v>
      </c>
      <c r="G5421">
        <v>210799562</v>
      </c>
      <c r="I5421" t="s">
        <v>3622</v>
      </c>
      <c r="J5421" t="s">
        <v>7998</v>
      </c>
      <c r="K5421" t="s">
        <v>3624</v>
      </c>
      <c r="L5421" t="s">
        <v>8024</v>
      </c>
      <c r="M5421">
        <v>13</v>
      </c>
      <c r="N5421">
        <v>21</v>
      </c>
      <c r="O5421">
        <v>10</v>
      </c>
      <c r="P5421">
        <v>13</v>
      </c>
      <c r="Q5421">
        <v>21</v>
      </c>
      <c r="R5421">
        <v>8.5</v>
      </c>
      <c r="S5421" t="b">
        <v>0</v>
      </c>
      <c r="T5421" t="b">
        <v>0</v>
      </c>
      <c r="U5421" t="b">
        <v>0</v>
      </c>
      <c r="V5421">
        <v>24000</v>
      </c>
      <c r="W5421">
        <v>17400</v>
      </c>
      <c r="X5421">
        <v>2.2799999999999998</v>
      </c>
      <c r="Y5421">
        <v>23471</v>
      </c>
      <c r="Z5421">
        <v>2.29</v>
      </c>
    </row>
    <row r="5422" spans="1:26">
      <c r="A5422">
        <v>210799560</v>
      </c>
      <c r="B5422" t="s">
        <v>7552</v>
      </c>
      <c r="C5422" t="s">
        <v>3597</v>
      </c>
      <c r="D5422" t="s">
        <v>4034</v>
      </c>
      <c r="E5422" t="s">
        <v>7563</v>
      </c>
      <c r="F5422" t="s">
        <v>3621</v>
      </c>
      <c r="G5422">
        <v>210799560</v>
      </c>
      <c r="I5422" t="s">
        <v>3622</v>
      </c>
      <c r="J5422" t="s">
        <v>7996</v>
      </c>
      <c r="K5422" t="s">
        <v>3624</v>
      </c>
      <c r="L5422" t="s">
        <v>8022</v>
      </c>
      <c r="M5422">
        <v>13</v>
      </c>
      <c r="N5422">
        <v>22.2</v>
      </c>
      <c r="O5422">
        <v>11</v>
      </c>
      <c r="P5422">
        <v>13</v>
      </c>
      <c r="Q5422">
        <v>23.1</v>
      </c>
      <c r="R5422">
        <v>10.8</v>
      </c>
      <c r="S5422" t="b">
        <v>0</v>
      </c>
      <c r="T5422" t="b">
        <v>0</v>
      </c>
      <c r="U5422" t="b">
        <v>1</v>
      </c>
      <c r="V5422">
        <v>12000</v>
      </c>
      <c r="W5422">
        <v>10000</v>
      </c>
      <c r="X5422">
        <v>2.69</v>
      </c>
      <c r="Y5422">
        <v>9843</v>
      </c>
      <c r="Z5422">
        <v>2.33</v>
      </c>
    </row>
    <row r="5423" spans="1:26">
      <c r="A5423">
        <v>210799688</v>
      </c>
      <c r="B5423" t="s">
        <v>7552</v>
      </c>
      <c r="C5423" t="s">
        <v>3597</v>
      </c>
      <c r="D5423" t="s">
        <v>4034</v>
      </c>
      <c r="E5423" t="s">
        <v>7563</v>
      </c>
      <c r="F5423" t="s">
        <v>3621</v>
      </c>
      <c r="G5423">
        <v>210799688</v>
      </c>
      <c r="I5423" t="s">
        <v>3622</v>
      </c>
      <c r="J5423" t="s">
        <v>7996</v>
      </c>
      <c r="K5423" t="s">
        <v>3624</v>
      </c>
      <c r="L5423" t="s">
        <v>8299</v>
      </c>
      <c r="M5423">
        <v>13</v>
      </c>
      <c r="N5423">
        <v>22.2</v>
      </c>
      <c r="O5423">
        <v>11</v>
      </c>
      <c r="P5423">
        <v>13</v>
      </c>
      <c r="Q5423">
        <v>23.1</v>
      </c>
      <c r="R5423">
        <v>10.8</v>
      </c>
      <c r="S5423" t="b">
        <v>0</v>
      </c>
      <c r="T5423" t="b">
        <v>0</v>
      </c>
      <c r="U5423" t="b">
        <v>1</v>
      </c>
      <c r="V5423">
        <v>12000</v>
      </c>
      <c r="W5423">
        <v>10000</v>
      </c>
      <c r="X5423">
        <v>2.69</v>
      </c>
      <c r="Y5423">
        <v>9843</v>
      </c>
      <c r="Z5423">
        <v>2.33</v>
      </c>
    </row>
    <row r="5424" spans="1:26">
      <c r="A5424">
        <v>210665989</v>
      </c>
      <c r="B5424" t="s">
        <v>7552</v>
      </c>
      <c r="C5424" t="s">
        <v>3597</v>
      </c>
      <c r="D5424" t="s">
        <v>4034</v>
      </c>
      <c r="E5424" t="s">
        <v>5222</v>
      </c>
      <c r="F5424" t="s">
        <v>3621</v>
      </c>
      <c r="G5424">
        <v>210665989</v>
      </c>
      <c r="I5424" t="s">
        <v>3622</v>
      </c>
      <c r="J5424" t="s">
        <v>7996</v>
      </c>
      <c r="K5424" t="s">
        <v>3624</v>
      </c>
      <c r="L5424" t="s">
        <v>8299</v>
      </c>
      <c r="M5424">
        <v>13</v>
      </c>
      <c r="N5424">
        <v>22.2</v>
      </c>
      <c r="O5424">
        <v>11</v>
      </c>
      <c r="P5424">
        <v>13</v>
      </c>
      <c r="Q5424">
        <v>23.1</v>
      </c>
      <c r="R5424">
        <v>10.8</v>
      </c>
      <c r="S5424" t="b">
        <v>0</v>
      </c>
      <c r="T5424" t="b">
        <v>0</v>
      </c>
      <c r="U5424" t="b">
        <v>1</v>
      </c>
      <c r="V5424">
        <v>12000</v>
      </c>
      <c r="W5424">
        <v>10000</v>
      </c>
      <c r="X5424">
        <v>2.69</v>
      </c>
      <c r="Y5424">
        <v>9843</v>
      </c>
      <c r="Z5424">
        <v>2.33</v>
      </c>
    </row>
    <row r="5425" spans="1:26">
      <c r="A5425">
        <v>207526945</v>
      </c>
      <c r="B5425" t="s">
        <v>7552</v>
      </c>
      <c r="C5425" t="s">
        <v>3597</v>
      </c>
      <c r="D5425" t="s">
        <v>4034</v>
      </c>
      <c r="E5425" t="s">
        <v>7557</v>
      </c>
      <c r="F5425" t="s">
        <v>3621</v>
      </c>
      <c r="G5425">
        <v>207526945</v>
      </c>
      <c r="I5425" t="s">
        <v>3622</v>
      </c>
      <c r="J5425" t="s">
        <v>8320</v>
      </c>
      <c r="K5425" t="s">
        <v>3624</v>
      </c>
      <c r="L5425" t="s">
        <v>8302</v>
      </c>
      <c r="M5425">
        <v>13</v>
      </c>
      <c r="N5425">
        <v>22.2</v>
      </c>
      <c r="O5425">
        <v>11</v>
      </c>
      <c r="P5425">
        <v>13</v>
      </c>
      <c r="Q5425">
        <v>23.1</v>
      </c>
      <c r="R5425">
        <v>10.8</v>
      </c>
      <c r="S5425" t="b">
        <v>0</v>
      </c>
      <c r="T5425" t="b">
        <v>0</v>
      </c>
      <c r="U5425" t="b">
        <v>1</v>
      </c>
      <c r="V5425">
        <v>12000</v>
      </c>
      <c r="W5425">
        <v>10000</v>
      </c>
      <c r="X5425">
        <v>2.69</v>
      </c>
      <c r="Y5425">
        <v>9843</v>
      </c>
      <c r="Z5425">
        <v>2.33</v>
      </c>
    </row>
    <row r="5426" spans="1:26">
      <c r="A5426">
        <v>208130804</v>
      </c>
      <c r="B5426" t="s">
        <v>7552</v>
      </c>
      <c r="C5426" t="s">
        <v>3597</v>
      </c>
      <c r="D5426" t="s">
        <v>4034</v>
      </c>
      <c r="E5426" t="s">
        <v>7560</v>
      </c>
      <c r="F5426" t="s">
        <v>3621</v>
      </c>
      <c r="G5426">
        <v>208130804</v>
      </c>
      <c r="I5426" t="s">
        <v>3622</v>
      </c>
      <c r="J5426" t="s">
        <v>8205</v>
      </c>
      <c r="K5426" t="s">
        <v>3624</v>
      </c>
      <c r="L5426" t="s">
        <v>8298</v>
      </c>
      <c r="M5426">
        <v>13</v>
      </c>
      <c r="N5426">
        <v>22.2</v>
      </c>
      <c r="O5426">
        <v>11</v>
      </c>
      <c r="P5426">
        <v>13</v>
      </c>
      <c r="Q5426">
        <v>23.1</v>
      </c>
      <c r="R5426">
        <v>10.8</v>
      </c>
      <c r="S5426" t="b">
        <v>0</v>
      </c>
      <c r="T5426" t="b">
        <v>0</v>
      </c>
      <c r="U5426" t="b">
        <v>1</v>
      </c>
      <c r="V5426">
        <v>12000</v>
      </c>
      <c r="W5426">
        <v>10000</v>
      </c>
      <c r="X5426">
        <v>2.69</v>
      </c>
      <c r="Y5426">
        <v>9843</v>
      </c>
      <c r="Z5426">
        <v>2.33</v>
      </c>
    </row>
    <row r="5427" spans="1:26">
      <c r="A5427">
        <v>208674966</v>
      </c>
      <c r="B5427" t="s">
        <v>7552</v>
      </c>
      <c r="C5427" t="s">
        <v>3597</v>
      </c>
      <c r="D5427" t="s">
        <v>4034</v>
      </c>
      <c r="E5427" t="s">
        <v>6247</v>
      </c>
      <c r="F5427" t="s">
        <v>3621</v>
      </c>
      <c r="G5427">
        <v>208674966</v>
      </c>
      <c r="I5427" t="s">
        <v>3622</v>
      </c>
      <c r="J5427" t="s">
        <v>8318</v>
      </c>
      <c r="K5427" t="s">
        <v>3624</v>
      </c>
      <c r="L5427" t="s">
        <v>8319</v>
      </c>
      <c r="M5427">
        <v>13</v>
      </c>
      <c r="N5427">
        <v>22.2</v>
      </c>
      <c r="O5427">
        <v>11</v>
      </c>
      <c r="P5427">
        <v>13</v>
      </c>
      <c r="Q5427">
        <v>23.1</v>
      </c>
      <c r="R5427">
        <v>10.8</v>
      </c>
      <c r="S5427" t="b">
        <v>0</v>
      </c>
      <c r="T5427" t="b">
        <v>0</v>
      </c>
      <c r="U5427" t="b">
        <v>1</v>
      </c>
      <c r="V5427">
        <v>12000</v>
      </c>
      <c r="W5427">
        <v>10000</v>
      </c>
      <c r="X5427">
        <v>2.69</v>
      </c>
      <c r="Y5427">
        <v>9843</v>
      </c>
      <c r="Z5427">
        <v>2.33</v>
      </c>
    </row>
    <row r="5428" spans="1:26">
      <c r="A5428">
        <v>208674982</v>
      </c>
      <c r="B5428" t="s">
        <v>7552</v>
      </c>
      <c r="C5428" t="s">
        <v>3597</v>
      </c>
      <c r="D5428" t="s">
        <v>4034</v>
      </c>
      <c r="E5428" t="s">
        <v>6251</v>
      </c>
      <c r="F5428" t="s">
        <v>3621</v>
      </c>
      <c r="G5428">
        <v>208674982</v>
      </c>
      <c r="I5428" t="s">
        <v>3622</v>
      </c>
      <c r="J5428" t="s">
        <v>8318</v>
      </c>
      <c r="K5428" t="s">
        <v>3624</v>
      </c>
      <c r="L5428" t="s">
        <v>8319</v>
      </c>
      <c r="M5428">
        <v>13</v>
      </c>
      <c r="N5428">
        <v>22.2</v>
      </c>
      <c r="O5428">
        <v>11</v>
      </c>
      <c r="P5428">
        <v>13</v>
      </c>
      <c r="Q5428">
        <v>23.1</v>
      </c>
      <c r="R5428">
        <v>10.8</v>
      </c>
      <c r="S5428" t="b">
        <v>0</v>
      </c>
      <c r="T5428" t="b">
        <v>0</v>
      </c>
      <c r="U5428" t="b">
        <v>1</v>
      </c>
      <c r="V5428">
        <v>12000</v>
      </c>
      <c r="W5428">
        <v>10000</v>
      </c>
      <c r="X5428">
        <v>2.69</v>
      </c>
      <c r="Y5428">
        <v>9843</v>
      </c>
      <c r="Z5428">
        <v>2.33</v>
      </c>
    </row>
    <row r="5429" spans="1:26">
      <c r="A5429">
        <v>208674980</v>
      </c>
      <c r="B5429" t="s">
        <v>7552</v>
      </c>
      <c r="C5429" t="s">
        <v>3597</v>
      </c>
      <c r="D5429" t="s">
        <v>4034</v>
      </c>
      <c r="E5429" t="s">
        <v>6251</v>
      </c>
      <c r="F5429" t="s">
        <v>3621</v>
      </c>
      <c r="G5429">
        <v>208674980</v>
      </c>
      <c r="I5429" t="s">
        <v>3622</v>
      </c>
      <c r="J5429" t="s">
        <v>8316</v>
      </c>
      <c r="K5429" t="s">
        <v>3624</v>
      </c>
      <c r="L5429" t="s">
        <v>8317</v>
      </c>
      <c r="M5429">
        <v>12.5</v>
      </c>
      <c r="N5429">
        <v>22</v>
      </c>
      <c r="O5429">
        <v>11.5</v>
      </c>
      <c r="P5429">
        <v>12.5</v>
      </c>
      <c r="Q5429">
        <v>22.7</v>
      </c>
      <c r="R5429">
        <v>10.4</v>
      </c>
      <c r="S5429" t="b">
        <v>0</v>
      </c>
      <c r="T5429" t="b">
        <v>0</v>
      </c>
      <c r="U5429" t="b">
        <v>1</v>
      </c>
      <c r="V5429">
        <v>12000</v>
      </c>
      <c r="W5429">
        <v>8900</v>
      </c>
      <c r="X5429">
        <v>2.75</v>
      </c>
      <c r="Y5429">
        <v>9018</v>
      </c>
      <c r="Z5429">
        <v>2.4</v>
      </c>
    </row>
    <row r="5430" spans="1:26">
      <c r="A5430">
        <v>208674964</v>
      </c>
      <c r="B5430" t="s">
        <v>7552</v>
      </c>
      <c r="C5430" t="s">
        <v>3597</v>
      </c>
      <c r="D5430" t="s">
        <v>4034</v>
      </c>
      <c r="E5430" t="s">
        <v>6247</v>
      </c>
      <c r="F5430" t="s">
        <v>3621</v>
      </c>
      <c r="G5430">
        <v>208674964</v>
      </c>
      <c r="I5430" t="s">
        <v>3622</v>
      </c>
      <c r="J5430" t="s">
        <v>8316</v>
      </c>
      <c r="K5430" t="s">
        <v>3624</v>
      </c>
      <c r="L5430" t="s">
        <v>8317</v>
      </c>
      <c r="M5430">
        <v>12.5</v>
      </c>
      <c r="N5430">
        <v>22</v>
      </c>
      <c r="O5430">
        <v>11.5</v>
      </c>
      <c r="P5430">
        <v>12.5</v>
      </c>
      <c r="Q5430">
        <v>22.7</v>
      </c>
      <c r="R5430">
        <v>10.4</v>
      </c>
      <c r="S5430" t="b">
        <v>0</v>
      </c>
      <c r="T5430" t="b">
        <v>0</v>
      </c>
      <c r="U5430" t="b">
        <v>1</v>
      </c>
      <c r="V5430">
        <v>12000</v>
      </c>
      <c r="W5430">
        <v>8900</v>
      </c>
      <c r="X5430">
        <v>2.75</v>
      </c>
      <c r="Y5430">
        <v>9018</v>
      </c>
      <c r="Z5430">
        <v>2.4</v>
      </c>
    </row>
    <row r="5431" spans="1:26">
      <c r="A5431">
        <v>210665986</v>
      </c>
      <c r="B5431" t="s">
        <v>7552</v>
      </c>
      <c r="C5431" t="s">
        <v>3597</v>
      </c>
      <c r="D5431" t="s">
        <v>4034</v>
      </c>
      <c r="E5431" t="s">
        <v>5222</v>
      </c>
      <c r="F5431" t="s">
        <v>3621</v>
      </c>
      <c r="G5431">
        <v>210665986</v>
      </c>
      <c r="I5431" t="s">
        <v>3622</v>
      </c>
      <c r="J5431" t="s">
        <v>8025</v>
      </c>
      <c r="K5431" t="s">
        <v>3624</v>
      </c>
      <c r="L5431" t="s">
        <v>8315</v>
      </c>
      <c r="M5431">
        <v>12.5</v>
      </c>
      <c r="N5431">
        <v>22</v>
      </c>
      <c r="O5431">
        <v>11.5</v>
      </c>
      <c r="P5431">
        <v>12.5</v>
      </c>
      <c r="Q5431">
        <v>22.7</v>
      </c>
      <c r="R5431">
        <v>10.4</v>
      </c>
      <c r="S5431" t="b">
        <v>0</v>
      </c>
      <c r="T5431" t="b">
        <v>0</v>
      </c>
      <c r="U5431" t="b">
        <v>1</v>
      </c>
      <c r="V5431">
        <v>12000</v>
      </c>
      <c r="W5431">
        <v>8900</v>
      </c>
      <c r="X5431">
        <v>2.75</v>
      </c>
      <c r="Y5431">
        <v>9018</v>
      </c>
      <c r="Z5431">
        <v>2.4</v>
      </c>
    </row>
    <row r="5432" spans="1:26">
      <c r="A5432">
        <v>210799578</v>
      </c>
      <c r="B5432" t="s">
        <v>7552</v>
      </c>
      <c r="C5432" t="s">
        <v>3597</v>
      </c>
      <c r="D5432" t="s">
        <v>4034</v>
      </c>
      <c r="E5432" t="s">
        <v>7563</v>
      </c>
      <c r="F5432" t="s">
        <v>3621</v>
      </c>
      <c r="G5432">
        <v>210799578</v>
      </c>
      <c r="I5432" t="s">
        <v>3622</v>
      </c>
      <c r="J5432" t="s">
        <v>8025</v>
      </c>
      <c r="K5432" t="s">
        <v>3624</v>
      </c>
      <c r="L5432" t="s">
        <v>8026</v>
      </c>
      <c r="M5432">
        <v>12.5</v>
      </c>
      <c r="N5432">
        <v>22</v>
      </c>
      <c r="O5432">
        <v>11.5</v>
      </c>
      <c r="P5432">
        <v>12.5</v>
      </c>
      <c r="Q5432">
        <v>22.7</v>
      </c>
      <c r="R5432">
        <v>10.4</v>
      </c>
      <c r="S5432" t="b">
        <v>0</v>
      </c>
      <c r="T5432" t="b">
        <v>0</v>
      </c>
      <c r="U5432" t="b">
        <v>1</v>
      </c>
      <c r="V5432">
        <v>12000</v>
      </c>
      <c r="W5432">
        <v>8900</v>
      </c>
      <c r="X5432">
        <v>2.75</v>
      </c>
      <c r="Y5432">
        <v>9018</v>
      </c>
      <c r="Z5432">
        <v>2.4</v>
      </c>
    </row>
    <row r="5433" spans="1:26">
      <c r="A5433">
        <v>210799685</v>
      </c>
      <c r="B5433" t="s">
        <v>7552</v>
      </c>
      <c r="C5433" t="s">
        <v>3597</v>
      </c>
      <c r="D5433" t="s">
        <v>4034</v>
      </c>
      <c r="E5433" t="s">
        <v>7563</v>
      </c>
      <c r="F5433" t="s">
        <v>3621</v>
      </c>
      <c r="G5433">
        <v>210799685</v>
      </c>
      <c r="I5433" t="s">
        <v>3622</v>
      </c>
      <c r="J5433" t="s">
        <v>8025</v>
      </c>
      <c r="K5433" t="s">
        <v>3624</v>
      </c>
      <c r="L5433" t="s">
        <v>8315</v>
      </c>
      <c r="M5433">
        <v>12.5</v>
      </c>
      <c r="N5433">
        <v>22</v>
      </c>
      <c r="O5433">
        <v>11.5</v>
      </c>
      <c r="P5433">
        <v>12.5</v>
      </c>
      <c r="Q5433">
        <v>22.7</v>
      </c>
      <c r="R5433">
        <v>10.4</v>
      </c>
      <c r="S5433" t="b">
        <v>0</v>
      </c>
      <c r="T5433" t="b">
        <v>0</v>
      </c>
      <c r="U5433" t="b">
        <v>1</v>
      </c>
      <c r="V5433">
        <v>12000</v>
      </c>
      <c r="W5433">
        <v>8900</v>
      </c>
      <c r="X5433">
        <v>2.75</v>
      </c>
      <c r="Y5433">
        <v>9018</v>
      </c>
      <c r="Z5433">
        <v>2.4</v>
      </c>
    </row>
    <row r="5434" spans="1:26">
      <c r="A5434">
        <v>210857268</v>
      </c>
      <c r="B5434" t="s">
        <v>7552</v>
      </c>
      <c r="C5434" t="s">
        <v>3597</v>
      </c>
      <c r="D5434" t="s">
        <v>4034</v>
      </c>
      <c r="E5434" t="s">
        <v>8221</v>
      </c>
      <c r="F5434" t="s">
        <v>3621</v>
      </c>
      <c r="G5434">
        <v>210857268</v>
      </c>
      <c r="I5434" t="s">
        <v>3622</v>
      </c>
      <c r="J5434" t="s">
        <v>8313</v>
      </c>
      <c r="K5434" t="s">
        <v>3624</v>
      </c>
      <c r="L5434" t="s">
        <v>8314</v>
      </c>
      <c r="M5434">
        <v>12.5</v>
      </c>
      <c r="N5434">
        <v>21.5</v>
      </c>
      <c r="O5434">
        <v>11.5</v>
      </c>
      <c r="P5434">
        <v>12.5</v>
      </c>
      <c r="Q5434">
        <v>22.3</v>
      </c>
      <c r="R5434">
        <v>10.3</v>
      </c>
      <c r="S5434" t="b">
        <v>0</v>
      </c>
      <c r="T5434" t="b">
        <v>0</v>
      </c>
      <c r="U5434" t="b">
        <v>1</v>
      </c>
      <c r="V5434">
        <v>23000</v>
      </c>
      <c r="W5434">
        <v>18900</v>
      </c>
      <c r="X5434">
        <v>2.38</v>
      </c>
      <c r="Y5434">
        <v>23737</v>
      </c>
      <c r="Z5434">
        <v>1.82</v>
      </c>
    </row>
    <row r="5435" spans="1:26">
      <c r="A5435">
        <v>210799694</v>
      </c>
      <c r="B5435" t="s">
        <v>7552</v>
      </c>
      <c r="C5435" t="s">
        <v>3597</v>
      </c>
      <c r="D5435" t="s">
        <v>4034</v>
      </c>
      <c r="E5435" t="s">
        <v>7563</v>
      </c>
      <c r="F5435" t="s">
        <v>3621</v>
      </c>
      <c r="G5435">
        <v>210799694</v>
      </c>
      <c r="I5435" t="s">
        <v>3622</v>
      </c>
      <c r="J5435" t="s">
        <v>6077</v>
      </c>
      <c r="K5435" t="s">
        <v>3624</v>
      </c>
      <c r="L5435" t="s">
        <v>8312</v>
      </c>
      <c r="M5435">
        <v>12.5</v>
      </c>
      <c r="N5435">
        <v>21.5</v>
      </c>
      <c r="O5435">
        <v>11.5</v>
      </c>
      <c r="P5435">
        <v>12.5</v>
      </c>
      <c r="Q5435">
        <v>22.3</v>
      </c>
      <c r="R5435">
        <v>10.3</v>
      </c>
      <c r="S5435" t="b">
        <v>0</v>
      </c>
      <c r="T5435" t="b">
        <v>0</v>
      </c>
      <c r="U5435" t="b">
        <v>1</v>
      </c>
      <c r="V5435">
        <v>23000</v>
      </c>
      <c r="W5435">
        <v>18900</v>
      </c>
      <c r="X5435">
        <v>2.38</v>
      </c>
      <c r="Y5435">
        <v>23737</v>
      </c>
      <c r="Z5435">
        <v>1.82</v>
      </c>
    </row>
    <row r="5436" spans="1:26">
      <c r="A5436">
        <v>210799569</v>
      </c>
      <c r="B5436" t="s">
        <v>7552</v>
      </c>
      <c r="C5436" t="s">
        <v>3597</v>
      </c>
      <c r="D5436" t="s">
        <v>4034</v>
      </c>
      <c r="E5436" t="s">
        <v>7563</v>
      </c>
      <c r="F5436" t="s">
        <v>3621</v>
      </c>
      <c r="G5436">
        <v>210799569</v>
      </c>
      <c r="I5436" t="s">
        <v>3622</v>
      </c>
      <c r="J5436" t="s">
        <v>6077</v>
      </c>
      <c r="K5436" t="s">
        <v>3624</v>
      </c>
      <c r="L5436" t="s">
        <v>8024</v>
      </c>
      <c r="M5436">
        <v>12.5</v>
      </c>
      <c r="N5436">
        <v>21.5</v>
      </c>
      <c r="O5436">
        <v>11.5</v>
      </c>
      <c r="P5436">
        <v>12.5</v>
      </c>
      <c r="Q5436">
        <v>22.3</v>
      </c>
      <c r="R5436">
        <v>10.3</v>
      </c>
      <c r="S5436" t="b">
        <v>0</v>
      </c>
      <c r="T5436" t="b">
        <v>0</v>
      </c>
      <c r="U5436" t="b">
        <v>1</v>
      </c>
      <c r="V5436">
        <v>23000</v>
      </c>
      <c r="W5436">
        <v>18900</v>
      </c>
      <c r="X5436">
        <v>2.38</v>
      </c>
      <c r="Y5436">
        <v>23737</v>
      </c>
      <c r="Z5436">
        <v>1.82</v>
      </c>
    </row>
    <row r="5437" spans="1:26">
      <c r="A5437">
        <v>210665995</v>
      </c>
      <c r="B5437" t="s">
        <v>7552</v>
      </c>
      <c r="C5437" t="s">
        <v>3597</v>
      </c>
      <c r="D5437" t="s">
        <v>4034</v>
      </c>
      <c r="E5437" t="s">
        <v>5222</v>
      </c>
      <c r="F5437" t="s">
        <v>3621</v>
      </c>
      <c r="G5437">
        <v>210665995</v>
      </c>
      <c r="I5437" t="s">
        <v>3622</v>
      </c>
      <c r="J5437" t="s">
        <v>6077</v>
      </c>
      <c r="K5437" t="s">
        <v>3624</v>
      </c>
      <c r="L5437" t="s">
        <v>8312</v>
      </c>
      <c r="M5437">
        <v>12.5</v>
      </c>
      <c r="N5437">
        <v>21.5</v>
      </c>
      <c r="O5437">
        <v>11.5</v>
      </c>
      <c r="P5437">
        <v>12.5</v>
      </c>
      <c r="Q5437">
        <v>22.3</v>
      </c>
      <c r="R5437">
        <v>10.3</v>
      </c>
      <c r="S5437" t="b">
        <v>0</v>
      </c>
      <c r="T5437" t="b">
        <v>0</v>
      </c>
      <c r="U5437" t="b">
        <v>1</v>
      </c>
      <c r="V5437">
        <v>23000</v>
      </c>
      <c r="W5437">
        <v>18900</v>
      </c>
      <c r="X5437">
        <v>2.38</v>
      </c>
      <c r="Y5437">
        <v>23737</v>
      </c>
      <c r="Z5437">
        <v>1.82</v>
      </c>
    </row>
    <row r="5438" spans="1:26">
      <c r="A5438">
        <v>209416880</v>
      </c>
      <c r="B5438" t="s">
        <v>7552</v>
      </c>
      <c r="C5438" t="s">
        <v>3597</v>
      </c>
      <c r="D5438" t="s">
        <v>4034</v>
      </c>
      <c r="E5438" t="s">
        <v>7557</v>
      </c>
      <c r="F5438" t="s">
        <v>3621</v>
      </c>
      <c r="G5438">
        <v>209416880</v>
      </c>
      <c r="I5438" t="s">
        <v>3622</v>
      </c>
      <c r="J5438" t="s">
        <v>8310</v>
      </c>
      <c r="K5438" t="s">
        <v>3624</v>
      </c>
      <c r="L5438" t="s">
        <v>8311</v>
      </c>
      <c r="M5438">
        <v>12.5</v>
      </c>
      <c r="N5438">
        <v>21.5</v>
      </c>
      <c r="O5438">
        <v>11.5</v>
      </c>
      <c r="P5438">
        <v>12.5</v>
      </c>
      <c r="Q5438">
        <v>22.3</v>
      </c>
      <c r="R5438">
        <v>10.3</v>
      </c>
      <c r="S5438" t="b">
        <v>0</v>
      </c>
      <c r="T5438" t="b">
        <v>0</v>
      </c>
      <c r="U5438" t="b">
        <v>1</v>
      </c>
      <c r="V5438">
        <v>23000</v>
      </c>
      <c r="W5438">
        <v>18900</v>
      </c>
      <c r="X5438">
        <v>2.38</v>
      </c>
      <c r="Y5438">
        <v>23737</v>
      </c>
      <c r="Z5438">
        <v>1.82</v>
      </c>
    </row>
    <row r="5439" spans="1:26">
      <c r="A5439">
        <v>208130830</v>
      </c>
      <c r="B5439" t="s">
        <v>7552</v>
      </c>
      <c r="C5439" t="s">
        <v>3597</v>
      </c>
      <c r="D5439" t="s">
        <v>4034</v>
      </c>
      <c r="E5439" t="s">
        <v>7560</v>
      </c>
      <c r="F5439" t="s">
        <v>3621</v>
      </c>
      <c r="G5439">
        <v>208130830</v>
      </c>
      <c r="I5439" t="s">
        <v>3622</v>
      </c>
      <c r="J5439" t="s">
        <v>8283</v>
      </c>
      <c r="K5439" t="s">
        <v>3624</v>
      </c>
      <c r="L5439" t="s">
        <v>8309</v>
      </c>
      <c r="M5439">
        <v>12.5</v>
      </c>
      <c r="N5439">
        <v>21.5</v>
      </c>
      <c r="O5439">
        <v>11.5</v>
      </c>
      <c r="P5439">
        <v>12.5</v>
      </c>
      <c r="Q5439">
        <v>22.3</v>
      </c>
      <c r="R5439">
        <v>10.3</v>
      </c>
      <c r="S5439" t="b">
        <v>0</v>
      </c>
      <c r="T5439" t="b">
        <v>0</v>
      </c>
      <c r="U5439" t="b">
        <v>1</v>
      </c>
      <c r="V5439">
        <v>23000</v>
      </c>
      <c r="W5439">
        <v>18900</v>
      </c>
      <c r="X5439">
        <v>2.38</v>
      </c>
      <c r="Y5439">
        <v>23737</v>
      </c>
      <c r="Z5439">
        <v>1.82</v>
      </c>
    </row>
    <row r="5440" spans="1:26">
      <c r="A5440">
        <v>209694748</v>
      </c>
      <c r="B5440" t="s">
        <v>7552</v>
      </c>
      <c r="C5440" t="s">
        <v>3597</v>
      </c>
      <c r="D5440" t="s">
        <v>4034</v>
      </c>
      <c r="E5440" t="s">
        <v>7568</v>
      </c>
      <c r="F5440" t="s">
        <v>3621</v>
      </c>
      <c r="G5440">
        <v>209694748</v>
      </c>
      <c r="I5440" t="s">
        <v>3622</v>
      </c>
      <c r="J5440" t="s">
        <v>8285</v>
      </c>
      <c r="K5440" t="s">
        <v>3624</v>
      </c>
      <c r="L5440" t="s">
        <v>8308</v>
      </c>
      <c r="M5440">
        <v>12.5</v>
      </c>
      <c r="N5440">
        <v>21.5</v>
      </c>
      <c r="O5440">
        <v>11.5</v>
      </c>
      <c r="P5440">
        <v>12.5</v>
      </c>
      <c r="Q5440">
        <v>22.3</v>
      </c>
      <c r="R5440">
        <v>10.3</v>
      </c>
      <c r="S5440" t="b">
        <v>0</v>
      </c>
      <c r="T5440" t="b">
        <v>0</v>
      </c>
      <c r="U5440" t="b">
        <v>1</v>
      </c>
      <c r="V5440">
        <v>23000</v>
      </c>
      <c r="W5440">
        <v>18900</v>
      </c>
      <c r="X5440">
        <v>2.38</v>
      </c>
      <c r="Y5440">
        <v>23737</v>
      </c>
      <c r="Z5440">
        <v>1.82</v>
      </c>
    </row>
    <row r="5441" spans="1:26">
      <c r="A5441">
        <v>209694747</v>
      </c>
      <c r="B5441" t="s">
        <v>7552</v>
      </c>
      <c r="C5441" t="s">
        <v>3597</v>
      </c>
      <c r="D5441" t="s">
        <v>4034</v>
      </c>
      <c r="E5441" t="s">
        <v>7568</v>
      </c>
      <c r="F5441" t="s">
        <v>3621</v>
      </c>
      <c r="G5441">
        <v>209694747</v>
      </c>
      <c r="I5441" t="s">
        <v>3622</v>
      </c>
      <c r="J5441" t="s">
        <v>8255</v>
      </c>
      <c r="K5441" t="s">
        <v>3624</v>
      </c>
      <c r="L5441" t="s">
        <v>8307</v>
      </c>
      <c r="M5441">
        <v>13</v>
      </c>
      <c r="N5441">
        <v>21.5</v>
      </c>
      <c r="O5441">
        <v>11</v>
      </c>
      <c r="P5441">
        <v>13</v>
      </c>
      <c r="Q5441">
        <v>22</v>
      </c>
      <c r="R5441">
        <v>10.6</v>
      </c>
      <c r="S5441" t="b">
        <v>0</v>
      </c>
      <c r="T5441" t="b">
        <v>0</v>
      </c>
      <c r="U5441" t="b">
        <v>1</v>
      </c>
      <c r="V5441">
        <v>18000</v>
      </c>
      <c r="W5441">
        <v>11100</v>
      </c>
      <c r="X5441">
        <v>2.8</v>
      </c>
      <c r="Y5441">
        <v>21447</v>
      </c>
      <c r="Z5441">
        <v>1.98</v>
      </c>
    </row>
    <row r="5442" spans="1:26">
      <c r="A5442">
        <v>208130829</v>
      </c>
      <c r="B5442" t="s">
        <v>7552</v>
      </c>
      <c r="C5442" t="s">
        <v>3597</v>
      </c>
      <c r="D5442" t="s">
        <v>4034</v>
      </c>
      <c r="E5442" t="s">
        <v>7560</v>
      </c>
      <c r="F5442" t="s">
        <v>3621</v>
      </c>
      <c r="G5442">
        <v>208130829</v>
      </c>
      <c r="I5442" t="s">
        <v>3622</v>
      </c>
      <c r="J5442" t="s">
        <v>8258</v>
      </c>
      <c r="K5442" t="s">
        <v>3624</v>
      </c>
      <c r="L5442" t="s">
        <v>8306</v>
      </c>
      <c r="M5442">
        <v>13</v>
      </c>
      <c r="N5442">
        <v>21.5</v>
      </c>
      <c r="O5442">
        <v>11</v>
      </c>
      <c r="P5442">
        <v>13</v>
      </c>
      <c r="Q5442">
        <v>22</v>
      </c>
      <c r="R5442">
        <v>10.6</v>
      </c>
      <c r="S5442" t="b">
        <v>0</v>
      </c>
      <c r="T5442" t="b">
        <v>0</v>
      </c>
      <c r="U5442" t="b">
        <v>1</v>
      </c>
      <c r="V5442">
        <v>18000</v>
      </c>
      <c r="W5442">
        <v>11100</v>
      </c>
      <c r="X5442">
        <v>2.8</v>
      </c>
      <c r="Y5442">
        <v>21447</v>
      </c>
      <c r="Z5442">
        <v>1.98</v>
      </c>
    </row>
    <row r="5443" spans="1:26">
      <c r="A5443">
        <v>210665994</v>
      </c>
      <c r="B5443" t="s">
        <v>7552</v>
      </c>
      <c r="C5443" t="s">
        <v>3597</v>
      </c>
      <c r="D5443" t="s">
        <v>4034</v>
      </c>
      <c r="E5443" t="s">
        <v>5222</v>
      </c>
      <c r="F5443" t="s">
        <v>3621</v>
      </c>
      <c r="G5443">
        <v>210665994</v>
      </c>
      <c r="I5443" t="s">
        <v>3622</v>
      </c>
      <c r="J5443" t="s">
        <v>6075</v>
      </c>
      <c r="K5443" t="s">
        <v>3624</v>
      </c>
      <c r="L5443" t="s">
        <v>8305</v>
      </c>
      <c r="M5443">
        <v>13</v>
      </c>
      <c r="N5443">
        <v>21.5</v>
      </c>
      <c r="O5443">
        <v>11</v>
      </c>
      <c r="P5443">
        <v>13</v>
      </c>
      <c r="Q5443">
        <v>22</v>
      </c>
      <c r="R5443">
        <v>10.6</v>
      </c>
      <c r="S5443" t="b">
        <v>0</v>
      </c>
      <c r="T5443" t="b">
        <v>0</v>
      </c>
      <c r="U5443" t="b">
        <v>1</v>
      </c>
      <c r="V5443">
        <v>18000</v>
      </c>
      <c r="W5443">
        <v>11100</v>
      </c>
      <c r="X5443">
        <v>2.8</v>
      </c>
      <c r="Y5443">
        <v>21447</v>
      </c>
      <c r="Z5443">
        <v>1.98</v>
      </c>
    </row>
    <row r="5444" spans="1:26">
      <c r="A5444">
        <v>210799568</v>
      </c>
      <c r="B5444" t="s">
        <v>7552</v>
      </c>
      <c r="C5444" t="s">
        <v>3597</v>
      </c>
      <c r="D5444" t="s">
        <v>4034</v>
      </c>
      <c r="E5444" t="s">
        <v>7563</v>
      </c>
      <c r="F5444" t="s">
        <v>3621</v>
      </c>
      <c r="G5444">
        <v>210799568</v>
      </c>
      <c r="I5444" t="s">
        <v>3622</v>
      </c>
      <c r="J5444" t="s">
        <v>6075</v>
      </c>
      <c r="K5444" t="s">
        <v>3624</v>
      </c>
      <c r="L5444" t="s">
        <v>8023</v>
      </c>
      <c r="M5444">
        <v>13</v>
      </c>
      <c r="N5444">
        <v>21.5</v>
      </c>
      <c r="O5444">
        <v>11</v>
      </c>
      <c r="P5444">
        <v>13</v>
      </c>
      <c r="Q5444">
        <v>22</v>
      </c>
      <c r="R5444">
        <v>10.6</v>
      </c>
      <c r="S5444" t="b">
        <v>0</v>
      </c>
      <c r="T5444" t="b">
        <v>0</v>
      </c>
      <c r="U5444" t="b">
        <v>1</v>
      </c>
      <c r="V5444">
        <v>18000</v>
      </c>
      <c r="W5444">
        <v>11100</v>
      </c>
      <c r="X5444">
        <v>2.8</v>
      </c>
      <c r="Y5444">
        <v>21447</v>
      </c>
      <c r="Z5444">
        <v>1.98</v>
      </c>
    </row>
    <row r="5445" spans="1:26">
      <c r="A5445">
        <v>210799693</v>
      </c>
      <c r="B5445" t="s">
        <v>7552</v>
      </c>
      <c r="C5445" t="s">
        <v>3597</v>
      </c>
      <c r="D5445" t="s">
        <v>4034</v>
      </c>
      <c r="E5445" t="s">
        <v>7563</v>
      </c>
      <c r="F5445" t="s">
        <v>3621</v>
      </c>
      <c r="G5445">
        <v>210799693</v>
      </c>
      <c r="I5445" t="s">
        <v>3622</v>
      </c>
      <c r="J5445" t="s">
        <v>6075</v>
      </c>
      <c r="K5445" t="s">
        <v>3624</v>
      </c>
      <c r="L5445" t="s">
        <v>8305</v>
      </c>
      <c r="M5445">
        <v>13</v>
      </c>
      <c r="N5445">
        <v>21.5</v>
      </c>
      <c r="O5445">
        <v>11</v>
      </c>
      <c r="P5445">
        <v>13</v>
      </c>
      <c r="Q5445">
        <v>22</v>
      </c>
      <c r="R5445">
        <v>10.6</v>
      </c>
      <c r="S5445" t="b">
        <v>0</v>
      </c>
      <c r="T5445" t="b">
        <v>0</v>
      </c>
      <c r="U5445" t="b">
        <v>1</v>
      </c>
      <c r="V5445">
        <v>18000</v>
      </c>
      <c r="W5445">
        <v>11100</v>
      </c>
      <c r="X5445">
        <v>2.8</v>
      </c>
      <c r="Y5445">
        <v>21447</v>
      </c>
      <c r="Z5445">
        <v>1.98</v>
      </c>
    </row>
    <row r="5446" spans="1:26">
      <c r="A5446">
        <v>210857267</v>
      </c>
      <c r="B5446" t="s">
        <v>7552</v>
      </c>
      <c r="C5446" t="s">
        <v>3597</v>
      </c>
      <c r="D5446" t="s">
        <v>4034</v>
      </c>
      <c r="E5446" t="s">
        <v>8221</v>
      </c>
      <c r="F5446" t="s">
        <v>3621</v>
      </c>
      <c r="G5446">
        <v>210857267</v>
      </c>
      <c r="I5446" t="s">
        <v>3622</v>
      </c>
      <c r="J5446" t="s">
        <v>8272</v>
      </c>
      <c r="K5446" t="s">
        <v>3624</v>
      </c>
      <c r="L5446" t="s">
        <v>8304</v>
      </c>
      <c r="M5446">
        <v>13</v>
      </c>
      <c r="N5446">
        <v>21.5</v>
      </c>
      <c r="O5446">
        <v>11</v>
      </c>
      <c r="P5446">
        <v>13</v>
      </c>
      <c r="Q5446">
        <v>22</v>
      </c>
      <c r="R5446">
        <v>10.6</v>
      </c>
      <c r="S5446" t="b">
        <v>0</v>
      </c>
      <c r="T5446" t="b">
        <v>0</v>
      </c>
      <c r="U5446" t="b">
        <v>1</v>
      </c>
      <c r="V5446">
        <v>18000</v>
      </c>
      <c r="W5446">
        <v>11100</v>
      </c>
      <c r="X5446">
        <v>2.8</v>
      </c>
      <c r="Y5446">
        <v>21447</v>
      </c>
      <c r="Z5446">
        <v>1.98</v>
      </c>
    </row>
    <row r="5447" spans="1:26">
      <c r="A5447">
        <v>207526948</v>
      </c>
      <c r="B5447" t="s">
        <v>7552</v>
      </c>
      <c r="C5447" t="s">
        <v>3597</v>
      </c>
      <c r="D5447" t="s">
        <v>4034</v>
      </c>
      <c r="E5447" t="s">
        <v>7557</v>
      </c>
      <c r="F5447" t="s">
        <v>3621</v>
      </c>
      <c r="G5447">
        <v>207526948</v>
      </c>
      <c r="I5447" t="s">
        <v>3622</v>
      </c>
      <c r="J5447" t="s">
        <v>8303</v>
      </c>
      <c r="K5447" t="s">
        <v>3624</v>
      </c>
      <c r="L5447" t="s">
        <v>8290</v>
      </c>
      <c r="M5447">
        <v>13</v>
      </c>
      <c r="N5447">
        <v>21.5</v>
      </c>
      <c r="O5447">
        <v>11</v>
      </c>
      <c r="P5447">
        <v>13</v>
      </c>
      <c r="Q5447">
        <v>22</v>
      </c>
      <c r="R5447">
        <v>10.6</v>
      </c>
      <c r="S5447" t="b">
        <v>0</v>
      </c>
      <c r="T5447" t="b">
        <v>0</v>
      </c>
      <c r="U5447" t="b">
        <v>1</v>
      </c>
      <c r="V5447">
        <v>18000</v>
      </c>
      <c r="W5447">
        <v>11100</v>
      </c>
      <c r="X5447">
        <v>2.8</v>
      </c>
      <c r="Y5447">
        <v>21447</v>
      </c>
      <c r="Z5447">
        <v>1.98</v>
      </c>
    </row>
    <row r="5448" spans="1:26">
      <c r="A5448">
        <v>207539337</v>
      </c>
      <c r="B5448" t="s">
        <v>7552</v>
      </c>
      <c r="C5448" t="s">
        <v>3597</v>
      </c>
      <c r="D5448" t="s">
        <v>4034</v>
      </c>
      <c r="E5448" t="s">
        <v>7557</v>
      </c>
      <c r="F5448" t="s">
        <v>3621</v>
      </c>
      <c r="G5448">
        <v>207539337</v>
      </c>
      <c r="I5448" t="s">
        <v>3622</v>
      </c>
      <c r="J5448" t="s">
        <v>8301</v>
      </c>
      <c r="K5448" t="s">
        <v>3624</v>
      </c>
      <c r="L5448" t="s">
        <v>8302</v>
      </c>
      <c r="M5448">
        <v>13</v>
      </c>
      <c r="N5448">
        <v>22</v>
      </c>
      <c r="O5448">
        <v>12.7</v>
      </c>
      <c r="P5448">
        <v>13</v>
      </c>
      <c r="Q5448">
        <v>23.1</v>
      </c>
      <c r="R5448">
        <v>10.5</v>
      </c>
      <c r="S5448" t="b">
        <v>0</v>
      </c>
      <c r="T5448" t="b">
        <v>0</v>
      </c>
      <c r="U5448" t="b">
        <v>1</v>
      </c>
      <c r="V5448">
        <v>12000</v>
      </c>
      <c r="W5448">
        <v>10300</v>
      </c>
      <c r="X5448">
        <v>2.56</v>
      </c>
      <c r="Y5448">
        <v>12477</v>
      </c>
      <c r="Z5448">
        <v>2.0099999999999998</v>
      </c>
    </row>
    <row r="5449" spans="1:26">
      <c r="A5449">
        <v>210857266</v>
      </c>
      <c r="B5449" t="s">
        <v>7552</v>
      </c>
      <c r="C5449" t="s">
        <v>3597</v>
      </c>
      <c r="D5449" t="s">
        <v>4034</v>
      </c>
      <c r="E5449" t="s">
        <v>8221</v>
      </c>
      <c r="F5449" t="s">
        <v>3621</v>
      </c>
      <c r="G5449">
        <v>210857266</v>
      </c>
      <c r="I5449" t="s">
        <v>3622</v>
      </c>
      <c r="J5449" t="s">
        <v>8242</v>
      </c>
      <c r="K5449" t="s">
        <v>3624</v>
      </c>
      <c r="L5449" t="s">
        <v>8300</v>
      </c>
      <c r="M5449">
        <v>13</v>
      </c>
      <c r="N5449">
        <v>22</v>
      </c>
      <c r="O5449">
        <v>12.7</v>
      </c>
      <c r="P5449">
        <v>13</v>
      </c>
      <c r="Q5449">
        <v>23.1</v>
      </c>
      <c r="R5449">
        <v>10.5</v>
      </c>
      <c r="S5449" t="b">
        <v>0</v>
      </c>
      <c r="T5449" t="b">
        <v>0</v>
      </c>
      <c r="U5449" t="b">
        <v>1</v>
      </c>
      <c r="V5449">
        <v>12000</v>
      </c>
      <c r="W5449">
        <v>10300</v>
      </c>
      <c r="X5449">
        <v>2.56</v>
      </c>
      <c r="Y5449">
        <v>12477</v>
      </c>
      <c r="Z5449">
        <v>2.0099999999999998</v>
      </c>
    </row>
    <row r="5450" spans="1:26">
      <c r="A5450">
        <v>210799692</v>
      </c>
      <c r="B5450" t="s">
        <v>7552</v>
      </c>
      <c r="C5450" t="s">
        <v>3597</v>
      </c>
      <c r="D5450" t="s">
        <v>4034</v>
      </c>
      <c r="E5450" t="s">
        <v>7563</v>
      </c>
      <c r="F5450" t="s">
        <v>3621</v>
      </c>
      <c r="G5450">
        <v>210799692</v>
      </c>
      <c r="I5450" t="s">
        <v>3622</v>
      </c>
      <c r="J5450" t="s">
        <v>6081</v>
      </c>
      <c r="K5450" t="s">
        <v>3624</v>
      </c>
      <c r="L5450" t="s">
        <v>8299</v>
      </c>
      <c r="M5450">
        <v>13</v>
      </c>
      <c r="N5450">
        <v>22</v>
      </c>
      <c r="O5450">
        <v>12.7</v>
      </c>
      <c r="P5450">
        <v>13</v>
      </c>
      <c r="Q5450">
        <v>23.1</v>
      </c>
      <c r="R5450">
        <v>10.5</v>
      </c>
      <c r="S5450" t="b">
        <v>0</v>
      </c>
      <c r="T5450" t="b">
        <v>0</v>
      </c>
      <c r="U5450" t="b">
        <v>1</v>
      </c>
      <c r="V5450">
        <v>12000</v>
      </c>
      <c r="W5450">
        <v>10300</v>
      </c>
      <c r="X5450">
        <v>2.56</v>
      </c>
      <c r="Y5450">
        <v>12477</v>
      </c>
      <c r="Z5450">
        <v>2.0099999999999998</v>
      </c>
    </row>
    <row r="5451" spans="1:26">
      <c r="A5451">
        <v>210799567</v>
      </c>
      <c r="B5451" t="s">
        <v>7552</v>
      </c>
      <c r="C5451" t="s">
        <v>3597</v>
      </c>
      <c r="D5451" t="s">
        <v>4034</v>
      </c>
      <c r="E5451" t="s">
        <v>7563</v>
      </c>
      <c r="F5451" t="s">
        <v>3621</v>
      </c>
      <c r="G5451">
        <v>210799567</v>
      </c>
      <c r="I5451" t="s">
        <v>3622</v>
      </c>
      <c r="J5451" t="s">
        <v>6081</v>
      </c>
      <c r="K5451" t="s">
        <v>3624</v>
      </c>
      <c r="L5451" t="s">
        <v>8022</v>
      </c>
      <c r="M5451">
        <v>13</v>
      </c>
      <c r="N5451">
        <v>22</v>
      </c>
      <c r="O5451">
        <v>12.7</v>
      </c>
      <c r="P5451">
        <v>13</v>
      </c>
      <c r="Q5451">
        <v>23.1</v>
      </c>
      <c r="R5451">
        <v>10.5</v>
      </c>
      <c r="S5451" t="b">
        <v>0</v>
      </c>
      <c r="T5451" t="b">
        <v>0</v>
      </c>
      <c r="U5451" t="b">
        <v>1</v>
      </c>
      <c r="V5451">
        <v>12000</v>
      </c>
      <c r="W5451">
        <v>10300</v>
      </c>
      <c r="X5451">
        <v>2.56</v>
      </c>
      <c r="Y5451">
        <v>12477</v>
      </c>
      <c r="Z5451">
        <v>2.0099999999999998</v>
      </c>
    </row>
    <row r="5452" spans="1:26">
      <c r="A5452">
        <v>210665993</v>
      </c>
      <c r="B5452" t="s">
        <v>7552</v>
      </c>
      <c r="C5452" t="s">
        <v>3597</v>
      </c>
      <c r="D5452" t="s">
        <v>4034</v>
      </c>
      <c r="E5452" t="s">
        <v>5222</v>
      </c>
      <c r="F5452" t="s">
        <v>3621</v>
      </c>
      <c r="G5452">
        <v>210665993</v>
      </c>
      <c r="I5452" t="s">
        <v>3622</v>
      </c>
      <c r="J5452" t="s">
        <v>6081</v>
      </c>
      <c r="K5452" t="s">
        <v>3624</v>
      </c>
      <c r="L5452" t="s">
        <v>8299</v>
      </c>
      <c r="M5452">
        <v>13</v>
      </c>
      <c r="N5452">
        <v>22</v>
      </c>
      <c r="O5452">
        <v>12.7</v>
      </c>
      <c r="P5452">
        <v>13</v>
      </c>
      <c r="Q5452">
        <v>23.1</v>
      </c>
      <c r="R5452">
        <v>10.5</v>
      </c>
      <c r="S5452" t="b">
        <v>0</v>
      </c>
      <c r="T5452" t="b">
        <v>0</v>
      </c>
      <c r="U5452" t="b">
        <v>1</v>
      </c>
      <c r="V5452">
        <v>12000</v>
      </c>
      <c r="W5452">
        <v>10300</v>
      </c>
      <c r="X5452">
        <v>2.56</v>
      </c>
      <c r="Y5452">
        <v>12477</v>
      </c>
      <c r="Z5452">
        <v>2.0099999999999998</v>
      </c>
    </row>
    <row r="5453" spans="1:26">
      <c r="A5453">
        <v>208130828</v>
      </c>
      <c r="B5453" t="s">
        <v>7552</v>
      </c>
      <c r="C5453" t="s">
        <v>3597</v>
      </c>
      <c r="D5453" t="s">
        <v>4034</v>
      </c>
      <c r="E5453" t="s">
        <v>7560</v>
      </c>
      <c r="F5453" t="s">
        <v>3621</v>
      </c>
      <c r="G5453">
        <v>208130828</v>
      </c>
      <c r="I5453" t="s">
        <v>3622</v>
      </c>
      <c r="J5453" t="s">
        <v>8246</v>
      </c>
      <c r="K5453" t="s">
        <v>3624</v>
      </c>
      <c r="L5453" t="s">
        <v>8298</v>
      </c>
      <c r="M5453">
        <v>13</v>
      </c>
      <c r="N5453">
        <v>22</v>
      </c>
      <c r="O5453">
        <v>12.7</v>
      </c>
      <c r="P5453">
        <v>13</v>
      </c>
      <c r="Q5453">
        <v>23.1</v>
      </c>
      <c r="R5453">
        <v>10.5</v>
      </c>
      <c r="S5453" t="b">
        <v>0</v>
      </c>
      <c r="T5453" t="b">
        <v>0</v>
      </c>
      <c r="U5453" t="b">
        <v>1</v>
      </c>
      <c r="V5453">
        <v>12000</v>
      </c>
      <c r="W5453">
        <v>10300</v>
      </c>
      <c r="X5453">
        <v>2.56</v>
      </c>
      <c r="Y5453">
        <v>12477</v>
      </c>
      <c r="Z5453">
        <v>2.0099999999999998</v>
      </c>
    </row>
    <row r="5454" spans="1:26">
      <c r="A5454">
        <v>209694746</v>
      </c>
      <c r="B5454" t="s">
        <v>7552</v>
      </c>
      <c r="C5454" t="s">
        <v>3597</v>
      </c>
      <c r="D5454" t="s">
        <v>4034</v>
      </c>
      <c r="E5454" t="s">
        <v>7568</v>
      </c>
      <c r="F5454" t="s">
        <v>3621</v>
      </c>
      <c r="G5454">
        <v>209694746</v>
      </c>
      <c r="I5454" t="s">
        <v>3622</v>
      </c>
      <c r="J5454" t="s">
        <v>8247</v>
      </c>
      <c r="K5454" t="s">
        <v>3624</v>
      </c>
      <c r="L5454" t="s">
        <v>8297</v>
      </c>
      <c r="M5454">
        <v>13</v>
      </c>
      <c r="N5454">
        <v>22</v>
      </c>
      <c r="O5454">
        <v>12.7</v>
      </c>
      <c r="P5454">
        <v>13</v>
      </c>
      <c r="Q5454">
        <v>23.1</v>
      </c>
      <c r="R5454">
        <v>10.5</v>
      </c>
      <c r="S5454" t="b">
        <v>0</v>
      </c>
      <c r="T5454" t="b">
        <v>0</v>
      </c>
      <c r="U5454" t="b">
        <v>1</v>
      </c>
      <c r="V5454">
        <v>12000</v>
      </c>
      <c r="W5454">
        <v>10300</v>
      </c>
      <c r="X5454">
        <v>2.56</v>
      </c>
      <c r="Y5454">
        <v>12477</v>
      </c>
      <c r="Z5454">
        <v>2.0099999999999998</v>
      </c>
    </row>
    <row r="5455" spans="1:26">
      <c r="A5455">
        <v>209694745</v>
      </c>
      <c r="B5455" t="s">
        <v>7552</v>
      </c>
      <c r="C5455" t="s">
        <v>3597</v>
      </c>
      <c r="D5455" t="s">
        <v>4034</v>
      </c>
      <c r="E5455" t="s">
        <v>7568</v>
      </c>
      <c r="F5455" t="s">
        <v>3621</v>
      </c>
      <c r="G5455">
        <v>209694745</v>
      </c>
      <c r="I5455" t="s">
        <v>3622</v>
      </c>
      <c r="J5455" t="s">
        <v>8227</v>
      </c>
      <c r="K5455" t="s">
        <v>3624</v>
      </c>
      <c r="L5455" t="s">
        <v>8296</v>
      </c>
      <c r="M5455">
        <v>15.8</v>
      </c>
      <c r="N5455">
        <v>25.5</v>
      </c>
      <c r="O5455">
        <v>12.5</v>
      </c>
      <c r="P5455">
        <v>15.8</v>
      </c>
      <c r="Q5455">
        <v>26.4</v>
      </c>
      <c r="R5455">
        <v>11.6</v>
      </c>
      <c r="S5455" t="b">
        <v>0</v>
      </c>
      <c r="T5455" t="b">
        <v>0</v>
      </c>
      <c r="U5455" t="b">
        <v>1</v>
      </c>
      <c r="V5455">
        <v>9000</v>
      </c>
      <c r="W5455">
        <v>9300</v>
      </c>
      <c r="X5455">
        <v>2.5</v>
      </c>
      <c r="Y5455">
        <v>12235</v>
      </c>
      <c r="Z5455">
        <v>1.98</v>
      </c>
    </row>
    <row r="5456" spans="1:26">
      <c r="A5456">
        <v>208130827</v>
      </c>
      <c r="B5456" t="s">
        <v>7552</v>
      </c>
      <c r="C5456" t="s">
        <v>3597</v>
      </c>
      <c r="D5456" t="s">
        <v>4034</v>
      </c>
      <c r="E5456" t="s">
        <v>7560</v>
      </c>
      <c r="F5456" t="s">
        <v>3621</v>
      </c>
      <c r="G5456">
        <v>208130827</v>
      </c>
      <c r="I5456" t="s">
        <v>3622</v>
      </c>
      <c r="J5456" t="s">
        <v>8226</v>
      </c>
      <c r="K5456" t="s">
        <v>3624</v>
      </c>
      <c r="L5456" t="s">
        <v>8295</v>
      </c>
      <c r="M5456">
        <v>15.8</v>
      </c>
      <c r="N5456">
        <v>25.5</v>
      </c>
      <c r="O5456">
        <v>12.5</v>
      </c>
      <c r="P5456">
        <v>15.8</v>
      </c>
      <c r="Q5456">
        <v>26.4</v>
      </c>
      <c r="R5456">
        <v>11.6</v>
      </c>
      <c r="S5456" t="b">
        <v>0</v>
      </c>
      <c r="T5456" t="b">
        <v>0</v>
      </c>
      <c r="U5456" t="b">
        <v>1</v>
      </c>
      <c r="V5456">
        <v>9000</v>
      </c>
      <c r="W5456">
        <v>9300</v>
      </c>
      <c r="X5456">
        <v>2.5</v>
      </c>
      <c r="Y5456">
        <v>12235</v>
      </c>
      <c r="Z5456">
        <v>1.98</v>
      </c>
    </row>
    <row r="5457" spans="1:26">
      <c r="A5457">
        <v>210665992</v>
      </c>
      <c r="B5457" t="s">
        <v>7552</v>
      </c>
      <c r="C5457" t="s">
        <v>3597</v>
      </c>
      <c r="D5457" t="s">
        <v>4034</v>
      </c>
      <c r="E5457" t="s">
        <v>5222</v>
      </c>
      <c r="F5457" t="s">
        <v>3621</v>
      </c>
      <c r="G5457">
        <v>210665992</v>
      </c>
      <c r="I5457" t="s">
        <v>3622</v>
      </c>
      <c r="J5457" t="s">
        <v>6079</v>
      </c>
      <c r="K5457" t="s">
        <v>3624</v>
      </c>
      <c r="L5457" t="s">
        <v>8294</v>
      </c>
      <c r="M5457">
        <v>15.8</v>
      </c>
      <c r="N5457">
        <v>25.5</v>
      </c>
      <c r="O5457">
        <v>12.5</v>
      </c>
      <c r="P5457">
        <v>15.8</v>
      </c>
      <c r="Q5457">
        <v>26.4</v>
      </c>
      <c r="R5457">
        <v>11.6</v>
      </c>
      <c r="S5457" t="b">
        <v>0</v>
      </c>
      <c r="T5457" t="b">
        <v>0</v>
      </c>
      <c r="U5457" t="b">
        <v>1</v>
      </c>
      <c r="V5457">
        <v>9000</v>
      </c>
      <c r="W5457">
        <v>9300</v>
      </c>
      <c r="X5457">
        <v>2.5</v>
      </c>
      <c r="Y5457">
        <v>12235</v>
      </c>
      <c r="Z5457">
        <v>1.98</v>
      </c>
    </row>
    <row r="5458" spans="1:26">
      <c r="A5458">
        <v>210799566</v>
      </c>
      <c r="B5458" t="s">
        <v>7552</v>
      </c>
      <c r="C5458" t="s">
        <v>3597</v>
      </c>
      <c r="D5458" t="s">
        <v>4034</v>
      </c>
      <c r="E5458" t="s">
        <v>7563</v>
      </c>
      <c r="F5458" t="s">
        <v>3621</v>
      </c>
      <c r="G5458">
        <v>210799566</v>
      </c>
      <c r="I5458" t="s">
        <v>3622</v>
      </c>
      <c r="J5458" t="s">
        <v>6079</v>
      </c>
      <c r="K5458" t="s">
        <v>3624</v>
      </c>
      <c r="L5458" t="s">
        <v>8021</v>
      </c>
      <c r="M5458">
        <v>15.8</v>
      </c>
      <c r="N5458">
        <v>25.5</v>
      </c>
      <c r="O5458">
        <v>12.5</v>
      </c>
      <c r="P5458">
        <v>15.8</v>
      </c>
      <c r="Q5458">
        <v>26.4</v>
      </c>
      <c r="R5458">
        <v>11.6</v>
      </c>
      <c r="S5458" t="b">
        <v>0</v>
      </c>
      <c r="T5458" t="b">
        <v>0</v>
      </c>
      <c r="U5458" t="b">
        <v>1</v>
      </c>
      <c r="V5458">
        <v>9000</v>
      </c>
      <c r="W5458">
        <v>9300</v>
      </c>
      <c r="X5458">
        <v>2.5</v>
      </c>
      <c r="Y5458">
        <v>12235</v>
      </c>
      <c r="Z5458">
        <v>1.98</v>
      </c>
    </row>
    <row r="5459" spans="1:26">
      <c r="A5459">
        <v>210799691</v>
      </c>
      <c r="B5459" t="s">
        <v>7552</v>
      </c>
      <c r="C5459" t="s">
        <v>3597</v>
      </c>
      <c r="D5459" t="s">
        <v>4034</v>
      </c>
      <c r="E5459" t="s">
        <v>7563</v>
      </c>
      <c r="F5459" t="s">
        <v>3621</v>
      </c>
      <c r="G5459">
        <v>210799691</v>
      </c>
      <c r="I5459" t="s">
        <v>3622</v>
      </c>
      <c r="J5459" t="s">
        <v>6079</v>
      </c>
      <c r="K5459" t="s">
        <v>3624</v>
      </c>
      <c r="L5459" t="s">
        <v>8294</v>
      </c>
      <c r="M5459">
        <v>15.8</v>
      </c>
      <c r="N5459">
        <v>25.5</v>
      </c>
      <c r="O5459">
        <v>12.5</v>
      </c>
      <c r="P5459">
        <v>15.8</v>
      </c>
      <c r="Q5459">
        <v>26.4</v>
      </c>
      <c r="R5459">
        <v>11.6</v>
      </c>
      <c r="S5459" t="b">
        <v>0</v>
      </c>
      <c r="T5459" t="b">
        <v>0</v>
      </c>
      <c r="U5459" t="b">
        <v>1</v>
      </c>
      <c r="V5459">
        <v>9000</v>
      </c>
      <c r="W5459">
        <v>9300</v>
      </c>
      <c r="X5459">
        <v>2.5</v>
      </c>
      <c r="Y5459">
        <v>12235</v>
      </c>
      <c r="Z5459">
        <v>1.98</v>
      </c>
    </row>
    <row r="5460" spans="1:26">
      <c r="A5460">
        <v>210857265</v>
      </c>
      <c r="B5460" t="s">
        <v>7552</v>
      </c>
      <c r="C5460" t="s">
        <v>3597</v>
      </c>
      <c r="D5460" t="s">
        <v>4034</v>
      </c>
      <c r="E5460" t="s">
        <v>8221</v>
      </c>
      <c r="F5460" t="s">
        <v>3621</v>
      </c>
      <c r="G5460">
        <v>210857265</v>
      </c>
      <c r="I5460" t="s">
        <v>3622</v>
      </c>
      <c r="J5460" t="s">
        <v>8222</v>
      </c>
      <c r="K5460" t="s">
        <v>3624</v>
      </c>
      <c r="L5460" t="s">
        <v>8293</v>
      </c>
      <c r="M5460">
        <v>15.8</v>
      </c>
      <c r="N5460">
        <v>25.5</v>
      </c>
      <c r="O5460">
        <v>12.5</v>
      </c>
      <c r="P5460">
        <v>15.8</v>
      </c>
      <c r="Q5460">
        <v>26.4</v>
      </c>
      <c r="R5460">
        <v>11.6</v>
      </c>
      <c r="S5460" t="b">
        <v>0</v>
      </c>
      <c r="T5460" t="b">
        <v>0</v>
      </c>
      <c r="U5460" t="b">
        <v>1</v>
      </c>
      <c r="V5460">
        <v>9000</v>
      </c>
      <c r="W5460">
        <v>9300</v>
      </c>
      <c r="X5460">
        <v>2.5</v>
      </c>
      <c r="Y5460">
        <v>12235</v>
      </c>
      <c r="Z5460">
        <v>1.98</v>
      </c>
    </row>
    <row r="5461" spans="1:26">
      <c r="A5461">
        <v>207526947</v>
      </c>
      <c r="B5461" t="s">
        <v>7552</v>
      </c>
      <c r="C5461" t="s">
        <v>3597</v>
      </c>
      <c r="D5461" t="s">
        <v>4034</v>
      </c>
      <c r="E5461" t="s">
        <v>7557</v>
      </c>
      <c r="F5461" t="s">
        <v>3621</v>
      </c>
      <c r="G5461">
        <v>207526947</v>
      </c>
      <c r="I5461" t="s">
        <v>3622</v>
      </c>
      <c r="J5461" t="s">
        <v>8291</v>
      </c>
      <c r="K5461" t="s">
        <v>3624</v>
      </c>
      <c r="L5461" t="s">
        <v>8292</v>
      </c>
      <c r="M5461">
        <v>15.8</v>
      </c>
      <c r="N5461">
        <v>25.5</v>
      </c>
      <c r="O5461">
        <v>12.5</v>
      </c>
      <c r="P5461">
        <v>15.8</v>
      </c>
      <c r="Q5461">
        <v>26.4</v>
      </c>
      <c r="R5461">
        <v>11.6</v>
      </c>
      <c r="S5461" t="b">
        <v>0</v>
      </c>
      <c r="T5461" t="b">
        <v>0</v>
      </c>
      <c r="U5461" t="b">
        <v>1</v>
      </c>
      <c r="V5461">
        <v>9000</v>
      </c>
      <c r="W5461">
        <v>9300</v>
      </c>
      <c r="X5461">
        <v>2.5</v>
      </c>
      <c r="Y5461">
        <v>12235</v>
      </c>
      <c r="Z5461">
        <v>1.98</v>
      </c>
    </row>
    <row r="5462" spans="1:26">
      <c r="A5462">
        <v>207526951</v>
      </c>
      <c r="B5462" t="s">
        <v>7552</v>
      </c>
      <c r="C5462" t="s">
        <v>3597</v>
      </c>
      <c r="D5462" t="s">
        <v>4034</v>
      </c>
      <c r="E5462" t="s">
        <v>7557</v>
      </c>
      <c r="F5462" t="s">
        <v>3621</v>
      </c>
      <c r="G5462">
        <v>207526951</v>
      </c>
      <c r="I5462" t="s">
        <v>3622</v>
      </c>
      <c r="J5462" t="s">
        <v>8289</v>
      </c>
      <c r="K5462" t="s">
        <v>3624</v>
      </c>
      <c r="L5462" t="s">
        <v>8290</v>
      </c>
      <c r="M5462">
        <v>13.5</v>
      </c>
      <c r="N5462">
        <v>24</v>
      </c>
      <c r="O5462">
        <v>11.6</v>
      </c>
      <c r="P5462">
        <v>13.5</v>
      </c>
      <c r="Q5462">
        <v>24</v>
      </c>
      <c r="R5462">
        <v>10.5</v>
      </c>
      <c r="S5462" t="b">
        <v>0</v>
      </c>
      <c r="T5462" t="b">
        <v>0</v>
      </c>
      <c r="U5462" t="b">
        <v>1</v>
      </c>
      <c r="V5462">
        <v>18000</v>
      </c>
      <c r="W5462">
        <v>14100</v>
      </c>
      <c r="X5462">
        <v>2.65</v>
      </c>
      <c r="Y5462">
        <v>16238</v>
      </c>
      <c r="Z5462">
        <v>2.4900000000000002</v>
      </c>
    </row>
    <row r="5463" spans="1:26">
      <c r="A5463">
        <v>208816933</v>
      </c>
      <c r="B5463" t="s">
        <v>7552</v>
      </c>
      <c r="C5463" t="s">
        <v>3597</v>
      </c>
      <c r="D5463" t="s">
        <v>4034</v>
      </c>
      <c r="E5463" t="s">
        <v>5982</v>
      </c>
      <c r="F5463" t="s">
        <v>3753</v>
      </c>
      <c r="G5463">
        <v>208816933</v>
      </c>
      <c r="I5463" t="s">
        <v>3601</v>
      </c>
      <c r="J5463" t="s">
        <v>8182</v>
      </c>
      <c r="K5463" t="s">
        <v>3624</v>
      </c>
      <c r="L5463" t="s">
        <v>8278</v>
      </c>
      <c r="M5463">
        <v>12.5</v>
      </c>
      <c r="N5463">
        <v>20.6</v>
      </c>
      <c r="O5463">
        <v>12.6</v>
      </c>
      <c r="P5463">
        <v>12</v>
      </c>
      <c r="Q5463">
        <v>19.2</v>
      </c>
      <c r="R5463">
        <v>10.5</v>
      </c>
      <c r="S5463" t="b">
        <v>0</v>
      </c>
      <c r="T5463" t="b">
        <v>0</v>
      </c>
      <c r="U5463" t="b">
        <v>1</v>
      </c>
      <c r="V5463">
        <v>24000</v>
      </c>
      <c r="W5463">
        <v>21000</v>
      </c>
      <c r="X5463">
        <v>2.64</v>
      </c>
      <c r="Y5463">
        <v>24000</v>
      </c>
      <c r="Z5463">
        <v>2.4</v>
      </c>
    </row>
    <row r="5464" spans="1:26">
      <c r="A5464">
        <v>208280123</v>
      </c>
      <c r="B5464" t="s">
        <v>7552</v>
      </c>
      <c r="C5464" t="s">
        <v>3597</v>
      </c>
      <c r="D5464" t="s">
        <v>4034</v>
      </c>
      <c r="E5464" t="s">
        <v>5982</v>
      </c>
      <c r="F5464" t="s">
        <v>3753</v>
      </c>
      <c r="G5464">
        <v>208280123</v>
      </c>
      <c r="I5464" t="s">
        <v>3601</v>
      </c>
      <c r="J5464" t="s">
        <v>8184</v>
      </c>
      <c r="K5464" t="s">
        <v>3624</v>
      </c>
      <c r="L5464" t="s">
        <v>8278</v>
      </c>
      <c r="M5464">
        <v>12.5</v>
      </c>
      <c r="N5464">
        <v>20.6</v>
      </c>
      <c r="O5464">
        <v>12.6</v>
      </c>
      <c r="P5464">
        <v>12</v>
      </c>
      <c r="Q5464">
        <v>19.2</v>
      </c>
      <c r="R5464">
        <v>10.5</v>
      </c>
      <c r="S5464" t="b">
        <v>0</v>
      </c>
      <c r="T5464" t="b">
        <v>0</v>
      </c>
      <c r="U5464" t="b">
        <v>0</v>
      </c>
      <c r="V5464">
        <v>24000</v>
      </c>
      <c r="W5464">
        <v>21000</v>
      </c>
      <c r="X5464">
        <v>2.64</v>
      </c>
      <c r="Y5464">
        <v>24000</v>
      </c>
      <c r="Z5464">
        <v>2.4</v>
      </c>
    </row>
    <row r="5465" spans="1:26">
      <c r="A5465">
        <v>208130840</v>
      </c>
      <c r="B5465" t="s">
        <v>7552</v>
      </c>
      <c r="C5465" t="s">
        <v>3597</v>
      </c>
      <c r="D5465" t="s">
        <v>4034</v>
      </c>
      <c r="E5465" t="s">
        <v>7560</v>
      </c>
      <c r="F5465" t="s">
        <v>3753</v>
      </c>
      <c r="G5465">
        <v>208130840</v>
      </c>
      <c r="I5465" t="s">
        <v>3601</v>
      </c>
      <c r="J5465" t="s">
        <v>8283</v>
      </c>
      <c r="K5465" t="s">
        <v>3624</v>
      </c>
      <c r="L5465" t="s">
        <v>8279</v>
      </c>
      <c r="M5465">
        <v>12.5</v>
      </c>
      <c r="N5465">
        <v>20.6</v>
      </c>
      <c r="O5465">
        <v>12.6</v>
      </c>
      <c r="P5465">
        <v>12</v>
      </c>
      <c r="Q5465">
        <v>19.2</v>
      </c>
      <c r="R5465">
        <v>10.5</v>
      </c>
      <c r="S5465" t="b">
        <v>0</v>
      </c>
      <c r="T5465" t="b">
        <v>0</v>
      </c>
      <c r="U5465" t="b">
        <v>1</v>
      </c>
      <c r="V5465">
        <v>24000</v>
      </c>
      <c r="W5465">
        <v>21000</v>
      </c>
      <c r="X5465">
        <v>2.64</v>
      </c>
      <c r="Y5465">
        <v>24000</v>
      </c>
      <c r="Z5465">
        <v>2.4</v>
      </c>
    </row>
    <row r="5466" spans="1:26">
      <c r="A5466">
        <v>207825522</v>
      </c>
      <c r="B5466" t="s">
        <v>7552</v>
      </c>
      <c r="C5466" t="s">
        <v>3597</v>
      </c>
      <c r="D5466" t="s">
        <v>4034</v>
      </c>
      <c r="E5466" t="s">
        <v>5422</v>
      </c>
      <c r="F5466" t="s">
        <v>3753</v>
      </c>
      <c r="G5466">
        <v>207825522</v>
      </c>
      <c r="I5466" t="s">
        <v>3601</v>
      </c>
      <c r="J5466" t="s">
        <v>8180</v>
      </c>
      <c r="K5466" t="s">
        <v>3624</v>
      </c>
      <c r="L5466" t="s">
        <v>8288</v>
      </c>
      <c r="M5466">
        <v>12.5</v>
      </c>
      <c r="N5466">
        <v>20.6</v>
      </c>
      <c r="O5466">
        <v>12.6</v>
      </c>
      <c r="P5466">
        <v>12</v>
      </c>
      <c r="Q5466">
        <v>19.2</v>
      </c>
      <c r="R5466">
        <v>10.5</v>
      </c>
      <c r="S5466" t="b">
        <v>0</v>
      </c>
      <c r="T5466" t="b">
        <v>0</v>
      </c>
      <c r="U5466" t="b">
        <v>1</v>
      </c>
      <c r="V5466">
        <v>24000</v>
      </c>
      <c r="W5466">
        <v>21000</v>
      </c>
      <c r="X5466">
        <v>2.64</v>
      </c>
      <c r="Y5466">
        <v>24000</v>
      </c>
      <c r="Z5466">
        <v>2.4</v>
      </c>
    </row>
    <row r="5467" spans="1:26">
      <c r="A5467">
        <v>207825541</v>
      </c>
      <c r="B5467" t="s">
        <v>7552</v>
      </c>
      <c r="C5467" t="s">
        <v>3597</v>
      </c>
      <c r="D5467" t="s">
        <v>4034</v>
      </c>
      <c r="E5467" t="s">
        <v>5417</v>
      </c>
      <c r="F5467" t="s">
        <v>3753</v>
      </c>
      <c r="G5467">
        <v>207825541</v>
      </c>
      <c r="I5467" t="s">
        <v>3601</v>
      </c>
      <c r="J5467" t="s">
        <v>8180</v>
      </c>
      <c r="K5467" t="s">
        <v>3624</v>
      </c>
      <c r="L5467" t="s">
        <v>8288</v>
      </c>
      <c r="M5467">
        <v>12.5</v>
      </c>
      <c r="N5467">
        <v>20.6</v>
      </c>
      <c r="O5467">
        <v>12.6</v>
      </c>
      <c r="P5467">
        <v>12</v>
      </c>
      <c r="Q5467">
        <v>19.2</v>
      </c>
      <c r="R5467">
        <v>10.5</v>
      </c>
      <c r="S5467" t="b">
        <v>0</v>
      </c>
      <c r="T5467" t="b">
        <v>0</v>
      </c>
      <c r="U5467" t="b">
        <v>1</v>
      </c>
      <c r="V5467">
        <v>24000</v>
      </c>
      <c r="W5467">
        <v>21000</v>
      </c>
      <c r="X5467">
        <v>2.64</v>
      </c>
      <c r="Y5467">
        <v>24000</v>
      </c>
      <c r="Z5467">
        <v>2.4</v>
      </c>
    </row>
    <row r="5468" spans="1:26">
      <c r="A5468">
        <v>207825560</v>
      </c>
      <c r="B5468" t="s">
        <v>7552</v>
      </c>
      <c r="C5468" t="s">
        <v>3597</v>
      </c>
      <c r="D5468" t="s">
        <v>4034</v>
      </c>
      <c r="E5468" t="s">
        <v>5423</v>
      </c>
      <c r="F5468" t="s">
        <v>3753</v>
      </c>
      <c r="G5468">
        <v>207825560</v>
      </c>
      <c r="I5468" t="s">
        <v>3601</v>
      </c>
      <c r="J5468" t="s">
        <v>8180</v>
      </c>
      <c r="K5468" t="s">
        <v>3624</v>
      </c>
      <c r="L5468" t="s">
        <v>8288</v>
      </c>
      <c r="M5468">
        <v>12.5</v>
      </c>
      <c r="N5468">
        <v>20.6</v>
      </c>
      <c r="O5468">
        <v>12.6</v>
      </c>
      <c r="P5468">
        <v>12</v>
      </c>
      <c r="Q5468">
        <v>19.2</v>
      </c>
      <c r="R5468">
        <v>10.5</v>
      </c>
      <c r="S5468" t="b">
        <v>0</v>
      </c>
      <c r="T5468" t="b">
        <v>0</v>
      </c>
      <c r="U5468" t="b">
        <v>1</v>
      </c>
      <c r="V5468">
        <v>24000</v>
      </c>
      <c r="W5468">
        <v>21000</v>
      </c>
      <c r="X5468">
        <v>2.64</v>
      </c>
      <c r="Y5468">
        <v>24000</v>
      </c>
      <c r="Z5468">
        <v>2.4</v>
      </c>
    </row>
    <row r="5469" spans="1:26">
      <c r="A5469">
        <v>209843065</v>
      </c>
      <c r="B5469" t="s">
        <v>7552</v>
      </c>
      <c r="C5469" t="s">
        <v>3597</v>
      </c>
      <c r="D5469" t="s">
        <v>4034</v>
      </c>
      <c r="E5469" t="s">
        <v>7568</v>
      </c>
      <c r="F5469" t="s">
        <v>3753</v>
      </c>
      <c r="G5469">
        <v>209843065</v>
      </c>
      <c r="I5469" t="s">
        <v>3601</v>
      </c>
      <c r="J5469" t="s">
        <v>8285</v>
      </c>
      <c r="K5469" t="s">
        <v>3624</v>
      </c>
      <c r="L5469" t="s">
        <v>8287</v>
      </c>
      <c r="M5469">
        <v>12.5</v>
      </c>
      <c r="N5469">
        <v>20.6</v>
      </c>
      <c r="O5469">
        <v>12.6</v>
      </c>
      <c r="P5469">
        <v>12</v>
      </c>
      <c r="Q5469">
        <v>19.2</v>
      </c>
      <c r="R5469">
        <v>10.5</v>
      </c>
      <c r="S5469" t="b">
        <v>0</v>
      </c>
      <c r="T5469" t="b">
        <v>0</v>
      </c>
      <c r="U5469" t="b">
        <v>1</v>
      </c>
      <c r="V5469">
        <v>24000</v>
      </c>
      <c r="W5469">
        <v>21000</v>
      </c>
      <c r="X5469">
        <v>2.64</v>
      </c>
      <c r="Y5469">
        <v>24000</v>
      </c>
      <c r="Z5469">
        <v>2.4</v>
      </c>
    </row>
    <row r="5470" spans="1:26">
      <c r="A5470">
        <v>210799600</v>
      </c>
      <c r="B5470" t="s">
        <v>7552</v>
      </c>
      <c r="C5470" t="s">
        <v>3597</v>
      </c>
      <c r="D5470" t="s">
        <v>4034</v>
      </c>
      <c r="E5470" t="s">
        <v>7563</v>
      </c>
      <c r="F5470" t="s">
        <v>3753</v>
      </c>
      <c r="G5470">
        <v>210799600</v>
      </c>
      <c r="I5470" t="s">
        <v>3601</v>
      </c>
      <c r="J5470" t="s">
        <v>6077</v>
      </c>
      <c r="K5470" t="s">
        <v>3624</v>
      </c>
      <c r="L5470" t="s">
        <v>7044</v>
      </c>
      <c r="M5470">
        <v>12.5</v>
      </c>
      <c r="N5470">
        <v>20.6</v>
      </c>
      <c r="O5470">
        <v>12.6</v>
      </c>
      <c r="P5470">
        <v>12</v>
      </c>
      <c r="Q5470">
        <v>19.2</v>
      </c>
      <c r="R5470">
        <v>10.5</v>
      </c>
      <c r="S5470" t="b">
        <v>0</v>
      </c>
      <c r="T5470" t="b">
        <v>0</v>
      </c>
      <c r="U5470" t="b">
        <v>1</v>
      </c>
      <c r="V5470">
        <v>24000</v>
      </c>
      <c r="W5470">
        <v>21000</v>
      </c>
      <c r="X5470">
        <v>2.64</v>
      </c>
      <c r="Y5470">
        <v>24000</v>
      </c>
      <c r="Z5470">
        <v>2.4</v>
      </c>
    </row>
    <row r="5471" spans="1:26">
      <c r="A5471">
        <v>209843066</v>
      </c>
      <c r="B5471" t="s">
        <v>7552</v>
      </c>
      <c r="C5471" t="s">
        <v>3597</v>
      </c>
      <c r="D5471" t="s">
        <v>4034</v>
      </c>
      <c r="E5471" t="s">
        <v>7568</v>
      </c>
      <c r="F5471" t="s">
        <v>3787</v>
      </c>
      <c r="G5471">
        <v>209843066</v>
      </c>
      <c r="I5471" t="s">
        <v>3622</v>
      </c>
      <c r="J5471" t="s">
        <v>8285</v>
      </c>
      <c r="K5471" t="s">
        <v>3624</v>
      </c>
      <c r="L5471" t="s">
        <v>8286</v>
      </c>
      <c r="M5471">
        <v>11.5</v>
      </c>
      <c r="N5471">
        <v>20.2</v>
      </c>
      <c r="O5471">
        <v>11.6</v>
      </c>
      <c r="P5471">
        <v>11.7</v>
      </c>
      <c r="Q5471">
        <v>20.5</v>
      </c>
      <c r="R5471">
        <v>11</v>
      </c>
      <c r="S5471" t="b">
        <v>0</v>
      </c>
      <c r="T5471" t="b">
        <v>0</v>
      </c>
      <c r="U5471" t="b">
        <v>1</v>
      </c>
      <c r="V5471">
        <v>24000</v>
      </c>
      <c r="W5471">
        <v>19000</v>
      </c>
      <c r="X5471">
        <v>2.64</v>
      </c>
      <c r="Y5471">
        <v>28000</v>
      </c>
      <c r="Z5471">
        <v>2.1</v>
      </c>
    </row>
    <row r="5472" spans="1:26">
      <c r="A5472">
        <v>207825563</v>
      </c>
      <c r="B5472" t="s">
        <v>7552</v>
      </c>
      <c r="C5472" t="s">
        <v>3597</v>
      </c>
      <c r="D5472" t="s">
        <v>4034</v>
      </c>
      <c r="E5472" t="s">
        <v>5423</v>
      </c>
      <c r="F5472" t="s">
        <v>3787</v>
      </c>
      <c r="G5472">
        <v>207825563</v>
      </c>
      <c r="I5472" t="s">
        <v>3622</v>
      </c>
      <c r="J5472" t="s">
        <v>8180</v>
      </c>
      <c r="K5472" t="s">
        <v>3624</v>
      </c>
      <c r="L5472" t="s">
        <v>8284</v>
      </c>
      <c r="M5472">
        <v>11.5</v>
      </c>
      <c r="N5472">
        <v>20.2</v>
      </c>
      <c r="O5472">
        <v>11.6</v>
      </c>
      <c r="P5472">
        <v>11.7</v>
      </c>
      <c r="Q5472">
        <v>20.5</v>
      </c>
      <c r="R5472">
        <v>11</v>
      </c>
      <c r="S5472" t="b">
        <v>0</v>
      </c>
      <c r="T5472" t="b">
        <v>0</v>
      </c>
      <c r="U5472" t="b">
        <v>1</v>
      </c>
      <c r="V5472">
        <v>24000</v>
      </c>
      <c r="W5472">
        <v>19000</v>
      </c>
      <c r="X5472">
        <v>2.64</v>
      </c>
      <c r="Y5472">
        <v>28000</v>
      </c>
      <c r="Z5472">
        <v>2.1</v>
      </c>
    </row>
    <row r="5473" spans="1:26">
      <c r="A5473">
        <v>207825544</v>
      </c>
      <c r="B5473" t="s">
        <v>7552</v>
      </c>
      <c r="C5473" t="s">
        <v>3597</v>
      </c>
      <c r="D5473" t="s">
        <v>4034</v>
      </c>
      <c r="E5473" t="s">
        <v>5417</v>
      </c>
      <c r="F5473" t="s">
        <v>3787</v>
      </c>
      <c r="G5473">
        <v>207825544</v>
      </c>
      <c r="I5473" t="s">
        <v>3622</v>
      </c>
      <c r="J5473" t="s">
        <v>8180</v>
      </c>
      <c r="K5473" t="s">
        <v>3624</v>
      </c>
      <c r="L5473" t="s">
        <v>8284</v>
      </c>
      <c r="M5473">
        <v>11.5</v>
      </c>
      <c r="N5473">
        <v>20.2</v>
      </c>
      <c r="O5473">
        <v>11.6</v>
      </c>
      <c r="P5473">
        <v>11.7</v>
      </c>
      <c r="Q5473">
        <v>20.5</v>
      </c>
      <c r="R5473">
        <v>11</v>
      </c>
      <c r="S5473" t="b">
        <v>0</v>
      </c>
      <c r="T5473" t="b">
        <v>0</v>
      </c>
      <c r="U5473" t="b">
        <v>1</v>
      </c>
      <c r="V5473">
        <v>24000</v>
      </c>
      <c r="W5473">
        <v>19000</v>
      </c>
      <c r="X5473">
        <v>2.64</v>
      </c>
      <c r="Y5473">
        <v>28000</v>
      </c>
      <c r="Z5473">
        <v>2.1</v>
      </c>
    </row>
    <row r="5474" spans="1:26">
      <c r="A5474">
        <v>207825525</v>
      </c>
      <c r="B5474" t="s">
        <v>7552</v>
      </c>
      <c r="C5474" t="s">
        <v>3597</v>
      </c>
      <c r="D5474" t="s">
        <v>4034</v>
      </c>
      <c r="E5474" t="s">
        <v>5422</v>
      </c>
      <c r="F5474" t="s">
        <v>3787</v>
      </c>
      <c r="G5474">
        <v>207825525</v>
      </c>
      <c r="I5474" t="s">
        <v>3622</v>
      </c>
      <c r="J5474" t="s">
        <v>8180</v>
      </c>
      <c r="K5474" t="s">
        <v>3624</v>
      </c>
      <c r="L5474" t="s">
        <v>8284</v>
      </c>
      <c r="M5474">
        <v>11.5</v>
      </c>
      <c r="N5474">
        <v>20.2</v>
      </c>
      <c r="O5474">
        <v>11.6</v>
      </c>
      <c r="P5474">
        <v>11.7</v>
      </c>
      <c r="Q5474">
        <v>20.5</v>
      </c>
      <c r="R5474">
        <v>11</v>
      </c>
      <c r="S5474" t="b">
        <v>0</v>
      </c>
      <c r="T5474" t="b">
        <v>0</v>
      </c>
      <c r="U5474" t="b">
        <v>1</v>
      </c>
      <c r="V5474">
        <v>24000</v>
      </c>
      <c r="W5474">
        <v>19000</v>
      </c>
      <c r="X5474">
        <v>2.64</v>
      </c>
      <c r="Y5474">
        <v>28000</v>
      </c>
      <c r="Z5474">
        <v>2.1</v>
      </c>
    </row>
    <row r="5475" spans="1:26">
      <c r="A5475">
        <v>208130845</v>
      </c>
      <c r="B5475" t="s">
        <v>7552</v>
      </c>
      <c r="C5475" t="s">
        <v>3597</v>
      </c>
      <c r="D5475" t="s">
        <v>4034</v>
      </c>
      <c r="E5475" t="s">
        <v>7560</v>
      </c>
      <c r="F5475" t="s">
        <v>3787</v>
      </c>
      <c r="G5475">
        <v>208130845</v>
      </c>
      <c r="I5475" t="s">
        <v>3622</v>
      </c>
      <c r="J5475" t="s">
        <v>8283</v>
      </c>
      <c r="K5475" t="s">
        <v>3624</v>
      </c>
      <c r="L5475" t="s">
        <v>8211</v>
      </c>
      <c r="M5475">
        <v>11.5</v>
      </c>
      <c r="N5475">
        <v>20.2</v>
      </c>
      <c r="O5475">
        <v>11.6</v>
      </c>
      <c r="P5475">
        <v>11.7</v>
      </c>
      <c r="Q5475">
        <v>20.5</v>
      </c>
      <c r="R5475">
        <v>11</v>
      </c>
      <c r="S5475" t="b">
        <v>0</v>
      </c>
      <c r="T5475" t="b">
        <v>0</v>
      </c>
      <c r="U5475" t="b">
        <v>1</v>
      </c>
      <c r="V5475">
        <v>24000</v>
      </c>
      <c r="W5475">
        <v>19000</v>
      </c>
      <c r="X5475">
        <v>2.64</v>
      </c>
      <c r="Y5475">
        <v>28000</v>
      </c>
      <c r="Z5475">
        <v>2.1</v>
      </c>
    </row>
    <row r="5476" spans="1:26">
      <c r="A5476">
        <v>207862084</v>
      </c>
      <c r="B5476" t="s">
        <v>7552</v>
      </c>
      <c r="C5476" t="s">
        <v>3597</v>
      </c>
      <c r="D5476" t="s">
        <v>4034</v>
      </c>
      <c r="E5476" t="s">
        <v>8154</v>
      </c>
      <c r="F5476" t="s">
        <v>3787</v>
      </c>
      <c r="G5476">
        <v>207862084</v>
      </c>
      <c r="I5476" t="s">
        <v>3622</v>
      </c>
      <c r="J5476" t="s">
        <v>8187</v>
      </c>
      <c r="K5476" t="s">
        <v>3624</v>
      </c>
      <c r="L5476" t="s">
        <v>8282</v>
      </c>
      <c r="M5476">
        <v>11.5</v>
      </c>
      <c r="N5476">
        <v>20.2</v>
      </c>
      <c r="O5476">
        <v>11.6</v>
      </c>
      <c r="P5476">
        <v>11.7</v>
      </c>
      <c r="Q5476">
        <v>20.5</v>
      </c>
      <c r="R5476">
        <v>11</v>
      </c>
      <c r="S5476" t="b">
        <v>0</v>
      </c>
      <c r="T5476" t="b">
        <v>0</v>
      </c>
      <c r="U5476" t="b">
        <v>1</v>
      </c>
      <c r="V5476">
        <v>24000</v>
      </c>
      <c r="W5476">
        <v>19000</v>
      </c>
      <c r="X5476">
        <v>2.64</v>
      </c>
      <c r="Y5476">
        <v>28000</v>
      </c>
      <c r="Z5476">
        <v>2.1</v>
      </c>
    </row>
    <row r="5477" spans="1:26">
      <c r="A5477">
        <v>208816939</v>
      </c>
      <c r="B5477" t="s">
        <v>7552</v>
      </c>
      <c r="C5477" t="s">
        <v>3597</v>
      </c>
      <c r="D5477" t="s">
        <v>4034</v>
      </c>
      <c r="E5477" t="s">
        <v>5982</v>
      </c>
      <c r="F5477" t="s">
        <v>3787</v>
      </c>
      <c r="G5477">
        <v>208816939</v>
      </c>
      <c r="I5477" t="s">
        <v>3622</v>
      </c>
      <c r="J5477" t="s">
        <v>8182</v>
      </c>
      <c r="K5477" t="s">
        <v>3624</v>
      </c>
      <c r="L5477" t="s">
        <v>8213</v>
      </c>
      <c r="M5477">
        <v>11.5</v>
      </c>
      <c r="N5477">
        <v>20.2</v>
      </c>
      <c r="O5477">
        <v>11.6</v>
      </c>
      <c r="P5477">
        <v>11.7</v>
      </c>
      <c r="Q5477">
        <v>20.5</v>
      </c>
      <c r="R5477">
        <v>11</v>
      </c>
      <c r="S5477" t="b">
        <v>0</v>
      </c>
      <c r="T5477" t="b">
        <v>0</v>
      </c>
      <c r="U5477" t="b">
        <v>1</v>
      </c>
      <c r="V5477">
        <v>24000</v>
      </c>
      <c r="W5477">
        <v>19000</v>
      </c>
      <c r="X5477">
        <v>2.64</v>
      </c>
      <c r="Y5477">
        <v>28000</v>
      </c>
      <c r="Z5477">
        <v>2.1</v>
      </c>
    </row>
    <row r="5478" spans="1:26">
      <c r="A5478">
        <v>208280167</v>
      </c>
      <c r="B5478" t="s">
        <v>7552</v>
      </c>
      <c r="C5478" t="s">
        <v>3597</v>
      </c>
      <c r="D5478" t="s">
        <v>4034</v>
      </c>
      <c r="E5478" t="s">
        <v>5982</v>
      </c>
      <c r="F5478" t="s">
        <v>3787</v>
      </c>
      <c r="G5478">
        <v>208280167</v>
      </c>
      <c r="I5478" t="s">
        <v>3622</v>
      </c>
      <c r="J5478" t="s">
        <v>8184</v>
      </c>
      <c r="K5478" t="s">
        <v>3624</v>
      </c>
      <c r="L5478" t="s">
        <v>8213</v>
      </c>
      <c r="M5478">
        <v>11.5</v>
      </c>
      <c r="N5478">
        <v>20.2</v>
      </c>
      <c r="O5478">
        <v>11.6</v>
      </c>
      <c r="P5478">
        <v>11.7</v>
      </c>
      <c r="Q5478">
        <v>20.5</v>
      </c>
      <c r="R5478">
        <v>11</v>
      </c>
      <c r="S5478" t="b">
        <v>0</v>
      </c>
      <c r="T5478" t="b">
        <v>0</v>
      </c>
      <c r="U5478" t="b">
        <v>0</v>
      </c>
      <c r="V5478">
        <v>24000</v>
      </c>
      <c r="W5478">
        <v>19000</v>
      </c>
      <c r="X5478">
        <v>2.64</v>
      </c>
      <c r="Y5478">
        <v>28000</v>
      </c>
      <c r="Z5478">
        <v>2.1</v>
      </c>
    </row>
    <row r="5479" spans="1:26">
      <c r="A5479">
        <v>210799601</v>
      </c>
      <c r="B5479" t="s">
        <v>7552</v>
      </c>
      <c r="C5479" t="s">
        <v>3597</v>
      </c>
      <c r="D5479" t="s">
        <v>4034</v>
      </c>
      <c r="E5479" t="s">
        <v>7563</v>
      </c>
      <c r="F5479" t="s">
        <v>3787</v>
      </c>
      <c r="G5479">
        <v>210799601</v>
      </c>
      <c r="I5479" t="s">
        <v>3622</v>
      </c>
      <c r="J5479" t="s">
        <v>6077</v>
      </c>
      <c r="K5479" t="s">
        <v>3624</v>
      </c>
      <c r="L5479" t="s">
        <v>6979</v>
      </c>
      <c r="M5479">
        <v>11.5</v>
      </c>
      <c r="N5479">
        <v>20.2</v>
      </c>
      <c r="O5479">
        <v>11.6</v>
      </c>
      <c r="P5479">
        <v>11.7</v>
      </c>
      <c r="Q5479">
        <v>20.5</v>
      </c>
      <c r="R5479">
        <v>11</v>
      </c>
      <c r="S5479" t="b">
        <v>0</v>
      </c>
      <c r="T5479" t="b">
        <v>0</v>
      </c>
      <c r="U5479" t="b">
        <v>1</v>
      </c>
      <c r="V5479">
        <v>24000</v>
      </c>
      <c r="W5479">
        <v>19000</v>
      </c>
      <c r="X5479">
        <v>2.64</v>
      </c>
      <c r="Y5479">
        <v>28000</v>
      </c>
      <c r="Z5479">
        <v>2.1</v>
      </c>
    </row>
    <row r="5480" spans="1:26">
      <c r="A5480">
        <v>206902027</v>
      </c>
      <c r="B5480" t="s">
        <v>7552</v>
      </c>
      <c r="C5480" t="s">
        <v>3597</v>
      </c>
      <c r="D5480" t="s">
        <v>4034</v>
      </c>
      <c r="E5480" t="s">
        <v>6587</v>
      </c>
      <c r="F5480" t="s">
        <v>3753</v>
      </c>
      <c r="G5480">
        <v>206902027</v>
      </c>
      <c r="I5480" t="s">
        <v>3601</v>
      </c>
      <c r="J5480" t="s">
        <v>8281</v>
      </c>
      <c r="K5480" t="s">
        <v>3624</v>
      </c>
      <c r="L5480" t="s">
        <v>8277</v>
      </c>
      <c r="M5480">
        <v>12.6</v>
      </c>
      <c r="N5480">
        <v>21.5</v>
      </c>
      <c r="O5480">
        <v>11.2</v>
      </c>
      <c r="P5480">
        <v>12.5</v>
      </c>
      <c r="Q5480">
        <v>19</v>
      </c>
      <c r="R5480">
        <v>11.2</v>
      </c>
      <c r="S5480" t="b">
        <v>0</v>
      </c>
      <c r="T5480" t="b">
        <v>0</v>
      </c>
      <c r="U5480" t="b">
        <v>1</v>
      </c>
      <c r="V5480">
        <v>23000</v>
      </c>
      <c r="W5480">
        <v>20000</v>
      </c>
      <c r="X5480">
        <v>2.61</v>
      </c>
      <c r="Y5480">
        <v>22600</v>
      </c>
      <c r="Z5480">
        <v>2.41</v>
      </c>
    </row>
    <row r="5481" spans="1:26">
      <c r="A5481">
        <v>210799589</v>
      </c>
      <c r="B5481" t="s">
        <v>7552</v>
      </c>
      <c r="C5481" t="s">
        <v>3597</v>
      </c>
      <c r="D5481" t="s">
        <v>4034</v>
      </c>
      <c r="E5481" t="s">
        <v>7563</v>
      </c>
      <c r="F5481" t="s">
        <v>3753</v>
      </c>
      <c r="G5481">
        <v>210799589</v>
      </c>
      <c r="I5481" t="s">
        <v>3601</v>
      </c>
      <c r="J5481" t="s">
        <v>7998</v>
      </c>
      <c r="K5481" t="s">
        <v>3624</v>
      </c>
      <c r="L5481" t="s">
        <v>7044</v>
      </c>
      <c r="M5481">
        <v>12.6</v>
      </c>
      <c r="N5481">
        <v>21.5</v>
      </c>
      <c r="O5481">
        <v>11.2</v>
      </c>
      <c r="P5481">
        <v>12.5</v>
      </c>
      <c r="Q5481">
        <v>19</v>
      </c>
      <c r="R5481">
        <v>11.2</v>
      </c>
      <c r="S5481" t="b">
        <v>0</v>
      </c>
      <c r="T5481" t="b">
        <v>0</v>
      </c>
      <c r="U5481" t="b">
        <v>1</v>
      </c>
      <c r="V5481">
        <v>23000</v>
      </c>
      <c r="W5481">
        <v>20000</v>
      </c>
      <c r="X5481">
        <v>2.61</v>
      </c>
      <c r="Y5481">
        <v>22600</v>
      </c>
      <c r="Z5481">
        <v>2.41</v>
      </c>
    </row>
    <row r="5482" spans="1:26">
      <c r="A5482">
        <v>208816929</v>
      </c>
      <c r="B5482" t="s">
        <v>7552</v>
      </c>
      <c r="C5482" t="s">
        <v>3597</v>
      </c>
      <c r="D5482" t="s">
        <v>4034</v>
      </c>
      <c r="E5482" t="s">
        <v>5982</v>
      </c>
      <c r="F5482" t="s">
        <v>3753</v>
      </c>
      <c r="G5482">
        <v>208816929</v>
      </c>
      <c r="I5482" t="s">
        <v>3601</v>
      </c>
      <c r="J5482" t="s">
        <v>8212</v>
      </c>
      <c r="K5482" t="s">
        <v>3624</v>
      </c>
      <c r="L5482" t="s">
        <v>8278</v>
      </c>
      <c r="M5482">
        <v>12.6</v>
      </c>
      <c r="N5482">
        <v>21.5</v>
      </c>
      <c r="O5482">
        <v>11.2</v>
      </c>
      <c r="P5482">
        <v>12.5</v>
      </c>
      <c r="Q5482">
        <v>19</v>
      </c>
      <c r="R5482">
        <v>11.2</v>
      </c>
      <c r="S5482" t="b">
        <v>0</v>
      </c>
      <c r="T5482" t="b">
        <v>0</v>
      </c>
      <c r="U5482" t="b">
        <v>1</v>
      </c>
      <c r="V5482">
        <v>23000</v>
      </c>
      <c r="W5482">
        <v>20000</v>
      </c>
      <c r="X5482">
        <v>2.61</v>
      </c>
      <c r="Y5482">
        <v>22600</v>
      </c>
      <c r="Z5482">
        <v>2.41</v>
      </c>
    </row>
    <row r="5483" spans="1:26">
      <c r="A5483">
        <v>208119668</v>
      </c>
      <c r="B5483" t="s">
        <v>7552</v>
      </c>
      <c r="C5483" t="s">
        <v>3597</v>
      </c>
      <c r="D5483" t="s">
        <v>4034</v>
      </c>
      <c r="E5483" t="s">
        <v>8217</v>
      </c>
      <c r="F5483" t="s">
        <v>3753</v>
      </c>
      <c r="G5483">
        <v>208119668</v>
      </c>
      <c r="I5483" t="s">
        <v>3601</v>
      </c>
      <c r="J5483" t="s">
        <v>8280</v>
      </c>
      <c r="K5483" t="s">
        <v>3624</v>
      </c>
      <c r="L5483" t="s">
        <v>6475</v>
      </c>
      <c r="M5483">
        <v>12.6</v>
      </c>
      <c r="N5483">
        <v>21.5</v>
      </c>
      <c r="O5483">
        <v>11.2</v>
      </c>
      <c r="P5483">
        <v>12.5</v>
      </c>
      <c r="Q5483">
        <v>19</v>
      </c>
      <c r="R5483">
        <v>11.2</v>
      </c>
      <c r="S5483" t="b">
        <v>0</v>
      </c>
      <c r="T5483" t="b">
        <v>0</v>
      </c>
      <c r="U5483" t="b">
        <v>1</v>
      </c>
      <c r="V5483">
        <v>23000</v>
      </c>
      <c r="W5483">
        <v>20000</v>
      </c>
      <c r="X5483">
        <v>2.61</v>
      </c>
      <c r="Y5483">
        <v>22600</v>
      </c>
      <c r="Z5483">
        <v>2.41</v>
      </c>
    </row>
    <row r="5484" spans="1:26">
      <c r="A5484">
        <v>208130816</v>
      </c>
      <c r="B5484" t="s">
        <v>7552</v>
      </c>
      <c r="C5484" t="s">
        <v>3597</v>
      </c>
      <c r="D5484" t="s">
        <v>4034</v>
      </c>
      <c r="E5484" t="s">
        <v>7560</v>
      </c>
      <c r="F5484" t="s">
        <v>3753</v>
      </c>
      <c r="G5484">
        <v>208130816</v>
      </c>
      <c r="I5484" t="s">
        <v>3601</v>
      </c>
      <c r="J5484" t="s">
        <v>8210</v>
      </c>
      <c r="K5484" t="s">
        <v>3624</v>
      </c>
      <c r="L5484" t="s">
        <v>8279</v>
      </c>
      <c r="M5484">
        <v>12.6</v>
      </c>
      <c r="N5484">
        <v>21.5</v>
      </c>
      <c r="O5484">
        <v>11.2</v>
      </c>
      <c r="P5484">
        <v>12.5</v>
      </c>
      <c r="Q5484">
        <v>19</v>
      </c>
      <c r="R5484">
        <v>11.2</v>
      </c>
      <c r="S5484" t="b">
        <v>0</v>
      </c>
      <c r="T5484" t="b">
        <v>0</v>
      </c>
      <c r="U5484" t="b">
        <v>1</v>
      </c>
      <c r="V5484">
        <v>23000</v>
      </c>
      <c r="W5484">
        <v>20000</v>
      </c>
      <c r="X5484">
        <v>2.61</v>
      </c>
      <c r="Y5484">
        <v>22600</v>
      </c>
      <c r="Z5484">
        <v>2.41</v>
      </c>
    </row>
    <row r="5485" spans="1:26">
      <c r="A5485">
        <v>208280104</v>
      </c>
      <c r="B5485" t="s">
        <v>7552</v>
      </c>
      <c r="C5485" t="s">
        <v>3597</v>
      </c>
      <c r="D5485" t="s">
        <v>4034</v>
      </c>
      <c r="E5485" t="s">
        <v>5982</v>
      </c>
      <c r="F5485" t="s">
        <v>3753</v>
      </c>
      <c r="G5485">
        <v>208280104</v>
      </c>
      <c r="I5485" t="s">
        <v>3601</v>
      </c>
      <c r="J5485" t="s">
        <v>8214</v>
      </c>
      <c r="K5485" t="s">
        <v>3624</v>
      </c>
      <c r="L5485" t="s">
        <v>8278</v>
      </c>
      <c r="M5485">
        <v>12.6</v>
      </c>
      <c r="N5485">
        <v>21.5</v>
      </c>
      <c r="O5485">
        <v>11.2</v>
      </c>
      <c r="P5485">
        <v>12.5</v>
      </c>
      <c r="Q5485">
        <v>19</v>
      </c>
      <c r="R5485">
        <v>11.2</v>
      </c>
      <c r="S5485" t="b">
        <v>0</v>
      </c>
      <c r="T5485" t="b">
        <v>0</v>
      </c>
      <c r="U5485" t="b">
        <v>0</v>
      </c>
      <c r="V5485">
        <v>23000</v>
      </c>
      <c r="W5485">
        <v>20000</v>
      </c>
      <c r="X5485">
        <v>2.61</v>
      </c>
      <c r="Y5485">
        <v>22600</v>
      </c>
      <c r="Z5485">
        <v>2.41</v>
      </c>
    </row>
    <row r="5486" spans="1:26">
      <c r="A5486">
        <v>207825497</v>
      </c>
      <c r="B5486" t="s">
        <v>7552</v>
      </c>
      <c r="C5486" t="s">
        <v>3597</v>
      </c>
      <c r="D5486" t="s">
        <v>4034</v>
      </c>
      <c r="E5486" t="s">
        <v>6587</v>
      </c>
      <c r="F5486" t="s">
        <v>3753</v>
      </c>
      <c r="G5486">
        <v>207825497</v>
      </c>
      <c r="I5486" t="s">
        <v>3601</v>
      </c>
      <c r="J5486" t="s">
        <v>8276</v>
      </c>
      <c r="K5486" t="s">
        <v>3624</v>
      </c>
      <c r="L5486" t="s">
        <v>8277</v>
      </c>
      <c r="M5486">
        <v>12.6</v>
      </c>
      <c r="N5486">
        <v>21.5</v>
      </c>
      <c r="O5486">
        <v>11.2</v>
      </c>
      <c r="P5486">
        <v>12.5</v>
      </c>
      <c r="Q5486">
        <v>19</v>
      </c>
      <c r="R5486">
        <v>11.2</v>
      </c>
      <c r="S5486" t="b">
        <v>0</v>
      </c>
      <c r="T5486" t="b">
        <v>0</v>
      </c>
      <c r="U5486" t="b">
        <v>1</v>
      </c>
      <c r="V5486">
        <v>23000</v>
      </c>
      <c r="W5486">
        <v>20000</v>
      </c>
      <c r="X5486">
        <v>2.61</v>
      </c>
      <c r="Y5486">
        <v>22600</v>
      </c>
      <c r="Z5486">
        <v>2.41</v>
      </c>
    </row>
    <row r="5487" spans="1:26">
      <c r="A5487">
        <v>207657373</v>
      </c>
      <c r="B5487" t="s">
        <v>7552</v>
      </c>
      <c r="C5487" t="s">
        <v>3597</v>
      </c>
      <c r="D5487" t="s">
        <v>4034</v>
      </c>
      <c r="E5487" t="s">
        <v>8233</v>
      </c>
      <c r="F5487" t="s">
        <v>3753</v>
      </c>
      <c r="G5487">
        <v>207657373</v>
      </c>
      <c r="I5487" t="s">
        <v>3601</v>
      </c>
      <c r="J5487" t="s">
        <v>8274</v>
      </c>
      <c r="K5487" t="s">
        <v>3624</v>
      </c>
      <c r="L5487" t="s">
        <v>8275</v>
      </c>
      <c r="M5487">
        <v>12.6</v>
      </c>
      <c r="N5487">
        <v>21.5</v>
      </c>
      <c r="O5487">
        <v>11.2</v>
      </c>
      <c r="P5487">
        <v>12.5</v>
      </c>
      <c r="Q5487">
        <v>19</v>
      </c>
      <c r="R5487">
        <v>11.2</v>
      </c>
      <c r="S5487" t="b">
        <v>0</v>
      </c>
      <c r="T5487" t="b">
        <v>0</v>
      </c>
      <c r="U5487" t="b">
        <v>1</v>
      </c>
      <c r="V5487">
        <v>23000</v>
      </c>
      <c r="W5487">
        <v>20000</v>
      </c>
      <c r="X5487">
        <v>2.61</v>
      </c>
      <c r="Y5487">
        <v>22600</v>
      </c>
      <c r="Z5487">
        <v>2.41</v>
      </c>
    </row>
    <row r="5488" spans="1:26">
      <c r="A5488">
        <v>210857271</v>
      </c>
      <c r="B5488" t="s">
        <v>7552</v>
      </c>
      <c r="C5488" t="s">
        <v>3597</v>
      </c>
      <c r="D5488" t="s">
        <v>4034</v>
      </c>
      <c r="E5488" t="s">
        <v>8221</v>
      </c>
      <c r="F5488" t="s">
        <v>3849</v>
      </c>
      <c r="G5488">
        <v>210857271</v>
      </c>
      <c r="I5488" t="s">
        <v>3622</v>
      </c>
      <c r="J5488" t="s">
        <v>8272</v>
      </c>
      <c r="K5488" t="s">
        <v>3624</v>
      </c>
      <c r="L5488" t="s">
        <v>8273</v>
      </c>
      <c r="M5488">
        <v>12.5</v>
      </c>
      <c r="N5488">
        <v>20</v>
      </c>
      <c r="O5488">
        <v>10.3</v>
      </c>
      <c r="P5488">
        <v>12.5</v>
      </c>
      <c r="Q5488">
        <v>20</v>
      </c>
      <c r="R5488">
        <v>9.5</v>
      </c>
      <c r="S5488" t="b">
        <v>0</v>
      </c>
      <c r="T5488" t="b">
        <v>0</v>
      </c>
      <c r="U5488" t="b">
        <v>1</v>
      </c>
      <c r="V5488">
        <v>16000</v>
      </c>
      <c r="W5488">
        <v>15600</v>
      </c>
      <c r="X5488">
        <v>2.2400000000000002</v>
      </c>
      <c r="Y5488">
        <v>20000</v>
      </c>
      <c r="Z5488">
        <v>1.78</v>
      </c>
    </row>
    <row r="5489" spans="1:26">
      <c r="A5489">
        <v>210799596</v>
      </c>
      <c r="B5489" t="s">
        <v>7552</v>
      </c>
      <c r="C5489" t="s">
        <v>3597</v>
      </c>
      <c r="D5489" t="s">
        <v>4034</v>
      </c>
      <c r="E5489" t="s">
        <v>7563</v>
      </c>
      <c r="F5489" t="s">
        <v>3849</v>
      </c>
      <c r="G5489">
        <v>210799596</v>
      </c>
      <c r="I5489" t="s">
        <v>3622</v>
      </c>
      <c r="J5489" t="s">
        <v>6075</v>
      </c>
      <c r="K5489" t="s">
        <v>3624</v>
      </c>
      <c r="L5489" t="s">
        <v>6967</v>
      </c>
      <c r="M5489">
        <v>12.5</v>
      </c>
      <c r="N5489">
        <v>20</v>
      </c>
      <c r="O5489">
        <v>10.3</v>
      </c>
      <c r="P5489">
        <v>12.5</v>
      </c>
      <c r="Q5489">
        <v>20</v>
      </c>
      <c r="R5489">
        <v>9.5</v>
      </c>
      <c r="S5489" t="b">
        <v>0</v>
      </c>
      <c r="T5489" t="b">
        <v>0</v>
      </c>
      <c r="U5489" t="b">
        <v>1</v>
      </c>
      <c r="V5489">
        <v>16000</v>
      </c>
      <c r="W5489">
        <v>15600</v>
      </c>
      <c r="X5489">
        <v>2.2400000000000002</v>
      </c>
      <c r="Y5489">
        <v>20000</v>
      </c>
      <c r="Z5489">
        <v>1.78</v>
      </c>
    </row>
    <row r="5490" spans="1:26">
      <c r="A5490">
        <v>207825518</v>
      </c>
      <c r="B5490" t="s">
        <v>7552</v>
      </c>
      <c r="C5490" t="s">
        <v>3597</v>
      </c>
      <c r="D5490" t="s">
        <v>4034</v>
      </c>
      <c r="E5490" t="s">
        <v>5422</v>
      </c>
      <c r="F5490" t="s">
        <v>3849</v>
      </c>
      <c r="G5490">
        <v>207825518</v>
      </c>
      <c r="I5490" t="s">
        <v>3622</v>
      </c>
      <c r="J5490" t="s">
        <v>8174</v>
      </c>
      <c r="K5490" t="s">
        <v>3624</v>
      </c>
      <c r="L5490" t="s">
        <v>8270</v>
      </c>
      <c r="M5490">
        <v>12.5</v>
      </c>
      <c r="N5490">
        <v>20</v>
      </c>
      <c r="O5490">
        <v>10.3</v>
      </c>
      <c r="P5490">
        <v>12.5</v>
      </c>
      <c r="Q5490">
        <v>20</v>
      </c>
      <c r="R5490">
        <v>9.5</v>
      </c>
      <c r="S5490" t="b">
        <v>0</v>
      </c>
      <c r="T5490" t="b">
        <v>0</v>
      </c>
      <c r="U5490" t="b">
        <v>1</v>
      </c>
      <c r="V5490">
        <v>16000</v>
      </c>
      <c r="W5490">
        <v>15600</v>
      </c>
      <c r="X5490">
        <v>2.2400000000000002</v>
      </c>
      <c r="Y5490">
        <v>20000</v>
      </c>
      <c r="Z5490">
        <v>1.78</v>
      </c>
    </row>
    <row r="5491" spans="1:26">
      <c r="A5491">
        <v>207825537</v>
      </c>
      <c r="B5491" t="s">
        <v>7552</v>
      </c>
      <c r="C5491" t="s">
        <v>3597</v>
      </c>
      <c r="D5491" t="s">
        <v>4034</v>
      </c>
      <c r="E5491" t="s">
        <v>5417</v>
      </c>
      <c r="F5491" t="s">
        <v>3849</v>
      </c>
      <c r="G5491">
        <v>207825537</v>
      </c>
      <c r="I5491" t="s">
        <v>3622</v>
      </c>
      <c r="J5491" t="s">
        <v>8174</v>
      </c>
      <c r="K5491" t="s">
        <v>3624</v>
      </c>
      <c r="L5491" t="s">
        <v>8270</v>
      </c>
      <c r="M5491">
        <v>12.5</v>
      </c>
      <c r="N5491">
        <v>20</v>
      </c>
      <c r="O5491">
        <v>10.3</v>
      </c>
      <c r="P5491">
        <v>12.5</v>
      </c>
      <c r="Q5491">
        <v>20</v>
      </c>
      <c r="R5491">
        <v>9.5</v>
      </c>
      <c r="S5491" t="b">
        <v>0</v>
      </c>
      <c r="T5491" t="b">
        <v>0</v>
      </c>
      <c r="U5491" t="b">
        <v>1</v>
      </c>
      <c r="V5491">
        <v>16000</v>
      </c>
      <c r="W5491">
        <v>15600</v>
      </c>
      <c r="X5491">
        <v>2.2400000000000002</v>
      </c>
      <c r="Y5491">
        <v>20000</v>
      </c>
      <c r="Z5491">
        <v>1.78</v>
      </c>
    </row>
    <row r="5492" spans="1:26">
      <c r="A5492">
        <v>207862085</v>
      </c>
      <c r="B5492" t="s">
        <v>7552</v>
      </c>
      <c r="C5492" t="s">
        <v>3597</v>
      </c>
      <c r="D5492" t="s">
        <v>4034</v>
      </c>
      <c r="E5492" t="s">
        <v>8154</v>
      </c>
      <c r="F5492" t="s">
        <v>3849</v>
      </c>
      <c r="G5492">
        <v>207862085</v>
      </c>
      <c r="I5492" t="s">
        <v>3622</v>
      </c>
      <c r="J5492" t="s">
        <v>8172</v>
      </c>
      <c r="K5492" t="s">
        <v>3624</v>
      </c>
      <c r="L5492" t="s">
        <v>8271</v>
      </c>
      <c r="M5492">
        <v>12.5</v>
      </c>
      <c r="N5492">
        <v>20</v>
      </c>
      <c r="O5492">
        <v>10.3</v>
      </c>
      <c r="P5492">
        <v>12.5</v>
      </c>
      <c r="Q5492">
        <v>20</v>
      </c>
      <c r="R5492">
        <v>9.5</v>
      </c>
      <c r="S5492" t="b">
        <v>0</v>
      </c>
      <c r="T5492" t="b">
        <v>0</v>
      </c>
      <c r="U5492" t="b">
        <v>1</v>
      </c>
      <c r="V5492">
        <v>16000</v>
      </c>
      <c r="W5492">
        <v>15600</v>
      </c>
      <c r="X5492">
        <v>2.2400000000000002</v>
      </c>
      <c r="Y5492">
        <v>20000</v>
      </c>
      <c r="Z5492">
        <v>1.78</v>
      </c>
    </row>
    <row r="5493" spans="1:26">
      <c r="A5493">
        <v>207825556</v>
      </c>
      <c r="B5493" t="s">
        <v>7552</v>
      </c>
      <c r="C5493" t="s">
        <v>3597</v>
      </c>
      <c r="D5493" t="s">
        <v>4034</v>
      </c>
      <c r="E5493" t="s">
        <v>5423</v>
      </c>
      <c r="F5493" t="s">
        <v>3849</v>
      </c>
      <c r="G5493">
        <v>207825556</v>
      </c>
      <c r="I5493" t="s">
        <v>3622</v>
      </c>
      <c r="J5493" t="s">
        <v>8174</v>
      </c>
      <c r="K5493" t="s">
        <v>3624</v>
      </c>
      <c r="L5493" t="s">
        <v>8270</v>
      </c>
      <c r="M5493">
        <v>12.5</v>
      </c>
      <c r="N5493">
        <v>20</v>
      </c>
      <c r="O5493">
        <v>10.3</v>
      </c>
      <c r="P5493">
        <v>12.5</v>
      </c>
      <c r="Q5493">
        <v>20</v>
      </c>
      <c r="R5493">
        <v>9.5</v>
      </c>
      <c r="S5493" t="b">
        <v>0</v>
      </c>
      <c r="T5493" t="b">
        <v>0</v>
      </c>
      <c r="U5493" t="b">
        <v>1</v>
      </c>
      <c r="V5493">
        <v>16000</v>
      </c>
      <c r="W5493">
        <v>15600</v>
      </c>
      <c r="X5493">
        <v>2.2400000000000002</v>
      </c>
      <c r="Y5493">
        <v>20000</v>
      </c>
      <c r="Z5493">
        <v>1.78</v>
      </c>
    </row>
    <row r="5494" spans="1:26">
      <c r="A5494">
        <v>208280089</v>
      </c>
      <c r="B5494" t="s">
        <v>7552</v>
      </c>
      <c r="C5494" t="s">
        <v>3597</v>
      </c>
      <c r="D5494" t="s">
        <v>4034</v>
      </c>
      <c r="E5494" t="s">
        <v>5982</v>
      </c>
      <c r="F5494" t="s">
        <v>3849</v>
      </c>
      <c r="G5494">
        <v>208280089</v>
      </c>
      <c r="I5494" t="s">
        <v>3622</v>
      </c>
      <c r="J5494" t="s">
        <v>8176</v>
      </c>
      <c r="K5494" t="s">
        <v>3624</v>
      </c>
      <c r="L5494" t="s">
        <v>8268</v>
      </c>
      <c r="M5494">
        <v>12.5</v>
      </c>
      <c r="N5494">
        <v>20</v>
      </c>
      <c r="O5494">
        <v>10.3</v>
      </c>
      <c r="P5494">
        <v>12.5</v>
      </c>
      <c r="Q5494">
        <v>20</v>
      </c>
      <c r="R5494">
        <v>9.5</v>
      </c>
      <c r="S5494" t="b">
        <v>0</v>
      </c>
      <c r="T5494" t="b">
        <v>0</v>
      </c>
      <c r="U5494" t="b">
        <v>0</v>
      </c>
      <c r="V5494">
        <v>16000</v>
      </c>
      <c r="W5494">
        <v>15600</v>
      </c>
      <c r="X5494">
        <v>2.2400000000000002</v>
      </c>
      <c r="Y5494">
        <v>20000</v>
      </c>
      <c r="Z5494">
        <v>1.78</v>
      </c>
    </row>
    <row r="5495" spans="1:26">
      <c r="A5495">
        <v>208130833</v>
      </c>
      <c r="B5495" t="s">
        <v>7552</v>
      </c>
      <c r="C5495" t="s">
        <v>3597</v>
      </c>
      <c r="D5495" t="s">
        <v>4034</v>
      </c>
      <c r="E5495" t="s">
        <v>7560</v>
      </c>
      <c r="F5495" t="s">
        <v>3849</v>
      </c>
      <c r="G5495">
        <v>208130833</v>
      </c>
      <c r="I5495" t="s">
        <v>3622</v>
      </c>
      <c r="J5495" t="s">
        <v>8258</v>
      </c>
      <c r="K5495" t="s">
        <v>3624</v>
      </c>
      <c r="L5495" t="s">
        <v>8269</v>
      </c>
      <c r="M5495">
        <v>12.5</v>
      </c>
      <c r="N5495">
        <v>20</v>
      </c>
      <c r="O5495">
        <v>10.3</v>
      </c>
      <c r="P5495">
        <v>12.5</v>
      </c>
      <c r="Q5495">
        <v>20</v>
      </c>
      <c r="R5495">
        <v>9.5</v>
      </c>
      <c r="S5495" t="b">
        <v>0</v>
      </c>
      <c r="T5495" t="b">
        <v>0</v>
      </c>
      <c r="U5495" t="b">
        <v>1</v>
      </c>
      <c r="V5495">
        <v>16000</v>
      </c>
      <c r="W5495">
        <v>15600</v>
      </c>
      <c r="X5495">
        <v>2.2400000000000002</v>
      </c>
      <c r="Y5495">
        <v>20000</v>
      </c>
      <c r="Z5495">
        <v>1.78</v>
      </c>
    </row>
    <row r="5496" spans="1:26">
      <c r="A5496">
        <v>208816924</v>
      </c>
      <c r="B5496" t="s">
        <v>7552</v>
      </c>
      <c r="C5496" t="s">
        <v>3597</v>
      </c>
      <c r="D5496" t="s">
        <v>4034</v>
      </c>
      <c r="E5496" t="s">
        <v>5982</v>
      </c>
      <c r="F5496" t="s">
        <v>3849</v>
      </c>
      <c r="G5496">
        <v>208816924</v>
      </c>
      <c r="I5496" t="s">
        <v>3622</v>
      </c>
      <c r="J5496" t="s">
        <v>8177</v>
      </c>
      <c r="K5496" t="s">
        <v>3624</v>
      </c>
      <c r="L5496" t="s">
        <v>8268</v>
      </c>
      <c r="M5496">
        <v>12.5</v>
      </c>
      <c r="N5496">
        <v>20</v>
      </c>
      <c r="O5496">
        <v>10.3</v>
      </c>
      <c r="P5496">
        <v>12.5</v>
      </c>
      <c r="Q5496">
        <v>20</v>
      </c>
      <c r="R5496">
        <v>9.5</v>
      </c>
      <c r="S5496" t="b">
        <v>0</v>
      </c>
      <c r="T5496" t="b">
        <v>0</v>
      </c>
      <c r="U5496" t="b">
        <v>1</v>
      </c>
      <c r="V5496">
        <v>16000</v>
      </c>
      <c r="W5496">
        <v>15600</v>
      </c>
      <c r="X5496">
        <v>2.2400000000000002</v>
      </c>
      <c r="Y5496">
        <v>20000</v>
      </c>
      <c r="Z5496">
        <v>1.78</v>
      </c>
    </row>
    <row r="5497" spans="1:26">
      <c r="A5497">
        <v>209843061</v>
      </c>
      <c r="B5497" t="s">
        <v>7552</v>
      </c>
      <c r="C5497" t="s">
        <v>3597</v>
      </c>
      <c r="D5497" t="s">
        <v>4034</v>
      </c>
      <c r="E5497" t="s">
        <v>7568</v>
      </c>
      <c r="F5497" t="s">
        <v>3849</v>
      </c>
      <c r="G5497">
        <v>209843061</v>
      </c>
      <c r="I5497" t="s">
        <v>3622</v>
      </c>
      <c r="J5497" t="s">
        <v>8255</v>
      </c>
      <c r="K5497" t="s">
        <v>3624</v>
      </c>
      <c r="L5497" t="s">
        <v>8267</v>
      </c>
      <c r="M5497">
        <v>12.5</v>
      </c>
      <c r="N5497">
        <v>20</v>
      </c>
      <c r="O5497">
        <v>10.3</v>
      </c>
      <c r="P5497">
        <v>12.5</v>
      </c>
      <c r="Q5497">
        <v>20</v>
      </c>
      <c r="R5497">
        <v>9.5</v>
      </c>
      <c r="S5497" t="b">
        <v>0</v>
      </c>
      <c r="T5497" t="b">
        <v>0</v>
      </c>
      <c r="U5497" t="b">
        <v>1</v>
      </c>
      <c r="V5497">
        <v>16000</v>
      </c>
      <c r="W5497">
        <v>15600</v>
      </c>
      <c r="X5497">
        <v>2.2400000000000002</v>
      </c>
      <c r="Y5497">
        <v>20000</v>
      </c>
      <c r="Z5497">
        <v>1.78</v>
      </c>
    </row>
    <row r="5498" spans="1:26">
      <c r="A5498">
        <v>209843063</v>
      </c>
      <c r="B5498" t="s">
        <v>7552</v>
      </c>
      <c r="C5498" t="s">
        <v>3597</v>
      </c>
      <c r="D5498" t="s">
        <v>4034</v>
      </c>
      <c r="E5498" t="s">
        <v>7568</v>
      </c>
      <c r="F5498" t="s">
        <v>3787</v>
      </c>
      <c r="G5498">
        <v>209843063</v>
      </c>
      <c r="I5498" t="s">
        <v>3622</v>
      </c>
      <c r="J5498" t="s">
        <v>8255</v>
      </c>
      <c r="K5498" t="s">
        <v>3624</v>
      </c>
      <c r="L5498" t="s">
        <v>8266</v>
      </c>
      <c r="M5498">
        <v>12.5</v>
      </c>
      <c r="N5498">
        <v>20.2</v>
      </c>
      <c r="O5498">
        <v>10.6</v>
      </c>
      <c r="P5498">
        <v>12.5</v>
      </c>
      <c r="Q5498">
        <v>20.5</v>
      </c>
      <c r="R5498">
        <v>9.8000000000000007</v>
      </c>
      <c r="S5498" t="b">
        <v>0</v>
      </c>
      <c r="T5498" t="b">
        <v>0</v>
      </c>
      <c r="U5498" t="b">
        <v>1</v>
      </c>
      <c r="V5498">
        <v>17000</v>
      </c>
      <c r="W5498">
        <v>12000</v>
      </c>
      <c r="X5498">
        <v>2.2999999999999998</v>
      </c>
      <c r="Y5498">
        <v>17000</v>
      </c>
      <c r="Z5498">
        <v>1.9</v>
      </c>
    </row>
    <row r="5499" spans="1:26">
      <c r="A5499">
        <v>208280165</v>
      </c>
      <c r="B5499" t="s">
        <v>7552</v>
      </c>
      <c r="C5499" t="s">
        <v>3597</v>
      </c>
      <c r="D5499" t="s">
        <v>4034</v>
      </c>
      <c r="E5499" t="s">
        <v>5982</v>
      </c>
      <c r="F5499" t="s">
        <v>3787</v>
      </c>
      <c r="G5499">
        <v>208280165</v>
      </c>
      <c r="I5499" t="s">
        <v>3622</v>
      </c>
      <c r="J5499" t="s">
        <v>8176</v>
      </c>
      <c r="K5499" t="s">
        <v>3624</v>
      </c>
      <c r="L5499" t="s">
        <v>8265</v>
      </c>
      <c r="M5499">
        <v>12.5</v>
      </c>
      <c r="N5499">
        <v>20.2</v>
      </c>
      <c r="O5499">
        <v>10.6</v>
      </c>
      <c r="P5499">
        <v>12.5</v>
      </c>
      <c r="Q5499">
        <v>20.5</v>
      </c>
      <c r="R5499">
        <v>9.8000000000000007</v>
      </c>
      <c r="S5499" t="b">
        <v>0</v>
      </c>
      <c r="T5499" t="b">
        <v>0</v>
      </c>
      <c r="U5499" t="b">
        <v>0</v>
      </c>
      <c r="V5499">
        <v>17000</v>
      </c>
      <c r="W5499">
        <v>12000</v>
      </c>
      <c r="X5499">
        <v>2.2999999999999998</v>
      </c>
      <c r="Y5499">
        <v>17000</v>
      </c>
      <c r="Z5499">
        <v>1.9</v>
      </c>
    </row>
    <row r="5500" spans="1:26">
      <c r="A5500">
        <v>208816938</v>
      </c>
      <c r="B5500" t="s">
        <v>7552</v>
      </c>
      <c r="C5500" t="s">
        <v>3597</v>
      </c>
      <c r="D5500" t="s">
        <v>4034</v>
      </c>
      <c r="E5500" t="s">
        <v>5982</v>
      </c>
      <c r="F5500" t="s">
        <v>3787</v>
      </c>
      <c r="G5500">
        <v>208816938</v>
      </c>
      <c r="I5500" t="s">
        <v>3622</v>
      </c>
      <c r="J5500" t="s">
        <v>8177</v>
      </c>
      <c r="K5500" t="s">
        <v>3624</v>
      </c>
      <c r="L5500" t="s">
        <v>8265</v>
      </c>
      <c r="M5500">
        <v>12.5</v>
      </c>
      <c r="N5500">
        <v>20.2</v>
      </c>
      <c r="O5500">
        <v>10.6</v>
      </c>
      <c r="P5500">
        <v>12.5</v>
      </c>
      <c r="Q5500">
        <v>20.5</v>
      </c>
      <c r="R5500">
        <v>9.8000000000000007</v>
      </c>
      <c r="S5500" t="b">
        <v>0</v>
      </c>
      <c r="T5500" t="b">
        <v>0</v>
      </c>
      <c r="U5500" t="b">
        <v>1</v>
      </c>
      <c r="V5500">
        <v>17000</v>
      </c>
      <c r="W5500">
        <v>12000</v>
      </c>
      <c r="X5500">
        <v>2.2999999999999998</v>
      </c>
      <c r="Y5500">
        <v>17000</v>
      </c>
      <c r="Z5500">
        <v>1.9</v>
      </c>
    </row>
    <row r="5501" spans="1:26">
      <c r="A5501">
        <v>207862083</v>
      </c>
      <c r="B5501" t="s">
        <v>7552</v>
      </c>
      <c r="C5501" t="s">
        <v>3597</v>
      </c>
      <c r="D5501" t="s">
        <v>4034</v>
      </c>
      <c r="E5501" t="s">
        <v>8154</v>
      </c>
      <c r="F5501" t="s">
        <v>3787</v>
      </c>
      <c r="G5501">
        <v>207862083</v>
      </c>
      <c r="I5501" t="s">
        <v>3622</v>
      </c>
      <c r="J5501" t="s">
        <v>8172</v>
      </c>
      <c r="K5501" t="s">
        <v>3624</v>
      </c>
      <c r="L5501" t="s">
        <v>8264</v>
      </c>
      <c r="M5501">
        <v>12.5</v>
      </c>
      <c r="N5501">
        <v>20.2</v>
      </c>
      <c r="O5501">
        <v>10.6</v>
      </c>
      <c r="P5501">
        <v>12.5</v>
      </c>
      <c r="Q5501">
        <v>20.5</v>
      </c>
      <c r="R5501">
        <v>9.8000000000000007</v>
      </c>
      <c r="S5501" t="b">
        <v>0</v>
      </c>
      <c r="T5501" t="b">
        <v>0</v>
      </c>
      <c r="U5501" t="b">
        <v>1</v>
      </c>
      <c r="V5501">
        <v>17000</v>
      </c>
      <c r="W5501">
        <v>12000</v>
      </c>
      <c r="X5501">
        <v>2.2999999999999998</v>
      </c>
      <c r="Y5501">
        <v>17000</v>
      </c>
      <c r="Z5501">
        <v>1.9</v>
      </c>
    </row>
    <row r="5502" spans="1:26">
      <c r="A5502">
        <v>208130844</v>
      </c>
      <c r="B5502" t="s">
        <v>7552</v>
      </c>
      <c r="C5502" t="s">
        <v>3597</v>
      </c>
      <c r="D5502" t="s">
        <v>4034</v>
      </c>
      <c r="E5502" t="s">
        <v>7560</v>
      </c>
      <c r="F5502" t="s">
        <v>3787</v>
      </c>
      <c r="G5502">
        <v>208130844</v>
      </c>
      <c r="I5502" t="s">
        <v>3622</v>
      </c>
      <c r="J5502" t="s">
        <v>8258</v>
      </c>
      <c r="K5502" t="s">
        <v>3624</v>
      </c>
      <c r="L5502" t="s">
        <v>8263</v>
      </c>
      <c r="M5502">
        <v>12.5</v>
      </c>
      <c r="N5502">
        <v>20.2</v>
      </c>
      <c r="O5502">
        <v>10.6</v>
      </c>
      <c r="P5502">
        <v>12.5</v>
      </c>
      <c r="Q5502">
        <v>20.5</v>
      </c>
      <c r="R5502">
        <v>9.8000000000000007</v>
      </c>
      <c r="S5502" t="b">
        <v>0</v>
      </c>
      <c r="T5502" t="b">
        <v>0</v>
      </c>
      <c r="U5502" t="b">
        <v>1</v>
      </c>
      <c r="V5502">
        <v>17000</v>
      </c>
      <c r="W5502">
        <v>12000</v>
      </c>
      <c r="X5502">
        <v>2.2999999999999998</v>
      </c>
      <c r="Y5502">
        <v>17000</v>
      </c>
      <c r="Z5502">
        <v>1.9</v>
      </c>
    </row>
    <row r="5503" spans="1:26">
      <c r="A5503">
        <v>207825543</v>
      </c>
      <c r="B5503" t="s">
        <v>7552</v>
      </c>
      <c r="C5503" t="s">
        <v>3597</v>
      </c>
      <c r="D5503" t="s">
        <v>4034</v>
      </c>
      <c r="E5503" t="s">
        <v>5417</v>
      </c>
      <c r="F5503" t="s">
        <v>3787</v>
      </c>
      <c r="G5503">
        <v>207825543</v>
      </c>
      <c r="I5503" t="s">
        <v>3622</v>
      </c>
      <c r="J5503" t="s">
        <v>8174</v>
      </c>
      <c r="K5503" t="s">
        <v>3624</v>
      </c>
      <c r="L5503" t="s">
        <v>8262</v>
      </c>
      <c r="M5503">
        <v>12.5</v>
      </c>
      <c r="N5503">
        <v>20.2</v>
      </c>
      <c r="O5503">
        <v>10.6</v>
      </c>
      <c r="P5503">
        <v>12.5</v>
      </c>
      <c r="Q5503">
        <v>20.5</v>
      </c>
      <c r="R5503">
        <v>9.8000000000000007</v>
      </c>
      <c r="S5503" t="b">
        <v>0</v>
      </c>
      <c r="T5503" t="b">
        <v>0</v>
      </c>
      <c r="U5503" t="b">
        <v>1</v>
      </c>
      <c r="V5503">
        <v>17000</v>
      </c>
      <c r="W5503">
        <v>12000</v>
      </c>
      <c r="X5503">
        <v>2.2999999999999998</v>
      </c>
      <c r="Y5503">
        <v>17000</v>
      </c>
      <c r="Z5503">
        <v>1.9</v>
      </c>
    </row>
    <row r="5504" spans="1:26">
      <c r="A5504">
        <v>207825562</v>
      </c>
      <c r="B5504" t="s">
        <v>7552</v>
      </c>
      <c r="C5504" t="s">
        <v>3597</v>
      </c>
      <c r="D5504" t="s">
        <v>4034</v>
      </c>
      <c r="E5504" t="s">
        <v>5423</v>
      </c>
      <c r="F5504" t="s">
        <v>3787</v>
      </c>
      <c r="G5504">
        <v>207825562</v>
      </c>
      <c r="I5504" t="s">
        <v>3622</v>
      </c>
      <c r="J5504" t="s">
        <v>8174</v>
      </c>
      <c r="K5504" t="s">
        <v>3624</v>
      </c>
      <c r="L5504" t="s">
        <v>8262</v>
      </c>
      <c r="M5504">
        <v>12.5</v>
      </c>
      <c r="N5504">
        <v>20.2</v>
      </c>
      <c r="O5504">
        <v>10.6</v>
      </c>
      <c r="P5504">
        <v>12.5</v>
      </c>
      <c r="Q5504">
        <v>20.5</v>
      </c>
      <c r="R5504">
        <v>9.8000000000000007</v>
      </c>
      <c r="S5504" t="b">
        <v>0</v>
      </c>
      <c r="T5504" t="b">
        <v>0</v>
      </c>
      <c r="U5504" t="b">
        <v>1</v>
      </c>
      <c r="V5504">
        <v>17000</v>
      </c>
      <c r="W5504">
        <v>12000</v>
      </c>
      <c r="X5504">
        <v>2.2999999999999998</v>
      </c>
      <c r="Y5504">
        <v>17000</v>
      </c>
      <c r="Z5504">
        <v>1.9</v>
      </c>
    </row>
    <row r="5505" spans="1:26">
      <c r="A5505">
        <v>207825524</v>
      </c>
      <c r="B5505" t="s">
        <v>7552</v>
      </c>
      <c r="C5505" t="s">
        <v>3597</v>
      </c>
      <c r="D5505" t="s">
        <v>4034</v>
      </c>
      <c r="E5505" t="s">
        <v>5422</v>
      </c>
      <c r="F5505" t="s">
        <v>3787</v>
      </c>
      <c r="G5505">
        <v>207825524</v>
      </c>
      <c r="I5505" t="s">
        <v>3622</v>
      </c>
      <c r="J5505" t="s">
        <v>8174</v>
      </c>
      <c r="K5505" t="s">
        <v>3624</v>
      </c>
      <c r="L5505" t="s">
        <v>8262</v>
      </c>
      <c r="M5505">
        <v>12.5</v>
      </c>
      <c r="N5505">
        <v>20.2</v>
      </c>
      <c r="O5505">
        <v>10.6</v>
      </c>
      <c r="P5505">
        <v>12.5</v>
      </c>
      <c r="Q5505">
        <v>20.5</v>
      </c>
      <c r="R5505">
        <v>9.8000000000000007</v>
      </c>
      <c r="S5505" t="b">
        <v>0</v>
      </c>
      <c r="T5505" t="b">
        <v>0</v>
      </c>
      <c r="U5505" t="b">
        <v>1</v>
      </c>
      <c r="V5505">
        <v>17000</v>
      </c>
      <c r="W5505">
        <v>12000</v>
      </c>
      <c r="X5505">
        <v>2.2999999999999998</v>
      </c>
      <c r="Y5505">
        <v>17000</v>
      </c>
      <c r="Z5505">
        <v>1.9</v>
      </c>
    </row>
    <row r="5506" spans="1:26">
      <c r="A5506">
        <v>210799598</v>
      </c>
      <c r="B5506" t="s">
        <v>7552</v>
      </c>
      <c r="C5506" t="s">
        <v>3597</v>
      </c>
      <c r="D5506" t="s">
        <v>4034</v>
      </c>
      <c r="E5506" t="s">
        <v>7563</v>
      </c>
      <c r="F5506" t="s">
        <v>3787</v>
      </c>
      <c r="G5506">
        <v>210799598</v>
      </c>
      <c r="I5506" t="s">
        <v>3622</v>
      </c>
      <c r="J5506" t="s">
        <v>6075</v>
      </c>
      <c r="K5506" t="s">
        <v>3624</v>
      </c>
      <c r="L5506" t="s">
        <v>6966</v>
      </c>
      <c r="M5506">
        <v>12.5</v>
      </c>
      <c r="N5506">
        <v>20.2</v>
      </c>
      <c r="O5506">
        <v>10.6</v>
      </c>
      <c r="P5506">
        <v>12.5</v>
      </c>
      <c r="Q5506">
        <v>20.5</v>
      </c>
      <c r="R5506">
        <v>9.8000000000000007</v>
      </c>
      <c r="S5506" t="b">
        <v>0</v>
      </c>
      <c r="T5506" t="b">
        <v>0</v>
      </c>
      <c r="U5506" t="b">
        <v>1</v>
      </c>
      <c r="V5506">
        <v>17000</v>
      </c>
      <c r="W5506">
        <v>12000</v>
      </c>
      <c r="X5506">
        <v>2.2999999999999998</v>
      </c>
      <c r="Y5506">
        <v>17000</v>
      </c>
      <c r="Z5506">
        <v>1.9</v>
      </c>
    </row>
    <row r="5507" spans="1:26">
      <c r="A5507">
        <v>210799597</v>
      </c>
      <c r="B5507" t="s">
        <v>7552</v>
      </c>
      <c r="C5507" t="s">
        <v>3597</v>
      </c>
      <c r="D5507" t="s">
        <v>4034</v>
      </c>
      <c r="E5507" t="s">
        <v>7563</v>
      </c>
      <c r="F5507" t="s">
        <v>3753</v>
      </c>
      <c r="G5507">
        <v>210799597</v>
      </c>
      <c r="I5507" t="s">
        <v>3601</v>
      </c>
      <c r="J5507" t="s">
        <v>6075</v>
      </c>
      <c r="K5507" t="s">
        <v>3624</v>
      </c>
      <c r="L5507" t="s">
        <v>7043</v>
      </c>
      <c r="M5507">
        <v>12.5</v>
      </c>
      <c r="N5507">
        <v>19.600000000000001</v>
      </c>
      <c r="O5507">
        <v>11</v>
      </c>
      <c r="P5507">
        <v>11.7</v>
      </c>
      <c r="Q5507">
        <v>18</v>
      </c>
      <c r="R5507">
        <v>9.5</v>
      </c>
      <c r="S5507" t="b">
        <v>0</v>
      </c>
      <c r="T5507" t="b">
        <v>0</v>
      </c>
      <c r="U5507" t="b">
        <v>1</v>
      </c>
      <c r="V5507">
        <v>17000</v>
      </c>
      <c r="W5507">
        <v>15000</v>
      </c>
      <c r="X5507">
        <v>2.27</v>
      </c>
      <c r="Y5507">
        <v>19000</v>
      </c>
      <c r="Z5507">
        <v>2.02</v>
      </c>
    </row>
    <row r="5508" spans="1:26">
      <c r="A5508">
        <v>207825521</v>
      </c>
      <c r="B5508" t="s">
        <v>7552</v>
      </c>
      <c r="C5508" t="s">
        <v>3597</v>
      </c>
      <c r="D5508" t="s">
        <v>4034</v>
      </c>
      <c r="E5508" t="s">
        <v>5422</v>
      </c>
      <c r="F5508" t="s">
        <v>3753</v>
      </c>
      <c r="G5508">
        <v>207825521</v>
      </c>
      <c r="I5508" t="s">
        <v>3601</v>
      </c>
      <c r="J5508" t="s">
        <v>8174</v>
      </c>
      <c r="K5508" t="s">
        <v>3624</v>
      </c>
      <c r="L5508" t="s">
        <v>8260</v>
      </c>
      <c r="M5508">
        <v>12.5</v>
      </c>
      <c r="N5508">
        <v>19.600000000000001</v>
      </c>
      <c r="O5508">
        <v>11</v>
      </c>
      <c r="P5508">
        <v>11.7</v>
      </c>
      <c r="Q5508">
        <v>18</v>
      </c>
      <c r="R5508">
        <v>9.5</v>
      </c>
      <c r="S5508" t="b">
        <v>0</v>
      </c>
      <c r="T5508" t="b">
        <v>0</v>
      </c>
      <c r="U5508" t="b">
        <v>1</v>
      </c>
      <c r="V5508">
        <v>17000</v>
      </c>
      <c r="W5508">
        <v>15000</v>
      </c>
      <c r="X5508">
        <v>2.27</v>
      </c>
      <c r="Y5508">
        <v>19000</v>
      </c>
      <c r="Z5508">
        <v>2.02</v>
      </c>
    </row>
    <row r="5509" spans="1:26">
      <c r="A5509">
        <v>207825540</v>
      </c>
      <c r="B5509" t="s">
        <v>7552</v>
      </c>
      <c r="C5509" t="s">
        <v>3597</v>
      </c>
      <c r="D5509" t="s">
        <v>4034</v>
      </c>
      <c r="E5509" t="s">
        <v>5417</v>
      </c>
      <c r="F5509" t="s">
        <v>3753</v>
      </c>
      <c r="G5509">
        <v>207825540</v>
      </c>
      <c r="I5509" t="s">
        <v>3601</v>
      </c>
      <c r="J5509" t="s">
        <v>8174</v>
      </c>
      <c r="K5509" t="s">
        <v>3624</v>
      </c>
      <c r="L5509" t="s">
        <v>8260</v>
      </c>
      <c r="M5509">
        <v>12.5</v>
      </c>
      <c r="N5509">
        <v>19.600000000000001</v>
      </c>
      <c r="O5509">
        <v>11</v>
      </c>
      <c r="P5509">
        <v>11.7</v>
      </c>
      <c r="Q5509">
        <v>18</v>
      </c>
      <c r="R5509">
        <v>9.5</v>
      </c>
      <c r="S5509" t="b">
        <v>0</v>
      </c>
      <c r="T5509" t="b">
        <v>0</v>
      </c>
      <c r="U5509" t="b">
        <v>1</v>
      </c>
      <c r="V5509">
        <v>17000</v>
      </c>
      <c r="W5509">
        <v>15000</v>
      </c>
      <c r="X5509">
        <v>2.27</v>
      </c>
      <c r="Y5509">
        <v>19000</v>
      </c>
      <c r="Z5509">
        <v>2.02</v>
      </c>
    </row>
    <row r="5510" spans="1:26">
      <c r="A5510">
        <v>207862081</v>
      </c>
      <c r="B5510" t="s">
        <v>7552</v>
      </c>
      <c r="C5510" t="s">
        <v>3597</v>
      </c>
      <c r="D5510" t="s">
        <v>4034</v>
      </c>
      <c r="E5510" t="s">
        <v>8154</v>
      </c>
      <c r="F5510" t="s">
        <v>3753</v>
      </c>
      <c r="G5510">
        <v>207862081</v>
      </c>
      <c r="I5510" t="s">
        <v>3601</v>
      </c>
      <c r="J5510" t="s">
        <v>8172</v>
      </c>
      <c r="K5510" t="s">
        <v>3624</v>
      </c>
      <c r="L5510" t="s">
        <v>8261</v>
      </c>
      <c r="M5510">
        <v>12.5</v>
      </c>
      <c r="N5510">
        <v>19.600000000000001</v>
      </c>
      <c r="O5510">
        <v>11</v>
      </c>
      <c r="P5510">
        <v>11.7</v>
      </c>
      <c r="Q5510">
        <v>18</v>
      </c>
      <c r="R5510">
        <v>9.5</v>
      </c>
      <c r="S5510" t="b">
        <v>0</v>
      </c>
      <c r="T5510" t="b">
        <v>0</v>
      </c>
      <c r="U5510" t="b">
        <v>1</v>
      </c>
      <c r="V5510">
        <v>17000</v>
      </c>
      <c r="W5510">
        <v>15000</v>
      </c>
      <c r="X5510">
        <v>2.27</v>
      </c>
      <c r="Y5510">
        <v>19000</v>
      </c>
      <c r="Z5510">
        <v>2.02</v>
      </c>
    </row>
    <row r="5511" spans="1:26">
      <c r="A5511">
        <v>207825559</v>
      </c>
      <c r="B5511" t="s">
        <v>7552</v>
      </c>
      <c r="C5511" t="s">
        <v>3597</v>
      </c>
      <c r="D5511" t="s">
        <v>4034</v>
      </c>
      <c r="E5511" t="s">
        <v>5423</v>
      </c>
      <c r="F5511" t="s">
        <v>3753</v>
      </c>
      <c r="G5511">
        <v>207825559</v>
      </c>
      <c r="I5511" t="s">
        <v>3601</v>
      </c>
      <c r="J5511" t="s">
        <v>8174</v>
      </c>
      <c r="K5511" t="s">
        <v>3624</v>
      </c>
      <c r="L5511" t="s">
        <v>8260</v>
      </c>
      <c r="M5511">
        <v>12.5</v>
      </c>
      <c r="N5511">
        <v>19.600000000000001</v>
      </c>
      <c r="O5511">
        <v>11</v>
      </c>
      <c r="P5511">
        <v>11.7</v>
      </c>
      <c r="Q5511">
        <v>18</v>
      </c>
      <c r="R5511">
        <v>9.5</v>
      </c>
      <c r="S5511" t="b">
        <v>0</v>
      </c>
      <c r="T5511" t="b">
        <v>0</v>
      </c>
      <c r="U5511" t="b">
        <v>1</v>
      </c>
      <c r="V5511">
        <v>17000</v>
      </c>
      <c r="W5511">
        <v>15000</v>
      </c>
      <c r="X5511">
        <v>2.27</v>
      </c>
      <c r="Y5511">
        <v>19000</v>
      </c>
      <c r="Z5511">
        <v>2.02</v>
      </c>
    </row>
    <row r="5512" spans="1:26">
      <c r="A5512">
        <v>208280120</v>
      </c>
      <c r="B5512" t="s">
        <v>7552</v>
      </c>
      <c r="C5512" t="s">
        <v>3597</v>
      </c>
      <c r="D5512" t="s">
        <v>4034</v>
      </c>
      <c r="E5512" t="s">
        <v>5982</v>
      </c>
      <c r="F5512" t="s">
        <v>3753</v>
      </c>
      <c r="G5512">
        <v>208280120</v>
      </c>
      <c r="I5512" t="s">
        <v>3601</v>
      </c>
      <c r="J5512" t="s">
        <v>8176</v>
      </c>
      <c r="K5512" t="s">
        <v>3624</v>
      </c>
      <c r="L5512" t="s">
        <v>8257</v>
      </c>
      <c r="M5512">
        <v>12.5</v>
      </c>
      <c r="N5512">
        <v>19.600000000000001</v>
      </c>
      <c r="O5512">
        <v>11</v>
      </c>
      <c r="P5512">
        <v>11.7</v>
      </c>
      <c r="Q5512">
        <v>18</v>
      </c>
      <c r="R5512">
        <v>9.5</v>
      </c>
      <c r="S5512" t="b">
        <v>0</v>
      </c>
      <c r="T5512" t="b">
        <v>0</v>
      </c>
      <c r="U5512" t="b">
        <v>0</v>
      </c>
      <c r="V5512">
        <v>17000</v>
      </c>
      <c r="W5512">
        <v>15000</v>
      </c>
      <c r="X5512">
        <v>2.27</v>
      </c>
      <c r="Y5512">
        <v>19000</v>
      </c>
      <c r="Z5512">
        <v>2.02</v>
      </c>
    </row>
    <row r="5513" spans="1:26">
      <c r="A5513">
        <v>208130839</v>
      </c>
      <c r="B5513" t="s">
        <v>7552</v>
      </c>
      <c r="C5513" t="s">
        <v>3597</v>
      </c>
      <c r="D5513" t="s">
        <v>4034</v>
      </c>
      <c r="E5513" t="s">
        <v>7560</v>
      </c>
      <c r="F5513" t="s">
        <v>3753</v>
      </c>
      <c r="G5513">
        <v>208130839</v>
      </c>
      <c r="I5513" t="s">
        <v>3601</v>
      </c>
      <c r="J5513" t="s">
        <v>8258</v>
      </c>
      <c r="K5513" t="s">
        <v>3624</v>
      </c>
      <c r="L5513" t="s">
        <v>8259</v>
      </c>
      <c r="M5513">
        <v>12.5</v>
      </c>
      <c r="N5513">
        <v>19.600000000000001</v>
      </c>
      <c r="O5513">
        <v>11</v>
      </c>
      <c r="P5513">
        <v>11.7</v>
      </c>
      <c r="Q5513">
        <v>18</v>
      </c>
      <c r="R5513">
        <v>9.5</v>
      </c>
      <c r="S5513" t="b">
        <v>0</v>
      </c>
      <c r="T5513" t="b">
        <v>0</v>
      </c>
      <c r="U5513" t="b">
        <v>1</v>
      </c>
      <c r="V5513">
        <v>17000</v>
      </c>
      <c r="W5513">
        <v>15000</v>
      </c>
      <c r="X5513">
        <v>2.27</v>
      </c>
      <c r="Y5513">
        <v>19000</v>
      </c>
      <c r="Z5513">
        <v>2.02</v>
      </c>
    </row>
    <row r="5514" spans="1:26">
      <c r="A5514">
        <v>208816932</v>
      </c>
      <c r="B5514" t="s">
        <v>7552</v>
      </c>
      <c r="C5514" t="s">
        <v>3597</v>
      </c>
      <c r="D5514" t="s">
        <v>4034</v>
      </c>
      <c r="E5514" t="s">
        <v>5982</v>
      </c>
      <c r="F5514" t="s">
        <v>3753</v>
      </c>
      <c r="G5514">
        <v>208816932</v>
      </c>
      <c r="I5514" t="s">
        <v>3601</v>
      </c>
      <c r="J5514" t="s">
        <v>8177</v>
      </c>
      <c r="K5514" t="s">
        <v>3624</v>
      </c>
      <c r="L5514" t="s">
        <v>8257</v>
      </c>
      <c r="M5514">
        <v>12.5</v>
      </c>
      <c r="N5514">
        <v>19.600000000000001</v>
      </c>
      <c r="O5514">
        <v>11</v>
      </c>
      <c r="P5514">
        <v>11.7</v>
      </c>
      <c r="Q5514">
        <v>18</v>
      </c>
      <c r="R5514">
        <v>9.5</v>
      </c>
      <c r="S5514" t="b">
        <v>0</v>
      </c>
      <c r="T5514" t="b">
        <v>0</v>
      </c>
      <c r="U5514" t="b">
        <v>1</v>
      </c>
      <c r="V5514">
        <v>17000</v>
      </c>
      <c r="W5514">
        <v>15000</v>
      </c>
      <c r="X5514">
        <v>2.27</v>
      </c>
      <c r="Y5514">
        <v>19000</v>
      </c>
      <c r="Z5514">
        <v>2.02</v>
      </c>
    </row>
    <row r="5515" spans="1:26">
      <c r="A5515">
        <v>209843062</v>
      </c>
      <c r="B5515" t="s">
        <v>7552</v>
      </c>
      <c r="C5515" t="s">
        <v>3597</v>
      </c>
      <c r="D5515" t="s">
        <v>4034</v>
      </c>
      <c r="E5515" t="s">
        <v>7568</v>
      </c>
      <c r="F5515" t="s">
        <v>3753</v>
      </c>
      <c r="G5515">
        <v>209843062</v>
      </c>
      <c r="I5515" t="s">
        <v>3601</v>
      </c>
      <c r="J5515" t="s">
        <v>8255</v>
      </c>
      <c r="K5515" t="s">
        <v>3624</v>
      </c>
      <c r="L5515" t="s">
        <v>8256</v>
      </c>
      <c r="M5515">
        <v>12.5</v>
      </c>
      <c r="N5515">
        <v>19.600000000000001</v>
      </c>
      <c r="O5515">
        <v>11</v>
      </c>
      <c r="P5515">
        <v>11.7</v>
      </c>
      <c r="Q5515">
        <v>18</v>
      </c>
      <c r="R5515">
        <v>9.5</v>
      </c>
      <c r="S5515" t="b">
        <v>0</v>
      </c>
      <c r="T5515" t="b">
        <v>0</v>
      </c>
      <c r="U5515" t="b">
        <v>1</v>
      </c>
      <c r="V5515">
        <v>17000</v>
      </c>
      <c r="W5515">
        <v>15000</v>
      </c>
      <c r="X5515">
        <v>2.27</v>
      </c>
      <c r="Y5515">
        <v>19000</v>
      </c>
      <c r="Z5515">
        <v>2.02</v>
      </c>
    </row>
    <row r="5516" spans="1:26">
      <c r="A5516">
        <v>209843060</v>
      </c>
      <c r="B5516" t="s">
        <v>7552</v>
      </c>
      <c r="C5516" t="s">
        <v>3597</v>
      </c>
      <c r="D5516" t="s">
        <v>4034</v>
      </c>
      <c r="E5516" t="s">
        <v>7568</v>
      </c>
      <c r="F5516" t="s">
        <v>3621</v>
      </c>
      <c r="G5516">
        <v>209843060</v>
      </c>
      <c r="I5516" t="s">
        <v>3622</v>
      </c>
      <c r="J5516" t="s">
        <v>8247</v>
      </c>
      <c r="K5516" t="s">
        <v>3624</v>
      </c>
      <c r="L5516" t="s">
        <v>8254</v>
      </c>
      <c r="M5516">
        <v>13</v>
      </c>
      <c r="N5516">
        <v>23</v>
      </c>
      <c r="O5516">
        <v>11.5</v>
      </c>
      <c r="P5516">
        <v>13</v>
      </c>
      <c r="Q5516">
        <v>23.6</v>
      </c>
      <c r="R5516">
        <v>10</v>
      </c>
      <c r="S5516" t="b">
        <v>0</v>
      </c>
      <c r="T5516" t="b">
        <v>0</v>
      </c>
      <c r="U5516" t="b">
        <v>1</v>
      </c>
      <c r="V5516">
        <v>12000</v>
      </c>
      <c r="W5516">
        <v>9600</v>
      </c>
      <c r="X5516">
        <v>2.56</v>
      </c>
      <c r="Y5516">
        <v>12900</v>
      </c>
      <c r="Z5516">
        <v>2.2000000000000002</v>
      </c>
    </row>
    <row r="5517" spans="1:26">
      <c r="A5517">
        <v>208816935</v>
      </c>
      <c r="B5517" t="s">
        <v>7552</v>
      </c>
      <c r="C5517" t="s">
        <v>3597</v>
      </c>
      <c r="D5517" t="s">
        <v>4034</v>
      </c>
      <c r="E5517" t="s">
        <v>5982</v>
      </c>
      <c r="F5517" t="s">
        <v>3621</v>
      </c>
      <c r="G5517">
        <v>208816935</v>
      </c>
      <c r="I5517" t="s">
        <v>3622</v>
      </c>
      <c r="J5517" t="s">
        <v>8166</v>
      </c>
      <c r="K5517" t="s">
        <v>3624</v>
      </c>
      <c r="L5517" t="s">
        <v>8240</v>
      </c>
      <c r="M5517">
        <v>13</v>
      </c>
      <c r="N5517">
        <v>23</v>
      </c>
      <c r="O5517">
        <v>11.5</v>
      </c>
      <c r="P5517">
        <v>13</v>
      </c>
      <c r="Q5517">
        <v>23.6</v>
      </c>
      <c r="R5517">
        <v>10</v>
      </c>
      <c r="S5517" t="b">
        <v>0</v>
      </c>
      <c r="T5517" t="b">
        <v>0</v>
      </c>
      <c r="U5517" t="b">
        <v>1</v>
      </c>
      <c r="V5517">
        <v>12000</v>
      </c>
      <c r="W5517">
        <v>9600</v>
      </c>
      <c r="X5517">
        <v>2.56</v>
      </c>
      <c r="Y5517">
        <v>12900</v>
      </c>
      <c r="Z5517">
        <v>2.2000000000000002</v>
      </c>
    </row>
    <row r="5518" spans="1:26">
      <c r="A5518">
        <v>207862082</v>
      </c>
      <c r="B5518" t="s">
        <v>7552</v>
      </c>
      <c r="C5518" t="s">
        <v>3597</v>
      </c>
      <c r="D5518" t="s">
        <v>4034</v>
      </c>
      <c r="E5518" t="s">
        <v>8154</v>
      </c>
      <c r="F5518" t="s">
        <v>3621</v>
      </c>
      <c r="G5518">
        <v>207862082</v>
      </c>
      <c r="I5518" t="s">
        <v>3622</v>
      </c>
      <c r="J5518" t="s">
        <v>8161</v>
      </c>
      <c r="K5518" t="s">
        <v>3624</v>
      </c>
      <c r="L5518" t="s">
        <v>8253</v>
      </c>
      <c r="M5518">
        <v>13</v>
      </c>
      <c r="N5518">
        <v>23</v>
      </c>
      <c r="O5518">
        <v>11.5</v>
      </c>
      <c r="P5518">
        <v>13</v>
      </c>
      <c r="Q5518">
        <v>23.6</v>
      </c>
      <c r="R5518">
        <v>10</v>
      </c>
      <c r="S5518" t="b">
        <v>0</v>
      </c>
      <c r="T5518" t="b">
        <v>0</v>
      </c>
      <c r="U5518" t="b">
        <v>1</v>
      </c>
      <c r="V5518">
        <v>12000</v>
      </c>
      <c r="W5518">
        <v>9600</v>
      </c>
      <c r="X5518">
        <v>2.56</v>
      </c>
      <c r="Y5518">
        <v>12900</v>
      </c>
      <c r="Z5518">
        <v>2.2000000000000002</v>
      </c>
    </row>
    <row r="5519" spans="1:26">
      <c r="A5519">
        <v>208130843</v>
      </c>
      <c r="B5519" t="s">
        <v>7552</v>
      </c>
      <c r="C5519" t="s">
        <v>3597</v>
      </c>
      <c r="D5519" t="s">
        <v>4034</v>
      </c>
      <c r="E5519" t="s">
        <v>7560</v>
      </c>
      <c r="F5519" t="s">
        <v>3621</v>
      </c>
      <c r="G5519">
        <v>208130843</v>
      </c>
      <c r="I5519" t="s">
        <v>3622</v>
      </c>
      <c r="J5519" t="s">
        <v>8246</v>
      </c>
      <c r="K5519" t="s">
        <v>3624</v>
      </c>
      <c r="L5519" t="s">
        <v>8241</v>
      </c>
      <c r="M5519">
        <v>13</v>
      </c>
      <c r="N5519">
        <v>23</v>
      </c>
      <c r="O5519">
        <v>11.5</v>
      </c>
      <c r="P5519">
        <v>13</v>
      </c>
      <c r="Q5519">
        <v>23.6</v>
      </c>
      <c r="R5519">
        <v>10</v>
      </c>
      <c r="S5519" t="b">
        <v>0</v>
      </c>
      <c r="T5519" t="b">
        <v>0</v>
      </c>
      <c r="U5519" t="b">
        <v>1</v>
      </c>
      <c r="V5519">
        <v>12000</v>
      </c>
      <c r="W5519">
        <v>9600</v>
      </c>
      <c r="X5519">
        <v>2.56</v>
      </c>
      <c r="Y5519">
        <v>12900</v>
      </c>
      <c r="Z5519">
        <v>2.2000000000000002</v>
      </c>
    </row>
    <row r="5520" spans="1:26">
      <c r="A5520">
        <v>208280132</v>
      </c>
      <c r="B5520" t="s">
        <v>7552</v>
      </c>
      <c r="C5520" t="s">
        <v>3597</v>
      </c>
      <c r="D5520" t="s">
        <v>4034</v>
      </c>
      <c r="E5520" t="s">
        <v>5982</v>
      </c>
      <c r="F5520" t="s">
        <v>3621</v>
      </c>
      <c r="G5520">
        <v>208280132</v>
      </c>
      <c r="I5520" t="s">
        <v>3622</v>
      </c>
      <c r="J5520" t="s">
        <v>8168</v>
      </c>
      <c r="K5520" t="s">
        <v>3624</v>
      </c>
      <c r="L5520" t="s">
        <v>8240</v>
      </c>
      <c r="M5520">
        <v>13</v>
      </c>
      <c r="N5520">
        <v>23</v>
      </c>
      <c r="O5520">
        <v>11.5</v>
      </c>
      <c r="P5520">
        <v>13</v>
      </c>
      <c r="Q5520">
        <v>23.6</v>
      </c>
      <c r="R5520">
        <v>10</v>
      </c>
      <c r="S5520" t="b">
        <v>0</v>
      </c>
      <c r="T5520" t="b">
        <v>0</v>
      </c>
      <c r="U5520" t="b">
        <v>0</v>
      </c>
      <c r="V5520">
        <v>12000</v>
      </c>
      <c r="W5520">
        <v>9600</v>
      </c>
      <c r="X5520">
        <v>2.56</v>
      </c>
      <c r="Y5520">
        <v>12900</v>
      </c>
      <c r="Z5520">
        <v>2.2000000000000002</v>
      </c>
    </row>
    <row r="5521" spans="1:26">
      <c r="A5521">
        <v>207825542</v>
      </c>
      <c r="B5521" t="s">
        <v>7552</v>
      </c>
      <c r="C5521" t="s">
        <v>3597</v>
      </c>
      <c r="D5521" t="s">
        <v>4034</v>
      </c>
      <c r="E5521" t="s">
        <v>5417</v>
      </c>
      <c r="F5521" t="s">
        <v>3621</v>
      </c>
      <c r="G5521">
        <v>207825542</v>
      </c>
      <c r="I5521" t="s">
        <v>3622</v>
      </c>
      <c r="J5521" t="s">
        <v>8158</v>
      </c>
      <c r="K5521" t="s">
        <v>3624</v>
      </c>
      <c r="L5521" t="s">
        <v>8252</v>
      </c>
      <c r="M5521">
        <v>13</v>
      </c>
      <c r="N5521">
        <v>23</v>
      </c>
      <c r="O5521">
        <v>11.5</v>
      </c>
      <c r="P5521">
        <v>13</v>
      </c>
      <c r="Q5521">
        <v>23.6</v>
      </c>
      <c r="R5521">
        <v>10</v>
      </c>
      <c r="S5521" t="b">
        <v>0</v>
      </c>
      <c r="T5521" t="b">
        <v>0</v>
      </c>
      <c r="U5521" t="b">
        <v>1</v>
      </c>
      <c r="V5521">
        <v>12000</v>
      </c>
      <c r="W5521">
        <v>9600</v>
      </c>
      <c r="X5521">
        <v>2.56</v>
      </c>
      <c r="Y5521">
        <v>12900</v>
      </c>
      <c r="Z5521">
        <v>2.2000000000000002</v>
      </c>
    </row>
    <row r="5522" spans="1:26">
      <c r="A5522">
        <v>207825561</v>
      </c>
      <c r="B5522" t="s">
        <v>7552</v>
      </c>
      <c r="C5522" t="s">
        <v>3597</v>
      </c>
      <c r="D5522" t="s">
        <v>4034</v>
      </c>
      <c r="E5522" t="s">
        <v>5423</v>
      </c>
      <c r="F5522" t="s">
        <v>3621</v>
      </c>
      <c r="G5522">
        <v>207825561</v>
      </c>
      <c r="I5522" t="s">
        <v>3622</v>
      </c>
      <c r="J5522" t="s">
        <v>8158</v>
      </c>
      <c r="K5522" t="s">
        <v>3624</v>
      </c>
      <c r="L5522" t="s">
        <v>8252</v>
      </c>
      <c r="M5522">
        <v>13</v>
      </c>
      <c r="N5522">
        <v>23</v>
      </c>
      <c r="O5522">
        <v>11.5</v>
      </c>
      <c r="P5522">
        <v>13</v>
      </c>
      <c r="Q5522">
        <v>23.6</v>
      </c>
      <c r="R5522">
        <v>10</v>
      </c>
      <c r="S5522" t="b">
        <v>0</v>
      </c>
      <c r="T5522" t="b">
        <v>0</v>
      </c>
      <c r="U5522" t="b">
        <v>1</v>
      </c>
      <c r="V5522">
        <v>12000</v>
      </c>
      <c r="W5522">
        <v>9600</v>
      </c>
      <c r="X5522">
        <v>2.56</v>
      </c>
      <c r="Y5522">
        <v>12900</v>
      </c>
      <c r="Z5522">
        <v>2.2000000000000002</v>
      </c>
    </row>
    <row r="5523" spans="1:26">
      <c r="A5523">
        <v>207825523</v>
      </c>
      <c r="B5523" t="s">
        <v>7552</v>
      </c>
      <c r="C5523" t="s">
        <v>3597</v>
      </c>
      <c r="D5523" t="s">
        <v>4034</v>
      </c>
      <c r="E5523" t="s">
        <v>5422</v>
      </c>
      <c r="F5523" t="s">
        <v>3621</v>
      </c>
      <c r="G5523">
        <v>207825523</v>
      </c>
      <c r="I5523" t="s">
        <v>3622</v>
      </c>
      <c r="J5523" t="s">
        <v>8158</v>
      </c>
      <c r="K5523" t="s">
        <v>3624</v>
      </c>
      <c r="L5523" t="s">
        <v>8252</v>
      </c>
      <c r="M5523">
        <v>13</v>
      </c>
      <c r="N5523">
        <v>23</v>
      </c>
      <c r="O5523">
        <v>11.5</v>
      </c>
      <c r="P5523">
        <v>13</v>
      </c>
      <c r="Q5523">
        <v>23.6</v>
      </c>
      <c r="R5523">
        <v>10</v>
      </c>
      <c r="S5523" t="b">
        <v>0</v>
      </c>
      <c r="T5523" t="b">
        <v>0</v>
      </c>
      <c r="U5523" t="b">
        <v>1</v>
      </c>
      <c r="V5523">
        <v>12000</v>
      </c>
      <c r="W5523">
        <v>9600</v>
      </c>
      <c r="X5523">
        <v>2.56</v>
      </c>
      <c r="Y5523">
        <v>12900</v>
      </c>
      <c r="Z5523">
        <v>2.2000000000000002</v>
      </c>
    </row>
    <row r="5524" spans="1:26">
      <c r="A5524">
        <v>210799595</v>
      </c>
      <c r="B5524" t="s">
        <v>7552</v>
      </c>
      <c r="C5524" t="s">
        <v>3597</v>
      </c>
      <c r="D5524" t="s">
        <v>4034</v>
      </c>
      <c r="E5524" t="s">
        <v>7563</v>
      </c>
      <c r="F5524" t="s">
        <v>3621</v>
      </c>
      <c r="G5524">
        <v>210799595</v>
      </c>
      <c r="I5524" t="s">
        <v>3622</v>
      </c>
      <c r="J5524" t="s">
        <v>6081</v>
      </c>
      <c r="K5524" t="s">
        <v>3624</v>
      </c>
      <c r="L5524" t="s">
        <v>6969</v>
      </c>
      <c r="M5524">
        <v>13</v>
      </c>
      <c r="N5524">
        <v>23</v>
      </c>
      <c r="O5524">
        <v>11.5</v>
      </c>
      <c r="P5524">
        <v>13</v>
      </c>
      <c r="Q5524">
        <v>23.6</v>
      </c>
      <c r="R5524">
        <v>10</v>
      </c>
      <c r="S5524" t="b">
        <v>0</v>
      </c>
      <c r="T5524" t="b">
        <v>0</v>
      </c>
      <c r="U5524" t="b">
        <v>1</v>
      </c>
      <c r="V5524">
        <v>12000</v>
      </c>
      <c r="W5524">
        <v>9600</v>
      </c>
      <c r="X5524">
        <v>2.56</v>
      </c>
      <c r="Y5524">
        <v>12900</v>
      </c>
      <c r="Z5524">
        <v>2.2000000000000002</v>
      </c>
    </row>
    <row r="5525" spans="1:26">
      <c r="A5525">
        <v>210799594</v>
      </c>
      <c r="B5525" t="s">
        <v>7552</v>
      </c>
      <c r="C5525" t="s">
        <v>3597</v>
      </c>
      <c r="D5525" t="s">
        <v>4034</v>
      </c>
      <c r="E5525" t="s">
        <v>7563</v>
      </c>
      <c r="F5525" t="s">
        <v>3753</v>
      </c>
      <c r="G5525">
        <v>210799594</v>
      </c>
      <c r="I5525" t="s">
        <v>3601</v>
      </c>
      <c r="J5525" t="s">
        <v>6081</v>
      </c>
      <c r="K5525" t="s">
        <v>3624</v>
      </c>
      <c r="L5525" t="s">
        <v>7046</v>
      </c>
      <c r="M5525">
        <v>13</v>
      </c>
      <c r="N5525">
        <v>21.5</v>
      </c>
      <c r="O5525">
        <v>11.5</v>
      </c>
      <c r="P5525">
        <v>11.7</v>
      </c>
      <c r="Q5525">
        <v>19.5</v>
      </c>
      <c r="R5525">
        <v>10</v>
      </c>
      <c r="S5525" t="b">
        <v>0</v>
      </c>
      <c r="T5525" t="b">
        <v>0</v>
      </c>
      <c r="U5525" t="b">
        <v>1</v>
      </c>
      <c r="V5525">
        <v>12000</v>
      </c>
      <c r="W5525">
        <v>10600</v>
      </c>
      <c r="X5525">
        <v>2.5099999999999998</v>
      </c>
      <c r="Y5525">
        <v>12600</v>
      </c>
      <c r="Z5525">
        <v>1.95</v>
      </c>
    </row>
    <row r="5526" spans="1:26">
      <c r="A5526">
        <v>207825520</v>
      </c>
      <c r="B5526" t="s">
        <v>7552</v>
      </c>
      <c r="C5526" t="s">
        <v>3597</v>
      </c>
      <c r="D5526" t="s">
        <v>4034</v>
      </c>
      <c r="E5526" t="s">
        <v>5422</v>
      </c>
      <c r="F5526" t="s">
        <v>3753</v>
      </c>
      <c r="G5526">
        <v>207825520</v>
      </c>
      <c r="I5526" t="s">
        <v>3601</v>
      </c>
      <c r="J5526" t="s">
        <v>8158</v>
      </c>
      <c r="K5526" t="s">
        <v>3624</v>
      </c>
      <c r="L5526" t="s">
        <v>8250</v>
      </c>
      <c r="M5526">
        <v>13</v>
      </c>
      <c r="N5526">
        <v>21.5</v>
      </c>
      <c r="O5526">
        <v>11.5</v>
      </c>
      <c r="P5526">
        <v>11.7</v>
      </c>
      <c r="Q5526">
        <v>19.5</v>
      </c>
      <c r="R5526">
        <v>10</v>
      </c>
      <c r="S5526" t="b">
        <v>0</v>
      </c>
      <c r="T5526" t="b">
        <v>0</v>
      </c>
      <c r="U5526" t="b">
        <v>1</v>
      </c>
      <c r="V5526">
        <v>12000</v>
      </c>
      <c r="W5526">
        <v>10600</v>
      </c>
      <c r="X5526">
        <v>2.5099999999999998</v>
      </c>
      <c r="Y5526">
        <v>12600</v>
      </c>
      <c r="Z5526">
        <v>1.95</v>
      </c>
    </row>
    <row r="5527" spans="1:26">
      <c r="A5527">
        <v>207825539</v>
      </c>
      <c r="B5527" t="s">
        <v>7552</v>
      </c>
      <c r="C5527" t="s">
        <v>3597</v>
      </c>
      <c r="D5527" t="s">
        <v>4034</v>
      </c>
      <c r="E5527" t="s">
        <v>5417</v>
      </c>
      <c r="F5527" t="s">
        <v>3753</v>
      </c>
      <c r="G5527">
        <v>207825539</v>
      </c>
      <c r="I5527" t="s">
        <v>3601</v>
      </c>
      <c r="J5527" t="s">
        <v>8158</v>
      </c>
      <c r="K5527" t="s">
        <v>3624</v>
      </c>
      <c r="L5527" t="s">
        <v>8250</v>
      </c>
      <c r="M5527">
        <v>13</v>
      </c>
      <c r="N5527">
        <v>21.5</v>
      </c>
      <c r="O5527">
        <v>11.5</v>
      </c>
      <c r="P5527">
        <v>11.7</v>
      </c>
      <c r="Q5527">
        <v>19.5</v>
      </c>
      <c r="R5527">
        <v>10</v>
      </c>
      <c r="S5527" t="b">
        <v>0</v>
      </c>
      <c r="T5527" t="b">
        <v>0</v>
      </c>
      <c r="U5527" t="b">
        <v>1</v>
      </c>
      <c r="V5527">
        <v>12000</v>
      </c>
      <c r="W5527">
        <v>10600</v>
      </c>
      <c r="X5527">
        <v>2.5099999999999998</v>
      </c>
      <c r="Y5527">
        <v>12600</v>
      </c>
      <c r="Z5527">
        <v>1.95</v>
      </c>
    </row>
    <row r="5528" spans="1:26">
      <c r="A5528">
        <v>207862080</v>
      </c>
      <c r="B5528" t="s">
        <v>7552</v>
      </c>
      <c r="C5528" t="s">
        <v>3597</v>
      </c>
      <c r="D5528" t="s">
        <v>4034</v>
      </c>
      <c r="E5528" t="s">
        <v>8154</v>
      </c>
      <c r="F5528" t="s">
        <v>3753</v>
      </c>
      <c r="G5528">
        <v>207862080</v>
      </c>
      <c r="I5528" t="s">
        <v>3601</v>
      </c>
      <c r="J5528" t="s">
        <v>8161</v>
      </c>
      <c r="K5528" t="s">
        <v>3624</v>
      </c>
      <c r="L5528" t="s">
        <v>8251</v>
      </c>
      <c r="M5528">
        <v>13</v>
      </c>
      <c r="N5528">
        <v>21.5</v>
      </c>
      <c r="O5528">
        <v>11.5</v>
      </c>
      <c r="P5528">
        <v>11.7</v>
      </c>
      <c r="Q5528">
        <v>19.5</v>
      </c>
      <c r="R5528">
        <v>10</v>
      </c>
      <c r="S5528" t="b">
        <v>0</v>
      </c>
      <c r="T5528" t="b">
        <v>0</v>
      </c>
      <c r="U5528" t="b">
        <v>1</v>
      </c>
      <c r="V5528">
        <v>12000</v>
      </c>
      <c r="W5528">
        <v>10600</v>
      </c>
      <c r="X5528">
        <v>2.5099999999999998</v>
      </c>
      <c r="Y5528">
        <v>12600</v>
      </c>
      <c r="Z5528">
        <v>1.95</v>
      </c>
    </row>
    <row r="5529" spans="1:26">
      <c r="A5529">
        <v>207825558</v>
      </c>
      <c r="B5529" t="s">
        <v>7552</v>
      </c>
      <c r="C5529" t="s">
        <v>3597</v>
      </c>
      <c r="D5529" t="s">
        <v>4034</v>
      </c>
      <c r="E5529" t="s">
        <v>5423</v>
      </c>
      <c r="F5529" t="s">
        <v>3753</v>
      </c>
      <c r="G5529">
        <v>207825558</v>
      </c>
      <c r="I5529" t="s">
        <v>3601</v>
      </c>
      <c r="J5529" t="s">
        <v>8158</v>
      </c>
      <c r="K5529" t="s">
        <v>3624</v>
      </c>
      <c r="L5529" t="s">
        <v>8250</v>
      </c>
      <c r="M5529">
        <v>13</v>
      </c>
      <c r="N5529">
        <v>21.5</v>
      </c>
      <c r="O5529">
        <v>11.5</v>
      </c>
      <c r="P5529">
        <v>11.7</v>
      </c>
      <c r="Q5529">
        <v>19.5</v>
      </c>
      <c r="R5529">
        <v>10</v>
      </c>
      <c r="S5529" t="b">
        <v>0</v>
      </c>
      <c r="T5529" t="b">
        <v>0</v>
      </c>
      <c r="U5529" t="b">
        <v>1</v>
      </c>
      <c r="V5529">
        <v>12000</v>
      </c>
      <c r="W5529">
        <v>10600</v>
      </c>
      <c r="X5529">
        <v>2.5099999999999998</v>
      </c>
      <c r="Y5529">
        <v>12600</v>
      </c>
      <c r="Z5529">
        <v>1.95</v>
      </c>
    </row>
    <row r="5530" spans="1:26">
      <c r="A5530">
        <v>208280117</v>
      </c>
      <c r="B5530" t="s">
        <v>7552</v>
      </c>
      <c r="C5530" t="s">
        <v>3597</v>
      </c>
      <c r="D5530" t="s">
        <v>4034</v>
      </c>
      <c r="E5530" t="s">
        <v>5982</v>
      </c>
      <c r="F5530" t="s">
        <v>3753</v>
      </c>
      <c r="G5530">
        <v>208280117</v>
      </c>
      <c r="I5530" t="s">
        <v>3601</v>
      </c>
      <c r="J5530" t="s">
        <v>8168</v>
      </c>
      <c r="K5530" t="s">
        <v>3624</v>
      </c>
      <c r="L5530" t="s">
        <v>8236</v>
      </c>
      <c r="M5530">
        <v>13</v>
      </c>
      <c r="N5530">
        <v>21.5</v>
      </c>
      <c r="O5530">
        <v>11.5</v>
      </c>
      <c r="P5530">
        <v>11.7</v>
      </c>
      <c r="Q5530">
        <v>19.5</v>
      </c>
      <c r="R5530">
        <v>10</v>
      </c>
      <c r="S5530" t="b">
        <v>0</v>
      </c>
      <c r="T5530" t="b">
        <v>0</v>
      </c>
      <c r="U5530" t="b">
        <v>0</v>
      </c>
      <c r="V5530">
        <v>12000</v>
      </c>
      <c r="W5530">
        <v>10600</v>
      </c>
      <c r="X5530">
        <v>2.5099999999999998</v>
      </c>
      <c r="Y5530">
        <v>12600</v>
      </c>
      <c r="Z5530">
        <v>1.95</v>
      </c>
    </row>
    <row r="5531" spans="1:26">
      <c r="A5531">
        <v>208130838</v>
      </c>
      <c r="B5531" t="s">
        <v>7552</v>
      </c>
      <c r="C5531" t="s">
        <v>3597</v>
      </c>
      <c r="D5531" t="s">
        <v>4034</v>
      </c>
      <c r="E5531" t="s">
        <v>7560</v>
      </c>
      <c r="F5531" t="s">
        <v>3753</v>
      </c>
      <c r="G5531">
        <v>208130838</v>
      </c>
      <c r="I5531" t="s">
        <v>3601</v>
      </c>
      <c r="J5531" t="s">
        <v>8246</v>
      </c>
      <c r="K5531" t="s">
        <v>3624</v>
      </c>
      <c r="L5531" t="s">
        <v>8239</v>
      </c>
      <c r="M5531">
        <v>13</v>
      </c>
      <c r="N5531">
        <v>21.5</v>
      </c>
      <c r="O5531">
        <v>11.5</v>
      </c>
      <c r="P5531">
        <v>11.7</v>
      </c>
      <c r="Q5531">
        <v>19.5</v>
      </c>
      <c r="R5531">
        <v>10</v>
      </c>
      <c r="S5531" t="b">
        <v>0</v>
      </c>
      <c r="T5531" t="b">
        <v>0</v>
      </c>
      <c r="U5531" t="b">
        <v>1</v>
      </c>
      <c r="V5531">
        <v>12000</v>
      </c>
      <c r="W5531">
        <v>10600</v>
      </c>
      <c r="X5531">
        <v>2.5099999999999998</v>
      </c>
      <c r="Y5531">
        <v>12600</v>
      </c>
      <c r="Z5531">
        <v>1.95</v>
      </c>
    </row>
    <row r="5532" spans="1:26">
      <c r="A5532">
        <v>208816931</v>
      </c>
      <c r="B5532" t="s">
        <v>7552</v>
      </c>
      <c r="C5532" t="s">
        <v>3597</v>
      </c>
      <c r="D5532" t="s">
        <v>4034</v>
      </c>
      <c r="E5532" t="s">
        <v>5982</v>
      </c>
      <c r="F5532" t="s">
        <v>3753</v>
      </c>
      <c r="G5532">
        <v>208816931</v>
      </c>
      <c r="I5532" t="s">
        <v>3601</v>
      </c>
      <c r="J5532" t="s">
        <v>8166</v>
      </c>
      <c r="K5532" t="s">
        <v>3624</v>
      </c>
      <c r="L5532" t="s">
        <v>8236</v>
      </c>
      <c r="M5532">
        <v>13</v>
      </c>
      <c r="N5532">
        <v>21.5</v>
      </c>
      <c r="O5532">
        <v>11.5</v>
      </c>
      <c r="P5532">
        <v>11.7</v>
      </c>
      <c r="Q5532">
        <v>19.5</v>
      </c>
      <c r="R5532">
        <v>10</v>
      </c>
      <c r="S5532" t="b">
        <v>0</v>
      </c>
      <c r="T5532" t="b">
        <v>0</v>
      </c>
      <c r="U5532" t="b">
        <v>1</v>
      </c>
      <c r="V5532">
        <v>12000</v>
      </c>
      <c r="W5532">
        <v>10600</v>
      </c>
      <c r="X5532">
        <v>2.5099999999999998</v>
      </c>
      <c r="Y5532">
        <v>12600</v>
      </c>
      <c r="Z5532">
        <v>1.95</v>
      </c>
    </row>
    <row r="5533" spans="1:26">
      <c r="A5533">
        <v>209843059</v>
      </c>
      <c r="B5533" t="s">
        <v>7552</v>
      </c>
      <c r="C5533" t="s">
        <v>3597</v>
      </c>
      <c r="D5533" t="s">
        <v>4034</v>
      </c>
      <c r="E5533" t="s">
        <v>7568</v>
      </c>
      <c r="F5533" t="s">
        <v>3753</v>
      </c>
      <c r="G5533">
        <v>209843059</v>
      </c>
      <c r="I5533" t="s">
        <v>3601</v>
      </c>
      <c r="J5533" t="s">
        <v>8247</v>
      </c>
      <c r="K5533" t="s">
        <v>3624</v>
      </c>
      <c r="L5533" t="s">
        <v>8249</v>
      </c>
      <c r="M5533">
        <v>13</v>
      </c>
      <c r="N5533">
        <v>21.5</v>
      </c>
      <c r="O5533">
        <v>11.5</v>
      </c>
      <c r="P5533">
        <v>11.7</v>
      </c>
      <c r="Q5533">
        <v>19.5</v>
      </c>
      <c r="R5533">
        <v>10</v>
      </c>
      <c r="S5533" t="b">
        <v>0</v>
      </c>
      <c r="T5533" t="b">
        <v>0</v>
      </c>
      <c r="U5533" t="b">
        <v>1</v>
      </c>
      <c r="V5533">
        <v>12000</v>
      </c>
      <c r="W5533">
        <v>10600</v>
      </c>
      <c r="X5533">
        <v>2.5099999999999998</v>
      </c>
      <c r="Y5533">
        <v>12600</v>
      </c>
      <c r="Z5533">
        <v>1.95</v>
      </c>
    </row>
    <row r="5534" spans="1:26">
      <c r="A5534">
        <v>209843058</v>
      </c>
      <c r="B5534" t="s">
        <v>7552</v>
      </c>
      <c r="C5534" t="s">
        <v>3597</v>
      </c>
      <c r="D5534" t="s">
        <v>4034</v>
      </c>
      <c r="E5534" t="s">
        <v>7568</v>
      </c>
      <c r="F5534" t="s">
        <v>3849</v>
      </c>
      <c r="G5534">
        <v>209843058</v>
      </c>
      <c r="I5534" t="s">
        <v>3622</v>
      </c>
      <c r="J5534" t="s">
        <v>8247</v>
      </c>
      <c r="K5534" t="s">
        <v>3624</v>
      </c>
      <c r="L5534" t="s">
        <v>8248</v>
      </c>
      <c r="M5534">
        <v>12.7</v>
      </c>
      <c r="N5534">
        <v>21.5</v>
      </c>
      <c r="O5534">
        <v>10.6</v>
      </c>
      <c r="P5534">
        <v>12.7</v>
      </c>
      <c r="Q5534">
        <v>22.3</v>
      </c>
      <c r="R5534">
        <v>10.199999999999999</v>
      </c>
      <c r="S5534" t="b">
        <v>0</v>
      </c>
      <c r="T5534" t="b">
        <v>0</v>
      </c>
      <c r="U5534" t="b">
        <v>1</v>
      </c>
      <c r="V5534">
        <v>12000</v>
      </c>
      <c r="W5534">
        <v>9900</v>
      </c>
      <c r="X5534">
        <v>2.5499999999999998</v>
      </c>
      <c r="Y5534">
        <v>14000</v>
      </c>
      <c r="Z5534">
        <v>2.29</v>
      </c>
    </row>
    <row r="5535" spans="1:26">
      <c r="A5535">
        <v>208816923</v>
      </c>
      <c r="B5535" t="s">
        <v>7552</v>
      </c>
      <c r="C5535" t="s">
        <v>3597</v>
      </c>
      <c r="D5535" t="s">
        <v>4034</v>
      </c>
      <c r="E5535" t="s">
        <v>5982</v>
      </c>
      <c r="F5535" t="s">
        <v>3849</v>
      </c>
      <c r="G5535">
        <v>208816923</v>
      </c>
      <c r="I5535" t="s">
        <v>3622</v>
      </c>
      <c r="J5535" t="s">
        <v>8166</v>
      </c>
      <c r="K5535" t="s">
        <v>3624</v>
      </c>
      <c r="L5535" t="s">
        <v>8204</v>
      </c>
      <c r="M5535">
        <v>12.7</v>
      </c>
      <c r="N5535">
        <v>21.5</v>
      </c>
      <c r="O5535">
        <v>10.6</v>
      </c>
      <c r="P5535">
        <v>12.7</v>
      </c>
      <c r="Q5535">
        <v>22.3</v>
      </c>
      <c r="R5535">
        <v>10.199999999999999</v>
      </c>
      <c r="S5535" t="b">
        <v>0</v>
      </c>
      <c r="T5535" t="b">
        <v>0</v>
      </c>
      <c r="U5535" t="b">
        <v>1</v>
      </c>
      <c r="V5535">
        <v>12000</v>
      </c>
      <c r="W5535">
        <v>9900</v>
      </c>
      <c r="X5535">
        <v>2.5499999999999998</v>
      </c>
      <c r="Y5535">
        <v>14000</v>
      </c>
      <c r="Z5535">
        <v>2.29</v>
      </c>
    </row>
    <row r="5536" spans="1:26">
      <c r="A5536">
        <v>208130832</v>
      </c>
      <c r="B5536" t="s">
        <v>7552</v>
      </c>
      <c r="C5536" t="s">
        <v>3597</v>
      </c>
      <c r="D5536" t="s">
        <v>4034</v>
      </c>
      <c r="E5536" t="s">
        <v>7560</v>
      </c>
      <c r="F5536" t="s">
        <v>3849</v>
      </c>
      <c r="G5536">
        <v>208130832</v>
      </c>
      <c r="I5536" t="s">
        <v>3622</v>
      </c>
      <c r="J5536" t="s">
        <v>8246</v>
      </c>
      <c r="K5536" t="s">
        <v>3624</v>
      </c>
      <c r="L5536" t="s">
        <v>8206</v>
      </c>
      <c r="M5536">
        <v>12.7</v>
      </c>
      <c r="N5536">
        <v>21.5</v>
      </c>
      <c r="O5536">
        <v>10.6</v>
      </c>
      <c r="P5536">
        <v>12.7</v>
      </c>
      <c r="Q5536">
        <v>22.3</v>
      </c>
      <c r="R5536">
        <v>10.199999999999999</v>
      </c>
      <c r="S5536" t="b">
        <v>0</v>
      </c>
      <c r="T5536" t="b">
        <v>0</v>
      </c>
      <c r="U5536" t="b">
        <v>1</v>
      </c>
      <c r="V5536">
        <v>12000</v>
      </c>
      <c r="W5536">
        <v>9900</v>
      </c>
      <c r="X5536">
        <v>2.5499999999999998</v>
      </c>
      <c r="Y5536">
        <v>14000</v>
      </c>
      <c r="Z5536">
        <v>2.29</v>
      </c>
    </row>
    <row r="5537" spans="1:26">
      <c r="A5537">
        <v>208280086</v>
      </c>
      <c r="B5537" t="s">
        <v>7552</v>
      </c>
      <c r="C5537" t="s">
        <v>3597</v>
      </c>
      <c r="D5537" t="s">
        <v>4034</v>
      </c>
      <c r="E5537" t="s">
        <v>5982</v>
      </c>
      <c r="F5537" t="s">
        <v>3849</v>
      </c>
      <c r="G5537">
        <v>208280086</v>
      </c>
      <c r="I5537" t="s">
        <v>3622</v>
      </c>
      <c r="J5537" t="s">
        <v>8168</v>
      </c>
      <c r="K5537" t="s">
        <v>3624</v>
      </c>
      <c r="L5537" t="s">
        <v>8204</v>
      </c>
      <c r="M5537">
        <v>12.7</v>
      </c>
      <c r="N5537">
        <v>21.5</v>
      </c>
      <c r="O5537">
        <v>10.6</v>
      </c>
      <c r="P5537">
        <v>12.7</v>
      </c>
      <c r="Q5537">
        <v>22.3</v>
      </c>
      <c r="R5537">
        <v>10.199999999999999</v>
      </c>
      <c r="S5537" t="b">
        <v>0</v>
      </c>
      <c r="T5537" t="b">
        <v>0</v>
      </c>
      <c r="U5537" t="b">
        <v>0</v>
      </c>
      <c r="V5537">
        <v>12000</v>
      </c>
      <c r="W5537">
        <v>9900</v>
      </c>
      <c r="X5537">
        <v>2.5499999999999998</v>
      </c>
      <c r="Y5537">
        <v>14000</v>
      </c>
      <c r="Z5537">
        <v>2.29</v>
      </c>
    </row>
    <row r="5538" spans="1:26">
      <c r="A5538">
        <v>207825555</v>
      </c>
      <c r="B5538" t="s">
        <v>7552</v>
      </c>
      <c r="C5538" t="s">
        <v>3597</v>
      </c>
      <c r="D5538" t="s">
        <v>4034</v>
      </c>
      <c r="E5538" t="s">
        <v>5423</v>
      </c>
      <c r="F5538" t="s">
        <v>3849</v>
      </c>
      <c r="G5538">
        <v>207825555</v>
      </c>
      <c r="I5538" t="s">
        <v>3622</v>
      </c>
      <c r="J5538" t="s">
        <v>8158</v>
      </c>
      <c r="K5538" t="s">
        <v>3624</v>
      </c>
      <c r="L5538" t="s">
        <v>8244</v>
      </c>
      <c r="M5538">
        <v>12.7</v>
      </c>
      <c r="N5538">
        <v>21.5</v>
      </c>
      <c r="O5538">
        <v>10.6</v>
      </c>
      <c r="P5538">
        <v>12.7</v>
      </c>
      <c r="Q5538">
        <v>22.3</v>
      </c>
      <c r="R5538">
        <v>10.199999999999999</v>
      </c>
      <c r="S5538" t="b">
        <v>0</v>
      </c>
      <c r="T5538" t="b">
        <v>0</v>
      </c>
      <c r="U5538" t="b">
        <v>1</v>
      </c>
      <c r="V5538">
        <v>12000</v>
      </c>
      <c r="W5538">
        <v>9900</v>
      </c>
      <c r="X5538">
        <v>2.5499999999999998</v>
      </c>
      <c r="Y5538">
        <v>14000</v>
      </c>
      <c r="Z5538">
        <v>2.29</v>
      </c>
    </row>
    <row r="5539" spans="1:26">
      <c r="A5539">
        <v>207862077</v>
      </c>
      <c r="B5539" t="s">
        <v>7552</v>
      </c>
      <c r="C5539" t="s">
        <v>3597</v>
      </c>
      <c r="D5539" t="s">
        <v>4034</v>
      </c>
      <c r="E5539" t="s">
        <v>8154</v>
      </c>
      <c r="F5539" t="s">
        <v>3849</v>
      </c>
      <c r="G5539">
        <v>207862077</v>
      </c>
      <c r="I5539" t="s">
        <v>3622</v>
      </c>
      <c r="J5539" t="s">
        <v>8161</v>
      </c>
      <c r="K5539" t="s">
        <v>3624</v>
      </c>
      <c r="L5539" t="s">
        <v>8245</v>
      </c>
      <c r="M5539">
        <v>12.7</v>
      </c>
      <c r="N5539">
        <v>21.5</v>
      </c>
      <c r="O5539">
        <v>10.6</v>
      </c>
      <c r="P5539">
        <v>12.7</v>
      </c>
      <c r="Q5539">
        <v>22.3</v>
      </c>
      <c r="R5539">
        <v>10.199999999999999</v>
      </c>
      <c r="S5539" t="b">
        <v>0</v>
      </c>
      <c r="T5539" t="b">
        <v>0</v>
      </c>
      <c r="U5539" t="b">
        <v>1</v>
      </c>
      <c r="V5539">
        <v>12000</v>
      </c>
      <c r="W5539">
        <v>9900</v>
      </c>
      <c r="X5539">
        <v>2.5499999999999998</v>
      </c>
      <c r="Y5539">
        <v>14000</v>
      </c>
      <c r="Z5539">
        <v>2.29</v>
      </c>
    </row>
    <row r="5540" spans="1:26">
      <c r="A5540">
        <v>207825536</v>
      </c>
      <c r="B5540" t="s">
        <v>7552</v>
      </c>
      <c r="C5540" t="s">
        <v>3597</v>
      </c>
      <c r="D5540" t="s">
        <v>4034</v>
      </c>
      <c r="E5540" t="s">
        <v>5417</v>
      </c>
      <c r="F5540" t="s">
        <v>3849</v>
      </c>
      <c r="G5540">
        <v>207825536</v>
      </c>
      <c r="I5540" t="s">
        <v>3622</v>
      </c>
      <c r="J5540" t="s">
        <v>8158</v>
      </c>
      <c r="K5540" t="s">
        <v>3624</v>
      </c>
      <c r="L5540" t="s">
        <v>8244</v>
      </c>
      <c r="M5540">
        <v>12.7</v>
      </c>
      <c r="N5540">
        <v>21.5</v>
      </c>
      <c r="O5540">
        <v>10.6</v>
      </c>
      <c r="P5540">
        <v>12.7</v>
      </c>
      <c r="Q5540">
        <v>22.3</v>
      </c>
      <c r="R5540">
        <v>10.199999999999999</v>
      </c>
      <c r="S5540" t="b">
        <v>0</v>
      </c>
      <c r="T5540" t="b">
        <v>0</v>
      </c>
      <c r="U5540" t="b">
        <v>1</v>
      </c>
      <c r="V5540">
        <v>12000</v>
      </c>
      <c r="W5540">
        <v>9900</v>
      </c>
      <c r="X5540">
        <v>2.5499999999999998</v>
      </c>
      <c r="Y5540">
        <v>14000</v>
      </c>
      <c r="Z5540">
        <v>2.29</v>
      </c>
    </row>
    <row r="5541" spans="1:26">
      <c r="A5541">
        <v>207825517</v>
      </c>
      <c r="B5541" t="s">
        <v>7552</v>
      </c>
      <c r="C5541" t="s">
        <v>3597</v>
      </c>
      <c r="D5541" t="s">
        <v>4034</v>
      </c>
      <c r="E5541" t="s">
        <v>5422</v>
      </c>
      <c r="F5541" t="s">
        <v>3849</v>
      </c>
      <c r="G5541">
        <v>207825517</v>
      </c>
      <c r="I5541" t="s">
        <v>3622</v>
      </c>
      <c r="J5541" t="s">
        <v>8158</v>
      </c>
      <c r="K5541" t="s">
        <v>3624</v>
      </c>
      <c r="L5541" t="s">
        <v>8244</v>
      </c>
      <c r="M5541">
        <v>12.7</v>
      </c>
      <c r="N5541">
        <v>21.5</v>
      </c>
      <c r="O5541">
        <v>10.6</v>
      </c>
      <c r="P5541">
        <v>12.7</v>
      </c>
      <c r="Q5541">
        <v>22.3</v>
      </c>
      <c r="R5541">
        <v>10.199999999999999</v>
      </c>
      <c r="S5541" t="b">
        <v>0</v>
      </c>
      <c r="T5541" t="b">
        <v>0</v>
      </c>
      <c r="U5541" t="b">
        <v>1</v>
      </c>
      <c r="V5541">
        <v>12000</v>
      </c>
      <c r="W5541">
        <v>9900</v>
      </c>
      <c r="X5541">
        <v>2.5499999999999998</v>
      </c>
      <c r="Y5541">
        <v>14000</v>
      </c>
      <c r="Z5541">
        <v>2.29</v>
      </c>
    </row>
    <row r="5542" spans="1:26">
      <c r="A5542">
        <v>210857270</v>
      </c>
      <c r="B5542" t="s">
        <v>7552</v>
      </c>
      <c r="C5542" t="s">
        <v>3597</v>
      </c>
      <c r="D5542" t="s">
        <v>4034</v>
      </c>
      <c r="E5542" t="s">
        <v>8221</v>
      </c>
      <c r="F5542" t="s">
        <v>3849</v>
      </c>
      <c r="G5542">
        <v>210857270</v>
      </c>
      <c r="I5542" t="s">
        <v>3622</v>
      </c>
      <c r="J5542" t="s">
        <v>8242</v>
      </c>
      <c r="K5542" t="s">
        <v>3624</v>
      </c>
      <c r="L5542" t="s">
        <v>8243</v>
      </c>
      <c r="M5542">
        <v>12.7</v>
      </c>
      <c r="N5542">
        <v>21.5</v>
      </c>
      <c r="O5542">
        <v>10.6</v>
      </c>
      <c r="P5542">
        <v>12.7</v>
      </c>
      <c r="Q5542">
        <v>22.3</v>
      </c>
      <c r="R5542">
        <v>10.199999999999999</v>
      </c>
      <c r="S5542" t="b">
        <v>0</v>
      </c>
      <c r="T5542" t="b">
        <v>0</v>
      </c>
      <c r="U5542" t="b">
        <v>1</v>
      </c>
      <c r="V5542">
        <v>12000</v>
      </c>
      <c r="W5542">
        <v>9900</v>
      </c>
      <c r="X5542">
        <v>2.5499999999999998</v>
      </c>
      <c r="Y5542">
        <v>14000</v>
      </c>
      <c r="Z5542">
        <v>2.29</v>
      </c>
    </row>
    <row r="5543" spans="1:26">
      <c r="A5543">
        <v>210799593</v>
      </c>
      <c r="B5543" t="s">
        <v>7552</v>
      </c>
      <c r="C5543" t="s">
        <v>3597</v>
      </c>
      <c r="D5543" t="s">
        <v>4034</v>
      </c>
      <c r="E5543" t="s">
        <v>7563</v>
      </c>
      <c r="F5543" t="s">
        <v>3849</v>
      </c>
      <c r="G5543">
        <v>210799593</v>
      </c>
      <c r="I5543" t="s">
        <v>3622</v>
      </c>
      <c r="J5543" t="s">
        <v>6081</v>
      </c>
      <c r="K5543" t="s">
        <v>3624</v>
      </c>
      <c r="L5543" t="s">
        <v>6970</v>
      </c>
      <c r="M5543">
        <v>12.7</v>
      </c>
      <c r="N5543">
        <v>21.5</v>
      </c>
      <c r="O5543">
        <v>10.6</v>
      </c>
      <c r="P5543">
        <v>12.7</v>
      </c>
      <c r="Q5543">
        <v>22.3</v>
      </c>
      <c r="R5543">
        <v>10.199999999999999</v>
      </c>
      <c r="S5543" t="b">
        <v>0</v>
      </c>
      <c r="T5543" t="b">
        <v>0</v>
      </c>
      <c r="U5543" t="b">
        <v>1</v>
      </c>
      <c r="V5543">
        <v>12000</v>
      </c>
      <c r="W5543">
        <v>9900</v>
      </c>
      <c r="X5543">
        <v>2.5499999999999998</v>
      </c>
      <c r="Y5543">
        <v>14000</v>
      </c>
      <c r="Z5543">
        <v>2.29</v>
      </c>
    </row>
    <row r="5544" spans="1:26">
      <c r="A5544">
        <v>210799584</v>
      </c>
      <c r="B5544" t="s">
        <v>7552</v>
      </c>
      <c r="C5544" t="s">
        <v>3597</v>
      </c>
      <c r="D5544" t="s">
        <v>4034</v>
      </c>
      <c r="E5544" t="s">
        <v>7563</v>
      </c>
      <c r="F5544" t="s">
        <v>3621</v>
      </c>
      <c r="G5544">
        <v>210799584</v>
      </c>
      <c r="I5544" t="s">
        <v>3622</v>
      </c>
      <c r="J5544" t="s">
        <v>7996</v>
      </c>
      <c r="K5544" t="s">
        <v>3624</v>
      </c>
      <c r="L5544" t="s">
        <v>6969</v>
      </c>
      <c r="M5544">
        <v>13</v>
      </c>
      <c r="N5544">
        <v>21.5</v>
      </c>
      <c r="O5544">
        <v>10</v>
      </c>
      <c r="P5544">
        <v>13</v>
      </c>
      <c r="Q5544">
        <v>22.7</v>
      </c>
      <c r="R5544">
        <v>10.199999999999999</v>
      </c>
      <c r="S5544" t="b">
        <v>0</v>
      </c>
      <c r="T5544" t="b">
        <v>0</v>
      </c>
      <c r="U5544" t="b">
        <v>1</v>
      </c>
      <c r="V5544">
        <v>12000</v>
      </c>
      <c r="W5544">
        <v>9000</v>
      </c>
      <c r="X5544">
        <v>2.69</v>
      </c>
      <c r="Y5544">
        <v>10500</v>
      </c>
      <c r="Z5544">
        <v>2.59</v>
      </c>
    </row>
    <row r="5545" spans="1:26">
      <c r="A5545">
        <v>209748106</v>
      </c>
      <c r="B5545" t="s">
        <v>7552</v>
      </c>
      <c r="C5545" t="s">
        <v>3597</v>
      </c>
      <c r="D5545" t="s">
        <v>4034</v>
      </c>
      <c r="E5545" t="s">
        <v>5440</v>
      </c>
      <c r="F5545" t="s">
        <v>3621</v>
      </c>
      <c r="G5545">
        <v>209748106</v>
      </c>
      <c r="I5545" t="s">
        <v>3622</v>
      </c>
      <c r="J5545" t="s">
        <v>8052</v>
      </c>
      <c r="K5545" t="s">
        <v>3624</v>
      </c>
      <c r="L5545" t="s">
        <v>6628</v>
      </c>
      <c r="M5545">
        <v>13</v>
      </c>
      <c r="N5545">
        <v>21.5</v>
      </c>
      <c r="O5545">
        <v>10</v>
      </c>
      <c r="P5545">
        <v>13</v>
      </c>
      <c r="Q5545">
        <v>22.7</v>
      </c>
      <c r="R5545">
        <v>10.199999999999999</v>
      </c>
      <c r="S5545" t="b">
        <v>0</v>
      </c>
      <c r="T5545" t="b">
        <v>0</v>
      </c>
      <c r="U5545" t="b">
        <v>1</v>
      </c>
      <c r="V5545">
        <v>12000</v>
      </c>
      <c r="W5545">
        <v>9000</v>
      </c>
      <c r="X5545">
        <v>2.69</v>
      </c>
      <c r="Y5545">
        <v>10500</v>
      </c>
      <c r="Z5545">
        <v>2.59</v>
      </c>
    </row>
    <row r="5546" spans="1:26">
      <c r="A5546">
        <v>208280129</v>
      </c>
      <c r="B5546" t="s">
        <v>7552</v>
      </c>
      <c r="C5546" t="s">
        <v>3597</v>
      </c>
      <c r="D5546" t="s">
        <v>4034</v>
      </c>
      <c r="E5546" t="s">
        <v>5982</v>
      </c>
      <c r="F5546" t="s">
        <v>3621</v>
      </c>
      <c r="G5546">
        <v>208280129</v>
      </c>
      <c r="I5546" t="s">
        <v>3622</v>
      </c>
      <c r="J5546" t="s">
        <v>8207</v>
      </c>
      <c r="K5546" t="s">
        <v>3624</v>
      </c>
      <c r="L5546" t="s">
        <v>8240</v>
      </c>
      <c r="M5546">
        <v>13</v>
      </c>
      <c r="N5546">
        <v>21.5</v>
      </c>
      <c r="O5546">
        <v>10</v>
      </c>
      <c r="P5546">
        <v>13</v>
      </c>
      <c r="Q5546">
        <v>22.7</v>
      </c>
      <c r="R5546">
        <v>10.199999999999999</v>
      </c>
      <c r="S5546" t="b">
        <v>0</v>
      </c>
      <c r="T5546" t="b">
        <v>0</v>
      </c>
      <c r="U5546" t="b">
        <v>0</v>
      </c>
      <c r="V5546">
        <v>12000</v>
      </c>
      <c r="W5546">
        <v>9000</v>
      </c>
      <c r="X5546">
        <v>2.69</v>
      </c>
      <c r="Y5546">
        <v>10500</v>
      </c>
      <c r="Z5546">
        <v>2.59</v>
      </c>
    </row>
    <row r="5547" spans="1:26">
      <c r="A5547">
        <v>208130820</v>
      </c>
      <c r="B5547" t="s">
        <v>7552</v>
      </c>
      <c r="C5547" t="s">
        <v>3597</v>
      </c>
      <c r="D5547" t="s">
        <v>4034</v>
      </c>
      <c r="E5547" t="s">
        <v>7560</v>
      </c>
      <c r="F5547" t="s">
        <v>3621</v>
      </c>
      <c r="G5547">
        <v>208130820</v>
      </c>
      <c r="I5547" t="s">
        <v>3622</v>
      </c>
      <c r="J5547" t="s">
        <v>8205</v>
      </c>
      <c r="K5547" t="s">
        <v>3624</v>
      </c>
      <c r="L5547" t="s">
        <v>8241</v>
      </c>
      <c r="M5547">
        <v>13</v>
      </c>
      <c r="N5547">
        <v>21.5</v>
      </c>
      <c r="O5547">
        <v>10</v>
      </c>
      <c r="P5547">
        <v>13</v>
      </c>
      <c r="Q5547">
        <v>22.7</v>
      </c>
      <c r="R5547">
        <v>10.199999999999999</v>
      </c>
      <c r="S5547" t="b">
        <v>0</v>
      </c>
      <c r="T5547" t="b">
        <v>0</v>
      </c>
      <c r="U5547" t="b">
        <v>1</v>
      </c>
      <c r="V5547">
        <v>12000</v>
      </c>
      <c r="W5547">
        <v>9000</v>
      </c>
      <c r="X5547">
        <v>2.69</v>
      </c>
      <c r="Y5547">
        <v>10500</v>
      </c>
      <c r="Z5547">
        <v>2.59</v>
      </c>
    </row>
    <row r="5548" spans="1:26">
      <c r="A5548">
        <v>208816934</v>
      </c>
      <c r="B5548" t="s">
        <v>7552</v>
      </c>
      <c r="C5548" t="s">
        <v>3597</v>
      </c>
      <c r="D5548" t="s">
        <v>4034</v>
      </c>
      <c r="E5548" t="s">
        <v>5982</v>
      </c>
      <c r="F5548" t="s">
        <v>3621</v>
      </c>
      <c r="G5548">
        <v>208816934</v>
      </c>
      <c r="I5548" t="s">
        <v>3622</v>
      </c>
      <c r="J5548" t="s">
        <v>8203</v>
      </c>
      <c r="K5548" t="s">
        <v>3624</v>
      </c>
      <c r="L5548" t="s">
        <v>8240</v>
      </c>
      <c r="M5548">
        <v>13</v>
      </c>
      <c r="N5548">
        <v>21.5</v>
      </c>
      <c r="O5548">
        <v>10</v>
      </c>
      <c r="P5548">
        <v>13</v>
      </c>
      <c r="Q5548">
        <v>22.7</v>
      </c>
      <c r="R5548">
        <v>10.199999999999999</v>
      </c>
      <c r="S5548" t="b">
        <v>0</v>
      </c>
      <c r="T5548" t="b">
        <v>0</v>
      </c>
      <c r="U5548" t="b">
        <v>1</v>
      </c>
      <c r="V5548">
        <v>12000</v>
      </c>
      <c r="W5548">
        <v>9000</v>
      </c>
      <c r="X5548">
        <v>2.69</v>
      </c>
      <c r="Y5548">
        <v>10500</v>
      </c>
      <c r="Z5548">
        <v>2.59</v>
      </c>
    </row>
    <row r="5549" spans="1:26">
      <c r="A5549">
        <v>208816927</v>
      </c>
      <c r="B5549" t="s">
        <v>7552</v>
      </c>
      <c r="C5549" t="s">
        <v>3597</v>
      </c>
      <c r="D5549" t="s">
        <v>4034</v>
      </c>
      <c r="E5549" t="s">
        <v>5982</v>
      </c>
      <c r="F5549" t="s">
        <v>3753</v>
      </c>
      <c r="G5549">
        <v>208816927</v>
      </c>
      <c r="I5549" t="s">
        <v>3601</v>
      </c>
      <c r="J5549" t="s">
        <v>8203</v>
      </c>
      <c r="K5549" t="s">
        <v>3624</v>
      </c>
      <c r="L5549" t="s">
        <v>8236</v>
      </c>
      <c r="M5549">
        <v>12.5</v>
      </c>
      <c r="N5549">
        <v>21.5</v>
      </c>
      <c r="O5549">
        <v>11.5</v>
      </c>
      <c r="P5549">
        <v>11.7</v>
      </c>
      <c r="Q5549">
        <v>19</v>
      </c>
      <c r="R5549">
        <v>10.3</v>
      </c>
      <c r="S5549" t="b">
        <v>0</v>
      </c>
      <c r="T5549" t="b">
        <v>0</v>
      </c>
      <c r="U5549" t="b">
        <v>1</v>
      </c>
      <c r="V5549">
        <v>11500</v>
      </c>
      <c r="W5549">
        <v>9300</v>
      </c>
      <c r="X5549">
        <v>2.78</v>
      </c>
      <c r="Y5549">
        <v>10100</v>
      </c>
      <c r="Z5549">
        <v>2.39</v>
      </c>
    </row>
    <row r="5550" spans="1:26">
      <c r="A5550">
        <v>208130814</v>
      </c>
      <c r="B5550" t="s">
        <v>7552</v>
      </c>
      <c r="C5550" t="s">
        <v>3597</v>
      </c>
      <c r="D5550" t="s">
        <v>4034</v>
      </c>
      <c r="E5550" t="s">
        <v>7560</v>
      </c>
      <c r="F5550" t="s">
        <v>3753</v>
      </c>
      <c r="G5550">
        <v>208130814</v>
      </c>
      <c r="I5550" t="s">
        <v>3601</v>
      </c>
      <c r="J5550" t="s">
        <v>8205</v>
      </c>
      <c r="K5550" t="s">
        <v>3624</v>
      </c>
      <c r="L5550" t="s">
        <v>8239</v>
      </c>
      <c r="M5550">
        <v>12.5</v>
      </c>
      <c r="N5550">
        <v>21.5</v>
      </c>
      <c r="O5550">
        <v>11.5</v>
      </c>
      <c r="P5550">
        <v>11.7</v>
      </c>
      <c r="Q5550">
        <v>19</v>
      </c>
      <c r="R5550">
        <v>10.3</v>
      </c>
      <c r="S5550" t="b">
        <v>0</v>
      </c>
      <c r="T5550" t="b">
        <v>0</v>
      </c>
      <c r="U5550" t="b">
        <v>1</v>
      </c>
      <c r="V5550">
        <v>11500</v>
      </c>
      <c r="W5550">
        <v>9300</v>
      </c>
      <c r="X5550">
        <v>2.78</v>
      </c>
      <c r="Y5550">
        <v>10100</v>
      </c>
      <c r="Z5550">
        <v>2.39</v>
      </c>
    </row>
    <row r="5551" spans="1:26">
      <c r="A5551">
        <v>208119666</v>
      </c>
      <c r="B5551" t="s">
        <v>7552</v>
      </c>
      <c r="C5551" t="s">
        <v>3597</v>
      </c>
      <c r="D5551" t="s">
        <v>4034</v>
      </c>
      <c r="E5551" t="s">
        <v>8217</v>
      </c>
      <c r="F5551" t="s">
        <v>3753</v>
      </c>
      <c r="G5551">
        <v>208119666</v>
      </c>
      <c r="I5551" t="s">
        <v>3601</v>
      </c>
      <c r="J5551" t="s">
        <v>8237</v>
      </c>
      <c r="K5551" t="s">
        <v>3624</v>
      </c>
      <c r="L5551" t="s">
        <v>8238</v>
      </c>
      <c r="M5551">
        <v>12.5</v>
      </c>
      <c r="N5551">
        <v>21.5</v>
      </c>
      <c r="O5551">
        <v>11.5</v>
      </c>
      <c r="P5551">
        <v>11.7</v>
      </c>
      <c r="Q5551">
        <v>19</v>
      </c>
      <c r="R5551">
        <v>10.3</v>
      </c>
      <c r="S5551" t="b">
        <v>0</v>
      </c>
      <c r="T5551" t="b">
        <v>0</v>
      </c>
      <c r="U5551" t="b">
        <v>1</v>
      </c>
      <c r="V5551">
        <v>11500</v>
      </c>
      <c r="W5551">
        <v>9300</v>
      </c>
      <c r="X5551">
        <v>2.78</v>
      </c>
      <c r="Y5551">
        <v>10100</v>
      </c>
      <c r="Z5551">
        <v>2.39</v>
      </c>
    </row>
    <row r="5552" spans="1:26">
      <c r="A5552">
        <v>208280099</v>
      </c>
      <c r="B5552" t="s">
        <v>7552</v>
      </c>
      <c r="C5552" t="s">
        <v>3597</v>
      </c>
      <c r="D5552" t="s">
        <v>4034</v>
      </c>
      <c r="E5552" t="s">
        <v>5982</v>
      </c>
      <c r="F5552" t="s">
        <v>3753</v>
      </c>
      <c r="G5552">
        <v>208280099</v>
      </c>
      <c r="I5552" t="s">
        <v>3601</v>
      </c>
      <c r="J5552" t="s">
        <v>8207</v>
      </c>
      <c r="K5552" t="s">
        <v>3624</v>
      </c>
      <c r="L5552" t="s">
        <v>8236</v>
      </c>
      <c r="M5552">
        <v>12.5</v>
      </c>
      <c r="N5552">
        <v>21.5</v>
      </c>
      <c r="O5552">
        <v>11.5</v>
      </c>
      <c r="P5552">
        <v>11.7</v>
      </c>
      <c r="Q5552">
        <v>19</v>
      </c>
      <c r="R5552">
        <v>10.3</v>
      </c>
      <c r="S5552" t="b">
        <v>0</v>
      </c>
      <c r="T5552" t="b">
        <v>0</v>
      </c>
      <c r="U5552" t="b">
        <v>0</v>
      </c>
      <c r="V5552">
        <v>11500</v>
      </c>
      <c r="W5552">
        <v>9300</v>
      </c>
      <c r="X5552">
        <v>2.78</v>
      </c>
      <c r="Y5552">
        <v>10100</v>
      </c>
      <c r="Z5552">
        <v>2.39</v>
      </c>
    </row>
    <row r="5553" spans="1:26">
      <c r="A5553">
        <v>207657371</v>
      </c>
      <c r="B5553" t="s">
        <v>7552</v>
      </c>
      <c r="C5553" t="s">
        <v>3597</v>
      </c>
      <c r="D5553" t="s">
        <v>4034</v>
      </c>
      <c r="E5553" t="s">
        <v>8233</v>
      </c>
      <c r="F5553" t="s">
        <v>3753</v>
      </c>
      <c r="G5553">
        <v>207657371</v>
      </c>
      <c r="I5553" t="s">
        <v>3601</v>
      </c>
      <c r="J5553" t="s">
        <v>8234</v>
      </c>
      <c r="K5553" t="s">
        <v>3624</v>
      </c>
      <c r="L5553" t="s">
        <v>8235</v>
      </c>
      <c r="M5553">
        <v>12.5</v>
      </c>
      <c r="N5553">
        <v>21.5</v>
      </c>
      <c r="O5553">
        <v>11.5</v>
      </c>
      <c r="P5553">
        <v>11.7</v>
      </c>
      <c r="Q5553">
        <v>19</v>
      </c>
      <c r="R5553">
        <v>10.3</v>
      </c>
      <c r="S5553" t="b">
        <v>0</v>
      </c>
      <c r="T5553" t="b">
        <v>0</v>
      </c>
      <c r="U5553" t="b">
        <v>1</v>
      </c>
      <c r="V5553">
        <v>11500</v>
      </c>
      <c r="W5553">
        <v>9300</v>
      </c>
      <c r="X5553">
        <v>2.78</v>
      </c>
      <c r="Y5553">
        <v>10100</v>
      </c>
      <c r="Z5553">
        <v>2.39</v>
      </c>
    </row>
    <row r="5554" spans="1:26">
      <c r="A5554">
        <v>207825495</v>
      </c>
      <c r="B5554" t="s">
        <v>7552</v>
      </c>
      <c r="C5554" t="s">
        <v>3597</v>
      </c>
      <c r="D5554" t="s">
        <v>4034</v>
      </c>
      <c r="E5554" t="s">
        <v>6587</v>
      </c>
      <c r="F5554" t="s">
        <v>3753</v>
      </c>
      <c r="G5554">
        <v>207825495</v>
      </c>
      <c r="I5554" t="s">
        <v>3601</v>
      </c>
      <c r="J5554" t="s">
        <v>8201</v>
      </c>
      <c r="K5554" t="s">
        <v>3624</v>
      </c>
      <c r="L5554" t="s">
        <v>8232</v>
      </c>
      <c r="M5554">
        <v>12.5</v>
      </c>
      <c r="N5554">
        <v>21.5</v>
      </c>
      <c r="O5554">
        <v>11.5</v>
      </c>
      <c r="P5554">
        <v>11.7</v>
      </c>
      <c r="Q5554">
        <v>19</v>
      </c>
      <c r="R5554">
        <v>10.3</v>
      </c>
      <c r="S5554" t="b">
        <v>0</v>
      </c>
      <c r="T5554" t="b">
        <v>0</v>
      </c>
      <c r="U5554" t="b">
        <v>1</v>
      </c>
      <c r="V5554">
        <v>11500</v>
      </c>
      <c r="W5554">
        <v>9300</v>
      </c>
      <c r="X5554">
        <v>2.78</v>
      </c>
      <c r="Y5554">
        <v>10100</v>
      </c>
      <c r="Z5554">
        <v>2.39</v>
      </c>
    </row>
    <row r="5555" spans="1:26">
      <c r="A5555">
        <v>209748104</v>
      </c>
      <c r="B5555" t="s">
        <v>7552</v>
      </c>
      <c r="C5555" t="s">
        <v>3597</v>
      </c>
      <c r="D5555" t="s">
        <v>4034</v>
      </c>
      <c r="E5555" t="s">
        <v>5440</v>
      </c>
      <c r="F5555" t="s">
        <v>3753</v>
      </c>
      <c r="G5555">
        <v>209748104</v>
      </c>
      <c r="I5555" t="s">
        <v>3601</v>
      </c>
      <c r="J5555" t="s">
        <v>8052</v>
      </c>
      <c r="K5555" t="s">
        <v>3624</v>
      </c>
      <c r="L5555" t="s">
        <v>8006</v>
      </c>
      <c r="M5555">
        <v>12.5</v>
      </c>
      <c r="N5555">
        <v>21.5</v>
      </c>
      <c r="O5555">
        <v>11.5</v>
      </c>
      <c r="P5555">
        <v>11.7</v>
      </c>
      <c r="Q5555">
        <v>19</v>
      </c>
      <c r="R5555">
        <v>10.3</v>
      </c>
      <c r="S5555" t="b">
        <v>0</v>
      </c>
      <c r="T5555" t="b">
        <v>0</v>
      </c>
      <c r="U5555" t="b">
        <v>1</v>
      </c>
      <c r="V5555">
        <v>11500</v>
      </c>
      <c r="W5555">
        <v>9300</v>
      </c>
      <c r="X5555">
        <v>2.78</v>
      </c>
      <c r="Y5555">
        <v>10100</v>
      </c>
      <c r="Z5555">
        <v>2.39</v>
      </c>
    </row>
    <row r="5556" spans="1:26">
      <c r="A5556">
        <v>210799583</v>
      </c>
      <c r="B5556" t="s">
        <v>7552</v>
      </c>
      <c r="C5556" t="s">
        <v>3597</v>
      </c>
      <c r="D5556" t="s">
        <v>4034</v>
      </c>
      <c r="E5556" t="s">
        <v>7563</v>
      </c>
      <c r="F5556" t="s">
        <v>3753</v>
      </c>
      <c r="G5556">
        <v>210799583</v>
      </c>
      <c r="I5556" t="s">
        <v>3601</v>
      </c>
      <c r="J5556" t="s">
        <v>7996</v>
      </c>
      <c r="K5556" t="s">
        <v>3624</v>
      </c>
      <c r="L5556" t="s">
        <v>7046</v>
      </c>
      <c r="M5556">
        <v>12.5</v>
      </c>
      <c r="N5556">
        <v>21.5</v>
      </c>
      <c r="O5556">
        <v>11.5</v>
      </c>
      <c r="P5556">
        <v>11.7</v>
      </c>
      <c r="Q5556">
        <v>19</v>
      </c>
      <c r="R5556">
        <v>10.3</v>
      </c>
      <c r="S5556" t="b">
        <v>0</v>
      </c>
      <c r="T5556" t="b">
        <v>0</v>
      </c>
      <c r="U5556" t="b">
        <v>1</v>
      </c>
      <c r="V5556">
        <v>11500</v>
      </c>
      <c r="W5556">
        <v>9300</v>
      </c>
      <c r="X5556">
        <v>2.78</v>
      </c>
      <c r="Y5556">
        <v>10100</v>
      </c>
      <c r="Z5556">
        <v>2.39</v>
      </c>
    </row>
    <row r="5557" spans="1:26">
      <c r="A5557">
        <v>210799592</v>
      </c>
      <c r="B5557" t="s">
        <v>7552</v>
      </c>
      <c r="C5557" t="s">
        <v>3597</v>
      </c>
      <c r="D5557" t="s">
        <v>4034</v>
      </c>
      <c r="E5557" t="s">
        <v>7563</v>
      </c>
      <c r="F5557" t="s">
        <v>3753</v>
      </c>
      <c r="G5557">
        <v>210799592</v>
      </c>
      <c r="I5557" t="s">
        <v>3601</v>
      </c>
      <c r="J5557" t="s">
        <v>6079</v>
      </c>
      <c r="K5557" t="s">
        <v>3624</v>
      </c>
      <c r="L5557" t="s">
        <v>7047</v>
      </c>
      <c r="M5557">
        <v>14</v>
      </c>
      <c r="N5557">
        <v>23</v>
      </c>
      <c r="O5557">
        <v>12</v>
      </c>
      <c r="P5557">
        <v>13.2</v>
      </c>
      <c r="Q5557">
        <v>20.2</v>
      </c>
      <c r="R5557">
        <v>12</v>
      </c>
      <c r="S5557" t="b">
        <v>0</v>
      </c>
      <c r="T5557" t="b">
        <v>0</v>
      </c>
      <c r="U5557" t="b">
        <v>1</v>
      </c>
      <c r="V5557">
        <v>9000</v>
      </c>
      <c r="W5557">
        <v>10100</v>
      </c>
      <c r="X5557">
        <v>2.41</v>
      </c>
      <c r="Y5557">
        <v>11600</v>
      </c>
      <c r="Z5557">
        <v>1.9</v>
      </c>
    </row>
    <row r="5558" spans="1:26">
      <c r="A5558">
        <v>207825519</v>
      </c>
      <c r="B5558" t="s">
        <v>7552</v>
      </c>
      <c r="C5558" t="s">
        <v>3597</v>
      </c>
      <c r="D5558" t="s">
        <v>4034</v>
      </c>
      <c r="E5558" t="s">
        <v>5422</v>
      </c>
      <c r="F5558" t="s">
        <v>3753</v>
      </c>
      <c r="G5558">
        <v>207825519</v>
      </c>
      <c r="I5558" t="s">
        <v>3601</v>
      </c>
      <c r="J5558" t="s">
        <v>8152</v>
      </c>
      <c r="K5558" t="s">
        <v>3624</v>
      </c>
      <c r="L5558" t="s">
        <v>8230</v>
      </c>
      <c r="M5558">
        <v>14</v>
      </c>
      <c r="N5558">
        <v>23</v>
      </c>
      <c r="O5558">
        <v>12</v>
      </c>
      <c r="P5558">
        <v>13.2</v>
      </c>
      <c r="Q5558">
        <v>20.2</v>
      </c>
      <c r="R5558">
        <v>12</v>
      </c>
      <c r="S5558" t="b">
        <v>0</v>
      </c>
      <c r="T5558" t="b">
        <v>0</v>
      </c>
      <c r="U5558" t="b">
        <v>1</v>
      </c>
      <c r="V5558">
        <v>9000</v>
      </c>
      <c r="W5558">
        <v>10100</v>
      </c>
      <c r="X5558">
        <v>2.41</v>
      </c>
      <c r="Y5558">
        <v>11600</v>
      </c>
      <c r="Z5558">
        <v>1.9</v>
      </c>
    </row>
    <row r="5559" spans="1:26">
      <c r="A5559">
        <v>207825538</v>
      </c>
      <c r="B5559" t="s">
        <v>7552</v>
      </c>
      <c r="C5559" t="s">
        <v>3597</v>
      </c>
      <c r="D5559" t="s">
        <v>4034</v>
      </c>
      <c r="E5559" t="s">
        <v>5417</v>
      </c>
      <c r="F5559" t="s">
        <v>3753</v>
      </c>
      <c r="G5559">
        <v>207825538</v>
      </c>
      <c r="I5559" t="s">
        <v>3601</v>
      </c>
      <c r="J5559" t="s">
        <v>8152</v>
      </c>
      <c r="K5559" t="s">
        <v>3624</v>
      </c>
      <c r="L5559" t="s">
        <v>8230</v>
      </c>
      <c r="M5559">
        <v>14</v>
      </c>
      <c r="N5559">
        <v>23</v>
      </c>
      <c r="O5559">
        <v>12</v>
      </c>
      <c r="P5559">
        <v>13.2</v>
      </c>
      <c r="Q5559">
        <v>20.2</v>
      </c>
      <c r="R5559">
        <v>12</v>
      </c>
      <c r="S5559" t="b">
        <v>0</v>
      </c>
      <c r="T5559" t="b">
        <v>0</v>
      </c>
      <c r="U5559" t="b">
        <v>1</v>
      </c>
      <c r="V5559">
        <v>9000</v>
      </c>
      <c r="W5559">
        <v>10100</v>
      </c>
      <c r="X5559">
        <v>2.41</v>
      </c>
      <c r="Y5559">
        <v>11600</v>
      </c>
      <c r="Z5559">
        <v>1.9</v>
      </c>
    </row>
    <row r="5560" spans="1:26">
      <c r="A5560">
        <v>207862079</v>
      </c>
      <c r="B5560" t="s">
        <v>7552</v>
      </c>
      <c r="C5560" t="s">
        <v>3597</v>
      </c>
      <c r="D5560" t="s">
        <v>4034</v>
      </c>
      <c r="E5560" t="s">
        <v>8154</v>
      </c>
      <c r="F5560" t="s">
        <v>3753</v>
      </c>
      <c r="G5560">
        <v>207862079</v>
      </c>
      <c r="I5560" t="s">
        <v>3601</v>
      </c>
      <c r="J5560" t="s">
        <v>8155</v>
      </c>
      <c r="K5560" t="s">
        <v>3624</v>
      </c>
      <c r="L5560" t="s">
        <v>8231</v>
      </c>
      <c r="M5560">
        <v>14</v>
      </c>
      <c r="N5560">
        <v>23</v>
      </c>
      <c r="O5560">
        <v>12</v>
      </c>
      <c r="P5560">
        <v>13.2</v>
      </c>
      <c r="Q5560">
        <v>20.2</v>
      </c>
      <c r="R5560">
        <v>12</v>
      </c>
      <c r="S5560" t="b">
        <v>0</v>
      </c>
      <c r="T5560" t="b">
        <v>0</v>
      </c>
      <c r="U5560" t="b">
        <v>1</v>
      </c>
      <c r="V5560">
        <v>9000</v>
      </c>
      <c r="W5560">
        <v>10100</v>
      </c>
      <c r="X5560">
        <v>2.41</v>
      </c>
      <c r="Y5560">
        <v>11600</v>
      </c>
      <c r="Z5560">
        <v>1.9</v>
      </c>
    </row>
    <row r="5561" spans="1:26">
      <c r="A5561">
        <v>207825557</v>
      </c>
      <c r="B5561" t="s">
        <v>7552</v>
      </c>
      <c r="C5561" t="s">
        <v>3597</v>
      </c>
      <c r="D5561" t="s">
        <v>4034</v>
      </c>
      <c r="E5561" t="s">
        <v>5423</v>
      </c>
      <c r="F5561" t="s">
        <v>3753</v>
      </c>
      <c r="G5561">
        <v>207825557</v>
      </c>
      <c r="I5561" t="s">
        <v>3601</v>
      </c>
      <c r="J5561" t="s">
        <v>8152</v>
      </c>
      <c r="K5561" t="s">
        <v>3624</v>
      </c>
      <c r="L5561" t="s">
        <v>8230</v>
      </c>
      <c r="M5561">
        <v>14</v>
      </c>
      <c r="N5561">
        <v>23</v>
      </c>
      <c r="O5561">
        <v>12</v>
      </c>
      <c r="P5561">
        <v>13.2</v>
      </c>
      <c r="Q5561">
        <v>20.2</v>
      </c>
      <c r="R5561">
        <v>12</v>
      </c>
      <c r="S5561" t="b">
        <v>0</v>
      </c>
      <c r="T5561" t="b">
        <v>0</v>
      </c>
      <c r="U5561" t="b">
        <v>1</v>
      </c>
      <c r="V5561">
        <v>9000</v>
      </c>
      <c r="W5561">
        <v>10100</v>
      </c>
      <c r="X5561">
        <v>2.41</v>
      </c>
      <c r="Y5561">
        <v>11600</v>
      </c>
      <c r="Z5561">
        <v>1.9</v>
      </c>
    </row>
    <row r="5562" spans="1:26">
      <c r="A5562">
        <v>208280115</v>
      </c>
      <c r="B5562" t="s">
        <v>7552</v>
      </c>
      <c r="C5562" t="s">
        <v>3597</v>
      </c>
      <c r="D5562" t="s">
        <v>4034</v>
      </c>
      <c r="E5562" t="s">
        <v>5982</v>
      </c>
      <c r="F5562" t="s">
        <v>3753</v>
      </c>
      <c r="G5562">
        <v>208280115</v>
      </c>
      <c r="I5562" t="s">
        <v>3601</v>
      </c>
      <c r="J5562" t="s">
        <v>8145</v>
      </c>
      <c r="K5562" t="s">
        <v>3624</v>
      </c>
      <c r="L5562" t="s">
        <v>8215</v>
      </c>
      <c r="M5562">
        <v>14</v>
      </c>
      <c r="N5562">
        <v>23</v>
      </c>
      <c r="O5562">
        <v>12</v>
      </c>
      <c r="P5562">
        <v>13.2</v>
      </c>
      <c r="Q5562">
        <v>20.2</v>
      </c>
      <c r="R5562">
        <v>12</v>
      </c>
      <c r="S5562" t="b">
        <v>0</v>
      </c>
      <c r="T5562" t="b">
        <v>0</v>
      </c>
      <c r="U5562" t="b">
        <v>0</v>
      </c>
      <c r="V5562">
        <v>9000</v>
      </c>
      <c r="W5562">
        <v>10100</v>
      </c>
      <c r="X5562">
        <v>2.41</v>
      </c>
      <c r="Y5562">
        <v>11600</v>
      </c>
      <c r="Z5562">
        <v>1.9</v>
      </c>
    </row>
    <row r="5563" spans="1:26">
      <c r="A5563">
        <v>208130837</v>
      </c>
      <c r="B5563" t="s">
        <v>7552</v>
      </c>
      <c r="C5563" t="s">
        <v>3597</v>
      </c>
      <c r="D5563" t="s">
        <v>4034</v>
      </c>
      <c r="E5563" t="s">
        <v>7560</v>
      </c>
      <c r="F5563" t="s">
        <v>3753</v>
      </c>
      <c r="G5563">
        <v>208130837</v>
      </c>
      <c r="I5563" t="s">
        <v>3601</v>
      </c>
      <c r="J5563" t="s">
        <v>8226</v>
      </c>
      <c r="K5563" t="s">
        <v>3624</v>
      </c>
      <c r="L5563" t="s">
        <v>8216</v>
      </c>
      <c r="M5563">
        <v>14</v>
      </c>
      <c r="N5563">
        <v>23</v>
      </c>
      <c r="O5563">
        <v>12</v>
      </c>
      <c r="P5563">
        <v>13.2</v>
      </c>
      <c r="Q5563">
        <v>20.2</v>
      </c>
      <c r="R5563">
        <v>12</v>
      </c>
      <c r="S5563" t="b">
        <v>0</v>
      </c>
      <c r="T5563" t="b">
        <v>0</v>
      </c>
      <c r="U5563" t="b">
        <v>1</v>
      </c>
      <c r="V5563">
        <v>9000</v>
      </c>
      <c r="W5563">
        <v>10100</v>
      </c>
      <c r="X5563">
        <v>2.41</v>
      </c>
      <c r="Y5563">
        <v>11600</v>
      </c>
      <c r="Z5563">
        <v>1.9</v>
      </c>
    </row>
    <row r="5564" spans="1:26">
      <c r="A5564">
        <v>208816930</v>
      </c>
      <c r="B5564" t="s">
        <v>7552</v>
      </c>
      <c r="C5564" t="s">
        <v>3597</v>
      </c>
      <c r="D5564" t="s">
        <v>4034</v>
      </c>
      <c r="E5564" t="s">
        <v>5982</v>
      </c>
      <c r="F5564" t="s">
        <v>3753</v>
      </c>
      <c r="G5564">
        <v>208816930</v>
      </c>
      <c r="I5564" t="s">
        <v>3601</v>
      </c>
      <c r="J5564" t="s">
        <v>8147</v>
      </c>
      <c r="K5564" t="s">
        <v>3624</v>
      </c>
      <c r="L5564" t="s">
        <v>8215</v>
      </c>
      <c r="M5564">
        <v>14</v>
      </c>
      <c r="N5564">
        <v>23</v>
      </c>
      <c r="O5564">
        <v>12</v>
      </c>
      <c r="P5564">
        <v>13.2</v>
      </c>
      <c r="Q5564">
        <v>20.2</v>
      </c>
      <c r="R5564">
        <v>12</v>
      </c>
      <c r="S5564" t="b">
        <v>0</v>
      </c>
      <c r="T5564" t="b">
        <v>0</v>
      </c>
      <c r="U5564" t="b">
        <v>1</v>
      </c>
      <c r="V5564">
        <v>9000</v>
      </c>
      <c r="W5564">
        <v>10100</v>
      </c>
      <c r="X5564">
        <v>2.41</v>
      </c>
      <c r="Y5564">
        <v>11600</v>
      </c>
      <c r="Z5564">
        <v>1.9</v>
      </c>
    </row>
    <row r="5565" spans="1:26">
      <c r="A5565">
        <v>209843082</v>
      </c>
      <c r="B5565" t="s">
        <v>7552</v>
      </c>
      <c r="C5565" t="s">
        <v>3597</v>
      </c>
      <c r="D5565" t="s">
        <v>4034</v>
      </c>
      <c r="E5565" t="s">
        <v>7568</v>
      </c>
      <c r="F5565" t="s">
        <v>3753</v>
      </c>
      <c r="G5565">
        <v>209843082</v>
      </c>
      <c r="I5565" t="s">
        <v>3601</v>
      </c>
      <c r="J5565" t="s">
        <v>8227</v>
      </c>
      <c r="K5565" t="s">
        <v>3624</v>
      </c>
      <c r="L5565" t="s">
        <v>8229</v>
      </c>
      <c r="M5565">
        <v>14</v>
      </c>
      <c r="N5565">
        <v>23</v>
      </c>
      <c r="O5565">
        <v>12</v>
      </c>
      <c r="P5565">
        <v>13.2</v>
      </c>
      <c r="Q5565">
        <v>20.2</v>
      </c>
      <c r="R5565">
        <v>12</v>
      </c>
      <c r="S5565" t="b">
        <v>0</v>
      </c>
      <c r="T5565" t="b">
        <v>0</v>
      </c>
      <c r="U5565" t="b">
        <v>1</v>
      </c>
      <c r="V5565">
        <v>9000</v>
      </c>
      <c r="W5565">
        <v>10100</v>
      </c>
      <c r="X5565">
        <v>2.41</v>
      </c>
      <c r="Y5565">
        <v>11600</v>
      </c>
      <c r="Z5565">
        <v>1.9</v>
      </c>
    </row>
    <row r="5566" spans="1:26">
      <c r="A5566">
        <v>209843081</v>
      </c>
      <c r="B5566" t="s">
        <v>7552</v>
      </c>
      <c r="C5566" t="s">
        <v>3597</v>
      </c>
      <c r="D5566" t="s">
        <v>4034</v>
      </c>
      <c r="E5566" t="s">
        <v>7568</v>
      </c>
      <c r="F5566" t="s">
        <v>3849</v>
      </c>
      <c r="G5566">
        <v>209843081</v>
      </c>
      <c r="I5566" t="s">
        <v>3622</v>
      </c>
      <c r="J5566" t="s">
        <v>8227</v>
      </c>
      <c r="K5566" t="s">
        <v>3624</v>
      </c>
      <c r="L5566" t="s">
        <v>8228</v>
      </c>
      <c r="M5566">
        <v>13</v>
      </c>
      <c r="N5566">
        <v>20.5</v>
      </c>
      <c r="O5566">
        <v>10.8</v>
      </c>
      <c r="P5566">
        <v>13</v>
      </c>
      <c r="Q5566">
        <v>20.5</v>
      </c>
      <c r="R5566">
        <v>10.3</v>
      </c>
      <c r="S5566" t="b">
        <v>0</v>
      </c>
      <c r="T5566" t="b">
        <v>0</v>
      </c>
      <c r="U5566" t="b">
        <v>1</v>
      </c>
      <c r="V5566">
        <v>9000</v>
      </c>
      <c r="W5566">
        <v>9000</v>
      </c>
      <c r="X5566">
        <v>1.91</v>
      </c>
      <c r="Y5566">
        <v>11000</v>
      </c>
      <c r="Z5566">
        <v>1.69</v>
      </c>
    </row>
    <row r="5567" spans="1:26">
      <c r="A5567">
        <v>208816922</v>
      </c>
      <c r="B5567" t="s">
        <v>7552</v>
      </c>
      <c r="C5567" t="s">
        <v>3597</v>
      </c>
      <c r="D5567" t="s">
        <v>4034</v>
      </c>
      <c r="E5567" t="s">
        <v>5982</v>
      </c>
      <c r="F5567" t="s">
        <v>3849</v>
      </c>
      <c r="G5567">
        <v>208816922</v>
      </c>
      <c r="I5567" t="s">
        <v>3622</v>
      </c>
      <c r="J5567" t="s">
        <v>8147</v>
      </c>
      <c r="K5567" t="s">
        <v>3624</v>
      </c>
      <c r="L5567" t="s">
        <v>8195</v>
      </c>
      <c r="M5567">
        <v>13</v>
      </c>
      <c r="N5567">
        <v>20.5</v>
      </c>
      <c r="O5567">
        <v>10.8</v>
      </c>
      <c r="P5567">
        <v>13</v>
      </c>
      <c r="Q5567">
        <v>20.5</v>
      </c>
      <c r="R5567">
        <v>10.3</v>
      </c>
      <c r="S5567" t="b">
        <v>0</v>
      </c>
      <c r="T5567" t="b">
        <v>0</v>
      </c>
      <c r="U5567" t="b">
        <v>1</v>
      </c>
      <c r="V5567">
        <v>9000</v>
      </c>
      <c r="W5567">
        <v>9000</v>
      </c>
      <c r="X5567">
        <v>1.91</v>
      </c>
      <c r="Y5567">
        <v>11000</v>
      </c>
      <c r="Z5567">
        <v>1.69</v>
      </c>
    </row>
    <row r="5568" spans="1:26">
      <c r="A5568">
        <v>208130831</v>
      </c>
      <c r="B5568" t="s">
        <v>7552</v>
      </c>
      <c r="C5568" t="s">
        <v>3597</v>
      </c>
      <c r="D5568" t="s">
        <v>4034</v>
      </c>
      <c r="E5568" t="s">
        <v>7560</v>
      </c>
      <c r="F5568" t="s">
        <v>3849</v>
      </c>
      <c r="G5568">
        <v>208130831</v>
      </c>
      <c r="I5568" t="s">
        <v>3622</v>
      </c>
      <c r="J5568" t="s">
        <v>8226</v>
      </c>
      <c r="K5568" t="s">
        <v>3624</v>
      </c>
      <c r="L5568" t="s">
        <v>8197</v>
      </c>
      <c r="M5568">
        <v>13</v>
      </c>
      <c r="N5568">
        <v>20.5</v>
      </c>
      <c r="O5568">
        <v>10.8</v>
      </c>
      <c r="P5568">
        <v>13</v>
      </c>
      <c r="Q5568">
        <v>20.5</v>
      </c>
      <c r="R5568">
        <v>10.3</v>
      </c>
      <c r="S5568" t="b">
        <v>0</v>
      </c>
      <c r="T5568" t="b">
        <v>0</v>
      </c>
      <c r="U5568" t="b">
        <v>1</v>
      </c>
      <c r="V5568">
        <v>9000</v>
      </c>
      <c r="W5568">
        <v>9000</v>
      </c>
      <c r="X5568">
        <v>1.91</v>
      </c>
      <c r="Y5568">
        <v>11000</v>
      </c>
      <c r="Z5568">
        <v>1.69</v>
      </c>
    </row>
    <row r="5569" spans="1:26">
      <c r="A5569">
        <v>208280085</v>
      </c>
      <c r="B5569" t="s">
        <v>7552</v>
      </c>
      <c r="C5569" t="s">
        <v>3597</v>
      </c>
      <c r="D5569" t="s">
        <v>4034</v>
      </c>
      <c r="E5569" t="s">
        <v>5982</v>
      </c>
      <c r="F5569" t="s">
        <v>3849</v>
      </c>
      <c r="G5569">
        <v>208280085</v>
      </c>
      <c r="I5569" t="s">
        <v>3622</v>
      </c>
      <c r="J5569" t="s">
        <v>8145</v>
      </c>
      <c r="K5569" t="s">
        <v>3624</v>
      </c>
      <c r="L5569" t="s">
        <v>8195</v>
      </c>
      <c r="M5569">
        <v>13</v>
      </c>
      <c r="N5569">
        <v>20.5</v>
      </c>
      <c r="O5569">
        <v>10.8</v>
      </c>
      <c r="P5569">
        <v>13</v>
      </c>
      <c r="Q5569">
        <v>20.5</v>
      </c>
      <c r="R5569">
        <v>10.3</v>
      </c>
      <c r="S5569" t="b">
        <v>0</v>
      </c>
      <c r="T5569" t="b">
        <v>0</v>
      </c>
      <c r="U5569" t="b">
        <v>0</v>
      </c>
      <c r="V5569">
        <v>9000</v>
      </c>
      <c r="W5569">
        <v>9000</v>
      </c>
      <c r="X5569">
        <v>1.91</v>
      </c>
      <c r="Y5569">
        <v>11000</v>
      </c>
      <c r="Z5569">
        <v>1.69</v>
      </c>
    </row>
    <row r="5570" spans="1:26">
      <c r="A5570">
        <v>207825554</v>
      </c>
      <c r="B5570" t="s">
        <v>7552</v>
      </c>
      <c r="C5570" t="s">
        <v>3597</v>
      </c>
      <c r="D5570" t="s">
        <v>4034</v>
      </c>
      <c r="E5570" t="s">
        <v>5423</v>
      </c>
      <c r="F5570" t="s">
        <v>3849</v>
      </c>
      <c r="G5570">
        <v>207825554</v>
      </c>
      <c r="I5570" t="s">
        <v>3622</v>
      </c>
      <c r="J5570" t="s">
        <v>8152</v>
      </c>
      <c r="K5570" t="s">
        <v>3624</v>
      </c>
      <c r="L5570" t="s">
        <v>8224</v>
      </c>
      <c r="M5570">
        <v>13</v>
      </c>
      <c r="N5570">
        <v>20.5</v>
      </c>
      <c r="O5570">
        <v>10.8</v>
      </c>
      <c r="P5570">
        <v>13</v>
      </c>
      <c r="Q5570">
        <v>20.5</v>
      </c>
      <c r="R5570">
        <v>10.3</v>
      </c>
      <c r="S5570" t="b">
        <v>0</v>
      </c>
      <c r="T5570" t="b">
        <v>0</v>
      </c>
      <c r="U5570" t="b">
        <v>1</v>
      </c>
      <c r="V5570">
        <v>9000</v>
      </c>
      <c r="W5570">
        <v>9000</v>
      </c>
      <c r="X5570">
        <v>1.91</v>
      </c>
      <c r="Y5570">
        <v>11000</v>
      </c>
      <c r="Z5570">
        <v>1.69</v>
      </c>
    </row>
    <row r="5571" spans="1:26">
      <c r="A5571">
        <v>207862076</v>
      </c>
      <c r="B5571" t="s">
        <v>7552</v>
      </c>
      <c r="C5571" t="s">
        <v>3597</v>
      </c>
      <c r="D5571" t="s">
        <v>4034</v>
      </c>
      <c r="E5571" t="s">
        <v>8154</v>
      </c>
      <c r="F5571" t="s">
        <v>3849</v>
      </c>
      <c r="G5571">
        <v>207862076</v>
      </c>
      <c r="I5571" t="s">
        <v>3622</v>
      </c>
      <c r="J5571" t="s">
        <v>8155</v>
      </c>
      <c r="K5571" t="s">
        <v>3624</v>
      </c>
      <c r="L5571" t="s">
        <v>8225</v>
      </c>
      <c r="M5571">
        <v>13</v>
      </c>
      <c r="N5571">
        <v>20.5</v>
      </c>
      <c r="O5571">
        <v>10.8</v>
      </c>
      <c r="P5571">
        <v>13</v>
      </c>
      <c r="Q5571">
        <v>20.5</v>
      </c>
      <c r="R5571">
        <v>10.3</v>
      </c>
      <c r="S5571" t="b">
        <v>0</v>
      </c>
      <c r="T5571" t="b">
        <v>0</v>
      </c>
      <c r="U5571" t="b">
        <v>1</v>
      </c>
      <c r="V5571">
        <v>9000</v>
      </c>
      <c r="W5571">
        <v>9000</v>
      </c>
      <c r="X5571">
        <v>1.91</v>
      </c>
      <c r="Y5571">
        <v>11000</v>
      </c>
      <c r="Z5571">
        <v>1.69</v>
      </c>
    </row>
    <row r="5572" spans="1:26">
      <c r="A5572">
        <v>207825535</v>
      </c>
      <c r="B5572" t="s">
        <v>7552</v>
      </c>
      <c r="C5572" t="s">
        <v>3597</v>
      </c>
      <c r="D5572" t="s">
        <v>4034</v>
      </c>
      <c r="E5572" t="s">
        <v>5417</v>
      </c>
      <c r="F5572" t="s">
        <v>3849</v>
      </c>
      <c r="G5572">
        <v>207825535</v>
      </c>
      <c r="I5572" t="s">
        <v>3622</v>
      </c>
      <c r="J5572" t="s">
        <v>8152</v>
      </c>
      <c r="K5572" t="s">
        <v>3624</v>
      </c>
      <c r="L5572" t="s">
        <v>8224</v>
      </c>
      <c r="M5572">
        <v>13</v>
      </c>
      <c r="N5572">
        <v>20.5</v>
      </c>
      <c r="O5572">
        <v>10.8</v>
      </c>
      <c r="P5572">
        <v>13</v>
      </c>
      <c r="Q5572">
        <v>20.5</v>
      </c>
      <c r="R5572">
        <v>10.3</v>
      </c>
      <c r="S5572" t="b">
        <v>0</v>
      </c>
      <c r="T5572" t="b">
        <v>0</v>
      </c>
      <c r="U5572" t="b">
        <v>1</v>
      </c>
      <c r="V5572">
        <v>9000</v>
      </c>
      <c r="W5572">
        <v>9000</v>
      </c>
      <c r="X5572">
        <v>1.91</v>
      </c>
      <c r="Y5572">
        <v>11000</v>
      </c>
      <c r="Z5572">
        <v>1.69</v>
      </c>
    </row>
    <row r="5573" spans="1:26">
      <c r="A5573">
        <v>207825516</v>
      </c>
      <c r="B5573" t="s">
        <v>7552</v>
      </c>
      <c r="C5573" t="s">
        <v>3597</v>
      </c>
      <c r="D5573" t="s">
        <v>4034</v>
      </c>
      <c r="E5573" t="s">
        <v>5422</v>
      </c>
      <c r="F5573" t="s">
        <v>3849</v>
      </c>
      <c r="G5573">
        <v>207825516</v>
      </c>
      <c r="I5573" t="s">
        <v>3622</v>
      </c>
      <c r="J5573" t="s">
        <v>8152</v>
      </c>
      <c r="K5573" t="s">
        <v>3624</v>
      </c>
      <c r="L5573" t="s">
        <v>8224</v>
      </c>
      <c r="M5573">
        <v>13</v>
      </c>
      <c r="N5573">
        <v>20.5</v>
      </c>
      <c r="O5573">
        <v>10.8</v>
      </c>
      <c r="P5573">
        <v>13</v>
      </c>
      <c r="Q5573">
        <v>20.5</v>
      </c>
      <c r="R5573">
        <v>10.3</v>
      </c>
      <c r="S5573" t="b">
        <v>0</v>
      </c>
      <c r="T5573" t="b">
        <v>0</v>
      </c>
      <c r="U5573" t="b">
        <v>1</v>
      </c>
      <c r="V5573">
        <v>9000</v>
      </c>
      <c r="W5573">
        <v>9000</v>
      </c>
      <c r="X5573">
        <v>1.91</v>
      </c>
      <c r="Y5573">
        <v>11000</v>
      </c>
      <c r="Z5573">
        <v>1.69</v>
      </c>
    </row>
    <row r="5574" spans="1:26">
      <c r="A5574">
        <v>210857269</v>
      </c>
      <c r="B5574" t="s">
        <v>7552</v>
      </c>
      <c r="C5574" t="s">
        <v>3597</v>
      </c>
      <c r="D5574" t="s">
        <v>4034</v>
      </c>
      <c r="E5574" t="s">
        <v>8221</v>
      </c>
      <c r="F5574" t="s">
        <v>3849</v>
      </c>
      <c r="G5574">
        <v>210857269</v>
      </c>
      <c r="I5574" t="s">
        <v>3622</v>
      </c>
      <c r="J5574" t="s">
        <v>8222</v>
      </c>
      <c r="K5574" t="s">
        <v>3624</v>
      </c>
      <c r="L5574" t="s">
        <v>8223</v>
      </c>
      <c r="M5574">
        <v>13</v>
      </c>
      <c r="N5574">
        <v>20.5</v>
      </c>
      <c r="O5574">
        <v>10.8</v>
      </c>
      <c r="P5574">
        <v>13</v>
      </c>
      <c r="Q5574">
        <v>20.5</v>
      </c>
      <c r="R5574">
        <v>10.3</v>
      </c>
      <c r="S5574" t="b">
        <v>0</v>
      </c>
      <c r="T5574" t="b">
        <v>0</v>
      </c>
      <c r="U5574" t="b">
        <v>1</v>
      </c>
      <c r="V5574">
        <v>9000</v>
      </c>
      <c r="W5574">
        <v>9000</v>
      </c>
      <c r="X5574">
        <v>1.91</v>
      </c>
      <c r="Y5574">
        <v>11000</v>
      </c>
      <c r="Z5574">
        <v>1.69</v>
      </c>
    </row>
    <row r="5575" spans="1:26">
      <c r="A5575">
        <v>210799591</v>
      </c>
      <c r="B5575" t="s">
        <v>7552</v>
      </c>
      <c r="C5575" t="s">
        <v>3597</v>
      </c>
      <c r="D5575" t="s">
        <v>4034</v>
      </c>
      <c r="E5575" t="s">
        <v>7563</v>
      </c>
      <c r="F5575" t="s">
        <v>3849</v>
      </c>
      <c r="G5575">
        <v>210799591</v>
      </c>
      <c r="I5575" t="s">
        <v>3622</v>
      </c>
      <c r="J5575" t="s">
        <v>6079</v>
      </c>
      <c r="K5575" t="s">
        <v>3624</v>
      </c>
      <c r="L5575" t="s">
        <v>6984</v>
      </c>
      <c r="M5575">
        <v>13</v>
      </c>
      <c r="N5575">
        <v>20.5</v>
      </c>
      <c r="O5575">
        <v>10.8</v>
      </c>
      <c r="P5575">
        <v>13</v>
      </c>
      <c r="Q5575">
        <v>20.5</v>
      </c>
      <c r="R5575">
        <v>10.3</v>
      </c>
      <c r="S5575" t="b">
        <v>0</v>
      </c>
      <c r="T5575" t="b">
        <v>0</v>
      </c>
      <c r="U5575" t="b">
        <v>1</v>
      </c>
      <c r="V5575">
        <v>9000</v>
      </c>
      <c r="W5575">
        <v>9000</v>
      </c>
      <c r="X5575">
        <v>1.91</v>
      </c>
      <c r="Y5575">
        <v>11000</v>
      </c>
      <c r="Z5575">
        <v>1.69</v>
      </c>
    </row>
    <row r="5576" spans="1:26">
      <c r="A5576">
        <v>210799581</v>
      </c>
      <c r="B5576" t="s">
        <v>7552</v>
      </c>
      <c r="C5576" t="s">
        <v>3597</v>
      </c>
      <c r="D5576" t="s">
        <v>4034</v>
      </c>
      <c r="E5576" t="s">
        <v>7563</v>
      </c>
      <c r="F5576" t="s">
        <v>3753</v>
      </c>
      <c r="G5576">
        <v>210799581</v>
      </c>
      <c r="I5576" t="s">
        <v>3601</v>
      </c>
      <c r="J5576" t="s">
        <v>7992</v>
      </c>
      <c r="K5576" t="s">
        <v>3624</v>
      </c>
      <c r="L5576" t="s">
        <v>7047</v>
      </c>
      <c r="M5576">
        <v>13.5</v>
      </c>
      <c r="N5576">
        <v>21</v>
      </c>
      <c r="O5576">
        <v>11.5</v>
      </c>
      <c r="P5576">
        <v>12.5</v>
      </c>
      <c r="Q5576">
        <v>19.2</v>
      </c>
      <c r="R5576">
        <v>10.199999999999999</v>
      </c>
      <c r="S5576" t="b">
        <v>0</v>
      </c>
      <c r="T5576" t="b">
        <v>0</v>
      </c>
      <c r="U5576" t="b">
        <v>1</v>
      </c>
      <c r="V5576">
        <v>9000</v>
      </c>
      <c r="W5576">
        <v>7700</v>
      </c>
      <c r="X5576">
        <v>2.59</v>
      </c>
      <c r="Y5576">
        <v>10200</v>
      </c>
      <c r="Z5576">
        <v>2.41</v>
      </c>
    </row>
    <row r="5577" spans="1:26">
      <c r="A5577">
        <v>209748103</v>
      </c>
      <c r="B5577" t="s">
        <v>7552</v>
      </c>
      <c r="C5577" t="s">
        <v>3597</v>
      </c>
      <c r="D5577" t="s">
        <v>4034</v>
      </c>
      <c r="E5577" t="s">
        <v>5440</v>
      </c>
      <c r="F5577" t="s">
        <v>3753</v>
      </c>
      <c r="G5577">
        <v>209748103</v>
      </c>
      <c r="I5577" t="s">
        <v>3601</v>
      </c>
      <c r="J5577" t="s">
        <v>8049</v>
      </c>
      <c r="K5577" t="s">
        <v>3624</v>
      </c>
      <c r="L5577" t="s">
        <v>6644</v>
      </c>
      <c r="M5577">
        <v>13.5</v>
      </c>
      <c r="N5577">
        <v>21</v>
      </c>
      <c r="O5577">
        <v>11.5</v>
      </c>
      <c r="P5577">
        <v>12.5</v>
      </c>
      <c r="Q5577">
        <v>19.2</v>
      </c>
      <c r="R5577">
        <v>10.199999999999999</v>
      </c>
      <c r="S5577" t="b">
        <v>0</v>
      </c>
      <c r="T5577" t="b">
        <v>0</v>
      </c>
      <c r="U5577" t="b">
        <v>1</v>
      </c>
      <c r="V5577">
        <v>9000</v>
      </c>
      <c r="W5577">
        <v>7700</v>
      </c>
      <c r="X5577">
        <v>2.59</v>
      </c>
      <c r="Y5577">
        <v>10200</v>
      </c>
      <c r="Z5577">
        <v>2.41</v>
      </c>
    </row>
    <row r="5578" spans="1:26">
      <c r="A5578">
        <v>207825494</v>
      </c>
      <c r="B5578" t="s">
        <v>7552</v>
      </c>
      <c r="C5578" t="s">
        <v>3597</v>
      </c>
      <c r="D5578" t="s">
        <v>4034</v>
      </c>
      <c r="E5578" t="s">
        <v>6587</v>
      </c>
      <c r="F5578" t="s">
        <v>3753</v>
      </c>
      <c r="G5578">
        <v>207825494</v>
      </c>
      <c r="I5578" t="s">
        <v>3601</v>
      </c>
      <c r="J5578" t="s">
        <v>8220</v>
      </c>
      <c r="K5578" t="s">
        <v>3624</v>
      </c>
      <c r="L5578" t="s">
        <v>6591</v>
      </c>
      <c r="M5578">
        <v>13.5</v>
      </c>
      <c r="N5578">
        <v>21</v>
      </c>
      <c r="O5578">
        <v>11.5</v>
      </c>
      <c r="P5578">
        <v>12.5</v>
      </c>
      <c r="Q5578">
        <v>19.2</v>
      </c>
      <c r="R5578">
        <v>10.199999999999999</v>
      </c>
      <c r="S5578" t="b">
        <v>0</v>
      </c>
      <c r="T5578" t="b">
        <v>0</v>
      </c>
      <c r="U5578" t="b">
        <v>1</v>
      </c>
      <c r="V5578">
        <v>9000</v>
      </c>
      <c r="W5578">
        <v>7700</v>
      </c>
      <c r="X5578">
        <v>2.59</v>
      </c>
      <c r="Y5578">
        <v>10200</v>
      </c>
      <c r="Z5578">
        <v>2.41</v>
      </c>
    </row>
    <row r="5579" spans="1:26">
      <c r="A5579">
        <v>207826046</v>
      </c>
      <c r="B5579" t="s">
        <v>7552</v>
      </c>
      <c r="C5579" t="s">
        <v>3597</v>
      </c>
      <c r="D5579" t="s">
        <v>4034</v>
      </c>
      <c r="E5579" t="s">
        <v>6587</v>
      </c>
      <c r="F5579" t="s">
        <v>3753</v>
      </c>
      <c r="G5579">
        <v>207826046</v>
      </c>
      <c r="I5579" t="s">
        <v>3601</v>
      </c>
      <c r="J5579" t="s">
        <v>8199</v>
      </c>
      <c r="K5579" t="s">
        <v>3624</v>
      </c>
      <c r="L5579" t="s">
        <v>6591</v>
      </c>
      <c r="M5579">
        <v>13.5</v>
      </c>
      <c r="N5579">
        <v>21</v>
      </c>
      <c r="O5579">
        <v>11.5</v>
      </c>
      <c r="P5579">
        <v>12.5</v>
      </c>
      <c r="Q5579">
        <v>19.2</v>
      </c>
      <c r="R5579">
        <v>10.199999999999999</v>
      </c>
      <c r="S5579" t="b">
        <v>0</v>
      </c>
      <c r="T5579" t="b">
        <v>0</v>
      </c>
      <c r="U5579" t="b">
        <v>1</v>
      </c>
      <c r="V5579">
        <v>9000</v>
      </c>
      <c r="W5579">
        <v>7700</v>
      </c>
      <c r="X5579">
        <v>2.59</v>
      </c>
      <c r="Y5579">
        <v>10200</v>
      </c>
      <c r="Z5579">
        <v>2.41</v>
      </c>
    </row>
    <row r="5580" spans="1:26">
      <c r="A5580">
        <v>208119665</v>
      </c>
      <c r="B5580" t="s">
        <v>7552</v>
      </c>
      <c r="C5580" t="s">
        <v>3597</v>
      </c>
      <c r="D5580" t="s">
        <v>4034</v>
      </c>
      <c r="E5580" t="s">
        <v>8217</v>
      </c>
      <c r="F5580" t="s">
        <v>3753</v>
      </c>
      <c r="G5580">
        <v>208119665</v>
      </c>
      <c r="I5580" t="s">
        <v>3601</v>
      </c>
      <c r="J5580" t="s">
        <v>8218</v>
      </c>
      <c r="K5580" t="s">
        <v>3624</v>
      </c>
      <c r="L5580" t="s">
        <v>8219</v>
      </c>
      <c r="M5580">
        <v>13.5</v>
      </c>
      <c r="N5580">
        <v>21</v>
      </c>
      <c r="O5580">
        <v>11.5</v>
      </c>
      <c r="P5580">
        <v>12.5</v>
      </c>
      <c r="Q5580">
        <v>19.2</v>
      </c>
      <c r="R5580">
        <v>10.199999999999999</v>
      </c>
      <c r="S5580" t="b">
        <v>0</v>
      </c>
      <c r="T5580" t="b">
        <v>0</v>
      </c>
      <c r="U5580" t="b">
        <v>1</v>
      </c>
      <c r="V5580">
        <v>9000</v>
      </c>
      <c r="W5580">
        <v>7700</v>
      </c>
      <c r="X5580">
        <v>2.59</v>
      </c>
      <c r="Y5580">
        <v>10200</v>
      </c>
      <c r="Z5580">
        <v>2.41</v>
      </c>
    </row>
    <row r="5581" spans="1:26">
      <c r="A5581">
        <v>208130813</v>
      </c>
      <c r="B5581" t="s">
        <v>7552</v>
      </c>
      <c r="C5581" t="s">
        <v>3597</v>
      </c>
      <c r="D5581" t="s">
        <v>4034</v>
      </c>
      <c r="E5581" t="s">
        <v>7560</v>
      </c>
      <c r="F5581" t="s">
        <v>3753</v>
      </c>
      <c r="G5581">
        <v>208130813</v>
      </c>
      <c r="I5581" t="s">
        <v>3601</v>
      </c>
      <c r="J5581" t="s">
        <v>8196</v>
      </c>
      <c r="K5581" t="s">
        <v>3624</v>
      </c>
      <c r="L5581" t="s">
        <v>8216</v>
      </c>
      <c r="M5581">
        <v>13.5</v>
      </c>
      <c r="N5581">
        <v>21</v>
      </c>
      <c r="O5581">
        <v>11.5</v>
      </c>
      <c r="P5581">
        <v>12.5</v>
      </c>
      <c r="Q5581">
        <v>19.2</v>
      </c>
      <c r="R5581">
        <v>10.199999999999999</v>
      </c>
      <c r="S5581" t="b">
        <v>0</v>
      </c>
      <c r="T5581" t="b">
        <v>0</v>
      </c>
      <c r="U5581" t="b">
        <v>1</v>
      </c>
      <c r="V5581">
        <v>9000</v>
      </c>
      <c r="W5581">
        <v>7700</v>
      </c>
      <c r="X5581">
        <v>2.59</v>
      </c>
      <c r="Y5581">
        <v>10200</v>
      </c>
      <c r="Z5581">
        <v>2.41</v>
      </c>
    </row>
    <row r="5582" spans="1:26">
      <c r="A5582">
        <v>208280097</v>
      </c>
      <c r="B5582" t="s">
        <v>7552</v>
      </c>
      <c r="C5582" t="s">
        <v>3597</v>
      </c>
      <c r="D5582" t="s">
        <v>4034</v>
      </c>
      <c r="E5582" t="s">
        <v>5982</v>
      </c>
      <c r="F5582" t="s">
        <v>3753</v>
      </c>
      <c r="G5582">
        <v>208280097</v>
      </c>
      <c r="I5582" t="s">
        <v>3601</v>
      </c>
      <c r="J5582" t="s">
        <v>8194</v>
      </c>
      <c r="K5582" t="s">
        <v>3624</v>
      </c>
      <c r="L5582" t="s">
        <v>8215</v>
      </c>
      <c r="M5582">
        <v>13.5</v>
      </c>
      <c r="N5582">
        <v>21</v>
      </c>
      <c r="O5582">
        <v>11.5</v>
      </c>
      <c r="P5582">
        <v>12.5</v>
      </c>
      <c r="Q5582">
        <v>19.2</v>
      </c>
      <c r="R5582">
        <v>10.199999999999999</v>
      </c>
      <c r="S5582" t="b">
        <v>0</v>
      </c>
      <c r="T5582" t="b">
        <v>0</v>
      </c>
      <c r="U5582" t="b">
        <v>0</v>
      </c>
      <c r="V5582">
        <v>9000</v>
      </c>
      <c r="W5582">
        <v>7700</v>
      </c>
      <c r="X5582">
        <v>2.59</v>
      </c>
      <c r="Y5582">
        <v>10200</v>
      </c>
      <c r="Z5582">
        <v>2.41</v>
      </c>
    </row>
    <row r="5583" spans="1:26">
      <c r="A5583">
        <v>208816926</v>
      </c>
      <c r="B5583" t="s">
        <v>7552</v>
      </c>
      <c r="C5583" t="s">
        <v>3597</v>
      </c>
      <c r="D5583" t="s">
        <v>4034</v>
      </c>
      <c r="E5583" t="s">
        <v>5982</v>
      </c>
      <c r="F5583" t="s">
        <v>3753</v>
      </c>
      <c r="G5583">
        <v>208816926</v>
      </c>
      <c r="I5583" t="s">
        <v>3601</v>
      </c>
      <c r="J5583" t="s">
        <v>8198</v>
      </c>
      <c r="K5583" t="s">
        <v>3624</v>
      </c>
      <c r="L5583" t="s">
        <v>8215</v>
      </c>
      <c r="M5583">
        <v>13.5</v>
      </c>
      <c r="N5583">
        <v>21</v>
      </c>
      <c r="O5583">
        <v>11.5</v>
      </c>
      <c r="P5583">
        <v>12.5</v>
      </c>
      <c r="Q5583">
        <v>19.2</v>
      </c>
      <c r="R5583">
        <v>10.199999999999999</v>
      </c>
      <c r="S5583" t="b">
        <v>0</v>
      </c>
      <c r="T5583" t="b">
        <v>0</v>
      </c>
      <c r="U5583" t="b">
        <v>1</v>
      </c>
      <c r="V5583">
        <v>9000</v>
      </c>
      <c r="W5583">
        <v>7700</v>
      </c>
      <c r="X5583">
        <v>2.59</v>
      </c>
      <c r="Y5583">
        <v>10200</v>
      </c>
      <c r="Z5583">
        <v>2.41</v>
      </c>
    </row>
    <row r="5584" spans="1:26">
      <c r="A5584">
        <v>208280159</v>
      </c>
      <c r="B5584" t="s">
        <v>7552</v>
      </c>
      <c r="C5584" t="s">
        <v>3597</v>
      </c>
      <c r="D5584" t="s">
        <v>4034</v>
      </c>
      <c r="E5584" t="s">
        <v>5982</v>
      </c>
      <c r="F5584" t="s">
        <v>3787</v>
      </c>
      <c r="G5584">
        <v>208280159</v>
      </c>
      <c r="I5584" t="s">
        <v>3622</v>
      </c>
      <c r="J5584" t="s">
        <v>8214</v>
      </c>
      <c r="K5584" t="s">
        <v>3624</v>
      </c>
      <c r="L5584" t="s">
        <v>8213</v>
      </c>
      <c r="M5584">
        <v>12.5</v>
      </c>
      <c r="N5584">
        <v>20</v>
      </c>
      <c r="O5584">
        <v>11.2</v>
      </c>
      <c r="P5584">
        <v>12.5</v>
      </c>
      <c r="Q5584">
        <v>21.2</v>
      </c>
      <c r="R5584">
        <v>10.3</v>
      </c>
      <c r="S5584" t="b">
        <v>0</v>
      </c>
      <c r="T5584" t="b">
        <v>0</v>
      </c>
      <c r="U5584" t="b">
        <v>0</v>
      </c>
      <c r="V5584">
        <v>24000</v>
      </c>
      <c r="W5584">
        <v>16000</v>
      </c>
      <c r="X5584">
        <v>2.2999999999999998</v>
      </c>
      <c r="Y5584">
        <v>17600</v>
      </c>
      <c r="Z5584">
        <v>2.16</v>
      </c>
    </row>
    <row r="5585" spans="1:26">
      <c r="A5585">
        <v>208816937</v>
      </c>
      <c r="B5585" t="s">
        <v>7552</v>
      </c>
      <c r="C5585" t="s">
        <v>3597</v>
      </c>
      <c r="D5585" t="s">
        <v>4034</v>
      </c>
      <c r="E5585" t="s">
        <v>5982</v>
      </c>
      <c r="F5585" t="s">
        <v>3787</v>
      </c>
      <c r="G5585">
        <v>208816937</v>
      </c>
      <c r="I5585" t="s">
        <v>3622</v>
      </c>
      <c r="J5585" t="s">
        <v>8212</v>
      </c>
      <c r="K5585" t="s">
        <v>3624</v>
      </c>
      <c r="L5585" t="s">
        <v>8213</v>
      </c>
      <c r="M5585">
        <v>12.5</v>
      </c>
      <c r="N5585">
        <v>20</v>
      </c>
      <c r="O5585">
        <v>11.2</v>
      </c>
      <c r="P5585">
        <v>12.5</v>
      </c>
      <c r="Q5585">
        <v>21.2</v>
      </c>
      <c r="R5585">
        <v>10.3</v>
      </c>
      <c r="S5585" t="b">
        <v>0</v>
      </c>
      <c r="T5585" t="b">
        <v>0</v>
      </c>
      <c r="U5585" t="b">
        <v>1</v>
      </c>
      <c r="V5585">
        <v>24000</v>
      </c>
      <c r="W5585">
        <v>16000</v>
      </c>
      <c r="X5585">
        <v>2.2999999999999998</v>
      </c>
      <c r="Y5585">
        <v>17600</v>
      </c>
      <c r="Z5585">
        <v>2.16</v>
      </c>
    </row>
    <row r="5586" spans="1:26">
      <c r="A5586">
        <v>208130822</v>
      </c>
      <c r="B5586" t="s">
        <v>7552</v>
      </c>
      <c r="C5586" t="s">
        <v>3597</v>
      </c>
      <c r="D5586" t="s">
        <v>4034</v>
      </c>
      <c r="E5586" t="s">
        <v>7560</v>
      </c>
      <c r="F5586" t="s">
        <v>3787</v>
      </c>
      <c r="G5586">
        <v>208130822</v>
      </c>
      <c r="I5586" t="s">
        <v>3622</v>
      </c>
      <c r="J5586" t="s">
        <v>8210</v>
      </c>
      <c r="K5586" t="s">
        <v>3624</v>
      </c>
      <c r="L5586" t="s">
        <v>8211</v>
      </c>
      <c r="M5586">
        <v>12.5</v>
      </c>
      <c r="N5586">
        <v>20</v>
      </c>
      <c r="O5586">
        <v>11.2</v>
      </c>
      <c r="P5586">
        <v>12.5</v>
      </c>
      <c r="Q5586">
        <v>21.2</v>
      </c>
      <c r="R5586">
        <v>10.3</v>
      </c>
      <c r="S5586" t="b">
        <v>0</v>
      </c>
      <c r="T5586" t="b">
        <v>0</v>
      </c>
      <c r="U5586" t="b">
        <v>1</v>
      </c>
      <c r="V5586">
        <v>24000</v>
      </c>
      <c r="W5586">
        <v>16000</v>
      </c>
      <c r="X5586">
        <v>2.2999999999999998</v>
      </c>
      <c r="Y5586">
        <v>17600</v>
      </c>
      <c r="Z5586">
        <v>2.16</v>
      </c>
    </row>
    <row r="5587" spans="1:26">
      <c r="A5587">
        <v>209748108</v>
      </c>
      <c r="B5587" t="s">
        <v>7552</v>
      </c>
      <c r="C5587" t="s">
        <v>3597</v>
      </c>
      <c r="D5587" t="s">
        <v>4034</v>
      </c>
      <c r="E5587" t="s">
        <v>5440</v>
      </c>
      <c r="F5587" t="s">
        <v>3787</v>
      </c>
      <c r="G5587">
        <v>209748108</v>
      </c>
      <c r="I5587" t="s">
        <v>3622</v>
      </c>
      <c r="J5587" t="s">
        <v>8017</v>
      </c>
      <c r="K5587" t="s">
        <v>3624</v>
      </c>
      <c r="L5587" t="s">
        <v>6630</v>
      </c>
      <c r="M5587">
        <v>12.5</v>
      </c>
      <c r="N5587">
        <v>20</v>
      </c>
      <c r="O5587">
        <v>11.2</v>
      </c>
      <c r="P5587">
        <v>12.5</v>
      </c>
      <c r="Q5587">
        <v>21.2</v>
      </c>
      <c r="R5587">
        <v>10.3</v>
      </c>
      <c r="S5587" t="b">
        <v>0</v>
      </c>
      <c r="T5587" t="b">
        <v>0</v>
      </c>
      <c r="U5587" t="b">
        <v>1</v>
      </c>
      <c r="V5587">
        <v>24000</v>
      </c>
      <c r="W5587">
        <v>16000</v>
      </c>
      <c r="X5587">
        <v>2.2999999999999998</v>
      </c>
      <c r="Y5587">
        <v>17600</v>
      </c>
      <c r="Z5587">
        <v>2.16</v>
      </c>
    </row>
    <row r="5588" spans="1:26">
      <c r="A5588">
        <v>210799590</v>
      </c>
      <c r="B5588" t="s">
        <v>7552</v>
      </c>
      <c r="C5588" t="s">
        <v>3597</v>
      </c>
      <c r="D5588" t="s">
        <v>4034</v>
      </c>
      <c r="E5588" t="s">
        <v>7563</v>
      </c>
      <c r="F5588" t="s">
        <v>3787</v>
      </c>
      <c r="G5588">
        <v>210799590</v>
      </c>
      <c r="I5588" t="s">
        <v>3622</v>
      </c>
      <c r="J5588" t="s">
        <v>7998</v>
      </c>
      <c r="K5588" t="s">
        <v>3624</v>
      </c>
      <c r="L5588" t="s">
        <v>6979</v>
      </c>
      <c r="M5588">
        <v>12.5</v>
      </c>
      <c r="N5588">
        <v>20</v>
      </c>
      <c r="O5588">
        <v>11.2</v>
      </c>
      <c r="P5588">
        <v>12.5</v>
      </c>
      <c r="Q5588">
        <v>21.2</v>
      </c>
      <c r="R5588">
        <v>10.3</v>
      </c>
      <c r="S5588" t="b">
        <v>0</v>
      </c>
      <c r="T5588" t="b">
        <v>0</v>
      </c>
      <c r="U5588" t="b">
        <v>1</v>
      </c>
      <c r="V5588">
        <v>24000</v>
      </c>
      <c r="W5588">
        <v>16000</v>
      </c>
      <c r="X5588">
        <v>2.2999999999999998</v>
      </c>
      <c r="Y5588">
        <v>17600</v>
      </c>
      <c r="Z5588">
        <v>2.16</v>
      </c>
    </row>
    <row r="5589" spans="1:26">
      <c r="A5589">
        <v>210857476</v>
      </c>
      <c r="B5589" t="s">
        <v>7552</v>
      </c>
      <c r="C5589" t="s">
        <v>3597</v>
      </c>
      <c r="D5589" t="s">
        <v>4034</v>
      </c>
      <c r="E5589" t="s">
        <v>6086</v>
      </c>
      <c r="F5589" t="s">
        <v>3849</v>
      </c>
      <c r="G5589">
        <v>210857476</v>
      </c>
      <c r="I5589" t="s">
        <v>3622</v>
      </c>
      <c r="J5589" t="s">
        <v>7845</v>
      </c>
      <c r="K5589" t="s">
        <v>3624</v>
      </c>
      <c r="L5589" t="s">
        <v>8209</v>
      </c>
      <c r="M5589">
        <v>14</v>
      </c>
      <c r="N5589">
        <v>22</v>
      </c>
      <c r="O5589">
        <v>10.6</v>
      </c>
      <c r="P5589">
        <v>14</v>
      </c>
      <c r="Q5589">
        <v>22.7</v>
      </c>
      <c r="R5589">
        <v>10</v>
      </c>
      <c r="S5589" t="b">
        <v>0</v>
      </c>
      <c r="T5589" t="b">
        <v>0</v>
      </c>
      <c r="U5589" t="b">
        <v>1</v>
      </c>
      <c r="V5589">
        <v>12000</v>
      </c>
      <c r="W5589">
        <v>8900</v>
      </c>
      <c r="X5589">
        <v>2.75</v>
      </c>
      <c r="Y5589">
        <v>9300</v>
      </c>
      <c r="Z5589">
        <v>2.39</v>
      </c>
    </row>
    <row r="5590" spans="1:26">
      <c r="A5590">
        <v>210799582</v>
      </c>
      <c r="B5590" t="s">
        <v>7552</v>
      </c>
      <c r="C5590" t="s">
        <v>3597</v>
      </c>
      <c r="D5590" t="s">
        <v>4034</v>
      </c>
      <c r="E5590" t="s">
        <v>7563</v>
      </c>
      <c r="F5590" t="s">
        <v>3849</v>
      </c>
      <c r="G5590">
        <v>210799582</v>
      </c>
      <c r="I5590" t="s">
        <v>3622</v>
      </c>
      <c r="J5590" t="s">
        <v>7996</v>
      </c>
      <c r="K5590" t="s">
        <v>3624</v>
      </c>
      <c r="L5590" t="s">
        <v>6970</v>
      </c>
      <c r="M5590">
        <v>14</v>
      </c>
      <c r="N5590">
        <v>22</v>
      </c>
      <c r="O5590">
        <v>10.6</v>
      </c>
      <c r="P5590">
        <v>14</v>
      </c>
      <c r="Q5590">
        <v>22.7</v>
      </c>
      <c r="R5590">
        <v>10</v>
      </c>
      <c r="S5590" t="b">
        <v>0</v>
      </c>
      <c r="T5590" t="b">
        <v>0</v>
      </c>
      <c r="U5590" t="b">
        <v>1</v>
      </c>
      <c r="V5590">
        <v>12000</v>
      </c>
      <c r="W5590">
        <v>8900</v>
      </c>
      <c r="X5590">
        <v>2.75</v>
      </c>
      <c r="Y5590">
        <v>9300</v>
      </c>
      <c r="Z5590">
        <v>2.39</v>
      </c>
    </row>
    <row r="5591" spans="1:26">
      <c r="A5591">
        <v>209748100</v>
      </c>
      <c r="B5591" t="s">
        <v>7552</v>
      </c>
      <c r="C5591" t="s">
        <v>3597</v>
      </c>
      <c r="D5591" t="s">
        <v>4034</v>
      </c>
      <c r="E5591" t="s">
        <v>5440</v>
      </c>
      <c r="F5591" t="s">
        <v>3849</v>
      </c>
      <c r="G5591">
        <v>209748100</v>
      </c>
      <c r="I5591" t="s">
        <v>3622</v>
      </c>
      <c r="J5591" t="s">
        <v>8052</v>
      </c>
      <c r="K5591" t="s">
        <v>3624</v>
      </c>
      <c r="L5591" t="s">
        <v>8208</v>
      </c>
      <c r="M5591">
        <v>14</v>
      </c>
      <c r="N5591">
        <v>22</v>
      </c>
      <c r="O5591">
        <v>10.6</v>
      </c>
      <c r="P5591">
        <v>14</v>
      </c>
      <c r="Q5591">
        <v>22.7</v>
      </c>
      <c r="R5591">
        <v>10</v>
      </c>
      <c r="S5591" t="b">
        <v>0</v>
      </c>
      <c r="T5591" t="b">
        <v>0</v>
      </c>
      <c r="U5591" t="b">
        <v>1</v>
      </c>
      <c r="V5591">
        <v>12000</v>
      </c>
      <c r="W5591">
        <v>8900</v>
      </c>
      <c r="X5591">
        <v>2.75</v>
      </c>
      <c r="Y5591">
        <v>9300</v>
      </c>
      <c r="Z5591">
        <v>2.39</v>
      </c>
    </row>
    <row r="5592" spans="1:26">
      <c r="A5592">
        <v>208280074</v>
      </c>
      <c r="B5592" t="s">
        <v>7552</v>
      </c>
      <c r="C5592" t="s">
        <v>3597</v>
      </c>
      <c r="D5592" t="s">
        <v>4034</v>
      </c>
      <c r="E5592" t="s">
        <v>5982</v>
      </c>
      <c r="F5592" t="s">
        <v>3849</v>
      </c>
      <c r="G5592">
        <v>208280074</v>
      </c>
      <c r="I5592" t="s">
        <v>3622</v>
      </c>
      <c r="J5592" t="s">
        <v>8207</v>
      </c>
      <c r="K5592" t="s">
        <v>3624</v>
      </c>
      <c r="L5592" t="s">
        <v>8204</v>
      </c>
      <c r="M5592">
        <v>14</v>
      </c>
      <c r="N5592">
        <v>22</v>
      </c>
      <c r="O5592">
        <v>10.6</v>
      </c>
      <c r="P5592">
        <v>14</v>
      </c>
      <c r="Q5592">
        <v>22.7</v>
      </c>
      <c r="R5592">
        <v>10</v>
      </c>
      <c r="S5592" t="b">
        <v>0</v>
      </c>
      <c r="T5592" t="b">
        <v>0</v>
      </c>
      <c r="U5592" t="b">
        <v>0</v>
      </c>
      <c r="V5592">
        <v>12000</v>
      </c>
      <c r="W5592">
        <v>8900</v>
      </c>
      <c r="X5592">
        <v>2.75</v>
      </c>
      <c r="Y5592">
        <v>9300</v>
      </c>
      <c r="Z5592">
        <v>2.39</v>
      </c>
    </row>
    <row r="5593" spans="1:26">
      <c r="A5593">
        <v>208130808</v>
      </c>
      <c r="B5593" t="s">
        <v>7552</v>
      </c>
      <c r="C5593" t="s">
        <v>3597</v>
      </c>
      <c r="D5593" t="s">
        <v>4034</v>
      </c>
      <c r="E5593" t="s">
        <v>7560</v>
      </c>
      <c r="F5593" t="s">
        <v>3849</v>
      </c>
      <c r="G5593">
        <v>208130808</v>
      </c>
      <c r="I5593" t="s">
        <v>3622</v>
      </c>
      <c r="J5593" t="s">
        <v>8205</v>
      </c>
      <c r="K5593" t="s">
        <v>3624</v>
      </c>
      <c r="L5593" t="s">
        <v>8206</v>
      </c>
      <c r="M5593">
        <v>14</v>
      </c>
      <c r="N5593">
        <v>22</v>
      </c>
      <c r="O5593">
        <v>10.6</v>
      </c>
      <c r="P5593">
        <v>14</v>
      </c>
      <c r="Q5593">
        <v>22.7</v>
      </c>
      <c r="R5593">
        <v>10</v>
      </c>
      <c r="S5593" t="b">
        <v>0</v>
      </c>
      <c r="T5593" t="b">
        <v>0</v>
      </c>
      <c r="U5593" t="b">
        <v>1</v>
      </c>
      <c r="V5593">
        <v>12000</v>
      </c>
      <c r="W5593">
        <v>8900</v>
      </c>
      <c r="X5593">
        <v>2.75</v>
      </c>
      <c r="Y5593">
        <v>9300</v>
      </c>
      <c r="Z5593">
        <v>2.39</v>
      </c>
    </row>
    <row r="5594" spans="1:26">
      <c r="A5594">
        <v>208816919</v>
      </c>
      <c r="B5594" t="s">
        <v>7552</v>
      </c>
      <c r="C5594" t="s">
        <v>3597</v>
      </c>
      <c r="D5594" t="s">
        <v>4034</v>
      </c>
      <c r="E5594" t="s">
        <v>5982</v>
      </c>
      <c r="F5594" t="s">
        <v>3849</v>
      </c>
      <c r="G5594">
        <v>208816919</v>
      </c>
      <c r="I5594" t="s">
        <v>3622</v>
      </c>
      <c r="J5594" t="s">
        <v>8203</v>
      </c>
      <c r="K5594" t="s">
        <v>3624</v>
      </c>
      <c r="L5594" t="s">
        <v>8204</v>
      </c>
      <c r="M5594">
        <v>14</v>
      </c>
      <c r="N5594">
        <v>22</v>
      </c>
      <c r="O5594">
        <v>10.6</v>
      </c>
      <c r="P5594">
        <v>14</v>
      </c>
      <c r="Q5594">
        <v>22.7</v>
      </c>
      <c r="R5594">
        <v>10</v>
      </c>
      <c r="S5594" t="b">
        <v>0</v>
      </c>
      <c r="T5594" t="b">
        <v>0</v>
      </c>
      <c r="U5594" t="b">
        <v>1</v>
      </c>
      <c r="V5594">
        <v>12000</v>
      </c>
      <c r="W5594">
        <v>8900</v>
      </c>
      <c r="X5594">
        <v>2.75</v>
      </c>
      <c r="Y5594">
        <v>9300</v>
      </c>
      <c r="Z5594">
        <v>2.39</v>
      </c>
    </row>
    <row r="5595" spans="1:26">
      <c r="A5595">
        <v>210586147</v>
      </c>
      <c r="B5595" t="s">
        <v>7552</v>
      </c>
      <c r="C5595" t="s">
        <v>3597</v>
      </c>
      <c r="D5595" t="s">
        <v>4034</v>
      </c>
      <c r="E5595" t="s">
        <v>6587</v>
      </c>
      <c r="F5595" t="s">
        <v>3849</v>
      </c>
      <c r="G5595">
        <v>210586147</v>
      </c>
      <c r="I5595" t="s">
        <v>3622</v>
      </c>
      <c r="J5595" t="s">
        <v>8201</v>
      </c>
      <c r="K5595" t="s">
        <v>3624</v>
      </c>
      <c r="L5595" t="s">
        <v>8202</v>
      </c>
      <c r="M5595">
        <v>14</v>
      </c>
      <c r="N5595">
        <v>22</v>
      </c>
      <c r="O5595">
        <v>10.6</v>
      </c>
      <c r="P5595">
        <v>14</v>
      </c>
      <c r="Q5595">
        <v>22.7</v>
      </c>
      <c r="R5595">
        <v>10</v>
      </c>
      <c r="S5595" t="b">
        <v>0</v>
      </c>
      <c r="T5595" t="b">
        <v>0</v>
      </c>
      <c r="U5595" t="b">
        <v>1</v>
      </c>
      <c r="V5595">
        <v>12000</v>
      </c>
      <c r="W5595">
        <v>8900</v>
      </c>
      <c r="X5595">
        <v>2.75</v>
      </c>
      <c r="Y5595">
        <v>9300</v>
      </c>
      <c r="Z5595">
        <v>2.39</v>
      </c>
    </row>
    <row r="5596" spans="1:26">
      <c r="A5596">
        <v>210586146</v>
      </c>
      <c r="B5596" t="s">
        <v>7552</v>
      </c>
      <c r="C5596" t="s">
        <v>3597</v>
      </c>
      <c r="D5596" t="s">
        <v>4034</v>
      </c>
      <c r="E5596" t="s">
        <v>6587</v>
      </c>
      <c r="F5596" t="s">
        <v>3849</v>
      </c>
      <c r="G5596">
        <v>210586146</v>
      </c>
      <c r="I5596" t="s">
        <v>3622</v>
      </c>
      <c r="J5596" t="s">
        <v>8199</v>
      </c>
      <c r="K5596" t="s">
        <v>3624</v>
      </c>
      <c r="L5596" t="s">
        <v>8200</v>
      </c>
      <c r="M5596">
        <v>13</v>
      </c>
      <c r="N5596">
        <v>20</v>
      </c>
      <c r="O5596">
        <v>10.5</v>
      </c>
      <c r="P5596">
        <v>13</v>
      </c>
      <c r="Q5596">
        <v>20</v>
      </c>
      <c r="R5596">
        <v>10</v>
      </c>
      <c r="S5596" t="b">
        <v>0</v>
      </c>
      <c r="T5596" t="b">
        <v>0</v>
      </c>
      <c r="U5596" t="b">
        <v>1</v>
      </c>
      <c r="V5596">
        <v>9000</v>
      </c>
      <c r="W5596">
        <v>7500</v>
      </c>
      <c r="X5596">
        <v>2.44</v>
      </c>
      <c r="Y5596">
        <v>9400</v>
      </c>
      <c r="Z5596">
        <v>2.19</v>
      </c>
    </row>
    <row r="5597" spans="1:26">
      <c r="A5597">
        <v>208816918</v>
      </c>
      <c r="B5597" t="s">
        <v>7552</v>
      </c>
      <c r="C5597" t="s">
        <v>3597</v>
      </c>
      <c r="D5597" t="s">
        <v>4034</v>
      </c>
      <c r="E5597" t="s">
        <v>5982</v>
      </c>
      <c r="F5597" t="s">
        <v>3849</v>
      </c>
      <c r="G5597">
        <v>208816918</v>
      </c>
      <c r="I5597" t="s">
        <v>3622</v>
      </c>
      <c r="J5597" t="s">
        <v>8198</v>
      </c>
      <c r="K5597" t="s">
        <v>3624</v>
      </c>
      <c r="L5597" t="s">
        <v>8195</v>
      </c>
      <c r="M5597">
        <v>13</v>
      </c>
      <c r="N5597">
        <v>20</v>
      </c>
      <c r="O5597">
        <v>10.5</v>
      </c>
      <c r="P5597">
        <v>13</v>
      </c>
      <c r="Q5597">
        <v>20</v>
      </c>
      <c r="R5597">
        <v>10</v>
      </c>
      <c r="S5597" t="b">
        <v>0</v>
      </c>
      <c r="T5597" t="b">
        <v>0</v>
      </c>
      <c r="U5597" t="b">
        <v>1</v>
      </c>
      <c r="V5597">
        <v>9000</v>
      </c>
      <c r="W5597">
        <v>7500</v>
      </c>
      <c r="X5597">
        <v>2.44</v>
      </c>
      <c r="Y5597">
        <v>9400</v>
      </c>
      <c r="Z5597">
        <v>2.19</v>
      </c>
    </row>
    <row r="5598" spans="1:26">
      <c r="A5598">
        <v>208130807</v>
      </c>
      <c r="B5598" t="s">
        <v>7552</v>
      </c>
      <c r="C5598" t="s">
        <v>3597</v>
      </c>
      <c r="D5598" t="s">
        <v>4034</v>
      </c>
      <c r="E5598" t="s">
        <v>7560</v>
      </c>
      <c r="F5598" t="s">
        <v>3849</v>
      </c>
      <c r="G5598">
        <v>208130807</v>
      </c>
      <c r="I5598" t="s">
        <v>3622</v>
      </c>
      <c r="J5598" t="s">
        <v>8196</v>
      </c>
      <c r="K5598" t="s">
        <v>3624</v>
      </c>
      <c r="L5598" t="s">
        <v>8197</v>
      </c>
      <c r="M5598">
        <v>13</v>
      </c>
      <c r="N5598">
        <v>20</v>
      </c>
      <c r="O5598">
        <v>10.5</v>
      </c>
      <c r="P5598">
        <v>13</v>
      </c>
      <c r="Q5598">
        <v>20</v>
      </c>
      <c r="R5598">
        <v>10</v>
      </c>
      <c r="S5598" t="b">
        <v>0</v>
      </c>
      <c r="T5598" t="b">
        <v>0</v>
      </c>
      <c r="U5598" t="b">
        <v>1</v>
      </c>
      <c r="V5598">
        <v>9000</v>
      </c>
      <c r="W5598">
        <v>7500</v>
      </c>
      <c r="X5598">
        <v>2.44</v>
      </c>
      <c r="Y5598">
        <v>9400</v>
      </c>
      <c r="Z5598">
        <v>2.19</v>
      </c>
    </row>
    <row r="5599" spans="1:26">
      <c r="A5599">
        <v>208280070</v>
      </c>
      <c r="B5599" t="s">
        <v>7552</v>
      </c>
      <c r="C5599" t="s">
        <v>3597</v>
      </c>
      <c r="D5599" t="s">
        <v>4034</v>
      </c>
      <c r="E5599" t="s">
        <v>5982</v>
      </c>
      <c r="F5599" t="s">
        <v>3849</v>
      </c>
      <c r="G5599">
        <v>208280070</v>
      </c>
      <c r="I5599" t="s">
        <v>3622</v>
      </c>
      <c r="J5599" t="s">
        <v>8194</v>
      </c>
      <c r="K5599" t="s">
        <v>3624</v>
      </c>
      <c r="L5599" t="s">
        <v>8195</v>
      </c>
      <c r="M5599">
        <v>13</v>
      </c>
      <c r="N5599">
        <v>20</v>
      </c>
      <c r="O5599">
        <v>10.5</v>
      </c>
      <c r="P5599">
        <v>13</v>
      </c>
      <c r="Q5599">
        <v>20</v>
      </c>
      <c r="R5599">
        <v>10</v>
      </c>
      <c r="S5599" t="b">
        <v>0</v>
      </c>
      <c r="T5599" t="b">
        <v>0</v>
      </c>
      <c r="U5599" t="b">
        <v>0</v>
      </c>
      <c r="V5599">
        <v>9000</v>
      </c>
      <c r="W5599">
        <v>7500</v>
      </c>
      <c r="X5599">
        <v>2.44</v>
      </c>
      <c r="Y5599">
        <v>9400</v>
      </c>
      <c r="Z5599">
        <v>2.19</v>
      </c>
    </row>
    <row r="5600" spans="1:26">
      <c r="A5600">
        <v>209748099</v>
      </c>
      <c r="B5600" t="s">
        <v>7552</v>
      </c>
      <c r="C5600" t="s">
        <v>3597</v>
      </c>
      <c r="D5600" t="s">
        <v>4034</v>
      </c>
      <c r="E5600" t="s">
        <v>5440</v>
      </c>
      <c r="F5600" t="s">
        <v>3849</v>
      </c>
      <c r="G5600">
        <v>209748099</v>
      </c>
      <c r="I5600" t="s">
        <v>3622</v>
      </c>
      <c r="J5600" t="s">
        <v>8049</v>
      </c>
      <c r="K5600" t="s">
        <v>3624</v>
      </c>
      <c r="L5600" t="s">
        <v>6642</v>
      </c>
      <c r="M5600">
        <v>13</v>
      </c>
      <c r="N5600">
        <v>20</v>
      </c>
      <c r="O5600">
        <v>10.5</v>
      </c>
      <c r="P5600">
        <v>13</v>
      </c>
      <c r="Q5600">
        <v>20</v>
      </c>
      <c r="R5600">
        <v>10</v>
      </c>
      <c r="S5600" t="b">
        <v>0</v>
      </c>
      <c r="T5600" t="b">
        <v>0</v>
      </c>
      <c r="U5600" t="b">
        <v>1</v>
      </c>
      <c r="V5600">
        <v>9000</v>
      </c>
      <c r="W5600">
        <v>7500</v>
      </c>
      <c r="X5600">
        <v>2.44</v>
      </c>
      <c r="Y5600">
        <v>9400</v>
      </c>
      <c r="Z5600">
        <v>2.19</v>
      </c>
    </row>
    <row r="5601" spans="1:26">
      <c r="A5601">
        <v>210799580</v>
      </c>
      <c r="B5601" t="s">
        <v>7552</v>
      </c>
      <c r="C5601" t="s">
        <v>3597</v>
      </c>
      <c r="D5601" t="s">
        <v>4034</v>
      </c>
      <c r="E5601" t="s">
        <v>7563</v>
      </c>
      <c r="F5601" t="s">
        <v>3849</v>
      </c>
      <c r="G5601">
        <v>210799580</v>
      </c>
      <c r="I5601" t="s">
        <v>3622</v>
      </c>
      <c r="J5601" t="s">
        <v>7992</v>
      </c>
      <c r="K5601" t="s">
        <v>3624</v>
      </c>
      <c r="L5601" t="s">
        <v>6984</v>
      </c>
      <c r="M5601">
        <v>13</v>
      </c>
      <c r="N5601">
        <v>20</v>
      </c>
      <c r="O5601">
        <v>10.5</v>
      </c>
      <c r="P5601">
        <v>13</v>
      </c>
      <c r="Q5601">
        <v>20</v>
      </c>
      <c r="R5601">
        <v>10</v>
      </c>
      <c r="S5601" t="b">
        <v>0</v>
      </c>
      <c r="T5601" t="b">
        <v>0</v>
      </c>
      <c r="U5601" t="b">
        <v>1</v>
      </c>
      <c r="V5601">
        <v>9000</v>
      </c>
      <c r="W5601">
        <v>7500</v>
      </c>
      <c r="X5601">
        <v>2.44</v>
      </c>
      <c r="Y5601">
        <v>9400</v>
      </c>
      <c r="Z5601">
        <v>2.19</v>
      </c>
    </row>
    <row r="5602" spans="1:26">
      <c r="A5602">
        <v>210857475</v>
      </c>
      <c r="B5602" t="s">
        <v>7552</v>
      </c>
      <c r="C5602" t="s">
        <v>3597</v>
      </c>
      <c r="D5602" t="s">
        <v>4034</v>
      </c>
      <c r="E5602" t="s">
        <v>6086</v>
      </c>
      <c r="F5602" t="s">
        <v>3849</v>
      </c>
      <c r="G5602">
        <v>210857475</v>
      </c>
      <c r="I5602" t="s">
        <v>3622</v>
      </c>
      <c r="J5602" t="s">
        <v>7899</v>
      </c>
      <c r="K5602" t="s">
        <v>3624</v>
      </c>
      <c r="L5602" t="s">
        <v>8193</v>
      </c>
      <c r="M5602">
        <v>13</v>
      </c>
      <c r="N5602">
        <v>20</v>
      </c>
      <c r="O5602">
        <v>10.5</v>
      </c>
      <c r="P5602">
        <v>13</v>
      </c>
      <c r="Q5602">
        <v>20</v>
      </c>
      <c r="R5602">
        <v>10</v>
      </c>
      <c r="S5602" t="b">
        <v>0</v>
      </c>
      <c r="T5602" t="b">
        <v>0</v>
      </c>
      <c r="U5602" t="b">
        <v>1</v>
      </c>
      <c r="V5602">
        <v>9000</v>
      </c>
      <c r="W5602">
        <v>7500</v>
      </c>
      <c r="X5602">
        <v>2.44</v>
      </c>
      <c r="Y5602">
        <v>9400</v>
      </c>
      <c r="Z5602">
        <v>2.19</v>
      </c>
    </row>
    <row r="5603" spans="1:26">
      <c r="A5603">
        <v>207629155</v>
      </c>
      <c r="B5603" t="s">
        <v>7552</v>
      </c>
      <c r="C5603" t="s">
        <v>3597</v>
      </c>
      <c r="D5603" t="s">
        <v>4034</v>
      </c>
      <c r="E5603" t="s">
        <v>7560</v>
      </c>
      <c r="F5603" t="s">
        <v>3621</v>
      </c>
      <c r="G5603">
        <v>207629155</v>
      </c>
      <c r="I5603" t="s">
        <v>3622</v>
      </c>
      <c r="J5603" t="s">
        <v>8191</v>
      </c>
      <c r="K5603" t="s">
        <v>3624</v>
      </c>
      <c r="L5603" t="s">
        <v>8192</v>
      </c>
      <c r="M5603">
        <v>13</v>
      </c>
      <c r="N5603">
        <v>21.5</v>
      </c>
      <c r="O5603">
        <v>12</v>
      </c>
      <c r="P5603">
        <v>13</v>
      </c>
      <c r="Q5603">
        <v>21.5</v>
      </c>
      <c r="R5603">
        <v>11.4</v>
      </c>
      <c r="S5603" t="b">
        <v>0</v>
      </c>
      <c r="T5603" t="b">
        <v>0</v>
      </c>
      <c r="U5603" t="b">
        <v>1</v>
      </c>
      <c r="V5603">
        <v>24000</v>
      </c>
      <c r="W5603">
        <v>21200</v>
      </c>
      <c r="X5603">
        <v>2.88</v>
      </c>
      <c r="Y5603">
        <v>24485</v>
      </c>
      <c r="Z5603">
        <v>1.98</v>
      </c>
    </row>
    <row r="5604" spans="1:26">
      <c r="A5604">
        <v>210799551</v>
      </c>
      <c r="B5604" t="s">
        <v>7552</v>
      </c>
      <c r="C5604" t="s">
        <v>3597</v>
      </c>
      <c r="D5604" t="s">
        <v>4034</v>
      </c>
      <c r="E5604" t="s">
        <v>7563</v>
      </c>
      <c r="F5604" t="s">
        <v>3621</v>
      </c>
      <c r="G5604">
        <v>210799551</v>
      </c>
      <c r="I5604" t="s">
        <v>3622</v>
      </c>
      <c r="J5604" t="s">
        <v>6077</v>
      </c>
      <c r="K5604" t="s">
        <v>3624</v>
      </c>
      <c r="L5604" t="s">
        <v>7988</v>
      </c>
      <c r="M5604">
        <v>13</v>
      </c>
      <c r="N5604">
        <v>21.5</v>
      </c>
      <c r="O5604">
        <v>12</v>
      </c>
      <c r="P5604">
        <v>13</v>
      </c>
      <c r="Q5604">
        <v>21.5</v>
      </c>
      <c r="R5604">
        <v>11.4</v>
      </c>
      <c r="S5604" t="b">
        <v>0</v>
      </c>
      <c r="T5604" t="b">
        <v>0</v>
      </c>
      <c r="U5604" t="b">
        <v>1</v>
      </c>
      <c r="V5604">
        <v>24000</v>
      </c>
      <c r="W5604">
        <v>21200</v>
      </c>
      <c r="X5604">
        <v>2.88</v>
      </c>
      <c r="Y5604">
        <v>24485</v>
      </c>
      <c r="Z5604">
        <v>1.98</v>
      </c>
    </row>
    <row r="5605" spans="1:26">
      <c r="A5605">
        <v>207683259</v>
      </c>
      <c r="B5605" t="s">
        <v>7552</v>
      </c>
      <c r="C5605" t="s">
        <v>3597</v>
      </c>
      <c r="D5605" t="s">
        <v>4034</v>
      </c>
      <c r="E5605" t="s">
        <v>8149</v>
      </c>
      <c r="F5605" t="s">
        <v>3621</v>
      </c>
      <c r="G5605">
        <v>207683259</v>
      </c>
      <c r="I5605" t="s">
        <v>3622</v>
      </c>
      <c r="J5605" t="s">
        <v>8189</v>
      </c>
      <c r="K5605" t="s">
        <v>3624</v>
      </c>
      <c r="L5605" t="s">
        <v>8190</v>
      </c>
      <c r="M5605">
        <v>13</v>
      </c>
      <c r="N5605">
        <v>21.5</v>
      </c>
      <c r="O5605">
        <v>12</v>
      </c>
      <c r="P5605">
        <v>13</v>
      </c>
      <c r="Q5605">
        <v>21.5</v>
      </c>
      <c r="R5605">
        <v>11.4</v>
      </c>
      <c r="S5605" t="b">
        <v>0</v>
      </c>
      <c r="T5605" t="b">
        <v>0</v>
      </c>
      <c r="U5605" t="b">
        <v>1</v>
      </c>
      <c r="V5605">
        <v>24000</v>
      </c>
      <c r="W5605">
        <v>21200</v>
      </c>
      <c r="X5605">
        <v>2.88</v>
      </c>
      <c r="Y5605">
        <v>24485</v>
      </c>
      <c r="Z5605">
        <v>1.98</v>
      </c>
    </row>
    <row r="5606" spans="1:26">
      <c r="A5606">
        <v>207862073</v>
      </c>
      <c r="B5606" t="s">
        <v>7552</v>
      </c>
      <c r="C5606" t="s">
        <v>3597</v>
      </c>
      <c r="D5606" t="s">
        <v>4034</v>
      </c>
      <c r="E5606" t="s">
        <v>8154</v>
      </c>
      <c r="F5606" t="s">
        <v>3621</v>
      </c>
      <c r="G5606">
        <v>207862073</v>
      </c>
      <c r="I5606" t="s">
        <v>3622</v>
      </c>
      <c r="J5606" t="s">
        <v>8187</v>
      </c>
      <c r="K5606" t="s">
        <v>3624</v>
      </c>
      <c r="L5606" t="s">
        <v>8188</v>
      </c>
      <c r="M5606">
        <v>13</v>
      </c>
      <c r="N5606">
        <v>21.5</v>
      </c>
      <c r="O5606">
        <v>12</v>
      </c>
      <c r="P5606">
        <v>13</v>
      </c>
      <c r="Q5606">
        <v>21.5</v>
      </c>
      <c r="R5606">
        <v>11.4</v>
      </c>
      <c r="S5606" t="b">
        <v>0</v>
      </c>
      <c r="T5606" t="b">
        <v>0</v>
      </c>
      <c r="U5606" t="b">
        <v>1</v>
      </c>
      <c r="V5606">
        <v>24000</v>
      </c>
      <c r="W5606">
        <v>21200</v>
      </c>
      <c r="X5606">
        <v>2.88</v>
      </c>
      <c r="Y5606">
        <v>24485</v>
      </c>
      <c r="Z5606">
        <v>1.98</v>
      </c>
    </row>
    <row r="5607" spans="1:26">
      <c r="A5607">
        <v>207825553</v>
      </c>
      <c r="B5607" t="s">
        <v>7552</v>
      </c>
      <c r="C5607" t="s">
        <v>3597</v>
      </c>
      <c r="D5607" t="s">
        <v>4034</v>
      </c>
      <c r="E5607" t="s">
        <v>5423</v>
      </c>
      <c r="F5607" t="s">
        <v>3621</v>
      </c>
      <c r="G5607">
        <v>207825553</v>
      </c>
      <c r="I5607" t="s">
        <v>3622</v>
      </c>
      <c r="J5607" t="s">
        <v>8180</v>
      </c>
      <c r="K5607" t="s">
        <v>3624</v>
      </c>
      <c r="L5607" t="s">
        <v>8186</v>
      </c>
      <c r="M5607">
        <v>13</v>
      </c>
      <c r="N5607">
        <v>21.5</v>
      </c>
      <c r="O5607">
        <v>12</v>
      </c>
      <c r="P5607">
        <v>13</v>
      </c>
      <c r="Q5607">
        <v>21.5</v>
      </c>
      <c r="R5607">
        <v>11.4</v>
      </c>
      <c r="S5607" t="b">
        <v>0</v>
      </c>
      <c r="T5607" t="b">
        <v>0</v>
      </c>
      <c r="U5607" t="b">
        <v>1</v>
      </c>
      <c r="V5607">
        <v>24000</v>
      </c>
      <c r="W5607">
        <v>21200</v>
      </c>
      <c r="X5607">
        <v>2.88</v>
      </c>
      <c r="Y5607">
        <v>24485</v>
      </c>
      <c r="Z5607">
        <v>1.98</v>
      </c>
    </row>
    <row r="5608" spans="1:26">
      <c r="A5608">
        <v>207825515</v>
      </c>
      <c r="B5608" t="s">
        <v>7552</v>
      </c>
      <c r="C5608" t="s">
        <v>3597</v>
      </c>
      <c r="D5608" t="s">
        <v>4034</v>
      </c>
      <c r="E5608" t="s">
        <v>5422</v>
      </c>
      <c r="F5608" t="s">
        <v>3621</v>
      </c>
      <c r="G5608">
        <v>207825515</v>
      </c>
      <c r="I5608" t="s">
        <v>3622</v>
      </c>
      <c r="J5608" t="s">
        <v>8180</v>
      </c>
      <c r="K5608" t="s">
        <v>3624</v>
      </c>
      <c r="L5608" t="s">
        <v>8186</v>
      </c>
      <c r="M5608">
        <v>13</v>
      </c>
      <c r="N5608">
        <v>21.5</v>
      </c>
      <c r="O5608">
        <v>12</v>
      </c>
      <c r="P5608">
        <v>13</v>
      </c>
      <c r="Q5608">
        <v>21.5</v>
      </c>
      <c r="R5608">
        <v>11.4</v>
      </c>
      <c r="S5608" t="b">
        <v>0</v>
      </c>
      <c r="T5608" t="b">
        <v>0</v>
      </c>
      <c r="U5608" t="b">
        <v>1</v>
      </c>
      <c r="V5608">
        <v>24000</v>
      </c>
      <c r="W5608">
        <v>21200</v>
      </c>
      <c r="X5608">
        <v>2.88</v>
      </c>
      <c r="Y5608">
        <v>24485</v>
      </c>
      <c r="Z5608">
        <v>1.98</v>
      </c>
    </row>
    <row r="5609" spans="1:26">
      <c r="A5609">
        <v>207825534</v>
      </c>
      <c r="B5609" t="s">
        <v>7552</v>
      </c>
      <c r="C5609" t="s">
        <v>3597</v>
      </c>
      <c r="D5609" t="s">
        <v>4034</v>
      </c>
      <c r="E5609" t="s">
        <v>5417</v>
      </c>
      <c r="F5609" t="s">
        <v>3621</v>
      </c>
      <c r="G5609">
        <v>207825534</v>
      </c>
      <c r="I5609" t="s">
        <v>3622</v>
      </c>
      <c r="J5609" t="s">
        <v>8180</v>
      </c>
      <c r="K5609" t="s">
        <v>3624</v>
      </c>
      <c r="L5609" t="s">
        <v>8186</v>
      </c>
      <c r="M5609">
        <v>13</v>
      </c>
      <c r="N5609">
        <v>21.5</v>
      </c>
      <c r="O5609">
        <v>12</v>
      </c>
      <c r="P5609">
        <v>13</v>
      </c>
      <c r="Q5609">
        <v>21.5</v>
      </c>
      <c r="R5609">
        <v>11.4</v>
      </c>
      <c r="S5609" t="b">
        <v>0</v>
      </c>
      <c r="T5609" t="b">
        <v>0</v>
      </c>
      <c r="U5609" t="b">
        <v>1</v>
      </c>
      <c r="V5609">
        <v>24000</v>
      </c>
      <c r="W5609">
        <v>21200</v>
      </c>
      <c r="X5609">
        <v>2.88</v>
      </c>
      <c r="Y5609">
        <v>24485</v>
      </c>
      <c r="Z5609">
        <v>1.98</v>
      </c>
    </row>
    <row r="5610" spans="1:26">
      <c r="A5610">
        <v>208280067</v>
      </c>
      <c r="B5610" t="s">
        <v>7552</v>
      </c>
      <c r="C5610" t="s">
        <v>3597</v>
      </c>
      <c r="D5610" t="s">
        <v>4034</v>
      </c>
      <c r="E5610" t="s">
        <v>5982</v>
      </c>
      <c r="F5610" t="s">
        <v>3621</v>
      </c>
      <c r="G5610">
        <v>208280067</v>
      </c>
      <c r="I5610" t="s">
        <v>3622</v>
      </c>
      <c r="J5610" t="s">
        <v>8184</v>
      </c>
      <c r="K5610" t="s">
        <v>3624</v>
      </c>
      <c r="L5610" t="s">
        <v>8185</v>
      </c>
      <c r="M5610">
        <v>13</v>
      </c>
      <c r="N5610">
        <v>21.5</v>
      </c>
      <c r="O5610">
        <v>12</v>
      </c>
      <c r="P5610">
        <v>13</v>
      </c>
      <c r="Q5610">
        <v>21.5</v>
      </c>
      <c r="R5610">
        <v>11.4</v>
      </c>
      <c r="S5610" t="b">
        <v>0</v>
      </c>
      <c r="T5610" t="b">
        <v>0</v>
      </c>
      <c r="U5610" t="b">
        <v>0</v>
      </c>
      <c r="V5610">
        <v>24000</v>
      </c>
      <c r="W5610">
        <v>21200</v>
      </c>
      <c r="X5610">
        <v>2.88</v>
      </c>
      <c r="Y5610">
        <v>24485</v>
      </c>
      <c r="Z5610">
        <v>1.98</v>
      </c>
    </row>
    <row r="5611" spans="1:26">
      <c r="A5611">
        <v>208816917</v>
      </c>
      <c r="B5611" t="s">
        <v>7552</v>
      </c>
      <c r="C5611" t="s">
        <v>3597</v>
      </c>
      <c r="D5611" t="s">
        <v>4034</v>
      </c>
      <c r="E5611" t="s">
        <v>5982</v>
      </c>
      <c r="F5611" t="s">
        <v>3621</v>
      </c>
      <c r="G5611">
        <v>208816917</v>
      </c>
      <c r="I5611" t="s">
        <v>3622</v>
      </c>
      <c r="J5611" t="s">
        <v>8182</v>
      </c>
      <c r="K5611" t="s">
        <v>3624</v>
      </c>
      <c r="L5611" t="s">
        <v>8183</v>
      </c>
      <c r="M5611">
        <v>13</v>
      </c>
      <c r="N5611">
        <v>21.5</v>
      </c>
      <c r="O5611">
        <v>12</v>
      </c>
      <c r="P5611">
        <v>13</v>
      </c>
      <c r="Q5611">
        <v>21.5</v>
      </c>
      <c r="R5611">
        <v>11.4</v>
      </c>
      <c r="S5611" t="b">
        <v>0</v>
      </c>
      <c r="T5611" t="b">
        <v>0</v>
      </c>
      <c r="U5611" t="b">
        <v>1</v>
      </c>
      <c r="V5611">
        <v>24000</v>
      </c>
      <c r="W5611">
        <v>21200</v>
      </c>
      <c r="X5611">
        <v>2.88</v>
      </c>
      <c r="Y5611">
        <v>24485</v>
      </c>
      <c r="Z5611">
        <v>1.98</v>
      </c>
    </row>
    <row r="5612" spans="1:26">
      <c r="A5612">
        <v>210278958</v>
      </c>
      <c r="B5612" t="s">
        <v>7552</v>
      </c>
      <c r="C5612" t="s">
        <v>3597</v>
      </c>
      <c r="D5612" t="s">
        <v>4034</v>
      </c>
      <c r="E5612" t="s">
        <v>8160</v>
      </c>
      <c r="F5612" t="s">
        <v>3621</v>
      </c>
      <c r="G5612">
        <v>210278958</v>
      </c>
      <c r="I5612" t="s">
        <v>3622</v>
      </c>
      <c r="J5612" t="s">
        <v>6509</v>
      </c>
      <c r="K5612" t="s">
        <v>3624</v>
      </c>
      <c r="L5612" t="s">
        <v>7760</v>
      </c>
      <c r="M5612">
        <v>13</v>
      </c>
      <c r="N5612">
        <v>21.5</v>
      </c>
      <c r="O5612">
        <v>12</v>
      </c>
      <c r="P5612">
        <v>13</v>
      </c>
      <c r="Q5612">
        <v>21.5</v>
      </c>
      <c r="R5612">
        <v>11.4</v>
      </c>
      <c r="S5612" t="b">
        <v>0</v>
      </c>
      <c r="T5612" t="b">
        <v>0</v>
      </c>
      <c r="U5612" t="b">
        <v>1</v>
      </c>
      <c r="V5612">
        <v>24000</v>
      </c>
      <c r="W5612">
        <v>21200</v>
      </c>
      <c r="X5612">
        <v>2.88</v>
      </c>
      <c r="Y5612">
        <v>24485</v>
      </c>
      <c r="Z5612">
        <v>1.98</v>
      </c>
    </row>
    <row r="5613" spans="1:26">
      <c r="A5613">
        <v>210857298</v>
      </c>
      <c r="B5613" t="s">
        <v>7552</v>
      </c>
      <c r="C5613" t="s">
        <v>3597</v>
      </c>
      <c r="D5613" t="s">
        <v>4034</v>
      </c>
      <c r="E5613" t="s">
        <v>5422</v>
      </c>
      <c r="F5613" t="s">
        <v>3621</v>
      </c>
      <c r="G5613">
        <v>210857298</v>
      </c>
      <c r="I5613" t="s">
        <v>3622</v>
      </c>
      <c r="J5613" t="s">
        <v>8180</v>
      </c>
      <c r="K5613" t="s">
        <v>3624</v>
      </c>
      <c r="L5613" t="s">
        <v>8181</v>
      </c>
      <c r="M5613">
        <v>13</v>
      </c>
      <c r="N5613">
        <v>21.5</v>
      </c>
      <c r="O5613">
        <v>12</v>
      </c>
      <c r="P5613">
        <v>13</v>
      </c>
      <c r="Q5613">
        <v>21.5</v>
      </c>
      <c r="R5613">
        <v>11.4</v>
      </c>
      <c r="S5613" t="b">
        <v>0</v>
      </c>
      <c r="T5613" t="b">
        <v>0</v>
      </c>
      <c r="U5613" t="b">
        <v>1</v>
      </c>
      <c r="V5613">
        <v>24000</v>
      </c>
      <c r="W5613">
        <v>21200</v>
      </c>
      <c r="X5613">
        <v>2.88</v>
      </c>
      <c r="Y5613">
        <v>24485</v>
      </c>
      <c r="Z5613">
        <v>1.98</v>
      </c>
    </row>
    <row r="5614" spans="1:26">
      <c r="A5614">
        <v>210857318</v>
      </c>
      <c r="B5614" t="s">
        <v>7552</v>
      </c>
      <c r="C5614" t="s">
        <v>3597</v>
      </c>
      <c r="D5614" t="s">
        <v>4034</v>
      </c>
      <c r="E5614" t="s">
        <v>5417</v>
      </c>
      <c r="F5614" t="s">
        <v>3621</v>
      </c>
      <c r="G5614">
        <v>210857318</v>
      </c>
      <c r="I5614" t="s">
        <v>3622</v>
      </c>
      <c r="J5614" t="s">
        <v>8180</v>
      </c>
      <c r="K5614" t="s">
        <v>3624</v>
      </c>
      <c r="L5614" t="s">
        <v>8181</v>
      </c>
      <c r="M5614">
        <v>13</v>
      </c>
      <c r="N5614">
        <v>21.5</v>
      </c>
      <c r="O5614">
        <v>12</v>
      </c>
      <c r="P5614">
        <v>13</v>
      </c>
      <c r="Q5614">
        <v>21.5</v>
      </c>
      <c r="R5614">
        <v>11.4</v>
      </c>
      <c r="S5614" t="b">
        <v>0</v>
      </c>
      <c r="T5614" t="b">
        <v>0</v>
      </c>
      <c r="U5614" t="b">
        <v>1</v>
      </c>
      <c r="V5614">
        <v>24000</v>
      </c>
      <c r="W5614">
        <v>21200</v>
      </c>
      <c r="X5614">
        <v>2.88</v>
      </c>
      <c r="Y5614">
        <v>24485</v>
      </c>
      <c r="Z5614">
        <v>1.98</v>
      </c>
    </row>
    <row r="5615" spans="1:26">
      <c r="A5615">
        <v>210857338</v>
      </c>
      <c r="B5615" t="s">
        <v>7552</v>
      </c>
      <c r="C5615" t="s">
        <v>3597</v>
      </c>
      <c r="D5615" t="s">
        <v>4034</v>
      </c>
      <c r="E5615" t="s">
        <v>5423</v>
      </c>
      <c r="F5615" t="s">
        <v>3621</v>
      </c>
      <c r="G5615">
        <v>210857338</v>
      </c>
      <c r="I5615" t="s">
        <v>3622</v>
      </c>
      <c r="J5615" t="s">
        <v>8180</v>
      </c>
      <c r="K5615" t="s">
        <v>3624</v>
      </c>
      <c r="L5615" t="s">
        <v>8181</v>
      </c>
      <c r="M5615">
        <v>13</v>
      </c>
      <c r="N5615">
        <v>21.5</v>
      </c>
      <c r="O5615">
        <v>12</v>
      </c>
      <c r="P5615">
        <v>13</v>
      </c>
      <c r="Q5615">
        <v>21.5</v>
      </c>
      <c r="R5615">
        <v>11.4</v>
      </c>
      <c r="S5615" t="b">
        <v>0</v>
      </c>
      <c r="T5615" t="b">
        <v>0</v>
      </c>
      <c r="U5615" t="b">
        <v>1</v>
      </c>
      <c r="V5615">
        <v>24000</v>
      </c>
      <c r="W5615">
        <v>21200</v>
      </c>
      <c r="X5615">
        <v>2.88</v>
      </c>
      <c r="Y5615">
        <v>24485</v>
      </c>
      <c r="Z5615">
        <v>1.98</v>
      </c>
    </row>
    <row r="5616" spans="1:26">
      <c r="A5616">
        <v>210857337</v>
      </c>
      <c r="B5616" t="s">
        <v>7552</v>
      </c>
      <c r="C5616" t="s">
        <v>3597</v>
      </c>
      <c r="D5616" t="s">
        <v>4034</v>
      </c>
      <c r="E5616" t="s">
        <v>5423</v>
      </c>
      <c r="F5616" t="s">
        <v>3621</v>
      </c>
      <c r="G5616">
        <v>210857337</v>
      </c>
      <c r="I5616" t="s">
        <v>3622</v>
      </c>
      <c r="J5616" t="s">
        <v>8174</v>
      </c>
      <c r="K5616" t="s">
        <v>3624</v>
      </c>
      <c r="L5616" t="s">
        <v>8179</v>
      </c>
      <c r="M5616">
        <v>12.5</v>
      </c>
      <c r="N5616">
        <v>21.5</v>
      </c>
      <c r="O5616">
        <v>13</v>
      </c>
      <c r="P5616">
        <v>12.5</v>
      </c>
      <c r="Q5616">
        <v>21.5</v>
      </c>
      <c r="R5616">
        <v>11.3</v>
      </c>
      <c r="S5616" t="b">
        <v>0</v>
      </c>
      <c r="T5616" t="b">
        <v>0</v>
      </c>
      <c r="U5616" t="b">
        <v>1</v>
      </c>
      <c r="V5616">
        <v>18000</v>
      </c>
      <c r="W5616">
        <v>15000</v>
      </c>
      <c r="X5616">
        <v>2.35</v>
      </c>
      <c r="Y5616">
        <v>19200</v>
      </c>
      <c r="Z5616">
        <v>1.99</v>
      </c>
    </row>
    <row r="5617" spans="1:26">
      <c r="A5617">
        <v>210857317</v>
      </c>
      <c r="B5617" t="s">
        <v>7552</v>
      </c>
      <c r="C5617" t="s">
        <v>3597</v>
      </c>
      <c r="D5617" t="s">
        <v>4034</v>
      </c>
      <c r="E5617" t="s">
        <v>5417</v>
      </c>
      <c r="F5617" t="s">
        <v>3621</v>
      </c>
      <c r="G5617">
        <v>210857317</v>
      </c>
      <c r="I5617" t="s">
        <v>3622</v>
      </c>
      <c r="J5617" t="s">
        <v>8174</v>
      </c>
      <c r="K5617" t="s">
        <v>3624</v>
      </c>
      <c r="L5617" t="s">
        <v>8179</v>
      </c>
      <c r="M5617">
        <v>12.5</v>
      </c>
      <c r="N5617">
        <v>21.5</v>
      </c>
      <c r="O5617">
        <v>13</v>
      </c>
      <c r="P5617">
        <v>12.5</v>
      </c>
      <c r="Q5617">
        <v>21.5</v>
      </c>
      <c r="R5617">
        <v>11.3</v>
      </c>
      <c r="S5617" t="b">
        <v>0</v>
      </c>
      <c r="T5617" t="b">
        <v>0</v>
      </c>
      <c r="U5617" t="b">
        <v>1</v>
      </c>
      <c r="V5617">
        <v>18000</v>
      </c>
      <c r="W5617">
        <v>15000</v>
      </c>
      <c r="X5617">
        <v>2.35</v>
      </c>
      <c r="Y5617">
        <v>19200</v>
      </c>
      <c r="Z5617">
        <v>1.99</v>
      </c>
    </row>
    <row r="5618" spans="1:26">
      <c r="A5618">
        <v>210857297</v>
      </c>
      <c r="B5618" t="s">
        <v>7552</v>
      </c>
      <c r="C5618" t="s">
        <v>3597</v>
      </c>
      <c r="D5618" t="s">
        <v>4034</v>
      </c>
      <c r="E5618" t="s">
        <v>5422</v>
      </c>
      <c r="F5618" t="s">
        <v>3621</v>
      </c>
      <c r="G5618">
        <v>210857297</v>
      </c>
      <c r="I5618" t="s">
        <v>3622</v>
      </c>
      <c r="J5618" t="s">
        <v>8174</v>
      </c>
      <c r="K5618" t="s">
        <v>3624</v>
      </c>
      <c r="L5618" t="s">
        <v>8179</v>
      </c>
      <c r="M5618">
        <v>12.5</v>
      </c>
      <c r="N5618">
        <v>21.5</v>
      </c>
      <c r="O5618">
        <v>13</v>
      </c>
      <c r="P5618">
        <v>12.5</v>
      </c>
      <c r="Q5618">
        <v>21.5</v>
      </c>
      <c r="R5618">
        <v>11.3</v>
      </c>
      <c r="S5618" t="b">
        <v>0</v>
      </c>
      <c r="T5618" t="b">
        <v>0</v>
      </c>
      <c r="U5618" t="b">
        <v>1</v>
      </c>
      <c r="V5618">
        <v>18000</v>
      </c>
      <c r="W5618">
        <v>15000</v>
      </c>
      <c r="X5618">
        <v>2.35</v>
      </c>
      <c r="Y5618">
        <v>19200</v>
      </c>
      <c r="Z5618">
        <v>1.99</v>
      </c>
    </row>
    <row r="5619" spans="1:26">
      <c r="A5619">
        <v>208816916</v>
      </c>
      <c r="B5619" t="s">
        <v>7552</v>
      </c>
      <c r="C5619" t="s">
        <v>3597</v>
      </c>
      <c r="D5619" t="s">
        <v>4034</v>
      </c>
      <c r="E5619" t="s">
        <v>5982</v>
      </c>
      <c r="F5619" t="s">
        <v>3621</v>
      </c>
      <c r="G5619">
        <v>208816916</v>
      </c>
      <c r="I5619" t="s">
        <v>3622</v>
      </c>
      <c r="J5619" t="s">
        <v>8177</v>
      </c>
      <c r="K5619" t="s">
        <v>3624</v>
      </c>
      <c r="L5619" t="s">
        <v>8178</v>
      </c>
      <c r="M5619">
        <v>12.5</v>
      </c>
      <c r="N5619">
        <v>21.5</v>
      </c>
      <c r="O5619">
        <v>13</v>
      </c>
      <c r="P5619">
        <v>12.5</v>
      </c>
      <c r="Q5619">
        <v>21.5</v>
      </c>
      <c r="R5619">
        <v>11.3</v>
      </c>
      <c r="S5619" t="b">
        <v>0</v>
      </c>
      <c r="T5619" t="b">
        <v>0</v>
      </c>
      <c r="U5619" t="b">
        <v>1</v>
      </c>
      <c r="V5619">
        <v>18000</v>
      </c>
      <c r="W5619">
        <v>15000</v>
      </c>
      <c r="X5619">
        <v>2.35</v>
      </c>
      <c r="Y5619">
        <v>19200</v>
      </c>
      <c r="Z5619">
        <v>1.99</v>
      </c>
    </row>
    <row r="5620" spans="1:26">
      <c r="A5620">
        <v>208141286</v>
      </c>
      <c r="B5620" t="s">
        <v>7552</v>
      </c>
      <c r="C5620" t="s">
        <v>3597</v>
      </c>
      <c r="D5620" t="s">
        <v>4034</v>
      </c>
      <c r="E5620" t="s">
        <v>8160</v>
      </c>
      <c r="F5620" t="s">
        <v>3621</v>
      </c>
      <c r="G5620">
        <v>208141286</v>
      </c>
      <c r="I5620" t="s">
        <v>3622</v>
      </c>
      <c r="J5620" t="s">
        <v>6742</v>
      </c>
      <c r="K5620" t="s">
        <v>3624</v>
      </c>
      <c r="L5620" t="s">
        <v>6428</v>
      </c>
      <c r="M5620">
        <v>12.5</v>
      </c>
      <c r="N5620">
        <v>21.5</v>
      </c>
      <c r="O5620">
        <v>13</v>
      </c>
      <c r="P5620">
        <v>12.5</v>
      </c>
      <c r="Q5620">
        <v>21.5</v>
      </c>
      <c r="R5620">
        <v>11.3</v>
      </c>
      <c r="S5620" t="b">
        <v>0</v>
      </c>
      <c r="T5620" t="b">
        <v>0</v>
      </c>
      <c r="U5620" t="b">
        <v>1</v>
      </c>
      <c r="V5620">
        <v>18000</v>
      </c>
      <c r="W5620">
        <v>15000</v>
      </c>
      <c r="X5620">
        <v>2.35</v>
      </c>
      <c r="Y5620">
        <v>19200</v>
      </c>
      <c r="Z5620">
        <v>1.99</v>
      </c>
    </row>
    <row r="5621" spans="1:26">
      <c r="A5621">
        <v>208280064</v>
      </c>
      <c r="B5621" t="s">
        <v>7552</v>
      </c>
      <c r="C5621" t="s">
        <v>3597</v>
      </c>
      <c r="D5621" t="s">
        <v>4034</v>
      </c>
      <c r="E5621" t="s">
        <v>5982</v>
      </c>
      <c r="F5621" t="s">
        <v>3621</v>
      </c>
      <c r="G5621">
        <v>208280064</v>
      </c>
      <c r="I5621" t="s">
        <v>3622</v>
      </c>
      <c r="J5621" t="s">
        <v>8176</v>
      </c>
      <c r="K5621" t="s">
        <v>3624</v>
      </c>
      <c r="L5621" t="s">
        <v>6337</v>
      </c>
      <c r="M5621">
        <v>12.5</v>
      </c>
      <c r="N5621">
        <v>21.5</v>
      </c>
      <c r="O5621">
        <v>13</v>
      </c>
      <c r="P5621">
        <v>12.5</v>
      </c>
      <c r="Q5621">
        <v>21.5</v>
      </c>
      <c r="R5621">
        <v>11.3</v>
      </c>
      <c r="S5621" t="b">
        <v>0</v>
      </c>
      <c r="T5621" t="b">
        <v>0</v>
      </c>
      <c r="U5621" t="b">
        <v>0</v>
      </c>
      <c r="V5621">
        <v>18000</v>
      </c>
      <c r="W5621">
        <v>15000</v>
      </c>
      <c r="X5621">
        <v>2.35</v>
      </c>
      <c r="Y5621">
        <v>19200</v>
      </c>
      <c r="Z5621">
        <v>1.99</v>
      </c>
    </row>
    <row r="5622" spans="1:26">
      <c r="A5622">
        <v>207796645</v>
      </c>
      <c r="B5622" t="s">
        <v>7552</v>
      </c>
      <c r="C5622" t="s">
        <v>3597</v>
      </c>
      <c r="D5622" t="s">
        <v>4034</v>
      </c>
      <c r="E5622" t="s">
        <v>8149</v>
      </c>
      <c r="F5622" t="s">
        <v>3621</v>
      </c>
      <c r="G5622">
        <v>207796645</v>
      </c>
      <c r="I5622" t="s">
        <v>3622</v>
      </c>
      <c r="J5622" t="s">
        <v>6743</v>
      </c>
      <c r="K5622" t="s">
        <v>3624</v>
      </c>
      <c r="L5622" t="s">
        <v>8171</v>
      </c>
      <c r="M5622">
        <v>12.5</v>
      </c>
      <c r="N5622">
        <v>21.5</v>
      </c>
      <c r="O5622">
        <v>13</v>
      </c>
      <c r="P5622">
        <v>12.5</v>
      </c>
      <c r="Q5622">
        <v>21.5</v>
      </c>
      <c r="R5622">
        <v>11.3</v>
      </c>
      <c r="S5622" t="b">
        <v>0</v>
      </c>
      <c r="T5622" t="b">
        <v>0</v>
      </c>
      <c r="U5622" t="b">
        <v>1</v>
      </c>
      <c r="V5622">
        <v>18000</v>
      </c>
      <c r="W5622">
        <v>15000</v>
      </c>
      <c r="X5622">
        <v>2.35</v>
      </c>
      <c r="Y5622">
        <v>19200</v>
      </c>
      <c r="Z5622">
        <v>1.99</v>
      </c>
    </row>
    <row r="5623" spans="1:26">
      <c r="A5623">
        <v>207825533</v>
      </c>
      <c r="B5623" t="s">
        <v>7552</v>
      </c>
      <c r="C5623" t="s">
        <v>3597</v>
      </c>
      <c r="D5623" t="s">
        <v>4034</v>
      </c>
      <c r="E5623" t="s">
        <v>5417</v>
      </c>
      <c r="F5623" t="s">
        <v>3621</v>
      </c>
      <c r="G5623">
        <v>207825533</v>
      </c>
      <c r="I5623" t="s">
        <v>3622</v>
      </c>
      <c r="J5623" t="s">
        <v>8174</v>
      </c>
      <c r="K5623" t="s">
        <v>3624</v>
      </c>
      <c r="L5623" t="s">
        <v>8175</v>
      </c>
      <c r="M5623">
        <v>12.5</v>
      </c>
      <c r="N5623">
        <v>21.5</v>
      </c>
      <c r="O5623">
        <v>13</v>
      </c>
      <c r="P5623">
        <v>12.5</v>
      </c>
      <c r="Q5623">
        <v>21.5</v>
      </c>
      <c r="R5623">
        <v>11.3</v>
      </c>
      <c r="S5623" t="b">
        <v>0</v>
      </c>
      <c r="T5623" t="b">
        <v>0</v>
      </c>
      <c r="U5623" t="b">
        <v>1</v>
      </c>
      <c r="V5623">
        <v>18000</v>
      </c>
      <c r="W5623">
        <v>15000</v>
      </c>
      <c r="X5623">
        <v>2.35</v>
      </c>
      <c r="Y5623">
        <v>19200</v>
      </c>
      <c r="Z5623">
        <v>1.99</v>
      </c>
    </row>
    <row r="5624" spans="1:26">
      <c r="A5624">
        <v>207825514</v>
      </c>
      <c r="B5624" t="s">
        <v>7552</v>
      </c>
      <c r="C5624" t="s">
        <v>3597</v>
      </c>
      <c r="D5624" t="s">
        <v>4034</v>
      </c>
      <c r="E5624" t="s">
        <v>5422</v>
      </c>
      <c r="F5624" t="s">
        <v>3621</v>
      </c>
      <c r="G5624">
        <v>207825514</v>
      </c>
      <c r="I5624" t="s">
        <v>3622</v>
      </c>
      <c r="J5624" t="s">
        <v>8174</v>
      </c>
      <c r="K5624" t="s">
        <v>3624</v>
      </c>
      <c r="L5624" t="s">
        <v>8175</v>
      </c>
      <c r="M5624">
        <v>12.5</v>
      </c>
      <c r="N5624">
        <v>21.5</v>
      </c>
      <c r="O5624">
        <v>13</v>
      </c>
      <c r="P5624">
        <v>12.5</v>
      </c>
      <c r="Q5624">
        <v>21.5</v>
      </c>
      <c r="R5624">
        <v>11.3</v>
      </c>
      <c r="S5624" t="b">
        <v>0</v>
      </c>
      <c r="T5624" t="b">
        <v>0</v>
      </c>
      <c r="U5624" t="b">
        <v>1</v>
      </c>
      <c r="V5624">
        <v>18000</v>
      </c>
      <c r="W5624">
        <v>15000</v>
      </c>
      <c r="X5624">
        <v>2.35</v>
      </c>
      <c r="Y5624">
        <v>19200</v>
      </c>
      <c r="Z5624">
        <v>1.99</v>
      </c>
    </row>
    <row r="5625" spans="1:26">
      <c r="A5625">
        <v>207825552</v>
      </c>
      <c r="B5625" t="s">
        <v>7552</v>
      </c>
      <c r="C5625" t="s">
        <v>3597</v>
      </c>
      <c r="D5625" t="s">
        <v>4034</v>
      </c>
      <c r="E5625" t="s">
        <v>5423</v>
      </c>
      <c r="F5625" t="s">
        <v>3621</v>
      </c>
      <c r="G5625">
        <v>207825552</v>
      </c>
      <c r="I5625" t="s">
        <v>3622</v>
      </c>
      <c r="J5625" t="s">
        <v>8174</v>
      </c>
      <c r="K5625" t="s">
        <v>3624</v>
      </c>
      <c r="L5625" t="s">
        <v>8175</v>
      </c>
      <c r="M5625">
        <v>12.5</v>
      </c>
      <c r="N5625">
        <v>21.5</v>
      </c>
      <c r="O5625">
        <v>13</v>
      </c>
      <c r="P5625">
        <v>12.5</v>
      </c>
      <c r="Q5625">
        <v>21.5</v>
      </c>
      <c r="R5625">
        <v>11.3</v>
      </c>
      <c r="S5625" t="b">
        <v>0</v>
      </c>
      <c r="T5625" t="b">
        <v>0</v>
      </c>
      <c r="U5625" t="b">
        <v>1</v>
      </c>
      <c r="V5625">
        <v>18000</v>
      </c>
      <c r="W5625">
        <v>15000</v>
      </c>
      <c r="X5625">
        <v>2.35</v>
      </c>
      <c r="Y5625">
        <v>19200</v>
      </c>
      <c r="Z5625">
        <v>1.99</v>
      </c>
    </row>
    <row r="5626" spans="1:26">
      <c r="A5626">
        <v>207862072</v>
      </c>
      <c r="B5626" t="s">
        <v>7552</v>
      </c>
      <c r="C5626" t="s">
        <v>3597</v>
      </c>
      <c r="D5626" t="s">
        <v>4034</v>
      </c>
      <c r="E5626" t="s">
        <v>8154</v>
      </c>
      <c r="F5626" t="s">
        <v>3621</v>
      </c>
      <c r="G5626">
        <v>207862072</v>
      </c>
      <c r="I5626" t="s">
        <v>3622</v>
      </c>
      <c r="J5626" t="s">
        <v>8172</v>
      </c>
      <c r="K5626" t="s">
        <v>3624</v>
      </c>
      <c r="L5626" t="s">
        <v>8173</v>
      </c>
      <c r="M5626">
        <v>12.5</v>
      </c>
      <c r="N5626">
        <v>21.5</v>
      </c>
      <c r="O5626">
        <v>13</v>
      </c>
      <c r="P5626">
        <v>12.5</v>
      </c>
      <c r="Q5626">
        <v>21.5</v>
      </c>
      <c r="R5626">
        <v>11.3</v>
      </c>
      <c r="S5626" t="b">
        <v>0</v>
      </c>
      <c r="T5626" t="b">
        <v>0</v>
      </c>
      <c r="U5626" t="b">
        <v>1</v>
      </c>
      <c r="V5626">
        <v>18000</v>
      </c>
      <c r="W5626">
        <v>15000</v>
      </c>
      <c r="X5626">
        <v>2.35</v>
      </c>
      <c r="Y5626">
        <v>19200</v>
      </c>
      <c r="Z5626">
        <v>1.99</v>
      </c>
    </row>
    <row r="5627" spans="1:26">
      <c r="A5627">
        <v>207683258</v>
      </c>
      <c r="B5627" t="s">
        <v>7552</v>
      </c>
      <c r="C5627" t="s">
        <v>3597</v>
      </c>
      <c r="D5627" t="s">
        <v>4034</v>
      </c>
      <c r="E5627" t="s">
        <v>8149</v>
      </c>
      <c r="F5627" t="s">
        <v>3621</v>
      </c>
      <c r="G5627">
        <v>207683258</v>
      </c>
      <c r="I5627" t="s">
        <v>3622</v>
      </c>
      <c r="J5627" t="s">
        <v>8170</v>
      </c>
      <c r="K5627" t="s">
        <v>3624</v>
      </c>
      <c r="L5627" t="s">
        <v>8171</v>
      </c>
      <c r="M5627">
        <v>12.5</v>
      </c>
      <c r="N5627">
        <v>21.5</v>
      </c>
      <c r="O5627">
        <v>13</v>
      </c>
      <c r="P5627">
        <v>12.5</v>
      </c>
      <c r="Q5627">
        <v>21.5</v>
      </c>
      <c r="R5627">
        <v>11.3</v>
      </c>
      <c r="S5627" t="b">
        <v>0</v>
      </c>
      <c r="T5627" t="b">
        <v>0</v>
      </c>
      <c r="U5627" t="b">
        <v>1</v>
      </c>
      <c r="V5627">
        <v>18000</v>
      </c>
      <c r="W5627">
        <v>15000</v>
      </c>
      <c r="X5627">
        <v>2.35</v>
      </c>
      <c r="Y5627">
        <v>19200</v>
      </c>
      <c r="Z5627">
        <v>1.99</v>
      </c>
    </row>
    <row r="5628" spans="1:26">
      <c r="A5628">
        <v>210799550</v>
      </c>
      <c r="B5628" t="s">
        <v>7552</v>
      </c>
      <c r="C5628" t="s">
        <v>3597</v>
      </c>
      <c r="D5628" t="s">
        <v>4034</v>
      </c>
      <c r="E5628" t="s">
        <v>7563</v>
      </c>
      <c r="F5628" t="s">
        <v>3621</v>
      </c>
      <c r="G5628">
        <v>210799550</v>
      </c>
      <c r="I5628" t="s">
        <v>3622</v>
      </c>
      <c r="J5628" t="s">
        <v>6075</v>
      </c>
      <c r="K5628" t="s">
        <v>3624</v>
      </c>
      <c r="L5628" t="s">
        <v>7981</v>
      </c>
      <c r="M5628">
        <v>12.5</v>
      </c>
      <c r="N5628">
        <v>21.5</v>
      </c>
      <c r="O5628">
        <v>13</v>
      </c>
      <c r="P5628">
        <v>12.5</v>
      </c>
      <c r="Q5628">
        <v>21.5</v>
      </c>
      <c r="R5628">
        <v>11.3</v>
      </c>
      <c r="S5628" t="b">
        <v>0</v>
      </c>
      <c r="T5628" t="b">
        <v>0</v>
      </c>
      <c r="U5628" t="b">
        <v>1</v>
      </c>
      <c r="V5628">
        <v>18000</v>
      </c>
      <c r="W5628">
        <v>15000</v>
      </c>
      <c r="X5628">
        <v>2.35</v>
      </c>
      <c r="Y5628">
        <v>19200</v>
      </c>
      <c r="Z5628">
        <v>1.99</v>
      </c>
    </row>
    <row r="5629" spans="1:26">
      <c r="A5629">
        <v>208280062</v>
      </c>
      <c r="B5629" t="s">
        <v>7552</v>
      </c>
      <c r="C5629" t="s">
        <v>3597</v>
      </c>
      <c r="D5629" t="s">
        <v>4034</v>
      </c>
      <c r="E5629" t="s">
        <v>5982</v>
      </c>
      <c r="F5629" t="s">
        <v>3621</v>
      </c>
      <c r="G5629">
        <v>208280062</v>
      </c>
      <c r="I5629" t="s">
        <v>3622</v>
      </c>
      <c r="J5629" t="s">
        <v>8168</v>
      </c>
      <c r="K5629" t="s">
        <v>3624</v>
      </c>
      <c r="L5629" t="s">
        <v>8169</v>
      </c>
      <c r="M5629">
        <v>14</v>
      </c>
      <c r="N5629">
        <v>25.5</v>
      </c>
      <c r="O5629">
        <v>13</v>
      </c>
      <c r="P5629">
        <v>14</v>
      </c>
      <c r="Q5629">
        <v>25.5</v>
      </c>
      <c r="R5629">
        <v>10.4</v>
      </c>
      <c r="S5629" t="b">
        <v>0</v>
      </c>
      <c r="T5629" t="b">
        <v>0</v>
      </c>
      <c r="U5629" t="b">
        <v>0</v>
      </c>
      <c r="V5629">
        <v>12000</v>
      </c>
      <c r="W5629">
        <v>10000</v>
      </c>
      <c r="X5629">
        <v>2.4</v>
      </c>
      <c r="Y5629">
        <v>13112</v>
      </c>
      <c r="Z5629">
        <v>2.11</v>
      </c>
    </row>
    <row r="5630" spans="1:26">
      <c r="A5630">
        <v>208816915</v>
      </c>
      <c r="B5630" t="s">
        <v>7552</v>
      </c>
      <c r="C5630" t="s">
        <v>3597</v>
      </c>
      <c r="D5630" t="s">
        <v>4034</v>
      </c>
      <c r="E5630" t="s">
        <v>5982</v>
      </c>
      <c r="F5630" t="s">
        <v>3621</v>
      </c>
      <c r="G5630">
        <v>208816915</v>
      </c>
      <c r="I5630" t="s">
        <v>3622</v>
      </c>
      <c r="J5630" t="s">
        <v>8166</v>
      </c>
      <c r="K5630" t="s">
        <v>3624</v>
      </c>
      <c r="L5630" t="s">
        <v>8167</v>
      </c>
      <c r="M5630">
        <v>14</v>
      </c>
      <c r="N5630">
        <v>25.5</v>
      </c>
      <c r="O5630">
        <v>13</v>
      </c>
      <c r="P5630">
        <v>14</v>
      </c>
      <c r="Q5630">
        <v>25.5</v>
      </c>
      <c r="R5630">
        <v>10.4</v>
      </c>
      <c r="S5630" t="b">
        <v>0</v>
      </c>
      <c r="T5630" t="b">
        <v>0</v>
      </c>
      <c r="U5630" t="b">
        <v>1</v>
      </c>
      <c r="V5630">
        <v>12000</v>
      </c>
      <c r="W5630">
        <v>10000</v>
      </c>
      <c r="X5630">
        <v>2.4</v>
      </c>
      <c r="Y5630">
        <v>13112</v>
      </c>
      <c r="Z5630">
        <v>2.11</v>
      </c>
    </row>
    <row r="5631" spans="1:26">
      <c r="A5631">
        <v>207683257</v>
      </c>
      <c r="B5631" t="s">
        <v>7552</v>
      </c>
      <c r="C5631" t="s">
        <v>3597</v>
      </c>
      <c r="D5631" t="s">
        <v>4034</v>
      </c>
      <c r="E5631" t="s">
        <v>8149</v>
      </c>
      <c r="F5631" t="s">
        <v>3621</v>
      </c>
      <c r="G5631">
        <v>207683257</v>
      </c>
      <c r="I5631" t="s">
        <v>3622</v>
      </c>
      <c r="J5631" t="s">
        <v>8164</v>
      </c>
      <c r="K5631" t="s">
        <v>3624</v>
      </c>
      <c r="L5631" t="s">
        <v>8165</v>
      </c>
      <c r="M5631">
        <v>14</v>
      </c>
      <c r="N5631">
        <v>25.5</v>
      </c>
      <c r="O5631">
        <v>13</v>
      </c>
      <c r="P5631">
        <v>14</v>
      </c>
      <c r="Q5631">
        <v>25.5</v>
      </c>
      <c r="R5631">
        <v>10.4</v>
      </c>
      <c r="S5631" t="b">
        <v>0</v>
      </c>
      <c r="T5631" t="b">
        <v>0</v>
      </c>
      <c r="U5631" t="b">
        <v>1</v>
      </c>
      <c r="V5631">
        <v>12000</v>
      </c>
      <c r="W5631">
        <v>10000</v>
      </c>
      <c r="X5631">
        <v>2.4</v>
      </c>
      <c r="Y5631">
        <v>13112</v>
      </c>
      <c r="Z5631">
        <v>2.11</v>
      </c>
    </row>
    <row r="5632" spans="1:26">
      <c r="A5632">
        <v>207825513</v>
      </c>
      <c r="B5632" t="s">
        <v>7552</v>
      </c>
      <c r="C5632" t="s">
        <v>3597</v>
      </c>
      <c r="D5632" t="s">
        <v>4034</v>
      </c>
      <c r="E5632" t="s">
        <v>5422</v>
      </c>
      <c r="F5632" t="s">
        <v>3621</v>
      </c>
      <c r="G5632">
        <v>207825513</v>
      </c>
      <c r="I5632" t="s">
        <v>3622</v>
      </c>
      <c r="J5632" t="s">
        <v>8158</v>
      </c>
      <c r="K5632" t="s">
        <v>3624</v>
      </c>
      <c r="L5632" t="s">
        <v>8163</v>
      </c>
      <c r="M5632">
        <v>14</v>
      </c>
      <c r="N5632">
        <v>25.5</v>
      </c>
      <c r="O5632">
        <v>13</v>
      </c>
      <c r="P5632">
        <v>14</v>
      </c>
      <c r="Q5632">
        <v>25.5</v>
      </c>
      <c r="R5632">
        <v>10.4</v>
      </c>
      <c r="S5632" t="b">
        <v>0</v>
      </c>
      <c r="T5632" t="b">
        <v>0</v>
      </c>
      <c r="U5632" t="b">
        <v>1</v>
      </c>
      <c r="V5632">
        <v>12000</v>
      </c>
      <c r="W5632">
        <v>10000</v>
      </c>
      <c r="X5632">
        <v>2.4</v>
      </c>
      <c r="Y5632">
        <v>13112</v>
      </c>
      <c r="Z5632">
        <v>2.11</v>
      </c>
    </row>
    <row r="5633" spans="1:26">
      <c r="A5633">
        <v>207825532</v>
      </c>
      <c r="B5633" t="s">
        <v>7552</v>
      </c>
      <c r="C5633" t="s">
        <v>3597</v>
      </c>
      <c r="D5633" t="s">
        <v>4034</v>
      </c>
      <c r="E5633" t="s">
        <v>5417</v>
      </c>
      <c r="F5633" t="s">
        <v>3621</v>
      </c>
      <c r="G5633">
        <v>207825532</v>
      </c>
      <c r="I5633" t="s">
        <v>3622</v>
      </c>
      <c r="J5633" t="s">
        <v>8158</v>
      </c>
      <c r="K5633" t="s">
        <v>3624</v>
      </c>
      <c r="L5633" t="s">
        <v>8163</v>
      </c>
      <c r="M5633">
        <v>14</v>
      </c>
      <c r="N5633">
        <v>25.5</v>
      </c>
      <c r="O5633">
        <v>13</v>
      </c>
      <c r="P5633">
        <v>14</v>
      </c>
      <c r="Q5633">
        <v>25.5</v>
      </c>
      <c r="R5633">
        <v>10.4</v>
      </c>
      <c r="S5633" t="b">
        <v>0</v>
      </c>
      <c r="T5633" t="b">
        <v>0</v>
      </c>
      <c r="U5633" t="b">
        <v>1</v>
      </c>
      <c r="V5633">
        <v>12000</v>
      </c>
      <c r="W5633">
        <v>10000</v>
      </c>
      <c r="X5633">
        <v>2.4</v>
      </c>
      <c r="Y5633">
        <v>13112</v>
      </c>
      <c r="Z5633">
        <v>2.11</v>
      </c>
    </row>
    <row r="5634" spans="1:26">
      <c r="A5634">
        <v>207825551</v>
      </c>
      <c r="B5634" t="s">
        <v>7552</v>
      </c>
      <c r="C5634" t="s">
        <v>3597</v>
      </c>
      <c r="D5634" t="s">
        <v>4034</v>
      </c>
      <c r="E5634" t="s">
        <v>5423</v>
      </c>
      <c r="F5634" t="s">
        <v>3621</v>
      </c>
      <c r="G5634">
        <v>207825551</v>
      </c>
      <c r="I5634" t="s">
        <v>3622</v>
      </c>
      <c r="J5634" t="s">
        <v>8158</v>
      </c>
      <c r="K5634" t="s">
        <v>3624</v>
      </c>
      <c r="L5634" t="s">
        <v>8163</v>
      </c>
      <c r="M5634">
        <v>14</v>
      </c>
      <c r="N5634">
        <v>25.5</v>
      </c>
      <c r="O5634">
        <v>13</v>
      </c>
      <c r="P5634">
        <v>14</v>
      </c>
      <c r="Q5634">
        <v>25.5</v>
      </c>
      <c r="R5634">
        <v>10.4</v>
      </c>
      <c r="S5634" t="b">
        <v>0</v>
      </c>
      <c r="T5634" t="b">
        <v>0</v>
      </c>
      <c r="U5634" t="b">
        <v>1</v>
      </c>
      <c r="V5634">
        <v>12000</v>
      </c>
      <c r="W5634">
        <v>10000</v>
      </c>
      <c r="X5634">
        <v>2.4</v>
      </c>
      <c r="Y5634">
        <v>13112</v>
      </c>
      <c r="Z5634">
        <v>2.11</v>
      </c>
    </row>
    <row r="5635" spans="1:26">
      <c r="A5635">
        <v>207862071</v>
      </c>
      <c r="B5635" t="s">
        <v>7552</v>
      </c>
      <c r="C5635" t="s">
        <v>3597</v>
      </c>
      <c r="D5635" t="s">
        <v>4034</v>
      </c>
      <c r="E5635" t="s">
        <v>8154</v>
      </c>
      <c r="F5635" t="s">
        <v>3621</v>
      </c>
      <c r="G5635">
        <v>207862071</v>
      </c>
      <c r="I5635" t="s">
        <v>3622</v>
      </c>
      <c r="J5635" t="s">
        <v>8161</v>
      </c>
      <c r="K5635" t="s">
        <v>3624</v>
      </c>
      <c r="L5635" t="s">
        <v>8162</v>
      </c>
      <c r="M5635">
        <v>14</v>
      </c>
      <c r="N5635">
        <v>25.5</v>
      </c>
      <c r="O5635">
        <v>13</v>
      </c>
      <c r="P5635">
        <v>14</v>
      </c>
      <c r="Q5635">
        <v>25.5</v>
      </c>
      <c r="R5635">
        <v>10.4</v>
      </c>
      <c r="S5635" t="b">
        <v>0</v>
      </c>
      <c r="T5635" t="b">
        <v>0</v>
      </c>
      <c r="U5635" t="b">
        <v>1</v>
      </c>
      <c r="V5635">
        <v>12000</v>
      </c>
      <c r="W5635">
        <v>10000</v>
      </c>
      <c r="X5635">
        <v>2.4</v>
      </c>
      <c r="Y5635">
        <v>13112</v>
      </c>
      <c r="Z5635">
        <v>2.11</v>
      </c>
    </row>
    <row r="5636" spans="1:26">
      <c r="A5636">
        <v>210568095</v>
      </c>
      <c r="B5636" t="s">
        <v>7552</v>
      </c>
      <c r="C5636" t="s">
        <v>3597</v>
      </c>
      <c r="D5636" t="s">
        <v>4034</v>
      </c>
      <c r="E5636" t="s">
        <v>8160</v>
      </c>
      <c r="F5636" t="s">
        <v>3621</v>
      </c>
      <c r="G5636">
        <v>210568095</v>
      </c>
      <c r="I5636" t="s">
        <v>3622</v>
      </c>
      <c r="J5636" t="s">
        <v>7743</v>
      </c>
      <c r="K5636" t="s">
        <v>3624</v>
      </c>
      <c r="L5636" t="s">
        <v>7744</v>
      </c>
      <c r="M5636">
        <v>14</v>
      </c>
      <c r="N5636">
        <v>25.5</v>
      </c>
      <c r="O5636">
        <v>13</v>
      </c>
      <c r="P5636">
        <v>14</v>
      </c>
      <c r="Q5636">
        <v>25.5</v>
      </c>
      <c r="R5636">
        <v>10.4</v>
      </c>
      <c r="S5636" t="b">
        <v>0</v>
      </c>
      <c r="T5636" t="b">
        <v>0</v>
      </c>
      <c r="U5636" t="b">
        <v>1</v>
      </c>
      <c r="V5636">
        <v>12000</v>
      </c>
      <c r="W5636">
        <v>10000</v>
      </c>
      <c r="X5636">
        <v>2.4</v>
      </c>
      <c r="Y5636">
        <v>13112</v>
      </c>
      <c r="Z5636">
        <v>2.11</v>
      </c>
    </row>
    <row r="5637" spans="1:26">
      <c r="A5637">
        <v>210857296</v>
      </c>
      <c r="B5637" t="s">
        <v>7552</v>
      </c>
      <c r="C5637" t="s">
        <v>3597</v>
      </c>
      <c r="D5637" t="s">
        <v>4034</v>
      </c>
      <c r="E5637" t="s">
        <v>5422</v>
      </c>
      <c r="F5637" t="s">
        <v>3621</v>
      </c>
      <c r="G5637">
        <v>210857296</v>
      </c>
      <c r="I5637" t="s">
        <v>3622</v>
      </c>
      <c r="J5637" t="s">
        <v>8158</v>
      </c>
      <c r="K5637" t="s">
        <v>3624</v>
      </c>
      <c r="L5637" t="s">
        <v>8159</v>
      </c>
      <c r="M5637">
        <v>14</v>
      </c>
      <c r="N5637">
        <v>25.5</v>
      </c>
      <c r="O5637">
        <v>13</v>
      </c>
      <c r="P5637">
        <v>14</v>
      </c>
      <c r="Q5637">
        <v>25.5</v>
      </c>
      <c r="R5637">
        <v>10.4</v>
      </c>
      <c r="S5637" t="b">
        <v>0</v>
      </c>
      <c r="T5637" t="b">
        <v>0</v>
      </c>
      <c r="U5637" t="b">
        <v>1</v>
      </c>
      <c r="V5637">
        <v>12000</v>
      </c>
      <c r="W5637">
        <v>10000</v>
      </c>
      <c r="X5637">
        <v>2.4</v>
      </c>
      <c r="Y5637">
        <v>13112</v>
      </c>
      <c r="Z5637">
        <v>2.11</v>
      </c>
    </row>
    <row r="5638" spans="1:26">
      <c r="A5638">
        <v>210857316</v>
      </c>
      <c r="B5638" t="s">
        <v>7552</v>
      </c>
      <c r="C5638" t="s">
        <v>3597</v>
      </c>
      <c r="D5638" t="s">
        <v>4034</v>
      </c>
      <c r="E5638" t="s">
        <v>5417</v>
      </c>
      <c r="F5638" t="s">
        <v>3621</v>
      </c>
      <c r="G5638">
        <v>210857316</v>
      </c>
      <c r="I5638" t="s">
        <v>3622</v>
      </c>
      <c r="J5638" t="s">
        <v>8158</v>
      </c>
      <c r="K5638" t="s">
        <v>3624</v>
      </c>
      <c r="L5638" t="s">
        <v>8159</v>
      </c>
      <c r="M5638">
        <v>14</v>
      </c>
      <c r="N5638">
        <v>25.5</v>
      </c>
      <c r="O5638">
        <v>13</v>
      </c>
      <c r="P5638">
        <v>14</v>
      </c>
      <c r="Q5638">
        <v>25.5</v>
      </c>
      <c r="R5638">
        <v>10.4</v>
      </c>
      <c r="S5638" t="b">
        <v>0</v>
      </c>
      <c r="T5638" t="b">
        <v>0</v>
      </c>
      <c r="U5638" t="b">
        <v>1</v>
      </c>
      <c r="V5638">
        <v>12000</v>
      </c>
      <c r="W5638">
        <v>10000</v>
      </c>
      <c r="X5638">
        <v>2.4</v>
      </c>
      <c r="Y5638">
        <v>13112</v>
      </c>
      <c r="Z5638">
        <v>2.11</v>
      </c>
    </row>
    <row r="5639" spans="1:26">
      <c r="A5639">
        <v>210857336</v>
      </c>
      <c r="B5639" t="s">
        <v>7552</v>
      </c>
      <c r="C5639" t="s">
        <v>3597</v>
      </c>
      <c r="D5639" t="s">
        <v>4034</v>
      </c>
      <c r="E5639" t="s">
        <v>5423</v>
      </c>
      <c r="F5639" t="s">
        <v>3621</v>
      </c>
      <c r="G5639">
        <v>210857336</v>
      </c>
      <c r="I5639" t="s">
        <v>3622</v>
      </c>
      <c r="J5639" t="s">
        <v>8158</v>
      </c>
      <c r="K5639" t="s">
        <v>3624</v>
      </c>
      <c r="L5639" t="s">
        <v>8159</v>
      </c>
      <c r="M5639">
        <v>14</v>
      </c>
      <c r="N5639">
        <v>25.5</v>
      </c>
      <c r="O5639">
        <v>13</v>
      </c>
      <c r="P5639">
        <v>14</v>
      </c>
      <c r="Q5639">
        <v>25.5</v>
      </c>
      <c r="R5639">
        <v>10.4</v>
      </c>
      <c r="S5639" t="b">
        <v>0</v>
      </c>
      <c r="T5639" t="b">
        <v>0</v>
      </c>
      <c r="U5639" t="b">
        <v>1</v>
      </c>
      <c r="V5639">
        <v>12000</v>
      </c>
      <c r="W5639">
        <v>10000</v>
      </c>
      <c r="X5639">
        <v>2.4</v>
      </c>
      <c r="Y5639">
        <v>13112</v>
      </c>
      <c r="Z5639">
        <v>2.11</v>
      </c>
    </row>
    <row r="5640" spans="1:26">
      <c r="A5640">
        <v>210799549</v>
      </c>
      <c r="B5640" t="s">
        <v>7552</v>
      </c>
      <c r="C5640" t="s">
        <v>3597</v>
      </c>
      <c r="D5640" t="s">
        <v>4034</v>
      </c>
      <c r="E5640" t="s">
        <v>7563</v>
      </c>
      <c r="F5640" t="s">
        <v>3621</v>
      </c>
      <c r="G5640">
        <v>210799549</v>
      </c>
      <c r="I5640" t="s">
        <v>3622</v>
      </c>
      <c r="J5640" t="s">
        <v>6081</v>
      </c>
      <c r="K5640" t="s">
        <v>3624</v>
      </c>
      <c r="L5640" t="s">
        <v>7976</v>
      </c>
      <c r="M5640">
        <v>14</v>
      </c>
      <c r="N5640">
        <v>25.5</v>
      </c>
      <c r="O5640">
        <v>13</v>
      </c>
      <c r="P5640">
        <v>14</v>
      </c>
      <c r="Q5640">
        <v>25.5</v>
      </c>
      <c r="R5640">
        <v>10.4</v>
      </c>
      <c r="S5640" t="b">
        <v>0</v>
      </c>
      <c r="T5640" t="b">
        <v>0</v>
      </c>
      <c r="U5640" t="b">
        <v>1</v>
      </c>
      <c r="V5640">
        <v>12000</v>
      </c>
      <c r="W5640">
        <v>10000</v>
      </c>
      <c r="X5640">
        <v>2.4</v>
      </c>
      <c r="Y5640">
        <v>13112</v>
      </c>
      <c r="Z5640">
        <v>2.11</v>
      </c>
    </row>
    <row r="5641" spans="1:26">
      <c r="A5641">
        <v>210799548</v>
      </c>
      <c r="B5641" t="s">
        <v>7552</v>
      </c>
      <c r="C5641" t="s">
        <v>3597</v>
      </c>
      <c r="D5641" t="s">
        <v>4034</v>
      </c>
      <c r="E5641" t="s">
        <v>7563</v>
      </c>
      <c r="F5641" t="s">
        <v>3621</v>
      </c>
      <c r="G5641">
        <v>210799548</v>
      </c>
      <c r="I5641" t="s">
        <v>3622</v>
      </c>
      <c r="J5641" t="s">
        <v>6079</v>
      </c>
      <c r="K5641" t="s">
        <v>3624</v>
      </c>
      <c r="L5641" t="s">
        <v>7972</v>
      </c>
      <c r="M5641">
        <v>16.2</v>
      </c>
      <c r="N5641">
        <v>28.1</v>
      </c>
      <c r="O5641">
        <v>13</v>
      </c>
      <c r="P5641">
        <v>16.2</v>
      </c>
      <c r="Q5641">
        <v>28.1</v>
      </c>
      <c r="R5641">
        <v>11.5</v>
      </c>
      <c r="S5641" t="b">
        <v>0</v>
      </c>
      <c r="T5641" t="b">
        <v>0</v>
      </c>
      <c r="U5641" t="b">
        <v>1</v>
      </c>
      <c r="V5641">
        <v>9000</v>
      </c>
      <c r="W5641">
        <v>9500</v>
      </c>
      <c r="X5641">
        <v>2.5299999999999998</v>
      </c>
      <c r="Y5641">
        <v>12371</v>
      </c>
      <c r="Z5641">
        <v>2.04</v>
      </c>
    </row>
    <row r="5642" spans="1:26">
      <c r="A5642">
        <v>210857335</v>
      </c>
      <c r="B5642" t="s">
        <v>7552</v>
      </c>
      <c r="C5642" t="s">
        <v>3597</v>
      </c>
      <c r="D5642" t="s">
        <v>4034</v>
      </c>
      <c r="E5642" t="s">
        <v>5423</v>
      </c>
      <c r="F5642" t="s">
        <v>3621</v>
      </c>
      <c r="G5642">
        <v>210857335</v>
      </c>
      <c r="I5642" t="s">
        <v>3622</v>
      </c>
      <c r="J5642" t="s">
        <v>8152</v>
      </c>
      <c r="K5642" t="s">
        <v>3624</v>
      </c>
      <c r="L5642" t="s">
        <v>8157</v>
      </c>
      <c r="M5642">
        <v>16.2</v>
      </c>
      <c r="N5642">
        <v>28.1</v>
      </c>
      <c r="O5642">
        <v>13</v>
      </c>
      <c r="P5642">
        <v>16.2</v>
      </c>
      <c r="Q5642">
        <v>28.1</v>
      </c>
      <c r="R5642">
        <v>11.5</v>
      </c>
      <c r="S5642" t="b">
        <v>0</v>
      </c>
      <c r="T5642" t="b">
        <v>0</v>
      </c>
      <c r="U5642" t="b">
        <v>1</v>
      </c>
      <c r="V5642">
        <v>9000</v>
      </c>
      <c r="W5642">
        <v>9500</v>
      </c>
      <c r="X5642">
        <v>2.5299999999999998</v>
      </c>
      <c r="Y5642">
        <v>12371</v>
      </c>
      <c r="Z5642">
        <v>2.04</v>
      </c>
    </row>
    <row r="5643" spans="1:26">
      <c r="A5643">
        <v>210857315</v>
      </c>
      <c r="B5643" t="s">
        <v>7552</v>
      </c>
      <c r="C5643" t="s">
        <v>3597</v>
      </c>
      <c r="D5643" t="s">
        <v>4034</v>
      </c>
      <c r="E5643" t="s">
        <v>5417</v>
      </c>
      <c r="F5643" t="s">
        <v>3621</v>
      </c>
      <c r="G5643">
        <v>210857315</v>
      </c>
      <c r="I5643" t="s">
        <v>3622</v>
      </c>
      <c r="J5643" t="s">
        <v>8152</v>
      </c>
      <c r="K5643" t="s">
        <v>3624</v>
      </c>
      <c r="L5643" t="s">
        <v>8157</v>
      </c>
      <c r="M5643">
        <v>16.2</v>
      </c>
      <c r="N5643">
        <v>28.1</v>
      </c>
      <c r="O5643">
        <v>13</v>
      </c>
      <c r="P5643">
        <v>16.2</v>
      </c>
      <c r="Q5643">
        <v>28.1</v>
      </c>
      <c r="R5643">
        <v>11.5</v>
      </c>
      <c r="S5643" t="b">
        <v>0</v>
      </c>
      <c r="T5643" t="b">
        <v>0</v>
      </c>
      <c r="U5643" t="b">
        <v>1</v>
      </c>
      <c r="V5643">
        <v>9000</v>
      </c>
      <c r="W5643">
        <v>9500</v>
      </c>
      <c r="X5643">
        <v>2.5299999999999998</v>
      </c>
      <c r="Y5643">
        <v>12371</v>
      </c>
      <c r="Z5643">
        <v>2.04</v>
      </c>
    </row>
    <row r="5644" spans="1:26">
      <c r="A5644">
        <v>210857295</v>
      </c>
      <c r="B5644" t="s">
        <v>7552</v>
      </c>
      <c r="C5644" t="s">
        <v>3597</v>
      </c>
      <c r="D5644" t="s">
        <v>4034</v>
      </c>
      <c r="E5644" t="s">
        <v>5422</v>
      </c>
      <c r="F5644" t="s">
        <v>3621</v>
      </c>
      <c r="G5644">
        <v>210857295</v>
      </c>
      <c r="I5644" t="s">
        <v>3622</v>
      </c>
      <c r="J5644" t="s">
        <v>8152</v>
      </c>
      <c r="K5644" t="s">
        <v>3624</v>
      </c>
      <c r="L5644" t="s">
        <v>8157</v>
      </c>
      <c r="M5644">
        <v>16.2</v>
      </c>
      <c r="N5644">
        <v>28.1</v>
      </c>
      <c r="O5644">
        <v>13</v>
      </c>
      <c r="P5644">
        <v>16.2</v>
      </c>
      <c r="Q5644">
        <v>28.1</v>
      </c>
      <c r="R5644">
        <v>11.5</v>
      </c>
      <c r="S5644" t="b">
        <v>0</v>
      </c>
      <c r="T5644" t="b">
        <v>0</v>
      </c>
      <c r="U5644" t="b">
        <v>1</v>
      </c>
      <c r="V5644">
        <v>9000</v>
      </c>
      <c r="W5644">
        <v>9500</v>
      </c>
      <c r="X5644">
        <v>2.5299999999999998</v>
      </c>
      <c r="Y5644">
        <v>12371</v>
      </c>
      <c r="Z5644">
        <v>2.04</v>
      </c>
    </row>
    <row r="5645" spans="1:26">
      <c r="A5645">
        <v>207862070</v>
      </c>
      <c r="B5645" t="s">
        <v>7552</v>
      </c>
      <c r="C5645" t="s">
        <v>3597</v>
      </c>
      <c r="D5645" t="s">
        <v>4034</v>
      </c>
      <c r="E5645" t="s">
        <v>8154</v>
      </c>
      <c r="F5645" t="s">
        <v>3621</v>
      </c>
      <c r="G5645">
        <v>207862070</v>
      </c>
      <c r="I5645" t="s">
        <v>3622</v>
      </c>
      <c r="J5645" t="s">
        <v>8155</v>
      </c>
      <c r="K5645" t="s">
        <v>3624</v>
      </c>
      <c r="L5645" t="s">
        <v>8156</v>
      </c>
      <c r="M5645">
        <v>16.2</v>
      </c>
      <c r="N5645">
        <v>28.1</v>
      </c>
      <c r="O5645">
        <v>13</v>
      </c>
      <c r="P5645">
        <v>16.2</v>
      </c>
      <c r="Q5645">
        <v>28.1</v>
      </c>
      <c r="R5645">
        <v>11.5</v>
      </c>
      <c r="S5645" t="b">
        <v>0</v>
      </c>
      <c r="T5645" t="b">
        <v>0</v>
      </c>
      <c r="U5645" t="b">
        <v>1</v>
      </c>
      <c r="V5645">
        <v>9000</v>
      </c>
      <c r="W5645">
        <v>9500</v>
      </c>
      <c r="X5645">
        <v>2.5299999999999998</v>
      </c>
      <c r="Y5645">
        <v>12371</v>
      </c>
      <c r="Z5645">
        <v>2.04</v>
      </c>
    </row>
    <row r="5646" spans="1:26">
      <c r="A5646">
        <v>207825550</v>
      </c>
      <c r="B5646" t="s">
        <v>7552</v>
      </c>
      <c r="C5646" t="s">
        <v>3597</v>
      </c>
      <c r="D5646" t="s">
        <v>4034</v>
      </c>
      <c r="E5646" t="s">
        <v>5423</v>
      </c>
      <c r="F5646" t="s">
        <v>3621</v>
      </c>
      <c r="G5646">
        <v>207825550</v>
      </c>
      <c r="I5646" t="s">
        <v>3622</v>
      </c>
      <c r="J5646" t="s">
        <v>8152</v>
      </c>
      <c r="K5646" t="s">
        <v>3624</v>
      </c>
      <c r="L5646" t="s">
        <v>8153</v>
      </c>
      <c r="M5646">
        <v>16.2</v>
      </c>
      <c r="N5646">
        <v>28.1</v>
      </c>
      <c r="O5646">
        <v>13</v>
      </c>
      <c r="P5646">
        <v>16.2</v>
      </c>
      <c r="Q5646">
        <v>28.1</v>
      </c>
      <c r="R5646">
        <v>11.5</v>
      </c>
      <c r="S5646" t="b">
        <v>0</v>
      </c>
      <c r="T5646" t="b">
        <v>0</v>
      </c>
      <c r="U5646" t="b">
        <v>1</v>
      </c>
      <c r="V5646">
        <v>9000</v>
      </c>
      <c r="W5646">
        <v>9500</v>
      </c>
      <c r="X5646">
        <v>2.5299999999999998</v>
      </c>
      <c r="Y5646">
        <v>12371</v>
      </c>
      <c r="Z5646">
        <v>2.04</v>
      </c>
    </row>
    <row r="5647" spans="1:26">
      <c r="A5647">
        <v>207825531</v>
      </c>
      <c r="B5647" t="s">
        <v>7552</v>
      </c>
      <c r="C5647" t="s">
        <v>3597</v>
      </c>
      <c r="D5647" t="s">
        <v>4034</v>
      </c>
      <c r="E5647" t="s">
        <v>5417</v>
      </c>
      <c r="F5647" t="s">
        <v>3621</v>
      </c>
      <c r="G5647">
        <v>207825531</v>
      </c>
      <c r="I5647" t="s">
        <v>3622</v>
      </c>
      <c r="J5647" t="s">
        <v>8152</v>
      </c>
      <c r="K5647" t="s">
        <v>3624</v>
      </c>
      <c r="L5647" t="s">
        <v>8153</v>
      </c>
      <c r="M5647">
        <v>16.2</v>
      </c>
      <c r="N5647">
        <v>28.1</v>
      </c>
      <c r="O5647">
        <v>13</v>
      </c>
      <c r="P5647">
        <v>16.2</v>
      </c>
      <c r="Q5647">
        <v>28.1</v>
      </c>
      <c r="R5647">
        <v>11.5</v>
      </c>
      <c r="S5647" t="b">
        <v>0</v>
      </c>
      <c r="T5647" t="b">
        <v>0</v>
      </c>
      <c r="U5647" t="b">
        <v>1</v>
      </c>
      <c r="V5647">
        <v>9000</v>
      </c>
      <c r="W5647">
        <v>9500</v>
      </c>
      <c r="X5647">
        <v>2.5299999999999998</v>
      </c>
      <c r="Y5647">
        <v>12371</v>
      </c>
      <c r="Z5647">
        <v>2.04</v>
      </c>
    </row>
    <row r="5648" spans="1:26">
      <c r="A5648">
        <v>207825512</v>
      </c>
      <c r="B5648" t="s">
        <v>7552</v>
      </c>
      <c r="C5648" t="s">
        <v>3597</v>
      </c>
      <c r="D5648" t="s">
        <v>4034</v>
      </c>
      <c r="E5648" t="s">
        <v>5422</v>
      </c>
      <c r="F5648" t="s">
        <v>3621</v>
      </c>
      <c r="G5648">
        <v>207825512</v>
      </c>
      <c r="I5648" t="s">
        <v>3622</v>
      </c>
      <c r="J5648" t="s">
        <v>8152</v>
      </c>
      <c r="K5648" t="s">
        <v>3624</v>
      </c>
      <c r="L5648" t="s">
        <v>8153</v>
      </c>
      <c r="M5648">
        <v>16.2</v>
      </c>
      <c r="N5648">
        <v>28.1</v>
      </c>
      <c r="O5648">
        <v>13</v>
      </c>
      <c r="P5648">
        <v>16.2</v>
      </c>
      <c r="Q5648">
        <v>28.1</v>
      </c>
      <c r="R5648">
        <v>11.5</v>
      </c>
      <c r="S5648" t="b">
        <v>0</v>
      </c>
      <c r="T5648" t="b">
        <v>0</v>
      </c>
      <c r="U5648" t="b">
        <v>1</v>
      </c>
      <c r="V5648">
        <v>9000</v>
      </c>
      <c r="W5648">
        <v>9500</v>
      </c>
      <c r="X5648">
        <v>2.5299999999999998</v>
      </c>
      <c r="Y5648">
        <v>12371</v>
      </c>
      <c r="Z5648">
        <v>2.04</v>
      </c>
    </row>
    <row r="5649" spans="1:26">
      <c r="A5649">
        <v>207683256</v>
      </c>
      <c r="B5649" t="s">
        <v>7552</v>
      </c>
      <c r="C5649" t="s">
        <v>3597</v>
      </c>
      <c r="D5649" t="s">
        <v>4034</v>
      </c>
      <c r="E5649" t="s">
        <v>8149</v>
      </c>
      <c r="F5649" t="s">
        <v>3621</v>
      </c>
      <c r="G5649">
        <v>207683256</v>
      </c>
      <c r="I5649" t="s">
        <v>3622</v>
      </c>
      <c r="J5649" t="s">
        <v>8150</v>
      </c>
      <c r="K5649" t="s">
        <v>3624</v>
      </c>
      <c r="L5649" t="s">
        <v>8151</v>
      </c>
      <c r="M5649">
        <v>16.2</v>
      </c>
      <c r="N5649">
        <v>28.1</v>
      </c>
      <c r="O5649">
        <v>13</v>
      </c>
      <c r="P5649">
        <v>16.2</v>
      </c>
      <c r="Q5649">
        <v>28.1</v>
      </c>
      <c r="R5649">
        <v>11.5</v>
      </c>
      <c r="S5649" t="b">
        <v>0</v>
      </c>
      <c r="T5649" t="b">
        <v>0</v>
      </c>
      <c r="U5649" t="b">
        <v>1</v>
      </c>
      <c r="V5649">
        <v>9000</v>
      </c>
      <c r="W5649">
        <v>9500</v>
      </c>
      <c r="X5649">
        <v>2.5299999999999998</v>
      </c>
      <c r="Y5649">
        <v>12371</v>
      </c>
      <c r="Z5649">
        <v>2.04</v>
      </c>
    </row>
    <row r="5650" spans="1:26">
      <c r="A5650">
        <v>208816914</v>
      </c>
      <c r="B5650" t="s">
        <v>7552</v>
      </c>
      <c r="C5650" t="s">
        <v>3597</v>
      </c>
      <c r="D5650" t="s">
        <v>4034</v>
      </c>
      <c r="E5650" t="s">
        <v>5982</v>
      </c>
      <c r="F5650" t="s">
        <v>3621</v>
      </c>
      <c r="G5650">
        <v>208816914</v>
      </c>
      <c r="I5650" t="s">
        <v>3622</v>
      </c>
      <c r="J5650" t="s">
        <v>8147</v>
      </c>
      <c r="K5650" t="s">
        <v>3624</v>
      </c>
      <c r="L5650" t="s">
        <v>8148</v>
      </c>
      <c r="M5650">
        <v>16.2</v>
      </c>
      <c r="N5650">
        <v>28.1</v>
      </c>
      <c r="O5650">
        <v>13</v>
      </c>
      <c r="P5650">
        <v>16.2</v>
      </c>
      <c r="Q5650">
        <v>28.1</v>
      </c>
      <c r="R5650">
        <v>11.5</v>
      </c>
      <c r="S5650" t="b">
        <v>0</v>
      </c>
      <c r="T5650" t="b">
        <v>0</v>
      </c>
      <c r="U5650" t="b">
        <v>1</v>
      </c>
      <c r="V5650">
        <v>9000</v>
      </c>
      <c r="W5650">
        <v>9500</v>
      </c>
      <c r="X5650">
        <v>2.5299999999999998</v>
      </c>
      <c r="Y5650">
        <v>12371</v>
      </c>
      <c r="Z5650">
        <v>2.04</v>
      </c>
    </row>
    <row r="5651" spans="1:26">
      <c r="A5651">
        <v>208280061</v>
      </c>
      <c r="B5651" t="s">
        <v>7552</v>
      </c>
      <c r="C5651" t="s">
        <v>3597</v>
      </c>
      <c r="D5651" t="s">
        <v>4034</v>
      </c>
      <c r="E5651" t="s">
        <v>5982</v>
      </c>
      <c r="F5651" t="s">
        <v>3621</v>
      </c>
      <c r="G5651">
        <v>208280061</v>
      </c>
      <c r="I5651" t="s">
        <v>3622</v>
      </c>
      <c r="J5651" t="s">
        <v>8145</v>
      </c>
      <c r="K5651" t="s">
        <v>3624</v>
      </c>
      <c r="L5651" t="s">
        <v>8146</v>
      </c>
      <c r="M5651">
        <v>16.2</v>
      </c>
      <c r="N5651">
        <v>28.1</v>
      </c>
      <c r="O5651">
        <v>13</v>
      </c>
      <c r="P5651">
        <v>16.2</v>
      </c>
      <c r="Q5651">
        <v>28.1</v>
      </c>
      <c r="R5651">
        <v>11.5</v>
      </c>
      <c r="S5651" t="b">
        <v>0</v>
      </c>
      <c r="T5651" t="b">
        <v>0</v>
      </c>
      <c r="U5651" t="b">
        <v>0</v>
      </c>
      <c r="V5651">
        <v>9000</v>
      </c>
      <c r="W5651">
        <v>9500</v>
      </c>
      <c r="X5651">
        <v>2.5299999999999998</v>
      </c>
      <c r="Y5651">
        <v>12371</v>
      </c>
      <c r="Z5651">
        <v>2.04</v>
      </c>
    </row>
    <row r="5652" spans="1:26">
      <c r="A5652">
        <v>208280044</v>
      </c>
      <c r="B5652" t="s">
        <v>7552</v>
      </c>
      <c r="C5652" t="s">
        <v>3597</v>
      </c>
      <c r="D5652" t="s">
        <v>4034</v>
      </c>
      <c r="E5652" t="s">
        <v>5982</v>
      </c>
      <c r="F5652" t="s">
        <v>3621</v>
      </c>
      <c r="G5652">
        <v>208280044</v>
      </c>
      <c r="I5652" t="s">
        <v>3622</v>
      </c>
      <c r="J5652" t="s">
        <v>8143</v>
      </c>
      <c r="K5652" t="s">
        <v>3624</v>
      </c>
      <c r="L5652" t="s">
        <v>8144</v>
      </c>
      <c r="M5652">
        <v>13</v>
      </c>
      <c r="N5652">
        <v>23</v>
      </c>
      <c r="O5652">
        <v>11.6</v>
      </c>
      <c r="P5652">
        <v>13</v>
      </c>
      <c r="Q5652">
        <v>23.5</v>
      </c>
      <c r="R5652">
        <v>10</v>
      </c>
      <c r="S5652" t="b">
        <v>0</v>
      </c>
      <c r="T5652" t="b">
        <v>0</v>
      </c>
      <c r="U5652" t="b">
        <v>1</v>
      </c>
      <c r="V5652">
        <v>12000</v>
      </c>
      <c r="W5652">
        <v>8400</v>
      </c>
      <c r="X5652">
        <v>2.8</v>
      </c>
      <c r="Y5652">
        <v>9250</v>
      </c>
      <c r="Z5652">
        <v>2.56</v>
      </c>
    </row>
    <row r="5653" spans="1:26">
      <c r="A5653">
        <v>210410112</v>
      </c>
      <c r="B5653" t="s">
        <v>7552</v>
      </c>
      <c r="C5653" t="s">
        <v>3597</v>
      </c>
      <c r="D5653" t="s">
        <v>4034</v>
      </c>
      <c r="E5653" t="s">
        <v>6090</v>
      </c>
      <c r="F5653" t="s">
        <v>3621</v>
      </c>
      <c r="G5653">
        <v>210410112</v>
      </c>
      <c r="I5653" t="s">
        <v>3622</v>
      </c>
      <c r="J5653" t="s">
        <v>6668</v>
      </c>
      <c r="K5653" t="s">
        <v>3624</v>
      </c>
      <c r="L5653" t="s">
        <v>8142</v>
      </c>
      <c r="M5653">
        <v>13.3</v>
      </c>
      <c r="N5653">
        <v>23</v>
      </c>
      <c r="O5653">
        <v>11.8</v>
      </c>
      <c r="P5653">
        <v>13.3</v>
      </c>
      <c r="Q5653">
        <v>24.2</v>
      </c>
      <c r="R5653">
        <v>10.7</v>
      </c>
      <c r="S5653" t="b">
        <v>0</v>
      </c>
      <c r="T5653" t="b">
        <v>0</v>
      </c>
      <c r="U5653" t="b">
        <v>1</v>
      </c>
      <c r="V5653">
        <v>12000</v>
      </c>
      <c r="W5653">
        <v>10200</v>
      </c>
      <c r="X5653">
        <v>2.72</v>
      </c>
      <c r="Y5653">
        <v>12800</v>
      </c>
      <c r="Z5653">
        <v>2.33</v>
      </c>
    </row>
    <row r="5654" spans="1:26">
      <c r="A5654">
        <v>210410111</v>
      </c>
      <c r="B5654" t="s">
        <v>7552</v>
      </c>
      <c r="C5654" t="s">
        <v>3597</v>
      </c>
      <c r="D5654" t="s">
        <v>4034</v>
      </c>
      <c r="E5654" t="s">
        <v>4820</v>
      </c>
      <c r="F5654" t="s">
        <v>3621</v>
      </c>
      <c r="G5654">
        <v>210410111</v>
      </c>
      <c r="I5654" t="s">
        <v>3622</v>
      </c>
      <c r="J5654" t="s">
        <v>7798</v>
      </c>
      <c r="K5654" t="s">
        <v>3624</v>
      </c>
      <c r="L5654" t="s">
        <v>8141</v>
      </c>
      <c r="M5654">
        <v>13.3</v>
      </c>
      <c r="N5654">
        <v>23</v>
      </c>
      <c r="O5654">
        <v>11.8</v>
      </c>
      <c r="P5654">
        <v>13.3</v>
      </c>
      <c r="Q5654">
        <v>24.2</v>
      </c>
      <c r="R5654">
        <v>10.7</v>
      </c>
      <c r="S5654" t="b">
        <v>0</v>
      </c>
      <c r="T5654" t="b">
        <v>0</v>
      </c>
      <c r="U5654" t="b">
        <v>1</v>
      </c>
      <c r="V5654">
        <v>12000</v>
      </c>
      <c r="W5654">
        <v>10200</v>
      </c>
      <c r="X5654">
        <v>2.72</v>
      </c>
      <c r="Y5654">
        <v>12800</v>
      </c>
      <c r="Z5654">
        <v>2.33</v>
      </c>
    </row>
    <row r="5655" spans="1:26">
      <c r="A5655">
        <v>209862113</v>
      </c>
      <c r="B5655" t="s">
        <v>7552</v>
      </c>
      <c r="C5655" t="s">
        <v>3597</v>
      </c>
      <c r="D5655" t="s">
        <v>4034</v>
      </c>
      <c r="E5655" t="s">
        <v>6252</v>
      </c>
      <c r="F5655" t="s">
        <v>3849</v>
      </c>
      <c r="G5655">
        <v>209862113</v>
      </c>
      <c r="I5655" t="s">
        <v>3622</v>
      </c>
      <c r="J5655" t="s">
        <v>7930</v>
      </c>
      <c r="K5655" t="s">
        <v>3624</v>
      </c>
      <c r="L5655" t="s">
        <v>8140</v>
      </c>
      <c r="M5655">
        <v>12.5</v>
      </c>
      <c r="N5655">
        <v>21.8</v>
      </c>
      <c r="O5655">
        <v>11.6</v>
      </c>
      <c r="P5655">
        <v>12.5</v>
      </c>
      <c r="Q5655">
        <v>23</v>
      </c>
      <c r="R5655">
        <v>10.3</v>
      </c>
      <c r="S5655" t="b">
        <v>0</v>
      </c>
      <c r="T5655" t="b">
        <v>0</v>
      </c>
      <c r="U5655" t="b">
        <v>0</v>
      </c>
      <c r="V5655">
        <v>17000</v>
      </c>
      <c r="W5655">
        <v>14000</v>
      </c>
      <c r="X5655">
        <v>2.4700000000000002</v>
      </c>
      <c r="Y5655">
        <v>15100</v>
      </c>
      <c r="Z5655">
        <v>2.34</v>
      </c>
    </row>
    <row r="5656" spans="1:26">
      <c r="A5656">
        <v>207742344</v>
      </c>
      <c r="B5656" t="s">
        <v>7552</v>
      </c>
      <c r="C5656" t="s">
        <v>3597</v>
      </c>
      <c r="D5656" t="s">
        <v>4034</v>
      </c>
      <c r="E5656" t="s">
        <v>5222</v>
      </c>
      <c r="F5656" t="s">
        <v>3753</v>
      </c>
      <c r="G5656">
        <v>207742344</v>
      </c>
      <c r="I5656" t="s">
        <v>3601</v>
      </c>
      <c r="J5656" t="s">
        <v>8139</v>
      </c>
      <c r="K5656" t="s">
        <v>3624</v>
      </c>
      <c r="L5656" t="s">
        <v>6726</v>
      </c>
      <c r="M5656">
        <v>10.6</v>
      </c>
      <c r="N5656">
        <v>19.2</v>
      </c>
      <c r="O5656">
        <v>10.199999999999999</v>
      </c>
      <c r="P5656">
        <v>10.3</v>
      </c>
      <c r="Q5656">
        <v>17</v>
      </c>
      <c r="R5656">
        <v>8.4</v>
      </c>
      <c r="S5656" t="b">
        <v>0</v>
      </c>
      <c r="T5656" t="b">
        <v>0</v>
      </c>
      <c r="U5656" t="b">
        <v>0</v>
      </c>
      <c r="V5656">
        <v>59000</v>
      </c>
      <c r="W5656">
        <v>34400</v>
      </c>
      <c r="X5656">
        <v>2.37</v>
      </c>
      <c r="Y5656">
        <v>36000</v>
      </c>
      <c r="Z5656">
        <v>2.29</v>
      </c>
    </row>
    <row r="5657" spans="1:26">
      <c r="A5657">
        <v>207742345</v>
      </c>
      <c r="B5657" t="s">
        <v>7552</v>
      </c>
      <c r="C5657" t="s">
        <v>3597</v>
      </c>
      <c r="D5657" t="s">
        <v>4034</v>
      </c>
      <c r="E5657" t="s">
        <v>5222</v>
      </c>
      <c r="F5657" t="s">
        <v>3787</v>
      </c>
      <c r="G5657">
        <v>207742345</v>
      </c>
      <c r="I5657" t="s">
        <v>3622</v>
      </c>
      <c r="J5657" t="s">
        <v>8139</v>
      </c>
      <c r="K5657" t="s">
        <v>3624</v>
      </c>
      <c r="L5657" t="s">
        <v>6965</v>
      </c>
      <c r="M5657">
        <v>9.8000000000000007</v>
      </c>
      <c r="N5657">
        <v>18.7</v>
      </c>
      <c r="O5657">
        <v>10.5</v>
      </c>
      <c r="P5657">
        <v>9.8000000000000007</v>
      </c>
      <c r="Q5657">
        <v>19.8</v>
      </c>
      <c r="R5657">
        <v>9</v>
      </c>
      <c r="S5657" t="b">
        <v>0</v>
      </c>
      <c r="T5657" t="b">
        <v>0</v>
      </c>
      <c r="U5657" t="b">
        <v>0</v>
      </c>
      <c r="V5657">
        <v>54000</v>
      </c>
      <c r="W5657">
        <v>35000</v>
      </c>
      <c r="X5657">
        <v>2.34</v>
      </c>
      <c r="Y5657">
        <v>35200</v>
      </c>
      <c r="Z5657">
        <v>1.98</v>
      </c>
    </row>
    <row r="5658" spans="1:26">
      <c r="A5658">
        <v>207824534</v>
      </c>
      <c r="B5658" t="s">
        <v>7552</v>
      </c>
      <c r="C5658" t="s">
        <v>3597</v>
      </c>
      <c r="D5658" t="s">
        <v>4034</v>
      </c>
      <c r="E5658" t="s">
        <v>5257</v>
      </c>
      <c r="F5658" t="s">
        <v>3753</v>
      </c>
      <c r="G5658">
        <v>207824534</v>
      </c>
      <c r="I5658" t="s">
        <v>3601</v>
      </c>
      <c r="J5658" t="s">
        <v>6487</v>
      </c>
      <c r="K5658" t="s">
        <v>3624</v>
      </c>
      <c r="L5658" t="s">
        <v>8016</v>
      </c>
      <c r="M5658">
        <v>13.2</v>
      </c>
      <c r="N5658">
        <v>20</v>
      </c>
      <c r="O5658">
        <v>11.5</v>
      </c>
      <c r="P5658">
        <v>12.1</v>
      </c>
      <c r="Q5658">
        <v>18</v>
      </c>
      <c r="R5658">
        <v>10.5</v>
      </c>
      <c r="S5658" t="b">
        <v>0</v>
      </c>
      <c r="T5658" t="b">
        <v>0</v>
      </c>
      <c r="U5658" t="b">
        <v>1</v>
      </c>
      <c r="V5658">
        <v>17500</v>
      </c>
      <c r="W5658">
        <v>15800</v>
      </c>
      <c r="X5658">
        <v>2.63</v>
      </c>
      <c r="Y5658">
        <v>19000</v>
      </c>
      <c r="Z5658">
        <v>2.4</v>
      </c>
    </row>
    <row r="5659" spans="1:26">
      <c r="A5659">
        <v>207824533</v>
      </c>
      <c r="B5659" t="s">
        <v>7552</v>
      </c>
      <c r="C5659" t="s">
        <v>3597</v>
      </c>
      <c r="D5659" t="s">
        <v>4034</v>
      </c>
      <c r="E5659" t="s">
        <v>5260</v>
      </c>
      <c r="F5659" t="s">
        <v>3753</v>
      </c>
      <c r="G5659">
        <v>207824533</v>
      </c>
      <c r="I5659" t="s">
        <v>3601</v>
      </c>
      <c r="J5659" t="s">
        <v>6574</v>
      </c>
      <c r="K5659" t="s">
        <v>3624</v>
      </c>
      <c r="L5659" t="s">
        <v>8016</v>
      </c>
      <c r="M5659">
        <v>13.2</v>
      </c>
      <c r="N5659">
        <v>20</v>
      </c>
      <c r="O5659">
        <v>11.5</v>
      </c>
      <c r="P5659">
        <v>12.1</v>
      </c>
      <c r="Q5659">
        <v>18</v>
      </c>
      <c r="R5659">
        <v>10.5</v>
      </c>
      <c r="S5659" t="b">
        <v>0</v>
      </c>
      <c r="T5659" t="b">
        <v>0</v>
      </c>
      <c r="U5659" t="b">
        <v>1</v>
      </c>
      <c r="V5659">
        <v>17500</v>
      </c>
      <c r="W5659">
        <v>15800</v>
      </c>
      <c r="X5659">
        <v>2.63</v>
      </c>
      <c r="Y5659">
        <v>19000</v>
      </c>
      <c r="Z5659">
        <v>2.4</v>
      </c>
    </row>
    <row r="5660" spans="1:26">
      <c r="A5660">
        <v>207742322</v>
      </c>
      <c r="B5660" t="s">
        <v>7552</v>
      </c>
      <c r="C5660" t="s">
        <v>3597</v>
      </c>
      <c r="D5660" t="s">
        <v>4034</v>
      </c>
      <c r="E5660" t="s">
        <v>5222</v>
      </c>
      <c r="F5660" t="s">
        <v>3753</v>
      </c>
      <c r="G5660">
        <v>207742322</v>
      </c>
      <c r="I5660" t="s">
        <v>3601</v>
      </c>
      <c r="J5660" t="s">
        <v>8133</v>
      </c>
      <c r="K5660" t="s">
        <v>3624</v>
      </c>
      <c r="L5660" t="s">
        <v>7043</v>
      </c>
      <c r="M5660">
        <v>12.5</v>
      </c>
      <c r="N5660">
        <v>20.5</v>
      </c>
      <c r="O5660">
        <v>11</v>
      </c>
      <c r="P5660">
        <v>12.5</v>
      </c>
      <c r="Q5660">
        <v>20</v>
      </c>
      <c r="R5660">
        <v>10.6</v>
      </c>
      <c r="S5660" t="b">
        <v>0</v>
      </c>
      <c r="T5660" t="b">
        <v>0</v>
      </c>
      <c r="U5660" t="b">
        <v>1</v>
      </c>
      <c r="V5660">
        <v>17000</v>
      </c>
      <c r="W5660">
        <v>12600</v>
      </c>
      <c r="X5660">
        <v>2.66</v>
      </c>
      <c r="Y5660">
        <v>14100</v>
      </c>
      <c r="Z5660">
        <v>2.4</v>
      </c>
    </row>
    <row r="5661" spans="1:26">
      <c r="A5661">
        <v>207742447</v>
      </c>
      <c r="B5661" t="s">
        <v>7552</v>
      </c>
      <c r="C5661" t="s">
        <v>3597</v>
      </c>
      <c r="D5661" t="s">
        <v>4034</v>
      </c>
      <c r="E5661" t="s">
        <v>5257</v>
      </c>
      <c r="F5661" t="s">
        <v>3753</v>
      </c>
      <c r="G5661">
        <v>207742447</v>
      </c>
      <c r="I5661" t="s">
        <v>3601</v>
      </c>
      <c r="J5661" t="s">
        <v>8135</v>
      </c>
      <c r="K5661" t="s">
        <v>3624</v>
      </c>
      <c r="L5661" t="s">
        <v>8010</v>
      </c>
      <c r="M5661">
        <v>12.5</v>
      </c>
      <c r="N5661">
        <v>20.5</v>
      </c>
      <c r="O5661">
        <v>11</v>
      </c>
      <c r="P5661">
        <v>12.5</v>
      </c>
      <c r="Q5661">
        <v>20</v>
      </c>
      <c r="R5661">
        <v>10.6</v>
      </c>
      <c r="S5661" t="b">
        <v>0</v>
      </c>
      <c r="T5661" t="b">
        <v>0</v>
      </c>
      <c r="U5661" t="b">
        <v>1</v>
      </c>
      <c r="V5661">
        <v>17000</v>
      </c>
      <c r="W5661">
        <v>12600</v>
      </c>
      <c r="X5661">
        <v>2.66</v>
      </c>
      <c r="Y5661">
        <v>14100</v>
      </c>
      <c r="Z5661">
        <v>2.4</v>
      </c>
    </row>
    <row r="5662" spans="1:26">
      <c r="A5662">
        <v>207742516</v>
      </c>
      <c r="B5662" t="s">
        <v>7552</v>
      </c>
      <c r="C5662" t="s">
        <v>3597</v>
      </c>
      <c r="D5662" t="s">
        <v>4034</v>
      </c>
      <c r="E5662" t="s">
        <v>5260</v>
      </c>
      <c r="F5662" t="s">
        <v>3753</v>
      </c>
      <c r="G5662">
        <v>207742516</v>
      </c>
      <c r="I5662" t="s">
        <v>3601</v>
      </c>
      <c r="J5662" t="s">
        <v>8136</v>
      </c>
      <c r="K5662" t="s">
        <v>3624</v>
      </c>
      <c r="L5662" t="s">
        <v>8010</v>
      </c>
      <c r="M5662">
        <v>12.5</v>
      </c>
      <c r="N5662">
        <v>20.5</v>
      </c>
      <c r="O5662">
        <v>11</v>
      </c>
      <c r="P5662">
        <v>12.5</v>
      </c>
      <c r="Q5662">
        <v>20</v>
      </c>
      <c r="R5662">
        <v>10.6</v>
      </c>
      <c r="S5662" t="b">
        <v>0</v>
      </c>
      <c r="T5662" t="b">
        <v>0</v>
      </c>
      <c r="U5662" t="b">
        <v>1</v>
      </c>
      <c r="V5662">
        <v>17000</v>
      </c>
      <c r="W5662">
        <v>12600</v>
      </c>
      <c r="X5662">
        <v>2.66</v>
      </c>
      <c r="Y5662">
        <v>14100</v>
      </c>
      <c r="Z5662">
        <v>2.4</v>
      </c>
    </row>
    <row r="5663" spans="1:26">
      <c r="A5663">
        <v>207742504</v>
      </c>
      <c r="B5663" t="s">
        <v>7552</v>
      </c>
      <c r="C5663" t="s">
        <v>3597</v>
      </c>
      <c r="D5663" t="s">
        <v>4034</v>
      </c>
      <c r="E5663" t="s">
        <v>5260</v>
      </c>
      <c r="F5663" t="s">
        <v>3849</v>
      </c>
      <c r="G5663">
        <v>207742504</v>
      </c>
      <c r="I5663" t="s">
        <v>3622</v>
      </c>
      <c r="J5663" t="s">
        <v>8136</v>
      </c>
      <c r="K5663" t="s">
        <v>3624</v>
      </c>
      <c r="L5663" t="s">
        <v>8014</v>
      </c>
      <c r="M5663">
        <v>12.5</v>
      </c>
      <c r="N5663">
        <v>20.5</v>
      </c>
      <c r="O5663">
        <v>11</v>
      </c>
      <c r="P5663">
        <v>12.5</v>
      </c>
      <c r="Q5663">
        <v>20.5</v>
      </c>
      <c r="R5663">
        <v>10.5</v>
      </c>
      <c r="S5663" t="b">
        <v>0</v>
      </c>
      <c r="T5663" t="b">
        <v>0</v>
      </c>
      <c r="U5663" t="b">
        <v>1</v>
      </c>
      <c r="V5663">
        <v>16000</v>
      </c>
      <c r="W5663">
        <v>12000</v>
      </c>
      <c r="X5663">
        <v>2.5099999999999998</v>
      </c>
      <c r="Y5663">
        <v>13600</v>
      </c>
      <c r="Z5663">
        <v>2.2400000000000002</v>
      </c>
    </row>
    <row r="5664" spans="1:26">
      <c r="A5664">
        <v>207827153</v>
      </c>
      <c r="B5664" t="s">
        <v>7552</v>
      </c>
      <c r="C5664" t="s">
        <v>3597</v>
      </c>
      <c r="D5664" t="s">
        <v>4034</v>
      </c>
      <c r="E5664" t="s">
        <v>5440</v>
      </c>
      <c r="F5664" t="s">
        <v>3849</v>
      </c>
      <c r="G5664">
        <v>207827153</v>
      </c>
      <c r="I5664" t="s">
        <v>3622</v>
      </c>
      <c r="J5664" t="s">
        <v>8009</v>
      </c>
      <c r="K5664" t="s">
        <v>3624</v>
      </c>
      <c r="L5664" t="s">
        <v>6640</v>
      </c>
      <c r="M5664">
        <v>12.5</v>
      </c>
      <c r="N5664">
        <v>20.5</v>
      </c>
      <c r="O5664">
        <v>11</v>
      </c>
      <c r="P5664">
        <v>12.5</v>
      </c>
      <c r="Q5664">
        <v>20.5</v>
      </c>
      <c r="R5664">
        <v>10.5</v>
      </c>
      <c r="S5664" t="b">
        <v>0</v>
      </c>
      <c r="T5664" t="b">
        <v>0</v>
      </c>
      <c r="U5664" t="b">
        <v>1</v>
      </c>
      <c r="V5664">
        <v>16000</v>
      </c>
      <c r="W5664">
        <v>12000</v>
      </c>
      <c r="X5664">
        <v>2.5099999999999998</v>
      </c>
      <c r="Y5664">
        <v>13600</v>
      </c>
      <c r="Z5664">
        <v>2.2400000000000002</v>
      </c>
    </row>
    <row r="5665" spans="1:26">
      <c r="A5665">
        <v>207742435</v>
      </c>
      <c r="B5665" t="s">
        <v>7552</v>
      </c>
      <c r="C5665" t="s">
        <v>3597</v>
      </c>
      <c r="D5665" t="s">
        <v>4034</v>
      </c>
      <c r="E5665" t="s">
        <v>5257</v>
      </c>
      <c r="F5665" t="s">
        <v>3849</v>
      </c>
      <c r="G5665">
        <v>207742435</v>
      </c>
      <c r="I5665" t="s">
        <v>3622</v>
      </c>
      <c r="J5665" t="s">
        <v>8135</v>
      </c>
      <c r="K5665" t="s">
        <v>3624</v>
      </c>
      <c r="L5665" t="s">
        <v>8014</v>
      </c>
      <c r="M5665">
        <v>12.5</v>
      </c>
      <c r="N5665">
        <v>20.5</v>
      </c>
      <c r="O5665">
        <v>11</v>
      </c>
      <c r="P5665">
        <v>12.5</v>
      </c>
      <c r="Q5665">
        <v>20.5</v>
      </c>
      <c r="R5665">
        <v>10.5</v>
      </c>
      <c r="S5665" t="b">
        <v>0</v>
      </c>
      <c r="T5665" t="b">
        <v>0</v>
      </c>
      <c r="U5665" t="b">
        <v>1</v>
      </c>
      <c r="V5665">
        <v>16000</v>
      </c>
      <c r="W5665">
        <v>12000</v>
      </c>
      <c r="X5665">
        <v>2.5099999999999998</v>
      </c>
      <c r="Y5665">
        <v>13600</v>
      </c>
      <c r="Z5665">
        <v>2.2400000000000002</v>
      </c>
    </row>
    <row r="5666" spans="1:26">
      <c r="A5666">
        <v>207742321</v>
      </c>
      <c r="B5666" t="s">
        <v>7552</v>
      </c>
      <c r="C5666" t="s">
        <v>3597</v>
      </c>
      <c r="D5666" t="s">
        <v>4034</v>
      </c>
      <c r="E5666" t="s">
        <v>5222</v>
      </c>
      <c r="F5666" t="s">
        <v>3849</v>
      </c>
      <c r="G5666">
        <v>207742321</v>
      </c>
      <c r="I5666" t="s">
        <v>3622</v>
      </c>
      <c r="J5666" t="s">
        <v>8133</v>
      </c>
      <c r="K5666" t="s">
        <v>3624</v>
      </c>
      <c r="L5666" t="s">
        <v>6967</v>
      </c>
      <c r="M5666">
        <v>12.5</v>
      </c>
      <c r="N5666">
        <v>20.5</v>
      </c>
      <c r="O5666">
        <v>11</v>
      </c>
      <c r="P5666">
        <v>12.5</v>
      </c>
      <c r="Q5666">
        <v>20.5</v>
      </c>
      <c r="R5666">
        <v>10.5</v>
      </c>
      <c r="S5666" t="b">
        <v>0</v>
      </c>
      <c r="T5666" t="b">
        <v>0</v>
      </c>
      <c r="U5666" t="b">
        <v>1</v>
      </c>
      <c r="V5666">
        <v>16000</v>
      </c>
      <c r="W5666">
        <v>12000</v>
      </c>
      <c r="X5666">
        <v>2.5099999999999998</v>
      </c>
      <c r="Y5666">
        <v>13600</v>
      </c>
      <c r="Z5666">
        <v>2.2400000000000002</v>
      </c>
    </row>
    <row r="5667" spans="1:26">
      <c r="A5667">
        <v>207742323</v>
      </c>
      <c r="B5667" t="s">
        <v>7552</v>
      </c>
      <c r="C5667" t="s">
        <v>3597</v>
      </c>
      <c r="D5667" t="s">
        <v>4034</v>
      </c>
      <c r="E5667" t="s">
        <v>5222</v>
      </c>
      <c r="F5667" t="s">
        <v>3787</v>
      </c>
      <c r="G5667">
        <v>207742323</v>
      </c>
      <c r="I5667" t="s">
        <v>3622</v>
      </c>
      <c r="J5667" t="s">
        <v>8133</v>
      </c>
      <c r="K5667" t="s">
        <v>3624</v>
      </c>
      <c r="L5667" t="s">
        <v>6966</v>
      </c>
      <c r="M5667">
        <v>12.5</v>
      </c>
      <c r="N5667">
        <v>21.5</v>
      </c>
      <c r="O5667">
        <v>10.5</v>
      </c>
      <c r="P5667">
        <v>12.5</v>
      </c>
      <c r="Q5667">
        <v>23</v>
      </c>
      <c r="R5667">
        <v>10</v>
      </c>
      <c r="S5667" t="b">
        <v>0</v>
      </c>
      <c r="T5667" t="b">
        <v>0</v>
      </c>
      <c r="U5667" t="b">
        <v>1</v>
      </c>
      <c r="V5667">
        <v>18000</v>
      </c>
      <c r="W5667">
        <v>12800</v>
      </c>
      <c r="X5667">
        <v>2.52</v>
      </c>
      <c r="Y5667">
        <v>14200</v>
      </c>
      <c r="Z5667">
        <v>2.29</v>
      </c>
    </row>
    <row r="5668" spans="1:26">
      <c r="A5668">
        <v>207827147</v>
      </c>
      <c r="B5668" t="s">
        <v>7552</v>
      </c>
      <c r="C5668" t="s">
        <v>3597</v>
      </c>
      <c r="D5668" t="s">
        <v>4034</v>
      </c>
      <c r="E5668" t="s">
        <v>5440</v>
      </c>
      <c r="F5668" t="s">
        <v>3621</v>
      </c>
      <c r="G5668">
        <v>207827147</v>
      </c>
      <c r="I5668" t="s">
        <v>3622</v>
      </c>
      <c r="J5668" t="s">
        <v>8137</v>
      </c>
      <c r="K5668" t="s">
        <v>3624</v>
      </c>
      <c r="L5668" t="s">
        <v>8138</v>
      </c>
      <c r="M5668">
        <v>12.5</v>
      </c>
      <c r="N5668">
        <v>22.6</v>
      </c>
      <c r="O5668">
        <v>12</v>
      </c>
      <c r="P5668">
        <v>12.5</v>
      </c>
      <c r="Q5668">
        <v>23.5</v>
      </c>
      <c r="R5668">
        <v>10.8</v>
      </c>
      <c r="S5668" t="b">
        <v>0</v>
      </c>
      <c r="T5668" t="b">
        <v>0</v>
      </c>
      <c r="U5668" t="b">
        <v>1</v>
      </c>
      <c r="V5668">
        <v>18000</v>
      </c>
      <c r="W5668">
        <v>14900</v>
      </c>
      <c r="X5668">
        <v>2.48</v>
      </c>
      <c r="Y5668">
        <v>15934</v>
      </c>
      <c r="Z5668">
        <v>2.37</v>
      </c>
    </row>
    <row r="5669" spans="1:26">
      <c r="A5669">
        <v>207742492</v>
      </c>
      <c r="B5669" t="s">
        <v>7552</v>
      </c>
      <c r="C5669" t="s">
        <v>3597</v>
      </c>
      <c r="D5669" t="s">
        <v>4034</v>
      </c>
      <c r="E5669" t="s">
        <v>5260</v>
      </c>
      <c r="F5669" t="s">
        <v>3621</v>
      </c>
      <c r="G5669">
        <v>207742492</v>
      </c>
      <c r="I5669" t="s">
        <v>3622</v>
      </c>
      <c r="J5669" t="s">
        <v>8136</v>
      </c>
      <c r="K5669" t="s">
        <v>3624</v>
      </c>
      <c r="L5669" t="s">
        <v>7980</v>
      </c>
      <c r="M5669">
        <v>12.5</v>
      </c>
      <c r="N5669">
        <v>22.6</v>
      </c>
      <c r="O5669">
        <v>12</v>
      </c>
      <c r="P5669">
        <v>12.5</v>
      </c>
      <c r="Q5669">
        <v>23.5</v>
      </c>
      <c r="R5669">
        <v>10.8</v>
      </c>
      <c r="S5669" t="b">
        <v>0</v>
      </c>
      <c r="T5669" t="b">
        <v>0</v>
      </c>
      <c r="U5669" t="b">
        <v>1</v>
      </c>
      <c r="V5669">
        <v>18000</v>
      </c>
      <c r="W5669">
        <v>14900</v>
      </c>
      <c r="X5669">
        <v>2.48</v>
      </c>
      <c r="Y5669">
        <v>15934</v>
      </c>
      <c r="Z5669">
        <v>2.37</v>
      </c>
    </row>
    <row r="5670" spans="1:26">
      <c r="A5670">
        <v>207742426</v>
      </c>
      <c r="B5670" t="s">
        <v>7552</v>
      </c>
      <c r="C5670" t="s">
        <v>3597</v>
      </c>
      <c r="D5670" t="s">
        <v>4034</v>
      </c>
      <c r="E5670" t="s">
        <v>5257</v>
      </c>
      <c r="F5670" t="s">
        <v>3621</v>
      </c>
      <c r="G5670">
        <v>207742426</v>
      </c>
      <c r="I5670" t="s">
        <v>3622</v>
      </c>
      <c r="J5670" t="s">
        <v>8135</v>
      </c>
      <c r="K5670" t="s">
        <v>3624</v>
      </c>
      <c r="L5670" t="s">
        <v>7984</v>
      </c>
      <c r="M5670">
        <v>12.5</v>
      </c>
      <c r="N5670">
        <v>22.6</v>
      </c>
      <c r="O5670">
        <v>12</v>
      </c>
      <c r="P5670">
        <v>12.5</v>
      </c>
      <c r="Q5670">
        <v>23.5</v>
      </c>
      <c r="R5670">
        <v>10.8</v>
      </c>
      <c r="S5670" t="b">
        <v>0</v>
      </c>
      <c r="T5670" t="b">
        <v>0</v>
      </c>
      <c r="U5670" t="b">
        <v>1</v>
      </c>
      <c r="V5670">
        <v>18000</v>
      </c>
      <c r="W5670">
        <v>14900</v>
      </c>
      <c r="X5670">
        <v>2.48</v>
      </c>
      <c r="Y5670">
        <v>15934</v>
      </c>
      <c r="Z5670">
        <v>2.37</v>
      </c>
    </row>
    <row r="5671" spans="1:26">
      <c r="A5671">
        <v>207742404</v>
      </c>
      <c r="B5671" t="s">
        <v>7552</v>
      </c>
      <c r="C5671" t="s">
        <v>3597</v>
      </c>
      <c r="D5671" t="s">
        <v>4034</v>
      </c>
      <c r="E5671" t="s">
        <v>6778</v>
      </c>
      <c r="F5671" t="s">
        <v>3621</v>
      </c>
      <c r="G5671">
        <v>207742404</v>
      </c>
      <c r="I5671" t="s">
        <v>3622</v>
      </c>
      <c r="J5671" t="s">
        <v>8134</v>
      </c>
      <c r="K5671" t="s">
        <v>3624</v>
      </c>
      <c r="L5671" t="s">
        <v>8134</v>
      </c>
      <c r="M5671">
        <v>12.5</v>
      </c>
      <c r="N5671">
        <v>22.6</v>
      </c>
      <c r="O5671">
        <v>12</v>
      </c>
      <c r="P5671">
        <v>12.5</v>
      </c>
      <c r="Q5671">
        <v>23.5</v>
      </c>
      <c r="R5671">
        <v>10.8</v>
      </c>
      <c r="S5671" t="b">
        <v>0</v>
      </c>
      <c r="T5671" t="b">
        <v>0</v>
      </c>
      <c r="U5671" t="b">
        <v>1</v>
      </c>
      <c r="V5671">
        <v>18000</v>
      </c>
      <c r="W5671">
        <v>14900</v>
      </c>
      <c r="X5671">
        <v>2.48</v>
      </c>
      <c r="Y5671">
        <v>15934</v>
      </c>
      <c r="Z5671">
        <v>2.37</v>
      </c>
    </row>
    <row r="5672" spans="1:26">
      <c r="A5672">
        <v>207740514</v>
      </c>
      <c r="B5672" t="s">
        <v>7552</v>
      </c>
      <c r="C5672" t="s">
        <v>3597</v>
      </c>
      <c r="D5672" t="s">
        <v>4034</v>
      </c>
      <c r="E5672" t="s">
        <v>5222</v>
      </c>
      <c r="F5672" t="s">
        <v>3621</v>
      </c>
      <c r="G5672">
        <v>207740514</v>
      </c>
      <c r="I5672" t="s">
        <v>3622</v>
      </c>
      <c r="J5672" t="s">
        <v>8133</v>
      </c>
      <c r="K5672" t="s">
        <v>3624</v>
      </c>
      <c r="L5672" t="s">
        <v>8023</v>
      </c>
      <c r="M5672">
        <v>13.5</v>
      </c>
      <c r="N5672">
        <v>24</v>
      </c>
      <c r="O5672">
        <v>11.6</v>
      </c>
      <c r="P5672">
        <v>13.5</v>
      </c>
      <c r="Q5672">
        <v>24</v>
      </c>
      <c r="R5672">
        <v>10.5</v>
      </c>
      <c r="S5672" t="b">
        <v>0</v>
      </c>
      <c r="T5672" t="b">
        <v>0</v>
      </c>
      <c r="U5672" t="b">
        <v>1</v>
      </c>
      <c r="V5672">
        <v>18000</v>
      </c>
      <c r="W5672">
        <v>14100</v>
      </c>
      <c r="X5672">
        <v>2.65</v>
      </c>
      <c r="Y5672">
        <v>16238</v>
      </c>
      <c r="Z5672">
        <v>2.4900000000000002</v>
      </c>
    </row>
    <row r="5673" spans="1:26">
      <c r="A5673">
        <v>208136307</v>
      </c>
      <c r="B5673" t="s">
        <v>7552</v>
      </c>
      <c r="C5673" t="s">
        <v>3597</v>
      </c>
      <c r="D5673" t="s">
        <v>4034</v>
      </c>
      <c r="E5673" t="s">
        <v>6491</v>
      </c>
      <c r="F5673" t="s">
        <v>3621</v>
      </c>
      <c r="G5673">
        <v>208136307</v>
      </c>
      <c r="I5673" t="s">
        <v>3622</v>
      </c>
      <c r="J5673" t="s">
        <v>8131</v>
      </c>
      <c r="K5673" t="s">
        <v>3624</v>
      </c>
      <c r="L5673" t="s">
        <v>8132</v>
      </c>
      <c r="M5673">
        <v>12.5</v>
      </c>
      <c r="N5673">
        <v>22</v>
      </c>
      <c r="O5673">
        <v>10.8</v>
      </c>
      <c r="P5673">
        <v>12.5</v>
      </c>
      <c r="Q5673">
        <v>23.1</v>
      </c>
      <c r="R5673">
        <v>9.3000000000000007</v>
      </c>
      <c r="S5673" t="b">
        <v>0</v>
      </c>
      <c r="T5673" t="b">
        <v>0</v>
      </c>
      <c r="U5673" t="b">
        <v>0</v>
      </c>
      <c r="V5673">
        <v>12000</v>
      </c>
      <c r="W5673">
        <v>8200</v>
      </c>
      <c r="X5673">
        <v>2.25</v>
      </c>
      <c r="Y5673">
        <v>9543</v>
      </c>
      <c r="Z5673">
        <v>2.39</v>
      </c>
    </row>
    <row r="5674" spans="1:26">
      <c r="A5674">
        <v>203238009</v>
      </c>
      <c r="B5674" t="s">
        <v>7552</v>
      </c>
      <c r="C5674" t="s">
        <v>3597</v>
      </c>
      <c r="D5674" t="s">
        <v>4034</v>
      </c>
      <c r="E5674" t="s">
        <v>8126</v>
      </c>
      <c r="F5674" t="s">
        <v>3621</v>
      </c>
      <c r="G5674">
        <v>203238009</v>
      </c>
      <c r="I5674" t="s">
        <v>3622</v>
      </c>
      <c r="J5674" t="s">
        <v>8130</v>
      </c>
      <c r="K5674" t="s">
        <v>3624</v>
      </c>
      <c r="L5674" t="s">
        <v>8130</v>
      </c>
      <c r="M5674">
        <v>12.5</v>
      </c>
      <c r="N5674">
        <v>22</v>
      </c>
      <c r="O5674">
        <v>10.8</v>
      </c>
      <c r="P5674">
        <v>12.5</v>
      </c>
      <c r="Q5674">
        <v>23.1</v>
      </c>
      <c r="R5674">
        <v>9.3000000000000007</v>
      </c>
      <c r="S5674" t="b">
        <v>0</v>
      </c>
      <c r="T5674" t="b">
        <v>0</v>
      </c>
      <c r="U5674" t="b">
        <v>0</v>
      </c>
      <c r="V5674">
        <v>12000</v>
      </c>
      <c r="W5674">
        <v>8200</v>
      </c>
      <c r="X5674">
        <v>2.25</v>
      </c>
      <c r="Y5674">
        <v>9543</v>
      </c>
      <c r="Z5674">
        <v>2.39</v>
      </c>
    </row>
    <row r="5675" spans="1:26">
      <c r="A5675">
        <v>208136306</v>
      </c>
      <c r="B5675" t="s">
        <v>7552</v>
      </c>
      <c r="C5675" t="s">
        <v>3597</v>
      </c>
      <c r="D5675" t="s">
        <v>4034</v>
      </c>
      <c r="E5675" t="s">
        <v>6491</v>
      </c>
      <c r="F5675" t="s">
        <v>3621</v>
      </c>
      <c r="G5675">
        <v>208136306</v>
      </c>
      <c r="I5675" t="s">
        <v>3622</v>
      </c>
      <c r="J5675" t="s">
        <v>8128</v>
      </c>
      <c r="K5675" t="s">
        <v>3624</v>
      </c>
      <c r="L5675" t="s">
        <v>8129</v>
      </c>
      <c r="M5675">
        <v>14</v>
      </c>
      <c r="N5675">
        <v>24</v>
      </c>
      <c r="O5675">
        <v>11.3</v>
      </c>
      <c r="P5675">
        <v>14</v>
      </c>
      <c r="Q5675">
        <v>24</v>
      </c>
      <c r="R5675">
        <v>11.4</v>
      </c>
      <c r="S5675" t="b">
        <v>0</v>
      </c>
      <c r="T5675" t="b">
        <v>0</v>
      </c>
      <c r="U5675" t="b">
        <v>1</v>
      </c>
      <c r="V5675">
        <v>9000</v>
      </c>
      <c r="W5675">
        <v>8300</v>
      </c>
      <c r="X5675">
        <v>2.67</v>
      </c>
      <c r="Y5675">
        <v>9096</v>
      </c>
      <c r="Z5675">
        <v>2.61</v>
      </c>
    </row>
    <row r="5676" spans="1:26">
      <c r="A5676">
        <v>203238010</v>
      </c>
      <c r="B5676" t="s">
        <v>7552</v>
      </c>
      <c r="C5676" t="s">
        <v>3597</v>
      </c>
      <c r="D5676" t="s">
        <v>4034</v>
      </c>
      <c r="E5676" t="s">
        <v>8126</v>
      </c>
      <c r="F5676" t="s">
        <v>3621</v>
      </c>
      <c r="G5676">
        <v>203238010</v>
      </c>
      <c r="I5676" t="s">
        <v>3622</v>
      </c>
      <c r="J5676" t="s">
        <v>8127</v>
      </c>
      <c r="K5676" t="s">
        <v>3624</v>
      </c>
      <c r="L5676" t="s">
        <v>8127</v>
      </c>
      <c r="M5676">
        <v>13.5</v>
      </c>
      <c r="N5676">
        <v>23.5</v>
      </c>
      <c r="O5676">
        <v>11</v>
      </c>
      <c r="P5676">
        <v>13.5</v>
      </c>
      <c r="Q5676">
        <v>23.7</v>
      </c>
      <c r="R5676">
        <v>10.3</v>
      </c>
      <c r="S5676" t="b">
        <v>0</v>
      </c>
      <c r="T5676" t="b">
        <v>0</v>
      </c>
      <c r="U5676" t="b">
        <v>1</v>
      </c>
      <c r="V5676">
        <v>18000</v>
      </c>
      <c r="W5676">
        <v>14000</v>
      </c>
      <c r="X5676">
        <v>2.61</v>
      </c>
      <c r="Y5676">
        <v>15265</v>
      </c>
      <c r="Z5676">
        <v>2.5</v>
      </c>
    </row>
    <row r="5677" spans="1:26">
      <c r="A5677">
        <v>208136308</v>
      </c>
      <c r="B5677" t="s">
        <v>7552</v>
      </c>
      <c r="C5677" t="s">
        <v>3597</v>
      </c>
      <c r="D5677" t="s">
        <v>4034</v>
      </c>
      <c r="E5677" t="s">
        <v>6491</v>
      </c>
      <c r="F5677" t="s">
        <v>3621</v>
      </c>
      <c r="G5677">
        <v>208136308</v>
      </c>
      <c r="I5677" t="s">
        <v>3622</v>
      </c>
      <c r="J5677" t="s">
        <v>8124</v>
      </c>
      <c r="K5677" t="s">
        <v>3624</v>
      </c>
      <c r="L5677" t="s">
        <v>8125</v>
      </c>
      <c r="M5677">
        <v>13.5</v>
      </c>
      <c r="N5677">
        <v>23.5</v>
      </c>
      <c r="O5677">
        <v>11</v>
      </c>
      <c r="P5677">
        <v>13.5</v>
      </c>
      <c r="Q5677">
        <v>23.7</v>
      </c>
      <c r="R5677">
        <v>10.3</v>
      </c>
      <c r="S5677" t="b">
        <v>0</v>
      </c>
      <c r="T5677" t="b">
        <v>0</v>
      </c>
      <c r="U5677" t="b">
        <v>1</v>
      </c>
      <c r="V5677">
        <v>18000</v>
      </c>
      <c r="W5677">
        <v>14000</v>
      </c>
      <c r="X5677">
        <v>2.61</v>
      </c>
      <c r="Y5677">
        <v>15265</v>
      </c>
      <c r="Z5677">
        <v>2.5</v>
      </c>
    </row>
    <row r="5678" spans="1:26">
      <c r="A5678">
        <v>207827141</v>
      </c>
      <c r="B5678" t="s">
        <v>7552</v>
      </c>
      <c r="C5678" t="s">
        <v>3597</v>
      </c>
      <c r="D5678" t="s">
        <v>4034</v>
      </c>
      <c r="E5678" t="s">
        <v>5440</v>
      </c>
      <c r="F5678" t="s">
        <v>3621</v>
      </c>
      <c r="G5678">
        <v>207827141</v>
      </c>
      <c r="I5678" t="s">
        <v>3622</v>
      </c>
      <c r="J5678" t="s">
        <v>8122</v>
      </c>
      <c r="K5678" t="s">
        <v>3624</v>
      </c>
      <c r="L5678" t="s">
        <v>8123</v>
      </c>
      <c r="M5678">
        <v>10.5</v>
      </c>
      <c r="N5678">
        <v>19</v>
      </c>
      <c r="O5678">
        <v>10</v>
      </c>
      <c r="P5678">
        <v>10.5</v>
      </c>
      <c r="Q5678">
        <v>19</v>
      </c>
      <c r="R5678">
        <v>8.6999999999999993</v>
      </c>
      <c r="S5678" t="b">
        <v>0</v>
      </c>
      <c r="T5678" t="b">
        <v>0</v>
      </c>
      <c r="U5678" t="b">
        <v>0</v>
      </c>
      <c r="V5678">
        <v>18000</v>
      </c>
      <c r="W5678">
        <v>11500</v>
      </c>
      <c r="X5678">
        <v>2.57</v>
      </c>
      <c r="Y5678">
        <v>14370</v>
      </c>
      <c r="Z5678">
        <v>2.4900000000000002</v>
      </c>
    </row>
    <row r="5679" spans="1:26">
      <c r="A5679">
        <v>205725746</v>
      </c>
      <c r="B5679" t="s">
        <v>7552</v>
      </c>
      <c r="C5679" t="s">
        <v>3597</v>
      </c>
      <c r="D5679" t="s">
        <v>4034</v>
      </c>
      <c r="E5679" t="s">
        <v>8120</v>
      </c>
      <c r="F5679" t="s">
        <v>3621</v>
      </c>
      <c r="G5679">
        <v>205725746</v>
      </c>
      <c r="I5679" t="s">
        <v>3622</v>
      </c>
      <c r="J5679" t="s">
        <v>8121</v>
      </c>
      <c r="K5679" t="s">
        <v>3624</v>
      </c>
      <c r="L5679" t="s">
        <v>8121</v>
      </c>
      <c r="M5679">
        <v>10.5</v>
      </c>
      <c r="N5679">
        <v>19</v>
      </c>
      <c r="O5679">
        <v>10</v>
      </c>
      <c r="P5679">
        <v>10.5</v>
      </c>
      <c r="Q5679">
        <v>19</v>
      </c>
      <c r="R5679">
        <v>8.6999999999999993</v>
      </c>
      <c r="S5679" t="b">
        <v>0</v>
      </c>
      <c r="T5679" t="b">
        <v>0</v>
      </c>
      <c r="U5679" t="b">
        <v>0</v>
      </c>
      <c r="V5679">
        <v>18000</v>
      </c>
      <c r="W5679">
        <v>11500</v>
      </c>
      <c r="X5679">
        <v>2.57</v>
      </c>
      <c r="Y5679">
        <v>14370</v>
      </c>
      <c r="Z5679">
        <v>2.4900000000000002</v>
      </c>
    </row>
    <row r="5680" spans="1:26">
      <c r="A5680">
        <v>207742486</v>
      </c>
      <c r="B5680" t="s">
        <v>7552</v>
      </c>
      <c r="C5680" t="s">
        <v>3597</v>
      </c>
      <c r="D5680" t="s">
        <v>4034</v>
      </c>
      <c r="E5680" t="s">
        <v>5260</v>
      </c>
      <c r="F5680" t="s">
        <v>3621</v>
      </c>
      <c r="G5680">
        <v>207742486</v>
      </c>
      <c r="I5680" t="s">
        <v>3622</v>
      </c>
      <c r="J5680" t="s">
        <v>8118</v>
      </c>
      <c r="K5680" t="s">
        <v>3624</v>
      </c>
      <c r="L5680" t="s">
        <v>8119</v>
      </c>
      <c r="M5680">
        <v>10.5</v>
      </c>
      <c r="N5680">
        <v>19</v>
      </c>
      <c r="O5680">
        <v>10</v>
      </c>
      <c r="P5680">
        <v>10.5</v>
      </c>
      <c r="Q5680">
        <v>19</v>
      </c>
      <c r="R5680">
        <v>8.6999999999999993</v>
      </c>
      <c r="S5680" t="b">
        <v>0</v>
      </c>
      <c r="T5680" t="b">
        <v>0</v>
      </c>
      <c r="U5680" t="b">
        <v>0</v>
      </c>
      <c r="V5680">
        <v>18000</v>
      </c>
      <c r="W5680">
        <v>11500</v>
      </c>
      <c r="X5680">
        <v>2.57</v>
      </c>
      <c r="Y5680">
        <v>14370</v>
      </c>
      <c r="Z5680">
        <v>2.4900000000000002</v>
      </c>
    </row>
    <row r="5681" spans="1:26">
      <c r="A5681">
        <v>207742420</v>
      </c>
      <c r="B5681" t="s">
        <v>7552</v>
      </c>
      <c r="C5681" t="s">
        <v>3597</v>
      </c>
      <c r="D5681" t="s">
        <v>4034</v>
      </c>
      <c r="E5681" t="s">
        <v>5257</v>
      </c>
      <c r="F5681" t="s">
        <v>3621</v>
      </c>
      <c r="G5681">
        <v>207742420</v>
      </c>
      <c r="I5681" t="s">
        <v>3622</v>
      </c>
      <c r="J5681" t="s">
        <v>8116</v>
      </c>
      <c r="K5681" t="s">
        <v>3624</v>
      </c>
      <c r="L5681" t="s">
        <v>8117</v>
      </c>
      <c r="M5681">
        <v>10.5</v>
      </c>
      <c r="N5681">
        <v>19</v>
      </c>
      <c r="O5681">
        <v>10</v>
      </c>
      <c r="P5681">
        <v>10.5</v>
      </c>
      <c r="Q5681">
        <v>19</v>
      </c>
      <c r="R5681">
        <v>8.6999999999999993</v>
      </c>
      <c r="S5681" t="b">
        <v>0</v>
      </c>
      <c r="T5681" t="b">
        <v>0</v>
      </c>
      <c r="U5681" t="b">
        <v>0</v>
      </c>
      <c r="V5681">
        <v>18000</v>
      </c>
      <c r="W5681">
        <v>11500</v>
      </c>
      <c r="X5681">
        <v>2.57</v>
      </c>
      <c r="Y5681">
        <v>14370</v>
      </c>
      <c r="Z5681">
        <v>2.4900000000000002</v>
      </c>
    </row>
    <row r="5682" spans="1:26">
      <c r="A5682">
        <v>207740527</v>
      </c>
      <c r="B5682" t="s">
        <v>7552</v>
      </c>
      <c r="C5682" t="s">
        <v>3597</v>
      </c>
      <c r="D5682" t="s">
        <v>4034</v>
      </c>
      <c r="E5682" t="s">
        <v>5222</v>
      </c>
      <c r="F5682" t="s">
        <v>3621</v>
      </c>
      <c r="G5682">
        <v>207740527</v>
      </c>
      <c r="I5682" t="s">
        <v>3622</v>
      </c>
      <c r="J5682" t="s">
        <v>8041</v>
      </c>
      <c r="K5682" t="s">
        <v>3624</v>
      </c>
      <c r="L5682" t="s">
        <v>8115</v>
      </c>
      <c r="M5682">
        <v>10.5</v>
      </c>
      <c r="N5682">
        <v>19</v>
      </c>
      <c r="O5682">
        <v>10</v>
      </c>
      <c r="P5682">
        <v>10.5</v>
      </c>
      <c r="Q5682">
        <v>19</v>
      </c>
      <c r="R5682">
        <v>8.6999999999999993</v>
      </c>
      <c r="S5682" t="b">
        <v>0</v>
      </c>
      <c r="T5682" t="b">
        <v>0</v>
      </c>
      <c r="U5682" t="b">
        <v>0</v>
      </c>
      <c r="V5682">
        <v>18000</v>
      </c>
      <c r="W5682">
        <v>11500</v>
      </c>
      <c r="X5682">
        <v>2.57</v>
      </c>
      <c r="Y5682">
        <v>14370</v>
      </c>
      <c r="Z5682">
        <v>2.4900000000000002</v>
      </c>
    </row>
    <row r="5683" spans="1:26">
      <c r="A5683">
        <v>207827139</v>
      </c>
      <c r="B5683" t="s">
        <v>7552</v>
      </c>
      <c r="C5683" t="s">
        <v>3597</v>
      </c>
      <c r="D5683" t="s">
        <v>4034</v>
      </c>
      <c r="E5683" t="s">
        <v>5440</v>
      </c>
      <c r="F5683" t="s">
        <v>3621</v>
      </c>
      <c r="G5683">
        <v>207827139</v>
      </c>
      <c r="I5683" t="s">
        <v>3622</v>
      </c>
      <c r="J5683" t="s">
        <v>8113</v>
      </c>
      <c r="K5683" t="s">
        <v>3624</v>
      </c>
      <c r="L5683" t="s">
        <v>8114</v>
      </c>
      <c r="M5683">
        <v>12.6</v>
      </c>
      <c r="N5683">
        <v>21.5</v>
      </c>
      <c r="O5683">
        <v>10</v>
      </c>
      <c r="P5683">
        <v>12.6</v>
      </c>
      <c r="Q5683">
        <v>21.7</v>
      </c>
      <c r="R5683">
        <v>9.1</v>
      </c>
      <c r="S5683" t="b">
        <v>0</v>
      </c>
      <c r="T5683" t="b">
        <v>0</v>
      </c>
      <c r="U5683" t="b">
        <v>0</v>
      </c>
      <c r="V5683">
        <v>9000</v>
      </c>
      <c r="W5683">
        <v>6900</v>
      </c>
      <c r="X5683">
        <v>2.5299999999999998</v>
      </c>
      <c r="Y5683">
        <v>7500</v>
      </c>
      <c r="Z5683">
        <v>2.02</v>
      </c>
    </row>
    <row r="5684" spans="1:26">
      <c r="A5684">
        <v>207740525</v>
      </c>
      <c r="B5684" t="s">
        <v>7552</v>
      </c>
      <c r="C5684" t="s">
        <v>3597</v>
      </c>
      <c r="D5684" t="s">
        <v>4034</v>
      </c>
      <c r="E5684" t="s">
        <v>5222</v>
      </c>
      <c r="F5684" t="s">
        <v>3621</v>
      </c>
      <c r="G5684">
        <v>207740525</v>
      </c>
      <c r="I5684" t="s">
        <v>3622</v>
      </c>
      <c r="J5684" t="s">
        <v>8035</v>
      </c>
      <c r="K5684" t="s">
        <v>3624</v>
      </c>
      <c r="L5684" t="s">
        <v>8112</v>
      </c>
      <c r="M5684">
        <v>12.6</v>
      </c>
      <c r="N5684">
        <v>21.5</v>
      </c>
      <c r="O5684">
        <v>10</v>
      </c>
      <c r="P5684">
        <v>12.6</v>
      </c>
      <c r="Q5684">
        <v>21.7</v>
      </c>
      <c r="R5684">
        <v>9.1</v>
      </c>
      <c r="S5684" t="b">
        <v>0</v>
      </c>
      <c r="T5684" t="b">
        <v>0</v>
      </c>
      <c r="U5684" t="b">
        <v>0</v>
      </c>
      <c r="V5684">
        <v>9000</v>
      </c>
      <c r="W5684">
        <v>6900</v>
      </c>
      <c r="X5684">
        <v>2.5299999999999998</v>
      </c>
      <c r="Y5684">
        <v>7500</v>
      </c>
      <c r="Z5684">
        <v>2.02</v>
      </c>
    </row>
    <row r="5685" spans="1:26">
      <c r="A5685">
        <v>207827137</v>
      </c>
      <c r="B5685" t="s">
        <v>7552</v>
      </c>
      <c r="C5685" t="s">
        <v>3597</v>
      </c>
      <c r="D5685" t="s">
        <v>4034</v>
      </c>
      <c r="E5685" t="s">
        <v>5440</v>
      </c>
      <c r="F5685" t="s">
        <v>3621</v>
      </c>
      <c r="G5685">
        <v>207827137</v>
      </c>
      <c r="I5685" t="s">
        <v>3622</v>
      </c>
      <c r="J5685" t="s">
        <v>8110</v>
      </c>
      <c r="K5685" t="s">
        <v>3624</v>
      </c>
      <c r="L5685" t="s">
        <v>8111</v>
      </c>
      <c r="M5685">
        <v>12.5</v>
      </c>
      <c r="N5685">
        <v>20.5</v>
      </c>
      <c r="O5685">
        <v>10</v>
      </c>
      <c r="P5685">
        <v>12.5</v>
      </c>
      <c r="Q5685">
        <v>21.5</v>
      </c>
      <c r="R5685">
        <v>9</v>
      </c>
      <c r="S5685" t="b">
        <v>0</v>
      </c>
      <c r="T5685" t="b">
        <v>0</v>
      </c>
      <c r="U5685" t="b">
        <v>0</v>
      </c>
      <c r="V5685">
        <v>9000</v>
      </c>
      <c r="W5685">
        <v>6800</v>
      </c>
      <c r="X5685">
        <v>2.46</v>
      </c>
      <c r="Y5685">
        <v>8044</v>
      </c>
      <c r="Z5685">
        <v>2.12</v>
      </c>
    </row>
    <row r="5686" spans="1:26">
      <c r="A5686">
        <v>207742484</v>
      </c>
      <c r="B5686" t="s">
        <v>7552</v>
      </c>
      <c r="C5686" t="s">
        <v>3597</v>
      </c>
      <c r="D5686" t="s">
        <v>4034</v>
      </c>
      <c r="E5686" t="s">
        <v>5260</v>
      </c>
      <c r="F5686" t="s">
        <v>3621</v>
      </c>
      <c r="G5686">
        <v>207742484</v>
      </c>
      <c r="I5686" t="s">
        <v>3622</v>
      </c>
      <c r="J5686" t="s">
        <v>8108</v>
      </c>
      <c r="K5686" t="s">
        <v>3624</v>
      </c>
      <c r="L5686" t="s">
        <v>8109</v>
      </c>
      <c r="M5686">
        <v>12.5</v>
      </c>
      <c r="N5686">
        <v>20.5</v>
      </c>
      <c r="O5686">
        <v>10</v>
      </c>
      <c r="P5686">
        <v>12.5</v>
      </c>
      <c r="Q5686">
        <v>21.5</v>
      </c>
      <c r="R5686">
        <v>9</v>
      </c>
      <c r="S5686" t="b">
        <v>0</v>
      </c>
      <c r="T5686" t="b">
        <v>0</v>
      </c>
      <c r="U5686" t="b">
        <v>0</v>
      </c>
      <c r="V5686">
        <v>9000</v>
      </c>
      <c r="W5686">
        <v>6800</v>
      </c>
      <c r="X5686">
        <v>2.46</v>
      </c>
      <c r="Y5686">
        <v>8044</v>
      </c>
      <c r="Z5686">
        <v>2.12</v>
      </c>
    </row>
    <row r="5687" spans="1:26">
      <c r="A5687">
        <v>207742418</v>
      </c>
      <c r="B5687" t="s">
        <v>7552</v>
      </c>
      <c r="C5687" t="s">
        <v>3597</v>
      </c>
      <c r="D5687" t="s">
        <v>4034</v>
      </c>
      <c r="E5687" t="s">
        <v>5257</v>
      </c>
      <c r="F5687" t="s">
        <v>3621</v>
      </c>
      <c r="G5687">
        <v>207742418</v>
      </c>
      <c r="I5687" t="s">
        <v>3622</v>
      </c>
      <c r="J5687" t="s">
        <v>8106</v>
      </c>
      <c r="K5687" t="s">
        <v>3624</v>
      </c>
      <c r="L5687" t="s">
        <v>8107</v>
      </c>
      <c r="M5687">
        <v>12.5</v>
      </c>
      <c r="N5687">
        <v>20.5</v>
      </c>
      <c r="O5687">
        <v>10</v>
      </c>
      <c r="P5687">
        <v>12.5</v>
      </c>
      <c r="Q5687">
        <v>21.5</v>
      </c>
      <c r="R5687">
        <v>9</v>
      </c>
      <c r="S5687" t="b">
        <v>0</v>
      </c>
      <c r="T5687" t="b">
        <v>0</v>
      </c>
      <c r="U5687" t="b">
        <v>0</v>
      </c>
      <c r="V5687">
        <v>9000</v>
      </c>
      <c r="W5687">
        <v>6800</v>
      </c>
      <c r="X5687">
        <v>2.46</v>
      </c>
      <c r="Y5687">
        <v>8044</v>
      </c>
      <c r="Z5687">
        <v>2.12</v>
      </c>
    </row>
    <row r="5688" spans="1:26">
      <c r="A5688">
        <v>207740523</v>
      </c>
      <c r="B5688" t="s">
        <v>7552</v>
      </c>
      <c r="C5688" t="s">
        <v>3597</v>
      </c>
      <c r="D5688" t="s">
        <v>4034</v>
      </c>
      <c r="E5688" t="s">
        <v>5222</v>
      </c>
      <c r="F5688" t="s">
        <v>3621</v>
      </c>
      <c r="G5688">
        <v>207740523</v>
      </c>
      <c r="I5688" t="s">
        <v>3622</v>
      </c>
      <c r="J5688" t="s">
        <v>7564</v>
      </c>
      <c r="K5688" t="s">
        <v>3624</v>
      </c>
      <c r="L5688" t="s">
        <v>8105</v>
      </c>
      <c r="M5688">
        <v>12.5</v>
      </c>
      <c r="N5688">
        <v>20.5</v>
      </c>
      <c r="O5688">
        <v>10</v>
      </c>
      <c r="P5688">
        <v>12.5</v>
      </c>
      <c r="Q5688">
        <v>21.5</v>
      </c>
      <c r="R5688">
        <v>9</v>
      </c>
      <c r="S5688" t="b">
        <v>0</v>
      </c>
      <c r="T5688" t="b">
        <v>0</v>
      </c>
      <c r="U5688" t="b">
        <v>0</v>
      </c>
      <c r="V5688">
        <v>9000</v>
      </c>
      <c r="W5688">
        <v>6800</v>
      </c>
      <c r="X5688">
        <v>2.46</v>
      </c>
      <c r="Y5688">
        <v>8044</v>
      </c>
      <c r="Z5688">
        <v>2.12</v>
      </c>
    </row>
    <row r="5689" spans="1:26">
      <c r="A5689">
        <v>207339181</v>
      </c>
      <c r="B5689" t="s">
        <v>7552</v>
      </c>
      <c r="C5689" t="s">
        <v>3597</v>
      </c>
      <c r="D5689" t="s">
        <v>4034</v>
      </c>
      <c r="E5689" t="s">
        <v>5413</v>
      </c>
      <c r="F5689" t="s">
        <v>3621</v>
      </c>
      <c r="G5689">
        <v>207339181</v>
      </c>
      <c r="I5689" t="s">
        <v>3622</v>
      </c>
      <c r="J5689" t="s">
        <v>8103</v>
      </c>
      <c r="K5689" t="s">
        <v>3624</v>
      </c>
      <c r="L5689" t="s">
        <v>8104</v>
      </c>
      <c r="M5689">
        <v>12.5</v>
      </c>
      <c r="N5689">
        <v>20.5</v>
      </c>
      <c r="O5689">
        <v>10.5</v>
      </c>
      <c r="P5689">
        <v>12.5</v>
      </c>
      <c r="Q5689">
        <v>20.5</v>
      </c>
      <c r="R5689">
        <v>9.1999999999999993</v>
      </c>
      <c r="S5689" t="b">
        <v>0</v>
      </c>
      <c r="T5689" t="b">
        <v>0</v>
      </c>
      <c r="U5689" t="b">
        <v>0</v>
      </c>
      <c r="V5689">
        <v>23000</v>
      </c>
      <c r="W5689">
        <v>17900</v>
      </c>
      <c r="X5689">
        <v>2.34</v>
      </c>
      <c r="Y5689">
        <v>21492</v>
      </c>
      <c r="Z5689">
        <v>2.25</v>
      </c>
    </row>
    <row r="5690" spans="1:26">
      <c r="A5690">
        <v>207339180</v>
      </c>
      <c r="B5690" t="s">
        <v>7552</v>
      </c>
      <c r="C5690" t="s">
        <v>3597</v>
      </c>
      <c r="D5690" t="s">
        <v>4034</v>
      </c>
      <c r="E5690" t="s">
        <v>5413</v>
      </c>
      <c r="F5690" t="s">
        <v>3621</v>
      </c>
      <c r="G5690">
        <v>207339180</v>
      </c>
      <c r="I5690" t="s">
        <v>3622</v>
      </c>
      <c r="J5690" t="s">
        <v>8101</v>
      </c>
      <c r="K5690" t="s">
        <v>3624</v>
      </c>
      <c r="L5690" t="s">
        <v>8102</v>
      </c>
      <c r="M5690">
        <v>12.5</v>
      </c>
      <c r="N5690">
        <v>22</v>
      </c>
      <c r="O5690">
        <v>11.5</v>
      </c>
      <c r="P5690">
        <v>12.6</v>
      </c>
      <c r="Q5690">
        <v>22.7</v>
      </c>
      <c r="R5690">
        <v>9.8000000000000007</v>
      </c>
      <c r="S5690" t="b">
        <v>0</v>
      </c>
      <c r="T5690" t="b">
        <v>0</v>
      </c>
      <c r="U5690" t="b">
        <v>1</v>
      </c>
      <c r="V5690">
        <v>18000</v>
      </c>
      <c r="W5690">
        <v>13800</v>
      </c>
      <c r="X5690">
        <v>2.54</v>
      </c>
      <c r="Y5690">
        <v>14760</v>
      </c>
      <c r="Z5690">
        <v>2.31</v>
      </c>
    </row>
    <row r="5691" spans="1:26">
      <c r="A5691">
        <v>207339179</v>
      </c>
      <c r="B5691" t="s">
        <v>7552</v>
      </c>
      <c r="C5691" t="s">
        <v>3597</v>
      </c>
      <c r="D5691" t="s">
        <v>4034</v>
      </c>
      <c r="E5691" t="s">
        <v>5413</v>
      </c>
      <c r="F5691" t="s">
        <v>3621</v>
      </c>
      <c r="G5691">
        <v>207339179</v>
      </c>
      <c r="I5691" t="s">
        <v>3622</v>
      </c>
      <c r="J5691" t="s">
        <v>8099</v>
      </c>
      <c r="K5691" t="s">
        <v>3624</v>
      </c>
      <c r="L5691" t="s">
        <v>8100</v>
      </c>
      <c r="M5691">
        <v>12.5</v>
      </c>
      <c r="N5691">
        <v>22</v>
      </c>
      <c r="O5691">
        <v>11.5</v>
      </c>
      <c r="P5691">
        <v>12.5</v>
      </c>
      <c r="Q5691">
        <v>22.5</v>
      </c>
      <c r="R5691">
        <v>9</v>
      </c>
      <c r="S5691" t="b">
        <v>0</v>
      </c>
      <c r="T5691" t="b">
        <v>0</v>
      </c>
      <c r="U5691" t="b">
        <v>0</v>
      </c>
      <c r="V5691">
        <v>12000</v>
      </c>
      <c r="W5691">
        <v>7500</v>
      </c>
      <c r="X5691">
        <v>2.59</v>
      </c>
      <c r="Y5691">
        <v>8210</v>
      </c>
      <c r="Z5691">
        <v>2.41</v>
      </c>
    </row>
    <row r="5692" spans="1:26">
      <c r="A5692">
        <v>207742335</v>
      </c>
      <c r="B5692" t="s">
        <v>7552</v>
      </c>
      <c r="C5692" t="s">
        <v>3597</v>
      </c>
      <c r="D5692" t="s">
        <v>4034</v>
      </c>
      <c r="E5692" t="s">
        <v>5222</v>
      </c>
      <c r="F5692" t="s">
        <v>3621</v>
      </c>
      <c r="G5692">
        <v>207742335</v>
      </c>
      <c r="I5692" t="s">
        <v>3622</v>
      </c>
      <c r="J5692" t="s">
        <v>6077</v>
      </c>
      <c r="K5692" t="s">
        <v>3624</v>
      </c>
      <c r="L5692" t="s">
        <v>8097</v>
      </c>
      <c r="M5692">
        <v>11</v>
      </c>
      <c r="N5692">
        <v>20.2</v>
      </c>
      <c r="O5692">
        <v>11.6</v>
      </c>
      <c r="P5692">
        <v>11</v>
      </c>
      <c r="Q5692">
        <v>20.5</v>
      </c>
      <c r="R5692">
        <v>11.5</v>
      </c>
      <c r="S5692" t="b">
        <v>0</v>
      </c>
      <c r="T5692" t="b">
        <v>0</v>
      </c>
      <c r="U5692" t="b">
        <v>1</v>
      </c>
      <c r="V5692">
        <v>24000</v>
      </c>
      <c r="W5692">
        <v>21000</v>
      </c>
      <c r="X5692">
        <v>2.64</v>
      </c>
      <c r="Y5692">
        <v>24000</v>
      </c>
      <c r="Z5692">
        <v>2.17</v>
      </c>
    </row>
    <row r="5693" spans="1:26">
      <c r="A5693">
        <v>207742442</v>
      </c>
      <c r="B5693" t="s">
        <v>7552</v>
      </c>
      <c r="C5693" t="s">
        <v>3597</v>
      </c>
      <c r="D5693" t="s">
        <v>4034</v>
      </c>
      <c r="E5693" t="s">
        <v>5257</v>
      </c>
      <c r="F5693" t="s">
        <v>3621</v>
      </c>
      <c r="G5693">
        <v>207742442</v>
      </c>
      <c r="I5693" t="s">
        <v>3622</v>
      </c>
      <c r="J5693" t="s">
        <v>6489</v>
      </c>
      <c r="K5693" t="s">
        <v>3624</v>
      </c>
      <c r="L5693" t="s">
        <v>8098</v>
      </c>
      <c r="M5693">
        <v>11</v>
      </c>
      <c r="N5693">
        <v>20.2</v>
      </c>
      <c r="O5693">
        <v>11.6</v>
      </c>
      <c r="P5693">
        <v>11</v>
      </c>
      <c r="Q5693">
        <v>20.5</v>
      </c>
      <c r="R5693">
        <v>11.5</v>
      </c>
      <c r="S5693" t="b">
        <v>0</v>
      </c>
      <c r="T5693" t="b">
        <v>0</v>
      </c>
      <c r="U5693" t="b">
        <v>1</v>
      </c>
      <c r="V5693">
        <v>24000</v>
      </c>
      <c r="W5693">
        <v>21000</v>
      </c>
      <c r="X5693">
        <v>2.64</v>
      </c>
      <c r="Y5693">
        <v>24000</v>
      </c>
      <c r="Z5693">
        <v>2.17</v>
      </c>
    </row>
    <row r="5694" spans="1:26">
      <c r="A5694">
        <v>207742511</v>
      </c>
      <c r="B5694" t="s">
        <v>7552</v>
      </c>
      <c r="C5694" t="s">
        <v>3597</v>
      </c>
      <c r="D5694" t="s">
        <v>4034</v>
      </c>
      <c r="E5694" t="s">
        <v>5260</v>
      </c>
      <c r="F5694" t="s">
        <v>3621</v>
      </c>
      <c r="G5694">
        <v>207742511</v>
      </c>
      <c r="I5694" t="s">
        <v>3622</v>
      </c>
      <c r="J5694" t="s">
        <v>6576</v>
      </c>
      <c r="K5694" t="s">
        <v>3624</v>
      </c>
      <c r="L5694" t="s">
        <v>8098</v>
      </c>
      <c r="M5694">
        <v>11</v>
      </c>
      <c r="N5694">
        <v>20.2</v>
      </c>
      <c r="O5694">
        <v>11.6</v>
      </c>
      <c r="P5694">
        <v>11</v>
      </c>
      <c r="Q5694">
        <v>20.5</v>
      </c>
      <c r="R5694">
        <v>11.5</v>
      </c>
      <c r="S5694" t="b">
        <v>0</v>
      </c>
      <c r="T5694" t="b">
        <v>0</v>
      </c>
      <c r="U5694" t="b">
        <v>1</v>
      </c>
      <c r="V5694">
        <v>24000</v>
      </c>
      <c r="W5694">
        <v>21000</v>
      </c>
      <c r="X5694">
        <v>2.64</v>
      </c>
      <c r="Y5694">
        <v>24000</v>
      </c>
      <c r="Z5694">
        <v>2.17</v>
      </c>
    </row>
    <row r="5695" spans="1:26">
      <c r="A5695">
        <v>210605809</v>
      </c>
      <c r="B5695" t="s">
        <v>7552</v>
      </c>
      <c r="C5695" t="s">
        <v>3597</v>
      </c>
      <c r="D5695" t="s">
        <v>4034</v>
      </c>
      <c r="E5695" t="s">
        <v>7974</v>
      </c>
      <c r="F5695" t="s">
        <v>3621</v>
      </c>
      <c r="G5695">
        <v>210605809</v>
      </c>
      <c r="I5695" t="s">
        <v>3622</v>
      </c>
      <c r="J5695" t="s">
        <v>7761</v>
      </c>
      <c r="K5695" t="s">
        <v>3624</v>
      </c>
      <c r="L5695" t="s">
        <v>7922</v>
      </c>
      <c r="M5695">
        <v>11</v>
      </c>
      <c r="N5695">
        <v>20.2</v>
      </c>
      <c r="O5695">
        <v>11.6</v>
      </c>
      <c r="P5695">
        <v>11</v>
      </c>
      <c r="Q5695">
        <v>20.5</v>
      </c>
      <c r="R5695">
        <v>11.5</v>
      </c>
      <c r="S5695" t="b">
        <v>0</v>
      </c>
      <c r="T5695" t="b">
        <v>0</v>
      </c>
      <c r="U5695" t="b">
        <v>1</v>
      </c>
      <c r="V5695">
        <v>24000</v>
      </c>
      <c r="W5695">
        <v>21000</v>
      </c>
      <c r="X5695">
        <v>2.64</v>
      </c>
      <c r="Y5695">
        <v>24000</v>
      </c>
      <c r="Z5695">
        <v>2.17</v>
      </c>
    </row>
    <row r="5696" spans="1:26">
      <c r="A5696">
        <v>207742505</v>
      </c>
      <c r="B5696" t="s">
        <v>7552</v>
      </c>
      <c r="C5696" t="s">
        <v>3597</v>
      </c>
      <c r="D5696" t="s">
        <v>4034</v>
      </c>
      <c r="E5696" t="s">
        <v>5260</v>
      </c>
      <c r="F5696" t="s">
        <v>3621</v>
      </c>
      <c r="G5696">
        <v>207742505</v>
      </c>
      <c r="I5696" t="s">
        <v>3622</v>
      </c>
      <c r="J5696" t="s">
        <v>8015</v>
      </c>
      <c r="K5696" t="s">
        <v>3624</v>
      </c>
      <c r="L5696" t="s">
        <v>8098</v>
      </c>
      <c r="M5696">
        <v>12.5</v>
      </c>
      <c r="N5696">
        <v>20.7</v>
      </c>
      <c r="O5696">
        <v>10.5</v>
      </c>
      <c r="P5696">
        <v>12.5</v>
      </c>
      <c r="Q5696">
        <v>21.5</v>
      </c>
      <c r="R5696">
        <v>9.6999999999999993</v>
      </c>
      <c r="S5696" t="b">
        <v>0</v>
      </c>
      <c r="T5696" t="b">
        <v>0</v>
      </c>
      <c r="U5696" t="b">
        <v>1</v>
      </c>
      <c r="V5696">
        <v>24000</v>
      </c>
      <c r="W5696">
        <v>19000</v>
      </c>
      <c r="X5696">
        <v>2.6</v>
      </c>
      <c r="Y5696">
        <v>20800</v>
      </c>
      <c r="Z5696">
        <v>2.36</v>
      </c>
    </row>
    <row r="5697" spans="1:26">
      <c r="A5697">
        <v>207742436</v>
      </c>
      <c r="B5697" t="s">
        <v>7552</v>
      </c>
      <c r="C5697" t="s">
        <v>3597</v>
      </c>
      <c r="D5697" t="s">
        <v>4034</v>
      </c>
      <c r="E5697" t="s">
        <v>5257</v>
      </c>
      <c r="F5697" t="s">
        <v>3621</v>
      </c>
      <c r="G5697">
        <v>207742436</v>
      </c>
      <c r="I5697" t="s">
        <v>3622</v>
      </c>
      <c r="J5697" t="s">
        <v>8018</v>
      </c>
      <c r="K5697" t="s">
        <v>3624</v>
      </c>
      <c r="L5697" t="s">
        <v>8098</v>
      </c>
      <c r="M5697">
        <v>12.5</v>
      </c>
      <c r="N5697">
        <v>20.7</v>
      </c>
      <c r="O5697">
        <v>10.5</v>
      </c>
      <c r="P5697">
        <v>12.5</v>
      </c>
      <c r="Q5697">
        <v>21.5</v>
      </c>
      <c r="R5697">
        <v>9.6999999999999993</v>
      </c>
      <c r="S5697" t="b">
        <v>0</v>
      </c>
      <c r="T5697" t="b">
        <v>0</v>
      </c>
      <c r="U5697" t="b">
        <v>1</v>
      </c>
      <c r="V5697">
        <v>24000</v>
      </c>
      <c r="W5697">
        <v>19000</v>
      </c>
      <c r="X5697">
        <v>2.6</v>
      </c>
      <c r="Y5697">
        <v>20800</v>
      </c>
      <c r="Z5697">
        <v>2.36</v>
      </c>
    </row>
    <row r="5698" spans="1:26">
      <c r="A5698">
        <v>207742324</v>
      </c>
      <c r="B5698" t="s">
        <v>7552</v>
      </c>
      <c r="C5698" t="s">
        <v>3597</v>
      </c>
      <c r="D5698" t="s">
        <v>4034</v>
      </c>
      <c r="E5698" t="s">
        <v>5222</v>
      </c>
      <c r="F5698" t="s">
        <v>3621</v>
      </c>
      <c r="G5698">
        <v>207742324</v>
      </c>
      <c r="I5698" t="s">
        <v>3622</v>
      </c>
      <c r="J5698" t="s">
        <v>7998</v>
      </c>
      <c r="K5698" t="s">
        <v>3624</v>
      </c>
      <c r="L5698" t="s">
        <v>8097</v>
      </c>
      <c r="M5698">
        <v>12.5</v>
      </c>
      <c r="N5698">
        <v>20.7</v>
      </c>
      <c r="O5698">
        <v>10.5</v>
      </c>
      <c r="P5698">
        <v>12.5</v>
      </c>
      <c r="Q5698">
        <v>21.5</v>
      </c>
      <c r="R5698">
        <v>9.6999999999999993</v>
      </c>
      <c r="S5698" t="b">
        <v>0</v>
      </c>
      <c r="T5698" t="b">
        <v>0</v>
      </c>
      <c r="U5698" t="b">
        <v>1</v>
      </c>
      <c r="V5698">
        <v>24000</v>
      </c>
      <c r="W5698">
        <v>19000</v>
      </c>
      <c r="X5698">
        <v>2.6</v>
      </c>
      <c r="Y5698">
        <v>20800</v>
      </c>
      <c r="Z5698">
        <v>2.36</v>
      </c>
    </row>
    <row r="5699" spans="1:26">
      <c r="A5699">
        <v>207742350</v>
      </c>
      <c r="B5699" t="s">
        <v>7552</v>
      </c>
      <c r="C5699" t="s">
        <v>3597</v>
      </c>
      <c r="D5699" t="s">
        <v>4034</v>
      </c>
      <c r="E5699" t="s">
        <v>5222</v>
      </c>
      <c r="F5699" t="s">
        <v>3753</v>
      </c>
      <c r="G5699">
        <v>207742350</v>
      </c>
      <c r="I5699" t="s">
        <v>3601</v>
      </c>
      <c r="J5699" t="s">
        <v>8094</v>
      </c>
      <c r="K5699" t="s">
        <v>3624</v>
      </c>
      <c r="L5699" t="s">
        <v>6723</v>
      </c>
      <c r="M5699">
        <v>8.6999999999999993</v>
      </c>
      <c r="N5699">
        <v>16</v>
      </c>
      <c r="O5699">
        <v>11.1</v>
      </c>
      <c r="P5699">
        <v>8.1999999999999993</v>
      </c>
      <c r="Q5699">
        <v>14.3</v>
      </c>
      <c r="R5699">
        <v>10.3</v>
      </c>
      <c r="S5699" t="b">
        <v>0</v>
      </c>
      <c r="T5699" t="b">
        <v>0</v>
      </c>
      <c r="U5699" t="b">
        <v>0</v>
      </c>
      <c r="V5699">
        <v>48000</v>
      </c>
      <c r="W5699">
        <v>39500</v>
      </c>
      <c r="X5699">
        <v>2.39</v>
      </c>
      <c r="Y5699">
        <v>51000</v>
      </c>
      <c r="Z5699">
        <v>2.33</v>
      </c>
    </row>
    <row r="5700" spans="1:26">
      <c r="A5700">
        <v>207742457</v>
      </c>
      <c r="B5700" t="s">
        <v>7552</v>
      </c>
      <c r="C5700" t="s">
        <v>3597</v>
      </c>
      <c r="D5700" t="s">
        <v>4034</v>
      </c>
      <c r="E5700" t="s">
        <v>5257</v>
      </c>
      <c r="F5700" t="s">
        <v>3753</v>
      </c>
      <c r="G5700">
        <v>207742457</v>
      </c>
      <c r="I5700" t="s">
        <v>3601</v>
      </c>
      <c r="J5700" t="s">
        <v>8095</v>
      </c>
      <c r="K5700" t="s">
        <v>3624</v>
      </c>
      <c r="L5700" t="s">
        <v>8090</v>
      </c>
      <c r="M5700">
        <v>8.6999999999999993</v>
      </c>
      <c r="N5700">
        <v>16</v>
      </c>
      <c r="O5700">
        <v>11.1</v>
      </c>
      <c r="P5700">
        <v>8.1999999999999993</v>
      </c>
      <c r="Q5700">
        <v>14.3</v>
      </c>
      <c r="R5700">
        <v>10.3</v>
      </c>
      <c r="S5700" t="b">
        <v>0</v>
      </c>
      <c r="T5700" t="b">
        <v>0</v>
      </c>
      <c r="U5700" t="b">
        <v>0</v>
      </c>
      <c r="V5700">
        <v>48000</v>
      </c>
      <c r="W5700">
        <v>39500</v>
      </c>
      <c r="X5700">
        <v>2.39</v>
      </c>
      <c r="Y5700">
        <v>51000</v>
      </c>
      <c r="Z5700">
        <v>2.33</v>
      </c>
    </row>
    <row r="5701" spans="1:26">
      <c r="A5701">
        <v>207742526</v>
      </c>
      <c r="B5701" t="s">
        <v>7552</v>
      </c>
      <c r="C5701" t="s">
        <v>3597</v>
      </c>
      <c r="D5701" t="s">
        <v>4034</v>
      </c>
      <c r="E5701" t="s">
        <v>5260</v>
      </c>
      <c r="F5701" t="s">
        <v>3753</v>
      </c>
      <c r="G5701">
        <v>207742526</v>
      </c>
      <c r="I5701" t="s">
        <v>3601</v>
      </c>
      <c r="J5701" t="s">
        <v>8096</v>
      </c>
      <c r="K5701" t="s">
        <v>3624</v>
      </c>
      <c r="L5701" t="s">
        <v>8090</v>
      </c>
      <c r="M5701">
        <v>8.6999999999999993</v>
      </c>
      <c r="N5701">
        <v>16</v>
      </c>
      <c r="O5701">
        <v>11.1</v>
      </c>
      <c r="P5701">
        <v>8.1999999999999993</v>
      </c>
      <c r="Q5701">
        <v>14.3</v>
      </c>
      <c r="R5701">
        <v>10.3</v>
      </c>
      <c r="S5701" t="b">
        <v>0</v>
      </c>
      <c r="T5701" t="b">
        <v>0</v>
      </c>
      <c r="U5701" t="b">
        <v>0</v>
      </c>
      <c r="V5701">
        <v>48000</v>
      </c>
      <c r="W5701">
        <v>39500</v>
      </c>
      <c r="X5701">
        <v>2.39</v>
      </c>
      <c r="Y5701">
        <v>51000</v>
      </c>
      <c r="Z5701">
        <v>2.33</v>
      </c>
    </row>
    <row r="5702" spans="1:26">
      <c r="A5702">
        <v>207742513</v>
      </c>
      <c r="B5702" t="s">
        <v>7552</v>
      </c>
      <c r="C5702" t="s">
        <v>3597</v>
      </c>
      <c r="D5702" t="s">
        <v>4034</v>
      </c>
      <c r="E5702" t="s">
        <v>5260</v>
      </c>
      <c r="F5702" t="s">
        <v>3621</v>
      </c>
      <c r="G5702">
        <v>207742513</v>
      </c>
      <c r="I5702" t="s">
        <v>3622</v>
      </c>
      <c r="J5702" t="s">
        <v>8096</v>
      </c>
      <c r="K5702" t="s">
        <v>3624</v>
      </c>
      <c r="L5702" t="s">
        <v>8087</v>
      </c>
      <c r="M5702">
        <v>8.3000000000000007</v>
      </c>
      <c r="N5702">
        <v>16.5</v>
      </c>
      <c r="O5702">
        <v>10.7</v>
      </c>
      <c r="P5702">
        <v>8.3000000000000007</v>
      </c>
      <c r="Q5702">
        <v>16.8</v>
      </c>
      <c r="R5702">
        <v>10.7</v>
      </c>
      <c r="S5702" t="b">
        <v>0</v>
      </c>
      <c r="T5702" t="b">
        <v>0</v>
      </c>
      <c r="U5702" t="b">
        <v>0</v>
      </c>
      <c r="V5702">
        <v>48000</v>
      </c>
      <c r="W5702">
        <v>35000</v>
      </c>
      <c r="X5702">
        <v>2.59</v>
      </c>
      <c r="Y5702">
        <v>46000</v>
      </c>
      <c r="Z5702">
        <v>2.3199999999999998</v>
      </c>
    </row>
    <row r="5703" spans="1:26">
      <c r="A5703">
        <v>207742444</v>
      </c>
      <c r="B5703" t="s">
        <v>7552</v>
      </c>
      <c r="C5703" t="s">
        <v>3597</v>
      </c>
      <c r="D5703" t="s">
        <v>4034</v>
      </c>
      <c r="E5703" t="s">
        <v>5257</v>
      </c>
      <c r="F5703" t="s">
        <v>3621</v>
      </c>
      <c r="G5703">
        <v>207742444</v>
      </c>
      <c r="I5703" t="s">
        <v>3622</v>
      </c>
      <c r="J5703" t="s">
        <v>8095</v>
      </c>
      <c r="K5703" t="s">
        <v>3624</v>
      </c>
      <c r="L5703" t="s">
        <v>8087</v>
      </c>
      <c r="M5703">
        <v>8.3000000000000007</v>
      </c>
      <c r="N5703">
        <v>16.5</v>
      </c>
      <c r="O5703">
        <v>10.7</v>
      </c>
      <c r="P5703">
        <v>8.3000000000000007</v>
      </c>
      <c r="Q5703">
        <v>16.8</v>
      </c>
      <c r="R5703">
        <v>10.7</v>
      </c>
      <c r="S5703" t="b">
        <v>0</v>
      </c>
      <c r="T5703" t="b">
        <v>0</v>
      </c>
      <c r="U5703" t="b">
        <v>0</v>
      </c>
      <c r="V5703">
        <v>48000</v>
      </c>
      <c r="W5703">
        <v>35000</v>
      </c>
      <c r="X5703">
        <v>2.59</v>
      </c>
      <c r="Y5703">
        <v>46000</v>
      </c>
      <c r="Z5703">
        <v>2.3199999999999998</v>
      </c>
    </row>
    <row r="5704" spans="1:26">
      <c r="A5704">
        <v>207742349</v>
      </c>
      <c r="B5704" t="s">
        <v>7552</v>
      </c>
      <c r="C5704" t="s">
        <v>3597</v>
      </c>
      <c r="D5704" t="s">
        <v>4034</v>
      </c>
      <c r="E5704" t="s">
        <v>5222</v>
      </c>
      <c r="F5704" t="s">
        <v>3621</v>
      </c>
      <c r="G5704">
        <v>207742349</v>
      </c>
      <c r="I5704" t="s">
        <v>3622</v>
      </c>
      <c r="J5704" t="s">
        <v>8094</v>
      </c>
      <c r="K5704" t="s">
        <v>3624</v>
      </c>
      <c r="L5704" t="s">
        <v>8088</v>
      </c>
      <c r="M5704">
        <v>8.3000000000000007</v>
      </c>
      <c r="N5704">
        <v>16.5</v>
      </c>
      <c r="O5704">
        <v>10.7</v>
      </c>
      <c r="P5704">
        <v>8.3000000000000007</v>
      </c>
      <c r="Q5704">
        <v>16.8</v>
      </c>
      <c r="R5704">
        <v>10.7</v>
      </c>
      <c r="S5704" t="b">
        <v>0</v>
      </c>
      <c r="T5704" t="b">
        <v>0</v>
      </c>
      <c r="U5704" t="b">
        <v>0</v>
      </c>
      <c r="V5704">
        <v>48000</v>
      </c>
      <c r="W5704">
        <v>35000</v>
      </c>
      <c r="X5704">
        <v>2.59</v>
      </c>
      <c r="Y5704">
        <v>46000</v>
      </c>
      <c r="Z5704">
        <v>2.3199999999999998</v>
      </c>
    </row>
    <row r="5705" spans="1:26">
      <c r="A5705">
        <v>207742351</v>
      </c>
      <c r="B5705" t="s">
        <v>7552</v>
      </c>
      <c r="C5705" t="s">
        <v>3597</v>
      </c>
      <c r="D5705" t="s">
        <v>4034</v>
      </c>
      <c r="E5705" t="s">
        <v>5222</v>
      </c>
      <c r="F5705" t="s">
        <v>3621</v>
      </c>
      <c r="G5705">
        <v>207742351</v>
      </c>
      <c r="I5705" t="s">
        <v>3622</v>
      </c>
      <c r="J5705" t="s">
        <v>8094</v>
      </c>
      <c r="K5705" t="s">
        <v>3624</v>
      </c>
      <c r="L5705" t="s">
        <v>5229</v>
      </c>
      <c r="M5705">
        <v>8.1999999999999993</v>
      </c>
      <c r="N5705">
        <v>17</v>
      </c>
      <c r="O5705">
        <v>10.8</v>
      </c>
      <c r="P5705">
        <v>8.1999999999999993</v>
      </c>
      <c r="Q5705">
        <v>17</v>
      </c>
      <c r="R5705">
        <v>9.8000000000000007</v>
      </c>
      <c r="S5705" t="b">
        <v>0</v>
      </c>
      <c r="T5705" t="b">
        <v>0</v>
      </c>
      <c r="U5705" t="b">
        <v>0</v>
      </c>
      <c r="V5705">
        <v>48000</v>
      </c>
      <c r="W5705">
        <v>35000</v>
      </c>
      <c r="X5705">
        <v>2.34</v>
      </c>
      <c r="Y5705">
        <v>52000</v>
      </c>
      <c r="Z5705">
        <v>2.1</v>
      </c>
    </row>
    <row r="5706" spans="1:26">
      <c r="A5706">
        <v>207742347</v>
      </c>
      <c r="B5706" t="s">
        <v>7552</v>
      </c>
      <c r="C5706" t="s">
        <v>3597</v>
      </c>
      <c r="D5706" t="s">
        <v>4034</v>
      </c>
      <c r="E5706" t="s">
        <v>5222</v>
      </c>
      <c r="F5706" t="s">
        <v>3753</v>
      </c>
      <c r="G5706">
        <v>207742347</v>
      </c>
      <c r="I5706" t="s">
        <v>3601</v>
      </c>
      <c r="J5706" t="s">
        <v>8091</v>
      </c>
      <c r="K5706" t="s">
        <v>3624</v>
      </c>
      <c r="L5706" t="s">
        <v>6720</v>
      </c>
      <c r="M5706">
        <v>9</v>
      </c>
      <c r="N5706">
        <v>17.5</v>
      </c>
      <c r="O5706">
        <v>11.5</v>
      </c>
      <c r="P5706">
        <v>9</v>
      </c>
      <c r="Q5706">
        <v>16.5</v>
      </c>
      <c r="R5706">
        <v>11</v>
      </c>
      <c r="S5706" t="b">
        <v>0</v>
      </c>
      <c r="T5706" t="b">
        <v>0</v>
      </c>
      <c r="U5706" t="b">
        <v>0</v>
      </c>
      <c r="V5706">
        <v>36000</v>
      </c>
      <c r="W5706">
        <v>34000</v>
      </c>
      <c r="X5706">
        <v>2.4900000000000002</v>
      </c>
      <c r="Y5706">
        <v>43000</v>
      </c>
      <c r="Z5706">
        <v>2.23</v>
      </c>
    </row>
    <row r="5707" spans="1:26">
      <c r="A5707">
        <v>207742456</v>
      </c>
      <c r="B5707" t="s">
        <v>7552</v>
      </c>
      <c r="C5707" t="s">
        <v>3597</v>
      </c>
      <c r="D5707" t="s">
        <v>4034</v>
      </c>
      <c r="E5707" t="s">
        <v>5257</v>
      </c>
      <c r="F5707" t="s">
        <v>3753</v>
      </c>
      <c r="G5707">
        <v>207742456</v>
      </c>
      <c r="I5707" t="s">
        <v>3601</v>
      </c>
      <c r="J5707" t="s">
        <v>8092</v>
      </c>
      <c r="K5707" t="s">
        <v>3624</v>
      </c>
      <c r="L5707" t="s">
        <v>8081</v>
      </c>
      <c r="M5707">
        <v>9</v>
      </c>
      <c r="N5707">
        <v>17.5</v>
      </c>
      <c r="O5707">
        <v>11.5</v>
      </c>
      <c r="P5707">
        <v>9</v>
      </c>
      <c r="Q5707">
        <v>16.5</v>
      </c>
      <c r="R5707">
        <v>11</v>
      </c>
      <c r="S5707" t="b">
        <v>0</v>
      </c>
      <c r="T5707" t="b">
        <v>0</v>
      </c>
      <c r="U5707" t="b">
        <v>0</v>
      </c>
      <c r="V5707">
        <v>36000</v>
      </c>
      <c r="W5707">
        <v>34000</v>
      </c>
      <c r="X5707">
        <v>2.4900000000000002</v>
      </c>
      <c r="Y5707">
        <v>43000</v>
      </c>
      <c r="Z5707">
        <v>2.23</v>
      </c>
    </row>
    <row r="5708" spans="1:26">
      <c r="A5708">
        <v>207742525</v>
      </c>
      <c r="B5708" t="s">
        <v>7552</v>
      </c>
      <c r="C5708" t="s">
        <v>3597</v>
      </c>
      <c r="D5708" t="s">
        <v>4034</v>
      </c>
      <c r="E5708" t="s">
        <v>5260</v>
      </c>
      <c r="F5708" t="s">
        <v>3753</v>
      </c>
      <c r="G5708">
        <v>207742525</v>
      </c>
      <c r="I5708" t="s">
        <v>3601</v>
      </c>
      <c r="J5708" t="s">
        <v>8093</v>
      </c>
      <c r="K5708" t="s">
        <v>3624</v>
      </c>
      <c r="L5708" t="s">
        <v>8081</v>
      </c>
      <c r="M5708">
        <v>9</v>
      </c>
      <c r="N5708">
        <v>17.5</v>
      </c>
      <c r="O5708">
        <v>11.5</v>
      </c>
      <c r="P5708">
        <v>9</v>
      </c>
      <c r="Q5708">
        <v>16.5</v>
      </c>
      <c r="R5708">
        <v>11</v>
      </c>
      <c r="S5708" t="b">
        <v>0</v>
      </c>
      <c r="T5708" t="b">
        <v>0</v>
      </c>
      <c r="U5708" t="b">
        <v>0</v>
      </c>
      <c r="V5708">
        <v>36000</v>
      </c>
      <c r="W5708">
        <v>34000</v>
      </c>
      <c r="X5708">
        <v>2.4900000000000002</v>
      </c>
      <c r="Y5708">
        <v>43000</v>
      </c>
      <c r="Z5708">
        <v>2.23</v>
      </c>
    </row>
    <row r="5709" spans="1:26">
      <c r="A5709">
        <v>207742512</v>
      </c>
      <c r="B5709" t="s">
        <v>7552</v>
      </c>
      <c r="C5709" t="s">
        <v>3597</v>
      </c>
      <c r="D5709" t="s">
        <v>4034</v>
      </c>
      <c r="E5709" t="s">
        <v>5260</v>
      </c>
      <c r="F5709" t="s">
        <v>3621</v>
      </c>
      <c r="G5709">
        <v>207742512</v>
      </c>
      <c r="I5709" t="s">
        <v>3622</v>
      </c>
      <c r="J5709" t="s">
        <v>8093</v>
      </c>
      <c r="K5709" t="s">
        <v>3624</v>
      </c>
      <c r="L5709" t="s">
        <v>8079</v>
      </c>
      <c r="M5709">
        <v>9.5</v>
      </c>
      <c r="N5709">
        <v>19</v>
      </c>
      <c r="O5709">
        <v>10.3</v>
      </c>
      <c r="P5709">
        <v>9.5</v>
      </c>
      <c r="Q5709">
        <v>19.399999999999999</v>
      </c>
      <c r="R5709">
        <v>10.5</v>
      </c>
      <c r="S5709" t="b">
        <v>0</v>
      </c>
      <c r="T5709" t="b">
        <v>0</v>
      </c>
      <c r="U5709" t="b">
        <v>1</v>
      </c>
      <c r="V5709">
        <v>36000</v>
      </c>
      <c r="W5709">
        <v>33000</v>
      </c>
      <c r="X5709">
        <v>2.4</v>
      </c>
      <c r="Y5709">
        <v>40500</v>
      </c>
      <c r="Z5709">
        <v>1.93</v>
      </c>
    </row>
    <row r="5710" spans="1:26">
      <c r="A5710">
        <v>207742443</v>
      </c>
      <c r="B5710" t="s">
        <v>7552</v>
      </c>
      <c r="C5710" t="s">
        <v>3597</v>
      </c>
      <c r="D5710" t="s">
        <v>4034</v>
      </c>
      <c r="E5710" t="s">
        <v>5257</v>
      </c>
      <c r="F5710" t="s">
        <v>3621</v>
      </c>
      <c r="G5710">
        <v>207742443</v>
      </c>
      <c r="I5710" t="s">
        <v>3622</v>
      </c>
      <c r="J5710" t="s">
        <v>8092</v>
      </c>
      <c r="K5710" t="s">
        <v>3624</v>
      </c>
      <c r="L5710" t="s">
        <v>8079</v>
      </c>
      <c r="M5710">
        <v>9.5</v>
      </c>
      <c r="N5710">
        <v>19</v>
      </c>
      <c r="O5710">
        <v>10.3</v>
      </c>
      <c r="P5710">
        <v>9.5</v>
      </c>
      <c r="Q5710">
        <v>19.399999999999999</v>
      </c>
      <c r="R5710">
        <v>10.5</v>
      </c>
      <c r="S5710" t="b">
        <v>0</v>
      </c>
      <c r="T5710" t="b">
        <v>0</v>
      </c>
      <c r="U5710" t="b">
        <v>1</v>
      </c>
      <c r="V5710">
        <v>36000</v>
      </c>
      <c r="W5710">
        <v>33000</v>
      </c>
      <c r="X5710">
        <v>2.4</v>
      </c>
      <c r="Y5710">
        <v>40500</v>
      </c>
      <c r="Z5710">
        <v>1.93</v>
      </c>
    </row>
    <row r="5711" spans="1:26">
      <c r="A5711">
        <v>207742346</v>
      </c>
      <c r="B5711" t="s">
        <v>7552</v>
      </c>
      <c r="C5711" t="s">
        <v>3597</v>
      </c>
      <c r="D5711" t="s">
        <v>4034</v>
      </c>
      <c r="E5711" t="s">
        <v>5222</v>
      </c>
      <c r="F5711" t="s">
        <v>3621</v>
      </c>
      <c r="G5711">
        <v>207742346</v>
      </c>
      <c r="I5711" t="s">
        <v>3622</v>
      </c>
      <c r="J5711" t="s">
        <v>8091</v>
      </c>
      <c r="K5711" t="s">
        <v>3624</v>
      </c>
      <c r="L5711" t="s">
        <v>8077</v>
      </c>
      <c r="M5711">
        <v>9.5</v>
      </c>
      <c r="N5711">
        <v>19</v>
      </c>
      <c r="O5711">
        <v>10.3</v>
      </c>
      <c r="P5711">
        <v>9.5</v>
      </c>
      <c r="Q5711">
        <v>19.399999999999999</v>
      </c>
      <c r="R5711">
        <v>10.5</v>
      </c>
      <c r="S5711" t="b">
        <v>0</v>
      </c>
      <c r="T5711" t="b">
        <v>0</v>
      </c>
      <c r="U5711" t="b">
        <v>1</v>
      </c>
      <c r="V5711">
        <v>36000</v>
      </c>
      <c r="W5711">
        <v>33000</v>
      </c>
      <c r="X5711">
        <v>2.4</v>
      </c>
      <c r="Y5711">
        <v>40500</v>
      </c>
      <c r="Z5711">
        <v>1.93</v>
      </c>
    </row>
    <row r="5712" spans="1:26">
      <c r="A5712">
        <v>207742348</v>
      </c>
      <c r="B5712" t="s">
        <v>7552</v>
      </c>
      <c r="C5712" t="s">
        <v>3597</v>
      </c>
      <c r="D5712" t="s">
        <v>4034</v>
      </c>
      <c r="E5712" t="s">
        <v>5222</v>
      </c>
      <c r="F5712" t="s">
        <v>3621</v>
      </c>
      <c r="G5712">
        <v>207742348</v>
      </c>
      <c r="I5712" t="s">
        <v>3622</v>
      </c>
      <c r="J5712" t="s">
        <v>8091</v>
      </c>
      <c r="K5712" t="s">
        <v>3624</v>
      </c>
      <c r="L5712" t="s">
        <v>8076</v>
      </c>
      <c r="M5712">
        <v>8.6</v>
      </c>
      <c r="N5712">
        <v>17.5</v>
      </c>
      <c r="O5712">
        <v>10</v>
      </c>
      <c r="P5712">
        <v>8.8000000000000007</v>
      </c>
      <c r="Q5712">
        <v>17.600000000000001</v>
      </c>
      <c r="R5712">
        <v>10</v>
      </c>
      <c r="S5712" t="b">
        <v>0</v>
      </c>
      <c r="T5712" t="b">
        <v>0</v>
      </c>
      <c r="U5712" t="b">
        <v>0</v>
      </c>
      <c r="V5712">
        <v>36000</v>
      </c>
      <c r="W5712">
        <v>32000</v>
      </c>
      <c r="X5712">
        <v>2.23</v>
      </c>
      <c r="Y5712">
        <v>42000</v>
      </c>
      <c r="Z5712">
        <v>1.9</v>
      </c>
    </row>
    <row r="5713" spans="1:26">
      <c r="A5713">
        <v>207742519</v>
      </c>
      <c r="B5713" t="s">
        <v>7552</v>
      </c>
      <c r="C5713" t="s">
        <v>3597</v>
      </c>
      <c r="D5713" t="s">
        <v>4034</v>
      </c>
      <c r="E5713" t="s">
        <v>5260</v>
      </c>
      <c r="F5713" t="s">
        <v>3753</v>
      </c>
      <c r="G5713">
        <v>207742519</v>
      </c>
      <c r="I5713" t="s">
        <v>3601</v>
      </c>
      <c r="J5713" t="s">
        <v>8086</v>
      </c>
      <c r="K5713" t="s">
        <v>3624</v>
      </c>
      <c r="L5713" t="s">
        <v>8090</v>
      </c>
      <c r="M5713">
        <v>9.1999999999999993</v>
      </c>
      <c r="N5713">
        <v>17.399999999999999</v>
      </c>
      <c r="O5713">
        <v>10.3</v>
      </c>
      <c r="P5713">
        <v>8.5</v>
      </c>
      <c r="Q5713">
        <v>15.1</v>
      </c>
      <c r="R5713">
        <v>9.3000000000000007</v>
      </c>
      <c r="S5713" t="b">
        <v>0</v>
      </c>
      <c r="T5713" t="b">
        <v>0</v>
      </c>
      <c r="U5713" t="b">
        <v>0</v>
      </c>
      <c r="V5713">
        <v>48000</v>
      </c>
      <c r="W5713">
        <v>34000</v>
      </c>
      <c r="X5713">
        <v>2.3199999999999998</v>
      </c>
      <c r="Y5713">
        <v>41000</v>
      </c>
      <c r="Z5713">
        <v>2.3199999999999998</v>
      </c>
    </row>
    <row r="5714" spans="1:26">
      <c r="A5714">
        <v>207742342</v>
      </c>
      <c r="B5714" t="s">
        <v>7552</v>
      </c>
      <c r="C5714" t="s">
        <v>3597</v>
      </c>
      <c r="D5714" t="s">
        <v>4034</v>
      </c>
      <c r="E5714" t="s">
        <v>5222</v>
      </c>
      <c r="F5714" t="s">
        <v>3753</v>
      </c>
      <c r="G5714">
        <v>207742342</v>
      </c>
      <c r="I5714" t="s">
        <v>3601</v>
      </c>
      <c r="J5714" t="s">
        <v>8085</v>
      </c>
      <c r="K5714" t="s">
        <v>3624</v>
      </c>
      <c r="L5714" t="s">
        <v>6723</v>
      </c>
      <c r="M5714">
        <v>9.1999999999999993</v>
      </c>
      <c r="N5714">
        <v>17.399999999999999</v>
      </c>
      <c r="O5714">
        <v>10.3</v>
      </c>
      <c r="P5714">
        <v>8.5</v>
      </c>
      <c r="Q5714">
        <v>15.1</v>
      </c>
      <c r="R5714">
        <v>9.3000000000000007</v>
      </c>
      <c r="S5714" t="b">
        <v>0</v>
      </c>
      <c r="T5714" t="b">
        <v>0</v>
      </c>
      <c r="U5714" t="b">
        <v>0</v>
      </c>
      <c r="V5714">
        <v>48000</v>
      </c>
      <c r="W5714">
        <v>34000</v>
      </c>
      <c r="X5714">
        <v>2.3199999999999998</v>
      </c>
      <c r="Y5714">
        <v>41000</v>
      </c>
      <c r="Z5714">
        <v>2.3199999999999998</v>
      </c>
    </row>
    <row r="5715" spans="1:26">
      <c r="A5715">
        <v>207742450</v>
      </c>
      <c r="B5715" t="s">
        <v>7552</v>
      </c>
      <c r="C5715" t="s">
        <v>3597</v>
      </c>
      <c r="D5715" t="s">
        <v>4034</v>
      </c>
      <c r="E5715" t="s">
        <v>5257</v>
      </c>
      <c r="F5715" t="s">
        <v>3753</v>
      </c>
      <c r="G5715">
        <v>207742450</v>
      </c>
      <c r="I5715" t="s">
        <v>3601</v>
      </c>
      <c r="J5715" t="s">
        <v>8089</v>
      </c>
      <c r="K5715" t="s">
        <v>3624</v>
      </c>
      <c r="L5715" t="s">
        <v>8090</v>
      </c>
      <c r="M5715">
        <v>9.1999999999999993</v>
      </c>
      <c r="N5715">
        <v>17.399999999999999</v>
      </c>
      <c r="O5715">
        <v>10.3</v>
      </c>
      <c r="P5715">
        <v>8.5</v>
      </c>
      <c r="Q5715">
        <v>15.1</v>
      </c>
      <c r="R5715">
        <v>9.3000000000000007</v>
      </c>
      <c r="S5715" t="b">
        <v>0</v>
      </c>
      <c r="T5715" t="b">
        <v>0</v>
      </c>
      <c r="U5715" t="b">
        <v>0</v>
      </c>
      <c r="V5715">
        <v>48000</v>
      </c>
      <c r="W5715">
        <v>34000</v>
      </c>
      <c r="X5715">
        <v>2.3199999999999998</v>
      </c>
      <c r="Y5715">
        <v>41000</v>
      </c>
      <c r="Z5715">
        <v>2.3199999999999998</v>
      </c>
    </row>
    <row r="5716" spans="1:26">
      <c r="A5716">
        <v>207742438</v>
      </c>
      <c r="B5716" t="s">
        <v>7552</v>
      </c>
      <c r="C5716" t="s">
        <v>3597</v>
      </c>
      <c r="D5716" t="s">
        <v>4034</v>
      </c>
      <c r="E5716" t="s">
        <v>5257</v>
      </c>
      <c r="F5716" t="s">
        <v>3621</v>
      </c>
      <c r="G5716">
        <v>207742438</v>
      </c>
      <c r="I5716" t="s">
        <v>3622</v>
      </c>
      <c r="J5716" t="s">
        <v>8089</v>
      </c>
      <c r="K5716" t="s">
        <v>3624</v>
      </c>
      <c r="L5716" t="s">
        <v>8087</v>
      </c>
      <c r="M5716">
        <v>9.5</v>
      </c>
      <c r="N5716">
        <v>17.8</v>
      </c>
      <c r="O5716">
        <v>11.5</v>
      </c>
      <c r="P5716">
        <v>9.5</v>
      </c>
      <c r="Q5716">
        <v>18.5</v>
      </c>
      <c r="R5716">
        <v>9.8000000000000007</v>
      </c>
      <c r="S5716" t="b">
        <v>0</v>
      </c>
      <c r="T5716" t="b">
        <v>0</v>
      </c>
      <c r="U5716" t="b">
        <v>1</v>
      </c>
      <c r="V5716">
        <v>48000</v>
      </c>
      <c r="W5716">
        <v>30000</v>
      </c>
      <c r="X5716">
        <v>2.34</v>
      </c>
      <c r="Y5716">
        <v>39000</v>
      </c>
      <c r="Z5716">
        <v>2.0499999999999998</v>
      </c>
    </row>
    <row r="5717" spans="1:26">
      <c r="A5717">
        <v>207742341</v>
      </c>
      <c r="B5717" t="s">
        <v>7552</v>
      </c>
      <c r="C5717" t="s">
        <v>3597</v>
      </c>
      <c r="D5717" t="s">
        <v>4034</v>
      </c>
      <c r="E5717" t="s">
        <v>5222</v>
      </c>
      <c r="F5717" t="s">
        <v>3621</v>
      </c>
      <c r="G5717">
        <v>207742341</v>
      </c>
      <c r="I5717" t="s">
        <v>3622</v>
      </c>
      <c r="J5717" t="s">
        <v>8085</v>
      </c>
      <c r="K5717" t="s">
        <v>3624</v>
      </c>
      <c r="L5717" t="s">
        <v>8088</v>
      </c>
      <c r="M5717">
        <v>9.5</v>
      </c>
      <c r="N5717">
        <v>17.8</v>
      </c>
      <c r="O5717">
        <v>11.5</v>
      </c>
      <c r="P5717">
        <v>9.5</v>
      </c>
      <c r="Q5717">
        <v>18.5</v>
      </c>
      <c r="R5717">
        <v>9.8000000000000007</v>
      </c>
      <c r="S5717" t="b">
        <v>0</v>
      </c>
      <c r="T5717" t="b">
        <v>0</v>
      </c>
      <c r="U5717" t="b">
        <v>1</v>
      </c>
      <c r="V5717">
        <v>48000</v>
      </c>
      <c r="W5717">
        <v>30000</v>
      </c>
      <c r="X5717">
        <v>2.34</v>
      </c>
      <c r="Y5717">
        <v>39000</v>
      </c>
      <c r="Z5717">
        <v>2.0499999999999998</v>
      </c>
    </row>
    <row r="5718" spans="1:26">
      <c r="A5718">
        <v>207742507</v>
      </c>
      <c r="B5718" t="s">
        <v>7552</v>
      </c>
      <c r="C5718" t="s">
        <v>3597</v>
      </c>
      <c r="D5718" t="s">
        <v>4034</v>
      </c>
      <c r="E5718" t="s">
        <v>5260</v>
      </c>
      <c r="F5718" t="s">
        <v>3621</v>
      </c>
      <c r="G5718">
        <v>207742507</v>
      </c>
      <c r="I5718" t="s">
        <v>3622</v>
      </c>
      <c r="J5718" t="s">
        <v>8086</v>
      </c>
      <c r="K5718" t="s">
        <v>3624</v>
      </c>
      <c r="L5718" t="s">
        <v>8087</v>
      </c>
      <c r="M5718">
        <v>9.5</v>
      </c>
      <c r="N5718">
        <v>17.8</v>
      </c>
      <c r="O5718">
        <v>11.5</v>
      </c>
      <c r="P5718">
        <v>9.5</v>
      </c>
      <c r="Q5718">
        <v>18.5</v>
      </c>
      <c r="R5718">
        <v>9.8000000000000007</v>
      </c>
      <c r="S5718" t="b">
        <v>0</v>
      </c>
      <c r="T5718" t="b">
        <v>0</v>
      </c>
      <c r="U5718" t="b">
        <v>1</v>
      </c>
      <c r="V5718">
        <v>48000</v>
      </c>
      <c r="W5718">
        <v>30000</v>
      </c>
      <c r="X5718">
        <v>2.34</v>
      </c>
      <c r="Y5718">
        <v>39000</v>
      </c>
      <c r="Z5718">
        <v>2.0499999999999998</v>
      </c>
    </row>
    <row r="5719" spans="1:26">
      <c r="A5719">
        <v>207742343</v>
      </c>
      <c r="B5719" t="s">
        <v>7552</v>
      </c>
      <c r="C5719" t="s">
        <v>3597</v>
      </c>
      <c r="D5719" t="s">
        <v>4034</v>
      </c>
      <c r="E5719" t="s">
        <v>5222</v>
      </c>
      <c r="F5719" t="s">
        <v>3621</v>
      </c>
      <c r="G5719">
        <v>207742343</v>
      </c>
      <c r="I5719" t="s">
        <v>3622</v>
      </c>
      <c r="J5719" t="s">
        <v>8085</v>
      </c>
      <c r="K5719" t="s">
        <v>3624</v>
      </c>
      <c r="L5719" t="s">
        <v>5229</v>
      </c>
      <c r="M5719">
        <v>9.3000000000000007</v>
      </c>
      <c r="N5719">
        <v>18</v>
      </c>
      <c r="O5719">
        <v>11</v>
      </c>
      <c r="P5719">
        <v>9.3000000000000007</v>
      </c>
      <c r="Q5719">
        <v>18.899999999999999</v>
      </c>
      <c r="R5719">
        <v>10</v>
      </c>
      <c r="S5719" t="b">
        <v>0</v>
      </c>
      <c r="T5719" t="b">
        <v>0</v>
      </c>
      <c r="U5719" t="b">
        <v>1</v>
      </c>
      <c r="V5719">
        <v>48000</v>
      </c>
      <c r="W5719">
        <v>29000</v>
      </c>
      <c r="X5719">
        <v>2.37</v>
      </c>
      <c r="Y5719">
        <v>36000</v>
      </c>
      <c r="Z5719">
        <v>2.2599999999999998</v>
      </c>
    </row>
    <row r="5720" spans="1:26">
      <c r="A5720">
        <v>207571385</v>
      </c>
      <c r="B5720" t="s">
        <v>7552</v>
      </c>
      <c r="C5720" t="s">
        <v>3597</v>
      </c>
      <c r="D5720" t="s">
        <v>4034</v>
      </c>
      <c r="E5720" t="s">
        <v>5413</v>
      </c>
      <c r="F5720" t="s">
        <v>3621</v>
      </c>
      <c r="G5720">
        <v>207571385</v>
      </c>
      <c r="I5720" t="s">
        <v>3622</v>
      </c>
      <c r="J5720" t="s">
        <v>8083</v>
      </c>
      <c r="K5720" t="s">
        <v>3624</v>
      </c>
      <c r="L5720" t="s">
        <v>8084</v>
      </c>
      <c r="M5720">
        <v>9.3000000000000007</v>
      </c>
      <c r="N5720">
        <v>18</v>
      </c>
      <c r="O5720">
        <v>11</v>
      </c>
      <c r="P5720">
        <v>9.3000000000000007</v>
      </c>
      <c r="Q5720">
        <v>18.899999999999999</v>
      </c>
      <c r="R5720">
        <v>10</v>
      </c>
      <c r="S5720" t="b">
        <v>0</v>
      </c>
      <c r="T5720" t="b">
        <v>0</v>
      </c>
      <c r="U5720" t="b">
        <v>1</v>
      </c>
      <c r="V5720">
        <v>48000</v>
      </c>
      <c r="W5720">
        <v>29000</v>
      </c>
      <c r="X5720">
        <v>2.37</v>
      </c>
      <c r="Y5720">
        <v>36000</v>
      </c>
      <c r="Z5720">
        <v>2.2599999999999998</v>
      </c>
    </row>
    <row r="5721" spans="1:26">
      <c r="A5721">
        <v>207571383</v>
      </c>
      <c r="B5721" t="s">
        <v>7552</v>
      </c>
      <c r="C5721" t="s">
        <v>3597</v>
      </c>
      <c r="D5721" t="s">
        <v>4034</v>
      </c>
      <c r="E5721" t="s">
        <v>5413</v>
      </c>
      <c r="F5721" t="s">
        <v>3753</v>
      </c>
      <c r="G5721">
        <v>207571383</v>
      </c>
      <c r="I5721" t="s">
        <v>3601</v>
      </c>
      <c r="J5721" t="s">
        <v>8073</v>
      </c>
      <c r="K5721" t="s">
        <v>3624</v>
      </c>
      <c r="L5721" t="s">
        <v>8082</v>
      </c>
      <c r="M5721">
        <v>9</v>
      </c>
      <c r="N5721">
        <v>16.7</v>
      </c>
      <c r="O5721">
        <v>11.5</v>
      </c>
      <c r="P5721">
        <v>8.8000000000000007</v>
      </c>
      <c r="Q5721">
        <v>15.8</v>
      </c>
      <c r="R5721">
        <v>8.8000000000000007</v>
      </c>
      <c r="S5721" t="b">
        <v>0</v>
      </c>
      <c r="T5721" t="b">
        <v>0</v>
      </c>
      <c r="U5721" t="b">
        <v>0</v>
      </c>
      <c r="V5721">
        <v>36000</v>
      </c>
      <c r="W5721">
        <v>25000</v>
      </c>
      <c r="X5721">
        <v>2.4900000000000002</v>
      </c>
      <c r="Y5721">
        <v>26000</v>
      </c>
      <c r="Z5721">
        <v>2.2200000000000002</v>
      </c>
    </row>
    <row r="5722" spans="1:26">
      <c r="A5722">
        <v>207742339</v>
      </c>
      <c r="B5722" t="s">
        <v>7552</v>
      </c>
      <c r="C5722" t="s">
        <v>3597</v>
      </c>
      <c r="D5722" t="s">
        <v>4034</v>
      </c>
      <c r="E5722" t="s">
        <v>5222</v>
      </c>
      <c r="F5722" t="s">
        <v>3753</v>
      </c>
      <c r="G5722">
        <v>207742339</v>
      </c>
      <c r="I5722" t="s">
        <v>3601</v>
      </c>
      <c r="J5722" t="s">
        <v>8075</v>
      </c>
      <c r="K5722" t="s">
        <v>3624</v>
      </c>
      <c r="L5722" t="s">
        <v>6720</v>
      </c>
      <c r="M5722">
        <v>9</v>
      </c>
      <c r="N5722">
        <v>16.7</v>
      </c>
      <c r="O5722">
        <v>11.5</v>
      </c>
      <c r="P5722">
        <v>8.8000000000000007</v>
      </c>
      <c r="Q5722">
        <v>15.8</v>
      </c>
      <c r="R5722">
        <v>8.8000000000000007</v>
      </c>
      <c r="S5722" t="b">
        <v>0</v>
      </c>
      <c r="T5722" t="b">
        <v>0</v>
      </c>
      <c r="U5722" t="b">
        <v>0</v>
      </c>
      <c r="V5722">
        <v>36000</v>
      </c>
      <c r="W5722">
        <v>25000</v>
      </c>
      <c r="X5722">
        <v>2.4900000000000002</v>
      </c>
      <c r="Y5722">
        <v>26000</v>
      </c>
      <c r="Z5722">
        <v>2.2200000000000002</v>
      </c>
    </row>
    <row r="5723" spans="1:26">
      <c r="A5723">
        <v>207742449</v>
      </c>
      <c r="B5723" t="s">
        <v>7552</v>
      </c>
      <c r="C5723" t="s">
        <v>3597</v>
      </c>
      <c r="D5723" t="s">
        <v>4034</v>
      </c>
      <c r="E5723" t="s">
        <v>5257</v>
      </c>
      <c r="F5723" t="s">
        <v>3753</v>
      </c>
      <c r="G5723">
        <v>207742449</v>
      </c>
      <c r="I5723" t="s">
        <v>3601</v>
      </c>
      <c r="J5723" t="s">
        <v>8078</v>
      </c>
      <c r="K5723" t="s">
        <v>3624</v>
      </c>
      <c r="L5723" t="s">
        <v>8081</v>
      </c>
      <c r="M5723">
        <v>9</v>
      </c>
      <c r="N5723">
        <v>16.7</v>
      </c>
      <c r="O5723">
        <v>11.5</v>
      </c>
      <c r="P5723">
        <v>8.8000000000000007</v>
      </c>
      <c r="Q5723">
        <v>15.8</v>
      </c>
      <c r="R5723">
        <v>8.8000000000000007</v>
      </c>
      <c r="S5723" t="b">
        <v>0</v>
      </c>
      <c r="T5723" t="b">
        <v>0</v>
      </c>
      <c r="U5723" t="b">
        <v>0</v>
      </c>
      <c r="V5723">
        <v>36000</v>
      </c>
      <c r="W5723">
        <v>25000</v>
      </c>
      <c r="X5723">
        <v>2.4900000000000002</v>
      </c>
      <c r="Y5723">
        <v>26000</v>
      </c>
      <c r="Z5723">
        <v>2.2200000000000002</v>
      </c>
    </row>
    <row r="5724" spans="1:26">
      <c r="A5724">
        <v>207742518</v>
      </c>
      <c r="B5724" t="s">
        <v>7552</v>
      </c>
      <c r="C5724" t="s">
        <v>3597</v>
      </c>
      <c r="D5724" t="s">
        <v>4034</v>
      </c>
      <c r="E5724" t="s">
        <v>5260</v>
      </c>
      <c r="F5724" t="s">
        <v>3753</v>
      </c>
      <c r="G5724">
        <v>207742518</v>
      </c>
      <c r="I5724" t="s">
        <v>3601</v>
      </c>
      <c r="J5724" t="s">
        <v>8080</v>
      </c>
      <c r="K5724" t="s">
        <v>3624</v>
      </c>
      <c r="L5724" t="s">
        <v>8081</v>
      </c>
      <c r="M5724">
        <v>9</v>
      </c>
      <c r="N5724">
        <v>16.7</v>
      </c>
      <c r="O5724">
        <v>11.5</v>
      </c>
      <c r="P5724">
        <v>8.8000000000000007</v>
      </c>
      <c r="Q5724">
        <v>15.8</v>
      </c>
      <c r="R5724">
        <v>8.8000000000000007</v>
      </c>
      <c r="S5724" t="b">
        <v>0</v>
      </c>
      <c r="T5724" t="b">
        <v>0</v>
      </c>
      <c r="U5724" t="b">
        <v>0</v>
      </c>
      <c r="V5724">
        <v>36000</v>
      </c>
      <c r="W5724">
        <v>25000</v>
      </c>
      <c r="X5724">
        <v>2.4900000000000002</v>
      </c>
      <c r="Y5724">
        <v>26000</v>
      </c>
      <c r="Z5724">
        <v>2.2200000000000002</v>
      </c>
    </row>
    <row r="5725" spans="1:26">
      <c r="A5725">
        <v>207742506</v>
      </c>
      <c r="B5725" t="s">
        <v>7552</v>
      </c>
      <c r="C5725" t="s">
        <v>3597</v>
      </c>
      <c r="D5725" t="s">
        <v>4034</v>
      </c>
      <c r="E5725" t="s">
        <v>5260</v>
      </c>
      <c r="F5725" t="s">
        <v>3621</v>
      </c>
      <c r="G5725">
        <v>207742506</v>
      </c>
      <c r="I5725" t="s">
        <v>3622</v>
      </c>
      <c r="J5725" t="s">
        <v>8080</v>
      </c>
      <c r="K5725" t="s">
        <v>3624</v>
      </c>
      <c r="L5725" t="s">
        <v>8079</v>
      </c>
      <c r="M5725">
        <v>9</v>
      </c>
      <c r="N5725">
        <v>18.2</v>
      </c>
      <c r="O5725">
        <v>10.6</v>
      </c>
      <c r="P5725">
        <v>9.4</v>
      </c>
      <c r="Q5725">
        <v>19.2</v>
      </c>
      <c r="R5725">
        <v>8.8000000000000007</v>
      </c>
      <c r="S5725" t="b">
        <v>0</v>
      </c>
      <c r="T5725" t="b">
        <v>0</v>
      </c>
      <c r="U5725" t="b">
        <v>0</v>
      </c>
      <c r="V5725">
        <v>36000</v>
      </c>
      <c r="W5725">
        <v>23000</v>
      </c>
      <c r="X5725">
        <v>2.4500000000000002</v>
      </c>
      <c r="Y5725">
        <v>26000</v>
      </c>
      <c r="Z5725">
        <v>2.13</v>
      </c>
    </row>
    <row r="5726" spans="1:26">
      <c r="A5726">
        <v>207742437</v>
      </c>
      <c r="B5726" t="s">
        <v>7552</v>
      </c>
      <c r="C5726" t="s">
        <v>3597</v>
      </c>
      <c r="D5726" t="s">
        <v>4034</v>
      </c>
      <c r="E5726" t="s">
        <v>5257</v>
      </c>
      <c r="F5726" t="s">
        <v>3621</v>
      </c>
      <c r="G5726">
        <v>207742437</v>
      </c>
      <c r="I5726" t="s">
        <v>3622</v>
      </c>
      <c r="J5726" t="s">
        <v>8078</v>
      </c>
      <c r="K5726" t="s">
        <v>3624</v>
      </c>
      <c r="L5726" t="s">
        <v>8079</v>
      </c>
      <c r="M5726">
        <v>9</v>
      </c>
      <c r="N5726">
        <v>18.2</v>
      </c>
      <c r="O5726">
        <v>10.6</v>
      </c>
      <c r="P5726">
        <v>9.4</v>
      </c>
      <c r="Q5726">
        <v>19.2</v>
      </c>
      <c r="R5726">
        <v>8.8000000000000007</v>
      </c>
      <c r="S5726" t="b">
        <v>0</v>
      </c>
      <c r="T5726" t="b">
        <v>0</v>
      </c>
      <c r="U5726" t="b">
        <v>0</v>
      </c>
      <c r="V5726">
        <v>36000</v>
      </c>
      <c r="W5726">
        <v>23000</v>
      </c>
      <c r="X5726">
        <v>2.4500000000000002</v>
      </c>
      <c r="Y5726">
        <v>26000</v>
      </c>
      <c r="Z5726">
        <v>2.13</v>
      </c>
    </row>
    <row r="5727" spans="1:26">
      <c r="A5727">
        <v>207742338</v>
      </c>
      <c r="B5727" t="s">
        <v>7552</v>
      </c>
      <c r="C5727" t="s">
        <v>3597</v>
      </c>
      <c r="D5727" t="s">
        <v>4034</v>
      </c>
      <c r="E5727" t="s">
        <v>5222</v>
      </c>
      <c r="F5727" t="s">
        <v>3621</v>
      </c>
      <c r="G5727">
        <v>207742338</v>
      </c>
      <c r="I5727" t="s">
        <v>3622</v>
      </c>
      <c r="J5727" t="s">
        <v>8075</v>
      </c>
      <c r="K5727" t="s">
        <v>3624</v>
      </c>
      <c r="L5727" t="s">
        <v>8077</v>
      </c>
      <c r="M5727">
        <v>9</v>
      </c>
      <c r="N5727">
        <v>18.2</v>
      </c>
      <c r="O5727">
        <v>10.6</v>
      </c>
      <c r="P5727">
        <v>9.4</v>
      </c>
      <c r="Q5727">
        <v>19.2</v>
      </c>
      <c r="R5727">
        <v>8.8000000000000007</v>
      </c>
      <c r="S5727" t="b">
        <v>0</v>
      </c>
      <c r="T5727" t="b">
        <v>0</v>
      </c>
      <c r="U5727" t="b">
        <v>0</v>
      </c>
      <c r="V5727">
        <v>36000</v>
      </c>
      <c r="W5727">
        <v>23000</v>
      </c>
      <c r="X5727">
        <v>2.4500000000000002</v>
      </c>
      <c r="Y5727">
        <v>26000</v>
      </c>
      <c r="Z5727">
        <v>2.13</v>
      </c>
    </row>
    <row r="5728" spans="1:26">
      <c r="A5728">
        <v>207742340</v>
      </c>
      <c r="B5728" t="s">
        <v>7552</v>
      </c>
      <c r="C5728" t="s">
        <v>3597</v>
      </c>
      <c r="D5728" t="s">
        <v>4034</v>
      </c>
      <c r="E5728" t="s">
        <v>5222</v>
      </c>
      <c r="F5728" t="s">
        <v>3621</v>
      </c>
      <c r="G5728">
        <v>207742340</v>
      </c>
      <c r="I5728" t="s">
        <v>3622</v>
      </c>
      <c r="J5728" t="s">
        <v>8075</v>
      </c>
      <c r="K5728" t="s">
        <v>3624</v>
      </c>
      <c r="L5728" t="s">
        <v>8076</v>
      </c>
      <c r="M5728">
        <v>8</v>
      </c>
      <c r="N5728">
        <v>17</v>
      </c>
      <c r="O5728">
        <v>10</v>
      </c>
      <c r="P5728">
        <v>8.5</v>
      </c>
      <c r="Q5728">
        <v>19</v>
      </c>
      <c r="R5728">
        <v>9</v>
      </c>
      <c r="S5728" t="b">
        <v>0</v>
      </c>
      <c r="T5728" t="b">
        <v>0</v>
      </c>
      <c r="U5728" t="b">
        <v>0</v>
      </c>
      <c r="V5728">
        <v>36000</v>
      </c>
      <c r="W5728">
        <v>23000</v>
      </c>
      <c r="X5728">
        <v>2.2000000000000002</v>
      </c>
      <c r="Y5728">
        <v>25000</v>
      </c>
      <c r="Z5728">
        <v>2.11</v>
      </c>
    </row>
    <row r="5729" spans="1:26">
      <c r="A5729">
        <v>207571384</v>
      </c>
      <c r="B5729" t="s">
        <v>7552</v>
      </c>
      <c r="C5729" t="s">
        <v>3597</v>
      </c>
      <c r="D5729" t="s">
        <v>4034</v>
      </c>
      <c r="E5729" t="s">
        <v>5413</v>
      </c>
      <c r="F5729" t="s">
        <v>3621</v>
      </c>
      <c r="G5729">
        <v>207571384</v>
      </c>
      <c r="I5729" t="s">
        <v>3622</v>
      </c>
      <c r="J5729" t="s">
        <v>8073</v>
      </c>
      <c r="K5729" t="s">
        <v>3624</v>
      </c>
      <c r="L5729" t="s">
        <v>8074</v>
      </c>
      <c r="M5729">
        <v>8</v>
      </c>
      <c r="N5729">
        <v>17</v>
      </c>
      <c r="O5729">
        <v>10</v>
      </c>
      <c r="P5729">
        <v>8.5</v>
      </c>
      <c r="Q5729">
        <v>19</v>
      </c>
      <c r="R5729">
        <v>9</v>
      </c>
      <c r="S5729" t="b">
        <v>0</v>
      </c>
      <c r="T5729" t="b">
        <v>0</v>
      </c>
      <c r="U5729" t="b">
        <v>0</v>
      </c>
      <c r="V5729">
        <v>36000</v>
      </c>
      <c r="W5729">
        <v>23000</v>
      </c>
      <c r="X5729">
        <v>2.2000000000000002</v>
      </c>
      <c r="Y5729">
        <v>25000</v>
      </c>
      <c r="Z5729">
        <v>2.11</v>
      </c>
    </row>
    <row r="5730" spans="1:26">
      <c r="A5730">
        <v>207740512</v>
      </c>
      <c r="B5730" t="s">
        <v>7552</v>
      </c>
      <c r="C5730" t="s">
        <v>3597</v>
      </c>
      <c r="D5730" t="s">
        <v>4034</v>
      </c>
      <c r="E5730" t="s">
        <v>5222</v>
      </c>
      <c r="F5730" t="s">
        <v>3621</v>
      </c>
      <c r="G5730">
        <v>207740512</v>
      </c>
      <c r="I5730" t="s">
        <v>3622</v>
      </c>
      <c r="J5730" t="s">
        <v>7992</v>
      </c>
      <c r="K5730" t="s">
        <v>3624</v>
      </c>
      <c r="L5730" t="s">
        <v>8021</v>
      </c>
      <c r="M5730">
        <v>14.7</v>
      </c>
      <c r="N5730">
        <v>24</v>
      </c>
      <c r="O5730">
        <v>12.7</v>
      </c>
      <c r="P5730">
        <v>14.7</v>
      </c>
      <c r="Q5730">
        <v>24</v>
      </c>
      <c r="R5730">
        <v>11.6</v>
      </c>
      <c r="S5730" t="b">
        <v>0</v>
      </c>
      <c r="T5730" t="b">
        <v>0</v>
      </c>
      <c r="U5730" t="b">
        <v>1</v>
      </c>
      <c r="V5730">
        <v>9000</v>
      </c>
      <c r="W5730">
        <v>8100</v>
      </c>
      <c r="X5730">
        <v>2.7</v>
      </c>
      <c r="Y5730">
        <v>9543</v>
      </c>
      <c r="Z5730">
        <v>2.48</v>
      </c>
    </row>
    <row r="5731" spans="1:26">
      <c r="A5731">
        <v>207740518</v>
      </c>
      <c r="B5731" t="s">
        <v>7552</v>
      </c>
      <c r="C5731" t="s">
        <v>3597</v>
      </c>
      <c r="D5731" t="s">
        <v>4034</v>
      </c>
      <c r="E5731" t="s">
        <v>5222</v>
      </c>
      <c r="F5731" t="s">
        <v>3621</v>
      </c>
      <c r="G5731">
        <v>207740518</v>
      </c>
      <c r="I5731" t="s">
        <v>3622</v>
      </c>
      <c r="J5731" t="s">
        <v>8070</v>
      </c>
      <c r="K5731" t="s">
        <v>3624</v>
      </c>
      <c r="L5731" t="s">
        <v>8072</v>
      </c>
      <c r="M5731">
        <v>15</v>
      </c>
      <c r="N5731">
        <v>23.5</v>
      </c>
      <c r="O5731">
        <v>11</v>
      </c>
      <c r="P5731">
        <v>15</v>
      </c>
      <c r="Q5731">
        <v>23.5</v>
      </c>
      <c r="R5731">
        <v>12</v>
      </c>
      <c r="S5731" t="b">
        <v>0</v>
      </c>
      <c r="T5731" t="b">
        <v>0</v>
      </c>
      <c r="U5731" t="b">
        <v>1</v>
      </c>
      <c r="V5731">
        <v>6000</v>
      </c>
      <c r="W5731">
        <v>7500</v>
      </c>
      <c r="X5731">
        <v>2.5</v>
      </c>
      <c r="Y5731">
        <v>10000</v>
      </c>
      <c r="Z5731">
        <v>2.38</v>
      </c>
    </row>
    <row r="5732" spans="1:26">
      <c r="A5732">
        <v>210605801</v>
      </c>
      <c r="B5732" t="s">
        <v>7552</v>
      </c>
      <c r="C5732" t="s">
        <v>3597</v>
      </c>
      <c r="D5732" t="s">
        <v>4034</v>
      </c>
      <c r="E5732" t="s">
        <v>7974</v>
      </c>
      <c r="F5732" t="s">
        <v>3621</v>
      </c>
      <c r="G5732">
        <v>210605801</v>
      </c>
      <c r="I5732" t="s">
        <v>3622</v>
      </c>
      <c r="J5732" t="s">
        <v>7895</v>
      </c>
      <c r="K5732" t="s">
        <v>3624</v>
      </c>
      <c r="L5732" t="s">
        <v>7896</v>
      </c>
      <c r="M5732">
        <v>15.8</v>
      </c>
      <c r="N5732">
        <v>26.5</v>
      </c>
      <c r="O5732">
        <v>14</v>
      </c>
      <c r="P5732">
        <v>15.8</v>
      </c>
      <c r="Q5732">
        <v>26.5</v>
      </c>
      <c r="R5732">
        <v>13.6</v>
      </c>
      <c r="S5732" t="b">
        <v>0</v>
      </c>
      <c r="T5732" t="b">
        <v>0</v>
      </c>
      <c r="U5732" t="b">
        <v>1</v>
      </c>
      <c r="V5732">
        <v>6000</v>
      </c>
      <c r="W5732">
        <v>8500</v>
      </c>
      <c r="X5732">
        <v>2.9</v>
      </c>
      <c r="Y5732">
        <v>10041</v>
      </c>
      <c r="Z5732">
        <v>2.4500000000000002</v>
      </c>
    </row>
    <row r="5733" spans="1:26">
      <c r="A5733">
        <v>207740500</v>
      </c>
      <c r="B5733" t="s">
        <v>7552</v>
      </c>
      <c r="C5733" t="s">
        <v>3597</v>
      </c>
      <c r="D5733" t="s">
        <v>4034</v>
      </c>
      <c r="E5733" t="s">
        <v>5222</v>
      </c>
      <c r="F5733" t="s">
        <v>3621</v>
      </c>
      <c r="G5733">
        <v>207740500</v>
      </c>
      <c r="I5733" t="s">
        <v>3622</v>
      </c>
      <c r="J5733" t="s">
        <v>8070</v>
      </c>
      <c r="K5733" t="s">
        <v>3624</v>
      </c>
      <c r="L5733" t="s">
        <v>8071</v>
      </c>
      <c r="M5733">
        <v>15.8</v>
      </c>
      <c r="N5733">
        <v>26.5</v>
      </c>
      <c r="O5733">
        <v>14</v>
      </c>
      <c r="P5733">
        <v>15.8</v>
      </c>
      <c r="Q5733">
        <v>26.5</v>
      </c>
      <c r="R5733">
        <v>13.6</v>
      </c>
      <c r="S5733" t="b">
        <v>0</v>
      </c>
      <c r="T5733" t="b">
        <v>0</v>
      </c>
      <c r="U5733" t="b">
        <v>1</v>
      </c>
      <c r="V5733">
        <v>6000</v>
      </c>
      <c r="W5733">
        <v>8500</v>
      </c>
      <c r="X5733">
        <v>2.9</v>
      </c>
      <c r="Y5733">
        <v>10041</v>
      </c>
      <c r="Z5733">
        <v>2.4500000000000002</v>
      </c>
    </row>
    <row r="5734" spans="1:26">
      <c r="A5734">
        <v>207742428</v>
      </c>
      <c r="B5734" t="s">
        <v>7552</v>
      </c>
      <c r="C5734" t="s">
        <v>3597</v>
      </c>
      <c r="D5734" t="s">
        <v>4034</v>
      </c>
      <c r="E5734" t="s">
        <v>5257</v>
      </c>
      <c r="F5734" t="s">
        <v>3621</v>
      </c>
      <c r="G5734">
        <v>207742428</v>
      </c>
      <c r="I5734" t="s">
        <v>3622</v>
      </c>
      <c r="J5734" t="s">
        <v>8069</v>
      </c>
      <c r="K5734" t="s">
        <v>3624</v>
      </c>
      <c r="L5734" t="s">
        <v>8068</v>
      </c>
      <c r="M5734">
        <v>15.8</v>
      </c>
      <c r="N5734">
        <v>26.5</v>
      </c>
      <c r="O5734">
        <v>14</v>
      </c>
      <c r="P5734">
        <v>15.8</v>
      </c>
      <c r="Q5734">
        <v>26.5</v>
      </c>
      <c r="R5734">
        <v>13.6</v>
      </c>
      <c r="S5734" t="b">
        <v>0</v>
      </c>
      <c r="T5734" t="b">
        <v>0</v>
      </c>
      <c r="U5734" t="b">
        <v>1</v>
      </c>
      <c r="V5734">
        <v>6000</v>
      </c>
      <c r="W5734">
        <v>8500</v>
      </c>
      <c r="X5734">
        <v>2.9</v>
      </c>
      <c r="Y5734">
        <v>10041</v>
      </c>
      <c r="Z5734">
        <v>2.4500000000000002</v>
      </c>
    </row>
    <row r="5735" spans="1:26">
      <c r="A5735">
        <v>208075830</v>
      </c>
      <c r="B5735" t="s">
        <v>7552</v>
      </c>
      <c r="C5735" t="s">
        <v>3597</v>
      </c>
      <c r="D5735" t="s">
        <v>4034</v>
      </c>
      <c r="E5735" t="s">
        <v>5257</v>
      </c>
      <c r="F5735" t="s">
        <v>3621</v>
      </c>
      <c r="G5735">
        <v>208075830</v>
      </c>
      <c r="I5735" t="s">
        <v>3622</v>
      </c>
      <c r="J5735" t="s">
        <v>7990</v>
      </c>
      <c r="K5735" t="s">
        <v>3624</v>
      </c>
      <c r="L5735" t="s">
        <v>8068</v>
      </c>
      <c r="M5735">
        <v>15.8</v>
      </c>
      <c r="N5735">
        <v>26.5</v>
      </c>
      <c r="O5735">
        <v>14</v>
      </c>
      <c r="P5735">
        <v>15.8</v>
      </c>
      <c r="Q5735">
        <v>26.5</v>
      </c>
      <c r="R5735">
        <v>13.6</v>
      </c>
      <c r="S5735" t="b">
        <v>0</v>
      </c>
      <c r="T5735" t="b">
        <v>0</v>
      </c>
      <c r="U5735" t="b">
        <v>1</v>
      </c>
      <c r="V5735">
        <v>6000</v>
      </c>
      <c r="W5735">
        <v>8500</v>
      </c>
      <c r="X5735">
        <v>2.9</v>
      </c>
      <c r="Y5735">
        <v>10041</v>
      </c>
      <c r="Z5735">
        <v>2.4500000000000002</v>
      </c>
    </row>
    <row r="5736" spans="1:26">
      <c r="A5736">
        <v>208075829</v>
      </c>
      <c r="B5736" t="s">
        <v>7552</v>
      </c>
      <c r="C5736" t="s">
        <v>3597</v>
      </c>
      <c r="D5736" t="s">
        <v>4034</v>
      </c>
      <c r="E5736" t="s">
        <v>5260</v>
      </c>
      <c r="F5736" t="s">
        <v>3621</v>
      </c>
      <c r="G5736">
        <v>208075829</v>
      </c>
      <c r="I5736" t="s">
        <v>3622</v>
      </c>
      <c r="J5736" t="s">
        <v>7993</v>
      </c>
      <c r="K5736" t="s">
        <v>3624</v>
      </c>
      <c r="L5736" t="s">
        <v>8067</v>
      </c>
      <c r="M5736">
        <v>15.8</v>
      </c>
      <c r="N5736">
        <v>26.5</v>
      </c>
      <c r="O5736">
        <v>14</v>
      </c>
      <c r="P5736">
        <v>15.8</v>
      </c>
      <c r="Q5736">
        <v>26.5</v>
      </c>
      <c r="R5736">
        <v>13.6</v>
      </c>
      <c r="S5736" t="b">
        <v>0</v>
      </c>
      <c r="T5736" t="b">
        <v>0</v>
      </c>
      <c r="U5736" t="b">
        <v>1</v>
      </c>
      <c r="V5736">
        <v>6000</v>
      </c>
      <c r="W5736">
        <v>8500</v>
      </c>
      <c r="X5736">
        <v>2.9</v>
      </c>
      <c r="Y5736">
        <v>10041</v>
      </c>
      <c r="Z5736">
        <v>2.4500000000000002</v>
      </c>
    </row>
    <row r="5737" spans="1:26">
      <c r="A5737">
        <v>207742494</v>
      </c>
      <c r="B5737" t="s">
        <v>7552</v>
      </c>
      <c r="C5737" t="s">
        <v>3597</v>
      </c>
      <c r="D5737" t="s">
        <v>4034</v>
      </c>
      <c r="E5737" t="s">
        <v>5260</v>
      </c>
      <c r="F5737" t="s">
        <v>3621</v>
      </c>
      <c r="G5737">
        <v>207742494</v>
      </c>
      <c r="I5737" t="s">
        <v>3622</v>
      </c>
      <c r="J5737" t="s">
        <v>8066</v>
      </c>
      <c r="K5737" t="s">
        <v>3624</v>
      </c>
      <c r="L5737" t="s">
        <v>8067</v>
      </c>
      <c r="M5737">
        <v>15.8</v>
      </c>
      <c r="N5737">
        <v>26.5</v>
      </c>
      <c r="O5737">
        <v>14</v>
      </c>
      <c r="P5737">
        <v>15.8</v>
      </c>
      <c r="Q5737">
        <v>26.5</v>
      </c>
      <c r="R5737">
        <v>13.6</v>
      </c>
      <c r="S5737" t="b">
        <v>0</v>
      </c>
      <c r="T5737" t="b">
        <v>0</v>
      </c>
      <c r="U5737" t="b">
        <v>1</v>
      </c>
      <c r="V5737">
        <v>6000</v>
      </c>
      <c r="W5737">
        <v>8500</v>
      </c>
      <c r="X5737">
        <v>2.9</v>
      </c>
      <c r="Y5737">
        <v>10041</v>
      </c>
      <c r="Z5737">
        <v>2.4500000000000002</v>
      </c>
    </row>
    <row r="5738" spans="1:26">
      <c r="A5738">
        <v>207826692</v>
      </c>
      <c r="B5738" t="s">
        <v>7552</v>
      </c>
      <c r="C5738" t="s">
        <v>3597</v>
      </c>
      <c r="D5738" t="s">
        <v>4034</v>
      </c>
      <c r="E5738" t="s">
        <v>5413</v>
      </c>
      <c r="F5738" t="s">
        <v>3621</v>
      </c>
      <c r="G5738">
        <v>207826692</v>
      </c>
      <c r="I5738" t="s">
        <v>3622</v>
      </c>
      <c r="J5738" t="s">
        <v>8064</v>
      </c>
      <c r="K5738" t="s">
        <v>3624</v>
      </c>
      <c r="L5738" t="s">
        <v>8065</v>
      </c>
      <c r="M5738">
        <v>15.8</v>
      </c>
      <c r="N5738">
        <v>26.5</v>
      </c>
      <c r="O5738">
        <v>14</v>
      </c>
      <c r="P5738">
        <v>15.8</v>
      </c>
      <c r="Q5738">
        <v>26.5</v>
      </c>
      <c r="R5738">
        <v>13.6</v>
      </c>
      <c r="S5738" t="b">
        <v>0</v>
      </c>
      <c r="T5738" t="b">
        <v>0</v>
      </c>
      <c r="U5738" t="b">
        <v>1</v>
      </c>
      <c r="V5738">
        <v>6000</v>
      </c>
      <c r="W5738">
        <v>8500</v>
      </c>
      <c r="X5738">
        <v>2.9</v>
      </c>
      <c r="Y5738">
        <v>10041</v>
      </c>
      <c r="Z5738">
        <v>2.4500000000000002</v>
      </c>
    </row>
    <row r="5739" spans="1:26">
      <c r="A5739">
        <v>207765977</v>
      </c>
      <c r="B5739" t="s">
        <v>7552</v>
      </c>
      <c r="C5739" t="s">
        <v>3597</v>
      </c>
      <c r="D5739" t="s">
        <v>4034</v>
      </c>
      <c r="E5739" t="s">
        <v>5222</v>
      </c>
      <c r="F5739" t="s">
        <v>3621</v>
      </c>
      <c r="G5739">
        <v>207765977</v>
      </c>
      <c r="I5739" t="s">
        <v>3622</v>
      </c>
      <c r="J5739" t="s">
        <v>8062</v>
      </c>
      <c r="K5739" t="s">
        <v>3624</v>
      </c>
      <c r="L5739" t="s">
        <v>8063</v>
      </c>
      <c r="M5739">
        <v>13.8</v>
      </c>
      <c r="N5739">
        <v>23</v>
      </c>
      <c r="O5739">
        <v>11</v>
      </c>
      <c r="P5739">
        <v>13.8</v>
      </c>
      <c r="Q5739">
        <v>23</v>
      </c>
      <c r="R5739">
        <v>9.8000000000000007</v>
      </c>
      <c r="S5739" t="b">
        <v>0</v>
      </c>
      <c r="T5739" t="b">
        <v>0</v>
      </c>
      <c r="U5739" t="b">
        <v>1</v>
      </c>
      <c r="V5739">
        <v>9000</v>
      </c>
      <c r="W5739">
        <v>5900</v>
      </c>
      <c r="X5739">
        <v>2.93</v>
      </c>
      <c r="Y5739">
        <v>9018</v>
      </c>
      <c r="Z5739">
        <v>2.4</v>
      </c>
    </row>
    <row r="5740" spans="1:26">
      <c r="A5740">
        <v>207742423</v>
      </c>
      <c r="B5740" t="s">
        <v>7552</v>
      </c>
      <c r="C5740" t="s">
        <v>3597</v>
      </c>
      <c r="D5740" t="s">
        <v>4034</v>
      </c>
      <c r="E5740" t="s">
        <v>5257</v>
      </c>
      <c r="F5740" t="s">
        <v>3621</v>
      </c>
      <c r="G5740">
        <v>207742423</v>
      </c>
      <c r="I5740" t="s">
        <v>3622</v>
      </c>
      <c r="J5740" t="s">
        <v>8060</v>
      </c>
      <c r="K5740" t="s">
        <v>3624</v>
      </c>
      <c r="L5740" t="s">
        <v>8061</v>
      </c>
      <c r="M5740">
        <v>8.5</v>
      </c>
      <c r="N5740">
        <v>17.5</v>
      </c>
      <c r="O5740">
        <v>12</v>
      </c>
      <c r="P5740">
        <v>8.5</v>
      </c>
      <c r="Q5740">
        <v>17.5</v>
      </c>
      <c r="R5740">
        <v>8.6999999999999993</v>
      </c>
      <c r="S5740" t="b">
        <v>0</v>
      </c>
      <c r="T5740" t="b">
        <v>0</v>
      </c>
      <c r="U5740" t="b">
        <v>0</v>
      </c>
      <c r="V5740">
        <v>36000</v>
      </c>
      <c r="W5740">
        <v>24000</v>
      </c>
      <c r="X5740">
        <v>2</v>
      </c>
      <c r="Y5740">
        <v>24160</v>
      </c>
      <c r="Z5740">
        <v>1.98</v>
      </c>
    </row>
    <row r="5741" spans="1:26">
      <c r="A5741">
        <v>207740530</v>
      </c>
      <c r="B5741" t="s">
        <v>7552</v>
      </c>
      <c r="C5741" t="s">
        <v>3597</v>
      </c>
      <c r="D5741" t="s">
        <v>4034</v>
      </c>
      <c r="E5741" t="s">
        <v>5222</v>
      </c>
      <c r="F5741" t="s">
        <v>3621</v>
      </c>
      <c r="G5741">
        <v>207740530</v>
      </c>
      <c r="I5741" t="s">
        <v>3622</v>
      </c>
      <c r="J5741" t="s">
        <v>6563</v>
      </c>
      <c r="K5741" t="s">
        <v>3624</v>
      </c>
      <c r="L5741" t="s">
        <v>8059</v>
      </c>
      <c r="M5741">
        <v>8.5</v>
      </c>
      <c r="N5741">
        <v>17.5</v>
      </c>
      <c r="O5741">
        <v>12</v>
      </c>
      <c r="P5741">
        <v>8.5</v>
      </c>
      <c r="Q5741">
        <v>17.5</v>
      </c>
      <c r="R5741">
        <v>8.6999999999999993</v>
      </c>
      <c r="S5741" t="b">
        <v>0</v>
      </c>
      <c r="T5741" t="b">
        <v>0</v>
      </c>
      <c r="U5741" t="b">
        <v>0</v>
      </c>
      <c r="V5741">
        <v>36000</v>
      </c>
      <c r="W5741">
        <v>24000</v>
      </c>
      <c r="X5741">
        <v>2</v>
      </c>
      <c r="Y5741">
        <v>24160</v>
      </c>
      <c r="Z5741">
        <v>1.98</v>
      </c>
    </row>
    <row r="5742" spans="1:26">
      <c r="A5742">
        <v>207742489</v>
      </c>
      <c r="B5742" t="s">
        <v>7552</v>
      </c>
      <c r="C5742" t="s">
        <v>3597</v>
      </c>
      <c r="D5742" t="s">
        <v>4034</v>
      </c>
      <c r="E5742" t="s">
        <v>5260</v>
      </c>
      <c r="F5742" t="s">
        <v>3621</v>
      </c>
      <c r="G5742">
        <v>207742489</v>
      </c>
      <c r="I5742" t="s">
        <v>3622</v>
      </c>
      <c r="J5742" t="s">
        <v>8057</v>
      </c>
      <c r="K5742" t="s">
        <v>3624</v>
      </c>
      <c r="L5742" t="s">
        <v>8058</v>
      </c>
      <c r="M5742">
        <v>8.5</v>
      </c>
      <c r="N5742">
        <v>17.5</v>
      </c>
      <c r="O5742">
        <v>12</v>
      </c>
      <c r="P5742">
        <v>8.5</v>
      </c>
      <c r="Q5742">
        <v>17.5</v>
      </c>
      <c r="R5742">
        <v>8.6999999999999993</v>
      </c>
      <c r="S5742" t="b">
        <v>0</v>
      </c>
      <c r="T5742" t="b">
        <v>0</v>
      </c>
      <c r="U5742" t="b">
        <v>0</v>
      </c>
      <c r="V5742">
        <v>36000</v>
      </c>
      <c r="W5742">
        <v>24000</v>
      </c>
      <c r="X5742">
        <v>2</v>
      </c>
      <c r="Y5742">
        <v>24160</v>
      </c>
      <c r="Z5742">
        <v>1.98</v>
      </c>
    </row>
    <row r="5743" spans="1:26">
      <c r="A5743">
        <v>207827144</v>
      </c>
      <c r="B5743" t="s">
        <v>7552</v>
      </c>
      <c r="C5743" t="s">
        <v>3597</v>
      </c>
      <c r="D5743" t="s">
        <v>4034</v>
      </c>
      <c r="E5743" t="s">
        <v>5440</v>
      </c>
      <c r="F5743" t="s">
        <v>3621</v>
      </c>
      <c r="G5743">
        <v>207827144</v>
      </c>
      <c r="I5743" t="s">
        <v>3622</v>
      </c>
      <c r="J5743" t="s">
        <v>8055</v>
      </c>
      <c r="K5743" t="s">
        <v>3624</v>
      </c>
      <c r="L5743" t="s">
        <v>8056</v>
      </c>
      <c r="M5743">
        <v>8.5</v>
      </c>
      <c r="N5743">
        <v>17.5</v>
      </c>
      <c r="O5743">
        <v>12</v>
      </c>
      <c r="P5743">
        <v>8.5</v>
      </c>
      <c r="Q5743">
        <v>17.5</v>
      </c>
      <c r="R5743">
        <v>8.6999999999999993</v>
      </c>
      <c r="S5743" t="b">
        <v>0</v>
      </c>
      <c r="T5743" t="b">
        <v>0</v>
      </c>
      <c r="U5743" t="b">
        <v>0</v>
      </c>
      <c r="V5743">
        <v>36000</v>
      </c>
      <c r="W5743">
        <v>24000</v>
      </c>
      <c r="X5743">
        <v>2</v>
      </c>
      <c r="Y5743">
        <v>24160</v>
      </c>
      <c r="Z5743">
        <v>1.98</v>
      </c>
    </row>
    <row r="5744" spans="1:26">
      <c r="A5744">
        <v>210605800</v>
      </c>
      <c r="B5744" t="s">
        <v>7552</v>
      </c>
      <c r="C5744" t="s">
        <v>3597</v>
      </c>
      <c r="D5744" t="s">
        <v>4034</v>
      </c>
      <c r="E5744" t="s">
        <v>7974</v>
      </c>
      <c r="F5744" t="s">
        <v>3621</v>
      </c>
      <c r="G5744">
        <v>210605800</v>
      </c>
      <c r="I5744" t="s">
        <v>3622</v>
      </c>
      <c r="J5744" t="s">
        <v>7886</v>
      </c>
      <c r="K5744" t="s">
        <v>3624</v>
      </c>
      <c r="L5744" t="s">
        <v>7887</v>
      </c>
      <c r="M5744">
        <v>8.5</v>
      </c>
      <c r="N5744">
        <v>17.5</v>
      </c>
      <c r="O5744">
        <v>12</v>
      </c>
      <c r="P5744">
        <v>8.5</v>
      </c>
      <c r="Q5744">
        <v>17.5</v>
      </c>
      <c r="R5744">
        <v>8.6999999999999993</v>
      </c>
      <c r="S5744" t="b">
        <v>0</v>
      </c>
      <c r="T5744" t="b">
        <v>0</v>
      </c>
      <c r="U5744" t="b">
        <v>0</v>
      </c>
      <c r="V5744">
        <v>36000</v>
      </c>
      <c r="W5744">
        <v>24000</v>
      </c>
      <c r="X5744">
        <v>2</v>
      </c>
      <c r="Y5744">
        <v>24160</v>
      </c>
      <c r="Z5744">
        <v>1.98</v>
      </c>
    </row>
    <row r="5745" spans="1:26">
      <c r="A5745">
        <v>207742427</v>
      </c>
      <c r="B5745" t="s">
        <v>7552</v>
      </c>
      <c r="C5745" t="s">
        <v>3597</v>
      </c>
      <c r="D5745" t="s">
        <v>4034</v>
      </c>
      <c r="E5745" t="s">
        <v>5257</v>
      </c>
      <c r="F5745" t="s">
        <v>3621</v>
      </c>
      <c r="G5745">
        <v>207742427</v>
      </c>
      <c r="I5745" t="s">
        <v>3622</v>
      </c>
      <c r="J5745" t="s">
        <v>8018</v>
      </c>
      <c r="K5745" t="s">
        <v>3624</v>
      </c>
      <c r="L5745" t="s">
        <v>7985</v>
      </c>
      <c r="M5745">
        <v>14</v>
      </c>
      <c r="N5745">
        <v>21</v>
      </c>
      <c r="O5745">
        <v>12</v>
      </c>
      <c r="P5745">
        <v>14</v>
      </c>
      <c r="Q5745">
        <v>22</v>
      </c>
      <c r="R5745">
        <v>10</v>
      </c>
      <c r="S5745" t="b">
        <v>0</v>
      </c>
      <c r="T5745" t="b">
        <v>0</v>
      </c>
      <c r="U5745" t="b">
        <v>1</v>
      </c>
      <c r="V5745">
        <v>24000</v>
      </c>
      <c r="W5745">
        <v>16200</v>
      </c>
      <c r="X5745">
        <v>2.4</v>
      </c>
      <c r="Y5745">
        <v>20000</v>
      </c>
      <c r="Z5745">
        <v>2.1</v>
      </c>
    </row>
    <row r="5746" spans="1:26">
      <c r="A5746">
        <v>207742493</v>
      </c>
      <c r="B5746" t="s">
        <v>7552</v>
      </c>
      <c r="C5746" t="s">
        <v>3597</v>
      </c>
      <c r="D5746" t="s">
        <v>4034</v>
      </c>
      <c r="E5746" t="s">
        <v>5260</v>
      </c>
      <c r="F5746" t="s">
        <v>3621</v>
      </c>
      <c r="G5746">
        <v>207742493</v>
      </c>
      <c r="I5746" t="s">
        <v>3622</v>
      </c>
      <c r="J5746" t="s">
        <v>8015</v>
      </c>
      <c r="K5746" t="s">
        <v>3624</v>
      </c>
      <c r="L5746" t="s">
        <v>7989</v>
      </c>
      <c r="M5746">
        <v>14</v>
      </c>
      <c r="N5746">
        <v>21</v>
      </c>
      <c r="O5746">
        <v>12</v>
      </c>
      <c r="P5746">
        <v>14</v>
      </c>
      <c r="Q5746">
        <v>22</v>
      </c>
      <c r="R5746">
        <v>10</v>
      </c>
      <c r="S5746" t="b">
        <v>0</v>
      </c>
      <c r="T5746" t="b">
        <v>0</v>
      </c>
      <c r="U5746" t="b">
        <v>1</v>
      </c>
      <c r="V5746">
        <v>24000</v>
      </c>
      <c r="W5746">
        <v>16200</v>
      </c>
      <c r="X5746">
        <v>2.4</v>
      </c>
      <c r="Y5746">
        <v>20000</v>
      </c>
      <c r="Z5746">
        <v>2.1</v>
      </c>
    </row>
    <row r="5747" spans="1:26">
      <c r="A5747">
        <v>207827148</v>
      </c>
      <c r="B5747" t="s">
        <v>7552</v>
      </c>
      <c r="C5747" t="s">
        <v>3597</v>
      </c>
      <c r="D5747" t="s">
        <v>4034</v>
      </c>
      <c r="E5747" t="s">
        <v>5440</v>
      </c>
      <c r="F5747" t="s">
        <v>3621</v>
      </c>
      <c r="G5747">
        <v>207827148</v>
      </c>
      <c r="I5747" t="s">
        <v>3622</v>
      </c>
      <c r="J5747" t="s">
        <v>8017</v>
      </c>
      <c r="K5747" t="s">
        <v>3624</v>
      </c>
      <c r="L5747" t="s">
        <v>8054</v>
      </c>
      <c r="M5747">
        <v>14</v>
      </c>
      <c r="N5747">
        <v>21</v>
      </c>
      <c r="O5747">
        <v>12</v>
      </c>
      <c r="P5747">
        <v>14</v>
      </c>
      <c r="Q5747">
        <v>22</v>
      </c>
      <c r="R5747">
        <v>10</v>
      </c>
      <c r="S5747" t="b">
        <v>0</v>
      </c>
      <c r="T5747" t="b">
        <v>0</v>
      </c>
      <c r="U5747" t="b">
        <v>1</v>
      </c>
      <c r="V5747">
        <v>24000</v>
      </c>
      <c r="W5747">
        <v>16200</v>
      </c>
      <c r="X5747">
        <v>2.4</v>
      </c>
      <c r="Y5747">
        <v>20000</v>
      </c>
      <c r="Z5747">
        <v>2.1</v>
      </c>
    </row>
    <row r="5748" spans="1:26">
      <c r="A5748">
        <v>207827146</v>
      </c>
      <c r="B5748" t="s">
        <v>7552</v>
      </c>
      <c r="C5748" t="s">
        <v>3597</v>
      </c>
      <c r="D5748" t="s">
        <v>4034</v>
      </c>
      <c r="E5748" t="s">
        <v>5440</v>
      </c>
      <c r="F5748" t="s">
        <v>3621</v>
      </c>
      <c r="G5748">
        <v>207827146</v>
      </c>
      <c r="I5748" t="s">
        <v>3622</v>
      </c>
      <c r="J5748" t="s">
        <v>8052</v>
      </c>
      <c r="K5748" t="s">
        <v>3624</v>
      </c>
      <c r="L5748" t="s">
        <v>8053</v>
      </c>
      <c r="M5748">
        <v>13.7</v>
      </c>
      <c r="N5748">
        <v>23.2</v>
      </c>
      <c r="O5748">
        <v>13.2</v>
      </c>
      <c r="P5748">
        <v>13.7</v>
      </c>
      <c r="Q5748">
        <v>24.6</v>
      </c>
      <c r="R5748">
        <v>10.7</v>
      </c>
      <c r="S5748" t="b">
        <v>0</v>
      </c>
      <c r="T5748" t="b">
        <v>0</v>
      </c>
      <c r="U5748" t="b">
        <v>1</v>
      </c>
      <c r="V5748">
        <v>12000</v>
      </c>
      <c r="W5748">
        <v>9000</v>
      </c>
      <c r="X5748">
        <v>2.69</v>
      </c>
      <c r="Y5748">
        <v>9921</v>
      </c>
      <c r="Z5748">
        <v>2.31</v>
      </c>
    </row>
    <row r="5749" spans="1:26">
      <c r="A5749">
        <v>207742491</v>
      </c>
      <c r="B5749" t="s">
        <v>7552</v>
      </c>
      <c r="C5749" t="s">
        <v>3597</v>
      </c>
      <c r="D5749" t="s">
        <v>4034</v>
      </c>
      <c r="E5749" t="s">
        <v>5260</v>
      </c>
      <c r="F5749" t="s">
        <v>3621</v>
      </c>
      <c r="G5749">
        <v>207742491</v>
      </c>
      <c r="I5749" t="s">
        <v>3622</v>
      </c>
      <c r="J5749" t="s">
        <v>7994</v>
      </c>
      <c r="K5749" t="s">
        <v>3624</v>
      </c>
      <c r="L5749" t="s">
        <v>7979</v>
      </c>
      <c r="M5749">
        <v>13.7</v>
      </c>
      <c r="N5749">
        <v>23.2</v>
      </c>
      <c r="O5749">
        <v>13.2</v>
      </c>
      <c r="P5749">
        <v>13.7</v>
      </c>
      <c r="Q5749">
        <v>24.6</v>
      </c>
      <c r="R5749">
        <v>10.7</v>
      </c>
      <c r="S5749" t="b">
        <v>0</v>
      </c>
      <c r="T5749" t="b">
        <v>0</v>
      </c>
      <c r="U5749" t="b">
        <v>1</v>
      </c>
      <c r="V5749">
        <v>12000</v>
      </c>
      <c r="W5749">
        <v>9000</v>
      </c>
      <c r="X5749">
        <v>2.69</v>
      </c>
      <c r="Y5749">
        <v>9921</v>
      </c>
      <c r="Z5749">
        <v>2.31</v>
      </c>
    </row>
    <row r="5750" spans="1:26">
      <c r="A5750">
        <v>207742403</v>
      </c>
      <c r="B5750" t="s">
        <v>7552</v>
      </c>
      <c r="C5750" t="s">
        <v>3597</v>
      </c>
      <c r="D5750" t="s">
        <v>4034</v>
      </c>
      <c r="E5750" t="s">
        <v>6778</v>
      </c>
      <c r="F5750" t="s">
        <v>3621</v>
      </c>
      <c r="G5750">
        <v>207742403</v>
      </c>
      <c r="I5750" t="s">
        <v>3622</v>
      </c>
      <c r="J5750" t="s">
        <v>8051</v>
      </c>
      <c r="K5750" t="s">
        <v>3624</v>
      </c>
      <c r="L5750" t="s">
        <v>8051</v>
      </c>
      <c r="M5750">
        <v>13.7</v>
      </c>
      <c r="N5750">
        <v>23.2</v>
      </c>
      <c r="O5750">
        <v>13.2</v>
      </c>
      <c r="P5750">
        <v>13.7</v>
      </c>
      <c r="Q5750">
        <v>24.6</v>
      </c>
      <c r="R5750">
        <v>10.7</v>
      </c>
      <c r="S5750" t="b">
        <v>0</v>
      </c>
      <c r="T5750" t="b">
        <v>0</v>
      </c>
      <c r="U5750" t="b">
        <v>1</v>
      </c>
      <c r="V5750">
        <v>12000</v>
      </c>
      <c r="W5750">
        <v>9000</v>
      </c>
      <c r="X5750">
        <v>2.69</v>
      </c>
      <c r="Y5750">
        <v>9921</v>
      </c>
      <c r="Z5750">
        <v>2.31</v>
      </c>
    </row>
    <row r="5751" spans="1:26">
      <c r="A5751">
        <v>207742425</v>
      </c>
      <c r="B5751" t="s">
        <v>7552</v>
      </c>
      <c r="C5751" t="s">
        <v>3597</v>
      </c>
      <c r="D5751" t="s">
        <v>4034</v>
      </c>
      <c r="E5751" t="s">
        <v>5257</v>
      </c>
      <c r="F5751" t="s">
        <v>3621</v>
      </c>
      <c r="G5751">
        <v>207742425</v>
      </c>
      <c r="I5751" t="s">
        <v>3622</v>
      </c>
      <c r="J5751" t="s">
        <v>7997</v>
      </c>
      <c r="K5751" t="s">
        <v>3624</v>
      </c>
      <c r="L5751" t="s">
        <v>7975</v>
      </c>
      <c r="M5751">
        <v>13.7</v>
      </c>
      <c r="N5751">
        <v>23.2</v>
      </c>
      <c r="O5751">
        <v>13.2</v>
      </c>
      <c r="P5751">
        <v>13.7</v>
      </c>
      <c r="Q5751">
        <v>24.6</v>
      </c>
      <c r="R5751">
        <v>10.7</v>
      </c>
      <c r="S5751" t="b">
        <v>0</v>
      </c>
      <c r="T5751" t="b">
        <v>0</v>
      </c>
      <c r="U5751" t="b">
        <v>1</v>
      </c>
      <c r="V5751">
        <v>12000</v>
      </c>
      <c r="W5751">
        <v>9000</v>
      </c>
      <c r="X5751">
        <v>2.69</v>
      </c>
      <c r="Y5751">
        <v>9921</v>
      </c>
      <c r="Z5751">
        <v>2.31</v>
      </c>
    </row>
    <row r="5752" spans="1:26">
      <c r="A5752">
        <v>207742424</v>
      </c>
      <c r="B5752" t="s">
        <v>7552</v>
      </c>
      <c r="C5752" t="s">
        <v>3597</v>
      </c>
      <c r="D5752" t="s">
        <v>4034</v>
      </c>
      <c r="E5752" t="s">
        <v>5257</v>
      </c>
      <c r="F5752" t="s">
        <v>3621</v>
      </c>
      <c r="G5752">
        <v>207742424</v>
      </c>
      <c r="I5752" t="s">
        <v>3622</v>
      </c>
      <c r="J5752" t="s">
        <v>7990</v>
      </c>
      <c r="K5752" t="s">
        <v>3624</v>
      </c>
      <c r="L5752" t="s">
        <v>7973</v>
      </c>
      <c r="M5752">
        <v>15</v>
      </c>
      <c r="N5752">
        <v>25.5</v>
      </c>
      <c r="O5752">
        <v>12.2</v>
      </c>
      <c r="P5752">
        <v>15</v>
      </c>
      <c r="Q5752">
        <v>25.5</v>
      </c>
      <c r="R5752">
        <v>12.3</v>
      </c>
      <c r="S5752" t="b">
        <v>0</v>
      </c>
      <c r="T5752" t="b">
        <v>0</v>
      </c>
      <c r="U5752" t="b">
        <v>1</v>
      </c>
      <c r="V5752">
        <v>9000</v>
      </c>
      <c r="W5752">
        <v>8500</v>
      </c>
      <c r="X5752">
        <v>2.8</v>
      </c>
      <c r="Y5752">
        <v>9611</v>
      </c>
      <c r="Z5752">
        <v>2.29</v>
      </c>
    </row>
    <row r="5753" spans="1:26">
      <c r="A5753">
        <v>207742490</v>
      </c>
      <c r="B5753" t="s">
        <v>7552</v>
      </c>
      <c r="C5753" t="s">
        <v>3597</v>
      </c>
      <c r="D5753" t="s">
        <v>4034</v>
      </c>
      <c r="E5753" t="s">
        <v>5260</v>
      </c>
      <c r="F5753" t="s">
        <v>3621</v>
      </c>
      <c r="G5753">
        <v>207742490</v>
      </c>
      <c r="I5753" t="s">
        <v>3622</v>
      </c>
      <c r="J5753" t="s">
        <v>7993</v>
      </c>
      <c r="K5753" t="s">
        <v>3624</v>
      </c>
      <c r="L5753" t="s">
        <v>7969</v>
      </c>
      <c r="M5753">
        <v>15</v>
      </c>
      <c r="N5753">
        <v>25.5</v>
      </c>
      <c r="O5753">
        <v>12.2</v>
      </c>
      <c r="P5753">
        <v>15</v>
      </c>
      <c r="Q5753">
        <v>25.5</v>
      </c>
      <c r="R5753">
        <v>12.3</v>
      </c>
      <c r="S5753" t="b">
        <v>0</v>
      </c>
      <c r="T5753" t="b">
        <v>0</v>
      </c>
      <c r="U5753" t="b">
        <v>1</v>
      </c>
      <c r="V5753">
        <v>9000</v>
      </c>
      <c r="W5753">
        <v>8500</v>
      </c>
      <c r="X5753">
        <v>2.8</v>
      </c>
      <c r="Y5753">
        <v>9611</v>
      </c>
      <c r="Z5753">
        <v>2.29</v>
      </c>
    </row>
    <row r="5754" spans="1:26">
      <c r="A5754">
        <v>207827145</v>
      </c>
      <c r="B5754" t="s">
        <v>7552</v>
      </c>
      <c r="C5754" t="s">
        <v>3597</v>
      </c>
      <c r="D5754" t="s">
        <v>4034</v>
      </c>
      <c r="E5754" t="s">
        <v>5440</v>
      </c>
      <c r="F5754" t="s">
        <v>3621</v>
      </c>
      <c r="G5754">
        <v>207827145</v>
      </c>
      <c r="I5754" t="s">
        <v>3622</v>
      </c>
      <c r="J5754" t="s">
        <v>8049</v>
      </c>
      <c r="K5754" t="s">
        <v>3624</v>
      </c>
      <c r="L5754" t="s">
        <v>8050</v>
      </c>
      <c r="M5754">
        <v>15</v>
      </c>
      <c r="N5754">
        <v>25.5</v>
      </c>
      <c r="O5754">
        <v>12.2</v>
      </c>
      <c r="P5754">
        <v>15</v>
      </c>
      <c r="Q5754">
        <v>25.5</v>
      </c>
      <c r="R5754">
        <v>12.3</v>
      </c>
      <c r="S5754" t="b">
        <v>0</v>
      </c>
      <c r="T5754" t="b">
        <v>0</v>
      </c>
      <c r="U5754" t="b">
        <v>1</v>
      </c>
      <c r="V5754">
        <v>9000</v>
      </c>
      <c r="W5754">
        <v>8500</v>
      </c>
      <c r="X5754">
        <v>2.8</v>
      </c>
      <c r="Y5754">
        <v>9611</v>
      </c>
      <c r="Z5754">
        <v>2.29</v>
      </c>
    </row>
    <row r="5755" spans="1:26">
      <c r="A5755">
        <v>207740511</v>
      </c>
      <c r="B5755" t="s">
        <v>7552</v>
      </c>
      <c r="C5755" t="s">
        <v>3597</v>
      </c>
      <c r="D5755" t="s">
        <v>4034</v>
      </c>
      <c r="E5755" t="s">
        <v>5222</v>
      </c>
      <c r="F5755" t="s">
        <v>3621</v>
      </c>
      <c r="G5755">
        <v>207740511</v>
      </c>
      <c r="I5755" t="s">
        <v>3622</v>
      </c>
      <c r="J5755" t="s">
        <v>8047</v>
      </c>
      <c r="K5755" t="s">
        <v>3624</v>
      </c>
      <c r="L5755" t="s">
        <v>8048</v>
      </c>
      <c r="M5755">
        <v>9.5</v>
      </c>
      <c r="N5755">
        <v>18.5</v>
      </c>
      <c r="O5755">
        <v>10.199999999999999</v>
      </c>
      <c r="P5755">
        <v>9.5</v>
      </c>
      <c r="Q5755">
        <v>18.5</v>
      </c>
      <c r="R5755">
        <v>8.6</v>
      </c>
      <c r="S5755" t="b">
        <v>0</v>
      </c>
      <c r="T5755" t="b">
        <v>0</v>
      </c>
      <c r="U5755" t="b">
        <v>0</v>
      </c>
      <c r="V5755">
        <v>24000</v>
      </c>
      <c r="W5755">
        <v>16500</v>
      </c>
      <c r="X5755">
        <v>2.38</v>
      </c>
      <c r="Y5755">
        <v>19257</v>
      </c>
      <c r="Z5755">
        <v>2.11</v>
      </c>
    </row>
    <row r="5756" spans="1:26">
      <c r="A5756">
        <v>207339176</v>
      </c>
      <c r="B5756" t="s">
        <v>7552</v>
      </c>
      <c r="C5756" t="s">
        <v>3597</v>
      </c>
      <c r="D5756" t="s">
        <v>4034</v>
      </c>
      <c r="E5756" t="s">
        <v>5413</v>
      </c>
      <c r="F5756" t="s">
        <v>3621</v>
      </c>
      <c r="G5756">
        <v>207339176</v>
      </c>
      <c r="I5756" t="s">
        <v>3622</v>
      </c>
      <c r="J5756" t="s">
        <v>8045</v>
      </c>
      <c r="K5756" t="s">
        <v>3624</v>
      </c>
      <c r="L5756" t="s">
        <v>8046</v>
      </c>
      <c r="M5756">
        <v>9.5</v>
      </c>
      <c r="N5756">
        <v>18.5</v>
      </c>
      <c r="O5756">
        <v>10.199999999999999</v>
      </c>
      <c r="P5756">
        <v>9.5</v>
      </c>
      <c r="Q5756">
        <v>18.5</v>
      </c>
      <c r="R5756">
        <v>8.6</v>
      </c>
      <c r="S5756" t="b">
        <v>0</v>
      </c>
      <c r="T5756" t="b">
        <v>0</v>
      </c>
      <c r="U5756" t="b">
        <v>0</v>
      </c>
      <c r="V5756">
        <v>24000</v>
      </c>
      <c r="W5756">
        <v>16500</v>
      </c>
      <c r="X5756">
        <v>2.38</v>
      </c>
      <c r="Y5756">
        <v>19257</v>
      </c>
      <c r="Z5756">
        <v>2.11</v>
      </c>
    </row>
    <row r="5757" spans="1:26">
      <c r="A5757">
        <v>207339175</v>
      </c>
      <c r="B5757" t="s">
        <v>7552</v>
      </c>
      <c r="C5757" t="s">
        <v>3597</v>
      </c>
      <c r="D5757" t="s">
        <v>4034</v>
      </c>
      <c r="E5757" t="s">
        <v>5413</v>
      </c>
      <c r="F5757" t="s">
        <v>3621</v>
      </c>
      <c r="G5757">
        <v>207339175</v>
      </c>
      <c r="I5757" t="s">
        <v>3622</v>
      </c>
      <c r="J5757" t="s">
        <v>8043</v>
      </c>
      <c r="K5757" t="s">
        <v>3624</v>
      </c>
      <c r="L5757" t="s">
        <v>8044</v>
      </c>
      <c r="M5757">
        <v>11</v>
      </c>
      <c r="N5757">
        <v>19.5</v>
      </c>
      <c r="O5757">
        <v>10</v>
      </c>
      <c r="P5757">
        <v>11</v>
      </c>
      <c r="Q5757">
        <v>19.5</v>
      </c>
      <c r="R5757">
        <v>8.6999999999999993</v>
      </c>
      <c r="S5757" t="b">
        <v>0</v>
      </c>
      <c r="T5757" t="b">
        <v>0</v>
      </c>
      <c r="U5757" t="b">
        <v>0</v>
      </c>
      <c r="V5757">
        <v>18000</v>
      </c>
      <c r="W5757">
        <v>11400</v>
      </c>
      <c r="X5757">
        <v>2.57</v>
      </c>
      <c r="Y5757">
        <v>14370</v>
      </c>
      <c r="Z5757">
        <v>2.4900000000000002</v>
      </c>
    </row>
    <row r="5758" spans="1:26">
      <c r="A5758">
        <v>207740510</v>
      </c>
      <c r="B5758" t="s">
        <v>7552</v>
      </c>
      <c r="C5758" t="s">
        <v>3597</v>
      </c>
      <c r="D5758" t="s">
        <v>4034</v>
      </c>
      <c r="E5758" t="s">
        <v>5222</v>
      </c>
      <c r="F5758" t="s">
        <v>3621</v>
      </c>
      <c r="G5758">
        <v>207740510</v>
      </c>
      <c r="I5758" t="s">
        <v>3622</v>
      </c>
      <c r="J5758" t="s">
        <v>8041</v>
      </c>
      <c r="K5758" t="s">
        <v>3624</v>
      </c>
      <c r="L5758" t="s">
        <v>8042</v>
      </c>
      <c r="M5758">
        <v>11</v>
      </c>
      <c r="N5758">
        <v>19.5</v>
      </c>
      <c r="O5758">
        <v>10</v>
      </c>
      <c r="P5758">
        <v>11</v>
      </c>
      <c r="Q5758">
        <v>19.5</v>
      </c>
      <c r="R5758">
        <v>8.6999999999999993</v>
      </c>
      <c r="S5758" t="b">
        <v>0</v>
      </c>
      <c r="T5758" t="b">
        <v>0</v>
      </c>
      <c r="U5758" t="b">
        <v>0</v>
      </c>
      <c r="V5758">
        <v>18000</v>
      </c>
      <c r="W5758">
        <v>11400</v>
      </c>
      <c r="X5758">
        <v>2.57</v>
      </c>
      <c r="Y5758">
        <v>14370</v>
      </c>
      <c r="Z5758">
        <v>2.4900000000000002</v>
      </c>
    </row>
    <row r="5759" spans="1:26">
      <c r="A5759">
        <v>207740509</v>
      </c>
      <c r="B5759" t="s">
        <v>7552</v>
      </c>
      <c r="C5759" t="s">
        <v>3597</v>
      </c>
      <c r="D5759" t="s">
        <v>4034</v>
      </c>
      <c r="E5759" t="s">
        <v>5222</v>
      </c>
      <c r="F5759" t="s">
        <v>3621</v>
      </c>
      <c r="G5759">
        <v>207740509</v>
      </c>
      <c r="I5759" t="s">
        <v>3622</v>
      </c>
      <c r="J5759" t="s">
        <v>8039</v>
      </c>
      <c r="K5759" t="s">
        <v>3624</v>
      </c>
      <c r="L5759" t="s">
        <v>8040</v>
      </c>
      <c r="M5759">
        <v>10.8</v>
      </c>
      <c r="N5759">
        <v>20.5</v>
      </c>
      <c r="O5759">
        <v>10.7</v>
      </c>
      <c r="P5759">
        <v>10.8</v>
      </c>
      <c r="Q5759">
        <v>21.4</v>
      </c>
      <c r="R5759">
        <v>9.1999999999999993</v>
      </c>
      <c r="S5759" t="b">
        <v>0</v>
      </c>
      <c r="T5759" t="b">
        <v>0</v>
      </c>
      <c r="U5759" t="b">
        <v>0</v>
      </c>
      <c r="V5759">
        <v>12000</v>
      </c>
      <c r="W5759">
        <v>7000</v>
      </c>
      <c r="X5759">
        <v>2.5</v>
      </c>
      <c r="Y5759">
        <v>9300</v>
      </c>
      <c r="Z5759">
        <v>2</v>
      </c>
    </row>
    <row r="5760" spans="1:26">
      <c r="A5760">
        <v>207339174</v>
      </c>
      <c r="B5760" t="s">
        <v>7552</v>
      </c>
      <c r="C5760" t="s">
        <v>3597</v>
      </c>
      <c r="D5760" t="s">
        <v>4034</v>
      </c>
      <c r="E5760" t="s">
        <v>5413</v>
      </c>
      <c r="F5760" t="s">
        <v>3621</v>
      </c>
      <c r="G5760">
        <v>207339174</v>
      </c>
      <c r="I5760" t="s">
        <v>3622</v>
      </c>
      <c r="J5760" t="s">
        <v>8037</v>
      </c>
      <c r="K5760" t="s">
        <v>3624</v>
      </c>
      <c r="L5760" t="s">
        <v>8038</v>
      </c>
      <c r="M5760">
        <v>10.8</v>
      </c>
      <c r="N5760">
        <v>20.5</v>
      </c>
      <c r="O5760">
        <v>10.7</v>
      </c>
      <c r="P5760">
        <v>10.8</v>
      </c>
      <c r="Q5760">
        <v>21.4</v>
      </c>
      <c r="R5760">
        <v>9.1999999999999993</v>
      </c>
      <c r="S5760" t="b">
        <v>0</v>
      </c>
      <c r="T5760" t="b">
        <v>0</v>
      </c>
      <c r="U5760" t="b">
        <v>0</v>
      </c>
      <c r="V5760">
        <v>12000</v>
      </c>
      <c r="W5760">
        <v>7000</v>
      </c>
      <c r="X5760">
        <v>2.5</v>
      </c>
      <c r="Y5760">
        <v>9300</v>
      </c>
      <c r="Z5760">
        <v>2</v>
      </c>
    </row>
    <row r="5761" spans="1:26">
      <c r="A5761">
        <v>207740532</v>
      </c>
      <c r="B5761" t="s">
        <v>7552</v>
      </c>
      <c r="C5761" t="s">
        <v>3597</v>
      </c>
      <c r="D5761" t="s">
        <v>4034</v>
      </c>
      <c r="E5761" t="s">
        <v>5222</v>
      </c>
      <c r="F5761" t="s">
        <v>3621</v>
      </c>
      <c r="G5761">
        <v>207740532</v>
      </c>
      <c r="I5761" t="s">
        <v>3622</v>
      </c>
      <c r="J5761" t="s">
        <v>8035</v>
      </c>
      <c r="K5761" t="s">
        <v>3624</v>
      </c>
      <c r="L5761" t="s">
        <v>8036</v>
      </c>
      <c r="M5761">
        <v>12.6</v>
      </c>
      <c r="N5761">
        <v>21.5</v>
      </c>
      <c r="O5761">
        <v>10</v>
      </c>
      <c r="P5761">
        <v>12.6</v>
      </c>
      <c r="Q5761">
        <v>21.7</v>
      </c>
      <c r="R5761">
        <v>9.4</v>
      </c>
      <c r="S5761" t="b">
        <v>0</v>
      </c>
      <c r="T5761" t="b">
        <v>0</v>
      </c>
      <c r="U5761" t="b">
        <v>0</v>
      </c>
      <c r="V5761">
        <v>9000</v>
      </c>
      <c r="W5761">
        <v>6000</v>
      </c>
      <c r="X5761">
        <v>2.5099999999999998</v>
      </c>
      <c r="Y5761">
        <v>8065</v>
      </c>
      <c r="Z5761">
        <v>2.17</v>
      </c>
    </row>
    <row r="5762" spans="1:26">
      <c r="A5762">
        <v>207339173</v>
      </c>
      <c r="B5762" t="s">
        <v>7552</v>
      </c>
      <c r="C5762" t="s">
        <v>3597</v>
      </c>
      <c r="D5762" t="s">
        <v>4034</v>
      </c>
      <c r="E5762" t="s">
        <v>5413</v>
      </c>
      <c r="F5762" t="s">
        <v>3621</v>
      </c>
      <c r="G5762">
        <v>207339173</v>
      </c>
      <c r="I5762" t="s">
        <v>3622</v>
      </c>
      <c r="J5762" t="s">
        <v>8033</v>
      </c>
      <c r="K5762" t="s">
        <v>3624</v>
      </c>
      <c r="L5762" t="s">
        <v>8034</v>
      </c>
      <c r="M5762">
        <v>12.6</v>
      </c>
      <c r="N5762">
        <v>21.5</v>
      </c>
      <c r="O5762">
        <v>10</v>
      </c>
      <c r="P5762">
        <v>12.6</v>
      </c>
      <c r="Q5762">
        <v>21.7</v>
      </c>
      <c r="R5762">
        <v>9.4</v>
      </c>
      <c r="S5762" t="b">
        <v>0</v>
      </c>
      <c r="T5762" t="b">
        <v>0</v>
      </c>
      <c r="U5762" t="b">
        <v>0</v>
      </c>
      <c r="V5762">
        <v>9000</v>
      </c>
      <c r="W5762">
        <v>6000</v>
      </c>
      <c r="X5762">
        <v>2.5099999999999998</v>
      </c>
      <c r="Y5762">
        <v>8065</v>
      </c>
      <c r="Z5762">
        <v>2.17</v>
      </c>
    </row>
    <row r="5763" spans="1:26">
      <c r="A5763">
        <v>207826691</v>
      </c>
      <c r="B5763" t="s">
        <v>7552</v>
      </c>
      <c r="C5763" t="s">
        <v>3597</v>
      </c>
      <c r="D5763" t="s">
        <v>4034</v>
      </c>
      <c r="E5763" t="s">
        <v>5413</v>
      </c>
      <c r="F5763" t="s">
        <v>3621</v>
      </c>
      <c r="G5763">
        <v>207826691</v>
      </c>
      <c r="I5763" t="s">
        <v>3622</v>
      </c>
      <c r="J5763" t="s">
        <v>8031</v>
      </c>
      <c r="K5763" t="s">
        <v>3624</v>
      </c>
      <c r="L5763" t="s">
        <v>8032</v>
      </c>
      <c r="M5763">
        <v>10.3</v>
      </c>
      <c r="N5763">
        <v>20</v>
      </c>
      <c r="O5763">
        <v>10.8</v>
      </c>
      <c r="P5763">
        <v>10.3</v>
      </c>
      <c r="Q5763">
        <v>20.8</v>
      </c>
      <c r="R5763">
        <v>8.6999999999999993</v>
      </c>
      <c r="S5763" t="b">
        <v>0</v>
      </c>
      <c r="T5763" t="b">
        <v>0</v>
      </c>
      <c r="U5763" t="b">
        <v>0</v>
      </c>
      <c r="V5763">
        <v>12000</v>
      </c>
      <c r="W5763">
        <v>7800</v>
      </c>
      <c r="X5763">
        <v>2.31</v>
      </c>
      <c r="Y5763">
        <v>8200</v>
      </c>
      <c r="Z5763">
        <v>1.35</v>
      </c>
    </row>
    <row r="5764" spans="1:26">
      <c r="A5764">
        <v>207740508</v>
      </c>
      <c r="B5764" t="s">
        <v>7552</v>
      </c>
      <c r="C5764" t="s">
        <v>3597</v>
      </c>
      <c r="D5764" t="s">
        <v>4034</v>
      </c>
      <c r="E5764" t="s">
        <v>5222</v>
      </c>
      <c r="F5764" t="s">
        <v>3621</v>
      </c>
      <c r="G5764">
        <v>207740508</v>
      </c>
      <c r="I5764" t="s">
        <v>3622</v>
      </c>
      <c r="J5764" t="s">
        <v>8029</v>
      </c>
      <c r="K5764" t="s">
        <v>3624</v>
      </c>
      <c r="L5764" t="s">
        <v>8030</v>
      </c>
      <c r="M5764">
        <v>10.3</v>
      </c>
      <c r="N5764">
        <v>20</v>
      </c>
      <c r="O5764">
        <v>10.8</v>
      </c>
      <c r="P5764">
        <v>10.3</v>
      </c>
      <c r="Q5764">
        <v>20.8</v>
      </c>
      <c r="R5764">
        <v>8.6999999999999993</v>
      </c>
      <c r="S5764" t="b">
        <v>0</v>
      </c>
      <c r="T5764" t="b">
        <v>0</v>
      </c>
      <c r="U5764" t="b">
        <v>0</v>
      </c>
      <c r="V5764">
        <v>12000</v>
      </c>
      <c r="W5764">
        <v>7800</v>
      </c>
      <c r="X5764">
        <v>2.31</v>
      </c>
      <c r="Y5764">
        <v>8200</v>
      </c>
      <c r="Z5764">
        <v>1.35</v>
      </c>
    </row>
    <row r="5765" spans="1:26">
      <c r="A5765">
        <v>207740507</v>
      </c>
      <c r="B5765" t="s">
        <v>7552</v>
      </c>
      <c r="C5765" t="s">
        <v>3597</v>
      </c>
      <c r="D5765" t="s">
        <v>4034</v>
      </c>
      <c r="E5765" t="s">
        <v>5222</v>
      </c>
      <c r="F5765" t="s">
        <v>3621</v>
      </c>
      <c r="G5765">
        <v>207740507</v>
      </c>
      <c r="I5765" t="s">
        <v>3622</v>
      </c>
      <c r="J5765" t="s">
        <v>7564</v>
      </c>
      <c r="K5765" t="s">
        <v>3624</v>
      </c>
      <c r="L5765" t="s">
        <v>7565</v>
      </c>
      <c r="M5765">
        <v>12.5</v>
      </c>
      <c r="N5765">
        <v>21.5</v>
      </c>
      <c r="O5765">
        <v>10.3</v>
      </c>
      <c r="P5765">
        <v>12.5</v>
      </c>
      <c r="Q5765">
        <v>21.5</v>
      </c>
      <c r="R5765">
        <v>9.1</v>
      </c>
      <c r="S5765" t="b">
        <v>0</v>
      </c>
      <c r="T5765" t="b">
        <v>0</v>
      </c>
      <c r="U5765" t="b">
        <v>0</v>
      </c>
      <c r="V5765">
        <v>9000</v>
      </c>
      <c r="W5765">
        <v>6300</v>
      </c>
      <c r="X5765">
        <v>2.4</v>
      </c>
      <c r="Y5765">
        <v>7973</v>
      </c>
      <c r="Z5765">
        <v>1.88</v>
      </c>
    </row>
    <row r="5766" spans="1:26">
      <c r="A5766">
        <v>207826690</v>
      </c>
      <c r="B5766" t="s">
        <v>7552</v>
      </c>
      <c r="C5766" t="s">
        <v>3597</v>
      </c>
      <c r="D5766" t="s">
        <v>4034</v>
      </c>
      <c r="E5766" t="s">
        <v>5413</v>
      </c>
      <c r="F5766" t="s">
        <v>3621</v>
      </c>
      <c r="G5766">
        <v>207826690</v>
      </c>
      <c r="I5766" t="s">
        <v>3622</v>
      </c>
      <c r="J5766" t="s">
        <v>8027</v>
      </c>
      <c r="K5766" t="s">
        <v>3624</v>
      </c>
      <c r="L5766" t="s">
        <v>8028</v>
      </c>
      <c r="M5766">
        <v>12.5</v>
      </c>
      <c r="N5766">
        <v>21.5</v>
      </c>
      <c r="O5766">
        <v>10.3</v>
      </c>
      <c r="P5766">
        <v>12.5</v>
      </c>
      <c r="Q5766">
        <v>21.5</v>
      </c>
      <c r="R5766">
        <v>9.1</v>
      </c>
      <c r="S5766" t="b">
        <v>0</v>
      </c>
      <c r="T5766" t="b">
        <v>0</v>
      </c>
      <c r="U5766" t="b">
        <v>0</v>
      </c>
      <c r="V5766">
        <v>9000</v>
      </c>
      <c r="W5766">
        <v>6300</v>
      </c>
      <c r="X5766">
        <v>2.4</v>
      </c>
      <c r="Y5766">
        <v>7973</v>
      </c>
      <c r="Z5766">
        <v>1.88</v>
      </c>
    </row>
    <row r="5767" spans="1:26">
      <c r="A5767">
        <v>207740515</v>
      </c>
      <c r="B5767" t="s">
        <v>7552</v>
      </c>
      <c r="C5767" t="s">
        <v>3597</v>
      </c>
      <c r="D5767" t="s">
        <v>4034</v>
      </c>
      <c r="E5767" t="s">
        <v>5222</v>
      </c>
      <c r="F5767" t="s">
        <v>3621</v>
      </c>
      <c r="G5767">
        <v>207740515</v>
      </c>
      <c r="I5767" t="s">
        <v>3622</v>
      </c>
      <c r="J5767" t="s">
        <v>7998</v>
      </c>
      <c r="K5767" t="s">
        <v>3624</v>
      </c>
      <c r="L5767" t="s">
        <v>8024</v>
      </c>
      <c r="M5767">
        <v>13</v>
      </c>
      <c r="N5767">
        <v>21</v>
      </c>
      <c r="O5767">
        <v>10</v>
      </c>
      <c r="P5767">
        <v>13</v>
      </c>
      <c r="Q5767">
        <v>21</v>
      </c>
      <c r="R5767">
        <v>8.5</v>
      </c>
      <c r="S5767" t="b">
        <v>0</v>
      </c>
      <c r="T5767" t="b">
        <v>0</v>
      </c>
      <c r="U5767" t="b">
        <v>0</v>
      </c>
      <c r="V5767">
        <v>24000</v>
      </c>
      <c r="W5767">
        <v>17400</v>
      </c>
      <c r="X5767">
        <v>2.2799999999999998</v>
      </c>
      <c r="Y5767">
        <v>23471</v>
      </c>
      <c r="Z5767">
        <v>2.29</v>
      </c>
    </row>
    <row r="5768" spans="1:26">
      <c r="A5768">
        <v>207740513</v>
      </c>
      <c r="B5768" t="s">
        <v>7552</v>
      </c>
      <c r="C5768" t="s">
        <v>3597</v>
      </c>
      <c r="D5768" t="s">
        <v>4034</v>
      </c>
      <c r="E5768" t="s">
        <v>5222</v>
      </c>
      <c r="F5768" t="s">
        <v>3621</v>
      </c>
      <c r="G5768">
        <v>207740513</v>
      </c>
      <c r="I5768" t="s">
        <v>3622</v>
      </c>
      <c r="J5768" t="s">
        <v>7996</v>
      </c>
      <c r="K5768" t="s">
        <v>3624</v>
      </c>
      <c r="L5768" t="s">
        <v>8022</v>
      </c>
      <c r="M5768">
        <v>13</v>
      </c>
      <c r="N5768">
        <v>22.2</v>
      </c>
      <c r="O5768">
        <v>11</v>
      </c>
      <c r="P5768">
        <v>13</v>
      </c>
      <c r="Q5768">
        <v>23.1</v>
      </c>
      <c r="R5768">
        <v>10.8</v>
      </c>
      <c r="S5768" t="b">
        <v>0</v>
      </c>
      <c r="T5768" t="b">
        <v>0</v>
      </c>
      <c r="U5768" t="b">
        <v>1</v>
      </c>
      <c r="V5768">
        <v>12000</v>
      </c>
      <c r="W5768">
        <v>10000</v>
      </c>
      <c r="X5768">
        <v>2.69</v>
      </c>
      <c r="Y5768">
        <v>9843</v>
      </c>
      <c r="Z5768">
        <v>2.33</v>
      </c>
    </row>
    <row r="5769" spans="1:26">
      <c r="A5769">
        <v>207740531</v>
      </c>
      <c r="B5769" t="s">
        <v>7552</v>
      </c>
      <c r="C5769" t="s">
        <v>3597</v>
      </c>
      <c r="D5769" t="s">
        <v>4034</v>
      </c>
      <c r="E5769" t="s">
        <v>5222</v>
      </c>
      <c r="F5769" t="s">
        <v>3621</v>
      </c>
      <c r="G5769">
        <v>207740531</v>
      </c>
      <c r="I5769" t="s">
        <v>3622</v>
      </c>
      <c r="J5769" t="s">
        <v>8025</v>
      </c>
      <c r="K5769" t="s">
        <v>3624</v>
      </c>
      <c r="L5769" t="s">
        <v>8026</v>
      </c>
      <c r="M5769">
        <v>12.5</v>
      </c>
      <c r="N5769">
        <v>22</v>
      </c>
      <c r="O5769">
        <v>11.5</v>
      </c>
      <c r="P5769">
        <v>12.5</v>
      </c>
      <c r="Q5769">
        <v>22.7</v>
      </c>
      <c r="R5769">
        <v>10.4</v>
      </c>
      <c r="S5769" t="b">
        <v>0</v>
      </c>
      <c r="T5769" t="b">
        <v>0</v>
      </c>
      <c r="U5769" t="b">
        <v>1</v>
      </c>
      <c r="V5769">
        <v>12000</v>
      </c>
      <c r="W5769">
        <v>8900</v>
      </c>
      <c r="X5769">
        <v>2.75</v>
      </c>
      <c r="Y5769">
        <v>9018</v>
      </c>
      <c r="Z5769">
        <v>2.4</v>
      </c>
    </row>
    <row r="5770" spans="1:26">
      <c r="A5770">
        <v>207740522</v>
      </c>
      <c r="B5770" t="s">
        <v>7552</v>
      </c>
      <c r="C5770" t="s">
        <v>3597</v>
      </c>
      <c r="D5770" t="s">
        <v>4034</v>
      </c>
      <c r="E5770" t="s">
        <v>5222</v>
      </c>
      <c r="F5770" t="s">
        <v>3621</v>
      </c>
      <c r="G5770">
        <v>207740522</v>
      </c>
      <c r="I5770" t="s">
        <v>3622</v>
      </c>
      <c r="J5770" t="s">
        <v>6077</v>
      </c>
      <c r="K5770" t="s">
        <v>3624</v>
      </c>
      <c r="L5770" t="s">
        <v>8024</v>
      </c>
      <c r="M5770">
        <v>12.5</v>
      </c>
      <c r="N5770">
        <v>21.5</v>
      </c>
      <c r="O5770">
        <v>11.5</v>
      </c>
      <c r="P5770">
        <v>12.5</v>
      </c>
      <c r="Q5770">
        <v>22.3</v>
      </c>
      <c r="R5770">
        <v>10.3</v>
      </c>
      <c r="S5770" t="b">
        <v>0</v>
      </c>
      <c r="T5770" t="b">
        <v>0</v>
      </c>
      <c r="U5770" t="b">
        <v>1</v>
      </c>
      <c r="V5770">
        <v>23000</v>
      </c>
      <c r="W5770">
        <v>18900</v>
      </c>
      <c r="X5770">
        <v>2.38</v>
      </c>
      <c r="Y5770">
        <v>23737</v>
      </c>
      <c r="Z5770">
        <v>1.82</v>
      </c>
    </row>
    <row r="5771" spans="1:26">
      <c r="A5771">
        <v>207740521</v>
      </c>
      <c r="B5771" t="s">
        <v>7552</v>
      </c>
      <c r="C5771" t="s">
        <v>3597</v>
      </c>
      <c r="D5771" t="s">
        <v>4034</v>
      </c>
      <c r="E5771" t="s">
        <v>5222</v>
      </c>
      <c r="F5771" t="s">
        <v>3621</v>
      </c>
      <c r="G5771">
        <v>207740521</v>
      </c>
      <c r="I5771" t="s">
        <v>3622</v>
      </c>
      <c r="J5771" t="s">
        <v>6075</v>
      </c>
      <c r="K5771" t="s">
        <v>3624</v>
      </c>
      <c r="L5771" t="s">
        <v>8023</v>
      </c>
      <c r="M5771">
        <v>13</v>
      </c>
      <c r="N5771">
        <v>21.5</v>
      </c>
      <c r="O5771">
        <v>11</v>
      </c>
      <c r="P5771">
        <v>13</v>
      </c>
      <c r="Q5771">
        <v>22</v>
      </c>
      <c r="R5771">
        <v>10.6</v>
      </c>
      <c r="S5771" t="b">
        <v>0</v>
      </c>
      <c r="T5771" t="b">
        <v>0</v>
      </c>
      <c r="U5771" t="b">
        <v>1</v>
      </c>
      <c r="V5771">
        <v>18000</v>
      </c>
      <c r="W5771">
        <v>11100</v>
      </c>
      <c r="X5771">
        <v>2.8</v>
      </c>
      <c r="Y5771">
        <v>21447</v>
      </c>
      <c r="Z5771">
        <v>1.98</v>
      </c>
    </row>
    <row r="5772" spans="1:26">
      <c r="A5772">
        <v>207740520</v>
      </c>
      <c r="B5772" t="s">
        <v>7552</v>
      </c>
      <c r="C5772" t="s">
        <v>3597</v>
      </c>
      <c r="D5772" t="s">
        <v>4034</v>
      </c>
      <c r="E5772" t="s">
        <v>5222</v>
      </c>
      <c r="F5772" t="s">
        <v>3621</v>
      </c>
      <c r="G5772">
        <v>207740520</v>
      </c>
      <c r="I5772" t="s">
        <v>3622</v>
      </c>
      <c r="J5772" t="s">
        <v>6081</v>
      </c>
      <c r="K5772" t="s">
        <v>3624</v>
      </c>
      <c r="L5772" t="s">
        <v>8022</v>
      </c>
      <c r="M5772">
        <v>13</v>
      </c>
      <c r="N5772">
        <v>22</v>
      </c>
      <c r="O5772">
        <v>12.7</v>
      </c>
      <c r="P5772">
        <v>13</v>
      </c>
      <c r="Q5772">
        <v>23.1</v>
      </c>
      <c r="R5772">
        <v>10.5</v>
      </c>
      <c r="S5772" t="b">
        <v>0</v>
      </c>
      <c r="T5772" t="b">
        <v>0</v>
      </c>
      <c r="U5772" t="b">
        <v>1</v>
      </c>
      <c r="V5772">
        <v>12000</v>
      </c>
      <c r="W5772">
        <v>10300</v>
      </c>
      <c r="X5772">
        <v>2.56</v>
      </c>
      <c r="Y5772">
        <v>12477</v>
      </c>
      <c r="Z5772">
        <v>2.0099999999999998</v>
      </c>
    </row>
    <row r="5773" spans="1:26">
      <c r="A5773">
        <v>207742524</v>
      </c>
      <c r="B5773" t="s">
        <v>7552</v>
      </c>
      <c r="C5773" t="s">
        <v>3597</v>
      </c>
      <c r="D5773" t="s">
        <v>4034</v>
      </c>
      <c r="E5773" t="s">
        <v>5260</v>
      </c>
      <c r="F5773" t="s">
        <v>3753</v>
      </c>
      <c r="G5773">
        <v>207742524</v>
      </c>
      <c r="I5773" t="s">
        <v>3601</v>
      </c>
      <c r="J5773" t="s">
        <v>6576</v>
      </c>
      <c r="K5773" t="s">
        <v>3624</v>
      </c>
      <c r="L5773" t="s">
        <v>8016</v>
      </c>
      <c r="M5773">
        <v>12.5</v>
      </c>
      <c r="N5773">
        <v>20.6</v>
      </c>
      <c r="O5773">
        <v>12.6</v>
      </c>
      <c r="P5773">
        <v>12</v>
      </c>
      <c r="Q5773">
        <v>19.2</v>
      </c>
      <c r="R5773">
        <v>10.5</v>
      </c>
      <c r="S5773" t="b">
        <v>0</v>
      </c>
      <c r="T5773" t="b">
        <v>0</v>
      </c>
      <c r="U5773" t="b">
        <v>1</v>
      </c>
      <c r="V5773">
        <v>24000</v>
      </c>
      <c r="W5773">
        <v>21000</v>
      </c>
      <c r="X5773">
        <v>2.64</v>
      </c>
      <c r="Y5773">
        <v>24000</v>
      </c>
      <c r="Z5773">
        <v>2.4</v>
      </c>
    </row>
    <row r="5774" spans="1:26">
      <c r="A5774">
        <v>206401443</v>
      </c>
      <c r="B5774" t="s">
        <v>7552</v>
      </c>
      <c r="C5774" t="s">
        <v>3597</v>
      </c>
      <c r="D5774" t="s">
        <v>4034</v>
      </c>
      <c r="E5774" t="s">
        <v>5260</v>
      </c>
      <c r="F5774" t="s">
        <v>3753</v>
      </c>
      <c r="G5774">
        <v>206401443</v>
      </c>
      <c r="I5774" t="s">
        <v>3601</v>
      </c>
      <c r="J5774" t="s">
        <v>6506</v>
      </c>
      <c r="K5774" t="s">
        <v>3624</v>
      </c>
      <c r="L5774" t="s">
        <v>6937</v>
      </c>
      <c r="M5774">
        <v>12.5</v>
      </c>
      <c r="N5774">
        <v>20.6</v>
      </c>
      <c r="O5774">
        <v>12.6</v>
      </c>
      <c r="P5774">
        <v>12</v>
      </c>
      <c r="Q5774">
        <v>19.2</v>
      </c>
      <c r="R5774">
        <v>10.5</v>
      </c>
      <c r="S5774" t="b">
        <v>0</v>
      </c>
      <c r="T5774" t="b">
        <v>0</v>
      </c>
      <c r="U5774" t="b">
        <v>1</v>
      </c>
      <c r="V5774">
        <v>24000</v>
      </c>
      <c r="W5774">
        <v>21000</v>
      </c>
      <c r="X5774">
        <v>2.64</v>
      </c>
      <c r="Y5774">
        <v>24000</v>
      </c>
      <c r="Z5774">
        <v>2.4</v>
      </c>
    </row>
    <row r="5775" spans="1:26">
      <c r="A5775">
        <v>206401449</v>
      </c>
      <c r="B5775" t="s">
        <v>7552</v>
      </c>
      <c r="C5775" t="s">
        <v>3597</v>
      </c>
      <c r="D5775" t="s">
        <v>4034</v>
      </c>
      <c r="E5775" t="s">
        <v>5257</v>
      </c>
      <c r="F5775" t="s">
        <v>3753</v>
      </c>
      <c r="G5775">
        <v>206401449</v>
      </c>
      <c r="I5775" t="s">
        <v>3601</v>
      </c>
      <c r="J5775" t="s">
        <v>6508</v>
      </c>
      <c r="K5775" t="s">
        <v>3624</v>
      </c>
      <c r="L5775" t="s">
        <v>6937</v>
      </c>
      <c r="M5775">
        <v>12.5</v>
      </c>
      <c r="N5775">
        <v>20.6</v>
      </c>
      <c r="O5775">
        <v>12.6</v>
      </c>
      <c r="P5775">
        <v>12</v>
      </c>
      <c r="Q5775">
        <v>19.2</v>
      </c>
      <c r="R5775">
        <v>10.5</v>
      </c>
      <c r="S5775" t="b">
        <v>0</v>
      </c>
      <c r="T5775" t="b">
        <v>0</v>
      </c>
      <c r="U5775" t="b">
        <v>1</v>
      </c>
      <c r="V5775">
        <v>24000</v>
      </c>
      <c r="W5775">
        <v>21000</v>
      </c>
      <c r="X5775">
        <v>2.64</v>
      </c>
      <c r="Y5775">
        <v>24000</v>
      </c>
      <c r="Z5775">
        <v>2.4</v>
      </c>
    </row>
    <row r="5776" spans="1:26">
      <c r="A5776">
        <v>207742455</v>
      </c>
      <c r="B5776" t="s">
        <v>7552</v>
      </c>
      <c r="C5776" t="s">
        <v>3597</v>
      </c>
      <c r="D5776" t="s">
        <v>4034</v>
      </c>
      <c r="E5776" t="s">
        <v>5257</v>
      </c>
      <c r="F5776" t="s">
        <v>3753</v>
      </c>
      <c r="G5776">
        <v>207742455</v>
      </c>
      <c r="I5776" t="s">
        <v>3601</v>
      </c>
      <c r="J5776" t="s">
        <v>6489</v>
      </c>
      <c r="K5776" t="s">
        <v>3624</v>
      </c>
      <c r="L5776" t="s">
        <v>8016</v>
      </c>
      <c r="M5776">
        <v>12.5</v>
      </c>
      <c r="N5776">
        <v>20.6</v>
      </c>
      <c r="O5776">
        <v>12.6</v>
      </c>
      <c r="P5776">
        <v>12</v>
      </c>
      <c r="Q5776">
        <v>19.2</v>
      </c>
      <c r="R5776">
        <v>10.5</v>
      </c>
      <c r="S5776" t="b">
        <v>0</v>
      </c>
      <c r="T5776" t="b">
        <v>0</v>
      </c>
      <c r="U5776" t="b">
        <v>1</v>
      </c>
      <c r="V5776">
        <v>24000</v>
      </c>
      <c r="W5776">
        <v>21000</v>
      </c>
      <c r="X5776">
        <v>2.64</v>
      </c>
      <c r="Y5776">
        <v>24000</v>
      </c>
      <c r="Z5776">
        <v>2.4</v>
      </c>
    </row>
    <row r="5777" spans="1:26">
      <c r="A5777">
        <v>207742336</v>
      </c>
      <c r="B5777" t="s">
        <v>7552</v>
      </c>
      <c r="C5777" t="s">
        <v>3597</v>
      </c>
      <c r="D5777" t="s">
        <v>4034</v>
      </c>
      <c r="E5777" t="s">
        <v>5222</v>
      </c>
      <c r="F5777" t="s">
        <v>3753</v>
      </c>
      <c r="G5777">
        <v>207742336</v>
      </c>
      <c r="I5777" t="s">
        <v>3601</v>
      </c>
      <c r="J5777" t="s">
        <v>6077</v>
      </c>
      <c r="K5777" t="s">
        <v>3624</v>
      </c>
      <c r="L5777" t="s">
        <v>7044</v>
      </c>
      <c r="M5777">
        <v>12.5</v>
      </c>
      <c r="N5777">
        <v>20.6</v>
      </c>
      <c r="O5777">
        <v>12.6</v>
      </c>
      <c r="P5777">
        <v>12</v>
      </c>
      <c r="Q5777">
        <v>19.2</v>
      </c>
      <c r="R5777">
        <v>10.5</v>
      </c>
      <c r="S5777" t="b">
        <v>0</v>
      </c>
      <c r="T5777" t="b">
        <v>0</v>
      </c>
      <c r="U5777" t="b">
        <v>1</v>
      </c>
      <c r="V5777">
        <v>24000</v>
      </c>
      <c r="W5777">
        <v>21000</v>
      </c>
      <c r="X5777">
        <v>2.64</v>
      </c>
      <c r="Y5777">
        <v>24000</v>
      </c>
      <c r="Z5777">
        <v>2.4</v>
      </c>
    </row>
    <row r="5778" spans="1:26">
      <c r="A5778">
        <v>207571393</v>
      </c>
      <c r="B5778" t="s">
        <v>7552</v>
      </c>
      <c r="C5778" t="s">
        <v>3597</v>
      </c>
      <c r="D5778" t="s">
        <v>4034</v>
      </c>
      <c r="E5778" t="s">
        <v>5413</v>
      </c>
      <c r="F5778" t="s">
        <v>3753</v>
      </c>
      <c r="G5778">
        <v>207571393</v>
      </c>
      <c r="I5778" t="s">
        <v>3601</v>
      </c>
      <c r="J5778" t="s">
        <v>7986</v>
      </c>
      <c r="K5778" t="s">
        <v>3624</v>
      </c>
      <c r="L5778" t="s">
        <v>8020</v>
      </c>
      <c r="M5778">
        <v>12.5</v>
      </c>
      <c r="N5778">
        <v>20.6</v>
      </c>
      <c r="O5778">
        <v>12.6</v>
      </c>
      <c r="P5778">
        <v>12</v>
      </c>
      <c r="Q5778">
        <v>19.2</v>
      </c>
      <c r="R5778">
        <v>10.5</v>
      </c>
      <c r="S5778" t="b">
        <v>0</v>
      </c>
      <c r="T5778" t="b">
        <v>0</v>
      </c>
      <c r="U5778" t="b">
        <v>1</v>
      </c>
      <c r="V5778">
        <v>24000</v>
      </c>
      <c r="W5778">
        <v>21000</v>
      </c>
      <c r="X5778">
        <v>2.64</v>
      </c>
      <c r="Y5778">
        <v>24000</v>
      </c>
      <c r="Z5778">
        <v>2.4</v>
      </c>
    </row>
    <row r="5779" spans="1:26">
      <c r="A5779">
        <v>207571394</v>
      </c>
      <c r="B5779" t="s">
        <v>7552</v>
      </c>
      <c r="C5779" t="s">
        <v>3597</v>
      </c>
      <c r="D5779" t="s">
        <v>4034</v>
      </c>
      <c r="E5779" t="s">
        <v>5413</v>
      </c>
      <c r="F5779" t="s">
        <v>3787</v>
      </c>
      <c r="G5779">
        <v>207571394</v>
      </c>
      <c r="I5779" t="s">
        <v>3622</v>
      </c>
      <c r="J5779" t="s">
        <v>7986</v>
      </c>
      <c r="K5779" t="s">
        <v>3624</v>
      </c>
      <c r="L5779" t="s">
        <v>8019</v>
      </c>
      <c r="M5779">
        <v>11.5</v>
      </c>
      <c r="N5779">
        <v>20.2</v>
      </c>
      <c r="O5779">
        <v>11.6</v>
      </c>
      <c r="P5779">
        <v>11.7</v>
      </c>
      <c r="Q5779">
        <v>20.5</v>
      </c>
      <c r="R5779">
        <v>11</v>
      </c>
      <c r="S5779" t="b">
        <v>0</v>
      </c>
      <c r="T5779" t="b">
        <v>0</v>
      </c>
      <c r="U5779" t="b">
        <v>1</v>
      </c>
      <c r="V5779">
        <v>24000</v>
      </c>
      <c r="W5779">
        <v>19000</v>
      </c>
      <c r="X5779">
        <v>2.64</v>
      </c>
      <c r="Y5779">
        <v>28000</v>
      </c>
      <c r="Z5779">
        <v>2.1</v>
      </c>
    </row>
    <row r="5780" spans="1:26">
      <c r="A5780">
        <v>207742337</v>
      </c>
      <c r="B5780" t="s">
        <v>7552</v>
      </c>
      <c r="C5780" t="s">
        <v>3597</v>
      </c>
      <c r="D5780" t="s">
        <v>4034</v>
      </c>
      <c r="E5780" t="s">
        <v>5222</v>
      </c>
      <c r="F5780" t="s">
        <v>3787</v>
      </c>
      <c r="G5780">
        <v>207742337</v>
      </c>
      <c r="I5780" t="s">
        <v>3622</v>
      </c>
      <c r="J5780" t="s">
        <v>6077</v>
      </c>
      <c r="K5780" t="s">
        <v>3624</v>
      </c>
      <c r="L5780" t="s">
        <v>6979</v>
      </c>
      <c r="M5780">
        <v>11.5</v>
      </c>
      <c r="N5780">
        <v>20.2</v>
      </c>
      <c r="O5780">
        <v>11.6</v>
      </c>
      <c r="P5780">
        <v>11.7</v>
      </c>
      <c r="Q5780">
        <v>20.5</v>
      </c>
      <c r="R5780">
        <v>11</v>
      </c>
      <c r="S5780" t="b">
        <v>0</v>
      </c>
      <c r="T5780" t="b">
        <v>0</v>
      </c>
      <c r="U5780" t="b">
        <v>1</v>
      </c>
      <c r="V5780">
        <v>24000</v>
      </c>
      <c r="W5780">
        <v>19000</v>
      </c>
      <c r="X5780">
        <v>2.64</v>
      </c>
      <c r="Y5780">
        <v>28000</v>
      </c>
      <c r="Z5780">
        <v>2.1</v>
      </c>
    </row>
    <row r="5781" spans="1:26">
      <c r="A5781">
        <v>207742325</v>
      </c>
      <c r="B5781" t="s">
        <v>7552</v>
      </c>
      <c r="C5781" t="s">
        <v>3597</v>
      </c>
      <c r="D5781" t="s">
        <v>4034</v>
      </c>
      <c r="E5781" t="s">
        <v>5222</v>
      </c>
      <c r="F5781" t="s">
        <v>3753</v>
      </c>
      <c r="G5781">
        <v>207742325</v>
      </c>
      <c r="I5781" t="s">
        <v>3601</v>
      </c>
      <c r="J5781" t="s">
        <v>7998</v>
      </c>
      <c r="K5781" t="s">
        <v>3624</v>
      </c>
      <c r="L5781" t="s">
        <v>7044</v>
      </c>
      <c r="M5781">
        <v>12.6</v>
      </c>
      <c r="N5781">
        <v>21.5</v>
      </c>
      <c r="O5781">
        <v>11.2</v>
      </c>
      <c r="P5781">
        <v>12.5</v>
      </c>
      <c r="Q5781">
        <v>19</v>
      </c>
      <c r="R5781">
        <v>11.2</v>
      </c>
      <c r="S5781" t="b">
        <v>0</v>
      </c>
      <c r="T5781" t="b">
        <v>0</v>
      </c>
      <c r="U5781" t="b">
        <v>1</v>
      </c>
      <c r="V5781">
        <v>23000</v>
      </c>
      <c r="W5781">
        <v>20000</v>
      </c>
      <c r="X5781">
        <v>2.61</v>
      </c>
      <c r="Y5781">
        <v>22600</v>
      </c>
      <c r="Z5781">
        <v>2.41</v>
      </c>
    </row>
    <row r="5782" spans="1:26">
      <c r="A5782">
        <v>207742448</v>
      </c>
      <c r="B5782" t="s">
        <v>7552</v>
      </c>
      <c r="C5782" t="s">
        <v>3597</v>
      </c>
      <c r="D5782" t="s">
        <v>4034</v>
      </c>
      <c r="E5782" t="s">
        <v>5257</v>
      </c>
      <c r="F5782" t="s">
        <v>3753</v>
      </c>
      <c r="G5782">
        <v>207742448</v>
      </c>
      <c r="I5782" t="s">
        <v>3601</v>
      </c>
      <c r="J5782" t="s">
        <v>8018</v>
      </c>
      <c r="K5782" t="s">
        <v>3624</v>
      </c>
      <c r="L5782" t="s">
        <v>8016</v>
      </c>
      <c r="M5782">
        <v>12.6</v>
      </c>
      <c r="N5782">
        <v>21.5</v>
      </c>
      <c r="O5782">
        <v>11.2</v>
      </c>
      <c r="P5782">
        <v>12.5</v>
      </c>
      <c r="Q5782">
        <v>19</v>
      </c>
      <c r="R5782">
        <v>11.2</v>
      </c>
      <c r="S5782" t="b">
        <v>0</v>
      </c>
      <c r="T5782" t="b">
        <v>0</v>
      </c>
      <c r="U5782" t="b">
        <v>1</v>
      </c>
      <c r="V5782">
        <v>23000</v>
      </c>
      <c r="W5782">
        <v>20000</v>
      </c>
      <c r="X5782">
        <v>2.61</v>
      </c>
      <c r="Y5782">
        <v>22600</v>
      </c>
      <c r="Z5782">
        <v>2.41</v>
      </c>
    </row>
    <row r="5783" spans="1:26">
      <c r="A5783">
        <v>207827157</v>
      </c>
      <c r="B5783" t="s">
        <v>7552</v>
      </c>
      <c r="C5783" t="s">
        <v>3597</v>
      </c>
      <c r="D5783" t="s">
        <v>4034</v>
      </c>
      <c r="E5783" t="s">
        <v>5440</v>
      </c>
      <c r="F5783" t="s">
        <v>3753</v>
      </c>
      <c r="G5783">
        <v>207827157</v>
      </c>
      <c r="I5783" t="s">
        <v>3601</v>
      </c>
      <c r="J5783" t="s">
        <v>8017</v>
      </c>
      <c r="K5783" t="s">
        <v>3624</v>
      </c>
      <c r="L5783" t="s">
        <v>6639</v>
      </c>
      <c r="M5783">
        <v>12.6</v>
      </c>
      <c r="N5783">
        <v>21.5</v>
      </c>
      <c r="O5783">
        <v>11.2</v>
      </c>
      <c r="P5783">
        <v>12.5</v>
      </c>
      <c r="Q5783">
        <v>19</v>
      </c>
      <c r="R5783">
        <v>11.2</v>
      </c>
      <c r="S5783" t="b">
        <v>0</v>
      </c>
      <c r="T5783" t="b">
        <v>0</v>
      </c>
      <c r="U5783" t="b">
        <v>1</v>
      </c>
      <c r="V5783">
        <v>23000</v>
      </c>
      <c r="W5783">
        <v>20000</v>
      </c>
      <c r="X5783">
        <v>2.61</v>
      </c>
      <c r="Y5783">
        <v>22600</v>
      </c>
      <c r="Z5783">
        <v>2.41</v>
      </c>
    </row>
    <row r="5784" spans="1:26">
      <c r="A5784">
        <v>207742517</v>
      </c>
      <c r="B5784" t="s">
        <v>7552</v>
      </c>
      <c r="C5784" t="s">
        <v>3597</v>
      </c>
      <c r="D5784" t="s">
        <v>4034</v>
      </c>
      <c r="E5784" t="s">
        <v>5260</v>
      </c>
      <c r="F5784" t="s">
        <v>3753</v>
      </c>
      <c r="G5784">
        <v>207742517</v>
      </c>
      <c r="I5784" t="s">
        <v>3601</v>
      </c>
      <c r="J5784" t="s">
        <v>8015</v>
      </c>
      <c r="K5784" t="s">
        <v>3624</v>
      </c>
      <c r="L5784" t="s">
        <v>8016</v>
      </c>
      <c r="M5784">
        <v>12.6</v>
      </c>
      <c r="N5784">
        <v>21.5</v>
      </c>
      <c r="O5784">
        <v>11.2</v>
      </c>
      <c r="P5784">
        <v>12.5</v>
      </c>
      <c r="Q5784">
        <v>19</v>
      </c>
      <c r="R5784">
        <v>11.2</v>
      </c>
      <c r="S5784" t="b">
        <v>0</v>
      </c>
      <c r="T5784" t="b">
        <v>0</v>
      </c>
      <c r="U5784" t="b">
        <v>1</v>
      </c>
      <c r="V5784">
        <v>23000</v>
      </c>
      <c r="W5784">
        <v>20000</v>
      </c>
      <c r="X5784">
        <v>2.61</v>
      </c>
      <c r="Y5784">
        <v>22600</v>
      </c>
      <c r="Z5784">
        <v>2.41</v>
      </c>
    </row>
    <row r="5785" spans="1:26">
      <c r="A5785">
        <v>210605808</v>
      </c>
      <c r="B5785" t="s">
        <v>7552</v>
      </c>
      <c r="C5785" t="s">
        <v>3597</v>
      </c>
      <c r="D5785" t="s">
        <v>4034</v>
      </c>
      <c r="E5785" t="s">
        <v>7974</v>
      </c>
      <c r="F5785" t="s">
        <v>3849</v>
      </c>
      <c r="G5785">
        <v>210605808</v>
      </c>
      <c r="I5785" t="s">
        <v>3622</v>
      </c>
      <c r="J5785" t="s">
        <v>7755</v>
      </c>
      <c r="K5785" t="s">
        <v>3624</v>
      </c>
      <c r="L5785" t="s">
        <v>7818</v>
      </c>
      <c r="M5785">
        <v>12.5</v>
      </c>
      <c r="N5785">
        <v>20</v>
      </c>
      <c r="O5785">
        <v>10.3</v>
      </c>
      <c r="P5785">
        <v>12.5</v>
      </c>
      <c r="Q5785">
        <v>20</v>
      </c>
      <c r="R5785">
        <v>9.5</v>
      </c>
      <c r="S5785" t="b">
        <v>0</v>
      </c>
      <c r="T5785" t="b">
        <v>0</v>
      </c>
      <c r="U5785" t="b">
        <v>1</v>
      </c>
      <c r="V5785">
        <v>16000</v>
      </c>
      <c r="W5785">
        <v>15600</v>
      </c>
      <c r="X5785">
        <v>2.2400000000000002</v>
      </c>
      <c r="Y5785">
        <v>20000</v>
      </c>
      <c r="Z5785">
        <v>1.78</v>
      </c>
    </row>
    <row r="5786" spans="1:26">
      <c r="A5786">
        <v>207742510</v>
      </c>
      <c r="B5786" t="s">
        <v>7552</v>
      </c>
      <c r="C5786" t="s">
        <v>3597</v>
      </c>
      <c r="D5786" t="s">
        <v>4034</v>
      </c>
      <c r="E5786" t="s">
        <v>5260</v>
      </c>
      <c r="F5786" t="s">
        <v>3849</v>
      </c>
      <c r="G5786">
        <v>207742510</v>
      </c>
      <c r="I5786" t="s">
        <v>3622</v>
      </c>
      <c r="J5786" t="s">
        <v>6574</v>
      </c>
      <c r="K5786" t="s">
        <v>3624</v>
      </c>
      <c r="L5786" t="s">
        <v>8014</v>
      </c>
      <c r="M5786">
        <v>12.5</v>
      </c>
      <c r="N5786">
        <v>20</v>
      </c>
      <c r="O5786">
        <v>10.3</v>
      </c>
      <c r="P5786">
        <v>12.5</v>
      </c>
      <c r="Q5786">
        <v>20</v>
      </c>
      <c r="R5786">
        <v>9.5</v>
      </c>
      <c r="S5786" t="b">
        <v>0</v>
      </c>
      <c r="T5786" t="b">
        <v>0</v>
      </c>
      <c r="U5786" t="b">
        <v>1</v>
      </c>
      <c r="V5786">
        <v>16000</v>
      </c>
      <c r="W5786">
        <v>15600</v>
      </c>
      <c r="X5786">
        <v>2.2400000000000002</v>
      </c>
      <c r="Y5786">
        <v>20000</v>
      </c>
      <c r="Z5786">
        <v>1.78</v>
      </c>
    </row>
    <row r="5787" spans="1:26">
      <c r="A5787">
        <v>206401441</v>
      </c>
      <c r="B5787" t="s">
        <v>7552</v>
      </c>
      <c r="C5787" t="s">
        <v>3597</v>
      </c>
      <c r="D5787" t="s">
        <v>4034</v>
      </c>
      <c r="E5787" t="s">
        <v>5260</v>
      </c>
      <c r="F5787" t="s">
        <v>3849</v>
      </c>
      <c r="G5787">
        <v>206401441</v>
      </c>
      <c r="I5787" t="s">
        <v>3622</v>
      </c>
      <c r="J5787" t="s">
        <v>6750</v>
      </c>
      <c r="K5787" t="s">
        <v>3624</v>
      </c>
      <c r="L5787" t="s">
        <v>6927</v>
      </c>
      <c r="M5787">
        <v>12.5</v>
      </c>
      <c r="N5787">
        <v>20</v>
      </c>
      <c r="O5787">
        <v>10.3</v>
      </c>
      <c r="P5787">
        <v>12.5</v>
      </c>
      <c r="Q5787">
        <v>20</v>
      </c>
      <c r="R5787">
        <v>9.5</v>
      </c>
      <c r="S5787" t="b">
        <v>0</v>
      </c>
      <c r="T5787" t="b">
        <v>0</v>
      </c>
      <c r="U5787" t="b">
        <v>1</v>
      </c>
      <c r="V5787">
        <v>16000</v>
      </c>
      <c r="W5787">
        <v>15600</v>
      </c>
      <c r="X5787">
        <v>2.2400000000000002</v>
      </c>
      <c r="Y5787">
        <v>20000</v>
      </c>
      <c r="Z5787">
        <v>1.78</v>
      </c>
    </row>
    <row r="5788" spans="1:26">
      <c r="A5788">
        <v>206401447</v>
      </c>
      <c r="B5788" t="s">
        <v>7552</v>
      </c>
      <c r="C5788" t="s">
        <v>3597</v>
      </c>
      <c r="D5788" t="s">
        <v>4034</v>
      </c>
      <c r="E5788" t="s">
        <v>5257</v>
      </c>
      <c r="F5788" t="s">
        <v>3849</v>
      </c>
      <c r="G5788">
        <v>206401447</v>
      </c>
      <c r="I5788" t="s">
        <v>3622</v>
      </c>
      <c r="J5788" t="s">
        <v>6745</v>
      </c>
      <c r="K5788" t="s">
        <v>3624</v>
      </c>
      <c r="L5788" t="s">
        <v>6927</v>
      </c>
      <c r="M5788">
        <v>12.5</v>
      </c>
      <c r="N5788">
        <v>20</v>
      </c>
      <c r="O5788">
        <v>10.3</v>
      </c>
      <c r="P5788">
        <v>12.5</v>
      </c>
      <c r="Q5788">
        <v>20</v>
      </c>
      <c r="R5788">
        <v>9.5</v>
      </c>
      <c r="S5788" t="b">
        <v>0</v>
      </c>
      <c r="T5788" t="b">
        <v>0</v>
      </c>
      <c r="U5788" t="b">
        <v>1</v>
      </c>
      <c r="V5788">
        <v>16000</v>
      </c>
      <c r="W5788">
        <v>15600</v>
      </c>
      <c r="X5788">
        <v>2.2400000000000002</v>
      </c>
      <c r="Y5788">
        <v>20000</v>
      </c>
      <c r="Z5788">
        <v>1.78</v>
      </c>
    </row>
    <row r="5789" spans="1:26">
      <c r="A5789">
        <v>207742441</v>
      </c>
      <c r="B5789" t="s">
        <v>7552</v>
      </c>
      <c r="C5789" t="s">
        <v>3597</v>
      </c>
      <c r="D5789" t="s">
        <v>4034</v>
      </c>
      <c r="E5789" t="s">
        <v>5257</v>
      </c>
      <c r="F5789" t="s">
        <v>3849</v>
      </c>
      <c r="G5789">
        <v>207742441</v>
      </c>
      <c r="I5789" t="s">
        <v>3622</v>
      </c>
      <c r="J5789" t="s">
        <v>6487</v>
      </c>
      <c r="K5789" t="s">
        <v>3624</v>
      </c>
      <c r="L5789" t="s">
        <v>8014</v>
      </c>
      <c r="M5789">
        <v>12.5</v>
      </c>
      <c r="N5789">
        <v>20</v>
      </c>
      <c r="O5789">
        <v>10.3</v>
      </c>
      <c r="P5789">
        <v>12.5</v>
      </c>
      <c r="Q5789">
        <v>20</v>
      </c>
      <c r="R5789">
        <v>9.5</v>
      </c>
      <c r="S5789" t="b">
        <v>0</v>
      </c>
      <c r="T5789" t="b">
        <v>0</v>
      </c>
      <c r="U5789" t="b">
        <v>1</v>
      </c>
      <c r="V5789">
        <v>16000</v>
      </c>
      <c r="W5789">
        <v>15600</v>
      </c>
      <c r="X5789">
        <v>2.2400000000000002</v>
      </c>
      <c r="Y5789">
        <v>20000</v>
      </c>
      <c r="Z5789">
        <v>1.78</v>
      </c>
    </row>
    <row r="5790" spans="1:26">
      <c r="A5790">
        <v>207742332</v>
      </c>
      <c r="B5790" t="s">
        <v>7552</v>
      </c>
      <c r="C5790" t="s">
        <v>3597</v>
      </c>
      <c r="D5790" t="s">
        <v>4034</v>
      </c>
      <c r="E5790" t="s">
        <v>5222</v>
      </c>
      <c r="F5790" t="s">
        <v>3849</v>
      </c>
      <c r="G5790">
        <v>207742332</v>
      </c>
      <c r="I5790" t="s">
        <v>3622</v>
      </c>
      <c r="J5790" t="s">
        <v>6075</v>
      </c>
      <c r="K5790" t="s">
        <v>3624</v>
      </c>
      <c r="L5790" t="s">
        <v>6967</v>
      </c>
      <c r="M5790">
        <v>12.5</v>
      </c>
      <c r="N5790">
        <v>20</v>
      </c>
      <c r="O5790">
        <v>10.3</v>
      </c>
      <c r="P5790">
        <v>12.5</v>
      </c>
      <c r="Q5790">
        <v>20</v>
      </c>
      <c r="R5790">
        <v>9.5</v>
      </c>
      <c r="S5790" t="b">
        <v>0</v>
      </c>
      <c r="T5790" t="b">
        <v>0</v>
      </c>
      <c r="U5790" t="b">
        <v>1</v>
      </c>
      <c r="V5790">
        <v>16000</v>
      </c>
      <c r="W5790">
        <v>15600</v>
      </c>
      <c r="X5790">
        <v>2.2400000000000002</v>
      </c>
      <c r="Y5790">
        <v>20000</v>
      </c>
      <c r="Z5790">
        <v>1.78</v>
      </c>
    </row>
    <row r="5791" spans="1:26">
      <c r="A5791">
        <v>207571391</v>
      </c>
      <c r="B5791" t="s">
        <v>7552</v>
      </c>
      <c r="C5791" t="s">
        <v>3597</v>
      </c>
      <c r="D5791" t="s">
        <v>4034</v>
      </c>
      <c r="E5791" t="s">
        <v>5413</v>
      </c>
      <c r="F5791" t="s">
        <v>3849</v>
      </c>
      <c r="G5791">
        <v>207571391</v>
      </c>
      <c r="I5791" t="s">
        <v>3622</v>
      </c>
      <c r="J5791" t="s">
        <v>7982</v>
      </c>
      <c r="K5791" t="s">
        <v>3624</v>
      </c>
      <c r="L5791" t="s">
        <v>8013</v>
      </c>
      <c r="M5791">
        <v>12.5</v>
      </c>
      <c r="N5791">
        <v>20</v>
      </c>
      <c r="O5791">
        <v>10.3</v>
      </c>
      <c r="P5791">
        <v>12.5</v>
      </c>
      <c r="Q5791">
        <v>20</v>
      </c>
      <c r="R5791">
        <v>9.5</v>
      </c>
      <c r="S5791" t="b">
        <v>0</v>
      </c>
      <c r="T5791" t="b">
        <v>0</v>
      </c>
      <c r="U5791" t="b">
        <v>1</v>
      </c>
      <c r="V5791">
        <v>16000</v>
      </c>
      <c r="W5791">
        <v>15600</v>
      </c>
      <c r="X5791">
        <v>2.2400000000000002</v>
      </c>
      <c r="Y5791">
        <v>20000</v>
      </c>
      <c r="Z5791">
        <v>1.78</v>
      </c>
    </row>
    <row r="5792" spans="1:26">
      <c r="A5792">
        <v>207571392</v>
      </c>
      <c r="B5792" t="s">
        <v>7552</v>
      </c>
      <c r="C5792" t="s">
        <v>3597</v>
      </c>
      <c r="D5792" t="s">
        <v>4034</v>
      </c>
      <c r="E5792" t="s">
        <v>5413</v>
      </c>
      <c r="F5792" t="s">
        <v>3787</v>
      </c>
      <c r="G5792">
        <v>207571392</v>
      </c>
      <c r="I5792" t="s">
        <v>3622</v>
      </c>
      <c r="J5792" t="s">
        <v>7982</v>
      </c>
      <c r="K5792" t="s">
        <v>3624</v>
      </c>
      <c r="L5792" t="s">
        <v>8012</v>
      </c>
      <c r="M5792">
        <v>12.5</v>
      </c>
      <c r="N5792">
        <v>20.2</v>
      </c>
      <c r="O5792">
        <v>10.6</v>
      </c>
      <c r="P5792">
        <v>12.5</v>
      </c>
      <c r="Q5792">
        <v>20.5</v>
      </c>
      <c r="R5792">
        <v>9.8000000000000007</v>
      </c>
      <c r="S5792" t="b">
        <v>0</v>
      </c>
      <c r="T5792" t="b">
        <v>0</v>
      </c>
      <c r="U5792" t="b">
        <v>1</v>
      </c>
      <c r="V5792">
        <v>17000</v>
      </c>
      <c r="W5792">
        <v>12000</v>
      </c>
      <c r="X5792">
        <v>2.2999999999999998</v>
      </c>
      <c r="Y5792">
        <v>17000</v>
      </c>
      <c r="Z5792">
        <v>1.9</v>
      </c>
    </row>
    <row r="5793" spans="1:26">
      <c r="A5793">
        <v>207742334</v>
      </c>
      <c r="B5793" t="s">
        <v>7552</v>
      </c>
      <c r="C5793" t="s">
        <v>3597</v>
      </c>
      <c r="D5793" t="s">
        <v>4034</v>
      </c>
      <c r="E5793" t="s">
        <v>5222</v>
      </c>
      <c r="F5793" t="s">
        <v>3787</v>
      </c>
      <c r="G5793">
        <v>207742334</v>
      </c>
      <c r="I5793" t="s">
        <v>3622</v>
      </c>
      <c r="J5793" t="s">
        <v>6075</v>
      </c>
      <c r="K5793" t="s">
        <v>3624</v>
      </c>
      <c r="L5793" t="s">
        <v>6966</v>
      </c>
      <c r="M5793">
        <v>12.5</v>
      </c>
      <c r="N5793">
        <v>20.2</v>
      </c>
      <c r="O5793">
        <v>10.6</v>
      </c>
      <c r="P5793">
        <v>12.5</v>
      </c>
      <c r="Q5793">
        <v>20.5</v>
      </c>
      <c r="R5793">
        <v>9.8000000000000007</v>
      </c>
      <c r="S5793" t="b">
        <v>0</v>
      </c>
      <c r="T5793" t="b">
        <v>0</v>
      </c>
      <c r="U5793" t="b">
        <v>1</v>
      </c>
      <c r="V5793">
        <v>17000</v>
      </c>
      <c r="W5793">
        <v>12000</v>
      </c>
      <c r="X5793">
        <v>2.2999999999999998</v>
      </c>
      <c r="Y5793">
        <v>17000</v>
      </c>
      <c r="Z5793">
        <v>1.9</v>
      </c>
    </row>
    <row r="5794" spans="1:26">
      <c r="A5794">
        <v>206401446</v>
      </c>
      <c r="B5794" t="s">
        <v>7552</v>
      </c>
      <c r="C5794" t="s">
        <v>3597</v>
      </c>
      <c r="D5794" t="s">
        <v>4034</v>
      </c>
      <c r="E5794" t="s">
        <v>5257</v>
      </c>
      <c r="F5794" t="s">
        <v>3753</v>
      </c>
      <c r="G5794">
        <v>206401446</v>
      </c>
      <c r="I5794" t="s">
        <v>3601</v>
      </c>
      <c r="J5794" t="s">
        <v>6745</v>
      </c>
      <c r="K5794" t="s">
        <v>3624</v>
      </c>
      <c r="L5794" t="s">
        <v>6928</v>
      </c>
      <c r="M5794">
        <v>12.5</v>
      </c>
      <c r="N5794">
        <v>19.600000000000001</v>
      </c>
      <c r="O5794">
        <v>11</v>
      </c>
      <c r="P5794">
        <v>11.7</v>
      </c>
      <c r="Q5794">
        <v>18</v>
      </c>
      <c r="R5794">
        <v>9.5</v>
      </c>
      <c r="S5794" t="b">
        <v>0</v>
      </c>
      <c r="T5794" t="b">
        <v>0</v>
      </c>
      <c r="U5794" t="b">
        <v>1</v>
      </c>
      <c r="V5794">
        <v>17000</v>
      </c>
      <c r="W5794">
        <v>15000</v>
      </c>
      <c r="X5794">
        <v>2.27</v>
      </c>
      <c r="Y5794">
        <v>19000</v>
      </c>
      <c r="Z5794">
        <v>2.02</v>
      </c>
    </row>
    <row r="5795" spans="1:26">
      <c r="A5795">
        <v>206401440</v>
      </c>
      <c r="B5795" t="s">
        <v>7552</v>
      </c>
      <c r="C5795" t="s">
        <v>3597</v>
      </c>
      <c r="D5795" t="s">
        <v>4034</v>
      </c>
      <c r="E5795" t="s">
        <v>5260</v>
      </c>
      <c r="F5795" t="s">
        <v>3753</v>
      </c>
      <c r="G5795">
        <v>206401440</v>
      </c>
      <c r="I5795" t="s">
        <v>3601</v>
      </c>
      <c r="J5795" t="s">
        <v>6750</v>
      </c>
      <c r="K5795" t="s">
        <v>3624</v>
      </c>
      <c r="L5795" t="s">
        <v>6928</v>
      </c>
      <c r="M5795">
        <v>12.5</v>
      </c>
      <c r="N5795">
        <v>19.600000000000001</v>
      </c>
      <c r="O5795">
        <v>11</v>
      </c>
      <c r="P5795">
        <v>11.7</v>
      </c>
      <c r="Q5795">
        <v>18</v>
      </c>
      <c r="R5795">
        <v>9.5</v>
      </c>
      <c r="S5795" t="b">
        <v>0</v>
      </c>
      <c r="T5795" t="b">
        <v>0</v>
      </c>
      <c r="U5795" t="b">
        <v>1</v>
      </c>
      <c r="V5795">
        <v>17000</v>
      </c>
      <c r="W5795">
        <v>15000</v>
      </c>
      <c r="X5795">
        <v>2.27</v>
      </c>
      <c r="Y5795">
        <v>19000</v>
      </c>
      <c r="Z5795">
        <v>2.02</v>
      </c>
    </row>
    <row r="5796" spans="1:26">
      <c r="A5796">
        <v>207742454</v>
      </c>
      <c r="B5796" t="s">
        <v>7552</v>
      </c>
      <c r="C5796" t="s">
        <v>3597</v>
      </c>
      <c r="D5796" t="s">
        <v>4034</v>
      </c>
      <c r="E5796" t="s">
        <v>5257</v>
      </c>
      <c r="F5796" t="s">
        <v>3753</v>
      </c>
      <c r="G5796">
        <v>207742454</v>
      </c>
      <c r="I5796" t="s">
        <v>3601</v>
      </c>
      <c r="J5796" t="s">
        <v>6487</v>
      </c>
      <c r="K5796" t="s">
        <v>3624</v>
      </c>
      <c r="L5796" t="s">
        <v>8010</v>
      </c>
      <c r="M5796">
        <v>12.5</v>
      </c>
      <c r="N5796">
        <v>19.600000000000001</v>
      </c>
      <c r="O5796">
        <v>11</v>
      </c>
      <c r="P5796">
        <v>11.7</v>
      </c>
      <c r="Q5796">
        <v>18</v>
      </c>
      <c r="R5796">
        <v>9.5</v>
      </c>
      <c r="S5796" t="b">
        <v>0</v>
      </c>
      <c r="T5796" t="b">
        <v>0</v>
      </c>
      <c r="U5796" t="b">
        <v>1</v>
      </c>
      <c r="V5796">
        <v>17000</v>
      </c>
      <c r="W5796">
        <v>15000</v>
      </c>
      <c r="X5796">
        <v>2.27</v>
      </c>
      <c r="Y5796">
        <v>19000</v>
      </c>
      <c r="Z5796">
        <v>2.02</v>
      </c>
    </row>
    <row r="5797" spans="1:26">
      <c r="A5797">
        <v>207742333</v>
      </c>
      <c r="B5797" t="s">
        <v>7552</v>
      </c>
      <c r="C5797" t="s">
        <v>3597</v>
      </c>
      <c r="D5797" t="s">
        <v>4034</v>
      </c>
      <c r="E5797" t="s">
        <v>5222</v>
      </c>
      <c r="F5797" t="s">
        <v>3753</v>
      </c>
      <c r="G5797">
        <v>207742333</v>
      </c>
      <c r="I5797" t="s">
        <v>3601</v>
      </c>
      <c r="J5797" t="s">
        <v>6075</v>
      </c>
      <c r="K5797" t="s">
        <v>3624</v>
      </c>
      <c r="L5797" t="s">
        <v>7043</v>
      </c>
      <c r="M5797">
        <v>12.5</v>
      </c>
      <c r="N5797">
        <v>19.600000000000001</v>
      </c>
      <c r="O5797">
        <v>11</v>
      </c>
      <c r="P5797">
        <v>11.7</v>
      </c>
      <c r="Q5797">
        <v>18</v>
      </c>
      <c r="R5797">
        <v>9.5</v>
      </c>
      <c r="S5797" t="b">
        <v>0</v>
      </c>
      <c r="T5797" t="b">
        <v>0</v>
      </c>
      <c r="U5797" t="b">
        <v>1</v>
      </c>
      <c r="V5797">
        <v>17000</v>
      </c>
      <c r="W5797">
        <v>15000</v>
      </c>
      <c r="X5797">
        <v>2.27</v>
      </c>
      <c r="Y5797">
        <v>19000</v>
      </c>
      <c r="Z5797">
        <v>2.02</v>
      </c>
    </row>
    <row r="5798" spans="1:26">
      <c r="A5798">
        <v>207571390</v>
      </c>
      <c r="B5798" t="s">
        <v>7552</v>
      </c>
      <c r="C5798" t="s">
        <v>3597</v>
      </c>
      <c r="D5798" t="s">
        <v>4034</v>
      </c>
      <c r="E5798" t="s">
        <v>5413</v>
      </c>
      <c r="F5798" t="s">
        <v>3753</v>
      </c>
      <c r="G5798">
        <v>207571390</v>
      </c>
      <c r="I5798" t="s">
        <v>3601</v>
      </c>
      <c r="J5798" t="s">
        <v>7982</v>
      </c>
      <c r="K5798" t="s">
        <v>3624</v>
      </c>
      <c r="L5798" t="s">
        <v>8011</v>
      </c>
      <c r="M5798">
        <v>12.5</v>
      </c>
      <c r="N5798">
        <v>19.600000000000001</v>
      </c>
      <c r="O5798">
        <v>11</v>
      </c>
      <c r="P5798">
        <v>11.7</v>
      </c>
      <c r="Q5798">
        <v>18</v>
      </c>
      <c r="R5798">
        <v>9.5</v>
      </c>
      <c r="S5798" t="b">
        <v>0</v>
      </c>
      <c r="T5798" t="b">
        <v>0</v>
      </c>
      <c r="U5798" t="b">
        <v>1</v>
      </c>
      <c r="V5798">
        <v>17000</v>
      </c>
      <c r="W5798">
        <v>15000</v>
      </c>
      <c r="X5798">
        <v>2.27</v>
      </c>
      <c r="Y5798">
        <v>19000</v>
      </c>
      <c r="Z5798">
        <v>2.02</v>
      </c>
    </row>
    <row r="5799" spans="1:26">
      <c r="A5799">
        <v>207742523</v>
      </c>
      <c r="B5799" t="s">
        <v>7552</v>
      </c>
      <c r="C5799" t="s">
        <v>3597</v>
      </c>
      <c r="D5799" t="s">
        <v>4034</v>
      </c>
      <c r="E5799" t="s">
        <v>5260</v>
      </c>
      <c r="F5799" t="s">
        <v>3753</v>
      </c>
      <c r="G5799">
        <v>207742523</v>
      </c>
      <c r="I5799" t="s">
        <v>3601</v>
      </c>
      <c r="J5799" t="s">
        <v>6574</v>
      </c>
      <c r="K5799" t="s">
        <v>3624</v>
      </c>
      <c r="L5799" t="s">
        <v>8010</v>
      </c>
      <c r="M5799">
        <v>12.5</v>
      </c>
      <c r="N5799">
        <v>19.600000000000001</v>
      </c>
      <c r="O5799">
        <v>11</v>
      </c>
      <c r="P5799">
        <v>11.7</v>
      </c>
      <c r="Q5799">
        <v>18</v>
      </c>
      <c r="R5799">
        <v>9.5</v>
      </c>
      <c r="S5799" t="b">
        <v>0</v>
      </c>
      <c r="T5799" t="b">
        <v>0</v>
      </c>
      <c r="U5799" t="b">
        <v>1</v>
      </c>
      <c r="V5799">
        <v>17000</v>
      </c>
      <c r="W5799">
        <v>15000</v>
      </c>
      <c r="X5799">
        <v>2.27</v>
      </c>
      <c r="Y5799">
        <v>19000</v>
      </c>
      <c r="Z5799">
        <v>2.02</v>
      </c>
    </row>
    <row r="5800" spans="1:26">
      <c r="A5800">
        <v>207827156</v>
      </c>
      <c r="B5800" t="s">
        <v>7552</v>
      </c>
      <c r="C5800" t="s">
        <v>3597</v>
      </c>
      <c r="D5800" t="s">
        <v>4034</v>
      </c>
      <c r="E5800" t="s">
        <v>5440</v>
      </c>
      <c r="F5800" t="s">
        <v>3753</v>
      </c>
      <c r="G5800">
        <v>207827156</v>
      </c>
      <c r="I5800" t="s">
        <v>3601</v>
      </c>
      <c r="J5800" t="s">
        <v>8009</v>
      </c>
      <c r="K5800" t="s">
        <v>3624</v>
      </c>
      <c r="L5800" t="s">
        <v>6650</v>
      </c>
      <c r="M5800">
        <v>12.5</v>
      </c>
      <c r="N5800">
        <v>19.600000000000001</v>
      </c>
      <c r="O5800">
        <v>11</v>
      </c>
      <c r="P5800">
        <v>11.7</v>
      </c>
      <c r="Q5800">
        <v>18</v>
      </c>
      <c r="R5800">
        <v>9.5</v>
      </c>
      <c r="S5800" t="b">
        <v>0</v>
      </c>
      <c r="T5800" t="b">
        <v>0</v>
      </c>
      <c r="U5800" t="b">
        <v>1</v>
      </c>
      <c r="V5800">
        <v>17000</v>
      </c>
      <c r="W5800">
        <v>15000</v>
      </c>
      <c r="X5800">
        <v>2.27</v>
      </c>
      <c r="Y5800">
        <v>19000</v>
      </c>
      <c r="Z5800">
        <v>2.02</v>
      </c>
    </row>
    <row r="5801" spans="1:26">
      <c r="A5801">
        <v>207827158</v>
      </c>
      <c r="B5801" t="s">
        <v>7552</v>
      </c>
      <c r="C5801" t="s">
        <v>3597</v>
      </c>
      <c r="D5801" t="s">
        <v>4034</v>
      </c>
      <c r="E5801" t="s">
        <v>5440</v>
      </c>
      <c r="F5801" t="s">
        <v>3621</v>
      </c>
      <c r="G5801">
        <v>207827158</v>
      </c>
      <c r="I5801" t="s">
        <v>3622</v>
      </c>
      <c r="J5801" t="s">
        <v>8005</v>
      </c>
      <c r="K5801" t="s">
        <v>3624</v>
      </c>
      <c r="L5801" t="s">
        <v>6628</v>
      </c>
      <c r="M5801">
        <v>13</v>
      </c>
      <c r="N5801">
        <v>23</v>
      </c>
      <c r="O5801">
        <v>11.5</v>
      </c>
      <c r="P5801">
        <v>13</v>
      </c>
      <c r="Q5801">
        <v>23.6</v>
      </c>
      <c r="R5801">
        <v>10</v>
      </c>
      <c r="S5801" t="b">
        <v>0</v>
      </c>
      <c r="T5801" t="b">
        <v>0</v>
      </c>
      <c r="U5801" t="b">
        <v>1</v>
      </c>
      <c r="V5801">
        <v>12000</v>
      </c>
      <c r="W5801">
        <v>9600</v>
      </c>
      <c r="X5801">
        <v>2.56</v>
      </c>
      <c r="Y5801">
        <v>12900</v>
      </c>
      <c r="Z5801">
        <v>2.2000000000000002</v>
      </c>
    </row>
    <row r="5802" spans="1:26">
      <c r="A5802">
        <v>207742458</v>
      </c>
      <c r="B5802" t="s">
        <v>7552</v>
      </c>
      <c r="C5802" t="s">
        <v>3597</v>
      </c>
      <c r="D5802" t="s">
        <v>4034</v>
      </c>
      <c r="E5802" t="s">
        <v>5257</v>
      </c>
      <c r="F5802" t="s">
        <v>3621</v>
      </c>
      <c r="G5802">
        <v>207742458</v>
      </c>
      <c r="I5802" t="s">
        <v>3622</v>
      </c>
      <c r="J5802" t="s">
        <v>6483</v>
      </c>
      <c r="K5802" t="s">
        <v>3624</v>
      </c>
      <c r="L5802" t="s">
        <v>8003</v>
      </c>
      <c r="M5802">
        <v>13</v>
      </c>
      <c r="N5802">
        <v>23</v>
      </c>
      <c r="O5802">
        <v>11.5</v>
      </c>
      <c r="P5802">
        <v>13</v>
      </c>
      <c r="Q5802">
        <v>23.6</v>
      </c>
      <c r="R5802">
        <v>10</v>
      </c>
      <c r="S5802" t="b">
        <v>0</v>
      </c>
      <c r="T5802" t="b">
        <v>0</v>
      </c>
      <c r="U5802" t="b">
        <v>1</v>
      </c>
      <c r="V5802">
        <v>12000</v>
      </c>
      <c r="W5802">
        <v>9600</v>
      </c>
      <c r="X5802">
        <v>2.56</v>
      </c>
      <c r="Y5802">
        <v>12900</v>
      </c>
      <c r="Z5802">
        <v>2.2000000000000002</v>
      </c>
    </row>
    <row r="5803" spans="1:26">
      <c r="A5803">
        <v>207742527</v>
      </c>
      <c r="B5803" t="s">
        <v>7552</v>
      </c>
      <c r="C5803" t="s">
        <v>3597</v>
      </c>
      <c r="D5803" t="s">
        <v>4034</v>
      </c>
      <c r="E5803" t="s">
        <v>5260</v>
      </c>
      <c r="F5803" t="s">
        <v>3621</v>
      </c>
      <c r="G5803">
        <v>207742527</v>
      </c>
      <c r="I5803" t="s">
        <v>3622</v>
      </c>
      <c r="J5803" t="s">
        <v>6582</v>
      </c>
      <c r="K5803" t="s">
        <v>3624</v>
      </c>
      <c r="L5803" t="s">
        <v>8003</v>
      </c>
      <c r="M5803">
        <v>13</v>
      </c>
      <c r="N5803">
        <v>23</v>
      </c>
      <c r="O5803">
        <v>11.5</v>
      </c>
      <c r="P5803">
        <v>13</v>
      </c>
      <c r="Q5803">
        <v>23.6</v>
      </c>
      <c r="R5803">
        <v>10</v>
      </c>
      <c r="S5803" t="b">
        <v>0</v>
      </c>
      <c r="T5803" t="b">
        <v>0</v>
      </c>
      <c r="U5803" t="b">
        <v>1</v>
      </c>
      <c r="V5803">
        <v>12000</v>
      </c>
      <c r="W5803">
        <v>9600</v>
      </c>
      <c r="X5803">
        <v>2.56</v>
      </c>
      <c r="Y5803">
        <v>12900</v>
      </c>
      <c r="Z5803">
        <v>2.2000000000000002</v>
      </c>
    </row>
    <row r="5804" spans="1:26">
      <c r="A5804">
        <v>207571389</v>
      </c>
      <c r="B5804" t="s">
        <v>7552</v>
      </c>
      <c r="C5804" t="s">
        <v>3597</v>
      </c>
      <c r="D5804" t="s">
        <v>4034</v>
      </c>
      <c r="E5804" t="s">
        <v>5413</v>
      </c>
      <c r="F5804" t="s">
        <v>3621</v>
      </c>
      <c r="G5804">
        <v>207571389</v>
      </c>
      <c r="I5804" t="s">
        <v>3622</v>
      </c>
      <c r="J5804" t="s">
        <v>7977</v>
      </c>
      <c r="K5804" t="s">
        <v>3624</v>
      </c>
      <c r="L5804" t="s">
        <v>8008</v>
      </c>
      <c r="M5804">
        <v>13</v>
      </c>
      <c r="N5804">
        <v>23</v>
      </c>
      <c r="O5804">
        <v>11.5</v>
      </c>
      <c r="P5804">
        <v>13</v>
      </c>
      <c r="Q5804">
        <v>23.6</v>
      </c>
      <c r="R5804">
        <v>10</v>
      </c>
      <c r="S5804" t="b">
        <v>0</v>
      </c>
      <c r="T5804" t="b">
        <v>0</v>
      </c>
      <c r="U5804" t="b">
        <v>1</v>
      </c>
      <c r="V5804">
        <v>12000</v>
      </c>
      <c r="W5804">
        <v>9600</v>
      </c>
      <c r="X5804">
        <v>2.56</v>
      </c>
      <c r="Y5804">
        <v>12900</v>
      </c>
      <c r="Z5804">
        <v>2.2000000000000002</v>
      </c>
    </row>
    <row r="5805" spans="1:26">
      <c r="A5805">
        <v>207742331</v>
      </c>
      <c r="B5805" t="s">
        <v>7552</v>
      </c>
      <c r="C5805" t="s">
        <v>3597</v>
      </c>
      <c r="D5805" t="s">
        <v>4034</v>
      </c>
      <c r="E5805" t="s">
        <v>5222</v>
      </c>
      <c r="F5805" t="s">
        <v>3621</v>
      </c>
      <c r="G5805">
        <v>207742331</v>
      </c>
      <c r="I5805" t="s">
        <v>3622</v>
      </c>
      <c r="J5805" t="s">
        <v>6081</v>
      </c>
      <c r="K5805" t="s">
        <v>3624</v>
      </c>
      <c r="L5805" t="s">
        <v>6969</v>
      </c>
      <c r="M5805">
        <v>13</v>
      </c>
      <c r="N5805">
        <v>23</v>
      </c>
      <c r="O5805">
        <v>11.5</v>
      </c>
      <c r="P5805">
        <v>13</v>
      </c>
      <c r="Q5805">
        <v>23.6</v>
      </c>
      <c r="R5805">
        <v>10</v>
      </c>
      <c r="S5805" t="b">
        <v>0</v>
      </c>
      <c r="T5805" t="b">
        <v>0</v>
      </c>
      <c r="U5805" t="b">
        <v>1</v>
      </c>
      <c r="V5805">
        <v>12000</v>
      </c>
      <c r="W5805">
        <v>9600</v>
      </c>
      <c r="X5805">
        <v>2.56</v>
      </c>
      <c r="Y5805">
        <v>12900</v>
      </c>
      <c r="Z5805">
        <v>2.2000000000000002</v>
      </c>
    </row>
    <row r="5806" spans="1:26">
      <c r="A5806">
        <v>207742453</v>
      </c>
      <c r="B5806" t="s">
        <v>7552</v>
      </c>
      <c r="C5806" t="s">
        <v>3597</v>
      </c>
      <c r="D5806" t="s">
        <v>4034</v>
      </c>
      <c r="E5806" t="s">
        <v>5257</v>
      </c>
      <c r="F5806" t="s">
        <v>3753</v>
      </c>
      <c r="G5806">
        <v>207742453</v>
      </c>
      <c r="I5806" t="s">
        <v>3601</v>
      </c>
      <c r="J5806" t="s">
        <v>6483</v>
      </c>
      <c r="K5806" t="s">
        <v>3624</v>
      </c>
      <c r="L5806" t="s">
        <v>8002</v>
      </c>
      <c r="M5806">
        <v>13</v>
      </c>
      <c r="N5806">
        <v>21.5</v>
      </c>
      <c r="O5806">
        <v>11.5</v>
      </c>
      <c r="P5806">
        <v>11.7</v>
      </c>
      <c r="Q5806">
        <v>19.5</v>
      </c>
      <c r="R5806">
        <v>10</v>
      </c>
      <c r="S5806" t="b">
        <v>0</v>
      </c>
      <c r="T5806" t="b">
        <v>0</v>
      </c>
      <c r="U5806" t="b">
        <v>1</v>
      </c>
      <c r="V5806">
        <v>12000</v>
      </c>
      <c r="W5806">
        <v>10600</v>
      </c>
      <c r="X5806">
        <v>2.5099999999999998</v>
      </c>
      <c r="Y5806">
        <v>12600</v>
      </c>
      <c r="Z5806">
        <v>1.95</v>
      </c>
    </row>
    <row r="5807" spans="1:26">
      <c r="A5807">
        <v>207742330</v>
      </c>
      <c r="B5807" t="s">
        <v>7552</v>
      </c>
      <c r="C5807" t="s">
        <v>3597</v>
      </c>
      <c r="D5807" t="s">
        <v>4034</v>
      </c>
      <c r="E5807" t="s">
        <v>5222</v>
      </c>
      <c r="F5807" t="s">
        <v>3753</v>
      </c>
      <c r="G5807">
        <v>207742330</v>
      </c>
      <c r="I5807" t="s">
        <v>3601</v>
      </c>
      <c r="J5807" t="s">
        <v>6081</v>
      </c>
      <c r="K5807" t="s">
        <v>3624</v>
      </c>
      <c r="L5807" t="s">
        <v>7046</v>
      </c>
      <c r="M5807">
        <v>13</v>
      </c>
      <c r="N5807">
        <v>21.5</v>
      </c>
      <c r="O5807">
        <v>11.5</v>
      </c>
      <c r="P5807">
        <v>11.7</v>
      </c>
      <c r="Q5807">
        <v>19.5</v>
      </c>
      <c r="R5807">
        <v>10</v>
      </c>
      <c r="S5807" t="b">
        <v>0</v>
      </c>
      <c r="T5807" t="b">
        <v>0</v>
      </c>
      <c r="U5807" t="b">
        <v>1</v>
      </c>
      <c r="V5807">
        <v>12000</v>
      </c>
      <c r="W5807">
        <v>10600</v>
      </c>
      <c r="X5807">
        <v>2.5099999999999998</v>
      </c>
      <c r="Y5807">
        <v>12600</v>
      </c>
      <c r="Z5807">
        <v>1.95</v>
      </c>
    </row>
    <row r="5808" spans="1:26">
      <c r="A5808">
        <v>207571387</v>
      </c>
      <c r="B5808" t="s">
        <v>7552</v>
      </c>
      <c r="C5808" t="s">
        <v>3597</v>
      </c>
      <c r="D5808" t="s">
        <v>4034</v>
      </c>
      <c r="E5808" t="s">
        <v>5413</v>
      </c>
      <c r="F5808" t="s">
        <v>3753</v>
      </c>
      <c r="G5808">
        <v>207571387</v>
      </c>
      <c r="I5808" t="s">
        <v>3601</v>
      </c>
      <c r="J5808" t="s">
        <v>7977</v>
      </c>
      <c r="K5808" t="s">
        <v>3624</v>
      </c>
      <c r="L5808" t="s">
        <v>8007</v>
      </c>
      <c r="M5808">
        <v>13</v>
      </c>
      <c r="N5808">
        <v>21.5</v>
      </c>
      <c r="O5808">
        <v>11.5</v>
      </c>
      <c r="P5808">
        <v>11.7</v>
      </c>
      <c r="Q5808">
        <v>19.5</v>
      </c>
      <c r="R5808">
        <v>10</v>
      </c>
      <c r="S5808" t="b">
        <v>0</v>
      </c>
      <c r="T5808" t="b">
        <v>0</v>
      </c>
      <c r="U5808" t="b">
        <v>1</v>
      </c>
      <c r="V5808">
        <v>12000</v>
      </c>
      <c r="W5808">
        <v>10600</v>
      </c>
      <c r="X5808">
        <v>2.5099999999999998</v>
      </c>
      <c r="Y5808">
        <v>12600</v>
      </c>
      <c r="Z5808">
        <v>1.95</v>
      </c>
    </row>
    <row r="5809" spans="1:26">
      <c r="A5809">
        <v>207742522</v>
      </c>
      <c r="B5809" t="s">
        <v>7552</v>
      </c>
      <c r="C5809" t="s">
        <v>3597</v>
      </c>
      <c r="D5809" t="s">
        <v>4034</v>
      </c>
      <c r="E5809" t="s">
        <v>5260</v>
      </c>
      <c r="F5809" t="s">
        <v>3753</v>
      </c>
      <c r="G5809">
        <v>207742522</v>
      </c>
      <c r="I5809" t="s">
        <v>3601</v>
      </c>
      <c r="J5809" t="s">
        <v>6582</v>
      </c>
      <c r="K5809" t="s">
        <v>3624</v>
      </c>
      <c r="L5809" t="s">
        <v>8002</v>
      </c>
      <c r="M5809">
        <v>13</v>
      </c>
      <c r="N5809">
        <v>21.5</v>
      </c>
      <c r="O5809">
        <v>11.5</v>
      </c>
      <c r="P5809">
        <v>11.7</v>
      </c>
      <c r="Q5809">
        <v>19.5</v>
      </c>
      <c r="R5809">
        <v>10</v>
      </c>
      <c r="S5809" t="b">
        <v>0</v>
      </c>
      <c r="T5809" t="b">
        <v>0</v>
      </c>
      <c r="U5809" t="b">
        <v>1</v>
      </c>
      <c r="V5809">
        <v>12000</v>
      </c>
      <c r="W5809">
        <v>10600</v>
      </c>
      <c r="X5809">
        <v>2.5099999999999998</v>
      </c>
      <c r="Y5809">
        <v>12600</v>
      </c>
      <c r="Z5809">
        <v>1.95</v>
      </c>
    </row>
    <row r="5810" spans="1:26">
      <c r="A5810">
        <v>207827155</v>
      </c>
      <c r="B5810" t="s">
        <v>7552</v>
      </c>
      <c r="C5810" t="s">
        <v>3597</v>
      </c>
      <c r="D5810" t="s">
        <v>4034</v>
      </c>
      <c r="E5810" t="s">
        <v>5440</v>
      </c>
      <c r="F5810" t="s">
        <v>3753</v>
      </c>
      <c r="G5810">
        <v>207827155</v>
      </c>
      <c r="I5810" t="s">
        <v>3601</v>
      </c>
      <c r="J5810" t="s">
        <v>8005</v>
      </c>
      <c r="K5810" t="s">
        <v>3624</v>
      </c>
      <c r="L5810" t="s">
        <v>8006</v>
      </c>
      <c r="M5810">
        <v>13</v>
      </c>
      <c r="N5810">
        <v>21.5</v>
      </c>
      <c r="O5810">
        <v>11.5</v>
      </c>
      <c r="P5810">
        <v>11.7</v>
      </c>
      <c r="Q5810">
        <v>19.5</v>
      </c>
      <c r="R5810">
        <v>10</v>
      </c>
      <c r="S5810" t="b">
        <v>0</v>
      </c>
      <c r="T5810" t="b">
        <v>0</v>
      </c>
      <c r="U5810" t="b">
        <v>1</v>
      </c>
      <c r="V5810">
        <v>12000</v>
      </c>
      <c r="W5810">
        <v>10600</v>
      </c>
      <c r="X5810">
        <v>2.5099999999999998</v>
      </c>
      <c r="Y5810">
        <v>12600</v>
      </c>
      <c r="Z5810">
        <v>1.95</v>
      </c>
    </row>
    <row r="5811" spans="1:26">
      <c r="A5811">
        <v>210605807</v>
      </c>
      <c r="B5811" t="s">
        <v>7552</v>
      </c>
      <c r="C5811" t="s">
        <v>3597</v>
      </c>
      <c r="D5811" t="s">
        <v>4034</v>
      </c>
      <c r="E5811" t="s">
        <v>7974</v>
      </c>
      <c r="F5811" t="s">
        <v>3849</v>
      </c>
      <c r="G5811">
        <v>210605807</v>
      </c>
      <c r="I5811" t="s">
        <v>3622</v>
      </c>
      <c r="J5811" t="s">
        <v>7745</v>
      </c>
      <c r="K5811" t="s">
        <v>3624</v>
      </c>
      <c r="L5811" t="s">
        <v>7800</v>
      </c>
      <c r="M5811">
        <v>12.7</v>
      </c>
      <c r="N5811">
        <v>21.5</v>
      </c>
      <c r="O5811">
        <v>10.6</v>
      </c>
      <c r="P5811">
        <v>12.7</v>
      </c>
      <c r="Q5811">
        <v>22.3</v>
      </c>
      <c r="R5811">
        <v>10.199999999999999</v>
      </c>
      <c r="S5811" t="b">
        <v>0</v>
      </c>
      <c r="T5811" t="b">
        <v>0</v>
      </c>
      <c r="U5811" t="b">
        <v>1</v>
      </c>
      <c r="V5811">
        <v>12000</v>
      </c>
      <c r="W5811">
        <v>9900</v>
      </c>
      <c r="X5811">
        <v>2.5499999999999998</v>
      </c>
      <c r="Y5811">
        <v>14000</v>
      </c>
      <c r="Z5811">
        <v>2.29</v>
      </c>
    </row>
    <row r="5812" spans="1:26">
      <c r="A5812">
        <v>207827152</v>
      </c>
      <c r="B5812" t="s">
        <v>7552</v>
      </c>
      <c r="C5812" t="s">
        <v>3597</v>
      </c>
      <c r="D5812" t="s">
        <v>4034</v>
      </c>
      <c r="E5812" t="s">
        <v>5440</v>
      </c>
      <c r="F5812" t="s">
        <v>3849</v>
      </c>
      <c r="G5812">
        <v>207827152</v>
      </c>
      <c r="I5812" t="s">
        <v>3622</v>
      </c>
      <c r="J5812" t="s">
        <v>8005</v>
      </c>
      <c r="K5812" t="s">
        <v>3624</v>
      </c>
      <c r="L5812" t="s">
        <v>6627</v>
      </c>
      <c r="M5812">
        <v>12.7</v>
      </c>
      <c r="N5812">
        <v>21.5</v>
      </c>
      <c r="O5812">
        <v>10.6</v>
      </c>
      <c r="P5812">
        <v>12.7</v>
      </c>
      <c r="Q5812">
        <v>22.3</v>
      </c>
      <c r="R5812">
        <v>10.199999999999999</v>
      </c>
      <c r="S5812" t="b">
        <v>0</v>
      </c>
      <c r="T5812" t="b">
        <v>0</v>
      </c>
      <c r="U5812" t="b">
        <v>1</v>
      </c>
      <c r="V5812">
        <v>12000</v>
      </c>
      <c r="W5812">
        <v>9900</v>
      </c>
      <c r="X5812">
        <v>2.5499999999999998</v>
      </c>
      <c r="Y5812">
        <v>14000</v>
      </c>
      <c r="Z5812">
        <v>2.29</v>
      </c>
    </row>
    <row r="5813" spans="1:26">
      <c r="A5813">
        <v>207742509</v>
      </c>
      <c r="B5813" t="s">
        <v>7552</v>
      </c>
      <c r="C5813" t="s">
        <v>3597</v>
      </c>
      <c r="D5813" t="s">
        <v>4034</v>
      </c>
      <c r="E5813" t="s">
        <v>5260</v>
      </c>
      <c r="F5813" t="s">
        <v>3849</v>
      </c>
      <c r="G5813">
        <v>207742509</v>
      </c>
      <c r="I5813" t="s">
        <v>3622</v>
      </c>
      <c r="J5813" t="s">
        <v>6582</v>
      </c>
      <c r="K5813" t="s">
        <v>3624</v>
      </c>
      <c r="L5813" t="s">
        <v>7995</v>
      </c>
      <c r="M5813">
        <v>12.7</v>
      </c>
      <c r="N5813">
        <v>21.5</v>
      </c>
      <c r="O5813">
        <v>10.6</v>
      </c>
      <c r="P5813">
        <v>12.7</v>
      </c>
      <c r="Q5813">
        <v>22.3</v>
      </c>
      <c r="R5813">
        <v>10.199999999999999</v>
      </c>
      <c r="S5813" t="b">
        <v>0</v>
      </c>
      <c r="T5813" t="b">
        <v>0</v>
      </c>
      <c r="U5813" t="b">
        <v>1</v>
      </c>
      <c r="V5813">
        <v>12000</v>
      </c>
      <c r="W5813">
        <v>9900</v>
      </c>
      <c r="X5813">
        <v>2.5499999999999998</v>
      </c>
      <c r="Y5813">
        <v>14000</v>
      </c>
      <c r="Z5813">
        <v>2.29</v>
      </c>
    </row>
    <row r="5814" spans="1:26">
      <c r="A5814">
        <v>207571388</v>
      </c>
      <c r="B5814" t="s">
        <v>7552</v>
      </c>
      <c r="C5814" t="s">
        <v>3597</v>
      </c>
      <c r="D5814" t="s">
        <v>4034</v>
      </c>
      <c r="E5814" t="s">
        <v>5413</v>
      </c>
      <c r="F5814" t="s">
        <v>3849</v>
      </c>
      <c r="G5814">
        <v>207571388</v>
      </c>
      <c r="I5814" t="s">
        <v>3622</v>
      </c>
      <c r="J5814" t="s">
        <v>7977</v>
      </c>
      <c r="K5814" t="s">
        <v>3624</v>
      </c>
      <c r="L5814" t="s">
        <v>8004</v>
      </c>
      <c r="M5814">
        <v>12.7</v>
      </c>
      <c r="N5814">
        <v>21.5</v>
      </c>
      <c r="O5814">
        <v>10.6</v>
      </c>
      <c r="P5814">
        <v>12.7</v>
      </c>
      <c r="Q5814">
        <v>22.3</v>
      </c>
      <c r="R5814">
        <v>10.199999999999999</v>
      </c>
      <c r="S5814" t="b">
        <v>0</v>
      </c>
      <c r="T5814" t="b">
        <v>0</v>
      </c>
      <c r="U5814" t="b">
        <v>1</v>
      </c>
      <c r="V5814">
        <v>12000</v>
      </c>
      <c r="W5814">
        <v>9900</v>
      </c>
      <c r="X5814">
        <v>2.5499999999999998</v>
      </c>
      <c r="Y5814">
        <v>14000</v>
      </c>
      <c r="Z5814">
        <v>2.29</v>
      </c>
    </row>
    <row r="5815" spans="1:26">
      <c r="A5815">
        <v>207742329</v>
      </c>
      <c r="B5815" t="s">
        <v>7552</v>
      </c>
      <c r="C5815" t="s">
        <v>3597</v>
      </c>
      <c r="D5815" t="s">
        <v>4034</v>
      </c>
      <c r="E5815" t="s">
        <v>5222</v>
      </c>
      <c r="F5815" t="s">
        <v>3849</v>
      </c>
      <c r="G5815">
        <v>207742329</v>
      </c>
      <c r="I5815" t="s">
        <v>3622</v>
      </c>
      <c r="J5815" t="s">
        <v>6081</v>
      </c>
      <c r="K5815" t="s">
        <v>3624</v>
      </c>
      <c r="L5815" t="s">
        <v>6970</v>
      </c>
      <c r="M5815">
        <v>12.7</v>
      </c>
      <c r="N5815">
        <v>21.5</v>
      </c>
      <c r="O5815">
        <v>10.6</v>
      </c>
      <c r="P5815">
        <v>12.7</v>
      </c>
      <c r="Q5815">
        <v>22.3</v>
      </c>
      <c r="R5815">
        <v>10.199999999999999</v>
      </c>
      <c r="S5815" t="b">
        <v>0</v>
      </c>
      <c r="T5815" t="b">
        <v>0</v>
      </c>
      <c r="U5815" t="b">
        <v>1</v>
      </c>
      <c r="V5815">
        <v>12000</v>
      </c>
      <c r="W5815">
        <v>9900</v>
      </c>
      <c r="X5815">
        <v>2.5499999999999998</v>
      </c>
      <c r="Y5815">
        <v>14000</v>
      </c>
      <c r="Z5815">
        <v>2.29</v>
      </c>
    </row>
    <row r="5816" spans="1:26">
      <c r="A5816">
        <v>207742440</v>
      </c>
      <c r="B5816" t="s">
        <v>7552</v>
      </c>
      <c r="C5816" t="s">
        <v>3597</v>
      </c>
      <c r="D5816" t="s">
        <v>4034</v>
      </c>
      <c r="E5816" t="s">
        <v>5257</v>
      </c>
      <c r="F5816" t="s">
        <v>3849</v>
      </c>
      <c r="G5816">
        <v>207742440</v>
      </c>
      <c r="I5816" t="s">
        <v>3622</v>
      </c>
      <c r="J5816" t="s">
        <v>6483</v>
      </c>
      <c r="K5816" t="s">
        <v>3624</v>
      </c>
      <c r="L5816" t="s">
        <v>7995</v>
      </c>
      <c r="M5816">
        <v>12.7</v>
      </c>
      <c r="N5816">
        <v>21.5</v>
      </c>
      <c r="O5816">
        <v>10.6</v>
      </c>
      <c r="P5816">
        <v>12.7</v>
      </c>
      <c r="Q5816">
        <v>22.3</v>
      </c>
      <c r="R5816">
        <v>10.199999999999999</v>
      </c>
      <c r="S5816" t="b">
        <v>0</v>
      </c>
      <c r="T5816" t="b">
        <v>0</v>
      </c>
      <c r="U5816" t="b">
        <v>1</v>
      </c>
      <c r="V5816">
        <v>12000</v>
      </c>
      <c r="W5816">
        <v>9900</v>
      </c>
      <c r="X5816">
        <v>2.5499999999999998</v>
      </c>
      <c r="Y5816">
        <v>14000</v>
      </c>
      <c r="Z5816">
        <v>2.29</v>
      </c>
    </row>
    <row r="5817" spans="1:26">
      <c r="A5817">
        <v>207742459</v>
      </c>
      <c r="B5817" t="s">
        <v>7552</v>
      </c>
      <c r="C5817" t="s">
        <v>3597</v>
      </c>
      <c r="D5817" t="s">
        <v>4034</v>
      </c>
      <c r="E5817" t="s">
        <v>5257</v>
      </c>
      <c r="F5817" t="s">
        <v>3621</v>
      </c>
      <c r="G5817">
        <v>207742459</v>
      </c>
      <c r="I5817" t="s">
        <v>3622</v>
      </c>
      <c r="J5817" t="s">
        <v>7997</v>
      </c>
      <c r="K5817" t="s">
        <v>3624</v>
      </c>
      <c r="L5817" t="s">
        <v>8003</v>
      </c>
      <c r="M5817">
        <v>13</v>
      </c>
      <c r="N5817">
        <v>21.5</v>
      </c>
      <c r="O5817">
        <v>10</v>
      </c>
      <c r="P5817">
        <v>13</v>
      </c>
      <c r="Q5817">
        <v>22.7</v>
      </c>
      <c r="R5817">
        <v>10.199999999999999</v>
      </c>
      <c r="S5817" t="b">
        <v>0</v>
      </c>
      <c r="T5817" t="b">
        <v>0</v>
      </c>
      <c r="U5817" t="b">
        <v>1</v>
      </c>
      <c r="V5817">
        <v>12000</v>
      </c>
      <c r="W5817">
        <v>9000</v>
      </c>
      <c r="X5817">
        <v>2.69</v>
      </c>
      <c r="Y5817">
        <v>10500</v>
      </c>
      <c r="Z5817">
        <v>2.59</v>
      </c>
    </row>
    <row r="5818" spans="1:26">
      <c r="A5818">
        <v>207742320</v>
      </c>
      <c r="B5818" t="s">
        <v>7552</v>
      </c>
      <c r="C5818" t="s">
        <v>3597</v>
      </c>
      <c r="D5818" t="s">
        <v>4034</v>
      </c>
      <c r="E5818" t="s">
        <v>5222</v>
      </c>
      <c r="F5818" t="s">
        <v>3621</v>
      </c>
      <c r="G5818">
        <v>207742320</v>
      </c>
      <c r="I5818" t="s">
        <v>3622</v>
      </c>
      <c r="J5818" t="s">
        <v>7996</v>
      </c>
      <c r="K5818" t="s">
        <v>3624</v>
      </c>
      <c r="L5818" t="s">
        <v>6969</v>
      </c>
      <c r="M5818">
        <v>13</v>
      </c>
      <c r="N5818">
        <v>21.5</v>
      </c>
      <c r="O5818">
        <v>10</v>
      </c>
      <c r="P5818">
        <v>13</v>
      </c>
      <c r="Q5818">
        <v>22.7</v>
      </c>
      <c r="R5818">
        <v>10.199999999999999</v>
      </c>
      <c r="S5818" t="b">
        <v>0</v>
      </c>
      <c r="T5818" t="b">
        <v>0</v>
      </c>
      <c r="U5818" t="b">
        <v>1</v>
      </c>
      <c r="V5818">
        <v>12000</v>
      </c>
      <c r="W5818">
        <v>9000</v>
      </c>
      <c r="X5818">
        <v>2.69</v>
      </c>
      <c r="Y5818">
        <v>10500</v>
      </c>
      <c r="Z5818">
        <v>2.59</v>
      </c>
    </row>
    <row r="5819" spans="1:26">
      <c r="A5819">
        <v>207742528</v>
      </c>
      <c r="B5819" t="s">
        <v>7552</v>
      </c>
      <c r="C5819" t="s">
        <v>3597</v>
      </c>
      <c r="D5819" t="s">
        <v>4034</v>
      </c>
      <c r="E5819" t="s">
        <v>5260</v>
      </c>
      <c r="F5819" t="s">
        <v>3621</v>
      </c>
      <c r="G5819">
        <v>207742528</v>
      </c>
      <c r="I5819" t="s">
        <v>3622</v>
      </c>
      <c r="J5819" t="s">
        <v>7994</v>
      </c>
      <c r="K5819" t="s">
        <v>3624</v>
      </c>
      <c r="L5819" t="s">
        <v>8003</v>
      </c>
      <c r="M5819">
        <v>13</v>
      </c>
      <c r="N5819">
        <v>21.5</v>
      </c>
      <c r="O5819">
        <v>10</v>
      </c>
      <c r="P5819">
        <v>13</v>
      </c>
      <c r="Q5819">
        <v>22.7</v>
      </c>
      <c r="R5819">
        <v>10.199999999999999</v>
      </c>
      <c r="S5819" t="b">
        <v>0</v>
      </c>
      <c r="T5819" t="b">
        <v>0</v>
      </c>
      <c r="U5819" t="b">
        <v>1</v>
      </c>
      <c r="V5819">
        <v>12000</v>
      </c>
      <c r="W5819">
        <v>9000</v>
      </c>
      <c r="X5819">
        <v>2.69</v>
      </c>
      <c r="Y5819">
        <v>10500</v>
      </c>
      <c r="Z5819">
        <v>2.59</v>
      </c>
    </row>
    <row r="5820" spans="1:26">
      <c r="A5820">
        <v>207742515</v>
      </c>
      <c r="B5820" t="s">
        <v>7552</v>
      </c>
      <c r="C5820" t="s">
        <v>3597</v>
      </c>
      <c r="D5820" t="s">
        <v>4034</v>
      </c>
      <c r="E5820" t="s">
        <v>5260</v>
      </c>
      <c r="F5820" t="s">
        <v>3753</v>
      </c>
      <c r="G5820">
        <v>207742515</v>
      </c>
      <c r="I5820" t="s">
        <v>3601</v>
      </c>
      <c r="J5820" t="s">
        <v>7994</v>
      </c>
      <c r="K5820" t="s">
        <v>3624</v>
      </c>
      <c r="L5820" t="s">
        <v>8002</v>
      </c>
      <c r="M5820">
        <v>12.5</v>
      </c>
      <c r="N5820">
        <v>21.5</v>
      </c>
      <c r="O5820">
        <v>11.5</v>
      </c>
      <c r="P5820">
        <v>11.7</v>
      </c>
      <c r="Q5820">
        <v>19</v>
      </c>
      <c r="R5820">
        <v>10.3</v>
      </c>
      <c r="S5820" t="b">
        <v>0</v>
      </c>
      <c r="T5820" t="b">
        <v>0</v>
      </c>
      <c r="U5820" t="b">
        <v>1</v>
      </c>
      <c r="V5820">
        <v>11500</v>
      </c>
      <c r="W5820">
        <v>9300</v>
      </c>
      <c r="X5820">
        <v>2.78</v>
      </c>
      <c r="Y5820">
        <v>10100</v>
      </c>
      <c r="Z5820">
        <v>2.39</v>
      </c>
    </row>
    <row r="5821" spans="1:26">
      <c r="A5821">
        <v>207742319</v>
      </c>
      <c r="B5821" t="s">
        <v>7552</v>
      </c>
      <c r="C5821" t="s">
        <v>3597</v>
      </c>
      <c r="D5821" t="s">
        <v>4034</v>
      </c>
      <c r="E5821" t="s">
        <v>5222</v>
      </c>
      <c r="F5821" t="s">
        <v>3753</v>
      </c>
      <c r="G5821">
        <v>207742319</v>
      </c>
      <c r="I5821" t="s">
        <v>3601</v>
      </c>
      <c r="J5821" t="s">
        <v>7996</v>
      </c>
      <c r="K5821" t="s">
        <v>3624</v>
      </c>
      <c r="L5821" t="s">
        <v>7046</v>
      </c>
      <c r="M5821">
        <v>12.5</v>
      </c>
      <c r="N5821">
        <v>21.5</v>
      </c>
      <c r="O5821">
        <v>11.5</v>
      </c>
      <c r="P5821">
        <v>11.7</v>
      </c>
      <c r="Q5821">
        <v>19</v>
      </c>
      <c r="R5821">
        <v>10.3</v>
      </c>
      <c r="S5821" t="b">
        <v>0</v>
      </c>
      <c r="T5821" t="b">
        <v>0</v>
      </c>
      <c r="U5821" t="b">
        <v>1</v>
      </c>
      <c r="V5821">
        <v>11500</v>
      </c>
      <c r="W5821">
        <v>9300</v>
      </c>
      <c r="X5821">
        <v>2.78</v>
      </c>
      <c r="Y5821">
        <v>10100</v>
      </c>
      <c r="Z5821">
        <v>2.39</v>
      </c>
    </row>
    <row r="5822" spans="1:26">
      <c r="A5822">
        <v>207742446</v>
      </c>
      <c r="B5822" t="s">
        <v>7552</v>
      </c>
      <c r="C5822" t="s">
        <v>3597</v>
      </c>
      <c r="D5822" t="s">
        <v>4034</v>
      </c>
      <c r="E5822" t="s">
        <v>5257</v>
      </c>
      <c r="F5822" t="s">
        <v>3753</v>
      </c>
      <c r="G5822">
        <v>207742446</v>
      </c>
      <c r="I5822" t="s">
        <v>3601</v>
      </c>
      <c r="J5822" t="s">
        <v>7997</v>
      </c>
      <c r="K5822" t="s">
        <v>3624</v>
      </c>
      <c r="L5822" t="s">
        <v>8002</v>
      </c>
      <c r="M5822">
        <v>12.5</v>
      </c>
      <c r="N5822">
        <v>21.5</v>
      </c>
      <c r="O5822">
        <v>11.5</v>
      </c>
      <c r="P5822">
        <v>11.7</v>
      </c>
      <c r="Q5822">
        <v>19</v>
      </c>
      <c r="R5822">
        <v>10.3</v>
      </c>
      <c r="S5822" t="b">
        <v>0</v>
      </c>
      <c r="T5822" t="b">
        <v>0</v>
      </c>
      <c r="U5822" t="b">
        <v>1</v>
      </c>
      <c r="V5822">
        <v>11500</v>
      </c>
      <c r="W5822">
        <v>9300</v>
      </c>
      <c r="X5822">
        <v>2.78</v>
      </c>
      <c r="Y5822">
        <v>10100</v>
      </c>
      <c r="Z5822">
        <v>2.39</v>
      </c>
    </row>
    <row r="5823" spans="1:26">
      <c r="A5823">
        <v>207742452</v>
      </c>
      <c r="B5823" t="s">
        <v>7552</v>
      </c>
      <c r="C5823" t="s">
        <v>3597</v>
      </c>
      <c r="D5823" t="s">
        <v>4034</v>
      </c>
      <c r="E5823" t="s">
        <v>5257</v>
      </c>
      <c r="F5823" t="s">
        <v>3753</v>
      </c>
      <c r="G5823">
        <v>207742452</v>
      </c>
      <c r="I5823" t="s">
        <v>3601</v>
      </c>
      <c r="J5823" t="s">
        <v>6485</v>
      </c>
      <c r="K5823" t="s">
        <v>3624</v>
      </c>
      <c r="L5823" t="s">
        <v>8000</v>
      </c>
      <c r="M5823">
        <v>14</v>
      </c>
      <c r="N5823">
        <v>23</v>
      </c>
      <c r="O5823">
        <v>12</v>
      </c>
      <c r="P5823">
        <v>13.2</v>
      </c>
      <c r="Q5823">
        <v>20.2</v>
      </c>
      <c r="R5823">
        <v>12</v>
      </c>
      <c r="S5823" t="b">
        <v>0</v>
      </c>
      <c r="T5823" t="b">
        <v>0</v>
      </c>
      <c r="U5823" t="b">
        <v>1</v>
      </c>
      <c r="V5823">
        <v>9000</v>
      </c>
      <c r="W5823">
        <v>10100</v>
      </c>
      <c r="X5823">
        <v>2.41</v>
      </c>
      <c r="Y5823">
        <v>11600</v>
      </c>
      <c r="Z5823">
        <v>1.9</v>
      </c>
    </row>
    <row r="5824" spans="1:26">
      <c r="A5824">
        <v>207742328</v>
      </c>
      <c r="B5824" t="s">
        <v>7552</v>
      </c>
      <c r="C5824" t="s">
        <v>3597</v>
      </c>
      <c r="D5824" t="s">
        <v>4034</v>
      </c>
      <c r="E5824" t="s">
        <v>5222</v>
      </c>
      <c r="F5824" t="s">
        <v>3753</v>
      </c>
      <c r="G5824">
        <v>207742328</v>
      </c>
      <c r="I5824" t="s">
        <v>3601</v>
      </c>
      <c r="J5824" t="s">
        <v>6079</v>
      </c>
      <c r="K5824" t="s">
        <v>3624</v>
      </c>
      <c r="L5824" t="s">
        <v>7047</v>
      </c>
      <c r="M5824">
        <v>14</v>
      </c>
      <c r="N5824">
        <v>23</v>
      </c>
      <c r="O5824">
        <v>12</v>
      </c>
      <c r="P5824">
        <v>13.2</v>
      </c>
      <c r="Q5824">
        <v>20.2</v>
      </c>
      <c r="R5824">
        <v>12</v>
      </c>
      <c r="S5824" t="b">
        <v>0</v>
      </c>
      <c r="T5824" t="b">
        <v>0</v>
      </c>
      <c r="U5824" t="b">
        <v>1</v>
      </c>
      <c r="V5824">
        <v>9000</v>
      </c>
      <c r="W5824">
        <v>10100</v>
      </c>
      <c r="X5824">
        <v>2.41</v>
      </c>
      <c r="Y5824">
        <v>11600</v>
      </c>
      <c r="Z5824">
        <v>1.9</v>
      </c>
    </row>
    <row r="5825" spans="1:26">
      <c r="A5825">
        <v>207742521</v>
      </c>
      <c r="B5825" t="s">
        <v>7552</v>
      </c>
      <c r="C5825" t="s">
        <v>3597</v>
      </c>
      <c r="D5825" t="s">
        <v>4034</v>
      </c>
      <c r="E5825" t="s">
        <v>5260</v>
      </c>
      <c r="F5825" t="s">
        <v>3753</v>
      </c>
      <c r="G5825">
        <v>207742521</v>
      </c>
      <c r="I5825" t="s">
        <v>3601</v>
      </c>
      <c r="J5825" t="s">
        <v>6578</v>
      </c>
      <c r="K5825" t="s">
        <v>3624</v>
      </c>
      <c r="L5825" t="s">
        <v>8000</v>
      </c>
      <c r="M5825">
        <v>14</v>
      </c>
      <c r="N5825">
        <v>23</v>
      </c>
      <c r="O5825">
        <v>12</v>
      </c>
      <c r="P5825">
        <v>13.2</v>
      </c>
      <c r="Q5825">
        <v>20.2</v>
      </c>
      <c r="R5825">
        <v>12</v>
      </c>
      <c r="S5825" t="b">
        <v>0</v>
      </c>
      <c r="T5825" t="b">
        <v>0</v>
      </c>
      <c r="U5825" t="b">
        <v>1</v>
      </c>
      <c r="V5825">
        <v>9000</v>
      </c>
      <c r="W5825">
        <v>10100</v>
      </c>
      <c r="X5825">
        <v>2.41</v>
      </c>
      <c r="Y5825">
        <v>11600</v>
      </c>
      <c r="Z5825">
        <v>1.9</v>
      </c>
    </row>
    <row r="5826" spans="1:26">
      <c r="A5826">
        <v>210605806</v>
      </c>
      <c r="B5826" t="s">
        <v>7552</v>
      </c>
      <c r="C5826" t="s">
        <v>3597</v>
      </c>
      <c r="D5826" t="s">
        <v>4034</v>
      </c>
      <c r="E5826" t="s">
        <v>7974</v>
      </c>
      <c r="F5826" t="s">
        <v>3849</v>
      </c>
      <c r="G5826">
        <v>210605806</v>
      </c>
      <c r="I5826" t="s">
        <v>3622</v>
      </c>
      <c r="J5826" t="s">
        <v>7720</v>
      </c>
      <c r="K5826" t="s">
        <v>3624</v>
      </c>
      <c r="L5826" t="s">
        <v>7787</v>
      </c>
      <c r="M5826">
        <v>13</v>
      </c>
      <c r="N5826">
        <v>20.5</v>
      </c>
      <c r="O5826">
        <v>10.8</v>
      </c>
      <c r="P5826">
        <v>13</v>
      </c>
      <c r="Q5826">
        <v>20.5</v>
      </c>
      <c r="R5826">
        <v>10.3</v>
      </c>
      <c r="S5826" t="b">
        <v>0</v>
      </c>
      <c r="T5826" t="b">
        <v>0</v>
      </c>
      <c r="U5826" t="b">
        <v>1</v>
      </c>
      <c r="V5826">
        <v>9000</v>
      </c>
      <c r="W5826">
        <v>9000</v>
      </c>
      <c r="X5826">
        <v>1.91</v>
      </c>
      <c r="Y5826">
        <v>11000</v>
      </c>
      <c r="Z5826">
        <v>1.69</v>
      </c>
    </row>
    <row r="5827" spans="1:26">
      <c r="A5827">
        <v>207827151</v>
      </c>
      <c r="B5827" t="s">
        <v>7552</v>
      </c>
      <c r="C5827" t="s">
        <v>3597</v>
      </c>
      <c r="D5827" t="s">
        <v>4034</v>
      </c>
      <c r="E5827" t="s">
        <v>5440</v>
      </c>
      <c r="F5827" t="s">
        <v>3849</v>
      </c>
      <c r="G5827">
        <v>207827151</v>
      </c>
      <c r="I5827" t="s">
        <v>3622</v>
      </c>
      <c r="J5827" t="s">
        <v>7999</v>
      </c>
      <c r="K5827" t="s">
        <v>3624</v>
      </c>
      <c r="L5827" t="s">
        <v>6642</v>
      </c>
      <c r="M5827">
        <v>13</v>
      </c>
      <c r="N5827">
        <v>20.5</v>
      </c>
      <c r="O5827">
        <v>10.8</v>
      </c>
      <c r="P5827">
        <v>13</v>
      </c>
      <c r="Q5827">
        <v>20.5</v>
      </c>
      <c r="R5827">
        <v>10.3</v>
      </c>
      <c r="S5827" t="b">
        <v>0</v>
      </c>
      <c r="T5827" t="b">
        <v>0</v>
      </c>
      <c r="U5827" t="b">
        <v>1</v>
      </c>
      <c r="V5827">
        <v>9000</v>
      </c>
      <c r="W5827">
        <v>9000</v>
      </c>
      <c r="X5827">
        <v>1.91</v>
      </c>
      <c r="Y5827">
        <v>11000</v>
      </c>
      <c r="Z5827">
        <v>1.69</v>
      </c>
    </row>
    <row r="5828" spans="1:26">
      <c r="A5828">
        <v>207742508</v>
      </c>
      <c r="B5828" t="s">
        <v>7552</v>
      </c>
      <c r="C5828" t="s">
        <v>3597</v>
      </c>
      <c r="D5828" t="s">
        <v>4034</v>
      </c>
      <c r="E5828" t="s">
        <v>5260</v>
      </c>
      <c r="F5828" t="s">
        <v>3849</v>
      </c>
      <c r="G5828">
        <v>207742508</v>
      </c>
      <c r="I5828" t="s">
        <v>3622</v>
      </c>
      <c r="J5828" t="s">
        <v>6578</v>
      </c>
      <c r="K5828" t="s">
        <v>3624</v>
      </c>
      <c r="L5828" t="s">
        <v>7991</v>
      </c>
      <c r="M5828">
        <v>13</v>
      </c>
      <c r="N5828">
        <v>20.5</v>
      </c>
      <c r="O5828">
        <v>10.8</v>
      </c>
      <c r="P5828">
        <v>13</v>
      </c>
      <c r="Q5828">
        <v>20.5</v>
      </c>
      <c r="R5828">
        <v>10.3</v>
      </c>
      <c r="S5828" t="b">
        <v>0</v>
      </c>
      <c r="T5828" t="b">
        <v>0</v>
      </c>
      <c r="U5828" t="b">
        <v>1</v>
      </c>
      <c r="V5828">
        <v>9000</v>
      </c>
      <c r="W5828">
        <v>9000</v>
      </c>
      <c r="X5828">
        <v>1.91</v>
      </c>
      <c r="Y5828">
        <v>11000</v>
      </c>
      <c r="Z5828">
        <v>1.69</v>
      </c>
    </row>
    <row r="5829" spans="1:26">
      <c r="A5829">
        <v>207571386</v>
      </c>
      <c r="B5829" t="s">
        <v>7552</v>
      </c>
      <c r="C5829" t="s">
        <v>3597</v>
      </c>
      <c r="D5829" t="s">
        <v>4034</v>
      </c>
      <c r="E5829" t="s">
        <v>5413</v>
      </c>
      <c r="F5829" t="s">
        <v>3849</v>
      </c>
      <c r="G5829">
        <v>207571386</v>
      </c>
      <c r="I5829" t="s">
        <v>3622</v>
      </c>
      <c r="J5829" t="s">
        <v>7970</v>
      </c>
      <c r="K5829" t="s">
        <v>3624</v>
      </c>
      <c r="L5829" t="s">
        <v>8001</v>
      </c>
      <c r="M5829">
        <v>13</v>
      </c>
      <c r="N5829">
        <v>20.5</v>
      </c>
      <c r="O5829">
        <v>10.8</v>
      </c>
      <c r="P5829">
        <v>13</v>
      </c>
      <c r="Q5829">
        <v>20.5</v>
      </c>
      <c r="R5829">
        <v>10.3</v>
      </c>
      <c r="S5829" t="b">
        <v>0</v>
      </c>
      <c r="T5829" t="b">
        <v>0</v>
      </c>
      <c r="U5829" t="b">
        <v>1</v>
      </c>
      <c r="V5829">
        <v>9000</v>
      </c>
      <c r="W5829">
        <v>9000</v>
      </c>
      <c r="X5829">
        <v>1.91</v>
      </c>
      <c r="Y5829">
        <v>11000</v>
      </c>
      <c r="Z5829">
        <v>1.69</v>
      </c>
    </row>
    <row r="5830" spans="1:26">
      <c r="A5830">
        <v>207742327</v>
      </c>
      <c r="B5830" t="s">
        <v>7552</v>
      </c>
      <c r="C5830" t="s">
        <v>3597</v>
      </c>
      <c r="D5830" t="s">
        <v>4034</v>
      </c>
      <c r="E5830" t="s">
        <v>5222</v>
      </c>
      <c r="F5830" t="s">
        <v>3849</v>
      </c>
      <c r="G5830">
        <v>207742327</v>
      </c>
      <c r="I5830" t="s">
        <v>3622</v>
      </c>
      <c r="J5830" t="s">
        <v>6079</v>
      </c>
      <c r="K5830" t="s">
        <v>3624</v>
      </c>
      <c r="L5830" t="s">
        <v>6984</v>
      </c>
      <c r="M5830">
        <v>13</v>
      </c>
      <c r="N5830">
        <v>20.5</v>
      </c>
      <c r="O5830">
        <v>10.8</v>
      </c>
      <c r="P5830">
        <v>13</v>
      </c>
      <c r="Q5830">
        <v>20.5</v>
      </c>
      <c r="R5830">
        <v>10.3</v>
      </c>
      <c r="S5830" t="b">
        <v>0</v>
      </c>
      <c r="T5830" t="b">
        <v>0</v>
      </c>
      <c r="U5830" t="b">
        <v>1</v>
      </c>
      <c r="V5830">
        <v>9000</v>
      </c>
      <c r="W5830">
        <v>9000</v>
      </c>
      <c r="X5830">
        <v>1.91</v>
      </c>
      <c r="Y5830">
        <v>11000</v>
      </c>
      <c r="Z5830">
        <v>1.69</v>
      </c>
    </row>
    <row r="5831" spans="1:26">
      <c r="A5831">
        <v>207742439</v>
      </c>
      <c r="B5831" t="s">
        <v>7552</v>
      </c>
      <c r="C5831" t="s">
        <v>3597</v>
      </c>
      <c r="D5831" t="s">
        <v>4034</v>
      </c>
      <c r="E5831" t="s">
        <v>5257</v>
      </c>
      <c r="F5831" t="s">
        <v>3849</v>
      </c>
      <c r="G5831">
        <v>207742439</v>
      </c>
      <c r="I5831" t="s">
        <v>3622</v>
      </c>
      <c r="J5831" t="s">
        <v>6485</v>
      </c>
      <c r="K5831" t="s">
        <v>3624</v>
      </c>
      <c r="L5831" t="s">
        <v>7991</v>
      </c>
      <c r="M5831">
        <v>13</v>
      </c>
      <c r="N5831">
        <v>20.5</v>
      </c>
      <c r="O5831">
        <v>10.8</v>
      </c>
      <c r="P5831">
        <v>13</v>
      </c>
      <c r="Q5831">
        <v>20.5</v>
      </c>
      <c r="R5831">
        <v>10.3</v>
      </c>
      <c r="S5831" t="b">
        <v>0</v>
      </c>
      <c r="T5831" t="b">
        <v>0</v>
      </c>
      <c r="U5831" t="b">
        <v>1</v>
      </c>
      <c r="V5831">
        <v>9000</v>
      </c>
      <c r="W5831">
        <v>9000</v>
      </c>
      <c r="X5831">
        <v>1.91</v>
      </c>
      <c r="Y5831">
        <v>11000</v>
      </c>
      <c r="Z5831">
        <v>1.69</v>
      </c>
    </row>
    <row r="5832" spans="1:26">
      <c r="A5832">
        <v>207742445</v>
      </c>
      <c r="B5832" t="s">
        <v>7552</v>
      </c>
      <c r="C5832" t="s">
        <v>3597</v>
      </c>
      <c r="D5832" t="s">
        <v>4034</v>
      </c>
      <c r="E5832" t="s">
        <v>5257</v>
      </c>
      <c r="F5832" t="s">
        <v>3753</v>
      </c>
      <c r="G5832">
        <v>207742445</v>
      </c>
      <c r="I5832" t="s">
        <v>3601</v>
      </c>
      <c r="J5832" t="s">
        <v>7990</v>
      </c>
      <c r="K5832" t="s">
        <v>3624</v>
      </c>
      <c r="L5832" t="s">
        <v>8000</v>
      </c>
      <c r="M5832">
        <v>13.5</v>
      </c>
      <c r="N5832">
        <v>21</v>
      </c>
      <c r="O5832">
        <v>11.5</v>
      </c>
      <c r="P5832">
        <v>12.5</v>
      </c>
      <c r="Q5832">
        <v>19.2</v>
      </c>
      <c r="R5832">
        <v>10.199999999999999</v>
      </c>
      <c r="S5832" t="b">
        <v>0</v>
      </c>
      <c r="T5832" t="b">
        <v>0</v>
      </c>
      <c r="U5832" t="b">
        <v>1</v>
      </c>
      <c r="V5832">
        <v>9000</v>
      </c>
      <c r="W5832">
        <v>7700</v>
      </c>
      <c r="X5832">
        <v>2.59</v>
      </c>
      <c r="Y5832">
        <v>10200</v>
      </c>
      <c r="Z5832">
        <v>2.41</v>
      </c>
    </row>
    <row r="5833" spans="1:26">
      <c r="A5833">
        <v>207742317</v>
      </c>
      <c r="B5833" t="s">
        <v>7552</v>
      </c>
      <c r="C5833" t="s">
        <v>3597</v>
      </c>
      <c r="D5833" t="s">
        <v>4034</v>
      </c>
      <c r="E5833" t="s">
        <v>5222</v>
      </c>
      <c r="F5833" t="s">
        <v>3753</v>
      </c>
      <c r="G5833">
        <v>207742317</v>
      </c>
      <c r="I5833" t="s">
        <v>3601</v>
      </c>
      <c r="J5833" t="s">
        <v>7992</v>
      </c>
      <c r="K5833" t="s">
        <v>3624</v>
      </c>
      <c r="L5833" t="s">
        <v>7047</v>
      </c>
      <c r="M5833">
        <v>13.5</v>
      </c>
      <c r="N5833">
        <v>21</v>
      </c>
      <c r="O5833">
        <v>11.5</v>
      </c>
      <c r="P5833">
        <v>12.5</v>
      </c>
      <c r="Q5833">
        <v>19.2</v>
      </c>
      <c r="R5833">
        <v>10.199999999999999</v>
      </c>
      <c r="S5833" t="b">
        <v>0</v>
      </c>
      <c r="T5833" t="b">
        <v>0</v>
      </c>
      <c r="U5833" t="b">
        <v>1</v>
      </c>
      <c r="V5833">
        <v>9000</v>
      </c>
      <c r="W5833">
        <v>7700</v>
      </c>
      <c r="X5833">
        <v>2.59</v>
      </c>
      <c r="Y5833">
        <v>10200</v>
      </c>
      <c r="Z5833">
        <v>2.41</v>
      </c>
    </row>
    <row r="5834" spans="1:26">
      <c r="A5834">
        <v>207742514</v>
      </c>
      <c r="B5834" t="s">
        <v>7552</v>
      </c>
      <c r="C5834" t="s">
        <v>3597</v>
      </c>
      <c r="D5834" t="s">
        <v>4034</v>
      </c>
      <c r="E5834" t="s">
        <v>5260</v>
      </c>
      <c r="F5834" t="s">
        <v>3753</v>
      </c>
      <c r="G5834">
        <v>207742514</v>
      </c>
      <c r="I5834" t="s">
        <v>3601</v>
      </c>
      <c r="J5834" t="s">
        <v>7993</v>
      </c>
      <c r="K5834" t="s">
        <v>3624</v>
      </c>
      <c r="L5834" t="s">
        <v>8000</v>
      </c>
      <c r="M5834">
        <v>13.5</v>
      </c>
      <c r="N5834">
        <v>21</v>
      </c>
      <c r="O5834">
        <v>11.5</v>
      </c>
      <c r="P5834">
        <v>12.5</v>
      </c>
      <c r="Q5834">
        <v>19.2</v>
      </c>
      <c r="R5834">
        <v>10.199999999999999</v>
      </c>
      <c r="S5834" t="b">
        <v>0</v>
      </c>
      <c r="T5834" t="b">
        <v>0</v>
      </c>
      <c r="U5834" t="b">
        <v>1</v>
      </c>
      <c r="V5834">
        <v>9000</v>
      </c>
      <c r="W5834">
        <v>7700</v>
      </c>
      <c r="X5834">
        <v>2.59</v>
      </c>
      <c r="Y5834">
        <v>10200</v>
      </c>
      <c r="Z5834">
        <v>2.41</v>
      </c>
    </row>
    <row r="5835" spans="1:26">
      <c r="A5835">
        <v>207827154</v>
      </c>
      <c r="B5835" t="s">
        <v>7552</v>
      </c>
      <c r="C5835" t="s">
        <v>3597</v>
      </c>
      <c r="D5835" t="s">
        <v>4034</v>
      </c>
      <c r="E5835" t="s">
        <v>5440</v>
      </c>
      <c r="F5835" t="s">
        <v>3753</v>
      </c>
      <c r="G5835">
        <v>207827154</v>
      </c>
      <c r="I5835" t="s">
        <v>3601</v>
      </c>
      <c r="J5835" t="s">
        <v>7999</v>
      </c>
      <c r="K5835" t="s">
        <v>3624</v>
      </c>
      <c r="L5835" t="s">
        <v>6644</v>
      </c>
      <c r="M5835">
        <v>13.5</v>
      </c>
      <c r="N5835">
        <v>21</v>
      </c>
      <c r="O5835">
        <v>11.5</v>
      </c>
      <c r="P5835">
        <v>12.5</v>
      </c>
      <c r="Q5835">
        <v>19.2</v>
      </c>
      <c r="R5835">
        <v>10.199999999999999</v>
      </c>
      <c r="S5835" t="b">
        <v>0</v>
      </c>
      <c r="T5835" t="b">
        <v>0</v>
      </c>
      <c r="U5835" t="b">
        <v>1</v>
      </c>
      <c r="V5835">
        <v>9000</v>
      </c>
      <c r="W5835">
        <v>7700</v>
      </c>
      <c r="X5835">
        <v>2.59</v>
      </c>
      <c r="Y5835">
        <v>10200</v>
      </c>
      <c r="Z5835">
        <v>2.41</v>
      </c>
    </row>
    <row r="5836" spans="1:26">
      <c r="A5836">
        <v>207742326</v>
      </c>
      <c r="B5836" t="s">
        <v>7552</v>
      </c>
      <c r="C5836" t="s">
        <v>3597</v>
      </c>
      <c r="D5836" t="s">
        <v>4034</v>
      </c>
      <c r="E5836" t="s">
        <v>5222</v>
      </c>
      <c r="F5836" t="s">
        <v>3787</v>
      </c>
      <c r="G5836">
        <v>207742326</v>
      </c>
      <c r="I5836" t="s">
        <v>3622</v>
      </c>
      <c r="J5836" t="s">
        <v>7998</v>
      </c>
      <c r="K5836" t="s">
        <v>3624</v>
      </c>
      <c r="L5836" t="s">
        <v>6979</v>
      </c>
      <c r="M5836">
        <v>12.5</v>
      </c>
      <c r="N5836">
        <v>20</v>
      </c>
      <c r="O5836">
        <v>11.2</v>
      </c>
      <c r="P5836">
        <v>12.5</v>
      </c>
      <c r="Q5836">
        <v>21.2</v>
      </c>
      <c r="R5836">
        <v>10.3</v>
      </c>
      <c r="S5836" t="b">
        <v>0</v>
      </c>
      <c r="T5836" t="b">
        <v>0</v>
      </c>
      <c r="U5836" t="b">
        <v>1</v>
      </c>
      <c r="V5836">
        <v>24000</v>
      </c>
      <c r="W5836">
        <v>16000</v>
      </c>
      <c r="X5836">
        <v>2.2999999999999998</v>
      </c>
      <c r="Y5836">
        <v>17600</v>
      </c>
      <c r="Z5836">
        <v>2.16</v>
      </c>
    </row>
    <row r="5837" spans="1:26">
      <c r="A5837">
        <v>207742434</v>
      </c>
      <c r="B5837" t="s">
        <v>7552</v>
      </c>
      <c r="C5837" t="s">
        <v>3597</v>
      </c>
      <c r="D5837" t="s">
        <v>4034</v>
      </c>
      <c r="E5837" t="s">
        <v>5257</v>
      </c>
      <c r="F5837" t="s">
        <v>3849</v>
      </c>
      <c r="G5837">
        <v>207742434</v>
      </c>
      <c r="I5837" t="s">
        <v>3622</v>
      </c>
      <c r="J5837" t="s">
        <v>7997</v>
      </c>
      <c r="K5837" t="s">
        <v>3624</v>
      </c>
      <c r="L5837" t="s">
        <v>7995</v>
      </c>
      <c r="M5837">
        <v>14</v>
      </c>
      <c r="N5837">
        <v>22</v>
      </c>
      <c r="O5837">
        <v>10.6</v>
      </c>
      <c r="P5837">
        <v>14</v>
      </c>
      <c r="Q5837">
        <v>22.7</v>
      </c>
      <c r="R5837">
        <v>10</v>
      </c>
      <c r="S5837" t="b">
        <v>0</v>
      </c>
      <c r="T5837" t="b">
        <v>0</v>
      </c>
      <c r="U5837" t="b">
        <v>1</v>
      </c>
      <c r="V5837">
        <v>12000</v>
      </c>
      <c r="W5837">
        <v>8900</v>
      </c>
      <c r="X5837">
        <v>2.75</v>
      </c>
      <c r="Y5837">
        <v>9300</v>
      </c>
      <c r="Z5837">
        <v>2.39</v>
      </c>
    </row>
    <row r="5838" spans="1:26">
      <c r="A5838">
        <v>207742318</v>
      </c>
      <c r="B5838" t="s">
        <v>7552</v>
      </c>
      <c r="C5838" t="s">
        <v>3597</v>
      </c>
      <c r="D5838" t="s">
        <v>4034</v>
      </c>
      <c r="E5838" t="s">
        <v>5222</v>
      </c>
      <c r="F5838" t="s">
        <v>3849</v>
      </c>
      <c r="G5838">
        <v>207742318</v>
      </c>
      <c r="I5838" t="s">
        <v>3622</v>
      </c>
      <c r="J5838" t="s">
        <v>7996</v>
      </c>
      <c r="K5838" t="s">
        <v>3624</v>
      </c>
      <c r="L5838" t="s">
        <v>6970</v>
      </c>
      <c r="M5838">
        <v>14</v>
      </c>
      <c r="N5838">
        <v>22</v>
      </c>
      <c r="O5838">
        <v>10.6</v>
      </c>
      <c r="P5838">
        <v>14</v>
      </c>
      <c r="Q5838">
        <v>22.7</v>
      </c>
      <c r="R5838">
        <v>10</v>
      </c>
      <c r="S5838" t="b">
        <v>0</v>
      </c>
      <c r="T5838" t="b">
        <v>0</v>
      </c>
      <c r="U5838" t="b">
        <v>1</v>
      </c>
      <c r="V5838">
        <v>12000</v>
      </c>
      <c r="W5838">
        <v>8900</v>
      </c>
      <c r="X5838">
        <v>2.75</v>
      </c>
      <c r="Y5838">
        <v>9300</v>
      </c>
      <c r="Z5838">
        <v>2.39</v>
      </c>
    </row>
    <row r="5839" spans="1:26">
      <c r="A5839">
        <v>207742503</v>
      </c>
      <c r="B5839" t="s">
        <v>7552</v>
      </c>
      <c r="C5839" t="s">
        <v>3597</v>
      </c>
      <c r="D5839" t="s">
        <v>4034</v>
      </c>
      <c r="E5839" t="s">
        <v>5260</v>
      </c>
      <c r="F5839" t="s">
        <v>3849</v>
      </c>
      <c r="G5839">
        <v>207742503</v>
      </c>
      <c r="I5839" t="s">
        <v>3622</v>
      </c>
      <c r="J5839" t="s">
        <v>7994</v>
      </c>
      <c r="K5839" t="s">
        <v>3624</v>
      </c>
      <c r="L5839" t="s">
        <v>7995</v>
      </c>
      <c r="M5839">
        <v>14</v>
      </c>
      <c r="N5839">
        <v>22</v>
      </c>
      <c r="O5839">
        <v>10.6</v>
      </c>
      <c r="P5839">
        <v>14</v>
      </c>
      <c r="Q5839">
        <v>22.7</v>
      </c>
      <c r="R5839">
        <v>10</v>
      </c>
      <c r="S5839" t="b">
        <v>0</v>
      </c>
      <c r="T5839" t="b">
        <v>0</v>
      </c>
      <c r="U5839" t="b">
        <v>1</v>
      </c>
      <c r="V5839">
        <v>12000</v>
      </c>
      <c r="W5839">
        <v>8900</v>
      </c>
      <c r="X5839">
        <v>2.75</v>
      </c>
      <c r="Y5839">
        <v>9300</v>
      </c>
      <c r="Z5839">
        <v>2.39</v>
      </c>
    </row>
    <row r="5840" spans="1:26">
      <c r="A5840">
        <v>207742502</v>
      </c>
      <c r="B5840" t="s">
        <v>7552</v>
      </c>
      <c r="C5840" t="s">
        <v>3597</v>
      </c>
      <c r="D5840" t="s">
        <v>4034</v>
      </c>
      <c r="E5840" t="s">
        <v>5260</v>
      </c>
      <c r="F5840" t="s">
        <v>3849</v>
      </c>
      <c r="G5840">
        <v>207742502</v>
      </c>
      <c r="I5840" t="s">
        <v>3622</v>
      </c>
      <c r="J5840" t="s">
        <v>7993</v>
      </c>
      <c r="K5840" t="s">
        <v>3624</v>
      </c>
      <c r="L5840" t="s">
        <v>7991</v>
      </c>
      <c r="M5840">
        <v>13</v>
      </c>
      <c r="N5840">
        <v>20</v>
      </c>
      <c r="O5840">
        <v>10.5</v>
      </c>
      <c r="P5840">
        <v>13</v>
      </c>
      <c r="Q5840">
        <v>20</v>
      </c>
      <c r="R5840">
        <v>10</v>
      </c>
      <c r="S5840" t="b">
        <v>0</v>
      </c>
      <c r="T5840" t="b">
        <v>0</v>
      </c>
      <c r="U5840" t="b">
        <v>1</v>
      </c>
      <c r="V5840">
        <v>9000</v>
      </c>
      <c r="W5840">
        <v>7500</v>
      </c>
      <c r="X5840">
        <v>2.44</v>
      </c>
      <c r="Y5840">
        <v>9400</v>
      </c>
      <c r="Z5840">
        <v>2.19</v>
      </c>
    </row>
    <row r="5841" spans="1:26">
      <c r="A5841">
        <v>207742316</v>
      </c>
      <c r="B5841" t="s">
        <v>7552</v>
      </c>
      <c r="C5841" t="s">
        <v>3597</v>
      </c>
      <c r="D5841" t="s">
        <v>4034</v>
      </c>
      <c r="E5841" t="s">
        <v>5222</v>
      </c>
      <c r="F5841" t="s">
        <v>3849</v>
      </c>
      <c r="G5841">
        <v>207742316</v>
      </c>
      <c r="I5841" t="s">
        <v>3622</v>
      </c>
      <c r="J5841" t="s">
        <v>7992</v>
      </c>
      <c r="K5841" t="s">
        <v>3624</v>
      </c>
      <c r="L5841" t="s">
        <v>6984</v>
      </c>
      <c r="M5841">
        <v>13</v>
      </c>
      <c r="N5841">
        <v>20</v>
      </c>
      <c r="O5841">
        <v>10.5</v>
      </c>
      <c r="P5841">
        <v>13</v>
      </c>
      <c r="Q5841">
        <v>20</v>
      </c>
      <c r="R5841">
        <v>10</v>
      </c>
      <c r="S5841" t="b">
        <v>0</v>
      </c>
      <c r="T5841" t="b">
        <v>0</v>
      </c>
      <c r="U5841" t="b">
        <v>1</v>
      </c>
      <c r="V5841">
        <v>9000</v>
      </c>
      <c r="W5841">
        <v>7500</v>
      </c>
      <c r="X5841">
        <v>2.44</v>
      </c>
      <c r="Y5841">
        <v>9400</v>
      </c>
      <c r="Z5841">
        <v>2.19</v>
      </c>
    </row>
    <row r="5842" spans="1:26">
      <c r="A5842">
        <v>207742433</v>
      </c>
      <c r="B5842" t="s">
        <v>7552</v>
      </c>
      <c r="C5842" t="s">
        <v>3597</v>
      </c>
      <c r="D5842" t="s">
        <v>4034</v>
      </c>
      <c r="E5842" t="s">
        <v>5257</v>
      </c>
      <c r="F5842" t="s">
        <v>3849</v>
      </c>
      <c r="G5842">
        <v>207742433</v>
      </c>
      <c r="I5842" t="s">
        <v>3622</v>
      </c>
      <c r="J5842" t="s">
        <v>7990</v>
      </c>
      <c r="K5842" t="s">
        <v>3624</v>
      </c>
      <c r="L5842" t="s">
        <v>7991</v>
      </c>
      <c r="M5842">
        <v>13</v>
      </c>
      <c r="N5842">
        <v>20</v>
      </c>
      <c r="O5842">
        <v>10.5</v>
      </c>
      <c r="P5842">
        <v>13</v>
      </c>
      <c r="Q5842">
        <v>20</v>
      </c>
      <c r="R5842">
        <v>10</v>
      </c>
      <c r="S5842" t="b">
        <v>0</v>
      </c>
      <c r="T5842" t="b">
        <v>0</v>
      </c>
      <c r="U5842" t="b">
        <v>1</v>
      </c>
      <c r="V5842">
        <v>9000</v>
      </c>
      <c r="W5842">
        <v>7500</v>
      </c>
      <c r="X5842">
        <v>2.44</v>
      </c>
      <c r="Y5842">
        <v>9400</v>
      </c>
      <c r="Z5842">
        <v>2.19</v>
      </c>
    </row>
    <row r="5843" spans="1:26">
      <c r="A5843">
        <v>207742498</v>
      </c>
      <c r="B5843" t="s">
        <v>7552</v>
      </c>
      <c r="C5843" t="s">
        <v>3597</v>
      </c>
      <c r="D5843" t="s">
        <v>4034</v>
      </c>
      <c r="E5843" t="s">
        <v>5260</v>
      </c>
      <c r="F5843" t="s">
        <v>3621</v>
      </c>
      <c r="G5843">
        <v>207742498</v>
      </c>
      <c r="I5843" t="s">
        <v>3622</v>
      </c>
      <c r="J5843" t="s">
        <v>6576</v>
      </c>
      <c r="K5843" t="s">
        <v>3624</v>
      </c>
      <c r="L5843" t="s">
        <v>7989</v>
      </c>
      <c r="M5843">
        <v>13</v>
      </c>
      <c r="N5843">
        <v>21.5</v>
      </c>
      <c r="O5843">
        <v>12</v>
      </c>
      <c r="P5843">
        <v>13</v>
      </c>
      <c r="Q5843">
        <v>21.5</v>
      </c>
      <c r="R5843">
        <v>11.4</v>
      </c>
      <c r="S5843" t="b">
        <v>0</v>
      </c>
      <c r="T5843" t="b">
        <v>0</v>
      </c>
      <c r="U5843" t="b">
        <v>1</v>
      </c>
      <c r="V5843">
        <v>24000</v>
      </c>
      <c r="W5843">
        <v>21200</v>
      </c>
      <c r="X5843">
        <v>2.88</v>
      </c>
      <c r="Y5843">
        <v>24485</v>
      </c>
      <c r="Z5843">
        <v>1.98</v>
      </c>
    </row>
    <row r="5844" spans="1:26">
      <c r="A5844">
        <v>207740504</v>
      </c>
      <c r="B5844" t="s">
        <v>7552</v>
      </c>
      <c r="C5844" t="s">
        <v>3597</v>
      </c>
      <c r="D5844" t="s">
        <v>4034</v>
      </c>
      <c r="E5844" t="s">
        <v>5222</v>
      </c>
      <c r="F5844" t="s">
        <v>3621</v>
      </c>
      <c r="G5844">
        <v>207740504</v>
      </c>
      <c r="I5844" t="s">
        <v>3622</v>
      </c>
      <c r="J5844" t="s">
        <v>6077</v>
      </c>
      <c r="K5844" t="s">
        <v>3624</v>
      </c>
      <c r="L5844" t="s">
        <v>7988</v>
      </c>
      <c r="M5844">
        <v>13</v>
      </c>
      <c r="N5844">
        <v>21.5</v>
      </c>
      <c r="O5844">
        <v>12</v>
      </c>
      <c r="P5844">
        <v>13</v>
      </c>
      <c r="Q5844">
        <v>21.5</v>
      </c>
      <c r="R5844">
        <v>11.4</v>
      </c>
      <c r="S5844" t="b">
        <v>0</v>
      </c>
      <c r="T5844" t="b">
        <v>0</v>
      </c>
      <c r="U5844" t="b">
        <v>1</v>
      </c>
      <c r="V5844">
        <v>24000</v>
      </c>
      <c r="W5844">
        <v>21200</v>
      </c>
      <c r="X5844">
        <v>2.88</v>
      </c>
      <c r="Y5844">
        <v>24485</v>
      </c>
      <c r="Z5844">
        <v>1.98</v>
      </c>
    </row>
    <row r="5845" spans="1:26">
      <c r="A5845">
        <v>207339186</v>
      </c>
      <c r="B5845" t="s">
        <v>7552</v>
      </c>
      <c r="C5845" t="s">
        <v>3597</v>
      </c>
      <c r="D5845" t="s">
        <v>4034</v>
      </c>
      <c r="E5845" t="s">
        <v>5413</v>
      </c>
      <c r="F5845" t="s">
        <v>3621</v>
      </c>
      <c r="G5845">
        <v>207339186</v>
      </c>
      <c r="I5845" t="s">
        <v>3622</v>
      </c>
      <c r="J5845" t="s">
        <v>7986</v>
      </c>
      <c r="K5845" t="s">
        <v>3624</v>
      </c>
      <c r="L5845" t="s">
        <v>7987</v>
      </c>
      <c r="M5845">
        <v>13</v>
      </c>
      <c r="N5845">
        <v>21.5</v>
      </c>
      <c r="O5845">
        <v>12</v>
      </c>
      <c r="P5845">
        <v>13</v>
      </c>
      <c r="Q5845">
        <v>21.5</v>
      </c>
      <c r="R5845">
        <v>11.4</v>
      </c>
      <c r="S5845" t="b">
        <v>0</v>
      </c>
      <c r="T5845" t="b">
        <v>0</v>
      </c>
      <c r="U5845" t="b">
        <v>1</v>
      </c>
      <c r="V5845">
        <v>24000</v>
      </c>
      <c r="W5845">
        <v>21200</v>
      </c>
      <c r="X5845">
        <v>2.88</v>
      </c>
      <c r="Y5845">
        <v>24485</v>
      </c>
      <c r="Z5845">
        <v>1.98</v>
      </c>
    </row>
    <row r="5846" spans="1:26">
      <c r="A5846">
        <v>207742432</v>
      </c>
      <c r="B5846" t="s">
        <v>7552</v>
      </c>
      <c r="C5846" t="s">
        <v>3597</v>
      </c>
      <c r="D5846" t="s">
        <v>4034</v>
      </c>
      <c r="E5846" t="s">
        <v>5257</v>
      </c>
      <c r="F5846" t="s">
        <v>3621</v>
      </c>
      <c r="G5846">
        <v>207742432</v>
      </c>
      <c r="I5846" t="s">
        <v>3622</v>
      </c>
      <c r="J5846" t="s">
        <v>6489</v>
      </c>
      <c r="K5846" t="s">
        <v>3624</v>
      </c>
      <c r="L5846" t="s">
        <v>7985</v>
      </c>
      <c r="M5846">
        <v>13</v>
      </c>
      <c r="N5846">
        <v>21.5</v>
      </c>
      <c r="O5846">
        <v>12</v>
      </c>
      <c r="P5846">
        <v>13</v>
      </c>
      <c r="Q5846">
        <v>21.5</v>
      </c>
      <c r="R5846">
        <v>11.4</v>
      </c>
      <c r="S5846" t="b">
        <v>0</v>
      </c>
      <c r="T5846" t="b">
        <v>0</v>
      </c>
      <c r="U5846" t="b">
        <v>1</v>
      </c>
      <c r="V5846">
        <v>24000</v>
      </c>
      <c r="W5846">
        <v>21200</v>
      </c>
      <c r="X5846">
        <v>2.88</v>
      </c>
      <c r="Y5846">
        <v>24485</v>
      </c>
      <c r="Z5846">
        <v>1.98</v>
      </c>
    </row>
    <row r="5847" spans="1:26">
      <c r="A5847">
        <v>210605805</v>
      </c>
      <c r="B5847" t="s">
        <v>7552</v>
      </c>
      <c r="C5847" t="s">
        <v>3597</v>
      </c>
      <c r="D5847" t="s">
        <v>4034</v>
      </c>
      <c r="E5847" t="s">
        <v>7974</v>
      </c>
      <c r="F5847" t="s">
        <v>3621</v>
      </c>
      <c r="G5847">
        <v>210605805</v>
      </c>
      <c r="I5847" t="s">
        <v>3622</v>
      </c>
      <c r="J5847" t="s">
        <v>7761</v>
      </c>
      <c r="K5847" t="s">
        <v>3624</v>
      </c>
      <c r="L5847" t="s">
        <v>7762</v>
      </c>
      <c r="M5847">
        <v>13</v>
      </c>
      <c r="N5847">
        <v>21.5</v>
      </c>
      <c r="O5847">
        <v>12</v>
      </c>
      <c r="P5847">
        <v>13</v>
      </c>
      <c r="Q5847">
        <v>21.5</v>
      </c>
      <c r="R5847">
        <v>11.4</v>
      </c>
      <c r="S5847" t="b">
        <v>0</v>
      </c>
      <c r="T5847" t="b">
        <v>0</v>
      </c>
      <c r="U5847" t="b">
        <v>1</v>
      </c>
      <c r="V5847">
        <v>24000</v>
      </c>
      <c r="W5847">
        <v>21200</v>
      </c>
      <c r="X5847">
        <v>2.88</v>
      </c>
      <c r="Y5847">
        <v>24485</v>
      </c>
      <c r="Z5847">
        <v>1.98</v>
      </c>
    </row>
    <row r="5848" spans="1:26">
      <c r="A5848">
        <v>210605804</v>
      </c>
      <c r="B5848" t="s">
        <v>7552</v>
      </c>
      <c r="C5848" t="s">
        <v>3597</v>
      </c>
      <c r="D5848" t="s">
        <v>4034</v>
      </c>
      <c r="E5848" t="s">
        <v>7974</v>
      </c>
      <c r="F5848" t="s">
        <v>3621</v>
      </c>
      <c r="G5848">
        <v>210605804</v>
      </c>
      <c r="I5848" t="s">
        <v>3622</v>
      </c>
      <c r="J5848" t="s">
        <v>7755</v>
      </c>
      <c r="K5848" t="s">
        <v>3624</v>
      </c>
      <c r="L5848" t="s">
        <v>7756</v>
      </c>
      <c r="M5848">
        <v>12.5</v>
      </c>
      <c r="N5848">
        <v>21.5</v>
      </c>
      <c r="O5848">
        <v>13</v>
      </c>
      <c r="P5848">
        <v>12.5</v>
      </c>
      <c r="Q5848">
        <v>21.5</v>
      </c>
      <c r="R5848">
        <v>11.3</v>
      </c>
      <c r="S5848" t="b">
        <v>0</v>
      </c>
      <c r="T5848" t="b">
        <v>0</v>
      </c>
      <c r="U5848" t="b">
        <v>1</v>
      </c>
      <c r="V5848">
        <v>18000</v>
      </c>
      <c r="W5848">
        <v>15000</v>
      </c>
      <c r="X5848">
        <v>2.35</v>
      </c>
      <c r="Y5848">
        <v>19200</v>
      </c>
      <c r="Z5848">
        <v>1.99</v>
      </c>
    </row>
    <row r="5849" spans="1:26">
      <c r="A5849">
        <v>207742431</v>
      </c>
      <c r="B5849" t="s">
        <v>7552</v>
      </c>
      <c r="C5849" t="s">
        <v>3597</v>
      </c>
      <c r="D5849" t="s">
        <v>4034</v>
      </c>
      <c r="E5849" t="s">
        <v>5257</v>
      </c>
      <c r="F5849" t="s">
        <v>3621</v>
      </c>
      <c r="G5849">
        <v>207742431</v>
      </c>
      <c r="I5849" t="s">
        <v>3622</v>
      </c>
      <c r="J5849" t="s">
        <v>6487</v>
      </c>
      <c r="K5849" t="s">
        <v>3624</v>
      </c>
      <c r="L5849" t="s">
        <v>7984</v>
      </c>
      <c r="M5849">
        <v>12.5</v>
      </c>
      <c r="N5849">
        <v>21.5</v>
      </c>
      <c r="O5849">
        <v>13</v>
      </c>
      <c r="P5849">
        <v>12.5</v>
      </c>
      <c r="Q5849">
        <v>21.5</v>
      </c>
      <c r="R5849">
        <v>11.3</v>
      </c>
      <c r="S5849" t="b">
        <v>0</v>
      </c>
      <c r="T5849" t="b">
        <v>0</v>
      </c>
      <c r="U5849" t="b">
        <v>1</v>
      </c>
      <c r="V5849">
        <v>18000</v>
      </c>
      <c r="W5849">
        <v>15000</v>
      </c>
      <c r="X5849">
        <v>2.35</v>
      </c>
      <c r="Y5849">
        <v>19200</v>
      </c>
      <c r="Z5849">
        <v>1.99</v>
      </c>
    </row>
    <row r="5850" spans="1:26">
      <c r="A5850">
        <v>207339185</v>
      </c>
      <c r="B5850" t="s">
        <v>7552</v>
      </c>
      <c r="C5850" t="s">
        <v>3597</v>
      </c>
      <c r="D5850" t="s">
        <v>4034</v>
      </c>
      <c r="E5850" t="s">
        <v>5413</v>
      </c>
      <c r="F5850" t="s">
        <v>3621</v>
      </c>
      <c r="G5850">
        <v>207339185</v>
      </c>
      <c r="I5850" t="s">
        <v>3622</v>
      </c>
      <c r="J5850" t="s">
        <v>7982</v>
      </c>
      <c r="K5850" t="s">
        <v>3624</v>
      </c>
      <c r="L5850" t="s">
        <v>7983</v>
      </c>
      <c r="M5850">
        <v>12.5</v>
      </c>
      <c r="N5850">
        <v>21.5</v>
      </c>
      <c r="O5850">
        <v>13</v>
      </c>
      <c r="P5850">
        <v>12.5</v>
      </c>
      <c r="Q5850">
        <v>21.5</v>
      </c>
      <c r="R5850">
        <v>11.3</v>
      </c>
      <c r="S5850" t="b">
        <v>0</v>
      </c>
      <c r="T5850" t="b">
        <v>0</v>
      </c>
      <c r="U5850" t="b">
        <v>1</v>
      </c>
      <c r="V5850">
        <v>18000</v>
      </c>
      <c r="W5850">
        <v>15000</v>
      </c>
      <c r="X5850">
        <v>2.35</v>
      </c>
      <c r="Y5850">
        <v>19200</v>
      </c>
      <c r="Z5850">
        <v>1.99</v>
      </c>
    </row>
    <row r="5851" spans="1:26">
      <c r="A5851">
        <v>207740503</v>
      </c>
      <c r="B5851" t="s">
        <v>7552</v>
      </c>
      <c r="C5851" t="s">
        <v>3597</v>
      </c>
      <c r="D5851" t="s">
        <v>4034</v>
      </c>
      <c r="E5851" t="s">
        <v>5222</v>
      </c>
      <c r="F5851" t="s">
        <v>3621</v>
      </c>
      <c r="G5851">
        <v>207740503</v>
      </c>
      <c r="I5851" t="s">
        <v>3622</v>
      </c>
      <c r="J5851" t="s">
        <v>6075</v>
      </c>
      <c r="K5851" t="s">
        <v>3624</v>
      </c>
      <c r="L5851" t="s">
        <v>7981</v>
      </c>
      <c r="M5851">
        <v>12.5</v>
      </c>
      <c r="N5851">
        <v>21.5</v>
      </c>
      <c r="O5851">
        <v>13</v>
      </c>
      <c r="P5851">
        <v>12.5</v>
      </c>
      <c r="Q5851">
        <v>21.5</v>
      </c>
      <c r="R5851">
        <v>11.3</v>
      </c>
      <c r="S5851" t="b">
        <v>0</v>
      </c>
      <c r="T5851" t="b">
        <v>0</v>
      </c>
      <c r="U5851" t="b">
        <v>1</v>
      </c>
      <c r="V5851">
        <v>18000</v>
      </c>
      <c r="W5851">
        <v>15000</v>
      </c>
      <c r="X5851">
        <v>2.35</v>
      </c>
      <c r="Y5851">
        <v>19200</v>
      </c>
      <c r="Z5851">
        <v>1.99</v>
      </c>
    </row>
    <row r="5852" spans="1:26">
      <c r="A5852">
        <v>207742497</v>
      </c>
      <c r="B5852" t="s">
        <v>7552</v>
      </c>
      <c r="C5852" t="s">
        <v>3597</v>
      </c>
      <c r="D5852" t="s">
        <v>4034</v>
      </c>
      <c r="E5852" t="s">
        <v>5260</v>
      </c>
      <c r="F5852" t="s">
        <v>3621</v>
      </c>
      <c r="G5852">
        <v>207742497</v>
      </c>
      <c r="I5852" t="s">
        <v>3622</v>
      </c>
      <c r="J5852" t="s">
        <v>6574</v>
      </c>
      <c r="K5852" t="s">
        <v>3624</v>
      </c>
      <c r="L5852" t="s">
        <v>7980</v>
      </c>
      <c r="M5852">
        <v>12.5</v>
      </c>
      <c r="N5852">
        <v>21.5</v>
      </c>
      <c r="O5852">
        <v>13</v>
      </c>
      <c r="P5852">
        <v>12.5</v>
      </c>
      <c r="Q5852">
        <v>21.5</v>
      </c>
      <c r="R5852">
        <v>11.3</v>
      </c>
      <c r="S5852" t="b">
        <v>0</v>
      </c>
      <c r="T5852" t="b">
        <v>0</v>
      </c>
      <c r="U5852" t="b">
        <v>1</v>
      </c>
      <c r="V5852">
        <v>18000</v>
      </c>
      <c r="W5852">
        <v>15000</v>
      </c>
      <c r="X5852">
        <v>2.35</v>
      </c>
      <c r="Y5852">
        <v>19200</v>
      </c>
      <c r="Z5852">
        <v>1.99</v>
      </c>
    </row>
    <row r="5853" spans="1:26">
      <c r="A5853">
        <v>207742496</v>
      </c>
      <c r="B5853" t="s">
        <v>7552</v>
      </c>
      <c r="C5853" t="s">
        <v>3597</v>
      </c>
      <c r="D5853" t="s">
        <v>4034</v>
      </c>
      <c r="E5853" t="s">
        <v>5260</v>
      </c>
      <c r="F5853" t="s">
        <v>3621</v>
      </c>
      <c r="G5853">
        <v>207742496</v>
      </c>
      <c r="I5853" t="s">
        <v>3622</v>
      </c>
      <c r="J5853" t="s">
        <v>6582</v>
      </c>
      <c r="K5853" t="s">
        <v>3624</v>
      </c>
      <c r="L5853" t="s">
        <v>7979</v>
      </c>
      <c r="M5853">
        <v>14</v>
      </c>
      <c r="N5853">
        <v>25.5</v>
      </c>
      <c r="O5853">
        <v>13</v>
      </c>
      <c r="P5853">
        <v>14</v>
      </c>
      <c r="Q5853">
        <v>25.5</v>
      </c>
      <c r="R5853">
        <v>10.4</v>
      </c>
      <c r="S5853" t="b">
        <v>0</v>
      </c>
      <c r="T5853" t="b">
        <v>0</v>
      </c>
      <c r="U5853" t="b">
        <v>1</v>
      </c>
      <c r="V5853">
        <v>12000</v>
      </c>
      <c r="W5853">
        <v>10000</v>
      </c>
      <c r="X5853">
        <v>2.4</v>
      </c>
      <c r="Y5853">
        <v>13112</v>
      </c>
      <c r="Z5853">
        <v>2.11</v>
      </c>
    </row>
    <row r="5854" spans="1:26">
      <c r="A5854">
        <v>207339184</v>
      </c>
      <c r="B5854" t="s">
        <v>7552</v>
      </c>
      <c r="C5854" t="s">
        <v>3597</v>
      </c>
      <c r="D5854" t="s">
        <v>4034</v>
      </c>
      <c r="E5854" t="s">
        <v>5413</v>
      </c>
      <c r="F5854" t="s">
        <v>3621</v>
      </c>
      <c r="G5854">
        <v>207339184</v>
      </c>
      <c r="I5854" t="s">
        <v>3622</v>
      </c>
      <c r="J5854" t="s">
        <v>7977</v>
      </c>
      <c r="K5854" t="s">
        <v>3624</v>
      </c>
      <c r="L5854" t="s">
        <v>7978</v>
      </c>
      <c r="M5854">
        <v>14</v>
      </c>
      <c r="N5854">
        <v>25.5</v>
      </c>
      <c r="O5854">
        <v>13</v>
      </c>
      <c r="P5854">
        <v>14</v>
      </c>
      <c r="Q5854">
        <v>25.5</v>
      </c>
      <c r="R5854">
        <v>10.4</v>
      </c>
      <c r="S5854" t="b">
        <v>0</v>
      </c>
      <c r="T5854" t="b">
        <v>0</v>
      </c>
      <c r="U5854" t="b">
        <v>1</v>
      </c>
      <c r="V5854">
        <v>12000</v>
      </c>
      <c r="W5854">
        <v>10000</v>
      </c>
      <c r="X5854">
        <v>2.4</v>
      </c>
      <c r="Y5854">
        <v>13112</v>
      </c>
      <c r="Z5854">
        <v>2.11</v>
      </c>
    </row>
    <row r="5855" spans="1:26">
      <c r="A5855">
        <v>207740502</v>
      </c>
      <c r="B5855" t="s">
        <v>7552</v>
      </c>
      <c r="C5855" t="s">
        <v>3597</v>
      </c>
      <c r="D5855" t="s">
        <v>4034</v>
      </c>
      <c r="E5855" t="s">
        <v>5222</v>
      </c>
      <c r="F5855" t="s">
        <v>3621</v>
      </c>
      <c r="G5855">
        <v>207740502</v>
      </c>
      <c r="I5855" t="s">
        <v>3622</v>
      </c>
      <c r="J5855" t="s">
        <v>6081</v>
      </c>
      <c r="K5855" t="s">
        <v>3624</v>
      </c>
      <c r="L5855" t="s">
        <v>7976</v>
      </c>
      <c r="M5855">
        <v>14</v>
      </c>
      <c r="N5855">
        <v>25.5</v>
      </c>
      <c r="O5855">
        <v>13</v>
      </c>
      <c r="P5855">
        <v>14</v>
      </c>
      <c r="Q5855">
        <v>25.5</v>
      </c>
      <c r="R5855">
        <v>10.4</v>
      </c>
      <c r="S5855" t="b">
        <v>0</v>
      </c>
      <c r="T5855" t="b">
        <v>0</v>
      </c>
      <c r="U5855" t="b">
        <v>1</v>
      </c>
      <c r="V5855">
        <v>12000</v>
      </c>
      <c r="W5855">
        <v>10000</v>
      </c>
      <c r="X5855">
        <v>2.4</v>
      </c>
      <c r="Y5855">
        <v>13112</v>
      </c>
      <c r="Z5855">
        <v>2.11</v>
      </c>
    </row>
    <row r="5856" spans="1:26">
      <c r="A5856">
        <v>207742430</v>
      </c>
      <c r="B5856" t="s">
        <v>7552</v>
      </c>
      <c r="C5856" t="s">
        <v>3597</v>
      </c>
      <c r="D5856" t="s">
        <v>4034</v>
      </c>
      <c r="E5856" t="s">
        <v>5257</v>
      </c>
      <c r="F5856" t="s">
        <v>3621</v>
      </c>
      <c r="G5856">
        <v>207742430</v>
      </c>
      <c r="I5856" t="s">
        <v>3622</v>
      </c>
      <c r="J5856" t="s">
        <v>6483</v>
      </c>
      <c r="K5856" t="s">
        <v>3624</v>
      </c>
      <c r="L5856" t="s">
        <v>7975</v>
      </c>
      <c r="M5856">
        <v>14</v>
      </c>
      <c r="N5856">
        <v>25.5</v>
      </c>
      <c r="O5856">
        <v>13</v>
      </c>
      <c r="P5856">
        <v>14</v>
      </c>
      <c r="Q5856">
        <v>25.5</v>
      </c>
      <c r="R5856">
        <v>10.4</v>
      </c>
      <c r="S5856" t="b">
        <v>0</v>
      </c>
      <c r="T5856" t="b">
        <v>0</v>
      </c>
      <c r="U5856" t="b">
        <v>1</v>
      </c>
      <c r="V5856">
        <v>12000</v>
      </c>
      <c r="W5856">
        <v>10000</v>
      </c>
      <c r="X5856">
        <v>2.4</v>
      </c>
      <c r="Y5856">
        <v>13112</v>
      </c>
      <c r="Z5856">
        <v>2.11</v>
      </c>
    </row>
    <row r="5857" spans="1:26">
      <c r="A5857">
        <v>210605803</v>
      </c>
      <c r="B5857" t="s">
        <v>7552</v>
      </c>
      <c r="C5857" t="s">
        <v>3597</v>
      </c>
      <c r="D5857" t="s">
        <v>4034</v>
      </c>
      <c r="E5857" t="s">
        <v>7974</v>
      </c>
      <c r="F5857" t="s">
        <v>3621</v>
      </c>
      <c r="G5857">
        <v>210605803</v>
      </c>
      <c r="I5857" t="s">
        <v>3622</v>
      </c>
      <c r="J5857" t="s">
        <v>7745</v>
      </c>
      <c r="K5857" t="s">
        <v>3624</v>
      </c>
      <c r="L5857" t="s">
        <v>7746</v>
      </c>
      <c r="M5857">
        <v>14</v>
      </c>
      <c r="N5857">
        <v>25.5</v>
      </c>
      <c r="O5857">
        <v>13</v>
      </c>
      <c r="P5857">
        <v>14</v>
      </c>
      <c r="Q5857">
        <v>25.5</v>
      </c>
      <c r="R5857">
        <v>10.4</v>
      </c>
      <c r="S5857" t="b">
        <v>0</v>
      </c>
      <c r="T5857" t="b">
        <v>0</v>
      </c>
      <c r="U5857" t="b">
        <v>1</v>
      </c>
      <c r="V5857">
        <v>12000</v>
      </c>
      <c r="W5857">
        <v>10000</v>
      </c>
      <c r="X5857">
        <v>2.4</v>
      </c>
      <c r="Y5857">
        <v>13112</v>
      </c>
      <c r="Z5857">
        <v>2.11</v>
      </c>
    </row>
    <row r="5858" spans="1:26">
      <c r="A5858">
        <v>210605802</v>
      </c>
      <c r="B5858" t="s">
        <v>7552</v>
      </c>
      <c r="C5858" t="s">
        <v>3597</v>
      </c>
      <c r="D5858" t="s">
        <v>4034</v>
      </c>
      <c r="E5858" t="s">
        <v>7974</v>
      </c>
      <c r="F5858" t="s">
        <v>3621</v>
      </c>
      <c r="G5858">
        <v>210605802</v>
      </c>
      <c r="I5858" t="s">
        <v>3622</v>
      </c>
      <c r="J5858" t="s">
        <v>7720</v>
      </c>
      <c r="K5858" t="s">
        <v>3624</v>
      </c>
      <c r="L5858" t="s">
        <v>7721</v>
      </c>
      <c r="M5858">
        <v>16.2</v>
      </c>
      <c r="N5858">
        <v>28.1</v>
      </c>
      <c r="O5858">
        <v>13</v>
      </c>
      <c r="P5858">
        <v>16.2</v>
      </c>
      <c r="Q5858">
        <v>28.1</v>
      </c>
      <c r="R5858">
        <v>11.5</v>
      </c>
      <c r="S5858" t="b">
        <v>0</v>
      </c>
      <c r="T5858" t="b">
        <v>0</v>
      </c>
      <c r="U5858" t="b">
        <v>1</v>
      </c>
      <c r="V5858">
        <v>9000</v>
      </c>
      <c r="W5858">
        <v>9500</v>
      </c>
      <c r="X5858">
        <v>2.5299999999999998</v>
      </c>
      <c r="Y5858">
        <v>12371</v>
      </c>
      <c r="Z5858">
        <v>2.04</v>
      </c>
    </row>
    <row r="5859" spans="1:26">
      <c r="A5859">
        <v>207742429</v>
      </c>
      <c r="B5859" t="s">
        <v>7552</v>
      </c>
      <c r="C5859" t="s">
        <v>3597</v>
      </c>
      <c r="D5859" t="s">
        <v>4034</v>
      </c>
      <c r="E5859" t="s">
        <v>5257</v>
      </c>
      <c r="F5859" t="s">
        <v>3621</v>
      </c>
      <c r="G5859">
        <v>207742429</v>
      </c>
      <c r="I5859" t="s">
        <v>3622</v>
      </c>
      <c r="J5859" t="s">
        <v>6485</v>
      </c>
      <c r="K5859" t="s">
        <v>3624</v>
      </c>
      <c r="L5859" t="s">
        <v>7973</v>
      </c>
      <c r="M5859">
        <v>16.2</v>
      </c>
      <c r="N5859">
        <v>28.1</v>
      </c>
      <c r="O5859">
        <v>13</v>
      </c>
      <c r="P5859">
        <v>16.2</v>
      </c>
      <c r="Q5859">
        <v>28.1</v>
      </c>
      <c r="R5859">
        <v>11.5</v>
      </c>
      <c r="S5859" t="b">
        <v>0</v>
      </c>
      <c r="T5859" t="b">
        <v>0</v>
      </c>
      <c r="U5859" t="b">
        <v>1</v>
      </c>
      <c r="V5859">
        <v>9000</v>
      </c>
      <c r="W5859">
        <v>9500</v>
      </c>
      <c r="X5859">
        <v>2.5299999999999998</v>
      </c>
      <c r="Y5859">
        <v>12371</v>
      </c>
      <c r="Z5859">
        <v>2.04</v>
      </c>
    </row>
    <row r="5860" spans="1:26">
      <c r="A5860">
        <v>207740501</v>
      </c>
      <c r="B5860" t="s">
        <v>7552</v>
      </c>
      <c r="C5860" t="s">
        <v>3597</v>
      </c>
      <c r="D5860" t="s">
        <v>4034</v>
      </c>
      <c r="E5860" t="s">
        <v>5222</v>
      </c>
      <c r="F5860" t="s">
        <v>3621</v>
      </c>
      <c r="G5860">
        <v>207740501</v>
      </c>
      <c r="I5860" t="s">
        <v>3622</v>
      </c>
      <c r="J5860" t="s">
        <v>6079</v>
      </c>
      <c r="K5860" t="s">
        <v>3624</v>
      </c>
      <c r="L5860" t="s">
        <v>7972</v>
      </c>
      <c r="M5860">
        <v>16.2</v>
      </c>
      <c r="N5860">
        <v>28.1</v>
      </c>
      <c r="O5860">
        <v>13</v>
      </c>
      <c r="P5860">
        <v>16.2</v>
      </c>
      <c r="Q5860">
        <v>28.1</v>
      </c>
      <c r="R5860">
        <v>11.5</v>
      </c>
      <c r="S5860" t="b">
        <v>0</v>
      </c>
      <c r="T5860" t="b">
        <v>0</v>
      </c>
      <c r="U5860" t="b">
        <v>1</v>
      </c>
      <c r="V5860">
        <v>9000</v>
      </c>
      <c r="W5860">
        <v>9500</v>
      </c>
      <c r="X5860">
        <v>2.5299999999999998</v>
      </c>
      <c r="Y5860">
        <v>12371</v>
      </c>
      <c r="Z5860">
        <v>2.04</v>
      </c>
    </row>
    <row r="5861" spans="1:26">
      <c r="A5861">
        <v>207339183</v>
      </c>
      <c r="B5861" t="s">
        <v>7552</v>
      </c>
      <c r="C5861" t="s">
        <v>3597</v>
      </c>
      <c r="D5861" t="s">
        <v>4034</v>
      </c>
      <c r="E5861" t="s">
        <v>5413</v>
      </c>
      <c r="F5861" t="s">
        <v>3621</v>
      </c>
      <c r="G5861">
        <v>207339183</v>
      </c>
      <c r="I5861" t="s">
        <v>3622</v>
      </c>
      <c r="J5861" t="s">
        <v>7970</v>
      </c>
      <c r="K5861" t="s">
        <v>3624</v>
      </c>
      <c r="L5861" t="s">
        <v>7971</v>
      </c>
      <c r="M5861">
        <v>16.2</v>
      </c>
      <c r="N5861">
        <v>28.1</v>
      </c>
      <c r="O5861">
        <v>13</v>
      </c>
      <c r="P5861">
        <v>16.2</v>
      </c>
      <c r="Q5861">
        <v>28.1</v>
      </c>
      <c r="R5861">
        <v>11.5</v>
      </c>
      <c r="S5861" t="b">
        <v>0</v>
      </c>
      <c r="T5861" t="b">
        <v>0</v>
      </c>
      <c r="U5861" t="b">
        <v>1</v>
      </c>
      <c r="V5861">
        <v>9000</v>
      </c>
      <c r="W5861">
        <v>9500</v>
      </c>
      <c r="X5861">
        <v>2.5299999999999998</v>
      </c>
      <c r="Y5861">
        <v>12371</v>
      </c>
      <c r="Z5861">
        <v>2.04</v>
      </c>
    </row>
    <row r="5862" spans="1:26">
      <c r="A5862">
        <v>207742495</v>
      </c>
      <c r="B5862" t="s">
        <v>7552</v>
      </c>
      <c r="C5862" t="s">
        <v>3597</v>
      </c>
      <c r="D5862" t="s">
        <v>4034</v>
      </c>
      <c r="E5862" t="s">
        <v>5260</v>
      </c>
      <c r="F5862" t="s">
        <v>3621</v>
      </c>
      <c r="G5862">
        <v>207742495</v>
      </c>
      <c r="I5862" t="s">
        <v>3622</v>
      </c>
      <c r="J5862" t="s">
        <v>6578</v>
      </c>
      <c r="K5862" t="s">
        <v>3624</v>
      </c>
      <c r="L5862" t="s">
        <v>7969</v>
      </c>
      <c r="M5862">
        <v>16.2</v>
      </c>
      <c r="N5862">
        <v>28.1</v>
      </c>
      <c r="O5862">
        <v>13</v>
      </c>
      <c r="P5862">
        <v>16.2</v>
      </c>
      <c r="Q5862">
        <v>28.1</v>
      </c>
      <c r="R5862">
        <v>11.5</v>
      </c>
      <c r="S5862" t="b">
        <v>0</v>
      </c>
      <c r="T5862" t="b">
        <v>0</v>
      </c>
      <c r="U5862" t="b">
        <v>1</v>
      </c>
      <c r="V5862">
        <v>9000</v>
      </c>
      <c r="W5862">
        <v>9500</v>
      </c>
      <c r="X5862">
        <v>2.5299999999999998</v>
      </c>
      <c r="Y5862">
        <v>12371</v>
      </c>
      <c r="Z5862">
        <v>2.04</v>
      </c>
    </row>
    <row r="5863" spans="1:26">
      <c r="A5863">
        <v>208121849</v>
      </c>
      <c r="B5863" t="s">
        <v>7552</v>
      </c>
      <c r="C5863" t="s">
        <v>3597</v>
      </c>
      <c r="D5863" t="s">
        <v>4034</v>
      </c>
      <c r="E5863" t="s">
        <v>6224</v>
      </c>
      <c r="F5863" t="s">
        <v>3621</v>
      </c>
      <c r="G5863">
        <v>208121849</v>
      </c>
      <c r="I5863" t="s">
        <v>3622</v>
      </c>
      <c r="J5863" t="s">
        <v>7967</v>
      </c>
      <c r="K5863" t="s">
        <v>3624</v>
      </c>
      <c r="L5863" t="s">
        <v>7968</v>
      </c>
      <c r="M5863">
        <v>12.2</v>
      </c>
      <c r="N5863">
        <v>21</v>
      </c>
      <c r="O5863">
        <v>10.5</v>
      </c>
      <c r="P5863">
        <v>12.2</v>
      </c>
      <c r="Q5863">
        <v>21</v>
      </c>
      <c r="R5863">
        <v>8.6999999999999993</v>
      </c>
      <c r="S5863" t="b">
        <v>0</v>
      </c>
      <c r="T5863" t="b">
        <v>0</v>
      </c>
      <c r="U5863" t="b">
        <v>0</v>
      </c>
      <c r="V5863">
        <v>30000</v>
      </c>
      <c r="W5863">
        <v>20000</v>
      </c>
      <c r="X5863">
        <v>1.87</v>
      </c>
      <c r="Y5863">
        <v>23000</v>
      </c>
      <c r="Z5863">
        <v>2.1</v>
      </c>
    </row>
    <row r="5864" spans="1:26">
      <c r="A5864">
        <v>208121886</v>
      </c>
      <c r="B5864" t="s">
        <v>7552</v>
      </c>
      <c r="C5864" t="s">
        <v>3597</v>
      </c>
      <c r="D5864" t="s">
        <v>4034</v>
      </c>
      <c r="E5864" t="s">
        <v>7723</v>
      </c>
      <c r="F5864" t="s">
        <v>3621</v>
      </c>
      <c r="G5864">
        <v>208121886</v>
      </c>
      <c r="I5864" t="s">
        <v>3622</v>
      </c>
      <c r="J5864" t="s">
        <v>7967</v>
      </c>
      <c r="K5864" t="s">
        <v>3624</v>
      </c>
      <c r="L5864" t="s">
        <v>7968</v>
      </c>
      <c r="M5864">
        <v>12.2</v>
      </c>
      <c r="N5864">
        <v>21</v>
      </c>
      <c r="O5864">
        <v>10.5</v>
      </c>
      <c r="P5864">
        <v>12.2</v>
      </c>
      <c r="Q5864">
        <v>21</v>
      </c>
      <c r="R5864">
        <v>8.6999999999999993</v>
      </c>
      <c r="S5864" t="b">
        <v>0</v>
      </c>
      <c r="T5864" t="b">
        <v>0</v>
      </c>
      <c r="U5864" t="b">
        <v>0</v>
      </c>
      <c r="V5864">
        <v>30000</v>
      </c>
      <c r="W5864">
        <v>20000</v>
      </c>
      <c r="X5864">
        <v>1.87</v>
      </c>
      <c r="Y5864">
        <v>23000</v>
      </c>
      <c r="Z5864">
        <v>2.1</v>
      </c>
    </row>
    <row r="5865" spans="1:26">
      <c r="A5865">
        <v>208141953</v>
      </c>
      <c r="B5865" t="s">
        <v>7552</v>
      </c>
      <c r="C5865" t="s">
        <v>3597</v>
      </c>
      <c r="D5865" t="s">
        <v>4034</v>
      </c>
      <c r="E5865" t="s">
        <v>6170</v>
      </c>
      <c r="F5865" t="s">
        <v>3753</v>
      </c>
      <c r="G5865">
        <v>208141953</v>
      </c>
      <c r="I5865" t="s">
        <v>3601</v>
      </c>
      <c r="J5865" t="s">
        <v>7953</v>
      </c>
      <c r="K5865" t="s">
        <v>3624</v>
      </c>
      <c r="L5865" t="s">
        <v>7965</v>
      </c>
      <c r="M5865">
        <v>12.5</v>
      </c>
      <c r="N5865">
        <v>20.5</v>
      </c>
      <c r="O5865">
        <v>11</v>
      </c>
      <c r="P5865">
        <v>12.5</v>
      </c>
      <c r="Q5865">
        <v>20</v>
      </c>
      <c r="R5865">
        <v>10.6</v>
      </c>
      <c r="S5865" t="b">
        <v>0</v>
      </c>
      <c r="T5865" t="b">
        <v>0</v>
      </c>
      <c r="U5865" t="b">
        <v>1</v>
      </c>
      <c r="V5865">
        <v>17000</v>
      </c>
      <c r="W5865">
        <v>12600</v>
      </c>
      <c r="X5865">
        <v>2.66</v>
      </c>
      <c r="Y5865">
        <v>14100</v>
      </c>
      <c r="Z5865">
        <v>2.4</v>
      </c>
    </row>
    <row r="5866" spans="1:26">
      <c r="A5866">
        <v>207743756</v>
      </c>
      <c r="B5866" t="s">
        <v>7552</v>
      </c>
      <c r="C5866" t="s">
        <v>3597</v>
      </c>
      <c r="D5866" t="s">
        <v>4034</v>
      </c>
      <c r="E5866" t="s">
        <v>4035</v>
      </c>
      <c r="F5866" t="s">
        <v>3753</v>
      </c>
      <c r="G5866">
        <v>207743756</v>
      </c>
      <c r="I5866" t="s">
        <v>3601</v>
      </c>
      <c r="J5866" t="s">
        <v>7962</v>
      </c>
      <c r="K5866" t="s">
        <v>3624</v>
      </c>
      <c r="L5866" t="s">
        <v>7810</v>
      </c>
      <c r="M5866">
        <v>12.5</v>
      </c>
      <c r="N5866">
        <v>20.5</v>
      </c>
      <c r="O5866">
        <v>11</v>
      </c>
      <c r="P5866">
        <v>12.5</v>
      </c>
      <c r="Q5866">
        <v>20</v>
      </c>
      <c r="R5866">
        <v>10.6</v>
      </c>
      <c r="S5866" t="b">
        <v>0</v>
      </c>
      <c r="T5866" t="b">
        <v>0</v>
      </c>
      <c r="U5866" t="b">
        <v>1</v>
      </c>
      <c r="V5866">
        <v>17000</v>
      </c>
      <c r="W5866">
        <v>12600</v>
      </c>
      <c r="X5866">
        <v>2.66</v>
      </c>
      <c r="Y5866">
        <v>14100</v>
      </c>
      <c r="Z5866">
        <v>2.4</v>
      </c>
    </row>
    <row r="5867" spans="1:26">
      <c r="A5867">
        <v>207743755</v>
      </c>
      <c r="B5867" t="s">
        <v>7552</v>
      </c>
      <c r="C5867" t="s">
        <v>3597</v>
      </c>
      <c r="D5867" t="s">
        <v>4034</v>
      </c>
      <c r="E5867" t="s">
        <v>4035</v>
      </c>
      <c r="F5867" t="s">
        <v>3753</v>
      </c>
      <c r="G5867">
        <v>207743755</v>
      </c>
      <c r="I5867" t="s">
        <v>3601</v>
      </c>
      <c r="J5867" t="s">
        <v>7962</v>
      </c>
      <c r="K5867" t="s">
        <v>3624</v>
      </c>
      <c r="L5867" t="s">
        <v>7809</v>
      </c>
      <c r="M5867">
        <v>12.5</v>
      </c>
      <c r="N5867">
        <v>20.5</v>
      </c>
      <c r="O5867">
        <v>11</v>
      </c>
      <c r="P5867">
        <v>12.5</v>
      </c>
      <c r="Q5867">
        <v>20</v>
      </c>
      <c r="R5867">
        <v>10.6</v>
      </c>
      <c r="S5867" t="b">
        <v>0</v>
      </c>
      <c r="T5867" t="b">
        <v>0</v>
      </c>
      <c r="U5867" t="b">
        <v>1</v>
      </c>
      <c r="V5867">
        <v>17000</v>
      </c>
      <c r="W5867">
        <v>12600</v>
      </c>
      <c r="X5867">
        <v>2.66</v>
      </c>
      <c r="Y5867">
        <v>14100</v>
      </c>
      <c r="Z5867">
        <v>2.4</v>
      </c>
    </row>
    <row r="5868" spans="1:26">
      <c r="A5868">
        <v>207743741</v>
      </c>
      <c r="B5868" t="s">
        <v>7552</v>
      </c>
      <c r="C5868" t="s">
        <v>3597</v>
      </c>
      <c r="D5868" t="s">
        <v>4034</v>
      </c>
      <c r="E5868" t="s">
        <v>4035</v>
      </c>
      <c r="F5868" t="s">
        <v>3849</v>
      </c>
      <c r="G5868">
        <v>207743741</v>
      </c>
      <c r="I5868" t="s">
        <v>3622</v>
      </c>
      <c r="J5868" t="s">
        <v>7962</v>
      </c>
      <c r="K5868" t="s">
        <v>3624</v>
      </c>
      <c r="L5868" t="s">
        <v>7817</v>
      </c>
      <c r="M5868">
        <v>12.5</v>
      </c>
      <c r="N5868">
        <v>20.5</v>
      </c>
      <c r="O5868">
        <v>11</v>
      </c>
      <c r="P5868">
        <v>12.5</v>
      </c>
      <c r="Q5868">
        <v>20.5</v>
      </c>
      <c r="R5868">
        <v>10.5</v>
      </c>
      <c r="S5868" t="b">
        <v>0</v>
      </c>
      <c r="T5868" t="b">
        <v>0</v>
      </c>
      <c r="U5868" t="b">
        <v>1</v>
      </c>
      <c r="V5868">
        <v>16000</v>
      </c>
      <c r="W5868">
        <v>12000</v>
      </c>
      <c r="X5868">
        <v>2.5099999999999998</v>
      </c>
      <c r="Y5868">
        <v>13600</v>
      </c>
      <c r="Z5868">
        <v>2.2400000000000002</v>
      </c>
    </row>
    <row r="5869" spans="1:26">
      <c r="A5869">
        <v>208191863</v>
      </c>
      <c r="B5869" t="s">
        <v>7552</v>
      </c>
      <c r="C5869" t="s">
        <v>3597</v>
      </c>
      <c r="D5869" t="s">
        <v>4034</v>
      </c>
      <c r="E5869" t="s">
        <v>6170</v>
      </c>
      <c r="F5869" t="s">
        <v>3849</v>
      </c>
      <c r="G5869">
        <v>208191863</v>
      </c>
      <c r="I5869" t="s">
        <v>3622</v>
      </c>
      <c r="J5869" t="s">
        <v>7953</v>
      </c>
      <c r="K5869" t="s">
        <v>3624</v>
      </c>
      <c r="L5869" t="s">
        <v>7964</v>
      </c>
      <c r="M5869">
        <v>12.5</v>
      </c>
      <c r="N5869">
        <v>20.5</v>
      </c>
      <c r="O5869">
        <v>11</v>
      </c>
      <c r="P5869">
        <v>12.5</v>
      </c>
      <c r="Q5869">
        <v>20.5</v>
      </c>
      <c r="R5869">
        <v>10.5</v>
      </c>
      <c r="S5869" t="b">
        <v>0</v>
      </c>
      <c r="T5869" t="b">
        <v>0</v>
      </c>
      <c r="U5869" t="b">
        <v>1</v>
      </c>
      <c r="V5869">
        <v>16000</v>
      </c>
      <c r="W5869">
        <v>12000</v>
      </c>
      <c r="X5869">
        <v>2.5099999999999998</v>
      </c>
      <c r="Y5869">
        <v>13600</v>
      </c>
      <c r="Z5869">
        <v>2.2400000000000002</v>
      </c>
    </row>
    <row r="5870" spans="1:26">
      <c r="A5870">
        <v>208141956</v>
      </c>
      <c r="B5870" t="s">
        <v>7552</v>
      </c>
      <c r="C5870" t="s">
        <v>3597</v>
      </c>
      <c r="D5870" t="s">
        <v>4034</v>
      </c>
      <c r="E5870" t="s">
        <v>6170</v>
      </c>
      <c r="F5870" t="s">
        <v>3787</v>
      </c>
      <c r="G5870">
        <v>208141956</v>
      </c>
      <c r="I5870" t="s">
        <v>3622</v>
      </c>
      <c r="J5870" t="s">
        <v>7953</v>
      </c>
      <c r="K5870" t="s">
        <v>3624</v>
      </c>
      <c r="L5870" t="s">
        <v>7963</v>
      </c>
      <c r="M5870">
        <v>12.5</v>
      </c>
      <c r="N5870">
        <v>21.5</v>
      </c>
      <c r="O5870">
        <v>10.5</v>
      </c>
      <c r="P5870">
        <v>12.5</v>
      </c>
      <c r="Q5870">
        <v>23</v>
      </c>
      <c r="R5870">
        <v>10</v>
      </c>
      <c r="S5870" t="b">
        <v>0</v>
      </c>
      <c r="T5870" t="b">
        <v>0</v>
      </c>
      <c r="U5870" t="b">
        <v>1</v>
      </c>
      <c r="V5870">
        <v>18000</v>
      </c>
      <c r="W5870">
        <v>12800</v>
      </c>
      <c r="X5870">
        <v>2.52</v>
      </c>
      <c r="Y5870">
        <v>14200</v>
      </c>
      <c r="Z5870">
        <v>2.29</v>
      </c>
    </row>
    <row r="5871" spans="1:26">
      <c r="A5871">
        <v>207743730</v>
      </c>
      <c r="B5871" t="s">
        <v>7552</v>
      </c>
      <c r="C5871" t="s">
        <v>3597</v>
      </c>
      <c r="D5871" t="s">
        <v>4034</v>
      </c>
      <c r="E5871" t="s">
        <v>4035</v>
      </c>
      <c r="F5871" t="s">
        <v>3787</v>
      </c>
      <c r="G5871">
        <v>207743730</v>
      </c>
      <c r="I5871" t="s">
        <v>3622</v>
      </c>
      <c r="J5871" t="s">
        <v>7962</v>
      </c>
      <c r="K5871" t="s">
        <v>3624</v>
      </c>
      <c r="L5871" t="s">
        <v>7813</v>
      </c>
      <c r="M5871">
        <v>12.5</v>
      </c>
      <c r="N5871">
        <v>21.5</v>
      </c>
      <c r="O5871">
        <v>10.5</v>
      </c>
      <c r="P5871">
        <v>12.5</v>
      </c>
      <c r="Q5871">
        <v>23</v>
      </c>
      <c r="R5871">
        <v>10</v>
      </c>
      <c r="S5871" t="b">
        <v>0</v>
      </c>
      <c r="T5871" t="b">
        <v>0</v>
      </c>
      <c r="U5871" t="b">
        <v>1</v>
      </c>
      <c r="V5871">
        <v>18000</v>
      </c>
      <c r="W5871">
        <v>12800</v>
      </c>
      <c r="X5871">
        <v>2.52</v>
      </c>
      <c r="Y5871">
        <v>14200</v>
      </c>
      <c r="Z5871">
        <v>2.29</v>
      </c>
    </row>
    <row r="5872" spans="1:26">
      <c r="A5872">
        <v>207743721</v>
      </c>
      <c r="B5872" t="s">
        <v>7552</v>
      </c>
      <c r="C5872" t="s">
        <v>3597</v>
      </c>
      <c r="D5872" t="s">
        <v>4034</v>
      </c>
      <c r="E5872" t="s">
        <v>4035</v>
      </c>
      <c r="F5872" t="s">
        <v>3621</v>
      </c>
      <c r="G5872">
        <v>207743721</v>
      </c>
      <c r="I5872" t="s">
        <v>3622</v>
      </c>
      <c r="J5872" t="s">
        <v>7962</v>
      </c>
      <c r="K5872" t="s">
        <v>3624</v>
      </c>
      <c r="L5872" t="s">
        <v>7752</v>
      </c>
      <c r="M5872">
        <v>12.5</v>
      </c>
      <c r="N5872">
        <v>22.6</v>
      </c>
      <c r="O5872">
        <v>12</v>
      </c>
      <c r="P5872">
        <v>12.5</v>
      </c>
      <c r="Q5872">
        <v>23.5</v>
      </c>
      <c r="R5872">
        <v>10.8</v>
      </c>
      <c r="S5872" t="b">
        <v>0</v>
      </c>
      <c r="T5872" t="b">
        <v>0</v>
      </c>
      <c r="U5872" t="b">
        <v>1</v>
      </c>
      <c r="V5872">
        <v>18000</v>
      </c>
      <c r="W5872">
        <v>14900</v>
      </c>
      <c r="X5872">
        <v>2.48</v>
      </c>
      <c r="Y5872">
        <v>15934</v>
      </c>
      <c r="Z5872">
        <v>2.37</v>
      </c>
    </row>
    <row r="5873" spans="1:26">
      <c r="A5873">
        <v>208552815</v>
      </c>
      <c r="B5873" t="s">
        <v>7552</v>
      </c>
      <c r="C5873" t="s">
        <v>3597</v>
      </c>
      <c r="D5873" t="s">
        <v>4034</v>
      </c>
      <c r="E5873" t="s">
        <v>6252</v>
      </c>
      <c r="F5873" t="s">
        <v>3621</v>
      </c>
      <c r="G5873">
        <v>208552815</v>
      </c>
      <c r="I5873" t="s">
        <v>3622</v>
      </c>
      <c r="J5873" t="s">
        <v>7961</v>
      </c>
      <c r="K5873" t="s">
        <v>3624</v>
      </c>
      <c r="L5873" t="s">
        <v>7750</v>
      </c>
      <c r="M5873">
        <v>12.5</v>
      </c>
      <c r="N5873">
        <v>22.6</v>
      </c>
      <c r="O5873">
        <v>12</v>
      </c>
      <c r="P5873">
        <v>12.5</v>
      </c>
      <c r="Q5873">
        <v>23.5</v>
      </c>
      <c r="R5873">
        <v>10.8</v>
      </c>
      <c r="S5873" t="b">
        <v>0</v>
      </c>
      <c r="T5873" t="b">
        <v>0</v>
      </c>
      <c r="U5873" t="b">
        <v>1</v>
      </c>
      <c r="V5873">
        <v>18000</v>
      </c>
      <c r="W5873">
        <v>14900</v>
      </c>
      <c r="X5873">
        <v>2.48</v>
      </c>
      <c r="Y5873">
        <v>15934</v>
      </c>
      <c r="Z5873">
        <v>2.37</v>
      </c>
    </row>
    <row r="5874" spans="1:26">
      <c r="A5874">
        <v>208447938</v>
      </c>
      <c r="B5874" t="s">
        <v>7552</v>
      </c>
      <c r="C5874" t="s">
        <v>3597</v>
      </c>
      <c r="D5874" t="s">
        <v>4034</v>
      </c>
      <c r="E5874" t="s">
        <v>6086</v>
      </c>
      <c r="F5874" t="s">
        <v>3621</v>
      </c>
      <c r="G5874">
        <v>208447938</v>
      </c>
      <c r="I5874" t="s">
        <v>3622</v>
      </c>
      <c r="J5874" t="s">
        <v>7959</v>
      </c>
      <c r="K5874" t="s">
        <v>3624</v>
      </c>
      <c r="L5874" t="s">
        <v>7960</v>
      </c>
      <c r="M5874">
        <v>13.5</v>
      </c>
      <c r="N5874">
        <v>24</v>
      </c>
      <c r="O5874">
        <v>11.6</v>
      </c>
      <c r="P5874">
        <v>13.5</v>
      </c>
      <c r="Q5874">
        <v>24</v>
      </c>
      <c r="R5874">
        <v>10.5</v>
      </c>
      <c r="S5874" t="b">
        <v>0</v>
      </c>
      <c r="T5874" t="b">
        <v>0</v>
      </c>
      <c r="U5874" t="b">
        <v>1</v>
      </c>
      <c r="V5874">
        <v>18000</v>
      </c>
      <c r="W5874">
        <v>14100</v>
      </c>
      <c r="X5874">
        <v>2.65</v>
      </c>
      <c r="Y5874">
        <v>16238</v>
      </c>
      <c r="Z5874">
        <v>2.4900000000000002</v>
      </c>
    </row>
    <row r="5875" spans="1:26">
      <c r="A5875">
        <v>208447946</v>
      </c>
      <c r="B5875" t="s">
        <v>7552</v>
      </c>
      <c r="C5875" t="s">
        <v>3597</v>
      </c>
      <c r="D5875" t="s">
        <v>4034</v>
      </c>
      <c r="E5875" t="s">
        <v>6086</v>
      </c>
      <c r="F5875" t="s">
        <v>3621</v>
      </c>
      <c r="G5875">
        <v>208447946</v>
      </c>
      <c r="I5875" t="s">
        <v>3622</v>
      </c>
      <c r="J5875" t="s">
        <v>7959</v>
      </c>
      <c r="K5875" t="s">
        <v>3624</v>
      </c>
      <c r="L5875" t="s">
        <v>7837</v>
      </c>
      <c r="M5875">
        <v>13.5</v>
      </c>
      <c r="N5875">
        <v>24</v>
      </c>
      <c r="O5875">
        <v>11.6</v>
      </c>
      <c r="P5875">
        <v>13.5</v>
      </c>
      <c r="Q5875">
        <v>24</v>
      </c>
      <c r="R5875">
        <v>10.5</v>
      </c>
      <c r="S5875" t="b">
        <v>0</v>
      </c>
      <c r="T5875" t="b">
        <v>0</v>
      </c>
      <c r="U5875" t="b">
        <v>1</v>
      </c>
      <c r="V5875">
        <v>18000</v>
      </c>
      <c r="W5875">
        <v>14100</v>
      </c>
      <c r="X5875">
        <v>2.65</v>
      </c>
      <c r="Y5875">
        <v>16238</v>
      </c>
      <c r="Z5875">
        <v>2.4900000000000002</v>
      </c>
    </row>
    <row r="5876" spans="1:26">
      <c r="A5876">
        <v>207683231</v>
      </c>
      <c r="B5876" t="s">
        <v>7552</v>
      </c>
      <c r="C5876" t="s">
        <v>3597</v>
      </c>
      <c r="D5876" t="s">
        <v>4034</v>
      </c>
      <c r="E5876" t="s">
        <v>5088</v>
      </c>
      <c r="F5876" t="s">
        <v>3621</v>
      </c>
      <c r="G5876">
        <v>207683231</v>
      </c>
      <c r="I5876" t="s">
        <v>3622</v>
      </c>
      <c r="J5876" t="s">
        <v>7957</v>
      </c>
      <c r="K5876" t="s">
        <v>3624</v>
      </c>
      <c r="L5876" t="s">
        <v>7958</v>
      </c>
      <c r="M5876">
        <v>13.5</v>
      </c>
      <c r="N5876">
        <v>24</v>
      </c>
      <c r="O5876">
        <v>11.6</v>
      </c>
      <c r="P5876">
        <v>13.5</v>
      </c>
      <c r="Q5876">
        <v>24</v>
      </c>
      <c r="R5876">
        <v>10.5</v>
      </c>
      <c r="S5876" t="b">
        <v>0</v>
      </c>
      <c r="T5876" t="b">
        <v>0</v>
      </c>
      <c r="U5876" t="b">
        <v>1</v>
      </c>
      <c r="V5876">
        <v>18000</v>
      </c>
      <c r="W5876">
        <v>14100</v>
      </c>
      <c r="X5876">
        <v>2.65</v>
      </c>
      <c r="Y5876">
        <v>16238</v>
      </c>
      <c r="Z5876">
        <v>2.4900000000000002</v>
      </c>
    </row>
    <row r="5877" spans="1:26">
      <c r="A5877">
        <v>208101239</v>
      </c>
      <c r="B5877" t="s">
        <v>7552</v>
      </c>
      <c r="C5877" t="s">
        <v>3597</v>
      </c>
      <c r="D5877" t="s">
        <v>4034</v>
      </c>
      <c r="E5877" t="s">
        <v>6170</v>
      </c>
      <c r="F5877" t="s">
        <v>3621</v>
      </c>
      <c r="G5877">
        <v>208101239</v>
      </c>
      <c r="I5877" t="s">
        <v>3622</v>
      </c>
      <c r="J5877" t="s">
        <v>7777</v>
      </c>
      <c r="K5877" t="s">
        <v>3624</v>
      </c>
      <c r="L5877" t="s">
        <v>7956</v>
      </c>
      <c r="M5877">
        <v>12.5</v>
      </c>
      <c r="N5877">
        <v>22</v>
      </c>
      <c r="O5877">
        <v>10.8</v>
      </c>
      <c r="P5877">
        <v>12.5</v>
      </c>
      <c r="Q5877">
        <v>23.1</v>
      </c>
      <c r="R5877">
        <v>9.3000000000000007</v>
      </c>
      <c r="S5877" t="b">
        <v>0</v>
      </c>
      <c r="T5877" t="b">
        <v>0</v>
      </c>
      <c r="U5877" t="b">
        <v>0</v>
      </c>
      <c r="V5877">
        <v>12000</v>
      </c>
      <c r="W5877">
        <v>8200</v>
      </c>
      <c r="X5877">
        <v>2.25</v>
      </c>
      <c r="Y5877">
        <v>9543</v>
      </c>
      <c r="Z5877">
        <v>2.39</v>
      </c>
    </row>
    <row r="5878" spans="1:26">
      <c r="A5878">
        <v>208101238</v>
      </c>
      <c r="B5878" t="s">
        <v>7552</v>
      </c>
      <c r="C5878" t="s">
        <v>3597</v>
      </c>
      <c r="D5878" t="s">
        <v>4034</v>
      </c>
      <c r="E5878" t="s">
        <v>6170</v>
      </c>
      <c r="F5878" t="s">
        <v>3621</v>
      </c>
      <c r="G5878">
        <v>208101238</v>
      </c>
      <c r="I5878" t="s">
        <v>3622</v>
      </c>
      <c r="J5878" t="s">
        <v>7772</v>
      </c>
      <c r="K5878" t="s">
        <v>3624</v>
      </c>
      <c r="L5878" t="s">
        <v>7955</v>
      </c>
      <c r="M5878">
        <v>14</v>
      </c>
      <c r="N5878">
        <v>24</v>
      </c>
      <c r="O5878">
        <v>11.3</v>
      </c>
      <c r="P5878">
        <v>14</v>
      </c>
      <c r="Q5878">
        <v>24</v>
      </c>
      <c r="R5878">
        <v>11.4</v>
      </c>
      <c r="S5878" t="b">
        <v>0</v>
      </c>
      <c r="T5878" t="b">
        <v>0</v>
      </c>
      <c r="U5878" t="b">
        <v>1</v>
      </c>
      <c r="V5878">
        <v>9000</v>
      </c>
      <c r="W5878">
        <v>8300</v>
      </c>
      <c r="X5878">
        <v>2.67</v>
      </c>
      <c r="Y5878">
        <v>9096</v>
      </c>
      <c r="Z5878">
        <v>2.61</v>
      </c>
    </row>
    <row r="5879" spans="1:26">
      <c r="A5879">
        <v>208101240</v>
      </c>
      <c r="B5879" t="s">
        <v>7552</v>
      </c>
      <c r="C5879" t="s">
        <v>3597</v>
      </c>
      <c r="D5879" t="s">
        <v>4034</v>
      </c>
      <c r="E5879" t="s">
        <v>6170</v>
      </c>
      <c r="F5879" t="s">
        <v>3621</v>
      </c>
      <c r="G5879">
        <v>208101240</v>
      </c>
      <c r="I5879" t="s">
        <v>3622</v>
      </c>
      <c r="J5879" t="s">
        <v>7953</v>
      </c>
      <c r="K5879" t="s">
        <v>3624</v>
      </c>
      <c r="L5879" t="s">
        <v>7954</v>
      </c>
      <c r="M5879">
        <v>13.5</v>
      </c>
      <c r="N5879">
        <v>23.5</v>
      </c>
      <c r="O5879">
        <v>11</v>
      </c>
      <c r="P5879">
        <v>13.5</v>
      </c>
      <c r="Q5879">
        <v>23.7</v>
      </c>
      <c r="R5879">
        <v>10.3</v>
      </c>
      <c r="S5879" t="b">
        <v>0</v>
      </c>
      <c r="T5879" t="b">
        <v>0</v>
      </c>
      <c r="U5879" t="b">
        <v>1</v>
      </c>
      <c r="V5879">
        <v>18000</v>
      </c>
      <c r="W5879">
        <v>14000</v>
      </c>
      <c r="X5879">
        <v>2.61</v>
      </c>
      <c r="Y5879">
        <v>15265</v>
      </c>
      <c r="Z5879">
        <v>2.5</v>
      </c>
    </row>
    <row r="5880" spans="1:26">
      <c r="A5880">
        <v>208101237</v>
      </c>
      <c r="B5880" t="s">
        <v>7552</v>
      </c>
      <c r="C5880" t="s">
        <v>3597</v>
      </c>
      <c r="D5880" t="s">
        <v>4034</v>
      </c>
      <c r="E5880" t="s">
        <v>6170</v>
      </c>
      <c r="F5880" t="s">
        <v>3621</v>
      </c>
      <c r="G5880">
        <v>208101237</v>
      </c>
      <c r="I5880" t="s">
        <v>3622</v>
      </c>
      <c r="J5880" t="s">
        <v>7951</v>
      </c>
      <c r="K5880" t="s">
        <v>3624</v>
      </c>
      <c r="L5880" t="s">
        <v>7952</v>
      </c>
      <c r="M5880">
        <v>12.5</v>
      </c>
      <c r="N5880">
        <v>21.5</v>
      </c>
      <c r="O5880">
        <v>11.5</v>
      </c>
      <c r="P5880">
        <v>12.5</v>
      </c>
      <c r="Q5880">
        <v>22.7</v>
      </c>
      <c r="R5880">
        <v>10</v>
      </c>
      <c r="S5880" t="b">
        <v>0</v>
      </c>
      <c r="T5880" t="b">
        <v>0</v>
      </c>
      <c r="U5880" t="b">
        <v>1</v>
      </c>
      <c r="V5880">
        <v>12000</v>
      </c>
      <c r="W5880">
        <v>8400</v>
      </c>
      <c r="X5880">
        <v>2.77</v>
      </c>
      <c r="Y5880">
        <v>8448</v>
      </c>
      <c r="Z5880">
        <v>2.27</v>
      </c>
    </row>
    <row r="5881" spans="1:26">
      <c r="A5881">
        <v>208101236</v>
      </c>
      <c r="B5881" t="s">
        <v>7552</v>
      </c>
      <c r="C5881" t="s">
        <v>3597</v>
      </c>
      <c r="D5881" t="s">
        <v>4034</v>
      </c>
      <c r="E5881" t="s">
        <v>6170</v>
      </c>
      <c r="F5881" t="s">
        <v>3621</v>
      </c>
      <c r="G5881">
        <v>208101236</v>
      </c>
      <c r="I5881" t="s">
        <v>3622</v>
      </c>
      <c r="J5881" t="s">
        <v>7949</v>
      </c>
      <c r="K5881" t="s">
        <v>3624</v>
      </c>
      <c r="L5881" t="s">
        <v>7950</v>
      </c>
      <c r="M5881">
        <v>12.5</v>
      </c>
      <c r="N5881">
        <v>21.5</v>
      </c>
      <c r="O5881">
        <v>11.5</v>
      </c>
      <c r="P5881">
        <v>12.5</v>
      </c>
      <c r="Q5881">
        <v>22.7</v>
      </c>
      <c r="R5881">
        <v>10</v>
      </c>
      <c r="S5881" t="b">
        <v>0</v>
      </c>
      <c r="T5881" t="b">
        <v>0</v>
      </c>
      <c r="U5881" t="b">
        <v>1</v>
      </c>
      <c r="V5881">
        <v>12000</v>
      </c>
      <c r="W5881">
        <v>8400</v>
      </c>
      <c r="X5881">
        <v>2.77</v>
      </c>
      <c r="Y5881">
        <v>8448</v>
      </c>
      <c r="Z5881">
        <v>2.27</v>
      </c>
    </row>
    <row r="5882" spans="1:26">
      <c r="A5882">
        <v>208552804</v>
      </c>
      <c r="B5882" t="s">
        <v>7552</v>
      </c>
      <c r="C5882" t="s">
        <v>3597</v>
      </c>
      <c r="D5882" t="s">
        <v>4034</v>
      </c>
      <c r="E5882" t="s">
        <v>6252</v>
      </c>
      <c r="F5882" t="s">
        <v>3621</v>
      </c>
      <c r="G5882">
        <v>208552804</v>
      </c>
      <c r="I5882" t="s">
        <v>3622</v>
      </c>
      <c r="J5882" t="s">
        <v>7947</v>
      </c>
      <c r="K5882" t="s">
        <v>3624</v>
      </c>
      <c r="L5882" t="s">
        <v>7948</v>
      </c>
      <c r="M5882">
        <v>10.5</v>
      </c>
      <c r="N5882">
        <v>19</v>
      </c>
      <c r="O5882">
        <v>10</v>
      </c>
      <c r="P5882">
        <v>10.5</v>
      </c>
      <c r="Q5882">
        <v>19</v>
      </c>
      <c r="R5882">
        <v>8.6999999999999993</v>
      </c>
      <c r="S5882" t="b">
        <v>0</v>
      </c>
      <c r="T5882" t="b">
        <v>0</v>
      </c>
      <c r="U5882" t="b">
        <v>0</v>
      </c>
      <c r="V5882">
        <v>18000</v>
      </c>
      <c r="W5882">
        <v>11500</v>
      </c>
      <c r="X5882">
        <v>2.57</v>
      </c>
      <c r="Y5882">
        <v>14370</v>
      </c>
      <c r="Z5882">
        <v>2.4900000000000002</v>
      </c>
    </row>
    <row r="5883" spans="1:26">
      <c r="A5883">
        <v>208101249</v>
      </c>
      <c r="B5883" t="s">
        <v>7552</v>
      </c>
      <c r="C5883" t="s">
        <v>3597</v>
      </c>
      <c r="D5883" t="s">
        <v>4034</v>
      </c>
      <c r="E5883" t="s">
        <v>6170</v>
      </c>
      <c r="F5883" t="s">
        <v>3621</v>
      </c>
      <c r="G5883">
        <v>208101249</v>
      </c>
      <c r="I5883" t="s">
        <v>3622</v>
      </c>
      <c r="J5883" t="s">
        <v>7945</v>
      </c>
      <c r="K5883" t="s">
        <v>3624</v>
      </c>
      <c r="L5883" t="s">
        <v>7946</v>
      </c>
      <c r="M5883">
        <v>10.5</v>
      </c>
      <c r="N5883">
        <v>19</v>
      </c>
      <c r="O5883">
        <v>10</v>
      </c>
      <c r="P5883">
        <v>10.5</v>
      </c>
      <c r="Q5883">
        <v>19</v>
      </c>
      <c r="R5883">
        <v>8.6999999999999993</v>
      </c>
      <c r="S5883" t="b">
        <v>0</v>
      </c>
      <c r="T5883" t="b">
        <v>0</v>
      </c>
      <c r="U5883" t="b">
        <v>0</v>
      </c>
      <c r="V5883">
        <v>18000</v>
      </c>
      <c r="W5883">
        <v>11500</v>
      </c>
      <c r="X5883">
        <v>2.57</v>
      </c>
      <c r="Y5883">
        <v>14370</v>
      </c>
      <c r="Z5883">
        <v>2.4900000000000002</v>
      </c>
    </row>
    <row r="5884" spans="1:26">
      <c r="A5884">
        <v>208552799</v>
      </c>
      <c r="B5884" t="s">
        <v>7552</v>
      </c>
      <c r="C5884" t="s">
        <v>3597</v>
      </c>
      <c r="D5884" t="s">
        <v>4034</v>
      </c>
      <c r="E5884" t="s">
        <v>6252</v>
      </c>
      <c r="F5884" t="s">
        <v>3621</v>
      </c>
      <c r="G5884">
        <v>208552799</v>
      </c>
      <c r="I5884" t="s">
        <v>3622</v>
      </c>
      <c r="J5884" t="s">
        <v>7943</v>
      </c>
      <c r="K5884" t="s">
        <v>3624</v>
      </c>
      <c r="L5884" t="s">
        <v>7944</v>
      </c>
      <c r="M5884">
        <v>12.6</v>
      </c>
      <c r="N5884">
        <v>21.5</v>
      </c>
      <c r="O5884">
        <v>10</v>
      </c>
      <c r="P5884">
        <v>12.6</v>
      </c>
      <c r="Q5884">
        <v>21.7</v>
      </c>
      <c r="R5884">
        <v>9.1</v>
      </c>
      <c r="S5884" t="b">
        <v>0</v>
      </c>
      <c r="T5884" t="b">
        <v>0</v>
      </c>
      <c r="U5884" t="b">
        <v>0</v>
      </c>
      <c r="V5884">
        <v>9000</v>
      </c>
      <c r="W5884">
        <v>6900</v>
      </c>
      <c r="X5884">
        <v>2.5299999999999998</v>
      </c>
      <c r="Y5884">
        <v>7500</v>
      </c>
      <c r="Z5884">
        <v>2.02</v>
      </c>
    </row>
    <row r="5885" spans="1:26">
      <c r="A5885">
        <v>208101235</v>
      </c>
      <c r="B5885" t="s">
        <v>7552</v>
      </c>
      <c r="C5885" t="s">
        <v>3597</v>
      </c>
      <c r="D5885" t="s">
        <v>4034</v>
      </c>
      <c r="E5885" t="s">
        <v>6170</v>
      </c>
      <c r="F5885" t="s">
        <v>3621</v>
      </c>
      <c r="G5885">
        <v>208101235</v>
      </c>
      <c r="I5885" t="s">
        <v>3622</v>
      </c>
      <c r="J5885" t="s">
        <v>7774</v>
      </c>
      <c r="K5885" t="s">
        <v>3624</v>
      </c>
      <c r="L5885" t="s">
        <v>7942</v>
      </c>
      <c r="M5885">
        <v>12.6</v>
      </c>
      <c r="N5885">
        <v>21.5</v>
      </c>
      <c r="O5885">
        <v>10</v>
      </c>
      <c r="P5885">
        <v>12.6</v>
      </c>
      <c r="Q5885">
        <v>21.7</v>
      </c>
      <c r="R5885">
        <v>9.1</v>
      </c>
      <c r="S5885" t="b">
        <v>0</v>
      </c>
      <c r="T5885" t="b">
        <v>0</v>
      </c>
      <c r="U5885" t="b">
        <v>0</v>
      </c>
      <c r="V5885">
        <v>9000</v>
      </c>
      <c r="W5885">
        <v>6900</v>
      </c>
      <c r="X5885">
        <v>2.5299999999999998</v>
      </c>
      <c r="Y5885">
        <v>7500</v>
      </c>
      <c r="Z5885">
        <v>2.02</v>
      </c>
    </row>
    <row r="5886" spans="1:26">
      <c r="A5886">
        <v>208552794</v>
      </c>
      <c r="B5886" t="s">
        <v>7552</v>
      </c>
      <c r="C5886" t="s">
        <v>3597</v>
      </c>
      <c r="D5886" t="s">
        <v>4034</v>
      </c>
      <c r="E5886" t="s">
        <v>6252</v>
      </c>
      <c r="F5886" t="s">
        <v>3621</v>
      </c>
      <c r="G5886">
        <v>208552794</v>
      </c>
      <c r="I5886" t="s">
        <v>3622</v>
      </c>
      <c r="J5886" t="s">
        <v>7940</v>
      </c>
      <c r="K5886" t="s">
        <v>3624</v>
      </c>
      <c r="L5886" t="s">
        <v>7941</v>
      </c>
      <c r="M5886">
        <v>12.5</v>
      </c>
      <c r="N5886">
        <v>20.5</v>
      </c>
      <c r="O5886">
        <v>10</v>
      </c>
      <c r="P5886">
        <v>12.5</v>
      </c>
      <c r="Q5886">
        <v>21.5</v>
      </c>
      <c r="R5886">
        <v>9</v>
      </c>
      <c r="S5886" t="b">
        <v>0</v>
      </c>
      <c r="T5886" t="b">
        <v>0</v>
      </c>
      <c r="U5886" t="b">
        <v>0</v>
      </c>
      <c r="V5886">
        <v>9000</v>
      </c>
      <c r="W5886">
        <v>6800</v>
      </c>
      <c r="X5886">
        <v>2.46</v>
      </c>
      <c r="Y5886">
        <v>8044</v>
      </c>
      <c r="Z5886">
        <v>2.12</v>
      </c>
    </row>
    <row r="5887" spans="1:26">
      <c r="A5887">
        <v>208101234</v>
      </c>
      <c r="B5887" t="s">
        <v>7552</v>
      </c>
      <c r="C5887" t="s">
        <v>3597</v>
      </c>
      <c r="D5887" t="s">
        <v>4034</v>
      </c>
      <c r="E5887" t="s">
        <v>6170</v>
      </c>
      <c r="F5887" t="s">
        <v>3621</v>
      </c>
      <c r="G5887">
        <v>208101234</v>
      </c>
      <c r="I5887" t="s">
        <v>3622</v>
      </c>
      <c r="J5887" t="s">
        <v>7938</v>
      </c>
      <c r="K5887" t="s">
        <v>3624</v>
      </c>
      <c r="L5887" t="s">
        <v>7939</v>
      </c>
      <c r="M5887">
        <v>12.5</v>
      </c>
      <c r="N5887">
        <v>20.5</v>
      </c>
      <c r="O5887">
        <v>10</v>
      </c>
      <c r="P5887">
        <v>12.5</v>
      </c>
      <c r="Q5887">
        <v>21.5</v>
      </c>
      <c r="R5887">
        <v>9</v>
      </c>
      <c r="S5887" t="b">
        <v>0</v>
      </c>
      <c r="T5887" t="b">
        <v>0</v>
      </c>
      <c r="U5887" t="b">
        <v>0</v>
      </c>
      <c r="V5887">
        <v>9000</v>
      </c>
      <c r="W5887">
        <v>6800</v>
      </c>
      <c r="X5887">
        <v>2.46</v>
      </c>
      <c r="Y5887">
        <v>8044</v>
      </c>
      <c r="Z5887">
        <v>2.12</v>
      </c>
    </row>
    <row r="5888" spans="1:26">
      <c r="A5888">
        <v>207339189</v>
      </c>
      <c r="B5888" t="s">
        <v>7552</v>
      </c>
      <c r="C5888" t="s">
        <v>3597</v>
      </c>
      <c r="D5888" t="s">
        <v>4034</v>
      </c>
      <c r="E5888" t="s">
        <v>6252</v>
      </c>
      <c r="F5888" t="s">
        <v>3621</v>
      </c>
      <c r="G5888">
        <v>207339189</v>
      </c>
      <c r="I5888" t="s">
        <v>3622</v>
      </c>
      <c r="J5888" t="s">
        <v>7937</v>
      </c>
      <c r="K5888" t="s">
        <v>3624</v>
      </c>
      <c r="L5888" t="s">
        <v>7936</v>
      </c>
      <c r="M5888">
        <v>12.5</v>
      </c>
      <c r="N5888">
        <v>20.5</v>
      </c>
      <c r="O5888">
        <v>10.5</v>
      </c>
      <c r="P5888">
        <v>12.5</v>
      </c>
      <c r="Q5888">
        <v>20.5</v>
      </c>
      <c r="R5888">
        <v>9.1999999999999993</v>
      </c>
      <c r="S5888" t="b">
        <v>0</v>
      </c>
      <c r="T5888" t="b">
        <v>0</v>
      </c>
      <c r="U5888" t="b">
        <v>0</v>
      </c>
      <c r="V5888">
        <v>23000</v>
      </c>
      <c r="W5888">
        <v>17900</v>
      </c>
      <c r="X5888">
        <v>2.34</v>
      </c>
      <c r="Y5888">
        <v>21492</v>
      </c>
      <c r="Z5888">
        <v>2.25</v>
      </c>
    </row>
    <row r="5889" spans="1:26">
      <c r="A5889">
        <v>208552791</v>
      </c>
      <c r="B5889" t="s">
        <v>7552</v>
      </c>
      <c r="C5889" t="s">
        <v>3597</v>
      </c>
      <c r="D5889" t="s">
        <v>4034</v>
      </c>
      <c r="E5889" t="s">
        <v>6252</v>
      </c>
      <c r="F5889" t="s">
        <v>3621</v>
      </c>
      <c r="G5889">
        <v>208552791</v>
      </c>
      <c r="I5889" t="s">
        <v>3622</v>
      </c>
      <c r="J5889" t="s">
        <v>7935</v>
      </c>
      <c r="K5889" t="s">
        <v>3624</v>
      </c>
      <c r="L5889" t="s">
        <v>7936</v>
      </c>
      <c r="M5889">
        <v>12.5</v>
      </c>
      <c r="N5889">
        <v>20.5</v>
      </c>
      <c r="O5889">
        <v>10.5</v>
      </c>
      <c r="P5889">
        <v>12.5</v>
      </c>
      <c r="Q5889">
        <v>20.5</v>
      </c>
      <c r="R5889">
        <v>9.1999999999999993</v>
      </c>
      <c r="S5889" t="b">
        <v>0</v>
      </c>
      <c r="T5889" t="b">
        <v>0</v>
      </c>
      <c r="U5889" t="b">
        <v>0</v>
      </c>
      <c r="V5889">
        <v>23000</v>
      </c>
      <c r="W5889">
        <v>17900</v>
      </c>
      <c r="X5889">
        <v>2.34</v>
      </c>
      <c r="Y5889">
        <v>21492</v>
      </c>
      <c r="Z5889">
        <v>2.25</v>
      </c>
    </row>
    <row r="5890" spans="1:26">
      <c r="A5890">
        <v>208121894</v>
      </c>
      <c r="B5890" t="s">
        <v>7552</v>
      </c>
      <c r="C5890" t="s">
        <v>3597</v>
      </c>
      <c r="D5890" t="s">
        <v>4034</v>
      </c>
      <c r="E5890" t="s">
        <v>7723</v>
      </c>
      <c r="F5890" t="s">
        <v>3621</v>
      </c>
      <c r="G5890">
        <v>208121894</v>
      </c>
      <c r="I5890" t="s">
        <v>3622</v>
      </c>
      <c r="J5890" t="s">
        <v>7933</v>
      </c>
      <c r="K5890" t="s">
        <v>3624</v>
      </c>
      <c r="L5890" t="s">
        <v>7934</v>
      </c>
      <c r="M5890">
        <v>12.5</v>
      </c>
      <c r="N5890">
        <v>20.5</v>
      </c>
      <c r="O5890">
        <v>10.5</v>
      </c>
      <c r="P5890">
        <v>12.5</v>
      </c>
      <c r="Q5890">
        <v>20.5</v>
      </c>
      <c r="R5890">
        <v>9.1999999999999993</v>
      </c>
      <c r="S5890" t="b">
        <v>0</v>
      </c>
      <c r="T5890" t="b">
        <v>0</v>
      </c>
      <c r="U5890" t="b">
        <v>0</v>
      </c>
      <c r="V5890">
        <v>23000</v>
      </c>
      <c r="W5890">
        <v>17900</v>
      </c>
      <c r="X5890">
        <v>2.34</v>
      </c>
      <c r="Y5890">
        <v>21492</v>
      </c>
      <c r="Z5890">
        <v>2.25</v>
      </c>
    </row>
    <row r="5891" spans="1:26">
      <c r="A5891">
        <v>208121857</v>
      </c>
      <c r="B5891" t="s">
        <v>7552</v>
      </c>
      <c r="C5891" t="s">
        <v>3597</v>
      </c>
      <c r="D5891" t="s">
        <v>4034</v>
      </c>
      <c r="E5891" t="s">
        <v>6224</v>
      </c>
      <c r="F5891" t="s">
        <v>3621</v>
      </c>
      <c r="G5891">
        <v>208121857</v>
      </c>
      <c r="I5891" t="s">
        <v>3622</v>
      </c>
      <c r="J5891" t="s">
        <v>7933</v>
      </c>
      <c r="K5891" t="s">
        <v>3624</v>
      </c>
      <c r="L5891" t="s">
        <v>7934</v>
      </c>
      <c r="M5891">
        <v>12.5</v>
      </c>
      <c r="N5891">
        <v>20.5</v>
      </c>
      <c r="O5891">
        <v>10.5</v>
      </c>
      <c r="P5891">
        <v>12.5</v>
      </c>
      <c r="Q5891">
        <v>20.5</v>
      </c>
      <c r="R5891">
        <v>9.1999999999999993</v>
      </c>
      <c r="S5891" t="b">
        <v>0</v>
      </c>
      <c r="T5891" t="b">
        <v>0</v>
      </c>
      <c r="U5891" t="b">
        <v>0</v>
      </c>
      <c r="V5891">
        <v>23000</v>
      </c>
      <c r="W5891">
        <v>17900</v>
      </c>
      <c r="X5891">
        <v>2.34</v>
      </c>
      <c r="Y5891">
        <v>21492</v>
      </c>
      <c r="Z5891">
        <v>2.25</v>
      </c>
    </row>
    <row r="5892" spans="1:26">
      <c r="A5892">
        <v>208121856</v>
      </c>
      <c r="B5892" t="s">
        <v>7552</v>
      </c>
      <c r="C5892" t="s">
        <v>3597</v>
      </c>
      <c r="D5892" t="s">
        <v>4034</v>
      </c>
      <c r="E5892" t="s">
        <v>6224</v>
      </c>
      <c r="F5892" t="s">
        <v>3621</v>
      </c>
      <c r="G5892">
        <v>208121856</v>
      </c>
      <c r="I5892" t="s">
        <v>3622</v>
      </c>
      <c r="J5892" t="s">
        <v>7931</v>
      </c>
      <c r="K5892" t="s">
        <v>3624</v>
      </c>
      <c r="L5892" t="s">
        <v>7932</v>
      </c>
      <c r="M5892">
        <v>12.5</v>
      </c>
      <c r="N5892">
        <v>22</v>
      </c>
      <c r="O5892">
        <v>11.5</v>
      </c>
      <c r="P5892">
        <v>12.6</v>
      </c>
      <c r="Q5892">
        <v>22.7</v>
      </c>
      <c r="R5892">
        <v>9.8000000000000007</v>
      </c>
      <c r="S5892" t="b">
        <v>0</v>
      </c>
      <c r="T5892" t="b">
        <v>0</v>
      </c>
      <c r="U5892" t="b">
        <v>1</v>
      </c>
      <c r="V5892">
        <v>18000</v>
      </c>
      <c r="W5892">
        <v>13800</v>
      </c>
      <c r="X5892">
        <v>2.54</v>
      </c>
      <c r="Y5892">
        <v>14760</v>
      </c>
      <c r="Z5892">
        <v>2.31</v>
      </c>
    </row>
    <row r="5893" spans="1:26">
      <c r="A5893">
        <v>208121893</v>
      </c>
      <c r="B5893" t="s">
        <v>7552</v>
      </c>
      <c r="C5893" t="s">
        <v>3597</v>
      </c>
      <c r="D5893" t="s">
        <v>4034</v>
      </c>
      <c r="E5893" t="s">
        <v>7723</v>
      </c>
      <c r="F5893" t="s">
        <v>3621</v>
      </c>
      <c r="G5893">
        <v>208121893</v>
      </c>
      <c r="I5893" t="s">
        <v>3622</v>
      </c>
      <c r="J5893" t="s">
        <v>7931</v>
      </c>
      <c r="K5893" t="s">
        <v>3624</v>
      </c>
      <c r="L5893" t="s">
        <v>7932</v>
      </c>
      <c r="M5893">
        <v>12.5</v>
      </c>
      <c r="N5893">
        <v>22</v>
      </c>
      <c r="O5893">
        <v>11.5</v>
      </c>
      <c r="P5893">
        <v>12.6</v>
      </c>
      <c r="Q5893">
        <v>22.7</v>
      </c>
      <c r="R5893">
        <v>9.8000000000000007</v>
      </c>
      <c r="S5893" t="b">
        <v>0</v>
      </c>
      <c r="T5893" t="b">
        <v>0</v>
      </c>
      <c r="U5893" t="b">
        <v>1</v>
      </c>
      <c r="V5893">
        <v>18000</v>
      </c>
      <c r="W5893">
        <v>13800</v>
      </c>
      <c r="X5893">
        <v>2.54</v>
      </c>
      <c r="Y5893">
        <v>14760</v>
      </c>
      <c r="Z5893">
        <v>2.31</v>
      </c>
    </row>
    <row r="5894" spans="1:26">
      <c r="A5894">
        <v>208552788</v>
      </c>
      <c r="B5894" t="s">
        <v>7552</v>
      </c>
      <c r="C5894" t="s">
        <v>3597</v>
      </c>
      <c r="D5894" t="s">
        <v>4034</v>
      </c>
      <c r="E5894" t="s">
        <v>6252</v>
      </c>
      <c r="F5894" t="s">
        <v>3621</v>
      </c>
      <c r="G5894">
        <v>208552788</v>
      </c>
      <c r="I5894" t="s">
        <v>3622</v>
      </c>
      <c r="J5894" t="s">
        <v>7930</v>
      </c>
      <c r="K5894" t="s">
        <v>3624</v>
      </c>
      <c r="L5894" t="s">
        <v>7929</v>
      </c>
      <c r="M5894">
        <v>12.5</v>
      </c>
      <c r="N5894">
        <v>22</v>
      </c>
      <c r="O5894">
        <v>11.5</v>
      </c>
      <c r="P5894">
        <v>12.6</v>
      </c>
      <c r="Q5894">
        <v>22.7</v>
      </c>
      <c r="R5894">
        <v>9.8000000000000007</v>
      </c>
      <c r="S5894" t="b">
        <v>0</v>
      </c>
      <c r="T5894" t="b">
        <v>0</v>
      </c>
      <c r="U5894" t="b">
        <v>1</v>
      </c>
      <c r="V5894">
        <v>18000</v>
      </c>
      <c r="W5894">
        <v>13800</v>
      </c>
      <c r="X5894">
        <v>2.54</v>
      </c>
      <c r="Y5894">
        <v>14760</v>
      </c>
      <c r="Z5894">
        <v>2.31</v>
      </c>
    </row>
    <row r="5895" spans="1:26">
      <c r="A5895">
        <v>207339188</v>
      </c>
      <c r="B5895" t="s">
        <v>7552</v>
      </c>
      <c r="C5895" t="s">
        <v>3597</v>
      </c>
      <c r="D5895" t="s">
        <v>4034</v>
      </c>
      <c r="E5895" t="s">
        <v>6252</v>
      </c>
      <c r="F5895" t="s">
        <v>3621</v>
      </c>
      <c r="G5895">
        <v>207339188</v>
      </c>
      <c r="I5895" t="s">
        <v>3622</v>
      </c>
      <c r="J5895" t="s">
        <v>7928</v>
      </c>
      <c r="K5895" t="s">
        <v>3624</v>
      </c>
      <c r="L5895" t="s">
        <v>7929</v>
      </c>
      <c r="M5895">
        <v>12.5</v>
      </c>
      <c r="N5895">
        <v>22</v>
      </c>
      <c r="O5895">
        <v>11.5</v>
      </c>
      <c r="P5895">
        <v>12.6</v>
      </c>
      <c r="Q5895">
        <v>22.7</v>
      </c>
      <c r="R5895">
        <v>9.8000000000000007</v>
      </c>
      <c r="S5895" t="b">
        <v>0</v>
      </c>
      <c r="T5895" t="b">
        <v>0</v>
      </c>
      <c r="U5895" t="b">
        <v>1</v>
      </c>
      <c r="V5895">
        <v>18000</v>
      </c>
      <c r="W5895">
        <v>13800</v>
      </c>
      <c r="X5895">
        <v>2.54</v>
      </c>
      <c r="Y5895">
        <v>14760</v>
      </c>
      <c r="Z5895">
        <v>2.31</v>
      </c>
    </row>
    <row r="5896" spans="1:26">
      <c r="A5896">
        <v>207339187</v>
      </c>
      <c r="B5896" t="s">
        <v>7552</v>
      </c>
      <c r="C5896" t="s">
        <v>3597</v>
      </c>
      <c r="D5896" t="s">
        <v>4034</v>
      </c>
      <c r="E5896" t="s">
        <v>6252</v>
      </c>
      <c r="F5896" t="s">
        <v>3621</v>
      </c>
      <c r="G5896">
        <v>207339187</v>
      </c>
      <c r="I5896" t="s">
        <v>3622</v>
      </c>
      <c r="J5896" t="s">
        <v>7927</v>
      </c>
      <c r="K5896" t="s">
        <v>3624</v>
      </c>
      <c r="L5896" t="s">
        <v>7926</v>
      </c>
      <c r="M5896">
        <v>12.5</v>
      </c>
      <c r="N5896">
        <v>22</v>
      </c>
      <c r="O5896">
        <v>11.5</v>
      </c>
      <c r="P5896">
        <v>12.5</v>
      </c>
      <c r="Q5896">
        <v>22.5</v>
      </c>
      <c r="R5896">
        <v>9</v>
      </c>
      <c r="S5896" t="b">
        <v>0</v>
      </c>
      <c r="T5896" t="b">
        <v>0</v>
      </c>
      <c r="U5896" t="b">
        <v>0</v>
      </c>
      <c r="V5896">
        <v>12000</v>
      </c>
      <c r="W5896">
        <v>7500</v>
      </c>
      <c r="X5896">
        <v>2.59</v>
      </c>
      <c r="Y5896">
        <v>8210</v>
      </c>
      <c r="Z5896">
        <v>2.41</v>
      </c>
    </row>
    <row r="5897" spans="1:26">
      <c r="A5897">
        <v>208552787</v>
      </c>
      <c r="B5897" t="s">
        <v>7552</v>
      </c>
      <c r="C5897" t="s">
        <v>3597</v>
      </c>
      <c r="D5897" t="s">
        <v>4034</v>
      </c>
      <c r="E5897" t="s">
        <v>6252</v>
      </c>
      <c r="F5897" t="s">
        <v>3621</v>
      </c>
      <c r="G5897">
        <v>208552787</v>
      </c>
      <c r="I5897" t="s">
        <v>3622</v>
      </c>
      <c r="J5897" t="s">
        <v>7925</v>
      </c>
      <c r="K5897" t="s">
        <v>3624</v>
      </c>
      <c r="L5897" t="s">
        <v>7926</v>
      </c>
      <c r="M5897">
        <v>12.5</v>
      </c>
      <c r="N5897">
        <v>22</v>
      </c>
      <c r="O5897">
        <v>11.5</v>
      </c>
      <c r="P5897">
        <v>12.5</v>
      </c>
      <c r="Q5897">
        <v>22.5</v>
      </c>
      <c r="R5897">
        <v>9</v>
      </c>
      <c r="S5897" t="b">
        <v>0</v>
      </c>
      <c r="T5897" t="b">
        <v>0</v>
      </c>
      <c r="U5897" t="b">
        <v>0</v>
      </c>
      <c r="V5897">
        <v>12000</v>
      </c>
      <c r="W5897">
        <v>7500</v>
      </c>
      <c r="X5897">
        <v>2.59</v>
      </c>
      <c r="Y5897">
        <v>8210</v>
      </c>
      <c r="Z5897">
        <v>2.41</v>
      </c>
    </row>
    <row r="5898" spans="1:26">
      <c r="A5898">
        <v>208121892</v>
      </c>
      <c r="B5898" t="s">
        <v>7552</v>
      </c>
      <c r="C5898" t="s">
        <v>3597</v>
      </c>
      <c r="D5898" t="s">
        <v>4034</v>
      </c>
      <c r="E5898" t="s">
        <v>7723</v>
      </c>
      <c r="F5898" t="s">
        <v>3621</v>
      </c>
      <c r="G5898">
        <v>208121892</v>
      </c>
      <c r="I5898" t="s">
        <v>3622</v>
      </c>
      <c r="J5898" t="s">
        <v>7923</v>
      </c>
      <c r="K5898" t="s">
        <v>3624</v>
      </c>
      <c r="L5898" t="s">
        <v>7924</v>
      </c>
      <c r="M5898">
        <v>12.5</v>
      </c>
      <c r="N5898">
        <v>22</v>
      </c>
      <c r="O5898">
        <v>11.5</v>
      </c>
      <c r="P5898">
        <v>12.5</v>
      </c>
      <c r="Q5898">
        <v>22.5</v>
      </c>
      <c r="R5898">
        <v>9</v>
      </c>
      <c r="S5898" t="b">
        <v>0</v>
      </c>
      <c r="T5898" t="b">
        <v>0</v>
      </c>
      <c r="U5898" t="b">
        <v>0</v>
      </c>
      <c r="V5898">
        <v>12000</v>
      </c>
      <c r="W5898">
        <v>7500</v>
      </c>
      <c r="X5898">
        <v>2.59</v>
      </c>
      <c r="Y5898">
        <v>8210</v>
      </c>
      <c r="Z5898">
        <v>2.41</v>
      </c>
    </row>
    <row r="5899" spans="1:26">
      <c r="A5899">
        <v>208121855</v>
      </c>
      <c r="B5899" t="s">
        <v>7552</v>
      </c>
      <c r="C5899" t="s">
        <v>3597</v>
      </c>
      <c r="D5899" t="s">
        <v>4034</v>
      </c>
      <c r="E5899" t="s">
        <v>6224</v>
      </c>
      <c r="F5899" t="s">
        <v>3621</v>
      </c>
      <c r="G5899">
        <v>208121855</v>
      </c>
      <c r="I5899" t="s">
        <v>3622</v>
      </c>
      <c r="J5899" t="s">
        <v>7923</v>
      </c>
      <c r="K5899" t="s">
        <v>3624</v>
      </c>
      <c r="L5899" t="s">
        <v>7924</v>
      </c>
      <c r="M5899">
        <v>12.5</v>
      </c>
      <c r="N5899">
        <v>22</v>
      </c>
      <c r="O5899">
        <v>11.5</v>
      </c>
      <c r="P5899">
        <v>12.5</v>
      </c>
      <c r="Q5899">
        <v>22.5</v>
      </c>
      <c r="R5899">
        <v>9</v>
      </c>
      <c r="S5899" t="b">
        <v>0</v>
      </c>
      <c r="T5899" t="b">
        <v>0</v>
      </c>
      <c r="U5899" t="b">
        <v>0</v>
      </c>
      <c r="V5899">
        <v>12000</v>
      </c>
      <c r="W5899">
        <v>7500</v>
      </c>
      <c r="X5899">
        <v>2.59</v>
      </c>
      <c r="Y5899">
        <v>8210</v>
      </c>
      <c r="Z5899">
        <v>2.41</v>
      </c>
    </row>
    <row r="5900" spans="1:26">
      <c r="A5900">
        <v>208121931</v>
      </c>
      <c r="B5900" t="s">
        <v>7552</v>
      </c>
      <c r="C5900" t="s">
        <v>3597</v>
      </c>
      <c r="D5900" t="s">
        <v>4034</v>
      </c>
      <c r="E5900" t="s">
        <v>6595</v>
      </c>
      <c r="F5900" t="s">
        <v>3621</v>
      </c>
      <c r="G5900">
        <v>208121931</v>
      </c>
      <c r="I5900" t="s">
        <v>3622</v>
      </c>
      <c r="J5900" t="s">
        <v>7761</v>
      </c>
      <c r="K5900" t="s">
        <v>3624</v>
      </c>
      <c r="L5900" t="s">
        <v>7922</v>
      </c>
      <c r="M5900">
        <v>11</v>
      </c>
      <c r="N5900">
        <v>20.2</v>
      </c>
      <c r="O5900">
        <v>11.6</v>
      </c>
      <c r="P5900">
        <v>11</v>
      </c>
      <c r="Q5900">
        <v>20.5</v>
      </c>
      <c r="R5900">
        <v>11.5</v>
      </c>
      <c r="S5900" t="b">
        <v>0</v>
      </c>
      <c r="T5900" t="b">
        <v>0</v>
      </c>
      <c r="U5900" t="b">
        <v>1</v>
      </c>
      <c r="V5900">
        <v>24000</v>
      </c>
      <c r="W5900">
        <v>21000</v>
      </c>
      <c r="X5900">
        <v>2.64</v>
      </c>
      <c r="Y5900">
        <v>24000</v>
      </c>
      <c r="Z5900">
        <v>2.17</v>
      </c>
    </row>
    <row r="5901" spans="1:26">
      <c r="A5901">
        <v>207796643</v>
      </c>
      <c r="B5901" t="s">
        <v>7552</v>
      </c>
      <c r="C5901" t="s">
        <v>3597</v>
      </c>
      <c r="D5901" t="s">
        <v>4034</v>
      </c>
      <c r="E5901" t="s">
        <v>6090</v>
      </c>
      <c r="F5901" t="s">
        <v>3621</v>
      </c>
      <c r="G5901">
        <v>207796643</v>
      </c>
      <c r="I5901" t="s">
        <v>3622</v>
      </c>
      <c r="J5901" t="s">
        <v>7823</v>
      </c>
      <c r="K5901" t="s">
        <v>3624</v>
      </c>
      <c r="L5901" t="s">
        <v>7921</v>
      </c>
      <c r="M5901">
        <v>11</v>
      </c>
      <c r="N5901">
        <v>20.2</v>
      </c>
      <c r="O5901">
        <v>11.6</v>
      </c>
      <c r="P5901">
        <v>11</v>
      </c>
      <c r="Q5901">
        <v>20.5</v>
      </c>
      <c r="R5901">
        <v>11.5</v>
      </c>
      <c r="S5901" t="b">
        <v>0</v>
      </c>
      <c r="T5901" t="b">
        <v>0</v>
      </c>
      <c r="U5901" t="b">
        <v>1</v>
      </c>
      <c r="V5901">
        <v>24000</v>
      </c>
      <c r="W5901">
        <v>21000</v>
      </c>
      <c r="X5901">
        <v>2.64</v>
      </c>
      <c r="Y5901">
        <v>24000</v>
      </c>
      <c r="Z5901">
        <v>2.17</v>
      </c>
    </row>
    <row r="5902" spans="1:26">
      <c r="A5902">
        <v>207796635</v>
      </c>
      <c r="B5902" t="s">
        <v>7552</v>
      </c>
      <c r="C5902" t="s">
        <v>3597</v>
      </c>
      <c r="D5902" t="s">
        <v>4034</v>
      </c>
      <c r="E5902" t="s">
        <v>4820</v>
      </c>
      <c r="F5902" t="s">
        <v>3621</v>
      </c>
      <c r="G5902">
        <v>207796635</v>
      </c>
      <c r="I5902" t="s">
        <v>3622</v>
      </c>
      <c r="J5902" t="s">
        <v>7825</v>
      </c>
      <c r="K5902" t="s">
        <v>3624</v>
      </c>
      <c r="L5902" t="s">
        <v>7920</v>
      </c>
      <c r="M5902">
        <v>11</v>
      </c>
      <c r="N5902">
        <v>20.2</v>
      </c>
      <c r="O5902">
        <v>11.6</v>
      </c>
      <c r="P5902">
        <v>11</v>
      </c>
      <c r="Q5902">
        <v>20.5</v>
      </c>
      <c r="R5902">
        <v>11.5</v>
      </c>
      <c r="S5902" t="b">
        <v>0</v>
      </c>
      <c r="T5902" t="b">
        <v>0</v>
      </c>
      <c r="U5902" t="b">
        <v>1</v>
      </c>
      <c r="V5902">
        <v>24000</v>
      </c>
      <c r="W5902">
        <v>21000</v>
      </c>
      <c r="X5902">
        <v>2.64</v>
      </c>
      <c r="Y5902">
        <v>24000</v>
      </c>
      <c r="Z5902">
        <v>2.17</v>
      </c>
    </row>
    <row r="5903" spans="1:26">
      <c r="A5903">
        <v>207743744</v>
      </c>
      <c r="B5903" t="s">
        <v>7552</v>
      </c>
      <c r="C5903" t="s">
        <v>3597</v>
      </c>
      <c r="D5903" t="s">
        <v>4034</v>
      </c>
      <c r="E5903" t="s">
        <v>4035</v>
      </c>
      <c r="F5903" t="s">
        <v>3621</v>
      </c>
      <c r="G5903">
        <v>207743744</v>
      </c>
      <c r="I5903" t="s">
        <v>3622</v>
      </c>
      <c r="J5903" t="s">
        <v>7765</v>
      </c>
      <c r="K5903" t="s">
        <v>3624</v>
      </c>
      <c r="L5903" t="s">
        <v>7919</v>
      </c>
      <c r="M5903">
        <v>11</v>
      </c>
      <c r="N5903">
        <v>20.2</v>
      </c>
      <c r="O5903">
        <v>11.6</v>
      </c>
      <c r="P5903">
        <v>11</v>
      </c>
      <c r="Q5903">
        <v>20.5</v>
      </c>
      <c r="R5903">
        <v>11.5</v>
      </c>
      <c r="S5903" t="b">
        <v>0</v>
      </c>
      <c r="T5903" t="b">
        <v>0</v>
      </c>
      <c r="U5903" t="b">
        <v>1</v>
      </c>
      <c r="V5903">
        <v>24000</v>
      </c>
      <c r="W5903">
        <v>21000</v>
      </c>
      <c r="X5903">
        <v>2.64</v>
      </c>
      <c r="Y5903">
        <v>24000</v>
      </c>
      <c r="Z5903">
        <v>2.17</v>
      </c>
    </row>
    <row r="5904" spans="1:26">
      <c r="A5904">
        <v>207743743</v>
      </c>
      <c r="B5904" t="s">
        <v>7552</v>
      </c>
      <c r="C5904" t="s">
        <v>3597</v>
      </c>
      <c r="D5904" t="s">
        <v>4034</v>
      </c>
      <c r="E5904" t="s">
        <v>4035</v>
      </c>
      <c r="F5904" t="s">
        <v>3621</v>
      </c>
      <c r="G5904">
        <v>207743743</v>
      </c>
      <c r="I5904" t="s">
        <v>3622</v>
      </c>
      <c r="J5904" t="s">
        <v>7780</v>
      </c>
      <c r="K5904" t="s">
        <v>3624</v>
      </c>
      <c r="L5904" t="s">
        <v>7919</v>
      </c>
      <c r="M5904">
        <v>12.5</v>
      </c>
      <c r="N5904">
        <v>20.7</v>
      </c>
      <c r="O5904">
        <v>10.5</v>
      </c>
      <c r="P5904">
        <v>12.5</v>
      </c>
      <c r="Q5904">
        <v>21.5</v>
      </c>
      <c r="R5904">
        <v>9.6999999999999993</v>
      </c>
      <c r="S5904" t="b">
        <v>0</v>
      </c>
      <c r="T5904" t="b">
        <v>0</v>
      </c>
      <c r="U5904" t="b">
        <v>1</v>
      </c>
      <c r="V5904">
        <v>24000</v>
      </c>
      <c r="W5904">
        <v>19000</v>
      </c>
      <c r="X5904">
        <v>2.6</v>
      </c>
      <c r="Y5904">
        <v>20800</v>
      </c>
      <c r="Z5904">
        <v>2.36</v>
      </c>
    </row>
    <row r="5905" spans="1:26">
      <c r="A5905">
        <v>208191864</v>
      </c>
      <c r="B5905" t="s">
        <v>7552</v>
      </c>
      <c r="C5905" t="s">
        <v>3597</v>
      </c>
      <c r="D5905" t="s">
        <v>4034</v>
      </c>
      <c r="E5905" t="s">
        <v>6170</v>
      </c>
      <c r="F5905" t="s">
        <v>3621</v>
      </c>
      <c r="G5905">
        <v>208191864</v>
      </c>
      <c r="I5905" t="s">
        <v>3622</v>
      </c>
      <c r="J5905" t="s">
        <v>7782</v>
      </c>
      <c r="K5905" t="s">
        <v>3624</v>
      </c>
      <c r="L5905" t="s">
        <v>7918</v>
      </c>
      <c r="M5905">
        <v>12.5</v>
      </c>
      <c r="N5905">
        <v>20.7</v>
      </c>
      <c r="O5905">
        <v>10.5</v>
      </c>
      <c r="P5905">
        <v>12.5</v>
      </c>
      <c r="Q5905">
        <v>21.5</v>
      </c>
      <c r="R5905">
        <v>9.6999999999999993</v>
      </c>
      <c r="S5905" t="b">
        <v>0</v>
      </c>
      <c r="T5905" t="b">
        <v>0</v>
      </c>
      <c r="U5905" t="b">
        <v>1</v>
      </c>
      <c r="V5905">
        <v>24000</v>
      </c>
      <c r="W5905">
        <v>19000</v>
      </c>
      <c r="X5905">
        <v>2.6</v>
      </c>
      <c r="Y5905">
        <v>20800</v>
      </c>
      <c r="Z5905">
        <v>2.36</v>
      </c>
    </row>
    <row r="5906" spans="1:26">
      <c r="A5906">
        <v>208121947</v>
      </c>
      <c r="B5906" t="s">
        <v>7552</v>
      </c>
      <c r="C5906" t="s">
        <v>3597</v>
      </c>
      <c r="D5906" t="s">
        <v>4034</v>
      </c>
      <c r="E5906" t="s">
        <v>6170</v>
      </c>
      <c r="F5906" t="s">
        <v>3621</v>
      </c>
      <c r="G5906">
        <v>208121947</v>
      </c>
      <c r="I5906" t="s">
        <v>3622</v>
      </c>
      <c r="J5906" t="s">
        <v>7917</v>
      </c>
      <c r="K5906" t="s">
        <v>3624</v>
      </c>
      <c r="L5906" t="s">
        <v>7918</v>
      </c>
      <c r="M5906">
        <v>12.5</v>
      </c>
      <c r="N5906">
        <v>20.7</v>
      </c>
      <c r="O5906">
        <v>10.5</v>
      </c>
      <c r="P5906">
        <v>12.5</v>
      </c>
      <c r="Q5906">
        <v>21.5</v>
      </c>
      <c r="R5906">
        <v>9.6999999999999993</v>
      </c>
      <c r="S5906" t="b">
        <v>0</v>
      </c>
      <c r="T5906" t="b">
        <v>0</v>
      </c>
      <c r="U5906" t="b">
        <v>1</v>
      </c>
      <c r="V5906">
        <v>24000</v>
      </c>
      <c r="W5906">
        <v>19000</v>
      </c>
      <c r="X5906">
        <v>2.6</v>
      </c>
      <c r="Y5906">
        <v>20800</v>
      </c>
      <c r="Z5906">
        <v>2.36</v>
      </c>
    </row>
    <row r="5907" spans="1:26">
      <c r="A5907">
        <v>208121955</v>
      </c>
      <c r="B5907" t="s">
        <v>7552</v>
      </c>
      <c r="C5907" t="s">
        <v>3597</v>
      </c>
      <c r="D5907" t="s">
        <v>4034</v>
      </c>
      <c r="E5907" t="s">
        <v>6170</v>
      </c>
      <c r="F5907" t="s">
        <v>3753</v>
      </c>
      <c r="G5907">
        <v>208121955</v>
      </c>
      <c r="I5907" t="s">
        <v>3601</v>
      </c>
      <c r="J5907" t="s">
        <v>7911</v>
      </c>
      <c r="K5907" t="s">
        <v>3624</v>
      </c>
      <c r="L5907" t="s">
        <v>7916</v>
      </c>
      <c r="M5907">
        <v>9.1999999999999993</v>
      </c>
      <c r="N5907">
        <v>17.399999999999999</v>
      </c>
      <c r="O5907">
        <v>10.3</v>
      </c>
      <c r="P5907">
        <v>8.5</v>
      </c>
      <c r="Q5907">
        <v>15.1</v>
      </c>
      <c r="R5907">
        <v>9.3000000000000007</v>
      </c>
      <c r="S5907" t="b">
        <v>0</v>
      </c>
      <c r="T5907" t="b">
        <v>0</v>
      </c>
      <c r="U5907" t="b">
        <v>0</v>
      </c>
      <c r="V5907">
        <v>48000</v>
      </c>
      <c r="W5907">
        <v>34000</v>
      </c>
      <c r="X5907">
        <v>2.3199999999999998</v>
      </c>
      <c r="Y5907">
        <v>41000</v>
      </c>
      <c r="Z5907">
        <v>2.3199999999999998</v>
      </c>
    </row>
    <row r="5908" spans="1:26">
      <c r="A5908">
        <v>207743762</v>
      </c>
      <c r="B5908" t="s">
        <v>7552</v>
      </c>
      <c r="C5908" t="s">
        <v>3597</v>
      </c>
      <c r="D5908" t="s">
        <v>4034</v>
      </c>
      <c r="E5908" t="s">
        <v>4035</v>
      </c>
      <c r="F5908" t="s">
        <v>3753</v>
      </c>
      <c r="G5908">
        <v>207743762</v>
      </c>
      <c r="I5908" t="s">
        <v>3601</v>
      </c>
      <c r="J5908" t="s">
        <v>7909</v>
      </c>
      <c r="K5908" t="s">
        <v>3624</v>
      </c>
      <c r="L5908" t="s">
        <v>7915</v>
      </c>
      <c r="M5908">
        <v>9.1999999999999993</v>
      </c>
      <c r="N5908">
        <v>17.399999999999999</v>
      </c>
      <c r="O5908">
        <v>10.3</v>
      </c>
      <c r="P5908">
        <v>8.5</v>
      </c>
      <c r="Q5908">
        <v>15.1</v>
      </c>
      <c r="R5908">
        <v>9.3000000000000007</v>
      </c>
      <c r="S5908" t="b">
        <v>0</v>
      </c>
      <c r="T5908" t="b">
        <v>0</v>
      </c>
      <c r="U5908" t="b">
        <v>0</v>
      </c>
      <c r="V5908">
        <v>48000</v>
      </c>
      <c r="W5908">
        <v>34000</v>
      </c>
      <c r="X5908">
        <v>2.3199999999999998</v>
      </c>
      <c r="Y5908">
        <v>41000</v>
      </c>
      <c r="Z5908">
        <v>2.3199999999999998</v>
      </c>
    </row>
    <row r="5909" spans="1:26">
      <c r="A5909">
        <v>207743746</v>
      </c>
      <c r="B5909" t="s">
        <v>7552</v>
      </c>
      <c r="C5909" t="s">
        <v>3597</v>
      </c>
      <c r="D5909" t="s">
        <v>4034</v>
      </c>
      <c r="E5909" t="s">
        <v>4035</v>
      </c>
      <c r="F5909" t="s">
        <v>3621</v>
      </c>
      <c r="G5909">
        <v>207743746</v>
      </c>
      <c r="I5909" t="s">
        <v>3622</v>
      </c>
      <c r="J5909" t="s">
        <v>7909</v>
      </c>
      <c r="K5909" t="s">
        <v>3624</v>
      </c>
      <c r="L5909" t="s">
        <v>7914</v>
      </c>
      <c r="M5909">
        <v>9.5</v>
      </c>
      <c r="N5909">
        <v>17.8</v>
      </c>
      <c r="O5909">
        <v>11.5</v>
      </c>
      <c r="P5909">
        <v>9.5</v>
      </c>
      <c r="Q5909">
        <v>18.5</v>
      </c>
      <c r="R5909">
        <v>9.8000000000000007</v>
      </c>
      <c r="S5909" t="b">
        <v>0</v>
      </c>
      <c r="T5909" t="b">
        <v>0</v>
      </c>
      <c r="U5909" t="b">
        <v>1</v>
      </c>
      <c r="V5909">
        <v>48000</v>
      </c>
      <c r="W5909">
        <v>30000</v>
      </c>
      <c r="X5909">
        <v>2.34</v>
      </c>
      <c r="Y5909">
        <v>39000</v>
      </c>
      <c r="Z5909">
        <v>2.0499999999999998</v>
      </c>
    </row>
    <row r="5910" spans="1:26">
      <c r="A5910">
        <v>208121949</v>
      </c>
      <c r="B5910" t="s">
        <v>7552</v>
      </c>
      <c r="C5910" t="s">
        <v>3597</v>
      </c>
      <c r="D5910" t="s">
        <v>4034</v>
      </c>
      <c r="E5910" t="s">
        <v>6170</v>
      </c>
      <c r="F5910" t="s">
        <v>3621</v>
      </c>
      <c r="G5910">
        <v>208121949</v>
      </c>
      <c r="I5910" t="s">
        <v>3622</v>
      </c>
      <c r="J5910" t="s">
        <v>7911</v>
      </c>
      <c r="K5910" t="s">
        <v>3624</v>
      </c>
      <c r="L5910" t="s">
        <v>7913</v>
      </c>
      <c r="M5910">
        <v>9.5</v>
      </c>
      <c r="N5910">
        <v>17.8</v>
      </c>
      <c r="O5910">
        <v>11.5</v>
      </c>
      <c r="P5910">
        <v>9.5</v>
      </c>
      <c r="Q5910">
        <v>18.5</v>
      </c>
      <c r="R5910">
        <v>9.8000000000000007</v>
      </c>
      <c r="S5910" t="b">
        <v>0</v>
      </c>
      <c r="T5910" t="b">
        <v>0</v>
      </c>
      <c r="U5910" t="b">
        <v>1</v>
      </c>
      <c r="V5910">
        <v>48000</v>
      </c>
      <c r="W5910">
        <v>30000</v>
      </c>
      <c r="X5910">
        <v>2.34</v>
      </c>
      <c r="Y5910">
        <v>39000</v>
      </c>
      <c r="Z5910">
        <v>2.0499999999999998</v>
      </c>
    </row>
    <row r="5911" spans="1:26">
      <c r="A5911">
        <v>208121960</v>
      </c>
      <c r="B5911" t="s">
        <v>7552</v>
      </c>
      <c r="C5911" t="s">
        <v>3597</v>
      </c>
      <c r="D5911" t="s">
        <v>4034</v>
      </c>
      <c r="E5911" t="s">
        <v>6170</v>
      </c>
      <c r="F5911" t="s">
        <v>3621</v>
      </c>
      <c r="G5911">
        <v>208121960</v>
      </c>
      <c r="I5911" t="s">
        <v>3622</v>
      </c>
      <c r="J5911" t="s">
        <v>7911</v>
      </c>
      <c r="K5911" t="s">
        <v>3624</v>
      </c>
      <c r="L5911" t="s">
        <v>7912</v>
      </c>
      <c r="M5911">
        <v>9.3000000000000007</v>
      </c>
      <c r="N5911">
        <v>18</v>
      </c>
      <c r="O5911">
        <v>11</v>
      </c>
      <c r="P5911">
        <v>9.3000000000000007</v>
      </c>
      <c r="Q5911">
        <v>18.899999999999999</v>
      </c>
      <c r="R5911">
        <v>10</v>
      </c>
      <c r="S5911" t="b">
        <v>0</v>
      </c>
      <c r="T5911" t="b">
        <v>0</v>
      </c>
      <c r="U5911" t="b">
        <v>1</v>
      </c>
      <c r="V5911">
        <v>48000</v>
      </c>
      <c r="W5911">
        <v>29000</v>
      </c>
      <c r="X5911">
        <v>2.37</v>
      </c>
      <c r="Y5911">
        <v>36000</v>
      </c>
      <c r="Z5911">
        <v>2.2599999999999998</v>
      </c>
    </row>
    <row r="5912" spans="1:26">
      <c r="A5912">
        <v>207743735</v>
      </c>
      <c r="B5912" t="s">
        <v>7552</v>
      </c>
      <c r="C5912" t="s">
        <v>3597</v>
      </c>
      <c r="D5912" t="s">
        <v>4034</v>
      </c>
      <c r="E5912" t="s">
        <v>4035</v>
      </c>
      <c r="F5912" t="s">
        <v>3621</v>
      </c>
      <c r="G5912">
        <v>207743735</v>
      </c>
      <c r="I5912" t="s">
        <v>3622</v>
      </c>
      <c r="J5912" t="s">
        <v>7909</v>
      </c>
      <c r="K5912" t="s">
        <v>3624</v>
      </c>
      <c r="L5912" t="s">
        <v>7910</v>
      </c>
      <c r="M5912">
        <v>9.3000000000000007</v>
      </c>
      <c r="N5912">
        <v>18</v>
      </c>
      <c r="O5912">
        <v>11</v>
      </c>
      <c r="P5912">
        <v>9.3000000000000007</v>
      </c>
      <c r="Q5912">
        <v>18.899999999999999</v>
      </c>
      <c r="R5912">
        <v>10</v>
      </c>
      <c r="S5912" t="b">
        <v>0</v>
      </c>
      <c r="T5912" t="b">
        <v>0</v>
      </c>
      <c r="U5912" t="b">
        <v>1</v>
      </c>
      <c r="V5912">
        <v>48000</v>
      </c>
      <c r="W5912">
        <v>29000</v>
      </c>
      <c r="X5912">
        <v>2.37</v>
      </c>
      <c r="Y5912">
        <v>36000</v>
      </c>
      <c r="Z5912">
        <v>2.2599999999999998</v>
      </c>
    </row>
    <row r="5913" spans="1:26">
      <c r="A5913">
        <v>207743761</v>
      </c>
      <c r="B5913" t="s">
        <v>7552</v>
      </c>
      <c r="C5913" t="s">
        <v>3597</v>
      </c>
      <c r="D5913" t="s">
        <v>4034</v>
      </c>
      <c r="E5913" t="s">
        <v>4035</v>
      </c>
      <c r="F5913" t="s">
        <v>3753</v>
      </c>
      <c r="G5913">
        <v>207743761</v>
      </c>
      <c r="I5913" t="s">
        <v>3601</v>
      </c>
      <c r="J5913" t="s">
        <v>7903</v>
      </c>
      <c r="K5913" t="s">
        <v>3624</v>
      </c>
      <c r="L5913" t="s">
        <v>7908</v>
      </c>
      <c r="M5913">
        <v>9</v>
      </c>
      <c r="N5913">
        <v>16.7</v>
      </c>
      <c r="O5913">
        <v>11.5</v>
      </c>
      <c r="P5913">
        <v>8.8000000000000007</v>
      </c>
      <c r="Q5913">
        <v>15.8</v>
      </c>
      <c r="R5913">
        <v>8.8000000000000007</v>
      </c>
      <c r="S5913" t="b">
        <v>0</v>
      </c>
      <c r="T5913" t="b">
        <v>0</v>
      </c>
      <c r="U5913" t="b">
        <v>0</v>
      </c>
      <c r="V5913">
        <v>36000</v>
      </c>
      <c r="W5913">
        <v>25000</v>
      </c>
      <c r="X5913">
        <v>2.4900000000000002</v>
      </c>
      <c r="Y5913">
        <v>26000</v>
      </c>
      <c r="Z5913">
        <v>2.2200000000000002</v>
      </c>
    </row>
    <row r="5914" spans="1:26">
      <c r="A5914">
        <v>208121954</v>
      </c>
      <c r="B5914" t="s">
        <v>7552</v>
      </c>
      <c r="C5914" t="s">
        <v>3597</v>
      </c>
      <c r="D5914" t="s">
        <v>4034</v>
      </c>
      <c r="E5914" t="s">
        <v>6170</v>
      </c>
      <c r="F5914" t="s">
        <v>3753</v>
      </c>
      <c r="G5914">
        <v>208121954</v>
      </c>
      <c r="I5914" t="s">
        <v>3601</v>
      </c>
      <c r="J5914" t="s">
        <v>7901</v>
      </c>
      <c r="K5914" t="s">
        <v>3624</v>
      </c>
      <c r="L5914" t="s">
        <v>7907</v>
      </c>
      <c r="M5914">
        <v>9</v>
      </c>
      <c r="N5914">
        <v>16.7</v>
      </c>
      <c r="O5914">
        <v>11.5</v>
      </c>
      <c r="P5914">
        <v>8.8000000000000007</v>
      </c>
      <c r="Q5914">
        <v>15.8</v>
      </c>
      <c r="R5914">
        <v>8.8000000000000007</v>
      </c>
      <c r="S5914" t="b">
        <v>0</v>
      </c>
      <c r="T5914" t="b">
        <v>0</v>
      </c>
      <c r="U5914" t="b">
        <v>0</v>
      </c>
      <c r="V5914">
        <v>36000</v>
      </c>
      <c r="W5914">
        <v>25000</v>
      </c>
      <c r="X5914">
        <v>2.4900000000000002</v>
      </c>
      <c r="Y5914">
        <v>26000</v>
      </c>
      <c r="Z5914">
        <v>2.2200000000000002</v>
      </c>
    </row>
    <row r="5915" spans="1:26">
      <c r="A5915">
        <v>208121948</v>
      </c>
      <c r="B5915" t="s">
        <v>7552</v>
      </c>
      <c r="C5915" t="s">
        <v>3597</v>
      </c>
      <c r="D5915" t="s">
        <v>4034</v>
      </c>
      <c r="E5915" t="s">
        <v>6170</v>
      </c>
      <c r="F5915" t="s">
        <v>3621</v>
      </c>
      <c r="G5915">
        <v>208121948</v>
      </c>
      <c r="I5915" t="s">
        <v>3622</v>
      </c>
      <c r="J5915" t="s">
        <v>7901</v>
      </c>
      <c r="K5915" t="s">
        <v>3624</v>
      </c>
      <c r="L5915" t="s">
        <v>7906</v>
      </c>
      <c r="M5915">
        <v>9</v>
      </c>
      <c r="N5915">
        <v>18.2</v>
      </c>
      <c r="O5915">
        <v>10.6</v>
      </c>
      <c r="P5915">
        <v>9.4</v>
      </c>
      <c r="Q5915">
        <v>19.2</v>
      </c>
      <c r="R5915">
        <v>8.8000000000000007</v>
      </c>
      <c r="S5915" t="b">
        <v>0</v>
      </c>
      <c r="T5915" t="b">
        <v>0</v>
      </c>
      <c r="U5915" t="b">
        <v>0</v>
      </c>
      <c r="V5915">
        <v>36000</v>
      </c>
      <c r="W5915">
        <v>23000</v>
      </c>
      <c r="X5915">
        <v>2.4500000000000002</v>
      </c>
      <c r="Y5915">
        <v>26000</v>
      </c>
      <c r="Z5915">
        <v>2.13</v>
      </c>
    </row>
    <row r="5916" spans="1:26">
      <c r="A5916">
        <v>207743745</v>
      </c>
      <c r="B5916" t="s">
        <v>7552</v>
      </c>
      <c r="C5916" t="s">
        <v>3597</v>
      </c>
      <c r="D5916" t="s">
        <v>4034</v>
      </c>
      <c r="E5916" t="s">
        <v>4035</v>
      </c>
      <c r="F5916" t="s">
        <v>3621</v>
      </c>
      <c r="G5916">
        <v>207743745</v>
      </c>
      <c r="I5916" t="s">
        <v>3622</v>
      </c>
      <c r="J5916" t="s">
        <v>7903</v>
      </c>
      <c r="K5916" t="s">
        <v>3624</v>
      </c>
      <c r="L5916" t="s">
        <v>7905</v>
      </c>
      <c r="M5916">
        <v>9</v>
      </c>
      <c r="N5916">
        <v>18.2</v>
      </c>
      <c r="O5916">
        <v>10.6</v>
      </c>
      <c r="P5916">
        <v>9.4</v>
      </c>
      <c r="Q5916">
        <v>19.2</v>
      </c>
      <c r="R5916">
        <v>8.8000000000000007</v>
      </c>
      <c r="S5916" t="b">
        <v>0</v>
      </c>
      <c r="T5916" t="b">
        <v>0</v>
      </c>
      <c r="U5916" t="b">
        <v>0</v>
      </c>
      <c r="V5916">
        <v>36000</v>
      </c>
      <c r="W5916">
        <v>23000</v>
      </c>
      <c r="X5916">
        <v>2.4500000000000002</v>
      </c>
      <c r="Y5916">
        <v>26000</v>
      </c>
      <c r="Z5916">
        <v>2.13</v>
      </c>
    </row>
    <row r="5917" spans="1:26">
      <c r="A5917">
        <v>207743734</v>
      </c>
      <c r="B5917" t="s">
        <v>7552</v>
      </c>
      <c r="C5917" t="s">
        <v>3597</v>
      </c>
      <c r="D5917" t="s">
        <v>4034</v>
      </c>
      <c r="E5917" t="s">
        <v>4035</v>
      </c>
      <c r="F5917" t="s">
        <v>3621</v>
      </c>
      <c r="G5917">
        <v>207743734</v>
      </c>
      <c r="I5917" t="s">
        <v>3622</v>
      </c>
      <c r="J5917" t="s">
        <v>7903</v>
      </c>
      <c r="K5917" t="s">
        <v>3624</v>
      </c>
      <c r="L5917" t="s">
        <v>7904</v>
      </c>
      <c r="M5917">
        <v>8</v>
      </c>
      <c r="N5917">
        <v>17</v>
      </c>
      <c r="O5917">
        <v>10</v>
      </c>
      <c r="P5917">
        <v>8.5</v>
      </c>
      <c r="Q5917">
        <v>19</v>
      </c>
      <c r="R5917">
        <v>9</v>
      </c>
      <c r="S5917" t="b">
        <v>0</v>
      </c>
      <c r="T5917" t="b">
        <v>0</v>
      </c>
      <c r="U5917" t="b">
        <v>0</v>
      </c>
      <c r="V5917">
        <v>36000</v>
      </c>
      <c r="W5917">
        <v>23000</v>
      </c>
      <c r="X5917">
        <v>2.2000000000000002</v>
      </c>
      <c r="Y5917">
        <v>25000</v>
      </c>
      <c r="Z5917">
        <v>2.11</v>
      </c>
    </row>
    <row r="5918" spans="1:26">
      <c r="A5918">
        <v>208121959</v>
      </c>
      <c r="B5918" t="s">
        <v>7552</v>
      </c>
      <c r="C5918" t="s">
        <v>3597</v>
      </c>
      <c r="D5918" t="s">
        <v>4034</v>
      </c>
      <c r="E5918" t="s">
        <v>6170</v>
      </c>
      <c r="F5918" t="s">
        <v>3621</v>
      </c>
      <c r="G5918">
        <v>208121959</v>
      </c>
      <c r="I5918" t="s">
        <v>3622</v>
      </c>
      <c r="J5918" t="s">
        <v>7901</v>
      </c>
      <c r="K5918" t="s">
        <v>3624</v>
      </c>
      <c r="L5918" t="s">
        <v>7902</v>
      </c>
      <c r="M5918">
        <v>8</v>
      </c>
      <c r="N5918">
        <v>17</v>
      </c>
      <c r="O5918">
        <v>10</v>
      </c>
      <c r="P5918">
        <v>8.5</v>
      </c>
      <c r="Q5918">
        <v>19</v>
      </c>
      <c r="R5918">
        <v>9</v>
      </c>
      <c r="S5918" t="b">
        <v>0</v>
      </c>
      <c r="T5918" t="b">
        <v>0</v>
      </c>
      <c r="U5918" t="b">
        <v>0</v>
      </c>
      <c r="V5918">
        <v>36000</v>
      </c>
      <c r="W5918">
        <v>23000</v>
      </c>
      <c r="X5918">
        <v>2.2000000000000002</v>
      </c>
      <c r="Y5918">
        <v>25000</v>
      </c>
      <c r="Z5918">
        <v>2.11</v>
      </c>
    </row>
    <row r="5919" spans="1:26">
      <c r="A5919">
        <v>208447944</v>
      </c>
      <c r="B5919" t="s">
        <v>7552</v>
      </c>
      <c r="C5919" t="s">
        <v>3597</v>
      </c>
      <c r="D5919" t="s">
        <v>4034</v>
      </c>
      <c r="E5919" t="s">
        <v>6086</v>
      </c>
      <c r="F5919" t="s">
        <v>3621</v>
      </c>
      <c r="G5919">
        <v>208447944</v>
      </c>
      <c r="I5919" t="s">
        <v>3622</v>
      </c>
      <c r="J5919" t="s">
        <v>7899</v>
      </c>
      <c r="K5919" t="s">
        <v>3624</v>
      </c>
      <c r="L5919" t="s">
        <v>7830</v>
      </c>
      <c r="M5919">
        <v>14.7</v>
      </c>
      <c r="N5919">
        <v>24</v>
      </c>
      <c r="O5919">
        <v>12.7</v>
      </c>
      <c r="P5919">
        <v>14.7</v>
      </c>
      <c r="Q5919">
        <v>24</v>
      </c>
      <c r="R5919">
        <v>11.6</v>
      </c>
      <c r="S5919" t="b">
        <v>0</v>
      </c>
      <c r="T5919" t="b">
        <v>0</v>
      </c>
      <c r="U5919" t="b">
        <v>1</v>
      </c>
      <c r="V5919">
        <v>9000</v>
      </c>
      <c r="W5919">
        <v>8100</v>
      </c>
      <c r="X5919">
        <v>2.7</v>
      </c>
      <c r="Y5919">
        <v>9543</v>
      </c>
      <c r="Z5919">
        <v>2.48</v>
      </c>
    </row>
    <row r="5920" spans="1:26">
      <c r="A5920">
        <v>208447936</v>
      </c>
      <c r="B5920" t="s">
        <v>7552</v>
      </c>
      <c r="C5920" t="s">
        <v>3597</v>
      </c>
      <c r="D5920" t="s">
        <v>4034</v>
      </c>
      <c r="E5920" t="s">
        <v>6086</v>
      </c>
      <c r="F5920" t="s">
        <v>3621</v>
      </c>
      <c r="G5920">
        <v>208447936</v>
      </c>
      <c r="I5920" t="s">
        <v>3622</v>
      </c>
      <c r="J5920" t="s">
        <v>7899</v>
      </c>
      <c r="K5920" t="s">
        <v>3624</v>
      </c>
      <c r="L5920" t="s">
        <v>7900</v>
      </c>
      <c r="M5920">
        <v>14.7</v>
      </c>
      <c r="N5920">
        <v>24</v>
      </c>
      <c r="O5920">
        <v>12.7</v>
      </c>
      <c r="P5920">
        <v>14.7</v>
      </c>
      <c r="Q5920">
        <v>24</v>
      </c>
      <c r="R5920">
        <v>11.6</v>
      </c>
      <c r="S5920" t="b">
        <v>0</v>
      </c>
      <c r="T5920" t="b">
        <v>0</v>
      </c>
      <c r="U5920" t="b">
        <v>1</v>
      </c>
      <c r="V5920">
        <v>9000</v>
      </c>
      <c r="W5920">
        <v>8100</v>
      </c>
      <c r="X5920">
        <v>2.7</v>
      </c>
      <c r="Y5920">
        <v>9543</v>
      </c>
      <c r="Z5920">
        <v>2.48</v>
      </c>
    </row>
    <row r="5921" spans="1:26">
      <c r="A5921">
        <v>207743723</v>
      </c>
      <c r="B5921" t="s">
        <v>7552</v>
      </c>
      <c r="C5921" t="s">
        <v>3597</v>
      </c>
      <c r="D5921" t="s">
        <v>4034</v>
      </c>
      <c r="E5921" t="s">
        <v>4035</v>
      </c>
      <c r="F5921" t="s">
        <v>3621</v>
      </c>
      <c r="G5921">
        <v>207743723</v>
      </c>
      <c r="I5921" t="s">
        <v>3622</v>
      </c>
      <c r="J5921" t="s">
        <v>7897</v>
      </c>
      <c r="K5921" t="s">
        <v>3624</v>
      </c>
      <c r="L5921" t="s">
        <v>7898</v>
      </c>
      <c r="M5921">
        <v>15.8</v>
      </c>
      <c r="N5921">
        <v>26.5</v>
      </c>
      <c r="O5921">
        <v>14</v>
      </c>
      <c r="P5921">
        <v>15.8</v>
      </c>
      <c r="Q5921">
        <v>26.5</v>
      </c>
      <c r="R5921">
        <v>13.6</v>
      </c>
      <c r="S5921" t="b">
        <v>0</v>
      </c>
      <c r="T5921" t="b">
        <v>0</v>
      </c>
      <c r="U5921" t="b">
        <v>1</v>
      </c>
      <c r="V5921">
        <v>6000</v>
      </c>
      <c r="W5921">
        <v>8500</v>
      </c>
      <c r="X5921">
        <v>2.9</v>
      </c>
      <c r="Y5921">
        <v>10041</v>
      </c>
      <c r="Z5921">
        <v>2.4500000000000002</v>
      </c>
    </row>
    <row r="5922" spans="1:26">
      <c r="A5922">
        <v>208121923</v>
      </c>
      <c r="B5922" t="s">
        <v>7552</v>
      </c>
      <c r="C5922" t="s">
        <v>3597</v>
      </c>
      <c r="D5922" t="s">
        <v>4034</v>
      </c>
      <c r="E5922" t="s">
        <v>6595</v>
      </c>
      <c r="F5922" t="s">
        <v>3621</v>
      </c>
      <c r="G5922">
        <v>208121923</v>
      </c>
      <c r="I5922" t="s">
        <v>3622</v>
      </c>
      <c r="J5922" t="s">
        <v>7895</v>
      </c>
      <c r="K5922" t="s">
        <v>3624</v>
      </c>
      <c r="L5922" t="s">
        <v>7896</v>
      </c>
      <c r="M5922">
        <v>15.8</v>
      </c>
      <c r="N5922">
        <v>26.5</v>
      </c>
      <c r="O5922">
        <v>14</v>
      </c>
      <c r="P5922">
        <v>15.8</v>
      </c>
      <c r="Q5922">
        <v>26.5</v>
      </c>
      <c r="R5922">
        <v>13.6</v>
      </c>
      <c r="S5922" t="b">
        <v>0</v>
      </c>
      <c r="T5922" t="b">
        <v>0</v>
      </c>
      <c r="U5922" t="b">
        <v>1</v>
      </c>
      <c r="V5922">
        <v>6000</v>
      </c>
      <c r="W5922">
        <v>8500</v>
      </c>
      <c r="X5922">
        <v>2.9</v>
      </c>
      <c r="Y5922">
        <v>10041</v>
      </c>
      <c r="Z5922">
        <v>2.4500000000000002</v>
      </c>
    </row>
    <row r="5923" spans="1:26">
      <c r="A5923">
        <v>208121863</v>
      </c>
      <c r="B5923" t="s">
        <v>7552</v>
      </c>
      <c r="C5923" t="s">
        <v>3597</v>
      </c>
      <c r="D5923" t="s">
        <v>4034</v>
      </c>
      <c r="E5923" t="s">
        <v>6224</v>
      </c>
      <c r="F5923" t="s">
        <v>3621</v>
      </c>
      <c r="G5923">
        <v>208121863</v>
      </c>
      <c r="I5923" t="s">
        <v>3622</v>
      </c>
      <c r="J5923" t="s">
        <v>6800</v>
      </c>
      <c r="K5923" t="s">
        <v>3624</v>
      </c>
      <c r="L5923" t="s">
        <v>7894</v>
      </c>
      <c r="M5923">
        <v>15.8</v>
      </c>
      <c r="N5923">
        <v>26.5</v>
      </c>
      <c r="O5923">
        <v>14</v>
      </c>
      <c r="P5923">
        <v>15.8</v>
      </c>
      <c r="Q5923">
        <v>26.5</v>
      </c>
      <c r="R5923">
        <v>13.6</v>
      </c>
      <c r="S5923" t="b">
        <v>0</v>
      </c>
      <c r="T5923" t="b">
        <v>0</v>
      </c>
      <c r="U5923" t="b">
        <v>1</v>
      </c>
      <c r="V5923">
        <v>6000</v>
      </c>
      <c r="W5923">
        <v>8500</v>
      </c>
      <c r="X5923">
        <v>2.9</v>
      </c>
      <c r="Y5923">
        <v>10041</v>
      </c>
      <c r="Z5923">
        <v>2.4500000000000002</v>
      </c>
    </row>
    <row r="5924" spans="1:26">
      <c r="A5924">
        <v>208121900</v>
      </c>
      <c r="B5924" t="s">
        <v>7552</v>
      </c>
      <c r="C5924" t="s">
        <v>3597</v>
      </c>
      <c r="D5924" t="s">
        <v>4034</v>
      </c>
      <c r="E5924" t="s">
        <v>7723</v>
      </c>
      <c r="F5924" t="s">
        <v>3621</v>
      </c>
      <c r="G5924">
        <v>208121900</v>
      </c>
      <c r="I5924" t="s">
        <v>3622</v>
      </c>
      <c r="J5924" t="s">
        <v>6800</v>
      </c>
      <c r="K5924" t="s">
        <v>3624</v>
      </c>
      <c r="L5924" t="s">
        <v>7894</v>
      </c>
      <c r="M5924">
        <v>15.8</v>
      </c>
      <c r="N5924">
        <v>26.5</v>
      </c>
      <c r="O5924">
        <v>14</v>
      </c>
      <c r="P5924">
        <v>15.8</v>
      </c>
      <c r="Q5924">
        <v>26.5</v>
      </c>
      <c r="R5924">
        <v>13.6</v>
      </c>
      <c r="S5924" t="b">
        <v>0</v>
      </c>
      <c r="T5924" t="b">
        <v>0</v>
      </c>
      <c r="U5924" t="b">
        <v>1</v>
      </c>
      <c r="V5924">
        <v>6000</v>
      </c>
      <c r="W5924">
        <v>8500</v>
      </c>
      <c r="X5924">
        <v>2.9</v>
      </c>
      <c r="Y5924">
        <v>10041</v>
      </c>
      <c r="Z5924">
        <v>2.4500000000000002</v>
      </c>
    </row>
    <row r="5925" spans="1:26">
      <c r="A5925">
        <v>208447934</v>
      </c>
      <c r="B5925" t="s">
        <v>7552</v>
      </c>
      <c r="C5925" t="s">
        <v>3597</v>
      </c>
      <c r="D5925" t="s">
        <v>4034</v>
      </c>
      <c r="E5925" t="s">
        <v>6086</v>
      </c>
      <c r="F5925" t="s">
        <v>3621</v>
      </c>
      <c r="G5925">
        <v>208447934</v>
      </c>
      <c r="I5925" t="s">
        <v>3622</v>
      </c>
      <c r="J5925" t="s">
        <v>7892</v>
      </c>
      <c r="K5925" t="s">
        <v>3624</v>
      </c>
      <c r="L5925" t="s">
        <v>7893</v>
      </c>
      <c r="M5925">
        <v>13.8</v>
      </c>
      <c r="N5925">
        <v>23</v>
      </c>
      <c r="O5925">
        <v>11</v>
      </c>
      <c r="P5925">
        <v>13.8</v>
      </c>
      <c r="Q5925">
        <v>23</v>
      </c>
      <c r="R5925">
        <v>9.8000000000000007</v>
      </c>
      <c r="S5925" t="b">
        <v>0</v>
      </c>
      <c r="T5925" t="b">
        <v>0</v>
      </c>
      <c r="U5925" t="b">
        <v>1</v>
      </c>
      <c r="V5925">
        <v>9000</v>
      </c>
      <c r="W5925">
        <v>5900</v>
      </c>
      <c r="X5925">
        <v>2.93</v>
      </c>
      <c r="Y5925">
        <v>9018</v>
      </c>
      <c r="Z5925">
        <v>2.4</v>
      </c>
    </row>
    <row r="5926" spans="1:26">
      <c r="A5926">
        <v>208101252</v>
      </c>
      <c r="B5926" t="s">
        <v>7552</v>
      </c>
      <c r="C5926" t="s">
        <v>3597</v>
      </c>
      <c r="D5926" t="s">
        <v>4034</v>
      </c>
      <c r="E5926" t="s">
        <v>6170</v>
      </c>
      <c r="F5926" t="s">
        <v>3621</v>
      </c>
      <c r="G5926">
        <v>208101252</v>
      </c>
      <c r="I5926" t="s">
        <v>3622</v>
      </c>
      <c r="J5926" t="s">
        <v>7890</v>
      </c>
      <c r="K5926" t="s">
        <v>3624</v>
      </c>
      <c r="L5926" t="s">
        <v>7891</v>
      </c>
      <c r="M5926">
        <v>8.5</v>
      </c>
      <c r="N5926">
        <v>17.5</v>
      </c>
      <c r="O5926">
        <v>12</v>
      </c>
      <c r="P5926">
        <v>8.5</v>
      </c>
      <c r="Q5926">
        <v>17.5</v>
      </c>
      <c r="R5926">
        <v>8.6999999999999993</v>
      </c>
      <c r="S5926" t="b">
        <v>0</v>
      </c>
      <c r="T5926" t="b">
        <v>0</v>
      </c>
      <c r="U5926" t="b">
        <v>0</v>
      </c>
      <c r="V5926">
        <v>36000</v>
      </c>
      <c r="W5926">
        <v>24000</v>
      </c>
      <c r="X5926">
        <v>2</v>
      </c>
      <c r="Y5926">
        <v>24160</v>
      </c>
      <c r="Z5926">
        <v>1.98</v>
      </c>
    </row>
    <row r="5927" spans="1:26">
      <c r="A5927">
        <v>207659305</v>
      </c>
      <c r="B5927" t="s">
        <v>7552</v>
      </c>
      <c r="C5927" t="s">
        <v>3597</v>
      </c>
      <c r="D5927" t="s">
        <v>4034</v>
      </c>
      <c r="E5927" t="s">
        <v>5445</v>
      </c>
      <c r="F5927" t="s">
        <v>3621</v>
      </c>
      <c r="G5927">
        <v>207659305</v>
      </c>
      <c r="I5927" t="s">
        <v>3622</v>
      </c>
      <c r="J5927" t="s">
        <v>7888</v>
      </c>
      <c r="K5927" t="s">
        <v>3624</v>
      </c>
      <c r="L5927" t="s">
        <v>7889</v>
      </c>
      <c r="M5927">
        <v>8.5</v>
      </c>
      <c r="N5927">
        <v>17.5</v>
      </c>
      <c r="O5927">
        <v>12</v>
      </c>
      <c r="P5927">
        <v>8.5</v>
      </c>
      <c r="Q5927">
        <v>17.5</v>
      </c>
      <c r="R5927">
        <v>8.6999999999999993</v>
      </c>
      <c r="S5927" t="b">
        <v>0</v>
      </c>
      <c r="T5927" t="b">
        <v>0</v>
      </c>
      <c r="U5927" t="b">
        <v>0</v>
      </c>
      <c r="V5927">
        <v>36000</v>
      </c>
      <c r="W5927">
        <v>24000</v>
      </c>
      <c r="X5927">
        <v>2</v>
      </c>
      <c r="Y5927">
        <v>24160</v>
      </c>
      <c r="Z5927">
        <v>1.98</v>
      </c>
    </row>
    <row r="5928" spans="1:26">
      <c r="A5928">
        <v>208121922</v>
      </c>
      <c r="B5928" t="s">
        <v>7552</v>
      </c>
      <c r="C5928" t="s">
        <v>3597</v>
      </c>
      <c r="D5928" t="s">
        <v>4034</v>
      </c>
      <c r="E5928" t="s">
        <v>6595</v>
      </c>
      <c r="F5928" t="s">
        <v>3621</v>
      </c>
      <c r="G5928">
        <v>208121922</v>
      </c>
      <c r="I5928" t="s">
        <v>3622</v>
      </c>
      <c r="J5928" t="s">
        <v>7886</v>
      </c>
      <c r="K5928" t="s">
        <v>3624</v>
      </c>
      <c r="L5928" t="s">
        <v>7887</v>
      </c>
      <c r="M5928">
        <v>8.5</v>
      </c>
      <c r="N5928">
        <v>17.5</v>
      </c>
      <c r="O5928">
        <v>12</v>
      </c>
      <c r="P5928">
        <v>8.5</v>
      </c>
      <c r="Q5928">
        <v>17.5</v>
      </c>
      <c r="R5928">
        <v>8.6999999999999993</v>
      </c>
      <c r="S5928" t="b">
        <v>0</v>
      </c>
      <c r="T5928" t="b">
        <v>0</v>
      </c>
      <c r="U5928" t="b">
        <v>0</v>
      </c>
      <c r="V5928">
        <v>36000</v>
      </c>
      <c r="W5928">
        <v>24000</v>
      </c>
      <c r="X5928">
        <v>2</v>
      </c>
      <c r="Y5928">
        <v>24160</v>
      </c>
      <c r="Z5928">
        <v>1.98</v>
      </c>
    </row>
    <row r="5929" spans="1:26">
      <c r="A5929">
        <v>208552808</v>
      </c>
      <c r="B5929" t="s">
        <v>7552</v>
      </c>
      <c r="C5929" t="s">
        <v>3597</v>
      </c>
      <c r="D5929" t="s">
        <v>4034</v>
      </c>
      <c r="E5929" t="s">
        <v>6252</v>
      </c>
      <c r="F5929" t="s">
        <v>3621</v>
      </c>
      <c r="G5929">
        <v>208552808</v>
      </c>
      <c r="I5929" t="s">
        <v>3622</v>
      </c>
      <c r="J5929" t="s">
        <v>7884</v>
      </c>
      <c r="K5929" t="s">
        <v>3624</v>
      </c>
      <c r="L5929" t="s">
        <v>7885</v>
      </c>
      <c r="M5929">
        <v>8.5</v>
      </c>
      <c r="N5929">
        <v>17.5</v>
      </c>
      <c r="O5929">
        <v>12</v>
      </c>
      <c r="P5929">
        <v>8.5</v>
      </c>
      <c r="Q5929">
        <v>17.5</v>
      </c>
      <c r="R5929">
        <v>8.6999999999999993</v>
      </c>
      <c r="S5929" t="b">
        <v>0</v>
      </c>
      <c r="T5929" t="b">
        <v>0</v>
      </c>
      <c r="U5929" t="b">
        <v>0</v>
      </c>
      <c r="V5929">
        <v>36000</v>
      </c>
      <c r="W5929">
        <v>24000</v>
      </c>
      <c r="X5929">
        <v>2</v>
      </c>
      <c r="Y5929">
        <v>24160</v>
      </c>
      <c r="Z5929">
        <v>1.98</v>
      </c>
    </row>
    <row r="5930" spans="1:26">
      <c r="A5930">
        <v>208447933</v>
      </c>
      <c r="B5930" t="s">
        <v>7552</v>
      </c>
      <c r="C5930" t="s">
        <v>3597</v>
      </c>
      <c r="D5930" t="s">
        <v>4034</v>
      </c>
      <c r="E5930" t="s">
        <v>6086</v>
      </c>
      <c r="F5930" t="s">
        <v>3621</v>
      </c>
      <c r="G5930">
        <v>208447933</v>
      </c>
      <c r="I5930" t="s">
        <v>3622</v>
      </c>
      <c r="J5930" t="s">
        <v>7882</v>
      </c>
      <c r="K5930" t="s">
        <v>3624</v>
      </c>
      <c r="L5930" t="s">
        <v>7883</v>
      </c>
      <c r="M5930">
        <v>8.5</v>
      </c>
      <c r="N5930">
        <v>17.5</v>
      </c>
      <c r="O5930">
        <v>12</v>
      </c>
      <c r="P5930">
        <v>8.5</v>
      </c>
      <c r="Q5930">
        <v>17.5</v>
      </c>
      <c r="R5930">
        <v>8.6999999999999993</v>
      </c>
      <c r="S5930" t="b">
        <v>0</v>
      </c>
      <c r="T5930" t="b">
        <v>0</v>
      </c>
      <c r="U5930" t="b">
        <v>0</v>
      </c>
      <c r="V5930">
        <v>36000</v>
      </c>
      <c r="W5930">
        <v>24000</v>
      </c>
      <c r="X5930">
        <v>2</v>
      </c>
      <c r="Y5930">
        <v>24160</v>
      </c>
      <c r="Z5930">
        <v>1.98</v>
      </c>
    </row>
    <row r="5931" spans="1:26">
      <c r="A5931">
        <v>207743722</v>
      </c>
      <c r="B5931" t="s">
        <v>7552</v>
      </c>
      <c r="C5931" t="s">
        <v>3597</v>
      </c>
      <c r="D5931" t="s">
        <v>4034</v>
      </c>
      <c r="E5931" t="s">
        <v>4035</v>
      </c>
      <c r="F5931" t="s">
        <v>3621</v>
      </c>
      <c r="G5931">
        <v>207743722</v>
      </c>
      <c r="I5931" t="s">
        <v>3622</v>
      </c>
      <c r="J5931" t="s">
        <v>7780</v>
      </c>
      <c r="K5931" t="s">
        <v>3624</v>
      </c>
      <c r="L5931" t="s">
        <v>7766</v>
      </c>
      <c r="M5931">
        <v>14</v>
      </c>
      <c r="N5931">
        <v>21</v>
      </c>
      <c r="O5931">
        <v>12</v>
      </c>
      <c r="P5931">
        <v>14</v>
      </c>
      <c r="Q5931">
        <v>22</v>
      </c>
      <c r="R5931">
        <v>10</v>
      </c>
      <c r="S5931" t="b">
        <v>0</v>
      </c>
      <c r="T5931" t="b">
        <v>0</v>
      </c>
      <c r="U5931" t="b">
        <v>1</v>
      </c>
      <c r="V5931">
        <v>24000</v>
      </c>
      <c r="W5931">
        <v>16200</v>
      </c>
      <c r="X5931">
        <v>2.4</v>
      </c>
      <c r="Y5931">
        <v>20000</v>
      </c>
      <c r="Z5931">
        <v>2.1</v>
      </c>
    </row>
    <row r="5932" spans="1:26">
      <c r="A5932">
        <v>208552817</v>
      </c>
      <c r="B5932" t="s">
        <v>7552</v>
      </c>
      <c r="C5932" t="s">
        <v>3597</v>
      </c>
      <c r="D5932" t="s">
        <v>4034</v>
      </c>
      <c r="E5932" t="s">
        <v>6252</v>
      </c>
      <c r="F5932" t="s">
        <v>3621</v>
      </c>
      <c r="G5932">
        <v>208552817</v>
      </c>
      <c r="I5932" t="s">
        <v>3622</v>
      </c>
      <c r="J5932" t="s">
        <v>7881</v>
      </c>
      <c r="K5932" t="s">
        <v>3624</v>
      </c>
      <c r="L5932" t="s">
        <v>7759</v>
      </c>
      <c r="M5932">
        <v>14</v>
      </c>
      <c r="N5932">
        <v>21</v>
      </c>
      <c r="O5932">
        <v>12</v>
      </c>
      <c r="P5932">
        <v>14</v>
      </c>
      <c r="Q5932">
        <v>22</v>
      </c>
      <c r="R5932">
        <v>10</v>
      </c>
      <c r="S5932" t="b">
        <v>0</v>
      </c>
      <c r="T5932" t="b">
        <v>0</v>
      </c>
      <c r="U5932" t="b">
        <v>1</v>
      </c>
      <c r="V5932">
        <v>24000</v>
      </c>
      <c r="W5932">
        <v>16200</v>
      </c>
      <c r="X5932">
        <v>2.4</v>
      </c>
      <c r="Y5932">
        <v>20000</v>
      </c>
      <c r="Z5932">
        <v>2.1</v>
      </c>
    </row>
    <row r="5933" spans="1:26">
      <c r="A5933">
        <v>208121862</v>
      </c>
      <c r="B5933" t="s">
        <v>7552</v>
      </c>
      <c r="C5933" t="s">
        <v>3597</v>
      </c>
      <c r="D5933" t="s">
        <v>4034</v>
      </c>
      <c r="E5933" t="s">
        <v>6224</v>
      </c>
      <c r="F5933" t="s">
        <v>3621</v>
      </c>
      <c r="G5933">
        <v>208121862</v>
      </c>
      <c r="I5933" t="s">
        <v>3622</v>
      </c>
      <c r="J5933" t="s">
        <v>7880</v>
      </c>
      <c r="K5933" t="s">
        <v>3624</v>
      </c>
      <c r="L5933" t="s">
        <v>7760</v>
      </c>
      <c r="M5933">
        <v>14</v>
      </c>
      <c r="N5933">
        <v>21</v>
      </c>
      <c r="O5933">
        <v>12</v>
      </c>
      <c r="P5933">
        <v>14</v>
      </c>
      <c r="Q5933">
        <v>22</v>
      </c>
      <c r="R5933">
        <v>10</v>
      </c>
      <c r="S5933" t="b">
        <v>0</v>
      </c>
      <c r="T5933" t="b">
        <v>0</v>
      </c>
      <c r="U5933" t="b">
        <v>1</v>
      </c>
      <c r="V5933">
        <v>24000</v>
      </c>
      <c r="W5933">
        <v>16200</v>
      </c>
      <c r="X5933">
        <v>2.4</v>
      </c>
      <c r="Y5933">
        <v>20000</v>
      </c>
      <c r="Z5933">
        <v>2.1</v>
      </c>
    </row>
    <row r="5934" spans="1:26">
      <c r="A5934">
        <v>208121899</v>
      </c>
      <c r="B5934" t="s">
        <v>7552</v>
      </c>
      <c r="C5934" t="s">
        <v>3597</v>
      </c>
      <c r="D5934" t="s">
        <v>4034</v>
      </c>
      <c r="E5934" t="s">
        <v>7723</v>
      </c>
      <c r="F5934" t="s">
        <v>3621</v>
      </c>
      <c r="G5934">
        <v>208121899</v>
      </c>
      <c r="I5934" t="s">
        <v>3622</v>
      </c>
      <c r="J5934" t="s">
        <v>7880</v>
      </c>
      <c r="K5934" t="s">
        <v>3624</v>
      </c>
      <c r="L5934" t="s">
        <v>7760</v>
      </c>
      <c r="M5934">
        <v>14</v>
      </c>
      <c r="N5934">
        <v>21</v>
      </c>
      <c r="O5934">
        <v>12</v>
      </c>
      <c r="P5934">
        <v>14</v>
      </c>
      <c r="Q5934">
        <v>22</v>
      </c>
      <c r="R5934">
        <v>10</v>
      </c>
      <c r="S5934" t="b">
        <v>0</v>
      </c>
      <c r="T5934" t="b">
        <v>0</v>
      </c>
      <c r="U5934" t="b">
        <v>1</v>
      </c>
      <c r="V5934">
        <v>24000</v>
      </c>
      <c r="W5934">
        <v>16200</v>
      </c>
      <c r="X5934">
        <v>2.4</v>
      </c>
      <c r="Y5934">
        <v>20000</v>
      </c>
      <c r="Z5934">
        <v>2.1</v>
      </c>
    </row>
    <row r="5935" spans="1:26">
      <c r="A5935">
        <v>208552813</v>
      </c>
      <c r="B5935" t="s">
        <v>7552</v>
      </c>
      <c r="C5935" t="s">
        <v>3597</v>
      </c>
      <c r="D5935" t="s">
        <v>4034</v>
      </c>
      <c r="E5935" t="s">
        <v>6252</v>
      </c>
      <c r="F5935" t="s">
        <v>3621</v>
      </c>
      <c r="G5935">
        <v>208552813</v>
      </c>
      <c r="I5935" t="s">
        <v>3622</v>
      </c>
      <c r="J5935" t="s">
        <v>7879</v>
      </c>
      <c r="K5935" t="s">
        <v>3624</v>
      </c>
      <c r="L5935" t="s">
        <v>7741</v>
      </c>
      <c r="M5935">
        <v>13.7</v>
      </c>
      <c r="N5935">
        <v>23.2</v>
      </c>
      <c r="O5935">
        <v>13.2</v>
      </c>
      <c r="P5935">
        <v>13.7</v>
      </c>
      <c r="Q5935">
        <v>24.6</v>
      </c>
      <c r="R5935">
        <v>10.7</v>
      </c>
      <c r="S5935" t="b">
        <v>0</v>
      </c>
      <c r="T5935" t="b">
        <v>0</v>
      </c>
      <c r="U5935" t="b">
        <v>1</v>
      </c>
      <c r="V5935">
        <v>12000</v>
      </c>
      <c r="W5935">
        <v>9000</v>
      </c>
      <c r="X5935">
        <v>2.69</v>
      </c>
      <c r="Y5935">
        <v>9921</v>
      </c>
      <c r="Z5935">
        <v>2.31</v>
      </c>
    </row>
    <row r="5936" spans="1:26">
      <c r="A5936">
        <v>208121860</v>
      </c>
      <c r="B5936" t="s">
        <v>7552</v>
      </c>
      <c r="C5936" t="s">
        <v>3597</v>
      </c>
      <c r="D5936" t="s">
        <v>4034</v>
      </c>
      <c r="E5936" t="s">
        <v>6224</v>
      </c>
      <c r="F5936" t="s">
        <v>3621</v>
      </c>
      <c r="G5936">
        <v>208121860</v>
      </c>
      <c r="I5936" t="s">
        <v>3622</v>
      </c>
      <c r="J5936" t="s">
        <v>7878</v>
      </c>
      <c r="K5936" t="s">
        <v>3624</v>
      </c>
      <c r="L5936" t="s">
        <v>7744</v>
      </c>
      <c r="M5936">
        <v>13.7</v>
      </c>
      <c r="N5936">
        <v>23.2</v>
      </c>
      <c r="O5936">
        <v>13.2</v>
      </c>
      <c r="P5936">
        <v>13.7</v>
      </c>
      <c r="Q5936">
        <v>24.6</v>
      </c>
      <c r="R5936">
        <v>10.7</v>
      </c>
      <c r="S5936" t="b">
        <v>0</v>
      </c>
      <c r="T5936" t="b">
        <v>0</v>
      </c>
      <c r="U5936" t="b">
        <v>1</v>
      </c>
      <c r="V5936">
        <v>12000</v>
      </c>
      <c r="W5936">
        <v>9000</v>
      </c>
      <c r="X5936">
        <v>2.69</v>
      </c>
      <c r="Y5936">
        <v>9921</v>
      </c>
      <c r="Z5936">
        <v>2.31</v>
      </c>
    </row>
    <row r="5937" spans="1:26">
      <c r="A5937">
        <v>208121897</v>
      </c>
      <c r="B5937" t="s">
        <v>7552</v>
      </c>
      <c r="C5937" t="s">
        <v>3597</v>
      </c>
      <c r="D5937" t="s">
        <v>4034</v>
      </c>
      <c r="E5937" t="s">
        <v>7723</v>
      </c>
      <c r="F5937" t="s">
        <v>3621</v>
      </c>
      <c r="G5937">
        <v>208121897</v>
      </c>
      <c r="I5937" t="s">
        <v>3622</v>
      </c>
      <c r="J5937" t="s">
        <v>7878</v>
      </c>
      <c r="K5937" t="s">
        <v>3624</v>
      </c>
      <c r="L5937" t="s">
        <v>7744</v>
      </c>
      <c r="M5937">
        <v>13.7</v>
      </c>
      <c r="N5937">
        <v>23.2</v>
      </c>
      <c r="O5937">
        <v>13.2</v>
      </c>
      <c r="P5937">
        <v>13.7</v>
      </c>
      <c r="Q5937">
        <v>24.6</v>
      </c>
      <c r="R5937">
        <v>10.7</v>
      </c>
      <c r="S5937" t="b">
        <v>0</v>
      </c>
      <c r="T5937" t="b">
        <v>0</v>
      </c>
      <c r="U5937" t="b">
        <v>1</v>
      </c>
      <c r="V5937">
        <v>12000</v>
      </c>
      <c r="W5937">
        <v>9000</v>
      </c>
      <c r="X5937">
        <v>2.69</v>
      </c>
      <c r="Y5937">
        <v>9921</v>
      </c>
      <c r="Z5937">
        <v>2.31</v>
      </c>
    </row>
    <row r="5938" spans="1:26">
      <c r="A5938">
        <v>207743720</v>
      </c>
      <c r="B5938" t="s">
        <v>7552</v>
      </c>
      <c r="C5938" t="s">
        <v>3597</v>
      </c>
      <c r="D5938" t="s">
        <v>4034</v>
      </c>
      <c r="E5938" t="s">
        <v>4035</v>
      </c>
      <c r="F5938" t="s">
        <v>3621</v>
      </c>
      <c r="G5938">
        <v>207743720</v>
      </c>
      <c r="I5938" t="s">
        <v>3622</v>
      </c>
      <c r="J5938" t="s">
        <v>7778</v>
      </c>
      <c r="K5938" t="s">
        <v>3624</v>
      </c>
      <c r="L5938" t="s">
        <v>7737</v>
      </c>
      <c r="M5938">
        <v>13.7</v>
      </c>
      <c r="N5938">
        <v>23.2</v>
      </c>
      <c r="O5938">
        <v>13.2</v>
      </c>
      <c r="P5938">
        <v>13.7</v>
      </c>
      <c r="Q5938">
        <v>24.6</v>
      </c>
      <c r="R5938">
        <v>10.7</v>
      </c>
      <c r="S5938" t="b">
        <v>0</v>
      </c>
      <c r="T5938" t="b">
        <v>0</v>
      </c>
      <c r="U5938" t="b">
        <v>1</v>
      </c>
      <c r="V5938">
        <v>12000</v>
      </c>
      <c r="W5938">
        <v>9000</v>
      </c>
      <c r="X5938">
        <v>2.69</v>
      </c>
      <c r="Y5938">
        <v>9921</v>
      </c>
      <c r="Z5938">
        <v>2.31</v>
      </c>
    </row>
    <row r="5939" spans="1:26">
      <c r="A5939">
        <v>207743719</v>
      </c>
      <c r="B5939" t="s">
        <v>7552</v>
      </c>
      <c r="C5939" t="s">
        <v>3597</v>
      </c>
      <c r="D5939" t="s">
        <v>4034</v>
      </c>
      <c r="E5939" t="s">
        <v>4035</v>
      </c>
      <c r="F5939" t="s">
        <v>3621</v>
      </c>
      <c r="G5939">
        <v>207743719</v>
      </c>
      <c r="I5939" t="s">
        <v>3622</v>
      </c>
      <c r="J5939" t="s">
        <v>7770</v>
      </c>
      <c r="K5939" t="s">
        <v>3624</v>
      </c>
      <c r="L5939" t="s">
        <v>7730</v>
      </c>
      <c r="M5939">
        <v>15</v>
      </c>
      <c r="N5939">
        <v>25.5</v>
      </c>
      <c r="O5939">
        <v>12.2</v>
      </c>
      <c r="P5939">
        <v>15</v>
      </c>
      <c r="Q5939">
        <v>25.5</v>
      </c>
      <c r="R5939">
        <v>12.3</v>
      </c>
      <c r="S5939" t="b">
        <v>0</v>
      </c>
      <c r="T5939" t="b">
        <v>0</v>
      </c>
      <c r="U5939" t="b">
        <v>1</v>
      </c>
      <c r="V5939">
        <v>9000</v>
      </c>
      <c r="W5939">
        <v>8500</v>
      </c>
      <c r="X5939">
        <v>2.8</v>
      </c>
      <c r="Y5939">
        <v>9611</v>
      </c>
      <c r="Z5939">
        <v>2.29</v>
      </c>
    </row>
    <row r="5940" spans="1:26">
      <c r="A5940">
        <v>208121896</v>
      </c>
      <c r="B5940" t="s">
        <v>7552</v>
      </c>
      <c r="C5940" t="s">
        <v>3597</v>
      </c>
      <c r="D5940" t="s">
        <v>4034</v>
      </c>
      <c r="E5940" t="s">
        <v>7723</v>
      </c>
      <c r="F5940" t="s">
        <v>3621</v>
      </c>
      <c r="G5940">
        <v>208121896</v>
      </c>
      <c r="I5940" t="s">
        <v>3622</v>
      </c>
      <c r="J5940" t="s">
        <v>6800</v>
      </c>
      <c r="K5940" t="s">
        <v>3624</v>
      </c>
      <c r="L5940" t="s">
        <v>6380</v>
      </c>
      <c r="M5940">
        <v>15</v>
      </c>
      <c r="N5940">
        <v>25.5</v>
      </c>
      <c r="O5940">
        <v>12.2</v>
      </c>
      <c r="P5940">
        <v>15</v>
      </c>
      <c r="Q5940">
        <v>25.5</v>
      </c>
      <c r="R5940">
        <v>12.3</v>
      </c>
      <c r="S5940" t="b">
        <v>0</v>
      </c>
      <c r="T5940" t="b">
        <v>0</v>
      </c>
      <c r="U5940" t="b">
        <v>1</v>
      </c>
      <c r="V5940">
        <v>9000</v>
      </c>
      <c r="W5940">
        <v>8500</v>
      </c>
      <c r="X5940">
        <v>2.8</v>
      </c>
      <c r="Y5940">
        <v>9611</v>
      </c>
      <c r="Z5940">
        <v>2.29</v>
      </c>
    </row>
    <row r="5941" spans="1:26">
      <c r="A5941">
        <v>208121859</v>
      </c>
      <c r="B5941" t="s">
        <v>7552</v>
      </c>
      <c r="C5941" t="s">
        <v>3597</v>
      </c>
      <c r="D5941" t="s">
        <v>4034</v>
      </c>
      <c r="E5941" t="s">
        <v>6224</v>
      </c>
      <c r="F5941" t="s">
        <v>3621</v>
      </c>
      <c r="G5941">
        <v>208121859</v>
      </c>
      <c r="I5941" t="s">
        <v>3622</v>
      </c>
      <c r="J5941" t="s">
        <v>6800</v>
      </c>
      <c r="K5941" t="s">
        <v>3624</v>
      </c>
      <c r="L5941" t="s">
        <v>6380</v>
      </c>
      <c r="M5941">
        <v>15</v>
      </c>
      <c r="N5941">
        <v>25.5</v>
      </c>
      <c r="O5941">
        <v>12.2</v>
      </c>
      <c r="P5941">
        <v>15</v>
      </c>
      <c r="Q5941">
        <v>25.5</v>
      </c>
      <c r="R5941">
        <v>12.3</v>
      </c>
      <c r="S5941" t="b">
        <v>0</v>
      </c>
      <c r="T5941" t="b">
        <v>0</v>
      </c>
      <c r="U5941" t="b">
        <v>1</v>
      </c>
      <c r="V5941">
        <v>9000</v>
      </c>
      <c r="W5941">
        <v>8500</v>
      </c>
      <c r="X5941">
        <v>2.8</v>
      </c>
      <c r="Y5941">
        <v>9611</v>
      </c>
      <c r="Z5941">
        <v>2.29</v>
      </c>
    </row>
    <row r="5942" spans="1:26">
      <c r="A5942">
        <v>208552810</v>
      </c>
      <c r="B5942" t="s">
        <v>7552</v>
      </c>
      <c r="C5942" t="s">
        <v>3597</v>
      </c>
      <c r="D5942" t="s">
        <v>4034</v>
      </c>
      <c r="E5942" t="s">
        <v>6252</v>
      </c>
      <c r="F5942" t="s">
        <v>3621</v>
      </c>
      <c r="G5942">
        <v>208552810</v>
      </c>
      <c r="I5942" t="s">
        <v>3622</v>
      </c>
      <c r="J5942" t="s">
        <v>7877</v>
      </c>
      <c r="K5942" t="s">
        <v>3624</v>
      </c>
      <c r="L5942" t="s">
        <v>7725</v>
      </c>
      <c r="M5942">
        <v>15</v>
      </c>
      <c r="N5942">
        <v>25.5</v>
      </c>
      <c r="O5942">
        <v>12.2</v>
      </c>
      <c r="P5942">
        <v>15</v>
      </c>
      <c r="Q5942">
        <v>25.5</v>
      </c>
      <c r="R5942">
        <v>12.3</v>
      </c>
      <c r="S5942" t="b">
        <v>0</v>
      </c>
      <c r="T5942" t="b">
        <v>0</v>
      </c>
      <c r="U5942" t="b">
        <v>1</v>
      </c>
      <c r="V5942">
        <v>9000</v>
      </c>
      <c r="W5942">
        <v>8500</v>
      </c>
      <c r="X5942">
        <v>2.8</v>
      </c>
      <c r="Y5942">
        <v>9611</v>
      </c>
      <c r="Z5942">
        <v>2.29</v>
      </c>
    </row>
    <row r="5943" spans="1:26">
      <c r="A5943">
        <v>208447931</v>
      </c>
      <c r="B5943" t="s">
        <v>7552</v>
      </c>
      <c r="C5943" t="s">
        <v>3597</v>
      </c>
      <c r="D5943" t="s">
        <v>4034</v>
      </c>
      <c r="E5943" t="s">
        <v>6086</v>
      </c>
      <c r="F5943" t="s">
        <v>3621</v>
      </c>
      <c r="G5943">
        <v>208447931</v>
      </c>
      <c r="I5943" t="s">
        <v>3622</v>
      </c>
      <c r="J5943" t="s">
        <v>7875</v>
      </c>
      <c r="K5943" t="s">
        <v>3624</v>
      </c>
      <c r="L5943" t="s">
        <v>7876</v>
      </c>
      <c r="M5943">
        <v>9.5</v>
      </c>
      <c r="N5943">
        <v>18.5</v>
      </c>
      <c r="O5943">
        <v>10.199999999999999</v>
      </c>
      <c r="P5943">
        <v>9.5</v>
      </c>
      <c r="Q5943">
        <v>18.5</v>
      </c>
      <c r="R5943">
        <v>8.6</v>
      </c>
      <c r="S5943" t="b">
        <v>0</v>
      </c>
      <c r="T5943" t="b">
        <v>0</v>
      </c>
      <c r="U5943" t="b">
        <v>0</v>
      </c>
      <c r="V5943">
        <v>24000</v>
      </c>
      <c r="W5943">
        <v>16500</v>
      </c>
      <c r="X5943">
        <v>2.38</v>
      </c>
      <c r="Y5943">
        <v>19257</v>
      </c>
      <c r="Z5943">
        <v>2.11</v>
      </c>
    </row>
    <row r="5944" spans="1:26">
      <c r="A5944">
        <v>208121848</v>
      </c>
      <c r="B5944" t="s">
        <v>7552</v>
      </c>
      <c r="C5944" t="s">
        <v>3597</v>
      </c>
      <c r="D5944" t="s">
        <v>4034</v>
      </c>
      <c r="E5944" t="s">
        <v>6224</v>
      </c>
      <c r="F5944" t="s">
        <v>3621</v>
      </c>
      <c r="G5944">
        <v>208121848</v>
      </c>
      <c r="I5944" t="s">
        <v>3622</v>
      </c>
      <c r="J5944" t="s">
        <v>7873</v>
      </c>
      <c r="K5944" t="s">
        <v>3624</v>
      </c>
      <c r="L5944" t="s">
        <v>7874</v>
      </c>
      <c r="M5944">
        <v>9.5</v>
      </c>
      <c r="N5944">
        <v>18.5</v>
      </c>
      <c r="O5944">
        <v>10.199999999999999</v>
      </c>
      <c r="P5944">
        <v>9.5</v>
      </c>
      <c r="Q5944">
        <v>18.5</v>
      </c>
      <c r="R5944">
        <v>8.6</v>
      </c>
      <c r="S5944" t="b">
        <v>0</v>
      </c>
      <c r="T5944" t="b">
        <v>0</v>
      </c>
      <c r="U5944" t="b">
        <v>0</v>
      </c>
      <c r="V5944">
        <v>24000</v>
      </c>
      <c r="W5944">
        <v>16500</v>
      </c>
      <c r="X5944">
        <v>2.38</v>
      </c>
      <c r="Y5944">
        <v>19257</v>
      </c>
      <c r="Z5944">
        <v>2.11</v>
      </c>
    </row>
    <row r="5945" spans="1:26">
      <c r="A5945">
        <v>208121885</v>
      </c>
      <c r="B5945" t="s">
        <v>7552</v>
      </c>
      <c r="C5945" t="s">
        <v>3597</v>
      </c>
      <c r="D5945" t="s">
        <v>4034</v>
      </c>
      <c r="E5945" t="s">
        <v>7723</v>
      </c>
      <c r="F5945" t="s">
        <v>3621</v>
      </c>
      <c r="G5945">
        <v>208121885</v>
      </c>
      <c r="I5945" t="s">
        <v>3622</v>
      </c>
      <c r="J5945" t="s">
        <v>7873</v>
      </c>
      <c r="K5945" t="s">
        <v>3624</v>
      </c>
      <c r="L5945" t="s">
        <v>7874</v>
      </c>
      <c r="M5945">
        <v>9.5</v>
      </c>
      <c r="N5945">
        <v>18.5</v>
      </c>
      <c r="O5945">
        <v>10.199999999999999</v>
      </c>
      <c r="P5945">
        <v>9.5</v>
      </c>
      <c r="Q5945">
        <v>18.5</v>
      </c>
      <c r="R5945">
        <v>8.6</v>
      </c>
      <c r="S5945" t="b">
        <v>0</v>
      </c>
      <c r="T5945" t="b">
        <v>0</v>
      </c>
      <c r="U5945" t="b">
        <v>0</v>
      </c>
      <c r="V5945">
        <v>24000</v>
      </c>
      <c r="W5945">
        <v>16500</v>
      </c>
      <c r="X5945">
        <v>2.38</v>
      </c>
      <c r="Y5945">
        <v>19257</v>
      </c>
      <c r="Z5945">
        <v>2.11</v>
      </c>
    </row>
    <row r="5946" spans="1:26">
      <c r="A5946">
        <v>208121884</v>
      </c>
      <c r="B5946" t="s">
        <v>7552</v>
      </c>
      <c r="C5946" t="s">
        <v>3597</v>
      </c>
      <c r="D5946" t="s">
        <v>4034</v>
      </c>
      <c r="E5946" t="s">
        <v>7723</v>
      </c>
      <c r="F5946" t="s">
        <v>3621</v>
      </c>
      <c r="G5946">
        <v>208121884</v>
      </c>
      <c r="I5946" t="s">
        <v>3622</v>
      </c>
      <c r="J5946" t="s">
        <v>6802</v>
      </c>
      <c r="K5946" t="s">
        <v>3624</v>
      </c>
      <c r="L5946" t="s">
        <v>7872</v>
      </c>
      <c r="M5946">
        <v>11</v>
      </c>
      <c r="N5946">
        <v>19.5</v>
      </c>
      <c r="O5946">
        <v>10</v>
      </c>
      <c r="P5946">
        <v>11</v>
      </c>
      <c r="Q5946">
        <v>19.5</v>
      </c>
      <c r="R5946">
        <v>8.6999999999999993</v>
      </c>
      <c r="S5946" t="b">
        <v>0</v>
      </c>
      <c r="T5946" t="b">
        <v>0</v>
      </c>
      <c r="U5946" t="b">
        <v>0</v>
      </c>
      <c r="V5946">
        <v>18000</v>
      </c>
      <c r="W5946">
        <v>11400</v>
      </c>
      <c r="X5946">
        <v>2.57</v>
      </c>
      <c r="Y5946">
        <v>14370</v>
      </c>
      <c r="Z5946">
        <v>2.4900000000000002</v>
      </c>
    </row>
    <row r="5947" spans="1:26">
      <c r="A5947">
        <v>208121847</v>
      </c>
      <c r="B5947" t="s">
        <v>7552</v>
      </c>
      <c r="C5947" t="s">
        <v>3597</v>
      </c>
      <c r="D5947" t="s">
        <v>4034</v>
      </c>
      <c r="E5947" t="s">
        <v>6224</v>
      </c>
      <c r="F5947" t="s">
        <v>3621</v>
      </c>
      <c r="G5947">
        <v>208121847</v>
      </c>
      <c r="I5947" t="s">
        <v>3622</v>
      </c>
      <c r="J5947" t="s">
        <v>6802</v>
      </c>
      <c r="K5947" t="s">
        <v>3624</v>
      </c>
      <c r="L5947" t="s">
        <v>7872</v>
      </c>
      <c r="M5947">
        <v>11</v>
      </c>
      <c r="N5947">
        <v>19.5</v>
      </c>
      <c r="O5947">
        <v>10</v>
      </c>
      <c r="P5947">
        <v>11</v>
      </c>
      <c r="Q5947">
        <v>19.5</v>
      </c>
      <c r="R5947">
        <v>8.6999999999999993</v>
      </c>
      <c r="S5947" t="b">
        <v>0</v>
      </c>
      <c r="T5947" t="b">
        <v>0</v>
      </c>
      <c r="U5947" t="b">
        <v>0</v>
      </c>
      <c r="V5947">
        <v>18000</v>
      </c>
      <c r="W5947">
        <v>11400</v>
      </c>
      <c r="X5947">
        <v>2.57</v>
      </c>
      <c r="Y5947">
        <v>14370</v>
      </c>
      <c r="Z5947">
        <v>2.4900000000000002</v>
      </c>
    </row>
    <row r="5948" spans="1:26">
      <c r="A5948">
        <v>208447930</v>
      </c>
      <c r="B5948" t="s">
        <v>7552</v>
      </c>
      <c r="C5948" t="s">
        <v>3597</v>
      </c>
      <c r="D5948" t="s">
        <v>4034</v>
      </c>
      <c r="E5948" t="s">
        <v>6086</v>
      </c>
      <c r="F5948" t="s">
        <v>3621</v>
      </c>
      <c r="G5948">
        <v>208447930</v>
      </c>
      <c r="I5948" t="s">
        <v>3622</v>
      </c>
      <c r="J5948" t="s">
        <v>7870</v>
      </c>
      <c r="K5948" t="s">
        <v>3624</v>
      </c>
      <c r="L5948" t="s">
        <v>7871</v>
      </c>
      <c r="M5948">
        <v>11</v>
      </c>
      <c r="N5948">
        <v>19.5</v>
      </c>
      <c r="O5948">
        <v>10</v>
      </c>
      <c r="P5948">
        <v>11</v>
      </c>
      <c r="Q5948">
        <v>19.5</v>
      </c>
      <c r="R5948">
        <v>8.6999999999999993</v>
      </c>
      <c r="S5948" t="b">
        <v>0</v>
      </c>
      <c r="T5948" t="b">
        <v>0</v>
      </c>
      <c r="U5948" t="b">
        <v>0</v>
      </c>
      <c r="V5948">
        <v>18000</v>
      </c>
      <c r="W5948">
        <v>11400</v>
      </c>
      <c r="X5948">
        <v>2.57</v>
      </c>
      <c r="Y5948">
        <v>14370</v>
      </c>
      <c r="Z5948">
        <v>2.4900000000000002</v>
      </c>
    </row>
    <row r="5949" spans="1:26">
      <c r="A5949">
        <v>207683229</v>
      </c>
      <c r="B5949" t="s">
        <v>7552</v>
      </c>
      <c r="C5949" t="s">
        <v>3597</v>
      </c>
      <c r="D5949" t="s">
        <v>4034</v>
      </c>
      <c r="E5949" t="s">
        <v>5088</v>
      </c>
      <c r="F5949" t="s">
        <v>3621</v>
      </c>
      <c r="G5949">
        <v>207683229</v>
      </c>
      <c r="I5949" t="s">
        <v>3622</v>
      </c>
      <c r="J5949" t="s">
        <v>7868</v>
      </c>
      <c r="K5949" t="s">
        <v>3624</v>
      </c>
      <c r="L5949" t="s">
        <v>7869</v>
      </c>
      <c r="M5949">
        <v>11</v>
      </c>
      <c r="N5949">
        <v>19.5</v>
      </c>
      <c r="O5949">
        <v>10</v>
      </c>
      <c r="P5949">
        <v>11</v>
      </c>
      <c r="Q5949">
        <v>19.5</v>
      </c>
      <c r="R5949">
        <v>8.6999999999999993</v>
      </c>
      <c r="S5949" t="b">
        <v>0</v>
      </c>
      <c r="T5949" t="b">
        <v>0</v>
      </c>
      <c r="U5949" t="b">
        <v>0</v>
      </c>
      <c r="V5949">
        <v>18000</v>
      </c>
      <c r="W5949">
        <v>11400</v>
      </c>
      <c r="X5949">
        <v>2.57</v>
      </c>
      <c r="Y5949">
        <v>14370</v>
      </c>
      <c r="Z5949">
        <v>2.4900000000000002</v>
      </c>
    </row>
    <row r="5950" spans="1:26">
      <c r="A5950">
        <v>207683228</v>
      </c>
      <c r="B5950" t="s">
        <v>7552</v>
      </c>
      <c r="C5950" t="s">
        <v>3597</v>
      </c>
      <c r="D5950" t="s">
        <v>4034</v>
      </c>
      <c r="E5950" t="s">
        <v>5088</v>
      </c>
      <c r="F5950" t="s">
        <v>3621</v>
      </c>
      <c r="G5950">
        <v>207683228</v>
      </c>
      <c r="I5950" t="s">
        <v>3622</v>
      </c>
      <c r="J5950" t="s">
        <v>7866</v>
      </c>
      <c r="K5950" t="s">
        <v>3624</v>
      </c>
      <c r="L5950" t="s">
        <v>7867</v>
      </c>
      <c r="M5950">
        <v>10.8</v>
      </c>
      <c r="N5950">
        <v>20.5</v>
      </c>
      <c r="O5950">
        <v>10.7</v>
      </c>
      <c r="P5950">
        <v>10.8</v>
      </c>
      <c r="Q5950">
        <v>21.4</v>
      </c>
      <c r="R5950">
        <v>9.1999999999999993</v>
      </c>
      <c r="S5950" t="b">
        <v>0</v>
      </c>
      <c r="T5950" t="b">
        <v>0</v>
      </c>
      <c r="U5950" t="b">
        <v>0</v>
      </c>
      <c r="V5950">
        <v>12000</v>
      </c>
      <c r="W5950">
        <v>7000</v>
      </c>
      <c r="X5950">
        <v>2.5</v>
      </c>
      <c r="Y5950">
        <v>9300</v>
      </c>
      <c r="Z5950">
        <v>2</v>
      </c>
    </row>
    <row r="5951" spans="1:26">
      <c r="A5951">
        <v>208447929</v>
      </c>
      <c r="B5951" t="s">
        <v>7552</v>
      </c>
      <c r="C5951" t="s">
        <v>3597</v>
      </c>
      <c r="D5951" t="s">
        <v>4034</v>
      </c>
      <c r="E5951" t="s">
        <v>6086</v>
      </c>
      <c r="F5951" t="s">
        <v>3621</v>
      </c>
      <c r="G5951">
        <v>208447929</v>
      </c>
      <c r="I5951" t="s">
        <v>3622</v>
      </c>
      <c r="J5951" t="s">
        <v>7864</v>
      </c>
      <c r="K5951" t="s">
        <v>3624</v>
      </c>
      <c r="L5951" t="s">
        <v>7865</v>
      </c>
      <c r="M5951">
        <v>10.8</v>
      </c>
      <c r="N5951">
        <v>20.5</v>
      </c>
      <c r="O5951">
        <v>10.7</v>
      </c>
      <c r="P5951">
        <v>10.8</v>
      </c>
      <c r="Q5951">
        <v>21.4</v>
      </c>
      <c r="R5951">
        <v>9.1999999999999993</v>
      </c>
      <c r="S5951" t="b">
        <v>0</v>
      </c>
      <c r="T5951" t="b">
        <v>0</v>
      </c>
      <c r="U5951" t="b">
        <v>0</v>
      </c>
      <c r="V5951">
        <v>12000</v>
      </c>
      <c r="W5951">
        <v>7000</v>
      </c>
      <c r="X5951">
        <v>2.5</v>
      </c>
      <c r="Y5951">
        <v>9300</v>
      </c>
      <c r="Z5951">
        <v>2</v>
      </c>
    </row>
    <row r="5952" spans="1:26">
      <c r="A5952">
        <v>208121846</v>
      </c>
      <c r="B5952" t="s">
        <v>7552</v>
      </c>
      <c r="C5952" t="s">
        <v>3597</v>
      </c>
      <c r="D5952" t="s">
        <v>4034</v>
      </c>
      <c r="E5952" t="s">
        <v>6224</v>
      </c>
      <c r="F5952" t="s">
        <v>3621</v>
      </c>
      <c r="G5952">
        <v>208121846</v>
      </c>
      <c r="I5952" t="s">
        <v>3622</v>
      </c>
      <c r="J5952" t="s">
        <v>7862</v>
      </c>
      <c r="K5952" t="s">
        <v>3624</v>
      </c>
      <c r="L5952" t="s">
        <v>7863</v>
      </c>
      <c r="M5952">
        <v>10.8</v>
      </c>
      <c r="N5952">
        <v>20.5</v>
      </c>
      <c r="O5952">
        <v>10.7</v>
      </c>
      <c r="P5952">
        <v>10.8</v>
      </c>
      <c r="Q5952">
        <v>21.4</v>
      </c>
      <c r="R5952">
        <v>9.1999999999999993</v>
      </c>
      <c r="S5952" t="b">
        <v>0</v>
      </c>
      <c r="T5952" t="b">
        <v>0</v>
      </c>
      <c r="U5952" t="b">
        <v>0</v>
      </c>
      <c r="V5952">
        <v>12000</v>
      </c>
      <c r="W5952">
        <v>7000</v>
      </c>
      <c r="X5952">
        <v>2.5</v>
      </c>
      <c r="Y5952">
        <v>9300</v>
      </c>
      <c r="Z5952">
        <v>2</v>
      </c>
    </row>
    <row r="5953" spans="1:26">
      <c r="A5953">
        <v>208121883</v>
      </c>
      <c r="B5953" t="s">
        <v>7552</v>
      </c>
      <c r="C5953" t="s">
        <v>3597</v>
      </c>
      <c r="D5953" t="s">
        <v>4034</v>
      </c>
      <c r="E5953" t="s">
        <v>7723</v>
      </c>
      <c r="F5953" t="s">
        <v>3621</v>
      </c>
      <c r="G5953">
        <v>208121883</v>
      </c>
      <c r="I5953" t="s">
        <v>3622</v>
      </c>
      <c r="J5953" t="s">
        <v>7862</v>
      </c>
      <c r="K5953" t="s">
        <v>3624</v>
      </c>
      <c r="L5953" t="s">
        <v>7863</v>
      </c>
      <c r="M5953">
        <v>10.8</v>
      </c>
      <c r="N5953">
        <v>20.5</v>
      </c>
      <c r="O5953">
        <v>10.7</v>
      </c>
      <c r="P5953">
        <v>10.8</v>
      </c>
      <c r="Q5953">
        <v>21.4</v>
      </c>
      <c r="R5953">
        <v>9.1999999999999993</v>
      </c>
      <c r="S5953" t="b">
        <v>0</v>
      </c>
      <c r="T5953" t="b">
        <v>0</v>
      </c>
      <c r="U5953" t="b">
        <v>0</v>
      </c>
      <c r="V5953">
        <v>12000</v>
      </c>
      <c r="W5953">
        <v>7000</v>
      </c>
      <c r="X5953">
        <v>2.5</v>
      </c>
      <c r="Y5953">
        <v>9300</v>
      </c>
      <c r="Z5953">
        <v>2</v>
      </c>
    </row>
    <row r="5954" spans="1:26">
      <c r="A5954">
        <v>208121882</v>
      </c>
      <c r="B5954" t="s">
        <v>7552</v>
      </c>
      <c r="C5954" t="s">
        <v>3597</v>
      </c>
      <c r="D5954" t="s">
        <v>4034</v>
      </c>
      <c r="E5954" t="s">
        <v>7723</v>
      </c>
      <c r="F5954" t="s">
        <v>3621</v>
      </c>
      <c r="G5954">
        <v>208121882</v>
      </c>
      <c r="I5954" t="s">
        <v>3622</v>
      </c>
      <c r="J5954" t="s">
        <v>6796</v>
      </c>
      <c r="K5954" t="s">
        <v>3624</v>
      </c>
      <c r="L5954" t="s">
        <v>7861</v>
      </c>
      <c r="M5954">
        <v>12.6</v>
      </c>
      <c r="N5954">
        <v>21.5</v>
      </c>
      <c r="O5954">
        <v>10</v>
      </c>
      <c r="P5954">
        <v>12.6</v>
      </c>
      <c r="Q5954">
        <v>21.7</v>
      </c>
      <c r="R5954">
        <v>9.4</v>
      </c>
      <c r="S5954" t="b">
        <v>0</v>
      </c>
      <c r="T5954" t="b">
        <v>0</v>
      </c>
      <c r="U5954" t="b">
        <v>0</v>
      </c>
      <c r="V5954">
        <v>9000</v>
      </c>
      <c r="W5954">
        <v>6000</v>
      </c>
      <c r="X5954">
        <v>2.5099999999999998</v>
      </c>
      <c r="Y5954">
        <v>8065</v>
      </c>
      <c r="Z5954">
        <v>2.17</v>
      </c>
    </row>
    <row r="5955" spans="1:26">
      <c r="A5955">
        <v>208121845</v>
      </c>
      <c r="B5955" t="s">
        <v>7552</v>
      </c>
      <c r="C5955" t="s">
        <v>3597</v>
      </c>
      <c r="D5955" t="s">
        <v>4034</v>
      </c>
      <c r="E5955" t="s">
        <v>6224</v>
      </c>
      <c r="F5955" t="s">
        <v>3621</v>
      </c>
      <c r="G5955">
        <v>208121845</v>
      </c>
      <c r="I5955" t="s">
        <v>3622</v>
      </c>
      <c r="J5955" t="s">
        <v>6796</v>
      </c>
      <c r="K5955" t="s">
        <v>3624</v>
      </c>
      <c r="L5955" t="s">
        <v>7861</v>
      </c>
      <c r="M5955">
        <v>12.6</v>
      </c>
      <c r="N5955">
        <v>21.5</v>
      </c>
      <c r="O5955">
        <v>10</v>
      </c>
      <c r="P5955">
        <v>12.6</v>
      </c>
      <c r="Q5955">
        <v>21.7</v>
      </c>
      <c r="R5955">
        <v>9.4</v>
      </c>
      <c r="S5955" t="b">
        <v>0</v>
      </c>
      <c r="T5955" t="b">
        <v>0</v>
      </c>
      <c r="U5955" t="b">
        <v>0</v>
      </c>
      <c r="V5955">
        <v>9000</v>
      </c>
      <c r="W5955">
        <v>6000</v>
      </c>
      <c r="X5955">
        <v>2.5099999999999998</v>
      </c>
      <c r="Y5955">
        <v>8065</v>
      </c>
      <c r="Z5955">
        <v>2.17</v>
      </c>
    </row>
    <row r="5956" spans="1:26">
      <c r="A5956">
        <v>208447928</v>
      </c>
      <c r="B5956" t="s">
        <v>7552</v>
      </c>
      <c r="C5956" t="s">
        <v>3597</v>
      </c>
      <c r="D5956" t="s">
        <v>4034</v>
      </c>
      <c r="E5956" t="s">
        <v>6086</v>
      </c>
      <c r="F5956" t="s">
        <v>3621</v>
      </c>
      <c r="G5956">
        <v>208447928</v>
      </c>
      <c r="I5956" t="s">
        <v>3622</v>
      </c>
      <c r="J5956" t="s">
        <v>7859</v>
      </c>
      <c r="K5956" t="s">
        <v>3624</v>
      </c>
      <c r="L5956" t="s">
        <v>7860</v>
      </c>
      <c r="M5956">
        <v>12.6</v>
      </c>
      <c r="N5956">
        <v>21.5</v>
      </c>
      <c r="O5956">
        <v>10</v>
      </c>
      <c r="P5956">
        <v>12.6</v>
      </c>
      <c r="Q5956">
        <v>21.7</v>
      </c>
      <c r="R5956">
        <v>9.4</v>
      </c>
      <c r="S5956" t="b">
        <v>0</v>
      </c>
      <c r="T5956" t="b">
        <v>0</v>
      </c>
      <c r="U5956" t="b">
        <v>0</v>
      </c>
      <c r="V5956">
        <v>9000</v>
      </c>
      <c r="W5956">
        <v>6000</v>
      </c>
      <c r="X5956">
        <v>2.5099999999999998</v>
      </c>
      <c r="Y5956">
        <v>8065</v>
      </c>
      <c r="Z5956">
        <v>2.17</v>
      </c>
    </row>
    <row r="5957" spans="1:26">
      <c r="A5957">
        <v>208447927</v>
      </c>
      <c r="B5957" t="s">
        <v>7552</v>
      </c>
      <c r="C5957" t="s">
        <v>3597</v>
      </c>
      <c r="D5957" t="s">
        <v>4034</v>
      </c>
      <c r="E5957" t="s">
        <v>6086</v>
      </c>
      <c r="F5957" t="s">
        <v>3621</v>
      </c>
      <c r="G5957">
        <v>208447927</v>
      </c>
      <c r="I5957" t="s">
        <v>3622</v>
      </c>
      <c r="J5957" t="s">
        <v>7857</v>
      </c>
      <c r="K5957" t="s">
        <v>3624</v>
      </c>
      <c r="L5957" t="s">
        <v>7858</v>
      </c>
      <c r="M5957">
        <v>10.3</v>
      </c>
      <c r="N5957">
        <v>20</v>
      </c>
      <c r="O5957">
        <v>10.8</v>
      </c>
      <c r="P5957">
        <v>10.3</v>
      </c>
      <c r="Q5957">
        <v>20.8</v>
      </c>
      <c r="R5957">
        <v>8.6999999999999993</v>
      </c>
      <c r="S5957" t="b">
        <v>0</v>
      </c>
      <c r="T5957" t="b">
        <v>0</v>
      </c>
      <c r="U5957" t="b">
        <v>0</v>
      </c>
      <c r="V5957">
        <v>12000</v>
      </c>
      <c r="W5957">
        <v>7800</v>
      </c>
      <c r="X5957">
        <v>2.31</v>
      </c>
      <c r="Y5957">
        <v>8200</v>
      </c>
      <c r="Z5957">
        <v>1.35</v>
      </c>
    </row>
    <row r="5958" spans="1:26">
      <c r="A5958">
        <v>208121844</v>
      </c>
      <c r="B5958" t="s">
        <v>7552</v>
      </c>
      <c r="C5958" t="s">
        <v>3597</v>
      </c>
      <c r="D5958" t="s">
        <v>4034</v>
      </c>
      <c r="E5958" t="s">
        <v>6224</v>
      </c>
      <c r="F5958" t="s">
        <v>3621</v>
      </c>
      <c r="G5958">
        <v>208121844</v>
      </c>
      <c r="I5958" t="s">
        <v>3622</v>
      </c>
      <c r="J5958" t="s">
        <v>7855</v>
      </c>
      <c r="K5958" t="s">
        <v>3624</v>
      </c>
      <c r="L5958" t="s">
        <v>7856</v>
      </c>
      <c r="M5958">
        <v>10.3</v>
      </c>
      <c r="N5958">
        <v>20</v>
      </c>
      <c r="O5958">
        <v>10.8</v>
      </c>
      <c r="P5958">
        <v>10.3</v>
      </c>
      <c r="Q5958">
        <v>20.8</v>
      </c>
      <c r="R5958">
        <v>8.6999999999999993</v>
      </c>
      <c r="S5958" t="b">
        <v>0</v>
      </c>
      <c r="T5958" t="b">
        <v>0</v>
      </c>
      <c r="U5958" t="b">
        <v>0</v>
      </c>
      <c r="V5958">
        <v>12000</v>
      </c>
      <c r="W5958">
        <v>7800</v>
      </c>
      <c r="X5958">
        <v>2.31</v>
      </c>
      <c r="Y5958">
        <v>8200</v>
      </c>
      <c r="Z5958">
        <v>1.35</v>
      </c>
    </row>
    <row r="5959" spans="1:26">
      <c r="A5959">
        <v>208121881</v>
      </c>
      <c r="B5959" t="s">
        <v>7552</v>
      </c>
      <c r="C5959" t="s">
        <v>3597</v>
      </c>
      <c r="D5959" t="s">
        <v>4034</v>
      </c>
      <c r="E5959" t="s">
        <v>7723</v>
      </c>
      <c r="F5959" t="s">
        <v>3621</v>
      </c>
      <c r="G5959">
        <v>208121881</v>
      </c>
      <c r="I5959" t="s">
        <v>3622</v>
      </c>
      <c r="J5959" t="s">
        <v>7855</v>
      </c>
      <c r="K5959" t="s">
        <v>3624</v>
      </c>
      <c r="L5959" t="s">
        <v>7856</v>
      </c>
      <c r="M5959">
        <v>10.3</v>
      </c>
      <c r="N5959">
        <v>20</v>
      </c>
      <c r="O5959">
        <v>10.8</v>
      </c>
      <c r="P5959">
        <v>10.3</v>
      </c>
      <c r="Q5959">
        <v>20.8</v>
      </c>
      <c r="R5959">
        <v>8.6999999999999993</v>
      </c>
      <c r="S5959" t="b">
        <v>0</v>
      </c>
      <c r="T5959" t="b">
        <v>0</v>
      </c>
      <c r="U5959" t="b">
        <v>0</v>
      </c>
      <c r="V5959">
        <v>12000</v>
      </c>
      <c r="W5959">
        <v>7800</v>
      </c>
      <c r="X5959">
        <v>2.31</v>
      </c>
      <c r="Y5959">
        <v>8200</v>
      </c>
      <c r="Z5959">
        <v>1.35</v>
      </c>
    </row>
    <row r="5960" spans="1:26">
      <c r="A5960">
        <v>208121880</v>
      </c>
      <c r="B5960" t="s">
        <v>7552</v>
      </c>
      <c r="C5960" t="s">
        <v>3597</v>
      </c>
      <c r="D5960" t="s">
        <v>4034</v>
      </c>
      <c r="E5960" t="s">
        <v>7723</v>
      </c>
      <c r="F5960" t="s">
        <v>3621</v>
      </c>
      <c r="G5960">
        <v>208121880</v>
      </c>
      <c r="I5960" t="s">
        <v>3622</v>
      </c>
      <c r="J5960" t="s">
        <v>7553</v>
      </c>
      <c r="K5960" t="s">
        <v>3624</v>
      </c>
      <c r="L5960" t="s">
        <v>7554</v>
      </c>
      <c r="M5960">
        <v>12.5</v>
      </c>
      <c r="N5960">
        <v>21.5</v>
      </c>
      <c r="O5960">
        <v>10.3</v>
      </c>
      <c r="P5960">
        <v>12.5</v>
      </c>
      <c r="Q5960">
        <v>21.5</v>
      </c>
      <c r="R5960">
        <v>9.1</v>
      </c>
      <c r="S5960" t="b">
        <v>0</v>
      </c>
      <c r="T5960" t="b">
        <v>0</v>
      </c>
      <c r="U5960" t="b">
        <v>0</v>
      </c>
      <c r="V5960">
        <v>9000</v>
      </c>
      <c r="W5960">
        <v>6300</v>
      </c>
      <c r="X5960">
        <v>2.4</v>
      </c>
      <c r="Y5960">
        <v>7973</v>
      </c>
      <c r="Z5960">
        <v>1.88</v>
      </c>
    </row>
    <row r="5961" spans="1:26">
      <c r="A5961">
        <v>208121843</v>
      </c>
      <c r="B5961" t="s">
        <v>7552</v>
      </c>
      <c r="C5961" t="s">
        <v>3597</v>
      </c>
      <c r="D5961" t="s">
        <v>4034</v>
      </c>
      <c r="E5961" t="s">
        <v>6224</v>
      </c>
      <c r="F5961" t="s">
        <v>3621</v>
      </c>
      <c r="G5961">
        <v>208121843</v>
      </c>
      <c r="I5961" t="s">
        <v>3622</v>
      </c>
      <c r="J5961" t="s">
        <v>7553</v>
      </c>
      <c r="K5961" t="s">
        <v>3624</v>
      </c>
      <c r="L5961" t="s">
        <v>7554</v>
      </c>
      <c r="M5961">
        <v>12.5</v>
      </c>
      <c r="N5961">
        <v>21.5</v>
      </c>
      <c r="O5961">
        <v>10.3</v>
      </c>
      <c r="P5961">
        <v>12.5</v>
      </c>
      <c r="Q5961">
        <v>21.5</v>
      </c>
      <c r="R5961">
        <v>9.1</v>
      </c>
      <c r="S5961" t="b">
        <v>0</v>
      </c>
      <c r="T5961" t="b">
        <v>0</v>
      </c>
      <c r="U5961" t="b">
        <v>0</v>
      </c>
      <c r="V5961">
        <v>9000</v>
      </c>
      <c r="W5961">
        <v>6300</v>
      </c>
      <c r="X5961">
        <v>2.4</v>
      </c>
      <c r="Y5961">
        <v>7973</v>
      </c>
      <c r="Z5961">
        <v>1.88</v>
      </c>
    </row>
    <row r="5962" spans="1:26">
      <c r="A5962">
        <v>208447926</v>
      </c>
      <c r="B5962" t="s">
        <v>7552</v>
      </c>
      <c r="C5962" t="s">
        <v>3597</v>
      </c>
      <c r="D5962" t="s">
        <v>4034</v>
      </c>
      <c r="E5962" t="s">
        <v>6086</v>
      </c>
      <c r="F5962" t="s">
        <v>3621</v>
      </c>
      <c r="G5962">
        <v>208447926</v>
      </c>
      <c r="I5962" t="s">
        <v>3622</v>
      </c>
      <c r="J5962" t="s">
        <v>7853</v>
      </c>
      <c r="K5962" t="s">
        <v>3624</v>
      </c>
      <c r="L5962" t="s">
        <v>7854</v>
      </c>
      <c r="M5962">
        <v>12.5</v>
      </c>
      <c r="N5962">
        <v>21.5</v>
      </c>
      <c r="O5962">
        <v>10.3</v>
      </c>
      <c r="P5962">
        <v>12.5</v>
      </c>
      <c r="Q5962">
        <v>21.5</v>
      </c>
      <c r="R5962">
        <v>9.1</v>
      </c>
      <c r="S5962" t="b">
        <v>0</v>
      </c>
      <c r="T5962" t="b">
        <v>0</v>
      </c>
      <c r="U5962" t="b">
        <v>0</v>
      </c>
      <c r="V5962">
        <v>9000</v>
      </c>
      <c r="W5962">
        <v>6300</v>
      </c>
      <c r="X5962">
        <v>2.4</v>
      </c>
      <c r="Y5962">
        <v>7973</v>
      </c>
      <c r="Z5962">
        <v>1.88</v>
      </c>
    </row>
    <row r="5963" spans="1:26">
      <c r="A5963">
        <v>208447947</v>
      </c>
      <c r="B5963" t="s">
        <v>7552</v>
      </c>
      <c r="C5963" t="s">
        <v>3597</v>
      </c>
      <c r="D5963" t="s">
        <v>4034</v>
      </c>
      <c r="E5963" t="s">
        <v>6086</v>
      </c>
      <c r="F5963" t="s">
        <v>3621</v>
      </c>
      <c r="G5963">
        <v>208447947</v>
      </c>
      <c r="I5963" t="s">
        <v>3622</v>
      </c>
      <c r="J5963" t="s">
        <v>7851</v>
      </c>
      <c r="K5963" t="s">
        <v>3624</v>
      </c>
      <c r="L5963" t="s">
        <v>7840</v>
      </c>
      <c r="M5963">
        <v>13</v>
      </c>
      <c r="N5963">
        <v>21</v>
      </c>
      <c r="O5963">
        <v>10</v>
      </c>
      <c r="P5963">
        <v>13</v>
      </c>
      <c r="Q5963">
        <v>21</v>
      </c>
      <c r="R5963">
        <v>8.5</v>
      </c>
      <c r="S5963" t="b">
        <v>0</v>
      </c>
      <c r="T5963" t="b">
        <v>0</v>
      </c>
      <c r="U5963" t="b">
        <v>0</v>
      </c>
      <c r="V5963">
        <v>24000</v>
      </c>
      <c r="W5963">
        <v>17400</v>
      </c>
      <c r="X5963">
        <v>2.2799999999999998</v>
      </c>
      <c r="Y5963">
        <v>23471</v>
      </c>
      <c r="Z5963">
        <v>2.29</v>
      </c>
    </row>
    <row r="5964" spans="1:26">
      <c r="A5964">
        <v>208447939</v>
      </c>
      <c r="B5964" t="s">
        <v>7552</v>
      </c>
      <c r="C5964" t="s">
        <v>3597</v>
      </c>
      <c r="D5964" t="s">
        <v>4034</v>
      </c>
      <c r="E5964" t="s">
        <v>6086</v>
      </c>
      <c r="F5964" t="s">
        <v>3621</v>
      </c>
      <c r="G5964">
        <v>208447939</v>
      </c>
      <c r="I5964" t="s">
        <v>3622</v>
      </c>
      <c r="J5964" t="s">
        <v>7851</v>
      </c>
      <c r="K5964" t="s">
        <v>3624</v>
      </c>
      <c r="L5964" t="s">
        <v>7852</v>
      </c>
      <c r="M5964">
        <v>13</v>
      </c>
      <c r="N5964">
        <v>21</v>
      </c>
      <c r="O5964">
        <v>10</v>
      </c>
      <c r="P5964">
        <v>13</v>
      </c>
      <c r="Q5964">
        <v>21</v>
      </c>
      <c r="R5964">
        <v>8.5</v>
      </c>
      <c r="S5964" t="b">
        <v>0</v>
      </c>
      <c r="T5964" t="b">
        <v>0</v>
      </c>
      <c r="U5964" t="b">
        <v>0</v>
      </c>
      <c r="V5964">
        <v>24000</v>
      </c>
      <c r="W5964">
        <v>17400</v>
      </c>
      <c r="X5964">
        <v>2.2799999999999998</v>
      </c>
      <c r="Y5964">
        <v>23471</v>
      </c>
      <c r="Z5964">
        <v>2.29</v>
      </c>
    </row>
    <row r="5965" spans="1:26">
      <c r="A5965">
        <v>207683232</v>
      </c>
      <c r="B5965" t="s">
        <v>7552</v>
      </c>
      <c r="C5965" t="s">
        <v>3597</v>
      </c>
      <c r="D5965" t="s">
        <v>4034</v>
      </c>
      <c r="E5965" t="s">
        <v>5088</v>
      </c>
      <c r="F5965" t="s">
        <v>3621</v>
      </c>
      <c r="G5965">
        <v>207683232</v>
      </c>
      <c r="I5965" t="s">
        <v>3622</v>
      </c>
      <c r="J5965" t="s">
        <v>7849</v>
      </c>
      <c r="K5965" t="s">
        <v>3624</v>
      </c>
      <c r="L5965" t="s">
        <v>7850</v>
      </c>
      <c r="M5965">
        <v>13</v>
      </c>
      <c r="N5965">
        <v>21</v>
      </c>
      <c r="O5965">
        <v>10</v>
      </c>
      <c r="P5965">
        <v>13</v>
      </c>
      <c r="Q5965">
        <v>21</v>
      </c>
      <c r="R5965">
        <v>8.5</v>
      </c>
      <c r="S5965" t="b">
        <v>0</v>
      </c>
      <c r="T5965" t="b">
        <v>0</v>
      </c>
      <c r="U5965" t="b">
        <v>0</v>
      </c>
      <c r="V5965">
        <v>24000</v>
      </c>
      <c r="W5965">
        <v>17400</v>
      </c>
      <c r="X5965">
        <v>2.2799999999999998</v>
      </c>
      <c r="Y5965">
        <v>23471</v>
      </c>
      <c r="Z5965">
        <v>2.29</v>
      </c>
    </row>
    <row r="5966" spans="1:26">
      <c r="A5966">
        <v>207683230</v>
      </c>
      <c r="B5966" t="s">
        <v>7552</v>
      </c>
      <c r="C5966" t="s">
        <v>3597</v>
      </c>
      <c r="D5966" t="s">
        <v>4034</v>
      </c>
      <c r="E5966" t="s">
        <v>5088</v>
      </c>
      <c r="F5966" t="s">
        <v>3621</v>
      </c>
      <c r="G5966">
        <v>207683230</v>
      </c>
      <c r="I5966" t="s">
        <v>3622</v>
      </c>
      <c r="J5966" t="s">
        <v>7847</v>
      </c>
      <c r="K5966" t="s">
        <v>3624</v>
      </c>
      <c r="L5966" t="s">
        <v>7848</v>
      </c>
      <c r="M5966">
        <v>13</v>
      </c>
      <c r="N5966">
        <v>22.2</v>
      </c>
      <c r="O5966">
        <v>11</v>
      </c>
      <c r="P5966">
        <v>13</v>
      </c>
      <c r="Q5966">
        <v>23.1</v>
      </c>
      <c r="R5966">
        <v>10.8</v>
      </c>
      <c r="S5966" t="b">
        <v>0</v>
      </c>
      <c r="T5966" t="b">
        <v>0</v>
      </c>
      <c r="U5966" t="b">
        <v>1</v>
      </c>
      <c r="V5966">
        <v>12000</v>
      </c>
      <c r="W5966">
        <v>10000</v>
      </c>
      <c r="X5966">
        <v>2.69</v>
      </c>
      <c r="Y5966">
        <v>9843</v>
      </c>
      <c r="Z5966">
        <v>2.33</v>
      </c>
    </row>
    <row r="5967" spans="1:26">
      <c r="A5967">
        <v>208447945</v>
      </c>
      <c r="B5967" t="s">
        <v>7552</v>
      </c>
      <c r="C5967" t="s">
        <v>3597</v>
      </c>
      <c r="D5967" t="s">
        <v>4034</v>
      </c>
      <c r="E5967" t="s">
        <v>6086</v>
      </c>
      <c r="F5967" t="s">
        <v>3621</v>
      </c>
      <c r="G5967">
        <v>208447945</v>
      </c>
      <c r="I5967" t="s">
        <v>3622</v>
      </c>
      <c r="J5967" t="s">
        <v>7845</v>
      </c>
      <c r="K5967" t="s">
        <v>3624</v>
      </c>
      <c r="L5967" t="s">
        <v>7832</v>
      </c>
      <c r="M5967">
        <v>13</v>
      </c>
      <c r="N5967">
        <v>22.2</v>
      </c>
      <c r="O5967">
        <v>11</v>
      </c>
      <c r="P5967">
        <v>13</v>
      </c>
      <c r="Q5967">
        <v>23.1</v>
      </c>
      <c r="R5967">
        <v>10.8</v>
      </c>
      <c r="S5967" t="b">
        <v>0</v>
      </c>
      <c r="T5967" t="b">
        <v>0</v>
      </c>
      <c r="U5967" t="b">
        <v>1</v>
      </c>
      <c r="V5967">
        <v>12000</v>
      </c>
      <c r="W5967">
        <v>10000</v>
      </c>
      <c r="X5967">
        <v>2.69</v>
      </c>
      <c r="Y5967">
        <v>9843</v>
      </c>
      <c r="Z5967">
        <v>2.33</v>
      </c>
    </row>
    <row r="5968" spans="1:26">
      <c r="A5968">
        <v>208447937</v>
      </c>
      <c r="B5968" t="s">
        <v>7552</v>
      </c>
      <c r="C5968" t="s">
        <v>3597</v>
      </c>
      <c r="D5968" t="s">
        <v>4034</v>
      </c>
      <c r="E5968" t="s">
        <v>6086</v>
      </c>
      <c r="F5968" t="s">
        <v>3621</v>
      </c>
      <c r="G5968">
        <v>208447937</v>
      </c>
      <c r="I5968" t="s">
        <v>3622</v>
      </c>
      <c r="J5968" t="s">
        <v>7845</v>
      </c>
      <c r="K5968" t="s">
        <v>3624</v>
      </c>
      <c r="L5968" t="s">
        <v>7846</v>
      </c>
      <c r="M5968">
        <v>13</v>
      </c>
      <c r="N5968">
        <v>22.2</v>
      </c>
      <c r="O5968">
        <v>11</v>
      </c>
      <c r="P5968">
        <v>13</v>
      </c>
      <c r="Q5968">
        <v>23.1</v>
      </c>
      <c r="R5968">
        <v>10.8</v>
      </c>
      <c r="S5968" t="b">
        <v>0</v>
      </c>
      <c r="T5968" t="b">
        <v>0</v>
      </c>
      <c r="U5968" t="b">
        <v>1</v>
      </c>
      <c r="V5968">
        <v>12000</v>
      </c>
      <c r="W5968">
        <v>10000</v>
      </c>
      <c r="X5968">
        <v>2.69</v>
      </c>
      <c r="Y5968">
        <v>9843</v>
      </c>
      <c r="Z5968">
        <v>2.33</v>
      </c>
    </row>
    <row r="5969" spans="1:26">
      <c r="A5969">
        <v>208447935</v>
      </c>
      <c r="B5969" t="s">
        <v>7552</v>
      </c>
      <c r="C5969" t="s">
        <v>3597</v>
      </c>
      <c r="D5969" t="s">
        <v>4034</v>
      </c>
      <c r="E5969" t="s">
        <v>6086</v>
      </c>
      <c r="F5969" t="s">
        <v>3621</v>
      </c>
      <c r="G5969">
        <v>208447935</v>
      </c>
      <c r="I5969" t="s">
        <v>3622</v>
      </c>
      <c r="J5969" t="s">
        <v>7843</v>
      </c>
      <c r="K5969" t="s">
        <v>3624</v>
      </c>
      <c r="L5969" t="s">
        <v>7844</v>
      </c>
      <c r="M5969">
        <v>12.5</v>
      </c>
      <c r="N5969">
        <v>22</v>
      </c>
      <c r="O5969">
        <v>11.5</v>
      </c>
      <c r="P5969">
        <v>12.5</v>
      </c>
      <c r="Q5969">
        <v>22.7</v>
      </c>
      <c r="R5969">
        <v>10.4</v>
      </c>
      <c r="S5969" t="b">
        <v>0</v>
      </c>
      <c r="T5969" t="b">
        <v>0</v>
      </c>
      <c r="U5969" t="b">
        <v>1</v>
      </c>
      <c r="V5969">
        <v>12000</v>
      </c>
      <c r="W5969">
        <v>8900</v>
      </c>
      <c r="X5969">
        <v>2.75</v>
      </c>
      <c r="Y5969">
        <v>9018</v>
      </c>
      <c r="Z5969">
        <v>2.4</v>
      </c>
    </row>
    <row r="5970" spans="1:26">
      <c r="A5970">
        <v>207614056</v>
      </c>
      <c r="B5970" t="s">
        <v>7552</v>
      </c>
      <c r="C5970" t="s">
        <v>3597</v>
      </c>
      <c r="D5970" t="s">
        <v>4034</v>
      </c>
      <c r="E5970" t="s">
        <v>4820</v>
      </c>
      <c r="F5970" t="s">
        <v>3621</v>
      </c>
      <c r="G5970">
        <v>207614056</v>
      </c>
      <c r="I5970" t="s">
        <v>3622</v>
      </c>
      <c r="J5970" t="s">
        <v>7825</v>
      </c>
      <c r="K5970" t="s">
        <v>3624</v>
      </c>
      <c r="L5970" t="s">
        <v>7842</v>
      </c>
      <c r="M5970">
        <v>12.5</v>
      </c>
      <c r="N5970">
        <v>21.5</v>
      </c>
      <c r="O5970">
        <v>11.5</v>
      </c>
      <c r="P5970">
        <v>12.5</v>
      </c>
      <c r="Q5970">
        <v>22.3</v>
      </c>
      <c r="R5970">
        <v>10.3</v>
      </c>
      <c r="S5970" t="b">
        <v>0</v>
      </c>
      <c r="T5970" t="b">
        <v>0</v>
      </c>
      <c r="U5970" t="b">
        <v>1</v>
      </c>
      <c r="V5970">
        <v>23000</v>
      </c>
      <c r="W5970">
        <v>18900</v>
      </c>
      <c r="X5970">
        <v>2.38</v>
      </c>
      <c r="Y5970">
        <v>23737</v>
      </c>
      <c r="Z5970">
        <v>1.82</v>
      </c>
    </row>
    <row r="5971" spans="1:26">
      <c r="A5971">
        <v>207430431</v>
      </c>
      <c r="B5971" t="s">
        <v>7552</v>
      </c>
      <c r="C5971" t="s">
        <v>3597</v>
      </c>
      <c r="D5971" t="s">
        <v>4034</v>
      </c>
      <c r="E5971" t="s">
        <v>6090</v>
      </c>
      <c r="F5971" t="s">
        <v>3621</v>
      </c>
      <c r="G5971">
        <v>207430431</v>
      </c>
      <c r="I5971" t="s">
        <v>3622</v>
      </c>
      <c r="J5971" t="s">
        <v>7823</v>
      </c>
      <c r="K5971" t="s">
        <v>3624</v>
      </c>
      <c r="L5971" t="s">
        <v>7841</v>
      </c>
      <c r="M5971">
        <v>12.5</v>
      </c>
      <c r="N5971">
        <v>21.5</v>
      </c>
      <c r="O5971">
        <v>11.5</v>
      </c>
      <c r="P5971">
        <v>12.5</v>
      </c>
      <c r="Q5971">
        <v>22.3</v>
      </c>
      <c r="R5971">
        <v>10.3</v>
      </c>
      <c r="S5971" t="b">
        <v>0</v>
      </c>
      <c r="T5971" t="b">
        <v>0</v>
      </c>
      <c r="U5971" t="b">
        <v>1</v>
      </c>
      <c r="V5971">
        <v>23000</v>
      </c>
      <c r="W5971">
        <v>18900</v>
      </c>
      <c r="X5971">
        <v>2.38</v>
      </c>
      <c r="Y5971">
        <v>23737</v>
      </c>
      <c r="Z5971">
        <v>1.82</v>
      </c>
    </row>
    <row r="5972" spans="1:26">
      <c r="A5972">
        <v>208447943</v>
      </c>
      <c r="B5972" t="s">
        <v>7552</v>
      </c>
      <c r="C5972" t="s">
        <v>3597</v>
      </c>
      <c r="D5972" t="s">
        <v>4034</v>
      </c>
      <c r="E5972" t="s">
        <v>6086</v>
      </c>
      <c r="F5972" t="s">
        <v>3621</v>
      </c>
      <c r="G5972">
        <v>208447943</v>
      </c>
      <c r="I5972" t="s">
        <v>3622</v>
      </c>
      <c r="J5972" t="s">
        <v>7839</v>
      </c>
      <c r="K5972" t="s">
        <v>3624</v>
      </c>
      <c r="L5972" t="s">
        <v>7840</v>
      </c>
      <c r="M5972">
        <v>12.5</v>
      </c>
      <c r="N5972">
        <v>21.5</v>
      </c>
      <c r="O5972">
        <v>11.5</v>
      </c>
      <c r="P5972">
        <v>12.5</v>
      </c>
      <c r="Q5972">
        <v>22.3</v>
      </c>
      <c r="R5972">
        <v>10.3</v>
      </c>
      <c r="S5972" t="b">
        <v>0</v>
      </c>
      <c r="T5972" t="b">
        <v>0</v>
      </c>
      <c r="U5972" t="b">
        <v>1</v>
      </c>
      <c r="V5972">
        <v>23000</v>
      </c>
      <c r="W5972">
        <v>18900</v>
      </c>
      <c r="X5972">
        <v>2.38</v>
      </c>
      <c r="Y5972">
        <v>23737</v>
      </c>
      <c r="Z5972">
        <v>1.82</v>
      </c>
    </row>
    <row r="5973" spans="1:26">
      <c r="A5973">
        <v>208815368</v>
      </c>
      <c r="B5973" t="s">
        <v>7552</v>
      </c>
      <c r="C5973" t="s">
        <v>3597</v>
      </c>
      <c r="D5973" t="s">
        <v>4034</v>
      </c>
      <c r="E5973" t="s">
        <v>4820</v>
      </c>
      <c r="F5973" t="s">
        <v>3621</v>
      </c>
      <c r="G5973">
        <v>208815368</v>
      </c>
      <c r="I5973" t="s">
        <v>3622</v>
      </c>
      <c r="J5973" t="s">
        <v>7805</v>
      </c>
      <c r="K5973" t="s">
        <v>3624</v>
      </c>
      <c r="L5973" t="s">
        <v>7838</v>
      </c>
      <c r="M5973">
        <v>13</v>
      </c>
      <c r="N5973">
        <v>21.5</v>
      </c>
      <c r="O5973">
        <v>11</v>
      </c>
      <c r="P5973">
        <v>13</v>
      </c>
      <c r="Q5973">
        <v>22</v>
      </c>
      <c r="R5973">
        <v>10.6</v>
      </c>
      <c r="S5973" t="b">
        <v>0</v>
      </c>
      <c r="T5973" t="b">
        <v>0</v>
      </c>
      <c r="U5973" t="b">
        <v>1</v>
      </c>
      <c r="V5973">
        <v>18000</v>
      </c>
      <c r="W5973">
        <v>11100</v>
      </c>
      <c r="X5973">
        <v>2.8</v>
      </c>
      <c r="Y5973">
        <v>21447</v>
      </c>
      <c r="Z5973">
        <v>1.98</v>
      </c>
    </row>
    <row r="5974" spans="1:26">
      <c r="A5974">
        <v>208447942</v>
      </c>
      <c r="B5974" t="s">
        <v>7552</v>
      </c>
      <c r="C5974" t="s">
        <v>3597</v>
      </c>
      <c r="D5974" t="s">
        <v>4034</v>
      </c>
      <c r="E5974" t="s">
        <v>6086</v>
      </c>
      <c r="F5974" t="s">
        <v>3621</v>
      </c>
      <c r="G5974">
        <v>208447942</v>
      </c>
      <c r="I5974" t="s">
        <v>3622</v>
      </c>
      <c r="J5974" t="s">
        <v>7836</v>
      </c>
      <c r="K5974" t="s">
        <v>3624</v>
      </c>
      <c r="L5974" t="s">
        <v>7837</v>
      </c>
      <c r="M5974">
        <v>13</v>
      </c>
      <c r="N5974">
        <v>21.5</v>
      </c>
      <c r="O5974">
        <v>11</v>
      </c>
      <c r="P5974">
        <v>13</v>
      </c>
      <c r="Q5974">
        <v>22</v>
      </c>
      <c r="R5974">
        <v>10.6</v>
      </c>
      <c r="S5974" t="b">
        <v>0</v>
      </c>
      <c r="T5974" t="b">
        <v>0</v>
      </c>
      <c r="U5974" t="b">
        <v>1</v>
      </c>
      <c r="V5974">
        <v>18000</v>
      </c>
      <c r="W5974">
        <v>11100</v>
      </c>
      <c r="X5974">
        <v>2.8</v>
      </c>
      <c r="Y5974">
        <v>21447</v>
      </c>
      <c r="Z5974">
        <v>1.98</v>
      </c>
    </row>
    <row r="5975" spans="1:26">
      <c r="A5975">
        <v>207430430</v>
      </c>
      <c r="B5975" t="s">
        <v>7552</v>
      </c>
      <c r="C5975" t="s">
        <v>3597</v>
      </c>
      <c r="D5975" t="s">
        <v>4034</v>
      </c>
      <c r="E5975" t="s">
        <v>6090</v>
      </c>
      <c r="F5975" t="s">
        <v>3621</v>
      </c>
      <c r="G5975">
        <v>207430430</v>
      </c>
      <c r="I5975" t="s">
        <v>3622</v>
      </c>
      <c r="J5975" t="s">
        <v>7807</v>
      </c>
      <c r="K5975" t="s">
        <v>3624</v>
      </c>
      <c r="L5975" t="s">
        <v>7835</v>
      </c>
      <c r="M5975">
        <v>13</v>
      </c>
      <c r="N5975">
        <v>21.5</v>
      </c>
      <c r="O5975">
        <v>11</v>
      </c>
      <c r="P5975">
        <v>13</v>
      </c>
      <c r="Q5975">
        <v>22</v>
      </c>
      <c r="R5975">
        <v>10.6</v>
      </c>
      <c r="S5975" t="b">
        <v>0</v>
      </c>
      <c r="T5975" t="b">
        <v>0</v>
      </c>
      <c r="U5975" t="b">
        <v>1</v>
      </c>
      <c r="V5975">
        <v>18000</v>
      </c>
      <c r="W5975">
        <v>11100</v>
      </c>
      <c r="X5975">
        <v>2.8</v>
      </c>
      <c r="Y5975">
        <v>21447</v>
      </c>
      <c r="Z5975">
        <v>1.98</v>
      </c>
    </row>
    <row r="5976" spans="1:26">
      <c r="A5976">
        <v>207430432</v>
      </c>
      <c r="B5976" t="s">
        <v>7552</v>
      </c>
      <c r="C5976" t="s">
        <v>3597</v>
      </c>
      <c r="D5976" t="s">
        <v>4034</v>
      </c>
      <c r="E5976" t="s">
        <v>6090</v>
      </c>
      <c r="F5976" t="s">
        <v>3621</v>
      </c>
      <c r="G5976">
        <v>207430432</v>
      </c>
      <c r="I5976" t="s">
        <v>3622</v>
      </c>
      <c r="J5976" t="s">
        <v>6668</v>
      </c>
      <c r="K5976" t="s">
        <v>3624</v>
      </c>
      <c r="L5976" t="s">
        <v>7834</v>
      </c>
      <c r="M5976">
        <v>13</v>
      </c>
      <c r="N5976">
        <v>22</v>
      </c>
      <c r="O5976">
        <v>12.7</v>
      </c>
      <c r="P5976">
        <v>13</v>
      </c>
      <c r="Q5976">
        <v>23.1</v>
      </c>
      <c r="R5976">
        <v>10.5</v>
      </c>
      <c r="S5976" t="b">
        <v>0</v>
      </c>
      <c r="T5976" t="b">
        <v>0</v>
      </c>
      <c r="U5976" t="b">
        <v>1</v>
      </c>
      <c r="V5976">
        <v>12000</v>
      </c>
      <c r="W5976">
        <v>10300</v>
      </c>
      <c r="X5976">
        <v>2.56</v>
      </c>
      <c r="Y5976">
        <v>12477</v>
      </c>
      <c r="Z5976">
        <v>2.0099999999999998</v>
      </c>
    </row>
    <row r="5977" spans="1:26">
      <c r="A5977">
        <v>207614055</v>
      </c>
      <c r="B5977" t="s">
        <v>7552</v>
      </c>
      <c r="C5977" t="s">
        <v>3597</v>
      </c>
      <c r="D5977" t="s">
        <v>4034</v>
      </c>
      <c r="E5977" t="s">
        <v>4820</v>
      </c>
      <c r="F5977" t="s">
        <v>3621</v>
      </c>
      <c r="G5977">
        <v>207614055</v>
      </c>
      <c r="I5977" t="s">
        <v>3622</v>
      </c>
      <c r="J5977" t="s">
        <v>7798</v>
      </c>
      <c r="K5977" t="s">
        <v>3624</v>
      </c>
      <c r="L5977" t="s">
        <v>7833</v>
      </c>
      <c r="M5977">
        <v>13</v>
      </c>
      <c r="N5977">
        <v>22</v>
      </c>
      <c r="O5977">
        <v>12.7</v>
      </c>
      <c r="P5977">
        <v>13</v>
      </c>
      <c r="Q5977">
        <v>23.1</v>
      </c>
      <c r="R5977">
        <v>10.5</v>
      </c>
      <c r="S5977" t="b">
        <v>0</v>
      </c>
      <c r="T5977" t="b">
        <v>0</v>
      </c>
      <c r="U5977" t="b">
        <v>1</v>
      </c>
      <c r="V5977">
        <v>12000</v>
      </c>
      <c r="W5977">
        <v>10300</v>
      </c>
      <c r="X5977">
        <v>2.56</v>
      </c>
      <c r="Y5977">
        <v>12477</v>
      </c>
      <c r="Z5977">
        <v>2.0099999999999998</v>
      </c>
    </row>
    <row r="5978" spans="1:26">
      <c r="A5978">
        <v>208447941</v>
      </c>
      <c r="B5978" t="s">
        <v>7552</v>
      </c>
      <c r="C5978" t="s">
        <v>3597</v>
      </c>
      <c r="D5978" t="s">
        <v>4034</v>
      </c>
      <c r="E5978" t="s">
        <v>6086</v>
      </c>
      <c r="F5978" t="s">
        <v>3621</v>
      </c>
      <c r="G5978">
        <v>208447941</v>
      </c>
      <c r="I5978" t="s">
        <v>3622</v>
      </c>
      <c r="J5978" t="s">
        <v>7831</v>
      </c>
      <c r="K5978" t="s">
        <v>3624</v>
      </c>
      <c r="L5978" t="s">
        <v>7832</v>
      </c>
      <c r="M5978">
        <v>13</v>
      </c>
      <c r="N5978">
        <v>22</v>
      </c>
      <c r="O5978">
        <v>12.7</v>
      </c>
      <c r="P5978">
        <v>13</v>
      </c>
      <c r="Q5978">
        <v>23.1</v>
      </c>
      <c r="R5978">
        <v>10.5</v>
      </c>
      <c r="S5978" t="b">
        <v>0</v>
      </c>
      <c r="T5978" t="b">
        <v>0</v>
      </c>
      <c r="U5978" t="b">
        <v>1</v>
      </c>
      <c r="V5978">
        <v>12000</v>
      </c>
      <c r="W5978">
        <v>10300</v>
      </c>
      <c r="X5978">
        <v>2.56</v>
      </c>
      <c r="Y5978">
        <v>12477</v>
      </c>
      <c r="Z5978">
        <v>2.0099999999999998</v>
      </c>
    </row>
    <row r="5979" spans="1:26">
      <c r="A5979">
        <v>208447940</v>
      </c>
      <c r="B5979" t="s">
        <v>7552</v>
      </c>
      <c r="C5979" t="s">
        <v>3597</v>
      </c>
      <c r="D5979" t="s">
        <v>4034</v>
      </c>
      <c r="E5979" t="s">
        <v>6086</v>
      </c>
      <c r="F5979" t="s">
        <v>3621</v>
      </c>
      <c r="G5979">
        <v>208447940</v>
      </c>
      <c r="I5979" t="s">
        <v>3622</v>
      </c>
      <c r="J5979" t="s">
        <v>7829</v>
      </c>
      <c r="K5979" t="s">
        <v>3624</v>
      </c>
      <c r="L5979" t="s">
        <v>7830</v>
      </c>
      <c r="M5979">
        <v>15.8</v>
      </c>
      <c r="N5979">
        <v>25.5</v>
      </c>
      <c r="O5979">
        <v>12.5</v>
      </c>
      <c r="P5979">
        <v>15.8</v>
      </c>
      <c r="Q5979">
        <v>26.4</v>
      </c>
      <c r="R5979">
        <v>11.6</v>
      </c>
      <c r="S5979" t="b">
        <v>0</v>
      </c>
      <c r="T5979" t="b">
        <v>0</v>
      </c>
      <c r="U5979" t="b">
        <v>1</v>
      </c>
      <c r="V5979">
        <v>9000</v>
      </c>
      <c r="W5979">
        <v>9300</v>
      </c>
      <c r="X5979">
        <v>2.5</v>
      </c>
      <c r="Y5979">
        <v>12235</v>
      </c>
      <c r="Z5979">
        <v>1.98</v>
      </c>
    </row>
    <row r="5980" spans="1:26">
      <c r="A5980">
        <v>207614054</v>
      </c>
      <c r="B5980" t="s">
        <v>7552</v>
      </c>
      <c r="C5980" t="s">
        <v>3597</v>
      </c>
      <c r="D5980" t="s">
        <v>4034</v>
      </c>
      <c r="E5980" t="s">
        <v>4820</v>
      </c>
      <c r="F5980" t="s">
        <v>3621</v>
      </c>
      <c r="G5980">
        <v>207614054</v>
      </c>
      <c r="I5980" t="s">
        <v>3622</v>
      </c>
      <c r="J5980" t="s">
        <v>7788</v>
      </c>
      <c r="K5980" t="s">
        <v>3624</v>
      </c>
      <c r="L5980" t="s">
        <v>7828</v>
      </c>
      <c r="M5980">
        <v>15.8</v>
      </c>
      <c r="N5980">
        <v>25.5</v>
      </c>
      <c r="O5980">
        <v>12.5</v>
      </c>
      <c r="P5980">
        <v>15.8</v>
      </c>
      <c r="Q5980">
        <v>26.4</v>
      </c>
      <c r="R5980">
        <v>11.6</v>
      </c>
      <c r="S5980" t="b">
        <v>0</v>
      </c>
      <c r="T5980" t="b">
        <v>0</v>
      </c>
      <c r="U5980" t="b">
        <v>1</v>
      </c>
      <c r="V5980">
        <v>9000</v>
      </c>
      <c r="W5980">
        <v>9300</v>
      </c>
      <c r="X5980">
        <v>2.5</v>
      </c>
      <c r="Y5980">
        <v>12235</v>
      </c>
      <c r="Z5980">
        <v>1.98</v>
      </c>
    </row>
    <row r="5981" spans="1:26">
      <c r="A5981">
        <v>207430429</v>
      </c>
      <c r="B5981" t="s">
        <v>7552</v>
      </c>
      <c r="C5981" t="s">
        <v>3597</v>
      </c>
      <c r="D5981" t="s">
        <v>4034</v>
      </c>
      <c r="E5981" t="s">
        <v>6090</v>
      </c>
      <c r="F5981" t="s">
        <v>3621</v>
      </c>
      <c r="G5981">
        <v>207430429</v>
      </c>
      <c r="I5981" t="s">
        <v>3622</v>
      </c>
      <c r="J5981" t="s">
        <v>7790</v>
      </c>
      <c r="K5981" t="s">
        <v>3624</v>
      </c>
      <c r="L5981" t="s">
        <v>7827</v>
      </c>
      <c r="M5981">
        <v>15.8</v>
      </c>
      <c r="N5981">
        <v>25.5</v>
      </c>
      <c r="O5981">
        <v>12.5</v>
      </c>
      <c r="P5981">
        <v>15.8</v>
      </c>
      <c r="Q5981">
        <v>26.4</v>
      </c>
      <c r="R5981">
        <v>11.6</v>
      </c>
      <c r="S5981" t="b">
        <v>0</v>
      </c>
      <c r="T5981" t="b">
        <v>0</v>
      </c>
      <c r="U5981" t="b">
        <v>1</v>
      </c>
      <c r="V5981">
        <v>9000</v>
      </c>
      <c r="W5981">
        <v>9300</v>
      </c>
      <c r="X5981">
        <v>2.5</v>
      </c>
      <c r="Y5981">
        <v>12235</v>
      </c>
      <c r="Z5981">
        <v>1.98</v>
      </c>
    </row>
    <row r="5982" spans="1:26">
      <c r="A5982">
        <v>207796636</v>
      </c>
      <c r="B5982" t="s">
        <v>7552</v>
      </c>
      <c r="C5982" t="s">
        <v>3597</v>
      </c>
      <c r="D5982" t="s">
        <v>4034</v>
      </c>
      <c r="E5982" t="s">
        <v>4820</v>
      </c>
      <c r="F5982" t="s">
        <v>3753</v>
      </c>
      <c r="G5982">
        <v>207796636</v>
      </c>
      <c r="I5982" t="s">
        <v>3601</v>
      </c>
      <c r="J5982" t="s">
        <v>7825</v>
      </c>
      <c r="K5982" t="s">
        <v>3624</v>
      </c>
      <c r="L5982" t="s">
        <v>7826</v>
      </c>
      <c r="M5982">
        <v>12.5</v>
      </c>
      <c r="N5982">
        <v>20.6</v>
      </c>
      <c r="O5982">
        <v>12.6</v>
      </c>
      <c r="P5982">
        <v>12</v>
      </c>
      <c r="Q5982">
        <v>19.2</v>
      </c>
      <c r="R5982">
        <v>10.5</v>
      </c>
      <c r="S5982" t="b">
        <v>0</v>
      </c>
      <c r="T5982" t="b">
        <v>0</v>
      </c>
      <c r="U5982" t="b">
        <v>1</v>
      </c>
      <c r="V5982">
        <v>24000</v>
      </c>
      <c r="W5982">
        <v>21000</v>
      </c>
      <c r="X5982">
        <v>2.64</v>
      </c>
      <c r="Y5982">
        <v>24000</v>
      </c>
      <c r="Z5982">
        <v>2.4</v>
      </c>
    </row>
    <row r="5983" spans="1:26">
      <c r="A5983">
        <v>207796644</v>
      </c>
      <c r="B5983" t="s">
        <v>7552</v>
      </c>
      <c r="C5983" t="s">
        <v>3597</v>
      </c>
      <c r="D5983" t="s">
        <v>4034</v>
      </c>
      <c r="E5983" t="s">
        <v>6090</v>
      </c>
      <c r="F5983" t="s">
        <v>3753</v>
      </c>
      <c r="G5983">
        <v>207796644</v>
      </c>
      <c r="I5983" t="s">
        <v>3601</v>
      </c>
      <c r="J5983" t="s">
        <v>7823</v>
      </c>
      <c r="K5983" t="s">
        <v>3624</v>
      </c>
      <c r="L5983" t="s">
        <v>7824</v>
      </c>
      <c r="M5983">
        <v>12.5</v>
      </c>
      <c r="N5983">
        <v>20.6</v>
      </c>
      <c r="O5983">
        <v>12.6</v>
      </c>
      <c r="P5983">
        <v>12</v>
      </c>
      <c r="Q5983">
        <v>19.2</v>
      </c>
      <c r="R5983">
        <v>10.5</v>
      </c>
      <c r="S5983" t="b">
        <v>0</v>
      </c>
      <c r="T5983" t="b">
        <v>0</v>
      </c>
      <c r="U5983" t="b">
        <v>1</v>
      </c>
      <c r="V5983">
        <v>24000</v>
      </c>
      <c r="W5983">
        <v>21000</v>
      </c>
      <c r="X5983">
        <v>2.64</v>
      </c>
      <c r="Y5983">
        <v>24000</v>
      </c>
      <c r="Z5983">
        <v>2.4</v>
      </c>
    </row>
    <row r="5984" spans="1:26">
      <c r="A5984">
        <v>207743760</v>
      </c>
      <c r="B5984" t="s">
        <v>7552</v>
      </c>
      <c r="C5984" t="s">
        <v>3597</v>
      </c>
      <c r="D5984" t="s">
        <v>4034</v>
      </c>
      <c r="E5984" t="s">
        <v>4035</v>
      </c>
      <c r="F5984" t="s">
        <v>3753</v>
      </c>
      <c r="G5984">
        <v>207743760</v>
      </c>
      <c r="I5984" t="s">
        <v>3601</v>
      </c>
      <c r="J5984" t="s">
        <v>7765</v>
      </c>
      <c r="K5984" t="s">
        <v>3624</v>
      </c>
      <c r="L5984" t="s">
        <v>7820</v>
      </c>
      <c r="M5984">
        <v>12.5</v>
      </c>
      <c r="N5984">
        <v>20.6</v>
      </c>
      <c r="O5984">
        <v>12.6</v>
      </c>
      <c r="P5984">
        <v>12</v>
      </c>
      <c r="Q5984">
        <v>19.2</v>
      </c>
      <c r="R5984">
        <v>10.5</v>
      </c>
      <c r="S5984" t="b">
        <v>0</v>
      </c>
      <c r="T5984" t="b">
        <v>0</v>
      </c>
      <c r="U5984" t="b">
        <v>1</v>
      </c>
      <c r="V5984">
        <v>24000</v>
      </c>
      <c r="W5984">
        <v>21000</v>
      </c>
      <c r="X5984">
        <v>2.64</v>
      </c>
      <c r="Y5984">
        <v>24000</v>
      </c>
      <c r="Z5984">
        <v>2.4</v>
      </c>
    </row>
    <row r="5985" spans="1:26">
      <c r="A5985">
        <v>207192291</v>
      </c>
      <c r="B5985" t="s">
        <v>7552</v>
      </c>
      <c r="C5985" t="s">
        <v>3597</v>
      </c>
      <c r="D5985" t="s">
        <v>4034</v>
      </c>
      <c r="E5985" t="s">
        <v>4820</v>
      </c>
      <c r="F5985" t="s">
        <v>3753</v>
      </c>
      <c r="G5985">
        <v>207192291</v>
      </c>
      <c r="I5985" t="s">
        <v>3601</v>
      </c>
      <c r="J5985" t="s">
        <v>6678</v>
      </c>
      <c r="K5985" t="s">
        <v>3624</v>
      </c>
      <c r="L5985" t="s">
        <v>7822</v>
      </c>
      <c r="M5985">
        <v>12.5</v>
      </c>
      <c r="N5985">
        <v>20.6</v>
      </c>
      <c r="O5985">
        <v>12.6</v>
      </c>
      <c r="P5985">
        <v>12</v>
      </c>
      <c r="Q5985">
        <v>19.2</v>
      </c>
      <c r="R5985">
        <v>10.5</v>
      </c>
      <c r="S5985" t="b">
        <v>0</v>
      </c>
      <c r="T5985" t="b">
        <v>0</v>
      </c>
      <c r="U5985" t="b">
        <v>1</v>
      </c>
      <c r="V5985">
        <v>24000</v>
      </c>
      <c r="W5985">
        <v>21000</v>
      </c>
      <c r="X5985">
        <v>2.64</v>
      </c>
      <c r="Y5985">
        <v>24000</v>
      </c>
      <c r="Z5985">
        <v>2.4</v>
      </c>
    </row>
    <row r="5986" spans="1:26">
      <c r="A5986">
        <v>206348123</v>
      </c>
      <c r="B5986" t="s">
        <v>7552</v>
      </c>
      <c r="C5986" t="s">
        <v>3597</v>
      </c>
      <c r="D5986" t="s">
        <v>4034</v>
      </c>
      <c r="E5986" t="s">
        <v>6090</v>
      </c>
      <c r="F5986" t="s">
        <v>3753</v>
      </c>
      <c r="G5986">
        <v>206348123</v>
      </c>
      <c r="I5986" t="s">
        <v>3601</v>
      </c>
      <c r="J5986" t="s">
        <v>7821</v>
      </c>
      <c r="K5986" t="s">
        <v>3624</v>
      </c>
      <c r="L5986" t="s">
        <v>7822</v>
      </c>
      <c r="M5986">
        <v>12.5</v>
      </c>
      <c r="N5986">
        <v>20.6</v>
      </c>
      <c r="O5986">
        <v>12.6</v>
      </c>
      <c r="P5986">
        <v>12</v>
      </c>
      <c r="Q5986">
        <v>19.2</v>
      </c>
      <c r="R5986">
        <v>10.5</v>
      </c>
      <c r="S5986" t="b">
        <v>0</v>
      </c>
      <c r="T5986" t="b">
        <v>0</v>
      </c>
      <c r="U5986" t="b">
        <v>1</v>
      </c>
      <c r="V5986">
        <v>24000</v>
      </c>
      <c r="W5986">
        <v>21000</v>
      </c>
      <c r="X5986">
        <v>2.64</v>
      </c>
      <c r="Y5986">
        <v>24000</v>
      </c>
      <c r="Z5986">
        <v>2.4</v>
      </c>
    </row>
    <row r="5987" spans="1:26">
      <c r="A5987">
        <v>206348127</v>
      </c>
      <c r="B5987" t="s">
        <v>7552</v>
      </c>
      <c r="C5987" t="s">
        <v>3597</v>
      </c>
      <c r="D5987" t="s">
        <v>4034</v>
      </c>
      <c r="E5987" t="s">
        <v>4820</v>
      </c>
      <c r="F5987" t="s">
        <v>3753</v>
      </c>
      <c r="G5987">
        <v>206348127</v>
      </c>
      <c r="I5987" t="s">
        <v>3601</v>
      </c>
      <c r="J5987" t="s">
        <v>7821</v>
      </c>
      <c r="K5987" t="s">
        <v>3624</v>
      </c>
      <c r="L5987" t="s">
        <v>7822</v>
      </c>
      <c r="M5987">
        <v>12.5</v>
      </c>
      <c r="N5987">
        <v>20.6</v>
      </c>
      <c r="O5987">
        <v>12.6</v>
      </c>
      <c r="P5987">
        <v>12</v>
      </c>
      <c r="Q5987">
        <v>19.2</v>
      </c>
      <c r="R5987">
        <v>10.5</v>
      </c>
      <c r="S5987" t="b">
        <v>0</v>
      </c>
      <c r="T5987" t="b">
        <v>0</v>
      </c>
      <c r="U5987" t="b">
        <v>1</v>
      </c>
      <c r="V5987">
        <v>24000</v>
      </c>
      <c r="W5987">
        <v>21000</v>
      </c>
      <c r="X5987">
        <v>2.64</v>
      </c>
      <c r="Y5987">
        <v>24000</v>
      </c>
      <c r="Z5987">
        <v>2.4</v>
      </c>
    </row>
    <row r="5988" spans="1:26">
      <c r="A5988">
        <v>207743733</v>
      </c>
      <c r="B5988" t="s">
        <v>7552</v>
      </c>
      <c r="C5988" t="s">
        <v>3597</v>
      </c>
      <c r="D5988" t="s">
        <v>4034</v>
      </c>
      <c r="E5988" t="s">
        <v>4035</v>
      </c>
      <c r="F5988" t="s">
        <v>3787</v>
      </c>
      <c r="G5988">
        <v>207743733</v>
      </c>
      <c r="I5988" t="s">
        <v>3622</v>
      </c>
      <c r="J5988" t="s">
        <v>7765</v>
      </c>
      <c r="K5988" t="s">
        <v>3624</v>
      </c>
      <c r="L5988" t="s">
        <v>7781</v>
      </c>
      <c r="M5988">
        <v>11.5</v>
      </c>
      <c r="N5988">
        <v>20.2</v>
      </c>
      <c r="O5988">
        <v>11.6</v>
      </c>
      <c r="P5988">
        <v>11.7</v>
      </c>
      <c r="Q5988">
        <v>20.5</v>
      </c>
      <c r="R5988">
        <v>11</v>
      </c>
      <c r="S5988" t="b">
        <v>0</v>
      </c>
      <c r="T5988" t="b">
        <v>0</v>
      </c>
      <c r="U5988" t="b">
        <v>1</v>
      </c>
      <c r="V5988">
        <v>24000</v>
      </c>
      <c r="W5988">
        <v>19000</v>
      </c>
      <c r="X5988">
        <v>2.64</v>
      </c>
      <c r="Y5988">
        <v>28000</v>
      </c>
      <c r="Z5988">
        <v>2.1</v>
      </c>
    </row>
    <row r="5989" spans="1:26">
      <c r="A5989">
        <v>207743759</v>
      </c>
      <c r="B5989" t="s">
        <v>7552</v>
      </c>
      <c r="C5989" t="s">
        <v>3597</v>
      </c>
      <c r="D5989" t="s">
        <v>4034</v>
      </c>
      <c r="E5989" t="s">
        <v>4035</v>
      </c>
      <c r="F5989" t="s">
        <v>3753</v>
      </c>
      <c r="G5989">
        <v>207743759</v>
      </c>
      <c r="I5989" t="s">
        <v>3601</v>
      </c>
      <c r="J5989" t="s">
        <v>7780</v>
      </c>
      <c r="K5989" t="s">
        <v>3624</v>
      </c>
      <c r="L5989" t="s">
        <v>7820</v>
      </c>
      <c r="M5989">
        <v>12.6</v>
      </c>
      <c r="N5989">
        <v>21.5</v>
      </c>
      <c r="O5989">
        <v>11.2</v>
      </c>
      <c r="P5989">
        <v>12.5</v>
      </c>
      <c r="Q5989">
        <v>19</v>
      </c>
      <c r="R5989">
        <v>11.2</v>
      </c>
      <c r="S5989" t="b">
        <v>0</v>
      </c>
      <c r="T5989" t="b">
        <v>0</v>
      </c>
      <c r="U5989" t="b">
        <v>1</v>
      </c>
      <c r="V5989">
        <v>23000</v>
      </c>
      <c r="W5989">
        <v>20000</v>
      </c>
      <c r="X5989">
        <v>2.61</v>
      </c>
      <c r="Y5989">
        <v>22600</v>
      </c>
      <c r="Z5989">
        <v>2.41</v>
      </c>
    </row>
    <row r="5990" spans="1:26">
      <c r="A5990">
        <v>208141954</v>
      </c>
      <c r="B5990" t="s">
        <v>7552</v>
      </c>
      <c r="C5990" t="s">
        <v>3597</v>
      </c>
      <c r="D5990" t="s">
        <v>4034</v>
      </c>
      <c r="E5990" t="s">
        <v>6170</v>
      </c>
      <c r="F5990" t="s">
        <v>3753</v>
      </c>
      <c r="G5990">
        <v>208141954</v>
      </c>
      <c r="I5990" t="s">
        <v>3601</v>
      </c>
      <c r="J5990" t="s">
        <v>7782</v>
      </c>
      <c r="K5990" t="s">
        <v>3624</v>
      </c>
      <c r="L5990" t="s">
        <v>7819</v>
      </c>
      <c r="M5990">
        <v>12.6</v>
      </c>
      <c r="N5990">
        <v>21.5</v>
      </c>
      <c r="O5990">
        <v>11.2</v>
      </c>
      <c r="P5990">
        <v>12.5</v>
      </c>
      <c r="Q5990">
        <v>19</v>
      </c>
      <c r="R5990">
        <v>11.2</v>
      </c>
      <c r="S5990" t="b">
        <v>0</v>
      </c>
      <c r="T5990" t="b">
        <v>0</v>
      </c>
      <c r="U5990" t="b">
        <v>1</v>
      </c>
      <c r="V5990">
        <v>23000</v>
      </c>
      <c r="W5990">
        <v>20000</v>
      </c>
      <c r="X5990">
        <v>2.61</v>
      </c>
      <c r="Y5990">
        <v>22600</v>
      </c>
      <c r="Z5990">
        <v>2.41</v>
      </c>
    </row>
    <row r="5991" spans="1:26">
      <c r="A5991">
        <v>208121930</v>
      </c>
      <c r="B5991" t="s">
        <v>7552</v>
      </c>
      <c r="C5991" t="s">
        <v>3597</v>
      </c>
      <c r="D5991" t="s">
        <v>4034</v>
      </c>
      <c r="E5991" t="s">
        <v>6595</v>
      </c>
      <c r="F5991" t="s">
        <v>3849</v>
      </c>
      <c r="G5991">
        <v>208121930</v>
      </c>
      <c r="I5991" t="s">
        <v>3622</v>
      </c>
      <c r="J5991" t="s">
        <v>7755</v>
      </c>
      <c r="K5991" t="s">
        <v>3624</v>
      </c>
      <c r="L5991" t="s">
        <v>7818</v>
      </c>
      <c r="M5991">
        <v>12.5</v>
      </c>
      <c r="N5991">
        <v>20</v>
      </c>
      <c r="O5991">
        <v>10.3</v>
      </c>
      <c r="P5991">
        <v>12.5</v>
      </c>
      <c r="Q5991">
        <v>20</v>
      </c>
      <c r="R5991">
        <v>9.5</v>
      </c>
      <c r="S5991" t="b">
        <v>0</v>
      </c>
      <c r="T5991" t="b">
        <v>0</v>
      </c>
      <c r="U5991" t="b">
        <v>1</v>
      </c>
      <c r="V5991">
        <v>16000</v>
      </c>
      <c r="W5991">
        <v>15600</v>
      </c>
      <c r="X5991">
        <v>2.2400000000000002</v>
      </c>
      <c r="Y5991">
        <v>20000</v>
      </c>
      <c r="Z5991">
        <v>1.78</v>
      </c>
    </row>
    <row r="5992" spans="1:26">
      <c r="A5992">
        <v>206377759</v>
      </c>
      <c r="B5992" t="s">
        <v>7552</v>
      </c>
      <c r="C5992" t="s">
        <v>3597</v>
      </c>
      <c r="D5992" t="s">
        <v>4034</v>
      </c>
      <c r="E5992" t="s">
        <v>4035</v>
      </c>
      <c r="F5992" t="s">
        <v>3849</v>
      </c>
      <c r="G5992">
        <v>206377759</v>
      </c>
      <c r="I5992" t="s">
        <v>3622</v>
      </c>
      <c r="J5992" t="s">
        <v>6742</v>
      </c>
      <c r="K5992" t="s">
        <v>3624</v>
      </c>
      <c r="L5992" t="s">
        <v>4039</v>
      </c>
      <c r="M5992">
        <v>12.5</v>
      </c>
      <c r="N5992">
        <v>20</v>
      </c>
      <c r="O5992">
        <v>10.3</v>
      </c>
      <c r="P5992">
        <v>12.5</v>
      </c>
      <c r="Q5992">
        <v>20</v>
      </c>
      <c r="R5992">
        <v>9.5</v>
      </c>
      <c r="S5992" t="b">
        <v>0</v>
      </c>
      <c r="T5992" t="b">
        <v>0</v>
      </c>
      <c r="U5992" t="b">
        <v>1</v>
      </c>
      <c r="V5992">
        <v>16000</v>
      </c>
      <c r="W5992">
        <v>15600</v>
      </c>
      <c r="X5992">
        <v>2.2400000000000002</v>
      </c>
      <c r="Y5992">
        <v>20000</v>
      </c>
      <c r="Z5992">
        <v>1.78</v>
      </c>
    </row>
    <row r="5993" spans="1:26">
      <c r="A5993">
        <v>207743742</v>
      </c>
      <c r="B5993" t="s">
        <v>7552</v>
      </c>
      <c r="C5993" t="s">
        <v>3597</v>
      </c>
      <c r="D5993" t="s">
        <v>4034</v>
      </c>
      <c r="E5993" t="s">
        <v>4035</v>
      </c>
      <c r="F5993" t="s">
        <v>3849</v>
      </c>
      <c r="G5993">
        <v>207743742</v>
      </c>
      <c r="I5993" t="s">
        <v>3622</v>
      </c>
      <c r="J5993" t="s">
        <v>7751</v>
      </c>
      <c r="K5993" t="s">
        <v>3624</v>
      </c>
      <c r="L5993" t="s">
        <v>7817</v>
      </c>
      <c r="M5993">
        <v>12.5</v>
      </c>
      <c r="N5993">
        <v>20</v>
      </c>
      <c r="O5993">
        <v>10.3</v>
      </c>
      <c r="P5993">
        <v>12.5</v>
      </c>
      <c r="Q5993">
        <v>20</v>
      </c>
      <c r="R5993">
        <v>9.5</v>
      </c>
      <c r="S5993" t="b">
        <v>0</v>
      </c>
      <c r="T5993" t="b">
        <v>0</v>
      </c>
      <c r="U5993" t="b">
        <v>1</v>
      </c>
      <c r="V5993">
        <v>16000</v>
      </c>
      <c r="W5993">
        <v>15600</v>
      </c>
      <c r="X5993">
        <v>2.2400000000000002</v>
      </c>
      <c r="Y5993">
        <v>20000</v>
      </c>
      <c r="Z5993">
        <v>1.78</v>
      </c>
    </row>
    <row r="5994" spans="1:26">
      <c r="A5994">
        <v>207796641</v>
      </c>
      <c r="B5994" t="s">
        <v>7552</v>
      </c>
      <c r="C5994" t="s">
        <v>3597</v>
      </c>
      <c r="D5994" t="s">
        <v>4034</v>
      </c>
      <c r="E5994" t="s">
        <v>6090</v>
      </c>
      <c r="F5994" t="s">
        <v>3849</v>
      </c>
      <c r="G5994">
        <v>207796641</v>
      </c>
      <c r="I5994" t="s">
        <v>3622</v>
      </c>
      <c r="J5994" t="s">
        <v>7807</v>
      </c>
      <c r="K5994" t="s">
        <v>3624</v>
      </c>
      <c r="L5994" t="s">
        <v>7816</v>
      </c>
      <c r="M5994">
        <v>12.5</v>
      </c>
      <c r="N5994">
        <v>20</v>
      </c>
      <c r="O5994">
        <v>10.3</v>
      </c>
      <c r="P5994">
        <v>12.5</v>
      </c>
      <c r="Q5994">
        <v>20</v>
      </c>
      <c r="R5994">
        <v>9.5</v>
      </c>
      <c r="S5994" t="b">
        <v>0</v>
      </c>
      <c r="T5994" t="b">
        <v>0</v>
      </c>
      <c r="U5994" t="b">
        <v>1</v>
      </c>
      <c r="V5994">
        <v>16000</v>
      </c>
      <c r="W5994">
        <v>15600</v>
      </c>
      <c r="X5994">
        <v>2.2400000000000002</v>
      </c>
      <c r="Y5994">
        <v>20000</v>
      </c>
      <c r="Z5994">
        <v>1.78</v>
      </c>
    </row>
    <row r="5995" spans="1:26">
      <c r="A5995">
        <v>207796632</v>
      </c>
      <c r="B5995" t="s">
        <v>7552</v>
      </c>
      <c r="C5995" t="s">
        <v>3597</v>
      </c>
      <c r="D5995" t="s">
        <v>4034</v>
      </c>
      <c r="E5995" t="s">
        <v>4820</v>
      </c>
      <c r="F5995" t="s">
        <v>3849</v>
      </c>
      <c r="G5995">
        <v>207796632</v>
      </c>
      <c r="I5995" t="s">
        <v>3622</v>
      </c>
      <c r="J5995" t="s">
        <v>7805</v>
      </c>
      <c r="K5995" t="s">
        <v>3624</v>
      </c>
      <c r="L5995" t="s">
        <v>7815</v>
      </c>
      <c r="M5995">
        <v>12.5</v>
      </c>
      <c r="N5995">
        <v>20</v>
      </c>
      <c r="O5995">
        <v>10.3</v>
      </c>
      <c r="P5995">
        <v>12.5</v>
      </c>
      <c r="Q5995">
        <v>20</v>
      </c>
      <c r="R5995">
        <v>9.5</v>
      </c>
      <c r="S5995" t="b">
        <v>0</v>
      </c>
      <c r="T5995" t="b">
        <v>0</v>
      </c>
      <c r="U5995" t="b">
        <v>1</v>
      </c>
      <c r="V5995">
        <v>16000</v>
      </c>
      <c r="W5995">
        <v>15600</v>
      </c>
      <c r="X5995">
        <v>2.2400000000000002</v>
      </c>
      <c r="Y5995">
        <v>20000</v>
      </c>
      <c r="Z5995">
        <v>1.78</v>
      </c>
    </row>
    <row r="5996" spans="1:26">
      <c r="A5996">
        <v>207796634</v>
      </c>
      <c r="B5996" t="s">
        <v>7552</v>
      </c>
      <c r="C5996" t="s">
        <v>3597</v>
      </c>
      <c r="D5996" t="s">
        <v>4034</v>
      </c>
      <c r="E5996" t="s">
        <v>4820</v>
      </c>
      <c r="F5996" t="s">
        <v>3787</v>
      </c>
      <c r="G5996">
        <v>207796634</v>
      </c>
      <c r="I5996" t="s">
        <v>3622</v>
      </c>
      <c r="J5996" t="s">
        <v>7805</v>
      </c>
      <c r="K5996" t="s">
        <v>3624</v>
      </c>
      <c r="L5996" t="s">
        <v>7814</v>
      </c>
      <c r="M5996">
        <v>12.5</v>
      </c>
      <c r="N5996">
        <v>20.2</v>
      </c>
      <c r="O5996">
        <v>10.6</v>
      </c>
      <c r="P5996">
        <v>12.5</v>
      </c>
      <c r="Q5996">
        <v>20.5</v>
      </c>
      <c r="R5996">
        <v>9.8000000000000007</v>
      </c>
      <c r="S5996" t="b">
        <v>0</v>
      </c>
      <c r="T5996" t="b">
        <v>0</v>
      </c>
      <c r="U5996" t="b">
        <v>1</v>
      </c>
      <c r="V5996">
        <v>17000</v>
      </c>
      <c r="W5996">
        <v>12000</v>
      </c>
      <c r="X5996">
        <v>2.2999999999999998</v>
      </c>
      <c r="Y5996">
        <v>17000</v>
      </c>
      <c r="Z5996">
        <v>1.9</v>
      </c>
    </row>
    <row r="5997" spans="1:26">
      <c r="A5997">
        <v>207743731</v>
      </c>
      <c r="B5997" t="s">
        <v>7552</v>
      </c>
      <c r="C5997" t="s">
        <v>3597</v>
      </c>
      <c r="D5997" t="s">
        <v>4034</v>
      </c>
      <c r="E5997" t="s">
        <v>4035</v>
      </c>
      <c r="F5997" t="s">
        <v>3787</v>
      </c>
      <c r="G5997">
        <v>207743731</v>
      </c>
      <c r="I5997" t="s">
        <v>3622</v>
      </c>
      <c r="J5997" t="s">
        <v>7751</v>
      </c>
      <c r="K5997" t="s">
        <v>3624</v>
      </c>
      <c r="L5997" t="s">
        <v>7813</v>
      </c>
      <c r="M5997">
        <v>12.5</v>
      </c>
      <c r="N5997">
        <v>20.2</v>
      </c>
      <c r="O5997">
        <v>10.6</v>
      </c>
      <c r="P5997">
        <v>12.5</v>
      </c>
      <c r="Q5997">
        <v>20.5</v>
      </c>
      <c r="R5997">
        <v>9.8000000000000007</v>
      </c>
      <c r="S5997" t="b">
        <v>0</v>
      </c>
      <c r="T5997" t="b">
        <v>0</v>
      </c>
      <c r="U5997" t="b">
        <v>1</v>
      </c>
      <c r="V5997">
        <v>17000</v>
      </c>
      <c r="W5997">
        <v>12000</v>
      </c>
      <c r="X5997">
        <v>2.2999999999999998</v>
      </c>
      <c r="Y5997">
        <v>17000</v>
      </c>
      <c r="Z5997">
        <v>1.9</v>
      </c>
    </row>
    <row r="5998" spans="1:26">
      <c r="A5998">
        <v>206377758</v>
      </c>
      <c r="B5998" t="s">
        <v>7552</v>
      </c>
      <c r="C5998" t="s">
        <v>3597</v>
      </c>
      <c r="D5998" t="s">
        <v>4034</v>
      </c>
      <c r="E5998" t="s">
        <v>4035</v>
      </c>
      <c r="F5998" t="s">
        <v>3787</v>
      </c>
      <c r="G5998">
        <v>206377758</v>
      </c>
      <c r="I5998" t="s">
        <v>3622</v>
      </c>
      <c r="J5998" t="s">
        <v>6742</v>
      </c>
      <c r="K5998" t="s">
        <v>3624</v>
      </c>
      <c r="L5998" t="s">
        <v>4040</v>
      </c>
      <c r="M5998">
        <v>12.5</v>
      </c>
      <c r="N5998">
        <v>20.2</v>
      </c>
      <c r="O5998">
        <v>10.6</v>
      </c>
      <c r="P5998">
        <v>12.5</v>
      </c>
      <c r="Q5998">
        <v>20.5</v>
      </c>
      <c r="R5998">
        <v>9.8000000000000007</v>
      </c>
      <c r="S5998" t="b">
        <v>0</v>
      </c>
      <c r="T5998" t="b">
        <v>0</v>
      </c>
      <c r="U5998" t="b">
        <v>1</v>
      </c>
      <c r="V5998">
        <v>17000</v>
      </c>
      <c r="W5998">
        <v>12000</v>
      </c>
      <c r="X5998">
        <v>2.2999999999999998</v>
      </c>
      <c r="Y5998">
        <v>17000</v>
      </c>
      <c r="Z5998">
        <v>1.9</v>
      </c>
    </row>
    <row r="5999" spans="1:26">
      <c r="A5999">
        <v>206377760</v>
      </c>
      <c r="B5999" t="s">
        <v>7552</v>
      </c>
      <c r="C5999" t="s">
        <v>3597</v>
      </c>
      <c r="D5999" t="s">
        <v>4034</v>
      </c>
      <c r="E5999" t="s">
        <v>4035</v>
      </c>
      <c r="F5999" t="s">
        <v>3753</v>
      </c>
      <c r="G5999">
        <v>206377760</v>
      </c>
      <c r="I5999" t="s">
        <v>3601</v>
      </c>
      <c r="J5999" t="s">
        <v>6742</v>
      </c>
      <c r="K5999" t="s">
        <v>3624</v>
      </c>
      <c r="L5999" t="s">
        <v>6816</v>
      </c>
      <c r="M5999">
        <v>12.5</v>
      </c>
      <c r="N5999">
        <v>19.600000000000001</v>
      </c>
      <c r="O5999">
        <v>11</v>
      </c>
      <c r="P5999">
        <v>11.7</v>
      </c>
      <c r="Q5999">
        <v>18</v>
      </c>
      <c r="R5999">
        <v>9.5</v>
      </c>
      <c r="S5999" t="b">
        <v>0</v>
      </c>
      <c r="T5999" t="b">
        <v>0</v>
      </c>
      <c r="U5999" t="b">
        <v>1</v>
      </c>
      <c r="V5999">
        <v>17000</v>
      </c>
      <c r="W5999">
        <v>15000</v>
      </c>
      <c r="X5999">
        <v>2.27</v>
      </c>
      <c r="Y5999">
        <v>19000</v>
      </c>
      <c r="Z5999">
        <v>2.02</v>
      </c>
    </row>
    <row r="6000" spans="1:26">
      <c r="A6000">
        <v>206348126</v>
      </c>
      <c r="B6000" t="s">
        <v>7552</v>
      </c>
      <c r="C6000" t="s">
        <v>3597</v>
      </c>
      <c r="D6000" t="s">
        <v>4034</v>
      </c>
      <c r="E6000" t="s">
        <v>4820</v>
      </c>
      <c r="F6000" t="s">
        <v>3753</v>
      </c>
      <c r="G6000">
        <v>206348126</v>
      </c>
      <c r="I6000" t="s">
        <v>3601</v>
      </c>
      <c r="J6000" t="s">
        <v>7811</v>
      </c>
      <c r="K6000" t="s">
        <v>3624</v>
      </c>
      <c r="L6000" t="s">
        <v>7812</v>
      </c>
      <c r="M6000">
        <v>12.5</v>
      </c>
      <c r="N6000">
        <v>19.600000000000001</v>
      </c>
      <c r="O6000">
        <v>11</v>
      </c>
      <c r="P6000">
        <v>11.7</v>
      </c>
      <c r="Q6000">
        <v>18</v>
      </c>
      <c r="R6000">
        <v>9.5</v>
      </c>
      <c r="S6000" t="b">
        <v>0</v>
      </c>
      <c r="T6000" t="b">
        <v>0</v>
      </c>
      <c r="U6000" t="b">
        <v>1</v>
      </c>
      <c r="V6000">
        <v>17000</v>
      </c>
      <c r="W6000">
        <v>15000</v>
      </c>
      <c r="X6000">
        <v>2.27</v>
      </c>
      <c r="Y6000">
        <v>19000</v>
      </c>
      <c r="Z6000">
        <v>2.02</v>
      </c>
    </row>
    <row r="6001" spans="1:26">
      <c r="A6001">
        <v>206348122</v>
      </c>
      <c r="B6001" t="s">
        <v>7552</v>
      </c>
      <c r="C6001" t="s">
        <v>3597</v>
      </c>
      <c r="D6001" t="s">
        <v>4034</v>
      </c>
      <c r="E6001" t="s">
        <v>6090</v>
      </c>
      <c r="F6001" t="s">
        <v>3753</v>
      </c>
      <c r="G6001">
        <v>206348122</v>
      </c>
      <c r="I6001" t="s">
        <v>3601</v>
      </c>
      <c r="J6001" t="s">
        <v>7811</v>
      </c>
      <c r="K6001" t="s">
        <v>3624</v>
      </c>
      <c r="L6001" t="s">
        <v>7812</v>
      </c>
      <c r="M6001">
        <v>12.5</v>
      </c>
      <c r="N6001">
        <v>19.600000000000001</v>
      </c>
      <c r="O6001">
        <v>11</v>
      </c>
      <c r="P6001">
        <v>11.7</v>
      </c>
      <c r="Q6001">
        <v>18</v>
      </c>
      <c r="R6001">
        <v>9.5</v>
      </c>
      <c r="S6001" t="b">
        <v>0</v>
      </c>
      <c r="T6001" t="b">
        <v>0</v>
      </c>
      <c r="U6001" t="b">
        <v>1</v>
      </c>
      <c r="V6001">
        <v>17000</v>
      </c>
      <c r="W6001">
        <v>15000</v>
      </c>
      <c r="X6001">
        <v>2.27</v>
      </c>
      <c r="Y6001">
        <v>19000</v>
      </c>
      <c r="Z6001">
        <v>2.02</v>
      </c>
    </row>
    <row r="6002" spans="1:26">
      <c r="A6002">
        <v>207743758</v>
      </c>
      <c r="B6002" t="s">
        <v>7552</v>
      </c>
      <c r="C6002" t="s">
        <v>3597</v>
      </c>
      <c r="D6002" t="s">
        <v>4034</v>
      </c>
      <c r="E6002" t="s">
        <v>4035</v>
      </c>
      <c r="F6002" t="s">
        <v>3753</v>
      </c>
      <c r="G6002">
        <v>207743758</v>
      </c>
      <c r="I6002" t="s">
        <v>3601</v>
      </c>
      <c r="J6002" t="s">
        <v>7751</v>
      </c>
      <c r="K6002" t="s">
        <v>3624</v>
      </c>
      <c r="L6002" t="s">
        <v>7810</v>
      </c>
      <c r="M6002">
        <v>12.5</v>
      </c>
      <c r="N6002">
        <v>19.600000000000001</v>
      </c>
      <c r="O6002">
        <v>11</v>
      </c>
      <c r="P6002">
        <v>11.7</v>
      </c>
      <c r="Q6002">
        <v>18</v>
      </c>
      <c r="R6002">
        <v>9.5</v>
      </c>
      <c r="S6002" t="b">
        <v>0</v>
      </c>
      <c r="T6002" t="b">
        <v>0</v>
      </c>
      <c r="U6002" t="b">
        <v>1</v>
      </c>
      <c r="V6002">
        <v>17000</v>
      </c>
      <c r="W6002">
        <v>15000</v>
      </c>
      <c r="X6002">
        <v>2.27</v>
      </c>
      <c r="Y6002">
        <v>19000</v>
      </c>
      <c r="Z6002">
        <v>2.02</v>
      </c>
    </row>
    <row r="6003" spans="1:26">
      <c r="A6003">
        <v>207743757</v>
      </c>
      <c r="B6003" t="s">
        <v>7552</v>
      </c>
      <c r="C6003" t="s">
        <v>3597</v>
      </c>
      <c r="D6003" t="s">
        <v>4034</v>
      </c>
      <c r="E6003" t="s">
        <v>4035</v>
      </c>
      <c r="F6003" t="s">
        <v>3753</v>
      </c>
      <c r="G6003">
        <v>207743757</v>
      </c>
      <c r="I6003" t="s">
        <v>3601</v>
      </c>
      <c r="J6003" t="s">
        <v>7751</v>
      </c>
      <c r="K6003" t="s">
        <v>3624</v>
      </c>
      <c r="L6003" t="s">
        <v>7809</v>
      </c>
      <c r="M6003">
        <v>12.5</v>
      </c>
      <c r="N6003">
        <v>19.600000000000001</v>
      </c>
      <c r="O6003">
        <v>11</v>
      </c>
      <c r="P6003">
        <v>11.7</v>
      </c>
      <c r="Q6003">
        <v>18</v>
      </c>
      <c r="R6003">
        <v>9.5</v>
      </c>
      <c r="S6003" t="b">
        <v>0</v>
      </c>
      <c r="T6003" t="b">
        <v>0</v>
      </c>
      <c r="U6003" t="b">
        <v>1</v>
      </c>
      <c r="V6003">
        <v>17000</v>
      </c>
      <c r="W6003">
        <v>15000</v>
      </c>
      <c r="X6003">
        <v>2.27</v>
      </c>
      <c r="Y6003">
        <v>19000</v>
      </c>
      <c r="Z6003">
        <v>2.02</v>
      </c>
    </row>
    <row r="6004" spans="1:26">
      <c r="A6004">
        <v>207796642</v>
      </c>
      <c r="B6004" t="s">
        <v>7552</v>
      </c>
      <c r="C6004" t="s">
        <v>3597</v>
      </c>
      <c r="D6004" t="s">
        <v>4034</v>
      </c>
      <c r="E6004" t="s">
        <v>6090</v>
      </c>
      <c r="F6004" t="s">
        <v>3753</v>
      </c>
      <c r="G6004">
        <v>207796642</v>
      </c>
      <c r="I6004" t="s">
        <v>3601</v>
      </c>
      <c r="J6004" t="s">
        <v>7807</v>
      </c>
      <c r="K6004" t="s">
        <v>3624</v>
      </c>
      <c r="L6004" t="s">
        <v>7808</v>
      </c>
      <c r="M6004">
        <v>12.5</v>
      </c>
      <c r="N6004">
        <v>19.600000000000001</v>
      </c>
      <c r="O6004">
        <v>11</v>
      </c>
      <c r="P6004">
        <v>11.7</v>
      </c>
      <c r="Q6004">
        <v>18</v>
      </c>
      <c r="R6004">
        <v>9.5</v>
      </c>
      <c r="S6004" t="b">
        <v>0</v>
      </c>
      <c r="T6004" t="b">
        <v>0</v>
      </c>
      <c r="U6004" t="b">
        <v>1</v>
      </c>
      <c r="V6004">
        <v>17000</v>
      </c>
      <c r="W6004">
        <v>15000</v>
      </c>
      <c r="X6004">
        <v>2.27</v>
      </c>
      <c r="Y6004">
        <v>19000</v>
      </c>
      <c r="Z6004">
        <v>2.02</v>
      </c>
    </row>
    <row r="6005" spans="1:26">
      <c r="A6005">
        <v>207796633</v>
      </c>
      <c r="B6005" t="s">
        <v>7552</v>
      </c>
      <c r="C6005" t="s">
        <v>3597</v>
      </c>
      <c r="D6005" t="s">
        <v>4034</v>
      </c>
      <c r="E6005" t="s">
        <v>4820</v>
      </c>
      <c r="F6005" t="s">
        <v>3753</v>
      </c>
      <c r="G6005">
        <v>207796633</v>
      </c>
      <c r="I6005" t="s">
        <v>3601</v>
      </c>
      <c r="J6005" t="s">
        <v>7805</v>
      </c>
      <c r="K6005" t="s">
        <v>3624</v>
      </c>
      <c r="L6005" t="s">
        <v>7806</v>
      </c>
      <c r="M6005">
        <v>12.5</v>
      </c>
      <c r="N6005">
        <v>19.600000000000001</v>
      </c>
      <c r="O6005">
        <v>11</v>
      </c>
      <c r="P6005">
        <v>11.7</v>
      </c>
      <c r="Q6005">
        <v>18</v>
      </c>
      <c r="R6005">
        <v>9.5</v>
      </c>
      <c r="S6005" t="b">
        <v>0</v>
      </c>
      <c r="T6005" t="b">
        <v>0</v>
      </c>
      <c r="U6005" t="b">
        <v>1</v>
      </c>
      <c r="V6005">
        <v>17000</v>
      </c>
      <c r="W6005">
        <v>15000</v>
      </c>
      <c r="X6005">
        <v>2.27</v>
      </c>
      <c r="Y6005">
        <v>19000</v>
      </c>
      <c r="Z6005">
        <v>2.02</v>
      </c>
    </row>
    <row r="6006" spans="1:26">
      <c r="A6006">
        <v>207796631</v>
      </c>
      <c r="B6006" t="s">
        <v>7552</v>
      </c>
      <c r="C6006" t="s">
        <v>3597</v>
      </c>
      <c r="D6006" t="s">
        <v>4034</v>
      </c>
      <c r="E6006" t="s">
        <v>4820</v>
      </c>
      <c r="F6006" t="s">
        <v>3621</v>
      </c>
      <c r="G6006">
        <v>207796631</v>
      </c>
      <c r="I6006" t="s">
        <v>3622</v>
      </c>
      <c r="J6006" t="s">
        <v>7798</v>
      </c>
      <c r="K6006" t="s">
        <v>3624</v>
      </c>
      <c r="L6006" t="s">
        <v>7804</v>
      </c>
      <c r="M6006">
        <v>13</v>
      </c>
      <c r="N6006">
        <v>23</v>
      </c>
      <c r="O6006">
        <v>11.5</v>
      </c>
      <c r="P6006">
        <v>13</v>
      </c>
      <c r="Q6006">
        <v>23.6</v>
      </c>
      <c r="R6006">
        <v>10</v>
      </c>
      <c r="S6006" t="b">
        <v>0</v>
      </c>
      <c r="T6006" t="b">
        <v>0</v>
      </c>
      <c r="U6006" t="b">
        <v>1</v>
      </c>
      <c r="V6006">
        <v>12000</v>
      </c>
      <c r="W6006">
        <v>9600</v>
      </c>
      <c r="X6006">
        <v>2.56</v>
      </c>
      <c r="Y6006">
        <v>12900</v>
      </c>
      <c r="Z6006">
        <v>2.2000000000000002</v>
      </c>
    </row>
    <row r="6007" spans="1:26">
      <c r="A6007">
        <v>207796640</v>
      </c>
      <c r="B6007" t="s">
        <v>7552</v>
      </c>
      <c r="C6007" t="s">
        <v>3597</v>
      </c>
      <c r="D6007" t="s">
        <v>4034</v>
      </c>
      <c r="E6007" t="s">
        <v>6090</v>
      </c>
      <c r="F6007" t="s">
        <v>3621</v>
      </c>
      <c r="G6007">
        <v>207796640</v>
      </c>
      <c r="I6007" t="s">
        <v>3622</v>
      </c>
      <c r="J6007" t="s">
        <v>6668</v>
      </c>
      <c r="K6007" t="s">
        <v>3624</v>
      </c>
      <c r="L6007" t="s">
        <v>7803</v>
      </c>
      <c r="M6007">
        <v>13</v>
      </c>
      <c r="N6007">
        <v>23</v>
      </c>
      <c r="O6007">
        <v>11.5</v>
      </c>
      <c r="P6007">
        <v>13</v>
      </c>
      <c r="Q6007">
        <v>23.6</v>
      </c>
      <c r="R6007">
        <v>10</v>
      </c>
      <c r="S6007" t="b">
        <v>0</v>
      </c>
      <c r="T6007" t="b">
        <v>0</v>
      </c>
      <c r="U6007" t="b">
        <v>1</v>
      </c>
      <c r="V6007">
        <v>12000</v>
      </c>
      <c r="W6007">
        <v>9600</v>
      </c>
      <c r="X6007">
        <v>2.56</v>
      </c>
      <c r="Y6007">
        <v>12900</v>
      </c>
      <c r="Z6007">
        <v>2.2000000000000002</v>
      </c>
    </row>
    <row r="6008" spans="1:26">
      <c r="A6008">
        <v>207743765</v>
      </c>
      <c r="B6008" t="s">
        <v>7552</v>
      </c>
      <c r="C6008" t="s">
        <v>3597</v>
      </c>
      <c r="D6008" t="s">
        <v>4034</v>
      </c>
      <c r="E6008" t="s">
        <v>4035</v>
      </c>
      <c r="F6008" t="s">
        <v>3621</v>
      </c>
      <c r="G6008">
        <v>207743765</v>
      </c>
      <c r="I6008" t="s">
        <v>3622</v>
      </c>
      <c r="J6008" t="s">
        <v>7736</v>
      </c>
      <c r="K6008" t="s">
        <v>3624</v>
      </c>
      <c r="L6008" t="s">
        <v>7796</v>
      </c>
      <c r="M6008">
        <v>13</v>
      </c>
      <c r="N6008">
        <v>23</v>
      </c>
      <c r="O6008">
        <v>11.5</v>
      </c>
      <c r="P6008">
        <v>13</v>
      </c>
      <c r="Q6008">
        <v>23.6</v>
      </c>
      <c r="R6008">
        <v>10</v>
      </c>
      <c r="S6008" t="b">
        <v>0</v>
      </c>
      <c r="T6008" t="b">
        <v>0</v>
      </c>
      <c r="U6008" t="b">
        <v>1</v>
      </c>
      <c r="V6008">
        <v>12000</v>
      </c>
      <c r="W6008">
        <v>9600</v>
      </c>
      <c r="X6008">
        <v>2.56</v>
      </c>
      <c r="Y6008">
        <v>12900</v>
      </c>
      <c r="Z6008">
        <v>2.2000000000000002</v>
      </c>
    </row>
    <row r="6009" spans="1:26">
      <c r="A6009">
        <v>207743754</v>
      </c>
      <c r="B6009" t="s">
        <v>7552</v>
      </c>
      <c r="C6009" t="s">
        <v>3597</v>
      </c>
      <c r="D6009" t="s">
        <v>4034</v>
      </c>
      <c r="E6009" t="s">
        <v>4035</v>
      </c>
      <c r="F6009" t="s">
        <v>3753</v>
      </c>
      <c r="G6009">
        <v>207743754</v>
      </c>
      <c r="I6009" t="s">
        <v>3601</v>
      </c>
      <c r="J6009" t="s">
        <v>7736</v>
      </c>
      <c r="K6009" t="s">
        <v>3624</v>
      </c>
      <c r="L6009" t="s">
        <v>7793</v>
      </c>
      <c r="M6009">
        <v>13</v>
      </c>
      <c r="N6009">
        <v>21.5</v>
      </c>
      <c r="O6009">
        <v>11.5</v>
      </c>
      <c r="P6009">
        <v>11.7</v>
      </c>
      <c r="Q6009">
        <v>19.5</v>
      </c>
      <c r="R6009">
        <v>10</v>
      </c>
      <c r="S6009" t="b">
        <v>0</v>
      </c>
      <c r="T6009" t="b">
        <v>0</v>
      </c>
      <c r="U6009" t="b">
        <v>1</v>
      </c>
      <c r="V6009">
        <v>12000</v>
      </c>
      <c r="W6009">
        <v>10600</v>
      </c>
      <c r="X6009">
        <v>2.5099999999999998</v>
      </c>
      <c r="Y6009">
        <v>12600</v>
      </c>
      <c r="Z6009">
        <v>1.95</v>
      </c>
    </row>
    <row r="6010" spans="1:26">
      <c r="A6010">
        <v>207743753</v>
      </c>
      <c r="B6010" t="s">
        <v>7552</v>
      </c>
      <c r="C6010" t="s">
        <v>3597</v>
      </c>
      <c r="D6010" t="s">
        <v>4034</v>
      </c>
      <c r="E6010" t="s">
        <v>4035</v>
      </c>
      <c r="F6010" t="s">
        <v>3753</v>
      </c>
      <c r="G6010">
        <v>207743753</v>
      </c>
      <c r="I6010" t="s">
        <v>3601</v>
      </c>
      <c r="J6010" t="s">
        <v>7736</v>
      </c>
      <c r="K6010" t="s">
        <v>3624</v>
      </c>
      <c r="L6010" t="s">
        <v>7792</v>
      </c>
      <c r="M6010">
        <v>13</v>
      </c>
      <c r="N6010">
        <v>21.5</v>
      </c>
      <c r="O6010">
        <v>11.5</v>
      </c>
      <c r="P6010">
        <v>11.7</v>
      </c>
      <c r="Q6010">
        <v>19.5</v>
      </c>
      <c r="R6010">
        <v>10</v>
      </c>
      <c r="S6010" t="b">
        <v>0</v>
      </c>
      <c r="T6010" t="b">
        <v>0</v>
      </c>
      <c r="U6010" t="b">
        <v>1</v>
      </c>
      <c r="V6010">
        <v>12000</v>
      </c>
      <c r="W6010">
        <v>10600</v>
      </c>
      <c r="X6010">
        <v>2.5099999999999998</v>
      </c>
      <c r="Y6010">
        <v>12600</v>
      </c>
      <c r="Z6010">
        <v>1.95</v>
      </c>
    </row>
    <row r="6011" spans="1:26">
      <c r="A6011">
        <v>207796639</v>
      </c>
      <c r="B6011" t="s">
        <v>7552</v>
      </c>
      <c r="C6011" t="s">
        <v>3597</v>
      </c>
      <c r="D6011" t="s">
        <v>4034</v>
      </c>
      <c r="E6011" t="s">
        <v>6090</v>
      </c>
      <c r="F6011" t="s">
        <v>3753</v>
      </c>
      <c r="G6011">
        <v>207796639</v>
      </c>
      <c r="I6011" t="s">
        <v>3601</v>
      </c>
      <c r="J6011" t="s">
        <v>6668</v>
      </c>
      <c r="K6011" t="s">
        <v>3624</v>
      </c>
      <c r="L6011" t="s">
        <v>7802</v>
      </c>
      <c r="M6011">
        <v>13</v>
      </c>
      <c r="N6011">
        <v>21.5</v>
      </c>
      <c r="O6011">
        <v>11.5</v>
      </c>
      <c r="P6011">
        <v>11.7</v>
      </c>
      <c r="Q6011">
        <v>19.5</v>
      </c>
      <c r="R6011">
        <v>10</v>
      </c>
      <c r="S6011" t="b">
        <v>0</v>
      </c>
      <c r="T6011" t="b">
        <v>0</v>
      </c>
      <c r="U6011" t="b">
        <v>1</v>
      </c>
      <c r="V6011">
        <v>12000</v>
      </c>
      <c r="W6011">
        <v>10600</v>
      </c>
      <c r="X6011">
        <v>2.5099999999999998</v>
      </c>
      <c r="Y6011">
        <v>12600</v>
      </c>
      <c r="Z6011">
        <v>1.95</v>
      </c>
    </row>
    <row r="6012" spans="1:26">
      <c r="A6012">
        <v>207796630</v>
      </c>
      <c r="B6012" t="s">
        <v>7552</v>
      </c>
      <c r="C6012" t="s">
        <v>3597</v>
      </c>
      <c r="D6012" t="s">
        <v>4034</v>
      </c>
      <c r="E6012" t="s">
        <v>4820</v>
      </c>
      <c r="F6012" t="s">
        <v>3753</v>
      </c>
      <c r="G6012">
        <v>207796630</v>
      </c>
      <c r="I6012" t="s">
        <v>3601</v>
      </c>
      <c r="J6012" t="s">
        <v>7798</v>
      </c>
      <c r="K6012" t="s">
        <v>3624</v>
      </c>
      <c r="L6012" t="s">
        <v>7801</v>
      </c>
      <c r="M6012">
        <v>13</v>
      </c>
      <c r="N6012">
        <v>21.5</v>
      </c>
      <c r="O6012">
        <v>11.5</v>
      </c>
      <c r="P6012">
        <v>11.7</v>
      </c>
      <c r="Q6012">
        <v>19.5</v>
      </c>
      <c r="R6012">
        <v>10</v>
      </c>
      <c r="S6012" t="b">
        <v>0</v>
      </c>
      <c r="T6012" t="b">
        <v>0</v>
      </c>
      <c r="U6012" t="b">
        <v>1</v>
      </c>
      <c r="V6012">
        <v>12000</v>
      </c>
      <c r="W6012">
        <v>10600</v>
      </c>
      <c r="X6012">
        <v>2.5099999999999998</v>
      </c>
      <c r="Y6012">
        <v>12600</v>
      </c>
      <c r="Z6012">
        <v>1.95</v>
      </c>
    </row>
    <row r="6013" spans="1:26">
      <c r="A6013">
        <v>208121929</v>
      </c>
      <c r="B6013" t="s">
        <v>7552</v>
      </c>
      <c r="C6013" t="s">
        <v>3597</v>
      </c>
      <c r="D6013" t="s">
        <v>4034</v>
      </c>
      <c r="E6013" t="s">
        <v>6595</v>
      </c>
      <c r="F6013" t="s">
        <v>3849</v>
      </c>
      <c r="G6013">
        <v>208121929</v>
      </c>
      <c r="I6013" t="s">
        <v>3622</v>
      </c>
      <c r="J6013" t="s">
        <v>7745</v>
      </c>
      <c r="K6013" t="s">
        <v>3624</v>
      </c>
      <c r="L6013" t="s">
        <v>7800</v>
      </c>
      <c r="M6013">
        <v>12.7</v>
      </c>
      <c r="N6013">
        <v>21.5</v>
      </c>
      <c r="O6013">
        <v>10.6</v>
      </c>
      <c r="P6013">
        <v>12.7</v>
      </c>
      <c r="Q6013">
        <v>22.3</v>
      </c>
      <c r="R6013">
        <v>10.199999999999999</v>
      </c>
      <c r="S6013" t="b">
        <v>0</v>
      </c>
      <c r="T6013" t="b">
        <v>0</v>
      </c>
      <c r="U6013" t="b">
        <v>1</v>
      </c>
      <c r="V6013">
        <v>12000</v>
      </c>
      <c r="W6013">
        <v>9900</v>
      </c>
      <c r="X6013">
        <v>2.5499999999999998</v>
      </c>
      <c r="Y6013">
        <v>14000</v>
      </c>
      <c r="Z6013">
        <v>2.29</v>
      </c>
    </row>
    <row r="6014" spans="1:26">
      <c r="A6014">
        <v>207743740</v>
      </c>
      <c r="B6014" t="s">
        <v>7552</v>
      </c>
      <c r="C6014" t="s">
        <v>3597</v>
      </c>
      <c r="D6014" t="s">
        <v>4034</v>
      </c>
      <c r="E6014" t="s">
        <v>4035</v>
      </c>
      <c r="F6014" t="s">
        <v>3849</v>
      </c>
      <c r="G6014">
        <v>207743740</v>
      </c>
      <c r="I6014" t="s">
        <v>3622</v>
      </c>
      <c r="J6014" t="s">
        <v>7736</v>
      </c>
      <c r="K6014" t="s">
        <v>3624</v>
      </c>
      <c r="L6014" t="s">
        <v>7779</v>
      </c>
      <c r="M6014">
        <v>12.7</v>
      </c>
      <c r="N6014">
        <v>21.5</v>
      </c>
      <c r="O6014">
        <v>10.6</v>
      </c>
      <c r="P6014">
        <v>12.7</v>
      </c>
      <c r="Q6014">
        <v>22.3</v>
      </c>
      <c r="R6014">
        <v>10.199999999999999</v>
      </c>
      <c r="S6014" t="b">
        <v>0</v>
      </c>
      <c r="T6014" t="b">
        <v>0</v>
      </c>
      <c r="U6014" t="b">
        <v>1</v>
      </c>
      <c r="V6014">
        <v>12000</v>
      </c>
      <c r="W6014">
        <v>9900</v>
      </c>
      <c r="X6014">
        <v>2.5499999999999998</v>
      </c>
      <c r="Y6014">
        <v>14000</v>
      </c>
      <c r="Z6014">
        <v>2.29</v>
      </c>
    </row>
    <row r="6015" spans="1:26">
      <c r="A6015">
        <v>207796629</v>
      </c>
      <c r="B6015" t="s">
        <v>7552</v>
      </c>
      <c r="C6015" t="s">
        <v>3597</v>
      </c>
      <c r="D6015" t="s">
        <v>4034</v>
      </c>
      <c r="E6015" t="s">
        <v>4820</v>
      </c>
      <c r="F6015" t="s">
        <v>3849</v>
      </c>
      <c r="G6015">
        <v>207796629</v>
      </c>
      <c r="I6015" t="s">
        <v>3622</v>
      </c>
      <c r="J6015" t="s">
        <v>7798</v>
      </c>
      <c r="K6015" t="s">
        <v>3624</v>
      </c>
      <c r="L6015" t="s">
        <v>7799</v>
      </c>
      <c r="M6015">
        <v>12.7</v>
      </c>
      <c r="N6015">
        <v>21.5</v>
      </c>
      <c r="O6015">
        <v>10.6</v>
      </c>
      <c r="P6015">
        <v>12.7</v>
      </c>
      <c r="Q6015">
        <v>22.3</v>
      </c>
      <c r="R6015">
        <v>10.199999999999999</v>
      </c>
      <c r="S6015" t="b">
        <v>0</v>
      </c>
      <c r="T6015" t="b">
        <v>0</v>
      </c>
      <c r="U6015" t="b">
        <v>1</v>
      </c>
      <c r="V6015">
        <v>12000</v>
      </c>
      <c r="W6015">
        <v>9900</v>
      </c>
      <c r="X6015">
        <v>2.5499999999999998</v>
      </c>
      <c r="Y6015">
        <v>14000</v>
      </c>
      <c r="Z6015">
        <v>2.29</v>
      </c>
    </row>
    <row r="6016" spans="1:26">
      <c r="A6016">
        <v>207796638</v>
      </c>
      <c r="B6016" t="s">
        <v>7552</v>
      </c>
      <c r="C6016" t="s">
        <v>3597</v>
      </c>
      <c r="D6016" t="s">
        <v>4034</v>
      </c>
      <c r="E6016" t="s">
        <v>6090</v>
      </c>
      <c r="F6016" t="s">
        <v>3849</v>
      </c>
      <c r="G6016">
        <v>207796638</v>
      </c>
      <c r="I6016" t="s">
        <v>3622</v>
      </c>
      <c r="J6016" t="s">
        <v>6668</v>
      </c>
      <c r="K6016" t="s">
        <v>3624</v>
      </c>
      <c r="L6016" t="s">
        <v>7797</v>
      </c>
      <c r="M6016">
        <v>12.7</v>
      </c>
      <c r="N6016">
        <v>21.5</v>
      </c>
      <c r="O6016">
        <v>10.6</v>
      </c>
      <c r="P6016">
        <v>12.7</v>
      </c>
      <c r="Q6016">
        <v>22.3</v>
      </c>
      <c r="R6016">
        <v>10.199999999999999</v>
      </c>
      <c r="S6016" t="b">
        <v>0</v>
      </c>
      <c r="T6016" t="b">
        <v>0</v>
      </c>
      <c r="U6016" t="b">
        <v>1</v>
      </c>
      <c r="V6016">
        <v>12000</v>
      </c>
      <c r="W6016">
        <v>9900</v>
      </c>
      <c r="X6016">
        <v>2.5499999999999998</v>
      </c>
      <c r="Y6016">
        <v>14000</v>
      </c>
      <c r="Z6016">
        <v>2.29</v>
      </c>
    </row>
    <row r="6017" spans="1:26">
      <c r="A6017">
        <v>207743764</v>
      </c>
      <c r="B6017" t="s">
        <v>7552</v>
      </c>
      <c r="C6017" t="s">
        <v>3597</v>
      </c>
      <c r="D6017" t="s">
        <v>4034</v>
      </c>
      <c r="E6017" t="s">
        <v>4035</v>
      </c>
      <c r="F6017" t="s">
        <v>3621</v>
      </c>
      <c r="G6017">
        <v>207743764</v>
      </c>
      <c r="I6017" t="s">
        <v>3622</v>
      </c>
      <c r="J6017" t="s">
        <v>7778</v>
      </c>
      <c r="K6017" t="s">
        <v>3624</v>
      </c>
      <c r="L6017" t="s">
        <v>7796</v>
      </c>
      <c r="M6017">
        <v>13</v>
      </c>
      <c r="N6017">
        <v>21.5</v>
      </c>
      <c r="O6017">
        <v>10</v>
      </c>
      <c r="P6017">
        <v>13</v>
      </c>
      <c r="Q6017">
        <v>22.7</v>
      </c>
      <c r="R6017">
        <v>10.199999999999999</v>
      </c>
      <c r="S6017" t="b">
        <v>0</v>
      </c>
      <c r="T6017" t="b">
        <v>0</v>
      </c>
      <c r="U6017" t="b">
        <v>1</v>
      </c>
      <c r="V6017">
        <v>12000</v>
      </c>
      <c r="W6017">
        <v>9000</v>
      </c>
      <c r="X6017">
        <v>2.69</v>
      </c>
      <c r="Y6017">
        <v>10500</v>
      </c>
      <c r="Z6017">
        <v>2.59</v>
      </c>
    </row>
    <row r="6018" spans="1:26">
      <c r="A6018">
        <v>208141955</v>
      </c>
      <c r="B6018" t="s">
        <v>7552</v>
      </c>
      <c r="C6018" t="s">
        <v>3597</v>
      </c>
      <c r="D6018" t="s">
        <v>4034</v>
      </c>
      <c r="E6018" t="s">
        <v>6170</v>
      </c>
      <c r="F6018" t="s">
        <v>3621</v>
      </c>
      <c r="G6018">
        <v>208141955</v>
      </c>
      <c r="I6018" t="s">
        <v>3622</v>
      </c>
      <c r="J6018" t="s">
        <v>7777</v>
      </c>
      <c r="K6018" t="s">
        <v>3624</v>
      </c>
      <c r="L6018" t="s">
        <v>7795</v>
      </c>
      <c r="M6018">
        <v>13</v>
      </c>
      <c r="N6018">
        <v>21.5</v>
      </c>
      <c r="O6018">
        <v>10</v>
      </c>
      <c r="P6018">
        <v>13</v>
      </c>
      <c r="Q6018">
        <v>22.7</v>
      </c>
      <c r="R6018">
        <v>10.199999999999999</v>
      </c>
      <c r="S6018" t="b">
        <v>0</v>
      </c>
      <c r="T6018" t="b">
        <v>0</v>
      </c>
      <c r="U6018" t="b">
        <v>1</v>
      </c>
      <c r="V6018">
        <v>12000</v>
      </c>
      <c r="W6018">
        <v>9000</v>
      </c>
      <c r="X6018">
        <v>2.69</v>
      </c>
      <c r="Y6018">
        <v>10500</v>
      </c>
      <c r="Z6018">
        <v>2.59</v>
      </c>
    </row>
    <row r="6019" spans="1:26">
      <c r="A6019">
        <v>208141952</v>
      </c>
      <c r="B6019" t="s">
        <v>7552</v>
      </c>
      <c r="C6019" t="s">
        <v>3597</v>
      </c>
      <c r="D6019" t="s">
        <v>4034</v>
      </c>
      <c r="E6019" t="s">
        <v>6170</v>
      </c>
      <c r="F6019" t="s">
        <v>3753</v>
      </c>
      <c r="G6019">
        <v>208141952</v>
      </c>
      <c r="I6019" t="s">
        <v>3601</v>
      </c>
      <c r="J6019" t="s">
        <v>7777</v>
      </c>
      <c r="K6019" t="s">
        <v>3624</v>
      </c>
      <c r="L6019" t="s">
        <v>7794</v>
      </c>
      <c r="M6019">
        <v>12.5</v>
      </c>
      <c r="N6019">
        <v>21.5</v>
      </c>
      <c r="O6019">
        <v>11.5</v>
      </c>
      <c r="P6019">
        <v>11.7</v>
      </c>
      <c r="Q6019">
        <v>19</v>
      </c>
      <c r="R6019">
        <v>10.3</v>
      </c>
      <c r="S6019" t="b">
        <v>0</v>
      </c>
      <c r="T6019" t="b">
        <v>0</v>
      </c>
      <c r="U6019" t="b">
        <v>1</v>
      </c>
      <c r="V6019">
        <v>11500</v>
      </c>
      <c r="W6019">
        <v>9300</v>
      </c>
      <c r="X6019">
        <v>2.78</v>
      </c>
      <c r="Y6019">
        <v>10100</v>
      </c>
      <c r="Z6019">
        <v>2.39</v>
      </c>
    </row>
    <row r="6020" spans="1:26">
      <c r="A6020">
        <v>207743752</v>
      </c>
      <c r="B6020" t="s">
        <v>7552</v>
      </c>
      <c r="C6020" t="s">
        <v>3597</v>
      </c>
      <c r="D6020" t="s">
        <v>4034</v>
      </c>
      <c r="E6020" t="s">
        <v>4035</v>
      </c>
      <c r="F6020" t="s">
        <v>3753</v>
      </c>
      <c r="G6020">
        <v>207743752</v>
      </c>
      <c r="I6020" t="s">
        <v>3601</v>
      </c>
      <c r="J6020" t="s">
        <v>7778</v>
      </c>
      <c r="K6020" t="s">
        <v>3624</v>
      </c>
      <c r="L6020" t="s">
        <v>7793</v>
      </c>
      <c r="M6020">
        <v>12.5</v>
      </c>
      <c r="N6020">
        <v>21.5</v>
      </c>
      <c r="O6020">
        <v>11.5</v>
      </c>
      <c r="P6020">
        <v>11.7</v>
      </c>
      <c r="Q6020">
        <v>19</v>
      </c>
      <c r="R6020">
        <v>10.3</v>
      </c>
      <c r="S6020" t="b">
        <v>0</v>
      </c>
      <c r="T6020" t="b">
        <v>0</v>
      </c>
      <c r="U6020" t="b">
        <v>1</v>
      </c>
      <c r="V6020">
        <v>11500</v>
      </c>
      <c r="W6020">
        <v>9300</v>
      </c>
      <c r="X6020">
        <v>2.78</v>
      </c>
      <c r="Y6020">
        <v>10100</v>
      </c>
      <c r="Z6020">
        <v>2.39</v>
      </c>
    </row>
    <row r="6021" spans="1:26">
      <c r="A6021">
        <v>207743751</v>
      </c>
      <c r="B6021" t="s">
        <v>7552</v>
      </c>
      <c r="C6021" t="s">
        <v>3597</v>
      </c>
      <c r="D6021" t="s">
        <v>4034</v>
      </c>
      <c r="E6021" t="s">
        <v>4035</v>
      </c>
      <c r="F6021" t="s">
        <v>3753</v>
      </c>
      <c r="G6021">
        <v>207743751</v>
      </c>
      <c r="I6021" t="s">
        <v>3601</v>
      </c>
      <c r="J6021" t="s">
        <v>7778</v>
      </c>
      <c r="K6021" t="s">
        <v>3624</v>
      </c>
      <c r="L6021" t="s">
        <v>7792</v>
      </c>
      <c r="M6021">
        <v>12.5</v>
      </c>
      <c r="N6021">
        <v>21.5</v>
      </c>
      <c r="O6021">
        <v>11.5</v>
      </c>
      <c r="P6021">
        <v>11.7</v>
      </c>
      <c r="Q6021">
        <v>19</v>
      </c>
      <c r="R6021">
        <v>10.3</v>
      </c>
      <c r="S6021" t="b">
        <v>0</v>
      </c>
      <c r="T6021" t="b">
        <v>0</v>
      </c>
      <c r="U6021" t="b">
        <v>1</v>
      </c>
      <c r="V6021">
        <v>11500</v>
      </c>
      <c r="W6021">
        <v>9300</v>
      </c>
      <c r="X6021">
        <v>2.78</v>
      </c>
      <c r="Y6021">
        <v>10100</v>
      </c>
      <c r="Z6021">
        <v>2.39</v>
      </c>
    </row>
    <row r="6022" spans="1:26">
      <c r="A6022">
        <v>207796637</v>
      </c>
      <c r="B6022" t="s">
        <v>7552</v>
      </c>
      <c r="C6022" t="s">
        <v>3597</v>
      </c>
      <c r="D6022" t="s">
        <v>4034</v>
      </c>
      <c r="E6022" t="s">
        <v>6090</v>
      </c>
      <c r="F6022" t="s">
        <v>3753</v>
      </c>
      <c r="G6022">
        <v>207796637</v>
      </c>
      <c r="I6022" t="s">
        <v>3601</v>
      </c>
      <c r="J6022" t="s">
        <v>7790</v>
      </c>
      <c r="K6022" t="s">
        <v>3624</v>
      </c>
      <c r="L6022" t="s">
        <v>7791</v>
      </c>
      <c r="M6022">
        <v>14</v>
      </c>
      <c r="N6022">
        <v>23</v>
      </c>
      <c r="O6022">
        <v>12</v>
      </c>
      <c r="P6022">
        <v>13.2</v>
      </c>
      <c r="Q6022">
        <v>20.2</v>
      </c>
      <c r="R6022">
        <v>12</v>
      </c>
      <c r="S6022" t="b">
        <v>0</v>
      </c>
      <c r="T6022" t="b">
        <v>0</v>
      </c>
      <c r="U6022" t="b">
        <v>1</v>
      </c>
      <c r="V6022">
        <v>9000</v>
      </c>
      <c r="W6022">
        <v>10100</v>
      </c>
      <c r="X6022">
        <v>2.41</v>
      </c>
      <c r="Y6022">
        <v>11600</v>
      </c>
      <c r="Z6022">
        <v>1.9</v>
      </c>
    </row>
    <row r="6023" spans="1:26">
      <c r="A6023">
        <v>207796628</v>
      </c>
      <c r="B6023" t="s">
        <v>7552</v>
      </c>
      <c r="C6023" t="s">
        <v>3597</v>
      </c>
      <c r="D6023" t="s">
        <v>4034</v>
      </c>
      <c r="E6023" t="s">
        <v>4820</v>
      </c>
      <c r="F6023" t="s">
        <v>3753</v>
      </c>
      <c r="G6023">
        <v>207796628</v>
      </c>
      <c r="I6023" t="s">
        <v>3601</v>
      </c>
      <c r="J6023" t="s">
        <v>7788</v>
      </c>
      <c r="K6023" t="s">
        <v>3624</v>
      </c>
      <c r="L6023" t="s">
        <v>7789</v>
      </c>
      <c r="M6023">
        <v>14</v>
      </c>
      <c r="N6023">
        <v>23</v>
      </c>
      <c r="O6023">
        <v>12</v>
      </c>
      <c r="P6023">
        <v>13.2</v>
      </c>
      <c r="Q6023">
        <v>20.2</v>
      </c>
      <c r="R6023">
        <v>12</v>
      </c>
      <c r="S6023" t="b">
        <v>0</v>
      </c>
      <c r="T6023" t="b">
        <v>0</v>
      </c>
      <c r="U6023" t="b">
        <v>1</v>
      </c>
      <c r="V6023">
        <v>9000</v>
      </c>
      <c r="W6023">
        <v>10100</v>
      </c>
      <c r="X6023">
        <v>2.41</v>
      </c>
      <c r="Y6023">
        <v>11600</v>
      </c>
      <c r="Z6023">
        <v>1.9</v>
      </c>
    </row>
    <row r="6024" spans="1:26">
      <c r="A6024">
        <v>207743750</v>
      </c>
      <c r="B6024" t="s">
        <v>7552</v>
      </c>
      <c r="C6024" t="s">
        <v>3597</v>
      </c>
      <c r="D6024" t="s">
        <v>4034</v>
      </c>
      <c r="E6024" t="s">
        <v>4035</v>
      </c>
      <c r="F6024" t="s">
        <v>3753</v>
      </c>
      <c r="G6024">
        <v>207743750</v>
      </c>
      <c r="I6024" t="s">
        <v>3601</v>
      </c>
      <c r="J6024" t="s">
        <v>7729</v>
      </c>
      <c r="K6024" t="s">
        <v>3624</v>
      </c>
      <c r="L6024" t="s">
        <v>7786</v>
      </c>
      <c r="M6024">
        <v>14</v>
      </c>
      <c r="N6024">
        <v>23</v>
      </c>
      <c r="O6024">
        <v>12</v>
      </c>
      <c r="P6024">
        <v>13.2</v>
      </c>
      <c r="Q6024">
        <v>20.2</v>
      </c>
      <c r="R6024">
        <v>12</v>
      </c>
      <c r="S6024" t="b">
        <v>0</v>
      </c>
      <c r="T6024" t="b">
        <v>0</v>
      </c>
      <c r="U6024" t="b">
        <v>1</v>
      </c>
      <c r="V6024">
        <v>9000</v>
      </c>
      <c r="W6024">
        <v>10100</v>
      </c>
      <c r="X6024">
        <v>2.41</v>
      </c>
      <c r="Y6024">
        <v>11600</v>
      </c>
      <c r="Z6024">
        <v>1.9</v>
      </c>
    </row>
    <row r="6025" spans="1:26">
      <c r="A6025">
        <v>207743749</v>
      </c>
      <c r="B6025" t="s">
        <v>7552</v>
      </c>
      <c r="C6025" t="s">
        <v>3597</v>
      </c>
      <c r="D6025" t="s">
        <v>4034</v>
      </c>
      <c r="E6025" t="s">
        <v>4035</v>
      </c>
      <c r="F6025" t="s">
        <v>3753</v>
      </c>
      <c r="G6025">
        <v>207743749</v>
      </c>
      <c r="I6025" t="s">
        <v>3601</v>
      </c>
      <c r="J6025" t="s">
        <v>7729</v>
      </c>
      <c r="K6025" t="s">
        <v>3624</v>
      </c>
      <c r="L6025" t="s">
        <v>7785</v>
      </c>
      <c r="M6025">
        <v>14</v>
      </c>
      <c r="N6025">
        <v>23</v>
      </c>
      <c r="O6025">
        <v>12</v>
      </c>
      <c r="P6025">
        <v>13.2</v>
      </c>
      <c r="Q6025">
        <v>20.2</v>
      </c>
      <c r="R6025">
        <v>12</v>
      </c>
      <c r="S6025" t="b">
        <v>0</v>
      </c>
      <c r="T6025" t="b">
        <v>0</v>
      </c>
      <c r="U6025" t="b">
        <v>1</v>
      </c>
      <c r="V6025">
        <v>9000</v>
      </c>
      <c r="W6025">
        <v>10100</v>
      </c>
      <c r="X6025">
        <v>2.41</v>
      </c>
      <c r="Y6025">
        <v>11600</v>
      </c>
      <c r="Z6025">
        <v>1.9</v>
      </c>
    </row>
    <row r="6026" spans="1:26">
      <c r="A6026">
        <v>208121928</v>
      </c>
      <c r="B6026" t="s">
        <v>7552</v>
      </c>
      <c r="C6026" t="s">
        <v>3597</v>
      </c>
      <c r="D6026" t="s">
        <v>4034</v>
      </c>
      <c r="E6026" t="s">
        <v>6595</v>
      </c>
      <c r="F6026" t="s">
        <v>3849</v>
      </c>
      <c r="G6026">
        <v>208121928</v>
      </c>
      <c r="I6026" t="s">
        <v>3622</v>
      </c>
      <c r="J6026" t="s">
        <v>7720</v>
      </c>
      <c r="K6026" t="s">
        <v>3624</v>
      </c>
      <c r="L6026" t="s">
        <v>7787</v>
      </c>
      <c r="M6026">
        <v>13</v>
      </c>
      <c r="N6026">
        <v>20.5</v>
      </c>
      <c r="O6026">
        <v>10.8</v>
      </c>
      <c r="P6026">
        <v>13</v>
      </c>
      <c r="Q6026">
        <v>20.5</v>
      </c>
      <c r="R6026">
        <v>10.3</v>
      </c>
      <c r="S6026" t="b">
        <v>0</v>
      </c>
      <c r="T6026" t="b">
        <v>0</v>
      </c>
      <c r="U6026" t="b">
        <v>1</v>
      </c>
      <c r="V6026">
        <v>9000</v>
      </c>
      <c r="W6026">
        <v>9000</v>
      </c>
      <c r="X6026">
        <v>1.91</v>
      </c>
      <c r="Y6026">
        <v>11000</v>
      </c>
      <c r="Z6026">
        <v>1.69</v>
      </c>
    </row>
    <row r="6027" spans="1:26">
      <c r="A6027">
        <v>207743738</v>
      </c>
      <c r="B6027" t="s">
        <v>7552</v>
      </c>
      <c r="C6027" t="s">
        <v>3597</v>
      </c>
      <c r="D6027" t="s">
        <v>4034</v>
      </c>
      <c r="E6027" t="s">
        <v>4035</v>
      </c>
      <c r="F6027" t="s">
        <v>3849</v>
      </c>
      <c r="G6027">
        <v>207743738</v>
      </c>
      <c r="I6027" t="s">
        <v>3622</v>
      </c>
      <c r="J6027" t="s">
        <v>7729</v>
      </c>
      <c r="K6027" t="s">
        <v>3624</v>
      </c>
      <c r="L6027" t="s">
        <v>7771</v>
      </c>
      <c r="M6027">
        <v>13</v>
      </c>
      <c r="N6027">
        <v>20.5</v>
      </c>
      <c r="O6027">
        <v>10.8</v>
      </c>
      <c r="P6027">
        <v>13</v>
      </c>
      <c r="Q6027">
        <v>20.5</v>
      </c>
      <c r="R6027">
        <v>10.3</v>
      </c>
      <c r="S6027" t="b">
        <v>0</v>
      </c>
      <c r="T6027" t="b">
        <v>0</v>
      </c>
      <c r="U6027" t="b">
        <v>1</v>
      </c>
      <c r="V6027">
        <v>9000</v>
      </c>
      <c r="W6027">
        <v>9000</v>
      </c>
      <c r="X6027">
        <v>1.91</v>
      </c>
      <c r="Y6027">
        <v>11000</v>
      </c>
      <c r="Z6027">
        <v>1.69</v>
      </c>
    </row>
    <row r="6028" spans="1:26">
      <c r="A6028">
        <v>207743748</v>
      </c>
      <c r="B6028" t="s">
        <v>7552</v>
      </c>
      <c r="C6028" t="s">
        <v>3597</v>
      </c>
      <c r="D6028" t="s">
        <v>4034</v>
      </c>
      <c r="E6028" t="s">
        <v>4035</v>
      </c>
      <c r="F6028" t="s">
        <v>3753</v>
      </c>
      <c r="G6028">
        <v>207743748</v>
      </c>
      <c r="I6028" t="s">
        <v>3601</v>
      </c>
      <c r="J6028" t="s">
        <v>7770</v>
      </c>
      <c r="K6028" t="s">
        <v>3624</v>
      </c>
      <c r="L6028" t="s">
        <v>7786</v>
      </c>
      <c r="M6028">
        <v>13.5</v>
      </c>
      <c r="N6028">
        <v>21</v>
      </c>
      <c r="O6028">
        <v>11.5</v>
      </c>
      <c r="P6028">
        <v>12.5</v>
      </c>
      <c r="Q6028">
        <v>19.2</v>
      </c>
      <c r="R6028">
        <v>10.199999999999999</v>
      </c>
      <c r="S6028" t="b">
        <v>0</v>
      </c>
      <c r="T6028" t="b">
        <v>0</v>
      </c>
      <c r="U6028" t="b">
        <v>1</v>
      </c>
      <c r="V6028">
        <v>9000</v>
      </c>
      <c r="W6028">
        <v>7700</v>
      </c>
      <c r="X6028">
        <v>2.59</v>
      </c>
      <c r="Y6028">
        <v>10200</v>
      </c>
      <c r="Z6028">
        <v>2.41</v>
      </c>
    </row>
    <row r="6029" spans="1:26">
      <c r="A6029">
        <v>207743747</v>
      </c>
      <c r="B6029" t="s">
        <v>7552</v>
      </c>
      <c r="C6029" t="s">
        <v>3597</v>
      </c>
      <c r="D6029" t="s">
        <v>4034</v>
      </c>
      <c r="E6029" t="s">
        <v>4035</v>
      </c>
      <c r="F6029" t="s">
        <v>3753</v>
      </c>
      <c r="G6029">
        <v>207743747</v>
      </c>
      <c r="I6029" t="s">
        <v>3601</v>
      </c>
      <c r="J6029" t="s">
        <v>7770</v>
      </c>
      <c r="K6029" t="s">
        <v>3624</v>
      </c>
      <c r="L6029" t="s">
        <v>7785</v>
      </c>
      <c r="M6029">
        <v>13.5</v>
      </c>
      <c r="N6029">
        <v>21</v>
      </c>
      <c r="O6029">
        <v>11.5</v>
      </c>
      <c r="P6029">
        <v>12.5</v>
      </c>
      <c r="Q6029">
        <v>19.2</v>
      </c>
      <c r="R6029">
        <v>10.199999999999999</v>
      </c>
      <c r="S6029" t="b">
        <v>0</v>
      </c>
      <c r="T6029" t="b">
        <v>0</v>
      </c>
      <c r="U6029" t="b">
        <v>1</v>
      </c>
      <c r="V6029">
        <v>9000</v>
      </c>
      <c r="W6029">
        <v>7700</v>
      </c>
      <c r="X6029">
        <v>2.59</v>
      </c>
      <c r="Y6029">
        <v>10200</v>
      </c>
      <c r="Z6029">
        <v>2.41</v>
      </c>
    </row>
    <row r="6030" spans="1:26">
      <c r="A6030">
        <v>208141951</v>
      </c>
      <c r="B6030" t="s">
        <v>7552</v>
      </c>
      <c r="C6030" t="s">
        <v>3597</v>
      </c>
      <c r="D6030" t="s">
        <v>4034</v>
      </c>
      <c r="E6030" t="s">
        <v>6170</v>
      </c>
      <c r="F6030" t="s">
        <v>3753</v>
      </c>
      <c r="G6030">
        <v>208141951</v>
      </c>
      <c r="I6030" t="s">
        <v>3601</v>
      </c>
      <c r="J6030" t="s">
        <v>7772</v>
      </c>
      <c r="K6030" t="s">
        <v>3624</v>
      </c>
      <c r="L6030" t="s">
        <v>7784</v>
      </c>
      <c r="M6030">
        <v>13.5</v>
      </c>
      <c r="N6030">
        <v>21</v>
      </c>
      <c r="O6030">
        <v>11.5</v>
      </c>
      <c r="P6030">
        <v>12.5</v>
      </c>
      <c r="Q6030">
        <v>19.2</v>
      </c>
      <c r="R6030">
        <v>10.199999999999999</v>
      </c>
      <c r="S6030" t="b">
        <v>0</v>
      </c>
      <c r="T6030" t="b">
        <v>0</v>
      </c>
      <c r="U6030" t="b">
        <v>1</v>
      </c>
      <c r="V6030">
        <v>9000</v>
      </c>
      <c r="W6030">
        <v>7700</v>
      </c>
      <c r="X6030">
        <v>2.59</v>
      </c>
      <c r="Y6030">
        <v>10200</v>
      </c>
      <c r="Z6030">
        <v>2.41</v>
      </c>
    </row>
    <row r="6031" spans="1:26">
      <c r="A6031">
        <v>208141957</v>
      </c>
      <c r="B6031" t="s">
        <v>7552</v>
      </c>
      <c r="C6031" t="s">
        <v>3597</v>
      </c>
      <c r="D6031" t="s">
        <v>4034</v>
      </c>
      <c r="E6031" t="s">
        <v>6170</v>
      </c>
      <c r="F6031" t="s">
        <v>3787</v>
      </c>
      <c r="G6031">
        <v>208141957</v>
      </c>
      <c r="I6031" t="s">
        <v>3622</v>
      </c>
      <c r="J6031" t="s">
        <v>7782</v>
      </c>
      <c r="K6031" t="s">
        <v>3624</v>
      </c>
      <c r="L6031" t="s">
        <v>7783</v>
      </c>
      <c r="M6031">
        <v>12.5</v>
      </c>
      <c r="N6031">
        <v>20</v>
      </c>
      <c r="O6031">
        <v>11.2</v>
      </c>
      <c r="P6031">
        <v>12.5</v>
      </c>
      <c r="Q6031">
        <v>21.2</v>
      </c>
      <c r="R6031">
        <v>10.3</v>
      </c>
      <c r="S6031" t="b">
        <v>0</v>
      </c>
      <c r="T6031" t="b">
        <v>0</v>
      </c>
      <c r="U6031" t="b">
        <v>1</v>
      </c>
      <c r="V6031">
        <v>24000</v>
      </c>
      <c r="W6031">
        <v>16000</v>
      </c>
      <c r="X6031">
        <v>2.2999999999999998</v>
      </c>
      <c r="Y6031">
        <v>17600</v>
      </c>
      <c r="Z6031">
        <v>2.16</v>
      </c>
    </row>
    <row r="6032" spans="1:26">
      <c r="A6032">
        <v>207743732</v>
      </c>
      <c r="B6032" t="s">
        <v>7552</v>
      </c>
      <c r="C6032" t="s">
        <v>3597</v>
      </c>
      <c r="D6032" t="s">
        <v>4034</v>
      </c>
      <c r="E6032" t="s">
        <v>4035</v>
      </c>
      <c r="F6032" t="s">
        <v>3787</v>
      </c>
      <c r="G6032">
        <v>207743732</v>
      </c>
      <c r="I6032" t="s">
        <v>3622</v>
      </c>
      <c r="J6032" t="s">
        <v>7780</v>
      </c>
      <c r="K6032" t="s">
        <v>3624</v>
      </c>
      <c r="L6032" t="s">
        <v>7781</v>
      </c>
      <c r="M6032">
        <v>12.5</v>
      </c>
      <c r="N6032">
        <v>20</v>
      </c>
      <c r="O6032">
        <v>11.2</v>
      </c>
      <c r="P6032">
        <v>12.5</v>
      </c>
      <c r="Q6032">
        <v>21.2</v>
      </c>
      <c r="R6032">
        <v>10.3</v>
      </c>
      <c r="S6032" t="b">
        <v>0</v>
      </c>
      <c r="T6032" t="b">
        <v>0</v>
      </c>
      <c r="U6032" t="b">
        <v>1</v>
      </c>
      <c r="V6032">
        <v>24000</v>
      </c>
      <c r="W6032">
        <v>16000</v>
      </c>
      <c r="X6032">
        <v>2.2999999999999998</v>
      </c>
      <c r="Y6032">
        <v>17600</v>
      </c>
      <c r="Z6032">
        <v>2.16</v>
      </c>
    </row>
    <row r="6033" spans="1:26">
      <c r="A6033">
        <v>207743739</v>
      </c>
      <c r="B6033" t="s">
        <v>7552</v>
      </c>
      <c r="C6033" t="s">
        <v>3597</v>
      </c>
      <c r="D6033" t="s">
        <v>4034</v>
      </c>
      <c r="E6033" t="s">
        <v>4035</v>
      </c>
      <c r="F6033" t="s">
        <v>3849</v>
      </c>
      <c r="G6033">
        <v>207743739</v>
      </c>
      <c r="I6033" t="s">
        <v>3622</v>
      </c>
      <c r="J6033" t="s">
        <v>7778</v>
      </c>
      <c r="K6033" t="s">
        <v>3624</v>
      </c>
      <c r="L6033" t="s">
        <v>7779</v>
      </c>
      <c r="M6033">
        <v>14</v>
      </c>
      <c r="N6033">
        <v>22</v>
      </c>
      <c r="O6033">
        <v>10.6</v>
      </c>
      <c r="P6033">
        <v>14</v>
      </c>
      <c r="Q6033">
        <v>22.7</v>
      </c>
      <c r="R6033">
        <v>10</v>
      </c>
      <c r="S6033" t="b">
        <v>0</v>
      </c>
      <c r="T6033" t="b">
        <v>0</v>
      </c>
      <c r="U6033" t="b">
        <v>1</v>
      </c>
      <c r="V6033">
        <v>12000</v>
      </c>
      <c r="W6033">
        <v>8900</v>
      </c>
      <c r="X6033">
        <v>2.75</v>
      </c>
      <c r="Y6033">
        <v>9300</v>
      </c>
      <c r="Z6033">
        <v>2.39</v>
      </c>
    </row>
    <row r="6034" spans="1:26">
      <c r="A6034">
        <v>208191861</v>
      </c>
      <c r="B6034" t="s">
        <v>7552</v>
      </c>
      <c r="C6034" t="s">
        <v>3597</v>
      </c>
      <c r="D6034" t="s">
        <v>4034</v>
      </c>
      <c r="E6034" t="s">
        <v>6170</v>
      </c>
      <c r="F6034" t="s">
        <v>3849</v>
      </c>
      <c r="G6034">
        <v>208191861</v>
      </c>
      <c r="I6034" t="s">
        <v>3622</v>
      </c>
      <c r="J6034" t="s">
        <v>7777</v>
      </c>
      <c r="K6034" t="s">
        <v>3624</v>
      </c>
      <c r="L6034" t="s">
        <v>7776</v>
      </c>
      <c r="M6034">
        <v>14</v>
      </c>
      <c r="N6034">
        <v>22</v>
      </c>
      <c r="O6034">
        <v>10.6</v>
      </c>
      <c r="P6034">
        <v>14</v>
      </c>
      <c r="Q6034">
        <v>22.7</v>
      </c>
      <c r="R6034">
        <v>10</v>
      </c>
      <c r="S6034" t="b">
        <v>0</v>
      </c>
      <c r="T6034" t="b">
        <v>0</v>
      </c>
      <c r="U6034" t="b">
        <v>1</v>
      </c>
      <c r="V6034">
        <v>12000</v>
      </c>
      <c r="W6034">
        <v>8900</v>
      </c>
      <c r="X6034">
        <v>2.75</v>
      </c>
      <c r="Y6034">
        <v>9300</v>
      </c>
      <c r="Z6034">
        <v>2.39</v>
      </c>
    </row>
    <row r="6035" spans="1:26">
      <c r="A6035">
        <v>208121945</v>
      </c>
      <c r="B6035" t="s">
        <v>7552</v>
      </c>
      <c r="C6035" t="s">
        <v>3597</v>
      </c>
      <c r="D6035" t="s">
        <v>4034</v>
      </c>
      <c r="E6035" t="s">
        <v>6170</v>
      </c>
      <c r="F6035" t="s">
        <v>3849</v>
      </c>
      <c r="G6035">
        <v>208121945</v>
      </c>
      <c r="I6035" t="s">
        <v>3622</v>
      </c>
      <c r="J6035" t="s">
        <v>7775</v>
      </c>
      <c r="K6035" t="s">
        <v>3624</v>
      </c>
      <c r="L6035" t="s">
        <v>7776</v>
      </c>
      <c r="M6035">
        <v>14</v>
      </c>
      <c r="N6035">
        <v>22</v>
      </c>
      <c r="O6035">
        <v>10.6</v>
      </c>
      <c r="P6035">
        <v>14</v>
      </c>
      <c r="Q6035">
        <v>22.7</v>
      </c>
      <c r="R6035">
        <v>10</v>
      </c>
      <c r="S6035" t="b">
        <v>0</v>
      </c>
      <c r="T6035" t="b">
        <v>0</v>
      </c>
      <c r="U6035" t="b">
        <v>1</v>
      </c>
      <c r="V6035">
        <v>12000</v>
      </c>
      <c r="W6035">
        <v>8900</v>
      </c>
      <c r="X6035">
        <v>2.75</v>
      </c>
      <c r="Y6035">
        <v>9300</v>
      </c>
      <c r="Z6035">
        <v>2.39</v>
      </c>
    </row>
    <row r="6036" spans="1:26">
      <c r="A6036">
        <v>208121944</v>
      </c>
      <c r="B6036" t="s">
        <v>7552</v>
      </c>
      <c r="C6036" t="s">
        <v>3597</v>
      </c>
      <c r="D6036" t="s">
        <v>4034</v>
      </c>
      <c r="E6036" t="s">
        <v>6170</v>
      </c>
      <c r="F6036" t="s">
        <v>3849</v>
      </c>
      <c r="G6036">
        <v>208121944</v>
      </c>
      <c r="I6036" t="s">
        <v>3622</v>
      </c>
      <c r="J6036" t="s">
        <v>7774</v>
      </c>
      <c r="K6036" t="s">
        <v>3624</v>
      </c>
      <c r="L6036" t="s">
        <v>7773</v>
      </c>
      <c r="M6036">
        <v>13</v>
      </c>
      <c r="N6036">
        <v>20</v>
      </c>
      <c r="O6036">
        <v>10.5</v>
      </c>
      <c r="P6036">
        <v>13</v>
      </c>
      <c r="Q6036">
        <v>20</v>
      </c>
      <c r="R6036">
        <v>10</v>
      </c>
      <c r="S6036" t="b">
        <v>0</v>
      </c>
      <c r="T6036" t="b">
        <v>0</v>
      </c>
      <c r="U6036" t="b">
        <v>1</v>
      </c>
      <c r="V6036">
        <v>9000</v>
      </c>
      <c r="W6036">
        <v>7500</v>
      </c>
      <c r="X6036">
        <v>2.44</v>
      </c>
      <c r="Y6036">
        <v>9400</v>
      </c>
      <c r="Z6036">
        <v>2.19</v>
      </c>
    </row>
    <row r="6037" spans="1:26">
      <c r="A6037">
        <v>208191857</v>
      </c>
      <c r="B6037" t="s">
        <v>7552</v>
      </c>
      <c r="C6037" t="s">
        <v>3597</v>
      </c>
      <c r="D6037" t="s">
        <v>4034</v>
      </c>
      <c r="E6037" t="s">
        <v>6170</v>
      </c>
      <c r="F6037" t="s">
        <v>3849</v>
      </c>
      <c r="G6037">
        <v>208191857</v>
      </c>
      <c r="I6037" t="s">
        <v>3622</v>
      </c>
      <c r="J6037" t="s">
        <v>7772</v>
      </c>
      <c r="K6037" t="s">
        <v>3624</v>
      </c>
      <c r="L6037" t="s">
        <v>7773</v>
      </c>
      <c r="M6037">
        <v>13</v>
      </c>
      <c r="N6037">
        <v>20</v>
      </c>
      <c r="O6037">
        <v>10.5</v>
      </c>
      <c r="P6037">
        <v>13</v>
      </c>
      <c r="Q6037">
        <v>20</v>
      </c>
      <c r="R6037">
        <v>10</v>
      </c>
      <c r="S6037" t="b">
        <v>0</v>
      </c>
      <c r="T6037" t="b">
        <v>0</v>
      </c>
      <c r="U6037" t="b">
        <v>1</v>
      </c>
      <c r="V6037">
        <v>9000</v>
      </c>
      <c r="W6037">
        <v>7500</v>
      </c>
      <c r="X6037">
        <v>2.44</v>
      </c>
      <c r="Y6037">
        <v>9400</v>
      </c>
      <c r="Z6037">
        <v>2.19</v>
      </c>
    </row>
    <row r="6038" spans="1:26">
      <c r="A6038">
        <v>207743737</v>
      </c>
      <c r="B6038" t="s">
        <v>7552</v>
      </c>
      <c r="C6038" t="s">
        <v>3597</v>
      </c>
      <c r="D6038" t="s">
        <v>4034</v>
      </c>
      <c r="E6038" t="s">
        <v>4035</v>
      </c>
      <c r="F6038" t="s">
        <v>3849</v>
      </c>
      <c r="G6038">
        <v>207743737</v>
      </c>
      <c r="I6038" t="s">
        <v>3622</v>
      </c>
      <c r="J6038" t="s">
        <v>7770</v>
      </c>
      <c r="K6038" t="s">
        <v>3624</v>
      </c>
      <c r="L6038" t="s">
        <v>7771</v>
      </c>
      <c r="M6038">
        <v>13</v>
      </c>
      <c r="N6038">
        <v>20</v>
      </c>
      <c r="O6038">
        <v>10.5</v>
      </c>
      <c r="P6038">
        <v>13</v>
      </c>
      <c r="Q6038">
        <v>20</v>
      </c>
      <c r="R6038">
        <v>10</v>
      </c>
      <c r="S6038" t="b">
        <v>0</v>
      </c>
      <c r="T6038" t="b">
        <v>0</v>
      </c>
      <c r="U6038" t="b">
        <v>1</v>
      </c>
      <c r="V6038">
        <v>9000</v>
      </c>
      <c r="W6038">
        <v>7500</v>
      </c>
      <c r="X6038">
        <v>2.44</v>
      </c>
      <c r="Y6038">
        <v>9400</v>
      </c>
      <c r="Z6038">
        <v>2.19</v>
      </c>
    </row>
    <row r="6039" spans="1:26">
      <c r="A6039">
        <v>207683236</v>
      </c>
      <c r="B6039" t="s">
        <v>7552</v>
      </c>
      <c r="C6039" t="s">
        <v>3597</v>
      </c>
      <c r="D6039" t="s">
        <v>4034</v>
      </c>
      <c r="E6039" t="s">
        <v>5088</v>
      </c>
      <c r="F6039" t="s">
        <v>3621</v>
      </c>
      <c r="G6039">
        <v>207683236</v>
      </c>
      <c r="I6039" t="s">
        <v>3622</v>
      </c>
      <c r="J6039" t="s">
        <v>7768</v>
      </c>
      <c r="K6039" t="s">
        <v>3624</v>
      </c>
      <c r="L6039" t="s">
        <v>7769</v>
      </c>
      <c r="M6039">
        <v>13</v>
      </c>
      <c r="N6039">
        <v>21.5</v>
      </c>
      <c r="O6039">
        <v>12</v>
      </c>
      <c r="P6039">
        <v>13</v>
      </c>
      <c r="Q6039">
        <v>21.5</v>
      </c>
      <c r="R6039">
        <v>11.4</v>
      </c>
      <c r="S6039" t="b">
        <v>0</v>
      </c>
      <c r="T6039" t="b">
        <v>0</v>
      </c>
      <c r="U6039" t="b">
        <v>1</v>
      </c>
      <c r="V6039">
        <v>24000</v>
      </c>
      <c r="W6039">
        <v>21200</v>
      </c>
      <c r="X6039">
        <v>2.88</v>
      </c>
      <c r="Y6039">
        <v>24485</v>
      </c>
      <c r="Z6039">
        <v>1.98</v>
      </c>
    </row>
    <row r="6040" spans="1:26">
      <c r="A6040">
        <v>207339164</v>
      </c>
      <c r="B6040" t="s">
        <v>7552</v>
      </c>
      <c r="C6040" t="s">
        <v>3597</v>
      </c>
      <c r="D6040" t="s">
        <v>4034</v>
      </c>
      <c r="E6040" t="s">
        <v>6252</v>
      </c>
      <c r="F6040" t="s">
        <v>3621</v>
      </c>
      <c r="G6040">
        <v>207339164</v>
      </c>
      <c r="I6040" t="s">
        <v>3622</v>
      </c>
      <c r="J6040" t="s">
        <v>7767</v>
      </c>
      <c r="K6040" t="s">
        <v>3624</v>
      </c>
      <c r="L6040" t="s">
        <v>7759</v>
      </c>
      <c r="M6040">
        <v>13</v>
      </c>
      <c r="N6040">
        <v>21.5</v>
      </c>
      <c r="O6040">
        <v>12</v>
      </c>
      <c r="P6040">
        <v>13</v>
      </c>
      <c r="Q6040">
        <v>21.5</v>
      </c>
      <c r="R6040">
        <v>11.4</v>
      </c>
      <c r="S6040" t="b">
        <v>0</v>
      </c>
      <c r="T6040" t="b">
        <v>0</v>
      </c>
      <c r="U6040" t="b">
        <v>1</v>
      </c>
      <c r="V6040">
        <v>24000</v>
      </c>
      <c r="W6040">
        <v>21200</v>
      </c>
      <c r="X6040">
        <v>2.88</v>
      </c>
      <c r="Y6040">
        <v>24485</v>
      </c>
      <c r="Z6040">
        <v>1.98</v>
      </c>
    </row>
    <row r="6041" spans="1:26">
      <c r="A6041">
        <v>207743727</v>
      </c>
      <c r="B6041" t="s">
        <v>7552</v>
      </c>
      <c r="C6041" t="s">
        <v>3597</v>
      </c>
      <c r="D6041" t="s">
        <v>4034</v>
      </c>
      <c r="E6041" t="s">
        <v>4035</v>
      </c>
      <c r="F6041" t="s">
        <v>3621</v>
      </c>
      <c r="G6041">
        <v>207743727</v>
      </c>
      <c r="I6041" t="s">
        <v>3622</v>
      </c>
      <c r="J6041" t="s">
        <v>7765</v>
      </c>
      <c r="K6041" t="s">
        <v>3624</v>
      </c>
      <c r="L6041" t="s">
        <v>7766</v>
      </c>
      <c r="M6041">
        <v>13</v>
      </c>
      <c r="N6041">
        <v>21.5</v>
      </c>
      <c r="O6041">
        <v>12</v>
      </c>
      <c r="P6041">
        <v>13</v>
      </c>
      <c r="Q6041">
        <v>21.5</v>
      </c>
      <c r="R6041">
        <v>11.4</v>
      </c>
      <c r="S6041" t="b">
        <v>0</v>
      </c>
      <c r="T6041" t="b">
        <v>0</v>
      </c>
      <c r="U6041" t="b">
        <v>1</v>
      </c>
      <c r="V6041">
        <v>24000</v>
      </c>
      <c r="W6041">
        <v>21200</v>
      </c>
      <c r="X6041">
        <v>2.88</v>
      </c>
      <c r="Y6041">
        <v>24485</v>
      </c>
      <c r="Z6041">
        <v>1.98</v>
      </c>
    </row>
    <row r="6042" spans="1:26">
      <c r="A6042">
        <v>207709207</v>
      </c>
      <c r="B6042" t="s">
        <v>7552</v>
      </c>
      <c r="C6042" t="s">
        <v>3597</v>
      </c>
      <c r="D6042" t="s">
        <v>4034</v>
      </c>
      <c r="E6042" t="s">
        <v>7731</v>
      </c>
      <c r="F6042" t="s">
        <v>3621</v>
      </c>
      <c r="G6042">
        <v>207709207</v>
      </c>
      <c r="I6042" t="s">
        <v>3622</v>
      </c>
      <c r="J6042" t="s">
        <v>7763</v>
      </c>
      <c r="K6042" t="s">
        <v>3624</v>
      </c>
      <c r="L6042" t="s">
        <v>7764</v>
      </c>
      <c r="M6042">
        <v>13</v>
      </c>
      <c r="N6042">
        <v>21.5</v>
      </c>
      <c r="O6042">
        <v>12</v>
      </c>
      <c r="P6042">
        <v>13</v>
      </c>
      <c r="Q6042">
        <v>21.5</v>
      </c>
      <c r="R6042">
        <v>11.4</v>
      </c>
      <c r="S6042" t="b">
        <v>0</v>
      </c>
      <c r="T6042" t="b">
        <v>0</v>
      </c>
      <c r="U6042" t="b">
        <v>1</v>
      </c>
      <c r="V6042">
        <v>24000</v>
      </c>
      <c r="W6042">
        <v>21200</v>
      </c>
      <c r="X6042">
        <v>2.88</v>
      </c>
      <c r="Y6042">
        <v>24485</v>
      </c>
      <c r="Z6042">
        <v>1.98</v>
      </c>
    </row>
    <row r="6043" spans="1:26">
      <c r="A6043">
        <v>208121927</v>
      </c>
      <c r="B6043" t="s">
        <v>7552</v>
      </c>
      <c r="C6043" t="s">
        <v>3597</v>
      </c>
      <c r="D6043" t="s">
        <v>4034</v>
      </c>
      <c r="E6043" t="s">
        <v>6595</v>
      </c>
      <c r="F6043" t="s">
        <v>3621</v>
      </c>
      <c r="G6043">
        <v>208121927</v>
      </c>
      <c r="I6043" t="s">
        <v>3622</v>
      </c>
      <c r="J6043" t="s">
        <v>7761</v>
      </c>
      <c r="K6043" t="s">
        <v>3624</v>
      </c>
      <c r="L6043" t="s">
        <v>7762</v>
      </c>
      <c r="M6043">
        <v>13</v>
      </c>
      <c r="N6043">
        <v>21.5</v>
      </c>
      <c r="O6043">
        <v>12</v>
      </c>
      <c r="P6043">
        <v>13</v>
      </c>
      <c r="Q6043">
        <v>21.5</v>
      </c>
      <c r="R6043">
        <v>11.4</v>
      </c>
      <c r="S6043" t="b">
        <v>0</v>
      </c>
      <c r="T6043" t="b">
        <v>0</v>
      </c>
      <c r="U6043" t="b">
        <v>1</v>
      </c>
      <c r="V6043">
        <v>24000</v>
      </c>
      <c r="W6043">
        <v>21200</v>
      </c>
      <c r="X6043">
        <v>2.88</v>
      </c>
      <c r="Y6043">
        <v>24485</v>
      </c>
      <c r="Z6043">
        <v>1.98</v>
      </c>
    </row>
    <row r="6044" spans="1:26">
      <c r="A6044">
        <v>208121867</v>
      </c>
      <c r="B6044" t="s">
        <v>7552</v>
      </c>
      <c r="C6044" t="s">
        <v>3597</v>
      </c>
      <c r="D6044" t="s">
        <v>4034</v>
      </c>
      <c r="E6044" t="s">
        <v>6224</v>
      </c>
      <c r="F6044" t="s">
        <v>3621</v>
      </c>
      <c r="G6044">
        <v>208121867</v>
      </c>
      <c r="I6044" t="s">
        <v>3622</v>
      </c>
      <c r="J6044" t="s">
        <v>6509</v>
      </c>
      <c r="K6044" t="s">
        <v>3624</v>
      </c>
      <c r="L6044" t="s">
        <v>7760</v>
      </c>
      <c r="M6044">
        <v>13</v>
      </c>
      <c r="N6044">
        <v>21.5</v>
      </c>
      <c r="O6044">
        <v>12</v>
      </c>
      <c r="P6044">
        <v>13</v>
      </c>
      <c r="Q6044">
        <v>21.5</v>
      </c>
      <c r="R6044">
        <v>11.4</v>
      </c>
      <c r="S6044" t="b">
        <v>0</v>
      </c>
      <c r="T6044" t="b">
        <v>0</v>
      </c>
      <c r="U6044" t="b">
        <v>1</v>
      </c>
      <c r="V6044">
        <v>24000</v>
      </c>
      <c r="W6044">
        <v>21200</v>
      </c>
      <c r="X6044">
        <v>2.88</v>
      </c>
      <c r="Y6044">
        <v>24485</v>
      </c>
      <c r="Z6044">
        <v>1.98</v>
      </c>
    </row>
    <row r="6045" spans="1:26">
      <c r="A6045">
        <v>208121904</v>
      </c>
      <c r="B6045" t="s">
        <v>7552</v>
      </c>
      <c r="C6045" t="s">
        <v>3597</v>
      </c>
      <c r="D6045" t="s">
        <v>4034</v>
      </c>
      <c r="E6045" t="s">
        <v>7723</v>
      </c>
      <c r="F6045" t="s">
        <v>3621</v>
      </c>
      <c r="G6045">
        <v>208121904</v>
      </c>
      <c r="I6045" t="s">
        <v>3622</v>
      </c>
      <c r="J6045" t="s">
        <v>6509</v>
      </c>
      <c r="K6045" t="s">
        <v>3624</v>
      </c>
      <c r="L6045" t="s">
        <v>7760</v>
      </c>
      <c r="M6045">
        <v>13</v>
      </c>
      <c r="N6045">
        <v>21.5</v>
      </c>
      <c r="O6045">
        <v>12</v>
      </c>
      <c r="P6045">
        <v>13</v>
      </c>
      <c r="Q6045">
        <v>21.5</v>
      </c>
      <c r="R6045">
        <v>11.4</v>
      </c>
      <c r="S6045" t="b">
        <v>0</v>
      </c>
      <c r="T6045" t="b">
        <v>0</v>
      </c>
      <c r="U6045" t="b">
        <v>1</v>
      </c>
      <c r="V6045">
        <v>24000</v>
      </c>
      <c r="W6045">
        <v>21200</v>
      </c>
      <c r="X6045">
        <v>2.88</v>
      </c>
      <c r="Y6045">
        <v>24485</v>
      </c>
      <c r="Z6045">
        <v>1.98</v>
      </c>
    </row>
    <row r="6046" spans="1:26">
      <c r="A6046">
        <v>208552825</v>
      </c>
      <c r="B6046" t="s">
        <v>7552</v>
      </c>
      <c r="C6046" t="s">
        <v>3597</v>
      </c>
      <c r="D6046" t="s">
        <v>4034</v>
      </c>
      <c r="E6046" t="s">
        <v>6252</v>
      </c>
      <c r="F6046" t="s">
        <v>3621</v>
      </c>
      <c r="G6046">
        <v>208552825</v>
      </c>
      <c r="I6046" t="s">
        <v>3622</v>
      </c>
      <c r="J6046" t="s">
        <v>7758</v>
      </c>
      <c r="K6046" t="s">
        <v>3624</v>
      </c>
      <c r="L6046" t="s">
        <v>7759</v>
      </c>
      <c r="M6046">
        <v>13</v>
      </c>
      <c r="N6046">
        <v>21.5</v>
      </c>
      <c r="O6046">
        <v>12</v>
      </c>
      <c r="P6046">
        <v>13</v>
      </c>
      <c r="Q6046">
        <v>21.5</v>
      </c>
      <c r="R6046">
        <v>11.4</v>
      </c>
      <c r="S6046" t="b">
        <v>0</v>
      </c>
      <c r="T6046" t="b">
        <v>0</v>
      </c>
      <c r="U6046" t="b">
        <v>1</v>
      </c>
      <c r="V6046">
        <v>24000</v>
      </c>
      <c r="W6046">
        <v>21200</v>
      </c>
      <c r="X6046">
        <v>2.88</v>
      </c>
      <c r="Y6046">
        <v>24485</v>
      </c>
      <c r="Z6046">
        <v>1.98</v>
      </c>
    </row>
    <row r="6047" spans="1:26">
      <c r="A6047">
        <v>208552823</v>
      </c>
      <c r="B6047" t="s">
        <v>7552</v>
      </c>
      <c r="C6047" t="s">
        <v>3597</v>
      </c>
      <c r="D6047" t="s">
        <v>4034</v>
      </c>
      <c r="E6047" t="s">
        <v>6252</v>
      </c>
      <c r="F6047" t="s">
        <v>3621</v>
      </c>
      <c r="G6047">
        <v>208552823</v>
      </c>
      <c r="I6047" t="s">
        <v>3622</v>
      </c>
      <c r="J6047" t="s">
        <v>7757</v>
      </c>
      <c r="K6047" t="s">
        <v>3624</v>
      </c>
      <c r="L6047" t="s">
        <v>7750</v>
      </c>
      <c r="M6047">
        <v>12.5</v>
      </c>
      <c r="N6047">
        <v>21.5</v>
      </c>
      <c r="O6047">
        <v>13</v>
      </c>
      <c r="P6047">
        <v>12.5</v>
      </c>
      <c r="Q6047">
        <v>21.5</v>
      </c>
      <c r="R6047">
        <v>11.3</v>
      </c>
      <c r="S6047" t="b">
        <v>0</v>
      </c>
      <c r="T6047" t="b">
        <v>0</v>
      </c>
      <c r="U6047" t="b">
        <v>1</v>
      </c>
      <c r="V6047">
        <v>18000</v>
      </c>
      <c r="W6047">
        <v>15000</v>
      </c>
      <c r="X6047">
        <v>2.35</v>
      </c>
      <c r="Y6047">
        <v>19200</v>
      </c>
      <c r="Z6047">
        <v>1.99</v>
      </c>
    </row>
    <row r="6048" spans="1:26">
      <c r="A6048">
        <v>208121903</v>
      </c>
      <c r="B6048" t="s">
        <v>7552</v>
      </c>
      <c r="C6048" t="s">
        <v>3597</v>
      </c>
      <c r="D6048" t="s">
        <v>4034</v>
      </c>
      <c r="E6048" t="s">
        <v>7723</v>
      </c>
      <c r="F6048" t="s">
        <v>3621</v>
      </c>
      <c r="G6048">
        <v>208121903</v>
      </c>
      <c r="I6048" t="s">
        <v>3622</v>
      </c>
      <c r="J6048" t="s">
        <v>6742</v>
      </c>
      <c r="K6048" t="s">
        <v>3624</v>
      </c>
      <c r="L6048" t="s">
        <v>6428</v>
      </c>
      <c r="M6048">
        <v>12.5</v>
      </c>
      <c r="N6048">
        <v>21.5</v>
      </c>
      <c r="O6048">
        <v>13</v>
      </c>
      <c r="P6048">
        <v>12.5</v>
      </c>
      <c r="Q6048">
        <v>21.5</v>
      </c>
      <c r="R6048">
        <v>11.3</v>
      </c>
      <c r="S6048" t="b">
        <v>0</v>
      </c>
      <c r="T6048" t="b">
        <v>0</v>
      </c>
      <c r="U6048" t="b">
        <v>1</v>
      </c>
      <c r="V6048">
        <v>18000</v>
      </c>
      <c r="W6048">
        <v>15000</v>
      </c>
      <c r="X6048">
        <v>2.35</v>
      </c>
      <c r="Y6048">
        <v>19200</v>
      </c>
      <c r="Z6048">
        <v>1.99</v>
      </c>
    </row>
    <row r="6049" spans="1:26">
      <c r="A6049">
        <v>208121866</v>
      </c>
      <c r="B6049" t="s">
        <v>7552</v>
      </c>
      <c r="C6049" t="s">
        <v>3597</v>
      </c>
      <c r="D6049" t="s">
        <v>4034</v>
      </c>
      <c r="E6049" t="s">
        <v>6224</v>
      </c>
      <c r="F6049" t="s">
        <v>3621</v>
      </c>
      <c r="G6049">
        <v>208121866</v>
      </c>
      <c r="I6049" t="s">
        <v>3622</v>
      </c>
      <c r="J6049" t="s">
        <v>6742</v>
      </c>
      <c r="K6049" t="s">
        <v>3624</v>
      </c>
      <c r="L6049" t="s">
        <v>6428</v>
      </c>
      <c r="M6049">
        <v>12.5</v>
      </c>
      <c r="N6049">
        <v>21.5</v>
      </c>
      <c r="O6049">
        <v>13</v>
      </c>
      <c r="P6049">
        <v>12.5</v>
      </c>
      <c r="Q6049">
        <v>21.5</v>
      </c>
      <c r="R6049">
        <v>11.3</v>
      </c>
      <c r="S6049" t="b">
        <v>0</v>
      </c>
      <c r="T6049" t="b">
        <v>0</v>
      </c>
      <c r="U6049" t="b">
        <v>1</v>
      </c>
      <c r="V6049">
        <v>18000</v>
      </c>
      <c r="W6049">
        <v>15000</v>
      </c>
      <c r="X6049">
        <v>2.35</v>
      </c>
      <c r="Y6049">
        <v>19200</v>
      </c>
      <c r="Z6049">
        <v>1.99</v>
      </c>
    </row>
    <row r="6050" spans="1:26">
      <c r="A6050">
        <v>208121926</v>
      </c>
      <c r="B6050" t="s">
        <v>7552</v>
      </c>
      <c r="C6050" t="s">
        <v>3597</v>
      </c>
      <c r="D6050" t="s">
        <v>4034</v>
      </c>
      <c r="E6050" t="s">
        <v>6595</v>
      </c>
      <c r="F6050" t="s">
        <v>3621</v>
      </c>
      <c r="G6050">
        <v>208121926</v>
      </c>
      <c r="I6050" t="s">
        <v>3622</v>
      </c>
      <c r="J6050" t="s">
        <v>7755</v>
      </c>
      <c r="K6050" t="s">
        <v>3624</v>
      </c>
      <c r="L6050" t="s">
        <v>7756</v>
      </c>
      <c r="M6050">
        <v>12.5</v>
      </c>
      <c r="N6050">
        <v>21.5</v>
      </c>
      <c r="O6050">
        <v>13</v>
      </c>
      <c r="P6050">
        <v>12.5</v>
      </c>
      <c r="Q6050">
        <v>21.5</v>
      </c>
      <c r="R6050">
        <v>11.3</v>
      </c>
      <c r="S6050" t="b">
        <v>0</v>
      </c>
      <c r="T6050" t="b">
        <v>0</v>
      </c>
      <c r="U6050" t="b">
        <v>1</v>
      </c>
      <c r="V6050">
        <v>18000</v>
      </c>
      <c r="W6050">
        <v>15000</v>
      </c>
      <c r="X6050">
        <v>2.35</v>
      </c>
      <c r="Y6050">
        <v>19200</v>
      </c>
      <c r="Z6050">
        <v>1.99</v>
      </c>
    </row>
    <row r="6051" spans="1:26">
      <c r="A6051">
        <v>207709206</v>
      </c>
      <c r="B6051" t="s">
        <v>7552</v>
      </c>
      <c r="C6051" t="s">
        <v>3597</v>
      </c>
      <c r="D6051" t="s">
        <v>4034</v>
      </c>
      <c r="E6051" t="s">
        <v>7731</v>
      </c>
      <c r="F6051" t="s">
        <v>3621</v>
      </c>
      <c r="G6051">
        <v>207709206</v>
      </c>
      <c r="I6051" t="s">
        <v>3622</v>
      </c>
      <c r="J6051" t="s">
        <v>7753</v>
      </c>
      <c r="K6051" t="s">
        <v>3624</v>
      </c>
      <c r="L6051" t="s">
        <v>7754</v>
      </c>
      <c r="M6051">
        <v>12.5</v>
      </c>
      <c r="N6051">
        <v>21.5</v>
      </c>
      <c r="O6051">
        <v>13</v>
      </c>
      <c r="P6051">
        <v>12.5</v>
      </c>
      <c r="Q6051">
        <v>21.5</v>
      </c>
      <c r="R6051">
        <v>11.3</v>
      </c>
      <c r="S6051" t="b">
        <v>0</v>
      </c>
      <c r="T6051" t="b">
        <v>0</v>
      </c>
      <c r="U6051" t="b">
        <v>1</v>
      </c>
      <c r="V6051">
        <v>18000</v>
      </c>
      <c r="W6051">
        <v>15000</v>
      </c>
      <c r="X6051">
        <v>2.35</v>
      </c>
      <c r="Y6051">
        <v>19200</v>
      </c>
      <c r="Z6051">
        <v>1.99</v>
      </c>
    </row>
    <row r="6052" spans="1:26">
      <c r="A6052">
        <v>207743726</v>
      </c>
      <c r="B6052" t="s">
        <v>7552</v>
      </c>
      <c r="C6052" t="s">
        <v>3597</v>
      </c>
      <c r="D6052" t="s">
        <v>4034</v>
      </c>
      <c r="E6052" t="s">
        <v>4035</v>
      </c>
      <c r="F6052" t="s">
        <v>3621</v>
      </c>
      <c r="G6052">
        <v>207743726</v>
      </c>
      <c r="I6052" t="s">
        <v>3622</v>
      </c>
      <c r="J6052" t="s">
        <v>7751</v>
      </c>
      <c r="K6052" t="s">
        <v>3624</v>
      </c>
      <c r="L6052" t="s">
        <v>7752</v>
      </c>
      <c r="M6052">
        <v>12.5</v>
      </c>
      <c r="N6052">
        <v>21.5</v>
      </c>
      <c r="O6052">
        <v>13</v>
      </c>
      <c r="P6052">
        <v>12.5</v>
      </c>
      <c r="Q6052">
        <v>21.5</v>
      </c>
      <c r="R6052">
        <v>11.3</v>
      </c>
      <c r="S6052" t="b">
        <v>0</v>
      </c>
      <c r="T6052" t="b">
        <v>0</v>
      </c>
      <c r="U6052" t="b">
        <v>1</v>
      </c>
      <c r="V6052">
        <v>18000</v>
      </c>
      <c r="W6052">
        <v>15000</v>
      </c>
      <c r="X6052">
        <v>2.35</v>
      </c>
      <c r="Y6052">
        <v>19200</v>
      </c>
      <c r="Z6052">
        <v>1.99</v>
      </c>
    </row>
    <row r="6053" spans="1:26">
      <c r="A6053">
        <v>207339163</v>
      </c>
      <c r="B6053" t="s">
        <v>7552</v>
      </c>
      <c r="C6053" t="s">
        <v>3597</v>
      </c>
      <c r="D6053" t="s">
        <v>4034</v>
      </c>
      <c r="E6053" t="s">
        <v>6252</v>
      </c>
      <c r="F6053" t="s">
        <v>3621</v>
      </c>
      <c r="G6053">
        <v>207339163</v>
      </c>
      <c r="I6053" t="s">
        <v>3622</v>
      </c>
      <c r="J6053" t="s">
        <v>7749</v>
      </c>
      <c r="K6053" t="s">
        <v>3624</v>
      </c>
      <c r="L6053" t="s">
        <v>7750</v>
      </c>
      <c r="M6053">
        <v>12.5</v>
      </c>
      <c r="N6053">
        <v>21.5</v>
      </c>
      <c r="O6053">
        <v>13</v>
      </c>
      <c r="P6053">
        <v>12.5</v>
      </c>
      <c r="Q6053">
        <v>21.5</v>
      </c>
      <c r="R6053">
        <v>11.3</v>
      </c>
      <c r="S6053" t="b">
        <v>0</v>
      </c>
      <c r="T6053" t="b">
        <v>0</v>
      </c>
      <c r="U6053" t="b">
        <v>1</v>
      </c>
      <c r="V6053">
        <v>18000</v>
      </c>
      <c r="W6053">
        <v>15000</v>
      </c>
      <c r="X6053">
        <v>2.35</v>
      </c>
      <c r="Y6053">
        <v>19200</v>
      </c>
      <c r="Z6053">
        <v>1.99</v>
      </c>
    </row>
    <row r="6054" spans="1:26">
      <c r="A6054">
        <v>207683235</v>
      </c>
      <c r="B6054" t="s">
        <v>7552</v>
      </c>
      <c r="C6054" t="s">
        <v>3597</v>
      </c>
      <c r="D6054" t="s">
        <v>4034</v>
      </c>
      <c r="E6054" t="s">
        <v>5088</v>
      </c>
      <c r="F6054" t="s">
        <v>3621</v>
      </c>
      <c r="G6054">
        <v>207683235</v>
      </c>
      <c r="I6054" t="s">
        <v>3622</v>
      </c>
      <c r="J6054" t="s">
        <v>7747</v>
      </c>
      <c r="K6054" t="s">
        <v>3624</v>
      </c>
      <c r="L6054" t="s">
        <v>7748</v>
      </c>
      <c r="M6054">
        <v>12.5</v>
      </c>
      <c r="N6054">
        <v>21.5</v>
      </c>
      <c r="O6054">
        <v>13</v>
      </c>
      <c r="P6054">
        <v>12.5</v>
      </c>
      <c r="Q6054">
        <v>21.5</v>
      </c>
      <c r="R6054">
        <v>11.3</v>
      </c>
      <c r="S6054" t="b">
        <v>0</v>
      </c>
      <c r="T6054" t="b">
        <v>0</v>
      </c>
      <c r="U6054" t="b">
        <v>1</v>
      </c>
      <c r="V6054">
        <v>18000</v>
      </c>
      <c r="W6054">
        <v>15000</v>
      </c>
      <c r="X6054">
        <v>2.35</v>
      </c>
      <c r="Y6054">
        <v>19200</v>
      </c>
      <c r="Z6054">
        <v>1.99</v>
      </c>
    </row>
    <row r="6055" spans="1:26">
      <c r="A6055">
        <v>208121925</v>
      </c>
      <c r="B6055" t="s">
        <v>7552</v>
      </c>
      <c r="C6055" t="s">
        <v>3597</v>
      </c>
      <c r="D6055" t="s">
        <v>4034</v>
      </c>
      <c r="E6055" t="s">
        <v>6595</v>
      </c>
      <c r="F6055" t="s">
        <v>3621</v>
      </c>
      <c r="G6055">
        <v>208121925</v>
      </c>
      <c r="I6055" t="s">
        <v>3622</v>
      </c>
      <c r="J6055" t="s">
        <v>7745</v>
      </c>
      <c r="K6055" t="s">
        <v>3624</v>
      </c>
      <c r="L6055" t="s">
        <v>7746</v>
      </c>
      <c r="M6055">
        <v>14</v>
      </c>
      <c r="N6055">
        <v>25.5</v>
      </c>
      <c r="O6055">
        <v>13</v>
      </c>
      <c r="P6055">
        <v>14</v>
      </c>
      <c r="Q6055">
        <v>25.5</v>
      </c>
      <c r="R6055">
        <v>10.4</v>
      </c>
      <c r="S6055" t="b">
        <v>0</v>
      </c>
      <c r="T6055" t="b">
        <v>0</v>
      </c>
      <c r="U6055" t="b">
        <v>1</v>
      </c>
      <c r="V6055">
        <v>12000</v>
      </c>
      <c r="W6055">
        <v>10000</v>
      </c>
      <c r="X6055">
        <v>2.4</v>
      </c>
      <c r="Y6055">
        <v>13112</v>
      </c>
      <c r="Z6055">
        <v>2.11</v>
      </c>
    </row>
    <row r="6056" spans="1:26">
      <c r="A6056">
        <v>208121865</v>
      </c>
      <c r="B6056" t="s">
        <v>7552</v>
      </c>
      <c r="C6056" t="s">
        <v>3597</v>
      </c>
      <c r="D6056" t="s">
        <v>4034</v>
      </c>
      <c r="E6056" t="s">
        <v>6224</v>
      </c>
      <c r="F6056" t="s">
        <v>3621</v>
      </c>
      <c r="G6056">
        <v>208121865</v>
      </c>
      <c r="I6056" t="s">
        <v>3622</v>
      </c>
      <c r="J6056" t="s">
        <v>7743</v>
      </c>
      <c r="K6056" t="s">
        <v>3624</v>
      </c>
      <c r="L6056" t="s">
        <v>7744</v>
      </c>
      <c r="M6056">
        <v>14</v>
      </c>
      <c r="N6056">
        <v>25.5</v>
      </c>
      <c r="O6056">
        <v>13</v>
      </c>
      <c r="P6056">
        <v>14</v>
      </c>
      <c r="Q6056">
        <v>25.5</v>
      </c>
      <c r="R6056">
        <v>10.4</v>
      </c>
      <c r="S6056" t="b">
        <v>0</v>
      </c>
      <c r="T6056" t="b">
        <v>0</v>
      </c>
      <c r="U6056" t="b">
        <v>1</v>
      </c>
      <c r="V6056">
        <v>12000</v>
      </c>
      <c r="W6056">
        <v>10000</v>
      </c>
      <c r="X6056">
        <v>2.4</v>
      </c>
      <c r="Y6056">
        <v>13112</v>
      </c>
      <c r="Z6056">
        <v>2.11</v>
      </c>
    </row>
    <row r="6057" spans="1:26">
      <c r="A6057">
        <v>208121902</v>
      </c>
      <c r="B6057" t="s">
        <v>7552</v>
      </c>
      <c r="C6057" t="s">
        <v>3597</v>
      </c>
      <c r="D6057" t="s">
        <v>4034</v>
      </c>
      <c r="E6057" t="s">
        <v>7723</v>
      </c>
      <c r="F6057" t="s">
        <v>3621</v>
      </c>
      <c r="G6057">
        <v>208121902</v>
      </c>
      <c r="I6057" t="s">
        <v>3622</v>
      </c>
      <c r="J6057" t="s">
        <v>7743</v>
      </c>
      <c r="K6057" t="s">
        <v>3624</v>
      </c>
      <c r="L6057" t="s">
        <v>7744</v>
      </c>
      <c r="M6057">
        <v>14</v>
      </c>
      <c r="N6057">
        <v>25.5</v>
      </c>
      <c r="O6057">
        <v>13</v>
      </c>
      <c r="P6057">
        <v>14</v>
      </c>
      <c r="Q6057">
        <v>25.5</v>
      </c>
      <c r="R6057">
        <v>10.4</v>
      </c>
      <c r="S6057" t="b">
        <v>0</v>
      </c>
      <c r="T6057" t="b">
        <v>0</v>
      </c>
      <c r="U6057" t="b">
        <v>1</v>
      </c>
      <c r="V6057">
        <v>12000</v>
      </c>
      <c r="W6057">
        <v>10000</v>
      </c>
      <c r="X6057">
        <v>2.4</v>
      </c>
      <c r="Y6057">
        <v>13112</v>
      </c>
      <c r="Z6057">
        <v>2.11</v>
      </c>
    </row>
    <row r="6058" spans="1:26">
      <c r="A6058">
        <v>208552821</v>
      </c>
      <c r="B6058" t="s">
        <v>7552</v>
      </c>
      <c r="C6058" t="s">
        <v>3597</v>
      </c>
      <c r="D6058" t="s">
        <v>4034</v>
      </c>
      <c r="E6058" t="s">
        <v>6252</v>
      </c>
      <c r="F6058" t="s">
        <v>3621</v>
      </c>
      <c r="G6058">
        <v>208552821</v>
      </c>
      <c r="I6058" t="s">
        <v>3622</v>
      </c>
      <c r="J6058" t="s">
        <v>7742</v>
      </c>
      <c r="K6058" t="s">
        <v>3624</v>
      </c>
      <c r="L6058" t="s">
        <v>7741</v>
      </c>
      <c r="M6058">
        <v>14</v>
      </c>
      <c r="N6058">
        <v>25.5</v>
      </c>
      <c r="O6058">
        <v>13</v>
      </c>
      <c r="P6058">
        <v>14</v>
      </c>
      <c r="Q6058">
        <v>25.5</v>
      </c>
      <c r="R6058">
        <v>10.4</v>
      </c>
      <c r="S6058" t="b">
        <v>0</v>
      </c>
      <c r="T6058" t="b">
        <v>0</v>
      </c>
      <c r="U6058" t="b">
        <v>1</v>
      </c>
      <c r="V6058">
        <v>12000</v>
      </c>
      <c r="W6058">
        <v>10000</v>
      </c>
      <c r="X6058">
        <v>2.4</v>
      </c>
      <c r="Y6058">
        <v>13112</v>
      </c>
      <c r="Z6058">
        <v>2.11</v>
      </c>
    </row>
    <row r="6059" spans="1:26">
      <c r="A6059">
        <v>207339162</v>
      </c>
      <c r="B6059" t="s">
        <v>7552</v>
      </c>
      <c r="C6059" t="s">
        <v>3597</v>
      </c>
      <c r="D6059" t="s">
        <v>4034</v>
      </c>
      <c r="E6059" t="s">
        <v>6252</v>
      </c>
      <c r="F6059" t="s">
        <v>3621</v>
      </c>
      <c r="G6059">
        <v>207339162</v>
      </c>
      <c r="I6059" t="s">
        <v>3622</v>
      </c>
      <c r="J6059" t="s">
        <v>7740</v>
      </c>
      <c r="K6059" t="s">
        <v>3624</v>
      </c>
      <c r="L6059" t="s">
        <v>7741</v>
      </c>
      <c r="M6059">
        <v>14</v>
      </c>
      <c r="N6059">
        <v>25.5</v>
      </c>
      <c r="O6059">
        <v>13</v>
      </c>
      <c r="P6059">
        <v>14</v>
      </c>
      <c r="Q6059">
        <v>25.5</v>
      </c>
      <c r="R6059">
        <v>10.4</v>
      </c>
      <c r="S6059" t="b">
        <v>0</v>
      </c>
      <c r="T6059" t="b">
        <v>0</v>
      </c>
      <c r="U6059" t="b">
        <v>1</v>
      </c>
      <c r="V6059">
        <v>12000</v>
      </c>
      <c r="W6059">
        <v>10000</v>
      </c>
      <c r="X6059">
        <v>2.4</v>
      </c>
      <c r="Y6059">
        <v>13112</v>
      </c>
      <c r="Z6059">
        <v>2.11</v>
      </c>
    </row>
    <row r="6060" spans="1:26">
      <c r="A6060">
        <v>207683234</v>
      </c>
      <c r="B6060" t="s">
        <v>7552</v>
      </c>
      <c r="C6060" t="s">
        <v>3597</v>
      </c>
      <c r="D6060" t="s">
        <v>4034</v>
      </c>
      <c r="E6060" t="s">
        <v>5088</v>
      </c>
      <c r="F6060" t="s">
        <v>3621</v>
      </c>
      <c r="G6060">
        <v>207683234</v>
      </c>
      <c r="I6060" t="s">
        <v>3622</v>
      </c>
      <c r="J6060" t="s">
        <v>7738</v>
      </c>
      <c r="K6060" t="s">
        <v>3624</v>
      </c>
      <c r="L6060" t="s">
        <v>7739</v>
      </c>
      <c r="M6060">
        <v>14</v>
      </c>
      <c r="N6060">
        <v>25.5</v>
      </c>
      <c r="O6060">
        <v>13</v>
      </c>
      <c r="P6060">
        <v>14</v>
      </c>
      <c r="Q6060">
        <v>25.5</v>
      </c>
      <c r="R6060">
        <v>10.4</v>
      </c>
      <c r="S6060" t="b">
        <v>0</v>
      </c>
      <c r="T6060" t="b">
        <v>0</v>
      </c>
      <c r="U6060" t="b">
        <v>1</v>
      </c>
      <c r="V6060">
        <v>12000</v>
      </c>
      <c r="W6060">
        <v>10000</v>
      </c>
      <c r="X6060">
        <v>2.4</v>
      </c>
      <c r="Y6060">
        <v>13112</v>
      </c>
      <c r="Z6060">
        <v>2.11</v>
      </c>
    </row>
    <row r="6061" spans="1:26">
      <c r="A6061">
        <v>207743725</v>
      </c>
      <c r="B6061" t="s">
        <v>7552</v>
      </c>
      <c r="C6061" t="s">
        <v>3597</v>
      </c>
      <c r="D6061" t="s">
        <v>4034</v>
      </c>
      <c r="E6061" t="s">
        <v>4035</v>
      </c>
      <c r="F6061" t="s">
        <v>3621</v>
      </c>
      <c r="G6061">
        <v>207743725</v>
      </c>
      <c r="I6061" t="s">
        <v>3622</v>
      </c>
      <c r="J6061" t="s">
        <v>7736</v>
      </c>
      <c r="K6061" t="s">
        <v>3624</v>
      </c>
      <c r="L6061" t="s">
        <v>7737</v>
      </c>
      <c r="M6061">
        <v>14</v>
      </c>
      <c r="N6061">
        <v>25.5</v>
      </c>
      <c r="O6061">
        <v>13</v>
      </c>
      <c r="P6061">
        <v>14</v>
      </c>
      <c r="Q6061">
        <v>25.5</v>
      </c>
      <c r="R6061">
        <v>10.4</v>
      </c>
      <c r="S6061" t="b">
        <v>0</v>
      </c>
      <c r="T6061" t="b">
        <v>0</v>
      </c>
      <c r="U6061" t="b">
        <v>1</v>
      </c>
      <c r="V6061">
        <v>12000</v>
      </c>
      <c r="W6061">
        <v>10000</v>
      </c>
      <c r="X6061">
        <v>2.4</v>
      </c>
      <c r="Y6061">
        <v>13112</v>
      </c>
      <c r="Z6061">
        <v>2.11</v>
      </c>
    </row>
    <row r="6062" spans="1:26">
      <c r="A6062">
        <v>207709205</v>
      </c>
      <c r="B6062" t="s">
        <v>7552</v>
      </c>
      <c r="C6062" t="s">
        <v>3597</v>
      </c>
      <c r="D6062" t="s">
        <v>4034</v>
      </c>
      <c r="E6062" t="s">
        <v>7731</v>
      </c>
      <c r="F6062" t="s">
        <v>3621</v>
      </c>
      <c r="G6062">
        <v>207709205</v>
      </c>
      <c r="I6062" t="s">
        <v>3622</v>
      </c>
      <c r="J6062" t="s">
        <v>7734</v>
      </c>
      <c r="K6062" t="s">
        <v>3624</v>
      </c>
      <c r="L6062" t="s">
        <v>7735</v>
      </c>
      <c r="M6062">
        <v>14</v>
      </c>
      <c r="N6062">
        <v>25.5</v>
      </c>
      <c r="O6062">
        <v>13</v>
      </c>
      <c r="P6062">
        <v>14</v>
      </c>
      <c r="Q6062">
        <v>25.5</v>
      </c>
      <c r="R6062">
        <v>10.4</v>
      </c>
      <c r="S6062" t="b">
        <v>0</v>
      </c>
      <c r="T6062" t="b">
        <v>0</v>
      </c>
      <c r="U6062" t="b">
        <v>1</v>
      </c>
      <c r="V6062">
        <v>12000</v>
      </c>
      <c r="W6062">
        <v>10000</v>
      </c>
      <c r="X6062">
        <v>2.4</v>
      </c>
      <c r="Y6062">
        <v>13112</v>
      </c>
      <c r="Z6062">
        <v>2.11</v>
      </c>
    </row>
    <row r="6063" spans="1:26">
      <c r="A6063">
        <v>207709204</v>
      </c>
      <c r="B6063" t="s">
        <v>7552</v>
      </c>
      <c r="C6063" t="s">
        <v>3597</v>
      </c>
      <c r="D6063" t="s">
        <v>4034</v>
      </c>
      <c r="E6063" t="s">
        <v>7731</v>
      </c>
      <c r="F6063" t="s">
        <v>3621</v>
      </c>
      <c r="G6063">
        <v>207709204</v>
      </c>
      <c r="I6063" t="s">
        <v>3622</v>
      </c>
      <c r="J6063" t="s">
        <v>7732</v>
      </c>
      <c r="K6063" t="s">
        <v>3624</v>
      </c>
      <c r="L6063" t="s">
        <v>7733</v>
      </c>
      <c r="M6063">
        <v>16.2</v>
      </c>
      <c r="N6063">
        <v>28.1</v>
      </c>
      <c r="O6063">
        <v>13</v>
      </c>
      <c r="P6063">
        <v>16.2</v>
      </c>
      <c r="Q6063">
        <v>28.1</v>
      </c>
      <c r="R6063">
        <v>11.5</v>
      </c>
      <c r="S6063" t="b">
        <v>0</v>
      </c>
      <c r="T6063" t="b">
        <v>0</v>
      </c>
      <c r="U6063" t="b">
        <v>1</v>
      </c>
      <c r="V6063">
        <v>9000</v>
      </c>
      <c r="W6063">
        <v>9500</v>
      </c>
      <c r="X6063">
        <v>2.5299999999999998</v>
      </c>
      <c r="Y6063">
        <v>12371</v>
      </c>
      <c r="Z6063">
        <v>2.04</v>
      </c>
    </row>
    <row r="6064" spans="1:26">
      <c r="A6064">
        <v>207743724</v>
      </c>
      <c r="B6064" t="s">
        <v>7552</v>
      </c>
      <c r="C6064" t="s">
        <v>3597</v>
      </c>
      <c r="D6064" t="s">
        <v>4034</v>
      </c>
      <c r="E6064" t="s">
        <v>4035</v>
      </c>
      <c r="F6064" t="s">
        <v>3621</v>
      </c>
      <c r="G6064">
        <v>207743724</v>
      </c>
      <c r="I6064" t="s">
        <v>3622</v>
      </c>
      <c r="J6064" t="s">
        <v>7729</v>
      </c>
      <c r="K6064" t="s">
        <v>3624</v>
      </c>
      <c r="L6064" t="s">
        <v>7730</v>
      </c>
      <c r="M6064">
        <v>16.2</v>
      </c>
      <c r="N6064">
        <v>28.1</v>
      </c>
      <c r="O6064">
        <v>13</v>
      </c>
      <c r="P6064">
        <v>16.2</v>
      </c>
      <c r="Q6064">
        <v>28.1</v>
      </c>
      <c r="R6064">
        <v>11.5</v>
      </c>
      <c r="S6064" t="b">
        <v>0</v>
      </c>
      <c r="T6064" t="b">
        <v>0</v>
      </c>
      <c r="U6064" t="b">
        <v>1</v>
      </c>
      <c r="V6064">
        <v>9000</v>
      </c>
      <c r="W6064">
        <v>9500</v>
      </c>
      <c r="X6064">
        <v>2.5299999999999998</v>
      </c>
      <c r="Y6064">
        <v>12371</v>
      </c>
      <c r="Z6064">
        <v>2.04</v>
      </c>
    </row>
    <row r="6065" spans="1:26">
      <c r="A6065">
        <v>207683233</v>
      </c>
      <c r="B6065" t="s">
        <v>7552</v>
      </c>
      <c r="C6065" t="s">
        <v>3597</v>
      </c>
      <c r="D6065" t="s">
        <v>4034</v>
      </c>
      <c r="E6065" t="s">
        <v>5088</v>
      </c>
      <c r="F6065" t="s">
        <v>3621</v>
      </c>
      <c r="G6065">
        <v>207683233</v>
      </c>
      <c r="I6065" t="s">
        <v>3622</v>
      </c>
      <c r="J6065" t="s">
        <v>7727</v>
      </c>
      <c r="K6065" t="s">
        <v>3624</v>
      </c>
      <c r="L6065" t="s">
        <v>7728</v>
      </c>
      <c r="M6065">
        <v>16.2</v>
      </c>
      <c r="N6065">
        <v>28.1</v>
      </c>
      <c r="O6065">
        <v>13</v>
      </c>
      <c r="P6065">
        <v>16.2</v>
      </c>
      <c r="Q6065">
        <v>28.1</v>
      </c>
      <c r="R6065">
        <v>11.5</v>
      </c>
      <c r="S6065" t="b">
        <v>0</v>
      </c>
      <c r="T6065" t="b">
        <v>0</v>
      </c>
      <c r="U6065" t="b">
        <v>1</v>
      </c>
      <c r="V6065">
        <v>9000</v>
      </c>
      <c r="W6065">
        <v>9500</v>
      </c>
      <c r="X6065">
        <v>2.5299999999999998</v>
      </c>
      <c r="Y6065">
        <v>12371</v>
      </c>
      <c r="Z6065">
        <v>2.04</v>
      </c>
    </row>
    <row r="6066" spans="1:26">
      <c r="A6066">
        <v>207339161</v>
      </c>
      <c r="B6066" t="s">
        <v>7552</v>
      </c>
      <c r="C6066" t="s">
        <v>3597</v>
      </c>
      <c r="D6066" t="s">
        <v>4034</v>
      </c>
      <c r="E6066" t="s">
        <v>6252</v>
      </c>
      <c r="F6066" t="s">
        <v>3621</v>
      </c>
      <c r="G6066">
        <v>207339161</v>
      </c>
      <c r="I6066" t="s">
        <v>3622</v>
      </c>
      <c r="J6066" t="s">
        <v>7726</v>
      </c>
      <c r="K6066" t="s">
        <v>3624</v>
      </c>
      <c r="L6066" t="s">
        <v>7725</v>
      </c>
      <c r="M6066">
        <v>16.2</v>
      </c>
      <c r="N6066">
        <v>28.1</v>
      </c>
      <c r="O6066">
        <v>13</v>
      </c>
      <c r="P6066">
        <v>16.2</v>
      </c>
      <c r="Q6066">
        <v>28.1</v>
      </c>
      <c r="R6066">
        <v>11.5</v>
      </c>
      <c r="S6066" t="b">
        <v>0</v>
      </c>
      <c r="T6066" t="b">
        <v>0</v>
      </c>
      <c r="U6066" t="b">
        <v>1</v>
      </c>
      <c r="V6066">
        <v>9000</v>
      </c>
      <c r="W6066">
        <v>9500</v>
      </c>
      <c r="X6066">
        <v>2.5299999999999998</v>
      </c>
      <c r="Y6066">
        <v>12371</v>
      </c>
      <c r="Z6066">
        <v>2.04</v>
      </c>
    </row>
    <row r="6067" spans="1:26">
      <c r="A6067">
        <v>208552819</v>
      </c>
      <c r="B6067" t="s">
        <v>7552</v>
      </c>
      <c r="C6067" t="s">
        <v>3597</v>
      </c>
      <c r="D6067" t="s">
        <v>4034</v>
      </c>
      <c r="E6067" t="s">
        <v>6252</v>
      </c>
      <c r="F6067" t="s">
        <v>3621</v>
      </c>
      <c r="G6067">
        <v>208552819</v>
      </c>
      <c r="I6067" t="s">
        <v>3622</v>
      </c>
      <c r="J6067" t="s">
        <v>7724</v>
      </c>
      <c r="K6067" t="s">
        <v>3624</v>
      </c>
      <c r="L6067" t="s">
        <v>7725</v>
      </c>
      <c r="M6067">
        <v>16.2</v>
      </c>
      <c r="N6067">
        <v>28.1</v>
      </c>
      <c r="O6067">
        <v>13</v>
      </c>
      <c r="P6067">
        <v>16.2</v>
      </c>
      <c r="Q6067">
        <v>28.1</v>
      </c>
      <c r="R6067">
        <v>11.5</v>
      </c>
      <c r="S6067" t="b">
        <v>0</v>
      </c>
      <c r="T6067" t="b">
        <v>0</v>
      </c>
      <c r="U6067" t="b">
        <v>1</v>
      </c>
      <c r="V6067">
        <v>9000</v>
      </c>
      <c r="W6067">
        <v>9500</v>
      </c>
      <c r="X6067">
        <v>2.5299999999999998</v>
      </c>
      <c r="Y6067">
        <v>12371</v>
      </c>
      <c r="Z6067">
        <v>2.04</v>
      </c>
    </row>
    <row r="6068" spans="1:26">
      <c r="A6068">
        <v>208121901</v>
      </c>
      <c r="B6068" t="s">
        <v>7552</v>
      </c>
      <c r="C6068" t="s">
        <v>3597</v>
      </c>
      <c r="D6068" t="s">
        <v>4034</v>
      </c>
      <c r="E6068" t="s">
        <v>7723</v>
      </c>
      <c r="F6068" t="s">
        <v>3621</v>
      </c>
      <c r="G6068">
        <v>208121901</v>
      </c>
      <c r="I6068" t="s">
        <v>3622</v>
      </c>
      <c r="J6068" t="s">
        <v>7722</v>
      </c>
      <c r="K6068" t="s">
        <v>3624</v>
      </c>
      <c r="L6068" t="s">
        <v>6380</v>
      </c>
      <c r="M6068">
        <v>16.2</v>
      </c>
      <c r="N6068">
        <v>28.1</v>
      </c>
      <c r="O6068">
        <v>13</v>
      </c>
      <c r="P6068">
        <v>16.2</v>
      </c>
      <c r="Q6068">
        <v>28.1</v>
      </c>
      <c r="R6068">
        <v>11.5</v>
      </c>
      <c r="S6068" t="b">
        <v>0</v>
      </c>
      <c r="T6068" t="b">
        <v>0</v>
      </c>
      <c r="U6068" t="b">
        <v>1</v>
      </c>
      <c r="V6068">
        <v>9000</v>
      </c>
      <c r="W6068">
        <v>9500</v>
      </c>
      <c r="X6068">
        <v>2.5299999999999998</v>
      </c>
      <c r="Y6068">
        <v>12371</v>
      </c>
      <c r="Z6068">
        <v>2.04</v>
      </c>
    </row>
    <row r="6069" spans="1:26">
      <c r="A6069">
        <v>208121864</v>
      </c>
      <c r="B6069" t="s">
        <v>7552</v>
      </c>
      <c r="C6069" t="s">
        <v>3597</v>
      </c>
      <c r="D6069" t="s">
        <v>4034</v>
      </c>
      <c r="E6069" t="s">
        <v>6224</v>
      </c>
      <c r="F6069" t="s">
        <v>3621</v>
      </c>
      <c r="G6069">
        <v>208121864</v>
      </c>
      <c r="I6069" t="s">
        <v>3622</v>
      </c>
      <c r="J6069" t="s">
        <v>7722</v>
      </c>
      <c r="K6069" t="s">
        <v>3624</v>
      </c>
      <c r="L6069" t="s">
        <v>6380</v>
      </c>
      <c r="M6069">
        <v>16.2</v>
      </c>
      <c r="N6069">
        <v>28.1</v>
      </c>
      <c r="O6069">
        <v>13</v>
      </c>
      <c r="P6069">
        <v>16.2</v>
      </c>
      <c r="Q6069">
        <v>28.1</v>
      </c>
      <c r="R6069">
        <v>11.5</v>
      </c>
      <c r="S6069" t="b">
        <v>0</v>
      </c>
      <c r="T6069" t="b">
        <v>0</v>
      </c>
      <c r="U6069" t="b">
        <v>1</v>
      </c>
      <c r="V6069">
        <v>9000</v>
      </c>
      <c r="W6069">
        <v>9500</v>
      </c>
      <c r="X6069">
        <v>2.5299999999999998</v>
      </c>
      <c r="Y6069">
        <v>12371</v>
      </c>
      <c r="Z6069">
        <v>2.04</v>
      </c>
    </row>
    <row r="6070" spans="1:26">
      <c r="A6070">
        <v>208121924</v>
      </c>
      <c r="B6070" t="s">
        <v>7552</v>
      </c>
      <c r="C6070" t="s">
        <v>3597</v>
      </c>
      <c r="D6070" t="s">
        <v>4034</v>
      </c>
      <c r="E6070" t="s">
        <v>6595</v>
      </c>
      <c r="F6070" t="s">
        <v>3621</v>
      </c>
      <c r="G6070">
        <v>208121924</v>
      </c>
      <c r="I6070" t="s">
        <v>3622</v>
      </c>
      <c r="J6070" t="s">
        <v>7720</v>
      </c>
      <c r="K6070" t="s">
        <v>3624</v>
      </c>
      <c r="L6070" t="s">
        <v>7721</v>
      </c>
      <c r="M6070">
        <v>16.2</v>
      </c>
      <c r="N6070">
        <v>28.1</v>
      </c>
      <c r="O6070">
        <v>13</v>
      </c>
      <c r="P6070">
        <v>16.2</v>
      </c>
      <c r="Q6070">
        <v>28.1</v>
      </c>
      <c r="R6070">
        <v>11.5</v>
      </c>
      <c r="S6070" t="b">
        <v>0</v>
      </c>
      <c r="T6070" t="b">
        <v>0</v>
      </c>
      <c r="U6070" t="b">
        <v>1</v>
      </c>
      <c r="V6070">
        <v>9000</v>
      </c>
      <c r="W6070">
        <v>9500</v>
      </c>
      <c r="X6070">
        <v>2.5299999999999998</v>
      </c>
      <c r="Y6070">
        <v>12371</v>
      </c>
      <c r="Z6070">
        <v>2.04</v>
      </c>
    </row>
    <row r="6071" spans="1:26">
      <c r="A6071">
        <v>210372990</v>
      </c>
      <c r="B6071" t="s">
        <v>7552</v>
      </c>
      <c r="C6071" t="s">
        <v>3597</v>
      </c>
      <c r="D6071" t="s">
        <v>4034</v>
      </c>
      <c r="E6071" t="s">
        <v>6435</v>
      </c>
      <c r="F6071" t="s">
        <v>3621</v>
      </c>
      <c r="G6071">
        <v>210372990</v>
      </c>
      <c r="I6071" t="s">
        <v>3622</v>
      </c>
      <c r="J6071" t="s">
        <v>7685</v>
      </c>
      <c r="K6071" t="s">
        <v>3624</v>
      </c>
      <c r="L6071" t="s">
        <v>7719</v>
      </c>
      <c r="M6071">
        <v>13.3</v>
      </c>
      <c r="N6071">
        <v>23</v>
      </c>
      <c r="O6071">
        <v>11.8</v>
      </c>
      <c r="P6071">
        <v>13.3</v>
      </c>
      <c r="Q6071">
        <v>24.2</v>
      </c>
      <c r="R6071">
        <v>10.7</v>
      </c>
      <c r="S6071" t="b">
        <v>0</v>
      </c>
      <c r="T6071" t="b">
        <v>0</v>
      </c>
      <c r="U6071" t="b">
        <v>1</v>
      </c>
      <c r="V6071">
        <v>12000</v>
      </c>
      <c r="W6071">
        <v>10200</v>
      </c>
      <c r="X6071">
        <v>2.72</v>
      </c>
      <c r="Y6071">
        <v>12800</v>
      </c>
      <c r="Z6071">
        <v>2.33</v>
      </c>
    </row>
    <row r="6072" spans="1:26">
      <c r="A6072">
        <v>207613967</v>
      </c>
      <c r="B6072" t="s">
        <v>7552</v>
      </c>
      <c r="C6072" t="s">
        <v>3597</v>
      </c>
      <c r="D6072" t="s">
        <v>4034</v>
      </c>
      <c r="E6072" t="s">
        <v>6435</v>
      </c>
      <c r="F6072" t="s">
        <v>3621</v>
      </c>
      <c r="G6072">
        <v>207613967</v>
      </c>
      <c r="I6072" t="s">
        <v>3622</v>
      </c>
      <c r="J6072" t="s">
        <v>7717</v>
      </c>
      <c r="K6072" t="s">
        <v>3624</v>
      </c>
      <c r="L6072" t="s">
        <v>7718</v>
      </c>
      <c r="M6072">
        <v>10.5</v>
      </c>
      <c r="N6072">
        <v>19</v>
      </c>
      <c r="O6072">
        <v>10</v>
      </c>
      <c r="P6072">
        <v>10.5</v>
      </c>
      <c r="Q6072">
        <v>19</v>
      </c>
      <c r="R6072">
        <v>8.6999999999999993</v>
      </c>
      <c r="S6072" t="b">
        <v>0</v>
      </c>
      <c r="T6072" t="b">
        <v>0</v>
      </c>
      <c r="U6072" t="b">
        <v>0</v>
      </c>
      <c r="V6072">
        <v>18000</v>
      </c>
      <c r="W6072">
        <v>11500</v>
      </c>
      <c r="X6072">
        <v>2.57</v>
      </c>
      <c r="Y6072">
        <v>14370</v>
      </c>
      <c r="Z6072">
        <v>2.4900000000000002</v>
      </c>
    </row>
    <row r="6073" spans="1:26">
      <c r="A6073">
        <v>207613965</v>
      </c>
      <c r="B6073" t="s">
        <v>7552</v>
      </c>
      <c r="C6073" t="s">
        <v>3597</v>
      </c>
      <c r="D6073" t="s">
        <v>4034</v>
      </c>
      <c r="E6073" t="s">
        <v>6435</v>
      </c>
      <c r="F6073" t="s">
        <v>3621</v>
      </c>
      <c r="G6073">
        <v>207613965</v>
      </c>
      <c r="I6073" t="s">
        <v>3622</v>
      </c>
      <c r="J6073" t="s">
        <v>7715</v>
      </c>
      <c r="K6073" t="s">
        <v>3624</v>
      </c>
      <c r="L6073" t="s">
        <v>7716</v>
      </c>
      <c r="M6073">
        <v>12.6</v>
      </c>
      <c r="N6073">
        <v>21.5</v>
      </c>
      <c r="O6073">
        <v>10</v>
      </c>
      <c r="P6073">
        <v>12.6</v>
      </c>
      <c r="Q6073">
        <v>21.7</v>
      </c>
      <c r="R6073">
        <v>9.1</v>
      </c>
      <c r="S6073" t="b">
        <v>0</v>
      </c>
      <c r="T6073" t="b">
        <v>0</v>
      </c>
      <c r="U6073" t="b">
        <v>0</v>
      </c>
      <c r="V6073">
        <v>9000</v>
      </c>
      <c r="W6073">
        <v>6900</v>
      </c>
      <c r="X6073">
        <v>2.5299999999999998</v>
      </c>
      <c r="Y6073">
        <v>7500</v>
      </c>
      <c r="Z6073">
        <v>2.02</v>
      </c>
    </row>
    <row r="6074" spans="1:26">
      <c r="A6074">
        <v>207613963</v>
      </c>
      <c r="B6074" t="s">
        <v>7552</v>
      </c>
      <c r="C6074" t="s">
        <v>3597</v>
      </c>
      <c r="D6074" t="s">
        <v>4034</v>
      </c>
      <c r="E6074" t="s">
        <v>6435</v>
      </c>
      <c r="F6074" t="s">
        <v>3621</v>
      </c>
      <c r="G6074">
        <v>207613963</v>
      </c>
      <c r="I6074" t="s">
        <v>3622</v>
      </c>
      <c r="J6074" t="s">
        <v>7713</v>
      </c>
      <c r="K6074" t="s">
        <v>3624</v>
      </c>
      <c r="L6074" t="s">
        <v>7714</v>
      </c>
      <c r="M6074">
        <v>12.5</v>
      </c>
      <c r="N6074">
        <v>20.5</v>
      </c>
      <c r="O6074">
        <v>10</v>
      </c>
      <c r="P6074">
        <v>12.5</v>
      </c>
      <c r="Q6074">
        <v>21.5</v>
      </c>
      <c r="R6074">
        <v>9</v>
      </c>
      <c r="S6074" t="b">
        <v>0</v>
      </c>
      <c r="T6074" t="b">
        <v>0</v>
      </c>
      <c r="U6074" t="b">
        <v>0</v>
      </c>
      <c r="V6074">
        <v>9000</v>
      </c>
      <c r="W6074">
        <v>6800</v>
      </c>
      <c r="X6074">
        <v>2.46</v>
      </c>
      <c r="Y6074">
        <v>8044</v>
      </c>
      <c r="Z6074">
        <v>2.12</v>
      </c>
    </row>
    <row r="6075" spans="1:26">
      <c r="A6075">
        <v>210568248</v>
      </c>
      <c r="B6075" t="s">
        <v>7552</v>
      </c>
      <c r="C6075" t="s">
        <v>3597</v>
      </c>
      <c r="D6075" t="s">
        <v>4034</v>
      </c>
      <c r="E6075" t="s">
        <v>5235</v>
      </c>
      <c r="F6075" t="s">
        <v>3621</v>
      </c>
      <c r="G6075">
        <v>210568248</v>
      </c>
      <c r="I6075" t="s">
        <v>3622</v>
      </c>
      <c r="J6075" t="s">
        <v>6404</v>
      </c>
      <c r="K6075" t="s">
        <v>3624</v>
      </c>
      <c r="L6075" t="s">
        <v>7712</v>
      </c>
      <c r="M6075">
        <v>11</v>
      </c>
      <c r="N6075">
        <v>20.2</v>
      </c>
      <c r="O6075">
        <v>11.6</v>
      </c>
      <c r="P6075">
        <v>11</v>
      </c>
      <c r="Q6075">
        <v>20.5</v>
      </c>
      <c r="R6075">
        <v>11.5</v>
      </c>
      <c r="S6075" t="b">
        <v>0</v>
      </c>
      <c r="T6075" t="b">
        <v>0</v>
      </c>
      <c r="U6075" t="b">
        <v>1</v>
      </c>
      <c r="V6075">
        <v>24000</v>
      </c>
      <c r="W6075">
        <v>21000</v>
      </c>
      <c r="X6075">
        <v>2.64</v>
      </c>
      <c r="Y6075">
        <v>24000</v>
      </c>
      <c r="Z6075">
        <v>2.17</v>
      </c>
    </row>
    <row r="6076" spans="1:26">
      <c r="A6076">
        <v>207641344</v>
      </c>
      <c r="B6076" t="s">
        <v>7552</v>
      </c>
      <c r="C6076" t="s">
        <v>3597</v>
      </c>
      <c r="D6076" t="s">
        <v>4034</v>
      </c>
      <c r="E6076" t="s">
        <v>6435</v>
      </c>
      <c r="F6076" t="s">
        <v>3621</v>
      </c>
      <c r="G6076">
        <v>207641344</v>
      </c>
      <c r="I6076" t="s">
        <v>3622</v>
      </c>
      <c r="J6076" t="s">
        <v>7690</v>
      </c>
      <c r="K6076" t="s">
        <v>3624</v>
      </c>
      <c r="L6076" t="s">
        <v>7711</v>
      </c>
      <c r="M6076">
        <v>11</v>
      </c>
      <c r="N6076">
        <v>20.2</v>
      </c>
      <c r="O6076">
        <v>11.6</v>
      </c>
      <c r="P6076">
        <v>11</v>
      </c>
      <c r="Q6076">
        <v>20.5</v>
      </c>
      <c r="R6076">
        <v>11.5</v>
      </c>
      <c r="S6076" t="b">
        <v>0</v>
      </c>
      <c r="T6076" t="b">
        <v>0</v>
      </c>
      <c r="U6076" t="b">
        <v>1</v>
      </c>
      <c r="V6076">
        <v>24000</v>
      </c>
      <c r="W6076">
        <v>21000</v>
      </c>
      <c r="X6076">
        <v>2.64</v>
      </c>
      <c r="Y6076">
        <v>24000</v>
      </c>
      <c r="Z6076">
        <v>2.17</v>
      </c>
    </row>
    <row r="6077" spans="1:26">
      <c r="A6077">
        <v>207657400</v>
      </c>
      <c r="B6077" t="s">
        <v>7552</v>
      </c>
      <c r="C6077" t="s">
        <v>3597</v>
      </c>
      <c r="D6077" t="s">
        <v>4034</v>
      </c>
      <c r="E6077" t="s">
        <v>5235</v>
      </c>
      <c r="F6077" t="s">
        <v>3621</v>
      </c>
      <c r="G6077">
        <v>207657400</v>
      </c>
      <c r="I6077" t="s">
        <v>3622</v>
      </c>
      <c r="J6077" t="s">
        <v>6404</v>
      </c>
      <c r="K6077" t="s">
        <v>3624</v>
      </c>
      <c r="L6077" t="s">
        <v>7710</v>
      </c>
      <c r="M6077">
        <v>11</v>
      </c>
      <c r="N6077">
        <v>20.2</v>
      </c>
      <c r="O6077">
        <v>11.6</v>
      </c>
      <c r="P6077">
        <v>11</v>
      </c>
      <c r="Q6077">
        <v>20.5</v>
      </c>
      <c r="R6077">
        <v>11.5</v>
      </c>
      <c r="S6077" t="b">
        <v>0</v>
      </c>
      <c r="T6077" t="b">
        <v>0</v>
      </c>
      <c r="U6077" t="b">
        <v>1</v>
      </c>
      <c r="V6077">
        <v>24000</v>
      </c>
      <c r="W6077">
        <v>21000</v>
      </c>
      <c r="X6077">
        <v>2.64</v>
      </c>
      <c r="Y6077">
        <v>24000</v>
      </c>
      <c r="Z6077">
        <v>2.17</v>
      </c>
    </row>
    <row r="6078" spans="1:26">
      <c r="A6078">
        <v>207657393</v>
      </c>
      <c r="B6078" t="s">
        <v>7552</v>
      </c>
      <c r="C6078" t="s">
        <v>3597</v>
      </c>
      <c r="D6078" t="s">
        <v>4034</v>
      </c>
      <c r="E6078" t="s">
        <v>5235</v>
      </c>
      <c r="F6078" t="s">
        <v>3621</v>
      </c>
      <c r="G6078">
        <v>207657393</v>
      </c>
      <c r="I6078" t="s">
        <v>3622</v>
      </c>
      <c r="J6078" t="s">
        <v>7708</v>
      </c>
      <c r="K6078" t="s">
        <v>3624</v>
      </c>
      <c r="L6078" t="s">
        <v>7709</v>
      </c>
      <c r="M6078">
        <v>15.8</v>
      </c>
      <c r="N6078">
        <v>26.5</v>
      </c>
      <c r="O6078">
        <v>14</v>
      </c>
      <c r="P6078">
        <v>15.8</v>
      </c>
      <c r="Q6078">
        <v>26.5</v>
      </c>
      <c r="R6078">
        <v>13.6</v>
      </c>
      <c r="S6078" t="b">
        <v>0</v>
      </c>
      <c r="T6078" t="b">
        <v>0</v>
      </c>
      <c r="U6078" t="b">
        <v>1</v>
      </c>
      <c r="V6078">
        <v>6000</v>
      </c>
      <c r="W6078">
        <v>8500</v>
      </c>
      <c r="X6078">
        <v>2.9</v>
      </c>
      <c r="Y6078">
        <v>10041</v>
      </c>
      <c r="Z6078">
        <v>2.4500000000000002</v>
      </c>
    </row>
    <row r="6079" spans="1:26">
      <c r="A6079">
        <v>207571417</v>
      </c>
      <c r="B6079" t="s">
        <v>7552</v>
      </c>
      <c r="C6079" t="s">
        <v>3597</v>
      </c>
      <c r="D6079" t="s">
        <v>4034</v>
      </c>
      <c r="E6079" t="s">
        <v>6435</v>
      </c>
      <c r="F6079" t="s">
        <v>3621</v>
      </c>
      <c r="G6079">
        <v>207571417</v>
      </c>
      <c r="I6079" t="s">
        <v>3622</v>
      </c>
      <c r="J6079" t="s">
        <v>7706</v>
      </c>
      <c r="K6079" t="s">
        <v>3624</v>
      </c>
      <c r="L6079" t="s">
        <v>7707</v>
      </c>
      <c r="M6079">
        <v>8.5</v>
      </c>
      <c r="N6079">
        <v>17.5</v>
      </c>
      <c r="O6079">
        <v>12</v>
      </c>
      <c r="P6079">
        <v>8.5</v>
      </c>
      <c r="Q6079">
        <v>17.5</v>
      </c>
      <c r="R6079">
        <v>8.6999999999999993</v>
      </c>
      <c r="S6079" t="b">
        <v>0</v>
      </c>
      <c r="T6079" t="b">
        <v>0</v>
      </c>
      <c r="U6079" t="b">
        <v>0</v>
      </c>
      <c r="V6079">
        <v>36000</v>
      </c>
      <c r="W6079">
        <v>24000</v>
      </c>
      <c r="X6079">
        <v>2</v>
      </c>
      <c r="Y6079">
        <v>24160</v>
      </c>
      <c r="Z6079">
        <v>1.98</v>
      </c>
    </row>
    <row r="6080" spans="1:26">
      <c r="A6080">
        <v>207657626</v>
      </c>
      <c r="B6080" t="s">
        <v>7552</v>
      </c>
      <c r="C6080" t="s">
        <v>3597</v>
      </c>
      <c r="D6080" t="s">
        <v>4034</v>
      </c>
      <c r="E6080" t="s">
        <v>6435</v>
      </c>
      <c r="F6080" t="s">
        <v>3621</v>
      </c>
      <c r="G6080">
        <v>207657626</v>
      </c>
      <c r="I6080" t="s">
        <v>3622</v>
      </c>
      <c r="J6080" t="s">
        <v>7706</v>
      </c>
      <c r="K6080" t="s">
        <v>3624</v>
      </c>
      <c r="L6080" t="s">
        <v>7707</v>
      </c>
      <c r="M6080">
        <v>8.5</v>
      </c>
      <c r="N6080">
        <v>17.5</v>
      </c>
      <c r="O6080">
        <v>12</v>
      </c>
      <c r="P6080">
        <v>8.5</v>
      </c>
      <c r="Q6080">
        <v>17.5</v>
      </c>
      <c r="R6080">
        <v>8.6999999999999993</v>
      </c>
      <c r="S6080" t="b">
        <v>0</v>
      </c>
      <c r="T6080" t="b">
        <v>0</v>
      </c>
      <c r="U6080" t="b">
        <v>0</v>
      </c>
      <c r="V6080">
        <v>36000</v>
      </c>
      <c r="W6080">
        <v>24000</v>
      </c>
      <c r="X6080">
        <v>2</v>
      </c>
      <c r="Y6080">
        <v>24160</v>
      </c>
      <c r="Z6080">
        <v>1.98</v>
      </c>
    </row>
    <row r="6081" spans="1:26">
      <c r="A6081">
        <v>210568247</v>
      </c>
      <c r="B6081" t="s">
        <v>7552</v>
      </c>
      <c r="C6081" t="s">
        <v>3597</v>
      </c>
      <c r="D6081" t="s">
        <v>4034</v>
      </c>
      <c r="E6081" t="s">
        <v>5235</v>
      </c>
      <c r="F6081" t="s">
        <v>3753</v>
      </c>
      <c r="G6081">
        <v>210568247</v>
      </c>
      <c r="I6081" t="s">
        <v>3601</v>
      </c>
      <c r="J6081" t="s">
        <v>6404</v>
      </c>
      <c r="K6081" t="s">
        <v>3624</v>
      </c>
      <c r="L6081" t="s">
        <v>6766</v>
      </c>
      <c r="M6081">
        <v>12.5</v>
      </c>
      <c r="N6081">
        <v>20.6</v>
      </c>
      <c r="O6081">
        <v>12.6</v>
      </c>
      <c r="P6081">
        <v>12</v>
      </c>
      <c r="Q6081">
        <v>19.2</v>
      </c>
      <c r="R6081">
        <v>10.5</v>
      </c>
      <c r="S6081" t="b">
        <v>0</v>
      </c>
      <c r="T6081" t="b">
        <v>0</v>
      </c>
      <c r="U6081" t="b">
        <v>1</v>
      </c>
      <c r="V6081">
        <v>24000</v>
      </c>
      <c r="W6081">
        <v>21000</v>
      </c>
      <c r="X6081">
        <v>2.64</v>
      </c>
      <c r="Y6081">
        <v>24000</v>
      </c>
      <c r="Z6081">
        <v>2.4</v>
      </c>
    </row>
    <row r="6082" spans="1:26">
      <c r="A6082">
        <v>206900430</v>
      </c>
      <c r="B6082" t="s">
        <v>7552</v>
      </c>
      <c r="C6082" t="s">
        <v>3597</v>
      </c>
      <c r="D6082" t="s">
        <v>4034</v>
      </c>
      <c r="E6082" t="s">
        <v>4883</v>
      </c>
      <c r="F6082" t="s">
        <v>3753</v>
      </c>
      <c r="G6082">
        <v>206900430</v>
      </c>
      <c r="I6082" t="s">
        <v>3601</v>
      </c>
      <c r="J6082" t="s">
        <v>6513</v>
      </c>
      <c r="K6082" t="s">
        <v>3624</v>
      </c>
      <c r="L6082" t="s">
        <v>4868</v>
      </c>
      <c r="M6082">
        <v>12.5</v>
      </c>
      <c r="N6082">
        <v>20.6</v>
      </c>
      <c r="O6082">
        <v>12.6</v>
      </c>
      <c r="P6082">
        <v>12</v>
      </c>
      <c r="Q6082">
        <v>19.2</v>
      </c>
      <c r="R6082">
        <v>10.5</v>
      </c>
      <c r="S6082" t="b">
        <v>0</v>
      </c>
      <c r="T6082" t="b">
        <v>0</v>
      </c>
      <c r="U6082" t="b">
        <v>1</v>
      </c>
      <c r="V6082">
        <v>24000</v>
      </c>
      <c r="W6082">
        <v>21000</v>
      </c>
      <c r="X6082">
        <v>2.64</v>
      </c>
      <c r="Y6082">
        <v>24000</v>
      </c>
      <c r="Z6082">
        <v>2.4</v>
      </c>
    </row>
    <row r="6083" spans="1:26">
      <c r="A6083">
        <v>207641348</v>
      </c>
      <c r="B6083" t="s">
        <v>7552</v>
      </c>
      <c r="C6083" t="s">
        <v>3597</v>
      </c>
      <c r="D6083" t="s">
        <v>4034</v>
      </c>
      <c r="E6083" t="s">
        <v>6435</v>
      </c>
      <c r="F6083" t="s">
        <v>3753</v>
      </c>
      <c r="G6083">
        <v>207641348</v>
      </c>
      <c r="I6083" t="s">
        <v>3601</v>
      </c>
      <c r="J6083" t="s">
        <v>7690</v>
      </c>
      <c r="K6083" t="s">
        <v>3624</v>
      </c>
      <c r="L6083" t="s">
        <v>6439</v>
      </c>
      <c r="M6083">
        <v>12.5</v>
      </c>
      <c r="N6083">
        <v>20.6</v>
      </c>
      <c r="O6083">
        <v>12.6</v>
      </c>
      <c r="P6083">
        <v>12</v>
      </c>
      <c r="Q6083">
        <v>19.2</v>
      </c>
      <c r="R6083">
        <v>10.5</v>
      </c>
      <c r="S6083" t="b">
        <v>0</v>
      </c>
      <c r="T6083" t="b">
        <v>0</v>
      </c>
      <c r="U6083" t="b">
        <v>1</v>
      </c>
      <c r="V6083">
        <v>24000</v>
      </c>
      <c r="W6083">
        <v>21000</v>
      </c>
      <c r="X6083">
        <v>2.64</v>
      </c>
      <c r="Y6083">
        <v>24000</v>
      </c>
      <c r="Z6083">
        <v>2.4</v>
      </c>
    </row>
    <row r="6084" spans="1:26">
      <c r="A6084">
        <v>206900422</v>
      </c>
      <c r="B6084" t="s">
        <v>7552</v>
      </c>
      <c r="C6084" t="s">
        <v>3597</v>
      </c>
      <c r="D6084" t="s">
        <v>4034</v>
      </c>
      <c r="E6084" t="s">
        <v>4866</v>
      </c>
      <c r="F6084" t="s">
        <v>3753</v>
      </c>
      <c r="G6084">
        <v>206900422</v>
      </c>
      <c r="I6084" t="s">
        <v>3601</v>
      </c>
      <c r="J6084" t="s">
        <v>6513</v>
      </c>
      <c r="K6084" t="s">
        <v>3624</v>
      </c>
      <c r="L6084" t="s">
        <v>4868</v>
      </c>
      <c r="M6084">
        <v>12.5</v>
      </c>
      <c r="N6084">
        <v>20.6</v>
      </c>
      <c r="O6084">
        <v>12.6</v>
      </c>
      <c r="P6084">
        <v>12</v>
      </c>
      <c r="Q6084">
        <v>19.2</v>
      </c>
      <c r="R6084">
        <v>10.5</v>
      </c>
      <c r="S6084" t="b">
        <v>0</v>
      </c>
      <c r="T6084" t="b">
        <v>0</v>
      </c>
      <c r="U6084" t="b">
        <v>1</v>
      </c>
      <c r="V6084">
        <v>24000</v>
      </c>
      <c r="W6084">
        <v>21000</v>
      </c>
      <c r="X6084">
        <v>2.64</v>
      </c>
      <c r="Y6084">
        <v>24000</v>
      </c>
      <c r="Z6084">
        <v>2.4</v>
      </c>
    </row>
    <row r="6085" spans="1:26">
      <c r="A6085">
        <v>206347321</v>
      </c>
      <c r="B6085" t="s">
        <v>7552</v>
      </c>
      <c r="C6085" t="s">
        <v>3597</v>
      </c>
      <c r="D6085" t="s">
        <v>4034</v>
      </c>
      <c r="E6085" t="s">
        <v>5235</v>
      </c>
      <c r="F6085" t="s">
        <v>3753</v>
      </c>
      <c r="G6085">
        <v>206347321</v>
      </c>
      <c r="I6085" t="s">
        <v>3601</v>
      </c>
      <c r="J6085" t="s">
        <v>6412</v>
      </c>
      <c r="K6085" t="s">
        <v>3624</v>
      </c>
      <c r="L6085" t="s">
        <v>6766</v>
      </c>
      <c r="M6085">
        <v>12.5</v>
      </c>
      <c r="N6085">
        <v>20.6</v>
      </c>
      <c r="O6085">
        <v>12.6</v>
      </c>
      <c r="P6085">
        <v>12</v>
      </c>
      <c r="Q6085">
        <v>19.2</v>
      </c>
      <c r="R6085">
        <v>10.5</v>
      </c>
      <c r="S6085" t="b">
        <v>0</v>
      </c>
      <c r="T6085" t="b">
        <v>0</v>
      </c>
      <c r="U6085" t="b">
        <v>1</v>
      </c>
      <c r="V6085">
        <v>24000</v>
      </c>
      <c r="W6085">
        <v>21000</v>
      </c>
      <c r="X6085">
        <v>2.64</v>
      </c>
      <c r="Y6085">
        <v>24000</v>
      </c>
      <c r="Z6085">
        <v>2.4</v>
      </c>
    </row>
    <row r="6086" spans="1:26">
      <c r="A6086">
        <v>206347323</v>
      </c>
      <c r="B6086" t="s">
        <v>7552</v>
      </c>
      <c r="C6086" t="s">
        <v>3597</v>
      </c>
      <c r="D6086" t="s">
        <v>4034</v>
      </c>
      <c r="E6086" t="s">
        <v>5235</v>
      </c>
      <c r="F6086" t="s">
        <v>3787</v>
      </c>
      <c r="G6086">
        <v>206347323</v>
      </c>
      <c r="I6086" t="s">
        <v>3622</v>
      </c>
      <c r="J6086" t="s">
        <v>6412</v>
      </c>
      <c r="K6086" t="s">
        <v>3624</v>
      </c>
      <c r="L6086" t="s">
        <v>7704</v>
      </c>
      <c r="M6086">
        <v>11.5</v>
      </c>
      <c r="N6086">
        <v>20.2</v>
      </c>
      <c r="O6086">
        <v>11.6</v>
      </c>
      <c r="P6086">
        <v>11.7</v>
      </c>
      <c r="Q6086">
        <v>20.5</v>
      </c>
      <c r="R6086">
        <v>11</v>
      </c>
      <c r="S6086" t="b">
        <v>0</v>
      </c>
      <c r="T6086" t="b">
        <v>0</v>
      </c>
      <c r="U6086" t="b">
        <v>1</v>
      </c>
      <c r="V6086">
        <v>24000</v>
      </c>
      <c r="W6086">
        <v>19000</v>
      </c>
      <c r="X6086">
        <v>2.64</v>
      </c>
      <c r="Y6086">
        <v>28000</v>
      </c>
      <c r="Z6086">
        <v>2.1</v>
      </c>
    </row>
    <row r="6087" spans="1:26">
      <c r="A6087">
        <v>207641351</v>
      </c>
      <c r="B6087" t="s">
        <v>7552</v>
      </c>
      <c r="C6087" t="s">
        <v>3597</v>
      </c>
      <c r="D6087" t="s">
        <v>4034</v>
      </c>
      <c r="E6087" t="s">
        <v>6435</v>
      </c>
      <c r="F6087" t="s">
        <v>3787</v>
      </c>
      <c r="G6087">
        <v>207641351</v>
      </c>
      <c r="I6087" t="s">
        <v>3622</v>
      </c>
      <c r="J6087" t="s">
        <v>7690</v>
      </c>
      <c r="K6087" t="s">
        <v>3624</v>
      </c>
      <c r="L6087" t="s">
        <v>7705</v>
      </c>
      <c r="M6087">
        <v>11.5</v>
      </c>
      <c r="N6087">
        <v>20.2</v>
      </c>
      <c r="O6087">
        <v>11.6</v>
      </c>
      <c r="P6087">
        <v>11.7</v>
      </c>
      <c r="Q6087">
        <v>20.5</v>
      </c>
      <c r="R6087">
        <v>11</v>
      </c>
      <c r="S6087" t="b">
        <v>0</v>
      </c>
      <c r="T6087" t="b">
        <v>0</v>
      </c>
      <c r="U6087" t="b">
        <v>1</v>
      </c>
      <c r="V6087">
        <v>24000</v>
      </c>
      <c r="W6087">
        <v>19000</v>
      </c>
      <c r="X6087">
        <v>2.64</v>
      </c>
      <c r="Y6087">
        <v>28000</v>
      </c>
      <c r="Z6087">
        <v>2.1</v>
      </c>
    </row>
    <row r="6088" spans="1:26">
      <c r="A6088">
        <v>210568252</v>
      </c>
      <c r="B6088" t="s">
        <v>7552</v>
      </c>
      <c r="C6088" t="s">
        <v>3597</v>
      </c>
      <c r="D6088" t="s">
        <v>4034</v>
      </c>
      <c r="E6088" t="s">
        <v>5235</v>
      </c>
      <c r="F6088" t="s">
        <v>3787</v>
      </c>
      <c r="G6088">
        <v>210568252</v>
      </c>
      <c r="I6088" t="s">
        <v>3622</v>
      </c>
      <c r="J6088" t="s">
        <v>6404</v>
      </c>
      <c r="K6088" t="s">
        <v>3624</v>
      </c>
      <c r="L6088" t="s">
        <v>7704</v>
      </c>
      <c r="M6088">
        <v>11.5</v>
      </c>
      <c r="N6088">
        <v>20.2</v>
      </c>
      <c r="O6088">
        <v>11.6</v>
      </c>
      <c r="P6088">
        <v>11.7</v>
      </c>
      <c r="Q6088">
        <v>20.5</v>
      </c>
      <c r="R6088">
        <v>11</v>
      </c>
      <c r="S6088" t="b">
        <v>0</v>
      </c>
      <c r="T6088" t="b">
        <v>0</v>
      </c>
      <c r="U6088" t="b">
        <v>1</v>
      </c>
      <c r="V6088">
        <v>24000</v>
      </c>
      <c r="W6088">
        <v>19000</v>
      </c>
      <c r="X6088">
        <v>2.64</v>
      </c>
      <c r="Y6088">
        <v>28000</v>
      </c>
      <c r="Z6088">
        <v>2.1</v>
      </c>
    </row>
    <row r="6089" spans="1:26">
      <c r="A6089">
        <v>206900426</v>
      </c>
      <c r="B6089" t="s">
        <v>7552</v>
      </c>
      <c r="C6089" t="s">
        <v>3597</v>
      </c>
      <c r="D6089" t="s">
        <v>4034</v>
      </c>
      <c r="E6089" t="s">
        <v>4866</v>
      </c>
      <c r="F6089" t="s">
        <v>3849</v>
      </c>
      <c r="G6089">
        <v>206900426</v>
      </c>
      <c r="I6089" t="s">
        <v>3622</v>
      </c>
      <c r="J6089" t="s">
        <v>6746</v>
      </c>
      <c r="K6089" t="s">
        <v>3624</v>
      </c>
      <c r="L6089" t="s">
        <v>4880</v>
      </c>
      <c r="M6089">
        <v>12.5</v>
      </c>
      <c r="N6089">
        <v>20</v>
      </c>
      <c r="O6089">
        <v>10.3</v>
      </c>
      <c r="P6089">
        <v>12.5</v>
      </c>
      <c r="Q6089">
        <v>20</v>
      </c>
      <c r="R6089">
        <v>9.5</v>
      </c>
      <c r="S6089" t="b">
        <v>0</v>
      </c>
      <c r="T6089" t="b">
        <v>0</v>
      </c>
      <c r="U6089" t="b">
        <v>1</v>
      </c>
      <c r="V6089">
        <v>16000</v>
      </c>
      <c r="W6089">
        <v>15600</v>
      </c>
      <c r="X6089">
        <v>2.2400000000000002</v>
      </c>
      <c r="Y6089">
        <v>20000</v>
      </c>
      <c r="Z6089">
        <v>1.78</v>
      </c>
    </row>
    <row r="6090" spans="1:26">
      <c r="A6090">
        <v>206347317</v>
      </c>
      <c r="B6090" t="s">
        <v>7552</v>
      </c>
      <c r="C6090" t="s">
        <v>3597</v>
      </c>
      <c r="D6090" t="s">
        <v>4034</v>
      </c>
      <c r="E6090" t="s">
        <v>5235</v>
      </c>
      <c r="F6090" t="s">
        <v>3849</v>
      </c>
      <c r="G6090">
        <v>206347317</v>
      </c>
      <c r="I6090" t="s">
        <v>3622</v>
      </c>
      <c r="J6090" t="s">
        <v>6411</v>
      </c>
      <c r="K6090" t="s">
        <v>3624</v>
      </c>
      <c r="L6090" t="s">
        <v>7702</v>
      </c>
      <c r="M6090">
        <v>12.5</v>
      </c>
      <c r="N6090">
        <v>20</v>
      </c>
      <c r="O6090">
        <v>10.3</v>
      </c>
      <c r="P6090">
        <v>12.5</v>
      </c>
      <c r="Q6090">
        <v>20</v>
      </c>
      <c r="R6090">
        <v>9.5</v>
      </c>
      <c r="S6090" t="b">
        <v>0</v>
      </c>
      <c r="T6090" t="b">
        <v>0</v>
      </c>
      <c r="U6090" t="b">
        <v>1</v>
      </c>
      <c r="V6090">
        <v>16000</v>
      </c>
      <c r="W6090">
        <v>15600</v>
      </c>
      <c r="X6090">
        <v>2.2400000000000002</v>
      </c>
      <c r="Y6090">
        <v>20000</v>
      </c>
      <c r="Z6090">
        <v>1.78</v>
      </c>
    </row>
    <row r="6091" spans="1:26">
      <c r="A6091">
        <v>206900434</v>
      </c>
      <c r="B6091" t="s">
        <v>7552</v>
      </c>
      <c r="C6091" t="s">
        <v>3597</v>
      </c>
      <c r="D6091" t="s">
        <v>4034</v>
      </c>
      <c r="E6091" t="s">
        <v>4883</v>
      </c>
      <c r="F6091" t="s">
        <v>3849</v>
      </c>
      <c r="G6091">
        <v>206900434</v>
      </c>
      <c r="I6091" t="s">
        <v>3622</v>
      </c>
      <c r="J6091" t="s">
        <v>6746</v>
      </c>
      <c r="K6091" t="s">
        <v>3624</v>
      </c>
      <c r="L6091" t="s">
        <v>4880</v>
      </c>
      <c r="M6091">
        <v>12.5</v>
      </c>
      <c r="N6091">
        <v>20</v>
      </c>
      <c r="O6091">
        <v>10.3</v>
      </c>
      <c r="P6091">
        <v>12.5</v>
      </c>
      <c r="Q6091">
        <v>20</v>
      </c>
      <c r="R6091">
        <v>9.5</v>
      </c>
      <c r="S6091" t="b">
        <v>0</v>
      </c>
      <c r="T6091" t="b">
        <v>0</v>
      </c>
      <c r="U6091" t="b">
        <v>1</v>
      </c>
      <c r="V6091">
        <v>16000</v>
      </c>
      <c r="W6091">
        <v>15600</v>
      </c>
      <c r="X6091">
        <v>2.2400000000000002</v>
      </c>
      <c r="Y6091">
        <v>20000</v>
      </c>
      <c r="Z6091">
        <v>1.78</v>
      </c>
    </row>
    <row r="6092" spans="1:26">
      <c r="A6092">
        <v>207641343</v>
      </c>
      <c r="B6092" t="s">
        <v>7552</v>
      </c>
      <c r="C6092" t="s">
        <v>3597</v>
      </c>
      <c r="D6092" t="s">
        <v>4034</v>
      </c>
      <c r="E6092" t="s">
        <v>6435</v>
      </c>
      <c r="F6092" t="s">
        <v>3849</v>
      </c>
      <c r="G6092">
        <v>207641343</v>
      </c>
      <c r="I6092" t="s">
        <v>3622</v>
      </c>
      <c r="J6092" t="s">
        <v>7688</v>
      </c>
      <c r="K6092" t="s">
        <v>3624</v>
      </c>
      <c r="L6092" t="s">
        <v>7703</v>
      </c>
      <c r="M6092">
        <v>12.5</v>
      </c>
      <c r="N6092">
        <v>20</v>
      </c>
      <c r="O6092">
        <v>10.3</v>
      </c>
      <c r="P6092">
        <v>12.5</v>
      </c>
      <c r="Q6092">
        <v>20</v>
      </c>
      <c r="R6092">
        <v>9.5</v>
      </c>
      <c r="S6092" t="b">
        <v>0</v>
      </c>
      <c r="T6092" t="b">
        <v>0</v>
      </c>
      <c r="U6092" t="b">
        <v>1</v>
      </c>
      <c r="V6092">
        <v>16000</v>
      </c>
      <c r="W6092">
        <v>15600</v>
      </c>
      <c r="X6092">
        <v>2.2400000000000002</v>
      </c>
      <c r="Y6092">
        <v>20000</v>
      </c>
      <c r="Z6092">
        <v>1.78</v>
      </c>
    </row>
    <row r="6093" spans="1:26">
      <c r="A6093">
        <v>210568254</v>
      </c>
      <c r="B6093" t="s">
        <v>7552</v>
      </c>
      <c r="C6093" t="s">
        <v>3597</v>
      </c>
      <c r="D6093" t="s">
        <v>4034</v>
      </c>
      <c r="E6093" t="s">
        <v>5235</v>
      </c>
      <c r="F6093" t="s">
        <v>3849</v>
      </c>
      <c r="G6093">
        <v>210568254</v>
      </c>
      <c r="I6093" t="s">
        <v>3622</v>
      </c>
      <c r="J6093" t="s">
        <v>6400</v>
      </c>
      <c r="K6093" t="s">
        <v>3624</v>
      </c>
      <c r="L6093" t="s">
        <v>7702</v>
      </c>
      <c r="M6093">
        <v>12.5</v>
      </c>
      <c r="N6093">
        <v>20</v>
      </c>
      <c r="O6093">
        <v>10.3</v>
      </c>
      <c r="P6093">
        <v>12.5</v>
      </c>
      <c r="Q6093">
        <v>20</v>
      </c>
      <c r="R6093">
        <v>9.5</v>
      </c>
      <c r="S6093" t="b">
        <v>0</v>
      </c>
      <c r="T6093" t="b">
        <v>0</v>
      </c>
      <c r="U6093" t="b">
        <v>1</v>
      </c>
      <c r="V6093">
        <v>16000</v>
      </c>
      <c r="W6093">
        <v>15600</v>
      </c>
      <c r="X6093">
        <v>2.2400000000000002</v>
      </c>
      <c r="Y6093">
        <v>20000</v>
      </c>
      <c r="Z6093">
        <v>1.78</v>
      </c>
    </row>
    <row r="6094" spans="1:26">
      <c r="A6094">
        <v>210568250</v>
      </c>
      <c r="B6094" t="s">
        <v>7552</v>
      </c>
      <c r="C6094" t="s">
        <v>3597</v>
      </c>
      <c r="D6094" t="s">
        <v>4034</v>
      </c>
      <c r="E6094" t="s">
        <v>5235</v>
      </c>
      <c r="F6094" t="s">
        <v>3787</v>
      </c>
      <c r="G6094">
        <v>210568250</v>
      </c>
      <c r="I6094" t="s">
        <v>3622</v>
      </c>
      <c r="J6094" t="s">
        <v>6400</v>
      </c>
      <c r="K6094" t="s">
        <v>3624</v>
      </c>
      <c r="L6094" t="s">
        <v>7700</v>
      </c>
      <c r="M6094">
        <v>12.5</v>
      </c>
      <c r="N6094">
        <v>20.2</v>
      </c>
      <c r="O6094">
        <v>10.6</v>
      </c>
      <c r="P6094">
        <v>12.5</v>
      </c>
      <c r="Q6094">
        <v>20.5</v>
      </c>
      <c r="R6094">
        <v>9.8000000000000007</v>
      </c>
      <c r="S6094" t="b">
        <v>0</v>
      </c>
      <c r="T6094" t="b">
        <v>0</v>
      </c>
      <c r="U6094" t="b">
        <v>1</v>
      </c>
      <c r="V6094">
        <v>17000</v>
      </c>
      <c r="W6094">
        <v>12000</v>
      </c>
      <c r="X6094">
        <v>2.2999999999999998</v>
      </c>
      <c r="Y6094">
        <v>17000</v>
      </c>
      <c r="Z6094">
        <v>1.9</v>
      </c>
    </row>
    <row r="6095" spans="1:26">
      <c r="A6095">
        <v>207641350</v>
      </c>
      <c r="B6095" t="s">
        <v>7552</v>
      </c>
      <c r="C6095" t="s">
        <v>3597</v>
      </c>
      <c r="D6095" t="s">
        <v>4034</v>
      </c>
      <c r="E6095" t="s">
        <v>6435</v>
      </c>
      <c r="F6095" t="s">
        <v>3787</v>
      </c>
      <c r="G6095">
        <v>207641350</v>
      </c>
      <c r="I6095" t="s">
        <v>3622</v>
      </c>
      <c r="J6095" t="s">
        <v>7688</v>
      </c>
      <c r="K6095" t="s">
        <v>3624</v>
      </c>
      <c r="L6095" t="s">
        <v>7701</v>
      </c>
      <c r="M6095">
        <v>12.5</v>
      </c>
      <c r="N6095">
        <v>20.2</v>
      </c>
      <c r="O6095">
        <v>10.6</v>
      </c>
      <c r="P6095">
        <v>12.5</v>
      </c>
      <c r="Q6095">
        <v>20.5</v>
      </c>
      <c r="R6095">
        <v>9.8000000000000007</v>
      </c>
      <c r="S6095" t="b">
        <v>0</v>
      </c>
      <c r="T6095" t="b">
        <v>0</v>
      </c>
      <c r="U6095" t="b">
        <v>1</v>
      </c>
      <c r="V6095">
        <v>17000</v>
      </c>
      <c r="W6095">
        <v>12000</v>
      </c>
      <c r="X6095">
        <v>2.2999999999999998</v>
      </c>
      <c r="Y6095">
        <v>17000</v>
      </c>
      <c r="Z6095">
        <v>1.9</v>
      </c>
    </row>
    <row r="6096" spans="1:26">
      <c r="A6096">
        <v>206347322</v>
      </c>
      <c r="B6096" t="s">
        <v>7552</v>
      </c>
      <c r="C6096" t="s">
        <v>3597</v>
      </c>
      <c r="D6096" t="s">
        <v>4034</v>
      </c>
      <c r="E6096" t="s">
        <v>5235</v>
      </c>
      <c r="F6096" t="s">
        <v>3787</v>
      </c>
      <c r="G6096">
        <v>206347322</v>
      </c>
      <c r="I6096" t="s">
        <v>3622</v>
      </c>
      <c r="J6096" t="s">
        <v>6411</v>
      </c>
      <c r="K6096" t="s">
        <v>3624</v>
      </c>
      <c r="L6096" t="s">
        <v>7700</v>
      </c>
      <c r="M6096">
        <v>12.5</v>
      </c>
      <c r="N6096">
        <v>20.2</v>
      </c>
      <c r="O6096">
        <v>10.6</v>
      </c>
      <c r="P6096">
        <v>12.5</v>
      </c>
      <c r="Q6096">
        <v>20.5</v>
      </c>
      <c r="R6096">
        <v>9.8000000000000007</v>
      </c>
      <c r="S6096" t="b">
        <v>0</v>
      </c>
      <c r="T6096" t="b">
        <v>0</v>
      </c>
      <c r="U6096" t="b">
        <v>1</v>
      </c>
      <c r="V6096">
        <v>17000</v>
      </c>
      <c r="W6096">
        <v>12000</v>
      </c>
      <c r="X6096">
        <v>2.2999999999999998</v>
      </c>
      <c r="Y6096">
        <v>17000</v>
      </c>
      <c r="Z6096">
        <v>1.9</v>
      </c>
    </row>
    <row r="6097" spans="1:26">
      <c r="A6097">
        <v>206347320</v>
      </c>
      <c r="B6097" t="s">
        <v>7552</v>
      </c>
      <c r="C6097" t="s">
        <v>3597</v>
      </c>
      <c r="D6097" t="s">
        <v>4034</v>
      </c>
      <c r="E6097" t="s">
        <v>5235</v>
      </c>
      <c r="F6097" t="s">
        <v>3753</v>
      </c>
      <c r="G6097">
        <v>206347320</v>
      </c>
      <c r="I6097" t="s">
        <v>3601</v>
      </c>
      <c r="J6097" t="s">
        <v>6411</v>
      </c>
      <c r="K6097" t="s">
        <v>3624</v>
      </c>
      <c r="L6097" t="s">
        <v>7698</v>
      </c>
      <c r="M6097">
        <v>12.5</v>
      </c>
      <c r="N6097">
        <v>19.600000000000001</v>
      </c>
      <c r="O6097">
        <v>11</v>
      </c>
      <c r="P6097">
        <v>11.7</v>
      </c>
      <c r="Q6097">
        <v>18</v>
      </c>
      <c r="R6097">
        <v>9.5</v>
      </c>
      <c r="S6097" t="b">
        <v>0</v>
      </c>
      <c r="T6097" t="b">
        <v>0</v>
      </c>
      <c r="U6097" t="b">
        <v>1</v>
      </c>
      <c r="V6097">
        <v>17000</v>
      </c>
      <c r="W6097">
        <v>15000</v>
      </c>
      <c r="X6097">
        <v>2.27</v>
      </c>
      <c r="Y6097">
        <v>19000</v>
      </c>
      <c r="Z6097">
        <v>2.02</v>
      </c>
    </row>
    <row r="6098" spans="1:26">
      <c r="A6098">
        <v>206900421</v>
      </c>
      <c r="B6098" t="s">
        <v>7552</v>
      </c>
      <c r="C6098" t="s">
        <v>3597</v>
      </c>
      <c r="D6098" t="s">
        <v>4034</v>
      </c>
      <c r="E6098" t="s">
        <v>4866</v>
      </c>
      <c r="F6098" t="s">
        <v>3753</v>
      </c>
      <c r="G6098">
        <v>206900421</v>
      </c>
      <c r="I6098" t="s">
        <v>3601</v>
      </c>
      <c r="J6098" t="s">
        <v>6746</v>
      </c>
      <c r="K6098" t="s">
        <v>3624</v>
      </c>
      <c r="L6098" t="s">
        <v>4881</v>
      </c>
      <c r="M6098">
        <v>12.5</v>
      </c>
      <c r="N6098">
        <v>19.600000000000001</v>
      </c>
      <c r="O6098">
        <v>11</v>
      </c>
      <c r="P6098">
        <v>11.7</v>
      </c>
      <c r="Q6098">
        <v>18</v>
      </c>
      <c r="R6098">
        <v>9.5</v>
      </c>
      <c r="S6098" t="b">
        <v>0</v>
      </c>
      <c r="T6098" t="b">
        <v>0</v>
      </c>
      <c r="U6098" t="b">
        <v>1</v>
      </c>
      <c r="V6098">
        <v>17000</v>
      </c>
      <c r="W6098">
        <v>15000</v>
      </c>
      <c r="X6098">
        <v>2.27</v>
      </c>
      <c r="Y6098">
        <v>19000</v>
      </c>
      <c r="Z6098">
        <v>2.02</v>
      </c>
    </row>
    <row r="6099" spans="1:26">
      <c r="A6099">
        <v>206900429</v>
      </c>
      <c r="B6099" t="s">
        <v>7552</v>
      </c>
      <c r="C6099" t="s">
        <v>3597</v>
      </c>
      <c r="D6099" t="s">
        <v>4034</v>
      </c>
      <c r="E6099" t="s">
        <v>4883</v>
      </c>
      <c r="F6099" t="s">
        <v>3753</v>
      </c>
      <c r="G6099">
        <v>206900429</v>
      </c>
      <c r="I6099" t="s">
        <v>3601</v>
      </c>
      <c r="J6099" t="s">
        <v>6746</v>
      </c>
      <c r="K6099" t="s">
        <v>3624</v>
      </c>
      <c r="L6099" t="s">
        <v>4881</v>
      </c>
      <c r="M6099">
        <v>12.5</v>
      </c>
      <c r="N6099">
        <v>19.600000000000001</v>
      </c>
      <c r="O6099">
        <v>11</v>
      </c>
      <c r="P6099">
        <v>11.7</v>
      </c>
      <c r="Q6099">
        <v>18</v>
      </c>
      <c r="R6099">
        <v>9.5</v>
      </c>
      <c r="S6099" t="b">
        <v>0</v>
      </c>
      <c r="T6099" t="b">
        <v>0</v>
      </c>
      <c r="U6099" t="b">
        <v>1</v>
      </c>
      <c r="V6099">
        <v>17000</v>
      </c>
      <c r="W6099">
        <v>15000</v>
      </c>
      <c r="X6099">
        <v>2.27</v>
      </c>
      <c r="Y6099">
        <v>19000</v>
      </c>
      <c r="Z6099">
        <v>2.02</v>
      </c>
    </row>
    <row r="6100" spans="1:26">
      <c r="A6100">
        <v>207641347</v>
      </c>
      <c r="B6100" t="s">
        <v>7552</v>
      </c>
      <c r="C6100" t="s">
        <v>3597</v>
      </c>
      <c r="D6100" t="s">
        <v>4034</v>
      </c>
      <c r="E6100" t="s">
        <v>6435</v>
      </c>
      <c r="F6100" t="s">
        <v>3753</v>
      </c>
      <c r="G6100">
        <v>207641347</v>
      </c>
      <c r="I6100" t="s">
        <v>3601</v>
      </c>
      <c r="J6100" t="s">
        <v>7688</v>
      </c>
      <c r="K6100" t="s">
        <v>3624</v>
      </c>
      <c r="L6100" t="s">
        <v>7699</v>
      </c>
      <c r="M6100">
        <v>12.5</v>
      </c>
      <c r="N6100">
        <v>19.600000000000001</v>
      </c>
      <c r="O6100">
        <v>11</v>
      </c>
      <c r="P6100">
        <v>11.7</v>
      </c>
      <c r="Q6100">
        <v>18</v>
      </c>
      <c r="R6100">
        <v>9.5</v>
      </c>
      <c r="S6100" t="b">
        <v>0</v>
      </c>
      <c r="T6100" t="b">
        <v>0</v>
      </c>
      <c r="U6100" t="b">
        <v>1</v>
      </c>
      <c r="V6100">
        <v>17000</v>
      </c>
      <c r="W6100">
        <v>15000</v>
      </c>
      <c r="X6100">
        <v>2.27</v>
      </c>
      <c r="Y6100">
        <v>19000</v>
      </c>
      <c r="Z6100">
        <v>2.02</v>
      </c>
    </row>
    <row r="6101" spans="1:26">
      <c r="A6101">
        <v>210568253</v>
      </c>
      <c r="B6101" t="s">
        <v>7552</v>
      </c>
      <c r="C6101" t="s">
        <v>3597</v>
      </c>
      <c r="D6101" t="s">
        <v>4034</v>
      </c>
      <c r="E6101" t="s">
        <v>5235</v>
      </c>
      <c r="F6101" t="s">
        <v>3753</v>
      </c>
      <c r="G6101">
        <v>210568253</v>
      </c>
      <c r="I6101" t="s">
        <v>3601</v>
      </c>
      <c r="J6101" t="s">
        <v>6400</v>
      </c>
      <c r="K6101" t="s">
        <v>3624</v>
      </c>
      <c r="L6101" t="s">
        <v>7698</v>
      </c>
      <c r="M6101">
        <v>12.5</v>
      </c>
      <c r="N6101">
        <v>19.600000000000001</v>
      </c>
      <c r="O6101">
        <v>11</v>
      </c>
      <c r="P6101">
        <v>11.7</v>
      </c>
      <c r="Q6101">
        <v>18</v>
      </c>
      <c r="R6101">
        <v>9.5</v>
      </c>
      <c r="S6101" t="b">
        <v>0</v>
      </c>
      <c r="T6101" t="b">
        <v>0</v>
      </c>
      <c r="U6101" t="b">
        <v>1</v>
      </c>
      <c r="V6101">
        <v>17000</v>
      </c>
      <c r="W6101">
        <v>15000</v>
      </c>
      <c r="X6101">
        <v>2.27</v>
      </c>
      <c r="Y6101">
        <v>19000</v>
      </c>
      <c r="Z6101">
        <v>2.02</v>
      </c>
    </row>
    <row r="6102" spans="1:26">
      <c r="A6102">
        <v>210568251</v>
      </c>
      <c r="B6102" t="s">
        <v>7552</v>
      </c>
      <c r="C6102" t="s">
        <v>3597</v>
      </c>
      <c r="D6102" t="s">
        <v>4034</v>
      </c>
      <c r="E6102" t="s">
        <v>5235</v>
      </c>
      <c r="F6102" t="s">
        <v>3621</v>
      </c>
      <c r="G6102">
        <v>210568251</v>
      </c>
      <c r="I6102" t="s">
        <v>3622</v>
      </c>
      <c r="J6102" t="s">
        <v>6406</v>
      </c>
      <c r="K6102" t="s">
        <v>3624</v>
      </c>
      <c r="L6102" t="s">
        <v>7697</v>
      </c>
      <c r="M6102">
        <v>13</v>
      </c>
      <c r="N6102">
        <v>23</v>
      </c>
      <c r="O6102">
        <v>11.5</v>
      </c>
      <c r="P6102">
        <v>13</v>
      </c>
      <c r="Q6102">
        <v>23.6</v>
      </c>
      <c r="R6102">
        <v>10</v>
      </c>
      <c r="S6102" t="b">
        <v>0</v>
      </c>
      <c r="T6102" t="b">
        <v>0</v>
      </c>
      <c r="U6102" t="b">
        <v>1</v>
      </c>
      <c r="V6102">
        <v>12000</v>
      </c>
      <c r="W6102">
        <v>9600</v>
      </c>
      <c r="X6102">
        <v>2.56</v>
      </c>
      <c r="Y6102">
        <v>12900</v>
      </c>
      <c r="Z6102">
        <v>2.2000000000000002</v>
      </c>
    </row>
    <row r="6103" spans="1:26">
      <c r="A6103">
        <v>207641349</v>
      </c>
      <c r="B6103" t="s">
        <v>7552</v>
      </c>
      <c r="C6103" t="s">
        <v>3597</v>
      </c>
      <c r="D6103" t="s">
        <v>4034</v>
      </c>
      <c r="E6103" t="s">
        <v>6435</v>
      </c>
      <c r="F6103" t="s">
        <v>3621</v>
      </c>
      <c r="G6103">
        <v>207641349</v>
      </c>
      <c r="I6103" t="s">
        <v>3622</v>
      </c>
      <c r="J6103" t="s">
        <v>7685</v>
      </c>
      <c r="K6103" t="s">
        <v>3624</v>
      </c>
      <c r="L6103" t="s">
        <v>7696</v>
      </c>
      <c r="M6103">
        <v>13</v>
      </c>
      <c r="N6103">
        <v>23</v>
      </c>
      <c r="O6103">
        <v>11.5</v>
      </c>
      <c r="P6103">
        <v>13</v>
      </c>
      <c r="Q6103">
        <v>23.6</v>
      </c>
      <c r="R6103">
        <v>10</v>
      </c>
      <c r="S6103" t="b">
        <v>0</v>
      </c>
      <c r="T6103" t="b">
        <v>0</v>
      </c>
      <c r="U6103" t="b">
        <v>1</v>
      </c>
      <c r="V6103">
        <v>12000</v>
      </c>
      <c r="W6103">
        <v>9600</v>
      </c>
      <c r="X6103">
        <v>2.56</v>
      </c>
      <c r="Y6103">
        <v>12900</v>
      </c>
      <c r="Z6103">
        <v>2.2000000000000002</v>
      </c>
    </row>
    <row r="6104" spans="1:26">
      <c r="A6104">
        <v>207641346</v>
      </c>
      <c r="B6104" t="s">
        <v>7552</v>
      </c>
      <c r="C6104" t="s">
        <v>3597</v>
      </c>
      <c r="D6104" t="s">
        <v>4034</v>
      </c>
      <c r="E6104" t="s">
        <v>6435</v>
      </c>
      <c r="F6104" t="s">
        <v>3753</v>
      </c>
      <c r="G6104">
        <v>207641346</v>
      </c>
      <c r="I6104" t="s">
        <v>3601</v>
      </c>
      <c r="J6104" t="s">
        <v>7685</v>
      </c>
      <c r="K6104" t="s">
        <v>3624</v>
      </c>
      <c r="L6104" t="s">
        <v>6437</v>
      </c>
      <c r="M6104">
        <v>13</v>
      </c>
      <c r="N6104">
        <v>21.5</v>
      </c>
      <c r="O6104">
        <v>11.5</v>
      </c>
      <c r="P6104">
        <v>11.7</v>
      </c>
      <c r="Q6104">
        <v>19.5</v>
      </c>
      <c r="R6104">
        <v>10</v>
      </c>
      <c r="S6104" t="b">
        <v>0</v>
      </c>
      <c r="T6104" t="b">
        <v>0</v>
      </c>
      <c r="U6104" t="b">
        <v>1</v>
      </c>
      <c r="V6104">
        <v>12000</v>
      </c>
      <c r="W6104">
        <v>10600</v>
      </c>
      <c r="X6104">
        <v>2.5099999999999998</v>
      </c>
      <c r="Y6104">
        <v>12600</v>
      </c>
      <c r="Z6104">
        <v>1.95</v>
      </c>
    </row>
    <row r="6105" spans="1:26">
      <c r="A6105">
        <v>206900428</v>
      </c>
      <c r="B6105" t="s">
        <v>7552</v>
      </c>
      <c r="C6105" t="s">
        <v>3597</v>
      </c>
      <c r="D6105" t="s">
        <v>4034</v>
      </c>
      <c r="E6105" t="s">
        <v>4883</v>
      </c>
      <c r="F6105" t="s">
        <v>3753</v>
      </c>
      <c r="G6105">
        <v>206900428</v>
      </c>
      <c r="I6105" t="s">
        <v>3601</v>
      </c>
      <c r="J6105" t="s">
        <v>6525</v>
      </c>
      <c r="K6105" t="s">
        <v>3624</v>
      </c>
      <c r="L6105" t="s">
        <v>7695</v>
      </c>
      <c r="M6105">
        <v>13</v>
      </c>
      <c r="N6105">
        <v>21.5</v>
      </c>
      <c r="O6105">
        <v>11.5</v>
      </c>
      <c r="P6105">
        <v>11.7</v>
      </c>
      <c r="Q6105">
        <v>19.5</v>
      </c>
      <c r="R6105">
        <v>10</v>
      </c>
      <c r="S6105" t="b">
        <v>0</v>
      </c>
      <c r="T6105" t="b">
        <v>0</v>
      </c>
      <c r="U6105" t="b">
        <v>1</v>
      </c>
      <c r="V6105">
        <v>12000</v>
      </c>
      <c r="W6105">
        <v>10600</v>
      </c>
      <c r="X6105">
        <v>2.5099999999999998</v>
      </c>
      <c r="Y6105">
        <v>12600</v>
      </c>
      <c r="Z6105">
        <v>1.95</v>
      </c>
    </row>
    <row r="6106" spans="1:26">
      <c r="A6106">
        <v>210568257</v>
      </c>
      <c r="B6106" t="s">
        <v>7552</v>
      </c>
      <c r="C6106" t="s">
        <v>3597</v>
      </c>
      <c r="D6106" t="s">
        <v>4034</v>
      </c>
      <c r="E6106" t="s">
        <v>5235</v>
      </c>
      <c r="F6106" t="s">
        <v>3753</v>
      </c>
      <c r="G6106">
        <v>210568257</v>
      </c>
      <c r="I6106" t="s">
        <v>3601</v>
      </c>
      <c r="J6106" t="s">
        <v>6406</v>
      </c>
      <c r="K6106" t="s">
        <v>3624</v>
      </c>
      <c r="L6106" t="s">
        <v>6790</v>
      </c>
      <c r="M6106">
        <v>13</v>
      </c>
      <c r="N6106">
        <v>21.5</v>
      </c>
      <c r="O6106">
        <v>11.5</v>
      </c>
      <c r="P6106">
        <v>11.7</v>
      </c>
      <c r="Q6106">
        <v>19.5</v>
      </c>
      <c r="R6106">
        <v>10</v>
      </c>
      <c r="S6106" t="b">
        <v>0</v>
      </c>
      <c r="T6106" t="b">
        <v>0</v>
      </c>
      <c r="U6106" t="b">
        <v>1</v>
      </c>
      <c r="V6106">
        <v>12000</v>
      </c>
      <c r="W6106">
        <v>10600</v>
      </c>
      <c r="X6106">
        <v>2.5099999999999998</v>
      </c>
      <c r="Y6106">
        <v>12600</v>
      </c>
      <c r="Z6106">
        <v>1.95</v>
      </c>
    </row>
    <row r="6107" spans="1:26">
      <c r="A6107">
        <v>206900420</v>
      </c>
      <c r="B6107" t="s">
        <v>7552</v>
      </c>
      <c r="C6107" t="s">
        <v>3597</v>
      </c>
      <c r="D6107" t="s">
        <v>4034</v>
      </c>
      <c r="E6107" t="s">
        <v>4866</v>
      </c>
      <c r="F6107" t="s">
        <v>3753</v>
      </c>
      <c r="G6107">
        <v>206900420</v>
      </c>
      <c r="I6107" t="s">
        <v>3601</v>
      </c>
      <c r="J6107" t="s">
        <v>6525</v>
      </c>
      <c r="K6107" t="s">
        <v>3624</v>
      </c>
      <c r="L6107" t="s">
        <v>7695</v>
      </c>
      <c r="M6107">
        <v>13</v>
      </c>
      <c r="N6107">
        <v>21.5</v>
      </c>
      <c r="O6107">
        <v>11.5</v>
      </c>
      <c r="P6107">
        <v>11.7</v>
      </c>
      <c r="Q6107">
        <v>19.5</v>
      </c>
      <c r="R6107">
        <v>10</v>
      </c>
      <c r="S6107" t="b">
        <v>0</v>
      </c>
      <c r="T6107" t="b">
        <v>0</v>
      </c>
      <c r="U6107" t="b">
        <v>1</v>
      </c>
      <c r="V6107">
        <v>12000</v>
      </c>
      <c r="W6107">
        <v>10600</v>
      </c>
      <c r="X6107">
        <v>2.5099999999999998</v>
      </c>
      <c r="Y6107">
        <v>12600</v>
      </c>
      <c r="Z6107">
        <v>1.95</v>
      </c>
    </row>
    <row r="6108" spans="1:26">
      <c r="A6108">
        <v>206900425</v>
      </c>
      <c r="B6108" t="s">
        <v>7552</v>
      </c>
      <c r="C6108" t="s">
        <v>3597</v>
      </c>
      <c r="D6108" t="s">
        <v>4034</v>
      </c>
      <c r="E6108" t="s">
        <v>4866</v>
      </c>
      <c r="F6108" t="s">
        <v>3849</v>
      </c>
      <c r="G6108">
        <v>206900425</v>
      </c>
      <c r="I6108" t="s">
        <v>3622</v>
      </c>
      <c r="J6108" t="s">
        <v>6525</v>
      </c>
      <c r="K6108" t="s">
        <v>3624</v>
      </c>
      <c r="L6108" t="s">
        <v>4887</v>
      </c>
      <c r="M6108">
        <v>12.7</v>
      </c>
      <c r="N6108">
        <v>21.5</v>
      </c>
      <c r="O6108">
        <v>10.6</v>
      </c>
      <c r="P6108">
        <v>12.7</v>
      </c>
      <c r="Q6108">
        <v>22.3</v>
      </c>
      <c r="R6108">
        <v>10.199999999999999</v>
      </c>
      <c r="S6108" t="b">
        <v>0</v>
      </c>
      <c r="T6108" t="b">
        <v>0</v>
      </c>
      <c r="U6108" t="b">
        <v>1</v>
      </c>
      <c r="V6108">
        <v>12000</v>
      </c>
      <c r="W6108">
        <v>9900</v>
      </c>
      <c r="X6108">
        <v>2.5499999999999998</v>
      </c>
      <c r="Y6108">
        <v>14000</v>
      </c>
      <c r="Z6108">
        <v>2.29</v>
      </c>
    </row>
    <row r="6109" spans="1:26">
      <c r="A6109">
        <v>210568256</v>
      </c>
      <c r="B6109" t="s">
        <v>7552</v>
      </c>
      <c r="C6109" t="s">
        <v>3597</v>
      </c>
      <c r="D6109" t="s">
        <v>4034</v>
      </c>
      <c r="E6109" t="s">
        <v>5235</v>
      </c>
      <c r="F6109" t="s">
        <v>3849</v>
      </c>
      <c r="G6109">
        <v>210568256</v>
      </c>
      <c r="I6109" t="s">
        <v>3622</v>
      </c>
      <c r="J6109" t="s">
        <v>6406</v>
      </c>
      <c r="K6109" t="s">
        <v>3624</v>
      </c>
      <c r="L6109" t="s">
        <v>6789</v>
      </c>
      <c r="M6109">
        <v>12.7</v>
      </c>
      <c r="N6109">
        <v>21.5</v>
      </c>
      <c r="O6109">
        <v>10.6</v>
      </c>
      <c r="P6109">
        <v>12.7</v>
      </c>
      <c r="Q6109">
        <v>22.3</v>
      </c>
      <c r="R6109">
        <v>10.199999999999999</v>
      </c>
      <c r="S6109" t="b">
        <v>0</v>
      </c>
      <c r="T6109" t="b">
        <v>0</v>
      </c>
      <c r="U6109" t="b">
        <v>1</v>
      </c>
      <c r="V6109">
        <v>12000</v>
      </c>
      <c r="W6109">
        <v>9900</v>
      </c>
      <c r="X6109">
        <v>2.5499999999999998</v>
      </c>
      <c r="Y6109">
        <v>14000</v>
      </c>
      <c r="Z6109">
        <v>2.29</v>
      </c>
    </row>
    <row r="6110" spans="1:26">
      <c r="A6110">
        <v>206900433</v>
      </c>
      <c r="B6110" t="s">
        <v>7552</v>
      </c>
      <c r="C6110" t="s">
        <v>3597</v>
      </c>
      <c r="D6110" t="s">
        <v>4034</v>
      </c>
      <c r="E6110" t="s">
        <v>4883</v>
      </c>
      <c r="F6110" t="s">
        <v>3849</v>
      </c>
      <c r="G6110">
        <v>206900433</v>
      </c>
      <c r="I6110" t="s">
        <v>3622</v>
      </c>
      <c r="J6110" t="s">
        <v>6525</v>
      </c>
      <c r="K6110" t="s">
        <v>3624</v>
      </c>
      <c r="L6110" t="s">
        <v>4887</v>
      </c>
      <c r="M6110">
        <v>12.7</v>
      </c>
      <c r="N6110">
        <v>21.5</v>
      </c>
      <c r="O6110">
        <v>10.6</v>
      </c>
      <c r="P6110">
        <v>12.7</v>
      </c>
      <c r="Q6110">
        <v>22.3</v>
      </c>
      <c r="R6110">
        <v>10.199999999999999</v>
      </c>
      <c r="S6110" t="b">
        <v>0</v>
      </c>
      <c r="T6110" t="b">
        <v>0</v>
      </c>
      <c r="U6110" t="b">
        <v>1</v>
      </c>
      <c r="V6110">
        <v>12000</v>
      </c>
      <c r="W6110">
        <v>9900</v>
      </c>
      <c r="X6110">
        <v>2.5499999999999998</v>
      </c>
      <c r="Y6110">
        <v>14000</v>
      </c>
      <c r="Z6110">
        <v>2.29</v>
      </c>
    </row>
    <row r="6111" spans="1:26">
      <c r="A6111">
        <v>207641342</v>
      </c>
      <c r="B6111" t="s">
        <v>7552</v>
      </c>
      <c r="C6111" t="s">
        <v>3597</v>
      </c>
      <c r="D6111" t="s">
        <v>4034</v>
      </c>
      <c r="E6111" t="s">
        <v>6435</v>
      </c>
      <c r="F6111" t="s">
        <v>3849</v>
      </c>
      <c r="G6111">
        <v>207641342</v>
      </c>
      <c r="I6111" t="s">
        <v>3622</v>
      </c>
      <c r="J6111" t="s">
        <v>7685</v>
      </c>
      <c r="K6111" t="s">
        <v>3624</v>
      </c>
      <c r="L6111" t="s">
        <v>7694</v>
      </c>
      <c r="M6111">
        <v>12.7</v>
      </c>
      <c r="N6111">
        <v>21.5</v>
      </c>
      <c r="O6111">
        <v>10.6</v>
      </c>
      <c r="P6111">
        <v>12.7</v>
      </c>
      <c r="Q6111">
        <v>22.3</v>
      </c>
      <c r="R6111">
        <v>10.199999999999999</v>
      </c>
      <c r="S6111" t="b">
        <v>0</v>
      </c>
      <c r="T6111" t="b">
        <v>0</v>
      </c>
      <c r="U6111" t="b">
        <v>1</v>
      </c>
      <c r="V6111">
        <v>12000</v>
      </c>
      <c r="W6111">
        <v>9900</v>
      </c>
      <c r="X6111">
        <v>2.5499999999999998</v>
      </c>
      <c r="Y6111">
        <v>14000</v>
      </c>
      <c r="Z6111">
        <v>2.29</v>
      </c>
    </row>
    <row r="6112" spans="1:26">
      <c r="A6112">
        <v>210568255</v>
      </c>
      <c r="B6112" t="s">
        <v>7552</v>
      </c>
      <c r="C6112" t="s">
        <v>3597</v>
      </c>
      <c r="D6112" t="s">
        <v>4034</v>
      </c>
      <c r="E6112" t="s">
        <v>5235</v>
      </c>
      <c r="F6112" t="s">
        <v>3753</v>
      </c>
      <c r="G6112">
        <v>210568255</v>
      </c>
      <c r="I6112" t="s">
        <v>3601</v>
      </c>
      <c r="J6112" t="s">
        <v>6408</v>
      </c>
      <c r="K6112" t="s">
        <v>3624</v>
      </c>
      <c r="L6112" t="s">
        <v>6792</v>
      </c>
      <c r="M6112">
        <v>14</v>
      </c>
      <c r="N6112">
        <v>23</v>
      </c>
      <c r="O6112">
        <v>12</v>
      </c>
      <c r="P6112">
        <v>13.2</v>
      </c>
      <c r="Q6112">
        <v>20.2</v>
      </c>
      <c r="R6112">
        <v>12</v>
      </c>
      <c r="S6112" t="b">
        <v>0</v>
      </c>
      <c r="T6112" t="b">
        <v>0</v>
      </c>
      <c r="U6112" t="b">
        <v>1</v>
      </c>
      <c r="V6112">
        <v>9000</v>
      </c>
      <c r="W6112">
        <v>10100</v>
      </c>
      <c r="X6112">
        <v>2.41</v>
      </c>
      <c r="Y6112">
        <v>11600</v>
      </c>
      <c r="Z6112">
        <v>1.9</v>
      </c>
    </row>
    <row r="6113" spans="1:26">
      <c r="A6113">
        <v>207641345</v>
      </c>
      <c r="B6113" t="s">
        <v>7552</v>
      </c>
      <c r="C6113" t="s">
        <v>3597</v>
      </c>
      <c r="D6113" t="s">
        <v>4034</v>
      </c>
      <c r="E6113" t="s">
        <v>6435</v>
      </c>
      <c r="F6113" t="s">
        <v>3753</v>
      </c>
      <c r="G6113">
        <v>207641345</v>
      </c>
      <c r="I6113" t="s">
        <v>3601</v>
      </c>
      <c r="J6113" t="s">
        <v>7682</v>
      </c>
      <c r="K6113" t="s">
        <v>3624</v>
      </c>
      <c r="L6113" t="s">
        <v>6441</v>
      </c>
      <c r="M6113">
        <v>14</v>
      </c>
      <c r="N6113">
        <v>23</v>
      </c>
      <c r="O6113">
        <v>12</v>
      </c>
      <c r="P6113">
        <v>13.2</v>
      </c>
      <c r="Q6113">
        <v>20.2</v>
      </c>
      <c r="R6113">
        <v>12</v>
      </c>
      <c r="S6113" t="b">
        <v>0</v>
      </c>
      <c r="T6113" t="b">
        <v>0</v>
      </c>
      <c r="U6113" t="b">
        <v>1</v>
      </c>
      <c r="V6113">
        <v>9000</v>
      </c>
      <c r="W6113">
        <v>10100</v>
      </c>
      <c r="X6113">
        <v>2.41</v>
      </c>
      <c r="Y6113">
        <v>11600</v>
      </c>
      <c r="Z6113">
        <v>1.9</v>
      </c>
    </row>
    <row r="6114" spans="1:26">
      <c r="A6114">
        <v>206900427</v>
      </c>
      <c r="B6114" t="s">
        <v>7552</v>
      </c>
      <c r="C6114" t="s">
        <v>3597</v>
      </c>
      <c r="D6114" t="s">
        <v>4034</v>
      </c>
      <c r="E6114" t="s">
        <v>4883</v>
      </c>
      <c r="F6114" t="s">
        <v>3753</v>
      </c>
      <c r="G6114">
        <v>206900427</v>
      </c>
      <c r="I6114" t="s">
        <v>3601</v>
      </c>
      <c r="J6114" t="s">
        <v>6521</v>
      </c>
      <c r="K6114" t="s">
        <v>3624</v>
      </c>
      <c r="L6114" t="s">
        <v>6352</v>
      </c>
      <c r="M6114">
        <v>14</v>
      </c>
      <c r="N6114">
        <v>23</v>
      </c>
      <c r="O6114">
        <v>12</v>
      </c>
      <c r="P6114">
        <v>13.2</v>
      </c>
      <c r="Q6114">
        <v>20.2</v>
      </c>
      <c r="R6114">
        <v>12</v>
      </c>
      <c r="S6114" t="b">
        <v>0</v>
      </c>
      <c r="T6114" t="b">
        <v>0</v>
      </c>
      <c r="U6114" t="b">
        <v>1</v>
      </c>
      <c r="V6114">
        <v>9000</v>
      </c>
      <c r="W6114">
        <v>10100</v>
      </c>
      <c r="X6114">
        <v>2.41</v>
      </c>
      <c r="Y6114">
        <v>11600</v>
      </c>
      <c r="Z6114">
        <v>1.9</v>
      </c>
    </row>
    <row r="6115" spans="1:26">
      <c r="A6115">
        <v>206900419</v>
      </c>
      <c r="B6115" t="s">
        <v>7552</v>
      </c>
      <c r="C6115" t="s">
        <v>3597</v>
      </c>
      <c r="D6115" t="s">
        <v>4034</v>
      </c>
      <c r="E6115" t="s">
        <v>4866</v>
      </c>
      <c r="F6115" t="s">
        <v>3753</v>
      </c>
      <c r="G6115">
        <v>206900419</v>
      </c>
      <c r="I6115" t="s">
        <v>3601</v>
      </c>
      <c r="J6115" t="s">
        <v>6521</v>
      </c>
      <c r="K6115" t="s">
        <v>3624</v>
      </c>
      <c r="L6115" t="s">
        <v>6352</v>
      </c>
      <c r="M6115">
        <v>14</v>
      </c>
      <c r="N6115">
        <v>23</v>
      </c>
      <c r="O6115">
        <v>12</v>
      </c>
      <c r="P6115">
        <v>13.2</v>
      </c>
      <c r="Q6115">
        <v>20.2</v>
      </c>
      <c r="R6115">
        <v>12</v>
      </c>
      <c r="S6115" t="b">
        <v>0</v>
      </c>
      <c r="T6115" t="b">
        <v>0</v>
      </c>
      <c r="U6115" t="b">
        <v>1</v>
      </c>
      <c r="V6115">
        <v>9000</v>
      </c>
      <c r="W6115">
        <v>10100</v>
      </c>
      <c r="X6115">
        <v>2.41</v>
      </c>
      <c r="Y6115">
        <v>11600</v>
      </c>
      <c r="Z6115">
        <v>1.9</v>
      </c>
    </row>
    <row r="6116" spans="1:26">
      <c r="A6116">
        <v>206900424</v>
      </c>
      <c r="B6116" t="s">
        <v>7552</v>
      </c>
      <c r="C6116" t="s">
        <v>3597</v>
      </c>
      <c r="D6116" t="s">
        <v>4034</v>
      </c>
      <c r="E6116" t="s">
        <v>4866</v>
      </c>
      <c r="F6116" t="s">
        <v>3849</v>
      </c>
      <c r="G6116">
        <v>206900424</v>
      </c>
      <c r="I6116" t="s">
        <v>3622</v>
      </c>
      <c r="J6116" t="s">
        <v>6521</v>
      </c>
      <c r="K6116" t="s">
        <v>3624</v>
      </c>
      <c r="L6116" t="s">
        <v>6345</v>
      </c>
      <c r="M6116">
        <v>13</v>
      </c>
      <c r="N6116">
        <v>20.5</v>
      </c>
      <c r="O6116">
        <v>10.8</v>
      </c>
      <c r="P6116">
        <v>13</v>
      </c>
      <c r="Q6116">
        <v>20.5</v>
      </c>
      <c r="R6116">
        <v>10.3</v>
      </c>
      <c r="S6116" t="b">
        <v>0</v>
      </c>
      <c r="T6116" t="b">
        <v>0</v>
      </c>
      <c r="U6116" t="b">
        <v>1</v>
      </c>
      <c r="V6116">
        <v>9000</v>
      </c>
      <c r="W6116">
        <v>9000</v>
      </c>
      <c r="X6116">
        <v>1.91</v>
      </c>
      <c r="Y6116">
        <v>11000</v>
      </c>
      <c r="Z6116">
        <v>1.69</v>
      </c>
    </row>
    <row r="6117" spans="1:26">
      <c r="A6117">
        <v>206900432</v>
      </c>
      <c r="B6117" t="s">
        <v>7552</v>
      </c>
      <c r="C6117" t="s">
        <v>3597</v>
      </c>
      <c r="D6117" t="s">
        <v>4034</v>
      </c>
      <c r="E6117" t="s">
        <v>4883</v>
      </c>
      <c r="F6117" t="s">
        <v>3849</v>
      </c>
      <c r="G6117">
        <v>206900432</v>
      </c>
      <c r="I6117" t="s">
        <v>3622</v>
      </c>
      <c r="J6117" t="s">
        <v>6521</v>
      </c>
      <c r="K6117" t="s">
        <v>3624</v>
      </c>
      <c r="L6117" t="s">
        <v>6345</v>
      </c>
      <c r="M6117">
        <v>13</v>
      </c>
      <c r="N6117">
        <v>20.5</v>
      </c>
      <c r="O6117">
        <v>10.8</v>
      </c>
      <c r="P6117">
        <v>13</v>
      </c>
      <c r="Q6117">
        <v>20.5</v>
      </c>
      <c r="R6117">
        <v>10.3</v>
      </c>
      <c r="S6117" t="b">
        <v>0</v>
      </c>
      <c r="T6117" t="b">
        <v>0</v>
      </c>
      <c r="U6117" t="b">
        <v>1</v>
      </c>
      <c r="V6117">
        <v>9000</v>
      </c>
      <c r="W6117">
        <v>9000</v>
      </c>
      <c r="X6117">
        <v>1.91</v>
      </c>
      <c r="Y6117">
        <v>11000</v>
      </c>
      <c r="Z6117">
        <v>1.69</v>
      </c>
    </row>
    <row r="6118" spans="1:26">
      <c r="A6118">
        <v>207641341</v>
      </c>
      <c r="B6118" t="s">
        <v>7552</v>
      </c>
      <c r="C6118" t="s">
        <v>3597</v>
      </c>
      <c r="D6118" t="s">
        <v>4034</v>
      </c>
      <c r="E6118" t="s">
        <v>6435</v>
      </c>
      <c r="F6118" t="s">
        <v>3849</v>
      </c>
      <c r="G6118">
        <v>207641341</v>
      </c>
      <c r="I6118" t="s">
        <v>3622</v>
      </c>
      <c r="J6118" t="s">
        <v>7682</v>
      </c>
      <c r="K6118" t="s">
        <v>3624</v>
      </c>
      <c r="L6118" t="s">
        <v>7693</v>
      </c>
      <c r="M6118">
        <v>13</v>
      </c>
      <c r="N6118">
        <v>20.5</v>
      </c>
      <c r="O6118">
        <v>10.8</v>
      </c>
      <c r="P6118">
        <v>13</v>
      </c>
      <c r="Q6118">
        <v>20.5</v>
      </c>
      <c r="R6118">
        <v>10.3</v>
      </c>
      <c r="S6118" t="b">
        <v>0</v>
      </c>
      <c r="T6118" t="b">
        <v>0</v>
      </c>
      <c r="U6118" t="b">
        <v>1</v>
      </c>
      <c r="V6118">
        <v>9000</v>
      </c>
      <c r="W6118">
        <v>9000</v>
      </c>
      <c r="X6118">
        <v>1.91</v>
      </c>
      <c r="Y6118">
        <v>11000</v>
      </c>
      <c r="Z6118">
        <v>1.69</v>
      </c>
    </row>
    <row r="6119" spans="1:26">
      <c r="A6119">
        <v>210568249</v>
      </c>
      <c r="B6119" t="s">
        <v>7552</v>
      </c>
      <c r="C6119" t="s">
        <v>3597</v>
      </c>
      <c r="D6119" t="s">
        <v>4034</v>
      </c>
      <c r="E6119" t="s">
        <v>5235</v>
      </c>
      <c r="F6119" t="s">
        <v>3849</v>
      </c>
      <c r="G6119">
        <v>210568249</v>
      </c>
      <c r="I6119" t="s">
        <v>3622</v>
      </c>
      <c r="J6119" t="s">
        <v>6408</v>
      </c>
      <c r="K6119" t="s">
        <v>3624</v>
      </c>
      <c r="L6119" t="s">
        <v>7692</v>
      </c>
      <c r="M6119">
        <v>13</v>
      </c>
      <c r="N6119">
        <v>20.5</v>
      </c>
      <c r="O6119">
        <v>10.8</v>
      </c>
      <c r="P6119">
        <v>13</v>
      </c>
      <c r="Q6119">
        <v>20.5</v>
      </c>
      <c r="R6119">
        <v>10.3</v>
      </c>
      <c r="S6119" t="b">
        <v>0</v>
      </c>
      <c r="T6119" t="b">
        <v>0</v>
      </c>
      <c r="U6119" t="b">
        <v>1</v>
      </c>
      <c r="V6119">
        <v>9000</v>
      </c>
      <c r="W6119">
        <v>9000</v>
      </c>
      <c r="X6119">
        <v>1.91</v>
      </c>
      <c r="Y6119">
        <v>11000</v>
      </c>
      <c r="Z6119">
        <v>1.69</v>
      </c>
    </row>
    <row r="6120" spans="1:26">
      <c r="A6120">
        <v>208141201</v>
      </c>
      <c r="B6120" t="s">
        <v>7552</v>
      </c>
      <c r="C6120" t="s">
        <v>3597</v>
      </c>
      <c r="D6120" t="s">
        <v>4034</v>
      </c>
      <c r="E6120" t="s">
        <v>5235</v>
      </c>
      <c r="F6120" t="s">
        <v>3621</v>
      </c>
      <c r="G6120">
        <v>208141201</v>
      </c>
      <c r="I6120" t="s">
        <v>3622</v>
      </c>
      <c r="J6120" t="s">
        <v>6413</v>
      </c>
      <c r="K6120" t="s">
        <v>3624</v>
      </c>
      <c r="L6120" t="s">
        <v>7575</v>
      </c>
      <c r="M6120">
        <v>13</v>
      </c>
      <c r="N6120">
        <v>21.5</v>
      </c>
      <c r="O6120">
        <v>12</v>
      </c>
      <c r="P6120">
        <v>13</v>
      </c>
      <c r="Q6120">
        <v>21.5</v>
      </c>
      <c r="R6120">
        <v>11.4</v>
      </c>
      <c r="S6120" t="b">
        <v>0</v>
      </c>
      <c r="T6120" t="b">
        <v>0</v>
      </c>
      <c r="U6120" t="b">
        <v>1</v>
      </c>
      <c r="V6120">
        <v>24000</v>
      </c>
      <c r="W6120">
        <v>21200</v>
      </c>
      <c r="X6120">
        <v>2.88</v>
      </c>
      <c r="Y6120">
        <v>24485</v>
      </c>
      <c r="Z6120">
        <v>1.98</v>
      </c>
    </row>
    <row r="6121" spans="1:26">
      <c r="A6121">
        <v>207657397</v>
      </c>
      <c r="B6121" t="s">
        <v>7552</v>
      </c>
      <c r="C6121" t="s">
        <v>3597</v>
      </c>
      <c r="D6121" t="s">
        <v>4034</v>
      </c>
      <c r="E6121" t="s">
        <v>5235</v>
      </c>
      <c r="F6121" t="s">
        <v>3621</v>
      </c>
      <c r="G6121">
        <v>207657397</v>
      </c>
      <c r="I6121" t="s">
        <v>3622</v>
      </c>
      <c r="J6121" t="s">
        <v>6404</v>
      </c>
      <c r="K6121" t="s">
        <v>3624</v>
      </c>
      <c r="L6121" t="s">
        <v>7575</v>
      </c>
      <c r="M6121">
        <v>13</v>
      </c>
      <c r="N6121">
        <v>21.5</v>
      </c>
      <c r="O6121">
        <v>12</v>
      </c>
      <c r="P6121">
        <v>13</v>
      </c>
      <c r="Q6121">
        <v>21.5</v>
      </c>
      <c r="R6121">
        <v>11.4</v>
      </c>
      <c r="S6121" t="b">
        <v>0</v>
      </c>
      <c r="T6121" t="b">
        <v>0</v>
      </c>
      <c r="U6121" t="b">
        <v>1</v>
      </c>
      <c r="V6121">
        <v>24000</v>
      </c>
      <c r="W6121">
        <v>21200</v>
      </c>
      <c r="X6121">
        <v>2.88</v>
      </c>
      <c r="Y6121">
        <v>24485</v>
      </c>
      <c r="Z6121">
        <v>1.98</v>
      </c>
    </row>
    <row r="6122" spans="1:26">
      <c r="A6122">
        <v>207571421</v>
      </c>
      <c r="B6122" t="s">
        <v>7552</v>
      </c>
      <c r="C6122" t="s">
        <v>3597</v>
      </c>
      <c r="D6122" t="s">
        <v>4034</v>
      </c>
      <c r="E6122" t="s">
        <v>6435</v>
      </c>
      <c r="F6122" t="s">
        <v>3621</v>
      </c>
      <c r="G6122">
        <v>207571421</v>
      </c>
      <c r="I6122" t="s">
        <v>3622</v>
      </c>
      <c r="J6122" t="s">
        <v>7690</v>
      </c>
      <c r="K6122" t="s">
        <v>3624</v>
      </c>
      <c r="L6122" t="s">
        <v>7691</v>
      </c>
      <c r="M6122">
        <v>13</v>
      </c>
      <c r="N6122">
        <v>21.5</v>
      </c>
      <c r="O6122">
        <v>12</v>
      </c>
      <c r="P6122">
        <v>13</v>
      </c>
      <c r="Q6122">
        <v>21.5</v>
      </c>
      <c r="R6122">
        <v>11.4</v>
      </c>
      <c r="S6122" t="b">
        <v>0</v>
      </c>
      <c r="T6122" t="b">
        <v>0</v>
      </c>
      <c r="U6122" t="b">
        <v>0</v>
      </c>
      <c r="V6122">
        <v>24000</v>
      </c>
      <c r="W6122">
        <v>21200</v>
      </c>
      <c r="X6122">
        <v>2.88</v>
      </c>
      <c r="Y6122">
        <v>24485</v>
      </c>
      <c r="Z6122">
        <v>1.98</v>
      </c>
    </row>
    <row r="6123" spans="1:26">
      <c r="A6123">
        <v>207657630</v>
      </c>
      <c r="B6123" t="s">
        <v>7552</v>
      </c>
      <c r="C6123" t="s">
        <v>3597</v>
      </c>
      <c r="D6123" t="s">
        <v>4034</v>
      </c>
      <c r="E6123" t="s">
        <v>6435</v>
      </c>
      <c r="F6123" t="s">
        <v>3621</v>
      </c>
      <c r="G6123">
        <v>207657630</v>
      </c>
      <c r="I6123" t="s">
        <v>3622</v>
      </c>
      <c r="J6123" t="s">
        <v>7690</v>
      </c>
      <c r="K6123" t="s">
        <v>3624</v>
      </c>
      <c r="L6123" t="s">
        <v>7691</v>
      </c>
      <c r="M6123">
        <v>13</v>
      </c>
      <c r="N6123">
        <v>21.5</v>
      </c>
      <c r="O6123">
        <v>12</v>
      </c>
      <c r="P6123">
        <v>13</v>
      </c>
      <c r="Q6123">
        <v>21.5</v>
      </c>
      <c r="R6123">
        <v>11.4</v>
      </c>
      <c r="S6123" t="b">
        <v>0</v>
      </c>
      <c r="T6123" t="b">
        <v>0</v>
      </c>
      <c r="U6123" t="b">
        <v>1</v>
      </c>
      <c r="V6123">
        <v>24000</v>
      </c>
      <c r="W6123">
        <v>21200</v>
      </c>
      <c r="X6123">
        <v>2.88</v>
      </c>
      <c r="Y6123">
        <v>24485</v>
      </c>
      <c r="Z6123">
        <v>1.98</v>
      </c>
    </row>
    <row r="6124" spans="1:26">
      <c r="A6124">
        <v>207657629</v>
      </c>
      <c r="B6124" t="s">
        <v>7552</v>
      </c>
      <c r="C6124" t="s">
        <v>3597</v>
      </c>
      <c r="D6124" t="s">
        <v>4034</v>
      </c>
      <c r="E6124" t="s">
        <v>6435</v>
      </c>
      <c r="F6124" t="s">
        <v>3621</v>
      </c>
      <c r="G6124">
        <v>207657629</v>
      </c>
      <c r="I6124" t="s">
        <v>3622</v>
      </c>
      <c r="J6124" t="s">
        <v>7688</v>
      </c>
      <c r="K6124" t="s">
        <v>3624</v>
      </c>
      <c r="L6124" t="s">
        <v>7689</v>
      </c>
      <c r="M6124">
        <v>12.5</v>
      </c>
      <c r="N6124">
        <v>21.5</v>
      </c>
      <c r="O6124">
        <v>13</v>
      </c>
      <c r="P6124">
        <v>12.5</v>
      </c>
      <c r="Q6124">
        <v>21.5</v>
      </c>
      <c r="R6124">
        <v>11.3</v>
      </c>
      <c r="S6124" t="b">
        <v>0</v>
      </c>
      <c r="T6124" t="b">
        <v>0</v>
      </c>
      <c r="U6124" t="b">
        <v>1</v>
      </c>
      <c r="V6124">
        <v>18000</v>
      </c>
      <c r="W6124">
        <v>15000</v>
      </c>
      <c r="X6124">
        <v>2.35</v>
      </c>
      <c r="Y6124">
        <v>19200</v>
      </c>
      <c r="Z6124">
        <v>1.99</v>
      </c>
    </row>
    <row r="6125" spans="1:26">
      <c r="A6125">
        <v>207571420</v>
      </c>
      <c r="B6125" t="s">
        <v>7552</v>
      </c>
      <c r="C6125" t="s">
        <v>3597</v>
      </c>
      <c r="D6125" t="s">
        <v>4034</v>
      </c>
      <c r="E6125" t="s">
        <v>6435</v>
      </c>
      <c r="F6125" t="s">
        <v>3621</v>
      </c>
      <c r="G6125">
        <v>207571420</v>
      </c>
      <c r="I6125" t="s">
        <v>3622</v>
      </c>
      <c r="J6125" t="s">
        <v>7688</v>
      </c>
      <c r="K6125" t="s">
        <v>3624</v>
      </c>
      <c r="L6125" t="s">
        <v>7689</v>
      </c>
      <c r="M6125">
        <v>12.5</v>
      </c>
      <c r="N6125">
        <v>21.5</v>
      </c>
      <c r="O6125">
        <v>13</v>
      </c>
      <c r="P6125">
        <v>12.5</v>
      </c>
      <c r="Q6125">
        <v>21.5</v>
      </c>
      <c r="R6125">
        <v>11.3</v>
      </c>
      <c r="S6125" t="b">
        <v>0</v>
      </c>
      <c r="T6125" t="b">
        <v>0</v>
      </c>
      <c r="U6125" t="b">
        <v>0</v>
      </c>
      <c r="V6125">
        <v>18000</v>
      </c>
      <c r="W6125">
        <v>15000</v>
      </c>
      <c r="X6125">
        <v>2.35</v>
      </c>
      <c r="Y6125">
        <v>19200</v>
      </c>
      <c r="Z6125">
        <v>1.99</v>
      </c>
    </row>
    <row r="6126" spans="1:26">
      <c r="A6126">
        <v>207657396</v>
      </c>
      <c r="B6126" t="s">
        <v>7552</v>
      </c>
      <c r="C6126" t="s">
        <v>3597</v>
      </c>
      <c r="D6126" t="s">
        <v>4034</v>
      </c>
      <c r="E6126" t="s">
        <v>5235</v>
      </c>
      <c r="F6126" t="s">
        <v>3621</v>
      </c>
      <c r="G6126">
        <v>207657396</v>
      </c>
      <c r="I6126" t="s">
        <v>3622</v>
      </c>
      <c r="J6126" t="s">
        <v>6400</v>
      </c>
      <c r="K6126" t="s">
        <v>3624</v>
      </c>
      <c r="L6126" t="s">
        <v>7574</v>
      </c>
      <c r="M6126">
        <v>12.5</v>
      </c>
      <c r="N6126">
        <v>21.5</v>
      </c>
      <c r="O6126">
        <v>13</v>
      </c>
      <c r="P6126">
        <v>12.5</v>
      </c>
      <c r="Q6126">
        <v>21.5</v>
      </c>
      <c r="R6126">
        <v>11.3</v>
      </c>
      <c r="S6126" t="b">
        <v>0</v>
      </c>
      <c r="T6126" t="b">
        <v>0</v>
      </c>
      <c r="U6126" t="b">
        <v>1</v>
      </c>
      <c r="V6126">
        <v>18000</v>
      </c>
      <c r="W6126">
        <v>15000</v>
      </c>
      <c r="X6126">
        <v>2.35</v>
      </c>
      <c r="Y6126">
        <v>19200</v>
      </c>
      <c r="Z6126">
        <v>1.99</v>
      </c>
    </row>
    <row r="6127" spans="1:26">
      <c r="A6127">
        <v>208141200</v>
      </c>
      <c r="B6127" t="s">
        <v>7552</v>
      </c>
      <c r="C6127" t="s">
        <v>3597</v>
      </c>
      <c r="D6127" t="s">
        <v>4034</v>
      </c>
      <c r="E6127" t="s">
        <v>5235</v>
      </c>
      <c r="F6127" t="s">
        <v>3621</v>
      </c>
      <c r="G6127">
        <v>208141200</v>
      </c>
      <c r="I6127" t="s">
        <v>3622</v>
      </c>
      <c r="J6127" t="s">
        <v>6415</v>
      </c>
      <c r="K6127" t="s">
        <v>3624</v>
      </c>
      <c r="L6127" t="s">
        <v>7574</v>
      </c>
      <c r="M6127">
        <v>12.5</v>
      </c>
      <c r="N6127">
        <v>21.5</v>
      </c>
      <c r="O6127">
        <v>13</v>
      </c>
      <c r="P6127">
        <v>12.5</v>
      </c>
      <c r="Q6127">
        <v>21.5</v>
      </c>
      <c r="R6127">
        <v>11.3</v>
      </c>
      <c r="S6127" t="b">
        <v>0</v>
      </c>
      <c r="T6127" t="b">
        <v>0</v>
      </c>
      <c r="U6127" t="b">
        <v>1</v>
      </c>
      <c r="V6127">
        <v>18000</v>
      </c>
      <c r="W6127">
        <v>15000</v>
      </c>
      <c r="X6127">
        <v>2.35</v>
      </c>
      <c r="Y6127">
        <v>19200</v>
      </c>
      <c r="Z6127">
        <v>1.99</v>
      </c>
    </row>
    <row r="6128" spans="1:26">
      <c r="A6128">
        <v>207571419</v>
      </c>
      <c r="B6128" t="s">
        <v>7552</v>
      </c>
      <c r="C6128" t="s">
        <v>3597</v>
      </c>
      <c r="D6128" t="s">
        <v>4034</v>
      </c>
      <c r="E6128" t="s">
        <v>6435</v>
      </c>
      <c r="F6128" t="s">
        <v>3621</v>
      </c>
      <c r="G6128">
        <v>207571419</v>
      </c>
      <c r="I6128" t="s">
        <v>3622</v>
      </c>
      <c r="J6128" t="s">
        <v>7685</v>
      </c>
      <c r="K6128" t="s">
        <v>3624</v>
      </c>
      <c r="L6128" t="s">
        <v>7686</v>
      </c>
      <c r="M6128">
        <v>14</v>
      </c>
      <c r="N6128">
        <v>25.5</v>
      </c>
      <c r="O6128">
        <v>13</v>
      </c>
      <c r="P6128">
        <v>14</v>
      </c>
      <c r="Q6128">
        <v>25.5</v>
      </c>
      <c r="R6128">
        <v>10.4</v>
      </c>
      <c r="S6128" t="b">
        <v>0</v>
      </c>
      <c r="T6128" t="b">
        <v>0</v>
      </c>
      <c r="U6128" t="b">
        <v>0</v>
      </c>
      <c r="V6128">
        <v>12000</v>
      </c>
      <c r="W6128">
        <v>10000</v>
      </c>
      <c r="X6128">
        <v>2.4</v>
      </c>
      <c r="Y6128">
        <v>13112</v>
      </c>
      <c r="Z6128">
        <v>2.11</v>
      </c>
    </row>
    <row r="6129" spans="1:26">
      <c r="A6129">
        <v>207657395</v>
      </c>
      <c r="B6129" t="s">
        <v>7552</v>
      </c>
      <c r="C6129" t="s">
        <v>3597</v>
      </c>
      <c r="D6129" t="s">
        <v>4034</v>
      </c>
      <c r="E6129" t="s">
        <v>5235</v>
      </c>
      <c r="F6129" t="s">
        <v>3621</v>
      </c>
      <c r="G6129">
        <v>207657395</v>
      </c>
      <c r="I6129" t="s">
        <v>3622</v>
      </c>
      <c r="J6129" t="s">
        <v>6406</v>
      </c>
      <c r="K6129" t="s">
        <v>3624</v>
      </c>
      <c r="L6129" t="s">
        <v>7687</v>
      </c>
      <c r="M6129">
        <v>14</v>
      </c>
      <c r="N6129">
        <v>25.5</v>
      </c>
      <c r="O6129">
        <v>13</v>
      </c>
      <c r="P6129">
        <v>14</v>
      </c>
      <c r="Q6129">
        <v>25.5</v>
      </c>
      <c r="R6129">
        <v>10.4</v>
      </c>
      <c r="S6129" t="b">
        <v>0</v>
      </c>
      <c r="T6129" t="b">
        <v>0</v>
      </c>
      <c r="U6129" t="b">
        <v>1</v>
      </c>
      <c r="V6129">
        <v>12000</v>
      </c>
      <c r="W6129">
        <v>10000</v>
      </c>
      <c r="X6129">
        <v>2.4</v>
      </c>
      <c r="Y6129">
        <v>13112</v>
      </c>
      <c r="Z6129">
        <v>2.11</v>
      </c>
    </row>
    <row r="6130" spans="1:26">
      <c r="A6130">
        <v>207657628</v>
      </c>
      <c r="B6130" t="s">
        <v>7552</v>
      </c>
      <c r="C6130" t="s">
        <v>3597</v>
      </c>
      <c r="D6130" t="s">
        <v>4034</v>
      </c>
      <c r="E6130" t="s">
        <v>6435</v>
      </c>
      <c r="F6130" t="s">
        <v>3621</v>
      </c>
      <c r="G6130">
        <v>207657628</v>
      </c>
      <c r="I6130" t="s">
        <v>3622</v>
      </c>
      <c r="J6130" t="s">
        <v>7685</v>
      </c>
      <c r="K6130" t="s">
        <v>3624</v>
      </c>
      <c r="L6130" t="s">
        <v>7686</v>
      </c>
      <c r="M6130">
        <v>14</v>
      </c>
      <c r="N6130">
        <v>25.5</v>
      </c>
      <c r="O6130">
        <v>13</v>
      </c>
      <c r="P6130">
        <v>14</v>
      </c>
      <c r="Q6130">
        <v>25.5</v>
      </c>
      <c r="R6130">
        <v>10.4</v>
      </c>
      <c r="S6130" t="b">
        <v>0</v>
      </c>
      <c r="T6130" t="b">
        <v>0</v>
      </c>
      <c r="U6130" t="b">
        <v>1</v>
      </c>
      <c r="V6130">
        <v>12000</v>
      </c>
      <c r="W6130">
        <v>10000</v>
      </c>
      <c r="X6130">
        <v>2.4</v>
      </c>
      <c r="Y6130">
        <v>13112</v>
      </c>
      <c r="Z6130">
        <v>2.11</v>
      </c>
    </row>
    <row r="6131" spans="1:26">
      <c r="A6131">
        <v>207657627</v>
      </c>
      <c r="B6131" t="s">
        <v>7552</v>
      </c>
      <c r="C6131" t="s">
        <v>3597</v>
      </c>
      <c r="D6131" t="s">
        <v>4034</v>
      </c>
      <c r="E6131" t="s">
        <v>6435</v>
      </c>
      <c r="F6131" t="s">
        <v>3621</v>
      </c>
      <c r="G6131">
        <v>207657627</v>
      </c>
      <c r="I6131" t="s">
        <v>3622</v>
      </c>
      <c r="J6131" t="s">
        <v>7682</v>
      </c>
      <c r="K6131" t="s">
        <v>3624</v>
      </c>
      <c r="L6131" t="s">
        <v>7683</v>
      </c>
      <c r="M6131">
        <v>16.2</v>
      </c>
      <c r="N6131">
        <v>28.1</v>
      </c>
      <c r="O6131">
        <v>13</v>
      </c>
      <c r="P6131">
        <v>16.2</v>
      </c>
      <c r="Q6131">
        <v>28.1</v>
      </c>
      <c r="R6131">
        <v>11.5</v>
      </c>
      <c r="S6131" t="b">
        <v>0</v>
      </c>
      <c r="T6131" t="b">
        <v>0</v>
      </c>
      <c r="U6131" t="b">
        <v>1</v>
      </c>
      <c r="V6131">
        <v>9000</v>
      </c>
      <c r="W6131">
        <v>9500</v>
      </c>
      <c r="X6131">
        <v>2.5299999999999998</v>
      </c>
      <c r="Y6131">
        <v>12371</v>
      </c>
      <c r="Z6131">
        <v>2.04</v>
      </c>
    </row>
    <row r="6132" spans="1:26">
      <c r="A6132">
        <v>207657394</v>
      </c>
      <c r="B6132" t="s">
        <v>7552</v>
      </c>
      <c r="C6132" t="s">
        <v>3597</v>
      </c>
      <c r="D6132" t="s">
        <v>4034</v>
      </c>
      <c r="E6132" t="s">
        <v>5235</v>
      </c>
      <c r="F6132" t="s">
        <v>3621</v>
      </c>
      <c r="G6132">
        <v>207657394</v>
      </c>
      <c r="I6132" t="s">
        <v>3622</v>
      </c>
      <c r="J6132" t="s">
        <v>6408</v>
      </c>
      <c r="K6132" t="s">
        <v>3624</v>
      </c>
      <c r="L6132" t="s">
        <v>7684</v>
      </c>
      <c r="M6132">
        <v>16.2</v>
      </c>
      <c r="N6132">
        <v>28.1</v>
      </c>
      <c r="O6132">
        <v>13</v>
      </c>
      <c r="P6132">
        <v>16.2</v>
      </c>
      <c r="Q6132">
        <v>28.1</v>
      </c>
      <c r="R6132">
        <v>11.5</v>
      </c>
      <c r="S6132" t="b">
        <v>0</v>
      </c>
      <c r="T6132" t="b">
        <v>0</v>
      </c>
      <c r="U6132" t="b">
        <v>1</v>
      </c>
      <c r="V6132">
        <v>9000</v>
      </c>
      <c r="W6132">
        <v>9500</v>
      </c>
      <c r="X6132">
        <v>2.5299999999999998</v>
      </c>
      <c r="Y6132">
        <v>12371</v>
      </c>
      <c r="Z6132">
        <v>2.04</v>
      </c>
    </row>
    <row r="6133" spans="1:26">
      <c r="A6133">
        <v>207571418</v>
      </c>
      <c r="B6133" t="s">
        <v>7552</v>
      </c>
      <c r="C6133" t="s">
        <v>3597</v>
      </c>
      <c r="D6133" t="s">
        <v>4034</v>
      </c>
      <c r="E6133" t="s">
        <v>6435</v>
      </c>
      <c r="F6133" t="s">
        <v>3621</v>
      </c>
      <c r="G6133">
        <v>207571418</v>
      </c>
      <c r="I6133" t="s">
        <v>3622</v>
      </c>
      <c r="J6133" t="s">
        <v>7682</v>
      </c>
      <c r="K6133" t="s">
        <v>3624</v>
      </c>
      <c r="L6133" t="s">
        <v>7683</v>
      </c>
      <c r="M6133">
        <v>16.2</v>
      </c>
      <c r="N6133">
        <v>28.1</v>
      </c>
      <c r="O6133">
        <v>13</v>
      </c>
      <c r="P6133">
        <v>16.2</v>
      </c>
      <c r="Q6133">
        <v>28.1</v>
      </c>
      <c r="R6133">
        <v>11.5</v>
      </c>
      <c r="S6133" t="b">
        <v>0</v>
      </c>
      <c r="T6133" t="b">
        <v>0</v>
      </c>
      <c r="U6133" t="b">
        <v>0</v>
      </c>
      <c r="V6133">
        <v>9000</v>
      </c>
      <c r="W6133">
        <v>9500</v>
      </c>
      <c r="X6133">
        <v>2.5299999999999998</v>
      </c>
      <c r="Y6133">
        <v>12371</v>
      </c>
      <c r="Z6133">
        <v>2.04</v>
      </c>
    </row>
    <row r="6134" spans="1:26">
      <c r="A6134">
        <v>210410113</v>
      </c>
      <c r="B6134" t="s">
        <v>7552</v>
      </c>
      <c r="C6134" t="s">
        <v>3597</v>
      </c>
      <c r="D6134" t="s">
        <v>4034</v>
      </c>
      <c r="E6134" t="s">
        <v>6570</v>
      </c>
      <c r="F6134" t="s">
        <v>3849</v>
      </c>
      <c r="G6134">
        <v>210410113</v>
      </c>
      <c r="I6134" t="s">
        <v>3622</v>
      </c>
      <c r="J6134" t="s">
        <v>7610</v>
      </c>
      <c r="K6134" t="s">
        <v>3624</v>
      </c>
      <c r="L6134" t="s">
        <v>7681</v>
      </c>
      <c r="M6134">
        <v>12.6</v>
      </c>
      <c r="N6134">
        <v>21.2</v>
      </c>
      <c r="O6134">
        <v>10.8</v>
      </c>
      <c r="P6134">
        <v>12.6</v>
      </c>
      <c r="Q6134">
        <v>22</v>
      </c>
      <c r="R6134">
        <v>9.8000000000000007</v>
      </c>
      <c r="S6134" t="b">
        <v>0</v>
      </c>
      <c r="T6134" t="b">
        <v>0</v>
      </c>
      <c r="U6134" t="b">
        <v>1</v>
      </c>
      <c r="V6134">
        <v>12000</v>
      </c>
      <c r="W6134">
        <v>7700</v>
      </c>
      <c r="X6134">
        <v>2</v>
      </c>
      <c r="Y6134">
        <v>9000</v>
      </c>
      <c r="Z6134">
        <v>2.42</v>
      </c>
    </row>
    <row r="6135" spans="1:26">
      <c r="A6135">
        <v>210404149</v>
      </c>
      <c r="B6135" t="s">
        <v>7552</v>
      </c>
      <c r="C6135" t="s">
        <v>3597</v>
      </c>
      <c r="D6135" t="s">
        <v>4034</v>
      </c>
      <c r="E6135" t="s">
        <v>6570</v>
      </c>
      <c r="F6135" t="s">
        <v>3849</v>
      </c>
      <c r="G6135">
        <v>210404149</v>
      </c>
      <c r="I6135" t="s">
        <v>3622</v>
      </c>
      <c r="J6135" t="s">
        <v>7605</v>
      </c>
      <c r="K6135" t="s">
        <v>3624</v>
      </c>
      <c r="L6135" t="s">
        <v>7680</v>
      </c>
      <c r="M6135">
        <v>13</v>
      </c>
      <c r="N6135">
        <v>22</v>
      </c>
      <c r="O6135">
        <v>13</v>
      </c>
      <c r="P6135">
        <v>13</v>
      </c>
      <c r="Q6135">
        <v>22.5</v>
      </c>
      <c r="R6135">
        <v>11.5</v>
      </c>
      <c r="S6135" t="b">
        <v>0</v>
      </c>
      <c r="T6135" t="b">
        <v>0</v>
      </c>
      <c r="U6135" t="b">
        <v>1</v>
      </c>
      <c r="V6135">
        <v>9000</v>
      </c>
      <c r="W6135">
        <v>8000</v>
      </c>
      <c r="X6135">
        <v>2.66</v>
      </c>
      <c r="Y6135">
        <v>10000</v>
      </c>
      <c r="Z6135">
        <v>2.4</v>
      </c>
    </row>
    <row r="6136" spans="1:26">
      <c r="A6136">
        <v>210410114</v>
      </c>
      <c r="B6136" t="s">
        <v>7552</v>
      </c>
      <c r="C6136" t="s">
        <v>3597</v>
      </c>
      <c r="D6136" t="s">
        <v>4034</v>
      </c>
      <c r="E6136" t="s">
        <v>6570</v>
      </c>
      <c r="F6136" t="s">
        <v>3849</v>
      </c>
      <c r="G6136">
        <v>210410114</v>
      </c>
      <c r="I6136" t="s">
        <v>3622</v>
      </c>
      <c r="J6136" t="s">
        <v>7672</v>
      </c>
      <c r="K6136" t="s">
        <v>3624</v>
      </c>
      <c r="L6136" t="s">
        <v>7679</v>
      </c>
      <c r="M6136">
        <v>12.5</v>
      </c>
      <c r="N6136">
        <v>21.2</v>
      </c>
      <c r="O6136">
        <v>12</v>
      </c>
      <c r="P6136">
        <v>12.5</v>
      </c>
      <c r="Q6136">
        <v>21.8</v>
      </c>
      <c r="R6136">
        <v>10.7</v>
      </c>
      <c r="S6136" t="b">
        <v>0</v>
      </c>
      <c r="T6136" t="b">
        <v>0</v>
      </c>
      <c r="U6136" t="b">
        <v>1</v>
      </c>
      <c r="V6136">
        <v>18000</v>
      </c>
      <c r="W6136">
        <v>12200</v>
      </c>
      <c r="X6136">
        <v>2.79</v>
      </c>
      <c r="Y6136">
        <v>15500</v>
      </c>
      <c r="Z6136">
        <v>2.4</v>
      </c>
    </row>
    <row r="6137" spans="1:26">
      <c r="A6137">
        <v>210410116</v>
      </c>
      <c r="B6137" t="s">
        <v>7552</v>
      </c>
      <c r="C6137" t="s">
        <v>3597</v>
      </c>
      <c r="D6137" t="s">
        <v>4034</v>
      </c>
      <c r="E6137" t="s">
        <v>6570</v>
      </c>
      <c r="F6137" t="s">
        <v>3621</v>
      </c>
      <c r="G6137">
        <v>210410116</v>
      </c>
      <c r="I6137" t="s">
        <v>3622</v>
      </c>
      <c r="J6137" t="s">
        <v>7672</v>
      </c>
      <c r="K6137" t="s">
        <v>3624</v>
      </c>
      <c r="L6137" t="s">
        <v>7678</v>
      </c>
      <c r="M6137">
        <v>12.5</v>
      </c>
      <c r="N6137">
        <v>22</v>
      </c>
      <c r="O6137">
        <v>11.6</v>
      </c>
      <c r="P6137">
        <v>12.5</v>
      </c>
      <c r="Q6137">
        <v>22.4</v>
      </c>
      <c r="R6137">
        <v>10.4</v>
      </c>
      <c r="S6137" t="b">
        <v>0</v>
      </c>
      <c r="T6137" t="b">
        <v>0</v>
      </c>
      <c r="U6137" t="b">
        <v>1</v>
      </c>
      <c r="V6137">
        <v>16000</v>
      </c>
      <c r="W6137">
        <v>13400</v>
      </c>
      <c r="X6137">
        <v>2.38</v>
      </c>
      <c r="Y6137">
        <v>15600</v>
      </c>
      <c r="Z6137">
        <v>2.46</v>
      </c>
    </row>
    <row r="6138" spans="1:26">
      <c r="A6138">
        <v>210410115</v>
      </c>
      <c r="B6138" t="s">
        <v>7552</v>
      </c>
      <c r="C6138" t="s">
        <v>3597</v>
      </c>
      <c r="D6138" t="s">
        <v>4034</v>
      </c>
      <c r="E6138" t="s">
        <v>6570</v>
      </c>
      <c r="F6138" t="s">
        <v>3621</v>
      </c>
      <c r="G6138">
        <v>210410115</v>
      </c>
      <c r="I6138" t="s">
        <v>3622</v>
      </c>
      <c r="J6138" t="s">
        <v>7610</v>
      </c>
      <c r="K6138" t="s">
        <v>3624</v>
      </c>
      <c r="L6138" t="s">
        <v>7677</v>
      </c>
      <c r="M6138">
        <v>13</v>
      </c>
      <c r="N6138">
        <v>23.5</v>
      </c>
      <c r="O6138">
        <v>13.3</v>
      </c>
      <c r="P6138">
        <v>13</v>
      </c>
      <c r="Q6138">
        <v>25</v>
      </c>
      <c r="R6138">
        <v>11</v>
      </c>
      <c r="S6138" t="b">
        <v>0</v>
      </c>
      <c r="T6138" t="b">
        <v>0</v>
      </c>
      <c r="U6138" t="b">
        <v>1</v>
      </c>
      <c r="V6138">
        <v>12000</v>
      </c>
      <c r="W6138">
        <v>9200</v>
      </c>
      <c r="X6138">
        <v>2.4300000000000002</v>
      </c>
      <c r="Y6138">
        <v>9600</v>
      </c>
      <c r="Z6138">
        <v>2.4700000000000002</v>
      </c>
    </row>
    <row r="6139" spans="1:26">
      <c r="A6139">
        <v>208128278</v>
      </c>
      <c r="B6139" t="s">
        <v>7552</v>
      </c>
      <c r="C6139" t="s">
        <v>3597</v>
      </c>
      <c r="D6139" t="s">
        <v>4034</v>
      </c>
      <c r="E6139" t="s">
        <v>6570</v>
      </c>
      <c r="F6139" t="s">
        <v>3753</v>
      </c>
      <c r="G6139">
        <v>208128278</v>
      </c>
      <c r="I6139" t="s">
        <v>3601</v>
      </c>
      <c r="J6139" t="s">
        <v>7672</v>
      </c>
      <c r="K6139" t="s">
        <v>3624</v>
      </c>
      <c r="L6139" t="s">
        <v>7676</v>
      </c>
      <c r="M6139">
        <v>12.5</v>
      </c>
      <c r="N6139">
        <v>20.5</v>
      </c>
      <c r="O6139">
        <v>11</v>
      </c>
      <c r="P6139">
        <v>12.5</v>
      </c>
      <c r="Q6139">
        <v>20</v>
      </c>
      <c r="R6139">
        <v>10.6</v>
      </c>
      <c r="S6139" t="b">
        <v>0</v>
      </c>
      <c r="T6139" t="b">
        <v>0</v>
      </c>
      <c r="U6139" t="b">
        <v>1</v>
      </c>
      <c r="V6139">
        <v>17000</v>
      </c>
      <c r="W6139">
        <v>12600</v>
      </c>
      <c r="X6139">
        <v>2.66</v>
      </c>
      <c r="Y6139">
        <v>14100</v>
      </c>
      <c r="Z6139">
        <v>2.4</v>
      </c>
    </row>
    <row r="6140" spans="1:26">
      <c r="A6140">
        <v>207658932</v>
      </c>
      <c r="B6140" t="s">
        <v>7552</v>
      </c>
      <c r="C6140" t="s">
        <v>3597</v>
      </c>
      <c r="D6140" t="s">
        <v>4034</v>
      </c>
      <c r="E6140" t="s">
        <v>5568</v>
      </c>
      <c r="F6140" t="s">
        <v>3753</v>
      </c>
      <c r="G6140">
        <v>207658932</v>
      </c>
      <c r="I6140" t="s">
        <v>3601</v>
      </c>
      <c r="J6140" t="s">
        <v>6450</v>
      </c>
      <c r="K6140" t="s">
        <v>3624</v>
      </c>
      <c r="L6140" t="s">
        <v>6854</v>
      </c>
      <c r="M6140">
        <v>12.5</v>
      </c>
      <c r="N6140">
        <v>20.5</v>
      </c>
      <c r="O6140">
        <v>11</v>
      </c>
      <c r="P6140">
        <v>12.5</v>
      </c>
      <c r="Q6140">
        <v>20</v>
      </c>
      <c r="R6140">
        <v>10.6</v>
      </c>
      <c r="S6140" t="b">
        <v>0</v>
      </c>
      <c r="T6140" t="b">
        <v>0</v>
      </c>
      <c r="U6140" t="b">
        <v>1</v>
      </c>
      <c r="V6140">
        <v>17000</v>
      </c>
      <c r="W6140">
        <v>12600</v>
      </c>
      <c r="X6140">
        <v>2.66</v>
      </c>
      <c r="Y6140">
        <v>14100</v>
      </c>
      <c r="Z6140">
        <v>2.4</v>
      </c>
    </row>
    <row r="6141" spans="1:26">
      <c r="A6141">
        <v>207658945</v>
      </c>
      <c r="B6141" t="s">
        <v>7552</v>
      </c>
      <c r="C6141" t="s">
        <v>3597</v>
      </c>
      <c r="D6141" t="s">
        <v>4034</v>
      </c>
      <c r="E6141" t="s">
        <v>5568</v>
      </c>
      <c r="F6141" t="s">
        <v>3849</v>
      </c>
      <c r="G6141">
        <v>207658945</v>
      </c>
      <c r="I6141" t="s">
        <v>3622</v>
      </c>
      <c r="J6141" t="s">
        <v>6450</v>
      </c>
      <c r="K6141" t="s">
        <v>3624</v>
      </c>
      <c r="L6141" t="s">
        <v>7675</v>
      </c>
      <c r="M6141">
        <v>12.5</v>
      </c>
      <c r="N6141">
        <v>20.5</v>
      </c>
      <c r="O6141">
        <v>11</v>
      </c>
      <c r="P6141">
        <v>12.5</v>
      </c>
      <c r="Q6141">
        <v>20.5</v>
      </c>
      <c r="R6141">
        <v>10.5</v>
      </c>
      <c r="S6141" t="b">
        <v>0</v>
      </c>
      <c r="T6141" t="b">
        <v>0</v>
      </c>
      <c r="U6141" t="b">
        <v>1</v>
      </c>
      <c r="V6141">
        <v>16000</v>
      </c>
      <c r="W6141">
        <v>12000</v>
      </c>
      <c r="X6141">
        <v>2.5099999999999998</v>
      </c>
      <c r="Y6141">
        <v>13600</v>
      </c>
      <c r="Z6141">
        <v>2.2400000000000002</v>
      </c>
    </row>
    <row r="6142" spans="1:26">
      <c r="A6142">
        <v>207765975</v>
      </c>
      <c r="B6142" t="s">
        <v>7552</v>
      </c>
      <c r="C6142" t="s">
        <v>3597</v>
      </c>
      <c r="D6142" t="s">
        <v>4034</v>
      </c>
      <c r="E6142" t="s">
        <v>5568</v>
      </c>
      <c r="F6142" t="s">
        <v>3849</v>
      </c>
      <c r="G6142">
        <v>207765975</v>
      </c>
      <c r="I6142" t="s">
        <v>3622</v>
      </c>
      <c r="J6142" t="s">
        <v>6450</v>
      </c>
      <c r="K6142" t="s">
        <v>3624</v>
      </c>
      <c r="L6142" t="s">
        <v>6855</v>
      </c>
      <c r="M6142">
        <v>12.5</v>
      </c>
      <c r="N6142">
        <v>20.5</v>
      </c>
      <c r="O6142">
        <v>11</v>
      </c>
      <c r="P6142">
        <v>12.5</v>
      </c>
      <c r="Q6142">
        <v>20.5</v>
      </c>
      <c r="R6142">
        <v>10.5</v>
      </c>
      <c r="S6142" t="b">
        <v>0</v>
      </c>
      <c r="T6142" t="b">
        <v>0</v>
      </c>
      <c r="U6142" t="b">
        <v>1</v>
      </c>
      <c r="V6142">
        <v>16000</v>
      </c>
      <c r="W6142">
        <v>12000</v>
      </c>
      <c r="X6142">
        <v>2.5099999999999998</v>
      </c>
      <c r="Y6142">
        <v>13600</v>
      </c>
      <c r="Z6142">
        <v>2.2400000000000002</v>
      </c>
    </row>
    <row r="6143" spans="1:26">
      <c r="A6143">
        <v>208128272</v>
      </c>
      <c r="B6143" t="s">
        <v>7552</v>
      </c>
      <c r="C6143" t="s">
        <v>3597</v>
      </c>
      <c r="D6143" t="s">
        <v>4034</v>
      </c>
      <c r="E6143" t="s">
        <v>6570</v>
      </c>
      <c r="F6143" t="s">
        <v>3849</v>
      </c>
      <c r="G6143">
        <v>208128272</v>
      </c>
      <c r="I6143" t="s">
        <v>3622</v>
      </c>
      <c r="J6143" t="s">
        <v>7672</v>
      </c>
      <c r="K6143" t="s">
        <v>3624</v>
      </c>
      <c r="L6143" t="s">
        <v>7674</v>
      </c>
      <c r="M6143">
        <v>12.5</v>
      </c>
      <c r="N6143">
        <v>20.5</v>
      </c>
      <c r="O6143">
        <v>11</v>
      </c>
      <c r="P6143">
        <v>12.5</v>
      </c>
      <c r="Q6143">
        <v>20.5</v>
      </c>
      <c r="R6143">
        <v>10.5</v>
      </c>
      <c r="S6143" t="b">
        <v>0</v>
      </c>
      <c r="T6143" t="b">
        <v>0</v>
      </c>
      <c r="U6143" t="b">
        <v>1</v>
      </c>
      <c r="V6143">
        <v>16000</v>
      </c>
      <c r="W6143">
        <v>12000</v>
      </c>
      <c r="X6143">
        <v>2.5099999999999998</v>
      </c>
      <c r="Y6143">
        <v>13600</v>
      </c>
      <c r="Z6143">
        <v>2.2400000000000002</v>
      </c>
    </row>
    <row r="6144" spans="1:26">
      <c r="A6144">
        <v>208128280</v>
      </c>
      <c r="B6144" t="s">
        <v>7552</v>
      </c>
      <c r="C6144" t="s">
        <v>3597</v>
      </c>
      <c r="D6144" t="s">
        <v>4034</v>
      </c>
      <c r="E6144" t="s">
        <v>6570</v>
      </c>
      <c r="F6144" t="s">
        <v>3787</v>
      </c>
      <c r="G6144">
        <v>208128280</v>
      </c>
      <c r="I6144" t="s">
        <v>3622</v>
      </c>
      <c r="J6144" t="s">
        <v>7672</v>
      </c>
      <c r="K6144" t="s">
        <v>3624</v>
      </c>
      <c r="L6144" t="s">
        <v>7673</v>
      </c>
      <c r="M6144">
        <v>12.5</v>
      </c>
      <c r="N6144">
        <v>21.5</v>
      </c>
      <c r="O6144">
        <v>10.5</v>
      </c>
      <c r="P6144">
        <v>12.5</v>
      </c>
      <c r="Q6144">
        <v>23</v>
      </c>
      <c r="R6144">
        <v>10</v>
      </c>
      <c r="S6144" t="b">
        <v>0</v>
      </c>
      <c r="T6144" t="b">
        <v>0</v>
      </c>
      <c r="U6144" t="b">
        <v>1</v>
      </c>
      <c r="V6144">
        <v>18000</v>
      </c>
      <c r="W6144">
        <v>12800</v>
      </c>
      <c r="X6144">
        <v>2.52</v>
      </c>
      <c r="Y6144">
        <v>14200</v>
      </c>
      <c r="Z6144">
        <v>2.29</v>
      </c>
    </row>
    <row r="6145" spans="1:26">
      <c r="A6145">
        <v>207658955</v>
      </c>
      <c r="B6145" t="s">
        <v>7552</v>
      </c>
      <c r="C6145" t="s">
        <v>3597</v>
      </c>
      <c r="D6145" t="s">
        <v>4034</v>
      </c>
      <c r="E6145" t="s">
        <v>5568</v>
      </c>
      <c r="F6145" t="s">
        <v>3787</v>
      </c>
      <c r="G6145">
        <v>207658955</v>
      </c>
      <c r="I6145" t="s">
        <v>3622</v>
      </c>
      <c r="J6145" t="s">
        <v>6450</v>
      </c>
      <c r="K6145" t="s">
        <v>3624</v>
      </c>
      <c r="L6145" t="s">
        <v>6856</v>
      </c>
      <c r="M6145">
        <v>12.5</v>
      </c>
      <c r="N6145">
        <v>21.5</v>
      </c>
      <c r="O6145">
        <v>10.5</v>
      </c>
      <c r="P6145">
        <v>12.5</v>
      </c>
      <c r="Q6145">
        <v>23</v>
      </c>
      <c r="R6145">
        <v>10</v>
      </c>
      <c r="S6145" t="b">
        <v>0</v>
      </c>
      <c r="T6145" t="b">
        <v>0</v>
      </c>
      <c r="U6145" t="b">
        <v>1</v>
      </c>
      <c r="V6145">
        <v>18000</v>
      </c>
      <c r="W6145">
        <v>12800</v>
      </c>
      <c r="X6145">
        <v>2.52</v>
      </c>
      <c r="Y6145">
        <v>14200</v>
      </c>
      <c r="Z6145">
        <v>2.29</v>
      </c>
    </row>
    <row r="6146" spans="1:26">
      <c r="A6146">
        <v>208128264</v>
      </c>
      <c r="B6146" t="s">
        <v>7552</v>
      </c>
      <c r="C6146" t="s">
        <v>3597</v>
      </c>
      <c r="D6146" t="s">
        <v>4034</v>
      </c>
      <c r="E6146" t="s">
        <v>6570</v>
      </c>
      <c r="F6146" t="s">
        <v>3621</v>
      </c>
      <c r="G6146">
        <v>208128264</v>
      </c>
      <c r="I6146" t="s">
        <v>3622</v>
      </c>
      <c r="J6146" t="s">
        <v>7672</v>
      </c>
      <c r="K6146" t="s">
        <v>3624</v>
      </c>
      <c r="L6146" t="s">
        <v>7627</v>
      </c>
      <c r="M6146">
        <v>13.5</v>
      </c>
      <c r="N6146">
        <v>24</v>
      </c>
      <c r="O6146">
        <v>11.6</v>
      </c>
      <c r="P6146">
        <v>13.5</v>
      </c>
      <c r="Q6146">
        <v>24</v>
      </c>
      <c r="R6146">
        <v>10.5</v>
      </c>
      <c r="S6146" t="b">
        <v>0</v>
      </c>
      <c r="T6146" t="b">
        <v>0</v>
      </c>
      <c r="U6146" t="b">
        <v>1</v>
      </c>
      <c r="V6146">
        <v>18000</v>
      </c>
      <c r="W6146">
        <v>14100</v>
      </c>
      <c r="X6146">
        <v>2.65</v>
      </c>
      <c r="Y6146">
        <v>16238</v>
      </c>
      <c r="Z6146">
        <v>2.4900000000000002</v>
      </c>
    </row>
    <row r="6147" spans="1:26">
      <c r="A6147">
        <v>207658952</v>
      </c>
      <c r="B6147" t="s">
        <v>7552</v>
      </c>
      <c r="C6147" t="s">
        <v>3597</v>
      </c>
      <c r="D6147" t="s">
        <v>4034</v>
      </c>
      <c r="E6147" t="s">
        <v>5568</v>
      </c>
      <c r="F6147" t="s">
        <v>3621</v>
      </c>
      <c r="G6147">
        <v>207658952</v>
      </c>
      <c r="I6147" t="s">
        <v>3622</v>
      </c>
      <c r="J6147" t="s">
        <v>7602</v>
      </c>
      <c r="K6147" t="s">
        <v>3624</v>
      </c>
      <c r="L6147" t="s">
        <v>7671</v>
      </c>
      <c r="M6147">
        <v>11</v>
      </c>
      <c r="N6147">
        <v>20.2</v>
      </c>
      <c r="O6147">
        <v>11.6</v>
      </c>
      <c r="P6147">
        <v>11</v>
      </c>
      <c r="Q6147">
        <v>20.5</v>
      </c>
      <c r="R6147">
        <v>11.5</v>
      </c>
      <c r="S6147" t="b">
        <v>0</v>
      </c>
      <c r="T6147" t="b">
        <v>0</v>
      </c>
      <c r="U6147" t="b">
        <v>1</v>
      </c>
      <c r="V6147">
        <v>24000</v>
      </c>
      <c r="W6147">
        <v>21000</v>
      </c>
      <c r="X6147">
        <v>2.64</v>
      </c>
      <c r="Y6147">
        <v>24000</v>
      </c>
      <c r="Z6147">
        <v>2.17</v>
      </c>
    </row>
    <row r="6148" spans="1:26">
      <c r="A6148">
        <v>208128273</v>
      </c>
      <c r="B6148" t="s">
        <v>7552</v>
      </c>
      <c r="C6148" t="s">
        <v>3597</v>
      </c>
      <c r="D6148" t="s">
        <v>4034</v>
      </c>
      <c r="E6148" t="s">
        <v>6570</v>
      </c>
      <c r="F6148" t="s">
        <v>3621</v>
      </c>
      <c r="G6148">
        <v>208128273</v>
      </c>
      <c r="I6148" t="s">
        <v>3622</v>
      </c>
      <c r="J6148" t="s">
        <v>7612</v>
      </c>
      <c r="K6148" t="s">
        <v>3624</v>
      </c>
      <c r="L6148" t="s">
        <v>7670</v>
      </c>
      <c r="M6148">
        <v>12.5</v>
      </c>
      <c r="N6148">
        <v>20.7</v>
      </c>
      <c r="O6148">
        <v>10.5</v>
      </c>
      <c r="P6148">
        <v>12.5</v>
      </c>
      <c r="Q6148">
        <v>21.5</v>
      </c>
      <c r="R6148">
        <v>9.6999999999999993</v>
      </c>
      <c r="S6148" t="b">
        <v>0</v>
      </c>
      <c r="T6148" t="b">
        <v>0</v>
      </c>
      <c r="U6148" t="b">
        <v>1</v>
      </c>
      <c r="V6148">
        <v>24000</v>
      </c>
      <c r="W6148">
        <v>19000</v>
      </c>
      <c r="X6148">
        <v>2.6</v>
      </c>
      <c r="Y6148">
        <v>20800</v>
      </c>
      <c r="Z6148">
        <v>2.36</v>
      </c>
    </row>
    <row r="6149" spans="1:26">
      <c r="A6149">
        <v>207765976</v>
      </c>
      <c r="B6149" t="s">
        <v>7552</v>
      </c>
      <c r="C6149" t="s">
        <v>3597</v>
      </c>
      <c r="D6149" t="s">
        <v>4034</v>
      </c>
      <c r="E6149" t="s">
        <v>5568</v>
      </c>
      <c r="F6149" t="s">
        <v>3621</v>
      </c>
      <c r="G6149">
        <v>207765976</v>
      </c>
      <c r="I6149" t="s">
        <v>3622</v>
      </c>
      <c r="J6149" t="s">
        <v>7614</v>
      </c>
      <c r="K6149" t="s">
        <v>3624</v>
      </c>
      <c r="L6149" t="s">
        <v>7669</v>
      </c>
      <c r="M6149">
        <v>12.5</v>
      </c>
      <c r="N6149">
        <v>20.7</v>
      </c>
      <c r="O6149">
        <v>10.5</v>
      </c>
      <c r="P6149">
        <v>12.5</v>
      </c>
      <c r="Q6149">
        <v>21.5</v>
      </c>
      <c r="R6149">
        <v>9.6999999999999993</v>
      </c>
      <c r="S6149" t="b">
        <v>0</v>
      </c>
      <c r="T6149" t="b">
        <v>0</v>
      </c>
      <c r="U6149" t="b">
        <v>1</v>
      </c>
      <c r="V6149">
        <v>24000</v>
      </c>
      <c r="W6149">
        <v>19000</v>
      </c>
      <c r="X6149">
        <v>2.6</v>
      </c>
      <c r="Y6149">
        <v>20800</v>
      </c>
      <c r="Z6149">
        <v>2.36</v>
      </c>
    </row>
    <row r="6150" spans="1:26">
      <c r="A6150">
        <v>207658946</v>
      </c>
      <c r="B6150" t="s">
        <v>7552</v>
      </c>
      <c r="C6150" t="s">
        <v>3597</v>
      </c>
      <c r="D6150" t="s">
        <v>4034</v>
      </c>
      <c r="E6150" t="s">
        <v>5568</v>
      </c>
      <c r="F6150" t="s">
        <v>3621</v>
      </c>
      <c r="G6150">
        <v>207658946</v>
      </c>
      <c r="I6150" t="s">
        <v>3622</v>
      </c>
      <c r="J6150" t="s">
        <v>7614</v>
      </c>
      <c r="K6150" t="s">
        <v>3624</v>
      </c>
      <c r="L6150" t="s">
        <v>7668</v>
      </c>
      <c r="M6150">
        <v>12.5</v>
      </c>
      <c r="N6150">
        <v>20.7</v>
      </c>
      <c r="O6150">
        <v>10.5</v>
      </c>
      <c r="P6150">
        <v>12.5</v>
      </c>
      <c r="Q6150">
        <v>21.5</v>
      </c>
      <c r="R6150">
        <v>9.6999999999999993</v>
      </c>
      <c r="S6150" t="b">
        <v>0</v>
      </c>
      <c r="T6150" t="b">
        <v>0</v>
      </c>
      <c r="U6150" t="b">
        <v>1</v>
      </c>
      <c r="V6150">
        <v>24000</v>
      </c>
      <c r="W6150">
        <v>19000</v>
      </c>
      <c r="X6150">
        <v>2.6</v>
      </c>
      <c r="Y6150">
        <v>20800</v>
      </c>
      <c r="Z6150">
        <v>2.36</v>
      </c>
    </row>
    <row r="6151" spans="1:26">
      <c r="A6151">
        <v>207658942</v>
      </c>
      <c r="B6151" t="s">
        <v>7552</v>
      </c>
      <c r="C6151" t="s">
        <v>3597</v>
      </c>
      <c r="D6151" t="s">
        <v>4034</v>
      </c>
      <c r="E6151" t="s">
        <v>5568</v>
      </c>
      <c r="F6151" t="s">
        <v>3753</v>
      </c>
      <c r="G6151">
        <v>207658942</v>
      </c>
      <c r="I6151" t="s">
        <v>3601</v>
      </c>
      <c r="J6151" t="s">
        <v>7663</v>
      </c>
      <c r="K6151" t="s">
        <v>3624</v>
      </c>
      <c r="L6151" t="s">
        <v>7667</v>
      </c>
      <c r="M6151">
        <v>8.6999999999999993</v>
      </c>
      <c r="N6151">
        <v>16</v>
      </c>
      <c r="O6151">
        <v>11.1</v>
      </c>
      <c r="P6151">
        <v>8.1999999999999993</v>
      </c>
      <c r="Q6151">
        <v>14.3</v>
      </c>
      <c r="R6151">
        <v>10.3</v>
      </c>
      <c r="S6151" t="b">
        <v>0</v>
      </c>
      <c r="T6151" t="b">
        <v>0</v>
      </c>
      <c r="U6151" t="b">
        <v>0</v>
      </c>
      <c r="V6151">
        <v>48000</v>
      </c>
      <c r="W6151">
        <v>39500</v>
      </c>
      <c r="X6151">
        <v>2.39</v>
      </c>
      <c r="Y6151">
        <v>51000</v>
      </c>
      <c r="Z6151">
        <v>2.33</v>
      </c>
    </row>
    <row r="6152" spans="1:26">
      <c r="A6152">
        <v>207765966</v>
      </c>
      <c r="B6152" t="s">
        <v>7552</v>
      </c>
      <c r="C6152" t="s">
        <v>3597</v>
      </c>
      <c r="D6152" t="s">
        <v>4034</v>
      </c>
      <c r="E6152" t="s">
        <v>5568</v>
      </c>
      <c r="F6152" t="s">
        <v>3753</v>
      </c>
      <c r="G6152">
        <v>207765966</v>
      </c>
      <c r="I6152" t="s">
        <v>3601</v>
      </c>
      <c r="J6152" t="s">
        <v>7663</v>
      </c>
      <c r="K6152" t="s">
        <v>3624</v>
      </c>
      <c r="L6152" t="s">
        <v>6874</v>
      </c>
      <c r="M6152">
        <v>8.6999999999999993</v>
      </c>
      <c r="N6152">
        <v>16</v>
      </c>
      <c r="O6152">
        <v>11.1</v>
      </c>
      <c r="P6152">
        <v>8.1999999999999993</v>
      </c>
      <c r="Q6152">
        <v>14.3</v>
      </c>
      <c r="R6152">
        <v>10.3</v>
      </c>
      <c r="S6152" t="b">
        <v>0</v>
      </c>
      <c r="T6152" t="b">
        <v>0</v>
      </c>
      <c r="U6152" t="b">
        <v>0</v>
      </c>
      <c r="V6152">
        <v>48000</v>
      </c>
      <c r="W6152">
        <v>39500</v>
      </c>
      <c r="X6152">
        <v>2.39</v>
      </c>
      <c r="Y6152">
        <v>51000</v>
      </c>
      <c r="Z6152">
        <v>2.33</v>
      </c>
    </row>
    <row r="6153" spans="1:26">
      <c r="A6153">
        <v>208128275</v>
      </c>
      <c r="B6153" t="s">
        <v>7552</v>
      </c>
      <c r="C6153" t="s">
        <v>3597</v>
      </c>
      <c r="D6153" t="s">
        <v>4034</v>
      </c>
      <c r="E6153" t="s">
        <v>6570</v>
      </c>
      <c r="F6153" t="s">
        <v>3621</v>
      </c>
      <c r="G6153">
        <v>208128275</v>
      </c>
      <c r="I6153" t="s">
        <v>3622</v>
      </c>
      <c r="J6153" t="s">
        <v>7665</v>
      </c>
      <c r="K6153" t="s">
        <v>3624</v>
      </c>
      <c r="L6153" t="s">
        <v>7666</v>
      </c>
      <c r="M6153">
        <v>8.3000000000000007</v>
      </c>
      <c r="N6153">
        <v>16.5</v>
      </c>
      <c r="O6153">
        <v>10.7</v>
      </c>
      <c r="P6153">
        <v>8.3000000000000007</v>
      </c>
      <c r="Q6153">
        <v>16.8</v>
      </c>
      <c r="R6153">
        <v>10.7</v>
      </c>
      <c r="S6153" t="b">
        <v>0</v>
      </c>
      <c r="T6153" t="b">
        <v>0</v>
      </c>
      <c r="U6153" t="b">
        <v>0</v>
      </c>
      <c r="V6153">
        <v>48000</v>
      </c>
      <c r="W6153">
        <v>35000</v>
      </c>
      <c r="X6153">
        <v>2.59</v>
      </c>
      <c r="Y6153">
        <v>46000</v>
      </c>
      <c r="Z6153">
        <v>2.3199999999999998</v>
      </c>
    </row>
    <row r="6154" spans="1:26">
      <c r="A6154">
        <v>207658954</v>
      </c>
      <c r="B6154" t="s">
        <v>7552</v>
      </c>
      <c r="C6154" t="s">
        <v>3597</v>
      </c>
      <c r="D6154" t="s">
        <v>4034</v>
      </c>
      <c r="E6154" t="s">
        <v>5568</v>
      </c>
      <c r="F6154" t="s">
        <v>3621</v>
      </c>
      <c r="G6154">
        <v>207658954</v>
      </c>
      <c r="I6154" t="s">
        <v>3622</v>
      </c>
      <c r="J6154" t="s">
        <v>7663</v>
      </c>
      <c r="K6154" t="s">
        <v>3624</v>
      </c>
      <c r="L6154" t="s">
        <v>7664</v>
      </c>
      <c r="M6154">
        <v>8.3000000000000007</v>
      </c>
      <c r="N6154">
        <v>16.5</v>
      </c>
      <c r="O6154">
        <v>10.7</v>
      </c>
      <c r="P6154">
        <v>8.3000000000000007</v>
      </c>
      <c r="Q6154">
        <v>16.8</v>
      </c>
      <c r="R6154">
        <v>10.7</v>
      </c>
      <c r="S6154" t="b">
        <v>0</v>
      </c>
      <c r="T6154" t="b">
        <v>0</v>
      </c>
      <c r="U6154" t="b">
        <v>0</v>
      </c>
      <c r="V6154">
        <v>48000</v>
      </c>
      <c r="W6154">
        <v>35000</v>
      </c>
      <c r="X6154">
        <v>2.59</v>
      </c>
      <c r="Y6154">
        <v>46000</v>
      </c>
      <c r="Z6154">
        <v>2.3199999999999998</v>
      </c>
    </row>
    <row r="6155" spans="1:26">
      <c r="A6155">
        <v>207658963</v>
      </c>
      <c r="B6155" t="s">
        <v>7552</v>
      </c>
      <c r="C6155" t="s">
        <v>3597</v>
      </c>
      <c r="D6155" t="s">
        <v>4034</v>
      </c>
      <c r="E6155" t="s">
        <v>5568</v>
      </c>
      <c r="F6155" t="s">
        <v>3621</v>
      </c>
      <c r="G6155">
        <v>207658963</v>
      </c>
      <c r="I6155" t="s">
        <v>3622</v>
      </c>
      <c r="J6155" t="s">
        <v>7663</v>
      </c>
      <c r="K6155" t="s">
        <v>3624</v>
      </c>
      <c r="L6155" t="s">
        <v>6850</v>
      </c>
      <c r="M6155">
        <v>8.1999999999999993</v>
      </c>
      <c r="N6155">
        <v>17</v>
      </c>
      <c r="O6155">
        <v>10.8</v>
      </c>
      <c r="P6155">
        <v>8.1999999999999993</v>
      </c>
      <c r="Q6155">
        <v>17</v>
      </c>
      <c r="R6155">
        <v>9.8000000000000007</v>
      </c>
      <c r="S6155" t="b">
        <v>0</v>
      </c>
      <c r="T6155" t="b">
        <v>0</v>
      </c>
      <c r="U6155" t="b">
        <v>0</v>
      </c>
      <c r="V6155">
        <v>48000</v>
      </c>
      <c r="W6155">
        <v>35000</v>
      </c>
      <c r="X6155">
        <v>2.34</v>
      </c>
      <c r="Y6155">
        <v>52000</v>
      </c>
      <c r="Z6155">
        <v>2.1</v>
      </c>
    </row>
    <row r="6156" spans="1:26">
      <c r="A6156">
        <v>207658941</v>
      </c>
      <c r="B6156" t="s">
        <v>7552</v>
      </c>
      <c r="C6156" t="s">
        <v>3597</v>
      </c>
      <c r="D6156" t="s">
        <v>4034</v>
      </c>
      <c r="E6156" t="s">
        <v>5568</v>
      </c>
      <c r="F6156" t="s">
        <v>3753</v>
      </c>
      <c r="G6156">
        <v>207658941</v>
      </c>
      <c r="I6156" t="s">
        <v>3601</v>
      </c>
      <c r="J6156" t="s">
        <v>7658</v>
      </c>
      <c r="K6156" t="s">
        <v>3624</v>
      </c>
      <c r="L6156" t="s">
        <v>7662</v>
      </c>
      <c r="M6156">
        <v>9</v>
      </c>
      <c r="N6156">
        <v>17.5</v>
      </c>
      <c r="O6156">
        <v>11.5</v>
      </c>
      <c r="P6156">
        <v>9</v>
      </c>
      <c r="Q6156">
        <v>16.5</v>
      </c>
      <c r="R6156">
        <v>11</v>
      </c>
      <c r="S6156" t="b">
        <v>0</v>
      </c>
      <c r="T6156" t="b">
        <v>0</v>
      </c>
      <c r="U6156" t="b">
        <v>0</v>
      </c>
      <c r="V6156">
        <v>36000</v>
      </c>
      <c r="W6156">
        <v>34000</v>
      </c>
      <c r="X6156">
        <v>2.4900000000000002</v>
      </c>
      <c r="Y6156">
        <v>43000</v>
      </c>
      <c r="Z6156">
        <v>2.23</v>
      </c>
    </row>
    <row r="6157" spans="1:26">
      <c r="A6157">
        <v>207765965</v>
      </c>
      <c r="B6157" t="s">
        <v>7552</v>
      </c>
      <c r="C6157" t="s">
        <v>3597</v>
      </c>
      <c r="D6157" t="s">
        <v>4034</v>
      </c>
      <c r="E6157" t="s">
        <v>5568</v>
      </c>
      <c r="F6157" t="s">
        <v>3753</v>
      </c>
      <c r="G6157">
        <v>207765965</v>
      </c>
      <c r="I6157" t="s">
        <v>3601</v>
      </c>
      <c r="J6157" t="s">
        <v>7658</v>
      </c>
      <c r="K6157" t="s">
        <v>3624</v>
      </c>
      <c r="L6157" t="s">
        <v>6852</v>
      </c>
      <c r="M6157">
        <v>9</v>
      </c>
      <c r="N6157">
        <v>17.5</v>
      </c>
      <c r="O6157">
        <v>11.5</v>
      </c>
      <c r="P6157">
        <v>9</v>
      </c>
      <c r="Q6157">
        <v>16.5</v>
      </c>
      <c r="R6157">
        <v>11</v>
      </c>
      <c r="S6157" t="b">
        <v>0</v>
      </c>
      <c r="T6157" t="b">
        <v>0</v>
      </c>
      <c r="U6157" t="b">
        <v>0</v>
      </c>
      <c r="V6157">
        <v>36000</v>
      </c>
      <c r="W6157">
        <v>34000</v>
      </c>
      <c r="X6157">
        <v>2.4900000000000002</v>
      </c>
      <c r="Y6157">
        <v>43000</v>
      </c>
      <c r="Z6157">
        <v>2.23</v>
      </c>
    </row>
    <row r="6158" spans="1:26">
      <c r="A6158">
        <v>208128274</v>
      </c>
      <c r="B6158" t="s">
        <v>7552</v>
      </c>
      <c r="C6158" t="s">
        <v>3597</v>
      </c>
      <c r="D6158" t="s">
        <v>4034</v>
      </c>
      <c r="E6158" t="s">
        <v>6570</v>
      </c>
      <c r="F6158" t="s">
        <v>3621</v>
      </c>
      <c r="G6158">
        <v>208128274</v>
      </c>
      <c r="I6158" t="s">
        <v>3622</v>
      </c>
      <c r="J6158" t="s">
        <v>7660</v>
      </c>
      <c r="K6158" t="s">
        <v>3624</v>
      </c>
      <c r="L6158" t="s">
        <v>7661</v>
      </c>
      <c r="M6158">
        <v>9.5</v>
      </c>
      <c r="N6158">
        <v>19</v>
      </c>
      <c r="O6158">
        <v>10.3</v>
      </c>
      <c r="P6158">
        <v>9.5</v>
      </c>
      <c r="Q6158">
        <v>19.399999999999999</v>
      </c>
      <c r="R6158">
        <v>10.5</v>
      </c>
      <c r="S6158" t="b">
        <v>0</v>
      </c>
      <c r="T6158" t="b">
        <v>0</v>
      </c>
      <c r="U6158" t="b">
        <v>1</v>
      </c>
      <c r="V6158">
        <v>36000</v>
      </c>
      <c r="W6158">
        <v>33000</v>
      </c>
      <c r="X6158">
        <v>2.4</v>
      </c>
      <c r="Y6158">
        <v>40500</v>
      </c>
      <c r="Z6158">
        <v>1.93</v>
      </c>
    </row>
    <row r="6159" spans="1:26">
      <c r="A6159">
        <v>207658953</v>
      </c>
      <c r="B6159" t="s">
        <v>7552</v>
      </c>
      <c r="C6159" t="s">
        <v>3597</v>
      </c>
      <c r="D6159" t="s">
        <v>4034</v>
      </c>
      <c r="E6159" t="s">
        <v>5568</v>
      </c>
      <c r="F6159" t="s">
        <v>3621</v>
      </c>
      <c r="G6159">
        <v>207658953</v>
      </c>
      <c r="I6159" t="s">
        <v>3622</v>
      </c>
      <c r="J6159" t="s">
        <v>7658</v>
      </c>
      <c r="K6159" t="s">
        <v>3624</v>
      </c>
      <c r="L6159" t="s">
        <v>7659</v>
      </c>
      <c r="M6159">
        <v>9.5</v>
      </c>
      <c r="N6159">
        <v>19</v>
      </c>
      <c r="O6159">
        <v>10.3</v>
      </c>
      <c r="P6159">
        <v>9.5</v>
      </c>
      <c r="Q6159">
        <v>19.399999999999999</v>
      </c>
      <c r="R6159">
        <v>10.5</v>
      </c>
      <c r="S6159" t="b">
        <v>0</v>
      </c>
      <c r="T6159" t="b">
        <v>0</v>
      </c>
      <c r="U6159" t="b">
        <v>1</v>
      </c>
      <c r="V6159">
        <v>36000</v>
      </c>
      <c r="W6159">
        <v>33000</v>
      </c>
      <c r="X6159">
        <v>2.4</v>
      </c>
      <c r="Y6159">
        <v>40500</v>
      </c>
      <c r="Z6159">
        <v>1.93</v>
      </c>
    </row>
    <row r="6160" spans="1:26">
      <c r="A6160">
        <v>207658962</v>
      </c>
      <c r="B6160" t="s">
        <v>7552</v>
      </c>
      <c r="C6160" t="s">
        <v>3597</v>
      </c>
      <c r="D6160" t="s">
        <v>4034</v>
      </c>
      <c r="E6160" t="s">
        <v>5568</v>
      </c>
      <c r="F6160" t="s">
        <v>3621</v>
      </c>
      <c r="G6160">
        <v>207658962</v>
      </c>
      <c r="I6160" t="s">
        <v>3622</v>
      </c>
      <c r="J6160" t="s">
        <v>7658</v>
      </c>
      <c r="K6160" t="s">
        <v>3624</v>
      </c>
      <c r="L6160" t="s">
        <v>7652</v>
      </c>
      <c r="M6160">
        <v>8.6</v>
      </c>
      <c r="N6160">
        <v>17.5</v>
      </c>
      <c r="O6160">
        <v>10</v>
      </c>
      <c r="P6160">
        <v>8.8000000000000007</v>
      </c>
      <c r="Q6160">
        <v>17.600000000000001</v>
      </c>
      <c r="R6160">
        <v>10</v>
      </c>
      <c r="S6160" t="b">
        <v>0</v>
      </c>
      <c r="T6160" t="b">
        <v>0</v>
      </c>
      <c r="U6160" t="b">
        <v>0</v>
      </c>
      <c r="V6160">
        <v>36000</v>
      </c>
      <c r="W6160">
        <v>32000</v>
      </c>
      <c r="X6160">
        <v>2.23</v>
      </c>
      <c r="Y6160">
        <v>42000</v>
      </c>
      <c r="Z6160">
        <v>1.9</v>
      </c>
    </row>
    <row r="6161" spans="1:26">
      <c r="A6161">
        <v>207658935</v>
      </c>
      <c r="B6161" t="s">
        <v>7552</v>
      </c>
      <c r="C6161" t="s">
        <v>3597</v>
      </c>
      <c r="D6161" t="s">
        <v>4034</v>
      </c>
      <c r="E6161" t="s">
        <v>5568</v>
      </c>
      <c r="F6161" t="s">
        <v>3753</v>
      </c>
      <c r="G6161">
        <v>207658935</v>
      </c>
      <c r="I6161" t="s">
        <v>3601</v>
      </c>
      <c r="J6161" t="s">
        <v>7655</v>
      </c>
      <c r="K6161" t="s">
        <v>3624</v>
      </c>
      <c r="L6161" t="s">
        <v>6874</v>
      </c>
      <c r="M6161">
        <v>9.1999999999999993</v>
      </c>
      <c r="N6161">
        <v>17.399999999999999</v>
      </c>
      <c r="O6161">
        <v>10.3</v>
      </c>
      <c r="P6161">
        <v>8.5</v>
      </c>
      <c r="Q6161">
        <v>15.1</v>
      </c>
      <c r="R6161">
        <v>9.3000000000000007</v>
      </c>
      <c r="S6161" t="b">
        <v>0</v>
      </c>
      <c r="T6161" t="b">
        <v>0</v>
      </c>
      <c r="U6161" t="b">
        <v>0</v>
      </c>
      <c r="V6161">
        <v>48000</v>
      </c>
      <c r="W6161">
        <v>34000</v>
      </c>
      <c r="X6161">
        <v>2.3199999999999998</v>
      </c>
      <c r="Y6161">
        <v>41000</v>
      </c>
      <c r="Z6161">
        <v>2.3199999999999998</v>
      </c>
    </row>
    <row r="6162" spans="1:26">
      <c r="A6162">
        <v>207765968</v>
      </c>
      <c r="B6162" t="s">
        <v>7552</v>
      </c>
      <c r="C6162" t="s">
        <v>3597</v>
      </c>
      <c r="D6162" t="s">
        <v>4034</v>
      </c>
      <c r="E6162" t="s">
        <v>5568</v>
      </c>
      <c r="F6162" t="s">
        <v>3621</v>
      </c>
      <c r="G6162">
        <v>207765968</v>
      </c>
      <c r="I6162" t="s">
        <v>3622</v>
      </c>
      <c r="J6162" t="s">
        <v>7655</v>
      </c>
      <c r="K6162" t="s">
        <v>3624</v>
      </c>
      <c r="L6162" t="s">
        <v>7657</v>
      </c>
      <c r="M6162">
        <v>9.5</v>
      </c>
      <c r="N6162">
        <v>17.8</v>
      </c>
      <c r="O6162">
        <v>11.5</v>
      </c>
      <c r="P6162">
        <v>9.5</v>
      </c>
      <c r="Q6162">
        <v>18.5</v>
      </c>
      <c r="R6162">
        <v>9.8000000000000007</v>
      </c>
      <c r="S6162" t="b">
        <v>0</v>
      </c>
      <c r="T6162" t="b">
        <v>0</v>
      </c>
      <c r="U6162" t="b">
        <v>1</v>
      </c>
      <c r="V6162">
        <v>48000</v>
      </c>
      <c r="W6162">
        <v>30000</v>
      </c>
      <c r="X6162">
        <v>2.34</v>
      </c>
      <c r="Y6162">
        <v>39000</v>
      </c>
      <c r="Z6162">
        <v>2.0499999999999998</v>
      </c>
    </row>
    <row r="6163" spans="1:26">
      <c r="A6163">
        <v>207658948</v>
      </c>
      <c r="B6163" t="s">
        <v>7552</v>
      </c>
      <c r="C6163" t="s">
        <v>3597</v>
      </c>
      <c r="D6163" t="s">
        <v>4034</v>
      </c>
      <c r="E6163" t="s">
        <v>5568</v>
      </c>
      <c r="F6163" t="s">
        <v>3621</v>
      </c>
      <c r="G6163">
        <v>207658948</v>
      </c>
      <c r="I6163" t="s">
        <v>3622</v>
      </c>
      <c r="J6163" t="s">
        <v>7655</v>
      </c>
      <c r="K6163" t="s">
        <v>3624</v>
      </c>
      <c r="L6163" t="s">
        <v>7656</v>
      </c>
      <c r="M6163">
        <v>9.5</v>
      </c>
      <c r="N6163">
        <v>17.8</v>
      </c>
      <c r="O6163">
        <v>11.5</v>
      </c>
      <c r="P6163">
        <v>9.5</v>
      </c>
      <c r="Q6163">
        <v>18.5</v>
      </c>
      <c r="R6163">
        <v>9.8000000000000007</v>
      </c>
      <c r="S6163" t="b">
        <v>0</v>
      </c>
      <c r="T6163" t="b">
        <v>0</v>
      </c>
      <c r="U6163" t="b">
        <v>1</v>
      </c>
      <c r="V6163">
        <v>48000</v>
      </c>
      <c r="W6163">
        <v>30000</v>
      </c>
      <c r="X6163">
        <v>2.34</v>
      </c>
      <c r="Y6163">
        <v>39000</v>
      </c>
      <c r="Z6163">
        <v>2.0499999999999998</v>
      </c>
    </row>
    <row r="6164" spans="1:26">
      <c r="A6164">
        <v>207658958</v>
      </c>
      <c r="B6164" t="s">
        <v>7552</v>
      </c>
      <c r="C6164" t="s">
        <v>3597</v>
      </c>
      <c r="D6164" t="s">
        <v>4034</v>
      </c>
      <c r="E6164" t="s">
        <v>5568</v>
      </c>
      <c r="F6164" t="s">
        <v>3621</v>
      </c>
      <c r="G6164">
        <v>207658958</v>
      </c>
      <c r="I6164" t="s">
        <v>3622</v>
      </c>
      <c r="J6164" t="s">
        <v>7655</v>
      </c>
      <c r="K6164" t="s">
        <v>3624</v>
      </c>
      <c r="L6164" t="s">
        <v>6850</v>
      </c>
      <c r="M6164">
        <v>9.3000000000000007</v>
      </c>
      <c r="N6164">
        <v>18</v>
      </c>
      <c r="O6164">
        <v>11</v>
      </c>
      <c r="P6164">
        <v>9.3000000000000007</v>
      </c>
      <c r="Q6164">
        <v>18.899999999999999</v>
      </c>
      <c r="R6164">
        <v>10</v>
      </c>
      <c r="S6164" t="b">
        <v>0</v>
      </c>
      <c r="T6164" t="b">
        <v>0</v>
      </c>
      <c r="U6164" t="b">
        <v>1</v>
      </c>
      <c r="V6164">
        <v>48000</v>
      </c>
      <c r="W6164">
        <v>29000</v>
      </c>
      <c r="X6164">
        <v>2.37</v>
      </c>
      <c r="Y6164">
        <v>36000</v>
      </c>
      <c r="Z6164">
        <v>2.2599999999999998</v>
      </c>
    </row>
    <row r="6165" spans="1:26">
      <c r="A6165">
        <v>207658934</v>
      </c>
      <c r="B6165" t="s">
        <v>7552</v>
      </c>
      <c r="C6165" t="s">
        <v>3597</v>
      </c>
      <c r="D6165" t="s">
        <v>4034</v>
      </c>
      <c r="E6165" t="s">
        <v>5568</v>
      </c>
      <c r="F6165" t="s">
        <v>3753</v>
      </c>
      <c r="G6165">
        <v>207658934</v>
      </c>
      <c r="I6165" t="s">
        <v>3601</v>
      </c>
      <c r="J6165" t="s">
        <v>7651</v>
      </c>
      <c r="K6165" t="s">
        <v>3624</v>
      </c>
      <c r="L6165" t="s">
        <v>6852</v>
      </c>
      <c r="M6165">
        <v>9</v>
      </c>
      <c r="N6165">
        <v>16.7</v>
      </c>
      <c r="O6165">
        <v>11.5</v>
      </c>
      <c r="P6165">
        <v>8.8000000000000007</v>
      </c>
      <c r="Q6165">
        <v>15.8</v>
      </c>
      <c r="R6165">
        <v>8.8000000000000007</v>
      </c>
      <c r="S6165" t="b">
        <v>0</v>
      </c>
      <c r="T6165" t="b">
        <v>0</v>
      </c>
      <c r="U6165" t="b">
        <v>0</v>
      </c>
      <c r="V6165">
        <v>36000</v>
      </c>
      <c r="W6165">
        <v>25000</v>
      </c>
      <c r="X6165">
        <v>2.4900000000000002</v>
      </c>
      <c r="Y6165">
        <v>26000</v>
      </c>
      <c r="Z6165">
        <v>2.2200000000000002</v>
      </c>
    </row>
    <row r="6166" spans="1:26">
      <c r="A6166">
        <v>207765967</v>
      </c>
      <c r="B6166" t="s">
        <v>7552</v>
      </c>
      <c r="C6166" t="s">
        <v>3597</v>
      </c>
      <c r="D6166" t="s">
        <v>4034</v>
      </c>
      <c r="E6166" t="s">
        <v>5568</v>
      </c>
      <c r="F6166" t="s">
        <v>3621</v>
      </c>
      <c r="G6166">
        <v>207765967</v>
      </c>
      <c r="I6166" t="s">
        <v>3622</v>
      </c>
      <c r="J6166" t="s">
        <v>7651</v>
      </c>
      <c r="K6166" t="s">
        <v>3624</v>
      </c>
      <c r="L6166" t="s">
        <v>7654</v>
      </c>
      <c r="M6166">
        <v>9</v>
      </c>
      <c r="N6166">
        <v>18.2</v>
      </c>
      <c r="O6166">
        <v>10.6</v>
      </c>
      <c r="P6166">
        <v>9.4</v>
      </c>
      <c r="Q6166">
        <v>19.2</v>
      </c>
      <c r="R6166">
        <v>8.8000000000000007</v>
      </c>
      <c r="S6166" t="b">
        <v>0</v>
      </c>
      <c r="T6166" t="b">
        <v>0</v>
      </c>
      <c r="U6166" t="b">
        <v>0</v>
      </c>
      <c r="V6166">
        <v>36000</v>
      </c>
      <c r="W6166">
        <v>23000</v>
      </c>
      <c r="X6166">
        <v>2.4500000000000002</v>
      </c>
      <c r="Y6166">
        <v>26000</v>
      </c>
      <c r="Z6166">
        <v>2.13</v>
      </c>
    </row>
    <row r="6167" spans="1:26">
      <c r="A6167">
        <v>207658947</v>
      </c>
      <c r="B6167" t="s">
        <v>7552</v>
      </c>
      <c r="C6167" t="s">
        <v>3597</v>
      </c>
      <c r="D6167" t="s">
        <v>4034</v>
      </c>
      <c r="E6167" t="s">
        <v>5568</v>
      </c>
      <c r="F6167" t="s">
        <v>3621</v>
      </c>
      <c r="G6167">
        <v>207658947</v>
      </c>
      <c r="I6167" t="s">
        <v>3622</v>
      </c>
      <c r="J6167" t="s">
        <v>7651</v>
      </c>
      <c r="K6167" t="s">
        <v>3624</v>
      </c>
      <c r="L6167" t="s">
        <v>7653</v>
      </c>
      <c r="M6167">
        <v>9</v>
      </c>
      <c r="N6167">
        <v>18.2</v>
      </c>
      <c r="O6167">
        <v>10.6</v>
      </c>
      <c r="P6167">
        <v>9.4</v>
      </c>
      <c r="Q6167">
        <v>19.2</v>
      </c>
      <c r="R6167">
        <v>8.8000000000000007</v>
      </c>
      <c r="S6167" t="b">
        <v>0</v>
      </c>
      <c r="T6167" t="b">
        <v>0</v>
      </c>
      <c r="U6167" t="b">
        <v>0</v>
      </c>
      <c r="V6167">
        <v>36000</v>
      </c>
      <c r="W6167">
        <v>23000</v>
      </c>
      <c r="X6167">
        <v>2.4500000000000002</v>
      </c>
      <c r="Y6167">
        <v>26000</v>
      </c>
      <c r="Z6167">
        <v>2.13</v>
      </c>
    </row>
    <row r="6168" spans="1:26">
      <c r="A6168">
        <v>207658957</v>
      </c>
      <c r="B6168" t="s">
        <v>7552</v>
      </c>
      <c r="C6168" t="s">
        <v>3597</v>
      </c>
      <c r="D6168" t="s">
        <v>4034</v>
      </c>
      <c r="E6168" t="s">
        <v>5568</v>
      </c>
      <c r="F6168" t="s">
        <v>3621</v>
      </c>
      <c r="G6168">
        <v>207658957</v>
      </c>
      <c r="I6168" t="s">
        <v>3622</v>
      </c>
      <c r="J6168" t="s">
        <v>7651</v>
      </c>
      <c r="K6168" t="s">
        <v>3624</v>
      </c>
      <c r="L6168" t="s">
        <v>7652</v>
      </c>
      <c r="M6168">
        <v>8</v>
      </c>
      <c r="N6168">
        <v>17</v>
      </c>
      <c r="O6168">
        <v>10</v>
      </c>
      <c r="P6168">
        <v>8.5</v>
      </c>
      <c r="Q6168">
        <v>19</v>
      </c>
      <c r="R6168">
        <v>9</v>
      </c>
      <c r="S6168" t="b">
        <v>0</v>
      </c>
      <c r="T6168" t="b">
        <v>0</v>
      </c>
      <c r="U6168" t="b">
        <v>0</v>
      </c>
      <c r="V6168">
        <v>36000</v>
      </c>
      <c r="W6168">
        <v>23000</v>
      </c>
      <c r="X6168">
        <v>2.2000000000000002</v>
      </c>
      <c r="Y6168">
        <v>25000</v>
      </c>
      <c r="Z6168">
        <v>2.11</v>
      </c>
    </row>
    <row r="6169" spans="1:26">
      <c r="A6169">
        <v>208674954</v>
      </c>
      <c r="B6169" t="s">
        <v>7552</v>
      </c>
      <c r="C6169" t="s">
        <v>3597</v>
      </c>
      <c r="D6169" t="s">
        <v>4034</v>
      </c>
      <c r="E6169" t="s">
        <v>6570</v>
      </c>
      <c r="F6169" t="s">
        <v>3621</v>
      </c>
      <c r="G6169">
        <v>208674954</v>
      </c>
      <c r="I6169" t="s">
        <v>3622</v>
      </c>
      <c r="J6169" t="s">
        <v>7605</v>
      </c>
      <c r="K6169" t="s">
        <v>3624</v>
      </c>
      <c r="L6169" t="s">
        <v>7624</v>
      </c>
      <c r="M6169">
        <v>14.7</v>
      </c>
      <c r="N6169">
        <v>24</v>
      </c>
      <c r="O6169">
        <v>12.7</v>
      </c>
      <c r="P6169">
        <v>14.7</v>
      </c>
      <c r="Q6169">
        <v>24</v>
      </c>
      <c r="R6169">
        <v>11.6</v>
      </c>
      <c r="S6169" t="b">
        <v>0</v>
      </c>
      <c r="T6169" t="b">
        <v>0</v>
      </c>
      <c r="U6169" t="b">
        <v>1</v>
      </c>
      <c r="V6169">
        <v>9000</v>
      </c>
      <c r="W6169">
        <v>8100</v>
      </c>
      <c r="X6169">
        <v>2.7</v>
      </c>
      <c r="Y6169">
        <v>9543</v>
      </c>
      <c r="Z6169">
        <v>2.48</v>
      </c>
    </row>
    <row r="6170" spans="1:26">
      <c r="A6170">
        <v>208128266</v>
      </c>
      <c r="B6170" t="s">
        <v>7552</v>
      </c>
      <c r="C6170" t="s">
        <v>3597</v>
      </c>
      <c r="D6170" t="s">
        <v>4034</v>
      </c>
      <c r="E6170" t="s">
        <v>6570</v>
      </c>
      <c r="F6170" t="s">
        <v>3621</v>
      </c>
      <c r="G6170">
        <v>208128266</v>
      </c>
      <c r="I6170" t="s">
        <v>3622</v>
      </c>
      <c r="J6170" t="s">
        <v>7605</v>
      </c>
      <c r="K6170" t="s">
        <v>3624</v>
      </c>
      <c r="L6170" t="s">
        <v>7650</v>
      </c>
      <c r="M6170">
        <v>15</v>
      </c>
      <c r="N6170">
        <v>23.5</v>
      </c>
      <c r="O6170">
        <v>11</v>
      </c>
      <c r="P6170">
        <v>15</v>
      </c>
      <c r="Q6170">
        <v>23.5</v>
      </c>
      <c r="R6170">
        <v>12</v>
      </c>
      <c r="S6170" t="b">
        <v>0</v>
      </c>
      <c r="T6170" t="b">
        <v>0</v>
      </c>
      <c r="U6170" t="b">
        <v>1</v>
      </c>
      <c r="V6170">
        <v>6000</v>
      </c>
      <c r="W6170">
        <v>7500</v>
      </c>
      <c r="X6170">
        <v>2.5</v>
      </c>
      <c r="Y6170">
        <v>10000</v>
      </c>
      <c r="Z6170">
        <v>2.38</v>
      </c>
    </row>
    <row r="6171" spans="1:26">
      <c r="A6171">
        <v>207658925</v>
      </c>
      <c r="B6171" t="s">
        <v>7552</v>
      </c>
      <c r="C6171" t="s">
        <v>3597</v>
      </c>
      <c r="D6171" t="s">
        <v>4034</v>
      </c>
      <c r="E6171" t="s">
        <v>5568</v>
      </c>
      <c r="F6171" t="s">
        <v>3621</v>
      </c>
      <c r="G6171">
        <v>207658925</v>
      </c>
      <c r="I6171" t="s">
        <v>3622</v>
      </c>
      <c r="J6171" t="s">
        <v>7614</v>
      </c>
      <c r="K6171" t="s">
        <v>3624</v>
      </c>
      <c r="L6171" t="s">
        <v>7603</v>
      </c>
      <c r="M6171">
        <v>14</v>
      </c>
      <c r="N6171">
        <v>21</v>
      </c>
      <c r="O6171">
        <v>12</v>
      </c>
      <c r="P6171">
        <v>14</v>
      </c>
      <c r="Q6171">
        <v>22</v>
      </c>
      <c r="R6171">
        <v>10</v>
      </c>
      <c r="S6171" t="b">
        <v>0</v>
      </c>
      <c r="T6171" t="b">
        <v>0</v>
      </c>
      <c r="U6171" t="b">
        <v>1</v>
      </c>
      <c r="V6171">
        <v>24000</v>
      </c>
      <c r="W6171">
        <v>16200</v>
      </c>
      <c r="X6171">
        <v>2.4</v>
      </c>
      <c r="Y6171">
        <v>20000</v>
      </c>
      <c r="Z6171">
        <v>2.1</v>
      </c>
    </row>
    <row r="6172" spans="1:26">
      <c r="A6172">
        <v>207658923</v>
      </c>
      <c r="B6172" t="s">
        <v>7552</v>
      </c>
      <c r="C6172" t="s">
        <v>3597</v>
      </c>
      <c r="D6172" t="s">
        <v>4034</v>
      </c>
      <c r="E6172" t="s">
        <v>5568</v>
      </c>
      <c r="F6172" t="s">
        <v>3621</v>
      </c>
      <c r="G6172">
        <v>207658923</v>
      </c>
      <c r="I6172" t="s">
        <v>3622</v>
      </c>
      <c r="J6172" t="s">
        <v>7608</v>
      </c>
      <c r="K6172" t="s">
        <v>3624</v>
      </c>
      <c r="L6172" t="s">
        <v>7600</v>
      </c>
      <c r="M6172">
        <v>13.7</v>
      </c>
      <c r="N6172">
        <v>23.2</v>
      </c>
      <c r="O6172">
        <v>13.2</v>
      </c>
      <c r="P6172">
        <v>13.7</v>
      </c>
      <c r="Q6172">
        <v>24.6</v>
      </c>
      <c r="R6172">
        <v>10.7</v>
      </c>
      <c r="S6172" t="b">
        <v>0</v>
      </c>
      <c r="T6172" t="b">
        <v>0</v>
      </c>
      <c r="U6172" t="b">
        <v>1</v>
      </c>
      <c r="V6172">
        <v>12000</v>
      </c>
      <c r="W6172">
        <v>9000</v>
      </c>
      <c r="X6172">
        <v>2.69</v>
      </c>
      <c r="Y6172">
        <v>9921</v>
      </c>
      <c r="Z6172">
        <v>2.31</v>
      </c>
    </row>
    <row r="6173" spans="1:26">
      <c r="A6173">
        <v>207658922</v>
      </c>
      <c r="B6173" t="s">
        <v>7552</v>
      </c>
      <c r="C6173" t="s">
        <v>3597</v>
      </c>
      <c r="D6173" t="s">
        <v>4034</v>
      </c>
      <c r="E6173" t="s">
        <v>5568</v>
      </c>
      <c r="F6173" t="s">
        <v>3621</v>
      </c>
      <c r="G6173">
        <v>207658922</v>
      </c>
      <c r="I6173" t="s">
        <v>3622</v>
      </c>
      <c r="J6173" t="s">
        <v>7604</v>
      </c>
      <c r="K6173" t="s">
        <v>3624</v>
      </c>
      <c r="L6173" t="s">
        <v>7598</v>
      </c>
      <c r="M6173">
        <v>15</v>
      </c>
      <c r="N6173">
        <v>25.5</v>
      </c>
      <c r="O6173">
        <v>12.2</v>
      </c>
      <c r="P6173">
        <v>15</v>
      </c>
      <c r="Q6173">
        <v>25.5</v>
      </c>
      <c r="R6173">
        <v>12.3</v>
      </c>
      <c r="S6173" t="b">
        <v>0</v>
      </c>
      <c r="T6173" t="b">
        <v>0</v>
      </c>
      <c r="U6173" t="b">
        <v>1</v>
      </c>
      <c r="V6173">
        <v>9000</v>
      </c>
      <c r="W6173">
        <v>8500</v>
      </c>
      <c r="X6173">
        <v>2.8</v>
      </c>
      <c r="Y6173">
        <v>9611</v>
      </c>
      <c r="Z6173">
        <v>2.29</v>
      </c>
    </row>
    <row r="6174" spans="1:26">
      <c r="A6174">
        <v>207658918</v>
      </c>
      <c r="B6174" t="s">
        <v>7552</v>
      </c>
      <c r="C6174" t="s">
        <v>3597</v>
      </c>
      <c r="D6174" t="s">
        <v>4034</v>
      </c>
      <c r="E6174" t="s">
        <v>5568</v>
      </c>
      <c r="F6174" t="s">
        <v>3621</v>
      </c>
      <c r="G6174">
        <v>207658918</v>
      </c>
      <c r="I6174" t="s">
        <v>3622</v>
      </c>
      <c r="J6174" t="s">
        <v>7648</v>
      </c>
      <c r="K6174" t="s">
        <v>3624</v>
      </c>
      <c r="L6174" t="s">
        <v>7649</v>
      </c>
      <c r="M6174">
        <v>9.5</v>
      </c>
      <c r="N6174">
        <v>18.5</v>
      </c>
      <c r="O6174">
        <v>10.199999999999999</v>
      </c>
      <c r="P6174">
        <v>9.5</v>
      </c>
      <c r="Q6174">
        <v>18.5</v>
      </c>
      <c r="R6174">
        <v>8.6</v>
      </c>
      <c r="S6174" t="b">
        <v>0</v>
      </c>
      <c r="T6174" t="b">
        <v>0</v>
      </c>
      <c r="U6174" t="b">
        <v>0</v>
      </c>
      <c r="V6174">
        <v>24000</v>
      </c>
      <c r="W6174">
        <v>16500</v>
      </c>
      <c r="X6174">
        <v>2.38</v>
      </c>
      <c r="Y6174">
        <v>19257</v>
      </c>
      <c r="Z6174">
        <v>2.11</v>
      </c>
    </row>
    <row r="6175" spans="1:26">
      <c r="A6175">
        <v>207804186</v>
      </c>
      <c r="B6175" t="s">
        <v>7552</v>
      </c>
      <c r="C6175" t="s">
        <v>3597</v>
      </c>
      <c r="D6175" t="s">
        <v>4034</v>
      </c>
      <c r="E6175" t="s">
        <v>5568</v>
      </c>
      <c r="F6175" t="s">
        <v>3621</v>
      </c>
      <c r="G6175">
        <v>207804186</v>
      </c>
      <c r="I6175" t="s">
        <v>3622</v>
      </c>
      <c r="J6175" t="s">
        <v>7646</v>
      </c>
      <c r="K6175" t="s">
        <v>3624</v>
      </c>
      <c r="L6175" t="s">
        <v>7647</v>
      </c>
      <c r="M6175">
        <v>9.5</v>
      </c>
      <c r="N6175">
        <v>18.5</v>
      </c>
      <c r="O6175">
        <v>10.199999999999999</v>
      </c>
      <c r="P6175">
        <v>9.5</v>
      </c>
      <c r="Q6175">
        <v>18.5</v>
      </c>
      <c r="R6175">
        <v>8.6</v>
      </c>
      <c r="S6175" t="b">
        <v>0</v>
      </c>
      <c r="T6175" t="b">
        <v>0</v>
      </c>
      <c r="U6175" t="b">
        <v>0</v>
      </c>
      <c r="V6175">
        <v>24000</v>
      </c>
      <c r="W6175">
        <v>16500</v>
      </c>
      <c r="X6175">
        <v>2.38</v>
      </c>
      <c r="Y6175">
        <v>19257</v>
      </c>
      <c r="Z6175">
        <v>2.11</v>
      </c>
    </row>
    <row r="6176" spans="1:26">
      <c r="A6176">
        <v>207804185</v>
      </c>
      <c r="B6176" t="s">
        <v>7552</v>
      </c>
      <c r="C6176" t="s">
        <v>3597</v>
      </c>
      <c r="D6176" t="s">
        <v>4034</v>
      </c>
      <c r="E6176" t="s">
        <v>5568</v>
      </c>
      <c r="F6176" t="s">
        <v>3621</v>
      </c>
      <c r="G6176">
        <v>207804185</v>
      </c>
      <c r="I6176" t="s">
        <v>3622</v>
      </c>
      <c r="J6176" t="s">
        <v>7644</v>
      </c>
      <c r="K6176" t="s">
        <v>3624</v>
      </c>
      <c r="L6176" t="s">
        <v>7645</v>
      </c>
      <c r="M6176">
        <v>11</v>
      </c>
      <c r="N6176">
        <v>19.5</v>
      </c>
      <c r="O6176">
        <v>10</v>
      </c>
      <c r="P6176">
        <v>11</v>
      </c>
      <c r="Q6176">
        <v>19.5</v>
      </c>
      <c r="R6176">
        <v>8.6999999999999993</v>
      </c>
      <c r="S6176" t="b">
        <v>0</v>
      </c>
      <c r="T6176" t="b">
        <v>0</v>
      </c>
      <c r="U6176" t="b">
        <v>0</v>
      </c>
      <c r="V6176">
        <v>18000</v>
      </c>
      <c r="W6176">
        <v>11400</v>
      </c>
      <c r="X6176">
        <v>2.57</v>
      </c>
      <c r="Y6176">
        <v>14370</v>
      </c>
      <c r="Z6176">
        <v>2.4900000000000002</v>
      </c>
    </row>
    <row r="6177" spans="1:26">
      <c r="A6177">
        <v>207658917</v>
      </c>
      <c r="B6177" t="s">
        <v>7552</v>
      </c>
      <c r="C6177" t="s">
        <v>3597</v>
      </c>
      <c r="D6177" t="s">
        <v>4034</v>
      </c>
      <c r="E6177" t="s">
        <v>5568</v>
      </c>
      <c r="F6177" t="s">
        <v>3621</v>
      </c>
      <c r="G6177">
        <v>207658917</v>
      </c>
      <c r="I6177" t="s">
        <v>3622</v>
      </c>
      <c r="J6177" t="s">
        <v>7642</v>
      </c>
      <c r="K6177" t="s">
        <v>3624</v>
      </c>
      <c r="L6177" t="s">
        <v>7643</v>
      </c>
      <c r="M6177">
        <v>11</v>
      </c>
      <c r="N6177">
        <v>19.5</v>
      </c>
      <c r="O6177">
        <v>10</v>
      </c>
      <c r="P6177">
        <v>11</v>
      </c>
      <c r="Q6177">
        <v>19.5</v>
      </c>
      <c r="R6177">
        <v>8.6999999999999993</v>
      </c>
      <c r="S6177" t="b">
        <v>0</v>
      </c>
      <c r="T6177" t="b">
        <v>0</v>
      </c>
      <c r="U6177" t="b">
        <v>0</v>
      </c>
      <c r="V6177">
        <v>18000</v>
      </c>
      <c r="W6177">
        <v>11400</v>
      </c>
      <c r="X6177">
        <v>2.57</v>
      </c>
      <c r="Y6177">
        <v>14370</v>
      </c>
      <c r="Z6177">
        <v>2.4900000000000002</v>
      </c>
    </row>
    <row r="6178" spans="1:26">
      <c r="A6178">
        <v>207658916</v>
      </c>
      <c r="B6178" t="s">
        <v>7552</v>
      </c>
      <c r="C6178" t="s">
        <v>3597</v>
      </c>
      <c r="D6178" t="s">
        <v>4034</v>
      </c>
      <c r="E6178" t="s">
        <v>5568</v>
      </c>
      <c r="F6178" t="s">
        <v>3621</v>
      </c>
      <c r="G6178">
        <v>207658916</v>
      </c>
      <c r="I6178" t="s">
        <v>3622</v>
      </c>
      <c r="J6178" t="s">
        <v>7640</v>
      </c>
      <c r="K6178" t="s">
        <v>3624</v>
      </c>
      <c r="L6178" t="s">
        <v>7641</v>
      </c>
      <c r="M6178">
        <v>10.8</v>
      </c>
      <c r="N6178">
        <v>20.5</v>
      </c>
      <c r="O6178">
        <v>10.7</v>
      </c>
      <c r="P6178">
        <v>10.8</v>
      </c>
      <c r="Q6178">
        <v>21.4</v>
      </c>
      <c r="R6178">
        <v>9.1999999999999993</v>
      </c>
      <c r="S6178" t="b">
        <v>0</v>
      </c>
      <c r="T6178" t="b">
        <v>0</v>
      </c>
      <c r="U6178" t="b">
        <v>0</v>
      </c>
      <c r="V6178">
        <v>12000</v>
      </c>
      <c r="W6178">
        <v>7000</v>
      </c>
      <c r="X6178">
        <v>2.5</v>
      </c>
      <c r="Y6178">
        <v>9300</v>
      </c>
      <c r="Z6178">
        <v>2</v>
      </c>
    </row>
    <row r="6179" spans="1:26">
      <c r="A6179">
        <v>207804184</v>
      </c>
      <c r="B6179" t="s">
        <v>7552</v>
      </c>
      <c r="C6179" t="s">
        <v>3597</v>
      </c>
      <c r="D6179" t="s">
        <v>4034</v>
      </c>
      <c r="E6179" t="s">
        <v>5568</v>
      </c>
      <c r="F6179" t="s">
        <v>3621</v>
      </c>
      <c r="G6179">
        <v>207804184</v>
      </c>
      <c r="I6179" t="s">
        <v>3622</v>
      </c>
      <c r="J6179" t="s">
        <v>7638</v>
      </c>
      <c r="K6179" t="s">
        <v>3624</v>
      </c>
      <c r="L6179" t="s">
        <v>7639</v>
      </c>
      <c r="M6179">
        <v>10.8</v>
      </c>
      <c r="N6179">
        <v>20.5</v>
      </c>
      <c r="O6179">
        <v>10.7</v>
      </c>
      <c r="P6179">
        <v>10.8</v>
      </c>
      <c r="Q6179">
        <v>21.4</v>
      </c>
      <c r="R6179">
        <v>9.1999999999999993</v>
      </c>
      <c r="S6179" t="b">
        <v>0</v>
      </c>
      <c r="T6179" t="b">
        <v>0</v>
      </c>
      <c r="U6179" t="b">
        <v>0</v>
      </c>
      <c r="V6179">
        <v>12000</v>
      </c>
      <c r="W6179">
        <v>7000</v>
      </c>
      <c r="X6179">
        <v>2.5</v>
      </c>
      <c r="Y6179">
        <v>9300</v>
      </c>
      <c r="Z6179">
        <v>2</v>
      </c>
    </row>
    <row r="6180" spans="1:26">
      <c r="A6180">
        <v>207826041</v>
      </c>
      <c r="B6180" t="s">
        <v>7552</v>
      </c>
      <c r="C6180" t="s">
        <v>3597</v>
      </c>
      <c r="D6180" t="s">
        <v>4034</v>
      </c>
      <c r="E6180" t="s">
        <v>5568</v>
      </c>
      <c r="F6180" t="s">
        <v>3621</v>
      </c>
      <c r="G6180">
        <v>207826041</v>
      </c>
      <c r="I6180" t="s">
        <v>3622</v>
      </c>
      <c r="J6180" t="s">
        <v>7636</v>
      </c>
      <c r="K6180" t="s">
        <v>3624</v>
      </c>
      <c r="L6180" t="s">
        <v>7637</v>
      </c>
      <c r="M6180">
        <v>12.6</v>
      </c>
      <c r="N6180">
        <v>21.5</v>
      </c>
      <c r="O6180">
        <v>10</v>
      </c>
      <c r="P6180">
        <v>12.6</v>
      </c>
      <c r="Q6180">
        <v>21.7</v>
      </c>
      <c r="R6180">
        <v>9.4</v>
      </c>
      <c r="S6180" t="b">
        <v>0</v>
      </c>
      <c r="T6180" t="b">
        <v>0</v>
      </c>
      <c r="U6180" t="b">
        <v>0</v>
      </c>
      <c r="V6180">
        <v>9000</v>
      </c>
      <c r="W6180">
        <v>6000</v>
      </c>
      <c r="X6180">
        <v>2.5099999999999998</v>
      </c>
      <c r="Y6180">
        <v>8065</v>
      </c>
      <c r="Z6180">
        <v>2.17</v>
      </c>
    </row>
    <row r="6181" spans="1:26">
      <c r="A6181">
        <v>207804183</v>
      </c>
      <c r="B6181" t="s">
        <v>7552</v>
      </c>
      <c r="C6181" t="s">
        <v>3597</v>
      </c>
      <c r="D6181" t="s">
        <v>4034</v>
      </c>
      <c r="E6181" t="s">
        <v>5568</v>
      </c>
      <c r="F6181" t="s">
        <v>3621</v>
      </c>
      <c r="G6181">
        <v>207804183</v>
      </c>
      <c r="I6181" t="s">
        <v>3622</v>
      </c>
      <c r="J6181" t="s">
        <v>7634</v>
      </c>
      <c r="K6181" t="s">
        <v>3624</v>
      </c>
      <c r="L6181" t="s">
        <v>7635</v>
      </c>
      <c r="M6181">
        <v>10.3</v>
      </c>
      <c r="N6181">
        <v>20</v>
      </c>
      <c r="O6181">
        <v>10.8</v>
      </c>
      <c r="P6181">
        <v>10.3</v>
      </c>
      <c r="Q6181">
        <v>20.8</v>
      </c>
      <c r="R6181">
        <v>8.6999999999999993</v>
      </c>
      <c r="S6181" t="b">
        <v>0</v>
      </c>
      <c r="T6181" t="b">
        <v>0</v>
      </c>
      <c r="U6181" t="b">
        <v>0</v>
      </c>
      <c r="V6181">
        <v>12000</v>
      </c>
      <c r="W6181">
        <v>7800</v>
      </c>
      <c r="X6181">
        <v>2.31</v>
      </c>
      <c r="Y6181">
        <v>8200</v>
      </c>
      <c r="Z6181">
        <v>1.35</v>
      </c>
    </row>
    <row r="6182" spans="1:26">
      <c r="A6182">
        <v>207658915</v>
      </c>
      <c r="B6182" t="s">
        <v>7552</v>
      </c>
      <c r="C6182" t="s">
        <v>3597</v>
      </c>
      <c r="D6182" t="s">
        <v>4034</v>
      </c>
      <c r="E6182" t="s">
        <v>5568</v>
      </c>
      <c r="F6182" t="s">
        <v>3621</v>
      </c>
      <c r="G6182">
        <v>207658915</v>
      </c>
      <c r="I6182" t="s">
        <v>3622</v>
      </c>
      <c r="J6182" t="s">
        <v>7632</v>
      </c>
      <c r="K6182" t="s">
        <v>3624</v>
      </c>
      <c r="L6182" t="s">
        <v>7633</v>
      </c>
      <c r="M6182">
        <v>10.3</v>
      </c>
      <c r="N6182">
        <v>20</v>
      </c>
      <c r="O6182">
        <v>10.8</v>
      </c>
      <c r="P6182">
        <v>10.3</v>
      </c>
      <c r="Q6182">
        <v>20.8</v>
      </c>
      <c r="R6182">
        <v>8.6999999999999993</v>
      </c>
      <c r="S6182" t="b">
        <v>0</v>
      </c>
      <c r="T6182" t="b">
        <v>0</v>
      </c>
      <c r="U6182" t="b">
        <v>0</v>
      </c>
      <c r="V6182">
        <v>12000</v>
      </c>
      <c r="W6182">
        <v>7800</v>
      </c>
      <c r="X6182">
        <v>2.31</v>
      </c>
      <c r="Y6182">
        <v>8200</v>
      </c>
      <c r="Z6182">
        <v>1.35</v>
      </c>
    </row>
    <row r="6183" spans="1:26">
      <c r="A6183">
        <v>207658914</v>
      </c>
      <c r="B6183" t="s">
        <v>7552</v>
      </c>
      <c r="C6183" t="s">
        <v>3597</v>
      </c>
      <c r="D6183" t="s">
        <v>4034</v>
      </c>
      <c r="E6183" t="s">
        <v>5568</v>
      </c>
      <c r="F6183" t="s">
        <v>3621</v>
      </c>
      <c r="G6183">
        <v>207658914</v>
      </c>
      <c r="I6183" t="s">
        <v>3622</v>
      </c>
      <c r="J6183" t="s">
        <v>7630</v>
      </c>
      <c r="K6183" t="s">
        <v>3624</v>
      </c>
      <c r="L6183" t="s">
        <v>7631</v>
      </c>
      <c r="M6183">
        <v>12.5</v>
      </c>
      <c r="N6183">
        <v>21.5</v>
      </c>
      <c r="O6183">
        <v>10.3</v>
      </c>
      <c r="P6183">
        <v>12.5</v>
      </c>
      <c r="Q6183">
        <v>21.5</v>
      </c>
      <c r="R6183">
        <v>9.1</v>
      </c>
      <c r="S6183" t="b">
        <v>0</v>
      </c>
      <c r="T6183" t="b">
        <v>0</v>
      </c>
      <c r="U6183" t="b">
        <v>0</v>
      </c>
      <c r="V6183">
        <v>9000</v>
      </c>
      <c r="W6183">
        <v>6300</v>
      </c>
      <c r="X6183">
        <v>2.4</v>
      </c>
      <c r="Y6183">
        <v>7973</v>
      </c>
      <c r="Z6183">
        <v>1.88</v>
      </c>
    </row>
    <row r="6184" spans="1:26">
      <c r="A6184">
        <v>208128265</v>
      </c>
      <c r="B6184" t="s">
        <v>7552</v>
      </c>
      <c r="C6184" t="s">
        <v>3597</v>
      </c>
      <c r="D6184" t="s">
        <v>4034</v>
      </c>
      <c r="E6184" t="s">
        <v>6570</v>
      </c>
      <c r="F6184" t="s">
        <v>3621</v>
      </c>
      <c r="G6184">
        <v>208128265</v>
      </c>
      <c r="I6184" t="s">
        <v>3622</v>
      </c>
      <c r="J6184" t="s">
        <v>7612</v>
      </c>
      <c r="K6184" t="s">
        <v>3624</v>
      </c>
      <c r="L6184" t="s">
        <v>7629</v>
      </c>
      <c r="M6184">
        <v>13</v>
      </c>
      <c r="N6184">
        <v>21</v>
      </c>
      <c r="O6184">
        <v>10</v>
      </c>
      <c r="P6184">
        <v>13</v>
      </c>
      <c r="Q6184">
        <v>21</v>
      </c>
      <c r="R6184">
        <v>8.5</v>
      </c>
      <c r="S6184" t="b">
        <v>0</v>
      </c>
      <c r="T6184" t="b">
        <v>0</v>
      </c>
      <c r="U6184" t="b">
        <v>0</v>
      </c>
      <c r="V6184">
        <v>24000</v>
      </c>
      <c r="W6184">
        <v>17400</v>
      </c>
      <c r="X6184">
        <v>2.2799999999999998</v>
      </c>
      <c r="Y6184">
        <v>23471</v>
      </c>
      <c r="Z6184">
        <v>2.29</v>
      </c>
    </row>
    <row r="6185" spans="1:26">
      <c r="A6185">
        <v>208128263</v>
      </c>
      <c r="B6185" t="s">
        <v>7552</v>
      </c>
      <c r="C6185" t="s">
        <v>3597</v>
      </c>
      <c r="D6185" t="s">
        <v>4034</v>
      </c>
      <c r="E6185" t="s">
        <v>6570</v>
      </c>
      <c r="F6185" t="s">
        <v>3621</v>
      </c>
      <c r="G6185">
        <v>208128263</v>
      </c>
      <c r="I6185" t="s">
        <v>3622</v>
      </c>
      <c r="J6185" t="s">
        <v>7610</v>
      </c>
      <c r="K6185" t="s">
        <v>3624</v>
      </c>
      <c r="L6185" t="s">
        <v>7625</v>
      </c>
      <c r="M6185">
        <v>13</v>
      </c>
      <c r="N6185">
        <v>22.2</v>
      </c>
      <c r="O6185">
        <v>11</v>
      </c>
      <c r="P6185">
        <v>13</v>
      </c>
      <c r="Q6185">
        <v>23.1</v>
      </c>
      <c r="R6185">
        <v>10.8</v>
      </c>
      <c r="S6185" t="b">
        <v>0</v>
      </c>
      <c r="T6185" t="b">
        <v>0</v>
      </c>
      <c r="U6185" t="b">
        <v>1</v>
      </c>
      <c r="V6185">
        <v>12000</v>
      </c>
      <c r="W6185">
        <v>10000</v>
      </c>
      <c r="X6185">
        <v>2.69</v>
      </c>
      <c r="Y6185">
        <v>9843</v>
      </c>
      <c r="Z6185">
        <v>2.33</v>
      </c>
    </row>
    <row r="6186" spans="1:26">
      <c r="A6186">
        <v>208816891</v>
      </c>
      <c r="B6186" t="s">
        <v>7552</v>
      </c>
      <c r="C6186" t="s">
        <v>3597</v>
      </c>
      <c r="D6186" t="s">
        <v>4034</v>
      </c>
      <c r="E6186" t="s">
        <v>6570</v>
      </c>
      <c r="F6186" t="s">
        <v>3621</v>
      </c>
      <c r="G6186">
        <v>208816891</v>
      </c>
      <c r="I6186" t="s">
        <v>3622</v>
      </c>
      <c r="J6186" t="s">
        <v>7628</v>
      </c>
      <c r="K6186" t="s">
        <v>3624</v>
      </c>
      <c r="L6186" t="s">
        <v>7629</v>
      </c>
      <c r="M6186">
        <v>12.5</v>
      </c>
      <c r="N6186">
        <v>21.5</v>
      </c>
      <c r="O6186">
        <v>11.5</v>
      </c>
      <c r="P6186">
        <v>12.5</v>
      </c>
      <c r="Q6186">
        <v>22.3</v>
      </c>
      <c r="R6186">
        <v>10.3</v>
      </c>
      <c r="S6186" t="b">
        <v>0</v>
      </c>
      <c r="T6186" t="b">
        <v>0</v>
      </c>
      <c r="U6186" t="b">
        <v>1</v>
      </c>
      <c r="V6186">
        <v>23000</v>
      </c>
      <c r="W6186">
        <v>18900</v>
      </c>
      <c r="X6186">
        <v>2.38</v>
      </c>
      <c r="Y6186">
        <v>23737</v>
      </c>
      <c r="Z6186">
        <v>1.82</v>
      </c>
    </row>
    <row r="6187" spans="1:26">
      <c r="A6187">
        <v>208816890</v>
      </c>
      <c r="B6187" t="s">
        <v>7552</v>
      </c>
      <c r="C6187" t="s">
        <v>3597</v>
      </c>
      <c r="D6187" t="s">
        <v>4034</v>
      </c>
      <c r="E6187" t="s">
        <v>6570</v>
      </c>
      <c r="F6187" t="s">
        <v>3621</v>
      </c>
      <c r="G6187">
        <v>208816890</v>
      </c>
      <c r="I6187" t="s">
        <v>3622</v>
      </c>
      <c r="J6187" t="s">
        <v>7626</v>
      </c>
      <c r="K6187" t="s">
        <v>3624</v>
      </c>
      <c r="L6187" t="s">
        <v>7627</v>
      </c>
      <c r="M6187">
        <v>13</v>
      </c>
      <c r="N6187">
        <v>21.5</v>
      </c>
      <c r="O6187">
        <v>11</v>
      </c>
      <c r="P6187">
        <v>13</v>
      </c>
      <c r="Q6187">
        <v>22</v>
      </c>
      <c r="R6187">
        <v>10.6</v>
      </c>
      <c r="S6187" t="b">
        <v>0</v>
      </c>
      <c r="T6187" t="b">
        <v>0</v>
      </c>
      <c r="U6187" t="b">
        <v>1</v>
      </c>
      <c r="V6187">
        <v>18000</v>
      </c>
      <c r="W6187">
        <v>11100</v>
      </c>
      <c r="X6187">
        <v>2.8</v>
      </c>
      <c r="Y6187">
        <v>21447</v>
      </c>
      <c r="Z6187">
        <v>1.98</v>
      </c>
    </row>
    <row r="6188" spans="1:26">
      <c r="A6188">
        <v>208128267</v>
      </c>
      <c r="B6188" t="s">
        <v>7552</v>
      </c>
      <c r="C6188" t="s">
        <v>3597</v>
      </c>
      <c r="D6188" t="s">
        <v>4034</v>
      </c>
      <c r="E6188" t="s">
        <v>6570</v>
      </c>
      <c r="F6188" t="s">
        <v>3621</v>
      </c>
      <c r="G6188">
        <v>208128267</v>
      </c>
      <c r="I6188" t="s">
        <v>3622</v>
      </c>
      <c r="J6188" t="s">
        <v>7618</v>
      </c>
      <c r="K6188" t="s">
        <v>3624</v>
      </c>
      <c r="L6188" t="s">
        <v>7625</v>
      </c>
      <c r="M6188">
        <v>13</v>
      </c>
      <c r="N6188">
        <v>22</v>
      </c>
      <c r="O6188">
        <v>12.7</v>
      </c>
      <c r="P6188">
        <v>13</v>
      </c>
      <c r="Q6188">
        <v>23.1</v>
      </c>
      <c r="R6188">
        <v>10.5</v>
      </c>
      <c r="S6188" t="b">
        <v>0</v>
      </c>
      <c r="T6188" t="b">
        <v>0</v>
      </c>
      <c r="U6188" t="b">
        <v>1</v>
      </c>
      <c r="V6188">
        <v>12000</v>
      </c>
      <c r="W6188">
        <v>10300</v>
      </c>
      <c r="X6188">
        <v>2.56</v>
      </c>
      <c r="Y6188">
        <v>12477</v>
      </c>
      <c r="Z6188">
        <v>2.0099999999999998</v>
      </c>
    </row>
    <row r="6189" spans="1:26">
      <c r="A6189">
        <v>208816889</v>
      </c>
      <c r="B6189" t="s">
        <v>7552</v>
      </c>
      <c r="C6189" t="s">
        <v>3597</v>
      </c>
      <c r="D6189" t="s">
        <v>4034</v>
      </c>
      <c r="E6189" t="s">
        <v>6570</v>
      </c>
      <c r="F6189" t="s">
        <v>3621</v>
      </c>
      <c r="G6189">
        <v>208816889</v>
      </c>
      <c r="I6189" t="s">
        <v>3622</v>
      </c>
      <c r="J6189" t="s">
        <v>7623</v>
      </c>
      <c r="K6189" t="s">
        <v>3624</v>
      </c>
      <c r="L6189" t="s">
        <v>7624</v>
      </c>
      <c r="M6189">
        <v>15.8</v>
      </c>
      <c r="N6189">
        <v>25.5</v>
      </c>
      <c r="O6189">
        <v>12.5</v>
      </c>
      <c r="P6189">
        <v>15.8</v>
      </c>
      <c r="Q6189">
        <v>26.4</v>
      </c>
      <c r="R6189">
        <v>11.6</v>
      </c>
      <c r="S6189" t="b">
        <v>0</v>
      </c>
      <c r="T6189" t="b">
        <v>0</v>
      </c>
      <c r="U6189" t="b">
        <v>1</v>
      </c>
      <c r="V6189">
        <v>9000</v>
      </c>
      <c r="W6189">
        <v>9300</v>
      </c>
      <c r="X6189">
        <v>2.5</v>
      </c>
      <c r="Y6189">
        <v>12235</v>
      </c>
      <c r="Z6189">
        <v>1.98</v>
      </c>
    </row>
    <row r="6190" spans="1:26">
      <c r="A6190">
        <v>207765972</v>
      </c>
      <c r="B6190" t="s">
        <v>7552</v>
      </c>
      <c r="C6190" t="s">
        <v>3597</v>
      </c>
      <c r="D6190" t="s">
        <v>4034</v>
      </c>
      <c r="E6190" t="s">
        <v>5568</v>
      </c>
      <c r="F6190" t="s">
        <v>3753</v>
      </c>
      <c r="G6190">
        <v>207765972</v>
      </c>
      <c r="I6190" t="s">
        <v>3601</v>
      </c>
      <c r="J6190" t="s">
        <v>7602</v>
      </c>
      <c r="K6190" t="s">
        <v>3624</v>
      </c>
      <c r="L6190" t="s">
        <v>6870</v>
      </c>
      <c r="M6190">
        <v>12.5</v>
      </c>
      <c r="N6190">
        <v>20.6</v>
      </c>
      <c r="O6190">
        <v>12.6</v>
      </c>
      <c r="P6190">
        <v>12</v>
      </c>
      <c r="Q6190">
        <v>19.2</v>
      </c>
      <c r="R6190">
        <v>10.5</v>
      </c>
      <c r="S6190" t="b">
        <v>0</v>
      </c>
      <c r="T6190" t="b">
        <v>0</v>
      </c>
      <c r="U6190" t="b">
        <v>1</v>
      </c>
      <c r="V6190">
        <v>24000</v>
      </c>
      <c r="W6190">
        <v>21000</v>
      </c>
      <c r="X6190">
        <v>2.64</v>
      </c>
      <c r="Y6190">
        <v>24000</v>
      </c>
      <c r="Z6190">
        <v>2.4</v>
      </c>
    </row>
    <row r="6191" spans="1:26">
      <c r="A6191">
        <v>207658940</v>
      </c>
      <c r="B6191" t="s">
        <v>7552</v>
      </c>
      <c r="C6191" t="s">
        <v>3597</v>
      </c>
      <c r="D6191" t="s">
        <v>4034</v>
      </c>
      <c r="E6191" t="s">
        <v>5568</v>
      </c>
      <c r="F6191" t="s">
        <v>3753</v>
      </c>
      <c r="G6191">
        <v>207658940</v>
      </c>
      <c r="I6191" t="s">
        <v>3601</v>
      </c>
      <c r="J6191" t="s">
        <v>7602</v>
      </c>
      <c r="K6191" t="s">
        <v>3624</v>
      </c>
      <c r="L6191" t="s">
        <v>7622</v>
      </c>
      <c r="M6191">
        <v>12.5</v>
      </c>
      <c r="N6191">
        <v>20.6</v>
      </c>
      <c r="O6191">
        <v>12.6</v>
      </c>
      <c r="P6191">
        <v>12</v>
      </c>
      <c r="Q6191">
        <v>19.2</v>
      </c>
      <c r="R6191">
        <v>10.5</v>
      </c>
      <c r="S6191" t="b">
        <v>0</v>
      </c>
      <c r="T6191" t="b">
        <v>0</v>
      </c>
      <c r="U6191" t="b">
        <v>1</v>
      </c>
      <c r="V6191">
        <v>24000</v>
      </c>
      <c r="W6191">
        <v>21000</v>
      </c>
      <c r="X6191">
        <v>2.64</v>
      </c>
      <c r="Y6191">
        <v>24000</v>
      </c>
      <c r="Z6191">
        <v>2.4</v>
      </c>
    </row>
    <row r="6192" spans="1:26">
      <c r="A6192">
        <v>207658961</v>
      </c>
      <c r="B6192" t="s">
        <v>7552</v>
      </c>
      <c r="C6192" t="s">
        <v>3597</v>
      </c>
      <c r="D6192" t="s">
        <v>4034</v>
      </c>
      <c r="E6192" t="s">
        <v>5568</v>
      </c>
      <c r="F6192" t="s">
        <v>3787</v>
      </c>
      <c r="G6192">
        <v>207658961</v>
      </c>
      <c r="I6192" t="s">
        <v>3622</v>
      </c>
      <c r="J6192" t="s">
        <v>7602</v>
      </c>
      <c r="K6192" t="s">
        <v>3624</v>
      </c>
      <c r="L6192" t="s">
        <v>6871</v>
      </c>
      <c r="M6192">
        <v>11.5</v>
      </c>
      <c r="N6192">
        <v>20.2</v>
      </c>
      <c r="O6192">
        <v>11.6</v>
      </c>
      <c r="P6192">
        <v>11.7</v>
      </c>
      <c r="Q6192">
        <v>20.5</v>
      </c>
      <c r="R6192">
        <v>11</v>
      </c>
      <c r="S6192" t="b">
        <v>0</v>
      </c>
      <c r="T6192" t="b">
        <v>0</v>
      </c>
      <c r="U6192" t="b">
        <v>1</v>
      </c>
      <c r="V6192">
        <v>24000</v>
      </c>
      <c r="W6192">
        <v>19000</v>
      </c>
      <c r="X6192">
        <v>2.64</v>
      </c>
      <c r="Y6192">
        <v>28000</v>
      </c>
      <c r="Z6192">
        <v>2.1</v>
      </c>
    </row>
    <row r="6193" spans="1:26">
      <c r="A6193">
        <v>208128279</v>
      </c>
      <c r="B6193" t="s">
        <v>7552</v>
      </c>
      <c r="C6193" t="s">
        <v>3597</v>
      </c>
      <c r="D6193" t="s">
        <v>4034</v>
      </c>
      <c r="E6193" t="s">
        <v>6570</v>
      </c>
      <c r="F6193" t="s">
        <v>3753</v>
      </c>
      <c r="G6193">
        <v>208128279</v>
      </c>
      <c r="I6193" t="s">
        <v>3601</v>
      </c>
      <c r="J6193" t="s">
        <v>7612</v>
      </c>
      <c r="K6193" t="s">
        <v>3624</v>
      </c>
      <c r="L6193" t="s">
        <v>7621</v>
      </c>
      <c r="M6193">
        <v>12.6</v>
      </c>
      <c r="N6193">
        <v>21.5</v>
      </c>
      <c r="O6193">
        <v>11.2</v>
      </c>
      <c r="P6193">
        <v>12.5</v>
      </c>
      <c r="Q6193">
        <v>19</v>
      </c>
      <c r="R6193">
        <v>11.2</v>
      </c>
      <c r="S6193" t="b">
        <v>0</v>
      </c>
      <c r="T6193" t="b">
        <v>0</v>
      </c>
      <c r="U6193" t="b">
        <v>1</v>
      </c>
      <c r="V6193">
        <v>23000</v>
      </c>
      <c r="W6193">
        <v>20000</v>
      </c>
      <c r="X6193">
        <v>2.61</v>
      </c>
      <c r="Y6193">
        <v>22600</v>
      </c>
      <c r="Z6193">
        <v>2.41</v>
      </c>
    </row>
    <row r="6194" spans="1:26">
      <c r="A6194">
        <v>207658933</v>
      </c>
      <c r="B6194" t="s">
        <v>7552</v>
      </c>
      <c r="C6194" t="s">
        <v>3597</v>
      </c>
      <c r="D6194" t="s">
        <v>4034</v>
      </c>
      <c r="E6194" t="s">
        <v>5568</v>
      </c>
      <c r="F6194" t="s">
        <v>3753</v>
      </c>
      <c r="G6194">
        <v>207658933</v>
      </c>
      <c r="I6194" t="s">
        <v>3601</v>
      </c>
      <c r="J6194" t="s">
        <v>7614</v>
      </c>
      <c r="K6194" t="s">
        <v>3624</v>
      </c>
      <c r="L6194" t="s">
        <v>6870</v>
      </c>
      <c r="M6194">
        <v>12.6</v>
      </c>
      <c r="N6194">
        <v>21.5</v>
      </c>
      <c r="O6194">
        <v>11.2</v>
      </c>
      <c r="P6194">
        <v>12.5</v>
      </c>
      <c r="Q6194">
        <v>19</v>
      </c>
      <c r="R6194">
        <v>11.2</v>
      </c>
      <c r="S6194" t="b">
        <v>0</v>
      </c>
      <c r="T6194" t="b">
        <v>0</v>
      </c>
      <c r="U6194" t="b">
        <v>1</v>
      </c>
      <c r="V6194">
        <v>23000</v>
      </c>
      <c r="W6194">
        <v>20000</v>
      </c>
      <c r="X6194">
        <v>2.61</v>
      </c>
      <c r="Y6194">
        <v>22600</v>
      </c>
      <c r="Z6194">
        <v>2.41</v>
      </c>
    </row>
    <row r="6195" spans="1:26">
      <c r="A6195">
        <v>207658951</v>
      </c>
      <c r="B6195" t="s">
        <v>7552</v>
      </c>
      <c r="C6195" t="s">
        <v>3597</v>
      </c>
      <c r="D6195" t="s">
        <v>4034</v>
      </c>
      <c r="E6195" t="s">
        <v>5568</v>
      </c>
      <c r="F6195" t="s">
        <v>3849</v>
      </c>
      <c r="G6195">
        <v>207658951</v>
      </c>
      <c r="I6195" t="s">
        <v>3622</v>
      </c>
      <c r="J6195" t="s">
        <v>7601</v>
      </c>
      <c r="K6195" t="s">
        <v>3624</v>
      </c>
      <c r="L6195" t="s">
        <v>6855</v>
      </c>
      <c r="M6195">
        <v>12.5</v>
      </c>
      <c r="N6195">
        <v>20</v>
      </c>
      <c r="O6195">
        <v>10.3</v>
      </c>
      <c r="P6195">
        <v>12.5</v>
      </c>
      <c r="Q6195">
        <v>20</v>
      </c>
      <c r="R6195">
        <v>9.5</v>
      </c>
      <c r="S6195" t="b">
        <v>0</v>
      </c>
      <c r="T6195" t="b">
        <v>0</v>
      </c>
      <c r="U6195" t="b">
        <v>1</v>
      </c>
      <c r="V6195">
        <v>16000</v>
      </c>
      <c r="W6195">
        <v>15600</v>
      </c>
      <c r="X6195">
        <v>2.2400000000000002</v>
      </c>
      <c r="Y6195">
        <v>20000</v>
      </c>
      <c r="Z6195">
        <v>1.78</v>
      </c>
    </row>
    <row r="6196" spans="1:26">
      <c r="A6196">
        <v>207658960</v>
      </c>
      <c r="B6196" t="s">
        <v>7552</v>
      </c>
      <c r="C6196" t="s">
        <v>3597</v>
      </c>
      <c r="D6196" t="s">
        <v>4034</v>
      </c>
      <c r="E6196" t="s">
        <v>5568</v>
      </c>
      <c r="F6196" t="s">
        <v>3787</v>
      </c>
      <c r="G6196">
        <v>207658960</v>
      </c>
      <c r="I6196" t="s">
        <v>3622</v>
      </c>
      <c r="J6196" t="s">
        <v>7601</v>
      </c>
      <c r="K6196" t="s">
        <v>3624</v>
      </c>
      <c r="L6196" t="s">
        <v>6856</v>
      </c>
      <c r="M6196">
        <v>12.5</v>
      </c>
      <c r="N6196">
        <v>20.2</v>
      </c>
      <c r="O6196">
        <v>10.6</v>
      </c>
      <c r="P6196">
        <v>12.5</v>
      </c>
      <c r="Q6196">
        <v>20.5</v>
      </c>
      <c r="R6196">
        <v>9.8000000000000007</v>
      </c>
      <c r="S6196" t="b">
        <v>0</v>
      </c>
      <c r="T6196" t="b">
        <v>0</v>
      </c>
      <c r="U6196" t="b">
        <v>1</v>
      </c>
      <c r="V6196">
        <v>17000</v>
      </c>
      <c r="W6196">
        <v>12000</v>
      </c>
      <c r="X6196">
        <v>2.2999999999999998</v>
      </c>
      <c r="Y6196">
        <v>17000</v>
      </c>
      <c r="Z6196">
        <v>1.9</v>
      </c>
    </row>
    <row r="6197" spans="1:26">
      <c r="A6197">
        <v>207765971</v>
      </c>
      <c r="B6197" t="s">
        <v>7552</v>
      </c>
      <c r="C6197" t="s">
        <v>3597</v>
      </c>
      <c r="D6197" t="s">
        <v>4034</v>
      </c>
      <c r="E6197" t="s">
        <v>5568</v>
      </c>
      <c r="F6197" t="s">
        <v>3753</v>
      </c>
      <c r="G6197">
        <v>207765971</v>
      </c>
      <c r="I6197" t="s">
        <v>3601</v>
      </c>
      <c r="J6197" t="s">
        <v>7601</v>
      </c>
      <c r="K6197" t="s">
        <v>3624</v>
      </c>
      <c r="L6197" t="s">
        <v>6854</v>
      </c>
      <c r="M6197">
        <v>12.5</v>
      </c>
      <c r="N6197">
        <v>19.600000000000001</v>
      </c>
      <c r="O6197">
        <v>11</v>
      </c>
      <c r="P6197">
        <v>11.7</v>
      </c>
      <c r="Q6197">
        <v>18</v>
      </c>
      <c r="R6197">
        <v>9.5</v>
      </c>
      <c r="S6197" t="b">
        <v>0</v>
      </c>
      <c r="T6197" t="b">
        <v>0</v>
      </c>
      <c r="U6197" t="b">
        <v>1</v>
      </c>
      <c r="V6197">
        <v>17000</v>
      </c>
      <c r="W6197">
        <v>15000</v>
      </c>
      <c r="X6197">
        <v>2.27</v>
      </c>
      <c r="Y6197">
        <v>19000</v>
      </c>
      <c r="Z6197">
        <v>2.02</v>
      </c>
    </row>
    <row r="6198" spans="1:26">
      <c r="A6198">
        <v>207658939</v>
      </c>
      <c r="B6198" t="s">
        <v>7552</v>
      </c>
      <c r="C6198" t="s">
        <v>3597</v>
      </c>
      <c r="D6198" t="s">
        <v>4034</v>
      </c>
      <c r="E6198" t="s">
        <v>5568</v>
      </c>
      <c r="F6198" t="s">
        <v>3753</v>
      </c>
      <c r="G6198">
        <v>207658939</v>
      </c>
      <c r="I6198" t="s">
        <v>3601</v>
      </c>
      <c r="J6198" t="s">
        <v>7601</v>
      </c>
      <c r="K6198" t="s">
        <v>3624</v>
      </c>
      <c r="L6198" t="s">
        <v>7620</v>
      </c>
      <c r="M6198">
        <v>12.5</v>
      </c>
      <c r="N6198">
        <v>19.600000000000001</v>
      </c>
      <c r="O6198">
        <v>11</v>
      </c>
      <c r="P6198">
        <v>11.7</v>
      </c>
      <c r="Q6198">
        <v>18</v>
      </c>
      <c r="R6198">
        <v>9.5</v>
      </c>
      <c r="S6198" t="b">
        <v>0</v>
      </c>
      <c r="T6198" t="b">
        <v>0</v>
      </c>
      <c r="U6198" t="b">
        <v>1</v>
      </c>
      <c r="V6198">
        <v>17000</v>
      </c>
      <c r="W6198">
        <v>15000</v>
      </c>
      <c r="X6198">
        <v>2.27</v>
      </c>
      <c r="Y6198">
        <v>19000</v>
      </c>
      <c r="Z6198">
        <v>2.02</v>
      </c>
    </row>
    <row r="6199" spans="1:26">
      <c r="A6199">
        <v>207658938</v>
      </c>
      <c r="B6199" t="s">
        <v>7552</v>
      </c>
      <c r="C6199" t="s">
        <v>3597</v>
      </c>
      <c r="D6199" t="s">
        <v>4034</v>
      </c>
      <c r="E6199" t="s">
        <v>5568</v>
      </c>
      <c r="F6199" t="s">
        <v>3753</v>
      </c>
      <c r="G6199">
        <v>207658938</v>
      </c>
      <c r="I6199" t="s">
        <v>3601</v>
      </c>
      <c r="J6199" t="s">
        <v>7599</v>
      </c>
      <c r="K6199" t="s">
        <v>3624</v>
      </c>
      <c r="L6199" t="s">
        <v>7619</v>
      </c>
      <c r="M6199">
        <v>13</v>
      </c>
      <c r="N6199">
        <v>21.5</v>
      </c>
      <c r="O6199">
        <v>11.5</v>
      </c>
      <c r="P6199">
        <v>11.7</v>
      </c>
      <c r="Q6199">
        <v>19.5</v>
      </c>
      <c r="R6199">
        <v>10</v>
      </c>
      <c r="S6199" t="b">
        <v>0</v>
      </c>
      <c r="T6199" t="b">
        <v>0</v>
      </c>
      <c r="U6199" t="b">
        <v>1</v>
      </c>
      <c r="V6199">
        <v>12000</v>
      </c>
      <c r="W6199">
        <v>10600</v>
      </c>
      <c r="X6199">
        <v>2.5099999999999998</v>
      </c>
      <c r="Y6199">
        <v>12600</v>
      </c>
      <c r="Z6199">
        <v>1.95</v>
      </c>
    </row>
    <row r="6200" spans="1:26">
      <c r="A6200">
        <v>207765970</v>
      </c>
      <c r="B6200" t="s">
        <v>7552</v>
      </c>
      <c r="C6200" t="s">
        <v>3597</v>
      </c>
      <c r="D6200" t="s">
        <v>4034</v>
      </c>
      <c r="E6200" t="s">
        <v>5568</v>
      </c>
      <c r="F6200" t="s">
        <v>3753</v>
      </c>
      <c r="G6200">
        <v>207765970</v>
      </c>
      <c r="I6200" t="s">
        <v>3601</v>
      </c>
      <c r="J6200" t="s">
        <v>7599</v>
      </c>
      <c r="K6200" t="s">
        <v>3624</v>
      </c>
      <c r="L6200" t="s">
        <v>6880</v>
      </c>
      <c r="M6200">
        <v>13</v>
      </c>
      <c r="N6200">
        <v>21.5</v>
      </c>
      <c r="O6200">
        <v>11.5</v>
      </c>
      <c r="P6200">
        <v>11.7</v>
      </c>
      <c r="Q6200">
        <v>19.5</v>
      </c>
      <c r="R6200">
        <v>10</v>
      </c>
      <c r="S6200" t="b">
        <v>0</v>
      </c>
      <c r="T6200" t="b">
        <v>0</v>
      </c>
      <c r="U6200" t="b">
        <v>1</v>
      </c>
      <c r="V6200">
        <v>12000</v>
      </c>
      <c r="W6200">
        <v>10600</v>
      </c>
      <c r="X6200">
        <v>2.5099999999999998</v>
      </c>
      <c r="Y6200">
        <v>12600</v>
      </c>
      <c r="Z6200">
        <v>1.95</v>
      </c>
    </row>
    <row r="6201" spans="1:26">
      <c r="A6201">
        <v>208128269</v>
      </c>
      <c r="B6201" t="s">
        <v>7552</v>
      </c>
      <c r="C6201" t="s">
        <v>3597</v>
      </c>
      <c r="D6201" t="s">
        <v>4034</v>
      </c>
      <c r="E6201" t="s">
        <v>6570</v>
      </c>
      <c r="F6201" t="s">
        <v>3753</v>
      </c>
      <c r="G6201">
        <v>208128269</v>
      </c>
      <c r="I6201" t="s">
        <v>3601</v>
      </c>
      <c r="J6201" t="s">
        <v>7618</v>
      </c>
      <c r="K6201" t="s">
        <v>3624</v>
      </c>
      <c r="L6201" t="s">
        <v>7617</v>
      </c>
      <c r="M6201">
        <v>13</v>
      </c>
      <c r="N6201">
        <v>21.5</v>
      </c>
      <c r="O6201">
        <v>11.5</v>
      </c>
      <c r="P6201">
        <v>11.7</v>
      </c>
      <c r="Q6201">
        <v>19.5</v>
      </c>
      <c r="R6201">
        <v>10</v>
      </c>
      <c r="S6201" t="b">
        <v>0</v>
      </c>
      <c r="T6201" t="b">
        <v>0</v>
      </c>
      <c r="U6201" t="b">
        <v>1</v>
      </c>
      <c r="V6201">
        <v>12000</v>
      </c>
      <c r="W6201">
        <v>10600</v>
      </c>
      <c r="X6201">
        <v>2.5099999999999998</v>
      </c>
      <c r="Y6201">
        <v>12600</v>
      </c>
      <c r="Z6201">
        <v>1.95</v>
      </c>
    </row>
    <row r="6202" spans="1:26">
      <c r="A6202">
        <v>208128268</v>
      </c>
      <c r="B6202" t="s">
        <v>7552</v>
      </c>
      <c r="C6202" t="s">
        <v>3597</v>
      </c>
      <c r="D6202" t="s">
        <v>4034</v>
      </c>
      <c r="E6202" t="s">
        <v>6570</v>
      </c>
      <c r="F6202" t="s">
        <v>3849</v>
      </c>
      <c r="G6202">
        <v>208128268</v>
      </c>
      <c r="I6202" t="s">
        <v>3622</v>
      </c>
      <c r="J6202" t="s">
        <v>7618</v>
      </c>
      <c r="K6202" t="s">
        <v>3624</v>
      </c>
      <c r="L6202" t="s">
        <v>7611</v>
      </c>
      <c r="M6202">
        <v>12.7</v>
      </c>
      <c r="N6202">
        <v>21.5</v>
      </c>
      <c r="O6202">
        <v>10.6</v>
      </c>
      <c r="P6202">
        <v>12.7</v>
      </c>
      <c r="Q6202">
        <v>22.3</v>
      </c>
      <c r="R6202">
        <v>10.199999999999999</v>
      </c>
      <c r="S6202" t="b">
        <v>0</v>
      </c>
      <c r="T6202" t="b">
        <v>0</v>
      </c>
      <c r="U6202" t="b">
        <v>1</v>
      </c>
      <c r="V6202">
        <v>12000</v>
      </c>
      <c r="W6202">
        <v>9900</v>
      </c>
      <c r="X6202">
        <v>2.5499999999999998</v>
      </c>
      <c r="Y6202">
        <v>14000</v>
      </c>
      <c r="Z6202">
        <v>2.29</v>
      </c>
    </row>
    <row r="6203" spans="1:26">
      <c r="A6203">
        <v>207658950</v>
      </c>
      <c r="B6203" t="s">
        <v>7552</v>
      </c>
      <c r="C6203" t="s">
        <v>3597</v>
      </c>
      <c r="D6203" t="s">
        <v>4034</v>
      </c>
      <c r="E6203" t="s">
        <v>5568</v>
      </c>
      <c r="F6203" t="s">
        <v>3849</v>
      </c>
      <c r="G6203">
        <v>207658950</v>
      </c>
      <c r="I6203" t="s">
        <v>3622</v>
      </c>
      <c r="J6203" t="s">
        <v>7599</v>
      </c>
      <c r="K6203" t="s">
        <v>3624</v>
      </c>
      <c r="L6203" t="s">
        <v>6857</v>
      </c>
      <c r="M6203">
        <v>12.7</v>
      </c>
      <c r="N6203">
        <v>21.5</v>
      </c>
      <c r="O6203">
        <v>10.6</v>
      </c>
      <c r="P6203">
        <v>12.7</v>
      </c>
      <c r="Q6203">
        <v>22.3</v>
      </c>
      <c r="R6203">
        <v>10.199999999999999</v>
      </c>
      <c r="S6203" t="b">
        <v>0</v>
      </c>
      <c r="T6203" t="b">
        <v>0</v>
      </c>
      <c r="U6203" t="b">
        <v>1</v>
      </c>
      <c r="V6203">
        <v>12000</v>
      </c>
      <c r="W6203">
        <v>9900</v>
      </c>
      <c r="X6203">
        <v>2.5499999999999998</v>
      </c>
      <c r="Y6203">
        <v>14000</v>
      </c>
      <c r="Z6203">
        <v>2.29</v>
      </c>
    </row>
    <row r="6204" spans="1:26">
      <c r="A6204">
        <v>207658931</v>
      </c>
      <c r="B6204" t="s">
        <v>7552</v>
      </c>
      <c r="C6204" t="s">
        <v>3597</v>
      </c>
      <c r="D6204" t="s">
        <v>4034</v>
      </c>
      <c r="E6204" t="s">
        <v>5568</v>
      </c>
      <c r="F6204" t="s">
        <v>3753</v>
      </c>
      <c r="G6204">
        <v>207658931</v>
      </c>
      <c r="I6204" t="s">
        <v>3601</v>
      </c>
      <c r="J6204" t="s">
        <v>7608</v>
      </c>
      <c r="K6204" t="s">
        <v>3624</v>
      </c>
      <c r="L6204" t="s">
        <v>6880</v>
      </c>
      <c r="M6204">
        <v>12.5</v>
      </c>
      <c r="N6204">
        <v>21.5</v>
      </c>
      <c r="O6204">
        <v>11.5</v>
      </c>
      <c r="P6204">
        <v>11.7</v>
      </c>
      <c r="Q6204">
        <v>19</v>
      </c>
      <c r="R6204">
        <v>10.3</v>
      </c>
      <c r="S6204" t="b">
        <v>0</v>
      </c>
      <c r="T6204" t="b">
        <v>0</v>
      </c>
      <c r="U6204" t="b">
        <v>1</v>
      </c>
      <c r="V6204">
        <v>11500</v>
      </c>
      <c r="W6204">
        <v>9300</v>
      </c>
      <c r="X6204">
        <v>2.78</v>
      </c>
      <c r="Y6204">
        <v>10100</v>
      </c>
      <c r="Z6204">
        <v>2.39</v>
      </c>
    </row>
    <row r="6205" spans="1:26">
      <c r="A6205">
        <v>208128277</v>
      </c>
      <c r="B6205" t="s">
        <v>7552</v>
      </c>
      <c r="C6205" t="s">
        <v>3597</v>
      </c>
      <c r="D6205" t="s">
        <v>4034</v>
      </c>
      <c r="E6205" t="s">
        <v>6570</v>
      </c>
      <c r="F6205" t="s">
        <v>3753</v>
      </c>
      <c r="G6205">
        <v>208128277</v>
      </c>
      <c r="I6205" t="s">
        <v>3601</v>
      </c>
      <c r="J6205" t="s">
        <v>7610</v>
      </c>
      <c r="K6205" t="s">
        <v>3624</v>
      </c>
      <c r="L6205" t="s">
        <v>7617</v>
      </c>
      <c r="M6205">
        <v>12.5</v>
      </c>
      <c r="N6205">
        <v>21.5</v>
      </c>
      <c r="O6205">
        <v>11.5</v>
      </c>
      <c r="P6205">
        <v>11.7</v>
      </c>
      <c r="Q6205">
        <v>19</v>
      </c>
      <c r="R6205">
        <v>10.3</v>
      </c>
      <c r="S6205" t="b">
        <v>0</v>
      </c>
      <c r="T6205" t="b">
        <v>0</v>
      </c>
      <c r="U6205" t="b">
        <v>1</v>
      </c>
      <c r="V6205">
        <v>11500</v>
      </c>
      <c r="W6205">
        <v>9300</v>
      </c>
      <c r="X6205">
        <v>2.78</v>
      </c>
      <c r="Y6205">
        <v>10100</v>
      </c>
      <c r="Z6205">
        <v>2.39</v>
      </c>
    </row>
    <row r="6206" spans="1:26">
      <c r="A6206">
        <v>207765969</v>
      </c>
      <c r="B6206" t="s">
        <v>7552</v>
      </c>
      <c r="C6206" t="s">
        <v>3597</v>
      </c>
      <c r="D6206" t="s">
        <v>4034</v>
      </c>
      <c r="E6206" t="s">
        <v>5568</v>
      </c>
      <c r="F6206" t="s">
        <v>3753</v>
      </c>
      <c r="G6206">
        <v>207765969</v>
      </c>
      <c r="I6206" t="s">
        <v>3601</v>
      </c>
      <c r="J6206" t="s">
        <v>7597</v>
      </c>
      <c r="K6206" t="s">
        <v>3624</v>
      </c>
      <c r="L6206" t="s">
        <v>6861</v>
      </c>
      <c r="M6206">
        <v>14</v>
      </c>
      <c r="N6206">
        <v>23</v>
      </c>
      <c r="O6206">
        <v>12</v>
      </c>
      <c r="P6206">
        <v>13.2</v>
      </c>
      <c r="Q6206">
        <v>20.2</v>
      </c>
      <c r="R6206">
        <v>12</v>
      </c>
      <c r="S6206" t="b">
        <v>0</v>
      </c>
      <c r="T6206" t="b">
        <v>0</v>
      </c>
      <c r="U6206" t="b">
        <v>1</v>
      </c>
      <c r="V6206">
        <v>9000</v>
      </c>
      <c r="W6206">
        <v>10100</v>
      </c>
      <c r="X6206">
        <v>2.41</v>
      </c>
      <c r="Y6206">
        <v>11600</v>
      </c>
      <c r="Z6206">
        <v>1.9</v>
      </c>
    </row>
    <row r="6207" spans="1:26">
      <c r="A6207">
        <v>207658937</v>
      </c>
      <c r="B6207" t="s">
        <v>7552</v>
      </c>
      <c r="C6207" t="s">
        <v>3597</v>
      </c>
      <c r="D6207" t="s">
        <v>4034</v>
      </c>
      <c r="E6207" t="s">
        <v>5568</v>
      </c>
      <c r="F6207" t="s">
        <v>3753</v>
      </c>
      <c r="G6207">
        <v>207658937</v>
      </c>
      <c r="I6207" t="s">
        <v>3601</v>
      </c>
      <c r="J6207" t="s">
        <v>7597</v>
      </c>
      <c r="K6207" t="s">
        <v>3624</v>
      </c>
      <c r="L6207" t="s">
        <v>7616</v>
      </c>
      <c r="M6207">
        <v>14</v>
      </c>
      <c r="N6207">
        <v>23</v>
      </c>
      <c r="O6207">
        <v>12</v>
      </c>
      <c r="P6207">
        <v>13.2</v>
      </c>
      <c r="Q6207">
        <v>20.2</v>
      </c>
      <c r="R6207">
        <v>12</v>
      </c>
      <c r="S6207" t="b">
        <v>0</v>
      </c>
      <c r="T6207" t="b">
        <v>0</v>
      </c>
      <c r="U6207" t="b">
        <v>1</v>
      </c>
      <c r="V6207">
        <v>9000</v>
      </c>
      <c r="W6207">
        <v>10100</v>
      </c>
      <c r="X6207">
        <v>2.41</v>
      </c>
      <c r="Y6207">
        <v>11600</v>
      </c>
      <c r="Z6207">
        <v>1.9</v>
      </c>
    </row>
    <row r="6208" spans="1:26">
      <c r="A6208">
        <v>207658949</v>
      </c>
      <c r="B6208" t="s">
        <v>7552</v>
      </c>
      <c r="C6208" t="s">
        <v>3597</v>
      </c>
      <c r="D6208" t="s">
        <v>4034</v>
      </c>
      <c r="E6208" t="s">
        <v>5568</v>
      </c>
      <c r="F6208" t="s">
        <v>3849</v>
      </c>
      <c r="G6208">
        <v>207658949</v>
      </c>
      <c r="I6208" t="s">
        <v>3622</v>
      </c>
      <c r="J6208" t="s">
        <v>7597</v>
      </c>
      <c r="K6208" t="s">
        <v>3624</v>
      </c>
      <c r="L6208" t="s">
        <v>6886</v>
      </c>
      <c r="M6208">
        <v>13</v>
      </c>
      <c r="N6208">
        <v>20.5</v>
      </c>
      <c r="O6208">
        <v>10.8</v>
      </c>
      <c r="P6208">
        <v>13</v>
      </c>
      <c r="Q6208">
        <v>20.5</v>
      </c>
      <c r="R6208">
        <v>10.3</v>
      </c>
      <c r="S6208" t="b">
        <v>0</v>
      </c>
      <c r="T6208" t="b">
        <v>0</v>
      </c>
      <c r="U6208" t="b">
        <v>1</v>
      </c>
      <c r="V6208">
        <v>9000</v>
      </c>
      <c r="W6208">
        <v>9000</v>
      </c>
      <c r="X6208">
        <v>1.91</v>
      </c>
      <c r="Y6208">
        <v>11000</v>
      </c>
      <c r="Z6208">
        <v>1.69</v>
      </c>
    </row>
    <row r="6209" spans="1:26">
      <c r="A6209">
        <v>208128276</v>
      </c>
      <c r="B6209" t="s">
        <v>7552</v>
      </c>
      <c r="C6209" t="s">
        <v>3597</v>
      </c>
      <c r="D6209" t="s">
        <v>4034</v>
      </c>
      <c r="E6209" t="s">
        <v>6570</v>
      </c>
      <c r="F6209" t="s">
        <v>3753</v>
      </c>
      <c r="G6209">
        <v>208128276</v>
      </c>
      <c r="I6209" t="s">
        <v>3601</v>
      </c>
      <c r="J6209" t="s">
        <v>7605</v>
      </c>
      <c r="K6209" t="s">
        <v>3624</v>
      </c>
      <c r="L6209" t="s">
        <v>7615</v>
      </c>
      <c r="M6209">
        <v>13.5</v>
      </c>
      <c r="N6209">
        <v>21</v>
      </c>
      <c r="O6209">
        <v>11.5</v>
      </c>
      <c r="P6209">
        <v>12.5</v>
      </c>
      <c r="Q6209">
        <v>19.2</v>
      </c>
      <c r="R6209">
        <v>10.199999999999999</v>
      </c>
      <c r="S6209" t="b">
        <v>0</v>
      </c>
      <c r="T6209" t="b">
        <v>0</v>
      </c>
      <c r="U6209" t="b">
        <v>1</v>
      </c>
      <c r="V6209">
        <v>9000</v>
      </c>
      <c r="W6209">
        <v>7700</v>
      </c>
      <c r="X6209">
        <v>2.59</v>
      </c>
      <c r="Y6209">
        <v>10200</v>
      </c>
      <c r="Z6209">
        <v>2.41</v>
      </c>
    </row>
    <row r="6210" spans="1:26">
      <c r="A6210">
        <v>207658930</v>
      </c>
      <c r="B6210" t="s">
        <v>7552</v>
      </c>
      <c r="C6210" t="s">
        <v>3597</v>
      </c>
      <c r="D6210" t="s">
        <v>4034</v>
      </c>
      <c r="E6210" t="s">
        <v>5568</v>
      </c>
      <c r="F6210" t="s">
        <v>3753</v>
      </c>
      <c r="G6210">
        <v>207658930</v>
      </c>
      <c r="I6210" t="s">
        <v>3601</v>
      </c>
      <c r="J6210" t="s">
        <v>7604</v>
      </c>
      <c r="K6210" t="s">
        <v>3624</v>
      </c>
      <c r="L6210" t="s">
        <v>6861</v>
      </c>
      <c r="M6210">
        <v>13.5</v>
      </c>
      <c r="N6210">
        <v>21</v>
      </c>
      <c r="O6210">
        <v>11.5</v>
      </c>
      <c r="P6210">
        <v>12.5</v>
      </c>
      <c r="Q6210">
        <v>19.2</v>
      </c>
      <c r="R6210">
        <v>10.199999999999999</v>
      </c>
      <c r="S6210" t="b">
        <v>0</v>
      </c>
      <c r="T6210" t="b">
        <v>0</v>
      </c>
      <c r="U6210" t="b">
        <v>1</v>
      </c>
      <c r="V6210">
        <v>9000</v>
      </c>
      <c r="W6210">
        <v>7700</v>
      </c>
      <c r="X6210">
        <v>2.59</v>
      </c>
      <c r="Y6210">
        <v>10200</v>
      </c>
      <c r="Z6210">
        <v>2.41</v>
      </c>
    </row>
    <row r="6211" spans="1:26">
      <c r="A6211">
        <v>207658956</v>
      </c>
      <c r="B6211" t="s">
        <v>7552</v>
      </c>
      <c r="C6211" t="s">
        <v>3597</v>
      </c>
      <c r="D6211" t="s">
        <v>4034</v>
      </c>
      <c r="E6211" t="s">
        <v>5568</v>
      </c>
      <c r="F6211" t="s">
        <v>3787</v>
      </c>
      <c r="G6211">
        <v>207658956</v>
      </c>
      <c r="I6211" t="s">
        <v>3622</v>
      </c>
      <c r="J6211" t="s">
        <v>7614</v>
      </c>
      <c r="K6211" t="s">
        <v>3624</v>
      </c>
      <c r="L6211" t="s">
        <v>6871</v>
      </c>
      <c r="M6211">
        <v>12.5</v>
      </c>
      <c r="N6211">
        <v>20</v>
      </c>
      <c r="O6211">
        <v>11.2</v>
      </c>
      <c r="P6211">
        <v>12.5</v>
      </c>
      <c r="Q6211">
        <v>21.2</v>
      </c>
      <c r="R6211">
        <v>10.3</v>
      </c>
      <c r="S6211" t="b">
        <v>0</v>
      </c>
      <c r="T6211" t="b">
        <v>0</v>
      </c>
      <c r="U6211" t="b">
        <v>1</v>
      </c>
      <c r="V6211">
        <v>24000</v>
      </c>
      <c r="W6211">
        <v>16000</v>
      </c>
      <c r="X6211">
        <v>2.2999999999999998</v>
      </c>
      <c r="Y6211">
        <v>17600</v>
      </c>
      <c r="Z6211">
        <v>2.16</v>
      </c>
    </row>
    <row r="6212" spans="1:26">
      <c r="A6212">
        <v>208128281</v>
      </c>
      <c r="B6212" t="s">
        <v>7552</v>
      </c>
      <c r="C6212" t="s">
        <v>3597</v>
      </c>
      <c r="D6212" t="s">
        <v>4034</v>
      </c>
      <c r="E6212" t="s">
        <v>6570</v>
      </c>
      <c r="F6212" t="s">
        <v>3787</v>
      </c>
      <c r="G6212">
        <v>208128281</v>
      </c>
      <c r="I6212" t="s">
        <v>3622</v>
      </c>
      <c r="J6212" t="s">
        <v>7612</v>
      </c>
      <c r="K6212" t="s">
        <v>3624</v>
      </c>
      <c r="L6212" t="s">
        <v>7613</v>
      </c>
      <c r="M6212">
        <v>12.5</v>
      </c>
      <c r="N6212">
        <v>20</v>
      </c>
      <c r="O6212">
        <v>11.2</v>
      </c>
      <c r="P6212">
        <v>12.5</v>
      </c>
      <c r="Q6212">
        <v>21.2</v>
      </c>
      <c r="R6212">
        <v>10.3</v>
      </c>
      <c r="S6212" t="b">
        <v>0</v>
      </c>
      <c r="T6212" t="b">
        <v>0</v>
      </c>
      <c r="U6212" t="b">
        <v>1</v>
      </c>
      <c r="V6212">
        <v>24000</v>
      </c>
      <c r="W6212">
        <v>16000</v>
      </c>
      <c r="X6212">
        <v>2.2999999999999998</v>
      </c>
      <c r="Y6212">
        <v>17600</v>
      </c>
      <c r="Z6212">
        <v>2.16</v>
      </c>
    </row>
    <row r="6213" spans="1:26">
      <c r="A6213">
        <v>207765974</v>
      </c>
      <c r="B6213" t="s">
        <v>7552</v>
      </c>
      <c r="C6213" t="s">
        <v>3597</v>
      </c>
      <c r="D6213" t="s">
        <v>4034</v>
      </c>
      <c r="E6213" t="s">
        <v>5568</v>
      </c>
      <c r="F6213" t="s">
        <v>3849</v>
      </c>
      <c r="G6213">
        <v>207765974</v>
      </c>
      <c r="I6213" t="s">
        <v>3622</v>
      </c>
      <c r="J6213" t="s">
        <v>7608</v>
      </c>
      <c r="K6213" t="s">
        <v>3624</v>
      </c>
      <c r="L6213" t="s">
        <v>6857</v>
      </c>
      <c r="M6213">
        <v>14</v>
      </c>
      <c r="N6213">
        <v>22</v>
      </c>
      <c r="O6213">
        <v>10.6</v>
      </c>
      <c r="P6213">
        <v>14</v>
      </c>
      <c r="Q6213">
        <v>22.7</v>
      </c>
      <c r="R6213">
        <v>10</v>
      </c>
      <c r="S6213" t="b">
        <v>0</v>
      </c>
      <c r="T6213" t="b">
        <v>0</v>
      </c>
      <c r="U6213" t="b">
        <v>1</v>
      </c>
      <c r="V6213">
        <v>12000</v>
      </c>
      <c r="W6213">
        <v>8900</v>
      </c>
      <c r="X6213">
        <v>2.75</v>
      </c>
      <c r="Y6213">
        <v>9300</v>
      </c>
      <c r="Z6213">
        <v>2.39</v>
      </c>
    </row>
    <row r="6214" spans="1:26">
      <c r="A6214">
        <v>208128271</v>
      </c>
      <c r="B6214" t="s">
        <v>7552</v>
      </c>
      <c r="C6214" t="s">
        <v>3597</v>
      </c>
      <c r="D6214" t="s">
        <v>4034</v>
      </c>
      <c r="E6214" t="s">
        <v>6570</v>
      </c>
      <c r="F6214" t="s">
        <v>3849</v>
      </c>
      <c r="G6214">
        <v>208128271</v>
      </c>
      <c r="I6214" t="s">
        <v>3622</v>
      </c>
      <c r="J6214" t="s">
        <v>7610</v>
      </c>
      <c r="K6214" t="s">
        <v>3624</v>
      </c>
      <c r="L6214" t="s">
        <v>7611</v>
      </c>
      <c r="M6214">
        <v>14</v>
      </c>
      <c r="N6214">
        <v>22</v>
      </c>
      <c r="O6214">
        <v>10.6</v>
      </c>
      <c r="P6214">
        <v>14</v>
      </c>
      <c r="Q6214">
        <v>22.7</v>
      </c>
      <c r="R6214">
        <v>10</v>
      </c>
      <c r="S6214" t="b">
        <v>0</v>
      </c>
      <c r="T6214" t="b">
        <v>0</v>
      </c>
      <c r="U6214" t="b">
        <v>1</v>
      </c>
      <c r="V6214">
        <v>12000</v>
      </c>
      <c r="W6214">
        <v>8900</v>
      </c>
      <c r="X6214">
        <v>2.75</v>
      </c>
      <c r="Y6214">
        <v>9300</v>
      </c>
      <c r="Z6214">
        <v>2.39</v>
      </c>
    </row>
    <row r="6215" spans="1:26">
      <c r="A6215">
        <v>207658944</v>
      </c>
      <c r="B6215" t="s">
        <v>7552</v>
      </c>
      <c r="C6215" t="s">
        <v>3597</v>
      </c>
      <c r="D6215" t="s">
        <v>4034</v>
      </c>
      <c r="E6215" t="s">
        <v>5568</v>
      </c>
      <c r="F6215" t="s">
        <v>3849</v>
      </c>
      <c r="G6215">
        <v>207658944</v>
      </c>
      <c r="I6215" t="s">
        <v>3622</v>
      </c>
      <c r="J6215" t="s">
        <v>7608</v>
      </c>
      <c r="K6215" t="s">
        <v>3624</v>
      </c>
      <c r="L6215" t="s">
        <v>7609</v>
      </c>
      <c r="M6215">
        <v>14</v>
      </c>
      <c r="N6215">
        <v>22</v>
      </c>
      <c r="O6215">
        <v>10.6</v>
      </c>
      <c r="P6215">
        <v>14</v>
      </c>
      <c r="Q6215">
        <v>22.7</v>
      </c>
      <c r="R6215">
        <v>10</v>
      </c>
      <c r="S6215" t="b">
        <v>0</v>
      </c>
      <c r="T6215" t="b">
        <v>0</v>
      </c>
      <c r="U6215" t="b">
        <v>1</v>
      </c>
      <c r="V6215">
        <v>12000</v>
      </c>
      <c r="W6215">
        <v>8900</v>
      </c>
      <c r="X6215">
        <v>2.75</v>
      </c>
      <c r="Y6215">
        <v>9300</v>
      </c>
      <c r="Z6215">
        <v>2.39</v>
      </c>
    </row>
    <row r="6216" spans="1:26">
      <c r="A6216">
        <v>207658943</v>
      </c>
      <c r="B6216" t="s">
        <v>7552</v>
      </c>
      <c r="C6216" t="s">
        <v>3597</v>
      </c>
      <c r="D6216" t="s">
        <v>4034</v>
      </c>
      <c r="E6216" t="s">
        <v>5568</v>
      </c>
      <c r="F6216" t="s">
        <v>3849</v>
      </c>
      <c r="G6216">
        <v>207658943</v>
      </c>
      <c r="I6216" t="s">
        <v>3622</v>
      </c>
      <c r="J6216" t="s">
        <v>7604</v>
      </c>
      <c r="K6216" t="s">
        <v>3624</v>
      </c>
      <c r="L6216" t="s">
        <v>7607</v>
      </c>
      <c r="M6216">
        <v>13</v>
      </c>
      <c r="N6216">
        <v>20</v>
      </c>
      <c r="O6216">
        <v>10.5</v>
      </c>
      <c r="P6216">
        <v>13</v>
      </c>
      <c r="Q6216">
        <v>20</v>
      </c>
      <c r="R6216">
        <v>10</v>
      </c>
      <c r="S6216" t="b">
        <v>0</v>
      </c>
      <c r="T6216" t="b">
        <v>0</v>
      </c>
      <c r="U6216" t="b">
        <v>1</v>
      </c>
      <c r="V6216">
        <v>9000</v>
      </c>
      <c r="W6216">
        <v>7500</v>
      </c>
      <c r="X6216">
        <v>2.44</v>
      </c>
      <c r="Y6216">
        <v>9400</v>
      </c>
      <c r="Z6216">
        <v>2.19</v>
      </c>
    </row>
    <row r="6217" spans="1:26">
      <c r="A6217">
        <v>208128270</v>
      </c>
      <c r="B6217" t="s">
        <v>7552</v>
      </c>
      <c r="C6217" t="s">
        <v>3597</v>
      </c>
      <c r="D6217" t="s">
        <v>4034</v>
      </c>
      <c r="E6217" t="s">
        <v>6570</v>
      </c>
      <c r="F6217" t="s">
        <v>3849</v>
      </c>
      <c r="G6217">
        <v>208128270</v>
      </c>
      <c r="I6217" t="s">
        <v>3622</v>
      </c>
      <c r="J6217" t="s">
        <v>7605</v>
      </c>
      <c r="K6217" t="s">
        <v>3624</v>
      </c>
      <c r="L6217" t="s">
        <v>7606</v>
      </c>
      <c r="M6217">
        <v>13</v>
      </c>
      <c r="N6217">
        <v>20</v>
      </c>
      <c r="O6217">
        <v>10.5</v>
      </c>
      <c r="P6217">
        <v>13</v>
      </c>
      <c r="Q6217">
        <v>20</v>
      </c>
      <c r="R6217">
        <v>10</v>
      </c>
      <c r="S6217" t="b">
        <v>0</v>
      </c>
      <c r="T6217" t="b">
        <v>0</v>
      </c>
      <c r="U6217" t="b">
        <v>1</v>
      </c>
      <c r="V6217">
        <v>9000</v>
      </c>
      <c r="W6217">
        <v>7500</v>
      </c>
      <c r="X6217">
        <v>2.44</v>
      </c>
      <c r="Y6217">
        <v>9400</v>
      </c>
      <c r="Z6217">
        <v>2.19</v>
      </c>
    </row>
    <row r="6218" spans="1:26">
      <c r="A6218">
        <v>207765973</v>
      </c>
      <c r="B6218" t="s">
        <v>7552</v>
      </c>
      <c r="C6218" t="s">
        <v>3597</v>
      </c>
      <c r="D6218" t="s">
        <v>4034</v>
      </c>
      <c r="E6218" t="s">
        <v>5568</v>
      </c>
      <c r="F6218" t="s">
        <v>3849</v>
      </c>
      <c r="G6218">
        <v>207765973</v>
      </c>
      <c r="I6218" t="s">
        <v>3622</v>
      </c>
      <c r="J6218" t="s">
        <v>7604</v>
      </c>
      <c r="K6218" t="s">
        <v>3624</v>
      </c>
      <c r="L6218" t="s">
        <v>6886</v>
      </c>
      <c r="M6218">
        <v>13</v>
      </c>
      <c r="N6218">
        <v>20</v>
      </c>
      <c r="O6218">
        <v>10.5</v>
      </c>
      <c r="P6218">
        <v>13</v>
      </c>
      <c r="Q6218">
        <v>20</v>
      </c>
      <c r="R6218">
        <v>10</v>
      </c>
      <c r="S6218" t="b">
        <v>0</v>
      </c>
      <c r="T6218" t="b">
        <v>0</v>
      </c>
      <c r="U6218" t="b">
        <v>1</v>
      </c>
      <c r="V6218">
        <v>9000</v>
      </c>
      <c r="W6218">
        <v>7500</v>
      </c>
      <c r="X6218">
        <v>2.44</v>
      </c>
      <c r="Y6218">
        <v>9400</v>
      </c>
      <c r="Z6218">
        <v>2.19</v>
      </c>
    </row>
    <row r="6219" spans="1:26">
      <c r="A6219">
        <v>207658929</v>
      </c>
      <c r="B6219" t="s">
        <v>7552</v>
      </c>
      <c r="C6219" t="s">
        <v>3597</v>
      </c>
      <c r="D6219" t="s">
        <v>4034</v>
      </c>
      <c r="E6219" t="s">
        <v>5568</v>
      </c>
      <c r="F6219" t="s">
        <v>3621</v>
      </c>
      <c r="G6219">
        <v>207658929</v>
      </c>
      <c r="I6219" t="s">
        <v>3622</v>
      </c>
      <c r="J6219" t="s">
        <v>7602</v>
      </c>
      <c r="K6219" t="s">
        <v>3624</v>
      </c>
      <c r="L6219" t="s">
        <v>7603</v>
      </c>
      <c r="M6219">
        <v>13</v>
      </c>
      <c r="N6219">
        <v>21.5</v>
      </c>
      <c r="O6219">
        <v>12</v>
      </c>
      <c r="P6219">
        <v>13</v>
      </c>
      <c r="Q6219">
        <v>21.5</v>
      </c>
      <c r="R6219">
        <v>11.4</v>
      </c>
      <c r="S6219" t="b">
        <v>0</v>
      </c>
      <c r="T6219" t="b">
        <v>0</v>
      </c>
      <c r="U6219" t="b">
        <v>1</v>
      </c>
      <c r="V6219">
        <v>24000</v>
      </c>
      <c r="W6219">
        <v>21200</v>
      </c>
      <c r="X6219">
        <v>2.88</v>
      </c>
      <c r="Y6219">
        <v>24485</v>
      </c>
      <c r="Z6219">
        <v>1.98</v>
      </c>
    </row>
    <row r="6220" spans="1:26">
      <c r="A6220">
        <v>207658928</v>
      </c>
      <c r="B6220" t="s">
        <v>7552</v>
      </c>
      <c r="C6220" t="s">
        <v>3597</v>
      </c>
      <c r="D6220" t="s">
        <v>4034</v>
      </c>
      <c r="E6220" t="s">
        <v>5568</v>
      </c>
      <c r="F6220" t="s">
        <v>3621</v>
      </c>
      <c r="G6220">
        <v>207658928</v>
      </c>
      <c r="I6220" t="s">
        <v>3622</v>
      </c>
      <c r="J6220" t="s">
        <v>7601</v>
      </c>
      <c r="K6220" t="s">
        <v>3624</v>
      </c>
      <c r="L6220" t="s">
        <v>6451</v>
      </c>
      <c r="M6220">
        <v>12.5</v>
      </c>
      <c r="N6220">
        <v>21.5</v>
      </c>
      <c r="O6220">
        <v>13</v>
      </c>
      <c r="P6220">
        <v>12.5</v>
      </c>
      <c r="Q6220">
        <v>21.5</v>
      </c>
      <c r="R6220">
        <v>11.3</v>
      </c>
      <c r="S6220" t="b">
        <v>0</v>
      </c>
      <c r="T6220" t="b">
        <v>0</v>
      </c>
      <c r="U6220" t="b">
        <v>1</v>
      </c>
      <c r="V6220">
        <v>18000</v>
      </c>
      <c r="W6220">
        <v>15000</v>
      </c>
      <c r="X6220">
        <v>2.35</v>
      </c>
      <c r="Y6220">
        <v>19200</v>
      </c>
      <c r="Z6220">
        <v>1.99</v>
      </c>
    </row>
    <row r="6221" spans="1:26">
      <c r="A6221">
        <v>207658927</v>
      </c>
      <c r="B6221" t="s">
        <v>7552</v>
      </c>
      <c r="C6221" t="s">
        <v>3597</v>
      </c>
      <c r="D6221" t="s">
        <v>4034</v>
      </c>
      <c r="E6221" t="s">
        <v>5568</v>
      </c>
      <c r="F6221" t="s">
        <v>3621</v>
      </c>
      <c r="G6221">
        <v>207658927</v>
      </c>
      <c r="I6221" t="s">
        <v>3622</v>
      </c>
      <c r="J6221" t="s">
        <v>7599</v>
      </c>
      <c r="K6221" t="s">
        <v>3624</v>
      </c>
      <c r="L6221" t="s">
        <v>7600</v>
      </c>
      <c r="M6221">
        <v>14</v>
      </c>
      <c r="N6221">
        <v>25.5</v>
      </c>
      <c r="O6221">
        <v>13</v>
      </c>
      <c r="P6221">
        <v>14</v>
      </c>
      <c r="Q6221">
        <v>25.5</v>
      </c>
      <c r="R6221">
        <v>10.4</v>
      </c>
      <c r="S6221" t="b">
        <v>0</v>
      </c>
      <c r="T6221" t="b">
        <v>0</v>
      </c>
      <c r="U6221" t="b">
        <v>1</v>
      </c>
      <c r="V6221">
        <v>12000</v>
      </c>
      <c r="W6221">
        <v>10000</v>
      </c>
      <c r="X6221">
        <v>2.4</v>
      </c>
      <c r="Y6221">
        <v>13112</v>
      </c>
      <c r="Z6221">
        <v>2.11</v>
      </c>
    </row>
    <row r="6222" spans="1:26">
      <c r="A6222">
        <v>207658926</v>
      </c>
      <c r="B6222" t="s">
        <v>7552</v>
      </c>
      <c r="C6222" t="s">
        <v>3597</v>
      </c>
      <c r="D6222" t="s">
        <v>4034</v>
      </c>
      <c r="E6222" t="s">
        <v>5568</v>
      </c>
      <c r="F6222" t="s">
        <v>3621</v>
      </c>
      <c r="G6222">
        <v>207658926</v>
      </c>
      <c r="I6222" t="s">
        <v>3622</v>
      </c>
      <c r="J6222" t="s">
        <v>7597</v>
      </c>
      <c r="K6222" t="s">
        <v>3624</v>
      </c>
      <c r="L6222" t="s">
        <v>7598</v>
      </c>
      <c r="M6222">
        <v>16.2</v>
      </c>
      <c r="N6222">
        <v>28.1</v>
      </c>
      <c r="O6222">
        <v>13</v>
      </c>
      <c r="P6222">
        <v>16.2</v>
      </c>
      <c r="Q6222">
        <v>28.1</v>
      </c>
      <c r="R6222">
        <v>11.5</v>
      </c>
      <c r="S6222" t="b">
        <v>0</v>
      </c>
      <c r="T6222" t="b">
        <v>0</v>
      </c>
      <c r="U6222" t="b">
        <v>1</v>
      </c>
      <c r="V6222">
        <v>9000</v>
      </c>
      <c r="W6222">
        <v>9500</v>
      </c>
      <c r="X6222">
        <v>2.5299999999999998</v>
      </c>
      <c r="Y6222">
        <v>12371</v>
      </c>
      <c r="Z6222">
        <v>2.04</v>
      </c>
    </row>
    <row r="6223" spans="1:26">
      <c r="A6223">
        <v>207658921</v>
      </c>
      <c r="B6223" t="s">
        <v>7552</v>
      </c>
      <c r="C6223" t="s">
        <v>3597</v>
      </c>
      <c r="D6223" t="s">
        <v>4034</v>
      </c>
      <c r="E6223" t="s">
        <v>5568</v>
      </c>
      <c r="F6223" t="s">
        <v>3621</v>
      </c>
      <c r="G6223">
        <v>207658921</v>
      </c>
      <c r="I6223" t="s">
        <v>3622</v>
      </c>
      <c r="J6223" t="s">
        <v>7595</v>
      </c>
      <c r="K6223" t="s">
        <v>3624</v>
      </c>
      <c r="L6223" t="s">
        <v>7596</v>
      </c>
      <c r="M6223">
        <v>13</v>
      </c>
      <c r="N6223">
        <v>23</v>
      </c>
      <c r="O6223">
        <v>11.6</v>
      </c>
      <c r="P6223">
        <v>13</v>
      </c>
      <c r="Q6223">
        <v>23.5</v>
      </c>
      <c r="R6223">
        <v>10</v>
      </c>
      <c r="S6223" t="b">
        <v>0</v>
      </c>
      <c r="T6223" t="b">
        <v>0</v>
      </c>
      <c r="U6223" t="b">
        <v>1</v>
      </c>
      <c r="V6223">
        <v>12000</v>
      </c>
      <c r="W6223">
        <v>8400</v>
      </c>
      <c r="X6223">
        <v>2.8</v>
      </c>
      <c r="Y6223">
        <v>9250</v>
      </c>
      <c r="Z6223">
        <v>2.56</v>
      </c>
    </row>
    <row r="6224" spans="1:26">
      <c r="A6224">
        <v>207691822</v>
      </c>
      <c r="B6224" t="s">
        <v>7552</v>
      </c>
      <c r="C6224" t="s">
        <v>3597</v>
      </c>
      <c r="D6224" t="s">
        <v>4034</v>
      </c>
      <c r="E6224" t="s">
        <v>6383</v>
      </c>
      <c r="F6224" t="s">
        <v>3621</v>
      </c>
      <c r="G6224">
        <v>207691822</v>
      </c>
      <c r="I6224" t="s">
        <v>3622</v>
      </c>
      <c r="J6224" t="s">
        <v>7593</v>
      </c>
      <c r="K6224" t="s">
        <v>3624</v>
      </c>
      <c r="L6224" t="s">
        <v>7594</v>
      </c>
      <c r="M6224">
        <v>10.5</v>
      </c>
      <c r="N6224">
        <v>19</v>
      </c>
      <c r="O6224">
        <v>10</v>
      </c>
      <c r="P6224">
        <v>10.5</v>
      </c>
      <c r="Q6224">
        <v>19</v>
      </c>
      <c r="R6224">
        <v>8.6999999999999993</v>
      </c>
      <c r="S6224" t="b">
        <v>0</v>
      </c>
      <c r="T6224" t="b">
        <v>0</v>
      </c>
      <c r="U6224" t="b">
        <v>0</v>
      </c>
      <c r="V6224">
        <v>18000</v>
      </c>
      <c r="W6224">
        <v>11500</v>
      </c>
      <c r="X6224">
        <v>2.57</v>
      </c>
      <c r="Y6224">
        <v>14370</v>
      </c>
      <c r="Z6224">
        <v>2.4900000000000002</v>
      </c>
    </row>
    <row r="6225" spans="1:26">
      <c r="A6225">
        <v>207691820</v>
      </c>
      <c r="B6225" t="s">
        <v>7552</v>
      </c>
      <c r="C6225" t="s">
        <v>3597</v>
      </c>
      <c r="D6225" t="s">
        <v>4034</v>
      </c>
      <c r="E6225" t="s">
        <v>6383</v>
      </c>
      <c r="F6225" t="s">
        <v>3621</v>
      </c>
      <c r="G6225">
        <v>207691820</v>
      </c>
      <c r="I6225" t="s">
        <v>3622</v>
      </c>
      <c r="J6225" t="s">
        <v>7591</v>
      </c>
      <c r="K6225" t="s">
        <v>3624</v>
      </c>
      <c r="L6225" t="s">
        <v>7592</v>
      </c>
      <c r="M6225">
        <v>12.6</v>
      </c>
      <c r="N6225">
        <v>21.5</v>
      </c>
      <c r="O6225">
        <v>10</v>
      </c>
      <c r="P6225">
        <v>12.6</v>
      </c>
      <c r="Q6225">
        <v>21.7</v>
      </c>
      <c r="R6225">
        <v>9.1</v>
      </c>
      <c r="S6225" t="b">
        <v>0</v>
      </c>
      <c r="T6225" t="b">
        <v>0</v>
      </c>
      <c r="U6225" t="b">
        <v>0</v>
      </c>
      <c r="V6225">
        <v>9000</v>
      </c>
      <c r="W6225">
        <v>6900</v>
      </c>
      <c r="X6225">
        <v>2.5299999999999998</v>
      </c>
      <c r="Y6225">
        <v>7500</v>
      </c>
      <c r="Z6225">
        <v>2.02</v>
      </c>
    </row>
    <row r="6226" spans="1:26">
      <c r="A6226">
        <v>207691818</v>
      </c>
      <c r="B6226" t="s">
        <v>7552</v>
      </c>
      <c r="C6226" t="s">
        <v>3597</v>
      </c>
      <c r="D6226" t="s">
        <v>4034</v>
      </c>
      <c r="E6226" t="s">
        <v>6383</v>
      </c>
      <c r="F6226" t="s">
        <v>3621</v>
      </c>
      <c r="G6226">
        <v>207691818</v>
      </c>
      <c r="I6226" t="s">
        <v>3622</v>
      </c>
      <c r="J6226" t="s">
        <v>7589</v>
      </c>
      <c r="K6226" t="s">
        <v>3624</v>
      </c>
      <c r="L6226" t="s">
        <v>7590</v>
      </c>
      <c r="M6226">
        <v>12.5</v>
      </c>
      <c r="N6226">
        <v>20.5</v>
      </c>
      <c r="O6226">
        <v>10</v>
      </c>
      <c r="P6226">
        <v>12.5</v>
      </c>
      <c r="Q6226">
        <v>21.5</v>
      </c>
      <c r="R6226">
        <v>9</v>
      </c>
      <c r="S6226" t="b">
        <v>0</v>
      </c>
      <c r="T6226" t="b">
        <v>0</v>
      </c>
      <c r="U6226" t="b">
        <v>0</v>
      </c>
      <c r="V6226">
        <v>9000</v>
      </c>
      <c r="W6226">
        <v>6800</v>
      </c>
      <c r="X6226">
        <v>2.46</v>
      </c>
      <c r="Y6226">
        <v>8044</v>
      </c>
      <c r="Z6226">
        <v>2.12</v>
      </c>
    </row>
    <row r="6227" spans="1:26">
      <c r="A6227">
        <v>207657392</v>
      </c>
      <c r="B6227" t="s">
        <v>7552</v>
      </c>
      <c r="C6227" t="s">
        <v>3597</v>
      </c>
      <c r="D6227" t="s">
        <v>4034</v>
      </c>
      <c r="E6227" t="s">
        <v>6383</v>
      </c>
      <c r="F6227" t="s">
        <v>3621</v>
      </c>
      <c r="G6227">
        <v>207657392</v>
      </c>
      <c r="I6227" t="s">
        <v>3622</v>
      </c>
      <c r="J6227" t="s">
        <v>6403</v>
      </c>
      <c r="K6227" t="s">
        <v>3624</v>
      </c>
      <c r="L6227" t="s">
        <v>7588</v>
      </c>
      <c r="M6227">
        <v>11</v>
      </c>
      <c r="N6227">
        <v>20.2</v>
      </c>
      <c r="O6227">
        <v>11.6</v>
      </c>
      <c r="P6227">
        <v>11</v>
      </c>
      <c r="Q6227">
        <v>20.5</v>
      </c>
      <c r="R6227">
        <v>11.5</v>
      </c>
      <c r="S6227" t="b">
        <v>0</v>
      </c>
      <c r="T6227" t="b">
        <v>0</v>
      </c>
      <c r="U6227" t="b">
        <v>1</v>
      </c>
      <c r="V6227">
        <v>24000</v>
      </c>
      <c r="W6227">
        <v>21000</v>
      </c>
      <c r="X6227">
        <v>2.64</v>
      </c>
      <c r="Y6227">
        <v>24000</v>
      </c>
      <c r="Z6227">
        <v>2.17</v>
      </c>
    </row>
    <row r="6228" spans="1:26">
      <c r="A6228">
        <v>207657385</v>
      </c>
      <c r="B6228" t="s">
        <v>7552</v>
      </c>
      <c r="C6228" t="s">
        <v>3597</v>
      </c>
      <c r="D6228" t="s">
        <v>4034</v>
      </c>
      <c r="E6228" t="s">
        <v>6383</v>
      </c>
      <c r="F6228" t="s">
        <v>3621</v>
      </c>
      <c r="G6228">
        <v>207657385</v>
      </c>
      <c r="I6228" t="s">
        <v>3622</v>
      </c>
      <c r="J6228" t="s">
        <v>7586</v>
      </c>
      <c r="K6228" t="s">
        <v>3624</v>
      </c>
      <c r="L6228" t="s">
        <v>7587</v>
      </c>
      <c r="M6228">
        <v>15.8</v>
      </c>
      <c r="N6228">
        <v>26.5</v>
      </c>
      <c r="O6228">
        <v>14</v>
      </c>
      <c r="P6228">
        <v>15.8</v>
      </c>
      <c r="Q6228">
        <v>26.5</v>
      </c>
      <c r="R6228">
        <v>13.6</v>
      </c>
      <c r="S6228" t="b">
        <v>0</v>
      </c>
      <c r="T6228" t="b">
        <v>0</v>
      </c>
      <c r="U6228" t="b">
        <v>1</v>
      </c>
      <c r="V6228">
        <v>6000</v>
      </c>
      <c r="W6228">
        <v>8500</v>
      </c>
      <c r="X6228">
        <v>2.9</v>
      </c>
      <c r="Y6228">
        <v>10041</v>
      </c>
      <c r="Z6228">
        <v>2.4500000000000002</v>
      </c>
    </row>
    <row r="6229" spans="1:26">
      <c r="A6229">
        <v>210568243</v>
      </c>
      <c r="B6229" t="s">
        <v>7552</v>
      </c>
      <c r="C6229" t="s">
        <v>3597</v>
      </c>
      <c r="D6229" t="s">
        <v>4034</v>
      </c>
      <c r="E6229" t="s">
        <v>6383</v>
      </c>
      <c r="F6229" t="s">
        <v>3753</v>
      </c>
      <c r="G6229">
        <v>210568243</v>
      </c>
      <c r="I6229" t="s">
        <v>3601</v>
      </c>
      <c r="J6229" t="s">
        <v>6403</v>
      </c>
      <c r="K6229" t="s">
        <v>3624</v>
      </c>
      <c r="L6229" t="s">
        <v>7585</v>
      </c>
      <c r="M6229">
        <v>12.5</v>
      </c>
      <c r="N6229">
        <v>20.6</v>
      </c>
      <c r="O6229">
        <v>12.6</v>
      </c>
      <c r="P6229">
        <v>12</v>
      </c>
      <c r="Q6229">
        <v>19.2</v>
      </c>
      <c r="R6229">
        <v>10.5</v>
      </c>
      <c r="S6229" t="b">
        <v>0</v>
      </c>
      <c r="T6229" t="b">
        <v>0</v>
      </c>
      <c r="U6229" t="b">
        <v>1</v>
      </c>
      <c r="V6229">
        <v>24000</v>
      </c>
      <c r="W6229">
        <v>21000</v>
      </c>
      <c r="X6229">
        <v>2.64</v>
      </c>
      <c r="Y6229">
        <v>24000</v>
      </c>
      <c r="Z6229">
        <v>2.4</v>
      </c>
    </row>
    <row r="6230" spans="1:26">
      <c r="A6230">
        <v>210568244</v>
      </c>
      <c r="B6230" t="s">
        <v>7552</v>
      </c>
      <c r="C6230" t="s">
        <v>3597</v>
      </c>
      <c r="D6230" t="s">
        <v>4034</v>
      </c>
      <c r="E6230" t="s">
        <v>6383</v>
      </c>
      <c r="F6230" t="s">
        <v>3787</v>
      </c>
      <c r="G6230">
        <v>210568244</v>
      </c>
      <c r="I6230" t="s">
        <v>3622</v>
      </c>
      <c r="J6230" t="s">
        <v>6403</v>
      </c>
      <c r="K6230" t="s">
        <v>3624</v>
      </c>
      <c r="L6230" t="s">
        <v>7584</v>
      </c>
      <c r="M6230">
        <v>11.5</v>
      </c>
      <c r="N6230">
        <v>20.2</v>
      </c>
      <c r="O6230">
        <v>11.6</v>
      </c>
      <c r="P6230">
        <v>11.7</v>
      </c>
      <c r="Q6230">
        <v>20.5</v>
      </c>
      <c r="R6230">
        <v>11</v>
      </c>
      <c r="S6230" t="b">
        <v>0</v>
      </c>
      <c r="T6230" t="b">
        <v>0</v>
      </c>
      <c r="U6230" t="b">
        <v>1</v>
      </c>
      <c r="V6230">
        <v>24000</v>
      </c>
      <c r="W6230">
        <v>19000</v>
      </c>
      <c r="X6230">
        <v>2.64</v>
      </c>
      <c r="Y6230">
        <v>28000</v>
      </c>
      <c r="Z6230">
        <v>2.1</v>
      </c>
    </row>
    <row r="6231" spans="1:26">
      <c r="A6231">
        <v>210568238</v>
      </c>
      <c r="B6231" t="s">
        <v>7552</v>
      </c>
      <c r="C6231" t="s">
        <v>3597</v>
      </c>
      <c r="D6231" t="s">
        <v>4034</v>
      </c>
      <c r="E6231" t="s">
        <v>6383</v>
      </c>
      <c r="F6231" t="s">
        <v>3849</v>
      </c>
      <c r="G6231">
        <v>210568238</v>
      </c>
      <c r="I6231" t="s">
        <v>3622</v>
      </c>
      <c r="J6231" t="s">
        <v>6402</v>
      </c>
      <c r="K6231" t="s">
        <v>3624</v>
      </c>
      <c r="L6231" t="s">
        <v>7583</v>
      </c>
      <c r="M6231">
        <v>12.5</v>
      </c>
      <c r="N6231">
        <v>20</v>
      </c>
      <c r="O6231">
        <v>10.3</v>
      </c>
      <c r="P6231">
        <v>12.5</v>
      </c>
      <c r="Q6231">
        <v>20</v>
      </c>
      <c r="R6231">
        <v>9.5</v>
      </c>
      <c r="S6231" t="b">
        <v>0</v>
      </c>
      <c r="T6231" t="b">
        <v>0</v>
      </c>
      <c r="U6231" t="b">
        <v>1</v>
      </c>
      <c r="V6231">
        <v>16000</v>
      </c>
      <c r="W6231">
        <v>15600</v>
      </c>
      <c r="X6231">
        <v>2.2400000000000002</v>
      </c>
      <c r="Y6231">
        <v>20000</v>
      </c>
      <c r="Z6231">
        <v>1.78</v>
      </c>
    </row>
    <row r="6232" spans="1:26">
      <c r="A6232">
        <v>210568237</v>
      </c>
      <c r="B6232" t="s">
        <v>7552</v>
      </c>
      <c r="C6232" t="s">
        <v>3597</v>
      </c>
      <c r="D6232" t="s">
        <v>4034</v>
      </c>
      <c r="E6232" t="s">
        <v>6383</v>
      </c>
      <c r="F6232" t="s">
        <v>3787</v>
      </c>
      <c r="G6232">
        <v>210568237</v>
      </c>
      <c r="I6232" t="s">
        <v>3622</v>
      </c>
      <c r="J6232" t="s">
        <v>6402</v>
      </c>
      <c r="K6232" t="s">
        <v>3624</v>
      </c>
      <c r="L6232" t="s">
        <v>7582</v>
      </c>
      <c r="M6232">
        <v>12.5</v>
      </c>
      <c r="N6232">
        <v>20.2</v>
      </c>
      <c r="O6232">
        <v>10.6</v>
      </c>
      <c r="P6232">
        <v>12.5</v>
      </c>
      <c r="Q6232">
        <v>20.5</v>
      </c>
      <c r="R6232">
        <v>9.8000000000000007</v>
      </c>
      <c r="S6232" t="b">
        <v>0</v>
      </c>
      <c r="T6232" t="b">
        <v>0</v>
      </c>
      <c r="U6232" t="b">
        <v>1</v>
      </c>
      <c r="V6232">
        <v>17000</v>
      </c>
      <c r="W6232">
        <v>12000</v>
      </c>
      <c r="X6232">
        <v>2.2999999999999998</v>
      </c>
      <c r="Y6232">
        <v>17000</v>
      </c>
      <c r="Z6232">
        <v>1.9</v>
      </c>
    </row>
    <row r="6233" spans="1:26">
      <c r="A6233">
        <v>210568239</v>
      </c>
      <c r="B6233" t="s">
        <v>7552</v>
      </c>
      <c r="C6233" t="s">
        <v>3597</v>
      </c>
      <c r="D6233" t="s">
        <v>4034</v>
      </c>
      <c r="E6233" t="s">
        <v>6383</v>
      </c>
      <c r="F6233" t="s">
        <v>3753</v>
      </c>
      <c r="G6233">
        <v>210568239</v>
      </c>
      <c r="I6233" t="s">
        <v>3601</v>
      </c>
      <c r="J6233" t="s">
        <v>6402</v>
      </c>
      <c r="K6233" t="s">
        <v>3624</v>
      </c>
      <c r="L6233" t="s">
        <v>7581</v>
      </c>
      <c r="M6233">
        <v>12.5</v>
      </c>
      <c r="N6233">
        <v>19.600000000000001</v>
      </c>
      <c r="O6233">
        <v>11</v>
      </c>
      <c r="P6233">
        <v>11.7</v>
      </c>
      <c r="Q6233">
        <v>18</v>
      </c>
      <c r="R6233">
        <v>9.5</v>
      </c>
      <c r="S6233" t="b">
        <v>0</v>
      </c>
      <c r="T6233" t="b">
        <v>0</v>
      </c>
      <c r="U6233" t="b">
        <v>1</v>
      </c>
      <c r="V6233">
        <v>17000</v>
      </c>
      <c r="W6233">
        <v>15000</v>
      </c>
      <c r="X6233">
        <v>2.27</v>
      </c>
      <c r="Y6233">
        <v>19000</v>
      </c>
      <c r="Z6233">
        <v>2.02</v>
      </c>
    </row>
    <row r="6234" spans="1:26">
      <c r="A6234">
        <v>210568242</v>
      </c>
      <c r="B6234" t="s">
        <v>7552</v>
      </c>
      <c r="C6234" t="s">
        <v>3597</v>
      </c>
      <c r="D6234" t="s">
        <v>4034</v>
      </c>
      <c r="E6234" t="s">
        <v>6383</v>
      </c>
      <c r="F6234" t="s">
        <v>3621</v>
      </c>
      <c r="G6234">
        <v>210568242</v>
      </c>
      <c r="I6234" t="s">
        <v>3622</v>
      </c>
      <c r="J6234" t="s">
        <v>6394</v>
      </c>
      <c r="K6234" t="s">
        <v>3624</v>
      </c>
      <c r="L6234" t="s">
        <v>7580</v>
      </c>
      <c r="M6234">
        <v>13</v>
      </c>
      <c r="N6234">
        <v>23</v>
      </c>
      <c r="O6234">
        <v>11.5</v>
      </c>
      <c r="P6234">
        <v>13</v>
      </c>
      <c r="Q6234">
        <v>23.6</v>
      </c>
      <c r="R6234">
        <v>10</v>
      </c>
      <c r="S6234" t="b">
        <v>0</v>
      </c>
      <c r="T6234" t="b">
        <v>0</v>
      </c>
      <c r="U6234" t="b">
        <v>1</v>
      </c>
      <c r="V6234">
        <v>12000</v>
      </c>
      <c r="W6234">
        <v>9600</v>
      </c>
      <c r="X6234">
        <v>2.56</v>
      </c>
      <c r="Y6234">
        <v>12900</v>
      </c>
      <c r="Z6234">
        <v>2.2000000000000002</v>
      </c>
    </row>
    <row r="6235" spans="1:26">
      <c r="A6235">
        <v>210568246</v>
      </c>
      <c r="B6235" t="s">
        <v>7552</v>
      </c>
      <c r="C6235" t="s">
        <v>3597</v>
      </c>
      <c r="D6235" t="s">
        <v>4034</v>
      </c>
      <c r="E6235" t="s">
        <v>6383</v>
      </c>
      <c r="F6235" t="s">
        <v>3753</v>
      </c>
      <c r="G6235">
        <v>210568246</v>
      </c>
      <c r="I6235" t="s">
        <v>3601</v>
      </c>
      <c r="J6235" t="s">
        <v>6394</v>
      </c>
      <c r="K6235" t="s">
        <v>3624</v>
      </c>
      <c r="L6235" t="s">
        <v>7579</v>
      </c>
      <c r="M6235">
        <v>13</v>
      </c>
      <c r="N6235">
        <v>21.5</v>
      </c>
      <c r="O6235">
        <v>11.5</v>
      </c>
      <c r="P6235">
        <v>11.7</v>
      </c>
      <c r="Q6235">
        <v>19.5</v>
      </c>
      <c r="R6235">
        <v>10</v>
      </c>
      <c r="S6235" t="b">
        <v>0</v>
      </c>
      <c r="T6235" t="b">
        <v>0</v>
      </c>
      <c r="U6235" t="b">
        <v>1</v>
      </c>
      <c r="V6235">
        <v>12000</v>
      </c>
      <c r="W6235">
        <v>10600</v>
      </c>
      <c r="X6235">
        <v>2.5099999999999998</v>
      </c>
      <c r="Y6235">
        <v>12600</v>
      </c>
      <c r="Z6235">
        <v>1.95</v>
      </c>
    </row>
    <row r="6236" spans="1:26">
      <c r="A6236">
        <v>210568240</v>
      </c>
      <c r="B6236" t="s">
        <v>7552</v>
      </c>
      <c r="C6236" t="s">
        <v>3597</v>
      </c>
      <c r="D6236" t="s">
        <v>4034</v>
      </c>
      <c r="E6236" t="s">
        <v>6383</v>
      </c>
      <c r="F6236" t="s">
        <v>3849</v>
      </c>
      <c r="G6236">
        <v>210568240</v>
      </c>
      <c r="I6236" t="s">
        <v>3622</v>
      </c>
      <c r="J6236" t="s">
        <v>6394</v>
      </c>
      <c r="K6236" t="s">
        <v>3624</v>
      </c>
      <c r="L6236" t="s">
        <v>6888</v>
      </c>
      <c r="M6236">
        <v>12.7</v>
      </c>
      <c r="N6236">
        <v>21.5</v>
      </c>
      <c r="O6236">
        <v>10.6</v>
      </c>
      <c r="P6236">
        <v>12.7</v>
      </c>
      <c r="Q6236">
        <v>22.3</v>
      </c>
      <c r="R6236">
        <v>10.199999999999999</v>
      </c>
      <c r="S6236" t="b">
        <v>0</v>
      </c>
      <c r="T6236" t="b">
        <v>0</v>
      </c>
      <c r="U6236" t="b">
        <v>1</v>
      </c>
      <c r="V6236">
        <v>12000</v>
      </c>
      <c r="W6236">
        <v>9900</v>
      </c>
      <c r="X6236">
        <v>2.5499999999999998</v>
      </c>
      <c r="Y6236">
        <v>14000</v>
      </c>
      <c r="Z6236">
        <v>2.29</v>
      </c>
    </row>
    <row r="6237" spans="1:26">
      <c r="A6237">
        <v>210568245</v>
      </c>
      <c r="B6237" t="s">
        <v>7552</v>
      </c>
      <c r="C6237" t="s">
        <v>3597</v>
      </c>
      <c r="D6237" t="s">
        <v>4034</v>
      </c>
      <c r="E6237" t="s">
        <v>6383</v>
      </c>
      <c r="F6237" t="s">
        <v>3753</v>
      </c>
      <c r="G6237">
        <v>210568245</v>
      </c>
      <c r="I6237" t="s">
        <v>3601</v>
      </c>
      <c r="J6237" t="s">
        <v>6392</v>
      </c>
      <c r="K6237" t="s">
        <v>3624</v>
      </c>
      <c r="L6237" t="s">
        <v>7578</v>
      </c>
      <c r="M6237">
        <v>14</v>
      </c>
      <c r="N6237">
        <v>23</v>
      </c>
      <c r="O6237">
        <v>12</v>
      </c>
      <c r="P6237">
        <v>13.2</v>
      </c>
      <c r="Q6237">
        <v>20.2</v>
      </c>
      <c r="R6237">
        <v>12</v>
      </c>
      <c r="S6237" t="b">
        <v>0</v>
      </c>
      <c r="T6237" t="b">
        <v>0</v>
      </c>
      <c r="U6237" t="b">
        <v>1</v>
      </c>
      <c r="V6237">
        <v>9000</v>
      </c>
      <c r="W6237">
        <v>10100</v>
      </c>
      <c r="X6237">
        <v>2.41</v>
      </c>
      <c r="Y6237">
        <v>11600</v>
      </c>
      <c r="Z6237">
        <v>1.9</v>
      </c>
    </row>
    <row r="6238" spans="1:26">
      <c r="A6238">
        <v>210568241</v>
      </c>
      <c r="B6238" t="s">
        <v>7552</v>
      </c>
      <c r="C6238" t="s">
        <v>3597</v>
      </c>
      <c r="D6238" t="s">
        <v>4034</v>
      </c>
      <c r="E6238" t="s">
        <v>6383</v>
      </c>
      <c r="F6238" t="s">
        <v>3849</v>
      </c>
      <c r="G6238">
        <v>210568241</v>
      </c>
      <c r="I6238" t="s">
        <v>3622</v>
      </c>
      <c r="J6238" t="s">
        <v>6392</v>
      </c>
      <c r="K6238" t="s">
        <v>3624</v>
      </c>
      <c r="L6238" t="s">
        <v>7577</v>
      </c>
      <c r="M6238">
        <v>13</v>
      </c>
      <c r="N6238">
        <v>20.5</v>
      </c>
      <c r="O6238">
        <v>10.8</v>
      </c>
      <c r="P6238">
        <v>13</v>
      </c>
      <c r="Q6238">
        <v>20.5</v>
      </c>
      <c r="R6238">
        <v>10.3</v>
      </c>
      <c r="S6238" t="b">
        <v>0</v>
      </c>
      <c r="T6238" t="b">
        <v>0</v>
      </c>
      <c r="U6238" t="b">
        <v>1</v>
      </c>
      <c r="V6238">
        <v>9000</v>
      </c>
      <c r="W6238">
        <v>9000</v>
      </c>
      <c r="X6238">
        <v>1.91</v>
      </c>
      <c r="Y6238">
        <v>11000</v>
      </c>
      <c r="Z6238">
        <v>1.69</v>
      </c>
    </row>
    <row r="6239" spans="1:26">
      <c r="A6239">
        <v>208141178</v>
      </c>
      <c r="B6239" t="s">
        <v>7552</v>
      </c>
      <c r="C6239" t="s">
        <v>3597</v>
      </c>
      <c r="D6239" t="s">
        <v>4034</v>
      </c>
      <c r="E6239" t="s">
        <v>6383</v>
      </c>
      <c r="F6239" t="s">
        <v>3621</v>
      </c>
      <c r="G6239">
        <v>208141178</v>
      </c>
      <c r="I6239" t="s">
        <v>3622</v>
      </c>
      <c r="J6239" t="s">
        <v>6398</v>
      </c>
      <c r="K6239" t="s">
        <v>3624</v>
      </c>
      <c r="L6239" t="s">
        <v>7576</v>
      </c>
      <c r="M6239">
        <v>13</v>
      </c>
      <c r="N6239">
        <v>21.5</v>
      </c>
      <c r="O6239">
        <v>12</v>
      </c>
      <c r="P6239">
        <v>13</v>
      </c>
      <c r="Q6239">
        <v>21.5</v>
      </c>
      <c r="R6239">
        <v>11.4</v>
      </c>
      <c r="S6239" t="b">
        <v>0</v>
      </c>
      <c r="T6239" t="b">
        <v>0</v>
      </c>
      <c r="U6239" t="b">
        <v>1</v>
      </c>
      <c r="V6239">
        <v>24000</v>
      </c>
      <c r="W6239">
        <v>21200</v>
      </c>
      <c r="X6239">
        <v>2.88</v>
      </c>
      <c r="Y6239">
        <v>24485</v>
      </c>
      <c r="Z6239">
        <v>1.98</v>
      </c>
    </row>
    <row r="6240" spans="1:26">
      <c r="A6240">
        <v>207657389</v>
      </c>
      <c r="B6240" t="s">
        <v>7552</v>
      </c>
      <c r="C6240" t="s">
        <v>3597</v>
      </c>
      <c r="D6240" t="s">
        <v>4034</v>
      </c>
      <c r="E6240" t="s">
        <v>6383</v>
      </c>
      <c r="F6240" t="s">
        <v>3621</v>
      </c>
      <c r="G6240">
        <v>207657389</v>
      </c>
      <c r="I6240" t="s">
        <v>3622</v>
      </c>
      <c r="J6240" t="s">
        <v>6403</v>
      </c>
      <c r="K6240" t="s">
        <v>3624</v>
      </c>
      <c r="L6240" t="s">
        <v>7576</v>
      </c>
      <c r="M6240">
        <v>13</v>
      </c>
      <c r="N6240">
        <v>21.5</v>
      </c>
      <c r="O6240">
        <v>12</v>
      </c>
      <c r="P6240">
        <v>13</v>
      </c>
      <c r="Q6240">
        <v>21.5</v>
      </c>
      <c r="R6240">
        <v>11.4</v>
      </c>
      <c r="S6240" t="b">
        <v>0</v>
      </c>
      <c r="T6240" t="b">
        <v>0</v>
      </c>
      <c r="U6240" t="b">
        <v>1</v>
      </c>
      <c r="V6240">
        <v>24000</v>
      </c>
      <c r="W6240">
        <v>21200</v>
      </c>
      <c r="X6240">
        <v>2.88</v>
      </c>
      <c r="Y6240">
        <v>24485</v>
      </c>
      <c r="Z6240">
        <v>1.98</v>
      </c>
    </row>
    <row r="6241" spans="1:26">
      <c r="A6241">
        <v>208141189</v>
      </c>
      <c r="B6241" t="s">
        <v>7552</v>
      </c>
      <c r="C6241" t="s">
        <v>3597</v>
      </c>
      <c r="D6241" t="s">
        <v>4034</v>
      </c>
      <c r="E6241" t="s">
        <v>6383</v>
      </c>
      <c r="F6241" t="s">
        <v>3621</v>
      </c>
      <c r="G6241">
        <v>208141189</v>
      </c>
      <c r="I6241" t="s">
        <v>3622</v>
      </c>
      <c r="J6241" t="s">
        <v>6413</v>
      </c>
      <c r="K6241" t="s">
        <v>3624</v>
      </c>
      <c r="L6241" t="s">
        <v>7575</v>
      </c>
      <c r="M6241">
        <v>13</v>
      </c>
      <c r="N6241">
        <v>21.5</v>
      </c>
      <c r="O6241">
        <v>12</v>
      </c>
      <c r="P6241">
        <v>13</v>
      </c>
      <c r="Q6241">
        <v>21.5</v>
      </c>
      <c r="R6241">
        <v>11.4</v>
      </c>
      <c r="S6241" t="b">
        <v>0</v>
      </c>
      <c r="T6241" t="b">
        <v>0</v>
      </c>
      <c r="U6241" t="b">
        <v>1</v>
      </c>
      <c r="V6241">
        <v>24000</v>
      </c>
      <c r="W6241">
        <v>21200</v>
      </c>
      <c r="X6241">
        <v>2.88</v>
      </c>
      <c r="Y6241">
        <v>24485</v>
      </c>
      <c r="Z6241">
        <v>1.98</v>
      </c>
    </row>
    <row r="6242" spans="1:26">
      <c r="A6242">
        <v>208141188</v>
      </c>
      <c r="B6242" t="s">
        <v>7552</v>
      </c>
      <c r="C6242" t="s">
        <v>3597</v>
      </c>
      <c r="D6242" t="s">
        <v>4034</v>
      </c>
      <c r="E6242" t="s">
        <v>6383</v>
      </c>
      <c r="F6242" t="s">
        <v>3621</v>
      </c>
      <c r="G6242">
        <v>208141188</v>
      </c>
      <c r="I6242" t="s">
        <v>3622</v>
      </c>
      <c r="J6242" t="s">
        <v>6415</v>
      </c>
      <c r="K6242" t="s">
        <v>3624</v>
      </c>
      <c r="L6242" t="s">
        <v>7574</v>
      </c>
      <c r="M6242">
        <v>12.5</v>
      </c>
      <c r="N6242">
        <v>21.5</v>
      </c>
      <c r="O6242">
        <v>13</v>
      </c>
      <c r="P6242">
        <v>12.5</v>
      </c>
      <c r="Q6242">
        <v>21.5</v>
      </c>
      <c r="R6242">
        <v>11.3</v>
      </c>
      <c r="S6242" t="b">
        <v>0</v>
      </c>
      <c r="T6242" t="b">
        <v>0</v>
      </c>
      <c r="U6242" t="b">
        <v>1</v>
      </c>
      <c r="V6242">
        <v>18000</v>
      </c>
      <c r="W6242">
        <v>15000</v>
      </c>
      <c r="X6242">
        <v>2.35</v>
      </c>
      <c r="Y6242">
        <v>19200</v>
      </c>
      <c r="Z6242">
        <v>1.99</v>
      </c>
    </row>
    <row r="6243" spans="1:26">
      <c r="A6243">
        <v>207657388</v>
      </c>
      <c r="B6243" t="s">
        <v>7552</v>
      </c>
      <c r="C6243" t="s">
        <v>3597</v>
      </c>
      <c r="D6243" t="s">
        <v>4034</v>
      </c>
      <c r="E6243" t="s">
        <v>6383</v>
      </c>
      <c r="F6243" t="s">
        <v>3621</v>
      </c>
      <c r="G6243">
        <v>207657388</v>
      </c>
      <c r="I6243" t="s">
        <v>3622</v>
      </c>
      <c r="J6243" t="s">
        <v>6402</v>
      </c>
      <c r="K6243" t="s">
        <v>3624</v>
      </c>
      <c r="L6243" t="s">
        <v>7573</v>
      </c>
      <c r="M6243">
        <v>12.5</v>
      </c>
      <c r="N6243">
        <v>21.5</v>
      </c>
      <c r="O6243">
        <v>13</v>
      </c>
      <c r="P6243">
        <v>12.5</v>
      </c>
      <c r="Q6243">
        <v>21.5</v>
      </c>
      <c r="R6243">
        <v>11.3</v>
      </c>
      <c r="S6243" t="b">
        <v>0</v>
      </c>
      <c r="T6243" t="b">
        <v>0</v>
      </c>
      <c r="U6243" t="b">
        <v>1</v>
      </c>
      <c r="V6243">
        <v>18000</v>
      </c>
      <c r="W6243">
        <v>15000</v>
      </c>
      <c r="X6243">
        <v>2.35</v>
      </c>
      <c r="Y6243">
        <v>19200</v>
      </c>
      <c r="Z6243">
        <v>1.99</v>
      </c>
    </row>
    <row r="6244" spans="1:26">
      <c r="A6244">
        <v>208141177</v>
      </c>
      <c r="B6244" t="s">
        <v>7552</v>
      </c>
      <c r="C6244" t="s">
        <v>3597</v>
      </c>
      <c r="D6244" t="s">
        <v>4034</v>
      </c>
      <c r="E6244" t="s">
        <v>6383</v>
      </c>
      <c r="F6244" t="s">
        <v>3621</v>
      </c>
      <c r="G6244">
        <v>208141177</v>
      </c>
      <c r="I6244" t="s">
        <v>3622</v>
      </c>
      <c r="J6244" t="s">
        <v>6396</v>
      </c>
      <c r="K6244" t="s">
        <v>3624</v>
      </c>
      <c r="L6244" t="s">
        <v>7573</v>
      </c>
      <c r="M6244">
        <v>12.5</v>
      </c>
      <c r="N6244">
        <v>21.5</v>
      </c>
      <c r="O6244">
        <v>13</v>
      </c>
      <c r="P6244">
        <v>12.5</v>
      </c>
      <c r="Q6244">
        <v>21.5</v>
      </c>
      <c r="R6244">
        <v>11.3</v>
      </c>
      <c r="S6244" t="b">
        <v>0</v>
      </c>
      <c r="T6244" t="b">
        <v>0</v>
      </c>
      <c r="U6244" t="b">
        <v>1</v>
      </c>
      <c r="V6244">
        <v>18000</v>
      </c>
      <c r="W6244">
        <v>15000</v>
      </c>
      <c r="X6244">
        <v>2.35</v>
      </c>
      <c r="Y6244">
        <v>19200</v>
      </c>
      <c r="Z6244">
        <v>1.99</v>
      </c>
    </row>
    <row r="6245" spans="1:26">
      <c r="A6245">
        <v>207657387</v>
      </c>
      <c r="B6245" t="s">
        <v>7552</v>
      </c>
      <c r="C6245" t="s">
        <v>3597</v>
      </c>
      <c r="D6245" t="s">
        <v>4034</v>
      </c>
      <c r="E6245" t="s">
        <v>6383</v>
      </c>
      <c r="F6245" t="s">
        <v>3621</v>
      </c>
      <c r="G6245">
        <v>207657387</v>
      </c>
      <c r="I6245" t="s">
        <v>3622</v>
      </c>
      <c r="J6245" t="s">
        <v>6394</v>
      </c>
      <c r="K6245" t="s">
        <v>3624</v>
      </c>
      <c r="L6245" t="s">
        <v>7572</v>
      </c>
      <c r="M6245">
        <v>14</v>
      </c>
      <c r="N6245">
        <v>25.5</v>
      </c>
      <c r="O6245">
        <v>13</v>
      </c>
      <c r="P6245">
        <v>14</v>
      </c>
      <c r="Q6245">
        <v>25.5</v>
      </c>
      <c r="R6245">
        <v>10.4</v>
      </c>
      <c r="S6245" t="b">
        <v>0</v>
      </c>
      <c r="T6245" t="b">
        <v>0</v>
      </c>
      <c r="U6245" t="b">
        <v>1</v>
      </c>
      <c r="V6245">
        <v>12000</v>
      </c>
      <c r="W6245">
        <v>10000</v>
      </c>
      <c r="X6245">
        <v>2.4</v>
      </c>
      <c r="Y6245">
        <v>13112</v>
      </c>
      <c r="Z6245">
        <v>2.11</v>
      </c>
    </row>
    <row r="6246" spans="1:26">
      <c r="A6246">
        <v>207657386</v>
      </c>
      <c r="B6246" t="s">
        <v>7552</v>
      </c>
      <c r="C6246" t="s">
        <v>3597</v>
      </c>
      <c r="D6246" t="s">
        <v>4034</v>
      </c>
      <c r="E6246" t="s">
        <v>6383</v>
      </c>
      <c r="F6246" t="s">
        <v>3621</v>
      </c>
      <c r="G6246">
        <v>207657386</v>
      </c>
      <c r="I6246" t="s">
        <v>3622</v>
      </c>
      <c r="J6246" t="s">
        <v>6392</v>
      </c>
      <c r="K6246" t="s">
        <v>3624</v>
      </c>
      <c r="L6246" t="s">
        <v>7571</v>
      </c>
      <c r="M6246">
        <v>16.2</v>
      </c>
      <c r="N6246">
        <v>28.1</v>
      </c>
      <c r="O6246">
        <v>13</v>
      </c>
      <c r="P6246">
        <v>16.2</v>
      </c>
      <c r="Q6246">
        <v>28.1</v>
      </c>
      <c r="R6246">
        <v>11.5</v>
      </c>
      <c r="S6246" t="b">
        <v>0</v>
      </c>
      <c r="T6246" t="b">
        <v>0</v>
      </c>
      <c r="U6246" t="b">
        <v>1</v>
      </c>
      <c r="V6246">
        <v>9000</v>
      </c>
      <c r="W6246">
        <v>9500</v>
      </c>
      <c r="X6246">
        <v>2.5299999999999998</v>
      </c>
      <c r="Y6246">
        <v>12371</v>
      </c>
      <c r="Z6246">
        <v>2.04</v>
      </c>
    </row>
    <row r="6247" spans="1:26">
      <c r="A6247">
        <v>210799554</v>
      </c>
      <c r="B6247" t="s">
        <v>7552</v>
      </c>
      <c r="C6247" t="s">
        <v>3597</v>
      </c>
      <c r="D6247" t="s">
        <v>4034</v>
      </c>
      <c r="E6247" t="s">
        <v>7563</v>
      </c>
      <c r="F6247" t="s">
        <v>3621</v>
      </c>
      <c r="G6247">
        <v>210799554</v>
      </c>
      <c r="I6247" t="s">
        <v>3622</v>
      </c>
      <c r="J6247" t="s">
        <v>7564</v>
      </c>
      <c r="K6247" t="s">
        <v>3624</v>
      </c>
      <c r="L6247" t="s">
        <v>7565</v>
      </c>
      <c r="M6247">
        <v>12.5</v>
      </c>
      <c r="N6247">
        <v>21.5</v>
      </c>
      <c r="O6247">
        <v>10.3</v>
      </c>
      <c r="P6247">
        <v>12.5</v>
      </c>
      <c r="Q6247">
        <v>21.5</v>
      </c>
      <c r="R6247">
        <v>9.1</v>
      </c>
      <c r="S6247" t="b">
        <v>0</v>
      </c>
      <c r="T6247" t="b">
        <v>0</v>
      </c>
      <c r="U6247" t="b">
        <v>0</v>
      </c>
      <c r="V6247">
        <v>9000</v>
      </c>
      <c r="W6247">
        <v>6300</v>
      </c>
      <c r="X6247">
        <v>2.4</v>
      </c>
      <c r="Y6247">
        <v>7973</v>
      </c>
      <c r="Z6247">
        <v>1.88</v>
      </c>
    </row>
    <row r="6248" spans="1:26">
      <c r="A6248">
        <v>207251114</v>
      </c>
      <c r="B6248" t="s">
        <v>7552</v>
      </c>
      <c r="C6248" t="s">
        <v>3597</v>
      </c>
      <c r="D6248" t="s">
        <v>4034</v>
      </c>
      <c r="E6248" t="s">
        <v>7560</v>
      </c>
      <c r="F6248" t="s">
        <v>3621</v>
      </c>
      <c r="G6248">
        <v>207251114</v>
      </c>
      <c r="I6248" t="s">
        <v>3622</v>
      </c>
      <c r="J6248" t="s">
        <v>7561</v>
      </c>
      <c r="K6248" t="s">
        <v>3624</v>
      </c>
      <c r="L6248" t="s">
        <v>7562</v>
      </c>
      <c r="M6248">
        <v>12.5</v>
      </c>
      <c r="N6248">
        <v>21.5</v>
      </c>
      <c r="O6248">
        <v>10.3</v>
      </c>
      <c r="P6248">
        <v>12.5</v>
      </c>
      <c r="Q6248">
        <v>21.5</v>
      </c>
      <c r="R6248">
        <v>9.1</v>
      </c>
      <c r="S6248" t="b">
        <v>0</v>
      </c>
      <c r="T6248" t="b">
        <v>0</v>
      </c>
      <c r="U6248" t="b">
        <v>0</v>
      </c>
      <c r="V6248">
        <v>9000</v>
      </c>
      <c r="W6248">
        <v>6300</v>
      </c>
      <c r="X6248">
        <v>2.4</v>
      </c>
      <c r="Y6248">
        <v>7973</v>
      </c>
      <c r="Z6248">
        <v>1.88</v>
      </c>
    </row>
    <row r="6249" spans="1:26">
      <c r="A6249">
        <v>207526949</v>
      </c>
      <c r="B6249" t="s">
        <v>7552</v>
      </c>
      <c r="C6249" t="s">
        <v>3597</v>
      </c>
      <c r="D6249" t="s">
        <v>4034</v>
      </c>
      <c r="E6249" t="s">
        <v>7557</v>
      </c>
      <c r="F6249" t="s">
        <v>3621</v>
      </c>
      <c r="G6249">
        <v>207526949</v>
      </c>
      <c r="I6249" t="s">
        <v>3622</v>
      </c>
      <c r="J6249" t="s">
        <v>7558</v>
      </c>
      <c r="K6249" t="s">
        <v>3624</v>
      </c>
      <c r="L6249" t="s">
        <v>7559</v>
      </c>
      <c r="M6249">
        <v>12.5</v>
      </c>
      <c r="N6249">
        <v>21.5</v>
      </c>
      <c r="O6249">
        <v>10.3</v>
      </c>
      <c r="P6249">
        <v>12.5</v>
      </c>
      <c r="Q6249">
        <v>21.5</v>
      </c>
      <c r="R6249">
        <v>9.1</v>
      </c>
      <c r="S6249" t="b">
        <v>0</v>
      </c>
      <c r="T6249" t="b">
        <v>0</v>
      </c>
      <c r="U6249" t="b">
        <v>0</v>
      </c>
      <c r="V6249">
        <v>9000</v>
      </c>
      <c r="W6249">
        <v>6300</v>
      </c>
      <c r="X6249">
        <v>2.4</v>
      </c>
      <c r="Y6249">
        <v>7973</v>
      </c>
      <c r="Z6249">
        <v>1.88</v>
      </c>
    </row>
    <row r="6250" spans="1:26">
      <c r="A6250">
        <v>208280023</v>
      </c>
      <c r="B6250" t="s">
        <v>7552</v>
      </c>
      <c r="C6250" t="s">
        <v>3597</v>
      </c>
      <c r="D6250" t="s">
        <v>4034</v>
      </c>
      <c r="E6250" t="s">
        <v>5982</v>
      </c>
      <c r="F6250" t="s">
        <v>3621</v>
      </c>
      <c r="G6250">
        <v>208280023</v>
      </c>
      <c r="I6250" t="s">
        <v>3622</v>
      </c>
      <c r="J6250" t="s">
        <v>7555</v>
      </c>
      <c r="K6250" t="s">
        <v>3624</v>
      </c>
      <c r="L6250" t="s">
        <v>7556</v>
      </c>
      <c r="M6250">
        <v>12.5</v>
      </c>
      <c r="N6250">
        <v>21.5</v>
      </c>
      <c r="O6250">
        <v>10.3</v>
      </c>
      <c r="P6250">
        <v>12.5</v>
      </c>
      <c r="Q6250">
        <v>21.5</v>
      </c>
      <c r="R6250">
        <v>9.1</v>
      </c>
      <c r="S6250" t="b">
        <v>0</v>
      </c>
      <c r="T6250" t="b">
        <v>0</v>
      </c>
      <c r="U6250" t="b">
        <v>0</v>
      </c>
      <c r="V6250">
        <v>9000</v>
      </c>
      <c r="W6250">
        <v>6300</v>
      </c>
      <c r="X6250">
        <v>2.4</v>
      </c>
      <c r="Y6250">
        <v>7973</v>
      </c>
      <c r="Z6250">
        <v>1.88</v>
      </c>
    </row>
    <row r="6251" spans="1:26">
      <c r="A6251">
        <v>208073226</v>
      </c>
      <c r="B6251" t="s">
        <v>7552</v>
      </c>
      <c r="C6251" t="s">
        <v>3597</v>
      </c>
      <c r="D6251" t="s">
        <v>4034</v>
      </c>
      <c r="E6251" t="s">
        <v>6442</v>
      </c>
      <c r="F6251" t="s">
        <v>3621</v>
      </c>
      <c r="G6251">
        <v>208073226</v>
      </c>
      <c r="I6251" t="s">
        <v>3622</v>
      </c>
      <c r="J6251" t="s">
        <v>7553</v>
      </c>
      <c r="K6251" t="s">
        <v>3624</v>
      </c>
      <c r="L6251" t="s">
        <v>7554</v>
      </c>
      <c r="M6251">
        <v>12.5</v>
      </c>
      <c r="N6251">
        <v>21.5</v>
      </c>
      <c r="O6251">
        <v>10.3</v>
      </c>
      <c r="P6251">
        <v>12.5</v>
      </c>
      <c r="Q6251">
        <v>21.5</v>
      </c>
      <c r="R6251">
        <v>9.1</v>
      </c>
      <c r="S6251" t="b">
        <v>0</v>
      </c>
      <c r="T6251" t="b">
        <v>0</v>
      </c>
      <c r="U6251" t="b">
        <v>0</v>
      </c>
      <c r="V6251">
        <v>9000</v>
      </c>
      <c r="W6251">
        <v>6300</v>
      </c>
      <c r="X6251">
        <v>2.4</v>
      </c>
      <c r="Y6251">
        <v>7973</v>
      </c>
      <c r="Z6251">
        <v>1.88</v>
      </c>
    </row>
    <row r="6252" spans="1:26">
      <c r="A6252">
        <v>207642983</v>
      </c>
      <c r="B6252" t="s">
        <v>7158</v>
      </c>
      <c r="C6252" t="s">
        <v>3597</v>
      </c>
      <c r="D6252" t="s">
        <v>3910</v>
      </c>
      <c r="E6252" t="s">
        <v>4435</v>
      </c>
      <c r="F6252" t="s">
        <v>3849</v>
      </c>
      <c r="G6252">
        <v>207642983</v>
      </c>
      <c r="I6252" t="s">
        <v>3622</v>
      </c>
      <c r="J6252" t="s">
        <v>7550</v>
      </c>
      <c r="K6252" t="s">
        <v>3624</v>
      </c>
      <c r="L6252" t="s">
        <v>7551</v>
      </c>
      <c r="M6252">
        <v>14.3</v>
      </c>
      <c r="N6252">
        <v>23</v>
      </c>
      <c r="O6252">
        <v>11</v>
      </c>
      <c r="S6252" t="b">
        <v>0</v>
      </c>
      <c r="T6252" t="b">
        <v>0</v>
      </c>
      <c r="U6252" t="b">
        <v>1</v>
      </c>
      <c r="V6252">
        <v>9100</v>
      </c>
      <c r="W6252">
        <v>7300</v>
      </c>
      <c r="X6252">
        <v>2.61</v>
      </c>
      <c r="Y6252">
        <v>10500</v>
      </c>
      <c r="Z6252">
        <v>2.04</v>
      </c>
    </row>
    <row r="6253" spans="1:26">
      <c r="A6253">
        <v>207642984</v>
      </c>
      <c r="B6253" t="s">
        <v>7158</v>
      </c>
      <c r="C6253" t="s">
        <v>3597</v>
      </c>
      <c r="D6253" t="s">
        <v>3910</v>
      </c>
      <c r="E6253" t="s">
        <v>4426</v>
      </c>
      <c r="F6253" t="s">
        <v>3849</v>
      </c>
      <c r="G6253">
        <v>207642984</v>
      </c>
      <c r="I6253" t="s">
        <v>3622</v>
      </c>
      <c r="J6253" t="s">
        <v>7550</v>
      </c>
      <c r="K6253" t="s">
        <v>3624</v>
      </c>
      <c r="L6253" t="s">
        <v>7551</v>
      </c>
      <c r="M6253">
        <v>14.3</v>
      </c>
      <c r="N6253">
        <v>23</v>
      </c>
      <c r="O6253">
        <v>11</v>
      </c>
      <c r="S6253" t="b">
        <v>0</v>
      </c>
      <c r="T6253" t="b">
        <v>0</v>
      </c>
      <c r="U6253" t="b">
        <v>1</v>
      </c>
      <c r="V6253">
        <v>9100</v>
      </c>
      <c r="W6253">
        <v>7300</v>
      </c>
      <c r="X6253">
        <v>2.61</v>
      </c>
      <c r="Y6253">
        <v>10500</v>
      </c>
      <c r="Z6253">
        <v>2.04</v>
      </c>
    </row>
    <row r="6254" spans="1:26">
      <c r="A6254">
        <v>207861766</v>
      </c>
      <c r="B6254" t="s">
        <v>7532</v>
      </c>
      <c r="C6254" t="s">
        <v>3597</v>
      </c>
      <c r="D6254" t="s">
        <v>7533</v>
      </c>
      <c r="E6254" t="s">
        <v>6304</v>
      </c>
      <c r="F6254" t="s">
        <v>3600</v>
      </c>
      <c r="G6254">
        <v>207861766</v>
      </c>
      <c r="I6254" t="s">
        <v>3700</v>
      </c>
      <c r="J6254" t="s">
        <v>7547</v>
      </c>
      <c r="K6254" t="s">
        <v>3688</v>
      </c>
      <c r="L6254" t="s">
        <v>7543</v>
      </c>
      <c r="M6254">
        <v>10</v>
      </c>
      <c r="N6254">
        <v>16</v>
      </c>
      <c r="O6254">
        <v>9.5</v>
      </c>
      <c r="P6254">
        <v>10</v>
      </c>
      <c r="Q6254">
        <v>14.5</v>
      </c>
      <c r="R6254">
        <v>8.5</v>
      </c>
      <c r="S6254" t="b">
        <v>0</v>
      </c>
      <c r="T6254" t="b">
        <v>0</v>
      </c>
      <c r="U6254" t="b">
        <v>0</v>
      </c>
      <c r="V6254">
        <v>52000</v>
      </c>
      <c r="W6254">
        <v>42000</v>
      </c>
      <c r="X6254">
        <v>2.2599999999999998</v>
      </c>
      <c r="Y6254">
        <v>41000</v>
      </c>
      <c r="Z6254">
        <v>2.16</v>
      </c>
    </row>
    <row r="6255" spans="1:26">
      <c r="A6255">
        <v>207861765</v>
      </c>
      <c r="B6255" t="s">
        <v>7532</v>
      </c>
      <c r="C6255" t="s">
        <v>3597</v>
      </c>
      <c r="D6255" t="s">
        <v>7533</v>
      </c>
      <c r="E6255" t="s">
        <v>6304</v>
      </c>
      <c r="F6255" t="s">
        <v>3600</v>
      </c>
      <c r="G6255">
        <v>207861765</v>
      </c>
      <c r="I6255" t="s">
        <v>3700</v>
      </c>
      <c r="J6255" t="s">
        <v>7547</v>
      </c>
      <c r="K6255" t="s">
        <v>3688</v>
      </c>
      <c r="L6255" t="s">
        <v>7542</v>
      </c>
      <c r="M6255">
        <v>10</v>
      </c>
      <c r="N6255">
        <v>16</v>
      </c>
      <c r="O6255">
        <v>9.5</v>
      </c>
      <c r="P6255">
        <v>10</v>
      </c>
      <c r="Q6255">
        <v>14.5</v>
      </c>
      <c r="R6255">
        <v>8.5</v>
      </c>
      <c r="S6255" t="b">
        <v>0</v>
      </c>
      <c r="T6255" t="b">
        <v>0</v>
      </c>
      <c r="U6255" t="b">
        <v>0</v>
      </c>
      <c r="V6255">
        <v>52000</v>
      </c>
      <c r="W6255">
        <v>42000</v>
      </c>
      <c r="X6255">
        <v>2.2599999999999998</v>
      </c>
      <c r="Y6255">
        <v>41000</v>
      </c>
      <c r="Z6255">
        <v>2.16</v>
      </c>
    </row>
    <row r="6256" spans="1:26">
      <c r="A6256">
        <v>207861764</v>
      </c>
      <c r="B6256" t="s">
        <v>7532</v>
      </c>
      <c r="C6256" t="s">
        <v>3597</v>
      </c>
      <c r="D6256" t="s">
        <v>7533</v>
      </c>
      <c r="E6256" t="s">
        <v>6304</v>
      </c>
      <c r="F6256" t="s">
        <v>3600</v>
      </c>
      <c r="G6256">
        <v>207861764</v>
      </c>
      <c r="I6256" t="s">
        <v>3700</v>
      </c>
      <c r="J6256" t="s">
        <v>7547</v>
      </c>
      <c r="K6256" t="s">
        <v>3688</v>
      </c>
      <c r="L6256" t="s">
        <v>7541</v>
      </c>
      <c r="M6256">
        <v>10.5</v>
      </c>
      <c r="N6256">
        <v>16</v>
      </c>
      <c r="O6256">
        <v>9.5</v>
      </c>
      <c r="P6256">
        <v>10.5</v>
      </c>
      <c r="Q6256">
        <v>14.3</v>
      </c>
      <c r="R6256">
        <v>8.5</v>
      </c>
      <c r="S6256" t="b">
        <v>0</v>
      </c>
      <c r="T6256" t="b">
        <v>0</v>
      </c>
      <c r="U6256" t="b">
        <v>0</v>
      </c>
      <c r="V6256">
        <v>42000</v>
      </c>
      <c r="W6256">
        <v>38000</v>
      </c>
      <c r="X6256">
        <v>2.2000000000000002</v>
      </c>
      <c r="Y6256">
        <v>36000</v>
      </c>
      <c r="Z6256">
        <v>2.25</v>
      </c>
    </row>
    <row r="6257" spans="1:26">
      <c r="A6257">
        <v>207861763</v>
      </c>
      <c r="B6257" t="s">
        <v>7532</v>
      </c>
      <c r="C6257" t="s">
        <v>3597</v>
      </c>
      <c r="D6257" t="s">
        <v>7533</v>
      </c>
      <c r="E6257" t="s">
        <v>6304</v>
      </c>
      <c r="F6257" t="s">
        <v>3600</v>
      </c>
      <c r="G6257">
        <v>207861763</v>
      </c>
      <c r="I6257" t="s">
        <v>3700</v>
      </c>
      <c r="J6257" t="s">
        <v>7544</v>
      </c>
      <c r="K6257" t="s">
        <v>3688</v>
      </c>
      <c r="L6257" t="s">
        <v>7540</v>
      </c>
      <c r="M6257">
        <v>10</v>
      </c>
      <c r="N6257">
        <v>16</v>
      </c>
      <c r="O6257">
        <v>9.5</v>
      </c>
      <c r="P6257">
        <v>10</v>
      </c>
      <c r="Q6257">
        <v>14.3</v>
      </c>
      <c r="R6257">
        <v>8.5</v>
      </c>
      <c r="S6257" t="b">
        <v>0</v>
      </c>
      <c r="T6257" t="b">
        <v>0</v>
      </c>
      <c r="U6257" t="b">
        <v>0</v>
      </c>
      <c r="V6257">
        <v>31000</v>
      </c>
      <c r="W6257">
        <v>25600</v>
      </c>
      <c r="X6257">
        <v>2.2999999999999998</v>
      </c>
      <c r="Y6257">
        <v>27000</v>
      </c>
      <c r="Z6257">
        <v>2.21</v>
      </c>
    </row>
    <row r="6258" spans="1:26">
      <c r="A6258">
        <v>207861761</v>
      </c>
      <c r="B6258" t="s">
        <v>7532</v>
      </c>
      <c r="C6258" t="s">
        <v>3597</v>
      </c>
      <c r="D6258" t="s">
        <v>7533</v>
      </c>
      <c r="E6258" t="s">
        <v>6304</v>
      </c>
      <c r="F6258" t="s">
        <v>3600</v>
      </c>
      <c r="G6258">
        <v>207861761</v>
      </c>
      <c r="I6258" t="s">
        <v>3700</v>
      </c>
      <c r="J6258" t="s">
        <v>7544</v>
      </c>
      <c r="K6258" t="s">
        <v>3688</v>
      </c>
      <c r="L6258" t="s">
        <v>7538</v>
      </c>
      <c r="M6258">
        <v>11.5</v>
      </c>
      <c r="N6258">
        <v>16</v>
      </c>
      <c r="O6258">
        <v>9.5</v>
      </c>
      <c r="P6258">
        <v>11</v>
      </c>
      <c r="Q6258">
        <v>14.5</v>
      </c>
      <c r="R6258">
        <v>8.1999999999999993</v>
      </c>
      <c r="S6258" t="b">
        <v>0</v>
      </c>
      <c r="T6258" t="b">
        <v>0</v>
      </c>
      <c r="U6258" t="b">
        <v>0</v>
      </c>
      <c r="V6258">
        <v>22800</v>
      </c>
      <c r="W6258">
        <v>21000</v>
      </c>
      <c r="X6258">
        <v>2.2999999999999998</v>
      </c>
      <c r="Y6258">
        <v>23000</v>
      </c>
      <c r="Z6258">
        <v>2.2999999999999998</v>
      </c>
    </row>
    <row r="6259" spans="1:26">
      <c r="A6259">
        <v>207861759</v>
      </c>
      <c r="B6259" t="s">
        <v>7532</v>
      </c>
      <c r="C6259" t="s">
        <v>3597</v>
      </c>
      <c r="D6259" t="s">
        <v>7533</v>
      </c>
      <c r="E6259" t="s">
        <v>6304</v>
      </c>
      <c r="F6259" t="s">
        <v>3600</v>
      </c>
      <c r="G6259">
        <v>207861759</v>
      </c>
      <c r="I6259" t="s">
        <v>3601</v>
      </c>
      <c r="J6259" t="s">
        <v>7547</v>
      </c>
      <c r="K6259" t="s">
        <v>3688</v>
      </c>
      <c r="L6259" t="s">
        <v>7548</v>
      </c>
      <c r="M6259">
        <v>11.5</v>
      </c>
      <c r="N6259">
        <v>19</v>
      </c>
      <c r="O6259">
        <v>10</v>
      </c>
      <c r="P6259">
        <v>11.7</v>
      </c>
      <c r="Q6259">
        <v>18</v>
      </c>
      <c r="R6259">
        <v>9</v>
      </c>
      <c r="S6259" t="b">
        <v>0</v>
      </c>
      <c r="T6259" t="b">
        <v>0</v>
      </c>
      <c r="U6259" t="b">
        <v>1</v>
      </c>
      <c r="V6259">
        <v>45000</v>
      </c>
      <c r="W6259">
        <v>39000</v>
      </c>
      <c r="X6259">
        <v>2.4</v>
      </c>
      <c r="Y6259">
        <v>42000</v>
      </c>
      <c r="Z6259">
        <v>2.29</v>
      </c>
    </row>
    <row r="6260" spans="1:26">
      <c r="A6260">
        <v>207861758</v>
      </c>
      <c r="B6260" t="s">
        <v>7532</v>
      </c>
      <c r="C6260" t="s">
        <v>3597</v>
      </c>
      <c r="D6260" t="s">
        <v>7533</v>
      </c>
      <c r="E6260" t="s">
        <v>6304</v>
      </c>
      <c r="F6260" t="s">
        <v>3600</v>
      </c>
      <c r="G6260">
        <v>207861758</v>
      </c>
      <c r="I6260" t="s">
        <v>3601</v>
      </c>
      <c r="J6260" t="s">
        <v>7547</v>
      </c>
      <c r="K6260" t="s">
        <v>3688</v>
      </c>
      <c r="L6260" t="s">
        <v>7546</v>
      </c>
      <c r="M6260">
        <v>12.5</v>
      </c>
      <c r="N6260">
        <v>20</v>
      </c>
      <c r="O6260">
        <v>10.5</v>
      </c>
      <c r="P6260">
        <v>12</v>
      </c>
      <c r="Q6260">
        <v>19</v>
      </c>
      <c r="R6260">
        <v>9.1999999999999993</v>
      </c>
      <c r="S6260" t="b">
        <v>0</v>
      </c>
      <c r="T6260" t="b">
        <v>0</v>
      </c>
      <c r="U6260" t="b">
        <v>1</v>
      </c>
      <c r="V6260">
        <v>35200</v>
      </c>
      <c r="W6260">
        <v>32000</v>
      </c>
      <c r="X6260">
        <v>2.44</v>
      </c>
      <c r="Y6260">
        <v>36000</v>
      </c>
      <c r="Z6260">
        <v>2.36</v>
      </c>
    </row>
    <row r="6261" spans="1:26">
      <c r="A6261">
        <v>207861756</v>
      </c>
      <c r="B6261" t="s">
        <v>7532</v>
      </c>
      <c r="C6261" t="s">
        <v>3597</v>
      </c>
      <c r="D6261" t="s">
        <v>7533</v>
      </c>
      <c r="E6261" t="s">
        <v>6304</v>
      </c>
      <c r="F6261" t="s">
        <v>3600</v>
      </c>
      <c r="G6261">
        <v>207861756</v>
      </c>
      <c r="I6261" t="s">
        <v>3601</v>
      </c>
      <c r="J6261" t="s">
        <v>7544</v>
      </c>
      <c r="K6261" t="s">
        <v>3688</v>
      </c>
      <c r="L6261" t="s">
        <v>7545</v>
      </c>
      <c r="M6261">
        <v>13.5</v>
      </c>
      <c r="N6261">
        <v>20.5</v>
      </c>
      <c r="O6261">
        <v>10.5</v>
      </c>
      <c r="P6261">
        <v>13</v>
      </c>
      <c r="Q6261">
        <v>20</v>
      </c>
      <c r="R6261">
        <v>9.1999999999999993</v>
      </c>
      <c r="S6261" t="b">
        <v>0</v>
      </c>
      <c r="T6261" t="b">
        <v>0</v>
      </c>
      <c r="U6261" t="b">
        <v>1</v>
      </c>
      <c r="V6261">
        <v>24000</v>
      </c>
      <c r="W6261">
        <v>22400</v>
      </c>
      <c r="X6261">
        <v>2.44</v>
      </c>
      <c r="Y6261">
        <v>24000</v>
      </c>
      <c r="Z6261">
        <v>2.3199999999999998</v>
      </c>
    </row>
    <row r="6262" spans="1:26">
      <c r="A6262">
        <v>203376745</v>
      </c>
      <c r="B6262" t="s">
        <v>7532</v>
      </c>
      <c r="C6262" t="s">
        <v>3597</v>
      </c>
      <c r="D6262" t="s">
        <v>7533</v>
      </c>
      <c r="E6262" t="s">
        <v>6304</v>
      </c>
      <c r="F6262" t="s">
        <v>3600</v>
      </c>
      <c r="G6262">
        <v>203376745</v>
      </c>
      <c r="I6262" t="s">
        <v>3700</v>
      </c>
      <c r="J6262" t="s">
        <v>6305</v>
      </c>
      <c r="K6262" t="s">
        <v>3688</v>
      </c>
      <c r="L6262" t="s">
        <v>7543</v>
      </c>
      <c r="M6262">
        <v>10</v>
      </c>
      <c r="N6262">
        <v>16</v>
      </c>
      <c r="O6262">
        <v>9.5</v>
      </c>
      <c r="P6262">
        <v>9.8000000000000007</v>
      </c>
      <c r="Q6262">
        <v>14.3</v>
      </c>
      <c r="R6262">
        <v>8.1</v>
      </c>
      <c r="S6262" t="b">
        <v>0</v>
      </c>
      <c r="T6262" t="b">
        <v>0</v>
      </c>
      <c r="U6262" t="b">
        <v>0</v>
      </c>
      <c r="V6262">
        <v>51000</v>
      </c>
      <c r="W6262">
        <v>39000</v>
      </c>
      <c r="X6262">
        <v>2.2000000000000002</v>
      </c>
      <c r="Y6262">
        <v>34000</v>
      </c>
      <c r="Z6262">
        <v>2.1</v>
      </c>
    </row>
    <row r="6263" spans="1:26">
      <c r="A6263">
        <v>203376744</v>
      </c>
      <c r="B6263" t="s">
        <v>7532</v>
      </c>
      <c r="C6263" t="s">
        <v>3597</v>
      </c>
      <c r="D6263" t="s">
        <v>7533</v>
      </c>
      <c r="E6263" t="s">
        <v>6304</v>
      </c>
      <c r="F6263" t="s">
        <v>3600</v>
      </c>
      <c r="G6263">
        <v>203376744</v>
      </c>
      <c r="I6263" t="s">
        <v>3700</v>
      </c>
      <c r="J6263" t="s">
        <v>6305</v>
      </c>
      <c r="K6263" t="s">
        <v>3688</v>
      </c>
      <c r="L6263" t="s">
        <v>7542</v>
      </c>
      <c r="M6263">
        <v>10</v>
      </c>
      <c r="N6263">
        <v>16</v>
      </c>
      <c r="O6263">
        <v>9.5</v>
      </c>
      <c r="P6263">
        <v>9.8000000000000007</v>
      </c>
      <c r="Q6263">
        <v>14.3</v>
      </c>
      <c r="R6263">
        <v>8.1</v>
      </c>
      <c r="S6263" t="b">
        <v>0</v>
      </c>
      <c r="T6263" t="b">
        <v>0</v>
      </c>
      <c r="U6263" t="b">
        <v>0</v>
      </c>
      <c r="V6263">
        <v>51000</v>
      </c>
      <c r="W6263">
        <v>39000</v>
      </c>
      <c r="X6263">
        <v>2.2000000000000002</v>
      </c>
      <c r="Y6263">
        <v>34000</v>
      </c>
      <c r="Z6263">
        <v>2.1</v>
      </c>
    </row>
    <row r="6264" spans="1:26">
      <c r="A6264">
        <v>203376743</v>
      </c>
      <c r="B6264" t="s">
        <v>7532</v>
      </c>
      <c r="C6264" t="s">
        <v>3597</v>
      </c>
      <c r="D6264" t="s">
        <v>7533</v>
      </c>
      <c r="E6264" t="s">
        <v>6304</v>
      </c>
      <c r="F6264" t="s">
        <v>3600</v>
      </c>
      <c r="G6264">
        <v>203376743</v>
      </c>
      <c r="I6264" t="s">
        <v>3700</v>
      </c>
      <c r="J6264" t="s">
        <v>6305</v>
      </c>
      <c r="K6264" t="s">
        <v>3688</v>
      </c>
      <c r="L6264" t="s">
        <v>7541</v>
      </c>
      <c r="M6264">
        <v>10.5</v>
      </c>
      <c r="N6264">
        <v>16</v>
      </c>
      <c r="O6264">
        <v>9.5</v>
      </c>
      <c r="P6264">
        <v>10</v>
      </c>
      <c r="Q6264">
        <v>14.3</v>
      </c>
      <c r="R6264">
        <v>8.1</v>
      </c>
      <c r="S6264" t="b">
        <v>0</v>
      </c>
      <c r="T6264" t="b">
        <v>0</v>
      </c>
      <c r="U6264" t="b">
        <v>0</v>
      </c>
      <c r="V6264">
        <v>41000</v>
      </c>
      <c r="W6264">
        <v>33000</v>
      </c>
      <c r="X6264">
        <v>2.2000000000000002</v>
      </c>
      <c r="Y6264">
        <v>32000</v>
      </c>
      <c r="Z6264">
        <v>2.1</v>
      </c>
    </row>
    <row r="6265" spans="1:26">
      <c r="A6265">
        <v>203376742</v>
      </c>
      <c r="B6265" t="s">
        <v>7532</v>
      </c>
      <c r="C6265" t="s">
        <v>3597</v>
      </c>
      <c r="D6265" t="s">
        <v>7533</v>
      </c>
      <c r="E6265" t="s">
        <v>6304</v>
      </c>
      <c r="F6265" t="s">
        <v>3600</v>
      </c>
      <c r="G6265">
        <v>203376742</v>
      </c>
      <c r="I6265" t="s">
        <v>3700</v>
      </c>
      <c r="J6265" t="s">
        <v>6307</v>
      </c>
      <c r="K6265" t="s">
        <v>3688</v>
      </c>
      <c r="L6265" t="s">
        <v>7540</v>
      </c>
      <c r="M6265">
        <v>10</v>
      </c>
      <c r="N6265">
        <v>16</v>
      </c>
      <c r="O6265">
        <v>9.5</v>
      </c>
      <c r="P6265">
        <v>9.8000000000000007</v>
      </c>
      <c r="Q6265">
        <v>14.3</v>
      </c>
      <c r="R6265">
        <v>8.1</v>
      </c>
      <c r="S6265" t="b">
        <v>0</v>
      </c>
      <c r="T6265" t="b">
        <v>0</v>
      </c>
      <c r="U6265" t="b">
        <v>0</v>
      </c>
      <c r="V6265">
        <v>30000</v>
      </c>
      <c r="W6265">
        <v>22000</v>
      </c>
      <c r="X6265">
        <v>2.2000000000000002</v>
      </c>
      <c r="Y6265">
        <v>23000</v>
      </c>
      <c r="Z6265">
        <v>2.1</v>
      </c>
    </row>
    <row r="6266" spans="1:26">
      <c r="A6266">
        <v>206395296</v>
      </c>
      <c r="B6266" t="s">
        <v>7532</v>
      </c>
      <c r="C6266" t="s">
        <v>3597</v>
      </c>
      <c r="D6266" t="s">
        <v>7533</v>
      </c>
      <c r="E6266" t="s">
        <v>6304</v>
      </c>
      <c r="F6266" t="s">
        <v>3600</v>
      </c>
      <c r="G6266">
        <v>206395296</v>
      </c>
      <c r="I6266" t="s">
        <v>3700</v>
      </c>
      <c r="J6266" t="s">
        <v>6307</v>
      </c>
      <c r="K6266" t="s">
        <v>3688</v>
      </c>
      <c r="L6266" t="s">
        <v>7539</v>
      </c>
      <c r="M6266">
        <v>11</v>
      </c>
      <c r="N6266">
        <v>16</v>
      </c>
      <c r="O6266">
        <v>9.5</v>
      </c>
      <c r="P6266">
        <v>11</v>
      </c>
      <c r="Q6266">
        <v>14.3</v>
      </c>
      <c r="R6266">
        <v>8.1</v>
      </c>
      <c r="S6266" t="b">
        <v>0</v>
      </c>
      <c r="T6266" t="b">
        <v>0</v>
      </c>
      <c r="U6266" t="b">
        <v>0</v>
      </c>
      <c r="V6266">
        <v>22800</v>
      </c>
      <c r="W6266">
        <v>15400</v>
      </c>
      <c r="X6266">
        <v>2.4</v>
      </c>
      <c r="Y6266">
        <v>18000</v>
      </c>
      <c r="Z6266">
        <v>2.2599999999999998</v>
      </c>
    </row>
    <row r="6267" spans="1:26">
      <c r="A6267">
        <v>203376741</v>
      </c>
      <c r="B6267" t="s">
        <v>7532</v>
      </c>
      <c r="C6267" t="s">
        <v>3597</v>
      </c>
      <c r="D6267" t="s">
        <v>7533</v>
      </c>
      <c r="E6267" t="s">
        <v>6304</v>
      </c>
      <c r="F6267" t="s">
        <v>3600</v>
      </c>
      <c r="G6267">
        <v>203376741</v>
      </c>
      <c r="I6267" t="s">
        <v>3700</v>
      </c>
      <c r="J6267" t="s">
        <v>6307</v>
      </c>
      <c r="K6267" t="s">
        <v>3688</v>
      </c>
      <c r="L6267" t="s">
        <v>7538</v>
      </c>
      <c r="M6267">
        <v>11</v>
      </c>
      <c r="N6267">
        <v>16</v>
      </c>
      <c r="O6267">
        <v>9.5</v>
      </c>
      <c r="P6267">
        <v>11</v>
      </c>
      <c r="Q6267">
        <v>14.3</v>
      </c>
      <c r="R6267">
        <v>8.1</v>
      </c>
      <c r="S6267" t="b">
        <v>0</v>
      </c>
      <c r="T6267" t="b">
        <v>0</v>
      </c>
      <c r="U6267" t="b">
        <v>0</v>
      </c>
      <c r="V6267">
        <v>22800</v>
      </c>
      <c r="W6267">
        <v>15400</v>
      </c>
      <c r="X6267">
        <v>2.4</v>
      </c>
      <c r="Y6267">
        <v>18000</v>
      </c>
      <c r="Z6267">
        <v>2.2599999999999998</v>
      </c>
    </row>
    <row r="6268" spans="1:26">
      <c r="A6268">
        <v>202110529</v>
      </c>
      <c r="B6268" t="s">
        <v>7532</v>
      </c>
      <c r="C6268" t="s">
        <v>3597</v>
      </c>
      <c r="D6268" t="s">
        <v>7533</v>
      </c>
      <c r="E6268" t="s">
        <v>6304</v>
      </c>
      <c r="F6268" t="s">
        <v>3600</v>
      </c>
      <c r="G6268">
        <v>202110529</v>
      </c>
      <c r="I6268" t="s">
        <v>3601</v>
      </c>
      <c r="J6268" t="s">
        <v>6305</v>
      </c>
      <c r="K6268" t="s">
        <v>3688</v>
      </c>
      <c r="L6268" t="s">
        <v>7535</v>
      </c>
      <c r="M6268">
        <v>13</v>
      </c>
      <c r="N6268">
        <v>20</v>
      </c>
      <c r="O6268">
        <v>10</v>
      </c>
      <c r="P6268">
        <v>12</v>
      </c>
      <c r="Q6268">
        <v>17.5</v>
      </c>
      <c r="R6268">
        <v>8.5</v>
      </c>
      <c r="S6268" t="b">
        <v>0</v>
      </c>
      <c r="T6268" t="b">
        <v>0</v>
      </c>
      <c r="U6268" t="b">
        <v>1</v>
      </c>
      <c r="V6268">
        <v>36000</v>
      </c>
      <c r="W6268">
        <v>24000</v>
      </c>
      <c r="X6268">
        <v>2.4</v>
      </c>
      <c r="Y6268">
        <v>31000</v>
      </c>
      <c r="Z6268">
        <v>2.34</v>
      </c>
    </row>
    <row r="6269" spans="1:26">
      <c r="A6269">
        <v>202110525</v>
      </c>
      <c r="B6269" t="s">
        <v>7532</v>
      </c>
      <c r="C6269" t="s">
        <v>3597</v>
      </c>
      <c r="D6269" t="s">
        <v>7533</v>
      </c>
      <c r="E6269" t="s">
        <v>6304</v>
      </c>
      <c r="F6269" t="s">
        <v>3600</v>
      </c>
      <c r="G6269">
        <v>202110525</v>
      </c>
      <c r="I6269" t="s">
        <v>3601</v>
      </c>
      <c r="J6269" t="s">
        <v>6307</v>
      </c>
      <c r="K6269" t="s">
        <v>3688</v>
      </c>
      <c r="L6269" t="s">
        <v>7535</v>
      </c>
      <c r="M6269">
        <v>11.2</v>
      </c>
      <c r="N6269">
        <v>18</v>
      </c>
      <c r="O6269">
        <v>10</v>
      </c>
      <c r="P6269">
        <v>10</v>
      </c>
      <c r="Q6269">
        <v>16</v>
      </c>
      <c r="R6269">
        <v>8.5</v>
      </c>
      <c r="S6269" t="b">
        <v>0</v>
      </c>
      <c r="T6269" t="b">
        <v>0</v>
      </c>
      <c r="U6269" t="b">
        <v>0</v>
      </c>
      <c r="V6269">
        <v>34200</v>
      </c>
      <c r="W6269">
        <v>24000</v>
      </c>
      <c r="X6269">
        <v>2.4</v>
      </c>
      <c r="Y6269">
        <v>25600</v>
      </c>
      <c r="Z6269">
        <v>2.29</v>
      </c>
    </row>
    <row r="6270" spans="1:26">
      <c r="A6270">
        <v>202337969</v>
      </c>
      <c r="B6270" t="s">
        <v>7532</v>
      </c>
      <c r="C6270" t="s">
        <v>3597</v>
      </c>
      <c r="D6270" t="s">
        <v>7533</v>
      </c>
      <c r="E6270" t="s">
        <v>6304</v>
      </c>
      <c r="F6270" t="s">
        <v>3600</v>
      </c>
      <c r="G6270">
        <v>202337969</v>
      </c>
      <c r="I6270" t="s">
        <v>3601</v>
      </c>
      <c r="J6270" t="s">
        <v>6307</v>
      </c>
      <c r="K6270" t="s">
        <v>3688</v>
      </c>
      <c r="L6270" t="s">
        <v>7534</v>
      </c>
      <c r="M6270">
        <v>13</v>
      </c>
      <c r="N6270">
        <v>20</v>
      </c>
      <c r="O6270">
        <v>10</v>
      </c>
      <c r="P6270">
        <v>12</v>
      </c>
      <c r="Q6270">
        <v>18</v>
      </c>
      <c r="R6270">
        <v>8.5</v>
      </c>
      <c r="S6270" t="b">
        <v>0</v>
      </c>
      <c r="T6270" t="b">
        <v>0</v>
      </c>
      <c r="U6270" t="b">
        <v>1</v>
      </c>
      <c r="V6270">
        <v>23400</v>
      </c>
      <c r="W6270">
        <v>19200</v>
      </c>
      <c r="X6270">
        <v>2.61</v>
      </c>
      <c r="Y6270">
        <v>20400</v>
      </c>
      <c r="Z6270">
        <v>2.34</v>
      </c>
    </row>
    <row r="6271" spans="1:26">
      <c r="A6271">
        <v>201981254</v>
      </c>
      <c r="B6271" t="s">
        <v>7274</v>
      </c>
      <c r="C6271" t="s">
        <v>3597</v>
      </c>
      <c r="D6271" t="s">
        <v>4816</v>
      </c>
      <c r="E6271" t="s">
        <v>4817</v>
      </c>
      <c r="F6271" t="s">
        <v>3621</v>
      </c>
      <c r="G6271">
        <v>201981254</v>
      </c>
      <c r="I6271" t="s">
        <v>3622</v>
      </c>
      <c r="J6271" t="s">
        <v>7520</v>
      </c>
      <c r="K6271" t="s">
        <v>3624</v>
      </c>
      <c r="L6271" t="s">
        <v>7521</v>
      </c>
      <c r="M6271">
        <v>15.4</v>
      </c>
      <c r="N6271">
        <v>25</v>
      </c>
      <c r="O6271">
        <v>12</v>
      </c>
      <c r="P6271">
        <v>15.4</v>
      </c>
      <c r="Q6271">
        <v>23.5</v>
      </c>
      <c r="R6271">
        <v>9.35</v>
      </c>
      <c r="S6271" t="b">
        <v>0</v>
      </c>
      <c r="T6271" t="b">
        <v>0</v>
      </c>
      <c r="U6271" t="b">
        <v>1</v>
      </c>
      <c r="V6271">
        <v>12000</v>
      </c>
      <c r="W6271">
        <v>8000</v>
      </c>
      <c r="X6271">
        <v>3.17</v>
      </c>
      <c r="Y6271">
        <v>13160</v>
      </c>
      <c r="Z6271">
        <v>2.41</v>
      </c>
    </row>
    <row r="6272" spans="1:26">
      <c r="A6272">
        <v>203383847</v>
      </c>
      <c r="B6272" t="s">
        <v>7274</v>
      </c>
      <c r="C6272" t="s">
        <v>3597</v>
      </c>
      <c r="D6272" t="s">
        <v>4816</v>
      </c>
      <c r="E6272" t="s">
        <v>4817</v>
      </c>
      <c r="F6272" t="s">
        <v>3621</v>
      </c>
      <c r="G6272">
        <v>203383847</v>
      </c>
      <c r="I6272" t="s">
        <v>3622</v>
      </c>
      <c r="J6272" t="s">
        <v>7516</v>
      </c>
      <c r="K6272" t="s">
        <v>3624</v>
      </c>
      <c r="L6272" t="s">
        <v>7517</v>
      </c>
      <c r="M6272">
        <v>12.5</v>
      </c>
      <c r="N6272">
        <v>21</v>
      </c>
      <c r="O6272">
        <v>10.5</v>
      </c>
      <c r="P6272">
        <v>12.2</v>
      </c>
      <c r="Q6272">
        <v>20.5</v>
      </c>
      <c r="R6272">
        <v>8.6</v>
      </c>
      <c r="S6272" t="b">
        <v>0</v>
      </c>
      <c r="T6272" t="b">
        <v>0</v>
      </c>
      <c r="U6272" t="b">
        <v>0</v>
      </c>
      <c r="V6272">
        <v>23000</v>
      </c>
      <c r="W6272">
        <v>14500</v>
      </c>
      <c r="X6272">
        <v>2.4700000000000002</v>
      </c>
      <c r="Y6272">
        <v>20250</v>
      </c>
      <c r="Z6272">
        <v>2.12</v>
      </c>
    </row>
    <row r="6273" spans="1:26">
      <c r="A6273">
        <v>203378283</v>
      </c>
      <c r="B6273" t="s">
        <v>7274</v>
      </c>
      <c r="C6273" t="s">
        <v>3597</v>
      </c>
      <c r="D6273" t="s">
        <v>4816</v>
      </c>
      <c r="E6273" t="s">
        <v>4817</v>
      </c>
      <c r="F6273" t="s">
        <v>3621</v>
      </c>
      <c r="G6273">
        <v>203378283</v>
      </c>
      <c r="I6273" t="s">
        <v>3622</v>
      </c>
      <c r="J6273" t="s">
        <v>7514</v>
      </c>
      <c r="K6273" t="s">
        <v>3624</v>
      </c>
      <c r="L6273" t="s">
        <v>7515</v>
      </c>
      <c r="M6273">
        <v>13</v>
      </c>
      <c r="N6273">
        <v>23.3</v>
      </c>
      <c r="O6273">
        <v>11.6</v>
      </c>
      <c r="P6273">
        <v>13</v>
      </c>
      <c r="Q6273">
        <v>22.5</v>
      </c>
      <c r="R6273">
        <v>8.6</v>
      </c>
      <c r="S6273" t="b">
        <v>0</v>
      </c>
      <c r="T6273" t="b">
        <v>0</v>
      </c>
      <c r="U6273" t="b">
        <v>0</v>
      </c>
      <c r="V6273">
        <v>18000</v>
      </c>
      <c r="W6273">
        <v>11600</v>
      </c>
      <c r="X6273">
        <v>2.7</v>
      </c>
      <c r="Y6273">
        <v>14960</v>
      </c>
      <c r="Z6273">
        <v>2.2799999999999998</v>
      </c>
    </row>
    <row r="6274" spans="1:26">
      <c r="A6274">
        <v>202911535</v>
      </c>
      <c r="B6274" t="s">
        <v>7274</v>
      </c>
      <c r="C6274" t="s">
        <v>3597</v>
      </c>
      <c r="D6274" t="s">
        <v>4816</v>
      </c>
      <c r="E6274" t="s">
        <v>4817</v>
      </c>
      <c r="F6274" t="s">
        <v>3650</v>
      </c>
      <c r="G6274">
        <v>202911535</v>
      </c>
      <c r="I6274" t="s">
        <v>3622</v>
      </c>
      <c r="J6274" t="s">
        <v>7508</v>
      </c>
      <c r="K6274" t="s">
        <v>3624</v>
      </c>
      <c r="L6274" t="s">
        <v>7509</v>
      </c>
      <c r="M6274">
        <v>12.5</v>
      </c>
      <c r="N6274">
        <v>21</v>
      </c>
      <c r="O6274">
        <v>11</v>
      </c>
      <c r="P6274">
        <v>12.5</v>
      </c>
      <c r="Q6274">
        <v>21</v>
      </c>
      <c r="R6274">
        <v>9</v>
      </c>
      <c r="S6274" t="b">
        <v>0</v>
      </c>
      <c r="T6274" t="b">
        <v>0</v>
      </c>
      <c r="U6274" t="b">
        <v>0</v>
      </c>
      <c r="V6274">
        <v>32000</v>
      </c>
      <c r="W6274">
        <v>22400</v>
      </c>
      <c r="X6274">
        <v>2.52</v>
      </c>
      <c r="Y6274">
        <v>40000</v>
      </c>
      <c r="Z6274">
        <v>1.89</v>
      </c>
    </row>
    <row r="6275" spans="1:26">
      <c r="A6275">
        <v>205141571</v>
      </c>
      <c r="B6275" t="s">
        <v>7274</v>
      </c>
      <c r="C6275" t="s">
        <v>3597</v>
      </c>
      <c r="D6275" t="s">
        <v>4816</v>
      </c>
      <c r="E6275" t="s">
        <v>4817</v>
      </c>
      <c r="F6275" t="s">
        <v>3753</v>
      </c>
      <c r="G6275">
        <v>205141571</v>
      </c>
      <c r="I6275" t="s">
        <v>3601</v>
      </c>
      <c r="J6275" t="s">
        <v>5369</v>
      </c>
      <c r="K6275" t="s">
        <v>3624</v>
      </c>
      <c r="L6275" t="s">
        <v>7492</v>
      </c>
      <c r="M6275">
        <v>10.9</v>
      </c>
      <c r="N6275">
        <v>18</v>
      </c>
      <c r="O6275">
        <v>9.5</v>
      </c>
      <c r="P6275">
        <v>10.9</v>
      </c>
      <c r="Q6275">
        <v>17.5</v>
      </c>
      <c r="R6275">
        <v>9.5</v>
      </c>
      <c r="S6275" t="b">
        <v>0</v>
      </c>
      <c r="T6275" t="b">
        <v>0</v>
      </c>
      <c r="U6275" t="b">
        <v>0</v>
      </c>
      <c r="V6275">
        <v>36000</v>
      </c>
      <c r="W6275">
        <v>28400</v>
      </c>
      <c r="X6275">
        <v>2.64</v>
      </c>
      <c r="Y6275">
        <v>33871</v>
      </c>
      <c r="Z6275">
        <v>2.31</v>
      </c>
    </row>
    <row r="6276" spans="1:26">
      <c r="A6276">
        <v>204976869</v>
      </c>
      <c r="B6276" t="s">
        <v>7274</v>
      </c>
      <c r="C6276" t="s">
        <v>3597</v>
      </c>
      <c r="D6276" t="s">
        <v>4816</v>
      </c>
      <c r="E6276" t="s">
        <v>4817</v>
      </c>
      <c r="F6276" t="s">
        <v>3753</v>
      </c>
      <c r="G6276">
        <v>204976869</v>
      </c>
      <c r="I6276" t="s">
        <v>3601</v>
      </c>
      <c r="J6276" t="s">
        <v>5377</v>
      </c>
      <c r="K6276" t="s">
        <v>3624</v>
      </c>
      <c r="L6276" t="s">
        <v>7491</v>
      </c>
      <c r="M6276">
        <v>10.5</v>
      </c>
      <c r="N6276">
        <v>18</v>
      </c>
      <c r="O6276">
        <v>11</v>
      </c>
      <c r="P6276">
        <v>10.45</v>
      </c>
      <c r="Q6276">
        <v>18</v>
      </c>
      <c r="R6276">
        <v>9.5</v>
      </c>
      <c r="S6276" t="b">
        <v>0</v>
      </c>
      <c r="T6276" t="b">
        <v>0</v>
      </c>
      <c r="U6276" t="b">
        <v>0</v>
      </c>
      <c r="V6276">
        <v>24000</v>
      </c>
      <c r="W6276">
        <v>19300</v>
      </c>
      <c r="X6276">
        <v>2.4</v>
      </c>
      <c r="Y6276">
        <v>22325</v>
      </c>
      <c r="Z6276">
        <v>2.1800000000000002</v>
      </c>
    </row>
    <row r="6277" spans="1:26">
      <c r="A6277">
        <v>205013614</v>
      </c>
      <c r="B6277" t="s">
        <v>7274</v>
      </c>
      <c r="C6277" t="s">
        <v>3597</v>
      </c>
      <c r="D6277" t="s">
        <v>4816</v>
      </c>
      <c r="E6277" t="s">
        <v>4817</v>
      </c>
      <c r="F6277" t="s">
        <v>3753</v>
      </c>
      <c r="G6277">
        <v>205013614</v>
      </c>
      <c r="I6277" t="s">
        <v>3601</v>
      </c>
      <c r="J6277" t="s">
        <v>5371</v>
      </c>
      <c r="K6277" t="s">
        <v>3624</v>
      </c>
      <c r="L6277" t="s">
        <v>7490</v>
      </c>
      <c r="M6277">
        <v>11.8</v>
      </c>
      <c r="N6277">
        <v>19.5</v>
      </c>
      <c r="O6277">
        <v>10</v>
      </c>
      <c r="P6277">
        <v>11.4</v>
      </c>
      <c r="Q6277">
        <v>19</v>
      </c>
      <c r="R6277">
        <v>9.5</v>
      </c>
      <c r="S6277" t="b">
        <v>0</v>
      </c>
      <c r="T6277" t="b">
        <v>0</v>
      </c>
      <c r="U6277" t="b">
        <v>0</v>
      </c>
      <c r="V6277">
        <v>18000</v>
      </c>
      <c r="W6277">
        <v>13000</v>
      </c>
      <c r="X6277">
        <v>2.65</v>
      </c>
      <c r="Y6277">
        <v>17900</v>
      </c>
      <c r="Z6277">
        <v>2.2999999999999998</v>
      </c>
    </row>
    <row r="6278" spans="1:26">
      <c r="A6278">
        <v>204976792</v>
      </c>
      <c r="B6278" t="s">
        <v>7274</v>
      </c>
      <c r="C6278" t="s">
        <v>3597</v>
      </c>
      <c r="D6278" t="s">
        <v>4816</v>
      </c>
      <c r="E6278" t="s">
        <v>4817</v>
      </c>
      <c r="F6278" t="s">
        <v>3753</v>
      </c>
      <c r="G6278">
        <v>204976792</v>
      </c>
      <c r="I6278" t="s">
        <v>3601</v>
      </c>
      <c r="J6278" t="s">
        <v>5375</v>
      </c>
      <c r="K6278" t="s">
        <v>3624</v>
      </c>
      <c r="L6278" t="s">
        <v>7489</v>
      </c>
      <c r="M6278">
        <v>11</v>
      </c>
      <c r="N6278">
        <v>19.5</v>
      </c>
      <c r="O6278">
        <v>10</v>
      </c>
      <c r="P6278">
        <v>11</v>
      </c>
      <c r="Q6278">
        <v>19</v>
      </c>
      <c r="R6278">
        <v>9</v>
      </c>
      <c r="S6278" t="b">
        <v>0</v>
      </c>
      <c r="T6278" t="b">
        <v>0</v>
      </c>
      <c r="U6278" t="b">
        <v>0</v>
      </c>
      <c r="V6278">
        <v>12000</v>
      </c>
      <c r="W6278">
        <v>7800</v>
      </c>
      <c r="X6278">
        <v>2.63</v>
      </c>
      <c r="Y6278">
        <v>9082</v>
      </c>
      <c r="Z6278">
        <v>2.1</v>
      </c>
    </row>
    <row r="6279" spans="1:26">
      <c r="A6279">
        <v>9150126</v>
      </c>
      <c r="B6279" t="s">
        <v>7158</v>
      </c>
      <c r="C6279" t="s">
        <v>3597</v>
      </c>
      <c r="D6279" t="s">
        <v>3910</v>
      </c>
      <c r="E6279" t="s">
        <v>3915</v>
      </c>
      <c r="F6279" t="s">
        <v>3621</v>
      </c>
      <c r="G6279">
        <v>9150126</v>
      </c>
      <c r="I6279" t="s">
        <v>3622</v>
      </c>
      <c r="J6279" t="s">
        <v>7486</v>
      </c>
      <c r="K6279" t="s">
        <v>3624</v>
      </c>
      <c r="L6279" t="s">
        <v>7487</v>
      </c>
      <c r="M6279">
        <v>13.5</v>
      </c>
      <c r="N6279">
        <v>24.5</v>
      </c>
      <c r="O6279">
        <v>12</v>
      </c>
      <c r="S6279" t="b">
        <v>0</v>
      </c>
      <c r="T6279" t="b">
        <v>0</v>
      </c>
      <c r="U6279" t="b">
        <v>1</v>
      </c>
      <c r="V6279">
        <v>18000</v>
      </c>
      <c r="W6279">
        <v>14200</v>
      </c>
      <c r="X6279">
        <v>2.85</v>
      </c>
      <c r="Y6279">
        <v>23100</v>
      </c>
      <c r="Z6279">
        <v>2.08</v>
      </c>
    </row>
    <row r="6280" spans="1:26">
      <c r="A6280">
        <v>9150128</v>
      </c>
      <c r="B6280" t="s">
        <v>7158</v>
      </c>
      <c r="C6280" t="s">
        <v>3597</v>
      </c>
      <c r="D6280" t="s">
        <v>3910</v>
      </c>
      <c r="E6280" t="s">
        <v>3915</v>
      </c>
      <c r="F6280" t="s">
        <v>3621</v>
      </c>
      <c r="G6280">
        <v>9150128</v>
      </c>
      <c r="I6280" t="s">
        <v>3622</v>
      </c>
      <c r="J6280" t="s">
        <v>7484</v>
      </c>
      <c r="K6280" t="s">
        <v>3624</v>
      </c>
      <c r="L6280" t="s">
        <v>7485</v>
      </c>
      <c r="M6280">
        <v>13</v>
      </c>
      <c r="N6280">
        <v>21.5</v>
      </c>
      <c r="O6280">
        <v>12</v>
      </c>
      <c r="S6280" t="b">
        <v>0</v>
      </c>
      <c r="T6280" t="b">
        <v>0</v>
      </c>
      <c r="U6280" t="b">
        <v>1</v>
      </c>
      <c r="V6280">
        <v>22000</v>
      </c>
      <c r="W6280">
        <v>15500</v>
      </c>
      <c r="X6280">
        <v>2.89</v>
      </c>
      <c r="Y6280">
        <v>26263</v>
      </c>
      <c r="Z6280">
        <v>2.2799999999999998</v>
      </c>
    </row>
    <row r="6281" spans="1:26">
      <c r="A6281">
        <v>9150125</v>
      </c>
      <c r="B6281" t="s">
        <v>7158</v>
      </c>
      <c r="C6281" t="s">
        <v>3597</v>
      </c>
      <c r="D6281" t="s">
        <v>3910</v>
      </c>
      <c r="E6281" t="s">
        <v>3911</v>
      </c>
      <c r="F6281" t="s">
        <v>3621</v>
      </c>
      <c r="G6281">
        <v>9150125</v>
      </c>
      <c r="I6281" t="s">
        <v>3622</v>
      </c>
      <c r="J6281" t="s">
        <v>7486</v>
      </c>
      <c r="K6281" t="s">
        <v>3624</v>
      </c>
      <c r="L6281" t="s">
        <v>7487</v>
      </c>
      <c r="M6281">
        <v>13.5</v>
      </c>
      <c r="N6281">
        <v>24.5</v>
      </c>
      <c r="O6281">
        <v>12</v>
      </c>
      <c r="S6281" t="b">
        <v>0</v>
      </c>
      <c r="T6281" t="b">
        <v>0</v>
      </c>
      <c r="U6281" t="b">
        <v>1</v>
      </c>
      <c r="V6281">
        <v>18000</v>
      </c>
      <c r="W6281">
        <v>14200</v>
      </c>
      <c r="X6281">
        <v>2.85</v>
      </c>
      <c r="Y6281">
        <v>23100</v>
      </c>
      <c r="Z6281">
        <v>2.08</v>
      </c>
    </row>
    <row r="6282" spans="1:26">
      <c r="A6282">
        <v>9150127</v>
      </c>
      <c r="B6282" t="s">
        <v>7158</v>
      </c>
      <c r="C6282" t="s">
        <v>3597</v>
      </c>
      <c r="D6282" t="s">
        <v>3910</v>
      </c>
      <c r="E6282" t="s">
        <v>3911</v>
      </c>
      <c r="F6282" t="s">
        <v>3621</v>
      </c>
      <c r="G6282">
        <v>9150127</v>
      </c>
      <c r="I6282" t="s">
        <v>3622</v>
      </c>
      <c r="J6282" t="s">
        <v>7484</v>
      </c>
      <c r="K6282" t="s">
        <v>3624</v>
      </c>
      <c r="L6282" t="s">
        <v>7485</v>
      </c>
      <c r="M6282">
        <v>13</v>
      </c>
      <c r="N6282">
        <v>21.5</v>
      </c>
      <c r="O6282">
        <v>12</v>
      </c>
      <c r="S6282" t="b">
        <v>0</v>
      </c>
      <c r="T6282" t="b">
        <v>0</v>
      </c>
      <c r="U6282" t="b">
        <v>1</v>
      </c>
      <c r="V6282">
        <v>22000</v>
      </c>
      <c r="W6282">
        <v>15500</v>
      </c>
      <c r="X6282">
        <v>2.89</v>
      </c>
      <c r="Y6282">
        <v>26263</v>
      </c>
      <c r="Z6282">
        <v>2.2799999999999998</v>
      </c>
    </row>
    <row r="6283" spans="1:26">
      <c r="A6283">
        <v>204340355</v>
      </c>
      <c r="B6283" t="s">
        <v>7158</v>
      </c>
      <c r="C6283" t="s">
        <v>3597</v>
      </c>
      <c r="D6283" t="s">
        <v>3910</v>
      </c>
      <c r="E6283" t="s">
        <v>3915</v>
      </c>
      <c r="F6283" t="s">
        <v>3621</v>
      </c>
      <c r="G6283">
        <v>204340355</v>
      </c>
      <c r="I6283" t="s">
        <v>3622</v>
      </c>
      <c r="J6283" t="s">
        <v>7482</v>
      </c>
      <c r="K6283" t="s">
        <v>3624</v>
      </c>
      <c r="L6283" t="s">
        <v>7483</v>
      </c>
      <c r="M6283">
        <v>16.5</v>
      </c>
      <c r="N6283">
        <v>38</v>
      </c>
      <c r="O6283">
        <v>15</v>
      </c>
      <c r="S6283" t="b">
        <v>0</v>
      </c>
      <c r="T6283" t="b">
        <v>0</v>
      </c>
      <c r="U6283" t="b">
        <v>1</v>
      </c>
      <c r="V6283">
        <v>9000</v>
      </c>
      <c r="W6283">
        <v>5600</v>
      </c>
      <c r="X6283">
        <v>2.19</v>
      </c>
      <c r="Y6283">
        <v>9998</v>
      </c>
      <c r="Z6283">
        <v>1.65</v>
      </c>
    </row>
    <row r="6284" spans="1:26">
      <c r="A6284">
        <v>204340354</v>
      </c>
      <c r="B6284" t="s">
        <v>7158</v>
      </c>
      <c r="C6284" t="s">
        <v>3597</v>
      </c>
      <c r="D6284" t="s">
        <v>3910</v>
      </c>
      <c r="E6284" t="s">
        <v>3911</v>
      </c>
      <c r="F6284" t="s">
        <v>3621</v>
      </c>
      <c r="G6284">
        <v>204340354</v>
      </c>
      <c r="I6284" t="s">
        <v>3622</v>
      </c>
      <c r="J6284" t="s">
        <v>7482</v>
      </c>
      <c r="K6284" t="s">
        <v>3624</v>
      </c>
      <c r="L6284" t="s">
        <v>7483</v>
      </c>
      <c r="M6284">
        <v>16.5</v>
      </c>
      <c r="N6284">
        <v>38</v>
      </c>
      <c r="O6284">
        <v>15</v>
      </c>
      <c r="S6284" t="b">
        <v>0</v>
      </c>
      <c r="T6284" t="b">
        <v>0</v>
      </c>
      <c r="U6284" t="b">
        <v>1</v>
      </c>
      <c r="V6284">
        <v>9000</v>
      </c>
      <c r="W6284">
        <v>5600</v>
      </c>
      <c r="X6284">
        <v>2.19</v>
      </c>
      <c r="Y6284">
        <v>10565</v>
      </c>
      <c r="Z6284">
        <v>1.74</v>
      </c>
    </row>
    <row r="6285" spans="1:26">
      <c r="A6285">
        <v>207583107</v>
      </c>
      <c r="B6285" t="s">
        <v>7477</v>
      </c>
      <c r="C6285" t="s">
        <v>3597</v>
      </c>
      <c r="D6285" t="s">
        <v>4816</v>
      </c>
      <c r="E6285" t="s">
        <v>4035</v>
      </c>
      <c r="F6285" t="s">
        <v>3621</v>
      </c>
      <c r="G6285">
        <v>207583107</v>
      </c>
      <c r="I6285" t="s">
        <v>3622</v>
      </c>
      <c r="J6285" t="s">
        <v>7480</v>
      </c>
      <c r="K6285" t="s">
        <v>3624</v>
      </c>
      <c r="L6285" t="s">
        <v>7481</v>
      </c>
      <c r="M6285">
        <v>13</v>
      </c>
      <c r="N6285">
        <v>22</v>
      </c>
      <c r="O6285">
        <v>10.5</v>
      </c>
      <c r="P6285">
        <v>13</v>
      </c>
      <c r="Q6285">
        <v>21</v>
      </c>
      <c r="R6285">
        <v>9</v>
      </c>
      <c r="S6285" t="b">
        <v>0</v>
      </c>
      <c r="T6285" t="b">
        <v>0</v>
      </c>
      <c r="U6285" t="b">
        <v>0</v>
      </c>
      <c r="V6285">
        <v>12000</v>
      </c>
      <c r="W6285">
        <v>7500</v>
      </c>
      <c r="X6285">
        <v>2.71</v>
      </c>
      <c r="Y6285">
        <v>10990</v>
      </c>
      <c r="Z6285">
        <v>2.12</v>
      </c>
    </row>
    <row r="6286" spans="1:26">
      <c r="A6286">
        <v>207583108</v>
      </c>
      <c r="B6286" t="s">
        <v>7477</v>
      </c>
      <c r="C6286" t="s">
        <v>3597</v>
      </c>
      <c r="D6286" t="s">
        <v>4816</v>
      </c>
      <c r="E6286" t="s">
        <v>4035</v>
      </c>
      <c r="F6286" t="s">
        <v>3621</v>
      </c>
      <c r="G6286">
        <v>207583108</v>
      </c>
      <c r="I6286" t="s">
        <v>3622</v>
      </c>
      <c r="J6286" t="s">
        <v>7478</v>
      </c>
      <c r="K6286" t="s">
        <v>3624</v>
      </c>
      <c r="L6286" t="s">
        <v>7479</v>
      </c>
      <c r="M6286">
        <v>13</v>
      </c>
      <c r="N6286">
        <v>23.3</v>
      </c>
      <c r="O6286">
        <v>11.6</v>
      </c>
      <c r="P6286">
        <v>13</v>
      </c>
      <c r="Q6286">
        <v>22.5</v>
      </c>
      <c r="R6286">
        <v>8.6</v>
      </c>
      <c r="S6286" t="b">
        <v>0</v>
      </c>
      <c r="T6286" t="b">
        <v>0</v>
      </c>
      <c r="U6286" t="b">
        <v>0</v>
      </c>
      <c r="V6286">
        <v>18000</v>
      </c>
      <c r="W6286">
        <v>11600</v>
      </c>
      <c r="X6286">
        <v>2.7</v>
      </c>
      <c r="Y6286">
        <v>14960</v>
      </c>
      <c r="Z6286">
        <v>2.2799999999999998</v>
      </c>
    </row>
    <row r="6287" spans="1:26">
      <c r="A6287">
        <v>207699112</v>
      </c>
      <c r="B6287" t="s">
        <v>5352</v>
      </c>
      <c r="C6287" t="s">
        <v>3597</v>
      </c>
      <c r="D6287" t="s">
        <v>3698</v>
      </c>
      <c r="E6287" t="s">
        <v>3944</v>
      </c>
      <c r="F6287" t="s">
        <v>3710</v>
      </c>
      <c r="G6287">
        <v>207699112</v>
      </c>
      <c r="I6287" t="s">
        <v>3711</v>
      </c>
      <c r="J6287" t="s">
        <v>7476</v>
      </c>
      <c r="M6287">
        <v>11.85</v>
      </c>
      <c r="N6287">
        <v>21.65</v>
      </c>
      <c r="O6287">
        <v>10.35</v>
      </c>
      <c r="S6287" t="b">
        <v>0</v>
      </c>
      <c r="T6287" t="b">
        <v>0</v>
      </c>
      <c r="U6287" t="b">
        <v>1</v>
      </c>
      <c r="V6287">
        <v>28000</v>
      </c>
      <c r="W6287">
        <v>16000</v>
      </c>
      <c r="X6287">
        <v>2.61</v>
      </c>
      <c r="Y6287">
        <v>22987</v>
      </c>
      <c r="Z6287">
        <v>2</v>
      </c>
    </row>
    <row r="6288" spans="1:26">
      <c r="A6288">
        <v>207699118</v>
      </c>
      <c r="B6288" t="s">
        <v>5352</v>
      </c>
      <c r="C6288" t="s">
        <v>3597</v>
      </c>
      <c r="D6288" t="s">
        <v>3698</v>
      </c>
      <c r="E6288" t="s">
        <v>3944</v>
      </c>
      <c r="F6288" t="s">
        <v>3710</v>
      </c>
      <c r="G6288">
        <v>207699118</v>
      </c>
      <c r="I6288" t="s">
        <v>3711</v>
      </c>
      <c r="J6288" t="s">
        <v>7475</v>
      </c>
      <c r="M6288">
        <v>12</v>
      </c>
      <c r="N6288">
        <v>19.8</v>
      </c>
      <c r="O6288">
        <v>10</v>
      </c>
      <c r="S6288" t="b">
        <v>0</v>
      </c>
      <c r="T6288" t="b">
        <v>0</v>
      </c>
      <c r="U6288" t="b">
        <v>1</v>
      </c>
      <c r="V6288">
        <v>24000</v>
      </c>
      <c r="W6288">
        <v>15165</v>
      </c>
      <c r="X6288">
        <v>2.9</v>
      </c>
      <c r="Y6288">
        <v>21321</v>
      </c>
      <c r="Z6288">
        <v>2.23</v>
      </c>
    </row>
    <row r="6289" spans="1:26">
      <c r="A6289">
        <v>207768723</v>
      </c>
      <c r="B6289" t="s">
        <v>5352</v>
      </c>
      <c r="C6289" t="s">
        <v>3597</v>
      </c>
      <c r="D6289" t="s">
        <v>3698</v>
      </c>
      <c r="E6289" t="s">
        <v>3944</v>
      </c>
      <c r="F6289" t="s">
        <v>3710</v>
      </c>
      <c r="G6289">
        <v>207768723</v>
      </c>
      <c r="I6289" t="s">
        <v>3711</v>
      </c>
      <c r="J6289" t="s">
        <v>7474</v>
      </c>
      <c r="M6289">
        <v>12.65</v>
      </c>
      <c r="N6289">
        <v>20.75</v>
      </c>
      <c r="O6289">
        <v>10.7</v>
      </c>
      <c r="S6289" t="b">
        <v>0</v>
      </c>
      <c r="T6289" t="b">
        <v>0</v>
      </c>
      <c r="U6289" t="b">
        <v>1</v>
      </c>
      <c r="V6289">
        <v>18000</v>
      </c>
      <c r="W6289">
        <v>11000</v>
      </c>
      <c r="X6289">
        <v>2.8</v>
      </c>
      <c r="Y6289">
        <v>15600</v>
      </c>
      <c r="Z6289">
        <v>2.31</v>
      </c>
    </row>
    <row r="6290" spans="1:26">
      <c r="A6290">
        <v>10062016</v>
      </c>
      <c r="B6290" t="s">
        <v>4066</v>
      </c>
      <c r="C6290" t="s">
        <v>3597</v>
      </c>
      <c r="D6290" t="s">
        <v>3698</v>
      </c>
      <c r="E6290" t="s">
        <v>3944</v>
      </c>
      <c r="F6290" t="s">
        <v>3650</v>
      </c>
      <c r="G6290">
        <v>10062016</v>
      </c>
      <c r="I6290" t="s">
        <v>3711</v>
      </c>
      <c r="J6290" t="s">
        <v>7473</v>
      </c>
      <c r="K6290" t="s">
        <v>3653</v>
      </c>
      <c r="M6290">
        <v>12.5</v>
      </c>
      <c r="N6290">
        <v>22.4</v>
      </c>
      <c r="O6290">
        <v>10.199999999999999</v>
      </c>
      <c r="S6290" t="b">
        <v>0</v>
      </c>
      <c r="T6290" t="b">
        <v>0</v>
      </c>
      <c r="U6290" t="b">
        <v>0</v>
      </c>
      <c r="V6290">
        <v>48000</v>
      </c>
      <c r="W6290">
        <v>29600</v>
      </c>
      <c r="X6290">
        <v>2.7</v>
      </c>
      <c r="Y6290">
        <v>36673</v>
      </c>
      <c r="Z6290">
        <v>2.35</v>
      </c>
    </row>
    <row r="6291" spans="1:26">
      <c r="A6291">
        <v>201796628</v>
      </c>
      <c r="B6291" t="s">
        <v>3969</v>
      </c>
      <c r="C6291" t="s">
        <v>3597</v>
      </c>
      <c r="D6291" t="s">
        <v>3698</v>
      </c>
      <c r="E6291" t="s">
        <v>3944</v>
      </c>
      <c r="F6291" t="s">
        <v>3621</v>
      </c>
      <c r="G6291">
        <v>201796628</v>
      </c>
      <c r="I6291" t="s">
        <v>3622</v>
      </c>
      <c r="J6291" t="s">
        <v>7471</v>
      </c>
      <c r="K6291" t="s">
        <v>3624</v>
      </c>
      <c r="L6291" t="s">
        <v>7472</v>
      </c>
      <c r="M6291">
        <v>15</v>
      </c>
      <c r="N6291">
        <v>24.5</v>
      </c>
      <c r="O6291">
        <v>11.2</v>
      </c>
      <c r="S6291" t="b">
        <v>0</v>
      </c>
      <c r="T6291" t="b">
        <v>0</v>
      </c>
      <c r="U6291" t="b">
        <v>0</v>
      </c>
      <c r="V6291">
        <v>9500</v>
      </c>
      <c r="W6291">
        <v>6500</v>
      </c>
      <c r="X6291">
        <v>2.8</v>
      </c>
      <c r="Y6291">
        <v>8280</v>
      </c>
      <c r="Z6291">
        <v>2.33</v>
      </c>
    </row>
    <row r="6292" spans="1:26">
      <c r="A6292">
        <v>207699100</v>
      </c>
      <c r="B6292" t="s">
        <v>5267</v>
      </c>
      <c r="C6292" t="s">
        <v>3597</v>
      </c>
      <c r="D6292" t="s">
        <v>3698</v>
      </c>
      <c r="E6292" t="s">
        <v>3944</v>
      </c>
      <c r="F6292" t="s">
        <v>3621</v>
      </c>
      <c r="G6292">
        <v>207699100</v>
      </c>
      <c r="I6292" t="s">
        <v>3622</v>
      </c>
      <c r="J6292" t="s">
        <v>7470</v>
      </c>
      <c r="K6292" t="s">
        <v>3624</v>
      </c>
      <c r="L6292" t="s">
        <v>5361</v>
      </c>
      <c r="M6292">
        <v>8.3000000000000007</v>
      </c>
      <c r="N6292">
        <v>16.5</v>
      </c>
      <c r="O6292">
        <v>10.7</v>
      </c>
      <c r="S6292" t="b">
        <v>0</v>
      </c>
      <c r="T6292" t="b">
        <v>0</v>
      </c>
      <c r="U6292" t="b">
        <v>0</v>
      </c>
      <c r="V6292">
        <v>48000</v>
      </c>
      <c r="W6292">
        <v>35000</v>
      </c>
      <c r="X6292">
        <v>2.6</v>
      </c>
      <c r="Y6292">
        <v>53094</v>
      </c>
      <c r="Z6292">
        <v>2.23</v>
      </c>
    </row>
    <row r="6293" spans="1:26">
      <c r="A6293">
        <v>207699098</v>
      </c>
      <c r="B6293" t="s">
        <v>5267</v>
      </c>
      <c r="C6293" t="s">
        <v>3597</v>
      </c>
      <c r="D6293" t="s">
        <v>3698</v>
      </c>
      <c r="E6293" t="s">
        <v>3944</v>
      </c>
      <c r="F6293" t="s">
        <v>3621</v>
      </c>
      <c r="G6293">
        <v>207699098</v>
      </c>
      <c r="I6293" t="s">
        <v>3622</v>
      </c>
      <c r="J6293" t="s">
        <v>7470</v>
      </c>
      <c r="K6293" t="s">
        <v>3624</v>
      </c>
      <c r="L6293" t="s">
        <v>5000</v>
      </c>
      <c r="M6293">
        <v>8.1999999999999993</v>
      </c>
      <c r="N6293">
        <v>17</v>
      </c>
      <c r="O6293">
        <v>10.8</v>
      </c>
      <c r="S6293" t="b">
        <v>0</v>
      </c>
      <c r="T6293" t="b">
        <v>0</v>
      </c>
      <c r="U6293" t="b">
        <v>0</v>
      </c>
      <c r="V6293">
        <v>48000</v>
      </c>
      <c r="W6293">
        <v>35000</v>
      </c>
      <c r="X6293">
        <v>2.34</v>
      </c>
      <c r="Y6293">
        <v>52013</v>
      </c>
      <c r="Z6293">
        <v>2.12</v>
      </c>
    </row>
    <row r="6294" spans="1:26">
      <c r="A6294">
        <v>207699096</v>
      </c>
      <c r="B6294" t="s">
        <v>5267</v>
      </c>
      <c r="C6294" t="s">
        <v>3597</v>
      </c>
      <c r="D6294" t="s">
        <v>3698</v>
      </c>
      <c r="E6294" t="s">
        <v>3944</v>
      </c>
      <c r="F6294" t="s">
        <v>3753</v>
      </c>
      <c r="G6294">
        <v>207699096</v>
      </c>
      <c r="I6294" t="s">
        <v>3601</v>
      </c>
      <c r="J6294" t="s">
        <v>7470</v>
      </c>
      <c r="K6294" t="s">
        <v>3624</v>
      </c>
      <c r="L6294" t="s">
        <v>5357</v>
      </c>
      <c r="M6294">
        <v>8.6999999999999993</v>
      </c>
      <c r="N6294">
        <v>16</v>
      </c>
      <c r="O6294">
        <v>11.1</v>
      </c>
      <c r="S6294" t="b">
        <v>0</v>
      </c>
      <c r="T6294" t="b">
        <v>0</v>
      </c>
      <c r="U6294" t="b">
        <v>0</v>
      </c>
      <c r="V6294">
        <v>48000</v>
      </c>
      <c r="W6294">
        <v>33000</v>
      </c>
      <c r="X6294">
        <v>2.74</v>
      </c>
      <c r="Y6294">
        <v>54445</v>
      </c>
      <c r="Z6294">
        <v>2.37</v>
      </c>
    </row>
    <row r="6295" spans="1:26">
      <c r="A6295">
        <v>207699099</v>
      </c>
      <c r="B6295" t="s">
        <v>5267</v>
      </c>
      <c r="C6295" t="s">
        <v>3597</v>
      </c>
      <c r="D6295" t="s">
        <v>3698</v>
      </c>
      <c r="E6295" t="s">
        <v>3944</v>
      </c>
      <c r="F6295" t="s">
        <v>3621</v>
      </c>
      <c r="G6295">
        <v>207699099</v>
      </c>
      <c r="I6295" t="s">
        <v>3622</v>
      </c>
      <c r="J6295" t="s">
        <v>7468</v>
      </c>
      <c r="K6295" t="s">
        <v>3624</v>
      </c>
      <c r="L6295" t="s">
        <v>5362</v>
      </c>
      <c r="M6295">
        <v>9.5</v>
      </c>
      <c r="N6295">
        <v>19</v>
      </c>
      <c r="O6295">
        <v>10.3</v>
      </c>
      <c r="S6295" t="b">
        <v>0</v>
      </c>
      <c r="T6295" t="b">
        <v>0</v>
      </c>
      <c r="U6295" t="b">
        <v>0</v>
      </c>
      <c r="V6295">
        <v>36000</v>
      </c>
      <c r="W6295">
        <v>25000</v>
      </c>
      <c r="X6295">
        <v>2.35</v>
      </c>
      <c r="Y6295">
        <v>40432</v>
      </c>
      <c r="Z6295">
        <v>1.93</v>
      </c>
    </row>
    <row r="6296" spans="1:26">
      <c r="A6296">
        <v>207699097</v>
      </c>
      <c r="B6296" t="s">
        <v>5267</v>
      </c>
      <c r="C6296" t="s">
        <v>3597</v>
      </c>
      <c r="D6296" t="s">
        <v>3698</v>
      </c>
      <c r="E6296" t="s">
        <v>3944</v>
      </c>
      <c r="F6296" t="s">
        <v>3621</v>
      </c>
      <c r="G6296">
        <v>207699097</v>
      </c>
      <c r="I6296" t="s">
        <v>3622</v>
      </c>
      <c r="J6296" t="s">
        <v>7468</v>
      </c>
      <c r="K6296" t="s">
        <v>3624</v>
      </c>
      <c r="L6296" t="s">
        <v>7469</v>
      </c>
      <c r="M6296">
        <v>8.6</v>
      </c>
      <c r="N6296">
        <v>17.5</v>
      </c>
      <c r="O6296">
        <v>10</v>
      </c>
      <c r="S6296" t="b">
        <v>0</v>
      </c>
      <c r="T6296" t="b">
        <v>0</v>
      </c>
      <c r="U6296" t="b">
        <v>0</v>
      </c>
      <c r="V6296">
        <v>36000</v>
      </c>
      <c r="W6296">
        <v>25000</v>
      </c>
      <c r="X6296">
        <v>2.34</v>
      </c>
      <c r="Y6296">
        <v>44148</v>
      </c>
      <c r="Z6296">
        <v>1.95</v>
      </c>
    </row>
    <row r="6297" spans="1:26">
      <c r="A6297">
        <v>207699095</v>
      </c>
      <c r="B6297" t="s">
        <v>5267</v>
      </c>
      <c r="C6297" t="s">
        <v>3597</v>
      </c>
      <c r="D6297" t="s">
        <v>3698</v>
      </c>
      <c r="E6297" t="s">
        <v>3944</v>
      </c>
      <c r="F6297" t="s">
        <v>3753</v>
      </c>
      <c r="G6297">
        <v>207699095</v>
      </c>
      <c r="I6297" t="s">
        <v>3601</v>
      </c>
      <c r="J6297" t="s">
        <v>7468</v>
      </c>
      <c r="K6297" t="s">
        <v>3624</v>
      </c>
      <c r="L6297" t="s">
        <v>5360</v>
      </c>
      <c r="M6297">
        <v>9</v>
      </c>
      <c r="N6297">
        <v>17.5</v>
      </c>
      <c r="O6297">
        <v>11.5</v>
      </c>
      <c r="S6297" t="b">
        <v>0</v>
      </c>
      <c r="T6297" t="b">
        <v>0</v>
      </c>
      <c r="U6297" t="b">
        <v>0</v>
      </c>
      <c r="V6297">
        <v>36000</v>
      </c>
      <c r="W6297">
        <v>28000</v>
      </c>
      <c r="X6297">
        <v>2.75</v>
      </c>
      <c r="Y6297">
        <v>47870</v>
      </c>
      <c r="Z6297">
        <v>2.23</v>
      </c>
    </row>
    <row r="6298" spans="1:26">
      <c r="A6298">
        <v>207699106</v>
      </c>
      <c r="B6298" t="s">
        <v>5352</v>
      </c>
      <c r="C6298" t="s">
        <v>3597</v>
      </c>
      <c r="D6298" t="s">
        <v>3698</v>
      </c>
      <c r="E6298" t="s">
        <v>3944</v>
      </c>
      <c r="F6298" t="s">
        <v>3710</v>
      </c>
      <c r="G6298">
        <v>207699106</v>
      </c>
      <c r="I6298" t="s">
        <v>3711</v>
      </c>
      <c r="J6298" t="s">
        <v>7467</v>
      </c>
      <c r="M6298">
        <v>12.45</v>
      </c>
      <c r="N6298">
        <v>20.399999999999999</v>
      </c>
      <c r="O6298">
        <v>11</v>
      </c>
      <c r="S6298" t="b">
        <v>0</v>
      </c>
      <c r="T6298" t="b">
        <v>0</v>
      </c>
      <c r="U6298" t="b">
        <v>1</v>
      </c>
      <c r="V6298">
        <v>36000</v>
      </c>
      <c r="W6298">
        <v>23000</v>
      </c>
      <c r="X6298">
        <v>2.6</v>
      </c>
      <c r="Y6298">
        <v>33500</v>
      </c>
      <c r="Z6298">
        <v>1.98</v>
      </c>
    </row>
    <row r="6299" spans="1:26">
      <c r="A6299">
        <v>207768732</v>
      </c>
      <c r="B6299" t="s">
        <v>5352</v>
      </c>
      <c r="C6299" t="s">
        <v>3597</v>
      </c>
      <c r="D6299" t="s">
        <v>3698</v>
      </c>
      <c r="E6299" t="s">
        <v>3944</v>
      </c>
      <c r="F6299" t="s">
        <v>3710</v>
      </c>
      <c r="G6299">
        <v>207768732</v>
      </c>
      <c r="I6299" t="s">
        <v>3711</v>
      </c>
      <c r="J6299" t="s">
        <v>7466</v>
      </c>
      <c r="M6299">
        <v>12</v>
      </c>
      <c r="N6299">
        <v>21.5</v>
      </c>
      <c r="O6299">
        <v>10.7</v>
      </c>
      <c r="S6299" t="b">
        <v>0</v>
      </c>
      <c r="T6299" t="b">
        <v>0</v>
      </c>
      <c r="U6299" t="b">
        <v>1</v>
      </c>
      <c r="V6299">
        <v>28000</v>
      </c>
      <c r="W6299">
        <v>17152</v>
      </c>
      <c r="X6299">
        <v>2.54</v>
      </c>
      <c r="Y6299">
        <v>25173</v>
      </c>
      <c r="Z6299">
        <v>2.09</v>
      </c>
    </row>
    <row r="6300" spans="1:26">
      <c r="A6300">
        <v>207768729</v>
      </c>
      <c r="B6300" t="s">
        <v>5352</v>
      </c>
      <c r="C6300" t="s">
        <v>3597</v>
      </c>
      <c r="D6300" t="s">
        <v>3698</v>
      </c>
      <c r="E6300" t="s">
        <v>3944</v>
      </c>
      <c r="F6300" t="s">
        <v>3710</v>
      </c>
      <c r="G6300">
        <v>207768729</v>
      </c>
      <c r="I6300" t="s">
        <v>3711</v>
      </c>
      <c r="J6300" t="s">
        <v>7465</v>
      </c>
      <c r="M6300">
        <v>12</v>
      </c>
      <c r="N6300">
        <v>20.5</v>
      </c>
      <c r="O6300">
        <v>10</v>
      </c>
      <c r="S6300" t="b">
        <v>0</v>
      </c>
      <c r="T6300" t="b">
        <v>0</v>
      </c>
      <c r="U6300" t="b">
        <v>1</v>
      </c>
      <c r="V6300">
        <v>18750</v>
      </c>
      <c r="W6300">
        <v>11000</v>
      </c>
      <c r="X6300">
        <v>2.6</v>
      </c>
      <c r="Y6300">
        <v>20500</v>
      </c>
      <c r="Z6300">
        <v>2.35</v>
      </c>
    </row>
    <row r="6301" spans="1:26">
      <c r="A6301">
        <v>204330673</v>
      </c>
      <c r="B6301" t="s">
        <v>7464</v>
      </c>
      <c r="C6301" t="s">
        <v>3597</v>
      </c>
      <c r="D6301" t="s">
        <v>3698</v>
      </c>
      <c r="E6301" t="s">
        <v>3944</v>
      </c>
      <c r="F6301" t="s">
        <v>3718</v>
      </c>
      <c r="G6301">
        <v>204330673</v>
      </c>
      <c r="I6301" t="s">
        <v>3711</v>
      </c>
      <c r="J6301" t="s">
        <v>7463</v>
      </c>
      <c r="K6301" t="s">
        <v>3688</v>
      </c>
      <c r="M6301">
        <v>11.3</v>
      </c>
      <c r="N6301">
        <v>19</v>
      </c>
      <c r="O6301">
        <v>11</v>
      </c>
      <c r="S6301" t="b">
        <v>0</v>
      </c>
      <c r="T6301" t="b">
        <v>0</v>
      </c>
      <c r="U6301" t="b">
        <v>0</v>
      </c>
      <c r="V6301">
        <v>36000</v>
      </c>
      <c r="W6301">
        <v>24600</v>
      </c>
      <c r="X6301">
        <v>2.7</v>
      </c>
      <c r="Y6301">
        <v>39296</v>
      </c>
      <c r="Z6301">
        <v>2.19</v>
      </c>
    </row>
    <row r="6302" spans="1:26">
      <c r="A6302">
        <v>9920055</v>
      </c>
      <c r="B6302" t="s">
        <v>5916</v>
      </c>
      <c r="C6302" t="s">
        <v>3597</v>
      </c>
      <c r="D6302" t="s">
        <v>3698</v>
      </c>
      <c r="E6302" t="s">
        <v>3944</v>
      </c>
      <c r="F6302" t="s">
        <v>3650</v>
      </c>
      <c r="G6302">
        <v>9920055</v>
      </c>
      <c r="I6302" t="s">
        <v>3711</v>
      </c>
      <c r="J6302" t="s">
        <v>7463</v>
      </c>
      <c r="K6302" t="s">
        <v>3653</v>
      </c>
      <c r="M6302">
        <v>13.5</v>
      </c>
      <c r="N6302">
        <v>21.5</v>
      </c>
      <c r="O6302">
        <v>10.5</v>
      </c>
      <c r="S6302" t="b">
        <v>0</v>
      </c>
      <c r="T6302" t="b">
        <v>0</v>
      </c>
      <c r="U6302" t="b">
        <v>0</v>
      </c>
      <c r="V6302">
        <v>36000</v>
      </c>
      <c r="W6302">
        <v>23200</v>
      </c>
      <c r="X6302">
        <v>2.78</v>
      </c>
      <c r="Y6302">
        <v>38125</v>
      </c>
      <c r="Z6302">
        <v>2.0299999999999998</v>
      </c>
    </row>
    <row r="6303" spans="1:26">
      <c r="A6303">
        <v>201771988</v>
      </c>
      <c r="B6303" t="s">
        <v>3630</v>
      </c>
      <c r="C6303" t="s">
        <v>3597</v>
      </c>
      <c r="D6303" t="s">
        <v>3698</v>
      </c>
      <c r="E6303" t="s">
        <v>3944</v>
      </c>
      <c r="F6303" t="s">
        <v>3650</v>
      </c>
      <c r="G6303">
        <v>201771988</v>
      </c>
      <c r="I6303" t="s">
        <v>3711</v>
      </c>
      <c r="J6303" t="s">
        <v>7462</v>
      </c>
      <c r="K6303" t="s">
        <v>3653</v>
      </c>
      <c r="M6303">
        <v>13</v>
      </c>
      <c r="N6303">
        <v>22</v>
      </c>
      <c r="O6303">
        <v>10.4</v>
      </c>
      <c r="S6303" t="b">
        <v>0</v>
      </c>
      <c r="T6303" t="b">
        <v>0</v>
      </c>
      <c r="U6303" t="b">
        <v>0</v>
      </c>
      <c r="V6303">
        <v>28000</v>
      </c>
      <c r="W6303">
        <v>18000</v>
      </c>
      <c r="X6303">
        <v>2.75</v>
      </c>
      <c r="Y6303">
        <v>31054</v>
      </c>
      <c r="Z6303">
        <v>2.1800000000000002</v>
      </c>
    </row>
    <row r="6304" spans="1:26">
      <c r="A6304">
        <v>208106805</v>
      </c>
      <c r="B6304" t="s">
        <v>5416</v>
      </c>
      <c r="C6304" t="s">
        <v>3597</v>
      </c>
      <c r="D6304" t="s">
        <v>3698</v>
      </c>
      <c r="E6304" t="s">
        <v>5424</v>
      </c>
      <c r="F6304" t="s">
        <v>3710</v>
      </c>
      <c r="G6304">
        <v>208106805</v>
      </c>
      <c r="I6304" t="s">
        <v>3711</v>
      </c>
      <c r="J6304" t="s">
        <v>7461</v>
      </c>
      <c r="K6304" t="s">
        <v>3725</v>
      </c>
      <c r="M6304">
        <v>11.85</v>
      </c>
      <c r="N6304">
        <v>21.65</v>
      </c>
      <c r="O6304">
        <v>10.35</v>
      </c>
      <c r="S6304" t="b">
        <v>0</v>
      </c>
      <c r="T6304" t="b">
        <v>0</v>
      </c>
      <c r="U6304" t="b">
        <v>1</v>
      </c>
      <c r="V6304">
        <v>28000</v>
      </c>
      <c r="W6304">
        <v>16000</v>
      </c>
      <c r="X6304">
        <v>2.61</v>
      </c>
      <c r="Y6304">
        <v>22987</v>
      </c>
      <c r="Z6304">
        <v>2</v>
      </c>
    </row>
    <row r="6305" spans="1:26">
      <c r="A6305">
        <v>208106790</v>
      </c>
      <c r="B6305" t="s">
        <v>5416</v>
      </c>
      <c r="C6305" t="s">
        <v>3597</v>
      </c>
      <c r="D6305" t="s">
        <v>3698</v>
      </c>
      <c r="E6305" t="s">
        <v>5436</v>
      </c>
      <c r="F6305" t="s">
        <v>3710</v>
      </c>
      <c r="G6305">
        <v>208106790</v>
      </c>
      <c r="I6305" t="s">
        <v>3711</v>
      </c>
      <c r="J6305" t="s">
        <v>7461</v>
      </c>
      <c r="K6305" t="s">
        <v>3725</v>
      </c>
      <c r="M6305">
        <v>11.85</v>
      </c>
      <c r="N6305">
        <v>21.65</v>
      </c>
      <c r="O6305">
        <v>10.35</v>
      </c>
      <c r="S6305" t="b">
        <v>0</v>
      </c>
      <c r="T6305" t="b">
        <v>0</v>
      </c>
      <c r="U6305" t="b">
        <v>1</v>
      </c>
      <c r="V6305">
        <v>28000</v>
      </c>
      <c r="W6305">
        <v>16000</v>
      </c>
      <c r="X6305">
        <v>2.61</v>
      </c>
      <c r="Y6305">
        <v>22987</v>
      </c>
      <c r="Z6305">
        <v>2</v>
      </c>
    </row>
    <row r="6306" spans="1:26">
      <c r="A6306">
        <v>208106820</v>
      </c>
      <c r="B6306" t="s">
        <v>5416</v>
      </c>
      <c r="C6306" t="s">
        <v>3597</v>
      </c>
      <c r="D6306" t="s">
        <v>3698</v>
      </c>
      <c r="E6306" t="s">
        <v>5437</v>
      </c>
      <c r="F6306" t="s">
        <v>3710</v>
      </c>
      <c r="G6306">
        <v>208106820</v>
      </c>
      <c r="I6306" t="s">
        <v>3711</v>
      </c>
      <c r="J6306" t="s">
        <v>7461</v>
      </c>
      <c r="K6306" t="s">
        <v>3725</v>
      </c>
      <c r="M6306">
        <v>11.85</v>
      </c>
      <c r="N6306">
        <v>21.65</v>
      </c>
      <c r="O6306">
        <v>10.35</v>
      </c>
      <c r="S6306" t="b">
        <v>0</v>
      </c>
      <c r="T6306" t="b">
        <v>0</v>
      </c>
      <c r="U6306" t="b">
        <v>1</v>
      </c>
      <c r="V6306">
        <v>28000</v>
      </c>
      <c r="W6306">
        <v>16000</v>
      </c>
      <c r="X6306">
        <v>2.61</v>
      </c>
      <c r="Y6306">
        <v>22987</v>
      </c>
      <c r="Z6306">
        <v>2</v>
      </c>
    </row>
    <row r="6307" spans="1:26">
      <c r="A6307">
        <v>208106835</v>
      </c>
      <c r="B6307" t="s">
        <v>5416</v>
      </c>
      <c r="C6307" t="s">
        <v>3597</v>
      </c>
      <c r="D6307" t="s">
        <v>3698</v>
      </c>
      <c r="E6307" t="s">
        <v>5438</v>
      </c>
      <c r="F6307" t="s">
        <v>3710</v>
      </c>
      <c r="G6307">
        <v>208106835</v>
      </c>
      <c r="I6307" t="s">
        <v>3711</v>
      </c>
      <c r="J6307" t="s">
        <v>7461</v>
      </c>
      <c r="K6307" t="s">
        <v>3725</v>
      </c>
      <c r="M6307">
        <v>11.85</v>
      </c>
      <c r="N6307">
        <v>21.65</v>
      </c>
      <c r="O6307">
        <v>10.35</v>
      </c>
      <c r="S6307" t="b">
        <v>0</v>
      </c>
      <c r="T6307" t="b">
        <v>0</v>
      </c>
      <c r="U6307" t="b">
        <v>1</v>
      </c>
      <c r="V6307">
        <v>28000</v>
      </c>
      <c r="W6307">
        <v>16000</v>
      </c>
      <c r="X6307">
        <v>2.61</v>
      </c>
      <c r="Y6307">
        <v>22987</v>
      </c>
      <c r="Z6307">
        <v>2</v>
      </c>
    </row>
    <row r="6308" spans="1:26">
      <c r="A6308">
        <v>208106850</v>
      </c>
      <c r="B6308" t="s">
        <v>5416</v>
      </c>
      <c r="C6308" t="s">
        <v>3597</v>
      </c>
      <c r="D6308" t="s">
        <v>3698</v>
      </c>
      <c r="E6308" t="s">
        <v>5439</v>
      </c>
      <c r="F6308" t="s">
        <v>3710</v>
      </c>
      <c r="G6308">
        <v>208106850</v>
      </c>
      <c r="I6308" t="s">
        <v>3711</v>
      </c>
      <c r="J6308" t="s">
        <v>7461</v>
      </c>
      <c r="K6308" t="s">
        <v>3725</v>
      </c>
      <c r="M6308">
        <v>11.85</v>
      </c>
      <c r="N6308">
        <v>21.65</v>
      </c>
      <c r="O6308">
        <v>10.35</v>
      </c>
      <c r="S6308" t="b">
        <v>0</v>
      </c>
      <c r="T6308" t="b">
        <v>0</v>
      </c>
      <c r="U6308" t="b">
        <v>1</v>
      </c>
      <c r="V6308">
        <v>28000</v>
      </c>
      <c r="W6308">
        <v>16000</v>
      </c>
      <c r="X6308">
        <v>2.61</v>
      </c>
      <c r="Y6308">
        <v>22987</v>
      </c>
      <c r="Z6308">
        <v>2</v>
      </c>
    </row>
    <row r="6309" spans="1:26">
      <c r="A6309">
        <v>208106802</v>
      </c>
      <c r="B6309" t="s">
        <v>5416</v>
      </c>
      <c r="C6309" t="s">
        <v>3597</v>
      </c>
      <c r="D6309" t="s">
        <v>3698</v>
      </c>
      <c r="E6309" t="s">
        <v>5424</v>
      </c>
      <c r="F6309" t="s">
        <v>3710</v>
      </c>
      <c r="G6309">
        <v>208106802</v>
      </c>
      <c r="I6309" t="s">
        <v>3711</v>
      </c>
      <c r="J6309" t="s">
        <v>7460</v>
      </c>
      <c r="K6309" t="s">
        <v>3725</v>
      </c>
      <c r="M6309">
        <v>12.8</v>
      </c>
      <c r="N6309">
        <v>22.6</v>
      </c>
      <c r="O6309">
        <v>10.75</v>
      </c>
      <c r="S6309" t="b">
        <v>0</v>
      </c>
      <c r="T6309" t="b">
        <v>0</v>
      </c>
      <c r="U6309" t="b">
        <v>1</v>
      </c>
      <c r="V6309">
        <v>24000</v>
      </c>
      <c r="W6309">
        <v>16700</v>
      </c>
      <c r="X6309">
        <v>3.2</v>
      </c>
      <c r="Y6309">
        <v>21321</v>
      </c>
      <c r="Z6309">
        <v>2.23</v>
      </c>
    </row>
    <row r="6310" spans="1:26">
      <c r="A6310">
        <v>208106787</v>
      </c>
      <c r="B6310" t="s">
        <v>5416</v>
      </c>
      <c r="C6310" t="s">
        <v>3597</v>
      </c>
      <c r="D6310" t="s">
        <v>3698</v>
      </c>
      <c r="E6310" t="s">
        <v>5436</v>
      </c>
      <c r="F6310" t="s">
        <v>3710</v>
      </c>
      <c r="G6310">
        <v>208106787</v>
      </c>
      <c r="I6310" t="s">
        <v>3711</v>
      </c>
      <c r="J6310" t="s">
        <v>7460</v>
      </c>
      <c r="K6310" t="s">
        <v>3725</v>
      </c>
      <c r="M6310">
        <v>12.8</v>
      </c>
      <c r="N6310">
        <v>22.6</v>
      </c>
      <c r="O6310">
        <v>10.75</v>
      </c>
      <c r="S6310" t="b">
        <v>0</v>
      </c>
      <c r="T6310" t="b">
        <v>0</v>
      </c>
      <c r="U6310" t="b">
        <v>1</v>
      </c>
      <c r="V6310">
        <v>24000</v>
      </c>
      <c r="W6310">
        <v>16700</v>
      </c>
      <c r="X6310">
        <v>3.2</v>
      </c>
      <c r="Y6310">
        <v>21321</v>
      </c>
      <c r="Z6310">
        <v>2.23</v>
      </c>
    </row>
    <row r="6311" spans="1:26">
      <c r="A6311">
        <v>208106817</v>
      </c>
      <c r="B6311" t="s">
        <v>5416</v>
      </c>
      <c r="C6311" t="s">
        <v>3597</v>
      </c>
      <c r="D6311" t="s">
        <v>3698</v>
      </c>
      <c r="E6311" t="s">
        <v>5437</v>
      </c>
      <c r="F6311" t="s">
        <v>3710</v>
      </c>
      <c r="G6311">
        <v>208106817</v>
      </c>
      <c r="I6311" t="s">
        <v>3711</v>
      </c>
      <c r="J6311" t="s">
        <v>7460</v>
      </c>
      <c r="K6311" t="s">
        <v>3725</v>
      </c>
      <c r="M6311">
        <v>12.8</v>
      </c>
      <c r="N6311">
        <v>22.6</v>
      </c>
      <c r="O6311">
        <v>10.75</v>
      </c>
      <c r="S6311" t="b">
        <v>0</v>
      </c>
      <c r="T6311" t="b">
        <v>0</v>
      </c>
      <c r="U6311" t="b">
        <v>1</v>
      </c>
      <c r="V6311">
        <v>24000</v>
      </c>
      <c r="W6311">
        <v>16700</v>
      </c>
      <c r="X6311">
        <v>3.2</v>
      </c>
      <c r="Y6311">
        <v>21321</v>
      </c>
      <c r="Z6311">
        <v>2.23</v>
      </c>
    </row>
    <row r="6312" spans="1:26">
      <c r="A6312">
        <v>208106832</v>
      </c>
      <c r="B6312" t="s">
        <v>5416</v>
      </c>
      <c r="C6312" t="s">
        <v>3597</v>
      </c>
      <c r="D6312" t="s">
        <v>3698</v>
      </c>
      <c r="E6312" t="s">
        <v>5438</v>
      </c>
      <c r="F6312" t="s">
        <v>3710</v>
      </c>
      <c r="G6312">
        <v>208106832</v>
      </c>
      <c r="I6312" t="s">
        <v>3711</v>
      </c>
      <c r="J6312" t="s">
        <v>7460</v>
      </c>
      <c r="K6312" t="s">
        <v>3725</v>
      </c>
      <c r="M6312">
        <v>12.8</v>
      </c>
      <c r="N6312">
        <v>22.6</v>
      </c>
      <c r="O6312">
        <v>10.75</v>
      </c>
      <c r="S6312" t="b">
        <v>0</v>
      </c>
      <c r="T6312" t="b">
        <v>0</v>
      </c>
      <c r="U6312" t="b">
        <v>1</v>
      </c>
      <c r="V6312">
        <v>24000</v>
      </c>
      <c r="W6312">
        <v>16700</v>
      </c>
      <c r="X6312">
        <v>3.2</v>
      </c>
      <c r="Y6312">
        <v>21321</v>
      </c>
      <c r="Z6312">
        <v>2.23</v>
      </c>
    </row>
    <row r="6313" spans="1:26">
      <c r="A6313">
        <v>208106847</v>
      </c>
      <c r="B6313" t="s">
        <v>5416</v>
      </c>
      <c r="C6313" t="s">
        <v>3597</v>
      </c>
      <c r="D6313" t="s">
        <v>3698</v>
      </c>
      <c r="E6313" t="s">
        <v>5439</v>
      </c>
      <c r="F6313" t="s">
        <v>3710</v>
      </c>
      <c r="G6313">
        <v>208106847</v>
      </c>
      <c r="I6313" t="s">
        <v>3711</v>
      </c>
      <c r="J6313" t="s">
        <v>7460</v>
      </c>
      <c r="K6313" t="s">
        <v>3725</v>
      </c>
      <c r="M6313">
        <v>12.8</v>
      </c>
      <c r="N6313">
        <v>22.6</v>
      </c>
      <c r="O6313">
        <v>10.75</v>
      </c>
      <c r="S6313" t="b">
        <v>0</v>
      </c>
      <c r="T6313" t="b">
        <v>0</v>
      </c>
      <c r="U6313" t="b">
        <v>1</v>
      </c>
      <c r="V6313">
        <v>24000</v>
      </c>
      <c r="W6313">
        <v>16700</v>
      </c>
      <c r="X6313">
        <v>3.2</v>
      </c>
      <c r="Y6313">
        <v>21321</v>
      </c>
      <c r="Z6313">
        <v>2.23</v>
      </c>
    </row>
    <row r="6314" spans="1:26">
      <c r="A6314">
        <v>208106799</v>
      </c>
      <c r="B6314" t="s">
        <v>5416</v>
      </c>
      <c r="C6314" t="s">
        <v>3597</v>
      </c>
      <c r="D6314" t="s">
        <v>3698</v>
      </c>
      <c r="E6314" t="s">
        <v>5424</v>
      </c>
      <c r="F6314" t="s">
        <v>3710</v>
      </c>
      <c r="G6314">
        <v>208106799</v>
      </c>
      <c r="I6314" t="s">
        <v>3711</v>
      </c>
      <c r="J6314" t="s">
        <v>7459</v>
      </c>
      <c r="K6314" t="s">
        <v>3725</v>
      </c>
      <c r="M6314">
        <v>12.65</v>
      </c>
      <c r="N6314">
        <v>20.75</v>
      </c>
      <c r="O6314">
        <v>10.7</v>
      </c>
      <c r="S6314" t="b">
        <v>0</v>
      </c>
      <c r="T6314" t="b">
        <v>0</v>
      </c>
      <c r="U6314" t="b">
        <v>1</v>
      </c>
      <c r="V6314">
        <v>18000</v>
      </c>
      <c r="W6314">
        <v>11400</v>
      </c>
      <c r="X6314">
        <v>2.91</v>
      </c>
      <c r="Y6314">
        <v>15600</v>
      </c>
      <c r="Z6314">
        <v>2.31</v>
      </c>
    </row>
    <row r="6315" spans="1:26">
      <c r="A6315">
        <v>208106784</v>
      </c>
      <c r="B6315" t="s">
        <v>5416</v>
      </c>
      <c r="C6315" t="s">
        <v>3597</v>
      </c>
      <c r="D6315" t="s">
        <v>3698</v>
      </c>
      <c r="E6315" t="s">
        <v>5436</v>
      </c>
      <c r="F6315" t="s">
        <v>3710</v>
      </c>
      <c r="G6315">
        <v>208106784</v>
      </c>
      <c r="I6315" t="s">
        <v>3711</v>
      </c>
      <c r="J6315" t="s">
        <v>7459</v>
      </c>
      <c r="K6315" t="s">
        <v>3725</v>
      </c>
      <c r="M6315">
        <v>12.65</v>
      </c>
      <c r="N6315">
        <v>20.75</v>
      </c>
      <c r="O6315">
        <v>10.7</v>
      </c>
      <c r="S6315" t="b">
        <v>0</v>
      </c>
      <c r="T6315" t="b">
        <v>0</v>
      </c>
      <c r="U6315" t="b">
        <v>1</v>
      </c>
      <c r="V6315">
        <v>18000</v>
      </c>
      <c r="W6315">
        <v>11400</v>
      </c>
      <c r="X6315">
        <v>2.91</v>
      </c>
      <c r="Y6315">
        <v>15600</v>
      </c>
      <c r="Z6315">
        <v>2.31</v>
      </c>
    </row>
    <row r="6316" spans="1:26">
      <c r="A6316">
        <v>208106814</v>
      </c>
      <c r="B6316" t="s">
        <v>5416</v>
      </c>
      <c r="C6316" t="s">
        <v>3597</v>
      </c>
      <c r="D6316" t="s">
        <v>3698</v>
      </c>
      <c r="E6316" t="s">
        <v>5437</v>
      </c>
      <c r="F6316" t="s">
        <v>3710</v>
      </c>
      <c r="G6316">
        <v>208106814</v>
      </c>
      <c r="I6316" t="s">
        <v>3711</v>
      </c>
      <c r="J6316" t="s">
        <v>7459</v>
      </c>
      <c r="K6316" t="s">
        <v>3725</v>
      </c>
      <c r="M6316">
        <v>12.65</v>
      </c>
      <c r="N6316">
        <v>20.75</v>
      </c>
      <c r="O6316">
        <v>10.7</v>
      </c>
      <c r="S6316" t="b">
        <v>0</v>
      </c>
      <c r="T6316" t="b">
        <v>0</v>
      </c>
      <c r="U6316" t="b">
        <v>1</v>
      </c>
      <c r="V6316">
        <v>18000</v>
      </c>
      <c r="W6316">
        <v>11400</v>
      </c>
      <c r="X6316">
        <v>2.91</v>
      </c>
      <c r="Y6316">
        <v>15600</v>
      </c>
      <c r="Z6316">
        <v>2.31</v>
      </c>
    </row>
    <row r="6317" spans="1:26">
      <c r="A6317">
        <v>208106829</v>
      </c>
      <c r="B6317" t="s">
        <v>5416</v>
      </c>
      <c r="C6317" t="s">
        <v>3597</v>
      </c>
      <c r="D6317" t="s">
        <v>3698</v>
      </c>
      <c r="E6317" t="s">
        <v>5438</v>
      </c>
      <c r="F6317" t="s">
        <v>3710</v>
      </c>
      <c r="G6317">
        <v>208106829</v>
      </c>
      <c r="I6317" t="s">
        <v>3711</v>
      </c>
      <c r="J6317" t="s">
        <v>7459</v>
      </c>
      <c r="K6317" t="s">
        <v>3725</v>
      </c>
      <c r="M6317">
        <v>12.65</v>
      </c>
      <c r="N6317">
        <v>20.75</v>
      </c>
      <c r="O6317">
        <v>10.7</v>
      </c>
      <c r="S6317" t="b">
        <v>0</v>
      </c>
      <c r="T6317" t="b">
        <v>0</v>
      </c>
      <c r="U6317" t="b">
        <v>1</v>
      </c>
      <c r="V6317">
        <v>18000</v>
      </c>
      <c r="W6317">
        <v>11400</v>
      </c>
      <c r="X6317">
        <v>2.91</v>
      </c>
      <c r="Y6317">
        <v>15600</v>
      </c>
      <c r="Z6317">
        <v>2.31</v>
      </c>
    </row>
    <row r="6318" spans="1:26">
      <c r="A6318">
        <v>208106844</v>
      </c>
      <c r="B6318" t="s">
        <v>5416</v>
      </c>
      <c r="C6318" t="s">
        <v>3597</v>
      </c>
      <c r="D6318" t="s">
        <v>3698</v>
      </c>
      <c r="E6318" t="s">
        <v>5439</v>
      </c>
      <c r="F6318" t="s">
        <v>3710</v>
      </c>
      <c r="G6318">
        <v>208106844</v>
      </c>
      <c r="I6318" t="s">
        <v>3711</v>
      </c>
      <c r="J6318" t="s">
        <v>7459</v>
      </c>
      <c r="K6318" t="s">
        <v>3725</v>
      </c>
      <c r="M6318">
        <v>12.65</v>
      </c>
      <c r="N6318">
        <v>20.75</v>
      </c>
      <c r="O6318">
        <v>10.7</v>
      </c>
      <c r="S6318" t="b">
        <v>0</v>
      </c>
      <c r="T6318" t="b">
        <v>0</v>
      </c>
      <c r="U6318" t="b">
        <v>1</v>
      </c>
      <c r="V6318">
        <v>18000</v>
      </c>
      <c r="W6318">
        <v>11400</v>
      </c>
      <c r="X6318">
        <v>2.91</v>
      </c>
      <c r="Y6318">
        <v>15600</v>
      </c>
      <c r="Z6318">
        <v>2.31</v>
      </c>
    </row>
    <row r="6319" spans="1:26">
      <c r="A6319">
        <v>206733681</v>
      </c>
      <c r="B6319" t="s">
        <v>7448</v>
      </c>
      <c r="C6319" t="s">
        <v>3597</v>
      </c>
      <c r="D6319" t="s">
        <v>7449</v>
      </c>
      <c r="E6319" t="s">
        <v>7452</v>
      </c>
      <c r="F6319" t="s">
        <v>3621</v>
      </c>
      <c r="G6319">
        <v>206733681</v>
      </c>
      <c r="I6319" t="s">
        <v>3622</v>
      </c>
      <c r="J6319" t="s">
        <v>7457</v>
      </c>
      <c r="K6319" t="s">
        <v>3653</v>
      </c>
      <c r="L6319" t="s">
        <v>7458</v>
      </c>
      <c r="M6319">
        <v>12.5</v>
      </c>
      <c r="N6319">
        <v>21</v>
      </c>
      <c r="O6319">
        <v>10.5</v>
      </c>
      <c r="S6319" t="b">
        <v>0</v>
      </c>
      <c r="T6319" t="b">
        <v>0</v>
      </c>
      <c r="U6319" t="b">
        <v>0</v>
      </c>
      <c r="V6319">
        <v>23400</v>
      </c>
      <c r="W6319">
        <v>14500</v>
      </c>
      <c r="X6319">
        <v>2.4700000000000002</v>
      </c>
      <c r="Y6319">
        <v>20250</v>
      </c>
      <c r="Z6319">
        <v>2.12</v>
      </c>
    </row>
    <row r="6320" spans="1:26">
      <c r="A6320">
        <v>206733680</v>
      </c>
      <c r="B6320" t="s">
        <v>7448</v>
      </c>
      <c r="C6320" t="s">
        <v>3597</v>
      </c>
      <c r="D6320" t="s">
        <v>7449</v>
      </c>
      <c r="E6320" t="s">
        <v>7452</v>
      </c>
      <c r="F6320" t="s">
        <v>3621</v>
      </c>
      <c r="G6320">
        <v>206733680</v>
      </c>
      <c r="I6320" t="s">
        <v>3622</v>
      </c>
      <c r="J6320" t="s">
        <v>7455</v>
      </c>
      <c r="K6320" t="s">
        <v>3653</v>
      </c>
      <c r="L6320" t="s">
        <v>7456</v>
      </c>
      <c r="M6320">
        <v>13</v>
      </c>
      <c r="N6320">
        <v>23.3</v>
      </c>
      <c r="O6320">
        <v>11.6</v>
      </c>
      <c r="S6320" t="b">
        <v>0</v>
      </c>
      <c r="T6320" t="b">
        <v>0</v>
      </c>
      <c r="U6320" t="b">
        <v>0</v>
      </c>
      <c r="V6320">
        <v>18000</v>
      </c>
      <c r="W6320">
        <v>11600</v>
      </c>
      <c r="X6320">
        <v>2.7</v>
      </c>
      <c r="Y6320">
        <v>14960</v>
      </c>
      <c r="Z6320">
        <v>2.2799999999999998</v>
      </c>
    </row>
    <row r="6321" spans="1:26">
      <c r="A6321">
        <v>206733678</v>
      </c>
      <c r="B6321" t="s">
        <v>7448</v>
      </c>
      <c r="C6321" t="s">
        <v>3597</v>
      </c>
      <c r="D6321" t="s">
        <v>7449</v>
      </c>
      <c r="E6321" t="s">
        <v>7452</v>
      </c>
      <c r="F6321" t="s">
        <v>3621</v>
      </c>
      <c r="G6321">
        <v>206733678</v>
      </c>
      <c r="I6321" t="s">
        <v>3622</v>
      </c>
      <c r="J6321" t="s">
        <v>7453</v>
      </c>
      <c r="K6321" t="s">
        <v>3653</v>
      </c>
      <c r="L6321" t="s">
        <v>7454</v>
      </c>
      <c r="M6321">
        <v>13</v>
      </c>
      <c r="N6321">
        <v>22</v>
      </c>
      <c r="O6321">
        <v>10.5</v>
      </c>
      <c r="S6321" t="b">
        <v>0</v>
      </c>
      <c r="T6321" t="b">
        <v>0</v>
      </c>
      <c r="U6321" t="b">
        <v>0</v>
      </c>
      <c r="V6321">
        <v>12000</v>
      </c>
      <c r="W6321">
        <v>7500</v>
      </c>
      <c r="X6321">
        <v>2.71</v>
      </c>
      <c r="Y6321">
        <v>10990</v>
      </c>
      <c r="Z6321">
        <v>2.12</v>
      </c>
    </row>
    <row r="6322" spans="1:26">
      <c r="A6322">
        <v>209457663</v>
      </c>
      <c r="B6322" t="s">
        <v>7448</v>
      </c>
      <c r="C6322" t="s">
        <v>3597</v>
      </c>
      <c r="D6322" t="s">
        <v>7449</v>
      </c>
      <c r="E6322" t="s">
        <v>7449</v>
      </c>
      <c r="F6322" t="s">
        <v>3621</v>
      </c>
      <c r="G6322">
        <v>209457663</v>
      </c>
      <c r="I6322" t="s">
        <v>3622</v>
      </c>
      <c r="J6322" t="s">
        <v>7450</v>
      </c>
      <c r="K6322" t="s">
        <v>3653</v>
      </c>
      <c r="L6322" t="s">
        <v>7451</v>
      </c>
      <c r="M6322">
        <v>13</v>
      </c>
      <c r="N6322">
        <v>23</v>
      </c>
      <c r="O6322">
        <v>10</v>
      </c>
      <c r="S6322" t="b">
        <v>0</v>
      </c>
      <c r="T6322" t="b">
        <v>0</v>
      </c>
      <c r="U6322" t="b">
        <v>0</v>
      </c>
      <c r="V6322">
        <v>9000</v>
      </c>
      <c r="W6322">
        <v>9500</v>
      </c>
      <c r="X6322">
        <v>4.49</v>
      </c>
      <c r="Y6322">
        <v>9500</v>
      </c>
      <c r="Z6322">
        <v>2.96</v>
      </c>
    </row>
    <row r="6323" spans="1:26">
      <c r="A6323">
        <v>200059084</v>
      </c>
      <c r="B6323" t="s">
        <v>7447</v>
      </c>
      <c r="C6323" t="s">
        <v>3597</v>
      </c>
      <c r="D6323" t="s">
        <v>7441</v>
      </c>
      <c r="E6323" t="s">
        <v>7124</v>
      </c>
      <c r="F6323" t="s">
        <v>3650</v>
      </c>
      <c r="G6323">
        <v>200059084</v>
      </c>
      <c r="I6323" t="s">
        <v>3711</v>
      </c>
      <c r="J6323" t="s">
        <v>7444</v>
      </c>
      <c r="K6323" t="s">
        <v>3653</v>
      </c>
      <c r="M6323">
        <v>12.5</v>
      </c>
      <c r="N6323">
        <v>22</v>
      </c>
      <c r="O6323">
        <v>11</v>
      </c>
      <c r="S6323" t="b">
        <v>0</v>
      </c>
      <c r="T6323" t="b">
        <v>0</v>
      </c>
      <c r="U6323" t="b">
        <v>0</v>
      </c>
      <c r="V6323">
        <v>18000</v>
      </c>
      <c r="W6323">
        <v>12800</v>
      </c>
      <c r="X6323">
        <v>2.42</v>
      </c>
      <c r="Y6323">
        <v>16400</v>
      </c>
      <c r="Z6323">
        <v>2.42</v>
      </c>
    </row>
    <row r="6324" spans="1:26">
      <c r="A6324">
        <v>200059088</v>
      </c>
      <c r="B6324" t="s">
        <v>4992</v>
      </c>
      <c r="C6324" t="s">
        <v>3597</v>
      </c>
      <c r="D6324" t="s">
        <v>7441</v>
      </c>
      <c r="E6324" t="s">
        <v>7124</v>
      </c>
      <c r="F6324" t="s">
        <v>3650</v>
      </c>
      <c r="G6324">
        <v>200059088</v>
      </c>
      <c r="I6324" t="s">
        <v>3711</v>
      </c>
      <c r="J6324" t="s">
        <v>7446</v>
      </c>
      <c r="K6324" t="s">
        <v>3653</v>
      </c>
      <c r="M6324">
        <v>12.5</v>
      </c>
      <c r="N6324">
        <v>21</v>
      </c>
      <c r="O6324">
        <v>11.5</v>
      </c>
      <c r="S6324" t="b">
        <v>0</v>
      </c>
      <c r="T6324" t="b">
        <v>0</v>
      </c>
      <c r="U6324" t="b">
        <v>0</v>
      </c>
      <c r="V6324">
        <v>28400</v>
      </c>
      <c r="W6324">
        <v>18000</v>
      </c>
      <c r="X6324">
        <v>2.6</v>
      </c>
      <c r="Y6324">
        <v>24000</v>
      </c>
      <c r="Z6324">
        <v>3.13</v>
      </c>
    </row>
    <row r="6325" spans="1:26">
      <c r="A6325">
        <v>200059091</v>
      </c>
      <c r="B6325" t="s">
        <v>7445</v>
      </c>
      <c r="C6325" t="s">
        <v>3597</v>
      </c>
      <c r="D6325" t="s">
        <v>7441</v>
      </c>
      <c r="E6325" t="s">
        <v>6383</v>
      </c>
      <c r="F6325" t="s">
        <v>3650</v>
      </c>
      <c r="G6325">
        <v>200059091</v>
      </c>
      <c r="I6325" t="s">
        <v>3711</v>
      </c>
      <c r="J6325" t="s">
        <v>7442</v>
      </c>
      <c r="K6325" t="s">
        <v>3653</v>
      </c>
      <c r="M6325">
        <v>10.4</v>
      </c>
      <c r="N6325">
        <v>21</v>
      </c>
      <c r="O6325">
        <v>10.199999999999999</v>
      </c>
      <c r="S6325" t="b">
        <v>0</v>
      </c>
      <c r="T6325" t="b">
        <v>0</v>
      </c>
      <c r="U6325" t="b">
        <v>0</v>
      </c>
      <c r="V6325">
        <v>39000</v>
      </c>
      <c r="W6325">
        <v>29000</v>
      </c>
      <c r="X6325">
        <v>2.68</v>
      </c>
      <c r="Y6325">
        <v>31100</v>
      </c>
      <c r="Z6325">
        <v>2.5</v>
      </c>
    </row>
    <row r="6326" spans="1:26">
      <c r="A6326">
        <v>200059087</v>
      </c>
      <c r="B6326" t="s">
        <v>7445</v>
      </c>
      <c r="C6326" t="s">
        <v>3597</v>
      </c>
      <c r="D6326" t="s">
        <v>7441</v>
      </c>
      <c r="E6326" t="s">
        <v>6383</v>
      </c>
      <c r="F6326" t="s">
        <v>3710</v>
      </c>
      <c r="G6326">
        <v>200059087</v>
      </c>
      <c r="I6326" t="s">
        <v>3711</v>
      </c>
      <c r="J6326" t="s">
        <v>7446</v>
      </c>
      <c r="K6326" t="s">
        <v>3653</v>
      </c>
      <c r="M6326">
        <v>12.5</v>
      </c>
      <c r="N6326">
        <v>21</v>
      </c>
      <c r="O6326">
        <v>11.5</v>
      </c>
      <c r="S6326" t="b">
        <v>0</v>
      </c>
      <c r="T6326" t="b">
        <v>0</v>
      </c>
      <c r="U6326" t="b">
        <v>0</v>
      </c>
      <c r="V6326">
        <v>28400</v>
      </c>
      <c r="W6326">
        <v>18000</v>
      </c>
      <c r="X6326">
        <v>2.6</v>
      </c>
      <c r="Y6326">
        <v>24000</v>
      </c>
      <c r="Z6326">
        <v>3.13</v>
      </c>
    </row>
    <row r="6327" spans="1:26">
      <c r="A6327">
        <v>200059089</v>
      </c>
      <c r="B6327" t="s">
        <v>7445</v>
      </c>
      <c r="C6327" t="s">
        <v>3597</v>
      </c>
      <c r="D6327" t="s">
        <v>7441</v>
      </c>
      <c r="E6327" t="s">
        <v>6383</v>
      </c>
      <c r="F6327" t="s">
        <v>3650</v>
      </c>
      <c r="G6327">
        <v>200059089</v>
      </c>
      <c r="I6327" t="s">
        <v>3711</v>
      </c>
      <c r="J6327" t="s">
        <v>7443</v>
      </c>
      <c r="K6327" t="s">
        <v>3653</v>
      </c>
      <c r="M6327">
        <v>12.5</v>
      </c>
      <c r="N6327">
        <v>21</v>
      </c>
      <c r="O6327">
        <v>11.5</v>
      </c>
      <c r="S6327" t="b">
        <v>0</v>
      </c>
      <c r="T6327" t="b">
        <v>0</v>
      </c>
      <c r="U6327" t="b">
        <v>0</v>
      </c>
      <c r="V6327">
        <v>34000</v>
      </c>
      <c r="W6327">
        <v>20000</v>
      </c>
      <c r="X6327">
        <v>2.17</v>
      </c>
      <c r="Y6327">
        <v>27500</v>
      </c>
      <c r="Z6327">
        <v>2.73</v>
      </c>
    </row>
    <row r="6328" spans="1:26">
      <c r="A6328">
        <v>200059083</v>
      </c>
      <c r="B6328" t="s">
        <v>4972</v>
      </c>
      <c r="C6328" t="s">
        <v>3597</v>
      </c>
      <c r="D6328" t="s">
        <v>7441</v>
      </c>
      <c r="E6328" t="s">
        <v>6383</v>
      </c>
      <c r="F6328" t="s">
        <v>3650</v>
      </c>
      <c r="G6328">
        <v>200059083</v>
      </c>
      <c r="I6328" t="s">
        <v>3622</v>
      </c>
      <c r="J6328" t="s">
        <v>7444</v>
      </c>
      <c r="K6328" t="s">
        <v>3653</v>
      </c>
      <c r="M6328">
        <v>12.5</v>
      </c>
      <c r="N6328">
        <v>22</v>
      </c>
      <c r="O6328">
        <v>11</v>
      </c>
      <c r="S6328" t="b">
        <v>0</v>
      </c>
      <c r="T6328" t="b">
        <v>0</v>
      </c>
      <c r="U6328" t="b">
        <v>0</v>
      </c>
      <c r="V6328">
        <v>18000</v>
      </c>
      <c r="W6328">
        <v>12800</v>
      </c>
      <c r="X6328">
        <v>2.42</v>
      </c>
      <c r="Y6328">
        <v>16400</v>
      </c>
      <c r="Z6328">
        <v>2.42</v>
      </c>
    </row>
    <row r="6329" spans="1:26">
      <c r="A6329">
        <v>200059090</v>
      </c>
      <c r="B6329" t="s">
        <v>4992</v>
      </c>
      <c r="C6329" t="s">
        <v>3597</v>
      </c>
      <c r="D6329" t="s">
        <v>7441</v>
      </c>
      <c r="E6329" t="s">
        <v>7124</v>
      </c>
      <c r="F6329" t="s">
        <v>3650</v>
      </c>
      <c r="G6329">
        <v>200059090</v>
      </c>
      <c r="I6329" t="s">
        <v>3711</v>
      </c>
      <c r="J6329" t="s">
        <v>7443</v>
      </c>
      <c r="K6329" t="s">
        <v>3653</v>
      </c>
      <c r="M6329">
        <v>12.5</v>
      </c>
      <c r="N6329">
        <v>21</v>
      </c>
      <c r="O6329">
        <v>11.5</v>
      </c>
      <c r="S6329" t="b">
        <v>0</v>
      </c>
      <c r="T6329" t="b">
        <v>0</v>
      </c>
      <c r="U6329" t="b">
        <v>0</v>
      </c>
      <c r="V6329">
        <v>34000</v>
      </c>
      <c r="W6329">
        <v>20000</v>
      </c>
      <c r="X6329">
        <v>2.17</v>
      </c>
      <c r="Y6329">
        <v>27500</v>
      </c>
      <c r="Z6329">
        <v>2.73</v>
      </c>
    </row>
    <row r="6330" spans="1:26">
      <c r="A6330">
        <v>200059092</v>
      </c>
      <c r="B6330" t="s">
        <v>4992</v>
      </c>
      <c r="C6330" t="s">
        <v>3597</v>
      </c>
      <c r="D6330" t="s">
        <v>7441</v>
      </c>
      <c r="E6330" t="s">
        <v>7124</v>
      </c>
      <c r="F6330" t="s">
        <v>3650</v>
      </c>
      <c r="G6330">
        <v>200059092</v>
      </c>
      <c r="I6330" t="s">
        <v>3711</v>
      </c>
      <c r="J6330" t="s">
        <v>7442</v>
      </c>
      <c r="K6330" t="s">
        <v>3653</v>
      </c>
      <c r="M6330">
        <v>10.4</v>
      </c>
      <c r="N6330">
        <v>21</v>
      </c>
      <c r="O6330">
        <v>10.199999999999999</v>
      </c>
      <c r="S6330" t="b">
        <v>0</v>
      </c>
      <c r="T6330" t="b">
        <v>0</v>
      </c>
      <c r="U6330" t="b">
        <v>0</v>
      </c>
      <c r="V6330">
        <v>39000</v>
      </c>
      <c r="W6330">
        <v>29000</v>
      </c>
      <c r="X6330">
        <v>4.29</v>
      </c>
      <c r="Y6330">
        <v>31000</v>
      </c>
      <c r="Z6330">
        <v>4.07</v>
      </c>
    </row>
    <row r="6331" spans="1:26">
      <c r="A6331">
        <v>207036648</v>
      </c>
      <c r="B6331" t="s">
        <v>7436</v>
      </c>
      <c r="C6331" t="s">
        <v>3597</v>
      </c>
      <c r="D6331" t="s">
        <v>4624</v>
      </c>
      <c r="E6331" t="s">
        <v>4630</v>
      </c>
      <c r="F6331" t="s">
        <v>3600</v>
      </c>
      <c r="G6331">
        <v>207036648</v>
      </c>
      <c r="I6331" t="s">
        <v>3601</v>
      </c>
      <c r="J6331" t="s">
        <v>7440</v>
      </c>
      <c r="K6331" t="s">
        <v>3688</v>
      </c>
      <c r="L6331" t="s">
        <v>6276</v>
      </c>
      <c r="M6331">
        <v>8.5</v>
      </c>
      <c r="N6331">
        <v>17.5</v>
      </c>
      <c r="O6331">
        <v>10</v>
      </c>
      <c r="S6331" t="b">
        <v>0</v>
      </c>
      <c r="T6331" t="b">
        <v>0</v>
      </c>
      <c r="U6331" t="b">
        <v>0</v>
      </c>
      <c r="V6331">
        <v>56000</v>
      </c>
      <c r="W6331">
        <v>40000</v>
      </c>
      <c r="X6331">
        <v>2.34</v>
      </c>
      <c r="Y6331">
        <v>42000</v>
      </c>
      <c r="Z6331">
        <v>2.1</v>
      </c>
    </row>
    <row r="6332" spans="1:26">
      <c r="A6332">
        <v>207036646</v>
      </c>
      <c r="B6332" t="s">
        <v>7436</v>
      </c>
      <c r="C6332" t="s">
        <v>3597</v>
      </c>
      <c r="D6332" t="s">
        <v>4624</v>
      </c>
      <c r="E6332" t="s">
        <v>4630</v>
      </c>
      <c r="F6332" t="s">
        <v>3600</v>
      </c>
      <c r="G6332">
        <v>207036646</v>
      </c>
      <c r="I6332" t="s">
        <v>3601</v>
      </c>
      <c r="J6332" t="s">
        <v>7439</v>
      </c>
      <c r="K6332" t="s">
        <v>3688</v>
      </c>
      <c r="L6332" t="s">
        <v>6274</v>
      </c>
      <c r="M6332">
        <v>10.199999999999999</v>
      </c>
      <c r="N6332">
        <v>18</v>
      </c>
      <c r="O6332">
        <v>10</v>
      </c>
      <c r="S6332" t="b">
        <v>0</v>
      </c>
      <c r="T6332" t="b">
        <v>0</v>
      </c>
      <c r="U6332" t="b">
        <v>1</v>
      </c>
      <c r="V6332">
        <v>48000</v>
      </c>
      <c r="W6332">
        <v>31000</v>
      </c>
      <c r="X6332">
        <v>2.36</v>
      </c>
      <c r="Y6332">
        <v>39000</v>
      </c>
      <c r="Z6332">
        <v>2.2999999999999998</v>
      </c>
    </row>
    <row r="6333" spans="1:26">
      <c r="A6333">
        <v>207036642</v>
      </c>
      <c r="B6333" t="s">
        <v>7436</v>
      </c>
      <c r="C6333" t="s">
        <v>3597</v>
      </c>
      <c r="D6333" t="s">
        <v>4624</v>
      </c>
      <c r="E6333" t="s">
        <v>4630</v>
      </c>
      <c r="F6333" t="s">
        <v>3600</v>
      </c>
      <c r="G6333">
        <v>207036642</v>
      </c>
      <c r="I6333" t="s">
        <v>3601</v>
      </c>
      <c r="J6333" t="s">
        <v>7438</v>
      </c>
      <c r="K6333" t="s">
        <v>3688</v>
      </c>
      <c r="L6333" t="s">
        <v>6272</v>
      </c>
      <c r="M6333">
        <v>9.5500000000000007</v>
      </c>
      <c r="N6333">
        <v>18</v>
      </c>
      <c r="O6333">
        <v>11</v>
      </c>
      <c r="S6333" t="b">
        <v>0</v>
      </c>
      <c r="T6333" t="b">
        <v>0</v>
      </c>
      <c r="U6333" t="b">
        <v>1</v>
      </c>
      <c r="V6333">
        <v>36000</v>
      </c>
      <c r="W6333">
        <v>24000</v>
      </c>
      <c r="X6333">
        <v>2.5</v>
      </c>
      <c r="Y6333">
        <v>34520</v>
      </c>
      <c r="Z6333">
        <v>2.38</v>
      </c>
    </row>
    <row r="6334" spans="1:26">
      <c r="A6334">
        <v>207036640</v>
      </c>
      <c r="B6334" t="s">
        <v>7436</v>
      </c>
      <c r="C6334" t="s">
        <v>3597</v>
      </c>
      <c r="D6334" t="s">
        <v>4624</v>
      </c>
      <c r="E6334" t="s">
        <v>4630</v>
      </c>
      <c r="F6334" t="s">
        <v>3600</v>
      </c>
      <c r="G6334">
        <v>207036640</v>
      </c>
      <c r="I6334" t="s">
        <v>3601</v>
      </c>
      <c r="J6334" t="s">
        <v>7437</v>
      </c>
      <c r="K6334" t="s">
        <v>3688</v>
      </c>
      <c r="L6334" t="s">
        <v>6270</v>
      </c>
      <c r="M6334">
        <v>10.9</v>
      </c>
      <c r="N6334">
        <v>18</v>
      </c>
      <c r="O6334">
        <v>10</v>
      </c>
      <c r="S6334" t="b">
        <v>0</v>
      </c>
      <c r="T6334" t="b">
        <v>0</v>
      </c>
      <c r="U6334" t="b">
        <v>1</v>
      </c>
      <c r="V6334">
        <v>24000</v>
      </c>
      <c r="W6334">
        <v>15000</v>
      </c>
      <c r="X6334">
        <v>2.25</v>
      </c>
      <c r="Y6334">
        <v>18000</v>
      </c>
      <c r="Z6334">
        <v>1.99</v>
      </c>
    </row>
    <row r="6335" spans="1:26">
      <c r="A6335">
        <v>5751311</v>
      </c>
      <c r="B6335" t="s">
        <v>6289</v>
      </c>
      <c r="C6335" t="s">
        <v>3597</v>
      </c>
      <c r="D6335" t="s">
        <v>3775</v>
      </c>
      <c r="E6335" t="s">
        <v>3776</v>
      </c>
      <c r="F6335" t="s">
        <v>3621</v>
      </c>
      <c r="G6335">
        <v>5751311</v>
      </c>
      <c r="I6335" t="s">
        <v>3622</v>
      </c>
      <c r="J6335" t="s">
        <v>7433</v>
      </c>
      <c r="K6335" t="s">
        <v>3624</v>
      </c>
      <c r="L6335" t="s">
        <v>7435</v>
      </c>
      <c r="M6335">
        <v>14.5</v>
      </c>
      <c r="N6335">
        <v>24</v>
      </c>
      <c r="O6335">
        <v>13</v>
      </c>
      <c r="S6335" t="b">
        <v>0</v>
      </c>
      <c r="T6335" t="b">
        <v>0</v>
      </c>
      <c r="U6335" t="b">
        <v>0</v>
      </c>
      <c r="V6335">
        <v>9000</v>
      </c>
      <c r="W6335">
        <v>7100</v>
      </c>
      <c r="X6335">
        <v>2.17</v>
      </c>
      <c r="Y6335">
        <v>16100</v>
      </c>
      <c r="Z6335">
        <v>2.65</v>
      </c>
    </row>
    <row r="6336" spans="1:26">
      <c r="A6336">
        <v>5751312</v>
      </c>
      <c r="B6336" t="s">
        <v>6289</v>
      </c>
      <c r="C6336" t="s">
        <v>3597</v>
      </c>
      <c r="D6336" t="s">
        <v>3775</v>
      </c>
      <c r="E6336" t="s">
        <v>3776</v>
      </c>
      <c r="F6336" t="s">
        <v>3753</v>
      </c>
      <c r="G6336">
        <v>5751312</v>
      </c>
      <c r="I6336" t="s">
        <v>3601</v>
      </c>
      <c r="J6336" t="s">
        <v>7433</v>
      </c>
      <c r="K6336" t="s">
        <v>3624</v>
      </c>
      <c r="L6336" t="s">
        <v>7434</v>
      </c>
      <c r="M6336">
        <v>14.5</v>
      </c>
      <c r="N6336">
        <v>21.5</v>
      </c>
      <c r="O6336">
        <v>12.2</v>
      </c>
      <c r="S6336" t="b">
        <v>0</v>
      </c>
      <c r="T6336" t="b">
        <v>0</v>
      </c>
      <c r="U6336" t="b">
        <v>0</v>
      </c>
      <c r="V6336">
        <v>9000</v>
      </c>
      <c r="W6336">
        <v>7300</v>
      </c>
      <c r="X6336">
        <v>2.23</v>
      </c>
      <c r="Y6336">
        <v>16100</v>
      </c>
      <c r="Z6336">
        <v>2.65</v>
      </c>
    </row>
    <row r="6337" spans="1:26">
      <c r="A6337">
        <v>5751314</v>
      </c>
      <c r="B6337" t="s">
        <v>6289</v>
      </c>
      <c r="C6337" t="s">
        <v>3597</v>
      </c>
      <c r="D6337" t="s">
        <v>3775</v>
      </c>
      <c r="E6337" t="s">
        <v>3776</v>
      </c>
      <c r="F6337" t="s">
        <v>3753</v>
      </c>
      <c r="G6337">
        <v>5751314</v>
      </c>
      <c r="I6337" t="s">
        <v>3601</v>
      </c>
      <c r="J6337" t="s">
        <v>7418</v>
      </c>
      <c r="K6337" t="s">
        <v>3624</v>
      </c>
      <c r="L6337" t="s">
        <v>7432</v>
      </c>
      <c r="M6337">
        <v>12.8</v>
      </c>
      <c r="N6337">
        <v>20</v>
      </c>
      <c r="O6337">
        <v>11.5</v>
      </c>
      <c r="S6337" t="b">
        <v>0</v>
      </c>
      <c r="T6337" t="b">
        <v>0</v>
      </c>
      <c r="U6337" t="b">
        <v>0</v>
      </c>
      <c r="V6337">
        <v>12000</v>
      </c>
      <c r="W6337">
        <v>9500</v>
      </c>
      <c r="X6337">
        <v>2.4</v>
      </c>
      <c r="Y6337">
        <v>17600</v>
      </c>
      <c r="Z6337">
        <v>2.4</v>
      </c>
    </row>
    <row r="6338" spans="1:26">
      <c r="A6338">
        <v>5751313</v>
      </c>
      <c r="B6338" t="s">
        <v>6289</v>
      </c>
      <c r="C6338" t="s">
        <v>3597</v>
      </c>
      <c r="D6338" t="s">
        <v>3775</v>
      </c>
      <c r="E6338" t="s">
        <v>3776</v>
      </c>
      <c r="F6338" t="s">
        <v>3621</v>
      </c>
      <c r="G6338">
        <v>5751313</v>
      </c>
      <c r="I6338" t="s">
        <v>3622</v>
      </c>
      <c r="J6338" t="s">
        <v>7418</v>
      </c>
      <c r="K6338" t="s">
        <v>3624</v>
      </c>
      <c r="L6338" t="s">
        <v>7431</v>
      </c>
      <c r="M6338">
        <v>12.8</v>
      </c>
      <c r="N6338">
        <v>21.9</v>
      </c>
      <c r="O6338">
        <v>12.2</v>
      </c>
      <c r="S6338" t="b">
        <v>0</v>
      </c>
      <c r="T6338" t="b">
        <v>0</v>
      </c>
      <c r="U6338" t="b">
        <v>0</v>
      </c>
      <c r="V6338">
        <v>12000</v>
      </c>
      <c r="W6338">
        <v>10200</v>
      </c>
      <c r="X6338">
        <v>2.58</v>
      </c>
      <c r="Y6338">
        <v>17600</v>
      </c>
      <c r="Z6338">
        <v>2.4</v>
      </c>
    </row>
    <row r="6339" spans="1:26">
      <c r="A6339">
        <v>6961728</v>
      </c>
      <c r="B6339" t="s">
        <v>6289</v>
      </c>
      <c r="C6339" t="s">
        <v>3597</v>
      </c>
      <c r="D6339" t="s">
        <v>3775</v>
      </c>
      <c r="E6339" t="s">
        <v>3776</v>
      </c>
      <c r="F6339" t="s">
        <v>3621</v>
      </c>
      <c r="G6339">
        <v>6961728</v>
      </c>
      <c r="I6339" t="s">
        <v>3622</v>
      </c>
      <c r="J6339" t="s">
        <v>7429</v>
      </c>
      <c r="K6339" t="s">
        <v>3624</v>
      </c>
      <c r="L6339" t="s">
        <v>7430</v>
      </c>
      <c r="M6339">
        <v>13.8</v>
      </c>
      <c r="N6339">
        <v>23</v>
      </c>
      <c r="O6339">
        <v>11</v>
      </c>
      <c r="S6339" t="b">
        <v>0</v>
      </c>
      <c r="T6339" t="b">
        <v>0</v>
      </c>
      <c r="U6339" t="b">
        <v>0</v>
      </c>
      <c r="V6339">
        <v>9000</v>
      </c>
      <c r="W6339">
        <v>7600</v>
      </c>
      <c r="X6339">
        <v>3.14</v>
      </c>
      <c r="Y6339">
        <v>9500</v>
      </c>
      <c r="Z6339">
        <v>2.19</v>
      </c>
    </row>
    <row r="6340" spans="1:26">
      <c r="A6340">
        <v>6961729</v>
      </c>
      <c r="B6340" t="s">
        <v>6289</v>
      </c>
      <c r="C6340" t="s">
        <v>3597</v>
      </c>
      <c r="D6340" t="s">
        <v>3775</v>
      </c>
      <c r="E6340" t="s">
        <v>3776</v>
      </c>
      <c r="F6340" t="s">
        <v>3621</v>
      </c>
      <c r="G6340">
        <v>6961729</v>
      </c>
      <c r="I6340" t="s">
        <v>3622</v>
      </c>
      <c r="J6340" t="s">
        <v>7427</v>
      </c>
      <c r="K6340" t="s">
        <v>3624</v>
      </c>
      <c r="L6340" t="s">
        <v>7428</v>
      </c>
      <c r="M6340">
        <v>12.5</v>
      </c>
      <c r="N6340">
        <v>22</v>
      </c>
      <c r="O6340">
        <v>11</v>
      </c>
      <c r="S6340" t="b">
        <v>0</v>
      </c>
      <c r="T6340" t="b">
        <v>0</v>
      </c>
      <c r="U6340" t="b">
        <v>0</v>
      </c>
      <c r="V6340">
        <v>12000</v>
      </c>
      <c r="W6340">
        <v>9400</v>
      </c>
      <c r="X6340">
        <v>2.87</v>
      </c>
      <c r="Y6340">
        <v>11200</v>
      </c>
      <c r="Z6340">
        <v>2.2000000000000002</v>
      </c>
    </row>
    <row r="6341" spans="1:26">
      <c r="A6341">
        <v>8703507</v>
      </c>
      <c r="B6341" t="s">
        <v>6289</v>
      </c>
      <c r="C6341" t="s">
        <v>3597</v>
      </c>
      <c r="D6341" t="s">
        <v>3775</v>
      </c>
      <c r="E6341" t="s">
        <v>3776</v>
      </c>
      <c r="F6341" t="s">
        <v>3621</v>
      </c>
      <c r="G6341">
        <v>8703507</v>
      </c>
      <c r="I6341" t="s">
        <v>3622</v>
      </c>
      <c r="J6341" t="s">
        <v>7426</v>
      </c>
      <c r="K6341" t="s">
        <v>3624</v>
      </c>
      <c r="L6341" t="s">
        <v>7423</v>
      </c>
      <c r="M6341">
        <v>13.9</v>
      </c>
      <c r="N6341">
        <v>25.3</v>
      </c>
      <c r="O6341">
        <v>13.4</v>
      </c>
      <c r="S6341" t="b">
        <v>0</v>
      </c>
      <c r="T6341" t="b">
        <v>0</v>
      </c>
      <c r="U6341" t="b">
        <v>0</v>
      </c>
      <c r="V6341">
        <v>14500</v>
      </c>
      <c r="W6341">
        <v>11200</v>
      </c>
      <c r="X6341">
        <v>3.16</v>
      </c>
      <c r="Y6341">
        <v>21500</v>
      </c>
      <c r="Z6341">
        <v>2.4300000000000002</v>
      </c>
    </row>
    <row r="6342" spans="1:26">
      <c r="A6342">
        <v>8703349</v>
      </c>
      <c r="B6342" t="s">
        <v>6289</v>
      </c>
      <c r="C6342" t="s">
        <v>3597</v>
      </c>
      <c r="D6342" t="s">
        <v>3775</v>
      </c>
      <c r="E6342" t="s">
        <v>3776</v>
      </c>
      <c r="F6342" t="s">
        <v>3621</v>
      </c>
      <c r="G6342">
        <v>8703349</v>
      </c>
      <c r="I6342" t="s">
        <v>3622</v>
      </c>
      <c r="J6342" t="s">
        <v>7425</v>
      </c>
      <c r="K6342" t="s">
        <v>3624</v>
      </c>
      <c r="L6342" t="s">
        <v>7421</v>
      </c>
      <c r="M6342">
        <v>18</v>
      </c>
      <c r="N6342">
        <v>33</v>
      </c>
      <c r="O6342">
        <v>14</v>
      </c>
      <c r="S6342" t="b">
        <v>0</v>
      </c>
      <c r="T6342" t="b">
        <v>0</v>
      </c>
      <c r="U6342" t="b">
        <v>0</v>
      </c>
      <c r="V6342">
        <v>9000</v>
      </c>
      <c r="W6342">
        <v>7000</v>
      </c>
      <c r="X6342">
        <v>3.36</v>
      </c>
      <c r="Y6342">
        <v>16000</v>
      </c>
      <c r="Z6342">
        <v>2.12</v>
      </c>
    </row>
    <row r="6343" spans="1:26">
      <c r="A6343">
        <v>8703506</v>
      </c>
      <c r="B6343" t="s">
        <v>6289</v>
      </c>
      <c r="C6343" t="s">
        <v>3597</v>
      </c>
      <c r="D6343" t="s">
        <v>3775</v>
      </c>
      <c r="E6343" t="s">
        <v>3776</v>
      </c>
      <c r="F6343" t="s">
        <v>3621</v>
      </c>
      <c r="G6343">
        <v>8703506</v>
      </c>
      <c r="I6343" t="s">
        <v>3622</v>
      </c>
      <c r="J6343" t="s">
        <v>7424</v>
      </c>
      <c r="K6343" t="s">
        <v>3624</v>
      </c>
      <c r="L6343" t="s">
        <v>7417</v>
      </c>
      <c r="M6343">
        <v>15.2</v>
      </c>
      <c r="N6343">
        <v>29.3</v>
      </c>
      <c r="O6343">
        <v>13.8</v>
      </c>
      <c r="S6343" t="b">
        <v>0</v>
      </c>
      <c r="T6343" t="b">
        <v>0</v>
      </c>
      <c r="U6343" t="b">
        <v>0</v>
      </c>
      <c r="V6343">
        <v>12000</v>
      </c>
      <c r="W6343">
        <v>9600</v>
      </c>
      <c r="X6343">
        <v>3.2</v>
      </c>
      <c r="Y6343">
        <v>17500</v>
      </c>
      <c r="Z6343">
        <v>2.3199999999999998</v>
      </c>
    </row>
    <row r="6344" spans="1:26">
      <c r="A6344">
        <v>8703508</v>
      </c>
      <c r="B6344" t="s">
        <v>6289</v>
      </c>
      <c r="C6344" t="s">
        <v>3597</v>
      </c>
      <c r="D6344" t="s">
        <v>3775</v>
      </c>
      <c r="E6344" t="s">
        <v>3776</v>
      </c>
      <c r="F6344" t="s">
        <v>3621</v>
      </c>
      <c r="G6344">
        <v>8703508</v>
      </c>
      <c r="I6344" t="s">
        <v>3622</v>
      </c>
      <c r="J6344" t="s">
        <v>7422</v>
      </c>
      <c r="K6344" t="s">
        <v>3624</v>
      </c>
      <c r="L6344" t="s">
        <v>7423</v>
      </c>
      <c r="M6344">
        <v>13.9</v>
      </c>
      <c r="N6344">
        <v>25.3</v>
      </c>
      <c r="O6344">
        <v>13.3</v>
      </c>
      <c r="S6344" t="b">
        <v>0</v>
      </c>
      <c r="T6344" t="b">
        <v>0</v>
      </c>
      <c r="U6344" t="b">
        <v>0</v>
      </c>
      <c r="V6344">
        <v>14500</v>
      </c>
      <c r="W6344">
        <v>11200</v>
      </c>
      <c r="X6344">
        <v>3.07</v>
      </c>
      <c r="Y6344">
        <v>21500</v>
      </c>
      <c r="Z6344">
        <v>2.2999999999999998</v>
      </c>
    </row>
    <row r="6345" spans="1:26">
      <c r="A6345">
        <v>8703348</v>
      </c>
      <c r="B6345" t="s">
        <v>6289</v>
      </c>
      <c r="C6345" t="s">
        <v>3597</v>
      </c>
      <c r="D6345" t="s">
        <v>3775</v>
      </c>
      <c r="E6345" t="s">
        <v>3776</v>
      </c>
      <c r="F6345" t="s">
        <v>3621</v>
      </c>
      <c r="G6345">
        <v>8703348</v>
      </c>
      <c r="I6345" t="s">
        <v>3622</v>
      </c>
      <c r="J6345" t="s">
        <v>7420</v>
      </c>
      <c r="K6345" t="s">
        <v>3624</v>
      </c>
      <c r="L6345" t="s">
        <v>7421</v>
      </c>
      <c r="M6345">
        <v>18</v>
      </c>
      <c r="N6345">
        <v>33</v>
      </c>
      <c r="O6345">
        <v>14.2</v>
      </c>
      <c r="S6345" t="b">
        <v>0</v>
      </c>
      <c r="T6345" t="b">
        <v>0</v>
      </c>
      <c r="U6345" t="b">
        <v>0</v>
      </c>
      <c r="V6345">
        <v>9000</v>
      </c>
      <c r="W6345">
        <v>7000</v>
      </c>
      <c r="X6345">
        <v>3.48</v>
      </c>
      <c r="Y6345">
        <v>16000</v>
      </c>
      <c r="Z6345">
        <v>2.2799999999999998</v>
      </c>
    </row>
    <row r="6346" spans="1:26">
      <c r="A6346">
        <v>202537546</v>
      </c>
      <c r="B6346" t="s">
        <v>6289</v>
      </c>
      <c r="C6346" t="s">
        <v>3597</v>
      </c>
      <c r="D6346" t="s">
        <v>3775</v>
      </c>
      <c r="E6346" t="s">
        <v>3776</v>
      </c>
      <c r="F6346" t="s">
        <v>3753</v>
      </c>
      <c r="G6346">
        <v>202537546</v>
      </c>
      <c r="I6346" t="s">
        <v>3601</v>
      </c>
      <c r="J6346" t="s">
        <v>7418</v>
      </c>
      <c r="L6346" t="s">
        <v>7419</v>
      </c>
      <c r="M6346">
        <v>13.4</v>
      </c>
      <c r="N6346">
        <v>21.3</v>
      </c>
      <c r="O6346">
        <v>11.7</v>
      </c>
      <c r="S6346" t="b">
        <v>0</v>
      </c>
      <c r="T6346" t="b">
        <v>0</v>
      </c>
      <c r="U6346" t="b">
        <v>0</v>
      </c>
      <c r="V6346">
        <v>12000</v>
      </c>
      <c r="W6346">
        <v>10400</v>
      </c>
      <c r="X6346">
        <v>2.38</v>
      </c>
      <c r="Y6346">
        <v>17600</v>
      </c>
      <c r="Z6346">
        <v>2.62</v>
      </c>
    </row>
    <row r="6347" spans="1:26">
      <c r="A6347">
        <v>8703350</v>
      </c>
      <c r="B6347" t="s">
        <v>6289</v>
      </c>
      <c r="C6347" t="s">
        <v>3597</v>
      </c>
      <c r="D6347" t="s">
        <v>3775</v>
      </c>
      <c r="E6347" t="s">
        <v>3776</v>
      </c>
      <c r="F6347" t="s">
        <v>3621</v>
      </c>
      <c r="G6347">
        <v>8703350</v>
      </c>
      <c r="I6347" t="s">
        <v>3622</v>
      </c>
      <c r="J6347" t="s">
        <v>7416</v>
      </c>
      <c r="K6347" t="s">
        <v>3624</v>
      </c>
      <c r="L6347" t="s">
        <v>7417</v>
      </c>
      <c r="M6347">
        <v>15.2</v>
      </c>
      <c r="N6347">
        <v>29.3</v>
      </c>
      <c r="O6347">
        <v>14</v>
      </c>
      <c r="S6347" t="b">
        <v>0</v>
      </c>
      <c r="T6347" t="b">
        <v>0</v>
      </c>
      <c r="U6347" t="b">
        <v>0</v>
      </c>
      <c r="V6347">
        <v>12000</v>
      </c>
      <c r="W6347">
        <v>9600</v>
      </c>
      <c r="X6347">
        <v>3.31</v>
      </c>
      <c r="Y6347">
        <v>17500</v>
      </c>
      <c r="Z6347">
        <v>2.4900000000000002</v>
      </c>
    </row>
    <row r="6348" spans="1:26">
      <c r="A6348">
        <v>5839958</v>
      </c>
      <c r="B6348" t="s">
        <v>6289</v>
      </c>
      <c r="C6348" t="s">
        <v>3597</v>
      </c>
      <c r="D6348" t="s">
        <v>3775</v>
      </c>
      <c r="E6348" t="s">
        <v>3776</v>
      </c>
      <c r="F6348" t="s">
        <v>3849</v>
      </c>
      <c r="G6348">
        <v>5839958</v>
      </c>
      <c r="I6348" t="s">
        <v>3622</v>
      </c>
      <c r="J6348" t="s">
        <v>4338</v>
      </c>
      <c r="K6348" t="s">
        <v>3624</v>
      </c>
      <c r="L6348" t="s">
        <v>7413</v>
      </c>
      <c r="M6348">
        <v>11.2</v>
      </c>
      <c r="N6348">
        <v>20.100000000000001</v>
      </c>
      <c r="O6348">
        <v>11.5</v>
      </c>
      <c r="S6348" t="b">
        <v>0</v>
      </c>
      <c r="T6348" t="b">
        <v>0</v>
      </c>
      <c r="U6348" t="b">
        <v>0</v>
      </c>
      <c r="V6348">
        <v>18000</v>
      </c>
      <c r="W6348">
        <v>13600</v>
      </c>
      <c r="X6348">
        <v>3.11</v>
      </c>
      <c r="Y6348">
        <v>21427</v>
      </c>
      <c r="Z6348">
        <v>2.64</v>
      </c>
    </row>
    <row r="6349" spans="1:26">
      <c r="A6349">
        <v>5063325</v>
      </c>
      <c r="B6349" t="s">
        <v>6289</v>
      </c>
      <c r="C6349" t="s">
        <v>3597</v>
      </c>
      <c r="D6349" t="s">
        <v>3775</v>
      </c>
      <c r="E6349" t="s">
        <v>3776</v>
      </c>
      <c r="F6349" t="s">
        <v>3621</v>
      </c>
      <c r="G6349">
        <v>5063325</v>
      </c>
      <c r="I6349" t="s">
        <v>3622</v>
      </c>
      <c r="J6349" t="s">
        <v>7411</v>
      </c>
      <c r="K6349" t="s">
        <v>3624</v>
      </c>
      <c r="L6349" t="s">
        <v>7412</v>
      </c>
      <c r="M6349">
        <v>16.100000000000001</v>
      </c>
      <c r="N6349">
        <v>27.2</v>
      </c>
      <c r="O6349">
        <v>12.5</v>
      </c>
      <c r="S6349" t="b">
        <v>0</v>
      </c>
      <c r="T6349" t="b">
        <v>0</v>
      </c>
      <c r="U6349" t="b">
        <v>0</v>
      </c>
      <c r="V6349">
        <v>9000</v>
      </c>
      <c r="W6349">
        <v>7300</v>
      </c>
      <c r="X6349">
        <v>1.96</v>
      </c>
      <c r="Y6349">
        <v>16400</v>
      </c>
      <c r="Z6349">
        <v>2.44</v>
      </c>
    </row>
    <row r="6350" spans="1:26">
      <c r="A6350">
        <v>9962520</v>
      </c>
      <c r="B6350" t="s">
        <v>6289</v>
      </c>
      <c r="C6350" t="s">
        <v>3597</v>
      </c>
      <c r="D6350" t="s">
        <v>3775</v>
      </c>
      <c r="E6350" t="s">
        <v>3776</v>
      </c>
      <c r="F6350" t="s">
        <v>3650</v>
      </c>
      <c r="G6350">
        <v>9962520</v>
      </c>
      <c r="I6350" t="s">
        <v>3711</v>
      </c>
      <c r="J6350" t="s">
        <v>7410</v>
      </c>
      <c r="K6350" t="s">
        <v>3653</v>
      </c>
      <c r="M6350">
        <v>9.6</v>
      </c>
      <c r="N6350">
        <v>18.8</v>
      </c>
      <c r="O6350">
        <v>10.9</v>
      </c>
      <c r="S6350" t="b">
        <v>0</v>
      </c>
      <c r="T6350" t="b">
        <v>0</v>
      </c>
      <c r="U6350" t="b">
        <v>0</v>
      </c>
      <c r="V6350">
        <v>48000</v>
      </c>
      <c r="W6350">
        <v>33400</v>
      </c>
      <c r="X6350">
        <v>2.66</v>
      </c>
      <c r="Y6350">
        <v>44200</v>
      </c>
      <c r="Z6350">
        <v>2.99</v>
      </c>
    </row>
    <row r="6351" spans="1:26">
      <c r="A6351">
        <v>9962519</v>
      </c>
      <c r="B6351" t="s">
        <v>6289</v>
      </c>
      <c r="C6351" t="s">
        <v>3597</v>
      </c>
      <c r="D6351" t="s">
        <v>3775</v>
      </c>
      <c r="E6351" t="s">
        <v>3776</v>
      </c>
      <c r="F6351" t="s">
        <v>3718</v>
      </c>
      <c r="G6351">
        <v>9962519</v>
      </c>
      <c r="I6351" t="s">
        <v>3711</v>
      </c>
      <c r="J6351" t="s">
        <v>7410</v>
      </c>
      <c r="K6351" t="s">
        <v>3688</v>
      </c>
      <c r="M6351">
        <v>9.1</v>
      </c>
      <c r="N6351">
        <v>16.899999999999999</v>
      </c>
      <c r="O6351">
        <v>10.1</v>
      </c>
      <c r="S6351" t="b">
        <v>0</v>
      </c>
      <c r="T6351" t="b">
        <v>0</v>
      </c>
      <c r="U6351" t="b">
        <v>0</v>
      </c>
      <c r="V6351">
        <v>48000</v>
      </c>
      <c r="W6351">
        <v>34600</v>
      </c>
      <c r="X6351">
        <v>2.58</v>
      </c>
      <c r="Y6351">
        <v>44200</v>
      </c>
      <c r="Z6351">
        <v>2.99</v>
      </c>
    </row>
    <row r="6352" spans="1:26">
      <c r="A6352">
        <v>9962521</v>
      </c>
      <c r="B6352" t="s">
        <v>6289</v>
      </c>
      <c r="C6352" t="s">
        <v>3597</v>
      </c>
      <c r="D6352" t="s">
        <v>3775</v>
      </c>
      <c r="E6352" t="s">
        <v>3776</v>
      </c>
      <c r="F6352" t="s">
        <v>3710</v>
      </c>
      <c r="G6352">
        <v>9962521</v>
      </c>
      <c r="I6352" t="s">
        <v>3711</v>
      </c>
      <c r="J6352" t="s">
        <v>7410</v>
      </c>
      <c r="K6352" t="s">
        <v>3725</v>
      </c>
      <c r="M6352">
        <v>9.35</v>
      </c>
      <c r="N6352">
        <v>17.850000000000001</v>
      </c>
      <c r="O6352">
        <v>10.5</v>
      </c>
      <c r="S6352" t="b">
        <v>0</v>
      </c>
      <c r="T6352" t="b">
        <v>0</v>
      </c>
      <c r="U6352" t="b">
        <v>0</v>
      </c>
      <c r="V6352">
        <v>48000</v>
      </c>
      <c r="W6352">
        <v>34000</v>
      </c>
      <c r="X6352">
        <v>2.62</v>
      </c>
      <c r="Y6352">
        <v>44200</v>
      </c>
      <c r="Z6352">
        <v>2.99</v>
      </c>
    </row>
    <row r="6353" spans="1:26">
      <c r="A6353">
        <v>8693477</v>
      </c>
      <c r="B6353" t="s">
        <v>6289</v>
      </c>
      <c r="C6353" t="s">
        <v>3597</v>
      </c>
      <c r="D6353" t="s">
        <v>3775</v>
      </c>
      <c r="E6353" t="s">
        <v>3776</v>
      </c>
      <c r="F6353" t="s">
        <v>3650</v>
      </c>
      <c r="G6353">
        <v>8693477</v>
      </c>
      <c r="I6353" t="s">
        <v>3711</v>
      </c>
      <c r="J6353" t="s">
        <v>4995</v>
      </c>
      <c r="K6353" t="s">
        <v>3653</v>
      </c>
      <c r="M6353">
        <v>12.5</v>
      </c>
      <c r="N6353">
        <v>19.8</v>
      </c>
      <c r="O6353">
        <v>11.4</v>
      </c>
      <c r="S6353" t="b">
        <v>0</v>
      </c>
      <c r="T6353" t="b">
        <v>0</v>
      </c>
      <c r="U6353" t="b">
        <v>0</v>
      </c>
      <c r="V6353">
        <v>48000</v>
      </c>
      <c r="W6353">
        <v>33000</v>
      </c>
      <c r="X6353">
        <v>2.84</v>
      </c>
      <c r="Y6353">
        <v>50000</v>
      </c>
      <c r="Z6353">
        <v>3.35</v>
      </c>
    </row>
    <row r="6354" spans="1:26">
      <c r="A6354">
        <v>206221523</v>
      </c>
      <c r="B6354" t="s">
        <v>6289</v>
      </c>
      <c r="C6354" t="s">
        <v>3597</v>
      </c>
      <c r="D6354" t="s">
        <v>3775</v>
      </c>
      <c r="E6354" t="s">
        <v>3599</v>
      </c>
      <c r="F6354" t="s">
        <v>3650</v>
      </c>
      <c r="G6354">
        <v>206221523</v>
      </c>
      <c r="I6354" t="s">
        <v>3711</v>
      </c>
      <c r="J6354" t="s">
        <v>5156</v>
      </c>
      <c r="K6354" t="s">
        <v>3653</v>
      </c>
      <c r="M6354">
        <v>13.3</v>
      </c>
      <c r="N6354">
        <v>20</v>
      </c>
      <c r="O6354">
        <v>10.3</v>
      </c>
      <c r="S6354" t="b">
        <v>0</v>
      </c>
      <c r="T6354" t="b">
        <v>0</v>
      </c>
      <c r="U6354" t="b">
        <v>1</v>
      </c>
      <c r="V6354">
        <v>22000</v>
      </c>
      <c r="W6354">
        <v>15400</v>
      </c>
      <c r="X6354">
        <v>2.61</v>
      </c>
      <c r="Y6354">
        <v>26000</v>
      </c>
      <c r="Z6354">
        <v>2.13</v>
      </c>
    </row>
    <row r="6355" spans="1:26">
      <c r="A6355">
        <v>206221522</v>
      </c>
      <c r="B6355" t="s">
        <v>6289</v>
      </c>
      <c r="C6355" t="s">
        <v>3597</v>
      </c>
      <c r="D6355" t="s">
        <v>3775</v>
      </c>
      <c r="E6355" t="s">
        <v>3599</v>
      </c>
      <c r="F6355" t="s">
        <v>3710</v>
      </c>
      <c r="G6355">
        <v>206221522</v>
      </c>
      <c r="I6355" t="s">
        <v>3711</v>
      </c>
      <c r="J6355" t="s">
        <v>5150</v>
      </c>
      <c r="K6355" t="s">
        <v>3725</v>
      </c>
      <c r="M6355">
        <v>13</v>
      </c>
      <c r="N6355">
        <v>20.3</v>
      </c>
      <c r="O6355">
        <v>9.65</v>
      </c>
      <c r="S6355" t="b">
        <v>0</v>
      </c>
      <c r="T6355" t="b">
        <v>0</v>
      </c>
      <c r="U6355" t="b">
        <v>0</v>
      </c>
      <c r="V6355">
        <v>18000</v>
      </c>
      <c r="W6355">
        <v>14200</v>
      </c>
      <c r="X6355">
        <v>2.0699999999999998</v>
      </c>
      <c r="Y6355">
        <v>23611</v>
      </c>
      <c r="Z6355">
        <v>2.16</v>
      </c>
    </row>
    <row r="6356" spans="1:26">
      <c r="A6356">
        <v>206221525</v>
      </c>
      <c r="B6356" t="s">
        <v>6289</v>
      </c>
      <c r="C6356" t="s">
        <v>3597</v>
      </c>
      <c r="D6356" t="s">
        <v>3775</v>
      </c>
      <c r="E6356" t="s">
        <v>3599</v>
      </c>
      <c r="F6356" t="s">
        <v>3710</v>
      </c>
      <c r="G6356">
        <v>206221525</v>
      </c>
      <c r="I6356" t="s">
        <v>3711</v>
      </c>
      <c r="J6356" t="s">
        <v>5156</v>
      </c>
      <c r="K6356" t="s">
        <v>3725</v>
      </c>
      <c r="M6356">
        <v>12.7</v>
      </c>
      <c r="N6356">
        <v>19</v>
      </c>
      <c r="O6356">
        <v>9.65</v>
      </c>
      <c r="S6356" t="b">
        <v>0</v>
      </c>
      <c r="T6356" t="b">
        <v>0</v>
      </c>
      <c r="U6356" t="b">
        <v>0</v>
      </c>
      <c r="V6356">
        <v>22000</v>
      </c>
      <c r="W6356">
        <v>15400</v>
      </c>
      <c r="X6356">
        <v>2.14</v>
      </c>
      <c r="Y6356">
        <v>26238</v>
      </c>
      <c r="Z6356">
        <v>2.13</v>
      </c>
    </row>
    <row r="6357" spans="1:26">
      <c r="A6357">
        <v>206221539</v>
      </c>
      <c r="B6357" t="s">
        <v>6289</v>
      </c>
      <c r="C6357" t="s">
        <v>3597</v>
      </c>
      <c r="D6357" t="s">
        <v>3775</v>
      </c>
      <c r="E6357" t="s">
        <v>3599</v>
      </c>
      <c r="F6357" t="s">
        <v>3849</v>
      </c>
      <c r="G6357">
        <v>206221539</v>
      </c>
      <c r="I6357" t="s">
        <v>3622</v>
      </c>
      <c r="J6357" t="s">
        <v>5154</v>
      </c>
      <c r="K6357" t="s">
        <v>3624</v>
      </c>
      <c r="L6357" t="s">
        <v>5155</v>
      </c>
      <c r="M6357">
        <v>12.8</v>
      </c>
      <c r="N6357">
        <v>20</v>
      </c>
      <c r="O6357">
        <v>10.8</v>
      </c>
      <c r="S6357" t="b">
        <v>0</v>
      </c>
      <c r="T6357" t="b">
        <v>0</v>
      </c>
      <c r="U6357" t="b">
        <v>1</v>
      </c>
      <c r="V6357">
        <v>24000</v>
      </c>
      <c r="W6357">
        <v>16400</v>
      </c>
      <c r="X6357">
        <v>1.87</v>
      </c>
      <c r="Y6357">
        <v>25400</v>
      </c>
      <c r="Z6357">
        <v>2.17</v>
      </c>
    </row>
    <row r="6358" spans="1:26">
      <c r="A6358">
        <v>207141969</v>
      </c>
      <c r="B6358" t="s">
        <v>6289</v>
      </c>
      <c r="C6358" t="s">
        <v>3597</v>
      </c>
      <c r="D6358" t="s">
        <v>3775</v>
      </c>
      <c r="E6358" t="s">
        <v>3599</v>
      </c>
      <c r="F6358" t="s">
        <v>3621</v>
      </c>
      <c r="G6358">
        <v>207141969</v>
      </c>
      <c r="I6358" t="s">
        <v>3622</v>
      </c>
      <c r="J6358" t="s">
        <v>5161</v>
      </c>
      <c r="K6358" t="s">
        <v>3624</v>
      </c>
      <c r="L6358" t="s">
        <v>7409</v>
      </c>
      <c r="M6358">
        <v>12.5</v>
      </c>
      <c r="N6358">
        <v>23</v>
      </c>
      <c r="O6358">
        <v>12.5</v>
      </c>
      <c r="S6358" t="b">
        <v>0</v>
      </c>
      <c r="T6358" t="b">
        <v>0</v>
      </c>
      <c r="U6358" t="b">
        <v>0</v>
      </c>
      <c r="V6358">
        <v>12000</v>
      </c>
      <c r="W6358">
        <v>10300</v>
      </c>
      <c r="X6358">
        <v>2.9</v>
      </c>
      <c r="Y6358">
        <v>12700</v>
      </c>
      <c r="Z6358">
        <v>2.68</v>
      </c>
    </row>
    <row r="6359" spans="1:26">
      <c r="A6359">
        <v>206221489</v>
      </c>
      <c r="B6359" t="s">
        <v>6289</v>
      </c>
      <c r="C6359" t="s">
        <v>3597</v>
      </c>
      <c r="D6359" t="s">
        <v>3775</v>
      </c>
      <c r="E6359" t="s">
        <v>3599</v>
      </c>
      <c r="F6359" t="s">
        <v>3621</v>
      </c>
      <c r="G6359">
        <v>206221489</v>
      </c>
      <c r="I6359" t="s">
        <v>3622</v>
      </c>
      <c r="J6359" t="s">
        <v>5163</v>
      </c>
      <c r="K6359" t="s">
        <v>3624</v>
      </c>
      <c r="L6359" t="s">
        <v>7408</v>
      </c>
      <c r="M6359">
        <v>13.8</v>
      </c>
      <c r="N6359">
        <v>23</v>
      </c>
      <c r="O6359">
        <v>11</v>
      </c>
      <c r="S6359" t="b">
        <v>0</v>
      </c>
      <c r="T6359" t="b">
        <v>0</v>
      </c>
      <c r="U6359" t="b">
        <v>0</v>
      </c>
      <c r="V6359">
        <v>9000</v>
      </c>
      <c r="W6359">
        <v>7600</v>
      </c>
      <c r="X6359">
        <v>3.14</v>
      </c>
      <c r="Y6359">
        <v>9500</v>
      </c>
      <c r="Z6359">
        <v>2.19</v>
      </c>
    </row>
    <row r="6360" spans="1:26">
      <c r="A6360">
        <v>206221490</v>
      </c>
      <c r="B6360" t="s">
        <v>6289</v>
      </c>
      <c r="C6360" t="s">
        <v>3597</v>
      </c>
      <c r="D6360" t="s">
        <v>3775</v>
      </c>
      <c r="E6360" t="s">
        <v>3599</v>
      </c>
      <c r="F6360" t="s">
        <v>3621</v>
      </c>
      <c r="G6360">
        <v>206221490</v>
      </c>
      <c r="I6360" t="s">
        <v>3622</v>
      </c>
      <c r="J6360" t="s">
        <v>5167</v>
      </c>
      <c r="K6360" t="s">
        <v>3624</v>
      </c>
      <c r="L6360" t="s">
        <v>7407</v>
      </c>
      <c r="M6360">
        <v>12.5</v>
      </c>
      <c r="N6360">
        <v>22</v>
      </c>
      <c r="O6360">
        <v>11</v>
      </c>
      <c r="S6360" t="b">
        <v>0</v>
      </c>
      <c r="T6360" t="b">
        <v>0</v>
      </c>
      <c r="U6360" t="b">
        <v>0</v>
      </c>
      <c r="V6360">
        <v>12000</v>
      </c>
      <c r="W6360">
        <v>9400</v>
      </c>
      <c r="X6360">
        <v>2.87</v>
      </c>
      <c r="Y6360">
        <v>11200</v>
      </c>
      <c r="Z6360">
        <v>2.2000000000000002</v>
      </c>
    </row>
    <row r="6361" spans="1:26">
      <c r="A6361">
        <v>206221511</v>
      </c>
      <c r="B6361" t="s">
        <v>6289</v>
      </c>
      <c r="C6361" t="s">
        <v>3597</v>
      </c>
      <c r="D6361" t="s">
        <v>3775</v>
      </c>
      <c r="E6361" t="s">
        <v>3599</v>
      </c>
      <c r="F6361" t="s">
        <v>3787</v>
      </c>
      <c r="G6361">
        <v>206221511</v>
      </c>
      <c r="I6361" t="s">
        <v>3622</v>
      </c>
      <c r="J6361" t="s">
        <v>5185</v>
      </c>
      <c r="K6361" t="s">
        <v>3624</v>
      </c>
      <c r="L6361" t="s">
        <v>5186</v>
      </c>
      <c r="M6361">
        <v>16</v>
      </c>
      <c r="N6361">
        <v>26</v>
      </c>
      <c r="O6361">
        <v>12.6</v>
      </c>
      <c r="S6361" t="b">
        <v>0</v>
      </c>
      <c r="T6361" t="b">
        <v>0</v>
      </c>
      <c r="U6361" t="b">
        <v>1</v>
      </c>
      <c r="V6361">
        <v>9000</v>
      </c>
      <c r="W6361">
        <v>7500</v>
      </c>
      <c r="X6361">
        <v>2.82</v>
      </c>
      <c r="Y6361">
        <v>14000</v>
      </c>
      <c r="Z6361">
        <v>2.25</v>
      </c>
    </row>
    <row r="6362" spans="1:26">
      <c r="A6362">
        <v>206221513</v>
      </c>
      <c r="B6362" t="s">
        <v>6289</v>
      </c>
      <c r="C6362" t="s">
        <v>3597</v>
      </c>
      <c r="D6362" t="s">
        <v>3775</v>
      </c>
      <c r="E6362" t="s">
        <v>3599</v>
      </c>
      <c r="F6362" t="s">
        <v>3787</v>
      </c>
      <c r="G6362">
        <v>206221513</v>
      </c>
      <c r="I6362" t="s">
        <v>3622</v>
      </c>
      <c r="J6362" t="s">
        <v>5179</v>
      </c>
      <c r="K6362" t="s">
        <v>3624</v>
      </c>
      <c r="L6362" t="s">
        <v>5180</v>
      </c>
      <c r="M6362">
        <v>12.5</v>
      </c>
      <c r="N6362">
        <v>20.3</v>
      </c>
      <c r="O6362">
        <v>11.2</v>
      </c>
      <c r="S6362" t="b">
        <v>0</v>
      </c>
      <c r="T6362" t="b">
        <v>0</v>
      </c>
      <c r="U6362" t="b">
        <v>1</v>
      </c>
      <c r="V6362">
        <v>14200</v>
      </c>
      <c r="W6362">
        <v>11600</v>
      </c>
      <c r="X6362">
        <v>2.62</v>
      </c>
      <c r="Y6362">
        <v>19000</v>
      </c>
      <c r="Z6362">
        <v>1.93</v>
      </c>
    </row>
    <row r="6363" spans="1:26">
      <c r="A6363">
        <v>206221518</v>
      </c>
      <c r="B6363" t="s">
        <v>6289</v>
      </c>
      <c r="C6363" t="s">
        <v>3597</v>
      </c>
      <c r="D6363" t="s">
        <v>3775</v>
      </c>
      <c r="E6363" t="s">
        <v>3599</v>
      </c>
      <c r="F6363" t="s">
        <v>3621</v>
      </c>
      <c r="G6363">
        <v>206221518</v>
      </c>
      <c r="I6363" t="s">
        <v>3622</v>
      </c>
      <c r="J6363" t="s">
        <v>5187</v>
      </c>
      <c r="K6363" t="s">
        <v>3624</v>
      </c>
      <c r="L6363" t="s">
        <v>5188</v>
      </c>
      <c r="M6363">
        <v>12.8</v>
      </c>
      <c r="N6363">
        <v>21.9</v>
      </c>
      <c r="O6363">
        <v>12.2</v>
      </c>
      <c r="S6363" t="b">
        <v>0</v>
      </c>
      <c r="T6363" t="b">
        <v>0</v>
      </c>
      <c r="U6363" t="b">
        <v>0</v>
      </c>
      <c r="V6363">
        <v>12000</v>
      </c>
      <c r="W6363">
        <v>10200</v>
      </c>
      <c r="X6363">
        <v>2.58</v>
      </c>
      <c r="Y6363">
        <v>17600</v>
      </c>
      <c r="Z6363">
        <v>2.4</v>
      </c>
    </row>
    <row r="6364" spans="1:26">
      <c r="A6364">
        <v>206221517</v>
      </c>
      <c r="B6364" t="s">
        <v>6289</v>
      </c>
      <c r="C6364" t="s">
        <v>3597</v>
      </c>
      <c r="D6364" t="s">
        <v>3775</v>
      </c>
      <c r="E6364" t="s">
        <v>3599</v>
      </c>
      <c r="F6364" t="s">
        <v>3621</v>
      </c>
      <c r="G6364">
        <v>206221517</v>
      </c>
      <c r="I6364" t="s">
        <v>3622</v>
      </c>
      <c r="J6364" t="s">
        <v>5189</v>
      </c>
      <c r="K6364" t="s">
        <v>3624</v>
      </c>
      <c r="L6364" t="s">
        <v>5190</v>
      </c>
      <c r="M6364">
        <v>14.5</v>
      </c>
      <c r="N6364">
        <v>24</v>
      </c>
      <c r="O6364">
        <v>13</v>
      </c>
      <c r="S6364" t="b">
        <v>0</v>
      </c>
      <c r="T6364" t="b">
        <v>0</v>
      </c>
      <c r="U6364" t="b">
        <v>0</v>
      </c>
      <c r="V6364">
        <v>9000</v>
      </c>
      <c r="W6364">
        <v>7100</v>
      </c>
      <c r="X6364">
        <v>2.17</v>
      </c>
      <c r="Y6364">
        <v>16100</v>
      </c>
      <c r="Z6364">
        <v>2.65</v>
      </c>
    </row>
    <row r="6365" spans="1:26">
      <c r="A6365">
        <v>206221519</v>
      </c>
      <c r="B6365" t="s">
        <v>6289</v>
      </c>
      <c r="C6365" t="s">
        <v>3597</v>
      </c>
      <c r="D6365" t="s">
        <v>3775</v>
      </c>
      <c r="E6365" t="s">
        <v>3599</v>
      </c>
      <c r="F6365" t="s">
        <v>3849</v>
      </c>
      <c r="G6365">
        <v>206221519</v>
      </c>
      <c r="I6365" t="s">
        <v>3622</v>
      </c>
      <c r="J6365" t="s">
        <v>5175</v>
      </c>
      <c r="K6365" t="s">
        <v>3624</v>
      </c>
      <c r="L6365" t="s">
        <v>5191</v>
      </c>
      <c r="M6365">
        <v>11.2</v>
      </c>
      <c r="N6365">
        <v>20.100000000000001</v>
      </c>
      <c r="O6365">
        <v>11.5</v>
      </c>
      <c r="S6365" t="b">
        <v>0</v>
      </c>
      <c r="T6365" t="b">
        <v>0</v>
      </c>
      <c r="U6365" t="b">
        <v>0</v>
      </c>
      <c r="V6365">
        <v>18000</v>
      </c>
      <c r="W6365">
        <v>13600</v>
      </c>
      <c r="X6365">
        <v>3.11</v>
      </c>
      <c r="Y6365">
        <v>21427</v>
      </c>
      <c r="Z6365">
        <v>2.64</v>
      </c>
    </row>
    <row r="6366" spans="1:26">
      <c r="A6366">
        <v>206221497</v>
      </c>
      <c r="B6366" t="s">
        <v>6289</v>
      </c>
      <c r="C6366" t="s">
        <v>3597</v>
      </c>
      <c r="D6366" t="s">
        <v>3775</v>
      </c>
      <c r="E6366" t="s">
        <v>3599</v>
      </c>
      <c r="F6366" t="s">
        <v>3621</v>
      </c>
      <c r="G6366">
        <v>206221497</v>
      </c>
      <c r="I6366" t="s">
        <v>3622</v>
      </c>
      <c r="J6366" t="s">
        <v>5192</v>
      </c>
      <c r="K6366" t="s">
        <v>3624</v>
      </c>
      <c r="L6366" t="s">
        <v>7403</v>
      </c>
      <c r="M6366">
        <v>18</v>
      </c>
      <c r="N6366">
        <v>33</v>
      </c>
      <c r="O6366">
        <v>14.2</v>
      </c>
      <c r="S6366" t="b">
        <v>0</v>
      </c>
      <c r="T6366" t="b">
        <v>0</v>
      </c>
      <c r="U6366" t="b">
        <v>0</v>
      </c>
      <c r="V6366">
        <v>9000</v>
      </c>
      <c r="W6366">
        <v>7000</v>
      </c>
      <c r="X6366">
        <v>3.48</v>
      </c>
      <c r="Y6366">
        <v>16000</v>
      </c>
      <c r="Z6366">
        <v>2.2799999999999998</v>
      </c>
    </row>
    <row r="6367" spans="1:26">
      <c r="A6367">
        <v>206221495</v>
      </c>
      <c r="B6367" t="s">
        <v>6289</v>
      </c>
      <c r="C6367" t="s">
        <v>3597</v>
      </c>
      <c r="D6367" t="s">
        <v>3775</v>
      </c>
      <c r="E6367" t="s">
        <v>3599</v>
      </c>
      <c r="F6367" t="s">
        <v>3621</v>
      </c>
      <c r="G6367">
        <v>206221495</v>
      </c>
      <c r="I6367" t="s">
        <v>3622</v>
      </c>
      <c r="J6367" t="s">
        <v>5198</v>
      </c>
      <c r="K6367" t="s">
        <v>3624</v>
      </c>
      <c r="L6367" t="s">
        <v>7404</v>
      </c>
      <c r="M6367">
        <v>15.2</v>
      </c>
      <c r="N6367">
        <v>29.3</v>
      </c>
      <c r="O6367">
        <v>14</v>
      </c>
      <c r="S6367" t="b">
        <v>0</v>
      </c>
      <c r="T6367" t="b">
        <v>0</v>
      </c>
      <c r="U6367" t="b">
        <v>0</v>
      </c>
      <c r="V6367">
        <v>12000</v>
      </c>
      <c r="W6367">
        <v>9600</v>
      </c>
      <c r="X6367">
        <v>3.31</v>
      </c>
      <c r="Y6367">
        <v>17500</v>
      </c>
      <c r="Z6367">
        <v>2.4900000000000002</v>
      </c>
    </row>
    <row r="6368" spans="1:26">
      <c r="A6368">
        <v>206221496</v>
      </c>
      <c r="B6368" t="s">
        <v>6289</v>
      </c>
      <c r="C6368" t="s">
        <v>3597</v>
      </c>
      <c r="D6368" t="s">
        <v>3775</v>
      </c>
      <c r="E6368" t="s">
        <v>3599</v>
      </c>
      <c r="F6368" t="s">
        <v>3621</v>
      </c>
      <c r="G6368">
        <v>206221496</v>
      </c>
      <c r="I6368" t="s">
        <v>3622</v>
      </c>
      <c r="J6368" t="s">
        <v>5196</v>
      </c>
      <c r="K6368" t="s">
        <v>3624</v>
      </c>
      <c r="L6368" t="s">
        <v>7405</v>
      </c>
      <c r="M6368">
        <v>13.9</v>
      </c>
      <c r="N6368">
        <v>25.3</v>
      </c>
      <c r="O6368">
        <v>13.4</v>
      </c>
      <c r="S6368" t="b">
        <v>0</v>
      </c>
      <c r="T6368" t="b">
        <v>0</v>
      </c>
      <c r="U6368" t="b">
        <v>0</v>
      </c>
      <c r="V6368">
        <v>14500</v>
      </c>
      <c r="W6368">
        <v>11200</v>
      </c>
      <c r="X6368">
        <v>3.16</v>
      </c>
      <c r="Y6368">
        <v>21500</v>
      </c>
      <c r="Z6368">
        <v>2.4300000000000002</v>
      </c>
    </row>
    <row r="6369" spans="1:26">
      <c r="A6369">
        <v>206221515</v>
      </c>
      <c r="B6369" t="s">
        <v>6289</v>
      </c>
      <c r="C6369" t="s">
        <v>3597</v>
      </c>
      <c r="D6369" t="s">
        <v>3775</v>
      </c>
      <c r="E6369" t="s">
        <v>3599</v>
      </c>
      <c r="F6369" t="s">
        <v>3753</v>
      </c>
      <c r="G6369">
        <v>206221515</v>
      </c>
      <c r="I6369" t="s">
        <v>3601</v>
      </c>
      <c r="J6369" t="s">
        <v>5187</v>
      </c>
      <c r="K6369" t="s">
        <v>3624</v>
      </c>
      <c r="L6369" t="s">
        <v>5202</v>
      </c>
      <c r="M6369">
        <v>12.8</v>
      </c>
      <c r="N6369">
        <v>20</v>
      </c>
      <c r="O6369">
        <v>11.5</v>
      </c>
      <c r="S6369" t="b">
        <v>0</v>
      </c>
      <c r="T6369" t="b">
        <v>0</v>
      </c>
      <c r="U6369" t="b">
        <v>0</v>
      </c>
      <c r="V6369">
        <v>12000</v>
      </c>
      <c r="W6369">
        <v>9500</v>
      </c>
      <c r="X6369">
        <v>2.4</v>
      </c>
      <c r="Y6369">
        <v>17600</v>
      </c>
      <c r="Z6369">
        <v>2.4</v>
      </c>
    </row>
    <row r="6370" spans="1:26">
      <c r="A6370">
        <v>206221514</v>
      </c>
      <c r="B6370" t="s">
        <v>6289</v>
      </c>
      <c r="C6370" t="s">
        <v>3597</v>
      </c>
      <c r="D6370" t="s">
        <v>3775</v>
      </c>
      <c r="E6370" t="s">
        <v>3599</v>
      </c>
      <c r="F6370" t="s">
        <v>3753</v>
      </c>
      <c r="G6370">
        <v>206221514</v>
      </c>
      <c r="I6370" t="s">
        <v>3601</v>
      </c>
      <c r="J6370" t="s">
        <v>5189</v>
      </c>
      <c r="K6370" t="s">
        <v>3624</v>
      </c>
      <c r="L6370" t="s">
        <v>5208</v>
      </c>
      <c r="M6370">
        <v>14.5</v>
      </c>
      <c r="N6370">
        <v>21.5</v>
      </c>
      <c r="O6370">
        <v>12.2</v>
      </c>
      <c r="S6370" t="b">
        <v>0</v>
      </c>
      <c r="T6370" t="b">
        <v>0</v>
      </c>
      <c r="U6370" t="b">
        <v>0</v>
      </c>
      <c r="V6370">
        <v>9000</v>
      </c>
      <c r="W6370">
        <v>7300</v>
      </c>
      <c r="X6370">
        <v>2.23</v>
      </c>
      <c r="Y6370">
        <v>16100</v>
      </c>
      <c r="Z6370">
        <v>2.65</v>
      </c>
    </row>
    <row r="6371" spans="1:26">
      <c r="A6371">
        <v>206221507</v>
      </c>
      <c r="B6371" t="s">
        <v>6289</v>
      </c>
      <c r="C6371" t="s">
        <v>3597</v>
      </c>
      <c r="D6371" t="s">
        <v>3775</v>
      </c>
      <c r="E6371" t="s">
        <v>3599</v>
      </c>
      <c r="F6371" t="s">
        <v>3621</v>
      </c>
      <c r="G6371">
        <v>206221507</v>
      </c>
      <c r="I6371" t="s">
        <v>3622</v>
      </c>
      <c r="J6371" t="s">
        <v>5206</v>
      </c>
      <c r="K6371" t="s">
        <v>3624</v>
      </c>
      <c r="L6371" t="s">
        <v>7406</v>
      </c>
      <c r="M6371">
        <v>12.5</v>
      </c>
      <c r="N6371">
        <v>18.7</v>
      </c>
      <c r="O6371">
        <v>11.8</v>
      </c>
      <c r="S6371" t="b">
        <v>0</v>
      </c>
      <c r="T6371" t="b">
        <v>0</v>
      </c>
      <c r="U6371" t="b">
        <v>1</v>
      </c>
      <c r="V6371">
        <v>30000</v>
      </c>
      <c r="W6371">
        <v>18900</v>
      </c>
      <c r="X6371">
        <v>2.2000000000000002</v>
      </c>
      <c r="Y6371">
        <v>35200</v>
      </c>
      <c r="Z6371">
        <v>2.29</v>
      </c>
    </row>
    <row r="6372" spans="1:26">
      <c r="A6372">
        <v>206221508</v>
      </c>
      <c r="B6372" t="s">
        <v>6289</v>
      </c>
      <c r="C6372" t="s">
        <v>3597</v>
      </c>
      <c r="D6372" t="s">
        <v>3775</v>
      </c>
      <c r="E6372" t="s">
        <v>3599</v>
      </c>
      <c r="F6372" t="s">
        <v>3787</v>
      </c>
      <c r="G6372">
        <v>206221508</v>
      </c>
      <c r="I6372" t="s">
        <v>3622</v>
      </c>
      <c r="J6372" t="s">
        <v>5205</v>
      </c>
      <c r="K6372" t="s">
        <v>3624</v>
      </c>
      <c r="L6372" t="s">
        <v>5186</v>
      </c>
      <c r="M6372">
        <v>16</v>
      </c>
      <c r="N6372">
        <v>26</v>
      </c>
      <c r="O6372">
        <v>12.4</v>
      </c>
      <c r="S6372" t="b">
        <v>0</v>
      </c>
      <c r="T6372" t="b">
        <v>0</v>
      </c>
      <c r="U6372" t="b">
        <v>1</v>
      </c>
      <c r="V6372">
        <v>9000</v>
      </c>
      <c r="W6372">
        <v>7500</v>
      </c>
      <c r="X6372">
        <v>2.82</v>
      </c>
      <c r="Y6372">
        <v>14000</v>
      </c>
      <c r="Z6372">
        <v>2.08</v>
      </c>
    </row>
    <row r="6373" spans="1:26">
      <c r="A6373">
        <v>206221510</v>
      </c>
      <c r="B6373" t="s">
        <v>6289</v>
      </c>
      <c r="C6373" t="s">
        <v>3597</v>
      </c>
      <c r="D6373" t="s">
        <v>3775</v>
      </c>
      <c r="E6373" t="s">
        <v>3599</v>
      </c>
      <c r="F6373" t="s">
        <v>3787</v>
      </c>
      <c r="G6373">
        <v>206221510</v>
      </c>
      <c r="I6373" t="s">
        <v>3622</v>
      </c>
      <c r="J6373" t="s">
        <v>5213</v>
      </c>
      <c r="K6373" t="s">
        <v>3624</v>
      </c>
      <c r="L6373" t="s">
        <v>5180</v>
      </c>
      <c r="M6373">
        <v>12.5</v>
      </c>
      <c r="N6373">
        <v>20.3</v>
      </c>
      <c r="O6373">
        <v>11</v>
      </c>
      <c r="S6373" t="b">
        <v>0</v>
      </c>
      <c r="T6373" t="b">
        <v>0</v>
      </c>
      <c r="U6373" t="b">
        <v>1</v>
      </c>
      <c r="V6373">
        <v>14200</v>
      </c>
      <c r="W6373">
        <v>11600</v>
      </c>
      <c r="X6373">
        <v>2.62</v>
      </c>
      <c r="Y6373">
        <v>19000</v>
      </c>
      <c r="Z6373">
        <v>1.83</v>
      </c>
    </row>
    <row r="6374" spans="1:26">
      <c r="A6374">
        <v>206221509</v>
      </c>
      <c r="B6374" t="s">
        <v>6289</v>
      </c>
      <c r="C6374" t="s">
        <v>3597</v>
      </c>
      <c r="D6374" t="s">
        <v>3775</v>
      </c>
      <c r="E6374" t="s">
        <v>3599</v>
      </c>
      <c r="F6374" t="s">
        <v>3787</v>
      </c>
      <c r="G6374">
        <v>206221509</v>
      </c>
      <c r="I6374" t="s">
        <v>3622</v>
      </c>
      <c r="J6374" t="s">
        <v>5214</v>
      </c>
      <c r="K6374" t="s">
        <v>3624</v>
      </c>
      <c r="L6374" t="s">
        <v>5182</v>
      </c>
      <c r="M6374">
        <v>13.1</v>
      </c>
      <c r="N6374">
        <v>22.7</v>
      </c>
      <c r="O6374">
        <v>11.3</v>
      </c>
      <c r="S6374" t="b">
        <v>0</v>
      </c>
      <c r="T6374" t="b">
        <v>0</v>
      </c>
      <c r="U6374" t="b">
        <v>1</v>
      </c>
      <c r="V6374">
        <v>12000</v>
      </c>
      <c r="W6374">
        <v>10600</v>
      </c>
      <c r="X6374">
        <v>2.61</v>
      </c>
      <c r="Y6374">
        <v>15000</v>
      </c>
      <c r="Z6374">
        <v>1.89</v>
      </c>
    </row>
    <row r="6375" spans="1:26">
      <c r="A6375">
        <v>206221504</v>
      </c>
      <c r="B6375" t="s">
        <v>6289</v>
      </c>
      <c r="C6375" t="s">
        <v>3597</v>
      </c>
      <c r="D6375" t="s">
        <v>3775</v>
      </c>
      <c r="E6375" t="s">
        <v>3599</v>
      </c>
      <c r="F6375" t="s">
        <v>3621</v>
      </c>
      <c r="G6375">
        <v>206221504</v>
      </c>
      <c r="I6375" t="s">
        <v>3622</v>
      </c>
      <c r="J6375" t="s">
        <v>5215</v>
      </c>
      <c r="K6375" t="s">
        <v>3624</v>
      </c>
      <c r="L6375" t="s">
        <v>7405</v>
      </c>
      <c r="M6375">
        <v>13.9</v>
      </c>
      <c r="N6375">
        <v>25.3</v>
      </c>
      <c r="O6375">
        <v>13.3</v>
      </c>
      <c r="S6375" t="b">
        <v>0</v>
      </c>
      <c r="T6375" t="b">
        <v>0</v>
      </c>
      <c r="U6375" t="b">
        <v>0</v>
      </c>
      <c r="V6375">
        <v>14500</v>
      </c>
      <c r="W6375">
        <v>11200</v>
      </c>
      <c r="X6375">
        <v>3.07</v>
      </c>
      <c r="Y6375">
        <v>21500</v>
      </c>
      <c r="Z6375">
        <v>2.2999999999999998</v>
      </c>
    </row>
    <row r="6376" spans="1:26">
      <c r="A6376">
        <v>206221503</v>
      </c>
      <c r="B6376" t="s">
        <v>6289</v>
      </c>
      <c r="C6376" t="s">
        <v>3597</v>
      </c>
      <c r="D6376" t="s">
        <v>3775</v>
      </c>
      <c r="E6376" t="s">
        <v>3599</v>
      </c>
      <c r="F6376" t="s">
        <v>3621</v>
      </c>
      <c r="G6376">
        <v>206221503</v>
      </c>
      <c r="I6376" t="s">
        <v>3622</v>
      </c>
      <c r="J6376" t="s">
        <v>5216</v>
      </c>
      <c r="K6376" t="s">
        <v>3624</v>
      </c>
      <c r="L6376" t="s">
        <v>7404</v>
      </c>
      <c r="M6376">
        <v>15.2</v>
      </c>
      <c r="N6376">
        <v>29.3</v>
      </c>
      <c r="O6376">
        <v>13.8</v>
      </c>
      <c r="S6376" t="b">
        <v>0</v>
      </c>
      <c r="T6376" t="b">
        <v>0</v>
      </c>
      <c r="U6376" t="b">
        <v>0</v>
      </c>
      <c r="V6376">
        <v>12000</v>
      </c>
      <c r="W6376">
        <v>9600</v>
      </c>
      <c r="X6376">
        <v>3.2</v>
      </c>
      <c r="Y6376">
        <v>17500</v>
      </c>
      <c r="Z6376">
        <v>2.3199999999999998</v>
      </c>
    </row>
    <row r="6377" spans="1:26">
      <c r="A6377">
        <v>206221502</v>
      </c>
      <c r="B6377" t="s">
        <v>6289</v>
      </c>
      <c r="C6377" t="s">
        <v>3597</v>
      </c>
      <c r="D6377" t="s">
        <v>3775</v>
      </c>
      <c r="E6377" t="s">
        <v>3599</v>
      </c>
      <c r="F6377" t="s">
        <v>3621</v>
      </c>
      <c r="G6377">
        <v>206221502</v>
      </c>
      <c r="I6377" t="s">
        <v>3622</v>
      </c>
      <c r="J6377" t="s">
        <v>5217</v>
      </c>
      <c r="K6377" t="s">
        <v>3624</v>
      </c>
      <c r="L6377" t="s">
        <v>7403</v>
      </c>
      <c r="M6377">
        <v>18</v>
      </c>
      <c r="N6377">
        <v>33</v>
      </c>
      <c r="O6377">
        <v>14</v>
      </c>
      <c r="S6377" t="b">
        <v>0</v>
      </c>
      <c r="T6377" t="b">
        <v>0</v>
      </c>
      <c r="U6377" t="b">
        <v>0</v>
      </c>
      <c r="V6377">
        <v>9000</v>
      </c>
      <c r="W6377">
        <v>7000</v>
      </c>
      <c r="X6377">
        <v>3.36</v>
      </c>
      <c r="Y6377">
        <v>16000</v>
      </c>
      <c r="Z6377">
        <v>2.12</v>
      </c>
    </row>
    <row r="6378" spans="1:26">
      <c r="A6378">
        <v>206221524</v>
      </c>
      <c r="B6378" t="s">
        <v>6289</v>
      </c>
      <c r="C6378" t="s">
        <v>3597</v>
      </c>
      <c r="D6378" t="s">
        <v>3775</v>
      </c>
      <c r="E6378" t="s">
        <v>3599</v>
      </c>
      <c r="F6378" t="s">
        <v>3718</v>
      </c>
      <c r="G6378">
        <v>206221524</v>
      </c>
      <c r="I6378" t="s">
        <v>3711</v>
      </c>
      <c r="J6378" t="s">
        <v>5156</v>
      </c>
      <c r="K6378" t="s">
        <v>3688</v>
      </c>
      <c r="M6378">
        <v>12.1</v>
      </c>
      <c r="N6378">
        <v>18</v>
      </c>
      <c r="O6378">
        <v>9</v>
      </c>
      <c r="S6378" t="b">
        <v>0</v>
      </c>
      <c r="T6378" t="b">
        <v>0</v>
      </c>
      <c r="U6378" t="b">
        <v>1</v>
      </c>
      <c r="V6378">
        <v>22000</v>
      </c>
      <c r="W6378">
        <v>15400</v>
      </c>
      <c r="X6378">
        <v>2.12</v>
      </c>
      <c r="Y6378">
        <v>26238</v>
      </c>
      <c r="Z6378">
        <v>2.11</v>
      </c>
    </row>
    <row r="6379" spans="1:26">
      <c r="A6379">
        <v>206221521</v>
      </c>
      <c r="B6379" t="s">
        <v>6289</v>
      </c>
      <c r="C6379" t="s">
        <v>3597</v>
      </c>
      <c r="D6379" t="s">
        <v>3775</v>
      </c>
      <c r="E6379" t="s">
        <v>3599</v>
      </c>
      <c r="F6379" t="s">
        <v>3718</v>
      </c>
      <c r="G6379">
        <v>206221521</v>
      </c>
      <c r="I6379" t="s">
        <v>3711</v>
      </c>
      <c r="J6379" t="s">
        <v>5150</v>
      </c>
      <c r="K6379" t="s">
        <v>3688</v>
      </c>
      <c r="M6379">
        <v>12.4</v>
      </c>
      <c r="N6379">
        <v>19</v>
      </c>
      <c r="O6379">
        <v>9</v>
      </c>
      <c r="S6379" t="b">
        <v>0</v>
      </c>
      <c r="T6379" t="b">
        <v>0</v>
      </c>
      <c r="U6379" t="b">
        <v>1</v>
      </c>
      <c r="V6379">
        <v>18000</v>
      </c>
      <c r="W6379">
        <v>14200</v>
      </c>
      <c r="X6379">
        <v>2.0499999999999998</v>
      </c>
      <c r="Y6379">
        <v>23611</v>
      </c>
      <c r="Z6379">
        <v>2.14</v>
      </c>
    </row>
    <row r="6380" spans="1:26">
      <c r="A6380">
        <v>202843114</v>
      </c>
      <c r="B6380" t="s">
        <v>6289</v>
      </c>
      <c r="C6380" t="s">
        <v>3597</v>
      </c>
      <c r="D6380" t="s">
        <v>3775</v>
      </c>
      <c r="E6380" t="s">
        <v>3776</v>
      </c>
      <c r="F6380" t="s">
        <v>3600</v>
      </c>
      <c r="G6380">
        <v>202843114</v>
      </c>
      <c r="I6380" t="s">
        <v>3601</v>
      </c>
      <c r="J6380" t="s">
        <v>7402</v>
      </c>
      <c r="L6380" t="s">
        <v>5565</v>
      </c>
      <c r="M6380">
        <v>14</v>
      </c>
      <c r="N6380">
        <v>20</v>
      </c>
      <c r="O6380">
        <v>11.5</v>
      </c>
      <c r="S6380" t="b">
        <v>0</v>
      </c>
      <c r="T6380" t="b">
        <v>0</v>
      </c>
      <c r="U6380" t="b">
        <v>0</v>
      </c>
      <c r="V6380">
        <v>34200</v>
      </c>
      <c r="W6380">
        <v>37400</v>
      </c>
      <c r="X6380">
        <v>2.4</v>
      </c>
      <c r="Y6380">
        <v>40500</v>
      </c>
      <c r="Z6380">
        <v>2.6</v>
      </c>
    </row>
    <row r="6381" spans="1:26">
      <c r="A6381">
        <v>10153460</v>
      </c>
      <c r="B6381" t="s">
        <v>7158</v>
      </c>
      <c r="C6381" t="s">
        <v>3597</v>
      </c>
      <c r="D6381" t="s">
        <v>3910</v>
      </c>
      <c r="E6381" t="s">
        <v>3915</v>
      </c>
      <c r="F6381" t="s">
        <v>3600</v>
      </c>
      <c r="G6381">
        <v>10153460</v>
      </c>
      <c r="I6381" t="s">
        <v>3601</v>
      </c>
      <c r="J6381" t="s">
        <v>7336</v>
      </c>
      <c r="L6381" t="s">
        <v>5127</v>
      </c>
      <c r="M6381">
        <v>12.5</v>
      </c>
      <c r="N6381">
        <v>18</v>
      </c>
      <c r="O6381">
        <v>10</v>
      </c>
      <c r="S6381" t="b">
        <v>0</v>
      </c>
      <c r="T6381" t="b">
        <v>0</v>
      </c>
      <c r="U6381" t="b">
        <v>0</v>
      </c>
      <c r="V6381">
        <v>35600</v>
      </c>
      <c r="W6381">
        <v>25200</v>
      </c>
      <c r="X6381">
        <v>3.08</v>
      </c>
      <c r="Y6381">
        <v>25600</v>
      </c>
      <c r="Z6381">
        <v>2.4</v>
      </c>
    </row>
    <row r="6382" spans="1:26">
      <c r="A6382">
        <v>202541563</v>
      </c>
      <c r="B6382" t="s">
        <v>7158</v>
      </c>
      <c r="C6382" t="s">
        <v>3597</v>
      </c>
      <c r="D6382" t="s">
        <v>3910</v>
      </c>
      <c r="E6382" t="s">
        <v>3911</v>
      </c>
      <c r="F6382" t="s">
        <v>3621</v>
      </c>
      <c r="G6382">
        <v>202541563</v>
      </c>
      <c r="I6382" t="s">
        <v>3622</v>
      </c>
      <c r="J6382" t="s">
        <v>7400</v>
      </c>
      <c r="K6382" t="s">
        <v>3624</v>
      </c>
      <c r="L6382" t="s">
        <v>7401</v>
      </c>
      <c r="M6382">
        <v>14</v>
      </c>
      <c r="N6382">
        <v>23</v>
      </c>
      <c r="O6382">
        <v>10.5</v>
      </c>
      <c r="S6382" t="b">
        <v>0</v>
      </c>
      <c r="T6382" t="b">
        <v>0</v>
      </c>
      <c r="U6382" t="b">
        <v>0</v>
      </c>
      <c r="V6382">
        <v>9000</v>
      </c>
      <c r="W6382">
        <v>6800</v>
      </c>
      <c r="X6382">
        <v>2.0299999999999998</v>
      </c>
      <c r="Y6382">
        <v>11546</v>
      </c>
      <c r="Z6382">
        <v>2.1800000000000002</v>
      </c>
    </row>
    <row r="6383" spans="1:26">
      <c r="A6383">
        <v>202541564</v>
      </c>
      <c r="B6383" t="s">
        <v>7158</v>
      </c>
      <c r="C6383" t="s">
        <v>3597</v>
      </c>
      <c r="D6383" t="s">
        <v>3910</v>
      </c>
      <c r="E6383" t="s">
        <v>3915</v>
      </c>
      <c r="F6383" t="s">
        <v>3621</v>
      </c>
      <c r="G6383">
        <v>202541564</v>
      </c>
      <c r="I6383" t="s">
        <v>3622</v>
      </c>
      <c r="J6383" t="s">
        <v>7400</v>
      </c>
      <c r="K6383" t="s">
        <v>3624</v>
      </c>
      <c r="L6383" t="s">
        <v>7401</v>
      </c>
      <c r="M6383">
        <v>14</v>
      </c>
      <c r="N6383">
        <v>23</v>
      </c>
      <c r="O6383">
        <v>10.5</v>
      </c>
      <c r="S6383" t="b">
        <v>0</v>
      </c>
      <c r="T6383" t="b">
        <v>0</v>
      </c>
      <c r="U6383" t="b">
        <v>0</v>
      </c>
      <c r="V6383">
        <v>9000</v>
      </c>
      <c r="W6383">
        <v>6800</v>
      </c>
      <c r="X6383">
        <v>2.0299999999999998</v>
      </c>
      <c r="Y6383">
        <v>11546</v>
      </c>
      <c r="Z6383">
        <v>2.1800000000000002</v>
      </c>
    </row>
    <row r="6384" spans="1:26">
      <c r="A6384">
        <v>9150123</v>
      </c>
      <c r="B6384" t="s">
        <v>7158</v>
      </c>
      <c r="C6384" t="s">
        <v>3597</v>
      </c>
      <c r="D6384" t="s">
        <v>3910</v>
      </c>
      <c r="E6384" t="s">
        <v>3911</v>
      </c>
      <c r="F6384" t="s">
        <v>3621</v>
      </c>
      <c r="G6384">
        <v>9150123</v>
      </c>
      <c r="I6384" t="s">
        <v>3622</v>
      </c>
      <c r="J6384" t="s">
        <v>7398</v>
      </c>
      <c r="K6384" t="s">
        <v>3624</v>
      </c>
      <c r="L6384" t="s">
        <v>7399</v>
      </c>
      <c r="M6384">
        <v>15.25</v>
      </c>
      <c r="N6384">
        <v>30.5</v>
      </c>
      <c r="O6384">
        <v>14</v>
      </c>
      <c r="S6384" t="b">
        <v>0</v>
      </c>
      <c r="T6384" t="b">
        <v>0</v>
      </c>
      <c r="U6384" t="b">
        <v>0</v>
      </c>
      <c r="V6384">
        <v>12000</v>
      </c>
      <c r="W6384">
        <v>8100</v>
      </c>
      <c r="X6384">
        <v>3.21</v>
      </c>
      <c r="Y6384">
        <v>9000</v>
      </c>
      <c r="Z6384">
        <v>2.64</v>
      </c>
    </row>
    <row r="6385" spans="1:26">
      <c r="A6385">
        <v>7599437</v>
      </c>
      <c r="B6385" t="s">
        <v>7158</v>
      </c>
      <c r="C6385" t="s">
        <v>3597</v>
      </c>
      <c r="D6385" t="s">
        <v>3910</v>
      </c>
      <c r="E6385" t="s">
        <v>3911</v>
      </c>
      <c r="F6385" t="s">
        <v>3600</v>
      </c>
      <c r="G6385">
        <v>7599437</v>
      </c>
      <c r="I6385" t="s">
        <v>3601</v>
      </c>
      <c r="J6385" t="s">
        <v>7372</v>
      </c>
      <c r="L6385" t="s">
        <v>4012</v>
      </c>
      <c r="M6385">
        <v>13.5</v>
      </c>
      <c r="N6385">
        <v>20.75</v>
      </c>
      <c r="O6385">
        <v>10</v>
      </c>
      <c r="S6385" t="b">
        <v>0</v>
      </c>
      <c r="T6385" t="b">
        <v>0</v>
      </c>
      <c r="U6385" t="b">
        <v>0</v>
      </c>
      <c r="V6385">
        <v>36000</v>
      </c>
      <c r="W6385">
        <v>25400</v>
      </c>
      <c r="X6385">
        <v>2.4</v>
      </c>
      <c r="Y6385">
        <v>25700</v>
      </c>
      <c r="Z6385">
        <v>2.41</v>
      </c>
    </row>
    <row r="6386" spans="1:26">
      <c r="A6386">
        <v>7151531</v>
      </c>
      <c r="B6386" t="s">
        <v>7158</v>
      </c>
      <c r="C6386" t="s">
        <v>3597</v>
      </c>
      <c r="D6386" t="s">
        <v>3910</v>
      </c>
      <c r="E6386" t="s">
        <v>3911</v>
      </c>
      <c r="F6386" t="s">
        <v>3621</v>
      </c>
      <c r="G6386">
        <v>7151531</v>
      </c>
      <c r="I6386" t="s">
        <v>3622</v>
      </c>
      <c r="J6386" t="s">
        <v>7396</v>
      </c>
      <c r="K6386" t="s">
        <v>3624</v>
      </c>
      <c r="L6386" t="s">
        <v>7397</v>
      </c>
      <c r="M6386">
        <v>14.5</v>
      </c>
      <c r="N6386">
        <v>27</v>
      </c>
      <c r="O6386">
        <v>10</v>
      </c>
      <c r="S6386" t="b">
        <v>0</v>
      </c>
      <c r="T6386" t="b">
        <v>0</v>
      </c>
      <c r="U6386" t="b">
        <v>0</v>
      </c>
      <c r="V6386">
        <v>9000</v>
      </c>
      <c r="W6386">
        <v>5800</v>
      </c>
      <c r="X6386">
        <v>2.7</v>
      </c>
      <c r="Y6386">
        <v>10630</v>
      </c>
      <c r="Z6386">
        <v>2.4700000000000002</v>
      </c>
    </row>
    <row r="6387" spans="1:26">
      <c r="A6387">
        <v>6992578</v>
      </c>
      <c r="B6387" t="s">
        <v>7158</v>
      </c>
      <c r="C6387" t="s">
        <v>3597</v>
      </c>
      <c r="D6387" t="s">
        <v>3910</v>
      </c>
      <c r="E6387" t="s">
        <v>3911</v>
      </c>
      <c r="F6387" t="s">
        <v>3600</v>
      </c>
      <c r="G6387">
        <v>6992578</v>
      </c>
      <c r="I6387" t="s">
        <v>3601</v>
      </c>
      <c r="J6387" t="s">
        <v>7372</v>
      </c>
      <c r="L6387" t="s">
        <v>7394</v>
      </c>
      <c r="M6387">
        <v>13</v>
      </c>
      <c r="N6387">
        <v>20</v>
      </c>
      <c r="O6387">
        <v>10</v>
      </c>
      <c r="S6387" t="b">
        <v>0</v>
      </c>
      <c r="T6387" t="b">
        <v>0</v>
      </c>
      <c r="U6387" t="b">
        <v>0</v>
      </c>
      <c r="V6387">
        <v>35400</v>
      </c>
      <c r="W6387">
        <v>26200</v>
      </c>
      <c r="X6387">
        <v>2.2999999999999998</v>
      </c>
      <c r="Y6387">
        <v>26400</v>
      </c>
      <c r="Z6387">
        <v>2.34</v>
      </c>
    </row>
    <row r="6388" spans="1:26">
      <c r="A6388">
        <v>6796635</v>
      </c>
      <c r="B6388" t="s">
        <v>7158</v>
      </c>
      <c r="C6388" t="s">
        <v>3597</v>
      </c>
      <c r="D6388" t="s">
        <v>3910</v>
      </c>
      <c r="E6388" t="s">
        <v>3911</v>
      </c>
      <c r="F6388" t="s">
        <v>3600</v>
      </c>
      <c r="G6388">
        <v>6796635</v>
      </c>
      <c r="I6388" t="s">
        <v>3601</v>
      </c>
      <c r="J6388" t="s">
        <v>7371</v>
      </c>
      <c r="L6388" t="s">
        <v>7394</v>
      </c>
      <c r="M6388">
        <v>13</v>
      </c>
      <c r="N6388">
        <v>18</v>
      </c>
      <c r="O6388">
        <v>10</v>
      </c>
      <c r="S6388" t="b">
        <v>0</v>
      </c>
      <c r="T6388" t="b">
        <v>0</v>
      </c>
      <c r="U6388" t="b">
        <v>0</v>
      </c>
      <c r="V6388">
        <v>35400</v>
      </c>
      <c r="W6388">
        <v>26200</v>
      </c>
      <c r="X6388">
        <v>2.2999999999999998</v>
      </c>
      <c r="Y6388">
        <v>26400</v>
      </c>
      <c r="Z6388">
        <v>2.34</v>
      </c>
    </row>
    <row r="6389" spans="1:26">
      <c r="A6389">
        <v>6750234</v>
      </c>
      <c r="B6389" t="s">
        <v>7158</v>
      </c>
      <c r="C6389" t="s">
        <v>3597</v>
      </c>
      <c r="D6389" t="s">
        <v>3910</v>
      </c>
      <c r="E6389" t="s">
        <v>3911</v>
      </c>
      <c r="F6389" t="s">
        <v>3600</v>
      </c>
      <c r="G6389">
        <v>6750234</v>
      </c>
      <c r="I6389" t="s">
        <v>3601</v>
      </c>
      <c r="J6389" t="s">
        <v>7376</v>
      </c>
      <c r="L6389" t="s">
        <v>7395</v>
      </c>
      <c r="M6389">
        <v>13</v>
      </c>
      <c r="N6389">
        <v>18</v>
      </c>
      <c r="O6389">
        <v>10</v>
      </c>
      <c r="S6389" t="b">
        <v>0</v>
      </c>
      <c r="T6389" t="b">
        <v>0</v>
      </c>
      <c r="U6389" t="b">
        <v>0</v>
      </c>
      <c r="V6389">
        <v>35000</v>
      </c>
      <c r="W6389">
        <v>25200</v>
      </c>
      <c r="X6389">
        <v>2.2000000000000002</v>
      </c>
      <c r="Y6389">
        <v>25400</v>
      </c>
      <c r="Z6389">
        <v>2.2400000000000002</v>
      </c>
    </row>
    <row r="6390" spans="1:26">
      <c r="A6390">
        <v>6749942</v>
      </c>
      <c r="B6390" t="s">
        <v>7158</v>
      </c>
      <c r="C6390" t="s">
        <v>3597</v>
      </c>
      <c r="D6390" t="s">
        <v>3910</v>
      </c>
      <c r="E6390" t="s">
        <v>3911</v>
      </c>
      <c r="F6390" t="s">
        <v>3600</v>
      </c>
      <c r="G6390">
        <v>6749942</v>
      </c>
      <c r="I6390" t="s">
        <v>3601</v>
      </c>
      <c r="J6390" t="s">
        <v>7380</v>
      </c>
      <c r="L6390" t="s">
        <v>7394</v>
      </c>
      <c r="M6390">
        <v>13.75</v>
      </c>
      <c r="N6390">
        <v>19.25</v>
      </c>
      <c r="O6390">
        <v>10</v>
      </c>
      <c r="S6390" t="b">
        <v>0</v>
      </c>
      <c r="T6390" t="b">
        <v>0</v>
      </c>
      <c r="U6390" t="b">
        <v>0</v>
      </c>
      <c r="V6390">
        <v>24200</v>
      </c>
      <c r="W6390">
        <v>16800</v>
      </c>
      <c r="X6390">
        <v>2.5</v>
      </c>
      <c r="Y6390">
        <v>16800</v>
      </c>
      <c r="Z6390">
        <v>2.58</v>
      </c>
    </row>
    <row r="6391" spans="1:26">
      <c r="A6391">
        <v>6750459</v>
      </c>
      <c r="B6391" t="s">
        <v>7158</v>
      </c>
      <c r="C6391" t="s">
        <v>3597</v>
      </c>
      <c r="D6391" t="s">
        <v>3910</v>
      </c>
      <c r="E6391" t="s">
        <v>3911</v>
      </c>
      <c r="F6391" t="s">
        <v>3600</v>
      </c>
      <c r="G6391">
        <v>6750459</v>
      </c>
      <c r="I6391" t="s">
        <v>3601</v>
      </c>
      <c r="J6391" t="s">
        <v>7379</v>
      </c>
      <c r="L6391" t="s">
        <v>7394</v>
      </c>
      <c r="M6391">
        <v>13</v>
      </c>
      <c r="N6391">
        <v>18</v>
      </c>
      <c r="O6391">
        <v>10</v>
      </c>
      <c r="S6391" t="b">
        <v>0</v>
      </c>
      <c r="T6391" t="b">
        <v>0</v>
      </c>
      <c r="U6391" t="b">
        <v>0</v>
      </c>
      <c r="V6391">
        <v>23800</v>
      </c>
      <c r="W6391">
        <v>16800</v>
      </c>
      <c r="X6391">
        <v>2.5</v>
      </c>
      <c r="Y6391">
        <v>16800</v>
      </c>
      <c r="Z6391">
        <v>2.58</v>
      </c>
    </row>
    <row r="6392" spans="1:26">
      <c r="A6392">
        <v>7599436</v>
      </c>
      <c r="B6392" t="s">
        <v>7158</v>
      </c>
      <c r="C6392" t="s">
        <v>3597</v>
      </c>
      <c r="D6392" t="s">
        <v>3910</v>
      </c>
      <c r="E6392" t="s">
        <v>3915</v>
      </c>
      <c r="F6392" t="s">
        <v>3600</v>
      </c>
      <c r="G6392">
        <v>7599436</v>
      </c>
      <c r="I6392" t="s">
        <v>3601</v>
      </c>
      <c r="J6392" t="s">
        <v>7338</v>
      </c>
      <c r="L6392" t="s">
        <v>4012</v>
      </c>
      <c r="M6392">
        <v>13.5</v>
      </c>
      <c r="N6392">
        <v>20.75</v>
      </c>
      <c r="O6392">
        <v>10</v>
      </c>
      <c r="S6392" t="b">
        <v>0</v>
      </c>
      <c r="T6392" t="b">
        <v>0</v>
      </c>
      <c r="U6392" t="b">
        <v>0</v>
      </c>
      <c r="V6392">
        <v>36000</v>
      </c>
      <c r="W6392">
        <v>25400</v>
      </c>
      <c r="X6392">
        <v>2.4</v>
      </c>
      <c r="Y6392">
        <v>25700</v>
      </c>
      <c r="Z6392">
        <v>2.41</v>
      </c>
    </row>
    <row r="6393" spans="1:26">
      <c r="A6393">
        <v>9150124</v>
      </c>
      <c r="B6393" t="s">
        <v>7158</v>
      </c>
      <c r="C6393" t="s">
        <v>3597</v>
      </c>
      <c r="D6393" t="s">
        <v>3910</v>
      </c>
      <c r="E6393" t="s">
        <v>3915</v>
      </c>
      <c r="F6393" t="s">
        <v>3621</v>
      </c>
      <c r="G6393">
        <v>9150124</v>
      </c>
      <c r="I6393" t="s">
        <v>3622</v>
      </c>
      <c r="J6393" t="s">
        <v>7398</v>
      </c>
      <c r="K6393" t="s">
        <v>3624</v>
      </c>
      <c r="L6393" t="s">
        <v>7399</v>
      </c>
      <c r="M6393">
        <v>15.3</v>
      </c>
      <c r="N6393">
        <v>30.5</v>
      </c>
      <c r="O6393">
        <v>14</v>
      </c>
      <c r="S6393" t="b">
        <v>0</v>
      </c>
      <c r="T6393" t="b">
        <v>0</v>
      </c>
      <c r="U6393" t="b">
        <v>0</v>
      </c>
      <c r="V6393">
        <v>12000</v>
      </c>
      <c r="W6393">
        <v>8100</v>
      </c>
      <c r="X6393">
        <v>3.21</v>
      </c>
      <c r="Y6393">
        <v>9000</v>
      </c>
      <c r="Z6393">
        <v>2.64</v>
      </c>
    </row>
    <row r="6394" spans="1:26">
      <c r="A6394">
        <v>7151530</v>
      </c>
      <c r="B6394" t="s">
        <v>7158</v>
      </c>
      <c r="C6394" t="s">
        <v>3597</v>
      </c>
      <c r="D6394" t="s">
        <v>3910</v>
      </c>
      <c r="E6394" t="s">
        <v>3915</v>
      </c>
      <c r="F6394" t="s">
        <v>3621</v>
      </c>
      <c r="G6394">
        <v>7151530</v>
      </c>
      <c r="I6394" t="s">
        <v>3622</v>
      </c>
      <c r="J6394" t="s">
        <v>7396</v>
      </c>
      <c r="K6394" t="s">
        <v>3624</v>
      </c>
      <c r="L6394" t="s">
        <v>7397</v>
      </c>
      <c r="M6394">
        <v>14.5</v>
      </c>
      <c r="N6394">
        <v>27</v>
      </c>
      <c r="O6394">
        <v>10</v>
      </c>
      <c r="S6394" t="b">
        <v>0</v>
      </c>
      <c r="T6394" t="b">
        <v>0</v>
      </c>
      <c r="U6394" t="b">
        <v>0</v>
      </c>
      <c r="V6394">
        <v>9000</v>
      </c>
      <c r="W6394">
        <v>5800</v>
      </c>
      <c r="X6394">
        <v>2.7</v>
      </c>
      <c r="Y6394">
        <v>10630</v>
      </c>
      <c r="Z6394">
        <v>2.4700000000000002</v>
      </c>
    </row>
    <row r="6395" spans="1:26">
      <c r="A6395">
        <v>6796559</v>
      </c>
      <c r="B6395" t="s">
        <v>7158</v>
      </c>
      <c r="C6395" t="s">
        <v>3597</v>
      </c>
      <c r="D6395" t="s">
        <v>3910</v>
      </c>
      <c r="E6395" t="s">
        <v>3915</v>
      </c>
      <c r="F6395" t="s">
        <v>3600</v>
      </c>
      <c r="G6395">
        <v>6796559</v>
      </c>
      <c r="I6395" t="s">
        <v>3601</v>
      </c>
      <c r="J6395" t="s">
        <v>7336</v>
      </c>
      <c r="L6395" t="s">
        <v>7394</v>
      </c>
      <c r="M6395">
        <v>13</v>
      </c>
      <c r="N6395">
        <v>18</v>
      </c>
      <c r="O6395">
        <v>10</v>
      </c>
      <c r="S6395" t="b">
        <v>0</v>
      </c>
      <c r="T6395" t="b">
        <v>0</v>
      </c>
      <c r="U6395" t="b">
        <v>0</v>
      </c>
      <c r="V6395">
        <v>35400</v>
      </c>
      <c r="W6395">
        <v>26200</v>
      </c>
      <c r="X6395">
        <v>2.2999999999999998</v>
      </c>
      <c r="Y6395">
        <v>26400</v>
      </c>
      <c r="Z6395">
        <v>2.34</v>
      </c>
    </row>
    <row r="6396" spans="1:26">
      <c r="A6396">
        <v>6750455</v>
      </c>
      <c r="B6396" t="s">
        <v>7158</v>
      </c>
      <c r="C6396" t="s">
        <v>3597</v>
      </c>
      <c r="D6396" t="s">
        <v>3910</v>
      </c>
      <c r="E6396" t="s">
        <v>3915</v>
      </c>
      <c r="F6396" t="s">
        <v>3600</v>
      </c>
      <c r="G6396">
        <v>6750455</v>
      </c>
      <c r="I6396" t="s">
        <v>3601</v>
      </c>
      <c r="J6396" t="s">
        <v>7360</v>
      </c>
      <c r="L6396" t="s">
        <v>7394</v>
      </c>
      <c r="M6396">
        <v>13</v>
      </c>
      <c r="N6396">
        <v>18</v>
      </c>
      <c r="O6396">
        <v>10</v>
      </c>
      <c r="S6396" t="b">
        <v>0</v>
      </c>
      <c r="T6396" t="b">
        <v>0</v>
      </c>
      <c r="U6396" t="b">
        <v>0</v>
      </c>
      <c r="V6396">
        <v>23800</v>
      </c>
      <c r="W6396">
        <v>16800</v>
      </c>
      <c r="X6396">
        <v>2.5</v>
      </c>
      <c r="Y6396">
        <v>16800</v>
      </c>
      <c r="Z6396">
        <v>2.58</v>
      </c>
    </row>
    <row r="6397" spans="1:26">
      <c r="A6397">
        <v>6750232</v>
      </c>
      <c r="B6397" t="s">
        <v>7158</v>
      </c>
      <c r="C6397" t="s">
        <v>3597</v>
      </c>
      <c r="D6397" t="s">
        <v>3910</v>
      </c>
      <c r="E6397" t="s">
        <v>3915</v>
      </c>
      <c r="F6397" t="s">
        <v>3600</v>
      </c>
      <c r="G6397">
        <v>6750232</v>
      </c>
      <c r="I6397" t="s">
        <v>3601</v>
      </c>
      <c r="J6397" t="s">
        <v>7342</v>
      </c>
      <c r="L6397" t="s">
        <v>7395</v>
      </c>
      <c r="M6397">
        <v>13</v>
      </c>
      <c r="N6397">
        <v>18</v>
      </c>
      <c r="O6397">
        <v>10</v>
      </c>
      <c r="S6397" t="b">
        <v>0</v>
      </c>
      <c r="T6397" t="b">
        <v>0</v>
      </c>
      <c r="U6397" t="b">
        <v>0</v>
      </c>
      <c r="V6397">
        <v>35000</v>
      </c>
      <c r="W6397">
        <v>25200</v>
      </c>
      <c r="X6397">
        <v>2.2000000000000002</v>
      </c>
      <c r="Y6397">
        <v>25400</v>
      </c>
      <c r="Z6397">
        <v>2.2400000000000002</v>
      </c>
    </row>
    <row r="6398" spans="1:26">
      <c r="A6398">
        <v>6992577</v>
      </c>
      <c r="B6398" t="s">
        <v>7158</v>
      </c>
      <c r="C6398" t="s">
        <v>3597</v>
      </c>
      <c r="D6398" t="s">
        <v>3910</v>
      </c>
      <c r="E6398" t="s">
        <v>3915</v>
      </c>
      <c r="F6398" t="s">
        <v>3600</v>
      </c>
      <c r="G6398">
        <v>6992577</v>
      </c>
      <c r="I6398" t="s">
        <v>3601</v>
      </c>
      <c r="J6398" t="s">
        <v>7338</v>
      </c>
      <c r="L6398" t="s">
        <v>7394</v>
      </c>
      <c r="M6398">
        <v>13</v>
      </c>
      <c r="N6398">
        <v>20</v>
      </c>
      <c r="O6398">
        <v>10</v>
      </c>
      <c r="S6398" t="b">
        <v>0</v>
      </c>
      <c r="T6398" t="b">
        <v>0</v>
      </c>
      <c r="U6398" t="b">
        <v>0</v>
      </c>
      <c r="V6398">
        <v>35400</v>
      </c>
      <c r="W6398">
        <v>26200</v>
      </c>
      <c r="X6398">
        <v>2.2999999999999998</v>
      </c>
      <c r="Y6398">
        <v>26400</v>
      </c>
      <c r="Z6398">
        <v>2.34</v>
      </c>
    </row>
    <row r="6399" spans="1:26">
      <c r="A6399">
        <v>6749789</v>
      </c>
      <c r="B6399" t="s">
        <v>7158</v>
      </c>
      <c r="C6399" t="s">
        <v>3597</v>
      </c>
      <c r="D6399" t="s">
        <v>3910</v>
      </c>
      <c r="E6399" t="s">
        <v>3915</v>
      </c>
      <c r="F6399" t="s">
        <v>3600</v>
      </c>
      <c r="G6399">
        <v>6749789</v>
      </c>
      <c r="I6399" t="s">
        <v>3601</v>
      </c>
      <c r="J6399" t="s">
        <v>7361</v>
      </c>
      <c r="L6399" t="s">
        <v>7394</v>
      </c>
      <c r="M6399">
        <v>13.75</v>
      </c>
      <c r="N6399">
        <v>19.25</v>
      </c>
      <c r="O6399">
        <v>10</v>
      </c>
      <c r="S6399" t="b">
        <v>0</v>
      </c>
      <c r="T6399" t="b">
        <v>0</v>
      </c>
      <c r="U6399" t="b">
        <v>0</v>
      </c>
      <c r="V6399">
        <v>24200</v>
      </c>
      <c r="W6399">
        <v>16800</v>
      </c>
      <c r="X6399">
        <v>2.5</v>
      </c>
      <c r="Y6399">
        <v>16800</v>
      </c>
      <c r="Z6399">
        <v>2.58</v>
      </c>
    </row>
    <row r="6400" spans="1:26">
      <c r="A6400">
        <v>205118674</v>
      </c>
      <c r="B6400" t="s">
        <v>7158</v>
      </c>
      <c r="C6400" t="s">
        <v>3597</v>
      </c>
      <c r="D6400" t="s">
        <v>3910</v>
      </c>
      <c r="E6400" t="s">
        <v>4426</v>
      </c>
      <c r="F6400" t="s">
        <v>3621</v>
      </c>
      <c r="G6400">
        <v>205118674</v>
      </c>
      <c r="I6400" t="s">
        <v>3622</v>
      </c>
      <c r="J6400" t="s">
        <v>7390</v>
      </c>
      <c r="K6400" t="s">
        <v>3624</v>
      </c>
      <c r="L6400" t="s">
        <v>7391</v>
      </c>
      <c r="M6400">
        <v>14</v>
      </c>
      <c r="N6400">
        <v>18</v>
      </c>
      <c r="O6400">
        <v>10.5</v>
      </c>
      <c r="S6400" t="b">
        <v>0</v>
      </c>
      <c r="T6400" t="b">
        <v>0</v>
      </c>
      <c r="U6400" t="b">
        <v>0</v>
      </c>
      <c r="V6400">
        <v>9000</v>
      </c>
      <c r="W6400">
        <v>6800</v>
      </c>
      <c r="X6400">
        <v>2.0299999999999998</v>
      </c>
      <c r="Y6400">
        <v>11546</v>
      </c>
      <c r="Z6400">
        <v>2.1800000000000002</v>
      </c>
    </row>
    <row r="6401" spans="1:26">
      <c r="A6401">
        <v>205118691</v>
      </c>
      <c r="B6401" t="s">
        <v>7158</v>
      </c>
      <c r="C6401" t="s">
        <v>3597</v>
      </c>
      <c r="D6401" t="s">
        <v>3910</v>
      </c>
      <c r="E6401" t="s">
        <v>4426</v>
      </c>
      <c r="F6401" t="s">
        <v>3621</v>
      </c>
      <c r="G6401">
        <v>205118691</v>
      </c>
      <c r="I6401" t="s">
        <v>3622</v>
      </c>
      <c r="J6401" t="s">
        <v>7392</v>
      </c>
      <c r="K6401" t="s">
        <v>3624</v>
      </c>
      <c r="L6401" t="s">
        <v>7393</v>
      </c>
      <c r="M6401">
        <v>11</v>
      </c>
      <c r="N6401">
        <v>18.399999999999999</v>
      </c>
      <c r="O6401">
        <v>10.5</v>
      </c>
      <c r="S6401" t="b">
        <v>0</v>
      </c>
      <c r="T6401" t="b">
        <v>0</v>
      </c>
      <c r="U6401" t="b">
        <v>0</v>
      </c>
      <c r="V6401">
        <v>22800</v>
      </c>
      <c r="W6401">
        <v>16000</v>
      </c>
      <c r="X6401">
        <v>2.5099999999999998</v>
      </c>
      <c r="Y6401">
        <v>18000</v>
      </c>
      <c r="Z6401">
        <v>2.25</v>
      </c>
    </row>
    <row r="6402" spans="1:26">
      <c r="A6402">
        <v>10596841</v>
      </c>
      <c r="B6402" t="s">
        <v>7158</v>
      </c>
      <c r="C6402" t="s">
        <v>3597</v>
      </c>
      <c r="D6402" t="s">
        <v>3910</v>
      </c>
      <c r="E6402" t="s">
        <v>4435</v>
      </c>
      <c r="F6402" t="s">
        <v>3621</v>
      </c>
      <c r="G6402">
        <v>10596841</v>
      </c>
      <c r="I6402" t="s">
        <v>3622</v>
      </c>
      <c r="J6402" t="s">
        <v>7392</v>
      </c>
      <c r="K6402" t="s">
        <v>3624</v>
      </c>
      <c r="L6402" t="s">
        <v>7393</v>
      </c>
      <c r="M6402">
        <v>11</v>
      </c>
      <c r="N6402">
        <v>18.399999999999999</v>
      </c>
      <c r="O6402">
        <v>10.5</v>
      </c>
      <c r="S6402" t="b">
        <v>0</v>
      </c>
      <c r="T6402" t="b">
        <v>0</v>
      </c>
      <c r="U6402" t="b">
        <v>0</v>
      </c>
      <c r="V6402">
        <v>22800</v>
      </c>
      <c r="W6402">
        <v>16000</v>
      </c>
      <c r="X6402">
        <v>2.5099999999999998</v>
      </c>
      <c r="Y6402">
        <v>18000</v>
      </c>
      <c r="Z6402">
        <v>2.25</v>
      </c>
    </row>
    <row r="6403" spans="1:26">
      <c r="A6403">
        <v>203162809</v>
      </c>
      <c r="B6403" t="s">
        <v>7158</v>
      </c>
      <c r="C6403" t="s">
        <v>3597</v>
      </c>
      <c r="D6403" t="s">
        <v>3910</v>
      </c>
      <c r="E6403" t="s">
        <v>4435</v>
      </c>
      <c r="F6403" t="s">
        <v>3621</v>
      </c>
      <c r="G6403">
        <v>203162809</v>
      </c>
      <c r="I6403" t="s">
        <v>3622</v>
      </c>
      <c r="J6403" t="s">
        <v>7390</v>
      </c>
      <c r="K6403" t="s">
        <v>3624</v>
      </c>
      <c r="L6403" t="s">
        <v>7391</v>
      </c>
      <c r="M6403">
        <v>14</v>
      </c>
      <c r="N6403">
        <v>18</v>
      </c>
      <c r="O6403">
        <v>10.5</v>
      </c>
      <c r="S6403" t="b">
        <v>0</v>
      </c>
      <c r="T6403" t="b">
        <v>0</v>
      </c>
      <c r="U6403" t="b">
        <v>0</v>
      </c>
      <c r="V6403">
        <v>9000</v>
      </c>
      <c r="W6403">
        <v>6800</v>
      </c>
      <c r="X6403">
        <v>2.0299999999999998</v>
      </c>
      <c r="Y6403">
        <v>11546</v>
      </c>
      <c r="Z6403">
        <v>2.1800000000000002</v>
      </c>
    </row>
    <row r="6404" spans="1:26">
      <c r="A6404">
        <v>9045934</v>
      </c>
      <c r="B6404" t="s">
        <v>7158</v>
      </c>
      <c r="C6404" t="s">
        <v>3597</v>
      </c>
      <c r="D6404" t="s">
        <v>3910</v>
      </c>
      <c r="E6404" t="s">
        <v>3911</v>
      </c>
      <c r="F6404" t="s">
        <v>3650</v>
      </c>
      <c r="G6404">
        <v>9045934</v>
      </c>
      <c r="I6404" t="s">
        <v>3711</v>
      </c>
      <c r="J6404" t="s">
        <v>7387</v>
      </c>
      <c r="K6404" t="s">
        <v>3653</v>
      </c>
      <c r="M6404">
        <v>12.5</v>
      </c>
      <c r="N6404">
        <v>21</v>
      </c>
      <c r="O6404">
        <v>10.5</v>
      </c>
      <c r="S6404" t="b">
        <v>0</v>
      </c>
      <c r="T6404" t="b">
        <v>0</v>
      </c>
      <c r="U6404" t="b">
        <v>0</v>
      </c>
      <c r="V6404">
        <v>35000</v>
      </c>
      <c r="W6404">
        <v>25000</v>
      </c>
      <c r="X6404">
        <v>2.31</v>
      </c>
      <c r="Y6404">
        <v>31100</v>
      </c>
      <c r="Z6404">
        <v>2.5</v>
      </c>
    </row>
    <row r="6405" spans="1:26">
      <c r="A6405">
        <v>9045933</v>
      </c>
      <c r="B6405" t="s">
        <v>7158</v>
      </c>
      <c r="C6405" t="s">
        <v>3597</v>
      </c>
      <c r="D6405" t="s">
        <v>3910</v>
      </c>
      <c r="E6405" t="s">
        <v>3911</v>
      </c>
      <c r="F6405" t="s">
        <v>3650</v>
      </c>
      <c r="G6405">
        <v>9045933</v>
      </c>
      <c r="I6405" t="s">
        <v>3711</v>
      </c>
      <c r="J6405" t="s">
        <v>7388</v>
      </c>
      <c r="K6405" t="s">
        <v>3653</v>
      </c>
      <c r="M6405">
        <v>12.5</v>
      </c>
      <c r="N6405">
        <v>21</v>
      </c>
      <c r="O6405">
        <v>10.5</v>
      </c>
      <c r="S6405" t="b">
        <v>0</v>
      </c>
      <c r="T6405" t="b">
        <v>0</v>
      </c>
      <c r="U6405" t="b">
        <v>0</v>
      </c>
      <c r="V6405">
        <v>27000</v>
      </c>
      <c r="W6405">
        <v>18000</v>
      </c>
      <c r="X6405">
        <v>2.6</v>
      </c>
      <c r="Y6405">
        <v>24000</v>
      </c>
      <c r="Z6405">
        <v>2.5099999999999998</v>
      </c>
    </row>
    <row r="6406" spans="1:26">
      <c r="A6406">
        <v>9057065</v>
      </c>
      <c r="B6406" t="s">
        <v>7158</v>
      </c>
      <c r="C6406" t="s">
        <v>3597</v>
      </c>
      <c r="D6406" t="s">
        <v>3910</v>
      </c>
      <c r="E6406" t="s">
        <v>3911</v>
      </c>
      <c r="F6406" t="s">
        <v>3650</v>
      </c>
      <c r="G6406">
        <v>9057065</v>
      </c>
      <c r="I6406" t="s">
        <v>3711</v>
      </c>
      <c r="J6406" t="s">
        <v>7389</v>
      </c>
      <c r="K6406" t="s">
        <v>3653</v>
      </c>
      <c r="M6406">
        <v>12.5</v>
      </c>
      <c r="N6406">
        <v>21</v>
      </c>
      <c r="O6406">
        <v>10.5</v>
      </c>
      <c r="S6406" t="b">
        <v>0</v>
      </c>
      <c r="T6406" t="b">
        <v>0</v>
      </c>
      <c r="U6406" t="b">
        <v>0</v>
      </c>
      <c r="V6406">
        <v>32000</v>
      </c>
      <c r="W6406">
        <v>27000</v>
      </c>
      <c r="X6406">
        <v>2.93</v>
      </c>
      <c r="Y6406">
        <v>27500</v>
      </c>
      <c r="Z6406">
        <v>2.73</v>
      </c>
    </row>
    <row r="6407" spans="1:26">
      <c r="A6407">
        <v>9060512</v>
      </c>
      <c r="B6407" t="s">
        <v>7158</v>
      </c>
      <c r="C6407" t="s">
        <v>3597</v>
      </c>
      <c r="D6407" t="s">
        <v>3910</v>
      </c>
      <c r="E6407" t="s">
        <v>3915</v>
      </c>
      <c r="F6407" t="s">
        <v>3650</v>
      </c>
      <c r="G6407">
        <v>9060512</v>
      </c>
      <c r="I6407" t="s">
        <v>3711</v>
      </c>
      <c r="J6407" t="s">
        <v>7389</v>
      </c>
      <c r="K6407" t="s">
        <v>3653</v>
      </c>
      <c r="M6407">
        <v>12.5</v>
      </c>
      <c r="N6407">
        <v>21</v>
      </c>
      <c r="O6407">
        <v>10.5</v>
      </c>
      <c r="S6407" t="b">
        <v>0</v>
      </c>
      <c r="T6407" t="b">
        <v>0</v>
      </c>
      <c r="U6407" t="b">
        <v>0</v>
      </c>
      <c r="V6407">
        <v>32000</v>
      </c>
      <c r="W6407">
        <v>27000</v>
      </c>
      <c r="X6407">
        <v>2.93</v>
      </c>
      <c r="Y6407">
        <v>27500</v>
      </c>
      <c r="Z6407">
        <v>2.73</v>
      </c>
    </row>
    <row r="6408" spans="1:26">
      <c r="A6408">
        <v>9060511</v>
      </c>
      <c r="B6408" t="s">
        <v>7158</v>
      </c>
      <c r="C6408" t="s">
        <v>3597</v>
      </c>
      <c r="D6408" t="s">
        <v>3910</v>
      </c>
      <c r="E6408" t="s">
        <v>3915</v>
      </c>
      <c r="F6408" t="s">
        <v>3650</v>
      </c>
      <c r="G6408">
        <v>9060511</v>
      </c>
      <c r="I6408" t="s">
        <v>3711</v>
      </c>
      <c r="J6408" t="s">
        <v>7388</v>
      </c>
      <c r="K6408" t="s">
        <v>3653</v>
      </c>
      <c r="M6408">
        <v>12.5</v>
      </c>
      <c r="N6408">
        <v>21</v>
      </c>
      <c r="O6408">
        <v>10.5</v>
      </c>
      <c r="S6408" t="b">
        <v>0</v>
      </c>
      <c r="T6408" t="b">
        <v>0</v>
      </c>
      <c r="U6408" t="b">
        <v>0</v>
      </c>
      <c r="V6408">
        <v>27000</v>
      </c>
      <c r="W6408">
        <v>18000</v>
      </c>
      <c r="X6408">
        <v>2.6</v>
      </c>
      <c r="Y6408">
        <v>24000</v>
      </c>
      <c r="Z6408">
        <v>2.5099999999999998</v>
      </c>
    </row>
    <row r="6409" spans="1:26">
      <c r="A6409">
        <v>9060515</v>
      </c>
      <c r="B6409" t="s">
        <v>7158</v>
      </c>
      <c r="C6409" t="s">
        <v>3597</v>
      </c>
      <c r="D6409" t="s">
        <v>3910</v>
      </c>
      <c r="E6409" t="s">
        <v>3915</v>
      </c>
      <c r="F6409" t="s">
        <v>3650</v>
      </c>
      <c r="G6409">
        <v>9060515</v>
      </c>
      <c r="I6409" t="s">
        <v>3711</v>
      </c>
      <c r="J6409" t="s">
        <v>7387</v>
      </c>
      <c r="K6409" t="s">
        <v>3653</v>
      </c>
      <c r="M6409">
        <v>12.5</v>
      </c>
      <c r="N6409">
        <v>21</v>
      </c>
      <c r="O6409">
        <v>10.5</v>
      </c>
      <c r="S6409" t="b">
        <v>0</v>
      </c>
      <c r="T6409" t="b">
        <v>0</v>
      </c>
      <c r="U6409" t="b">
        <v>0</v>
      </c>
      <c r="V6409">
        <v>35000</v>
      </c>
      <c r="W6409">
        <v>25000</v>
      </c>
      <c r="X6409">
        <v>2.31</v>
      </c>
      <c r="Y6409">
        <v>31100</v>
      </c>
      <c r="Z6409">
        <v>2.5</v>
      </c>
    </row>
    <row r="6410" spans="1:26">
      <c r="A6410">
        <v>9045932</v>
      </c>
      <c r="B6410" t="s">
        <v>7158</v>
      </c>
      <c r="C6410" t="s">
        <v>3597</v>
      </c>
      <c r="D6410" t="s">
        <v>3910</v>
      </c>
      <c r="E6410" t="s">
        <v>3911</v>
      </c>
      <c r="F6410" t="s">
        <v>3650</v>
      </c>
      <c r="G6410">
        <v>9045932</v>
      </c>
      <c r="I6410" t="s">
        <v>3711</v>
      </c>
      <c r="J6410" t="s">
        <v>7386</v>
      </c>
      <c r="K6410" t="s">
        <v>3653</v>
      </c>
      <c r="M6410">
        <v>12.5</v>
      </c>
      <c r="N6410">
        <v>22</v>
      </c>
      <c r="O6410">
        <v>10</v>
      </c>
      <c r="S6410" t="b">
        <v>0</v>
      </c>
      <c r="T6410" t="b">
        <v>0</v>
      </c>
      <c r="U6410" t="b">
        <v>0</v>
      </c>
      <c r="V6410">
        <v>18000</v>
      </c>
      <c r="W6410">
        <v>12800</v>
      </c>
      <c r="X6410">
        <v>2.42</v>
      </c>
      <c r="Y6410">
        <v>16400</v>
      </c>
      <c r="Z6410">
        <v>2.42</v>
      </c>
    </row>
    <row r="6411" spans="1:26">
      <c r="A6411">
        <v>9060509</v>
      </c>
      <c r="B6411" t="s">
        <v>7158</v>
      </c>
      <c r="C6411" t="s">
        <v>3597</v>
      </c>
      <c r="D6411" t="s">
        <v>3910</v>
      </c>
      <c r="E6411" t="s">
        <v>3915</v>
      </c>
      <c r="F6411" t="s">
        <v>3650</v>
      </c>
      <c r="G6411">
        <v>9060509</v>
      </c>
      <c r="I6411" t="s">
        <v>3711</v>
      </c>
      <c r="J6411" t="s">
        <v>7386</v>
      </c>
      <c r="K6411" t="s">
        <v>3653</v>
      </c>
      <c r="M6411">
        <v>12.5</v>
      </c>
      <c r="N6411">
        <v>22</v>
      </c>
      <c r="O6411">
        <v>10</v>
      </c>
      <c r="S6411" t="b">
        <v>0</v>
      </c>
      <c r="T6411" t="b">
        <v>0</v>
      </c>
      <c r="U6411" t="b">
        <v>0</v>
      </c>
      <c r="V6411">
        <v>18000</v>
      </c>
      <c r="W6411">
        <v>12800</v>
      </c>
      <c r="X6411">
        <v>2.42</v>
      </c>
      <c r="Y6411">
        <v>16400</v>
      </c>
      <c r="Z6411">
        <v>2.42</v>
      </c>
    </row>
    <row r="6412" spans="1:26">
      <c r="A6412">
        <v>9060510</v>
      </c>
      <c r="B6412" t="s">
        <v>7158</v>
      </c>
      <c r="C6412" t="s">
        <v>3597</v>
      </c>
      <c r="D6412" t="s">
        <v>3910</v>
      </c>
      <c r="E6412" t="s">
        <v>3915</v>
      </c>
      <c r="F6412" t="s">
        <v>3650</v>
      </c>
      <c r="G6412">
        <v>9060510</v>
      </c>
      <c r="I6412" t="s">
        <v>3711</v>
      </c>
      <c r="J6412" t="s">
        <v>7385</v>
      </c>
      <c r="K6412" t="s">
        <v>3653</v>
      </c>
      <c r="M6412">
        <v>12.5</v>
      </c>
      <c r="N6412">
        <v>20.5</v>
      </c>
      <c r="O6412">
        <v>10.199999999999999</v>
      </c>
      <c r="S6412" t="b">
        <v>0</v>
      </c>
      <c r="T6412" t="b">
        <v>0</v>
      </c>
      <c r="U6412" t="b">
        <v>0</v>
      </c>
      <c r="V6412">
        <v>21000</v>
      </c>
      <c r="W6412">
        <v>16800</v>
      </c>
      <c r="X6412">
        <v>2.46</v>
      </c>
      <c r="Y6412">
        <v>23000</v>
      </c>
      <c r="Z6412">
        <v>2.5</v>
      </c>
    </row>
    <row r="6413" spans="1:26">
      <c r="A6413">
        <v>9057064</v>
      </c>
      <c r="B6413" t="s">
        <v>7158</v>
      </c>
      <c r="C6413" t="s">
        <v>3597</v>
      </c>
      <c r="D6413" t="s">
        <v>3910</v>
      </c>
      <c r="E6413" t="s">
        <v>3911</v>
      </c>
      <c r="F6413" t="s">
        <v>3650</v>
      </c>
      <c r="G6413">
        <v>9057064</v>
      </c>
      <c r="I6413" t="s">
        <v>3711</v>
      </c>
      <c r="J6413" t="s">
        <v>7385</v>
      </c>
      <c r="K6413" t="s">
        <v>3653</v>
      </c>
      <c r="M6413">
        <v>12.5</v>
      </c>
      <c r="N6413">
        <v>20.5</v>
      </c>
      <c r="O6413">
        <v>10.199999999999999</v>
      </c>
      <c r="S6413" t="b">
        <v>0</v>
      </c>
      <c r="T6413" t="b">
        <v>0</v>
      </c>
      <c r="U6413" t="b">
        <v>0</v>
      </c>
      <c r="V6413">
        <v>21000</v>
      </c>
      <c r="W6413">
        <v>16800</v>
      </c>
      <c r="X6413">
        <v>2.46</v>
      </c>
      <c r="Y6413">
        <v>23000</v>
      </c>
      <c r="Z6413">
        <v>2.5</v>
      </c>
    </row>
    <row r="6414" spans="1:26">
      <c r="A6414">
        <v>9058675</v>
      </c>
      <c r="B6414" t="s">
        <v>7158</v>
      </c>
      <c r="C6414" t="s">
        <v>3597</v>
      </c>
      <c r="D6414" t="s">
        <v>3910</v>
      </c>
      <c r="E6414" t="s">
        <v>3911</v>
      </c>
      <c r="F6414" t="s">
        <v>3650</v>
      </c>
      <c r="G6414">
        <v>9058675</v>
      </c>
      <c r="I6414" t="s">
        <v>3711</v>
      </c>
      <c r="J6414" t="s">
        <v>7384</v>
      </c>
      <c r="K6414" t="s">
        <v>3653</v>
      </c>
      <c r="M6414">
        <v>10.5</v>
      </c>
      <c r="N6414">
        <v>21</v>
      </c>
      <c r="O6414">
        <v>10.199999999999999</v>
      </c>
      <c r="S6414" t="b">
        <v>0</v>
      </c>
      <c r="T6414" t="b">
        <v>0</v>
      </c>
      <c r="U6414" t="b">
        <v>0</v>
      </c>
      <c r="V6414">
        <v>40000</v>
      </c>
      <c r="W6414">
        <v>29000</v>
      </c>
      <c r="X6414">
        <v>2.68</v>
      </c>
      <c r="Y6414">
        <v>31100</v>
      </c>
      <c r="Z6414">
        <v>2.5</v>
      </c>
    </row>
    <row r="6415" spans="1:26">
      <c r="A6415">
        <v>9060516</v>
      </c>
      <c r="B6415" t="s">
        <v>7158</v>
      </c>
      <c r="C6415" t="s">
        <v>3597</v>
      </c>
      <c r="D6415" t="s">
        <v>3910</v>
      </c>
      <c r="E6415" t="s">
        <v>3915</v>
      </c>
      <c r="F6415" t="s">
        <v>3650</v>
      </c>
      <c r="G6415">
        <v>9060516</v>
      </c>
      <c r="I6415" t="s">
        <v>3711</v>
      </c>
      <c r="J6415" t="s">
        <v>7384</v>
      </c>
      <c r="K6415" t="s">
        <v>3653</v>
      </c>
      <c r="M6415">
        <v>10.5</v>
      </c>
      <c r="N6415">
        <v>21</v>
      </c>
      <c r="O6415">
        <v>10.199999999999999</v>
      </c>
      <c r="S6415" t="b">
        <v>0</v>
      </c>
      <c r="T6415" t="b">
        <v>0</v>
      </c>
      <c r="U6415" t="b">
        <v>0</v>
      </c>
      <c r="V6415">
        <v>40000</v>
      </c>
      <c r="W6415">
        <v>29000</v>
      </c>
      <c r="X6415">
        <v>2.68</v>
      </c>
      <c r="Y6415">
        <v>31100</v>
      </c>
      <c r="Z6415">
        <v>2.5</v>
      </c>
    </row>
    <row r="6416" spans="1:26">
      <c r="A6416">
        <v>201923004</v>
      </c>
      <c r="B6416" t="s">
        <v>7158</v>
      </c>
      <c r="C6416" t="s">
        <v>3597</v>
      </c>
      <c r="D6416" t="s">
        <v>3910</v>
      </c>
      <c r="E6416" t="s">
        <v>3911</v>
      </c>
      <c r="F6416" t="s">
        <v>3600</v>
      </c>
      <c r="G6416">
        <v>201923004</v>
      </c>
      <c r="I6416" t="s">
        <v>3601</v>
      </c>
      <c r="J6416" t="s">
        <v>7383</v>
      </c>
      <c r="L6416" t="s">
        <v>7366</v>
      </c>
      <c r="M6416">
        <v>13</v>
      </c>
      <c r="N6416">
        <v>19.5</v>
      </c>
      <c r="O6416">
        <v>11</v>
      </c>
      <c r="S6416" t="b">
        <v>0</v>
      </c>
      <c r="T6416" t="b">
        <v>0</v>
      </c>
      <c r="U6416" t="b">
        <v>0</v>
      </c>
      <c r="V6416">
        <v>24000</v>
      </c>
      <c r="W6416">
        <v>13300</v>
      </c>
      <c r="X6416">
        <v>1.24</v>
      </c>
      <c r="Y6416">
        <v>13300</v>
      </c>
      <c r="Z6416">
        <v>3.14</v>
      </c>
    </row>
    <row r="6417" spans="1:26">
      <c r="A6417">
        <v>206918555</v>
      </c>
      <c r="B6417" t="s">
        <v>7158</v>
      </c>
      <c r="C6417" t="s">
        <v>3597</v>
      </c>
      <c r="D6417" t="s">
        <v>3910</v>
      </c>
      <c r="E6417" t="s">
        <v>3911</v>
      </c>
      <c r="F6417" t="s">
        <v>3600</v>
      </c>
      <c r="G6417">
        <v>206918555</v>
      </c>
      <c r="I6417" t="s">
        <v>3601</v>
      </c>
      <c r="J6417" t="s">
        <v>7382</v>
      </c>
      <c r="L6417" t="s">
        <v>5120</v>
      </c>
      <c r="M6417">
        <v>12.5</v>
      </c>
      <c r="N6417">
        <v>17.100000000000001</v>
      </c>
      <c r="O6417">
        <v>9.6</v>
      </c>
      <c r="S6417" t="b">
        <v>0</v>
      </c>
      <c r="T6417" t="b">
        <v>0</v>
      </c>
      <c r="U6417" t="b">
        <v>0</v>
      </c>
      <c r="V6417">
        <v>36000</v>
      </c>
      <c r="W6417">
        <v>22200</v>
      </c>
      <c r="X6417">
        <v>2.1800000000000002</v>
      </c>
      <c r="Y6417">
        <v>22400</v>
      </c>
      <c r="Z6417">
        <v>2.98</v>
      </c>
    </row>
    <row r="6418" spans="1:26">
      <c r="A6418">
        <v>201923703</v>
      </c>
      <c r="B6418" t="s">
        <v>7158</v>
      </c>
      <c r="C6418" t="s">
        <v>3597</v>
      </c>
      <c r="D6418" t="s">
        <v>3910</v>
      </c>
      <c r="E6418" t="s">
        <v>3911</v>
      </c>
      <c r="F6418" t="s">
        <v>3600</v>
      </c>
      <c r="G6418">
        <v>201923703</v>
      </c>
      <c r="I6418" t="s">
        <v>3601</v>
      </c>
      <c r="J6418" t="s">
        <v>7382</v>
      </c>
      <c r="L6418" t="s">
        <v>7343</v>
      </c>
      <c r="M6418">
        <v>12</v>
      </c>
      <c r="N6418">
        <v>17.5</v>
      </c>
      <c r="O6418">
        <v>10.5</v>
      </c>
      <c r="S6418" t="b">
        <v>0</v>
      </c>
      <c r="T6418" t="b">
        <v>0</v>
      </c>
      <c r="U6418" t="b">
        <v>1</v>
      </c>
      <c r="V6418">
        <v>35600</v>
      </c>
      <c r="W6418">
        <v>22800</v>
      </c>
      <c r="X6418">
        <v>2.27</v>
      </c>
      <c r="Y6418">
        <v>22800</v>
      </c>
      <c r="Z6418">
        <v>2.97</v>
      </c>
    </row>
    <row r="6419" spans="1:26">
      <c r="A6419">
        <v>206918553</v>
      </c>
      <c r="B6419" t="s">
        <v>7158</v>
      </c>
      <c r="C6419" t="s">
        <v>3597</v>
      </c>
      <c r="D6419" t="s">
        <v>3910</v>
      </c>
      <c r="E6419" t="s">
        <v>3911</v>
      </c>
      <c r="F6419" t="s">
        <v>3600</v>
      </c>
      <c r="G6419">
        <v>206918553</v>
      </c>
      <c r="I6419" t="s">
        <v>3601</v>
      </c>
      <c r="J6419" t="s">
        <v>7382</v>
      </c>
      <c r="L6419" t="s">
        <v>7365</v>
      </c>
      <c r="M6419">
        <v>12.1</v>
      </c>
      <c r="N6419">
        <v>17.3</v>
      </c>
      <c r="O6419">
        <v>9.6</v>
      </c>
      <c r="S6419" t="b">
        <v>0</v>
      </c>
      <c r="T6419" t="b">
        <v>0</v>
      </c>
      <c r="U6419" t="b">
        <v>0</v>
      </c>
      <c r="V6419">
        <v>35800</v>
      </c>
      <c r="W6419">
        <v>22200</v>
      </c>
      <c r="X6419">
        <v>2.21</v>
      </c>
      <c r="Y6419">
        <v>22200</v>
      </c>
      <c r="Z6419">
        <v>2.94</v>
      </c>
    </row>
    <row r="6420" spans="1:26">
      <c r="A6420">
        <v>206918554</v>
      </c>
      <c r="B6420" t="s">
        <v>7158</v>
      </c>
      <c r="C6420" t="s">
        <v>3597</v>
      </c>
      <c r="D6420" t="s">
        <v>3910</v>
      </c>
      <c r="E6420" t="s">
        <v>3911</v>
      </c>
      <c r="F6420" t="s">
        <v>3600</v>
      </c>
      <c r="G6420">
        <v>206918554</v>
      </c>
      <c r="I6420" t="s">
        <v>3601</v>
      </c>
      <c r="J6420" t="s">
        <v>7382</v>
      </c>
      <c r="L6420" t="s">
        <v>5123</v>
      </c>
      <c r="M6420">
        <v>12.2</v>
      </c>
      <c r="N6420">
        <v>17.399999999999999</v>
      </c>
      <c r="O6420">
        <v>9.6</v>
      </c>
      <c r="S6420" t="b">
        <v>0</v>
      </c>
      <c r="T6420" t="b">
        <v>0</v>
      </c>
      <c r="U6420" t="b">
        <v>0</v>
      </c>
      <c r="V6420">
        <v>36200</v>
      </c>
      <c r="W6420">
        <v>22400</v>
      </c>
      <c r="X6420">
        <v>2.2599999999999998</v>
      </c>
      <c r="Y6420">
        <v>22400</v>
      </c>
      <c r="Z6420">
        <v>2.9</v>
      </c>
    </row>
    <row r="6421" spans="1:26">
      <c r="A6421">
        <v>201923696</v>
      </c>
      <c r="B6421" t="s">
        <v>7158</v>
      </c>
      <c r="C6421" t="s">
        <v>3597</v>
      </c>
      <c r="D6421" t="s">
        <v>3910</v>
      </c>
      <c r="E6421" t="s">
        <v>3911</v>
      </c>
      <c r="F6421" t="s">
        <v>3600</v>
      </c>
      <c r="G6421">
        <v>201923696</v>
      </c>
      <c r="I6421" t="s">
        <v>3601</v>
      </c>
      <c r="J6421" t="s">
        <v>7383</v>
      </c>
      <c r="L6421" t="s">
        <v>7367</v>
      </c>
      <c r="M6421">
        <v>13</v>
      </c>
      <c r="N6421">
        <v>19.5</v>
      </c>
      <c r="O6421">
        <v>11.5</v>
      </c>
      <c r="S6421" t="b">
        <v>0</v>
      </c>
      <c r="T6421" t="b">
        <v>0</v>
      </c>
      <c r="U6421" t="b">
        <v>0</v>
      </c>
      <c r="V6421">
        <v>23600</v>
      </c>
      <c r="W6421">
        <v>13000</v>
      </c>
      <c r="X6421">
        <v>1.28</v>
      </c>
      <c r="Y6421">
        <v>13000</v>
      </c>
      <c r="Z6421">
        <v>3</v>
      </c>
    </row>
    <row r="6422" spans="1:26">
      <c r="A6422">
        <v>206918611</v>
      </c>
      <c r="B6422" t="s">
        <v>7158</v>
      </c>
      <c r="C6422" t="s">
        <v>3597</v>
      </c>
      <c r="D6422" t="s">
        <v>3910</v>
      </c>
      <c r="E6422" t="s">
        <v>3911</v>
      </c>
      <c r="F6422" t="s">
        <v>3600</v>
      </c>
      <c r="G6422">
        <v>206918611</v>
      </c>
      <c r="I6422" t="s">
        <v>3601</v>
      </c>
      <c r="J6422" t="s">
        <v>7382</v>
      </c>
      <c r="L6422" t="s">
        <v>7364</v>
      </c>
      <c r="M6422">
        <v>11.8</v>
      </c>
      <c r="N6422">
        <v>16.2</v>
      </c>
      <c r="O6422">
        <v>9.6</v>
      </c>
      <c r="S6422" t="b">
        <v>0</v>
      </c>
      <c r="T6422" t="b">
        <v>0</v>
      </c>
      <c r="U6422" t="b">
        <v>0</v>
      </c>
      <c r="V6422">
        <v>34200</v>
      </c>
      <c r="W6422">
        <v>22200</v>
      </c>
      <c r="X6422">
        <v>2.4500000000000002</v>
      </c>
      <c r="Y6422">
        <v>22800</v>
      </c>
      <c r="Z6422">
        <v>2.65</v>
      </c>
    </row>
    <row r="6423" spans="1:26">
      <c r="A6423">
        <v>207526342</v>
      </c>
      <c r="B6423" t="s">
        <v>7158</v>
      </c>
      <c r="C6423" t="s">
        <v>3597</v>
      </c>
      <c r="D6423" t="s">
        <v>3910</v>
      </c>
      <c r="E6423" t="s">
        <v>3911</v>
      </c>
      <c r="F6423" t="s">
        <v>3600</v>
      </c>
      <c r="G6423">
        <v>207526342</v>
      </c>
      <c r="I6423" t="s">
        <v>3601</v>
      </c>
      <c r="J6423" t="s">
        <v>7373</v>
      </c>
      <c r="L6423" t="s">
        <v>5124</v>
      </c>
      <c r="M6423">
        <v>13</v>
      </c>
      <c r="N6423">
        <v>19.5</v>
      </c>
      <c r="O6423">
        <v>10</v>
      </c>
      <c r="S6423" t="b">
        <v>0</v>
      </c>
      <c r="T6423" t="b">
        <v>0</v>
      </c>
      <c r="U6423" t="b">
        <v>0</v>
      </c>
      <c r="V6423">
        <v>35800</v>
      </c>
      <c r="W6423">
        <v>25800</v>
      </c>
      <c r="X6423">
        <v>3.05</v>
      </c>
      <c r="Y6423">
        <v>26100</v>
      </c>
      <c r="Z6423">
        <v>2.48</v>
      </c>
    </row>
    <row r="6424" spans="1:26">
      <c r="A6424">
        <v>10153700</v>
      </c>
      <c r="B6424" t="s">
        <v>7158</v>
      </c>
      <c r="C6424" t="s">
        <v>3597</v>
      </c>
      <c r="D6424" t="s">
        <v>3910</v>
      </c>
      <c r="E6424" t="s">
        <v>3911</v>
      </c>
      <c r="F6424" t="s">
        <v>3600</v>
      </c>
      <c r="G6424">
        <v>10153700</v>
      </c>
      <c r="I6424" t="s">
        <v>3601</v>
      </c>
      <c r="J6424" t="s">
        <v>7372</v>
      </c>
      <c r="L6424" t="s">
        <v>5124</v>
      </c>
      <c r="M6424">
        <v>13</v>
      </c>
      <c r="N6424">
        <v>19.5</v>
      </c>
      <c r="O6424">
        <v>10</v>
      </c>
      <c r="S6424" t="b">
        <v>0</v>
      </c>
      <c r="T6424" t="b">
        <v>0</v>
      </c>
      <c r="U6424" t="b">
        <v>0</v>
      </c>
      <c r="V6424">
        <v>35800</v>
      </c>
      <c r="W6424">
        <v>25800</v>
      </c>
      <c r="X6424">
        <v>3.05</v>
      </c>
      <c r="Y6424">
        <v>26100</v>
      </c>
      <c r="Z6424">
        <v>2.48</v>
      </c>
    </row>
    <row r="6425" spans="1:26">
      <c r="A6425">
        <v>207526356</v>
      </c>
      <c r="B6425" t="s">
        <v>7158</v>
      </c>
      <c r="C6425" t="s">
        <v>3597</v>
      </c>
      <c r="D6425" t="s">
        <v>3910</v>
      </c>
      <c r="E6425" t="s">
        <v>3911</v>
      </c>
      <c r="F6425" t="s">
        <v>3600</v>
      </c>
      <c r="G6425">
        <v>207526356</v>
      </c>
      <c r="I6425" t="s">
        <v>3601</v>
      </c>
      <c r="J6425" t="s">
        <v>7370</v>
      </c>
      <c r="L6425" t="s">
        <v>5124</v>
      </c>
      <c r="M6425">
        <v>12.5</v>
      </c>
      <c r="N6425">
        <v>18</v>
      </c>
      <c r="O6425">
        <v>10</v>
      </c>
      <c r="S6425" t="b">
        <v>0</v>
      </c>
      <c r="T6425" t="b">
        <v>0</v>
      </c>
      <c r="U6425" t="b">
        <v>0</v>
      </c>
      <c r="V6425">
        <v>35400</v>
      </c>
      <c r="W6425">
        <v>25800</v>
      </c>
      <c r="X6425">
        <v>3.07</v>
      </c>
      <c r="Y6425">
        <v>26100</v>
      </c>
      <c r="Z6425">
        <v>2.46</v>
      </c>
    </row>
    <row r="6426" spans="1:26">
      <c r="A6426">
        <v>10153718</v>
      </c>
      <c r="B6426" t="s">
        <v>7158</v>
      </c>
      <c r="C6426" t="s">
        <v>3597</v>
      </c>
      <c r="D6426" t="s">
        <v>3910</v>
      </c>
      <c r="E6426" t="s">
        <v>3911</v>
      </c>
      <c r="F6426" t="s">
        <v>3600</v>
      </c>
      <c r="G6426">
        <v>10153718</v>
      </c>
      <c r="I6426" t="s">
        <v>3601</v>
      </c>
      <c r="J6426" t="s">
        <v>7376</v>
      </c>
      <c r="L6426" t="s">
        <v>5124</v>
      </c>
      <c r="M6426">
        <v>12.5</v>
      </c>
      <c r="N6426">
        <v>18</v>
      </c>
      <c r="O6426">
        <v>10</v>
      </c>
      <c r="S6426" t="b">
        <v>0</v>
      </c>
      <c r="T6426" t="b">
        <v>0</v>
      </c>
      <c r="U6426" t="b">
        <v>0</v>
      </c>
      <c r="V6426">
        <v>35400</v>
      </c>
      <c r="W6426">
        <v>25800</v>
      </c>
      <c r="X6426">
        <v>3.07</v>
      </c>
      <c r="Y6426">
        <v>26100</v>
      </c>
      <c r="Z6426">
        <v>2.46</v>
      </c>
    </row>
    <row r="6427" spans="1:26">
      <c r="A6427">
        <v>10093494</v>
      </c>
      <c r="B6427" t="s">
        <v>7158</v>
      </c>
      <c r="C6427" t="s">
        <v>3597</v>
      </c>
      <c r="D6427" t="s">
        <v>3910</v>
      </c>
      <c r="E6427" t="s">
        <v>3911</v>
      </c>
      <c r="F6427" t="s">
        <v>3600</v>
      </c>
      <c r="G6427">
        <v>10093494</v>
      </c>
      <c r="I6427" t="s">
        <v>3601</v>
      </c>
      <c r="J6427" t="s">
        <v>7380</v>
      </c>
      <c r="L6427" t="s">
        <v>7367</v>
      </c>
      <c r="M6427">
        <v>13.75</v>
      </c>
      <c r="N6427">
        <v>19.25</v>
      </c>
      <c r="O6427">
        <v>10</v>
      </c>
      <c r="S6427" t="b">
        <v>0</v>
      </c>
      <c r="T6427" t="b">
        <v>0</v>
      </c>
      <c r="U6427" t="b">
        <v>1</v>
      </c>
      <c r="V6427">
        <v>24200</v>
      </c>
      <c r="W6427">
        <v>16800</v>
      </c>
      <c r="X6427">
        <v>1.95</v>
      </c>
      <c r="Y6427">
        <v>16800</v>
      </c>
      <c r="Z6427">
        <v>2.52</v>
      </c>
    </row>
    <row r="6428" spans="1:26">
      <c r="A6428">
        <v>10153717</v>
      </c>
      <c r="B6428" t="s">
        <v>7158</v>
      </c>
      <c r="C6428" t="s">
        <v>3597</v>
      </c>
      <c r="D6428" t="s">
        <v>3910</v>
      </c>
      <c r="E6428" t="s">
        <v>3911</v>
      </c>
      <c r="F6428" t="s">
        <v>3600</v>
      </c>
      <c r="G6428">
        <v>10153717</v>
      </c>
      <c r="I6428" t="s">
        <v>3601</v>
      </c>
      <c r="J6428" t="s">
        <v>7376</v>
      </c>
      <c r="L6428" t="s">
        <v>5127</v>
      </c>
      <c r="M6428">
        <v>12.5</v>
      </c>
      <c r="N6428">
        <v>18</v>
      </c>
      <c r="O6428">
        <v>10</v>
      </c>
      <c r="S6428" t="b">
        <v>0</v>
      </c>
      <c r="T6428" t="b">
        <v>0</v>
      </c>
      <c r="U6428" t="b">
        <v>0</v>
      </c>
      <c r="V6428">
        <v>36200</v>
      </c>
      <c r="W6428">
        <v>25400</v>
      </c>
      <c r="X6428">
        <v>3.08</v>
      </c>
      <c r="Y6428">
        <v>25700</v>
      </c>
      <c r="Z6428">
        <v>2.42</v>
      </c>
    </row>
    <row r="6429" spans="1:26">
      <c r="A6429">
        <v>10093504</v>
      </c>
      <c r="B6429" t="s">
        <v>7158</v>
      </c>
      <c r="C6429" t="s">
        <v>3597</v>
      </c>
      <c r="D6429" t="s">
        <v>3910</v>
      </c>
      <c r="E6429" t="s">
        <v>3911</v>
      </c>
      <c r="F6429" t="s">
        <v>3600</v>
      </c>
      <c r="G6429">
        <v>10093504</v>
      </c>
      <c r="I6429" t="s">
        <v>3601</v>
      </c>
      <c r="J6429" t="s">
        <v>7376</v>
      </c>
      <c r="L6429" t="s">
        <v>7367</v>
      </c>
      <c r="M6429">
        <v>12.5</v>
      </c>
      <c r="N6429">
        <v>18</v>
      </c>
      <c r="O6429">
        <v>10</v>
      </c>
      <c r="S6429" t="b">
        <v>0</v>
      </c>
      <c r="T6429" t="b">
        <v>0</v>
      </c>
      <c r="U6429" t="b">
        <v>0</v>
      </c>
      <c r="V6429">
        <v>34400</v>
      </c>
      <c r="W6429">
        <v>26600</v>
      </c>
      <c r="X6429">
        <v>3.25</v>
      </c>
      <c r="Y6429">
        <v>26800</v>
      </c>
      <c r="Z6429">
        <v>2.4</v>
      </c>
    </row>
    <row r="6430" spans="1:26">
      <c r="A6430">
        <v>207526355</v>
      </c>
      <c r="B6430" t="s">
        <v>7158</v>
      </c>
      <c r="C6430" t="s">
        <v>3597</v>
      </c>
      <c r="D6430" t="s">
        <v>3910</v>
      </c>
      <c r="E6430" t="s">
        <v>3911</v>
      </c>
      <c r="F6430" t="s">
        <v>3600</v>
      </c>
      <c r="G6430">
        <v>207526355</v>
      </c>
      <c r="I6430" t="s">
        <v>3601</v>
      </c>
      <c r="J6430" t="s">
        <v>7370</v>
      </c>
      <c r="L6430" t="s">
        <v>5127</v>
      </c>
      <c r="M6430">
        <v>12.5</v>
      </c>
      <c r="N6430">
        <v>18</v>
      </c>
      <c r="O6430">
        <v>10</v>
      </c>
      <c r="S6430" t="b">
        <v>0</v>
      </c>
      <c r="T6430" t="b">
        <v>0</v>
      </c>
      <c r="U6430" t="b">
        <v>0</v>
      </c>
      <c r="V6430">
        <v>36200</v>
      </c>
      <c r="W6430">
        <v>25400</v>
      </c>
      <c r="X6430">
        <v>3.08</v>
      </c>
      <c r="Y6430">
        <v>25700</v>
      </c>
      <c r="Z6430">
        <v>2.42</v>
      </c>
    </row>
    <row r="6431" spans="1:26">
      <c r="A6431">
        <v>10153714</v>
      </c>
      <c r="B6431" t="s">
        <v>7158</v>
      </c>
      <c r="C6431" t="s">
        <v>3597</v>
      </c>
      <c r="D6431" t="s">
        <v>3910</v>
      </c>
      <c r="E6431" t="s">
        <v>3911</v>
      </c>
      <c r="F6431" t="s">
        <v>3600</v>
      </c>
      <c r="G6431">
        <v>10153714</v>
      </c>
      <c r="I6431" t="s">
        <v>3601</v>
      </c>
      <c r="J6431" t="s">
        <v>7376</v>
      </c>
      <c r="L6431" t="s">
        <v>7366</v>
      </c>
      <c r="M6431">
        <v>12.5</v>
      </c>
      <c r="N6431">
        <v>18</v>
      </c>
      <c r="O6431">
        <v>10</v>
      </c>
      <c r="S6431" t="b">
        <v>0</v>
      </c>
      <c r="T6431" t="b">
        <v>0</v>
      </c>
      <c r="U6431" t="b">
        <v>0</v>
      </c>
      <c r="V6431">
        <v>35200</v>
      </c>
      <c r="W6431">
        <v>25600</v>
      </c>
      <c r="X6431">
        <v>3.13</v>
      </c>
      <c r="Y6431">
        <v>25800</v>
      </c>
      <c r="Z6431">
        <v>2.39</v>
      </c>
    </row>
    <row r="6432" spans="1:26">
      <c r="A6432">
        <v>10153696</v>
      </c>
      <c r="B6432" t="s">
        <v>7158</v>
      </c>
      <c r="C6432" t="s">
        <v>3597</v>
      </c>
      <c r="D6432" t="s">
        <v>3910</v>
      </c>
      <c r="E6432" t="s">
        <v>3911</v>
      </c>
      <c r="F6432" t="s">
        <v>3600</v>
      </c>
      <c r="G6432">
        <v>10153696</v>
      </c>
      <c r="I6432" t="s">
        <v>3601</v>
      </c>
      <c r="J6432" t="s">
        <v>7372</v>
      </c>
      <c r="L6432" t="s">
        <v>7366</v>
      </c>
      <c r="M6432">
        <v>13</v>
      </c>
      <c r="N6432">
        <v>20</v>
      </c>
      <c r="O6432">
        <v>10</v>
      </c>
      <c r="S6432" t="b">
        <v>0</v>
      </c>
      <c r="T6432" t="b">
        <v>0</v>
      </c>
      <c r="U6432" t="b">
        <v>0</v>
      </c>
      <c r="V6432">
        <v>35400</v>
      </c>
      <c r="W6432">
        <v>25600</v>
      </c>
      <c r="X6432">
        <v>3.07</v>
      </c>
      <c r="Y6432">
        <v>25600</v>
      </c>
      <c r="Z6432">
        <v>2.4500000000000002</v>
      </c>
    </row>
    <row r="6433" spans="1:26">
      <c r="A6433">
        <v>10153699</v>
      </c>
      <c r="B6433" t="s">
        <v>7158</v>
      </c>
      <c r="C6433" t="s">
        <v>3597</v>
      </c>
      <c r="D6433" t="s">
        <v>3910</v>
      </c>
      <c r="E6433" t="s">
        <v>3911</v>
      </c>
      <c r="F6433" t="s">
        <v>3600</v>
      </c>
      <c r="G6433">
        <v>10153699</v>
      </c>
      <c r="I6433" t="s">
        <v>3601</v>
      </c>
      <c r="J6433" t="s">
        <v>7372</v>
      </c>
      <c r="L6433" t="s">
        <v>5127</v>
      </c>
      <c r="M6433">
        <v>13</v>
      </c>
      <c r="N6433">
        <v>20</v>
      </c>
      <c r="O6433">
        <v>10</v>
      </c>
      <c r="S6433" t="b">
        <v>0</v>
      </c>
      <c r="T6433" t="b">
        <v>0</v>
      </c>
      <c r="U6433" t="b">
        <v>0</v>
      </c>
      <c r="V6433">
        <v>35600</v>
      </c>
      <c r="W6433">
        <v>25200</v>
      </c>
      <c r="X6433">
        <v>3.08</v>
      </c>
      <c r="Y6433">
        <v>25600</v>
      </c>
      <c r="Z6433">
        <v>2.4</v>
      </c>
    </row>
    <row r="6434" spans="1:26">
      <c r="A6434">
        <v>207526341</v>
      </c>
      <c r="B6434" t="s">
        <v>7158</v>
      </c>
      <c r="C6434" t="s">
        <v>3597</v>
      </c>
      <c r="D6434" t="s">
        <v>3910</v>
      </c>
      <c r="E6434" t="s">
        <v>3911</v>
      </c>
      <c r="F6434" t="s">
        <v>3600</v>
      </c>
      <c r="G6434">
        <v>207526341</v>
      </c>
      <c r="I6434" t="s">
        <v>3601</v>
      </c>
      <c r="J6434" t="s">
        <v>7373</v>
      </c>
      <c r="L6434" t="s">
        <v>5127</v>
      </c>
      <c r="M6434">
        <v>13</v>
      </c>
      <c r="N6434">
        <v>20</v>
      </c>
      <c r="O6434">
        <v>10</v>
      </c>
      <c r="S6434" t="b">
        <v>0</v>
      </c>
      <c r="T6434" t="b">
        <v>0</v>
      </c>
      <c r="U6434" t="b">
        <v>0</v>
      </c>
      <c r="V6434">
        <v>35600</v>
      </c>
      <c r="W6434">
        <v>25200</v>
      </c>
      <c r="X6434">
        <v>3.08</v>
      </c>
      <c r="Y6434">
        <v>25600</v>
      </c>
      <c r="Z6434">
        <v>2.4</v>
      </c>
    </row>
    <row r="6435" spans="1:26">
      <c r="A6435">
        <v>10153694</v>
      </c>
      <c r="B6435" t="s">
        <v>7158</v>
      </c>
      <c r="C6435" t="s">
        <v>3597</v>
      </c>
      <c r="D6435" t="s">
        <v>3910</v>
      </c>
      <c r="E6435" t="s">
        <v>3911</v>
      </c>
      <c r="F6435" t="s">
        <v>3600</v>
      </c>
      <c r="G6435">
        <v>10153694</v>
      </c>
      <c r="I6435" t="s">
        <v>3601</v>
      </c>
      <c r="J6435" t="s">
        <v>7380</v>
      </c>
      <c r="L6435" t="s">
        <v>7337</v>
      </c>
      <c r="M6435">
        <v>13</v>
      </c>
      <c r="N6435">
        <v>18.75</v>
      </c>
      <c r="O6435">
        <v>9.6</v>
      </c>
      <c r="S6435" t="b">
        <v>0</v>
      </c>
      <c r="T6435" t="b">
        <v>0</v>
      </c>
      <c r="U6435" t="b">
        <v>0</v>
      </c>
      <c r="V6435">
        <v>24400</v>
      </c>
      <c r="W6435">
        <v>17000</v>
      </c>
      <c r="X6435">
        <v>2.0299999999999998</v>
      </c>
      <c r="Y6435">
        <v>17000</v>
      </c>
      <c r="Z6435">
        <v>2.4500000000000002</v>
      </c>
    </row>
    <row r="6436" spans="1:26">
      <c r="A6436">
        <v>10093507</v>
      </c>
      <c r="B6436" t="s">
        <v>7158</v>
      </c>
      <c r="C6436" t="s">
        <v>3597</v>
      </c>
      <c r="D6436" t="s">
        <v>3910</v>
      </c>
      <c r="E6436" t="s">
        <v>3911</v>
      </c>
      <c r="F6436" t="s">
        <v>3600</v>
      </c>
      <c r="G6436">
        <v>10093507</v>
      </c>
      <c r="I6436" t="s">
        <v>3601</v>
      </c>
      <c r="J6436" t="s">
        <v>7371</v>
      </c>
      <c r="L6436" t="s">
        <v>7367</v>
      </c>
      <c r="M6436">
        <v>13</v>
      </c>
      <c r="N6436">
        <v>18</v>
      </c>
      <c r="O6436">
        <v>10</v>
      </c>
      <c r="S6436" t="b">
        <v>0</v>
      </c>
      <c r="T6436" t="b">
        <v>0</v>
      </c>
      <c r="U6436" t="b">
        <v>0</v>
      </c>
      <c r="V6436">
        <v>35400</v>
      </c>
      <c r="W6436">
        <v>26200</v>
      </c>
      <c r="X6436">
        <v>3.17</v>
      </c>
      <c r="Y6436">
        <v>26600</v>
      </c>
      <c r="Z6436">
        <v>2.42</v>
      </c>
    </row>
    <row r="6437" spans="1:26">
      <c r="A6437">
        <v>10093495</v>
      </c>
      <c r="B6437" t="s">
        <v>7158</v>
      </c>
      <c r="C6437" t="s">
        <v>3597</v>
      </c>
      <c r="D6437" t="s">
        <v>3910</v>
      </c>
      <c r="E6437" t="s">
        <v>3911</v>
      </c>
      <c r="F6437" t="s">
        <v>3600</v>
      </c>
      <c r="G6437">
        <v>10093495</v>
      </c>
      <c r="I6437" t="s">
        <v>3601</v>
      </c>
      <c r="J6437" t="s">
        <v>7372</v>
      </c>
      <c r="L6437" t="s">
        <v>7367</v>
      </c>
      <c r="M6437">
        <v>13</v>
      </c>
      <c r="N6437">
        <v>20</v>
      </c>
      <c r="O6437">
        <v>10</v>
      </c>
      <c r="S6437" t="b">
        <v>0</v>
      </c>
      <c r="T6437" t="b">
        <v>0</v>
      </c>
      <c r="U6437" t="b">
        <v>1</v>
      </c>
      <c r="V6437">
        <v>35400</v>
      </c>
      <c r="W6437">
        <v>26200</v>
      </c>
      <c r="X6437">
        <v>3.17</v>
      </c>
      <c r="Y6437">
        <v>26600</v>
      </c>
      <c r="Z6437">
        <v>2.42</v>
      </c>
    </row>
    <row r="6438" spans="1:26">
      <c r="A6438">
        <v>10153721</v>
      </c>
      <c r="B6438" t="s">
        <v>7158</v>
      </c>
      <c r="C6438" t="s">
        <v>3597</v>
      </c>
      <c r="D6438" t="s">
        <v>3910</v>
      </c>
      <c r="E6438" t="s">
        <v>3911</v>
      </c>
      <c r="F6438" t="s">
        <v>3600</v>
      </c>
      <c r="G6438">
        <v>10153721</v>
      </c>
      <c r="I6438" t="s">
        <v>3601</v>
      </c>
      <c r="J6438" t="s">
        <v>7371</v>
      </c>
      <c r="L6438" t="s">
        <v>7366</v>
      </c>
      <c r="M6438">
        <v>12.5</v>
      </c>
      <c r="N6438">
        <v>18</v>
      </c>
      <c r="O6438">
        <v>10</v>
      </c>
      <c r="S6438" t="b">
        <v>0</v>
      </c>
      <c r="T6438" t="b">
        <v>0</v>
      </c>
      <c r="U6438" t="b">
        <v>0</v>
      </c>
      <c r="V6438">
        <v>35400</v>
      </c>
      <c r="W6438">
        <v>25600</v>
      </c>
      <c r="X6438">
        <v>3.1</v>
      </c>
      <c r="Y6438">
        <v>25800</v>
      </c>
      <c r="Z6438">
        <v>2.42</v>
      </c>
    </row>
    <row r="6439" spans="1:26">
      <c r="A6439">
        <v>10153716</v>
      </c>
      <c r="B6439" t="s">
        <v>7158</v>
      </c>
      <c r="C6439" t="s">
        <v>3597</v>
      </c>
      <c r="D6439" t="s">
        <v>3910</v>
      </c>
      <c r="E6439" t="s">
        <v>3911</v>
      </c>
      <c r="F6439" t="s">
        <v>3600</v>
      </c>
      <c r="G6439">
        <v>10153716</v>
      </c>
      <c r="I6439" t="s">
        <v>3601</v>
      </c>
      <c r="J6439" t="s">
        <v>7376</v>
      </c>
      <c r="L6439" t="s">
        <v>5132</v>
      </c>
      <c r="M6439">
        <v>12.5</v>
      </c>
      <c r="N6439">
        <v>18</v>
      </c>
      <c r="O6439">
        <v>10</v>
      </c>
      <c r="S6439" t="b">
        <v>0</v>
      </c>
      <c r="T6439" t="b">
        <v>0</v>
      </c>
      <c r="U6439" t="b">
        <v>0</v>
      </c>
      <c r="V6439">
        <v>35400</v>
      </c>
      <c r="W6439">
        <v>25600</v>
      </c>
      <c r="X6439">
        <v>3.23</v>
      </c>
      <c r="Y6439">
        <v>25800</v>
      </c>
      <c r="Z6439">
        <v>2.33</v>
      </c>
    </row>
    <row r="6440" spans="1:26">
      <c r="A6440">
        <v>207526880</v>
      </c>
      <c r="B6440" t="s">
        <v>7158</v>
      </c>
      <c r="C6440" t="s">
        <v>3597</v>
      </c>
      <c r="D6440" t="s">
        <v>3910</v>
      </c>
      <c r="E6440" t="s">
        <v>3911</v>
      </c>
      <c r="F6440" t="s">
        <v>3600</v>
      </c>
      <c r="G6440">
        <v>207526880</v>
      </c>
      <c r="I6440" t="s">
        <v>3601</v>
      </c>
      <c r="J6440" t="s">
        <v>7373</v>
      </c>
      <c r="L6440" t="s">
        <v>7365</v>
      </c>
      <c r="M6440">
        <v>13</v>
      </c>
      <c r="N6440">
        <v>20</v>
      </c>
      <c r="O6440">
        <v>9.6</v>
      </c>
      <c r="S6440" t="b">
        <v>0</v>
      </c>
      <c r="T6440" t="b">
        <v>0</v>
      </c>
      <c r="U6440" t="b">
        <v>0</v>
      </c>
      <c r="V6440">
        <v>34800</v>
      </c>
      <c r="W6440">
        <v>25000</v>
      </c>
      <c r="X6440">
        <v>3.08</v>
      </c>
      <c r="Y6440">
        <v>25300</v>
      </c>
      <c r="Z6440">
        <v>2.38</v>
      </c>
    </row>
    <row r="6441" spans="1:26">
      <c r="A6441">
        <v>206918569</v>
      </c>
      <c r="B6441" t="s">
        <v>7158</v>
      </c>
      <c r="C6441" t="s">
        <v>3597</v>
      </c>
      <c r="D6441" t="s">
        <v>3910</v>
      </c>
      <c r="E6441" t="s">
        <v>3911</v>
      </c>
      <c r="F6441" t="s">
        <v>3600</v>
      </c>
      <c r="G6441">
        <v>206918569</v>
      </c>
      <c r="I6441" t="s">
        <v>3601</v>
      </c>
      <c r="J6441" t="s">
        <v>7371</v>
      </c>
      <c r="L6441" t="s">
        <v>7365</v>
      </c>
      <c r="M6441">
        <v>13</v>
      </c>
      <c r="N6441">
        <v>18</v>
      </c>
      <c r="O6441">
        <v>9.6</v>
      </c>
      <c r="S6441" t="b">
        <v>0</v>
      </c>
      <c r="T6441" t="b">
        <v>0</v>
      </c>
      <c r="U6441" t="b">
        <v>0</v>
      </c>
      <c r="V6441">
        <v>34800</v>
      </c>
      <c r="W6441">
        <v>25000</v>
      </c>
      <c r="X6441">
        <v>3.08</v>
      </c>
      <c r="Y6441">
        <v>25300</v>
      </c>
      <c r="Z6441">
        <v>2.38</v>
      </c>
    </row>
    <row r="6442" spans="1:26">
      <c r="A6442">
        <v>206918561</v>
      </c>
      <c r="B6442" t="s">
        <v>7158</v>
      </c>
      <c r="C6442" t="s">
        <v>3597</v>
      </c>
      <c r="D6442" t="s">
        <v>3910</v>
      </c>
      <c r="E6442" t="s">
        <v>3911</v>
      </c>
      <c r="F6442" t="s">
        <v>3600</v>
      </c>
      <c r="G6442">
        <v>206918561</v>
      </c>
      <c r="I6442" t="s">
        <v>3601</v>
      </c>
      <c r="J6442" t="s">
        <v>7372</v>
      </c>
      <c r="L6442" t="s">
        <v>7365</v>
      </c>
      <c r="M6442">
        <v>13</v>
      </c>
      <c r="N6442">
        <v>20</v>
      </c>
      <c r="O6442">
        <v>9.6</v>
      </c>
      <c r="S6442" t="b">
        <v>0</v>
      </c>
      <c r="T6442" t="b">
        <v>0</v>
      </c>
      <c r="U6442" t="b">
        <v>0</v>
      </c>
      <c r="V6442">
        <v>34800</v>
      </c>
      <c r="W6442">
        <v>25000</v>
      </c>
      <c r="X6442">
        <v>3.08</v>
      </c>
      <c r="Y6442">
        <v>25300</v>
      </c>
      <c r="Z6442">
        <v>2.38</v>
      </c>
    </row>
    <row r="6443" spans="1:26">
      <c r="A6443">
        <v>206223111</v>
      </c>
      <c r="B6443" t="s">
        <v>7158</v>
      </c>
      <c r="C6443" t="s">
        <v>3597</v>
      </c>
      <c r="D6443" t="s">
        <v>3910</v>
      </c>
      <c r="E6443" t="s">
        <v>3911</v>
      </c>
      <c r="F6443" t="s">
        <v>3600</v>
      </c>
      <c r="G6443">
        <v>206223111</v>
      </c>
      <c r="I6443" t="s">
        <v>3601</v>
      </c>
      <c r="J6443" t="s">
        <v>7370</v>
      </c>
      <c r="L6443" t="s">
        <v>7348</v>
      </c>
      <c r="M6443">
        <v>12.5</v>
      </c>
      <c r="N6443">
        <v>18</v>
      </c>
      <c r="O6443">
        <v>10</v>
      </c>
      <c r="S6443" t="b">
        <v>0</v>
      </c>
      <c r="T6443" t="b">
        <v>0</v>
      </c>
      <c r="U6443" t="b">
        <v>0</v>
      </c>
      <c r="V6443">
        <v>34400</v>
      </c>
      <c r="W6443">
        <v>26000</v>
      </c>
      <c r="X6443">
        <v>3.23</v>
      </c>
      <c r="Y6443">
        <v>26200</v>
      </c>
      <c r="Z6443">
        <v>2.36</v>
      </c>
    </row>
    <row r="6444" spans="1:26">
      <c r="A6444">
        <v>207526886</v>
      </c>
      <c r="B6444" t="s">
        <v>7158</v>
      </c>
      <c r="C6444" t="s">
        <v>3597</v>
      </c>
      <c r="D6444" t="s">
        <v>3910</v>
      </c>
      <c r="E6444" t="s">
        <v>3911</v>
      </c>
      <c r="F6444" t="s">
        <v>3600</v>
      </c>
      <c r="G6444">
        <v>207526886</v>
      </c>
      <c r="I6444" t="s">
        <v>3601</v>
      </c>
      <c r="J6444" t="s">
        <v>7370</v>
      </c>
      <c r="L6444" t="s">
        <v>7365</v>
      </c>
      <c r="M6444">
        <v>12.4</v>
      </c>
      <c r="N6444">
        <v>18</v>
      </c>
      <c r="O6444">
        <v>9.6</v>
      </c>
      <c r="S6444" t="b">
        <v>0</v>
      </c>
      <c r="T6444" t="b">
        <v>0</v>
      </c>
      <c r="U6444" t="b">
        <v>0</v>
      </c>
      <c r="V6444">
        <v>34400</v>
      </c>
      <c r="W6444">
        <v>24800</v>
      </c>
      <c r="X6444">
        <v>3.11</v>
      </c>
      <c r="Y6444">
        <v>25100</v>
      </c>
      <c r="Z6444">
        <v>2.34</v>
      </c>
    </row>
    <row r="6445" spans="1:26">
      <c r="A6445">
        <v>206918567</v>
      </c>
      <c r="B6445" t="s">
        <v>7158</v>
      </c>
      <c r="C6445" t="s">
        <v>3597</v>
      </c>
      <c r="D6445" t="s">
        <v>3910</v>
      </c>
      <c r="E6445" t="s">
        <v>3911</v>
      </c>
      <c r="F6445" t="s">
        <v>3600</v>
      </c>
      <c r="G6445">
        <v>206918567</v>
      </c>
      <c r="I6445" t="s">
        <v>3601</v>
      </c>
      <c r="J6445" t="s">
        <v>7376</v>
      </c>
      <c r="L6445" t="s">
        <v>7365</v>
      </c>
      <c r="M6445">
        <v>12.4</v>
      </c>
      <c r="N6445">
        <v>18</v>
      </c>
      <c r="O6445">
        <v>9.6</v>
      </c>
      <c r="S6445" t="b">
        <v>0</v>
      </c>
      <c r="T6445" t="b">
        <v>0</v>
      </c>
      <c r="U6445" t="b">
        <v>0</v>
      </c>
      <c r="V6445">
        <v>34400</v>
      </c>
      <c r="W6445">
        <v>24800</v>
      </c>
      <c r="X6445">
        <v>3.11</v>
      </c>
      <c r="Y6445">
        <v>25100</v>
      </c>
      <c r="Z6445">
        <v>2.34</v>
      </c>
    </row>
    <row r="6446" spans="1:26">
      <c r="A6446">
        <v>207526895</v>
      </c>
      <c r="B6446" t="s">
        <v>7158</v>
      </c>
      <c r="C6446" t="s">
        <v>3597</v>
      </c>
      <c r="D6446" t="s">
        <v>3910</v>
      </c>
      <c r="E6446" t="s">
        <v>3911</v>
      </c>
      <c r="F6446" t="s">
        <v>3600</v>
      </c>
      <c r="G6446">
        <v>207526895</v>
      </c>
      <c r="I6446" t="s">
        <v>3601</v>
      </c>
      <c r="J6446" t="s">
        <v>7378</v>
      </c>
      <c r="L6446" t="s">
        <v>7364</v>
      </c>
      <c r="M6446">
        <v>13</v>
      </c>
      <c r="N6446">
        <v>18</v>
      </c>
      <c r="O6446">
        <v>9.6</v>
      </c>
      <c r="S6446" t="b">
        <v>0</v>
      </c>
      <c r="T6446" t="b">
        <v>0</v>
      </c>
      <c r="U6446" t="b">
        <v>0</v>
      </c>
      <c r="V6446">
        <v>23600</v>
      </c>
      <c r="W6446">
        <v>16600</v>
      </c>
      <c r="X6446">
        <v>2.04</v>
      </c>
      <c r="Y6446">
        <v>16800</v>
      </c>
      <c r="Z6446">
        <v>2.39</v>
      </c>
    </row>
    <row r="6447" spans="1:26">
      <c r="A6447">
        <v>206918615</v>
      </c>
      <c r="B6447" t="s">
        <v>7158</v>
      </c>
      <c r="C6447" t="s">
        <v>3597</v>
      </c>
      <c r="D6447" t="s">
        <v>3910</v>
      </c>
      <c r="E6447" t="s">
        <v>3911</v>
      </c>
      <c r="F6447" t="s">
        <v>3600</v>
      </c>
      <c r="G6447">
        <v>206918615</v>
      </c>
      <c r="I6447" t="s">
        <v>3601</v>
      </c>
      <c r="J6447" t="s">
        <v>7379</v>
      </c>
      <c r="L6447" t="s">
        <v>7364</v>
      </c>
      <c r="M6447">
        <v>13</v>
      </c>
      <c r="N6447">
        <v>18</v>
      </c>
      <c r="O6447">
        <v>9.6</v>
      </c>
      <c r="S6447" t="b">
        <v>0</v>
      </c>
      <c r="T6447" t="b">
        <v>0</v>
      </c>
      <c r="U6447" t="b">
        <v>0</v>
      </c>
      <c r="V6447">
        <v>23600</v>
      </c>
      <c r="W6447">
        <v>16600</v>
      </c>
      <c r="X6447">
        <v>2.04</v>
      </c>
      <c r="Y6447">
        <v>16800</v>
      </c>
      <c r="Z6447">
        <v>2.39</v>
      </c>
    </row>
    <row r="6448" spans="1:26">
      <c r="A6448">
        <v>207526892</v>
      </c>
      <c r="B6448" t="s">
        <v>7158</v>
      </c>
      <c r="C6448" t="s">
        <v>3597</v>
      </c>
      <c r="D6448" t="s">
        <v>3910</v>
      </c>
      <c r="E6448" t="s">
        <v>3911</v>
      </c>
      <c r="F6448" t="s">
        <v>3600</v>
      </c>
      <c r="G6448">
        <v>207526892</v>
      </c>
      <c r="I6448" t="s">
        <v>3601</v>
      </c>
      <c r="J6448" t="s">
        <v>7381</v>
      </c>
      <c r="L6448" t="s">
        <v>7362</v>
      </c>
      <c r="M6448">
        <v>13.1</v>
      </c>
      <c r="N6448">
        <v>19</v>
      </c>
      <c r="O6448">
        <v>9.6</v>
      </c>
      <c r="S6448" t="b">
        <v>0</v>
      </c>
      <c r="T6448" t="b">
        <v>0</v>
      </c>
      <c r="U6448" t="b">
        <v>0</v>
      </c>
      <c r="V6448">
        <v>23600</v>
      </c>
      <c r="W6448">
        <v>16600</v>
      </c>
      <c r="X6448">
        <v>2.04</v>
      </c>
      <c r="Y6448">
        <v>16800</v>
      </c>
      <c r="Z6448">
        <v>2.39</v>
      </c>
    </row>
    <row r="6449" spans="1:26">
      <c r="A6449">
        <v>206918612</v>
      </c>
      <c r="B6449" t="s">
        <v>7158</v>
      </c>
      <c r="C6449" t="s">
        <v>3597</v>
      </c>
      <c r="D6449" t="s">
        <v>3910</v>
      </c>
      <c r="E6449" t="s">
        <v>3911</v>
      </c>
      <c r="F6449" t="s">
        <v>3600</v>
      </c>
      <c r="G6449">
        <v>206918612</v>
      </c>
      <c r="I6449" t="s">
        <v>3601</v>
      </c>
      <c r="J6449" t="s">
        <v>7380</v>
      </c>
      <c r="L6449" t="s">
        <v>7362</v>
      </c>
      <c r="M6449">
        <v>13.1</v>
      </c>
      <c r="N6449">
        <v>19</v>
      </c>
      <c r="O6449">
        <v>9.6</v>
      </c>
      <c r="S6449" t="b">
        <v>0</v>
      </c>
      <c r="T6449" t="b">
        <v>0</v>
      </c>
      <c r="U6449" t="b">
        <v>0</v>
      </c>
      <c r="V6449">
        <v>23600</v>
      </c>
      <c r="W6449">
        <v>16600</v>
      </c>
      <c r="X6449">
        <v>2.04</v>
      </c>
      <c r="Y6449">
        <v>16800</v>
      </c>
      <c r="Z6449">
        <v>2.39</v>
      </c>
    </row>
    <row r="6450" spans="1:26">
      <c r="A6450">
        <v>207526884</v>
      </c>
      <c r="B6450" t="s">
        <v>7158</v>
      </c>
      <c r="C6450" t="s">
        <v>3597</v>
      </c>
      <c r="D6450" t="s">
        <v>3910</v>
      </c>
      <c r="E6450" t="s">
        <v>3911</v>
      </c>
      <c r="F6450" t="s">
        <v>3600</v>
      </c>
      <c r="G6450">
        <v>207526884</v>
      </c>
      <c r="I6450" t="s">
        <v>3601</v>
      </c>
      <c r="J6450" t="s">
        <v>5129</v>
      </c>
      <c r="L6450" t="s">
        <v>5121</v>
      </c>
      <c r="M6450">
        <v>12</v>
      </c>
      <c r="N6450">
        <v>18.5</v>
      </c>
      <c r="O6450">
        <v>9.6</v>
      </c>
      <c r="S6450" t="b">
        <v>0</v>
      </c>
      <c r="T6450" t="b">
        <v>0</v>
      </c>
      <c r="U6450" t="b">
        <v>0</v>
      </c>
      <c r="V6450">
        <v>45000</v>
      </c>
      <c r="W6450">
        <v>35000</v>
      </c>
      <c r="X6450">
        <v>4.42</v>
      </c>
      <c r="Y6450">
        <v>35400</v>
      </c>
      <c r="Z6450">
        <v>2.3199999999999998</v>
      </c>
    </row>
    <row r="6451" spans="1:26">
      <c r="A6451">
        <v>206918565</v>
      </c>
      <c r="B6451" t="s">
        <v>7158</v>
      </c>
      <c r="C6451" t="s">
        <v>3597</v>
      </c>
      <c r="D6451" t="s">
        <v>3910</v>
      </c>
      <c r="E6451" t="s">
        <v>3911</v>
      </c>
      <c r="F6451" t="s">
        <v>3600</v>
      </c>
      <c r="G6451">
        <v>206918565</v>
      </c>
      <c r="I6451" t="s">
        <v>3601</v>
      </c>
      <c r="J6451" t="s">
        <v>3912</v>
      </c>
      <c r="L6451" t="s">
        <v>5121</v>
      </c>
      <c r="M6451">
        <v>12</v>
      </c>
      <c r="N6451">
        <v>18.5</v>
      </c>
      <c r="O6451">
        <v>9.6</v>
      </c>
      <c r="S6451" t="b">
        <v>0</v>
      </c>
      <c r="T6451" t="b">
        <v>0</v>
      </c>
      <c r="U6451" t="b">
        <v>0</v>
      </c>
      <c r="V6451">
        <v>45000</v>
      </c>
      <c r="W6451">
        <v>35000</v>
      </c>
      <c r="X6451">
        <v>4.42</v>
      </c>
      <c r="Y6451">
        <v>35400</v>
      </c>
      <c r="Z6451">
        <v>2.3199999999999998</v>
      </c>
    </row>
    <row r="6452" spans="1:26">
      <c r="A6452">
        <v>206918576</v>
      </c>
      <c r="B6452" t="s">
        <v>7158</v>
      </c>
      <c r="C6452" t="s">
        <v>3597</v>
      </c>
      <c r="D6452" t="s">
        <v>3910</v>
      </c>
      <c r="E6452" t="s">
        <v>3911</v>
      </c>
      <c r="F6452" t="s">
        <v>3600</v>
      </c>
      <c r="G6452">
        <v>206918576</v>
      </c>
      <c r="I6452" t="s">
        <v>3601</v>
      </c>
      <c r="J6452" t="s">
        <v>4011</v>
      </c>
      <c r="L6452" t="s">
        <v>5121</v>
      </c>
      <c r="M6452">
        <v>12</v>
      </c>
      <c r="N6452">
        <v>18</v>
      </c>
      <c r="O6452">
        <v>9.6</v>
      </c>
      <c r="S6452" t="b">
        <v>0</v>
      </c>
      <c r="T6452" t="b">
        <v>0</v>
      </c>
      <c r="U6452" t="b">
        <v>0</v>
      </c>
      <c r="V6452">
        <v>45000</v>
      </c>
      <c r="W6452">
        <v>35000</v>
      </c>
      <c r="X6452">
        <v>4.42</v>
      </c>
      <c r="Y6452">
        <v>35400</v>
      </c>
      <c r="Z6452">
        <v>2.3199999999999998</v>
      </c>
    </row>
    <row r="6453" spans="1:26">
      <c r="A6453">
        <v>10153712</v>
      </c>
      <c r="B6453" t="s">
        <v>7158</v>
      </c>
      <c r="C6453" t="s">
        <v>3597</v>
      </c>
      <c r="D6453" t="s">
        <v>3910</v>
      </c>
      <c r="E6453" t="s">
        <v>3911</v>
      </c>
      <c r="F6453" t="s">
        <v>3600</v>
      </c>
      <c r="G6453">
        <v>10153712</v>
      </c>
      <c r="I6453" t="s">
        <v>3601</v>
      </c>
      <c r="J6453" t="s">
        <v>7379</v>
      </c>
      <c r="L6453" t="s">
        <v>7337</v>
      </c>
      <c r="M6453">
        <v>12.9</v>
      </c>
      <c r="N6453">
        <v>18</v>
      </c>
      <c r="O6453">
        <v>9.6</v>
      </c>
      <c r="S6453" t="b">
        <v>0</v>
      </c>
      <c r="T6453" t="b">
        <v>0</v>
      </c>
      <c r="U6453" t="b">
        <v>0</v>
      </c>
      <c r="V6453">
        <v>24000</v>
      </c>
      <c r="W6453">
        <v>16700</v>
      </c>
      <c r="X6453">
        <v>2.02</v>
      </c>
      <c r="Y6453">
        <v>16700</v>
      </c>
      <c r="Z6453">
        <v>2.42</v>
      </c>
    </row>
    <row r="6454" spans="1:26">
      <c r="A6454">
        <v>10153698</v>
      </c>
      <c r="B6454" t="s">
        <v>7158</v>
      </c>
      <c r="C6454" t="s">
        <v>3597</v>
      </c>
      <c r="D6454" t="s">
        <v>3910</v>
      </c>
      <c r="E6454" t="s">
        <v>3911</v>
      </c>
      <c r="F6454" t="s">
        <v>3600</v>
      </c>
      <c r="G6454">
        <v>10153698</v>
      </c>
      <c r="I6454" t="s">
        <v>3601</v>
      </c>
      <c r="J6454" t="s">
        <v>7372</v>
      </c>
      <c r="L6454" t="s">
        <v>5132</v>
      </c>
      <c r="M6454">
        <v>13</v>
      </c>
      <c r="N6454">
        <v>20</v>
      </c>
      <c r="O6454">
        <v>10</v>
      </c>
      <c r="S6454" t="b">
        <v>0</v>
      </c>
      <c r="T6454" t="b">
        <v>0</v>
      </c>
      <c r="U6454" t="b">
        <v>0</v>
      </c>
      <c r="V6454">
        <v>35600</v>
      </c>
      <c r="W6454">
        <v>25200</v>
      </c>
      <c r="X6454">
        <v>3.18</v>
      </c>
      <c r="Y6454">
        <v>25400</v>
      </c>
      <c r="Z6454">
        <v>2.33</v>
      </c>
    </row>
    <row r="6455" spans="1:26">
      <c r="A6455">
        <v>206918568</v>
      </c>
      <c r="B6455" t="s">
        <v>7158</v>
      </c>
      <c r="C6455" t="s">
        <v>3597</v>
      </c>
      <c r="D6455" t="s">
        <v>3910</v>
      </c>
      <c r="E6455" t="s">
        <v>3911</v>
      </c>
      <c r="F6455" t="s">
        <v>3600</v>
      </c>
      <c r="G6455">
        <v>206918568</v>
      </c>
      <c r="I6455" t="s">
        <v>3601</v>
      </c>
      <c r="J6455" t="s">
        <v>7376</v>
      </c>
      <c r="L6455" t="s">
        <v>5123</v>
      </c>
      <c r="M6455">
        <v>12.5</v>
      </c>
      <c r="N6455">
        <v>18</v>
      </c>
      <c r="O6455">
        <v>9.6</v>
      </c>
      <c r="S6455" t="b">
        <v>0</v>
      </c>
      <c r="T6455" t="b">
        <v>0</v>
      </c>
      <c r="U6455" t="b">
        <v>0</v>
      </c>
      <c r="V6455">
        <v>34600</v>
      </c>
      <c r="W6455">
        <v>25000</v>
      </c>
      <c r="X6455">
        <v>3.21</v>
      </c>
      <c r="Y6455">
        <v>25300</v>
      </c>
      <c r="Z6455">
        <v>2.29</v>
      </c>
    </row>
    <row r="6456" spans="1:26">
      <c r="A6456">
        <v>207526887</v>
      </c>
      <c r="B6456" t="s">
        <v>7158</v>
      </c>
      <c r="C6456" t="s">
        <v>3597</v>
      </c>
      <c r="D6456" t="s">
        <v>3910</v>
      </c>
      <c r="E6456" t="s">
        <v>3911</v>
      </c>
      <c r="F6456" t="s">
        <v>3600</v>
      </c>
      <c r="G6456">
        <v>207526887</v>
      </c>
      <c r="I6456" t="s">
        <v>3601</v>
      </c>
      <c r="J6456" t="s">
        <v>7370</v>
      </c>
      <c r="L6456" t="s">
        <v>5123</v>
      </c>
      <c r="M6456">
        <v>12.5</v>
      </c>
      <c r="N6456">
        <v>18</v>
      </c>
      <c r="O6456">
        <v>9.6</v>
      </c>
      <c r="S6456" t="b">
        <v>0</v>
      </c>
      <c r="T6456" t="b">
        <v>0</v>
      </c>
      <c r="U6456" t="b">
        <v>0</v>
      </c>
      <c r="V6456">
        <v>34600</v>
      </c>
      <c r="W6456">
        <v>25000</v>
      </c>
      <c r="X6456">
        <v>3.21</v>
      </c>
      <c r="Y6456">
        <v>25300</v>
      </c>
      <c r="Z6456">
        <v>2.29</v>
      </c>
    </row>
    <row r="6457" spans="1:26">
      <c r="A6457">
        <v>207526881</v>
      </c>
      <c r="B6457" t="s">
        <v>7158</v>
      </c>
      <c r="C6457" t="s">
        <v>3597</v>
      </c>
      <c r="D6457" t="s">
        <v>3910</v>
      </c>
      <c r="E6457" t="s">
        <v>3911</v>
      </c>
      <c r="F6457" t="s">
        <v>3600</v>
      </c>
      <c r="G6457">
        <v>207526881</v>
      </c>
      <c r="I6457" t="s">
        <v>3601</v>
      </c>
      <c r="J6457" t="s">
        <v>7373</v>
      </c>
      <c r="L6457" t="s">
        <v>5123</v>
      </c>
      <c r="M6457">
        <v>13</v>
      </c>
      <c r="N6457">
        <v>20</v>
      </c>
      <c r="O6457">
        <v>9.6</v>
      </c>
      <c r="S6457" t="b">
        <v>0</v>
      </c>
      <c r="T6457" t="b">
        <v>0</v>
      </c>
      <c r="U6457" t="b">
        <v>0</v>
      </c>
      <c r="V6457">
        <v>35000</v>
      </c>
      <c r="W6457">
        <v>25000</v>
      </c>
      <c r="X6457">
        <v>3.19</v>
      </c>
      <c r="Y6457">
        <v>25300</v>
      </c>
      <c r="Z6457">
        <v>2.31</v>
      </c>
    </row>
    <row r="6458" spans="1:26">
      <c r="A6458">
        <v>206918570</v>
      </c>
      <c r="B6458" t="s">
        <v>7158</v>
      </c>
      <c r="C6458" t="s">
        <v>3597</v>
      </c>
      <c r="D6458" t="s">
        <v>3910</v>
      </c>
      <c r="E6458" t="s">
        <v>3911</v>
      </c>
      <c r="F6458" t="s">
        <v>3600</v>
      </c>
      <c r="G6458">
        <v>206918570</v>
      </c>
      <c r="I6458" t="s">
        <v>3601</v>
      </c>
      <c r="J6458" t="s">
        <v>7371</v>
      </c>
      <c r="L6458" t="s">
        <v>5123</v>
      </c>
      <c r="M6458">
        <v>13</v>
      </c>
      <c r="N6458">
        <v>18</v>
      </c>
      <c r="O6458">
        <v>9.6</v>
      </c>
      <c r="S6458" t="b">
        <v>0</v>
      </c>
      <c r="T6458" t="b">
        <v>0</v>
      </c>
      <c r="U6458" t="b">
        <v>0</v>
      </c>
      <c r="V6458">
        <v>35000</v>
      </c>
      <c r="W6458">
        <v>25000</v>
      </c>
      <c r="X6458">
        <v>3.19</v>
      </c>
      <c r="Y6458">
        <v>25300</v>
      </c>
      <c r="Z6458">
        <v>2.31</v>
      </c>
    </row>
    <row r="6459" spans="1:26">
      <c r="A6459">
        <v>206918562</v>
      </c>
      <c r="B6459" t="s">
        <v>7158</v>
      </c>
      <c r="C6459" t="s">
        <v>3597</v>
      </c>
      <c r="D6459" t="s">
        <v>3910</v>
      </c>
      <c r="E6459" t="s">
        <v>3911</v>
      </c>
      <c r="F6459" t="s">
        <v>3600</v>
      </c>
      <c r="G6459">
        <v>206918562</v>
      </c>
      <c r="I6459" t="s">
        <v>3601</v>
      </c>
      <c r="J6459" t="s">
        <v>7372</v>
      </c>
      <c r="L6459" t="s">
        <v>5123</v>
      </c>
      <c r="M6459">
        <v>13</v>
      </c>
      <c r="N6459">
        <v>20</v>
      </c>
      <c r="O6459">
        <v>9.6</v>
      </c>
      <c r="S6459" t="b">
        <v>0</v>
      </c>
      <c r="T6459" t="b">
        <v>0</v>
      </c>
      <c r="U6459" t="b">
        <v>0</v>
      </c>
      <c r="V6459">
        <v>35000</v>
      </c>
      <c r="W6459">
        <v>25000</v>
      </c>
      <c r="X6459">
        <v>3.19</v>
      </c>
      <c r="Y6459">
        <v>25300</v>
      </c>
      <c r="Z6459">
        <v>2.31</v>
      </c>
    </row>
    <row r="6460" spans="1:26">
      <c r="A6460">
        <v>10153722</v>
      </c>
      <c r="B6460" t="s">
        <v>7158</v>
      </c>
      <c r="C6460" t="s">
        <v>3597</v>
      </c>
      <c r="D6460" t="s">
        <v>3910</v>
      </c>
      <c r="E6460" t="s">
        <v>3911</v>
      </c>
      <c r="F6460" t="s">
        <v>3600</v>
      </c>
      <c r="G6460">
        <v>10153722</v>
      </c>
      <c r="I6460" t="s">
        <v>3601</v>
      </c>
      <c r="J6460" t="s">
        <v>7371</v>
      </c>
      <c r="L6460" t="s">
        <v>5132</v>
      </c>
      <c r="M6460">
        <v>12.5</v>
      </c>
      <c r="N6460">
        <v>18</v>
      </c>
      <c r="O6460">
        <v>10</v>
      </c>
      <c r="S6460" t="b">
        <v>0</v>
      </c>
      <c r="T6460" t="b">
        <v>0</v>
      </c>
      <c r="U6460" t="b">
        <v>0</v>
      </c>
      <c r="V6460">
        <v>35600</v>
      </c>
      <c r="W6460">
        <v>25200</v>
      </c>
      <c r="X6460">
        <v>3.21</v>
      </c>
      <c r="Y6460">
        <v>25700</v>
      </c>
      <c r="Z6460">
        <v>2.2999999999999998</v>
      </c>
    </row>
    <row r="6461" spans="1:26">
      <c r="A6461">
        <v>206223105</v>
      </c>
      <c r="B6461" t="s">
        <v>7158</v>
      </c>
      <c r="C6461" t="s">
        <v>3597</v>
      </c>
      <c r="D6461" t="s">
        <v>3910</v>
      </c>
      <c r="E6461" t="s">
        <v>3911</v>
      </c>
      <c r="F6461" t="s">
        <v>3600</v>
      </c>
      <c r="G6461">
        <v>206223105</v>
      </c>
      <c r="I6461" t="s">
        <v>3601</v>
      </c>
      <c r="J6461" t="s">
        <v>7378</v>
      </c>
      <c r="L6461" t="s">
        <v>7348</v>
      </c>
      <c r="M6461">
        <v>13</v>
      </c>
      <c r="N6461">
        <v>18</v>
      </c>
      <c r="O6461">
        <v>10</v>
      </c>
      <c r="S6461" t="b">
        <v>0</v>
      </c>
      <c r="T6461" t="b">
        <v>0</v>
      </c>
      <c r="U6461" t="b">
        <v>0</v>
      </c>
      <c r="V6461">
        <v>23800</v>
      </c>
      <c r="W6461">
        <v>15800</v>
      </c>
      <c r="X6461">
        <v>1.98</v>
      </c>
      <c r="Y6461">
        <v>15800</v>
      </c>
      <c r="Z6461">
        <v>2.35</v>
      </c>
    </row>
    <row r="6462" spans="1:26">
      <c r="A6462">
        <v>10153709</v>
      </c>
      <c r="B6462" t="s">
        <v>7158</v>
      </c>
      <c r="C6462" t="s">
        <v>3597</v>
      </c>
      <c r="D6462" t="s">
        <v>3910</v>
      </c>
      <c r="E6462" t="s">
        <v>3911</v>
      </c>
      <c r="F6462" t="s">
        <v>3600</v>
      </c>
      <c r="G6462">
        <v>10153709</v>
      </c>
      <c r="I6462" t="s">
        <v>3601</v>
      </c>
      <c r="J6462" t="s">
        <v>7375</v>
      </c>
      <c r="L6462" t="s">
        <v>5124</v>
      </c>
      <c r="M6462">
        <v>12.5</v>
      </c>
      <c r="N6462">
        <v>18.5</v>
      </c>
      <c r="O6462">
        <v>10</v>
      </c>
      <c r="S6462" t="b">
        <v>0</v>
      </c>
      <c r="T6462" t="b">
        <v>0</v>
      </c>
      <c r="U6462" t="b">
        <v>0</v>
      </c>
      <c r="V6462">
        <v>53500</v>
      </c>
      <c r="W6462">
        <v>49500</v>
      </c>
      <c r="X6462">
        <v>2.2000000000000002</v>
      </c>
      <c r="Y6462">
        <v>51100</v>
      </c>
      <c r="Z6462">
        <v>2.2000000000000002</v>
      </c>
    </row>
    <row r="6463" spans="1:26">
      <c r="A6463">
        <v>207526332</v>
      </c>
      <c r="B6463" t="s">
        <v>7158</v>
      </c>
      <c r="C6463" t="s">
        <v>3597</v>
      </c>
      <c r="D6463" t="s">
        <v>3910</v>
      </c>
      <c r="E6463" t="s">
        <v>3911</v>
      </c>
      <c r="F6463" t="s">
        <v>3600</v>
      </c>
      <c r="G6463">
        <v>207526332</v>
      </c>
      <c r="I6463" t="s">
        <v>3601</v>
      </c>
      <c r="J6463" t="s">
        <v>7370</v>
      </c>
      <c r="L6463" t="s">
        <v>5131</v>
      </c>
      <c r="M6463">
        <v>12.5</v>
      </c>
      <c r="N6463">
        <v>18</v>
      </c>
      <c r="O6463">
        <v>10</v>
      </c>
      <c r="S6463" t="b">
        <v>0</v>
      </c>
      <c r="T6463" t="b">
        <v>0</v>
      </c>
      <c r="U6463" t="b">
        <v>0</v>
      </c>
      <c r="V6463">
        <v>35800</v>
      </c>
      <c r="W6463">
        <v>25400</v>
      </c>
      <c r="X6463">
        <v>3.35</v>
      </c>
      <c r="Y6463">
        <v>25700</v>
      </c>
      <c r="Z6463">
        <v>2.2200000000000002</v>
      </c>
    </row>
    <row r="6464" spans="1:26">
      <c r="A6464">
        <v>10093506</v>
      </c>
      <c r="B6464" t="s">
        <v>7158</v>
      </c>
      <c r="C6464" t="s">
        <v>3597</v>
      </c>
      <c r="D6464" t="s">
        <v>3910</v>
      </c>
      <c r="E6464" t="s">
        <v>3911</v>
      </c>
      <c r="F6464" t="s">
        <v>3600</v>
      </c>
      <c r="G6464">
        <v>10093506</v>
      </c>
      <c r="I6464" t="s">
        <v>3601</v>
      </c>
      <c r="J6464" t="s">
        <v>7376</v>
      </c>
      <c r="L6464" t="s">
        <v>5131</v>
      </c>
      <c r="M6464">
        <v>12.5</v>
      </c>
      <c r="N6464">
        <v>18</v>
      </c>
      <c r="O6464">
        <v>10</v>
      </c>
      <c r="S6464" t="b">
        <v>0</v>
      </c>
      <c r="T6464" t="b">
        <v>0</v>
      </c>
      <c r="U6464" t="b">
        <v>0</v>
      </c>
      <c r="V6464">
        <v>35800</v>
      </c>
      <c r="W6464">
        <v>25400</v>
      </c>
      <c r="X6464">
        <v>3.35</v>
      </c>
      <c r="Y6464">
        <v>25700</v>
      </c>
      <c r="Z6464">
        <v>2.2200000000000002</v>
      </c>
    </row>
    <row r="6465" spans="1:26">
      <c r="A6465">
        <v>10093508</v>
      </c>
      <c r="B6465" t="s">
        <v>7158</v>
      </c>
      <c r="C6465" t="s">
        <v>3597</v>
      </c>
      <c r="D6465" t="s">
        <v>3910</v>
      </c>
      <c r="E6465" t="s">
        <v>3911</v>
      </c>
      <c r="F6465" t="s">
        <v>3600</v>
      </c>
      <c r="G6465">
        <v>10093508</v>
      </c>
      <c r="I6465" t="s">
        <v>3601</v>
      </c>
      <c r="J6465" t="s">
        <v>7371</v>
      </c>
      <c r="L6465" t="s">
        <v>7343</v>
      </c>
      <c r="M6465">
        <v>13</v>
      </c>
      <c r="N6465">
        <v>18</v>
      </c>
      <c r="O6465">
        <v>10</v>
      </c>
      <c r="S6465" t="b">
        <v>0</v>
      </c>
      <c r="T6465" t="b">
        <v>0</v>
      </c>
      <c r="U6465" t="b">
        <v>0</v>
      </c>
      <c r="V6465">
        <v>35000</v>
      </c>
      <c r="W6465">
        <v>25200</v>
      </c>
      <c r="X6465">
        <v>3.18</v>
      </c>
      <c r="Y6465">
        <v>25500</v>
      </c>
      <c r="Z6465">
        <v>2.3199999999999998</v>
      </c>
    </row>
    <row r="6466" spans="1:26">
      <c r="A6466">
        <v>10093496</v>
      </c>
      <c r="B6466" t="s">
        <v>7158</v>
      </c>
      <c r="C6466" t="s">
        <v>3597</v>
      </c>
      <c r="D6466" t="s">
        <v>3910</v>
      </c>
      <c r="E6466" t="s">
        <v>3911</v>
      </c>
      <c r="F6466" t="s">
        <v>3600</v>
      </c>
      <c r="G6466">
        <v>10093496</v>
      </c>
      <c r="I6466" t="s">
        <v>3601</v>
      </c>
      <c r="J6466" t="s">
        <v>7372</v>
      </c>
      <c r="L6466" t="s">
        <v>7343</v>
      </c>
      <c r="M6466">
        <v>13.5</v>
      </c>
      <c r="N6466">
        <v>19.75</v>
      </c>
      <c r="O6466">
        <v>10</v>
      </c>
      <c r="S6466" t="b">
        <v>0</v>
      </c>
      <c r="T6466" t="b">
        <v>0</v>
      </c>
      <c r="U6466" t="b">
        <v>1</v>
      </c>
      <c r="V6466">
        <v>35000</v>
      </c>
      <c r="W6466">
        <v>25200</v>
      </c>
      <c r="X6466">
        <v>3.18</v>
      </c>
      <c r="Y6466">
        <v>25500</v>
      </c>
      <c r="Z6466">
        <v>2.3199999999999998</v>
      </c>
    </row>
    <row r="6467" spans="1:26">
      <c r="A6467">
        <v>206223108</v>
      </c>
      <c r="B6467" t="s">
        <v>7158</v>
      </c>
      <c r="C6467" t="s">
        <v>3597</v>
      </c>
      <c r="D6467" t="s">
        <v>3910</v>
      </c>
      <c r="E6467" t="s">
        <v>3911</v>
      </c>
      <c r="F6467" t="s">
        <v>3600</v>
      </c>
      <c r="G6467">
        <v>206223108</v>
      </c>
      <c r="I6467" t="s">
        <v>3601</v>
      </c>
      <c r="J6467" t="s">
        <v>5126</v>
      </c>
      <c r="L6467" t="s">
        <v>7346</v>
      </c>
      <c r="M6467">
        <v>12.5</v>
      </c>
      <c r="N6467">
        <v>18</v>
      </c>
      <c r="O6467">
        <v>10</v>
      </c>
      <c r="S6467" t="b">
        <v>0</v>
      </c>
      <c r="T6467" t="b">
        <v>0</v>
      </c>
      <c r="U6467" t="b">
        <v>0</v>
      </c>
      <c r="V6467">
        <v>47000</v>
      </c>
      <c r="W6467">
        <v>34800</v>
      </c>
      <c r="X6467">
        <v>4.6399999999999997</v>
      </c>
      <c r="Y6467">
        <v>35200</v>
      </c>
      <c r="Z6467">
        <v>2.2000000000000002</v>
      </c>
    </row>
    <row r="6468" spans="1:26">
      <c r="A6468">
        <v>206223107</v>
      </c>
      <c r="B6468" t="s">
        <v>7158</v>
      </c>
      <c r="C6468" t="s">
        <v>3597</v>
      </c>
      <c r="D6468" t="s">
        <v>3910</v>
      </c>
      <c r="E6468" t="s">
        <v>3911</v>
      </c>
      <c r="F6468" t="s">
        <v>3600</v>
      </c>
      <c r="G6468">
        <v>206223107</v>
      </c>
      <c r="I6468" t="s">
        <v>3601</v>
      </c>
      <c r="J6468" t="s">
        <v>7370</v>
      </c>
      <c r="L6468" t="s">
        <v>7345</v>
      </c>
      <c r="M6468">
        <v>12.5</v>
      </c>
      <c r="N6468">
        <v>18</v>
      </c>
      <c r="O6468">
        <v>10</v>
      </c>
      <c r="S6468" t="b">
        <v>0</v>
      </c>
      <c r="T6468" t="b">
        <v>0</v>
      </c>
      <c r="U6468" t="b">
        <v>0</v>
      </c>
      <c r="V6468">
        <v>35800</v>
      </c>
      <c r="W6468">
        <v>25000</v>
      </c>
      <c r="X6468">
        <v>3.33</v>
      </c>
      <c r="Y6468">
        <v>25000</v>
      </c>
      <c r="Z6468">
        <v>2.21</v>
      </c>
    </row>
    <row r="6469" spans="1:26">
      <c r="A6469">
        <v>10153695</v>
      </c>
      <c r="B6469" t="s">
        <v>7158</v>
      </c>
      <c r="C6469" t="s">
        <v>3597</v>
      </c>
      <c r="D6469" t="s">
        <v>3910</v>
      </c>
      <c r="E6469" t="s">
        <v>3911</v>
      </c>
      <c r="F6469" t="s">
        <v>3600</v>
      </c>
      <c r="G6469">
        <v>10153695</v>
      </c>
      <c r="I6469" t="s">
        <v>3601</v>
      </c>
      <c r="J6469" t="s">
        <v>7372</v>
      </c>
      <c r="L6469" t="s">
        <v>7337</v>
      </c>
      <c r="M6469">
        <v>12.5</v>
      </c>
      <c r="N6469">
        <v>19.5</v>
      </c>
      <c r="O6469">
        <v>9.6</v>
      </c>
      <c r="S6469" t="b">
        <v>0</v>
      </c>
      <c r="T6469" t="b">
        <v>0</v>
      </c>
      <c r="U6469" t="b">
        <v>0</v>
      </c>
      <c r="V6469">
        <v>34000</v>
      </c>
      <c r="W6469">
        <v>26200</v>
      </c>
      <c r="X6469">
        <v>3.46</v>
      </c>
      <c r="Y6469">
        <v>26200</v>
      </c>
      <c r="Z6469">
        <v>2.2200000000000002</v>
      </c>
    </row>
    <row r="6470" spans="1:26">
      <c r="A6470">
        <v>207526348</v>
      </c>
      <c r="B6470" t="s">
        <v>7158</v>
      </c>
      <c r="C6470" t="s">
        <v>3597</v>
      </c>
      <c r="D6470" t="s">
        <v>3910</v>
      </c>
      <c r="E6470" t="s">
        <v>3911</v>
      </c>
      <c r="F6470" t="s">
        <v>3600</v>
      </c>
      <c r="G6470">
        <v>207526348</v>
      </c>
      <c r="I6470" t="s">
        <v>3601</v>
      </c>
      <c r="J6470" t="s">
        <v>7377</v>
      </c>
      <c r="L6470" t="s">
        <v>5119</v>
      </c>
      <c r="M6470">
        <v>12.5</v>
      </c>
      <c r="N6470">
        <v>19</v>
      </c>
      <c r="O6470">
        <v>9.6</v>
      </c>
      <c r="S6470" t="b">
        <v>0</v>
      </c>
      <c r="T6470" t="b">
        <v>0</v>
      </c>
      <c r="U6470" t="b">
        <v>1</v>
      </c>
      <c r="V6470">
        <v>54500</v>
      </c>
      <c r="W6470">
        <v>50000</v>
      </c>
      <c r="X6470">
        <v>2.15</v>
      </c>
      <c r="Y6470">
        <v>51600</v>
      </c>
      <c r="Z6470">
        <v>2.15</v>
      </c>
    </row>
    <row r="6471" spans="1:26">
      <c r="A6471">
        <v>10153708</v>
      </c>
      <c r="B6471" t="s">
        <v>7158</v>
      </c>
      <c r="C6471" t="s">
        <v>3597</v>
      </c>
      <c r="D6471" t="s">
        <v>3910</v>
      </c>
      <c r="E6471" t="s">
        <v>3911</v>
      </c>
      <c r="F6471" t="s">
        <v>3600</v>
      </c>
      <c r="G6471">
        <v>10153708</v>
      </c>
      <c r="I6471" t="s">
        <v>3601</v>
      </c>
      <c r="J6471" t="s">
        <v>7375</v>
      </c>
      <c r="L6471" t="s">
        <v>5119</v>
      </c>
      <c r="M6471">
        <v>12.5</v>
      </c>
      <c r="N6471">
        <v>19</v>
      </c>
      <c r="O6471">
        <v>9.6</v>
      </c>
      <c r="S6471" t="b">
        <v>0</v>
      </c>
      <c r="T6471" t="b">
        <v>0</v>
      </c>
      <c r="U6471" t="b">
        <v>0</v>
      </c>
      <c r="V6471">
        <v>54500</v>
      </c>
      <c r="W6471">
        <v>50000</v>
      </c>
      <c r="X6471">
        <v>2.15</v>
      </c>
      <c r="Y6471">
        <v>51600</v>
      </c>
      <c r="Z6471">
        <v>2.15</v>
      </c>
    </row>
    <row r="6472" spans="1:26">
      <c r="A6472">
        <v>10093505</v>
      </c>
      <c r="B6472" t="s">
        <v>7158</v>
      </c>
      <c r="C6472" t="s">
        <v>3597</v>
      </c>
      <c r="D6472" t="s">
        <v>3910</v>
      </c>
      <c r="E6472" t="s">
        <v>3911</v>
      </c>
      <c r="F6472" t="s">
        <v>3600</v>
      </c>
      <c r="G6472">
        <v>10093505</v>
      </c>
      <c r="I6472" t="s">
        <v>3601</v>
      </c>
      <c r="J6472" t="s">
        <v>7376</v>
      </c>
      <c r="L6472" t="s">
        <v>7343</v>
      </c>
      <c r="M6472">
        <v>13</v>
      </c>
      <c r="N6472">
        <v>18</v>
      </c>
      <c r="O6472">
        <v>10</v>
      </c>
      <c r="S6472" t="b">
        <v>0</v>
      </c>
      <c r="T6472" t="b">
        <v>0</v>
      </c>
      <c r="U6472" t="b">
        <v>0</v>
      </c>
      <c r="V6472">
        <v>35000</v>
      </c>
      <c r="W6472">
        <v>25200</v>
      </c>
      <c r="X6472">
        <v>3.24</v>
      </c>
      <c r="Y6472">
        <v>25400</v>
      </c>
      <c r="Z6472">
        <v>2.2799999999999998</v>
      </c>
    </row>
    <row r="6473" spans="1:26">
      <c r="A6473">
        <v>10153711</v>
      </c>
      <c r="B6473" t="s">
        <v>7158</v>
      </c>
      <c r="C6473" t="s">
        <v>3597</v>
      </c>
      <c r="D6473" t="s">
        <v>3910</v>
      </c>
      <c r="E6473" t="s">
        <v>3911</v>
      </c>
      <c r="F6473" t="s">
        <v>3600</v>
      </c>
      <c r="G6473">
        <v>10153711</v>
      </c>
      <c r="I6473" t="s">
        <v>3601</v>
      </c>
      <c r="J6473" t="s">
        <v>7375</v>
      </c>
      <c r="L6473" t="s">
        <v>5125</v>
      </c>
      <c r="M6473">
        <v>12.25</v>
      </c>
      <c r="N6473">
        <v>18.25</v>
      </c>
      <c r="O6473">
        <v>10</v>
      </c>
      <c r="S6473" t="b">
        <v>0</v>
      </c>
      <c r="T6473" t="b">
        <v>0</v>
      </c>
      <c r="U6473" t="b">
        <v>0</v>
      </c>
      <c r="V6473">
        <v>53000</v>
      </c>
      <c r="W6473">
        <v>49500</v>
      </c>
      <c r="X6473">
        <v>2.15</v>
      </c>
      <c r="Y6473">
        <v>51100</v>
      </c>
      <c r="Z6473">
        <v>2.15</v>
      </c>
    </row>
    <row r="6474" spans="1:26">
      <c r="A6474">
        <v>207526362</v>
      </c>
      <c r="B6474" t="s">
        <v>7158</v>
      </c>
      <c r="C6474" t="s">
        <v>3597</v>
      </c>
      <c r="D6474" t="s">
        <v>3910</v>
      </c>
      <c r="E6474" t="s">
        <v>3911</v>
      </c>
      <c r="F6474" t="s">
        <v>3600</v>
      </c>
      <c r="G6474">
        <v>207526362</v>
      </c>
      <c r="I6474" t="s">
        <v>3601</v>
      </c>
      <c r="J6474" t="s">
        <v>7374</v>
      </c>
      <c r="L6474" t="s">
        <v>5119</v>
      </c>
      <c r="M6474">
        <v>12.2</v>
      </c>
      <c r="N6474">
        <v>18</v>
      </c>
      <c r="O6474">
        <v>9</v>
      </c>
      <c r="S6474" t="b">
        <v>0</v>
      </c>
      <c r="T6474" t="b">
        <v>0</v>
      </c>
      <c r="U6474" t="b">
        <v>1</v>
      </c>
      <c r="V6474">
        <v>55000</v>
      </c>
      <c r="W6474">
        <v>49000</v>
      </c>
      <c r="X6474">
        <v>2.17</v>
      </c>
      <c r="Y6474">
        <v>49900</v>
      </c>
      <c r="Z6474">
        <v>2.17</v>
      </c>
    </row>
    <row r="6475" spans="1:26">
      <c r="A6475">
        <v>10153739</v>
      </c>
      <c r="B6475" t="s">
        <v>7158</v>
      </c>
      <c r="C6475" t="s">
        <v>3597</v>
      </c>
      <c r="D6475" t="s">
        <v>3910</v>
      </c>
      <c r="E6475" t="s">
        <v>3911</v>
      </c>
      <c r="F6475" t="s">
        <v>3600</v>
      </c>
      <c r="G6475">
        <v>10153739</v>
      </c>
      <c r="I6475" t="s">
        <v>3601</v>
      </c>
      <c r="J6475" t="s">
        <v>7327</v>
      </c>
      <c r="L6475" t="s">
        <v>5119</v>
      </c>
      <c r="M6475">
        <v>12.2</v>
      </c>
      <c r="N6475">
        <v>18</v>
      </c>
      <c r="O6475">
        <v>9</v>
      </c>
      <c r="S6475" t="b">
        <v>0</v>
      </c>
      <c r="T6475" t="b">
        <v>0</v>
      </c>
      <c r="U6475" t="b">
        <v>0</v>
      </c>
      <c r="V6475">
        <v>55000</v>
      </c>
      <c r="W6475">
        <v>49000</v>
      </c>
      <c r="X6475">
        <v>2.17</v>
      </c>
      <c r="Y6475">
        <v>49900</v>
      </c>
      <c r="Z6475">
        <v>2.17</v>
      </c>
    </row>
    <row r="6476" spans="1:26">
      <c r="A6476">
        <v>10153742</v>
      </c>
      <c r="B6476" t="s">
        <v>7158</v>
      </c>
      <c r="C6476" t="s">
        <v>3597</v>
      </c>
      <c r="D6476" t="s">
        <v>3910</v>
      </c>
      <c r="E6476" t="s">
        <v>3911</v>
      </c>
      <c r="F6476" t="s">
        <v>3600</v>
      </c>
      <c r="G6476">
        <v>10153742</v>
      </c>
      <c r="I6476" t="s">
        <v>3601</v>
      </c>
      <c r="J6476" t="s">
        <v>7327</v>
      </c>
      <c r="L6476" t="s">
        <v>5125</v>
      </c>
      <c r="M6476">
        <v>11.8</v>
      </c>
      <c r="N6476">
        <v>18</v>
      </c>
      <c r="O6476">
        <v>9.6</v>
      </c>
      <c r="S6476" t="b">
        <v>0</v>
      </c>
      <c r="T6476" t="b">
        <v>0</v>
      </c>
      <c r="U6476" t="b">
        <v>0</v>
      </c>
      <c r="V6476">
        <v>53000</v>
      </c>
      <c r="W6476">
        <v>48500</v>
      </c>
      <c r="X6476">
        <v>2.15</v>
      </c>
      <c r="Y6476">
        <v>49300</v>
      </c>
      <c r="Z6476">
        <v>2.15</v>
      </c>
    </row>
    <row r="6477" spans="1:26">
      <c r="A6477">
        <v>10093509</v>
      </c>
      <c r="B6477" t="s">
        <v>7158</v>
      </c>
      <c r="C6477" t="s">
        <v>3597</v>
      </c>
      <c r="D6477" t="s">
        <v>3910</v>
      </c>
      <c r="E6477" t="s">
        <v>3911</v>
      </c>
      <c r="F6477" t="s">
        <v>3600</v>
      </c>
      <c r="G6477">
        <v>10093509</v>
      </c>
      <c r="I6477" t="s">
        <v>3601</v>
      </c>
      <c r="J6477" t="s">
        <v>7371</v>
      </c>
      <c r="L6477" t="s">
        <v>5131</v>
      </c>
      <c r="M6477">
        <v>13</v>
      </c>
      <c r="N6477">
        <v>18</v>
      </c>
      <c r="O6477">
        <v>9.6</v>
      </c>
      <c r="S6477" t="b">
        <v>0</v>
      </c>
      <c r="T6477" t="b">
        <v>0</v>
      </c>
      <c r="U6477" t="b">
        <v>0</v>
      </c>
      <c r="V6477">
        <v>35400</v>
      </c>
      <c r="W6477">
        <v>25000</v>
      </c>
      <c r="X6477">
        <v>3.3</v>
      </c>
      <c r="Y6477">
        <v>25200</v>
      </c>
      <c r="Z6477">
        <v>2.2200000000000002</v>
      </c>
    </row>
    <row r="6478" spans="1:26">
      <c r="A6478">
        <v>207526325</v>
      </c>
      <c r="B6478" t="s">
        <v>7158</v>
      </c>
      <c r="C6478" t="s">
        <v>3597</v>
      </c>
      <c r="D6478" t="s">
        <v>3910</v>
      </c>
      <c r="E6478" t="s">
        <v>3911</v>
      </c>
      <c r="F6478" t="s">
        <v>3600</v>
      </c>
      <c r="G6478">
        <v>207526325</v>
      </c>
      <c r="I6478" t="s">
        <v>3601</v>
      </c>
      <c r="J6478" t="s">
        <v>7373</v>
      </c>
      <c r="L6478" t="s">
        <v>5131</v>
      </c>
      <c r="M6478">
        <v>13.5</v>
      </c>
      <c r="N6478">
        <v>21</v>
      </c>
      <c r="O6478">
        <v>10</v>
      </c>
      <c r="S6478" t="b">
        <v>0</v>
      </c>
      <c r="T6478" t="b">
        <v>0</v>
      </c>
      <c r="U6478" t="b">
        <v>0</v>
      </c>
      <c r="V6478">
        <v>35600</v>
      </c>
      <c r="W6478">
        <v>24800</v>
      </c>
      <c r="X6478">
        <v>3.3</v>
      </c>
      <c r="Y6478">
        <v>25200</v>
      </c>
      <c r="Z6478">
        <v>2.2000000000000002</v>
      </c>
    </row>
    <row r="6479" spans="1:26">
      <c r="A6479">
        <v>10093497</v>
      </c>
      <c r="B6479" t="s">
        <v>7158</v>
      </c>
      <c r="C6479" t="s">
        <v>3597</v>
      </c>
      <c r="D6479" t="s">
        <v>3910</v>
      </c>
      <c r="E6479" t="s">
        <v>3911</v>
      </c>
      <c r="F6479" t="s">
        <v>3600</v>
      </c>
      <c r="G6479">
        <v>10093497</v>
      </c>
      <c r="I6479" t="s">
        <v>3601</v>
      </c>
      <c r="J6479" t="s">
        <v>7372</v>
      </c>
      <c r="L6479" t="s">
        <v>5131</v>
      </c>
      <c r="M6479">
        <v>13.5</v>
      </c>
      <c r="N6479">
        <v>21</v>
      </c>
      <c r="O6479">
        <v>10</v>
      </c>
      <c r="S6479" t="b">
        <v>0</v>
      </c>
      <c r="T6479" t="b">
        <v>0</v>
      </c>
      <c r="U6479" t="b">
        <v>0</v>
      </c>
      <c r="V6479">
        <v>35600</v>
      </c>
      <c r="W6479">
        <v>24800</v>
      </c>
      <c r="X6479">
        <v>3.3</v>
      </c>
      <c r="Y6479">
        <v>25200</v>
      </c>
      <c r="Z6479">
        <v>2.2000000000000002</v>
      </c>
    </row>
    <row r="6480" spans="1:26">
      <c r="A6480">
        <v>10153720</v>
      </c>
      <c r="B6480" t="s">
        <v>7158</v>
      </c>
      <c r="C6480" t="s">
        <v>3597</v>
      </c>
      <c r="D6480" t="s">
        <v>3910</v>
      </c>
      <c r="E6480" t="s">
        <v>3911</v>
      </c>
      <c r="F6480" t="s">
        <v>3600</v>
      </c>
      <c r="G6480">
        <v>10153720</v>
      </c>
      <c r="I6480" t="s">
        <v>3601</v>
      </c>
      <c r="J6480" t="s">
        <v>7371</v>
      </c>
      <c r="L6480" t="s">
        <v>7337</v>
      </c>
      <c r="M6480">
        <v>12.5</v>
      </c>
      <c r="N6480">
        <v>18</v>
      </c>
      <c r="O6480">
        <v>9.75</v>
      </c>
      <c r="S6480" t="b">
        <v>0</v>
      </c>
      <c r="T6480" t="b">
        <v>0</v>
      </c>
      <c r="U6480" t="b">
        <v>0</v>
      </c>
      <c r="V6480">
        <v>34000</v>
      </c>
      <c r="W6480">
        <v>26000</v>
      </c>
      <c r="X6480">
        <v>3.46</v>
      </c>
      <c r="Y6480">
        <v>26000</v>
      </c>
      <c r="Z6480">
        <v>2.2000000000000002</v>
      </c>
    </row>
    <row r="6481" spans="1:26">
      <c r="A6481">
        <v>206223106</v>
      </c>
      <c r="B6481" t="s">
        <v>7158</v>
      </c>
      <c r="C6481" t="s">
        <v>3597</v>
      </c>
      <c r="D6481" t="s">
        <v>3910</v>
      </c>
      <c r="E6481" t="s">
        <v>3911</v>
      </c>
      <c r="F6481" t="s">
        <v>3600</v>
      </c>
      <c r="G6481">
        <v>206223106</v>
      </c>
      <c r="I6481" t="s">
        <v>3601</v>
      </c>
      <c r="J6481" t="s">
        <v>7370</v>
      </c>
      <c r="L6481" t="s">
        <v>7335</v>
      </c>
      <c r="M6481">
        <v>13</v>
      </c>
      <c r="N6481">
        <v>18</v>
      </c>
      <c r="O6481">
        <v>10</v>
      </c>
      <c r="S6481" t="b">
        <v>0</v>
      </c>
      <c r="T6481" t="b">
        <v>0</v>
      </c>
      <c r="U6481" t="b">
        <v>0</v>
      </c>
      <c r="V6481">
        <v>35000</v>
      </c>
      <c r="W6481">
        <v>24800</v>
      </c>
      <c r="X6481">
        <v>3.3</v>
      </c>
      <c r="Y6481">
        <v>25100</v>
      </c>
      <c r="Z6481">
        <v>2.2000000000000002</v>
      </c>
    </row>
    <row r="6482" spans="1:26">
      <c r="A6482">
        <v>201922926</v>
      </c>
      <c r="B6482" t="s">
        <v>7158</v>
      </c>
      <c r="C6482" t="s">
        <v>3597</v>
      </c>
      <c r="D6482" t="s">
        <v>3910</v>
      </c>
      <c r="E6482" t="s">
        <v>3915</v>
      </c>
      <c r="F6482" t="s">
        <v>3600</v>
      </c>
      <c r="G6482">
        <v>201922926</v>
      </c>
      <c r="I6482" t="s">
        <v>3601</v>
      </c>
      <c r="J6482" t="s">
        <v>7369</v>
      </c>
      <c r="L6482" t="s">
        <v>7366</v>
      </c>
      <c r="M6482">
        <v>13</v>
      </c>
      <c r="N6482">
        <v>19.5</v>
      </c>
      <c r="O6482">
        <v>11</v>
      </c>
      <c r="S6482" t="b">
        <v>0</v>
      </c>
      <c r="T6482" t="b">
        <v>0</v>
      </c>
      <c r="U6482" t="b">
        <v>0</v>
      </c>
      <c r="V6482">
        <v>24000</v>
      </c>
      <c r="W6482">
        <v>13300</v>
      </c>
      <c r="X6482">
        <v>1.24</v>
      </c>
      <c r="Y6482">
        <v>13300</v>
      </c>
      <c r="Z6482">
        <v>3.14</v>
      </c>
    </row>
    <row r="6483" spans="1:26">
      <c r="A6483">
        <v>207590056</v>
      </c>
      <c r="B6483" t="s">
        <v>7158</v>
      </c>
      <c r="C6483" t="s">
        <v>3597</v>
      </c>
      <c r="D6483" t="s">
        <v>3910</v>
      </c>
      <c r="E6483" t="s">
        <v>3915</v>
      </c>
      <c r="F6483" t="s">
        <v>3600</v>
      </c>
      <c r="G6483">
        <v>207590056</v>
      </c>
      <c r="I6483" t="s">
        <v>3601</v>
      </c>
      <c r="J6483" t="s">
        <v>7339</v>
      </c>
      <c r="L6483" t="s">
        <v>5124</v>
      </c>
      <c r="M6483">
        <v>13</v>
      </c>
      <c r="N6483">
        <v>19.5</v>
      </c>
      <c r="O6483">
        <v>10</v>
      </c>
      <c r="S6483" t="b">
        <v>0</v>
      </c>
      <c r="T6483" t="b">
        <v>0</v>
      </c>
      <c r="U6483" t="b">
        <v>0</v>
      </c>
      <c r="V6483">
        <v>35800</v>
      </c>
      <c r="W6483">
        <v>25800</v>
      </c>
      <c r="X6483">
        <v>3.05</v>
      </c>
      <c r="Y6483">
        <v>26100</v>
      </c>
      <c r="Z6483">
        <v>2.48</v>
      </c>
    </row>
    <row r="6484" spans="1:26">
      <c r="A6484">
        <v>10153442</v>
      </c>
      <c r="B6484" t="s">
        <v>7158</v>
      </c>
      <c r="C6484" t="s">
        <v>3597</v>
      </c>
      <c r="D6484" t="s">
        <v>3910</v>
      </c>
      <c r="E6484" t="s">
        <v>3915</v>
      </c>
      <c r="F6484" t="s">
        <v>3600</v>
      </c>
      <c r="G6484">
        <v>10153442</v>
      </c>
      <c r="I6484" t="s">
        <v>3601</v>
      </c>
      <c r="J6484" t="s">
        <v>7338</v>
      </c>
      <c r="L6484" t="s">
        <v>5124</v>
      </c>
      <c r="M6484">
        <v>13</v>
      </c>
      <c r="N6484">
        <v>19.5</v>
      </c>
      <c r="O6484">
        <v>10</v>
      </c>
      <c r="S6484" t="b">
        <v>0</v>
      </c>
      <c r="T6484" t="b">
        <v>0</v>
      </c>
      <c r="U6484" t="b">
        <v>0</v>
      </c>
      <c r="V6484">
        <v>35800</v>
      </c>
      <c r="W6484">
        <v>25800</v>
      </c>
      <c r="X6484">
        <v>3.05</v>
      </c>
      <c r="Y6484">
        <v>26100</v>
      </c>
      <c r="Z6484">
        <v>2.48</v>
      </c>
    </row>
    <row r="6485" spans="1:26">
      <c r="A6485">
        <v>207590070</v>
      </c>
      <c r="B6485" t="s">
        <v>7158</v>
      </c>
      <c r="C6485" t="s">
        <v>3597</v>
      </c>
      <c r="D6485" t="s">
        <v>3910</v>
      </c>
      <c r="E6485" t="s">
        <v>3915</v>
      </c>
      <c r="F6485" t="s">
        <v>3600</v>
      </c>
      <c r="G6485">
        <v>207590070</v>
      </c>
      <c r="I6485" t="s">
        <v>3601</v>
      </c>
      <c r="J6485" t="s">
        <v>7334</v>
      </c>
      <c r="L6485" t="s">
        <v>5124</v>
      </c>
      <c r="M6485">
        <v>12.5</v>
      </c>
      <c r="N6485">
        <v>18</v>
      </c>
      <c r="O6485">
        <v>10</v>
      </c>
      <c r="S6485" t="b">
        <v>0</v>
      </c>
      <c r="T6485" t="b">
        <v>0</v>
      </c>
      <c r="U6485" t="b">
        <v>0</v>
      </c>
      <c r="V6485">
        <v>35400</v>
      </c>
      <c r="W6485">
        <v>25800</v>
      </c>
      <c r="X6485">
        <v>3.07</v>
      </c>
      <c r="Y6485">
        <v>26100</v>
      </c>
      <c r="Z6485">
        <v>2.46</v>
      </c>
    </row>
    <row r="6486" spans="1:26">
      <c r="A6486">
        <v>10153456</v>
      </c>
      <c r="B6486" t="s">
        <v>7158</v>
      </c>
      <c r="C6486" t="s">
        <v>3597</v>
      </c>
      <c r="D6486" t="s">
        <v>3910</v>
      </c>
      <c r="E6486" t="s">
        <v>3915</v>
      </c>
      <c r="F6486" t="s">
        <v>3600</v>
      </c>
      <c r="G6486">
        <v>10153456</v>
      </c>
      <c r="I6486" t="s">
        <v>3601</v>
      </c>
      <c r="J6486" t="s">
        <v>7342</v>
      </c>
      <c r="L6486" t="s">
        <v>5124</v>
      </c>
      <c r="M6486">
        <v>12.5</v>
      </c>
      <c r="N6486">
        <v>18</v>
      </c>
      <c r="O6486">
        <v>10</v>
      </c>
      <c r="S6486" t="b">
        <v>0</v>
      </c>
      <c r="T6486" t="b">
        <v>0</v>
      </c>
      <c r="U6486" t="b">
        <v>0</v>
      </c>
      <c r="V6486">
        <v>35400</v>
      </c>
      <c r="W6486">
        <v>25800</v>
      </c>
      <c r="X6486">
        <v>3.07</v>
      </c>
      <c r="Y6486">
        <v>26100</v>
      </c>
      <c r="Z6486">
        <v>2.46</v>
      </c>
    </row>
    <row r="6487" spans="1:26">
      <c r="A6487">
        <v>10093446</v>
      </c>
      <c r="B6487" t="s">
        <v>7158</v>
      </c>
      <c r="C6487" t="s">
        <v>3597</v>
      </c>
      <c r="D6487" t="s">
        <v>3910</v>
      </c>
      <c r="E6487" t="s">
        <v>3915</v>
      </c>
      <c r="F6487" t="s">
        <v>3600</v>
      </c>
      <c r="G6487">
        <v>10093446</v>
      </c>
      <c r="I6487" t="s">
        <v>3601</v>
      </c>
      <c r="J6487" t="s">
        <v>7361</v>
      </c>
      <c r="L6487" t="s">
        <v>7367</v>
      </c>
      <c r="M6487">
        <v>13.75</v>
      </c>
      <c r="N6487">
        <v>19.25</v>
      </c>
      <c r="O6487">
        <v>10</v>
      </c>
      <c r="S6487" t="b">
        <v>0</v>
      </c>
      <c r="T6487" t="b">
        <v>0</v>
      </c>
      <c r="U6487" t="b">
        <v>1</v>
      </c>
      <c r="V6487">
        <v>24200</v>
      </c>
      <c r="W6487">
        <v>16800</v>
      </c>
      <c r="X6487">
        <v>1.95</v>
      </c>
      <c r="Y6487">
        <v>16800</v>
      </c>
      <c r="Z6487">
        <v>2.52</v>
      </c>
    </row>
    <row r="6488" spans="1:26">
      <c r="A6488">
        <v>10153455</v>
      </c>
      <c r="B6488" t="s">
        <v>7158</v>
      </c>
      <c r="C6488" t="s">
        <v>3597</v>
      </c>
      <c r="D6488" t="s">
        <v>3910</v>
      </c>
      <c r="E6488" t="s">
        <v>3915</v>
      </c>
      <c r="F6488" t="s">
        <v>3600</v>
      </c>
      <c r="G6488">
        <v>10153455</v>
      </c>
      <c r="I6488" t="s">
        <v>3601</v>
      </c>
      <c r="J6488" t="s">
        <v>7342</v>
      </c>
      <c r="L6488" t="s">
        <v>5127</v>
      </c>
      <c r="M6488">
        <v>12.5</v>
      </c>
      <c r="N6488">
        <v>18</v>
      </c>
      <c r="O6488">
        <v>10</v>
      </c>
      <c r="S6488" t="b">
        <v>0</v>
      </c>
      <c r="T6488" t="b">
        <v>0</v>
      </c>
      <c r="U6488" t="b">
        <v>0</v>
      </c>
      <c r="V6488">
        <v>36200</v>
      </c>
      <c r="W6488">
        <v>25400</v>
      </c>
      <c r="X6488">
        <v>3.08</v>
      </c>
      <c r="Y6488">
        <v>25700</v>
      </c>
      <c r="Z6488">
        <v>2.42</v>
      </c>
    </row>
    <row r="6489" spans="1:26">
      <c r="A6489">
        <v>207590069</v>
      </c>
      <c r="B6489" t="s">
        <v>7158</v>
      </c>
      <c r="C6489" t="s">
        <v>3597</v>
      </c>
      <c r="D6489" t="s">
        <v>3910</v>
      </c>
      <c r="E6489" t="s">
        <v>3915</v>
      </c>
      <c r="F6489" t="s">
        <v>3600</v>
      </c>
      <c r="G6489">
        <v>207590069</v>
      </c>
      <c r="I6489" t="s">
        <v>3601</v>
      </c>
      <c r="J6489" t="s">
        <v>7334</v>
      </c>
      <c r="L6489" t="s">
        <v>5127</v>
      </c>
      <c r="M6489">
        <v>12.5</v>
      </c>
      <c r="N6489">
        <v>18</v>
      </c>
      <c r="O6489">
        <v>10</v>
      </c>
      <c r="S6489" t="b">
        <v>0</v>
      </c>
      <c r="T6489" t="b">
        <v>0</v>
      </c>
      <c r="U6489" t="b">
        <v>0</v>
      </c>
      <c r="V6489">
        <v>36200</v>
      </c>
      <c r="W6489">
        <v>25400</v>
      </c>
      <c r="X6489">
        <v>3.08</v>
      </c>
      <c r="Y6489">
        <v>25700</v>
      </c>
      <c r="Z6489">
        <v>2.42</v>
      </c>
    </row>
    <row r="6490" spans="1:26">
      <c r="A6490">
        <v>10093456</v>
      </c>
      <c r="B6490" t="s">
        <v>7158</v>
      </c>
      <c r="C6490" t="s">
        <v>3597</v>
      </c>
      <c r="D6490" t="s">
        <v>3910</v>
      </c>
      <c r="E6490" t="s">
        <v>3915</v>
      </c>
      <c r="F6490" t="s">
        <v>3600</v>
      </c>
      <c r="G6490">
        <v>10093456</v>
      </c>
      <c r="I6490" t="s">
        <v>3601</v>
      </c>
      <c r="J6490" t="s">
        <v>7342</v>
      </c>
      <c r="L6490" t="s">
        <v>7367</v>
      </c>
      <c r="M6490">
        <v>12.5</v>
      </c>
      <c r="N6490">
        <v>18</v>
      </c>
      <c r="O6490">
        <v>10</v>
      </c>
      <c r="S6490" t="b">
        <v>0</v>
      </c>
      <c r="T6490" t="b">
        <v>0</v>
      </c>
      <c r="U6490" t="b">
        <v>0</v>
      </c>
      <c r="V6490">
        <v>34400</v>
      </c>
      <c r="W6490">
        <v>26600</v>
      </c>
      <c r="X6490">
        <v>3.25</v>
      </c>
      <c r="Y6490">
        <v>26800</v>
      </c>
      <c r="Z6490">
        <v>2.4</v>
      </c>
    </row>
    <row r="6491" spans="1:26">
      <c r="A6491">
        <v>206918580</v>
      </c>
      <c r="B6491" t="s">
        <v>7158</v>
      </c>
      <c r="C6491" t="s">
        <v>3597</v>
      </c>
      <c r="D6491" t="s">
        <v>3910</v>
      </c>
      <c r="E6491" t="s">
        <v>3915</v>
      </c>
      <c r="F6491" t="s">
        <v>3600</v>
      </c>
      <c r="G6491">
        <v>206918580</v>
      </c>
      <c r="I6491" t="s">
        <v>3601</v>
      </c>
      <c r="J6491" t="s">
        <v>7368</v>
      </c>
      <c r="L6491" t="s">
        <v>5120</v>
      </c>
      <c r="M6491">
        <v>12.5</v>
      </c>
      <c r="N6491">
        <v>17.100000000000001</v>
      </c>
      <c r="O6491">
        <v>9.6</v>
      </c>
      <c r="S6491" t="b">
        <v>0</v>
      </c>
      <c r="T6491" t="b">
        <v>0</v>
      </c>
      <c r="U6491" t="b">
        <v>0</v>
      </c>
      <c r="V6491">
        <v>36000</v>
      </c>
      <c r="W6491">
        <v>22200</v>
      </c>
      <c r="X6491">
        <v>2.1800000000000002</v>
      </c>
      <c r="Y6491">
        <v>22400</v>
      </c>
      <c r="Z6491">
        <v>2.98</v>
      </c>
    </row>
    <row r="6492" spans="1:26">
      <c r="A6492">
        <v>201923681</v>
      </c>
      <c r="B6492" t="s">
        <v>7158</v>
      </c>
      <c r="C6492" t="s">
        <v>3597</v>
      </c>
      <c r="D6492" t="s">
        <v>3910</v>
      </c>
      <c r="E6492" t="s">
        <v>3915</v>
      </c>
      <c r="F6492" t="s">
        <v>3600</v>
      </c>
      <c r="G6492">
        <v>201923681</v>
      </c>
      <c r="I6492" t="s">
        <v>3601</v>
      </c>
      <c r="J6492" t="s">
        <v>7368</v>
      </c>
      <c r="L6492" t="s">
        <v>7343</v>
      </c>
      <c r="M6492">
        <v>12</v>
      </c>
      <c r="N6492">
        <v>17.5</v>
      </c>
      <c r="O6492">
        <v>10.5</v>
      </c>
      <c r="S6492" t="b">
        <v>0</v>
      </c>
      <c r="T6492" t="b">
        <v>0</v>
      </c>
      <c r="U6492" t="b">
        <v>1</v>
      </c>
      <c r="V6492">
        <v>35600</v>
      </c>
      <c r="W6492">
        <v>22800</v>
      </c>
      <c r="X6492">
        <v>2.27</v>
      </c>
      <c r="Y6492">
        <v>22800</v>
      </c>
      <c r="Z6492">
        <v>2.97</v>
      </c>
    </row>
    <row r="6493" spans="1:26">
      <c r="A6493">
        <v>206918578</v>
      </c>
      <c r="B6493" t="s">
        <v>7158</v>
      </c>
      <c r="C6493" t="s">
        <v>3597</v>
      </c>
      <c r="D6493" t="s">
        <v>3910</v>
      </c>
      <c r="E6493" t="s">
        <v>3915</v>
      </c>
      <c r="F6493" t="s">
        <v>3600</v>
      </c>
      <c r="G6493">
        <v>206918578</v>
      </c>
      <c r="I6493" t="s">
        <v>3601</v>
      </c>
      <c r="J6493" t="s">
        <v>7368</v>
      </c>
      <c r="L6493" t="s">
        <v>7365</v>
      </c>
      <c r="M6493">
        <v>12.1</v>
      </c>
      <c r="N6493">
        <v>17.3</v>
      </c>
      <c r="O6493">
        <v>9.6</v>
      </c>
      <c r="S6493" t="b">
        <v>0</v>
      </c>
      <c r="T6493" t="b">
        <v>0</v>
      </c>
      <c r="U6493" t="b">
        <v>0</v>
      </c>
      <c r="V6493">
        <v>35800</v>
      </c>
      <c r="W6493">
        <v>22200</v>
      </c>
      <c r="X6493">
        <v>2.21</v>
      </c>
      <c r="Y6493">
        <v>22200</v>
      </c>
      <c r="Z6493">
        <v>2.94</v>
      </c>
    </row>
    <row r="6494" spans="1:26">
      <c r="A6494">
        <v>206918579</v>
      </c>
      <c r="B6494" t="s">
        <v>7158</v>
      </c>
      <c r="C6494" t="s">
        <v>3597</v>
      </c>
      <c r="D6494" t="s">
        <v>3910</v>
      </c>
      <c r="E6494" t="s">
        <v>3915</v>
      </c>
      <c r="F6494" t="s">
        <v>3600</v>
      </c>
      <c r="G6494">
        <v>206918579</v>
      </c>
      <c r="I6494" t="s">
        <v>3601</v>
      </c>
      <c r="J6494" t="s">
        <v>7368</v>
      </c>
      <c r="L6494" t="s">
        <v>5123</v>
      </c>
      <c r="M6494">
        <v>12.2</v>
      </c>
      <c r="N6494">
        <v>17.399999999999999</v>
      </c>
      <c r="O6494">
        <v>9.6</v>
      </c>
      <c r="S6494" t="b">
        <v>0</v>
      </c>
      <c r="T6494" t="b">
        <v>0</v>
      </c>
      <c r="U6494" t="b">
        <v>0</v>
      </c>
      <c r="V6494">
        <v>36200</v>
      </c>
      <c r="W6494">
        <v>22400</v>
      </c>
      <c r="X6494">
        <v>2.2599999999999998</v>
      </c>
      <c r="Y6494">
        <v>22400</v>
      </c>
      <c r="Z6494">
        <v>2.9</v>
      </c>
    </row>
    <row r="6495" spans="1:26">
      <c r="A6495">
        <v>201923679</v>
      </c>
      <c r="B6495" t="s">
        <v>7158</v>
      </c>
      <c r="C6495" t="s">
        <v>3597</v>
      </c>
      <c r="D6495" t="s">
        <v>3910</v>
      </c>
      <c r="E6495" t="s">
        <v>3915</v>
      </c>
      <c r="F6495" t="s">
        <v>3600</v>
      </c>
      <c r="G6495">
        <v>201923679</v>
      </c>
      <c r="I6495" t="s">
        <v>3601</v>
      </c>
      <c r="J6495" t="s">
        <v>7369</v>
      </c>
      <c r="L6495" t="s">
        <v>7367</v>
      </c>
      <c r="M6495">
        <v>13</v>
      </c>
      <c r="N6495">
        <v>19.5</v>
      </c>
      <c r="O6495">
        <v>11.5</v>
      </c>
      <c r="S6495" t="b">
        <v>0</v>
      </c>
      <c r="T6495" t="b">
        <v>0</v>
      </c>
      <c r="U6495" t="b">
        <v>0</v>
      </c>
      <c r="V6495">
        <v>23600</v>
      </c>
      <c r="W6495">
        <v>13000</v>
      </c>
      <c r="X6495">
        <v>1.28</v>
      </c>
      <c r="Y6495">
        <v>13000</v>
      </c>
      <c r="Z6495">
        <v>3</v>
      </c>
    </row>
    <row r="6496" spans="1:26">
      <c r="A6496">
        <v>206918616</v>
      </c>
      <c r="B6496" t="s">
        <v>7158</v>
      </c>
      <c r="C6496" t="s">
        <v>3597</v>
      </c>
      <c r="D6496" t="s">
        <v>3910</v>
      </c>
      <c r="E6496" t="s">
        <v>3915</v>
      </c>
      <c r="F6496" t="s">
        <v>3600</v>
      </c>
      <c r="G6496">
        <v>206918616</v>
      </c>
      <c r="I6496" t="s">
        <v>3601</v>
      </c>
      <c r="J6496" t="s">
        <v>7368</v>
      </c>
      <c r="L6496" t="s">
        <v>7364</v>
      </c>
      <c r="M6496">
        <v>11.8</v>
      </c>
      <c r="N6496">
        <v>16.2</v>
      </c>
      <c r="O6496">
        <v>9.6</v>
      </c>
      <c r="S6496" t="b">
        <v>0</v>
      </c>
      <c r="T6496" t="b">
        <v>0</v>
      </c>
      <c r="U6496" t="b">
        <v>0</v>
      </c>
      <c r="V6496">
        <v>34200</v>
      </c>
      <c r="W6496">
        <v>22200</v>
      </c>
      <c r="X6496">
        <v>2.4500000000000002</v>
      </c>
      <c r="Y6496">
        <v>22800</v>
      </c>
      <c r="Z6496">
        <v>2.65</v>
      </c>
    </row>
    <row r="6497" spans="1:26">
      <c r="A6497">
        <v>10093455</v>
      </c>
      <c r="B6497" t="s">
        <v>7158</v>
      </c>
      <c r="C6497" t="s">
        <v>3597</v>
      </c>
      <c r="D6497" t="s">
        <v>3910</v>
      </c>
      <c r="E6497" t="s">
        <v>3915</v>
      </c>
      <c r="F6497" t="s">
        <v>3600</v>
      </c>
      <c r="G6497">
        <v>10093455</v>
      </c>
      <c r="I6497" t="s">
        <v>3601</v>
      </c>
      <c r="J6497" t="s">
        <v>7360</v>
      </c>
      <c r="L6497" t="s">
        <v>7343</v>
      </c>
      <c r="M6497">
        <v>13</v>
      </c>
      <c r="N6497">
        <v>18</v>
      </c>
      <c r="O6497">
        <v>10</v>
      </c>
      <c r="S6497" t="b">
        <v>0</v>
      </c>
      <c r="T6497" t="b">
        <v>0</v>
      </c>
      <c r="U6497" t="b">
        <v>0</v>
      </c>
      <c r="V6497">
        <v>24000</v>
      </c>
      <c r="W6497">
        <v>16700</v>
      </c>
      <c r="X6497">
        <v>1.96</v>
      </c>
      <c r="Y6497">
        <v>16700</v>
      </c>
      <c r="Z6497">
        <v>2.5</v>
      </c>
    </row>
    <row r="6498" spans="1:26">
      <c r="A6498">
        <v>10153453</v>
      </c>
      <c r="B6498" t="s">
        <v>7158</v>
      </c>
      <c r="C6498" t="s">
        <v>3597</v>
      </c>
      <c r="D6498" t="s">
        <v>3910</v>
      </c>
      <c r="E6498" t="s">
        <v>3915</v>
      </c>
      <c r="F6498" t="s">
        <v>3600</v>
      </c>
      <c r="G6498">
        <v>10153453</v>
      </c>
      <c r="I6498" t="s">
        <v>3601</v>
      </c>
      <c r="J6498" t="s">
        <v>7342</v>
      </c>
      <c r="L6498" t="s">
        <v>7366</v>
      </c>
      <c r="M6498">
        <v>12.5</v>
      </c>
      <c r="N6498">
        <v>18</v>
      </c>
      <c r="O6498">
        <v>10</v>
      </c>
      <c r="S6498" t="b">
        <v>0</v>
      </c>
      <c r="T6498" t="b">
        <v>0</v>
      </c>
      <c r="U6498" t="b">
        <v>0</v>
      </c>
      <c r="V6498">
        <v>35200</v>
      </c>
      <c r="W6498">
        <v>25600</v>
      </c>
      <c r="X6498">
        <v>3.13</v>
      </c>
      <c r="Y6498">
        <v>25800</v>
      </c>
      <c r="Z6498">
        <v>2.39</v>
      </c>
    </row>
    <row r="6499" spans="1:26">
      <c r="A6499">
        <v>10153439</v>
      </c>
      <c r="B6499" t="s">
        <v>7158</v>
      </c>
      <c r="C6499" t="s">
        <v>3597</v>
      </c>
      <c r="D6499" t="s">
        <v>3910</v>
      </c>
      <c r="E6499" t="s">
        <v>3915</v>
      </c>
      <c r="F6499" t="s">
        <v>3600</v>
      </c>
      <c r="G6499">
        <v>10153439</v>
      </c>
      <c r="I6499" t="s">
        <v>3601</v>
      </c>
      <c r="J6499" t="s">
        <v>7338</v>
      </c>
      <c r="L6499" t="s">
        <v>7366</v>
      </c>
      <c r="M6499">
        <v>13</v>
      </c>
      <c r="N6499">
        <v>20</v>
      </c>
      <c r="O6499">
        <v>10</v>
      </c>
      <c r="S6499" t="b">
        <v>0</v>
      </c>
      <c r="T6499" t="b">
        <v>0</v>
      </c>
      <c r="U6499" t="b">
        <v>0</v>
      </c>
      <c r="V6499">
        <v>35400</v>
      </c>
      <c r="W6499">
        <v>25600</v>
      </c>
      <c r="X6499">
        <v>3.07</v>
      </c>
      <c r="Y6499">
        <v>25600</v>
      </c>
      <c r="Z6499">
        <v>2.4500000000000002</v>
      </c>
    </row>
    <row r="6500" spans="1:26">
      <c r="A6500">
        <v>207590055</v>
      </c>
      <c r="B6500" t="s">
        <v>7158</v>
      </c>
      <c r="C6500" t="s">
        <v>3597</v>
      </c>
      <c r="D6500" t="s">
        <v>3910</v>
      </c>
      <c r="E6500" t="s">
        <v>3915</v>
      </c>
      <c r="F6500" t="s">
        <v>3600</v>
      </c>
      <c r="G6500">
        <v>207590055</v>
      </c>
      <c r="I6500" t="s">
        <v>3601</v>
      </c>
      <c r="J6500" t="s">
        <v>7339</v>
      </c>
      <c r="L6500" t="s">
        <v>5127</v>
      </c>
      <c r="M6500">
        <v>13</v>
      </c>
      <c r="N6500">
        <v>20</v>
      </c>
      <c r="O6500">
        <v>10</v>
      </c>
      <c r="S6500" t="b">
        <v>0</v>
      </c>
      <c r="T6500" t="b">
        <v>0</v>
      </c>
      <c r="U6500" t="b">
        <v>0</v>
      </c>
      <c r="V6500">
        <v>35600</v>
      </c>
      <c r="W6500">
        <v>25200</v>
      </c>
      <c r="X6500">
        <v>3.08</v>
      </c>
      <c r="Y6500">
        <v>25600</v>
      </c>
      <c r="Z6500">
        <v>2.4</v>
      </c>
    </row>
    <row r="6501" spans="1:26">
      <c r="A6501">
        <v>10153441</v>
      </c>
      <c r="B6501" t="s">
        <v>7158</v>
      </c>
      <c r="C6501" t="s">
        <v>3597</v>
      </c>
      <c r="D6501" t="s">
        <v>3910</v>
      </c>
      <c r="E6501" t="s">
        <v>3915</v>
      </c>
      <c r="F6501" t="s">
        <v>3600</v>
      </c>
      <c r="G6501">
        <v>10153441</v>
      </c>
      <c r="I6501" t="s">
        <v>3601</v>
      </c>
      <c r="J6501" t="s">
        <v>7338</v>
      </c>
      <c r="L6501" t="s">
        <v>5127</v>
      </c>
      <c r="M6501">
        <v>13</v>
      </c>
      <c r="N6501">
        <v>20</v>
      </c>
      <c r="O6501">
        <v>10</v>
      </c>
      <c r="S6501" t="b">
        <v>0</v>
      </c>
      <c r="T6501" t="b">
        <v>0</v>
      </c>
      <c r="U6501" t="b">
        <v>0</v>
      </c>
      <c r="V6501">
        <v>35600</v>
      </c>
      <c r="W6501">
        <v>25200</v>
      </c>
      <c r="X6501">
        <v>3.08</v>
      </c>
      <c r="Y6501">
        <v>25600</v>
      </c>
      <c r="Z6501">
        <v>2.4</v>
      </c>
    </row>
    <row r="6502" spans="1:26">
      <c r="A6502">
        <v>10153436</v>
      </c>
      <c r="B6502" t="s">
        <v>7158</v>
      </c>
      <c r="C6502" t="s">
        <v>3597</v>
      </c>
      <c r="D6502" t="s">
        <v>3910</v>
      </c>
      <c r="E6502" t="s">
        <v>3915</v>
      </c>
      <c r="F6502" t="s">
        <v>3600</v>
      </c>
      <c r="G6502">
        <v>10153436</v>
      </c>
      <c r="I6502" t="s">
        <v>3601</v>
      </c>
      <c r="J6502" t="s">
        <v>7361</v>
      </c>
      <c r="L6502" t="s">
        <v>7337</v>
      </c>
      <c r="M6502">
        <v>13</v>
      </c>
      <c r="N6502">
        <v>18.75</v>
      </c>
      <c r="O6502">
        <v>9.6</v>
      </c>
      <c r="S6502" t="b">
        <v>0</v>
      </c>
      <c r="T6502" t="b">
        <v>0</v>
      </c>
      <c r="U6502" t="b">
        <v>0</v>
      </c>
      <c r="V6502">
        <v>24400</v>
      </c>
      <c r="W6502">
        <v>17000</v>
      </c>
      <c r="X6502">
        <v>2.0299999999999998</v>
      </c>
      <c r="Y6502">
        <v>17000</v>
      </c>
      <c r="Z6502">
        <v>2.4500000000000002</v>
      </c>
    </row>
    <row r="6503" spans="1:26">
      <c r="A6503">
        <v>10093459</v>
      </c>
      <c r="B6503" t="s">
        <v>7158</v>
      </c>
      <c r="C6503" t="s">
        <v>3597</v>
      </c>
      <c r="D6503" t="s">
        <v>3910</v>
      </c>
      <c r="E6503" t="s">
        <v>3915</v>
      </c>
      <c r="F6503" t="s">
        <v>3600</v>
      </c>
      <c r="G6503">
        <v>10093459</v>
      </c>
      <c r="I6503" t="s">
        <v>3601</v>
      </c>
      <c r="J6503" t="s">
        <v>7336</v>
      </c>
      <c r="L6503" t="s">
        <v>7367</v>
      </c>
      <c r="M6503">
        <v>13</v>
      </c>
      <c r="N6503">
        <v>18</v>
      </c>
      <c r="O6503">
        <v>10</v>
      </c>
      <c r="S6503" t="b">
        <v>0</v>
      </c>
      <c r="T6503" t="b">
        <v>0</v>
      </c>
      <c r="U6503" t="b">
        <v>0</v>
      </c>
      <c r="V6503">
        <v>35400</v>
      </c>
      <c r="W6503">
        <v>26200</v>
      </c>
      <c r="X6503">
        <v>3.17</v>
      </c>
      <c r="Y6503">
        <v>26600</v>
      </c>
      <c r="Z6503">
        <v>2.42</v>
      </c>
    </row>
    <row r="6504" spans="1:26">
      <c r="A6504">
        <v>10093447</v>
      </c>
      <c r="B6504" t="s">
        <v>7158</v>
      </c>
      <c r="C6504" t="s">
        <v>3597</v>
      </c>
      <c r="D6504" t="s">
        <v>3910</v>
      </c>
      <c r="E6504" t="s">
        <v>3915</v>
      </c>
      <c r="F6504" t="s">
        <v>3600</v>
      </c>
      <c r="G6504">
        <v>10093447</v>
      </c>
      <c r="I6504" t="s">
        <v>3601</v>
      </c>
      <c r="J6504" t="s">
        <v>7338</v>
      </c>
      <c r="L6504" t="s">
        <v>7367</v>
      </c>
      <c r="M6504">
        <v>13</v>
      </c>
      <c r="N6504">
        <v>20</v>
      </c>
      <c r="O6504">
        <v>10</v>
      </c>
      <c r="S6504" t="b">
        <v>0</v>
      </c>
      <c r="T6504" t="b">
        <v>0</v>
      </c>
      <c r="U6504" t="b">
        <v>1</v>
      </c>
      <c r="V6504">
        <v>35400</v>
      </c>
      <c r="W6504">
        <v>26200</v>
      </c>
      <c r="X6504">
        <v>3.17</v>
      </c>
      <c r="Y6504">
        <v>26600</v>
      </c>
      <c r="Z6504">
        <v>2.42</v>
      </c>
    </row>
    <row r="6505" spans="1:26">
      <c r="A6505">
        <v>10153458</v>
      </c>
      <c r="B6505" t="s">
        <v>7158</v>
      </c>
      <c r="C6505" t="s">
        <v>3597</v>
      </c>
      <c r="D6505" t="s">
        <v>3910</v>
      </c>
      <c r="E6505" t="s">
        <v>3915</v>
      </c>
      <c r="F6505" t="s">
        <v>3600</v>
      </c>
      <c r="G6505">
        <v>10153458</v>
      </c>
      <c r="I6505" t="s">
        <v>3601</v>
      </c>
      <c r="J6505" t="s">
        <v>7336</v>
      </c>
      <c r="L6505" t="s">
        <v>7366</v>
      </c>
      <c r="M6505">
        <v>12.5</v>
      </c>
      <c r="N6505">
        <v>18</v>
      </c>
      <c r="O6505">
        <v>10</v>
      </c>
      <c r="S6505" t="b">
        <v>0</v>
      </c>
      <c r="T6505" t="b">
        <v>0</v>
      </c>
      <c r="U6505" t="b">
        <v>0</v>
      </c>
      <c r="V6505">
        <v>35400</v>
      </c>
      <c r="W6505">
        <v>25600</v>
      </c>
      <c r="X6505">
        <v>3.1</v>
      </c>
      <c r="Y6505">
        <v>25800</v>
      </c>
      <c r="Z6505">
        <v>2.42</v>
      </c>
    </row>
    <row r="6506" spans="1:26">
      <c r="A6506">
        <v>207590594</v>
      </c>
      <c r="B6506" t="s">
        <v>7158</v>
      </c>
      <c r="C6506" t="s">
        <v>3597</v>
      </c>
      <c r="D6506" t="s">
        <v>3910</v>
      </c>
      <c r="E6506" t="s">
        <v>3915</v>
      </c>
      <c r="F6506" t="s">
        <v>3600</v>
      </c>
      <c r="G6506">
        <v>207590594</v>
      </c>
      <c r="I6506" t="s">
        <v>3601</v>
      </c>
      <c r="J6506" t="s">
        <v>7339</v>
      </c>
      <c r="L6506" t="s">
        <v>7365</v>
      </c>
      <c r="M6506">
        <v>13</v>
      </c>
      <c r="N6506">
        <v>20</v>
      </c>
      <c r="O6506">
        <v>9.6</v>
      </c>
      <c r="S6506" t="b">
        <v>0</v>
      </c>
      <c r="T6506" t="b">
        <v>0</v>
      </c>
      <c r="U6506" t="b">
        <v>0</v>
      </c>
      <c r="V6506">
        <v>34800</v>
      </c>
      <c r="W6506">
        <v>25000</v>
      </c>
      <c r="X6506">
        <v>3.08</v>
      </c>
      <c r="Y6506">
        <v>25300</v>
      </c>
      <c r="Z6506">
        <v>2.38</v>
      </c>
    </row>
    <row r="6507" spans="1:26">
      <c r="A6507">
        <v>206918594</v>
      </c>
      <c r="B6507" t="s">
        <v>7158</v>
      </c>
      <c r="C6507" t="s">
        <v>3597</v>
      </c>
      <c r="D6507" t="s">
        <v>3910</v>
      </c>
      <c r="E6507" t="s">
        <v>3915</v>
      </c>
      <c r="F6507" t="s">
        <v>3600</v>
      </c>
      <c r="G6507">
        <v>206918594</v>
      </c>
      <c r="I6507" t="s">
        <v>3601</v>
      </c>
      <c r="J6507" t="s">
        <v>7336</v>
      </c>
      <c r="L6507" t="s">
        <v>7365</v>
      </c>
      <c r="M6507">
        <v>13</v>
      </c>
      <c r="N6507">
        <v>18</v>
      </c>
      <c r="O6507">
        <v>9.6</v>
      </c>
      <c r="S6507" t="b">
        <v>0</v>
      </c>
      <c r="T6507" t="b">
        <v>0</v>
      </c>
      <c r="U6507" t="b">
        <v>0</v>
      </c>
      <c r="V6507">
        <v>34800</v>
      </c>
      <c r="W6507">
        <v>25000</v>
      </c>
      <c r="X6507">
        <v>3.08</v>
      </c>
      <c r="Y6507">
        <v>25300</v>
      </c>
      <c r="Z6507">
        <v>2.38</v>
      </c>
    </row>
    <row r="6508" spans="1:26">
      <c r="A6508">
        <v>206918586</v>
      </c>
      <c r="B6508" t="s">
        <v>7158</v>
      </c>
      <c r="C6508" t="s">
        <v>3597</v>
      </c>
      <c r="D6508" t="s">
        <v>3910</v>
      </c>
      <c r="E6508" t="s">
        <v>3915</v>
      </c>
      <c r="F6508" t="s">
        <v>3600</v>
      </c>
      <c r="G6508">
        <v>206918586</v>
      </c>
      <c r="I6508" t="s">
        <v>3601</v>
      </c>
      <c r="J6508" t="s">
        <v>7338</v>
      </c>
      <c r="L6508" t="s">
        <v>7365</v>
      </c>
      <c r="M6508">
        <v>13</v>
      </c>
      <c r="N6508">
        <v>20</v>
      </c>
      <c r="O6508">
        <v>9.6</v>
      </c>
      <c r="S6508" t="b">
        <v>0</v>
      </c>
      <c r="T6508" t="b">
        <v>0</v>
      </c>
      <c r="U6508" t="b">
        <v>0</v>
      </c>
      <c r="V6508">
        <v>34800</v>
      </c>
      <c r="W6508">
        <v>25000</v>
      </c>
      <c r="X6508">
        <v>3.08</v>
      </c>
      <c r="Y6508">
        <v>25300</v>
      </c>
      <c r="Z6508">
        <v>2.38</v>
      </c>
    </row>
    <row r="6509" spans="1:26">
      <c r="A6509">
        <v>207590726</v>
      </c>
      <c r="B6509" t="s">
        <v>7158</v>
      </c>
      <c r="C6509" t="s">
        <v>3597</v>
      </c>
      <c r="D6509" t="s">
        <v>3910</v>
      </c>
      <c r="E6509" t="s">
        <v>3915</v>
      </c>
      <c r="F6509" t="s">
        <v>3600</v>
      </c>
      <c r="G6509">
        <v>207590726</v>
      </c>
      <c r="I6509" t="s">
        <v>3601</v>
      </c>
      <c r="J6509" t="s">
        <v>7334</v>
      </c>
      <c r="L6509" t="s">
        <v>7348</v>
      </c>
      <c r="M6509">
        <v>12.5</v>
      </c>
      <c r="N6509">
        <v>18</v>
      </c>
      <c r="O6509">
        <v>10</v>
      </c>
      <c r="S6509" t="b">
        <v>0</v>
      </c>
      <c r="T6509" t="b">
        <v>0</v>
      </c>
      <c r="U6509" t="b">
        <v>0</v>
      </c>
      <c r="V6509">
        <v>34400</v>
      </c>
      <c r="W6509">
        <v>26000</v>
      </c>
      <c r="X6509">
        <v>3.23</v>
      </c>
      <c r="Y6509">
        <v>26200</v>
      </c>
      <c r="Z6509">
        <v>2.36</v>
      </c>
    </row>
    <row r="6510" spans="1:26">
      <c r="A6510">
        <v>207590600</v>
      </c>
      <c r="B6510" t="s">
        <v>7158</v>
      </c>
      <c r="C6510" t="s">
        <v>3597</v>
      </c>
      <c r="D6510" t="s">
        <v>3910</v>
      </c>
      <c r="E6510" t="s">
        <v>3915</v>
      </c>
      <c r="F6510" t="s">
        <v>3600</v>
      </c>
      <c r="G6510">
        <v>207590600</v>
      </c>
      <c r="I6510" t="s">
        <v>3601</v>
      </c>
      <c r="J6510" t="s">
        <v>7334</v>
      </c>
      <c r="L6510" t="s">
        <v>7365</v>
      </c>
      <c r="M6510">
        <v>12.4</v>
      </c>
      <c r="N6510">
        <v>18</v>
      </c>
      <c r="O6510">
        <v>9.6</v>
      </c>
      <c r="S6510" t="b">
        <v>0</v>
      </c>
      <c r="T6510" t="b">
        <v>0</v>
      </c>
      <c r="U6510" t="b">
        <v>0</v>
      </c>
      <c r="V6510">
        <v>34400</v>
      </c>
      <c r="W6510">
        <v>24800</v>
      </c>
      <c r="X6510">
        <v>3.11</v>
      </c>
      <c r="Y6510">
        <v>25100</v>
      </c>
      <c r="Z6510">
        <v>2.34</v>
      </c>
    </row>
    <row r="6511" spans="1:26">
      <c r="A6511">
        <v>206918592</v>
      </c>
      <c r="B6511" t="s">
        <v>7158</v>
      </c>
      <c r="C6511" t="s">
        <v>3597</v>
      </c>
      <c r="D6511" t="s">
        <v>3910</v>
      </c>
      <c r="E6511" t="s">
        <v>3915</v>
      </c>
      <c r="F6511" t="s">
        <v>3600</v>
      </c>
      <c r="G6511">
        <v>206918592</v>
      </c>
      <c r="I6511" t="s">
        <v>3601</v>
      </c>
      <c r="J6511" t="s">
        <v>7342</v>
      </c>
      <c r="L6511" t="s">
        <v>7365</v>
      </c>
      <c r="M6511">
        <v>12.4</v>
      </c>
      <c r="N6511">
        <v>18</v>
      </c>
      <c r="O6511">
        <v>9.6</v>
      </c>
      <c r="S6511" t="b">
        <v>0</v>
      </c>
      <c r="T6511" t="b">
        <v>0</v>
      </c>
      <c r="U6511" t="b">
        <v>0</v>
      </c>
      <c r="V6511">
        <v>34400</v>
      </c>
      <c r="W6511">
        <v>24800</v>
      </c>
      <c r="X6511">
        <v>3.11</v>
      </c>
      <c r="Y6511">
        <v>25100</v>
      </c>
      <c r="Z6511">
        <v>2.34</v>
      </c>
    </row>
    <row r="6512" spans="1:26">
      <c r="A6512">
        <v>207590609</v>
      </c>
      <c r="B6512" t="s">
        <v>7158</v>
      </c>
      <c r="C6512" t="s">
        <v>3597</v>
      </c>
      <c r="D6512" t="s">
        <v>3910</v>
      </c>
      <c r="E6512" t="s">
        <v>3915</v>
      </c>
      <c r="F6512" t="s">
        <v>3600</v>
      </c>
      <c r="G6512">
        <v>207590609</v>
      </c>
      <c r="I6512" t="s">
        <v>3601</v>
      </c>
      <c r="J6512" t="s">
        <v>7347</v>
      </c>
      <c r="L6512" t="s">
        <v>7364</v>
      </c>
      <c r="M6512">
        <v>13</v>
      </c>
      <c r="N6512">
        <v>18</v>
      </c>
      <c r="O6512">
        <v>9.6</v>
      </c>
      <c r="S6512" t="b">
        <v>0</v>
      </c>
      <c r="T6512" t="b">
        <v>0</v>
      </c>
      <c r="U6512" t="b">
        <v>0</v>
      </c>
      <c r="V6512">
        <v>23600</v>
      </c>
      <c r="W6512">
        <v>16600</v>
      </c>
      <c r="X6512">
        <v>2.04</v>
      </c>
      <c r="Y6512">
        <v>16800</v>
      </c>
      <c r="Z6512">
        <v>2.39</v>
      </c>
    </row>
    <row r="6513" spans="1:26">
      <c r="A6513">
        <v>206918620</v>
      </c>
      <c r="B6513" t="s">
        <v>7158</v>
      </c>
      <c r="C6513" t="s">
        <v>3597</v>
      </c>
      <c r="D6513" t="s">
        <v>3910</v>
      </c>
      <c r="E6513" t="s">
        <v>3915</v>
      </c>
      <c r="F6513" t="s">
        <v>3600</v>
      </c>
      <c r="G6513">
        <v>206918620</v>
      </c>
      <c r="I6513" t="s">
        <v>3601</v>
      </c>
      <c r="J6513" t="s">
        <v>7360</v>
      </c>
      <c r="L6513" t="s">
        <v>7364</v>
      </c>
      <c r="M6513">
        <v>13</v>
      </c>
      <c r="N6513">
        <v>18</v>
      </c>
      <c r="O6513">
        <v>9.6</v>
      </c>
      <c r="S6513" t="b">
        <v>0</v>
      </c>
      <c r="T6513" t="b">
        <v>0</v>
      </c>
      <c r="U6513" t="b">
        <v>0</v>
      </c>
      <c r="V6513">
        <v>23600</v>
      </c>
      <c r="W6513">
        <v>16600</v>
      </c>
      <c r="X6513">
        <v>2.04</v>
      </c>
      <c r="Y6513">
        <v>16800</v>
      </c>
      <c r="Z6513">
        <v>2.39</v>
      </c>
    </row>
    <row r="6514" spans="1:26">
      <c r="A6514">
        <v>207590606</v>
      </c>
      <c r="B6514" t="s">
        <v>7158</v>
      </c>
      <c r="C6514" t="s">
        <v>3597</v>
      </c>
      <c r="D6514" t="s">
        <v>3910</v>
      </c>
      <c r="E6514" t="s">
        <v>3915</v>
      </c>
      <c r="F6514" t="s">
        <v>3600</v>
      </c>
      <c r="G6514">
        <v>207590606</v>
      </c>
      <c r="I6514" t="s">
        <v>3601</v>
      </c>
      <c r="J6514" t="s">
        <v>7363</v>
      </c>
      <c r="L6514" t="s">
        <v>7362</v>
      </c>
      <c r="M6514">
        <v>13.1</v>
      </c>
      <c r="N6514">
        <v>19</v>
      </c>
      <c r="O6514">
        <v>9.6</v>
      </c>
      <c r="S6514" t="b">
        <v>0</v>
      </c>
      <c r="T6514" t="b">
        <v>0</v>
      </c>
      <c r="U6514" t="b">
        <v>0</v>
      </c>
      <c r="V6514">
        <v>23600</v>
      </c>
      <c r="W6514">
        <v>16600</v>
      </c>
      <c r="X6514">
        <v>2.04</v>
      </c>
      <c r="Y6514">
        <v>16800</v>
      </c>
      <c r="Z6514">
        <v>2.39</v>
      </c>
    </row>
    <row r="6515" spans="1:26">
      <c r="A6515">
        <v>206918617</v>
      </c>
      <c r="B6515" t="s">
        <v>7158</v>
      </c>
      <c r="C6515" t="s">
        <v>3597</v>
      </c>
      <c r="D6515" t="s">
        <v>3910</v>
      </c>
      <c r="E6515" t="s">
        <v>3915</v>
      </c>
      <c r="F6515" t="s">
        <v>3600</v>
      </c>
      <c r="G6515">
        <v>206918617</v>
      </c>
      <c r="I6515" t="s">
        <v>3601</v>
      </c>
      <c r="J6515" t="s">
        <v>7361</v>
      </c>
      <c r="L6515" t="s">
        <v>7362</v>
      </c>
      <c r="M6515">
        <v>13.1</v>
      </c>
      <c r="N6515">
        <v>19</v>
      </c>
      <c r="O6515">
        <v>9.6</v>
      </c>
      <c r="S6515" t="b">
        <v>0</v>
      </c>
      <c r="T6515" t="b">
        <v>0</v>
      </c>
      <c r="U6515" t="b">
        <v>0</v>
      </c>
      <c r="V6515">
        <v>23600</v>
      </c>
      <c r="W6515">
        <v>16600</v>
      </c>
      <c r="X6515">
        <v>2.04</v>
      </c>
      <c r="Y6515">
        <v>16800</v>
      </c>
      <c r="Z6515">
        <v>2.39</v>
      </c>
    </row>
    <row r="6516" spans="1:26">
      <c r="A6516">
        <v>207590598</v>
      </c>
      <c r="B6516" t="s">
        <v>7158</v>
      </c>
      <c r="C6516" t="s">
        <v>3597</v>
      </c>
      <c r="D6516" t="s">
        <v>3910</v>
      </c>
      <c r="E6516" t="s">
        <v>3915</v>
      </c>
      <c r="F6516" t="s">
        <v>3600</v>
      </c>
      <c r="G6516">
        <v>207590598</v>
      </c>
      <c r="I6516" t="s">
        <v>3601</v>
      </c>
      <c r="J6516" t="s">
        <v>5136</v>
      </c>
      <c r="L6516" t="s">
        <v>5121</v>
      </c>
      <c r="M6516">
        <v>12</v>
      </c>
      <c r="N6516">
        <v>18.5</v>
      </c>
      <c r="O6516">
        <v>9.6</v>
      </c>
      <c r="S6516" t="b">
        <v>0</v>
      </c>
      <c r="T6516" t="b">
        <v>0</v>
      </c>
      <c r="U6516" t="b">
        <v>0</v>
      </c>
      <c r="V6516">
        <v>45000</v>
      </c>
      <c r="W6516">
        <v>35000</v>
      </c>
      <c r="X6516">
        <v>4.42</v>
      </c>
      <c r="Y6516">
        <v>35400</v>
      </c>
      <c r="Z6516">
        <v>2.3199999999999998</v>
      </c>
    </row>
    <row r="6517" spans="1:26">
      <c r="A6517">
        <v>206918601</v>
      </c>
      <c r="B6517" t="s">
        <v>7158</v>
      </c>
      <c r="C6517" t="s">
        <v>3597</v>
      </c>
      <c r="D6517" t="s">
        <v>3910</v>
      </c>
      <c r="E6517" t="s">
        <v>3915</v>
      </c>
      <c r="F6517" t="s">
        <v>3600</v>
      </c>
      <c r="G6517">
        <v>206918601</v>
      </c>
      <c r="I6517" t="s">
        <v>3601</v>
      </c>
      <c r="J6517" t="s">
        <v>4014</v>
      </c>
      <c r="L6517" t="s">
        <v>5121</v>
      </c>
      <c r="M6517">
        <v>12</v>
      </c>
      <c r="N6517">
        <v>18</v>
      </c>
      <c r="O6517">
        <v>9.6</v>
      </c>
      <c r="S6517" t="b">
        <v>0</v>
      </c>
      <c r="T6517" t="b">
        <v>0</v>
      </c>
      <c r="U6517" t="b">
        <v>0</v>
      </c>
      <c r="V6517">
        <v>45000</v>
      </c>
      <c r="W6517">
        <v>35000</v>
      </c>
      <c r="X6517">
        <v>4.42</v>
      </c>
      <c r="Y6517">
        <v>35400</v>
      </c>
      <c r="Z6517">
        <v>2.3199999999999998</v>
      </c>
    </row>
    <row r="6518" spans="1:26">
      <c r="A6518">
        <v>206918590</v>
      </c>
      <c r="B6518" t="s">
        <v>7158</v>
      </c>
      <c r="C6518" t="s">
        <v>3597</v>
      </c>
      <c r="D6518" t="s">
        <v>3910</v>
      </c>
      <c r="E6518" t="s">
        <v>3915</v>
      </c>
      <c r="F6518" t="s">
        <v>3600</v>
      </c>
      <c r="G6518">
        <v>206918590</v>
      </c>
      <c r="I6518" t="s">
        <v>3601</v>
      </c>
      <c r="J6518" t="s">
        <v>3916</v>
      </c>
      <c r="L6518" t="s">
        <v>5121</v>
      </c>
      <c r="M6518">
        <v>12</v>
      </c>
      <c r="N6518">
        <v>18.5</v>
      </c>
      <c r="O6518">
        <v>9.6</v>
      </c>
      <c r="S6518" t="b">
        <v>0</v>
      </c>
      <c r="T6518" t="b">
        <v>0</v>
      </c>
      <c r="U6518" t="b">
        <v>0</v>
      </c>
      <c r="V6518">
        <v>45000</v>
      </c>
      <c r="W6518">
        <v>35000</v>
      </c>
      <c r="X6518">
        <v>4.42</v>
      </c>
      <c r="Y6518">
        <v>35400</v>
      </c>
      <c r="Z6518">
        <v>2.3199999999999998</v>
      </c>
    </row>
    <row r="6519" spans="1:26">
      <c r="A6519">
        <v>207590065</v>
      </c>
      <c r="B6519" t="s">
        <v>7158</v>
      </c>
      <c r="C6519" t="s">
        <v>3597</v>
      </c>
      <c r="D6519" t="s">
        <v>3910</v>
      </c>
      <c r="E6519" t="s">
        <v>3915</v>
      </c>
      <c r="F6519" t="s">
        <v>3600</v>
      </c>
      <c r="G6519">
        <v>207590065</v>
      </c>
      <c r="I6519" t="s">
        <v>3601</v>
      </c>
      <c r="J6519" t="s">
        <v>7347</v>
      </c>
      <c r="L6519" t="s">
        <v>7337</v>
      </c>
      <c r="M6519">
        <v>12.9</v>
      </c>
      <c r="N6519">
        <v>18</v>
      </c>
      <c r="O6519">
        <v>9.6</v>
      </c>
      <c r="S6519" t="b">
        <v>0</v>
      </c>
      <c r="T6519" t="b">
        <v>0</v>
      </c>
      <c r="U6519" t="b">
        <v>1</v>
      </c>
      <c r="V6519">
        <v>24000</v>
      </c>
      <c r="W6519">
        <v>16700</v>
      </c>
      <c r="X6519">
        <v>2.02</v>
      </c>
      <c r="Y6519">
        <v>16700</v>
      </c>
      <c r="Z6519">
        <v>2.42</v>
      </c>
    </row>
    <row r="6520" spans="1:26">
      <c r="A6520">
        <v>10153451</v>
      </c>
      <c r="B6520" t="s">
        <v>7158</v>
      </c>
      <c r="C6520" t="s">
        <v>3597</v>
      </c>
      <c r="D6520" t="s">
        <v>3910</v>
      </c>
      <c r="E6520" t="s">
        <v>3915</v>
      </c>
      <c r="F6520" t="s">
        <v>3600</v>
      </c>
      <c r="G6520">
        <v>10153451</v>
      </c>
      <c r="I6520" t="s">
        <v>3601</v>
      </c>
      <c r="J6520" t="s">
        <v>7360</v>
      </c>
      <c r="L6520" t="s">
        <v>7337</v>
      </c>
      <c r="M6520">
        <v>12.9</v>
      </c>
      <c r="N6520">
        <v>18</v>
      </c>
      <c r="O6520">
        <v>9.6</v>
      </c>
      <c r="S6520" t="b">
        <v>0</v>
      </c>
      <c r="T6520" t="b">
        <v>0</v>
      </c>
      <c r="U6520" t="b">
        <v>0</v>
      </c>
      <c r="V6520">
        <v>24000</v>
      </c>
      <c r="W6520">
        <v>16700</v>
      </c>
      <c r="X6520">
        <v>2.02</v>
      </c>
      <c r="Y6520">
        <v>16700</v>
      </c>
      <c r="Z6520">
        <v>2.42</v>
      </c>
    </row>
    <row r="6521" spans="1:26">
      <c r="A6521">
        <v>10153454</v>
      </c>
      <c r="B6521" t="s">
        <v>7158</v>
      </c>
      <c r="C6521" t="s">
        <v>3597</v>
      </c>
      <c r="D6521" t="s">
        <v>3910</v>
      </c>
      <c r="E6521" t="s">
        <v>3915</v>
      </c>
      <c r="F6521" t="s">
        <v>3600</v>
      </c>
      <c r="G6521">
        <v>10153454</v>
      </c>
      <c r="I6521" t="s">
        <v>3601</v>
      </c>
      <c r="J6521" t="s">
        <v>7342</v>
      </c>
      <c r="L6521" t="s">
        <v>5132</v>
      </c>
      <c r="M6521">
        <v>12.5</v>
      </c>
      <c r="N6521">
        <v>18</v>
      </c>
      <c r="O6521">
        <v>10</v>
      </c>
      <c r="S6521" t="b">
        <v>0</v>
      </c>
      <c r="T6521" t="b">
        <v>0</v>
      </c>
      <c r="U6521" t="b">
        <v>0</v>
      </c>
      <c r="V6521">
        <v>35400</v>
      </c>
      <c r="W6521">
        <v>25600</v>
      </c>
      <c r="X6521">
        <v>3.23</v>
      </c>
      <c r="Y6521">
        <v>25800</v>
      </c>
      <c r="Z6521">
        <v>2.33</v>
      </c>
    </row>
    <row r="6522" spans="1:26">
      <c r="A6522">
        <v>10153440</v>
      </c>
      <c r="B6522" t="s">
        <v>7158</v>
      </c>
      <c r="C6522" t="s">
        <v>3597</v>
      </c>
      <c r="D6522" t="s">
        <v>3910</v>
      </c>
      <c r="E6522" t="s">
        <v>3915</v>
      </c>
      <c r="F6522" t="s">
        <v>3600</v>
      </c>
      <c r="G6522">
        <v>10153440</v>
      </c>
      <c r="I6522" t="s">
        <v>3601</v>
      </c>
      <c r="J6522" t="s">
        <v>7338</v>
      </c>
      <c r="L6522" t="s">
        <v>5132</v>
      </c>
      <c r="M6522">
        <v>13</v>
      </c>
      <c r="N6522">
        <v>20</v>
      </c>
      <c r="O6522">
        <v>10</v>
      </c>
      <c r="S6522" t="b">
        <v>0</v>
      </c>
      <c r="T6522" t="b">
        <v>0</v>
      </c>
      <c r="U6522" t="b">
        <v>0</v>
      </c>
      <c r="V6522">
        <v>35600</v>
      </c>
      <c r="W6522">
        <v>25200</v>
      </c>
      <c r="X6522">
        <v>3.18</v>
      </c>
      <c r="Y6522">
        <v>25400</v>
      </c>
      <c r="Z6522">
        <v>2.33</v>
      </c>
    </row>
    <row r="6523" spans="1:26">
      <c r="A6523">
        <v>206918593</v>
      </c>
      <c r="B6523" t="s">
        <v>7158</v>
      </c>
      <c r="C6523" t="s">
        <v>3597</v>
      </c>
      <c r="D6523" t="s">
        <v>3910</v>
      </c>
      <c r="E6523" t="s">
        <v>3915</v>
      </c>
      <c r="F6523" t="s">
        <v>3600</v>
      </c>
      <c r="G6523">
        <v>206918593</v>
      </c>
      <c r="I6523" t="s">
        <v>3601</v>
      </c>
      <c r="J6523" t="s">
        <v>7342</v>
      </c>
      <c r="L6523" t="s">
        <v>5123</v>
      </c>
      <c r="M6523">
        <v>12.5</v>
      </c>
      <c r="N6523">
        <v>18</v>
      </c>
      <c r="O6523">
        <v>9.6</v>
      </c>
      <c r="S6523" t="b">
        <v>0</v>
      </c>
      <c r="T6523" t="b">
        <v>0</v>
      </c>
      <c r="U6523" t="b">
        <v>0</v>
      </c>
      <c r="V6523">
        <v>34600</v>
      </c>
      <c r="W6523">
        <v>25000</v>
      </c>
      <c r="X6523">
        <v>3.21</v>
      </c>
      <c r="Y6523">
        <v>25300</v>
      </c>
      <c r="Z6523">
        <v>2.29</v>
      </c>
    </row>
    <row r="6524" spans="1:26">
      <c r="A6524">
        <v>207590601</v>
      </c>
      <c r="B6524" t="s">
        <v>7158</v>
      </c>
      <c r="C6524" t="s">
        <v>3597</v>
      </c>
      <c r="D6524" t="s">
        <v>3910</v>
      </c>
      <c r="E6524" t="s">
        <v>3915</v>
      </c>
      <c r="F6524" t="s">
        <v>3600</v>
      </c>
      <c r="G6524">
        <v>207590601</v>
      </c>
      <c r="I6524" t="s">
        <v>3601</v>
      </c>
      <c r="J6524" t="s">
        <v>7334</v>
      </c>
      <c r="L6524" t="s">
        <v>5123</v>
      </c>
      <c r="M6524">
        <v>12.5</v>
      </c>
      <c r="N6524">
        <v>18</v>
      </c>
      <c r="O6524">
        <v>9.6</v>
      </c>
      <c r="S6524" t="b">
        <v>0</v>
      </c>
      <c r="T6524" t="b">
        <v>0</v>
      </c>
      <c r="U6524" t="b">
        <v>0</v>
      </c>
      <c r="V6524">
        <v>34600</v>
      </c>
      <c r="W6524">
        <v>25000</v>
      </c>
      <c r="X6524">
        <v>3.21</v>
      </c>
      <c r="Y6524">
        <v>25300</v>
      </c>
      <c r="Z6524">
        <v>2.29</v>
      </c>
    </row>
    <row r="6525" spans="1:26">
      <c r="A6525">
        <v>207590595</v>
      </c>
      <c r="B6525" t="s">
        <v>7158</v>
      </c>
      <c r="C6525" t="s">
        <v>3597</v>
      </c>
      <c r="D6525" t="s">
        <v>3910</v>
      </c>
      <c r="E6525" t="s">
        <v>3915</v>
      </c>
      <c r="F6525" t="s">
        <v>3600</v>
      </c>
      <c r="G6525">
        <v>207590595</v>
      </c>
      <c r="I6525" t="s">
        <v>3601</v>
      </c>
      <c r="J6525" t="s">
        <v>7339</v>
      </c>
      <c r="L6525" t="s">
        <v>5123</v>
      </c>
      <c r="M6525">
        <v>13</v>
      </c>
      <c r="N6525">
        <v>20</v>
      </c>
      <c r="O6525">
        <v>9.6</v>
      </c>
      <c r="S6525" t="b">
        <v>0</v>
      </c>
      <c r="T6525" t="b">
        <v>0</v>
      </c>
      <c r="U6525" t="b">
        <v>0</v>
      </c>
      <c r="V6525">
        <v>35000</v>
      </c>
      <c r="W6525">
        <v>25000</v>
      </c>
      <c r="X6525">
        <v>3.19</v>
      </c>
      <c r="Y6525">
        <v>25300</v>
      </c>
      <c r="Z6525">
        <v>2.31</v>
      </c>
    </row>
    <row r="6526" spans="1:26">
      <c r="A6526">
        <v>206918587</v>
      </c>
      <c r="B6526" t="s">
        <v>7158</v>
      </c>
      <c r="C6526" t="s">
        <v>3597</v>
      </c>
      <c r="D6526" t="s">
        <v>3910</v>
      </c>
      <c r="E6526" t="s">
        <v>3915</v>
      </c>
      <c r="F6526" t="s">
        <v>3600</v>
      </c>
      <c r="G6526">
        <v>206918587</v>
      </c>
      <c r="I6526" t="s">
        <v>3601</v>
      </c>
      <c r="J6526" t="s">
        <v>7338</v>
      </c>
      <c r="L6526" t="s">
        <v>5123</v>
      </c>
      <c r="M6526">
        <v>13</v>
      </c>
      <c r="N6526">
        <v>20</v>
      </c>
      <c r="O6526">
        <v>9.6</v>
      </c>
      <c r="S6526" t="b">
        <v>0</v>
      </c>
      <c r="T6526" t="b">
        <v>0</v>
      </c>
      <c r="U6526" t="b">
        <v>0</v>
      </c>
      <c r="V6526">
        <v>35000</v>
      </c>
      <c r="W6526">
        <v>25000</v>
      </c>
      <c r="X6526">
        <v>3.19</v>
      </c>
      <c r="Y6526">
        <v>25300</v>
      </c>
      <c r="Z6526">
        <v>2.31</v>
      </c>
    </row>
    <row r="6527" spans="1:26">
      <c r="A6527">
        <v>206918595</v>
      </c>
      <c r="B6527" t="s">
        <v>7158</v>
      </c>
      <c r="C6527" t="s">
        <v>3597</v>
      </c>
      <c r="D6527" t="s">
        <v>3910</v>
      </c>
      <c r="E6527" t="s">
        <v>3915</v>
      </c>
      <c r="F6527" t="s">
        <v>3600</v>
      </c>
      <c r="G6527">
        <v>206918595</v>
      </c>
      <c r="I6527" t="s">
        <v>3601</v>
      </c>
      <c r="J6527" t="s">
        <v>7336</v>
      </c>
      <c r="L6527" t="s">
        <v>5123</v>
      </c>
      <c r="M6527">
        <v>13</v>
      </c>
      <c r="N6527">
        <v>18</v>
      </c>
      <c r="O6527">
        <v>9.6</v>
      </c>
      <c r="S6527" t="b">
        <v>0</v>
      </c>
      <c r="T6527" t="b">
        <v>0</v>
      </c>
      <c r="U6527" t="b">
        <v>0</v>
      </c>
      <c r="V6527">
        <v>35000</v>
      </c>
      <c r="W6527">
        <v>25000</v>
      </c>
      <c r="X6527">
        <v>3.19</v>
      </c>
      <c r="Y6527">
        <v>25300</v>
      </c>
      <c r="Z6527">
        <v>2.31</v>
      </c>
    </row>
    <row r="6528" spans="1:26">
      <c r="A6528">
        <v>10153459</v>
      </c>
      <c r="B6528" t="s">
        <v>7158</v>
      </c>
      <c r="C6528" t="s">
        <v>3597</v>
      </c>
      <c r="D6528" t="s">
        <v>3910</v>
      </c>
      <c r="E6528" t="s">
        <v>3915</v>
      </c>
      <c r="F6528" t="s">
        <v>3600</v>
      </c>
      <c r="G6528">
        <v>10153459</v>
      </c>
      <c r="I6528" t="s">
        <v>3601</v>
      </c>
      <c r="J6528" t="s">
        <v>7336</v>
      </c>
      <c r="L6528" t="s">
        <v>5132</v>
      </c>
      <c r="M6528">
        <v>12.5</v>
      </c>
      <c r="N6528">
        <v>18</v>
      </c>
      <c r="O6528">
        <v>10</v>
      </c>
      <c r="S6528" t="b">
        <v>0</v>
      </c>
      <c r="T6528" t="b">
        <v>0</v>
      </c>
      <c r="U6528" t="b">
        <v>0</v>
      </c>
      <c r="V6528">
        <v>35600</v>
      </c>
      <c r="W6528">
        <v>25200</v>
      </c>
      <c r="X6528">
        <v>3.21</v>
      </c>
      <c r="Y6528">
        <v>25700</v>
      </c>
      <c r="Z6528">
        <v>2.2999999999999998</v>
      </c>
    </row>
    <row r="6529" spans="1:26">
      <c r="A6529">
        <v>210488278</v>
      </c>
      <c r="B6529" t="s">
        <v>7349</v>
      </c>
      <c r="C6529" t="s">
        <v>3597</v>
      </c>
      <c r="D6529" t="s">
        <v>3910</v>
      </c>
      <c r="E6529" t="s">
        <v>4426</v>
      </c>
      <c r="F6529" t="s">
        <v>3650</v>
      </c>
      <c r="G6529">
        <v>210488278</v>
      </c>
      <c r="I6529" t="s">
        <v>3651</v>
      </c>
      <c r="J6529" t="s">
        <v>7359</v>
      </c>
      <c r="K6529" t="s">
        <v>3653</v>
      </c>
      <c r="M6529">
        <v>12</v>
      </c>
      <c r="N6529">
        <v>19</v>
      </c>
      <c r="O6529">
        <v>10</v>
      </c>
      <c r="S6529" t="b">
        <v>0</v>
      </c>
      <c r="T6529" t="b">
        <v>0</v>
      </c>
      <c r="U6529" t="b">
        <v>1</v>
      </c>
      <c r="V6529">
        <v>36000</v>
      </c>
      <c r="W6529">
        <v>35600</v>
      </c>
      <c r="X6529">
        <v>2.38</v>
      </c>
      <c r="Y6529">
        <v>38200</v>
      </c>
      <c r="Z6529">
        <v>2.41</v>
      </c>
    </row>
    <row r="6530" spans="1:26">
      <c r="A6530">
        <v>210488277</v>
      </c>
      <c r="B6530" t="s">
        <v>7349</v>
      </c>
      <c r="C6530" t="s">
        <v>3597</v>
      </c>
      <c r="D6530" t="s">
        <v>3910</v>
      </c>
      <c r="E6530" t="s">
        <v>4426</v>
      </c>
      <c r="F6530" t="s">
        <v>3650</v>
      </c>
      <c r="G6530">
        <v>210488277</v>
      </c>
      <c r="I6530" t="s">
        <v>3651</v>
      </c>
      <c r="J6530" t="s">
        <v>7358</v>
      </c>
      <c r="K6530" t="s">
        <v>3653</v>
      </c>
      <c r="M6530">
        <v>12</v>
      </c>
      <c r="N6530">
        <v>19</v>
      </c>
      <c r="O6530">
        <v>10</v>
      </c>
      <c r="S6530" t="b">
        <v>0</v>
      </c>
      <c r="T6530" t="b">
        <v>0</v>
      </c>
      <c r="U6530" t="b">
        <v>1</v>
      </c>
      <c r="V6530">
        <v>34000</v>
      </c>
      <c r="W6530">
        <v>30800</v>
      </c>
      <c r="X6530">
        <v>2.04</v>
      </c>
      <c r="Y6530">
        <v>37720</v>
      </c>
      <c r="Z6530">
        <v>2.38</v>
      </c>
    </row>
    <row r="6531" spans="1:26">
      <c r="A6531">
        <v>210488276</v>
      </c>
      <c r="B6531" t="s">
        <v>7349</v>
      </c>
      <c r="C6531" t="s">
        <v>3597</v>
      </c>
      <c r="D6531" t="s">
        <v>3910</v>
      </c>
      <c r="E6531" t="s">
        <v>4426</v>
      </c>
      <c r="F6531" t="s">
        <v>3650</v>
      </c>
      <c r="G6531">
        <v>210488276</v>
      </c>
      <c r="I6531" t="s">
        <v>3651</v>
      </c>
      <c r="J6531" t="s">
        <v>7357</v>
      </c>
      <c r="K6531" t="s">
        <v>3653</v>
      </c>
      <c r="M6531">
        <v>12.5</v>
      </c>
      <c r="N6531">
        <v>19</v>
      </c>
      <c r="O6531">
        <v>10</v>
      </c>
      <c r="S6531" t="b">
        <v>0</v>
      </c>
      <c r="T6531" t="b">
        <v>0</v>
      </c>
      <c r="U6531" t="b">
        <v>1</v>
      </c>
      <c r="V6531">
        <v>28400</v>
      </c>
      <c r="W6531">
        <v>27200</v>
      </c>
      <c r="X6531">
        <v>2.41</v>
      </c>
      <c r="Y6531">
        <v>31860</v>
      </c>
      <c r="Z6531">
        <v>2.4</v>
      </c>
    </row>
    <row r="6532" spans="1:26">
      <c r="A6532">
        <v>210488275</v>
      </c>
      <c r="B6532" t="s">
        <v>7349</v>
      </c>
      <c r="C6532" t="s">
        <v>3597</v>
      </c>
      <c r="D6532" t="s">
        <v>3910</v>
      </c>
      <c r="E6532" t="s">
        <v>4426</v>
      </c>
      <c r="F6532" t="s">
        <v>3650</v>
      </c>
      <c r="G6532">
        <v>210488275</v>
      </c>
      <c r="I6532" t="s">
        <v>3651</v>
      </c>
      <c r="J6532" t="s">
        <v>7356</v>
      </c>
      <c r="K6532" t="s">
        <v>3653</v>
      </c>
      <c r="M6532">
        <v>12.5</v>
      </c>
      <c r="N6532">
        <v>19</v>
      </c>
      <c r="O6532">
        <v>10</v>
      </c>
      <c r="S6532" t="b">
        <v>0</v>
      </c>
      <c r="T6532" t="b">
        <v>0</v>
      </c>
      <c r="U6532" t="b">
        <v>1</v>
      </c>
      <c r="V6532">
        <v>23200</v>
      </c>
      <c r="W6532">
        <v>23600</v>
      </c>
      <c r="X6532">
        <v>2.34</v>
      </c>
      <c r="Y6532">
        <v>26600</v>
      </c>
      <c r="Z6532">
        <v>2.5</v>
      </c>
    </row>
    <row r="6533" spans="1:26">
      <c r="A6533">
        <v>210488274</v>
      </c>
      <c r="B6533" t="s">
        <v>7349</v>
      </c>
      <c r="C6533" t="s">
        <v>3597</v>
      </c>
      <c r="D6533" t="s">
        <v>3910</v>
      </c>
      <c r="E6533" t="s">
        <v>4426</v>
      </c>
      <c r="F6533" t="s">
        <v>3650</v>
      </c>
      <c r="G6533">
        <v>210488274</v>
      </c>
      <c r="I6533" t="s">
        <v>3651</v>
      </c>
      <c r="J6533" t="s">
        <v>7355</v>
      </c>
      <c r="K6533" t="s">
        <v>3653</v>
      </c>
      <c r="M6533">
        <v>12</v>
      </c>
      <c r="N6533">
        <v>19</v>
      </c>
      <c r="O6533">
        <v>10</v>
      </c>
      <c r="S6533" t="b">
        <v>0</v>
      </c>
      <c r="T6533" t="b">
        <v>0</v>
      </c>
      <c r="U6533" t="b">
        <v>1</v>
      </c>
      <c r="V6533">
        <v>17000</v>
      </c>
      <c r="W6533">
        <v>14700</v>
      </c>
      <c r="X6533">
        <v>2.63</v>
      </c>
      <c r="Y6533">
        <v>16400</v>
      </c>
      <c r="Z6533">
        <v>2.64</v>
      </c>
    </row>
    <row r="6534" spans="1:26">
      <c r="A6534">
        <v>210488263</v>
      </c>
      <c r="B6534" t="s">
        <v>7349</v>
      </c>
      <c r="C6534" t="s">
        <v>3597</v>
      </c>
      <c r="D6534" t="s">
        <v>3910</v>
      </c>
      <c r="E6534" t="s">
        <v>4435</v>
      </c>
      <c r="F6534" t="s">
        <v>3650</v>
      </c>
      <c r="G6534">
        <v>210488263</v>
      </c>
      <c r="I6534" t="s">
        <v>3651</v>
      </c>
      <c r="J6534" t="s">
        <v>7359</v>
      </c>
      <c r="K6534" t="s">
        <v>3653</v>
      </c>
      <c r="M6534">
        <v>12</v>
      </c>
      <c r="N6534">
        <v>19</v>
      </c>
      <c r="O6534">
        <v>10</v>
      </c>
      <c r="S6534" t="b">
        <v>0</v>
      </c>
      <c r="T6534" t="b">
        <v>0</v>
      </c>
      <c r="U6534" t="b">
        <v>1</v>
      </c>
      <c r="V6534">
        <v>36000</v>
      </c>
      <c r="W6534">
        <v>35600</v>
      </c>
      <c r="X6534">
        <v>2.38</v>
      </c>
      <c r="Y6534">
        <v>38200</v>
      </c>
      <c r="Z6534">
        <v>2.41</v>
      </c>
    </row>
    <row r="6535" spans="1:26">
      <c r="A6535">
        <v>210488262</v>
      </c>
      <c r="B6535" t="s">
        <v>7349</v>
      </c>
      <c r="C6535" t="s">
        <v>3597</v>
      </c>
      <c r="D6535" t="s">
        <v>3910</v>
      </c>
      <c r="E6535" t="s">
        <v>4435</v>
      </c>
      <c r="F6535" t="s">
        <v>3650</v>
      </c>
      <c r="G6535">
        <v>210488262</v>
      </c>
      <c r="I6535" t="s">
        <v>3651</v>
      </c>
      <c r="J6535" t="s">
        <v>7358</v>
      </c>
      <c r="K6535" t="s">
        <v>3653</v>
      </c>
      <c r="M6535">
        <v>12</v>
      </c>
      <c r="N6535">
        <v>19</v>
      </c>
      <c r="O6535">
        <v>10</v>
      </c>
      <c r="S6535" t="b">
        <v>0</v>
      </c>
      <c r="T6535" t="b">
        <v>0</v>
      </c>
      <c r="U6535" t="b">
        <v>1</v>
      </c>
      <c r="V6535">
        <v>34000</v>
      </c>
      <c r="W6535">
        <v>30800</v>
      </c>
      <c r="X6535">
        <v>2.04</v>
      </c>
      <c r="Y6535">
        <v>37720</v>
      </c>
      <c r="Z6535">
        <v>2.38</v>
      </c>
    </row>
    <row r="6536" spans="1:26">
      <c r="A6536">
        <v>210488261</v>
      </c>
      <c r="B6536" t="s">
        <v>7349</v>
      </c>
      <c r="C6536" t="s">
        <v>3597</v>
      </c>
      <c r="D6536" t="s">
        <v>3910</v>
      </c>
      <c r="E6536" t="s">
        <v>4435</v>
      </c>
      <c r="F6536" t="s">
        <v>3650</v>
      </c>
      <c r="G6536">
        <v>210488261</v>
      </c>
      <c r="I6536" t="s">
        <v>3651</v>
      </c>
      <c r="J6536" t="s">
        <v>7357</v>
      </c>
      <c r="K6536" t="s">
        <v>3653</v>
      </c>
      <c r="M6536">
        <v>12.5</v>
      </c>
      <c r="N6536">
        <v>19</v>
      </c>
      <c r="O6536">
        <v>10</v>
      </c>
      <c r="S6536" t="b">
        <v>0</v>
      </c>
      <c r="T6536" t="b">
        <v>0</v>
      </c>
      <c r="U6536" t="b">
        <v>1</v>
      </c>
      <c r="V6536">
        <v>28400</v>
      </c>
      <c r="W6536">
        <v>27200</v>
      </c>
      <c r="X6536">
        <v>2.41</v>
      </c>
      <c r="Y6536">
        <v>31860</v>
      </c>
      <c r="Z6536">
        <v>2.4</v>
      </c>
    </row>
    <row r="6537" spans="1:26">
      <c r="A6537">
        <v>210488260</v>
      </c>
      <c r="B6537" t="s">
        <v>7349</v>
      </c>
      <c r="C6537" t="s">
        <v>3597</v>
      </c>
      <c r="D6537" t="s">
        <v>3910</v>
      </c>
      <c r="E6537" t="s">
        <v>4435</v>
      </c>
      <c r="F6537" t="s">
        <v>3650</v>
      </c>
      <c r="G6537">
        <v>210488260</v>
      </c>
      <c r="I6537" t="s">
        <v>3651</v>
      </c>
      <c r="J6537" t="s">
        <v>7356</v>
      </c>
      <c r="K6537" t="s">
        <v>3653</v>
      </c>
      <c r="M6537">
        <v>12.5</v>
      </c>
      <c r="N6537">
        <v>19</v>
      </c>
      <c r="O6537">
        <v>10</v>
      </c>
      <c r="S6537" t="b">
        <v>0</v>
      </c>
      <c r="T6537" t="b">
        <v>0</v>
      </c>
      <c r="U6537" t="b">
        <v>1</v>
      </c>
      <c r="V6537">
        <v>23200</v>
      </c>
      <c r="W6537">
        <v>23600</v>
      </c>
      <c r="X6537">
        <v>2.34</v>
      </c>
      <c r="Y6537">
        <v>26600</v>
      </c>
      <c r="Z6537">
        <v>2.5</v>
      </c>
    </row>
    <row r="6538" spans="1:26">
      <c r="A6538">
        <v>210488259</v>
      </c>
      <c r="B6538" t="s">
        <v>7349</v>
      </c>
      <c r="C6538" t="s">
        <v>3597</v>
      </c>
      <c r="D6538" t="s">
        <v>3910</v>
      </c>
      <c r="E6538" t="s">
        <v>4435</v>
      </c>
      <c r="F6538" t="s">
        <v>3650</v>
      </c>
      <c r="G6538">
        <v>210488259</v>
      </c>
      <c r="I6538" t="s">
        <v>3651</v>
      </c>
      <c r="J6538" t="s">
        <v>7355</v>
      </c>
      <c r="K6538" t="s">
        <v>3653</v>
      </c>
      <c r="M6538">
        <v>12</v>
      </c>
      <c r="N6538">
        <v>19</v>
      </c>
      <c r="O6538">
        <v>10</v>
      </c>
      <c r="S6538" t="b">
        <v>0</v>
      </c>
      <c r="T6538" t="b">
        <v>0</v>
      </c>
      <c r="U6538" t="b">
        <v>1</v>
      </c>
      <c r="V6538">
        <v>17000</v>
      </c>
      <c r="W6538">
        <v>14700</v>
      </c>
      <c r="X6538">
        <v>2.63</v>
      </c>
      <c r="Y6538">
        <v>16400</v>
      </c>
      <c r="Z6538">
        <v>2.64</v>
      </c>
    </row>
    <row r="6539" spans="1:26">
      <c r="A6539">
        <v>210435424</v>
      </c>
      <c r="B6539" t="s">
        <v>7349</v>
      </c>
      <c r="C6539" t="s">
        <v>3597</v>
      </c>
      <c r="D6539" t="s">
        <v>3910</v>
      </c>
      <c r="E6539" t="s">
        <v>3915</v>
      </c>
      <c r="F6539" t="s">
        <v>3650</v>
      </c>
      <c r="G6539">
        <v>210435424</v>
      </c>
      <c r="I6539" t="s">
        <v>3651</v>
      </c>
      <c r="J6539" t="s">
        <v>7354</v>
      </c>
      <c r="K6539" t="s">
        <v>3653</v>
      </c>
      <c r="M6539">
        <v>12</v>
      </c>
      <c r="N6539">
        <v>21</v>
      </c>
      <c r="O6539">
        <v>10</v>
      </c>
      <c r="S6539" t="b">
        <v>0</v>
      </c>
      <c r="T6539" t="b">
        <v>0</v>
      </c>
      <c r="U6539" t="b">
        <v>1</v>
      </c>
      <c r="V6539">
        <v>36000</v>
      </c>
      <c r="W6539">
        <v>35600</v>
      </c>
      <c r="X6539">
        <v>2.38</v>
      </c>
      <c r="Y6539">
        <v>38200</v>
      </c>
      <c r="Z6539">
        <v>2.41</v>
      </c>
    </row>
    <row r="6540" spans="1:26">
      <c r="A6540">
        <v>210435423</v>
      </c>
      <c r="B6540" t="s">
        <v>7349</v>
      </c>
      <c r="C6540" t="s">
        <v>3597</v>
      </c>
      <c r="D6540" t="s">
        <v>3910</v>
      </c>
      <c r="E6540" t="s">
        <v>3915</v>
      </c>
      <c r="F6540" t="s">
        <v>3650</v>
      </c>
      <c r="G6540">
        <v>210435423</v>
      </c>
      <c r="I6540" t="s">
        <v>3651</v>
      </c>
      <c r="J6540" t="s">
        <v>7353</v>
      </c>
      <c r="K6540" t="s">
        <v>3653</v>
      </c>
      <c r="M6540">
        <v>12</v>
      </c>
      <c r="N6540">
        <v>21</v>
      </c>
      <c r="O6540">
        <v>10</v>
      </c>
      <c r="S6540" t="b">
        <v>0</v>
      </c>
      <c r="T6540" t="b">
        <v>0</v>
      </c>
      <c r="U6540" t="b">
        <v>1</v>
      </c>
      <c r="V6540">
        <v>34000</v>
      </c>
      <c r="W6540">
        <v>30800</v>
      </c>
      <c r="X6540">
        <v>2.04</v>
      </c>
      <c r="Y6540">
        <v>37720</v>
      </c>
      <c r="Z6540">
        <v>2.38</v>
      </c>
    </row>
    <row r="6541" spans="1:26">
      <c r="A6541">
        <v>210435422</v>
      </c>
      <c r="B6541" t="s">
        <v>7349</v>
      </c>
      <c r="C6541" t="s">
        <v>3597</v>
      </c>
      <c r="D6541" t="s">
        <v>3910</v>
      </c>
      <c r="E6541" t="s">
        <v>3915</v>
      </c>
      <c r="F6541" t="s">
        <v>3650</v>
      </c>
      <c r="G6541">
        <v>210435422</v>
      </c>
      <c r="I6541" t="s">
        <v>3651</v>
      </c>
      <c r="J6541" t="s">
        <v>7352</v>
      </c>
      <c r="K6541" t="s">
        <v>3653</v>
      </c>
      <c r="M6541">
        <v>12.5</v>
      </c>
      <c r="N6541">
        <v>21</v>
      </c>
      <c r="O6541">
        <v>10</v>
      </c>
      <c r="S6541" t="b">
        <v>0</v>
      </c>
      <c r="T6541" t="b">
        <v>0</v>
      </c>
      <c r="U6541" t="b">
        <v>1</v>
      </c>
      <c r="V6541">
        <v>28400</v>
      </c>
      <c r="W6541">
        <v>27200</v>
      </c>
      <c r="X6541">
        <v>2.41</v>
      </c>
      <c r="Y6541">
        <v>31860</v>
      </c>
      <c r="Z6541">
        <v>2.4</v>
      </c>
    </row>
    <row r="6542" spans="1:26">
      <c r="A6542">
        <v>210435421</v>
      </c>
      <c r="B6542" t="s">
        <v>7349</v>
      </c>
      <c r="C6542" t="s">
        <v>3597</v>
      </c>
      <c r="D6542" t="s">
        <v>3910</v>
      </c>
      <c r="E6542" t="s">
        <v>3915</v>
      </c>
      <c r="F6542" t="s">
        <v>3650</v>
      </c>
      <c r="G6542">
        <v>210435421</v>
      </c>
      <c r="I6542" t="s">
        <v>3651</v>
      </c>
      <c r="J6542" t="s">
        <v>7351</v>
      </c>
      <c r="K6542" t="s">
        <v>3653</v>
      </c>
      <c r="M6542">
        <v>12.5</v>
      </c>
      <c r="N6542">
        <v>21</v>
      </c>
      <c r="O6542">
        <v>10</v>
      </c>
      <c r="S6542" t="b">
        <v>0</v>
      </c>
      <c r="T6542" t="b">
        <v>0</v>
      </c>
      <c r="U6542" t="b">
        <v>1</v>
      </c>
      <c r="V6542">
        <v>23200</v>
      </c>
      <c r="W6542">
        <v>23600</v>
      </c>
      <c r="X6542">
        <v>2.34</v>
      </c>
      <c r="Y6542">
        <v>26600</v>
      </c>
      <c r="Z6542">
        <v>2.5</v>
      </c>
    </row>
    <row r="6543" spans="1:26">
      <c r="A6543">
        <v>210435420</v>
      </c>
      <c r="B6543" t="s">
        <v>7349</v>
      </c>
      <c r="C6543" t="s">
        <v>3597</v>
      </c>
      <c r="D6543" t="s">
        <v>3910</v>
      </c>
      <c r="E6543" t="s">
        <v>3915</v>
      </c>
      <c r="F6543" t="s">
        <v>3650</v>
      </c>
      <c r="G6543">
        <v>210435420</v>
      </c>
      <c r="I6543" t="s">
        <v>3651</v>
      </c>
      <c r="J6543" t="s">
        <v>7350</v>
      </c>
      <c r="K6543" t="s">
        <v>3653</v>
      </c>
      <c r="M6543">
        <v>12</v>
      </c>
      <c r="N6543">
        <v>21</v>
      </c>
      <c r="O6543">
        <v>10</v>
      </c>
      <c r="S6543" t="b">
        <v>0</v>
      </c>
      <c r="T6543" t="b">
        <v>0</v>
      </c>
      <c r="U6543" t="b">
        <v>1</v>
      </c>
      <c r="V6543">
        <v>17000</v>
      </c>
      <c r="W6543">
        <v>14700</v>
      </c>
      <c r="X6543">
        <v>2.63</v>
      </c>
      <c r="Y6543">
        <v>16400</v>
      </c>
      <c r="Z6543">
        <v>2.64</v>
      </c>
    </row>
    <row r="6544" spans="1:26">
      <c r="A6544">
        <v>210435409</v>
      </c>
      <c r="B6544" t="s">
        <v>7349</v>
      </c>
      <c r="C6544" t="s">
        <v>3597</v>
      </c>
      <c r="D6544" t="s">
        <v>3910</v>
      </c>
      <c r="E6544" t="s">
        <v>3911</v>
      </c>
      <c r="F6544" t="s">
        <v>3650</v>
      </c>
      <c r="G6544">
        <v>210435409</v>
      </c>
      <c r="I6544" t="s">
        <v>3651</v>
      </c>
      <c r="J6544" t="s">
        <v>7354</v>
      </c>
      <c r="K6544" t="s">
        <v>3653</v>
      </c>
      <c r="M6544">
        <v>12</v>
      </c>
      <c r="N6544">
        <v>21</v>
      </c>
      <c r="O6544">
        <v>10</v>
      </c>
      <c r="S6544" t="b">
        <v>0</v>
      </c>
      <c r="T6544" t="b">
        <v>0</v>
      </c>
      <c r="U6544" t="b">
        <v>1</v>
      </c>
      <c r="V6544">
        <v>36000</v>
      </c>
      <c r="W6544">
        <v>35600</v>
      </c>
      <c r="X6544">
        <v>2.38</v>
      </c>
      <c r="Y6544">
        <v>38200</v>
      </c>
      <c r="Z6544">
        <v>2.41</v>
      </c>
    </row>
    <row r="6545" spans="1:26">
      <c r="A6545">
        <v>210435408</v>
      </c>
      <c r="B6545" t="s">
        <v>7349</v>
      </c>
      <c r="C6545" t="s">
        <v>3597</v>
      </c>
      <c r="D6545" t="s">
        <v>3910</v>
      </c>
      <c r="E6545" t="s">
        <v>3911</v>
      </c>
      <c r="F6545" t="s">
        <v>3650</v>
      </c>
      <c r="G6545">
        <v>210435408</v>
      </c>
      <c r="I6545" t="s">
        <v>3651</v>
      </c>
      <c r="J6545" t="s">
        <v>7353</v>
      </c>
      <c r="K6545" t="s">
        <v>3653</v>
      </c>
      <c r="M6545">
        <v>12</v>
      </c>
      <c r="N6545">
        <v>21</v>
      </c>
      <c r="O6545">
        <v>10</v>
      </c>
      <c r="S6545" t="b">
        <v>0</v>
      </c>
      <c r="T6545" t="b">
        <v>0</v>
      </c>
      <c r="U6545" t="b">
        <v>1</v>
      </c>
      <c r="V6545">
        <v>34000</v>
      </c>
      <c r="W6545">
        <v>30800</v>
      </c>
      <c r="X6545">
        <v>2.04</v>
      </c>
      <c r="Y6545">
        <v>37720</v>
      </c>
      <c r="Z6545">
        <v>2.38</v>
      </c>
    </row>
    <row r="6546" spans="1:26">
      <c r="A6546">
        <v>210435407</v>
      </c>
      <c r="B6546" t="s">
        <v>7349</v>
      </c>
      <c r="C6546" t="s">
        <v>3597</v>
      </c>
      <c r="D6546" t="s">
        <v>3910</v>
      </c>
      <c r="E6546" t="s">
        <v>3911</v>
      </c>
      <c r="F6546" t="s">
        <v>3650</v>
      </c>
      <c r="G6546">
        <v>210435407</v>
      </c>
      <c r="I6546" t="s">
        <v>3651</v>
      </c>
      <c r="J6546" t="s">
        <v>7352</v>
      </c>
      <c r="K6546" t="s">
        <v>3653</v>
      </c>
      <c r="M6546">
        <v>12.5</v>
      </c>
      <c r="N6546">
        <v>21</v>
      </c>
      <c r="O6546">
        <v>10</v>
      </c>
      <c r="S6546" t="b">
        <v>0</v>
      </c>
      <c r="T6546" t="b">
        <v>0</v>
      </c>
      <c r="U6546" t="b">
        <v>1</v>
      </c>
      <c r="V6546">
        <v>28400</v>
      </c>
      <c r="W6546">
        <v>27200</v>
      </c>
      <c r="X6546">
        <v>2.41</v>
      </c>
      <c r="Y6546">
        <v>31860</v>
      </c>
      <c r="Z6546">
        <v>2.4</v>
      </c>
    </row>
    <row r="6547" spans="1:26">
      <c r="A6547">
        <v>210435406</v>
      </c>
      <c r="B6547" t="s">
        <v>7349</v>
      </c>
      <c r="C6547" t="s">
        <v>3597</v>
      </c>
      <c r="D6547" t="s">
        <v>3910</v>
      </c>
      <c r="E6547" t="s">
        <v>3911</v>
      </c>
      <c r="F6547" t="s">
        <v>3650</v>
      </c>
      <c r="G6547">
        <v>210435406</v>
      </c>
      <c r="I6547" t="s">
        <v>3651</v>
      </c>
      <c r="J6547" t="s">
        <v>7351</v>
      </c>
      <c r="K6547" t="s">
        <v>3653</v>
      </c>
      <c r="M6547">
        <v>12.5</v>
      </c>
      <c r="N6547">
        <v>21</v>
      </c>
      <c r="O6547">
        <v>10</v>
      </c>
      <c r="S6547" t="b">
        <v>0</v>
      </c>
      <c r="T6547" t="b">
        <v>0</v>
      </c>
      <c r="U6547" t="b">
        <v>1</v>
      </c>
      <c r="V6547">
        <v>23200</v>
      </c>
      <c r="W6547">
        <v>23600</v>
      </c>
      <c r="X6547">
        <v>2.34</v>
      </c>
      <c r="Y6547">
        <v>26600</v>
      </c>
      <c r="Z6547">
        <v>2.5</v>
      </c>
    </row>
    <row r="6548" spans="1:26">
      <c r="A6548">
        <v>210435405</v>
      </c>
      <c r="B6548" t="s">
        <v>7349</v>
      </c>
      <c r="C6548" t="s">
        <v>3597</v>
      </c>
      <c r="D6548" t="s">
        <v>3910</v>
      </c>
      <c r="E6548" t="s">
        <v>3911</v>
      </c>
      <c r="F6548" t="s">
        <v>3650</v>
      </c>
      <c r="G6548">
        <v>210435405</v>
      </c>
      <c r="I6548" t="s">
        <v>3651</v>
      </c>
      <c r="J6548" t="s">
        <v>7350</v>
      </c>
      <c r="K6548" t="s">
        <v>3653</v>
      </c>
      <c r="M6548">
        <v>12</v>
      </c>
      <c r="N6548">
        <v>21</v>
      </c>
      <c r="O6548">
        <v>10</v>
      </c>
      <c r="S6548" t="b">
        <v>0</v>
      </c>
      <c r="T6548" t="b">
        <v>0</v>
      </c>
      <c r="U6548" t="b">
        <v>1</v>
      </c>
      <c r="V6548">
        <v>17000</v>
      </c>
      <c r="W6548">
        <v>14700</v>
      </c>
      <c r="X6548">
        <v>2.63</v>
      </c>
      <c r="Y6548">
        <v>16400</v>
      </c>
      <c r="Z6548">
        <v>2.64</v>
      </c>
    </row>
    <row r="6549" spans="1:26">
      <c r="A6549">
        <v>207590720</v>
      </c>
      <c r="B6549" t="s">
        <v>7158</v>
      </c>
      <c r="C6549" t="s">
        <v>3597</v>
      </c>
      <c r="D6549" t="s">
        <v>3910</v>
      </c>
      <c r="E6549" t="s">
        <v>3915</v>
      </c>
      <c r="F6549" t="s">
        <v>3600</v>
      </c>
      <c r="G6549">
        <v>207590720</v>
      </c>
      <c r="I6549" t="s">
        <v>3601</v>
      </c>
      <c r="J6549" t="s">
        <v>7347</v>
      </c>
      <c r="L6549" t="s">
        <v>7348</v>
      </c>
      <c r="M6549">
        <v>13</v>
      </c>
      <c r="N6549">
        <v>18</v>
      </c>
      <c r="O6549">
        <v>10</v>
      </c>
      <c r="S6549" t="b">
        <v>0</v>
      </c>
      <c r="T6549" t="b">
        <v>0</v>
      </c>
      <c r="U6549" t="b">
        <v>0</v>
      </c>
      <c r="V6549">
        <v>23800</v>
      </c>
      <c r="W6549">
        <v>15800</v>
      </c>
      <c r="X6549">
        <v>1.98</v>
      </c>
      <c r="Y6549">
        <v>15800</v>
      </c>
      <c r="Z6549">
        <v>2.35</v>
      </c>
    </row>
    <row r="6550" spans="1:26">
      <c r="A6550">
        <v>10153449</v>
      </c>
      <c r="B6550" t="s">
        <v>7158</v>
      </c>
      <c r="C6550" t="s">
        <v>3597</v>
      </c>
      <c r="D6550" t="s">
        <v>3910</v>
      </c>
      <c r="E6550" t="s">
        <v>3915</v>
      </c>
      <c r="F6550" t="s">
        <v>3600</v>
      </c>
      <c r="G6550">
        <v>10153449</v>
      </c>
      <c r="I6550" t="s">
        <v>3601</v>
      </c>
      <c r="J6550" t="s">
        <v>7341</v>
      </c>
      <c r="L6550" t="s">
        <v>5124</v>
      </c>
      <c r="M6550">
        <v>12.5</v>
      </c>
      <c r="N6550">
        <v>18.5</v>
      </c>
      <c r="O6550">
        <v>10</v>
      </c>
      <c r="S6550" t="b">
        <v>0</v>
      </c>
      <c r="T6550" t="b">
        <v>0</v>
      </c>
      <c r="U6550" t="b">
        <v>0</v>
      </c>
      <c r="V6550">
        <v>53500</v>
      </c>
      <c r="W6550">
        <v>49500</v>
      </c>
      <c r="X6550">
        <v>2.2000000000000002</v>
      </c>
      <c r="Y6550">
        <v>51100</v>
      </c>
      <c r="Z6550">
        <v>2.2000000000000002</v>
      </c>
    </row>
    <row r="6551" spans="1:26">
      <c r="A6551">
        <v>10093458</v>
      </c>
      <c r="B6551" t="s">
        <v>7158</v>
      </c>
      <c r="C6551" t="s">
        <v>3597</v>
      </c>
      <c r="D6551" t="s">
        <v>3910</v>
      </c>
      <c r="E6551" t="s">
        <v>3915</v>
      </c>
      <c r="F6551" t="s">
        <v>3600</v>
      </c>
      <c r="G6551">
        <v>10093458</v>
      </c>
      <c r="I6551" t="s">
        <v>3601</v>
      </c>
      <c r="J6551" t="s">
        <v>7342</v>
      </c>
      <c r="L6551" t="s">
        <v>5131</v>
      </c>
      <c r="M6551">
        <v>12.5</v>
      </c>
      <c r="N6551">
        <v>18</v>
      </c>
      <c r="O6551">
        <v>10</v>
      </c>
      <c r="S6551" t="b">
        <v>0</v>
      </c>
      <c r="T6551" t="b">
        <v>0</v>
      </c>
      <c r="U6551" t="b">
        <v>0</v>
      </c>
      <c r="V6551">
        <v>35800</v>
      </c>
      <c r="W6551">
        <v>25400</v>
      </c>
      <c r="X6551">
        <v>3.35</v>
      </c>
      <c r="Y6551">
        <v>25700</v>
      </c>
      <c r="Z6551">
        <v>2.2200000000000002</v>
      </c>
    </row>
    <row r="6552" spans="1:26">
      <c r="A6552">
        <v>207590047</v>
      </c>
      <c r="B6552" t="s">
        <v>7158</v>
      </c>
      <c r="C6552" t="s">
        <v>3597</v>
      </c>
      <c r="D6552" t="s">
        <v>3910</v>
      </c>
      <c r="E6552" t="s">
        <v>3915</v>
      </c>
      <c r="F6552" t="s">
        <v>3600</v>
      </c>
      <c r="G6552">
        <v>207590047</v>
      </c>
      <c r="I6552" t="s">
        <v>3601</v>
      </c>
      <c r="J6552" t="s">
        <v>7334</v>
      </c>
      <c r="L6552" t="s">
        <v>5131</v>
      </c>
      <c r="M6552">
        <v>12.5</v>
      </c>
      <c r="N6552">
        <v>18</v>
      </c>
      <c r="O6552">
        <v>10</v>
      </c>
      <c r="S6552" t="b">
        <v>0</v>
      </c>
      <c r="T6552" t="b">
        <v>0</v>
      </c>
      <c r="U6552" t="b">
        <v>0</v>
      </c>
      <c r="V6552">
        <v>35800</v>
      </c>
      <c r="W6552">
        <v>25400</v>
      </c>
      <c r="X6552">
        <v>3.35</v>
      </c>
      <c r="Y6552">
        <v>25700</v>
      </c>
      <c r="Z6552">
        <v>2.2200000000000002</v>
      </c>
    </row>
    <row r="6553" spans="1:26">
      <c r="A6553">
        <v>10093448</v>
      </c>
      <c r="B6553" t="s">
        <v>7158</v>
      </c>
      <c r="C6553" t="s">
        <v>3597</v>
      </c>
      <c r="D6553" t="s">
        <v>3910</v>
      </c>
      <c r="E6553" t="s">
        <v>3915</v>
      </c>
      <c r="F6553" t="s">
        <v>3600</v>
      </c>
      <c r="G6553">
        <v>10093448</v>
      </c>
      <c r="I6553" t="s">
        <v>3601</v>
      </c>
      <c r="J6553" t="s">
        <v>7338</v>
      </c>
      <c r="L6553" t="s">
        <v>7343</v>
      </c>
      <c r="M6553">
        <v>13.5</v>
      </c>
      <c r="N6553">
        <v>19.75</v>
      </c>
      <c r="O6553">
        <v>10</v>
      </c>
      <c r="S6553" t="b">
        <v>0</v>
      </c>
      <c r="T6553" t="b">
        <v>0</v>
      </c>
      <c r="U6553" t="b">
        <v>1</v>
      </c>
      <c r="V6553">
        <v>35000</v>
      </c>
      <c r="W6553">
        <v>25200</v>
      </c>
      <c r="X6553">
        <v>3.18</v>
      </c>
      <c r="Y6553">
        <v>25500</v>
      </c>
      <c r="Z6553">
        <v>2.3199999999999998</v>
      </c>
    </row>
    <row r="6554" spans="1:26">
      <c r="A6554">
        <v>10093460</v>
      </c>
      <c r="B6554" t="s">
        <v>7158</v>
      </c>
      <c r="C6554" t="s">
        <v>3597</v>
      </c>
      <c r="D6554" t="s">
        <v>3910</v>
      </c>
      <c r="E6554" t="s">
        <v>3915</v>
      </c>
      <c r="F6554" t="s">
        <v>3600</v>
      </c>
      <c r="G6554">
        <v>10093460</v>
      </c>
      <c r="I6554" t="s">
        <v>3601</v>
      </c>
      <c r="J6554" t="s">
        <v>7336</v>
      </c>
      <c r="L6554" t="s">
        <v>7343</v>
      </c>
      <c r="M6554">
        <v>13</v>
      </c>
      <c r="N6554">
        <v>18</v>
      </c>
      <c r="O6554">
        <v>10</v>
      </c>
      <c r="S6554" t="b">
        <v>0</v>
      </c>
      <c r="T6554" t="b">
        <v>0</v>
      </c>
      <c r="U6554" t="b">
        <v>0</v>
      </c>
      <c r="V6554">
        <v>35000</v>
      </c>
      <c r="W6554">
        <v>25200</v>
      </c>
      <c r="X6554">
        <v>3.18</v>
      </c>
      <c r="Y6554">
        <v>25500</v>
      </c>
      <c r="Z6554">
        <v>2.3199999999999998</v>
      </c>
    </row>
    <row r="6555" spans="1:26">
      <c r="A6555">
        <v>207590723</v>
      </c>
      <c r="B6555" t="s">
        <v>7158</v>
      </c>
      <c r="C6555" t="s">
        <v>3597</v>
      </c>
      <c r="D6555" t="s">
        <v>3910</v>
      </c>
      <c r="E6555" t="s">
        <v>3915</v>
      </c>
      <c r="F6555" t="s">
        <v>3600</v>
      </c>
      <c r="G6555">
        <v>207590723</v>
      </c>
      <c r="I6555" t="s">
        <v>3601</v>
      </c>
      <c r="J6555" t="s">
        <v>5135</v>
      </c>
      <c r="L6555" t="s">
        <v>7346</v>
      </c>
      <c r="M6555">
        <v>12.5</v>
      </c>
      <c r="N6555">
        <v>18</v>
      </c>
      <c r="O6555">
        <v>10</v>
      </c>
      <c r="S6555" t="b">
        <v>0</v>
      </c>
      <c r="T6555" t="b">
        <v>0</v>
      </c>
      <c r="U6555" t="b">
        <v>0</v>
      </c>
      <c r="V6555">
        <v>47000</v>
      </c>
      <c r="W6555">
        <v>34800</v>
      </c>
      <c r="X6555">
        <v>4.6399999999999997</v>
      </c>
      <c r="Y6555">
        <v>35200</v>
      </c>
      <c r="Z6555">
        <v>2.2000000000000002</v>
      </c>
    </row>
    <row r="6556" spans="1:26">
      <c r="A6556">
        <v>207590722</v>
      </c>
      <c r="B6556" t="s">
        <v>7158</v>
      </c>
      <c r="C6556" t="s">
        <v>3597</v>
      </c>
      <c r="D6556" t="s">
        <v>3910</v>
      </c>
      <c r="E6556" t="s">
        <v>3915</v>
      </c>
      <c r="F6556" t="s">
        <v>3600</v>
      </c>
      <c r="G6556">
        <v>207590722</v>
      </c>
      <c r="I6556" t="s">
        <v>3601</v>
      </c>
      <c r="J6556" t="s">
        <v>7334</v>
      </c>
      <c r="L6556" t="s">
        <v>7345</v>
      </c>
      <c r="M6556">
        <v>12.5</v>
      </c>
      <c r="N6556">
        <v>18</v>
      </c>
      <c r="O6556">
        <v>10</v>
      </c>
      <c r="S6556" t="b">
        <v>0</v>
      </c>
      <c r="T6556" t="b">
        <v>0</v>
      </c>
      <c r="U6556" t="b">
        <v>0</v>
      </c>
      <c r="V6556">
        <v>35800</v>
      </c>
      <c r="W6556">
        <v>25000</v>
      </c>
      <c r="X6556">
        <v>3.33</v>
      </c>
      <c r="Y6556">
        <v>25000</v>
      </c>
      <c r="Z6556">
        <v>2.21</v>
      </c>
    </row>
    <row r="6557" spans="1:26">
      <c r="A6557">
        <v>10153438</v>
      </c>
      <c r="B6557" t="s">
        <v>7158</v>
      </c>
      <c r="C6557" t="s">
        <v>3597</v>
      </c>
      <c r="D6557" t="s">
        <v>3910</v>
      </c>
      <c r="E6557" t="s">
        <v>3915</v>
      </c>
      <c r="F6557" t="s">
        <v>3600</v>
      </c>
      <c r="G6557">
        <v>10153438</v>
      </c>
      <c r="I6557" t="s">
        <v>3601</v>
      </c>
      <c r="J6557" t="s">
        <v>7338</v>
      </c>
      <c r="L6557" t="s">
        <v>7337</v>
      </c>
      <c r="M6557">
        <v>12.5</v>
      </c>
      <c r="N6557">
        <v>19.5</v>
      </c>
      <c r="O6557">
        <v>9.6</v>
      </c>
      <c r="S6557" t="b">
        <v>0</v>
      </c>
      <c r="T6557" t="b">
        <v>0</v>
      </c>
      <c r="U6557" t="b">
        <v>0</v>
      </c>
      <c r="V6557">
        <v>34000</v>
      </c>
      <c r="W6557">
        <v>26200</v>
      </c>
      <c r="X6557">
        <v>3.46</v>
      </c>
      <c r="Y6557">
        <v>26200</v>
      </c>
      <c r="Z6557">
        <v>2.2200000000000002</v>
      </c>
    </row>
    <row r="6558" spans="1:26">
      <c r="A6558">
        <v>207590062</v>
      </c>
      <c r="B6558" t="s">
        <v>7158</v>
      </c>
      <c r="C6558" t="s">
        <v>3597</v>
      </c>
      <c r="D6558" t="s">
        <v>3910</v>
      </c>
      <c r="E6558" t="s">
        <v>3915</v>
      </c>
      <c r="F6558" t="s">
        <v>3600</v>
      </c>
      <c r="G6558">
        <v>207590062</v>
      </c>
      <c r="I6558" t="s">
        <v>3601</v>
      </c>
      <c r="J6558" t="s">
        <v>7344</v>
      </c>
      <c r="L6558" t="s">
        <v>5119</v>
      </c>
      <c r="M6558">
        <v>12.5</v>
      </c>
      <c r="N6558">
        <v>19</v>
      </c>
      <c r="O6558">
        <v>9.6</v>
      </c>
      <c r="S6558" t="b">
        <v>0</v>
      </c>
      <c r="T6558" t="b">
        <v>0</v>
      </c>
      <c r="U6558" t="b">
        <v>1</v>
      </c>
      <c r="V6558">
        <v>54500</v>
      </c>
      <c r="W6558">
        <v>50000</v>
      </c>
      <c r="X6558">
        <v>2.15</v>
      </c>
      <c r="Y6558">
        <v>51600</v>
      </c>
      <c r="Z6558">
        <v>2.15</v>
      </c>
    </row>
    <row r="6559" spans="1:26">
      <c r="A6559">
        <v>10153448</v>
      </c>
      <c r="B6559" t="s">
        <v>7158</v>
      </c>
      <c r="C6559" t="s">
        <v>3597</v>
      </c>
      <c r="D6559" t="s">
        <v>3910</v>
      </c>
      <c r="E6559" t="s">
        <v>3915</v>
      </c>
      <c r="F6559" t="s">
        <v>3600</v>
      </c>
      <c r="G6559">
        <v>10153448</v>
      </c>
      <c r="I6559" t="s">
        <v>3601</v>
      </c>
      <c r="J6559" t="s">
        <v>7341</v>
      </c>
      <c r="L6559" t="s">
        <v>5119</v>
      </c>
      <c r="M6559">
        <v>12.5</v>
      </c>
      <c r="N6559">
        <v>19</v>
      </c>
      <c r="O6559">
        <v>9.6</v>
      </c>
      <c r="S6559" t="b">
        <v>0</v>
      </c>
      <c r="T6559" t="b">
        <v>0</v>
      </c>
      <c r="U6559" t="b">
        <v>0</v>
      </c>
      <c r="V6559">
        <v>54500</v>
      </c>
      <c r="W6559">
        <v>50000</v>
      </c>
      <c r="X6559">
        <v>2.15</v>
      </c>
      <c r="Y6559">
        <v>51600</v>
      </c>
      <c r="Z6559">
        <v>2.15</v>
      </c>
    </row>
    <row r="6560" spans="1:26">
      <c r="A6560">
        <v>10093457</v>
      </c>
      <c r="B6560" t="s">
        <v>7158</v>
      </c>
      <c r="C6560" t="s">
        <v>3597</v>
      </c>
      <c r="D6560" t="s">
        <v>3910</v>
      </c>
      <c r="E6560" t="s">
        <v>3915</v>
      </c>
      <c r="F6560" t="s">
        <v>3600</v>
      </c>
      <c r="G6560">
        <v>10093457</v>
      </c>
      <c r="I6560" t="s">
        <v>3601</v>
      </c>
      <c r="J6560" t="s">
        <v>7342</v>
      </c>
      <c r="L6560" t="s">
        <v>7343</v>
      </c>
      <c r="M6560">
        <v>13</v>
      </c>
      <c r="N6560">
        <v>18</v>
      </c>
      <c r="O6560">
        <v>10</v>
      </c>
      <c r="S6560" t="b">
        <v>0</v>
      </c>
      <c r="T6560" t="b">
        <v>0</v>
      </c>
      <c r="U6560" t="b">
        <v>0</v>
      </c>
      <c r="V6560">
        <v>35000</v>
      </c>
      <c r="W6560">
        <v>25200</v>
      </c>
      <c r="X6560">
        <v>3.24</v>
      </c>
      <c r="Y6560">
        <v>25400</v>
      </c>
      <c r="Z6560">
        <v>2.2799999999999998</v>
      </c>
    </row>
    <row r="6561" spans="1:26">
      <c r="A6561">
        <v>10153450</v>
      </c>
      <c r="B6561" t="s">
        <v>7158</v>
      </c>
      <c r="C6561" t="s">
        <v>3597</v>
      </c>
      <c r="D6561" t="s">
        <v>3910</v>
      </c>
      <c r="E6561" t="s">
        <v>3915</v>
      </c>
      <c r="F6561" t="s">
        <v>3600</v>
      </c>
      <c r="G6561">
        <v>10153450</v>
      </c>
      <c r="I6561" t="s">
        <v>3601</v>
      </c>
      <c r="J6561" t="s">
        <v>7341</v>
      </c>
      <c r="L6561" t="s">
        <v>5125</v>
      </c>
      <c r="M6561">
        <v>12.25</v>
      </c>
      <c r="N6561">
        <v>18.25</v>
      </c>
      <c r="O6561">
        <v>10</v>
      </c>
      <c r="S6561" t="b">
        <v>0</v>
      </c>
      <c r="T6561" t="b">
        <v>0</v>
      </c>
      <c r="U6561" t="b">
        <v>0</v>
      </c>
      <c r="V6561">
        <v>53000</v>
      </c>
      <c r="W6561">
        <v>49500</v>
      </c>
      <c r="X6561">
        <v>2.15</v>
      </c>
      <c r="Y6561">
        <v>51100</v>
      </c>
      <c r="Z6561">
        <v>2.15</v>
      </c>
    </row>
    <row r="6562" spans="1:26">
      <c r="A6562">
        <v>10153472</v>
      </c>
      <c r="B6562" t="s">
        <v>7158</v>
      </c>
      <c r="C6562" t="s">
        <v>3597</v>
      </c>
      <c r="D6562" t="s">
        <v>3910</v>
      </c>
      <c r="E6562" t="s">
        <v>3915</v>
      </c>
      <c r="F6562" t="s">
        <v>3600</v>
      </c>
      <c r="G6562">
        <v>10153472</v>
      </c>
      <c r="I6562" t="s">
        <v>3601</v>
      </c>
      <c r="J6562" t="s">
        <v>7326</v>
      </c>
      <c r="L6562" t="s">
        <v>5119</v>
      </c>
      <c r="M6562">
        <v>12.2</v>
      </c>
      <c r="N6562">
        <v>18</v>
      </c>
      <c r="O6562">
        <v>9</v>
      </c>
      <c r="S6562" t="b">
        <v>0</v>
      </c>
      <c r="T6562" t="b">
        <v>0</v>
      </c>
      <c r="U6562" t="b">
        <v>0</v>
      </c>
      <c r="V6562">
        <v>55000</v>
      </c>
      <c r="W6562">
        <v>49000</v>
      </c>
      <c r="X6562">
        <v>2.17</v>
      </c>
      <c r="Y6562">
        <v>49900</v>
      </c>
      <c r="Z6562">
        <v>2.17</v>
      </c>
    </row>
    <row r="6563" spans="1:26">
      <c r="A6563">
        <v>10153474</v>
      </c>
      <c r="B6563" t="s">
        <v>7158</v>
      </c>
      <c r="C6563" t="s">
        <v>3597</v>
      </c>
      <c r="D6563" t="s">
        <v>3910</v>
      </c>
      <c r="E6563" t="s">
        <v>3915</v>
      </c>
      <c r="F6563" t="s">
        <v>3600</v>
      </c>
      <c r="G6563">
        <v>10153474</v>
      </c>
      <c r="I6563" t="s">
        <v>3601</v>
      </c>
      <c r="J6563" t="s">
        <v>7326</v>
      </c>
      <c r="L6563" t="s">
        <v>5125</v>
      </c>
      <c r="M6563">
        <v>11.8</v>
      </c>
      <c r="N6563">
        <v>18</v>
      </c>
      <c r="O6563">
        <v>9.6</v>
      </c>
      <c r="S6563" t="b">
        <v>0</v>
      </c>
      <c r="T6563" t="b">
        <v>0</v>
      </c>
      <c r="U6563" t="b">
        <v>0</v>
      </c>
      <c r="V6563">
        <v>53000</v>
      </c>
      <c r="W6563">
        <v>48500</v>
      </c>
      <c r="X6563">
        <v>2.15</v>
      </c>
      <c r="Y6563">
        <v>49300</v>
      </c>
      <c r="Z6563">
        <v>2.15</v>
      </c>
    </row>
    <row r="6564" spans="1:26">
      <c r="A6564">
        <v>207590076</v>
      </c>
      <c r="B6564" t="s">
        <v>7158</v>
      </c>
      <c r="C6564" t="s">
        <v>3597</v>
      </c>
      <c r="D6564" t="s">
        <v>3910</v>
      </c>
      <c r="E6564" t="s">
        <v>3915</v>
      </c>
      <c r="F6564" t="s">
        <v>3600</v>
      </c>
      <c r="G6564">
        <v>207590076</v>
      </c>
      <c r="I6564" t="s">
        <v>3601</v>
      </c>
      <c r="J6564" t="s">
        <v>7340</v>
      </c>
      <c r="L6564" t="s">
        <v>5119</v>
      </c>
      <c r="M6564">
        <v>12.2</v>
      </c>
      <c r="N6564">
        <v>18</v>
      </c>
      <c r="O6564">
        <v>9</v>
      </c>
      <c r="S6564" t="b">
        <v>0</v>
      </c>
      <c r="T6564" t="b">
        <v>0</v>
      </c>
      <c r="U6564" t="b">
        <v>1</v>
      </c>
      <c r="V6564">
        <v>55000</v>
      </c>
      <c r="W6564">
        <v>49000</v>
      </c>
      <c r="X6564">
        <v>2.17</v>
      </c>
      <c r="Y6564">
        <v>49900</v>
      </c>
      <c r="Z6564">
        <v>2.17</v>
      </c>
    </row>
    <row r="6565" spans="1:26">
      <c r="A6565">
        <v>10093461</v>
      </c>
      <c r="B6565" t="s">
        <v>7158</v>
      </c>
      <c r="C6565" t="s">
        <v>3597</v>
      </c>
      <c r="D6565" t="s">
        <v>3910</v>
      </c>
      <c r="E6565" t="s">
        <v>3915</v>
      </c>
      <c r="F6565" t="s">
        <v>3600</v>
      </c>
      <c r="G6565">
        <v>10093461</v>
      </c>
      <c r="I6565" t="s">
        <v>3601</v>
      </c>
      <c r="J6565" t="s">
        <v>7336</v>
      </c>
      <c r="L6565" t="s">
        <v>5131</v>
      </c>
      <c r="M6565">
        <v>13</v>
      </c>
      <c r="N6565">
        <v>18</v>
      </c>
      <c r="O6565">
        <v>9.6</v>
      </c>
      <c r="S6565" t="b">
        <v>0</v>
      </c>
      <c r="T6565" t="b">
        <v>0</v>
      </c>
      <c r="U6565" t="b">
        <v>0</v>
      </c>
      <c r="V6565">
        <v>35400</v>
      </c>
      <c r="W6565">
        <v>25000</v>
      </c>
      <c r="X6565">
        <v>3.3</v>
      </c>
      <c r="Y6565">
        <v>25200</v>
      </c>
      <c r="Z6565">
        <v>2.2200000000000002</v>
      </c>
    </row>
    <row r="6566" spans="1:26">
      <c r="A6566">
        <v>207590041</v>
      </c>
      <c r="B6566" t="s">
        <v>7158</v>
      </c>
      <c r="C6566" t="s">
        <v>3597</v>
      </c>
      <c r="D6566" t="s">
        <v>3910</v>
      </c>
      <c r="E6566" t="s">
        <v>3915</v>
      </c>
      <c r="F6566" t="s">
        <v>3600</v>
      </c>
      <c r="G6566">
        <v>207590041</v>
      </c>
      <c r="I6566" t="s">
        <v>3601</v>
      </c>
      <c r="J6566" t="s">
        <v>7339</v>
      </c>
      <c r="L6566" t="s">
        <v>5131</v>
      </c>
      <c r="M6566">
        <v>13.5</v>
      </c>
      <c r="N6566">
        <v>21</v>
      </c>
      <c r="O6566">
        <v>10</v>
      </c>
      <c r="S6566" t="b">
        <v>0</v>
      </c>
      <c r="T6566" t="b">
        <v>0</v>
      </c>
      <c r="U6566" t="b">
        <v>0</v>
      </c>
      <c r="V6566">
        <v>35600</v>
      </c>
      <c r="W6566">
        <v>24800</v>
      </c>
      <c r="X6566">
        <v>3.3</v>
      </c>
      <c r="Y6566">
        <v>25200</v>
      </c>
      <c r="Z6566">
        <v>2.2000000000000002</v>
      </c>
    </row>
    <row r="6567" spans="1:26">
      <c r="A6567">
        <v>10093449</v>
      </c>
      <c r="B6567" t="s">
        <v>7158</v>
      </c>
      <c r="C6567" t="s">
        <v>3597</v>
      </c>
      <c r="D6567" t="s">
        <v>3910</v>
      </c>
      <c r="E6567" t="s">
        <v>3915</v>
      </c>
      <c r="F6567" t="s">
        <v>3600</v>
      </c>
      <c r="G6567">
        <v>10093449</v>
      </c>
      <c r="I6567" t="s">
        <v>3601</v>
      </c>
      <c r="J6567" t="s">
        <v>7338</v>
      </c>
      <c r="L6567" t="s">
        <v>5131</v>
      </c>
      <c r="M6567">
        <v>13.5</v>
      </c>
      <c r="N6567">
        <v>21</v>
      </c>
      <c r="O6567">
        <v>10</v>
      </c>
      <c r="S6567" t="b">
        <v>0</v>
      </c>
      <c r="T6567" t="b">
        <v>0</v>
      </c>
      <c r="U6567" t="b">
        <v>0</v>
      </c>
      <c r="V6567">
        <v>35600</v>
      </c>
      <c r="W6567">
        <v>24800</v>
      </c>
      <c r="X6567">
        <v>3.3</v>
      </c>
      <c r="Y6567">
        <v>25200</v>
      </c>
      <c r="Z6567">
        <v>2.2000000000000002</v>
      </c>
    </row>
    <row r="6568" spans="1:26">
      <c r="A6568">
        <v>10153457</v>
      </c>
      <c r="B6568" t="s">
        <v>7158</v>
      </c>
      <c r="C6568" t="s">
        <v>3597</v>
      </c>
      <c r="D6568" t="s">
        <v>3910</v>
      </c>
      <c r="E6568" t="s">
        <v>3915</v>
      </c>
      <c r="F6568" t="s">
        <v>3600</v>
      </c>
      <c r="G6568">
        <v>10153457</v>
      </c>
      <c r="I6568" t="s">
        <v>3601</v>
      </c>
      <c r="J6568" t="s">
        <v>7336</v>
      </c>
      <c r="L6568" t="s">
        <v>7337</v>
      </c>
      <c r="M6568">
        <v>12.5</v>
      </c>
      <c r="N6568">
        <v>18</v>
      </c>
      <c r="O6568">
        <v>9.75</v>
      </c>
      <c r="S6568" t="b">
        <v>0</v>
      </c>
      <c r="T6568" t="b">
        <v>0</v>
      </c>
      <c r="U6568" t="b">
        <v>0</v>
      </c>
      <c r="V6568">
        <v>34000</v>
      </c>
      <c r="W6568">
        <v>26000</v>
      </c>
      <c r="X6568">
        <v>3.46</v>
      </c>
      <c r="Y6568">
        <v>26000</v>
      </c>
      <c r="Z6568">
        <v>2.2000000000000002</v>
      </c>
    </row>
    <row r="6569" spans="1:26">
      <c r="A6569">
        <v>207590721</v>
      </c>
      <c r="B6569" t="s">
        <v>7158</v>
      </c>
      <c r="C6569" t="s">
        <v>3597</v>
      </c>
      <c r="D6569" t="s">
        <v>3910</v>
      </c>
      <c r="E6569" t="s">
        <v>3915</v>
      </c>
      <c r="F6569" t="s">
        <v>3600</v>
      </c>
      <c r="G6569">
        <v>207590721</v>
      </c>
      <c r="I6569" t="s">
        <v>3601</v>
      </c>
      <c r="J6569" t="s">
        <v>7334</v>
      </c>
      <c r="L6569" t="s">
        <v>7335</v>
      </c>
      <c r="M6569">
        <v>13</v>
      </c>
      <c r="N6569">
        <v>18</v>
      </c>
      <c r="O6569">
        <v>10</v>
      </c>
      <c r="S6569" t="b">
        <v>0</v>
      </c>
      <c r="T6569" t="b">
        <v>0</v>
      </c>
      <c r="U6569" t="b">
        <v>0</v>
      </c>
      <c r="V6569">
        <v>35000</v>
      </c>
      <c r="W6569">
        <v>24800</v>
      </c>
      <c r="X6569">
        <v>3.3</v>
      </c>
      <c r="Y6569">
        <v>25100</v>
      </c>
      <c r="Z6569">
        <v>2.2000000000000002</v>
      </c>
    </row>
    <row r="6570" spans="1:26">
      <c r="A6570">
        <v>7151533</v>
      </c>
      <c r="B6570" t="s">
        <v>7158</v>
      </c>
      <c r="C6570" t="s">
        <v>3597</v>
      </c>
      <c r="D6570" t="s">
        <v>3910</v>
      </c>
      <c r="E6570" t="s">
        <v>3911</v>
      </c>
      <c r="F6570" t="s">
        <v>3621</v>
      </c>
      <c r="G6570">
        <v>7151533</v>
      </c>
      <c r="I6570" t="s">
        <v>3622</v>
      </c>
      <c r="J6570" t="s">
        <v>7332</v>
      </c>
      <c r="K6570" t="s">
        <v>3624</v>
      </c>
      <c r="L6570" t="s">
        <v>7333</v>
      </c>
      <c r="M6570">
        <v>13</v>
      </c>
      <c r="N6570">
        <v>25</v>
      </c>
      <c r="O6570">
        <v>10</v>
      </c>
      <c r="S6570" t="b">
        <v>0</v>
      </c>
      <c r="T6570" t="b">
        <v>0</v>
      </c>
      <c r="U6570" t="b">
        <v>0</v>
      </c>
      <c r="V6570">
        <v>12000</v>
      </c>
      <c r="W6570">
        <v>8000</v>
      </c>
      <c r="X6570">
        <v>3.13</v>
      </c>
      <c r="Y6570">
        <v>8700</v>
      </c>
      <c r="Z6570">
        <v>2.52</v>
      </c>
    </row>
    <row r="6571" spans="1:26">
      <c r="A6571">
        <v>7151532</v>
      </c>
      <c r="B6571" t="s">
        <v>7158</v>
      </c>
      <c r="C6571" t="s">
        <v>3597</v>
      </c>
      <c r="D6571" t="s">
        <v>3910</v>
      </c>
      <c r="E6571" t="s">
        <v>3915</v>
      </c>
      <c r="F6571" t="s">
        <v>3621</v>
      </c>
      <c r="G6571">
        <v>7151532</v>
      </c>
      <c r="I6571" t="s">
        <v>3622</v>
      </c>
      <c r="J6571" t="s">
        <v>7332</v>
      </c>
      <c r="K6571" t="s">
        <v>3624</v>
      </c>
      <c r="L6571" t="s">
        <v>7333</v>
      </c>
      <c r="M6571">
        <v>13</v>
      </c>
      <c r="N6571">
        <v>25</v>
      </c>
      <c r="O6571">
        <v>10</v>
      </c>
      <c r="S6571" t="b">
        <v>0</v>
      </c>
      <c r="T6571" t="b">
        <v>0</v>
      </c>
      <c r="U6571" t="b">
        <v>0</v>
      </c>
      <c r="V6571">
        <v>12000</v>
      </c>
      <c r="W6571">
        <v>8000</v>
      </c>
      <c r="X6571">
        <v>3.13</v>
      </c>
      <c r="Y6571">
        <v>8700</v>
      </c>
      <c r="Z6571">
        <v>2.52</v>
      </c>
    </row>
    <row r="6572" spans="1:26">
      <c r="A6572">
        <v>207642985</v>
      </c>
      <c r="B6572" t="s">
        <v>7158</v>
      </c>
      <c r="C6572" t="s">
        <v>3597</v>
      </c>
      <c r="D6572" t="s">
        <v>3910</v>
      </c>
      <c r="E6572" t="s">
        <v>4435</v>
      </c>
      <c r="F6572" t="s">
        <v>3849</v>
      </c>
      <c r="G6572">
        <v>207642985</v>
      </c>
      <c r="I6572" t="s">
        <v>3622</v>
      </c>
      <c r="J6572" t="s">
        <v>7330</v>
      </c>
      <c r="K6572" t="s">
        <v>3624</v>
      </c>
      <c r="L6572" t="s">
        <v>7331</v>
      </c>
      <c r="M6572">
        <v>13</v>
      </c>
      <c r="N6572">
        <v>23</v>
      </c>
      <c r="O6572">
        <v>11</v>
      </c>
      <c r="S6572" t="b">
        <v>0</v>
      </c>
      <c r="T6572" t="b">
        <v>0</v>
      </c>
      <c r="U6572" t="b">
        <v>0</v>
      </c>
      <c r="V6572">
        <v>12000</v>
      </c>
      <c r="W6572">
        <v>7700</v>
      </c>
      <c r="X6572">
        <v>2.59</v>
      </c>
      <c r="Y6572">
        <v>10500</v>
      </c>
      <c r="Z6572">
        <v>2.46</v>
      </c>
    </row>
    <row r="6573" spans="1:26">
      <c r="A6573">
        <v>207642986</v>
      </c>
      <c r="B6573" t="s">
        <v>7158</v>
      </c>
      <c r="C6573" t="s">
        <v>3597</v>
      </c>
      <c r="D6573" t="s">
        <v>3910</v>
      </c>
      <c r="E6573" t="s">
        <v>4426</v>
      </c>
      <c r="F6573" t="s">
        <v>3849</v>
      </c>
      <c r="G6573">
        <v>207642986</v>
      </c>
      <c r="I6573" t="s">
        <v>3622</v>
      </c>
      <c r="J6573" t="s">
        <v>7330</v>
      </c>
      <c r="K6573" t="s">
        <v>3624</v>
      </c>
      <c r="L6573" t="s">
        <v>7331</v>
      </c>
      <c r="M6573">
        <v>13</v>
      </c>
      <c r="N6573">
        <v>23</v>
      </c>
      <c r="O6573">
        <v>11</v>
      </c>
      <c r="S6573" t="b">
        <v>0</v>
      </c>
      <c r="T6573" t="b">
        <v>0</v>
      </c>
      <c r="U6573" t="b">
        <v>0</v>
      </c>
      <c r="V6573">
        <v>12000</v>
      </c>
      <c r="W6573">
        <v>7700</v>
      </c>
      <c r="X6573">
        <v>2.59</v>
      </c>
      <c r="Y6573">
        <v>10500</v>
      </c>
      <c r="Z6573">
        <v>2.46</v>
      </c>
    </row>
    <row r="6574" spans="1:26">
      <c r="A6574">
        <v>207629148</v>
      </c>
      <c r="B6574" t="s">
        <v>7158</v>
      </c>
      <c r="C6574" t="s">
        <v>3597</v>
      </c>
      <c r="D6574" t="s">
        <v>3910</v>
      </c>
      <c r="E6574" t="s">
        <v>3915</v>
      </c>
      <c r="F6574" t="s">
        <v>3849</v>
      </c>
      <c r="G6574">
        <v>207629148</v>
      </c>
      <c r="I6574" t="s">
        <v>3622</v>
      </c>
      <c r="J6574" t="s">
        <v>7328</v>
      </c>
      <c r="K6574" t="s">
        <v>3624</v>
      </c>
      <c r="L6574" t="s">
        <v>7329</v>
      </c>
      <c r="M6574">
        <v>9.1999999999999993</v>
      </c>
      <c r="N6574">
        <v>18</v>
      </c>
      <c r="O6574">
        <v>10</v>
      </c>
      <c r="S6574" t="b">
        <v>0</v>
      </c>
      <c r="T6574" t="b">
        <v>0</v>
      </c>
      <c r="U6574" t="b">
        <v>0</v>
      </c>
      <c r="V6574">
        <v>33600</v>
      </c>
      <c r="W6574">
        <v>22600</v>
      </c>
      <c r="X6574">
        <v>2.5</v>
      </c>
      <c r="Y6574">
        <v>23800</v>
      </c>
      <c r="Z6574">
        <v>2.4900000000000002</v>
      </c>
    </row>
    <row r="6575" spans="1:26">
      <c r="A6575">
        <v>207629147</v>
      </c>
      <c r="B6575" t="s">
        <v>7158</v>
      </c>
      <c r="C6575" t="s">
        <v>3597</v>
      </c>
      <c r="D6575" t="s">
        <v>3910</v>
      </c>
      <c r="E6575" t="s">
        <v>3911</v>
      </c>
      <c r="F6575" t="s">
        <v>3849</v>
      </c>
      <c r="G6575">
        <v>207629147</v>
      </c>
      <c r="I6575" t="s">
        <v>3622</v>
      </c>
      <c r="J6575" t="s">
        <v>7328</v>
      </c>
      <c r="K6575" t="s">
        <v>3624</v>
      </c>
      <c r="L6575" t="s">
        <v>7329</v>
      </c>
      <c r="M6575">
        <v>9.1999999999999993</v>
      </c>
      <c r="N6575">
        <v>18</v>
      </c>
      <c r="O6575">
        <v>10</v>
      </c>
      <c r="S6575" t="b">
        <v>0</v>
      </c>
      <c r="T6575" t="b">
        <v>0</v>
      </c>
      <c r="U6575" t="b">
        <v>0</v>
      </c>
      <c r="V6575">
        <v>33600</v>
      </c>
      <c r="W6575">
        <v>22600</v>
      </c>
      <c r="X6575">
        <v>2.5</v>
      </c>
      <c r="Y6575">
        <v>23800</v>
      </c>
      <c r="Z6575">
        <v>2.4900000000000002</v>
      </c>
    </row>
    <row r="6576" spans="1:26">
      <c r="A6576">
        <v>10153740</v>
      </c>
      <c r="B6576" t="s">
        <v>7158</v>
      </c>
      <c r="C6576" t="s">
        <v>3597</v>
      </c>
      <c r="D6576" t="s">
        <v>3910</v>
      </c>
      <c r="E6576" t="s">
        <v>3911</v>
      </c>
      <c r="F6576" t="s">
        <v>3600</v>
      </c>
      <c r="G6576">
        <v>10153740</v>
      </c>
      <c r="I6576" t="s">
        <v>3601</v>
      </c>
      <c r="J6576" t="s">
        <v>7327</v>
      </c>
      <c r="L6576" t="s">
        <v>5124</v>
      </c>
      <c r="M6576">
        <v>12.5</v>
      </c>
      <c r="N6576">
        <v>18</v>
      </c>
      <c r="O6576">
        <v>10</v>
      </c>
      <c r="S6576" t="b">
        <v>0</v>
      </c>
      <c r="T6576" t="b">
        <v>0</v>
      </c>
      <c r="U6576" t="b">
        <v>0</v>
      </c>
      <c r="V6576">
        <v>53500</v>
      </c>
      <c r="W6576">
        <v>49500</v>
      </c>
      <c r="X6576">
        <v>2.2000000000000002</v>
      </c>
      <c r="Y6576">
        <v>51100</v>
      </c>
      <c r="Z6576">
        <v>2.2000000000000002</v>
      </c>
    </row>
    <row r="6577" spans="1:26">
      <c r="A6577">
        <v>10153473</v>
      </c>
      <c r="B6577" t="s">
        <v>7158</v>
      </c>
      <c r="C6577" t="s">
        <v>3597</v>
      </c>
      <c r="D6577" t="s">
        <v>3910</v>
      </c>
      <c r="E6577" t="s">
        <v>3915</v>
      </c>
      <c r="F6577" t="s">
        <v>3600</v>
      </c>
      <c r="G6577">
        <v>10153473</v>
      </c>
      <c r="I6577" t="s">
        <v>3601</v>
      </c>
      <c r="J6577" t="s">
        <v>7326</v>
      </c>
      <c r="L6577" t="s">
        <v>5124</v>
      </c>
      <c r="M6577">
        <v>12.5</v>
      </c>
      <c r="N6577">
        <v>18</v>
      </c>
      <c r="O6577">
        <v>10</v>
      </c>
      <c r="S6577" t="b">
        <v>0</v>
      </c>
      <c r="T6577" t="b">
        <v>0</v>
      </c>
      <c r="U6577" t="b">
        <v>0</v>
      </c>
      <c r="V6577">
        <v>53500</v>
      </c>
      <c r="W6577">
        <v>49500</v>
      </c>
      <c r="X6577">
        <v>2.2000000000000002</v>
      </c>
      <c r="Y6577">
        <v>51100</v>
      </c>
      <c r="Z6577">
        <v>2.2000000000000002</v>
      </c>
    </row>
    <row r="6578" spans="1:26">
      <c r="A6578">
        <v>201953305</v>
      </c>
      <c r="B6578" t="s">
        <v>7158</v>
      </c>
      <c r="C6578" t="s">
        <v>3597</v>
      </c>
      <c r="D6578" t="s">
        <v>3698</v>
      </c>
      <c r="E6578" t="s">
        <v>3944</v>
      </c>
      <c r="F6578" t="s">
        <v>3600</v>
      </c>
      <c r="G6578">
        <v>201953305</v>
      </c>
      <c r="I6578" t="s">
        <v>3601</v>
      </c>
      <c r="J6578" t="s">
        <v>7323</v>
      </c>
      <c r="L6578" t="s">
        <v>7296</v>
      </c>
      <c r="M6578">
        <v>13.5</v>
      </c>
      <c r="N6578">
        <v>20</v>
      </c>
      <c r="O6578">
        <v>10</v>
      </c>
      <c r="S6578" t="b">
        <v>0</v>
      </c>
      <c r="T6578" t="b">
        <v>0</v>
      </c>
      <c r="U6578" t="b">
        <v>0</v>
      </c>
      <c r="V6578">
        <v>34800</v>
      </c>
      <c r="W6578">
        <v>21400</v>
      </c>
      <c r="X6578">
        <v>2.5099999999999998</v>
      </c>
      <c r="Y6578">
        <v>21400</v>
      </c>
      <c r="Z6578">
        <v>2.5099999999999998</v>
      </c>
    </row>
    <row r="6579" spans="1:26">
      <c r="A6579">
        <v>201842142</v>
      </c>
      <c r="B6579" t="s">
        <v>7158</v>
      </c>
      <c r="C6579" t="s">
        <v>3597</v>
      </c>
      <c r="D6579" t="s">
        <v>3698</v>
      </c>
      <c r="E6579" t="s">
        <v>3944</v>
      </c>
      <c r="F6579" t="s">
        <v>3600</v>
      </c>
      <c r="G6579">
        <v>201842142</v>
      </c>
      <c r="I6579" t="s">
        <v>3601</v>
      </c>
      <c r="J6579" t="s">
        <v>7321</v>
      </c>
      <c r="L6579" t="s">
        <v>7322</v>
      </c>
      <c r="M6579">
        <v>14</v>
      </c>
      <c r="N6579">
        <v>20</v>
      </c>
      <c r="O6579">
        <v>10</v>
      </c>
      <c r="S6579" t="b">
        <v>0</v>
      </c>
      <c r="T6579" t="b">
        <v>0</v>
      </c>
      <c r="U6579" t="b">
        <v>0</v>
      </c>
      <c r="V6579">
        <v>23000</v>
      </c>
      <c r="W6579">
        <v>13600</v>
      </c>
      <c r="X6579">
        <v>2.46</v>
      </c>
      <c r="Y6579">
        <v>13600</v>
      </c>
      <c r="Z6579">
        <v>2.46</v>
      </c>
    </row>
    <row r="6580" spans="1:26">
      <c r="A6580">
        <v>201842143</v>
      </c>
      <c r="B6580" t="s">
        <v>7158</v>
      </c>
      <c r="C6580" t="s">
        <v>3597</v>
      </c>
      <c r="D6580" t="s">
        <v>3698</v>
      </c>
      <c r="E6580" t="s">
        <v>3944</v>
      </c>
      <c r="F6580" t="s">
        <v>3600</v>
      </c>
      <c r="G6580">
        <v>201842143</v>
      </c>
      <c r="I6580" t="s">
        <v>3601</v>
      </c>
      <c r="J6580" t="s">
        <v>7321</v>
      </c>
      <c r="L6580" t="s">
        <v>7300</v>
      </c>
      <c r="M6580">
        <v>14</v>
      </c>
      <c r="N6580">
        <v>19</v>
      </c>
      <c r="O6580">
        <v>10</v>
      </c>
      <c r="S6580" t="b">
        <v>0</v>
      </c>
      <c r="T6580" t="b">
        <v>0</v>
      </c>
      <c r="U6580" t="b">
        <v>0</v>
      </c>
      <c r="V6580">
        <v>23200</v>
      </c>
      <c r="W6580">
        <v>14000</v>
      </c>
      <c r="X6580">
        <v>2.5299999999999998</v>
      </c>
      <c r="Y6580">
        <v>14000</v>
      </c>
      <c r="Z6580">
        <v>2.5299999999999998</v>
      </c>
    </row>
    <row r="6581" spans="1:26">
      <c r="A6581">
        <v>201842144</v>
      </c>
      <c r="B6581" t="s">
        <v>7158</v>
      </c>
      <c r="C6581" t="s">
        <v>3597</v>
      </c>
      <c r="D6581" t="s">
        <v>3698</v>
      </c>
      <c r="E6581" t="s">
        <v>3944</v>
      </c>
      <c r="F6581" t="s">
        <v>3600</v>
      </c>
      <c r="G6581">
        <v>201842144</v>
      </c>
      <c r="I6581" t="s">
        <v>3601</v>
      </c>
      <c r="J6581" t="s">
        <v>7320</v>
      </c>
      <c r="K6581" t="s">
        <v>3688</v>
      </c>
      <c r="L6581" t="s">
        <v>7298</v>
      </c>
      <c r="M6581">
        <v>12.5</v>
      </c>
      <c r="N6581">
        <v>19</v>
      </c>
      <c r="O6581">
        <v>9.6</v>
      </c>
      <c r="S6581" t="b">
        <v>0</v>
      </c>
      <c r="T6581" t="b">
        <v>0</v>
      </c>
      <c r="U6581" t="b">
        <v>0</v>
      </c>
      <c r="V6581">
        <v>48000</v>
      </c>
      <c r="W6581">
        <v>26400</v>
      </c>
      <c r="X6581">
        <v>2.34</v>
      </c>
      <c r="Y6581">
        <v>26400</v>
      </c>
      <c r="Z6581">
        <v>2.34</v>
      </c>
    </row>
    <row r="6582" spans="1:26">
      <c r="A6582">
        <v>201842145</v>
      </c>
      <c r="B6582" t="s">
        <v>7158</v>
      </c>
      <c r="C6582" t="s">
        <v>3597</v>
      </c>
      <c r="D6582" t="s">
        <v>3698</v>
      </c>
      <c r="E6582" t="s">
        <v>3944</v>
      </c>
      <c r="F6582" t="s">
        <v>3600</v>
      </c>
      <c r="G6582">
        <v>201842145</v>
      </c>
      <c r="I6582" t="s">
        <v>3601</v>
      </c>
      <c r="J6582" t="s">
        <v>7319</v>
      </c>
      <c r="K6582" t="s">
        <v>3688</v>
      </c>
      <c r="L6582" t="s">
        <v>7298</v>
      </c>
      <c r="M6582">
        <v>12.5</v>
      </c>
      <c r="N6582">
        <v>19</v>
      </c>
      <c r="O6582">
        <v>9.6</v>
      </c>
      <c r="S6582" t="b">
        <v>0</v>
      </c>
      <c r="T6582" t="b">
        <v>0</v>
      </c>
      <c r="U6582" t="b">
        <v>1</v>
      </c>
      <c r="V6582">
        <v>56500</v>
      </c>
      <c r="W6582">
        <v>36200</v>
      </c>
      <c r="X6582">
        <v>2.5</v>
      </c>
      <c r="Y6582">
        <v>36200</v>
      </c>
      <c r="Z6582">
        <v>2.5</v>
      </c>
    </row>
    <row r="6583" spans="1:26">
      <c r="A6583">
        <v>201953308</v>
      </c>
      <c r="B6583" t="s">
        <v>7158</v>
      </c>
      <c r="C6583" t="s">
        <v>3597</v>
      </c>
      <c r="D6583" t="s">
        <v>3698</v>
      </c>
      <c r="E6583" t="s">
        <v>3944</v>
      </c>
      <c r="F6583" t="s">
        <v>3600</v>
      </c>
      <c r="G6583">
        <v>201953308</v>
      </c>
      <c r="I6583" t="s">
        <v>3601</v>
      </c>
      <c r="J6583" t="s">
        <v>7318</v>
      </c>
      <c r="K6583" t="s">
        <v>3688</v>
      </c>
      <c r="L6583" t="s">
        <v>7295</v>
      </c>
      <c r="M6583">
        <v>15.5</v>
      </c>
      <c r="N6583">
        <v>22</v>
      </c>
      <c r="O6583">
        <v>10</v>
      </c>
      <c r="S6583" t="b">
        <v>0</v>
      </c>
      <c r="T6583" t="b">
        <v>0</v>
      </c>
      <c r="U6583" t="b">
        <v>0</v>
      </c>
      <c r="V6583">
        <v>22800</v>
      </c>
      <c r="W6583">
        <v>13600</v>
      </c>
      <c r="X6583">
        <v>2.2400000000000002</v>
      </c>
      <c r="Y6583">
        <v>13600</v>
      </c>
      <c r="Z6583">
        <v>2.2400000000000002</v>
      </c>
    </row>
    <row r="6584" spans="1:26">
      <c r="A6584">
        <v>201930688</v>
      </c>
      <c r="B6584" t="s">
        <v>7158</v>
      </c>
      <c r="C6584" t="s">
        <v>3597</v>
      </c>
      <c r="D6584" t="s">
        <v>3698</v>
      </c>
      <c r="E6584" t="s">
        <v>3944</v>
      </c>
      <c r="F6584" t="s">
        <v>3600</v>
      </c>
      <c r="G6584">
        <v>201930688</v>
      </c>
      <c r="I6584" t="s">
        <v>3601</v>
      </c>
      <c r="J6584" t="s">
        <v>7317</v>
      </c>
      <c r="K6584" t="s">
        <v>3688</v>
      </c>
      <c r="L6584" t="s">
        <v>7296</v>
      </c>
      <c r="M6584">
        <v>13.5</v>
      </c>
      <c r="N6584">
        <v>21.5</v>
      </c>
      <c r="O6584">
        <v>10</v>
      </c>
      <c r="S6584" t="b">
        <v>0</v>
      </c>
      <c r="T6584" t="b">
        <v>0</v>
      </c>
      <c r="U6584" t="b">
        <v>0</v>
      </c>
      <c r="V6584">
        <v>34800</v>
      </c>
      <c r="W6584">
        <v>21400</v>
      </c>
      <c r="X6584">
        <v>2.57</v>
      </c>
      <c r="Y6584">
        <v>21400</v>
      </c>
      <c r="Z6584">
        <v>2.57</v>
      </c>
    </row>
    <row r="6585" spans="1:26">
      <c r="A6585">
        <v>201924837</v>
      </c>
      <c r="B6585" t="s">
        <v>7158</v>
      </c>
      <c r="C6585" t="s">
        <v>3597</v>
      </c>
      <c r="D6585" t="s">
        <v>3698</v>
      </c>
      <c r="E6585" t="s">
        <v>3944</v>
      </c>
      <c r="F6585" t="s">
        <v>3600</v>
      </c>
      <c r="G6585">
        <v>201924837</v>
      </c>
      <c r="I6585" t="s">
        <v>3601</v>
      </c>
      <c r="J6585" t="s">
        <v>7316</v>
      </c>
      <c r="K6585" t="s">
        <v>3688</v>
      </c>
      <c r="L6585" t="s">
        <v>7301</v>
      </c>
      <c r="M6585">
        <v>12.5</v>
      </c>
      <c r="N6585">
        <v>19.5</v>
      </c>
      <c r="O6585">
        <v>9.6</v>
      </c>
      <c r="S6585" t="b">
        <v>0</v>
      </c>
      <c r="T6585" t="b">
        <v>0</v>
      </c>
      <c r="U6585" t="b">
        <v>0</v>
      </c>
      <c r="V6585">
        <v>46500</v>
      </c>
      <c r="W6585">
        <v>31600</v>
      </c>
      <c r="X6585">
        <v>2.4</v>
      </c>
      <c r="Y6585">
        <v>31600</v>
      </c>
      <c r="Z6585">
        <v>2.4</v>
      </c>
    </row>
    <row r="6586" spans="1:26">
      <c r="A6586">
        <v>202073556</v>
      </c>
      <c r="B6586" t="s">
        <v>7158</v>
      </c>
      <c r="C6586" t="s">
        <v>3597</v>
      </c>
      <c r="D6586" t="s">
        <v>3698</v>
      </c>
      <c r="E6586" t="s">
        <v>3944</v>
      </c>
      <c r="F6586" t="s">
        <v>3600</v>
      </c>
      <c r="G6586">
        <v>202073556</v>
      </c>
      <c r="I6586" t="s">
        <v>3601</v>
      </c>
      <c r="J6586" t="s">
        <v>7316</v>
      </c>
      <c r="K6586" t="s">
        <v>3688</v>
      </c>
      <c r="L6586" t="s">
        <v>7298</v>
      </c>
      <c r="M6586">
        <v>13</v>
      </c>
      <c r="N6586">
        <v>20</v>
      </c>
      <c r="O6586">
        <v>10.199999999999999</v>
      </c>
      <c r="S6586" t="b">
        <v>0</v>
      </c>
      <c r="T6586" t="b">
        <v>0</v>
      </c>
      <c r="U6586" t="b">
        <v>0</v>
      </c>
      <c r="V6586">
        <v>46500</v>
      </c>
      <c r="W6586">
        <v>30000</v>
      </c>
      <c r="X6586">
        <v>2.5</v>
      </c>
      <c r="Y6586">
        <v>30000</v>
      </c>
      <c r="Z6586">
        <v>2.5</v>
      </c>
    </row>
    <row r="6587" spans="1:26">
      <c r="A6587">
        <v>201930689</v>
      </c>
      <c r="B6587" t="s">
        <v>7158</v>
      </c>
      <c r="C6587" t="s">
        <v>3597</v>
      </c>
      <c r="D6587" t="s">
        <v>3698</v>
      </c>
      <c r="E6587" t="s">
        <v>3944</v>
      </c>
      <c r="F6587" t="s">
        <v>3600</v>
      </c>
      <c r="G6587">
        <v>201930689</v>
      </c>
      <c r="I6587" t="s">
        <v>3601</v>
      </c>
      <c r="J6587" t="s">
        <v>7315</v>
      </c>
      <c r="K6587" t="s">
        <v>3688</v>
      </c>
      <c r="L6587" t="s">
        <v>7298</v>
      </c>
      <c r="M6587">
        <v>12.5</v>
      </c>
      <c r="N6587">
        <v>19.5</v>
      </c>
      <c r="O6587">
        <v>10</v>
      </c>
      <c r="S6587" t="b">
        <v>0</v>
      </c>
      <c r="T6587" t="b">
        <v>0</v>
      </c>
      <c r="U6587" t="b">
        <v>0</v>
      </c>
      <c r="V6587">
        <v>58000</v>
      </c>
      <c r="W6587">
        <v>36000</v>
      </c>
      <c r="X6587">
        <v>2.46</v>
      </c>
      <c r="Y6587">
        <v>36000</v>
      </c>
      <c r="Z6587">
        <v>2.46</v>
      </c>
    </row>
    <row r="6588" spans="1:26">
      <c r="A6588">
        <v>205743083</v>
      </c>
      <c r="B6588" t="s">
        <v>7158</v>
      </c>
      <c r="C6588" t="s">
        <v>3597</v>
      </c>
      <c r="D6588" t="s">
        <v>3698</v>
      </c>
      <c r="E6588" t="s">
        <v>3944</v>
      </c>
      <c r="F6588" t="s">
        <v>3600</v>
      </c>
      <c r="G6588">
        <v>205743083</v>
      </c>
      <c r="I6588" t="s">
        <v>3601</v>
      </c>
      <c r="J6588" t="s">
        <v>7314</v>
      </c>
      <c r="L6588" t="s">
        <v>7300</v>
      </c>
      <c r="M6588">
        <v>13</v>
      </c>
      <c r="N6588">
        <v>20</v>
      </c>
      <c r="O6588">
        <v>10.4</v>
      </c>
      <c r="S6588" t="b">
        <v>0</v>
      </c>
      <c r="T6588" t="b">
        <v>0</v>
      </c>
      <c r="U6588" t="b">
        <v>1</v>
      </c>
      <c r="V6588">
        <v>34200</v>
      </c>
      <c r="W6588">
        <v>20800</v>
      </c>
      <c r="X6588">
        <v>2.4700000000000002</v>
      </c>
      <c r="Y6588">
        <v>20800</v>
      </c>
      <c r="Z6588">
        <v>2.4700000000000002</v>
      </c>
    </row>
    <row r="6589" spans="1:26">
      <c r="A6589">
        <v>205743084</v>
      </c>
      <c r="B6589" t="s">
        <v>7158</v>
      </c>
      <c r="C6589" t="s">
        <v>3597</v>
      </c>
      <c r="D6589" t="s">
        <v>3698</v>
      </c>
      <c r="E6589" t="s">
        <v>3944</v>
      </c>
      <c r="F6589" t="s">
        <v>3600</v>
      </c>
      <c r="G6589">
        <v>205743084</v>
      </c>
      <c r="I6589" t="s">
        <v>3601</v>
      </c>
      <c r="J6589" t="s">
        <v>7314</v>
      </c>
      <c r="L6589" t="s">
        <v>7296</v>
      </c>
      <c r="M6589">
        <v>13.5</v>
      </c>
      <c r="N6589">
        <v>20</v>
      </c>
      <c r="O6589">
        <v>9.1999999999999993</v>
      </c>
      <c r="S6589" t="b">
        <v>0</v>
      </c>
      <c r="T6589" t="b">
        <v>0</v>
      </c>
      <c r="U6589" t="b">
        <v>0</v>
      </c>
      <c r="V6589">
        <v>35000</v>
      </c>
      <c r="W6589">
        <v>19400</v>
      </c>
      <c r="X6589">
        <v>2.35</v>
      </c>
      <c r="Y6589">
        <v>19400</v>
      </c>
      <c r="Z6589">
        <v>2.35</v>
      </c>
    </row>
    <row r="6590" spans="1:26">
      <c r="A6590">
        <v>205743037</v>
      </c>
      <c r="B6590" t="s">
        <v>7158</v>
      </c>
      <c r="C6590" t="s">
        <v>3597</v>
      </c>
      <c r="D6590" t="s">
        <v>3698</v>
      </c>
      <c r="E6590" t="s">
        <v>3944</v>
      </c>
      <c r="F6590" t="s">
        <v>3600</v>
      </c>
      <c r="G6590">
        <v>205743037</v>
      </c>
      <c r="I6590" t="s">
        <v>3601</v>
      </c>
      <c r="J6590" t="s">
        <v>7314</v>
      </c>
      <c r="L6590" t="s">
        <v>7295</v>
      </c>
      <c r="M6590">
        <v>13</v>
      </c>
      <c r="N6590">
        <v>20</v>
      </c>
      <c r="O6590">
        <v>10</v>
      </c>
      <c r="S6590" t="b">
        <v>0</v>
      </c>
      <c r="T6590" t="b">
        <v>0</v>
      </c>
      <c r="U6590" t="b">
        <v>1</v>
      </c>
      <c r="V6590">
        <v>34000</v>
      </c>
      <c r="W6590">
        <v>20800</v>
      </c>
      <c r="X6590">
        <v>2.48</v>
      </c>
      <c r="Y6590">
        <v>20800</v>
      </c>
      <c r="Z6590">
        <v>2.48</v>
      </c>
    </row>
    <row r="6591" spans="1:26">
      <c r="A6591">
        <v>205747055</v>
      </c>
      <c r="B6591" t="s">
        <v>7158</v>
      </c>
      <c r="C6591" t="s">
        <v>3597</v>
      </c>
      <c r="D6591" t="s">
        <v>3698</v>
      </c>
      <c r="E6591" t="s">
        <v>3944</v>
      </c>
      <c r="F6591" t="s">
        <v>3600</v>
      </c>
      <c r="G6591">
        <v>205747055</v>
      </c>
      <c r="I6591" t="s">
        <v>3601</v>
      </c>
      <c r="J6591" t="s">
        <v>7313</v>
      </c>
      <c r="L6591" t="s">
        <v>7301</v>
      </c>
      <c r="M6591">
        <v>13.5</v>
      </c>
      <c r="N6591">
        <v>18</v>
      </c>
      <c r="O6591">
        <v>9.1999999999999993</v>
      </c>
      <c r="S6591" t="b">
        <v>0</v>
      </c>
      <c r="T6591" t="b">
        <v>0</v>
      </c>
      <c r="U6591" t="b">
        <v>0</v>
      </c>
      <c r="V6591">
        <v>35200</v>
      </c>
      <c r="W6591">
        <v>20800</v>
      </c>
      <c r="X6591">
        <v>2.41</v>
      </c>
      <c r="Y6591">
        <v>20800</v>
      </c>
      <c r="Z6591">
        <v>2.41</v>
      </c>
    </row>
    <row r="6592" spans="1:26">
      <c r="A6592">
        <v>205747054</v>
      </c>
      <c r="B6592" t="s">
        <v>7158</v>
      </c>
      <c r="C6592" t="s">
        <v>3597</v>
      </c>
      <c r="D6592" t="s">
        <v>3698</v>
      </c>
      <c r="E6592" t="s">
        <v>3944</v>
      </c>
      <c r="F6592" t="s">
        <v>3600</v>
      </c>
      <c r="G6592">
        <v>205747054</v>
      </c>
      <c r="I6592" t="s">
        <v>3601</v>
      </c>
      <c r="J6592" t="s">
        <v>7313</v>
      </c>
      <c r="L6592" t="s">
        <v>7296</v>
      </c>
      <c r="M6592">
        <v>13</v>
      </c>
      <c r="N6592">
        <v>20</v>
      </c>
      <c r="O6592">
        <v>9.6</v>
      </c>
      <c r="S6592" t="b">
        <v>0</v>
      </c>
      <c r="T6592" t="b">
        <v>0</v>
      </c>
      <c r="U6592" t="b">
        <v>0</v>
      </c>
      <c r="V6592">
        <v>35000</v>
      </c>
      <c r="W6592">
        <v>21000</v>
      </c>
      <c r="X6592">
        <v>2.44</v>
      </c>
      <c r="Y6592">
        <v>21000</v>
      </c>
      <c r="Z6592">
        <v>2.44</v>
      </c>
    </row>
    <row r="6593" spans="1:26">
      <c r="A6593">
        <v>205747143</v>
      </c>
      <c r="B6593" t="s">
        <v>7158</v>
      </c>
      <c r="C6593" t="s">
        <v>3597</v>
      </c>
      <c r="D6593" t="s">
        <v>3698</v>
      </c>
      <c r="E6593" t="s">
        <v>3944</v>
      </c>
      <c r="F6593" t="s">
        <v>3600</v>
      </c>
      <c r="G6593">
        <v>205747143</v>
      </c>
      <c r="I6593" t="s">
        <v>3601</v>
      </c>
      <c r="J6593" t="s">
        <v>7313</v>
      </c>
      <c r="L6593" t="s">
        <v>7295</v>
      </c>
      <c r="M6593">
        <v>13</v>
      </c>
      <c r="N6593">
        <v>20</v>
      </c>
      <c r="O6593">
        <v>9.1999999999999993</v>
      </c>
      <c r="S6593" t="b">
        <v>0</v>
      </c>
      <c r="T6593" t="b">
        <v>0</v>
      </c>
      <c r="U6593" t="b">
        <v>0</v>
      </c>
      <c r="V6593">
        <v>33800</v>
      </c>
      <c r="W6593">
        <v>21200</v>
      </c>
      <c r="X6593">
        <v>2.29</v>
      </c>
      <c r="Y6593">
        <v>21200</v>
      </c>
      <c r="Z6593">
        <v>2.29</v>
      </c>
    </row>
    <row r="6594" spans="1:26">
      <c r="A6594">
        <v>205747053</v>
      </c>
      <c r="B6594" t="s">
        <v>7158</v>
      </c>
      <c r="C6594" t="s">
        <v>3597</v>
      </c>
      <c r="D6594" t="s">
        <v>3698</v>
      </c>
      <c r="E6594" t="s">
        <v>3944</v>
      </c>
      <c r="F6594" t="s">
        <v>3600</v>
      </c>
      <c r="G6594">
        <v>205747053</v>
      </c>
      <c r="I6594" t="s">
        <v>3601</v>
      </c>
      <c r="J6594" t="s">
        <v>7313</v>
      </c>
      <c r="L6594" t="s">
        <v>7300</v>
      </c>
      <c r="M6594">
        <v>13</v>
      </c>
      <c r="N6594">
        <v>20</v>
      </c>
      <c r="O6594">
        <v>9.1999999999999993</v>
      </c>
      <c r="S6594" t="b">
        <v>0</v>
      </c>
      <c r="T6594" t="b">
        <v>0</v>
      </c>
      <c r="U6594" t="b">
        <v>0</v>
      </c>
      <c r="V6594">
        <v>33800</v>
      </c>
      <c r="W6594">
        <v>21200</v>
      </c>
      <c r="X6594">
        <v>2.27</v>
      </c>
      <c r="Y6594">
        <v>21200</v>
      </c>
      <c r="Z6594">
        <v>2.27</v>
      </c>
    </row>
    <row r="6595" spans="1:26">
      <c r="A6595">
        <v>202760844</v>
      </c>
      <c r="B6595" t="s">
        <v>7158</v>
      </c>
      <c r="C6595" t="s">
        <v>3597</v>
      </c>
      <c r="D6595" t="s">
        <v>3698</v>
      </c>
      <c r="E6595" t="s">
        <v>5437</v>
      </c>
      <c r="F6595" t="s">
        <v>3600</v>
      </c>
      <c r="G6595">
        <v>202760844</v>
      </c>
      <c r="I6595" t="s">
        <v>3601</v>
      </c>
      <c r="J6595" t="s">
        <v>7305</v>
      </c>
      <c r="L6595" t="s">
        <v>7306</v>
      </c>
      <c r="M6595">
        <v>12.5</v>
      </c>
      <c r="N6595">
        <v>19</v>
      </c>
      <c r="O6595">
        <v>9.6</v>
      </c>
      <c r="S6595" t="b">
        <v>0</v>
      </c>
      <c r="T6595" t="b">
        <v>0</v>
      </c>
      <c r="U6595" t="b">
        <v>0</v>
      </c>
      <c r="V6595">
        <v>56500</v>
      </c>
      <c r="W6595">
        <v>36200</v>
      </c>
      <c r="X6595">
        <v>2.5</v>
      </c>
      <c r="Y6595">
        <v>36200</v>
      </c>
      <c r="Z6595">
        <v>2.5</v>
      </c>
    </row>
    <row r="6596" spans="1:26">
      <c r="A6596">
        <v>202760842</v>
      </c>
      <c r="B6596" t="s">
        <v>7158</v>
      </c>
      <c r="C6596" t="s">
        <v>3597</v>
      </c>
      <c r="D6596" t="s">
        <v>3698</v>
      </c>
      <c r="E6596" t="s">
        <v>5437</v>
      </c>
      <c r="F6596" t="s">
        <v>3600</v>
      </c>
      <c r="G6596">
        <v>202760842</v>
      </c>
      <c r="I6596" t="s">
        <v>3601</v>
      </c>
      <c r="J6596" t="s">
        <v>7311</v>
      </c>
      <c r="L6596" t="s">
        <v>7306</v>
      </c>
      <c r="M6596">
        <v>12.5</v>
      </c>
      <c r="N6596">
        <v>19</v>
      </c>
      <c r="O6596">
        <v>9.6</v>
      </c>
      <c r="S6596" t="b">
        <v>0</v>
      </c>
      <c r="T6596" t="b">
        <v>0</v>
      </c>
      <c r="U6596" t="b">
        <v>0</v>
      </c>
      <c r="V6596">
        <v>48000</v>
      </c>
      <c r="W6596">
        <v>26400</v>
      </c>
      <c r="X6596">
        <v>2.34</v>
      </c>
      <c r="Y6596">
        <v>26400</v>
      </c>
      <c r="Z6596">
        <v>2.34</v>
      </c>
    </row>
    <row r="6597" spans="1:26">
      <c r="A6597">
        <v>202760839</v>
      </c>
      <c r="B6597" t="s">
        <v>7158</v>
      </c>
      <c r="C6597" t="s">
        <v>3597</v>
      </c>
      <c r="D6597" t="s">
        <v>3698</v>
      </c>
      <c r="E6597" t="s">
        <v>5437</v>
      </c>
      <c r="F6597" t="s">
        <v>3600</v>
      </c>
      <c r="G6597">
        <v>202760839</v>
      </c>
      <c r="I6597" t="s">
        <v>3601</v>
      </c>
      <c r="J6597" t="s">
        <v>7309</v>
      </c>
      <c r="L6597" t="s">
        <v>7310</v>
      </c>
      <c r="M6597">
        <v>13.5</v>
      </c>
      <c r="N6597">
        <v>20</v>
      </c>
      <c r="O6597">
        <v>10</v>
      </c>
      <c r="S6597" t="b">
        <v>0</v>
      </c>
      <c r="T6597" t="b">
        <v>0</v>
      </c>
      <c r="U6597" t="b">
        <v>0</v>
      </c>
      <c r="V6597">
        <v>34800</v>
      </c>
      <c r="W6597">
        <v>21400</v>
      </c>
      <c r="X6597">
        <v>2.5099999999999998</v>
      </c>
      <c r="Y6597">
        <v>21400</v>
      </c>
      <c r="Z6597">
        <v>2.5099999999999998</v>
      </c>
    </row>
    <row r="6598" spans="1:26">
      <c r="A6598">
        <v>202760837</v>
      </c>
      <c r="B6598" t="s">
        <v>7158</v>
      </c>
      <c r="C6598" t="s">
        <v>3597</v>
      </c>
      <c r="D6598" t="s">
        <v>3698</v>
      </c>
      <c r="E6598" t="s">
        <v>5437</v>
      </c>
      <c r="F6598" t="s">
        <v>3600</v>
      </c>
      <c r="G6598">
        <v>202760837</v>
      </c>
      <c r="I6598" t="s">
        <v>3601</v>
      </c>
      <c r="J6598" t="s">
        <v>7307</v>
      </c>
      <c r="L6598" t="s">
        <v>7312</v>
      </c>
      <c r="M6598">
        <v>14</v>
      </c>
      <c r="N6598">
        <v>19</v>
      </c>
      <c r="O6598">
        <v>10</v>
      </c>
      <c r="S6598" t="b">
        <v>0</v>
      </c>
      <c r="T6598" t="b">
        <v>0</v>
      </c>
      <c r="U6598" t="b">
        <v>0</v>
      </c>
      <c r="V6598">
        <v>23000</v>
      </c>
      <c r="W6598">
        <v>14000</v>
      </c>
      <c r="X6598">
        <v>2.5299999999999998</v>
      </c>
      <c r="Y6598">
        <v>14000</v>
      </c>
      <c r="Z6598">
        <v>2.5299999999999998</v>
      </c>
    </row>
    <row r="6599" spans="1:26">
      <c r="A6599">
        <v>202760835</v>
      </c>
      <c r="B6599" t="s">
        <v>7158</v>
      </c>
      <c r="C6599" t="s">
        <v>3597</v>
      </c>
      <c r="D6599" t="s">
        <v>3698</v>
      </c>
      <c r="E6599" t="s">
        <v>5437</v>
      </c>
      <c r="F6599" t="s">
        <v>3600</v>
      </c>
      <c r="G6599">
        <v>202760835</v>
      </c>
      <c r="I6599" t="s">
        <v>3601</v>
      </c>
      <c r="J6599" t="s">
        <v>7307</v>
      </c>
      <c r="L6599" t="s">
        <v>7308</v>
      </c>
      <c r="M6599">
        <v>14</v>
      </c>
      <c r="N6599">
        <v>20</v>
      </c>
      <c r="O6599">
        <v>10</v>
      </c>
      <c r="S6599" t="b">
        <v>0</v>
      </c>
      <c r="T6599" t="b">
        <v>0</v>
      </c>
      <c r="U6599" t="b">
        <v>0</v>
      </c>
      <c r="V6599">
        <v>22600</v>
      </c>
      <c r="W6599">
        <v>13600</v>
      </c>
      <c r="X6599">
        <v>2.46</v>
      </c>
      <c r="Y6599">
        <v>13600</v>
      </c>
      <c r="Z6599">
        <v>2.46</v>
      </c>
    </row>
    <row r="6600" spans="1:26">
      <c r="A6600">
        <v>202760848</v>
      </c>
      <c r="B6600" t="s">
        <v>7158</v>
      </c>
      <c r="C6600" t="s">
        <v>3597</v>
      </c>
      <c r="D6600" t="s">
        <v>3698</v>
      </c>
      <c r="E6600" t="s">
        <v>5424</v>
      </c>
      <c r="F6600" t="s">
        <v>3600</v>
      </c>
      <c r="G6600">
        <v>202760848</v>
      </c>
      <c r="I6600" t="s">
        <v>3601</v>
      </c>
      <c r="J6600" t="s">
        <v>7307</v>
      </c>
      <c r="L6600" t="s">
        <v>7312</v>
      </c>
      <c r="M6600">
        <v>14</v>
      </c>
      <c r="N6600">
        <v>19</v>
      </c>
      <c r="O6600">
        <v>10</v>
      </c>
      <c r="S6600" t="b">
        <v>0</v>
      </c>
      <c r="T6600" t="b">
        <v>0</v>
      </c>
      <c r="U6600" t="b">
        <v>0</v>
      </c>
      <c r="V6600">
        <v>23000</v>
      </c>
      <c r="W6600">
        <v>14000</v>
      </c>
      <c r="X6600">
        <v>2.5299999999999998</v>
      </c>
      <c r="Y6600">
        <v>14000</v>
      </c>
      <c r="Z6600">
        <v>2.5299999999999998</v>
      </c>
    </row>
    <row r="6601" spans="1:26">
      <c r="A6601">
        <v>202760852</v>
      </c>
      <c r="B6601" t="s">
        <v>7158</v>
      </c>
      <c r="C6601" t="s">
        <v>3597</v>
      </c>
      <c r="D6601" t="s">
        <v>3698</v>
      </c>
      <c r="E6601" t="s">
        <v>5424</v>
      </c>
      <c r="F6601" t="s">
        <v>3600</v>
      </c>
      <c r="G6601">
        <v>202760852</v>
      </c>
      <c r="I6601" t="s">
        <v>3601</v>
      </c>
      <c r="J6601" t="s">
        <v>7311</v>
      </c>
      <c r="L6601" t="s">
        <v>7306</v>
      </c>
      <c r="M6601">
        <v>12.5</v>
      </c>
      <c r="N6601">
        <v>19</v>
      </c>
      <c r="O6601">
        <v>9.6</v>
      </c>
      <c r="S6601" t="b">
        <v>0</v>
      </c>
      <c r="T6601" t="b">
        <v>0</v>
      </c>
      <c r="U6601" t="b">
        <v>0</v>
      </c>
      <c r="V6601">
        <v>48000</v>
      </c>
      <c r="W6601">
        <v>26400</v>
      </c>
      <c r="X6601">
        <v>2.34</v>
      </c>
      <c r="Y6601">
        <v>26400</v>
      </c>
      <c r="Z6601">
        <v>2.34</v>
      </c>
    </row>
    <row r="6602" spans="1:26">
      <c r="A6602">
        <v>202760850</v>
      </c>
      <c r="B6602" t="s">
        <v>7158</v>
      </c>
      <c r="C6602" t="s">
        <v>3597</v>
      </c>
      <c r="D6602" t="s">
        <v>3698</v>
      </c>
      <c r="E6602" t="s">
        <v>5424</v>
      </c>
      <c r="F6602" t="s">
        <v>3600</v>
      </c>
      <c r="G6602">
        <v>202760850</v>
      </c>
      <c r="I6602" t="s">
        <v>3601</v>
      </c>
      <c r="J6602" t="s">
        <v>7309</v>
      </c>
      <c r="L6602" t="s">
        <v>7310</v>
      </c>
      <c r="M6602">
        <v>13.5</v>
      </c>
      <c r="N6602">
        <v>20</v>
      </c>
      <c r="O6602">
        <v>10</v>
      </c>
      <c r="S6602" t="b">
        <v>0</v>
      </c>
      <c r="T6602" t="b">
        <v>0</v>
      </c>
      <c r="U6602" t="b">
        <v>0</v>
      </c>
      <c r="V6602">
        <v>34800</v>
      </c>
      <c r="W6602">
        <v>21400</v>
      </c>
      <c r="X6602">
        <v>2.5099999999999998</v>
      </c>
      <c r="Y6602">
        <v>21400</v>
      </c>
      <c r="Z6602">
        <v>2.5099999999999998</v>
      </c>
    </row>
    <row r="6603" spans="1:26">
      <c r="A6603">
        <v>202760846</v>
      </c>
      <c r="B6603" t="s">
        <v>7158</v>
      </c>
      <c r="C6603" t="s">
        <v>3597</v>
      </c>
      <c r="D6603" t="s">
        <v>3698</v>
      </c>
      <c r="E6603" t="s">
        <v>5424</v>
      </c>
      <c r="F6603" t="s">
        <v>3600</v>
      </c>
      <c r="G6603">
        <v>202760846</v>
      </c>
      <c r="I6603" t="s">
        <v>3601</v>
      </c>
      <c r="J6603" t="s">
        <v>7307</v>
      </c>
      <c r="L6603" t="s">
        <v>7308</v>
      </c>
      <c r="M6603">
        <v>14</v>
      </c>
      <c r="N6603">
        <v>20</v>
      </c>
      <c r="O6603">
        <v>10</v>
      </c>
      <c r="S6603" t="b">
        <v>0</v>
      </c>
      <c r="T6603" t="b">
        <v>0</v>
      </c>
      <c r="U6603" t="b">
        <v>0</v>
      </c>
      <c r="V6603">
        <v>22600</v>
      </c>
      <c r="W6603">
        <v>13600</v>
      </c>
      <c r="X6603">
        <v>2.46</v>
      </c>
      <c r="Y6603">
        <v>13600</v>
      </c>
      <c r="Z6603">
        <v>2.46</v>
      </c>
    </row>
    <row r="6604" spans="1:26">
      <c r="A6604">
        <v>202760854</v>
      </c>
      <c r="B6604" t="s">
        <v>7158</v>
      </c>
      <c r="C6604" t="s">
        <v>3597</v>
      </c>
      <c r="D6604" t="s">
        <v>3698</v>
      </c>
      <c r="E6604" t="s">
        <v>5424</v>
      </c>
      <c r="F6604" t="s">
        <v>3600</v>
      </c>
      <c r="G6604">
        <v>202760854</v>
      </c>
      <c r="I6604" t="s">
        <v>3601</v>
      </c>
      <c r="J6604" t="s">
        <v>7305</v>
      </c>
      <c r="L6604" t="s">
        <v>7306</v>
      </c>
      <c r="M6604">
        <v>12.5</v>
      </c>
      <c r="N6604">
        <v>19</v>
      </c>
      <c r="O6604">
        <v>9.6</v>
      </c>
      <c r="S6604" t="b">
        <v>0</v>
      </c>
      <c r="T6604" t="b">
        <v>0</v>
      </c>
      <c r="U6604" t="b">
        <v>0</v>
      </c>
      <c r="V6604">
        <v>56500</v>
      </c>
      <c r="W6604">
        <v>36200</v>
      </c>
      <c r="X6604">
        <v>2.5</v>
      </c>
      <c r="Y6604">
        <v>36200</v>
      </c>
      <c r="Z6604">
        <v>2.5</v>
      </c>
    </row>
    <row r="6605" spans="1:26">
      <c r="A6605">
        <v>206841288</v>
      </c>
      <c r="B6605" t="s">
        <v>7158</v>
      </c>
      <c r="C6605" t="s">
        <v>3597</v>
      </c>
      <c r="D6605" t="s">
        <v>3698</v>
      </c>
      <c r="E6605" t="s">
        <v>3944</v>
      </c>
      <c r="F6605" t="s">
        <v>3600</v>
      </c>
      <c r="G6605">
        <v>206841288</v>
      </c>
      <c r="I6605" t="s">
        <v>3601</v>
      </c>
      <c r="J6605" t="s">
        <v>7304</v>
      </c>
      <c r="K6605" t="s">
        <v>3688</v>
      </c>
      <c r="L6605" t="s">
        <v>7298</v>
      </c>
      <c r="M6605">
        <v>10</v>
      </c>
      <c r="N6605">
        <v>17.5</v>
      </c>
      <c r="O6605">
        <v>9.6</v>
      </c>
      <c r="S6605" t="b">
        <v>0</v>
      </c>
      <c r="T6605" t="b">
        <v>0</v>
      </c>
      <c r="U6605" t="b">
        <v>0</v>
      </c>
      <c r="V6605">
        <v>57500</v>
      </c>
      <c r="W6605">
        <v>35800</v>
      </c>
      <c r="X6605">
        <v>2.33</v>
      </c>
      <c r="Y6605">
        <v>35800</v>
      </c>
      <c r="Z6605">
        <v>2.33</v>
      </c>
    </row>
    <row r="6606" spans="1:26">
      <c r="A6606">
        <v>206840767</v>
      </c>
      <c r="B6606" t="s">
        <v>7158</v>
      </c>
      <c r="C6606" t="s">
        <v>3597</v>
      </c>
      <c r="D6606" t="s">
        <v>3698</v>
      </c>
      <c r="E6606" t="s">
        <v>3944</v>
      </c>
      <c r="F6606" t="s">
        <v>3600</v>
      </c>
      <c r="G6606">
        <v>206840767</v>
      </c>
      <c r="I6606" t="s">
        <v>3601</v>
      </c>
      <c r="J6606" t="s">
        <v>7303</v>
      </c>
      <c r="K6606" t="s">
        <v>3688</v>
      </c>
      <c r="L6606" t="s">
        <v>7300</v>
      </c>
      <c r="M6606">
        <v>13</v>
      </c>
      <c r="N6606">
        <v>20</v>
      </c>
      <c r="O6606">
        <v>10</v>
      </c>
      <c r="S6606" t="b">
        <v>0</v>
      </c>
      <c r="T6606" t="b">
        <v>0</v>
      </c>
      <c r="U6606" t="b">
        <v>1</v>
      </c>
      <c r="V6606">
        <v>24000</v>
      </c>
      <c r="W6606">
        <v>15100</v>
      </c>
      <c r="X6606">
        <v>2.63</v>
      </c>
      <c r="Y6606">
        <v>15100</v>
      </c>
      <c r="Z6606">
        <v>2.63</v>
      </c>
    </row>
    <row r="6607" spans="1:26">
      <c r="A6607">
        <v>207071559</v>
      </c>
      <c r="B6607" t="s">
        <v>7158</v>
      </c>
      <c r="C6607" t="s">
        <v>3597</v>
      </c>
      <c r="D6607" t="s">
        <v>3698</v>
      </c>
      <c r="E6607" t="s">
        <v>6383</v>
      </c>
      <c r="F6607" t="s">
        <v>3600</v>
      </c>
      <c r="G6607">
        <v>207071559</v>
      </c>
      <c r="I6607" t="s">
        <v>3601</v>
      </c>
      <c r="J6607" t="s">
        <v>7289</v>
      </c>
      <c r="K6607" t="s">
        <v>3688</v>
      </c>
      <c r="L6607" t="s">
        <v>7291</v>
      </c>
      <c r="M6607">
        <v>11</v>
      </c>
      <c r="N6607">
        <v>17</v>
      </c>
      <c r="O6607">
        <v>9.6</v>
      </c>
      <c r="S6607" t="b">
        <v>0</v>
      </c>
      <c r="T6607" t="b">
        <v>0</v>
      </c>
      <c r="U6607" t="b">
        <v>0</v>
      </c>
      <c r="V6607">
        <v>45500</v>
      </c>
      <c r="W6607">
        <v>30800</v>
      </c>
      <c r="X6607">
        <v>2.13</v>
      </c>
      <c r="Y6607">
        <v>30800</v>
      </c>
      <c r="Z6607">
        <v>2.13</v>
      </c>
    </row>
    <row r="6608" spans="1:26">
      <c r="A6608">
        <v>207071028</v>
      </c>
      <c r="B6608" t="s">
        <v>7158</v>
      </c>
      <c r="C6608" t="s">
        <v>3597</v>
      </c>
      <c r="D6608" t="s">
        <v>3698</v>
      </c>
      <c r="E6608" t="s">
        <v>6383</v>
      </c>
      <c r="F6608" t="s">
        <v>3600</v>
      </c>
      <c r="G6608">
        <v>207071028</v>
      </c>
      <c r="I6608" t="s">
        <v>3601</v>
      </c>
      <c r="J6608" t="s">
        <v>7278</v>
      </c>
      <c r="K6608" t="s">
        <v>3688</v>
      </c>
      <c r="L6608" t="s">
        <v>7288</v>
      </c>
      <c r="M6608">
        <v>11</v>
      </c>
      <c r="N6608">
        <v>16.5</v>
      </c>
      <c r="O6608">
        <v>9.6</v>
      </c>
      <c r="S6608" t="b">
        <v>0</v>
      </c>
      <c r="T6608" t="b">
        <v>0</v>
      </c>
      <c r="U6608" t="b">
        <v>1</v>
      </c>
      <c r="V6608">
        <v>34000</v>
      </c>
      <c r="W6608">
        <v>22200</v>
      </c>
      <c r="X6608">
        <v>2.44</v>
      </c>
      <c r="Y6608">
        <v>22200</v>
      </c>
      <c r="Z6608">
        <v>2.44</v>
      </c>
    </row>
    <row r="6609" spans="1:26">
      <c r="A6609">
        <v>207071557</v>
      </c>
      <c r="B6609" t="s">
        <v>7158</v>
      </c>
      <c r="C6609" t="s">
        <v>3597</v>
      </c>
      <c r="D6609" t="s">
        <v>3698</v>
      </c>
      <c r="E6609" t="s">
        <v>6383</v>
      </c>
      <c r="F6609" t="s">
        <v>3600</v>
      </c>
      <c r="G6609">
        <v>207071557</v>
      </c>
      <c r="I6609" t="s">
        <v>3601</v>
      </c>
      <c r="J6609" t="s">
        <v>7289</v>
      </c>
      <c r="K6609" t="s">
        <v>3688</v>
      </c>
      <c r="L6609" t="s">
        <v>7290</v>
      </c>
      <c r="M6609">
        <v>11</v>
      </c>
      <c r="N6609">
        <v>16.5</v>
      </c>
      <c r="O6609">
        <v>9</v>
      </c>
      <c r="S6609" t="b">
        <v>0</v>
      </c>
      <c r="T6609" t="b">
        <v>0</v>
      </c>
      <c r="U6609" t="b">
        <v>0</v>
      </c>
      <c r="V6609">
        <v>45500</v>
      </c>
      <c r="W6609">
        <v>30800</v>
      </c>
      <c r="X6609">
        <v>2.12</v>
      </c>
      <c r="Y6609">
        <v>30800</v>
      </c>
      <c r="Z6609">
        <v>2.12</v>
      </c>
    </row>
    <row r="6610" spans="1:26">
      <c r="A6610">
        <v>207071455</v>
      </c>
      <c r="B6610" t="s">
        <v>7158</v>
      </c>
      <c r="C6610" t="s">
        <v>3597</v>
      </c>
      <c r="D6610" t="s">
        <v>3698</v>
      </c>
      <c r="E6610" t="s">
        <v>6383</v>
      </c>
      <c r="F6610" t="s">
        <v>3600</v>
      </c>
      <c r="G6610">
        <v>207071455</v>
      </c>
      <c r="I6610" t="s">
        <v>3601</v>
      </c>
      <c r="J6610" t="s">
        <v>7289</v>
      </c>
      <c r="K6610" t="s">
        <v>3688</v>
      </c>
      <c r="L6610" t="s">
        <v>7293</v>
      </c>
      <c r="M6610">
        <v>10</v>
      </c>
      <c r="N6610">
        <v>16</v>
      </c>
      <c r="O6610">
        <v>9</v>
      </c>
      <c r="S6610" t="b">
        <v>0</v>
      </c>
      <c r="T6610" t="b">
        <v>0</v>
      </c>
      <c r="U6610" t="b">
        <v>0</v>
      </c>
      <c r="V6610">
        <v>55000</v>
      </c>
      <c r="W6610">
        <v>37800</v>
      </c>
      <c r="X6610">
        <v>2.15</v>
      </c>
      <c r="Y6610">
        <v>37800</v>
      </c>
      <c r="Z6610">
        <v>2.15</v>
      </c>
    </row>
    <row r="6611" spans="1:26">
      <c r="A6611">
        <v>207071453</v>
      </c>
      <c r="B6611" t="s">
        <v>7158</v>
      </c>
      <c r="C6611" t="s">
        <v>3597</v>
      </c>
      <c r="D6611" t="s">
        <v>3698</v>
      </c>
      <c r="E6611" t="s">
        <v>6383</v>
      </c>
      <c r="F6611" t="s">
        <v>3600</v>
      </c>
      <c r="G6611">
        <v>207071453</v>
      </c>
      <c r="I6611" t="s">
        <v>3601</v>
      </c>
      <c r="J6611" t="s">
        <v>7289</v>
      </c>
      <c r="K6611" t="s">
        <v>3688</v>
      </c>
      <c r="L6611" t="s">
        <v>7292</v>
      </c>
      <c r="M6611">
        <v>10</v>
      </c>
      <c r="N6611">
        <v>16.5</v>
      </c>
      <c r="O6611">
        <v>9</v>
      </c>
      <c r="S6611" t="b">
        <v>0</v>
      </c>
      <c r="T6611" t="b">
        <v>0</v>
      </c>
      <c r="U6611" t="b">
        <v>0</v>
      </c>
      <c r="V6611">
        <v>55500</v>
      </c>
      <c r="W6611">
        <v>37400</v>
      </c>
      <c r="X6611">
        <v>2.12</v>
      </c>
      <c r="Y6611">
        <v>37400</v>
      </c>
      <c r="Z6611">
        <v>2.12</v>
      </c>
    </row>
    <row r="6612" spans="1:26">
      <c r="A6612">
        <v>207071034</v>
      </c>
      <c r="B6612" t="s">
        <v>7158</v>
      </c>
      <c r="C6612" t="s">
        <v>3597</v>
      </c>
      <c r="D6612" t="s">
        <v>3698</v>
      </c>
      <c r="E6612" t="s">
        <v>6383</v>
      </c>
      <c r="F6612" t="s">
        <v>3600</v>
      </c>
      <c r="G6612">
        <v>207071034</v>
      </c>
      <c r="I6612" t="s">
        <v>3601</v>
      </c>
      <c r="J6612" t="s">
        <v>7278</v>
      </c>
      <c r="K6612" t="s">
        <v>3688</v>
      </c>
      <c r="L6612" t="s">
        <v>7285</v>
      </c>
      <c r="M6612">
        <v>12</v>
      </c>
      <c r="N6612">
        <v>19.5</v>
      </c>
      <c r="O6612">
        <v>10</v>
      </c>
      <c r="S6612" t="b">
        <v>0</v>
      </c>
      <c r="T6612" t="b">
        <v>0</v>
      </c>
      <c r="U6612" t="b">
        <v>1</v>
      </c>
      <c r="V6612">
        <v>34800</v>
      </c>
      <c r="W6612">
        <v>21600</v>
      </c>
      <c r="X6612">
        <v>2.4900000000000002</v>
      </c>
      <c r="Y6612">
        <v>21600</v>
      </c>
      <c r="Z6612">
        <v>2.4900000000000002</v>
      </c>
    </row>
    <row r="6613" spans="1:26">
      <c r="A6613">
        <v>207071032</v>
      </c>
      <c r="B6613" t="s">
        <v>7158</v>
      </c>
      <c r="C6613" t="s">
        <v>3597</v>
      </c>
      <c r="D6613" t="s">
        <v>3698</v>
      </c>
      <c r="E6613" t="s">
        <v>6383</v>
      </c>
      <c r="F6613" t="s">
        <v>3600</v>
      </c>
      <c r="G6613">
        <v>207071032</v>
      </c>
      <c r="I6613" t="s">
        <v>3601</v>
      </c>
      <c r="J6613" t="s">
        <v>7278</v>
      </c>
      <c r="K6613" t="s">
        <v>3688</v>
      </c>
      <c r="L6613" t="s">
        <v>7280</v>
      </c>
      <c r="M6613">
        <v>11.5</v>
      </c>
      <c r="N6613">
        <v>19.5</v>
      </c>
      <c r="O6613">
        <v>10</v>
      </c>
      <c r="S6613" t="b">
        <v>0</v>
      </c>
      <c r="T6613" t="b">
        <v>0</v>
      </c>
      <c r="U6613" t="b">
        <v>1</v>
      </c>
      <c r="V6613">
        <v>34600</v>
      </c>
      <c r="W6613">
        <v>21800</v>
      </c>
      <c r="X6613">
        <v>2.5</v>
      </c>
      <c r="Y6613">
        <v>21800</v>
      </c>
      <c r="Z6613">
        <v>2.5</v>
      </c>
    </row>
    <row r="6614" spans="1:26">
      <c r="A6614">
        <v>207071026</v>
      </c>
      <c r="B6614" t="s">
        <v>7158</v>
      </c>
      <c r="C6614" t="s">
        <v>3597</v>
      </c>
      <c r="D6614" t="s">
        <v>3698</v>
      </c>
      <c r="E6614" t="s">
        <v>6383</v>
      </c>
      <c r="F6614" t="s">
        <v>3600</v>
      </c>
      <c r="G6614">
        <v>207071026</v>
      </c>
      <c r="I6614" t="s">
        <v>3601</v>
      </c>
      <c r="J6614" t="s">
        <v>7278</v>
      </c>
      <c r="K6614" t="s">
        <v>3688</v>
      </c>
      <c r="L6614" t="s">
        <v>7283</v>
      </c>
      <c r="M6614">
        <v>12</v>
      </c>
      <c r="N6614">
        <v>19.5</v>
      </c>
      <c r="O6614">
        <v>10</v>
      </c>
      <c r="S6614" t="b">
        <v>0</v>
      </c>
      <c r="T6614" t="b">
        <v>0</v>
      </c>
      <c r="U6614" t="b">
        <v>1</v>
      </c>
      <c r="V6614">
        <v>34600</v>
      </c>
      <c r="W6614">
        <v>21400</v>
      </c>
      <c r="X6614">
        <v>2.48</v>
      </c>
      <c r="Y6614">
        <v>21400</v>
      </c>
      <c r="Z6614">
        <v>2.48</v>
      </c>
    </row>
    <row r="6615" spans="1:26">
      <c r="A6615">
        <v>207071252</v>
      </c>
      <c r="B6615" t="s">
        <v>7158</v>
      </c>
      <c r="C6615" t="s">
        <v>3597</v>
      </c>
      <c r="D6615" t="s">
        <v>3698</v>
      </c>
      <c r="E6615" t="s">
        <v>6383</v>
      </c>
      <c r="F6615" t="s">
        <v>3600</v>
      </c>
      <c r="G6615">
        <v>207071252</v>
      </c>
      <c r="I6615" t="s">
        <v>3601</v>
      </c>
      <c r="J6615" t="s">
        <v>7278</v>
      </c>
      <c r="K6615" t="s">
        <v>3688</v>
      </c>
      <c r="L6615" t="s">
        <v>7281</v>
      </c>
      <c r="M6615">
        <v>12.5</v>
      </c>
      <c r="N6615">
        <v>17</v>
      </c>
      <c r="O6615">
        <v>9</v>
      </c>
      <c r="S6615" t="b">
        <v>0</v>
      </c>
      <c r="T6615" t="b">
        <v>0</v>
      </c>
      <c r="U6615" t="b">
        <v>1</v>
      </c>
      <c r="V6615">
        <v>23400</v>
      </c>
      <c r="W6615">
        <v>16200</v>
      </c>
      <c r="X6615">
        <v>2.1800000000000002</v>
      </c>
      <c r="Y6615">
        <v>16200</v>
      </c>
      <c r="Z6615">
        <v>2.1800000000000002</v>
      </c>
    </row>
    <row r="6616" spans="1:26">
      <c r="A6616">
        <v>207071030</v>
      </c>
      <c r="B6616" t="s">
        <v>7158</v>
      </c>
      <c r="C6616" t="s">
        <v>3597</v>
      </c>
      <c r="D6616" t="s">
        <v>3698</v>
      </c>
      <c r="E6616" t="s">
        <v>6383</v>
      </c>
      <c r="F6616" t="s">
        <v>3600</v>
      </c>
      <c r="G6616">
        <v>207071030</v>
      </c>
      <c r="I6616" t="s">
        <v>3601</v>
      </c>
      <c r="J6616" t="s">
        <v>7278</v>
      </c>
      <c r="K6616" t="s">
        <v>3688</v>
      </c>
      <c r="L6616" t="s">
        <v>7284</v>
      </c>
      <c r="M6616">
        <v>11.5</v>
      </c>
      <c r="N6616">
        <v>19</v>
      </c>
      <c r="O6616">
        <v>10</v>
      </c>
      <c r="S6616" t="b">
        <v>0</v>
      </c>
      <c r="T6616" t="b">
        <v>0</v>
      </c>
      <c r="U6616" t="b">
        <v>1</v>
      </c>
      <c r="V6616">
        <v>34600</v>
      </c>
      <c r="W6616">
        <v>21800</v>
      </c>
      <c r="X6616">
        <v>2.5</v>
      </c>
      <c r="Y6616">
        <v>21800</v>
      </c>
      <c r="Z6616">
        <v>2.5</v>
      </c>
    </row>
    <row r="6617" spans="1:26">
      <c r="A6617">
        <v>207071258</v>
      </c>
      <c r="B6617" t="s">
        <v>7158</v>
      </c>
      <c r="C6617" t="s">
        <v>3597</v>
      </c>
      <c r="D6617" t="s">
        <v>3698</v>
      </c>
      <c r="E6617" t="s">
        <v>6383</v>
      </c>
      <c r="F6617" t="s">
        <v>3600</v>
      </c>
      <c r="G6617">
        <v>207071258</v>
      </c>
      <c r="I6617" t="s">
        <v>3601</v>
      </c>
      <c r="J6617" t="s">
        <v>7278</v>
      </c>
      <c r="K6617" t="s">
        <v>3688</v>
      </c>
      <c r="L6617" t="s">
        <v>7282</v>
      </c>
      <c r="M6617">
        <v>13</v>
      </c>
      <c r="N6617">
        <v>20</v>
      </c>
      <c r="O6617">
        <v>10</v>
      </c>
      <c r="S6617" t="b">
        <v>0</v>
      </c>
      <c r="T6617" t="b">
        <v>0</v>
      </c>
      <c r="U6617" t="b">
        <v>1</v>
      </c>
      <c r="V6617">
        <v>23800</v>
      </c>
      <c r="W6617">
        <v>15900</v>
      </c>
      <c r="X6617">
        <v>2.2200000000000002</v>
      </c>
      <c r="Y6617">
        <v>15900</v>
      </c>
      <c r="Z6617">
        <v>2.2200000000000002</v>
      </c>
    </row>
    <row r="6618" spans="1:26">
      <c r="A6618">
        <v>207071260</v>
      </c>
      <c r="B6618" t="s">
        <v>7158</v>
      </c>
      <c r="C6618" t="s">
        <v>3597</v>
      </c>
      <c r="D6618" t="s">
        <v>3698</v>
      </c>
      <c r="E6618" t="s">
        <v>6383</v>
      </c>
      <c r="F6618" t="s">
        <v>3600</v>
      </c>
      <c r="G6618">
        <v>207071260</v>
      </c>
      <c r="I6618" t="s">
        <v>3601</v>
      </c>
      <c r="J6618" t="s">
        <v>7278</v>
      </c>
      <c r="K6618" t="s">
        <v>3688</v>
      </c>
      <c r="L6618" t="s">
        <v>7279</v>
      </c>
      <c r="M6618">
        <v>13</v>
      </c>
      <c r="N6618">
        <v>20</v>
      </c>
      <c r="O6618">
        <v>10</v>
      </c>
      <c r="S6618" t="b">
        <v>0</v>
      </c>
      <c r="T6618" t="b">
        <v>0</v>
      </c>
      <c r="U6618" t="b">
        <v>1</v>
      </c>
      <c r="V6618">
        <v>24000</v>
      </c>
      <c r="W6618">
        <v>15600</v>
      </c>
      <c r="X6618">
        <v>2.39</v>
      </c>
      <c r="Y6618">
        <v>15600</v>
      </c>
      <c r="Z6618">
        <v>2.39</v>
      </c>
    </row>
    <row r="6619" spans="1:26">
      <c r="A6619">
        <v>207071256</v>
      </c>
      <c r="B6619" t="s">
        <v>7158</v>
      </c>
      <c r="C6619" t="s">
        <v>3597</v>
      </c>
      <c r="D6619" t="s">
        <v>3698</v>
      </c>
      <c r="E6619" t="s">
        <v>6383</v>
      </c>
      <c r="F6619" t="s">
        <v>3600</v>
      </c>
      <c r="G6619">
        <v>207071256</v>
      </c>
      <c r="I6619" t="s">
        <v>3601</v>
      </c>
      <c r="J6619" t="s">
        <v>7278</v>
      </c>
      <c r="K6619" t="s">
        <v>3688</v>
      </c>
      <c r="L6619" t="s">
        <v>7286</v>
      </c>
      <c r="M6619">
        <v>13</v>
      </c>
      <c r="N6619">
        <v>18</v>
      </c>
      <c r="O6619">
        <v>10</v>
      </c>
      <c r="S6619" t="b">
        <v>0</v>
      </c>
      <c r="T6619" t="b">
        <v>0</v>
      </c>
      <c r="U6619" t="b">
        <v>1</v>
      </c>
      <c r="V6619">
        <v>24000</v>
      </c>
      <c r="W6619">
        <v>15600</v>
      </c>
      <c r="X6619">
        <v>2.38</v>
      </c>
      <c r="Y6619">
        <v>15600</v>
      </c>
      <c r="Z6619">
        <v>2.38</v>
      </c>
    </row>
    <row r="6620" spans="1:26">
      <c r="A6620">
        <v>207071254</v>
      </c>
      <c r="B6620" t="s">
        <v>7158</v>
      </c>
      <c r="C6620" t="s">
        <v>3597</v>
      </c>
      <c r="D6620" t="s">
        <v>3698</v>
      </c>
      <c r="E6620" t="s">
        <v>6383</v>
      </c>
      <c r="F6620" t="s">
        <v>3600</v>
      </c>
      <c r="G6620">
        <v>207071254</v>
      </c>
      <c r="I6620" t="s">
        <v>3601</v>
      </c>
      <c r="J6620" t="s">
        <v>7278</v>
      </c>
      <c r="K6620" t="s">
        <v>3688</v>
      </c>
      <c r="L6620" t="s">
        <v>7287</v>
      </c>
      <c r="M6620">
        <v>13</v>
      </c>
      <c r="N6620">
        <v>20</v>
      </c>
      <c r="O6620">
        <v>9.6</v>
      </c>
      <c r="S6620" t="b">
        <v>0</v>
      </c>
      <c r="T6620" t="b">
        <v>0</v>
      </c>
      <c r="U6620" t="b">
        <v>1</v>
      </c>
      <c r="V6620">
        <v>24000</v>
      </c>
      <c r="W6620">
        <v>15600</v>
      </c>
      <c r="X6620">
        <v>2.2200000000000002</v>
      </c>
      <c r="Y6620">
        <v>15600</v>
      </c>
      <c r="Z6620">
        <v>2.2200000000000002</v>
      </c>
    </row>
    <row r="6621" spans="1:26">
      <c r="A6621">
        <v>207071454</v>
      </c>
      <c r="B6621" t="s">
        <v>7158</v>
      </c>
      <c r="C6621" t="s">
        <v>3597</v>
      </c>
      <c r="D6621" t="s">
        <v>3698</v>
      </c>
      <c r="E6621" t="s">
        <v>7124</v>
      </c>
      <c r="F6621" t="s">
        <v>3600</v>
      </c>
      <c r="G6621">
        <v>207071454</v>
      </c>
      <c r="I6621" t="s">
        <v>3601</v>
      </c>
      <c r="J6621" t="s">
        <v>7289</v>
      </c>
      <c r="K6621" t="s">
        <v>3688</v>
      </c>
      <c r="L6621" t="s">
        <v>7293</v>
      </c>
      <c r="M6621">
        <v>10</v>
      </c>
      <c r="N6621">
        <v>16</v>
      </c>
      <c r="O6621">
        <v>9</v>
      </c>
      <c r="S6621" t="b">
        <v>0</v>
      </c>
      <c r="T6621" t="b">
        <v>0</v>
      </c>
      <c r="U6621" t="b">
        <v>0</v>
      </c>
      <c r="V6621">
        <v>55000</v>
      </c>
      <c r="W6621">
        <v>37800</v>
      </c>
      <c r="X6621">
        <v>2.15</v>
      </c>
      <c r="Y6621">
        <v>37800</v>
      </c>
      <c r="Z6621">
        <v>2.15</v>
      </c>
    </row>
    <row r="6622" spans="1:26">
      <c r="A6622">
        <v>207071452</v>
      </c>
      <c r="B6622" t="s">
        <v>7158</v>
      </c>
      <c r="C6622" t="s">
        <v>3597</v>
      </c>
      <c r="D6622" t="s">
        <v>3698</v>
      </c>
      <c r="E6622" t="s">
        <v>7124</v>
      </c>
      <c r="F6622" t="s">
        <v>3600</v>
      </c>
      <c r="G6622">
        <v>207071452</v>
      </c>
      <c r="I6622" t="s">
        <v>3601</v>
      </c>
      <c r="J6622" t="s">
        <v>7289</v>
      </c>
      <c r="K6622" t="s">
        <v>3688</v>
      </c>
      <c r="L6622" t="s">
        <v>7292</v>
      </c>
      <c r="M6622">
        <v>10</v>
      </c>
      <c r="N6622">
        <v>16.5</v>
      </c>
      <c r="O6622">
        <v>9</v>
      </c>
      <c r="S6622" t="b">
        <v>0</v>
      </c>
      <c r="T6622" t="b">
        <v>0</v>
      </c>
      <c r="U6622" t="b">
        <v>0</v>
      </c>
      <c r="V6622">
        <v>55500</v>
      </c>
      <c r="W6622">
        <v>37400</v>
      </c>
      <c r="X6622">
        <v>2.12</v>
      </c>
      <c r="Y6622">
        <v>37400</v>
      </c>
      <c r="Z6622">
        <v>2.12</v>
      </c>
    </row>
    <row r="6623" spans="1:26">
      <c r="A6623">
        <v>207071558</v>
      </c>
      <c r="B6623" t="s">
        <v>7158</v>
      </c>
      <c r="C6623" t="s">
        <v>3597</v>
      </c>
      <c r="D6623" t="s">
        <v>3698</v>
      </c>
      <c r="E6623" t="s">
        <v>7124</v>
      </c>
      <c r="F6623" t="s">
        <v>3600</v>
      </c>
      <c r="G6623">
        <v>207071558</v>
      </c>
      <c r="I6623" t="s">
        <v>3601</v>
      </c>
      <c r="J6623" t="s">
        <v>7289</v>
      </c>
      <c r="K6623" t="s">
        <v>3688</v>
      </c>
      <c r="L6623" t="s">
        <v>7291</v>
      </c>
      <c r="M6623">
        <v>11</v>
      </c>
      <c r="N6623">
        <v>17</v>
      </c>
      <c r="O6623">
        <v>9.6</v>
      </c>
      <c r="S6623" t="b">
        <v>0</v>
      </c>
      <c r="T6623" t="b">
        <v>0</v>
      </c>
      <c r="U6623" t="b">
        <v>0</v>
      </c>
      <c r="V6623">
        <v>45500</v>
      </c>
      <c r="W6623">
        <v>30800</v>
      </c>
      <c r="X6623">
        <v>2.13</v>
      </c>
      <c r="Y6623">
        <v>30800</v>
      </c>
      <c r="Z6623">
        <v>2.13</v>
      </c>
    </row>
    <row r="6624" spans="1:26">
      <c r="A6624">
        <v>207071556</v>
      </c>
      <c r="B6624" t="s">
        <v>7158</v>
      </c>
      <c r="C6624" t="s">
        <v>3597</v>
      </c>
      <c r="D6624" t="s">
        <v>3698</v>
      </c>
      <c r="E6624" t="s">
        <v>7124</v>
      </c>
      <c r="F6624" t="s">
        <v>3600</v>
      </c>
      <c r="G6624">
        <v>207071556</v>
      </c>
      <c r="I6624" t="s">
        <v>3601</v>
      </c>
      <c r="J6624" t="s">
        <v>7289</v>
      </c>
      <c r="K6624" t="s">
        <v>3688</v>
      </c>
      <c r="L6624" t="s">
        <v>7290</v>
      </c>
      <c r="M6624">
        <v>11</v>
      </c>
      <c r="N6624">
        <v>16.5</v>
      </c>
      <c r="O6624">
        <v>9</v>
      </c>
      <c r="S6624" t="b">
        <v>0</v>
      </c>
      <c r="T6624" t="b">
        <v>0</v>
      </c>
      <c r="U6624" t="b">
        <v>0</v>
      </c>
      <c r="V6624">
        <v>45500</v>
      </c>
      <c r="W6624">
        <v>30800</v>
      </c>
      <c r="X6624">
        <v>2.12</v>
      </c>
      <c r="Y6624">
        <v>30800</v>
      </c>
      <c r="Z6624">
        <v>2.12</v>
      </c>
    </row>
    <row r="6625" spans="1:26">
      <c r="A6625">
        <v>207071027</v>
      </c>
      <c r="B6625" t="s">
        <v>7158</v>
      </c>
      <c r="C6625" t="s">
        <v>3597</v>
      </c>
      <c r="D6625" t="s">
        <v>3698</v>
      </c>
      <c r="E6625" t="s">
        <v>7124</v>
      </c>
      <c r="F6625" t="s">
        <v>3600</v>
      </c>
      <c r="G6625">
        <v>207071027</v>
      </c>
      <c r="I6625" t="s">
        <v>3601</v>
      </c>
      <c r="J6625" t="s">
        <v>7278</v>
      </c>
      <c r="K6625" t="s">
        <v>3688</v>
      </c>
      <c r="L6625" t="s">
        <v>7288</v>
      </c>
      <c r="M6625">
        <v>11</v>
      </c>
      <c r="N6625">
        <v>16.5</v>
      </c>
      <c r="O6625">
        <v>9.6</v>
      </c>
      <c r="S6625" t="b">
        <v>0</v>
      </c>
      <c r="T6625" t="b">
        <v>0</v>
      </c>
      <c r="U6625" t="b">
        <v>1</v>
      </c>
      <c r="V6625">
        <v>34000</v>
      </c>
      <c r="W6625">
        <v>22200</v>
      </c>
      <c r="X6625">
        <v>2.44</v>
      </c>
      <c r="Y6625">
        <v>22200</v>
      </c>
      <c r="Z6625">
        <v>2.44</v>
      </c>
    </row>
    <row r="6626" spans="1:26">
      <c r="A6626">
        <v>207071253</v>
      </c>
      <c r="B6626" t="s">
        <v>7158</v>
      </c>
      <c r="C6626" t="s">
        <v>3597</v>
      </c>
      <c r="D6626" t="s">
        <v>3698</v>
      </c>
      <c r="E6626" t="s">
        <v>7124</v>
      </c>
      <c r="F6626" t="s">
        <v>3600</v>
      </c>
      <c r="G6626">
        <v>207071253</v>
      </c>
      <c r="I6626" t="s">
        <v>3601</v>
      </c>
      <c r="J6626" t="s">
        <v>7278</v>
      </c>
      <c r="K6626" t="s">
        <v>3688</v>
      </c>
      <c r="L6626" t="s">
        <v>7287</v>
      </c>
      <c r="M6626">
        <v>13</v>
      </c>
      <c r="N6626">
        <v>20</v>
      </c>
      <c r="O6626">
        <v>9.6</v>
      </c>
      <c r="S6626" t="b">
        <v>0</v>
      </c>
      <c r="T6626" t="b">
        <v>0</v>
      </c>
      <c r="U6626" t="b">
        <v>1</v>
      </c>
      <c r="V6626">
        <v>24000</v>
      </c>
      <c r="W6626">
        <v>15600</v>
      </c>
      <c r="X6626">
        <v>2.2200000000000002</v>
      </c>
      <c r="Y6626">
        <v>15600</v>
      </c>
      <c r="Z6626">
        <v>2.2200000000000002</v>
      </c>
    </row>
    <row r="6627" spans="1:26">
      <c r="A6627">
        <v>207071255</v>
      </c>
      <c r="B6627" t="s">
        <v>7158</v>
      </c>
      <c r="C6627" t="s">
        <v>3597</v>
      </c>
      <c r="D6627" t="s">
        <v>3698</v>
      </c>
      <c r="E6627" t="s">
        <v>7124</v>
      </c>
      <c r="F6627" t="s">
        <v>3600</v>
      </c>
      <c r="G6627">
        <v>207071255</v>
      </c>
      <c r="I6627" t="s">
        <v>3601</v>
      </c>
      <c r="J6627" t="s">
        <v>7278</v>
      </c>
      <c r="K6627" t="s">
        <v>3688</v>
      </c>
      <c r="L6627" t="s">
        <v>7286</v>
      </c>
      <c r="M6627">
        <v>13</v>
      </c>
      <c r="N6627">
        <v>18</v>
      </c>
      <c r="O6627">
        <v>10</v>
      </c>
      <c r="S6627" t="b">
        <v>0</v>
      </c>
      <c r="T6627" t="b">
        <v>0</v>
      </c>
      <c r="U6627" t="b">
        <v>1</v>
      </c>
      <c r="V6627">
        <v>24000</v>
      </c>
      <c r="W6627">
        <v>15600</v>
      </c>
      <c r="X6627">
        <v>2.38</v>
      </c>
      <c r="Y6627">
        <v>15600</v>
      </c>
      <c r="Z6627">
        <v>2.38</v>
      </c>
    </row>
    <row r="6628" spans="1:26">
      <c r="A6628">
        <v>207071033</v>
      </c>
      <c r="B6628" t="s">
        <v>7158</v>
      </c>
      <c r="C6628" t="s">
        <v>3597</v>
      </c>
      <c r="D6628" t="s">
        <v>3698</v>
      </c>
      <c r="E6628" t="s">
        <v>7124</v>
      </c>
      <c r="F6628" t="s">
        <v>3600</v>
      </c>
      <c r="G6628">
        <v>207071033</v>
      </c>
      <c r="I6628" t="s">
        <v>3601</v>
      </c>
      <c r="J6628" t="s">
        <v>7278</v>
      </c>
      <c r="K6628" t="s">
        <v>3688</v>
      </c>
      <c r="L6628" t="s">
        <v>7285</v>
      </c>
      <c r="M6628">
        <v>12</v>
      </c>
      <c r="N6628">
        <v>19.5</v>
      </c>
      <c r="O6628">
        <v>10</v>
      </c>
      <c r="S6628" t="b">
        <v>0</v>
      </c>
      <c r="T6628" t="b">
        <v>0</v>
      </c>
      <c r="U6628" t="b">
        <v>1</v>
      </c>
      <c r="V6628">
        <v>34800</v>
      </c>
      <c r="W6628">
        <v>21600</v>
      </c>
      <c r="X6628">
        <v>2.4900000000000002</v>
      </c>
      <c r="Y6628">
        <v>21600</v>
      </c>
      <c r="Z6628">
        <v>2.4900000000000002</v>
      </c>
    </row>
    <row r="6629" spans="1:26">
      <c r="A6629">
        <v>207071029</v>
      </c>
      <c r="B6629" t="s">
        <v>7158</v>
      </c>
      <c r="C6629" t="s">
        <v>3597</v>
      </c>
      <c r="D6629" t="s">
        <v>3698</v>
      </c>
      <c r="E6629" t="s">
        <v>7124</v>
      </c>
      <c r="F6629" t="s">
        <v>3600</v>
      </c>
      <c r="G6629">
        <v>207071029</v>
      </c>
      <c r="I6629" t="s">
        <v>3601</v>
      </c>
      <c r="J6629" t="s">
        <v>7278</v>
      </c>
      <c r="K6629" t="s">
        <v>3688</v>
      </c>
      <c r="L6629" t="s">
        <v>7284</v>
      </c>
      <c r="M6629">
        <v>11.5</v>
      </c>
      <c r="N6629">
        <v>19</v>
      </c>
      <c r="O6629">
        <v>10</v>
      </c>
      <c r="S6629" t="b">
        <v>0</v>
      </c>
      <c r="T6629" t="b">
        <v>0</v>
      </c>
      <c r="U6629" t="b">
        <v>1</v>
      </c>
      <c r="V6629">
        <v>34600</v>
      </c>
      <c r="W6629">
        <v>21800</v>
      </c>
      <c r="X6629">
        <v>2.5</v>
      </c>
      <c r="Y6629">
        <v>21800</v>
      </c>
      <c r="Z6629">
        <v>2.5</v>
      </c>
    </row>
    <row r="6630" spans="1:26">
      <c r="A6630">
        <v>207071025</v>
      </c>
      <c r="B6630" t="s">
        <v>7158</v>
      </c>
      <c r="C6630" t="s">
        <v>3597</v>
      </c>
      <c r="D6630" t="s">
        <v>3698</v>
      </c>
      <c r="E6630" t="s">
        <v>7124</v>
      </c>
      <c r="F6630" t="s">
        <v>3600</v>
      </c>
      <c r="G6630">
        <v>207071025</v>
      </c>
      <c r="I6630" t="s">
        <v>3601</v>
      </c>
      <c r="J6630" t="s">
        <v>7278</v>
      </c>
      <c r="K6630" t="s">
        <v>3688</v>
      </c>
      <c r="L6630" t="s">
        <v>7283</v>
      </c>
      <c r="M6630">
        <v>12</v>
      </c>
      <c r="N6630">
        <v>19.5</v>
      </c>
      <c r="O6630">
        <v>10</v>
      </c>
      <c r="S6630" t="b">
        <v>0</v>
      </c>
      <c r="T6630" t="b">
        <v>0</v>
      </c>
      <c r="U6630" t="b">
        <v>1</v>
      </c>
      <c r="V6630">
        <v>34600</v>
      </c>
      <c r="W6630">
        <v>21400</v>
      </c>
      <c r="X6630">
        <v>2.48</v>
      </c>
      <c r="Y6630">
        <v>21400</v>
      </c>
      <c r="Z6630">
        <v>2.48</v>
      </c>
    </row>
    <row r="6631" spans="1:26">
      <c r="A6631">
        <v>207071257</v>
      </c>
      <c r="B6631" t="s">
        <v>7158</v>
      </c>
      <c r="C6631" t="s">
        <v>3597</v>
      </c>
      <c r="D6631" t="s">
        <v>3698</v>
      </c>
      <c r="E6631" t="s">
        <v>7124</v>
      </c>
      <c r="F6631" t="s">
        <v>3600</v>
      </c>
      <c r="G6631">
        <v>207071257</v>
      </c>
      <c r="I6631" t="s">
        <v>3601</v>
      </c>
      <c r="J6631" t="s">
        <v>7278</v>
      </c>
      <c r="K6631" t="s">
        <v>3688</v>
      </c>
      <c r="L6631" t="s">
        <v>7282</v>
      </c>
      <c r="M6631">
        <v>13</v>
      </c>
      <c r="N6631">
        <v>20</v>
      </c>
      <c r="O6631">
        <v>10</v>
      </c>
      <c r="S6631" t="b">
        <v>0</v>
      </c>
      <c r="T6631" t="b">
        <v>0</v>
      </c>
      <c r="U6631" t="b">
        <v>1</v>
      </c>
      <c r="V6631">
        <v>23800</v>
      </c>
      <c r="W6631">
        <v>15900</v>
      </c>
      <c r="X6631">
        <v>2.2200000000000002</v>
      </c>
      <c r="Y6631">
        <v>15900</v>
      </c>
      <c r="Z6631">
        <v>2.2200000000000002</v>
      </c>
    </row>
    <row r="6632" spans="1:26">
      <c r="A6632">
        <v>207071251</v>
      </c>
      <c r="B6632" t="s">
        <v>7158</v>
      </c>
      <c r="C6632" t="s">
        <v>3597</v>
      </c>
      <c r="D6632" t="s">
        <v>3698</v>
      </c>
      <c r="E6632" t="s">
        <v>7124</v>
      </c>
      <c r="F6632" t="s">
        <v>3600</v>
      </c>
      <c r="G6632">
        <v>207071251</v>
      </c>
      <c r="I6632" t="s">
        <v>3601</v>
      </c>
      <c r="J6632" t="s">
        <v>7278</v>
      </c>
      <c r="K6632" t="s">
        <v>3688</v>
      </c>
      <c r="L6632" t="s">
        <v>7281</v>
      </c>
      <c r="M6632">
        <v>12.5</v>
      </c>
      <c r="N6632">
        <v>17</v>
      </c>
      <c r="O6632">
        <v>9</v>
      </c>
      <c r="S6632" t="b">
        <v>0</v>
      </c>
      <c r="T6632" t="b">
        <v>0</v>
      </c>
      <c r="U6632" t="b">
        <v>1</v>
      </c>
      <c r="V6632">
        <v>23400</v>
      </c>
      <c r="W6632">
        <v>16200</v>
      </c>
      <c r="X6632">
        <v>2.1800000000000002</v>
      </c>
      <c r="Y6632">
        <v>16200</v>
      </c>
      <c r="Z6632">
        <v>2.1800000000000002</v>
      </c>
    </row>
    <row r="6633" spans="1:26">
      <c r="A6633">
        <v>207071031</v>
      </c>
      <c r="B6633" t="s">
        <v>7158</v>
      </c>
      <c r="C6633" t="s">
        <v>3597</v>
      </c>
      <c r="D6633" t="s">
        <v>3698</v>
      </c>
      <c r="E6633" t="s">
        <v>7124</v>
      </c>
      <c r="F6633" t="s">
        <v>3600</v>
      </c>
      <c r="G6633">
        <v>207071031</v>
      </c>
      <c r="I6633" t="s">
        <v>3601</v>
      </c>
      <c r="J6633" t="s">
        <v>7278</v>
      </c>
      <c r="K6633" t="s">
        <v>3688</v>
      </c>
      <c r="L6633" t="s">
        <v>7280</v>
      </c>
      <c r="M6633">
        <v>11.5</v>
      </c>
      <c r="N6633">
        <v>19.5</v>
      </c>
      <c r="O6633">
        <v>10</v>
      </c>
      <c r="S6633" t="b">
        <v>0</v>
      </c>
      <c r="T6633" t="b">
        <v>0</v>
      </c>
      <c r="U6633" t="b">
        <v>1</v>
      </c>
      <c r="V6633">
        <v>34600</v>
      </c>
      <c r="W6633">
        <v>21800</v>
      </c>
      <c r="X6633">
        <v>2.5</v>
      </c>
      <c r="Y6633">
        <v>21800</v>
      </c>
      <c r="Z6633">
        <v>2.5</v>
      </c>
    </row>
    <row r="6634" spans="1:26">
      <c r="A6634">
        <v>207071259</v>
      </c>
      <c r="B6634" t="s">
        <v>7158</v>
      </c>
      <c r="C6634" t="s">
        <v>3597</v>
      </c>
      <c r="D6634" t="s">
        <v>3698</v>
      </c>
      <c r="E6634" t="s">
        <v>7124</v>
      </c>
      <c r="F6634" t="s">
        <v>3600</v>
      </c>
      <c r="G6634">
        <v>207071259</v>
      </c>
      <c r="I6634" t="s">
        <v>3601</v>
      </c>
      <c r="J6634" t="s">
        <v>7278</v>
      </c>
      <c r="K6634" t="s">
        <v>3688</v>
      </c>
      <c r="L6634" t="s">
        <v>7279</v>
      </c>
      <c r="M6634">
        <v>13</v>
      </c>
      <c r="N6634">
        <v>20</v>
      </c>
      <c r="O6634">
        <v>10</v>
      </c>
      <c r="S6634" t="b">
        <v>0</v>
      </c>
      <c r="T6634" t="b">
        <v>0</v>
      </c>
      <c r="U6634" t="b">
        <v>1</v>
      </c>
      <c r="V6634">
        <v>24000</v>
      </c>
      <c r="W6634">
        <v>15600</v>
      </c>
      <c r="X6634">
        <v>2.39</v>
      </c>
      <c r="Y6634">
        <v>15600</v>
      </c>
      <c r="Z6634">
        <v>2.39</v>
      </c>
    </row>
    <row r="6635" spans="1:26">
      <c r="A6635">
        <v>206903644</v>
      </c>
      <c r="B6635" t="s">
        <v>7158</v>
      </c>
      <c r="C6635" t="s">
        <v>3597</v>
      </c>
      <c r="D6635" t="s">
        <v>3698</v>
      </c>
      <c r="E6635" t="s">
        <v>5439</v>
      </c>
      <c r="F6635" t="s">
        <v>3600</v>
      </c>
      <c r="G6635">
        <v>206903644</v>
      </c>
      <c r="I6635" t="s">
        <v>3601</v>
      </c>
      <c r="J6635" t="s">
        <v>7276</v>
      </c>
      <c r="K6635" t="s">
        <v>3688</v>
      </c>
      <c r="L6635" t="s">
        <v>7277</v>
      </c>
      <c r="M6635">
        <v>10</v>
      </c>
      <c r="N6635">
        <v>16</v>
      </c>
      <c r="O6635">
        <v>9</v>
      </c>
      <c r="S6635" t="b">
        <v>0</v>
      </c>
      <c r="T6635" t="b">
        <v>0</v>
      </c>
      <c r="U6635" t="b">
        <v>0</v>
      </c>
      <c r="V6635">
        <v>55000</v>
      </c>
      <c r="W6635">
        <v>37800</v>
      </c>
      <c r="X6635">
        <v>2.15</v>
      </c>
      <c r="Y6635">
        <v>37800</v>
      </c>
      <c r="Z6635">
        <v>2.15</v>
      </c>
    </row>
    <row r="6636" spans="1:26">
      <c r="A6636">
        <v>206906985</v>
      </c>
      <c r="B6636" t="s">
        <v>7158</v>
      </c>
      <c r="C6636" t="s">
        <v>3597</v>
      </c>
      <c r="D6636" t="s">
        <v>3698</v>
      </c>
      <c r="E6636" t="s">
        <v>5438</v>
      </c>
      <c r="F6636" t="s">
        <v>3600</v>
      </c>
      <c r="G6636">
        <v>206906985</v>
      </c>
      <c r="I6636" t="s">
        <v>3601</v>
      </c>
      <c r="J6636" t="s">
        <v>7276</v>
      </c>
      <c r="K6636" t="s">
        <v>3688</v>
      </c>
      <c r="L6636" t="s">
        <v>7277</v>
      </c>
      <c r="M6636">
        <v>10</v>
      </c>
      <c r="N6636">
        <v>16</v>
      </c>
      <c r="O6636">
        <v>9</v>
      </c>
      <c r="S6636" t="b">
        <v>0</v>
      </c>
      <c r="T6636" t="b">
        <v>0</v>
      </c>
      <c r="U6636" t="b">
        <v>0</v>
      </c>
      <c r="V6636">
        <v>55000</v>
      </c>
      <c r="W6636">
        <v>37800</v>
      </c>
      <c r="X6636">
        <v>2.15</v>
      </c>
      <c r="Y6636">
        <v>37800</v>
      </c>
      <c r="Z6636">
        <v>2.15</v>
      </c>
    </row>
    <row r="6637" spans="1:26">
      <c r="A6637">
        <v>206906797</v>
      </c>
      <c r="B6637" t="s">
        <v>7158</v>
      </c>
      <c r="C6637" t="s">
        <v>3597</v>
      </c>
      <c r="D6637" t="s">
        <v>3698</v>
      </c>
      <c r="E6637" t="s">
        <v>5436</v>
      </c>
      <c r="F6637" t="s">
        <v>3600</v>
      </c>
      <c r="G6637">
        <v>206906797</v>
      </c>
      <c r="I6637" t="s">
        <v>3601</v>
      </c>
      <c r="J6637" t="s">
        <v>7276</v>
      </c>
      <c r="K6637" t="s">
        <v>3688</v>
      </c>
      <c r="L6637" t="s">
        <v>7277</v>
      </c>
      <c r="M6637">
        <v>10</v>
      </c>
      <c r="N6637">
        <v>16</v>
      </c>
      <c r="O6637">
        <v>9</v>
      </c>
      <c r="S6637" t="b">
        <v>0</v>
      </c>
      <c r="T6637" t="b">
        <v>0</v>
      </c>
      <c r="U6637" t="b">
        <v>0</v>
      </c>
      <c r="V6637">
        <v>55000</v>
      </c>
      <c r="W6637">
        <v>37800</v>
      </c>
      <c r="X6637">
        <v>2.15</v>
      </c>
      <c r="Y6637">
        <v>37800</v>
      </c>
      <c r="Z6637">
        <v>2.15</v>
      </c>
    </row>
    <row r="6638" spans="1:26">
      <c r="A6638">
        <v>210343321</v>
      </c>
      <c r="B6638" t="s">
        <v>7274</v>
      </c>
      <c r="C6638" t="s">
        <v>3597</v>
      </c>
      <c r="D6638" t="s">
        <v>4034</v>
      </c>
      <c r="E6638" t="s">
        <v>5440</v>
      </c>
      <c r="F6638" t="s">
        <v>3718</v>
      </c>
      <c r="G6638">
        <v>210343321</v>
      </c>
      <c r="I6638" t="s">
        <v>3711</v>
      </c>
      <c r="J6638" t="s">
        <v>7275</v>
      </c>
      <c r="K6638" t="s">
        <v>3688</v>
      </c>
      <c r="M6638">
        <v>10.5</v>
      </c>
      <c r="N6638">
        <v>19</v>
      </c>
      <c r="O6638">
        <v>10.8</v>
      </c>
      <c r="S6638" t="b">
        <v>0</v>
      </c>
      <c r="T6638" t="b">
        <v>0</v>
      </c>
      <c r="U6638" t="b">
        <v>0</v>
      </c>
      <c r="V6638">
        <v>55000</v>
      </c>
      <c r="W6638">
        <v>35000</v>
      </c>
      <c r="X6638">
        <v>2.6</v>
      </c>
      <c r="Y6638">
        <v>38000</v>
      </c>
      <c r="Z6638">
        <v>2.2200000000000002</v>
      </c>
    </row>
    <row r="6639" spans="1:26">
      <c r="A6639">
        <v>210295922</v>
      </c>
      <c r="B6639" t="s">
        <v>7274</v>
      </c>
      <c r="C6639" t="s">
        <v>3597</v>
      </c>
      <c r="D6639" t="s">
        <v>4034</v>
      </c>
      <c r="E6639" t="s">
        <v>5260</v>
      </c>
      <c r="F6639" t="s">
        <v>3600</v>
      </c>
      <c r="G6639">
        <v>210295922</v>
      </c>
      <c r="I6639" t="s">
        <v>3601</v>
      </c>
      <c r="J6639" t="s">
        <v>6576</v>
      </c>
      <c r="L6639" t="s">
        <v>6577</v>
      </c>
      <c r="M6639">
        <v>12.5</v>
      </c>
      <c r="N6639">
        <v>20</v>
      </c>
      <c r="O6639">
        <v>11.6</v>
      </c>
      <c r="S6639" t="b">
        <v>0</v>
      </c>
      <c r="T6639" t="b">
        <v>0</v>
      </c>
      <c r="U6639" t="b">
        <v>0</v>
      </c>
      <c r="V6639">
        <v>22000</v>
      </c>
      <c r="W6639">
        <v>16500</v>
      </c>
      <c r="X6639">
        <v>2.6</v>
      </c>
      <c r="Y6639">
        <v>26548</v>
      </c>
      <c r="Z6639">
        <v>2.2599999999999998</v>
      </c>
    </row>
    <row r="6640" spans="1:26">
      <c r="A6640">
        <v>209852115</v>
      </c>
      <c r="B6640" t="s">
        <v>7158</v>
      </c>
      <c r="C6640" t="s">
        <v>3597</v>
      </c>
      <c r="D6640" t="s">
        <v>1049</v>
      </c>
      <c r="E6640" t="s">
        <v>3860</v>
      </c>
      <c r="F6640" t="s">
        <v>3600</v>
      </c>
      <c r="G6640">
        <v>209852115</v>
      </c>
      <c r="I6640" t="s">
        <v>3601</v>
      </c>
      <c r="J6640" t="s">
        <v>7272</v>
      </c>
      <c r="L6640" t="s">
        <v>7273</v>
      </c>
      <c r="M6640">
        <v>10.3</v>
      </c>
      <c r="N6640">
        <v>18</v>
      </c>
      <c r="O6640">
        <v>9.1999999999999993</v>
      </c>
      <c r="S6640" t="b">
        <v>0</v>
      </c>
      <c r="T6640" t="b">
        <v>0</v>
      </c>
      <c r="U6640" t="b">
        <v>0</v>
      </c>
      <c r="V6640">
        <v>57000</v>
      </c>
      <c r="W6640">
        <v>37000</v>
      </c>
      <c r="X6640">
        <v>2.35</v>
      </c>
      <c r="Y6640">
        <v>39000</v>
      </c>
      <c r="Z6640">
        <v>2.35</v>
      </c>
    </row>
    <row r="6641" spans="1:26">
      <c r="A6641">
        <v>209852116</v>
      </c>
      <c r="B6641" t="s">
        <v>7158</v>
      </c>
      <c r="C6641" t="s">
        <v>3597</v>
      </c>
      <c r="D6641" t="s">
        <v>1049</v>
      </c>
      <c r="E6641" t="s">
        <v>3860</v>
      </c>
      <c r="F6641" t="s">
        <v>3600</v>
      </c>
      <c r="G6641">
        <v>209852116</v>
      </c>
      <c r="I6641" t="s">
        <v>3601</v>
      </c>
      <c r="J6641" t="s">
        <v>7271</v>
      </c>
      <c r="L6641" t="s">
        <v>7270</v>
      </c>
      <c r="M6641">
        <v>8.5</v>
      </c>
      <c r="N6641">
        <v>16</v>
      </c>
      <c r="O6641">
        <v>10</v>
      </c>
      <c r="S6641" t="b">
        <v>0</v>
      </c>
      <c r="T6641" t="b">
        <v>0</v>
      </c>
      <c r="U6641" t="b">
        <v>0</v>
      </c>
      <c r="V6641">
        <v>47000</v>
      </c>
      <c r="W6641">
        <v>36000</v>
      </c>
      <c r="X6641">
        <v>2.2999999999999998</v>
      </c>
      <c r="Y6641">
        <v>50000</v>
      </c>
      <c r="Z6641">
        <v>2.2999999999999998</v>
      </c>
    </row>
    <row r="6642" spans="1:26">
      <c r="A6642">
        <v>209852112</v>
      </c>
      <c r="B6642" t="s">
        <v>7158</v>
      </c>
      <c r="C6642" t="s">
        <v>3597</v>
      </c>
      <c r="D6642" t="s">
        <v>1049</v>
      </c>
      <c r="E6642" t="s">
        <v>3860</v>
      </c>
      <c r="F6642" t="s">
        <v>3600</v>
      </c>
      <c r="G6642">
        <v>209852112</v>
      </c>
      <c r="I6642" t="s">
        <v>3601</v>
      </c>
      <c r="J6642" t="s">
        <v>7269</v>
      </c>
      <c r="L6642" t="s">
        <v>7270</v>
      </c>
      <c r="M6642">
        <v>9.3000000000000007</v>
      </c>
      <c r="N6642">
        <v>17.3</v>
      </c>
      <c r="O6642">
        <v>10</v>
      </c>
      <c r="S6642" t="b">
        <v>0</v>
      </c>
      <c r="T6642" t="b">
        <v>0</v>
      </c>
      <c r="U6642" t="b">
        <v>0</v>
      </c>
      <c r="V6642">
        <v>47000</v>
      </c>
      <c r="W6642">
        <v>37000</v>
      </c>
      <c r="X6642">
        <v>2.2999999999999998</v>
      </c>
      <c r="Y6642">
        <v>39300</v>
      </c>
      <c r="Z6642">
        <v>2.2999999999999998</v>
      </c>
    </row>
    <row r="6643" spans="1:26">
      <c r="A6643">
        <v>209852120</v>
      </c>
      <c r="B6643" t="s">
        <v>7158</v>
      </c>
      <c r="C6643" t="s">
        <v>3597</v>
      </c>
      <c r="D6643" t="s">
        <v>1049</v>
      </c>
      <c r="E6643" t="s">
        <v>3860</v>
      </c>
      <c r="F6643" t="s">
        <v>3600</v>
      </c>
      <c r="G6643">
        <v>209852120</v>
      </c>
      <c r="I6643" t="s">
        <v>3601</v>
      </c>
      <c r="J6643" t="s">
        <v>7268</v>
      </c>
      <c r="L6643" t="s">
        <v>7267</v>
      </c>
      <c r="M6643">
        <v>10.5</v>
      </c>
      <c r="N6643">
        <v>18</v>
      </c>
      <c r="O6643">
        <v>10.5</v>
      </c>
      <c r="S6643" t="b">
        <v>0</v>
      </c>
      <c r="T6643" t="b">
        <v>0</v>
      </c>
      <c r="U6643" t="b">
        <v>1</v>
      </c>
      <c r="V6643">
        <v>36000</v>
      </c>
      <c r="W6643">
        <v>30400</v>
      </c>
      <c r="X6643">
        <v>2.4</v>
      </c>
      <c r="Y6643">
        <v>47300</v>
      </c>
      <c r="Z6643">
        <v>2.4</v>
      </c>
    </row>
    <row r="6644" spans="1:26">
      <c r="A6644">
        <v>209852119</v>
      </c>
      <c r="B6644" t="s">
        <v>7158</v>
      </c>
      <c r="C6644" t="s">
        <v>3597</v>
      </c>
      <c r="D6644" t="s">
        <v>1049</v>
      </c>
      <c r="E6644" t="s">
        <v>3860</v>
      </c>
      <c r="F6644" t="s">
        <v>3600</v>
      </c>
      <c r="G6644">
        <v>209852119</v>
      </c>
      <c r="I6644" t="s">
        <v>3601</v>
      </c>
      <c r="J6644" t="s">
        <v>7266</v>
      </c>
      <c r="L6644" t="s">
        <v>7267</v>
      </c>
      <c r="M6644">
        <v>10.4</v>
      </c>
      <c r="N6644">
        <v>18</v>
      </c>
      <c r="O6644">
        <v>9.1</v>
      </c>
      <c r="S6644" t="b">
        <v>0</v>
      </c>
      <c r="T6644" t="b">
        <v>0</v>
      </c>
      <c r="U6644" t="b">
        <v>0</v>
      </c>
      <c r="V6644">
        <v>36000</v>
      </c>
      <c r="W6644">
        <v>20400</v>
      </c>
      <c r="X6644">
        <v>2.4</v>
      </c>
      <c r="Y6644">
        <v>22700</v>
      </c>
      <c r="Z6644">
        <v>2.4</v>
      </c>
    </row>
    <row r="6645" spans="1:26">
      <c r="A6645">
        <v>209852121</v>
      </c>
      <c r="B6645" t="s">
        <v>7158</v>
      </c>
      <c r="C6645" t="s">
        <v>3597</v>
      </c>
      <c r="D6645" t="s">
        <v>1049</v>
      </c>
      <c r="E6645" t="s">
        <v>3860</v>
      </c>
      <c r="F6645" t="s">
        <v>3600</v>
      </c>
      <c r="G6645">
        <v>209852121</v>
      </c>
      <c r="I6645" t="s">
        <v>3601</v>
      </c>
      <c r="J6645" t="s">
        <v>7265</v>
      </c>
      <c r="L6645" t="s">
        <v>7264</v>
      </c>
      <c r="M6645">
        <v>11</v>
      </c>
      <c r="N6645">
        <v>18</v>
      </c>
      <c r="O6645">
        <v>10.5</v>
      </c>
      <c r="S6645" t="b">
        <v>0</v>
      </c>
      <c r="T6645" t="b">
        <v>0</v>
      </c>
      <c r="U6645" t="b">
        <v>1</v>
      </c>
      <c r="V6645">
        <v>30000</v>
      </c>
      <c r="W6645">
        <v>21000</v>
      </c>
      <c r="X6645">
        <v>2.2999999999999998</v>
      </c>
      <c r="Y6645">
        <v>28600</v>
      </c>
      <c r="Z6645">
        <v>2.2999999999999998</v>
      </c>
    </row>
    <row r="6646" spans="1:26">
      <c r="A6646">
        <v>209852118</v>
      </c>
      <c r="B6646" t="s">
        <v>7158</v>
      </c>
      <c r="C6646" t="s">
        <v>3597</v>
      </c>
      <c r="D6646" t="s">
        <v>1049</v>
      </c>
      <c r="E6646" t="s">
        <v>3860</v>
      </c>
      <c r="F6646" t="s">
        <v>3600</v>
      </c>
      <c r="G6646">
        <v>209852118</v>
      </c>
      <c r="I6646" t="s">
        <v>3601</v>
      </c>
      <c r="J6646" t="s">
        <v>7263</v>
      </c>
      <c r="L6646" t="s">
        <v>7264</v>
      </c>
      <c r="M6646">
        <v>10.9</v>
      </c>
      <c r="N6646">
        <v>19.5</v>
      </c>
      <c r="O6646">
        <v>10.3</v>
      </c>
      <c r="S6646" t="b">
        <v>0</v>
      </c>
      <c r="T6646" t="b">
        <v>0</v>
      </c>
      <c r="U6646" t="b">
        <v>0</v>
      </c>
      <c r="V6646">
        <v>30000</v>
      </c>
      <c r="W6646">
        <v>20000</v>
      </c>
      <c r="X6646">
        <v>2.4500000000000002</v>
      </c>
      <c r="Y6646">
        <v>20600</v>
      </c>
      <c r="Z6646">
        <v>2.4500000000000002</v>
      </c>
    </row>
    <row r="6647" spans="1:26">
      <c r="A6647">
        <v>209852114</v>
      </c>
      <c r="B6647" t="s">
        <v>7158</v>
      </c>
      <c r="C6647" t="s">
        <v>3597</v>
      </c>
      <c r="D6647" t="s">
        <v>1049</v>
      </c>
      <c r="E6647" t="s">
        <v>3860</v>
      </c>
      <c r="F6647" t="s">
        <v>3600</v>
      </c>
      <c r="G6647">
        <v>209852114</v>
      </c>
      <c r="I6647" t="s">
        <v>3601</v>
      </c>
      <c r="J6647" t="s">
        <v>7262</v>
      </c>
      <c r="L6647" t="s">
        <v>7261</v>
      </c>
      <c r="M6647">
        <v>12.5</v>
      </c>
      <c r="N6647">
        <v>20</v>
      </c>
      <c r="O6647">
        <v>12</v>
      </c>
      <c r="S6647" t="b">
        <v>0</v>
      </c>
      <c r="T6647" t="b">
        <v>0</v>
      </c>
      <c r="U6647" t="b">
        <v>1</v>
      </c>
      <c r="V6647">
        <v>24000</v>
      </c>
      <c r="W6647">
        <v>19200</v>
      </c>
      <c r="X6647">
        <v>2.4</v>
      </c>
      <c r="Y6647">
        <v>26700</v>
      </c>
      <c r="Z6647">
        <v>2.4</v>
      </c>
    </row>
    <row r="6648" spans="1:26">
      <c r="A6648">
        <v>209852111</v>
      </c>
      <c r="B6648" t="s">
        <v>7158</v>
      </c>
      <c r="C6648" t="s">
        <v>3597</v>
      </c>
      <c r="D6648" t="s">
        <v>1049</v>
      </c>
      <c r="E6648" t="s">
        <v>3860</v>
      </c>
      <c r="F6648" t="s">
        <v>3600</v>
      </c>
      <c r="G6648">
        <v>209852111</v>
      </c>
      <c r="I6648" t="s">
        <v>3601</v>
      </c>
      <c r="J6648" t="s">
        <v>7260</v>
      </c>
      <c r="L6648" t="s">
        <v>7261</v>
      </c>
      <c r="M6648">
        <v>11.3</v>
      </c>
      <c r="N6648">
        <v>19.399999999999999</v>
      </c>
      <c r="O6648">
        <v>11.3</v>
      </c>
      <c r="S6648" t="b">
        <v>0</v>
      </c>
      <c r="T6648" t="b">
        <v>0</v>
      </c>
      <c r="U6648" t="b">
        <v>1</v>
      </c>
      <c r="V6648">
        <v>24000</v>
      </c>
      <c r="W6648">
        <v>21000</v>
      </c>
      <c r="X6648">
        <v>2.4</v>
      </c>
      <c r="Y6648">
        <v>22000</v>
      </c>
      <c r="Z6648">
        <v>2.4</v>
      </c>
    </row>
    <row r="6649" spans="1:26">
      <c r="A6649">
        <v>209852113</v>
      </c>
      <c r="B6649" t="s">
        <v>7158</v>
      </c>
      <c r="C6649" t="s">
        <v>3597</v>
      </c>
      <c r="D6649" t="s">
        <v>1049</v>
      </c>
      <c r="E6649" t="s">
        <v>3860</v>
      </c>
      <c r="F6649" t="s">
        <v>3600</v>
      </c>
      <c r="G6649">
        <v>209852113</v>
      </c>
      <c r="I6649" t="s">
        <v>3601</v>
      </c>
      <c r="J6649" t="s">
        <v>7259</v>
      </c>
      <c r="L6649" t="s">
        <v>7258</v>
      </c>
      <c r="M6649">
        <v>12.5</v>
      </c>
      <c r="N6649">
        <v>20</v>
      </c>
      <c r="O6649">
        <v>11</v>
      </c>
      <c r="S6649" t="b">
        <v>0</v>
      </c>
      <c r="T6649" t="b">
        <v>0</v>
      </c>
      <c r="U6649" t="b">
        <v>1</v>
      </c>
      <c r="V6649">
        <v>18000</v>
      </c>
      <c r="W6649">
        <v>13500</v>
      </c>
      <c r="X6649">
        <v>2.5</v>
      </c>
      <c r="Y6649">
        <v>21400</v>
      </c>
      <c r="Z6649">
        <v>2.5</v>
      </c>
    </row>
    <row r="6650" spans="1:26">
      <c r="A6650">
        <v>209852117</v>
      </c>
      <c r="B6650" t="s">
        <v>7158</v>
      </c>
      <c r="C6650" t="s">
        <v>3597</v>
      </c>
      <c r="D6650" t="s">
        <v>1049</v>
      </c>
      <c r="E6650" t="s">
        <v>3860</v>
      </c>
      <c r="F6650" t="s">
        <v>3600</v>
      </c>
      <c r="G6650">
        <v>209852117</v>
      </c>
      <c r="I6650" t="s">
        <v>3601</v>
      </c>
      <c r="J6650" t="s">
        <v>7257</v>
      </c>
      <c r="L6650" t="s">
        <v>7258</v>
      </c>
      <c r="M6650">
        <v>11.1</v>
      </c>
      <c r="N6650">
        <v>19</v>
      </c>
      <c r="O6650">
        <v>10.8</v>
      </c>
      <c r="S6650" t="b">
        <v>0</v>
      </c>
      <c r="T6650" t="b">
        <v>0</v>
      </c>
      <c r="U6650" t="b">
        <v>1</v>
      </c>
      <c r="V6650">
        <v>18000</v>
      </c>
      <c r="W6650">
        <v>12000</v>
      </c>
      <c r="X6650">
        <v>2.75</v>
      </c>
      <c r="Y6650">
        <v>12300</v>
      </c>
      <c r="Z6650">
        <v>2.75</v>
      </c>
    </row>
    <row r="6651" spans="1:26">
      <c r="A6651">
        <v>209852126</v>
      </c>
      <c r="B6651" t="s">
        <v>7158</v>
      </c>
      <c r="C6651" t="s">
        <v>3597</v>
      </c>
      <c r="D6651" t="s">
        <v>1049</v>
      </c>
      <c r="E6651" t="s">
        <v>3861</v>
      </c>
      <c r="F6651" t="s">
        <v>3600</v>
      </c>
      <c r="G6651">
        <v>209852126</v>
      </c>
      <c r="I6651" t="s">
        <v>3601</v>
      </c>
      <c r="J6651" t="s">
        <v>7272</v>
      </c>
      <c r="L6651" t="s">
        <v>7273</v>
      </c>
      <c r="M6651">
        <v>10.3</v>
      </c>
      <c r="N6651">
        <v>18</v>
      </c>
      <c r="O6651">
        <v>9.1999999999999993</v>
      </c>
      <c r="S6651" t="b">
        <v>0</v>
      </c>
      <c r="T6651" t="b">
        <v>0</v>
      </c>
      <c r="U6651" t="b">
        <v>0</v>
      </c>
      <c r="V6651">
        <v>57000</v>
      </c>
      <c r="W6651">
        <v>37000</v>
      </c>
      <c r="X6651">
        <v>2.35</v>
      </c>
      <c r="Y6651">
        <v>39000</v>
      </c>
      <c r="Z6651">
        <v>2.35</v>
      </c>
    </row>
    <row r="6652" spans="1:26">
      <c r="A6652">
        <v>209852127</v>
      </c>
      <c r="B6652" t="s">
        <v>7158</v>
      </c>
      <c r="C6652" t="s">
        <v>3597</v>
      </c>
      <c r="D6652" t="s">
        <v>1049</v>
      </c>
      <c r="E6652" t="s">
        <v>3861</v>
      </c>
      <c r="F6652" t="s">
        <v>3600</v>
      </c>
      <c r="G6652">
        <v>209852127</v>
      </c>
      <c r="I6652" t="s">
        <v>3601</v>
      </c>
      <c r="J6652" t="s">
        <v>7271</v>
      </c>
      <c r="L6652" t="s">
        <v>7270</v>
      </c>
      <c r="M6652">
        <v>8.5</v>
      </c>
      <c r="N6652">
        <v>16</v>
      </c>
      <c r="O6652">
        <v>10</v>
      </c>
      <c r="S6652" t="b">
        <v>0</v>
      </c>
      <c r="T6652" t="b">
        <v>0</v>
      </c>
      <c r="U6652" t="b">
        <v>0</v>
      </c>
      <c r="V6652">
        <v>47000</v>
      </c>
      <c r="W6652">
        <v>36000</v>
      </c>
      <c r="X6652">
        <v>2.2999999999999998</v>
      </c>
      <c r="Y6652">
        <v>50000</v>
      </c>
      <c r="Z6652">
        <v>2.2999999999999998</v>
      </c>
    </row>
    <row r="6653" spans="1:26">
      <c r="A6653">
        <v>209852123</v>
      </c>
      <c r="B6653" t="s">
        <v>7158</v>
      </c>
      <c r="C6653" t="s">
        <v>3597</v>
      </c>
      <c r="D6653" t="s">
        <v>1049</v>
      </c>
      <c r="E6653" t="s">
        <v>3861</v>
      </c>
      <c r="F6653" t="s">
        <v>3600</v>
      </c>
      <c r="G6653">
        <v>209852123</v>
      </c>
      <c r="I6653" t="s">
        <v>3601</v>
      </c>
      <c r="J6653" t="s">
        <v>7269</v>
      </c>
      <c r="L6653" t="s">
        <v>7270</v>
      </c>
      <c r="M6653">
        <v>9.3000000000000007</v>
      </c>
      <c r="N6653">
        <v>17.3</v>
      </c>
      <c r="O6653">
        <v>10</v>
      </c>
      <c r="S6653" t="b">
        <v>0</v>
      </c>
      <c r="T6653" t="b">
        <v>0</v>
      </c>
      <c r="U6653" t="b">
        <v>0</v>
      </c>
      <c r="V6653">
        <v>47000</v>
      </c>
      <c r="W6653">
        <v>37000</v>
      </c>
      <c r="X6653">
        <v>2.2999999999999998</v>
      </c>
      <c r="Y6653">
        <v>39300</v>
      </c>
      <c r="Z6653">
        <v>2.2999999999999998</v>
      </c>
    </row>
    <row r="6654" spans="1:26">
      <c r="A6654">
        <v>209852131</v>
      </c>
      <c r="B6654" t="s">
        <v>7158</v>
      </c>
      <c r="C6654" t="s">
        <v>3597</v>
      </c>
      <c r="D6654" t="s">
        <v>1049</v>
      </c>
      <c r="E6654" t="s">
        <v>3861</v>
      </c>
      <c r="F6654" t="s">
        <v>3600</v>
      </c>
      <c r="G6654">
        <v>209852131</v>
      </c>
      <c r="I6654" t="s">
        <v>3601</v>
      </c>
      <c r="J6654" t="s">
        <v>7268</v>
      </c>
      <c r="L6654" t="s">
        <v>7267</v>
      </c>
      <c r="M6654">
        <v>10.5</v>
      </c>
      <c r="N6654">
        <v>18</v>
      </c>
      <c r="O6654">
        <v>10.5</v>
      </c>
      <c r="S6654" t="b">
        <v>0</v>
      </c>
      <c r="T6654" t="b">
        <v>0</v>
      </c>
      <c r="U6654" t="b">
        <v>1</v>
      </c>
      <c r="V6654">
        <v>36000</v>
      </c>
      <c r="W6654">
        <v>30400</v>
      </c>
      <c r="X6654">
        <v>2.4</v>
      </c>
      <c r="Y6654">
        <v>47300</v>
      </c>
      <c r="Z6654">
        <v>2.4</v>
      </c>
    </row>
    <row r="6655" spans="1:26">
      <c r="A6655">
        <v>209852130</v>
      </c>
      <c r="B6655" t="s">
        <v>7158</v>
      </c>
      <c r="C6655" t="s">
        <v>3597</v>
      </c>
      <c r="D6655" t="s">
        <v>1049</v>
      </c>
      <c r="E6655" t="s">
        <v>3861</v>
      </c>
      <c r="F6655" t="s">
        <v>3600</v>
      </c>
      <c r="G6655">
        <v>209852130</v>
      </c>
      <c r="I6655" t="s">
        <v>3601</v>
      </c>
      <c r="J6655" t="s">
        <v>7266</v>
      </c>
      <c r="L6655" t="s">
        <v>7267</v>
      </c>
      <c r="M6655">
        <v>10.4</v>
      </c>
      <c r="N6655">
        <v>18</v>
      </c>
      <c r="O6655">
        <v>9.1</v>
      </c>
      <c r="S6655" t="b">
        <v>0</v>
      </c>
      <c r="T6655" t="b">
        <v>0</v>
      </c>
      <c r="U6655" t="b">
        <v>0</v>
      </c>
      <c r="V6655">
        <v>36000</v>
      </c>
      <c r="W6655">
        <v>20400</v>
      </c>
      <c r="X6655">
        <v>2.4</v>
      </c>
      <c r="Y6655">
        <v>22700</v>
      </c>
      <c r="Z6655">
        <v>2.4</v>
      </c>
    </row>
    <row r="6656" spans="1:26">
      <c r="A6656">
        <v>209852132</v>
      </c>
      <c r="B6656" t="s">
        <v>7158</v>
      </c>
      <c r="C6656" t="s">
        <v>3597</v>
      </c>
      <c r="D6656" t="s">
        <v>1049</v>
      </c>
      <c r="E6656" t="s">
        <v>3861</v>
      </c>
      <c r="F6656" t="s">
        <v>3600</v>
      </c>
      <c r="G6656">
        <v>209852132</v>
      </c>
      <c r="I6656" t="s">
        <v>3601</v>
      </c>
      <c r="J6656" t="s">
        <v>7265</v>
      </c>
      <c r="L6656" t="s">
        <v>7264</v>
      </c>
      <c r="M6656">
        <v>11</v>
      </c>
      <c r="N6656">
        <v>18</v>
      </c>
      <c r="O6656">
        <v>10.5</v>
      </c>
      <c r="S6656" t="b">
        <v>0</v>
      </c>
      <c r="T6656" t="b">
        <v>0</v>
      </c>
      <c r="U6656" t="b">
        <v>1</v>
      </c>
      <c r="V6656">
        <v>30000</v>
      </c>
      <c r="W6656">
        <v>21000</v>
      </c>
      <c r="X6656">
        <v>2.2999999999999998</v>
      </c>
      <c r="Y6656">
        <v>28600</v>
      </c>
      <c r="Z6656">
        <v>2.2999999999999998</v>
      </c>
    </row>
    <row r="6657" spans="1:26">
      <c r="A6657">
        <v>209852129</v>
      </c>
      <c r="B6657" t="s">
        <v>7158</v>
      </c>
      <c r="C6657" t="s">
        <v>3597</v>
      </c>
      <c r="D6657" t="s">
        <v>1049</v>
      </c>
      <c r="E6657" t="s">
        <v>3861</v>
      </c>
      <c r="F6657" t="s">
        <v>3600</v>
      </c>
      <c r="G6657">
        <v>209852129</v>
      </c>
      <c r="I6657" t="s">
        <v>3601</v>
      </c>
      <c r="J6657" t="s">
        <v>7263</v>
      </c>
      <c r="L6657" t="s">
        <v>7264</v>
      </c>
      <c r="M6657">
        <v>10.9</v>
      </c>
      <c r="N6657">
        <v>19.5</v>
      </c>
      <c r="O6657">
        <v>10.3</v>
      </c>
      <c r="S6657" t="b">
        <v>0</v>
      </c>
      <c r="T6657" t="b">
        <v>0</v>
      </c>
      <c r="U6657" t="b">
        <v>0</v>
      </c>
      <c r="V6657">
        <v>30000</v>
      </c>
      <c r="W6657">
        <v>20000</v>
      </c>
      <c r="X6657">
        <v>2.4500000000000002</v>
      </c>
      <c r="Y6657">
        <v>20600</v>
      </c>
      <c r="Z6657">
        <v>2.4500000000000002</v>
      </c>
    </row>
    <row r="6658" spans="1:26">
      <c r="A6658">
        <v>209852125</v>
      </c>
      <c r="B6658" t="s">
        <v>7158</v>
      </c>
      <c r="C6658" t="s">
        <v>3597</v>
      </c>
      <c r="D6658" t="s">
        <v>1049</v>
      </c>
      <c r="E6658" t="s">
        <v>3861</v>
      </c>
      <c r="F6658" t="s">
        <v>3600</v>
      </c>
      <c r="G6658">
        <v>209852125</v>
      </c>
      <c r="I6658" t="s">
        <v>3601</v>
      </c>
      <c r="J6658" t="s">
        <v>7262</v>
      </c>
      <c r="L6658" t="s">
        <v>7261</v>
      </c>
      <c r="M6658">
        <v>12.5</v>
      </c>
      <c r="N6658">
        <v>20</v>
      </c>
      <c r="O6658">
        <v>12</v>
      </c>
      <c r="S6658" t="b">
        <v>0</v>
      </c>
      <c r="T6658" t="b">
        <v>0</v>
      </c>
      <c r="U6658" t="b">
        <v>1</v>
      </c>
      <c r="V6658">
        <v>24000</v>
      </c>
      <c r="W6658">
        <v>19200</v>
      </c>
      <c r="X6658">
        <v>2.4</v>
      </c>
      <c r="Y6658">
        <v>26700</v>
      </c>
      <c r="Z6658">
        <v>2.4</v>
      </c>
    </row>
    <row r="6659" spans="1:26">
      <c r="A6659">
        <v>209852122</v>
      </c>
      <c r="B6659" t="s">
        <v>7158</v>
      </c>
      <c r="C6659" t="s">
        <v>3597</v>
      </c>
      <c r="D6659" t="s">
        <v>1049</v>
      </c>
      <c r="E6659" t="s">
        <v>3861</v>
      </c>
      <c r="F6659" t="s">
        <v>3600</v>
      </c>
      <c r="G6659">
        <v>209852122</v>
      </c>
      <c r="I6659" t="s">
        <v>3601</v>
      </c>
      <c r="J6659" t="s">
        <v>7260</v>
      </c>
      <c r="L6659" t="s">
        <v>7261</v>
      </c>
      <c r="M6659">
        <v>11.3</v>
      </c>
      <c r="N6659">
        <v>19.399999999999999</v>
      </c>
      <c r="O6659">
        <v>11.3</v>
      </c>
      <c r="S6659" t="b">
        <v>0</v>
      </c>
      <c r="T6659" t="b">
        <v>0</v>
      </c>
      <c r="U6659" t="b">
        <v>1</v>
      </c>
      <c r="V6659">
        <v>24000</v>
      </c>
      <c r="W6659">
        <v>21000</v>
      </c>
      <c r="X6659">
        <v>2.4</v>
      </c>
      <c r="Y6659">
        <v>22000</v>
      </c>
      <c r="Z6659">
        <v>2.4</v>
      </c>
    </row>
    <row r="6660" spans="1:26">
      <c r="A6660">
        <v>209852124</v>
      </c>
      <c r="B6660" t="s">
        <v>7158</v>
      </c>
      <c r="C6660" t="s">
        <v>3597</v>
      </c>
      <c r="D6660" t="s">
        <v>1049</v>
      </c>
      <c r="E6660" t="s">
        <v>3861</v>
      </c>
      <c r="F6660" t="s">
        <v>3600</v>
      </c>
      <c r="G6660">
        <v>209852124</v>
      </c>
      <c r="I6660" t="s">
        <v>3601</v>
      </c>
      <c r="J6660" t="s">
        <v>7259</v>
      </c>
      <c r="L6660" t="s">
        <v>7258</v>
      </c>
      <c r="M6660">
        <v>12.5</v>
      </c>
      <c r="N6660">
        <v>20</v>
      </c>
      <c r="O6660">
        <v>11</v>
      </c>
      <c r="S6660" t="b">
        <v>0</v>
      </c>
      <c r="T6660" t="b">
        <v>0</v>
      </c>
      <c r="U6660" t="b">
        <v>1</v>
      </c>
      <c r="V6660">
        <v>18000</v>
      </c>
      <c r="W6660">
        <v>13500</v>
      </c>
      <c r="X6660">
        <v>2.5</v>
      </c>
      <c r="Y6660">
        <v>21400</v>
      </c>
      <c r="Z6660">
        <v>2.5</v>
      </c>
    </row>
    <row r="6661" spans="1:26">
      <c r="A6661">
        <v>209852128</v>
      </c>
      <c r="B6661" t="s">
        <v>7158</v>
      </c>
      <c r="C6661" t="s">
        <v>3597</v>
      </c>
      <c r="D6661" t="s">
        <v>1049</v>
      </c>
      <c r="E6661" t="s">
        <v>3861</v>
      </c>
      <c r="F6661" t="s">
        <v>3600</v>
      </c>
      <c r="G6661">
        <v>209852128</v>
      </c>
      <c r="I6661" t="s">
        <v>3601</v>
      </c>
      <c r="J6661" t="s">
        <v>7257</v>
      </c>
      <c r="L6661" t="s">
        <v>7258</v>
      </c>
      <c r="M6661">
        <v>11.1</v>
      </c>
      <c r="N6661">
        <v>19</v>
      </c>
      <c r="O6661">
        <v>10.8</v>
      </c>
      <c r="S6661" t="b">
        <v>0</v>
      </c>
      <c r="T6661" t="b">
        <v>0</v>
      </c>
      <c r="U6661" t="b">
        <v>1</v>
      </c>
      <c r="V6661">
        <v>18000</v>
      </c>
      <c r="W6661">
        <v>12000</v>
      </c>
      <c r="X6661">
        <v>2.75</v>
      </c>
      <c r="Y6661">
        <v>12300</v>
      </c>
      <c r="Z6661">
        <v>2.75</v>
      </c>
    </row>
    <row r="6662" spans="1:26">
      <c r="A6662">
        <v>209852104</v>
      </c>
      <c r="B6662" t="s">
        <v>7158</v>
      </c>
      <c r="C6662" t="s">
        <v>3597</v>
      </c>
      <c r="D6662" t="s">
        <v>1049</v>
      </c>
      <c r="E6662" t="s">
        <v>3834</v>
      </c>
      <c r="F6662" t="s">
        <v>3600</v>
      </c>
      <c r="G6662">
        <v>209852104</v>
      </c>
      <c r="I6662" t="s">
        <v>3601</v>
      </c>
      <c r="J6662" t="s">
        <v>7272</v>
      </c>
      <c r="L6662" t="s">
        <v>7273</v>
      </c>
      <c r="M6662">
        <v>10.3</v>
      </c>
      <c r="N6662">
        <v>18</v>
      </c>
      <c r="O6662">
        <v>9.1999999999999993</v>
      </c>
      <c r="S6662" t="b">
        <v>0</v>
      </c>
      <c r="T6662" t="b">
        <v>0</v>
      </c>
      <c r="U6662" t="b">
        <v>0</v>
      </c>
      <c r="V6662">
        <v>57000</v>
      </c>
      <c r="W6662">
        <v>37000</v>
      </c>
      <c r="X6662">
        <v>2.35</v>
      </c>
      <c r="Y6662">
        <v>39000</v>
      </c>
      <c r="Z6662">
        <v>2.35</v>
      </c>
    </row>
    <row r="6663" spans="1:26">
      <c r="A6663">
        <v>209852105</v>
      </c>
      <c r="B6663" t="s">
        <v>7158</v>
      </c>
      <c r="C6663" t="s">
        <v>3597</v>
      </c>
      <c r="D6663" t="s">
        <v>1049</v>
      </c>
      <c r="E6663" t="s">
        <v>3834</v>
      </c>
      <c r="F6663" t="s">
        <v>3600</v>
      </c>
      <c r="G6663">
        <v>209852105</v>
      </c>
      <c r="I6663" t="s">
        <v>3601</v>
      </c>
      <c r="J6663" t="s">
        <v>7271</v>
      </c>
      <c r="L6663" t="s">
        <v>7270</v>
      </c>
      <c r="M6663">
        <v>8.5</v>
      </c>
      <c r="N6663">
        <v>16</v>
      </c>
      <c r="O6663">
        <v>10</v>
      </c>
      <c r="S6663" t="b">
        <v>0</v>
      </c>
      <c r="T6663" t="b">
        <v>0</v>
      </c>
      <c r="U6663" t="b">
        <v>0</v>
      </c>
      <c r="V6663">
        <v>47000</v>
      </c>
      <c r="W6663">
        <v>36000</v>
      </c>
      <c r="X6663">
        <v>2.2999999999999998</v>
      </c>
      <c r="Y6663">
        <v>50000</v>
      </c>
      <c r="Z6663">
        <v>2.2999999999999998</v>
      </c>
    </row>
    <row r="6664" spans="1:26">
      <c r="A6664">
        <v>209852101</v>
      </c>
      <c r="B6664" t="s">
        <v>7158</v>
      </c>
      <c r="C6664" t="s">
        <v>3597</v>
      </c>
      <c r="D6664" t="s">
        <v>1049</v>
      </c>
      <c r="E6664" t="s">
        <v>3834</v>
      </c>
      <c r="F6664" t="s">
        <v>3600</v>
      </c>
      <c r="G6664">
        <v>209852101</v>
      </c>
      <c r="I6664" t="s">
        <v>3601</v>
      </c>
      <c r="J6664" t="s">
        <v>7269</v>
      </c>
      <c r="L6664" t="s">
        <v>7270</v>
      </c>
      <c r="M6664">
        <v>9.3000000000000007</v>
      </c>
      <c r="N6664">
        <v>17.3</v>
      </c>
      <c r="O6664">
        <v>10</v>
      </c>
      <c r="S6664" t="b">
        <v>0</v>
      </c>
      <c r="T6664" t="b">
        <v>0</v>
      </c>
      <c r="U6664" t="b">
        <v>0</v>
      </c>
      <c r="V6664">
        <v>47000</v>
      </c>
      <c r="W6664">
        <v>37000</v>
      </c>
      <c r="X6664">
        <v>2.2999999999999998</v>
      </c>
      <c r="Y6664">
        <v>39300</v>
      </c>
      <c r="Z6664">
        <v>2.2999999999999998</v>
      </c>
    </row>
    <row r="6665" spans="1:26">
      <c r="A6665">
        <v>209852109</v>
      </c>
      <c r="B6665" t="s">
        <v>7158</v>
      </c>
      <c r="C6665" t="s">
        <v>3597</v>
      </c>
      <c r="D6665" t="s">
        <v>1049</v>
      </c>
      <c r="E6665" t="s">
        <v>3834</v>
      </c>
      <c r="F6665" t="s">
        <v>3600</v>
      </c>
      <c r="G6665">
        <v>209852109</v>
      </c>
      <c r="I6665" t="s">
        <v>3601</v>
      </c>
      <c r="J6665" t="s">
        <v>7268</v>
      </c>
      <c r="L6665" t="s">
        <v>7267</v>
      </c>
      <c r="M6665">
        <v>10.5</v>
      </c>
      <c r="N6665">
        <v>18</v>
      </c>
      <c r="O6665">
        <v>10.5</v>
      </c>
      <c r="S6665" t="b">
        <v>0</v>
      </c>
      <c r="T6665" t="b">
        <v>0</v>
      </c>
      <c r="U6665" t="b">
        <v>1</v>
      </c>
      <c r="V6665">
        <v>36000</v>
      </c>
      <c r="W6665">
        <v>30400</v>
      </c>
      <c r="X6665">
        <v>2.4</v>
      </c>
      <c r="Y6665">
        <v>47300</v>
      </c>
      <c r="Z6665">
        <v>2.4</v>
      </c>
    </row>
    <row r="6666" spans="1:26">
      <c r="A6666">
        <v>209852108</v>
      </c>
      <c r="B6666" t="s">
        <v>7158</v>
      </c>
      <c r="C6666" t="s">
        <v>3597</v>
      </c>
      <c r="D6666" t="s">
        <v>1049</v>
      </c>
      <c r="E6666" t="s">
        <v>3834</v>
      </c>
      <c r="F6666" t="s">
        <v>3600</v>
      </c>
      <c r="G6666">
        <v>209852108</v>
      </c>
      <c r="I6666" t="s">
        <v>3601</v>
      </c>
      <c r="J6666" t="s">
        <v>7266</v>
      </c>
      <c r="L6666" t="s">
        <v>7267</v>
      </c>
      <c r="M6666">
        <v>10.4</v>
      </c>
      <c r="N6666">
        <v>18</v>
      </c>
      <c r="O6666">
        <v>9.1</v>
      </c>
      <c r="S6666" t="b">
        <v>0</v>
      </c>
      <c r="T6666" t="b">
        <v>0</v>
      </c>
      <c r="U6666" t="b">
        <v>0</v>
      </c>
      <c r="V6666">
        <v>36000</v>
      </c>
      <c r="W6666">
        <v>20400</v>
      </c>
      <c r="X6666">
        <v>2.4</v>
      </c>
      <c r="Y6666">
        <v>22700</v>
      </c>
      <c r="Z6666">
        <v>2.4</v>
      </c>
    </row>
    <row r="6667" spans="1:26">
      <c r="A6667">
        <v>209852110</v>
      </c>
      <c r="B6667" t="s">
        <v>7158</v>
      </c>
      <c r="C6667" t="s">
        <v>3597</v>
      </c>
      <c r="D6667" t="s">
        <v>1049</v>
      </c>
      <c r="E6667" t="s">
        <v>3834</v>
      </c>
      <c r="F6667" t="s">
        <v>3600</v>
      </c>
      <c r="G6667">
        <v>209852110</v>
      </c>
      <c r="I6667" t="s">
        <v>3601</v>
      </c>
      <c r="J6667" t="s">
        <v>7265</v>
      </c>
      <c r="L6667" t="s">
        <v>7264</v>
      </c>
      <c r="M6667">
        <v>11</v>
      </c>
      <c r="N6667">
        <v>18</v>
      </c>
      <c r="O6667">
        <v>10.5</v>
      </c>
      <c r="S6667" t="b">
        <v>0</v>
      </c>
      <c r="T6667" t="b">
        <v>0</v>
      </c>
      <c r="U6667" t="b">
        <v>1</v>
      </c>
      <c r="V6667">
        <v>30000</v>
      </c>
      <c r="W6667">
        <v>21000</v>
      </c>
      <c r="X6667">
        <v>2.2999999999999998</v>
      </c>
      <c r="Y6667">
        <v>28600</v>
      </c>
      <c r="Z6667">
        <v>2.2999999999999998</v>
      </c>
    </row>
    <row r="6668" spans="1:26">
      <c r="A6668">
        <v>209852107</v>
      </c>
      <c r="B6668" t="s">
        <v>7158</v>
      </c>
      <c r="C6668" t="s">
        <v>3597</v>
      </c>
      <c r="D6668" t="s">
        <v>1049</v>
      </c>
      <c r="E6668" t="s">
        <v>3834</v>
      </c>
      <c r="F6668" t="s">
        <v>3600</v>
      </c>
      <c r="G6668">
        <v>209852107</v>
      </c>
      <c r="I6668" t="s">
        <v>3601</v>
      </c>
      <c r="J6668" t="s">
        <v>7263</v>
      </c>
      <c r="L6668" t="s">
        <v>7264</v>
      </c>
      <c r="M6668">
        <v>10.9</v>
      </c>
      <c r="N6668">
        <v>19.5</v>
      </c>
      <c r="O6668">
        <v>10.3</v>
      </c>
      <c r="S6668" t="b">
        <v>0</v>
      </c>
      <c r="T6668" t="b">
        <v>0</v>
      </c>
      <c r="U6668" t="b">
        <v>0</v>
      </c>
      <c r="V6668">
        <v>30000</v>
      </c>
      <c r="W6668">
        <v>20000</v>
      </c>
      <c r="X6668">
        <v>2.4500000000000002</v>
      </c>
      <c r="Y6668">
        <v>20600</v>
      </c>
      <c r="Z6668">
        <v>2.4500000000000002</v>
      </c>
    </row>
    <row r="6669" spans="1:26">
      <c r="A6669">
        <v>209852103</v>
      </c>
      <c r="B6669" t="s">
        <v>7158</v>
      </c>
      <c r="C6669" t="s">
        <v>3597</v>
      </c>
      <c r="D6669" t="s">
        <v>1049</v>
      </c>
      <c r="E6669" t="s">
        <v>3834</v>
      </c>
      <c r="F6669" t="s">
        <v>3600</v>
      </c>
      <c r="G6669">
        <v>209852103</v>
      </c>
      <c r="I6669" t="s">
        <v>3601</v>
      </c>
      <c r="J6669" t="s">
        <v>7262</v>
      </c>
      <c r="L6669" t="s">
        <v>7261</v>
      </c>
      <c r="M6669">
        <v>12.5</v>
      </c>
      <c r="N6669">
        <v>20</v>
      </c>
      <c r="O6669">
        <v>12</v>
      </c>
      <c r="S6669" t="b">
        <v>0</v>
      </c>
      <c r="T6669" t="b">
        <v>0</v>
      </c>
      <c r="U6669" t="b">
        <v>1</v>
      </c>
      <c r="V6669">
        <v>24000</v>
      </c>
      <c r="W6669">
        <v>19200</v>
      </c>
      <c r="X6669">
        <v>2.4</v>
      </c>
      <c r="Y6669">
        <v>26700</v>
      </c>
      <c r="Z6669">
        <v>2.4</v>
      </c>
    </row>
    <row r="6670" spans="1:26">
      <c r="A6670">
        <v>209852100</v>
      </c>
      <c r="B6670" t="s">
        <v>7158</v>
      </c>
      <c r="C6670" t="s">
        <v>3597</v>
      </c>
      <c r="D6670" t="s">
        <v>1049</v>
      </c>
      <c r="E6670" t="s">
        <v>3834</v>
      </c>
      <c r="F6670" t="s">
        <v>3600</v>
      </c>
      <c r="G6670">
        <v>209852100</v>
      </c>
      <c r="I6670" t="s">
        <v>3601</v>
      </c>
      <c r="J6670" t="s">
        <v>7260</v>
      </c>
      <c r="L6670" t="s">
        <v>7261</v>
      </c>
      <c r="M6670">
        <v>11.3</v>
      </c>
      <c r="N6670">
        <v>19.399999999999999</v>
      </c>
      <c r="O6670">
        <v>11.3</v>
      </c>
      <c r="S6670" t="b">
        <v>0</v>
      </c>
      <c r="T6670" t="b">
        <v>0</v>
      </c>
      <c r="U6670" t="b">
        <v>1</v>
      </c>
      <c r="V6670">
        <v>24000</v>
      </c>
      <c r="W6670">
        <v>21000</v>
      </c>
      <c r="X6670">
        <v>2.4</v>
      </c>
      <c r="Y6670">
        <v>22000</v>
      </c>
      <c r="Z6670">
        <v>2.4</v>
      </c>
    </row>
    <row r="6671" spans="1:26">
      <c r="A6671">
        <v>209852102</v>
      </c>
      <c r="B6671" t="s">
        <v>7158</v>
      </c>
      <c r="C6671" t="s">
        <v>3597</v>
      </c>
      <c r="D6671" t="s">
        <v>1049</v>
      </c>
      <c r="E6671" t="s">
        <v>3834</v>
      </c>
      <c r="F6671" t="s">
        <v>3600</v>
      </c>
      <c r="G6671">
        <v>209852102</v>
      </c>
      <c r="I6671" t="s">
        <v>3601</v>
      </c>
      <c r="J6671" t="s">
        <v>7259</v>
      </c>
      <c r="L6671" t="s">
        <v>7258</v>
      </c>
      <c r="M6671">
        <v>12.5</v>
      </c>
      <c r="N6671">
        <v>20</v>
      </c>
      <c r="O6671">
        <v>11</v>
      </c>
      <c r="S6671" t="b">
        <v>0</v>
      </c>
      <c r="T6671" t="b">
        <v>0</v>
      </c>
      <c r="U6671" t="b">
        <v>1</v>
      </c>
      <c r="V6671">
        <v>18000</v>
      </c>
      <c r="W6671">
        <v>13500</v>
      </c>
      <c r="X6671">
        <v>2.5</v>
      </c>
      <c r="Y6671">
        <v>21400</v>
      </c>
      <c r="Z6671">
        <v>2.5</v>
      </c>
    </row>
    <row r="6672" spans="1:26">
      <c r="A6672">
        <v>209852106</v>
      </c>
      <c r="B6672" t="s">
        <v>7158</v>
      </c>
      <c r="C6672" t="s">
        <v>3597</v>
      </c>
      <c r="D6672" t="s">
        <v>1049</v>
      </c>
      <c r="E6672" t="s">
        <v>3834</v>
      </c>
      <c r="F6672" t="s">
        <v>3600</v>
      </c>
      <c r="G6672">
        <v>209852106</v>
      </c>
      <c r="I6672" t="s">
        <v>3601</v>
      </c>
      <c r="J6672" t="s">
        <v>7257</v>
      </c>
      <c r="L6672" t="s">
        <v>7258</v>
      </c>
      <c r="M6672">
        <v>11.1</v>
      </c>
      <c r="N6672">
        <v>19</v>
      </c>
      <c r="O6672">
        <v>10.8</v>
      </c>
      <c r="S6672" t="b">
        <v>0</v>
      </c>
      <c r="T6672" t="b">
        <v>0</v>
      </c>
      <c r="U6672" t="b">
        <v>1</v>
      </c>
      <c r="V6672">
        <v>18000</v>
      </c>
      <c r="W6672">
        <v>12000</v>
      </c>
      <c r="X6672">
        <v>2.75</v>
      </c>
      <c r="Y6672">
        <v>12300</v>
      </c>
      <c r="Z6672">
        <v>2.75</v>
      </c>
    </row>
    <row r="6673" spans="1:26">
      <c r="A6673">
        <v>209852082</v>
      </c>
      <c r="B6673" t="s">
        <v>7158</v>
      </c>
      <c r="C6673" t="s">
        <v>3597</v>
      </c>
      <c r="D6673" t="s">
        <v>1049</v>
      </c>
      <c r="E6673" t="s">
        <v>3857</v>
      </c>
      <c r="F6673" t="s">
        <v>3600</v>
      </c>
      <c r="G6673">
        <v>209852082</v>
      </c>
      <c r="I6673" t="s">
        <v>3601</v>
      </c>
      <c r="J6673" t="s">
        <v>7272</v>
      </c>
      <c r="L6673" t="s">
        <v>7273</v>
      </c>
      <c r="M6673">
        <v>10.3</v>
      </c>
      <c r="N6673">
        <v>18</v>
      </c>
      <c r="O6673">
        <v>9.1999999999999993</v>
      </c>
      <c r="S6673" t="b">
        <v>0</v>
      </c>
      <c r="T6673" t="b">
        <v>0</v>
      </c>
      <c r="U6673" t="b">
        <v>0</v>
      </c>
      <c r="V6673">
        <v>57000</v>
      </c>
      <c r="W6673">
        <v>37000</v>
      </c>
      <c r="X6673">
        <v>2.35</v>
      </c>
      <c r="Y6673">
        <v>39000</v>
      </c>
      <c r="Z6673">
        <v>2.35</v>
      </c>
    </row>
    <row r="6674" spans="1:26">
      <c r="A6674">
        <v>209852083</v>
      </c>
      <c r="B6674" t="s">
        <v>7158</v>
      </c>
      <c r="C6674" t="s">
        <v>3597</v>
      </c>
      <c r="D6674" t="s">
        <v>1049</v>
      </c>
      <c r="E6674" t="s">
        <v>3857</v>
      </c>
      <c r="F6674" t="s">
        <v>3600</v>
      </c>
      <c r="G6674">
        <v>209852083</v>
      </c>
      <c r="I6674" t="s">
        <v>3601</v>
      </c>
      <c r="J6674" t="s">
        <v>7271</v>
      </c>
      <c r="L6674" t="s">
        <v>7270</v>
      </c>
      <c r="M6674">
        <v>8.5</v>
      </c>
      <c r="N6674">
        <v>16</v>
      </c>
      <c r="O6674">
        <v>10</v>
      </c>
      <c r="S6674" t="b">
        <v>0</v>
      </c>
      <c r="T6674" t="b">
        <v>0</v>
      </c>
      <c r="U6674" t="b">
        <v>0</v>
      </c>
      <c r="V6674">
        <v>47000</v>
      </c>
      <c r="W6674">
        <v>36000</v>
      </c>
      <c r="X6674">
        <v>2.2999999999999998</v>
      </c>
      <c r="Y6674">
        <v>50000</v>
      </c>
      <c r="Z6674">
        <v>2.2999999999999998</v>
      </c>
    </row>
    <row r="6675" spans="1:26">
      <c r="A6675">
        <v>209852079</v>
      </c>
      <c r="B6675" t="s">
        <v>7158</v>
      </c>
      <c r="C6675" t="s">
        <v>3597</v>
      </c>
      <c r="D6675" t="s">
        <v>1049</v>
      </c>
      <c r="E6675" t="s">
        <v>3857</v>
      </c>
      <c r="F6675" t="s">
        <v>3600</v>
      </c>
      <c r="G6675">
        <v>209852079</v>
      </c>
      <c r="I6675" t="s">
        <v>3601</v>
      </c>
      <c r="J6675" t="s">
        <v>7269</v>
      </c>
      <c r="L6675" t="s">
        <v>7270</v>
      </c>
      <c r="M6675">
        <v>9.3000000000000007</v>
      </c>
      <c r="N6675">
        <v>17.3</v>
      </c>
      <c r="O6675">
        <v>10</v>
      </c>
      <c r="S6675" t="b">
        <v>0</v>
      </c>
      <c r="T6675" t="b">
        <v>0</v>
      </c>
      <c r="U6675" t="b">
        <v>0</v>
      </c>
      <c r="V6675">
        <v>47000</v>
      </c>
      <c r="W6675">
        <v>37000</v>
      </c>
      <c r="X6675">
        <v>2.2999999999999998</v>
      </c>
      <c r="Y6675">
        <v>39300</v>
      </c>
      <c r="Z6675">
        <v>2.2999999999999998</v>
      </c>
    </row>
    <row r="6676" spans="1:26">
      <c r="A6676">
        <v>209852087</v>
      </c>
      <c r="B6676" t="s">
        <v>7158</v>
      </c>
      <c r="C6676" t="s">
        <v>3597</v>
      </c>
      <c r="D6676" t="s">
        <v>1049</v>
      </c>
      <c r="E6676" t="s">
        <v>3857</v>
      </c>
      <c r="F6676" t="s">
        <v>3600</v>
      </c>
      <c r="G6676">
        <v>209852087</v>
      </c>
      <c r="I6676" t="s">
        <v>3601</v>
      </c>
      <c r="J6676" t="s">
        <v>7268</v>
      </c>
      <c r="L6676" t="s">
        <v>7267</v>
      </c>
      <c r="M6676">
        <v>10.5</v>
      </c>
      <c r="N6676">
        <v>18</v>
      </c>
      <c r="O6676">
        <v>10.5</v>
      </c>
      <c r="S6676" t="b">
        <v>0</v>
      </c>
      <c r="T6676" t="b">
        <v>0</v>
      </c>
      <c r="U6676" t="b">
        <v>1</v>
      </c>
      <c r="V6676">
        <v>36000</v>
      </c>
      <c r="W6676">
        <v>30400</v>
      </c>
      <c r="X6676">
        <v>2.4</v>
      </c>
      <c r="Y6676">
        <v>47300</v>
      </c>
      <c r="Z6676">
        <v>2.4</v>
      </c>
    </row>
    <row r="6677" spans="1:26">
      <c r="A6677">
        <v>209852086</v>
      </c>
      <c r="B6677" t="s">
        <v>7158</v>
      </c>
      <c r="C6677" t="s">
        <v>3597</v>
      </c>
      <c r="D6677" t="s">
        <v>1049</v>
      </c>
      <c r="E6677" t="s">
        <v>3857</v>
      </c>
      <c r="F6677" t="s">
        <v>3600</v>
      </c>
      <c r="G6677">
        <v>209852086</v>
      </c>
      <c r="I6677" t="s">
        <v>3601</v>
      </c>
      <c r="J6677" t="s">
        <v>7266</v>
      </c>
      <c r="L6677" t="s">
        <v>7267</v>
      </c>
      <c r="M6677">
        <v>10.4</v>
      </c>
      <c r="N6677">
        <v>18</v>
      </c>
      <c r="O6677">
        <v>9.1</v>
      </c>
      <c r="S6677" t="b">
        <v>0</v>
      </c>
      <c r="T6677" t="b">
        <v>0</v>
      </c>
      <c r="U6677" t="b">
        <v>0</v>
      </c>
      <c r="V6677">
        <v>36000</v>
      </c>
      <c r="W6677">
        <v>20400</v>
      </c>
      <c r="X6677">
        <v>2.4</v>
      </c>
      <c r="Y6677">
        <v>22700</v>
      </c>
      <c r="Z6677">
        <v>2.4</v>
      </c>
    </row>
    <row r="6678" spans="1:26">
      <c r="A6678">
        <v>209852088</v>
      </c>
      <c r="B6678" t="s">
        <v>7158</v>
      </c>
      <c r="C6678" t="s">
        <v>3597</v>
      </c>
      <c r="D6678" t="s">
        <v>1049</v>
      </c>
      <c r="E6678" t="s">
        <v>3857</v>
      </c>
      <c r="F6678" t="s">
        <v>3600</v>
      </c>
      <c r="G6678">
        <v>209852088</v>
      </c>
      <c r="I6678" t="s">
        <v>3601</v>
      </c>
      <c r="J6678" t="s">
        <v>7265</v>
      </c>
      <c r="L6678" t="s">
        <v>7264</v>
      </c>
      <c r="M6678">
        <v>11</v>
      </c>
      <c r="N6678">
        <v>18</v>
      </c>
      <c r="O6678">
        <v>10.5</v>
      </c>
      <c r="S6678" t="b">
        <v>0</v>
      </c>
      <c r="T6678" t="b">
        <v>0</v>
      </c>
      <c r="U6678" t="b">
        <v>1</v>
      </c>
      <c r="V6678">
        <v>30000</v>
      </c>
      <c r="W6678">
        <v>21000</v>
      </c>
      <c r="X6678">
        <v>2.2999999999999998</v>
      </c>
      <c r="Y6678">
        <v>28600</v>
      </c>
      <c r="Z6678">
        <v>2.2999999999999998</v>
      </c>
    </row>
    <row r="6679" spans="1:26">
      <c r="A6679">
        <v>209852085</v>
      </c>
      <c r="B6679" t="s">
        <v>7158</v>
      </c>
      <c r="C6679" t="s">
        <v>3597</v>
      </c>
      <c r="D6679" t="s">
        <v>1049</v>
      </c>
      <c r="E6679" t="s">
        <v>3857</v>
      </c>
      <c r="F6679" t="s">
        <v>3600</v>
      </c>
      <c r="G6679">
        <v>209852085</v>
      </c>
      <c r="I6679" t="s">
        <v>3601</v>
      </c>
      <c r="J6679" t="s">
        <v>7263</v>
      </c>
      <c r="L6679" t="s">
        <v>7264</v>
      </c>
      <c r="M6679">
        <v>10.9</v>
      </c>
      <c r="N6679">
        <v>19.5</v>
      </c>
      <c r="O6679">
        <v>10.3</v>
      </c>
      <c r="S6679" t="b">
        <v>0</v>
      </c>
      <c r="T6679" t="b">
        <v>0</v>
      </c>
      <c r="U6679" t="b">
        <v>0</v>
      </c>
      <c r="V6679">
        <v>30000</v>
      </c>
      <c r="W6679">
        <v>20000</v>
      </c>
      <c r="X6679">
        <v>2.4500000000000002</v>
      </c>
      <c r="Y6679">
        <v>20600</v>
      </c>
      <c r="Z6679">
        <v>2.4500000000000002</v>
      </c>
    </row>
    <row r="6680" spans="1:26">
      <c r="A6680">
        <v>209852081</v>
      </c>
      <c r="B6680" t="s">
        <v>7158</v>
      </c>
      <c r="C6680" t="s">
        <v>3597</v>
      </c>
      <c r="D6680" t="s">
        <v>1049</v>
      </c>
      <c r="E6680" t="s">
        <v>3857</v>
      </c>
      <c r="F6680" t="s">
        <v>3600</v>
      </c>
      <c r="G6680">
        <v>209852081</v>
      </c>
      <c r="I6680" t="s">
        <v>3601</v>
      </c>
      <c r="J6680" t="s">
        <v>7262</v>
      </c>
      <c r="L6680" t="s">
        <v>7261</v>
      </c>
      <c r="M6680">
        <v>12.5</v>
      </c>
      <c r="N6680">
        <v>20</v>
      </c>
      <c r="O6680">
        <v>12</v>
      </c>
      <c r="S6680" t="b">
        <v>0</v>
      </c>
      <c r="T6680" t="b">
        <v>0</v>
      </c>
      <c r="U6680" t="b">
        <v>1</v>
      </c>
      <c r="V6680">
        <v>24000</v>
      </c>
      <c r="W6680">
        <v>19200</v>
      </c>
      <c r="X6680">
        <v>2.4</v>
      </c>
      <c r="Y6680">
        <v>26700</v>
      </c>
      <c r="Z6680">
        <v>2.4</v>
      </c>
    </row>
    <row r="6681" spans="1:26">
      <c r="A6681">
        <v>209852078</v>
      </c>
      <c r="B6681" t="s">
        <v>7158</v>
      </c>
      <c r="C6681" t="s">
        <v>3597</v>
      </c>
      <c r="D6681" t="s">
        <v>1049</v>
      </c>
      <c r="E6681" t="s">
        <v>3857</v>
      </c>
      <c r="F6681" t="s">
        <v>3600</v>
      </c>
      <c r="G6681">
        <v>209852078</v>
      </c>
      <c r="I6681" t="s">
        <v>3601</v>
      </c>
      <c r="J6681" t="s">
        <v>7260</v>
      </c>
      <c r="L6681" t="s">
        <v>7261</v>
      </c>
      <c r="M6681">
        <v>11.3</v>
      </c>
      <c r="N6681">
        <v>19.399999999999999</v>
      </c>
      <c r="O6681">
        <v>11.3</v>
      </c>
      <c r="S6681" t="b">
        <v>0</v>
      </c>
      <c r="T6681" t="b">
        <v>0</v>
      </c>
      <c r="U6681" t="b">
        <v>1</v>
      </c>
      <c r="V6681">
        <v>24000</v>
      </c>
      <c r="W6681">
        <v>21000</v>
      </c>
      <c r="X6681">
        <v>2.4</v>
      </c>
      <c r="Y6681">
        <v>22000</v>
      </c>
      <c r="Z6681">
        <v>2.4</v>
      </c>
    </row>
    <row r="6682" spans="1:26">
      <c r="A6682">
        <v>209852080</v>
      </c>
      <c r="B6682" t="s">
        <v>7158</v>
      </c>
      <c r="C6682" t="s">
        <v>3597</v>
      </c>
      <c r="D6682" t="s">
        <v>1049</v>
      </c>
      <c r="E6682" t="s">
        <v>3857</v>
      </c>
      <c r="F6682" t="s">
        <v>3600</v>
      </c>
      <c r="G6682">
        <v>209852080</v>
      </c>
      <c r="I6682" t="s">
        <v>3601</v>
      </c>
      <c r="J6682" t="s">
        <v>7259</v>
      </c>
      <c r="L6682" t="s">
        <v>7258</v>
      </c>
      <c r="M6682">
        <v>12.5</v>
      </c>
      <c r="N6682">
        <v>20</v>
      </c>
      <c r="O6682">
        <v>11</v>
      </c>
      <c r="S6682" t="b">
        <v>0</v>
      </c>
      <c r="T6682" t="b">
        <v>0</v>
      </c>
      <c r="U6682" t="b">
        <v>1</v>
      </c>
      <c r="V6682">
        <v>18000</v>
      </c>
      <c r="W6682">
        <v>13500</v>
      </c>
      <c r="X6682">
        <v>2.5</v>
      </c>
      <c r="Y6682">
        <v>21400</v>
      </c>
      <c r="Z6682">
        <v>2.5</v>
      </c>
    </row>
    <row r="6683" spans="1:26">
      <c r="A6683">
        <v>209852084</v>
      </c>
      <c r="B6683" t="s">
        <v>7158</v>
      </c>
      <c r="C6683" t="s">
        <v>3597</v>
      </c>
      <c r="D6683" t="s">
        <v>1049</v>
      </c>
      <c r="E6683" t="s">
        <v>3857</v>
      </c>
      <c r="F6683" t="s">
        <v>3600</v>
      </c>
      <c r="G6683">
        <v>209852084</v>
      </c>
      <c r="I6683" t="s">
        <v>3601</v>
      </c>
      <c r="J6683" t="s">
        <v>7257</v>
      </c>
      <c r="L6683" t="s">
        <v>7258</v>
      </c>
      <c r="M6683">
        <v>11.1</v>
      </c>
      <c r="N6683">
        <v>19</v>
      </c>
      <c r="O6683">
        <v>10.8</v>
      </c>
      <c r="S6683" t="b">
        <v>0</v>
      </c>
      <c r="T6683" t="b">
        <v>0</v>
      </c>
      <c r="U6683" t="b">
        <v>1</v>
      </c>
      <c r="V6683">
        <v>18000</v>
      </c>
      <c r="W6683">
        <v>12000</v>
      </c>
      <c r="X6683">
        <v>2.75</v>
      </c>
      <c r="Y6683">
        <v>12300</v>
      </c>
      <c r="Z6683">
        <v>2.75</v>
      </c>
    </row>
    <row r="6684" spans="1:26">
      <c r="A6684">
        <v>209852071</v>
      </c>
      <c r="B6684" t="s">
        <v>7158</v>
      </c>
      <c r="C6684" t="s">
        <v>3597</v>
      </c>
      <c r="D6684" t="s">
        <v>1049</v>
      </c>
      <c r="E6684" t="s">
        <v>3858</v>
      </c>
      <c r="F6684" t="s">
        <v>3600</v>
      </c>
      <c r="G6684">
        <v>209852071</v>
      </c>
      <c r="I6684" t="s">
        <v>3601</v>
      </c>
      <c r="J6684" t="s">
        <v>7272</v>
      </c>
      <c r="L6684" t="s">
        <v>7273</v>
      </c>
      <c r="M6684">
        <v>10.3</v>
      </c>
      <c r="N6684">
        <v>18</v>
      </c>
      <c r="O6684">
        <v>9.1999999999999993</v>
      </c>
      <c r="S6684" t="b">
        <v>0</v>
      </c>
      <c r="T6684" t="b">
        <v>0</v>
      </c>
      <c r="U6684" t="b">
        <v>0</v>
      </c>
      <c r="V6684">
        <v>57000</v>
      </c>
      <c r="W6684">
        <v>37000</v>
      </c>
      <c r="X6684">
        <v>2.35</v>
      </c>
      <c r="Y6684">
        <v>39000</v>
      </c>
      <c r="Z6684">
        <v>2.35</v>
      </c>
    </row>
    <row r="6685" spans="1:26">
      <c r="A6685">
        <v>209852072</v>
      </c>
      <c r="B6685" t="s">
        <v>7158</v>
      </c>
      <c r="C6685" t="s">
        <v>3597</v>
      </c>
      <c r="D6685" t="s">
        <v>1049</v>
      </c>
      <c r="E6685" t="s">
        <v>3858</v>
      </c>
      <c r="F6685" t="s">
        <v>3600</v>
      </c>
      <c r="G6685">
        <v>209852072</v>
      </c>
      <c r="I6685" t="s">
        <v>3601</v>
      </c>
      <c r="J6685" t="s">
        <v>7271</v>
      </c>
      <c r="L6685" t="s">
        <v>7270</v>
      </c>
      <c r="M6685">
        <v>8.5</v>
      </c>
      <c r="N6685">
        <v>16</v>
      </c>
      <c r="O6685">
        <v>10</v>
      </c>
      <c r="S6685" t="b">
        <v>0</v>
      </c>
      <c r="T6685" t="b">
        <v>0</v>
      </c>
      <c r="U6685" t="b">
        <v>0</v>
      </c>
      <c r="V6685">
        <v>47000</v>
      </c>
      <c r="W6685">
        <v>36000</v>
      </c>
      <c r="X6685">
        <v>2.2999999999999998</v>
      </c>
      <c r="Y6685">
        <v>50000</v>
      </c>
      <c r="Z6685">
        <v>2.2999999999999998</v>
      </c>
    </row>
    <row r="6686" spans="1:26">
      <c r="A6686">
        <v>209852068</v>
      </c>
      <c r="B6686" t="s">
        <v>7158</v>
      </c>
      <c r="C6686" t="s">
        <v>3597</v>
      </c>
      <c r="D6686" t="s">
        <v>1049</v>
      </c>
      <c r="E6686" t="s">
        <v>3858</v>
      </c>
      <c r="F6686" t="s">
        <v>3600</v>
      </c>
      <c r="G6686">
        <v>209852068</v>
      </c>
      <c r="I6686" t="s">
        <v>3601</v>
      </c>
      <c r="J6686" t="s">
        <v>7269</v>
      </c>
      <c r="L6686" t="s">
        <v>7270</v>
      </c>
      <c r="M6686">
        <v>9.3000000000000007</v>
      </c>
      <c r="N6686">
        <v>17.3</v>
      </c>
      <c r="O6686">
        <v>10</v>
      </c>
      <c r="S6686" t="b">
        <v>0</v>
      </c>
      <c r="T6686" t="b">
        <v>0</v>
      </c>
      <c r="U6686" t="b">
        <v>0</v>
      </c>
      <c r="V6686">
        <v>47000</v>
      </c>
      <c r="W6686">
        <v>37000</v>
      </c>
      <c r="X6686">
        <v>2.2999999999999998</v>
      </c>
      <c r="Y6686">
        <v>39300</v>
      </c>
      <c r="Z6686">
        <v>2.2999999999999998</v>
      </c>
    </row>
    <row r="6687" spans="1:26">
      <c r="A6687">
        <v>209852076</v>
      </c>
      <c r="B6687" t="s">
        <v>7158</v>
      </c>
      <c r="C6687" t="s">
        <v>3597</v>
      </c>
      <c r="D6687" t="s">
        <v>1049</v>
      </c>
      <c r="E6687" t="s">
        <v>3858</v>
      </c>
      <c r="F6687" t="s">
        <v>3600</v>
      </c>
      <c r="G6687">
        <v>209852076</v>
      </c>
      <c r="I6687" t="s">
        <v>3601</v>
      </c>
      <c r="J6687" t="s">
        <v>7268</v>
      </c>
      <c r="L6687" t="s">
        <v>7267</v>
      </c>
      <c r="M6687">
        <v>10.5</v>
      </c>
      <c r="N6687">
        <v>18</v>
      </c>
      <c r="O6687">
        <v>10.5</v>
      </c>
      <c r="S6687" t="b">
        <v>0</v>
      </c>
      <c r="T6687" t="b">
        <v>0</v>
      </c>
      <c r="U6687" t="b">
        <v>1</v>
      </c>
      <c r="V6687">
        <v>36000</v>
      </c>
      <c r="W6687">
        <v>30400</v>
      </c>
      <c r="X6687">
        <v>2.4</v>
      </c>
      <c r="Y6687">
        <v>47300</v>
      </c>
      <c r="Z6687">
        <v>2.4</v>
      </c>
    </row>
    <row r="6688" spans="1:26">
      <c r="A6688">
        <v>209852075</v>
      </c>
      <c r="B6688" t="s">
        <v>7158</v>
      </c>
      <c r="C6688" t="s">
        <v>3597</v>
      </c>
      <c r="D6688" t="s">
        <v>1049</v>
      </c>
      <c r="E6688" t="s">
        <v>3858</v>
      </c>
      <c r="F6688" t="s">
        <v>3600</v>
      </c>
      <c r="G6688">
        <v>209852075</v>
      </c>
      <c r="I6688" t="s">
        <v>3601</v>
      </c>
      <c r="J6688" t="s">
        <v>7266</v>
      </c>
      <c r="L6688" t="s">
        <v>7267</v>
      </c>
      <c r="M6688">
        <v>10.4</v>
      </c>
      <c r="N6688">
        <v>18</v>
      </c>
      <c r="O6688">
        <v>9.1</v>
      </c>
      <c r="S6688" t="b">
        <v>0</v>
      </c>
      <c r="T6688" t="b">
        <v>0</v>
      </c>
      <c r="U6688" t="b">
        <v>0</v>
      </c>
      <c r="V6688">
        <v>36000</v>
      </c>
      <c r="W6688">
        <v>20400</v>
      </c>
      <c r="X6688">
        <v>2.4</v>
      </c>
      <c r="Y6688">
        <v>22700</v>
      </c>
      <c r="Z6688">
        <v>2.4</v>
      </c>
    </row>
    <row r="6689" spans="1:26">
      <c r="A6689">
        <v>209852077</v>
      </c>
      <c r="B6689" t="s">
        <v>7158</v>
      </c>
      <c r="C6689" t="s">
        <v>3597</v>
      </c>
      <c r="D6689" t="s">
        <v>1049</v>
      </c>
      <c r="E6689" t="s">
        <v>3858</v>
      </c>
      <c r="F6689" t="s">
        <v>3600</v>
      </c>
      <c r="G6689">
        <v>209852077</v>
      </c>
      <c r="I6689" t="s">
        <v>3601</v>
      </c>
      <c r="J6689" t="s">
        <v>7265</v>
      </c>
      <c r="L6689" t="s">
        <v>7264</v>
      </c>
      <c r="M6689">
        <v>11</v>
      </c>
      <c r="N6689">
        <v>18</v>
      </c>
      <c r="O6689">
        <v>10.5</v>
      </c>
      <c r="S6689" t="b">
        <v>0</v>
      </c>
      <c r="T6689" t="b">
        <v>0</v>
      </c>
      <c r="U6689" t="b">
        <v>1</v>
      </c>
      <c r="V6689">
        <v>30000</v>
      </c>
      <c r="W6689">
        <v>21000</v>
      </c>
      <c r="X6689">
        <v>2.2999999999999998</v>
      </c>
      <c r="Y6689">
        <v>28600</v>
      </c>
      <c r="Z6689">
        <v>2.2999999999999998</v>
      </c>
    </row>
    <row r="6690" spans="1:26">
      <c r="A6690">
        <v>209852074</v>
      </c>
      <c r="B6690" t="s">
        <v>7158</v>
      </c>
      <c r="C6690" t="s">
        <v>3597</v>
      </c>
      <c r="D6690" t="s">
        <v>1049</v>
      </c>
      <c r="E6690" t="s">
        <v>3858</v>
      </c>
      <c r="F6690" t="s">
        <v>3600</v>
      </c>
      <c r="G6690">
        <v>209852074</v>
      </c>
      <c r="I6690" t="s">
        <v>3601</v>
      </c>
      <c r="J6690" t="s">
        <v>7263</v>
      </c>
      <c r="L6690" t="s">
        <v>7264</v>
      </c>
      <c r="M6690">
        <v>10.9</v>
      </c>
      <c r="N6690">
        <v>19.5</v>
      </c>
      <c r="O6690">
        <v>10.3</v>
      </c>
      <c r="S6690" t="b">
        <v>0</v>
      </c>
      <c r="T6690" t="b">
        <v>0</v>
      </c>
      <c r="U6690" t="b">
        <v>0</v>
      </c>
      <c r="V6690">
        <v>30000</v>
      </c>
      <c r="W6690">
        <v>20000</v>
      </c>
      <c r="X6690">
        <v>2.4500000000000002</v>
      </c>
      <c r="Y6690">
        <v>20600</v>
      </c>
      <c r="Z6690">
        <v>2.4500000000000002</v>
      </c>
    </row>
    <row r="6691" spans="1:26">
      <c r="A6691">
        <v>209852070</v>
      </c>
      <c r="B6691" t="s">
        <v>7158</v>
      </c>
      <c r="C6691" t="s">
        <v>3597</v>
      </c>
      <c r="D6691" t="s">
        <v>1049</v>
      </c>
      <c r="E6691" t="s">
        <v>3858</v>
      </c>
      <c r="F6691" t="s">
        <v>3600</v>
      </c>
      <c r="G6691">
        <v>209852070</v>
      </c>
      <c r="I6691" t="s">
        <v>3601</v>
      </c>
      <c r="J6691" t="s">
        <v>7262</v>
      </c>
      <c r="L6691" t="s">
        <v>7261</v>
      </c>
      <c r="M6691">
        <v>12.5</v>
      </c>
      <c r="N6691">
        <v>20</v>
      </c>
      <c r="O6691">
        <v>12</v>
      </c>
      <c r="S6691" t="b">
        <v>0</v>
      </c>
      <c r="T6691" t="b">
        <v>0</v>
      </c>
      <c r="U6691" t="b">
        <v>1</v>
      </c>
      <c r="V6691">
        <v>24000</v>
      </c>
      <c r="W6691">
        <v>19200</v>
      </c>
      <c r="X6691">
        <v>2.4</v>
      </c>
      <c r="Y6691">
        <v>26700</v>
      </c>
      <c r="Z6691">
        <v>2.4</v>
      </c>
    </row>
    <row r="6692" spans="1:26">
      <c r="A6692">
        <v>209852067</v>
      </c>
      <c r="B6692" t="s">
        <v>7158</v>
      </c>
      <c r="C6692" t="s">
        <v>3597</v>
      </c>
      <c r="D6692" t="s">
        <v>1049</v>
      </c>
      <c r="E6692" t="s">
        <v>3858</v>
      </c>
      <c r="F6692" t="s">
        <v>3600</v>
      </c>
      <c r="G6692">
        <v>209852067</v>
      </c>
      <c r="I6692" t="s">
        <v>3601</v>
      </c>
      <c r="J6692" t="s">
        <v>7260</v>
      </c>
      <c r="L6692" t="s">
        <v>7261</v>
      </c>
      <c r="M6692">
        <v>11.3</v>
      </c>
      <c r="N6692">
        <v>19.399999999999999</v>
      </c>
      <c r="O6692">
        <v>11.3</v>
      </c>
      <c r="S6692" t="b">
        <v>0</v>
      </c>
      <c r="T6692" t="b">
        <v>0</v>
      </c>
      <c r="U6692" t="b">
        <v>1</v>
      </c>
      <c r="V6692">
        <v>24000</v>
      </c>
      <c r="W6692">
        <v>21000</v>
      </c>
      <c r="X6692">
        <v>2.4</v>
      </c>
      <c r="Y6692">
        <v>22000</v>
      </c>
      <c r="Z6692">
        <v>2.4</v>
      </c>
    </row>
    <row r="6693" spans="1:26">
      <c r="A6693">
        <v>209852069</v>
      </c>
      <c r="B6693" t="s">
        <v>7158</v>
      </c>
      <c r="C6693" t="s">
        <v>3597</v>
      </c>
      <c r="D6693" t="s">
        <v>1049</v>
      </c>
      <c r="E6693" t="s">
        <v>3858</v>
      </c>
      <c r="F6693" t="s">
        <v>3600</v>
      </c>
      <c r="G6693">
        <v>209852069</v>
      </c>
      <c r="I6693" t="s">
        <v>3601</v>
      </c>
      <c r="J6693" t="s">
        <v>7259</v>
      </c>
      <c r="L6693" t="s">
        <v>7258</v>
      </c>
      <c r="M6693">
        <v>12.5</v>
      </c>
      <c r="N6693">
        <v>20</v>
      </c>
      <c r="O6693">
        <v>11</v>
      </c>
      <c r="S6693" t="b">
        <v>0</v>
      </c>
      <c r="T6693" t="b">
        <v>0</v>
      </c>
      <c r="U6693" t="b">
        <v>1</v>
      </c>
      <c r="V6693">
        <v>18000</v>
      </c>
      <c r="W6693">
        <v>13500</v>
      </c>
      <c r="X6693">
        <v>2.5</v>
      </c>
      <c r="Y6693">
        <v>21400</v>
      </c>
      <c r="Z6693">
        <v>2.5</v>
      </c>
    </row>
    <row r="6694" spans="1:26">
      <c r="A6694">
        <v>209852073</v>
      </c>
      <c r="B6694" t="s">
        <v>7158</v>
      </c>
      <c r="C6694" t="s">
        <v>3597</v>
      </c>
      <c r="D6694" t="s">
        <v>1049</v>
      </c>
      <c r="E6694" t="s">
        <v>3858</v>
      </c>
      <c r="F6694" t="s">
        <v>3600</v>
      </c>
      <c r="G6694">
        <v>209852073</v>
      </c>
      <c r="I6694" t="s">
        <v>3601</v>
      </c>
      <c r="J6694" t="s">
        <v>7257</v>
      </c>
      <c r="L6694" t="s">
        <v>7258</v>
      </c>
      <c r="M6694">
        <v>11.1</v>
      </c>
      <c r="N6694">
        <v>19</v>
      </c>
      <c r="O6694">
        <v>10.8</v>
      </c>
      <c r="S6694" t="b">
        <v>0</v>
      </c>
      <c r="T6694" t="b">
        <v>0</v>
      </c>
      <c r="U6694" t="b">
        <v>1</v>
      </c>
      <c r="V6694">
        <v>18000</v>
      </c>
      <c r="W6694">
        <v>12000</v>
      </c>
      <c r="X6694">
        <v>2.75</v>
      </c>
      <c r="Y6694">
        <v>12300</v>
      </c>
      <c r="Z6694">
        <v>2.75</v>
      </c>
    </row>
    <row r="6695" spans="1:26">
      <c r="A6695">
        <v>209852060</v>
      </c>
      <c r="B6695" t="s">
        <v>7158</v>
      </c>
      <c r="C6695" t="s">
        <v>3597</v>
      </c>
      <c r="D6695" t="s">
        <v>1049</v>
      </c>
      <c r="E6695" t="s">
        <v>3855</v>
      </c>
      <c r="F6695" t="s">
        <v>3600</v>
      </c>
      <c r="G6695">
        <v>209852060</v>
      </c>
      <c r="I6695" t="s">
        <v>3601</v>
      </c>
      <c r="J6695" t="s">
        <v>7272</v>
      </c>
      <c r="L6695" t="s">
        <v>7273</v>
      </c>
      <c r="M6695">
        <v>10.3</v>
      </c>
      <c r="N6695">
        <v>18</v>
      </c>
      <c r="O6695">
        <v>9.1999999999999993</v>
      </c>
      <c r="S6695" t="b">
        <v>0</v>
      </c>
      <c r="T6695" t="b">
        <v>0</v>
      </c>
      <c r="U6695" t="b">
        <v>0</v>
      </c>
      <c r="V6695">
        <v>57000</v>
      </c>
      <c r="W6695">
        <v>37000</v>
      </c>
      <c r="X6695">
        <v>2.35</v>
      </c>
      <c r="Y6695">
        <v>39000</v>
      </c>
      <c r="Z6695">
        <v>2.35</v>
      </c>
    </row>
    <row r="6696" spans="1:26">
      <c r="A6696">
        <v>209852061</v>
      </c>
      <c r="B6696" t="s">
        <v>7158</v>
      </c>
      <c r="C6696" t="s">
        <v>3597</v>
      </c>
      <c r="D6696" t="s">
        <v>1049</v>
      </c>
      <c r="E6696" t="s">
        <v>3855</v>
      </c>
      <c r="F6696" t="s">
        <v>3600</v>
      </c>
      <c r="G6696">
        <v>209852061</v>
      </c>
      <c r="I6696" t="s">
        <v>3601</v>
      </c>
      <c r="J6696" t="s">
        <v>7271</v>
      </c>
      <c r="L6696" t="s">
        <v>7270</v>
      </c>
      <c r="M6696">
        <v>8.5</v>
      </c>
      <c r="N6696">
        <v>16</v>
      </c>
      <c r="O6696">
        <v>10</v>
      </c>
      <c r="S6696" t="b">
        <v>0</v>
      </c>
      <c r="T6696" t="b">
        <v>0</v>
      </c>
      <c r="U6696" t="b">
        <v>0</v>
      </c>
      <c r="V6696">
        <v>47000</v>
      </c>
      <c r="W6696">
        <v>36000</v>
      </c>
      <c r="X6696">
        <v>2.2999999999999998</v>
      </c>
      <c r="Y6696">
        <v>50000</v>
      </c>
      <c r="Z6696">
        <v>2.2999999999999998</v>
      </c>
    </row>
    <row r="6697" spans="1:26">
      <c r="A6697">
        <v>209852057</v>
      </c>
      <c r="B6697" t="s">
        <v>7158</v>
      </c>
      <c r="C6697" t="s">
        <v>3597</v>
      </c>
      <c r="D6697" t="s">
        <v>1049</v>
      </c>
      <c r="E6697" t="s">
        <v>3855</v>
      </c>
      <c r="F6697" t="s">
        <v>3600</v>
      </c>
      <c r="G6697">
        <v>209852057</v>
      </c>
      <c r="I6697" t="s">
        <v>3601</v>
      </c>
      <c r="J6697" t="s">
        <v>7269</v>
      </c>
      <c r="L6697" t="s">
        <v>7270</v>
      </c>
      <c r="M6697">
        <v>9.3000000000000007</v>
      </c>
      <c r="N6697">
        <v>17.3</v>
      </c>
      <c r="O6697">
        <v>10</v>
      </c>
      <c r="S6697" t="b">
        <v>0</v>
      </c>
      <c r="T6697" t="b">
        <v>0</v>
      </c>
      <c r="U6697" t="b">
        <v>0</v>
      </c>
      <c r="V6697">
        <v>47000</v>
      </c>
      <c r="W6697">
        <v>37000</v>
      </c>
      <c r="X6697">
        <v>2.2999999999999998</v>
      </c>
      <c r="Y6697">
        <v>39300</v>
      </c>
      <c r="Z6697">
        <v>2.2999999999999998</v>
      </c>
    </row>
    <row r="6698" spans="1:26">
      <c r="A6698">
        <v>209852065</v>
      </c>
      <c r="B6698" t="s">
        <v>7158</v>
      </c>
      <c r="C6698" t="s">
        <v>3597</v>
      </c>
      <c r="D6698" t="s">
        <v>1049</v>
      </c>
      <c r="E6698" t="s">
        <v>3855</v>
      </c>
      <c r="F6698" t="s">
        <v>3600</v>
      </c>
      <c r="G6698">
        <v>209852065</v>
      </c>
      <c r="I6698" t="s">
        <v>3601</v>
      </c>
      <c r="J6698" t="s">
        <v>7268</v>
      </c>
      <c r="L6698" t="s">
        <v>7267</v>
      </c>
      <c r="M6698">
        <v>10.5</v>
      </c>
      <c r="N6698">
        <v>18</v>
      </c>
      <c r="O6698">
        <v>10.5</v>
      </c>
      <c r="S6698" t="b">
        <v>0</v>
      </c>
      <c r="T6698" t="b">
        <v>0</v>
      </c>
      <c r="U6698" t="b">
        <v>1</v>
      </c>
      <c r="V6698">
        <v>36000</v>
      </c>
      <c r="W6698">
        <v>30400</v>
      </c>
      <c r="X6698">
        <v>2.4</v>
      </c>
      <c r="Y6698">
        <v>47300</v>
      </c>
      <c r="Z6698">
        <v>2.4</v>
      </c>
    </row>
    <row r="6699" spans="1:26">
      <c r="A6699">
        <v>209852064</v>
      </c>
      <c r="B6699" t="s">
        <v>7158</v>
      </c>
      <c r="C6699" t="s">
        <v>3597</v>
      </c>
      <c r="D6699" t="s">
        <v>1049</v>
      </c>
      <c r="E6699" t="s">
        <v>3855</v>
      </c>
      <c r="F6699" t="s">
        <v>3600</v>
      </c>
      <c r="G6699">
        <v>209852064</v>
      </c>
      <c r="I6699" t="s">
        <v>3601</v>
      </c>
      <c r="J6699" t="s">
        <v>7266</v>
      </c>
      <c r="L6699" t="s">
        <v>7267</v>
      </c>
      <c r="M6699">
        <v>10.4</v>
      </c>
      <c r="N6699">
        <v>18</v>
      </c>
      <c r="O6699">
        <v>9.1</v>
      </c>
      <c r="S6699" t="b">
        <v>0</v>
      </c>
      <c r="T6699" t="b">
        <v>0</v>
      </c>
      <c r="U6699" t="b">
        <v>0</v>
      </c>
      <c r="V6699">
        <v>36000</v>
      </c>
      <c r="W6699">
        <v>20400</v>
      </c>
      <c r="X6699">
        <v>2.4</v>
      </c>
      <c r="Y6699">
        <v>22700</v>
      </c>
      <c r="Z6699">
        <v>2.4</v>
      </c>
    </row>
    <row r="6700" spans="1:26">
      <c r="A6700">
        <v>209852066</v>
      </c>
      <c r="B6700" t="s">
        <v>7158</v>
      </c>
      <c r="C6700" t="s">
        <v>3597</v>
      </c>
      <c r="D6700" t="s">
        <v>1049</v>
      </c>
      <c r="E6700" t="s">
        <v>3855</v>
      </c>
      <c r="F6700" t="s">
        <v>3600</v>
      </c>
      <c r="G6700">
        <v>209852066</v>
      </c>
      <c r="I6700" t="s">
        <v>3601</v>
      </c>
      <c r="J6700" t="s">
        <v>7265</v>
      </c>
      <c r="L6700" t="s">
        <v>7264</v>
      </c>
      <c r="M6700">
        <v>11</v>
      </c>
      <c r="N6700">
        <v>18</v>
      </c>
      <c r="O6700">
        <v>10.5</v>
      </c>
      <c r="S6700" t="b">
        <v>0</v>
      </c>
      <c r="T6700" t="b">
        <v>0</v>
      </c>
      <c r="U6700" t="b">
        <v>1</v>
      </c>
      <c r="V6700">
        <v>30000</v>
      </c>
      <c r="W6700">
        <v>21000</v>
      </c>
      <c r="X6700">
        <v>2.2999999999999998</v>
      </c>
      <c r="Y6700">
        <v>28600</v>
      </c>
      <c r="Z6700">
        <v>2.2999999999999998</v>
      </c>
    </row>
    <row r="6701" spans="1:26">
      <c r="A6701">
        <v>209852063</v>
      </c>
      <c r="B6701" t="s">
        <v>7158</v>
      </c>
      <c r="C6701" t="s">
        <v>3597</v>
      </c>
      <c r="D6701" t="s">
        <v>1049</v>
      </c>
      <c r="E6701" t="s">
        <v>3855</v>
      </c>
      <c r="F6701" t="s">
        <v>3600</v>
      </c>
      <c r="G6701">
        <v>209852063</v>
      </c>
      <c r="I6701" t="s">
        <v>3601</v>
      </c>
      <c r="J6701" t="s">
        <v>7263</v>
      </c>
      <c r="L6701" t="s">
        <v>7264</v>
      </c>
      <c r="M6701">
        <v>10.9</v>
      </c>
      <c r="N6701">
        <v>19.5</v>
      </c>
      <c r="O6701">
        <v>10.3</v>
      </c>
      <c r="S6701" t="b">
        <v>0</v>
      </c>
      <c r="T6701" t="b">
        <v>0</v>
      </c>
      <c r="U6701" t="b">
        <v>0</v>
      </c>
      <c r="V6701">
        <v>30000</v>
      </c>
      <c r="W6701">
        <v>20000</v>
      </c>
      <c r="X6701">
        <v>2.4500000000000002</v>
      </c>
      <c r="Y6701">
        <v>20600</v>
      </c>
      <c r="Z6701">
        <v>2.4500000000000002</v>
      </c>
    </row>
    <row r="6702" spans="1:26">
      <c r="A6702">
        <v>209852059</v>
      </c>
      <c r="B6702" t="s">
        <v>7158</v>
      </c>
      <c r="C6702" t="s">
        <v>3597</v>
      </c>
      <c r="D6702" t="s">
        <v>1049</v>
      </c>
      <c r="E6702" t="s">
        <v>3855</v>
      </c>
      <c r="F6702" t="s">
        <v>3600</v>
      </c>
      <c r="G6702">
        <v>209852059</v>
      </c>
      <c r="I6702" t="s">
        <v>3601</v>
      </c>
      <c r="J6702" t="s">
        <v>7262</v>
      </c>
      <c r="L6702" t="s">
        <v>7261</v>
      </c>
      <c r="M6702">
        <v>12.5</v>
      </c>
      <c r="N6702">
        <v>20</v>
      </c>
      <c r="O6702">
        <v>12</v>
      </c>
      <c r="S6702" t="b">
        <v>0</v>
      </c>
      <c r="T6702" t="b">
        <v>0</v>
      </c>
      <c r="U6702" t="b">
        <v>1</v>
      </c>
      <c r="V6702">
        <v>24000</v>
      </c>
      <c r="W6702">
        <v>19200</v>
      </c>
      <c r="X6702">
        <v>2.4</v>
      </c>
      <c r="Y6702">
        <v>26700</v>
      </c>
      <c r="Z6702">
        <v>2.4</v>
      </c>
    </row>
    <row r="6703" spans="1:26">
      <c r="A6703">
        <v>209852056</v>
      </c>
      <c r="B6703" t="s">
        <v>7158</v>
      </c>
      <c r="C6703" t="s">
        <v>3597</v>
      </c>
      <c r="D6703" t="s">
        <v>1049</v>
      </c>
      <c r="E6703" t="s">
        <v>3855</v>
      </c>
      <c r="F6703" t="s">
        <v>3600</v>
      </c>
      <c r="G6703">
        <v>209852056</v>
      </c>
      <c r="I6703" t="s">
        <v>3601</v>
      </c>
      <c r="J6703" t="s">
        <v>7260</v>
      </c>
      <c r="L6703" t="s">
        <v>7261</v>
      </c>
      <c r="M6703">
        <v>11.3</v>
      </c>
      <c r="N6703">
        <v>19.399999999999999</v>
      </c>
      <c r="O6703">
        <v>11.3</v>
      </c>
      <c r="S6703" t="b">
        <v>0</v>
      </c>
      <c r="T6703" t="b">
        <v>0</v>
      </c>
      <c r="U6703" t="b">
        <v>1</v>
      </c>
      <c r="V6703">
        <v>24000</v>
      </c>
      <c r="W6703">
        <v>21000</v>
      </c>
      <c r="X6703">
        <v>2.4</v>
      </c>
      <c r="Y6703">
        <v>22000</v>
      </c>
      <c r="Z6703">
        <v>2.4</v>
      </c>
    </row>
    <row r="6704" spans="1:26">
      <c r="A6704">
        <v>209852058</v>
      </c>
      <c r="B6704" t="s">
        <v>7158</v>
      </c>
      <c r="C6704" t="s">
        <v>3597</v>
      </c>
      <c r="D6704" t="s">
        <v>1049</v>
      </c>
      <c r="E6704" t="s">
        <v>3855</v>
      </c>
      <c r="F6704" t="s">
        <v>3600</v>
      </c>
      <c r="G6704">
        <v>209852058</v>
      </c>
      <c r="I6704" t="s">
        <v>3601</v>
      </c>
      <c r="J6704" t="s">
        <v>7259</v>
      </c>
      <c r="L6704" t="s">
        <v>7258</v>
      </c>
      <c r="M6704">
        <v>12.5</v>
      </c>
      <c r="N6704">
        <v>20</v>
      </c>
      <c r="O6704">
        <v>11</v>
      </c>
      <c r="S6704" t="b">
        <v>0</v>
      </c>
      <c r="T6704" t="b">
        <v>0</v>
      </c>
      <c r="U6704" t="b">
        <v>1</v>
      </c>
      <c r="V6704">
        <v>18000</v>
      </c>
      <c r="W6704">
        <v>13500</v>
      </c>
      <c r="X6704">
        <v>2.5</v>
      </c>
      <c r="Y6704">
        <v>21400</v>
      </c>
      <c r="Z6704">
        <v>2.5</v>
      </c>
    </row>
    <row r="6705" spans="1:26">
      <c r="A6705">
        <v>209852062</v>
      </c>
      <c r="B6705" t="s">
        <v>7158</v>
      </c>
      <c r="C6705" t="s">
        <v>3597</v>
      </c>
      <c r="D6705" t="s">
        <v>1049</v>
      </c>
      <c r="E6705" t="s">
        <v>3855</v>
      </c>
      <c r="F6705" t="s">
        <v>3600</v>
      </c>
      <c r="G6705">
        <v>209852062</v>
      </c>
      <c r="I6705" t="s">
        <v>3601</v>
      </c>
      <c r="J6705" t="s">
        <v>7257</v>
      </c>
      <c r="L6705" t="s">
        <v>7258</v>
      </c>
      <c r="M6705">
        <v>11.1</v>
      </c>
      <c r="N6705">
        <v>19</v>
      </c>
      <c r="O6705">
        <v>10.8</v>
      </c>
      <c r="S6705" t="b">
        <v>0</v>
      </c>
      <c r="T6705" t="b">
        <v>0</v>
      </c>
      <c r="U6705" t="b">
        <v>1</v>
      </c>
      <c r="V6705">
        <v>18000</v>
      </c>
      <c r="W6705">
        <v>12000</v>
      </c>
      <c r="X6705">
        <v>2.75</v>
      </c>
      <c r="Y6705">
        <v>12300</v>
      </c>
      <c r="Z6705">
        <v>2.75</v>
      </c>
    </row>
    <row r="6706" spans="1:26">
      <c r="A6706">
        <v>209852049</v>
      </c>
      <c r="B6706" t="s">
        <v>7158</v>
      </c>
      <c r="C6706" t="s">
        <v>3597</v>
      </c>
      <c r="D6706" t="s">
        <v>1049</v>
      </c>
      <c r="E6706" t="s">
        <v>3856</v>
      </c>
      <c r="F6706" t="s">
        <v>3600</v>
      </c>
      <c r="G6706">
        <v>209852049</v>
      </c>
      <c r="I6706" t="s">
        <v>3601</v>
      </c>
      <c r="J6706" t="s">
        <v>7272</v>
      </c>
      <c r="L6706" t="s">
        <v>7273</v>
      </c>
      <c r="M6706">
        <v>10.3</v>
      </c>
      <c r="N6706">
        <v>18</v>
      </c>
      <c r="O6706">
        <v>9.1999999999999993</v>
      </c>
      <c r="S6706" t="b">
        <v>0</v>
      </c>
      <c r="T6706" t="b">
        <v>0</v>
      </c>
      <c r="U6706" t="b">
        <v>0</v>
      </c>
      <c r="V6706">
        <v>57000</v>
      </c>
      <c r="W6706">
        <v>37000</v>
      </c>
      <c r="X6706">
        <v>2.35</v>
      </c>
      <c r="Y6706">
        <v>39000</v>
      </c>
      <c r="Z6706">
        <v>2.35</v>
      </c>
    </row>
    <row r="6707" spans="1:26">
      <c r="A6707">
        <v>209852050</v>
      </c>
      <c r="B6707" t="s">
        <v>7158</v>
      </c>
      <c r="C6707" t="s">
        <v>3597</v>
      </c>
      <c r="D6707" t="s">
        <v>1049</v>
      </c>
      <c r="E6707" t="s">
        <v>3856</v>
      </c>
      <c r="F6707" t="s">
        <v>3600</v>
      </c>
      <c r="G6707">
        <v>209852050</v>
      </c>
      <c r="I6707" t="s">
        <v>3601</v>
      </c>
      <c r="J6707" t="s">
        <v>7271</v>
      </c>
      <c r="L6707" t="s">
        <v>7270</v>
      </c>
      <c r="M6707">
        <v>8.5</v>
      </c>
      <c r="N6707">
        <v>16</v>
      </c>
      <c r="O6707">
        <v>10</v>
      </c>
      <c r="S6707" t="b">
        <v>0</v>
      </c>
      <c r="T6707" t="b">
        <v>0</v>
      </c>
      <c r="U6707" t="b">
        <v>0</v>
      </c>
      <c r="V6707">
        <v>47000</v>
      </c>
      <c r="W6707">
        <v>36000</v>
      </c>
      <c r="X6707">
        <v>2.2999999999999998</v>
      </c>
      <c r="Y6707">
        <v>50000</v>
      </c>
      <c r="Z6707">
        <v>2.2999999999999998</v>
      </c>
    </row>
    <row r="6708" spans="1:26">
      <c r="A6708">
        <v>209852046</v>
      </c>
      <c r="B6708" t="s">
        <v>7158</v>
      </c>
      <c r="C6708" t="s">
        <v>3597</v>
      </c>
      <c r="D6708" t="s">
        <v>1049</v>
      </c>
      <c r="E6708" t="s">
        <v>3856</v>
      </c>
      <c r="F6708" t="s">
        <v>3600</v>
      </c>
      <c r="G6708">
        <v>209852046</v>
      </c>
      <c r="I6708" t="s">
        <v>3601</v>
      </c>
      <c r="J6708" t="s">
        <v>7269</v>
      </c>
      <c r="L6708" t="s">
        <v>7270</v>
      </c>
      <c r="M6708">
        <v>9.3000000000000007</v>
      </c>
      <c r="N6708">
        <v>17.3</v>
      </c>
      <c r="O6708">
        <v>10</v>
      </c>
      <c r="S6708" t="b">
        <v>0</v>
      </c>
      <c r="T6708" t="b">
        <v>0</v>
      </c>
      <c r="U6708" t="b">
        <v>0</v>
      </c>
      <c r="V6708">
        <v>47000</v>
      </c>
      <c r="W6708">
        <v>37000</v>
      </c>
      <c r="X6708">
        <v>2.2999999999999998</v>
      </c>
      <c r="Y6708">
        <v>39300</v>
      </c>
      <c r="Z6708">
        <v>2.2999999999999998</v>
      </c>
    </row>
    <row r="6709" spans="1:26">
      <c r="A6709">
        <v>209852054</v>
      </c>
      <c r="B6709" t="s">
        <v>7158</v>
      </c>
      <c r="C6709" t="s">
        <v>3597</v>
      </c>
      <c r="D6709" t="s">
        <v>1049</v>
      </c>
      <c r="E6709" t="s">
        <v>3856</v>
      </c>
      <c r="F6709" t="s">
        <v>3600</v>
      </c>
      <c r="G6709">
        <v>209852054</v>
      </c>
      <c r="I6709" t="s">
        <v>3601</v>
      </c>
      <c r="J6709" t="s">
        <v>7268</v>
      </c>
      <c r="L6709" t="s">
        <v>7267</v>
      </c>
      <c r="M6709">
        <v>10.5</v>
      </c>
      <c r="N6709">
        <v>18</v>
      </c>
      <c r="O6709">
        <v>10.5</v>
      </c>
      <c r="S6709" t="b">
        <v>0</v>
      </c>
      <c r="T6709" t="b">
        <v>0</v>
      </c>
      <c r="U6709" t="b">
        <v>1</v>
      </c>
      <c r="V6709">
        <v>36000</v>
      </c>
      <c r="W6709">
        <v>30400</v>
      </c>
      <c r="X6709">
        <v>2.4</v>
      </c>
      <c r="Y6709">
        <v>47300</v>
      </c>
      <c r="Z6709">
        <v>2.4</v>
      </c>
    </row>
    <row r="6710" spans="1:26">
      <c r="A6710">
        <v>209852053</v>
      </c>
      <c r="B6710" t="s">
        <v>7158</v>
      </c>
      <c r="C6710" t="s">
        <v>3597</v>
      </c>
      <c r="D6710" t="s">
        <v>1049</v>
      </c>
      <c r="E6710" t="s">
        <v>3856</v>
      </c>
      <c r="F6710" t="s">
        <v>3600</v>
      </c>
      <c r="G6710">
        <v>209852053</v>
      </c>
      <c r="I6710" t="s">
        <v>3601</v>
      </c>
      <c r="J6710" t="s">
        <v>7266</v>
      </c>
      <c r="L6710" t="s">
        <v>7267</v>
      </c>
      <c r="M6710">
        <v>10.4</v>
      </c>
      <c r="N6710">
        <v>18</v>
      </c>
      <c r="O6710">
        <v>9.1</v>
      </c>
      <c r="S6710" t="b">
        <v>0</v>
      </c>
      <c r="T6710" t="b">
        <v>0</v>
      </c>
      <c r="U6710" t="b">
        <v>0</v>
      </c>
      <c r="V6710">
        <v>36000</v>
      </c>
      <c r="W6710">
        <v>20400</v>
      </c>
      <c r="X6710">
        <v>2.4</v>
      </c>
      <c r="Y6710">
        <v>22700</v>
      </c>
      <c r="Z6710">
        <v>2.4</v>
      </c>
    </row>
    <row r="6711" spans="1:26">
      <c r="A6711">
        <v>209852055</v>
      </c>
      <c r="B6711" t="s">
        <v>7158</v>
      </c>
      <c r="C6711" t="s">
        <v>3597</v>
      </c>
      <c r="D6711" t="s">
        <v>1049</v>
      </c>
      <c r="E6711" t="s">
        <v>3856</v>
      </c>
      <c r="F6711" t="s">
        <v>3600</v>
      </c>
      <c r="G6711">
        <v>209852055</v>
      </c>
      <c r="I6711" t="s">
        <v>3601</v>
      </c>
      <c r="J6711" t="s">
        <v>7265</v>
      </c>
      <c r="L6711" t="s">
        <v>7264</v>
      </c>
      <c r="M6711">
        <v>11</v>
      </c>
      <c r="N6711">
        <v>18</v>
      </c>
      <c r="O6711">
        <v>10.5</v>
      </c>
      <c r="S6711" t="b">
        <v>0</v>
      </c>
      <c r="T6711" t="b">
        <v>0</v>
      </c>
      <c r="U6711" t="b">
        <v>1</v>
      </c>
      <c r="V6711">
        <v>30000</v>
      </c>
      <c r="W6711">
        <v>21000</v>
      </c>
      <c r="X6711">
        <v>2.2999999999999998</v>
      </c>
      <c r="Y6711">
        <v>28600</v>
      </c>
      <c r="Z6711">
        <v>2.2999999999999998</v>
      </c>
    </row>
    <row r="6712" spans="1:26">
      <c r="A6712">
        <v>209852052</v>
      </c>
      <c r="B6712" t="s">
        <v>7158</v>
      </c>
      <c r="C6712" t="s">
        <v>3597</v>
      </c>
      <c r="D6712" t="s">
        <v>1049</v>
      </c>
      <c r="E6712" t="s">
        <v>3856</v>
      </c>
      <c r="F6712" t="s">
        <v>3600</v>
      </c>
      <c r="G6712">
        <v>209852052</v>
      </c>
      <c r="I6712" t="s">
        <v>3601</v>
      </c>
      <c r="J6712" t="s">
        <v>7263</v>
      </c>
      <c r="L6712" t="s">
        <v>7264</v>
      </c>
      <c r="M6712">
        <v>10.9</v>
      </c>
      <c r="N6712">
        <v>19.5</v>
      </c>
      <c r="O6712">
        <v>10.3</v>
      </c>
      <c r="S6712" t="b">
        <v>0</v>
      </c>
      <c r="T6712" t="b">
        <v>0</v>
      </c>
      <c r="U6712" t="b">
        <v>0</v>
      </c>
      <c r="V6712">
        <v>30000</v>
      </c>
      <c r="W6712">
        <v>20000</v>
      </c>
      <c r="X6712">
        <v>2.4500000000000002</v>
      </c>
      <c r="Y6712">
        <v>20600</v>
      </c>
      <c r="Z6712">
        <v>2.4500000000000002</v>
      </c>
    </row>
    <row r="6713" spans="1:26">
      <c r="A6713">
        <v>209852048</v>
      </c>
      <c r="B6713" t="s">
        <v>7158</v>
      </c>
      <c r="C6713" t="s">
        <v>3597</v>
      </c>
      <c r="D6713" t="s">
        <v>1049</v>
      </c>
      <c r="E6713" t="s">
        <v>3856</v>
      </c>
      <c r="F6713" t="s">
        <v>3600</v>
      </c>
      <c r="G6713">
        <v>209852048</v>
      </c>
      <c r="I6713" t="s">
        <v>3601</v>
      </c>
      <c r="J6713" t="s">
        <v>7262</v>
      </c>
      <c r="L6713" t="s">
        <v>7261</v>
      </c>
      <c r="M6713">
        <v>12.5</v>
      </c>
      <c r="N6713">
        <v>20</v>
      </c>
      <c r="O6713">
        <v>12</v>
      </c>
      <c r="S6713" t="b">
        <v>0</v>
      </c>
      <c r="T6713" t="b">
        <v>0</v>
      </c>
      <c r="U6713" t="b">
        <v>1</v>
      </c>
      <c r="V6713">
        <v>24000</v>
      </c>
      <c r="W6713">
        <v>19200</v>
      </c>
      <c r="X6713">
        <v>2.4</v>
      </c>
      <c r="Y6713">
        <v>26700</v>
      </c>
      <c r="Z6713">
        <v>2.4</v>
      </c>
    </row>
    <row r="6714" spans="1:26">
      <c r="A6714">
        <v>209852045</v>
      </c>
      <c r="B6714" t="s">
        <v>7158</v>
      </c>
      <c r="C6714" t="s">
        <v>3597</v>
      </c>
      <c r="D6714" t="s">
        <v>1049</v>
      </c>
      <c r="E6714" t="s">
        <v>3856</v>
      </c>
      <c r="F6714" t="s">
        <v>3600</v>
      </c>
      <c r="G6714">
        <v>209852045</v>
      </c>
      <c r="I6714" t="s">
        <v>3601</v>
      </c>
      <c r="J6714" t="s">
        <v>7260</v>
      </c>
      <c r="L6714" t="s">
        <v>7261</v>
      </c>
      <c r="M6714">
        <v>11.3</v>
      </c>
      <c r="N6714">
        <v>19.399999999999999</v>
      </c>
      <c r="O6714">
        <v>11.3</v>
      </c>
      <c r="S6714" t="b">
        <v>0</v>
      </c>
      <c r="T6714" t="b">
        <v>0</v>
      </c>
      <c r="U6714" t="b">
        <v>1</v>
      </c>
      <c r="V6714">
        <v>24000</v>
      </c>
      <c r="W6714">
        <v>21000</v>
      </c>
      <c r="X6714">
        <v>2.4</v>
      </c>
      <c r="Y6714">
        <v>22000</v>
      </c>
      <c r="Z6714">
        <v>2.4</v>
      </c>
    </row>
    <row r="6715" spans="1:26">
      <c r="A6715">
        <v>209852047</v>
      </c>
      <c r="B6715" t="s">
        <v>7158</v>
      </c>
      <c r="C6715" t="s">
        <v>3597</v>
      </c>
      <c r="D6715" t="s">
        <v>1049</v>
      </c>
      <c r="E6715" t="s">
        <v>3856</v>
      </c>
      <c r="F6715" t="s">
        <v>3600</v>
      </c>
      <c r="G6715">
        <v>209852047</v>
      </c>
      <c r="I6715" t="s">
        <v>3601</v>
      </c>
      <c r="J6715" t="s">
        <v>7259</v>
      </c>
      <c r="L6715" t="s">
        <v>7258</v>
      </c>
      <c r="M6715">
        <v>12.5</v>
      </c>
      <c r="N6715">
        <v>20</v>
      </c>
      <c r="O6715">
        <v>11</v>
      </c>
      <c r="S6715" t="b">
        <v>0</v>
      </c>
      <c r="T6715" t="b">
        <v>0</v>
      </c>
      <c r="U6715" t="b">
        <v>1</v>
      </c>
      <c r="V6715">
        <v>18000</v>
      </c>
      <c r="W6715">
        <v>13500</v>
      </c>
      <c r="X6715">
        <v>2.5</v>
      </c>
      <c r="Y6715">
        <v>21400</v>
      </c>
      <c r="Z6715">
        <v>2.5</v>
      </c>
    </row>
    <row r="6716" spans="1:26">
      <c r="A6716">
        <v>209852051</v>
      </c>
      <c r="B6716" t="s">
        <v>7158</v>
      </c>
      <c r="C6716" t="s">
        <v>3597</v>
      </c>
      <c r="D6716" t="s">
        <v>1049</v>
      </c>
      <c r="E6716" t="s">
        <v>3856</v>
      </c>
      <c r="F6716" t="s">
        <v>3600</v>
      </c>
      <c r="G6716">
        <v>209852051</v>
      </c>
      <c r="I6716" t="s">
        <v>3601</v>
      </c>
      <c r="J6716" t="s">
        <v>7257</v>
      </c>
      <c r="L6716" t="s">
        <v>7258</v>
      </c>
      <c r="M6716">
        <v>11.1</v>
      </c>
      <c r="N6716">
        <v>19</v>
      </c>
      <c r="O6716">
        <v>10.8</v>
      </c>
      <c r="S6716" t="b">
        <v>0</v>
      </c>
      <c r="T6716" t="b">
        <v>0</v>
      </c>
      <c r="U6716" t="b">
        <v>1</v>
      </c>
      <c r="V6716">
        <v>18000</v>
      </c>
      <c r="W6716">
        <v>12000</v>
      </c>
      <c r="X6716">
        <v>2.75</v>
      </c>
      <c r="Y6716">
        <v>12300</v>
      </c>
      <c r="Z6716">
        <v>2.75</v>
      </c>
    </row>
    <row r="6717" spans="1:26">
      <c r="A6717">
        <v>209852038</v>
      </c>
      <c r="B6717" t="s">
        <v>7158</v>
      </c>
      <c r="C6717" t="s">
        <v>3597</v>
      </c>
      <c r="D6717" t="s">
        <v>1049</v>
      </c>
      <c r="E6717" t="s">
        <v>3854</v>
      </c>
      <c r="F6717" t="s">
        <v>3600</v>
      </c>
      <c r="G6717">
        <v>209852038</v>
      </c>
      <c r="I6717" t="s">
        <v>3601</v>
      </c>
      <c r="J6717" t="s">
        <v>7272</v>
      </c>
      <c r="L6717" t="s">
        <v>7273</v>
      </c>
      <c r="M6717">
        <v>10.3</v>
      </c>
      <c r="N6717">
        <v>18</v>
      </c>
      <c r="O6717">
        <v>9.1999999999999993</v>
      </c>
      <c r="S6717" t="b">
        <v>0</v>
      </c>
      <c r="T6717" t="b">
        <v>0</v>
      </c>
      <c r="U6717" t="b">
        <v>0</v>
      </c>
      <c r="V6717">
        <v>57000</v>
      </c>
      <c r="W6717">
        <v>37000</v>
      </c>
      <c r="X6717">
        <v>2.35</v>
      </c>
      <c r="Y6717">
        <v>39000</v>
      </c>
      <c r="Z6717">
        <v>2.35</v>
      </c>
    </row>
    <row r="6718" spans="1:26">
      <c r="A6718">
        <v>209852039</v>
      </c>
      <c r="B6718" t="s">
        <v>7158</v>
      </c>
      <c r="C6718" t="s">
        <v>3597</v>
      </c>
      <c r="D6718" t="s">
        <v>1049</v>
      </c>
      <c r="E6718" t="s">
        <v>3854</v>
      </c>
      <c r="F6718" t="s">
        <v>3600</v>
      </c>
      <c r="G6718">
        <v>209852039</v>
      </c>
      <c r="I6718" t="s">
        <v>3601</v>
      </c>
      <c r="J6718" t="s">
        <v>7271</v>
      </c>
      <c r="L6718" t="s">
        <v>7270</v>
      </c>
      <c r="M6718">
        <v>8.5</v>
      </c>
      <c r="N6718">
        <v>16</v>
      </c>
      <c r="O6718">
        <v>10</v>
      </c>
      <c r="S6718" t="b">
        <v>0</v>
      </c>
      <c r="T6718" t="b">
        <v>0</v>
      </c>
      <c r="U6718" t="b">
        <v>0</v>
      </c>
      <c r="V6718">
        <v>47000</v>
      </c>
      <c r="W6718">
        <v>36000</v>
      </c>
      <c r="X6718">
        <v>2.2999999999999998</v>
      </c>
      <c r="Y6718">
        <v>50000</v>
      </c>
      <c r="Z6718">
        <v>2.2999999999999998</v>
      </c>
    </row>
    <row r="6719" spans="1:26">
      <c r="A6719">
        <v>209852035</v>
      </c>
      <c r="B6719" t="s">
        <v>7158</v>
      </c>
      <c r="C6719" t="s">
        <v>3597</v>
      </c>
      <c r="D6719" t="s">
        <v>1049</v>
      </c>
      <c r="E6719" t="s">
        <v>3854</v>
      </c>
      <c r="F6719" t="s">
        <v>3600</v>
      </c>
      <c r="G6719">
        <v>209852035</v>
      </c>
      <c r="I6719" t="s">
        <v>3601</v>
      </c>
      <c r="J6719" t="s">
        <v>7269</v>
      </c>
      <c r="L6719" t="s">
        <v>7270</v>
      </c>
      <c r="M6719">
        <v>9.3000000000000007</v>
      </c>
      <c r="N6719">
        <v>17.3</v>
      </c>
      <c r="O6719">
        <v>10</v>
      </c>
      <c r="S6719" t="b">
        <v>0</v>
      </c>
      <c r="T6719" t="b">
        <v>0</v>
      </c>
      <c r="U6719" t="b">
        <v>0</v>
      </c>
      <c r="V6719">
        <v>47000</v>
      </c>
      <c r="W6719">
        <v>37000</v>
      </c>
      <c r="X6719">
        <v>2.2999999999999998</v>
      </c>
      <c r="Y6719">
        <v>39300</v>
      </c>
      <c r="Z6719">
        <v>2.2999999999999998</v>
      </c>
    </row>
    <row r="6720" spans="1:26">
      <c r="A6720">
        <v>209852043</v>
      </c>
      <c r="B6720" t="s">
        <v>7158</v>
      </c>
      <c r="C6720" t="s">
        <v>3597</v>
      </c>
      <c r="D6720" t="s">
        <v>1049</v>
      </c>
      <c r="E6720" t="s">
        <v>3854</v>
      </c>
      <c r="F6720" t="s">
        <v>3600</v>
      </c>
      <c r="G6720">
        <v>209852043</v>
      </c>
      <c r="I6720" t="s">
        <v>3601</v>
      </c>
      <c r="J6720" t="s">
        <v>7268</v>
      </c>
      <c r="L6720" t="s">
        <v>7267</v>
      </c>
      <c r="M6720">
        <v>10.5</v>
      </c>
      <c r="N6720">
        <v>18</v>
      </c>
      <c r="O6720">
        <v>10.5</v>
      </c>
      <c r="S6720" t="b">
        <v>0</v>
      </c>
      <c r="T6720" t="b">
        <v>0</v>
      </c>
      <c r="U6720" t="b">
        <v>1</v>
      </c>
      <c r="V6720">
        <v>36000</v>
      </c>
      <c r="W6720">
        <v>30400</v>
      </c>
      <c r="X6720">
        <v>2.4</v>
      </c>
      <c r="Y6720">
        <v>47300</v>
      </c>
      <c r="Z6720">
        <v>2.4</v>
      </c>
    </row>
    <row r="6721" spans="1:26">
      <c r="A6721">
        <v>209852042</v>
      </c>
      <c r="B6721" t="s">
        <v>7158</v>
      </c>
      <c r="C6721" t="s">
        <v>3597</v>
      </c>
      <c r="D6721" t="s">
        <v>1049</v>
      </c>
      <c r="E6721" t="s">
        <v>3854</v>
      </c>
      <c r="F6721" t="s">
        <v>3600</v>
      </c>
      <c r="G6721">
        <v>209852042</v>
      </c>
      <c r="I6721" t="s">
        <v>3601</v>
      </c>
      <c r="J6721" t="s">
        <v>7266</v>
      </c>
      <c r="L6721" t="s">
        <v>7267</v>
      </c>
      <c r="M6721">
        <v>10.4</v>
      </c>
      <c r="N6721">
        <v>18</v>
      </c>
      <c r="O6721">
        <v>9.1</v>
      </c>
      <c r="S6721" t="b">
        <v>0</v>
      </c>
      <c r="T6721" t="b">
        <v>0</v>
      </c>
      <c r="U6721" t="b">
        <v>0</v>
      </c>
      <c r="V6721">
        <v>36000</v>
      </c>
      <c r="W6721">
        <v>20400</v>
      </c>
      <c r="X6721">
        <v>2.4</v>
      </c>
      <c r="Y6721">
        <v>22700</v>
      </c>
      <c r="Z6721">
        <v>2.4</v>
      </c>
    </row>
    <row r="6722" spans="1:26">
      <c r="A6722">
        <v>209852044</v>
      </c>
      <c r="B6722" t="s">
        <v>7158</v>
      </c>
      <c r="C6722" t="s">
        <v>3597</v>
      </c>
      <c r="D6722" t="s">
        <v>1049</v>
      </c>
      <c r="E6722" t="s">
        <v>3854</v>
      </c>
      <c r="F6722" t="s">
        <v>3600</v>
      </c>
      <c r="G6722">
        <v>209852044</v>
      </c>
      <c r="I6722" t="s">
        <v>3601</v>
      </c>
      <c r="J6722" t="s">
        <v>7265</v>
      </c>
      <c r="L6722" t="s">
        <v>7264</v>
      </c>
      <c r="M6722">
        <v>11</v>
      </c>
      <c r="N6722">
        <v>18</v>
      </c>
      <c r="O6722">
        <v>10.5</v>
      </c>
      <c r="S6722" t="b">
        <v>0</v>
      </c>
      <c r="T6722" t="b">
        <v>0</v>
      </c>
      <c r="U6722" t="b">
        <v>1</v>
      </c>
      <c r="V6722">
        <v>30000</v>
      </c>
      <c r="W6722">
        <v>21000</v>
      </c>
      <c r="X6722">
        <v>2.2999999999999998</v>
      </c>
      <c r="Y6722">
        <v>28600</v>
      </c>
      <c r="Z6722">
        <v>2.2999999999999998</v>
      </c>
    </row>
    <row r="6723" spans="1:26">
      <c r="A6723">
        <v>209852041</v>
      </c>
      <c r="B6723" t="s">
        <v>7158</v>
      </c>
      <c r="C6723" t="s">
        <v>3597</v>
      </c>
      <c r="D6723" t="s">
        <v>1049</v>
      </c>
      <c r="E6723" t="s">
        <v>3854</v>
      </c>
      <c r="F6723" t="s">
        <v>3600</v>
      </c>
      <c r="G6723">
        <v>209852041</v>
      </c>
      <c r="I6723" t="s">
        <v>3601</v>
      </c>
      <c r="J6723" t="s">
        <v>7263</v>
      </c>
      <c r="L6723" t="s">
        <v>7264</v>
      </c>
      <c r="M6723">
        <v>10.9</v>
      </c>
      <c r="N6723">
        <v>19.5</v>
      </c>
      <c r="O6723">
        <v>10.3</v>
      </c>
      <c r="S6723" t="b">
        <v>0</v>
      </c>
      <c r="T6723" t="b">
        <v>0</v>
      </c>
      <c r="U6723" t="b">
        <v>0</v>
      </c>
      <c r="V6723">
        <v>30000</v>
      </c>
      <c r="W6723">
        <v>20000</v>
      </c>
      <c r="X6723">
        <v>2.4500000000000002</v>
      </c>
      <c r="Y6723">
        <v>20600</v>
      </c>
      <c r="Z6723">
        <v>2.4500000000000002</v>
      </c>
    </row>
    <row r="6724" spans="1:26">
      <c r="A6724">
        <v>209852037</v>
      </c>
      <c r="B6724" t="s">
        <v>7158</v>
      </c>
      <c r="C6724" t="s">
        <v>3597</v>
      </c>
      <c r="D6724" t="s">
        <v>1049</v>
      </c>
      <c r="E6724" t="s">
        <v>3854</v>
      </c>
      <c r="F6724" t="s">
        <v>3600</v>
      </c>
      <c r="G6724">
        <v>209852037</v>
      </c>
      <c r="I6724" t="s">
        <v>3601</v>
      </c>
      <c r="J6724" t="s">
        <v>7262</v>
      </c>
      <c r="L6724" t="s">
        <v>7261</v>
      </c>
      <c r="M6724">
        <v>12.5</v>
      </c>
      <c r="N6724">
        <v>20</v>
      </c>
      <c r="O6724">
        <v>12</v>
      </c>
      <c r="S6724" t="b">
        <v>0</v>
      </c>
      <c r="T6724" t="b">
        <v>0</v>
      </c>
      <c r="U6724" t="b">
        <v>1</v>
      </c>
      <c r="V6724">
        <v>24000</v>
      </c>
      <c r="W6724">
        <v>19200</v>
      </c>
      <c r="X6724">
        <v>2.4</v>
      </c>
      <c r="Y6724">
        <v>26700</v>
      </c>
      <c r="Z6724">
        <v>2.4</v>
      </c>
    </row>
    <row r="6725" spans="1:26">
      <c r="A6725">
        <v>209852034</v>
      </c>
      <c r="B6725" t="s">
        <v>7158</v>
      </c>
      <c r="C6725" t="s">
        <v>3597</v>
      </c>
      <c r="D6725" t="s">
        <v>1049</v>
      </c>
      <c r="E6725" t="s">
        <v>3854</v>
      </c>
      <c r="F6725" t="s">
        <v>3600</v>
      </c>
      <c r="G6725">
        <v>209852034</v>
      </c>
      <c r="I6725" t="s">
        <v>3601</v>
      </c>
      <c r="J6725" t="s">
        <v>7260</v>
      </c>
      <c r="L6725" t="s">
        <v>7261</v>
      </c>
      <c r="M6725">
        <v>11.3</v>
      </c>
      <c r="N6725">
        <v>19.399999999999999</v>
      </c>
      <c r="O6725">
        <v>11.3</v>
      </c>
      <c r="S6725" t="b">
        <v>0</v>
      </c>
      <c r="T6725" t="b">
        <v>0</v>
      </c>
      <c r="U6725" t="b">
        <v>1</v>
      </c>
      <c r="V6725">
        <v>24000</v>
      </c>
      <c r="W6725">
        <v>21000</v>
      </c>
      <c r="X6725">
        <v>2.4</v>
      </c>
      <c r="Y6725">
        <v>22000</v>
      </c>
      <c r="Z6725">
        <v>2.4</v>
      </c>
    </row>
    <row r="6726" spans="1:26">
      <c r="A6726">
        <v>209852036</v>
      </c>
      <c r="B6726" t="s">
        <v>7158</v>
      </c>
      <c r="C6726" t="s">
        <v>3597</v>
      </c>
      <c r="D6726" t="s">
        <v>1049</v>
      </c>
      <c r="E6726" t="s">
        <v>3854</v>
      </c>
      <c r="F6726" t="s">
        <v>3600</v>
      </c>
      <c r="G6726">
        <v>209852036</v>
      </c>
      <c r="I6726" t="s">
        <v>3601</v>
      </c>
      <c r="J6726" t="s">
        <v>7259</v>
      </c>
      <c r="L6726" t="s">
        <v>7258</v>
      </c>
      <c r="M6726">
        <v>12.5</v>
      </c>
      <c r="N6726">
        <v>20</v>
      </c>
      <c r="O6726">
        <v>11</v>
      </c>
      <c r="S6726" t="b">
        <v>0</v>
      </c>
      <c r="T6726" t="b">
        <v>0</v>
      </c>
      <c r="U6726" t="b">
        <v>1</v>
      </c>
      <c r="V6726">
        <v>18000</v>
      </c>
      <c r="W6726">
        <v>13500</v>
      </c>
      <c r="X6726">
        <v>2.5</v>
      </c>
      <c r="Y6726">
        <v>21400</v>
      </c>
      <c r="Z6726">
        <v>2.5</v>
      </c>
    </row>
    <row r="6727" spans="1:26">
      <c r="A6727">
        <v>209852040</v>
      </c>
      <c r="B6727" t="s">
        <v>7158</v>
      </c>
      <c r="C6727" t="s">
        <v>3597</v>
      </c>
      <c r="D6727" t="s">
        <v>1049</v>
      </c>
      <c r="E6727" t="s">
        <v>3854</v>
      </c>
      <c r="F6727" t="s">
        <v>3600</v>
      </c>
      <c r="G6727">
        <v>209852040</v>
      </c>
      <c r="I6727" t="s">
        <v>3601</v>
      </c>
      <c r="J6727" t="s">
        <v>7257</v>
      </c>
      <c r="L6727" t="s">
        <v>7258</v>
      </c>
      <c r="M6727">
        <v>11.1</v>
      </c>
      <c r="N6727">
        <v>19</v>
      </c>
      <c r="O6727">
        <v>10.8</v>
      </c>
      <c r="S6727" t="b">
        <v>0</v>
      </c>
      <c r="T6727" t="b">
        <v>0</v>
      </c>
      <c r="U6727" t="b">
        <v>1</v>
      </c>
      <c r="V6727">
        <v>18000</v>
      </c>
      <c r="W6727">
        <v>12000</v>
      </c>
      <c r="X6727">
        <v>2.75</v>
      </c>
      <c r="Y6727">
        <v>12300</v>
      </c>
      <c r="Z6727">
        <v>2.75</v>
      </c>
    </row>
    <row r="6728" spans="1:26">
      <c r="A6728">
        <v>209852137</v>
      </c>
      <c r="B6728" t="s">
        <v>7158</v>
      </c>
      <c r="C6728" t="s">
        <v>3597</v>
      </c>
      <c r="D6728" t="s">
        <v>1049</v>
      </c>
      <c r="E6728" t="s">
        <v>3862</v>
      </c>
      <c r="F6728" t="s">
        <v>3600</v>
      </c>
      <c r="G6728">
        <v>209852137</v>
      </c>
      <c r="I6728" t="s">
        <v>3601</v>
      </c>
      <c r="J6728" t="s">
        <v>7272</v>
      </c>
      <c r="L6728" t="s">
        <v>7273</v>
      </c>
      <c r="M6728">
        <v>10.3</v>
      </c>
      <c r="N6728">
        <v>18</v>
      </c>
      <c r="O6728">
        <v>9.1999999999999993</v>
      </c>
      <c r="S6728" t="b">
        <v>0</v>
      </c>
      <c r="T6728" t="b">
        <v>0</v>
      </c>
      <c r="U6728" t="b">
        <v>0</v>
      </c>
      <c r="V6728">
        <v>57000</v>
      </c>
      <c r="W6728">
        <v>37000</v>
      </c>
      <c r="X6728">
        <v>2.35</v>
      </c>
      <c r="Y6728">
        <v>39000</v>
      </c>
      <c r="Z6728">
        <v>2.35</v>
      </c>
    </row>
    <row r="6729" spans="1:26">
      <c r="A6729">
        <v>209852138</v>
      </c>
      <c r="B6729" t="s">
        <v>7158</v>
      </c>
      <c r="C6729" t="s">
        <v>3597</v>
      </c>
      <c r="D6729" t="s">
        <v>1049</v>
      </c>
      <c r="E6729" t="s">
        <v>3862</v>
      </c>
      <c r="F6729" t="s">
        <v>3600</v>
      </c>
      <c r="G6729">
        <v>209852138</v>
      </c>
      <c r="I6729" t="s">
        <v>3601</v>
      </c>
      <c r="J6729" t="s">
        <v>7271</v>
      </c>
      <c r="L6729" t="s">
        <v>7270</v>
      </c>
      <c r="M6729">
        <v>8.5</v>
      </c>
      <c r="N6729">
        <v>16</v>
      </c>
      <c r="O6729">
        <v>10</v>
      </c>
      <c r="S6729" t="b">
        <v>0</v>
      </c>
      <c r="T6729" t="b">
        <v>0</v>
      </c>
      <c r="U6729" t="b">
        <v>0</v>
      </c>
      <c r="V6729">
        <v>47000</v>
      </c>
      <c r="W6729">
        <v>36000</v>
      </c>
      <c r="X6729">
        <v>2.2999999999999998</v>
      </c>
      <c r="Y6729">
        <v>50000</v>
      </c>
      <c r="Z6729">
        <v>2.2999999999999998</v>
      </c>
    </row>
    <row r="6730" spans="1:26">
      <c r="A6730">
        <v>209852134</v>
      </c>
      <c r="B6730" t="s">
        <v>7158</v>
      </c>
      <c r="C6730" t="s">
        <v>3597</v>
      </c>
      <c r="D6730" t="s">
        <v>1049</v>
      </c>
      <c r="E6730" t="s">
        <v>3862</v>
      </c>
      <c r="F6730" t="s">
        <v>3600</v>
      </c>
      <c r="G6730">
        <v>209852134</v>
      </c>
      <c r="I6730" t="s">
        <v>3601</v>
      </c>
      <c r="J6730" t="s">
        <v>7269</v>
      </c>
      <c r="L6730" t="s">
        <v>7270</v>
      </c>
      <c r="M6730">
        <v>9.3000000000000007</v>
      </c>
      <c r="N6730">
        <v>17.3</v>
      </c>
      <c r="O6730">
        <v>10</v>
      </c>
      <c r="S6730" t="b">
        <v>0</v>
      </c>
      <c r="T6730" t="b">
        <v>0</v>
      </c>
      <c r="U6730" t="b">
        <v>0</v>
      </c>
      <c r="V6730">
        <v>47000</v>
      </c>
      <c r="W6730">
        <v>37000</v>
      </c>
      <c r="X6730">
        <v>2.2999999999999998</v>
      </c>
      <c r="Y6730">
        <v>39300</v>
      </c>
      <c r="Z6730">
        <v>2.2999999999999998</v>
      </c>
    </row>
    <row r="6731" spans="1:26">
      <c r="A6731">
        <v>209852142</v>
      </c>
      <c r="B6731" t="s">
        <v>7158</v>
      </c>
      <c r="C6731" t="s">
        <v>3597</v>
      </c>
      <c r="D6731" t="s">
        <v>1049</v>
      </c>
      <c r="E6731" t="s">
        <v>3862</v>
      </c>
      <c r="F6731" t="s">
        <v>3600</v>
      </c>
      <c r="G6731">
        <v>209852142</v>
      </c>
      <c r="I6731" t="s">
        <v>3601</v>
      </c>
      <c r="J6731" t="s">
        <v>7268</v>
      </c>
      <c r="L6731" t="s">
        <v>7267</v>
      </c>
      <c r="M6731">
        <v>10.5</v>
      </c>
      <c r="N6731">
        <v>18</v>
      </c>
      <c r="O6731">
        <v>10.5</v>
      </c>
      <c r="S6731" t="b">
        <v>0</v>
      </c>
      <c r="T6731" t="b">
        <v>0</v>
      </c>
      <c r="U6731" t="b">
        <v>1</v>
      </c>
      <c r="V6731">
        <v>36000</v>
      </c>
      <c r="W6731">
        <v>30400</v>
      </c>
      <c r="X6731">
        <v>2.4</v>
      </c>
      <c r="Y6731">
        <v>47300</v>
      </c>
      <c r="Z6731">
        <v>2.4</v>
      </c>
    </row>
    <row r="6732" spans="1:26">
      <c r="A6732">
        <v>209852141</v>
      </c>
      <c r="B6732" t="s">
        <v>7158</v>
      </c>
      <c r="C6732" t="s">
        <v>3597</v>
      </c>
      <c r="D6732" t="s">
        <v>1049</v>
      </c>
      <c r="E6732" t="s">
        <v>3862</v>
      </c>
      <c r="F6732" t="s">
        <v>3600</v>
      </c>
      <c r="G6732">
        <v>209852141</v>
      </c>
      <c r="I6732" t="s">
        <v>3601</v>
      </c>
      <c r="J6732" t="s">
        <v>7266</v>
      </c>
      <c r="L6732" t="s">
        <v>7267</v>
      </c>
      <c r="M6732">
        <v>10.4</v>
      </c>
      <c r="N6732">
        <v>18</v>
      </c>
      <c r="O6732">
        <v>9.1</v>
      </c>
      <c r="S6732" t="b">
        <v>0</v>
      </c>
      <c r="T6732" t="b">
        <v>0</v>
      </c>
      <c r="U6732" t="b">
        <v>0</v>
      </c>
      <c r="V6732">
        <v>36000</v>
      </c>
      <c r="W6732">
        <v>20400</v>
      </c>
      <c r="X6732">
        <v>2.4</v>
      </c>
      <c r="Y6732">
        <v>22700</v>
      </c>
      <c r="Z6732">
        <v>2.4</v>
      </c>
    </row>
    <row r="6733" spans="1:26">
      <c r="A6733">
        <v>209852143</v>
      </c>
      <c r="B6733" t="s">
        <v>7158</v>
      </c>
      <c r="C6733" t="s">
        <v>3597</v>
      </c>
      <c r="D6733" t="s">
        <v>1049</v>
      </c>
      <c r="E6733" t="s">
        <v>3862</v>
      </c>
      <c r="F6733" t="s">
        <v>3600</v>
      </c>
      <c r="G6733">
        <v>209852143</v>
      </c>
      <c r="I6733" t="s">
        <v>3601</v>
      </c>
      <c r="J6733" t="s">
        <v>7265</v>
      </c>
      <c r="L6733" t="s">
        <v>7264</v>
      </c>
      <c r="M6733">
        <v>11</v>
      </c>
      <c r="N6733">
        <v>18</v>
      </c>
      <c r="O6733">
        <v>10.5</v>
      </c>
      <c r="S6733" t="b">
        <v>0</v>
      </c>
      <c r="T6733" t="b">
        <v>0</v>
      </c>
      <c r="U6733" t="b">
        <v>1</v>
      </c>
      <c r="V6733">
        <v>30000</v>
      </c>
      <c r="W6733">
        <v>21000</v>
      </c>
      <c r="X6733">
        <v>2.2999999999999998</v>
      </c>
      <c r="Y6733">
        <v>28600</v>
      </c>
      <c r="Z6733">
        <v>2.2999999999999998</v>
      </c>
    </row>
    <row r="6734" spans="1:26">
      <c r="A6734">
        <v>209852140</v>
      </c>
      <c r="B6734" t="s">
        <v>7158</v>
      </c>
      <c r="C6734" t="s">
        <v>3597</v>
      </c>
      <c r="D6734" t="s">
        <v>1049</v>
      </c>
      <c r="E6734" t="s">
        <v>3862</v>
      </c>
      <c r="F6734" t="s">
        <v>3600</v>
      </c>
      <c r="G6734">
        <v>209852140</v>
      </c>
      <c r="I6734" t="s">
        <v>3601</v>
      </c>
      <c r="J6734" t="s">
        <v>7263</v>
      </c>
      <c r="L6734" t="s">
        <v>7264</v>
      </c>
      <c r="M6734">
        <v>10.9</v>
      </c>
      <c r="N6734">
        <v>19.5</v>
      </c>
      <c r="O6734">
        <v>10.3</v>
      </c>
      <c r="S6734" t="b">
        <v>0</v>
      </c>
      <c r="T6734" t="b">
        <v>0</v>
      </c>
      <c r="U6734" t="b">
        <v>0</v>
      </c>
      <c r="V6734">
        <v>30000</v>
      </c>
      <c r="W6734">
        <v>20000</v>
      </c>
      <c r="X6734">
        <v>2.4500000000000002</v>
      </c>
      <c r="Y6734">
        <v>20600</v>
      </c>
      <c r="Z6734">
        <v>2.4500000000000002</v>
      </c>
    </row>
    <row r="6735" spans="1:26">
      <c r="A6735">
        <v>209852136</v>
      </c>
      <c r="B6735" t="s">
        <v>7158</v>
      </c>
      <c r="C6735" t="s">
        <v>3597</v>
      </c>
      <c r="D6735" t="s">
        <v>1049</v>
      </c>
      <c r="E6735" t="s">
        <v>3862</v>
      </c>
      <c r="F6735" t="s">
        <v>3600</v>
      </c>
      <c r="G6735">
        <v>209852136</v>
      </c>
      <c r="I6735" t="s">
        <v>3601</v>
      </c>
      <c r="J6735" t="s">
        <v>7262</v>
      </c>
      <c r="L6735" t="s">
        <v>7261</v>
      </c>
      <c r="M6735">
        <v>12.5</v>
      </c>
      <c r="N6735">
        <v>20</v>
      </c>
      <c r="O6735">
        <v>12</v>
      </c>
      <c r="S6735" t="b">
        <v>0</v>
      </c>
      <c r="T6735" t="b">
        <v>0</v>
      </c>
      <c r="U6735" t="b">
        <v>1</v>
      </c>
      <c r="V6735">
        <v>24000</v>
      </c>
      <c r="W6735">
        <v>19200</v>
      </c>
      <c r="X6735">
        <v>2.4</v>
      </c>
      <c r="Y6735">
        <v>26700</v>
      </c>
      <c r="Z6735">
        <v>2.4</v>
      </c>
    </row>
    <row r="6736" spans="1:26">
      <c r="A6736">
        <v>209852133</v>
      </c>
      <c r="B6736" t="s">
        <v>7158</v>
      </c>
      <c r="C6736" t="s">
        <v>3597</v>
      </c>
      <c r="D6736" t="s">
        <v>1049</v>
      </c>
      <c r="E6736" t="s">
        <v>3862</v>
      </c>
      <c r="F6736" t="s">
        <v>3600</v>
      </c>
      <c r="G6736">
        <v>209852133</v>
      </c>
      <c r="I6736" t="s">
        <v>3601</v>
      </c>
      <c r="J6736" t="s">
        <v>7260</v>
      </c>
      <c r="L6736" t="s">
        <v>7261</v>
      </c>
      <c r="M6736">
        <v>11.3</v>
      </c>
      <c r="N6736">
        <v>19.399999999999999</v>
      </c>
      <c r="O6736">
        <v>11.3</v>
      </c>
      <c r="S6736" t="b">
        <v>0</v>
      </c>
      <c r="T6736" t="b">
        <v>0</v>
      </c>
      <c r="U6736" t="b">
        <v>1</v>
      </c>
      <c r="V6736">
        <v>24000</v>
      </c>
      <c r="W6736">
        <v>21000</v>
      </c>
      <c r="X6736">
        <v>2.4</v>
      </c>
      <c r="Y6736">
        <v>22000</v>
      </c>
      <c r="Z6736">
        <v>2.4</v>
      </c>
    </row>
    <row r="6737" spans="1:26">
      <c r="A6737">
        <v>209852135</v>
      </c>
      <c r="B6737" t="s">
        <v>7158</v>
      </c>
      <c r="C6737" t="s">
        <v>3597</v>
      </c>
      <c r="D6737" t="s">
        <v>1049</v>
      </c>
      <c r="E6737" t="s">
        <v>3862</v>
      </c>
      <c r="F6737" t="s">
        <v>3600</v>
      </c>
      <c r="G6737">
        <v>209852135</v>
      </c>
      <c r="I6737" t="s">
        <v>3601</v>
      </c>
      <c r="J6737" t="s">
        <v>7259</v>
      </c>
      <c r="L6737" t="s">
        <v>7258</v>
      </c>
      <c r="M6737">
        <v>12.5</v>
      </c>
      <c r="N6737">
        <v>20</v>
      </c>
      <c r="O6737">
        <v>11</v>
      </c>
      <c r="S6737" t="b">
        <v>0</v>
      </c>
      <c r="T6737" t="b">
        <v>0</v>
      </c>
      <c r="U6737" t="b">
        <v>1</v>
      </c>
      <c r="V6737">
        <v>18000</v>
      </c>
      <c r="W6737">
        <v>13500</v>
      </c>
      <c r="X6737">
        <v>2.5</v>
      </c>
      <c r="Y6737">
        <v>21400</v>
      </c>
      <c r="Z6737">
        <v>2.5</v>
      </c>
    </row>
    <row r="6738" spans="1:26">
      <c r="A6738">
        <v>209852139</v>
      </c>
      <c r="B6738" t="s">
        <v>7158</v>
      </c>
      <c r="C6738" t="s">
        <v>3597</v>
      </c>
      <c r="D6738" t="s">
        <v>1049</v>
      </c>
      <c r="E6738" t="s">
        <v>3862</v>
      </c>
      <c r="F6738" t="s">
        <v>3600</v>
      </c>
      <c r="G6738">
        <v>209852139</v>
      </c>
      <c r="I6738" t="s">
        <v>3601</v>
      </c>
      <c r="J6738" t="s">
        <v>7257</v>
      </c>
      <c r="L6738" t="s">
        <v>7258</v>
      </c>
      <c r="M6738">
        <v>11.1</v>
      </c>
      <c r="N6738">
        <v>19</v>
      </c>
      <c r="O6738">
        <v>10.8</v>
      </c>
      <c r="S6738" t="b">
        <v>0</v>
      </c>
      <c r="T6738" t="b">
        <v>0</v>
      </c>
      <c r="U6738" t="b">
        <v>1</v>
      </c>
      <c r="V6738">
        <v>18000</v>
      </c>
      <c r="W6738">
        <v>12000</v>
      </c>
      <c r="X6738">
        <v>2.75</v>
      </c>
      <c r="Y6738">
        <v>12300</v>
      </c>
      <c r="Z6738">
        <v>2.75</v>
      </c>
    </row>
    <row r="6739" spans="1:26">
      <c r="A6739">
        <v>208447922</v>
      </c>
      <c r="B6739" t="s">
        <v>7158</v>
      </c>
      <c r="C6739" t="s">
        <v>3597</v>
      </c>
      <c r="D6739" t="s">
        <v>1049</v>
      </c>
      <c r="E6739" t="s">
        <v>3834</v>
      </c>
      <c r="F6739" t="s">
        <v>3600</v>
      </c>
      <c r="G6739">
        <v>208447922</v>
      </c>
      <c r="I6739" t="s">
        <v>3601</v>
      </c>
      <c r="J6739" t="s">
        <v>7255</v>
      </c>
      <c r="L6739" t="s">
        <v>7256</v>
      </c>
      <c r="M6739">
        <v>10.3</v>
      </c>
      <c r="N6739">
        <v>18</v>
      </c>
      <c r="O6739">
        <v>9.1999999999999993</v>
      </c>
      <c r="S6739" t="b">
        <v>0</v>
      </c>
      <c r="T6739" t="b">
        <v>0</v>
      </c>
      <c r="U6739" t="b">
        <v>0</v>
      </c>
      <c r="V6739">
        <v>57000</v>
      </c>
      <c r="W6739">
        <v>37000</v>
      </c>
      <c r="X6739">
        <v>2.35</v>
      </c>
      <c r="Y6739">
        <v>39000</v>
      </c>
      <c r="Z6739">
        <v>2.35</v>
      </c>
    </row>
    <row r="6740" spans="1:26">
      <c r="A6740">
        <v>208447918</v>
      </c>
      <c r="B6740" t="s">
        <v>7158</v>
      </c>
      <c r="C6740" t="s">
        <v>3597</v>
      </c>
      <c r="D6740" t="s">
        <v>1049</v>
      </c>
      <c r="E6740" t="s">
        <v>3834</v>
      </c>
      <c r="F6740" t="s">
        <v>3600</v>
      </c>
      <c r="G6740">
        <v>208447918</v>
      </c>
      <c r="I6740" t="s">
        <v>3601</v>
      </c>
      <c r="J6740" t="s">
        <v>7254</v>
      </c>
      <c r="L6740" t="s">
        <v>7253</v>
      </c>
      <c r="M6740">
        <v>8.5</v>
      </c>
      <c r="N6740">
        <v>16</v>
      </c>
      <c r="O6740">
        <v>10</v>
      </c>
      <c r="S6740" t="b">
        <v>0</v>
      </c>
      <c r="T6740" t="b">
        <v>0</v>
      </c>
      <c r="U6740" t="b">
        <v>0</v>
      </c>
      <c r="V6740">
        <v>47000</v>
      </c>
      <c r="W6740">
        <v>36000</v>
      </c>
      <c r="X6740">
        <v>2.2999999999999998</v>
      </c>
      <c r="Y6740">
        <v>50000</v>
      </c>
      <c r="Z6740">
        <v>2.2999999999999998</v>
      </c>
    </row>
    <row r="6741" spans="1:26">
      <c r="A6741">
        <v>208447915</v>
      </c>
      <c r="B6741" t="s">
        <v>7158</v>
      </c>
      <c r="C6741" t="s">
        <v>3597</v>
      </c>
      <c r="D6741" t="s">
        <v>1049</v>
      </c>
      <c r="E6741" t="s">
        <v>3834</v>
      </c>
      <c r="F6741" t="s">
        <v>3600</v>
      </c>
      <c r="G6741">
        <v>208447915</v>
      </c>
      <c r="I6741" t="s">
        <v>3601</v>
      </c>
      <c r="J6741" t="s">
        <v>7252</v>
      </c>
      <c r="L6741" t="s">
        <v>7253</v>
      </c>
      <c r="M6741">
        <v>9.3000000000000007</v>
      </c>
      <c r="N6741">
        <v>17.3</v>
      </c>
      <c r="O6741">
        <v>10</v>
      </c>
      <c r="S6741" t="b">
        <v>0</v>
      </c>
      <c r="T6741" t="b">
        <v>0</v>
      </c>
      <c r="U6741" t="b">
        <v>0</v>
      </c>
      <c r="V6741">
        <v>47000</v>
      </c>
      <c r="W6741">
        <v>37000</v>
      </c>
      <c r="X6741">
        <v>2.2999999999999998</v>
      </c>
      <c r="Y6741">
        <v>39300</v>
      </c>
      <c r="Z6741">
        <v>2.2999999999999998</v>
      </c>
    </row>
    <row r="6742" spans="1:26">
      <c r="A6742">
        <v>208447919</v>
      </c>
      <c r="B6742" t="s">
        <v>7158</v>
      </c>
      <c r="C6742" t="s">
        <v>3597</v>
      </c>
      <c r="D6742" t="s">
        <v>1049</v>
      </c>
      <c r="E6742" t="s">
        <v>3834</v>
      </c>
      <c r="F6742" t="s">
        <v>3600</v>
      </c>
      <c r="G6742">
        <v>208447919</v>
      </c>
      <c r="I6742" t="s">
        <v>3601</v>
      </c>
      <c r="J6742" t="s">
        <v>7251</v>
      </c>
      <c r="L6742" t="s">
        <v>7250</v>
      </c>
      <c r="M6742">
        <v>10.5</v>
      </c>
      <c r="N6742">
        <v>18</v>
      </c>
      <c r="O6742">
        <v>10.5</v>
      </c>
      <c r="S6742" t="b">
        <v>0</v>
      </c>
      <c r="T6742" t="b">
        <v>0</v>
      </c>
      <c r="U6742" t="b">
        <v>1</v>
      </c>
      <c r="V6742">
        <v>36000</v>
      </c>
      <c r="W6742">
        <v>30400</v>
      </c>
      <c r="X6742">
        <v>2.4</v>
      </c>
      <c r="Y6742">
        <v>47300</v>
      </c>
      <c r="Z6742">
        <v>2.4</v>
      </c>
    </row>
    <row r="6743" spans="1:26">
      <c r="A6743">
        <v>208447916</v>
      </c>
      <c r="B6743" t="s">
        <v>7158</v>
      </c>
      <c r="C6743" t="s">
        <v>3597</v>
      </c>
      <c r="D6743" t="s">
        <v>1049</v>
      </c>
      <c r="E6743" t="s">
        <v>3834</v>
      </c>
      <c r="F6743" t="s">
        <v>3600</v>
      </c>
      <c r="G6743">
        <v>208447916</v>
      </c>
      <c r="I6743" t="s">
        <v>3601</v>
      </c>
      <c r="J6743" t="s">
        <v>7249</v>
      </c>
      <c r="L6743" t="s">
        <v>7250</v>
      </c>
      <c r="M6743">
        <v>10.4</v>
      </c>
      <c r="N6743">
        <v>18</v>
      </c>
      <c r="O6743">
        <v>9.1</v>
      </c>
      <c r="S6743" t="b">
        <v>0</v>
      </c>
      <c r="T6743" t="b">
        <v>0</v>
      </c>
      <c r="U6743" t="b">
        <v>0</v>
      </c>
      <c r="V6743">
        <v>36000</v>
      </c>
      <c r="W6743">
        <v>20400</v>
      </c>
      <c r="X6743">
        <v>2.4</v>
      </c>
      <c r="Y6743">
        <v>22700</v>
      </c>
      <c r="Z6743">
        <v>2.4</v>
      </c>
    </row>
    <row r="6744" spans="1:26">
      <c r="A6744">
        <v>208447920</v>
      </c>
      <c r="B6744" t="s">
        <v>7158</v>
      </c>
      <c r="C6744" t="s">
        <v>3597</v>
      </c>
      <c r="D6744" t="s">
        <v>1049</v>
      </c>
      <c r="E6744" t="s">
        <v>3834</v>
      </c>
      <c r="F6744" t="s">
        <v>3600</v>
      </c>
      <c r="G6744">
        <v>208447920</v>
      </c>
      <c r="I6744" t="s">
        <v>3601</v>
      </c>
      <c r="J6744" t="s">
        <v>7248</v>
      </c>
      <c r="L6744" t="s">
        <v>7247</v>
      </c>
      <c r="M6744">
        <v>11</v>
      </c>
      <c r="N6744">
        <v>18</v>
      </c>
      <c r="O6744">
        <v>10.5</v>
      </c>
      <c r="S6744" t="b">
        <v>0</v>
      </c>
      <c r="T6744" t="b">
        <v>0</v>
      </c>
      <c r="U6744" t="b">
        <v>1</v>
      </c>
      <c r="V6744">
        <v>30000</v>
      </c>
      <c r="W6744">
        <v>21000</v>
      </c>
      <c r="X6744">
        <v>2.2999999999999998</v>
      </c>
      <c r="Y6744">
        <v>28600</v>
      </c>
      <c r="Z6744">
        <v>2.2999999999999998</v>
      </c>
    </row>
    <row r="6745" spans="1:26">
      <c r="A6745">
        <v>209852148</v>
      </c>
      <c r="B6745" t="s">
        <v>7158</v>
      </c>
      <c r="C6745" t="s">
        <v>3597</v>
      </c>
      <c r="D6745" t="s">
        <v>1049</v>
      </c>
      <c r="E6745" t="s">
        <v>3834</v>
      </c>
      <c r="F6745" t="s">
        <v>3600</v>
      </c>
      <c r="G6745">
        <v>209852148</v>
      </c>
      <c r="I6745" t="s">
        <v>3601</v>
      </c>
      <c r="J6745" t="s">
        <v>7246</v>
      </c>
      <c r="L6745" t="s">
        <v>7247</v>
      </c>
      <c r="M6745">
        <v>10.9</v>
      </c>
      <c r="N6745">
        <v>19.5</v>
      </c>
      <c r="O6745">
        <v>10.3</v>
      </c>
      <c r="S6745" t="b">
        <v>0</v>
      </c>
      <c r="T6745" t="b">
        <v>0</v>
      </c>
      <c r="U6745" t="b">
        <v>0</v>
      </c>
      <c r="V6745">
        <v>30000</v>
      </c>
      <c r="W6745">
        <v>20000</v>
      </c>
      <c r="X6745">
        <v>2.4500000000000002</v>
      </c>
      <c r="Y6745">
        <v>20600</v>
      </c>
      <c r="Z6745">
        <v>2.4500000000000002</v>
      </c>
    </row>
    <row r="6746" spans="1:26">
      <c r="A6746">
        <v>208447923</v>
      </c>
      <c r="B6746" t="s">
        <v>7158</v>
      </c>
      <c r="C6746" t="s">
        <v>3597</v>
      </c>
      <c r="D6746" t="s">
        <v>1049</v>
      </c>
      <c r="E6746" t="s">
        <v>3834</v>
      </c>
      <c r="F6746" t="s">
        <v>3600</v>
      </c>
      <c r="G6746">
        <v>208447923</v>
      </c>
      <c r="I6746" t="s">
        <v>3601</v>
      </c>
      <c r="J6746" t="s">
        <v>7245</v>
      </c>
      <c r="L6746" t="s">
        <v>7244</v>
      </c>
      <c r="M6746">
        <v>12.5</v>
      </c>
      <c r="N6746">
        <v>20</v>
      </c>
      <c r="O6746">
        <v>12</v>
      </c>
      <c r="S6746" t="b">
        <v>0</v>
      </c>
      <c r="T6746" t="b">
        <v>0</v>
      </c>
      <c r="U6746" t="b">
        <v>1</v>
      </c>
      <c r="V6746">
        <v>24000</v>
      </c>
      <c r="W6746">
        <v>19200</v>
      </c>
      <c r="X6746">
        <v>2.4</v>
      </c>
      <c r="Y6746">
        <v>26700</v>
      </c>
      <c r="Z6746">
        <v>2.4</v>
      </c>
    </row>
    <row r="6747" spans="1:26">
      <c r="A6747">
        <v>208447917</v>
      </c>
      <c r="B6747" t="s">
        <v>7158</v>
      </c>
      <c r="C6747" t="s">
        <v>3597</v>
      </c>
      <c r="D6747" t="s">
        <v>1049</v>
      </c>
      <c r="E6747" t="s">
        <v>3834</v>
      </c>
      <c r="F6747" t="s">
        <v>3600</v>
      </c>
      <c r="G6747">
        <v>208447917</v>
      </c>
      <c r="I6747" t="s">
        <v>3601</v>
      </c>
      <c r="J6747" t="s">
        <v>7243</v>
      </c>
      <c r="L6747" t="s">
        <v>7244</v>
      </c>
      <c r="M6747">
        <v>11.3</v>
      </c>
      <c r="N6747">
        <v>19.399999999999999</v>
      </c>
      <c r="O6747">
        <v>11.3</v>
      </c>
      <c r="S6747" t="b">
        <v>0</v>
      </c>
      <c r="T6747" t="b">
        <v>0</v>
      </c>
      <c r="U6747" t="b">
        <v>1</v>
      </c>
      <c r="V6747">
        <v>24000</v>
      </c>
      <c r="W6747">
        <v>21000</v>
      </c>
      <c r="X6747">
        <v>2.4</v>
      </c>
      <c r="Y6747">
        <v>22000</v>
      </c>
      <c r="Z6747">
        <v>2.4</v>
      </c>
    </row>
    <row r="6748" spans="1:26">
      <c r="A6748">
        <v>208447921</v>
      </c>
      <c r="B6748" t="s">
        <v>7158</v>
      </c>
      <c r="C6748" t="s">
        <v>3597</v>
      </c>
      <c r="D6748" t="s">
        <v>1049</v>
      </c>
      <c r="E6748" t="s">
        <v>3834</v>
      </c>
      <c r="F6748" t="s">
        <v>3600</v>
      </c>
      <c r="G6748">
        <v>208447921</v>
      </c>
      <c r="I6748" t="s">
        <v>3601</v>
      </c>
      <c r="J6748" t="s">
        <v>6200</v>
      </c>
      <c r="L6748" t="s">
        <v>6201</v>
      </c>
      <c r="M6748">
        <v>12.5</v>
      </c>
      <c r="N6748">
        <v>20</v>
      </c>
      <c r="O6748">
        <v>11</v>
      </c>
      <c r="S6748" t="b">
        <v>0</v>
      </c>
      <c r="T6748" t="b">
        <v>0</v>
      </c>
      <c r="U6748" t="b">
        <v>1</v>
      </c>
      <c r="V6748">
        <v>18000</v>
      </c>
      <c r="W6748">
        <v>13500</v>
      </c>
      <c r="X6748">
        <v>2.5</v>
      </c>
      <c r="Y6748">
        <v>21400</v>
      </c>
      <c r="Z6748">
        <v>2.5</v>
      </c>
    </row>
    <row r="6749" spans="1:26">
      <c r="A6749">
        <v>209911731</v>
      </c>
      <c r="B6749" t="s">
        <v>7158</v>
      </c>
      <c r="C6749" t="s">
        <v>3597</v>
      </c>
      <c r="D6749" t="s">
        <v>1049</v>
      </c>
      <c r="E6749" t="s">
        <v>3834</v>
      </c>
      <c r="F6749" t="s">
        <v>3600</v>
      </c>
      <c r="G6749">
        <v>209911731</v>
      </c>
      <c r="I6749" t="s">
        <v>3601</v>
      </c>
      <c r="J6749" t="s">
        <v>7242</v>
      </c>
      <c r="L6749" t="s">
        <v>6201</v>
      </c>
      <c r="M6749">
        <v>11.1</v>
      </c>
      <c r="N6749">
        <v>19</v>
      </c>
      <c r="O6749">
        <v>10.8</v>
      </c>
      <c r="S6749" t="b">
        <v>0</v>
      </c>
      <c r="T6749" t="b">
        <v>0</v>
      </c>
      <c r="U6749" t="b">
        <v>1</v>
      </c>
      <c r="V6749">
        <v>18000</v>
      </c>
      <c r="W6749">
        <v>12000</v>
      </c>
      <c r="X6749">
        <v>2.75</v>
      </c>
      <c r="Y6749">
        <v>12300</v>
      </c>
      <c r="Z6749">
        <v>2.75</v>
      </c>
    </row>
    <row r="6750" spans="1:26">
      <c r="A6750">
        <v>205965784</v>
      </c>
      <c r="B6750" t="s">
        <v>7158</v>
      </c>
      <c r="C6750" t="s">
        <v>3597</v>
      </c>
      <c r="D6750" t="s">
        <v>3685</v>
      </c>
      <c r="E6750" t="s">
        <v>7235</v>
      </c>
      <c r="F6750" t="s">
        <v>3600</v>
      </c>
      <c r="G6750">
        <v>205965784</v>
      </c>
      <c r="I6750" t="s">
        <v>3601</v>
      </c>
      <c r="J6750" t="s">
        <v>7209</v>
      </c>
      <c r="L6750" t="s">
        <v>7193</v>
      </c>
      <c r="M6750">
        <v>13.5</v>
      </c>
      <c r="N6750">
        <v>20</v>
      </c>
      <c r="O6750">
        <v>10</v>
      </c>
      <c r="S6750" t="b">
        <v>0</v>
      </c>
      <c r="T6750" t="b">
        <v>0</v>
      </c>
      <c r="U6750" t="b">
        <v>0</v>
      </c>
      <c r="V6750">
        <v>35200</v>
      </c>
      <c r="W6750">
        <v>18200</v>
      </c>
      <c r="X6750">
        <v>2.42</v>
      </c>
      <c r="Y6750">
        <v>28800</v>
      </c>
      <c r="Z6750">
        <v>2.27</v>
      </c>
    </row>
    <row r="6751" spans="1:26">
      <c r="A6751">
        <v>205965803</v>
      </c>
      <c r="B6751" t="s">
        <v>7158</v>
      </c>
      <c r="C6751" t="s">
        <v>3597</v>
      </c>
      <c r="D6751" t="s">
        <v>3685</v>
      </c>
      <c r="E6751" t="s">
        <v>7235</v>
      </c>
      <c r="F6751" t="s">
        <v>3600</v>
      </c>
      <c r="G6751">
        <v>205965803</v>
      </c>
      <c r="I6751" t="s">
        <v>3601</v>
      </c>
      <c r="J6751" t="s">
        <v>7209</v>
      </c>
      <c r="L6751" t="s">
        <v>7190</v>
      </c>
      <c r="M6751">
        <v>13.5</v>
      </c>
      <c r="N6751">
        <v>20</v>
      </c>
      <c r="O6751">
        <v>10</v>
      </c>
      <c r="S6751" t="b">
        <v>0</v>
      </c>
      <c r="T6751" t="b">
        <v>0</v>
      </c>
      <c r="U6751" t="b">
        <v>0</v>
      </c>
      <c r="V6751">
        <v>35000</v>
      </c>
      <c r="W6751">
        <v>18200</v>
      </c>
      <c r="X6751">
        <v>2.42</v>
      </c>
      <c r="Y6751">
        <v>28800</v>
      </c>
      <c r="Z6751">
        <v>2.27</v>
      </c>
    </row>
    <row r="6752" spans="1:26">
      <c r="A6752">
        <v>205965794</v>
      </c>
      <c r="B6752" t="s">
        <v>7158</v>
      </c>
      <c r="C6752" t="s">
        <v>3597</v>
      </c>
      <c r="D6752" t="s">
        <v>3685</v>
      </c>
      <c r="E6752" t="s">
        <v>7235</v>
      </c>
      <c r="F6752" t="s">
        <v>3600</v>
      </c>
      <c r="G6752">
        <v>205965794</v>
      </c>
      <c r="I6752" t="s">
        <v>3601</v>
      </c>
      <c r="J6752" t="s">
        <v>7209</v>
      </c>
      <c r="L6752" t="s">
        <v>7188</v>
      </c>
      <c r="M6752">
        <v>13.5</v>
      </c>
      <c r="N6752">
        <v>20</v>
      </c>
      <c r="O6752">
        <v>10</v>
      </c>
      <c r="S6752" t="b">
        <v>0</v>
      </c>
      <c r="T6752" t="b">
        <v>0</v>
      </c>
      <c r="U6752" t="b">
        <v>0</v>
      </c>
      <c r="V6752">
        <v>35000</v>
      </c>
      <c r="W6752">
        <v>18000</v>
      </c>
      <c r="X6752">
        <v>2.42</v>
      </c>
      <c r="Y6752">
        <v>28800</v>
      </c>
      <c r="Z6752">
        <v>2.27</v>
      </c>
    </row>
    <row r="6753" spans="1:26">
      <c r="A6753">
        <v>205965793</v>
      </c>
      <c r="B6753" t="s">
        <v>7158</v>
      </c>
      <c r="C6753" t="s">
        <v>3597</v>
      </c>
      <c r="D6753" t="s">
        <v>3685</v>
      </c>
      <c r="E6753" t="s">
        <v>7235</v>
      </c>
      <c r="F6753" t="s">
        <v>3600</v>
      </c>
      <c r="G6753">
        <v>205965793</v>
      </c>
      <c r="I6753" t="s">
        <v>3601</v>
      </c>
      <c r="J6753" t="s">
        <v>7209</v>
      </c>
      <c r="L6753" t="s">
        <v>7174</v>
      </c>
      <c r="M6753">
        <v>13</v>
      </c>
      <c r="N6753">
        <v>20</v>
      </c>
      <c r="O6753">
        <v>10</v>
      </c>
      <c r="S6753" t="b">
        <v>0</v>
      </c>
      <c r="T6753" t="b">
        <v>0</v>
      </c>
      <c r="U6753" t="b">
        <v>0</v>
      </c>
      <c r="V6753">
        <v>34800</v>
      </c>
      <c r="W6753">
        <v>18000</v>
      </c>
      <c r="X6753">
        <v>2.4</v>
      </c>
      <c r="Y6753">
        <v>28800</v>
      </c>
      <c r="Z6753">
        <v>2.27</v>
      </c>
    </row>
    <row r="6754" spans="1:26">
      <c r="A6754">
        <v>205965815</v>
      </c>
      <c r="B6754" t="s">
        <v>7158</v>
      </c>
      <c r="C6754" t="s">
        <v>3597</v>
      </c>
      <c r="D6754" t="s">
        <v>3685</v>
      </c>
      <c r="E6754" t="s">
        <v>7235</v>
      </c>
      <c r="F6754" t="s">
        <v>3600</v>
      </c>
      <c r="G6754">
        <v>205965815</v>
      </c>
      <c r="I6754" t="s">
        <v>3601</v>
      </c>
      <c r="J6754" t="s">
        <v>7209</v>
      </c>
      <c r="L6754" t="s">
        <v>7185</v>
      </c>
      <c r="M6754">
        <v>13.5</v>
      </c>
      <c r="N6754">
        <v>20</v>
      </c>
      <c r="O6754">
        <v>10</v>
      </c>
      <c r="S6754" t="b">
        <v>0</v>
      </c>
      <c r="T6754" t="b">
        <v>0</v>
      </c>
      <c r="U6754" t="b">
        <v>0</v>
      </c>
      <c r="V6754">
        <v>35000</v>
      </c>
      <c r="W6754">
        <v>18200</v>
      </c>
      <c r="X6754">
        <v>2.44</v>
      </c>
      <c r="Y6754">
        <v>28800</v>
      </c>
      <c r="Z6754">
        <v>2.27</v>
      </c>
    </row>
    <row r="6755" spans="1:26">
      <c r="A6755">
        <v>205965804</v>
      </c>
      <c r="B6755" t="s">
        <v>7158</v>
      </c>
      <c r="C6755" t="s">
        <v>3597</v>
      </c>
      <c r="D6755" t="s">
        <v>3685</v>
      </c>
      <c r="E6755" t="s">
        <v>7235</v>
      </c>
      <c r="F6755" t="s">
        <v>3600</v>
      </c>
      <c r="G6755">
        <v>205965804</v>
      </c>
      <c r="I6755" t="s">
        <v>3601</v>
      </c>
      <c r="J6755" t="s">
        <v>7209</v>
      </c>
      <c r="L6755" t="s">
        <v>7186</v>
      </c>
      <c r="M6755">
        <v>13.5</v>
      </c>
      <c r="N6755">
        <v>20</v>
      </c>
      <c r="O6755">
        <v>10</v>
      </c>
      <c r="S6755" t="b">
        <v>0</v>
      </c>
      <c r="T6755" t="b">
        <v>0</v>
      </c>
      <c r="U6755" t="b">
        <v>0</v>
      </c>
      <c r="V6755">
        <v>35200</v>
      </c>
      <c r="W6755">
        <v>18200</v>
      </c>
      <c r="X6755">
        <v>2.44</v>
      </c>
      <c r="Y6755">
        <v>28800</v>
      </c>
      <c r="Z6755">
        <v>2.27</v>
      </c>
    </row>
    <row r="6756" spans="1:26">
      <c r="A6756">
        <v>205965814</v>
      </c>
      <c r="B6756" t="s">
        <v>7158</v>
      </c>
      <c r="C6756" t="s">
        <v>3597</v>
      </c>
      <c r="D6756" t="s">
        <v>3685</v>
      </c>
      <c r="E6756" t="s">
        <v>7235</v>
      </c>
      <c r="F6756" t="s">
        <v>3600</v>
      </c>
      <c r="G6756">
        <v>205965814</v>
      </c>
      <c r="I6756" t="s">
        <v>3601</v>
      </c>
      <c r="J6756" t="s">
        <v>7209</v>
      </c>
      <c r="L6756" t="s">
        <v>7191</v>
      </c>
      <c r="M6756">
        <v>13.5</v>
      </c>
      <c r="N6756">
        <v>20</v>
      </c>
      <c r="O6756">
        <v>10</v>
      </c>
      <c r="S6756" t="b">
        <v>0</v>
      </c>
      <c r="T6756" t="b">
        <v>0</v>
      </c>
      <c r="U6756" t="b">
        <v>0</v>
      </c>
      <c r="V6756">
        <v>34800</v>
      </c>
      <c r="W6756">
        <v>18200</v>
      </c>
      <c r="X6756">
        <v>2.42</v>
      </c>
      <c r="Y6756">
        <v>28800</v>
      </c>
      <c r="Z6756">
        <v>2.27</v>
      </c>
    </row>
    <row r="6757" spans="1:26">
      <c r="A6757">
        <v>205965828</v>
      </c>
      <c r="B6757" t="s">
        <v>7158</v>
      </c>
      <c r="C6757" t="s">
        <v>3597</v>
      </c>
      <c r="D6757" t="s">
        <v>3685</v>
      </c>
      <c r="E6757" t="s">
        <v>7235</v>
      </c>
      <c r="F6757" t="s">
        <v>3600</v>
      </c>
      <c r="G6757">
        <v>205965828</v>
      </c>
      <c r="I6757" t="s">
        <v>3601</v>
      </c>
      <c r="J6757" t="s">
        <v>7209</v>
      </c>
      <c r="L6757" t="s">
        <v>7213</v>
      </c>
      <c r="M6757">
        <v>13</v>
      </c>
      <c r="N6757">
        <v>20</v>
      </c>
      <c r="O6757">
        <v>10</v>
      </c>
      <c r="S6757" t="b">
        <v>0</v>
      </c>
      <c r="T6757" t="b">
        <v>0</v>
      </c>
      <c r="U6757" t="b">
        <v>0</v>
      </c>
      <c r="V6757">
        <v>34800</v>
      </c>
      <c r="W6757">
        <v>18000</v>
      </c>
      <c r="X6757">
        <v>2.4</v>
      </c>
      <c r="Y6757">
        <v>28800</v>
      </c>
      <c r="Z6757">
        <v>2.27</v>
      </c>
    </row>
    <row r="6758" spans="1:26">
      <c r="A6758">
        <v>205965820</v>
      </c>
      <c r="B6758" t="s">
        <v>7158</v>
      </c>
      <c r="C6758" t="s">
        <v>3597</v>
      </c>
      <c r="D6758" t="s">
        <v>3685</v>
      </c>
      <c r="E6758" t="s">
        <v>7235</v>
      </c>
      <c r="F6758" t="s">
        <v>3600</v>
      </c>
      <c r="G6758">
        <v>205965820</v>
      </c>
      <c r="I6758" t="s">
        <v>3601</v>
      </c>
      <c r="J6758" t="s">
        <v>7209</v>
      </c>
      <c r="L6758" t="s">
        <v>7221</v>
      </c>
      <c r="M6758">
        <v>13</v>
      </c>
      <c r="N6758">
        <v>19.5</v>
      </c>
      <c r="O6758">
        <v>9.8000000000000007</v>
      </c>
      <c r="S6758" t="b">
        <v>0</v>
      </c>
      <c r="T6758" t="b">
        <v>0</v>
      </c>
      <c r="U6758" t="b">
        <v>0</v>
      </c>
      <c r="V6758">
        <v>35200</v>
      </c>
      <c r="W6758">
        <v>18900</v>
      </c>
      <c r="X6758">
        <v>2.2400000000000002</v>
      </c>
      <c r="Y6758">
        <v>28800</v>
      </c>
      <c r="Z6758">
        <v>2.27</v>
      </c>
    </row>
    <row r="6759" spans="1:26">
      <c r="A6759">
        <v>205965821</v>
      </c>
      <c r="B6759" t="s">
        <v>7158</v>
      </c>
      <c r="C6759" t="s">
        <v>3597</v>
      </c>
      <c r="D6759" t="s">
        <v>3685</v>
      </c>
      <c r="E6759" t="s">
        <v>7235</v>
      </c>
      <c r="F6759" t="s">
        <v>3600</v>
      </c>
      <c r="G6759">
        <v>205965821</v>
      </c>
      <c r="I6759" t="s">
        <v>3601</v>
      </c>
      <c r="J6759" t="s">
        <v>7209</v>
      </c>
      <c r="L6759" t="s">
        <v>7208</v>
      </c>
      <c r="M6759">
        <v>14</v>
      </c>
      <c r="N6759">
        <v>20</v>
      </c>
      <c r="O6759">
        <v>10</v>
      </c>
      <c r="S6759" t="b">
        <v>0</v>
      </c>
      <c r="T6759" t="b">
        <v>0</v>
      </c>
      <c r="U6759" t="b">
        <v>0</v>
      </c>
      <c r="V6759">
        <v>35800</v>
      </c>
      <c r="W6759">
        <v>18900</v>
      </c>
      <c r="X6759">
        <v>2.34</v>
      </c>
      <c r="Y6759">
        <v>28800</v>
      </c>
      <c r="Z6759">
        <v>2.27</v>
      </c>
    </row>
    <row r="6760" spans="1:26">
      <c r="A6760">
        <v>205965824</v>
      </c>
      <c r="B6760" t="s">
        <v>7158</v>
      </c>
      <c r="C6760" t="s">
        <v>3597</v>
      </c>
      <c r="D6760" t="s">
        <v>3685</v>
      </c>
      <c r="E6760" t="s">
        <v>7235</v>
      </c>
      <c r="F6760" t="s">
        <v>3600</v>
      </c>
      <c r="G6760">
        <v>205965824</v>
      </c>
      <c r="I6760" t="s">
        <v>3601</v>
      </c>
      <c r="J6760" t="s">
        <v>7209</v>
      </c>
      <c r="L6760" t="s">
        <v>7218</v>
      </c>
      <c r="M6760">
        <v>13</v>
      </c>
      <c r="N6760">
        <v>20</v>
      </c>
      <c r="O6760">
        <v>10</v>
      </c>
      <c r="S6760" t="b">
        <v>0</v>
      </c>
      <c r="T6760" t="b">
        <v>0</v>
      </c>
      <c r="U6760" t="b">
        <v>0</v>
      </c>
      <c r="V6760">
        <v>34600</v>
      </c>
      <c r="W6760">
        <v>18000</v>
      </c>
      <c r="X6760">
        <v>2.4</v>
      </c>
      <c r="Y6760">
        <v>28800</v>
      </c>
      <c r="Z6760">
        <v>2.27</v>
      </c>
    </row>
    <row r="6761" spans="1:26">
      <c r="A6761">
        <v>205965822</v>
      </c>
      <c r="B6761" t="s">
        <v>7158</v>
      </c>
      <c r="C6761" t="s">
        <v>3597</v>
      </c>
      <c r="D6761" t="s">
        <v>3685</v>
      </c>
      <c r="E6761" t="s">
        <v>7235</v>
      </c>
      <c r="F6761" t="s">
        <v>3600</v>
      </c>
      <c r="G6761">
        <v>205965822</v>
      </c>
      <c r="I6761" t="s">
        <v>3601</v>
      </c>
      <c r="J6761" t="s">
        <v>7209</v>
      </c>
      <c r="L6761" t="s">
        <v>7219</v>
      </c>
      <c r="M6761">
        <v>13.5</v>
      </c>
      <c r="N6761">
        <v>20</v>
      </c>
      <c r="O6761">
        <v>10</v>
      </c>
      <c r="S6761" t="b">
        <v>0</v>
      </c>
      <c r="T6761" t="b">
        <v>0</v>
      </c>
      <c r="U6761" t="b">
        <v>0</v>
      </c>
      <c r="V6761">
        <v>34800</v>
      </c>
      <c r="W6761">
        <v>18000</v>
      </c>
      <c r="X6761">
        <v>2.42</v>
      </c>
      <c r="Y6761">
        <v>28800</v>
      </c>
      <c r="Z6761">
        <v>2.27</v>
      </c>
    </row>
    <row r="6762" spans="1:26">
      <c r="A6762">
        <v>205965823</v>
      </c>
      <c r="B6762" t="s">
        <v>7158</v>
      </c>
      <c r="C6762" t="s">
        <v>3597</v>
      </c>
      <c r="D6762" t="s">
        <v>3685</v>
      </c>
      <c r="E6762" t="s">
        <v>7235</v>
      </c>
      <c r="F6762" t="s">
        <v>3600</v>
      </c>
      <c r="G6762">
        <v>205965823</v>
      </c>
      <c r="I6762" t="s">
        <v>3601</v>
      </c>
      <c r="J6762" t="s">
        <v>7209</v>
      </c>
      <c r="L6762" t="s">
        <v>7217</v>
      </c>
      <c r="M6762">
        <v>13.5</v>
      </c>
      <c r="N6762">
        <v>20</v>
      </c>
      <c r="O6762">
        <v>10</v>
      </c>
      <c r="S6762" t="b">
        <v>0</v>
      </c>
      <c r="T6762" t="b">
        <v>0</v>
      </c>
      <c r="U6762" t="b">
        <v>0</v>
      </c>
      <c r="V6762">
        <v>34800</v>
      </c>
      <c r="W6762">
        <v>18200</v>
      </c>
      <c r="X6762">
        <v>2.44</v>
      </c>
      <c r="Y6762">
        <v>28800</v>
      </c>
      <c r="Z6762">
        <v>2.27</v>
      </c>
    </row>
    <row r="6763" spans="1:26">
      <c r="A6763">
        <v>205965825</v>
      </c>
      <c r="B6763" t="s">
        <v>7158</v>
      </c>
      <c r="C6763" t="s">
        <v>3597</v>
      </c>
      <c r="D6763" t="s">
        <v>3685</v>
      </c>
      <c r="E6763" t="s">
        <v>7235</v>
      </c>
      <c r="F6763" t="s">
        <v>3600</v>
      </c>
      <c r="G6763">
        <v>205965825</v>
      </c>
      <c r="I6763" t="s">
        <v>3601</v>
      </c>
      <c r="J6763" t="s">
        <v>7209</v>
      </c>
      <c r="L6763" t="s">
        <v>7216</v>
      </c>
      <c r="M6763">
        <v>13.5</v>
      </c>
      <c r="N6763">
        <v>20</v>
      </c>
      <c r="O6763">
        <v>10</v>
      </c>
      <c r="S6763" t="b">
        <v>0</v>
      </c>
      <c r="T6763" t="b">
        <v>0</v>
      </c>
      <c r="U6763" t="b">
        <v>0</v>
      </c>
      <c r="V6763">
        <v>34600</v>
      </c>
      <c r="W6763">
        <v>18000</v>
      </c>
      <c r="X6763">
        <v>2.42</v>
      </c>
      <c r="Y6763">
        <v>28800</v>
      </c>
      <c r="Z6763">
        <v>2.27</v>
      </c>
    </row>
    <row r="6764" spans="1:26">
      <c r="A6764">
        <v>9993625</v>
      </c>
      <c r="B6764" t="s">
        <v>7158</v>
      </c>
      <c r="C6764" t="s">
        <v>3597</v>
      </c>
      <c r="D6764" t="s">
        <v>3685</v>
      </c>
      <c r="E6764" t="s">
        <v>3686</v>
      </c>
      <c r="F6764" t="s">
        <v>3600</v>
      </c>
      <c r="G6764">
        <v>9993625</v>
      </c>
      <c r="I6764" t="s">
        <v>3601</v>
      </c>
      <c r="J6764" t="s">
        <v>7228</v>
      </c>
      <c r="L6764" t="s">
        <v>7208</v>
      </c>
      <c r="M6764">
        <v>14</v>
      </c>
      <c r="N6764">
        <v>20</v>
      </c>
      <c r="O6764">
        <v>10</v>
      </c>
      <c r="S6764" t="b">
        <v>0</v>
      </c>
      <c r="T6764" t="b">
        <v>0</v>
      </c>
      <c r="U6764" t="b">
        <v>0</v>
      </c>
      <c r="V6764">
        <v>35800</v>
      </c>
      <c r="W6764">
        <v>18900</v>
      </c>
      <c r="X6764">
        <v>2.34</v>
      </c>
      <c r="Y6764">
        <v>28800</v>
      </c>
      <c r="Z6764">
        <v>2.27</v>
      </c>
    </row>
    <row r="6765" spans="1:26">
      <c r="A6765">
        <v>9993624</v>
      </c>
      <c r="B6765" t="s">
        <v>7158</v>
      </c>
      <c r="C6765" t="s">
        <v>3597</v>
      </c>
      <c r="D6765" t="s">
        <v>3685</v>
      </c>
      <c r="E6765" t="s">
        <v>3686</v>
      </c>
      <c r="F6765" t="s">
        <v>3600</v>
      </c>
      <c r="G6765">
        <v>9993624</v>
      </c>
      <c r="I6765" t="s">
        <v>3601</v>
      </c>
      <c r="J6765" t="s">
        <v>7228</v>
      </c>
      <c r="L6765" t="s">
        <v>7221</v>
      </c>
      <c r="M6765">
        <v>13</v>
      </c>
      <c r="N6765">
        <v>19.5</v>
      </c>
      <c r="O6765">
        <v>9.8000000000000007</v>
      </c>
      <c r="S6765" t="b">
        <v>0</v>
      </c>
      <c r="T6765" t="b">
        <v>0</v>
      </c>
      <c r="U6765" t="b">
        <v>0</v>
      </c>
      <c r="V6765">
        <v>35200</v>
      </c>
      <c r="W6765">
        <v>18900</v>
      </c>
      <c r="X6765">
        <v>2.2400000000000002</v>
      </c>
      <c r="Y6765">
        <v>28800</v>
      </c>
      <c r="Z6765">
        <v>2.27</v>
      </c>
    </row>
    <row r="6766" spans="1:26">
      <c r="A6766">
        <v>202327352</v>
      </c>
      <c r="B6766" t="s">
        <v>7158</v>
      </c>
      <c r="C6766" t="s">
        <v>3597</v>
      </c>
      <c r="D6766" t="s">
        <v>3685</v>
      </c>
      <c r="E6766" t="s">
        <v>3686</v>
      </c>
      <c r="F6766" t="s">
        <v>3600</v>
      </c>
      <c r="G6766">
        <v>202327352</v>
      </c>
      <c r="I6766" t="s">
        <v>3601</v>
      </c>
      <c r="J6766" t="s">
        <v>5554</v>
      </c>
      <c r="L6766" t="s">
        <v>7208</v>
      </c>
      <c r="M6766">
        <v>11.7</v>
      </c>
      <c r="N6766">
        <v>19</v>
      </c>
      <c r="O6766">
        <v>9.5</v>
      </c>
      <c r="S6766" t="b">
        <v>0</v>
      </c>
      <c r="T6766" t="b">
        <v>0</v>
      </c>
      <c r="U6766" t="b">
        <v>0</v>
      </c>
      <c r="V6766">
        <v>44500</v>
      </c>
      <c r="W6766">
        <v>27000</v>
      </c>
      <c r="X6766">
        <v>2.4</v>
      </c>
      <c r="Y6766">
        <v>34000</v>
      </c>
      <c r="Z6766">
        <v>2.4</v>
      </c>
    </row>
    <row r="6767" spans="1:26">
      <c r="A6767">
        <v>205976135</v>
      </c>
      <c r="B6767" t="s">
        <v>7158</v>
      </c>
      <c r="C6767" t="s">
        <v>3597</v>
      </c>
      <c r="D6767" t="s">
        <v>3685</v>
      </c>
      <c r="E6767" t="s">
        <v>3686</v>
      </c>
      <c r="F6767" t="s">
        <v>3600</v>
      </c>
      <c r="G6767">
        <v>205976135</v>
      </c>
      <c r="I6767" t="s">
        <v>3601</v>
      </c>
      <c r="J6767" t="s">
        <v>7230</v>
      </c>
      <c r="L6767" t="s">
        <v>5553</v>
      </c>
      <c r="M6767">
        <v>11.5</v>
      </c>
      <c r="N6767">
        <v>20</v>
      </c>
      <c r="O6767">
        <v>10</v>
      </c>
      <c r="S6767" t="b">
        <v>0</v>
      </c>
      <c r="T6767" t="b">
        <v>0</v>
      </c>
      <c r="U6767" t="b">
        <v>0</v>
      </c>
      <c r="V6767">
        <v>52500</v>
      </c>
      <c r="W6767">
        <v>32000</v>
      </c>
      <c r="X6767">
        <v>2.7</v>
      </c>
      <c r="Y6767">
        <v>37300</v>
      </c>
      <c r="Z6767">
        <v>2.44</v>
      </c>
    </row>
    <row r="6768" spans="1:26">
      <c r="A6768">
        <v>205976166</v>
      </c>
      <c r="B6768" t="s">
        <v>7158</v>
      </c>
      <c r="C6768" t="s">
        <v>3597</v>
      </c>
      <c r="D6768" t="s">
        <v>3685</v>
      </c>
      <c r="E6768" t="s">
        <v>3686</v>
      </c>
      <c r="F6768" t="s">
        <v>3600</v>
      </c>
      <c r="G6768">
        <v>205976166</v>
      </c>
      <c r="I6768" t="s">
        <v>3601</v>
      </c>
      <c r="J6768" t="s">
        <v>7230</v>
      </c>
      <c r="L6768" t="s">
        <v>7229</v>
      </c>
      <c r="M6768">
        <v>11.5</v>
      </c>
      <c r="N6768">
        <v>20</v>
      </c>
      <c r="O6768">
        <v>10</v>
      </c>
      <c r="S6768" t="b">
        <v>0</v>
      </c>
      <c r="T6768" t="b">
        <v>0</v>
      </c>
      <c r="U6768" t="b">
        <v>0</v>
      </c>
      <c r="V6768">
        <v>52500</v>
      </c>
      <c r="W6768">
        <v>32600</v>
      </c>
      <c r="X6768">
        <v>2.68</v>
      </c>
      <c r="Y6768">
        <v>37300</v>
      </c>
      <c r="Z6768">
        <v>2.44</v>
      </c>
    </row>
    <row r="6769" spans="1:26">
      <c r="A6769">
        <v>205976167</v>
      </c>
      <c r="B6769" t="s">
        <v>7158</v>
      </c>
      <c r="C6769" t="s">
        <v>3597</v>
      </c>
      <c r="D6769" t="s">
        <v>3685</v>
      </c>
      <c r="E6769" t="s">
        <v>3686</v>
      </c>
      <c r="F6769" t="s">
        <v>3600</v>
      </c>
      <c r="G6769">
        <v>205976167</v>
      </c>
      <c r="I6769" t="s">
        <v>3601</v>
      </c>
      <c r="J6769" t="s">
        <v>7230</v>
      </c>
      <c r="L6769" t="s">
        <v>7200</v>
      </c>
      <c r="M6769">
        <v>11.5</v>
      </c>
      <c r="N6769">
        <v>20</v>
      </c>
      <c r="O6769">
        <v>10</v>
      </c>
      <c r="S6769" t="b">
        <v>0</v>
      </c>
      <c r="T6769" t="b">
        <v>0</v>
      </c>
      <c r="U6769" t="b">
        <v>0</v>
      </c>
      <c r="V6769">
        <v>52500</v>
      </c>
      <c r="W6769">
        <v>32000</v>
      </c>
      <c r="X6769">
        <v>2.7</v>
      </c>
      <c r="Y6769">
        <v>37300</v>
      </c>
      <c r="Z6769">
        <v>2.44</v>
      </c>
    </row>
    <row r="6770" spans="1:26">
      <c r="A6770">
        <v>205976155</v>
      </c>
      <c r="B6770" t="s">
        <v>7158</v>
      </c>
      <c r="C6770" t="s">
        <v>3597</v>
      </c>
      <c r="D6770" t="s">
        <v>3685</v>
      </c>
      <c r="E6770" t="s">
        <v>3686</v>
      </c>
      <c r="F6770" t="s">
        <v>3600</v>
      </c>
      <c r="G6770">
        <v>205976155</v>
      </c>
      <c r="I6770" t="s">
        <v>3601</v>
      </c>
      <c r="J6770" t="s">
        <v>7230</v>
      </c>
      <c r="L6770" t="s">
        <v>7177</v>
      </c>
      <c r="M6770">
        <v>11.5</v>
      </c>
      <c r="N6770">
        <v>19.5</v>
      </c>
      <c r="O6770">
        <v>10</v>
      </c>
      <c r="S6770" t="b">
        <v>0</v>
      </c>
      <c r="T6770" t="b">
        <v>0</v>
      </c>
      <c r="U6770" t="b">
        <v>0</v>
      </c>
      <c r="V6770">
        <v>51500</v>
      </c>
      <c r="W6770">
        <v>32000</v>
      </c>
      <c r="X6770">
        <v>2.7</v>
      </c>
      <c r="Y6770">
        <v>37300</v>
      </c>
      <c r="Z6770">
        <v>2.44</v>
      </c>
    </row>
    <row r="6771" spans="1:26">
      <c r="A6771">
        <v>205976168</v>
      </c>
      <c r="B6771" t="s">
        <v>7158</v>
      </c>
      <c r="C6771" t="s">
        <v>3597</v>
      </c>
      <c r="D6771" t="s">
        <v>3685</v>
      </c>
      <c r="E6771" t="s">
        <v>3686</v>
      </c>
      <c r="F6771" t="s">
        <v>3600</v>
      </c>
      <c r="G6771">
        <v>205976168</v>
      </c>
      <c r="I6771" t="s">
        <v>3601</v>
      </c>
      <c r="J6771" t="s">
        <v>7230</v>
      </c>
      <c r="L6771" t="s">
        <v>7202</v>
      </c>
      <c r="M6771">
        <v>11.5</v>
      </c>
      <c r="N6771">
        <v>19.5</v>
      </c>
      <c r="O6771">
        <v>10</v>
      </c>
      <c r="S6771" t="b">
        <v>0</v>
      </c>
      <c r="T6771" t="b">
        <v>0</v>
      </c>
      <c r="U6771" t="b">
        <v>0</v>
      </c>
      <c r="V6771">
        <v>51500</v>
      </c>
      <c r="W6771">
        <v>32000</v>
      </c>
      <c r="X6771">
        <v>2.68</v>
      </c>
      <c r="Y6771">
        <v>37300</v>
      </c>
      <c r="Z6771">
        <v>2.44</v>
      </c>
    </row>
    <row r="6772" spans="1:26">
      <c r="A6772">
        <v>8657940</v>
      </c>
      <c r="B6772" t="s">
        <v>7158</v>
      </c>
      <c r="C6772" t="s">
        <v>3597</v>
      </c>
      <c r="D6772" t="s">
        <v>3685</v>
      </c>
      <c r="E6772" t="s">
        <v>3686</v>
      </c>
      <c r="F6772" t="s">
        <v>3600</v>
      </c>
      <c r="G6772">
        <v>8657940</v>
      </c>
      <c r="I6772" t="s">
        <v>3601</v>
      </c>
      <c r="J6772" t="s">
        <v>7166</v>
      </c>
      <c r="L6772" t="s">
        <v>7192</v>
      </c>
      <c r="M6772">
        <v>13</v>
      </c>
      <c r="N6772">
        <v>21</v>
      </c>
      <c r="O6772">
        <v>10</v>
      </c>
      <c r="S6772" t="b">
        <v>0</v>
      </c>
      <c r="T6772" t="b">
        <v>0</v>
      </c>
      <c r="U6772" t="b">
        <v>0</v>
      </c>
      <c r="V6772">
        <v>23800</v>
      </c>
      <c r="W6772">
        <v>13000</v>
      </c>
      <c r="X6772">
        <v>2.4</v>
      </c>
      <c r="Y6772">
        <v>15200</v>
      </c>
      <c r="Z6772">
        <v>2.4500000000000002</v>
      </c>
    </row>
    <row r="6773" spans="1:26">
      <c r="A6773">
        <v>8669093</v>
      </c>
      <c r="B6773" t="s">
        <v>7158</v>
      </c>
      <c r="C6773" t="s">
        <v>3597</v>
      </c>
      <c r="D6773" t="s">
        <v>3685</v>
      </c>
      <c r="E6773" t="s">
        <v>3686</v>
      </c>
      <c r="F6773" t="s">
        <v>3600</v>
      </c>
      <c r="G6773">
        <v>8669093</v>
      </c>
      <c r="I6773" t="s">
        <v>3601</v>
      </c>
      <c r="J6773" t="s">
        <v>7166</v>
      </c>
      <c r="L6773" t="s">
        <v>7196</v>
      </c>
      <c r="M6773">
        <v>13</v>
      </c>
      <c r="N6773">
        <v>20</v>
      </c>
      <c r="O6773">
        <v>10</v>
      </c>
      <c r="S6773" t="b">
        <v>0</v>
      </c>
      <c r="T6773" t="b">
        <v>0</v>
      </c>
      <c r="U6773" t="b">
        <v>0</v>
      </c>
      <c r="V6773">
        <v>23200</v>
      </c>
      <c r="W6773">
        <v>13000</v>
      </c>
      <c r="X6773">
        <v>2.38</v>
      </c>
      <c r="Y6773">
        <v>15200</v>
      </c>
      <c r="Z6773">
        <v>2.4500000000000002</v>
      </c>
    </row>
    <row r="6774" spans="1:26">
      <c r="A6774">
        <v>8669585</v>
      </c>
      <c r="B6774" t="s">
        <v>7158</v>
      </c>
      <c r="C6774" t="s">
        <v>3597</v>
      </c>
      <c r="D6774" t="s">
        <v>3685</v>
      </c>
      <c r="E6774" t="s">
        <v>3686</v>
      </c>
      <c r="F6774" t="s">
        <v>3600</v>
      </c>
      <c r="G6774">
        <v>8669585</v>
      </c>
      <c r="I6774" t="s">
        <v>3601</v>
      </c>
      <c r="J6774" t="s">
        <v>7228</v>
      </c>
      <c r="L6774" t="s">
        <v>7174</v>
      </c>
      <c r="M6774">
        <v>13</v>
      </c>
      <c r="N6774">
        <v>20</v>
      </c>
      <c r="O6774">
        <v>10</v>
      </c>
      <c r="S6774" t="b">
        <v>0</v>
      </c>
      <c r="T6774" t="b">
        <v>0</v>
      </c>
      <c r="U6774" t="b">
        <v>0</v>
      </c>
      <c r="V6774">
        <v>34800</v>
      </c>
      <c r="W6774">
        <v>18000</v>
      </c>
      <c r="X6774">
        <v>2.08</v>
      </c>
      <c r="Y6774">
        <v>28800</v>
      </c>
      <c r="Z6774">
        <v>2.27</v>
      </c>
    </row>
    <row r="6775" spans="1:26">
      <c r="A6775">
        <v>8669274</v>
      </c>
      <c r="B6775" t="s">
        <v>7158</v>
      </c>
      <c r="C6775" t="s">
        <v>3597</v>
      </c>
      <c r="D6775" t="s">
        <v>3685</v>
      </c>
      <c r="E6775" t="s">
        <v>3686</v>
      </c>
      <c r="F6775" t="s">
        <v>3600</v>
      </c>
      <c r="G6775">
        <v>8669274</v>
      </c>
      <c r="I6775" t="s">
        <v>3601</v>
      </c>
      <c r="J6775" t="s">
        <v>7166</v>
      </c>
      <c r="L6775" t="s">
        <v>7193</v>
      </c>
      <c r="M6775">
        <v>13</v>
      </c>
      <c r="N6775">
        <v>21</v>
      </c>
      <c r="O6775">
        <v>10</v>
      </c>
      <c r="S6775" t="b">
        <v>0</v>
      </c>
      <c r="T6775" t="b">
        <v>0</v>
      </c>
      <c r="U6775" t="b">
        <v>0</v>
      </c>
      <c r="V6775">
        <v>23800</v>
      </c>
      <c r="W6775">
        <v>13000</v>
      </c>
      <c r="X6775">
        <v>2.4</v>
      </c>
      <c r="Y6775">
        <v>15200</v>
      </c>
      <c r="Z6775">
        <v>2.4500000000000002</v>
      </c>
    </row>
    <row r="6776" spans="1:26">
      <c r="A6776">
        <v>8669302</v>
      </c>
      <c r="B6776" t="s">
        <v>7158</v>
      </c>
      <c r="C6776" t="s">
        <v>3597</v>
      </c>
      <c r="D6776" t="s">
        <v>3685</v>
      </c>
      <c r="E6776" t="s">
        <v>3686</v>
      </c>
      <c r="F6776" t="s">
        <v>3600</v>
      </c>
      <c r="G6776">
        <v>8669302</v>
      </c>
      <c r="I6776" t="s">
        <v>3601</v>
      </c>
      <c r="J6776" t="s">
        <v>7228</v>
      </c>
      <c r="L6776" t="s">
        <v>7189</v>
      </c>
      <c r="M6776">
        <v>13.5</v>
      </c>
      <c r="N6776">
        <v>20</v>
      </c>
      <c r="O6776">
        <v>10</v>
      </c>
      <c r="S6776" t="b">
        <v>0</v>
      </c>
      <c r="T6776" t="b">
        <v>0</v>
      </c>
      <c r="U6776" t="b">
        <v>0</v>
      </c>
      <c r="V6776">
        <v>34800</v>
      </c>
      <c r="W6776">
        <v>18200</v>
      </c>
      <c r="X6776">
        <v>2.14</v>
      </c>
      <c r="Y6776">
        <v>28800</v>
      </c>
      <c r="Z6776">
        <v>2.27</v>
      </c>
    </row>
    <row r="6777" spans="1:26">
      <c r="A6777">
        <v>8669301</v>
      </c>
      <c r="B6777" t="s">
        <v>7158</v>
      </c>
      <c r="C6777" t="s">
        <v>3597</v>
      </c>
      <c r="D6777" t="s">
        <v>3685</v>
      </c>
      <c r="E6777" t="s">
        <v>3686</v>
      </c>
      <c r="F6777" t="s">
        <v>3600</v>
      </c>
      <c r="G6777">
        <v>8669301</v>
      </c>
      <c r="I6777" t="s">
        <v>3601</v>
      </c>
      <c r="J6777" t="s">
        <v>7228</v>
      </c>
      <c r="L6777" t="s">
        <v>7192</v>
      </c>
      <c r="M6777">
        <v>13.5</v>
      </c>
      <c r="N6777">
        <v>20</v>
      </c>
      <c r="O6777">
        <v>10</v>
      </c>
      <c r="S6777" t="b">
        <v>0</v>
      </c>
      <c r="T6777" t="b">
        <v>0</v>
      </c>
      <c r="U6777" t="b">
        <v>0</v>
      </c>
      <c r="V6777">
        <v>34800</v>
      </c>
      <c r="W6777">
        <v>18000</v>
      </c>
      <c r="X6777">
        <v>2.12</v>
      </c>
      <c r="Y6777">
        <v>28800</v>
      </c>
      <c r="Z6777">
        <v>2.27</v>
      </c>
    </row>
    <row r="6778" spans="1:26">
      <c r="A6778">
        <v>8669283</v>
      </c>
      <c r="B6778" t="s">
        <v>7158</v>
      </c>
      <c r="C6778" t="s">
        <v>3597</v>
      </c>
      <c r="D6778" t="s">
        <v>3685</v>
      </c>
      <c r="E6778" t="s">
        <v>3686</v>
      </c>
      <c r="F6778" t="s">
        <v>3600</v>
      </c>
      <c r="G6778">
        <v>8669283</v>
      </c>
      <c r="I6778" t="s">
        <v>3601</v>
      </c>
      <c r="J6778" t="s">
        <v>7166</v>
      </c>
      <c r="L6778" t="s">
        <v>7195</v>
      </c>
      <c r="M6778">
        <v>13</v>
      </c>
      <c r="N6778">
        <v>21</v>
      </c>
      <c r="O6778">
        <v>10</v>
      </c>
      <c r="S6778" t="b">
        <v>0</v>
      </c>
      <c r="T6778" t="b">
        <v>0</v>
      </c>
      <c r="U6778" t="b">
        <v>0</v>
      </c>
      <c r="V6778">
        <v>23400</v>
      </c>
      <c r="W6778">
        <v>13000</v>
      </c>
      <c r="X6778">
        <v>2.4</v>
      </c>
      <c r="Y6778">
        <v>15200</v>
      </c>
      <c r="Z6778">
        <v>2.4500000000000002</v>
      </c>
    </row>
    <row r="6779" spans="1:26">
      <c r="A6779">
        <v>8669641</v>
      </c>
      <c r="B6779" t="s">
        <v>7158</v>
      </c>
      <c r="C6779" t="s">
        <v>3597</v>
      </c>
      <c r="D6779" t="s">
        <v>3685</v>
      </c>
      <c r="E6779" t="s">
        <v>3686</v>
      </c>
      <c r="F6779" t="s">
        <v>3600</v>
      </c>
      <c r="G6779">
        <v>8669641</v>
      </c>
      <c r="I6779" t="s">
        <v>3601</v>
      </c>
      <c r="J6779" t="s">
        <v>5554</v>
      </c>
      <c r="L6779" t="s">
        <v>7183</v>
      </c>
      <c r="M6779">
        <v>12</v>
      </c>
      <c r="N6779">
        <v>19.5</v>
      </c>
      <c r="O6779">
        <v>10</v>
      </c>
      <c r="S6779" t="b">
        <v>0</v>
      </c>
      <c r="T6779" t="b">
        <v>0</v>
      </c>
      <c r="U6779" t="b">
        <v>0</v>
      </c>
      <c r="V6779">
        <v>44500</v>
      </c>
      <c r="W6779">
        <v>33400</v>
      </c>
      <c r="X6779">
        <v>2.2799999999999998</v>
      </c>
      <c r="Y6779">
        <v>34000</v>
      </c>
      <c r="Z6779">
        <v>2.4</v>
      </c>
    </row>
    <row r="6780" spans="1:26">
      <c r="A6780">
        <v>8669309</v>
      </c>
      <c r="B6780" t="s">
        <v>7158</v>
      </c>
      <c r="C6780" t="s">
        <v>3597</v>
      </c>
      <c r="D6780" t="s">
        <v>3685</v>
      </c>
      <c r="E6780" t="s">
        <v>3686</v>
      </c>
      <c r="F6780" t="s">
        <v>3600</v>
      </c>
      <c r="G6780">
        <v>8669309</v>
      </c>
      <c r="I6780" t="s">
        <v>3601</v>
      </c>
      <c r="J6780" t="s">
        <v>7228</v>
      </c>
      <c r="L6780" t="s">
        <v>7170</v>
      </c>
      <c r="M6780">
        <v>13</v>
      </c>
      <c r="N6780">
        <v>20</v>
      </c>
      <c r="O6780">
        <v>10</v>
      </c>
      <c r="S6780" t="b">
        <v>0</v>
      </c>
      <c r="T6780" t="b">
        <v>0</v>
      </c>
      <c r="U6780" t="b">
        <v>0</v>
      </c>
      <c r="V6780">
        <v>34600</v>
      </c>
      <c r="W6780">
        <v>18000</v>
      </c>
      <c r="X6780">
        <v>2.08</v>
      </c>
      <c r="Y6780">
        <v>28800</v>
      </c>
      <c r="Z6780">
        <v>2.27</v>
      </c>
    </row>
    <row r="6781" spans="1:26">
      <c r="A6781">
        <v>8669310</v>
      </c>
      <c r="B6781" t="s">
        <v>7158</v>
      </c>
      <c r="C6781" t="s">
        <v>3597</v>
      </c>
      <c r="D6781" t="s">
        <v>3685</v>
      </c>
      <c r="E6781" t="s">
        <v>3686</v>
      </c>
      <c r="F6781" t="s">
        <v>3600</v>
      </c>
      <c r="G6781">
        <v>8669310</v>
      </c>
      <c r="I6781" t="s">
        <v>3601</v>
      </c>
      <c r="J6781" t="s">
        <v>7228</v>
      </c>
      <c r="L6781" t="s">
        <v>7187</v>
      </c>
      <c r="M6781">
        <v>13.5</v>
      </c>
      <c r="N6781">
        <v>20</v>
      </c>
      <c r="O6781">
        <v>10</v>
      </c>
      <c r="S6781" t="b">
        <v>0</v>
      </c>
      <c r="T6781" t="b">
        <v>0</v>
      </c>
      <c r="U6781" t="b">
        <v>0</v>
      </c>
      <c r="V6781">
        <v>34600</v>
      </c>
      <c r="W6781">
        <v>18000</v>
      </c>
      <c r="X6781">
        <v>2.08</v>
      </c>
      <c r="Y6781">
        <v>28800</v>
      </c>
      <c r="Z6781">
        <v>2.27</v>
      </c>
    </row>
    <row r="6782" spans="1:26">
      <c r="A6782">
        <v>8669654</v>
      </c>
      <c r="B6782" t="s">
        <v>7158</v>
      </c>
      <c r="C6782" t="s">
        <v>3597</v>
      </c>
      <c r="D6782" t="s">
        <v>3685</v>
      </c>
      <c r="E6782" t="s">
        <v>3686</v>
      </c>
      <c r="F6782" t="s">
        <v>3600</v>
      </c>
      <c r="G6782">
        <v>8669654</v>
      </c>
      <c r="I6782" t="s">
        <v>3601</v>
      </c>
      <c r="J6782" t="s">
        <v>5554</v>
      </c>
      <c r="L6782" t="s">
        <v>7184</v>
      </c>
      <c r="M6782">
        <v>12.5</v>
      </c>
      <c r="N6782">
        <v>20</v>
      </c>
      <c r="O6782">
        <v>10</v>
      </c>
      <c r="S6782" t="b">
        <v>0</v>
      </c>
      <c r="T6782" t="b">
        <v>0</v>
      </c>
      <c r="U6782" t="b">
        <v>0</v>
      </c>
      <c r="V6782">
        <v>46500</v>
      </c>
      <c r="W6782">
        <v>34000</v>
      </c>
      <c r="X6782">
        <v>2.34</v>
      </c>
      <c r="Y6782">
        <v>34000</v>
      </c>
      <c r="Z6782">
        <v>2.4</v>
      </c>
    </row>
    <row r="6783" spans="1:26">
      <c r="A6783">
        <v>8669331</v>
      </c>
      <c r="B6783" t="s">
        <v>7158</v>
      </c>
      <c r="C6783" t="s">
        <v>3597</v>
      </c>
      <c r="D6783" t="s">
        <v>3685</v>
      </c>
      <c r="E6783" t="s">
        <v>3686</v>
      </c>
      <c r="F6783" t="s">
        <v>3600</v>
      </c>
      <c r="G6783">
        <v>8669331</v>
      </c>
      <c r="I6783" t="s">
        <v>3601</v>
      </c>
      <c r="J6783" t="s">
        <v>7228</v>
      </c>
      <c r="L6783" t="s">
        <v>7193</v>
      </c>
      <c r="M6783">
        <v>13.5</v>
      </c>
      <c r="N6783">
        <v>20</v>
      </c>
      <c r="O6783">
        <v>10</v>
      </c>
      <c r="S6783" t="b">
        <v>0</v>
      </c>
      <c r="T6783" t="b">
        <v>0</v>
      </c>
      <c r="U6783" t="b">
        <v>0</v>
      </c>
      <c r="V6783">
        <v>35200</v>
      </c>
      <c r="W6783">
        <v>18200</v>
      </c>
      <c r="X6783">
        <v>2.12</v>
      </c>
      <c r="Y6783">
        <v>28800</v>
      </c>
      <c r="Z6783">
        <v>2.27</v>
      </c>
    </row>
    <row r="6784" spans="1:26">
      <c r="A6784">
        <v>8669586</v>
      </c>
      <c r="B6784" t="s">
        <v>7158</v>
      </c>
      <c r="C6784" t="s">
        <v>3597</v>
      </c>
      <c r="D6784" t="s">
        <v>3685</v>
      </c>
      <c r="E6784" t="s">
        <v>3686</v>
      </c>
      <c r="F6784" t="s">
        <v>3600</v>
      </c>
      <c r="G6784">
        <v>8669586</v>
      </c>
      <c r="I6784" t="s">
        <v>3601</v>
      </c>
      <c r="J6784" t="s">
        <v>7228</v>
      </c>
      <c r="L6784" t="s">
        <v>7188</v>
      </c>
      <c r="M6784">
        <v>13.5</v>
      </c>
      <c r="N6784">
        <v>20</v>
      </c>
      <c r="O6784">
        <v>10</v>
      </c>
      <c r="S6784" t="b">
        <v>0</v>
      </c>
      <c r="T6784" t="b">
        <v>0</v>
      </c>
      <c r="U6784" t="b">
        <v>0</v>
      </c>
      <c r="V6784">
        <v>35000</v>
      </c>
      <c r="W6784">
        <v>18000</v>
      </c>
      <c r="X6784">
        <v>2.1</v>
      </c>
      <c r="Y6784">
        <v>28800</v>
      </c>
      <c r="Z6784">
        <v>2.27</v>
      </c>
    </row>
    <row r="6785" spans="1:26">
      <c r="A6785">
        <v>202132779</v>
      </c>
      <c r="B6785" t="s">
        <v>7158</v>
      </c>
      <c r="C6785" t="s">
        <v>3597</v>
      </c>
      <c r="D6785" t="s">
        <v>3685</v>
      </c>
      <c r="E6785" t="s">
        <v>3686</v>
      </c>
      <c r="F6785" t="s">
        <v>3600</v>
      </c>
      <c r="G6785">
        <v>202132779</v>
      </c>
      <c r="I6785" t="s">
        <v>3601</v>
      </c>
      <c r="J6785" t="s">
        <v>7166</v>
      </c>
      <c r="L6785" t="s">
        <v>7174</v>
      </c>
      <c r="M6785">
        <v>13</v>
      </c>
      <c r="N6785">
        <v>21</v>
      </c>
      <c r="O6785">
        <v>10</v>
      </c>
      <c r="S6785" t="b">
        <v>0</v>
      </c>
      <c r="T6785" t="b">
        <v>0</v>
      </c>
      <c r="U6785" t="b">
        <v>0</v>
      </c>
      <c r="V6785">
        <v>23400</v>
      </c>
      <c r="W6785">
        <v>13000</v>
      </c>
      <c r="X6785">
        <v>2.61</v>
      </c>
      <c r="Y6785">
        <v>15200</v>
      </c>
      <c r="Z6785">
        <v>2.4500000000000002</v>
      </c>
    </row>
    <row r="6786" spans="1:26">
      <c r="A6786">
        <v>8669601</v>
      </c>
      <c r="B6786" t="s">
        <v>7158</v>
      </c>
      <c r="C6786" t="s">
        <v>3597</v>
      </c>
      <c r="D6786" t="s">
        <v>3685</v>
      </c>
      <c r="E6786" t="s">
        <v>3686</v>
      </c>
      <c r="F6786" t="s">
        <v>3600</v>
      </c>
      <c r="G6786">
        <v>8669601</v>
      </c>
      <c r="I6786" t="s">
        <v>3601</v>
      </c>
      <c r="J6786" t="s">
        <v>7228</v>
      </c>
      <c r="L6786" t="s">
        <v>7190</v>
      </c>
      <c r="M6786">
        <v>13.5</v>
      </c>
      <c r="N6786">
        <v>20</v>
      </c>
      <c r="O6786">
        <v>10</v>
      </c>
      <c r="S6786" t="b">
        <v>0</v>
      </c>
      <c r="T6786" t="b">
        <v>0</v>
      </c>
      <c r="U6786" t="b">
        <v>0</v>
      </c>
      <c r="V6786">
        <v>35000</v>
      </c>
      <c r="W6786">
        <v>18200</v>
      </c>
      <c r="X6786">
        <v>2.12</v>
      </c>
      <c r="Y6786">
        <v>28800</v>
      </c>
      <c r="Z6786">
        <v>2.27</v>
      </c>
    </row>
    <row r="6787" spans="1:26">
      <c r="A6787">
        <v>207599996</v>
      </c>
      <c r="B6787" t="s">
        <v>7158</v>
      </c>
      <c r="C6787" t="s">
        <v>3597</v>
      </c>
      <c r="D6787" t="s">
        <v>3685</v>
      </c>
      <c r="E6787" t="s">
        <v>3693</v>
      </c>
      <c r="F6787" t="s">
        <v>3600</v>
      </c>
      <c r="G6787">
        <v>207599996</v>
      </c>
      <c r="I6787" t="s">
        <v>3601</v>
      </c>
      <c r="J6787" t="s">
        <v>7240</v>
      </c>
      <c r="L6787" t="s">
        <v>7241</v>
      </c>
      <c r="M6787">
        <v>9</v>
      </c>
      <c r="N6787">
        <v>17</v>
      </c>
      <c r="O6787">
        <v>10</v>
      </c>
      <c r="S6787" t="b">
        <v>0</v>
      </c>
      <c r="T6787" t="b">
        <v>0</v>
      </c>
      <c r="U6787" t="b">
        <v>0</v>
      </c>
      <c r="V6787">
        <v>37000</v>
      </c>
      <c r="W6787">
        <v>25200</v>
      </c>
      <c r="X6787">
        <v>2.5</v>
      </c>
      <c r="Y6787">
        <v>34900</v>
      </c>
      <c r="Z6787">
        <v>2.46</v>
      </c>
    </row>
    <row r="6788" spans="1:26">
      <c r="A6788">
        <v>207599995</v>
      </c>
      <c r="B6788" t="s">
        <v>7158</v>
      </c>
      <c r="C6788" t="s">
        <v>3597</v>
      </c>
      <c r="D6788" t="s">
        <v>3685</v>
      </c>
      <c r="E6788" t="s">
        <v>3693</v>
      </c>
      <c r="F6788" t="s">
        <v>3600</v>
      </c>
      <c r="G6788">
        <v>207599995</v>
      </c>
      <c r="I6788" t="s">
        <v>3601</v>
      </c>
      <c r="J6788" t="s">
        <v>7239</v>
      </c>
      <c r="L6788" t="s">
        <v>7238</v>
      </c>
      <c r="M6788">
        <v>9.3000000000000007</v>
      </c>
      <c r="N6788">
        <v>17.5</v>
      </c>
      <c r="O6788">
        <v>10</v>
      </c>
      <c r="S6788" t="b">
        <v>0</v>
      </c>
      <c r="T6788" t="b">
        <v>0</v>
      </c>
      <c r="U6788" t="b">
        <v>0</v>
      </c>
      <c r="V6788">
        <v>31000</v>
      </c>
      <c r="W6788">
        <v>22000</v>
      </c>
      <c r="X6788">
        <v>2.5</v>
      </c>
      <c r="Y6788">
        <v>23900</v>
      </c>
      <c r="Z6788">
        <v>2.69</v>
      </c>
    </row>
    <row r="6789" spans="1:26">
      <c r="A6789">
        <v>207599994</v>
      </c>
      <c r="B6789" t="s">
        <v>7158</v>
      </c>
      <c r="C6789" t="s">
        <v>3597</v>
      </c>
      <c r="D6789" t="s">
        <v>3685</v>
      </c>
      <c r="E6789" t="s">
        <v>3693</v>
      </c>
      <c r="F6789" t="s">
        <v>3600</v>
      </c>
      <c r="G6789">
        <v>207599994</v>
      </c>
      <c r="I6789" t="s">
        <v>3601</v>
      </c>
      <c r="J6789" t="s">
        <v>7237</v>
      </c>
      <c r="L6789" t="s">
        <v>7238</v>
      </c>
      <c r="M6789">
        <v>10.7</v>
      </c>
      <c r="N6789">
        <v>18</v>
      </c>
      <c r="O6789">
        <v>10</v>
      </c>
      <c r="S6789" t="b">
        <v>0</v>
      </c>
      <c r="T6789" t="b">
        <v>0</v>
      </c>
      <c r="U6789" t="b">
        <v>0</v>
      </c>
      <c r="V6789">
        <v>25000</v>
      </c>
      <c r="W6789">
        <v>17600</v>
      </c>
      <c r="X6789">
        <v>2.5</v>
      </c>
      <c r="Y6789">
        <v>21300</v>
      </c>
      <c r="Z6789">
        <v>2.75</v>
      </c>
    </row>
    <row r="6790" spans="1:26">
      <c r="A6790">
        <v>10324705</v>
      </c>
      <c r="B6790" t="s">
        <v>7158</v>
      </c>
      <c r="C6790" t="s">
        <v>3597</v>
      </c>
      <c r="D6790" t="s">
        <v>3685</v>
      </c>
      <c r="E6790" t="s">
        <v>3686</v>
      </c>
      <c r="F6790" t="s">
        <v>3600</v>
      </c>
      <c r="G6790">
        <v>10324705</v>
      </c>
      <c r="I6790" t="s">
        <v>3601</v>
      </c>
      <c r="J6790" t="s">
        <v>7228</v>
      </c>
      <c r="L6790" t="s">
        <v>7236</v>
      </c>
      <c r="M6790">
        <v>14</v>
      </c>
      <c r="N6790">
        <v>21</v>
      </c>
      <c r="O6790">
        <v>10</v>
      </c>
      <c r="S6790" t="b">
        <v>0</v>
      </c>
      <c r="T6790" t="b">
        <v>0</v>
      </c>
      <c r="U6790" t="b">
        <v>0</v>
      </c>
      <c r="V6790">
        <v>35400</v>
      </c>
      <c r="W6790">
        <v>18200</v>
      </c>
      <c r="X6790">
        <v>2.5499999999999998</v>
      </c>
      <c r="Y6790">
        <v>28800</v>
      </c>
      <c r="Z6790">
        <v>2.27</v>
      </c>
    </row>
    <row r="6791" spans="1:26">
      <c r="A6791">
        <v>9993623</v>
      </c>
      <c r="B6791" t="s">
        <v>7158</v>
      </c>
      <c r="C6791" t="s">
        <v>3597</v>
      </c>
      <c r="D6791" t="s">
        <v>3685</v>
      </c>
      <c r="E6791" t="s">
        <v>3686</v>
      </c>
      <c r="F6791" t="s">
        <v>3600</v>
      </c>
      <c r="G6791">
        <v>9993623</v>
      </c>
      <c r="I6791" t="s">
        <v>3601</v>
      </c>
      <c r="J6791" t="s">
        <v>7166</v>
      </c>
      <c r="L6791" t="s">
        <v>7225</v>
      </c>
      <c r="M6791">
        <v>13</v>
      </c>
      <c r="N6791">
        <v>21</v>
      </c>
      <c r="O6791">
        <v>10</v>
      </c>
      <c r="S6791" t="b">
        <v>0</v>
      </c>
      <c r="T6791" t="b">
        <v>0</v>
      </c>
      <c r="U6791" t="b">
        <v>0</v>
      </c>
      <c r="V6791">
        <v>23000</v>
      </c>
      <c r="W6791">
        <v>13600</v>
      </c>
      <c r="X6791">
        <v>2.61</v>
      </c>
      <c r="Y6791">
        <v>15200</v>
      </c>
      <c r="Z6791">
        <v>2.4500000000000002</v>
      </c>
    </row>
    <row r="6792" spans="1:26">
      <c r="A6792">
        <v>8669618</v>
      </c>
      <c r="B6792" t="s">
        <v>7158</v>
      </c>
      <c r="C6792" t="s">
        <v>3597</v>
      </c>
      <c r="D6792" t="s">
        <v>3685</v>
      </c>
      <c r="E6792" t="s">
        <v>3686</v>
      </c>
      <c r="F6792" t="s">
        <v>3600</v>
      </c>
      <c r="G6792">
        <v>8669618</v>
      </c>
      <c r="I6792" t="s">
        <v>3601</v>
      </c>
      <c r="J6792" t="s">
        <v>7228</v>
      </c>
      <c r="L6792" t="s">
        <v>7185</v>
      </c>
      <c r="M6792">
        <v>13.5</v>
      </c>
      <c r="N6792">
        <v>20</v>
      </c>
      <c r="O6792">
        <v>10</v>
      </c>
      <c r="S6792" t="b">
        <v>0</v>
      </c>
      <c r="T6792" t="b">
        <v>0</v>
      </c>
      <c r="U6792" t="b">
        <v>0</v>
      </c>
      <c r="V6792">
        <v>35000</v>
      </c>
      <c r="W6792">
        <v>18200</v>
      </c>
      <c r="X6792">
        <v>2.16</v>
      </c>
      <c r="Y6792">
        <v>28800</v>
      </c>
      <c r="Z6792">
        <v>2.27</v>
      </c>
    </row>
    <row r="6793" spans="1:26">
      <c r="A6793">
        <v>8669602</v>
      </c>
      <c r="B6793" t="s">
        <v>7158</v>
      </c>
      <c r="C6793" t="s">
        <v>3597</v>
      </c>
      <c r="D6793" t="s">
        <v>3685</v>
      </c>
      <c r="E6793" t="s">
        <v>3686</v>
      </c>
      <c r="F6793" t="s">
        <v>3600</v>
      </c>
      <c r="G6793">
        <v>8669602</v>
      </c>
      <c r="I6793" t="s">
        <v>3601</v>
      </c>
      <c r="J6793" t="s">
        <v>7228</v>
      </c>
      <c r="L6793" t="s">
        <v>7186</v>
      </c>
      <c r="M6793">
        <v>13.5</v>
      </c>
      <c r="N6793">
        <v>20</v>
      </c>
      <c r="O6793">
        <v>10</v>
      </c>
      <c r="S6793" t="b">
        <v>0</v>
      </c>
      <c r="T6793" t="b">
        <v>0</v>
      </c>
      <c r="U6793" t="b">
        <v>0</v>
      </c>
      <c r="V6793">
        <v>35200</v>
      </c>
      <c r="W6793">
        <v>18200</v>
      </c>
      <c r="X6793">
        <v>2.12</v>
      </c>
      <c r="Y6793">
        <v>28800</v>
      </c>
      <c r="Z6793">
        <v>2.27</v>
      </c>
    </row>
    <row r="6794" spans="1:26">
      <c r="A6794">
        <v>8669617</v>
      </c>
      <c r="B6794" t="s">
        <v>7158</v>
      </c>
      <c r="C6794" t="s">
        <v>3597</v>
      </c>
      <c r="D6794" t="s">
        <v>3685</v>
      </c>
      <c r="E6794" t="s">
        <v>3686</v>
      </c>
      <c r="F6794" t="s">
        <v>3600</v>
      </c>
      <c r="G6794">
        <v>8669617</v>
      </c>
      <c r="I6794" t="s">
        <v>3601</v>
      </c>
      <c r="J6794" t="s">
        <v>7228</v>
      </c>
      <c r="L6794" t="s">
        <v>7191</v>
      </c>
      <c r="M6794">
        <v>13.5</v>
      </c>
      <c r="N6794">
        <v>20</v>
      </c>
      <c r="O6794">
        <v>10</v>
      </c>
      <c r="S6794" t="b">
        <v>0</v>
      </c>
      <c r="T6794" t="b">
        <v>0</v>
      </c>
      <c r="U6794" t="b">
        <v>0</v>
      </c>
      <c r="V6794">
        <v>34800</v>
      </c>
      <c r="W6794">
        <v>18200</v>
      </c>
      <c r="X6794">
        <v>2.16</v>
      </c>
      <c r="Y6794">
        <v>28800</v>
      </c>
      <c r="Z6794">
        <v>2.27</v>
      </c>
    </row>
    <row r="6795" spans="1:26">
      <c r="A6795">
        <v>8669686</v>
      </c>
      <c r="B6795" t="s">
        <v>7158</v>
      </c>
      <c r="C6795" t="s">
        <v>3597</v>
      </c>
      <c r="D6795" t="s">
        <v>3685</v>
      </c>
      <c r="E6795" t="s">
        <v>3686</v>
      </c>
      <c r="F6795" t="s">
        <v>3600</v>
      </c>
      <c r="G6795">
        <v>8669686</v>
      </c>
      <c r="I6795" t="s">
        <v>3601</v>
      </c>
      <c r="J6795" t="s">
        <v>5554</v>
      </c>
      <c r="L6795" t="s">
        <v>7182</v>
      </c>
      <c r="M6795">
        <v>12</v>
      </c>
      <c r="N6795">
        <v>19.5</v>
      </c>
      <c r="O6795">
        <v>10</v>
      </c>
      <c r="S6795" t="b">
        <v>0</v>
      </c>
      <c r="T6795" t="b">
        <v>0</v>
      </c>
      <c r="U6795" t="b">
        <v>0</v>
      </c>
      <c r="V6795">
        <v>45000</v>
      </c>
      <c r="W6795">
        <v>34000</v>
      </c>
      <c r="X6795">
        <v>2.2999999999999998</v>
      </c>
      <c r="Y6795">
        <v>34000</v>
      </c>
      <c r="Z6795">
        <v>2.4</v>
      </c>
    </row>
    <row r="6796" spans="1:26">
      <c r="A6796">
        <v>8669931</v>
      </c>
      <c r="B6796" t="s">
        <v>7158</v>
      </c>
      <c r="C6796" t="s">
        <v>3597</v>
      </c>
      <c r="D6796" t="s">
        <v>3685</v>
      </c>
      <c r="E6796" t="s">
        <v>3686</v>
      </c>
      <c r="F6796" t="s">
        <v>3600</v>
      </c>
      <c r="G6796">
        <v>8669931</v>
      </c>
      <c r="I6796" t="s">
        <v>3601</v>
      </c>
      <c r="J6796" t="s">
        <v>5554</v>
      </c>
      <c r="L6796" t="s">
        <v>7180</v>
      </c>
      <c r="M6796">
        <v>12</v>
      </c>
      <c r="N6796">
        <v>20</v>
      </c>
      <c r="O6796">
        <v>10</v>
      </c>
      <c r="S6796" t="b">
        <v>0</v>
      </c>
      <c r="T6796" t="b">
        <v>0</v>
      </c>
      <c r="U6796" t="b">
        <v>0</v>
      </c>
      <c r="V6796">
        <v>45000</v>
      </c>
      <c r="W6796">
        <v>33400</v>
      </c>
      <c r="X6796">
        <v>2.34</v>
      </c>
      <c r="Y6796">
        <v>34000</v>
      </c>
      <c r="Z6796">
        <v>2.4</v>
      </c>
    </row>
    <row r="6797" spans="1:26">
      <c r="A6797">
        <v>8669642</v>
      </c>
      <c r="B6797" t="s">
        <v>7158</v>
      </c>
      <c r="C6797" t="s">
        <v>3597</v>
      </c>
      <c r="D6797" t="s">
        <v>3685</v>
      </c>
      <c r="E6797" t="s">
        <v>3686</v>
      </c>
      <c r="F6797" t="s">
        <v>3600</v>
      </c>
      <c r="G6797">
        <v>8669642</v>
      </c>
      <c r="I6797" t="s">
        <v>3601</v>
      </c>
      <c r="J6797" t="s">
        <v>5554</v>
      </c>
      <c r="L6797" t="s">
        <v>7181</v>
      </c>
      <c r="M6797">
        <v>12.5</v>
      </c>
      <c r="N6797">
        <v>20</v>
      </c>
      <c r="O6797">
        <v>10</v>
      </c>
      <c r="S6797" t="b">
        <v>0</v>
      </c>
      <c r="T6797" t="b">
        <v>0</v>
      </c>
      <c r="U6797" t="b">
        <v>0</v>
      </c>
      <c r="V6797">
        <v>45000</v>
      </c>
      <c r="W6797">
        <v>33400</v>
      </c>
      <c r="X6797">
        <v>2.2999999999999998</v>
      </c>
      <c r="Y6797">
        <v>34000</v>
      </c>
      <c r="Z6797">
        <v>2.4</v>
      </c>
    </row>
    <row r="6798" spans="1:26">
      <c r="A6798">
        <v>8669687</v>
      </c>
      <c r="B6798" t="s">
        <v>7158</v>
      </c>
      <c r="C6798" t="s">
        <v>3597</v>
      </c>
      <c r="D6798" t="s">
        <v>3685</v>
      </c>
      <c r="E6798" t="s">
        <v>3686</v>
      </c>
      <c r="F6798" t="s">
        <v>3600</v>
      </c>
      <c r="G6798">
        <v>8669687</v>
      </c>
      <c r="I6798" t="s">
        <v>3601</v>
      </c>
      <c r="J6798" t="s">
        <v>5554</v>
      </c>
      <c r="L6798" t="s">
        <v>7177</v>
      </c>
      <c r="M6798">
        <v>12.5</v>
      </c>
      <c r="N6798">
        <v>20</v>
      </c>
      <c r="O6798">
        <v>10</v>
      </c>
      <c r="S6798" t="b">
        <v>0</v>
      </c>
      <c r="T6798" t="b">
        <v>0</v>
      </c>
      <c r="U6798" t="b">
        <v>0</v>
      </c>
      <c r="V6798">
        <v>45000</v>
      </c>
      <c r="W6798">
        <v>34000</v>
      </c>
      <c r="X6798">
        <v>2.3199999999999998</v>
      </c>
      <c r="Y6798">
        <v>34000</v>
      </c>
      <c r="Z6798">
        <v>2.4</v>
      </c>
    </row>
    <row r="6799" spans="1:26">
      <c r="A6799">
        <v>205358207</v>
      </c>
      <c r="B6799" t="s">
        <v>7158</v>
      </c>
      <c r="C6799" t="s">
        <v>3597</v>
      </c>
      <c r="D6799" t="s">
        <v>3685</v>
      </c>
      <c r="E6799" t="s">
        <v>3686</v>
      </c>
      <c r="F6799" t="s">
        <v>3600</v>
      </c>
      <c r="G6799">
        <v>205358207</v>
      </c>
      <c r="I6799" t="s">
        <v>3601</v>
      </c>
      <c r="J6799" t="s">
        <v>7228</v>
      </c>
      <c r="L6799" t="s">
        <v>7211</v>
      </c>
      <c r="M6799">
        <v>13.5</v>
      </c>
      <c r="N6799">
        <v>20</v>
      </c>
      <c r="O6799">
        <v>10</v>
      </c>
      <c r="S6799" t="b">
        <v>0</v>
      </c>
      <c r="T6799" t="b">
        <v>0</v>
      </c>
      <c r="U6799" t="b">
        <v>0</v>
      </c>
      <c r="V6799">
        <v>35000</v>
      </c>
      <c r="W6799">
        <v>18000</v>
      </c>
      <c r="X6799">
        <v>2.42</v>
      </c>
      <c r="Y6799">
        <v>28800</v>
      </c>
      <c r="Z6799">
        <v>2.27</v>
      </c>
    </row>
    <row r="6800" spans="1:26">
      <c r="A6800">
        <v>8670115</v>
      </c>
      <c r="B6800" t="s">
        <v>7158</v>
      </c>
      <c r="C6800" t="s">
        <v>3597</v>
      </c>
      <c r="D6800" t="s">
        <v>3685</v>
      </c>
      <c r="E6800" t="s">
        <v>3686</v>
      </c>
      <c r="F6800" t="s">
        <v>3600</v>
      </c>
      <c r="G6800">
        <v>8670115</v>
      </c>
      <c r="I6800" t="s">
        <v>3601</v>
      </c>
      <c r="J6800" t="s">
        <v>5554</v>
      </c>
      <c r="L6800" t="s">
        <v>7179</v>
      </c>
      <c r="M6800">
        <v>12.5</v>
      </c>
      <c r="N6800">
        <v>20</v>
      </c>
      <c r="O6800">
        <v>10</v>
      </c>
      <c r="S6800" t="b">
        <v>0</v>
      </c>
      <c r="T6800" t="b">
        <v>0</v>
      </c>
      <c r="U6800" t="b">
        <v>0</v>
      </c>
      <c r="V6800">
        <v>45000</v>
      </c>
      <c r="W6800">
        <v>33400</v>
      </c>
      <c r="X6800">
        <v>2.36</v>
      </c>
      <c r="Y6800">
        <v>34000</v>
      </c>
      <c r="Z6800">
        <v>2.4</v>
      </c>
    </row>
    <row r="6801" spans="1:26">
      <c r="A6801">
        <v>9993626</v>
      </c>
      <c r="B6801" t="s">
        <v>7158</v>
      </c>
      <c r="C6801" t="s">
        <v>3597</v>
      </c>
      <c r="D6801" t="s">
        <v>3685</v>
      </c>
      <c r="E6801" t="s">
        <v>3686</v>
      </c>
      <c r="F6801" t="s">
        <v>3600</v>
      </c>
      <c r="G6801">
        <v>9993626</v>
      </c>
      <c r="I6801" t="s">
        <v>3601</v>
      </c>
      <c r="J6801" t="s">
        <v>5554</v>
      </c>
      <c r="L6801" t="s">
        <v>7229</v>
      </c>
      <c r="M6801">
        <v>12.5</v>
      </c>
      <c r="N6801">
        <v>20</v>
      </c>
      <c r="O6801">
        <v>10</v>
      </c>
      <c r="S6801" t="b">
        <v>0</v>
      </c>
      <c r="T6801" t="b">
        <v>0</v>
      </c>
      <c r="U6801" t="b">
        <v>0</v>
      </c>
      <c r="V6801">
        <v>45500</v>
      </c>
      <c r="W6801">
        <v>28600</v>
      </c>
      <c r="X6801">
        <v>2.68</v>
      </c>
      <c r="Y6801">
        <v>34000</v>
      </c>
      <c r="Z6801">
        <v>2.4</v>
      </c>
    </row>
    <row r="6802" spans="1:26">
      <c r="A6802">
        <v>205358193</v>
      </c>
      <c r="B6802" t="s">
        <v>7158</v>
      </c>
      <c r="C6802" t="s">
        <v>3597</v>
      </c>
      <c r="D6802" t="s">
        <v>3685</v>
      </c>
      <c r="E6802" t="s">
        <v>3686</v>
      </c>
      <c r="F6802" t="s">
        <v>3600</v>
      </c>
      <c r="G6802">
        <v>205358193</v>
      </c>
      <c r="I6802" t="s">
        <v>3601</v>
      </c>
      <c r="J6802" t="s">
        <v>7166</v>
      </c>
      <c r="L6802" t="s">
        <v>7219</v>
      </c>
      <c r="M6802">
        <v>13</v>
      </c>
      <c r="N6802">
        <v>21</v>
      </c>
      <c r="O6802">
        <v>10</v>
      </c>
      <c r="S6802" t="b">
        <v>0</v>
      </c>
      <c r="T6802" t="b">
        <v>0</v>
      </c>
      <c r="U6802" t="b">
        <v>0</v>
      </c>
      <c r="V6802">
        <v>23800</v>
      </c>
      <c r="W6802">
        <v>13000</v>
      </c>
      <c r="X6802">
        <v>2.61</v>
      </c>
      <c r="Y6802">
        <v>15200</v>
      </c>
      <c r="Z6802">
        <v>2.4500000000000002</v>
      </c>
    </row>
    <row r="6803" spans="1:26">
      <c r="A6803">
        <v>205358194</v>
      </c>
      <c r="B6803" t="s">
        <v>7158</v>
      </c>
      <c r="C6803" t="s">
        <v>3597</v>
      </c>
      <c r="D6803" t="s">
        <v>3685</v>
      </c>
      <c r="E6803" t="s">
        <v>3686</v>
      </c>
      <c r="F6803" t="s">
        <v>3600</v>
      </c>
      <c r="G6803">
        <v>205358194</v>
      </c>
      <c r="I6803" t="s">
        <v>3601</v>
      </c>
      <c r="J6803" t="s">
        <v>7166</v>
      </c>
      <c r="L6803" t="s">
        <v>7226</v>
      </c>
      <c r="M6803">
        <v>13</v>
      </c>
      <c r="N6803">
        <v>20</v>
      </c>
      <c r="O6803">
        <v>10</v>
      </c>
      <c r="S6803" t="b">
        <v>0</v>
      </c>
      <c r="T6803" t="b">
        <v>0</v>
      </c>
      <c r="U6803" t="b">
        <v>0</v>
      </c>
      <c r="V6803">
        <v>23200</v>
      </c>
      <c r="W6803">
        <v>13000</v>
      </c>
      <c r="X6803">
        <v>2.57</v>
      </c>
      <c r="Y6803">
        <v>15200</v>
      </c>
      <c r="Z6803">
        <v>2.4500000000000002</v>
      </c>
    </row>
    <row r="6804" spans="1:26">
      <c r="A6804">
        <v>205358195</v>
      </c>
      <c r="B6804" t="s">
        <v>7158</v>
      </c>
      <c r="C6804" t="s">
        <v>3597</v>
      </c>
      <c r="D6804" t="s">
        <v>3685</v>
      </c>
      <c r="E6804" t="s">
        <v>3686</v>
      </c>
      <c r="F6804" t="s">
        <v>3600</v>
      </c>
      <c r="G6804">
        <v>205358195</v>
      </c>
      <c r="I6804" t="s">
        <v>3601</v>
      </c>
      <c r="J6804" t="s">
        <v>7166</v>
      </c>
      <c r="L6804" t="s">
        <v>7214</v>
      </c>
      <c r="M6804">
        <v>13</v>
      </c>
      <c r="N6804">
        <v>21</v>
      </c>
      <c r="O6804">
        <v>10</v>
      </c>
      <c r="S6804" t="b">
        <v>0</v>
      </c>
      <c r="T6804" t="b">
        <v>0</v>
      </c>
      <c r="U6804" t="b">
        <v>0</v>
      </c>
      <c r="V6804">
        <v>23800</v>
      </c>
      <c r="W6804">
        <v>13000</v>
      </c>
      <c r="X6804">
        <v>2.63</v>
      </c>
      <c r="Y6804">
        <v>15200</v>
      </c>
      <c r="Z6804">
        <v>2.4500000000000002</v>
      </c>
    </row>
    <row r="6805" spans="1:26">
      <c r="A6805">
        <v>205358197</v>
      </c>
      <c r="B6805" t="s">
        <v>7158</v>
      </c>
      <c r="C6805" t="s">
        <v>3597</v>
      </c>
      <c r="D6805" t="s">
        <v>3685</v>
      </c>
      <c r="E6805" t="s">
        <v>3686</v>
      </c>
      <c r="F6805" t="s">
        <v>3600</v>
      </c>
      <c r="G6805">
        <v>205358197</v>
      </c>
      <c r="I6805" t="s">
        <v>3601</v>
      </c>
      <c r="J6805" t="s">
        <v>7166</v>
      </c>
      <c r="L6805" t="s">
        <v>7218</v>
      </c>
      <c r="M6805">
        <v>13</v>
      </c>
      <c r="N6805">
        <v>21</v>
      </c>
      <c r="O6805">
        <v>10</v>
      </c>
      <c r="S6805" t="b">
        <v>0</v>
      </c>
      <c r="T6805" t="b">
        <v>0</v>
      </c>
      <c r="U6805" t="b">
        <v>0</v>
      </c>
      <c r="V6805">
        <v>23400</v>
      </c>
      <c r="W6805">
        <v>13000</v>
      </c>
      <c r="X6805">
        <v>2.57</v>
      </c>
      <c r="Y6805">
        <v>15200</v>
      </c>
      <c r="Z6805">
        <v>2.4500000000000002</v>
      </c>
    </row>
    <row r="6806" spans="1:26">
      <c r="A6806">
        <v>205358199</v>
      </c>
      <c r="B6806" t="s">
        <v>7158</v>
      </c>
      <c r="C6806" t="s">
        <v>3597</v>
      </c>
      <c r="D6806" t="s">
        <v>3685</v>
      </c>
      <c r="E6806" t="s">
        <v>3686</v>
      </c>
      <c r="F6806" t="s">
        <v>3600</v>
      </c>
      <c r="G6806">
        <v>205358199</v>
      </c>
      <c r="I6806" t="s">
        <v>3601</v>
      </c>
      <c r="J6806" t="s">
        <v>7228</v>
      </c>
      <c r="L6806" t="s">
        <v>7219</v>
      </c>
      <c r="M6806">
        <v>13.5</v>
      </c>
      <c r="N6806">
        <v>20</v>
      </c>
      <c r="O6806">
        <v>10</v>
      </c>
      <c r="S6806" t="b">
        <v>0</v>
      </c>
      <c r="T6806" t="b">
        <v>0</v>
      </c>
      <c r="U6806" t="b">
        <v>0</v>
      </c>
      <c r="V6806">
        <v>34800</v>
      </c>
      <c r="W6806">
        <v>18000</v>
      </c>
      <c r="X6806">
        <v>2.42</v>
      </c>
      <c r="Y6806">
        <v>28800</v>
      </c>
      <c r="Z6806">
        <v>2.27</v>
      </c>
    </row>
    <row r="6807" spans="1:26">
      <c r="A6807">
        <v>205358198</v>
      </c>
      <c r="B6807" t="s">
        <v>7158</v>
      </c>
      <c r="C6807" t="s">
        <v>3597</v>
      </c>
      <c r="D6807" t="s">
        <v>3685</v>
      </c>
      <c r="E6807" t="s">
        <v>3686</v>
      </c>
      <c r="F6807" t="s">
        <v>3600</v>
      </c>
      <c r="G6807">
        <v>205358198</v>
      </c>
      <c r="I6807" t="s">
        <v>3601</v>
      </c>
      <c r="J6807" t="s">
        <v>7166</v>
      </c>
      <c r="L6807" t="s">
        <v>7213</v>
      </c>
      <c r="M6807">
        <v>13</v>
      </c>
      <c r="N6807">
        <v>21</v>
      </c>
      <c r="O6807">
        <v>10</v>
      </c>
      <c r="S6807" t="b">
        <v>0</v>
      </c>
      <c r="T6807" t="b">
        <v>0</v>
      </c>
      <c r="U6807" t="b">
        <v>0</v>
      </c>
      <c r="V6807">
        <v>23400</v>
      </c>
      <c r="W6807">
        <v>13000</v>
      </c>
      <c r="X6807">
        <v>2.61</v>
      </c>
      <c r="Y6807">
        <v>15200</v>
      </c>
      <c r="Z6807">
        <v>2.4500000000000002</v>
      </c>
    </row>
    <row r="6808" spans="1:26">
      <c r="A6808">
        <v>205358196</v>
      </c>
      <c r="B6808" t="s">
        <v>7158</v>
      </c>
      <c r="C6808" t="s">
        <v>3597</v>
      </c>
      <c r="D6808" t="s">
        <v>3685</v>
      </c>
      <c r="E6808" t="s">
        <v>3686</v>
      </c>
      <c r="F6808" t="s">
        <v>3600</v>
      </c>
      <c r="G6808">
        <v>205358196</v>
      </c>
      <c r="I6808" t="s">
        <v>3601</v>
      </c>
      <c r="J6808" t="s">
        <v>7166</v>
      </c>
      <c r="L6808" t="s">
        <v>7224</v>
      </c>
      <c r="M6808">
        <v>13</v>
      </c>
      <c r="N6808">
        <v>21</v>
      </c>
      <c r="O6808">
        <v>10</v>
      </c>
      <c r="S6808" t="b">
        <v>0</v>
      </c>
      <c r="T6808" t="b">
        <v>0</v>
      </c>
      <c r="U6808" t="b">
        <v>0</v>
      </c>
      <c r="V6808">
        <v>23400</v>
      </c>
      <c r="W6808">
        <v>13000</v>
      </c>
      <c r="X6808">
        <v>2.61</v>
      </c>
      <c r="Y6808">
        <v>15200</v>
      </c>
      <c r="Z6808">
        <v>2.4500000000000002</v>
      </c>
    </row>
    <row r="6809" spans="1:26">
      <c r="A6809">
        <v>205358200</v>
      </c>
      <c r="B6809" t="s">
        <v>7158</v>
      </c>
      <c r="C6809" t="s">
        <v>3597</v>
      </c>
      <c r="D6809" t="s">
        <v>3685</v>
      </c>
      <c r="E6809" t="s">
        <v>3686</v>
      </c>
      <c r="F6809" t="s">
        <v>3600</v>
      </c>
      <c r="G6809">
        <v>205358200</v>
      </c>
      <c r="I6809" t="s">
        <v>3601</v>
      </c>
      <c r="J6809" t="s">
        <v>7228</v>
      </c>
      <c r="L6809" t="s">
        <v>7218</v>
      </c>
      <c r="M6809">
        <v>13</v>
      </c>
      <c r="N6809">
        <v>20</v>
      </c>
      <c r="O6809">
        <v>10</v>
      </c>
      <c r="S6809" t="b">
        <v>0</v>
      </c>
      <c r="T6809" t="b">
        <v>0</v>
      </c>
      <c r="U6809" t="b">
        <v>0</v>
      </c>
      <c r="V6809">
        <v>34600</v>
      </c>
      <c r="W6809">
        <v>18000</v>
      </c>
      <c r="X6809">
        <v>2.4</v>
      </c>
      <c r="Y6809">
        <v>28800</v>
      </c>
      <c r="Z6809">
        <v>2.27</v>
      </c>
    </row>
    <row r="6810" spans="1:26">
      <c r="A6810">
        <v>205358202</v>
      </c>
      <c r="B6810" t="s">
        <v>7158</v>
      </c>
      <c r="C6810" t="s">
        <v>3597</v>
      </c>
      <c r="D6810" t="s">
        <v>3685</v>
      </c>
      <c r="E6810" t="s">
        <v>3686</v>
      </c>
      <c r="F6810" t="s">
        <v>3600</v>
      </c>
      <c r="G6810">
        <v>205358202</v>
      </c>
      <c r="I6810" t="s">
        <v>3601</v>
      </c>
      <c r="J6810" t="s">
        <v>7228</v>
      </c>
      <c r="L6810" t="s">
        <v>7213</v>
      </c>
      <c r="M6810">
        <v>13</v>
      </c>
      <c r="N6810">
        <v>20</v>
      </c>
      <c r="O6810">
        <v>10</v>
      </c>
      <c r="S6810" t="b">
        <v>0</v>
      </c>
      <c r="T6810" t="b">
        <v>0</v>
      </c>
      <c r="U6810" t="b">
        <v>0</v>
      </c>
      <c r="V6810">
        <v>34800</v>
      </c>
      <c r="W6810">
        <v>18000</v>
      </c>
      <c r="X6810">
        <v>2.4</v>
      </c>
      <c r="Y6810">
        <v>28800</v>
      </c>
      <c r="Z6810">
        <v>2.27</v>
      </c>
    </row>
    <row r="6811" spans="1:26">
      <c r="A6811">
        <v>205358204</v>
      </c>
      <c r="B6811" t="s">
        <v>7158</v>
      </c>
      <c r="C6811" t="s">
        <v>3597</v>
      </c>
      <c r="D6811" t="s">
        <v>3685</v>
      </c>
      <c r="E6811" t="s">
        <v>3686</v>
      </c>
      <c r="F6811" t="s">
        <v>3600</v>
      </c>
      <c r="G6811">
        <v>205358204</v>
      </c>
      <c r="I6811" t="s">
        <v>3601</v>
      </c>
      <c r="J6811" t="s">
        <v>7228</v>
      </c>
      <c r="L6811" t="s">
        <v>7222</v>
      </c>
      <c r="M6811">
        <v>13.5</v>
      </c>
      <c r="N6811">
        <v>20</v>
      </c>
      <c r="O6811">
        <v>10</v>
      </c>
      <c r="S6811" t="b">
        <v>0</v>
      </c>
      <c r="T6811" t="b">
        <v>0</v>
      </c>
      <c r="U6811" t="b">
        <v>0</v>
      </c>
      <c r="V6811">
        <v>34800</v>
      </c>
      <c r="W6811">
        <v>18200</v>
      </c>
      <c r="X6811">
        <v>2.42</v>
      </c>
      <c r="Y6811">
        <v>28800</v>
      </c>
      <c r="Z6811">
        <v>2.27</v>
      </c>
    </row>
    <row r="6812" spans="1:26">
      <c r="A6812">
        <v>205358201</v>
      </c>
      <c r="B6812" t="s">
        <v>7158</v>
      </c>
      <c r="C6812" t="s">
        <v>3597</v>
      </c>
      <c r="D6812" t="s">
        <v>3685</v>
      </c>
      <c r="E6812" t="s">
        <v>3686</v>
      </c>
      <c r="F6812" t="s">
        <v>3600</v>
      </c>
      <c r="G6812">
        <v>205358201</v>
      </c>
      <c r="I6812" t="s">
        <v>3601</v>
      </c>
      <c r="J6812" t="s">
        <v>7228</v>
      </c>
      <c r="L6812" t="s">
        <v>7214</v>
      </c>
      <c r="M6812">
        <v>13.5</v>
      </c>
      <c r="N6812">
        <v>20</v>
      </c>
      <c r="O6812">
        <v>10</v>
      </c>
      <c r="S6812" t="b">
        <v>0</v>
      </c>
      <c r="T6812" t="b">
        <v>0</v>
      </c>
      <c r="U6812" t="b">
        <v>0</v>
      </c>
      <c r="V6812">
        <v>35200</v>
      </c>
      <c r="W6812">
        <v>18200</v>
      </c>
      <c r="X6812">
        <v>2.42</v>
      </c>
      <c r="Y6812">
        <v>28800</v>
      </c>
      <c r="Z6812">
        <v>2.27</v>
      </c>
    </row>
    <row r="6813" spans="1:26">
      <c r="A6813">
        <v>205358203</v>
      </c>
      <c r="B6813" t="s">
        <v>7158</v>
      </c>
      <c r="C6813" t="s">
        <v>3597</v>
      </c>
      <c r="D6813" t="s">
        <v>3685</v>
      </c>
      <c r="E6813" t="s">
        <v>3686</v>
      </c>
      <c r="F6813" t="s">
        <v>3600</v>
      </c>
      <c r="G6813">
        <v>205358203</v>
      </c>
      <c r="I6813" t="s">
        <v>3601</v>
      </c>
      <c r="J6813" t="s">
        <v>7228</v>
      </c>
      <c r="L6813" t="s">
        <v>7220</v>
      </c>
      <c r="M6813">
        <v>13.5</v>
      </c>
      <c r="N6813">
        <v>20</v>
      </c>
      <c r="O6813">
        <v>10</v>
      </c>
      <c r="S6813" t="b">
        <v>0</v>
      </c>
      <c r="T6813" t="b">
        <v>0</v>
      </c>
      <c r="U6813" t="b">
        <v>0</v>
      </c>
      <c r="V6813">
        <v>35000</v>
      </c>
      <c r="W6813">
        <v>18200</v>
      </c>
      <c r="X6813">
        <v>2.42</v>
      </c>
      <c r="Y6813">
        <v>28800</v>
      </c>
      <c r="Z6813">
        <v>2.27</v>
      </c>
    </row>
    <row r="6814" spans="1:26">
      <c r="A6814">
        <v>205358205</v>
      </c>
      <c r="B6814" t="s">
        <v>7158</v>
      </c>
      <c r="C6814" t="s">
        <v>3597</v>
      </c>
      <c r="D6814" t="s">
        <v>3685</v>
      </c>
      <c r="E6814" t="s">
        <v>3686</v>
      </c>
      <c r="F6814" t="s">
        <v>3600</v>
      </c>
      <c r="G6814">
        <v>205358205</v>
      </c>
      <c r="I6814" t="s">
        <v>3601</v>
      </c>
      <c r="J6814" t="s">
        <v>7228</v>
      </c>
      <c r="L6814" t="s">
        <v>7217</v>
      </c>
      <c r="M6814">
        <v>13.5</v>
      </c>
      <c r="N6814">
        <v>20</v>
      </c>
      <c r="O6814">
        <v>10</v>
      </c>
      <c r="S6814" t="b">
        <v>0</v>
      </c>
      <c r="T6814" t="b">
        <v>0</v>
      </c>
      <c r="U6814" t="b">
        <v>0</v>
      </c>
      <c r="V6814">
        <v>34800</v>
      </c>
      <c r="W6814">
        <v>18200</v>
      </c>
      <c r="X6814">
        <v>2.44</v>
      </c>
      <c r="Y6814">
        <v>28800</v>
      </c>
      <c r="Z6814">
        <v>2.27</v>
      </c>
    </row>
    <row r="6815" spans="1:26">
      <c r="A6815">
        <v>205358211</v>
      </c>
      <c r="B6815" t="s">
        <v>7158</v>
      </c>
      <c r="C6815" t="s">
        <v>3597</v>
      </c>
      <c r="D6815" t="s">
        <v>3685</v>
      </c>
      <c r="E6815" t="s">
        <v>3686</v>
      </c>
      <c r="F6815" t="s">
        <v>3600</v>
      </c>
      <c r="G6815">
        <v>205358211</v>
      </c>
      <c r="I6815" t="s">
        <v>3601</v>
      </c>
      <c r="J6815" t="s">
        <v>5554</v>
      </c>
      <c r="L6815" t="s">
        <v>7206</v>
      </c>
      <c r="M6815">
        <v>12</v>
      </c>
      <c r="N6815">
        <v>19.5</v>
      </c>
      <c r="O6815">
        <v>10</v>
      </c>
      <c r="S6815" t="b">
        <v>0</v>
      </c>
      <c r="T6815" t="b">
        <v>0</v>
      </c>
      <c r="U6815" t="b">
        <v>0</v>
      </c>
      <c r="V6815">
        <v>44500</v>
      </c>
      <c r="W6815">
        <v>26600</v>
      </c>
      <c r="X6815">
        <v>2.76</v>
      </c>
      <c r="Y6815">
        <v>34000</v>
      </c>
      <c r="Z6815">
        <v>2.4</v>
      </c>
    </row>
    <row r="6816" spans="1:26">
      <c r="A6816">
        <v>205358206</v>
      </c>
      <c r="B6816" t="s">
        <v>7158</v>
      </c>
      <c r="C6816" t="s">
        <v>3597</v>
      </c>
      <c r="D6816" t="s">
        <v>3685</v>
      </c>
      <c r="E6816" t="s">
        <v>3686</v>
      </c>
      <c r="F6816" t="s">
        <v>3600</v>
      </c>
      <c r="G6816">
        <v>205358206</v>
      </c>
      <c r="I6816" t="s">
        <v>3601</v>
      </c>
      <c r="J6816" t="s">
        <v>7228</v>
      </c>
      <c r="L6816" t="s">
        <v>7216</v>
      </c>
      <c r="M6816">
        <v>13.5</v>
      </c>
      <c r="N6816">
        <v>20</v>
      </c>
      <c r="O6816">
        <v>10</v>
      </c>
      <c r="S6816" t="b">
        <v>0</v>
      </c>
      <c r="T6816" t="b">
        <v>0</v>
      </c>
      <c r="U6816" t="b">
        <v>0</v>
      </c>
      <c r="V6816">
        <v>34600</v>
      </c>
      <c r="W6816">
        <v>18000</v>
      </c>
      <c r="X6816">
        <v>2.42</v>
      </c>
      <c r="Y6816">
        <v>28800</v>
      </c>
      <c r="Z6816">
        <v>2.27</v>
      </c>
    </row>
    <row r="6817" spans="1:26">
      <c r="A6817">
        <v>205358208</v>
      </c>
      <c r="B6817" t="s">
        <v>7158</v>
      </c>
      <c r="C6817" t="s">
        <v>3597</v>
      </c>
      <c r="D6817" t="s">
        <v>3685</v>
      </c>
      <c r="E6817" t="s">
        <v>3686</v>
      </c>
      <c r="F6817" t="s">
        <v>3600</v>
      </c>
      <c r="G6817">
        <v>205358208</v>
      </c>
      <c r="I6817" t="s">
        <v>3601</v>
      </c>
      <c r="J6817" t="s">
        <v>7228</v>
      </c>
      <c r="L6817" t="s">
        <v>7212</v>
      </c>
      <c r="M6817">
        <v>13.5</v>
      </c>
      <c r="N6817">
        <v>20</v>
      </c>
      <c r="O6817">
        <v>10</v>
      </c>
      <c r="S6817" t="b">
        <v>0</v>
      </c>
      <c r="T6817" t="b">
        <v>0</v>
      </c>
      <c r="U6817" t="b">
        <v>0</v>
      </c>
      <c r="V6817">
        <v>35200</v>
      </c>
      <c r="W6817">
        <v>18200</v>
      </c>
      <c r="X6817">
        <v>2.44</v>
      </c>
      <c r="Y6817">
        <v>28800</v>
      </c>
      <c r="Z6817">
        <v>2.27</v>
      </c>
    </row>
    <row r="6818" spans="1:26">
      <c r="A6818">
        <v>205358209</v>
      </c>
      <c r="B6818" t="s">
        <v>7158</v>
      </c>
      <c r="C6818" t="s">
        <v>3597</v>
      </c>
      <c r="D6818" t="s">
        <v>3685</v>
      </c>
      <c r="E6818" t="s">
        <v>3686</v>
      </c>
      <c r="F6818" t="s">
        <v>3600</v>
      </c>
      <c r="G6818">
        <v>205358209</v>
      </c>
      <c r="I6818" t="s">
        <v>3601</v>
      </c>
      <c r="J6818" t="s">
        <v>7228</v>
      </c>
      <c r="L6818" t="s">
        <v>7210</v>
      </c>
      <c r="M6818">
        <v>13.5</v>
      </c>
      <c r="N6818">
        <v>20</v>
      </c>
      <c r="O6818">
        <v>10</v>
      </c>
      <c r="S6818" t="b">
        <v>0</v>
      </c>
      <c r="T6818" t="b">
        <v>0</v>
      </c>
      <c r="U6818" t="b">
        <v>0</v>
      </c>
      <c r="V6818">
        <v>35000</v>
      </c>
      <c r="W6818">
        <v>18200</v>
      </c>
      <c r="X6818">
        <v>2.44</v>
      </c>
      <c r="Y6818">
        <v>28800</v>
      </c>
      <c r="Z6818">
        <v>2.27</v>
      </c>
    </row>
    <row r="6819" spans="1:26">
      <c r="A6819">
        <v>205358210</v>
      </c>
      <c r="B6819" t="s">
        <v>7158</v>
      </c>
      <c r="C6819" t="s">
        <v>3597</v>
      </c>
      <c r="D6819" t="s">
        <v>3685</v>
      </c>
      <c r="E6819" t="s">
        <v>3686</v>
      </c>
      <c r="F6819" t="s">
        <v>3600</v>
      </c>
      <c r="G6819">
        <v>205358210</v>
      </c>
      <c r="I6819" t="s">
        <v>3601</v>
      </c>
      <c r="J6819" t="s">
        <v>7228</v>
      </c>
      <c r="L6819" t="s">
        <v>7215</v>
      </c>
      <c r="M6819">
        <v>14</v>
      </c>
      <c r="N6819">
        <v>21</v>
      </c>
      <c r="O6819">
        <v>10</v>
      </c>
      <c r="S6819" t="b">
        <v>0</v>
      </c>
      <c r="T6819" t="b">
        <v>0</v>
      </c>
      <c r="U6819" t="b">
        <v>0</v>
      </c>
      <c r="V6819">
        <v>35400</v>
      </c>
      <c r="W6819">
        <v>18200</v>
      </c>
      <c r="X6819">
        <v>2.46</v>
      </c>
      <c r="Y6819">
        <v>28800</v>
      </c>
      <c r="Z6819">
        <v>2.27</v>
      </c>
    </row>
    <row r="6820" spans="1:26">
      <c r="A6820">
        <v>205358216</v>
      </c>
      <c r="B6820" t="s">
        <v>7158</v>
      </c>
      <c r="C6820" t="s">
        <v>3597</v>
      </c>
      <c r="D6820" t="s">
        <v>3685</v>
      </c>
      <c r="E6820" t="s">
        <v>3686</v>
      </c>
      <c r="F6820" t="s">
        <v>3600</v>
      </c>
      <c r="G6820">
        <v>205358216</v>
      </c>
      <c r="I6820" t="s">
        <v>3601</v>
      </c>
      <c r="J6820" t="s">
        <v>5554</v>
      </c>
      <c r="L6820" t="s">
        <v>7202</v>
      </c>
      <c r="M6820">
        <v>12.5</v>
      </c>
      <c r="N6820">
        <v>20</v>
      </c>
      <c r="O6820">
        <v>10</v>
      </c>
      <c r="S6820" t="b">
        <v>0</v>
      </c>
      <c r="T6820" t="b">
        <v>0</v>
      </c>
      <c r="U6820" t="b">
        <v>0</v>
      </c>
      <c r="V6820">
        <v>45000</v>
      </c>
      <c r="W6820">
        <v>26600</v>
      </c>
      <c r="X6820">
        <v>2.8</v>
      </c>
      <c r="Y6820">
        <v>34000</v>
      </c>
      <c r="Z6820">
        <v>2.4</v>
      </c>
    </row>
    <row r="6821" spans="1:26">
      <c r="A6821">
        <v>205358213</v>
      </c>
      <c r="B6821" t="s">
        <v>7158</v>
      </c>
      <c r="C6821" t="s">
        <v>3597</v>
      </c>
      <c r="D6821" t="s">
        <v>3685</v>
      </c>
      <c r="E6821" t="s">
        <v>3686</v>
      </c>
      <c r="F6821" t="s">
        <v>3600</v>
      </c>
      <c r="G6821">
        <v>205358213</v>
      </c>
      <c r="I6821" t="s">
        <v>3601</v>
      </c>
      <c r="J6821" t="s">
        <v>5554</v>
      </c>
      <c r="L6821" t="s">
        <v>7204</v>
      </c>
      <c r="M6821">
        <v>12</v>
      </c>
      <c r="N6821">
        <v>19.5</v>
      </c>
      <c r="O6821">
        <v>10</v>
      </c>
      <c r="S6821" t="b">
        <v>0</v>
      </c>
      <c r="T6821" t="b">
        <v>0</v>
      </c>
      <c r="U6821" t="b">
        <v>0</v>
      </c>
      <c r="V6821">
        <v>45000</v>
      </c>
      <c r="W6821">
        <v>26600</v>
      </c>
      <c r="X6821">
        <v>2.76</v>
      </c>
      <c r="Y6821">
        <v>34000</v>
      </c>
      <c r="Z6821">
        <v>2.4</v>
      </c>
    </row>
    <row r="6822" spans="1:26">
      <c r="A6822">
        <v>205358215</v>
      </c>
      <c r="B6822" t="s">
        <v>7158</v>
      </c>
      <c r="C6822" t="s">
        <v>3597</v>
      </c>
      <c r="D6822" t="s">
        <v>3685</v>
      </c>
      <c r="E6822" t="s">
        <v>3686</v>
      </c>
      <c r="F6822" t="s">
        <v>3600</v>
      </c>
      <c r="G6822">
        <v>205358215</v>
      </c>
      <c r="I6822" t="s">
        <v>3601</v>
      </c>
      <c r="J6822" t="s">
        <v>5554</v>
      </c>
      <c r="L6822" t="s">
        <v>7205</v>
      </c>
      <c r="M6822">
        <v>12.5</v>
      </c>
      <c r="N6822">
        <v>20</v>
      </c>
      <c r="O6822">
        <v>10</v>
      </c>
      <c r="S6822" t="b">
        <v>0</v>
      </c>
      <c r="T6822" t="b">
        <v>0</v>
      </c>
      <c r="U6822" t="b">
        <v>0</v>
      </c>
      <c r="V6822">
        <v>45000</v>
      </c>
      <c r="W6822">
        <v>26600</v>
      </c>
      <c r="X6822">
        <v>2.8</v>
      </c>
      <c r="Y6822">
        <v>34000</v>
      </c>
      <c r="Z6822">
        <v>2.4</v>
      </c>
    </row>
    <row r="6823" spans="1:26">
      <c r="A6823">
        <v>205358217</v>
      </c>
      <c r="B6823" t="s">
        <v>7158</v>
      </c>
      <c r="C6823" t="s">
        <v>3597</v>
      </c>
      <c r="D6823" t="s">
        <v>3685</v>
      </c>
      <c r="E6823" t="s">
        <v>3686</v>
      </c>
      <c r="F6823" t="s">
        <v>3600</v>
      </c>
      <c r="G6823">
        <v>205358217</v>
      </c>
      <c r="I6823" t="s">
        <v>3601</v>
      </c>
      <c r="J6823" t="s">
        <v>5554</v>
      </c>
      <c r="L6823" t="s">
        <v>7203</v>
      </c>
      <c r="M6823">
        <v>12.5</v>
      </c>
      <c r="N6823">
        <v>20</v>
      </c>
      <c r="O6823">
        <v>10</v>
      </c>
      <c r="S6823" t="b">
        <v>0</v>
      </c>
      <c r="T6823" t="b">
        <v>0</v>
      </c>
      <c r="U6823" t="b">
        <v>0</v>
      </c>
      <c r="V6823">
        <v>45000</v>
      </c>
      <c r="W6823">
        <v>26600</v>
      </c>
      <c r="X6823">
        <v>2.85</v>
      </c>
      <c r="Y6823">
        <v>34000</v>
      </c>
      <c r="Z6823">
        <v>2.4</v>
      </c>
    </row>
    <row r="6824" spans="1:26">
      <c r="A6824">
        <v>205358212</v>
      </c>
      <c r="B6824" t="s">
        <v>7158</v>
      </c>
      <c r="C6824" t="s">
        <v>3597</v>
      </c>
      <c r="D6824" t="s">
        <v>3685</v>
      </c>
      <c r="E6824" t="s">
        <v>3686</v>
      </c>
      <c r="F6824" t="s">
        <v>3600</v>
      </c>
      <c r="G6824">
        <v>205358212</v>
      </c>
      <c r="I6824" t="s">
        <v>3601</v>
      </c>
      <c r="J6824" t="s">
        <v>5554</v>
      </c>
      <c r="L6824" t="s">
        <v>7201</v>
      </c>
      <c r="M6824">
        <v>12.5</v>
      </c>
      <c r="N6824">
        <v>20</v>
      </c>
      <c r="O6824">
        <v>10</v>
      </c>
      <c r="S6824" t="b">
        <v>0</v>
      </c>
      <c r="T6824" t="b">
        <v>0</v>
      </c>
      <c r="U6824" t="b">
        <v>0</v>
      </c>
      <c r="V6824">
        <v>46500</v>
      </c>
      <c r="W6824">
        <v>26800</v>
      </c>
      <c r="X6824">
        <v>2.81</v>
      </c>
      <c r="Y6824">
        <v>34000</v>
      </c>
      <c r="Z6824">
        <v>2.4</v>
      </c>
    </row>
    <row r="6825" spans="1:26">
      <c r="A6825">
        <v>205358214</v>
      </c>
      <c r="B6825" t="s">
        <v>7158</v>
      </c>
      <c r="C6825" t="s">
        <v>3597</v>
      </c>
      <c r="D6825" t="s">
        <v>3685</v>
      </c>
      <c r="E6825" t="s">
        <v>3686</v>
      </c>
      <c r="F6825" t="s">
        <v>3600</v>
      </c>
      <c r="G6825">
        <v>205358214</v>
      </c>
      <c r="I6825" t="s">
        <v>3601</v>
      </c>
      <c r="J6825" t="s">
        <v>5554</v>
      </c>
      <c r="L6825" t="s">
        <v>7207</v>
      </c>
      <c r="M6825">
        <v>12</v>
      </c>
      <c r="N6825">
        <v>20</v>
      </c>
      <c r="O6825">
        <v>10</v>
      </c>
      <c r="S6825" t="b">
        <v>0</v>
      </c>
      <c r="T6825" t="b">
        <v>0</v>
      </c>
      <c r="U6825" t="b">
        <v>0</v>
      </c>
      <c r="V6825">
        <v>45000</v>
      </c>
      <c r="W6825">
        <v>26600</v>
      </c>
      <c r="X6825">
        <v>2.8</v>
      </c>
      <c r="Y6825">
        <v>34000</v>
      </c>
      <c r="Z6825">
        <v>2.4</v>
      </c>
    </row>
    <row r="6826" spans="1:26">
      <c r="A6826">
        <v>205965737</v>
      </c>
      <c r="B6826" t="s">
        <v>7158</v>
      </c>
      <c r="C6826" t="s">
        <v>3597</v>
      </c>
      <c r="D6826" t="s">
        <v>3685</v>
      </c>
      <c r="E6826" t="s">
        <v>7235</v>
      </c>
      <c r="F6826" t="s">
        <v>3600</v>
      </c>
      <c r="G6826">
        <v>205965737</v>
      </c>
      <c r="I6826" t="s">
        <v>3601</v>
      </c>
      <c r="J6826" t="s">
        <v>7223</v>
      </c>
      <c r="L6826" t="s">
        <v>7196</v>
      </c>
      <c r="M6826">
        <v>13</v>
      </c>
      <c r="N6826">
        <v>20</v>
      </c>
      <c r="O6826">
        <v>10</v>
      </c>
      <c r="S6826" t="b">
        <v>0</v>
      </c>
      <c r="T6826" t="b">
        <v>0</v>
      </c>
      <c r="U6826" t="b">
        <v>0</v>
      </c>
      <c r="V6826">
        <v>23200</v>
      </c>
      <c r="W6826">
        <v>13000</v>
      </c>
      <c r="X6826">
        <v>2.57</v>
      </c>
      <c r="Y6826">
        <v>15200</v>
      </c>
      <c r="Z6826">
        <v>2.4500000000000002</v>
      </c>
    </row>
    <row r="6827" spans="1:26">
      <c r="A6827">
        <v>205358218</v>
      </c>
      <c r="B6827" t="s">
        <v>7158</v>
      </c>
      <c r="C6827" t="s">
        <v>3597</v>
      </c>
      <c r="D6827" t="s">
        <v>3685</v>
      </c>
      <c r="E6827" t="s">
        <v>3686</v>
      </c>
      <c r="F6827" t="s">
        <v>3600</v>
      </c>
      <c r="G6827">
        <v>205358218</v>
      </c>
      <c r="I6827" t="s">
        <v>3601</v>
      </c>
      <c r="J6827" t="s">
        <v>5554</v>
      </c>
      <c r="L6827" t="s">
        <v>7200</v>
      </c>
      <c r="M6827">
        <v>13</v>
      </c>
      <c r="N6827">
        <v>20</v>
      </c>
      <c r="O6827">
        <v>10</v>
      </c>
      <c r="S6827" t="b">
        <v>0</v>
      </c>
      <c r="T6827" t="b">
        <v>0</v>
      </c>
      <c r="U6827" t="b">
        <v>0</v>
      </c>
      <c r="V6827">
        <v>46500</v>
      </c>
      <c r="W6827">
        <v>26600</v>
      </c>
      <c r="X6827">
        <v>2.85</v>
      </c>
      <c r="Y6827">
        <v>34000</v>
      </c>
      <c r="Z6827">
        <v>2.4</v>
      </c>
    </row>
    <row r="6828" spans="1:26">
      <c r="A6828">
        <v>205965726</v>
      </c>
      <c r="B6828" t="s">
        <v>7158</v>
      </c>
      <c r="C6828" t="s">
        <v>3597</v>
      </c>
      <c r="D6828" t="s">
        <v>3685</v>
      </c>
      <c r="E6828" t="s">
        <v>7235</v>
      </c>
      <c r="F6828" t="s">
        <v>3600</v>
      </c>
      <c r="G6828">
        <v>205965726</v>
      </c>
      <c r="I6828" t="s">
        <v>3601</v>
      </c>
      <c r="J6828" t="s">
        <v>7223</v>
      </c>
      <c r="L6828" t="s">
        <v>7170</v>
      </c>
      <c r="M6828">
        <v>13</v>
      </c>
      <c r="N6828">
        <v>21</v>
      </c>
      <c r="O6828">
        <v>10</v>
      </c>
      <c r="S6828" t="b">
        <v>0</v>
      </c>
      <c r="T6828" t="b">
        <v>0</v>
      </c>
      <c r="U6828" t="b">
        <v>0</v>
      </c>
      <c r="V6828">
        <v>23400</v>
      </c>
      <c r="W6828">
        <v>13000</v>
      </c>
      <c r="X6828">
        <v>2.57</v>
      </c>
      <c r="Y6828">
        <v>15200</v>
      </c>
      <c r="Z6828">
        <v>2.4500000000000002</v>
      </c>
    </row>
    <row r="6829" spans="1:26">
      <c r="A6829">
        <v>205965728</v>
      </c>
      <c r="B6829" t="s">
        <v>7158</v>
      </c>
      <c r="C6829" t="s">
        <v>3597</v>
      </c>
      <c r="D6829" t="s">
        <v>3685</v>
      </c>
      <c r="E6829" t="s">
        <v>7235</v>
      </c>
      <c r="F6829" t="s">
        <v>3600</v>
      </c>
      <c r="G6829">
        <v>205965728</v>
      </c>
      <c r="I6829" t="s">
        <v>3601</v>
      </c>
      <c r="J6829" t="s">
        <v>7199</v>
      </c>
      <c r="L6829" t="s">
        <v>5553</v>
      </c>
      <c r="M6829">
        <v>13</v>
      </c>
      <c r="N6829">
        <v>20</v>
      </c>
      <c r="O6829">
        <v>10</v>
      </c>
      <c r="S6829" t="b">
        <v>0</v>
      </c>
      <c r="T6829" t="b">
        <v>0</v>
      </c>
      <c r="U6829" t="b">
        <v>0</v>
      </c>
      <c r="V6829">
        <v>46500</v>
      </c>
      <c r="W6829">
        <v>26600</v>
      </c>
      <c r="X6829">
        <v>2.85</v>
      </c>
      <c r="Y6829">
        <v>34000</v>
      </c>
      <c r="Z6829">
        <v>2.4</v>
      </c>
    </row>
    <row r="6830" spans="1:26">
      <c r="A6830">
        <v>205965727</v>
      </c>
      <c r="B6830" t="s">
        <v>7158</v>
      </c>
      <c r="C6830" t="s">
        <v>3597</v>
      </c>
      <c r="D6830" t="s">
        <v>3685</v>
      </c>
      <c r="E6830" t="s">
        <v>7235</v>
      </c>
      <c r="F6830" t="s">
        <v>3600</v>
      </c>
      <c r="G6830">
        <v>205965727</v>
      </c>
      <c r="I6830" t="s">
        <v>3601</v>
      </c>
      <c r="J6830" t="s">
        <v>7209</v>
      </c>
      <c r="L6830" t="s">
        <v>7172</v>
      </c>
      <c r="M6830">
        <v>14</v>
      </c>
      <c r="N6830">
        <v>21</v>
      </c>
      <c r="O6830">
        <v>10</v>
      </c>
      <c r="S6830" t="b">
        <v>0</v>
      </c>
      <c r="T6830" t="b">
        <v>0</v>
      </c>
      <c r="U6830" t="b">
        <v>0</v>
      </c>
      <c r="V6830">
        <v>35400</v>
      </c>
      <c r="W6830">
        <v>18200</v>
      </c>
      <c r="X6830">
        <v>2.46</v>
      </c>
      <c r="Y6830">
        <v>28800</v>
      </c>
      <c r="Z6830">
        <v>2.27</v>
      </c>
    </row>
    <row r="6831" spans="1:26">
      <c r="A6831">
        <v>205965731</v>
      </c>
      <c r="B6831" t="s">
        <v>7158</v>
      </c>
      <c r="C6831" t="s">
        <v>3597</v>
      </c>
      <c r="D6831" t="s">
        <v>3685</v>
      </c>
      <c r="E6831" t="s">
        <v>7235</v>
      </c>
      <c r="F6831" t="s">
        <v>3600</v>
      </c>
      <c r="G6831">
        <v>205965731</v>
      </c>
      <c r="I6831" t="s">
        <v>3601</v>
      </c>
      <c r="J6831" t="s">
        <v>7223</v>
      </c>
      <c r="L6831" t="s">
        <v>7192</v>
      </c>
      <c r="M6831">
        <v>13</v>
      </c>
      <c r="N6831">
        <v>21</v>
      </c>
      <c r="O6831">
        <v>10</v>
      </c>
      <c r="S6831" t="b">
        <v>0</v>
      </c>
      <c r="T6831" t="b">
        <v>0</v>
      </c>
      <c r="U6831" t="b">
        <v>0</v>
      </c>
      <c r="V6831">
        <v>23800</v>
      </c>
      <c r="W6831">
        <v>13000</v>
      </c>
      <c r="X6831">
        <v>2.61</v>
      </c>
      <c r="Y6831">
        <v>15200</v>
      </c>
      <c r="Z6831">
        <v>2.4500000000000002</v>
      </c>
    </row>
    <row r="6832" spans="1:26">
      <c r="A6832">
        <v>205965759</v>
      </c>
      <c r="B6832" t="s">
        <v>7158</v>
      </c>
      <c r="C6832" t="s">
        <v>3597</v>
      </c>
      <c r="D6832" t="s">
        <v>3685</v>
      </c>
      <c r="E6832" t="s">
        <v>7235</v>
      </c>
      <c r="F6832" t="s">
        <v>3600</v>
      </c>
      <c r="G6832">
        <v>205965759</v>
      </c>
      <c r="I6832" t="s">
        <v>3601</v>
      </c>
      <c r="J6832" t="s">
        <v>7223</v>
      </c>
      <c r="L6832" t="s">
        <v>7226</v>
      </c>
      <c r="M6832">
        <v>13</v>
      </c>
      <c r="N6832">
        <v>20</v>
      </c>
      <c r="O6832">
        <v>10</v>
      </c>
      <c r="S6832" t="b">
        <v>0</v>
      </c>
      <c r="T6832" t="b">
        <v>0</v>
      </c>
      <c r="U6832" t="b">
        <v>0</v>
      </c>
      <c r="V6832">
        <v>23200</v>
      </c>
      <c r="W6832">
        <v>13000</v>
      </c>
      <c r="X6832">
        <v>2.57</v>
      </c>
      <c r="Y6832">
        <v>15200</v>
      </c>
      <c r="Z6832">
        <v>2.4500000000000002</v>
      </c>
    </row>
    <row r="6833" spans="1:26">
      <c r="A6833">
        <v>205965751</v>
      </c>
      <c r="B6833" t="s">
        <v>7158</v>
      </c>
      <c r="C6833" t="s">
        <v>3597</v>
      </c>
      <c r="D6833" t="s">
        <v>3685</v>
      </c>
      <c r="E6833" t="s">
        <v>7235</v>
      </c>
      <c r="F6833" t="s">
        <v>3600</v>
      </c>
      <c r="G6833">
        <v>205965751</v>
      </c>
      <c r="I6833" t="s">
        <v>3601</v>
      </c>
      <c r="J6833" t="s">
        <v>7223</v>
      </c>
      <c r="L6833" t="s">
        <v>7195</v>
      </c>
      <c r="M6833">
        <v>13</v>
      </c>
      <c r="N6833">
        <v>21</v>
      </c>
      <c r="O6833">
        <v>10</v>
      </c>
      <c r="S6833" t="b">
        <v>0</v>
      </c>
      <c r="T6833" t="b">
        <v>0</v>
      </c>
      <c r="U6833" t="b">
        <v>0</v>
      </c>
      <c r="V6833">
        <v>23400</v>
      </c>
      <c r="W6833">
        <v>13000</v>
      </c>
      <c r="X6833">
        <v>2.61</v>
      </c>
      <c r="Y6833">
        <v>15200</v>
      </c>
      <c r="Z6833">
        <v>2.4500000000000002</v>
      </c>
    </row>
    <row r="6834" spans="1:26">
      <c r="A6834">
        <v>205965746</v>
      </c>
      <c r="B6834" t="s">
        <v>7158</v>
      </c>
      <c r="C6834" t="s">
        <v>3597</v>
      </c>
      <c r="D6834" t="s">
        <v>3685</v>
      </c>
      <c r="E6834" t="s">
        <v>7235</v>
      </c>
      <c r="F6834" t="s">
        <v>3600</v>
      </c>
      <c r="G6834">
        <v>205965746</v>
      </c>
      <c r="I6834" t="s">
        <v>3601</v>
      </c>
      <c r="J6834" t="s">
        <v>7223</v>
      </c>
      <c r="L6834" t="s">
        <v>7193</v>
      </c>
      <c r="M6834">
        <v>13</v>
      </c>
      <c r="N6834">
        <v>21</v>
      </c>
      <c r="O6834">
        <v>10</v>
      </c>
      <c r="S6834" t="b">
        <v>0</v>
      </c>
      <c r="T6834" t="b">
        <v>0</v>
      </c>
      <c r="U6834" t="b">
        <v>0</v>
      </c>
      <c r="V6834">
        <v>23800</v>
      </c>
      <c r="W6834">
        <v>13000</v>
      </c>
      <c r="X6834">
        <v>2.63</v>
      </c>
      <c r="Y6834">
        <v>15200</v>
      </c>
      <c r="Z6834">
        <v>2.4500000000000002</v>
      </c>
    </row>
    <row r="6835" spans="1:26">
      <c r="A6835">
        <v>205965754</v>
      </c>
      <c r="B6835" t="s">
        <v>7158</v>
      </c>
      <c r="C6835" t="s">
        <v>3597</v>
      </c>
      <c r="D6835" t="s">
        <v>3685</v>
      </c>
      <c r="E6835" t="s">
        <v>7235</v>
      </c>
      <c r="F6835" t="s">
        <v>3600</v>
      </c>
      <c r="G6835">
        <v>205965754</v>
      </c>
      <c r="I6835" t="s">
        <v>3601</v>
      </c>
      <c r="J6835" t="s">
        <v>7223</v>
      </c>
      <c r="L6835" t="s">
        <v>7174</v>
      </c>
      <c r="M6835">
        <v>13</v>
      </c>
      <c r="N6835">
        <v>21</v>
      </c>
      <c r="O6835">
        <v>10</v>
      </c>
      <c r="S6835" t="b">
        <v>0</v>
      </c>
      <c r="T6835" t="b">
        <v>0</v>
      </c>
      <c r="U6835" t="b">
        <v>0</v>
      </c>
      <c r="V6835">
        <v>23400</v>
      </c>
      <c r="W6835">
        <v>13000</v>
      </c>
      <c r="X6835">
        <v>2.61</v>
      </c>
      <c r="Y6835">
        <v>15200</v>
      </c>
      <c r="Z6835">
        <v>2.4500000000000002</v>
      </c>
    </row>
    <row r="6836" spans="1:26">
      <c r="A6836">
        <v>205965757</v>
      </c>
      <c r="B6836" t="s">
        <v>7158</v>
      </c>
      <c r="C6836" t="s">
        <v>3597</v>
      </c>
      <c r="D6836" t="s">
        <v>3685</v>
      </c>
      <c r="E6836" t="s">
        <v>7235</v>
      </c>
      <c r="F6836" t="s">
        <v>3600</v>
      </c>
      <c r="G6836">
        <v>205965757</v>
      </c>
      <c r="I6836" t="s">
        <v>3601</v>
      </c>
      <c r="J6836" t="s">
        <v>7223</v>
      </c>
      <c r="L6836" t="s">
        <v>7225</v>
      </c>
      <c r="M6836">
        <v>13</v>
      </c>
      <c r="N6836">
        <v>21</v>
      </c>
      <c r="O6836">
        <v>10</v>
      </c>
      <c r="S6836" t="b">
        <v>0</v>
      </c>
      <c r="T6836" t="b">
        <v>0</v>
      </c>
      <c r="U6836" t="b">
        <v>0</v>
      </c>
      <c r="V6836">
        <v>23000</v>
      </c>
      <c r="W6836">
        <v>13600</v>
      </c>
      <c r="X6836">
        <v>2.61</v>
      </c>
      <c r="Y6836">
        <v>15200</v>
      </c>
      <c r="Z6836">
        <v>2.4500000000000002</v>
      </c>
    </row>
    <row r="6837" spans="1:26">
      <c r="A6837">
        <v>205965758</v>
      </c>
      <c r="B6837" t="s">
        <v>7158</v>
      </c>
      <c r="C6837" t="s">
        <v>3597</v>
      </c>
      <c r="D6837" t="s">
        <v>3685</v>
      </c>
      <c r="E6837" t="s">
        <v>7235</v>
      </c>
      <c r="F6837" t="s">
        <v>3600</v>
      </c>
      <c r="G6837">
        <v>205965758</v>
      </c>
      <c r="I6837" t="s">
        <v>3601</v>
      </c>
      <c r="J6837" t="s">
        <v>7223</v>
      </c>
      <c r="L6837" t="s">
        <v>7219</v>
      </c>
      <c r="M6837">
        <v>13</v>
      </c>
      <c r="N6837">
        <v>21</v>
      </c>
      <c r="O6837">
        <v>10</v>
      </c>
      <c r="S6837" t="b">
        <v>0</v>
      </c>
      <c r="T6837" t="b">
        <v>0</v>
      </c>
      <c r="U6837" t="b">
        <v>0</v>
      </c>
      <c r="V6837">
        <v>23800</v>
      </c>
      <c r="W6837">
        <v>13000</v>
      </c>
      <c r="X6837">
        <v>2.61</v>
      </c>
      <c r="Y6837">
        <v>15200</v>
      </c>
      <c r="Z6837">
        <v>2.4500000000000002</v>
      </c>
    </row>
    <row r="6838" spans="1:26">
      <c r="A6838">
        <v>205965761</v>
      </c>
      <c r="B6838" t="s">
        <v>7158</v>
      </c>
      <c r="C6838" t="s">
        <v>3597</v>
      </c>
      <c r="D6838" t="s">
        <v>3685</v>
      </c>
      <c r="E6838" t="s">
        <v>7235</v>
      </c>
      <c r="F6838" t="s">
        <v>3600</v>
      </c>
      <c r="G6838">
        <v>205965761</v>
      </c>
      <c r="I6838" t="s">
        <v>3601</v>
      </c>
      <c r="J6838" t="s">
        <v>7223</v>
      </c>
      <c r="L6838" t="s">
        <v>7214</v>
      </c>
      <c r="M6838">
        <v>13</v>
      </c>
      <c r="N6838">
        <v>21</v>
      </c>
      <c r="O6838">
        <v>10</v>
      </c>
      <c r="S6838" t="b">
        <v>0</v>
      </c>
      <c r="T6838" t="b">
        <v>0</v>
      </c>
      <c r="U6838" t="b">
        <v>0</v>
      </c>
      <c r="V6838">
        <v>23800</v>
      </c>
      <c r="W6838">
        <v>13000</v>
      </c>
      <c r="X6838">
        <v>2.63</v>
      </c>
      <c r="Y6838">
        <v>15200</v>
      </c>
      <c r="Z6838">
        <v>2.4500000000000002</v>
      </c>
    </row>
    <row r="6839" spans="1:26">
      <c r="A6839">
        <v>205965760</v>
      </c>
      <c r="B6839" t="s">
        <v>7158</v>
      </c>
      <c r="C6839" t="s">
        <v>3597</v>
      </c>
      <c r="D6839" t="s">
        <v>3685</v>
      </c>
      <c r="E6839" t="s">
        <v>7235</v>
      </c>
      <c r="F6839" t="s">
        <v>3600</v>
      </c>
      <c r="G6839">
        <v>205965760</v>
      </c>
      <c r="I6839" t="s">
        <v>3601</v>
      </c>
      <c r="J6839" t="s">
        <v>7223</v>
      </c>
      <c r="L6839" t="s">
        <v>7218</v>
      </c>
      <c r="M6839">
        <v>13</v>
      </c>
      <c r="N6839">
        <v>21</v>
      </c>
      <c r="O6839">
        <v>10</v>
      </c>
      <c r="S6839" t="b">
        <v>0</v>
      </c>
      <c r="T6839" t="b">
        <v>0</v>
      </c>
      <c r="U6839" t="b">
        <v>0</v>
      </c>
      <c r="V6839">
        <v>23400</v>
      </c>
      <c r="W6839">
        <v>13000</v>
      </c>
      <c r="X6839">
        <v>2.57</v>
      </c>
      <c r="Y6839">
        <v>15200</v>
      </c>
      <c r="Z6839">
        <v>2.4500000000000002</v>
      </c>
    </row>
    <row r="6840" spans="1:26">
      <c r="A6840">
        <v>205965762</v>
      </c>
      <c r="B6840" t="s">
        <v>7158</v>
      </c>
      <c r="C6840" t="s">
        <v>3597</v>
      </c>
      <c r="D6840" t="s">
        <v>3685</v>
      </c>
      <c r="E6840" t="s">
        <v>7235</v>
      </c>
      <c r="F6840" t="s">
        <v>3600</v>
      </c>
      <c r="G6840">
        <v>205965762</v>
      </c>
      <c r="I6840" t="s">
        <v>3601</v>
      </c>
      <c r="J6840" t="s">
        <v>7223</v>
      </c>
      <c r="L6840" t="s">
        <v>7224</v>
      </c>
      <c r="M6840">
        <v>13</v>
      </c>
      <c r="N6840">
        <v>21</v>
      </c>
      <c r="O6840">
        <v>10</v>
      </c>
      <c r="S6840" t="b">
        <v>0</v>
      </c>
      <c r="T6840" t="b">
        <v>0</v>
      </c>
      <c r="U6840" t="b">
        <v>0</v>
      </c>
      <c r="V6840">
        <v>23400</v>
      </c>
      <c r="W6840">
        <v>13000</v>
      </c>
      <c r="X6840">
        <v>2.61</v>
      </c>
      <c r="Y6840">
        <v>15200</v>
      </c>
      <c r="Z6840">
        <v>2.4500000000000002</v>
      </c>
    </row>
    <row r="6841" spans="1:26">
      <c r="A6841">
        <v>205965763</v>
      </c>
      <c r="B6841" t="s">
        <v>7158</v>
      </c>
      <c r="C6841" t="s">
        <v>3597</v>
      </c>
      <c r="D6841" t="s">
        <v>3685</v>
      </c>
      <c r="E6841" t="s">
        <v>7235</v>
      </c>
      <c r="F6841" t="s">
        <v>3600</v>
      </c>
      <c r="G6841">
        <v>205965763</v>
      </c>
      <c r="I6841" t="s">
        <v>3601</v>
      </c>
      <c r="J6841" t="s">
        <v>7223</v>
      </c>
      <c r="L6841" t="s">
        <v>7213</v>
      </c>
      <c r="M6841">
        <v>13</v>
      </c>
      <c r="N6841">
        <v>21</v>
      </c>
      <c r="O6841">
        <v>10</v>
      </c>
      <c r="S6841" t="b">
        <v>0</v>
      </c>
      <c r="T6841" t="b">
        <v>0</v>
      </c>
      <c r="U6841" t="b">
        <v>0</v>
      </c>
      <c r="V6841">
        <v>23400</v>
      </c>
      <c r="W6841">
        <v>13000</v>
      </c>
      <c r="X6841">
        <v>2.61</v>
      </c>
      <c r="Y6841">
        <v>15200</v>
      </c>
      <c r="Z6841">
        <v>2.4500000000000002</v>
      </c>
    </row>
    <row r="6842" spans="1:26">
      <c r="A6842">
        <v>205965767</v>
      </c>
      <c r="B6842" t="s">
        <v>7158</v>
      </c>
      <c r="C6842" t="s">
        <v>3597</v>
      </c>
      <c r="D6842" t="s">
        <v>3685</v>
      </c>
      <c r="E6842" t="s">
        <v>7235</v>
      </c>
      <c r="F6842" t="s">
        <v>3600</v>
      </c>
      <c r="G6842">
        <v>205965767</v>
      </c>
      <c r="I6842" t="s">
        <v>3601</v>
      </c>
      <c r="J6842" t="s">
        <v>7209</v>
      </c>
      <c r="L6842" t="s">
        <v>7189</v>
      </c>
      <c r="M6842">
        <v>13.5</v>
      </c>
      <c r="N6842">
        <v>20</v>
      </c>
      <c r="O6842">
        <v>10</v>
      </c>
      <c r="S6842" t="b">
        <v>0</v>
      </c>
      <c r="T6842" t="b">
        <v>0</v>
      </c>
      <c r="U6842" t="b">
        <v>0</v>
      </c>
      <c r="V6842">
        <v>34800</v>
      </c>
      <c r="W6842">
        <v>18200</v>
      </c>
      <c r="X6842">
        <v>2.44</v>
      </c>
      <c r="Y6842">
        <v>28800</v>
      </c>
      <c r="Z6842">
        <v>2.27</v>
      </c>
    </row>
    <row r="6843" spans="1:26">
      <c r="A6843">
        <v>205965766</v>
      </c>
      <c r="B6843" t="s">
        <v>7158</v>
      </c>
      <c r="C6843" t="s">
        <v>3597</v>
      </c>
      <c r="D6843" t="s">
        <v>3685</v>
      </c>
      <c r="E6843" t="s">
        <v>7235</v>
      </c>
      <c r="F6843" t="s">
        <v>3600</v>
      </c>
      <c r="G6843">
        <v>205965766</v>
      </c>
      <c r="I6843" t="s">
        <v>3601</v>
      </c>
      <c r="J6843" t="s">
        <v>7209</v>
      </c>
      <c r="L6843" t="s">
        <v>7192</v>
      </c>
      <c r="M6843">
        <v>13.5</v>
      </c>
      <c r="N6843">
        <v>20</v>
      </c>
      <c r="O6843">
        <v>10</v>
      </c>
      <c r="S6843" t="b">
        <v>0</v>
      </c>
      <c r="T6843" t="b">
        <v>0</v>
      </c>
      <c r="U6843" t="b">
        <v>0</v>
      </c>
      <c r="V6843">
        <v>34800</v>
      </c>
      <c r="W6843">
        <v>18000</v>
      </c>
      <c r="X6843">
        <v>2.42</v>
      </c>
      <c r="Y6843">
        <v>28800</v>
      </c>
      <c r="Z6843">
        <v>2.27</v>
      </c>
    </row>
    <row r="6844" spans="1:26">
      <c r="A6844">
        <v>205965776</v>
      </c>
      <c r="B6844" t="s">
        <v>7158</v>
      </c>
      <c r="C6844" t="s">
        <v>3597</v>
      </c>
      <c r="D6844" t="s">
        <v>3685</v>
      </c>
      <c r="E6844" t="s">
        <v>7235</v>
      </c>
      <c r="F6844" t="s">
        <v>3600</v>
      </c>
      <c r="G6844">
        <v>205965776</v>
      </c>
      <c r="I6844" t="s">
        <v>3601</v>
      </c>
      <c r="J6844" t="s">
        <v>7209</v>
      </c>
      <c r="L6844" t="s">
        <v>7187</v>
      </c>
      <c r="M6844">
        <v>13.5</v>
      </c>
      <c r="N6844">
        <v>20</v>
      </c>
      <c r="O6844">
        <v>10</v>
      </c>
      <c r="S6844" t="b">
        <v>0</v>
      </c>
      <c r="T6844" t="b">
        <v>0</v>
      </c>
      <c r="U6844" t="b">
        <v>0</v>
      </c>
      <c r="V6844">
        <v>34600</v>
      </c>
      <c r="W6844">
        <v>18000</v>
      </c>
      <c r="X6844">
        <v>2.42</v>
      </c>
      <c r="Y6844">
        <v>28800</v>
      </c>
      <c r="Z6844">
        <v>2.27</v>
      </c>
    </row>
    <row r="6845" spans="1:26">
      <c r="A6845">
        <v>205965775</v>
      </c>
      <c r="B6845" t="s">
        <v>7158</v>
      </c>
      <c r="C6845" t="s">
        <v>3597</v>
      </c>
      <c r="D6845" t="s">
        <v>3685</v>
      </c>
      <c r="E6845" t="s">
        <v>7235</v>
      </c>
      <c r="F6845" t="s">
        <v>3600</v>
      </c>
      <c r="G6845">
        <v>205965775</v>
      </c>
      <c r="I6845" t="s">
        <v>3601</v>
      </c>
      <c r="J6845" t="s">
        <v>7209</v>
      </c>
      <c r="L6845" t="s">
        <v>7170</v>
      </c>
      <c r="M6845">
        <v>13</v>
      </c>
      <c r="N6845">
        <v>20</v>
      </c>
      <c r="O6845">
        <v>10</v>
      </c>
      <c r="S6845" t="b">
        <v>0</v>
      </c>
      <c r="T6845" t="b">
        <v>0</v>
      </c>
      <c r="U6845" t="b">
        <v>0</v>
      </c>
      <c r="V6845">
        <v>34600</v>
      </c>
      <c r="W6845">
        <v>18000</v>
      </c>
      <c r="X6845">
        <v>2.4</v>
      </c>
      <c r="Y6845">
        <v>28800</v>
      </c>
      <c r="Z6845">
        <v>2.27</v>
      </c>
    </row>
    <row r="6846" spans="1:26">
      <c r="A6846">
        <v>205965826</v>
      </c>
      <c r="B6846" t="s">
        <v>7158</v>
      </c>
      <c r="C6846" t="s">
        <v>3597</v>
      </c>
      <c r="D6846" t="s">
        <v>3685</v>
      </c>
      <c r="E6846" t="s">
        <v>7235</v>
      </c>
      <c r="F6846" t="s">
        <v>3600</v>
      </c>
      <c r="G6846">
        <v>205965826</v>
      </c>
      <c r="I6846" t="s">
        <v>3601</v>
      </c>
      <c r="J6846" t="s">
        <v>7209</v>
      </c>
      <c r="L6846" t="s">
        <v>7214</v>
      </c>
      <c r="M6846">
        <v>13.5</v>
      </c>
      <c r="N6846">
        <v>20</v>
      </c>
      <c r="O6846">
        <v>10</v>
      </c>
      <c r="S6846" t="b">
        <v>0</v>
      </c>
      <c r="T6846" t="b">
        <v>0</v>
      </c>
      <c r="U6846" t="b">
        <v>0</v>
      </c>
      <c r="V6846">
        <v>35200</v>
      </c>
      <c r="W6846">
        <v>18200</v>
      </c>
      <c r="X6846">
        <v>2.42</v>
      </c>
      <c r="Y6846">
        <v>28800</v>
      </c>
      <c r="Z6846">
        <v>2.27</v>
      </c>
    </row>
    <row r="6847" spans="1:26">
      <c r="A6847">
        <v>205965827</v>
      </c>
      <c r="B6847" t="s">
        <v>7158</v>
      </c>
      <c r="C6847" t="s">
        <v>3597</v>
      </c>
      <c r="D6847" t="s">
        <v>3685</v>
      </c>
      <c r="E6847" t="s">
        <v>7235</v>
      </c>
      <c r="F6847" t="s">
        <v>3600</v>
      </c>
      <c r="G6847">
        <v>205965827</v>
      </c>
      <c r="I6847" t="s">
        <v>3601</v>
      </c>
      <c r="J6847" t="s">
        <v>7209</v>
      </c>
      <c r="L6847" t="s">
        <v>7215</v>
      </c>
      <c r="M6847">
        <v>14</v>
      </c>
      <c r="N6847">
        <v>21</v>
      </c>
      <c r="O6847">
        <v>10</v>
      </c>
      <c r="S6847" t="b">
        <v>0</v>
      </c>
      <c r="T6847" t="b">
        <v>0</v>
      </c>
      <c r="U6847" t="b">
        <v>0</v>
      </c>
      <c r="V6847">
        <v>35400</v>
      </c>
      <c r="W6847">
        <v>18200</v>
      </c>
      <c r="X6847">
        <v>2.46</v>
      </c>
      <c r="Y6847">
        <v>28800</v>
      </c>
      <c r="Z6847">
        <v>2.27</v>
      </c>
    </row>
    <row r="6848" spans="1:26">
      <c r="A6848">
        <v>205965829</v>
      </c>
      <c r="B6848" t="s">
        <v>7158</v>
      </c>
      <c r="C6848" t="s">
        <v>3597</v>
      </c>
      <c r="D6848" t="s">
        <v>3685</v>
      </c>
      <c r="E6848" t="s">
        <v>7235</v>
      </c>
      <c r="F6848" t="s">
        <v>3600</v>
      </c>
      <c r="G6848">
        <v>205965829</v>
      </c>
      <c r="I6848" t="s">
        <v>3601</v>
      </c>
      <c r="J6848" t="s">
        <v>7209</v>
      </c>
      <c r="L6848" t="s">
        <v>7211</v>
      </c>
      <c r="M6848">
        <v>13.5</v>
      </c>
      <c r="N6848">
        <v>20</v>
      </c>
      <c r="O6848">
        <v>10</v>
      </c>
      <c r="S6848" t="b">
        <v>0</v>
      </c>
      <c r="T6848" t="b">
        <v>0</v>
      </c>
      <c r="U6848" t="b">
        <v>0</v>
      </c>
      <c r="V6848">
        <v>35000</v>
      </c>
      <c r="W6848">
        <v>18000</v>
      </c>
      <c r="X6848">
        <v>2.42</v>
      </c>
      <c r="Y6848">
        <v>28800</v>
      </c>
      <c r="Z6848">
        <v>2.27</v>
      </c>
    </row>
    <row r="6849" spans="1:26">
      <c r="A6849">
        <v>205965830</v>
      </c>
      <c r="B6849" t="s">
        <v>7158</v>
      </c>
      <c r="C6849" t="s">
        <v>3597</v>
      </c>
      <c r="D6849" t="s">
        <v>3685</v>
      </c>
      <c r="E6849" t="s">
        <v>7235</v>
      </c>
      <c r="F6849" t="s">
        <v>3600</v>
      </c>
      <c r="G6849">
        <v>205965830</v>
      </c>
      <c r="I6849" t="s">
        <v>3601</v>
      </c>
      <c r="J6849" t="s">
        <v>7209</v>
      </c>
      <c r="L6849" t="s">
        <v>7220</v>
      </c>
      <c r="M6849">
        <v>13.5</v>
      </c>
      <c r="N6849">
        <v>20</v>
      </c>
      <c r="O6849">
        <v>10</v>
      </c>
      <c r="S6849" t="b">
        <v>0</v>
      </c>
      <c r="T6849" t="b">
        <v>0</v>
      </c>
      <c r="U6849" t="b">
        <v>0</v>
      </c>
      <c r="V6849">
        <v>35000</v>
      </c>
      <c r="W6849">
        <v>18200</v>
      </c>
      <c r="X6849">
        <v>2.42</v>
      </c>
      <c r="Y6849">
        <v>28800</v>
      </c>
      <c r="Z6849">
        <v>2.27</v>
      </c>
    </row>
    <row r="6850" spans="1:26">
      <c r="A6850">
        <v>205965831</v>
      </c>
      <c r="B6850" t="s">
        <v>7158</v>
      </c>
      <c r="C6850" t="s">
        <v>3597</v>
      </c>
      <c r="D6850" t="s">
        <v>3685</v>
      </c>
      <c r="E6850" t="s">
        <v>7235</v>
      </c>
      <c r="F6850" t="s">
        <v>3600</v>
      </c>
      <c r="G6850">
        <v>205965831</v>
      </c>
      <c r="I6850" t="s">
        <v>3601</v>
      </c>
      <c r="J6850" t="s">
        <v>7209</v>
      </c>
      <c r="L6850" t="s">
        <v>7212</v>
      </c>
      <c r="M6850">
        <v>13.5</v>
      </c>
      <c r="N6850">
        <v>20</v>
      </c>
      <c r="O6850">
        <v>10</v>
      </c>
      <c r="S6850" t="b">
        <v>0</v>
      </c>
      <c r="T6850" t="b">
        <v>0</v>
      </c>
      <c r="U6850" t="b">
        <v>0</v>
      </c>
      <c r="V6850">
        <v>35200</v>
      </c>
      <c r="W6850">
        <v>18200</v>
      </c>
      <c r="X6850">
        <v>2.44</v>
      </c>
      <c r="Y6850">
        <v>28800</v>
      </c>
      <c r="Z6850">
        <v>2.27</v>
      </c>
    </row>
    <row r="6851" spans="1:26">
      <c r="A6851">
        <v>205965833</v>
      </c>
      <c r="B6851" t="s">
        <v>7158</v>
      </c>
      <c r="C6851" t="s">
        <v>3597</v>
      </c>
      <c r="D6851" t="s">
        <v>3685</v>
      </c>
      <c r="E6851" t="s">
        <v>7235</v>
      </c>
      <c r="F6851" t="s">
        <v>3600</v>
      </c>
      <c r="G6851">
        <v>205965833</v>
      </c>
      <c r="I6851" t="s">
        <v>3601</v>
      </c>
      <c r="J6851" t="s">
        <v>7209</v>
      </c>
      <c r="L6851" t="s">
        <v>7210</v>
      </c>
      <c r="M6851">
        <v>13.5</v>
      </c>
      <c r="N6851">
        <v>20</v>
      </c>
      <c r="O6851">
        <v>10</v>
      </c>
      <c r="S6851" t="b">
        <v>0</v>
      </c>
      <c r="T6851" t="b">
        <v>0</v>
      </c>
      <c r="U6851" t="b">
        <v>0</v>
      </c>
      <c r="V6851">
        <v>35000</v>
      </c>
      <c r="W6851">
        <v>18200</v>
      </c>
      <c r="X6851">
        <v>2.44</v>
      </c>
      <c r="Y6851">
        <v>28800</v>
      </c>
      <c r="Z6851">
        <v>2.27</v>
      </c>
    </row>
    <row r="6852" spans="1:26">
      <c r="A6852">
        <v>205965832</v>
      </c>
      <c r="B6852" t="s">
        <v>7158</v>
      </c>
      <c r="C6852" t="s">
        <v>3597</v>
      </c>
      <c r="D6852" t="s">
        <v>3685</v>
      </c>
      <c r="E6852" t="s">
        <v>7235</v>
      </c>
      <c r="F6852" t="s">
        <v>3600</v>
      </c>
      <c r="G6852">
        <v>205965832</v>
      </c>
      <c r="I6852" t="s">
        <v>3601</v>
      </c>
      <c r="J6852" t="s">
        <v>7209</v>
      </c>
      <c r="L6852" t="s">
        <v>7222</v>
      </c>
      <c r="M6852">
        <v>13.5</v>
      </c>
      <c r="N6852">
        <v>20</v>
      </c>
      <c r="O6852">
        <v>10</v>
      </c>
      <c r="S6852" t="b">
        <v>0</v>
      </c>
      <c r="T6852" t="b">
        <v>0</v>
      </c>
      <c r="U6852" t="b">
        <v>0</v>
      </c>
      <c r="V6852">
        <v>34800</v>
      </c>
      <c r="W6852">
        <v>18200</v>
      </c>
      <c r="X6852">
        <v>2.42</v>
      </c>
      <c r="Y6852">
        <v>28800</v>
      </c>
      <c r="Z6852">
        <v>2.27</v>
      </c>
    </row>
    <row r="6853" spans="1:26">
      <c r="A6853">
        <v>205965844</v>
      </c>
      <c r="B6853" t="s">
        <v>7158</v>
      </c>
      <c r="C6853" t="s">
        <v>3597</v>
      </c>
      <c r="D6853" t="s">
        <v>3685</v>
      </c>
      <c r="E6853" t="s">
        <v>7235</v>
      </c>
      <c r="F6853" t="s">
        <v>3600</v>
      </c>
      <c r="G6853">
        <v>205965844</v>
      </c>
      <c r="I6853" t="s">
        <v>3601</v>
      </c>
      <c r="J6853" t="s">
        <v>7199</v>
      </c>
      <c r="L6853" t="s">
        <v>7182</v>
      </c>
      <c r="M6853">
        <v>12</v>
      </c>
      <c r="N6853">
        <v>19.5</v>
      </c>
      <c r="O6853">
        <v>10</v>
      </c>
      <c r="S6853" t="b">
        <v>0</v>
      </c>
      <c r="T6853" t="b">
        <v>0</v>
      </c>
      <c r="U6853" t="b">
        <v>0</v>
      </c>
      <c r="V6853">
        <v>45000</v>
      </c>
      <c r="W6853">
        <v>26600</v>
      </c>
      <c r="X6853">
        <v>2.76</v>
      </c>
      <c r="Y6853">
        <v>34000</v>
      </c>
      <c r="Z6853">
        <v>2.4</v>
      </c>
    </row>
    <row r="6854" spans="1:26">
      <c r="A6854">
        <v>205965837</v>
      </c>
      <c r="B6854" t="s">
        <v>7158</v>
      </c>
      <c r="C6854" t="s">
        <v>3597</v>
      </c>
      <c r="D6854" t="s">
        <v>3685</v>
      </c>
      <c r="E6854" t="s">
        <v>7235</v>
      </c>
      <c r="F6854" t="s">
        <v>3600</v>
      </c>
      <c r="G6854">
        <v>205965837</v>
      </c>
      <c r="I6854" t="s">
        <v>3601</v>
      </c>
      <c r="J6854" t="s">
        <v>7199</v>
      </c>
      <c r="L6854" t="s">
        <v>7183</v>
      </c>
      <c r="M6854">
        <v>12</v>
      </c>
      <c r="N6854">
        <v>19.5</v>
      </c>
      <c r="O6854">
        <v>10</v>
      </c>
      <c r="S6854" t="b">
        <v>0</v>
      </c>
      <c r="T6854" t="b">
        <v>0</v>
      </c>
      <c r="U6854" t="b">
        <v>0</v>
      </c>
      <c r="V6854">
        <v>44500</v>
      </c>
      <c r="W6854">
        <v>26600</v>
      </c>
      <c r="X6854">
        <v>2.76</v>
      </c>
      <c r="Y6854">
        <v>34000</v>
      </c>
      <c r="Z6854">
        <v>2.4</v>
      </c>
    </row>
    <row r="6855" spans="1:26">
      <c r="A6855">
        <v>205965838</v>
      </c>
      <c r="B6855" t="s">
        <v>7158</v>
      </c>
      <c r="C6855" t="s">
        <v>3597</v>
      </c>
      <c r="D6855" t="s">
        <v>3685</v>
      </c>
      <c r="E6855" t="s">
        <v>7235</v>
      </c>
      <c r="F6855" t="s">
        <v>3600</v>
      </c>
      <c r="G6855">
        <v>205965838</v>
      </c>
      <c r="I6855" t="s">
        <v>3601</v>
      </c>
      <c r="J6855" t="s">
        <v>7199</v>
      </c>
      <c r="L6855" t="s">
        <v>7181</v>
      </c>
      <c r="M6855">
        <v>12.5</v>
      </c>
      <c r="N6855">
        <v>20</v>
      </c>
      <c r="O6855">
        <v>10</v>
      </c>
      <c r="S6855" t="b">
        <v>0</v>
      </c>
      <c r="T6855" t="b">
        <v>0</v>
      </c>
      <c r="U6855" t="b">
        <v>0</v>
      </c>
      <c r="V6855">
        <v>45000</v>
      </c>
      <c r="W6855">
        <v>26600</v>
      </c>
      <c r="X6855">
        <v>2.8</v>
      </c>
      <c r="Y6855">
        <v>34000</v>
      </c>
      <c r="Z6855">
        <v>2.4</v>
      </c>
    </row>
    <row r="6856" spans="1:26">
      <c r="A6856">
        <v>205965850</v>
      </c>
      <c r="B6856" t="s">
        <v>7158</v>
      </c>
      <c r="C6856" t="s">
        <v>3597</v>
      </c>
      <c r="D6856" t="s">
        <v>3685</v>
      </c>
      <c r="E6856" t="s">
        <v>7235</v>
      </c>
      <c r="F6856" t="s">
        <v>3600</v>
      </c>
      <c r="G6856">
        <v>205965850</v>
      </c>
      <c r="I6856" t="s">
        <v>3601</v>
      </c>
      <c r="J6856" t="s">
        <v>7199</v>
      </c>
      <c r="L6856" t="s">
        <v>7179</v>
      </c>
      <c r="M6856">
        <v>12.5</v>
      </c>
      <c r="N6856">
        <v>20</v>
      </c>
      <c r="O6856">
        <v>10</v>
      </c>
      <c r="S6856" t="b">
        <v>0</v>
      </c>
      <c r="T6856" t="b">
        <v>0</v>
      </c>
      <c r="U6856" t="b">
        <v>0</v>
      </c>
      <c r="V6856">
        <v>45000</v>
      </c>
      <c r="W6856">
        <v>26600</v>
      </c>
      <c r="X6856">
        <v>2.85</v>
      </c>
      <c r="Y6856">
        <v>34000</v>
      </c>
      <c r="Z6856">
        <v>2.4</v>
      </c>
    </row>
    <row r="6857" spans="1:26">
      <c r="A6857">
        <v>205965849</v>
      </c>
      <c r="B6857" t="s">
        <v>7158</v>
      </c>
      <c r="C6857" t="s">
        <v>3597</v>
      </c>
      <c r="D6857" t="s">
        <v>3685</v>
      </c>
      <c r="E6857" t="s">
        <v>7235</v>
      </c>
      <c r="F6857" t="s">
        <v>3600</v>
      </c>
      <c r="G6857">
        <v>205965849</v>
      </c>
      <c r="I6857" t="s">
        <v>3601</v>
      </c>
      <c r="J6857" t="s">
        <v>7199</v>
      </c>
      <c r="L6857" t="s">
        <v>7180</v>
      </c>
      <c r="M6857">
        <v>12</v>
      </c>
      <c r="N6857">
        <v>20</v>
      </c>
      <c r="O6857">
        <v>10</v>
      </c>
      <c r="S6857" t="b">
        <v>0</v>
      </c>
      <c r="T6857" t="b">
        <v>0</v>
      </c>
      <c r="U6857" t="b">
        <v>0</v>
      </c>
      <c r="V6857">
        <v>45000</v>
      </c>
      <c r="W6857">
        <v>26600</v>
      </c>
      <c r="X6857">
        <v>2.8</v>
      </c>
      <c r="Y6857">
        <v>34000</v>
      </c>
      <c r="Z6857">
        <v>2.4</v>
      </c>
    </row>
    <row r="6858" spans="1:26">
      <c r="A6858">
        <v>205965854</v>
      </c>
      <c r="B6858" t="s">
        <v>7158</v>
      </c>
      <c r="C6858" t="s">
        <v>3597</v>
      </c>
      <c r="D6858" t="s">
        <v>3685</v>
      </c>
      <c r="E6858" t="s">
        <v>7235</v>
      </c>
      <c r="F6858" t="s">
        <v>3600</v>
      </c>
      <c r="G6858">
        <v>205965854</v>
      </c>
      <c r="I6858" t="s">
        <v>3601</v>
      </c>
      <c r="J6858" t="s">
        <v>7199</v>
      </c>
      <c r="L6858" t="s">
        <v>7208</v>
      </c>
      <c r="M6858">
        <v>11.7</v>
      </c>
      <c r="N6858">
        <v>19</v>
      </c>
      <c r="O6858">
        <v>9.5</v>
      </c>
      <c r="S6858" t="b">
        <v>0</v>
      </c>
      <c r="T6858" t="b">
        <v>0</v>
      </c>
      <c r="U6858" t="b">
        <v>0</v>
      </c>
      <c r="V6858">
        <v>44500</v>
      </c>
      <c r="W6858">
        <v>27000</v>
      </c>
      <c r="X6858">
        <v>2.4</v>
      </c>
      <c r="Y6858">
        <v>34000</v>
      </c>
      <c r="Z6858">
        <v>2.4</v>
      </c>
    </row>
    <row r="6859" spans="1:26">
      <c r="A6859">
        <v>205965859</v>
      </c>
      <c r="B6859" t="s">
        <v>7158</v>
      </c>
      <c r="C6859" t="s">
        <v>3597</v>
      </c>
      <c r="D6859" t="s">
        <v>3685</v>
      </c>
      <c r="E6859" t="s">
        <v>7235</v>
      </c>
      <c r="F6859" t="s">
        <v>3600</v>
      </c>
      <c r="G6859">
        <v>205965859</v>
      </c>
      <c r="I6859" t="s">
        <v>3601</v>
      </c>
      <c r="J6859" t="s">
        <v>7199</v>
      </c>
      <c r="L6859" t="s">
        <v>7207</v>
      </c>
      <c r="M6859">
        <v>12</v>
      </c>
      <c r="N6859">
        <v>20</v>
      </c>
      <c r="O6859">
        <v>10</v>
      </c>
      <c r="S6859" t="b">
        <v>0</v>
      </c>
      <c r="T6859" t="b">
        <v>0</v>
      </c>
      <c r="U6859" t="b">
        <v>0</v>
      </c>
      <c r="V6859">
        <v>45000</v>
      </c>
      <c r="W6859">
        <v>26600</v>
      </c>
      <c r="X6859">
        <v>2.8</v>
      </c>
      <c r="Y6859">
        <v>34000</v>
      </c>
      <c r="Z6859">
        <v>2.4</v>
      </c>
    </row>
    <row r="6860" spans="1:26">
      <c r="A6860">
        <v>205965855</v>
      </c>
      <c r="B6860" t="s">
        <v>7158</v>
      </c>
      <c r="C6860" t="s">
        <v>3597</v>
      </c>
      <c r="D6860" t="s">
        <v>3685</v>
      </c>
      <c r="E6860" t="s">
        <v>7235</v>
      </c>
      <c r="F6860" t="s">
        <v>3600</v>
      </c>
      <c r="G6860">
        <v>205965855</v>
      </c>
      <c r="I6860" t="s">
        <v>3601</v>
      </c>
      <c r="J6860" t="s">
        <v>7199</v>
      </c>
      <c r="L6860" t="s">
        <v>7206</v>
      </c>
      <c r="M6860">
        <v>12</v>
      </c>
      <c r="N6860">
        <v>19.5</v>
      </c>
      <c r="O6860">
        <v>10</v>
      </c>
      <c r="S6860" t="b">
        <v>0</v>
      </c>
      <c r="T6860" t="b">
        <v>0</v>
      </c>
      <c r="U6860" t="b">
        <v>0</v>
      </c>
      <c r="V6860">
        <v>44500</v>
      </c>
      <c r="W6860">
        <v>26600</v>
      </c>
      <c r="X6860">
        <v>2.76</v>
      </c>
      <c r="Y6860">
        <v>34000</v>
      </c>
      <c r="Z6860">
        <v>2.4</v>
      </c>
    </row>
    <row r="6861" spans="1:26">
      <c r="A6861">
        <v>205965856</v>
      </c>
      <c r="B6861" t="s">
        <v>7158</v>
      </c>
      <c r="C6861" t="s">
        <v>3597</v>
      </c>
      <c r="D6861" t="s">
        <v>3685</v>
      </c>
      <c r="E6861" t="s">
        <v>7235</v>
      </c>
      <c r="F6861" t="s">
        <v>3600</v>
      </c>
      <c r="G6861">
        <v>205965856</v>
      </c>
      <c r="I6861" t="s">
        <v>3601</v>
      </c>
      <c r="J6861" t="s">
        <v>7199</v>
      </c>
      <c r="L6861" t="s">
        <v>7205</v>
      </c>
      <c r="M6861">
        <v>12.5</v>
      </c>
      <c r="N6861">
        <v>19.5</v>
      </c>
      <c r="O6861">
        <v>10</v>
      </c>
      <c r="S6861" t="b">
        <v>0</v>
      </c>
      <c r="T6861" t="b">
        <v>0</v>
      </c>
      <c r="U6861" t="b">
        <v>0</v>
      </c>
      <c r="V6861">
        <v>45000</v>
      </c>
      <c r="W6861">
        <v>26600</v>
      </c>
      <c r="X6861">
        <v>2.8</v>
      </c>
      <c r="Y6861">
        <v>34000</v>
      </c>
      <c r="Z6861">
        <v>2.4</v>
      </c>
    </row>
    <row r="6862" spans="1:26">
      <c r="A6862">
        <v>205965857</v>
      </c>
      <c r="B6862" t="s">
        <v>7158</v>
      </c>
      <c r="C6862" t="s">
        <v>3597</v>
      </c>
      <c r="D6862" t="s">
        <v>3685</v>
      </c>
      <c r="E6862" t="s">
        <v>7235</v>
      </c>
      <c r="F6862" t="s">
        <v>3600</v>
      </c>
      <c r="G6862">
        <v>205965857</v>
      </c>
      <c r="I6862" t="s">
        <v>3601</v>
      </c>
      <c r="J6862" t="s">
        <v>7199</v>
      </c>
      <c r="L6862" t="s">
        <v>7204</v>
      </c>
      <c r="M6862">
        <v>12</v>
      </c>
      <c r="N6862">
        <v>19.5</v>
      </c>
      <c r="O6862">
        <v>10</v>
      </c>
      <c r="S6862" t="b">
        <v>0</v>
      </c>
      <c r="T6862" t="b">
        <v>0</v>
      </c>
      <c r="U6862" t="b">
        <v>0</v>
      </c>
      <c r="V6862">
        <v>45000</v>
      </c>
      <c r="W6862">
        <v>26600</v>
      </c>
      <c r="X6862">
        <v>2.76</v>
      </c>
      <c r="Y6862">
        <v>34000</v>
      </c>
      <c r="Z6862">
        <v>2.4</v>
      </c>
    </row>
    <row r="6863" spans="1:26">
      <c r="A6863">
        <v>205965860</v>
      </c>
      <c r="B6863" t="s">
        <v>7158</v>
      </c>
      <c r="C6863" t="s">
        <v>3597</v>
      </c>
      <c r="D6863" t="s">
        <v>3685</v>
      </c>
      <c r="E6863" t="s">
        <v>7235</v>
      </c>
      <c r="F6863" t="s">
        <v>3600</v>
      </c>
      <c r="G6863">
        <v>205965860</v>
      </c>
      <c r="I6863" t="s">
        <v>3601</v>
      </c>
      <c r="J6863" t="s">
        <v>7199</v>
      </c>
      <c r="L6863" t="s">
        <v>7203</v>
      </c>
      <c r="M6863">
        <v>12.5</v>
      </c>
      <c r="N6863">
        <v>20</v>
      </c>
      <c r="O6863">
        <v>10</v>
      </c>
      <c r="S6863" t="b">
        <v>0</v>
      </c>
      <c r="T6863" t="b">
        <v>0</v>
      </c>
      <c r="U6863" t="b">
        <v>0</v>
      </c>
      <c r="V6863">
        <v>45000</v>
      </c>
      <c r="W6863">
        <v>26600</v>
      </c>
      <c r="X6863">
        <v>2.85</v>
      </c>
      <c r="Y6863">
        <v>34000</v>
      </c>
      <c r="Z6863">
        <v>2.4</v>
      </c>
    </row>
    <row r="6864" spans="1:26">
      <c r="A6864">
        <v>205965858</v>
      </c>
      <c r="B6864" t="s">
        <v>7158</v>
      </c>
      <c r="C6864" t="s">
        <v>3597</v>
      </c>
      <c r="D6864" t="s">
        <v>3685</v>
      </c>
      <c r="E6864" t="s">
        <v>7235</v>
      </c>
      <c r="F6864" t="s">
        <v>3600</v>
      </c>
      <c r="G6864">
        <v>205965858</v>
      </c>
      <c r="I6864" t="s">
        <v>3601</v>
      </c>
      <c r="J6864" t="s">
        <v>7199</v>
      </c>
      <c r="L6864" t="s">
        <v>7202</v>
      </c>
      <c r="M6864">
        <v>12.5</v>
      </c>
      <c r="N6864">
        <v>20</v>
      </c>
      <c r="O6864">
        <v>10</v>
      </c>
      <c r="S6864" t="b">
        <v>0</v>
      </c>
      <c r="T6864" t="b">
        <v>0</v>
      </c>
      <c r="U6864" t="b">
        <v>0</v>
      </c>
      <c r="V6864">
        <v>45000</v>
      </c>
      <c r="W6864">
        <v>26600</v>
      </c>
      <c r="X6864">
        <v>2.8</v>
      </c>
      <c r="Y6864">
        <v>34000</v>
      </c>
      <c r="Z6864">
        <v>2.4</v>
      </c>
    </row>
    <row r="6865" spans="1:26">
      <c r="A6865">
        <v>205965864</v>
      </c>
      <c r="B6865" t="s">
        <v>7158</v>
      </c>
      <c r="C6865" t="s">
        <v>3597</v>
      </c>
      <c r="D6865" t="s">
        <v>3685</v>
      </c>
      <c r="E6865" t="s">
        <v>7235</v>
      </c>
      <c r="F6865" t="s">
        <v>3600</v>
      </c>
      <c r="G6865">
        <v>205965864</v>
      </c>
      <c r="I6865" t="s">
        <v>3601</v>
      </c>
      <c r="J6865" t="s">
        <v>7199</v>
      </c>
      <c r="L6865" t="s">
        <v>7184</v>
      </c>
      <c r="M6865">
        <v>12.5</v>
      </c>
      <c r="N6865">
        <v>20</v>
      </c>
      <c r="O6865">
        <v>10</v>
      </c>
      <c r="S6865" t="b">
        <v>0</v>
      </c>
      <c r="T6865" t="b">
        <v>0</v>
      </c>
      <c r="U6865" t="b">
        <v>0</v>
      </c>
      <c r="V6865">
        <v>46500</v>
      </c>
      <c r="W6865">
        <v>26800</v>
      </c>
      <c r="X6865">
        <v>2.81</v>
      </c>
      <c r="Y6865">
        <v>34000</v>
      </c>
      <c r="Z6865">
        <v>2.4</v>
      </c>
    </row>
    <row r="6866" spans="1:26">
      <c r="A6866">
        <v>205965871</v>
      </c>
      <c r="B6866" t="s">
        <v>7158</v>
      </c>
      <c r="C6866" t="s">
        <v>3597</v>
      </c>
      <c r="D6866" t="s">
        <v>3685</v>
      </c>
      <c r="E6866" t="s">
        <v>7233</v>
      </c>
      <c r="F6866" t="s">
        <v>3600</v>
      </c>
      <c r="G6866">
        <v>205965871</v>
      </c>
      <c r="I6866" t="s">
        <v>3601</v>
      </c>
      <c r="J6866" t="s">
        <v>7223</v>
      </c>
      <c r="L6866" t="s">
        <v>7170</v>
      </c>
      <c r="M6866">
        <v>13</v>
      </c>
      <c r="N6866">
        <v>21</v>
      </c>
      <c r="O6866">
        <v>10</v>
      </c>
      <c r="S6866" t="b">
        <v>0</v>
      </c>
      <c r="T6866" t="b">
        <v>0</v>
      </c>
      <c r="U6866" t="b">
        <v>0</v>
      </c>
      <c r="V6866">
        <v>23400</v>
      </c>
      <c r="W6866">
        <v>13000</v>
      </c>
      <c r="X6866">
        <v>2.57</v>
      </c>
      <c r="Y6866">
        <v>15200</v>
      </c>
      <c r="Z6866">
        <v>2.4500000000000002</v>
      </c>
    </row>
    <row r="6867" spans="1:26">
      <c r="A6867">
        <v>205965870</v>
      </c>
      <c r="B6867" t="s">
        <v>7158</v>
      </c>
      <c r="C6867" t="s">
        <v>3597</v>
      </c>
      <c r="D6867" t="s">
        <v>3685</v>
      </c>
      <c r="E6867" t="s">
        <v>7235</v>
      </c>
      <c r="F6867" t="s">
        <v>3600</v>
      </c>
      <c r="G6867">
        <v>205965870</v>
      </c>
      <c r="I6867" t="s">
        <v>3601</v>
      </c>
      <c r="J6867" t="s">
        <v>7199</v>
      </c>
      <c r="L6867" t="s">
        <v>7200</v>
      </c>
      <c r="M6867">
        <v>13</v>
      </c>
      <c r="N6867">
        <v>20</v>
      </c>
      <c r="O6867">
        <v>10</v>
      </c>
      <c r="S6867" t="b">
        <v>0</v>
      </c>
      <c r="T6867" t="b">
        <v>0</v>
      </c>
      <c r="U6867" t="b">
        <v>0</v>
      </c>
      <c r="V6867">
        <v>46500</v>
      </c>
      <c r="W6867">
        <v>26600</v>
      </c>
      <c r="X6867">
        <v>2.85</v>
      </c>
      <c r="Y6867">
        <v>34000</v>
      </c>
      <c r="Z6867">
        <v>2.4</v>
      </c>
    </row>
    <row r="6868" spans="1:26">
      <c r="A6868">
        <v>205965872</v>
      </c>
      <c r="B6868" t="s">
        <v>7158</v>
      </c>
      <c r="C6868" t="s">
        <v>3597</v>
      </c>
      <c r="D6868" t="s">
        <v>3685</v>
      </c>
      <c r="E6868" t="s">
        <v>7233</v>
      </c>
      <c r="F6868" t="s">
        <v>3600</v>
      </c>
      <c r="G6868">
        <v>205965872</v>
      </c>
      <c r="I6868" t="s">
        <v>3601</v>
      </c>
      <c r="J6868" t="s">
        <v>7209</v>
      </c>
      <c r="L6868" t="s">
        <v>7172</v>
      </c>
      <c r="M6868">
        <v>14</v>
      </c>
      <c r="N6868">
        <v>21</v>
      </c>
      <c r="O6868">
        <v>10</v>
      </c>
      <c r="S6868" t="b">
        <v>0</v>
      </c>
      <c r="T6868" t="b">
        <v>0</v>
      </c>
      <c r="U6868" t="b">
        <v>0</v>
      </c>
      <c r="V6868">
        <v>35400</v>
      </c>
      <c r="W6868">
        <v>18200</v>
      </c>
      <c r="X6868">
        <v>2.46</v>
      </c>
      <c r="Y6868">
        <v>28800</v>
      </c>
      <c r="Z6868">
        <v>2.27</v>
      </c>
    </row>
    <row r="6869" spans="1:26">
      <c r="A6869">
        <v>205965868</v>
      </c>
      <c r="B6869" t="s">
        <v>7158</v>
      </c>
      <c r="C6869" t="s">
        <v>3597</v>
      </c>
      <c r="D6869" t="s">
        <v>3685</v>
      </c>
      <c r="E6869" t="s">
        <v>7235</v>
      </c>
      <c r="F6869" t="s">
        <v>3600</v>
      </c>
      <c r="G6869">
        <v>205965868</v>
      </c>
      <c r="I6869" t="s">
        <v>3601</v>
      </c>
      <c r="J6869" t="s">
        <v>7199</v>
      </c>
      <c r="L6869" t="s">
        <v>7177</v>
      </c>
      <c r="M6869">
        <v>12.5</v>
      </c>
      <c r="N6869">
        <v>20</v>
      </c>
      <c r="O6869">
        <v>10</v>
      </c>
      <c r="S6869" t="b">
        <v>0</v>
      </c>
      <c r="T6869" t="b">
        <v>0</v>
      </c>
      <c r="U6869" t="b">
        <v>0</v>
      </c>
      <c r="V6869">
        <v>45000</v>
      </c>
      <c r="W6869">
        <v>26600</v>
      </c>
      <c r="X6869">
        <v>2.8</v>
      </c>
      <c r="Y6869">
        <v>34000</v>
      </c>
      <c r="Z6869">
        <v>2.4</v>
      </c>
    </row>
    <row r="6870" spans="1:26">
      <c r="A6870">
        <v>205965869</v>
      </c>
      <c r="B6870" t="s">
        <v>7158</v>
      </c>
      <c r="C6870" t="s">
        <v>3597</v>
      </c>
      <c r="D6870" t="s">
        <v>3685</v>
      </c>
      <c r="E6870" t="s">
        <v>7235</v>
      </c>
      <c r="F6870" t="s">
        <v>3600</v>
      </c>
      <c r="G6870">
        <v>205965869</v>
      </c>
      <c r="I6870" t="s">
        <v>3601</v>
      </c>
      <c r="J6870" t="s">
        <v>7199</v>
      </c>
      <c r="L6870" t="s">
        <v>7201</v>
      </c>
      <c r="M6870">
        <v>12.5</v>
      </c>
      <c r="N6870">
        <v>20</v>
      </c>
      <c r="O6870">
        <v>10</v>
      </c>
      <c r="S6870" t="b">
        <v>0</v>
      </c>
      <c r="T6870" t="b">
        <v>0</v>
      </c>
      <c r="U6870" t="b">
        <v>0</v>
      </c>
      <c r="V6870">
        <v>46500</v>
      </c>
      <c r="W6870">
        <v>26800</v>
      </c>
      <c r="X6870">
        <v>2.81</v>
      </c>
      <c r="Y6870">
        <v>34000</v>
      </c>
      <c r="Z6870">
        <v>2.4</v>
      </c>
    </row>
    <row r="6871" spans="1:26">
      <c r="A6871">
        <v>205965873</v>
      </c>
      <c r="B6871" t="s">
        <v>7158</v>
      </c>
      <c r="C6871" t="s">
        <v>3597</v>
      </c>
      <c r="D6871" t="s">
        <v>3685</v>
      </c>
      <c r="E6871" t="s">
        <v>7233</v>
      </c>
      <c r="F6871" t="s">
        <v>3600</v>
      </c>
      <c r="G6871">
        <v>205965873</v>
      </c>
      <c r="I6871" t="s">
        <v>3601</v>
      </c>
      <c r="J6871" t="s">
        <v>7199</v>
      </c>
      <c r="L6871" t="s">
        <v>5553</v>
      </c>
      <c r="M6871">
        <v>13</v>
      </c>
      <c r="N6871">
        <v>20</v>
      </c>
      <c r="O6871">
        <v>10</v>
      </c>
      <c r="S6871" t="b">
        <v>0</v>
      </c>
      <c r="T6871" t="b">
        <v>0</v>
      </c>
      <c r="U6871" t="b">
        <v>0</v>
      </c>
      <c r="V6871">
        <v>46500</v>
      </c>
      <c r="W6871">
        <v>26600</v>
      </c>
      <c r="X6871">
        <v>2.85</v>
      </c>
      <c r="Y6871">
        <v>34000</v>
      </c>
      <c r="Z6871">
        <v>2.4</v>
      </c>
    </row>
    <row r="6872" spans="1:26">
      <c r="A6872">
        <v>205965876</v>
      </c>
      <c r="B6872" t="s">
        <v>7158</v>
      </c>
      <c r="C6872" t="s">
        <v>3597</v>
      </c>
      <c r="D6872" t="s">
        <v>3685</v>
      </c>
      <c r="E6872" t="s">
        <v>7233</v>
      </c>
      <c r="F6872" t="s">
        <v>3600</v>
      </c>
      <c r="G6872">
        <v>205965876</v>
      </c>
      <c r="I6872" t="s">
        <v>3601</v>
      </c>
      <c r="J6872" t="s">
        <v>7223</v>
      </c>
      <c r="L6872" t="s">
        <v>7192</v>
      </c>
      <c r="M6872">
        <v>13</v>
      </c>
      <c r="N6872">
        <v>21</v>
      </c>
      <c r="O6872">
        <v>10</v>
      </c>
      <c r="S6872" t="b">
        <v>0</v>
      </c>
      <c r="T6872" t="b">
        <v>0</v>
      </c>
      <c r="U6872" t="b">
        <v>0</v>
      </c>
      <c r="V6872">
        <v>23800</v>
      </c>
      <c r="W6872">
        <v>13000</v>
      </c>
      <c r="X6872">
        <v>2.61</v>
      </c>
      <c r="Y6872">
        <v>15200</v>
      </c>
      <c r="Z6872">
        <v>2.4500000000000002</v>
      </c>
    </row>
    <row r="6873" spans="1:26">
      <c r="A6873">
        <v>205965882</v>
      </c>
      <c r="B6873" t="s">
        <v>7158</v>
      </c>
      <c r="C6873" t="s">
        <v>3597</v>
      </c>
      <c r="D6873" t="s">
        <v>3685</v>
      </c>
      <c r="E6873" t="s">
        <v>7233</v>
      </c>
      <c r="F6873" t="s">
        <v>3600</v>
      </c>
      <c r="G6873">
        <v>205965882</v>
      </c>
      <c r="I6873" t="s">
        <v>3601</v>
      </c>
      <c r="J6873" t="s">
        <v>7223</v>
      </c>
      <c r="L6873" t="s">
        <v>7196</v>
      </c>
      <c r="M6873">
        <v>13</v>
      </c>
      <c r="N6873">
        <v>20</v>
      </c>
      <c r="O6873">
        <v>10</v>
      </c>
      <c r="S6873" t="b">
        <v>0</v>
      </c>
      <c r="T6873" t="b">
        <v>0</v>
      </c>
      <c r="U6873" t="b">
        <v>0</v>
      </c>
      <c r="V6873">
        <v>23200</v>
      </c>
      <c r="W6873">
        <v>13000</v>
      </c>
      <c r="X6873">
        <v>2.57</v>
      </c>
      <c r="Y6873">
        <v>15200</v>
      </c>
      <c r="Z6873">
        <v>2.4500000000000002</v>
      </c>
    </row>
    <row r="6874" spans="1:26">
      <c r="A6874">
        <v>205965891</v>
      </c>
      <c r="B6874" t="s">
        <v>7158</v>
      </c>
      <c r="C6874" t="s">
        <v>3597</v>
      </c>
      <c r="D6874" t="s">
        <v>3685</v>
      </c>
      <c r="E6874" t="s">
        <v>7233</v>
      </c>
      <c r="F6874" t="s">
        <v>3600</v>
      </c>
      <c r="G6874">
        <v>205965891</v>
      </c>
      <c r="I6874" t="s">
        <v>3601</v>
      </c>
      <c r="J6874" t="s">
        <v>7223</v>
      </c>
      <c r="L6874" t="s">
        <v>7193</v>
      </c>
      <c r="M6874">
        <v>13</v>
      </c>
      <c r="N6874">
        <v>21</v>
      </c>
      <c r="O6874">
        <v>10</v>
      </c>
      <c r="S6874" t="b">
        <v>0</v>
      </c>
      <c r="T6874" t="b">
        <v>0</v>
      </c>
      <c r="U6874" t="b">
        <v>0</v>
      </c>
      <c r="V6874">
        <v>23800</v>
      </c>
      <c r="W6874">
        <v>13000</v>
      </c>
      <c r="X6874">
        <v>2.63</v>
      </c>
      <c r="Y6874">
        <v>15200</v>
      </c>
      <c r="Z6874">
        <v>2.4500000000000002</v>
      </c>
    </row>
    <row r="6875" spans="1:26">
      <c r="A6875">
        <v>205965903</v>
      </c>
      <c r="B6875" t="s">
        <v>7158</v>
      </c>
      <c r="C6875" t="s">
        <v>3597</v>
      </c>
      <c r="D6875" t="s">
        <v>3685</v>
      </c>
      <c r="E6875" t="s">
        <v>7233</v>
      </c>
      <c r="F6875" t="s">
        <v>3600</v>
      </c>
      <c r="G6875">
        <v>205965903</v>
      </c>
      <c r="I6875" t="s">
        <v>3601</v>
      </c>
      <c r="J6875" t="s">
        <v>7223</v>
      </c>
      <c r="L6875" t="s">
        <v>7219</v>
      </c>
      <c r="M6875">
        <v>13</v>
      </c>
      <c r="N6875">
        <v>21</v>
      </c>
      <c r="O6875">
        <v>10</v>
      </c>
      <c r="S6875" t="b">
        <v>0</v>
      </c>
      <c r="T6875" t="b">
        <v>0</v>
      </c>
      <c r="U6875" t="b">
        <v>0</v>
      </c>
      <c r="V6875">
        <v>23800</v>
      </c>
      <c r="W6875">
        <v>13000</v>
      </c>
      <c r="X6875">
        <v>2.61</v>
      </c>
      <c r="Y6875">
        <v>15200</v>
      </c>
      <c r="Z6875">
        <v>2.4500000000000002</v>
      </c>
    </row>
    <row r="6876" spans="1:26">
      <c r="A6876">
        <v>205965896</v>
      </c>
      <c r="B6876" t="s">
        <v>7158</v>
      </c>
      <c r="C6876" t="s">
        <v>3597</v>
      </c>
      <c r="D6876" t="s">
        <v>3685</v>
      </c>
      <c r="E6876" t="s">
        <v>7233</v>
      </c>
      <c r="F6876" t="s">
        <v>3600</v>
      </c>
      <c r="G6876">
        <v>205965896</v>
      </c>
      <c r="I6876" t="s">
        <v>3601</v>
      </c>
      <c r="J6876" t="s">
        <v>7223</v>
      </c>
      <c r="L6876" t="s">
        <v>7195</v>
      </c>
      <c r="M6876">
        <v>13</v>
      </c>
      <c r="N6876">
        <v>21</v>
      </c>
      <c r="O6876">
        <v>10</v>
      </c>
      <c r="S6876" t="b">
        <v>0</v>
      </c>
      <c r="T6876" t="b">
        <v>0</v>
      </c>
      <c r="U6876" t="b">
        <v>0</v>
      </c>
      <c r="V6876">
        <v>23400</v>
      </c>
      <c r="W6876">
        <v>13000</v>
      </c>
      <c r="X6876">
        <v>2.61</v>
      </c>
      <c r="Y6876">
        <v>15200</v>
      </c>
      <c r="Z6876">
        <v>2.4500000000000002</v>
      </c>
    </row>
    <row r="6877" spans="1:26">
      <c r="A6877">
        <v>205965899</v>
      </c>
      <c r="B6877" t="s">
        <v>7158</v>
      </c>
      <c r="C6877" t="s">
        <v>3597</v>
      </c>
      <c r="D6877" t="s">
        <v>3685</v>
      </c>
      <c r="E6877" t="s">
        <v>7233</v>
      </c>
      <c r="F6877" t="s">
        <v>3600</v>
      </c>
      <c r="G6877">
        <v>205965899</v>
      </c>
      <c r="I6877" t="s">
        <v>3601</v>
      </c>
      <c r="J6877" t="s">
        <v>7223</v>
      </c>
      <c r="L6877" t="s">
        <v>7174</v>
      </c>
      <c r="M6877">
        <v>13</v>
      </c>
      <c r="N6877">
        <v>21</v>
      </c>
      <c r="O6877">
        <v>10</v>
      </c>
      <c r="S6877" t="b">
        <v>0</v>
      </c>
      <c r="T6877" t="b">
        <v>0</v>
      </c>
      <c r="U6877" t="b">
        <v>0</v>
      </c>
      <c r="V6877">
        <v>23400</v>
      </c>
      <c r="W6877">
        <v>13000</v>
      </c>
      <c r="X6877">
        <v>2.61</v>
      </c>
      <c r="Y6877">
        <v>15200</v>
      </c>
      <c r="Z6877">
        <v>2.4500000000000002</v>
      </c>
    </row>
    <row r="6878" spans="1:26">
      <c r="A6878">
        <v>205965904</v>
      </c>
      <c r="B6878" t="s">
        <v>7158</v>
      </c>
      <c r="C6878" t="s">
        <v>3597</v>
      </c>
      <c r="D6878" t="s">
        <v>3685</v>
      </c>
      <c r="E6878" t="s">
        <v>7233</v>
      </c>
      <c r="F6878" t="s">
        <v>3600</v>
      </c>
      <c r="G6878">
        <v>205965904</v>
      </c>
      <c r="I6878" t="s">
        <v>3601</v>
      </c>
      <c r="J6878" t="s">
        <v>7223</v>
      </c>
      <c r="L6878" t="s">
        <v>7226</v>
      </c>
      <c r="M6878">
        <v>13</v>
      </c>
      <c r="N6878">
        <v>20</v>
      </c>
      <c r="O6878">
        <v>10</v>
      </c>
      <c r="S6878" t="b">
        <v>0</v>
      </c>
      <c r="T6878" t="b">
        <v>0</v>
      </c>
      <c r="U6878" t="b">
        <v>0</v>
      </c>
      <c r="V6878">
        <v>23200</v>
      </c>
      <c r="W6878">
        <v>13000</v>
      </c>
      <c r="X6878">
        <v>2.57</v>
      </c>
      <c r="Y6878">
        <v>15200</v>
      </c>
      <c r="Z6878">
        <v>2.4500000000000002</v>
      </c>
    </row>
    <row r="6879" spans="1:26">
      <c r="A6879">
        <v>205965902</v>
      </c>
      <c r="B6879" t="s">
        <v>7158</v>
      </c>
      <c r="C6879" t="s">
        <v>3597</v>
      </c>
      <c r="D6879" t="s">
        <v>3685</v>
      </c>
      <c r="E6879" t="s">
        <v>7233</v>
      </c>
      <c r="F6879" t="s">
        <v>3600</v>
      </c>
      <c r="G6879">
        <v>205965902</v>
      </c>
      <c r="I6879" t="s">
        <v>3601</v>
      </c>
      <c r="J6879" t="s">
        <v>7223</v>
      </c>
      <c r="L6879" t="s">
        <v>7225</v>
      </c>
      <c r="M6879">
        <v>13</v>
      </c>
      <c r="N6879">
        <v>21</v>
      </c>
      <c r="O6879">
        <v>10</v>
      </c>
      <c r="S6879" t="b">
        <v>0</v>
      </c>
      <c r="T6879" t="b">
        <v>0</v>
      </c>
      <c r="U6879" t="b">
        <v>0</v>
      </c>
      <c r="V6879">
        <v>23000</v>
      </c>
      <c r="W6879">
        <v>13600</v>
      </c>
      <c r="X6879">
        <v>2.61</v>
      </c>
      <c r="Y6879">
        <v>15200</v>
      </c>
      <c r="Z6879">
        <v>2.4500000000000002</v>
      </c>
    </row>
    <row r="6880" spans="1:26">
      <c r="A6880">
        <v>205965905</v>
      </c>
      <c r="B6880" t="s">
        <v>7158</v>
      </c>
      <c r="C6880" t="s">
        <v>3597</v>
      </c>
      <c r="D6880" t="s">
        <v>3685</v>
      </c>
      <c r="E6880" t="s">
        <v>7233</v>
      </c>
      <c r="F6880" t="s">
        <v>3600</v>
      </c>
      <c r="G6880">
        <v>205965905</v>
      </c>
      <c r="I6880" t="s">
        <v>3601</v>
      </c>
      <c r="J6880" t="s">
        <v>7223</v>
      </c>
      <c r="L6880" t="s">
        <v>7218</v>
      </c>
      <c r="M6880">
        <v>13</v>
      </c>
      <c r="N6880">
        <v>21</v>
      </c>
      <c r="O6880">
        <v>10</v>
      </c>
      <c r="S6880" t="b">
        <v>0</v>
      </c>
      <c r="T6880" t="b">
        <v>0</v>
      </c>
      <c r="U6880" t="b">
        <v>0</v>
      </c>
      <c r="V6880">
        <v>23400</v>
      </c>
      <c r="W6880">
        <v>13000</v>
      </c>
      <c r="X6880">
        <v>2.57</v>
      </c>
      <c r="Y6880">
        <v>15200</v>
      </c>
      <c r="Z6880">
        <v>2.4500000000000002</v>
      </c>
    </row>
    <row r="6881" spans="1:26">
      <c r="A6881">
        <v>205965907</v>
      </c>
      <c r="B6881" t="s">
        <v>7158</v>
      </c>
      <c r="C6881" t="s">
        <v>3597</v>
      </c>
      <c r="D6881" t="s">
        <v>3685</v>
      </c>
      <c r="E6881" t="s">
        <v>7233</v>
      </c>
      <c r="F6881" t="s">
        <v>3600</v>
      </c>
      <c r="G6881">
        <v>205965907</v>
      </c>
      <c r="I6881" t="s">
        <v>3601</v>
      </c>
      <c r="J6881" t="s">
        <v>7223</v>
      </c>
      <c r="L6881" t="s">
        <v>7224</v>
      </c>
      <c r="M6881">
        <v>13</v>
      </c>
      <c r="N6881">
        <v>21</v>
      </c>
      <c r="O6881">
        <v>10</v>
      </c>
      <c r="S6881" t="b">
        <v>0</v>
      </c>
      <c r="T6881" t="b">
        <v>0</v>
      </c>
      <c r="U6881" t="b">
        <v>0</v>
      </c>
      <c r="V6881">
        <v>23400</v>
      </c>
      <c r="W6881">
        <v>13000</v>
      </c>
      <c r="X6881">
        <v>2.61</v>
      </c>
      <c r="Y6881">
        <v>15200</v>
      </c>
      <c r="Z6881">
        <v>2.4500000000000002</v>
      </c>
    </row>
    <row r="6882" spans="1:26">
      <c r="A6882">
        <v>205965906</v>
      </c>
      <c r="B6882" t="s">
        <v>7158</v>
      </c>
      <c r="C6882" t="s">
        <v>3597</v>
      </c>
      <c r="D6882" t="s">
        <v>3685</v>
      </c>
      <c r="E6882" t="s">
        <v>7233</v>
      </c>
      <c r="F6882" t="s">
        <v>3600</v>
      </c>
      <c r="G6882">
        <v>205965906</v>
      </c>
      <c r="I6882" t="s">
        <v>3601</v>
      </c>
      <c r="J6882" t="s">
        <v>7223</v>
      </c>
      <c r="L6882" t="s">
        <v>7214</v>
      </c>
      <c r="M6882">
        <v>13</v>
      </c>
      <c r="N6882">
        <v>21</v>
      </c>
      <c r="O6882">
        <v>10</v>
      </c>
      <c r="S6882" t="b">
        <v>0</v>
      </c>
      <c r="T6882" t="b">
        <v>0</v>
      </c>
      <c r="U6882" t="b">
        <v>0</v>
      </c>
      <c r="V6882">
        <v>23800</v>
      </c>
      <c r="W6882">
        <v>13000</v>
      </c>
      <c r="X6882">
        <v>2.63</v>
      </c>
      <c r="Y6882">
        <v>15200</v>
      </c>
      <c r="Z6882">
        <v>2.4500000000000002</v>
      </c>
    </row>
    <row r="6883" spans="1:26">
      <c r="A6883">
        <v>205965908</v>
      </c>
      <c r="B6883" t="s">
        <v>7158</v>
      </c>
      <c r="C6883" t="s">
        <v>3597</v>
      </c>
      <c r="D6883" t="s">
        <v>3685</v>
      </c>
      <c r="E6883" t="s">
        <v>7233</v>
      </c>
      <c r="F6883" t="s">
        <v>3600</v>
      </c>
      <c r="G6883">
        <v>205965908</v>
      </c>
      <c r="I6883" t="s">
        <v>3601</v>
      </c>
      <c r="J6883" t="s">
        <v>7223</v>
      </c>
      <c r="L6883" t="s">
        <v>7213</v>
      </c>
      <c r="M6883">
        <v>13</v>
      </c>
      <c r="N6883">
        <v>21</v>
      </c>
      <c r="O6883">
        <v>10</v>
      </c>
      <c r="S6883" t="b">
        <v>0</v>
      </c>
      <c r="T6883" t="b">
        <v>0</v>
      </c>
      <c r="U6883" t="b">
        <v>0</v>
      </c>
      <c r="V6883">
        <v>23400</v>
      </c>
      <c r="W6883">
        <v>13000</v>
      </c>
      <c r="X6883">
        <v>2.61</v>
      </c>
      <c r="Y6883">
        <v>15200</v>
      </c>
      <c r="Z6883">
        <v>2.4500000000000002</v>
      </c>
    </row>
    <row r="6884" spans="1:26">
      <c r="A6884">
        <v>205965911</v>
      </c>
      <c r="B6884" t="s">
        <v>7158</v>
      </c>
      <c r="C6884" t="s">
        <v>3597</v>
      </c>
      <c r="D6884" t="s">
        <v>3685</v>
      </c>
      <c r="E6884" t="s">
        <v>7233</v>
      </c>
      <c r="F6884" t="s">
        <v>3600</v>
      </c>
      <c r="G6884">
        <v>205965911</v>
      </c>
      <c r="I6884" t="s">
        <v>3601</v>
      </c>
      <c r="J6884" t="s">
        <v>7209</v>
      </c>
      <c r="L6884" t="s">
        <v>7192</v>
      </c>
      <c r="M6884">
        <v>13.5</v>
      </c>
      <c r="N6884">
        <v>20</v>
      </c>
      <c r="O6884">
        <v>10</v>
      </c>
      <c r="S6884" t="b">
        <v>0</v>
      </c>
      <c r="T6884" t="b">
        <v>0</v>
      </c>
      <c r="U6884" t="b">
        <v>0</v>
      </c>
      <c r="V6884">
        <v>34800</v>
      </c>
      <c r="W6884">
        <v>18000</v>
      </c>
      <c r="X6884">
        <v>2.42</v>
      </c>
      <c r="Y6884">
        <v>28800</v>
      </c>
      <c r="Z6884">
        <v>2.27</v>
      </c>
    </row>
    <row r="6885" spans="1:26">
      <c r="A6885">
        <v>205965912</v>
      </c>
      <c r="B6885" t="s">
        <v>7158</v>
      </c>
      <c r="C6885" t="s">
        <v>3597</v>
      </c>
      <c r="D6885" t="s">
        <v>3685</v>
      </c>
      <c r="E6885" t="s">
        <v>7233</v>
      </c>
      <c r="F6885" t="s">
        <v>3600</v>
      </c>
      <c r="G6885">
        <v>205965912</v>
      </c>
      <c r="I6885" t="s">
        <v>3601</v>
      </c>
      <c r="J6885" t="s">
        <v>7209</v>
      </c>
      <c r="L6885" t="s">
        <v>7189</v>
      </c>
      <c r="M6885">
        <v>13.5</v>
      </c>
      <c r="N6885">
        <v>20</v>
      </c>
      <c r="O6885">
        <v>10</v>
      </c>
      <c r="S6885" t="b">
        <v>0</v>
      </c>
      <c r="T6885" t="b">
        <v>0</v>
      </c>
      <c r="U6885" t="b">
        <v>0</v>
      </c>
      <c r="V6885">
        <v>34800</v>
      </c>
      <c r="W6885">
        <v>18200</v>
      </c>
      <c r="X6885">
        <v>2.44</v>
      </c>
      <c r="Y6885">
        <v>28800</v>
      </c>
      <c r="Z6885">
        <v>2.27</v>
      </c>
    </row>
    <row r="6886" spans="1:26">
      <c r="A6886">
        <v>205965920</v>
      </c>
      <c r="B6886" t="s">
        <v>7158</v>
      </c>
      <c r="C6886" t="s">
        <v>3597</v>
      </c>
      <c r="D6886" t="s">
        <v>3685</v>
      </c>
      <c r="E6886" t="s">
        <v>7233</v>
      </c>
      <c r="F6886" t="s">
        <v>3600</v>
      </c>
      <c r="G6886">
        <v>205965920</v>
      </c>
      <c r="I6886" t="s">
        <v>3601</v>
      </c>
      <c r="J6886" t="s">
        <v>7209</v>
      </c>
      <c r="L6886" t="s">
        <v>7170</v>
      </c>
      <c r="M6886">
        <v>13</v>
      </c>
      <c r="N6886">
        <v>20</v>
      </c>
      <c r="O6886">
        <v>10</v>
      </c>
      <c r="S6886" t="b">
        <v>0</v>
      </c>
      <c r="T6886" t="b">
        <v>0</v>
      </c>
      <c r="U6886" t="b">
        <v>0</v>
      </c>
      <c r="V6886">
        <v>34600</v>
      </c>
      <c r="W6886">
        <v>18000</v>
      </c>
      <c r="X6886">
        <v>2.4</v>
      </c>
      <c r="Y6886">
        <v>28800</v>
      </c>
      <c r="Z6886">
        <v>2.27</v>
      </c>
    </row>
    <row r="6887" spans="1:26">
      <c r="A6887">
        <v>205965921</v>
      </c>
      <c r="B6887" t="s">
        <v>7158</v>
      </c>
      <c r="C6887" t="s">
        <v>3597</v>
      </c>
      <c r="D6887" t="s">
        <v>3685</v>
      </c>
      <c r="E6887" t="s">
        <v>7233</v>
      </c>
      <c r="F6887" t="s">
        <v>3600</v>
      </c>
      <c r="G6887">
        <v>205965921</v>
      </c>
      <c r="I6887" t="s">
        <v>3601</v>
      </c>
      <c r="J6887" t="s">
        <v>7209</v>
      </c>
      <c r="L6887" t="s">
        <v>7187</v>
      </c>
      <c r="M6887">
        <v>13.5</v>
      </c>
      <c r="N6887">
        <v>20</v>
      </c>
      <c r="O6887">
        <v>10</v>
      </c>
      <c r="S6887" t="b">
        <v>0</v>
      </c>
      <c r="T6887" t="b">
        <v>0</v>
      </c>
      <c r="U6887" t="b">
        <v>0</v>
      </c>
      <c r="V6887">
        <v>34600</v>
      </c>
      <c r="W6887">
        <v>18000</v>
      </c>
      <c r="X6887">
        <v>2.42</v>
      </c>
      <c r="Y6887">
        <v>28800</v>
      </c>
      <c r="Z6887">
        <v>2.27</v>
      </c>
    </row>
    <row r="6888" spans="1:26">
      <c r="A6888">
        <v>205965929</v>
      </c>
      <c r="B6888" t="s">
        <v>7158</v>
      </c>
      <c r="C6888" t="s">
        <v>3597</v>
      </c>
      <c r="D6888" t="s">
        <v>3685</v>
      </c>
      <c r="E6888" t="s">
        <v>7233</v>
      </c>
      <c r="F6888" t="s">
        <v>3600</v>
      </c>
      <c r="G6888">
        <v>205965929</v>
      </c>
      <c r="I6888" t="s">
        <v>3601</v>
      </c>
      <c r="J6888" t="s">
        <v>7209</v>
      </c>
      <c r="L6888" t="s">
        <v>7193</v>
      </c>
      <c r="M6888">
        <v>13.5</v>
      </c>
      <c r="N6888">
        <v>20</v>
      </c>
      <c r="O6888">
        <v>10</v>
      </c>
      <c r="S6888" t="b">
        <v>0</v>
      </c>
      <c r="T6888" t="b">
        <v>0</v>
      </c>
      <c r="U6888" t="b">
        <v>0</v>
      </c>
      <c r="V6888">
        <v>35200</v>
      </c>
      <c r="W6888">
        <v>18200</v>
      </c>
      <c r="X6888">
        <v>2.42</v>
      </c>
      <c r="Y6888">
        <v>28800</v>
      </c>
      <c r="Z6888">
        <v>2.27</v>
      </c>
    </row>
    <row r="6889" spans="1:26">
      <c r="A6889">
        <v>205965938</v>
      </c>
      <c r="B6889" t="s">
        <v>7158</v>
      </c>
      <c r="C6889" t="s">
        <v>3597</v>
      </c>
      <c r="D6889" t="s">
        <v>3685</v>
      </c>
      <c r="E6889" t="s">
        <v>7233</v>
      </c>
      <c r="F6889" t="s">
        <v>3600</v>
      </c>
      <c r="G6889">
        <v>205965938</v>
      </c>
      <c r="I6889" t="s">
        <v>3601</v>
      </c>
      <c r="J6889" t="s">
        <v>7209</v>
      </c>
      <c r="L6889" t="s">
        <v>7174</v>
      </c>
      <c r="M6889">
        <v>13</v>
      </c>
      <c r="N6889">
        <v>20</v>
      </c>
      <c r="O6889">
        <v>10</v>
      </c>
      <c r="S6889" t="b">
        <v>0</v>
      </c>
      <c r="T6889" t="b">
        <v>0</v>
      </c>
      <c r="U6889" t="b">
        <v>0</v>
      </c>
      <c r="V6889">
        <v>34800</v>
      </c>
      <c r="W6889">
        <v>18000</v>
      </c>
      <c r="X6889">
        <v>2.4</v>
      </c>
      <c r="Y6889">
        <v>28800</v>
      </c>
      <c r="Z6889">
        <v>2.27</v>
      </c>
    </row>
    <row r="6890" spans="1:26">
      <c r="A6890">
        <v>205965939</v>
      </c>
      <c r="B6890" t="s">
        <v>7158</v>
      </c>
      <c r="C6890" t="s">
        <v>3597</v>
      </c>
      <c r="D6890" t="s">
        <v>3685</v>
      </c>
      <c r="E6890" t="s">
        <v>7233</v>
      </c>
      <c r="F6890" t="s">
        <v>3600</v>
      </c>
      <c r="G6890">
        <v>205965939</v>
      </c>
      <c r="I6890" t="s">
        <v>3601</v>
      </c>
      <c r="J6890" t="s">
        <v>7209</v>
      </c>
      <c r="L6890" t="s">
        <v>7188</v>
      </c>
      <c r="M6890">
        <v>13.5</v>
      </c>
      <c r="N6890">
        <v>20</v>
      </c>
      <c r="O6890">
        <v>10</v>
      </c>
      <c r="S6890" t="b">
        <v>0</v>
      </c>
      <c r="T6890" t="b">
        <v>0</v>
      </c>
      <c r="U6890" t="b">
        <v>0</v>
      </c>
      <c r="V6890">
        <v>35000</v>
      </c>
      <c r="W6890">
        <v>18000</v>
      </c>
      <c r="X6890">
        <v>2.42</v>
      </c>
      <c r="Y6890">
        <v>28800</v>
      </c>
      <c r="Z6890">
        <v>2.27</v>
      </c>
    </row>
    <row r="6891" spans="1:26">
      <c r="A6891">
        <v>205965948</v>
      </c>
      <c r="B6891" t="s">
        <v>7158</v>
      </c>
      <c r="C6891" t="s">
        <v>3597</v>
      </c>
      <c r="D6891" t="s">
        <v>3685</v>
      </c>
      <c r="E6891" t="s">
        <v>7233</v>
      </c>
      <c r="F6891" t="s">
        <v>3600</v>
      </c>
      <c r="G6891">
        <v>205965948</v>
      </c>
      <c r="I6891" t="s">
        <v>3601</v>
      </c>
      <c r="J6891" t="s">
        <v>7209</v>
      </c>
      <c r="L6891" t="s">
        <v>7190</v>
      </c>
      <c r="M6891">
        <v>13.5</v>
      </c>
      <c r="N6891">
        <v>20</v>
      </c>
      <c r="O6891">
        <v>10</v>
      </c>
      <c r="S6891" t="b">
        <v>0</v>
      </c>
      <c r="T6891" t="b">
        <v>0</v>
      </c>
      <c r="U6891" t="b">
        <v>0</v>
      </c>
      <c r="V6891">
        <v>35000</v>
      </c>
      <c r="W6891">
        <v>18200</v>
      </c>
      <c r="X6891">
        <v>2.42</v>
      </c>
      <c r="Y6891">
        <v>28800</v>
      </c>
      <c r="Z6891">
        <v>2.27</v>
      </c>
    </row>
    <row r="6892" spans="1:26">
      <c r="A6892">
        <v>205965949</v>
      </c>
      <c r="B6892" t="s">
        <v>7158</v>
      </c>
      <c r="C6892" t="s">
        <v>3597</v>
      </c>
      <c r="D6892" t="s">
        <v>3685</v>
      </c>
      <c r="E6892" t="s">
        <v>7233</v>
      </c>
      <c r="F6892" t="s">
        <v>3600</v>
      </c>
      <c r="G6892">
        <v>205965949</v>
      </c>
      <c r="I6892" t="s">
        <v>3601</v>
      </c>
      <c r="J6892" t="s">
        <v>7209</v>
      </c>
      <c r="L6892" t="s">
        <v>7186</v>
      </c>
      <c r="M6892">
        <v>13.5</v>
      </c>
      <c r="N6892">
        <v>20</v>
      </c>
      <c r="O6892">
        <v>10</v>
      </c>
      <c r="S6892" t="b">
        <v>0</v>
      </c>
      <c r="T6892" t="b">
        <v>0</v>
      </c>
      <c r="U6892" t="b">
        <v>0</v>
      </c>
      <c r="V6892">
        <v>35200</v>
      </c>
      <c r="W6892">
        <v>18200</v>
      </c>
      <c r="X6892">
        <v>2.44</v>
      </c>
      <c r="Y6892">
        <v>28800</v>
      </c>
      <c r="Z6892">
        <v>2.27</v>
      </c>
    </row>
    <row r="6893" spans="1:26">
      <c r="A6893">
        <v>205965959</v>
      </c>
      <c r="B6893" t="s">
        <v>7158</v>
      </c>
      <c r="C6893" t="s">
        <v>3597</v>
      </c>
      <c r="D6893" t="s">
        <v>3685</v>
      </c>
      <c r="E6893" t="s">
        <v>7233</v>
      </c>
      <c r="F6893" t="s">
        <v>3600</v>
      </c>
      <c r="G6893">
        <v>205965959</v>
      </c>
      <c r="I6893" t="s">
        <v>3601</v>
      </c>
      <c r="J6893" t="s">
        <v>7209</v>
      </c>
      <c r="L6893" t="s">
        <v>7191</v>
      </c>
      <c r="M6893">
        <v>13.5</v>
      </c>
      <c r="N6893">
        <v>20</v>
      </c>
      <c r="O6893">
        <v>10</v>
      </c>
      <c r="S6893" t="b">
        <v>0</v>
      </c>
      <c r="T6893" t="b">
        <v>0</v>
      </c>
      <c r="U6893" t="b">
        <v>0</v>
      </c>
      <c r="V6893">
        <v>34800</v>
      </c>
      <c r="W6893">
        <v>18200</v>
      </c>
      <c r="X6893">
        <v>2.42</v>
      </c>
      <c r="Y6893">
        <v>28800</v>
      </c>
      <c r="Z6893">
        <v>2.27</v>
      </c>
    </row>
    <row r="6894" spans="1:26">
      <c r="A6894">
        <v>205965960</v>
      </c>
      <c r="B6894" t="s">
        <v>7158</v>
      </c>
      <c r="C6894" t="s">
        <v>3597</v>
      </c>
      <c r="D6894" t="s">
        <v>3685</v>
      </c>
      <c r="E6894" t="s">
        <v>7233</v>
      </c>
      <c r="F6894" t="s">
        <v>3600</v>
      </c>
      <c r="G6894">
        <v>205965960</v>
      </c>
      <c r="I6894" t="s">
        <v>3601</v>
      </c>
      <c r="J6894" t="s">
        <v>7209</v>
      </c>
      <c r="L6894" t="s">
        <v>7185</v>
      </c>
      <c r="M6894">
        <v>13.5</v>
      </c>
      <c r="N6894">
        <v>20</v>
      </c>
      <c r="O6894">
        <v>10</v>
      </c>
      <c r="S6894" t="b">
        <v>0</v>
      </c>
      <c r="T6894" t="b">
        <v>0</v>
      </c>
      <c r="U6894" t="b">
        <v>0</v>
      </c>
      <c r="V6894">
        <v>35000</v>
      </c>
      <c r="W6894">
        <v>18200</v>
      </c>
      <c r="X6894">
        <v>2.44</v>
      </c>
      <c r="Y6894">
        <v>28800</v>
      </c>
      <c r="Z6894">
        <v>2.27</v>
      </c>
    </row>
    <row r="6895" spans="1:26">
      <c r="A6895">
        <v>205965968</v>
      </c>
      <c r="B6895" t="s">
        <v>7158</v>
      </c>
      <c r="C6895" t="s">
        <v>3597</v>
      </c>
      <c r="D6895" t="s">
        <v>3685</v>
      </c>
      <c r="E6895" t="s">
        <v>7233</v>
      </c>
      <c r="F6895" t="s">
        <v>3600</v>
      </c>
      <c r="G6895">
        <v>205965968</v>
      </c>
      <c r="I6895" t="s">
        <v>3601</v>
      </c>
      <c r="J6895" t="s">
        <v>7199</v>
      </c>
      <c r="L6895" t="s">
        <v>7181</v>
      </c>
      <c r="M6895">
        <v>12.5</v>
      </c>
      <c r="N6895">
        <v>20</v>
      </c>
      <c r="O6895">
        <v>10</v>
      </c>
      <c r="S6895" t="b">
        <v>0</v>
      </c>
      <c r="T6895" t="b">
        <v>0</v>
      </c>
      <c r="U6895" t="b">
        <v>0</v>
      </c>
      <c r="V6895">
        <v>45000</v>
      </c>
      <c r="W6895">
        <v>26600</v>
      </c>
      <c r="X6895">
        <v>2.8</v>
      </c>
      <c r="Y6895">
        <v>34000</v>
      </c>
      <c r="Z6895">
        <v>2.4</v>
      </c>
    </row>
    <row r="6896" spans="1:26">
      <c r="A6896">
        <v>205965965</v>
      </c>
      <c r="B6896" t="s">
        <v>7158</v>
      </c>
      <c r="C6896" t="s">
        <v>3597</v>
      </c>
      <c r="D6896" t="s">
        <v>3685</v>
      </c>
      <c r="E6896" t="s">
        <v>7233</v>
      </c>
      <c r="F6896" t="s">
        <v>3600</v>
      </c>
      <c r="G6896">
        <v>205965965</v>
      </c>
      <c r="I6896" t="s">
        <v>3601</v>
      </c>
      <c r="J6896" t="s">
        <v>7209</v>
      </c>
      <c r="L6896" t="s">
        <v>7221</v>
      </c>
      <c r="M6896">
        <v>13</v>
      </c>
      <c r="N6896">
        <v>19.5</v>
      </c>
      <c r="O6896">
        <v>9.8000000000000007</v>
      </c>
      <c r="S6896" t="b">
        <v>0</v>
      </c>
      <c r="T6896" t="b">
        <v>0</v>
      </c>
      <c r="U6896" t="b">
        <v>0</v>
      </c>
      <c r="V6896">
        <v>35200</v>
      </c>
      <c r="W6896">
        <v>18900</v>
      </c>
      <c r="X6896">
        <v>2.2400000000000002</v>
      </c>
      <c r="Y6896">
        <v>28800</v>
      </c>
      <c r="Z6896">
        <v>2.27</v>
      </c>
    </row>
    <row r="6897" spans="1:26">
      <c r="A6897">
        <v>205965966</v>
      </c>
      <c r="B6897" t="s">
        <v>7158</v>
      </c>
      <c r="C6897" t="s">
        <v>3597</v>
      </c>
      <c r="D6897" t="s">
        <v>3685</v>
      </c>
      <c r="E6897" t="s">
        <v>7233</v>
      </c>
      <c r="F6897" t="s">
        <v>3600</v>
      </c>
      <c r="G6897">
        <v>205965966</v>
      </c>
      <c r="I6897" t="s">
        <v>3601</v>
      </c>
      <c r="J6897" t="s">
        <v>7209</v>
      </c>
      <c r="L6897" t="s">
        <v>7208</v>
      </c>
      <c r="M6897">
        <v>14</v>
      </c>
      <c r="N6897">
        <v>20</v>
      </c>
      <c r="O6897">
        <v>10</v>
      </c>
      <c r="S6897" t="b">
        <v>0</v>
      </c>
      <c r="T6897" t="b">
        <v>0</v>
      </c>
      <c r="U6897" t="b">
        <v>0</v>
      </c>
      <c r="V6897">
        <v>35800</v>
      </c>
      <c r="W6897">
        <v>18900</v>
      </c>
      <c r="X6897">
        <v>2.34</v>
      </c>
      <c r="Y6897">
        <v>28800</v>
      </c>
      <c r="Z6897">
        <v>2.27</v>
      </c>
    </row>
    <row r="6898" spans="1:26">
      <c r="A6898">
        <v>205965967</v>
      </c>
      <c r="B6898" t="s">
        <v>7158</v>
      </c>
      <c r="C6898" t="s">
        <v>3597</v>
      </c>
      <c r="D6898" t="s">
        <v>3685</v>
      </c>
      <c r="E6898" t="s">
        <v>7233</v>
      </c>
      <c r="F6898" t="s">
        <v>3600</v>
      </c>
      <c r="G6898">
        <v>205965967</v>
      </c>
      <c r="I6898" t="s">
        <v>3601</v>
      </c>
      <c r="J6898" t="s">
        <v>7199</v>
      </c>
      <c r="L6898" t="s">
        <v>7183</v>
      </c>
      <c r="M6898">
        <v>12</v>
      </c>
      <c r="N6898">
        <v>19.5</v>
      </c>
      <c r="O6898">
        <v>10</v>
      </c>
      <c r="S6898" t="b">
        <v>0</v>
      </c>
      <c r="T6898" t="b">
        <v>0</v>
      </c>
      <c r="U6898" t="b">
        <v>0</v>
      </c>
      <c r="V6898">
        <v>44500</v>
      </c>
      <c r="W6898">
        <v>26600</v>
      </c>
      <c r="X6898">
        <v>2.76</v>
      </c>
      <c r="Y6898">
        <v>34000</v>
      </c>
      <c r="Z6898">
        <v>2.4</v>
      </c>
    </row>
    <row r="6899" spans="1:26">
      <c r="A6899">
        <v>205965973</v>
      </c>
      <c r="B6899" t="s">
        <v>7158</v>
      </c>
      <c r="C6899" t="s">
        <v>3597</v>
      </c>
      <c r="D6899" t="s">
        <v>3685</v>
      </c>
      <c r="E6899" t="s">
        <v>7233</v>
      </c>
      <c r="F6899" t="s">
        <v>3600</v>
      </c>
      <c r="G6899">
        <v>205965973</v>
      </c>
      <c r="I6899" t="s">
        <v>3601</v>
      </c>
      <c r="J6899" t="s">
        <v>7199</v>
      </c>
      <c r="L6899" t="s">
        <v>7182</v>
      </c>
      <c r="M6899">
        <v>12</v>
      </c>
      <c r="N6899">
        <v>19.5</v>
      </c>
      <c r="O6899">
        <v>10</v>
      </c>
      <c r="S6899" t="b">
        <v>0</v>
      </c>
      <c r="T6899" t="b">
        <v>0</v>
      </c>
      <c r="U6899" t="b">
        <v>0</v>
      </c>
      <c r="V6899">
        <v>45000</v>
      </c>
      <c r="W6899">
        <v>26600</v>
      </c>
      <c r="X6899">
        <v>2.76</v>
      </c>
      <c r="Y6899">
        <v>34000</v>
      </c>
      <c r="Z6899">
        <v>2.4</v>
      </c>
    </row>
    <row r="6900" spans="1:26">
      <c r="A6900">
        <v>205965988</v>
      </c>
      <c r="B6900" t="s">
        <v>7158</v>
      </c>
      <c r="C6900" t="s">
        <v>3597</v>
      </c>
      <c r="D6900" t="s">
        <v>3685</v>
      </c>
      <c r="E6900" t="s">
        <v>7233</v>
      </c>
      <c r="F6900" t="s">
        <v>3600</v>
      </c>
      <c r="G6900">
        <v>205965988</v>
      </c>
      <c r="I6900" t="s">
        <v>3601</v>
      </c>
      <c r="J6900" t="s">
        <v>7199</v>
      </c>
      <c r="L6900" t="s">
        <v>7203</v>
      </c>
      <c r="M6900">
        <v>12.5</v>
      </c>
      <c r="N6900">
        <v>20</v>
      </c>
      <c r="O6900">
        <v>10</v>
      </c>
      <c r="S6900" t="b">
        <v>0</v>
      </c>
      <c r="T6900" t="b">
        <v>0</v>
      </c>
      <c r="U6900" t="b">
        <v>0</v>
      </c>
      <c r="V6900">
        <v>45000</v>
      </c>
      <c r="W6900">
        <v>26600</v>
      </c>
      <c r="X6900">
        <v>2.85</v>
      </c>
      <c r="Y6900">
        <v>34000</v>
      </c>
      <c r="Z6900">
        <v>2.4</v>
      </c>
    </row>
    <row r="6901" spans="1:26">
      <c r="A6901">
        <v>205965978</v>
      </c>
      <c r="B6901" t="s">
        <v>7158</v>
      </c>
      <c r="C6901" t="s">
        <v>3597</v>
      </c>
      <c r="D6901" t="s">
        <v>3685</v>
      </c>
      <c r="E6901" t="s">
        <v>7233</v>
      </c>
      <c r="F6901" t="s">
        <v>3600</v>
      </c>
      <c r="G6901">
        <v>205965978</v>
      </c>
      <c r="I6901" t="s">
        <v>3601</v>
      </c>
      <c r="J6901" t="s">
        <v>7199</v>
      </c>
      <c r="L6901" t="s">
        <v>7180</v>
      </c>
      <c r="M6901">
        <v>12</v>
      </c>
      <c r="N6901">
        <v>20</v>
      </c>
      <c r="O6901">
        <v>10</v>
      </c>
      <c r="S6901" t="b">
        <v>0</v>
      </c>
      <c r="T6901" t="b">
        <v>0</v>
      </c>
      <c r="U6901" t="b">
        <v>0</v>
      </c>
      <c r="V6901">
        <v>45000</v>
      </c>
      <c r="W6901">
        <v>26600</v>
      </c>
      <c r="X6901">
        <v>2.8</v>
      </c>
      <c r="Y6901">
        <v>34000</v>
      </c>
      <c r="Z6901">
        <v>2.4</v>
      </c>
    </row>
    <row r="6902" spans="1:26">
      <c r="A6902">
        <v>205965983</v>
      </c>
      <c r="B6902" t="s">
        <v>7158</v>
      </c>
      <c r="C6902" t="s">
        <v>3597</v>
      </c>
      <c r="D6902" t="s">
        <v>3685</v>
      </c>
      <c r="E6902" t="s">
        <v>7233</v>
      </c>
      <c r="F6902" t="s">
        <v>3600</v>
      </c>
      <c r="G6902">
        <v>205965983</v>
      </c>
      <c r="I6902" t="s">
        <v>3601</v>
      </c>
      <c r="J6902" t="s">
        <v>7199</v>
      </c>
      <c r="L6902" t="s">
        <v>7208</v>
      </c>
      <c r="M6902">
        <v>11.7</v>
      </c>
      <c r="N6902">
        <v>19</v>
      </c>
      <c r="O6902">
        <v>9.5</v>
      </c>
      <c r="S6902" t="b">
        <v>0</v>
      </c>
      <c r="T6902" t="b">
        <v>0</v>
      </c>
      <c r="U6902" t="b">
        <v>0</v>
      </c>
      <c r="V6902">
        <v>44500</v>
      </c>
      <c r="W6902">
        <v>27000</v>
      </c>
      <c r="X6902">
        <v>2.4</v>
      </c>
      <c r="Y6902">
        <v>34000</v>
      </c>
      <c r="Z6902">
        <v>2.4</v>
      </c>
    </row>
    <row r="6903" spans="1:26">
      <c r="A6903">
        <v>205965979</v>
      </c>
      <c r="B6903" t="s">
        <v>7158</v>
      </c>
      <c r="C6903" t="s">
        <v>3597</v>
      </c>
      <c r="D6903" t="s">
        <v>3685</v>
      </c>
      <c r="E6903" t="s">
        <v>7233</v>
      </c>
      <c r="F6903" t="s">
        <v>3600</v>
      </c>
      <c r="G6903">
        <v>205965979</v>
      </c>
      <c r="I6903" t="s">
        <v>3601</v>
      </c>
      <c r="J6903" t="s">
        <v>7199</v>
      </c>
      <c r="L6903" t="s">
        <v>7179</v>
      </c>
      <c r="M6903">
        <v>12.5</v>
      </c>
      <c r="N6903">
        <v>20</v>
      </c>
      <c r="O6903">
        <v>10</v>
      </c>
      <c r="S6903" t="b">
        <v>0</v>
      </c>
      <c r="T6903" t="b">
        <v>0</v>
      </c>
      <c r="U6903" t="b">
        <v>0</v>
      </c>
      <c r="V6903">
        <v>45000</v>
      </c>
      <c r="W6903">
        <v>26600</v>
      </c>
      <c r="X6903">
        <v>2.85</v>
      </c>
      <c r="Y6903">
        <v>34000</v>
      </c>
      <c r="Z6903">
        <v>2.4</v>
      </c>
    </row>
    <row r="6904" spans="1:26">
      <c r="A6904">
        <v>205965985</v>
      </c>
      <c r="B6904" t="s">
        <v>7158</v>
      </c>
      <c r="C6904" t="s">
        <v>3597</v>
      </c>
      <c r="D6904" t="s">
        <v>3685</v>
      </c>
      <c r="E6904" t="s">
        <v>7233</v>
      </c>
      <c r="F6904" t="s">
        <v>3600</v>
      </c>
      <c r="G6904">
        <v>205965985</v>
      </c>
      <c r="I6904" t="s">
        <v>3601</v>
      </c>
      <c r="J6904" t="s">
        <v>7199</v>
      </c>
      <c r="L6904" t="s">
        <v>7205</v>
      </c>
      <c r="M6904">
        <v>12.5</v>
      </c>
      <c r="N6904">
        <v>19.5</v>
      </c>
      <c r="O6904">
        <v>10</v>
      </c>
      <c r="S6904" t="b">
        <v>0</v>
      </c>
      <c r="T6904" t="b">
        <v>0</v>
      </c>
      <c r="U6904" t="b">
        <v>0</v>
      </c>
      <c r="V6904">
        <v>45000</v>
      </c>
      <c r="W6904">
        <v>26600</v>
      </c>
      <c r="X6904">
        <v>2.8</v>
      </c>
      <c r="Y6904">
        <v>34000</v>
      </c>
      <c r="Z6904">
        <v>2.4</v>
      </c>
    </row>
    <row r="6905" spans="1:26">
      <c r="A6905">
        <v>205965984</v>
      </c>
      <c r="B6905" t="s">
        <v>7158</v>
      </c>
      <c r="C6905" t="s">
        <v>3597</v>
      </c>
      <c r="D6905" t="s">
        <v>3685</v>
      </c>
      <c r="E6905" t="s">
        <v>7233</v>
      </c>
      <c r="F6905" t="s">
        <v>3600</v>
      </c>
      <c r="G6905">
        <v>205965984</v>
      </c>
      <c r="I6905" t="s">
        <v>3601</v>
      </c>
      <c r="J6905" t="s">
        <v>7199</v>
      </c>
      <c r="L6905" t="s">
        <v>7206</v>
      </c>
      <c r="M6905">
        <v>12</v>
      </c>
      <c r="N6905">
        <v>19.5</v>
      </c>
      <c r="O6905">
        <v>10</v>
      </c>
      <c r="S6905" t="b">
        <v>0</v>
      </c>
      <c r="T6905" t="b">
        <v>0</v>
      </c>
      <c r="U6905" t="b">
        <v>0</v>
      </c>
      <c r="V6905">
        <v>44500</v>
      </c>
      <c r="W6905">
        <v>26600</v>
      </c>
      <c r="X6905">
        <v>2.76</v>
      </c>
      <c r="Y6905">
        <v>34000</v>
      </c>
      <c r="Z6905">
        <v>2.4</v>
      </c>
    </row>
    <row r="6906" spans="1:26">
      <c r="A6906">
        <v>205965986</v>
      </c>
      <c r="B6906" t="s">
        <v>7158</v>
      </c>
      <c r="C6906" t="s">
        <v>3597</v>
      </c>
      <c r="D6906" t="s">
        <v>3685</v>
      </c>
      <c r="E6906" t="s">
        <v>7233</v>
      </c>
      <c r="F6906" t="s">
        <v>3600</v>
      </c>
      <c r="G6906">
        <v>205965986</v>
      </c>
      <c r="I6906" t="s">
        <v>3601</v>
      </c>
      <c r="J6906" t="s">
        <v>7199</v>
      </c>
      <c r="L6906" t="s">
        <v>7204</v>
      </c>
      <c r="M6906">
        <v>12</v>
      </c>
      <c r="N6906">
        <v>19.5</v>
      </c>
      <c r="O6906">
        <v>10</v>
      </c>
      <c r="S6906" t="b">
        <v>0</v>
      </c>
      <c r="T6906" t="b">
        <v>0</v>
      </c>
      <c r="U6906" t="b">
        <v>0</v>
      </c>
      <c r="V6906">
        <v>45000</v>
      </c>
      <c r="W6906">
        <v>26600</v>
      </c>
      <c r="X6906">
        <v>2.76</v>
      </c>
      <c r="Y6906">
        <v>34000</v>
      </c>
      <c r="Z6906">
        <v>2.4</v>
      </c>
    </row>
    <row r="6907" spans="1:26">
      <c r="A6907">
        <v>205965987</v>
      </c>
      <c r="B6907" t="s">
        <v>7158</v>
      </c>
      <c r="C6907" t="s">
        <v>3597</v>
      </c>
      <c r="D6907" t="s">
        <v>3685</v>
      </c>
      <c r="E6907" t="s">
        <v>7233</v>
      </c>
      <c r="F6907" t="s">
        <v>3600</v>
      </c>
      <c r="G6907">
        <v>205965987</v>
      </c>
      <c r="I6907" t="s">
        <v>3601</v>
      </c>
      <c r="J6907" t="s">
        <v>7199</v>
      </c>
      <c r="L6907" t="s">
        <v>7207</v>
      </c>
      <c r="M6907">
        <v>12</v>
      </c>
      <c r="N6907">
        <v>20</v>
      </c>
      <c r="O6907">
        <v>10</v>
      </c>
      <c r="S6907" t="b">
        <v>0</v>
      </c>
      <c r="T6907" t="b">
        <v>0</v>
      </c>
      <c r="U6907" t="b">
        <v>0</v>
      </c>
      <c r="V6907">
        <v>45000</v>
      </c>
      <c r="W6907">
        <v>26600</v>
      </c>
      <c r="X6907">
        <v>2.8</v>
      </c>
      <c r="Y6907">
        <v>34000</v>
      </c>
      <c r="Z6907">
        <v>2.4</v>
      </c>
    </row>
    <row r="6908" spans="1:26">
      <c r="A6908">
        <v>205965992</v>
      </c>
      <c r="B6908" t="s">
        <v>7158</v>
      </c>
      <c r="C6908" t="s">
        <v>3597</v>
      </c>
      <c r="D6908" t="s">
        <v>3685</v>
      </c>
      <c r="E6908" t="s">
        <v>7233</v>
      </c>
      <c r="F6908" t="s">
        <v>3600</v>
      </c>
      <c r="G6908">
        <v>205965992</v>
      </c>
      <c r="I6908" t="s">
        <v>3601</v>
      </c>
      <c r="J6908" t="s">
        <v>7199</v>
      </c>
      <c r="L6908" t="s">
        <v>7184</v>
      </c>
      <c r="M6908">
        <v>12.5</v>
      </c>
      <c r="N6908">
        <v>20</v>
      </c>
      <c r="O6908">
        <v>10</v>
      </c>
      <c r="S6908" t="b">
        <v>0</v>
      </c>
      <c r="T6908" t="b">
        <v>0</v>
      </c>
      <c r="U6908" t="b">
        <v>0</v>
      </c>
      <c r="V6908">
        <v>46500</v>
      </c>
      <c r="W6908">
        <v>26800</v>
      </c>
      <c r="X6908">
        <v>2.81</v>
      </c>
      <c r="Y6908">
        <v>34000</v>
      </c>
      <c r="Z6908">
        <v>2.4</v>
      </c>
    </row>
    <row r="6909" spans="1:26">
      <c r="A6909">
        <v>205965996</v>
      </c>
      <c r="B6909" t="s">
        <v>7158</v>
      </c>
      <c r="C6909" t="s">
        <v>3597</v>
      </c>
      <c r="D6909" t="s">
        <v>3685</v>
      </c>
      <c r="E6909" t="s">
        <v>7233</v>
      </c>
      <c r="F6909" t="s">
        <v>3600</v>
      </c>
      <c r="G6909">
        <v>205965996</v>
      </c>
      <c r="I6909" t="s">
        <v>3601</v>
      </c>
      <c r="J6909" t="s">
        <v>7199</v>
      </c>
      <c r="L6909" t="s">
        <v>7177</v>
      </c>
      <c r="M6909">
        <v>12.5</v>
      </c>
      <c r="N6909">
        <v>20</v>
      </c>
      <c r="O6909">
        <v>10</v>
      </c>
      <c r="S6909" t="b">
        <v>0</v>
      </c>
      <c r="T6909" t="b">
        <v>0</v>
      </c>
      <c r="U6909" t="b">
        <v>0</v>
      </c>
      <c r="V6909">
        <v>45000</v>
      </c>
      <c r="W6909">
        <v>26600</v>
      </c>
      <c r="X6909">
        <v>2.8</v>
      </c>
      <c r="Y6909">
        <v>34000</v>
      </c>
      <c r="Z6909">
        <v>2.4</v>
      </c>
    </row>
    <row r="6910" spans="1:26">
      <c r="A6910">
        <v>205965998</v>
      </c>
      <c r="B6910" t="s">
        <v>7158</v>
      </c>
      <c r="C6910" t="s">
        <v>3597</v>
      </c>
      <c r="D6910" t="s">
        <v>3685</v>
      </c>
      <c r="E6910" t="s">
        <v>7233</v>
      </c>
      <c r="F6910" t="s">
        <v>3600</v>
      </c>
      <c r="G6910">
        <v>205965998</v>
      </c>
      <c r="I6910" t="s">
        <v>3601</v>
      </c>
      <c r="J6910" t="s">
        <v>7199</v>
      </c>
      <c r="L6910" t="s">
        <v>7200</v>
      </c>
      <c r="M6910">
        <v>13</v>
      </c>
      <c r="N6910">
        <v>20</v>
      </c>
      <c r="O6910">
        <v>10</v>
      </c>
      <c r="S6910" t="b">
        <v>0</v>
      </c>
      <c r="T6910" t="b">
        <v>0</v>
      </c>
      <c r="U6910" t="b">
        <v>0</v>
      </c>
      <c r="V6910">
        <v>46500</v>
      </c>
      <c r="W6910">
        <v>26600</v>
      </c>
      <c r="X6910">
        <v>2.85</v>
      </c>
      <c r="Y6910">
        <v>34000</v>
      </c>
      <c r="Z6910">
        <v>2.4</v>
      </c>
    </row>
    <row r="6911" spans="1:26">
      <c r="A6911">
        <v>205966044</v>
      </c>
      <c r="B6911" t="s">
        <v>7158</v>
      </c>
      <c r="C6911" t="s">
        <v>3597</v>
      </c>
      <c r="D6911" t="s">
        <v>3685</v>
      </c>
      <c r="E6911" t="s">
        <v>7233</v>
      </c>
      <c r="F6911" t="s">
        <v>3600</v>
      </c>
      <c r="G6911">
        <v>205966044</v>
      </c>
      <c r="I6911" t="s">
        <v>3601</v>
      </c>
      <c r="J6911" t="s">
        <v>7209</v>
      </c>
      <c r="L6911" t="s">
        <v>7219</v>
      </c>
      <c r="M6911">
        <v>13.5</v>
      </c>
      <c r="N6911">
        <v>20</v>
      </c>
      <c r="O6911">
        <v>10</v>
      </c>
      <c r="S6911" t="b">
        <v>0</v>
      </c>
      <c r="T6911" t="b">
        <v>0</v>
      </c>
      <c r="U6911" t="b">
        <v>0</v>
      </c>
      <c r="V6911">
        <v>34800</v>
      </c>
      <c r="W6911">
        <v>18000</v>
      </c>
      <c r="X6911">
        <v>2.42</v>
      </c>
      <c r="Y6911">
        <v>28800</v>
      </c>
      <c r="Z6911">
        <v>2.27</v>
      </c>
    </row>
    <row r="6912" spans="1:26">
      <c r="A6912">
        <v>205966443</v>
      </c>
      <c r="B6912" t="s">
        <v>7158</v>
      </c>
      <c r="C6912" t="s">
        <v>3597</v>
      </c>
      <c r="D6912" t="s">
        <v>3685</v>
      </c>
      <c r="E6912" t="s">
        <v>7233</v>
      </c>
      <c r="F6912" t="s">
        <v>3600</v>
      </c>
      <c r="G6912">
        <v>205966443</v>
      </c>
      <c r="I6912" t="s">
        <v>3601</v>
      </c>
      <c r="J6912" t="s">
        <v>7209</v>
      </c>
      <c r="L6912" t="s">
        <v>7218</v>
      </c>
      <c r="M6912">
        <v>13</v>
      </c>
      <c r="N6912">
        <v>20</v>
      </c>
      <c r="O6912">
        <v>10</v>
      </c>
      <c r="S6912" t="b">
        <v>0</v>
      </c>
      <c r="T6912" t="b">
        <v>0</v>
      </c>
      <c r="U6912" t="b">
        <v>0</v>
      </c>
      <c r="V6912">
        <v>34600</v>
      </c>
      <c r="W6912">
        <v>18000</v>
      </c>
      <c r="X6912">
        <v>2.4</v>
      </c>
      <c r="Y6912">
        <v>28800</v>
      </c>
      <c r="Z6912">
        <v>2.27</v>
      </c>
    </row>
    <row r="6913" spans="1:26">
      <c r="A6913">
        <v>205965997</v>
      </c>
      <c r="B6913" t="s">
        <v>7158</v>
      </c>
      <c r="C6913" t="s">
        <v>3597</v>
      </c>
      <c r="D6913" t="s">
        <v>3685</v>
      </c>
      <c r="E6913" t="s">
        <v>7233</v>
      </c>
      <c r="F6913" t="s">
        <v>3600</v>
      </c>
      <c r="G6913">
        <v>205965997</v>
      </c>
      <c r="I6913" t="s">
        <v>3601</v>
      </c>
      <c r="J6913" t="s">
        <v>7199</v>
      </c>
      <c r="L6913" t="s">
        <v>7201</v>
      </c>
      <c r="M6913">
        <v>12.5</v>
      </c>
      <c r="N6913">
        <v>20</v>
      </c>
      <c r="O6913">
        <v>10</v>
      </c>
      <c r="S6913" t="b">
        <v>0</v>
      </c>
      <c r="T6913" t="b">
        <v>0</v>
      </c>
      <c r="U6913" t="b">
        <v>0</v>
      </c>
      <c r="V6913">
        <v>46500</v>
      </c>
      <c r="W6913">
        <v>26800</v>
      </c>
      <c r="X6913">
        <v>2.81</v>
      </c>
      <c r="Y6913">
        <v>34000</v>
      </c>
      <c r="Z6913">
        <v>2.4</v>
      </c>
    </row>
    <row r="6914" spans="1:26">
      <c r="A6914">
        <v>205966444</v>
      </c>
      <c r="B6914" t="s">
        <v>7158</v>
      </c>
      <c r="C6914" t="s">
        <v>3597</v>
      </c>
      <c r="D6914" t="s">
        <v>3685</v>
      </c>
      <c r="E6914" t="s">
        <v>7233</v>
      </c>
      <c r="F6914" t="s">
        <v>3600</v>
      </c>
      <c r="G6914">
        <v>205966444</v>
      </c>
      <c r="I6914" t="s">
        <v>3601</v>
      </c>
      <c r="J6914" t="s">
        <v>7209</v>
      </c>
      <c r="L6914" t="s">
        <v>7216</v>
      </c>
      <c r="M6914">
        <v>13.5</v>
      </c>
      <c r="N6914">
        <v>20</v>
      </c>
      <c r="O6914">
        <v>10</v>
      </c>
      <c r="S6914" t="b">
        <v>0</v>
      </c>
      <c r="T6914" t="b">
        <v>0</v>
      </c>
      <c r="U6914" t="b">
        <v>0</v>
      </c>
      <c r="V6914">
        <v>34600</v>
      </c>
      <c r="W6914">
        <v>18000</v>
      </c>
      <c r="X6914">
        <v>2.42</v>
      </c>
      <c r="Y6914">
        <v>28800</v>
      </c>
      <c r="Z6914">
        <v>2.27</v>
      </c>
    </row>
    <row r="6915" spans="1:26">
      <c r="A6915">
        <v>205966045</v>
      </c>
      <c r="B6915" t="s">
        <v>7158</v>
      </c>
      <c r="C6915" t="s">
        <v>3597</v>
      </c>
      <c r="D6915" t="s">
        <v>3685</v>
      </c>
      <c r="E6915" t="s">
        <v>7233</v>
      </c>
      <c r="F6915" t="s">
        <v>3600</v>
      </c>
      <c r="G6915">
        <v>205966045</v>
      </c>
      <c r="I6915" t="s">
        <v>3601</v>
      </c>
      <c r="J6915" t="s">
        <v>7209</v>
      </c>
      <c r="L6915" t="s">
        <v>7217</v>
      </c>
      <c r="M6915">
        <v>13.5</v>
      </c>
      <c r="N6915">
        <v>20</v>
      </c>
      <c r="O6915">
        <v>10</v>
      </c>
      <c r="S6915" t="b">
        <v>0</v>
      </c>
      <c r="T6915" t="b">
        <v>0</v>
      </c>
      <c r="U6915" t="b">
        <v>0</v>
      </c>
      <c r="V6915">
        <v>34800</v>
      </c>
      <c r="W6915">
        <v>18200</v>
      </c>
      <c r="X6915">
        <v>2.44</v>
      </c>
      <c r="Y6915">
        <v>28800</v>
      </c>
      <c r="Z6915">
        <v>2.27</v>
      </c>
    </row>
    <row r="6916" spans="1:26">
      <c r="A6916">
        <v>205966448</v>
      </c>
      <c r="B6916" t="s">
        <v>7158</v>
      </c>
      <c r="C6916" t="s">
        <v>3597</v>
      </c>
      <c r="D6916" t="s">
        <v>3685</v>
      </c>
      <c r="E6916" t="s">
        <v>7233</v>
      </c>
      <c r="F6916" t="s">
        <v>3600</v>
      </c>
      <c r="G6916">
        <v>205966448</v>
      </c>
      <c r="I6916" t="s">
        <v>3601</v>
      </c>
      <c r="J6916" t="s">
        <v>7209</v>
      </c>
      <c r="L6916" t="s">
        <v>7211</v>
      </c>
      <c r="M6916">
        <v>13.5</v>
      </c>
      <c r="N6916">
        <v>20</v>
      </c>
      <c r="O6916">
        <v>10</v>
      </c>
      <c r="S6916" t="b">
        <v>0</v>
      </c>
      <c r="T6916" t="b">
        <v>0</v>
      </c>
      <c r="U6916" t="b">
        <v>0</v>
      </c>
      <c r="V6916">
        <v>35000</v>
      </c>
      <c r="W6916">
        <v>18000</v>
      </c>
      <c r="X6916">
        <v>2.42</v>
      </c>
      <c r="Y6916">
        <v>28800</v>
      </c>
      <c r="Z6916">
        <v>2.27</v>
      </c>
    </row>
    <row r="6917" spans="1:26">
      <c r="A6917">
        <v>205966446</v>
      </c>
      <c r="B6917" t="s">
        <v>7158</v>
      </c>
      <c r="C6917" t="s">
        <v>3597</v>
      </c>
      <c r="D6917" t="s">
        <v>3685</v>
      </c>
      <c r="E6917" t="s">
        <v>7233</v>
      </c>
      <c r="F6917" t="s">
        <v>3600</v>
      </c>
      <c r="G6917">
        <v>205966446</v>
      </c>
      <c r="I6917" t="s">
        <v>3601</v>
      </c>
      <c r="J6917" t="s">
        <v>7209</v>
      </c>
      <c r="L6917" t="s">
        <v>7215</v>
      </c>
      <c r="M6917">
        <v>14</v>
      </c>
      <c r="N6917">
        <v>21</v>
      </c>
      <c r="O6917">
        <v>10</v>
      </c>
      <c r="S6917" t="b">
        <v>0</v>
      </c>
      <c r="T6917" t="b">
        <v>0</v>
      </c>
      <c r="U6917" t="b">
        <v>0</v>
      </c>
      <c r="V6917">
        <v>35400</v>
      </c>
      <c r="W6917">
        <v>18200</v>
      </c>
      <c r="X6917">
        <v>2.46</v>
      </c>
      <c r="Y6917">
        <v>28800</v>
      </c>
      <c r="Z6917">
        <v>2.27</v>
      </c>
    </row>
    <row r="6918" spans="1:26">
      <c r="A6918">
        <v>205966449</v>
      </c>
      <c r="B6918" t="s">
        <v>7158</v>
      </c>
      <c r="C6918" t="s">
        <v>3597</v>
      </c>
      <c r="D6918" t="s">
        <v>3685</v>
      </c>
      <c r="E6918" t="s">
        <v>7233</v>
      </c>
      <c r="F6918" t="s">
        <v>3600</v>
      </c>
      <c r="G6918">
        <v>205966449</v>
      </c>
      <c r="I6918" t="s">
        <v>3601</v>
      </c>
      <c r="J6918" t="s">
        <v>7209</v>
      </c>
      <c r="L6918" t="s">
        <v>7220</v>
      </c>
      <c r="M6918">
        <v>13.5</v>
      </c>
      <c r="N6918">
        <v>20</v>
      </c>
      <c r="O6918">
        <v>10</v>
      </c>
      <c r="S6918" t="b">
        <v>0</v>
      </c>
      <c r="T6918" t="b">
        <v>0</v>
      </c>
      <c r="U6918" t="b">
        <v>0</v>
      </c>
      <c r="V6918">
        <v>35000</v>
      </c>
      <c r="W6918">
        <v>18200</v>
      </c>
      <c r="X6918">
        <v>2.42</v>
      </c>
      <c r="Y6918">
        <v>28800</v>
      </c>
      <c r="Z6918">
        <v>2.27</v>
      </c>
    </row>
    <row r="6919" spans="1:26">
      <c r="A6919">
        <v>205966445</v>
      </c>
      <c r="B6919" t="s">
        <v>7158</v>
      </c>
      <c r="C6919" t="s">
        <v>3597</v>
      </c>
      <c r="D6919" t="s">
        <v>3685</v>
      </c>
      <c r="E6919" t="s">
        <v>7233</v>
      </c>
      <c r="F6919" t="s">
        <v>3600</v>
      </c>
      <c r="G6919">
        <v>205966445</v>
      </c>
      <c r="I6919" t="s">
        <v>3601</v>
      </c>
      <c r="J6919" t="s">
        <v>7209</v>
      </c>
      <c r="L6919" t="s">
        <v>7214</v>
      </c>
      <c r="M6919">
        <v>13.5</v>
      </c>
      <c r="N6919">
        <v>20</v>
      </c>
      <c r="O6919">
        <v>10</v>
      </c>
      <c r="S6919" t="b">
        <v>0</v>
      </c>
      <c r="T6919" t="b">
        <v>0</v>
      </c>
      <c r="U6919" t="b">
        <v>0</v>
      </c>
      <c r="V6919">
        <v>35200</v>
      </c>
      <c r="W6919">
        <v>18200</v>
      </c>
      <c r="X6919">
        <v>2.42</v>
      </c>
      <c r="Y6919">
        <v>28800</v>
      </c>
      <c r="Z6919">
        <v>2.27</v>
      </c>
    </row>
    <row r="6920" spans="1:26">
      <c r="A6920">
        <v>205966447</v>
      </c>
      <c r="B6920" t="s">
        <v>7158</v>
      </c>
      <c r="C6920" t="s">
        <v>3597</v>
      </c>
      <c r="D6920" t="s">
        <v>3685</v>
      </c>
      <c r="E6920" t="s">
        <v>7233</v>
      </c>
      <c r="F6920" t="s">
        <v>3600</v>
      </c>
      <c r="G6920">
        <v>205966447</v>
      </c>
      <c r="I6920" t="s">
        <v>3601</v>
      </c>
      <c r="J6920" t="s">
        <v>7209</v>
      </c>
      <c r="L6920" t="s">
        <v>7213</v>
      </c>
      <c r="M6920">
        <v>13</v>
      </c>
      <c r="N6920">
        <v>20</v>
      </c>
      <c r="O6920">
        <v>10</v>
      </c>
      <c r="S6920" t="b">
        <v>0</v>
      </c>
      <c r="T6920" t="b">
        <v>0</v>
      </c>
      <c r="U6920" t="b">
        <v>0</v>
      </c>
      <c r="V6920">
        <v>34800</v>
      </c>
      <c r="W6920">
        <v>18000</v>
      </c>
      <c r="X6920">
        <v>2.4</v>
      </c>
      <c r="Y6920">
        <v>28800</v>
      </c>
      <c r="Z6920">
        <v>2.27</v>
      </c>
    </row>
    <row r="6921" spans="1:26">
      <c r="A6921">
        <v>205966450</v>
      </c>
      <c r="B6921" t="s">
        <v>7158</v>
      </c>
      <c r="C6921" t="s">
        <v>3597</v>
      </c>
      <c r="D6921" t="s">
        <v>3685</v>
      </c>
      <c r="E6921" t="s">
        <v>7233</v>
      </c>
      <c r="F6921" t="s">
        <v>3600</v>
      </c>
      <c r="G6921">
        <v>205966450</v>
      </c>
      <c r="I6921" t="s">
        <v>3601</v>
      </c>
      <c r="J6921" t="s">
        <v>7209</v>
      </c>
      <c r="L6921" t="s">
        <v>7212</v>
      </c>
      <c r="M6921">
        <v>13.5</v>
      </c>
      <c r="N6921">
        <v>20</v>
      </c>
      <c r="O6921">
        <v>10</v>
      </c>
      <c r="S6921" t="b">
        <v>0</v>
      </c>
      <c r="T6921" t="b">
        <v>0</v>
      </c>
      <c r="U6921" t="b">
        <v>0</v>
      </c>
      <c r="V6921">
        <v>35200</v>
      </c>
      <c r="W6921">
        <v>18200</v>
      </c>
      <c r="X6921">
        <v>2.44</v>
      </c>
      <c r="Y6921">
        <v>28800</v>
      </c>
      <c r="Z6921">
        <v>2.27</v>
      </c>
    </row>
    <row r="6922" spans="1:26">
      <c r="A6922">
        <v>205966451</v>
      </c>
      <c r="B6922" t="s">
        <v>7158</v>
      </c>
      <c r="C6922" t="s">
        <v>3597</v>
      </c>
      <c r="D6922" t="s">
        <v>3685</v>
      </c>
      <c r="E6922" t="s">
        <v>7233</v>
      </c>
      <c r="F6922" t="s">
        <v>3600</v>
      </c>
      <c r="G6922">
        <v>205966451</v>
      </c>
      <c r="I6922" t="s">
        <v>3601</v>
      </c>
      <c r="J6922" t="s">
        <v>7209</v>
      </c>
      <c r="L6922" t="s">
        <v>7222</v>
      </c>
      <c r="M6922">
        <v>13.5</v>
      </c>
      <c r="N6922">
        <v>20</v>
      </c>
      <c r="O6922">
        <v>10</v>
      </c>
      <c r="S6922" t="b">
        <v>0</v>
      </c>
      <c r="T6922" t="b">
        <v>0</v>
      </c>
      <c r="U6922" t="b">
        <v>0</v>
      </c>
      <c r="V6922">
        <v>34800</v>
      </c>
      <c r="W6922">
        <v>18200</v>
      </c>
      <c r="X6922">
        <v>2.42</v>
      </c>
      <c r="Y6922">
        <v>28800</v>
      </c>
      <c r="Z6922">
        <v>2.27</v>
      </c>
    </row>
    <row r="6923" spans="1:26">
      <c r="A6923">
        <v>205966452</v>
      </c>
      <c r="B6923" t="s">
        <v>7158</v>
      </c>
      <c r="C6923" t="s">
        <v>3597</v>
      </c>
      <c r="D6923" t="s">
        <v>3685</v>
      </c>
      <c r="E6923" t="s">
        <v>7233</v>
      </c>
      <c r="F6923" t="s">
        <v>3600</v>
      </c>
      <c r="G6923">
        <v>205966452</v>
      </c>
      <c r="I6923" t="s">
        <v>3601</v>
      </c>
      <c r="J6923" t="s">
        <v>7209</v>
      </c>
      <c r="L6923" t="s">
        <v>7210</v>
      </c>
      <c r="M6923">
        <v>13.5</v>
      </c>
      <c r="N6923">
        <v>20</v>
      </c>
      <c r="O6923">
        <v>10</v>
      </c>
      <c r="S6923" t="b">
        <v>0</v>
      </c>
      <c r="T6923" t="b">
        <v>0</v>
      </c>
      <c r="U6923" t="b">
        <v>0</v>
      </c>
      <c r="V6923">
        <v>35000</v>
      </c>
      <c r="W6923">
        <v>18200</v>
      </c>
      <c r="X6923">
        <v>2.44</v>
      </c>
      <c r="Y6923">
        <v>28800</v>
      </c>
      <c r="Z6923">
        <v>2.27</v>
      </c>
    </row>
    <row r="6924" spans="1:26">
      <c r="A6924">
        <v>202481357</v>
      </c>
      <c r="B6924" t="s">
        <v>7158</v>
      </c>
      <c r="C6924" t="s">
        <v>3597</v>
      </c>
      <c r="D6924" t="s">
        <v>3685</v>
      </c>
      <c r="E6924" t="s">
        <v>7234</v>
      </c>
      <c r="F6924" t="s">
        <v>3600</v>
      </c>
      <c r="G6924">
        <v>202481357</v>
      </c>
      <c r="I6924" t="s">
        <v>3601</v>
      </c>
      <c r="J6924" t="s">
        <v>5554</v>
      </c>
      <c r="L6924" t="s">
        <v>7208</v>
      </c>
      <c r="M6924">
        <v>11.7</v>
      </c>
      <c r="N6924">
        <v>19</v>
      </c>
      <c r="O6924">
        <v>9.5</v>
      </c>
      <c r="S6924" t="b">
        <v>0</v>
      </c>
      <c r="T6924" t="b">
        <v>0</v>
      </c>
      <c r="U6924" t="b">
        <v>0</v>
      </c>
      <c r="V6924">
        <v>44500</v>
      </c>
      <c r="W6924">
        <v>27000</v>
      </c>
      <c r="X6924">
        <v>2.4</v>
      </c>
      <c r="Y6924">
        <v>34000</v>
      </c>
      <c r="Z6924">
        <v>2.4</v>
      </c>
    </row>
    <row r="6925" spans="1:26">
      <c r="A6925">
        <v>202481284</v>
      </c>
      <c r="B6925" t="s">
        <v>7158</v>
      </c>
      <c r="C6925" t="s">
        <v>3597</v>
      </c>
      <c r="D6925" t="s">
        <v>3685</v>
      </c>
      <c r="E6925" t="s">
        <v>7234</v>
      </c>
      <c r="F6925" t="s">
        <v>3600</v>
      </c>
      <c r="G6925">
        <v>202481284</v>
      </c>
      <c r="I6925" t="s">
        <v>3601</v>
      </c>
      <c r="J6925" t="s">
        <v>7166</v>
      </c>
      <c r="L6925" t="s">
        <v>7174</v>
      </c>
      <c r="M6925">
        <v>13</v>
      </c>
      <c r="N6925">
        <v>21</v>
      </c>
      <c r="O6925">
        <v>10</v>
      </c>
      <c r="S6925" t="b">
        <v>0</v>
      </c>
      <c r="T6925" t="b">
        <v>0</v>
      </c>
      <c r="U6925" t="b">
        <v>0</v>
      </c>
      <c r="V6925">
        <v>23400</v>
      </c>
      <c r="W6925">
        <v>13000</v>
      </c>
      <c r="X6925">
        <v>2.61</v>
      </c>
      <c r="Y6925">
        <v>15200</v>
      </c>
      <c r="Z6925">
        <v>2.4500000000000002</v>
      </c>
    </row>
    <row r="6926" spans="1:26">
      <c r="A6926">
        <v>205966457</v>
      </c>
      <c r="B6926" t="s">
        <v>7158</v>
      </c>
      <c r="C6926" t="s">
        <v>3597</v>
      </c>
      <c r="D6926" t="s">
        <v>3685</v>
      </c>
      <c r="E6926" t="s">
        <v>7233</v>
      </c>
      <c r="F6926" t="s">
        <v>3600</v>
      </c>
      <c r="G6926">
        <v>205966457</v>
      </c>
      <c r="I6926" t="s">
        <v>3601</v>
      </c>
      <c r="J6926" t="s">
        <v>7199</v>
      </c>
      <c r="L6926" t="s">
        <v>7202</v>
      </c>
      <c r="M6926">
        <v>12.5</v>
      </c>
      <c r="N6926">
        <v>20</v>
      </c>
      <c r="O6926">
        <v>10</v>
      </c>
      <c r="S6926" t="b">
        <v>0</v>
      </c>
      <c r="T6926" t="b">
        <v>0</v>
      </c>
      <c r="U6926" t="b">
        <v>0</v>
      </c>
      <c r="V6926">
        <v>45000</v>
      </c>
      <c r="W6926">
        <v>26600</v>
      </c>
      <c r="X6926">
        <v>2.8</v>
      </c>
      <c r="Y6926">
        <v>34000</v>
      </c>
      <c r="Z6926">
        <v>2.4</v>
      </c>
    </row>
    <row r="6927" spans="1:26">
      <c r="A6927">
        <v>201900299</v>
      </c>
      <c r="B6927" t="s">
        <v>7158</v>
      </c>
      <c r="C6927" t="s">
        <v>3597</v>
      </c>
      <c r="D6927" t="s">
        <v>3685</v>
      </c>
      <c r="E6927" t="s">
        <v>4883</v>
      </c>
      <c r="F6927" t="s">
        <v>3600</v>
      </c>
      <c r="G6927">
        <v>201900299</v>
      </c>
      <c r="I6927" t="s">
        <v>3601</v>
      </c>
      <c r="J6927" t="s">
        <v>7166</v>
      </c>
      <c r="L6927" t="s">
        <v>7225</v>
      </c>
      <c r="M6927">
        <v>13</v>
      </c>
      <c r="N6927">
        <v>21</v>
      </c>
      <c r="O6927">
        <v>10</v>
      </c>
      <c r="S6927" t="b">
        <v>0</v>
      </c>
      <c r="T6927" t="b">
        <v>0</v>
      </c>
      <c r="U6927" t="b">
        <v>0</v>
      </c>
      <c r="V6927">
        <v>23000</v>
      </c>
      <c r="W6927">
        <v>13600</v>
      </c>
      <c r="X6927">
        <v>2.61</v>
      </c>
      <c r="Y6927">
        <v>15200</v>
      </c>
      <c r="Z6927">
        <v>2.4500000000000002</v>
      </c>
    </row>
    <row r="6928" spans="1:26">
      <c r="A6928">
        <v>201866414</v>
      </c>
      <c r="B6928" t="s">
        <v>7158</v>
      </c>
      <c r="C6928" t="s">
        <v>3597</v>
      </c>
      <c r="D6928" t="s">
        <v>3685</v>
      </c>
      <c r="E6928" t="s">
        <v>4883</v>
      </c>
      <c r="F6928" t="s">
        <v>3600</v>
      </c>
      <c r="G6928">
        <v>201866414</v>
      </c>
      <c r="I6928" t="s">
        <v>3601</v>
      </c>
      <c r="J6928" t="s">
        <v>7228</v>
      </c>
      <c r="L6928" t="s">
        <v>7221</v>
      </c>
      <c r="M6928">
        <v>13</v>
      </c>
      <c r="N6928">
        <v>19.5</v>
      </c>
      <c r="O6928">
        <v>9.8000000000000007</v>
      </c>
      <c r="S6928" t="b">
        <v>0</v>
      </c>
      <c r="T6928" t="b">
        <v>0</v>
      </c>
      <c r="U6928" t="b">
        <v>0</v>
      </c>
      <c r="V6928">
        <v>35200</v>
      </c>
      <c r="W6928">
        <v>18900</v>
      </c>
      <c r="X6928">
        <v>2.2400000000000002</v>
      </c>
      <c r="Y6928">
        <v>28800</v>
      </c>
      <c r="Z6928">
        <v>2.27</v>
      </c>
    </row>
    <row r="6929" spans="1:26">
      <c r="A6929">
        <v>205976243</v>
      </c>
      <c r="B6929" t="s">
        <v>7158</v>
      </c>
      <c r="C6929" t="s">
        <v>3597</v>
      </c>
      <c r="D6929" t="s">
        <v>3685</v>
      </c>
      <c r="E6929" t="s">
        <v>4883</v>
      </c>
      <c r="F6929" t="s">
        <v>3600</v>
      </c>
      <c r="G6929">
        <v>205976243</v>
      </c>
      <c r="I6929" t="s">
        <v>3601</v>
      </c>
      <c r="J6929" t="s">
        <v>7230</v>
      </c>
      <c r="L6929" t="s">
        <v>7200</v>
      </c>
      <c r="M6929">
        <v>11.5</v>
      </c>
      <c r="N6929">
        <v>20</v>
      </c>
      <c r="O6929">
        <v>10</v>
      </c>
      <c r="S6929" t="b">
        <v>0</v>
      </c>
      <c r="T6929" t="b">
        <v>0</v>
      </c>
      <c r="U6929" t="b">
        <v>0</v>
      </c>
      <c r="V6929">
        <v>52500</v>
      </c>
      <c r="W6929">
        <v>32000</v>
      </c>
      <c r="X6929">
        <v>2.7</v>
      </c>
      <c r="Y6929">
        <v>37300</v>
      </c>
      <c r="Z6929">
        <v>2.44</v>
      </c>
    </row>
    <row r="6930" spans="1:26">
      <c r="A6930">
        <v>205976138</v>
      </c>
      <c r="B6930" t="s">
        <v>7158</v>
      </c>
      <c r="C6930" t="s">
        <v>3597</v>
      </c>
      <c r="D6930" t="s">
        <v>3685</v>
      </c>
      <c r="E6930" t="s">
        <v>4883</v>
      </c>
      <c r="F6930" t="s">
        <v>3600</v>
      </c>
      <c r="G6930">
        <v>205976138</v>
      </c>
      <c r="I6930" t="s">
        <v>3601</v>
      </c>
      <c r="J6930" t="s">
        <v>7230</v>
      </c>
      <c r="L6930" t="s">
        <v>5553</v>
      </c>
      <c r="M6930">
        <v>11.5</v>
      </c>
      <c r="N6930">
        <v>20</v>
      </c>
      <c r="O6930">
        <v>10</v>
      </c>
      <c r="S6930" t="b">
        <v>0</v>
      </c>
      <c r="T6930" t="b">
        <v>0</v>
      </c>
      <c r="U6930" t="b">
        <v>0</v>
      </c>
      <c r="V6930">
        <v>52500</v>
      </c>
      <c r="W6930">
        <v>32000</v>
      </c>
      <c r="X6930">
        <v>2.7</v>
      </c>
      <c r="Y6930">
        <v>37300</v>
      </c>
      <c r="Z6930">
        <v>2.44</v>
      </c>
    </row>
    <row r="6931" spans="1:26">
      <c r="A6931">
        <v>201866415</v>
      </c>
      <c r="B6931" t="s">
        <v>7158</v>
      </c>
      <c r="C6931" t="s">
        <v>3597</v>
      </c>
      <c r="D6931" t="s">
        <v>3685</v>
      </c>
      <c r="E6931" t="s">
        <v>4883</v>
      </c>
      <c r="F6931" t="s">
        <v>3600</v>
      </c>
      <c r="G6931">
        <v>201866415</v>
      </c>
      <c r="I6931" t="s">
        <v>3601</v>
      </c>
      <c r="J6931" t="s">
        <v>7228</v>
      </c>
      <c r="L6931" t="s">
        <v>7208</v>
      </c>
      <c r="M6931">
        <v>14</v>
      </c>
      <c r="N6931">
        <v>20</v>
      </c>
      <c r="O6931">
        <v>10</v>
      </c>
      <c r="S6931" t="b">
        <v>0</v>
      </c>
      <c r="T6931" t="b">
        <v>0</v>
      </c>
      <c r="U6931" t="b">
        <v>0</v>
      </c>
      <c r="V6931">
        <v>35800</v>
      </c>
      <c r="W6931">
        <v>18900</v>
      </c>
      <c r="X6931">
        <v>2.34</v>
      </c>
      <c r="Y6931">
        <v>28800</v>
      </c>
      <c r="Z6931">
        <v>2.27</v>
      </c>
    </row>
    <row r="6932" spans="1:26">
      <c r="A6932">
        <v>203327616</v>
      </c>
      <c r="B6932" t="s">
        <v>7158</v>
      </c>
      <c r="C6932" t="s">
        <v>3597</v>
      </c>
      <c r="D6932" t="s">
        <v>3685</v>
      </c>
      <c r="E6932" t="s">
        <v>4883</v>
      </c>
      <c r="F6932" t="s">
        <v>3600</v>
      </c>
      <c r="G6932">
        <v>203327616</v>
      </c>
      <c r="I6932" t="s">
        <v>3601</v>
      </c>
      <c r="J6932" t="s">
        <v>5554</v>
      </c>
      <c r="L6932" t="s">
        <v>7208</v>
      </c>
      <c r="M6932">
        <v>11.7</v>
      </c>
      <c r="N6932">
        <v>19</v>
      </c>
      <c r="O6932">
        <v>9.5</v>
      </c>
      <c r="S6932" t="b">
        <v>0</v>
      </c>
      <c r="T6932" t="b">
        <v>0</v>
      </c>
      <c r="U6932" t="b">
        <v>0</v>
      </c>
      <c r="V6932">
        <v>44500</v>
      </c>
      <c r="W6932">
        <v>27000</v>
      </c>
      <c r="X6932">
        <v>2.4</v>
      </c>
      <c r="Y6932">
        <v>34000</v>
      </c>
      <c r="Z6932">
        <v>2.4</v>
      </c>
    </row>
    <row r="6933" spans="1:26">
      <c r="A6933">
        <v>205976242</v>
      </c>
      <c r="B6933" t="s">
        <v>7158</v>
      </c>
      <c r="C6933" t="s">
        <v>3597</v>
      </c>
      <c r="D6933" t="s">
        <v>3685</v>
      </c>
      <c r="E6933" t="s">
        <v>4883</v>
      </c>
      <c r="F6933" t="s">
        <v>3600</v>
      </c>
      <c r="G6933">
        <v>205976242</v>
      </c>
      <c r="I6933" t="s">
        <v>3601</v>
      </c>
      <c r="J6933" t="s">
        <v>7230</v>
      </c>
      <c r="L6933" t="s">
        <v>7229</v>
      </c>
      <c r="M6933">
        <v>11.5</v>
      </c>
      <c r="N6933">
        <v>20</v>
      </c>
      <c r="O6933">
        <v>10</v>
      </c>
      <c r="S6933" t="b">
        <v>0</v>
      </c>
      <c r="T6933" t="b">
        <v>0</v>
      </c>
      <c r="U6933" t="b">
        <v>0</v>
      </c>
      <c r="V6933">
        <v>52500</v>
      </c>
      <c r="W6933">
        <v>32600</v>
      </c>
      <c r="X6933">
        <v>2.68</v>
      </c>
      <c r="Y6933">
        <v>37300</v>
      </c>
      <c r="Z6933">
        <v>2.44</v>
      </c>
    </row>
    <row r="6934" spans="1:26">
      <c r="A6934">
        <v>205976233</v>
      </c>
      <c r="B6934" t="s">
        <v>7158</v>
      </c>
      <c r="C6934" t="s">
        <v>3597</v>
      </c>
      <c r="D6934" t="s">
        <v>3685</v>
      </c>
      <c r="E6934" t="s">
        <v>4883</v>
      </c>
      <c r="F6934" t="s">
        <v>3600</v>
      </c>
      <c r="G6934">
        <v>205976233</v>
      </c>
      <c r="I6934" t="s">
        <v>3601</v>
      </c>
      <c r="J6934" t="s">
        <v>7230</v>
      </c>
      <c r="L6934" t="s">
        <v>7177</v>
      </c>
      <c r="M6934">
        <v>11.5</v>
      </c>
      <c r="N6934">
        <v>19.5</v>
      </c>
      <c r="O6934">
        <v>10</v>
      </c>
      <c r="S6934" t="b">
        <v>0</v>
      </c>
      <c r="T6934" t="b">
        <v>0</v>
      </c>
      <c r="U6934" t="b">
        <v>0</v>
      </c>
      <c r="V6934">
        <v>51500</v>
      </c>
      <c r="W6934">
        <v>32000</v>
      </c>
      <c r="X6934">
        <v>2.7</v>
      </c>
      <c r="Y6934">
        <v>37300</v>
      </c>
      <c r="Z6934">
        <v>2.44</v>
      </c>
    </row>
    <row r="6935" spans="1:26">
      <c r="A6935">
        <v>205976244</v>
      </c>
      <c r="B6935" t="s">
        <v>7158</v>
      </c>
      <c r="C6935" t="s">
        <v>3597</v>
      </c>
      <c r="D6935" t="s">
        <v>3685</v>
      </c>
      <c r="E6935" t="s">
        <v>4883</v>
      </c>
      <c r="F6935" t="s">
        <v>3600</v>
      </c>
      <c r="G6935">
        <v>205976244</v>
      </c>
      <c r="I6935" t="s">
        <v>3601</v>
      </c>
      <c r="J6935" t="s">
        <v>7230</v>
      </c>
      <c r="L6935" t="s">
        <v>7202</v>
      </c>
      <c r="M6935">
        <v>11.5</v>
      </c>
      <c r="N6935">
        <v>19.5</v>
      </c>
      <c r="O6935">
        <v>10</v>
      </c>
      <c r="S6935" t="b">
        <v>0</v>
      </c>
      <c r="T6935" t="b">
        <v>0</v>
      </c>
      <c r="U6935" t="b">
        <v>0</v>
      </c>
      <c r="V6935">
        <v>51500</v>
      </c>
      <c r="W6935">
        <v>32000</v>
      </c>
      <c r="X6935">
        <v>2.68</v>
      </c>
      <c r="Y6935">
        <v>37300</v>
      </c>
      <c r="Z6935">
        <v>2.44</v>
      </c>
    </row>
    <row r="6936" spans="1:26">
      <c r="A6936">
        <v>205976140</v>
      </c>
      <c r="B6936" t="s">
        <v>7158</v>
      </c>
      <c r="C6936" t="s">
        <v>3597</v>
      </c>
      <c r="D6936" t="s">
        <v>3685</v>
      </c>
      <c r="E6936" t="s">
        <v>4883</v>
      </c>
      <c r="F6936" t="s">
        <v>3600</v>
      </c>
      <c r="G6936">
        <v>205976140</v>
      </c>
      <c r="I6936" t="s">
        <v>3601</v>
      </c>
      <c r="J6936" t="s">
        <v>7232</v>
      </c>
      <c r="L6936" t="s">
        <v>5553</v>
      </c>
      <c r="M6936">
        <v>11.5</v>
      </c>
      <c r="N6936">
        <v>20</v>
      </c>
      <c r="O6936">
        <v>10</v>
      </c>
      <c r="S6936" t="b">
        <v>0</v>
      </c>
      <c r="T6936" t="b">
        <v>0</v>
      </c>
      <c r="U6936" t="b">
        <v>0</v>
      </c>
      <c r="V6936">
        <v>52500</v>
      </c>
      <c r="W6936">
        <v>32000</v>
      </c>
      <c r="X6936">
        <v>2.7</v>
      </c>
      <c r="Y6936">
        <v>37300</v>
      </c>
      <c r="Z6936">
        <v>2.44</v>
      </c>
    </row>
    <row r="6937" spans="1:26">
      <c r="A6937">
        <v>205976293</v>
      </c>
      <c r="B6937" t="s">
        <v>7158</v>
      </c>
      <c r="C6937" t="s">
        <v>3597</v>
      </c>
      <c r="D6937" t="s">
        <v>3685</v>
      </c>
      <c r="E6937" t="s">
        <v>4883</v>
      </c>
      <c r="F6937" t="s">
        <v>3600</v>
      </c>
      <c r="G6937">
        <v>205976293</v>
      </c>
      <c r="I6937" t="s">
        <v>3601</v>
      </c>
      <c r="J6937" t="s">
        <v>7232</v>
      </c>
      <c r="L6937" t="s">
        <v>7229</v>
      </c>
      <c r="M6937">
        <v>11.5</v>
      </c>
      <c r="N6937">
        <v>20</v>
      </c>
      <c r="O6937">
        <v>10</v>
      </c>
      <c r="S6937" t="b">
        <v>0</v>
      </c>
      <c r="T6937" t="b">
        <v>0</v>
      </c>
      <c r="U6937" t="b">
        <v>0</v>
      </c>
      <c r="V6937">
        <v>52500</v>
      </c>
      <c r="W6937">
        <v>32600</v>
      </c>
      <c r="X6937">
        <v>2.68</v>
      </c>
      <c r="Y6937">
        <v>37300</v>
      </c>
      <c r="Z6937">
        <v>2.44</v>
      </c>
    </row>
    <row r="6938" spans="1:26">
      <c r="A6938">
        <v>205976294</v>
      </c>
      <c r="B6938" t="s">
        <v>7158</v>
      </c>
      <c r="C6938" t="s">
        <v>3597</v>
      </c>
      <c r="D6938" t="s">
        <v>3685</v>
      </c>
      <c r="E6938" t="s">
        <v>4883</v>
      </c>
      <c r="F6938" t="s">
        <v>3600</v>
      </c>
      <c r="G6938">
        <v>205976294</v>
      </c>
      <c r="I6938" t="s">
        <v>3601</v>
      </c>
      <c r="J6938" t="s">
        <v>7232</v>
      </c>
      <c r="L6938" t="s">
        <v>7200</v>
      </c>
      <c r="M6938">
        <v>11.5</v>
      </c>
      <c r="N6938">
        <v>20</v>
      </c>
      <c r="O6938">
        <v>10</v>
      </c>
      <c r="S6938" t="b">
        <v>0</v>
      </c>
      <c r="T6938" t="b">
        <v>0</v>
      </c>
      <c r="U6938" t="b">
        <v>0</v>
      </c>
      <c r="V6938">
        <v>52500</v>
      </c>
      <c r="W6938">
        <v>32000</v>
      </c>
      <c r="X6938">
        <v>2.7</v>
      </c>
      <c r="Y6938">
        <v>37300</v>
      </c>
      <c r="Z6938">
        <v>2.44</v>
      </c>
    </row>
    <row r="6939" spans="1:26">
      <c r="A6939">
        <v>205976283</v>
      </c>
      <c r="B6939" t="s">
        <v>7158</v>
      </c>
      <c r="C6939" t="s">
        <v>3597</v>
      </c>
      <c r="D6939" t="s">
        <v>3685</v>
      </c>
      <c r="E6939" t="s">
        <v>4883</v>
      </c>
      <c r="F6939" t="s">
        <v>3600</v>
      </c>
      <c r="G6939">
        <v>205976283</v>
      </c>
      <c r="I6939" t="s">
        <v>3601</v>
      </c>
      <c r="J6939" t="s">
        <v>7232</v>
      </c>
      <c r="L6939" t="s">
        <v>7177</v>
      </c>
      <c r="M6939">
        <v>11.5</v>
      </c>
      <c r="N6939">
        <v>19.5</v>
      </c>
      <c r="O6939">
        <v>10</v>
      </c>
      <c r="S6939" t="b">
        <v>0</v>
      </c>
      <c r="T6939" t="b">
        <v>0</v>
      </c>
      <c r="U6939" t="b">
        <v>0</v>
      </c>
      <c r="V6939">
        <v>51500</v>
      </c>
      <c r="W6939">
        <v>32000</v>
      </c>
      <c r="X6939">
        <v>2.7</v>
      </c>
      <c r="Y6939">
        <v>37300</v>
      </c>
      <c r="Z6939">
        <v>2.44</v>
      </c>
    </row>
    <row r="6940" spans="1:26">
      <c r="A6940">
        <v>205976295</v>
      </c>
      <c r="B6940" t="s">
        <v>7158</v>
      </c>
      <c r="C6940" t="s">
        <v>3597</v>
      </c>
      <c r="D6940" t="s">
        <v>3685</v>
      </c>
      <c r="E6940" t="s">
        <v>4883</v>
      </c>
      <c r="F6940" t="s">
        <v>3600</v>
      </c>
      <c r="G6940">
        <v>205976295</v>
      </c>
      <c r="I6940" t="s">
        <v>3601</v>
      </c>
      <c r="J6940" t="s">
        <v>7232</v>
      </c>
      <c r="L6940" t="s">
        <v>7202</v>
      </c>
      <c r="M6940">
        <v>11.5</v>
      </c>
      <c r="N6940">
        <v>19.5</v>
      </c>
      <c r="O6940">
        <v>10</v>
      </c>
      <c r="S6940" t="b">
        <v>0</v>
      </c>
      <c r="T6940" t="b">
        <v>0</v>
      </c>
      <c r="U6940" t="b">
        <v>0</v>
      </c>
      <c r="V6940">
        <v>51500</v>
      </c>
      <c r="W6940">
        <v>32000</v>
      </c>
      <c r="X6940">
        <v>2.68</v>
      </c>
      <c r="Y6940">
        <v>37300</v>
      </c>
      <c r="Z6940">
        <v>2.44</v>
      </c>
    </row>
    <row r="6941" spans="1:26">
      <c r="A6941">
        <v>201866196</v>
      </c>
      <c r="B6941" t="s">
        <v>7158</v>
      </c>
      <c r="C6941" t="s">
        <v>3597</v>
      </c>
      <c r="D6941" t="s">
        <v>3685</v>
      </c>
      <c r="E6941" t="s">
        <v>4883</v>
      </c>
      <c r="F6941" t="s">
        <v>3600</v>
      </c>
      <c r="G6941">
        <v>201866196</v>
      </c>
      <c r="I6941" t="s">
        <v>3601</v>
      </c>
      <c r="J6941" t="s">
        <v>7228</v>
      </c>
      <c r="L6941" t="s">
        <v>7170</v>
      </c>
      <c r="M6941">
        <v>13</v>
      </c>
      <c r="N6941">
        <v>20</v>
      </c>
      <c r="O6941">
        <v>10</v>
      </c>
      <c r="S6941" t="b">
        <v>0</v>
      </c>
      <c r="T6941" t="b">
        <v>0</v>
      </c>
      <c r="U6941" t="b">
        <v>0</v>
      </c>
      <c r="V6941">
        <v>34600</v>
      </c>
      <c r="W6941">
        <v>18000</v>
      </c>
      <c r="X6941">
        <v>2.08</v>
      </c>
      <c r="Y6941">
        <v>28800</v>
      </c>
      <c r="Z6941">
        <v>2.27</v>
      </c>
    </row>
    <row r="6942" spans="1:26">
      <c r="A6942">
        <v>201866223</v>
      </c>
      <c r="B6942" t="s">
        <v>7158</v>
      </c>
      <c r="C6942" t="s">
        <v>3597</v>
      </c>
      <c r="D6942" t="s">
        <v>3685</v>
      </c>
      <c r="E6942" t="s">
        <v>4883</v>
      </c>
      <c r="F6942" t="s">
        <v>3600</v>
      </c>
      <c r="G6942">
        <v>201866223</v>
      </c>
      <c r="I6942" t="s">
        <v>3601</v>
      </c>
      <c r="J6942" t="s">
        <v>7228</v>
      </c>
      <c r="L6942" t="s">
        <v>7188</v>
      </c>
      <c r="M6942">
        <v>13.5</v>
      </c>
      <c r="N6942">
        <v>20</v>
      </c>
      <c r="O6942">
        <v>10</v>
      </c>
      <c r="S6942" t="b">
        <v>0</v>
      </c>
      <c r="T6942" t="b">
        <v>0</v>
      </c>
      <c r="U6942" t="b">
        <v>0</v>
      </c>
      <c r="V6942">
        <v>35000</v>
      </c>
      <c r="W6942">
        <v>18000</v>
      </c>
      <c r="X6942">
        <v>2.1</v>
      </c>
      <c r="Y6942">
        <v>28800</v>
      </c>
      <c r="Z6942">
        <v>2.27</v>
      </c>
    </row>
    <row r="6943" spans="1:26">
      <c r="A6943">
        <v>201866188</v>
      </c>
      <c r="B6943" t="s">
        <v>7158</v>
      </c>
      <c r="C6943" t="s">
        <v>3597</v>
      </c>
      <c r="D6943" t="s">
        <v>3685</v>
      </c>
      <c r="E6943" t="s">
        <v>4883</v>
      </c>
      <c r="F6943" t="s">
        <v>3600</v>
      </c>
      <c r="G6943">
        <v>201866188</v>
      </c>
      <c r="I6943" t="s">
        <v>3601</v>
      </c>
      <c r="J6943" t="s">
        <v>7228</v>
      </c>
      <c r="L6943" t="s">
        <v>7192</v>
      </c>
      <c r="M6943">
        <v>13.5</v>
      </c>
      <c r="N6943">
        <v>20</v>
      </c>
      <c r="O6943">
        <v>10</v>
      </c>
      <c r="S6943" t="b">
        <v>0</v>
      </c>
      <c r="T6943" t="b">
        <v>0</v>
      </c>
      <c r="U6943" t="b">
        <v>0</v>
      </c>
      <c r="V6943">
        <v>34800</v>
      </c>
      <c r="W6943">
        <v>18000</v>
      </c>
      <c r="X6943">
        <v>2.12</v>
      </c>
      <c r="Y6943">
        <v>28800</v>
      </c>
      <c r="Z6943">
        <v>2.27</v>
      </c>
    </row>
    <row r="6944" spans="1:26">
      <c r="A6944">
        <v>201866187</v>
      </c>
      <c r="B6944" t="s">
        <v>7158</v>
      </c>
      <c r="C6944" t="s">
        <v>3597</v>
      </c>
      <c r="D6944" t="s">
        <v>3685</v>
      </c>
      <c r="E6944" t="s">
        <v>4883</v>
      </c>
      <c r="F6944" t="s">
        <v>3600</v>
      </c>
      <c r="G6944">
        <v>201866187</v>
      </c>
      <c r="I6944" t="s">
        <v>3601</v>
      </c>
      <c r="J6944" t="s">
        <v>7166</v>
      </c>
      <c r="L6944" t="s">
        <v>7192</v>
      </c>
      <c r="M6944">
        <v>13</v>
      </c>
      <c r="N6944">
        <v>21</v>
      </c>
      <c r="O6944">
        <v>10</v>
      </c>
      <c r="S6944" t="b">
        <v>0</v>
      </c>
      <c r="T6944" t="b">
        <v>0</v>
      </c>
      <c r="U6944" t="b">
        <v>0</v>
      </c>
      <c r="V6944">
        <v>23800</v>
      </c>
      <c r="W6944">
        <v>13000</v>
      </c>
      <c r="X6944">
        <v>2.4</v>
      </c>
      <c r="Y6944">
        <v>15200</v>
      </c>
      <c r="Z6944">
        <v>2.4500000000000002</v>
      </c>
    </row>
    <row r="6945" spans="1:26">
      <c r="A6945">
        <v>201866189</v>
      </c>
      <c r="B6945" t="s">
        <v>7158</v>
      </c>
      <c r="C6945" t="s">
        <v>3597</v>
      </c>
      <c r="D6945" t="s">
        <v>3685</v>
      </c>
      <c r="E6945" t="s">
        <v>4883</v>
      </c>
      <c r="F6945" t="s">
        <v>3600</v>
      </c>
      <c r="G6945">
        <v>201866189</v>
      </c>
      <c r="I6945" t="s">
        <v>3601</v>
      </c>
      <c r="J6945" t="s">
        <v>7228</v>
      </c>
      <c r="L6945" t="s">
        <v>7189</v>
      </c>
      <c r="M6945">
        <v>13.5</v>
      </c>
      <c r="N6945">
        <v>20</v>
      </c>
      <c r="O6945">
        <v>10</v>
      </c>
      <c r="S6945" t="b">
        <v>0</v>
      </c>
      <c r="T6945" t="b">
        <v>0</v>
      </c>
      <c r="U6945" t="b">
        <v>0</v>
      </c>
      <c r="V6945">
        <v>34800</v>
      </c>
      <c r="W6945">
        <v>18200</v>
      </c>
      <c r="X6945">
        <v>2.14</v>
      </c>
      <c r="Y6945">
        <v>28800</v>
      </c>
      <c r="Z6945">
        <v>2.27</v>
      </c>
    </row>
    <row r="6946" spans="1:26">
      <c r="A6946">
        <v>201866197</v>
      </c>
      <c r="B6946" t="s">
        <v>7158</v>
      </c>
      <c r="C6946" t="s">
        <v>3597</v>
      </c>
      <c r="D6946" t="s">
        <v>3685</v>
      </c>
      <c r="E6946" t="s">
        <v>4883</v>
      </c>
      <c r="F6946" t="s">
        <v>3600</v>
      </c>
      <c r="G6946">
        <v>201866197</v>
      </c>
      <c r="I6946" t="s">
        <v>3601</v>
      </c>
      <c r="J6946" t="s">
        <v>7228</v>
      </c>
      <c r="L6946" t="s">
        <v>7187</v>
      </c>
      <c r="M6946">
        <v>13.5</v>
      </c>
      <c r="N6946">
        <v>20</v>
      </c>
      <c r="O6946">
        <v>10</v>
      </c>
      <c r="S6946" t="b">
        <v>0</v>
      </c>
      <c r="T6946" t="b">
        <v>0</v>
      </c>
      <c r="U6946" t="b">
        <v>0</v>
      </c>
      <c r="V6946">
        <v>34600</v>
      </c>
      <c r="W6946">
        <v>18000</v>
      </c>
      <c r="X6946">
        <v>2.08</v>
      </c>
      <c r="Y6946">
        <v>28800</v>
      </c>
      <c r="Z6946">
        <v>2.27</v>
      </c>
    </row>
    <row r="6947" spans="1:26">
      <c r="A6947">
        <v>201866222</v>
      </c>
      <c r="B6947" t="s">
        <v>7158</v>
      </c>
      <c r="C6947" t="s">
        <v>3597</v>
      </c>
      <c r="D6947" t="s">
        <v>3685</v>
      </c>
      <c r="E6947" t="s">
        <v>4883</v>
      </c>
      <c r="F6947" t="s">
        <v>3600</v>
      </c>
      <c r="G6947">
        <v>201866222</v>
      </c>
      <c r="I6947" t="s">
        <v>3601</v>
      </c>
      <c r="J6947" t="s">
        <v>7228</v>
      </c>
      <c r="L6947" t="s">
        <v>7174</v>
      </c>
      <c r="M6947">
        <v>13</v>
      </c>
      <c r="N6947">
        <v>20</v>
      </c>
      <c r="O6947">
        <v>10</v>
      </c>
      <c r="S6947" t="b">
        <v>0</v>
      </c>
      <c r="T6947" t="b">
        <v>0</v>
      </c>
      <c r="U6947" t="b">
        <v>0</v>
      </c>
      <c r="V6947">
        <v>34800</v>
      </c>
      <c r="W6947">
        <v>18000</v>
      </c>
      <c r="X6947">
        <v>2.08</v>
      </c>
      <c r="Y6947">
        <v>28800</v>
      </c>
      <c r="Z6947">
        <v>2.27</v>
      </c>
    </row>
    <row r="6948" spans="1:26">
      <c r="A6948">
        <v>201866235</v>
      </c>
      <c r="B6948" t="s">
        <v>7158</v>
      </c>
      <c r="C6948" t="s">
        <v>3597</v>
      </c>
      <c r="D6948" t="s">
        <v>3685</v>
      </c>
      <c r="E6948" t="s">
        <v>4883</v>
      </c>
      <c r="F6948" t="s">
        <v>3600</v>
      </c>
      <c r="G6948">
        <v>201866235</v>
      </c>
      <c r="I6948" t="s">
        <v>3601</v>
      </c>
      <c r="J6948" t="s">
        <v>7228</v>
      </c>
      <c r="L6948" t="s">
        <v>7190</v>
      </c>
      <c r="M6948">
        <v>13.5</v>
      </c>
      <c r="N6948">
        <v>20</v>
      </c>
      <c r="O6948">
        <v>10</v>
      </c>
      <c r="S6948" t="b">
        <v>0</v>
      </c>
      <c r="T6948" t="b">
        <v>0</v>
      </c>
      <c r="U6948" t="b">
        <v>0</v>
      </c>
      <c r="V6948">
        <v>35000</v>
      </c>
      <c r="W6948">
        <v>18200</v>
      </c>
      <c r="X6948">
        <v>2.12</v>
      </c>
      <c r="Y6948">
        <v>28800</v>
      </c>
      <c r="Z6948">
        <v>2.27</v>
      </c>
    </row>
    <row r="6949" spans="1:26">
      <c r="A6949">
        <v>201866236</v>
      </c>
      <c r="B6949" t="s">
        <v>7158</v>
      </c>
      <c r="C6949" t="s">
        <v>3597</v>
      </c>
      <c r="D6949" t="s">
        <v>3685</v>
      </c>
      <c r="E6949" t="s">
        <v>4883</v>
      </c>
      <c r="F6949" t="s">
        <v>3600</v>
      </c>
      <c r="G6949">
        <v>201866236</v>
      </c>
      <c r="I6949" t="s">
        <v>3601</v>
      </c>
      <c r="J6949" t="s">
        <v>7228</v>
      </c>
      <c r="L6949" t="s">
        <v>7186</v>
      </c>
      <c r="M6949">
        <v>13.5</v>
      </c>
      <c r="N6949">
        <v>20</v>
      </c>
      <c r="O6949">
        <v>10</v>
      </c>
      <c r="S6949" t="b">
        <v>0</v>
      </c>
      <c r="T6949" t="b">
        <v>0</v>
      </c>
      <c r="U6949" t="b">
        <v>0</v>
      </c>
      <c r="V6949">
        <v>35200</v>
      </c>
      <c r="W6949">
        <v>18200</v>
      </c>
      <c r="X6949">
        <v>2.12</v>
      </c>
      <c r="Y6949">
        <v>28800</v>
      </c>
      <c r="Z6949">
        <v>2.27</v>
      </c>
    </row>
    <row r="6950" spans="1:26">
      <c r="A6950">
        <v>201866208</v>
      </c>
      <c r="B6950" t="s">
        <v>7158</v>
      </c>
      <c r="C6950" t="s">
        <v>3597</v>
      </c>
      <c r="D6950" t="s">
        <v>3685</v>
      </c>
      <c r="E6950" t="s">
        <v>4883</v>
      </c>
      <c r="F6950" t="s">
        <v>3600</v>
      </c>
      <c r="G6950">
        <v>201866208</v>
      </c>
      <c r="I6950" t="s">
        <v>3601</v>
      </c>
      <c r="J6950" t="s">
        <v>7228</v>
      </c>
      <c r="L6950" t="s">
        <v>7193</v>
      </c>
      <c r="M6950">
        <v>13.5</v>
      </c>
      <c r="N6950">
        <v>20</v>
      </c>
      <c r="O6950">
        <v>10</v>
      </c>
      <c r="S6950" t="b">
        <v>0</v>
      </c>
      <c r="T6950" t="b">
        <v>0</v>
      </c>
      <c r="U6950" t="b">
        <v>0</v>
      </c>
      <c r="V6950">
        <v>35200</v>
      </c>
      <c r="W6950">
        <v>18200</v>
      </c>
      <c r="X6950">
        <v>2.12</v>
      </c>
      <c r="Y6950">
        <v>28800</v>
      </c>
      <c r="Z6950">
        <v>2.27</v>
      </c>
    </row>
    <row r="6951" spans="1:26">
      <c r="A6951">
        <v>201866251</v>
      </c>
      <c r="B6951" t="s">
        <v>7158</v>
      </c>
      <c r="C6951" t="s">
        <v>3597</v>
      </c>
      <c r="D6951" t="s">
        <v>3685</v>
      </c>
      <c r="E6951" t="s">
        <v>4883</v>
      </c>
      <c r="F6951" t="s">
        <v>3600</v>
      </c>
      <c r="G6951">
        <v>201866251</v>
      </c>
      <c r="I6951" t="s">
        <v>3601</v>
      </c>
      <c r="J6951" t="s">
        <v>7228</v>
      </c>
      <c r="L6951" t="s">
        <v>7191</v>
      </c>
      <c r="M6951">
        <v>13.5</v>
      </c>
      <c r="N6951">
        <v>20</v>
      </c>
      <c r="O6951">
        <v>10</v>
      </c>
      <c r="S6951" t="b">
        <v>0</v>
      </c>
      <c r="T6951" t="b">
        <v>0</v>
      </c>
      <c r="U6951" t="b">
        <v>0</v>
      </c>
      <c r="V6951">
        <v>34800</v>
      </c>
      <c r="W6951">
        <v>18200</v>
      </c>
      <c r="X6951">
        <v>2.16</v>
      </c>
      <c r="Y6951">
        <v>28800</v>
      </c>
      <c r="Z6951">
        <v>2.27</v>
      </c>
    </row>
    <row r="6952" spans="1:26">
      <c r="A6952">
        <v>201866267</v>
      </c>
      <c r="B6952" t="s">
        <v>7158</v>
      </c>
      <c r="C6952" t="s">
        <v>3597</v>
      </c>
      <c r="D6952" t="s">
        <v>3685</v>
      </c>
      <c r="E6952" t="s">
        <v>4883</v>
      </c>
      <c r="F6952" t="s">
        <v>3600</v>
      </c>
      <c r="G6952">
        <v>201866267</v>
      </c>
      <c r="I6952" t="s">
        <v>3601</v>
      </c>
      <c r="J6952" t="s">
        <v>5554</v>
      </c>
      <c r="L6952" t="s">
        <v>7183</v>
      </c>
      <c r="M6952">
        <v>12</v>
      </c>
      <c r="N6952">
        <v>19.5</v>
      </c>
      <c r="O6952">
        <v>10</v>
      </c>
      <c r="S6952" t="b">
        <v>0</v>
      </c>
      <c r="T6952" t="b">
        <v>0</v>
      </c>
      <c r="U6952" t="b">
        <v>0</v>
      </c>
      <c r="V6952">
        <v>44500</v>
      </c>
      <c r="W6952">
        <v>33400</v>
      </c>
      <c r="X6952">
        <v>2.2799999999999998</v>
      </c>
      <c r="Y6952">
        <v>34000</v>
      </c>
      <c r="Z6952">
        <v>2.4</v>
      </c>
    </row>
    <row r="6953" spans="1:26">
      <c r="A6953">
        <v>201866252</v>
      </c>
      <c r="B6953" t="s">
        <v>7158</v>
      </c>
      <c r="C6953" t="s">
        <v>3597</v>
      </c>
      <c r="D6953" t="s">
        <v>3685</v>
      </c>
      <c r="E6953" t="s">
        <v>4883</v>
      </c>
      <c r="F6953" t="s">
        <v>3600</v>
      </c>
      <c r="G6953">
        <v>201866252</v>
      </c>
      <c r="I6953" t="s">
        <v>3601</v>
      </c>
      <c r="J6953" t="s">
        <v>7228</v>
      </c>
      <c r="L6953" t="s">
        <v>7185</v>
      </c>
      <c r="M6953">
        <v>13.5</v>
      </c>
      <c r="N6953">
        <v>20</v>
      </c>
      <c r="O6953">
        <v>10</v>
      </c>
      <c r="S6953" t="b">
        <v>0</v>
      </c>
      <c r="T6953" t="b">
        <v>0</v>
      </c>
      <c r="U6953" t="b">
        <v>0</v>
      </c>
      <c r="V6953">
        <v>35000</v>
      </c>
      <c r="W6953">
        <v>18200</v>
      </c>
      <c r="X6953">
        <v>2.16</v>
      </c>
      <c r="Y6953">
        <v>28800</v>
      </c>
      <c r="Z6953">
        <v>2.27</v>
      </c>
    </row>
    <row r="6954" spans="1:26">
      <c r="A6954">
        <v>201866268</v>
      </c>
      <c r="B6954" t="s">
        <v>7158</v>
      </c>
      <c r="C6954" t="s">
        <v>3597</v>
      </c>
      <c r="D6954" t="s">
        <v>3685</v>
      </c>
      <c r="E6954" t="s">
        <v>4883</v>
      </c>
      <c r="F6954" t="s">
        <v>3600</v>
      </c>
      <c r="G6954">
        <v>201866268</v>
      </c>
      <c r="I6954" t="s">
        <v>3601</v>
      </c>
      <c r="J6954" t="s">
        <v>5554</v>
      </c>
      <c r="L6954" t="s">
        <v>7181</v>
      </c>
      <c r="M6954">
        <v>12.5</v>
      </c>
      <c r="N6954">
        <v>20</v>
      </c>
      <c r="O6954">
        <v>10</v>
      </c>
      <c r="S6954" t="b">
        <v>0</v>
      </c>
      <c r="T6954" t="b">
        <v>0</v>
      </c>
      <c r="U6954" t="b">
        <v>0</v>
      </c>
      <c r="V6954">
        <v>45000</v>
      </c>
      <c r="W6954">
        <v>33400</v>
      </c>
      <c r="X6954">
        <v>2.2999999999999998</v>
      </c>
      <c r="Y6954">
        <v>34000</v>
      </c>
      <c r="Z6954">
        <v>2.4</v>
      </c>
    </row>
    <row r="6955" spans="1:26">
      <c r="A6955">
        <v>201866278</v>
      </c>
      <c r="B6955" t="s">
        <v>7158</v>
      </c>
      <c r="C6955" t="s">
        <v>3597</v>
      </c>
      <c r="D6955" t="s">
        <v>3685</v>
      </c>
      <c r="E6955" t="s">
        <v>4883</v>
      </c>
      <c r="F6955" t="s">
        <v>3600</v>
      </c>
      <c r="G6955">
        <v>201866278</v>
      </c>
      <c r="I6955" t="s">
        <v>3601</v>
      </c>
      <c r="J6955" t="s">
        <v>5554</v>
      </c>
      <c r="L6955" t="s">
        <v>7184</v>
      </c>
      <c r="M6955">
        <v>12.5</v>
      </c>
      <c r="N6955">
        <v>20</v>
      </c>
      <c r="O6955">
        <v>10</v>
      </c>
      <c r="S6955" t="b">
        <v>0</v>
      </c>
      <c r="T6955" t="b">
        <v>0</v>
      </c>
      <c r="U6955" t="b">
        <v>0</v>
      </c>
      <c r="V6955">
        <v>46500</v>
      </c>
      <c r="W6955">
        <v>34000</v>
      </c>
      <c r="X6955">
        <v>2.34</v>
      </c>
      <c r="Y6955">
        <v>34000</v>
      </c>
      <c r="Z6955">
        <v>2.4</v>
      </c>
    </row>
    <row r="6956" spans="1:26">
      <c r="A6956">
        <v>201866288</v>
      </c>
      <c r="B6956" t="s">
        <v>7158</v>
      </c>
      <c r="C6956" t="s">
        <v>3597</v>
      </c>
      <c r="D6956" t="s">
        <v>3685</v>
      </c>
      <c r="E6956" t="s">
        <v>4883</v>
      </c>
      <c r="F6956" t="s">
        <v>3600</v>
      </c>
      <c r="G6956">
        <v>201866288</v>
      </c>
      <c r="I6956" t="s">
        <v>3601</v>
      </c>
      <c r="J6956" t="s">
        <v>5554</v>
      </c>
      <c r="L6956" t="s">
        <v>7182</v>
      </c>
      <c r="M6956">
        <v>12</v>
      </c>
      <c r="N6956">
        <v>19.5</v>
      </c>
      <c r="O6956">
        <v>10</v>
      </c>
      <c r="S6956" t="b">
        <v>0</v>
      </c>
      <c r="T6956" t="b">
        <v>0</v>
      </c>
      <c r="U6956" t="b">
        <v>0</v>
      </c>
      <c r="V6956">
        <v>45000</v>
      </c>
      <c r="W6956">
        <v>34000</v>
      </c>
      <c r="X6956">
        <v>2.2999999999999998</v>
      </c>
      <c r="Y6956">
        <v>34000</v>
      </c>
      <c r="Z6956">
        <v>2.4</v>
      </c>
    </row>
    <row r="6957" spans="1:26">
      <c r="A6957">
        <v>201888227</v>
      </c>
      <c r="B6957" t="s">
        <v>7158</v>
      </c>
      <c r="C6957" t="s">
        <v>3597</v>
      </c>
      <c r="D6957" t="s">
        <v>3685</v>
      </c>
      <c r="E6957" t="s">
        <v>4883</v>
      </c>
      <c r="F6957" t="s">
        <v>3600</v>
      </c>
      <c r="G6957">
        <v>201888227</v>
      </c>
      <c r="I6957" t="s">
        <v>3601</v>
      </c>
      <c r="J6957" t="s">
        <v>7166</v>
      </c>
      <c r="L6957" t="s">
        <v>7170</v>
      </c>
      <c r="M6957">
        <v>13</v>
      </c>
      <c r="N6957">
        <v>21</v>
      </c>
      <c r="O6957">
        <v>10</v>
      </c>
      <c r="S6957" t="b">
        <v>0</v>
      </c>
      <c r="T6957" t="b">
        <v>0</v>
      </c>
      <c r="U6957" t="b">
        <v>0</v>
      </c>
      <c r="V6957">
        <v>23400</v>
      </c>
      <c r="W6957">
        <v>13000</v>
      </c>
      <c r="X6957">
        <v>2.38</v>
      </c>
      <c r="Y6957">
        <v>15200</v>
      </c>
      <c r="Z6957">
        <v>2.4500000000000002</v>
      </c>
    </row>
    <row r="6958" spans="1:26">
      <c r="A6958">
        <v>201866299</v>
      </c>
      <c r="B6958" t="s">
        <v>7158</v>
      </c>
      <c r="C6958" t="s">
        <v>3597</v>
      </c>
      <c r="D6958" t="s">
        <v>3685</v>
      </c>
      <c r="E6958" t="s">
        <v>4883</v>
      </c>
      <c r="F6958" t="s">
        <v>3600</v>
      </c>
      <c r="G6958">
        <v>201866299</v>
      </c>
      <c r="I6958" t="s">
        <v>3601</v>
      </c>
      <c r="J6958" t="s">
        <v>5554</v>
      </c>
      <c r="L6958" t="s">
        <v>7180</v>
      </c>
      <c r="M6958">
        <v>12</v>
      </c>
      <c r="N6958">
        <v>20</v>
      </c>
      <c r="O6958">
        <v>10</v>
      </c>
      <c r="S6958" t="b">
        <v>0</v>
      </c>
      <c r="T6958" t="b">
        <v>0</v>
      </c>
      <c r="U6958" t="b">
        <v>0</v>
      </c>
      <c r="V6958">
        <v>45000</v>
      </c>
      <c r="W6958">
        <v>33400</v>
      </c>
      <c r="X6958">
        <v>2.34</v>
      </c>
      <c r="Y6958">
        <v>34000</v>
      </c>
      <c r="Z6958">
        <v>2.4</v>
      </c>
    </row>
    <row r="6959" spans="1:26">
      <c r="A6959">
        <v>201866416</v>
      </c>
      <c r="B6959" t="s">
        <v>7158</v>
      </c>
      <c r="C6959" t="s">
        <v>3597</v>
      </c>
      <c r="D6959" t="s">
        <v>3685</v>
      </c>
      <c r="E6959" t="s">
        <v>4883</v>
      </c>
      <c r="F6959" t="s">
        <v>3600</v>
      </c>
      <c r="G6959">
        <v>201866416</v>
      </c>
      <c r="I6959" t="s">
        <v>3601</v>
      </c>
      <c r="J6959" t="s">
        <v>5554</v>
      </c>
      <c r="L6959" t="s">
        <v>7229</v>
      </c>
      <c r="M6959">
        <v>12.5</v>
      </c>
      <c r="N6959">
        <v>20</v>
      </c>
      <c r="O6959">
        <v>10</v>
      </c>
      <c r="S6959" t="b">
        <v>0</v>
      </c>
      <c r="T6959" t="b">
        <v>0</v>
      </c>
      <c r="U6959" t="b">
        <v>0</v>
      </c>
      <c r="V6959">
        <v>45500</v>
      </c>
      <c r="W6959">
        <v>28600</v>
      </c>
      <c r="X6959">
        <v>2.68</v>
      </c>
      <c r="Y6959">
        <v>34000</v>
      </c>
      <c r="Z6959">
        <v>2.4</v>
      </c>
    </row>
    <row r="6960" spans="1:26">
      <c r="A6960">
        <v>201866289</v>
      </c>
      <c r="B6960" t="s">
        <v>7158</v>
      </c>
      <c r="C6960" t="s">
        <v>3597</v>
      </c>
      <c r="D6960" t="s">
        <v>3685</v>
      </c>
      <c r="E6960" t="s">
        <v>4883</v>
      </c>
      <c r="F6960" t="s">
        <v>3600</v>
      </c>
      <c r="G6960">
        <v>201866289</v>
      </c>
      <c r="I6960" t="s">
        <v>3601</v>
      </c>
      <c r="J6960" t="s">
        <v>5554</v>
      </c>
      <c r="L6960" t="s">
        <v>7177</v>
      </c>
      <c r="M6960">
        <v>12.5</v>
      </c>
      <c r="N6960">
        <v>20</v>
      </c>
      <c r="O6960">
        <v>10</v>
      </c>
      <c r="S6960" t="b">
        <v>0</v>
      </c>
      <c r="T6960" t="b">
        <v>0</v>
      </c>
      <c r="U6960" t="b">
        <v>0</v>
      </c>
      <c r="V6960">
        <v>45000</v>
      </c>
      <c r="W6960">
        <v>34000</v>
      </c>
      <c r="X6960">
        <v>2.3199999999999998</v>
      </c>
      <c r="Y6960">
        <v>34000</v>
      </c>
      <c r="Z6960">
        <v>2.4</v>
      </c>
    </row>
    <row r="6961" spans="1:26">
      <c r="A6961">
        <v>201866300</v>
      </c>
      <c r="B6961" t="s">
        <v>7158</v>
      </c>
      <c r="C6961" t="s">
        <v>3597</v>
      </c>
      <c r="D6961" t="s">
        <v>3685</v>
      </c>
      <c r="E6961" t="s">
        <v>4883</v>
      </c>
      <c r="F6961" t="s">
        <v>3600</v>
      </c>
      <c r="G6961">
        <v>201866300</v>
      </c>
      <c r="I6961" t="s">
        <v>3601</v>
      </c>
      <c r="J6961" t="s">
        <v>5554</v>
      </c>
      <c r="L6961" t="s">
        <v>7179</v>
      </c>
      <c r="M6961">
        <v>12.5</v>
      </c>
      <c r="N6961">
        <v>20</v>
      </c>
      <c r="O6961">
        <v>10</v>
      </c>
      <c r="S6961" t="b">
        <v>0</v>
      </c>
      <c r="T6961" t="b">
        <v>0</v>
      </c>
      <c r="U6961" t="b">
        <v>0</v>
      </c>
      <c r="V6961">
        <v>45000</v>
      </c>
      <c r="W6961">
        <v>33400</v>
      </c>
      <c r="X6961">
        <v>2.36</v>
      </c>
      <c r="Y6961">
        <v>34000</v>
      </c>
      <c r="Z6961">
        <v>2.4</v>
      </c>
    </row>
    <row r="6962" spans="1:26">
      <c r="A6962">
        <v>201900162</v>
      </c>
      <c r="B6962" t="s">
        <v>7158</v>
      </c>
      <c r="C6962" t="s">
        <v>3597</v>
      </c>
      <c r="D6962" t="s">
        <v>3685</v>
      </c>
      <c r="E6962" t="s">
        <v>4883</v>
      </c>
      <c r="F6962" t="s">
        <v>3600</v>
      </c>
      <c r="G6962">
        <v>201900162</v>
      </c>
      <c r="I6962" t="s">
        <v>3601</v>
      </c>
      <c r="J6962" t="s">
        <v>7166</v>
      </c>
      <c r="L6962" t="s">
        <v>7196</v>
      </c>
      <c r="M6962">
        <v>13</v>
      </c>
      <c r="N6962">
        <v>20</v>
      </c>
      <c r="O6962">
        <v>10</v>
      </c>
      <c r="S6962" t="b">
        <v>0</v>
      </c>
      <c r="T6962" t="b">
        <v>0</v>
      </c>
      <c r="U6962" t="b">
        <v>0</v>
      </c>
      <c r="V6962">
        <v>23200</v>
      </c>
      <c r="W6962">
        <v>13000</v>
      </c>
      <c r="X6962">
        <v>2.38</v>
      </c>
      <c r="Y6962">
        <v>15200</v>
      </c>
      <c r="Z6962">
        <v>2.4500000000000002</v>
      </c>
    </row>
    <row r="6963" spans="1:26">
      <c r="A6963">
        <v>205358222</v>
      </c>
      <c r="B6963" t="s">
        <v>7158</v>
      </c>
      <c r="C6963" t="s">
        <v>3597</v>
      </c>
      <c r="D6963" t="s">
        <v>3685</v>
      </c>
      <c r="E6963" t="s">
        <v>4883</v>
      </c>
      <c r="F6963" t="s">
        <v>3600</v>
      </c>
      <c r="G6963">
        <v>205358222</v>
      </c>
      <c r="I6963" t="s">
        <v>3601</v>
      </c>
      <c r="J6963" t="s">
        <v>7166</v>
      </c>
      <c r="L6963" t="s">
        <v>7226</v>
      </c>
      <c r="M6963">
        <v>13</v>
      </c>
      <c r="N6963">
        <v>20</v>
      </c>
      <c r="O6963">
        <v>10</v>
      </c>
      <c r="S6963" t="b">
        <v>0</v>
      </c>
      <c r="T6963" t="b">
        <v>0</v>
      </c>
      <c r="U6963" t="b">
        <v>0</v>
      </c>
      <c r="V6963">
        <v>23200</v>
      </c>
      <c r="W6963">
        <v>13000</v>
      </c>
      <c r="X6963">
        <v>2.57</v>
      </c>
      <c r="Y6963">
        <v>15200</v>
      </c>
      <c r="Z6963">
        <v>2.4500000000000002</v>
      </c>
    </row>
    <row r="6964" spans="1:26">
      <c r="A6964">
        <v>201900179</v>
      </c>
      <c r="B6964" t="s">
        <v>7158</v>
      </c>
      <c r="C6964" t="s">
        <v>3597</v>
      </c>
      <c r="D6964" t="s">
        <v>3685</v>
      </c>
      <c r="E6964" t="s">
        <v>4883</v>
      </c>
      <c r="F6964" t="s">
        <v>3600</v>
      </c>
      <c r="G6964">
        <v>201900179</v>
      </c>
      <c r="I6964" t="s">
        <v>3601</v>
      </c>
      <c r="J6964" t="s">
        <v>7166</v>
      </c>
      <c r="L6964" t="s">
        <v>7193</v>
      </c>
      <c r="M6964">
        <v>13</v>
      </c>
      <c r="N6964">
        <v>21</v>
      </c>
      <c r="O6964">
        <v>10</v>
      </c>
      <c r="S6964" t="b">
        <v>0</v>
      </c>
      <c r="T6964" t="b">
        <v>0</v>
      </c>
      <c r="U6964" t="b">
        <v>0</v>
      </c>
      <c r="V6964">
        <v>23800</v>
      </c>
      <c r="W6964">
        <v>13000</v>
      </c>
      <c r="X6964">
        <v>2.4</v>
      </c>
      <c r="Y6964">
        <v>15200</v>
      </c>
      <c r="Z6964">
        <v>2.4500000000000002</v>
      </c>
    </row>
    <row r="6965" spans="1:26">
      <c r="A6965">
        <v>201900188</v>
      </c>
      <c r="B6965" t="s">
        <v>7158</v>
      </c>
      <c r="C6965" t="s">
        <v>3597</v>
      </c>
      <c r="D6965" t="s">
        <v>3685</v>
      </c>
      <c r="E6965" t="s">
        <v>4883</v>
      </c>
      <c r="F6965" t="s">
        <v>3600</v>
      </c>
      <c r="G6965">
        <v>201900188</v>
      </c>
      <c r="I6965" t="s">
        <v>3601</v>
      </c>
      <c r="J6965" t="s">
        <v>7166</v>
      </c>
      <c r="L6965" t="s">
        <v>7195</v>
      </c>
      <c r="M6965">
        <v>13</v>
      </c>
      <c r="N6965">
        <v>21</v>
      </c>
      <c r="O6965">
        <v>10</v>
      </c>
      <c r="S6965" t="b">
        <v>0</v>
      </c>
      <c r="T6965" t="b">
        <v>0</v>
      </c>
      <c r="U6965" t="b">
        <v>0</v>
      </c>
      <c r="V6965">
        <v>23400</v>
      </c>
      <c r="W6965">
        <v>13000</v>
      </c>
      <c r="X6965">
        <v>2.4</v>
      </c>
      <c r="Y6965">
        <v>15200</v>
      </c>
      <c r="Z6965">
        <v>2.4500000000000002</v>
      </c>
    </row>
    <row r="6966" spans="1:26">
      <c r="A6966">
        <v>201900301</v>
      </c>
      <c r="B6966" t="s">
        <v>7158</v>
      </c>
      <c r="C6966" t="s">
        <v>3597</v>
      </c>
      <c r="D6966" t="s">
        <v>3685</v>
      </c>
      <c r="E6966" t="s">
        <v>4883</v>
      </c>
      <c r="F6966" t="s">
        <v>3600</v>
      </c>
      <c r="G6966">
        <v>201900301</v>
      </c>
      <c r="I6966" t="s">
        <v>3601</v>
      </c>
      <c r="J6966" t="s">
        <v>5554</v>
      </c>
      <c r="L6966" t="s">
        <v>5553</v>
      </c>
      <c r="M6966">
        <v>13</v>
      </c>
      <c r="N6966">
        <v>20</v>
      </c>
      <c r="O6966">
        <v>10</v>
      </c>
      <c r="S6966" t="b">
        <v>0</v>
      </c>
      <c r="T6966" t="b">
        <v>0</v>
      </c>
      <c r="U6966" t="b">
        <v>0</v>
      </c>
      <c r="V6966">
        <v>46500</v>
      </c>
      <c r="W6966">
        <v>34000</v>
      </c>
      <c r="X6966">
        <v>2.36</v>
      </c>
      <c r="Y6966">
        <v>34000</v>
      </c>
      <c r="Z6966">
        <v>2.4</v>
      </c>
    </row>
    <row r="6967" spans="1:26">
      <c r="A6967">
        <v>201900300</v>
      </c>
      <c r="B6967" t="s">
        <v>7158</v>
      </c>
      <c r="C6967" t="s">
        <v>3597</v>
      </c>
      <c r="D6967" t="s">
        <v>3685</v>
      </c>
      <c r="E6967" t="s">
        <v>4883</v>
      </c>
      <c r="F6967" t="s">
        <v>3600</v>
      </c>
      <c r="G6967">
        <v>201900300</v>
      </c>
      <c r="I6967" t="s">
        <v>3601</v>
      </c>
      <c r="J6967" t="s">
        <v>7228</v>
      </c>
      <c r="L6967" t="s">
        <v>7172</v>
      </c>
      <c r="M6967">
        <v>14</v>
      </c>
      <c r="N6967">
        <v>21</v>
      </c>
      <c r="O6967">
        <v>10</v>
      </c>
      <c r="S6967" t="b">
        <v>0</v>
      </c>
      <c r="T6967" t="b">
        <v>0</v>
      </c>
      <c r="U6967" t="b">
        <v>0</v>
      </c>
      <c r="V6967">
        <v>35400</v>
      </c>
      <c r="W6967">
        <v>18200</v>
      </c>
      <c r="X6967">
        <v>2.16</v>
      </c>
      <c r="Y6967">
        <v>28800</v>
      </c>
      <c r="Z6967">
        <v>2.27</v>
      </c>
    </row>
    <row r="6968" spans="1:26">
      <c r="A6968">
        <v>205358230</v>
      </c>
      <c r="B6968" t="s">
        <v>7158</v>
      </c>
      <c r="C6968" t="s">
        <v>3597</v>
      </c>
      <c r="D6968" t="s">
        <v>3685</v>
      </c>
      <c r="E6968" t="s">
        <v>4883</v>
      </c>
      <c r="F6968" t="s">
        <v>3600</v>
      </c>
      <c r="G6968">
        <v>205358230</v>
      </c>
      <c r="I6968" t="s">
        <v>3601</v>
      </c>
      <c r="J6968" t="s">
        <v>7228</v>
      </c>
      <c r="L6968" t="s">
        <v>7213</v>
      </c>
      <c r="M6968">
        <v>13</v>
      </c>
      <c r="N6968">
        <v>20</v>
      </c>
      <c r="O6968">
        <v>10</v>
      </c>
      <c r="S6968" t="b">
        <v>0</v>
      </c>
      <c r="T6968" t="b">
        <v>0</v>
      </c>
      <c r="U6968" t="b">
        <v>0</v>
      </c>
      <c r="V6968">
        <v>34800</v>
      </c>
      <c r="W6968">
        <v>18000</v>
      </c>
      <c r="X6968">
        <v>2.4</v>
      </c>
      <c r="Y6968">
        <v>28800</v>
      </c>
      <c r="Z6968">
        <v>2.27</v>
      </c>
    </row>
    <row r="6969" spans="1:26">
      <c r="A6969">
        <v>203327612</v>
      </c>
      <c r="B6969" t="s">
        <v>7158</v>
      </c>
      <c r="C6969" t="s">
        <v>3597</v>
      </c>
      <c r="D6969" t="s">
        <v>3685</v>
      </c>
      <c r="E6969" t="s">
        <v>4883</v>
      </c>
      <c r="F6969" t="s">
        <v>3600</v>
      </c>
      <c r="G6969">
        <v>203327612</v>
      </c>
      <c r="I6969" t="s">
        <v>3601</v>
      </c>
      <c r="J6969" t="s">
        <v>7166</v>
      </c>
      <c r="L6969" t="s">
        <v>7174</v>
      </c>
      <c r="M6969">
        <v>13</v>
      </c>
      <c r="N6969">
        <v>21</v>
      </c>
      <c r="O6969">
        <v>10</v>
      </c>
      <c r="S6969" t="b">
        <v>0</v>
      </c>
      <c r="T6969" t="b">
        <v>0</v>
      </c>
      <c r="U6969" t="b">
        <v>0</v>
      </c>
      <c r="V6969">
        <v>23400</v>
      </c>
      <c r="W6969">
        <v>13000</v>
      </c>
      <c r="X6969">
        <v>2.61</v>
      </c>
      <c r="Y6969">
        <v>15200</v>
      </c>
      <c r="Z6969">
        <v>2.4500000000000002</v>
      </c>
    </row>
    <row r="6970" spans="1:26">
      <c r="A6970">
        <v>205358232</v>
      </c>
      <c r="B6970" t="s">
        <v>7158</v>
      </c>
      <c r="C6970" t="s">
        <v>3597</v>
      </c>
      <c r="D6970" t="s">
        <v>3685</v>
      </c>
      <c r="E6970" t="s">
        <v>4883</v>
      </c>
      <c r="F6970" t="s">
        <v>3600</v>
      </c>
      <c r="G6970">
        <v>205358232</v>
      </c>
      <c r="I6970" t="s">
        <v>3601</v>
      </c>
      <c r="J6970" t="s">
        <v>7228</v>
      </c>
      <c r="L6970" t="s">
        <v>7222</v>
      </c>
      <c r="M6970">
        <v>13.5</v>
      </c>
      <c r="N6970">
        <v>20</v>
      </c>
      <c r="O6970">
        <v>10</v>
      </c>
      <c r="S6970" t="b">
        <v>0</v>
      </c>
      <c r="T6970" t="b">
        <v>0</v>
      </c>
      <c r="U6970" t="b">
        <v>0</v>
      </c>
      <c r="V6970">
        <v>34800</v>
      </c>
      <c r="W6970">
        <v>18200</v>
      </c>
      <c r="X6970">
        <v>2.42</v>
      </c>
      <c r="Y6970">
        <v>28800</v>
      </c>
      <c r="Z6970">
        <v>2.27</v>
      </c>
    </row>
    <row r="6971" spans="1:26">
      <c r="A6971">
        <v>205358223</v>
      </c>
      <c r="B6971" t="s">
        <v>7158</v>
      </c>
      <c r="C6971" t="s">
        <v>3597</v>
      </c>
      <c r="D6971" t="s">
        <v>3685</v>
      </c>
      <c r="E6971" t="s">
        <v>4883</v>
      </c>
      <c r="F6971" t="s">
        <v>3600</v>
      </c>
      <c r="G6971">
        <v>205358223</v>
      </c>
      <c r="I6971" t="s">
        <v>3601</v>
      </c>
      <c r="J6971" t="s">
        <v>7166</v>
      </c>
      <c r="L6971" t="s">
        <v>7214</v>
      </c>
      <c r="M6971">
        <v>13</v>
      </c>
      <c r="N6971">
        <v>21</v>
      </c>
      <c r="O6971">
        <v>10</v>
      </c>
      <c r="S6971" t="b">
        <v>0</v>
      </c>
      <c r="T6971" t="b">
        <v>0</v>
      </c>
      <c r="U6971" t="b">
        <v>0</v>
      </c>
      <c r="V6971">
        <v>23800</v>
      </c>
      <c r="W6971">
        <v>13000</v>
      </c>
      <c r="X6971">
        <v>2.63</v>
      </c>
      <c r="Y6971">
        <v>15200</v>
      </c>
      <c r="Z6971">
        <v>2.4500000000000002</v>
      </c>
    </row>
    <row r="6972" spans="1:26">
      <c r="A6972">
        <v>205358221</v>
      </c>
      <c r="B6972" t="s">
        <v>7158</v>
      </c>
      <c r="C6972" t="s">
        <v>3597</v>
      </c>
      <c r="D6972" t="s">
        <v>3685</v>
      </c>
      <c r="E6972" t="s">
        <v>4883</v>
      </c>
      <c r="F6972" t="s">
        <v>3600</v>
      </c>
      <c r="G6972">
        <v>205358221</v>
      </c>
      <c r="I6972" t="s">
        <v>3601</v>
      </c>
      <c r="J6972" t="s">
        <v>7166</v>
      </c>
      <c r="L6972" t="s">
        <v>7219</v>
      </c>
      <c r="M6972">
        <v>13</v>
      </c>
      <c r="N6972">
        <v>21</v>
      </c>
      <c r="O6972">
        <v>10</v>
      </c>
      <c r="S6972" t="b">
        <v>0</v>
      </c>
      <c r="T6972" t="b">
        <v>0</v>
      </c>
      <c r="U6972" t="b">
        <v>0</v>
      </c>
      <c r="V6972">
        <v>23800</v>
      </c>
      <c r="W6972">
        <v>13000</v>
      </c>
      <c r="X6972">
        <v>2.61</v>
      </c>
      <c r="Y6972">
        <v>15200</v>
      </c>
      <c r="Z6972">
        <v>2.4500000000000002</v>
      </c>
    </row>
    <row r="6973" spans="1:26">
      <c r="A6973">
        <v>205358224</v>
      </c>
      <c r="B6973" t="s">
        <v>7158</v>
      </c>
      <c r="C6973" t="s">
        <v>3597</v>
      </c>
      <c r="D6973" t="s">
        <v>3685</v>
      </c>
      <c r="E6973" t="s">
        <v>4883</v>
      </c>
      <c r="F6973" t="s">
        <v>3600</v>
      </c>
      <c r="G6973">
        <v>205358224</v>
      </c>
      <c r="I6973" t="s">
        <v>3601</v>
      </c>
      <c r="J6973" t="s">
        <v>7166</v>
      </c>
      <c r="L6973" t="s">
        <v>7224</v>
      </c>
      <c r="M6973">
        <v>13</v>
      </c>
      <c r="N6973">
        <v>21</v>
      </c>
      <c r="O6973">
        <v>10</v>
      </c>
      <c r="S6973" t="b">
        <v>0</v>
      </c>
      <c r="T6973" t="b">
        <v>0</v>
      </c>
      <c r="U6973" t="b">
        <v>0</v>
      </c>
      <c r="V6973">
        <v>23400</v>
      </c>
      <c r="W6973">
        <v>13000</v>
      </c>
      <c r="X6973">
        <v>2.61</v>
      </c>
      <c r="Y6973">
        <v>15200</v>
      </c>
      <c r="Z6973">
        <v>2.4500000000000002</v>
      </c>
    </row>
    <row r="6974" spans="1:26">
      <c r="A6974">
        <v>205358225</v>
      </c>
      <c r="B6974" t="s">
        <v>7158</v>
      </c>
      <c r="C6974" t="s">
        <v>3597</v>
      </c>
      <c r="D6974" t="s">
        <v>3685</v>
      </c>
      <c r="E6974" t="s">
        <v>4883</v>
      </c>
      <c r="F6974" t="s">
        <v>3600</v>
      </c>
      <c r="G6974">
        <v>205358225</v>
      </c>
      <c r="I6974" t="s">
        <v>3601</v>
      </c>
      <c r="J6974" t="s">
        <v>7166</v>
      </c>
      <c r="L6974" t="s">
        <v>7218</v>
      </c>
      <c r="M6974">
        <v>13</v>
      </c>
      <c r="N6974">
        <v>21</v>
      </c>
      <c r="O6974">
        <v>10</v>
      </c>
      <c r="S6974" t="b">
        <v>0</v>
      </c>
      <c r="T6974" t="b">
        <v>0</v>
      </c>
      <c r="U6974" t="b">
        <v>0</v>
      </c>
      <c r="V6974">
        <v>23400</v>
      </c>
      <c r="W6974">
        <v>13000</v>
      </c>
      <c r="X6974">
        <v>2.57</v>
      </c>
      <c r="Y6974">
        <v>15200</v>
      </c>
      <c r="Z6974">
        <v>2.4500000000000002</v>
      </c>
    </row>
    <row r="6975" spans="1:26">
      <c r="A6975">
        <v>205358226</v>
      </c>
      <c r="B6975" t="s">
        <v>7158</v>
      </c>
      <c r="C6975" t="s">
        <v>3597</v>
      </c>
      <c r="D6975" t="s">
        <v>3685</v>
      </c>
      <c r="E6975" t="s">
        <v>4883</v>
      </c>
      <c r="F6975" t="s">
        <v>3600</v>
      </c>
      <c r="G6975">
        <v>205358226</v>
      </c>
      <c r="I6975" t="s">
        <v>3601</v>
      </c>
      <c r="J6975" t="s">
        <v>7166</v>
      </c>
      <c r="L6975" t="s">
        <v>7213</v>
      </c>
      <c r="M6975">
        <v>13</v>
      </c>
      <c r="N6975">
        <v>21</v>
      </c>
      <c r="O6975">
        <v>10</v>
      </c>
      <c r="S6975" t="b">
        <v>0</v>
      </c>
      <c r="T6975" t="b">
        <v>0</v>
      </c>
      <c r="U6975" t="b">
        <v>0</v>
      </c>
      <c r="V6975">
        <v>23400</v>
      </c>
      <c r="W6975">
        <v>13000</v>
      </c>
      <c r="X6975">
        <v>2.61</v>
      </c>
      <c r="Y6975">
        <v>15200</v>
      </c>
      <c r="Z6975">
        <v>2.4500000000000002</v>
      </c>
    </row>
    <row r="6976" spans="1:26">
      <c r="A6976">
        <v>205358227</v>
      </c>
      <c r="B6976" t="s">
        <v>7158</v>
      </c>
      <c r="C6976" t="s">
        <v>3597</v>
      </c>
      <c r="D6976" t="s">
        <v>3685</v>
      </c>
      <c r="E6976" t="s">
        <v>4883</v>
      </c>
      <c r="F6976" t="s">
        <v>3600</v>
      </c>
      <c r="G6976">
        <v>205358227</v>
      </c>
      <c r="I6976" t="s">
        <v>3601</v>
      </c>
      <c r="J6976" t="s">
        <v>7228</v>
      </c>
      <c r="L6976" t="s">
        <v>7219</v>
      </c>
      <c r="M6976">
        <v>13.5</v>
      </c>
      <c r="N6976">
        <v>20</v>
      </c>
      <c r="O6976">
        <v>10</v>
      </c>
      <c r="S6976" t="b">
        <v>0</v>
      </c>
      <c r="T6976" t="b">
        <v>0</v>
      </c>
      <c r="U6976" t="b">
        <v>0</v>
      </c>
      <c r="V6976">
        <v>34800</v>
      </c>
      <c r="W6976">
        <v>18000</v>
      </c>
      <c r="X6976">
        <v>2.42</v>
      </c>
      <c r="Y6976">
        <v>28800</v>
      </c>
      <c r="Z6976">
        <v>2.27</v>
      </c>
    </row>
    <row r="6977" spans="1:26">
      <c r="A6977">
        <v>205358228</v>
      </c>
      <c r="B6977" t="s">
        <v>7158</v>
      </c>
      <c r="C6977" t="s">
        <v>3597</v>
      </c>
      <c r="D6977" t="s">
        <v>3685</v>
      </c>
      <c r="E6977" t="s">
        <v>4883</v>
      </c>
      <c r="F6977" t="s">
        <v>3600</v>
      </c>
      <c r="G6977">
        <v>205358228</v>
      </c>
      <c r="I6977" t="s">
        <v>3601</v>
      </c>
      <c r="J6977" t="s">
        <v>7228</v>
      </c>
      <c r="L6977" t="s">
        <v>7218</v>
      </c>
      <c r="M6977">
        <v>13</v>
      </c>
      <c r="N6977">
        <v>20</v>
      </c>
      <c r="O6977">
        <v>10</v>
      </c>
      <c r="S6977" t="b">
        <v>0</v>
      </c>
      <c r="T6977" t="b">
        <v>0</v>
      </c>
      <c r="U6977" t="b">
        <v>0</v>
      </c>
      <c r="V6977">
        <v>34600</v>
      </c>
      <c r="W6977">
        <v>18000</v>
      </c>
      <c r="X6977">
        <v>2.4</v>
      </c>
      <c r="Y6977">
        <v>28800</v>
      </c>
      <c r="Z6977">
        <v>2.27</v>
      </c>
    </row>
    <row r="6978" spans="1:26">
      <c r="A6978">
        <v>205358229</v>
      </c>
      <c r="B6978" t="s">
        <v>7158</v>
      </c>
      <c r="C6978" t="s">
        <v>3597</v>
      </c>
      <c r="D6978" t="s">
        <v>3685</v>
      </c>
      <c r="E6978" t="s">
        <v>4883</v>
      </c>
      <c r="F6978" t="s">
        <v>3600</v>
      </c>
      <c r="G6978">
        <v>205358229</v>
      </c>
      <c r="I6978" t="s">
        <v>3601</v>
      </c>
      <c r="J6978" t="s">
        <v>7228</v>
      </c>
      <c r="L6978" t="s">
        <v>7214</v>
      </c>
      <c r="M6978">
        <v>13.5</v>
      </c>
      <c r="N6978">
        <v>20</v>
      </c>
      <c r="O6978">
        <v>10</v>
      </c>
      <c r="S6978" t="b">
        <v>0</v>
      </c>
      <c r="T6978" t="b">
        <v>0</v>
      </c>
      <c r="U6978" t="b">
        <v>0</v>
      </c>
      <c r="V6978">
        <v>35200</v>
      </c>
      <c r="W6978">
        <v>18200</v>
      </c>
      <c r="X6978">
        <v>2.42</v>
      </c>
      <c r="Y6978">
        <v>28800</v>
      </c>
      <c r="Z6978">
        <v>2.27</v>
      </c>
    </row>
    <row r="6979" spans="1:26">
      <c r="A6979">
        <v>205358234</v>
      </c>
      <c r="B6979" t="s">
        <v>7158</v>
      </c>
      <c r="C6979" t="s">
        <v>3597</v>
      </c>
      <c r="D6979" t="s">
        <v>3685</v>
      </c>
      <c r="E6979" t="s">
        <v>4883</v>
      </c>
      <c r="F6979" t="s">
        <v>3600</v>
      </c>
      <c r="G6979">
        <v>205358234</v>
      </c>
      <c r="I6979" t="s">
        <v>3601</v>
      </c>
      <c r="J6979" t="s">
        <v>7228</v>
      </c>
      <c r="L6979" t="s">
        <v>7216</v>
      </c>
      <c r="M6979">
        <v>13.5</v>
      </c>
      <c r="N6979">
        <v>20</v>
      </c>
      <c r="O6979">
        <v>10</v>
      </c>
      <c r="S6979" t="b">
        <v>0</v>
      </c>
      <c r="T6979" t="b">
        <v>0</v>
      </c>
      <c r="U6979" t="b">
        <v>0</v>
      </c>
      <c r="V6979">
        <v>34600</v>
      </c>
      <c r="W6979">
        <v>18000</v>
      </c>
      <c r="X6979">
        <v>2.42</v>
      </c>
      <c r="Y6979">
        <v>28800</v>
      </c>
      <c r="Z6979">
        <v>2.27</v>
      </c>
    </row>
    <row r="6980" spans="1:26">
      <c r="A6980">
        <v>205358231</v>
      </c>
      <c r="B6980" t="s">
        <v>7158</v>
      </c>
      <c r="C6980" t="s">
        <v>3597</v>
      </c>
      <c r="D6980" t="s">
        <v>3685</v>
      </c>
      <c r="E6980" t="s">
        <v>4883</v>
      </c>
      <c r="F6980" t="s">
        <v>3600</v>
      </c>
      <c r="G6980">
        <v>205358231</v>
      </c>
      <c r="I6980" t="s">
        <v>3601</v>
      </c>
      <c r="J6980" t="s">
        <v>7228</v>
      </c>
      <c r="L6980" t="s">
        <v>7220</v>
      </c>
      <c r="M6980">
        <v>13.5</v>
      </c>
      <c r="N6980">
        <v>20</v>
      </c>
      <c r="O6980">
        <v>10</v>
      </c>
      <c r="S6980" t="b">
        <v>0</v>
      </c>
      <c r="T6980" t="b">
        <v>0</v>
      </c>
      <c r="U6980" t="b">
        <v>0</v>
      </c>
      <c r="V6980">
        <v>35000</v>
      </c>
      <c r="W6980">
        <v>18200</v>
      </c>
      <c r="X6980">
        <v>2.42</v>
      </c>
      <c r="Y6980">
        <v>28800</v>
      </c>
      <c r="Z6980">
        <v>2.27</v>
      </c>
    </row>
    <row r="6981" spans="1:26">
      <c r="A6981">
        <v>205358235</v>
      </c>
      <c r="B6981" t="s">
        <v>7158</v>
      </c>
      <c r="C6981" t="s">
        <v>3597</v>
      </c>
      <c r="D6981" t="s">
        <v>3685</v>
      </c>
      <c r="E6981" t="s">
        <v>4883</v>
      </c>
      <c r="F6981" t="s">
        <v>3600</v>
      </c>
      <c r="G6981">
        <v>205358235</v>
      </c>
      <c r="I6981" t="s">
        <v>3601</v>
      </c>
      <c r="J6981" t="s">
        <v>7228</v>
      </c>
      <c r="L6981" t="s">
        <v>7211</v>
      </c>
      <c r="M6981">
        <v>13.5</v>
      </c>
      <c r="N6981">
        <v>20</v>
      </c>
      <c r="O6981">
        <v>10</v>
      </c>
      <c r="S6981" t="b">
        <v>0</v>
      </c>
      <c r="T6981" t="b">
        <v>0</v>
      </c>
      <c r="U6981" t="b">
        <v>0</v>
      </c>
      <c r="V6981">
        <v>35000</v>
      </c>
      <c r="W6981">
        <v>18000</v>
      </c>
      <c r="X6981">
        <v>2.42</v>
      </c>
      <c r="Y6981">
        <v>28800</v>
      </c>
      <c r="Z6981">
        <v>2.27</v>
      </c>
    </row>
    <row r="6982" spans="1:26">
      <c r="A6982">
        <v>205358233</v>
      </c>
      <c r="B6982" t="s">
        <v>7158</v>
      </c>
      <c r="C6982" t="s">
        <v>3597</v>
      </c>
      <c r="D6982" t="s">
        <v>3685</v>
      </c>
      <c r="E6982" t="s">
        <v>4883</v>
      </c>
      <c r="F6982" t="s">
        <v>3600</v>
      </c>
      <c r="G6982">
        <v>205358233</v>
      </c>
      <c r="I6982" t="s">
        <v>3601</v>
      </c>
      <c r="J6982" t="s">
        <v>7228</v>
      </c>
      <c r="L6982" t="s">
        <v>7217</v>
      </c>
      <c r="M6982">
        <v>13.5</v>
      </c>
      <c r="N6982">
        <v>20</v>
      </c>
      <c r="O6982">
        <v>10</v>
      </c>
      <c r="S6982" t="b">
        <v>0</v>
      </c>
      <c r="T6982" t="b">
        <v>0</v>
      </c>
      <c r="U6982" t="b">
        <v>0</v>
      </c>
      <c r="V6982">
        <v>34800</v>
      </c>
      <c r="W6982">
        <v>18200</v>
      </c>
      <c r="X6982">
        <v>2.44</v>
      </c>
      <c r="Y6982">
        <v>28800</v>
      </c>
      <c r="Z6982">
        <v>2.27</v>
      </c>
    </row>
    <row r="6983" spans="1:26">
      <c r="A6983">
        <v>205358236</v>
      </c>
      <c r="B6983" t="s">
        <v>7158</v>
      </c>
      <c r="C6983" t="s">
        <v>3597</v>
      </c>
      <c r="D6983" t="s">
        <v>3685</v>
      </c>
      <c r="E6983" t="s">
        <v>4883</v>
      </c>
      <c r="F6983" t="s">
        <v>3600</v>
      </c>
      <c r="G6983">
        <v>205358236</v>
      </c>
      <c r="I6983" t="s">
        <v>3601</v>
      </c>
      <c r="J6983" t="s">
        <v>7228</v>
      </c>
      <c r="L6983" t="s">
        <v>7212</v>
      </c>
      <c r="M6983">
        <v>13.5</v>
      </c>
      <c r="N6983">
        <v>20</v>
      </c>
      <c r="O6983">
        <v>10</v>
      </c>
      <c r="S6983" t="b">
        <v>0</v>
      </c>
      <c r="T6983" t="b">
        <v>0</v>
      </c>
      <c r="U6983" t="b">
        <v>0</v>
      </c>
      <c r="V6983">
        <v>35200</v>
      </c>
      <c r="W6983">
        <v>18200</v>
      </c>
      <c r="X6983">
        <v>2.44</v>
      </c>
      <c r="Y6983">
        <v>28800</v>
      </c>
      <c r="Z6983">
        <v>2.27</v>
      </c>
    </row>
    <row r="6984" spans="1:26">
      <c r="A6984">
        <v>205358237</v>
      </c>
      <c r="B6984" t="s">
        <v>7158</v>
      </c>
      <c r="C6984" t="s">
        <v>3597</v>
      </c>
      <c r="D6984" t="s">
        <v>3685</v>
      </c>
      <c r="E6984" t="s">
        <v>4883</v>
      </c>
      <c r="F6984" t="s">
        <v>3600</v>
      </c>
      <c r="G6984">
        <v>205358237</v>
      </c>
      <c r="I6984" t="s">
        <v>3601</v>
      </c>
      <c r="J6984" t="s">
        <v>7228</v>
      </c>
      <c r="L6984" t="s">
        <v>7210</v>
      </c>
      <c r="M6984">
        <v>13.5</v>
      </c>
      <c r="N6984">
        <v>20</v>
      </c>
      <c r="O6984">
        <v>10</v>
      </c>
      <c r="S6984" t="b">
        <v>0</v>
      </c>
      <c r="T6984" t="b">
        <v>0</v>
      </c>
      <c r="U6984" t="b">
        <v>0</v>
      </c>
      <c r="V6984">
        <v>35000</v>
      </c>
      <c r="W6984">
        <v>18200</v>
      </c>
      <c r="X6984">
        <v>2.44</v>
      </c>
      <c r="Y6984">
        <v>28800</v>
      </c>
      <c r="Z6984">
        <v>2.27</v>
      </c>
    </row>
    <row r="6985" spans="1:26">
      <c r="A6985">
        <v>205358239</v>
      </c>
      <c r="B6985" t="s">
        <v>7158</v>
      </c>
      <c r="C6985" t="s">
        <v>3597</v>
      </c>
      <c r="D6985" t="s">
        <v>3685</v>
      </c>
      <c r="E6985" t="s">
        <v>4883</v>
      </c>
      <c r="F6985" t="s">
        <v>3600</v>
      </c>
      <c r="G6985">
        <v>205358239</v>
      </c>
      <c r="I6985" t="s">
        <v>3601</v>
      </c>
      <c r="J6985" t="s">
        <v>5554</v>
      </c>
      <c r="L6985" t="s">
        <v>7206</v>
      </c>
      <c r="M6985">
        <v>12</v>
      </c>
      <c r="N6985">
        <v>19.5</v>
      </c>
      <c r="O6985">
        <v>10</v>
      </c>
      <c r="S6985" t="b">
        <v>0</v>
      </c>
      <c r="T6985" t="b">
        <v>0</v>
      </c>
      <c r="U6985" t="b">
        <v>0</v>
      </c>
      <c r="V6985">
        <v>44500</v>
      </c>
      <c r="W6985">
        <v>26600</v>
      </c>
      <c r="X6985">
        <v>2.76</v>
      </c>
      <c r="Y6985">
        <v>34000</v>
      </c>
      <c r="Z6985">
        <v>2.4</v>
      </c>
    </row>
    <row r="6986" spans="1:26">
      <c r="A6986">
        <v>205358238</v>
      </c>
      <c r="B6986" t="s">
        <v>7158</v>
      </c>
      <c r="C6986" t="s">
        <v>3597</v>
      </c>
      <c r="D6986" t="s">
        <v>3685</v>
      </c>
      <c r="E6986" t="s">
        <v>4883</v>
      </c>
      <c r="F6986" t="s">
        <v>3600</v>
      </c>
      <c r="G6986">
        <v>205358238</v>
      </c>
      <c r="I6986" t="s">
        <v>3601</v>
      </c>
      <c r="J6986" t="s">
        <v>7228</v>
      </c>
      <c r="L6986" t="s">
        <v>7215</v>
      </c>
      <c r="M6986">
        <v>14</v>
      </c>
      <c r="N6986">
        <v>21</v>
      </c>
      <c r="O6986">
        <v>10</v>
      </c>
      <c r="S6986" t="b">
        <v>0</v>
      </c>
      <c r="T6986" t="b">
        <v>0</v>
      </c>
      <c r="U6986" t="b">
        <v>0</v>
      </c>
      <c r="V6986">
        <v>35400</v>
      </c>
      <c r="W6986">
        <v>18200</v>
      </c>
      <c r="X6986">
        <v>2.46</v>
      </c>
      <c r="Y6986">
        <v>28800</v>
      </c>
      <c r="Z6986">
        <v>2.27</v>
      </c>
    </row>
    <row r="6987" spans="1:26">
      <c r="A6987">
        <v>205358242</v>
      </c>
      <c r="B6987" t="s">
        <v>7158</v>
      </c>
      <c r="C6987" t="s">
        <v>3597</v>
      </c>
      <c r="D6987" t="s">
        <v>3685</v>
      </c>
      <c r="E6987" t="s">
        <v>4883</v>
      </c>
      <c r="F6987" t="s">
        <v>3600</v>
      </c>
      <c r="G6987">
        <v>205358242</v>
      </c>
      <c r="I6987" t="s">
        <v>3601</v>
      </c>
      <c r="J6987" t="s">
        <v>5554</v>
      </c>
      <c r="L6987" t="s">
        <v>7207</v>
      </c>
      <c r="M6987">
        <v>12</v>
      </c>
      <c r="N6987">
        <v>20</v>
      </c>
      <c r="O6987">
        <v>10</v>
      </c>
      <c r="S6987" t="b">
        <v>0</v>
      </c>
      <c r="T6987" t="b">
        <v>0</v>
      </c>
      <c r="U6987" t="b">
        <v>0</v>
      </c>
      <c r="V6987">
        <v>45000</v>
      </c>
      <c r="W6987">
        <v>26600</v>
      </c>
      <c r="X6987">
        <v>2.8</v>
      </c>
      <c r="Y6987">
        <v>34000</v>
      </c>
      <c r="Z6987">
        <v>2.4</v>
      </c>
    </row>
    <row r="6988" spans="1:26">
      <c r="A6988">
        <v>205358241</v>
      </c>
      <c r="B6988" t="s">
        <v>7158</v>
      </c>
      <c r="C6988" t="s">
        <v>3597</v>
      </c>
      <c r="D6988" t="s">
        <v>3685</v>
      </c>
      <c r="E6988" t="s">
        <v>4883</v>
      </c>
      <c r="F6988" t="s">
        <v>3600</v>
      </c>
      <c r="G6988">
        <v>205358241</v>
      </c>
      <c r="I6988" t="s">
        <v>3601</v>
      </c>
      <c r="J6988" t="s">
        <v>5554</v>
      </c>
      <c r="L6988" t="s">
        <v>7204</v>
      </c>
      <c r="M6988">
        <v>12</v>
      </c>
      <c r="N6988">
        <v>19.5</v>
      </c>
      <c r="O6988">
        <v>10</v>
      </c>
      <c r="S6988" t="b">
        <v>0</v>
      </c>
      <c r="T6988" t="b">
        <v>0</v>
      </c>
      <c r="U6988" t="b">
        <v>0</v>
      </c>
      <c r="V6988">
        <v>45000</v>
      </c>
      <c r="W6988">
        <v>26600</v>
      </c>
      <c r="X6988">
        <v>2.76</v>
      </c>
      <c r="Y6988">
        <v>34000</v>
      </c>
      <c r="Z6988">
        <v>2.4</v>
      </c>
    </row>
    <row r="6989" spans="1:26">
      <c r="A6989">
        <v>205358240</v>
      </c>
      <c r="B6989" t="s">
        <v>7158</v>
      </c>
      <c r="C6989" t="s">
        <v>3597</v>
      </c>
      <c r="D6989" t="s">
        <v>3685</v>
      </c>
      <c r="E6989" t="s">
        <v>4883</v>
      </c>
      <c r="F6989" t="s">
        <v>3600</v>
      </c>
      <c r="G6989">
        <v>205358240</v>
      </c>
      <c r="I6989" t="s">
        <v>3601</v>
      </c>
      <c r="J6989" t="s">
        <v>5554</v>
      </c>
      <c r="L6989" t="s">
        <v>7201</v>
      </c>
      <c r="M6989">
        <v>12.5</v>
      </c>
      <c r="N6989">
        <v>20</v>
      </c>
      <c r="O6989">
        <v>10</v>
      </c>
      <c r="S6989" t="b">
        <v>0</v>
      </c>
      <c r="T6989" t="b">
        <v>0</v>
      </c>
      <c r="U6989" t="b">
        <v>0</v>
      </c>
      <c r="V6989">
        <v>46500</v>
      </c>
      <c r="W6989">
        <v>26800</v>
      </c>
      <c r="X6989">
        <v>2.81</v>
      </c>
      <c r="Y6989">
        <v>34000</v>
      </c>
      <c r="Z6989">
        <v>2.4</v>
      </c>
    </row>
    <row r="6990" spans="1:26">
      <c r="A6990">
        <v>205358243</v>
      </c>
      <c r="B6990" t="s">
        <v>7158</v>
      </c>
      <c r="C6990" t="s">
        <v>3597</v>
      </c>
      <c r="D6990" t="s">
        <v>3685</v>
      </c>
      <c r="E6990" t="s">
        <v>4883</v>
      </c>
      <c r="F6990" t="s">
        <v>3600</v>
      </c>
      <c r="G6990">
        <v>205358243</v>
      </c>
      <c r="I6990" t="s">
        <v>3601</v>
      </c>
      <c r="J6990" t="s">
        <v>5554</v>
      </c>
      <c r="L6990" t="s">
        <v>7205</v>
      </c>
      <c r="M6990">
        <v>12.5</v>
      </c>
      <c r="N6990">
        <v>20</v>
      </c>
      <c r="O6990">
        <v>10</v>
      </c>
      <c r="S6990" t="b">
        <v>0</v>
      </c>
      <c r="T6990" t="b">
        <v>0</v>
      </c>
      <c r="U6990" t="b">
        <v>0</v>
      </c>
      <c r="V6990">
        <v>45000</v>
      </c>
      <c r="W6990">
        <v>26600</v>
      </c>
      <c r="X6990">
        <v>2.8</v>
      </c>
      <c r="Y6990">
        <v>34000</v>
      </c>
      <c r="Z6990">
        <v>2.4</v>
      </c>
    </row>
    <row r="6991" spans="1:26">
      <c r="A6991">
        <v>205358244</v>
      </c>
      <c r="B6991" t="s">
        <v>7158</v>
      </c>
      <c r="C6991" t="s">
        <v>3597</v>
      </c>
      <c r="D6991" t="s">
        <v>3685</v>
      </c>
      <c r="E6991" t="s">
        <v>4883</v>
      </c>
      <c r="F6991" t="s">
        <v>3600</v>
      </c>
      <c r="G6991">
        <v>205358244</v>
      </c>
      <c r="I6991" t="s">
        <v>3601</v>
      </c>
      <c r="J6991" t="s">
        <v>5554</v>
      </c>
      <c r="L6991" t="s">
        <v>7202</v>
      </c>
      <c r="M6991">
        <v>12.5</v>
      </c>
      <c r="N6991">
        <v>20</v>
      </c>
      <c r="O6991">
        <v>10</v>
      </c>
      <c r="S6991" t="b">
        <v>0</v>
      </c>
      <c r="T6991" t="b">
        <v>0</v>
      </c>
      <c r="U6991" t="b">
        <v>0</v>
      </c>
      <c r="V6991">
        <v>45000</v>
      </c>
      <c r="W6991">
        <v>26600</v>
      </c>
      <c r="X6991">
        <v>2.8</v>
      </c>
      <c r="Y6991">
        <v>34000</v>
      </c>
      <c r="Z6991">
        <v>2.4</v>
      </c>
    </row>
    <row r="6992" spans="1:26">
      <c r="A6992">
        <v>205358245</v>
      </c>
      <c r="B6992" t="s">
        <v>7158</v>
      </c>
      <c r="C6992" t="s">
        <v>3597</v>
      </c>
      <c r="D6992" t="s">
        <v>3685</v>
      </c>
      <c r="E6992" t="s">
        <v>4883</v>
      </c>
      <c r="F6992" t="s">
        <v>3600</v>
      </c>
      <c r="G6992">
        <v>205358245</v>
      </c>
      <c r="I6992" t="s">
        <v>3601</v>
      </c>
      <c r="J6992" t="s">
        <v>5554</v>
      </c>
      <c r="L6992" t="s">
        <v>7203</v>
      </c>
      <c r="M6992">
        <v>12.5</v>
      </c>
      <c r="N6992">
        <v>20</v>
      </c>
      <c r="O6992">
        <v>10</v>
      </c>
      <c r="S6992" t="b">
        <v>0</v>
      </c>
      <c r="T6992" t="b">
        <v>0</v>
      </c>
      <c r="U6992" t="b">
        <v>0</v>
      </c>
      <c r="V6992">
        <v>45000</v>
      </c>
      <c r="W6992">
        <v>26600</v>
      </c>
      <c r="X6992">
        <v>2.85</v>
      </c>
      <c r="Y6992">
        <v>34000</v>
      </c>
      <c r="Z6992">
        <v>2.4</v>
      </c>
    </row>
    <row r="6993" spans="1:26">
      <c r="A6993">
        <v>205965606</v>
      </c>
      <c r="B6993" t="s">
        <v>7158</v>
      </c>
      <c r="C6993" t="s">
        <v>3597</v>
      </c>
      <c r="D6993" t="s">
        <v>3685</v>
      </c>
      <c r="E6993" t="s">
        <v>4883</v>
      </c>
      <c r="F6993" t="s">
        <v>3600</v>
      </c>
      <c r="G6993">
        <v>205965606</v>
      </c>
      <c r="I6993" t="s">
        <v>3601</v>
      </c>
      <c r="J6993" t="s">
        <v>7223</v>
      </c>
      <c r="L6993" t="s">
        <v>7170</v>
      </c>
      <c r="M6993">
        <v>13</v>
      </c>
      <c r="N6993">
        <v>21</v>
      </c>
      <c r="O6993">
        <v>10</v>
      </c>
      <c r="S6993" t="b">
        <v>0</v>
      </c>
      <c r="T6993" t="b">
        <v>0</v>
      </c>
      <c r="U6993" t="b">
        <v>0</v>
      </c>
      <c r="V6993">
        <v>23400</v>
      </c>
      <c r="W6993">
        <v>13000</v>
      </c>
      <c r="X6993">
        <v>2.57</v>
      </c>
      <c r="Y6993">
        <v>15200</v>
      </c>
      <c r="Z6993">
        <v>2.4500000000000002</v>
      </c>
    </row>
    <row r="6994" spans="1:26">
      <c r="A6994">
        <v>205965608</v>
      </c>
      <c r="B6994" t="s">
        <v>7158</v>
      </c>
      <c r="C6994" t="s">
        <v>3597</v>
      </c>
      <c r="D6994" t="s">
        <v>3685</v>
      </c>
      <c r="E6994" t="s">
        <v>4883</v>
      </c>
      <c r="F6994" t="s">
        <v>3600</v>
      </c>
      <c r="G6994">
        <v>205965608</v>
      </c>
      <c r="I6994" t="s">
        <v>3601</v>
      </c>
      <c r="J6994" t="s">
        <v>7199</v>
      </c>
      <c r="L6994" t="s">
        <v>5553</v>
      </c>
      <c r="M6994">
        <v>13</v>
      </c>
      <c r="N6994">
        <v>20</v>
      </c>
      <c r="O6994">
        <v>10</v>
      </c>
      <c r="S6994" t="b">
        <v>0</v>
      </c>
      <c r="T6994" t="b">
        <v>0</v>
      </c>
      <c r="U6994" t="b">
        <v>0</v>
      </c>
      <c r="V6994">
        <v>46500</v>
      </c>
      <c r="W6994">
        <v>26600</v>
      </c>
      <c r="X6994">
        <v>2.85</v>
      </c>
      <c r="Y6994">
        <v>34000</v>
      </c>
      <c r="Z6994">
        <v>2.4</v>
      </c>
    </row>
    <row r="6995" spans="1:26">
      <c r="A6995">
        <v>205965607</v>
      </c>
      <c r="B6995" t="s">
        <v>7158</v>
      </c>
      <c r="C6995" t="s">
        <v>3597</v>
      </c>
      <c r="D6995" t="s">
        <v>3685</v>
      </c>
      <c r="E6995" t="s">
        <v>4883</v>
      </c>
      <c r="F6995" t="s">
        <v>3600</v>
      </c>
      <c r="G6995">
        <v>205965607</v>
      </c>
      <c r="I6995" t="s">
        <v>3601</v>
      </c>
      <c r="J6995" t="s">
        <v>7209</v>
      </c>
      <c r="L6995" t="s">
        <v>7172</v>
      </c>
      <c r="M6995">
        <v>14</v>
      </c>
      <c r="N6995">
        <v>21</v>
      </c>
      <c r="O6995">
        <v>10</v>
      </c>
      <c r="S6995" t="b">
        <v>0</v>
      </c>
      <c r="T6995" t="b">
        <v>0</v>
      </c>
      <c r="U6995" t="b">
        <v>0</v>
      </c>
      <c r="V6995">
        <v>35400</v>
      </c>
      <c r="W6995">
        <v>18200</v>
      </c>
      <c r="X6995">
        <v>2.46</v>
      </c>
      <c r="Y6995">
        <v>28800</v>
      </c>
      <c r="Z6995">
        <v>2.27</v>
      </c>
    </row>
    <row r="6996" spans="1:26">
      <c r="A6996">
        <v>205358246</v>
      </c>
      <c r="B6996" t="s">
        <v>7158</v>
      </c>
      <c r="C6996" t="s">
        <v>3597</v>
      </c>
      <c r="D6996" t="s">
        <v>3685</v>
      </c>
      <c r="E6996" t="s">
        <v>4883</v>
      </c>
      <c r="F6996" t="s">
        <v>3600</v>
      </c>
      <c r="G6996">
        <v>205358246</v>
      </c>
      <c r="I6996" t="s">
        <v>3601</v>
      </c>
      <c r="J6996" t="s">
        <v>5554</v>
      </c>
      <c r="L6996" t="s">
        <v>7200</v>
      </c>
      <c r="M6996">
        <v>13</v>
      </c>
      <c r="N6996">
        <v>20</v>
      </c>
      <c r="O6996">
        <v>10</v>
      </c>
      <c r="S6996" t="b">
        <v>0</v>
      </c>
      <c r="T6996" t="b">
        <v>0</v>
      </c>
      <c r="U6996" t="b">
        <v>0</v>
      </c>
      <c r="V6996">
        <v>46500</v>
      </c>
      <c r="W6996">
        <v>26600</v>
      </c>
      <c r="X6996">
        <v>2.85</v>
      </c>
      <c r="Y6996">
        <v>34000</v>
      </c>
      <c r="Z6996">
        <v>2.4</v>
      </c>
    </row>
    <row r="6997" spans="1:26">
      <c r="A6997">
        <v>205965611</v>
      </c>
      <c r="B6997" t="s">
        <v>7158</v>
      </c>
      <c r="C6997" t="s">
        <v>3597</v>
      </c>
      <c r="D6997" t="s">
        <v>3685</v>
      </c>
      <c r="E6997" t="s">
        <v>4883</v>
      </c>
      <c r="F6997" t="s">
        <v>3600</v>
      </c>
      <c r="G6997">
        <v>205965611</v>
      </c>
      <c r="I6997" t="s">
        <v>3601</v>
      </c>
      <c r="J6997" t="s">
        <v>7223</v>
      </c>
      <c r="L6997" t="s">
        <v>7192</v>
      </c>
      <c r="M6997">
        <v>13</v>
      </c>
      <c r="N6997">
        <v>21</v>
      </c>
      <c r="O6997">
        <v>10</v>
      </c>
      <c r="S6997" t="b">
        <v>0</v>
      </c>
      <c r="T6997" t="b">
        <v>0</v>
      </c>
      <c r="U6997" t="b">
        <v>0</v>
      </c>
      <c r="V6997">
        <v>23800</v>
      </c>
      <c r="W6997">
        <v>13000</v>
      </c>
      <c r="X6997">
        <v>2.61</v>
      </c>
      <c r="Y6997">
        <v>15200</v>
      </c>
      <c r="Z6997">
        <v>2.4500000000000002</v>
      </c>
    </row>
    <row r="6998" spans="1:26">
      <c r="A6998">
        <v>205965617</v>
      </c>
      <c r="B6998" t="s">
        <v>7158</v>
      </c>
      <c r="C6998" t="s">
        <v>3597</v>
      </c>
      <c r="D6998" t="s">
        <v>3685</v>
      </c>
      <c r="E6998" t="s">
        <v>4883</v>
      </c>
      <c r="F6998" t="s">
        <v>3600</v>
      </c>
      <c r="G6998">
        <v>205965617</v>
      </c>
      <c r="I6998" t="s">
        <v>3601</v>
      </c>
      <c r="J6998" t="s">
        <v>7223</v>
      </c>
      <c r="L6998" t="s">
        <v>7196</v>
      </c>
      <c r="M6998">
        <v>13</v>
      </c>
      <c r="N6998">
        <v>20</v>
      </c>
      <c r="O6998">
        <v>10</v>
      </c>
      <c r="S6998" t="b">
        <v>0</v>
      </c>
      <c r="T6998" t="b">
        <v>0</v>
      </c>
      <c r="U6998" t="b">
        <v>0</v>
      </c>
      <c r="V6998">
        <v>23200</v>
      </c>
      <c r="W6998">
        <v>13000</v>
      </c>
      <c r="X6998">
        <v>2.57</v>
      </c>
      <c r="Y6998">
        <v>15200</v>
      </c>
      <c r="Z6998">
        <v>2.4500000000000002</v>
      </c>
    </row>
    <row r="6999" spans="1:26">
      <c r="A6999">
        <v>205965626</v>
      </c>
      <c r="B6999" t="s">
        <v>7158</v>
      </c>
      <c r="C6999" t="s">
        <v>3597</v>
      </c>
      <c r="D6999" t="s">
        <v>3685</v>
      </c>
      <c r="E6999" t="s">
        <v>4883</v>
      </c>
      <c r="F6999" t="s">
        <v>3600</v>
      </c>
      <c r="G6999">
        <v>205965626</v>
      </c>
      <c r="I6999" t="s">
        <v>3601</v>
      </c>
      <c r="J6999" t="s">
        <v>7223</v>
      </c>
      <c r="L6999" t="s">
        <v>7193</v>
      </c>
      <c r="M6999">
        <v>13</v>
      </c>
      <c r="N6999">
        <v>21</v>
      </c>
      <c r="O6999">
        <v>10</v>
      </c>
      <c r="S6999" t="b">
        <v>0</v>
      </c>
      <c r="T6999" t="b">
        <v>0</v>
      </c>
      <c r="U6999" t="b">
        <v>0</v>
      </c>
      <c r="V6999">
        <v>23800</v>
      </c>
      <c r="W6999">
        <v>13000</v>
      </c>
      <c r="X6999">
        <v>2.63</v>
      </c>
      <c r="Y6999">
        <v>15200</v>
      </c>
      <c r="Z6999">
        <v>2.4500000000000002</v>
      </c>
    </row>
    <row r="7000" spans="1:26">
      <c r="A7000">
        <v>205965631</v>
      </c>
      <c r="B7000" t="s">
        <v>7158</v>
      </c>
      <c r="C7000" t="s">
        <v>3597</v>
      </c>
      <c r="D7000" t="s">
        <v>3685</v>
      </c>
      <c r="E7000" t="s">
        <v>4883</v>
      </c>
      <c r="F7000" t="s">
        <v>3600</v>
      </c>
      <c r="G7000">
        <v>205965631</v>
      </c>
      <c r="I7000" t="s">
        <v>3601</v>
      </c>
      <c r="J7000" t="s">
        <v>7223</v>
      </c>
      <c r="L7000" t="s">
        <v>7195</v>
      </c>
      <c r="M7000">
        <v>13</v>
      </c>
      <c r="N7000">
        <v>21</v>
      </c>
      <c r="O7000">
        <v>10</v>
      </c>
      <c r="S7000" t="b">
        <v>0</v>
      </c>
      <c r="T7000" t="b">
        <v>0</v>
      </c>
      <c r="U7000" t="b">
        <v>0</v>
      </c>
      <c r="V7000">
        <v>23400</v>
      </c>
      <c r="W7000">
        <v>13000</v>
      </c>
      <c r="X7000">
        <v>2.61</v>
      </c>
      <c r="Y7000">
        <v>15200</v>
      </c>
      <c r="Z7000">
        <v>2.4500000000000002</v>
      </c>
    </row>
    <row r="7001" spans="1:26">
      <c r="A7001">
        <v>205965634</v>
      </c>
      <c r="B7001" t="s">
        <v>7158</v>
      </c>
      <c r="C7001" t="s">
        <v>3597</v>
      </c>
      <c r="D7001" t="s">
        <v>3685</v>
      </c>
      <c r="E7001" t="s">
        <v>4883</v>
      </c>
      <c r="F7001" t="s">
        <v>3600</v>
      </c>
      <c r="G7001">
        <v>205965634</v>
      </c>
      <c r="I7001" t="s">
        <v>3601</v>
      </c>
      <c r="J7001" t="s">
        <v>7223</v>
      </c>
      <c r="L7001" t="s">
        <v>7174</v>
      </c>
      <c r="M7001">
        <v>13</v>
      </c>
      <c r="N7001">
        <v>21</v>
      </c>
      <c r="O7001">
        <v>10</v>
      </c>
      <c r="S7001" t="b">
        <v>0</v>
      </c>
      <c r="T7001" t="b">
        <v>0</v>
      </c>
      <c r="U7001" t="b">
        <v>0</v>
      </c>
      <c r="V7001">
        <v>23400</v>
      </c>
      <c r="W7001">
        <v>13000</v>
      </c>
      <c r="X7001">
        <v>2.61</v>
      </c>
      <c r="Y7001">
        <v>15200</v>
      </c>
      <c r="Z7001">
        <v>2.4500000000000002</v>
      </c>
    </row>
    <row r="7002" spans="1:26">
      <c r="A7002">
        <v>205965640</v>
      </c>
      <c r="B7002" t="s">
        <v>7158</v>
      </c>
      <c r="C7002" t="s">
        <v>3597</v>
      </c>
      <c r="D7002" t="s">
        <v>3685</v>
      </c>
      <c r="E7002" t="s">
        <v>4883</v>
      </c>
      <c r="F7002" t="s">
        <v>3600</v>
      </c>
      <c r="G7002">
        <v>205965640</v>
      </c>
      <c r="I7002" t="s">
        <v>3601</v>
      </c>
      <c r="J7002" t="s">
        <v>7223</v>
      </c>
      <c r="L7002" t="s">
        <v>7218</v>
      </c>
      <c r="M7002">
        <v>13</v>
      </c>
      <c r="N7002">
        <v>21</v>
      </c>
      <c r="O7002">
        <v>10</v>
      </c>
      <c r="S7002" t="b">
        <v>0</v>
      </c>
      <c r="T7002" t="b">
        <v>0</v>
      </c>
      <c r="U7002" t="b">
        <v>0</v>
      </c>
      <c r="V7002">
        <v>23400</v>
      </c>
      <c r="W7002">
        <v>13000</v>
      </c>
      <c r="X7002">
        <v>2.57</v>
      </c>
      <c r="Y7002">
        <v>15200</v>
      </c>
      <c r="Z7002">
        <v>2.4500000000000002</v>
      </c>
    </row>
    <row r="7003" spans="1:26">
      <c r="A7003">
        <v>205965639</v>
      </c>
      <c r="B7003" t="s">
        <v>7158</v>
      </c>
      <c r="C7003" t="s">
        <v>3597</v>
      </c>
      <c r="D7003" t="s">
        <v>3685</v>
      </c>
      <c r="E7003" t="s">
        <v>4883</v>
      </c>
      <c r="F7003" t="s">
        <v>3600</v>
      </c>
      <c r="G7003">
        <v>205965639</v>
      </c>
      <c r="I7003" t="s">
        <v>3601</v>
      </c>
      <c r="J7003" t="s">
        <v>7223</v>
      </c>
      <c r="L7003" t="s">
        <v>7226</v>
      </c>
      <c r="M7003">
        <v>13</v>
      </c>
      <c r="N7003">
        <v>20</v>
      </c>
      <c r="O7003">
        <v>10</v>
      </c>
      <c r="S7003" t="b">
        <v>0</v>
      </c>
      <c r="T7003" t="b">
        <v>0</v>
      </c>
      <c r="U7003" t="b">
        <v>0</v>
      </c>
      <c r="V7003">
        <v>23200</v>
      </c>
      <c r="W7003">
        <v>13000</v>
      </c>
      <c r="X7003">
        <v>2.57</v>
      </c>
      <c r="Y7003">
        <v>15200</v>
      </c>
      <c r="Z7003">
        <v>2.4500000000000002</v>
      </c>
    </row>
    <row r="7004" spans="1:26">
      <c r="A7004">
        <v>205965638</v>
      </c>
      <c r="B7004" t="s">
        <v>7158</v>
      </c>
      <c r="C7004" t="s">
        <v>3597</v>
      </c>
      <c r="D7004" t="s">
        <v>3685</v>
      </c>
      <c r="E7004" t="s">
        <v>4883</v>
      </c>
      <c r="F7004" t="s">
        <v>3600</v>
      </c>
      <c r="G7004">
        <v>205965638</v>
      </c>
      <c r="I7004" t="s">
        <v>3601</v>
      </c>
      <c r="J7004" t="s">
        <v>7223</v>
      </c>
      <c r="L7004" t="s">
        <v>7219</v>
      </c>
      <c r="M7004">
        <v>13</v>
      </c>
      <c r="N7004">
        <v>21</v>
      </c>
      <c r="O7004">
        <v>10</v>
      </c>
      <c r="S7004" t="b">
        <v>0</v>
      </c>
      <c r="T7004" t="b">
        <v>0</v>
      </c>
      <c r="U7004" t="b">
        <v>0</v>
      </c>
      <c r="V7004">
        <v>23800</v>
      </c>
      <c r="W7004">
        <v>13000</v>
      </c>
      <c r="X7004">
        <v>2.61</v>
      </c>
      <c r="Y7004">
        <v>15200</v>
      </c>
      <c r="Z7004">
        <v>2.4500000000000002</v>
      </c>
    </row>
    <row r="7005" spans="1:26">
      <c r="A7005">
        <v>205965637</v>
      </c>
      <c r="B7005" t="s">
        <v>7158</v>
      </c>
      <c r="C7005" t="s">
        <v>3597</v>
      </c>
      <c r="D7005" t="s">
        <v>3685</v>
      </c>
      <c r="E7005" t="s">
        <v>4883</v>
      </c>
      <c r="F7005" t="s">
        <v>3600</v>
      </c>
      <c r="G7005">
        <v>205965637</v>
      </c>
      <c r="I7005" t="s">
        <v>3601</v>
      </c>
      <c r="J7005" t="s">
        <v>7223</v>
      </c>
      <c r="L7005" t="s">
        <v>7225</v>
      </c>
      <c r="M7005">
        <v>13</v>
      </c>
      <c r="N7005">
        <v>21</v>
      </c>
      <c r="O7005">
        <v>10</v>
      </c>
      <c r="S7005" t="b">
        <v>0</v>
      </c>
      <c r="T7005" t="b">
        <v>0</v>
      </c>
      <c r="U7005" t="b">
        <v>0</v>
      </c>
      <c r="V7005">
        <v>23000</v>
      </c>
      <c r="W7005">
        <v>13600</v>
      </c>
      <c r="X7005">
        <v>2.61</v>
      </c>
      <c r="Y7005">
        <v>15200</v>
      </c>
      <c r="Z7005">
        <v>2.4500000000000002</v>
      </c>
    </row>
    <row r="7006" spans="1:26">
      <c r="A7006">
        <v>205965641</v>
      </c>
      <c r="B7006" t="s">
        <v>7158</v>
      </c>
      <c r="C7006" t="s">
        <v>3597</v>
      </c>
      <c r="D7006" t="s">
        <v>3685</v>
      </c>
      <c r="E7006" t="s">
        <v>4883</v>
      </c>
      <c r="F7006" t="s">
        <v>3600</v>
      </c>
      <c r="G7006">
        <v>205965641</v>
      </c>
      <c r="I7006" t="s">
        <v>3601</v>
      </c>
      <c r="J7006" t="s">
        <v>7223</v>
      </c>
      <c r="L7006" t="s">
        <v>7214</v>
      </c>
      <c r="M7006">
        <v>13</v>
      </c>
      <c r="N7006">
        <v>21</v>
      </c>
      <c r="O7006">
        <v>10</v>
      </c>
      <c r="S7006" t="b">
        <v>0</v>
      </c>
      <c r="T7006" t="b">
        <v>0</v>
      </c>
      <c r="U7006" t="b">
        <v>0</v>
      </c>
      <c r="V7006">
        <v>23800</v>
      </c>
      <c r="W7006">
        <v>13000</v>
      </c>
      <c r="X7006">
        <v>2.63</v>
      </c>
      <c r="Y7006">
        <v>15200</v>
      </c>
      <c r="Z7006">
        <v>2.4500000000000002</v>
      </c>
    </row>
    <row r="7007" spans="1:26">
      <c r="A7007">
        <v>205965642</v>
      </c>
      <c r="B7007" t="s">
        <v>7158</v>
      </c>
      <c r="C7007" t="s">
        <v>3597</v>
      </c>
      <c r="D7007" t="s">
        <v>3685</v>
      </c>
      <c r="E7007" t="s">
        <v>4883</v>
      </c>
      <c r="F7007" t="s">
        <v>3600</v>
      </c>
      <c r="G7007">
        <v>205965642</v>
      </c>
      <c r="I7007" t="s">
        <v>3601</v>
      </c>
      <c r="J7007" t="s">
        <v>7223</v>
      </c>
      <c r="L7007" t="s">
        <v>7224</v>
      </c>
      <c r="M7007">
        <v>13</v>
      </c>
      <c r="N7007">
        <v>21</v>
      </c>
      <c r="O7007">
        <v>10</v>
      </c>
      <c r="S7007" t="b">
        <v>0</v>
      </c>
      <c r="T7007" t="b">
        <v>0</v>
      </c>
      <c r="U7007" t="b">
        <v>0</v>
      </c>
      <c r="V7007">
        <v>23400</v>
      </c>
      <c r="W7007">
        <v>13000</v>
      </c>
      <c r="X7007">
        <v>2.61</v>
      </c>
      <c r="Y7007">
        <v>15200</v>
      </c>
      <c r="Z7007">
        <v>2.4500000000000002</v>
      </c>
    </row>
    <row r="7008" spans="1:26">
      <c r="A7008">
        <v>205965643</v>
      </c>
      <c r="B7008" t="s">
        <v>7158</v>
      </c>
      <c r="C7008" t="s">
        <v>3597</v>
      </c>
      <c r="D7008" t="s">
        <v>3685</v>
      </c>
      <c r="E7008" t="s">
        <v>4883</v>
      </c>
      <c r="F7008" t="s">
        <v>3600</v>
      </c>
      <c r="G7008">
        <v>205965643</v>
      </c>
      <c r="I7008" t="s">
        <v>3601</v>
      </c>
      <c r="J7008" t="s">
        <v>7223</v>
      </c>
      <c r="L7008" t="s">
        <v>7213</v>
      </c>
      <c r="M7008">
        <v>13</v>
      </c>
      <c r="N7008">
        <v>21</v>
      </c>
      <c r="O7008">
        <v>10</v>
      </c>
      <c r="S7008" t="b">
        <v>0</v>
      </c>
      <c r="T7008" t="b">
        <v>0</v>
      </c>
      <c r="U7008" t="b">
        <v>0</v>
      </c>
      <c r="V7008">
        <v>23400</v>
      </c>
      <c r="W7008">
        <v>13000</v>
      </c>
      <c r="X7008">
        <v>2.61</v>
      </c>
      <c r="Y7008">
        <v>15200</v>
      </c>
      <c r="Z7008">
        <v>2.4500000000000002</v>
      </c>
    </row>
    <row r="7009" spans="1:26">
      <c r="A7009">
        <v>205965647</v>
      </c>
      <c r="B7009" t="s">
        <v>7158</v>
      </c>
      <c r="C7009" t="s">
        <v>3597</v>
      </c>
      <c r="D7009" t="s">
        <v>3685</v>
      </c>
      <c r="E7009" t="s">
        <v>4883</v>
      </c>
      <c r="F7009" t="s">
        <v>3600</v>
      </c>
      <c r="G7009">
        <v>205965647</v>
      </c>
      <c r="I7009" t="s">
        <v>3601</v>
      </c>
      <c r="J7009" t="s">
        <v>7209</v>
      </c>
      <c r="L7009" t="s">
        <v>7189</v>
      </c>
      <c r="M7009">
        <v>13.5</v>
      </c>
      <c r="N7009">
        <v>20</v>
      </c>
      <c r="O7009">
        <v>10</v>
      </c>
      <c r="S7009" t="b">
        <v>0</v>
      </c>
      <c r="T7009" t="b">
        <v>0</v>
      </c>
      <c r="U7009" t="b">
        <v>0</v>
      </c>
      <c r="V7009">
        <v>34800</v>
      </c>
      <c r="W7009">
        <v>18200</v>
      </c>
      <c r="X7009">
        <v>2.44</v>
      </c>
      <c r="Y7009">
        <v>28800</v>
      </c>
      <c r="Z7009">
        <v>2.27</v>
      </c>
    </row>
    <row r="7010" spans="1:26">
      <c r="A7010">
        <v>205965646</v>
      </c>
      <c r="B7010" t="s">
        <v>7158</v>
      </c>
      <c r="C7010" t="s">
        <v>3597</v>
      </c>
      <c r="D7010" t="s">
        <v>3685</v>
      </c>
      <c r="E7010" t="s">
        <v>4883</v>
      </c>
      <c r="F7010" t="s">
        <v>3600</v>
      </c>
      <c r="G7010">
        <v>205965646</v>
      </c>
      <c r="I7010" t="s">
        <v>3601</v>
      </c>
      <c r="J7010" t="s">
        <v>7209</v>
      </c>
      <c r="L7010" t="s">
        <v>7192</v>
      </c>
      <c r="M7010">
        <v>13.5</v>
      </c>
      <c r="N7010">
        <v>20</v>
      </c>
      <c r="O7010">
        <v>10</v>
      </c>
      <c r="S7010" t="b">
        <v>0</v>
      </c>
      <c r="T7010" t="b">
        <v>0</v>
      </c>
      <c r="U7010" t="b">
        <v>0</v>
      </c>
      <c r="V7010">
        <v>34800</v>
      </c>
      <c r="W7010">
        <v>18000</v>
      </c>
      <c r="X7010">
        <v>2.42</v>
      </c>
      <c r="Y7010">
        <v>28800</v>
      </c>
      <c r="Z7010">
        <v>2.27</v>
      </c>
    </row>
    <row r="7011" spans="1:26">
      <c r="A7011">
        <v>205965655</v>
      </c>
      <c r="B7011" t="s">
        <v>7158</v>
      </c>
      <c r="C7011" t="s">
        <v>3597</v>
      </c>
      <c r="D7011" t="s">
        <v>3685</v>
      </c>
      <c r="E7011" t="s">
        <v>4883</v>
      </c>
      <c r="F7011" t="s">
        <v>3600</v>
      </c>
      <c r="G7011">
        <v>205965655</v>
      </c>
      <c r="I7011" t="s">
        <v>3601</v>
      </c>
      <c r="J7011" t="s">
        <v>7209</v>
      </c>
      <c r="L7011" t="s">
        <v>7170</v>
      </c>
      <c r="M7011">
        <v>13</v>
      </c>
      <c r="N7011">
        <v>20</v>
      </c>
      <c r="O7011">
        <v>10</v>
      </c>
      <c r="S7011" t="b">
        <v>0</v>
      </c>
      <c r="T7011" t="b">
        <v>0</v>
      </c>
      <c r="U7011" t="b">
        <v>0</v>
      </c>
      <c r="V7011">
        <v>34600</v>
      </c>
      <c r="W7011">
        <v>18000</v>
      </c>
      <c r="X7011">
        <v>2.4</v>
      </c>
      <c r="Y7011">
        <v>28800</v>
      </c>
      <c r="Z7011">
        <v>2.27</v>
      </c>
    </row>
    <row r="7012" spans="1:26">
      <c r="A7012">
        <v>205965656</v>
      </c>
      <c r="B7012" t="s">
        <v>7158</v>
      </c>
      <c r="C7012" t="s">
        <v>3597</v>
      </c>
      <c r="D7012" t="s">
        <v>3685</v>
      </c>
      <c r="E7012" t="s">
        <v>4883</v>
      </c>
      <c r="F7012" t="s">
        <v>3600</v>
      </c>
      <c r="G7012">
        <v>205965656</v>
      </c>
      <c r="I7012" t="s">
        <v>3601</v>
      </c>
      <c r="J7012" t="s">
        <v>7209</v>
      </c>
      <c r="L7012" t="s">
        <v>7187</v>
      </c>
      <c r="M7012">
        <v>13.5</v>
      </c>
      <c r="N7012">
        <v>20</v>
      </c>
      <c r="O7012">
        <v>10</v>
      </c>
      <c r="S7012" t="b">
        <v>0</v>
      </c>
      <c r="T7012" t="b">
        <v>0</v>
      </c>
      <c r="U7012" t="b">
        <v>0</v>
      </c>
      <c r="V7012">
        <v>34600</v>
      </c>
      <c r="W7012">
        <v>18000</v>
      </c>
      <c r="X7012">
        <v>2.42</v>
      </c>
      <c r="Y7012">
        <v>28800</v>
      </c>
      <c r="Z7012">
        <v>2.27</v>
      </c>
    </row>
    <row r="7013" spans="1:26">
      <c r="A7013">
        <v>205965664</v>
      </c>
      <c r="B7013" t="s">
        <v>7158</v>
      </c>
      <c r="C7013" t="s">
        <v>3597</v>
      </c>
      <c r="D7013" t="s">
        <v>3685</v>
      </c>
      <c r="E7013" t="s">
        <v>4883</v>
      </c>
      <c r="F7013" t="s">
        <v>3600</v>
      </c>
      <c r="G7013">
        <v>205965664</v>
      </c>
      <c r="I7013" t="s">
        <v>3601</v>
      </c>
      <c r="J7013" t="s">
        <v>7209</v>
      </c>
      <c r="L7013" t="s">
        <v>7193</v>
      </c>
      <c r="M7013">
        <v>13.5</v>
      </c>
      <c r="N7013">
        <v>20</v>
      </c>
      <c r="O7013">
        <v>10</v>
      </c>
      <c r="S7013" t="b">
        <v>0</v>
      </c>
      <c r="T7013" t="b">
        <v>0</v>
      </c>
      <c r="U7013" t="b">
        <v>0</v>
      </c>
      <c r="V7013">
        <v>35200</v>
      </c>
      <c r="W7013">
        <v>18200</v>
      </c>
      <c r="X7013">
        <v>2.42</v>
      </c>
      <c r="Y7013">
        <v>28800</v>
      </c>
      <c r="Z7013">
        <v>2.27</v>
      </c>
    </row>
    <row r="7014" spans="1:26">
      <c r="A7014">
        <v>205965689</v>
      </c>
      <c r="B7014" t="s">
        <v>7158</v>
      </c>
      <c r="C7014" t="s">
        <v>3597</v>
      </c>
      <c r="D7014" t="s">
        <v>3685</v>
      </c>
      <c r="E7014" t="s">
        <v>4883</v>
      </c>
      <c r="F7014" t="s">
        <v>3600</v>
      </c>
      <c r="G7014">
        <v>205965689</v>
      </c>
      <c r="I7014" t="s">
        <v>3601</v>
      </c>
      <c r="J7014" t="s">
        <v>7209</v>
      </c>
      <c r="L7014" t="s">
        <v>7191</v>
      </c>
      <c r="M7014">
        <v>13.5</v>
      </c>
      <c r="N7014">
        <v>20</v>
      </c>
      <c r="O7014">
        <v>10</v>
      </c>
      <c r="S7014" t="b">
        <v>0</v>
      </c>
      <c r="T7014" t="b">
        <v>0</v>
      </c>
      <c r="U7014" t="b">
        <v>0</v>
      </c>
      <c r="V7014">
        <v>34800</v>
      </c>
      <c r="W7014">
        <v>18200</v>
      </c>
      <c r="X7014">
        <v>2.42</v>
      </c>
      <c r="Y7014">
        <v>28800</v>
      </c>
      <c r="Z7014">
        <v>2.27</v>
      </c>
    </row>
    <row r="7015" spans="1:26">
      <c r="A7015">
        <v>205965694</v>
      </c>
      <c r="B7015" t="s">
        <v>7158</v>
      </c>
      <c r="C7015" t="s">
        <v>3597</v>
      </c>
      <c r="D7015" t="s">
        <v>3685</v>
      </c>
      <c r="E7015" t="s">
        <v>4883</v>
      </c>
      <c r="F7015" t="s">
        <v>3600</v>
      </c>
      <c r="G7015">
        <v>205965694</v>
      </c>
      <c r="I7015" t="s">
        <v>3601</v>
      </c>
      <c r="J7015" t="s">
        <v>7199</v>
      </c>
      <c r="L7015" t="s">
        <v>7183</v>
      </c>
      <c r="M7015">
        <v>12</v>
      </c>
      <c r="N7015">
        <v>19.5</v>
      </c>
      <c r="O7015">
        <v>10</v>
      </c>
      <c r="S7015" t="b">
        <v>0</v>
      </c>
      <c r="T7015" t="b">
        <v>0</v>
      </c>
      <c r="U7015" t="b">
        <v>0</v>
      </c>
      <c r="V7015">
        <v>44500</v>
      </c>
      <c r="W7015">
        <v>26600</v>
      </c>
      <c r="X7015">
        <v>2.76</v>
      </c>
      <c r="Y7015">
        <v>34000</v>
      </c>
      <c r="Z7015">
        <v>2.4</v>
      </c>
    </row>
    <row r="7016" spans="1:26">
      <c r="A7016">
        <v>205965699</v>
      </c>
      <c r="B7016" t="s">
        <v>7158</v>
      </c>
      <c r="C7016" t="s">
        <v>3597</v>
      </c>
      <c r="D7016" t="s">
        <v>3685</v>
      </c>
      <c r="E7016" t="s">
        <v>4883</v>
      </c>
      <c r="F7016" t="s">
        <v>3600</v>
      </c>
      <c r="G7016">
        <v>205965699</v>
      </c>
      <c r="I7016" t="s">
        <v>3601</v>
      </c>
      <c r="J7016" t="s">
        <v>7199</v>
      </c>
      <c r="L7016" t="s">
        <v>7182</v>
      </c>
      <c r="M7016">
        <v>12</v>
      </c>
      <c r="N7016">
        <v>19.5</v>
      </c>
      <c r="O7016">
        <v>10</v>
      </c>
      <c r="S7016" t="b">
        <v>0</v>
      </c>
      <c r="T7016" t="b">
        <v>0</v>
      </c>
      <c r="U7016" t="b">
        <v>0</v>
      </c>
      <c r="V7016">
        <v>45000</v>
      </c>
      <c r="W7016">
        <v>26600</v>
      </c>
      <c r="X7016">
        <v>2.76</v>
      </c>
      <c r="Y7016">
        <v>34000</v>
      </c>
      <c r="Z7016">
        <v>2.4</v>
      </c>
    </row>
    <row r="7017" spans="1:26">
      <c r="A7017">
        <v>205965704</v>
      </c>
      <c r="B7017" t="s">
        <v>7158</v>
      </c>
      <c r="C7017" t="s">
        <v>3597</v>
      </c>
      <c r="D7017" t="s">
        <v>3685</v>
      </c>
      <c r="E7017" t="s">
        <v>4883</v>
      </c>
      <c r="F7017" t="s">
        <v>3600</v>
      </c>
      <c r="G7017">
        <v>205965704</v>
      </c>
      <c r="I7017" t="s">
        <v>3601</v>
      </c>
      <c r="J7017" t="s">
        <v>7199</v>
      </c>
      <c r="L7017" t="s">
        <v>7180</v>
      </c>
      <c r="M7017">
        <v>12</v>
      </c>
      <c r="N7017">
        <v>20</v>
      </c>
      <c r="O7017">
        <v>10</v>
      </c>
      <c r="S7017" t="b">
        <v>0</v>
      </c>
      <c r="T7017" t="b">
        <v>0</v>
      </c>
      <c r="U7017" t="b">
        <v>0</v>
      </c>
      <c r="V7017">
        <v>45000</v>
      </c>
      <c r="W7017">
        <v>26600</v>
      </c>
      <c r="X7017">
        <v>2.8</v>
      </c>
      <c r="Y7017">
        <v>34000</v>
      </c>
      <c r="Z7017">
        <v>2.4</v>
      </c>
    </row>
    <row r="7018" spans="1:26">
      <c r="A7018">
        <v>205965705</v>
      </c>
      <c r="B7018" t="s">
        <v>7158</v>
      </c>
      <c r="C7018" t="s">
        <v>3597</v>
      </c>
      <c r="D7018" t="s">
        <v>3685</v>
      </c>
      <c r="E7018" t="s">
        <v>4883</v>
      </c>
      <c r="F7018" t="s">
        <v>3600</v>
      </c>
      <c r="G7018">
        <v>205965705</v>
      </c>
      <c r="I7018" t="s">
        <v>3601</v>
      </c>
      <c r="J7018" t="s">
        <v>7199</v>
      </c>
      <c r="L7018" t="s">
        <v>7179</v>
      </c>
      <c r="M7018">
        <v>12.5</v>
      </c>
      <c r="N7018">
        <v>20</v>
      </c>
      <c r="O7018">
        <v>10</v>
      </c>
      <c r="S7018" t="b">
        <v>0</v>
      </c>
      <c r="T7018" t="b">
        <v>0</v>
      </c>
      <c r="U7018" t="b">
        <v>0</v>
      </c>
      <c r="V7018">
        <v>45000</v>
      </c>
      <c r="W7018">
        <v>26600</v>
      </c>
      <c r="X7018">
        <v>2.85</v>
      </c>
      <c r="Y7018">
        <v>34000</v>
      </c>
      <c r="Z7018">
        <v>2.4</v>
      </c>
    </row>
    <row r="7019" spans="1:26">
      <c r="A7019">
        <v>205965709</v>
      </c>
      <c r="B7019" t="s">
        <v>7158</v>
      </c>
      <c r="C7019" t="s">
        <v>3597</v>
      </c>
      <c r="D7019" t="s">
        <v>3685</v>
      </c>
      <c r="E7019" t="s">
        <v>4883</v>
      </c>
      <c r="F7019" t="s">
        <v>3600</v>
      </c>
      <c r="G7019">
        <v>205965709</v>
      </c>
      <c r="I7019" t="s">
        <v>3601</v>
      </c>
      <c r="J7019" t="s">
        <v>7199</v>
      </c>
      <c r="L7019" t="s">
        <v>7208</v>
      </c>
      <c r="M7019">
        <v>11.7</v>
      </c>
      <c r="N7019">
        <v>19</v>
      </c>
      <c r="O7019">
        <v>9.5</v>
      </c>
      <c r="S7019" t="b">
        <v>0</v>
      </c>
      <c r="T7019" t="b">
        <v>0</v>
      </c>
      <c r="U7019" t="b">
        <v>0</v>
      </c>
      <c r="V7019">
        <v>44500</v>
      </c>
      <c r="W7019">
        <v>27000</v>
      </c>
      <c r="X7019">
        <v>2.4</v>
      </c>
      <c r="Y7019">
        <v>34000</v>
      </c>
      <c r="Z7019">
        <v>2.4</v>
      </c>
    </row>
    <row r="7020" spans="1:26">
      <c r="A7020">
        <v>205965710</v>
      </c>
      <c r="B7020" t="s">
        <v>7158</v>
      </c>
      <c r="C7020" t="s">
        <v>3597</v>
      </c>
      <c r="D7020" t="s">
        <v>3685</v>
      </c>
      <c r="E7020" t="s">
        <v>4883</v>
      </c>
      <c r="F7020" t="s">
        <v>3600</v>
      </c>
      <c r="G7020">
        <v>205965710</v>
      </c>
      <c r="I7020" t="s">
        <v>3601</v>
      </c>
      <c r="J7020" t="s">
        <v>7199</v>
      </c>
      <c r="L7020" t="s">
        <v>7206</v>
      </c>
      <c r="M7020">
        <v>12</v>
      </c>
      <c r="N7020">
        <v>19.5</v>
      </c>
      <c r="O7020">
        <v>10</v>
      </c>
      <c r="S7020" t="b">
        <v>0</v>
      </c>
      <c r="T7020" t="b">
        <v>0</v>
      </c>
      <c r="U7020" t="b">
        <v>0</v>
      </c>
      <c r="V7020">
        <v>44500</v>
      </c>
      <c r="W7020">
        <v>26600</v>
      </c>
      <c r="X7020">
        <v>2.76</v>
      </c>
      <c r="Y7020">
        <v>34000</v>
      </c>
      <c r="Z7020">
        <v>2.4</v>
      </c>
    </row>
    <row r="7021" spans="1:26">
      <c r="A7021">
        <v>205965712</v>
      </c>
      <c r="B7021" t="s">
        <v>7158</v>
      </c>
      <c r="C7021" t="s">
        <v>3597</v>
      </c>
      <c r="D7021" t="s">
        <v>3685</v>
      </c>
      <c r="E7021" t="s">
        <v>4883</v>
      </c>
      <c r="F7021" t="s">
        <v>3600</v>
      </c>
      <c r="G7021">
        <v>205965712</v>
      </c>
      <c r="I7021" t="s">
        <v>3601</v>
      </c>
      <c r="J7021" t="s">
        <v>7199</v>
      </c>
      <c r="L7021" t="s">
        <v>7204</v>
      </c>
      <c r="M7021">
        <v>12</v>
      </c>
      <c r="N7021">
        <v>19.5</v>
      </c>
      <c r="O7021">
        <v>10</v>
      </c>
      <c r="S7021" t="b">
        <v>0</v>
      </c>
      <c r="T7021" t="b">
        <v>0</v>
      </c>
      <c r="U7021" t="b">
        <v>0</v>
      </c>
      <c r="V7021">
        <v>45000</v>
      </c>
      <c r="W7021">
        <v>26600</v>
      </c>
      <c r="X7021">
        <v>2.76</v>
      </c>
      <c r="Y7021">
        <v>34000</v>
      </c>
      <c r="Z7021">
        <v>2.4</v>
      </c>
    </row>
    <row r="7022" spans="1:26">
      <c r="A7022">
        <v>205965711</v>
      </c>
      <c r="B7022" t="s">
        <v>7158</v>
      </c>
      <c r="C7022" t="s">
        <v>3597</v>
      </c>
      <c r="D7022" t="s">
        <v>3685</v>
      </c>
      <c r="E7022" t="s">
        <v>4883</v>
      </c>
      <c r="F7022" t="s">
        <v>3600</v>
      </c>
      <c r="G7022">
        <v>205965711</v>
      </c>
      <c r="I7022" t="s">
        <v>3601</v>
      </c>
      <c r="J7022" t="s">
        <v>7199</v>
      </c>
      <c r="L7022" t="s">
        <v>7205</v>
      </c>
      <c r="M7022">
        <v>12.5</v>
      </c>
      <c r="N7022">
        <v>19.5</v>
      </c>
      <c r="O7022">
        <v>10</v>
      </c>
      <c r="S7022" t="b">
        <v>0</v>
      </c>
      <c r="T7022" t="b">
        <v>0</v>
      </c>
      <c r="U7022" t="b">
        <v>0</v>
      </c>
      <c r="V7022">
        <v>45000</v>
      </c>
      <c r="W7022">
        <v>26600</v>
      </c>
      <c r="X7022">
        <v>2.8</v>
      </c>
      <c r="Y7022">
        <v>34000</v>
      </c>
      <c r="Z7022">
        <v>2.4</v>
      </c>
    </row>
    <row r="7023" spans="1:26">
      <c r="A7023">
        <v>205965715</v>
      </c>
      <c r="B7023" t="s">
        <v>7158</v>
      </c>
      <c r="C7023" t="s">
        <v>3597</v>
      </c>
      <c r="D7023" t="s">
        <v>3685</v>
      </c>
      <c r="E7023" t="s">
        <v>4883</v>
      </c>
      <c r="F7023" t="s">
        <v>3600</v>
      </c>
      <c r="G7023">
        <v>205965715</v>
      </c>
      <c r="I7023" t="s">
        <v>3601</v>
      </c>
      <c r="J7023" t="s">
        <v>7199</v>
      </c>
      <c r="L7023" t="s">
        <v>7203</v>
      </c>
      <c r="M7023">
        <v>12.5</v>
      </c>
      <c r="N7023">
        <v>20</v>
      </c>
      <c r="O7023">
        <v>10</v>
      </c>
      <c r="S7023" t="b">
        <v>0</v>
      </c>
      <c r="T7023" t="b">
        <v>0</v>
      </c>
      <c r="U7023" t="b">
        <v>0</v>
      </c>
      <c r="V7023">
        <v>45000</v>
      </c>
      <c r="W7023">
        <v>26600</v>
      </c>
      <c r="X7023">
        <v>2.85</v>
      </c>
      <c r="Y7023">
        <v>34000</v>
      </c>
      <c r="Z7023">
        <v>2.4</v>
      </c>
    </row>
    <row r="7024" spans="1:26">
      <c r="A7024">
        <v>205965713</v>
      </c>
      <c r="B7024" t="s">
        <v>7158</v>
      </c>
      <c r="C7024" t="s">
        <v>3597</v>
      </c>
      <c r="D7024" t="s">
        <v>3685</v>
      </c>
      <c r="E7024" t="s">
        <v>4883</v>
      </c>
      <c r="F7024" t="s">
        <v>3600</v>
      </c>
      <c r="G7024">
        <v>205965713</v>
      </c>
      <c r="I7024" t="s">
        <v>3601</v>
      </c>
      <c r="J7024" t="s">
        <v>7199</v>
      </c>
      <c r="L7024" t="s">
        <v>7202</v>
      </c>
      <c r="M7024">
        <v>12.5</v>
      </c>
      <c r="N7024">
        <v>20</v>
      </c>
      <c r="O7024">
        <v>10</v>
      </c>
      <c r="S7024" t="b">
        <v>0</v>
      </c>
      <c r="T7024" t="b">
        <v>0</v>
      </c>
      <c r="U7024" t="b">
        <v>0</v>
      </c>
      <c r="V7024">
        <v>45000</v>
      </c>
      <c r="W7024">
        <v>26600</v>
      </c>
      <c r="X7024">
        <v>2.8</v>
      </c>
      <c r="Y7024">
        <v>34000</v>
      </c>
      <c r="Z7024">
        <v>2.4</v>
      </c>
    </row>
    <row r="7025" spans="1:26">
      <c r="A7025">
        <v>205965714</v>
      </c>
      <c r="B7025" t="s">
        <v>7158</v>
      </c>
      <c r="C7025" t="s">
        <v>3597</v>
      </c>
      <c r="D7025" t="s">
        <v>3685</v>
      </c>
      <c r="E7025" t="s">
        <v>4883</v>
      </c>
      <c r="F7025" t="s">
        <v>3600</v>
      </c>
      <c r="G7025">
        <v>205965714</v>
      </c>
      <c r="I7025" t="s">
        <v>3601</v>
      </c>
      <c r="J7025" t="s">
        <v>7199</v>
      </c>
      <c r="L7025" t="s">
        <v>7207</v>
      </c>
      <c r="M7025">
        <v>12</v>
      </c>
      <c r="N7025">
        <v>20</v>
      </c>
      <c r="O7025">
        <v>10</v>
      </c>
      <c r="S7025" t="b">
        <v>0</v>
      </c>
      <c r="T7025" t="b">
        <v>0</v>
      </c>
      <c r="U7025" t="b">
        <v>0</v>
      </c>
      <c r="V7025">
        <v>45000</v>
      </c>
      <c r="W7025">
        <v>26600</v>
      </c>
      <c r="X7025">
        <v>2.8</v>
      </c>
      <c r="Y7025">
        <v>34000</v>
      </c>
      <c r="Z7025">
        <v>2.4</v>
      </c>
    </row>
    <row r="7026" spans="1:26">
      <c r="A7026">
        <v>205965719</v>
      </c>
      <c r="B7026" t="s">
        <v>7158</v>
      </c>
      <c r="C7026" t="s">
        <v>3597</v>
      </c>
      <c r="D7026" t="s">
        <v>3685</v>
      </c>
      <c r="E7026" t="s">
        <v>4883</v>
      </c>
      <c r="F7026" t="s">
        <v>3600</v>
      </c>
      <c r="G7026">
        <v>205965719</v>
      </c>
      <c r="I7026" t="s">
        <v>3601</v>
      </c>
      <c r="J7026" t="s">
        <v>7199</v>
      </c>
      <c r="L7026" t="s">
        <v>7184</v>
      </c>
      <c r="M7026">
        <v>12.5</v>
      </c>
      <c r="N7026">
        <v>20</v>
      </c>
      <c r="O7026">
        <v>10</v>
      </c>
      <c r="S7026" t="b">
        <v>0</v>
      </c>
      <c r="T7026" t="b">
        <v>0</v>
      </c>
      <c r="U7026" t="b">
        <v>0</v>
      </c>
      <c r="V7026">
        <v>46500</v>
      </c>
      <c r="W7026">
        <v>26800</v>
      </c>
      <c r="X7026">
        <v>2.81</v>
      </c>
      <c r="Y7026">
        <v>34000</v>
      </c>
      <c r="Z7026">
        <v>2.4</v>
      </c>
    </row>
    <row r="7027" spans="1:26">
      <c r="A7027">
        <v>205966422</v>
      </c>
      <c r="B7027" t="s">
        <v>7158</v>
      </c>
      <c r="C7027" t="s">
        <v>3597</v>
      </c>
      <c r="D7027" t="s">
        <v>3685</v>
      </c>
      <c r="E7027" t="s">
        <v>4883</v>
      </c>
      <c r="F7027" t="s">
        <v>3600</v>
      </c>
      <c r="G7027">
        <v>205966422</v>
      </c>
      <c r="I7027" t="s">
        <v>3601</v>
      </c>
      <c r="J7027" t="s">
        <v>7209</v>
      </c>
      <c r="L7027" t="s">
        <v>7186</v>
      </c>
      <c r="M7027">
        <v>13.5</v>
      </c>
      <c r="N7027">
        <v>20</v>
      </c>
      <c r="O7027">
        <v>10</v>
      </c>
      <c r="S7027" t="b">
        <v>0</v>
      </c>
      <c r="T7027" t="b">
        <v>0</v>
      </c>
      <c r="U7027" t="b">
        <v>0</v>
      </c>
      <c r="V7027">
        <v>35200</v>
      </c>
      <c r="W7027">
        <v>18200</v>
      </c>
      <c r="X7027">
        <v>2.44</v>
      </c>
      <c r="Y7027">
        <v>28800</v>
      </c>
      <c r="Z7027">
        <v>2.27</v>
      </c>
    </row>
    <row r="7028" spans="1:26">
      <c r="A7028">
        <v>205965723</v>
      </c>
      <c r="B7028" t="s">
        <v>7158</v>
      </c>
      <c r="C7028" t="s">
        <v>3597</v>
      </c>
      <c r="D7028" t="s">
        <v>3685</v>
      </c>
      <c r="E7028" t="s">
        <v>4883</v>
      </c>
      <c r="F7028" t="s">
        <v>3600</v>
      </c>
      <c r="G7028">
        <v>205965723</v>
      </c>
      <c r="I7028" t="s">
        <v>3601</v>
      </c>
      <c r="J7028" t="s">
        <v>7199</v>
      </c>
      <c r="L7028" t="s">
        <v>7177</v>
      </c>
      <c r="M7028">
        <v>12.5</v>
      </c>
      <c r="N7028">
        <v>20</v>
      </c>
      <c r="O7028">
        <v>10</v>
      </c>
      <c r="S7028" t="b">
        <v>0</v>
      </c>
      <c r="T7028" t="b">
        <v>0</v>
      </c>
      <c r="U7028" t="b">
        <v>0</v>
      </c>
      <c r="V7028">
        <v>45000</v>
      </c>
      <c r="W7028">
        <v>26600</v>
      </c>
      <c r="X7028">
        <v>2.8</v>
      </c>
      <c r="Y7028">
        <v>34000</v>
      </c>
      <c r="Z7028">
        <v>2.4</v>
      </c>
    </row>
    <row r="7029" spans="1:26">
      <c r="A7029">
        <v>205966425</v>
      </c>
      <c r="B7029" t="s">
        <v>7158</v>
      </c>
      <c r="C7029" t="s">
        <v>3597</v>
      </c>
      <c r="D7029" t="s">
        <v>3685</v>
      </c>
      <c r="E7029" t="s">
        <v>4883</v>
      </c>
      <c r="F7029" t="s">
        <v>3600</v>
      </c>
      <c r="G7029">
        <v>205966425</v>
      </c>
      <c r="I7029" t="s">
        <v>3601</v>
      </c>
      <c r="J7029" t="s">
        <v>7209</v>
      </c>
      <c r="L7029" t="s">
        <v>7208</v>
      </c>
      <c r="M7029">
        <v>14</v>
      </c>
      <c r="N7029">
        <v>20</v>
      </c>
      <c r="O7029">
        <v>10</v>
      </c>
      <c r="S7029" t="b">
        <v>0</v>
      </c>
      <c r="T7029" t="b">
        <v>0</v>
      </c>
      <c r="U7029" t="b">
        <v>0</v>
      </c>
      <c r="V7029">
        <v>35800</v>
      </c>
      <c r="W7029">
        <v>18900</v>
      </c>
      <c r="X7029">
        <v>2.34</v>
      </c>
      <c r="Y7029">
        <v>28800</v>
      </c>
      <c r="Z7029">
        <v>2.27</v>
      </c>
    </row>
    <row r="7030" spans="1:26">
      <c r="A7030">
        <v>205965724</v>
      </c>
      <c r="B7030" t="s">
        <v>7158</v>
      </c>
      <c r="C7030" t="s">
        <v>3597</v>
      </c>
      <c r="D7030" t="s">
        <v>3685</v>
      </c>
      <c r="E7030" t="s">
        <v>4883</v>
      </c>
      <c r="F7030" t="s">
        <v>3600</v>
      </c>
      <c r="G7030">
        <v>205965724</v>
      </c>
      <c r="I7030" t="s">
        <v>3601</v>
      </c>
      <c r="J7030" t="s">
        <v>7199</v>
      </c>
      <c r="L7030" t="s">
        <v>7201</v>
      </c>
      <c r="M7030">
        <v>12.5</v>
      </c>
      <c r="N7030">
        <v>20</v>
      </c>
      <c r="O7030">
        <v>10</v>
      </c>
      <c r="S7030" t="b">
        <v>0</v>
      </c>
      <c r="T7030" t="b">
        <v>0</v>
      </c>
      <c r="U7030" t="b">
        <v>0</v>
      </c>
      <c r="V7030">
        <v>46500</v>
      </c>
      <c r="W7030">
        <v>26800</v>
      </c>
      <c r="X7030">
        <v>2.81</v>
      </c>
      <c r="Y7030">
        <v>34000</v>
      </c>
      <c r="Z7030">
        <v>2.4</v>
      </c>
    </row>
    <row r="7031" spans="1:26">
      <c r="A7031">
        <v>205965725</v>
      </c>
      <c r="B7031" t="s">
        <v>7158</v>
      </c>
      <c r="C7031" t="s">
        <v>3597</v>
      </c>
      <c r="D7031" t="s">
        <v>3685</v>
      </c>
      <c r="E7031" t="s">
        <v>4883</v>
      </c>
      <c r="F7031" t="s">
        <v>3600</v>
      </c>
      <c r="G7031">
        <v>205965725</v>
      </c>
      <c r="I7031" t="s">
        <v>3601</v>
      </c>
      <c r="J7031" t="s">
        <v>7199</v>
      </c>
      <c r="L7031" t="s">
        <v>7200</v>
      </c>
      <c r="M7031">
        <v>13</v>
      </c>
      <c r="N7031">
        <v>20</v>
      </c>
      <c r="O7031">
        <v>10</v>
      </c>
      <c r="S7031" t="b">
        <v>0</v>
      </c>
      <c r="T7031" t="b">
        <v>0</v>
      </c>
      <c r="U7031" t="b">
        <v>0</v>
      </c>
      <c r="V7031">
        <v>46500</v>
      </c>
      <c r="W7031">
        <v>26600</v>
      </c>
      <c r="X7031">
        <v>2.85</v>
      </c>
      <c r="Y7031">
        <v>34000</v>
      </c>
      <c r="Z7031">
        <v>2.4</v>
      </c>
    </row>
    <row r="7032" spans="1:26">
      <c r="A7032">
        <v>205966043</v>
      </c>
      <c r="B7032" t="s">
        <v>7158</v>
      </c>
      <c r="C7032" t="s">
        <v>3597</v>
      </c>
      <c r="D7032" t="s">
        <v>3685</v>
      </c>
      <c r="E7032" t="s">
        <v>4883</v>
      </c>
      <c r="F7032" t="s">
        <v>3600</v>
      </c>
      <c r="G7032">
        <v>205966043</v>
      </c>
      <c r="I7032" t="s">
        <v>3601</v>
      </c>
      <c r="J7032" t="s">
        <v>7209</v>
      </c>
      <c r="L7032" t="s">
        <v>7174</v>
      </c>
      <c r="M7032">
        <v>13</v>
      </c>
      <c r="N7032">
        <v>20</v>
      </c>
      <c r="O7032">
        <v>10</v>
      </c>
      <c r="S7032" t="b">
        <v>0</v>
      </c>
      <c r="T7032" t="b">
        <v>0</v>
      </c>
      <c r="U7032" t="b">
        <v>0</v>
      </c>
      <c r="V7032">
        <v>34800</v>
      </c>
      <c r="W7032">
        <v>18000</v>
      </c>
      <c r="X7032">
        <v>2.4</v>
      </c>
      <c r="Y7032">
        <v>28800</v>
      </c>
      <c r="Z7032">
        <v>2.27</v>
      </c>
    </row>
    <row r="7033" spans="1:26">
      <c r="A7033">
        <v>205966419</v>
      </c>
      <c r="B7033" t="s">
        <v>7158</v>
      </c>
      <c r="C7033" t="s">
        <v>3597</v>
      </c>
      <c r="D7033" t="s">
        <v>3685</v>
      </c>
      <c r="E7033" t="s">
        <v>4883</v>
      </c>
      <c r="F7033" t="s">
        <v>3600</v>
      </c>
      <c r="G7033">
        <v>205966419</v>
      </c>
      <c r="I7033" t="s">
        <v>3601</v>
      </c>
      <c r="J7033" t="s">
        <v>7209</v>
      </c>
      <c r="L7033" t="s">
        <v>7188</v>
      </c>
      <c r="M7033">
        <v>13.5</v>
      </c>
      <c r="N7033">
        <v>20</v>
      </c>
      <c r="O7033">
        <v>10</v>
      </c>
      <c r="S7033" t="b">
        <v>0</v>
      </c>
      <c r="T7033" t="b">
        <v>0</v>
      </c>
      <c r="U7033" t="b">
        <v>0</v>
      </c>
      <c r="V7033">
        <v>35000</v>
      </c>
      <c r="W7033">
        <v>18000</v>
      </c>
      <c r="X7033">
        <v>2.42</v>
      </c>
      <c r="Y7033">
        <v>28800</v>
      </c>
      <c r="Z7033">
        <v>2.27</v>
      </c>
    </row>
    <row r="7034" spans="1:26">
      <c r="A7034">
        <v>205966421</v>
      </c>
      <c r="B7034" t="s">
        <v>7158</v>
      </c>
      <c r="C7034" t="s">
        <v>3597</v>
      </c>
      <c r="D7034" t="s">
        <v>3685</v>
      </c>
      <c r="E7034" t="s">
        <v>4883</v>
      </c>
      <c r="F7034" t="s">
        <v>3600</v>
      </c>
      <c r="G7034">
        <v>205966421</v>
      </c>
      <c r="I7034" t="s">
        <v>3601</v>
      </c>
      <c r="J7034" t="s">
        <v>7209</v>
      </c>
      <c r="L7034" t="s">
        <v>7190</v>
      </c>
      <c r="M7034">
        <v>13.5</v>
      </c>
      <c r="N7034">
        <v>20</v>
      </c>
      <c r="O7034">
        <v>10</v>
      </c>
      <c r="S7034" t="b">
        <v>0</v>
      </c>
      <c r="T7034" t="b">
        <v>0</v>
      </c>
      <c r="U7034" t="b">
        <v>0</v>
      </c>
      <c r="V7034">
        <v>35000</v>
      </c>
      <c r="W7034">
        <v>18200</v>
      </c>
      <c r="X7034">
        <v>2.42</v>
      </c>
      <c r="Y7034">
        <v>28800</v>
      </c>
      <c r="Z7034">
        <v>2.27</v>
      </c>
    </row>
    <row r="7035" spans="1:26">
      <c r="A7035">
        <v>205966423</v>
      </c>
      <c r="B7035" t="s">
        <v>7158</v>
      </c>
      <c r="C7035" t="s">
        <v>3597</v>
      </c>
      <c r="D7035" t="s">
        <v>3685</v>
      </c>
      <c r="E7035" t="s">
        <v>4883</v>
      </c>
      <c r="F7035" t="s">
        <v>3600</v>
      </c>
      <c r="G7035">
        <v>205966423</v>
      </c>
      <c r="I7035" t="s">
        <v>3601</v>
      </c>
      <c r="J7035" t="s">
        <v>7209</v>
      </c>
      <c r="L7035" t="s">
        <v>7185</v>
      </c>
      <c r="M7035">
        <v>13.5</v>
      </c>
      <c r="N7035">
        <v>20</v>
      </c>
      <c r="O7035">
        <v>10</v>
      </c>
      <c r="S7035" t="b">
        <v>0</v>
      </c>
      <c r="T7035" t="b">
        <v>0</v>
      </c>
      <c r="U7035" t="b">
        <v>0</v>
      </c>
      <c r="V7035">
        <v>35000</v>
      </c>
      <c r="W7035">
        <v>18200</v>
      </c>
      <c r="X7035">
        <v>2.44</v>
      </c>
      <c r="Y7035">
        <v>28800</v>
      </c>
      <c r="Z7035">
        <v>2.27</v>
      </c>
    </row>
    <row r="7036" spans="1:26">
      <c r="A7036">
        <v>205966428</v>
      </c>
      <c r="B7036" t="s">
        <v>7158</v>
      </c>
      <c r="C7036" t="s">
        <v>3597</v>
      </c>
      <c r="D7036" t="s">
        <v>3685</v>
      </c>
      <c r="E7036" t="s">
        <v>4883</v>
      </c>
      <c r="F7036" t="s">
        <v>3600</v>
      </c>
      <c r="G7036">
        <v>205966428</v>
      </c>
      <c r="I7036" t="s">
        <v>3601</v>
      </c>
      <c r="J7036" t="s">
        <v>7209</v>
      </c>
      <c r="L7036" t="s">
        <v>7218</v>
      </c>
      <c r="M7036">
        <v>13</v>
      </c>
      <c r="N7036">
        <v>20</v>
      </c>
      <c r="O7036">
        <v>10</v>
      </c>
      <c r="S7036" t="b">
        <v>0</v>
      </c>
      <c r="T7036" t="b">
        <v>0</v>
      </c>
      <c r="U7036" t="b">
        <v>0</v>
      </c>
      <c r="V7036">
        <v>34600</v>
      </c>
      <c r="W7036">
        <v>18000</v>
      </c>
      <c r="X7036">
        <v>2.4</v>
      </c>
      <c r="Y7036">
        <v>28800</v>
      </c>
      <c r="Z7036">
        <v>2.27</v>
      </c>
    </row>
    <row r="7037" spans="1:26">
      <c r="A7037">
        <v>205966427</v>
      </c>
      <c r="B7037" t="s">
        <v>7158</v>
      </c>
      <c r="C7037" t="s">
        <v>3597</v>
      </c>
      <c r="D7037" t="s">
        <v>3685</v>
      </c>
      <c r="E7037" t="s">
        <v>4883</v>
      </c>
      <c r="F7037" t="s">
        <v>3600</v>
      </c>
      <c r="G7037">
        <v>205966427</v>
      </c>
      <c r="I7037" t="s">
        <v>3601</v>
      </c>
      <c r="J7037" t="s">
        <v>7209</v>
      </c>
      <c r="L7037" t="s">
        <v>7217</v>
      </c>
      <c r="M7037">
        <v>13.5</v>
      </c>
      <c r="N7037">
        <v>20</v>
      </c>
      <c r="O7037">
        <v>10</v>
      </c>
      <c r="S7037" t="b">
        <v>0</v>
      </c>
      <c r="T7037" t="b">
        <v>0</v>
      </c>
      <c r="U7037" t="b">
        <v>0</v>
      </c>
      <c r="V7037">
        <v>34800</v>
      </c>
      <c r="W7037">
        <v>18200</v>
      </c>
      <c r="X7037">
        <v>2.44</v>
      </c>
      <c r="Y7037">
        <v>28800</v>
      </c>
      <c r="Z7037">
        <v>2.27</v>
      </c>
    </row>
    <row r="7038" spans="1:26">
      <c r="A7038">
        <v>205966429</v>
      </c>
      <c r="B7038" t="s">
        <v>7158</v>
      </c>
      <c r="C7038" t="s">
        <v>3597</v>
      </c>
      <c r="D7038" t="s">
        <v>3685</v>
      </c>
      <c r="E7038" t="s">
        <v>4883</v>
      </c>
      <c r="F7038" t="s">
        <v>3600</v>
      </c>
      <c r="G7038">
        <v>205966429</v>
      </c>
      <c r="I7038" t="s">
        <v>3601</v>
      </c>
      <c r="J7038" t="s">
        <v>7209</v>
      </c>
      <c r="L7038" t="s">
        <v>7216</v>
      </c>
      <c r="M7038">
        <v>13.5</v>
      </c>
      <c r="N7038">
        <v>20</v>
      </c>
      <c r="O7038">
        <v>10</v>
      </c>
      <c r="S7038" t="b">
        <v>0</v>
      </c>
      <c r="T7038" t="b">
        <v>0</v>
      </c>
      <c r="U7038" t="b">
        <v>0</v>
      </c>
      <c r="V7038">
        <v>34600</v>
      </c>
      <c r="W7038">
        <v>18000</v>
      </c>
      <c r="X7038">
        <v>2.42</v>
      </c>
      <c r="Y7038">
        <v>28800</v>
      </c>
      <c r="Z7038">
        <v>2.27</v>
      </c>
    </row>
    <row r="7039" spans="1:26">
      <c r="A7039">
        <v>205966424</v>
      </c>
      <c r="B7039" t="s">
        <v>7158</v>
      </c>
      <c r="C7039" t="s">
        <v>3597</v>
      </c>
      <c r="D7039" t="s">
        <v>3685</v>
      </c>
      <c r="E7039" t="s">
        <v>4883</v>
      </c>
      <c r="F7039" t="s">
        <v>3600</v>
      </c>
      <c r="G7039">
        <v>205966424</v>
      </c>
      <c r="I7039" t="s">
        <v>3601</v>
      </c>
      <c r="J7039" t="s">
        <v>7209</v>
      </c>
      <c r="L7039" t="s">
        <v>7221</v>
      </c>
      <c r="M7039">
        <v>13</v>
      </c>
      <c r="N7039">
        <v>19.5</v>
      </c>
      <c r="O7039">
        <v>9.8000000000000007</v>
      </c>
      <c r="S7039" t="b">
        <v>0</v>
      </c>
      <c r="T7039" t="b">
        <v>0</v>
      </c>
      <c r="U7039" t="b">
        <v>0</v>
      </c>
      <c r="V7039">
        <v>35200</v>
      </c>
      <c r="W7039">
        <v>18900</v>
      </c>
      <c r="X7039">
        <v>2.2400000000000002</v>
      </c>
      <c r="Y7039">
        <v>28800</v>
      </c>
      <c r="Z7039">
        <v>2.27</v>
      </c>
    </row>
    <row r="7040" spans="1:26">
      <c r="A7040">
        <v>205966426</v>
      </c>
      <c r="B7040" t="s">
        <v>7158</v>
      </c>
      <c r="C7040" t="s">
        <v>3597</v>
      </c>
      <c r="D7040" t="s">
        <v>3685</v>
      </c>
      <c r="E7040" t="s">
        <v>4883</v>
      </c>
      <c r="F7040" t="s">
        <v>3600</v>
      </c>
      <c r="G7040">
        <v>205966426</v>
      </c>
      <c r="I7040" t="s">
        <v>3601</v>
      </c>
      <c r="J7040" t="s">
        <v>7209</v>
      </c>
      <c r="L7040" t="s">
        <v>7219</v>
      </c>
      <c r="M7040">
        <v>13.5</v>
      </c>
      <c r="N7040">
        <v>20</v>
      </c>
      <c r="O7040">
        <v>10</v>
      </c>
      <c r="S7040" t="b">
        <v>0</v>
      </c>
      <c r="T7040" t="b">
        <v>0</v>
      </c>
      <c r="U7040" t="b">
        <v>0</v>
      </c>
      <c r="V7040">
        <v>34800</v>
      </c>
      <c r="W7040">
        <v>18000</v>
      </c>
      <c r="X7040">
        <v>2.42</v>
      </c>
      <c r="Y7040">
        <v>28800</v>
      </c>
      <c r="Z7040">
        <v>2.27</v>
      </c>
    </row>
    <row r="7041" spans="1:26">
      <c r="A7041">
        <v>205966430</v>
      </c>
      <c r="B7041" t="s">
        <v>7158</v>
      </c>
      <c r="C7041" t="s">
        <v>3597</v>
      </c>
      <c r="D7041" t="s">
        <v>3685</v>
      </c>
      <c r="E7041" t="s">
        <v>4883</v>
      </c>
      <c r="F7041" t="s">
        <v>3600</v>
      </c>
      <c r="G7041">
        <v>205966430</v>
      </c>
      <c r="I7041" t="s">
        <v>3601</v>
      </c>
      <c r="J7041" t="s">
        <v>7209</v>
      </c>
      <c r="L7041" t="s">
        <v>7214</v>
      </c>
      <c r="M7041">
        <v>13.5</v>
      </c>
      <c r="N7041">
        <v>20</v>
      </c>
      <c r="O7041">
        <v>10</v>
      </c>
      <c r="S7041" t="b">
        <v>0</v>
      </c>
      <c r="T7041" t="b">
        <v>0</v>
      </c>
      <c r="U7041" t="b">
        <v>0</v>
      </c>
      <c r="V7041">
        <v>35200</v>
      </c>
      <c r="W7041">
        <v>18200</v>
      </c>
      <c r="X7041">
        <v>2.42</v>
      </c>
      <c r="Y7041">
        <v>28800</v>
      </c>
      <c r="Z7041">
        <v>2.27</v>
      </c>
    </row>
    <row r="7042" spans="1:26">
      <c r="A7042">
        <v>205966434</v>
      </c>
      <c r="B7042" t="s">
        <v>7158</v>
      </c>
      <c r="C7042" t="s">
        <v>3597</v>
      </c>
      <c r="D7042" t="s">
        <v>3685</v>
      </c>
      <c r="E7042" t="s">
        <v>4883</v>
      </c>
      <c r="F7042" t="s">
        <v>3600</v>
      </c>
      <c r="G7042">
        <v>205966434</v>
      </c>
      <c r="I7042" t="s">
        <v>3601</v>
      </c>
      <c r="J7042" t="s">
        <v>7209</v>
      </c>
      <c r="L7042" t="s">
        <v>7220</v>
      </c>
      <c r="M7042">
        <v>13.5</v>
      </c>
      <c r="N7042">
        <v>20</v>
      </c>
      <c r="O7042">
        <v>10</v>
      </c>
      <c r="S7042" t="b">
        <v>0</v>
      </c>
      <c r="T7042" t="b">
        <v>0</v>
      </c>
      <c r="U7042" t="b">
        <v>0</v>
      </c>
      <c r="V7042">
        <v>35000</v>
      </c>
      <c r="W7042">
        <v>18200</v>
      </c>
      <c r="X7042">
        <v>2.42</v>
      </c>
      <c r="Y7042">
        <v>28800</v>
      </c>
      <c r="Z7042">
        <v>2.27</v>
      </c>
    </row>
    <row r="7043" spans="1:26">
      <c r="A7043">
        <v>205966432</v>
      </c>
      <c r="B7043" t="s">
        <v>7158</v>
      </c>
      <c r="C7043" t="s">
        <v>3597</v>
      </c>
      <c r="D7043" t="s">
        <v>3685</v>
      </c>
      <c r="E7043" t="s">
        <v>4883</v>
      </c>
      <c r="F7043" t="s">
        <v>3600</v>
      </c>
      <c r="G7043">
        <v>205966432</v>
      </c>
      <c r="I7043" t="s">
        <v>3601</v>
      </c>
      <c r="J7043" t="s">
        <v>7209</v>
      </c>
      <c r="L7043" t="s">
        <v>7213</v>
      </c>
      <c r="M7043">
        <v>13</v>
      </c>
      <c r="N7043">
        <v>20</v>
      </c>
      <c r="O7043">
        <v>10</v>
      </c>
      <c r="S7043" t="b">
        <v>0</v>
      </c>
      <c r="T7043" t="b">
        <v>0</v>
      </c>
      <c r="U7043" t="b">
        <v>0</v>
      </c>
      <c r="V7043">
        <v>34800</v>
      </c>
      <c r="W7043">
        <v>18000</v>
      </c>
      <c r="X7043">
        <v>2.4</v>
      </c>
      <c r="Y7043">
        <v>28800</v>
      </c>
      <c r="Z7043">
        <v>2.27</v>
      </c>
    </row>
    <row r="7044" spans="1:26">
      <c r="A7044">
        <v>205966431</v>
      </c>
      <c r="B7044" t="s">
        <v>7158</v>
      </c>
      <c r="C7044" t="s">
        <v>3597</v>
      </c>
      <c r="D7044" t="s">
        <v>3685</v>
      </c>
      <c r="E7044" t="s">
        <v>4883</v>
      </c>
      <c r="F7044" t="s">
        <v>3600</v>
      </c>
      <c r="G7044">
        <v>205966431</v>
      </c>
      <c r="I7044" t="s">
        <v>3601</v>
      </c>
      <c r="J7044" t="s">
        <v>7209</v>
      </c>
      <c r="L7044" t="s">
        <v>7215</v>
      </c>
      <c r="M7044">
        <v>14</v>
      </c>
      <c r="N7044">
        <v>21</v>
      </c>
      <c r="O7044">
        <v>10</v>
      </c>
      <c r="S7044" t="b">
        <v>0</v>
      </c>
      <c r="T7044" t="b">
        <v>0</v>
      </c>
      <c r="U7044" t="b">
        <v>0</v>
      </c>
      <c r="V7044">
        <v>35400</v>
      </c>
      <c r="W7044">
        <v>18200</v>
      </c>
      <c r="X7044">
        <v>2.46</v>
      </c>
      <c r="Y7044">
        <v>28800</v>
      </c>
      <c r="Z7044">
        <v>2.27</v>
      </c>
    </row>
    <row r="7045" spans="1:26">
      <c r="A7045">
        <v>205966433</v>
      </c>
      <c r="B7045" t="s">
        <v>7158</v>
      </c>
      <c r="C7045" t="s">
        <v>3597</v>
      </c>
      <c r="D7045" t="s">
        <v>3685</v>
      </c>
      <c r="E7045" t="s">
        <v>4883</v>
      </c>
      <c r="F7045" t="s">
        <v>3600</v>
      </c>
      <c r="G7045">
        <v>205966433</v>
      </c>
      <c r="I7045" t="s">
        <v>3601</v>
      </c>
      <c r="J7045" t="s">
        <v>7209</v>
      </c>
      <c r="L7045" t="s">
        <v>7211</v>
      </c>
      <c r="M7045">
        <v>13.5</v>
      </c>
      <c r="N7045">
        <v>20</v>
      </c>
      <c r="O7045">
        <v>10</v>
      </c>
      <c r="S7045" t="b">
        <v>0</v>
      </c>
      <c r="T7045" t="b">
        <v>0</v>
      </c>
      <c r="U7045" t="b">
        <v>0</v>
      </c>
      <c r="V7045">
        <v>35000</v>
      </c>
      <c r="W7045">
        <v>18000</v>
      </c>
      <c r="X7045">
        <v>2.42</v>
      </c>
      <c r="Y7045">
        <v>28800</v>
      </c>
      <c r="Z7045">
        <v>2.27</v>
      </c>
    </row>
    <row r="7046" spans="1:26">
      <c r="A7046">
        <v>205966436</v>
      </c>
      <c r="B7046" t="s">
        <v>7158</v>
      </c>
      <c r="C7046" t="s">
        <v>3597</v>
      </c>
      <c r="D7046" t="s">
        <v>3685</v>
      </c>
      <c r="E7046" t="s">
        <v>4883</v>
      </c>
      <c r="F7046" t="s">
        <v>3600</v>
      </c>
      <c r="G7046">
        <v>205966436</v>
      </c>
      <c r="I7046" t="s">
        <v>3601</v>
      </c>
      <c r="J7046" t="s">
        <v>7209</v>
      </c>
      <c r="L7046" t="s">
        <v>7222</v>
      </c>
      <c r="M7046">
        <v>13.5</v>
      </c>
      <c r="N7046">
        <v>20</v>
      </c>
      <c r="O7046">
        <v>10</v>
      </c>
      <c r="S7046" t="b">
        <v>0</v>
      </c>
      <c r="T7046" t="b">
        <v>0</v>
      </c>
      <c r="U7046" t="b">
        <v>0</v>
      </c>
      <c r="V7046">
        <v>34800</v>
      </c>
      <c r="W7046">
        <v>18200</v>
      </c>
      <c r="X7046">
        <v>2.42</v>
      </c>
      <c r="Y7046">
        <v>28800</v>
      </c>
      <c r="Z7046">
        <v>2.27</v>
      </c>
    </row>
    <row r="7047" spans="1:26">
      <c r="A7047">
        <v>205966437</v>
      </c>
      <c r="B7047" t="s">
        <v>7158</v>
      </c>
      <c r="C7047" t="s">
        <v>3597</v>
      </c>
      <c r="D7047" t="s">
        <v>3685</v>
      </c>
      <c r="E7047" t="s">
        <v>4883</v>
      </c>
      <c r="F7047" t="s">
        <v>3600</v>
      </c>
      <c r="G7047">
        <v>205966437</v>
      </c>
      <c r="I7047" t="s">
        <v>3601</v>
      </c>
      <c r="J7047" t="s">
        <v>7209</v>
      </c>
      <c r="L7047" t="s">
        <v>7210</v>
      </c>
      <c r="M7047">
        <v>13.5</v>
      </c>
      <c r="N7047">
        <v>20</v>
      </c>
      <c r="O7047">
        <v>10</v>
      </c>
      <c r="S7047" t="b">
        <v>0</v>
      </c>
      <c r="T7047" t="b">
        <v>0</v>
      </c>
      <c r="U7047" t="b">
        <v>0</v>
      </c>
      <c r="V7047">
        <v>35000</v>
      </c>
      <c r="W7047">
        <v>18200</v>
      </c>
      <c r="X7047">
        <v>2.44</v>
      </c>
      <c r="Y7047">
        <v>28800</v>
      </c>
      <c r="Z7047">
        <v>2.27</v>
      </c>
    </row>
    <row r="7048" spans="1:26">
      <c r="A7048">
        <v>205966435</v>
      </c>
      <c r="B7048" t="s">
        <v>7158</v>
      </c>
      <c r="C7048" t="s">
        <v>3597</v>
      </c>
      <c r="D7048" t="s">
        <v>3685</v>
      </c>
      <c r="E7048" t="s">
        <v>4883</v>
      </c>
      <c r="F7048" t="s">
        <v>3600</v>
      </c>
      <c r="G7048">
        <v>205966435</v>
      </c>
      <c r="I7048" t="s">
        <v>3601</v>
      </c>
      <c r="J7048" t="s">
        <v>7209</v>
      </c>
      <c r="L7048" t="s">
        <v>7212</v>
      </c>
      <c r="M7048">
        <v>13.5</v>
      </c>
      <c r="N7048">
        <v>20</v>
      </c>
      <c r="O7048">
        <v>10</v>
      </c>
      <c r="S7048" t="b">
        <v>0</v>
      </c>
      <c r="T7048" t="b">
        <v>0</v>
      </c>
      <c r="U7048" t="b">
        <v>0</v>
      </c>
      <c r="V7048">
        <v>35200</v>
      </c>
      <c r="W7048">
        <v>18200</v>
      </c>
      <c r="X7048">
        <v>2.44</v>
      </c>
      <c r="Y7048">
        <v>28800</v>
      </c>
      <c r="Z7048">
        <v>2.27</v>
      </c>
    </row>
    <row r="7049" spans="1:26">
      <c r="A7049">
        <v>205966441</v>
      </c>
      <c r="B7049" t="s">
        <v>7158</v>
      </c>
      <c r="C7049" t="s">
        <v>3597</v>
      </c>
      <c r="D7049" t="s">
        <v>3685</v>
      </c>
      <c r="E7049" t="s">
        <v>4883</v>
      </c>
      <c r="F7049" t="s">
        <v>3600</v>
      </c>
      <c r="G7049">
        <v>205966441</v>
      </c>
      <c r="I7049" t="s">
        <v>3601</v>
      </c>
      <c r="J7049" t="s">
        <v>7199</v>
      </c>
      <c r="L7049" t="s">
        <v>7181</v>
      </c>
      <c r="M7049">
        <v>12.5</v>
      </c>
      <c r="N7049">
        <v>20</v>
      </c>
      <c r="O7049">
        <v>10</v>
      </c>
      <c r="S7049" t="b">
        <v>0</v>
      </c>
      <c r="T7049" t="b">
        <v>0</v>
      </c>
      <c r="U7049" t="b">
        <v>0</v>
      </c>
      <c r="V7049">
        <v>45000</v>
      </c>
      <c r="W7049">
        <v>26600</v>
      </c>
      <c r="X7049">
        <v>2.8</v>
      </c>
      <c r="Y7049">
        <v>34000</v>
      </c>
      <c r="Z7049">
        <v>2.4</v>
      </c>
    </row>
    <row r="7050" spans="1:26">
      <c r="A7050">
        <v>205976190</v>
      </c>
      <c r="B7050" t="s">
        <v>7158</v>
      </c>
      <c r="C7050" t="s">
        <v>3597</v>
      </c>
      <c r="D7050" t="s">
        <v>3685</v>
      </c>
      <c r="E7050" t="s">
        <v>4866</v>
      </c>
      <c r="F7050" t="s">
        <v>3600</v>
      </c>
      <c r="G7050">
        <v>205976190</v>
      </c>
      <c r="I7050" t="s">
        <v>3601</v>
      </c>
      <c r="J7050" t="s">
        <v>7232</v>
      </c>
      <c r="L7050" t="s">
        <v>7229</v>
      </c>
      <c r="M7050">
        <v>11.5</v>
      </c>
      <c r="N7050">
        <v>20</v>
      </c>
      <c r="O7050">
        <v>10</v>
      </c>
      <c r="S7050" t="b">
        <v>0</v>
      </c>
      <c r="T7050" t="b">
        <v>0</v>
      </c>
      <c r="U7050" t="b">
        <v>0</v>
      </c>
      <c r="V7050">
        <v>52500</v>
      </c>
      <c r="W7050">
        <v>32600</v>
      </c>
      <c r="X7050">
        <v>2.68</v>
      </c>
      <c r="Y7050">
        <v>37300</v>
      </c>
      <c r="Z7050">
        <v>2.44</v>
      </c>
    </row>
    <row r="7051" spans="1:26">
      <c r="A7051">
        <v>205976136</v>
      </c>
      <c r="B7051" t="s">
        <v>7158</v>
      </c>
      <c r="C7051" t="s">
        <v>3597</v>
      </c>
      <c r="D7051" t="s">
        <v>3685</v>
      </c>
      <c r="E7051" t="s">
        <v>4866</v>
      </c>
      <c r="F7051" t="s">
        <v>3600</v>
      </c>
      <c r="G7051">
        <v>205976136</v>
      </c>
      <c r="I7051" t="s">
        <v>3601</v>
      </c>
      <c r="J7051" t="s">
        <v>7232</v>
      </c>
      <c r="L7051" t="s">
        <v>5553</v>
      </c>
      <c r="M7051">
        <v>11.5</v>
      </c>
      <c r="N7051">
        <v>20</v>
      </c>
      <c r="O7051">
        <v>10</v>
      </c>
      <c r="S7051" t="b">
        <v>0</v>
      </c>
      <c r="T7051" t="b">
        <v>0</v>
      </c>
      <c r="U7051" t="b">
        <v>0</v>
      </c>
      <c r="V7051">
        <v>52500</v>
      </c>
      <c r="W7051">
        <v>32000</v>
      </c>
      <c r="X7051">
        <v>2.7</v>
      </c>
      <c r="Y7051">
        <v>37300</v>
      </c>
      <c r="Z7051">
        <v>2.44</v>
      </c>
    </row>
    <row r="7052" spans="1:26">
      <c r="A7052">
        <v>205976191</v>
      </c>
      <c r="B7052" t="s">
        <v>7158</v>
      </c>
      <c r="C7052" t="s">
        <v>3597</v>
      </c>
      <c r="D7052" t="s">
        <v>3685</v>
      </c>
      <c r="E7052" t="s">
        <v>4866</v>
      </c>
      <c r="F7052" t="s">
        <v>3600</v>
      </c>
      <c r="G7052">
        <v>205976191</v>
      </c>
      <c r="I7052" t="s">
        <v>3601</v>
      </c>
      <c r="J7052" t="s">
        <v>7232</v>
      </c>
      <c r="L7052" t="s">
        <v>7200</v>
      </c>
      <c r="M7052">
        <v>11.5</v>
      </c>
      <c r="N7052">
        <v>20</v>
      </c>
      <c r="O7052">
        <v>10</v>
      </c>
      <c r="S7052" t="b">
        <v>0</v>
      </c>
      <c r="T7052" t="b">
        <v>0</v>
      </c>
      <c r="U7052" t="b">
        <v>0</v>
      </c>
      <c r="V7052">
        <v>52500</v>
      </c>
      <c r="W7052">
        <v>32000</v>
      </c>
      <c r="X7052">
        <v>2.7</v>
      </c>
      <c r="Y7052">
        <v>37300</v>
      </c>
      <c r="Z7052">
        <v>2.44</v>
      </c>
    </row>
    <row r="7053" spans="1:26">
      <c r="A7053">
        <v>205976180</v>
      </c>
      <c r="B7053" t="s">
        <v>7158</v>
      </c>
      <c r="C7053" t="s">
        <v>3597</v>
      </c>
      <c r="D7053" t="s">
        <v>3685</v>
      </c>
      <c r="E7053" t="s">
        <v>4866</v>
      </c>
      <c r="F7053" t="s">
        <v>3600</v>
      </c>
      <c r="G7053">
        <v>205976180</v>
      </c>
      <c r="I7053" t="s">
        <v>3601</v>
      </c>
      <c r="J7053" t="s">
        <v>7232</v>
      </c>
      <c r="L7053" t="s">
        <v>7177</v>
      </c>
      <c r="M7053">
        <v>11.5</v>
      </c>
      <c r="N7053">
        <v>19.5</v>
      </c>
      <c r="O7053">
        <v>10</v>
      </c>
      <c r="S7053" t="b">
        <v>0</v>
      </c>
      <c r="T7053" t="b">
        <v>0</v>
      </c>
      <c r="U7053" t="b">
        <v>0</v>
      </c>
      <c r="V7053">
        <v>51500</v>
      </c>
      <c r="W7053">
        <v>32000</v>
      </c>
      <c r="X7053">
        <v>2.7</v>
      </c>
      <c r="Y7053">
        <v>37300</v>
      </c>
      <c r="Z7053">
        <v>2.44</v>
      </c>
    </row>
    <row r="7054" spans="1:26">
      <c r="A7054">
        <v>205976192</v>
      </c>
      <c r="B7054" t="s">
        <v>7158</v>
      </c>
      <c r="C7054" t="s">
        <v>3597</v>
      </c>
      <c r="D7054" t="s">
        <v>3685</v>
      </c>
      <c r="E7054" t="s">
        <v>4866</v>
      </c>
      <c r="F7054" t="s">
        <v>3600</v>
      </c>
      <c r="G7054">
        <v>205976192</v>
      </c>
      <c r="I7054" t="s">
        <v>3601</v>
      </c>
      <c r="J7054" t="s">
        <v>7232</v>
      </c>
      <c r="L7054" t="s">
        <v>7202</v>
      </c>
      <c r="M7054">
        <v>11.5</v>
      </c>
      <c r="N7054">
        <v>19.5</v>
      </c>
      <c r="O7054">
        <v>10</v>
      </c>
      <c r="S7054" t="b">
        <v>0</v>
      </c>
      <c r="T7054" t="b">
        <v>0</v>
      </c>
      <c r="U7054" t="b">
        <v>0</v>
      </c>
      <c r="V7054">
        <v>51500</v>
      </c>
      <c r="W7054">
        <v>32000</v>
      </c>
      <c r="X7054">
        <v>2.68</v>
      </c>
      <c r="Y7054">
        <v>37300</v>
      </c>
      <c r="Z7054">
        <v>2.44</v>
      </c>
    </row>
    <row r="7055" spans="1:26">
      <c r="A7055">
        <v>205880468</v>
      </c>
      <c r="B7055" t="s">
        <v>7158</v>
      </c>
      <c r="C7055" t="s">
        <v>3597</v>
      </c>
      <c r="D7055" t="s">
        <v>3685</v>
      </c>
      <c r="E7055" t="s">
        <v>4866</v>
      </c>
      <c r="F7055" t="s">
        <v>3600</v>
      </c>
      <c r="G7055">
        <v>205880468</v>
      </c>
      <c r="I7055" t="s">
        <v>3601</v>
      </c>
      <c r="J7055" t="s">
        <v>7209</v>
      </c>
      <c r="L7055" t="s">
        <v>7172</v>
      </c>
      <c r="M7055">
        <v>14</v>
      </c>
      <c r="N7055">
        <v>21</v>
      </c>
      <c r="O7055">
        <v>10</v>
      </c>
      <c r="S7055" t="b">
        <v>0</v>
      </c>
      <c r="T7055" t="b">
        <v>0</v>
      </c>
      <c r="U7055" t="b">
        <v>0</v>
      </c>
      <c r="V7055">
        <v>35400</v>
      </c>
      <c r="W7055">
        <v>18200</v>
      </c>
      <c r="X7055">
        <v>2.46</v>
      </c>
      <c r="Y7055">
        <v>28800</v>
      </c>
      <c r="Z7055">
        <v>2.27</v>
      </c>
    </row>
    <row r="7056" spans="1:26">
      <c r="A7056">
        <v>205886763</v>
      </c>
      <c r="B7056" t="s">
        <v>7158</v>
      </c>
      <c r="C7056" t="s">
        <v>3597</v>
      </c>
      <c r="D7056" t="s">
        <v>3685</v>
      </c>
      <c r="E7056" t="s">
        <v>4866</v>
      </c>
      <c r="F7056" t="s">
        <v>3600</v>
      </c>
      <c r="G7056">
        <v>205886763</v>
      </c>
      <c r="I7056" t="s">
        <v>3601</v>
      </c>
      <c r="J7056" t="s">
        <v>7223</v>
      </c>
      <c r="L7056" t="s">
        <v>7192</v>
      </c>
      <c r="M7056">
        <v>13</v>
      </c>
      <c r="N7056">
        <v>21</v>
      </c>
      <c r="O7056">
        <v>10</v>
      </c>
      <c r="S7056" t="b">
        <v>0</v>
      </c>
      <c r="T7056" t="b">
        <v>0</v>
      </c>
      <c r="U7056" t="b">
        <v>0</v>
      </c>
      <c r="V7056">
        <v>23800</v>
      </c>
      <c r="W7056">
        <v>13000</v>
      </c>
      <c r="X7056">
        <v>2.61</v>
      </c>
      <c r="Y7056">
        <v>15200</v>
      </c>
      <c r="Z7056">
        <v>2.4500000000000002</v>
      </c>
    </row>
    <row r="7057" spans="1:26">
      <c r="A7057">
        <v>205880466</v>
      </c>
      <c r="B7057" t="s">
        <v>7158</v>
      </c>
      <c r="C7057" t="s">
        <v>3597</v>
      </c>
      <c r="D7057" t="s">
        <v>3685</v>
      </c>
      <c r="E7057" t="s">
        <v>4866</v>
      </c>
      <c r="F7057" t="s">
        <v>3600</v>
      </c>
      <c r="G7057">
        <v>205880466</v>
      </c>
      <c r="I7057" t="s">
        <v>3601</v>
      </c>
      <c r="J7057" t="s">
        <v>7223</v>
      </c>
      <c r="L7057" t="s">
        <v>7170</v>
      </c>
      <c r="M7057">
        <v>13</v>
      </c>
      <c r="N7057">
        <v>21</v>
      </c>
      <c r="O7057">
        <v>10</v>
      </c>
      <c r="S7057" t="b">
        <v>0</v>
      </c>
      <c r="T7057" t="b">
        <v>0</v>
      </c>
      <c r="U7057" t="b">
        <v>0</v>
      </c>
      <c r="V7057">
        <v>23400</v>
      </c>
      <c r="W7057">
        <v>13000</v>
      </c>
      <c r="X7057">
        <v>2.57</v>
      </c>
      <c r="Y7057">
        <v>15200</v>
      </c>
      <c r="Z7057">
        <v>2.4500000000000002</v>
      </c>
    </row>
    <row r="7058" spans="1:26">
      <c r="A7058">
        <v>205880469</v>
      </c>
      <c r="B7058" t="s">
        <v>7158</v>
      </c>
      <c r="C7058" t="s">
        <v>3597</v>
      </c>
      <c r="D7058" t="s">
        <v>3685</v>
      </c>
      <c r="E7058" t="s">
        <v>4866</v>
      </c>
      <c r="F7058" t="s">
        <v>3600</v>
      </c>
      <c r="G7058">
        <v>205880469</v>
      </c>
      <c r="I7058" t="s">
        <v>3601</v>
      </c>
      <c r="J7058" t="s">
        <v>7199</v>
      </c>
      <c r="L7058" t="s">
        <v>5553</v>
      </c>
      <c r="M7058">
        <v>13</v>
      </c>
      <c r="N7058">
        <v>20</v>
      </c>
      <c r="O7058">
        <v>10</v>
      </c>
      <c r="S7058" t="b">
        <v>0</v>
      </c>
      <c r="T7058" t="b">
        <v>0</v>
      </c>
      <c r="U7058" t="b">
        <v>0</v>
      </c>
      <c r="V7058">
        <v>46500</v>
      </c>
      <c r="W7058">
        <v>26600</v>
      </c>
      <c r="X7058">
        <v>2.85</v>
      </c>
      <c r="Y7058">
        <v>34000</v>
      </c>
      <c r="Z7058">
        <v>2.4</v>
      </c>
    </row>
    <row r="7059" spans="1:26">
      <c r="A7059">
        <v>205886769</v>
      </c>
      <c r="B7059" t="s">
        <v>7158</v>
      </c>
      <c r="C7059" t="s">
        <v>3597</v>
      </c>
      <c r="D7059" t="s">
        <v>3685</v>
      </c>
      <c r="E7059" t="s">
        <v>4866</v>
      </c>
      <c r="F7059" t="s">
        <v>3600</v>
      </c>
      <c r="G7059">
        <v>205886769</v>
      </c>
      <c r="I7059" t="s">
        <v>3601</v>
      </c>
      <c r="J7059" t="s">
        <v>7223</v>
      </c>
      <c r="L7059" t="s">
        <v>7196</v>
      </c>
      <c r="M7059">
        <v>13</v>
      </c>
      <c r="N7059">
        <v>20</v>
      </c>
      <c r="O7059">
        <v>10</v>
      </c>
      <c r="S7059" t="b">
        <v>0</v>
      </c>
      <c r="T7059" t="b">
        <v>0</v>
      </c>
      <c r="U7059" t="b">
        <v>0</v>
      </c>
      <c r="V7059">
        <v>23200</v>
      </c>
      <c r="W7059">
        <v>13000</v>
      </c>
      <c r="X7059">
        <v>2.57</v>
      </c>
      <c r="Y7059">
        <v>15200</v>
      </c>
      <c r="Z7059">
        <v>2.4500000000000002</v>
      </c>
    </row>
    <row r="7060" spans="1:26">
      <c r="A7060">
        <v>205886778</v>
      </c>
      <c r="B7060" t="s">
        <v>7158</v>
      </c>
      <c r="C7060" t="s">
        <v>3597</v>
      </c>
      <c r="D7060" t="s">
        <v>3685</v>
      </c>
      <c r="E7060" t="s">
        <v>4866</v>
      </c>
      <c r="F7060" t="s">
        <v>3600</v>
      </c>
      <c r="G7060">
        <v>205886778</v>
      </c>
      <c r="I7060" t="s">
        <v>3601</v>
      </c>
      <c r="J7060" t="s">
        <v>7223</v>
      </c>
      <c r="L7060" t="s">
        <v>7193</v>
      </c>
      <c r="M7060">
        <v>13</v>
      </c>
      <c r="N7060">
        <v>21</v>
      </c>
      <c r="O7060">
        <v>10</v>
      </c>
      <c r="S7060" t="b">
        <v>0</v>
      </c>
      <c r="T7060" t="b">
        <v>0</v>
      </c>
      <c r="U7060" t="b">
        <v>0</v>
      </c>
      <c r="V7060">
        <v>23800</v>
      </c>
      <c r="W7060">
        <v>13000</v>
      </c>
      <c r="X7060">
        <v>2.63</v>
      </c>
      <c r="Y7060">
        <v>15200</v>
      </c>
      <c r="Z7060">
        <v>2.4500000000000002</v>
      </c>
    </row>
    <row r="7061" spans="1:26">
      <c r="A7061">
        <v>205886792</v>
      </c>
      <c r="B7061" t="s">
        <v>7158</v>
      </c>
      <c r="C7061" t="s">
        <v>3597</v>
      </c>
      <c r="D7061" t="s">
        <v>3685</v>
      </c>
      <c r="E7061" t="s">
        <v>4866</v>
      </c>
      <c r="F7061" t="s">
        <v>3600</v>
      </c>
      <c r="G7061">
        <v>205886792</v>
      </c>
      <c r="I7061" t="s">
        <v>3601</v>
      </c>
      <c r="J7061" t="s">
        <v>7223</v>
      </c>
      <c r="L7061" t="s">
        <v>7218</v>
      </c>
      <c r="M7061">
        <v>13</v>
      </c>
      <c r="N7061">
        <v>21</v>
      </c>
      <c r="O7061">
        <v>10</v>
      </c>
      <c r="S7061" t="b">
        <v>0</v>
      </c>
      <c r="T7061" t="b">
        <v>0</v>
      </c>
      <c r="U7061" t="b">
        <v>0</v>
      </c>
      <c r="V7061">
        <v>23400</v>
      </c>
      <c r="W7061">
        <v>13000</v>
      </c>
      <c r="X7061">
        <v>2.57</v>
      </c>
      <c r="Y7061">
        <v>15200</v>
      </c>
      <c r="Z7061">
        <v>2.4500000000000002</v>
      </c>
    </row>
    <row r="7062" spans="1:26">
      <c r="A7062">
        <v>205886783</v>
      </c>
      <c r="B7062" t="s">
        <v>7158</v>
      </c>
      <c r="C7062" t="s">
        <v>3597</v>
      </c>
      <c r="D7062" t="s">
        <v>3685</v>
      </c>
      <c r="E7062" t="s">
        <v>4866</v>
      </c>
      <c r="F7062" t="s">
        <v>3600</v>
      </c>
      <c r="G7062">
        <v>205886783</v>
      </c>
      <c r="I7062" t="s">
        <v>3601</v>
      </c>
      <c r="J7062" t="s">
        <v>7223</v>
      </c>
      <c r="L7062" t="s">
        <v>7195</v>
      </c>
      <c r="M7062">
        <v>13</v>
      </c>
      <c r="N7062">
        <v>21</v>
      </c>
      <c r="O7062">
        <v>10</v>
      </c>
      <c r="S7062" t="b">
        <v>0</v>
      </c>
      <c r="T7062" t="b">
        <v>0</v>
      </c>
      <c r="U7062" t="b">
        <v>0</v>
      </c>
      <c r="V7062">
        <v>23400</v>
      </c>
      <c r="W7062">
        <v>13000</v>
      </c>
      <c r="X7062">
        <v>2.61</v>
      </c>
      <c r="Y7062">
        <v>15200</v>
      </c>
      <c r="Z7062">
        <v>2.4500000000000002</v>
      </c>
    </row>
    <row r="7063" spans="1:26">
      <c r="A7063">
        <v>205886786</v>
      </c>
      <c r="B7063" t="s">
        <v>7158</v>
      </c>
      <c r="C7063" t="s">
        <v>3597</v>
      </c>
      <c r="D7063" t="s">
        <v>3685</v>
      </c>
      <c r="E7063" t="s">
        <v>4866</v>
      </c>
      <c r="F7063" t="s">
        <v>3600</v>
      </c>
      <c r="G7063">
        <v>205886786</v>
      </c>
      <c r="I7063" t="s">
        <v>3601</v>
      </c>
      <c r="J7063" t="s">
        <v>7223</v>
      </c>
      <c r="L7063" t="s">
        <v>7174</v>
      </c>
      <c r="M7063">
        <v>13</v>
      </c>
      <c r="N7063">
        <v>21</v>
      </c>
      <c r="O7063">
        <v>10</v>
      </c>
      <c r="S7063" t="b">
        <v>0</v>
      </c>
      <c r="T7063" t="b">
        <v>0</v>
      </c>
      <c r="U7063" t="b">
        <v>0</v>
      </c>
      <c r="V7063">
        <v>23400</v>
      </c>
      <c r="W7063">
        <v>13000</v>
      </c>
      <c r="X7063">
        <v>2.61</v>
      </c>
      <c r="Y7063">
        <v>15200</v>
      </c>
      <c r="Z7063">
        <v>2.4500000000000002</v>
      </c>
    </row>
    <row r="7064" spans="1:26">
      <c r="A7064">
        <v>205886790</v>
      </c>
      <c r="B7064" t="s">
        <v>7158</v>
      </c>
      <c r="C7064" t="s">
        <v>3597</v>
      </c>
      <c r="D7064" t="s">
        <v>3685</v>
      </c>
      <c r="E7064" t="s">
        <v>4866</v>
      </c>
      <c r="F7064" t="s">
        <v>3600</v>
      </c>
      <c r="G7064">
        <v>205886790</v>
      </c>
      <c r="I7064" t="s">
        <v>3601</v>
      </c>
      <c r="J7064" t="s">
        <v>7223</v>
      </c>
      <c r="L7064" t="s">
        <v>7219</v>
      </c>
      <c r="M7064">
        <v>13</v>
      </c>
      <c r="N7064">
        <v>21</v>
      </c>
      <c r="O7064">
        <v>10</v>
      </c>
      <c r="S7064" t="b">
        <v>0</v>
      </c>
      <c r="T7064" t="b">
        <v>0</v>
      </c>
      <c r="U7064" t="b">
        <v>0</v>
      </c>
      <c r="V7064">
        <v>23800</v>
      </c>
      <c r="W7064">
        <v>13000</v>
      </c>
      <c r="X7064">
        <v>2.61</v>
      </c>
      <c r="Y7064">
        <v>15200</v>
      </c>
      <c r="Z7064">
        <v>2.4500000000000002</v>
      </c>
    </row>
    <row r="7065" spans="1:26">
      <c r="A7065">
        <v>205886789</v>
      </c>
      <c r="B7065" t="s">
        <v>7158</v>
      </c>
      <c r="C7065" t="s">
        <v>3597</v>
      </c>
      <c r="D7065" t="s">
        <v>3685</v>
      </c>
      <c r="E7065" t="s">
        <v>4866</v>
      </c>
      <c r="F7065" t="s">
        <v>3600</v>
      </c>
      <c r="G7065">
        <v>205886789</v>
      </c>
      <c r="I7065" t="s">
        <v>3601</v>
      </c>
      <c r="J7065" t="s">
        <v>7223</v>
      </c>
      <c r="L7065" t="s">
        <v>7225</v>
      </c>
      <c r="M7065">
        <v>13</v>
      </c>
      <c r="N7065">
        <v>21</v>
      </c>
      <c r="O7065">
        <v>10</v>
      </c>
      <c r="S7065" t="b">
        <v>0</v>
      </c>
      <c r="T7065" t="b">
        <v>0</v>
      </c>
      <c r="U7065" t="b">
        <v>0</v>
      </c>
      <c r="V7065">
        <v>23000</v>
      </c>
      <c r="W7065">
        <v>13600</v>
      </c>
      <c r="X7065">
        <v>2.61</v>
      </c>
      <c r="Y7065">
        <v>15200</v>
      </c>
      <c r="Z7065">
        <v>2.4500000000000002</v>
      </c>
    </row>
    <row r="7066" spans="1:26">
      <c r="A7066">
        <v>205886791</v>
      </c>
      <c r="B7066" t="s">
        <v>7158</v>
      </c>
      <c r="C7066" t="s">
        <v>3597</v>
      </c>
      <c r="D7066" t="s">
        <v>3685</v>
      </c>
      <c r="E7066" t="s">
        <v>4866</v>
      </c>
      <c r="F7066" t="s">
        <v>3600</v>
      </c>
      <c r="G7066">
        <v>205886791</v>
      </c>
      <c r="I7066" t="s">
        <v>3601</v>
      </c>
      <c r="J7066" t="s">
        <v>7223</v>
      </c>
      <c r="L7066" t="s">
        <v>7226</v>
      </c>
      <c r="M7066">
        <v>13</v>
      </c>
      <c r="N7066">
        <v>20</v>
      </c>
      <c r="O7066">
        <v>10</v>
      </c>
      <c r="S7066" t="b">
        <v>0</v>
      </c>
      <c r="T7066" t="b">
        <v>0</v>
      </c>
      <c r="U7066" t="b">
        <v>0</v>
      </c>
      <c r="V7066">
        <v>23200</v>
      </c>
      <c r="W7066">
        <v>13000</v>
      </c>
      <c r="X7066">
        <v>2.57</v>
      </c>
      <c r="Y7066">
        <v>15200</v>
      </c>
      <c r="Z7066">
        <v>2.4500000000000002</v>
      </c>
    </row>
    <row r="7067" spans="1:26">
      <c r="A7067">
        <v>205886793</v>
      </c>
      <c r="B7067" t="s">
        <v>7158</v>
      </c>
      <c r="C7067" t="s">
        <v>3597</v>
      </c>
      <c r="D7067" t="s">
        <v>3685</v>
      </c>
      <c r="E7067" t="s">
        <v>4866</v>
      </c>
      <c r="F7067" t="s">
        <v>3600</v>
      </c>
      <c r="G7067">
        <v>205886793</v>
      </c>
      <c r="I7067" t="s">
        <v>3601</v>
      </c>
      <c r="J7067" t="s">
        <v>7223</v>
      </c>
      <c r="L7067" t="s">
        <v>7214</v>
      </c>
      <c r="M7067">
        <v>13</v>
      </c>
      <c r="N7067">
        <v>21</v>
      </c>
      <c r="O7067">
        <v>10</v>
      </c>
      <c r="S7067" t="b">
        <v>0</v>
      </c>
      <c r="T7067" t="b">
        <v>0</v>
      </c>
      <c r="U7067" t="b">
        <v>0</v>
      </c>
      <c r="V7067">
        <v>23800</v>
      </c>
      <c r="W7067">
        <v>13000</v>
      </c>
      <c r="X7067">
        <v>2.63</v>
      </c>
      <c r="Y7067">
        <v>15200</v>
      </c>
      <c r="Z7067">
        <v>2.4500000000000002</v>
      </c>
    </row>
    <row r="7068" spans="1:26">
      <c r="A7068">
        <v>205886798</v>
      </c>
      <c r="B7068" t="s">
        <v>7158</v>
      </c>
      <c r="C7068" t="s">
        <v>3597</v>
      </c>
      <c r="D7068" t="s">
        <v>3685</v>
      </c>
      <c r="E7068" t="s">
        <v>4866</v>
      </c>
      <c r="F7068" t="s">
        <v>3600</v>
      </c>
      <c r="G7068">
        <v>205886798</v>
      </c>
      <c r="I7068" t="s">
        <v>3601</v>
      </c>
      <c r="J7068" t="s">
        <v>7209</v>
      </c>
      <c r="L7068" t="s">
        <v>7192</v>
      </c>
      <c r="M7068">
        <v>13.5</v>
      </c>
      <c r="N7068">
        <v>20</v>
      </c>
      <c r="O7068">
        <v>10</v>
      </c>
      <c r="S7068" t="b">
        <v>0</v>
      </c>
      <c r="T7068" t="b">
        <v>0</v>
      </c>
      <c r="U7068" t="b">
        <v>0</v>
      </c>
      <c r="V7068">
        <v>34800</v>
      </c>
      <c r="W7068">
        <v>18000</v>
      </c>
      <c r="X7068">
        <v>2.42</v>
      </c>
      <c r="Y7068">
        <v>28800</v>
      </c>
      <c r="Z7068">
        <v>2.27</v>
      </c>
    </row>
    <row r="7069" spans="1:26">
      <c r="A7069">
        <v>205886795</v>
      </c>
      <c r="B7069" t="s">
        <v>7158</v>
      </c>
      <c r="C7069" t="s">
        <v>3597</v>
      </c>
      <c r="D7069" t="s">
        <v>3685</v>
      </c>
      <c r="E7069" t="s">
        <v>4866</v>
      </c>
      <c r="F7069" t="s">
        <v>3600</v>
      </c>
      <c r="G7069">
        <v>205886795</v>
      </c>
      <c r="I7069" t="s">
        <v>3601</v>
      </c>
      <c r="J7069" t="s">
        <v>7223</v>
      </c>
      <c r="L7069" t="s">
        <v>7213</v>
      </c>
      <c r="M7069">
        <v>13</v>
      </c>
      <c r="N7069">
        <v>21</v>
      </c>
      <c r="O7069">
        <v>10</v>
      </c>
      <c r="S7069" t="b">
        <v>0</v>
      </c>
      <c r="T7069" t="b">
        <v>0</v>
      </c>
      <c r="U7069" t="b">
        <v>0</v>
      </c>
      <c r="V7069">
        <v>23400</v>
      </c>
      <c r="W7069">
        <v>13000</v>
      </c>
      <c r="X7069">
        <v>2.61</v>
      </c>
      <c r="Y7069">
        <v>15200</v>
      </c>
      <c r="Z7069">
        <v>2.4500000000000002</v>
      </c>
    </row>
    <row r="7070" spans="1:26">
      <c r="A7070">
        <v>205886794</v>
      </c>
      <c r="B7070" t="s">
        <v>7158</v>
      </c>
      <c r="C7070" t="s">
        <v>3597</v>
      </c>
      <c r="D7070" t="s">
        <v>3685</v>
      </c>
      <c r="E7070" t="s">
        <v>4866</v>
      </c>
      <c r="F7070" t="s">
        <v>3600</v>
      </c>
      <c r="G7070">
        <v>205886794</v>
      </c>
      <c r="I7070" t="s">
        <v>3601</v>
      </c>
      <c r="J7070" t="s">
        <v>7223</v>
      </c>
      <c r="L7070" t="s">
        <v>7224</v>
      </c>
      <c r="M7070">
        <v>13</v>
      </c>
      <c r="N7070">
        <v>21</v>
      </c>
      <c r="O7070">
        <v>10</v>
      </c>
      <c r="S7070" t="b">
        <v>0</v>
      </c>
      <c r="T7070" t="b">
        <v>0</v>
      </c>
      <c r="U7070" t="b">
        <v>0</v>
      </c>
      <c r="V7070">
        <v>23400</v>
      </c>
      <c r="W7070">
        <v>13000</v>
      </c>
      <c r="X7070">
        <v>2.61</v>
      </c>
      <c r="Y7070">
        <v>15200</v>
      </c>
      <c r="Z7070">
        <v>2.4500000000000002</v>
      </c>
    </row>
    <row r="7071" spans="1:26">
      <c r="A7071">
        <v>205886799</v>
      </c>
      <c r="B7071" t="s">
        <v>7158</v>
      </c>
      <c r="C7071" t="s">
        <v>3597</v>
      </c>
      <c r="D7071" t="s">
        <v>3685</v>
      </c>
      <c r="E7071" t="s">
        <v>4866</v>
      </c>
      <c r="F7071" t="s">
        <v>3600</v>
      </c>
      <c r="G7071">
        <v>205886799</v>
      </c>
      <c r="I7071" t="s">
        <v>3601</v>
      </c>
      <c r="J7071" t="s">
        <v>7209</v>
      </c>
      <c r="L7071" t="s">
        <v>7189</v>
      </c>
      <c r="M7071">
        <v>13.5</v>
      </c>
      <c r="N7071">
        <v>20</v>
      </c>
      <c r="O7071">
        <v>10</v>
      </c>
      <c r="S7071" t="b">
        <v>0</v>
      </c>
      <c r="T7071" t="b">
        <v>0</v>
      </c>
      <c r="U7071" t="b">
        <v>0</v>
      </c>
      <c r="V7071">
        <v>34800</v>
      </c>
      <c r="W7071">
        <v>18200</v>
      </c>
      <c r="X7071">
        <v>2.44</v>
      </c>
      <c r="Y7071">
        <v>28800</v>
      </c>
      <c r="Z7071">
        <v>2.27</v>
      </c>
    </row>
    <row r="7072" spans="1:26">
      <c r="A7072">
        <v>205886808</v>
      </c>
      <c r="B7072" t="s">
        <v>7158</v>
      </c>
      <c r="C7072" t="s">
        <v>3597</v>
      </c>
      <c r="D7072" t="s">
        <v>3685</v>
      </c>
      <c r="E7072" t="s">
        <v>4866</v>
      </c>
      <c r="F7072" t="s">
        <v>3600</v>
      </c>
      <c r="G7072">
        <v>205886808</v>
      </c>
      <c r="I7072" t="s">
        <v>3601</v>
      </c>
      <c r="J7072" t="s">
        <v>7209</v>
      </c>
      <c r="L7072" t="s">
        <v>7187</v>
      </c>
      <c r="M7072">
        <v>13.5</v>
      </c>
      <c r="N7072">
        <v>20</v>
      </c>
      <c r="O7072">
        <v>10</v>
      </c>
      <c r="S7072" t="b">
        <v>0</v>
      </c>
      <c r="T7072" t="b">
        <v>0</v>
      </c>
      <c r="U7072" t="b">
        <v>0</v>
      </c>
      <c r="V7072">
        <v>34600</v>
      </c>
      <c r="W7072">
        <v>18000</v>
      </c>
      <c r="X7072">
        <v>2.42</v>
      </c>
      <c r="Y7072">
        <v>28800</v>
      </c>
      <c r="Z7072">
        <v>2.27</v>
      </c>
    </row>
    <row r="7073" spans="1:26">
      <c r="A7073">
        <v>205886807</v>
      </c>
      <c r="B7073" t="s">
        <v>7158</v>
      </c>
      <c r="C7073" t="s">
        <v>3597</v>
      </c>
      <c r="D7073" t="s">
        <v>3685</v>
      </c>
      <c r="E7073" t="s">
        <v>4866</v>
      </c>
      <c r="F7073" t="s">
        <v>3600</v>
      </c>
      <c r="G7073">
        <v>205886807</v>
      </c>
      <c r="I7073" t="s">
        <v>3601</v>
      </c>
      <c r="J7073" t="s">
        <v>7209</v>
      </c>
      <c r="L7073" t="s">
        <v>7170</v>
      </c>
      <c r="M7073">
        <v>13</v>
      </c>
      <c r="N7073">
        <v>20</v>
      </c>
      <c r="O7073">
        <v>10</v>
      </c>
      <c r="S7073" t="b">
        <v>0</v>
      </c>
      <c r="T7073" t="b">
        <v>0</v>
      </c>
      <c r="U7073" t="b">
        <v>0</v>
      </c>
      <c r="V7073">
        <v>34600</v>
      </c>
      <c r="W7073">
        <v>18000</v>
      </c>
      <c r="X7073">
        <v>2.4</v>
      </c>
      <c r="Y7073">
        <v>28800</v>
      </c>
      <c r="Z7073">
        <v>2.27</v>
      </c>
    </row>
    <row r="7074" spans="1:26">
      <c r="A7074">
        <v>205886816</v>
      </c>
      <c r="B7074" t="s">
        <v>7158</v>
      </c>
      <c r="C7074" t="s">
        <v>3597</v>
      </c>
      <c r="D7074" t="s">
        <v>3685</v>
      </c>
      <c r="E7074" t="s">
        <v>4866</v>
      </c>
      <c r="F7074" t="s">
        <v>3600</v>
      </c>
      <c r="G7074">
        <v>205886816</v>
      </c>
      <c r="I7074" t="s">
        <v>3601</v>
      </c>
      <c r="J7074" t="s">
        <v>7209</v>
      </c>
      <c r="L7074" t="s">
        <v>7193</v>
      </c>
      <c r="M7074">
        <v>13.5</v>
      </c>
      <c r="N7074">
        <v>20</v>
      </c>
      <c r="O7074">
        <v>10</v>
      </c>
      <c r="S7074" t="b">
        <v>0</v>
      </c>
      <c r="T7074" t="b">
        <v>0</v>
      </c>
      <c r="U7074" t="b">
        <v>0</v>
      </c>
      <c r="V7074">
        <v>35200</v>
      </c>
      <c r="W7074">
        <v>18200</v>
      </c>
      <c r="X7074">
        <v>2.42</v>
      </c>
      <c r="Y7074">
        <v>28800</v>
      </c>
      <c r="Z7074">
        <v>2.27</v>
      </c>
    </row>
    <row r="7075" spans="1:26">
      <c r="A7075">
        <v>205886826</v>
      </c>
      <c r="B7075" t="s">
        <v>7158</v>
      </c>
      <c r="C7075" t="s">
        <v>3597</v>
      </c>
      <c r="D7075" t="s">
        <v>3685</v>
      </c>
      <c r="E7075" t="s">
        <v>4866</v>
      </c>
      <c r="F7075" t="s">
        <v>3600</v>
      </c>
      <c r="G7075">
        <v>205886826</v>
      </c>
      <c r="I7075" t="s">
        <v>3601</v>
      </c>
      <c r="J7075" t="s">
        <v>7209</v>
      </c>
      <c r="L7075" t="s">
        <v>7188</v>
      </c>
      <c r="M7075">
        <v>13.5</v>
      </c>
      <c r="N7075">
        <v>20</v>
      </c>
      <c r="O7075">
        <v>10</v>
      </c>
      <c r="S7075" t="b">
        <v>0</v>
      </c>
      <c r="T7075" t="b">
        <v>0</v>
      </c>
      <c r="U7075" t="b">
        <v>0</v>
      </c>
      <c r="V7075">
        <v>35000</v>
      </c>
      <c r="W7075">
        <v>18000</v>
      </c>
      <c r="X7075">
        <v>2.42</v>
      </c>
      <c r="Y7075">
        <v>28800</v>
      </c>
      <c r="Z7075">
        <v>2.27</v>
      </c>
    </row>
    <row r="7076" spans="1:26">
      <c r="A7076">
        <v>205886825</v>
      </c>
      <c r="B7076" t="s">
        <v>7158</v>
      </c>
      <c r="C7076" t="s">
        <v>3597</v>
      </c>
      <c r="D7076" t="s">
        <v>3685</v>
      </c>
      <c r="E7076" t="s">
        <v>4866</v>
      </c>
      <c r="F7076" t="s">
        <v>3600</v>
      </c>
      <c r="G7076">
        <v>205886825</v>
      </c>
      <c r="I7076" t="s">
        <v>3601</v>
      </c>
      <c r="J7076" t="s">
        <v>7209</v>
      </c>
      <c r="L7076" t="s">
        <v>7174</v>
      </c>
      <c r="M7076">
        <v>13</v>
      </c>
      <c r="N7076">
        <v>20</v>
      </c>
      <c r="O7076">
        <v>10</v>
      </c>
      <c r="S7076" t="b">
        <v>0</v>
      </c>
      <c r="T7076" t="b">
        <v>0</v>
      </c>
      <c r="U7076" t="b">
        <v>0</v>
      </c>
      <c r="V7076">
        <v>34800</v>
      </c>
      <c r="W7076">
        <v>18000</v>
      </c>
      <c r="X7076">
        <v>2.4</v>
      </c>
      <c r="Y7076">
        <v>28800</v>
      </c>
      <c r="Z7076">
        <v>2.27</v>
      </c>
    </row>
    <row r="7077" spans="1:26">
      <c r="A7077">
        <v>205886835</v>
      </c>
      <c r="B7077" t="s">
        <v>7158</v>
      </c>
      <c r="C7077" t="s">
        <v>3597</v>
      </c>
      <c r="D7077" t="s">
        <v>3685</v>
      </c>
      <c r="E7077" t="s">
        <v>4866</v>
      </c>
      <c r="F7077" t="s">
        <v>3600</v>
      </c>
      <c r="G7077">
        <v>205886835</v>
      </c>
      <c r="I7077" t="s">
        <v>3601</v>
      </c>
      <c r="J7077" t="s">
        <v>7209</v>
      </c>
      <c r="L7077" t="s">
        <v>7190</v>
      </c>
      <c r="M7077">
        <v>13.5</v>
      </c>
      <c r="N7077">
        <v>20</v>
      </c>
      <c r="O7077">
        <v>10</v>
      </c>
      <c r="S7077" t="b">
        <v>0</v>
      </c>
      <c r="T7077" t="b">
        <v>0</v>
      </c>
      <c r="U7077" t="b">
        <v>0</v>
      </c>
      <c r="V7077">
        <v>35000</v>
      </c>
      <c r="W7077">
        <v>18200</v>
      </c>
      <c r="X7077">
        <v>2.42</v>
      </c>
      <c r="Y7077">
        <v>28800</v>
      </c>
      <c r="Z7077">
        <v>2.27</v>
      </c>
    </row>
    <row r="7078" spans="1:26">
      <c r="A7078">
        <v>205886836</v>
      </c>
      <c r="B7078" t="s">
        <v>7158</v>
      </c>
      <c r="C7078" t="s">
        <v>3597</v>
      </c>
      <c r="D7078" t="s">
        <v>3685</v>
      </c>
      <c r="E7078" t="s">
        <v>4866</v>
      </c>
      <c r="F7078" t="s">
        <v>3600</v>
      </c>
      <c r="G7078">
        <v>205886836</v>
      </c>
      <c r="I7078" t="s">
        <v>3601</v>
      </c>
      <c r="J7078" t="s">
        <v>7209</v>
      </c>
      <c r="L7078" t="s">
        <v>7186</v>
      </c>
      <c r="M7078">
        <v>13.5</v>
      </c>
      <c r="N7078">
        <v>20</v>
      </c>
      <c r="O7078">
        <v>10</v>
      </c>
      <c r="S7078" t="b">
        <v>0</v>
      </c>
      <c r="T7078" t="b">
        <v>0</v>
      </c>
      <c r="U7078" t="b">
        <v>0</v>
      </c>
      <c r="V7078">
        <v>35200</v>
      </c>
      <c r="W7078">
        <v>18200</v>
      </c>
      <c r="X7078">
        <v>2.44</v>
      </c>
      <c r="Y7078">
        <v>28800</v>
      </c>
      <c r="Z7078">
        <v>2.27</v>
      </c>
    </row>
    <row r="7079" spans="1:26">
      <c r="A7079">
        <v>205886853</v>
      </c>
      <c r="B7079" t="s">
        <v>7158</v>
      </c>
      <c r="C7079" t="s">
        <v>3597</v>
      </c>
      <c r="D7079" t="s">
        <v>3685</v>
      </c>
      <c r="E7079" t="s">
        <v>4866</v>
      </c>
      <c r="F7079" t="s">
        <v>3600</v>
      </c>
      <c r="G7079">
        <v>205886853</v>
      </c>
      <c r="I7079" t="s">
        <v>3601</v>
      </c>
      <c r="J7079" t="s">
        <v>7209</v>
      </c>
      <c r="L7079" t="s">
        <v>7208</v>
      </c>
      <c r="M7079">
        <v>14</v>
      </c>
      <c r="N7079">
        <v>20</v>
      </c>
      <c r="O7079">
        <v>10</v>
      </c>
      <c r="S7079" t="b">
        <v>0</v>
      </c>
      <c r="T7079" t="b">
        <v>0</v>
      </c>
      <c r="U7079" t="b">
        <v>0</v>
      </c>
      <c r="V7079">
        <v>35800</v>
      </c>
      <c r="W7079">
        <v>18900</v>
      </c>
      <c r="X7079">
        <v>2.34</v>
      </c>
      <c r="Y7079">
        <v>28800</v>
      </c>
      <c r="Z7079">
        <v>2.27</v>
      </c>
    </row>
    <row r="7080" spans="1:26">
      <c r="A7080">
        <v>205886846</v>
      </c>
      <c r="B7080" t="s">
        <v>7158</v>
      </c>
      <c r="C7080" t="s">
        <v>3597</v>
      </c>
      <c r="D7080" t="s">
        <v>3685</v>
      </c>
      <c r="E7080" t="s">
        <v>4866</v>
      </c>
      <c r="F7080" t="s">
        <v>3600</v>
      </c>
      <c r="G7080">
        <v>205886846</v>
      </c>
      <c r="I7080" t="s">
        <v>3601</v>
      </c>
      <c r="J7080" t="s">
        <v>7209</v>
      </c>
      <c r="L7080" t="s">
        <v>7191</v>
      </c>
      <c r="M7080">
        <v>13.5</v>
      </c>
      <c r="N7080">
        <v>20</v>
      </c>
      <c r="O7080">
        <v>10</v>
      </c>
      <c r="S7080" t="b">
        <v>0</v>
      </c>
      <c r="T7080" t="b">
        <v>0</v>
      </c>
      <c r="U7080" t="b">
        <v>0</v>
      </c>
      <c r="V7080">
        <v>34800</v>
      </c>
      <c r="W7080">
        <v>18200</v>
      </c>
      <c r="X7080">
        <v>2.42</v>
      </c>
      <c r="Y7080">
        <v>28800</v>
      </c>
      <c r="Z7080">
        <v>2.27</v>
      </c>
    </row>
    <row r="7081" spans="1:26">
      <c r="A7081">
        <v>205886847</v>
      </c>
      <c r="B7081" t="s">
        <v>7158</v>
      </c>
      <c r="C7081" t="s">
        <v>3597</v>
      </c>
      <c r="D7081" t="s">
        <v>3685</v>
      </c>
      <c r="E7081" t="s">
        <v>4866</v>
      </c>
      <c r="F7081" t="s">
        <v>3600</v>
      </c>
      <c r="G7081">
        <v>205886847</v>
      </c>
      <c r="I7081" t="s">
        <v>3601</v>
      </c>
      <c r="J7081" t="s">
        <v>7209</v>
      </c>
      <c r="L7081" t="s">
        <v>7185</v>
      </c>
      <c r="M7081">
        <v>13.5</v>
      </c>
      <c r="N7081">
        <v>20</v>
      </c>
      <c r="O7081">
        <v>10</v>
      </c>
      <c r="S7081" t="b">
        <v>0</v>
      </c>
      <c r="T7081" t="b">
        <v>0</v>
      </c>
      <c r="U7081" t="b">
        <v>0</v>
      </c>
      <c r="V7081">
        <v>35000</v>
      </c>
      <c r="W7081">
        <v>18200</v>
      </c>
      <c r="X7081">
        <v>2.44</v>
      </c>
      <c r="Y7081">
        <v>28800</v>
      </c>
      <c r="Z7081">
        <v>2.27</v>
      </c>
    </row>
    <row r="7082" spans="1:26">
      <c r="A7082">
        <v>205886861</v>
      </c>
      <c r="B7082" t="s">
        <v>7158</v>
      </c>
      <c r="C7082" t="s">
        <v>3597</v>
      </c>
      <c r="D7082" t="s">
        <v>3685</v>
      </c>
      <c r="E7082" t="s">
        <v>4866</v>
      </c>
      <c r="F7082" t="s">
        <v>3600</v>
      </c>
      <c r="G7082">
        <v>205886861</v>
      </c>
      <c r="I7082" t="s">
        <v>3601</v>
      </c>
      <c r="J7082" t="s">
        <v>7209</v>
      </c>
      <c r="L7082" t="s">
        <v>7211</v>
      </c>
      <c r="M7082">
        <v>13.5</v>
      </c>
      <c r="N7082">
        <v>20</v>
      </c>
      <c r="O7082">
        <v>10</v>
      </c>
      <c r="S7082" t="b">
        <v>0</v>
      </c>
      <c r="T7082" t="b">
        <v>0</v>
      </c>
      <c r="U7082" t="b">
        <v>0</v>
      </c>
      <c r="V7082">
        <v>35000</v>
      </c>
      <c r="W7082">
        <v>18000</v>
      </c>
      <c r="X7082">
        <v>2.42</v>
      </c>
      <c r="Y7082">
        <v>28800</v>
      </c>
      <c r="Z7082">
        <v>2.27</v>
      </c>
    </row>
    <row r="7083" spans="1:26">
      <c r="A7083">
        <v>205886855</v>
      </c>
      <c r="B7083" t="s">
        <v>7158</v>
      </c>
      <c r="C7083" t="s">
        <v>3597</v>
      </c>
      <c r="D7083" t="s">
        <v>3685</v>
      </c>
      <c r="E7083" t="s">
        <v>4866</v>
      </c>
      <c r="F7083" t="s">
        <v>3600</v>
      </c>
      <c r="G7083">
        <v>205886855</v>
      </c>
      <c r="I7083" t="s">
        <v>3601</v>
      </c>
      <c r="J7083" t="s">
        <v>7209</v>
      </c>
      <c r="L7083" t="s">
        <v>7217</v>
      </c>
      <c r="M7083">
        <v>13.5</v>
      </c>
      <c r="N7083">
        <v>20</v>
      </c>
      <c r="O7083">
        <v>10</v>
      </c>
      <c r="S7083" t="b">
        <v>0</v>
      </c>
      <c r="T7083" t="b">
        <v>0</v>
      </c>
      <c r="U7083" t="b">
        <v>0</v>
      </c>
      <c r="V7083">
        <v>34800</v>
      </c>
      <c r="W7083">
        <v>18200</v>
      </c>
      <c r="X7083">
        <v>2.44</v>
      </c>
      <c r="Y7083">
        <v>28800</v>
      </c>
      <c r="Z7083">
        <v>2.27</v>
      </c>
    </row>
    <row r="7084" spans="1:26">
      <c r="A7084">
        <v>205886854</v>
      </c>
      <c r="B7084" t="s">
        <v>7158</v>
      </c>
      <c r="C7084" t="s">
        <v>3597</v>
      </c>
      <c r="D7084" t="s">
        <v>3685</v>
      </c>
      <c r="E7084" t="s">
        <v>4866</v>
      </c>
      <c r="F7084" t="s">
        <v>3600</v>
      </c>
      <c r="G7084">
        <v>205886854</v>
      </c>
      <c r="I7084" t="s">
        <v>3601</v>
      </c>
      <c r="J7084" t="s">
        <v>7209</v>
      </c>
      <c r="L7084" t="s">
        <v>7219</v>
      </c>
      <c r="M7084">
        <v>13.5</v>
      </c>
      <c r="N7084">
        <v>20</v>
      </c>
      <c r="O7084">
        <v>10</v>
      </c>
      <c r="S7084" t="b">
        <v>0</v>
      </c>
      <c r="T7084" t="b">
        <v>0</v>
      </c>
      <c r="U7084" t="b">
        <v>0</v>
      </c>
      <c r="V7084">
        <v>34800</v>
      </c>
      <c r="W7084">
        <v>18000</v>
      </c>
      <c r="X7084">
        <v>2.42</v>
      </c>
      <c r="Y7084">
        <v>28800</v>
      </c>
      <c r="Z7084">
        <v>2.27</v>
      </c>
    </row>
    <row r="7085" spans="1:26">
      <c r="A7085">
        <v>205886852</v>
      </c>
      <c r="B7085" t="s">
        <v>7158</v>
      </c>
      <c r="C7085" t="s">
        <v>3597</v>
      </c>
      <c r="D7085" t="s">
        <v>3685</v>
      </c>
      <c r="E7085" t="s">
        <v>4866</v>
      </c>
      <c r="F7085" t="s">
        <v>3600</v>
      </c>
      <c r="G7085">
        <v>205886852</v>
      </c>
      <c r="I7085" t="s">
        <v>3601</v>
      </c>
      <c r="J7085" t="s">
        <v>7209</v>
      </c>
      <c r="L7085" t="s">
        <v>7221</v>
      </c>
      <c r="M7085">
        <v>13</v>
      </c>
      <c r="N7085">
        <v>19.5</v>
      </c>
      <c r="O7085">
        <v>9.8000000000000007</v>
      </c>
      <c r="S7085" t="b">
        <v>0</v>
      </c>
      <c r="T7085" t="b">
        <v>0</v>
      </c>
      <c r="U7085" t="b">
        <v>0</v>
      </c>
      <c r="V7085">
        <v>35200</v>
      </c>
      <c r="W7085">
        <v>18900</v>
      </c>
      <c r="X7085">
        <v>2.2400000000000002</v>
      </c>
      <c r="Y7085">
        <v>28800</v>
      </c>
      <c r="Z7085">
        <v>2.27</v>
      </c>
    </row>
    <row r="7086" spans="1:26">
      <c r="A7086">
        <v>205886856</v>
      </c>
      <c r="B7086" t="s">
        <v>7158</v>
      </c>
      <c r="C7086" t="s">
        <v>3597</v>
      </c>
      <c r="D7086" t="s">
        <v>3685</v>
      </c>
      <c r="E7086" t="s">
        <v>4866</v>
      </c>
      <c r="F7086" t="s">
        <v>3600</v>
      </c>
      <c r="G7086">
        <v>205886856</v>
      </c>
      <c r="I7086" t="s">
        <v>3601</v>
      </c>
      <c r="J7086" t="s">
        <v>7209</v>
      </c>
      <c r="L7086" t="s">
        <v>7218</v>
      </c>
      <c r="M7086">
        <v>13</v>
      </c>
      <c r="N7086">
        <v>20</v>
      </c>
      <c r="O7086">
        <v>10</v>
      </c>
      <c r="S7086" t="b">
        <v>0</v>
      </c>
      <c r="T7086" t="b">
        <v>0</v>
      </c>
      <c r="U7086" t="b">
        <v>0</v>
      </c>
      <c r="V7086">
        <v>34600</v>
      </c>
      <c r="W7086">
        <v>18000</v>
      </c>
      <c r="X7086">
        <v>2.4</v>
      </c>
      <c r="Y7086">
        <v>28800</v>
      </c>
      <c r="Z7086">
        <v>2.27</v>
      </c>
    </row>
    <row r="7087" spans="1:26">
      <c r="A7087">
        <v>205886857</v>
      </c>
      <c r="B7087" t="s">
        <v>7158</v>
      </c>
      <c r="C7087" t="s">
        <v>3597</v>
      </c>
      <c r="D7087" t="s">
        <v>3685</v>
      </c>
      <c r="E7087" t="s">
        <v>4866</v>
      </c>
      <c r="F7087" t="s">
        <v>3600</v>
      </c>
      <c r="G7087">
        <v>205886857</v>
      </c>
      <c r="I7087" t="s">
        <v>3601</v>
      </c>
      <c r="J7087" t="s">
        <v>7209</v>
      </c>
      <c r="L7087" t="s">
        <v>7216</v>
      </c>
      <c r="M7087">
        <v>13.5</v>
      </c>
      <c r="N7087">
        <v>20</v>
      </c>
      <c r="O7087">
        <v>10</v>
      </c>
      <c r="S7087" t="b">
        <v>0</v>
      </c>
      <c r="T7087" t="b">
        <v>0</v>
      </c>
      <c r="U7087" t="b">
        <v>0</v>
      </c>
      <c r="V7087">
        <v>34600</v>
      </c>
      <c r="W7087">
        <v>18000</v>
      </c>
      <c r="X7087">
        <v>2.42</v>
      </c>
      <c r="Y7087">
        <v>28800</v>
      </c>
      <c r="Z7087">
        <v>2.27</v>
      </c>
    </row>
    <row r="7088" spans="1:26">
      <c r="A7088">
        <v>205886858</v>
      </c>
      <c r="B7088" t="s">
        <v>7158</v>
      </c>
      <c r="C7088" t="s">
        <v>3597</v>
      </c>
      <c r="D7088" t="s">
        <v>3685</v>
      </c>
      <c r="E7088" t="s">
        <v>4866</v>
      </c>
      <c r="F7088" t="s">
        <v>3600</v>
      </c>
      <c r="G7088">
        <v>205886858</v>
      </c>
      <c r="I7088" t="s">
        <v>3601</v>
      </c>
      <c r="J7088" t="s">
        <v>7209</v>
      </c>
      <c r="L7088" t="s">
        <v>7214</v>
      </c>
      <c r="M7088">
        <v>13.5</v>
      </c>
      <c r="N7088">
        <v>20</v>
      </c>
      <c r="O7088">
        <v>10</v>
      </c>
      <c r="S7088" t="b">
        <v>0</v>
      </c>
      <c r="T7088" t="b">
        <v>0</v>
      </c>
      <c r="U7088" t="b">
        <v>0</v>
      </c>
      <c r="V7088">
        <v>35200</v>
      </c>
      <c r="W7088">
        <v>18200</v>
      </c>
      <c r="X7088">
        <v>2.42</v>
      </c>
      <c r="Y7088">
        <v>28800</v>
      </c>
      <c r="Z7088">
        <v>2.27</v>
      </c>
    </row>
    <row r="7089" spans="1:26">
      <c r="A7089">
        <v>205886869</v>
      </c>
      <c r="B7089" t="s">
        <v>7158</v>
      </c>
      <c r="C7089" t="s">
        <v>3597</v>
      </c>
      <c r="D7089" t="s">
        <v>3685</v>
      </c>
      <c r="E7089" t="s">
        <v>4866</v>
      </c>
      <c r="F7089" t="s">
        <v>3600</v>
      </c>
      <c r="G7089">
        <v>205886869</v>
      </c>
      <c r="I7089" t="s">
        <v>3601</v>
      </c>
      <c r="J7089" t="s">
        <v>7199</v>
      </c>
      <c r="L7089" t="s">
        <v>7183</v>
      </c>
      <c r="M7089">
        <v>12</v>
      </c>
      <c r="N7089">
        <v>19.5</v>
      </c>
      <c r="O7089">
        <v>10</v>
      </c>
      <c r="S7089" t="b">
        <v>0</v>
      </c>
      <c r="T7089" t="b">
        <v>0</v>
      </c>
      <c r="U7089" t="b">
        <v>0</v>
      </c>
      <c r="V7089">
        <v>44500</v>
      </c>
      <c r="W7089">
        <v>26600</v>
      </c>
      <c r="X7089">
        <v>2.76</v>
      </c>
      <c r="Y7089">
        <v>34000</v>
      </c>
      <c r="Z7089">
        <v>2.4</v>
      </c>
    </row>
    <row r="7090" spans="1:26">
      <c r="A7090">
        <v>205886859</v>
      </c>
      <c r="B7090" t="s">
        <v>7158</v>
      </c>
      <c r="C7090" t="s">
        <v>3597</v>
      </c>
      <c r="D7090" t="s">
        <v>3685</v>
      </c>
      <c r="E7090" t="s">
        <v>4866</v>
      </c>
      <c r="F7090" t="s">
        <v>3600</v>
      </c>
      <c r="G7090">
        <v>205886859</v>
      </c>
      <c r="I7090" t="s">
        <v>3601</v>
      </c>
      <c r="J7090" t="s">
        <v>7209</v>
      </c>
      <c r="L7090" t="s">
        <v>7215</v>
      </c>
      <c r="M7090">
        <v>14</v>
      </c>
      <c r="N7090">
        <v>21</v>
      </c>
      <c r="O7090">
        <v>10</v>
      </c>
      <c r="S7090" t="b">
        <v>0</v>
      </c>
      <c r="T7090" t="b">
        <v>0</v>
      </c>
      <c r="U7090" t="b">
        <v>0</v>
      </c>
      <c r="V7090">
        <v>35400</v>
      </c>
      <c r="W7090">
        <v>18200</v>
      </c>
      <c r="X7090">
        <v>2.46</v>
      </c>
      <c r="Y7090">
        <v>28800</v>
      </c>
      <c r="Z7090">
        <v>2.27</v>
      </c>
    </row>
    <row r="7091" spans="1:26">
      <c r="A7091">
        <v>205886860</v>
      </c>
      <c r="B7091" t="s">
        <v>7158</v>
      </c>
      <c r="C7091" t="s">
        <v>3597</v>
      </c>
      <c r="D7091" t="s">
        <v>3685</v>
      </c>
      <c r="E7091" t="s">
        <v>4866</v>
      </c>
      <c r="F7091" t="s">
        <v>3600</v>
      </c>
      <c r="G7091">
        <v>205886860</v>
      </c>
      <c r="I7091" t="s">
        <v>3601</v>
      </c>
      <c r="J7091" t="s">
        <v>7209</v>
      </c>
      <c r="L7091" t="s">
        <v>7213</v>
      </c>
      <c r="M7091">
        <v>13</v>
      </c>
      <c r="N7091">
        <v>20</v>
      </c>
      <c r="O7091">
        <v>10</v>
      </c>
      <c r="S7091" t="b">
        <v>0</v>
      </c>
      <c r="T7091" t="b">
        <v>0</v>
      </c>
      <c r="U7091" t="b">
        <v>0</v>
      </c>
      <c r="V7091">
        <v>34800</v>
      </c>
      <c r="W7091">
        <v>18000</v>
      </c>
      <c r="X7091">
        <v>2.4</v>
      </c>
      <c r="Y7091">
        <v>28800</v>
      </c>
      <c r="Z7091">
        <v>2.27</v>
      </c>
    </row>
    <row r="7092" spans="1:26">
      <c r="A7092">
        <v>205886862</v>
      </c>
      <c r="B7092" t="s">
        <v>7158</v>
      </c>
      <c r="C7092" t="s">
        <v>3597</v>
      </c>
      <c r="D7092" t="s">
        <v>3685</v>
      </c>
      <c r="E7092" t="s">
        <v>4866</v>
      </c>
      <c r="F7092" t="s">
        <v>3600</v>
      </c>
      <c r="G7092">
        <v>205886862</v>
      </c>
      <c r="I7092" t="s">
        <v>3601</v>
      </c>
      <c r="J7092" t="s">
        <v>7209</v>
      </c>
      <c r="L7092" t="s">
        <v>7220</v>
      </c>
      <c r="M7092">
        <v>13.5</v>
      </c>
      <c r="N7092">
        <v>20</v>
      </c>
      <c r="O7092">
        <v>10</v>
      </c>
      <c r="S7092" t="b">
        <v>0</v>
      </c>
      <c r="T7092" t="b">
        <v>0</v>
      </c>
      <c r="U7092" t="b">
        <v>0</v>
      </c>
      <c r="V7092">
        <v>35000</v>
      </c>
      <c r="W7092">
        <v>18200</v>
      </c>
      <c r="X7092">
        <v>2.42</v>
      </c>
      <c r="Y7092">
        <v>28800</v>
      </c>
      <c r="Z7092">
        <v>2.27</v>
      </c>
    </row>
    <row r="7093" spans="1:26">
      <c r="A7093">
        <v>205886863</v>
      </c>
      <c r="B7093" t="s">
        <v>7158</v>
      </c>
      <c r="C7093" t="s">
        <v>3597</v>
      </c>
      <c r="D7093" t="s">
        <v>3685</v>
      </c>
      <c r="E7093" t="s">
        <v>4866</v>
      </c>
      <c r="F7093" t="s">
        <v>3600</v>
      </c>
      <c r="G7093">
        <v>205886863</v>
      </c>
      <c r="I7093" t="s">
        <v>3601</v>
      </c>
      <c r="J7093" t="s">
        <v>7209</v>
      </c>
      <c r="L7093" t="s">
        <v>7212</v>
      </c>
      <c r="M7093">
        <v>13.5</v>
      </c>
      <c r="N7093">
        <v>20</v>
      </c>
      <c r="O7093">
        <v>10</v>
      </c>
      <c r="S7093" t="b">
        <v>0</v>
      </c>
      <c r="T7093" t="b">
        <v>0</v>
      </c>
      <c r="U7093" t="b">
        <v>0</v>
      </c>
      <c r="V7093">
        <v>35200</v>
      </c>
      <c r="W7093">
        <v>18200</v>
      </c>
      <c r="X7093">
        <v>2.44</v>
      </c>
      <c r="Y7093">
        <v>28800</v>
      </c>
      <c r="Z7093">
        <v>2.27</v>
      </c>
    </row>
    <row r="7094" spans="1:26">
      <c r="A7094">
        <v>205886864</v>
      </c>
      <c r="B7094" t="s">
        <v>7158</v>
      </c>
      <c r="C7094" t="s">
        <v>3597</v>
      </c>
      <c r="D7094" t="s">
        <v>3685</v>
      </c>
      <c r="E7094" t="s">
        <v>4866</v>
      </c>
      <c r="F7094" t="s">
        <v>3600</v>
      </c>
      <c r="G7094">
        <v>205886864</v>
      </c>
      <c r="I7094" t="s">
        <v>3601</v>
      </c>
      <c r="J7094" t="s">
        <v>7209</v>
      </c>
      <c r="L7094" t="s">
        <v>7222</v>
      </c>
      <c r="M7094">
        <v>13.5</v>
      </c>
      <c r="N7094">
        <v>20</v>
      </c>
      <c r="O7094">
        <v>10</v>
      </c>
      <c r="S7094" t="b">
        <v>0</v>
      </c>
      <c r="T7094" t="b">
        <v>0</v>
      </c>
      <c r="U7094" t="b">
        <v>0</v>
      </c>
      <c r="V7094">
        <v>34800</v>
      </c>
      <c r="W7094">
        <v>18200</v>
      </c>
      <c r="X7094">
        <v>2.42</v>
      </c>
      <c r="Y7094">
        <v>28800</v>
      </c>
      <c r="Z7094">
        <v>2.27</v>
      </c>
    </row>
    <row r="7095" spans="1:26">
      <c r="A7095">
        <v>205886865</v>
      </c>
      <c r="B7095" t="s">
        <v>7158</v>
      </c>
      <c r="C7095" t="s">
        <v>3597</v>
      </c>
      <c r="D7095" t="s">
        <v>3685</v>
      </c>
      <c r="E7095" t="s">
        <v>4866</v>
      </c>
      <c r="F7095" t="s">
        <v>3600</v>
      </c>
      <c r="G7095">
        <v>205886865</v>
      </c>
      <c r="I7095" t="s">
        <v>3601</v>
      </c>
      <c r="J7095" t="s">
        <v>7209</v>
      </c>
      <c r="L7095" t="s">
        <v>7210</v>
      </c>
      <c r="M7095">
        <v>13.5</v>
      </c>
      <c r="N7095">
        <v>20</v>
      </c>
      <c r="O7095">
        <v>10</v>
      </c>
      <c r="S7095" t="b">
        <v>0</v>
      </c>
      <c r="T7095" t="b">
        <v>0</v>
      </c>
      <c r="U7095" t="b">
        <v>0</v>
      </c>
      <c r="V7095">
        <v>35000</v>
      </c>
      <c r="W7095">
        <v>18200</v>
      </c>
      <c r="X7095">
        <v>2.44</v>
      </c>
      <c r="Y7095">
        <v>28800</v>
      </c>
      <c r="Z7095">
        <v>2.27</v>
      </c>
    </row>
    <row r="7096" spans="1:26">
      <c r="A7096">
        <v>205886870</v>
      </c>
      <c r="B7096" t="s">
        <v>7158</v>
      </c>
      <c r="C7096" t="s">
        <v>3597</v>
      </c>
      <c r="D7096" t="s">
        <v>3685</v>
      </c>
      <c r="E7096" t="s">
        <v>4866</v>
      </c>
      <c r="F7096" t="s">
        <v>3600</v>
      </c>
      <c r="G7096">
        <v>205886870</v>
      </c>
      <c r="I7096" t="s">
        <v>3601</v>
      </c>
      <c r="J7096" t="s">
        <v>7199</v>
      </c>
      <c r="L7096" t="s">
        <v>7181</v>
      </c>
      <c r="M7096">
        <v>12.5</v>
      </c>
      <c r="N7096">
        <v>20</v>
      </c>
      <c r="O7096">
        <v>10</v>
      </c>
      <c r="S7096" t="b">
        <v>0</v>
      </c>
      <c r="T7096" t="b">
        <v>0</v>
      </c>
      <c r="U7096" t="b">
        <v>0</v>
      </c>
      <c r="V7096">
        <v>45000</v>
      </c>
      <c r="W7096">
        <v>26600</v>
      </c>
      <c r="X7096">
        <v>2.8</v>
      </c>
      <c r="Y7096">
        <v>34000</v>
      </c>
      <c r="Z7096">
        <v>2.4</v>
      </c>
    </row>
    <row r="7097" spans="1:26">
      <c r="A7097">
        <v>205886876</v>
      </c>
      <c r="B7097" t="s">
        <v>7158</v>
      </c>
      <c r="C7097" t="s">
        <v>3597</v>
      </c>
      <c r="D7097" t="s">
        <v>3685</v>
      </c>
      <c r="E7097" t="s">
        <v>4866</v>
      </c>
      <c r="F7097" t="s">
        <v>3600</v>
      </c>
      <c r="G7097">
        <v>205886876</v>
      </c>
      <c r="I7097" t="s">
        <v>3601</v>
      </c>
      <c r="J7097" t="s">
        <v>7199</v>
      </c>
      <c r="L7097" t="s">
        <v>7182</v>
      </c>
      <c r="M7097">
        <v>12</v>
      </c>
      <c r="N7097">
        <v>19.5</v>
      </c>
      <c r="O7097">
        <v>10</v>
      </c>
      <c r="S7097" t="b">
        <v>0</v>
      </c>
      <c r="T7097" t="b">
        <v>0</v>
      </c>
      <c r="U7097" t="b">
        <v>0</v>
      </c>
      <c r="V7097">
        <v>45000</v>
      </c>
      <c r="W7097">
        <v>26600</v>
      </c>
      <c r="X7097">
        <v>2.76</v>
      </c>
      <c r="Y7097">
        <v>34000</v>
      </c>
      <c r="Z7097">
        <v>2.4</v>
      </c>
    </row>
    <row r="7098" spans="1:26">
      <c r="A7098">
        <v>205886881</v>
      </c>
      <c r="B7098" t="s">
        <v>7158</v>
      </c>
      <c r="C7098" t="s">
        <v>3597</v>
      </c>
      <c r="D7098" t="s">
        <v>3685</v>
      </c>
      <c r="E7098" t="s">
        <v>4866</v>
      </c>
      <c r="F7098" t="s">
        <v>3600</v>
      </c>
      <c r="G7098">
        <v>205886881</v>
      </c>
      <c r="I7098" t="s">
        <v>3601</v>
      </c>
      <c r="J7098" t="s">
        <v>7199</v>
      </c>
      <c r="L7098" t="s">
        <v>7180</v>
      </c>
      <c r="M7098">
        <v>12</v>
      </c>
      <c r="N7098">
        <v>20</v>
      </c>
      <c r="O7098">
        <v>10</v>
      </c>
      <c r="S7098" t="b">
        <v>0</v>
      </c>
      <c r="T7098" t="b">
        <v>0</v>
      </c>
      <c r="U7098" t="b">
        <v>0</v>
      </c>
      <c r="V7098">
        <v>45000</v>
      </c>
      <c r="W7098">
        <v>26600</v>
      </c>
      <c r="X7098">
        <v>2.8</v>
      </c>
      <c r="Y7098">
        <v>34000</v>
      </c>
      <c r="Z7098">
        <v>2.4</v>
      </c>
    </row>
    <row r="7099" spans="1:26">
      <c r="A7099">
        <v>205886882</v>
      </c>
      <c r="B7099" t="s">
        <v>7158</v>
      </c>
      <c r="C7099" t="s">
        <v>3597</v>
      </c>
      <c r="D7099" t="s">
        <v>3685</v>
      </c>
      <c r="E7099" t="s">
        <v>4866</v>
      </c>
      <c r="F7099" t="s">
        <v>3600</v>
      </c>
      <c r="G7099">
        <v>205886882</v>
      </c>
      <c r="I7099" t="s">
        <v>3601</v>
      </c>
      <c r="J7099" t="s">
        <v>7199</v>
      </c>
      <c r="L7099" t="s">
        <v>7179</v>
      </c>
      <c r="M7099">
        <v>12.5</v>
      </c>
      <c r="N7099">
        <v>20</v>
      </c>
      <c r="O7099">
        <v>10</v>
      </c>
      <c r="S7099" t="b">
        <v>0</v>
      </c>
      <c r="T7099" t="b">
        <v>0</v>
      </c>
      <c r="U7099" t="b">
        <v>0</v>
      </c>
      <c r="V7099">
        <v>45000</v>
      </c>
      <c r="W7099">
        <v>26600</v>
      </c>
      <c r="X7099">
        <v>2.85</v>
      </c>
      <c r="Y7099">
        <v>34000</v>
      </c>
      <c r="Z7099">
        <v>2.4</v>
      </c>
    </row>
    <row r="7100" spans="1:26">
      <c r="A7100">
        <v>205886886</v>
      </c>
      <c r="B7100" t="s">
        <v>7158</v>
      </c>
      <c r="C7100" t="s">
        <v>3597</v>
      </c>
      <c r="D7100" t="s">
        <v>3685</v>
      </c>
      <c r="E7100" t="s">
        <v>4866</v>
      </c>
      <c r="F7100" t="s">
        <v>3600</v>
      </c>
      <c r="G7100">
        <v>205886886</v>
      </c>
      <c r="I7100" t="s">
        <v>3601</v>
      </c>
      <c r="J7100" t="s">
        <v>7199</v>
      </c>
      <c r="L7100" t="s">
        <v>7208</v>
      </c>
      <c r="M7100">
        <v>11.7</v>
      </c>
      <c r="N7100">
        <v>19</v>
      </c>
      <c r="O7100">
        <v>9.5</v>
      </c>
      <c r="S7100" t="b">
        <v>0</v>
      </c>
      <c r="T7100" t="b">
        <v>0</v>
      </c>
      <c r="U7100" t="b">
        <v>0</v>
      </c>
      <c r="V7100">
        <v>44500</v>
      </c>
      <c r="W7100">
        <v>27000</v>
      </c>
      <c r="X7100">
        <v>2.4</v>
      </c>
      <c r="Y7100">
        <v>34000</v>
      </c>
      <c r="Z7100">
        <v>2.4</v>
      </c>
    </row>
    <row r="7101" spans="1:26">
      <c r="A7101">
        <v>205886889</v>
      </c>
      <c r="B7101" t="s">
        <v>7158</v>
      </c>
      <c r="C7101" t="s">
        <v>3597</v>
      </c>
      <c r="D7101" t="s">
        <v>3685</v>
      </c>
      <c r="E7101" t="s">
        <v>4866</v>
      </c>
      <c r="F7101" t="s">
        <v>3600</v>
      </c>
      <c r="G7101">
        <v>205886889</v>
      </c>
      <c r="I7101" t="s">
        <v>3601</v>
      </c>
      <c r="J7101" t="s">
        <v>7199</v>
      </c>
      <c r="L7101" t="s">
        <v>7204</v>
      </c>
      <c r="M7101">
        <v>12</v>
      </c>
      <c r="N7101">
        <v>19.5</v>
      </c>
      <c r="O7101">
        <v>10</v>
      </c>
      <c r="S7101" t="b">
        <v>0</v>
      </c>
      <c r="T7101" t="b">
        <v>0</v>
      </c>
      <c r="U7101" t="b">
        <v>0</v>
      </c>
      <c r="V7101">
        <v>45000</v>
      </c>
      <c r="W7101">
        <v>26600</v>
      </c>
      <c r="X7101">
        <v>2.76</v>
      </c>
      <c r="Y7101">
        <v>34000</v>
      </c>
      <c r="Z7101">
        <v>2.4</v>
      </c>
    </row>
    <row r="7102" spans="1:26">
      <c r="A7102">
        <v>205886890</v>
      </c>
      <c r="B7102" t="s">
        <v>7158</v>
      </c>
      <c r="C7102" t="s">
        <v>3597</v>
      </c>
      <c r="D7102" t="s">
        <v>3685</v>
      </c>
      <c r="E7102" t="s">
        <v>4866</v>
      </c>
      <c r="F7102" t="s">
        <v>3600</v>
      </c>
      <c r="G7102">
        <v>205886890</v>
      </c>
      <c r="I7102" t="s">
        <v>3601</v>
      </c>
      <c r="J7102" t="s">
        <v>7199</v>
      </c>
      <c r="L7102" t="s">
        <v>7202</v>
      </c>
      <c r="M7102">
        <v>12.5</v>
      </c>
      <c r="N7102">
        <v>20</v>
      </c>
      <c r="O7102">
        <v>10</v>
      </c>
      <c r="S7102" t="b">
        <v>0</v>
      </c>
      <c r="T7102" t="b">
        <v>0</v>
      </c>
      <c r="U7102" t="b">
        <v>0</v>
      </c>
      <c r="V7102">
        <v>45000</v>
      </c>
      <c r="W7102">
        <v>26600</v>
      </c>
      <c r="X7102">
        <v>2.8</v>
      </c>
      <c r="Y7102">
        <v>34000</v>
      </c>
      <c r="Z7102">
        <v>2.4</v>
      </c>
    </row>
    <row r="7103" spans="1:26">
      <c r="A7103">
        <v>205886888</v>
      </c>
      <c r="B7103" t="s">
        <v>7158</v>
      </c>
      <c r="C7103" t="s">
        <v>3597</v>
      </c>
      <c r="D7103" t="s">
        <v>3685</v>
      </c>
      <c r="E7103" t="s">
        <v>4866</v>
      </c>
      <c r="F7103" t="s">
        <v>3600</v>
      </c>
      <c r="G7103">
        <v>205886888</v>
      </c>
      <c r="I7103" t="s">
        <v>3601</v>
      </c>
      <c r="J7103" t="s">
        <v>7199</v>
      </c>
      <c r="L7103" t="s">
        <v>7205</v>
      </c>
      <c r="M7103">
        <v>12.5</v>
      </c>
      <c r="N7103">
        <v>19.5</v>
      </c>
      <c r="O7103">
        <v>10</v>
      </c>
      <c r="S7103" t="b">
        <v>0</v>
      </c>
      <c r="T7103" t="b">
        <v>0</v>
      </c>
      <c r="U7103" t="b">
        <v>0</v>
      </c>
      <c r="V7103">
        <v>45000</v>
      </c>
      <c r="W7103">
        <v>26600</v>
      </c>
      <c r="X7103">
        <v>2.8</v>
      </c>
      <c r="Y7103">
        <v>34000</v>
      </c>
      <c r="Z7103">
        <v>2.4</v>
      </c>
    </row>
    <row r="7104" spans="1:26">
      <c r="A7104">
        <v>205886887</v>
      </c>
      <c r="B7104" t="s">
        <v>7158</v>
      </c>
      <c r="C7104" t="s">
        <v>3597</v>
      </c>
      <c r="D7104" t="s">
        <v>3685</v>
      </c>
      <c r="E7104" t="s">
        <v>4866</v>
      </c>
      <c r="F7104" t="s">
        <v>3600</v>
      </c>
      <c r="G7104">
        <v>205886887</v>
      </c>
      <c r="I7104" t="s">
        <v>3601</v>
      </c>
      <c r="J7104" t="s">
        <v>7199</v>
      </c>
      <c r="L7104" t="s">
        <v>7206</v>
      </c>
      <c r="M7104">
        <v>12</v>
      </c>
      <c r="N7104">
        <v>19.5</v>
      </c>
      <c r="O7104">
        <v>10</v>
      </c>
      <c r="S7104" t="b">
        <v>0</v>
      </c>
      <c r="T7104" t="b">
        <v>0</v>
      </c>
      <c r="U7104" t="b">
        <v>0</v>
      </c>
      <c r="V7104">
        <v>44500</v>
      </c>
      <c r="W7104">
        <v>26600</v>
      </c>
      <c r="X7104">
        <v>2.76</v>
      </c>
      <c r="Y7104">
        <v>34000</v>
      </c>
      <c r="Z7104">
        <v>2.4</v>
      </c>
    </row>
    <row r="7105" spans="1:26">
      <c r="A7105">
        <v>205886891</v>
      </c>
      <c r="B7105" t="s">
        <v>7158</v>
      </c>
      <c r="C7105" t="s">
        <v>3597</v>
      </c>
      <c r="D7105" t="s">
        <v>3685</v>
      </c>
      <c r="E7105" t="s">
        <v>4866</v>
      </c>
      <c r="F7105" t="s">
        <v>3600</v>
      </c>
      <c r="G7105">
        <v>205886891</v>
      </c>
      <c r="I7105" t="s">
        <v>3601</v>
      </c>
      <c r="J7105" t="s">
        <v>7199</v>
      </c>
      <c r="L7105" t="s">
        <v>7207</v>
      </c>
      <c r="M7105">
        <v>12</v>
      </c>
      <c r="N7105">
        <v>20</v>
      </c>
      <c r="O7105">
        <v>10</v>
      </c>
      <c r="S7105" t="b">
        <v>0</v>
      </c>
      <c r="T7105" t="b">
        <v>0</v>
      </c>
      <c r="U7105" t="b">
        <v>0</v>
      </c>
      <c r="V7105">
        <v>45000</v>
      </c>
      <c r="W7105">
        <v>26600</v>
      </c>
      <c r="X7105">
        <v>2.8</v>
      </c>
      <c r="Y7105">
        <v>34000</v>
      </c>
      <c r="Z7105">
        <v>2.4</v>
      </c>
    </row>
    <row r="7106" spans="1:26">
      <c r="A7106">
        <v>205886892</v>
      </c>
      <c r="B7106" t="s">
        <v>7158</v>
      </c>
      <c r="C7106" t="s">
        <v>3597</v>
      </c>
      <c r="D7106" t="s">
        <v>3685</v>
      </c>
      <c r="E7106" t="s">
        <v>4866</v>
      </c>
      <c r="F7106" t="s">
        <v>3600</v>
      </c>
      <c r="G7106">
        <v>205886892</v>
      </c>
      <c r="I7106" t="s">
        <v>3601</v>
      </c>
      <c r="J7106" t="s">
        <v>7199</v>
      </c>
      <c r="L7106" t="s">
        <v>7203</v>
      </c>
      <c r="M7106">
        <v>12.5</v>
      </c>
      <c r="N7106">
        <v>20</v>
      </c>
      <c r="O7106">
        <v>10</v>
      </c>
      <c r="S7106" t="b">
        <v>0</v>
      </c>
      <c r="T7106" t="b">
        <v>0</v>
      </c>
      <c r="U7106" t="b">
        <v>0</v>
      </c>
      <c r="V7106">
        <v>45000</v>
      </c>
      <c r="W7106">
        <v>26600</v>
      </c>
      <c r="X7106">
        <v>2.85</v>
      </c>
      <c r="Y7106">
        <v>34000</v>
      </c>
      <c r="Z7106">
        <v>2.4</v>
      </c>
    </row>
    <row r="7107" spans="1:26">
      <c r="A7107">
        <v>205886896</v>
      </c>
      <c r="B7107" t="s">
        <v>7158</v>
      </c>
      <c r="C7107" t="s">
        <v>3597</v>
      </c>
      <c r="D7107" t="s">
        <v>3685</v>
      </c>
      <c r="E7107" t="s">
        <v>4866</v>
      </c>
      <c r="F7107" t="s">
        <v>3600</v>
      </c>
      <c r="G7107">
        <v>205886896</v>
      </c>
      <c r="I7107" t="s">
        <v>3601</v>
      </c>
      <c r="J7107" t="s">
        <v>7199</v>
      </c>
      <c r="L7107" t="s">
        <v>7184</v>
      </c>
      <c r="M7107">
        <v>12.5</v>
      </c>
      <c r="N7107">
        <v>20</v>
      </c>
      <c r="O7107">
        <v>10</v>
      </c>
      <c r="S7107" t="b">
        <v>0</v>
      </c>
      <c r="T7107" t="b">
        <v>0</v>
      </c>
      <c r="U7107" t="b">
        <v>0</v>
      </c>
      <c r="V7107">
        <v>46500</v>
      </c>
      <c r="W7107">
        <v>26800</v>
      </c>
      <c r="X7107">
        <v>2.81</v>
      </c>
      <c r="Y7107">
        <v>34000</v>
      </c>
      <c r="Z7107">
        <v>2.4</v>
      </c>
    </row>
    <row r="7108" spans="1:26">
      <c r="A7108">
        <v>205886900</v>
      </c>
      <c r="B7108" t="s">
        <v>7158</v>
      </c>
      <c r="C7108" t="s">
        <v>3597</v>
      </c>
      <c r="D7108" t="s">
        <v>3685</v>
      </c>
      <c r="E7108" t="s">
        <v>4866</v>
      </c>
      <c r="F7108" t="s">
        <v>3600</v>
      </c>
      <c r="G7108">
        <v>205886900</v>
      </c>
      <c r="I7108" t="s">
        <v>3601</v>
      </c>
      <c r="J7108" t="s">
        <v>7199</v>
      </c>
      <c r="L7108" t="s">
        <v>7177</v>
      </c>
      <c r="M7108">
        <v>12.5</v>
      </c>
      <c r="N7108">
        <v>20</v>
      </c>
      <c r="O7108">
        <v>10</v>
      </c>
      <c r="S7108" t="b">
        <v>0</v>
      </c>
      <c r="T7108" t="b">
        <v>0</v>
      </c>
      <c r="U7108" t="b">
        <v>0</v>
      </c>
      <c r="V7108">
        <v>45000</v>
      </c>
      <c r="W7108">
        <v>26600</v>
      </c>
      <c r="X7108">
        <v>2.8</v>
      </c>
      <c r="Y7108">
        <v>34000</v>
      </c>
      <c r="Z7108">
        <v>2.4</v>
      </c>
    </row>
    <row r="7109" spans="1:26">
      <c r="A7109">
        <v>205965999</v>
      </c>
      <c r="B7109" t="s">
        <v>7158</v>
      </c>
      <c r="C7109" t="s">
        <v>3597</v>
      </c>
      <c r="D7109" t="s">
        <v>3685</v>
      </c>
      <c r="E7109" t="s">
        <v>7231</v>
      </c>
      <c r="F7109" t="s">
        <v>3600</v>
      </c>
      <c r="G7109">
        <v>205965999</v>
      </c>
      <c r="I7109" t="s">
        <v>3601</v>
      </c>
      <c r="J7109" t="s">
        <v>7223</v>
      </c>
      <c r="L7109" t="s">
        <v>7170</v>
      </c>
      <c r="M7109">
        <v>13</v>
      </c>
      <c r="N7109">
        <v>21</v>
      </c>
      <c r="O7109">
        <v>10</v>
      </c>
      <c r="S7109" t="b">
        <v>0</v>
      </c>
      <c r="T7109" t="b">
        <v>0</v>
      </c>
      <c r="U7109" t="b">
        <v>0</v>
      </c>
      <c r="V7109">
        <v>23400</v>
      </c>
      <c r="W7109">
        <v>13000</v>
      </c>
      <c r="X7109">
        <v>2.57</v>
      </c>
      <c r="Y7109">
        <v>15200</v>
      </c>
      <c r="Z7109">
        <v>2.4500000000000002</v>
      </c>
    </row>
    <row r="7110" spans="1:26">
      <c r="A7110">
        <v>205886901</v>
      </c>
      <c r="B7110" t="s">
        <v>7158</v>
      </c>
      <c r="C7110" t="s">
        <v>3597</v>
      </c>
      <c r="D7110" t="s">
        <v>3685</v>
      </c>
      <c r="E7110" t="s">
        <v>4866</v>
      </c>
      <c r="F7110" t="s">
        <v>3600</v>
      </c>
      <c r="G7110">
        <v>205886901</v>
      </c>
      <c r="I7110" t="s">
        <v>3601</v>
      </c>
      <c r="J7110" t="s">
        <v>7199</v>
      </c>
      <c r="L7110" t="s">
        <v>7201</v>
      </c>
      <c r="M7110">
        <v>12.5</v>
      </c>
      <c r="N7110">
        <v>20</v>
      </c>
      <c r="O7110">
        <v>10</v>
      </c>
      <c r="S7110" t="b">
        <v>0</v>
      </c>
      <c r="T7110" t="b">
        <v>0</v>
      </c>
      <c r="U7110" t="b">
        <v>0</v>
      </c>
      <c r="V7110">
        <v>46500</v>
      </c>
      <c r="W7110">
        <v>26800</v>
      </c>
      <c r="X7110">
        <v>2.81</v>
      </c>
      <c r="Y7110">
        <v>34000</v>
      </c>
      <c r="Z7110">
        <v>2.4</v>
      </c>
    </row>
    <row r="7111" spans="1:26">
      <c r="A7111">
        <v>205886902</v>
      </c>
      <c r="B7111" t="s">
        <v>7158</v>
      </c>
      <c r="C7111" t="s">
        <v>3597</v>
      </c>
      <c r="D7111" t="s">
        <v>3685</v>
      </c>
      <c r="E7111" t="s">
        <v>4866</v>
      </c>
      <c r="F7111" t="s">
        <v>3600</v>
      </c>
      <c r="G7111">
        <v>205886902</v>
      </c>
      <c r="I7111" t="s">
        <v>3601</v>
      </c>
      <c r="J7111" t="s">
        <v>7199</v>
      </c>
      <c r="L7111" t="s">
        <v>7200</v>
      </c>
      <c r="M7111">
        <v>13</v>
      </c>
      <c r="N7111">
        <v>20</v>
      </c>
      <c r="O7111">
        <v>10</v>
      </c>
      <c r="S7111" t="b">
        <v>0</v>
      </c>
      <c r="T7111" t="b">
        <v>0</v>
      </c>
      <c r="U7111" t="b">
        <v>0</v>
      </c>
      <c r="V7111">
        <v>46500</v>
      </c>
      <c r="W7111">
        <v>26600</v>
      </c>
      <c r="X7111">
        <v>2.85</v>
      </c>
      <c r="Y7111">
        <v>34000</v>
      </c>
      <c r="Z7111">
        <v>2.4</v>
      </c>
    </row>
    <row r="7112" spans="1:26">
      <c r="A7112">
        <v>205966000</v>
      </c>
      <c r="B7112" t="s">
        <v>7158</v>
      </c>
      <c r="C7112" t="s">
        <v>3597</v>
      </c>
      <c r="D7112" t="s">
        <v>3685</v>
      </c>
      <c r="E7112" t="s">
        <v>7231</v>
      </c>
      <c r="F7112" t="s">
        <v>3600</v>
      </c>
      <c r="G7112">
        <v>205966000</v>
      </c>
      <c r="I7112" t="s">
        <v>3601</v>
      </c>
      <c r="J7112" t="s">
        <v>7209</v>
      </c>
      <c r="L7112" t="s">
        <v>7172</v>
      </c>
      <c r="M7112">
        <v>14</v>
      </c>
      <c r="N7112">
        <v>21</v>
      </c>
      <c r="O7112">
        <v>10</v>
      </c>
      <c r="S7112" t="b">
        <v>0</v>
      </c>
      <c r="T7112" t="b">
        <v>0</v>
      </c>
      <c r="U7112" t="b">
        <v>0</v>
      </c>
      <c r="V7112">
        <v>35400</v>
      </c>
      <c r="W7112">
        <v>18200</v>
      </c>
      <c r="X7112">
        <v>2.46</v>
      </c>
      <c r="Y7112">
        <v>28800</v>
      </c>
      <c r="Z7112">
        <v>2.27</v>
      </c>
    </row>
    <row r="7113" spans="1:26">
      <c r="A7113">
        <v>205966001</v>
      </c>
      <c r="B7113" t="s">
        <v>7158</v>
      </c>
      <c r="C7113" t="s">
        <v>3597</v>
      </c>
      <c r="D7113" t="s">
        <v>3685</v>
      </c>
      <c r="E7113" t="s">
        <v>7231</v>
      </c>
      <c r="F7113" t="s">
        <v>3600</v>
      </c>
      <c r="G7113">
        <v>205966001</v>
      </c>
      <c r="I7113" t="s">
        <v>3601</v>
      </c>
      <c r="J7113" t="s">
        <v>7199</v>
      </c>
      <c r="L7113" t="s">
        <v>5553</v>
      </c>
      <c r="M7113">
        <v>13</v>
      </c>
      <c r="N7113">
        <v>20</v>
      </c>
      <c r="O7113">
        <v>10</v>
      </c>
      <c r="S7113" t="b">
        <v>0</v>
      </c>
      <c r="T7113" t="b">
        <v>0</v>
      </c>
      <c r="U7113" t="b">
        <v>0</v>
      </c>
      <c r="V7113">
        <v>46500</v>
      </c>
      <c r="W7113">
        <v>26600</v>
      </c>
      <c r="X7113">
        <v>2.85</v>
      </c>
      <c r="Y7113">
        <v>34000</v>
      </c>
      <c r="Z7113">
        <v>2.4</v>
      </c>
    </row>
    <row r="7114" spans="1:26">
      <c r="A7114">
        <v>205966004</v>
      </c>
      <c r="B7114" t="s">
        <v>7158</v>
      </c>
      <c r="C7114" t="s">
        <v>3597</v>
      </c>
      <c r="D7114" t="s">
        <v>3685</v>
      </c>
      <c r="E7114" t="s">
        <v>7231</v>
      </c>
      <c r="F7114" t="s">
        <v>3600</v>
      </c>
      <c r="G7114">
        <v>205966004</v>
      </c>
      <c r="I7114" t="s">
        <v>3601</v>
      </c>
      <c r="J7114" t="s">
        <v>7223</v>
      </c>
      <c r="L7114" t="s">
        <v>7192</v>
      </c>
      <c r="M7114">
        <v>13</v>
      </c>
      <c r="N7114">
        <v>21</v>
      </c>
      <c r="O7114">
        <v>10</v>
      </c>
      <c r="S7114" t="b">
        <v>0</v>
      </c>
      <c r="T7114" t="b">
        <v>0</v>
      </c>
      <c r="U7114" t="b">
        <v>0</v>
      </c>
      <c r="V7114">
        <v>23800</v>
      </c>
      <c r="W7114">
        <v>13000</v>
      </c>
      <c r="X7114">
        <v>2.61</v>
      </c>
      <c r="Y7114">
        <v>15200</v>
      </c>
      <c r="Z7114">
        <v>2.4500000000000002</v>
      </c>
    </row>
    <row r="7115" spans="1:26">
      <c r="A7115">
        <v>205966010</v>
      </c>
      <c r="B7115" t="s">
        <v>7158</v>
      </c>
      <c r="C7115" t="s">
        <v>3597</v>
      </c>
      <c r="D7115" t="s">
        <v>3685</v>
      </c>
      <c r="E7115" t="s">
        <v>7231</v>
      </c>
      <c r="F7115" t="s">
        <v>3600</v>
      </c>
      <c r="G7115">
        <v>205966010</v>
      </c>
      <c r="I7115" t="s">
        <v>3601</v>
      </c>
      <c r="J7115" t="s">
        <v>7223</v>
      </c>
      <c r="L7115" t="s">
        <v>7196</v>
      </c>
      <c r="M7115">
        <v>13</v>
      </c>
      <c r="N7115">
        <v>20</v>
      </c>
      <c r="O7115">
        <v>10</v>
      </c>
      <c r="S7115" t="b">
        <v>0</v>
      </c>
      <c r="T7115" t="b">
        <v>0</v>
      </c>
      <c r="U7115" t="b">
        <v>0</v>
      </c>
      <c r="V7115">
        <v>23200</v>
      </c>
      <c r="W7115">
        <v>13000</v>
      </c>
      <c r="X7115">
        <v>2.57</v>
      </c>
      <c r="Y7115">
        <v>15200</v>
      </c>
      <c r="Z7115">
        <v>2.4500000000000002</v>
      </c>
    </row>
    <row r="7116" spans="1:26">
      <c r="A7116">
        <v>205966019</v>
      </c>
      <c r="B7116" t="s">
        <v>7158</v>
      </c>
      <c r="C7116" t="s">
        <v>3597</v>
      </c>
      <c r="D7116" t="s">
        <v>3685</v>
      </c>
      <c r="E7116" t="s">
        <v>7231</v>
      </c>
      <c r="F7116" t="s">
        <v>3600</v>
      </c>
      <c r="G7116">
        <v>205966019</v>
      </c>
      <c r="I7116" t="s">
        <v>3601</v>
      </c>
      <c r="J7116" t="s">
        <v>7223</v>
      </c>
      <c r="L7116" t="s">
        <v>7193</v>
      </c>
      <c r="M7116">
        <v>13</v>
      </c>
      <c r="N7116">
        <v>21</v>
      </c>
      <c r="O7116">
        <v>10</v>
      </c>
      <c r="S7116" t="b">
        <v>0</v>
      </c>
      <c r="T7116" t="b">
        <v>0</v>
      </c>
      <c r="U7116" t="b">
        <v>0</v>
      </c>
      <c r="V7116">
        <v>23800</v>
      </c>
      <c r="W7116">
        <v>13000</v>
      </c>
      <c r="X7116">
        <v>2.63</v>
      </c>
      <c r="Y7116">
        <v>15200</v>
      </c>
      <c r="Z7116">
        <v>2.4500000000000002</v>
      </c>
    </row>
    <row r="7117" spans="1:26">
      <c r="A7117">
        <v>205966024</v>
      </c>
      <c r="B7117" t="s">
        <v>7158</v>
      </c>
      <c r="C7117" t="s">
        <v>3597</v>
      </c>
      <c r="D7117" t="s">
        <v>3685</v>
      </c>
      <c r="E7117" t="s">
        <v>7231</v>
      </c>
      <c r="F7117" t="s">
        <v>3600</v>
      </c>
      <c r="G7117">
        <v>205966024</v>
      </c>
      <c r="I7117" t="s">
        <v>3601</v>
      </c>
      <c r="J7117" t="s">
        <v>7223</v>
      </c>
      <c r="L7117" t="s">
        <v>7195</v>
      </c>
      <c r="M7117">
        <v>13</v>
      </c>
      <c r="N7117">
        <v>21</v>
      </c>
      <c r="O7117">
        <v>10</v>
      </c>
      <c r="S7117" t="b">
        <v>0</v>
      </c>
      <c r="T7117" t="b">
        <v>0</v>
      </c>
      <c r="U7117" t="b">
        <v>0</v>
      </c>
      <c r="V7117">
        <v>23400</v>
      </c>
      <c r="W7117">
        <v>13000</v>
      </c>
      <c r="X7117">
        <v>2.61</v>
      </c>
      <c r="Y7117">
        <v>15200</v>
      </c>
      <c r="Z7117">
        <v>2.4500000000000002</v>
      </c>
    </row>
    <row r="7118" spans="1:26">
      <c r="A7118">
        <v>205966027</v>
      </c>
      <c r="B7118" t="s">
        <v>7158</v>
      </c>
      <c r="C7118" t="s">
        <v>3597</v>
      </c>
      <c r="D7118" t="s">
        <v>3685</v>
      </c>
      <c r="E7118" t="s">
        <v>7231</v>
      </c>
      <c r="F7118" t="s">
        <v>3600</v>
      </c>
      <c r="G7118">
        <v>205966027</v>
      </c>
      <c r="I7118" t="s">
        <v>3601</v>
      </c>
      <c r="J7118" t="s">
        <v>7223</v>
      </c>
      <c r="L7118" t="s">
        <v>7174</v>
      </c>
      <c r="M7118">
        <v>13</v>
      </c>
      <c r="N7118">
        <v>21</v>
      </c>
      <c r="O7118">
        <v>10</v>
      </c>
      <c r="S7118" t="b">
        <v>0</v>
      </c>
      <c r="T7118" t="b">
        <v>0</v>
      </c>
      <c r="U7118" t="b">
        <v>0</v>
      </c>
      <c r="V7118">
        <v>23400</v>
      </c>
      <c r="W7118">
        <v>13000</v>
      </c>
      <c r="X7118">
        <v>2.61</v>
      </c>
      <c r="Y7118">
        <v>15200</v>
      </c>
      <c r="Z7118">
        <v>2.4500000000000002</v>
      </c>
    </row>
    <row r="7119" spans="1:26">
      <c r="A7119">
        <v>205966034</v>
      </c>
      <c r="B7119" t="s">
        <v>7158</v>
      </c>
      <c r="C7119" t="s">
        <v>3597</v>
      </c>
      <c r="D7119" t="s">
        <v>3685</v>
      </c>
      <c r="E7119" t="s">
        <v>7231</v>
      </c>
      <c r="F7119" t="s">
        <v>3600</v>
      </c>
      <c r="G7119">
        <v>205966034</v>
      </c>
      <c r="I7119" t="s">
        <v>3601</v>
      </c>
      <c r="J7119" t="s">
        <v>7223</v>
      </c>
      <c r="L7119" t="s">
        <v>7214</v>
      </c>
      <c r="M7119">
        <v>13</v>
      </c>
      <c r="N7119">
        <v>21</v>
      </c>
      <c r="O7119">
        <v>10</v>
      </c>
      <c r="S7119" t="b">
        <v>0</v>
      </c>
      <c r="T7119" t="b">
        <v>0</v>
      </c>
      <c r="U7119" t="b">
        <v>0</v>
      </c>
      <c r="V7119">
        <v>23800</v>
      </c>
      <c r="W7119">
        <v>13000</v>
      </c>
      <c r="X7119">
        <v>2.63</v>
      </c>
      <c r="Y7119">
        <v>15200</v>
      </c>
      <c r="Z7119">
        <v>2.4500000000000002</v>
      </c>
    </row>
    <row r="7120" spans="1:26">
      <c r="A7120">
        <v>205966030</v>
      </c>
      <c r="B7120" t="s">
        <v>7158</v>
      </c>
      <c r="C7120" t="s">
        <v>3597</v>
      </c>
      <c r="D7120" t="s">
        <v>3685</v>
      </c>
      <c r="E7120" t="s">
        <v>7231</v>
      </c>
      <c r="F7120" t="s">
        <v>3600</v>
      </c>
      <c r="G7120">
        <v>205966030</v>
      </c>
      <c r="I7120" t="s">
        <v>3601</v>
      </c>
      <c r="J7120" t="s">
        <v>7223</v>
      </c>
      <c r="L7120" t="s">
        <v>7225</v>
      </c>
      <c r="M7120">
        <v>13</v>
      </c>
      <c r="N7120">
        <v>21</v>
      </c>
      <c r="O7120">
        <v>10</v>
      </c>
      <c r="S7120" t="b">
        <v>0</v>
      </c>
      <c r="T7120" t="b">
        <v>0</v>
      </c>
      <c r="U7120" t="b">
        <v>0</v>
      </c>
      <c r="V7120">
        <v>23000</v>
      </c>
      <c r="W7120">
        <v>13600</v>
      </c>
      <c r="X7120">
        <v>2.61</v>
      </c>
      <c r="Y7120">
        <v>15200</v>
      </c>
      <c r="Z7120">
        <v>2.4500000000000002</v>
      </c>
    </row>
    <row r="7121" spans="1:26">
      <c r="A7121">
        <v>205966032</v>
      </c>
      <c r="B7121" t="s">
        <v>7158</v>
      </c>
      <c r="C7121" t="s">
        <v>3597</v>
      </c>
      <c r="D7121" t="s">
        <v>3685</v>
      </c>
      <c r="E7121" t="s">
        <v>7231</v>
      </c>
      <c r="F7121" t="s">
        <v>3600</v>
      </c>
      <c r="G7121">
        <v>205966032</v>
      </c>
      <c r="I7121" t="s">
        <v>3601</v>
      </c>
      <c r="J7121" t="s">
        <v>7223</v>
      </c>
      <c r="L7121" t="s">
        <v>7226</v>
      </c>
      <c r="M7121">
        <v>13</v>
      </c>
      <c r="N7121">
        <v>20</v>
      </c>
      <c r="O7121">
        <v>10</v>
      </c>
      <c r="S7121" t="b">
        <v>0</v>
      </c>
      <c r="T7121" t="b">
        <v>0</v>
      </c>
      <c r="U7121" t="b">
        <v>0</v>
      </c>
      <c r="V7121">
        <v>23200</v>
      </c>
      <c r="W7121">
        <v>13000</v>
      </c>
      <c r="X7121">
        <v>2.57</v>
      </c>
      <c r="Y7121">
        <v>15200</v>
      </c>
      <c r="Z7121">
        <v>2.4500000000000002</v>
      </c>
    </row>
    <row r="7122" spans="1:26">
      <c r="A7122">
        <v>205966031</v>
      </c>
      <c r="B7122" t="s">
        <v>7158</v>
      </c>
      <c r="C7122" t="s">
        <v>3597</v>
      </c>
      <c r="D7122" t="s">
        <v>3685</v>
      </c>
      <c r="E7122" t="s">
        <v>7231</v>
      </c>
      <c r="F7122" t="s">
        <v>3600</v>
      </c>
      <c r="G7122">
        <v>205966031</v>
      </c>
      <c r="I7122" t="s">
        <v>3601</v>
      </c>
      <c r="J7122" t="s">
        <v>7223</v>
      </c>
      <c r="L7122" t="s">
        <v>7219</v>
      </c>
      <c r="M7122">
        <v>13</v>
      </c>
      <c r="N7122">
        <v>21</v>
      </c>
      <c r="O7122">
        <v>10</v>
      </c>
      <c r="S7122" t="b">
        <v>0</v>
      </c>
      <c r="T7122" t="b">
        <v>0</v>
      </c>
      <c r="U7122" t="b">
        <v>0</v>
      </c>
      <c r="V7122">
        <v>23800</v>
      </c>
      <c r="W7122">
        <v>13000</v>
      </c>
      <c r="X7122">
        <v>2.61</v>
      </c>
      <c r="Y7122">
        <v>15200</v>
      </c>
      <c r="Z7122">
        <v>2.4500000000000002</v>
      </c>
    </row>
    <row r="7123" spans="1:26">
      <c r="A7123">
        <v>205966033</v>
      </c>
      <c r="B7123" t="s">
        <v>7158</v>
      </c>
      <c r="C7123" t="s">
        <v>3597</v>
      </c>
      <c r="D7123" t="s">
        <v>3685</v>
      </c>
      <c r="E7123" t="s">
        <v>7231</v>
      </c>
      <c r="F7123" t="s">
        <v>3600</v>
      </c>
      <c r="G7123">
        <v>205966033</v>
      </c>
      <c r="I7123" t="s">
        <v>3601</v>
      </c>
      <c r="J7123" t="s">
        <v>7223</v>
      </c>
      <c r="L7123" t="s">
        <v>7218</v>
      </c>
      <c r="M7123">
        <v>13</v>
      </c>
      <c r="N7123">
        <v>21</v>
      </c>
      <c r="O7123">
        <v>10</v>
      </c>
      <c r="S7123" t="b">
        <v>0</v>
      </c>
      <c r="T7123" t="b">
        <v>0</v>
      </c>
      <c r="U7123" t="b">
        <v>0</v>
      </c>
      <c r="V7123">
        <v>23400</v>
      </c>
      <c r="W7123">
        <v>13000</v>
      </c>
      <c r="X7123">
        <v>2.57</v>
      </c>
      <c r="Y7123">
        <v>15200</v>
      </c>
      <c r="Z7123">
        <v>2.4500000000000002</v>
      </c>
    </row>
    <row r="7124" spans="1:26">
      <c r="A7124">
        <v>205966040</v>
      </c>
      <c r="B7124" t="s">
        <v>7158</v>
      </c>
      <c r="C7124" t="s">
        <v>3597</v>
      </c>
      <c r="D7124" t="s">
        <v>3685</v>
      </c>
      <c r="E7124" t="s">
        <v>7231</v>
      </c>
      <c r="F7124" t="s">
        <v>3600</v>
      </c>
      <c r="G7124">
        <v>205966040</v>
      </c>
      <c r="I7124" t="s">
        <v>3601</v>
      </c>
      <c r="J7124" t="s">
        <v>7209</v>
      </c>
      <c r="L7124" t="s">
        <v>7189</v>
      </c>
      <c r="M7124">
        <v>13.5</v>
      </c>
      <c r="N7124">
        <v>20</v>
      </c>
      <c r="O7124">
        <v>10</v>
      </c>
      <c r="S7124" t="b">
        <v>0</v>
      </c>
      <c r="T7124" t="b">
        <v>0</v>
      </c>
      <c r="U7124" t="b">
        <v>0</v>
      </c>
      <c r="V7124">
        <v>34800</v>
      </c>
      <c r="W7124">
        <v>18200</v>
      </c>
      <c r="X7124">
        <v>2.44</v>
      </c>
      <c r="Y7124">
        <v>28800</v>
      </c>
      <c r="Z7124">
        <v>2.27</v>
      </c>
    </row>
    <row r="7125" spans="1:26">
      <c r="A7125">
        <v>205966036</v>
      </c>
      <c r="B7125" t="s">
        <v>7158</v>
      </c>
      <c r="C7125" t="s">
        <v>3597</v>
      </c>
      <c r="D7125" t="s">
        <v>3685</v>
      </c>
      <c r="E7125" t="s">
        <v>7231</v>
      </c>
      <c r="F7125" t="s">
        <v>3600</v>
      </c>
      <c r="G7125">
        <v>205966036</v>
      </c>
      <c r="I7125" t="s">
        <v>3601</v>
      </c>
      <c r="J7125" t="s">
        <v>7223</v>
      </c>
      <c r="L7125" t="s">
        <v>7213</v>
      </c>
      <c r="M7125">
        <v>13</v>
      </c>
      <c r="N7125">
        <v>21</v>
      </c>
      <c r="O7125">
        <v>10</v>
      </c>
      <c r="S7125" t="b">
        <v>0</v>
      </c>
      <c r="T7125" t="b">
        <v>0</v>
      </c>
      <c r="U7125" t="b">
        <v>0</v>
      </c>
      <c r="V7125">
        <v>23400</v>
      </c>
      <c r="W7125">
        <v>13000</v>
      </c>
      <c r="X7125">
        <v>2.61</v>
      </c>
      <c r="Y7125">
        <v>15200</v>
      </c>
      <c r="Z7125">
        <v>2.4500000000000002</v>
      </c>
    </row>
    <row r="7126" spans="1:26">
      <c r="A7126">
        <v>205966039</v>
      </c>
      <c r="B7126" t="s">
        <v>7158</v>
      </c>
      <c r="C7126" t="s">
        <v>3597</v>
      </c>
      <c r="D7126" t="s">
        <v>3685</v>
      </c>
      <c r="E7126" t="s">
        <v>7231</v>
      </c>
      <c r="F7126" t="s">
        <v>3600</v>
      </c>
      <c r="G7126">
        <v>205966039</v>
      </c>
      <c r="I7126" t="s">
        <v>3601</v>
      </c>
      <c r="J7126" t="s">
        <v>7209</v>
      </c>
      <c r="L7126" t="s">
        <v>7192</v>
      </c>
      <c r="M7126">
        <v>13.5</v>
      </c>
      <c r="N7126">
        <v>20</v>
      </c>
      <c r="O7126">
        <v>10</v>
      </c>
      <c r="S7126" t="b">
        <v>0</v>
      </c>
      <c r="T7126" t="b">
        <v>0</v>
      </c>
      <c r="U7126" t="b">
        <v>0</v>
      </c>
      <c r="V7126">
        <v>34800</v>
      </c>
      <c r="W7126">
        <v>18000</v>
      </c>
      <c r="X7126">
        <v>2.42</v>
      </c>
      <c r="Y7126">
        <v>28800</v>
      </c>
      <c r="Z7126">
        <v>2.27</v>
      </c>
    </row>
    <row r="7127" spans="1:26">
      <c r="A7127">
        <v>205966035</v>
      </c>
      <c r="B7127" t="s">
        <v>7158</v>
      </c>
      <c r="C7127" t="s">
        <v>3597</v>
      </c>
      <c r="D7127" t="s">
        <v>3685</v>
      </c>
      <c r="E7127" t="s">
        <v>7231</v>
      </c>
      <c r="F7127" t="s">
        <v>3600</v>
      </c>
      <c r="G7127">
        <v>205966035</v>
      </c>
      <c r="I7127" t="s">
        <v>3601</v>
      </c>
      <c r="J7127" t="s">
        <v>7223</v>
      </c>
      <c r="L7127" t="s">
        <v>7224</v>
      </c>
      <c r="M7127">
        <v>13</v>
      </c>
      <c r="N7127">
        <v>21</v>
      </c>
      <c r="O7127">
        <v>10</v>
      </c>
      <c r="S7127" t="b">
        <v>0</v>
      </c>
      <c r="T7127" t="b">
        <v>0</v>
      </c>
      <c r="U7127" t="b">
        <v>0</v>
      </c>
      <c r="V7127">
        <v>23400</v>
      </c>
      <c r="W7127">
        <v>13000</v>
      </c>
      <c r="X7127">
        <v>2.61</v>
      </c>
      <c r="Y7127">
        <v>15200</v>
      </c>
      <c r="Z7127">
        <v>2.4500000000000002</v>
      </c>
    </row>
    <row r="7128" spans="1:26">
      <c r="A7128">
        <v>205966052</v>
      </c>
      <c r="B7128" t="s">
        <v>7158</v>
      </c>
      <c r="C7128" t="s">
        <v>3597</v>
      </c>
      <c r="D7128" t="s">
        <v>3685</v>
      </c>
      <c r="E7128" t="s">
        <v>7231</v>
      </c>
      <c r="F7128" t="s">
        <v>3600</v>
      </c>
      <c r="G7128">
        <v>205966052</v>
      </c>
      <c r="I7128" t="s">
        <v>3601</v>
      </c>
      <c r="J7128" t="s">
        <v>7209</v>
      </c>
      <c r="L7128" t="s">
        <v>7170</v>
      </c>
      <c r="M7128">
        <v>13</v>
      </c>
      <c r="N7128">
        <v>20</v>
      </c>
      <c r="O7128">
        <v>10</v>
      </c>
      <c r="S7128" t="b">
        <v>0</v>
      </c>
      <c r="T7128" t="b">
        <v>0</v>
      </c>
      <c r="U7128" t="b">
        <v>0</v>
      </c>
      <c r="V7128">
        <v>34600</v>
      </c>
      <c r="W7128">
        <v>18000</v>
      </c>
      <c r="X7128">
        <v>2.4</v>
      </c>
      <c r="Y7128">
        <v>28800</v>
      </c>
      <c r="Z7128">
        <v>2.27</v>
      </c>
    </row>
    <row r="7129" spans="1:26">
      <c r="A7129">
        <v>205966053</v>
      </c>
      <c r="B7129" t="s">
        <v>7158</v>
      </c>
      <c r="C7129" t="s">
        <v>3597</v>
      </c>
      <c r="D7129" t="s">
        <v>3685</v>
      </c>
      <c r="E7129" t="s">
        <v>7231</v>
      </c>
      <c r="F7129" t="s">
        <v>3600</v>
      </c>
      <c r="G7129">
        <v>205966053</v>
      </c>
      <c r="I7129" t="s">
        <v>3601</v>
      </c>
      <c r="J7129" t="s">
        <v>7209</v>
      </c>
      <c r="L7129" t="s">
        <v>7187</v>
      </c>
      <c r="M7129">
        <v>13.5</v>
      </c>
      <c r="N7129">
        <v>20</v>
      </c>
      <c r="O7129">
        <v>10</v>
      </c>
      <c r="S7129" t="b">
        <v>0</v>
      </c>
      <c r="T7129" t="b">
        <v>0</v>
      </c>
      <c r="U7129" t="b">
        <v>0</v>
      </c>
      <c r="V7129">
        <v>34600</v>
      </c>
      <c r="W7129">
        <v>18000</v>
      </c>
      <c r="X7129">
        <v>2.42</v>
      </c>
      <c r="Y7129">
        <v>28800</v>
      </c>
      <c r="Z7129">
        <v>2.27</v>
      </c>
    </row>
    <row r="7130" spans="1:26">
      <c r="A7130">
        <v>205966061</v>
      </c>
      <c r="B7130" t="s">
        <v>7158</v>
      </c>
      <c r="C7130" t="s">
        <v>3597</v>
      </c>
      <c r="D7130" t="s">
        <v>3685</v>
      </c>
      <c r="E7130" t="s">
        <v>7231</v>
      </c>
      <c r="F7130" t="s">
        <v>3600</v>
      </c>
      <c r="G7130">
        <v>205966061</v>
      </c>
      <c r="I7130" t="s">
        <v>3601</v>
      </c>
      <c r="J7130" t="s">
        <v>7209</v>
      </c>
      <c r="L7130" t="s">
        <v>7193</v>
      </c>
      <c r="M7130">
        <v>13.5</v>
      </c>
      <c r="N7130">
        <v>20</v>
      </c>
      <c r="O7130">
        <v>10</v>
      </c>
      <c r="S7130" t="b">
        <v>0</v>
      </c>
      <c r="T7130" t="b">
        <v>0</v>
      </c>
      <c r="U7130" t="b">
        <v>0</v>
      </c>
      <c r="V7130">
        <v>35200</v>
      </c>
      <c r="W7130">
        <v>18200</v>
      </c>
      <c r="X7130">
        <v>2.42</v>
      </c>
      <c r="Y7130">
        <v>28800</v>
      </c>
      <c r="Z7130">
        <v>2.27</v>
      </c>
    </row>
    <row r="7131" spans="1:26">
      <c r="A7131">
        <v>205966071</v>
      </c>
      <c r="B7131" t="s">
        <v>7158</v>
      </c>
      <c r="C7131" t="s">
        <v>3597</v>
      </c>
      <c r="D7131" t="s">
        <v>3685</v>
      </c>
      <c r="E7131" t="s">
        <v>7231</v>
      </c>
      <c r="F7131" t="s">
        <v>3600</v>
      </c>
      <c r="G7131">
        <v>205966071</v>
      </c>
      <c r="I7131" t="s">
        <v>3601</v>
      </c>
      <c r="J7131" t="s">
        <v>7209</v>
      </c>
      <c r="L7131" t="s">
        <v>7188</v>
      </c>
      <c r="M7131">
        <v>13.5</v>
      </c>
      <c r="N7131">
        <v>20</v>
      </c>
      <c r="O7131">
        <v>10</v>
      </c>
      <c r="S7131" t="b">
        <v>0</v>
      </c>
      <c r="T7131" t="b">
        <v>0</v>
      </c>
      <c r="U7131" t="b">
        <v>0</v>
      </c>
      <c r="V7131">
        <v>35000</v>
      </c>
      <c r="W7131">
        <v>18000</v>
      </c>
      <c r="X7131">
        <v>2.42</v>
      </c>
      <c r="Y7131">
        <v>28800</v>
      </c>
      <c r="Z7131">
        <v>2.27</v>
      </c>
    </row>
    <row r="7132" spans="1:26">
      <c r="A7132">
        <v>205966070</v>
      </c>
      <c r="B7132" t="s">
        <v>7158</v>
      </c>
      <c r="C7132" t="s">
        <v>3597</v>
      </c>
      <c r="D7132" t="s">
        <v>3685</v>
      </c>
      <c r="E7132" t="s">
        <v>7231</v>
      </c>
      <c r="F7132" t="s">
        <v>3600</v>
      </c>
      <c r="G7132">
        <v>205966070</v>
      </c>
      <c r="I7132" t="s">
        <v>3601</v>
      </c>
      <c r="J7132" t="s">
        <v>7209</v>
      </c>
      <c r="L7132" t="s">
        <v>7174</v>
      </c>
      <c r="M7132">
        <v>13</v>
      </c>
      <c r="N7132">
        <v>20</v>
      </c>
      <c r="O7132">
        <v>10</v>
      </c>
      <c r="S7132" t="b">
        <v>0</v>
      </c>
      <c r="T7132" t="b">
        <v>0</v>
      </c>
      <c r="U7132" t="b">
        <v>0</v>
      </c>
      <c r="V7132">
        <v>34800</v>
      </c>
      <c r="W7132">
        <v>18000</v>
      </c>
      <c r="X7132">
        <v>2.4</v>
      </c>
      <c r="Y7132">
        <v>28800</v>
      </c>
      <c r="Z7132">
        <v>2.27</v>
      </c>
    </row>
    <row r="7133" spans="1:26">
      <c r="A7133">
        <v>205966080</v>
      </c>
      <c r="B7133" t="s">
        <v>7158</v>
      </c>
      <c r="C7133" t="s">
        <v>3597</v>
      </c>
      <c r="D7133" t="s">
        <v>3685</v>
      </c>
      <c r="E7133" t="s">
        <v>7231</v>
      </c>
      <c r="F7133" t="s">
        <v>3600</v>
      </c>
      <c r="G7133">
        <v>205966080</v>
      </c>
      <c r="I7133" t="s">
        <v>3601</v>
      </c>
      <c r="J7133" t="s">
        <v>7209</v>
      </c>
      <c r="L7133" t="s">
        <v>7190</v>
      </c>
      <c r="M7133">
        <v>13.5</v>
      </c>
      <c r="N7133">
        <v>20</v>
      </c>
      <c r="O7133">
        <v>10</v>
      </c>
      <c r="S7133" t="b">
        <v>0</v>
      </c>
      <c r="T7133" t="b">
        <v>0</v>
      </c>
      <c r="U7133" t="b">
        <v>0</v>
      </c>
      <c r="V7133">
        <v>35000</v>
      </c>
      <c r="W7133">
        <v>18200</v>
      </c>
      <c r="X7133">
        <v>2.42</v>
      </c>
      <c r="Y7133">
        <v>28800</v>
      </c>
      <c r="Z7133">
        <v>2.27</v>
      </c>
    </row>
    <row r="7134" spans="1:26">
      <c r="A7134">
        <v>205966081</v>
      </c>
      <c r="B7134" t="s">
        <v>7158</v>
      </c>
      <c r="C7134" t="s">
        <v>3597</v>
      </c>
      <c r="D7134" t="s">
        <v>3685</v>
      </c>
      <c r="E7134" t="s">
        <v>7231</v>
      </c>
      <c r="F7134" t="s">
        <v>3600</v>
      </c>
      <c r="G7134">
        <v>205966081</v>
      </c>
      <c r="I7134" t="s">
        <v>3601</v>
      </c>
      <c r="J7134" t="s">
        <v>7209</v>
      </c>
      <c r="L7134" t="s">
        <v>7186</v>
      </c>
      <c r="M7134">
        <v>13.5</v>
      </c>
      <c r="N7134">
        <v>20</v>
      </c>
      <c r="O7134">
        <v>10</v>
      </c>
      <c r="S7134" t="b">
        <v>0</v>
      </c>
      <c r="T7134" t="b">
        <v>0</v>
      </c>
      <c r="U7134" t="b">
        <v>0</v>
      </c>
      <c r="V7134">
        <v>35200</v>
      </c>
      <c r="W7134">
        <v>18200</v>
      </c>
      <c r="X7134">
        <v>2.44</v>
      </c>
      <c r="Y7134">
        <v>28800</v>
      </c>
      <c r="Z7134">
        <v>2.27</v>
      </c>
    </row>
    <row r="7135" spans="1:26">
      <c r="A7135">
        <v>205966091</v>
      </c>
      <c r="B7135" t="s">
        <v>7158</v>
      </c>
      <c r="C7135" t="s">
        <v>3597</v>
      </c>
      <c r="D7135" t="s">
        <v>3685</v>
      </c>
      <c r="E7135" t="s">
        <v>7231</v>
      </c>
      <c r="F7135" t="s">
        <v>3600</v>
      </c>
      <c r="G7135">
        <v>205966091</v>
      </c>
      <c r="I7135" t="s">
        <v>3601</v>
      </c>
      <c r="J7135" t="s">
        <v>7209</v>
      </c>
      <c r="L7135" t="s">
        <v>7191</v>
      </c>
      <c r="M7135">
        <v>13.5</v>
      </c>
      <c r="N7135">
        <v>20</v>
      </c>
      <c r="O7135">
        <v>10</v>
      </c>
      <c r="S7135" t="b">
        <v>0</v>
      </c>
      <c r="T7135" t="b">
        <v>0</v>
      </c>
      <c r="U7135" t="b">
        <v>0</v>
      </c>
      <c r="V7135">
        <v>34800</v>
      </c>
      <c r="W7135">
        <v>18200</v>
      </c>
      <c r="X7135">
        <v>2.42</v>
      </c>
      <c r="Y7135">
        <v>28800</v>
      </c>
      <c r="Z7135">
        <v>2.27</v>
      </c>
    </row>
    <row r="7136" spans="1:26">
      <c r="A7136">
        <v>205966092</v>
      </c>
      <c r="B7136" t="s">
        <v>7158</v>
      </c>
      <c r="C7136" t="s">
        <v>3597</v>
      </c>
      <c r="D7136" t="s">
        <v>3685</v>
      </c>
      <c r="E7136" t="s">
        <v>7231</v>
      </c>
      <c r="F7136" t="s">
        <v>3600</v>
      </c>
      <c r="G7136">
        <v>205966092</v>
      </c>
      <c r="I7136" t="s">
        <v>3601</v>
      </c>
      <c r="J7136" t="s">
        <v>7209</v>
      </c>
      <c r="L7136" t="s">
        <v>7185</v>
      </c>
      <c r="M7136">
        <v>13.5</v>
      </c>
      <c r="N7136">
        <v>20</v>
      </c>
      <c r="O7136">
        <v>10</v>
      </c>
      <c r="S7136" t="b">
        <v>0</v>
      </c>
      <c r="T7136" t="b">
        <v>0</v>
      </c>
      <c r="U7136" t="b">
        <v>0</v>
      </c>
      <c r="V7136">
        <v>35000</v>
      </c>
      <c r="W7136">
        <v>18200</v>
      </c>
      <c r="X7136">
        <v>2.44</v>
      </c>
      <c r="Y7136">
        <v>28800</v>
      </c>
      <c r="Z7136">
        <v>2.27</v>
      </c>
    </row>
    <row r="7137" spans="1:26">
      <c r="A7137">
        <v>205966104</v>
      </c>
      <c r="B7137" t="s">
        <v>7158</v>
      </c>
      <c r="C7137" t="s">
        <v>3597</v>
      </c>
      <c r="D7137" t="s">
        <v>3685</v>
      </c>
      <c r="E7137" t="s">
        <v>7231</v>
      </c>
      <c r="F7137" t="s">
        <v>3600</v>
      </c>
      <c r="G7137">
        <v>205966104</v>
      </c>
      <c r="I7137" t="s">
        <v>3601</v>
      </c>
      <c r="J7137" t="s">
        <v>7209</v>
      </c>
      <c r="L7137" t="s">
        <v>7215</v>
      </c>
      <c r="M7137">
        <v>14</v>
      </c>
      <c r="N7137">
        <v>21</v>
      </c>
      <c r="O7137">
        <v>10</v>
      </c>
      <c r="S7137" t="b">
        <v>0</v>
      </c>
      <c r="T7137" t="b">
        <v>0</v>
      </c>
      <c r="U7137" t="b">
        <v>0</v>
      </c>
      <c r="V7137">
        <v>35400</v>
      </c>
      <c r="W7137">
        <v>18200</v>
      </c>
      <c r="X7137">
        <v>2.46</v>
      </c>
      <c r="Y7137">
        <v>28800</v>
      </c>
      <c r="Z7137">
        <v>2.27</v>
      </c>
    </row>
    <row r="7138" spans="1:26">
      <c r="A7138">
        <v>205966105</v>
      </c>
      <c r="B7138" t="s">
        <v>7158</v>
      </c>
      <c r="C7138" t="s">
        <v>3597</v>
      </c>
      <c r="D7138" t="s">
        <v>3685</v>
      </c>
      <c r="E7138" t="s">
        <v>7231</v>
      </c>
      <c r="F7138" t="s">
        <v>3600</v>
      </c>
      <c r="G7138">
        <v>205966105</v>
      </c>
      <c r="I7138" t="s">
        <v>3601</v>
      </c>
      <c r="J7138" t="s">
        <v>7209</v>
      </c>
      <c r="L7138" t="s">
        <v>7213</v>
      </c>
      <c r="M7138">
        <v>13</v>
      </c>
      <c r="N7138">
        <v>20</v>
      </c>
      <c r="O7138">
        <v>10</v>
      </c>
      <c r="S7138" t="b">
        <v>0</v>
      </c>
      <c r="T7138" t="b">
        <v>0</v>
      </c>
      <c r="U7138" t="b">
        <v>0</v>
      </c>
      <c r="V7138">
        <v>34800</v>
      </c>
      <c r="W7138">
        <v>18000</v>
      </c>
      <c r="X7138">
        <v>2.4</v>
      </c>
      <c r="Y7138">
        <v>28800</v>
      </c>
      <c r="Z7138">
        <v>2.27</v>
      </c>
    </row>
    <row r="7139" spans="1:26">
      <c r="A7139">
        <v>205966103</v>
      </c>
      <c r="B7139" t="s">
        <v>7158</v>
      </c>
      <c r="C7139" t="s">
        <v>3597</v>
      </c>
      <c r="D7139" t="s">
        <v>3685</v>
      </c>
      <c r="E7139" t="s">
        <v>7231</v>
      </c>
      <c r="F7139" t="s">
        <v>3600</v>
      </c>
      <c r="G7139">
        <v>205966103</v>
      </c>
      <c r="I7139" t="s">
        <v>3601</v>
      </c>
      <c r="J7139" t="s">
        <v>7209</v>
      </c>
      <c r="L7139" t="s">
        <v>7214</v>
      </c>
      <c r="M7139">
        <v>13.5</v>
      </c>
      <c r="N7139">
        <v>20</v>
      </c>
      <c r="O7139">
        <v>10</v>
      </c>
      <c r="S7139" t="b">
        <v>0</v>
      </c>
      <c r="T7139" t="b">
        <v>0</v>
      </c>
      <c r="U7139" t="b">
        <v>0</v>
      </c>
      <c r="V7139">
        <v>35200</v>
      </c>
      <c r="W7139">
        <v>18200</v>
      </c>
      <c r="X7139">
        <v>2.42</v>
      </c>
      <c r="Y7139">
        <v>28800</v>
      </c>
      <c r="Z7139">
        <v>2.27</v>
      </c>
    </row>
    <row r="7140" spans="1:26">
      <c r="A7140">
        <v>205966098</v>
      </c>
      <c r="B7140" t="s">
        <v>7158</v>
      </c>
      <c r="C7140" t="s">
        <v>3597</v>
      </c>
      <c r="D7140" t="s">
        <v>3685</v>
      </c>
      <c r="E7140" t="s">
        <v>7231</v>
      </c>
      <c r="F7140" t="s">
        <v>3600</v>
      </c>
      <c r="G7140">
        <v>205966098</v>
      </c>
      <c r="I7140" t="s">
        <v>3601</v>
      </c>
      <c r="J7140" t="s">
        <v>7209</v>
      </c>
      <c r="L7140" t="s">
        <v>7208</v>
      </c>
      <c r="M7140">
        <v>14</v>
      </c>
      <c r="N7140">
        <v>20</v>
      </c>
      <c r="O7140">
        <v>10</v>
      </c>
      <c r="S7140" t="b">
        <v>0</v>
      </c>
      <c r="T7140" t="b">
        <v>0</v>
      </c>
      <c r="U7140" t="b">
        <v>0</v>
      </c>
      <c r="V7140">
        <v>35800</v>
      </c>
      <c r="W7140">
        <v>18900</v>
      </c>
      <c r="X7140">
        <v>2.34</v>
      </c>
      <c r="Y7140">
        <v>28800</v>
      </c>
      <c r="Z7140">
        <v>2.27</v>
      </c>
    </row>
    <row r="7141" spans="1:26">
      <c r="A7141">
        <v>205966097</v>
      </c>
      <c r="B7141" t="s">
        <v>7158</v>
      </c>
      <c r="C7141" t="s">
        <v>3597</v>
      </c>
      <c r="D7141" t="s">
        <v>3685</v>
      </c>
      <c r="E7141" t="s">
        <v>7231</v>
      </c>
      <c r="F7141" t="s">
        <v>3600</v>
      </c>
      <c r="G7141">
        <v>205966097</v>
      </c>
      <c r="I7141" t="s">
        <v>3601</v>
      </c>
      <c r="J7141" t="s">
        <v>7209</v>
      </c>
      <c r="L7141" t="s">
        <v>7221</v>
      </c>
      <c r="M7141">
        <v>13</v>
      </c>
      <c r="N7141">
        <v>19.5</v>
      </c>
      <c r="O7141">
        <v>9.8000000000000007</v>
      </c>
      <c r="S7141" t="b">
        <v>0</v>
      </c>
      <c r="T7141" t="b">
        <v>0</v>
      </c>
      <c r="U7141" t="b">
        <v>0</v>
      </c>
      <c r="V7141">
        <v>35200</v>
      </c>
      <c r="W7141">
        <v>18900</v>
      </c>
      <c r="X7141">
        <v>2.2400000000000002</v>
      </c>
      <c r="Y7141">
        <v>28800</v>
      </c>
      <c r="Z7141">
        <v>2.27</v>
      </c>
    </row>
    <row r="7142" spans="1:26">
      <c r="A7142">
        <v>205966099</v>
      </c>
      <c r="B7142" t="s">
        <v>7158</v>
      </c>
      <c r="C7142" t="s">
        <v>3597</v>
      </c>
      <c r="D7142" t="s">
        <v>3685</v>
      </c>
      <c r="E7142" t="s">
        <v>7231</v>
      </c>
      <c r="F7142" t="s">
        <v>3600</v>
      </c>
      <c r="G7142">
        <v>205966099</v>
      </c>
      <c r="I7142" t="s">
        <v>3601</v>
      </c>
      <c r="J7142" t="s">
        <v>7209</v>
      </c>
      <c r="L7142" t="s">
        <v>7219</v>
      </c>
      <c r="M7142">
        <v>13.5</v>
      </c>
      <c r="N7142">
        <v>20</v>
      </c>
      <c r="O7142">
        <v>10</v>
      </c>
      <c r="S7142" t="b">
        <v>0</v>
      </c>
      <c r="T7142" t="b">
        <v>0</v>
      </c>
      <c r="U7142" t="b">
        <v>0</v>
      </c>
      <c r="V7142">
        <v>34800</v>
      </c>
      <c r="W7142">
        <v>18000</v>
      </c>
      <c r="X7142">
        <v>2.42</v>
      </c>
      <c r="Y7142">
        <v>28800</v>
      </c>
      <c r="Z7142">
        <v>2.27</v>
      </c>
    </row>
    <row r="7143" spans="1:26">
      <c r="A7143">
        <v>205966101</v>
      </c>
      <c r="B7143" t="s">
        <v>7158</v>
      </c>
      <c r="C7143" t="s">
        <v>3597</v>
      </c>
      <c r="D7143" t="s">
        <v>3685</v>
      </c>
      <c r="E7143" t="s">
        <v>7231</v>
      </c>
      <c r="F7143" t="s">
        <v>3600</v>
      </c>
      <c r="G7143">
        <v>205966101</v>
      </c>
      <c r="I7143" t="s">
        <v>3601</v>
      </c>
      <c r="J7143" t="s">
        <v>7209</v>
      </c>
      <c r="L7143" t="s">
        <v>7218</v>
      </c>
      <c r="M7143">
        <v>13</v>
      </c>
      <c r="N7143">
        <v>20</v>
      </c>
      <c r="O7143">
        <v>10</v>
      </c>
      <c r="S7143" t="b">
        <v>0</v>
      </c>
      <c r="T7143" t="b">
        <v>0</v>
      </c>
      <c r="U7143" t="b">
        <v>0</v>
      </c>
      <c r="V7143">
        <v>34600</v>
      </c>
      <c r="W7143">
        <v>18000</v>
      </c>
      <c r="X7143">
        <v>2.4</v>
      </c>
      <c r="Y7143">
        <v>28800</v>
      </c>
      <c r="Z7143">
        <v>2.27</v>
      </c>
    </row>
    <row r="7144" spans="1:26">
      <c r="A7144">
        <v>205966100</v>
      </c>
      <c r="B7144" t="s">
        <v>7158</v>
      </c>
      <c r="C7144" t="s">
        <v>3597</v>
      </c>
      <c r="D7144" t="s">
        <v>3685</v>
      </c>
      <c r="E7144" t="s">
        <v>7231</v>
      </c>
      <c r="F7144" t="s">
        <v>3600</v>
      </c>
      <c r="G7144">
        <v>205966100</v>
      </c>
      <c r="I7144" t="s">
        <v>3601</v>
      </c>
      <c r="J7144" t="s">
        <v>7209</v>
      </c>
      <c r="L7144" t="s">
        <v>7217</v>
      </c>
      <c r="M7144">
        <v>13.5</v>
      </c>
      <c r="N7144">
        <v>20</v>
      </c>
      <c r="O7144">
        <v>10</v>
      </c>
      <c r="S7144" t="b">
        <v>0</v>
      </c>
      <c r="T7144" t="b">
        <v>0</v>
      </c>
      <c r="U7144" t="b">
        <v>0</v>
      </c>
      <c r="V7144">
        <v>34800</v>
      </c>
      <c r="W7144">
        <v>18200</v>
      </c>
      <c r="X7144">
        <v>2.44</v>
      </c>
      <c r="Y7144">
        <v>28800</v>
      </c>
      <c r="Z7144">
        <v>2.27</v>
      </c>
    </row>
    <row r="7145" spans="1:26">
      <c r="A7145">
        <v>205966102</v>
      </c>
      <c r="B7145" t="s">
        <v>7158</v>
      </c>
      <c r="C7145" t="s">
        <v>3597</v>
      </c>
      <c r="D7145" t="s">
        <v>3685</v>
      </c>
      <c r="E7145" t="s">
        <v>7231</v>
      </c>
      <c r="F7145" t="s">
        <v>3600</v>
      </c>
      <c r="G7145">
        <v>205966102</v>
      </c>
      <c r="I7145" t="s">
        <v>3601</v>
      </c>
      <c r="J7145" t="s">
        <v>7209</v>
      </c>
      <c r="L7145" t="s">
        <v>7216</v>
      </c>
      <c r="M7145">
        <v>13.5</v>
      </c>
      <c r="N7145">
        <v>20</v>
      </c>
      <c r="O7145">
        <v>10</v>
      </c>
      <c r="S7145" t="b">
        <v>0</v>
      </c>
      <c r="T7145" t="b">
        <v>0</v>
      </c>
      <c r="U7145" t="b">
        <v>0</v>
      </c>
      <c r="V7145">
        <v>34600</v>
      </c>
      <c r="W7145">
        <v>18000</v>
      </c>
      <c r="X7145">
        <v>2.42</v>
      </c>
      <c r="Y7145">
        <v>28800</v>
      </c>
      <c r="Z7145">
        <v>2.27</v>
      </c>
    </row>
    <row r="7146" spans="1:26">
      <c r="A7146">
        <v>205966106</v>
      </c>
      <c r="B7146" t="s">
        <v>7158</v>
      </c>
      <c r="C7146" t="s">
        <v>3597</v>
      </c>
      <c r="D7146" t="s">
        <v>3685</v>
      </c>
      <c r="E7146" t="s">
        <v>7231</v>
      </c>
      <c r="F7146" t="s">
        <v>3600</v>
      </c>
      <c r="G7146">
        <v>205966106</v>
      </c>
      <c r="I7146" t="s">
        <v>3601</v>
      </c>
      <c r="J7146" t="s">
        <v>7209</v>
      </c>
      <c r="L7146" t="s">
        <v>7211</v>
      </c>
      <c r="M7146">
        <v>13.5</v>
      </c>
      <c r="N7146">
        <v>20</v>
      </c>
      <c r="O7146">
        <v>10</v>
      </c>
      <c r="S7146" t="b">
        <v>0</v>
      </c>
      <c r="T7146" t="b">
        <v>0</v>
      </c>
      <c r="U7146" t="b">
        <v>0</v>
      </c>
      <c r="V7146">
        <v>35000</v>
      </c>
      <c r="W7146">
        <v>18000</v>
      </c>
      <c r="X7146">
        <v>2.42</v>
      </c>
      <c r="Y7146">
        <v>28800</v>
      </c>
      <c r="Z7146">
        <v>2.27</v>
      </c>
    </row>
    <row r="7147" spans="1:26">
      <c r="A7147">
        <v>205966107</v>
      </c>
      <c r="B7147" t="s">
        <v>7158</v>
      </c>
      <c r="C7147" t="s">
        <v>3597</v>
      </c>
      <c r="D7147" t="s">
        <v>3685</v>
      </c>
      <c r="E7147" t="s">
        <v>7231</v>
      </c>
      <c r="F7147" t="s">
        <v>3600</v>
      </c>
      <c r="G7147">
        <v>205966107</v>
      </c>
      <c r="I7147" t="s">
        <v>3601</v>
      </c>
      <c r="J7147" t="s">
        <v>7209</v>
      </c>
      <c r="L7147" t="s">
        <v>7220</v>
      </c>
      <c r="M7147">
        <v>13.5</v>
      </c>
      <c r="N7147">
        <v>20</v>
      </c>
      <c r="O7147">
        <v>10</v>
      </c>
      <c r="S7147" t="b">
        <v>0</v>
      </c>
      <c r="T7147" t="b">
        <v>0</v>
      </c>
      <c r="U7147" t="b">
        <v>0</v>
      </c>
      <c r="V7147">
        <v>35000</v>
      </c>
      <c r="W7147">
        <v>18200</v>
      </c>
      <c r="X7147">
        <v>2.42</v>
      </c>
      <c r="Y7147">
        <v>28800</v>
      </c>
      <c r="Z7147">
        <v>2.27</v>
      </c>
    </row>
    <row r="7148" spans="1:26">
      <c r="A7148">
        <v>205966108</v>
      </c>
      <c r="B7148" t="s">
        <v>7158</v>
      </c>
      <c r="C7148" t="s">
        <v>3597</v>
      </c>
      <c r="D7148" t="s">
        <v>3685</v>
      </c>
      <c r="E7148" t="s">
        <v>7231</v>
      </c>
      <c r="F7148" t="s">
        <v>3600</v>
      </c>
      <c r="G7148">
        <v>205966108</v>
      </c>
      <c r="I7148" t="s">
        <v>3601</v>
      </c>
      <c r="J7148" t="s">
        <v>7209</v>
      </c>
      <c r="L7148" t="s">
        <v>7212</v>
      </c>
      <c r="M7148">
        <v>13.5</v>
      </c>
      <c r="N7148">
        <v>20</v>
      </c>
      <c r="O7148">
        <v>10</v>
      </c>
      <c r="S7148" t="b">
        <v>0</v>
      </c>
      <c r="T7148" t="b">
        <v>0</v>
      </c>
      <c r="U7148" t="b">
        <v>0</v>
      </c>
      <c r="V7148">
        <v>35200</v>
      </c>
      <c r="W7148">
        <v>18200</v>
      </c>
      <c r="X7148">
        <v>2.44</v>
      </c>
      <c r="Y7148">
        <v>28800</v>
      </c>
      <c r="Z7148">
        <v>2.27</v>
      </c>
    </row>
    <row r="7149" spans="1:26">
      <c r="A7149">
        <v>205966109</v>
      </c>
      <c r="B7149" t="s">
        <v>7158</v>
      </c>
      <c r="C7149" t="s">
        <v>3597</v>
      </c>
      <c r="D7149" t="s">
        <v>3685</v>
      </c>
      <c r="E7149" t="s">
        <v>7231</v>
      </c>
      <c r="F7149" t="s">
        <v>3600</v>
      </c>
      <c r="G7149">
        <v>205966109</v>
      </c>
      <c r="I7149" t="s">
        <v>3601</v>
      </c>
      <c r="J7149" t="s">
        <v>7199</v>
      </c>
      <c r="L7149" t="s">
        <v>7183</v>
      </c>
      <c r="M7149">
        <v>12</v>
      </c>
      <c r="N7149">
        <v>19.5</v>
      </c>
      <c r="O7149">
        <v>10</v>
      </c>
      <c r="S7149" t="b">
        <v>0</v>
      </c>
      <c r="T7149" t="b">
        <v>0</v>
      </c>
      <c r="U7149" t="b">
        <v>0</v>
      </c>
      <c r="V7149">
        <v>44500</v>
      </c>
      <c r="W7149">
        <v>26600</v>
      </c>
      <c r="X7149">
        <v>2.76</v>
      </c>
      <c r="Y7149">
        <v>34000</v>
      </c>
      <c r="Z7149">
        <v>2.4</v>
      </c>
    </row>
    <row r="7150" spans="1:26">
      <c r="A7150">
        <v>205966119</v>
      </c>
      <c r="B7150" t="s">
        <v>7158</v>
      </c>
      <c r="C7150" t="s">
        <v>3597</v>
      </c>
      <c r="D7150" t="s">
        <v>3685</v>
      </c>
      <c r="E7150" t="s">
        <v>7231</v>
      </c>
      <c r="F7150" t="s">
        <v>3600</v>
      </c>
      <c r="G7150">
        <v>205966119</v>
      </c>
      <c r="I7150" t="s">
        <v>3601</v>
      </c>
      <c r="J7150" t="s">
        <v>7199</v>
      </c>
      <c r="L7150" t="s">
        <v>7180</v>
      </c>
      <c r="M7150">
        <v>12</v>
      </c>
      <c r="N7150">
        <v>20</v>
      </c>
      <c r="O7150">
        <v>10</v>
      </c>
      <c r="S7150" t="b">
        <v>0</v>
      </c>
      <c r="T7150" t="b">
        <v>0</v>
      </c>
      <c r="U7150" t="b">
        <v>0</v>
      </c>
      <c r="V7150">
        <v>45000</v>
      </c>
      <c r="W7150">
        <v>26600</v>
      </c>
      <c r="X7150">
        <v>2.8</v>
      </c>
      <c r="Y7150">
        <v>34000</v>
      </c>
      <c r="Z7150">
        <v>2.4</v>
      </c>
    </row>
    <row r="7151" spans="1:26">
      <c r="A7151">
        <v>205966114</v>
      </c>
      <c r="B7151" t="s">
        <v>7158</v>
      </c>
      <c r="C7151" t="s">
        <v>3597</v>
      </c>
      <c r="D7151" t="s">
        <v>3685</v>
      </c>
      <c r="E7151" t="s">
        <v>7231</v>
      </c>
      <c r="F7151" t="s">
        <v>3600</v>
      </c>
      <c r="G7151">
        <v>205966114</v>
      </c>
      <c r="I7151" t="s">
        <v>3601</v>
      </c>
      <c r="J7151" t="s">
        <v>7199</v>
      </c>
      <c r="L7151" t="s">
        <v>7182</v>
      </c>
      <c r="M7151">
        <v>12</v>
      </c>
      <c r="N7151">
        <v>19.5</v>
      </c>
      <c r="O7151">
        <v>10</v>
      </c>
      <c r="S7151" t="b">
        <v>0</v>
      </c>
      <c r="T7151" t="b">
        <v>0</v>
      </c>
      <c r="U7151" t="b">
        <v>0</v>
      </c>
      <c r="V7151">
        <v>45000</v>
      </c>
      <c r="W7151">
        <v>26600</v>
      </c>
      <c r="X7151">
        <v>2.76</v>
      </c>
      <c r="Y7151">
        <v>34000</v>
      </c>
      <c r="Z7151">
        <v>2.4</v>
      </c>
    </row>
    <row r="7152" spans="1:26">
      <c r="A7152">
        <v>205966129</v>
      </c>
      <c r="B7152" t="s">
        <v>7158</v>
      </c>
      <c r="C7152" t="s">
        <v>3597</v>
      </c>
      <c r="D7152" t="s">
        <v>3685</v>
      </c>
      <c r="E7152" t="s">
        <v>7231</v>
      </c>
      <c r="F7152" t="s">
        <v>3600</v>
      </c>
      <c r="G7152">
        <v>205966129</v>
      </c>
      <c r="I7152" t="s">
        <v>3601</v>
      </c>
      <c r="J7152" t="s">
        <v>7199</v>
      </c>
      <c r="L7152" t="s">
        <v>7207</v>
      </c>
      <c r="M7152">
        <v>12</v>
      </c>
      <c r="N7152">
        <v>20</v>
      </c>
      <c r="O7152">
        <v>10</v>
      </c>
      <c r="S7152" t="b">
        <v>0</v>
      </c>
      <c r="T7152" t="b">
        <v>0</v>
      </c>
      <c r="U7152" t="b">
        <v>0</v>
      </c>
      <c r="V7152">
        <v>45000</v>
      </c>
      <c r="W7152">
        <v>26600</v>
      </c>
      <c r="X7152">
        <v>2.8</v>
      </c>
      <c r="Y7152">
        <v>34000</v>
      </c>
      <c r="Z7152">
        <v>2.4</v>
      </c>
    </row>
    <row r="7153" spans="1:26">
      <c r="A7153">
        <v>205966120</v>
      </c>
      <c r="B7153" t="s">
        <v>7158</v>
      </c>
      <c r="C7153" t="s">
        <v>3597</v>
      </c>
      <c r="D7153" t="s">
        <v>3685</v>
      </c>
      <c r="E7153" t="s">
        <v>7231</v>
      </c>
      <c r="F7153" t="s">
        <v>3600</v>
      </c>
      <c r="G7153">
        <v>205966120</v>
      </c>
      <c r="I7153" t="s">
        <v>3601</v>
      </c>
      <c r="J7153" t="s">
        <v>7199</v>
      </c>
      <c r="L7153" t="s">
        <v>7179</v>
      </c>
      <c r="M7153">
        <v>12.5</v>
      </c>
      <c r="N7153">
        <v>20</v>
      </c>
      <c r="O7153">
        <v>10</v>
      </c>
      <c r="S7153" t="b">
        <v>0</v>
      </c>
      <c r="T7153" t="b">
        <v>0</v>
      </c>
      <c r="U7153" t="b">
        <v>0</v>
      </c>
      <c r="V7153">
        <v>45000</v>
      </c>
      <c r="W7153">
        <v>26600</v>
      </c>
      <c r="X7153">
        <v>2.85</v>
      </c>
      <c r="Y7153">
        <v>34000</v>
      </c>
      <c r="Z7153">
        <v>2.4</v>
      </c>
    </row>
    <row r="7154" spans="1:26">
      <c r="A7154">
        <v>205966124</v>
      </c>
      <c r="B7154" t="s">
        <v>7158</v>
      </c>
      <c r="C7154" t="s">
        <v>3597</v>
      </c>
      <c r="D7154" t="s">
        <v>3685</v>
      </c>
      <c r="E7154" t="s">
        <v>7231</v>
      </c>
      <c r="F7154" t="s">
        <v>3600</v>
      </c>
      <c r="G7154">
        <v>205966124</v>
      </c>
      <c r="I7154" t="s">
        <v>3601</v>
      </c>
      <c r="J7154" t="s">
        <v>7199</v>
      </c>
      <c r="L7154" t="s">
        <v>7208</v>
      </c>
      <c r="M7154">
        <v>11.7</v>
      </c>
      <c r="N7154">
        <v>19</v>
      </c>
      <c r="O7154">
        <v>9.5</v>
      </c>
      <c r="S7154" t="b">
        <v>0</v>
      </c>
      <c r="T7154" t="b">
        <v>0</v>
      </c>
      <c r="U7154" t="b">
        <v>0</v>
      </c>
      <c r="V7154">
        <v>44500</v>
      </c>
      <c r="W7154">
        <v>27000</v>
      </c>
      <c r="X7154">
        <v>2.4</v>
      </c>
      <c r="Y7154">
        <v>34000</v>
      </c>
      <c r="Z7154">
        <v>2.4</v>
      </c>
    </row>
    <row r="7155" spans="1:26">
      <c r="A7155">
        <v>205966125</v>
      </c>
      <c r="B7155" t="s">
        <v>7158</v>
      </c>
      <c r="C7155" t="s">
        <v>3597</v>
      </c>
      <c r="D7155" t="s">
        <v>3685</v>
      </c>
      <c r="E7155" t="s">
        <v>7231</v>
      </c>
      <c r="F7155" t="s">
        <v>3600</v>
      </c>
      <c r="G7155">
        <v>205966125</v>
      </c>
      <c r="I7155" t="s">
        <v>3601</v>
      </c>
      <c r="J7155" t="s">
        <v>7199</v>
      </c>
      <c r="L7155" t="s">
        <v>7206</v>
      </c>
      <c r="M7155">
        <v>12</v>
      </c>
      <c r="N7155">
        <v>19.5</v>
      </c>
      <c r="O7155">
        <v>10</v>
      </c>
      <c r="S7155" t="b">
        <v>0</v>
      </c>
      <c r="T7155" t="b">
        <v>0</v>
      </c>
      <c r="U7155" t="b">
        <v>0</v>
      </c>
      <c r="V7155">
        <v>44500</v>
      </c>
      <c r="W7155">
        <v>26600</v>
      </c>
      <c r="X7155">
        <v>2.76</v>
      </c>
      <c r="Y7155">
        <v>34000</v>
      </c>
      <c r="Z7155">
        <v>2.4</v>
      </c>
    </row>
    <row r="7156" spans="1:26">
      <c r="A7156">
        <v>205966128</v>
      </c>
      <c r="B7156" t="s">
        <v>7158</v>
      </c>
      <c r="C7156" t="s">
        <v>3597</v>
      </c>
      <c r="D7156" t="s">
        <v>3685</v>
      </c>
      <c r="E7156" t="s">
        <v>7231</v>
      </c>
      <c r="F7156" t="s">
        <v>3600</v>
      </c>
      <c r="G7156">
        <v>205966128</v>
      </c>
      <c r="I7156" t="s">
        <v>3601</v>
      </c>
      <c r="J7156" t="s">
        <v>7199</v>
      </c>
      <c r="L7156" t="s">
        <v>7202</v>
      </c>
      <c r="M7156">
        <v>12.5</v>
      </c>
      <c r="N7156">
        <v>20</v>
      </c>
      <c r="O7156">
        <v>10</v>
      </c>
      <c r="S7156" t="b">
        <v>0</v>
      </c>
      <c r="T7156" t="b">
        <v>0</v>
      </c>
      <c r="U7156" t="b">
        <v>0</v>
      </c>
      <c r="V7156">
        <v>45000</v>
      </c>
      <c r="W7156">
        <v>26600</v>
      </c>
      <c r="X7156">
        <v>2.8</v>
      </c>
      <c r="Y7156">
        <v>34000</v>
      </c>
      <c r="Z7156">
        <v>2.4</v>
      </c>
    </row>
    <row r="7157" spans="1:26">
      <c r="A7157">
        <v>205966127</v>
      </c>
      <c r="B7157" t="s">
        <v>7158</v>
      </c>
      <c r="C7157" t="s">
        <v>3597</v>
      </c>
      <c r="D7157" t="s">
        <v>3685</v>
      </c>
      <c r="E7157" t="s">
        <v>7231</v>
      </c>
      <c r="F7157" t="s">
        <v>3600</v>
      </c>
      <c r="G7157">
        <v>205966127</v>
      </c>
      <c r="I7157" t="s">
        <v>3601</v>
      </c>
      <c r="J7157" t="s">
        <v>7199</v>
      </c>
      <c r="L7157" t="s">
        <v>7204</v>
      </c>
      <c r="M7157">
        <v>12</v>
      </c>
      <c r="N7157">
        <v>19.5</v>
      </c>
      <c r="O7157">
        <v>10</v>
      </c>
      <c r="S7157" t="b">
        <v>0</v>
      </c>
      <c r="T7157" t="b">
        <v>0</v>
      </c>
      <c r="U7157" t="b">
        <v>0</v>
      </c>
      <c r="V7157">
        <v>45000</v>
      </c>
      <c r="W7157">
        <v>26600</v>
      </c>
      <c r="X7157">
        <v>2.76</v>
      </c>
      <c r="Y7157">
        <v>34000</v>
      </c>
      <c r="Z7157">
        <v>2.4</v>
      </c>
    </row>
    <row r="7158" spans="1:26">
      <c r="A7158">
        <v>205966126</v>
      </c>
      <c r="B7158" t="s">
        <v>7158</v>
      </c>
      <c r="C7158" t="s">
        <v>3597</v>
      </c>
      <c r="D7158" t="s">
        <v>3685</v>
      </c>
      <c r="E7158" t="s">
        <v>7231</v>
      </c>
      <c r="F7158" t="s">
        <v>3600</v>
      </c>
      <c r="G7158">
        <v>205966126</v>
      </c>
      <c r="I7158" t="s">
        <v>3601</v>
      </c>
      <c r="J7158" t="s">
        <v>7199</v>
      </c>
      <c r="L7158" t="s">
        <v>7205</v>
      </c>
      <c r="M7158">
        <v>12.5</v>
      </c>
      <c r="N7158">
        <v>19.5</v>
      </c>
      <c r="O7158">
        <v>10</v>
      </c>
      <c r="S7158" t="b">
        <v>0</v>
      </c>
      <c r="T7158" t="b">
        <v>0</v>
      </c>
      <c r="U7158" t="b">
        <v>0</v>
      </c>
      <c r="V7158">
        <v>45000</v>
      </c>
      <c r="W7158">
        <v>26600</v>
      </c>
      <c r="X7158">
        <v>2.8</v>
      </c>
      <c r="Y7158">
        <v>34000</v>
      </c>
      <c r="Z7158">
        <v>2.4</v>
      </c>
    </row>
    <row r="7159" spans="1:26">
      <c r="A7159">
        <v>205966130</v>
      </c>
      <c r="B7159" t="s">
        <v>7158</v>
      </c>
      <c r="C7159" t="s">
        <v>3597</v>
      </c>
      <c r="D7159" t="s">
        <v>3685</v>
      </c>
      <c r="E7159" t="s">
        <v>7231</v>
      </c>
      <c r="F7159" t="s">
        <v>3600</v>
      </c>
      <c r="G7159">
        <v>205966130</v>
      </c>
      <c r="I7159" t="s">
        <v>3601</v>
      </c>
      <c r="J7159" t="s">
        <v>7199</v>
      </c>
      <c r="L7159" t="s">
        <v>7203</v>
      </c>
      <c r="M7159">
        <v>12.5</v>
      </c>
      <c r="N7159">
        <v>20</v>
      </c>
      <c r="O7159">
        <v>10</v>
      </c>
      <c r="S7159" t="b">
        <v>0</v>
      </c>
      <c r="T7159" t="b">
        <v>0</v>
      </c>
      <c r="U7159" t="b">
        <v>0</v>
      </c>
      <c r="V7159">
        <v>45000</v>
      </c>
      <c r="W7159">
        <v>26600</v>
      </c>
      <c r="X7159">
        <v>2.85</v>
      </c>
      <c r="Y7159">
        <v>34000</v>
      </c>
      <c r="Z7159">
        <v>2.4</v>
      </c>
    </row>
    <row r="7160" spans="1:26">
      <c r="A7160">
        <v>205966134</v>
      </c>
      <c r="B7160" t="s">
        <v>7158</v>
      </c>
      <c r="C7160" t="s">
        <v>3597</v>
      </c>
      <c r="D7160" t="s">
        <v>3685</v>
      </c>
      <c r="E7160" t="s">
        <v>7231</v>
      </c>
      <c r="F7160" t="s">
        <v>3600</v>
      </c>
      <c r="G7160">
        <v>205966134</v>
      </c>
      <c r="I7160" t="s">
        <v>3601</v>
      </c>
      <c r="J7160" t="s">
        <v>7199</v>
      </c>
      <c r="L7160" t="s">
        <v>7184</v>
      </c>
      <c r="M7160">
        <v>12.5</v>
      </c>
      <c r="N7160">
        <v>20</v>
      </c>
      <c r="O7160">
        <v>10</v>
      </c>
      <c r="S7160" t="b">
        <v>0</v>
      </c>
      <c r="T7160" t="b">
        <v>0</v>
      </c>
      <c r="U7160" t="b">
        <v>0</v>
      </c>
      <c r="V7160">
        <v>46500</v>
      </c>
      <c r="W7160">
        <v>26800</v>
      </c>
      <c r="X7160">
        <v>2.81</v>
      </c>
      <c r="Y7160">
        <v>34000</v>
      </c>
      <c r="Z7160">
        <v>2.4</v>
      </c>
    </row>
    <row r="7161" spans="1:26">
      <c r="A7161">
        <v>205966459</v>
      </c>
      <c r="B7161" t="s">
        <v>7158</v>
      </c>
      <c r="C7161" t="s">
        <v>3597</v>
      </c>
      <c r="D7161" t="s">
        <v>3685</v>
      </c>
      <c r="E7161" t="s">
        <v>7231</v>
      </c>
      <c r="F7161" t="s">
        <v>3600</v>
      </c>
      <c r="G7161">
        <v>205966459</v>
      </c>
      <c r="I7161" t="s">
        <v>3601</v>
      </c>
      <c r="J7161" t="s">
        <v>7209</v>
      </c>
      <c r="L7161" t="s">
        <v>7210</v>
      </c>
      <c r="M7161">
        <v>13.5</v>
      </c>
      <c r="N7161">
        <v>20</v>
      </c>
      <c r="O7161">
        <v>10</v>
      </c>
      <c r="S7161" t="b">
        <v>0</v>
      </c>
      <c r="T7161" t="b">
        <v>0</v>
      </c>
      <c r="U7161" t="b">
        <v>0</v>
      </c>
      <c r="V7161">
        <v>35000</v>
      </c>
      <c r="W7161">
        <v>18200</v>
      </c>
      <c r="X7161">
        <v>2.44</v>
      </c>
      <c r="Y7161">
        <v>28800</v>
      </c>
      <c r="Z7161">
        <v>2.27</v>
      </c>
    </row>
    <row r="7162" spans="1:26">
      <c r="A7162">
        <v>205966458</v>
      </c>
      <c r="B7162" t="s">
        <v>7158</v>
      </c>
      <c r="C7162" t="s">
        <v>3597</v>
      </c>
      <c r="D7162" t="s">
        <v>3685</v>
      </c>
      <c r="E7162" t="s">
        <v>7231</v>
      </c>
      <c r="F7162" t="s">
        <v>3600</v>
      </c>
      <c r="G7162">
        <v>205966458</v>
      </c>
      <c r="I7162" t="s">
        <v>3601</v>
      </c>
      <c r="J7162" t="s">
        <v>7209</v>
      </c>
      <c r="L7162" t="s">
        <v>7222</v>
      </c>
      <c r="M7162">
        <v>13.5</v>
      </c>
      <c r="N7162">
        <v>20</v>
      </c>
      <c r="O7162">
        <v>10</v>
      </c>
      <c r="S7162" t="b">
        <v>0</v>
      </c>
      <c r="T7162" t="b">
        <v>0</v>
      </c>
      <c r="U7162" t="b">
        <v>0</v>
      </c>
      <c r="V7162">
        <v>34800</v>
      </c>
      <c r="W7162">
        <v>18200</v>
      </c>
      <c r="X7162">
        <v>2.42</v>
      </c>
      <c r="Y7162">
        <v>28800</v>
      </c>
      <c r="Z7162">
        <v>2.27</v>
      </c>
    </row>
    <row r="7163" spans="1:26">
      <c r="A7163">
        <v>205966138</v>
      </c>
      <c r="B7163" t="s">
        <v>7158</v>
      </c>
      <c r="C7163" t="s">
        <v>3597</v>
      </c>
      <c r="D7163" t="s">
        <v>3685</v>
      </c>
      <c r="E7163" t="s">
        <v>7231</v>
      </c>
      <c r="F7163" t="s">
        <v>3600</v>
      </c>
      <c r="G7163">
        <v>205966138</v>
      </c>
      <c r="I7163" t="s">
        <v>3601</v>
      </c>
      <c r="J7163" t="s">
        <v>7199</v>
      </c>
      <c r="L7163" t="s">
        <v>7177</v>
      </c>
      <c r="M7163">
        <v>12.5</v>
      </c>
      <c r="N7163">
        <v>20</v>
      </c>
      <c r="O7163">
        <v>10</v>
      </c>
      <c r="S7163" t="b">
        <v>0</v>
      </c>
      <c r="T7163" t="b">
        <v>0</v>
      </c>
      <c r="U7163" t="b">
        <v>0</v>
      </c>
      <c r="V7163">
        <v>45000</v>
      </c>
      <c r="W7163">
        <v>26600</v>
      </c>
      <c r="X7163">
        <v>2.8</v>
      </c>
      <c r="Y7163">
        <v>34000</v>
      </c>
      <c r="Z7163">
        <v>2.4</v>
      </c>
    </row>
    <row r="7164" spans="1:26">
      <c r="A7164">
        <v>205966139</v>
      </c>
      <c r="B7164" t="s">
        <v>7158</v>
      </c>
      <c r="C7164" t="s">
        <v>3597</v>
      </c>
      <c r="D7164" t="s">
        <v>3685</v>
      </c>
      <c r="E7164" t="s">
        <v>7231</v>
      </c>
      <c r="F7164" t="s">
        <v>3600</v>
      </c>
      <c r="G7164">
        <v>205966139</v>
      </c>
      <c r="I7164" t="s">
        <v>3601</v>
      </c>
      <c r="J7164" t="s">
        <v>7199</v>
      </c>
      <c r="L7164" t="s">
        <v>7201</v>
      </c>
      <c r="M7164">
        <v>12.5</v>
      </c>
      <c r="N7164">
        <v>20</v>
      </c>
      <c r="O7164">
        <v>10</v>
      </c>
      <c r="S7164" t="b">
        <v>0</v>
      </c>
      <c r="T7164" t="b">
        <v>0</v>
      </c>
      <c r="U7164" t="b">
        <v>0</v>
      </c>
      <c r="V7164">
        <v>46500</v>
      </c>
      <c r="W7164">
        <v>26800</v>
      </c>
      <c r="X7164">
        <v>2.81</v>
      </c>
      <c r="Y7164">
        <v>34000</v>
      </c>
      <c r="Z7164">
        <v>2.4</v>
      </c>
    </row>
    <row r="7165" spans="1:26">
      <c r="A7165">
        <v>205966140</v>
      </c>
      <c r="B7165" t="s">
        <v>7158</v>
      </c>
      <c r="C7165" t="s">
        <v>3597</v>
      </c>
      <c r="D7165" t="s">
        <v>3685</v>
      </c>
      <c r="E7165" t="s">
        <v>7231</v>
      </c>
      <c r="F7165" t="s">
        <v>3600</v>
      </c>
      <c r="G7165">
        <v>205966140</v>
      </c>
      <c r="I7165" t="s">
        <v>3601</v>
      </c>
      <c r="J7165" t="s">
        <v>7199</v>
      </c>
      <c r="L7165" t="s">
        <v>7200</v>
      </c>
      <c r="M7165">
        <v>13</v>
      </c>
      <c r="N7165">
        <v>20</v>
      </c>
      <c r="O7165">
        <v>10</v>
      </c>
      <c r="S7165" t="b">
        <v>0</v>
      </c>
      <c r="T7165" t="b">
        <v>0</v>
      </c>
      <c r="U7165" t="b">
        <v>0</v>
      </c>
      <c r="V7165">
        <v>46500</v>
      </c>
      <c r="W7165">
        <v>26600</v>
      </c>
      <c r="X7165">
        <v>2.85</v>
      </c>
      <c r="Y7165">
        <v>34000</v>
      </c>
      <c r="Z7165">
        <v>2.4</v>
      </c>
    </row>
    <row r="7166" spans="1:26">
      <c r="A7166">
        <v>203258604</v>
      </c>
      <c r="B7166" t="s">
        <v>7158</v>
      </c>
      <c r="C7166" t="s">
        <v>3597</v>
      </c>
      <c r="D7166" t="s">
        <v>3685</v>
      </c>
      <c r="E7166" t="s">
        <v>7227</v>
      </c>
      <c r="F7166" t="s">
        <v>3600</v>
      </c>
      <c r="G7166">
        <v>203258604</v>
      </c>
      <c r="I7166" t="s">
        <v>3601</v>
      </c>
      <c r="J7166" t="s">
        <v>7166</v>
      </c>
      <c r="L7166" t="s">
        <v>7225</v>
      </c>
      <c r="M7166">
        <v>13</v>
      </c>
      <c r="N7166">
        <v>21</v>
      </c>
      <c r="O7166">
        <v>10</v>
      </c>
      <c r="S7166" t="b">
        <v>0</v>
      </c>
      <c r="T7166" t="b">
        <v>0</v>
      </c>
      <c r="U7166" t="b">
        <v>0</v>
      </c>
      <c r="V7166">
        <v>23000</v>
      </c>
      <c r="W7166">
        <v>13600</v>
      </c>
      <c r="X7166">
        <v>2.61</v>
      </c>
      <c r="Y7166">
        <v>15200</v>
      </c>
      <c r="Z7166">
        <v>2.4500000000000002</v>
      </c>
    </row>
    <row r="7167" spans="1:26">
      <c r="A7167">
        <v>203258605</v>
      </c>
      <c r="B7167" t="s">
        <v>7158</v>
      </c>
      <c r="C7167" t="s">
        <v>3597</v>
      </c>
      <c r="D7167" t="s">
        <v>3685</v>
      </c>
      <c r="E7167" t="s">
        <v>7227</v>
      </c>
      <c r="F7167" t="s">
        <v>3600</v>
      </c>
      <c r="G7167">
        <v>203258605</v>
      </c>
      <c r="I7167" t="s">
        <v>3601</v>
      </c>
      <c r="J7167" t="s">
        <v>7228</v>
      </c>
      <c r="L7167" t="s">
        <v>7221</v>
      </c>
      <c r="M7167">
        <v>13</v>
      </c>
      <c r="N7167">
        <v>19.5</v>
      </c>
      <c r="O7167">
        <v>9.8000000000000007</v>
      </c>
      <c r="S7167" t="b">
        <v>0</v>
      </c>
      <c r="T7167" t="b">
        <v>0</v>
      </c>
      <c r="U7167" t="b">
        <v>0</v>
      </c>
      <c r="V7167">
        <v>35200</v>
      </c>
      <c r="W7167">
        <v>18900</v>
      </c>
      <c r="X7167">
        <v>2.2400000000000002</v>
      </c>
      <c r="Y7167">
        <v>28800</v>
      </c>
      <c r="Z7167">
        <v>2.27</v>
      </c>
    </row>
    <row r="7168" spans="1:26">
      <c r="A7168">
        <v>205966463</v>
      </c>
      <c r="B7168" t="s">
        <v>7158</v>
      </c>
      <c r="C7168" t="s">
        <v>3597</v>
      </c>
      <c r="D7168" t="s">
        <v>3685</v>
      </c>
      <c r="E7168" t="s">
        <v>7231</v>
      </c>
      <c r="F7168" t="s">
        <v>3600</v>
      </c>
      <c r="G7168">
        <v>205966463</v>
      </c>
      <c r="I7168" t="s">
        <v>3601</v>
      </c>
      <c r="J7168" t="s">
        <v>7199</v>
      </c>
      <c r="L7168" t="s">
        <v>7181</v>
      </c>
      <c r="M7168">
        <v>12.5</v>
      </c>
      <c r="N7168">
        <v>20</v>
      </c>
      <c r="O7168">
        <v>10</v>
      </c>
      <c r="S7168" t="b">
        <v>0</v>
      </c>
      <c r="T7168" t="b">
        <v>0</v>
      </c>
      <c r="U7168" t="b">
        <v>0</v>
      </c>
      <c r="V7168">
        <v>45000</v>
      </c>
      <c r="W7168">
        <v>26600</v>
      </c>
      <c r="X7168">
        <v>2.8</v>
      </c>
      <c r="Y7168">
        <v>34000</v>
      </c>
      <c r="Z7168">
        <v>2.4</v>
      </c>
    </row>
    <row r="7169" spans="1:26">
      <c r="A7169">
        <v>203258606</v>
      </c>
      <c r="B7169" t="s">
        <v>7158</v>
      </c>
      <c r="C7169" t="s">
        <v>3597</v>
      </c>
      <c r="D7169" t="s">
        <v>3685</v>
      </c>
      <c r="E7169" t="s">
        <v>7227</v>
      </c>
      <c r="F7169" t="s">
        <v>3600</v>
      </c>
      <c r="G7169">
        <v>203258606</v>
      </c>
      <c r="I7169" t="s">
        <v>3601</v>
      </c>
      <c r="J7169" t="s">
        <v>7228</v>
      </c>
      <c r="L7169" t="s">
        <v>7208</v>
      </c>
      <c r="M7169">
        <v>14</v>
      </c>
      <c r="N7169">
        <v>20</v>
      </c>
      <c r="O7169">
        <v>10</v>
      </c>
      <c r="S7169" t="b">
        <v>0</v>
      </c>
      <c r="T7169" t="b">
        <v>0</v>
      </c>
      <c r="U7169" t="b">
        <v>0</v>
      </c>
      <c r="V7169">
        <v>35800</v>
      </c>
      <c r="W7169">
        <v>18900</v>
      </c>
      <c r="X7169">
        <v>2.34</v>
      </c>
      <c r="Y7169">
        <v>28800</v>
      </c>
      <c r="Z7169">
        <v>2.27</v>
      </c>
    </row>
    <row r="7170" spans="1:26">
      <c r="A7170">
        <v>203258614</v>
      </c>
      <c r="B7170" t="s">
        <v>7158</v>
      </c>
      <c r="C7170" t="s">
        <v>3597</v>
      </c>
      <c r="D7170" t="s">
        <v>3685</v>
      </c>
      <c r="E7170" t="s">
        <v>7227</v>
      </c>
      <c r="F7170" t="s">
        <v>3600</v>
      </c>
      <c r="G7170">
        <v>203258614</v>
      </c>
      <c r="I7170" t="s">
        <v>3601</v>
      </c>
      <c r="J7170" t="s">
        <v>5554</v>
      </c>
      <c r="L7170" t="s">
        <v>7208</v>
      </c>
      <c r="M7170">
        <v>11.7</v>
      </c>
      <c r="N7170">
        <v>19</v>
      </c>
      <c r="O7170">
        <v>9.5</v>
      </c>
      <c r="S7170" t="b">
        <v>0</v>
      </c>
      <c r="T7170" t="b">
        <v>0</v>
      </c>
      <c r="U7170" t="b">
        <v>0</v>
      </c>
      <c r="V7170">
        <v>44500</v>
      </c>
      <c r="W7170">
        <v>27000</v>
      </c>
      <c r="X7170">
        <v>2.4</v>
      </c>
      <c r="Y7170">
        <v>34000</v>
      </c>
      <c r="Z7170">
        <v>2.4</v>
      </c>
    </row>
    <row r="7171" spans="1:26">
      <c r="A7171">
        <v>205976269</v>
      </c>
      <c r="B7171" t="s">
        <v>7158</v>
      </c>
      <c r="C7171" t="s">
        <v>3597</v>
      </c>
      <c r="D7171" t="s">
        <v>3685</v>
      </c>
      <c r="E7171" t="s">
        <v>7227</v>
      </c>
      <c r="F7171" t="s">
        <v>3600</v>
      </c>
      <c r="G7171">
        <v>205976269</v>
      </c>
      <c r="I7171" t="s">
        <v>3601</v>
      </c>
      <c r="J7171" t="s">
        <v>7230</v>
      </c>
      <c r="L7171" t="s">
        <v>7200</v>
      </c>
      <c r="M7171">
        <v>11.5</v>
      </c>
      <c r="N7171">
        <v>20</v>
      </c>
      <c r="O7171">
        <v>10</v>
      </c>
      <c r="S7171" t="b">
        <v>0</v>
      </c>
      <c r="T7171" t="b">
        <v>0</v>
      </c>
      <c r="U7171" t="b">
        <v>0</v>
      </c>
      <c r="V7171">
        <v>52500</v>
      </c>
      <c r="W7171">
        <v>32000</v>
      </c>
      <c r="X7171">
        <v>2.7</v>
      </c>
      <c r="Y7171">
        <v>37300</v>
      </c>
      <c r="Z7171">
        <v>2.44</v>
      </c>
    </row>
    <row r="7172" spans="1:26">
      <c r="A7172">
        <v>205976268</v>
      </c>
      <c r="B7172" t="s">
        <v>7158</v>
      </c>
      <c r="C7172" t="s">
        <v>3597</v>
      </c>
      <c r="D7172" t="s">
        <v>3685</v>
      </c>
      <c r="E7172" t="s">
        <v>7227</v>
      </c>
      <c r="F7172" t="s">
        <v>3600</v>
      </c>
      <c r="G7172">
        <v>205976268</v>
      </c>
      <c r="I7172" t="s">
        <v>3601</v>
      </c>
      <c r="J7172" t="s">
        <v>7230</v>
      </c>
      <c r="L7172" t="s">
        <v>7229</v>
      </c>
      <c r="M7172">
        <v>11.5</v>
      </c>
      <c r="N7172">
        <v>20</v>
      </c>
      <c r="O7172">
        <v>10</v>
      </c>
      <c r="S7172" t="b">
        <v>0</v>
      </c>
      <c r="T7172" t="b">
        <v>0</v>
      </c>
      <c r="U7172" t="b">
        <v>0</v>
      </c>
      <c r="V7172">
        <v>52500</v>
      </c>
      <c r="W7172">
        <v>32600</v>
      </c>
      <c r="X7172">
        <v>2.68</v>
      </c>
      <c r="Y7172">
        <v>37300</v>
      </c>
      <c r="Z7172">
        <v>2.44</v>
      </c>
    </row>
    <row r="7173" spans="1:26">
      <c r="A7173">
        <v>205976139</v>
      </c>
      <c r="B7173" t="s">
        <v>7158</v>
      </c>
      <c r="C7173" t="s">
        <v>3597</v>
      </c>
      <c r="D7173" t="s">
        <v>3685</v>
      </c>
      <c r="E7173" t="s">
        <v>7227</v>
      </c>
      <c r="F7173" t="s">
        <v>3600</v>
      </c>
      <c r="G7173">
        <v>205976139</v>
      </c>
      <c r="I7173" t="s">
        <v>3601</v>
      </c>
      <c r="J7173" t="s">
        <v>7230</v>
      </c>
      <c r="L7173" t="s">
        <v>5553</v>
      </c>
      <c r="M7173">
        <v>11.5</v>
      </c>
      <c r="N7173">
        <v>20</v>
      </c>
      <c r="O7173">
        <v>10</v>
      </c>
      <c r="S7173" t="b">
        <v>0</v>
      </c>
      <c r="T7173" t="b">
        <v>0</v>
      </c>
      <c r="U7173" t="b">
        <v>0</v>
      </c>
      <c r="V7173">
        <v>52500</v>
      </c>
      <c r="W7173">
        <v>32000</v>
      </c>
      <c r="X7173">
        <v>2.7</v>
      </c>
      <c r="Y7173">
        <v>37300</v>
      </c>
      <c r="Z7173">
        <v>2.44</v>
      </c>
    </row>
    <row r="7174" spans="1:26">
      <c r="A7174">
        <v>205976270</v>
      </c>
      <c r="B7174" t="s">
        <v>7158</v>
      </c>
      <c r="C7174" t="s">
        <v>3597</v>
      </c>
      <c r="D7174" t="s">
        <v>3685</v>
      </c>
      <c r="E7174" t="s">
        <v>7227</v>
      </c>
      <c r="F7174" t="s">
        <v>3600</v>
      </c>
      <c r="G7174">
        <v>205976270</v>
      </c>
      <c r="I7174" t="s">
        <v>3601</v>
      </c>
      <c r="J7174" t="s">
        <v>7230</v>
      </c>
      <c r="L7174" t="s">
        <v>7202</v>
      </c>
      <c r="M7174">
        <v>11.5</v>
      </c>
      <c r="N7174">
        <v>19.5</v>
      </c>
      <c r="O7174">
        <v>10</v>
      </c>
      <c r="S7174" t="b">
        <v>0</v>
      </c>
      <c r="T7174" t="b">
        <v>0</v>
      </c>
      <c r="U7174" t="b">
        <v>0</v>
      </c>
      <c r="V7174">
        <v>51500</v>
      </c>
      <c r="W7174">
        <v>32000</v>
      </c>
      <c r="X7174">
        <v>2.68</v>
      </c>
      <c r="Y7174">
        <v>37300</v>
      </c>
      <c r="Z7174">
        <v>2.44</v>
      </c>
    </row>
    <row r="7175" spans="1:26">
      <c r="A7175">
        <v>205976258</v>
      </c>
      <c r="B7175" t="s">
        <v>7158</v>
      </c>
      <c r="C7175" t="s">
        <v>3597</v>
      </c>
      <c r="D7175" t="s">
        <v>3685</v>
      </c>
      <c r="E7175" t="s">
        <v>7227</v>
      </c>
      <c r="F7175" t="s">
        <v>3600</v>
      </c>
      <c r="G7175">
        <v>205976258</v>
      </c>
      <c r="I7175" t="s">
        <v>3601</v>
      </c>
      <c r="J7175" t="s">
        <v>7230</v>
      </c>
      <c r="L7175" t="s">
        <v>7177</v>
      </c>
      <c r="M7175">
        <v>11.5</v>
      </c>
      <c r="N7175">
        <v>19.5</v>
      </c>
      <c r="O7175">
        <v>10</v>
      </c>
      <c r="S7175" t="b">
        <v>0</v>
      </c>
      <c r="T7175" t="b">
        <v>0</v>
      </c>
      <c r="U7175" t="b">
        <v>0</v>
      </c>
      <c r="V7175">
        <v>51500</v>
      </c>
      <c r="W7175">
        <v>32000</v>
      </c>
      <c r="X7175">
        <v>2.7</v>
      </c>
      <c r="Y7175">
        <v>37300</v>
      </c>
      <c r="Z7175">
        <v>2.44</v>
      </c>
    </row>
    <row r="7176" spans="1:26">
      <c r="A7176">
        <v>203258320</v>
      </c>
      <c r="B7176" t="s">
        <v>7158</v>
      </c>
      <c r="C7176" t="s">
        <v>3597</v>
      </c>
      <c r="D7176" t="s">
        <v>3685</v>
      </c>
      <c r="E7176" t="s">
        <v>7227</v>
      </c>
      <c r="F7176" t="s">
        <v>3600</v>
      </c>
      <c r="G7176">
        <v>203258320</v>
      </c>
      <c r="I7176" t="s">
        <v>3601</v>
      </c>
      <c r="J7176" t="s">
        <v>7228</v>
      </c>
      <c r="L7176" t="s">
        <v>7170</v>
      </c>
      <c r="M7176">
        <v>13</v>
      </c>
      <c r="N7176">
        <v>20</v>
      </c>
      <c r="O7176">
        <v>10</v>
      </c>
      <c r="S7176" t="b">
        <v>0</v>
      </c>
      <c r="T7176" t="b">
        <v>0</v>
      </c>
      <c r="U7176" t="b">
        <v>0</v>
      </c>
      <c r="V7176">
        <v>34600</v>
      </c>
      <c r="W7176">
        <v>18000</v>
      </c>
      <c r="X7176">
        <v>2.08</v>
      </c>
      <c r="Y7176">
        <v>28800</v>
      </c>
      <c r="Z7176">
        <v>2.27</v>
      </c>
    </row>
    <row r="7177" spans="1:26">
      <c r="A7177">
        <v>203258313</v>
      </c>
      <c r="B7177" t="s">
        <v>7158</v>
      </c>
      <c r="C7177" t="s">
        <v>3597</v>
      </c>
      <c r="D7177" t="s">
        <v>3685</v>
      </c>
      <c r="E7177" t="s">
        <v>7227</v>
      </c>
      <c r="F7177" t="s">
        <v>3600</v>
      </c>
      <c r="G7177">
        <v>203258313</v>
      </c>
      <c r="I7177" t="s">
        <v>3601</v>
      </c>
      <c r="J7177" t="s">
        <v>7228</v>
      </c>
      <c r="L7177" t="s">
        <v>7189</v>
      </c>
      <c r="M7177">
        <v>13.5</v>
      </c>
      <c r="N7177">
        <v>20</v>
      </c>
      <c r="O7177">
        <v>10</v>
      </c>
      <c r="S7177" t="b">
        <v>0</v>
      </c>
      <c r="T7177" t="b">
        <v>0</v>
      </c>
      <c r="U7177" t="b">
        <v>0</v>
      </c>
      <c r="V7177">
        <v>34800</v>
      </c>
      <c r="W7177">
        <v>18200</v>
      </c>
      <c r="X7177">
        <v>2.14</v>
      </c>
      <c r="Y7177">
        <v>28800</v>
      </c>
      <c r="Z7177">
        <v>2.27</v>
      </c>
    </row>
    <row r="7178" spans="1:26">
      <c r="A7178">
        <v>203258225</v>
      </c>
      <c r="B7178" t="s">
        <v>7158</v>
      </c>
      <c r="C7178" t="s">
        <v>3597</v>
      </c>
      <c r="D7178" t="s">
        <v>3685</v>
      </c>
      <c r="E7178" t="s">
        <v>7227</v>
      </c>
      <c r="F7178" t="s">
        <v>3600</v>
      </c>
      <c r="G7178">
        <v>203258225</v>
      </c>
      <c r="I7178" t="s">
        <v>3601</v>
      </c>
      <c r="J7178" t="s">
        <v>7166</v>
      </c>
      <c r="L7178" t="s">
        <v>7192</v>
      </c>
      <c r="M7178">
        <v>13</v>
      </c>
      <c r="N7178">
        <v>21</v>
      </c>
      <c r="O7178">
        <v>10</v>
      </c>
      <c r="S7178" t="b">
        <v>0</v>
      </c>
      <c r="T7178" t="b">
        <v>0</v>
      </c>
      <c r="U7178" t="b">
        <v>0</v>
      </c>
      <c r="V7178">
        <v>23800</v>
      </c>
      <c r="W7178">
        <v>13000</v>
      </c>
      <c r="X7178">
        <v>2.4</v>
      </c>
      <c r="Y7178">
        <v>15200</v>
      </c>
      <c r="Z7178">
        <v>2.4500000000000002</v>
      </c>
    </row>
    <row r="7179" spans="1:26">
      <c r="A7179">
        <v>203258253</v>
      </c>
      <c r="B7179" t="s">
        <v>7158</v>
      </c>
      <c r="C7179" t="s">
        <v>3597</v>
      </c>
      <c r="D7179" t="s">
        <v>3685</v>
      </c>
      <c r="E7179" t="s">
        <v>7227</v>
      </c>
      <c r="F7179" t="s">
        <v>3600</v>
      </c>
      <c r="G7179">
        <v>203258253</v>
      </c>
      <c r="I7179" t="s">
        <v>3601</v>
      </c>
      <c r="J7179" t="s">
        <v>7166</v>
      </c>
      <c r="L7179" t="s">
        <v>7196</v>
      </c>
      <c r="M7179">
        <v>13</v>
      </c>
      <c r="N7179">
        <v>20</v>
      </c>
      <c r="O7179">
        <v>10</v>
      </c>
      <c r="S7179" t="b">
        <v>0</v>
      </c>
      <c r="T7179" t="b">
        <v>0</v>
      </c>
      <c r="U7179" t="b">
        <v>0</v>
      </c>
      <c r="V7179">
        <v>23200</v>
      </c>
      <c r="W7179">
        <v>13000</v>
      </c>
      <c r="X7179">
        <v>2.38</v>
      </c>
      <c r="Y7179">
        <v>15200</v>
      </c>
      <c r="Z7179">
        <v>2.4500000000000002</v>
      </c>
    </row>
    <row r="7180" spans="1:26">
      <c r="A7180">
        <v>203258303</v>
      </c>
      <c r="B7180" t="s">
        <v>7158</v>
      </c>
      <c r="C7180" t="s">
        <v>3597</v>
      </c>
      <c r="D7180" t="s">
        <v>3685</v>
      </c>
      <c r="E7180" t="s">
        <v>7227</v>
      </c>
      <c r="F7180" t="s">
        <v>3600</v>
      </c>
      <c r="G7180">
        <v>203258303</v>
      </c>
      <c r="I7180" t="s">
        <v>3601</v>
      </c>
      <c r="J7180" t="s">
        <v>7166</v>
      </c>
      <c r="L7180" t="s">
        <v>7195</v>
      </c>
      <c r="M7180">
        <v>13</v>
      </c>
      <c r="N7180">
        <v>21</v>
      </c>
      <c r="O7180">
        <v>10</v>
      </c>
      <c r="S7180" t="b">
        <v>0</v>
      </c>
      <c r="T7180" t="b">
        <v>0</v>
      </c>
      <c r="U7180" t="b">
        <v>0</v>
      </c>
      <c r="V7180">
        <v>23400</v>
      </c>
      <c r="W7180">
        <v>13000</v>
      </c>
      <c r="X7180">
        <v>2.4</v>
      </c>
      <c r="Y7180">
        <v>15200</v>
      </c>
      <c r="Z7180">
        <v>2.4500000000000002</v>
      </c>
    </row>
    <row r="7181" spans="1:26">
      <c r="A7181">
        <v>203258396</v>
      </c>
      <c r="B7181" t="s">
        <v>7158</v>
      </c>
      <c r="C7181" t="s">
        <v>3597</v>
      </c>
      <c r="D7181" t="s">
        <v>3685</v>
      </c>
      <c r="E7181" t="s">
        <v>7227</v>
      </c>
      <c r="F7181" t="s">
        <v>3600</v>
      </c>
      <c r="G7181">
        <v>203258396</v>
      </c>
      <c r="I7181" t="s">
        <v>3601</v>
      </c>
      <c r="J7181" t="s">
        <v>5554</v>
      </c>
      <c r="L7181" t="s">
        <v>7183</v>
      </c>
      <c r="M7181">
        <v>12</v>
      </c>
      <c r="N7181">
        <v>19.5</v>
      </c>
      <c r="O7181">
        <v>10</v>
      </c>
      <c r="S7181" t="b">
        <v>0</v>
      </c>
      <c r="T7181" t="b">
        <v>0</v>
      </c>
      <c r="U7181" t="b">
        <v>0</v>
      </c>
      <c r="V7181">
        <v>44500</v>
      </c>
      <c r="W7181">
        <v>33400</v>
      </c>
      <c r="X7181">
        <v>2.2799999999999998</v>
      </c>
      <c r="Y7181">
        <v>34000</v>
      </c>
      <c r="Z7181">
        <v>2.4</v>
      </c>
    </row>
    <row r="7182" spans="1:26">
      <c r="A7182">
        <v>203258294</v>
      </c>
      <c r="B7182" t="s">
        <v>7158</v>
      </c>
      <c r="C7182" t="s">
        <v>3597</v>
      </c>
      <c r="D7182" t="s">
        <v>3685</v>
      </c>
      <c r="E7182" t="s">
        <v>7227</v>
      </c>
      <c r="F7182" t="s">
        <v>3600</v>
      </c>
      <c r="G7182">
        <v>203258294</v>
      </c>
      <c r="I7182" t="s">
        <v>3601</v>
      </c>
      <c r="J7182" t="s">
        <v>7166</v>
      </c>
      <c r="L7182" t="s">
        <v>7193</v>
      </c>
      <c r="M7182">
        <v>13</v>
      </c>
      <c r="N7182">
        <v>21</v>
      </c>
      <c r="O7182">
        <v>10</v>
      </c>
      <c r="S7182" t="b">
        <v>0</v>
      </c>
      <c r="T7182" t="b">
        <v>0</v>
      </c>
      <c r="U7182" t="b">
        <v>0</v>
      </c>
      <c r="V7182">
        <v>23800</v>
      </c>
      <c r="W7182">
        <v>13000</v>
      </c>
      <c r="X7182">
        <v>2.4</v>
      </c>
      <c r="Y7182">
        <v>15200</v>
      </c>
      <c r="Z7182">
        <v>2.4500000000000002</v>
      </c>
    </row>
    <row r="7183" spans="1:26">
      <c r="A7183">
        <v>203258312</v>
      </c>
      <c r="B7183" t="s">
        <v>7158</v>
      </c>
      <c r="C7183" t="s">
        <v>3597</v>
      </c>
      <c r="D7183" t="s">
        <v>3685</v>
      </c>
      <c r="E7183" t="s">
        <v>7227</v>
      </c>
      <c r="F7183" t="s">
        <v>3600</v>
      </c>
      <c r="G7183">
        <v>203258312</v>
      </c>
      <c r="I7183" t="s">
        <v>3601</v>
      </c>
      <c r="J7183" t="s">
        <v>7228</v>
      </c>
      <c r="L7183" t="s">
        <v>7192</v>
      </c>
      <c r="M7183">
        <v>13.5</v>
      </c>
      <c r="N7183">
        <v>20</v>
      </c>
      <c r="O7183">
        <v>10</v>
      </c>
      <c r="S7183" t="b">
        <v>0</v>
      </c>
      <c r="T7183" t="b">
        <v>0</v>
      </c>
      <c r="U7183" t="b">
        <v>0</v>
      </c>
      <c r="V7183">
        <v>34800</v>
      </c>
      <c r="W7183">
        <v>18000</v>
      </c>
      <c r="X7183">
        <v>2.12</v>
      </c>
      <c r="Y7183">
        <v>28800</v>
      </c>
      <c r="Z7183">
        <v>2.27</v>
      </c>
    </row>
    <row r="7184" spans="1:26">
      <c r="A7184">
        <v>203258321</v>
      </c>
      <c r="B7184" t="s">
        <v>7158</v>
      </c>
      <c r="C7184" t="s">
        <v>3597</v>
      </c>
      <c r="D7184" t="s">
        <v>3685</v>
      </c>
      <c r="E7184" t="s">
        <v>7227</v>
      </c>
      <c r="F7184" t="s">
        <v>3600</v>
      </c>
      <c r="G7184">
        <v>203258321</v>
      </c>
      <c r="I7184" t="s">
        <v>3601</v>
      </c>
      <c r="J7184" t="s">
        <v>7228</v>
      </c>
      <c r="L7184" t="s">
        <v>7187</v>
      </c>
      <c r="M7184">
        <v>13.5</v>
      </c>
      <c r="N7184">
        <v>20</v>
      </c>
      <c r="O7184">
        <v>10</v>
      </c>
      <c r="S7184" t="b">
        <v>0</v>
      </c>
      <c r="T7184" t="b">
        <v>0</v>
      </c>
      <c r="U7184" t="b">
        <v>0</v>
      </c>
      <c r="V7184">
        <v>34600</v>
      </c>
      <c r="W7184">
        <v>18000</v>
      </c>
      <c r="X7184">
        <v>2.08</v>
      </c>
      <c r="Y7184">
        <v>28800</v>
      </c>
      <c r="Z7184">
        <v>2.27</v>
      </c>
    </row>
    <row r="7185" spans="1:26">
      <c r="A7185">
        <v>203258336</v>
      </c>
      <c r="B7185" t="s">
        <v>7158</v>
      </c>
      <c r="C7185" t="s">
        <v>3597</v>
      </c>
      <c r="D7185" t="s">
        <v>3685</v>
      </c>
      <c r="E7185" t="s">
        <v>7227</v>
      </c>
      <c r="F7185" t="s">
        <v>3600</v>
      </c>
      <c r="G7185">
        <v>203258336</v>
      </c>
      <c r="I7185" t="s">
        <v>3601</v>
      </c>
      <c r="J7185" t="s">
        <v>7228</v>
      </c>
      <c r="L7185" t="s">
        <v>7193</v>
      </c>
      <c r="M7185">
        <v>13.5</v>
      </c>
      <c r="N7185">
        <v>20</v>
      </c>
      <c r="O7185">
        <v>10</v>
      </c>
      <c r="S7185" t="b">
        <v>0</v>
      </c>
      <c r="T7185" t="b">
        <v>0</v>
      </c>
      <c r="U7185" t="b">
        <v>0</v>
      </c>
      <c r="V7185">
        <v>35200</v>
      </c>
      <c r="W7185">
        <v>18200</v>
      </c>
      <c r="X7185">
        <v>2.12</v>
      </c>
      <c r="Y7185">
        <v>28800</v>
      </c>
      <c r="Z7185">
        <v>2.27</v>
      </c>
    </row>
    <row r="7186" spans="1:26">
      <c r="A7186">
        <v>203258352</v>
      </c>
      <c r="B7186" t="s">
        <v>7158</v>
      </c>
      <c r="C7186" t="s">
        <v>3597</v>
      </c>
      <c r="D7186" t="s">
        <v>3685</v>
      </c>
      <c r="E7186" t="s">
        <v>7227</v>
      </c>
      <c r="F7186" t="s">
        <v>3600</v>
      </c>
      <c r="G7186">
        <v>203258352</v>
      </c>
      <c r="I7186" t="s">
        <v>3601</v>
      </c>
      <c r="J7186" t="s">
        <v>7228</v>
      </c>
      <c r="L7186" t="s">
        <v>7188</v>
      </c>
      <c r="M7186">
        <v>13.5</v>
      </c>
      <c r="N7186">
        <v>20</v>
      </c>
      <c r="O7186">
        <v>10</v>
      </c>
      <c r="S7186" t="b">
        <v>0</v>
      </c>
      <c r="T7186" t="b">
        <v>0</v>
      </c>
      <c r="U7186" t="b">
        <v>0</v>
      </c>
      <c r="V7186">
        <v>35000</v>
      </c>
      <c r="W7186">
        <v>18000</v>
      </c>
      <c r="X7186">
        <v>2.1</v>
      </c>
      <c r="Y7186">
        <v>28800</v>
      </c>
      <c r="Z7186">
        <v>2.27</v>
      </c>
    </row>
    <row r="7187" spans="1:26">
      <c r="A7187">
        <v>203258351</v>
      </c>
      <c r="B7187" t="s">
        <v>7158</v>
      </c>
      <c r="C7187" t="s">
        <v>3597</v>
      </c>
      <c r="D7187" t="s">
        <v>3685</v>
      </c>
      <c r="E7187" t="s">
        <v>7227</v>
      </c>
      <c r="F7187" t="s">
        <v>3600</v>
      </c>
      <c r="G7187">
        <v>203258351</v>
      </c>
      <c r="I7187" t="s">
        <v>3601</v>
      </c>
      <c r="J7187" t="s">
        <v>7228</v>
      </c>
      <c r="L7187" t="s">
        <v>7174</v>
      </c>
      <c r="M7187">
        <v>13</v>
      </c>
      <c r="N7187">
        <v>20</v>
      </c>
      <c r="O7187">
        <v>10</v>
      </c>
      <c r="S7187" t="b">
        <v>0</v>
      </c>
      <c r="T7187" t="b">
        <v>0</v>
      </c>
      <c r="U7187" t="b">
        <v>0</v>
      </c>
      <c r="V7187">
        <v>34800</v>
      </c>
      <c r="W7187">
        <v>18000</v>
      </c>
      <c r="X7187">
        <v>2.08</v>
      </c>
      <c r="Y7187">
        <v>28800</v>
      </c>
      <c r="Z7187">
        <v>2.27</v>
      </c>
    </row>
    <row r="7188" spans="1:26">
      <c r="A7188">
        <v>203258366</v>
      </c>
      <c r="B7188" t="s">
        <v>7158</v>
      </c>
      <c r="C7188" t="s">
        <v>3597</v>
      </c>
      <c r="D7188" t="s">
        <v>3685</v>
      </c>
      <c r="E7188" t="s">
        <v>7227</v>
      </c>
      <c r="F7188" t="s">
        <v>3600</v>
      </c>
      <c r="G7188">
        <v>203258366</v>
      </c>
      <c r="I7188" t="s">
        <v>3601</v>
      </c>
      <c r="J7188" t="s">
        <v>7228</v>
      </c>
      <c r="L7188" t="s">
        <v>7190</v>
      </c>
      <c r="M7188">
        <v>13.5</v>
      </c>
      <c r="N7188">
        <v>20</v>
      </c>
      <c r="O7188">
        <v>10</v>
      </c>
      <c r="S7188" t="b">
        <v>0</v>
      </c>
      <c r="T7188" t="b">
        <v>0</v>
      </c>
      <c r="U7188" t="b">
        <v>0</v>
      </c>
      <c r="V7188">
        <v>35000</v>
      </c>
      <c r="W7188">
        <v>18200</v>
      </c>
      <c r="X7188">
        <v>2.12</v>
      </c>
      <c r="Y7188">
        <v>28800</v>
      </c>
      <c r="Z7188">
        <v>2.27</v>
      </c>
    </row>
    <row r="7189" spans="1:26">
      <c r="A7189">
        <v>203258381</v>
      </c>
      <c r="B7189" t="s">
        <v>7158</v>
      </c>
      <c r="C7189" t="s">
        <v>3597</v>
      </c>
      <c r="D7189" t="s">
        <v>3685</v>
      </c>
      <c r="E7189" t="s">
        <v>7227</v>
      </c>
      <c r="F7189" t="s">
        <v>3600</v>
      </c>
      <c r="G7189">
        <v>203258381</v>
      </c>
      <c r="I7189" t="s">
        <v>3601</v>
      </c>
      <c r="J7189" t="s">
        <v>7228</v>
      </c>
      <c r="L7189" t="s">
        <v>7185</v>
      </c>
      <c r="M7189">
        <v>13.5</v>
      </c>
      <c r="N7189">
        <v>20</v>
      </c>
      <c r="O7189">
        <v>10</v>
      </c>
      <c r="S7189" t="b">
        <v>0</v>
      </c>
      <c r="T7189" t="b">
        <v>0</v>
      </c>
      <c r="U7189" t="b">
        <v>0</v>
      </c>
      <c r="V7189">
        <v>35000</v>
      </c>
      <c r="W7189">
        <v>18200</v>
      </c>
      <c r="X7189">
        <v>2.16</v>
      </c>
      <c r="Y7189">
        <v>28800</v>
      </c>
      <c r="Z7189">
        <v>2.27</v>
      </c>
    </row>
    <row r="7190" spans="1:26">
      <c r="A7190">
        <v>203258380</v>
      </c>
      <c r="B7190" t="s">
        <v>7158</v>
      </c>
      <c r="C7190" t="s">
        <v>3597</v>
      </c>
      <c r="D7190" t="s">
        <v>3685</v>
      </c>
      <c r="E7190" t="s">
        <v>7227</v>
      </c>
      <c r="F7190" t="s">
        <v>3600</v>
      </c>
      <c r="G7190">
        <v>203258380</v>
      </c>
      <c r="I7190" t="s">
        <v>3601</v>
      </c>
      <c r="J7190" t="s">
        <v>7228</v>
      </c>
      <c r="L7190" t="s">
        <v>7191</v>
      </c>
      <c r="M7190">
        <v>13.5</v>
      </c>
      <c r="N7190">
        <v>20</v>
      </c>
      <c r="O7190">
        <v>10</v>
      </c>
      <c r="S7190" t="b">
        <v>0</v>
      </c>
      <c r="T7190" t="b">
        <v>0</v>
      </c>
      <c r="U7190" t="b">
        <v>0</v>
      </c>
      <c r="V7190">
        <v>34800</v>
      </c>
      <c r="W7190">
        <v>18200</v>
      </c>
      <c r="X7190">
        <v>2.16</v>
      </c>
      <c r="Y7190">
        <v>28800</v>
      </c>
      <c r="Z7190">
        <v>2.27</v>
      </c>
    </row>
    <row r="7191" spans="1:26">
      <c r="A7191">
        <v>203258397</v>
      </c>
      <c r="B7191" t="s">
        <v>7158</v>
      </c>
      <c r="C7191" t="s">
        <v>3597</v>
      </c>
      <c r="D7191" t="s">
        <v>3685</v>
      </c>
      <c r="E7191" t="s">
        <v>7227</v>
      </c>
      <c r="F7191" t="s">
        <v>3600</v>
      </c>
      <c r="G7191">
        <v>203258397</v>
      </c>
      <c r="I7191" t="s">
        <v>3601</v>
      </c>
      <c r="J7191" t="s">
        <v>5554</v>
      </c>
      <c r="L7191" t="s">
        <v>7181</v>
      </c>
      <c r="M7191">
        <v>12.5</v>
      </c>
      <c r="N7191">
        <v>20</v>
      </c>
      <c r="O7191">
        <v>10</v>
      </c>
      <c r="S7191" t="b">
        <v>0</v>
      </c>
      <c r="T7191" t="b">
        <v>0</v>
      </c>
      <c r="U7191" t="b">
        <v>0</v>
      </c>
      <c r="V7191">
        <v>45000</v>
      </c>
      <c r="W7191">
        <v>33400</v>
      </c>
      <c r="X7191">
        <v>2.2999999999999998</v>
      </c>
      <c r="Y7191">
        <v>34000</v>
      </c>
      <c r="Z7191">
        <v>2.4</v>
      </c>
    </row>
    <row r="7192" spans="1:26">
      <c r="A7192">
        <v>203258367</v>
      </c>
      <c r="B7192" t="s">
        <v>7158</v>
      </c>
      <c r="C7192" t="s">
        <v>3597</v>
      </c>
      <c r="D7192" t="s">
        <v>3685</v>
      </c>
      <c r="E7192" t="s">
        <v>7227</v>
      </c>
      <c r="F7192" t="s">
        <v>3600</v>
      </c>
      <c r="G7192">
        <v>203258367</v>
      </c>
      <c r="I7192" t="s">
        <v>3601</v>
      </c>
      <c r="J7192" t="s">
        <v>7228</v>
      </c>
      <c r="L7192" t="s">
        <v>7186</v>
      </c>
      <c r="M7192">
        <v>13.5</v>
      </c>
      <c r="N7192">
        <v>20</v>
      </c>
      <c r="O7192">
        <v>10</v>
      </c>
      <c r="S7192" t="b">
        <v>0</v>
      </c>
      <c r="T7192" t="b">
        <v>0</v>
      </c>
      <c r="U7192" t="b">
        <v>0</v>
      </c>
      <c r="V7192">
        <v>35200</v>
      </c>
      <c r="W7192">
        <v>18200</v>
      </c>
      <c r="X7192">
        <v>2.12</v>
      </c>
      <c r="Y7192">
        <v>28800</v>
      </c>
      <c r="Z7192">
        <v>2.27</v>
      </c>
    </row>
    <row r="7193" spans="1:26">
      <c r="A7193">
        <v>203258407</v>
      </c>
      <c r="B7193" t="s">
        <v>7158</v>
      </c>
      <c r="C7193" t="s">
        <v>3597</v>
      </c>
      <c r="D7193" t="s">
        <v>3685</v>
      </c>
      <c r="E7193" t="s">
        <v>7227</v>
      </c>
      <c r="F7193" t="s">
        <v>3600</v>
      </c>
      <c r="G7193">
        <v>203258407</v>
      </c>
      <c r="I7193" t="s">
        <v>3601</v>
      </c>
      <c r="J7193" t="s">
        <v>5554</v>
      </c>
      <c r="L7193" t="s">
        <v>7184</v>
      </c>
      <c r="M7193">
        <v>12.5</v>
      </c>
      <c r="N7193">
        <v>20</v>
      </c>
      <c r="O7193">
        <v>10</v>
      </c>
      <c r="S7193" t="b">
        <v>0</v>
      </c>
      <c r="T7193" t="b">
        <v>0</v>
      </c>
      <c r="U7193" t="b">
        <v>0</v>
      </c>
      <c r="V7193">
        <v>46500</v>
      </c>
      <c r="W7193">
        <v>34000</v>
      </c>
      <c r="X7193">
        <v>2.34</v>
      </c>
      <c r="Y7193">
        <v>34000</v>
      </c>
      <c r="Z7193">
        <v>2.4</v>
      </c>
    </row>
    <row r="7194" spans="1:26">
      <c r="A7194">
        <v>203258417</v>
      </c>
      <c r="B7194" t="s">
        <v>7158</v>
      </c>
      <c r="C7194" t="s">
        <v>3597</v>
      </c>
      <c r="D7194" t="s">
        <v>3685</v>
      </c>
      <c r="E7194" t="s">
        <v>7227</v>
      </c>
      <c r="F7194" t="s">
        <v>3600</v>
      </c>
      <c r="G7194">
        <v>203258417</v>
      </c>
      <c r="I7194" t="s">
        <v>3601</v>
      </c>
      <c r="J7194" t="s">
        <v>5554</v>
      </c>
      <c r="L7194" t="s">
        <v>7182</v>
      </c>
      <c r="M7194">
        <v>12</v>
      </c>
      <c r="N7194">
        <v>19.5</v>
      </c>
      <c r="O7194">
        <v>10</v>
      </c>
      <c r="S7194" t="b">
        <v>0</v>
      </c>
      <c r="T7194" t="b">
        <v>0</v>
      </c>
      <c r="U7194" t="b">
        <v>0</v>
      </c>
      <c r="V7194">
        <v>45000</v>
      </c>
      <c r="W7194">
        <v>34000</v>
      </c>
      <c r="X7194">
        <v>2.2999999999999998</v>
      </c>
      <c r="Y7194">
        <v>34000</v>
      </c>
      <c r="Z7194">
        <v>2.4</v>
      </c>
    </row>
    <row r="7195" spans="1:26">
      <c r="A7195">
        <v>203258418</v>
      </c>
      <c r="B7195" t="s">
        <v>7158</v>
      </c>
      <c r="C7195" t="s">
        <v>3597</v>
      </c>
      <c r="D7195" t="s">
        <v>3685</v>
      </c>
      <c r="E7195" t="s">
        <v>7227</v>
      </c>
      <c r="F7195" t="s">
        <v>3600</v>
      </c>
      <c r="G7195">
        <v>203258418</v>
      </c>
      <c r="I7195" t="s">
        <v>3601</v>
      </c>
      <c r="J7195" t="s">
        <v>5554</v>
      </c>
      <c r="L7195" t="s">
        <v>7177</v>
      </c>
      <c r="M7195">
        <v>12.5</v>
      </c>
      <c r="N7195">
        <v>20</v>
      </c>
      <c r="O7195">
        <v>10</v>
      </c>
      <c r="S7195" t="b">
        <v>0</v>
      </c>
      <c r="T7195" t="b">
        <v>0</v>
      </c>
      <c r="U7195" t="b">
        <v>0</v>
      </c>
      <c r="V7195">
        <v>45000</v>
      </c>
      <c r="W7195">
        <v>34000</v>
      </c>
      <c r="X7195">
        <v>2.3199999999999998</v>
      </c>
      <c r="Y7195">
        <v>34000</v>
      </c>
      <c r="Z7195">
        <v>2.4</v>
      </c>
    </row>
    <row r="7196" spans="1:26">
      <c r="A7196">
        <v>203258427</v>
      </c>
      <c r="B7196" t="s">
        <v>7158</v>
      </c>
      <c r="C7196" t="s">
        <v>3597</v>
      </c>
      <c r="D7196" t="s">
        <v>3685</v>
      </c>
      <c r="E7196" t="s">
        <v>7227</v>
      </c>
      <c r="F7196" t="s">
        <v>3600</v>
      </c>
      <c r="G7196">
        <v>203258427</v>
      </c>
      <c r="I7196" t="s">
        <v>3601</v>
      </c>
      <c r="J7196" t="s">
        <v>5554</v>
      </c>
      <c r="L7196" t="s">
        <v>7180</v>
      </c>
      <c r="M7196">
        <v>12</v>
      </c>
      <c r="N7196">
        <v>20</v>
      </c>
      <c r="O7196">
        <v>10</v>
      </c>
      <c r="S7196" t="b">
        <v>0</v>
      </c>
      <c r="T7196" t="b">
        <v>0</v>
      </c>
      <c r="U7196" t="b">
        <v>0</v>
      </c>
      <c r="V7196">
        <v>45000</v>
      </c>
      <c r="W7196">
        <v>33400</v>
      </c>
      <c r="X7196">
        <v>2.34</v>
      </c>
      <c r="Y7196">
        <v>34000</v>
      </c>
      <c r="Z7196">
        <v>2.4</v>
      </c>
    </row>
    <row r="7197" spans="1:26">
      <c r="A7197">
        <v>203258607</v>
      </c>
      <c r="B7197" t="s">
        <v>7158</v>
      </c>
      <c r="C7197" t="s">
        <v>3597</v>
      </c>
      <c r="D7197" t="s">
        <v>3685</v>
      </c>
      <c r="E7197" t="s">
        <v>7227</v>
      </c>
      <c r="F7197" t="s">
        <v>3600</v>
      </c>
      <c r="G7197">
        <v>203258607</v>
      </c>
      <c r="I7197" t="s">
        <v>3601</v>
      </c>
      <c r="J7197" t="s">
        <v>5554</v>
      </c>
      <c r="L7197" t="s">
        <v>7229</v>
      </c>
      <c r="M7197">
        <v>12.5</v>
      </c>
      <c r="N7197">
        <v>20</v>
      </c>
      <c r="O7197">
        <v>10</v>
      </c>
      <c r="S7197" t="b">
        <v>0</v>
      </c>
      <c r="T7197" t="b">
        <v>0</v>
      </c>
      <c r="U7197" t="b">
        <v>0</v>
      </c>
      <c r="V7197">
        <v>45500</v>
      </c>
      <c r="W7197">
        <v>28600</v>
      </c>
      <c r="X7197">
        <v>2.68</v>
      </c>
      <c r="Y7197">
        <v>34000</v>
      </c>
      <c r="Z7197">
        <v>2.4</v>
      </c>
    </row>
    <row r="7198" spans="1:26">
      <c r="A7198">
        <v>203258609</v>
      </c>
      <c r="B7198" t="s">
        <v>7158</v>
      </c>
      <c r="C7198" t="s">
        <v>3597</v>
      </c>
      <c r="D7198" t="s">
        <v>3685</v>
      </c>
      <c r="E7198" t="s">
        <v>7227</v>
      </c>
      <c r="F7198" t="s">
        <v>3600</v>
      </c>
      <c r="G7198">
        <v>203258609</v>
      </c>
      <c r="I7198" t="s">
        <v>3601</v>
      </c>
      <c r="J7198" t="s">
        <v>7166</v>
      </c>
      <c r="L7198" t="s">
        <v>7170</v>
      </c>
      <c r="M7198">
        <v>13</v>
      </c>
      <c r="N7198">
        <v>21</v>
      </c>
      <c r="O7198">
        <v>10</v>
      </c>
      <c r="S7198" t="b">
        <v>0</v>
      </c>
      <c r="T7198" t="b">
        <v>0</v>
      </c>
      <c r="U7198" t="b">
        <v>0</v>
      </c>
      <c r="V7198">
        <v>23400</v>
      </c>
      <c r="W7198">
        <v>13000</v>
      </c>
      <c r="X7198">
        <v>2.38</v>
      </c>
      <c r="Y7198">
        <v>15200</v>
      </c>
      <c r="Z7198">
        <v>2.4500000000000002</v>
      </c>
    </row>
    <row r="7199" spans="1:26">
      <c r="A7199">
        <v>203258428</v>
      </c>
      <c r="B7199" t="s">
        <v>7158</v>
      </c>
      <c r="C7199" t="s">
        <v>3597</v>
      </c>
      <c r="D7199" t="s">
        <v>3685</v>
      </c>
      <c r="E7199" t="s">
        <v>7227</v>
      </c>
      <c r="F7199" t="s">
        <v>3600</v>
      </c>
      <c r="G7199">
        <v>203258428</v>
      </c>
      <c r="I7199" t="s">
        <v>3601</v>
      </c>
      <c r="J7199" t="s">
        <v>5554</v>
      </c>
      <c r="L7199" t="s">
        <v>7179</v>
      </c>
      <c r="M7199">
        <v>12.5</v>
      </c>
      <c r="N7199">
        <v>20</v>
      </c>
      <c r="O7199">
        <v>10</v>
      </c>
      <c r="S7199" t="b">
        <v>0</v>
      </c>
      <c r="T7199" t="b">
        <v>0</v>
      </c>
      <c r="U7199" t="b">
        <v>0</v>
      </c>
      <c r="V7199">
        <v>45000</v>
      </c>
      <c r="W7199">
        <v>33400</v>
      </c>
      <c r="X7199">
        <v>2.36</v>
      </c>
      <c r="Y7199">
        <v>34000</v>
      </c>
      <c r="Z7199">
        <v>2.4</v>
      </c>
    </row>
    <row r="7200" spans="1:26">
      <c r="A7200">
        <v>203258610</v>
      </c>
      <c r="B7200" t="s">
        <v>7158</v>
      </c>
      <c r="C7200" t="s">
        <v>3597</v>
      </c>
      <c r="D7200" t="s">
        <v>3685</v>
      </c>
      <c r="E7200" t="s">
        <v>7227</v>
      </c>
      <c r="F7200" t="s">
        <v>3600</v>
      </c>
      <c r="G7200">
        <v>203258610</v>
      </c>
      <c r="I7200" t="s">
        <v>3601</v>
      </c>
      <c r="J7200" t="s">
        <v>7228</v>
      </c>
      <c r="L7200" t="s">
        <v>7172</v>
      </c>
      <c r="M7200">
        <v>14</v>
      </c>
      <c r="N7200">
        <v>21</v>
      </c>
      <c r="O7200">
        <v>10</v>
      </c>
      <c r="S7200" t="b">
        <v>0</v>
      </c>
      <c r="T7200" t="b">
        <v>0</v>
      </c>
      <c r="U7200" t="b">
        <v>0</v>
      </c>
      <c r="V7200">
        <v>35400</v>
      </c>
      <c r="W7200">
        <v>18200</v>
      </c>
      <c r="X7200">
        <v>2.16</v>
      </c>
      <c r="Y7200">
        <v>28800</v>
      </c>
      <c r="Z7200">
        <v>2.27</v>
      </c>
    </row>
    <row r="7201" spans="1:26">
      <c r="A7201">
        <v>205966142</v>
      </c>
      <c r="B7201" t="s">
        <v>7158</v>
      </c>
      <c r="C7201" t="s">
        <v>3597</v>
      </c>
      <c r="D7201" t="s">
        <v>3685</v>
      </c>
      <c r="E7201" t="s">
        <v>7227</v>
      </c>
      <c r="F7201" t="s">
        <v>3600</v>
      </c>
      <c r="G7201">
        <v>205966142</v>
      </c>
      <c r="I7201" t="s">
        <v>3601</v>
      </c>
      <c r="J7201" t="s">
        <v>7209</v>
      </c>
      <c r="L7201" t="s">
        <v>7172</v>
      </c>
      <c r="M7201">
        <v>14</v>
      </c>
      <c r="N7201">
        <v>21</v>
      </c>
      <c r="O7201">
        <v>10</v>
      </c>
      <c r="S7201" t="b">
        <v>0</v>
      </c>
      <c r="T7201" t="b">
        <v>0</v>
      </c>
      <c r="U7201" t="b">
        <v>0</v>
      </c>
      <c r="V7201">
        <v>35400</v>
      </c>
      <c r="W7201">
        <v>18200</v>
      </c>
      <c r="X7201">
        <v>2.46</v>
      </c>
      <c r="Y7201">
        <v>28800</v>
      </c>
      <c r="Z7201">
        <v>2.27</v>
      </c>
    </row>
    <row r="7202" spans="1:26">
      <c r="A7202">
        <v>203258611</v>
      </c>
      <c r="B7202" t="s">
        <v>7158</v>
      </c>
      <c r="C7202" t="s">
        <v>3597</v>
      </c>
      <c r="D7202" t="s">
        <v>3685</v>
      </c>
      <c r="E7202" t="s">
        <v>7227</v>
      </c>
      <c r="F7202" t="s">
        <v>3600</v>
      </c>
      <c r="G7202">
        <v>203258611</v>
      </c>
      <c r="I7202" t="s">
        <v>3601</v>
      </c>
      <c r="J7202" t="s">
        <v>5554</v>
      </c>
      <c r="L7202" t="s">
        <v>5553</v>
      </c>
      <c r="M7202">
        <v>13</v>
      </c>
      <c r="N7202">
        <v>20</v>
      </c>
      <c r="O7202">
        <v>10</v>
      </c>
      <c r="S7202" t="b">
        <v>0</v>
      </c>
      <c r="T7202" t="b">
        <v>0</v>
      </c>
      <c r="U7202" t="b">
        <v>0</v>
      </c>
      <c r="V7202">
        <v>46500</v>
      </c>
      <c r="W7202">
        <v>34000</v>
      </c>
      <c r="X7202">
        <v>2.36</v>
      </c>
      <c r="Y7202">
        <v>34000</v>
      </c>
      <c r="Z7202">
        <v>2.4</v>
      </c>
    </row>
    <row r="7203" spans="1:26">
      <c r="A7203">
        <v>203258613</v>
      </c>
      <c r="B7203" t="s">
        <v>7158</v>
      </c>
      <c r="C7203" t="s">
        <v>3597</v>
      </c>
      <c r="D7203" t="s">
        <v>3685</v>
      </c>
      <c r="E7203" t="s">
        <v>7227</v>
      </c>
      <c r="F7203" t="s">
        <v>3600</v>
      </c>
      <c r="G7203">
        <v>203258613</v>
      </c>
      <c r="I7203" t="s">
        <v>3601</v>
      </c>
      <c r="J7203" t="s">
        <v>7166</v>
      </c>
      <c r="L7203" t="s">
        <v>7174</v>
      </c>
      <c r="M7203">
        <v>13</v>
      </c>
      <c r="N7203">
        <v>21</v>
      </c>
      <c r="O7203">
        <v>10</v>
      </c>
      <c r="S7203" t="b">
        <v>0</v>
      </c>
      <c r="T7203" t="b">
        <v>0</v>
      </c>
      <c r="U7203" t="b">
        <v>0</v>
      </c>
      <c r="V7203">
        <v>23400</v>
      </c>
      <c r="W7203">
        <v>13000</v>
      </c>
      <c r="X7203">
        <v>2.61</v>
      </c>
      <c r="Y7203">
        <v>15200</v>
      </c>
      <c r="Z7203">
        <v>2.4500000000000002</v>
      </c>
    </row>
    <row r="7204" spans="1:26">
      <c r="A7204">
        <v>205966143</v>
      </c>
      <c r="B7204" t="s">
        <v>7158</v>
      </c>
      <c r="C7204" t="s">
        <v>3597</v>
      </c>
      <c r="D7204" t="s">
        <v>3685</v>
      </c>
      <c r="E7204" t="s">
        <v>7227</v>
      </c>
      <c r="F7204" t="s">
        <v>3600</v>
      </c>
      <c r="G7204">
        <v>205966143</v>
      </c>
      <c r="I7204" t="s">
        <v>3601</v>
      </c>
      <c r="J7204" t="s">
        <v>7199</v>
      </c>
      <c r="L7204" t="s">
        <v>5553</v>
      </c>
      <c r="M7204">
        <v>13</v>
      </c>
      <c r="N7204">
        <v>20</v>
      </c>
      <c r="O7204">
        <v>10</v>
      </c>
      <c r="S7204" t="b">
        <v>0</v>
      </c>
      <c r="T7204" t="b">
        <v>0</v>
      </c>
      <c r="U7204" t="b">
        <v>0</v>
      </c>
      <c r="V7204">
        <v>46500</v>
      </c>
      <c r="W7204">
        <v>26600</v>
      </c>
      <c r="X7204">
        <v>2.85</v>
      </c>
      <c r="Y7204">
        <v>34000</v>
      </c>
      <c r="Z7204">
        <v>2.4</v>
      </c>
    </row>
    <row r="7205" spans="1:26">
      <c r="A7205">
        <v>205966141</v>
      </c>
      <c r="B7205" t="s">
        <v>7158</v>
      </c>
      <c r="C7205" t="s">
        <v>3597</v>
      </c>
      <c r="D7205" t="s">
        <v>3685</v>
      </c>
      <c r="E7205" t="s">
        <v>7227</v>
      </c>
      <c r="F7205" t="s">
        <v>3600</v>
      </c>
      <c r="G7205">
        <v>205966141</v>
      </c>
      <c r="I7205" t="s">
        <v>3601</v>
      </c>
      <c r="J7205" t="s">
        <v>7223</v>
      </c>
      <c r="L7205" t="s">
        <v>7170</v>
      </c>
      <c r="M7205">
        <v>13</v>
      </c>
      <c r="N7205">
        <v>21</v>
      </c>
      <c r="O7205">
        <v>10</v>
      </c>
      <c r="S7205" t="b">
        <v>0</v>
      </c>
      <c r="T7205" t="b">
        <v>0</v>
      </c>
      <c r="U7205" t="b">
        <v>0</v>
      </c>
      <c r="V7205">
        <v>23400</v>
      </c>
      <c r="W7205">
        <v>13000</v>
      </c>
      <c r="X7205">
        <v>2.57</v>
      </c>
      <c r="Y7205">
        <v>15200</v>
      </c>
      <c r="Z7205">
        <v>2.4500000000000002</v>
      </c>
    </row>
    <row r="7206" spans="1:26">
      <c r="A7206">
        <v>205966146</v>
      </c>
      <c r="B7206" t="s">
        <v>7158</v>
      </c>
      <c r="C7206" t="s">
        <v>3597</v>
      </c>
      <c r="D7206" t="s">
        <v>3685</v>
      </c>
      <c r="E7206" t="s">
        <v>7227</v>
      </c>
      <c r="F7206" t="s">
        <v>3600</v>
      </c>
      <c r="G7206">
        <v>205966146</v>
      </c>
      <c r="I7206" t="s">
        <v>3601</v>
      </c>
      <c r="J7206" t="s">
        <v>7223</v>
      </c>
      <c r="L7206" t="s">
        <v>7192</v>
      </c>
      <c r="M7206">
        <v>13</v>
      </c>
      <c r="N7206">
        <v>21</v>
      </c>
      <c r="O7206">
        <v>10</v>
      </c>
      <c r="S7206" t="b">
        <v>0</v>
      </c>
      <c r="T7206" t="b">
        <v>0</v>
      </c>
      <c r="U7206" t="b">
        <v>0</v>
      </c>
      <c r="V7206">
        <v>23800</v>
      </c>
      <c r="W7206">
        <v>13000</v>
      </c>
      <c r="X7206">
        <v>2.61</v>
      </c>
      <c r="Y7206">
        <v>15200</v>
      </c>
      <c r="Z7206">
        <v>2.4500000000000002</v>
      </c>
    </row>
    <row r="7207" spans="1:26">
      <c r="A7207">
        <v>205966152</v>
      </c>
      <c r="B7207" t="s">
        <v>7158</v>
      </c>
      <c r="C7207" t="s">
        <v>3597</v>
      </c>
      <c r="D7207" t="s">
        <v>3685</v>
      </c>
      <c r="E7207" t="s">
        <v>7227</v>
      </c>
      <c r="F7207" t="s">
        <v>3600</v>
      </c>
      <c r="G7207">
        <v>205966152</v>
      </c>
      <c r="I7207" t="s">
        <v>3601</v>
      </c>
      <c r="J7207" t="s">
        <v>7223</v>
      </c>
      <c r="L7207" t="s">
        <v>7196</v>
      </c>
      <c r="M7207">
        <v>13</v>
      </c>
      <c r="N7207">
        <v>20</v>
      </c>
      <c r="O7207">
        <v>10</v>
      </c>
      <c r="S7207" t="b">
        <v>0</v>
      </c>
      <c r="T7207" t="b">
        <v>0</v>
      </c>
      <c r="U7207" t="b">
        <v>0</v>
      </c>
      <c r="V7207">
        <v>23200</v>
      </c>
      <c r="W7207">
        <v>13000</v>
      </c>
      <c r="X7207">
        <v>2.57</v>
      </c>
      <c r="Y7207">
        <v>15200</v>
      </c>
      <c r="Z7207">
        <v>2.4500000000000002</v>
      </c>
    </row>
    <row r="7208" spans="1:26">
      <c r="A7208">
        <v>205966161</v>
      </c>
      <c r="B7208" t="s">
        <v>7158</v>
      </c>
      <c r="C7208" t="s">
        <v>3597</v>
      </c>
      <c r="D7208" t="s">
        <v>3685</v>
      </c>
      <c r="E7208" t="s">
        <v>7227</v>
      </c>
      <c r="F7208" t="s">
        <v>3600</v>
      </c>
      <c r="G7208">
        <v>205966161</v>
      </c>
      <c r="I7208" t="s">
        <v>3601</v>
      </c>
      <c r="J7208" t="s">
        <v>7223</v>
      </c>
      <c r="L7208" t="s">
        <v>7193</v>
      </c>
      <c r="M7208">
        <v>13</v>
      </c>
      <c r="N7208">
        <v>21</v>
      </c>
      <c r="O7208">
        <v>10</v>
      </c>
      <c r="S7208" t="b">
        <v>0</v>
      </c>
      <c r="T7208" t="b">
        <v>0</v>
      </c>
      <c r="U7208" t="b">
        <v>0</v>
      </c>
      <c r="V7208">
        <v>23800</v>
      </c>
      <c r="W7208">
        <v>13000</v>
      </c>
      <c r="X7208">
        <v>2.63</v>
      </c>
      <c r="Y7208">
        <v>15200</v>
      </c>
      <c r="Z7208">
        <v>2.4500000000000002</v>
      </c>
    </row>
    <row r="7209" spans="1:26">
      <c r="A7209">
        <v>205966166</v>
      </c>
      <c r="B7209" t="s">
        <v>7158</v>
      </c>
      <c r="C7209" t="s">
        <v>3597</v>
      </c>
      <c r="D7209" t="s">
        <v>3685</v>
      </c>
      <c r="E7209" t="s">
        <v>7227</v>
      </c>
      <c r="F7209" t="s">
        <v>3600</v>
      </c>
      <c r="G7209">
        <v>205966166</v>
      </c>
      <c r="I7209" t="s">
        <v>3601</v>
      </c>
      <c r="J7209" t="s">
        <v>7223</v>
      </c>
      <c r="L7209" t="s">
        <v>7195</v>
      </c>
      <c r="M7209">
        <v>13</v>
      </c>
      <c r="N7209">
        <v>21</v>
      </c>
      <c r="O7209">
        <v>10</v>
      </c>
      <c r="S7209" t="b">
        <v>0</v>
      </c>
      <c r="T7209" t="b">
        <v>0</v>
      </c>
      <c r="U7209" t="b">
        <v>0</v>
      </c>
      <c r="V7209">
        <v>23400</v>
      </c>
      <c r="W7209">
        <v>13000</v>
      </c>
      <c r="X7209">
        <v>2.61</v>
      </c>
      <c r="Y7209">
        <v>15200</v>
      </c>
      <c r="Z7209">
        <v>2.4500000000000002</v>
      </c>
    </row>
    <row r="7210" spans="1:26">
      <c r="A7210">
        <v>205966169</v>
      </c>
      <c r="B7210" t="s">
        <v>7158</v>
      </c>
      <c r="C7210" t="s">
        <v>3597</v>
      </c>
      <c r="D7210" t="s">
        <v>3685</v>
      </c>
      <c r="E7210" t="s">
        <v>7227</v>
      </c>
      <c r="F7210" t="s">
        <v>3600</v>
      </c>
      <c r="G7210">
        <v>205966169</v>
      </c>
      <c r="I7210" t="s">
        <v>3601</v>
      </c>
      <c r="J7210" t="s">
        <v>7223</v>
      </c>
      <c r="L7210" t="s">
        <v>7174</v>
      </c>
      <c r="M7210">
        <v>13</v>
      </c>
      <c r="N7210">
        <v>21</v>
      </c>
      <c r="O7210">
        <v>10</v>
      </c>
      <c r="S7210" t="b">
        <v>0</v>
      </c>
      <c r="T7210" t="b">
        <v>0</v>
      </c>
      <c r="U7210" t="b">
        <v>0</v>
      </c>
      <c r="V7210">
        <v>23400</v>
      </c>
      <c r="W7210">
        <v>13000</v>
      </c>
      <c r="X7210">
        <v>2.61</v>
      </c>
      <c r="Y7210">
        <v>15200</v>
      </c>
      <c r="Z7210">
        <v>2.4500000000000002</v>
      </c>
    </row>
    <row r="7211" spans="1:26">
      <c r="A7211">
        <v>205966172</v>
      </c>
      <c r="B7211" t="s">
        <v>7158</v>
      </c>
      <c r="C7211" t="s">
        <v>3597</v>
      </c>
      <c r="D7211" t="s">
        <v>3685</v>
      </c>
      <c r="E7211" t="s">
        <v>7227</v>
      </c>
      <c r="F7211" t="s">
        <v>3600</v>
      </c>
      <c r="G7211">
        <v>205966172</v>
      </c>
      <c r="I7211" t="s">
        <v>3601</v>
      </c>
      <c r="J7211" t="s">
        <v>7223</v>
      </c>
      <c r="L7211" t="s">
        <v>7225</v>
      </c>
      <c r="M7211">
        <v>13</v>
      </c>
      <c r="N7211">
        <v>21</v>
      </c>
      <c r="O7211">
        <v>10</v>
      </c>
      <c r="S7211" t="b">
        <v>0</v>
      </c>
      <c r="T7211" t="b">
        <v>0</v>
      </c>
      <c r="U7211" t="b">
        <v>0</v>
      </c>
      <c r="V7211">
        <v>23000</v>
      </c>
      <c r="W7211">
        <v>13600</v>
      </c>
      <c r="X7211">
        <v>2.61</v>
      </c>
      <c r="Y7211">
        <v>15200</v>
      </c>
      <c r="Z7211">
        <v>2.4500000000000002</v>
      </c>
    </row>
    <row r="7212" spans="1:26">
      <c r="A7212">
        <v>205966177</v>
      </c>
      <c r="B7212" t="s">
        <v>7158</v>
      </c>
      <c r="C7212" t="s">
        <v>3597</v>
      </c>
      <c r="D7212" t="s">
        <v>3685</v>
      </c>
      <c r="E7212" t="s">
        <v>7227</v>
      </c>
      <c r="F7212" t="s">
        <v>3600</v>
      </c>
      <c r="G7212">
        <v>205966177</v>
      </c>
      <c r="I7212" t="s">
        <v>3601</v>
      </c>
      <c r="J7212" t="s">
        <v>7223</v>
      </c>
      <c r="L7212" t="s">
        <v>7224</v>
      </c>
      <c r="M7212">
        <v>13</v>
      </c>
      <c r="N7212">
        <v>21</v>
      </c>
      <c r="O7212">
        <v>10</v>
      </c>
      <c r="S7212" t="b">
        <v>0</v>
      </c>
      <c r="T7212" t="b">
        <v>0</v>
      </c>
      <c r="U7212" t="b">
        <v>0</v>
      </c>
      <c r="V7212">
        <v>23400</v>
      </c>
      <c r="W7212">
        <v>13000</v>
      </c>
      <c r="X7212">
        <v>2.61</v>
      </c>
      <c r="Y7212">
        <v>15200</v>
      </c>
      <c r="Z7212">
        <v>2.4500000000000002</v>
      </c>
    </row>
    <row r="7213" spans="1:26">
      <c r="A7213">
        <v>205966176</v>
      </c>
      <c r="B7213" t="s">
        <v>7158</v>
      </c>
      <c r="C7213" t="s">
        <v>3597</v>
      </c>
      <c r="D7213" t="s">
        <v>3685</v>
      </c>
      <c r="E7213" t="s">
        <v>7227</v>
      </c>
      <c r="F7213" t="s">
        <v>3600</v>
      </c>
      <c r="G7213">
        <v>205966176</v>
      </c>
      <c r="I7213" t="s">
        <v>3601</v>
      </c>
      <c r="J7213" t="s">
        <v>7223</v>
      </c>
      <c r="L7213" t="s">
        <v>7214</v>
      </c>
      <c r="M7213">
        <v>13</v>
      </c>
      <c r="N7213">
        <v>21</v>
      </c>
      <c r="O7213">
        <v>10</v>
      </c>
      <c r="S7213" t="b">
        <v>0</v>
      </c>
      <c r="T7213" t="b">
        <v>0</v>
      </c>
      <c r="U7213" t="b">
        <v>0</v>
      </c>
      <c r="V7213">
        <v>23800</v>
      </c>
      <c r="W7213">
        <v>13000</v>
      </c>
      <c r="X7213">
        <v>2.63</v>
      </c>
      <c r="Y7213">
        <v>15200</v>
      </c>
      <c r="Z7213">
        <v>2.4500000000000002</v>
      </c>
    </row>
    <row r="7214" spans="1:26">
      <c r="A7214">
        <v>205966174</v>
      </c>
      <c r="B7214" t="s">
        <v>7158</v>
      </c>
      <c r="C7214" t="s">
        <v>3597</v>
      </c>
      <c r="D7214" t="s">
        <v>3685</v>
      </c>
      <c r="E7214" t="s">
        <v>7227</v>
      </c>
      <c r="F7214" t="s">
        <v>3600</v>
      </c>
      <c r="G7214">
        <v>205966174</v>
      </c>
      <c r="I7214" t="s">
        <v>3601</v>
      </c>
      <c r="J7214" t="s">
        <v>7223</v>
      </c>
      <c r="L7214" t="s">
        <v>7226</v>
      </c>
      <c r="M7214">
        <v>13</v>
      </c>
      <c r="N7214">
        <v>20</v>
      </c>
      <c r="O7214">
        <v>10</v>
      </c>
      <c r="S7214" t="b">
        <v>0</v>
      </c>
      <c r="T7214" t="b">
        <v>0</v>
      </c>
      <c r="U7214" t="b">
        <v>0</v>
      </c>
      <c r="V7214">
        <v>23200</v>
      </c>
      <c r="W7214">
        <v>13000</v>
      </c>
      <c r="X7214">
        <v>2.57</v>
      </c>
      <c r="Y7214">
        <v>15200</v>
      </c>
      <c r="Z7214">
        <v>2.4500000000000002</v>
      </c>
    </row>
    <row r="7215" spans="1:26">
      <c r="A7215">
        <v>205966173</v>
      </c>
      <c r="B7215" t="s">
        <v>7158</v>
      </c>
      <c r="C7215" t="s">
        <v>3597</v>
      </c>
      <c r="D7215" t="s">
        <v>3685</v>
      </c>
      <c r="E7215" t="s">
        <v>7227</v>
      </c>
      <c r="F7215" t="s">
        <v>3600</v>
      </c>
      <c r="G7215">
        <v>205966173</v>
      </c>
      <c r="I7215" t="s">
        <v>3601</v>
      </c>
      <c r="J7215" t="s">
        <v>7223</v>
      </c>
      <c r="L7215" t="s">
        <v>7219</v>
      </c>
      <c r="M7215">
        <v>13</v>
      </c>
      <c r="N7215">
        <v>21</v>
      </c>
      <c r="O7215">
        <v>10</v>
      </c>
      <c r="S7215" t="b">
        <v>0</v>
      </c>
      <c r="T7215" t="b">
        <v>0</v>
      </c>
      <c r="U7215" t="b">
        <v>0</v>
      </c>
      <c r="V7215">
        <v>23800</v>
      </c>
      <c r="W7215">
        <v>13000</v>
      </c>
      <c r="X7215">
        <v>2.61</v>
      </c>
      <c r="Y7215">
        <v>15200</v>
      </c>
      <c r="Z7215">
        <v>2.4500000000000002</v>
      </c>
    </row>
    <row r="7216" spans="1:26">
      <c r="A7216">
        <v>205966175</v>
      </c>
      <c r="B7216" t="s">
        <v>7158</v>
      </c>
      <c r="C7216" t="s">
        <v>3597</v>
      </c>
      <c r="D7216" t="s">
        <v>3685</v>
      </c>
      <c r="E7216" t="s">
        <v>7227</v>
      </c>
      <c r="F7216" t="s">
        <v>3600</v>
      </c>
      <c r="G7216">
        <v>205966175</v>
      </c>
      <c r="I7216" t="s">
        <v>3601</v>
      </c>
      <c r="J7216" t="s">
        <v>7223</v>
      </c>
      <c r="L7216" t="s">
        <v>7218</v>
      </c>
      <c r="M7216">
        <v>13</v>
      </c>
      <c r="N7216">
        <v>21</v>
      </c>
      <c r="O7216">
        <v>10</v>
      </c>
      <c r="S7216" t="b">
        <v>0</v>
      </c>
      <c r="T7216" t="b">
        <v>0</v>
      </c>
      <c r="U7216" t="b">
        <v>0</v>
      </c>
      <c r="V7216">
        <v>23400</v>
      </c>
      <c r="W7216">
        <v>13000</v>
      </c>
      <c r="X7216">
        <v>2.57</v>
      </c>
      <c r="Y7216">
        <v>15200</v>
      </c>
      <c r="Z7216">
        <v>2.4500000000000002</v>
      </c>
    </row>
    <row r="7217" spans="1:26">
      <c r="A7217">
        <v>205966178</v>
      </c>
      <c r="B7217" t="s">
        <v>7158</v>
      </c>
      <c r="C7217" t="s">
        <v>3597</v>
      </c>
      <c r="D7217" t="s">
        <v>3685</v>
      </c>
      <c r="E7217" t="s">
        <v>7227</v>
      </c>
      <c r="F7217" t="s">
        <v>3600</v>
      </c>
      <c r="G7217">
        <v>205966178</v>
      </c>
      <c r="I7217" t="s">
        <v>3601</v>
      </c>
      <c r="J7217" t="s">
        <v>7223</v>
      </c>
      <c r="L7217" t="s">
        <v>7213</v>
      </c>
      <c r="M7217">
        <v>13</v>
      </c>
      <c r="N7217">
        <v>21</v>
      </c>
      <c r="O7217">
        <v>10</v>
      </c>
      <c r="S7217" t="b">
        <v>0</v>
      </c>
      <c r="T7217" t="b">
        <v>0</v>
      </c>
      <c r="U7217" t="b">
        <v>0</v>
      </c>
      <c r="V7217">
        <v>23400</v>
      </c>
      <c r="W7217">
        <v>13000</v>
      </c>
      <c r="X7217">
        <v>2.61</v>
      </c>
      <c r="Y7217">
        <v>15200</v>
      </c>
      <c r="Z7217">
        <v>2.4500000000000002</v>
      </c>
    </row>
    <row r="7218" spans="1:26">
      <c r="A7218">
        <v>205966181</v>
      </c>
      <c r="B7218" t="s">
        <v>7158</v>
      </c>
      <c r="C7218" t="s">
        <v>3597</v>
      </c>
      <c r="D7218" t="s">
        <v>3685</v>
      </c>
      <c r="E7218" t="s">
        <v>7227</v>
      </c>
      <c r="F7218" t="s">
        <v>3600</v>
      </c>
      <c r="G7218">
        <v>205966181</v>
      </c>
      <c r="I7218" t="s">
        <v>3601</v>
      </c>
      <c r="J7218" t="s">
        <v>7209</v>
      </c>
      <c r="L7218" t="s">
        <v>7192</v>
      </c>
      <c r="M7218">
        <v>13.5</v>
      </c>
      <c r="N7218">
        <v>20</v>
      </c>
      <c r="O7218">
        <v>10</v>
      </c>
      <c r="S7218" t="b">
        <v>0</v>
      </c>
      <c r="T7218" t="b">
        <v>0</v>
      </c>
      <c r="U7218" t="b">
        <v>0</v>
      </c>
      <c r="V7218">
        <v>34800</v>
      </c>
      <c r="W7218">
        <v>18000</v>
      </c>
      <c r="X7218">
        <v>2.42</v>
      </c>
      <c r="Y7218">
        <v>28800</v>
      </c>
      <c r="Z7218">
        <v>2.27</v>
      </c>
    </row>
    <row r="7219" spans="1:26">
      <c r="A7219">
        <v>205966182</v>
      </c>
      <c r="B7219" t="s">
        <v>7158</v>
      </c>
      <c r="C7219" t="s">
        <v>3597</v>
      </c>
      <c r="D7219" t="s">
        <v>3685</v>
      </c>
      <c r="E7219" t="s">
        <v>7227</v>
      </c>
      <c r="F7219" t="s">
        <v>3600</v>
      </c>
      <c r="G7219">
        <v>205966182</v>
      </c>
      <c r="I7219" t="s">
        <v>3601</v>
      </c>
      <c r="J7219" t="s">
        <v>7209</v>
      </c>
      <c r="L7219" t="s">
        <v>7189</v>
      </c>
      <c r="M7219">
        <v>13.5</v>
      </c>
      <c r="N7219">
        <v>20</v>
      </c>
      <c r="O7219">
        <v>10</v>
      </c>
      <c r="S7219" t="b">
        <v>0</v>
      </c>
      <c r="T7219" t="b">
        <v>0</v>
      </c>
      <c r="U7219" t="b">
        <v>0</v>
      </c>
      <c r="V7219">
        <v>34800</v>
      </c>
      <c r="W7219">
        <v>18200</v>
      </c>
      <c r="X7219">
        <v>2.44</v>
      </c>
      <c r="Y7219">
        <v>28800</v>
      </c>
      <c r="Z7219">
        <v>2.27</v>
      </c>
    </row>
    <row r="7220" spans="1:26">
      <c r="A7220">
        <v>205966190</v>
      </c>
      <c r="B7220" t="s">
        <v>7158</v>
      </c>
      <c r="C7220" t="s">
        <v>3597</v>
      </c>
      <c r="D7220" t="s">
        <v>3685</v>
      </c>
      <c r="E7220" t="s">
        <v>7227</v>
      </c>
      <c r="F7220" t="s">
        <v>3600</v>
      </c>
      <c r="G7220">
        <v>205966190</v>
      </c>
      <c r="I7220" t="s">
        <v>3601</v>
      </c>
      <c r="J7220" t="s">
        <v>7209</v>
      </c>
      <c r="L7220" t="s">
        <v>7170</v>
      </c>
      <c r="M7220">
        <v>13</v>
      </c>
      <c r="N7220">
        <v>20</v>
      </c>
      <c r="O7220">
        <v>10</v>
      </c>
      <c r="S7220" t="b">
        <v>0</v>
      </c>
      <c r="T7220" t="b">
        <v>0</v>
      </c>
      <c r="U7220" t="b">
        <v>0</v>
      </c>
      <c r="V7220">
        <v>34600</v>
      </c>
      <c r="W7220">
        <v>18000</v>
      </c>
      <c r="X7220">
        <v>2.4</v>
      </c>
      <c r="Y7220">
        <v>28800</v>
      </c>
      <c r="Z7220">
        <v>2.27</v>
      </c>
    </row>
    <row r="7221" spans="1:26">
      <c r="A7221">
        <v>205966191</v>
      </c>
      <c r="B7221" t="s">
        <v>7158</v>
      </c>
      <c r="C7221" t="s">
        <v>3597</v>
      </c>
      <c r="D7221" t="s">
        <v>3685</v>
      </c>
      <c r="E7221" t="s">
        <v>7227</v>
      </c>
      <c r="F7221" t="s">
        <v>3600</v>
      </c>
      <c r="G7221">
        <v>205966191</v>
      </c>
      <c r="I7221" t="s">
        <v>3601</v>
      </c>
      <c r="J7221" t="s">
        <v>7209</v>
      </c>
      <c r="L7221" t="s">
        <v>7187</v>
      </c>
      <c r="M7221">
        <v>13.5</v>
      </c>
      <c r="N7221">
        <v>20</v>
      </c>
      <c r="O7221">
        <v>10</v>
      </c>
      <c r="S7221" t="b">
        <v>0</v>
      </c>
      <c r="T7221" t="b">
        <v>0</v>
      </c>
      <c r="U7221" t="b">
        <v>0</v>
      </c>
      <c r="V7221">
        <v>34600</v>
      </c>
      <c r="W7221">
        <v>18000</v>
      </c>
      <c r="X7221">
        <v>2.42</v>
      </c>
      <c r="Y7221">
        <v>28800</v>
      </c>
      <c r="Z7221">
        <v>2.27</v>
      </c>
    </row>
    <row r="7222" spans="1:26">
      <c r="A7222">
        <v>205966199</v>
      </c>
      <c r="B7222" t="s">
        <v>7158</v>
      </c>
      <c r="C7222" t="s">
        <v>3597</v>
      </c>
      <c r="D7222" t="s">
        <v>3685</v>
      </c>
      <c r="E7222" t="s">
        <v>7227</v>
      </c>
      <c r="F7222" t="s">
        <v>3600</v>
      </c>
      <c r="G7222">
        <v>205966199</v>
      </c>
      <c r="I7222" t="s">
        <v>3601</v>
      </c>
      <c r="J7222" t="s">
        <v>7209</v>
      </c>
      <c r="L7222" t="s">
        <v>7193</v>
      </c>
      <c r="M7222">
        <v>13.5</v>
      </c>
      <c r="N7222">
        <v>20</v>
      </c>
      <c r="O7222">
        <v>10</v>
      </c>
      <c r="S7222" t="b">
        <v>0</v>
      </c>
      <c r="T7222" t="b">
        <v>0</v>
      </c>
      <c r="U7222" t="b">
        <v>0</v>
      </c>
      <c r="V7222">
        <v>35200</v>
      </c>
      <c r="W7222">
        <v>18200</v>
      </c>
      <c r="X7222">
        <v>2.42</v>
      </c>
      <c r="Y7222">
        <v>28800</v>
      </c>
      <c r="Z7222">
        <v>2.27</v>
      </c>
    </row>
    <row r="7223" spans="1:26">
      <c r="A7223">
        <v>205966209</v>
      </c>
      <c r="B7223" t="s">
        <v>7158</v>
      </c>
      <c r="C7223" t="s">
        <v>3597</v>
      </c>
      <c r="D7223" t="s">
        <v>3685</v>
      </c>
      <c r="E7223" t="s">
        <v>7227</v>
      </c>
      <c r="F7223" t="s">
        <v>3600</v>
      </c>
      <c r="G7223">
        <v>205966209</v>
      </c>
      <c r="I7223" t="s">
        <v>3601</v>
      </c>
      <c r="J7223" t="s">
        <v>7209</v>
      </c>
      <c r="L7223" t="s">
        <v>7188</v>
      </c>
      <c r="M7223">
        <v>13.5</v>
      </c>
      <c r="N7223">
        <v>20</v>
      </c>
      <c r="O7223">
        <v>10</v>
      </c>
      <c r="S7223" t="b">
        <v>0</v>
      </c>
      <c r="T7223" t="b">
        <v>0</v>
      </c>
      <c r="U7223" t="b">
        <v>0</v>
      </c>
      <c r="V7223">
        <v>35000</v>
      </c>
      <c r="W7223">
        <v>18000</v>
      </c>
      <c r="X7223">
        <v>2.42</v>
      </c>
      <c r="Y7223">
        <v>28800</v>
      </c>
      <c r="Z7223">
        <v>2.27</v>
      </c>
    </row>
    <row r="7224" spans="1:26">
      <c r="A7224">
        <v>205966208</v>
      </c>
      <c r="B7224" t="s">
        <v>7158</v>
      </c>
      <c r="C7224" t="s">
        <v>3597</v>
      </c>
      <c r="D7224" t="s">
        <v>3685</v>
      </c>
      <c r="E7224" t="s">
        <v>7227</v>
      </c>
      <c r="F7224" t="s">
        <v>3600</v>
      </c>
      <c r="G7224">
        <v>205966208</v>
      </c>
      <c r="I7224" t="s">
        <v>3601</v>
      </c>
      <c r="J7224" t="s">
        <v>7209</v>
      </c>
      <c r="L7224" t="s">
        <v>7174</v>
      </c>
      <c r="M7224">
        <v>13</v>
      </c>
      <c r="N7224">
        <v>20</v>
      </c>
      <c r="O7224">
        <v>10</v>
      </c>
      <c r="S7224" t="b">
        <v>0</v>
      </c>
      <c r="T7224" t="b">
        <v>0</v>
      </c>
      <c r="U7224" t="b">
        <v>0</v>
      </c>
      <c r="V7224">
        <v>34800</v>
      </c>
      <c r="W7224">
        <v>18000</v>
      </c>
      <c r="X7224">
        <v>2.4</v>
      </c>
      <c r="Y7224">
        <v>28800</v>
      </c>
      <c r="Z7224">
        <v>2.27</v>
      </c>
    </row>
    <row r="7225" spans="1:26">
      <c r="A7225">
        <v>205966218</v>
      </c>
      <c r="B7225" t="s">
        <v>7158</v>
      </c>
      <c r="C7225" t="s">
        <v>3597</v>
      </c>
      <c r="D7225" t="s">
        <v>3685</v>
      </c>
      <c r="E7225" t="s">
        <v>7227</v>
      </c>
      <c r="F7225" t="s">
        <v>3600</v>
      </c>
      <c r="G7225">
        <v>205966218</v>
      </c>
      <c r="I7225" t="s">
        <v>3601</v>
      </c>
      <c r="J7225" t="s">
        <v>7209</v>
      </c>
      <c r="L7225" t="s">
        <v>7190</v>
      </c>
      <c r="M7225">
        <v>13.5</v>
      </c>
      <c r="N7225">
        <v>20</v>
      </c>
      <c r="O7225">
        <v>10</v>
      </c>
      <c r="S7225" t="b">
        <v>0</v>
      </c>
      <c r="T7225" t="b">
        <v>0</v>
      </c>
      <c r="U7225" t="b">
        <v>0</v>
      </c>
      <c r="V7225">
        <v>35000</v>
      </c>
      <c r="W7225">
        <v>18200</v>
      </c>
      <c r="X7225">
        <v>2.42</v>
      </c>
      <c r="Y7225">
        <v>28800</v>
      </c>
      <c r="Z7225">
        <v>2.27</v>
      </c>
    </row>
    <row r="7226" spans="1:26">
      <c r="A7226">
        <v>205966219</v>
      </c>
      <c r="B7226" t="s">
        <v>7158</v>
      </c>
      <c r="C7226" t="s">
        <v>3597</v>
      </c>
      <c r="D7226" t="s">
        <v>3685</v>
      </c>
      <c r="E7226" t="s">
        <v>7227</v>
      </c>
      <c r="F7226" t="s">
        <v>3600</v>
      </c>
      <c r="G7226">
        <v>205966219</v>
      </c>
      <c r="I7226" t="s">
        <v>3601</v>
      </c>
      <c r="J7226" t="s">
        <v>7209</v>
      </c>
      <c r="L7226" t="s">
        <v>7186</v>
      </c>
      <c r="M7226">
        <v>13.5</v>
      </c>
      <c r="N7226">
        <v>20</v>
      </c>
      <c r="O7226">
        <v>10</v>
      </c>
      <c r="S7226" t="b">
        <v>0</v>
      </c>
      <c r="T7226" t="b">
        <v>0</v>
      </c>
      <c r="U7226" t="b">
        <v>0</v>
      </c>
      <c r="V7226">
        <v>35200</v>
      </c>
      <c r="W7226">
        <v>18200</v>
      </c>
      <c r="X7226">
        <v>2.44</v>
      </c>
      <c r="Y7226">
        <v>28800</v>
      </c>
      <c r="Z7226">
        <v>2.27</v>
      </c>
    </row>
    <row r="7227" spans="1:26">
      <c r="A7227">
        <v>205966230</v>
      </c>
      <c r="B7227" t="s">
        <v>7158</v>
      </c>
      <c r="C7227" t="s">
        <v>3597</v>
      </c>
      <c r="D7227" t="s">
        <v>3685</v>
      </c>
      <c r="E7227" t="s">
        <v>7227</v>
      </c>
      <c r="F7227" t="s">
        <v>3600</v>
      </c>
      <c r="G7227">
        <v>205966230</v>
      </c>
      <c r="I7227" t="s">
        <v>3601</v>
      </c>
      <c r="J7227" t="s">
        <v>7209</v>
      </c>
      <c r="L7227" t="s">
        <v>7185</v>
      </c>
      <c r="M7227">
        <v>13.5</v>
      </c>
      <c r="N7227">
        <v>20</v>
      </c>
      <c r="O7227">
        <v>10</v>
      </c>
      <c r="S7227" t="b">
        <v>0</v>
      </c>
      <c r="T7227" t="b">
        <v>0</v>
      </c>
      <c r="U7227" t="b">
        <v>0</v>
      </c>
      <c r="V7227">
        <v>35000</v>
      </c>
      <c r="W7227">
        <v>18200</v>
      </c>
      <c r="X7227">
        <v>2.44</v>
      </c>
      <c r="Y7227">
        <v>28800</v>
      </c>
      <c r="Z7227">
        <v>2.27</v>
      </c>
    </row>
    <row r="7228" spans="1:26">
      <c r="A7228">
        <v>205966229</v>
      </c>
      <c r="B7228" t="s">
        <v>7158</v>
      </c>
      <c r="C7228" t="s">
        <v>3597</v>
      </c>
      <c r="D7228" t="s">
        <v>3685</v>
      </c>
      <c r="E7228" t="s">
        <v>7227</v>
      </c>
      <c r="F7228" t="s">
        <v>3600</v>
      </c>
      <c r="G7228">
        <v>205966229</v>
      </c>
      <c r="I7228" t="s">
        <v>3601</v>
      </c>
      <c r="J7228" t="s">
        <v>7209</v>
      </c>
      <c r="L7228" t="s">
        <v>7191</v>
      </c>
      <c r="M7228">
        <v>13.5</v>
      </c>
      <c r="N7228">
        <v>20</v>
      </c>
      <c r="O7228">
        <v>10</v>
      </c>
      <c r="S7228" t="b">
        <v>0</v>
      </c>
      <c r="T7228" t="b">
        <v>0</v>
      </c>
      <c r="U7228" t="b">
        <v>0</v>
      </c>
      <c r="V7228">
        <v>34800</v>
      </c>
      <c r="W7228">
        <v>18200</v>
      </c>
      <c r="X7228">
        <v>2.42</v>
      </c>
      <c r="Y7228">
        <v>28800</v>
      </c>
      <c r="Z7228">
        <v>2.27</v>
      </c>
    </row>
    <row r="7229" spans="1:26">
      <c r="A7229">
        <v>205966235</v>
      </c>
      <c r="B7229" t="s">
        <v>7158</v>
      </c>
      <c r="C7229" t="s">
        <v>3597</v>
      </c>
      <c r="D7229" t="s">
        <v>3685</v>
      </c>
      <c r="E7229" t="s">
        <v>7227</v>
      </c>
      <c r="F7229" t="s">
        <v>3600</v>
      </c>
      <c r="G7229">
        <v>205966235</v>
      </c>
      <c r="I7229" t="s">
        <v>3601</v>
      </c>
      <c r="J7229" t="s">
        <v>7209</v>
      </c>
      <c r="L7229" t="s">
        <v>7221</v>
      </c>
      <c r="M7229">
        <v>13</v>
      </c>
      <c r="N7229">
        <v>19.5</v>
      </c>
      <c r="O7229">
        <v>9.8000000000000007</v>
      </c>
      <c r="S7229" t="b">
        <v>0</v>
      </c>
      <c r="T7229" t="b">
        <v>0</v>
      </c>
      <c r="U7229" t="b">
        <v>0</v>
      </c>
      <c r="V7229">
        <v>35200</v>
      </c>
      <c r="W7229">
        <v>18900</v>
      </c>
      <c r="X7229">
        <v>2.2400000000000002</v>
      </c>
      <c r="Y7229">
        <v>28800</v>
      </c>
      <c r="Z7229">
        <v>2.27</v>
      </c>
    </row>
    <row r="7230" spans="1:26">
      <c r="A7230">
        <v>205966236</v>
      </c>
      <c r="B7230" t="s">
        <v>7158</v>
      </c>
      <c r="C7230" t="s">
        <v>3597</v>
      </c>
      <c r="D7230" t="s">
        <v>3685</v>
      </c>
      <c r="E7230" t="s">
        <v>7227</v>
      </c>
      <c r="F7230" t="s">
        <v>3600</v>
      </c>
      <c r="G7230">
        <v>205966236</v>
      </c>
      <c r="I7230" t="s">
        <v>3601</v>
      </c>
      <c r="J7230" t="s">
        <v>7209</v>
      </c>
      <c r="L7230" t="s">
        <v>7208</v>
      </c>
      <c r="M7230">
        <v>14</v>
      </c>
      <c r="N7230">
        <v>20</v>
      </c>
      <c r="O7230">
        <v>10</v>
      </c>
      <c r="S7230" t="b">
        <v>0</v>
      </c>
      <c r="T7230" t="b">
        <v>0</v>
      </c>
      <c r="U7230" t="b">
        <v>0</v>
      </c>
      <c r="V7230">
        <v>35800</v>
      </c>
      <c r="W7230">
        <v>18900</v>
      </c>
      <c r="X7230">
        <v>2.34</v>
      </c>
      <c r="Y7230">
        <v>28800</v>
      </c>
      <c r="Z7230">
        <v>2.27</v>
      </c>
    </row>
    <row r="7231" spans="1:26">
      <c r="A7231">
        <v>205966237</v>
      </c>
      <c r="B7231" t="s">
        <v>7158</v>
      </c>
      <c r="C7231" t="s">
        <v>3597</v>
      </c>
      <c r="D7231" t="s">
        <v>3685</v>
      </c>
      <c r="E7231" t="s">
        <v>7227</v>
      </c>
      <c r="F7231" t="s">
        <v>3600</v>
      </c>
      <c r="G7231">
        <v>205966237</v>
      </c>
      <c r="I7231" t="s">
        <v>3601</v>
      </c>
      <c r="J7231" t="s">
        <v>7209</v>
      </c>
      <c r="L7231" t="s">
        <v>7219</v>
      </c>
      <c r="M7231">
        <v>13.5</v>
      </c>
      <c r="N7231">
        <v>20</v>
      </c>
      <c r="O7231">
        <v>10</v>
      </c>
      <c r="S7231" t="b">
        <v>0</v>
      </c>
      <c r="T7231" t="b">
        <v>0</v>
      </c>
      <c r="U7231" t="b">
        <v>0</v>
      </c>
      <c r="V7231">
        <v>34800</v>
      </c>
      <c r="W7231">
        <v>18000</v>
      </c>
      <c r="X7231">
        <v>2.42</v>
      </c>
      <c r="Y7231">
        <v>28800</v>
      </c>
      <c r="Z7231">
        <v>2.27</v>
      </c>
    </row>
    <row r="7232" spans="1:26">
      <c r="A7232">
        <v>205966239</v>
      </c>
      <c r="B7232" t="s">
        <v>7158</v>
      </c>
      <c r="C7232" t="s">
        <v>3597</v>
      </c>
      <c r="D7232" t="s">
        <v>3685</v>
      </c>
      <c r="E7232" t="s">
        <v>7227</v>
      </c>
      <c r="F7232" t="s">
        <v>3600</v>
      </c>
      <c r="G7232">
        <v>205966239</v>
      </c>
      <c r="I7232" t="s">
        <v>3601</v>
      </c>
      <c r="J7232" t="s">
        <v>7209</v>
      </c>
      <c r="L7232" t="s">
        <v>7218</v>
      </c>
      <c r="M7232">
        <v>13</v>
      </c>
      <c r="N7232">
        <v>20</v>
      </c>
      <c r="O7232">
        <v>10</v>
      </c>
      <c r="S7232" t="b">
        <v>0</v>
      </c>
      <c r="T7232" t="b">
        <v>0</v>
      </c>
      <c r="U7232" t="b">
        <v>0</v>
      </c>
      <c r="V7232">
        <v>34600</v>
      </c>
      <c r="W7232">
        <v>18000</v>
      </c>
      <c r="X7232">
        <v>2.4</v>
      </c>
      <c r="Y7232">
        <v>28800</v>
      </c>
      <c r="Z7232">
        <v>2.27</v>
      </c>
    </row>
    <row r="7233" spans="1:26">
      <c r="A7233">
        <v>205966242</v>
      </c>
      <c r="B7233" t="s">
        <v>7158</v>
      </c>
      <c r="C7233" t="s">
        <v>3597</v>
      </c>
      <c r="D7233" t="s">
        <v>3685</v>
      </c>
      <c r="E7233" t="s">
        <v>7227</v>
      </c>
      <c r="F7233" t="s">
        <v>3600</v>
      </c>
      <c r="G7233">
        <v>205966242</v>
      </c>
      <c r="I7233" t="s">
        <v>3601</v>
      </c>
      <c r="J7233" t="s">
        <v>7199</v>
      </c>
      <c r="L7233" t="s">
        <v>7183</v>
      </c>
      <c r="M7233">
        <v>12</v>
      </c>
      <c r="N7233">
        <v>19.5</v>
      </c>
      <c r="O7233">
        <v>10</v>
      </c>
      <c r="S7233" t="b">
        <v>0</v>
      </c>
      <c r="T7233" t="b">
        <v>0</v>
      </c>
      <c r="U7233" t="b">
        <v>0</v>
      </c>
      <c r="V7233">
        <v>44500</v>
      </c>
      <c r="W7233">
        <v>26600</v>
      </c>
      <c r="X7233">
        <v>2.76</v>
      </c>
      <c r="Y7233">
        <v>34000</v>
      </c>
      <c r="Z7233">
        <v>2.4</v>
      </c>
    </row>
    <row r="7234" spans="1:26">
      <c r="A7234">
        <v>205966238</v>
      </c>
      <c r="B7234" t="s">
        <v>7158</v>
      </c>
      <c r="C7234" t="s">
        <v>3597</v>
      </c>
      <c r="D7234" t="s">
        <v>3685</v>
      </c>
      <c r="E7234" t="s">
        <v>7227</v>
      </c>
      <c r="F7234" t="s">
        <v>3600</v>
      </c>
      <c r="G7234">
        <v>205966238</v>
      </c>
      <c r="I7234" t="s">
        <v>3601</v>
      </c>
      <c r="J7234" t="s">
        <v>7209</v>
      </c>
      <c r="L7234" t="s">
        <v>7217</v>
      </c>
      <c r="M7234">
        <v>13.5</v>
      </c>
      <c r="N7234">
        <v>20</v>
      </c>
      <c r="O7234">
        <v>10</v>
      </c>
      <c r="S7234" t="b">
        <v>0</v>
      </c>
      <c r="T7234" t="b">
        <v>0</v>
      </c>
      <c r="U7234" t="b">
        <v>0</v>
      </c>
      <c r="V7234">
        <v>34800</v>
      </c>
      <c r="W7234">
        <v>18200</v>
      </c>
      <c r="X7234">
        <v>2.44</v>
      </c>
      <c r="Y7234">
        <v>28800</v>
      </c>
      <c r="Z7234">
        <v>2.27</v>
      </c>
    </row>
    <row r="7235" spans="1:26">
      <c r="A7235">
        <v>205966240</v>
      </c>
      <c r="B7235" t="s">
        <v>7158</v>
      </c>
      <c r="C7235" t="s">
        <v>3597</v>
      </c>
      <c r="D7235" t="s">
        <v>3685</v>
      </c>
      <c r="E7235" t="s">
        <v>7227</v>
      </c>
      <c r="F7235" t="s">
        <v>3600</v>
      </c>
      <c r="G7235">
        <v>205966240</v>
      </c>
      <c r="I7235" t="s">
        <v>3601</v>
      </c>
      <c r="J7235" t="s">
        <v>7209</v>
      </c>
      <c r="L7235" t="s">
        <v>7216</v>
      </c>
      <c r="M7235">
        <v>13.5</v>
      </c>
      <c r="N7235">
        <v>20</v>
      </c>
      <c r="O7235">
        <v>10</v>
      </c>
      <c r="S7235" t="b">
        <v>0</v>
      </c>
      <c r="T7235" t="b">
        <v>0</v>
      </c>
      <c r="U7235" t="b">
        <v>0</v>
      </c>
      <c r="V7235">
        <v>34600</v>
      </c>
      <c r="W7235">
        <v>18000</v>
      </c>
      <c r="X7235">
        <v>2.42</v>
      </c>
      <c r="Y7235">
        <v>28800</v>
      </c>
      <c r="Z7235">
        <v>2.27</v>
      </c>
    </row>
    <row r="7236" spans="1:26">
      <c r="A7236">
        <v>205966241</v>
      </c>
      <c r="B7236" t="s">
        <v>7158</v>
      </c>
      <c r="C7236" t="s">
        <v>3597</v>
      </c>
      <c r="D7236" t="s">
        <v>3685</v>
      </c>
      <c r="E7236" t="s">
        <v>7227</v>
      </c>
      <c r="F7236" t="s">
        <v>3600</v>
      </c>
      <c r="G7236">
        <v>205966241</v>
      </c>
      <c r="I7236" t="s">
        <v>3601</v>
      </c>
      <c r="J7236" t="s">
        <v>7209</v>
      </c>
      <c r="L7236" t="s">
        <v>7214</v>
      </c>
      <c r="M7236">
        <v>13.5</v>
      </c>
      <c r="N7236">
        <v>20</v>
      </c>
      <c r="O7236">
        <v>10</v>
      </c>
      <c r="S7236" t="b">
        <v>0</v>
      </c>
      <c r="T7236" t="b">
        <v>0</v>
      </c>
      <c r="U7236" t="b">
        <v>0</v>
      </c>
      <c r="V7236">
        <v>35200</v>
      </c>
      <c r="W7236">
        <v>18200</v>
      </c>
      <c r="X7236">
        <v>2.42</v>
      </c>
      <c r="Y7236">
        <v>28800</v>
      </c>
      <c r="Z7236">
        <v>2.27</v>
      </c>
    </row>
    <row r="7237" spans="1:26">
      <c r="A7237">
        <v>205966247</v>
      </c>
      <c r="B7237" t="s">
        <v>7158</v>
      </c>
      <c r="C7237" t="s">
        <v>3597</v>
      </c>
      <c r="D7237" t="s">
        <v>3685</v>
      </c>
      <c r="E7237" t="s">
        <v>7227</v>
      </c>
      <c r="F7237" t="s">
        <v>3600</v>
      </c>
      <c r="G7237">
        <v>205966247</v>
      </c>
      <c r="I7237" t="s">
        <v>3601</v>
      </c>
      <c r="J7237" t="s">
        <v>7199</v>
      </c>
      <c r="L7237" t="s">
        <v>7182</v>
      </c>
      <c r="M7237">
        <v>12</v>
      </c>
      <c r="N7237">
        <v>19.5</v>
      </c>
      <c r="O7237">
        <v>10</v>
      </c>
      <c r="S7237" t="b">
        <v>0</v>
      </c>
      <c r="T7237" t="b">
        <v>0</v>
      </c>
      <c r="U7237" t="b">
        <v>0</v>
      </c>
      <c r="V7237">
        <v>45000</v>
      </c>
      <c r="W7237">
        <v>26600</v>
      </c>
      <c r="X7237">
        <v>2.76</v>
      </c>
      <c r="Y7237">
        <v>34000</v>
      </c>
      <c r="Z7237">
        <v>2.4</v>
      </c>
    </row>
    <row r="7238" spans="1:26">
      <c r="A7238">
        <v>205966252</v>
      </c>
      <c r="B7238" t="s">
        <v>7158</v>
      </c>
      <c r="C7238" t="s">
        <v>3597</v>
      </c>
      <c r="D7238" t="s">
        <v>3685</v>
      </c>
      <c r="E7238" t="s">
        <v>7227</v>
      </c>
      <c r="F7238" t="s">
        <v>3600</v>
      </c>
      <c r="G7238">
        <v>205966252</v>
      </c>
      <c r="I7238" t="s">
        <v>3601</v>
      </c>
      <c r="J7238" t="s">
        <v>7199</v>
      </c>
      <c r="L7238" t="s">
        <v>7180</v>
      </c>
      <c r="M7238">
        <v>12</v>
      </c>
      <c r="N7238">
        <v>20</v>
      </c>
      <c r="O7238">
        <v>10</v>
      </c>
      <c r="S7238" t="b">
        <v>0</v>
      </c>
      <c r="T7238" t="b">
        <v>0</v>
      </c>
      <c r="U7238" t="b">
        <v>0</v>
      </c>
      <c r="V7238">
        <v>45000</v>
      </c>
      <c r="W7238">
        <v>26600</v>
      </c>
      <c r="X7238">
        <v>2.8</v>
      </c>
      <c r="Y7238">
        <v>34000</v>
      </c>
      <c r="Z7238">
        <v>2.4</v>
      </c>
    </row>
    <row r="7239" spans="1:26">
      <c r="A7239">
        <v>205966253</v>
      </c>
      <c r="B7239" t="s">
        <v>7158</v>
      </c>
      <c r="C7239" t="s">
        <v>3597</v>
      </c>
      <c r="D7239" t="s">
        <v>3685</v>
      </c>
      <c r="E7239" t="s">
        <v>7227</v>
      </c>
      <c r="F7239" t="s">
        <v>3600</v>
      </c>
      <c r="G7239">
        <v>205966253</v>
      </c>
      <c r="I7239" t="s">
        <v>3601</v>
      </c>
      <c r="J7239" t="s">
        <v>7199</v>
      </c>
      <c r="L7239" t="s">
        <v>7179</v>
      </c>
      <c r="M7239">
        <v>12.5</v>
      </c>
      <c r="N7239">
        <v>20</v>
      </c>
      <c r="O7239">
        <v>10</v>
      </c>
      <c r="S7239" t="b">
        <v>0</v>
      </c>
      <c r="T7239" t="b">
        <v>0</v>
      </c>
      <c r="U7239" t="b">
        <v>0</v>
      </c>
      <c r="V7239">
        <v>45000</v>
      </c>
      <c r="W7239">
        <v>26600</v>
      </c>
      <c r="X7239">
        <v>2.85</v>
      </c>
      <c r="Y7239">
        <v>34000</v>
      </c>
      <c r="Z7239">
        <v>2.4</v>
      </c>
    </row>
    <row r="7240" spans="1:26">
      <c r="A7240">
        <v>205966259</v>
      </c>
      <c r="B7240" t="s">
        <v>7158</v>
      </c>
      <c r="C7240" t="s">
        <v>3597</v>
      </c>
      <c r="D7240" t="s">
        <v>3685</v>
      </c>
      <c r="E7240" t="s">
        <v>7227</v>
      </c>
      <c r="F7240" t="s">
        <v>3600</v>
      </c>
      <c r="G7240">
        <v>205966259</v>
      </c>
      <c r="I7240" t="s">
        <v>3601</v>
      </c>
      <c r="J7240" t="s">
        <v>7199</v>
      </c>
      <c r="L7240" t="s">
        <v>7205</v>
      </c>
      <c r="M7240">
        <v>12.5</v>
      </c>
      <c r="N7240">
        <v>19.5</v>
      </c>
      <c r="O7240">
        <v>10</v>
      </c>
      <c r="S7240" t="b">
        <v>0</v>
      </c>
      <c r="T7240" t="b">
        <v>0</v>
      </c>
      <c r="U7240" t="b">
        <v>0</v>
      </c>
      <c r="V7240">
        <v>45000</v>
      </c>
      <c r="W7240">
        <v>26600</v>
      </c>
      <c r="X7240">
        <v>2.8</v>
      </c>
      <c r="Y7240">
        <v>34000</v>
      </c>
      <c r="Z7240">
        <v>2.4</v>
      </c>
    </row>
    <row r="7241" spans="1:26">
      <c r="A7241">
        <v>205966258</v>
      </c>
      <c r="B7241" t="s">
        <v>7158</v>
      </c>
      <c r="C7241" t="s">
        <v>3597</v>
      </c>
      <c r="D7241" t="s">
        <v>3685</v>
      </c>
      <c r="E7241" t="s">
        <v>7227</v>
      </c>
      <c r="F7241" t="s">
        <v>3600</v>
      </c>
      <c r="G7241">
        <v>205966258</v>
      </c>
      <c r="I7241" t="s">
        <v>3601</v>
      </c>
      <c r="J7241" t="s">
        <v>7199</v>
      </c>
      <c r="L7241" t="s">
        <v>7206</v>
      </c>
      <c r="M7241">
        <v>12</v>
      </c>
      <c r="N7241">
        <v>19.5</v>
      </c>
      <c r="O7241">
        <v>10</v>
      </c>
      <c r="S7241" t="b">
        <v>0</v>
      </c>
      <c r="T7241" t="b">
        <v>0</v>
      </c>
      <c r="U7241" t="b">
        <v>0</v>
      </c>
      <c r="V7241">
        <v>44500</v>
      </c>
      <c r="W7241">
        <v>26600</v>
      </c>
      <c r="X7241">
        <v>2.76</v>
      </c>
      <c r="Y7241">
        <v>34000</v>
      </c>
      <c r="Z7241">
        <v>2.4</v>
      </c>
    </row>
    <row r="7242" spans="1:26">
      <c r="A7242">
        <v>205966257</v>
      </c>
      <c r="B7242" t="s">
        <v>7158</v>
      </c>
      <c r="C7242" t="s">
        <v>3597</v>
      </c>
      <c r="D7242" t="s">
        <v>3685</v>
      </c>
      <c r="E7242" t="s">
        <v>7227</v>
      </c>
      <c r="F7242" t="s">
        <v>3600</v>
      </c>
      <c r="G7242">
        <v>205966257</v>
      </c>
      <c r="I7242" t="s">
        <v>3601</v>
      </c>
      <c r="J7242" t="s">
        <v>7199</v>
      </c>
      <c r="L7242" t="s">
        <v>7208</v>
      </c>
      <c r="M7242">
        <v>11.7</v>
      </c>
      <c r="N7242">
        <v>19</v>
      </c>
      <c r="O7242">
        <v>9.5</v>
      </c>
      <c r="S7242" t="b">
        <v>0</v>
      </c>
      <c r="T7242" t="b">
        <v>0</v>
      </c>
      <c r="U7242" t="b">
        <v>0</v>
      </c>
      <c r="V7242">
        <v>44500</v>
      </c>
      <c r="W7242">
        <v>27000</v>
      </c>
      <c r="X7242">
        <v>2.4</v>
      </c>
      <c r="Y7242">
        <v>34000</v>
      </c>
      <c r="Z7242">
        <v>2.4</v>
      </c>
    </row>
    <row r="7243" spans="1:26">
      <c r="A7243">
        <v>205966260</v>
      </c>
      <c r="B7243" t="s">
        <v>7158</v>
      </c>
      <c r="C7243" t="s">
        <v>3597</v>
      </c>
      <c r="D7243" t="s">
        <v>3685</v>
      </c>
      <c r="E7243" t="s">
        <v>7227</v>
      </c>
      <c r="F7243" t="s">
        <v>3600</v>
      </c>
      <c r="G7243">
        <v>205966260</v>
      </c>
      <c r="I7243" t="s">
        <v>3601</v>
      </c>
      <c r="J7243" t="s">
        <v>7199</v>
      </c>
      <c r="L7243" t="s">
        <v>7204</v>
      </c>
      <c r="M7243">
        <v>12</v>
      </c>
      <c r="N7243">
        <v>19.5</v>
      </c>
      <c r="O7243">
        <v>10</v>
      </c>
      <c r="S7243" t="b">
        <v>0</v>
      </c>
      <c r="T7243" t="b">
        <v>0</v>
      </c>
      <c r="U7243" t="b">
        <v>0</v>
      </c>
      <c r="V7243">
        <v>45000</v>
      </c>
      <c r="W7243">
        <v>26600</v>
      </c>
      <c r="X7243">
        <v>2.76</v>
      </c>
      <c r="Y7243">
        <v>34000</v>
      </c>
      <c r="Z7243">
        <v>2.4</v>
      </c>
    </row>
    <row r="7244" spans="1:26">
      <c r="A7244">
        <v>205966272</v>
      </c>
      <c r="B7244" t="s">
        <v>7158</v>
      </c>
      <c r="C7244" t="s">
        <v>3597</v>
      </c>
      <c r="D7244" t="s">
        <v>3685</v>
      </c>
      <c r="E7244" t="s">
        <v>7227</v>
      </c>
      <c r="F7244" t="s">
        <v>3600</v>
      </c>
      <c r="G7244">
        <v>205966272</v>
      </c>
      <c r="I7244" t="s">
        <v>3601</v>
      </c>
      <c r="J7244" t="s">
        <v>7199</v>
      </c>
      <c r="L7244" t="s">
        <v>7201</v>
      </c>
      <c r="M7244">
        <v>12.5</v>
      </c>
      <c r="N7244">
        <v>20</v>
      </c>
      <c r="O7244">
        <v>10</v>
      </c>
      <c r="S7244" t="b">
        <v>0</v>
      </c>
      <c r="T7244" t="b">
        <v>0</v>
      </c>
      <c r="U7244" t="b">
        <v>0</v>
      </c>
      <c r="V7244">
        <v>46500</v>
      </c>
      <c r="W7244">
        <v>26800</v>
      </c>
      <c r="X7244">
        <v>2.81</v>
      </c>
      <c r="Y7244">
        <v>34000</v>
      </c>
      <c r="Z7244">
        <v>2.4</v>
      </c>
    </row>
    <row r="7245" spans="1:26">
      <c r="A7245">
        <v>205966262</v>
      </c>
      <c r="B7245" t="s">
        <v>7158</v>
      </c>
      <c r="C7245" t="s">
        <v>3597</v>
      </c>
      <c r="D7245" t="s">
        <v>3685</v>
      </c>
      <c r="E7245" t="s">
        <v>7227</v>
      </c>
      <c r="F7245" t="s">
        <v>3600</v>
      </c>
      <c r="G7245">
        <v>205966262</v>
      </c>
      <c r="I7245" t="s">
        <v>3601</v>
      </c>
      <c r="J7245" t="s">
        <v>7199</v>
      </c>
      <c r="L7245" t="s">
        <v>7207</v>
      </c>
      <c r="M7245">
        <v>12</v>
      </c>
      <c r="N7245">
        <v>20</v>
      </c>
      <c r="O7245">
        <v>10</v>
      </c>
      <c r="S7245" t="b">
        <v>0</v>
      </c>
      <c r="T7245" t="b">
        <v>0</v>
      </c>
      <c r="U7245" t="b">
        <v>0</v>
      </c>
      <c r="V7245">
        <v>45000</v>
      </c>
      <c r="W7245">
        <v>26600</v>
      </c>
      <c r="X7245">
        <v>2.8</v>
      </c>
      <c r="Y7245">
        <v>34000</v>
      </c>
      <c r="Z7245">
        <v>2.4</v>
      </c>
    </row>
    <row r="7246" spans="1:26">
      <c r="A7246">
        <v>205966263</v>
      </c>
      <c r="B7246" t="s">
        <v>7158</v>
      </c>
      <c r="C7246" t="s">
        <v>3597</v>
      </c>
      <c r="D7246" t="s">
        <v>3685</v>
      </c>
      <c r="E7246" t="s">
        <v>7227</v>
      </c>
      <c r="F7246" t="s">
        <v>3600</v>
      </c>
      <c r="G7246">
        <v>205966263</v>
      </c>
      <c r="I7246" t="s">
        <v>3601</v>
      </c>
      <c r="J7246" t="s">
        <v>7199</v>
      </c>
      <c r="L7246" t="s">
        <v>7203</v>
      </c>
      <c r="M7246">
        <v>12.5</v>
      </c>
      <c r="N7246">
        <v>20</v>
      </c>
      <c r="O7246">
        <v>10</v>
      </c>
      <c r="S7246" t="b">
        <v>0</v>
      </c>
      <c r="T7246" t="b">
        <v>0</v>
      </c>
      <c r="U7246" t="b">
        <v>0</v>
      </c>
      <c r="V7246">
        <v>45000</v>
      </c>
      <c r="W7246">
        <v>26600</v>
      </c>
      <c r="X7246">
        <v>2.85</v>
      </c>
      <c r="Y7246">
        <v>34000</v>
      </c>
      <c r="Z7246">
        <v>2.4</v>
      </c>
    </row>
    <row r="7247" spans="1:26">
      <c r="A7247">
        <v>205966261</v>
      </c>
      <c r="B7247" t="s">
        <v>7158</v>
      </c>
      <c r="C7247" t="s">
        <v>3597</v>
      </c>
      <c r="D7247" t="s">
        <v>3685</v>
      </c>
      <c r="E7247" t="s">
        <v>7227</v>
      </c>
      <c r="F7247" t="s">
        <v>3600</v>
      </c>
      <c r="G7247">
        <v>205966261</v>
      </c>
      <c r="I7247" t="s">
        <v>3601</v>
      </c>
      <c r="J7247" t="s">
        <v>7199</v>
      </c>
      <c r="L7247" t="s">
        <v>7202</v>
      </c>
      <c r="M7247">
        <v>12.5</v>
      </c>
      <c r="N7247">
        <v>20</v>
      </c>
      <c r="O7247">
        <v>10</v>
      </c>
      <c r="S7247" t="b">
        <v>0</v>
      </c>
      <c r="T7247" t="b">
        <v>0</v>
      </c>
      <c r="U7247" t="b">
        <v>0</v>
      </c>
      <c r="V7247">
        <v>45000</v>
      </c>
      <c r="W7247">
        <v>26600</v>
      </c>
      <c r="X7247">
        <v>2.8</v>
      </c>
      <c r="Y7247">
        <v>34000</v>
      </c>
      <c r="Z7247">
        <v>2.4</v>
      </c>
    </row>
    <row r="7248" spans="1:26">
      <c r="A7248">
        <v>205966267</v>
      </c>
      <c r="B7248" t="s">
        <v>7158</v>
      </c>
      <c r="C7248" t="s">
        <v>3597</v>
      </c>
      <c r="D7248" t="s">
        <v>3685</v>
      </c>
      <c r="E7248" t="s">
        <v>7227</v>
      </c>
      <c r="F7248" t="s">
        <v>3600</v>
      </c>
      <c r="G7248">
        <v>205966267</v>
      </c>
      <c r="I7248" t="s">
        <v>3601</v>
      </c>
      <c r="J7248" t="s">
        <v>7199</v>
      </c>
      <c r="L7248" t="s">
        <v>7184</v>
      </c>
      <c r="M7248">
        <v>12.5</v>
      </c>
      <c r="N7248">
        <v>20</v>
      </c>
      <c r="O7248">
        <v>10</v>
      </c>
      <c r="S7248" t="b">
        <v>0</v>
      </c>
      <c r="T7248" t="b">
        <v>0</v>
      </c>
      <c r="U7248" t="b">
        <v>0</v>
      </c>
      <c r="V7248">
        <v>46500</v>
      </c>
      <c r="W7248">
        <v>26800</v>
      </c>
      <c r="X7248">
        <v>2.81</v>
      </c>
      <c r="Y7248">
        <v>34000</v>
      </c>
      <c r="Z7248">
        <v>2.4</v>
      </c>
    </row>
    <row r="7249" spans="1:26">
      <c r="A7249">
        <v>205966271</v>
      </c>
      <c r="B7249" t="s">
        <v>7158</v>
      </c>
      <c r="C7249" t="s">
        <v>3597</v>
      </c>
      <c r="D7249" t="s">
        <v>3685</v>
      </c>
      <c r="E7249" t="s">
        <v>7227</v>
      </c>
      <c r="F7249" t="s">
        <v>3600</v>
      </c>
      <c r="G7249">
        <v>205966271</v>
      </c>
      <c r="I7249" t="s">
        <v>3601</v>
      </c>
      <c r="J7249" t="s">
        <v>7199</v>
      </c>
      <c r="L7249" t="s">
        <v>7177</v>
      </c>
      <c r="M7249">
        <v>12.5</v>
      </c>
      <c r="N7249">
        <v>20</v>
      </c>
      <c r="O7249">
        <v>10</v>
      </c>
      <c r="S7249" t="b">
        <v>0</v>
      </c>
      <c r="T7249" t="b">
        <v>0</v>
      </c>
      <c r="U7249" t="b">
        <v>0</v>
      </c>
      <c r="V7249">
        <v>45000</v>
      </c>
      <c r="W7249">
        <v>26600</v>
      </c>
      <c r="X7249">
        <v>2.8</v>
      </c>
      <c r="Y7249">
        <v>34000</v>
      </c>
      <c r="Z7249">
        <v>2.4</v>
      </c>
    </row>
    <row r="7250" spans="1:26">
      <c r="A7250">
        <v>205966273</v>
      </c>
      <c r="B7250" t="s">
        <v>7158</v>
      </c>
      <c r="C7250" t="s">
        <v>3597</v>
      </c>
      <c r="D7250" t="s">
        <v>3685</v>
      </c>
      <c r="E7250" t="s">
        <v>7227</v>
      </c>
      <c r="F7250" t="s">
        <v>3600</v>
      </c>
      <c r="G7250">
        <v>205966273</v>
      </c>
      <c r="I7250" t="s">
        <v>3601</v>
      </c>
      <c r="J7250" t="s">
        <v>7199</v>
      </c>
      <c r="L7250" t="s">
        <v>7200</v>
      </c>
      <c r="M7250">
        <v>13</v>
      </c>
      <c r="N7250">
        <v>20</v>
      </c>
      <c r="O7250">
        <v>10</v>
      </c>
      <c r="S7250" t="b">
        <v>0</v>
      </c>
      <c r="T7250" t="b">
        <v>0</v>
      </c>
      <c r="U7250" t="b">
        <v>0</v>
      </c>
      <c r="V7250">
        <v>46500</v>
      </c>
      <c r="W7250">
        <v>26600</v>
      </c>
      <c r="X7250">
        <v>2.85</v>
      </c>
      <c r="Y7250">
        <v>34000</v>
      </c>
      <c r="Z7250">
        <v>2.4</v>
      </c>
    </row>
    <row r="7251" spans="1:26">
      <c r="A7251">
        <v>205966465</v>
      </c>
      <c r="B7251" t="s">
        <v>7158</v>
      </c>
      <c r="C7251" t="s">
        <v>3597</v>
      </c>
      <c r="D7251" t="s">
        <v>3685</v>
      </c>
      <c r="E7251" t="s">
        <v>7227</v>
      </c>
      <c r="F7251" t="s">
        <v>3600</v>
      </c>
      <c r="G7251">
        <v>205966465</v>
      </c>
      <c r="I7251" t="s">
        <v>3601</v>
      </c>
      <c r="J7251" t="s">
        <v>7209</v>
      </c>
      <c r="L7251" t="s">
        <v>7215</v>
      </c>
      <c r="M7251">
        <v>14</v>
      </c>
      <c r="N7251">
        <v>21</v>
      </c>
      <c r="O7251">
        <v>10</v>
      </c>
      <c r="S7251" t="b">
        <v>0</v>
      </c>
      <c r="T7251" t="b">
        <v>0</v>
      </c>
      <c r="U7251" t="b">
        <v>0</v>
      </c>
      <c r="V7251">
        <v>35400</v>
      </c>
      <c r="W7251">
        <v>18200</v>
      </c>
      <c r="X7251">
        <v>2.46</v>
      </c>
      <c r="Y7251">
        <v>28800</v>
      </c>
      <c r="Z7251">
        <v>2.27</v>
      </c>
    </row>
    <row r="7252" spans="1:26">
      <c r="A7252">
        <v>205966466</v>
      </c>
      <c r="B7252" t="s">
        <v>7158</v>
      </c>
      <c r="C7252" t="s">
        <v>3597</v>
      </c>
      <c r="D7252" t="s">
        <v>3685</v>
      </c>
      <c r="E7252" t="s">
        <v>7227</v>
      </c>
      <c r="F7252" t="s">
        <v>3600</v>
      </c>
      <c r="G7252">
        <v>205966466</v>
      </c>
      <c r="I7252" t="s">
        <v>3601</v>
      </c>
      <c r="J7252" t="s">
        <v>7209</v>
      </c>
      <c r="L7252" t="s">
        <v>7213</v>
      </c>
      <c r="M7252">
        <v>13</v>
      </c>
      <c r="N7252">
        <v>20</v>
      </c>
      <c r="O7252">
        <v>10</v>
      </c>
      <c r="S7252" t="b">
        <v>0</v>
      </c>
      <c r="T7252" t="b">
        <v>0</v>
      </c>
      <c r="U7252" t="b">
        <v>0</v>
      </c>
      <c r="V7252">
        <v>34800</v>
      </c>
      <c r="W7252">
        <v>18000</v>
      </c>
      <c r="X7252">
        <v>2.4</v>
      </c>
      <c r="Y7252">
        <v>28800</v>
      </c>
      <c r="Z7252">
        <v>2.27</v>
      </c>
    </row>
    <row r="7253" spans="1:26">
      <c r="A7253">
        <v>205966467</v>
      </c>
      <c r="B7253" t="s">
        <v>7158</v>
      </c>
      <c r="C7253" t="s">
        <v>3597</v>
      </c>
      <c r="D7253" t="s">
        <v>3685</v>
      </c>
      <c r="E7253" t="s">
        <v>7227</v>
      </c>
      <c r="F7253" t="s">
        <v>3600</v>
      </c>
      <c r="G7253">
        <v>205966467</v>
      </c>
      <c r="I7253" t="s">
        <v>3601</v>
      </c>
      <c r="J7253" t="s">
        <v>7209</v>
      </c>
      <c r="L7253" t="s">
        <v>7211</v>
      </c>
      <c r="M7253">
        <v>13.5</v>
      </c>
      <c r="N7253">
        <v>20</v>
      </c>
      <c r="O7253">
        <v>10</v>
      </c>
      <c r="S7253" t="b">
        <v>0</v>
      </c>
      <c r="T7253" t="b">
        <v>0</v>
      </c>
      <c r="U7253" t="b">
        <v>0</v>
      </c>
      <c r="V7253">
        <v>35000</v>
      </c>
      <c r="W7253">
        <v>18000</v>
      </c>
      <c r="X7253">
        <v>2.42</v>
      </c>
      <c r="Y7253">
        <v>28800</v>
      </c>
      <c r="Z7253">
        <v>2.27</v>
      </c>
    </row>
    <row r="7254" spans="1:26">
      <c r="A7254">
        <v>205966468</v>
      </c>
      <c r="B7254" t="s">
        <v>7158</v>
      </c>
      <c r="C7254" t="s">
        <v>3597</v>
      </c>
      <c r="D7254" t="s">
        <v>3685</v>
      </c>
      <c r="E7254" t="s">
        <v>7227</v>
      </c>
      <c r="F7254" t="s">
        <v>3600</v>
      </c>
      <c r="G7254">
        <v>205966468</v>
      </c>
      <c r="I7254" t="s">
        <v>3601</v>
      </c>
      <c r="J7254" t="s">
        <v>7209</v>
      </c>
      <c r="L7254" t="s">
        <v>7220</v>
      </c>
      <c r="M7254">
        <v>13.5</v>
      </c>
      <c r="N7254">
        <v>20</v>
      </c>
      <c r="O7254">
        <v>10</v>
      </c>
      <c r="S7254" t="b">
        <v>0</v>
      </c>
      <c r="T7254" t="b">
        <v>0</v>
      </c>
      <c r="U7254" t="b">
        <v>0</v>
      </c>
      <c r="V7254">
        <v>35000</v>
      </c>
      <c r="W7254">
        <v>18200</v>
      </c>
      <c r="X7254">
        <v>2.42</v>
      </c>
      <c r="Y7254">
        <v>28800</v>
      </c>
      <c r="Z7254">
        <v>2.27</v>
      </c>
    </row>
    <row r="7255" spans="1:26">
      <c r="A7255">
        <v>205966471</v>
      </c>
      <c r="B7255" t="s">
        <v>7158</v>
      </c>
      <c r="C7255" t="s">
        <v>3597</v>
      </c>
      <c r="D7255" t="s">
        <v>3685</v>
      </c>
      <c r="E7255" t="s">
        <v>7227</v>
      </c>
      <c r="F7255" t="s">
        <v>3600</v>
      </c>
      <c r="G7255">
        <v>205966471</v>
      </c>
      <c r="I7255" t="s">
        <v>3601</v>
      </c>
      <c r="J7255" t="s">
        <v>7209</v>
      </c>
      <c r="L7255" t="s">
        <v>7210</v>
      </c>
      <c r="M7255">
        <v>13.5</v>
      </c>
      <c r="N7255">
        <v>20</v>
      </c>
      <c r="O7255">
        <v>10</v>
      </c>
      <c r="S7255" t="b">
        <v>0</v>
      </c>
      <c r="T7255" t="b">
        <v>0</v>
      </c>
      <c r="U7255" t="b">
        <v>0</v>
      </c>
      <c r="V7255">
        <v>35000</v>
      </c>
      <c r="W7255">
        <v>18200</v>
      </c>
      <c r="X7255">
        <v>2.44</v>
      </c>
      <c r="Y7255">
        <v>28800</v>
      </c>
      <c r="Z7255">
        <v>2.27</v>
      </c>
    </row>
    <row r="7256" spans="1:26">
      <c r="A7256">
        <v>205966469</v>
      </c>
      <c r="B7256" t="s">
        <v>7158</v>
      </c>
      <c r="C7256" t="s">
        <v>3597</v>
      </c>
      <c r="D7256" t="s">
        <v>3685</v>
      </c>
      <c r="E7256" t="s">
        <v>7227</v>
      </c>
      <c r="F7256" t="s">
        <v>3600</v>
      </c>
      <c r="G7256">
        <v>205966469</v>
      </c>
      <c r="I7256" t="s">
        <v>3601</v>
      </c>
      <c r="J7256" t="s">
        <v>7209</v>
      </c>
      <c r="L7256" t="s">
        <v>7212</v>
      </c>
      <c r="M7256">
        <v>13.5</v>
      </c>
      <c r="N7256">
        <v>20</v>
      </c>
      <c r="O7256">
        <v>10</v>
      </c>
      <c r="S7256" t="b">
        <v>0</v>
      </c>
      <c r="T7256" t="b">
        <v>0</v>
      </c>
      <c r="U7256" t="b">
        <v>0</v>
      </c>
      <c r="V7256">
        <v>35200</v>
      </c>
      <c r="W7256">
        <v>18200</v>
      </c>
      <c r="X7256">
        <v>2.44</v>
      </c>
      <c r="Y7256">
        <v>28800</v>
      </c>
      <c r="Z7256">
        <v>2.27</v>
      </c>
    </row>
    <row r="7257" spans="1:26">
      <c r="A7257">
        <v>205966470</v>
      </c>
      <c r="B7257" t="s">
        <v>7158</v>
      </c>
      <c r="C7257" t="s">
        <v>3597</v>
      </c>
      <c r="D7257" t="s">
        <v>3685</v>
      </c>
      <c r="E7257" t="s">
        <v>7227</v>
      </c>
      <c r="F7257" t="s">
        <v>3600</v>
      </c>
      <c r="G7257">
        <v>205966470</v>
      </c>
      <c r="I7257" t="s">
        <v>3601</v>
      </c>
      <c r="J7257" t="s">
        <v>7209</v>
      </c>
      <c r="L7257" t="s">
        <v>7222</v>
      </c>
      <c r="M7257">
        <v>13.5</v>
      </c>
      <c r="N7257">
        <v>20</v>
      </c>
      <c r="O7257">
        <v>10</v>
      </c>
      <c r="S7257" t="b">
        <v>0</v>
      </c>
      <c r="T7257" t="b">
        <v>0</v>
      </c>
      <c r="U7257" t="b">
        <v>0</v>
      </c>
      <c r="V7257">
        <v>34800</v>
      </c>
      <c r="W7257">
        <v>18200</v>
      </c>
      <c r="X7257">
        <v>2.42</v>
      </c>
      <c r="Y7257">
        <v>28800</v>
      </c>
      <c r="Z7257">
        <v>2.27</v>
      </c>
    </row>
    <row r="7258" spans="1:26">
      <c r="A7258">
        <v>205966475</v>
      </c>
      <c r="B7258" t="s">
        <v>7158</v>
      </c>
      <c r="C7258" t="s">
        <v>3597</v>
      </c>
      <c r="D7258" t="s">
        <v>3685</v>
      </c>
      <c r="E7258" t="s">
        <v>7227</v>
      </c>
      <c r="F7258" t="s">
        <v>3600</v>
      </c>
      <c r="G7258">
        <v>205966475</v>
      </c>
      <c r="I7258" t="s">
        <v>3601</v>
      </c>
      <c r="J7258" t="s">
        <v>7199</v>
      </c>
      <c r="L7258" t="s">
        <v>7181</v>
      </c>
      <c r="M7258">
        <v>12.5</v>
      </c>
      <c r="N7258">
        <v>20</v>
      </c>
      <c r="O7258">
        <v>10</v>
      </c>
      <c r="S7258" t="b">
        <v>0</v>
      </c>
      <c r="T7258" t="b">
        <v>0</v>
      </c>
      <c r="U7258" t="b">
        <v>0</v>
      </c>
      <c r="V7258">
        <v>45000</v>
      </c>
      <c r="W7258">
        <v>26600</v>
      </c>
      <c r="X7258">
        <v>2.8</v>
      </c>
      <c r="Y7258">
        <v>34000</v>
      </c>
      <c r="Z7258">
        <v>2.4</v>
      </c>
    </row>
    <row r="7259" spans="1:26">
      <c r="A7259">
        <v>205966274</v>
      </c>
      <c r="B7259" t="s">
        <v>7158</v>
      </c>
      <c r="C7259" t="s">
        <v>3597</v>
      </c>
      <c r="D7259" t="s">
        <v>3685</v>
      </c>
      <c r="E7259" t="s">
        <v>7198</v>
      </c>
      <c r="F7259" t="s">
        <v>3600</v>
      </c>
      <c r="G7259">
        <v>205966274</v>
      </c>
      <c r="I7259" t="s">
        <v>3601</v>
      </c>
      <c r="J7259" t="s">
        <v>7223</v>
      </c>
      <c r="L7259" t="s">
        <v>7170</v>
      </c>
      <c r="M7259">
        <v>13</v>
      </c>
      <c r="N7259">
        <v>21</v>
      </c>
      <c r="O7259">
        <v>10</v>
      </c>
      <c r="S7259" t="b">
        <v>0</v>
      </c>
      <c r="T7259" t="b">
        <v>0</v>
      </c>
      <c r="U7259" t="b">
        <v>0</v>
      </c>
      <c r="V7259">
        <v>23400</v>
      </c>
      <c r="W7259">
        <v>13000</v>
      </c>
      <c r="X7259">
        <v>2.57</v>
      </c>
      <c r="Y7259">
        <v>15200</v>
      </c>
      <c r="Z7259">
        <v>2.4500000000000002</v>
      </c>
    </row>
    <row r="7260" spans="1:26">
      <c r="A7260">
        <v>205966275</v>
      </c>
      <c r="B7260" t="s">
        <v>7158</v>
      </c>
      <c r="C7260" t="s">
        <v>3597</v>
      </c>
      <c r="D7260" t="s">
        <v>3685</v>
      </c>
      <c r="E7260" t="s">
        <v>7198</v>
      </c>
      <c r="F7260" t="s">
        <v>3600</v>
      </c>
      <c r="G7260">
        <v>205966275</v>
      </c>
      <c r="I7260" t="s">
        <v>3601</v>
      </c>
      <c r="J7260" t="s">
        <v>7209</v>
      </c>
      <c r="L7260" t="s">
        <v>7172</v>
      </c>
      <c r="M7260">
        <v>14</v>
      </c>
      <c r="N7260">
        <v>21</v>
      </c>
      <c r="O7260">
        <v>10</v>
      </c>
      <c r="S7260" t="b">
        <v>0</v>
      </c>
      <c r="T7260" t="b">
        <v>0</v>
      </c>
      <c r="U7260" t="b">
        <v>0</v>
      </c>
      <c r="V7260">
        <v>35400</v>
      </c>
      <c r="W7260">
        <v>18200</v>
      </c>
      <c r="X7260">
        <v>2.46</v>
      </c>
      <c r="Y7260">
        <v>28800</v>
      </c>
      <c r="Z7260">
        <v>2.27</v>
      </c>
    </row>
    <row r="7261" spans="1:26">
      <c r="A7261">
        <v>205966276</v>
      </c>
      <c r="B7261" t="s">
        <v>7158</v>
      </c>
      <c r="C7261" t="s">
        <v>3597</v>
      </c>
      <c r="D7261" t="s">
        <v>3685</v>
      </c>
      <c r="E7261" t="s">
        <v>7198</v>
      </c>
      <c r="F7261" t="s">
        <v>3600</v>
      </c>
      <c r="G7261">
        <v>205966276</v>
      </c>
      <c r="I7261" t="s">
        <v>3601</v>
      </c>
      <c r="J7261" t="s">
        <v>7199</v>
      </c>
      <c r="L7261" t="s">
        <v>5553</v>
      </c>
      <c r="M7261">
        <v>13</v>
      </c>
      <c r="N7261">
        <v>20</v>
      </c>
      <c r="O7261">
        <v>10</v>
      </c>
      <c r="S7261" t="b">
        <v>0</v>
      </c>
      <c r="T7261" t="b">
        <v>0</v>
      </c>
      <c r="U7261" t="b">
        <v>0</v>
      </c>
      <c r="V7261">
        <v>46500</v>
      </c>
      <c r="W7261">
        <v>26600</v>
      </c>
      <c r="X7261">
        <v>2.85</v>
      </c>
      <c r="Y7261">
        <v>34000</v>
      </c>
      <c r="Z7261">
        <v>2.4</v>
      </c>
    </row>
    <row r="7262" spans="1:26">
      <c r="A7262">
        <v>205966279</v>
      </c>
      <c r="B7262" t="s">
        <v>7158</v>
      </c>
      <c r="C7262" t="s">
        <v>3597</v>
      </c>
      <c r="D7262" t="s">
        <v>3685</v>
      </c>
      <c r="E7262" t="s">
        <v>7198</v>
      </c>
      <c r="F7262" t="s">
        <v>3600</v>
      </c>
      <c r="G7262">
        <v>205966279</v>
      </c>
      <c r="I7262" t="s">
        <v>3601</v>
      </c>
      <c r="J7262" t="s">
        <v>7223</v>
      </c>
      <c r="L7262" t="s">
        <v>7192</v>
      </c>
      <c r="M7262">
        <v>13</v>
      </c>
      <c r="N7262">
        <v>21</v>
      </c>
      <c r="O7262">
        <v>10</v>
      </c>
      <c r="S7262" t="b">
        <v>0</v>
      </c>
      <c r="T7262" t="b">
        <v>0</v>
      </c>
      <c r="U7262" t="b">
        <v>0</v>
      </c>
      <c r="V7262">
        <v>23800</v>
      </c>
      <c r="W7262">
        <v>13000</v>
      </c>
      <c r="X7262">
        <v>2.61</v>
      </c>
      <c r="Y7262">
        <v>15200</v>
      </c>
      <c r="Z7262">
        <v>2.4500000000000002</v>
      </c>
    </row>
    <row r="7263" spans="1:26">
      <c r="A7263">
        <v>205966285</v>
      </c>
      <c r="B7263" t="s">
        <v>7158</v>
      </c>
      <c r="C7263" t="s">
        <v>3597</v>
      </c>
      <c r="D7263" t="s">
        <v>3685</v>
      </c>
      <c r="E7263" t="s">
        <v>7198</v>
      </c>
      <c r="F7263" t="s">
        <v>3600</v>
      </c>
      <c r="G7263">
        <v>205966285</v>
      </c>
      <c r="I7263" t="s">
        <v>3601</v>
      </c>
      <c r="J7263" t="s">
        <v>7223</v>
      </c>
      <c r="L7263" t="s">
        <v>7196</v>
      </c>
      <c r="M7263">
        <v>13</v>
      </c>
      <c r="N7263">
        <v>20</v>
      </c>
      <c r="O7263">
        <v>10</v>
      </c>
      <c r="S7263" t="b">
        <v>0</v>
      </c>
      <c r="T7263" t="b">
        <v>0</v>
      </c>
      <c r="U7263" t="b">
        <v>0</v>
      </c>
      <c r="V7263">
        <v>23200</v>
      </c>
      <c r="W7263">
        <v>13000</v>
      </c>
      <c r="X7263">
        <v>2.57</v>
      </c>
      <c r="Y7263">
        <v>15200</v>
      </c>
      <c r="Z7263">
        <v>2.4500000000000002</v>
      </c>
    </row>
    <row r="7264" spans="1:26">
      <c r="A7264">
        <v>205966294</v>
      </c>
      <c r="B7264" t="s">
        <v>7158</v>
      </c>
      <c r="C7264" t="s">
        <v>3597</v>
      </c>
      <c r="D7264" t="s">
        <v>3685</v>
      </c>
      <c r="E7264" t="s">
        <v>7198</v>
      </c>
      <c r="F7264" t="s">
        <v>3600</v>
      </c>
      <c r="G7264">
        <v>205966294</v>
      </c>
      <c r="I7264" t="s">
        <v>3601</v>
      </c>
      <c r="J7264" t="s">
        <v>7223</v>
      </c>
      <c r="L7264" t="s">
        <v>7193</v>
      </c>
      <c r="M7264">
        <v>13</v>
      </c>
      <c r="N7264">
        <v>21</v>
      </c>
      <c r="O7264">
        <v>10</v>
      </c>
      <c r="S7264" t="b">
        <v>0</v>
      </c>
      <c r="T7264" t="b">
        <v>0</v>
      </c>
      <c r="U7264" t="b">
        <v>0</v>
      </c>
      <c r="V7264">
        <v>23800</v>
      </c>
      <c r="W7264">
        <v>13000</v>
      </c>
      <c r="X7264">
        <v>2.63</v>
      </c>
      <c r="Y7264">
        <v>15200</v>
      </c>
      <c r="Z7264">
        <v>2.4500000000000002</v>
      </c>
    </row>
    <row r="7265" spans="1:26">
      <c r="A7265">
        <v>205966299</v>
      </c>
      <c r="B7265" t="s">
        <v>7158</v>
      </c>
      <c r="C7265" t="s">
        <v>3597</v>
      </c>
      <c r="D7265" t="s">
        <v>3685</v>
      </c>
      <c r="E7265" t="s">
        <v>7198</v>
      </c>
      <c r="F7265" t="s">
        <v>3600</v>
      </c>
      <c r="G7265">
        <v>205966299</v>
      </c>
      <c r="I7265" t="s">
        <v>3601</v>
      </c>
      <c r="J7265" t="s">
        <v>7223</v>
      </c>
      <c r="L7265" t="s">
        <v>7195</v>
      </c>
      <c r="M7265">
        <v>13</v>
      </c>
      <c r="N7265">
        <v>21</v>
      </c>
      <c r="O7265">
        <v>10</v>
      </c>
      <c r="S7265" t="b">
        <v>0</v>
      </c>
      <c r="T7265" t="b">
        <v>0</v>
      </c>
      <c r="U7265" t="b">
        <v>0</v>
      </c>
      <c r="V7265">
        <v>23400</v>
      </c>
      <c r="W7265">
        <v>13000</v>
      </c>
      <c r="X7265">
        <v>2.61</v>
      </c>
      <c r="Y7265">
        <v>15200</v>
      </c>
      <c r="Z7265">
        <v>2.4500000000000002</v>
      </c>
    </row>
    <row r="7266" spans="1:26">
      <c r="A7266">
        <v>205966302</v>
      </c>
      <c r="B7266" t="s">
        <v>7158</v>
      </c>
      <c r="C7266" t="s">
        <v>3597</v>
      </c>
      <c r="D7266" t="s">
        <v>3685</v>
      </c>
      <c r="E7266" t="s">
        <v>7198</v>
      </c>
      <c r="F7266" t="s">
        <v>3600</v>
      </c>
      <c r="G7266">
        <v>205966302</v>
      </c>
      <c r="I7266" t="s">
        <v>3601</v>
      </c>
      <c r="J7266" t="s">
        <v>7223</v>
      </c>
      <c r="L7266" t="s">
        <v>7174</v>
      </c>
      <c r="M7266">
        <v>13</v>
      </c>
      <c r="N7266">
        <v>21</v>
      </c>
      <c r="O7266">
        <v>10</v>
      </c>
      <c r="S7266" t="b">
        <v>0</v>
      </c>
      <c r="T7266" t="b">
        <v>0</v>
      </c>
      <c r="U7266" t="b">
        <v>0</v>
      </c>
      <c r="V7266">
        <v>23400</v>
      </c>
      <c r="W7266">
        <v>13000</v>
      </c>
      <c r="X7266">
        <v>2.61</v>
      </c>
      <c r="Y7266">
        <v>15200</v>
      </c>
      <c r="Z7266">
        <v>2.4500000000000002</v>
      </c>
    </row>
    <row r="7267" spans="1:26">
      <c r="A7267">
        <v>205966307</v>
      </c>
      <c r="B7267" t="s">
        <v>7158</v>
      </c>
      <c r="C7267" t="s">
        <v>3597</v>
      </c>
      <c r="D7267" t="s">
        <v>3685</v>
      </c>
      <c r="E7267" t="s">
        <v>7198</v>
      </c>
      <c r="F7267" t="s">
        <v>3600</v>
      </c>
      <c r="G7267">
        <v>205966307</v>
      </c>
      <c r="I7267" t="s">
        <v>3601</v>
      </c>
      <c r="J7267" t="s">
        <v>7223</v>
      </c>
      <c r="L7267" t="s">
        <v>7226</v>
      </c>
      <c r="M7267">
        <v>13</v>
      </c>
      <c r="N7267">
        <v>20</v>
      </c>
      <c r="O7267">
        <v>10</v>
      </c>
      <c r="S7267" t="b">
        <v>0</v>
      </c>
      <c r="T7267" t="b">
        <v>0</v>
      </c>
      <c r="U7267" t="b">
        <v>0</v>
      </c>
      <c r="V7267">
        <v>23200</v>
      </c>
      <c r="W7267">
        <v>13000</v>
      </c>
      <c r="X7267">
        <v>2.57</v>
      </c>
      <c r="Y7267">
        <v>15200</v>
      </c>
      <c r="Z7267">
        <v>2.4500000000000002</v>
      </c>
    </row>
    <row r="7268" spans="1:26">
      <c r="A7268">
        <v>205966306</v>
      </c>
      <c r="B7268" t="s">
        <v>7158</v>
      </c>
      <c r="C7268" t="s">
        <v>3597</v>
      </c>
      <c r="D7268" t="s">
        <v>3685</v>
      </c>
      <c r="E7268" t="s">
        <v>7198</v>
      </c>
      <c r="F7268" t="s">
        <v>3600</v>
      </c>
      <c r="G7268">
        <v>205966306</v>
      </c>
      <c r="I7268" t="s">
        <v>3601</v>
      </c>
      <c r="J7268" t="s">
        <v>7223</v>
      </c>
      <c r="L7268" t="s">
        <v>7219</v>
      </c>
      <c r="M7268">
        <v>13</v>
      </c>
      <c r="N7268">
        <v>21</v>
      </c>
      <c r="O7268">
        <v>10</v>
      </c>
      <c r="S7268" t="b">
        <v>0</v>
      </c>
      <c r="T7268" t="b">
        <v>0</v>
      </c>
      <c r="U7268" t="b">
        <v>0</v>
      </c>
      <c r="V7268">
        <v>23800</v>
      </c>
      <c r="W7268">
        <v>13000</v>
      </c>
      <c r="X7268">
        <v>2.61</v>
      </c>
      <c r="Y7268">
        <v>15200</v>
      </c>
      <c r="Z7268">
        <v>2.4500000000000002</v>
      </c>
    </row>
    <row r="7269" spans="1:26">
      <c r="A7269">
        <v>205966305</v>
      </c>
      <c r="B7269" t="s">
        <v>7158</v>
      </c>
      <c r="C7269" t="s">
        <v>3597</v>
      </c>
      <c r="D7269" t="s">
        <v>3685</v>
      </c>
      <c r="E7269" t="s">
        <v>7198</v>
      </c>
      <c r="F7269" t="s">
        <v>3600</v>
      </c>
      <c r="G7269">
        <v>205966305</v>
      </c>
      <c r="I7269" t="s">
        <v>3601</v>
      </c>
      <c r="J7269" t="s">
        <v>7223</v>
      </c>
      <c r="L7269" t="s">
        <v>7225</v>
      </c>
      <c r="M7269">
        <v>13</v>
      </c>
      <c r="N7269">
        <v>21</v>
      </c>
      <c r="O7269">
        <v>10</v>
      </c>
      <c r="S7269" t="b">
        <v>0</v>
      </c>
      <c r="T7269" t="b">
        <v>0</v>
      </c>
      <c r="U7269" t="b">
        <v>0</v>
      </c>
      <c r="V7269">
        <v>23000</v>
      </c>
      <c r="W7269">
        <v>13600</v>
      </c>
      <c r="X7269">
        <v>2.61</v>
      </c>
      <c r="Y7269">
        <v>15200</v>
      </c>
      <c r="Z7269">
        <v>2.4500000000000002</v>
      </c>
    </row>
    <row r="7270" spans="1:26">
      <c r="A7270">
        <v>205966315</v>
      </c>
      <c r="B7270" t="s">
        <v>7158</v>
      </c>
      <c r="C7270" t="s">
        <v>3597</v>
      </c>
      <c r="D7270" t="s">
        <v>3685</v>
      </c>
      <c r="E7270" t="s">
        <v>7198</v>
      </c>
      <c r="F7270" t="s">
        <v>3600</v>
      </c>
      <c r="G7270">
        <v>205966315</v>
      </c>
      <c r="I7270" t="s">
        <v>3601</v>
      </c>
      <c r="J7270" t="s">
        <v>7209</v>
      </c>
      <c r="L7270" t="s">
        <v>7189</v>
      </c>
      <c r="M7270">
        <v>13.5</v>
      </c>
      <c r="N7270">
        <v>20</v>
      </c>
      <c r="O7270">
        <v>10</v>
      </c>
      <c r="S7270" t="b">
        <v>0</v>
      </c>
      <c r="T7270" t="b">
        <v>0</v>
      </c>
      <c r="U7270" t="b">
        <v>0</v>
      </c>
      <c r="V7270">
        <v>34800</v>
      </c>
      <c r="W7270">
        <v>18200</v>
      </c>
      <c r="X7270">
        <v>2.44</v>
      </c>
      <c r="Y7270">
        <v>28800</v>
      </c>
      <c r="Z7270">
        <v>2.27</v>
      </c>
    </row>
    <row r="7271" spans="1:26">
      <c r="A7271">
        <v>205966314</v>
      </c>
      <c r="B7271" t="s">
        <v>7158</v>
      </c>
      <c r="C7271" t="s">
        <v>3597</v>
      </c>
      <c r="D7271" t="s">
        <v>3685</v>
      </c>
      <c r="E7271" t="s">
        <v>7198</v>
      </c>
      <c r="F7271" t="s">
        <v>3600</v>
      </c>
      <c r="G7271">
        <v>205966314</v>
      </c>
      <c r="I7271" t="s">
        <v>3601</v>
      </c>
      <c r="J7271" t="s">
        <v>7209</v>
      </c>
      <c r="L7271" t="s">
        <v>7192</v>
      </c>
      <c r="M7271">
        <v>13.5</v>
      </c>
      <c r="N7271">
        <v>20</v>
      </c>
      <c r="O7271">
        <v>10</v>
      </c>
      <c r="S7271" t="b">
        <v>0</v>
      </c>
      <c r="T7271" t="b">
        <v>0</v>
      </c>
      <c r="U7271" t="b">
        <v>0</v>
      </c>
      <c r="V7271">
        <v>34800</v>
      </c>
      <c r="W7271">
        <v>18000</v>
      </c>
      <c r="X7271">
        <v>2.42</v>
      </c>
      <c r="Y7271">
        <v>28800</v>
      </c>
      <c r="Z7271">
        <v>2.27</v>
      </c>
    </row>
    <row r="7272" spans="1:26">
      <c r="A7272">
        <v>205966311</v>
      </c>
      <c r="B7272" t="s">
        <v>7158</v>
      </c>
      <c r="C7272" t="s">
        <v>3597</v>
      </c>
      <c r="D7272" t="s">
        <v>3685</v>
      </c>
      <c r="E7272" t="s">
        <v>7198</v>
      </c>
      <c r="F7272" t="s">
        <v>3600</v>
      </c>
      <c r="G7272">
        <v>205966311</v>
      </c>
      <c r="I7272" t="s">
        <v>3601</v>
      </c>
      <c r="J7272" t="s">
        <v>7223</v>
      </c>
      <c r="L7272" t="s">
        <v>7213</v>
      </c>
      <c r="M7272">
        <v>13</v>
      </c>
      <c r="N7272">
        <v>21</v>
      </c>
      <c r="O7272">
        <v>10</v>
      </c>
      <c r="S7272" t="b">
        <v>0</v>
      </c>
      <c r="T7272" t="b">
        <v>0</v>
      </c>
      <c r="U7272" t="b">
        <v>0</v>
      </c>
      <c r="V7272">
        <v>23400</v>
      </c>
      <c r="W7272">
        <v>13000</v>
      </c>
      <c r="X7272">
        <v>2.61</v>
      </c>
      <c r="Y7272">
        <v>15200</v>
      </c>
      <c r="Z7272">
        <v>2.4500000000000002</v>
      </c>
    </row>
    <row r="7273" spans="1:26">
      <c r="A7273">
        <v>205966308</v>
      </c>
      <c r="B7273" t="s">
        <v>7158</v>
      </c>
      <c r="C7273" t="s">
        <v>3597</v>
      </c>
      <c r="D7273" t="s">
        <v>3685</v>
      </c>
      <c r="E7273" t="s">
        <v>7198</v>
      </c>
      <c r="F7273" t="s">
        <v>3600</v>
      </c>
      <c r="G7273">
        <v>205966308</v>
      </c>
      <c r="I7273" t="s">
        <v>3601</v>
      </c>
      <c r="J7273" t="s">
        <v>7223</v>
      </c>
      <c r="L7273" t="s">
        <v>7218</v>
      </c>
      <c r="M7273">
        <v>13</v>
      </c>
      <c r="N7273">
        <v>21</v>
      </c>
      <c r="O7273">
        <v>10</v>
      </c>
      <c r="S7273" t="b">
        <v>0</v>
      </c>
      <c r="T7273" t="b">
        <v>0</v>
      </c>
      <c r="U7273" t="b">
        <v>0</v>
      </c>
      <c r="V7273">
        <v>23400</v>
      </c>
      <c r="W7273">
        <v>13000</v>
      </c>
      <c r="X7273">
        <v>2.57</v>
      </c>
      <c r="Y7273">
        <v>15200</v>
      </c>
      <c r="Z7273">
        <v>2.4500000000000002</v>
      </c>
    </row>
    <row r="7274" spans="1:26">
      <c r="A7274">
        <v>205966309</v>
      </c>
      <c r="B7274" t="s">
        <v>7158</v>
      </c>
      <c r="C7274" t="s">
        <v>3597</v>
      </c>
      <c r="D7274" t="s">
        <v>3685</v>
      </c>
      <c r="E7274" t="s">
        <v>7198</v>
      </c>
      <c r="F7274" t="s">
        <v>3600</v>
      </c>
      <c r="G7274">
        <v>205966309</v>
      </c>
      <c r="I7274" t="s">
        <v>3601</v>
      </c>
      <c r="J7274" t="s">
        <v>7223</v>
      </c>
      <c r="L7274" t="s">
        <v>7214</v>
      </c>
      <c r="M7274">
        <v>13</v>
      </c>
      <c r="N7274">
        <v>21</v>
      </c>
      <c r="O7274">
        <v>10</v>
      </c>
      <c r="S7274" t="b">
        <v>0</v>
      </c>
      <c r="T7274" t="b">
        <v>0</v>
      </c>
      <c r="U7274" t="b">
        <v>0</v>
      </c>
      <c r="V7274">
        <v>23800</v>
      </c>
      <c r="W7274">
        <v>13000</v>
      </c>
      <c r="X7274">
        <v>2.63</v>
      </c>
      <c r="Y7274">
        <v>15200</v>
      </c>
      <c r="Z7274">
        <v>2.4500000000000002</v>
      </c>
    </row>
    <row r="7275" spans="1:26">
      <c r="A7275">
        <v>205966310</v>
      </c>
      <c r="B7275" t="s">
        <v>7158</v>
      </c>
      <c r="C7275" t="s">
        <v>3597</v>
      </c>
      <c r="D7275" t="s">
        <v>3685</v>
      </c>
      <c r="E7275" t="s">
        <v>7198</v>
      </c>
      <c r="F7275" t="s">
        <v>3600</v>
      </c>
      <c r="G7275">
        <v>205966310</v>
      </c>
      <c r="I7275" t="s">
        <v>3601</v>
      </c>
      <c r="J7275" t="s">
        <v>7223</v>
      </c>
      <c r="L7275" t="s">
        <v>7224</v>
      </c>
      <c r="M7275">
        <v>13</v>
      </c>
      <c r="N7275">
        <v>21</v>
      </c>
      <c r="O7275">
        <v>10</v>
      </c>
      <c r="S7275" t="b">
        <v>0</v>
      </c>
      <c r="T7275" t="b">
        <v>0</v>
      </c>
      <c r="U7275" t="b">
        <v>0</v>
      </c>
      <c r="V7275">
        <v>23400</v>
      </c>
      <c r="W7275">
        <v>13000</v>
      </c>
      <c r="X7275">
        <v>2.61</v>
      </c>
      <c r="Y7275">
        <v>15200</v>
      </c>
      <c r="Z7275">
        <v>2.4500000000000002</v>
      </c>
    </row>
    <row r="7276" spans="1:26">
      <c r="A7276">
        <v>205966323</v>
      </c>
      <c r="B7276" t="s">
        <v>7158</v>
      </c>
      <c r="C7276" t="s">
        <v>3597</v>
      </c>
      <c r="D7276" t="s">
        <v>3685</v>
      </c>
      <c r="E7276" t="s">
        <v>7198</v>
      </c>
      <c r="F7276" t="s">
        <v>3600</v>
      </c>
      <c r="G7276">
        <v>205966323</v>
      </c>
      <c r="I7276" t="s">
        <v>3601</v>
      </c>
      <c r="J7276" t="s">
        <v>7209</v>
      </c>
      <c r="L7276" t="s">
        <v>7170</v>
      </c>
      <c r="M7276">
        <v>13</v>
      </c>
      <c r="N7276">
        <v>20</v>
      </c>
      <c r="O7276">
        <v>10</v>
      </c>
      <c r="S7276" t="b">
        <v>0</v>
      </c>
      <c r="T7276" t="b">
        <v>0</v>
      </c>
      <c r="U7276" t="b">
        <v>0</v>
      </c>
      <c r="V7276">
        <v>34600</v>
      </c>
      <c r="W7276">
        <v>18000</v>
      </c>
      <c r="X7276">
        <v>2.4</v>
      </c>
      <c r="Y7276">
        <v>28800</v>
      </c>
      <c r="Z7276">
        <v>2.27</v>
      </c>
    </row>
    <row r="7277" spans="1:26">
      <c r="A7277">
        <v>205966324</v>
      </c>
      <c r="B7277" t="s">
        <v>7158</v>
      </c>
      <c r="C7277" t="s">
        <v>3597</v>
      </c>
      <c r="D7277" t="s">
        <v>3685</v>
      </c>
      <c r="E7277" t="s">
        <v>7198</v>
      </c>
      <c r="F7277" t="s">
        <v>3600</v>
      </c>
      <c r="G7277">
        <v>205966324</v>
      </c>
      <c r="I7277" t="s">
        <v>3601</v>
      </c>
      <c r="J7277" t="s">
        <v>7209</v>
      </c>
      <c r="L7277" t="s">
        <v>7187</v>
      </c>
      <c r="M7277">
        <v>13.5</v>
      </c>
      <c r="N7277">
        <v>20</v>
      </c>
      <c r="O7277">
        <v>10</v>
      </c>
      <c r="S7277" t="b">
        <v>0</v>
      </c>
      <c r="T7277" t="b">
        <v>0</v>
      </c>
      <c r="U7277" t="b">
        <v>0</v>
      </c>
      <c r="V7277">
        <v>34600</v>
      </c>
      <c r="W7277">
        <v>18000</v>
      </c>
      <c r="X7277">
        <v>2.42</v>
      </c>
      <c r="Y7277">
        <v>28800</v>
      </c>
      <c r="Z7277">
        <v>2.27</v>
      </c>
    </row>
    <row r="7278" spans="1:26">
      <c r="A7278">
        <v>205966332</v>
      </c>
      <c r="B7278" t="s">
        <v>7158</v>
      </c>
      <c r="C7278" t="s">
        <v>3597</v>
      </c>
      <c r="D7278" t="s">
        <v>3685</v>
      </c>
      <c r="E7278" t="s">
        <v>7198</v>
      </c>
      <c r="F7278" t="s">
        <v>3600</v>
      </c>
      <c r="G7278">
        <v>205966332</v>
      </c>
      <c r="I7278" t="s">
        <v>3601</v>
      </c>
      <c r="J7278" t="s">
        <v>7209</v>
      </c>
      <c r="L7278" t="s">
        <v>7193</v>
      </c>
      <c r="M7278">
        <v>13.5</v>
      </c>
      <c r="N7278">
        <v>20</v>
      </c>
      <c r="O7278">
        <v>10</v>
      </c>
      <c r="S7278" t="b">
        <v>0</v>
      </c>
      <c r="T7278" t="b">
        <v>0</v>
      </c>
      <c r="U7278" t="b">
        <v>0</v>
      </c>
      <c r="V7278">
        <v>35200</v>
      </c>
      <c r="W7278">
        <v>18200</v>
      </c>
      <c r="X7278">
        <v>2.42</v>
      </c>
      <c r="Y7278">
        <v>28800</v>
      </c>
      <c r="Z7278">
        <v>2.27</v>
      </c>
    </row>
    <row r="7279" spans="1:26">
      <c r="A7279">
        <v>205966342</v>
      </c>
      <c r="B7279" t="s">
        <v>7158</v>
      </c>
      <c r="C7279" t="s">
        <v>3597</v>
      </c>
      <c r="D7279" t="s">
        <v>3685</v>
      </c>
      <c r="E7279" t="s">
        <v>7198</v>
      </c>
      <c r="F7279" t="s">
        <v>3600</v>
      </c>
      <c r="G7279">
        <v>205966342</v>
      </c>
      <c r="I7279" t="s">
        <v>3601</v>
      </c>
      <c r="J7279" t="s">
        <v>7209</v>
      </c>
      <c r="L7279" t="s">
        <v>7188</v>
      </c>
      <c r="M7279">
        <v>13.5</v>
      </c>
      <c r="N7279">
        <v>20</v>
      </c>
      <c r="O7279">
        <v>10</v>
      </c>
      <c r="S7279" t="b">
        <v>0</v>
      </c>
      <c r="T7279" t="b">
        <v>0</v>
      </c>
      <c r="U7279" t="b">
        <v>0</v>
      </c>
      <c r="V7279">
        <v>35000</v>
      </c>
      <c r="W7279">
        <v>18000</v>
      </c>
      <c r="X7279">
        <v>2.42</v>
      </c>
      <c r="Y7279">
        <v>28800</v>
      </c>
      <c r="Z7279">
        <v>2.27</v>
      </c>
    </row>
    <row r="7280" spans="1:26">
      <c r="A7280">
        <v>205966341</v>
      </c>
      <c r="B7280" t="s">
        <v>7158</v>
      </c>
      <c r="C7280" t="s">
        <v>3597</v>
      </c>
      <c r="D7280" t="s">
        <v>3685</v>
      </c>
      <c r="E7280" t="s">
        <v>7198</v>
      </c>
      <c r="F7280" t="s">
        <v>3600</v>
      </c>
      <c r="G7280">
        <v>205966341</v>
      </c>
      <c r="I7280" t="s">
        <v>3601</v>
      </c>
      <c r="J7280" t="s">
        <v>7209</v>
      </c>
      <c r="L7280" t="s">
        <v>7174</v>
      </c>
      <c r="M7280">
        <v>13</v>
      </c>
      <c r="N7280">
        <v>20</v>
      </c>
      <c r="O7280">
        <v>10</v>
      </c>
      <c r="S7280" t="b">
        <v>0</v>
      </c>
      <c r="T7280" t="b">
        <v>0</v>
      </c>
      <c r="U7280" t="b">
        <v>0</v>
      </c>
      <c r="V7280">
        <v>34800</v>
      </c>
      <c r="W7280">
        <v>18000</v>
      </c>
      <c r="X7280">
        <v>2.4</v>
      </c>
      <c r="Y7280">
        <v>28800</v>
      </c>
      <c r="Z7280">
        <v>2.27</v>
      </c>
    </row>
    <row r="7281" spans="1:26">
      <c r="A7281">
        <v>205966351</v>
      </c>
      <c r="B7281" t="s">
        <v>7158</v>
      </c>
      <c r="C7281" t="s">
        <v>3597</v>
      </c>
      <c r="D7281" t="s">
        <v>3685</v>
      </c>
      <c r="E7281" t="s">
        <v>7198</v>
      </c>
      <c r="F7281" t="s">
        <v>3600</v>
      </c>
      <c r="G7281">
        <v>205966351</v>
      </c>
      <c r="I7281" t="s">
        <v>3601</v>
      </c>
      <c r="J7281" t="s">
        <v>7209</v>
      </c>
      <c r="L7281" t="s">
        <v>7190</v>
      </c>
      <c r="M7281">
        <v>13.5</v>
      </c>
      <c r="N7281">
        <v>20</v>
      </c>
      <c r="O7281">
        <v>10</v>
      </c>
      <c r="S7281" t="b">
        <v>0</v>
      </c>
      <c r="T7281" t="b">
        <v>0</v>
      </c>
      <c r="U7281" t="b">
        <v>0</v>
      </c>
      <c r="V7281">
        <v>35000</v>
      </c>
      <c r="W7281">
        <v>18200</v>
      </c>
      <c r="X7281">
        <v>2.42</v>
      </c>
      <c r="Y7281">
        <v>28800</v>
      </c>
      <c r="Z7281">
        <v>2.27</v>
      </c>
    </row>
    <row r="7282" spans="1:26">
      <c r="A7282">
        <v>205966352</v>
      </c>
      <c r="B7282" t="s">
        <v>7158</v>
      </c>
      <c r="C7282" t="s">
        <v>3597</v>
      </c>
      <c r="D7282" t="s">
        <v>3685</v>
      </c>
      <c r="E7282" t="s">
        <v>7198</v>
      </c>
      <c r="F7282" t="s">
        <v>3600</v>
      </c>
      <c r="G7282">
        <v>205966352</v>
      </c>
      <c r="I7282" t="s">
        <v>3601</v>
      </c>
      <c r="J7282" t="s">
        <v>7209</v>
      </c>
      <c r="L7282" t="s">
        <v>7186</v>
      </c>
      <c r="M7282">
        <v>13.5</v>
      </c>
      <c r="N7282">
        <v>20</v>
      </c>
      <c r="O7282">
        <v>10</v>
      </c>
      <c r="S7282" t="b">
        <v>0</v>
      </c>
      <c r="T7282" t="b">
        <v>0</v>
      </c>
      <c r="U7282" t="b">
        <v>0</v>
      </c>
      <c r="V7282">
        <v>35200</v>
      </c>
      <c r="W7282">
        <v>18200</v>
      </c>
      <c r="X7282">
        <v>2.44</v>
      </c>
      <c r="Y7282">
        <v>28800</v>
      </c>
      <c r="Z7282">
        <v>2.27</v>
      </c>
    </row>
    <row r="7283" spans="1:26">
      <c r="A7283">
        <v>205966380</v>
      </c>
      <c r="B7283" t="s">
        <v>7158</v>
      </c>
      <c r="C7283" t="s">
        <v>3597</v>
      </c>
      <c r="D7283" t="s">
        <v>3685</v>
      </c>
      <c r="E7283" t="s">
        <v>7198</v>
      </c>
      <c r="F7283" t="s">
        <v>3600</v>
      </c>
      <c r="G7283">
        <v>205966380</v>
      </c>
      <c r="I7283" t="s">
        <v>3601</v>
      </c>
      <c r="J7283" t="s">
        <v>7209</v>
      </c>
      <c r="L7283" t="s">
        <v>7222</v>
      </c>
      <c r="M7283">
        <v>13.5</v>
      </c>
      <c r="N7283">
        <v>20</v>
      </c>
      <c r="O7283">
        <v>10</v>
      </c>
      <c r="S7283" t="b">
        <v>0</v>
      </c>
      <c r="T7283" t="b">
        <v>0</v>
      </c>
      <c r="U7283" t="b">
        <v>0</v>
      </c>
      <c r="V7283">
        <v>34800</v>
      </c>
      <c r="W7283">
        <v>18200</v>
      </c>
      <c r="X7283">
        <v>2.42</v>
      </c>
      <c r="Y7283">
        <v>28800</v>
      </c>
      <c r="Z7283">
        <v>2.27</v>
      </c>
    </row>
    <row r="7284" spans="1:26">
      <c r="A7284">
        <v>205966362</v>
      </c>
      <c r="B7284" t="s">
        <v>7158</v>
      </c>
      <c r="C7284" t="s">
        <v>3597</v>
      </c>
      <c r="D7284" t="s">
        <v>3685</v>
      </c>
      <c r="E7284" t="s">
        <v>7198</v>
      </c>
      <c r="F7284" t="s">
        <v>3600</v>
      </c>
      <c r="G7284">
        <v>205966362</v>
      </c>
      <c r="I7284" t="s">
        <v>3601</v>
      </c>
      <c r="J7284" t="s">
        <v>7209</v>
      </c>
      <c r="L7284" t="s">
        <v>7191</v>
      </c>
      <c r="M7284">
        <v>13.5</v>
      </c>
      <c r="N7284">
        <v>20</v>
      </c>
      <c r="O7284">
        <v>10</v>
      </c>
      <c r="S7284" t="b">
        <v>0</v>
      </c>
      <c r="T7284" t="b">
        <v>0</v>
      </c>
      <c r="U7284" t="b">
        <v>0</v>
      </c>
      <c r="V7284">
        <v>34800</v>
      </c>
      <c r="W7284">
        <v>18200</v>
      </c>
      <c r="X7284">
        <v>2.42</v>
      </c>
      <c r="Y7284">
        <v>28800</v>
      </c>
      <c r="Z7284">
        <v>2.27</v>
      </c>
    </row>
    <row r="7285" spans="1:26">
      <c r="A7285">
        <v>205966363</v>
      </c>
      <c r="B7285" t="s">
        <v>7158</v>
      </c>
      <c r="C7285" t="s">
        <v>3597</v>
      </c>
      <c r="D7285" t="s">
        <v>3685</v>
      </c>
      <c r="E7285" t="s">
        <v>7198</v>
      </c>
      <c r="F7285" t="s">
        <v>3600</v>
      </c>
      <c r="G7285">
        <v>205966363</v>
      </c>
      <c r="I7285" t="s">
        <v>3601</v>
      </c>
      <c r="J7285" t="s">
        <v>7209</v>
      </c>
      <c r="L7285" t="s">
        <v>7185</v>
      </c>
      <c r="M7285">
        <v>13.5</v>
      </c>
      <c r="N7285">
        <v>20</v>
      </c>
      <c r="O7285">
        <v>10</v>
      </c>
      <c r="S7285" t="b">
        <v>0</v>
      </c>
      <c r="T7285" t="b">
        <v>0</v>
      </c>
      <c r="U7285" t="b">
        <v>0</v>
      </c>
      <c r="V7285">
        <v>35000</v>
      </c>
      <c r="W7285">
        <v>18200</v>
      </c>
      <c r="X7285">
        <v>2.44</v>
      </c>
      <c r="Y7285">
        <v>28800</v>
      </c>
      <c r="Z7285">
        <v>2.27</v>
      </c>
    </row>
    <row r="7286" spans="1:26">
      <c r="A7286">
        <v>205966368</v>
      </c>
      <c r="B7286" t="s">
        <v>7158</v>
      </c>
      <c r="C7286" t="s">
        <v>3597</v>
      </c>
      <c r="D7286" t="s">
        <v>3685</v>
      </c>
      <c r="E7286" t="s">
        <v>7198</v>
      </c>
      <c r="F7286" t="s">
        <v>3600</v>
      </c>
      <c r="G7286">
        <v>205966368</v>
      </c>
      <c r="I7286" t="s">
        <v>3601</v>
      </c>
      <c r="J7286" t="s">
        <v>7209</v>
      </c>
      <c r="L7286" t="s">
        <v>7221</v>
      </c>
      <c r="M7286">
        <v>13</v>
      </c>
      <c r="N7286">
        <v>19.5</v>
      </c>
      <c r="O7286">
        <v>9.8000000000000007</v>
      </c>
      <c r="S7286" t="b">
        <v>0</v>
      </c>
      <c r="T7286" t="b">
        <v>0</v>
      </c>
      <c r="U7286" t="b">
        <v>0</v>
      </c>
      <c r="V7286">
        <v>35200</v>
      </c>
      <c r="W7286">
        <v>18900</v>
      </c>
      <c r="X7286">
        <v>2.2400000000000002</v>
      </c>
      <c r="Y7286">
        <v>28800</v>
      </c>
      <c r="Z7286">
        <v>2.27</v>
      </c>
    </row>
    <row r="7287" spans="1:26">
      <c r="A7287">
        <v>205966378</v>
      </c>
      <c r="B7287" t="s">
        <v>7158</v>
      </c>
      <c r="C7287" t="s">
        <v>3597</v>
      </c>
      <c r="D7287" t="s">
        <v>3685</v>
      </c>
      <c r="E7287" t="s">
        <v>7198</v>
      </c>
      <c r="F7287" t="s">
        <v>3600</v>
      </c>
      <c r="G7287">
        <v>205966378</v>
      </c>
      <c r="I7287" t="s">
        <v>3601</v>
      </c>
      <c r="J7287" t="s">
        <v>7209</v>
      </c>
      <c r="L7287" t="s">
        <v>7220</v>
      </c>
      <c r="M7287">
        <v>13.5</v>
      </c>
      <c r="N7287">
        <v>20</v>
      </c>
      <c r="O7287">
        <v>10</v>
      </c>
      <c r="S7287" t="b">
        <v>0</v>
      </c>
      <c r="T7287" t="b">
        <v>0</v>
      </c>
      <c r="U7287" t="b">
        <v>0</v>
      </c>
      <c r="V7287">
        <v>35000</v>
      </c>
      <c r="W7287">
        <v>18200</v>
      </c>
      <c r="X7287">
        <v>2.42</v>
      </c>
      <c r="Y7287">
        <v>28800</v>
      </c>
      <c r="Z7287">
        <v>2.27</v>
      </c>
    </row>
    <row r="7288" spans="1:26">
      <c r="A7288">
        <v>205966369</v>
      </c>
      <c r="B7288" t="s">
        <v>7158</v>
      </c>
      <c r="C7288" t="s">
        <v>3597</v>
      </c>
      <c r="D7288" t="s">
        <v>3685</v>
      </c>
      <c r="E7288" t="s">
        <v>7198</v>
      </c>
      <c r="F7288" t="s">
        <v>3600</v>
      </c>
      <c r="G7288">
        <v>205966369</v>
      </c>
      <c r="I7288" t="s">
        <v>3601</v>
      </c>
      <c r="J7288" t="s">
        <v>7209</v>
      </c>
      <c r="L7288" t="s">
        <v>7208</v>
      </c>
      <c r="M7288">
        <v>14</v>
      </c>
      <c r="N7288">
        <v>20</v>
      </c>
      <c r="O7288">
        <v>10</v>
      </c>
      <c r="S7288" t="b">
        <v>0</v>
      </c>
      <c r="T7288" t="b">
        <v>0</v>
      </c>
      <c r="U7288" t="b">
        <v>0</v>
      </c>
      <c r="V7288">
        <v>35800</v>
      </c>
      <c r="W7288">
        <v>18900</v>
      </c>
      <c r="X7288">
        <v>2.34</v>
      </c>
      <c r="Y7288">
        <v>28800</v>
      </c>
      <c r="Z7288">
        <v>2.27</v>
      </c>
    </row>
    <row r="7289" spans="1:26">
      <c r="A7289">
        <v>205966370</v>
      </c>
      <c r="B7289" t="s">
        <v>7158</v>
      </c>
      <c r="C7289" t="s">
        <v>3597</v>
      </c>
      <c r="D7289" t="s">
        <v>3685</v>
      </c>
      <c r="E7289" t="s">
        <v>7198</v>
      </c>
      <c r="F7289" t="s">
        <v>3600</v>
      </c>
      <c r="G7289">
        <v>205966370</v>
      </c>
      <c r="I7289" t="s">
        <v>3601</v>
      </c>
      <c r="J7289" t="s">
        <v>7209</v>
      </c>
      <c r="L7289" t="s">
        <v>7219</v>
      </c>
      <c r="M7289">
        <v>13.5</v>
      </c>
      <c r="N7289">
        <v>20</v>
      </c>
      <c r="O7289">
        <v>10</v>
      </c>
      <c r="S7289" t="b">
        <v>0</v>
      </c>
      <c r="T7289" t="b">
        <v>0</v>
      </c>
      <c r="U7289" t="b">
        <v>0</v>
      </c>
      <c r="V7289">
        <v>34800</v>
      </c>
      <c r="W7289">
        <v>18000</v>
      </c>
      <c r="X7289">
        <v>2.42</v>
      </c>
      <c r="Y7289">
        <v>28800</v>
      </c>
      <c r="Z7289">
        <v>2.27</v>
      </c>
    </row>
    <row r="7290" spans="1:26">
      <c r="A7290">
        <v>205966372</v>
      </c>
      <c r="B7290" t="s">
        <v>7158</v>
      </c>
      <c r="C7290" t="s">
        <v>3597</v>
      </c>
      <c r="D7290" t="s">
        <v>3685</v>
      </c>
      <c r="E7290" t="s">
        <v>7198</v>
      </c>
      <c r="F7290" t="s">
        <v>3600</v>
      </c>
      <c r="G7290">
        <v>205966372</v>
      </c>
      <c r="I7290" t="s">
        <v>3601</v>
      </c>
      <c r="J7290" t="s">
        <v>7209</v>
      </c>
      <c r="L7290" t="s">
        <v>7218</v>
      </c>
      <c r="M7290">
        <v>13</v>
      </c>
      <c r="N7290">
        <v>20</v>
      </c>
      <c r="O7290">
        <v>10</v>
      </c>
      <c r="S7290" t="b">
        <v>0</v>
      </c>
      <c r="T7290" t="b">
        <v>0</v>
      </c>
      <c r="U7290" t="b">
        <v>0</v>
      </c>
      <c r="V7290">
        <v>34600</v>
      </c>
      <c r="W7290">
        <v>18000</v>
      </c>
      <c r="X7290">
        <v>2.4</v>
      </c>
      <c r="Y7290">
        <v>28800</v>
      </c>
      <c r="Z7290">
        <v>2.27</v>
      </c>
    </row>
    <row r="7291" spans="1:26">
      <c r="A7291">
        <v>205966371</v>
      </c>
      <c r="B7291" t="s">
        <v>7158</v>
      </c>
      <c r="C7291" t="s">
        <v>3597</v>
      </c>
      <c r="D7291" t="s">
        <v>3685</v>
      </c>
      <c r="E7291" t="s">
        <v>7198</v>
      </c>
      <c r="F7291" t="s">
        <v>3600</v>
      </c>
      <c r="G7291">
        <v>205966371</v>
      </c>
      <c r="I7291" t="s">
        <v>3601</v>
      </c>
      <c r="J7291" t="s">
        <v>7209</v>
      </c>
      <c r="L7291" t="s">
        <v>7217</v>
      </c>
      <c r="M7291">
        <v>13.5</v>
      </c>
      <c r="N7291">
        <v>20</v>
      </c>
      <c r="O7291">
        <v>10</v>
      </c>
      <c r="S7291" t="b">
        <v>0</v>
      </c>
      <c r="T7291" t="b">
        <v>0</v>
      </c>
      <c r="U7291" t="b">
        <v>0</v>
      </c>
      <c r="V7291">
        <v>34800</v>
      </c>
      <c r="W7291">
        <v>18200</v>
      </c>
      <c r="X7291">
        <v>2.44</v>
      </c>
      <c r="Y7291">
        <v>28800</v>
      </c>
      <c r="Z7291">
        <v>2.27</v>
      </c>
    </row>
    <row r="7292" spans="1:26">
      <c r="A7292">
        <v>205966373</v>
      </c>
      <c r="B7292" t="s">
        <v>7158</v>
      </c>
      <c r="C7292" t="s">
        <v>3597</v>
      </c>
      <c r="D7292" t="s">
        <v>3685</v>
      </c>
      <c r="E7292" t="s">
        <v>7198</v>
      </c>
      <c r="F7292" t="s">
        <v>3600</v>
      </c>
      <c r="G7292">
        <v>205966373</v>
      </c>
      <c r="I7292" t="s">
        <v>3601</v>
      </c>
      <c r="J7292" t="s">
        <v>7209</v>
      </c>
      <c r="L7292" t="s">
        <v>7216</v>
      </c>
      <c r="M7292">
        <v>13.5</v>
      </c>
      <c r="N7292">
        <v>20</v>
      </c>
      <c r="O7292">
        <v>10</v>
      </c>
      <c r="S7292" t="b">
        <v>0</v>
      </c>
      <c r="T7292" t="b">
        <v>0</v>
      </c>
      <c r="U7292" t="b">
        <v>0</v>
      </c>
      <c r="V7292">
        <v>34600</v>
      </c>
      <c r="W7292">
        <v>18000</v>
      </c>
      <c r="X7292">
        <v>2.42</v>
      </c>
      <c r="Y7292">
        <v>28800</v>
      </c>
      <c r="Z7292">
        <v>2.27</v>
      </c>
    </row>
    <row r="7293" spans="1:26">
      <c r="A7293">
        <v>205966375</v>
      </c>
      <c r="B7293" t="s">
        <v>7158</v>
      </c>
      <c r="C7293" t="s">
        <v>3597</v>
      </c>
      <c r="D7293" t="s">
        <v>3685</v>
      </c>
      <c r="E7293" t="s">
        <v>7198</v>
      </c>
      <c r="F7293" t="s">
        <v>3600</v>
      </c>
      <c r="G7293">
        <v>205966375</v>
      </c>
      <c r="I7293" t="s">
        <v>3601</v>
      </c>
      <c r="J7293" t="s">
        <v>7209</v>
      </c>
      <c r="L7293" t="s">
        <v>7215</v>
      </c>
      <c r="M7293">
        <v>14</v>
      </c>
      <c r="N7293">
        <v>21</v>
      </c>
      <c r="O7293">
        <v>10</v>
      </c>
      <c r="S7293" t="b">
        <v>0</v>
      </c>
      <c r="T7293" t="b">
        <v>0</v>
      </c>
      <c r="U7293" t="b">
        <v>0</v>
      </c>
      <c r="V7293">
        <v>35400</v>
      </c>
      <c r="W7293">
        <v>18200</v>
      </c>
      <c r="X7293">
        <v>2.46</v>
      </c>
      <c r="Y7293">
        <v>28800</v>
      </c>
      <c r="Z7293">
        <v>2.27</v>
      </c>
    </row>
    <row r="7294" spans="1:26">
      <c r="A7294">
        <v>205966374</v>
      </c>
      <c r="B7294" t="s">
        <v>7158</v>
      </c>
      <c r="C7294" t="s">
        <v>3597</v>
      </c>
      <c r="D7294" t="s">
        <v>3685</v>
      </c>
      <c r="E7294" t="s">
        <v>7198</v>
      </c>
      <c r="F7294" t="s">
        <v>3600</v>
      </c>
      <c r="G7294">
        <v>205966374</v>
      </c>
      <c r="I7294" t="s">
        <v>3601</v>
      </c>
      <c r="J7294" t="s">
        <v>7209</v>
      </c>
      <c r="L7294" t="s">
        <v>7214</v>
      </c>
      <c r="M7294">
        <v>13.5</v>
      </c>
      <c r="N7294">
        <v>20</v>
      </c>
      <c r="O7294">
        <v>10</v>
      </c>
      <c r="S7294" t="b">
        <v>0</v>
      </c>
      <c r="T7294" t="b">
        <v>0</v>
      </c>
      <c r="U7294" t="b">
        <v>0</v>
      </c>
      <c r="V7294">
        <v>35200</v>
      </c>
      <c r="W7294">
        <v>18200</v>
      </c>
      <c r="X7294">
        <v>2.42</v>
      </c>
      <c r="Y7294">
        <v>28800</v>
      </c>
      <c r="Z7294">
        <v>2.27</v>
      </c>
    </row>
    <row r="7295" spans="1:26">
      <c r="A7295">
        <v>205966376</v>
      </c>
      <c r="B7295" t="s">
        <v>7158</v>
      </c>
      <c r="C7295" t="s">
        <v>3597</v>
      </c>
      <c r="D7295" t="s">
        <v>3685</v>
      </c>
      <c r="E7295" t="s">
        <v>7198</v>
      </c>
      <c r="F7295" t="s">
        <v>3600</v>
      </c>
      <c r="G7295">
        <v>205966376</v>
      </c>
      <c r="I7295" t="s">
        <v>3601</v>
      </c>
      <c r="J7295" t="s">
        <v>7209</v>
      </c>
      <c r="L7295" t="s">
        <v>7213</v>
      </c>
      <c r="M7295">
        <v>13</v>
      </c>
      <c r="N7295">
        <v>20</v>
      </c>
      <c r="O7295">
        <v>10</v>
      </c>
      <c r="S7295" t="b">
        <v>0</v>
      </c>
      <c r="T7295" t="b">
        <v>0</v>
      </c>
      <c r="U7295" t="b">
        <v>0</v>
      </c>
      <c r="V7295">
        <v>34800</v>
      </c>
      <c r="W7295">
        <v>18000</v>
      </c>
      <c r="X7295">
        <v>2.4</v>
      </c>
      <c r="Y7295">
        <v>28800</v>
      </c>
      <c r="Z7295">
        <v>2.27</v>
      </c>
    </row>
    <row r="7296" spans="1:26">
      <c r="A7296">
        <v>205966379</v>
      </c>
      <c r="B7296" t="s">
        <v>7158</v>
      </c>
      <c r="C7296" t="s">
        <v>3597</v>
      </c>
      <c r="D7296" t="s">
        <v>3685</v>
      </c>
      <c r="E7296" t="s">
        <v>7198</v>
      </c>
      <c r="F7296" t="s">
        <v>3600</v>
      </c>
      <c r="G7296">
        <v>205966379</v>
      </c>
      <c r="I7296" t="s">
        <v>3601</v>
      </c>
      <c r="J7296" t="s">
        <v>7209</v>
      </c>
      <c r="L7296" t="s">
        <v>7212</v>
      </c>
      <c r="M7296">
        <v>13.5</v>
      </c>
      <c r="N7296">
        <v>20</v>
      </c>
      <c r="O7296">
        <v>10</v>
      </c>
      <c r="S7296" t="b">
        <v>0</v>
      </c>
      <c r="T7296" t="b">
        <v>0</v>
      </c>
      <c r="U7296" t="b">
        <v>0</v>
      </c>
      <c r="V7296">
        <v>35200</v>
      </c>
      <c r="W7296">
        <v>18200</v>
      </c>
      <c r="X7296">
        <v>2.44</v>
      </c>
      <c r="Y7296">
        <v>28800</v>
      </c>
      <c r="Z7296">
        <v>2.27</v>
      </c>
    </row>
    <row r="7297" spans="1:26">
      <c r="A7297">
        <v>205966377</v>
      </c>
      <c r="B7297" t="s">
        <v>7158</v>
      </c>
      <c r="C7297" t="s">
        <v>3597</v>
      </c>
      <c r="D7297" t="s">
        <v>3685</v>
      </c>
      <c r="E7297" t="s">
        <v>7198</v>
      </c>
      <c r="F7297" t="s">
        <v>3600</v>
      </c>
      <c r="G7297">
        <v>205966377</v>
      </c>
      <c r="I7297" t="s">
        <v>3601</v>
      </c>
      <c r="J7297" t="s">
        <v>7209</v>
      </c>
      <c r="L7297" t="s">
        <v>7211</v>
      </c>
      <c r="M7297">
        <v>13.5</v>
      </c>
      <c r="N7297">
        <v>20</v>
      </c>
      <c r="O7297">
        <v>10</v>
      </c>
      <c r="S7297" t="b">
        <v>0</v>
      </c>
      <c r="T7297" t="b">
        <v>0</v>
      </c>
      <c r="U7297" t="b">
        <v>0</v>
      </c>
      <c r="V7297">
        <v>35000</v>
      </c>
      <c r="W7297">
        <v>18000</v>
      </c>
      <c r="X7297">
        <v>2.42</v>
      </c>
      <c r="Y7297">
        <v>28800</v>
      </c>
      <c r="Z7297">
        <v>2.27</v>
      </c>
    </row>
    <row r="7298" spans="1:26">
      <c r="A7298">
        <v>205966381</v>
      </c>
      <c r="B7298" t="s">
        <v>7158</v>
      </c>
      <c r="C7298" t="s">
        <v>3597</v>
      </c>
      <c r="D7298" t="s">
        <v>3685</v>
      </c>
      <c r="E7298" t="s">
        <v>7198</v>
      </c>
      <c r="F7298" t="s">
        <v>3600</v>
      </c>
      <c r="G7298">
        <v>205966381</v>
      </c>
      <c r="I7298" t="s">
        <v>3601</v>
      </c>
      <c r="J7298" t="s">
        <v>7209</v>
      </c>
      <c r="L7298" t="s">
        <v>7210</v>
      </c>
      <c r="M7298">
        <v>13.5</v>
      </c>
      <c r="N7298">
        <v>20</v>
      </c>
      <c r="O7298">
        <v>10</v>
      </c>
      <c r="S7298" t="b">
        <v>0</v>
      </c>
      <c r="T7298" t="b">
        <v>0</v>
      </c>
      <c r="U7298" t="b">
        <v>0</v>
      </c>
      <c r="V7298">
        <v>35000</v>
      </c>
      <c r="W7298">
        <v>18200</v>
      </c>
      <c r="X7298">
        <v>2.44</v>
      </c>
      <c r="Y7298">
        <v>28800</v>
      </c>
      <c r="Z7298">
        <v>2.27</v>
      </c>
    </row>
    <row r="7299" spans="1:26">
      <c r="A7299">
        <v>205966385</v>
      </c>
      <c r="B7299" t="s">
        <v>7158</v>
      </c>
      <c r="C7299" t="s">
        <v>3597</v>
      </c>
      <c r="D7299" t="s">
        <v>3685</v>
      </c>
      <c r="E7299" t="s">
        <v>7198</v>
      </c>
      <c r="F7299" t="s">
        <v>3600</v>
      </c>
      <c r="G7299">
        <v>205966385</v>
      </c>
      <c r="I7299" t="s">
        <v>3601</v>
      </c>
      <c r="J7299" t="s">
        <v>7199</v>
      </c>
      <c r="L7299" t="s">
        <v>7183</v>
      </c>
      <c r="M7299">
        <v>12</v>
      </c>
      <c r="N7299">
        <v>19.5</v>
      </c>
      <c r="O7299">
        <v>10</v>
      </c>
      <c r="S7299" t="b">
        <v>0</v>
      </c>
      <c r="T7299" t="b">
        <v>0</v>
      </c>
      <c r="U7299" t="b">
        <v>0</v>
      </c>
      <c r="V7299">
        <v>44500</v>
      </c>
      <c r="W7299">
        <v>26600</v>
      </c>
      <c r="X7299">
        <v>2.76</v>
      </c>
      <c r="Y7299">
        <v>34000</v>
      </c>
      <c r="Z7299">
        <v>2.4</v>
      </c>
    </row>
    <row r="7300" spans="1:26">
      <c r="A7300">
        <v>205966386</v>
      </c>
      <c r="B7300" t="s">
        <v>7158</v>
      </c>
      <c r="C7300" t="s">
        <v>3597</v>
      </c>
      <c r="D7300" t="s">
        <v>3685</v>
      </c>
      <c r="E7300" t="s">
        <v>7198</v>
      </c>
      <c r="F7300" t="s">
        <v>3600</v>
      </c>
      <c r="G7300">
        <v>205966386</v>
      </c>
      <c r="I7300" t="s">
        <v>3601</v>
      </c>
      <c r="J7300" t="s">
        <v>7199</v>
      </c>
      <c r="L7300" t="s">
        <v>7181</v>
      </c>
      <c r="M7300">
        <v>12.5</v>
      </c>
      <c r="N7300">
        <v>20</v>
      </c>
      <c r="O7300">
        <v>10</v>
      </c>
      <c r="S7300" t="b">
        <v>0</v>
      </c>
      <c r="T7300" t="b">
        <v>0</v>
      </c>
      <c r="U7300" t="b">
        <v>0</v>
      </c>
      <c r="V7300">
        <v>45000</v>
      </c>
      <c r="W7300">
        <v>26600</v>
      </c>
      <c r="X7300">
        <v>2.8</v>
      </c>
      <c r="Y7300">
        <v>34000</v>
      </c>
      <c r="Z7300">
        <v>2.4</v>
      </c>
    </row>
    <row r="7301" spans="1:26">
      <c r="A7301">
        <v>205966402</v>
      </c>
      <c r="B7301" t="s">
        <v>7158</v>
      </c>
      <c r="C7301" t="s">
        <v>3597</v>
      </c>
      <c r="D7301" t="s">
        <v>3685</v>
      </c>
      <c r="E7301" t="s">
        <v>7198</v>
      </c>
      <c r="F7301" t="s">
        <v>3600</v>
      </c>
      <c r="G7301">
        <v>205966402</v>
      </c>
      <c r="I7301" t="s">
        <v>3601</v>
      </c>
      <c r="J7301" t="s">
        <v>7199</v>
      </c>
      <c r="L7301" t="s">
        <v>7208</v>
      </c>
      <c r="M7301">
        <v>11.7</v>
      </c>
      <c r="N7301">
        <v>19</v>
      </c>
      <c r="O7301">
        <v>9.5</v>
      </c>
      <c r="S7301" t="b">
        <v>0</v>
      </c>
      <c r="T7301" t="b">
        <v>0</v>
      </c>
      <c r="U7301" t="b">
        <v>0</v>
      </c>
      <c r="V7301">
        <v>44500</v>
      </c>
      <c r="W7301">
        <v>27000</v>
      </c>
      <c r="X7301">
        <v>2.4</v>
      </c>
      <c r="Y7301">
        <v>34000</v>
      </c>
      <c r="Z7301">
        <v>2.4</v>
      </c>
    </row>
    <row r="7302" spans="1:26">
      <c r="A7302">
        <v>205966392</v>
      </c>
      <c r="B7302" t="s">
        <v>7158</v>
      </c>
      <c r="C7302" t="s">
        <v>3597</v>
      </c>
      <c r="D7302" t="s">
        <v>3685</v>
      </c>
      <c r="E7302" t="s">
        <v>7198</v>
      </c>
      <c r="F7302" t="s">
        <v>3600</v>
      </c>
      <c r="G7302">
        <v>205966392</v>
      </c>
      <c r="I7302" t="s">
        <v>3601</v>
      </c>
      <c r="J7302" t="s">
        <v>7199</v>
      </c>
      <c r="L7302" t="s">
        <v>7182</v>
      </c>
      <c r="M7302">
        <v>12</v>
      </c>
      <c r="N7302">
        <v>19.5</v>
      </c>
      <c r="O7302">
        <v>10</v>
      </c>
      <c r="S7302" t="b">
        <v>0</v>
      </c>
      <c r="T7302" t="b">
        <v>0</v>
      </c>
      <c r="U7302" t="b">
        <v>0</v>
      </c>
      <c r="V7302">
        <v>45000</v>
      </c>
      <c r="W7302">
        <v>26600</v>
      </c>
      <c r="X7302">
        <v>2.76</v>
      </c>
      <c r="Y7302">
        <v>34000</v>
      </c>
      <c r="Z7302">
        <v>2.4</v>
      </c>
    </row>
    <row r="7303" spans="1:26">
      <c r="A7303">
        <v>205966407</v>
      </c>
      <c r="B7303" t="s">
        <v>7158</v>
      </c>
      <c r="C7303" t="s">
        <v>3597</v>
      </c>
      <c r="D7303" t="s">
        <v>3685</v>
      </c>
      <c r="E7303" t="s">
        <v>7198</v>
      </c>
      <c r="F7303" t="s">
        <v>3600</v>
      </c>
      <c r="G7303">
        <v>205966407</v>
      </c>
      <c r="I7303" t="s">
        <v>3601</v>
      </c>
      <c r="J7303" t="s">
        <v>7199</v>
      </c>
      <c r="L7303" t="s">
        <v>7207</v>
      </c>
      <c r="M7303">
        <v>12</v>
      </c>
      <c r="N7303">
        <v>20</v>
      </c>
      <c r="O7303">
        <v>10</v>
      </c>
      <c r="S7303" t="b">
        <v>0</v>
      </c>
      <c r="T7303" t="b">
        <v>0</v>
      </c>
      <c r="U7303" t="b">
        <v>0</v>
      </c>
      <c r="V7303">
        <v>45000</v>
      </c>
      <c r="W7303">
        <v>26600</v>
      </c>
      <c r="X7303">
        <v>2.8</v>
      </c>
      <c r="Y7303">
        <v>34000</v>
      </c>
      <c r="Z7303">
        <v>2.4</v>
      </c>
    </row>
    <row r="7304" spans="1:26">
      <c r="A7304">
        <v>205966397</v>
      </c>
      <c r="B7304" t="s">
        <v>7158</v>
      </c>
      <c r="C7304" t="s">
        <v>3597</v>
      </c>
      <c r="D7304" t="s">
        <v>3685</v>
      </c>
      <c r="E7304" t="s">
        <v>7198</v>
      </c>
      <c r="F7304" t="s">
        <v>3600</v>
      </c>
      <c r="G7304">
        <v>205966397</v>
      </c>
      <c r="I7304" t="s">
        <v>3601</v>
      </c>
      <c r="J7304" t="s">
        <v>7199</v>
      </c>
      <c r="L7304" t="s">
        <v>7180</v>
      </c>
      <c r="M7304">
        <v>12</v>
      </c>
      <c r="N7304">
        <v>20</v>
      </c>
      <c r="O7304">
        <v>10</v>
      </c>
      <c r="S7304" t="b">
        <v>0</v>
      </c>
      <c r="T7304" t="b">
        <v>0</v>
      </c>
      <c r="U7304" t="b">
        <v>0</v>
      </c>
      <c r="V7304">
        <v>45000</v>
      </c>
      <c r="W7304">
        <v>26600</v>
      </c>
      <c r="X7304">
        <v>2.8</v>
      </c>
      <c r="Y7304">
        <v>34000</v>
      </c>
      <c r="Z7304">
        <v>2.4</v>
      </c>
    </row>
    <row r="7305" spans="1:26">
      <c r="A7305">
        <v>205966398</v>
      </c>
      <c r="B7305" t="s">
        <v>7158</v>
      </c>
      <c r="C7305" t="s">
        <v>3597</v>
      </c>
      <c r="D7305" t="s">
        <v>3685</v>
      </c>
      <c r="E7305" t="s">
        <v>7198</v>
      </c>
      <c r="F7305" t="s">
        <v>3600</v>
      </c>
      <c r="G7305">
        <v>205966398</v>
      </c>
      <c r="I7305" t="s">
        <v>3601</v>
      </c>
      <c r="J7305" t="s">
        <v>7199</v>
      </c>
      <c r="L7305" t="s">
        <v>7179</v>
      </c>
      <c r="M7305">
        <v>12.5</v>
      </c>
      <c r="N7305">
        <v>20</v>
      </c>
      <c r="O7305">
        <v>10</v>
      </c>
      <c r="S7305" t="b">
        <v>0</v>
      </c>
      <c r="T7305" t="b">
        <v>0</v>
      </c>
      <c r="U7305" t="b">
        <v>0</v>
      </c>
      <c r="V7305">
        <v>45000</v>
      </c>
      <c r="W7305">
        <v>26600</v>
      </c>
      <c r="X7305">
        <v>2.85</v>
      </c>
      <c r="Y7305">
        <v>34000</v>
      </c>
      <c r="Z7305">
        <v>2.4</v>
      </c>
    </row>
    <row r="7306" spans="1:26">
      <c r="A7306">
        <v>205966403</v>
      </c>
      <c r="B7306" t="s">
        <v>7158</v>
      </c>
      <c r="C7306" t="s">
        <v>3597</v>
      </c>
      <c r="D7306" t="s">
        <v>3685</v>
      </c>
      <c r="E7306" t="s">
        <v>7198</v>
      </c>
      <c r="F7306" t="s">
        <v>3600</v>
      </c>
      <c r="G7306">
        <v>205966403</v>
      </c>
      <c r="I7306" t="s">
        <v>3601</v>
      </c>
      <c r="J7306" t="s">
        <v>7199</v>
      </c>
      <c r="L7306" t="s">
        <v>7206</v>
      </c>
      <c r="M7306">
        <v>12</v>
      </c>
      <c r="N7306">
        <v>19.5</v>
      </c>
      <c r="O7306">
        <v>10</v>
      </c>
      <c r="S7306" t="b">
        <v>0</v>
      </c>
      <c r="T7306" t="b">
        <v>0</v>
      </c>
      <c r="U7306" t="b">
        <v>0</v>
      </c>
      <c r="V7306">
        <v>44500</v>
      </c>
      <c r="W7306">
        <v>26600</v>
      </c>
      <c r="X7306">
        <v>2.76</v>
      </c>
      <c r="Y7306">
        <v>34000</v>
      </c>
      <c r="Z7306">
        <v>2.4</v>
      </c>
    </row>
    <row r="7307" spans="1:26">
      <c r="A7307">
        <v>205966404</v>
      </c>
      <c r="B7307" t="s">
        <v>7158</v>
      </c>
      <c r="C7307" t="s">
        <v>3597</v>
      </c>
      <c r="D7307" t="s">
        <v>3685</v>
      </c>
      <c r="E7307" t="s">
        <v>7198</v>
      </c>
      <c r="F7307" t="s">
        <v>3600</v>
      </c>
      <c r="G7307">
        <v>205966404</v>
      </c>
      <c r="I7307" t="s">
        <v>3601</v>
      </c>
      <c r="J7307" t="s">
        <v>7199</v>
      </c>
      <c r="L7307" t="s">
        <v>7205</v>
      </c>
      <c r="M7307">
        <v>12.5</v>
      </c>
      <c r="N7307">
        <v>19.5</v>
      </c>
      <c r="O7307">
        <v>10</v>
      </c>
      <c r="S7307" t="b">
        <v>0</v>
      </c>
      <c r="T7307" t="b">
        <v>0</v>
      </c>
      <c r="U7307" t="b">
        <v>0</v>
      </c>
      <c r="V7307">
        <v>45000</v>
      </c>
      <c r="W7307">
        <v>26600</v>
      </c>
      <c r="X7307">
        <v>2.8</v>
      </c>
      <c r="Y7307">
        <v>34000</v>
      </c>
      <c r="Z7307">
        <v>2.4</v>
      </c>
    </row>
    <row r="7308" spans="1:26">
      <c r="A7308">
        <v>205966416</v>
      </c>
      <c r="B7308" t="s">
        <v>7158</v>
      </c>
      <c r="C7308" t="s">
        <v>3597</v>
      </c>
      <c r="D7308" t="s">
        <v>3685</v>
      </c>
      <c r="E7308" t="s">
        <v>7198</v>
      </c>
      <c r="F7308" t="s">
        <v>3600</v>
      </c>
      <c r="G7308">
        <v>205966416</v>
      </c>
      <c r="I7308" t="s">
        <v>3601</v>
      </c>
      <c r="J7308" t="s">
        <v>7199</v>
      </c>
      <c r="L7308" t="s">
        <v>7177</v>
      </c>
      <c r="M7308">
        <v>12.5</v>
      </c>
      <c r="N7308">
        <v>20</v>
      </c>
      <c r="O7308">
        <v>10</v>
      </c>
      <c r="S7308" t="b">
        <v>0</v>
      </c>
      <c r="T7308" t="b">
        <v>0</v>
      </c>
      <c r="U7308" t="b">
        <v>0</v>
      </c>
      <c r="V7308">
        <v>45000</v>
      </c>
      <c r="W7308">
        <v>26600</v>
      </c>
      <c r="X7308">
        <v>2.8</v>
      </c>
      <c r="Y7308">
        <v>34000</v>
      </c>
      <c r="Z7308">
        <v>2.4</v>
      </c>
    </row>
    <row r="7309" spans="1:26">
      <c r="A7309">
        <v>205966405</v>
      </c>
      <c r="B7309" t="s">
        <v>7158</v>
      </c>
      <c r="C7309" t="s">
        <v>3597</v>
      </c>
      <c r="D7309" t="s">
        <v>3685</v>
      </c>
      <c r="E7309" t="s">
        <v>7198</v>
      </c>
      <c r="F7309" t="s">
        <v>3600</v>
      </c>
      <c r="G7309">
        <v>205966405</v>
      </c>
      <c r="I7309" t="s">
        <v>3601</v>
      </c>
      <c r="J7309" t="s">
        <v>7199</v>
      </c>
      <c r="L7309" t="s">
        <v>7204</v>
      </c>
      <c r="M7309">
        <v>12</v>
      </c>
      <c r="N7309">
        <v>19.5</v>
      </c>
      <c r="O7309">
        <v>10</v>
      </c>
      <c r="S7309" t="b">
        <v>0</v>
      </c>
      <c r="T7309" t="b">
        <v>0</v>
      </c>
      <c r="U7309" t="b">
        <v>0</v>
      </c>
      <c r="V7309">
        <v>45000</v>
      </c>
      <c r="W7309">
        <v>26600</v>
      </c>
      <c r="X7309">
        <v>2.76</v>
      </c>
      <c r="Y7309">
        <v>34000</v>
      </c>
      <c r="Z7309">
        <v>2.4</v>
      </c>
    </row>
    <row r="7310" spans="1:26">
      <c r="A7310">
        <v>205966408</v>
      </c>
      <c r="B7310" t="s">
        <v>7158</v>
      </c>
      <c r="C7310" t="s">
        <v>3597</v>
      </c>
      <c r="D7310" t="s">
        <v>3685</v>
      </c>
      <c r="E7310" t="s">
        <v>7198</v>
      </c>
      <c r="F7310" t="s">
        <v>3600</v>
      </c>
      <c r="G7310">
        <v>205966408</v>
      </c>
      <c r="I7310" t="s">
        <v>3601</v>
      </c>
      <c r="J7310" t="s">
        <v>7199</v>
      </c>
      <c r="L7310" t="s">
        <v>7203</v>
      </c>
      <c r="M7310">
        <v>12.5</v>
      </c>
      <c r="N7310">
        <v>20</v>
      </c>
      <c r="O7310">
        <v>10</v>
      </c>
      <c r="S7310" t="b">
        <v>0</v>
      </c>
      <c r="T7310" t="b">
        <v>0</v>
      </c>
      <c r="U7310" t="b">
        <v>0</v>
      </c>
      <c r="V7310">
        <v>45000</v>
      </c>
      <c r="W7310">
        <v>26600</v>
      </c>
      <c r="X7310">
        <v>2.85</v>
      </c>
      <c r="Y7310">
        <v>34000</v>
      </c>
      <c r="Z7310">
        <v>2.4</v>
      </c>
    </row>
    <row r="7311" spans="1:26">
      <c r="A7311">
        <v>205966406</v>
      </c>
      <c r="B7311" t="s">
        <v>7158</v>
      </c>
      <c r="C7311" t="s">
        <v>3597</v>
      </c>
      <c r="D7311" t="s">
        <v>3685</v>
      </c>
      <c r="E7311" t="s">
        <v>7198</v>
      </c>
      <c r="F7311" t="s">
        <v>3600</v>
      </c>
      <c r="G7311">
        <v>205966406</v>
      </c>
      <c r="I7311" t="s">
        <v>3601</v>
      </c>
      <c r="J7311" t="s">
        <v>7199</v>
      </c>
      <c r="L7311" t="s">
        <v>7202</v>
      </c>
      <c r="M7311">
        <v>12.5</v>
      </c>
      <c r="N7311">
        <v>20</v>
      </c>
      <c r="O7311">
        <v>10</v>
      </c>
      <c r="S7311" t="b">
        <v>0</v>
      </c>
      <c r="T7311" t="b">
        <v>0</v>
      </c>
      <c r="U7311" t="b">
        <v>0</v>
      </c>
      <c r="V7311">
        <v>45000</v>
      </c>
      <c r="W7311">
        <v>26600</v>
      </c>
      <c r="X7311">
        <v>2.8</v>
      </c>
      <c r="Y7311">
        <v>34000</v>
      </c>
      <c r="Z7311">
        <v>2.4</v>
      </c>
    </row>
    <row r="7312" spans="1:26">
      <c r="A7312">
        <v>205966412</v>
      </c>
      <c r="B7312" t="s">
        <v>7158</v>
      </c>
      <c r="C7312" t="s">
        <v>3597</v>
      </c>
      <c r="D7312" t="s">
        <v>3685</v>
      </c>
      <c r="E7312" t="s">
        <v>7198</v>
      </c>
      <c r="F7312" t="s">
        <v>3600</v>
      </c>
      <c r="G7312">
        <v>205966412</v>
      </c>
      <c r="I7312" t="s">
        <v>3601</v>
      </c>
      <c r="J7312" t="s">
        <v>7199</v>
      </c>
      <c r="L7312" t="s">
        <v>7184</v>
      </c>
      <c r="M7312">
        <v>12.5</v>
      </c>
      <c r="N7312">
        <v>20</v>
      </c>
      <c r="O7312">
        <v>10</v>
      </c>
      <c r="S7312" t="b">
        <v>0</v>
      </c>
      <c r="T7312" t="b">
        <v>0</v>
      </c>
      <c r="U7312" t="b">
        <v>0</v>
      </c>
      <c r="V7312">
        <v>46500</v>
      </c>
      <c r="W7312">
        <v>26800</v>
      </c>
      <c r="X7312">
        <v>2.81</v>
      </c>
      <c r="Y7312">
        <v>34000</v>
      </c>
      <c r="Z7312">
        <v>2.4</v>
      </c>
    </row>
    <row r="7313" spans="1:26">
      <c r="A7313">
        <v>205966417</v>
      </c>
      <c r="B7313" t="s">
        <v>7158</v>
      </c>
      <c r="C7313" t="s">
        <v>3597</v>
      </c>
      <c r="D7313" t="s">
        <v>3685</v>
      </c>
      <c r="E7313" t="s">
        <v>7198</v>
      </c>
      <c r="F7313" t="s">
        <v>3600</v>
      </c>
      <c r="G7313">
        <v>205966417</v>
      </c>
      <c r="I7313" t="s">
        <v>3601</v>
      </c>
      <c r="J7313" t="s">
        <v>7199</v>
      </c>
      <c r="L7313" t="s">
        <v>7201</v>
      </c>
      <c r="M7313">
        <v>12.5</v>
      </c>
      <c r="N7313">
        <v>20</v>
      </c>
      <c r="O7313">
        <v>10</v>
      </c>
      <c r="S7313" t="b">
        <v>0</v>
      </c>
      <c r="T7313" t="b">
        <v>0</v>
      </c>
      <c r="U7313" t="b">
        <v>0</v>
      </c>
      <c r="V7313">
        <v>46500</v>
      </c>
      <c r="W7313">
        <v>26800</v>
      </c>
      <c r="X7313">
        <v>2.81</v>
      </c>
      <c r="Y7313">
        <v>34000</v>
      </c>
      <c r="Z7313">
        <v>2.4</v>
      </c>
    </row>
    <row r="7314" spans="1:26">
      <c r="A7314">
        <v>205966418</v>
      </c>
      <c r="B7314" t="s">
        <v>7158</v>
      </c>
      <c r="C7314" t="s">
        <v>3597</v>
      </c>
      <c r="D7314" t="s">
        <v>3685</v>
      </c>
      <c r="E7314" t="s">
        <v>7198</v>
      </c>
      <c r="F7314" t="s">
        <v>3600</v>
      </c>
      <c r="G7314">
        <v>205966418</v>
      </c>
      <c r="I7314" t="s">
        <v>3601</v>
      </c>
      <c r="J7314" t="s">
        <v>7199</v>
      </c>
      <c r="L7314" t="s">
        <v>7200</v>
      </c>
      <c r="M7314">
        <v>13</v>
      </c>
      <c r="N7314">
        <v>20</v>
      </c>
      <c r="O7314">
        <v>10</v>
      </c>
      <c r="S7314" t="b">
        <v>0</v>
      </c>
      <c r="T7314" t="b">
        <v>0</v>
      </c>
      <c r="U7314" t="b">
        <v>0</v>
      </c>
      <c r="V7314">
        <v>46500</v>
      </c>
      <c r="W7314">
        <v>26600</v>
      </c>
      <c r="X7314">
        <v>2.85</v>
      </c>
      <c r="Y7314">
        <v>34000</v>
      </c>
      <c r="Z7314">
        <v>2.4</v>
      </c>
    </row>
    <row r="7315" spans="1:26">
      <c r="A7315">
        <v>9116985</v>
      </c>
      <c r="B7315" t="s">
        <v>7158</v>
      </c>
      <c r="C7315" t="s">
        <v>3597</v>
      </c>
      <c r="D7315" t="s">
        <v>3685</v>
      </c>
      <c r="E7315" t="s">
        <v>3693</v>
      </c>
      <c r="F7315" t="s">
        <v>3600</v>
      </c>
      <c r="G7315">
        <v>9116985</v>
      </c>
      <c r="I7315" t="s">
        <v>3601</v>
      </c>
      <c r="J7315" t="s">
        <v>7169</v>
      </c>
      <c r="L7315" t="s">
        <v>7197</v>
      </c>
      <c r="M7315">
        <v>13</v>
      </c>
      <c r="N7315">
        <v>21</v>
      </c>
      <c r="O7315">
        <v>10</v>
      </c>
      <c r="S7315" t="b">
        <v>0</v>
      </c>
      <c r="T7315" t="b">
        <v>0</v>
      </c>
      <c r="U7315" t="b">
        <v>0</v>
      </c>
      <c r="V7315">
        <v>23000</v>
      </c>
      <c r="W7315">
        <v>13600</v>
      </c>
      <c r="X7315">
        <v>2.61</v>
      </c>
      <c r="Y7315">
        <v>15200</v>
      </c>
      <c r="Z7315">
        <v>2.4500000000000002</v>
      </c>
    </row>
    <row r="7316" spans="1:26">
      <c r="A7316">
        <v>9116987</v>
      </c>
      <c r="B7316" t="s">
        <v>7158</v>
      </c>
      <c r="C7316" t="s">
        <v>3597</v>
      </c>
      <c r="D7316" t="s">
        <v>3685</v>
      </c>
      <c r="E7316" t="s">
        <v>3693</v>
      </c>
      <c r="F7316" t="s">
        <v>3600</v>
      </c>
      <c r="G7316">
        <v>9116987</v>
      </c>
      <c r="I7316" t="s">
        <v>3601</v>
      </c>
      <c r="J7316" t="s">
        <v>7169</v>
      </c>
      <c r="L7316" t="s">
        <v>7196</v>
      </c>
      <c r="M7316">
        <v>13</v>
      </c>
      <c r="N7316">
        <v>20</v>
      </c>
      <c r="O7316">
        <v>10</v>
      </c>
      <c r="S7316" t="b">
        <v>0</v>
      </c>
      <c r="T7316" t="b">
        <v>0</v>
      </c>
      <c r="U7316" t="b">
        <v>0</v>
      </c>
      <c r="V7316">
        <v>23200</v>
      </c>
      <c r="W7316">
        <v>13000</v>
      </c>
      <c r="X7316">
        <v>2.57</v>
      </c>
      <c r="Y7316">
        <v>15200</v>
      </c>
      <c r="Z7316">
        <v>2.4500000000000002</v>
      </c>
    </row>
    <row r="7317" spans="1:26">
      <c r="A7317">
        <v>9116989</v>
      </c>
      <c r="B7317" t="s">
        <v>7158</v>
      </c>
      <c r="C7317" t="s">
        <v>3597</v>
      </c>
      <c r="D7317" t="s">
        <v>3685</v>
      </c>
      <c r="E7317" t="s">
        <v>3693</v>
      </c>
      <c r="F7317" t="s">
        <v>3600</v>
      </c>
      <c r="G7317">
        <v>9116989</v>
      </c>
      <c r="I7317" t="s">
        <v>3601</v>
      </c>
      <c r="J7317" t="s">
        <v>7169</v>
      </c>
      <c r="L7317" t="s">
        <v>7193</v>
      </c>
      <c r="M7317">
        <v>13</v>
      </c>
      <c r="N7317">
        <v>21</v>
      </c>
      <c r="O7317">
        <v>10</v>
      </c>
      <c r="S7317" t="b">
        <v>0</v>
      </c>
      <c r="T7317" t="b">
        <v>0</v>
      </c>
      <c r="U7317" t="b">
        <v>0</v>
      </c>
      <c r="V7317">
        <v>23800</v>
      </c>
      <c r="W7317">
        <v>13000</v>
      </c>
      <c r="X7317">
        <v>2.63</v>
      </c>
      <c r="Y7317">
        <v>15200</v>
      </c>
      <c r="Z7317">
        <v>2.4500000000000002</v>
      </c>
    </row>
    <row r="7318" spans="1:26">
      <c r="A7318">
        <v>9116986</v>
      </c>
      <c r="B7318" t="s">
        <v>7158</v>
      </c>
      <c r="C7318" t="s">
        <v>3597</v>
      </c>
      <c r="D7318" t="s">
        <v>3685</v>
      </c>
      <c r="E7318" t="s">
        <v>3693</v>
      </c>
      <c r="F7318" t="s">
        <v>3600</v>
      </c>
      <c r="G7318">
        <v>9116986</v>
      </c>
      <c r="I7318" t="s">
        <v>3601</v>
      </c>
      <c r="J7318" t="s">
        <v>7169</v>
      </c>
      <c r="L7318" t="s">
        <v>7192</v>
      </c>
      <c r="M7318">
        <v>13</v>
      </c>
      <c r="N7318">
        <v>21</v>
      </c>
      <c r="O7318">
        <v>10</v>
      </c>
      <c r="S7318" t="b">
        <v>0</v>
      </c>
      <c r="T7318" t="b">
        <v>0</v>
      </c>
      <c r="U7318" t="b">
        <v>0</v>
      </c>
      <c r="V7318">
        <v>23800</v>
      </c>
      <c r="W7318">
        <v>13000</v>
      </c>
      <c r="X7318">
        <v>2.61</v>
      </c>
      <c r="Y7318">
        <v>15200</v>
      </c>
      <c r="Z7318">
        <v>2.4500000000000002</v>
      </c>
    </row>
    <row r="7319" spans="1:26">
      <c r="A7319">
        <v>9116990</v>
      </c>
      <c r="B7319" t="s">
        <v>7158</v>
      </c>
      <c r="C7319" t="s">
        <v>3597</v>
      </c>
      <c r="D7319" t="s">
        <v>3685</v>
      </c>
      <c r="E7319" t="s">
        <v>3693</v>
      </c>
      <c r="F7319" t="s">
        <v>3600</v>
      </c>
      <c r="G7319">
        <v>9116990</v>
      </c>
      <c r="I7319" t="s">
        <v>3601</v>
      </c>
      <c r="J7319" t="s">
        <v>7169</v>
      </c>
      <c r="L7319" t="s">
        <v>7195</v>
      </c>
      <c r="M7319">
        <v>13</v>
      </c>
      <c r="N7319">
        <v>21</v>
      </c>
      <c r="O7319">
        <v>10</v>
      </c>
      <c r="S7319" t="b">
        <v>0</v>
      </c>
      <c r="T7319" t="b">
        <v>0</v>
      </c>
      <c r="U7319" t="b">
        <v>0</v>
      </c>
      <c r="V7319">
        <v>23400</v>
      </c>
      <c r="W7319">
        <v>13000</v>
      </c>
      <c r="X7319">
        <v>2.61</v>
      </c>
      <c r="Y7319">
        <v>15200</v>
      </c>
      <c r="Z7319">
        <v>2.4500000000000002</v>
      </c>
    </row>
    <row r="7320" spans="1:26">
      <c r="A7320">
        <v>9116991</v>
      </c>
      <c r="B7320" t="s">
        <v>7158</v>
      </c>
      <c r="C7320" t="s">
        <v>3597</v>
      </c>
      <c r="D7320" t="s">
        <v>3685</v>
      </c>
      <c r="E7320" t="s">
        <v>3693</v>
      </c>
      <c r="F7320" t="s">
        <v>3600</v>
      </c>
      <c r="G7320">
        <v>9116991</v>
      </c>
      <c r="I7320" t="s">
        <v>3601</v>
      </c>
      <c r="J7320" t="s">
        <v>7169</v>
      </c>
      <c r="L7320" t="s">
        <v>7191</v>
      </c>
      <c r="M7320">
        <v>13</v>
      </c>
      <c r="N7320">
        <v>21</v>
      </c>
      <c r="O7320">
        <v>10</v>
      </c>
      <c r="S7320" t="b">
        <v>0</v>
      </c>
      <c r="T7320" t="b">
        <v>0</v>
      </c>
      <c r="U7320" t="b">
        <v>0</v>
      </c>
      <c r="V7320">
        <v>23600</v>
      </c>
      <c r="W7320">
        <v>13000</v>
      </c>
      <c r="X7320">
        <v>2.63</v>
      </c>
      <c r="Y7320">
        <v>15200</v>
      </c>
      <c r="Z7320">
        <v>2.4500000000000002</v>
      </c>
    </row>
    <row r="7321" spans="1:26">
      <c r="A7321">
        <v>9117041</v>
      </c>
      <c r="B7321" t="s">
        <v>7158</v>
      </c>
      <c r="C7321" t="s">
        <v>3597</v>
      </c>
      <c r="D7321" t="s">
        <v>3685</v>
      </c>
      <c r="E7321" t="s">
        <v>3693</v>
      </c>
      <c r="F7321" t="s">
        <v>3600</v>
      </c>
      <c r="G7321">
        <v>9117041</v>
      </c>
      <c r="I7321" t="s">
        <v>3601</v>
      </c>
      <c r="J7321" t="s">
        <v>7171</v>
      </c>
      <c r="L7321" t="s">
        <v>7178</v>
      </c>
      <c r="M7321">
        <v>14</v>
      </c>
      <c r="N7321">
        <v>20</v>
      </c>
      <c r="O7321">
        <v>10</v>
      </c>
      <c r="S7321" t="b">
        <v>0</v>
      </c>
      <c r="T7321" t="b">
        <v>0</v>
      </c>
      <c r="U7321" t="b">
        <v>0</v>
      </c>
      <c r="V7321">
        <v>35800</v>
      </c>
      <c r="W7321">
        <v>18900</v>
      </c>
      <c r="X7321">
        <v>2.34</v>
      </c>
      <c r="Y7321">
        <v>28800</v>
      </c>
      <c r="Z7321">
        <v>2.27</v>
      </c>
    </row>
    <row r="7322" spans="1:26">
      <c r="A7322">
        <v>9117040</v>
      </c>
      <c r="B7322" t="s">
        <v>7158</v>
      </c>
      <c r="C7322" t="s">
        <v>3597</v>
      </c>
      <c r="D7322" t="s">
        <v>3685</v>
      </c>
      <c r="E7322" t="s">
        <v>3693</v>
      </c>
      <c r="F7322" t="s">
        <v>3600</v>
      </c>
      <c r="G7322">
        <v>9117040</v>
      </c>
      <c r="I7322" t="s">
        <v>3601</v>
      </c>
      <c r="J7322" t="s">
        <v>7171</v>
      </c>
      <c r="L7322" t="s">
        <v>7194</v>
      </c>
      <c r="M7322">
        <v>13</v>
      </c>
      <c r="N7322">
        <v>19.5</v>
      </c>
      <c r="O7322">
        <v>9.8000000000000007</v>
      </c>
      <c r="S7322" t="b">
        <v>0</v>
      </c>
      <c r="T7322" t="b">
        <v>0</v>
      </c>
      <c r="U7322" t="b">
        <v>0</v>
      </c>
      <c r="V7322">
        <v>35200</v>
      </c>
      <c r="W7322">
        <v>18900</v>
      </c>
      <c r="X7322">
        <v>2.2400000000000002</v>
      </c>
      <c r="Y7322">
        <v>28800</v>
      </c>
      <c r="Z7322">
        <v>2.27</v>
      </c>
    </row>
    <row r="7323" spans="1:26">
      <c r="A7323">
        <v>9117044</v>
      </c>
      <c r="B7323" t="s">
        <v>7158</v>
      </c>
      <c r="C7323" t="s">
        <v>3597</v>
      </c>
      <c r="D7323" t="s">
        <v>3685</v>
      </c>
      <c r="E7323" t="s">
        <v>3693</v>
      </c>
      <c r="F7323" t="s">
        <v>3600</v>
      </c>
      <c r="G7323">
        <v>9117044</v>
      </c>
      <c r="I7323" t="s">
        <v>3601</v>
      </c>
      <c r="J7323" t="s">
        <v>7171</v>
      </c>
      <c r="L7323" t="s">
        <v>7193</v>
      </c>
      <c r="M7323">
        <v>13.5</v>
      </c>
      <c r="N7323">
        <v>20</v>
      </c>
      <c r="O7323">
        <v>10</v>
      </c>
      <c r="S7323" t="b">
        <v>0</v>
      </c>
      <c r="T7323" t="b">
        <v>0</v>
      </c>
      <c r="U7323" t="b">
        <v>0</v>
      </c>
      <c r="V7323">
        <v>35800</v>
      </c>
      <c r="W7323">
        <v>18200</v>
      </c>
      <c r="X7323">
        <v>2.42</v>
      </c>
      <c r="Y7323">
        <v>28800</v>
      </c>
      <c r="Z7323">
        <v>2.27</v>
      </c>
    </row>
    <row r="7324" spans="1:26">
      <c r="A7324">
        <v>9117045</v>
      </c>
      <c r="B7324" t="s">
        <v>7158</v>
      </c>
      <c r="C7324" t="s">
        <v>3597</v>
      </c>
      <c r="D7324" t="s">
        <v>3685</v>
      </c>
      <c r="E7324" t="s">
        <v>3693</v>
      </c>
      <c r="F7324" t="s">
        <v>3600</v>
      </c>
      <c r="G7324">
        <v>9117045</v>
      </c>
      <c r="I7324" t="s">
        <v>3601</v>
      </c>
      <c r="J7324" t="s">
        <v>7171</v>
      </c>
      <c r="L7324" t="s">
        <v>7174</v>
      </c>
      <c r="M7324">
        <v>13</v>
      </c>
      <c r="N7324">
        <v>20</v>
      </c>
      <c r="O7324">
        <v>10</v>
      </c>
      <c r="S7324" t="b">
        <v>0</v>
      </c>
      <c r="T7324" t="b">
        <v>0</v>
      </c>
      <c r="U7324" t="b">
        <v>0</v>
      </c>
      <c r="V7324">
        <v>35400</v>
      </c>
      <c r="W7324">
        <v>18000</v>
      </c>
      <c r="X7324">
        <v>2.4</v>
      </c>
      <c r="Y7324">
        <v>28800</v>
      </c>
      <c r="Z7324">
        <v>2.27</v>
      </c>
    </row>
    <row r="7325" spans="1:26">
      <c r="A7325">
        <v>9117042</v>
      </c>
      <c r="B7325" t="s">
        <v>7158</v>
      </c>
      <c r="C7325" t="s">
        <v>3597</v>
      </c>
      <c r="D7325" t="s">
        <v>3685</v>
      </c>
      <c r="E7325" t="s">
        <v>3693</v>
      </c>
      <c r="F7325" t="s">
        <v>3600</v>
      </c>
      <c r="G7325">
        <v>9117042</v>
      </c>
      <c r="I7325" t="s">
        <v>3601</v>
      </c>
      <c r="J7325" t="s">
        <v>7171</v>
      </c>
      <c r="L7325" t="s">
        <v>7192</v>
      </c>
      <c r="M7325">
        <v>13.5</v>
      </c>
      <c r="N7325">
        <v>20</v>
      </c>
      <c r="O7325">
        <v>10</v>
      </c>
      <c r="S7325" t="b">
        <v>0</v>
      </c>
      <c r="T7325" t="b">
        <v>0</v>
      </c>
      <c r="U7325" t="b">
        <v>0</v>
      </c>
      <c r="V7325">
        <v>35400</v>
      </c>
      <c r="W7325">
        <v>18200</v>
      </c>
      <c r="X7325">
        <v>2.42</v>
      </c>
      <c r="Y7325">
        <v>28800</v>
      </c>
      <c r="Z7325">
        <v>2.27</v>
      </c>
    </row>
    <row r="7326" spans="1:26">
      <c r="A7326">
        <v>9117047</v>
      </c>
      <c r="B7326" t="s">
        <v>7158</v>
      </c>
      <c r="C7326" t="s">
        <v>3597</v>
      </c>
      <c r="D7326" t="s">
        <v>3685</v>
      </c>
      <c r="E7326" t="s">
        <v>3693</v>
      </c>
      <c r="F7326" t="s">
        <v>3600</v>
      </c>
      <c r="G7326">
        <v>9117047</v>
      </c>
      <c r="I7326" t="s">
        <v>3601</v>
      </c>
      <c r="J7326" t="s">
        <v>7171</v>
      </c>
      <c r="L7326" t="s">
        <v>7191</v>
      </c>
      <c r="M7326">
        <v>13.5</v>
      </c>
      <c r="N7326">
        <v>20</v>
      </c>
      <c r="O7326">
        <v>10</v>
      </c>
      <c r="S7326" t="b">
        <v>0</v>
      </c>
      <c r="T7326" t="b">
        <v>0</v>
      </c>
      <c r="U7326" t="b">
        <v>0</v>
      </c>
      <c r="V7326">
        <v>35400</v>
      </c>
      <c r="W7326">
        <v>18200</v>
      </c>
      <c r="X7326">
        <v>2.42</v>
      </c>
      <c r="Y7326">
        <v>28800</v>
      </c>
      <c r="Z7326">
        <v>2.27</v>
      </c>
    </row>
    <row r="7327" spans="1:26">
      <c r="A7327">
        <v>9117043</v>
      </c>
      <c r="B7327" t="s">
        <v>7158</v>
      </c>
      <c r="C7327" t="s">
        <v>3597</v>
      </c>
      <c r="D7327" t="s">
        <v>3685</v>
      </c>
      <c r="E7327" t="s">
        <v>3693</v>
      </c>
      <c r="F7327" t="s">
        <v>3600</v>
      </c>
      <c r="G7327">
        <v>9117043</v>
      </c>
      <c r="I7327" t="s">
        <v>3601</v>
      </c>
      <c r="J7327" t="s">
        <v>7171</v>
      </c>
      <c r="L7327" t="s">
        <v>7170</v>
      </c>
      <c r="M7327">
        <v>13</v>
      </c>
      <c r="N7327">
        <v>20</v>
      </c>
      <c r="O7327">
        <v>10</v>
      </c>
      <c r="S7327" t="b">
        <v>0</v>
      </c>
      <c r="T7327" t="b">
        <v>0</v>
      </c>
      <c r="U7327" t="b">
        <v>0</v>
      </c>
      <c r="V7327">
        <v>35200</v>
      </c>
      <c r="W7327">
        <v>18000</v>
      </c>
      <c r="X7327">
        <v>2.4</v>
      </c>
      <c r="Y7327">
        <v>28800</v>
      </c>
      <c r="Z7327">
        <v>2.27</v>
      </c>
    </row>
    <row r="7328" spans="1:26">
      <c r="A7328">
        <v>9117046</v>
      </c>
      <c r="B7328" t="s">
        <v>7158</v>
      </c>
      <c r="C7328" t="s">
        <v>3597</v>
      </c>
      <c r="D7328" t="s">
        <v>3685</v>
      </c>
      <c r="E7328" t="s">
        <v>3693</v>
      </c>
      <c r="F7328" t="s">
        <v>3600</v>
      </c>
      <c r="G7328">
        <v>9117046</v>
      </c>
      <c r="I7328" t="s">
        <v>3601</v>
      </c>
      <c r="J7328" t="s">
        <v>7171</v>
      </c>
      <c r="L7328" t="s">
        <v>7190</v>
      </c>
      <c r="M7328">
        <v>13.5</v>
      </c>
      <c r="N7328">
        <v>20</v>
      </c>
      <c r="O7328">
        <v>10</v>
      </c>
      <c r="S7328" t="b">
        <v>0</v>
      </c>
      <c r="T7328" t="b">
        <v>0</v>
      </c>
      <c r="U7328" t="b">
        <v>0</v>
      </c>
      <c r="V7328">
        <v>35600</v>
      </c>
      <c r="W7328">
        <v>18200</v>
      </c>
      <c r="X7328">
        <v>2.42</v>
      </c>
      <c r="Y7328">
        <v>28800</v>
      </c>
      <c r="Z7328">
        <v>2.27</v>
      </c>
    </row>
    <row r="7329" spans="1:26">
      <c r="A7329">
        <v>9117048</v>
      </c>
      <c r="B7329" t="s">
        <v>7158</v>
      </c>
      <c r="C7329" t="s">
        <v>3597</v>
      </c>
      <c r="D7329" t="s">
        <v>3685</v>
      </c>
      <c r="E7329" t="s">
        <v>3693</v>
      </c>
      <c r="F7329" t="s">
        <v>3600</v>
      </c>
      <c r="G7329">
        <v>9117048</v>
      </c>
      <c r="I7329" t="s">
        <v>3601</v>
      </c>
      <c r="J7329" t="s">
        <v>7171</v>
      </c>
      <c r="L7329" t="s">
        <v>7189</v>
      </c>
      <c r="M7329">
        <v>13.5</v>
      </c>
      <c r="N7329">
        <v>20</v>
      </c>
      <c r="O7329">
        <v>10</v>
      </c>
      <c r="S7329" t="b">
        <v>0</v>
      </c>
      <c r="T7329" t="b">
        <v>0</v>
      </c>
      <c r="U7329" t="b">
        <v>0</v>
      </c>
      <c r="V7329">
        <v>35400</v>
      </c>
      <c r="W7329">
        <v>18200</v>
      </c>
      <c r="X7329">
        <v>2.44</v>
      </c>
      <c r="Y7329">
        <v>28800</v>
      </c>
      <c r="Z7329">
        <v>2.27</v>
      </c>
    </row>
    <row r="7330" spans="1:26">
      <c r="A7330">
        <v>9117051</v>
      </c>
      <c r="B7330" t="s">
        <v>7158</v>
      </c>
      <c r="C7330" t="s">
        <v>3597</v>
      </c>
      <c r="D7330" t="s">
        <v>3685</v>
      </c>
      <c r="E7330" t="s">
        <v>3693</v>
      </c>
      <c r="F7330" t="s">
        <v>3600</v>
      </c>
      <c r="G7330">
        <v>9117051</v>
      </c>
      <c r="I7330" t="s">
        <v>3601</v>
      </c>
      <c r="J7330" t="s">
        <v>7171</v>
      </c>
      <c r="L7330" t="s">
        <v>7188</v>
      </c>
      <c r="M7330">
        <v>13.5</v>
      </c>
      <c r="N7330">
        <v>20</v>
      </c>
      <c r="O7330">
        <v>10</v>
      </c>
      <c r="S7330" t="b">
        <v>0</v>
      </c>
      <c r="T7330" t="b">
        <v>0</v>
      </c>
      <c r="U7330" t="b">
        <v>0</v>
      </c>
      <c r="V7330">
        <v>35600</v>
      </c>
      <c r="W7330">
        <v>18000</v>
      </c>
      <c r="X7330">
        <v>2.42</v>
      </c>
      <c r="Y7330">
        <v>28800</v>
      </c>
      <c r="Z7330">
        <v>2.27</v>
      </c>
    </row>
    <row r="7331" spans="1:26">
      <c r="A7331">
        <v>9117049</v>
      </c>
      <c r="B7331" t="s">
        <v>7158</v>
      </c>
      <c r="C7331" t="s">
        <v>3597</v>
      </c>
      <c r="D7331" t="s">
        <v>3685</v>
      </c>
      <c r="E7331" t="s">
        <v>3693</v>
      </c>
      <c r="F7331" t="s">
        <v>3600</v>
      </c>
      <c r="G7331">
        <v>9117049</v>
      </c>
      <c r="I7331" t="s">
        <v>3601</v>
      </c>
      <c r="J7331" t="s">
        <v>7171</v>
      </c>
      <c r="L7331" t="s">
        <v>7187</v>
      </c>
      <c r="M7331">
        <v>13.5</v>
      </c>
      <c r="N7331">
        <v>20</v>
      </c>
      <c r="O7331">
        <v>10</v>
      </c>
      <c r="S7331" t="b">
        <v>0</v>
      </c>
      <c r="T7331" t="b">
        <v>0</v>
      </c>
      <c r="U7331" t="b">
        <v>0</v>
      </c>
      <c r="V7331">
        <v>35200</v>
      </c>
      <c r="W7331">
        <v>18000</v>
      </c>
      <c r="X7331">
        <v>2.42</v>
      </c>
      <c r="Y7331">
        <v>28800</v>
      </c>
      <c r="Z7331">
        <v>2.27</v>
      </c>
    </row>
    <row r="7332" spans="1:26">
      <c r="A7332">
        <v>9117052</v>
      </c>
      <c r="B7332" t="s">
        <v>7158</v>
      </c>
      <c r="C7332" t="s">
        <v>3597</v>
      </c>
      <c r="D7332" t="s">
        <v>3685</v>
      </c>
      <c r="E7332" t="s">
        <v>3693</v>
      </c>
      <c r="F7332" t="s">
        <v>3600</v>
      </c>
      <c r="G7332">
        <v>9117052</v>
      </c>
      <c r="I7332" t="s">
        <v>3601</v>
      </c>
      <c r="J7332" t="s">
        <v>7171</v>
      </c>
      <c r="L7332" t="s">
        <v>7186</v>
      </c>
      <c r="M7332">
        <v>13.5</v>
      </c>
      <c r="N7332">
        <v>20</v>
      </c>
      <c r="O7332">
        <v>10</v>
      </c>
      <c r="S7332" t="b">
        <v>0</v>
      </c>
      <c r="T7332" t="b">
        <v>0</v>
      </c>
      <c r="U7332" t="b">
        <v>0</v>
      </c>
      <c r="V7332">
        <v>35800</v>
      </c>
      <c r="W7332">
        <v>18200</v>
      </c>
      <c r="X7332">
        <v>2.44</v>
      </c>
      <c r="Y7332">
        <v>28800</v>
      </c>
      <c r="Z7332">
        <v>2.27</v>
      </c>
    </row>
    <row r="7333" spans="1:26">
      <c r="A7333">
        <v>9117053</v>
      </c>
      <c r="B7333" t="s">
        <v>7158</v>
      </c>
      <c r="C7333" t="s">
        <v>3597</v>
      </c>
      <c r="D7333" t="s">
        <v>3685</v>
      </c>
      <c r="E7333" t="s">
        <v>3693</v>
      </c>
      <c r="F7333" t="s">
        <v>3600</v>
      </c>
      <c r="G7333">
        <v>9117053</v>
      </c>
      <c r="I7333" t="s">
        <v>3601</v>
      </c>
      <c r="J7333" t="s">
        <v>7171</v>
      </c>
      <c r="L7333" t="s">
        <v>7185</v>
      </c>
      <c r="M7333">
        <v>13.5</v>
      </c>
      <c r="N7333">
        <v>20</v>
      </c>
      <c r="O7333">
        <v>10</v>
      </c>
      <c r="S7333" t="b">
        <v>0</v>
      </c>
      <c r="T7333" t="b">
        <v>0</v>
      </c>
      <c r="U7333" t="b">
        <v>0</v>
      </c>
      <c r="V7333">
        <v>35600</v>
      </c>
      <c r="W7333">
        <v>18200</v>
      </c>
      <c r="X7333">
        <v>2.44</v>
      </c>
      <c r="Y7333">
        <v>28800</v>
      </c>
      <c r="Z7333">
        <v>2.27</v>
      </c>
    </row>
    <row r="7334" spans="1:26">
      <c r="A7334">
        <v>9117133</v>
      </c>
      <c r="B7334" t="s">
        <v>7158</v>
      </c>
      <c r="C7334" t="s">
        <v>3597</v>
      </c>
      <c r="D7334" t="s">
        <v>3685</v>
      </c>
      <c r="E7334" t="s">
        <v>3693</v>
      </c>
      <c r="F7334" t="s">
        <v>3600</v>
      </c>
      <c r="G7334">
        <v>9117133</v>
      </c>
      <c r="I7334" t="s">
        <v>3601</v>
      </c>
      <c r="J7334" t="s">
        <v>5552</v>
      </c>
      <c r="L7334" t="s">
        <v>7184</v>
      </c>
      <c r="M7334">
        <v>12.5</v>
      </c>
      <c r="N7334">
        <v>20</v>
      </c>
      <c r="O7334">
        <v>10</v>
      </c>
      <c r="S7334" t="b">
        <v>0</v>
      </c>
      <c r="T7334" t="b">
        <v>0</v>
      </c>
      <c r="U7334" t="b">
        <v>0</v>
      </c>
      <c r="V7334">
        <v>46500</v>
      </c>
      <c r="W7334">
        <v>28000</v>
      </c>
      <c r="X7334">
        <v>2.8</v>
      </c>
      <c r="Y7334">
        <v>34000</v>
      </c>
      <c r="Z7334">
        <v>2.4</v>
      </c>
    </row>
    <row r="7335" spans="1:26">
      <c r="A7335">
        <v>9117131</v>
      </c>
      <c r="B7335" t="s">
        <v>7158</v>
      </c>
      <c r="C7335" t="s">
        <v>3597</v>
      </c>
      <c r="D7335" t="s">
        <v>3685</v>
      </c>
      <c r="E7335" t="s">
        <v>3693</v>
      </c>
      <c r="F7335" t="s">
        <v>3600</v>
      </c>
      <c r="G7335">
        <v>9117131</v>
      </c>
      <c r="I7335" t="s">
        <v>3601</v>
      </c>
      <c r="J7335" t="s">
        <v>5552</v>
      </c>
      <c r="L7335" t="s">
        <v>7176</v>
      </c>
      <c r="M7335">
        <v>12.5</v>
      </c>
      <c r="N7335">
        <v>20</v>
      </c>
      <c r="O7335">
        <v>10</v>
      </c>
      <c r="S7335" t="b">
        <v>0</v>
      </c>
      <c r="T7335" t="b">
        <v>0</v>
      </c>
      <c r="U7335" t="b">
        <v>0</v>
      </c>
      <c r="V7335">
        <v>45500</v>
      </c>
      <c r="W7335">
        <v>28600</v>
      </c>
      <c r="X7335">
        <v>2.68</v>
      </c>
      <c r="Y7335">
        <v>34000</v>
      </c>
      <c r="Z7335">
        <v>2.4</v>
      </c>
    </row>
    <row r="7336" spans="1:26">
      <c r="A7336">
        <v>9117132</v>
      </c>
      <c r="B7336" t="s">
        <v>7158</v>
      </c>
      <c r="C7336" t="s">
        <v>3597</v>
      </c>
      <c r="D7336" t="s">
        <v>3685</v>
      </c>
      <c r="E7336" t="s">
        <v>3693</v>
      </c>
      <c r="F7336" t="s">
        <v>3600</v>
      </c>
      <c r="G7336">
        <v>9117132</v>
      </c>
      <c r="I7336" t="s">
        <v>3601</v>
      </c>
      <c r="J7336" t="s">
        <v>5552</v>
      </c>
      <c r="L7336" t="s">
        <v>7183</v>
      </c>
      <c r="M7336">
        <v>12</v>
      </c>
      <c r="N7336">
        <v>19.5</v>
      </c>
      <c r="O7336">
        <v>10</v>
      </c>
      <c r="S7336" t="b">
        <v>0</v>
      </c>
      <c r="T7336" t="b">
        <v>0</v>
      </c>
      <c r="U7336" t="b">
        <v>0</v>
      </c>
      <c r="V7336">
        <v>44500</v>
      </c>
      <c r="W7336">
        <v>27400</v>
      </c>
      <c r="X7336">
        <v>2.76</v>
      </c>
      <c r="Y7336">
        <v>34000</v>
      </c>
      <c r="Z7336">
        <v>2.4</v>
      </c>
    </row>
    <row r="7337" spans="1:26">
      <c r="A7337">
        <v>9117134</v>
      </c>
      <c r="B7337" t="s">
        <v>7158</v>
      </c>
      <c r="C7337" t="s">
        <v>3597</v>
      </c>
      <c r="D7337" t="s">
        <v>3685</v>
      </c>
      <c r="E7337" t="s">
        <v>3693</v>
      </c>
      <c r="F7337" t="s">
        <v>3600</v>
      </c>
      <c r="G7337">
        <v>9117134</v>
      </c>
      <c r="I7337" t="s">
        <v>3601</v>
      </c>
      <c r="J7337" t="s">
        <v>5552</v>
      </c>
      <c r="L7337" t="s">
        <v>7182</v>
      </c>
      <c r="M7337">
        <v>12</v>
      </c>
      <c r="N7337">
        <v>19.5</v>
      </c>
      <c r="O7337">
        <v>10</v>
      </c>
      <c r="S7337" t="b">
        <v>0</v>
      </c>
      <c r="T7337" t="b">
        <v>0</v>
      </c>
      <c r="U7337" t="b">
        <v>0</v>
      </c>
      <c r="V7337">
        <v>45000</v>
      </c>
      <c r="W7337">
        <v>28000</v>
      </c>
      <c r="X7337">
        <v>2.76</v>
      </c>
      <c r="Y7337">
        <v>34000</v>
      </c>
      <c r="Z7337">
        <v>2.4</v>
      </c>
    </row>
    <row r="7338" spans="1:26">
      <c r="A7338">
        <v>9117136</v>
      </c>
      <c r="B7338" t="s">
        <v>7158</v>
      </c>
      <c r="C7338" t="s">
        <v>3597</v>
      </c>
      <c r="D7338" t="s">
        <v>3685</v>
      </c>
      <c r="E7338" t="s">
        <v>3693</v>
      </c>
      <c r="F7338" t="s">
        <v>3600</v>
      </c>
      <c r="G7338">
        <v>9117136</v>
      </c>
      <c r="I7338" t="s">
        <v>3601</v>
      </c>
      <c r="J7338" t="s">
        <v>5552</v>
      </c>
      <c r="L7338" t="s">
        <v>7181</v>
      </c>
      <c r="M7338">
        <v>12.5</v>
      </c>
      <c r="N7338">
        <v>20</v>
      </c>
      <c r="O7338">
        <v>10</v>
      </c>
      <c r="S7338" t="b">
        <v>0</v>
      </c>
      <c r="T7338" t="b">
        <v>0</v>
      </c>
      <c r="U7338" t="b">
        <v>0</v>
      </c>
      <c r="V7338">
        <v>45000</v>
      </c>
      <c r="W7338">
        <v>27400</v>
      </c>
      <c r="X7338">
        <v>2.8</v>
      </c>
      <c r="Y7338">
        <v>34000</v>
      </c>
      <c r="Z7338">
        <v>2.4</v>
      </c>
    </row>
    <row r="7339" spans="1:26">
      <c r="A7339">
        <v>9117135</v>
      </c>
      <c r="B7339" t="s">
        <v>7158</v>
      </c>
      <c r="C7339" t="s">
        <v>3597</v>
      </c>
      <c r="D7339" t="s">
        <v>3685</v>
      </c>
      <c r="E7339" t="s">
        <v>3693</v>
      </c>
      <c r="F7339" t="s">
        <v>3600</v>
      </c>
      <c r="G7339">
        <v>9117135</v>
      </c>
      <c r="I7339" t="s">
        <v>3601</v>
      </c>
      <c r="J7339" t="s">
        <v>5552</v>
      </c>
      <c r="L7339" t="s">
        <v>7180</v>
      </c>
      <c r="M7339">
        <v>12</v>
      </c>
      <c r="N7339">
        <v>20</v>
      </c>
      <c r="O7339">
        <v>10</v>
      </c>
      <c r="S7339" t="b">
        <v>0</v>
      </c>
      <c r="T7339" t="b">
        <v>0</v>
      </c>
      <c r="U7339" t="b">
        <v>0</v>
      </c>
      <c r="V7339">
        <v>45500</v>
      </c>
      <c r="W7339">
        <v>27400</v>
      </c>
      <c r="X7339">
        <v>2.8</v>
      </c>
      <c r="Y7339">
        <v>34000</v>
      </c>
      <c r="Z7339">
        <v>2.4</v>
      </c>
    </row>
    <row r="7340" spans="1:26">
      <c r="A7340">
        <v>9117139</v>
      </c>
      <c r="B7340" t="s">
        <v>7158</v>
      </c>
      <c r="C7340" t="s">
        <v>3597</v>
      </c>
      <c r="D7340" t="s">
        <v>3685</v>
      </c>
      <c r="E7340" t="s">
        <v>3693</v>
      </c>
      <c r="F7340" t="s">
        <v>3600</v>
      </c>
      <c r="G7340">
        <v>9117139</v>
      </c>
      <c r="I7340" t="s">
        <v>3601</v>
      </c>
      <c r="J7340" t="s">
        <v>5552</v>
      </c>
      <c r="L7340" t="s">
        <v>7179</v>
      </c>
      <c r="M7340">
        <v>12.5</v>
      </c>
      <c r="N7340">
        <v>20</v>
      </c>
      <c r="O7340">
        <v>10</v>
      </c>
      <c r="S7340" t="b">
        <v>0</v>
      </c>
      <c r="T7340" t="b">
        <v>0</v>
      </c>
      <c r="U7340" t="b">
        <v>0</v>
      </c>
      <c r="V7340">
        <v>45500</v>
      </c>
      <c r="W7340">
        <v>27400</v>
      </c>
      <c r="X7340">
        <v>2.84</v>
      </c>
      <c r="Y7340">
        <v>34000</v>
      </c>
      <c r="Z7340">
        <v>2.4</v>
      </c>
    </row>
    <row r="7341" spans="1:26">
      <c r="A7341">
        <v>9117138</v>
      </c>
      <c r="B7341" t="s">
        <v>7158</v>
      </c>
      <c r="C7341" t="s">
        <v>3597</v>
      </c>
      <c r="D7341" t="s">
        <v>3685</v>
      </c>
      <c r="E7341" t="s">
        <v>3693</v>
      </c>
      <c r="F7341" t="s">
        <v>3600</v>
      </c>
      <c r="G7341">
        <v>9117138</v>
      </c>
      <c r="I7341" t="s">
        <v>3601</v>
      </c>
      <c r="J7341" t="s">
        <v>5552</v>
      </c>
      <c r="L7341" t="s">
        <v>7177</v>
      </c>
      <c r="M7341">
        <v>12.5</v>
      </c>
      <c r="N7341">
        <v>20</v>
      </c>
      <c r="O7341">
        <v>10</v>
      </c>
      <c r="S7341" t="b">
        <v>0</v>
      </c>
      <c r="T7341" t="b">
        <v>0</v>
      </c>
      <c r="U7341" t="b">
        <v>0</v>
      </c>
      <c r="V7341">
        <v>45000</v>
      </c>
      <c r="W7341">
        <v>28000</v>
      </c>
      <c r="X7341">
        <v>2.8</v>
      </c>
      <c r="Y7341">
        <v>34000</v>
      </c>
      <c r="Z7341">
        <v>2.4</v>
      </c>
    </row>
    <row r="7342" spans="1:26">
      <c r="A7342">
        <v>202327351</v>
      </c>
      <c r="B7342" t="s">
        <v>7158</v>
      </c>
      <c r="C7342" t="s">
        <v>3597</v>
      </c>
      <c r="D7342" t="s">
        <v>3685</v>
      </c>
      <c r="E7342" t="s">
        <v>3693</v>
      </c>
      <c r="F7342" t="s">
        <v>3600</v>
      </c>
      <c r="G7342">
        <v>202327351</v>
      </c>
      <c r="I7342" t="s">
        <v>3601</v>
      </c>
      <c r="J7342" t="s">
        <v>5552</v>
      </c>
      <c r="L7342" t="s">
        <v>7178</v>
      </c>
      <c r="M7342">
        <v>11.7</v>
      </c>
      <c r="N7342">
        <v>19</v>
      </c>
      <c r="O7342">
        <v>9.5</v>
      </c>
      <c r="S7342" t="b">
        <v>0</v>
      </c>
      <c r="T7342" t="b">
        <v>0</v>
      </c>
      <c r="U7342" t="b">
        <v>0</v>
      </c>
      <c r="V7342">
        <v>44500</v>
      </c>
      <c r="W7342">
        <v>27000</v>
      </c>
      <c r="X7342">
        <v>2.4</v>
      </c>
      <c r="Y7342">
        <v>34000</v>
      </c>
      <c r="Z7342">
        <v>2.4</v>
      </c>
    </row>
    <row r="7343" spans="1:26">
      <c r="A7343">
        <v>205976137</v>
      </c>
      <c r="B7343" t="s">
        <v>7158</v>
      </c>
      <c r="C7343" t="s">
        <v>3597</v>
      </c>
      <c r="D7343" t="s">
        <v>3685</v>
      </c>
      <c r="E7343" t="s">
        <v>3693</v>
      </c>
      <c r="F7343" t="s">
        <v>3600</v>
      </c>
      <c r="G7343">
        <v>205976137</v>
      </c>
      <c r="I7343" t="s">
        <v>3601</v>
      </c>
      <c r="J7343" t="s">
        <v>7175</v>
      </c>
      <c r="L7343" t="s">
        <v>5553</v>
      </c>
      <c r="M7343">
        <v>11.5</v>
      </c>
      <c r="N7343">
        <v>20</v>
      </c>
      <c r="O7343">
        <v>10</v>
      </c>
      <c r="S7343" t="b">
        <v>0</v>
      </c>
      <c r="T7343" t="b">
        <v>0</v>
      </c>
      <c r="U7343" t="b">
        <v>0</v>
      </c>
      <c r="V7343">
        <v>52500</v>
      </c>
      <c r="W7343">
        <v>32000</v>
      </c>
      <c r="X7343">
        <v>2.7</v>
      </c>
      <c r="Y7343">
        <v>37300</v>
      </c>
      <c r="Z7343">
        <v>2.44</v>
      </c>
    </row>
    <row r="7344" spans="1:26">
      <c r="A7344">
        <v>205976207</v>
      </c>
      <c r="B7344" t="s">
        <v>7158</v>
      </c>
      <c r="C7344" t="s">
        <v>3597</v>
      </c>
      <c r="D7344" t="s">
        <v>3685</v>
      </c>
      <c r="E7344" t="s">
        <v>3693</v>
      </c>
      <c r="F7344" t="s">
        <v>3600</v>
      </c>
      <c r="G7344">
        <v>205976207</v>
      </c>
      <c r="I7344" t="s">
        <v>3601</v>
      </c>
      <c r="J7344" t="s">
        <v>7175</v>
      </c>
      <c r="L7344" t="s">
        <v>7177</v>
      </c>
      <c r="M7344">
        <v>11.5</v>
      </c>
      <c r="N7344">
        <v>19.5</v>
      </c>
      <c r="O7344">
        <v>10</v>
      </c>
      <c r="S7344" t="b">
        <v>0</v>
      </c>
      <c r="T7344" t="b">
        <v>0</v>
      </c>
      <c r="U7344" t="b">
        <v>0</v>
      </c>
      <c r="V7344">
        <v>51500</v>
      </c>
      <c r="W7344">
        <v>32000</v>
      </c>
      <c r="X7344">
        <v>2.7</v>
      </c>
      <c r="Y7344">
        <v>37300</v>
      </c>
      <c r="Z7344">
        <v>2.44</v>
      </c>
    </row>
    <row r="7345" spans="1:26">
      <c r="A7345">
        <v>205976218</v>
      </c>
      <c r="B7345" t="s">
        <v>7158</v>
      </c>
      <c r="C7345" t="s">
        <v>3597</v>
      </c>
      <c r="D7345" t="s">
        <v>3685</v>
      </c>
      <c r="E7345" t="s">
        <v>3693</v>
      </c>
      <c r="F7345" t="s">
        <v>3600</v>
      </c>
      <c r="G7345">
        <v>205976218</v>
      </c>
      <c r="I7345" t="s">
        <v>3601</v>
      </c>
      <c r="J7345" t="s">
        <v>7175</v>
      </c>
      <c r="L7345" t="s">
        <v>7176</v>
      </c>
      <c r="M7345">
        <v>11.5</v>
      </c>
      <c r="N7345">
        <v>20</v>
      </c>
      <c r="O7345">
        <v>10</v>
      </c>
      <c r="S7345" t="b">
        <v>0</v>
      </c>
      <c r="T7345" t="b">
        <v>0</v>
      </c>
      <c r="U7345" t="b">
        <v>0</v>
      </c>
      <c r="V7345">
        <v>52500</v>
      </c>
      <c r="W7345">
        <v>32600</v>
      </c>
      <c r="X7345">
        <v>2.68</v>
      </c>
      <c r="Y7345">
        <v>37300</v>
      </c>
      <c r="Z7345">
        <v>2.44</v>
      </c>
    </row>
    <row r="7346" spans="1:26">
      <c r="A7346">
        <v>10595346</v>
      </c>
      <c r="B7346" t="s">
        <v>7158</v>
      </c>
      <c r="C7346" t="s">
        <v>3597</v>
      </c>
      <c r="D7346" t="s">
        <v>3685</v>
      </c>
      <c r="E7346" t="s">
        <v>3693</v>
      </c>
      <c r="F7346" t="s">
        <v>3600</v>
      </c>
      <c r="G7346">
        <v>10595346</v>
      </c>
      <c r="I7346" t="s">
        <v>3601</v>
      </c>
      <c r="J7346" t="s">
        <v>7169</v>
      </c>
      <c r="L7346" t="s">
        <v>7174</v>
      </c>
      <c r="M7346">
        <v>13</v>
      </c>
      <c r="N7346">
        <v>21</v>
      </c>
      <c r="O7346">
        <v>10</v>
      </c>
      <c r="S7346" t="b">
        <v>0</v>
      </c>
      <c r="T7346" t="b">
        <v>0</v>
      </c>
      <c r="U7346" t="b">
        <v>0</v>
      </c>
      <c r="V7346">
        <v>23400</v>
      </c>
      <c r="W7346">
        <v>13000</v>
      </c>
      <c r="X7346">
        <v>2.61</v>
      </c>
      <c r="Y7346">
        <v>14990</v>
      </c>
      <c r="Z7346">
        <v>2.57</v>
      </c>
    </row>
    <row r="7347" spans="1:26">
      <c r="A7347">
        <v>10324715</v>
      </c>
      <c r="B7347" t="s">
        <v>7158</v>
      </c>
      <c r="C7347" t="s">
        <v>3597</v>
      </c>
      <c r="D7347" t="s">
        <v>3685</v>
      </c>
      <c r="E7347" t="s">
        <v>3693</v>
      </c>
      <c r="F7347" t="s">
        <v>3600</v>
      </c>
      <c r="G7347">
        <v>10324715</v>
      </c>
      <c r="I7347" t="s">
        <v>3601</v>
      </c>
      <c r="J7347" t="s">
        <v>7173</v>
      </c>
      <c r="L7347" t="s">
        <v>5553</v>
      </c>
      <c r="M7347">
        <v>12.5</v>
      </c>
      <c r="N7347">
        <v>20</v>
      </c>
      <c r="O7347">
        <v>10</v>
      </c>
      <c r="S7347" t="b">
        <v>0</v>
      </c>
      <c r="T7347" t="b">
        <v>0</v>
      </c>
      <c r="U7347" t="b">
        <v>0</v>
      </c>
      <c r="V7347">
        <v>52500</v>
      </c>
      <c r="W7347">
        <v>32000</v>
      </c>
      <c r="X7347">
        <v>2.7</v>
      </c>
      <c r="Y7347">
        <v>34000</v>
      </c>
      <c r="Z7347">
        <v>2.4500000000000002</v>
      </c>
    </row>
    <row r="7348" spans="1:26">
      <c r="A7348">
        <v>10324711</v>
      </c>
      <c r="B7348" t="s">
        <v>7158</v>
      </c>
      <c r="C7348" t="s">
        <v>3597</v>
      </c>
      <c r="D7348" t="s">
        <v>3685</v>
      </c>
      <c r="E7348" t="s">
        <v>3693</v>
      </c>
      <c r="F7348" t="s">
        <v>3600</v>
      </c>
      <c r="G7348">
        <v>10324711</v>
      </c>
      <c r="I7348" t="s">
        <v>3601</v>
      </c>
      <c r="J7348" t="s">
        <v>7171</v>
      </c>
      <c r="L7348" t="s">
        <v>7172</v>
      </c>
      <c r="M7348">
        <v>14</v>
      </c>
      <c r="N7348">
        <v>21</v>
      </c>
      <c r="O7348">
        <v>10</v>
      </c>
      <c r="S7348" t="b">
        <v>0</v>
      </c>
      <c r="T7348" t="b">
        <v>0</v>
      </c>
      <c r="U7348" t="b">
        <v>0</v>
      </c>
      <c r="V7348">
        <v>35400</v>
      </c>
      <c r="W7348">
        <v>18200</v>
      </c>
      <c r="X7348">
        <v>2.5499999999999998</v>
      </c>
      <c r="Y7348">
        <v>28800</v>
      </c>
      <c r="Z7348">
        <v>2.27</v>
      </c>
    </row>
    <row r="7349" spans="1:26">
      <c r="A7349">
        <v>10324709</v>
      </c>
      <c r="B7349" t="s">
        <v>7158</v>
      </c>
      <c r="C7349" t="s">
        <v>3597</v>
      </c>
      <c r="D7349" t="s">
        <v>3685</v>
      </c>
      <c r="E7349" t="s">
        <v>3693</v>
      </c>
      <c r="F7349" t="s">
        <v>3600</v>
      </c>
      <c r="G7349">
        <v>10324709</v>
      </c>
      <c r="I7349" t="s">
        <v>3601</v>
      </c>
      <c r="J7349" t="s">
        <v>7169</v>
      </c>
      <c r="L7349" t="s">
        <v>7170</v>
      </c>
      <c r="M7349">
        <v>13</v>
      </c>
      <c r="N7349">
        <v>21</v>
      </c>
      <c r="O7349">
        <v>10</v>
      </c>
      <c r="S7349" t="b">
        <v>0</v>
      </c>
      <c r="T7349" t="b">
        <v>0</v>
      </c>
      <c r="U7349" t="b">
        <v>0</v>
      </c>
      <c r="V7349">
        <v>23400</v>
      </c>
      <c r="W7349">
        <v>13000</v>
      </c>
      <c r="X7349">
        <v>2.56</v>
      </c>
      <c r="Y7349">
        <v>15200</v>
      </c>
      <c r="Z7349">
        <v>2.4500000000000002</v>
      </c>
    </row>
    <row r="7350" spans="1:26">
      <c r="A7350">
        <v>10324707</v>
      </c>
      <c r="B7350" t="s">
        <v>7158</v>
      </c>
      <c r="C7350" t="s">
        <v>3597</v>
      </c>
      <c r="D7350" t="s">
        <v>3685</v>
      </c>
      <c r="E7350" t="s">
        <v>3686</v>
      </c>
      <c r="F7350" t="s">
        <v>3600</v>
      </c>
      <c r="G7350">
        <v>10324707</v>
      </c>
      <c r="I7350" t="s">
        <v>3601</v>
      </c>
      <c r="J7350" t="s">
        <v>7168</v>
      </c>
      <c r="L7350" t="s">
        <v>5555</v>
      </c>
      <c r="M7350">
        <v>12.5</v>
      </c>
      <c r="N7350">
        <v>20</v>
      </c>
      <c r="O7350">
        <v>10</v>
      </c>
      <c r="S7350" t="b">
        <v>0</v>
      </c>
      <c r="T7350" t="b">
        <v>0</v>
      </c>
      <c r="U7350" t="b">
        <v>0</v>
      </c>
      <c r="V7350">
        <v>52500</v>
      </c>
      <c r="W7350">
        <v>34000</v>
      </c>
      <c r="X7350">
        <v>2.87</v>
      </c>
      <c r="Y7350">
        <v>34000</v>
      </c>
      <c r="Z7350">
        <v>2.4500000000000002</v>
      </c>
    </row>
    <row r="7351" spans="1:26">
      <c r="A7351">
        <v>10324704</v>
      </c>
      <c r="B7351" t="s">
        <v>7158</v>
      </c>
      <c r="C7351" t="s">
        <v>3597</v>
      </c>
      <c r="D7351" t="s">
        <v>3685</v>
      </c>
      <c r="E7351" t="s">
        <v>3686</v>
      </c>
      <c r="F7351" t="s">
        <v>3600</v>
      </c>
      <c r="G7351">
        <v>10324704</v>
      </c>
      <c r="I7351" t="s">
        <v>3601</v>
      </c>
      <c r="J7351" t="s">
        <v>7166</v>
      </c>
      <c r="L7351" t="s">
        <v>7167</v>
      </c>
      <c r="M7351">
        <v>13</v>
      </c>
      <c r="N7351">
        <v>21</v>
      </c>
      <c r="O7351">
        <v>10</v>
      </c>
      <c r="S7351" t="b">
        <v>0</v>
      </c>
      <c r="T7351" t="b">
        <v>0</v>
      </c>
      <c r="U7351" t="b">
        <v>0</v>
      </c>
      <c r="V7351">
        <v>23400</v>
      </c>
      <c r="W7351">
        <v>15200</v>
      </c>
      <c r="X7351">
        <v>2.99</v>
      </c>
      <c r="Y7351">
        <v>15200</v>
      </c>
      <c r="Z7351">
        <v>2.4500000000000002</v>
      </c>
    </row>
    <row r="7352" spans="1:26">
      <c r="A7352">
        <v>204875384</v>
      </c>
      <c r="B7352" t="s">
        <v>7158</v>
      </c>
      <c r="C7352" t="s">
        <v>3597</v>
      </c>
      <c r="D7352" t="s">
        <v>3685</v>
      </c>
      <c r="E7352" t="s">
        <v>3693</v>
      </c>
      <c r="F7352" t="s">
        <v>3600</v>
      </c>
      <c r="G7352">
        <v>204875384</v>
      </c>
      <c r="I7352" t="s">
        <v>3601</v>
      </c>
      <c r="J7352" t="s">
        <v>7159</v>
      </c>
      <c r="L7352" t="s">
        <v>7165</v>
      </c>
      <c r="M7352">
        <v>11.3</v>
      </c>
      <c r="N7352">
        <v>18</v>
      </c>
      <c r="O7352">
        <v>10</v>
      </c>
      <c r="S7352" t="b">
        <v>0</v>
      </c>
      <c r="T7352" t="b">
        <v>0</v>
      </c>
      <c r="U7352" t="b">
        <v>0</v>
      </c>
      <c r="V7352">
        <v>22800</v>
      </c>
      <c r="W7352">
        <v>14300</v>
      </c>
      <c r="X7352">
        <v>2.7</v>
      </c>
      <c r="Y7352">
        <v>17300</v>
      </c>
      <c r="Z7352">
        <v>2.88</v>
      </c>
    </row>
    <row r="7353" spans="1:26">
      <c r="A7353">
        <v>204875639</v>
      </c>
      <c r="B7353" t="s">
        <v>7158</v>
      </c>
      <c r="C7353" t="s">
        <v>3597</v>
      </c>
      <c r="D7353" t="s">
        <v>3685</v>
      </c>
      <c r="E7353" t="s">
        <v>3693</v>
      </c>
      <c r="F7353" t="s">
        <v>3600</v>
      </c>
      <c r="G7353">
        <v>204875639</v>
      </c>
      <c r="I7353" t="s">
        <v>3601</v>
      </c>
      <c r="J7353" t="s">
        <v>7164</v>
      </c>
      <c r="L7353" t="s">
        <v>7160</v>
      </c>
      <c r="M7353">
        <v>12.3</v>
      </c>
      <c r="N7353">
        <v>18</v>
      </c>
      <c r="O7353">
        <v>9.6</v>
      </c>
      <c r="S7353" t="b">
        <v>0</v>
      </c>
      <c r="T7353" t="b">
        <v>0</v>
      </c>
      <c r="U7353" t="b">
        <v>0</v>
      </c>
      <c r="V7353">
        <v>17100</v>
      </c>
      <c r="W7353">
        <v>10500</v>
      </c>
      <c r="X7353">
        <v>2.8</v>
      </c>
      <c r="Y7353">
        <v>16950</v>
      </c>
      <c r="Z7353">
        <v>2.6</v>
      </c>
    </row>
    <row r="7354" spans="1:26">
      <c r="A7354">
        <v>204875642</v>
      </c>
      <c r="B7354" t="s">
        <v>7158</v>
      </c>
      <c r="C7354" t="s">
        <v>3597</v>
      </c>
      <c r="D7354" t="s">
        <v>3685</v>
      </c>
      <c r="E7354" t="s">
        <v>3693</v>
      </c>
      <c r="F7354" t="s">
        <v>3600</v>
      </c>
      <c r="G7354">
        <v>204875642</v>
      </c>
      <c r="I7354" t="s">
        <v>3601</v>
      </c>
      <c r="J7354" t="s">
        <v>7164</v>
      </c>
      <c r="L7354" t="s">
        <v>7163</v>
      </c>
      <c r="M7354">
        <v>12.3</v>
      </c>
      <c r="N7354">
        <v>18</v>
      </c>
      <c r="O7354">
        <v>10</v>
      </c>
      <c r="S7354" t="b">
        <v>0</v>
      </c>
      <c r="T7354" t="b">
        <v>0</v>
      </c>
      <c r="U7354" t="b">
        <v>0</v>
      </c>
      <c r="V7354">
        <v>17100</v>
      </c>
      <c r="W7354">
        <v>10500</v>
      </c>
      <c r="X7354">
        <v>2.8</v>
      </c>
      <c r="Y7354">
        <v>16950</v>
      </c>
      <c r="Z7354">
        <v>2.6</v>
      </c>
    </row>
    <row r="7355" spans="1:26">
      <c r="A7355">
        <v>204875381</v>
      </c>
      <c r="B7355" t="s">
        <v>7158</v>
      </c>
      <c r="C7355" t="s">
        <v>3597</v>
      </c>
      <c r="D7355" t="s">
        <v>3685</v>
      </c>
      <c r="E7355" t="s">
        <v>3693</v>
      </c>
      <c r="F7355" t="s">
        <v>3600</v>
      </c>
      <c r="G7355">
        <v>204875381</v>
      </c>
      <c r="I7355" t="s">
        <v>3601</v>
      </c>
      <c r="J7355" t="s">
        <v>7164</v>
      </c>
      <c r="L7355" t="s">
        <v>7165</v>
      </c>
      <c r="M7355">
        <v>12.3</v>
      </c>
      <c r="N7355">
        <v>18</v>
      </c>
      <c r="O7355">
        <v>10</v>
      </c>
      <c r="S7355" t="b">
        <v>0</v>
      </c>
      <c r="T7355" t="b">
        <v>0</v>
      </c>
      <c r="U7355" t="b">
        <v>0</v>
      </c>
      <c r="V7355">
        <v>17100</v>
      </c>
      <c r="W7355">
        <v>10500</v>
      </c>
      <c r="X7355">
        <v>2.8</v>
      </c>
      <c r="Y7355">
        <v>17000</v>
      </c>
      <c r="Z7355">
        <v>2.66</v>
      </c>
    </row>
    <row r="7356" spans="1:26">
      <c r="A7356">
        <v>204875737</v>
      </c>
      <c r="B7356" t="s">
        <v>7158</v>
      </c>
      <c r="C7356" t="s">
        <v>3597</v>
      </c>
      <c r="D7356" t="s">
        <v>3685</v>
      </c>
      <c r="E7356" t="s">
        <v>3693</v>
      </c>
      <c r="F7356" t="s">
        <v>3600</v>
      </c>
      <c r="G7356">
        <v>204875737</v>
      </c>
      <c r="I7356" t="s">
        <v>3601</v>
      </c>
      <c r="J7356" t="s">
        <v>7159</v>
      </c>
      <c r="L7356" t="s">
        <v>7163</v>
      </c>
      <c r="M7356">
        <v>11.3</v>
      </c>
      <c r="N7356">
        <v>18</v>
      </c>
      <c r="O7356">
        <v>10</v>
      </c>
      <c r="S7356" t="b">
        <v>0</v>
      </c>
      <c r="T7356" t="b">
        <v>0</v>
      </c>
      <c r="U7356" t="b">
        <v>0</v>
      </c>
      <c r="V7356">
        <v>22800</v>
      </c>
      <c r="W7356">
        <v>14300</v>
      </c>
      <c r="X7356">
        <v>2.7</v>
      </c>
      <c r="Y7356">
        <v>17000</v>
      </c>
      <c r="Z7356">
        <v>2.8</v>
      </c>
    </row>
    <row r="7357" spans="1:26">
      <c r="A7357">
        <v>204875734</v>
      </c>
      <c r="B7357" t="s">
        <v>7158</v>
      </c>
      <c r="C7357" t="s">
        <v>3597</v>
      </c>
      <c r="D7357" t="s">
        <v>3685</v>
      </c>
      <c r="E7357" t="s">
        <v>3693</v>
      </c>
      <c r="F7357" t="s">
        <v>3600</v>
      </c>
      <c r="G7357">
        <v>204875734</v>
      </c>
      <c r="I7357" t="s">
        <v>3601</v>
      </c>
      <c r="J7357" t="s">
        <v>7159</v>
      </c>
      <c r="L7357" t="s">
        <v>7162</v>
      </c>
      <c r="M7357">
        <v>11.3</v>
      </c>
      <c r="N7357">
        <v>18</v>
      </c>
      <c r="O7357">
        <v>10</v>
      </c>
      <c r="S7357" t="b">
        <v>0</v>
      </c>
      <c r="T7357" t="b">
        <v>0</v>
      </c>
      <c r="U7357" t="b">
        <v>0</v>
      </c>
      <c r="V7357">
        <v>22800</v>
      </c>
      <c r="W7357">
        <v>14300</v>
      </c>
      <c r="X7357">
        <v>2.7</v>
      </c>
      <c r="Y7357">
        <v>17000</v>
      </c>
      <c r="Z7357">
        <v>2.8</v>
      </c>
    </row>
    <row r="7358" spans="1:26">
      <c r="A7358">
        <v>204875729</v>
      </c>
      <c r="B7358" t="s">
        <v>7158</v>
      </c>
      <c r="C7358" t="s">
        <v>3597</v>
      </c>
      <c r="D7358" t="s">
        <v>3685</v>
      </c>
      <c r="E7358" t="s">
        <v>3693</v>
      </c>
      <c r="F7358" t="s">
        <v>3600</v>
      </c>
      <c r="G7358">
        <v>204875729</v>
      </c>
      <c r="I7358" t="s">
        <v>3601</v>
      </c>
      <c r="J7358" t="s">
        <v>7159</v>
      </c>
      <c r="L7358" t="s">
        <v>7161</v>
      </c>
      <c r="M7358">
        <v>11.3</v>
      </c>
      <c r="N7358">
        <v>18</v>
      </c>
      <c r="O7358">
        <v>10</v>
      </c>
      <c r="S7358" t="b">
        <v>0</v>
      </c>
      <c r="T7358" t="b">
        <v>0</v>
      </c>
      <c r="U7358" t="b">
        <v>0</v>
      </c>
      <c r="V7358">
        <v>22800</v>
      </c>
      <c r="W7358">
        <v>14300</v>
      </c>
      <c r="X7358">
        <v>2.7</v>
      </c>
      <c r="Y7358">
        <v>17000</v>
      </c>
      <c r="Z7358">
        <v>2.8</v>
      </c>
    </row>
    <row r="7359" spans="1:26">
      <c r="A7359">
        <v>204875732</v>
      </c>
      <c r="B7359" t="s">
        <v>7158</v>
      </c>
      <c r="C7359" t="s">
        <v>3597</v>
      </c>
      <c r="D7359" t="s">
        <v>3685</v>
      </c>
      <c r="E7359" t="s">
        <v>3693</v>
      </c>
      <c r="F7359" t="s">
        <v>3600</v>
      </c>
      <c r="G7359">
        <v>204875732</v>
      </c>
      <c r="I7359" t="s">
        <v>3601</v>
      </c>
      <c r="J7359" t="s">
        <v>7159</v>
      </c>
      <c r="L7359" t="s">
        <v>7160</v>
      </c>
      <c r="M7359">
        <v>11.3</v>
      </c>
      <c r="N7359">
        <v>17</v>
      </c>
      <c r="O7359">
        <v>9.6</v>
      </c>
      <c r="S7359" t="b">
        <v>0</v>
      </c>
      <c r="T7359" t="b">
        <v>0</v>
      </c>
      <c r="U7359" t="b">
        <v>0</v>
      </c>
      <c r="V7359">
        <v>22800</v>
      </c>
      <c r="W7359">
        <v>14300</v>
      </c>
      <c r="X7359">
        <v>2.7</v>
      </c>
      <c r="Y7359">
        <v>17000</v>
      </c>
      <c r="Z7359">
        <v>2.8</v>
      </c>
    </row>
    <row r="7360" spans="1:26">
      <c r="A7360">
        <v>200059311</v>
      </c>
      <c r="B7360" t="s">
        <v>6289</v>
      </c>
      <c r="C7360" t="s">
        <v>3597</v>
      </c>
      <c r="D7360" t="s">
        <v>4034</v>
      </c>
      <c r="E7360" t="s">
        <v>4412</v>
      </c>
      <c r="F7360" t="s">
        <v>3621</v>
      </c>
      <c r="G7360">
        <v>200059311</v>
      </c>
      <c r="I7360" t="s">
        <v>3622</v>
      </c>
      <c r="J7360" t="s">
        <v>7149</v>
      </c>
      <c r="K7360" t="s">
        <v>3624</v>
      </c>
      <c r="L7360" t="s">
        <v>7150</v>
      </c>
      <c r="M7360">
        <v>10</v>
      </c>
      <c r="N7360">
        <v>19.8</v>
      </c>
      <c r="O7360">
        <v>10.6</v>
      </c>
      <c r="S7360" t="b">
        <v>0</v>
      </c>
      <c r="T7360" t="b">
        <v>0</v>
      </c>
      <c r="U7360" t="b">
        <v>0</v>
      </c>
      <c r="V7360">
        <v>12000</v>
      </c>
      <c r="W7360">
        <v>7200</v>
      </c>
      <c r="X7360">
        <v>2.4300000000000002</v>
      </c>
      <c r="Y7360">
        <v>7339</v>
      </c>
      <c r="Z7360">
        <v>2.42</v>
      </c>
    </row>
    <row r="7361" spans="1:26">
      <c r="A7361">
        <v>200059317</v>
      </c>
      <c r="B7361" t="s">
        <v>6289</v>
      </c>
      <c r="C7361" t="s">
        <v>3597</v>
      </c>
      <c r="D7361" t="s">
        <v>4034</v>
      </c>
      <c r="E7361" t="s">
        <v>4412</v>
      </c>
      <c r="F7361" t="s">
        <v>3621</v>
      </c>
      <c r="G7361">
        <v>200059317</v>
      </c>
      <c r="I7361" t="s">
        <v>3622</v>
      </c>
      <c r="J7361" t="s">
        <v>7147</v>
      </c>
      <c r="K7361" t="s">
        <v>3624</v>
      </c>
      <c r="L7361" t="s">
        <v>7148</v>
      </c>
      <c r="M7361">
        <v>11.2</v>
      </c>
      <c r="N7361">
        <v>19</v>
      </c>
      <c r="O7361">
        <v>10.6</v>
      </c>
      <c r="S7361" t="b">
        <v>0</v>
      </c>
      <c r="T7361" t="b">
        <v>0</v>
      </c>
      <c r="U7361" t="b">
        <v>0</v>
      </c>
      <c r="V7361">
        <v>18000</v>
      </c>
      <c r="W7361">
        <v>11400</v>
      </c>
      <c r="X7361">
        <v>2.63</v>
      </c>
      <c r="Y7361">
        <v>12856</v>
      </c>
      <c r="Z7361">
        <v>2.5</v>
      </c>
    </row>
    <row r="7362" spans="1:26">
      <c r="A7362">
        <v>10028968</v>
      </c>
      <c r="B7362" t="s">
        <v>6289</v>
      </c>
      <c r="C7362" t="s">
        <v>3597</v>
      </c>
      <c r="D7362" t="s">
        <v>4034</v>
      </c>
      <c r="E7362" t="s">
        <v>4412</v>
      </c>
      <c r="F7362" t="s">
        <v>3753</v>
      </c>
      <c r="G7362">
        <v>10028968</v>
      </c>
      <c r="I7362" t="s">
        <v>3601</v>
      </c>
      <c r="J7362" t="s">
        <v>7146</v>
      </c>
      <c r="K7362" t="s">
        <v>3624</v>
      </c>
      <c r="L7362" t="s">
        <v>4654</v>
      </c>
      <c r="M7362">
        <v>9.1999999999999993</v>
      </c>
      <c r="N7362">
        <v>17.399999999999999</v>
      </c>
      <c r="O7362">
        <v>10.3</v>
      </c>
      <c r="S7362" t="b">
        <v>0</v>
      </c>
      <c r="T7362" t="b">
        <v>0</v>
      </c>
      <c r="U7362" t="b">
        <v>0</v>
      </c>
      <c r="V7362">
        <v>48000</v>
      </c>
      <c r="W7362">
        <v>33400</v>
      </c>
      <c r="X7362">
        <v>2.7</v>
      </c>
      <c r="Y7362">
        <v>43500</v>
      </c>
      <c r="Z7362">
        <v>2.4300000000000002</v>
      </c>
    </row>
    <row r="7363" spans="1:26">
      <c r="A7363">
        <v>8704431</v>
      </c>
      <c r="B7363" t="s">
        <v>6289</v>
      </c>
      <c r="C7363" t="s">
        <v>3597</v>
      </c>
      <c r="D7363" t="s">
        <v>4034</v>
      </c>
      <c r="E7363" t="s">
        <v>4412</v>
      </c>
      <c r="F7363" t="s">
        <v>3621</v>
      </c>
      <c r="G7363">
        <v>8704431</v>
      </c>
      <c r="I7363" t="s">
        <v>3622</v>
      </c>
      <c r="J7363" t="s">
        <v>4044</v>
      </c>
      <c r="K7363" t="s">
        <v>3624</v>
      </c>
      <c r="L7363" t="s">
        <v>4045</v>
      </c>
      <c r="M7363">
        <v>14.5</v>
      </c>
      <c r="N7363">
        <v>25</v>
      </c>
      <c r="O7363">
        <v>11.2</v>
      </c>
      <c r="S7363" t="b">
        <v>0</v>
      </c>
      <c r="T7363" t="b">
        <v>0</v>
      </c>
      <c r="U7363" t="b">
        <v>0</v>
      </c>
      <c r="V7363">
        <v>9000</v>
      </c>
      <c r="W7363">
        <v>6900</v>
      </c>
      <c r="X7363">
        <v>2.73</v>
      </c>
      <c r="Y7363">
        <v>13890</v>
      </c>
      <c r="Z7363">
        <v>2.1</v>
      </c>
    </row>
    <row r="7364" spans="1:26">
      <c r="A7364">
        <v>8740667</v>
      </c>
      <c r="B7364" t="s">
        <v>6289</v>
      </c>
      <c r="C7364" t="s">
        <v>3597</v>
      </c>
      <c r="D7364" t="s">
        <v>4034</v>
      </c>
      <c r="E7364" t="s">
        <v>4412</v>
      </c>
      <c r="F7364" t="s">
        <v>3849</v>
      </c>
      <c r="G7364">
        <v>8740667</v>
      </c>
      <c r="I7364" t="s">
        <v>3622</v>
      </c>
      <c r="J7364" t="s">
        <v>4036</v>
      </c>
      <c r="K7364" t="s">
        <v>3624</v>
      </c>
      <c r="L7364" t="s">
        <v>4037</v>
      </c>
      <c r="M7364">
        <v>13</v>
      </c>
      <c r="N7364">
        <v>20</v>
      </c>
      <c r="O7364">
        <v>10.5</v>
      </c>
      <c r="S7364" t="b">
        <v>0</v>
      </c>
      <c r="T7364" t="b">
        <v>0</v>
      </c>
      <c r="U7364" t="b">
        <v>0</v>
      </c>
      <c r="V7364">
        <v>9000</v>
      </c>
      <c r="W7364">
        <v>5800</v>
      </c>
      <c r="X7364">
        <v>2.66</v>
      </c>
      <c r="Y7364">
        <v>8639</v>
      </c>
      <c r="Z7364">
        <v>2.08</v>
      </c>
    </row>
    <row r="7365" spans="1:26">
      <c r="A7365">
        <v>9101403</v>
      </c>
      <c r="B7365" t="s">
        <v>6289</v>
      </c>
      <c r="C7365" t="s">
        <v>3597</v>
      </c>
      <c r="D7365" t="s">
        <v>4034</v>
      </c>
      <c r="E7365" t="s">
        <v>4412</v>
      </c>
      <c r="F7365" t="s">
        <v>3621</v>
      </c>
      <c r="G7365">
        <v>9101403</v>
      </c>
      <c r="I7365" t="s">
        <v>3622</v>
      </c>
      <c r="J7365" t="s">
        <v>4038</v>
      </c>
      <c r="K7365" t="s">
        <v>3624</v>
      </c>
      <c r="L7365" t="s">
        <v>4047</v>
      </c>
      <c r="M7365">
        <v>13</v>
      </c>
      <c r="N7365">
        <v>21</v>
      </c>
      <c r="O7365">
        <v>10.4</v>
      </c>
      <c r="S7365" t="b">
        <v>0</v>
      </c>
      <c r="T7365" t="b">
        <v>0</v>
      </c>
      <c r="U7365" t="b">
        <v>0</v>
      </c>
      <c r="V7365">
        <v>18000</v>
      </c>
      <c r="W7365">
        <v>11400</v>
      </c>
      <c r="X7365">
        <v>2.72</v>
      </c>
      <c r="Y7365">
        <v>14016</v>
      </c>
      <c r="Z7365">
        <v>2.4900000000000002</v>
      </c>
    </row>
    <row r="7366" spans="1:26">
      <c r="A7366">
        <v>8779030</v>
      </c>
      <c r="B7366" t="s">
        <v>6289</v>
      </c>
      <c r="C7366" t="s">
        <v>3597</v>
      </c>
      <c r="D7366" t="s">
        <v>4034</v>
      </c>
      <c r="E7366" t="s">
        <v>4412</v>
      </c>
      <c r="F7366" t="s">
        <v>3621</v>
      </c>
      <c r="G7366">
        <v>8779030</v>
      </c>
      <c r="I7366" t="s">
        <v>3622</v>
      </c>
      <c r="J7366" t="s">
        <v>7145</v>
      </c>
      <c r="K7366" t="s">
        <v>3624</v>
      </c>
      <c r="L7366" t="s">
        <v>4045</v>
      </c>
      <c r="M7366">
        <v>14.5</v>
      </c>
      <c r="N7366">
        <v>24</v>
      </c>
      <c r="O7366">
        <v>10.5</v>
      </c>
      <c r="S7366" t="b">
        <v>0</v>
      </c>
      <c r="T7366" t="b">
        <v>0</v>
      </c>
      <c r="U7366" t="b">
        <v>0</v>
      </c>
      <c r="V7366">
        <v>9000</v>
      </c>
      <c r="W7366">
        <v>6900</v>
      </c>
      <c r="X7366">
        <v>2.73</v>
      </c>
      <c r="Y7366">
        <v>13890</v>
      </c>
      <c r="Z7366">
        <v>2.1</v>
      </c>
    </row>
    <row r="7367" spans="1:26">
      <c r="A7367">
        <v>9101401</v>
      </c>
      <c r="B7367" t="s">
        <v>6289</v>
      </c>
      <c r="C7367" t="s">
        <v>3597</v>
      </c>
      <c r="D7367" t="s">
        <v>4034</v>
      </c>
      <c r="E7367" t="s">
        <v>4412</v>
      </c>
      <c r="F7367" t="s">
        <v>3621</v>
      </c>
      <c r="G7367">
        <v>9101401</v>
      </c>
      <c r="I7367" t="s">
        <v>3622</v>
      </c>
      <c r="J7367" t="s">
        <v>4036</v>
      </c>
      <c r="K7367" t="s">
        <v>3624</v>
      </c>
      <c r="L7367" t="s">
        <v>4045</v>
      </c>
      <c r="M7367">
        <v>14.9</v>
      </c>
      <c r="N7367">
        <v>23.5</v>
      </c>
      <c r="O7367">
        <v>10.8</v>
      </c>
      <c r="S7367" t="b">
        <v>0</v>
      </c>
      <c r="T7367" t="b">
        <v>0</v>
      </c>
      <c r="U7367" t="b">
        <v>0</v>
      </c>
      <c r="V7367">
        <v>9000</v>
      </c>
      <c r="W7367">
        <v>5800</v>
      </c>
      <c r="X7367">
        <v>2.74</v>
      </c>
      <c r="Y7367">
        <v>10085</v>
      </c>
      <c r="Z7367">
        <v>2.27</v>
      </c>
    </row>
    <row r="7368" spans="1:26">
      <c r="A7368">
        <v>9101402</v>
      </c>
      <c r="B7368" t="s">
        <v>6289</v>
      </c>
      <c r="C7368" t="s">
        <v>3597</v>
      </c>
      <c r="D7368" t="s">
        <v>4034</v>
      </c>
      <c r="E7368" t="s">
        <v>4412</v>
      </c>
      <c r="F7368" t="s">
        <v>3621</v>
      </c>
      <c r="G7368">
        <v>9101402</v>
      </c>
      <c r="I7368" t="s">
        <v>3622</v>
      </c>
      <c r="J7368" t="s">
        <v>4635</v>
      </c>
      <c r="K7368" t="s">
        <v>3624</v>
      </c>
      <c r="L7368" t="s">
        <v>4636</v>
      </c>
      <c r="M7368">
        <v>13.7</v>
      </c>
      <c r="N7368">
        <v>22.7</v>
      </c>
      <c r="O7368">
        <v>11</v>
      </c>
      <c r="S7368" t="b">
        <v>0</v>
      </c>
      <c r="T7368" t="b">
        <v>0</v>
      </c>
      <c r="U7368" t="b">
        <v>0</v>
      </c>
      <c r="V7368">
        <v>12000</v>
      </c>
      <c r="W7368">
        <v>7700</v>
      </c>
      <c r="X7368">
        <v>2.75</v>
      </c>
      <c r="Y7368">
        <v>11116</v>
      </c>
      <c r="Z7368">
        <v>2.4500000000000002</v>
      </c>
    </row>
    <row r="7369" spans="1:26">
      <c r="A7369">
        <v>9101404</v>
      </c>
      <c r="B7369" t="s">
        <v>6289</v>
      </c>
      <c r="C7369" t="s">
        <v>3597</v>
      </c>
      <c r="D7369" t="s">
        <v>4034</v>
      </c>
      <c r="E7369" t="s">
        <v>4412</v>
      </c>
      <c r="F7369" t="s">
        <v>3621</v>
      </c>
      <c r="G7369">
        <v>9101404</v>
      </c>
      <c r="I7369" t="s">
        <v>3622</v>
      </c>
      <c r="J7369" t="s">
        <v>4041</v>
      </c>
      <c r="K7369" t="s">
        <v>3624</v>
      </c>
      <c r="L7369" t="s">
        <v>4048</v>
      </c>
      <c r="M7369">
        <v>13.7</v>
      </c>
      <c r="N7369">
        <v>20.7</v>
      </c>
      <c r="O7369">
        <v>11.5</v>
      </c>
      <c r="S7369" t="b">
        <v>0</v>
      </c>
      <c r="T7369" t="b">
        <v>0</v>
      </c>
      <c r="U7369" t="b">
        <v>0</v>
      </c>
      <c r="V7369">
        <v>24000</v>
      </c>
      <c r="W7369">
        <v>15300</v>
      </c>
      <c r="X7369">
        <v>2.7</v>
      </c>
      <c r="Y7369">
        <v>19036</v>
      </c>
      <c r="Z7369">
        <v>2.21</v>
      </c>
    </row>
    <row r="7370" spans="1:26">
      <c r="A7370">
        <v>8779031</v>
      </c>
      <c r="B7370" t="s">
        <v>6289</v>
      </c>
      <c r="C7370" t="s">
        <v>3597</v>
      </c>
      <c r="D7370" t="s">
        <v>4034</v>
      </c>
      <c r="E7370" t="s">
        <v>4412</v>
      </c>
      <c r="F7370" t="s">
        <v>3849</v>
      </c>
      <c r="G7370">
        <v>8779031</v>
      </c>
      <c r="I7370" t="s">
        <v>3622</v>
      </c>
      <c r="J7370" t="s">
        <v>6821</v>
      </c>
      <c r="K7370" t="s">
        <v>3624</v>
      </c>
      <c r="L7370" t="s">
        <v>7144</v>
      </c>
      <c r="M7370">
        <v>12.5</v>
      </c>
      <c r="N7370">
        <v>19</v>
      </c>
      <c r="O7370">
        <v>10</v>
      </c>
      <c r="S7370" t="b">
        <v>0</v>
      </c>
      <c r="T7370" t="b">
        <v>0</v>
      </c>
      <c r="U7370" t="b">
        <v>0</v>
      </c>
      <c r="V7370">
        <v>12000</v>
      </c>
      <c r="W7370">
        <v>8200</v>
      </c>
      <c r="X7370">
        <v>2.58</v>
      </c>
      <c r="Y7370">
        <v>13136</v>
      </c>
      <c r="Z7370">
        <v>1.97</v>
      </c>
    </row>
    <row r="7371" spans="1:26">
      <c r="A7371">
        <v>8740664</v>
      </c>
      <c r="B7371" t="s">
        <v>6289</v>
      </c>
      <c r="C7371" t="s">
        <v>3597</v>
      </c>
      <c r="D7371" t="s">
        <v>4034</v>
      </c>
      <c r="E7371" t="s">
        <v>4412</v>
      </c>
      <c r="F7371" t="s">
        <v>3849</v>
      </c>
      <c r="G7371">
        <v>8740664</v>
      </c>
      <c r="I7371" t="s">
        <v>3622</v>
      </c>
      <c r="J7371" t="s">
        <v>5547</v>
      </c>
      <c r="K7371" t="s">
        <v>3624</v>
      </c>
      <c r="L7371" t="s">
        <v>6818</v>
      </c>
      <c r="M7371">
        <v>12.5</v>
      </c>
      <c r="N7371">
        <v>19.5</v>
      </c>
      <c r="O7371">
        <v>10.6</v>
      </c>
      <c r="S7371" t="b">
        <v>0</v>
      </c>
      <c r="T7371" t="b">
        <v>0</v>
      </c>
      <c r="U7371" t="b">
        <v>0</v>
      </c>
      <c r="V7371">
        <v>12000</v>
      </c>
      <c r="W7371">
        <v>8700</v>
      </c>
      <c r="X7371">
        <v>2.68</v>
      </c>
      <c r="Y7371">
        <v>13136</v>
      </c>
      <c r="Z7371">
        <v>1.97</v>
      </c>
    </row>
    <row r="7372" spans="1:26">
      <c r="A7372">
        <v>8740674</v>
      </c>
      <c r="B7372" t="s">
        <v>6289</v>
      </c>
      <c r="C7372" t="s">
        <v>3597</v>
      </c>
      <c r="D7372" t="s">
        <v>4034</v>
      </c>
      <c r="E7372" t="s">
        <v>4412</v>
      </c>
      <c r="F7372" t="s">
        <v>3849</v>
      </c>
      <c r="G7372">
        <v>8740674</v>
      </c>
      <c r="I7372" t="s">
        <v>3622</v>
      </c>
      <c r="J7372" t="s">
        <v>4041</v>
      </c>
      <c r="K7372" t="s">
        <v>3624</v>
      </c>
      <c r="L7372" t="s">
        <v>4042</v>
      </c>
      <c r="M7372">
        <v>12.5</v>
      </c>
      <c r="N7372">
        <v>20</v>
      </c>
      <c r="O7372">
        <v>10.5</v>
      </c>
      <c r="S7372" t="b">
        <v>0</v>
      </c>
      <c r="T7372" t="b">
        <v>0</v>
      </c>
      <c r="U7372" t="b">
        <v>0</v>
      </c>
      <c r="V7372">
        <v>24000</v>
      </c>
      <c r="W7372">
        <v>15800</v>
      </c>
      <c r="X7372">
        <v>2.56</v>
      </c>
      <c r="Y7372">
        <v>17841</v>
      </c>
      <c r="Z7372">
        <v>2.09</v>
      </c>
    </row>
    <row r="7373" spans="1:26">
      <c r="A7373">
        <v>8738631</v>
      </c>
      <c r="B7373" t="s">
        <v>6289</v>
      </c>
      <c r="C7373" t="s">
        <v>3597</v>
      </c>
      <c r="D7373" t="s">
        <v>4034</v>
      </c>
      <c r="E7373" t="s">
        <v>4412</v>
      </c>
      <c r="F7373" t="s">
        <v>3621</v>
      </c>
      <c r="G7373">
        <v>8738631</v>
      </c>
      <c r="I7373" t="s">
        <v>3622</v>
      </c>
      <c r="J7373" t="s">
        <v>7142</v>
      </c>
      <c r="K7373" t="s">
        <v>3624</v>
      </c>
      <c r="L7373" t="s">
        <v>7143</v>
      </c>
      <c r="M7373">
        <v>13</v>
      </c>
      <c r="N7373">
        <v>22</v>
      </c>
      <c r="O7373">
        <v>10.199999999999999</v>
      </c>
      <c r="S7373" t="b">
        <v>0</v>
      </c>
      <c r="T7373" t="b">
        <v>0</v>
      </c>
      <c r="U7373" t="b">
        <v>0</v>
      </c>
      <c r="V7373">
        <v>12000</v>
      </c>
      <c r="W7373">
        <v>7600</v>
      </c>
      <c r="X7373">
        <v>2.59</v>
      </c>
      <c r="Y7373">
        <v>8034</v>
      </c>
      <c r="Z7373">
        <v>2.5299999999999998</v>
      </c>
    </row>
    <row r="7374" spans="1:26">
      <c r="A7374">
        <v>202415590</v>
      </c>
      <c r="B7374" t="s">
        <v>6289</v>
      </c>
      <c r="C7374" t="s">
        <v>3597</v>
      </c>
      <c r="D7374" t="s">
        <v>4034</v>
      </c>
      <c r="E7374" t="s">
        <v>4412</v>
      </c>
      <c r="F7374" t="s">
        <v>3621</v>
      </c>
      <c r="G7374">
        <v>202415590</v>
      </c>
      <c r="I7374" t="s">
        <v>3622</v>
      </c>
      <c r="J7374" t="s">
        <v>7140</v>
      </c>
      <c r="K7374" t="s">
        <v>3624</v>
      </c>
      <c r="L7374" t="s">
        <v>7141</v>
      </c>
      <c r="M7374">
        <v>13.7</v>
      </c>
      <c r="N7374">
        <v>23.5</v>
      </c>
      <c r="O7374">
        <v>12</v>
      </c>
      <c r="S7374" t="b">
        <v>0</v>
      </c>
      <c r="T7374" t="b">
        <v>0</v>
      </c>
      <c r="U7374" t="b">
        <v>1</v>
      </c>
      <c r="V7374">
        <v>22000</v>
      </c>
      <c r="W7374">
        <v>15400</v>
      </c>
      <c r="X7374">
        <v>3.01</v>
      </c>
      <c r="Y7374">
        <v>22291</v>
      </c>
      <c r="Z7374">
        <v>2.09</v>
      </c>
    </row>
    <row r="7375" spans="1:26">
      <c r="A7375">
        <v>8688148</v>
      </c>
      <c r="B7375" t="s">
        <v>6289</v>
      </c>
      <c r="C7375" t="s">
        <v>3597</v>
      </c>
      <c r="D7375" t="s">
        <v>4034</v>
      </c>
      <c r="E7375" t="s">
        <v>4412</v>
      </c>
      <c r="F7375" t="s">
        <v>3621</v>
      </c>
      <c r="G7375">
        <v>8688148</v>
      </c>
      <c r="I7375" t="s">
        <v>3622</v>
      </c>
      <c r="J7375" t="s">
        <v>4036</v>
      </c>
      <c r="K7375" t="s">
        <v>3624</v>
      </c>
      <c r="L7375" t="s">
        <v>7139</v>
      </c>
      <c r="M7375">
        <v>14</v>
      </c>
      <c r="N7375">
        <v>22.8</v>
      </c>
      <c r="O7375">
        <v>10.5</v>
      </c>
      <c r="S7375" t="b">
        <v>0</v>
      </c>
      <c r="T7375" t="b">
        <v>0</v>
      </c>
      <c r="U7375" t="b">
        <v>0</v>
      </c>
      <c r="V7375">
        <v>9000</v>
      </c>
      <c r="W7375">
        <v>6400</v>
      </c>
      <c r="X7375">
        <v>2.76</v>
      </c>
      <c r="Y7375">
        <v>9229</v>
      </c>
      <c r="Z7375">
        <v>2.15</v>
      </c>
    </row>
    <row r="7376" spans="1:26">
      <c r="A7376">
        <v>8719215</v>
      </c>
      <c r="B7376" t="s">
        <v>6289</v>
      </c>
      <c r="C7376" t="s">
        <v>3597</v>
      </c>
      <c r="D7376" t="s">
        <v>4034</v>
      </c>
      <c r="E7376" t="s">
        <v>4412</v>
      </c>
      <c r="F7376" t="s">
        <v>3621</v>
      </c>
      <c r="G7376">
        <v>8719215</v>
      </c>
      <c r="I7376" t="s">
        <v>3622</v>
      </c>
      <c r="J7376" t="s">
        <v>4038</v>
      </c>
      <c r="K7376" t="s">
        <v>3624</v>
      </c>
      <c r="L7376" t="s">
        <v>7138</v>
      </c>
      <c r="M7376">
        <v>13</v>
      </c>
      <c r="N7376">
        <v>21</v>
      </c>
      <c r="O7376">
        <v>10</v>
      </c>
      <c r="S7376" t="b">
        <v>0</v>
      </c>
      <c r="T7376" t="b">
        <v>0</v>
      </c>
      <c r="U7376" t="b">
        <v>0</v>
      </c>
      <c r="V7376">
        <v>18000</v>
      </c>
      <c r="W7376">
        <v>10400</v>
      </c>
      <c r="X7376">
        <v>2.72</v>
      </c>
      <c r="Y7376">
        <v>13597</v>
      </c>
      <c r="Z7376">
        <v>2.46</v>
      </c>
    </row>
    <row r="7377" spans="1:26">
      <c r="A7377">
        <v>8779182</v>
      </c>
      <c r="B7377" t="s">
        <v>6289</v>
      </c>
      <c r="C7377" t="s">
        <v>3597</v>
      </c>
      <c r="D7377" t="s">
        <v>4034</v>
      </c>
      <c r="E7377" t="s">
        <v>4412</v>
      </c>
      <c r="F7377" t="s">
        <v>3621</v>
      </c>
      <c r="G7377">
        <v>8779182</v>
      </c>
      <c r="I7377" t="s">
        <v>3622</v>
      </c>
      <c r="J7377" t="s">
        <v>7136</v>
      </c>
      <c r="K7377" t="s">
        <v>3624</v>
      </c>
      <c r="L7377" t="s">
        <v>7137</v>
      </c>
      <c r="M7377">
        <v>12.5</v>
      </c>
      <c r="N7377">
        <v>20.399999999999999</v>
      </c>
      <c r="O7377">
        <v>11</v>
      </c>
      <c r="S7377" t="b">
        <v>0</v>
      </c>
      <c r="T7377" t="b">
        <v>0</v>
      </c>
      <c r="U7377" t="b">
        <v>0</v>
      </c>
      <c r="V7377">
        <v>12000</v>
      </c>
      <c r="W7377">
        <v>7100</v>
      </c>
      <c r="X7377">
        <v>2.54</v>
      </c>
      <c r="Y7377">
        <v>8065</v>
      </c>
      <c r="Z7377">
        <v>2.41</v>
      </c>
    </row>
    <row r="7378" spans="1:26">
      <c r="A7378">
        <v>200059281</v>
      </c>
      <c r="B7378" t="s">
        <v>6289</v>
      </c>
      <c r="C7378" t="s">
        <v>3597</v>
      </c>
      <c r="D7378" t="s">
        <v>4034</v>
      </c>
      <c r="E7378" t="s">
        <v>4412</v>
      </c>
      <c r="F7378" t="s">
        <v>3621</v>
      </c>
      <c r="G7378">
        <v>200059281</v>
      </c>
      <c r="I7378" t="s">
        <v>3622</v>
      </c>
      <c r="J7378" t="s">
        <v>7134</v>
      </c>
      <c r="K7378" t="s">
        <v>3624</v>
      </c>
      <c r="L7378" t="s">
        <v>7135</v>
      </c>
      <c r="M7378">
        <v>15</v>
      </c>
      <c r="N7378">
        <v>42</v>
      </c>
      <c r="O7378">
        <v>15</v>
      </c>
      <c r="S7378" t="b">
        <v>0</v>
      </c>
      <c r="T7378" t="b">
        <v>0</v>
      </c>
      <c r="U7378" t="b">
        <v>1</v>
      </c>
      <c r="V7378">
        <v>9000</v>
      </c>
      <c r="W7378">
        <v>7200</v>
      </c>
      <c r="X7378">
        <v>2.78</v>
      </c>
      <c r="Y7378">
        <v>14845</v>
      </c>
      <c r="Z7378">
        <v>2.08</v>
      </c>
    </row>
    <row r="7379" spans="1:26">
      <c r="A7379">
        <v>200059283</v>
      </c>
      <c r="B7379" t="s">
        <v>6289</v>
      </c>
      <c r="C7379" t="s">
        <v>3597</v>
      </c>
      <c r="D7379" t="s">
        <v>4034</v>
      </c>
      <c r="E7379" t="s">
        <v>4412</v>
      </c>
      <c r="F7379" t="s">
        <v>3621</v>
      </c>
      <c r="G7379">
        <v>200059283</v>
      </c>
      <c r="I7379" t="s">
        <v>3622</v>
      </c>
      <c r="J7379" t="s">
        <v>7132</v>
      </c>
      <c r="K7379" t="s">
        <v>3624</v>
      </c>
      <c r="L7379" t="s">
        <v>7133</v>
      </c>
      <c r="M7379">
        <v>13.5</v>
      </c>
      <c r="N7379">
        <v>32</v>
      </c>
      <c r="O7379">
        <v>14</v>
      </c>
      <c r="S7379" t="b">
        <v>0</v>
      </c>
      <c r="T7379" t="b">
        <v>0</v>
      </c>
      <c r="U7379" t="b">
        <v>1</v>
      </c>
      <c r="V7379">
        <v>12000</v>
      </c>
      <c r="W7379">
        <v>6800</v>
      </c>
      <c r="X7379">
        <v>2.62</v>
      </c>
      <c r="Y7379">
        <v>16012</v>
      </c>
      <c r="Z7379">
        <v>2.16</v>
      </c>
    </row>
    <row r="7380" spans="1:26">
      <c r="A7380">
        <v>200059293</v>
      </c>
      <c r="B7380" t="s">
        <v>6289</v>
      </c>
      <c r="C7380" t="s">
        <v>3597</v>
      </c>
      <c r="D7380" t="s">
        <v>4034</v>
      </c>
      <c r="E7380" t="s">
        <v>4412</v>
      </c>
      <c r="F7380" t="s">
        <v>3753</v>
      </c>
      <c r="G7380">
        <v>200059293</v>
      </c>
      <c r="I7380" t="s">
        <v>3601</v>
      </c>
      <c r="J7380" t="s">
        <v>5547</v>
      </c>
      <c r="K7380" t="s">
        <v>3624</v>
      </c>
      <c r="L7380" t="s">
        <v>7131</v>
      </c>
      <c r="M7380">
        <v>12.5</v>
      </c>
      <c r="N7380">
        <v>20.5</v>
      </c>
      <c r="O7380">
        <v>11</v>
      </c>
      <c r="S7380" t="b">
        <v>0</v>
      </c>
      <c r="T7380" t="b">
        <v>0</v>
      </c>
      <c r="U7380" t="b">
        <v>1</v>
      </c>
      <c r="V7380">
        <v>12000</v>
      </c>
      <c r="W7380">
        <v>8500</v>
      </c>
      <c r="X7380">
        <v>2.57</v>
      </c>
      <c r="Y7380">
        <v>12400</v>
      </c>
      <c r="Z7380">
        <v>1.79</v>
      </c>
    </row>
    <row r="7381" spans="1:26">
      <c r="A7381">
        <v>200059299</v>
      </c>
      <c r="B7381" t="s">
        <v>6289</v>
      </c>
      <c r="C7381" t="s">
        <v>3597</v>
      </c>
      <c r="D7381" t="s">
        <v>4034</v>
      </c>
      <c r="E7381" t="s">
        <v>4412</v>
      </c>
      <c r="F7381" t="s">
        <v>3753</v>
      </c>
      <c r="G7381">
        <v>200059299</v>
      </c>
      <c r="I7381" t="s">
        <v>3601</v>
      </c>
      <c r="J7381" t="s">
        <v>4041</v>
      </c>
      <c r="K7381" t="s">
        <v>3624</v>
      </c>
      <c r="L7381" t="s">
        <v>7130</v>
      </c>
      <c r="M7381">
        <v>12.5</v>
      </c>
      <c r="N7381">
        <v>21.5</v>
      </c>
      <c r="O7381">
        <v>11</v>
      </c>
      <c r="S7381" t="b">
        <v>0</v>
      </c>
      <c r="T7381" t="b">
        <v>0</v>
      </c>
      <c r="U7381" t="b">
        <v>1</v>
      </c>
      <c r="V7381">
        <v>24000</v>
      </c>
      <c r="W7381">
        <v>16000</v>
      </c>
      <c r="X7381">
        <v>2.69</v>
      </c>
      <c r="Y7381">
        <v>18900</v>
      </c>
      <c r="Z7381">
        <v>2.2200000000000002</v>
      </c>
    </row>
    <row r="7382" spans="1:26">
      <c r="A7382">
        <v>10028966</v>
      </c>
      <c r="B7382" t="s">
        <v>6289</v>
      </c>
      <c r="C7382" t="s">
        <v>3597</v>
      </c>
      <c r="D7382" t="s">
        <v>4034</v>
      </c>
      <c r="E7382" t="s">
        <v>4412</v>
      </c>
      <c r="F7382" t="s">
        <v>3753</v>
      </c>
      <c r="G7382">
        <v>10028966</v>
      </c>
      <c r="I7382" t="s">
        <v>3601</v>
      </c>
      <c r="J7382" t="s">
        <v>7129</v>
      </c>
      <c r="K7382" t="s">
        <v>3624</v>
      </c>
      <c r="L7382" t="s">
        <v>7130</v>
      </c>
      <c r="M7382">
        <v>12.5</v>
      </c>
      <c r="N7382">
        <v>20.5</v>
      </c>
      <c r="O7382">
        <v>12.5</v>
      </c>
      <c r="S7382" t="b">
        <v>0</v>
      </c>
      <c r="T7382" t="b">
        <v>0</v>
      </c>
      <c r="U7382" t="b">
        <v>1</v>
      </c>
      <c r="V7382">
        <v>24000</v>
      </c>
      <c r="W7382">
        <v>17200</v>
      </c>
      <c r="X7382">
        <v>2.56</v>
      </c>
      <c r="Y7382">
        <v>25200</v>
      </c>
      <c r="Z7382">
        <v>1.81</v>
      </c>
    </row>
    <row r="7383" spans="1:26">
      <c r="A7383">
        <v>8740675</v>
      </c>
      <c r="B7383" t="s">
        <v>6289</v>
      </c>
      <c r="C7383" t="s">
        <v>3597</v>
      </c>
      <c r="D7383" t="s">
        <v>4034</v>
      </c>
      <c r="E7383" t="s">
        <v>4412</v>
      </c>
      <c r="F7383" t="s">
        <v>3787</v>
      </c>
      <c r="G7383">
        <v>8740675</v>
      </c>
      <c r="I7383" t="s">
        <v>3622</v>
      </c>
      <c r="J7383" t="s">
        <v>4041</v>
      </c>
      <c r="K7383" t="s">
        <v>3624</v>
      </c>
      <c r="L7383" t="s">
        <v>4043</v>
      </c>
      <c r="M7383">
        <v>12.5</v>
      </c>
      <c r="N7383">
        <v>20</v>
      </c>
      <c r="O7383">
        <v>11</v>
      </c>
      <c r="S7383" t="b">
        <v>0</v>
      </c>
      <c r="T7383" t="b">
        <v>0</v>
      </c>
      <c r="U7383" t="b">
        <v>0</v>
      </c>
      <c r="V7383">
        <v>24000</v>
      </c>
      <c r="W7383">
        <v>15000</v>
      </c>
      <c r="X7383">
        <v>2.85</v>
      </c>
      <c r="Y7383">
        <v>17858</v>
      </c>
      <c r="Z7383">
        <v>2.02</v>
      </c>
    </row>
    <row r="7384" spans="1:26">
      <c r="A7384">
        <v>200059291</v>
      </c>
      <c r="B7384" t="s">
        <v>6289</v>
      </c>
      <c r="C7384" t="s">
        <v>3597</v>
      </c>
      <c r="D7384" t="s">
        <v>4034</v>
      </c>
      <c r="E7384" t="s">
        <v>4412</v>
      </c>
      <c r="F7384" t="s">
        <v>3753</v>
      </c>
      <c r="G7384">
        <v>200059291</v>
      </c>
      <c r="I7384" t="s">
        <v>3601</v>
      </c>
      <c r="J7384" t="s">
        <v>4036</v>
      </c>
      <c r="K7384" t="s">
        <v>3624</v>
      </c>
      <c r="L7384" t="s">
        <v>6372</v>
      </c>
      <c r="M7384">
        <v>13.5</v>
      </c>
      <c r="N7384">
        <v>20.5</v>
      </c>
      <c r="O7384">
        <v>11.5</v>
      </c>
      <c r="S7384" t="b">
        <v>0</v>
      </c>
      <c r="T7384" t="b">
        <v>0</v>
      </c>
      <c r="U7384" t="b">
        <v>1</v>
      </c>
      <c r="V7384">
        <v>9000</v>
      </c>
      <c r="W7384">
        <v>6800</v>
      </c>
      <c r="X7384">
        <v>2.93</v>
      </c>
      <c r="Y7384">
        <v>8900</v>
      </c>
      <c r="Z7384">
        <v>2.09</v>
      </c>
    </row>
    <row r="7385" spans="1:26">
      <c r="A7385">
        <v>8775829</v>
      </c>
      <c r="B7385" t="s">
        <v>6289</v>
      </c>
      <c r="C7385" t="s">
        <v>3597</v>
      </c>
      <c r="D7385" t="s">
        <v>4034</v>
      </c>
      <c r="E7385" t="s">
        <v>4035</v>
      </c>
      <c r="F7385" t="s">
        <v>3621</v>
      </c>
      <c r="G7385">
        <v>8775829</v>
      </c>
      <c r="I7385" t="s">
        <v>3622</v>
      </c>
      <c r="J7385" t="s">
        <v>6712</v>
      </c>
      <c r="K7385" t="s">
        <v>3624</v>
      </c>
      <c r="L7385" t="s">
        <v>4048</v>
      </c>
      <c r="M7385">
        <v>13</v>
      </c>
      <c r="N7385">
        <v>20.5</v>
      </c>
      <c r="O7385">
        <v>11.5</v>
      </c>
      <c r="S7385" t="b">
        <v>0</v>
      </c>
      <c r="T7385" t="b">
        <v>0</v>
      </c>
      <c r="U7385" t="b">
        <v>0</v>
      </c>
      <c r="V7385">
        <v>24000</v>
      </c>
      <c r="W7385">
        <v>15400</v>
      </c>
      <c r="X7385">
        <v>2.75</v>
      </c>
      <c r="Y7385">
        <v>26330</v>
      </c>
      <c r="Z7385">
        <v>1.85</v>
      </c>
    </row>
    <row r="7386" spans="1:26">
      <c r="A7386">
        <v>8775845</v>
      </c>
      <c r="B7386" t="s">
        <v>6289</v>
      </c>
      <c r="C7386" t="s">
        <v>3597</v>
      </c>
      <c r="D7386" t="s">
        <v>4034</v>
      </c>
      <c r="E7386" t="s">
        <v>4035</v>
      </c>
      <c r="F7386" t="s">
        <v>3621</v>
      </c>
      <c r="G7386">
        <v>8775845</v>
      </c>
      <c r="I7386" t="s">
        <v>3622</v>
      </c>
      <c r="J7386" t="s">
        <v>4635</v>
      </c>
      <c r="K7386" t="s">
        <v>3624</v>
      </c>
      <c r="L7386" t="s">
        <v>6818</v>
      </c>
      <c r="M7386">
        <v>14</v>
      </c>
      <c r="N7386">
        <v>21.5</v>
      </c>
      <c r="O7386">
        <v>10.5</v>
      </c>
      <c r="S7386" t="b">
        <v>0</v>
      </c>
      <c r="T7386" t="b">
        <v>0</v>
      </c>
      <c r="U7386" t="b">
        <v>0</v>
      </c>
      <c r="V7386">
        <v>12000</v>
      </c>
      <c r="W7386">
        <v>7500</v>
      </c>
      <c r="X7386">
        <v>2.68</v>
      </c>
      <c r="Y7386">
        <v>9444</v>
      </c>
      <c r="Z7386">
        <v>2.4900000000000002</v>
      </c>
    </row>
    <row r="7387" spans="1:26">
      <c r="A7387">
        <v>9104551</v>
      </c>
      <c r="B7387" t="s">
        <v>6289</v>
      </c>
      <c r="C7387" t="s">
        <v>3597</v>
      </c>
      <c r="D7387" t="s">
        <v>4034</v>
      </c>
      <c r="E7387" t="s">
        <v>4035</v>
      </c>
      <c r="F7387" t="s">
        <v>3621</v>
      </c>
      <c r="G7387">
        <v>9104551</v>
      </c>
      <c r="I7387" t="s">
        <v>3622</v>
      </c>
      <c r="J7387" t="s">
        <v>4038</v>
      </c>
      <c r="K7387" t="s">
        <v>3624</v>
      </c>
      <c r="L7387" t="s">
        <v>7128</v>
      </c>
      <c r="M7387">
        <v>13</v>
      </c>
      <c r="N7387">
        <v>22</v>
      </c>
      <c r="O7387">
        <v>10</v>
      </c>
      <c r="S7387" t="b">
        <v>0</v>
      </c>
      <c r="T7387" t="b">
        <v>0</v>
      </c>
      <c r="U7387" t="b">
        <v>0</v>
      </c>
      <c r="V7387">
        <v>18000</v>
      </c>
      <c r="W7387">
        <v>11100</v>
      </c>
      <c r="X7387">
        <v>2.76</v>
      </c>
      <c r="Y7387">
        <v>13730</v>
      </c>
      <c r="Z7387">
        <v>2.48</v>
      </c>
    </row>
    <row r="7388" spans="1:26">
      <c r="A7388">
        <v>9104550</v>
      </c>
      <c r="B7388" t="s">
        <v>6289</v>
      </c>
      <c r="C7388" t="s">
        <v>3597</v>
      </c>
      <c r="D7388" t="s">
        <v>4034</v>
      </c>
      <c r="E7388" t="s">
        <v>4035</v>
      </c>
      <c r="F7388" t="s">
        <v>3621</v>
      </c>
      <c r="G7388">
        <v>9104550</v>
      </c>
      <c r="I7388" t="s">
        <v>3622</v>
      </c>
      <c r="J7388" t="s">
        <v>4041</v>
      </c>
      <c r="K7388" t="s">
        <v>3624</v>
      </c>
      <c r="L7388" t="s">
        <v>7127</v>
      </c>
      <c r="M7388">
        <v>12.5</v>
      </c>
      <c r="N7388">
        <v>20</v>
      </c>
      <c r="O7388">
        <v>10</v>
      </c>
      <c r="S7388" t="b">
        <v>0</v>
      </c>
      <c r="T7388" t="b">
        <v>0</v>
      </c>
      <c r="U7388" t="b">
        <v>0</v>
      </c>
      <c r="V7388">
        <v>24000</v>
      </c>
      <c r="W7388">
        <v>16000</v>
      </c>
      <c r="X7388">
        <v>2.46</v>
      </c>
      <c r="Y7388">
        <v>18650</v>
      </c>
      <c r="Z7388">
        <v>2.2000000000000002</v>
      </c>
    </row>
    <row r="7389" spans="1:26">
      <c r="A7389">
        <v>9680947</v>
      </c>
      <c r="B7389" t="s">
        <v>6289</v>
      </c>
      <c r="C7389" t="s">
        <v>3597</v>
      </c>
      <c r="D7389" t="s">
        <v>4034</v>
      </c>
      <c r="E7389" t="s">
        <v>4035</v>
      </c>
      <c r="F7389" t="s">
        <v>3621</v>
      </c>
      <c r="G7389">
        <v>9680947</v>
      </c>
      <c r="I7389" t="s">
        <v>3622</v>
      </c>
      <c r="J7389" t="s">
        <v>4036</v>
      </c>
      <c r="K7389" t="s">
        <v>3624</v>
      </c>
      <c r="L7389" t="s">
        <v>4045</v>
      </c>
      <c r="M7389">
        <v>14.9</v>
      </c>
      <c r="N7389">
        <v>23.5</v>
      </c>
      <c r="O7389">
        <v>10.8</v>
      </c>
      <c r="S7389" t="b">
        <v>0</v>
      </c>
      <c r="T7389" t="b">
        <v>0</v>
      </c>
      <c r="U7389" t="b">
        <v>0</v>
      </c>
      <c r="V7389">
        <v>9000</v>
      </c>
      <c r="W7389">
        <v>5800</v>
      </c>
      <c r="X7389">
        <v>2.74</v>
      </c>
      <c r="Y7389">
        <v>10085</v>
      </c>
      <c r="Z7389">
        <v>2.27</v>
      </c>
    </row>
    <row r="7390" spans="1:26">
      <c r="A7390">
        <v>200059035</v>
      </c>
      <c r="B7390" t="s">
        <v>6289</v>
      </c>
      <c r="C7390" t="s">
        <v>3597</v>
      </c>
      <c r="D7390" t="s">
        <v>4034</v>
      </c>
      <c r="E7390" t="s">
        <v>6383</v>
      </c>
      <c r="F7390" t="s">
        <v>3621</v>
      </c>
      <c r="G7390">
        <v>200059035</v>
      </c>
      <c r="I7390" t="s">
        <v>3622</v>
      </c>
      <c r="J7390" t="s">
        <v>6398</v>
      </c>
      <c r="K7390" t="s">
        <v>3624</v>
      </c>
      <c r="L7390" t="s">
        <v>6391</v>
      </c>
      <c r="M7390">
        <v>13</v>
      </c>
      <c r="N7390">
        <v>20.5</v>
      </c>
      <c r="O7390">
        <v>11.5</v>
      </c>
      <c r="S7390" t="b">
        <v>0</v>
      </c>
      <c r="T7390" t="b">
        <v>0</v>
      </c>
      <c r="U7390" t="b">
        <v>0</v>
      </c>
      <c r="V7390">
        <v>24000</v>
      </c>
      <c r="W7390">
        <v>15400</v>
      </c>
      <c r="X7390">
        <v>2.75</v>
      </c>
      <c r="Y7390">
        <v>25710</v>
      </c>
      <c r="Z7390">
        <v>1.95</v>
      </c>
    </row>
    <row r="7391" spans="1:26">
      <c r="A7391">
        <v>200059036</v>
      </c>
      <c r="B7391" t="s">
        <v>6289</v>
      </c>
      <c r="C7391" t="s">
        <v>3597</v>
      </c>
      <c r="D7391" t="s">
        <v>4034</v>
      </c>
      <c r="E7391" t="s">
        <v>7124</v>
      </c>
      <c r="F7391" t="s">
        <v>3621</v>
      </c>
      <c r="G7391">
        <v>200059036</v>
      </c>
      <c r="I7391" t="s">
        <v>3622</v>
      </c>
      <c r="J7391" t="s">
        <v>6398</v>
      </c>
      <c r="K7391" t="s">
        <v>3624</v>
      </c>
      <c r="L7391" t="s">
        <v>6391</v>
      </c>
      <c r="M7391">
        <v>13</v>
      </c>
      <c r="N7391">
        <v>20.5</v>
      </c>
      <c r="O7391">
        <v>11.5</v>
      </c>
      <c r="S7391" t="b">
        <v>0</v>
      </c>
      <c r="T7391" t="b">
        <v>0</v>
      </c>
      <c r="U7391" t="b">
        <v>0</v>
      </c>
      <c r="V7391">
        <v>24000</v>
      </c>
      <c r="W7391">
        <v>15400</v>
      </c>
      <c r="X7391">
        <v>2.75</v>
      </c>
      <c r="Y7391">
        <v>25710</v>
      </c>
      <c r="Z7391">
        <v>1.95</v>
      </c>
    </row>
    <row r="7392" spans="1:26">
      <c r="A7392">
        <v>200059039</v>
      </c>
      <c r="B7392" t="s">
        <v>6289</v>
      </c>
      <c r="C7392" t="s">
        <v>3597</v>
      </c>
      <c r="D7392" t="s">
        <v>4034</v>
      </c>
      <c r="E7392" t="s">
        <v>6383</v>
      </c>
      <c r="F7392" t="s">
        <v>3621</v>
      </c>
      <c r="G7392">
        <v>200059039</v>
      </c>
      <c r="I7392" t="s">
        <v>3622</v>
      </c>
      <c r="J7392" t="s">
        <v>6395</v>
      </c>
      <c r="K7392" t="s">
        <v>3624</v>
      </c>
      <c r="L7392" t="s">
        <v>6386</v>
      </c>
      <c r="M7392">
        <v>13</v>
      </c>
      <c r="N7392">
        <v>22.5</v>
      </c>
      <c r="O7392">
        <v>12</v>
      </c>
      <c r="S7392" t="b">
        <v>0</v>
      </c>
      <c r="T7392" t="b">
        <v>0</v>
      </c>
      <c r="U7392" t="b">
        <v>0</v>
      </c>
      <c r="V7392">
        <v>12000</v>
      </c>
      <c r="W7392">
        <v>7800</v>
      </c>
      <c r="X7392">
        <v>2.63</v>
      </c>
      <c r="Y7392">
        <v>14140</v>
      </c>
      <c r="Z7392">
        <v>2.2000000000000002</v>
      </c>
    </row>
    <row r="7393" spans="1:26">
      <c r="A7393">
        <v>200059040</v>
      </c>
      <c r="B7393" t="s">
        <v>6289</v>
      </c>
      <c r="C7393" t="s">
        <v>3597</v>
      </c>
      <c r="D7393" t="s">
        <v>4034</v>
      </c>
      <c r="E7393" t="s">
        <v>7124</v>
      </c>
      <c r="F7393" t="s">
        <v>3621</v>
      </c>
      <c r="G7393">
        <v>200059040</v>
      </c>
      <c r="I7393" t="s">
        <v>3622</v>
      </c>
      <c r="J7393" t="s">
        <v>6395</v>
      </c>
      <c r="K7393" t="s">
        <v>3624</v>
      </c>
      <c r="L7393" t="s">
        <v>6386</v>
      </c>
      <c r="M7393">
        <v>13</v>
      </c>
      <c r="N7393">
        <v>22.5</v>
      </c>
      <c r="O7393">
        <v>12</v>
      </c>
      <c r="S7393" t="b">
        <v>0</v>
      </c>
      <c r="T7393" t="b">
        <v>0</v>
      </c>
      <c r="U7393" t="b">
        <v>0</v>
      </c>
      <c r="V7393">
        <v>12000</v>
      </c>
      <c r="W7393">
        <v>7800</v>
      </c>
      <c r="X7393">
        <v>2.63</v>
      </c>
      <c r="Y7393">
        <v>14140</v>
      </c>
      <c r="Z7393">
        <v>2.2000000000000002</v>
      </c>
    </row>
    <row r="7394" spans="1:26">
      <c r="A7394">
        <v>200059041</v>
      </c>
      <c r="B7394" t="s">
        <v>6289</v>
      </c>
      <c r="C7394" t="s">
        <v>3597</v>
      </c>
      <c r="D7394" t="s">
        <v>4034</v>
      </c>
      <c r="E7394" t="s">
        <v>6383</v>
      </c>
      <c r="F7394" t="s">
        <v>3621</v>
      </c>
      <c r="G7394">
        <v>200059041</v>
      </c>
      <c r="I7394" t="s">
        <v>3622</v>
      </c>
      <c r="J7394" t="s">
        <v>6384</v>
      </c>
      <c r="K7394" t="s">
        <v>3624</v>
      </c>
      <c r="L7394" t="s">
        <v>6393</v>
      </c>
      <c r="M7394">
        <v>14.5</v>
      </c>
      <c r="N7394">
        <v>25</v>
      </c>
      <c r="O7394">
        <v>11.2</v>
      </c>
      <c r="S7394" t="b">
        <v>0</v>
      </c>
      <c r="T7394" t="b">
        <v>0</v>
      </c>
      <c r="U7394" t="b">
        <v>0</v>
      </c>
      <c r="V7394">
        <v>9000</v>
      </c>
      <c r="W7394">
        <v>6900</v>
      </c>
      <c r="X7394">
        <v>2.73</v>
      </c>
      <c r="Y7394">
        <v>12575</v>
      </c>
      <c r="Z7394">
        <v>1.99</v>
      </c>
    </row>
    <row r="7395" spans="1:26">
      <c r="A7395">
        <v>200059042</v>
      </c>
      <c r="B7395" t="s">
        <v>6289</v>
      </c>
      <c r="C7395" t="s">
        <v>3597</v>
      </c>
      <c r="D7395" t="s">
        <v>4034</v>
      </c>
      <c r="E7395" t="s">
        <v>7124</v>
      </c>
      <c r="F7395" t="s">
        <v>3621</v>
      </c>
      <c r="G7395">
        <v>200059042</v>
      </c>
      <c r="I7395" t="s">
        <v>3622</v>
      </c>
      <c r="J7395" t="s">
        <v>6384</v>
      </c>
      <c r="K7395" t="s">
        <v>3624</v>
      </c>
      <c r="L7395" t="s">
        <v>6393</v>
      </c>
      <c r="M7395">
        <v>14.5</v>
      </c>
      <c r="N7395">
        <v>25</v>
      </c>
      <c r="O7395">
        <v>11.2</v>
      </c>
      <c r="S7395" t="b">
        <v>0</v>
      </c>
      <c r="T7395" t="b">
        <v>0</v>
      </c>
      <c r="U7395" t="b">
        <v>0</v>
      </c>
      <c r="V7395">
        <v>9000</v>
      </c>
      <c r="W7395">
        <v>6900</v>
      </c>
      <c r="X7395">
        <v>2.73</v>
      </c>
      <c r="Y7395">
        <v>12575</v>
      </c>
      <c r="Z7395">
        <v>1.99</v>
      </c>
    </row>
    <row r="7396" spans="1:26">
      <c r="A7396">
        <v>201830345</v>
      </c>
      <c r="B7396" t="s">
        <v>6289</v>
      </c>
      <c r="C7396" t="s">
        <v>3597</v>
      </c>
      <c r="D7396" t="s">
        <v>4034</v>
      </c>
      <c r="E7396" t="s">
        <v>6090</v>
      </c>
      <c r="F7396" t="s">
        <v>3621</v>
      </c>
      <c r="G7396">
        <v>201830345</v>
      </c>
      <c r="I7396" t="s">
        <v>3622</v>
      </c>
      <c r="J7396" t="s">
        <v>6673</v>
      </c>
      <c r="K7396" t="s">
        <v>3624</v>
      </c>
      <c r="L7396" t="s">
        <v>7120</v>
      </c>
      <c r="M7396">
        <v>14.5</v>
      </c>
      <c r="N7396">
        <v>25</v>
      </c>
      <c r="O7396">
        <v>11.2</v>
      </c>
      <c r="S7396" t="b">
        <v>0</v>
      </c>
      <c r="T7396" t="b">
        <v>0</v>
      </c>
      <c r="U7396" t="b">
        <v>0</v>
      </c>
      <c r="V7396">
        <v>9000</v>
      </c>
      <c r="W7396">
        <v>6900</v>
      </c>
      <c r="X7396">
        <v>2.73</v>
      </c>
      <c r="Y7396">
        <v>12575</v>
      </c>
      <c r="Z7396">
        <v>1.99</v>
      </c>
    </row>
    <row r="7397" spans="1:26">
      <c r="A7397">
        <v>201830346</v>
      </c>
      <c r="B7397" t="s">
        <v>6289</v>
      </c>
      <c r="C7397" t="s">
        <v>3597</v>
      </c>
      <c r="D7397" t="s">
        <v>4034</v>
      </c>
      <c r="E7397" t="s">
        <v>6090</v>
      </c>
      <c r="F7397" t="s">
        <v>3621</v>
      </c>
      <c r="G7397">
        <v>201830346</v>
      </c>
      <c r="I7397" t="s">
        <v>3622</v>
      </c>
      <c r="J7397" t="s">
        <v>6661</v>
      </c>
      <c r="K7397" t="s">
        <v>3624</v>
      </c>
      <c r="L7397" t="s">
        <v>7121</v>
      </c>
      <c r="M7397">
        <v>13</v>
      </c>
      <c r="N7397">
        <v>22.5</v>
      </c>
      <c r="O7397">
        <v>12</v>
      </c>
      <c r="S7397" t="b">
        <v>0</v>
      </c>
      <c r="T7397" t="b">
        <v>0</v>
      </c>
      <c r="U7397" t="b">
        <v>0</v>
      </c>
      <c r="V7397">
        <v>12000</v>
      </c>
      <c r="W7397">
        <v>7800</v>
      </c>
      <c r="X7397">
        <v>2.63</v>
      </c>
      <c r="Y7397">
        <v>14140</v>
      </c>
      <c r="Z7397">
        <v>2.2000000000000002</v>
      </c>
    </row>
    <row r="7398" spans="1:26">
      <c r="A7398">
        <v>9856845</v>
      </c>
      <c r="B7398" t="s">
        <v>6289</v>
      </c>
      <c r="C7398" t="s">
        <v>3597</v>
      </c>
      <c r="D7398" t="s">
        <v>4034</v>
      </c>
      <c r="E7398" t="s">
        <v>4820</v>
      </c>
      <c r="F7398" t="s">
        <v>3621</v>
      </c>
      <c r="G7398">
        <v>9856845</v>
      </c>
      <c r="I7398" t="s">
        <v>3622</v>
      </c>
      <c r="J7398" t="s">
        <v>6661</v>
      </c>
      <c r="K7398" t="s">
        <v>3624</v>
      </c>
      <c r="L7398" t="s">
        <v>7121</v>
      </c>
      <c r="M7398">
        <v>13</v>
      </c>
      <c r="N7398">
        <v>22.5</v>
      </c>
      <c r="O7398">
        <v>12</v>
      </c>
      <c r="S7398" t="b">
        <v>0</v>
      </c>
      <c r="T7398" t="b">
        <v>0</v>
      </c>
      <c r="U7398" t="b">
        <v>0</v>
      </c>
      <c r="V7398">
        <v>12000</v>
      </c>
      <c r="W7398">
        <v>7800</v>
      </c>
      <c r="X7398">
        <v>2.63</v>
      </c>
      <c r="Y7398">
        <v>14140</v>
      </c>
      <c r="Z7398">
        <v>2.2000000000000002</v>
      </c>
    </row>
    <row r="7399" spans="1:26">
      <c r="A7399">
        <v>9856844</v>
      </c>
      <c r="B7399" t="s">
        <v>6289</v>
      </c>
      <c r="C7399" t="s">
        <v>3597</v>
      </c>
      <c r="D7399" t="s">
        <v>4034</v>
      </c>
      <c r="E7399" t="s">
        <v>4820</v>
      </c>
      <c r="F7399" t="s">
        <v>3621</v>
      </c>
      <c r="G7399">
        <v>9856844</v>
      </c>
      <c r="I7399" t="s">
        <v>3622</v>
      </c>
      <c r="J7399" t="s">
        <v>6673</v>
      </c>
      <c r="K7399" t="s">
        <v>3624</v>
      </c>
      <c r="L7399" t="s">
        <v>7120</v>
      </c>
      <c r="M7399">
        <v>14.5</v>
      </c>
      <c r="N7399">
        <v>25</v>
      </c>
      <c r="O7399">
        <v>11.2</v>
      </c>
      <c r="S7399" t="b">
        <v>0</v>
      </c>
      <c r="T7399" t="b">
        <v>0</v>
      </c>
      <c r="U7399" t="b">
        <v>0</v>
      </c>
      <c r="V7399">
        <v>9000</v>
      </c>
      <c r="W7399">
        <v>6900</v>
      </c>
      <c r="X7399">
        <v>2.73</v>
      </c>
      <c r="Y7399">
        <v>12575</v>
      </c>
      <c r="Z7399">
        <v>1.99</v>
      </c>
    </row>
    <row r="7400" spans="1:26">
      <c r="A7400">
        <v>201830348</v>
      </c>
      <c r="B7400" t="s">
        <v>6289</v>
      </c>
      <c r="C7400" t="s">
        <v>3597</v>
      </c>
      <c r="D7400" t="s">
        <v>4034</v>
      </c>
      <c r="E7400" t="s">
        <v>6090</v>
      </c>
      <c r="F7400" t="s">
        <v>3621</v>
      </c>
      <c r="G7400">
        <v>201830348</v>
      </c>
      <c r="I7400" t="s">
        <v>3622</v>
      </c>
      <c r="J7400" t="s">
        <v>6663</v>
      </c>
      <c r="K7400" t="s">
        <v>3624</v>
      </c>
      <c r="L7400" t="s">
        <v>6678</v>
      </c>
      <c r="M7400">
        <v>13</v>
      </c>
      <c r="N7400">
        <v>20.5</v>
      </c>
      <c r="O7400">
        <v>11.5</v>
      </c>
      <c r="S7400" t="b">
        <v>0</v>
      </c>
      <c r="T7400" t="b">
        <v>0</v>
      </c>
      <c r="U7400" t="b">
        <v>0</v>
      </c>
      <c r="V7400">
        <v>24000</v>
      </c>
      <c r="W7400">
        <v>15400</v>
      </c>
      <c r="X7400">
        <v>2.75</v>
      </c>
      <c r="Y7400">
        <v>25710</v>
      </c>
      <c r="Z7400">
        <v>1.95</v>
      </c>
    </row>
    <row r="7401" spans="1:26">
      <c r="A7401">
        <v>9856849</v>
      </c>
      <c r="B7401" t="s">
        <v>6289</v>
      </c>
      <c r="C7401" t="s">
        <v>3597</v>
      </c>
      <c r="D7401" t="s">
        <v>4034</v>
      </c>
      <c r="E7401" t="s">
        <v>4820</v>
      </c>
      <c r="F7401" t="s">
        <v>3621</v>
      </c>
      <c r="G7401">
        <v>9856849</v>
      </c>
      <c r="I7401" t="s">
        <v>3622</v>
      </c>
      <c r="J7401" t="s">
        <v>6663</v>
      </c>
      <c r="K7401" t="s">
        <v>3624</v>
      </c>
      <c r="L7401" t="s">
        <v>6678</v>
      </c>
      <c r="M7401">
        <v>13</v>
      </c>
      <c r="N7401">
        <v>20.5</v>
      </c>
      <c r="O7401">
        <v>11.5</v>
      </c>
      <c r="S7401" t="b">
        <v>0</v>
      </c>
      <c r="T7401" t="b">
        <v>0</v>
      </c>
      <c r="U7401" t="b">
        <v>0</v>
      </c>
      <c r="V7401">
        <v>24000</v>
      </c>
      <c r="W7401">
        <v>15400</v>
      </c>
      <c r="X7401">
        <v>2.75</v>
      </c>
      <c r="Y7401">
        <v>25710</v>
      </c>
      <c r="Z7401">
        <v>1.95</v>
      </c>
    </row>
    <row r="7402" spans="1:26">
      <c r="A7402">
        <v>9710790</v>
      </c>
      <c r="B7402" t="s">
        <v>6289</v>
      </c>
      <c r="C7402" t="s">
        <v>3597</v>
      </c>
      <c r="D7402" t="s">
        <v>4034</v>
      </c>
      <c r="E7402" t="s">
        <v>5235</v>
      </c>
      <c r="F7402" t="s">
        <v>3621</v>
      </c>
      <c r="G7402">
        <v>9710790</v>
      </c>
      <c r="I7402" t="s">
        <v>3622</v>
      </c>
      <c r="J7402" t="s">
        <v>6788</v>
      </c>
      <c r="K7402" t="s">
        <v>3624</v>
      </c>
      <c r="L7402" t="s">
        <v>6407</v>
      </c>
      <c r="M7402">
        <v>13</v>
      </c>
      <c r="N7402">
        <v>22.5</v>
      </c>
      <c r="O7402">
        <v>12</v>
      </c>
      <c r="S7402" t="b">
        <v>0</v>
      </c>
      <c r="T7402" t="b">
        <v>0</v>
      </c>
      <c r="U7402" t="b">
        <v>0</v>
      </c>
      <c r="V7402">
        <v>12000</v>
      </c>
      <c r="W7402">
        <v>7800</v>
      </c>
      <c r="X7402">
        <v>2.63</v>
      </c>
      <c r="Y7402">
        <v>12259</v>
      </c>
      <c r="Z7402">
        <v>1.96</v>
      </c>
    </row>
    <row r="7403" spans="1:26">
      <c r="A7403">
        <v>9710789</v>
      </c>
      <c r="B7403" t="s">
        <v>6289</v>
      </c>
      <c r="C7403" t="s">
        <v>3597</v>
      </c>
      <c r="D7403" t="s">
        <v>4034</v>
      </c>
      <c r="E7403" t="s">
        <v>5235</v>
      </c>
      <c r="F7403" t="s">
        <v>3621</v>
      </c>
      <c r="G7403">
        <v>9710789</v>
      </c>
      <c r="I7403" t="s">
        <v>3622</v>
      </c>
      <c r="J7403" t="s">
        <v>6791</v>
      </c>
      <c r="K7403" t="s">
        <v>3624</v>
      </c>
      <c r="L7403" t="s">
        <v>6409</v>
      </c>
      <c r="M7403">
        <v>14.5</v>
      </c>
      <c r="N7403">
        <v>25</v>
      </c>
      <c r="O7403">
        <v>11.2</v>
      </c>
      <c r="S7403" t="b">
        <v>0</v>
      </c>
      <c r="T7403" t="b">
        <v>0</v>
      </c>
      <c r="U7403" t="b">
        <v>0</v>
      </c>
      <c r="V7403">
        <v>9000</v>
      </c>
      <c r="W7403">
        <v>6900</v>
      </c>
      <c r="X7403">
        <v>2.73</v>
      </c>
      <c r="Y7403">
        <v>13890</v>
      </c>
      <c r="Z7403">
        <v>2.1</v>
      </c>
    </row>
    <row r="7404" spans="1:26">
      <c r="A7404">
        <v>204760839</v>
      </c>
      <c r="B7404" t="s">
        <v>6289</v>
      </c>
      <c r="C7404" t="s">
        <v>3597</v>
      </c>
      <c r="D7404" t="s">
        <v>4034</v>
      </c>
      <c r="E7404" t="s">
        <v>6768</v>
      </c>
      <c r="F7404" t="s">
        <v>3621</v>
      </c>
      <c r="G7404">
        <v>204760839</v>
      </c>
      <c r="I7404" t="s">
        <v>3622</v>
      </c>
      <c r="J7404" t="s">
        <v>7116</v>
      </c>
      <c r="K7404" t="s">
        <v>3624</v>
      </c>
      <c r="L7404" t="s">
        <v>7116</v>
      </c>
      <c r="M7404">
        <v>14</v>
      </c>
      <c r="N7404">
        <v>22.8</v>
      </c>
      <c r="O7404">
        <v>10.5</v>
      </c>
      <c r="S7404" t="b">
        <v>0</v>
      </c>
      <c r="T7404" t="b">
        <v>0</v>
      </c>
      <c r="U7404" t="b">
        <v>0</v>
      </c>
      <c r="V7404">
        <v>9000</v>
      </c>
      <c r="W7404">
        <v>6400</v>
      </c>
      <c r="X7404">
        <v>2.76</v>
      </c>
      <c r="Y7404">
        <v>9229</v>
      </c>
      <c r="Z7404">
        <v>2.15</v>
      </c>
    </row>
    <row r="7405" spans="1:26">
      <c r="A7405">
        <v>8993368</v>
      </c>
      <c r="B7405" t="s">
        <v>6289</v>
      </c>
      <c r="C7405" t="s">
        <v>3597</v>
      </c>
      <c r="D7405" t="s">
        <v>4034</v>
      </c>
      <c r="E7405" t="s">
        <v>6595</v>
      </c>
      <c r="F7405" t="s">
        <v>3849</v>
      </c>
      <c r="G7405">
        <v>8993368</v>
      </c>
      <c r="I7405" t="s">
        <v>3622</v>
      </c>
      <c r="J7405" t="s">
        <v>7109</v>
      </c>
      <c r="K7405" t="s">
        <v>3624</v>
      </c>
      <c r="L7405" t="s">
        <v>7114</v>
      </c>
      <c r="M7405">
        <v>12.5</v>
      </c>
      <c r="N7405">
        <v>20</v>
      </c>
      <c r="O7405">
        <v>10.3</v>
      </c>
      <c r="S7405" t="b">
        <v>0</v>
      </c>
      <c r="T7405" t="b">
        <v>0</v>
      </c>
      <c r="U7405" t="b">
        <v>0</v>
      </c>
      <c r="V7405">
        <v>18000</v>
      </c>
      <c r="W7405">
        <v>12000</v>
      </c>
      <c r="X7405">
        <v>2.5299999999999998</v>
      </c>
      <c r="Y7405">
        <v>12000</v>
      </c>
      <c r="Z7405">
        <v>2.23</v>
      </c>
    </row>
    <row r="7406" spans="1:26">
      <c r="A7406">
        <v>8993364</v>
      </c>
      <c r="B7406" t="s">
        <v>6289</v>
      </c>
      <c r="C7406" t="s">
        <v>3597</v>
      </c>
      <c r="D7406" t="s">
        <v>4034</v>
      </c>
      <c r="E7406" t="s">
        <v>6595</v>
      </c>
      <c r="F7406" t="s">
        <v>3849</v>
      </c>
      <c r="G7406">
        <v>8993364</v>
      </c>
      <c r="I7406" t="s">
        <v>3622</v>
      </c>
      <c r="J7406" t="s">
        <v>7107</v>
      </c>
      <c r="K7406" t="s">
        <v>3624</v>
      </c>
      <c r="L7406" t="s">
        <v>7111</v>
      </c>
      <c r="M7406">
        <v>13</v>
      </c>
      <c r="N7406">
        <v>20</v>
      </c>
      <c r="O7406">
        <v>10.5</v>
      </c>
      <c r="S7406" t="b">
        <v>0</v>
      </c>
      <c r="T7406" t="b">
        <v>0</v>
      </c>
      <c r="U7406" t="b">
        <v>0</v>
      </c>
      <c r="V7406">
        <v>9000</v>
      </c>
      <c r="W7406">
        <v>5800</v>
      </c>
      <c r="X7406">
        <v>2.66</v>
      </c>
      <c r="Y7406">
        <v>8639</v>
      </c>
      <c r="Z7406">
        <v>2.08</v>
      </c>
    </row>
    <row r="7407" spans="1:26">
      <c r="A7407">
        <v>8993367</v>
      </c>
      <c r="B7407" t="s">
        <v>6289</v>
      </c>
      <c r="C7407" t="s">
        <v>3597</v>
      </c>
      <c r="D7407" t="s">
        <v>4034</v>
      </c>
      <c r="E7407" t="s">
        <v>6595</v>
      </c>
      <c r="F7407" t="s">
        <v>3621</v>
      </c>
      <c r="G7407">
        <v>8993367</v>
      </c>
      <c r="I7407" t="s">
        <v>3622</v>
      </c>
      <c r="J7407" t="s">
        <v>7109</v>
      </c>
      <c r="K7407" t="s">
        <v>3624</v>
      </c>
      <c r="L7407" t="s">
        <v>7110</v>
      </c>
      <c r="M7407">
        <v>13</v>
      </c>
      <c r="N7407">
        <v>21</v>
      </c>
      <c r="O7407">
        <v>10</v>
      </c>
      <c r="S7407" t="b">
        <v>0</v>
      </c>
      <c r="T7407" t="b">
        <v>0</v>
      </c>
      <c r="U7407" t="b">
        <v>0</v>
      </c>
      <c r="V7407">
        <v>18000</v>
      </c>
      <c r="W7407">
        <v>10400</v>
      </c>
      <c r="X7407">
        <v>2.72</v>
      </c>
      <c r="Y7407">
        <v>13597</v>
      </c>
      <c r="Z7407">
        <v>2.46</v>
      </c>
    </row>
    <row r="7408" spans="1:26">
      <c r="A7408">
        <v>8993363</v>
      </c>
      <c r="B7408" t="s">
        <v>6289</v>
      </c>
      <c r="C7408" t="s">
        <v>3597</v>
      </c>
      <c r="D7408" t="s">
        <v>4034</v>
      </c>
      <c r="E7408" t="s">
        <v>6595</v>
      </c>
      <c r="F7408" t="s">
        <v>3621</v>
      </c>
      <c r="G7408">
        <v>8993363</v>
      </c>
      <c r="I7408" t="s">
        <v>3622</v>
      </c>
      <c r="J7408" t="s">
        <v>7107</v>
      </c>
      <c r="K7408" t="s">
        <v>3624</v>
      </c>
      <c r="L7408" t="s">
        <v>7108</v>
      </c>
      <c r="M7408">
        <v>14</v>
      </c>
      <c r="N7408">
        <v>22.8</v>
      </c>
      <c r="O7408">
        <v>10.5</v>
      </c>
      <c r="S7408" t="b">
        <v>0</v>
      </c>
      <c r="T7408" t="b">
        <v>0</v>
      </c>
      <c r="U7408" t="b">
        <v>0</v>
      </c>
      <c r="V7408">
        <v>9000</v>
      </c>
      <c r="W7408">
        <v>6400</v>
      </c>
      <c r="X7408">
        <v>2.76</v>
      </c>
      <c r="Y7408">
        <v>9229</v>
      </c>
      <c r="Z7408">
        <v>2.15</v>
      </c>
    </row>
    <row r="7409" spans="1:26">
      <c r="A7409">
        <v>205300181</v>
      </c>
      <c r="B7409" t="s">
        <v>6289</v>
      </c>
      <c r="C7409" t="s">
        <v>3597</v>
      </c>
      <c r="D7409" t="s">
        <v>4034</v>
      </c>
      <c r="E7409" t="s">
        <v>5257</v>
      </c>
      <c r="F7409" t="s">
        <v>3849</v>
      </c>
      <c r="G7409">
        <v>205300181</v>
      </c>
      <c r="I7409" t="s">
        <v>3622</v>
      </c>
      <c r="J7409" t="s">
        <v>6895</v>
      </c>
      <c r="K7409" t="s">
        <v>3624</v>
      </c>
      <c r="L7409" t="s">
        <v>5489</v>
      </c>
      <c r="M7409">
        <v>9</v>
      </c>
      <c r="N7409">
        <v>17.5</v>
      </c>
      <c r="O7409">
        <v>10.5</v>
      </c>
      <c r="S7409" t="b">
        <v>0</v>
      </c>
      <c r="T7409" t="b">
        <v>0</v>
      </c>
      <c r="U7409" t="b">
        <v>0</v>
      </c>
      <c r="V7409">
        <v>36000</v>
      </c>
      <c r="W7409">
        <v>25200</v>
      </c>
      <c r="X7409">
        <v>2.64</v>
      </c>
      <c r="Y7409">
        <v>31769</v>
      </c>
      <c r="Z7409">
        <v>2.16</v>
      </c>
    </row>
    <row r="7410" spans="1:26">
      <c r="A7410">
        <v>205300184</v>
      </c>
      <c r="B7410" t="s">
        <v>6289</v>
      </c>
      <c r="C7410" t="s">
        <v>3597</v>
      </c>
      <c r="D7410" t="s">
        <v>4034</v>
      </c>
      <c r="E7410" t="s">
        <v>5257</v>
      </c>
      <c r="F7410" t="s">
        <v>3849</v>
      </c>
      <c r="G7410">
        <v>205300184</v>
      </c>
      <c r="I7410" t="s">
        <v>3622</v>
      </c>
      <c r="J7410" t="s">
        <v>6904</v>
      </c>
      <c r="K7410" t="s">
        <v>3624</v>
      </c>
      <c r="L7410" t="s">
        <v>6930</v>
      </c>
      <c r="M7410">
        <v>12.5</v>
      </c>
      <c r="N7410">
        <v>19.5</v>
      </c>
      <c r="O7410">
        <v>10.6</v>
      </c>
      <c r="S7410" t="b">
        <v>0</v>
      </c>
      <c r="T7410" t="b">
        <v>0</v>
      </c>
      <c r="U7410" t="b">
        <v>0</v>
      </c>
      <c r="V7410">
        <v>12000</v>
      </c>
      <c r="W7410">
        <v>8700</v>
      </c>
      <c r="X7410">
        <v>2.68</v>
      </c>
      <c r="Y7410">
        <v>13136</v>
      </c>
      <c r="Z7410">
        <v>1.97</v>
      </c>
    </row>
    <row r="7411" spans="1:26">
      <c r="A7411">
        <v>205300182</v>
      </c>
      <c r="B7411" t="s">
        <v>6289</v>
      </c>
      <c r="C7411" t="s">
        <v>3597</v>
      </c>
      <c r="D7411" t="s">
        <v>4034</v>
      </c>
      <c r="E7411" t="s">
        <v>5257</v>
      </c>
      <c r="F7411" t="s">
        <v>3849</v>
      </c>
      <c r="G7411">
        <v>205300182</v>
      </c>
      <c r="I7411" t="s">
        <v>3622</v>
      </c>
      <c r="J7411" t="s">
        <v>6893</v>
      </c>
      <c r="K7411" t="s">
        <v>3624</v>
      </c>
      <c r="L7411" t="s">
        <v>6495</v>
      </c>
      <c r="M7411">
        <v>9.5</v>
      </c>
      <c r="N7411">
        <v>16.8</v>
      </c>
      <c r="O7411">
        <v>11</v>
      </c>
      <c r="S7411" t="b">
        <v>0</v>
      </c>
      <c r="T7411" t="b">
        <v>0</v>
      </c>
      <c r="U7411" t="b">
        <v>0</v>
      </c>
      <c r="V7411">
        <v>48000</v>
      </c>
      <c r="W7411">
        <v>35000</v>
      </c>
      <c r="X7411">
        <v>2.36</v>
      </c>
      <c r="Y7411">
        <v>40862</v>
      </c>
      <c r="Z7411">
        <v>2.3199999999999998</v>
      </c>
    </row>
    <row r="7412" spans="1:26">
      <c r="A7412">
        <v>205300180</v>
      </c>
      <c r="B7412" t="s">
        <v>6289</v>
      </c>
      <c r="C7412" t="s">
        <v>3597</v>
      </c>
      <c r="D7412" t="s">
        <v>4034</v>
      </c>
      <c r="E7412" t="s">
        <v>5257</v>
      </c>
      <c r="F7412" t="s">
        <v>3849</v>
      </c>
      <c r="G7412">
        <v>205300180</v>
      </c>
      <c r="I7412" t="s">
        <v>3622</v>
      </c>
      <c r="J7412" t="s">
        <v>6897</v>
      </c>
      <c r="K7412" t="s">
        <v>3624</v>
      </c>
      <c r="L7412" t="s">
        <v>6767</v>
      </c>
      <c r="M7412">
        <v>12.5</v>
      </c>
      <c r="N7412">
        <v>20</v>
      </c>
      <c r="O7412">
        <v>10.5</v>
      </c>
      <c r="S7412" t="b">
        <v>0</v>
      </c>
      <c r="T7412" t="b">
        <v>0</v>
      </c>
      <c r="U7412" t="b">
        <v>0</v>
      </c>
      <c r="V7412">
        <v>24000</v>
      </c>
      <c r="W7412">
        <v>15800</v>
      </c>
      <c r="X7412">
        <v>2.56</v>
      </c>
      <c r="Y7412">
        <v>17841</v>
      </c>
      <c r="Z7412">
        <v>2.09</v>
      </c>
    </row>
    <row r="7413" spans="1:26">
      <c r="A7413">
        <v>205300178</v>
      </c>
      <c r="B7413" t="s">
        <v>6289</v>
      </c>
      <c r="C7413" t="s">
        <v>3597</v>
      </c>
      <c r="D7413" t="s">
        <v>4034</v>
      </c>
      <c r="E7413" t="s">
        <v>5257</v>
      </c>
      <c r="F7413" t="s">
        <v>3849</v>
      </c>
      <c r="G7413">
        <v>205300178</v>
      </c>
      <c r="I7413" t="s">
        <v>3622</v>
      </c>
      <c r="J7413" t="s">
        <v>6902</v>
      </c>
      <c r="K7413" t="s">
        <v>3624</v>
      </c>
      <c r="L7413" t="s">
        <v>6930</v>
      </c>
      <c r="M7413">
        <v>14</v>
      </c>
      <c r="N7413">
        <v>21.5</v>
      </c>
      <c r="O7413">
        <v>10.5</v>
      </c>
      <c r="S7413" t="b">
        <v>0</v>
      </c>
      <c r="T7413" t="b">
        <v>0</v>
      </c>
      <c r="U7413" t="b">
        <v>0</v>
      </c>
      <c r="V7413">
        <v>12000</v>
      </c>
      <c r="W7413">
        <v>7500</v>
      </c>
      <c r="X7413">
        <v>2.68</v>
      </c>
      <c r="Y7413">
        <v>9444</v>
      </c>
      <c r="Z7413">
        <v>2.4900000000000002</v>
      </c>
    </row>
    <row r="7414" spans="1:26">
      <c r="A7414">
        <v>205300179</v>
      </c>
      <c r="B7414" t="s">
        <v>6289</v>
      </c>
      <c r="C7414" t="s">
        <v>3597</v>
      </c>
      <c r="D7414" t="s">
        <v>4034</v>
      </c>
      <c r="E7414" t="s">
        <v>5257</v>
      </c>
      <c r="F7414" t="s">
        <v>3849</v>
      </c>
      <c r="G7414">
        <v>205300179</v>
      </c>
      <c r="I7414" t="s">
        <v>3622</v>
      </c>
      <c r="J7414" t="s">
        <v>6899</v>
      </c>
      <c r="K7414" t="s">
        <v>3624</v>
      </c>
      <c r="L7414" t="s">
        <v>6927</v>
      </c>
      <c r="M7414">
        <v>12.5</v>
      </c>
      <c r="N7414">
        <v>20</v>
      </c>
      <c r="O7414">
        <v>10.3</v>
      </c>
      <c r="S7414" t="b">
        <v>0</v>
      </c>
      <c r="T7414" t="b">
        <v>0</v>
      </c>
      <c r="U7414" t="b">
        <v>0</v>
      </c>
      <c r="V7414">
        <v>18000</v>
      </c>
      <c r="W7414">
        <v>12000</v>
      </c>
      <c r="X7414">
        <v>2.5299999999999998</v>
      </c>
      <c r="Y7414">
        <v>12000</v>
      </c>
      <c r="Z7414">
        <v>2.23</v>
      </c>
    </row>
    <row r="7415" spans="1:26">
      <c r="A7415">
        <v>205300176</v>
      </c>
      <c r="B7415" t="s">
        <v>6289</v>
      </c>
      <c r="C7415" t="s">
        <v>3597</v>
      </c>
      <c r="D7415" t="s">
        <v>4034</v>
      </c>
      <c r="E7415" t="s">
        <v>5257</v>
      </c>
      <c r="F7415" t="s">
        <v>3753</v>
      </c>
      <c r="G7415">
        <v>205300176</v>
      </c>
      <c r="I7415" t="s">
        <v>3601</v>
      </c>
      <c r="J7415" t="s">
        <v>6912</v>
      </c>
      <c r="K7415" t="s">
        <v>3624</v>
      </c>
      <c r="L7415" t="s">
        <v>6937</v>
      </c>
      <c r="M7415">
        <v>12.5</v>
      </c>
      <c r="N7415">
        <v>20.5</v>
      </c>
      <c r="O7415">
        <v>12.5</v>
      </c>
      <c r="S7415" t="b">
        <v>0</v>
      </c>
      <c r="T7415" t="b">
        <v>0</v>
      </c>
      <c r="U7415" t="b">
        <v>1</v>
      </c>
      <c r="V7415">
        <v>24000</v>
      </c>
      <c r="W7415">
        <v>17200</v>
      </c>
      <c r="X7415">
        <v>2.56</v>
      </c>
      <c r="Y7415">
        <v>25200</v>
      </c>
      <c r="Z7415">
        <v>1.81</v>
      </c>
    </row>
    <row r="7416" spans="1:26">
      <c r="A7416">
        <v>205300177</v>
      </c>
      <c r="B7416" t="s">
        <v>6289</v>
      </c>
      <c r="C7416" t="s">
        <v>3597</v>
      </c>
      <c r="D7416" t="s">
        <v>4034</v>
      </c>
      <c r="E7416" t="s">
        <v>5257</v>
      </c>
      <c r="F7416" t="s">
        <v>3849</v>
      </c>
      <c r="G7416">
        <v>205300177</v>
      </c>
      <c r="I7416" t="s">
        <v>3622</v>
      </c>
      <c r="J7416" t="s">
        <v>6905</v>
      </c>
      <c r="K7416" t="s">
        <v>3624</v>
      </c>
      <c r="L7416" t="s">
        <v>6943</v>
      </c>
      <c r="M7416">
        <v>13</v>
      </c>
      <c r="N7416">
        <v>20</v>
      </c>
      <c r="O7416">
        <v>10.5</v>
      </c>
      <c r="S7416" t="b">
        <v>0</v>
      </c>
      <c r="T7416" t="b">
        <v>0</v>
      </c>
      <c r="U7416" t="b">
        <v>0</v>
      </c>
      <c r="V7416">
        <v>9000</v>
      </c>
      <c r="W7416">
        <v>5800</v>
      </c>
      <c r="X7416">
        <v>2.66</v>
      </c>
      <c r="Y7416">
        <v>8639</v>
      </c>
      <c r="Z7416">
        <v>2.08</v>
      </c>
    </row>
    <row r="7417" spans="1:26">
      <c r="A7417">
        <v>205300174</v>
      </c>
      <c r="B7417" t="s">
        <v>6289</v>
      </c>
      <c r="C7417" t="s">
        <v>3597</v>
      </c>
      <c r="D7417" t="s">
        <v>4034</v>
      </c>
      <c r="E7417" t="s">
        <v>5257</v>
      </c>
      <c r="F7417" t="s">
        <v>3753</v>
      </c>
      <c r="G7417">
        <v>205300174</v>
      </c>
      <c r="I7417" t="s">
        <v>3601</v>
      </c>
      <c r="J7417" t="s">
        <v>6904</v>
      </c>
      <c r="K7417" t="s">
        <v>3624</v>
      </c>
      <c r="L7417" t="s">
        <v>6936</v>
      </c>
      <c r="M7417">
        <v>12.5</v>
      </c>
      <c r="N7417">
        <v>20.5</v>
      </c>
      <c r="O7417">
        <v>11</v>
      </c>
      <c r="S7417" t="b">
        <v>0</v>
      </c>
      <c r="T7417" t="b">
        <v>0</v>
      </c>
      <c r="U7417" t="b">
        <v>1</v>
      </c>
      <c r="V7417">
        <v>12000</v>
      </c>
      <c r="W7417">
        <v>8500</v>
      </c>
      <c r="X7417">
        <v>2.57</v>
      </c>
      <c r="Y7417">
        <v>12400</v>
      </c>
      <c r="Z7417">
        <v>1.79</v>
      </c>
    </row>
    <row r="7418" spans="1:26">
      <c r="A7418">
        <v>205300173</v>
      </c>
      <c r="B7418" t="s">
        <v>6289</v>
      </c>
      <c r="C7418" t="s">
        <v>3597</v>
      </c>
      <c r="D7418" t="s">
        <v>4034</v>
      </c>
      <c r="E7418" t="s">
        <v>5257</v>
      </c>
      <c r="F7418" t="s">
        <v>3753</v>
      </c>
      <c r="G7418">
        <v>205300173</v>
      </c>
      <c r="I7418" t="s">
        <v>3601</v>
      </c>
      <c r="J7418" t="s">
        <v>6915</v>
      </c>
      <c r="K7418" t="s">
        <v>3624</v>
      </c>
      <c r="L7418" t="s">
        <v>6932</v>
      </c>
      <c r="M7418">
        <v>13.5</v>
      </c>
      <c r="N7418">
        <v>23</v>
      </c>
      <c r="O7418">
        <v>12</v>
      </c>
      <c r="S7418" t="b">
        <v>0</v>
      </c>
      <c r="T7418" t="b">
        <v>0</v>
      </c>
      <c r="U7418" t="b">
        <v>1</v>
      </c>
      <c r="V7418">
        <v>9000</v>
      </c>
      <c r="W7418">
        <v>7200</v>
      </c>
      <c r="X7418">
        <v>2.74</v>
      </c>
      <c r="Y7418">
        <v>11300</v>
      </c>
      <c r="Z7418">
        <v>1.55</v>
      </c>
    </row>
    <row r="7419" spans="1:26">
      <c r="A7419">
        <v>205300171</v>
      </c>
      <c r="B7419" t="s">
        <v>6289</v>
      </c>
      <c r="C7419" t="s">
        <v>3597</v>
      </c>
      <c r="D7419" t="s">
        <v>4034</v>
      </c>
      <c r="E7419" t="s">
        <v>5257</v>
      </c>
      <c r="F7419" t="s">
        <v>3753</v>
      </c>
      <c r="G7419">
        <v>205300171</v>
      </c>
      <c r="I7419" t="s">
        <v>3601</v>
      </c>
      <c r="J7419" t="s">
        <v>6893</v>
      </c>
      <c r="K7419" t="s">
        <v>3624</v>
      </c>
      <c r="L7419" t="s">
        <v>6527</v>
      </c>
      <c r="M7419">
        <v>9.1999999999999993</v>
      </c>
      <c r="N7419">
        <v>17.399999999999999</v>
      </c>
      <c r="O7419">
        <v>10.3</v>
      </c>
      <c r="S7419" t="b">
        <v>0</v>
      </c>
      <c r="T7419" t="b">
        <v>0</v>
      </c>
      <c r="U7419" t="b">
        <v>0</v>
      </c>
      <c r="V7419">
        <v>48000</v>
      </c>
      <c r="W7419">
        <v>33400</v>
      </c>
      <c r="X7419">
        <v>2.7</v>
      </c>
      <c r="Y7419">
        <v>43500</v>
      </c>
      <c r="Z7419">
        <v>2.4300000000000002</v>
      </c>
    </row>
    <row r="7420" spans="1:26">
      <c r="A7420">
        <v>205300172</v>
      </c>
      <c r="B7420" t="s">
        <v>6289</v>
      </c>
      <c r="C7420" t="s">
        <v>3597</v>
      </c>
      <c r="D7420" t="s">
        <v>4034</v>
      </c>
      <c r="E7420" t="s">
        <v>5257</v>
      </c>
      <c r="F7420" t="s">
        <v>3753</v>
      </c>
      <c r="G7420">
        <v>205300172</v>
      </c>
      <c r="I7420" t="s">
        <v>3601</v>
      </c>
      <c r="J7420" t="s">
        <v>6907</v>
      </c>
      <c r="K7420" t="s">
        <v>3624</v>
      </c>
      <c r="L7420" t="s">
        <v>6922</v>
      </c>
      <c r="M7420">
        <v>10</v>
      </c>
      <c r="N7420">
        <v>18</v>
      </c>
      <c r="O7420">
        <v>9</v>
      </c>
      <c r="S7420" t="b">
        <v>0</v>
      </c>
      <c r="T7420" t="b">
        <v>0</v>
      </c>
      <c r="U7420" t="b">
        <v>0</v>
      </c>
      <c r="V7420">
        <v>57000</v>
      </c>
      <c r="W7420">
        <v>37600</v>
      </c>
      <c r="X7420">
        <v>2.62</v>
      </c>
      <c r="Y7420">
        <v>41500</v>
      </c>
      <c r="Z7420">
        <v>2.42</v>
      </c>
    </row>
    <row r="7421" spans="1:26">
      <c r="A7421">
        <v>205300170</v>
      </c>
      <c r="B7421" t="s">
        <v>6289</v>
      </c>
      <c r="C7421" t="s">
        <v>3597</v>
      </c>
      <c r="D7421" t="s">
        <v>4034</v>
      </c>
      <c r="E7421" t="s">
        <v>5257</v>
      </c>
      <c r="F7421" t="s">
        <v>3753</v>
      </c>
      <c r="G7421">
        <v>205300170</v>
      </c>
      <c r="I7421" t="s">
        <v>3601</v>
      </c>
      <c r="J7421" t="s">
        <v>6895</v>
      </c>
      <c r="K7421" t="s">
        <v>3624</v>
      </c>
      <c r="L7421" t="s">
        <v>6528</v>
      </c>
      <c r="M7421">
        <v>9</v>
      </c>
      <c r="N7421">
        <v>16.5</v>
      </c>
      <c r="O7421">
        <v>11.5</v>
      </c>
      <c r="S7421" t="b">
        <v>0</v>
      </c>
      <c r="T7421" t="b">
        <v>0</v>
      </c>
      <c r="U7421" t="b">
        <v>0</v>
      </c>
      <c r="V7421">
        <v>36000</v>
      </c>
      <c r="W7421">
        <v>27600</v>
      </c>
      <c r="X7421">
        <v>2.74</v>
      </c>
      <c r="Y7421">
        <v>33100</v>
      </c>
      <c r="Z7421">
        <v>2.2999999999999998</v>
      </c>
    </row>
    <row r="7422" spans="1:26">
      <c r="A7422">
        <v>205300169</v>
      </c>
      <c r="B7422" t="s">
        <v>6289</v>
      </c>
      <c r="C7422" t="s">
        <v>3597</v>
      </c>
      <c r="D7422" t="s">
        <v>4034</v>
      </c>
      <c r="E7422" t="s">
        <v>5257</v>
      </c>
      <c r="F7422" t="s">
        <v>3753</v>
      </c>
      <c r="G7422">
        <v>205300169</v>
      </c>
      <c r="I7422" t="s">
        <v>3601</v>
      </c>
      <c r="J7422" t="s">
        <v>6897</v>
      </c>
      <c r="K7422" t="s">
        <v>3624</v>
      </c>
      <c r="L7422" t="s">
        <v>6937</v>
      </c>
      <c r="M7422">
        <v>12.5</v>
      </c>
      <c r="N7422">
        <v>21.5</v>
      </c>
      <c r="O7422">
        <v>11</v>
      </c>
      <c r="S7422" t="b">
        <v>0</v>
      </c>
      <c r="T7422" t="b">
        <v>0</v>
      </c>
      <c r="U7422" t="b">
        <v>1</v>
      </c>
      <c r="V7422">
        <v>24000</v>
      </c>
      <c r="W7422">
        <v>16000</v>
      </c>
      <c r="X7422">
        <v>2.69</v>
      </c>
      <c r="Y7422">
        <v>18900</v>
      </c>
      <c r="Z7422">
        <v>2.2200000000000002</v>
      </c>
    </row>
    <row r="7423" spans="1:26">
      <c r="A7423">
        <v>205300168</v>
      </c>
      <c r="B7423" t="s">
        <v>6289</v>
      </c>
      <c r="C7423" t="s">
        <v>3597</v>
      </c>
      <c r="D7423" t="s">
        <v>4034</v>
      </c>
      <c r="E7423" t="s">
        <v>5257</v>
      </c>
      <c r="F7423" t="s">
        <v>3753</v>
      </c>
      <c r="G7423">
        <v>205300168</v>
      </c>
      <c r="I7423" t="s">
        <v>3601</v>
      </c>
      <c r="J7423" t="s">
        <v>6899</v>
      </c>
      <c r="K7423" t="s">
        <v>3624</v>
      </c>
      <c r="L7423" t="s">
        <v>6928</v>
      </c>
      <c r="M7423">
        <v>12.5</v>
      </c>
      <c r="N7423">
        <v>19</v>
      </c>
      <c r="O7423">
        <v>10.5</v>
      </c>
      <c r="S7423" t="b">
        <v>0</v>
      </c>
      <c r="T7423" t="b">
        <v>0</v>
      </c>
      <c r="U7423" t="b">
        <v>0</v>
      </c>
      <c r="V7423">
        <v>18000</v>
      </c>
      <c r="W7423">
        <v>12000</v>
      </c>
      <c r="X7423">
        <v>2.61</v>
      </c>
      <c r="Y7423">
        <v>12500</v>
      </c>
      <c r="Z7423">
        <v>2.39</v>
      </c>
    </row>
    <row r="7424" spans="1:26">
      <c r="A7424">
        <v>205300166</v>
      </c>
      <c r="B7424" t="s">
        <v>6289</v>
      </c>
      <c r="C7424" t="s">
        <v>3597</v>
      </c>
      <c r="D7424" t="s">
        <v>4034</v>
      </c>
      <c r="E7424" t="s">
        <v>5257</v>
      </c>
      <c r="F7424" t="s">
        <v>3753</v>
      </c>
      <c r="G7424">
        <v>205300166</v>
      </c>
      <c r="I7424" t="s">
        <v>3601</v>
      </c>
      <c r="J7424" t="s">
        <v>6905</v>
      </c>
      <c r="K7424" t="s">
        <v>3624</v>
      </c>
      <c r="L7424" t="s">
        <v>6932</v>
      </c>
      <c r="M7424">
        <v>13.5</v>
      </c>
      <c r="N7424">
        <v>20.5</v>
      </c>
      <c r="O7424">
        <v>11.5</v>
      </c>
      <c r="S7424" t="b">
        <v>0</v>
      </c>
      <c r="T7424" t="b">
        <v>0</v>
      </c>
      <c r="U7424" t="b">
        <v>1</v>
      </c>
      <c r="V7424">
        <v>9000</v>
      </c>
      <c r="W7424">
        <v>6800</v>
      </c>
      <c r="X7424">
        <v>2.93</v>
      </c>
      <c r="Y7424">
        <v>8900</v>
      </c>
      <c r="Z7424">
        <v>2.09</v>
      </c>
    </row>
    <row r="7425" spans="1:26">
      <c r="A7425">
        <v>203269787</v>
      </c>
      <c r="B7425" t="s">
        <v>6289</v>
      </c>
      <c r="C7425" t="s">
        <v>3597</v>
      </c>
      <c r="D7425" t="s">
        <v>4034</v>
      </c>
      <c r="E7425" t="s">
        <v>4035</v>
      </c>
      <c r="F7425" t="s">
        <v>3718</v>
      </c>
      <c r="G7425">
        <v>203269787</v>
      </c>
      <c r="I7425" t="s">
        <v>3711</v>
      </c>
      <c r="J7425" t="s">
        <v>6808</v>
      </c>
      <c r="K7425" t="s">
        <v>3688</v>
      </c>
      <c r="M7425">
        <v>11.3</v>
      </c>
      <c r="N7425">
        <v>19</v>
      </c>
      <c r="O7425">
        <v>11</v>
      </c>
      <c r="S7425" t="b">
        <v>0</v>
      </c>
      <c r="T7425" t="b">
        <v>0</v>
      </c>
      <c r="U7425" t="b">
        <v>0</v>
      </c>
      <c r="V7425">
        <v>36000</v>
      </c>
      <c r="W7425">
        <v>24600</v>
      </c>
      <c r="X7425">
        <v>2.7</v>
      </c>
      <c r="Y7425">
        <v>39296</v>
      </c>
      <c r="Z7425">
        <v>2.19</v>
      </c>
    </row>
    <row r="7426" spans="1:26">
      <c r="A7426">
        <v>202606685</v>
      </c>
      <c r="B7426" t="s">
        <v>6289</v>
      </c>
      <c r="C7426" t="s">
        <v>3597</v>
      </c>
      <c r="D7426" t="s">
        <v>4034</v>
      </c>
      <c r="E7426" t="s">
        <v>6435</v>
      </c>
      <c r="F7426" t="s">
        <v>3621</v>
      </c>
      <c r="G7426">
        <v>202606685</v>
      </c>
      <c r="I7426" t="s">
        <v>3622</v>
      </c>
      <c r="J7426" t="s">
        <v>7104</v>
      </c>
      <c r="K7426" t="s">
        <v>3624</v>
      </c>
      <c r="L7426" t="s">
        <v>7105</v>
      </c>
      <c r="M7426">
        <v>11</v>
      </c>
      <c r="N7426">
        <v>19</v>
      </c>
      <c r="O7426">
        <v>10</v>
      </c>
      <c r="S7426" t="b">
        <v>0</v>
      </c>
      <c r="T7426" t="b">
        <v>0</v>
      </c>
      <c r="U7426" t="b">
        <v>0</v>
      </c>
      <c r="V7426">
        <v>18000</v>
      </c>
      <c r="W7426">
        <v>11000</v>
      </c>
      <c r="X7426">
        <v>2.58</v>
      </c>
      <c r="Y7426">
        <v>11041</v>
      </c>
      <c r="Z7426">
        <v>2.2000000000000002</v>
      </c>
    </row>
    <row r="7427" spans="1:26">
      <c r="A7427">
        <v>202606683</v>
      </c>
      <c r="B7427" t="s">
        <v>6289</v>
      </c>
      <c r="C7427" t="s">
        <v>3597</v>
      </c>
      <c r="D7427" t="s">
        <v>4034</v>
      </c>
      <c r="E7427" t="s">
        <v>6435</v>
      </c>
      <c r="F7427" t="s">
        <v>3621</v>
      </c>
      <c r="G7427">
        <v>202606683</v>
      </c>
      <c r="I7427" t="s">
        <v>3622</v>
      </c>
      <c r="J7427" t="s">
        <v>7101</v>
      </c>
      <c r="K7427" t="s">
        <v>3624</v>
      </c>
      <c r="L7427" t="s">
        <v>7102</v>
      </c>
      <c r="M7427">
        <v>11.5</v>
      </c>
      <c r="N7427">
        <v>19</v>
      </c>
      <c r="O7427">
        <v>10</v>
      </c>
      <c r="S7427" t="b">
        <v>0</v>
      </c>
      <c r="T7427" t="b">
        <v>0</v>
      </c>
      <c r="U7427" t="b">
        <v>0</v>
      </c>
      <c r="V7427">
        <v>9000</v>
      </c>
      <c r="W7427">
        <v>6000</v>
      </c>
      <c r="X7427">
        <v>2.5499999999999998</v>
      </c>
      <c r="Y7427">
        <v>7599</v>
      </c>
      <c r="Z7427">
        <v>2.16</v>
      </c>
    </row>
    <row r="7428" spans="1:26">
      <c r="A7428">
        <v>8797150</v>
      </c>
      <c r="B7428" t="s">
        <v>6289</v>
      </c>
      <c r="C7428" t="s">
        <v>3597</v>
      </c>
      <c r="D7428" t="s">
        <v>4034</v>
      </c>
      <c r="E7428" t="s">
        <v>6435</v>
      </c>
      <c r="F7428" t="s">
        <v>3621</v>
      </c>
      <c r="G7428">
        <v>8797150</v>
      </c>
      <c r="I7428" t="s">
        <v>3622</v>
      </c>
      <c r="J7428" t="s">
        <v>6436</v>
      </c>
      <c r="K7428" t="s">
        <v>3624</v>
      </c>
      <c r="L7428" t="s">
        <v>7098</v>
      </c>
      <c r="M7428">
        <v>13</v>
      </c>
      <c r="N7428">
        <v>22.5</v>
      </c>
      <c r="O7428">
        <v>12</v>
      </c>
      <c r="S7428" t="b">
        <v>0</v>
      </c>
      <c r="T7428" t="b">
        <v>0</v>
      </c>
      <c r="U7428" t="b">
        <v>0</v>
      </c>
      <c r="V7428">
        <v>12000</v>
      </c>
      <c r="W7428">
        <v>7800</v>
      </c>
      <c r="X7428">
        <v>2.63</v>
      </c>
      <c r="Y7428">
        <v>12259</v>
      </c>
      <c r="Z7428">
        <v>1.96</v>
      </c>
    </row>
    <row r="7429" spans="1:26">
      <c r="A7429">
        <v>8797149</v>
      </c>
      <c r="B7429" t="s">
        <v>6289</v>
      </c>
      <c r="C7429" t="s">
        <v>3597</v>
      </c>
      <c r="D7429" t="s">
        <v>4034</v>
      </c>
      <c r="E7429" t="s">
        <v>6435</v>
      </c>
      <c r="F7429" t="s">
        <v>3621</v>
      </c>
      <c r="G7429">
        <v>8797149</v>
      </c>
      <c r="I7429" t="s">
        <v>3622</v>
      </c>
      <c r="J7429" t="s">
        <v>6440</v>
      </c>
      <c r="K7429" t="s">
        <v>3624</v>
      </c>
      <c r="L7429" t="s">
        <v>7096</v>
      </c>
      <c r="M7429">
        <v>14.5</v>
      </c>
      <c r="N7429">
        <v>25</v>
      </c>
      <c r="O7429">
        <v>11.2</v>
      </c>
      <c r="S7429" t="b">
        <v>0</v>
      </c>
      <c r="T7429" t="b">
        <v>0</v>
      </c>
      <c r="U7429" t="b">
        <v>0</v>
      </c>
      <c r="V7429">
        <v>9000</v>
      </c>
      <c r="W7429">
        <v>6900</v>
      </c>
      <c r="X7429">
        <v>2.73</v>
      </c>
      <c r="Y7429">
        <v>13890</v>
      </c>
      <c r="Z7429">
        <v>2.1</v>
      </c>
    </row>
    <row r="7430" spans="1:26">
      <c r="A7430">
        <v>203913326</v>
      </c>
      <c r="B7430" t="s">
        <v>6289</v>
      </c>
      <c r="C7430" t="s">
        <v>3597</v>
      </c>
      <c r="D7430" t="s">
        <v>4034</v>
      </c>
      <c r="E7430" t="s">
        <v>5262</v>
      </c>
      <c r="F7430" t="s">
        <v>3621</v>
      </c>
      <c r="G7430">
        <v>203913326</v>
      </c>
      <c r="I7430" t="s">
        <v>3622</v>
      </c>
      <c r="J7430" t="s">
        <v>7092</v>
      </c>
      <c r="K7430" t="s">
        <v>3624</v>
      </c>
      <c r="L7430" t="s">
        <v>7093</v>
      </c>
      <c r="M7430">
        <v>11.5</v>
      </c>
      <c r="N7430">
        <v>19</v>
      </c>
      <c r="O7430">
        <v>10</v>
      </c>
      <c r="S7430" t="b">
        <v>0</v>
      </c>
      <c r="T7430" t="b">
        <v>0</v>
      </c>
      <c r="U7430" t="b">
        <v>0</v>
      </c>
      <c r="V7430">
        <v>9000</v>
      </c>
      <c r="W7430">
        <v>6000</v>
      </c>
      <c r="X7430">
        <v>2.5499999999999998</v>
      </c>
      <c r="Y7430">
        <v>7599</v>
      </c>
      <c r="Z7430">
        <v>2.16</v>
      </c>
    </row>
    <row r="7431" spans="1:26">
      <c r="A7431">
        <v>203913330</v>
      </c>
      <c r="B7431" t="s">
        <v>6289</v>
      </c>
      <c r="C7431" t="s">
        <v>3597</v>
      </c>
      <c r="D7431" t="s">
        <v>4034</v>
      </c>
      <c r="E7431" t="s">
        <v>5262</v>
      </c>
      <c r="F7431" t="s">
        <v>3621</v>
      </c>
      <c r="G7431">
        <v>203913330</v>
      </c>
      <c r="I7431" t="s">
        <v>3622</v>
      </c>
      <c r="J7431" t="s">
        <v>7089</v>
      </c>
      <c r="K7431" t="s">
        <v>3624</v>
      </c>
      <c r="L7431" t="s">
        <v>7090</v>
      </c>
      <c r="M7431">
        <v>11</v>
      </c>
      <c r="N7431">
        <v>19</v>
      </c>
      <c r="O7431">
        <v>10</v>
      </c>
      <c r="S7431" t="b">
        <v>0</v>
      </c>
      <c r="T7431" t="b">
        <v>0</v>
      </c>
      <c r="U7431" t="b">
        <v>0</v>
      </c>
      <c r="V7431">
        <v>18000</v>
      </c>
      <c r="W7431">
        <v>11000</v>
      </c>
      <c r="X7431">
        <v>2.58</v>
      </c>
      <c r="Y7431">
        <v>11041</v>
      </c>
      <c r="Z7431">
        <v>2.2000000000000002</v>
      </c>
    </row>
    <row r="7432" spans="1:26">
      <c r="A7432">
        <v>205306861</v>
      </c>
      <c r="B7432" t="s">
        <v>6289</v>
      </c>
      <c r="C7432" t="s">
        <v>3597</v>
      </c>
      <c r="D7432" t="s">
        <v>4034</v>
      </c>
      <c r="E7432" t="s">
        <v>5262</v>
      </c>
      <c r="F7432" t="s">
        <v>3621</v>
      </c>
      <c r="G7432">
        <v>205306861</v>
      </c>
      <c r="I7432" t="s">
        <v>3622</v>
      </c>
      <c r="J7432" t="s">
        <v>7087</v>
      </c>
      <c r="K7432" t="s">
        <v>3624</v>
      </c>
      <c r="L7432" t="s">
        <v>7088</v>
      </c>
      <c r="M7432">
        <v>14.5</v>
      </c>
      <c r="N7432">
        <v>25</v>
      </c>
      <c r="O7432">
        <v>11.2</v>
      </c>
      <c r="S7432" t="b">
        <v>0</v>
      </c>
      <c r="T7432" t="b">
        <v>0</v>
      </c>
      <c r="U7432" t="b">
        <v>0</v>
      </c>
      <c r="V7432">
        <v>9000</v>
      </c>
      <c r="W7432">
        <v>6900</v>
      </c>
      <c r="X7432">
        <v>2.73</v>
      </c>
      <c r="Y7432">
        <v>13890</v>
      </c>
      <c r="Z7432">
        <v>2.1</v>
      </c>
    </row>
    <row r="7433" spans="1:26">
      <c r="A7433">
        <v>205767337</v>
      </c>
      <c r="B7433" t="s">
        <v>6289</v>
      </c>
      <c r="C7433" t="s">
        <v>3597</v>
      </c>
      <c r="D7433" t="s">
        <v>4034</v>
      </c>
      <c r="E7433" t="s">
        <v>4412</v>
      </c>
      <c r="F7433" t="s">
        <v>3753</v>
      </c>
      <c r="G7433">
        <v>205767337</v>
      </c>
      <c r="I7433" t="s">
        <v>3601</v>
      </c>
      <c r="J7433" t="s">
        <v>4413</v>
      </c>
      <c r="K7433" t="s">
        <v>3624</v>
      </c>
      <c r="L7433" t="s">
        <v>6820</v>
      </c>
      <c r="M7433">
        <v>9</v>
      </c>
      <c r="N7433">
        <v>17.5</v>
      </c>
      <c r="O7433">
        <v>11.5</v>
      </c>
      <c r="S7433" t="b">
        <v>0</v>
      </c>
      <c r="T7433" t="b">
        <v>0</v>
      </c>
      <c r="U7433" t="b">
        <v>0</v>
      </c>
      <c r="V7433">
        <v>36000</v>
      </c>
      <c r="W7433">
        <v>28000</v>
      </c>
      <c r="X7433">
        <v>2.75</v>
      </c>
      <c r="Y7433">
        <v>47500</v>
      </c>
      <c r="Z7433">
        <v>2.2200000000000002</v>
      </c>
    </row>
    <row r="7434" spans="1:26">
      <c r="A7434">
        <v>205306855</v>
      </c>
      <c r="B7434" t="s">
        <v>6289</v>
      </c>
      <c r="C7434" t="s">
        <v>3597</v>
      </c>
      <c r="D7434" t="s">
        <v>4034</v>
      </c>
      <c r="E7434" t="s">
        <v>4412</v>
      </c>
      <c r="F7434" t="s">
        <v>3718</v>
      </c>
      <c r="G7434">
        <v>205306855</v>
      </c>
      <c r="I7434" t="s">
        <v>3711</v>
      </c>
      <c r="J7434" t="s">
        <v>6155</v>
      </c>
      <c r="K7434" t="s">
        <v>3688</v>
      </c>
      <c r="L7434" t="s">
        <v>6372</v>
      </c>
      <c r="M7434">
        <v>11.9</v>
      </c>
      <c r="N7434">
        <v>20.2</v>
      </c>
      <c r="O7434">
        <v>10.5</v>
      </c>
      <c r="S7434" t="b">
        <v>0</v>
      </c>
      <c r="T7434" t="b">
        <v>0</v>
      </c>
      <c r="U7434" t="b">
        <v>0</v>
      </c>
      <c r="V7434">
        <v>48000</v>
      </c>
      <c r="W7434">
        <v>28000</v>
      </c>
      <c r="X7434">
        <v>2.41</v>
      </c>
      <c r="Y7434">
        <v>49000</v>
      </c>
      <c r="Z7434">
        <v>2.2400000000000002</v>
      </c>
    </row>
    <row r="7435" spans="1:26">
      <c r="A7435">
        <v>204829821</v>
      </c>
      <c r="B7435" t="s">
        <v>6289</v>
      </c>
      <c r="C7435" t="s">
        <v>3597</v>
      </c>
      <c r="D7435" t="s">
        <v>4034</v>
      </c>
      <c r="E7435" t="s">
        <v>4412</v>
      </c>
      <c r="F7435" t="s">
        <v>3753</v>
      </c>
      <c r="G7435">
        <v>204829821</v>
      </c>
      <c r="I7435" t="s">
        <v>3601</v>
      </c>
      <c r="J7435" t="s">
        <v>4415</v>
      </c>
      <c r="K7435" t="s">
        <v>3624</v>
      </c>
      <c r="L7435" t="s">
        <v>4654</v>
      </c>
      <c r="M7435">
        <v>8.6999999999999993</v>
      </c>
      <c r="N7435">
        <v>16</v>
      </c>
      <c r="O7435">
        <v>11.1</v>
      </c>
      <c r="S7435" t="b">
        <v>0</v>
      </c>
      <c r="T7435" t="b">
        <v>0</v>
      </c>
      <c r="U7435" t="b">
        <v>0</v>
      </c>
      <c r="V7435">
        <v>48000</v>
      </c>
      <c r="W7435">
        <v>33000</v>
      </c>
      <c r="X7435">
        <v>2.74</v>
      </c>
      <c r="Y7435">
        <v>54000</v>
      </c>
      <c r="Z7435">
        <v>2.35</v>
      </c>
    </row>
    <row r="7436" spans="1:26">
      <c r="A7436">
        <v>204829817</v>
      </c>
      <c r="B7436" t="s">
        <v>6289</v>
      </c>
      <c r="C7436" t="s">
        <v>3597</v>
      </c>
      <c r="D7436" t="s">
        <v>4034</v>
      </c>
      <c r="E7436" t="s">
        <v>4412</v>
      </c>
      <c r="F7436" t="s">
        <v>3849</v>
      </c>
      <c r="G7436">
        <v>204829817</v>
      </c>
      <c r="I7436" t="s">
        <v>3622</v>
      </c>
      <c r="J7436" t="s">
        <v>4415</v>
      </c>
      <c r="K7436" t="s">
        <v>3624</v>
      </c>
      <c r="L7436" t="s">
        <v>6812</v>
      </c>
      <c r="M7436">
        <v>8.3000000000000007</v>
      </c>
      <c r="N7436">
        <v>16.5</v>
      </c>
      <c r="O7436">
        <v>10.7</v>
      </c>
      <c r="S7436" t="b">
        <v>0</v>
      </c>
      <c r="T7436" t="b">
        <v>0</v>
      </c>
      <c r="U7436" t="b">
        <v>0</v>
      </c>
      <c r="V7436">
        <v>48000</v>
      </c>
      <c r="W7436">
        <v>35000</v>
      </c>
      <c r="X7436">
        <v>2.6</v>
      </c>
      <c r="Y7436">
        <v>53974</v>
      </c>
      <c r="Z7436">
        <v>2.1800000000000002</v>
      </c>
    </row>
    <row r="7437" spans="1:26">
      <c r="A7437">
        <v>205767334</v>
      </c>
      <c r="B7437" t="s">
        <v>6289</v>
      </c>
      <c r="C7437" t="s">
        <v>3597</v>
      </c>
      <c r="D7437" t="s">
        <v>4034</v>
      </c>
      <c r="E7437" t="s">
        <v>4412</v>
      </c>
      <c r="F7437" t="s">
        <v>3787</v>
      </c>
      <c r="G7437">
        <v>205767334</v>
      </c>
      <c r="I7437" t="s">
        <v>3622</v>
      </c>
      <c r="J7437" t="s">
        <v>4413</v>
      </c>
      <c r="K7437" t="s">
        <v>3624</v>
      </c>
      <c r="L7437" t="s">
        <v>7086</v>
      </c>
      <c r="M7437">
        <v>8.6</v>
      </c>
      <c r="N7437">
        <v>17.5</v>
      </c>
      <c r="O7437">
        <v>10</v>
      </c>
      <c r="S7437" t="b">
        <v>0</v>
      </c>
      <c r="T7437" t="b">
        <v>0</v>
      </c>
      <c r="U7437" t="b">
        <v>0</v>
      </c>
      <c r="V7437">
        <v>36000</v>
      </c>
      <c r="W7437">
        <v>25000</v>
      </c>
      <c r="X7437">
        <v>2.34</v>
      </c>
      <c r="Y7437">
        <v>44147</v>
      </c>
      <c r="Z7437">
        <v>1.95</v>
      </c>
    </row>
    <row r="7438" spans="1:26">
      <c r="A7438">
        <v>205306862</v>
      </c>
      <c r="B7438" t="s">
        <v>6289</v>
      </c>
      <c r="C7438" t="s">
        <v>3597</v>
      </c>
      <c r="D7438" t="s">
        <v>4034</v>
      </c>
      <c r="E7438" t="s">
        <v>5262</v>
      </c>
      <c r="F7438" t="s">
        <v>3621</v>
      </c>
      <c r="G7438">
        <v>205306862</v>
      </c>
      <c r="I7438" t="s">
        <v>3622</v>
      </c>
      <c r="J7438" t="s">
        <v>7080</v>
      </c>
      <c r="K7438" t="s">
        <v>3624</v>
      </c>
      <c r="L7438" t="s">
        <v>7081</v>
      </c>
      <c r="M7438">
        <v>13</v>
      </c>
      <c r="N7438">
        <v>22.5</v>
      </c>
      <c r="O7438">
        <v>12</v>
      </c>
      <c r="S7438" t="b">
        <v>0</v>
      </c>
      <c r="T7438" t="b">
        <v>0</v>
      </c>
      <c r="U7438" t="b">
        <v>0</v>
      </c>
      <c r="V7438">
        <v>12000</v>
      </c>
      <c r="W7438">
        <v>7800</v>
      </c>
      <c r="X7438">
        <v>2.63</v>
      </c>
      <c r="Y7438">
        <v>12259</v>
      </c>
      <c r="Z7438">
        <v>1.96</v>
      </c>
    </row>
    <row r="7439" spans="1:26">
      <c r="A7439">
        <v>205782168</v>
      </c>
      <c r="B7439" t="s">
        <v>6289</v>
      </c>
      <c r="C7439" t="s">
        <v>3597</v>
      </c>
      <c r="D7439" t="s">
        <v>4034</v>
      </c>
      <c r="E7439" t="s">
        <v>5260</v>
      </c>
      <c r="F7439" t="s">
        <v>3787</v>
      </c>
      <c r="G7439">
        <v>205782168</v>
      </c>
      <c r="I7439" t="s">
        <v>3622</v>
      </c>
      <c r="J7439" t="s">
        <v>6929</v>
      </c>
      <c r="K7439" t="s">
        <v>3624</v>
      </c>
      <c r="L7439" t="s">
        <v>7078</v>
      </c>
      <c r="M7439">
        <v>13</v>
      </c>
      <c r="N7439">
        <v>20.5</v>
      </c>
      <c r="O7439">
        <v>10</v>
      </c>
      <c r="S7439" t="b">
        <v>0</v>
      </c>
      <c r="T7439" t="b">
        <v>0</v>
      </c>
      <c r="U7439" t="b">
        <v>0</v>
      </c>
      <c r="V7439">
        <v>12000</v>
      </c>
      <c r="W7439">
        <v>7200</v>
      </c>
      <c r="X7439">
        <v>2.67</v>
      </c>
      <c r="Y7439">
        <v>11225</v>
      </c>
      <c r="Z7439">
        <v>2.2799999999999998</v>
      </c>
    </row>
    <row r="7440" spans="1:26">
      <c r="A7440">
        <v>205782170</v>
      </c>
      <c r="B7440" t="s">
        <v>6289</v>
      </c>
      <c r="C7440" t="s">
        <v>3597</v>
      </c>
      <c r="D7440" t="s">
        <v>4034</v>
      </c>
      <c r="E7440" t="s">
        <v>5257</v>
      </c>
      <c r="F7440" t="s">
        <v>3787</v>
      </c>
      <c r="G7440">
        <v>205782170</v>
      </c>
      <c r="I7440" t="s">
        <v>3622</v>
      </c>
      <c r="J7440" t="s">
        <v>6902</v>
      </c>
      <c r="K7440" t="s">
        <v>3624</v>
      </c>
      <c r="L7440" t="s">
        <v>7078</v>
      </c>
      <c r="M7440">
        <v>13</v>
      </c>
      <c r="N7440">
        <v>20.5</v>
      </c>
      <c r="O7440">
        <v>10</v>
      </c>
      <c r="S7440" t="b">
        <v>0</v>
      </c>
      <c r="T7440" t="b">
        <v>0</v>
      </c>
      <c r="U7440" t="b">
        <v>0</v>
      </c>
      <c r="V7440">
        <v>12000</v>
      </c>
      <c r="W7440">
        <v>7200</v>
      </c>
      <c r="X7440">
        <v>2.67</v>
      </c>
      <c r="Y7440">
        <v>11225</v>
      </c>
      <c r="Z7440">
        <v>2.2799999999999998</v>
      </c>
    </row>
    <row r="7441" spans="1:26">
      <c r="A7441">
        <v>205782860</v>
      </c>
      <c r="B7441" t="s">
        <v>6289</v>
      </c>
      <c r="C7441" t="s">
        <v>3597</v>
      </c>
      <c r="D7441" t="s">
        <v>4034</v>
      </c>
      <c r="E7441" t="s">
        <v>4412</v>
      </c>
      <c r="F7441" t="s">
        <v>3753</v>
      </c>
      <c r="G7441">
        <v>205782860</v>
      </c>
      <c r="I7441" t="s">
        <v>3601</v>
      </c>
      <c r="J7441" t="s">
        <v>7077</v>
      </c>
      <c r="K7441" t="s">
        <v>3624</v>
      </c>
      <c r="L7441" t="s">
        <v>6713</v>
      </c>
      <c r="M7441">
        <v>12.5</v>
      </c>
      <c r="N7441">
        <v>20</v>
      </c>
      <c r="O7441">
        <v>10</v>
      </c>
      <c r="S7441" t="b">
        <v>0</v>
      </c>
      <c r="T7441" t="b">
        <v>0</v>
      </c>
      <c r="U7441" t="b">
        <v>0</v>
      </c>
      <c r="V7441">
        <v>20800</v>
      </c>
      <c r="W7441">
        <v>17500</v>
      </c>
      <c r="X7441">
        <v>2.2599999999999998</v>
      </c>
      <c r="Y7441">
        <v>28872</v>
      </c>
      <c r="Z7441">
        <v>2.0099999999999998</v>
      </c>
    </row>
    <row r="7442" spans="1:26">
      <c r="A7442">
        <v>205782859</v>
      </c>
      <c r="B7442" t="s">
        <v>6289</v>
      </c>
      <c r="C7442" t="s">
        <v>3597</v>
      </c>
      <c r="D7442" t="s">
        <v>4034</v>
      </c>
      <c r="E7442" t="s">
        <v>4412</v>
      </c>
      <c r="F7442" t="s">
        <v>3753</v>
      </c>
      <c r="G7442">
        <v>205782859</v>
      </c>
      <c r="I7442" t="s">
        <v>3601</v>
      </c>
      <c r="J7442" t="s">
        <v>6712</v>
      </c>
      <c r="K7442" t="s">
        <v>3624</v>
      </c>
      <c r="L7442" t="s">
        <v>6713</v>
      </c>
      <c r="M7442">
        <v>12.5</v>
      </c>
      <c r="N7442">
        <v>20</v>
      </c>
      <c r="O7442">
        <v>10</v>
      </c>
      <c r="S7442" t="b">
        <v>0</v>
      </c>
      <c r="T7442" t="b">
        <v>0</v>
      </c>
      <c r="U7442" t="b">
        <v>0</v>
      </c>
      <c r="V7442">
        <v>20800</v>
      </c>
      <c r="W7442">
        <v>17500</v>
      </c>
      <c r="X7442">
        <v>2.56</v>
      </c>
      <c r="Y7442">
        <v>23388</v>
      </c>
      <c r="Z7442">
        <v>1.83</v>
      </c>
    </row>
    <row r="7443" spans="1:26">
      <c r="A7443">
        <v>205645142</v>
      </c>
      <c r="B7443" t="s">
        <v>6289</v>
      </c>
      <c r="C7443" t="s">
        <v>3597</v>
      </c>
      <c r="D7443" t="s">
        <v>4034</v>
      </c>
      <c r="E7443" t="s">
        <v>4820</v>
      </c>
      <c r="F7443" t="s">
        <v>3718</v>
      </c>
      <c r="G7443">
        <v>205645142</v>
      </c>
      <c r="I7443" t="s">
        <v>3711</v>
      </c>
      <c r="J7443" t="s">
        <v>6158</v>
      </c>
      <c r="K7443" t="s">
        <v>3688</v>
      </c>
      <c r="M7443">
        <v>11.9</v>
      </c>
      <c r="N7443">
        <v>20.2</v>
      </c>
      <c r="O7443">
        <v>10.5</v>
      </c>
      <c r="S7443" t="b">
        <v>0</v>
      </c>
      <c r="T7443" t="b">
        <v>0</v>
      </c>
      <c r="U7443" t="b">
        <v>0</v>
      </c>
      <c r="V7443">
        <v>48000</v>
      </c>
      <c r="W7443">
        <v>28000</v>
      </c>
      <c r="X7443">
        <v>2.41</v>
      </c>
      <c r="Y7443">
        <v>49000</v>
      </c>
      <c r="Z7443">
        <v>2.2400000000000002</v>
      </c>
    </row>
    <row r="7444" spans="1:26">
      <c r="A7444">
        <v>205756426</v>
      </c>
      <c r="B7444" t="s">
        <v>6289</v>
      </c>
      <c r="C7444" t="s">
        <v>3597</v>
      </c>
      <c r="D7444" t="s">
        <v>4034</v>
      </c>
      <c r="E7444" t="s">
        <v>6090</v>
      </c>
      <c r="F7444" t="s">
        <v>3621</v>
      </c>
      <c r="G7444">
        <v>205756426</v>
      </c>
      <c r="I7444" t="s">
        <v>3622</v>
      </c>
      <c r="J7444" t="s">
        <v>6091</v>
      </c>
      <c r="K7444" t="s">
        <v>3624</v>
      </c>
      <c r="L7444" t="s">
        <v>7075</v>
      </c>
      <c r="M7444">
        <v>14.5</v>
      </c>
      <c r="N7444">
        <v>25</v>
      </c>
      <c r="O7444">
        <v>11.2</v>
      </c>
      <c r="S7444" t="b">
        <v>0</v>
      </c>
      <c r="T7444" t="b">
        <v>0</v>
      </c>
      <c r="U7444" t="b">
        <v>0</v>
      </c>
      <c r="V7444">
        <v>9000</v>
      </c>
      <c r="W7444">
        <v>6900</v>
      </c>
      <c r="X7444">
        <v>2.73</v>
      </c>
      <c r="Y7444">
        <v>13890</v>
      </c>
      <c r="Z7444">
        <v>2.1</v>
      </c>
    </row>
    <row r="7445" spans="1:26">
      <c r="A7445">
        <v>205756427</v>
      </c>
      <c r="B7445" t="s">
        <v>6289</v>
      </c>
      <c r="C7445" t="s">
        <v>3597</v>
      </c>
      <c r="D7445" t="s">
        <v>4034</v>
      </c>
      <c r="E7445" t="s">
        <v>6090</v>
      </c>
      <c r="F7445" t="s">
        <v>3621</v>
      </c>
      <c r="G7445">
        <v>205756427</v>
      </c>
      <c r="I7445" t="s">
        <v>3622</v>
      </c>
      <c r="J7445" t="s">
        <v>7073</v>
      </c>
      <c r="K7445" t="s">
        <v>3624</v>
      </c>
      <c r="L7445" t="s">
        <v>6669</v>
      </c>
      <c r="M7445">
        <v>13</v>
      </c>
      <c r="N7445">
        <v>22.5</v>
      </c>
      <c r="O7445">
        <v>12</v>
      </c>
      <c r="S7445" t="b">
        <v>0</v>
      </c>
      <c r="T7445" t="b">
        <v>0</v>
      </c>
      <c r="U7445" t="b">
        <v>0</v>
      </c>
      <c r="V7445">
        <v>12000</v>
      </c>
      <c r="W7445">
        <v>7800</v>
      </c>
      <c r="X7445">
        <v>2.63</v>
      </c>
      <c r="Y7445">
        <v>12259</v>
      </c>
      <c r="Z7445">
        <v>1.96</v>
      </c>
    </row>
    <row r="7446" spans="1:26">
      <c r="A7446">
        <v>205645139</v>
      </c>
      <c r="B7446" t="s">
        <v>6289</v>
      </c>
      <c r="C7446" t="s">
        <v>3597</v>
      </c>
      <c r="D7446" t="s">
        <v>4034</v>
      </c>
      <c r="E7446" t="s">
        <v>4820</v>
      </c>
      <c r="F7446" t="s">
        <v>3718</v>
      </c>
      <c r="G7446">
        <v>205645139</v>
      </c>
      <c r="I7446" t="s">
        <v>3711</v>
      </c>
      <c r="J7446" t="s">
        <v>7072</v>
      </c>
      <c r="K7446" t="s">
        <v>3688</v>
      </c>
      <c r="M7446">
        <v>11.3</v>
      </c>
      <c r="N7446">
        <v>19</v>
      </c>
      <c r="O7446">
        <v>11</v>
      </c>
      <c r="S7446" t="b">
        <v>0</v>
      </c>
      <c r="T7446" t="b">
        <v>0</v>
      </c>
      <c r="U7446" t="b">
        <v>0</v>
      </c>
      <c r="V7446">
        <v>36000</v>
      </c>
      <c r="W7446">
        <v>24600</v>
      </c>
      <c r="X7446">
        <v>2.7</v>
      </c>
      <c r="Y7446">
        <v>39296</v>
      </c>
      <c r="Z7446">
        <v>2.19</v>
      </c>
    </row>
    <row r="7447" spans="1:26">
      <c r="A7447">
        <v>205309414</v>
      </c>
      <c r="B7447" t="s">
        <v>6289</v>
      </c>
      <c r="C7447" t="s">
        <v>3597</v>
      </c>
      <c r="D7447" t="s">
        <v>4034</v>
      </c>
      <c r="E7447" t="s">
        <v>5260</v>
      </c>
      <c r="F7447" t="s">
        <v>3718</v>
      </c>
      <c r="G7447">
        <v>205309414</v>
      </c>
      <c r="I7447" t="s">
        <v>3711</v>
      </c>
      <c r="J7447" t="s">
        <v>6156</v>
      </c>
      <c r="K7447" t="s">
        <v>3688</v>
      </c>
      <c r="M7447">
        <v>11.9</v>
      </c>
      <c r="N7447">
        <v>20.2</v>
      </c>
      <c r="O7447">
        <v>10.5</v>
      </c>
      <c r="S7447" t="b">
        <v>0</v>
      </c>
      <c r="T7447" t="b">
        <v>0</v>
      </c>
      <c r="U7447" t="b">
        <v>0</v>
      </c>
      <c r="V7447">
        <v>48000</v>
      </c>
      <c r="W7447">
        <v>28000</v>
      </c>
      <c r="X7447">
        <v>2.41</v>
      </c>
      <c r="Y7447">
        <v>49000</v>
      </c>
      <c r="Z7447">
        <v>2.2400000000000002</v>
      </c>
    </row>
    <row r="7448" spans="1:26">
      <c r="A7448">
        <v>205920170</v>
      </c>
      <c r="B7448" t="s">
        <v>6289</v>
      </c>
      <c r="C7448" t="s">
        <v>3597</v>
      </c>
      <c r="D7448" t="s">
        <v>4034</v>
      </c>
      <c r="E7448" t="s">
        <v>4035</v>
      </c>
      <c r="F7448" t="s">
        <v>3718</v>
      </c>
      <c r="G7448">
        <v>205920170</v>
      </c>
      <c r="I7448" t="s">
        <v>3711</v>
      </c>
      <c r="J7448" t="s">
        <v>6155</v>
      </c>
      <c r="K7448" t="s">
        <v>3688</v>
      </c>
      <c r="M7448">
        <v>11.9</v>
      </c>
      <c r="N7448">
        <v>20.2</v>
      </c>
      <c r="O7448">
        <v>10.5</v>
      </c>
      <c r="S7448" t="b">
        <v>0</v>
      </c>
      <c r="T7448" t="b">
        <v>0</v>
      </c>
      <c r="U7448" t="b">
        <v>0</v>
      </c>
      <c r="V7448">
        <v>48000</v>
      </c>
      <c r="W7448">
        <v>28000</v>
      </c>
      <c r="X7448">
        <v>2.41</v>
      </c>
      <c r="Y7448">
        <v>49000</v>
      </c>
      <c r="Z7448">
        <v>2.2400000000000002</v>
      </c>
    </row>
    <row r="7449" spans="1:26">
      <c r="A7449">
        <v>8952870</v>
      </c>
      <c r="B7449" t="s">
        <v>6289</v>
      </c>
      <c r="C7449" t="s">
        <v>3597</v>
      </c>
      <c r="D7449" t="s">
        <v>4034</v>
      </c>
      <c r="E7449" t="s">
        <v>4035</v>
      </c>
      <c r="F7449" t="s">
        <v>3621</v>
      </c>
      <c r="G7449">
        <v>8952870</v>
      </c>
      <c r="I7449" t="s">
        <v>3622</v>
      </c>
      <c r="J7449" t="s">
        <v>5547</v>
      </c>
      <c r="K7449" t="s">
        <v>3624</v>
      </c>
      <c r="L7449" t="s">
        <v>4636</v>
      </c>
      <c r="M7449">
        <v>13</v>
      </c>
      <c r="N7449">
        <v>22.5</v>
      </c>
      <c r="O7449">
        <v>12</v>
      </c>
      <c r="S7449" t="b">
        <v>0</v>
      </c>
      <c r="T7449" t="b">
        <v>0</v>
      </c>
      <c r="U7449" t="b">
        <v>0</v>
      </c>
      <c r="V7449">
        <v>12000</v>
      </c>
      <c r="W7449">
        <v>7800</v>
      </c>
      <c r="X7449">
        <v>2.63</v>
      </c>
      <c r="Y7449">
        <v>12448</v>
      </c>
      <c r="Z7449">
        <v>1.86</v>
      </c>
    </row>
    <row r="7450" spans="1:26">
      <c r="A7450">
        <v>205823026</v>
      </c>
      <c r="B7450" t="s">
        <v>6289</v>
      </c>
      <c r="C7450" t="s">
        <v>3597</v>
      </c>
      <c r="D7450" t="s">
        <v>4034</v>
      </c>
      <c r="E7450" t="s">
        <v>4412</v>
      </c>
      <c r="F7450" t="s">
        <v>3753</v>
      </c>
      <c r="G7450">
        <v>205823026</v>
      </c>
      <c r="I7450" t="s">
        <v>3601</v>
      </c>
      <c r="J7450" t="s">
        <v>7065</v>
      </c>
      <c r="K7450" t="s">
        <v>3624</v>
      </c>
      <c r="L7450" t="s">
        <v>7068</v>
      </c>
      <c r="M7450">
        <v>12.5</v>
      </c>
      <c r="N7450">
        <v>17</v>
      </c>
      <c r="O7450">
        <v>11</v>
      </c>
      <c r="S7450" t="b">
        <v>0</v>
      </c>
      <c r="T7450" t="b">
        <v>0</v>
      </c>
      <c r="U7450" t="b">
        <v>0</v>
      </c>
      <c r="V7450">
        <v>32000</v>
      </c>
      <c r="W7450">
        <v>25000</v>
      </c>
      <c r="X7450">
        <v>2.88</v>
      </c>
      <c r="Y7450">
        <v>54000</v>
      </c>
      <c r="Z7450">
        <v>2.35</v>
      </c>
    </row>
    <row r="7451" spans="1:26">
      <c r="A7451">
        <v>205823024</v>
      </c>
      <c r="B7451" t="s">
        <v>6289</v>
      </c>
      <c r="C7451" t="s">
        <v>3597</v>
      </c>
      <c r="D7451" t="s">
        <v>4034</v>
      </c>
      <c r="E7451" t="s">
        <v>4412</v>
      </c>
      <c r="F7451" t="s">
        <v>3849</v>
      </c>
      <c r="G7451">
        <v>205823024</v>
      </c>
      <c r="I7451" t="s">
        <v>3622</v>
      </c>
      <c r="J7451" t="s">
        <v>7065</v>
      </c>
      <c r="K7451" t="s">
        <v>3624</v>
      </c>
      <c r="L7451" t="s">
        <v>7067</v>
      </c>
      <c r="M7451">
        <v>12.5</v>
      </c>
      <c r="N7451">
        <v>18</v>
      </c>
      <c r="O7451">
        <v>11.5</v>
      </c>
      <c r="S7451" t="b">
        <v>0</v>
      </c>
      <c r="T7451" t="b">
        <v>0</v>
      </c>
      <c r="U7451" t="b">
        <v>0</v>
      </c>
      <c r="V7451">
        <v>32000</v>
      </c>
      <c r="W7451">
        <v>23000</v>
      </c>
      <c r="X7451">
        <v>2.41</v>
      </c>
      <c r="Y7451">
        <v>53974</v>
      </c>
      <c r="Z7451">
        <v>2.1800000000000002</v>
      </c>
    </row>
    <row r="7452" spans="1:26">
      <c r="A7452">
        <v>205823025</v>
      </c>
      <c r="B7452" t="s">
        <v>6289</v>
      </c>
      <c r="C7452" t="s">
        <v>3597</v>
      </c>
      <c r="D7452" t="s">
        <v>4034</v>
      </c>
      <c r="E7452" t="s">
        <v>4412</v>
      </c>
      <c r="F7452" t="s">
        <v>3787</v>
      </c>
      <c r="G7452">
        <v>205823025</v>
      </c>
      <c r="I7452" t="s">
        <v>3622</v>
      </c>
      <c r="J7452" t="s">
        <v>7065</v>
      </c>
      <c r="K7452" t="s">
        <v>3624</v>
      </c>
      <c r="L7452" t="s">
        <v>7066</v>
      </c>
      <c r="M7452">
        <v>12.5</v>
      </c>
      <c r="N7452">
        <v>19</v>
      </c>
      <c r="O7452">
        <v>11</v>
      </c>
      <c r="S7452" t="b">
        <v>0</v>
      </c>
      <c r="T7452" t="b">
        <v>0</v>
      </c>
      <c r="U7452" t="b">
        <v>0</v>
      </c>
      <c r="V7452">
        <v>32000</v>
      </c>
      <c r="W7452">
        <v>23000</v>
      </c>
      <c r="X7452">
        <v>2.3199999999999998</v>
      </c>
      <c r="Y7452">
        <v>52012</v>
      </c>
      <c r="Z7452">
        <v>2.12</v>
      </c>
    </row>
    <row r="7453" spans="1:26">
      <c r="A7453">
        <v>205572568</v>
      </c>
      <c r="B7453" t="s">
        <v>6289</v>
      </c>
      <c r="C7453" t="s">
        <v>3597</v>
      </c>
      <c r="D7453" t="s">
        <v>4034</v>
      </c>
      <c r="E7453" t="s">
        <v>6768</v>
      </c>
      <c r="F7453" t="s">
        <v>3621</v>
      </c>
      <c r="G7453">
        <v>205572568</v>
      </c>
      <c r="I7453" t="s">
        <v>3622</v>
      </c>
      <c r="J7453" t="s">
        <v>7064</v>
      </c>
      <c r="K7453" t="s">
        <v>3624</v>
      </c>
      <c r="L7453" t="s">
        <v>7064</v>
      </c>
      <c r="M7453">
        <v>13</v>
      </c>
      <c r="N7453">
        <v>22.5</v>
      </c>
      <c r="O7453">
        <v>12</v>
      </c>
      <c r="S7453" t="b">
        <v>0</v>
      </c>
      <c r="T7453" t="b">
        <v>0</v>
      </c>
      <c r="U7453" t="b">
        <v>0</v>
      </c>
      <c r="V7453">
        <v>12000</v>
      </c>
      <c r="W7453">
        <v>7800</v>
      </c>
      <c r="X7453">
        <v>2.63</v>
      </c>
      <c r="Y7453">
        <v>12259</v>
      </c>
      <c r="Z7453">
        <v>1.96</v>
      </c>
    </row>
    <row r="7454" spans="1:26">
      <c r="A7454">
        <v>205746736</v>
      </c>
      <c r="B7454" t="s">
        <v>6289</v>
      </c>
      <c r="C7454" t="s">
        <v>3597</v>
      </c>
      <c r="D7454" t="s">
        <v>4034</v>
      </c>
      <c r="E7454" t="s">
        <v>6768</v>
      </c>
      <c r="F7454" t="s">
        <v>3621</v>
      </c>
      <c r="G7454">
        <v>205746736</v>
      </c>
      <c r="I7454" t="s">
        <v>3622</v>
      </c>
      <c r="J7454" t="s">
        <v>7063</v>
      </c>
      <c r="K7454" t="s">
        <v>3624</v>
      </c>
      <c r="L7454" t="s">
        <v>7063</v>
      </c>
      <c r="M7454">
        <v>14.5</v>
      </c>
      <c r="N7454">
        <v>25</v>
      </c>
      <c r="O7454">
        <v>11.2</v>
      </c>
      <c r="S7454" t="b">
        <v>0</v>
      </c>
      <c r="T7454" t="b">
        <v>0</v>
      </c>
      <c r="U7454" t="b">
        <v>0</v>
      </c>
      <c r="V7454">
        <v>9000</v>
      </c>
      <c r="W7454">
        <v>6900</v>
      </c>
      <c r="X7454">
        <v>2.73</v>
      </c>
      <c r="Y7454">
        <v>13890</v>
      </c>
      <c r="Z7454">
        <v>2.1</v>
      </c>
    </row>
    <row r="7455" spans="1:26">
      <c r="A7455">
        <v>205497614</v>
      </c>
      <c r="B7455" t="s">
        <v>6289</v>
      </c>
      <c r="C7455" t="s">
        <v>3597</v>
      </c>
      <c r="D7455" t="s">
        <v>4034</v>
      </c>
      <c r="E7455" t="s">
        <v>7060</v>
      </c>
      <c r="F7455" t="s">
        <v>3621</v>
      </c>
      <c r="G7455">
        <v>205497614</v>
      </c>
      <c r="I7455" t="s">
        <v>3622</v>
      </c>
      <c r="J7455" t="s">
        <v>7062</v>
      </c>
      <c r="K7455" t="s">
        <v>3624</v>
      </c>
      <c r="L7455" t="s">
        <v>7062</v>
      </c>
      <c r="M7455">
        <v>13</v>
      </c>
      <c r="N7455">
        <v>21</v>
      </c>
      <c r="O7455">
        <v>10</v>
      </c>
      <c r="S7455" t="b">
        <v>0</v>
      </c>
      <c r="T7455" t="b">
        <v>0</v>
      </c>
      <c r="U7455" t="b">
        <v>0</v>
      </c>
      <c r="V7455">
        <v>18000</v>
      </c>
      <c r="W7455">
        <v>10400</v>
      </c>
      <c r="X7455">
        <v>2.72</v>
      </c>
      <c r="Y7455">
        <v>13597</v>
      </c>
      <c r="Z7455">
        <v>2.46</v>
      </c>
    </row>
    <row r="7456" spans="1:26">
      <c r="A7456">
        <v>206347314</v>
      </c>
      <c r="B7456" t="s">
        <v>6289</v>
      </c>
      <c r="C7456" t="s">
        <v>3597</v>
      </c>
      <c r="D7456" t="s">
        <v>4034</v>
      </c>
      <c r="E7456" t="s">
        <v>7060</v>
      </c>
      <c r="F7456" t="s">
        <v>3621</v>
      </c>
      <c r="G7456">
        <v>206347314</v>
      </c>
      <c r="I7456" t="s">
        <v>3622</v>
      </c>
      <c r="J7456" t="s">
        <v>7061</v>
      </c>
      <c r="K7456" t="s">
        <v>3624</v>
      </c>
      <c r="L7456" t="s">
        <v>7061</v>
      </c>
      <c r="M7456">
        <v>12.5</v>
      </c>
      <c r="N7456">
        <v>21.5</v>
      </c>
      <c r="O7456">
        <v>11.2</v>
      </c>
      <c r="S7456" t="b">
        <v>0</v>
      </c>
      <c r="T7456" t="b">
        <v>0</v>
      </c>
      <c r="U7456" t="b">
        <v>0</v>
      </c>
      <c r="V7456">
        <v>12000</v>
      </c>
      <c r="W7456">
        <v>7100</v>
      </c>
      <c r="X7456">
        <v>2.6</v>
      </c>
      <c r="Y7456">
        <v>8005</v>
      </c>
      <c r="Z7456">
        <v>2.23</v>
      </c>
    </row>
    <row r="7457" spans="1:26">
      <c r="A7457">
        <v>206143051</v>
      </c>
      <c r="B7457" t="s">
        <v>6289</v>
      </c>
      <c r="C7457" t="s">
        <v>3597</v>
      </c>
      <c r="D7457" t="s">
        <v>4034</v>
      </c>
      <c r="E7457" t="s">
        <v>4412</v>
      </c>
      <c r="F7457" t="s">
        <v>3600</v>
      </c>
      <c r="G7457">
        <v>206143051</v>
      </c>
      <c r="I7457" t="s">
        <v>3601</v>
      </c>
      <c r="J7457" t="s">
        <v>6509</v>
      </c>
      <c r="K7457" t="s">
        <v>3624</v>
      </c>
      <c r="L7457" t="s">
        <v>6713</v>
      </c>
      <c r="M7457">
        <v>12.5</v>
      </c>
      <c r="N7457">
        <v>20</v>
      </c>
      <c r="O7457">
        <v>11.6</v>
      </c>
      <c r="S7457" t="b">
        <v>0</v>
      </c>
      <c r="T7457" t="b">
        <v>0</v>
      </c>
      <c r="U7457" t="b">
        <v>0</v>
      </c>
      <c r="V7457">
        <v>22000</v>
      </c>
      <c r="W7457">
        <v>16500</v>
      </c>
      <c r="X7457">
        <v>2.6</v>
      </c>
      <c r="Y7457">
        <v>26548</v>
      </c>
      <c r="Z7457">
        <v>2.2599999999999998</v>
      </c>
    </row>
    <row r="7458" spans="1:26">
      <c r="A7458">
        <v>206143045</v>
      </c>
      <c r="B7458" t="s">
        <v>6289</v>
      </c>
      <c r="C7458" t="s">
        <v>3597</v>
      </c>
      <c r="D7458" t="s">
        <v>4034</v>
      </c>
      <c r="E7458" t="s">
        <v>4412</v>
      </c>
      <c r="F7458" t="s">
        <v>3787</v>
      </c>
      <c r="G7458">
        <v>206143045</v>
      </c>
      <c r="I7458" t="s">
        <v>3622</v>
      </c>
      <c r="J7458" t="s">
        <v>4656</v>
      </c>
      <c r="K7458" t="s">
        <v>3624</v>
      </c>
      <c r="L7458" t="s">
        <v>7059</v>
      </c>
      <c r="M7458">
        <v>8</v>
      </c>
      <c r="N7458">
        <v>17</v>
      </c>
      <c r="O7458">
        <v>10</v>
      </c>
      <c r="S7458" t="b">
        <v>0</v>
      </c>
      <c r="T7458" t="b">
        <v>0</v>
      </c>
      <c r="U7458" t="b">
        <v>0</v>
      </c>
      <c r="V7458">
        <v>36000</v>
      </c>
      <c r="W7458">
        <v>22000</v>
      </c>
      <c r="X7458">
        <v>2.23</v>
      </c>
      <c r="Y7458">
        <v>25972</v>
      </c>
      <c r="Z7458">
        <v>2.16</v>
      </c>
    </row>
    <row r="7459" spans="1:26">
      <c r="A7459">
        <v>205287684</v>
      </c>
      <c r="B7459" t="s">
        <v>6289</v>
      </c>
      <c r="C7459" t="s">
        <v>3597</v>
      </c>
      <c r="D7459" t="s">
        <v>4034</v>
      </c>
      <c r="E7459" t="s">
        <v>6383</v>
      </c>
      <c r="F7459" t="s">
        <v>3621</v>
      </c>
      <c r="G7459">
        <v>205287684</v>
      </c>
      <c r="I7459" t="s">
        <v>3622</v>
      </c>
      <c r="J7459" t="s">
        <v>7057</v>
      </c>
      <c r="K7459" t="s">
        <v>3624</v>
      </c>
      <c r="L7459" t="s">
        <v>7058</v>
      </c>
      <c r="M7459">
        <v>11.5</v>
      </c>
      <c r="N7459">
        <v>19</v>
      </c>
      <c r="O7459">
        <v>10</v>
      </c>
      <c r="S7459" t="b">
        <v>0</v>
      </c>
      <c r="T7459" t="b">
        <v>0</v>
      </c>
      <c r="U7459" t="b">
        <v>0</v>
      </c>
      <c r="V7459">
        <v>9000</v>
      </c>
      <c r="W7459">
        <v>6000</v>
      </c>
      <c r="X7459">
        <v>2.5499999999999998</v>
      </c>
      <c r="Y7459">
        <v>7599</v>
      </c>
      <c r="Z7459">
        <v>2.16</v>
      </c>
    </row>
    <row r="7460" spans="1:26">
      <c r="A7460">
        <v>201810033</v>
      </c>
      <c r="B7460" t="s">
        <v>6289</v>
      </c>
      <c r="C7460" t="s">
        <v>3597</v>
      </c>
      <c r="D7460" t="s">
        <v>4034</v>
      </c>
      <c r="E7460" t="s">
        <v>6383</v>
      </c>
      <c r="F7460" t="s">
        <v>3718</v>
      </c>
      <c r="G7460">
        <v>201810033</v>
      </c>
      <c r="I7460" t="s">
        <v>3711</v>
      </c>
      <c r="J7460" t="s">
        <v>7056</v>
      </c>
      <c r="K7460" t="s">
        <v>3688</v>
      </c>
      <c r="M7460">
        <v>11.3</v>
      </c>
      <c r="N7460">
        <v>19</v>
      </c>
      <c r="O7460">
        <v>11</v>
      </c>
      <c r="S7460" t="b">
        <v>0</v>
      </c>
      <c r="T7460" t="b">
        <v>0</v>
      </c>
      <c r="U7460" t="b">
        <v>0</v>
      </c>
      <c r="V7460">
        <v>36000</v>
      </c>
      <c r="W7460">
        <v>24600</v>
      </c>
      <c r="X7460">
        <v>2.7</v>
      </c>
      <c r="Y7460">
        <v>39296</v>
      </c>
      <c r="Z7460">
        <v>2.19</v>
      </c>
    </row>
    <row r="7461" spans="1:26">
      <c r="A7461">
        <v>205047889</v>
      </c>
      <c r="B7461" t="s">
        <v>6289</v>
      </c>
      <c r="C7461" t="s">
        <v>3597</v>
      </c>
      <c r="D7461" t="s">
        <v>4034</v>
      </c>
      <c r="E7461" t="s">
        <v>6383</v>
      </c>
      <c r="F7461" t="s">
        <v>3621</v>
      </c>
      <c r="G7461">
        <v>205047889</v>
      </c>
      <c r="I7461" t="s">
        <v>3622</v>
      </c>
      <c r="J7461" t="s">
        <v>7054</v>
      </c>
      <c r="K7461" t="s">
        <v>3624</v>
      </c>
      <c r="L7461" t="s">
        <v>7055</v>
      </c>
      <c r="M7461">
        <v>11</v>
      </c>
      <c r="N7461">
        <v>19</v>
      </c>
      <c r="O7461">
        <v>10</v>
      </c>
      <c r="S7461" t="b">
        <v>0</v>
      </c>
      <c r="T7461" t="b">
        <v>0</v>
      </c>
      <c r="U7461" t="b">
        <v>0</v>
      </c>
      <c r="V7461">
        <v>18000</v>
      </c>
      <c r="W7461">
        <v>11000</v>
      </c>
      <c r="X7461">
        <v>2.58</v>
      </c>
      <c r="Y7461">
        <v>11041</v>
      </c>
      <c r="Z7461">
        <v>2.2000000000000002</v>
      </c>
    </row>
    <row r="7462" spans="1:26">
      <c r="A7462">
        <v>205263867</v>
      </c>
      <c r="B7462" t="s">
        <v>6289</v>
      </c>
      <c r="C7462" t="s">
        <v>3597</v>
      </c>
      <c r="D7462" t="s">
        <v>4034</v>
      </c>
      <c r="E7462" t="s">
        <v>5222</v>
      </c>
      <c r="F7462" t="s">
        <v>3621</v>
      </c>
      <c r="G7462">
        <v>205263867</v>
      </c>
      <c r="I7462" t="s">
        <v>3622</v>
      </c>
      <c r="J7462" t="s">
        <v>6974</v>
      </c>
      <c r="K7462" t="s">
        <v>3624</v>
      </c>
      <c r="L7462" t="s">
        <v>7053</v>
      </c>
      <c r="M7462">
        <v>12.5</v>
      </c>
      <c r="N7462">
        <v>21.5</v>
      </c>
      <c r="O7462">
        <v>11.2</v>
      </c>
      <c r="S7462" t="b">
        <v>0</v>
      </c>
      <c r="T7462" t="b">
        <v>0</v>
      </c>
      <c r="U7462" t="b">
        <v>0</v>
      </c>
      <c r="V7462">
        <v>12000</v>
      </c>
      <c r="W7462">
        <v>7100</v>
      </c>
      <c r="X7462">
        <v>2.6</v>
      </c>
      <c r="Y7462">
        <v>8005</v>
      </c>
      <c r="Z7462">
        <v>2.23</v>
      </c>
    </row>
    <row r="7463" spans="1:26">
      <c r="A7463">
        <v>205263866</v>
      </c>
      <c r="B7463" t="s">
        <v>6289</v>
      </c>
      <c r="C7463" t="s">
        <v>3597</v>
      </c>
      <c r="D7463" t="s">
        <v>4034</v>
      </c>
      <c r="E7463" t="s">
        <v>5222</v>
      </c>
      <c r="F7463" t="s">
        <v>3621</v>
      </c>
      <c r="G7463">
        <v>205263866</v>
      </c>
      <c r="I7463" t="s">
        <v>3622</v>
      </c>
      <c r="J7463" t="s">
        <v>6972</v>
      </c>
      <c r="K7463" t="s">
        <v>3624</v>
      </c>
      <c r="L7463" t="s">
        <v>7052</v>
      </c>
      <c r="M7463">
        <v>12.5</v>
      </c>
      <c r="N7463">
        <v>21.5</v>
      </c>
      <c r="O7463">
        <v>11.2</v>
      </c>
      <c r="S7463" t="b">
        <v>0</v>
      </c>
      <c r="T7463" t="b">
        <v>0</v>
      </c>
      <c r="U7463" t="b">
        <v>0</v>
      </c>
      <c r="V7463">
        <v>12000</v>
      </c>
      <c r="W7463">
        <v>7100</v>
      </c>
      <c r="X7463">
        <v>2.6</v>
      </c>
      <c r="Y7463">
        <v>8005</v>
      </c>
      <c r="Z7463">
        <v>2.23</v>
      </c>
    </row>
    <row r="7464" spans="1:26">
      <c r="A7464">
        <v>205263873</v>
      </c>
      <c r="B7464" t="s">
        <v>6289</v>
      </c>
      <c r="C7464" t="s">
        <v>3597</v>
      </c>
      <c r="D7464" t="s">
        <v>4034</v>
      </c>
      <c r="E7464" t="s">
        <v>5222</v>
      </c>
      <c r="F7464" t="s">
        <v>3621</v>
      </c>
      <c r="G7464">
        <v>205263873</v>
      </c>
      <c r="I7464" t="s">
        <v>3622</v>
      </c>
      <c r="J7464" t="s">
        <v>7048</v>
      </c>
      <c r="K7464" t="s">
        <v>3624</v>
      </c>
      <c r="L7464" t="s">
        <v>6080</v>
      </c>
      <c r="M7464">
        <v>14.5</v>
      </c>
      <c r="N7464">
        <v>25</v>
      </c>
      <c r="O7464">
        <v>11.2</v>
      </c>
      <c r="S7464" t="b">
        <v>0</v>
      </c>
      <c r="T7464" t="b">
        <v>0</v>
      </c>
      <c r="U7464" t="b">
        <v>0</v>
      </c>
      <c r="V7464">
        <v>9000</v>
      </c>
      <c r="W7464">
        <v>6900</v>
      </c>
      <c r="X7464">
        <v>2.73</v>
      </c>
      <c r="Y7464">
        <v>13890</v>
      </c>
      <c r="Z7464">
        <v>2.1</v>
      </c>
    </row>
    <row r="7465" spans="1:26">
      <c r="A7465">
        <v>205263869</v>
      </c>
      <c r="B7465" t="s">
        <v>6289</v>
      </c>
      <c r="C7465" t="s">
        <v>3597</v>
      </c>
      <c r="D7465" t="s">
        <v>4034</v>
      </c>
      <c r="E7465" t="s">
        <v>5222</v>
      </c>
      <c r="F7465" t="s">
        <v>3621</v>
      </c>
      <c r="G7465">
        <v>205263869</v>
      </c>
      <c r="I7465" t="s">
        <v>3622</v>
      </c>
      <c r="J7465" t="s">
        <v>6944</v>
      </c>
      <c r="K7465" t="s">
        <v>3624</v>
      </c>
      <c r="L7465" t="s">
        <v>7051</v>
      </c>
      <c r="M7465">
        <v>13</v>
      </c>
      <c r="N7465">
        <v>21</v>
      </c>
      <c r="O7465">
        <v>10</v>
      </c>
      <c r="S7465" t="b">
        <v>0</v>
      </c>
      <c r="T7465" t="b">
        <v>0</v>
      </c>
      <c r="U7465" t="b">
        <v>0</v>
      </c>
      <c r="V7465">
        <v>18000</v>
      </c>
      <c r="W7465">
        <v>10400</v>
      </c>
      <c r="X7465">
        <v>2.72</v>
      </c>
      <c r="Y7465">
        <v>13597</v>
      </c>
      <c r="Z7465">
        <v>2.46</v>
      </c>
    </row>
    <row r="7466" spans="1:26">
      <c r="A7466">
        <v>205263874</v>
      </c>
      <c r="B7466" t="s">
        <v>6289</v>
      </c>
      <c r="C7466" t="s">
        <v>3597</v>
      </c>
      <c r="D7466" t="s">
        <v>4034</v>
      </c>
      <c r="E7466" t="s">
        <v>5222</v>
      </c>
      <c r="F7466" t="s">
        <v>3621</v>
      </c>
      <c r="G7466">
        <v>205263874</v>
      </c>
      <c r="I7466" t="s">
        <v>3622</v>
      </c>
      <c r="J7466" t="s">
        <v>7045</v>
      </c>
      <c r="K7466" t="s">
        <v>3624</v>
      </c>
      <c r="L7466" t="s">
        <v>6082</v>
      </c>
      <c r="M7466">
        <v>13</v>
      </c>
      <c r="N7466">
        <v>22.5</v>
      </c>
      <c r="O7466">
        <v>12</v>
      </c>
      <c r="S7466" t="b">
        <v>0</v>
      </c>
      <c r="T7466" t="b">
        <v>0</v>
      </c>
      <c r="U7466" t="b">
        <v>0</v>
      </c>
      <c r="V7466">
        <v>12000</v>
      </c>
      <c r="W7466">
        <v>7800</v>
      </c>
      <c r="X7466">
        <v>2.63</v>
      </c>
      <c r="Y7466">
        <v>12259</v>
      </c>
      <c r="Z7466">
        <v>1.96</v>
      </c>
    </row>
    <row r="7467" spans="1:26">
      <c r="A7467">
        <v>205263862</v>
      </c>
      <c r="B7467" t="s">
        <v>6289</v>
      </c>
      <c r="C7467" t="s">
        <v>3597</v>
      </c>
      <c r="D7467" t="s">
        <v>4034</v>
      </c>
      <c r="E7467" t="s">
        <v>5222</v>
      </c>
      <c r="F7467" t="s">
        <v>3849</v>
      </c>
      <c r="G7467">
        <v>205263862</v>
      </c>
      <c r="I7467" t="s">
        <v>3622</v>
      </c>
      <c r="J7467" t="s">
        <v>6946</v>
      </c>
      <c r="K7467" t="s">
        <v>3624</v>
      </c>
      <c r="L7467" t="s">
        <v>7050</v>
      </c>
      <c r="M7467">
        <v>9</v>
      </c>
      <c r="N7467">
        <v>17.5</v>
      </c>
      <c r="O7467">
        <v>10.5</v>
      </c>
      <c r="S7467" t="b">
        <v>0</v>
      </c>
      <c r="T7467" t="b">
        <v>0</v>
      </c>
      <c r="U7467" t="b">
        <v>0</v>
      </c>
      <c r="V7467">
        <v>36000</v>
      </c>
      <c r="W7467">
        <v>25200</v>
      </c>
      <c r="X7467">
        <v>2.64</v>
      </c>
      <c r="Y7467">
        <v>31769</v>
      </c>
      <c r="Z7467">
        <v>2.16</v>
      </c>
    </row>
    <row r="7468" spans="1:26">
      <c r="A7468">
        <v>205263861</v>
      </c>
      <c r="B7468" t="s">
        <v>6289</v>
      </c>
      <c r="C7468" t="s">
        <v>3597</v>
      </c>
      <c r="D7468" t="s">
        <v>4034</v>
      </c>
      <c r="E7468" t="s">
        <v>5222</v>
      </c>
      <c r="F7468" t="s">
        <v>3849</v>
      </c>
      <c r="G7468">
        <v>205263861</v>
      </c>
      <c r="I7468" t="s">
        <v>3622</v>
      </c>
      <c r="J7468" t="s">
        <v>6959</v>
      </c>
      <c r="K7468" t="s">
        <v>3624</v>
      </c>
      <c r="L7468" t="s">
        <v>6721</v>
      </c>
      <c r="M7468">
        <v>9.5</v>
      </c>
      <c r="N7468">
        <v>16.8</v>
      </c>
      <c r="O7468">
        <v>11</v>
      </c>
      <c r="S7468" t="b">
        <v>0</v>
      </c>
      <c r="T7468" t="b">
        <v>0</v>
      </c>
      <c r="U7468" t="b">
        <v>0</v>
      </c>
      <c r="V7468">
        <v>48000</v>
      </c>
      <c r="W7468">
        <v>35000</v>
      </c>
      <c r="X7468">
        <v>2.36</v>
      </c>
      <c r="Y7468">
        <v>40862</v>
      </c>
      <c r="Z7468">
        <v>2.3199999999999998</v>
      </c>
    </row>
    <row r="7469" spans="1:26">
      <c r="A7469">
        <v>205282616</v>
      </c>
      <c r="B7469" t="s">
        <v>6289</v>
      </c>
      <c r="C7469" t="s">
        <v>3597</v>
      </c>
      <c r="D7469" t="s">
        <v>4034</v>
      </c>
      <c r="E7469" t="s">
        <v>5222</v>
      </c>
      <c r="F7469" t="s">
        <v>3787</v>
      </c>
      <c r="G7469">
        <v>205282616</v>
      </c>
      <c r="I7469" t="s">
        <v>3622</v>
      </c>
      <c r="J7469" t="s">
        <v>6959</v>
      </c>
      <c r="K7469" t="s">
        <v>3624</v>
      </c>
      <c r="L7469" t="s">
        <v>5228</v>
      </c>
      <c r="M7469">
        <v>9.3000000000000007</v>
      </c>
      <c r="N7469">
        <v>17.8</v>
      </c>
      <c r="O7469">
        <v>11</v>
      </c>
      <c r="S7469" t="b">
        <v>0</v>
      </c>
      <c r="T7469" t="b">
        <v>0</v>
      </c>
      <c r="U7469" t="b">
        <v>0</v>
      </c>
      <c r="V7469">
        <v>48000</v>
      </c>
      <c r="W7469">
        <v>35000</v>
      </c>
      <c r="X7469">
        <v>2.36</v>
      </c>
      <c r="Y7469">
        <v>40834</v>
      </c>
      <c r="Z7469">
        <v>2.33</v>
      </c>
    </row>
    <row r="7470" spans="1:26">
      <c r="A7470">
        <v>205263877</v>
      </c>
      <c r="B7470" t="s">
        <v>6289</v>
      </c>
      <c r="C7470" t="s">
        <v>3597</v>
      </c>
      <c r="D7470" t="s">
        <v>4034</v>
      </c>
      <c r="E7470" t="s">
        <v>5222</v>
      </c>
      <c r="F7470" t="s">
        <v>3621</v>
      </c>
      <c r="G7470">
        <v>205263877</v>
      </c>
      <c r="I7470" t="s">
        <v>3622</v>
      </c>
      <c r="J7470" t="s">
        <v>6736</v>
      </c>
      <c r="K7470" t="s">
        <v>3624</v>
      </c>
      <c r="L7470" t="s">
        <v>6080</v>
      </c>
      <c r="M7470">
        <v>14.9</v>
      </c>
      <c r="N7470">
        <v>23.5</v>
      </c>
      <c r="O7470">
        <v>10.8</v>
      </c>
      <c r="S7470" t="b">
        <v>0</v>
      </c>
      <c r="T7470" t="b">
        <v>0</v>
      </c>
      <c r="U7470" t="b">
        <v>0</v>
      </c>
      <c r="V7470">
        <v>9000</v>
      </c>
      <c r="W7470">
        <v>5800</v>
      </c>
      <c r="X7470">
        <v>2.74</v>
      </c>
      <c r="Y7470">
        <v>10085</v>
      </c>
      <c r="Z7470">
        <v>2.27</v>
      </c>
    </row>
    <row r="7471" spans="1:26">
      <c r="A7471">
        <v>205263878</v>
      </c>
      <c r="B7471" t="s">
        <v>6289</v>
      </c>
      <c r="C7471" t="s">
        <v>3597</v>
      </c>
      <c r="D7471" t="s">
        <v>4034</v>
      </c>
      <c r="E7471" t="s">
        <v>5222</v>
      </c>
      <c r="F7471" t="s">
        <v>3621</v>
      </c>
      <c r="G7471">
        <v>205263878</v>
      </c>
      <c r="I7471" t="s">
        <v>3622</v>
      </c>
      <c r="J7471" t="s">
        <v>6957</v>
      </c>
      <c r="K7471" t="s">
        <v>3624</v>
      </c>
      <c r="L7471" t="s">
        <v>6082</v>
      </c>
      <c r="M7471">
        <v>13.7</v>
      </c>
      <c r="N7471">
        <v>22.7</v>
      </c>
      <c r="O7471">
        <v>11</v>
      </c>
      <c r="S7471" t="b">
        <v>0</v>
      </c>
      <c r="T7471" t="b">
        <v>0</v>
      </c>
      <c r="U7471" t="b">
        <v>0</v>
      </c>
      <c r="V7471">
        <v>12000</v>
      </c>
      <c r="W7471">
        <v>7700</v>
      </c>
      <c r="X7471">
        <v>2.75</v>
      </c>
      <c r="Y7471">
        <v>11116</v>
      </c>
      <c r="Z7471">
        <v>2.4500000000000002</v>
      </c>
    </row>
    <row r="7472" spans="1:26">
      <c r="A7472">
        <v>205263880</v>
      </c>
      <c r="B7472" t="s">
        <v>6289</v>
      </c>
      <c r="C7472" t="s">
        <v>3597</v>
      </c>
      <c r="D7472" t="s">
        <v>4034</v>
      </c>
      <c r="E7472" t="s">
        <v>5222</v>
      </c>
      <c r="F7472" t="s">
        <v>3621</v>
      </c>
      <c r="G7472">
        <v>205263880</v>
      </c>
      <c r="I7472" t="s">
        <v>3622</v>
      </c>
      <c r="J7472" t="s">
        <v>6954</v>
      </c>
      <c r="K7472" t="s">
        <v>3624</v>
      </c>
      <c r="L7472" t="s">
        <v>6078</v>
      </c>
      <c r="M7472">
        <v>13.7</v>
      </c>
      <c r="N7472">
        <v>20.7</v>
      </c>
      <c r="O7472">
        <v>11.5</v>
      </c>
      <c r="S7472" t="b">
        <v>0</v>
      </c>
      <c r="T7472" t="b">
        <v>0</v>
      </c>
      <c r="U7472" t="b">
        <v>0</v>
      </c>
      <c r="V7472">
        <v>24000</v>
      </c>
      <c r="W7472">
        <v>15300</v>
      </c>
      <c r="X7472">
        <v>2.7</v>
      </c>
      <c r="Y7472">
        <v>19036</v>
      </c>
      <c r="Z7472">
        <v>2.21</v>
      </c>
    </row>
    <row r="7473" spans="1:26">
      <c r="A7473">
        <v>205263879</v>
      </c>
      <c r="B7473" t="s">
        <v>6289</v>
      </c>
      <c r="C7473" t="s">
        <v>3597</v>
      </c>
      <c r="D7473" t="s">
        <v>4034</v>
      </c>
      <c r="E7473" t="s">
        <v>5222</v>
      </c>
      <c r="F7473" t="s">
        <v>3621</v>
      </c>
      <c r="G7473">
        <v>205263879</v>
      </c>
      <c r="I7473" t="s">
        <v>3622</v>
      </c>
      <c r="J7473" t="s">
        <v>6944</v>
      </c>
      <c r="K7473" t="s">
        <v>3624</v>
      </c>
      <c r="L7473" t="s">
        <v>6076</v>
      </c>
      <c r="M7473">
        <v>13</v>
      </c>
      <c r="N7473">
        <v>21</v>
      </c>
      <c r="O7473">
        <v>10.4</v>
      </c>
      <c r="S7473" t="b">
        <v>0</v>
      </c>
      <c r="T7473" t="b">
        <v>0</v>
      </c>
      <c r="U7473" t="b">
        <v>0</v>
      </c>
      <c r="V7473">
        <v>18000</v>
      </c>
      <c r="W7473">
        <v>11400</v>
      </c>
      <c r="X7473">
        <v>2.72</v>
      </c>
      <c r="Y7473">
        <v>14016</v>
      </c>
      <c r="Z7473">
        <v>2.4900000000000002</v>
      </c>
    </row>
    <row r="7474" spans="1:26">
      <c r="A7474">
        <v>205263858</v>
      </c>
      <c r="B7474" t="s">
        <v>6289</v>
      </c>
      <c r="C7474" t="s">
        <v>3597</v>
      </c>
      <c r="D7474" t="s">
        <v>4034</v>
      </c>
      <c r="E7474" t="s">
        <v>5222</v>
      </c>
      <c r="F7474" t="s">
        <v>3753</v>
      </c>
      <c r="G7474">
        <v>205263858</v>
      </c>
      <c r="I7474" t="s">
        <v>3601</v>
      </c>
      <c r="J7474" t="s">
        <v>6733</v>
      </c>
      <c r="K7474" t="s">
        <v>3624</v>
      </c>
      <c r="L7474" t="s">
        <v>7044</v>
      </c>
      <c r="M7474">
        <v>12.5</v>
      </c>
      <c r="N7474">
        <v>20.5</v>
      </c>
      <c r="O7474">
        <v>12.5</v>
      </c>
      <c r="S7474" t="b">
        <v>0</v>
      </c>
      <c r="T7474" t="b">
        <v>0</v>
      </c>
      <c r="U7474" t="b">
        <v>1</v>
      </c>
      <c r="V7474">
        <v>24000</v>
      </c>
      <c r="W7474">
        <v>17200</v>
      </c>
      <c r="X7474">
        <v>2.56</v>
      </c>
      <c r="Y7474">
        <v>25200</v>
      </c>
      <c r="Z7474">
        <v>1.81</v>
      </c>
    </row>
    <row r="7475" spans="1:26">
      <c r="A7475">
        <v>205263857</v>
      </c>
      <c r="B7475" t="s">
        <v>6289</v>
      </c>
      <c r="C7475" t="s">
        <v>3597</v>
      </c>
      <c r="D7475" t="s">
        <v>4034</v>
      </c>
      <c r="E7475" t="s">
        <v>5222</v>
      </c>
      <c r="F7475" t="s">
        <v>3753</v>
      </c>
      <c r="G7475">
        <v>205263857</v>
      </c>
      <c r="I7475" t="s">
        <v>3601</v>
      </c>
      <c r="J7475" t="s">
        <v>6735</v>
      </c>
      <c r="K7475" t="s">
        <v>3624</v>
      </c>
      <c r="L7475" t="s">
        <v>7044</v>
      </c>
      <c r="M7475">
        <v>12.5</v>
      </c>
      <c r="N7475">
        <v>20.5</v>
      </c>
      <c r="O7475">
        <v>12.5</v>
      </c>
      <c r="S7475" t="b">
        <v>0</v>
      </c>
      <c r="T7475" t="b">
        <v>0</v>
      </c>
      <c r="U7475" t="b">
        <v>1</v>
      </c>
      <c r="V7475">
        <v>24000</v>
      </c>
      <c r="W7475">
        <v>17200</v>
      </c>
      <c r="X7475">
        <v>2.56</v>
      </c>
      <c r="Y7475">
        <v>25200</v>
      </c>
      <c r="Z7475">
        <v>1.81</v>
      </c>
    </row>
    <row r="7476" spans="1:26">
      <c r="A7476">
        <v>205287344</v>
      </c>
      <c r="B7476" t="s">
        <v>6289</v>
      </c>
      <c r="C7476" t="s">
        <v>3597</v>
      </c>
      <c r="D7476" t="s">
        <v>4034</v>
      </c>
      <c r="E7476" t="s">
        <v>5222</v>
      </c>
      <c r="F7476" t="s">
        <v>3787</v>
      </c>
      <c r="G7476">
        <v>205287344</v>
      </c>
      <c r="I7476" t="s">
        <v>3622</v>
      </c>
      <c r="J7476" t="s">
        <v>6945</v>
      </c>
      <c r="K7476" t="s">
        <v>3624</v>
      </c>
      <c r="L7476" t="s">
        <v>6965</v>
      </c>
      <c r="M7476">
        <v>9.8000000000000007</v>
      </c>
      <c r="N7476">
        <v>18</v>
      </c>
      <c r="O7476">
        <v>10.5</v>
      </c>
      <c r="S7476" t="b">
        <v>0</v>
      </c>
      <c r="T7476" t="b">
        <v>0</v>
      </c>
      <c r="U7476" t="b">
        <v>0</v>
      </c>
      <c r="V7476">
        <v>54000</v>
      </c>
      <c r="W7476">
        <v>39000</v>
      </c>
      <c r="X7476">
        <v>2.6</v>
      </c>
      <c r="Y7476">
        <v>39128</v>
      </c>
      <c r="Z7476">
        <v>2.25</v>
      </c>
    </row>
    <row r="7477" spans="1:26">
      <c r="A7477">
        <v>205282614</v>
      </c>
      <c r="B7477" t="s">
        <v>6289</v>
      </c>
      <c r="C7477" t="s">
        <v>3597</v>
      </c>
      <c r="D7477" t="s">
        <v>4034</v>
      </c>
      <c r="E7477" t="s">
        <v>5222</v>
      </c>
      <c r="F7477" t="s">
        <v>3787</v>
      </c>
      <c r="G7477">
        <v>205282614</v>
      </c>
      <c r="I7477" t="s">
        <v>3622</v>
      </c>
      <c r="J7477" t="s">
        <v>6945</v>
      </c>
      <c r="K7477" t="s">
        <v>3624</v>
      </c>
      <c r="L7477" t="s">
        <v>7049</v>
      </c>
      <c r="M7477">
        <v>9.8000000000000007</v>
      </c>
      <c r="N7477">
        <v>18</v>
      </c>
      <c r="O7477">
        <v>10.5</v>
      </c>
      <c r="S7477" t="b">
        <v>0</v>
      </c>
      <c r="T7477" t="b">
        <v>0</v>
      </c>
      <c r="U7477" t="b">
        <v>0</v>
      </c>
      <c r="V7477">
        <v>54000</v>
      </c>
      <c r="W7477">
        <v>39000</v>
      </c>
      <c r="X7477">
        <v>2.6</v>
      </c>
      <c r="Y7477">
        <v>39128</v>
      </c>
      <c r="Z7477">
        <v>2.25</v>
      </c>
    </row>
    <row r="7478" spans="1:26">
      <c r="A7478">
        <v>205263851</v>
      </c>
      <c r="B7478" t="s">
        <v>6289</v>
      </c>
      <c r="C7478" t="s">
        <v>3597</v>
      </c>
      <c r="D7478" t="s">
        <v>4034</v>
      </c>
      <c r="E7478" t="s">
        <v>5222</v>
      </c>
      <c r="F7478" t="s">
        <v>3753</v>
      </c>
      <c r="G7478">
        <v>205263851</v>
      </c>
      <c r="I7478" t="s">
        <v>3601</v>
      </c>
      <c r="J7478" t="s">
        <v>7048</v>
      </c>
      <c r="K7478" t="s">
        <v>3624</v>
      </c>
      <c r="L7478" t="s">
        <v>7047</v>
      </c>
      <c r="M7478">
        <v>13.5</v>
      </c>
      <c r="N7478">
        <v>23</v>
      </c>
      <c r="O7478">
        <v>12</v>
      </c>
      <c r="S7478" t="b">
        <v>0</v>
      </c>
      <c r="T7478" t="b">
        <v>0</v>
      </c>
      <c r="U7478" t="b">
        <v>1</v>
      </c>
      <c r="V7478">
        <v>9000</v>
      </c>
      <c r="W7478">
        <v>7200</v>
      </c>
      <c r="X7478">
        <v>2.74</v>
      </c>
      <c r="Y7478">
        <v>11300</v>
      </c>
      <c r="Z7478">
        <v>1.55</v>
      </c>
    </row>
    <row r="7479" spans="1:26">
      <c r="A7479">
        <v>205263852</v>
      </c>
      <c r="B7479" t="s">
        <v>6289</v>
      </c>
      <c r="C7479" t="s">
        <v>3597</v>
      </c>
      <c r="D7479" t="s">
        <v>4034</v>
      </c>
      <c r="E7479" t="s">
        <v>5222</v>
      </c>
      <c r="F7479" t="s">
        <v>3753</v>
      </c>
      <c r="G7479">
        <v>205263852</v>
      </c>
      <c r="I7479" t="s">
        <v>3601</v>
      </c>
      <c r="J7479" t="s">
        <v>6736</v>
      </c>
      <c r="K7479" t="s">
        <v>3624</v>
      </c>
      <c r="L7479" t="s">
        <v>7047</v>
      </c>
      <c r="M7479">
        <v>13.5</v>
      </c>
      <c r="N7479">
        <v>20.5</v>
      </c>
      <c r="O7479">
        <v>11.5</v>
      </c>
      <c r="S7479" t="b">
        <v>0</v>
      </c>
      <c r="T7479" t="b">
        <v>0</v>
      </c>
      <c r="U7479" t="b">
        <v>1</v>
      </c>
      <c r="V7479">
        <v>9000</v>
      </c>
      <c r="W7479">
        <v>6800</v>
      </c>
      <c r="X7479">
        <v>2.93</v>
      </c>
      <c r="Y7479">
        <v>8900</v>
      </c>
      <c r="Z7479">
        <v>2.09</v>
      </c>
    </row>
    <row r="7480" spans="1:26">
      <c r="A7480">
        <v>205263853</v>
      </c>
      <c r="B7480" t="s">
        <v>6289</v>
      </c>
      <c r="C7480" t="s">
        <v>3597</v>
      </c>
      <c r="D7480" t="s">
        <v>4034</v>
      </c>
      <c r="E7480" t="s">
        <v>5222</v>
      </c>
      <c r="F7480" t="s">
        <v>3753</v>
      </c>
      <c r="G7480">
        <v>205263853</v>
      </c>
      <c r="I7480" t="s">
        <v>3601</v>
      </c>
      <c r="J7480" t="s">
        <v>7045</v>
      </c>
      <c r="K7480" t="s">
        <v>3624</v>
      </c>
      <c r="L7480" t="s">
        <v>7046</v>
      </c>
      <c r="M7480">
        <v>12.5</v>
      </c>
      <c r="N7480">
        <v>20.5</v>
      </c>
      <c r="O7480">
        <v>11</v>
      </c>
      <c r="S7480" t="b">
        <v>0</v>
      </c>
      <c r="T7480" t="b">
        <v>0</v>
      </c>
      <c r="U7480" t="b">
        <v>1</v>
      </c>
      <c r="V7480">
        <v>12000</v>
      </c>
      <c r="W7480">
        <v>8500</v>
      </c>
      <c r="X7480">
        <v>2.57</v>
      </c>
      <c r="Y7480">
        <v>12400</v>
      </c>
      <c r="Z7480">
        <v>1.79</v>
      </c>
    </row>
    <row r="7481" spans="1:26">
      <c r="A7481">
        <v>205263859</v>
      </c>
      <c r="B7481" t="s">
        <v>6289</v>
      </c>
      <c r="C7481" t="s">
        <v>3597</v>
      </c>
      <c r="D7481" t="s">
        <v>4034</v>
      </c>
      <c r="E7481" t="s">
        <v>5222</v>
      </c>
      <c r="F7481" t="s">
        <v>3753</v>
      </c>
      <c r="G7481">
        <v>205263859</v>
      </c>
      <c r="I7481" t="s">
        <v>3601</v>
      </c>
      <c r="J7481" t="s">
        <v>6954</v>
      </c>
      <c r="K7481" t="s">
        <v>3624</v>
      </c>
      <c r="L7481" t="s">
        <v>7044</v>
      </c>
      <c r="M7481">
        <v>12.5</v>
      </c>
      <c r="N7481">
        <v>21.5</v>
      </c>
      <c r="O7481">
        <v>11</v>
      </c>
      <c r="S7481" t="b">
        <v>0</v>
      </c>
      <c r="T7481" t="b">
        <v>0</v>
      </c>
      <c r="U7481" t="b">
        <v>1</v>
      </c>
      <c r="V7481">
        <v>24000</v>
      </c>
      <c r="W7481">
        <v>16000</v>
      </c>
      <c r="X7481">
        <v>2.69</v>
      </c>
      <c r="Y7481">
        <v>18900</v>
      </c>
      <c r="Z7481">
        <v>2.2200000000000002</v>
      </c>
    </row>
    <row r="7482" spans="1:26">
      <c r="A7482">
        <v>205263856</v>
      </c>
      <c r="B7482" t="s">
        <v>6289</v>
      </c>
      <c r="C7482" t="s">
        <v>3597</v>
      </c>
      <c r="D7482" t="s">
        <v>4034</v>
      </c>
      <c r="E7482" t="s">
        <v>5222</v>
      </c>
      <c r="F7482" t="s">
        <v>3753</v>
      </c>
      <c r="G7482">
        <v>205263856</v>
      </c>
      <c r="I7482" t="s">
        <v>3601</v>
      </c>
      <c r="J7482" t="s">
        <v>6944</v>
      </c>
      <c r="K7482" t="s">
        <v>3624</v>
      </c>
      <c r="L7482" t="s">
        <v>7043</v>
      </c>
      <c r="M7482">
        <v>12.5</v>
      </c>
      <c r="N7482">
        <v>19</v>
      </c>
      <c r="O7482">
        <v>10.5</v>
      </c>
      <c r="S7482" t="b">
        <v>0</v>
      </c>
      <c r="T7482" t="b">
        <v>0</v>
      </c>
      <c r="U7482" t="b">
        <v>0</v>
      </c>
      <c r="V7482">
        <v>18000</v>
      </c>
      <c r="W7482">
        <v>12000</v>
      </c>
      <c r="X7482">
        <v>2.61</v>
      </c>
      <c r="Y7482">
        <v>12500</v>
      </c>
      <c r="Z7482">
        <v>2.39</v>
      </c>
    </row>
    <row r="7483" spans="1:26">
      <c r="A7483">
        <v>8952855</v>
      </c>
      <c r="B7483" t="s">
        <v>6289</v>
      </c>
      <c r="C7483" t="s">
        <v>3597</v>
      </c>
      <c r="D7483" t="s">
        <v>4034</v>
      </c>
      <c r="E7483" t="s">
        <v>5088</v>
      </c>
      <c r="F7483" t="s">
        <v>3621</v>
      </c>
      <c r="G7483">
        <v>8952855</v>
      </c>
      <c r="I7483" t="s">
        <v>3622</v>
      </c>
      <c r="J7483" t="s">
        <v>7042</v>
      </c>
      <c r="K7483" t="s">
        <v>3624</v>
      </c>
      <c r="L7483" t="s">
        <v>7039</v>
      </c>
      <c r="M7483">
        <v>14.5</v>
      </c>
      <c r="N7483">
        <v>25</v>
      </c>
      <c r="O7483">
        <v>11.2</v>
      </c>
      <c r="S7483" t="b">
        <v>0</v>
      </c>
      <c r="T7483" t="b">
        <v>0</v>
      </c>
      <c r="U7483" t="b">
        <v>0</v>
      </c>
      <c r="V7483">
        <v>9000</v>
      </c>
      <c r="W7483">
        <v>6900</v>
      </c>
      <c r="X7483">
        <v>2.73</v>
      </c>
      <c r="Y7483">
        <v>13890</v>
      </c>
      <c r="Z7483">
        <v>2.1</v>
      </c>
    </row>
    <row r="7484" spans="1:26">
      <c r="A7484">
        <v>205309938</v>
      </c>
      <c r="B7484" t="s">
        <v>6289</v>
      </c>
      <c r="C7484" t="s">
        <v>3597</v>
      </c>
      <c r="D7484" t="s">
        <v>4034</v>
      </c>
      <c r="E7484" t="s">
        <v>5088</v>
      </c>
      <c r="F7484" t="s">
        <v>3621</v>
      </c>
      <c r="G7484">
        <v>205309938</v>
      </c>
      <c r="I7484" t="s">
        <v>3622</v>
      </c>
      <c r="J7484" t="s">
        <v>7041</v>
      </c>
      <c r="K7484" t="s">
        <v>3624</v>
      </c>
      <c r="L7484" t="s">
        <v>6447</v>
      </c>
      <c r="M7484">
        <v>13.7</v>
      </c>
      <c r="N7484">
        <v>20.7</v>
      </c>
      <c r="O7484">
        <v>11.5</v>
      </c>
      <c r="S7484" t="b">
        <v>0</v>
      </c>
      <c r="T7484" t="b">
        <v>0</v>
      </c>
      <c r="U7484" t="b">
        <v>0</v>
      </c>
      <c r="V7484">
        <v>24000</v>
      </c>
      <c r="W7484">
        <v>15300</v>
      </c>
      <c r="X7484">
        <v>2.7</v>
      </c>
      <c r="Y7484">
        <v>19036</v>
      </c>
      <c r="Z7484">
        <v>2.21</v>
      </c>
    </row>
    <row r="7485" spans="1:26">
      <c r="A7485">
        <v>8952856</v>
      </c>
      <c r="B7485" t="s">
        <v>6289</v>
      </c>
      <c r="C7485" t="s">
        <v>3597</v>
      </c>
      <c r="D7485" t="s">
        <v>4034</v>
      </c>
      <c r="E7485" t="s">
        <v>5088</v>
      </c>
      <c r="F7485" t="s">
        <v>3621</v>
      </c>
      <c r="G7485">
        <v>8952856</v>
      </c>
      <c r="I7485" t="s">
        <v>3622</v>
      </c>
      <c r="J7485" t="s">
        <v>7040</v>
      </c>
      <c r="K7485" t="s">
        <v>3624</v>
      </c>
      <c r="L7485" t="s">
        <v>7038</v>
      </c>
      <c r="M7485">
        <v>13</v>
      </c>
      <c r="N7485">
        <v>22.5</v>
      </c>
      <c r="O7485">
        <v>12</v>
      </c>
      <c r="S7485" t="b">
        <v>0</v>
      </c>
      <c r="T7485" t="b">
        <v>0</v>
      </c>
      <c r="U7485" t="b">
        <v>0</v>
      </c>
      <c r="V7485">
        <v>12000</v>
      </c>
      <c r="W7485">
        <v>7800</v>
      </c>
      <c r="X7485">
        <v>2.63</v>
      </c>
      <c r="Y7485">
        <v>12259</v>
      </c>
      <c r="Z7485">
        <v>1.96</v>
      </c>
    </row>
    <row r="7486" spans="1:26">
      <c r="A7486">
        <v>205309935</v>
      </c>
      <c r="B7486" t="s">
        <v>6289</v>
      </c>
      <c r="C7486" t="s">
        <v>3597</v>
      </c>
      <c r="D7486" t="s">
        <v>4034</v>
      </c>
      <c r="E7486" t="s">
        <v>5088</v>
      </c>
      <c r="F7486" t="s">
        <v>3621</v>
      </c>
      <c r="G7486">
        <v>205309935</v>
      </c>
      <c r="I7486" t="s">
        <v>3622</v>
      </c>
      <c r="J7486" t="s">
        <v>7033</v>
      </c>
      <c r="K7486" t="s">
        <v>3624</v>
      </c>
      <c r="L7486" t="s">
        <v>7039</v>
      </c>
      <c r="M7486">
        <v>14.9</v>
      </c>
      <c r="N7486">
        <v>23.5</v>
      </c>
      <c r="O7486">
        <v>10.8</v>
      </c>
      <c r="S7486" t="b">
        <v>0</v>
      </c>
      <c r="T7486" t="b">
        <v>0</v>
      </c>
      <c r="U7486" t="b">
        <v>0</v>
      </c>
      <c r="V7486">
        <v>9000</v>
      </c>
      <c r="W7486">
        <v>5800</v>
      </c>
      <c r="X7486">
        <v>2.74</v>
      </c>
      <c r="Y7486">
        <v>10085</v>
      </c>
      <c r="Z7486">
        <v>2.27</v>
      </c>
    </row>
    <row r="7487" spans="1:26">
      <c r="A7487">
        <v>205309936</v>
      </c>
      <c r="B7487" t="s">
        <v>6289</v>
      </c>
      <c r="C7487" t="s">
        <v>3597</v>
      </c>
      <c r="D7487" t="s">
        <v>4034</v>
      </c>
      <c r="E7487" t="s">
        <v>5088</v>
      </c>
      <c r="F7487" t="s">
        <v>3621</v>
      </c>
      <c r="G7487">
        <v>205309936</v>
      </c>
      <c r="I7487" t="s">
        <v>3622</v>
      </c>
      <c r="J7487" t="s">
        <v>7037</v>
      </c>
      <c r="K7487" t="s">
        <v>3624</v>
      </c>
      <c r="L7487" t="s">
        <v>7038</v>
      </c>
      <c r="M7487">
        <v>13.7</v>
      </c>
      <c r="N7487">
        <v>22.7</v>
      </c>
      <c r="O7487">
        <v>11</v>
      </c>
      <c r="S7487" t="b">
        <v>0</v>
      </c>
      <c r="T7487" t="b">
        <v>0</v>
      </c>
      <c r="U7487" t="b">
        <v>0</v>
      </c>
      <c r="V7487">
        <v>12000</v>
      </c>
      <c r="W7487">
        <v>7700</v>
      </c>
      <c r="X7487">
        <v>2.75</v>
      </c>
      <c r="Y7487">
        <v>11116</v>
      </c>
      <c r="Z7487">
        <v>2.4500000000000002</v>
      </c>
    </row>
    <row r="7488" spans="1:26">
      <c r="A7488">
        <v>205309937</v>
      </c>
      <c r="B7488" t="s">
        <v>6289</v>
      </c>
      <c r="C7488" t="s">
        <v>3597</v>
      </c>
      <c r="D7488" t="s">
        <v>4034</v>
      </c>
      <c r="E7488" t="s">
        <v>5088</v>
      </c>
      <c r="F7488" t="s">
        <v>3621</v>
      </c>
      <c r="G7488">
        <v>205309937</v>
      </c>
      <c r="I7488" t="s">
        <v>3622</v>
      </c>
      <c r="J7488" t="s">
        <v>7035</v>
      </c>
      <c r="K7488" t="s">
        <v>3624</v>
      </c>
      <c r="L7488" t="s">
        <v>6446</v>
      </c>
      <c r="M7488">
        <v>13</v>
      </c>
      <c r="N7488">
        <v>21</v>
      </c>
      <c r="O7488">
        <v>10.4</v>
      </c>
      <c r="S7488" t="b">
        <v>0</v>
      </c>
      <c r="T7488" t="b">
        <v>0</v>
      </c>
      <c r="U7488" t="b">
        <v>0</v>
      </c>
      <c r="V7488">
        <v>18000</v>
      </c>
      <c r="W7488">
        <v>11400</v>
      </c>
      <c r="X7488">
        <v>2.72</v>
      </c>
      <c r="Y7488">
        <v>14016</v>
      </c>
      <c r="Z7488">
        <v>2.4900000000000002</v>
      </c>
    </row>
    <row r="7489" spans="1:26">
      <c r="A7489">
        <v>8952863</v>
      </c>
      <c r="B7489" t="s">
        <v>6289</v>
      </c>
      <c r="C7489" t="s">
        <v>3597</v>
      </c>
      <c r="D7489" t="s">
        <v>4034</v>
      </c>
      <c r="E7489" t="s">
        <v>5088</v>
      </c>
      <c r="F7489" t="s">
        <v>3621</v>
      </c>
      <c r="G7489">
        <v>8952863</v>
      </c>
      <c r="I7489" t="s">
        <v>3622</v>
      </c>
      <c r="J7489" t="s">
        <v>7035</v>
      </c>
      <c r="K7489" t="s">
        <v>3624</v>
      </c>
      <c r="L7489" t="s">
        <v>7036</v>
      </c>
      <c r="M7489">
        <v>13</v>
      </c>
      <c r="N7489">
        <v>21</v>
      </c>
      <c r="O7489">
        <v>10</v>
      </c>
      <c r="S7489" t="b">
        <v>0</v>
      </c>
      <c r="T7489" t="b">
        <v>0</v>
      </c>
      <c r="U7489" t="b">
        <v>0</v>
      </c>
      <c r="V7489">
        <v>18000</v>
      </c>
      <c r="W7489">
        <v>10400</v>
      </c>
      <c r="X7489">
        <v>2.72</v>
      </c>
      <c r="Y7489">
        <v>13597</v>
      </c>
      <c r="Z7489">
        <v>2.46</v>
      </c>
    </row>
    <row r="7490" spans="1:26">
      <c r="A7490">
        <v>8952861</v>
      </c>
      <c r="B7490" t="s">
        <v>6289</v>
      </c>
      <c r="C7490" t="s">
        <v>3597</v>
      </c>
      <c r="D7490" t="s">
        <v>4034</v>
      </c>
      <c r="E7490" t="s">
        <v>5088</v>
      </c>
      <c r="F7490" t="s">
        <v>3621</v>
      </c>
      <c r="G7490">
        <v>8952861</v>
      </c>
      <c r="I7490" t="s">
        <v>3622</v>
      </c>
      <c r="J7490" t="s">
        <v>7033</v>
      </c>
      <c r="K7490" t="s">
        <v>3624</v>
      </c>
      <c r="L7490" t="s">
        <v>7034</v>
      </c>
      <c r="M7490">
        <v>14</v>
      </c>
      <c r="N7490">
        <v>22.8</v>
      </c>
      <c r="O7490">
        <v>10.5</v>
      </c>
      <c r="S7490" t="b">
        <v>0</v>
      </c>
      <c r="T7490" t="b">
        <v>0</v>
      </c>
      <c r="U7490" t="b">
        <v>0</v>
      </c>
      <c r="V7490">
        <v>9000</v>
      </c>
      <c r="W7490">
        <v>6400</v>
      </c>
      <c r="X7490">
        <v>2.76</v>
      </c>
      <c r="Y7490">
        <v>9229</v>
      </c>
      <c r="Z7490">
        <v>2.15</v>
      </c>
    </row>
    <row r="7491" spans="1:26">
      <c r="A7491">
        <v>203363533</v>
      </c>
      <c r="B7491" t="s">
        <v>6289</v>
      </c>
      <c r="C7491" t="s">
        <v>3597</v>
      </c>
      <c r="D7491" t="s">
        <v>4034</v>
      </c>
      <c r="E7491" t="s">
        <v>5088</v>
      </c>
      <c r="F7491" t="s">
        <v>3621</v>
      </c>
      <c r="G7491">
        <v>203363533</v>
      </c>
      <c r="I7491" t="s">
        <v>3622</v>
      </c>
      <c r="J7491" t="s">
        <v>7030</v>
      </c>
      <c r="K7491" t="s">
        <v>3624</v>
      </c>
      <c r="L7491" t="s">
        <v>7031</v>
      </c>
      <c r="M7491">
        <v>11</v>
      </c>
      <c r="N7491">
        <v>19</v>
      </c>
      <c r="O7491">
        <v>10</v>
      </c>
      <c r="S7491" t="b">
        <v>0</v>
      </c>
      <c r="T7491" t="b">
        <v>0</v>
      </c>
      <c r="U7491" t="b">
        <v>0</v>
      </c>
      <c r="V7491">
        <v>18000</v>
      </c>
      <c r="W7491">
        <v>11000</v>
      </c>
      <c r="X7491">
        <v>2.58</v>
      </c>
      <c r="Y7491">
        <v>11041</v>
      </c>
      <c r="Z7491">
        <v>2.2000000000000002</v>
      </c>
    </row>
    <row r="7492" spans="1:26">
      <c r="A7492">
        <v>203363519</v>
      </c>
      <c r="B7492" t="s">
        <v>6289</v>
      </c>
      <c r="C7492" t="s">
        <v>3597</v>
      </c>
      <c r="D7492" t="s">
        <v>4034</v>
      </c>
      <c r="E7492" t="s">
        <v>5091</v>
      </c>
      <c r="F7492" t="s">
        <v>3621</v>
      </c>
      <c r="G7492">
        <v>203363519</v>
      </c>
      <c r="I7492" t="s">
        <v>3622</v>
      </c>
      <c r="J7492" t="s">
        <v>7027</v>
      </c>
      <c r="K7492" t="s">
        <v>3624</v>
      </c>
      <c r="L7492" t="s">
        <v>7028</v>
      </c>
      <c r="M7492">
        <v>14.5</v>
      </c>
      <c r="N7492">
        <v>25</v>
      </c>
      <c r="O7492">
        <v>11.2</v>
      </c>
      <c r="S7492" t="b">
        <v>0</v>
      </c>
      <c r="T7492" t="b">
        <v>0</v>
      </c>
      <c r="U7492" t="b">
        <v>0</v>
      </c>
      <c r="V7492">
        <v>9000</v>
      </c>
      <c r="W7492">
        <v>6900</v>
      </c>
      <c r="X7492">
        <v>2.73</v>
      </c>
      <c r="Y7492">
        <v>13890</v>
      </c>
      <c r="Z7492">
        <v>2.1</v>
      </c>
    </row>
    <row r="7493" spans="1:26">
      <c r="A7493">
        <v>203363520</v>
      </c>
      <c r="B7493" t="s">
        <v>6289</v>
      </c>
      <c r="C7493" t="s">
        <v>3597</v>
      </c>
      <c r="D7493" t="s">
        <v>4034</v>
      </c>
      <c r="E7493" t="s">
        <v>5091</v>
      </c>
      <c r="F7493" t="s">
        <v>3621</v>
      </c>
      <c r="G7493">
        <v>203363520</v>
      </c>
      <c r="I7493" t="s">
        <v>3622</v>
      </c>
      <c r="J7493" t="s">
        <v>7026</v>
      </c>
      <c r="K7493" t="s">
        <v>3624</v>
      </c>
      <c r="L7493" t="s">
        <v>7024</v>
      </c>
      <c r="M7493">
        <v>13</v>
      </c>
      <c r="N7493">
        <v>22.5</v>
      </c>
      <c r="O7493">
        <v>12</v>
      </c>
      <c r="S7493" t="b">
        <v>0</v>
      </c>
      <c r="T7493" t="b">
        <v>0</v>
      </c>
      <c r="U7493" t="b">
        <v>0</v>
      </c>
      <c r="V7493">
        <v>12000</v>
      </c>
      <c r="W7493">
        <v>7800</v>
      </c>
      <c r="X7493">
        <v>2.63</v>
      </c>
      <c r="Y7493">
        <v>12259</v>
      </c>
      <c r="Z7493">
        <v>1.96</v>
      </c>
    </row>
    <row r="7494" spans="1:26">
      <c r="A7494">
        <v>205309940</v>
      </c>
      <c r="B7494" t="s">
        <v>6289</v>
      </c>
      <c r="C7494" t="s">
        <v>3597</v>
      </c>
      <c r="D7494" t="s">
        <v>4034</v>
      </c>
      <c r="E7494" t="s">
        <v>5091</v>
      </c>
      <c r="F7494" t="s">
        <v>3621</v>
      </c>
      <c r="G7494">
        <v>205309940</v>
      </c>
      <c r="I7494" t="s">
        <v>3622</v>
      </c>
      <c r="J7494" t="s">
        <v>7021</v>
      </c>
      <c r="K7494" t="s">
        <v>3624</v>
      </c>
      <c r="L7494" t="s">
        <v>7025</v>
      </c>
      <c r="M7494">
        <v>13</v>
      </c>
      <c r="N7494">
        <v>21</v>
      </c>
      <c r="O7494">
        <v>10.4</v>
      </c>
      <c r="S7494" t="b">
        <v>0</v>
      </c>
      <c r="T7494" t="b">
        <v>0</v>
      </c>
      <c r="U7494" t="b">
        <v>0</v>
      </c>
      <c r="V7494">
        <v>18000</v>
      </c>
      <c r="W7494">
        <v>11400</v>
      </c>
      <c r="X7494">
        <v>2.72</v>
      </c>
      <c r="Y7494">
        <v>14016</v>
      </c>
      <c r="Z7494">
        <v>2.4900000000000002</v>
      </c>
    </row>
    <row r="7495" spans="1:26">
      <c r="A7495">
        <v>205309939</v>
      </c>
      <c r="B7495" t="s">
        <v>6289</v>
      </c>
      <c r="C7495" t="s">
        <v>3597</v>
      </c>
      <c r="D7495" t="s">
        <v>4034</v>
      </c>
      <c r="E7495" t="s">
        <v>5091</v>
      </c>
      <c r="F7495" t="s">
        <v>3621</v>
      </c>
      <c r="G7495">
        <v>205309939</v>
      </c>
      <c r="I7495" t="s">
        <v>3622</v>
      </c>
      <c r="J7495" t="s">
        <v>7023</v>
      </c>
      <c r="K7495" t="s">
        <v>3624</v>
      </c>
      <c r="L7495" t="s">
        <v>7024</v>
      </c>
      <c r="M7495">
        <v>13.7</v>
      </c>
      <c r="N7495">
        <v>22.7</v>
      </c>
      <c r="O7495">
        <v>11</v>
      </c>
      <c r="S7495" t="b">
        <v>0</v>
      </c>
      <c r="T7495" t="b">
        <v>0</v>
      </c>
      <c r="U7495" t="b">
        <v>0</v>
      </c>
      <c r="V7495">
        <v>12000</v>
      </c>
      <c r="W7495">
        <v>7700</v>
      </c>
      <c r="X7495">
        <v>2.75</v>
      </c>
      <c r="Y7495">
        <v>11116</v>
      </c>
      <c r="Z7495">
        <v>2.4500000000000002</v>
      </c>
    </row>
    <row r="7496" spans="1:26">
      <c r="A7496">
        <v>203363526</v>
      </c>
      <c r="B7496" t="s">
        <v>6289</v>
      </c>
      <c r="C7496" t="s">
        <v>3597</v>
      </c>
      <c r="D7496" t="s">
        <v>4034</v>
      </c>
      <c r="E7496" t="s">
        <v>5091</v>
      </c>
      <c r="F7496" t="s">
        <v>3621</v>
      </c>
      <c r="G7496">
        <v>203363526</v>
      </c>
      <c r="I7496" t="s">
        <v>3622</v>
      </c>
      <c r="J7496" t="s">
        <v>7021</v>
      </c>
      <c r="K7496" t="s">
        <v>3624</v>
      </c>
      <c r="L7496" t="s">
        <v>7022</v>
      </c>
      <c r="M7496">
        <v>13</v>
      </c>
      <c r="N7496">
        <v>21</v>
      </c>
      <c r="O7496">
        <v>10</v>
      </c>
      <c r="S7496" t="b">
        <v>0</v>
      </c>
      <c r="T7496" t="b">
        <v>0</v>
      </c>
      <c r="U7496" t="b">
        <v>0</v>
      </c>
      <c r="V7496">
        <v>18000</v>
      </c>
      <c r="W7496">
        <v>10400</v>
      </c>
      <c r="X7496">
        <v>2.72</v>
      </c>
      <c r="Y7496">
        <v>13597</v>
      </c>
      <c r="Z7496">
        <v>2.46</v>
      </c>
    </row>
    <row r="7497" spans="1:26">
      <c r="A7497">
        <v>205309941</v>
      </c>
      <c r="B7497" t="s">
        <v>6289</v>
      </c>
      <c r="C7497" t="s">
        <v>3597</v>
      </c>
      <c r="D7497" t="s">
        <v>4034</v>
      </c>
      <c r="E7497" t="s">
        <v>5091</v>
      </c>
      <c r="F7497" t="s">
        <v>3621</v>
      </c>
      <c r="G7497">
        <v>205309941</v>
      </c>
      <c r="I7497" t="s">
        <v>3622</v>
      </c>
      <c r="J7497" t="s">
        <v>7019</v>
      </c>
      <c r="K7497" t="s">
        <v>3624</v>
      </c>
      <c r="L7497" t="s">
        <v>7020</v>
      </c>
      <c r="M7497">
        <v>13.7</v>
      </c>
      <c r="N7497">
        <v>20.7</v>
      </c>
      <c r="O7497">
        <v>11.5</v>
      </c>
      <c r="S7497" t="b">
        <v>0</v>
      </c>
      <c r="T7497" t="b">
        <v>0</v>
      </c>
      <c r="U7497" t="b">
        <v>0</v>
      </c>
      <c r="V7497">
        <v>24000</v>
      </c>
      <c r="W7497">
        <v>15300</v>
      </c>
      <c r="X7497">
        <v>2.7</v>
      </c>
      <c r="Y7497">
        <v>19036</v>
      </c>
      <c r="Z7497">
        <v>2.21</v>
      </c>
    </row>
    <row r="7498" spans="1:26">
      <c r="A7498">
        <v>204783911</v>
      </c>
      <c r="B7498" t="s">
        <v>6289</v>
      </c>
      <c r="C7498" t="s">
        <v>3597</v>
      </c>
      <c r="D7498" t="s">
        <v>4034</v>
      </c>
      <c r="E7498" t="s">
        <v>6252</v>
      </c>
      <c r="F7498" t="s">
        <v>3621</v>
      </c>
      <c r="G7498">
        <v>204783911</v>
      </c>
      <c r="I7498" t="s">
        <v>3622</v>
      </c>
      <c r="J7498" t="s">
        <v>7008</v>
      </c>
      <c r="K7498" t="s">
        <v>3624</v>
      </c>
      <c r="L7498" t="s">
        <v>7016</v>
      </c>
      <c r="M7498">
        <v>14.9</v>
      </c>
      <c r="N7498">
        <v>23.5</v>
      </c>
      <c r="O7498">
        <v>10.8</v>
      </c>
      <c r="S7498" t="b">
        <v>0</v>
      </c>
      <c r="T7498" t="b">
        <v>0</v>
      </c>
      <c r="U7498" t="b">
        <v>0</v>
      </c>
      <c r="V7498">
        <v>9000</v>
      </c>
      <c r="W7498">
        <v>5800</v>
      </c>
      <c r="X7498">
        <v>2.74</v>
      </c>
      <c r="Y7498">
        <v>10085</v>
      </c>
      <c r="Z7498">
        <v>2.27</v>
      </c>
    </row>
    <row r="7499" spans="1:26">
      <c r="A7499">
        <v>204783915</v>
      </c>
      <c r="B7499" t="s">
        <v>6289</v>
      </c>
      <c r="C7499" t="s">
        <v>3597</v>
      </c>
      <c r="D7499" t="s">
        <v>4034</v>
      </c>
      <c r="E7499" t="s">
        <v>6252</v>
      </c>
      <c r="F7499" t="s">
        <v>3621</v>
      </c>
      <c r="G7499">
        <v>204783915</v>
      </c>
      <c r="I7499" t="s">
        <v>3622</v>
      </c>
      <c r="J7499" t="s">
        <v>7014</v>
      </c>
      <c r="K7499" t="s">
        <v>3624</v>
      </c>
      <c r="L7499" t="s">
        <v>7016</v>
      </c>
      <c r="M7499">
        <v>14.5</v>
      </c>
      <c r="N7499">
        <v>25</v>
      </c>
      <c r="O7499">
        <v>11.2</v>
      </c>
      <c r="S7499" t="b">
        <v>0</v>
      </c>
      <c r="T7499" t="b">
        <v>0</v>
      </c>
      <c r="U7499" t="b">
        <v>0</v>
      </c>
      <c r="V7499">
        <v>9000</v>
      </c>
      <c r="W7499">
        <v>6900</v>
      </c>
      <c r="X7499">
        <v>2.73</v>
      </c>
      <c r="Y7499">
        <v>13890</v>
      </c>
      <c r="Z7499">
        <v>2.1</v>
      </c>
    </row>
    <row r="7500" spans="1:26">
      <c r="A7500">
        <v>204783912</v>
      </c>
      <c r="B7500" t="s">
        <v>6289</v>
      </c>
      <c r="C7500" t="s">
        <v>3597</v>
      </c>
      <c r="D7500" t="s">
        <v>4034</v>
      </c>
      <c r="E7500" t="s">
        <v>6252</v>
      </c>
      <c r="F7500" t="s">
        <v>3621</v>
      </c>
      <c r="G7500">
        <v>204783912</v>
      </c>
      <c r="I7500" t="s">
        <v>3622</v>
      </c>
      <c r="J7500" t="s">
        <v>6996</v>
      </c>
      <c r="K7500" t="s">
        <v>3624</v>
      </c>
      <c r="L7500" t="s">
        <v>7015</v>
      </c>
      <c r="M7500">
        <v>13.7</v>
      </c>
      <c r="N7500">
        <v>22.7</v>
      </c>
      <c r="O7500">
        <v>11</v>
      </c>
      <c r="S7500" t="b">
        <v>0</v>
      </c>
      <c r="T7500" t="b">
        <v>0</v>
      </c>
      <c r="U7500" t="b">
        <v>0</v>
      </c>
      <c r="V7500">
        <v>12000</v>
      </c>
      <c r="W7500">
        <v>7700</v>
      </c>
      <c r="X7500">
        <v>2.75</v>
      </c>
      <c r="Y7500">
        <v>11116</v>
      </c>
      <c r="Z7500">
        <v>2.4500000000000002</v>
      </c>
    </row>
    <row r="7501" spans="1:26">
      <c r="A7501">
        <v>204783916</v>
      </c>
      <c r="B7501" t="s">
        <v>6289</v>
      </c>
      <c r="C7501" t="s">
        <v>3597</v>
      </c>
      <c r="D7501" t="s">
        <v>4034</v>
      </c>
      <c r="E7501" t="s">
        <v>6252</v>
      </c>
      <c r="F7501" t="s">
        <v>3621</v>
      </c>
      <c r="G7501">
        <v>204783916</v>
      </c>
      <c r="I7501" t="s">
        <v>3622</v>
      </c>
      <c r="J7501" t="s">
        <v>7003</v>
      </c>
      <c r="K7501" t="s">
        <v>3624</v>
      </c>
      <c r="L7501" t="s">
        <v>7015</v>
      </c>
      <c r="M7501">
        <v>13</v>
      </c>
      <c r="N7501">
        <v>22.5</v>
      </c>
      <c r="O7501">
        <v>12</v>
      </c>
      <c r="S7501" t="b">
        <v>0</v>
      </c>
      <c r="T7501" t="b">
        <v>0</v>
      </c>
      <c r="U7501" t="b">
        <v>0</v>
      </c>
      <c r="V7501">
        <v>12000</v>
      </c>
      <c r="W7501">
        <v>7800</v>
      </c>
      <c r="X7501">
        <v>2.63</v>
      </c>
      <c r="Y7501">
        <v>12259</v>
      </c>
      <c r="Z7501">
        <v>1.96</v>
      </c>
    </row>
    <row r="7502" spans="1:26">
      <c r="A7502">
        <v>204469768</v>
      </c>
      <c r="B7502" t="s">
        <v>6289</v>
      </c>
      <c r="C7502" t="s">
        <v>3597</v>
      </c>
      <c r="D7502" t="s">
        <v>4034</v>
      </c>
      <c r="E7502" t="s">
        <v>6252</v>
      </c>
      <c r="F7502" t="s">
        <v>3753</v>
      </c>
      <c r="G7502">
        <v>204469768</v>
      </c>
      <c r="I7502" t="s">
        <v>3601</v>
      </c>
      <c r="J7502" t="s">
        <v>7014</v>
      </c>
      <c r="K7502" t="s">
        <v>3624</v>
      </c>
      <c r="L7502" t="s">
        <v>7009</v>
      </c>
      <c r="M7502">
        <v>13.5</v>
      </c>
      <c r="N7502">
        <v>23</v>
      </c>
      <c r="O7502">
        <v>12</v>
      </c>
      <c r="S7502" t="b">
        <v>0</v>
      </c>
      <c r="T7502" t="b">
        <v>0</v>
      </c>
      <c r="U7502" t="b">
        <v>1</v>
      </c>
      <c r="V7502">
        <v>9000</v>
      </c>
      <c r="W7502">
        <v>7200</v>
      </c>
      <c r="X7502">
        <v>2.74</v>
      </c>
      <c r="Y7502">
        <v>11300</v>
      </c>
      <c r="Z7502">
        <v>1.55</v>
      </c>
    </row>
    <row r="7503" spans="1:26">
      <c r="A7503">
        <v>204783913</v>
      </c>
      <c r="B7503" t="s">
        <v>6289</v>
      </c>
      <c r="C7503" t="s">
        <v>3597</v>
      </c>
      <c r="D7503" t="s">
        <v>4034</v>
      </c>
      <c r="E7503" t="s">
        <v>6252</v>
      </c>
      <c r="F7503" t="s">
        <v>3621</v>
      </c>
      <c r="G7503">
        <v>204783913</v>
      </c>
      <c r="I7503" t="s">
        <v>3622</v>
      </c>
      <c r="J7503" t="s">
        <v>7000</v>
      </c>
      <c r="K7503" t="s">
        <v>3624</v>
      </c>
      <c r="L7503" t="s">
        <v>7013</v>
      </c>
      <c r="M7503">
        <v>13</v>
      </c>
      <c r="N7503">
        <v>21</v>
      </c>
      <c r="O7503">
        <v>10.4</v>
      </c>
      <c r="S7503" t="b">
        <v>0</v>
      </c>
      <c r="T7503" t="b">
        <v>0</v>
      </c>
      <c r="U7503" t="b">
        <v>0</v>
      </c>
      <c r="V7503">
        <v>18000</v>
      </c>
      <c r="W7503">
        <v>11400</v>
      </c>
      <c r="X7503">
        <v>2.72</v>
      </c>
      <c r="Y7503">
        <v>14016</v>
      </c>
      <c r="Z7503">
        <v>2.4900000000000002</v>
      </c>
    </row>
    <row r="7504" spans="1:26">
      <c r="A7504">
        <v>204783914</v>
      </c>
      <c r="B7504" t="s">
        <v>6289</v>
      </c>
      <c r="C7504" t="s">
        <v>3597</v>
      </c>
      <c r="D7504" t="s">
        <v>4034</v>
      </c>
      <c r="E7504" t="s">
        <v>6252</v>
      </c>
      <c r="F7504" t="s">
        <v>3621</v>
      </c>
      <c r="G7504">
        <v>204783914</v>
      </c>
      <c r="I7504" t="s">
        <v>3622</v>
      </c>
      <c r="J7504" t="s">
        <v>6998</v>
      </c>
      <c r="K7504" t="s">
        <v>3624</v>
      </c>
      <c r="L7504" t="s">
        <v>7012</v>
      </c>
      <c r="M7504">
        <v>13.7</v>
      </c>
      <c r="N7504">
        <v>20.7</v>
      </c>
      <c r="O7504">
        <v>11.5</v>
      </c>
      <c r="S7504" t="b">
        <v>0</v>
      </c>
      <c r="T7504" t="b">
        <v>0</v>
      </c>
      <c r="U7504" t="b">
        <v>0</v>
      </c>
      <c r="V7504">
        <v>24000</v>
      </c>
      <c r="W7504">
        <v>15300</v>
      </c>
      <c r="X7504">
        <v>2.7</v>
      </c>
      <c r="Y7504">
        <v>19036</v>
      </c>
      <c r="Z7504">
        <v>2.21</v>
      </c>
    </row>
    <row r="7505" spans="1:26">
      <c r="A7505">
        <v>202918800</v>
      </c>
      <c r="B7505" t="s">
        <v>6289</v>
      </c>
      <c r="C7505" t="s">
        <v>3597</v>
      </c>
      <c r="D7505" t="s">
        <v>4034</v>
      </c>
      <c r="E7505" t="s">
        <v>6252</v>
      </c>
      <c r="F7505" t="s">
        <v>3621</v>
      </c>
      <c r="G7505">
        <v>202918800</v>
      </c>
      <c r="I7505" t="s">
        <v>3622</v>
      </c>
      <c r="J7505" t="s">
        <v>7010</v>
      </c>
      <c r="K7505" t="s">
        <v>3624</v>
      </c>
      <c r="L7505" t="s">
        <v>7011</v>
      </c>
      <c r="M7505">
        <v>11</v>
      </c>
      <c r="N7505">
        <v>19</v>
      </c>
      <c r="O7505">
        <v>10</v>
      </c>
      <c r="S7505" t="b">
        <v>0</v>
      </c>
      <c r="T7505" t="b">
        <v>0</v>
      </c>
      <c r="U7505" t="b">
        <v>0</v>
      </c>
      <c r="V7505">
        <v>18000</v>
      </c>
      <c r="W7505">
        <v>11000</v>
      </c>
      <c r="X7505">
        <v>2.58</v>
      </c>
      <c r="Y7505">
        <v>11041</v>
      </c>
      <c r="Z7505">
        <v>2.2000000000000002</v>
      </c>
    </row>
    <row r="7506" spans="1:26">
      <c r="A7506">
        <v>204469761</v>
      </c>
      <c r="B7506" t="s">
        <v>6289</v>
      </c>
      <c r="C7506" t="s">
        <v>3597</v>
      </c>
      <c r="D7506" t="s">
        <v>4034</v>
      </c>
      <c r="E7506" t="s">
        <v>6252</v>
      </c>
      <c r="F7506" t="s">
        <v>3753</v>
      </c>
      <c r="G7506">
        <v>204469761</v>
      </c>
      <c r="I7506" t="s">
        <v>3601</v>
      </c>
      <c r="J7506" t="s">
        <v>7008</v>
      </c>
      <c r="K7506" t="s">
        <v>3624</v>
      </c>
      <c r="L7506" t="s">
        <v>7009</v>
      </c>
      <c r="M7506">
        <v>13.5</v>
      </c>
      <c r="N7506">
        <v>20.5</v>
      </c>
      <c r="O7506">
        <v>11.5</v>
      </c>
      <c r="S7506" t="b">
        <v>0</v>
      </c>
      <c r="T7506" t="b">
        <v>0</v>
      </c>
      <c r="U7506" t="b">
        <v>1</v>
      </c>
      <c r="V7506">
        <v>9000</v>
      </c>
      <c r="W7506">
        <v>6800</v>
      </c>
      <c r="X7506">
        <v>2.93</v>
      </c>
      <c r="Y7506">
        <v>8900</v>
      </c>
      <c r="Z7506">
        <v>2.09</v>
      </c>
    </row>
    <row r="7507" spans="1:26">
      <c r="A7507">
        <v>204469771</v>
      </c>
      <c r="B7507" t="s">
        <v>6289</v>
      </c>
      <c r="C7507" t="s">
        <v>3597</v>
      </c>
      <c r="D7507" t="s">
        <v>4034</v>
      </c>
      <c r="E7507" t="s">
        <v>6252</v>
      </c>
      <c r="F7507" t="s">
        <v>3753</v>
      </c>
      <c r="G7507">
        <v>204469771</v>
      </c>
      <c r="I7507" t="s">
        <v>3601</v>
      </c>
      <c r="J7507" t="s">
        <v>7007</v>
      </c>
      <c r="K7507" t="s">
        <v>3624</v>
      </c>
      <c r="L7507" t="s">
        <v>7004</v>
      </c>
      <c r="M7507">
        <v>12.5</v>
      </c>
      <c r="N7507">
        <v>20.5</v>
      </c>
      <c r="O7507">
        <v>12.5</v>
      </c>
      <c r="S7507" t="b">
        <v>0</v>
      </c>
      <c r="T7507" t="b">
        <v>0</v>
      </c>
      <c r="U7507" t="b">
        <v>1</v>
      </c>
      <c r="V7507">
        <v>24000</v>
      </c>
      <c r="W7507">
        <v>17200</v>
      </c>
      <c r="X7507">
        <v>2.56</v>
      </c>
      <c r="Y7507">
        <v>25200</v>
      </c>
      <c r="Z7507">
        <v>1.81</v>
      </c>
    </row>
    <row r="7508" spans="1:26">
      <c r="A7508">
        <v>204469763</v>
      </c>
      <c r="B7508" t="s">
        <v>6289</v>
      </c>
      <c r="C7508" t="s">
        <v>3597</v>
      </c>
      <c r="D7508" t="s">
        <v>4034</v>
      </c>
      <c r="E7508" t="s">
        <v>6252</v>
      </c>
      <c r="F7508" t="s">
        <v>3753</v>
      </c>
      <c r="G7508">
        <v>204469763</v>
      </c>
      <c r="I7508" t="s">
        <v>3601</v>
      </c>
      <c r="J7508" t="s">
        <v>7000</v>
      </c>
      <c r="K7508" t="s">
        <v>3624</v>
      </c>
      <c r="L7508" t="s">
        <v>7006</v>
      </c>
      <c r="M7508">
        <v>12.5</v>
      </c>
      <c r="N7508">
        <v>19</v>
      </c>
      <c r="O7508">
        <v>10.5</v>
      </c>
      <c r="S7508" t="b">
        <v>0</v>
      </c>
      <c r="T7508" t="b">
        <v>0</v>
      </c>
      <c r="U7508" t="b">
        <v>0</v>
      </c>
      <c r="V7508">
        <v>18000</v>
      </c>
      <c r="W7508">
        <v>12000</v>
      </c>
      <c r="X7508">
        <v>2.61</v>
      </c>
      <c r="Y7508">
        <v>12500</v>
      </c>
      <c r="Z7508">
        <v>2.39</v>
      </c>
    </row>
    <row r="7509" spans="1:26">
      <c r="A7509">
        <v>204469769</v>
      </c>
      <c r="B7509" t="s">
        <v>6289</v>
      </c>
      <c r="C7509" t="s">
        <v>3597</v>
      </c>
      <c r="D7509" t="s">
        <v>4034</v>
      </c>
      <c r="E7509" t="s">
        <v>6252</v>
      </c>
      <c r="F7509" t="s">
        <v>3753</v>
      </c>
      <c r="G7509">
        <v>204469769</v>
      </c>
      <c r="I7509" t="s">
        <v>3601</v>
      </c>
      <c r="J7509" t="s">
        <v>7003</v>
      </c>
      <c r="K7509" t="s">
        <v>3624</v>
      </c>
      <c r="L7509" t="s">
        <v>7005</v>
      </c>
      <c r="M7509">
        <v>12.5</v>
      </c>
      <c r="N7509">
        <v>20.5</v>
      </c>
      <c r="O7509">
        <v>11</v>
      </c>
      <c r="S7509" t="b">
        <v>0</v>
      </c>
      <c r="T7509" t="b">
        <v>0</v>
      </c>
      <c r="U7509" t="b">
        <v>1</v>
      </c>
      <c r="V7509">
        <v>12000</v>
      </c>
      <c r="W7509">
        <v>8500</v>
      </c>
      <c r="X7509">
        <v>2.57</v>
      </c>
      <c r="Y7509">
        <v>12400</v>
      </c>
      <c r="Z7509">
        <v>1.79</v>
      </c>
    </row>
    <row r="7510" spans="1:26">
      <c r="A7510">
        <v>204469764</v>
      </c>
      <c r="B7510" t="s">
        <v>6289</v>
      </c>
      <c r="C7510" t="s">
        <v>3597</v>
      </c>
      <c r="D7510" t="s">
        <v>4034</v>
      </c>
      <c r="E7510" t="s">
        <v>6252</v>
      </c>
      <c r="F7510" t="s">
        <v>3753</v>
      </c>
      <c r="G7510">
        <v>204469764</v>
      </c>
      <c r="I7510" t="s">
        <v>3601</v>
      </c>
      <c r="J7510" t="s">
        <v>6998</v>
      </c>
      <c r="K7510" t="s">
        <v>3624</v>
      </c>
      <c r="L7510" t="s">
        <v>7004</v>
      </c>
      <c r="M7510">
        <v>12.5</v>
      </c>
      <c r="N7510">
        <v>21.5</v>
      </c>
      <c r="O7510">
        <v>11</v>
      </c>
      <c r="S7510" t="b">
        <v>0</v>
      </c>
      <c r="T7510" t="b">
        <v>0</v>
      </c>
      <c r="U7510" t="b">
        <v>1</v>
      </c>
      <c r="V7510">
        <v>24000</v>
      </c>
      <c r="W7510">
        <v>16000</v>
      </c>
      <c r="X7510">
        <v>2.69</v>
      </c>
      <c r="Y7510">
        <v>18900</v>
      </c>
      <c r="Z7510">
        <v>2.2200000000000002</v>
      </c>
    </row>
    <row r="7511" spans="1:26">
      <c r="A7511">
        <v>204340473</v>
      </c>
      <c r="B7511" t="s">
        <v>6289</v>
      </c>
      <c r="C7511" t="s">
        <v>3597</v>
      </c>
      <c r="D7511" t="s">
        <v>4034</v>
      </c>
      <c r="E7511" t="s">
        <v>6252</v>
      </c>
      <c r="F7511" t="s">
        <v>3849</v>
      </c>
      <c r="G7511">
        <v>204340473</v>
      </c>
      <c r="I7511" t="s">
        <v>3622</v>
      </c>
      <c r="J7511" t="s">
        <v>7003</v>
      </c>
      <c r="K7511" t="s">
        <v>3624</v>
      </c>
      <c r="L7511" t="s">
        <v>6997</v>
      </c>
      <c r="M7511">
        <v>12.5</v>
      </c>
      <c r="N7511">
        <v>19.5</v>
      </c>
      <c r="O7511">
        <v>10.6</v>
      </c>
      <c r="S7511" t="b">
        <v>0</v>
      </c>
      <c r="T7511" t="b">
        <v>0</v>
      </c>
      <c r="U7511" t="b">
        <v>0</v>
      </c>
      <c r="V7511">
        <v>12000</v>
      </c>
      <c r="W7511">
        <v>8700</v>
      </c>
      <c r="X7511">
        <v>2.68</v>
      </c>
      <c r="Y7511">
        <v>13136</v>
      </c>
      <c r="Z7511">
        <v>1.97</v>
      </c>
    </row>
    <row r="7512" spans="1:26">
      <c r="A7512">
        <v>204469759</v>
      </c>
      <c r="B7512" t="s">
        <v>6289</v>
      </c>
      <c r="C7512" t="s">
        <v>3597</v>
      </c>
      <c r="D7512" t="s">
        <v>4034</v>
      </c>
      <c r="E7512" t="s">
        <v>6252</v>
      </c>
      <c r="F7512" t="s">
        <v>3849</v>
      </c>
      <c r="G7512">
        <v>204469759</v>
      </c>
      <c r="I7512" t="s">
        <v>3622</v>
      </c>
      <c r="J7512" t="s">
        <v>7000</v>
      </c>
      <c r="K7512" t="s">
        <v>3624</v>
      </c>
      <c r="L7512" t="s">
        <v>7001</v>
      </c>
      <c r="M7512">
        <v>12.5</v>
      </c>
      <c r="N7512">
        <v>20</v>
      </c>
      <c r="O7512">
        <v>10.3</v>
      </c>
      <c r="S7512" t="b">
        <v>0</v>
      </c>
      <c r="T7512" t="b">
        <v>0</v>
      </c>
      <c r="U7512" t="b">
        <v>0</v>
      </c>
      <c r="V7512">
        <v>18000</v>
      </c>
      <c r="W7512">
        <v>12000</v>
      </c>
      <c r="X7512">
        <v>2.5299999999999998</v>
      </c>
      <c r="Y7512">
        <v>12000</v>
      </c>
      <c r="Z7512">
        <v>2.23</v>
      </c>
    </row>
    <row r="7513" spans="1:26">
      <c r="A7513">
        <v>204469760</v>
      </c>
      <c r="B7513" t="s">
        <v>6289</v>
      </c>
      <c r="C7513" t="s">
        <v>3597</v>
      </c>
      <c r="D7513" t="s">
        <v>4034</v>
      </c>
      <c r="E7513" t="s">
        <v>6252</v>
      </c>
      <c r="F7513" t="s">
        <v>3849</v>
      </c>
      <c r="G7513">
        <v>204469760</v>
      </c>
      <c r="I7513" t="s">
        <v>3622</v>
      </c>
      <c r="J7513" t="s">
        <v>6998</v>
      </c>
      <c r="K7513" t="s">
        <v>3624</v>
      </c>
      <c r="L7513" t="s">
        <v>6999</v>
      </c>
      <c r="M7513">
        <v>12.5</v>
      </c>
      <c r="N7513">
        <v>20</v>
      </c>
      <c r="O7513">
        <v>10.5</v>
      </c>
      <c r="S7513" t="b">
        <v>0</v>
      </c>
      <c r="T7513" t="b">
        <v>0</v>
      </c>
      <c r="U7513" t="b">
        <v>0</v>
      </c>
      <c r="V7513">
        <v>24000</v>
      </c>
      <c r="W7513">
        <v>15800</v>
      </c>
      <c r="X7513">
        <v>2.56</v>
      </c>
      <c r="Y7513">
        <v>17841</v>
      </c>
      <c r="Z7513">
        <v>2.09</v>
      </c>
    </row>
    <row r="7514" spans="1:26">
      <c r="A7514">
        <v>204469758</v>
      </c>
      <c r="B7514" t="s">
        <v>6289</v>
      </c>
      <c r="C7514" t="s">
        <v>3597</v>
      </c>
      <c r="D7514" t="s">
        <v>4034</v>
      </c>
      <c r="E7514" t="s">
        <v>6252</v>
      </c>
      <c r="F7514" t="s">
        <v>3849</v>
      </c>
      <c r="G7514">
        <v>204469758</v>
      </c>
      <c r="I7514" t="s">
        <v>3622</v>
      </c>
      <c r="J7514" t="s">
        <v>6996</v>
      </c>
      <c r="K7514" t="s">
        <v>3624</v>
      </c>
      <c r="L7514" t="s">
        <v>6997</v>
      </c>
      <c r="M7514">
        <v>14</v>
      </c>
      <c r="N7514">
        <v>21.5</v>
      </c>
      <c r="O7514">
        <v>10.5</v>
      </c>
      <c r="S7514" t="b">
        <v>0</v>
      </c>
      <c r="T7514" t="b">
        <v>0</v>
      </c>
      <c r="U7514" t="b">
        <v>0</v>
      </c>
      <c r="V7514">
        <v>12000</v>
      </c>
      <c r="W7514">
        <v>7500</v>
      </c>
      <c r="X7514">
        <v>2.68</v>
      </c>
      <c r="Y7514">
        <v>9444</v>
      </c>
      <c r="Z7514">
        <v>2.4900000000000002</v>
      </c>
    </row>
    <row r="7515" spans="1:26">
      <c r="A7515">
        <v>204711122</v>
      </c>
      <c r="B7515" t="s">
        <v>6289</v>
      </c>
      <c r="C7515" t="s">
        <v>3597</v>
      </c>
      <c r="D7515" t="s">
        <v>4034</v>
      </c>
      <c r="E7515" t="s">
        <v>6252</v>
      </c>
      <c r="F7515" t="s">
        <v>3621</v>
      </c>
      <c r="G7515">
        <v>204711122</v>
      </c>
      <c r="I7515" t="s">
        <v>3622</v>
      </c>
      <c r="J7515" t="s">
        <v>6992</v>
      </c>
      <c r="K7515" t="s">
        <v>3624</v>
      </c>
      <c r="L7515" t="s">
        <v>6993</v>
      </c>
      <c r="M7515">
        <v>12.7</v>
      </c>
      <c r="N7515">
        <v>22</v>
      </c>
      <c r="O7515">
        <v>10</v>
      </c>
      <c r="S7515" t="b">
        <v>0</v>
      </c>
      <c r="T7515" t="b">
        <v>0</v>
      </c>
      <c r="U7515" t="b">
        <v>0</v>
      </c>
      <c r="V7515">
        <v>12000</v>
      </c>
      <c r="W7515">
        <v>7200</v>
      </c>
      <c r="X7515">
        <v>2.64</v>
      </c>
      <c r="Y7515">
        <v>7646</v>
      </c>
      <c r="Z7515">
        <v>2.41</v>
      </c>
    </row>
    <row r="7516" spans="1:26">
      <c r="A7516">
        <v>204711124</v>
      </c>
      <c r="B7516" t="s">
        <v>6289</v>
      </c>
      <c r="C7516" t="s">
        <v>3597</v>
      </c>
      <c r="D7516" t="s">
        <v>4034</v>
      </c>
      <c r="E7516" t="s">
        <v>6252</v>
      </c>
      <c r="F7516" t="s">
        <v>3621</v>
      </c>
      <c r="G7516">
        <v>204711124</v>
      </c>
      <c r="I7516" t="s">
        <v>3622</v>
      </c>
      <c r="J7516" t="s">
        <v>6989</v>
      </c>
      <c r="K7516" t="s">
        <v>3624</v>
      </c>
      <c r="L7516" t="s">
        <v>6990</v>
      </c>
      <c r="M7516">
        <v>12.5</v>
      </c>
      <c r="N7516">
        <v>20</v>
      </c>
      <c r="O7516">
        <v>10</v>
      </c>
      <c r="S7516" t="b">
        <v>0</v>
      </c>
      <c r="T7516" t="b">
        <v>0</v>
      </c>
      <c r="U7516" t="b">
        <v>0</v>
      </c>
      <c r="V7516">
        <v>23000</v>
      </c>
      <c r="W7516">
        <v>14800</v>
      </c>
      <c r="X7516">
        <v>2.4900000000000002</v>
      </c>
      <c r="Y7516">
        <v>19790</v>
      </c>
      <c r="Z7516">
        <v>2.16</v>
      </c>
    </row>
    <row r="7517" spans="1:26">
      <c r="A7517">
        <v>204711123</v>
      </c>
      <c r="B7517" t="s">
        <v>6289</v>
      </c>
      <c r="C7517" t="s">
        <v>3597</v>
      </c>
      <c r="D7517" t="s">
        <v>4034</v>
      </c>
      <c r="E7517" t="s">
        <v>6252</v>
      </c>
      <c r="F7517" t="s">
        <v>3621</v>
      </c>
      <c r="G7517">
        <v>204711123</v>
      </c>
      <c r="I7517" t="s">
        <v>3622</v>
      </c>
      <c r="J7517" t="s">
        <v>6987</v>
      </c>
      <c r="K7517" t="s">
        <v>3624</v>
      </c>
      <c r="L7517" t="s">
        <v>6988</v>
      </c>
      <c r="M7517">
        <v>12.5</v>
      </c>
      <c r="N7517">
        <v>20</v>
      </c>
      <c r="O7517">
        <v>10</v>
      </c>
      <c r="S7517" t="b">
        <v>0</v>
      </c>
      <c r="T7517" t="b">
        <v>0</v>
      </c>
      <c r="U7517" t="b">
        <v>0</v>
      </c>
      <c r="V7517">
        <v>18000</v>
      </c>
      <c r="W7517">
        <v>11300</v>
      </c>
      <c r="X7517">
        <v>2.81</v>
      </c>
      <c r="Y7517">
        <v>15163</v>
      </c>
      <c r="Z7517">
        <v>2.5499999999999998</v>
      </c>
    </row>
    <row r="7518" spans="1:26">
      <c r="A7518">
        <v>202081019</v>
      </c>
      <c r="B7518" t="s">
        <v>6289</v>
      </c>
      <c r="C7518" t="s">
        <v>3597</v>
      </c>
      <c r="D7518" t="s">
        <v>4034</v>
      </c>
      <c r="E7518" t="s">
        <v>5222</v>
      </c>
      <c r="F7518" t="s">
        <v>3621</v>
      </c>
      <c r="G7518">
        <v>202081019</v>
      </c>
      <c r="I7518" t="s">
        <v>3622</v>
      </c>
      <c r="J7518" t="s">
        <v>6985</v>
      </c>
      <c r="K7518" t="s">
        <v>3624</v>
      </c>
      <c r="L7518" t="s">
        <v>6986</v>
      </c>
      <c r="M7518">
        <v>14.5</v>
      </c>
      <c r="N7518">
        <v>25</v>
      </c>
      <c r="O7518">
        <v>11.2</v>
      </c>
      <c r="S7518" t="b">
        <v>0</v>
      </c>
      <c r="T7518" t="b">
        <v>0</v>
      </c>
      <c r="U7518" t="b">
        <v>0</v>
      </c>
      <c r="V7518">
        <v>9000</v>
      </c>
      <c r="W7518">
        <v>6900</v>
      </c>
      <c r="X7518">
        <v>2.73</v>
      </c>
      <c r="Y7518">
        <v>13890</v>
      </c>
      <c r="Z7518">
        <v>2.1</v>
      </c>
    </row>
    <row r="7519" spans="1:26">
      <c r="A7519">
        <v>204098412</v>
      </c>
      <c r="B7519" t="s">
        <v>6289</v>
      </c>
      <c r="C7519" t="s">
        <v>3597</v>
      </c>
      <c r="D7519" t="s">
        <v>4034</v>
      </c>
      <c r="E7519" t="s">
        <v>5222</v>
      </c>
      <c r="F7519" t="s">
        <v>3849</v>
      </c>
      <c r="G7519">
        <v>204098412</v>
      </c>
      <c r="I7519" t="s">
        <v>3622</v>
      </c>
      <c r="J7519" t="s">
        <v>6736</v>
      </c>
      <c r="K7519" t="s">
        <v>3624</v>
      </c>
      <c r="L7519" t="s">
        <v>6984</v>
      </c>
      <c r="M7519">
        <v>13</v>
      </c>
      <c r="N7519">
        <v>20</v>
      </c>
      <c r="O7519">
        <v>10.5</v>
      </c>
      <c r="S7519" t="b">
        <v>0</v>
      </c>
      <c r="T7519" t="b">
        <v>0</v>
      </c>
      <c r="U7519" t="b">
        <v>0</v>
      </c>
      <c r="V7519">
        <v>9000</v>
      </c>
      <c r="W7519">
        <v>5800</v>
      </c>
      <c r="X7519">
        <v>2.66</v>
      </c>
      <c r="Y7519">
        <v>8639</v>
      </c>
      <c r="Z7519">
        <v>2.08</v>
      </c>
    </row>
    <row r="7520" spans="1:26">
      <c r="A7520">
        <v>205047857</v>
      </c>
      <c r="B7520" t="s">
        <v>6289</v>
      </c>
      <c r="C7520" t="s">
        <v>3597</v>
      </c>
      <c r="D7520" t="s">
        <v>4034</v>
      </c>
      <c r="E7520" t="s">
        <v>5222</v>
      </c>
      <c r="F7520" t="s">
        <v>3621</v>
      </c>
      <c r="G7520">
        <v>205047857</v>
      </c>
      <c r="I7520" t="s">
        <v>3622</v>
      </c>
      <c r="J7520" t="s">
        <v>6736</v>
      </c>
      <c r="K7520" t="s">
        <v>3624</v>
      </c>
      <c r="L7520" t="s">
        <v>6983</v>
      </c>
      <c r="M7520">
        <v>14.9</v>
      </c>
      <c r="N7520">
        <v>23.5</v>
      </c>
      <c r="O7520">
        <v>10.8</v>
      </c>
      <c r="S7520" t="b">
        <v>0</v>
      </c>
      <c r="T7520" t="b">
        <v>0</v>
      </c>
      <c r="U7520" t="b">
        <v>0</v>
      </c>
      <c r="V7520">
        <v>9000</v>
      </c>
      <c r="W7520">
        <v>5800</v>
      </c>
      <c r="X7520">
        <v>2.74</v>
      </c>
      <c r="Y7520">
        <v>10085</v>
      </c>
      <c r="Z7520">
        <v>2.27</v>
      </c>
    </row>
    <row r="7521" spans="1:26">
      <c r="A7521">
        <v>205047866</v>
      </c>
      <c r="B7521" t="s">
        <v>6289</v>
      </c>
      <c r="C7521" t="s">
        <v>3597</v>
      </c>
      <c r="D7521" t="s">
        <v>4034</v>
      </c>
      <c r="E7521" t="s">
        <v>5222</v>
      </c>
      <c r="F7521" t="s">
        <v>3718</v>
      </c>
      <c r="G7521">
        <v>205047866</v>
      </c>
      <c r="I7521" t="s">
        <v>3711</v>
      </c>
      <c r="J7521" t="s">
        <v>6964</v>
      </c>
      <c r="K7521" t="s">
        <v>3688</v>
      </c>
      <c r="M7521">
        <v>11.3</v>
      </c>
      <c r="N7521">
        <v>19</v>
      </c>
      <c r="O7521">
        <v>11</v>
      </c>
      <c r="S7521" t="b">
        <v>0</v>
      </c>
      <c r="T7521" t="b">
        <v>0</v>
      </c>
      <c r="U7521" t="b">
        <v>0</v>
      </c>
      <c r="V7521">
        <v>36000</v>
      </c>
      <c r="W7521">
        <v>24600</v>
      </c>
      <c r="X7521">
        <v>2.7</v>
      </c>
      <c r="Y7521">
        <v>39296</v>
      </c>
      <c r="Z7521">
        <v>2.19</v>
      </c>
    </row>
    <row r="7522" spans="1:26">
      <c r="A7522">
        <v>204098417</v>
      </c>
      <c r="B7522" t="s">
        <v>6289</v>
      </c>
      <c r="C7522" t="s">
        <v>3597</v>
      </c>
      <c r="D7522" t="s">
        <v>4034</v>
      </c>
      <c r="E7522" t="s">
        <v>5222</v>
      </c>
      <c r="F7522" t="s">
        <v>3849</v>
      </c>
      <c r="G7522">
        <v>204098417</v>
      </c>
      <c r="I7522" t="s">
        <v>3622</v>
      </c>
      <c r="J7522" t="s">
        <v>6971</v>
      </c>
      <c r="K7522" t="s">
        <v>3624</v>
      </c>
      <c r="L7522" t="s">
        <v>6970</v>
      </c>
      <c r="M7522">
        <v>12.5</v>
      </c>
      <c r="N7522">
        <v>19.5</v>
      </c>
      <c r="O7522">
        <v>10.6</v>
      </c>
      <c r="S7522" t="b">
        <v>0</v>
      </c>
      <c r="T7522" t="b">
        <v>0</v>
      </c>
      <c r="U7522" t="b">
        <v>0</v>
      </c>
      <c r="V7522">
        <v>12000</v>
      </c>
      <c r="W7522">
        <v>8700</v>
      </c>
      <c r="X7522">
        <v>2.68</v>
      </c>
      <c r="Y7522">
        <v>13136</v>
      </c>
      <c r="Z7522">
        <v>1.97</v>
      </c>
    </row>
    <row r="7523" spans="1:26">
      <c r="A7523">
        <v>204098415</v>
      </c>
      <c r="B7523" t="s">
        <v>6289</v>
      </c>
      <c r="C7523" t="s">
        <v>3597</v>
      </c>
      <c r="D7523" t="s">
        <v>4034</v>
      </c>
      <c r="E7523" t="s">
        <v>5222</v>
      </c>
      <c r="F7523" t="s">
        <v>3849</v>
      </c>
      <c r="G7523">
        <v>204098415</v>
      </c>
      <c r="I7523" t="s">
        <v>3622</v>
      </c>
      <c r="J7523" t="s">
        <v>6954</v>
      </c>
      <c r="K7523" t="s">
        <v>3624</v>
      </c>
      <c r="L7523" t="s">
        <v>6982</v>
      </c>
      <c r="M7523">
        <v>12.5</v>
      </c>
      <c r="N7523">
        <v>20</v>
      </c>
      <c r="O7523">
        <v>10.5</v>
      </c>
      <c r="S7523" t="b">
        <v>0</v>
      </c>
      <c r="T7523" t="b">
        <v>0</v>
      </c>
      <c r="U7523" t="b">
        <v>0</v>
      </c>
      <c r="V7523">
        <v>24000</v>
      </c>
      <c r="W7523">
        <v>15800</v>
      </c>
      <c r="X7523">
        <v>2.56</v>
      </c>
      <c r="Y7523">
        <v>17841</v>
      </c>
      <c r="Z7523">
        <v>2.09</v>
      </c>
    </row>
    <row r="7524" spans="1:26">
      <c r="A7524">
        <v>203748693</v>
      </c>
      <c r="B7524" t="s">
        <v>6289</v>
      </c>
      <c r="C7524" t="s">
        <v>3597</v>
      </c>
      <c r="D7524" t="s">
        <v>4034</v>
      </c>
      <c r="E7524" t="s">
        <v>5222</v>
      </c>
      <c r="F7524" t="s">
        <v>3621</v>
      </c>
      <c r="G7524">
        <v>203748693</v>
      </c>
      <c r="I7524" t="s">
        <v>3622</v>
      </c>
      <c r="J7524" t="s">
        <v>6980</v>
      </c>
      <c r="K7524" t="s">
        <v>3624</v>
      </c>
      <c r="L7524" t="s">
        <v>6981</v>
      </c>
      <c r="M7524">
        <v>11.5</v>
      </c>
      <c r="N7524">
        <v>19</v>
      </c>
      <c r="O7524">
        <v>10</v>
      </c>
      <c r="S7524" t="b">
        <v>0</v>
      </c>
      <c r="T7524" t="b">
        <v>0</v>
      </c>
      <c r="U7524" t="b">
        <v>0</v>
      </c>
      <c r="V7524">
        <v>9000</v>
      </c>
      <c r="W7524">
        <v>6000</v>
      </c>
      <c r="X7524">
        <v>2.5499999999999998</v>
      </c>
      <c r="Y7524">
        <v>7599</v>
      </c>
      <c r="Z7524">
        <v>2.16</v>
      </c>
    </row>
    <row r="7525" spans="1:26">
      <c r="A7525">
        <v>204098433</v>
      </c>
      <c r="B7525" t="s">
        <v>6289</v>
      </c>
      <c r="C7525" t="s">
        <v>3597</v>
      </c>
      <c r="D7525" t="s">
        <v>4034</v>
      </c>
      <c r="E7525" t="s">
        <v>5222</v>
      </c>
      <c r="F7525" t="s">
        <v>3787</v>
      </c>
      <c r="G7525">
        <v>204098433</v>
      </c>
      <c r="I7525" t="s">
        <v>3622</v>
      </c>
      <c r="J7525" t="s">
        <v>6954</v>
      </c>
      <c r="K7525" t="s">
        <v>3624</v>
      </c>
      <c r="L7525" t="s">
        <v>6979</v>
      </c>
      <c r="M7525">
        <v>12.5</v>
      </c>
      <c r="N7525">
        <v>20</v>
      </c>
      <c r="O7525">
        <v>11</v>
      </c>
      <c r="S7525" t="b">
        <v>0</v>
      </c>
      <c r="T7525" t="b">
        <v>0</v>
      </c>
      <c r="U7525" t="b">
        <v>0</v>
      </c>
      <c r="V7525">
        <v>24000</v>
      </c>
      <c r="W7525">
        <v>15000</v>
      </c>
      <c r="X7525">
        <v>2.85</v>
      </c>
      <c r="Y7525">
        <v>17858</v>
      </c>
      <c r="Z7525">
        <v>2.02</v>
      </c>
    </row>
    <row r="7526" spans="1:26">
      <c r="A7526">
        <v>9119324</v>
      </c>
      <c r="B7526" t="s">
        <v>6289</v>
      </c>
      <c r="C7526" t="s">
        <v>3597</v>
      </c>
      <c r="D7526" t="s">
        <v>4034</v>
      </c>
      <c r="E7526" t="s">
        <v>5222</v>
      </c>
      <c r="F7526" t="s">
        <v>3621</v>
      </c>
      <c r="G7526">
        <v>9119324</v>
      </c>
      <c r="I7526" t="s">
        <v>3622</v>
      </c>
      <c r="J7526" t="s">
        <v>6736</v>
      </c>
      <c r="K7526" t="s">
        <v>3624</v>
      </c>
      <c r="L7526" t="s">
        <v>6978</v>
      </c>
      <c r="M7526">
        <v>14</v>
      </c>
      <c r="N7526">
        <v>22.8</v>
      </c>
      <c r="O7526">
        <v>10.5</v>
      </c>
      <c r="S7526" t="b">
        <v>0</v>
      </c>
      <c r="T7526" t="b">
        <v>0</v>
      </c>
      <c r="U7526" t="b">
        <v>0</v>
      </c>
      <c r="V7526">
        <v>9000</v>
      </c>
      <c r="W7526">
        <v>6400</v>
      </c>
      <c r="X7526">
        <v>2.76</v>
      </c>
      <c r="Y7526">
        <v>9229</v>
      </c>
      <c r="Z7526">
        <v>2.15</v>
      </c>
    </row>
    <row r="7527" spans="1:26">
      <c r="A7527">
        <v>9119326</v>
      </c>
      <c r="B7527" t="s">
        <v>6289</v>
      </c>
      <c r="C7527" t="s">
        <v>3597</v>
      </c>
      <c r="D7527" t="s">
        <v>4034</v>
      </c>
      <c r="E7527" t="s">
        <v>5222</v>
      </c>
      <c r="F7527" t="s">
        <v>3621</v>
      </c>
      <c r="G7527">
        <v>9119326</v>
      </c>
      <c r="I7527" t="s">
        <v>3622</v>
      </c>
      <c r="J7527" t="s">
        <v>6944</v>
      </c>
      <c r="K7527" t="s">
        <v>3624</v>
      </c>
      <c r="L7527" t="s">
        <v>6977</v>
      </c>
      <c r="M7527">
        <v>13</v>
      </c>
      <c r="N7527">
        <v>21</v>
      </c>
      <c r="O7527">
        <v>10</v>
      </c>
      <c r="S7527" t="b">
        <v>0</v>
      </c>
      <c r="T7527" t="b">
        <v>0</v>
      </c>
      <c r="U7527" t="b">
        <v>0</v>
      </c>
      <c r="V7527">
        <v>18000</v>
      </c>
      <c r="W7527">
        <v>10400</v>
      </c>
      <c r="X7527">
        <v>2.72</v>
      </c>
      <c r="Y7527">
        <v>13597</v>
      </c>
      <c r="Z7527">
        <v>2.46</v>
      </c>
    </row>
    <row r="7528" spans="1:26">
      <c r="A7528">
        <v>204098423</v>
      </c>
      <c r="B7528" t="s">
        <v>6289</v>
      </c>
      <c r="C7528" t="s">
        <v>3597</v>
      </c>
      <c r="D7528" t="s">
        <v>4034</v>
      </c>
      <c r="E7528" t="s">
        <v>5222</v>
      </c>
      <c r="F7528" t="s">
        <v>3753</v>
      </c>
      <c r="G7528">
        <v>204098423</v>
      </c>
      <c r="I7528" t="s">
        <v>3601</v>
      </c>
      <c r="J7528" t="s">
        <v>6954</v>
      </c>
      <c r="K7528" t="s">
        <v>3624</v>
      </c>
      <c r="L7528" t="s">
        <v>6962</v>
      </c>
      <c r="M7528">
        <v>12.5</v>
      </c>
      <c r="N7528">
        <v>21.5</v>
      </c>
      <c r="O7528">
        <v>11</v>
      </c>
      <c r="S7528" t="b">
        <v>0</v>
      </c>
      <c r="T7528" t="b">
        <v>0</v>
      </c>
      <c r="U7528" t="b">
        <v>1</v>
      </c>
      <c r="V7528">
        <v>24000</v>
      </c>
      <c r="W7528">
        <v>16000</v>
      </c>
      <c r="X7528">
        <v>2.69</v>
      </c>
      <c r="Y7528">
        <v>18900</v>
      </c>
      <c r="Z7528">
        <v>2.2200000000000002</v>
      </c>
    </row>
    <row r="7529" spans="1:26">
      <c r="A7529">
        <v>201755335</v>
      </c>
      <c r="B7529" t="s">
        <v>6289</v>
      </c>
      <c r="C7529" t="s">
        <v>3597</v>
      </c>
      <c r="D7529" t="s">
        <v>4034</v>
      </c>
      <c r="E7529" t="s">
        <v>5222</v>
      </c>
      <c r="F7529" t="s">
        <v>3753</v>
      </c>
      <c r="G7529">
        <v>201755335</v>
      </c>
      <c r="I7529" t="s">
        <v>3601</v>
      </c>
      <c r="J7529" t="s">
        <v>6735</v>
      </c>
      <c r="K7529" t="s">
        <v>3624</v>
      </c>
      <c r="L7529" t="s">
        <v>6962</v>
      </c>
      <c r="M7529">
        <v>12.5</v>
      </c>
      <c r="N7529">
        <v>20.5</v>
      </c>
      <c r="O7529">
        <v>12.5</v>
      </c>
      <c r="S7529" t="b">
        <v>0</v>
      </c>
      <c r="T7529" t="b">
        <v>0</v>
      </c>
      <c r="U7529" t="b">
        <v>1</v>
      </c>
      <c r="V7529">
        <v>24000</v>
      </c>
      <c r="W7529">
        <v>17200</v>
      </c>
      <c r="X7529">
        <v>2.56</v>
      </c>
      <c r="Y7529">
        <v>25200</v>
      </c>
      <c r="Z7529">
        <v>1.81</v>
      </c>
    </row>
    <row r="7530" spans="1:26">
      <c r="A7530">
        <v>202534925</v>
      </c>
      <c r="B7530" t="s">
        <v>6289</v>
      </c>
      <c r="C7530" t="s">
        <v>3597</v>
      </c>
      <c r="D7530" t="s">
        <v>4034</v>
      </c>
      <c r="E7530" t="s">
        <v>5222</v>
      </c>
      <c r="F7530" t="s">
        <v>3849</v>
      </c>
      <c r="G7530">
        <v>202534925</v>
      </c>
      <c r="I7530" t="s">
        <v>3622</v>
      </c>
      <c r="J7530" t="s">
        <v>6959</v>
      </c>
      <c r="K7530" t="s">
        <v>3624</v>
      </c>
      <c r="L7530" t="s">
        <v>6722</v>
      </c>
      <c r="M7530">
        <v>9.5</v>
      </c>
      <c r="N7530">
        <v>16.8</v>
      </c>
      <c r="O7530">
        <v>11</v>
      </c>
      <c r="S7530" t="b">
        <v>0</v>
      </c>
      <c r="T7530" t="b">
        <v>0</v>
      </c>
      <c r="U7530" t="b">
        <v>0</v>
      </c>
      <c r="V7530">
        <v>48000</v>
      </c>
      <c r="W7530">
        <v>35000</v>
      </c>
      <c r="X7530">
        <v>2.36</v>
      </c>
      <c r="Y7530">
        <v>40862</v>
      </c>
      <c r="Z7530">
        <v>2.3199999999999998</v>
      </c>
    </row>
    <row r="7531" spans="1:26">
      <c r="A7531">
        <v>9119323</v>
      </c>
      <c r="B7531" t="s">
        <v>6289</v>
      </c>
      <c r="C7531" t="s">
        <v>3597</v>
      </c>
      <c r="D7531" t="s">
        <v>4034</v>
      </c>
      <c r="E7531" t="s">
        <v>5222</v>
      </c>
      <c r="F7531" t="s">
        <v>3621</v>
      </c>
      <c r="G7531">
        <v>9119323</v>
      </c>
      <c r="I7531" t="s">
        <v>3622</v>
      </c>
      <c r="J7531" t="s">
        <v>6974</v>
      </c>
      <c r="K7531" t="s">
        <v>3624</v>
      </c>
      <c r="L7531" t="s">
        <v>6975</v>
      </c>
      <c r="M7531">
        <v>12.5</v>
      </c>
      <c r="N7531">
        <v>21.5</v>
      </c>
      <c r="O7531">
        <v>11.2</v>
      </c>
      <c r="S7531" t="b">
        <v>0</v>
      </c>
      <c r="T7531" t="b">
        <v>0</v>
      </c>
      <c r="U7531" t="b">
        <v>0</v>
      </c>
      <c r="V7531">
        <v>12000</v>
      </c>
      <c r="W7531">
        <v>7100</v>
      </c>
      <c r="X7531">
        <v>2.6</v>
      </c>
      <c r="Y7531">
        <v>8005</v>
      </c>
      <c r="Z7531">
        <v>2.23</v>
      </c>
    </row>
    <row r="7532" spans="1:26">
      <c r="A7532">
        <v>203456306</v>
      </c>
      <c r="B7532" t="s">
        <v>6289</v>
      </c>
      <c r="C7532" t="s">
        <v>3597</v>
      </c>
      <c r="D7532" t="s">
        <v>4034</v>
      </c>
      <c r="E7532" t="s">
        <v>5222</v>
      </c>
      <c r="F7532" t="s">
        <v>3621</v>
      </c>
      <c r="G7532">
        <v>203456306</v>
      </c>
      <c r="I7532" t="s">
        <v>3622</v>
      </c>
      <c r="J7532" t="s">
        <v>6972</v>
      </c>
      <c r="K7532" t="s">
        <v>3624</v>
      </c>
      <c r="L7532" t="s">
        <v>6973</v>
      </c>
      <c r="M7532">
        <v>15</v>
      </c>
      <c r="N7532">
        <v>25</v>
      </c>
      <c r="O7532">
        <v>10.5</v>
      </c>
      <c r="S7532" t="b">
        <v>0</v>
      </c>
      <c r="T7532" t="b">
        <v>0</v>
      </c>
      <c r="U7532" t="b">
        <v>0</v>
      </c>
      <c r="V7532">
        <v>9000</v>
      </c>
      <c r="W7532">
        <v>5800</v>
      </c>
      <c r="X7532">
        <v>2.79</v>
      </c>
      <c r="Y7532">
        <v>8005</v>
      </c>
      <c r="Z7532">
        <v>2.23</v>
      </c>
    </row>
    <row r="7533" spans="1:26">
      <c r="A7533">
        <v>202081220</v>
      </c>
      <c r="B7533" t="s">
        <v>6289</v>
      </c>
      <c r="C7533" t="s">
        <v>3597</v>
      </c>
      <c r="D7533" t="s">
        <v>4034</v>
      </c>
      <c r="E7533" t="s">
        <v>5222</v>
      </c>
      <c r="F7533" t="s">
        <v>3621</v>
      </c>
      <c r="G7533">
        <v>202081220</v>
      </c>
      <c r="I7533" t="s">
        <v>3622</v>
      </c>
      <c r="J7533" t="s">
        <v>6971</v>
      </c>
      <c r="K7533" t="s">
        <v>3624</v>
      </c>
      <c r="L7533" t="s">
        <v>6958</v>
      </c>
      <c r="M7533">
        <v>13</v>
      </c>
      <c r="N7533">
        <v>22.5</v>
      </c>
      <c r="O7533">
        <v>12</v>
      </c>
      <c r="S7533" t="b">
        <v>0</v>
      </c>
      <c r="T7533" t="b">
        <v>0</v>
      </c>
      <c r="U7533" t="b">
        <v>0</v>
      </c>
      <c r="V7533">
        <v>12000</v>
      </c>
      <c r="W7533">
        <v>7800</v>
      </c>
      <c r="X7533">
        <v>2.63</v>
      </c>
      <c r="Y7533">
        <v>12259</v>
      </c>
      <c r="Z7533">
        <v>1.96</v>
      </c>
    </row>
    <row r="7534" spans="1:26">
      <c r="A7534">
        <v>204098413</v>
      </c>
      <c r="B7534" t="s">
        <v>6289</v>
      </c>
      <c r="C7534" t="s">
        <v>3597</v>
      </c>
      <c r="D7534" t="s">
        <v>4034</v>
      </c>
      <c r="E7534" t="s">
        <v>5222</v>
      </c>
      <c r="F7534" t="s">
        <v>3849</v>
      </c>
      <c r="G7534">
        <v>204098413</v>
      </c>
      <c r="I7534" t="s">
        <v>3622</v>
      </c>
      <c r="J7534" t="s">
        <v>6957</v>
      </c>
      <c r="K7534" t="s">
        <v>3624</v>
      </c>
      <c r="L7534" t="s">
        <v>6970</v>
      </c>
      <c r="M7534">
        <v>14</v>
      </c>
      <c r="N7534">
        <v>21.5</v>
      </c>
      <c r="O7534">
        <v>10.5</v>
      </c>
      <c r="S7534" t="b">
        <v>0</v>
      </c>
      <c r="T7534" t="b">
        <v>0</v>
      </c>
      <c r="U7534" t="b">
        <v>0</v>
      </c>
      <c r="V7534">
        <v>12000</v>
      </c>
      <c r="W7534">
        <v>7500</v>
      </c>
      <c r="X7534">
        <v>2.68</v>
      </c>
      <c r="Y7534">
        <v>9444</v>
      </c>
      <c r="Z7534">
        <v>2.4900000000000002</v>
      </c>
    </row>
    <row r="7535" spans="1:26">
      <c r="A7535">
        <v>204098429</v>
      </c>
      <c r="B7535" t="s">
        <v>6289</v>
      </c>
      <c r="C7535" t="s">
        <v>3597</v>
      </c>
      <c r="D7535" t="s">
        <v>4034</v>
      </c>
      <c r="E7535" t="s">
        <v>5222</v>
      </c>
      <c r="F7535" t="s">
        <v>3787</v>
      </c>
      <c r="G7535">
        <v>204098429</v>
      </c>
      <c r="I7535" t="s">
        <v>3622</v>
      </c>
      <c r="J7535" t="s">
        <v>6957</v>
      </c>
      <c r="K7535" t="s">
        <v>3624</v>
      </c>
      <c r="L7535" t="s">
        <v>6969</v>
      </c>
      <c r="M7535">
        <v>13</v>
      </c>
      <c r="N7535">
        <v>20.5</v>
      </c>
      <c r="O7535">
        <v>10</v>
      </c>
      <c r="S7535" t="b">
        <v>0</v>
      </c>
      <c r="T7535" t="b">
        <v>0</v>
      </c>
      <c r="U7535" t="b">
        <v>0</v>
      </c>
      <c r="V7535">
        <v>12000</v>
      </c>
      <c r="W7535">
        <v>7200</v>
      </c>
      <c r="X7535">
        <v>2.67</v>
      </c>
      <c r="Y7535">
        <v>11225</v>
      </c>
      <c r="Z7535">
        <v>2.2799999999999998</v>
      </c>
    </row>
    <row r="7536" spans="1:26">
      <c r="A7536">
        <v>202534924</v>
      </c>
      <c r="B7536" t="s">
        <v>6289</v>
      </c>
      <c r="C7536" t="s">
        <v>3597</v>
      </c>
      <c r="D7536" t="s">
        <v>4034</v>
      </c>
      <c r="E7536" t="s">
        <v>5222</v>
      </c>
      <c r="F7536" t="s">
        <v>3849</v>
      </c>
      <c r="G7536">
        <v>202534924</v>
      </c>
      <c r="I7536" t="s">
        <v>3622</v>
      </c>
      <c r="J7536" t="s">
        <v>6946</v>
      </c>
      <c r="K7536" t="s">
        <v>3624</v>
      </c>
      <c r="L7536" t="s">
        <v>6968</v>
      </c>
      <c r="M7536">
        <v>9</v>
      </c>
      <c r="N7536">
        <v>17.5</v>
      </c>
      <c r="O7536">
        <v>10.5</v>
      </c>
      <c r="S7536" t="b">
        <v>0</v>
      </c>
      <c r="T7536" t="b">
        <v>0</v>
      </c>
      <c r="U7536" t="b">
        <v>0</v>
      </c>
      <c r="V7536">
        <v>36000</v>
      </c>
      <c r="W7536">
        <v>25200</v>
      </c>
      <c r="X7536">
        <v>2.64</v>
      </c>
      <c r="Y7536">
        <v>31769</v>
      </c>
      <c r="Z7536">
        <v>2.16</v>
      </c>
    </row>
    <row r="7537" spans="1:26">
      <c r="A7537">
        <v>204098414</v>
      </c>
      <c r="B7537" t="s">
        <v>6289</v>
      </c>
      <c r="C7537" t="s">
        <v>3597</v>
      </c>
      <c r="D7537" t="s">
        <v>4034</v>
      </c>
      <c r="E7537" t="s">
        <v>5222</v>
      </c>
      <c r="F7537" t="s">
        <v>3849</v>
      </c>
      <c r="G7537">
        <v>204098414</v>
      </c>
      <c r="I7537" t="s">
        <v>3622</v>
      </c>
      <c r="J7537" t="s">
        <v>6944</v>
      </c>
      <c r="K7537" t="s">
        <v>3624</v>
      </c>
      <c r="L7537" t="s">
        <v>6967</v>
      </c>
      <c r="M7537">
        <v>12.5</v>
      </c>
      <c r="N7537">
        <v>20</v>
      </c>
      <c r="O7537">
        <v>10.3</v>
      </c>
      <c r="S7537" t="b">
        <v>0</v>
      </c>
      <c r="T7537" t="b">
        <v>0</v>
      </c>
      <c r="U7537" t="b">
        <v>0</v>
      </c>
      <c r="V7537">
        <v>18000</v>
      </c>
      <c r="W7537">
        <v>12000</v>
      </c>
      <c r="X7537">
        <v>2.5299999999999998</v>
      </c>
      <c r="Y7537">
        <v>12000</v>
      </c>
      <c r="Z7537">
        <v>2.23</v>
      </c>
    </row>
    <row r="7538" spans="1:26">
      <c r="A7538">
        <v>204098432</v>
      </c>
      <c r="B7538" t="s">
        <v>6289</v>
      </c>
      <c r="C7538" t="s">
        <v>3597</v>
      </c>
      <c r="D7538" t="s">
        <v>4034</v>
      </c>
      <c r="E7538" t="s">
        <v>5222</v>
      </c>
      <c r="F7538" t="s">
        <v>3787</v>
      </c>
      <c r="G7538">
        <v>204098432</v>
      </c>
      <c r="I7538" t="s">
        <v>3622</v>
      </c>
      <c r="J7538" t="s">
        <v>6944</v>
      </c>
      <c r="K7538" t="s">
        <v>3624</v>
      </c>
      <c r="L7538" t="s">
        <v>6966</v>
      </c>
      <c r="M7538">
        <v>12.5</v>
      </c>
      <c r="N7538">
        <v>20</v>
      </c>
      <c r="O7538">
        <v>10.5</v>
      </c>
      <c r="S7538" t="b">
        <v>0</v>
      </c>
      <c r="T7538" t="b">
        <v>0</v>
      </c>
      <c r="U7538" t="b">
        <v>0</v>
      </c>
      <c r="V7538">
        <v>18000</v>
      </c>
      <c r="W7538">
        <v>12000</v>
      </c>
      <c r="X7538">
        <v>2.4300000000000002</v>
      </c>
      <c r="Y7538">
        <v>12709</v>
      </c>
      <c r="Z7538">
        <v>2.2400000000000002</v>
      </c>
    </row>
    <row r="7539" spans="1:26">
      <c r="A7539">
        <v>205047859</v>
      </c>
      <c r="B7539" t="s">
        <v>6289</v>
      </c>
      <c r="C7539" t="s">
        <v>3597</v>
      </c>
      <c r="D7539" t="s">
        <v>4034</v>
      </c>
      <c r="E7539" t="s">
        <v>5222</v>
      </c>
      <c r="F7539" t="s">
        <v>3787</v>
      </c>
      <c r="G7539">
        <v>205047859</v>
      </c>
      <c r="I7539" t="s">
        <v>3622</v>
      </c>
      <c r="J7539" t="s">
        <v>6959</v>
      </c>
      <c r="K7539" t="s">
        <v>3624</v>
      </c>
      <c r="L7539" t="s">
        <v>5229</v>
      </c>
      <c r="M7539">
        <v>9.3000000000000007</v>
      </c>
      <c r="N7539">
        <v>17.8</v>
      </c>
      <c r="O7539">
        <v>11</v>
      </c>
      <c r="S7539" t="b">
        <v>0</v>
      </c>
      <c r="T7539" t="b">
        <v>0</v>
      </c>
      <c r="U7539" t="b">
        <v>0</v>
      </c>
      <c r="V7539">
        <v>48000</v>
      </c>
      <c r="W7539">
        <v>35000</v>
      </c>
      <c r="X7539">
        <v>2.36</v>
      </c>
      <c r="Y7539">
        <v>40834</v>
      </c>
      <c r="Z7539">
        <v>2.33</v>
      </c>
    </row>
    <row r="7540" spans="1:26">
      <c r="A7540">
        <v>205047858</v>
      </c>
      <c r="B7540" t="s">
        <v>6289</v>
      </c>
      <c r="C7540" t="s">
        <v>3597</v>
      </c>
      <c r="D7540" t="s">
        <v>4034</v>
      </c>
      <c r="E7540" t="s">
        <v>5222</v>
      </c>
      <c r="F7540" t="s">
        <v>3787</v>
      </c>
      <c r="G7540">
        <v>205047858</v>
      </c>
      <c r="I7540" t="s">
        <v>3622</v>
      </c>
      <c r="J7540" t="s">
        <v>6945</v>
      </c>
      <c r="K7540" t="s">
        <v>3624</v>
      </c>
      <c r="L7540" t="s">
        <v>6965</v>
      </c>
      <c r="M7540">
        <v>9.8000000000000007</v>
      </c>
      <c r="N7540">
        <v>18</v>
      </c>
      <c r="O7540">
        <v>10.5</v>
      </c>
      <c r="S7540" t="b">
        <v>0</v>
      </c>
      <c r="T7540" t="b">
        <v>0</v>
      </c>
      <c r="U7540" t="b">
        <v>0</v>
      </c>
      <c r="V7540">
        <v>54000</v>
      </c>
      <c r="W7540">
        <v>39000</v>
      </c>
      <c r="X7540">
        <v>2.6</v>
      </c>
      <c r="Y7540">
        <v>39128</v>
      </c>
      <c r="Z7540">
        <v>2.25</v>
      </c>
    </row>
    <row r="7541" spans="1:26">
      <c r="A7541">
        <v>10443490</v>
      </c>
      <c r="B7541" t="s">
        <v>6289</v>
      </c>
      <c r="C7541" t="s">
        <v>3597</v>
      </c>
      <c r="D7541" t="s">
        <v>4034</v>
      </c>
      <c r="E7541" t="s">
        <v>5222</v>
      </c>
      <c r="F7541" t="s">
        <v>3753</v>
      </c>
      <c r="G7541">
        <v>10443490</v>
      </c>
      <c r="I7541" t="s">
        <v>3601</v>
      </c>
      <c r="J7541" t="s">
        <v>6963</v>
      </c>
      <c r="K7541" t="s">
        <v>3624</v>
      </c>
      <c r="L7541" t="s">
        <v>6962</v>
      </c>
      <c r="M7541">
        <v>12.5</v>
      </c>
      <c r="N7541">
        <v>20.5</v>
      </c>
      <c r="O7541">
        <v>12.5</v>
      </c>
      <c r="S7541" t="b">
        <v>0</v>
      </c>
      <c r="T7541" t="b">
        <v>0</v>
      </c>
      <c r="U7541" t="b">
        <v>1</v>
      </c>
      <c r="V7541">
        <v>24000</v>
      </c>
      <c r="W7541">
        <v>17200</v>
      </c>
      <c r="X7541">
        <v>2.56</v>
      </c>
      <c r="Y7541">
        <v>25200</v>
      </c>
      <c r="Z7541">
        <v>1.81</v>
      </c>
    </row>
    <row r="7542" spans="1:26">
      <c r="A7542">
        <v>204098427</v>
      </c>
      <c r="B7542" t="s">
        <v>6289</v>
      </c>
      <c r="C7542" t="s">
        <v>3597</v>
      </c>
      <c r="D7542" t="s">
        <v>4034</v>
      </c>
      <c r="E7542" t="s">
        <v>5222</v>
      </c>
      <c r="F7542" t="s">
        <v>3753</v>
      </c>
      <c r="G7542">
        <v>204098427</v>
      </c>
      <c r="I7542" t="s">
        <v>3601</v>
      </c>
      <c r="J7542" t="s">
        <v>6961</v>
      </c>
      <c r="K7542" t="s">
        <v>3624</v>
      </c>
      <c r="L7542" t="s">
        <v>6962</v>
      </c>
      <c r="M7542">
        <v>12.5</v>
      </c>
      <c r="N7542">
        <v>20.5</v>
      </c>
      <c r="O7542">
        <v>12.5</v>
      </c>
      <c r="S7542" t="b">
        <v>0</v>
      </c>
      <c r="T7542" t="b">
        <v>0</v>
      </c>
      <c r="U7542" t="b">
        <v>1</v>
      </c>
      <c r="V7542">
        <v>24000</v>
      </c>
      <c r="W7542">
        <v>17200</v>
      </c>
      <c r="X7542">
        <v>2.56</v>
      </c>
      <c r="Y7542">
        <v>25200</v>
      </c>
      <c r="Z7542">
        <v>1.81</v>
      </c>
    </row>
    <row r="7543" spans="1:26">
      <c r="A7543">
        <v>10443492</v>
      </c>
      <c r="B7543" t="s">
        <v>6289</v>
      </c>
      <c r="C7543" t="s">
        <v>3597</v>
      </c>
      <c r="D7543" t="s">
        <v>4034</v>
      </c>
      <c r="E7543" t="s">
        <v>5222</v>
      </c>
      <c r="F7543" t="s">
        <v>3753</v>
      </c>
      <c r="G7543">
        <v>10443492</v>
      </c>
      <c r="I7543" t="s">
        <v>3601</v>
      </c>
      <c r="J7543" t="s">
        <v>6960</v>
      </c>
      <c r="K7543" t="s">
        <v>3624</v>
      </c>
      <c r="L7543" t="s">
        <v>6723</v>
      </c>
      <c r="M7543">
        <v>9.1999999999999993</v>
      </c>
      <c r="N7543">
        <v>17.399999999999999</v>
      </c>
      <c r="O7543">
        <v>10.3</v>
      </c>
      <c r="S7543" t="b">
        <v>0</v>
      </c>
      <c r="T7543" t="b">
        <v>0</v>
      </c>
      <c r="U7543" t="b">
        <v>0</v>
      </c>
      <c r="V7543">
        <v>48000</v>
      </c>
      <c r="W7543">
        <v>33400</v>
      </c>
      <c r="X7543">
        <v>2.7</v>
      </c>
      <c r="Y7543">
        <v>43500</v>
      </c>
      <c r="Z7543">
        <v>2.4300000000000002</v>
      </c>
    </row>
    <row r="7544" spans="1:26">
      <c r="A7544">
        <v>201755337</v>
      </c>
      <c r="B7544" t="s">
        <v>6289</v>
      </c>
      <c r="C7544" t="s">
        <v>3597</v>
      </c>
      <c r="D7544" t="s">
        <v>4034</v>
      </c>
      <c r="E7544" t="s">
        <v>5222</v>
      </c>
      <c r="F7544" t="s">
        <v>3753</v>
      </c>
      <c r="G7544">
        <v>201755337</v>
      </c>
      <c r="I7544" t="s">
        <v>3601</v>
      </c>
      <c r="J7544" t="s">
        <v>6959</v>
      </c>
      <c r="K7544" t="s">
        <v>3624</v>
      </c>
      <c r="L7544" t="s">
        <v>6723</v>
      </c>
      <c r="M7544">
        <v>9.1999999999999993</v>
      </c>
      <c r="N7544">
        <v>17.399999999999999</v>
      </c>
      <c r="O7544">
        <v>10.3</v>
      </c>
      <c r="S7544" t="b">
        <v>0</v>
      </c>
      <c r="T7544" t="b">
        <v>0</v>
      </c>
      <c r="U7544" t="b">
        <v>0</v>
      </c>
      <c r="V7544">
        <v>48000</v>
      </c>
      <c r="W7544">
        <v>33400</v>
      </c>
      <c r="X7544">
        <v>2.7</v>
      </c>
      <c r="Y7544">
        <v>43500</v>
      </c>
      <c r="Z7544">
        <v>2.4300000000000002</v>
      </c>
    </row>
    <row r="7545" spans="1:26">
      <c r="A7545">
        <v>205104725</v>
      </c>
      <c r="B7545" t="s">
        <v>6289</v>
      </c>
      <c r="C7545" t="s">
        <v>3597</v>
      </c>
      <c r="D7545" t="s">
        <v>4034</v>
      </c>
      <c r="E7545" t="s">
        <v>5222</v>
      </c>
      <c r="F7545" t="s">
        <v>3621</v>
      </c>
      <c r="G7545">
        <v>205104725</v>
      </c>
      <c r="I7545" t="s">
        <v>3622</v>
      </c>
      <c r="J7545" t="s">
        <v>6957</v>
      </c>
      <c r="K7545" t="s">
        <v>3624</v>
      </c>
      <c r="L7545" t="s">
        <v>6958</v>
      </c>
      <c r="M7545">
        <v>13.7</v>
      </c>
      <c r="N7545">
        <v>22.7</v>
      </c>
      <c r="O7545">
        <v>11</v>
      </c>
      <c r="S7545" t="b">
        <v>0</v>
      </c>
      <c r="T7545" t="b">
        <v>0</v>
      </c>
      <c r="U7545" t="b">
        <v>0</v>
      </c>
      <c r="V7545">
        <v>12000</v>
      </c>
      <c r="W7545">
        <v>7700</v>
      </c>
      <c r="X7545">
        <v>2.75</v>
      </c>
      <c r="Y7545">
        <v>11116</v>
      </c>
      <c r="Z7545">
        <v>2.4500000000000002</v>
      </c>
    </row>
    <row r="7546" spans="1:26">
      <c r="A7546">
        <v>205104726</v>
      </c>
      <c r="B7546" t="s">
        <v>6289</v>
      </c>
      <c r="C7546" t="s">
        <v>3597</v>
      </c>
      <c r="D7546" t="s">
        <v>4034</v>
      </c>
      <c r="E7546" t="s">
        <v>5222</v>
      </c>
      <c r="F7546" t="s">
        <v>3621</v>
      </c>
      <c r="G7546">
        <v>205104726</v>
      </c>
      <c r="I7546" t="s">
        <v>3622</v>
      </c>
      <c r="J7546" t="s">
        <v>6944</v>
      </c>
      <c r="K7546" t="s">
        <v>3624</v>
      </c>
      <c r="L7546" t="s">
        <v>6956</v>
      </c>
      <c r="M7546">
        <v>13</v>
      </c>
      <c r="N7546">
        <v>21</v>
      </c>
      <c r="O7546">
        <v>10.4</v>
      </c>
      <c r="S7546" t="b">
        <v>0</v>
      </c>
      <c r="T7546" t="b">
        <v>0</v>
      </c>
      <c r="U7546" t="b">
        <v>0</v>
      </c>
      <c r="V7546">
        <v>18000</v>
      </c>
      <c r="W7546">
        <v>11400</v>
      </c>
      <c r="X7546">
        <v>2.72</v>
      </c>
      <c r="Y7546">
        <v>14016</v>
      </c>
      <c r="Z7546">
        <v>2.4900000000000002</v>
      </c>
    </row>
    <row r="7547" spans="1:26">
      <c r="A7547">
        <v>205104727</v>
      </c>
      <c r="B7547" t="s">
        <v>6289</v>
      </c>
      <c r="C7547" t="s">
        <v>3597</v>
      </c>
      <c r="D7547" t="s">
        <v>4034</v>
      </c>
      <c r="E7547" t="s">
        <v>5222</v>
      </c>
      <c r="F7547" t="s">
        <v>3621</v>
      </c>
      <c r="G7547">
        <v>205104727</v>
      </c>
      <c r="I7547" t="s">
        <v>3622</v>
      </c>
      <c r="J7547" t="s">
        <v>6954</v>
      </c>
      <c r="K7547" t="s">
        <v>3624</v>
      </c>
      <c r="L7547" t="s">
        <v>6955</v>
      </c>
      <c r="M7547">
        <v>13.7</v>
      </c>
      <c r="N7547">
        <v>20.7</v>
      </c>
      <c r="O7547">
        <v>11.5</v>
      </c>
      <c r="S7547" t="b">
        <v>0</v>
      </c>
      <c r="T7547" t="b">
        <v>0</v>
      </c>
      <c r="U7547" t="b">
        <v>0</v>
      </c>
      <c r="V7547">
        <v>24000</v>
      </c>
      <c r="W7547">
        <v>15300</v>
      </c>
      <c r="X7547">
        <v>2.7</v>
      </c>
      <c r="Y7547">
        <v>19036</v>
      </c>
      <c r="Z7547">
        <v>2.21</v>
      </c>
    </row>
    <row r="7548" spans="1:26">
      <c r="A7548">
        <v>204098425</v>
      </c>
      <c r="B7548" t="s">
        <v>6289</v>
      </c>
      <c r="C7548" t="s">
        <v>3597</v>
      </c>
      <c r="D7548" t="s">
        <v>4034</v>
      </c>
      <c r="E7548" t="s">
        <v>5222</v>
      </c>
      <c r="F7548" t="s">
        <v>3753</v>
      </c>
      <c r="G7548">
        <v>204098425</v>
      </c>
      <c r="I7548" t="s">
        <v>3601</v>
      </c>
      <c r="J7548" t="s">
        <v>6952</v>
      </c>
      <c r="K7548" t="s">
        <v>3624</v>
      </c>
      <c r="L7548" t="s">
        <v>6953</v>
      </c>
      <c r="M7548">
        <v>12.5</v>
      </c>
      <c r="N7548">
        <v>20.5</v>
      </c>
      <c r="O7548">
        <v>11</v>
      </c>
      <c r="S7548" t="b">
        <v>0</v>
      </c>
      <c r="T7548" t="b">
        <v>0</v>
      </c>
      <c r="U7548" t="b">
        <v>1</v>
      </c>
      <c r="V7548">
        <v>12000</v>
      </c>
      <c r="W7548">
        <v>8500</v>
      </c>
      <c r="X7548">
        <v>2.57</v>
      </c>
      <c r="Y7548">
        <v>12400</v>
      </c>
      <c r="Z7548">
        <v>1.79</v>
      </c>
    </row>
    <row r="7549" spans="1:26">
      <c r="A7549">
        <v>204098420</v>
      </c>
      <c r="B7549" t="s">
        <v>6289</v>
      </c>
      <c r="C7549" t="s">
        <v>3597</v>
      </c>
      <c r="D7549" t="s">
        <v>4034</v>
      </c>
      <c r="E7549" t="s">
        <v>5222</v>
      </c>
      <c r="F7549" t="s">
        <v>3753</v>
      </c>
      <c r="G7549">
        <v>204098420</v>
      </c>
      <c r="I7549" t="s">
        <v>3601</v>
      </c>
      <c r="J7549" t="s">
        <v>6736</v>
      </c>
      <c r="K7549" t="s">
        <v>3624</v>
      </c>
      <c r="L7549" t="s">
        <v>6739</v>
      </c>
      <c r="M7549">
        <v>13.5</v>
      </c>
      <c r="N7549">
        <v>20.5</v>
      </c>
      <c r="O7549">
        <v>11.5</v>
      </c>
      <c r="S7549" t="b">
        <v>0</v>
      </c>
      <c r="T7549" t="b">
        <v>0</v>
      </c>
      <c r="U7549" t="b">
        <v>1</v>
      </c>
      <c r="V7549">
        <v>9000</v>
      </c>
      <c r="W7549">
        <v>6800</v>
      </c>
      <c r="X7549">
        <v>2.93</v>
      </c>
      <c r="Y7549">
        <v>8900</v>
      </c>
      <c r="Z7549">
        <v>2.09</v>
      </c>
    </row>
    <row r="7550" spans="1:26">
      <c r="A7550">
        <v>204098424</v>
      </c>
      <c r="B7550" t="s">
        <v>6289</v>
      </c>
      <c r="C7550" t="s">
        <v>3597</v>
      </c>
      <c r="D7550" t="s">
        <v>4034</v>
      </c>
      <c r="E7550" t="s">
        <v>5222</v>
      </c>
      <c r="F7550" t="s">
        <v>3753</v>
      </c>
      <c r="G7550">
        <v>204098424</v>
      </c>
      <c r="I7550" t="s">
        <v>3601</v>
      </c>
      <c r="J7550" t="s">
        <v>6947</v>
      </c>
      <c r="K7550" t="s">
        <v>3624</v>
      </c>
      <c r="L7550" t="s">
        <v>6739</v>
      </c>
      <c r="M7550">
        <v>13.5</v>
      </c>
      <c r="N7550">
        <v>23</v>
      </c>
      <c r="O7550">
        <v>12</v>
      </c>
      <c r="S7550" t="b">
        <v>0</v>
      </c>
      <c r="T7550" t="b">
        <v>0</v>
      </c>
      <c r="U7550" t="b">
        <v>1</v>
      </c>
      <c r="V7550">
        <v>9000</v>
      </c>
      <c r="W7550">
        <v>7200</v>
      </c>
      <c r="X7550">
        <v>2.74</v>
      </c>
      <c r="Y7550">
        <v>11300</v>
      </c>
      <c r="Z7550">
        <v>1.55</v>
      </c>
    </row>
    <row r="7551" spans="1:26">
      <c r="A7551">
        <v>201755336</v>
      </c>
      <c r="B7551" t="s">
        <v>6289</v>
      </c>
      <c r="C7551" t="s">
        <v>3597</v>
      </c>
      <c r="D7551" t="s">
        <v>4034</v>
      </c>
      <c r="E7551" t="s">
        <v>5222</v>
      </c>
      <c r="F7551" t="s">
        <v>3753</v>
      </c>
      <c r="G7551">
        <v>201755336</v>
      </c>
      <c r="I7551" t="s">
        <v>3601</v>
      </c>
      <c r="J7551" t="s">
        <v>6946</v>
      </c>
      <c r="K7551" t="s">
        <v>3624</v>
      </c>
      <c r="L7551" t="s">
        <v>6720</v>
      </c>
      <c r="M7551">
        <v>9</v>
      </c>
      <c r="N7551">
        <v>16.5</v>
      </c>
      <c r="O7551">
        <v>11.5</v>
      </c>
      <c r="S7551" t="b">
        <v>0</v>
      </c>
      <c r="T7551" t="b">
        <v>0</v>
      </c>
      <c r="U7551" t="b">
        <v>0</v>
      </c>
      <c r="V7551">
        <v>36000</v>
      </c>
      <c r="W7551">
        <v>27600</v>
      </c>
      <c r="X7551">
        <v>2.74</v>
      </c>
      <c r="Y7551">
        <v>33100</v>
      </c>
      <c r="Z7551">
        <v>2.2999999999999998</v>
      </c>
    </row>
    <row r="7552" spans="1:26">
      <c r="A7552">
        <v>201755338</v>
      </c>
      <c r="B7552" t="s">
        <v>6289</v>
      </c>
      <c r="C7552" t="s">
        <v>3597</v>
      </c>
      <c r="D7552" t="s">
        <v>4034</v>
      </c>
      <c r="E7552" t="s">
        <v>5222</v>
      </c>
      <c r="F7552" t="s">
        <v>3753</v>
      </c>
      <c r="G7552">
        <v>201755338</v>
      </c>
      <c r="I7552" t="s">
        <v>3601</v>
      </c>
      <c r="J7552" t="s">
        <v>6945</v>
      </c>
      <c r="K7552" t="s">
        <v>3624</v>
      </c>
      <c r="L7552" t="s">
        <v>6726</v>
      </c>
      <c r="M7552">
        <v>10</v>
      </c>
      <c r="N7552">
        <v>18</v>
      </c>
      <c r="O7552">
        <v>9</v>
      </c>
      <c r="S7552" t="b">
        <v>0</v>
      </c>
      <c r="T7552" t="b">
        <v>0</v>
      </c>
      <c r="U7552" t="b">
        <v>0</v>
      </c>
      <c r="V7552">
        <v>57000</v>
      </c>
      <c r="W7552">
        <v>37600</v>
      </c>
      <c r="X7552">
        <v>2.62</v>
      </c>
      <c r="Y7552">
        <v>41500</v>
      </c>
      <c r="Z7552">
        <v>2.42</v>
      </c>
    </row>
    <row r="7553" spans="1:26">
      <c r="A7553">
        <v>204098422</v>
      </c>
      <c r="B7553" t="s">
        <v>6289</v>
      </c>
      <c r="C7553" t="s">
        <v>3597</v>
      </c>
      <c r="D7553" t="s">
        <v>4034</v>
      </c>
      <c r="E7553" t="s">
        <v>5222</v>
      </c>
      <c r="F7553" t="s">
        <v>3753</v>
      </c>
      <c r="G7553">
        <v>204098422</v>
      </c>
      <c r="I7553" t="s">
        <v>3601</v>
      </c>
      <c r="J7553" t="s">
        <v>6944</v>
      </c>
      <c r="K7553" t="s">
        <v>3624</v>
      </c>
      <c r="L7553" t="s">
        <v>6730</v>
      </c>
      <c r="M7553">
        <v>12.5</v>
      </c>
      <c r="N7553">
        <v>19</v>
      </c>
      <c r="O7553">
        <v>10.5</v>
      </c>
      <c r="S7553" t="b">
        <v>0</v>
      </c>
      <c r="T7553" t="b">
        <v>0</v>
      </c>
      <c r="U7553" t="b">
        <v>0</v>
      </c>
      <c r="V7553">
        <v>18000</v>
      </c>
      <c r="W7553">
        <v>12000</v>
      </c>
      <c r="X7553">
        <v>2.61</v>
      </c>
      <c r="Y7553">
        <v>12500</v>
      </c>
      <c r="Z7553">
        <v>2.39</v>
      </c>
    </row>
    <row r="7554" spans="1:26">
      <c r="A7554">
        <v>204005744</v>
      </c>
      <c r="B7554" t="s">
        <v>6289</v>
      </c>
      <c r="C7554" t="s">
        <v>3597</v>
      </c>
      <c r="D7554" t="s">
        <v>4034</v>
      </c>
      <c r="E7554" t="s">
        <v>5260</v>
      </c>
      <c r="F7554" t="s">
        <v>3849</v>
      </c>
      <c r="G7554">
        <v>204005744</v>
      </c>
      <c r="I7554" t="s">
        <v>3622</v>
      </c>
      <c r="J7554" t="s">
        <v>6934</v>
      </c>
      <c r="K7554" t="s">
        <v>3624</v>
      </c>
      <c r="L7554" t="s">
        <v>6943</v>
      </c>
      <c r="M7554">
        <v>13</v>
      </c>
      <c r="N7554">
        <v>20</v>
      </c>
      <c r="O7554">
        <v>10.5</v>
      </c>
      <c r="S7554" t="b">
        <v>0</v>
      </c>
      <c r="T7554" t="b">
        <v>0</v>
      </c>
      <c r="U7554" t="b">
        <v>0</v>
      </c>
      <c r="V7554">
        <v>9000</v>
      </c>
      <c r="W7554">
        <v>5800</v>
      </c>
      <c r="X7554">
        <v>2.66</v>
      </c>
      <c r="Y7554">
        <v>8639</v>
      </c>
      <c r="Z7554">
        <v>2.08</v>
      </c>
    </row>
    <row r="7555" spans="1:26">
      <c r="A7555">
        <v>204005732</v>
      </c>
      <c r="B7555" t="s">
        <v>6289</v>
      </c>
      <c r="C7555" t="s">
        <v>3597</v>
      </c>
      <c r="D7555" t="s">
        <v>4034</v>
      </c>
      <c r="E7555" t="s">
        <v>5260</v>
      </c>
      <c r="F7555" t="s">
        <v>3621</v>
      </c>
      <c r="G7555">
        <v>204005732</v>
      </c>
      <c r="I7555" t="s">
        <v>3622</v>
      </c>
      <c r="J7555" t="s">
        <v>6931</v>
      </c>
      <c r="K7555" t="s">
        <v>3624</v>
      </c>
      <c r="L7555" t="s">
        <v>6579</v>
      </c>
      <c r="M7555">
        <v>14.5</v>
      </c>
      <c r="N7555">
        <v>25</v>
      </c>
      <c r="O7555">
        <v>11.2</v>
      </c>
      <c r="S7555" t="b">
        <v>0</v>
      </c>
      <c r="T7555" t="b">
        <v>0</v>
      </c>
      <c r="U7555" t="b">
        <v>0</v>
      </c>
      <c r="V7555">
        <v>9000</v>
      </c>
      <c r="W7555">
        <v>6900</v>
      </c>
      <c r="X7555">
        <v>2.73</v>
      </c>
      <c r="Y7555">
        <v>13890</v>
      </c>
      <c r="Z7555">
        <v>2.1</v>
      </c>
    </row>
    <row r="7556" spans="1:26">
      <c r="A7556">
        <v>203238509</v>
      </c>
      <c r="B7556" t="s">
        <v>6289</v>
      </c>
      <c r="C7556" t="s">
        <v>3597</v>
      </c>
      <c r="D7556" t="s">
        <v>4034</v>
      </c>
      <c r="E7556" t="s">
        <v>5260</v>
      </c>
      <c r="F7556" t="s">
        <v>3621</v>
      </c>
      <c r="G7556">
        <v>203238509</v>
      </c>
      <c r="I7556" t="s">
        <v>3622</v>
      </c>
      <c r="J7556" t="s">
        <v>6934</v>
      </c>
      <c r="K7556" t="s">
        <v>3624</v>
      </c>
      <c r="L7556" t="s">
        <v>6579</v>
      </c>
      <c r="M7556">
        <v>14.9</v>
      </c>
      <c r="N7556">
        <v>23.5</v>
      </c>
      <c r="O7556">
        <v>10.8</v>
      </c>
      <c r="S7556" t="b">
        <v>0</v>
      </c>
      <c r="T7556" t="b">
        <v>0</v>
      </c>
      <c r="U7556" t="b">
        <v>0</v>
      </c>
      <c r="V7556">
        <v>9000</v>
      </c>
      <c r="W7556">
        <v>5800</v>
      </c>
      <c r="X7556">
        <v>2.74</v>
      </c>
      <c r="Y7556">
        <v>10085</v>
      </c>
      <c r="Z7556">
        <v>2.27</v>
      </c>
    </row>
    <row r="7557" spans="1:26">
      <c r="A7557">
        <v>203238512</v>
      </c>
      <c r="B7557" t="s">
        <v>6289</v>
      </c>
      <c r="C7557" t="s">
        <v>3597</v>
      </c>
      <c r="D7557" t="s">
        <v>4034</v>
      </c>
      <c r="E7557" t="s">
        <v>5260</v>
      </c>
      <c r="F7557" t="s">
        <v>3621</v>
      </c>
      <c r="G7557">
        <v>203238512</v>
      </c>
      <c r="I7557" t="s">
        <v>3622</v>
      </c>
      <c r="J7557" t="s">
        <v>6926</v>
      </c>
      <c r="K7557" t="s">
        <v>3624</v>
      </c>
      <c r="L7557" t="s">
        <v>6575</v>
      </c>
      <c r="M7557">
        <v>13</v>
      </c>
      <c r="N7557">
        <v>21</v>
      </c>
      <c r="O7557">
        <v>10.4</v>
      </c>
      <c r="S7557" t="b">
        <v>0</v>
      </c>
      <c r="T7557" t="b">
        <v>0</v>
      </c>
      <c r="U7557" t="b">
        <v>0</v>
      </c>
      <c r="V7557">
        <v>18000</v>
      </c>
      <c r="W7557">
        <v>11400</v>
      </c>
      <c r="X7557">
        <v>2.72</v>
      </c>
      <c r="Y7557">
        <v>14016</v>
      </c>
      <c r="Z7557">
        <v>2.4900000000000002</v>
      </c>
    </row>
    <row r="7558" spans="1:26">
      <c r="A7558">
        <v>203238510</v>
      </c>
      <c r="B7558" t="s">
        <v>6289</v>
      </c>
      <c r="C7558" t="s">
        <v>3597</v>
      </c>
      <c r="D7558" t="s">
        <v>4034</v>
      </c>
      <c r="E7558" t="s">
        <v>5260</v>
      </c>
      <c r="F7558" t="s">
        <v>3621</v>
      </c>
      <c r="G7558">
        <v>203238510</v>
      </c>
      <c r="I7558" t="s">
        <v>3622</v>
      </c>
      <c r="J7558" t="s">
        <v>6929</v>
      </c>
      <c r="K7558" t="s">
        <v>3624</v>
      </c>
      <c r="L7558" t="s">
        <v>6583</v>
      </c>
      <c r="M7558">
        <v>13.7</v>
      </c>
      <c r="N7558">
        <v>22.7</v>
      </c>
      <c r="O7558">
        <v>11</v>
      </c>
      <c r="S7558" t="b">
        <v>0</v>
      </c>
      <c r="T7558" t="b">
        <v>0</v>
      </c>
      <c r="U7558" t="b">
        <v>0</v>
      </c>
      <c r="V7558">
        <v>12000</v>
      </c>
      <c r="W7558">
        <v>7700</v>
      </c>
      <c r="X7558">
        <v>2.75</v>
      </c>
      <c r="Y7558">
        <v>11116</v>
      </c>
      <c r="Z7558">
        <v>2.4500000000000002</v>
      </c>
    </row>
    <row r="7559" spans="1:26">
      <c r="A7559">
        <v>204005761</v>
      </c>
      <c r="B7559" t="s">
        <v>6289</v>
      </c>
      <c r="C7559" t="s">
        <v>3597</v>
      </c>
      <c r="D7559" t="s">
        <v>4034</v>
      </c>
      <c r="E7559" t="s">
        <v>5260</v>
      </c>
      <c r="F7559" t="s">
        <v>3718</v>
      </c>
      <c r="G7559">
        <v>204005761</v>
      </c>
      <c r="I7559" t="s">
        <v>3711</v>
      </c>
      <c r="J7559" t="s">
        <v>6925</v>
      </c>
      <c r="K7559" t="s">
        <v>3688</v>
      </c>
      <c r="M7559">
        <v>11.3</v>
      </c>
      <c r="N7559">
        <v>19</v>
      </c>
      <c r="O7559">
        <v>11</v>
      </c>
      <c r="S7559" t="b">
        <v>0</v>
      </c>
      <c r="T7559" t="b">
        <v>0</v>
      </c>
      <c r="U7559" t="b">
        <v>0</v>
      </c>
      <c r="V7559">
        <v>36000</v>
      </c>
      <c r="W7559">
        <v>24600</v>
      </c>
      <c r="X7559">
        <v>2.7</v>
      </c>
      <c r="Y7559">
        <v>39296</v>
      </c>
      <c r="Z7559">
        <v>2.19</v>
      </c>
    </row>
    <row r="7560" spans="1:26">
      <c r="A7560">
        <v>203238514</v>
      </c>
      <c r="B7560" t="s">
        <v>6289</v>
      </c>
      <c r="C7560" t="s">
        <v>3597</v>
      </c>
      <c r="D7560" t="s">
        <v>4034</v>
      </c>
      <c r="E7560" t="s">
        <v>5260</v>
      </c>
      <c r="F7560" t="s">
        <v>3621</v>
      </c>
      <c r="G7560">
        <v>203238514</v>
      </c>
      <c r="I7560" t="s">
        <v>3622</v>
      </c>
      <c r="J7560" t="s">
        <v>6940</v>
      </c>
      <c r="K7560" t="s">
        <v>3624</v>
      </c>
      <c r="L7560" t="s">
        <v>6507</v>
      </c>
      <c r="M7560">
        <v>13.7</v>
      </c>
      <c r="N7560">
        <v>20.7</v>
      </c>
      <c r="O7560">
        <v>11.5</v>
      </c>
      <c r="S7560" t="b">
        <v>0</v>
      </c>
      <c r="T7560" t="b">
        <v>0</v>
      </c>
      <c r="U7560" t="b">
        <v>0</v>
      </c>
      <c r="V7560">
        <v>24000</v>
      </c>
      <c r="W7560">
        <v>15300</v>
      </c>
      <c r="X7560">
        <v>2.7</v>
      </c>
      <c r="Y7560">
        <v>19036</v>
      </c>
      <c r="Z7560">
        <v>2.21</v>
      </c>
    </row>
    <row r="7561" spans="1:26">
      <c r="A7561">
        <v>204005749</v>
      </c>
      <c r="B7561" t="s">
        <v>6289</v>
      </c>
      <c r="C7561" t="s">
        <v>3597</v>
      </c>
      <c r="D7561" t="s">
        <v>4034</v>
      </c>
      <c r="E7561" t="s">
        <v>5260</v>
      </c>
      <c r="F7561" t="s">
        <v>3849</v>
      </c>
      <c r="G7561">
        <v>204005749</v>
      </c>
      <c r="I7561" t="s">
        <v>3622</v>
      </c>
      <c r="J7561" t="s">
        <v>6933</v>
      </c>
      <c r="K7561" t="s">
        <v>3624</v>
      </c>
      <c r="L7561" t="s">
        <v>6930</v>
      </c>
      <c r="M7561">
        <v>12.5</v>
      </c>
      <c r="N7561">
        <v>19.5</v>
      </c>
      <c r="O7561">
        <v>10.6</v>
      </c>
      <c r="S7561" t="b">
        <v>0</v>
      </c>
      <c r="T7561" t="b">
        <v>0</v>
      </c>
      <c r="U7561" t="b">
        <v>0</v>
      </c>
      <c r="V7561">
        <v>12000</v>
      </c>
      <c r="W7561">
        <v>8700</v>
      </c>
      <c r="X7561">
        <v>2.68</v>
      </c>
      <c r="Y7561">
        <v>13136</v>
      </c>
      <c r="Z7561">
        <v>1.97</v>
      </c>
    </row>
    <row r="7562" spans="1:26">
      <c r="A7562">
        <v>204005747</v>
      </c>
      <c r="B7562" t="s">
        <v>6289</v>
      </c>
      <c r="C7562" t="s">
        <v>3597</v>
      </c>
      <c r="D7562" t="s">
        <v>4034</v>
      </c>
      <c r="E7562" t="s">
        <v>5260</v>
      </c>
      <c r="F7562" t="s">
        <v>3849</v>
      </c>
      <c r="G7562">
        <v>204005747</v>
      </c>
      <c r="I7562" t="s">
        <v>3622</v>
      </c>
      <c r="J7562" t="s">
        <v>6940</v>
      </c>
      <c r="K7562" t="s">
        <v>3624</v>
      </c>
      <c r="L7562" t="s">
        <v>6767</v>
      </c>
      <c r="M7562">
        <v>12.5</v>
      </c>
      <c r="N7562">
        <v>20</v>
      </c>
      <c r="O7562">
        <v>10.5</v>
      </c>
      <c r="S7562" t="b">
        <v>0</v>
      </c>
      <c r="T7562" t="b">
        <v>0</v>
      </c>
      <c r="U7562" t="b">
        <v>0</v>
      </c>
      <c r="V7562">
        <v>24000</v>
      </c>
      <c r="W7562">
        <v>15800</v>
      </c>
      <c r="X7562">
        <v>2.56</v>
      </c>
      <c r="Y7562">
        <v>17841</v>
      </c>
      <c r="Z7562">
        <v>2.09</v>
      </c>
    </row>
    <row r="7563" spans="1:26">
      <c r="A7563">
        <v>202635799</v>
      </c>
      <c r="B7563" t="s">
        <v>6289</v>
      </c>
      <c r="C7563" t="s">
        <v>3597</v>
      </c>
      <c r="D7563" t="s">
        <v>4034</v>
      </c>
      <c r="E7563" t="s">
        <v>5260</v>
      </c>
      <c r="F7563" t="s">
        <v>3621</v>
      </c>
      <c r="G7563">
        <v>202635799</v>
      </c>
      <c r="I7563" t="s">
        <v>3622</v>
      </c>
      <c r="J7563" t="s">
        <v>6941</v>
      </c>
      <c r="K7563" t="s">
        <v>3624</v>
      </c>
      <c r="L7563" t="s">
        <v>6942</v>
      </c>
      <c r="M7563">
        <v>11.5</v>
      </c>
      <c r="N7563">
        <v>19</v>
      </c>
      <c r="O7563">
        <v>10</v>
      </c>
      <c r="S7563" t="b">
        <v>0</v>
      </c>
      <c r="T7563" t="b">
        <v>0</v>
      </c>
      <c r="U7563" t="b">
        <v>0</v>
      </c>
      <c r="V7563">
        <v>9000</v>
      </c>
      <c r="W7563">
        <v>6000</v>
      </c>
      <c r="X7563">
        <v>2.5499999999999998</v>
      </c>
      <c r="Y7563">
        <v>7599</v>
      </c>
      <c r="Z7563">
        <v>2.16</v>
      </c>
    </row>
    <row r="7564" spans="1:26">
      <c r="A7564">
        <v>204005739</v>
      </c>
      <c r="B7564" t="s">
        <v>6289</v>
      </c>
      <c r="C7564" t="s">
        <v>3597</v>
      </c>
      <c r="D7564" t="s">
        <v>4034</v>
      </c>
      <c r="E7564" t="s">
        <v>5260</v>
      </c>
      <c r="F7564" t="s">
        <v>3753</v>
      </c>
      <c r="G7564">
        <v>204005739</v>
      </c>
      <c r="I7564" t="s">
        <v>3601</v>
      </c>
      <c r="J7564" t="s">
        <v>6940</v>
      </c>
      <c r="K7564" t="s">
        <v>3624</v>
      </c>
      <c r="L7564" t="s">
        <v>6937</v>
      </c>
      <c r="M7564">
        <v>12.5</v>
      </c>
      <c r="N7564">
        <v>21.5</v>
      </c>
      <c r="O7564">
        <v>11</v>
      </c>
      <c r="S7564" t="b">
        <v>0</v>
      </c>
      <c r="T7564" t="b">
        <v>0</v>
      </c>
      <c r="U7564" t="b">
        <v>1</v>
      </c>
      <c r="V7564">
        <v>24000</v>
      </c>
      <c r="W7564">
        <v>16000</v>
      </c>
      <c r="X7564">
        <v>2.69</v>
      </c>
      <c r="Y7564">
        <v>18900</v>
      </c>
      <c r="Z7564">
        <v>2.2200000000000002</v>
      </c>
    </row>
    <row r="7565" spans="1:26">
      <c r="A7565">
        <v>202635801</v>
      </c>
      <c r="B7565" t="s">
        <v>6289</v>
      </c>
      <c r="C7565" t="s">
        <v>3597</v>
      </c>
      <c r="D7565" t="s">
        <v>4034</v>
      </c>
      <c r="E7565" t="s">
        <v>5260</v>
      </c>
      <c r="F7565" t="s">
        <v>3621</v>
      </c>
      <c r="G7565">
        <v>202635801</v>
      </c>
      <c r="I7565" t="s">
        <v>3622</v>
      </c>
      <c r="J7565" t="s">
        <v>6938</v>
      </c>
      <c r="K7565" t="s">
        <v>3624</v>
      </c>
      <c r="L7565" t="s">
        <v>6939</v>
      </c>
      <c r="M7565">
        <v>11</v>
      </c>
      <c r="N7565">
        <v>19</v>
      </c>
      <c r="O7565">
        <v>10</v>
      </c>
      <c r="S7565" t="b">
        <v>0</v>
      </c>
      <c r="T7565" t="b">
        <v>0</v>
      </c>
      <c r="U7565" t="b">
        <v>0</v>
      </c>
      <c r="V7565">
        <v>18000</v>
      </c>
      <c r="W7565">
        <v>11000</v>
      </c>
      <c r="X7565">
        <v>2.58</v>
      </c>
      <c r="Y7565">
        <v>11041</v>
      </c>
      <c r="Z7565">
        <v>2.2000000000000002</v>
      </c>
    </row>
    <row r="7566" spans="1:26">
      <c r="A7566">
        <v>204005754</v>
      </c>
      <c r="B7566" t="s">
        <v>6289</v>
      </c>
      <c r="C7566" t="s">
        <v>3597</v>
      </c>
      <c r="D7566" t="s">
        <v>4034</v>
      </c>
      <c r="E7566" t="s">
        <v>5260</v>
      </c>
      <c r="F7566" t="s">
        <v>3753</v>
      </c>
      <c r="G7566">
        <v>204005754</v>
      </c>
      <c r="I7566" t="s">
        <v>3601</v>
      </c>
      <c r="J7566" t="s">
        <v>6923</v>
      </c>
      <c r="K7566" t="s">
        <v>3624</v>
      </c>
      <c r="L7566" t="s">
        <v>6527</v>
      </c>
      <c r="M7566">
        <v>9.1999999999999993</v>
      </c>
      <c r="N7566">
        <v>17.399999999999999</v>
      </c>
      <c r="O7566">
        <v>10.3</v>
      </c>
      <c r="S7566" t="b">
        <v>0</v>
      </c>
      <c r="T7566" t="b">
        <v>0</v>
      </c>
      <c r="U7566" t="b">
        <v>0</v>
      </c>
      <c r="V7566">
        <v>48000</v>
      </c>
      <c r="W7566">
        <v>33400</v>
      </c>
      <c r="X7566">
        <v>2.7</v>
      </c>
      <c r="Y7566">
        <v>43500</v>
      </c>
      <c r="Z7566">
        <v>2.4300000000000002</v>
      </c>
    </row>
    <row r="7567" spans="1:26">
      <c r="A7567">
        <v>204005743</v>
      </c>
      <c r="B7567" t="s">
        <v>6289</v>
      </c>
      <c r="C7567" t="s">
        <v>3597</v>
      </c>
      <c r="D7567" t="s">
        <v>4034</v>
      </c>
      <c r="E7567" t="s">
        <v>5260</v>
      </c>
      <c r="F7567" t="s">
        <v>3753</v>
      </c>
      <c r="G7567">
        <v>204005743</v>
      </c>
      <c r="I7567" t="s">
        <v>3601</v>
      </c>
      <c r="J7567" t="s">
        <v>6584</v>
      </c>
      <c r="K7567" t="s">
        <v>3624</v>
      </c>
      <c r="L7567" t="s">
        <v>6937</v>
      </c>
      <c r="M7567">
        <v>12.5</v>
      </c>
      <c r="N7567">
        <v>20.5</v>
      </c>
      <c r="O7567">
        <v>12.5</v>
      </c>
      <c r="S7567" t="b">
        <v>0</v>
      </c>
      <c r="T7567" t="b">
        <v>0</v>
      </c>
      <c r="U7567" t="b">
        <v>1</v>
      </c>
      <c r="V7567">
        <v>24000</v>
      </c>
      <c r="W7567">
        <v>17200</v>
      </c>
      <c r="X7567">
        <v>2.56</v>
      </c>
      <c r="Y7567">
        <v>25200</v>
      </c>
      <c r="Z7567">
        <v>1.81</v>
      </c>
    </row>
    <row r="7568" spans="1:26">
      <c r="A7568">
        <v>204005741</v>
      </c>
      <c r="B7568" t="s">
        <v>6289</v>
      </c>
      <c r="C7568" t="s">
        <v>3597</v>
      </c>
      <c r="D7568" t="s">
        <v>4034</v>
      </c>
      <c r="E7568" t="s">
        <v>5260</v>
      </c>
      <c r="F7568" t="s">
        <v>3753</v>
      </c>
      <c r="G7568">
        <v>204005741</v>
      </c>
      <c r="I7568" t="s">
        <v>3601</v>
      </c>
      <c r="J7568" t="s">
        <v>6933</v>
      </c>
      <c r="K7568" t="s">
        <v>3624</v>
      </c>
      <c r="L7568" t="s">
        <v>6936</v>
      </c>
      <c r="M7568">
        <v>12.5</v>
      </c>
      <c r="N7568">
        <v>20.5</v>
      </c>
      <c r="O7568">
        <v>11</v>
      </c>
      <c r="S7568" t="b">
        <v>0</v>
      </c>
      <c r="T7568" t="b">
        <v>0</v>
      </c>
      <c r="U7568" t="b">
        <v>1</v>
      </c>
      <c r="V7568">
        <v>12000</v>
      </c>
      <c r="W7568">
        <v>8500</v>
      </c>
      <c r="X7568">
        <v>2.57</v>
      </c>
      <c r="Y7568">
        <v>12400</v>
      </c>
      <c r="Z7568">
        <v>1.79</v>
      </c>
    </row>
    <row r="7569" spans="1:26">
      <c r="A7569">
        <v>204005736</v>
      </c>
      <c r="B7569" t="s">
        <v>6289</v>
      </c>
      <c r="C7569" t="s">
        <v>3597</v>
      </c>
      <c r="D7569" t="s">
        <v>4034</v>
      </c>
      <c r="E7569" t="s">
        <v>5260</v>
      </c>
      <c r="F7569" t="s">
        <v>3753</v>
      </c>
      <c r="G7569">
        <v>204005736</v>
      </c>
      <c r="I7569" t="s">
        <v>3601</v>
      </c>
      <c r="J7569" t="s">
        <v>6934</v>
      </c>
      <c r="K7569" t="s">
        <v>3624</v>
      </c>
      <c r="L7569" t="s">
        <v>6932</v>
      </c>
      <c r="M7569">
        <v>13.5</v>
      </c>
      <c r="N7569">
        <v>20.5</v>
      </c>
      <c r="O7569">
        <v>11.5</v>
      </c>
      <c r="S7569" t="b">
        <v>0</v>
      </c>
      <c r="T7569" t="b">
        <v>0</v>
      </c>
      <c r="U7569" t="b">
        <v>1</v>
      </c>
      <c r="V7569">
        <v>9000</v>
      </c>
      <c r="W7569">
        <v>6800</v>
      </c>
      <c r="X7569">
        <v>2.93</v>
      </c>
      <c r="Y7569">
        <v>8900</v>
      </c>
      <c r="Z7569">
        <v>2.09</v>
      </c>
    </row>
    <row r="7570" spans="1:26">
      <c r="A7570">
        <v>204005733</v>
      </c>
      <c r="B7570" t="s">
        <v>6289</v>
      </c>
      <c r="C7570" t="s">
        <v>3597</v>
      </c>
      <c r="D7570" t="s">
        <v>4034</v>
      </c>
      <c r="E7570" t="s">
        <v>5260</v>
      </c>
      <c r="F7570" t="s">
        <v>3621</v>
      </c>
      <c r="G7570">
        <v>204005733</v>
      </c>
      <c r="I7570" t="s">
        <v>3622</v>
      </c>
      <c r="J7570" t="s">
        <v>6933</v>
      </c>
      <c r="K7570" t="s">
        <v>3624</v>
      </c>
      <c r="L7570" t="s">
        <v>6583</v>
      </c>
      <c r="M7570">
        <v>13</v>
      </c>
      <c r="N7570">
        <v>22.5</v>
      </c>
      <c r="O7570">
        <v>12</v>
      </c>
      <c r="S7570" t="b">
        <v>0</v>
      </c>
      <c r="T7570" t="b">
        <v>0</v>
      </c>
      <c r="U7570" t="b">
        <v>0</v>
      </c>
      <c r="V7570">
        <v>12000</v>
      </c>
      <c r="W7570">
        <v>7800</v>
      </c>
      <c r="X7570">
        <v>2.63</v>
      </c>
      <c r="Y7570">
        <v>12259</v>
      </c>
      <c r="Z7570">
        <v>1.96</v>
      </c>
    </row>
    <row r="7571" spans="1:26">
      <c r="A7571">
        <v>204005740</v>
      </c>
      <c r="B7571" t="s">
        <v>6289</v>
      </c>
      <c r="C7571" t="s">
        <v>3597</v>
      </c>
      <c r="D7571" t="s">
        <v>4034</v>
      </c>
      <c r="E7571" t="s">
        <v>5260</v>
      </c>
      <c r="F7571" t="s">
        <v>3753</v>
      </c>
      <c r="G7571">
        <v>204005740</v>
      </c>
      <c r="I7571" t="s">
        <v>3601</v>
      </c>
      <c r="J7571" t="s">
        <v>6931</v>
      </c>
      <c r="K7571" t="s">
        <v>3624</v>
      </c>
      <c r="L7571" t="s">
        <v>6932</v>
      </c>
      <c r="M7571">
        <v>13.5</v>
      </c>
      <c r="N7571">
        <v>23</v>
      </c>
      <c r="O7571">
        <v>12</v>
      </c>
      <c r="S7571" t="b">
        <v>0</v>
      </c>
      <c r="T7571" t="b">
        <v>0</v>
      </c>
      <c r="U7571" t="b">
        <v>1</v>
      </c>
      <c r="V7571">
        <v>9000</v>
      </c>
      <c r="W7571">
        <v>7200</v>
      </c>
      <c r="X7571">
        <v>2.74</v>
      </c>
      <c r="Y7571">
        <v>11300</v>
      </c>
      <c r="Z7571">
        <v>1.55</v>
      </c>
    </row>
    <row r="7572" spans="1:26">
      <c r="A7572">
        <v>204005745</v>
      </c>
      <c r="B7572" t="s">
        <v>6289</v>
      </c>
      <c r="C7572" t="s">
        <v>3597</v>
      </c>
      <c r="D7572" t="s">
        <v>4034</v>
      </c>
      <c r="E7572" t="s">
        <v>5260</v>
      </c>
      <c r="F7572" t="s">
        <v>3849</v>
      </c>
      <c r="G7572">
        <v>204005745</v>
      </c>
      <c r="I7572" t="s">
        <v>3622</v>
      </c>
      <c r="J7572" t="s">
        <v>6929</v>
      </c>
      <c r="K7572" t="s">
        <v>3624</v>
      </c>
      <c r="L7572" t="s">
        <v>6930</v>
      </c>
      <c r="M7572">
        <v>14</v>
      </c>
      <c r="N7572">
        <v>21.5</v>
      </c>
      <c r="O7572">
        <v>10.5</v>
      </c>
      <c r="S7572" t="b">
        <v>0</v>
      </c>
      <c r="T7572" t="b">
        <v>0</v>
      </c>
      <c r="U7572" t="b">
        <v>0</v>
      </c>
      <c r="V7572">
        <v>12000</v>
      </c>
      <c r="W7572">
        <v>7500</v>
      </c>
      <c r="X7572">
        <v>2.68</v>
      </c>
      <c r="Y7572">
        <v>9444</v>
      </c>
      <c r="Z7572">
        <v>2.4900000000000002</v>
      </c>
    </row>
    <row r="7573" spans="1:26">
      <c r="A7573">
        <v>204005738</v>
      </c>
      <c r="B7573" t="s">
        <v>6289</v>
      </c>
      <c r="C7573" t="s">
        <v>3597</v>
      </c>
      <c r="D7573" t="s">
        <v>4034</v>
      </c>
      <c r="E7573" t="s">
        <v>5260</v>
      </c>
      <c r="F7573" t="s">
        <v>3753</v>
      </c>
      <c r="G7573">
        <v>204005738</v>
      </c>
      <c r="I7573" t="s">
        <v>3601</v>
      </c>
      <c r="J7573" t="s">
        <v>6926</v>
      </c>
      <c r="K7573" t="s">
        <v>3624</v>
      </c>
      <c r="L7573" t="s">
        <v>6928</v>
      </c>
      <c r="M7573">
        <v>12.5</v>
      </c>
      <c r="N7573">
        <v>19</v>
      </c>
      <c r="O7573">
        <v>10.5</v>
      </c>
      <c r="S7573" t="b">
        <v>0</v>
      </c>
      <c r="T7573" t="b">
        <v>0</v>
      </c>
      <c r="U7573" t="b">
        <v>0</v>
      </c>
      <c r="V7573">
        <v>18000</v>
      </c>
      <c r="W7573">
        <v>12000</v>
      </c>
      <c r="X7573">
        <v>2.61</v>
      </c>
      <c r="Y7573">
        <v>12500</v>
      </c>
      <c r="Z7573">
        <v>2.39</v>
      </c>
    </row>
    <row r="7574" spans="1:26">
      <c r="A7574">
        <v>204005746</v>
      </c>
      <c r="B7574" t="s">
        <v>6289</v>
      </c>
      <c r="C7574" t="s">
        <v>3597</v>
      </c>
      <c r="D7574" t="s">
        <v>4034</v>
      </c>
      <c r="E7574" t="s">
        <v>5260</v>
      </c>
      <c r="F7574" t="s">
        <v>3849</v>
      </c>
      <c r="G7574">
        <v>204005746</v>
      </c>
      <c r="I7574" t="s">
        <v>3622</v>
      </c>
      <c r="J7574" t="s">
        <v>6926</v>
      </c>
      <c r="K7574" t="s">
        <v>3624</v>
      </c>
      <c r="L7574" t="s">
        <v>6927</v>
      </c>
      <c r="M7574">
        <v>12.5</v>
      </c>
      <c r="N7574">
        <v>20</v>
      </c>
      <c r="O7574">
        <v>10.3</v>
      </c>
      <c r="S7574" t="b">
        <v>0</v>
      </c>
      <c r="T7574" t="b">
        <v>0</v>
      </c>
      <c r="U7574" t="b">
        <v>0</v>
      </c>
      <c r="V7574">
        <v>18000</v>
      </c>
      <c r="W7574">
        <v>12000</v>
      </c>
      <c r="X7574">
        <v>2.5299999999999998</v>
      </c>
      <c r="Y7574">
        <v>12000</v>
      </c>
      <c r="Z7574">
        <v>2.23</v>
      </c>
    </row>
    <row r="7575" spans="1:26">
      <c r="A7575">
        <v>204005753</v>
      </c>
      <c r="B7575" t="s">
        <v>6289</v>
      </c>
      <c r="C7575" t="s">
        <v>3597</v>
      </c>
      <c r="D7575" t="s">
        <v>4034</v>
      </c>
      <c r="E7575" t="s">
        <v>5260</v>
      </c>
      <c r="F7575" t="s">
        <v>3753</v>
      </c>
      <c r="G7575">
        <v>204005753</v>
      </c>
      <c r="I7575" t="s">
        <v>3601</v>
      </c>
      <c r="J7575" t="s">
        <v>6924</v>
      </c>
      <c r="K7575" t="s">
        <v>3624</v>
      </c>
      <c r="L7575" t="s">
        <v>6528</v>
      </c>
      <c r="M7575">
        <v>9</v>
      </c>
      <c r="N7575">
        <v>16.5</v>
      </c>
      <c r="O7575">
        <v>11.5</v>
      </c>
      <c r="S7575" t="b">
        <v>0</v>
      </c>
      <c r="T7575" t="b">
        <v>0</v>
      </c>
      <c r="U7575" t="b">
        <v>0</v>
      </c>
      <c r="V7575">
        <v>36000</v>
      </c>
      <c r="W7575">
        <v>27600</v>
      </c>
      <c r="X7575">
        <v>2.74</v>
      </c>
      <c r="Y7575">
        <v>33100</v>
      </c>
      <c r="Z7575">
        <v>2.2999999999999998</v>
      </c>
    </row>
    <row r="7576" spans="1:26">
      <c r="A7576">
        <v>204005757</v>
      </c>
      <c r="B7576" t="s">
        <v>6289</v>
      </c>
      <c r="C7576" t="s">
        <v>3597</v>
      </c>
      <c r="D7576" t="s">
        <v>4034</v>
      </c>
      <c r="E7576" t="s">
        <v>5260</v>
      </c>
      <c r="F7576" t="s">
        <v>3849</v>
      </c>
      <c r="G7576">
        <v>204005757</v>
      </c>
      <c r="I7576" t="s">
        <v>3622</v>
      </c>
      <c r="J7576" t="s">
        <v>6924</v>
      </c>
      <c r="K7576" t="s">
        <v>3624</v>
      </c>
      <c r="L7576" t="s">
        <v>5489</v>
      </c>
      <c r="M7576">
        <v>9</v>
      </c>
      <c r="N7576">
        <v>17.5</v>
      </c>
      <c r="O7576">
        <v>10.5</v>
      </c>
      <c r="S7576" t="b">
        <v>0</v>
      </c>
      <c r="T7576" t="b">
        <v>0</v>
      </c>
      <c r="U7576" t="b">
        <v>0</v>
      </c>
      <c r="V7576">
        <v>36000</v>
      </c>
      <c r="W7576">
        <v>25200</v>
      </c>
      <c r="X7576">
        <v>2.64</v>
      </c>
      <c r="Y7576">
        <v>31769</v>
      </c>
      <c r="Z7576">
        <v>2.16</v>
      </c>
    </row>
    <row r="7577" spans="1:26">
      <c r="A7577">
        <v>203238486</v>
      </c>
      <c r="B7577" t="s">
        <v>6289</v>
      </c>
      <c r="C7577" t="s">
        <v>3597</v>
      </c>
      <c r="D7577" t="s">
        <v>4034</v>
      </c>
      <c r="E7577" t="s">
        <v>5257</v>
      </c>
      <c r="F7577" t="s">
        <v>3621</v>
      </c>
      <c r="G7577">
        <v>203238486</v>
      </c>
      <c r="I7577" t="s">
        <v>3622</v>
      </c>
      <c r="J7577" t="s">
        <v>6905</v>
      </c>
      <c r="K7577" t="s">
        <v>3624</v>
      </c>
      <c r="L7577" t="s">
        <v>6486</v>
      </c>
      <c r="M7577">
        <v>14.9</v>
      </c>
      <c r="N7577">
        <v>23.5</v>
      </c>
      <c r="O7577">
        <v>10.8</v>
      </c>
      <c r="S7577" t="b">
        <v>0</v>
      </c>
      <c r="T7577" t="b">
        <v>0</v>
      </c>
      <c r="U7577" t="b">
        <v>0</v>
      </c>
      <c r="V7577">
        <v>9000</v>
      </c>
      <c r="W7577">
        <v>5800</v>
      </c>
      <c r="X7577">
        <v>2.74</v>
      </c>
      <c r="Y7577">
        <v>10085</v>
      </c>
      <c r="Z7577">
        <v>2.27</v>
      </c>
    </row>
    <row r="7578" spans="1:26">
      <c r="A7578">
        <v>204005758</v>
      </c>
      <c r="B7578" t="s">
        <v>6289</v>
      </c>
      <c r="C7578" t="s">
        <v>3597</v>
      </c>
      <c r="D7578" t="s">
        <v>4034</v>
      </c>
      <c r="E7578" t="s">
        <v>5260</v>
      </c>
      <c r="F7578" t="s">
        <v>3849</v>
      </c>
      <c r="G7578">
        <v>204005758</v>
      </c>
      <c r="I7578" t="s">
        <v>3622</v>
      </c>
      <c r="J7578" t="s">
        <v>6923</v>
      </c>
      <c r="K7578" t="s">
        <v>3624</v>
      </c>
      <c r="L7578" t="s">
        <v>6495</v>
      </c>
      <c r="M7578">
        <v>9.5</v>
      </c>
      <c r="N7578">
        <v>16.8</v>
      </c>
      <c r="O7578">
        <v>11</v>
      </c>
      <c r="S7578" t="b">
        <v>0</v>
      </c>
      <c r="T7578" t="b">
        <v>0</v>
      </c>
      <c r="U7578" t="b">
        <v>0</v>
      </c>
      <c r="V7578">
        <v>48000</v>
      </c>
      <c r="W7578">
        <v>35000</v>
      </c>
      <c r="X7578">
        <v>2.36</v>
      </c>
      <c r="Y7578">
        <v>40862</v>
      </c>
      <c r="Z7578">
        <v>2.3199999999999998</v>
      </c>
    </row>
    <row r="7579" spans="1:26">
      <c r="A7579">
        <v>204005755</v>
      </c>
      <c r="B7579" t="s">
        <v>6289</v>
      </c>
      <c r="C7579" t="s">
        <v>3597</v>
      </c>
      <c r="D7579" t="s">
        <v>4034</v>
      </c>
      <c r="E7579" t="s">
        <v>5260</v>
      </c>
      <c r="F7579" t="s">
        <v>3753</v>
      </c>
      <c r="G7579">
        <v>204005755</v>
      </c>
      <c r="I7579" t="s">
        <v>3601</v>
      </c>
      <c r="J7579" t="s">
        <v>6921</v>
      </c>
      <c r="K7579" t="s">
        <v>3624</v>
      </c>
      <c r="L7579" t="s">
        <v>6922</v>
      </c>
      <c r="M7579">
        <v>10</v>
      </c>
      <c r="N7579">
        <v>18</v>
      </c>
      <c r="O7579">
        <v>9</v>
      </c>
      <c r="S7579" t="b">
        <v>0</v>
      </c>
      <c r="T7579" t="b">
        <v>0</v>
      </c>
      <c r="U7579" t="b">
        <v>0</v>
      </c>
      <c r="V7579">
        <v>57000</v>
      </c>
      <c r="W7579">
        <v>37600</v>
      </c>
      <c r="X7579">
        <v>2.62</v>
      </c>
      <c r="Y7579">
        <v>41500</v>
      </c>
      <c r="Z7579">
        <v>2.42</v>
      </c>
    </row>
    <row r="7580" spans="1:26">
      <c r="A7580">
        <v>204005774</v>
      </c>
      <c r="B7580" t="s">
        <v>6289</v>
      </c>
      <c r="C7580" t="s">
        <v>3597</v>
      </c>
      <c r="D7580" t="s">
        <v>4034</v>
      </c>
      <c r="E7580" t="s">
        <v>5257</v>
      </c>
      <c r="F7580" t="s">
        <v>3621</v>
      </c>
      <c r="G7580">
        <v>204005774</v>
      </c>
      <c r="I7580" t="s">
        <v>3622</v>
      </c>
      <c r="J7580" t="s">
        <v>6915</v>
      </c>
      <c r="K7580" t="s">
        <v>3624</v>
      </c>
      <c r="L7580" t="s">
        <v>6486</v>
      </c>
      <c r="M7580">
        <v>14.5</v>
      </c>
      <c r="N7580">
        <v>25</v>
      </c>
      <c r="O7580">
        <v>11.2</v>
      </c>
      <c r="S7580" t="b">
        <v>0</v>
      </c>
      <c r="T7580" t="b">
        <v>0</v>
      </c>
      <c r="U7580" t="b">
        <v>0</v>
      </c>
      <c r="V7580">
        <v>9000</v>
      </c>
      <c r="W7580">
        <v>6900</v>
      </c>
      <c r="X7580">
        <v>2.73</v>
      </c>
      <c r="Y7580">
        <v>13890</v>
      </c>
      <c r="Z7580">
        <v>2.1</v>
      </c>
    </row>
    <row r="7581" spans="1:26">
      <c r="A7581">
        <v>203238487</v>
      </c>
      <c r="B7581" t="s">
        <v>6289</v>
      </c>
      <c r="C7581" t="s">
        <v>3597</v>
      </c>
      <c r="D7581" t="s">
        <v>4034</v>
      </c>
      <c r="E7581" t="s">
        <v>5257</v>
      </c>
      <c r="F7581" t="s">
        <v>3621</v>
      </c>
      <c r="G7581">
        <v>203238487</v>
      </c>
      <c r="I7581" t="s">
        <v>3622</v>
      </c>
      <c r="J7581" t="s">
        <v>6902</v>
      </c>
      <c r="K7581" t="s">
        <v>3624</v>
      </c>
      <c r="L7581" t="s">
        <v>6484</v>
      </c>
      <c r="M7581">
        <v>13.7</v>
      </c>
      <c r="N7581">
        <v>22.7</v>
      </c>
      <c r="O7581">
        <v>11</v>
      </c>
      <c r="S7581" t="b">
        <v>0</v>
      </c>
      <c r="T7581" t="b">
        <v>0</v>
      </c>
      <c r="U7581" t="b">
        <v>0</v>
      </c>
      <c r="V7581">
        <v>12000</v>
      </c>
      <c r="W7581">
        <v>7700</v>
      </c>
      <c r="X7581">
        <v>2.75</v>
      </c>
      <c r="Y7581">
        <v>11116</v>
      </c>
      <c r="Z7581">
        <v>2.4500000000000002</v>
      </c>
    </row>
    <row r="7582" spans="1:26">
      <c r="A7582">
        <v>204005775</v>
      </c>
      <c r="B7582" t="s">
        <v>6289</v>
      </c>
      <c r="C7582" t="s">
        <v>3597</v>
      </c>
      <c r="D7582" t="s">
        <v>4034</v>
      </c>
      <c r="E7582" t="s">
        <v>5257</v>
      </c>
      <c r="F7582" t="s">
        <v>3621</v>
      </c>
      <c r="G7582">
        <v>204005775</v>
      </c>
      <c r="I7582" t="s">
        <v>3622</v>
      </c>
      <c r="J7582" t="s">
        <v>6904</v>
      </c>
      <c r="K7582" t="s">
        <v>3624</v>
      </c>
      <c r="L7582" t="s">
        <v>6484</v>
      </c>
      <c r="M7582">
        <v>13</v>
      </c>
      <c r="N7582">
        <v>22.5</v>
      </c>
      <c r="O7582">
        <v>12</v>
      </c>
      <c r="S7582" t="b">
        <v>0</v>
      </c>
      <c r="T7582" t="b">
        <v>0</v>
      </c>
      <c r="U7582" t="b">
        <v>0</v>
      </c>
      <c r="V7582">
        <v>12000</v>
      </c>
      <c r="W7582">
        <v>7800</v>
      </c>
      <c r="X7582">
        <v>2.63</v>
      </c>
      <c r="Y7582">
        <v>12259</v>
      </c>
      <c r="Z7582">
        <v>1.96</v>
      </c>
    </row>
    <row r="7583" spans="1:26">
      <c r="A7583">
        <v>203238490</v>
      </c>
      <c r="B7583" t="s">
        <v>6289</v>
      </c>
      <c r="C7583" t="s">
        <v>3597</v>
      </c>
      <c r="D7583" t="s">
        <v>4034</v>
      </c>
      <c r="E7583" t="s">
        <v>5257</v>
      </c>
      <c r="F7583" t="s">
        <v>3621</v>
      </c>
      <c r="G7583">
        <v>203238490</v>
      </c>
      <c r="I7583" t="s">
        <v>3622</v>
      </c>
      <c r="J7583" t="s">
        <v>6897</v>
      </c>
      <c r="K7583" t="s">
        <v>3624</v>
      </c>
      <c r="L7583" t="s">
        <v>6490</v>
      </c>
      <c r="M7583">
        <v>13.7</v>
      </c>
      <c r="N7583">
        <v>20.7</v>
      </c>
      <c r="O7583">
        <v>11.5</v>
      </c>
      <c r="S7583" t="b">
        <v>0</v>
      </c>
      <c r="T7583" t="b">
        <v>0</v>
      </c>
      <c r="U7583" t="b">
        <v>0</v>
      </c>
      <c r="V7583">
        <v>24000</v>
      </c>
      <c r="W7583">
        <v>15300</v>
      </c>
      <c r="X7583">
        <v>2.7</v>
      </c>
      <c r="Y7583">
        <v>19036</v>
      </c>
      <c r="Z7583">
        <v>2.21</v>
      </c>
    </row>
    <row r="7584" spans="1:26">
      <c r="A7584">
        <v>203238488</v>
      </c>
      <c r="B7584" t="s">
        <v>6289</v>
      </c>
      <c r="C7584" t="s">
        <v>3597</v>
      </c>
      <c r="D7584" t="s">
        <v>4034</v>
      </c>
      <c r="E7584" t="s">
        <v>5257</v>
      </c>
      <c r="F7584" t="s">
        <v>3621</v>
      </c>
      <c r="G7584">
        <v>203238488</v>
      </c>
      <c r="I7584" t="s">
        <v>3622</v>
      </c>
      <c r="J7584" t="s">
        <v>6899</v>
      </c>
      <c r="K7584" t="s">
        <v>3624</v>
      </c>
      <c r="L7584" t="s">
        <v>6488</v>
      </c>
      <c r="M7584">
        <v>13</v>
      </c>
      <c r="N7584">
        <v>21</v>
      </c>
      <c r="O7584">
        <v>10.4</v>
      </c>
      <c r="S7584" t="b">
        <v>0</v>
      </c>
      <c r="T7584" t="b">
        <v>0</v>
      </c>
      <c r="U7584" t="b">
        <v>0</v>
      </c>
      <c r="V7584">
        <v>18000</v>
      </c>
      <c r="W7584">
        <v>11400</v>
      </c>
      <c r="X7584">
        <v>2.72</v>
      </c>
      <c r="Y7584">
        <v>14016</v>
      </c>
      <c r="Z7584">
        <v>2.4900000000000002</v>
      </c>
    </row>
    <row r="7585" spans="1:26">
      <c r="A7585">
        <v>202635790</v>
      </c>
      <c r="B7585" t="s">
        <v>6289</v>
      </c>
      <c r="C7585" t="s">
        <v>3597</v>
      </c>
      <c r="D7585" t="s">
        <v>4034</v>
      </c>
      <c r="E7585" t="s">
        <v>5257</v>
      </c>
      <c r="F7585" t="s">
        <v>3621</v>
      </c>
      <c r="G7585">
        <v>202635790</v>
      </c>
      <c r="I7585" t="s">
        <v>3622</v>
      </c>
      <c r="J7585" t="s">
        <v>6919</v>
      </c>
      <c r="K7585" t="s">
        <v>3624</v>
      </c>
      <c r="L7585" t="s">
        <v>6920</v>
      </c>
      <c r="M7585">
        <v>11</v>
      </c>
      <c r="N7585">
        <v>19</v>
      </c>
      <c r="O7585">
        <v>10</v>
      </c>
      <c r="S7585" t="b">
        <v>0</v>
      </c>
      <c r="T7585" t="b">
        <v>0</v>
      </c>
      <c r="U7585" t="b">
        <v>0</v>
      </c>
      <c r="V7585">
        <v>18000</v>
      </c>
      <c r="W7585">
        <v>11000</v>
      </c>
      <c r="X7585">
        <v>2.58</v>
      </c>
      <c r="Y7585">
        <v>11041</v>
      </c>
      <c r="Z7585">
        <v>2.2000000000000002</v>
      </c>
    </row>
    <row r="7586" spans="1:26">
      <c r="A7586">
        <v>202635787</v>
      </c>
      <c r="B7586" t="s">
        <v>6289</v>
      </c>
      <c r="C7586" t="s">
        <v>3597</v>
      </c>
      <c r="D7586" t="s">
        <v>4034</v>
      </c>
      <c r="E7586" t="s">
        <v>5257</v>
      </c>
      <c r="F7586" t="s">
        <v>3621</v>
      </c>
      <c r="G7586">
        <v>202635787</v>
      </c>
      <c r="I7586" t="s">
        <v>3622</v>
      </c>
      <c r="J7586" t="s">
        <v>6917</v>
      </c>
      <c r="K7586" t="s">
        <v>3624</v>
      </c>
      <c r="L7586" t="s">
        <v>6918</v>
      </c>
      <c r="M7586">
        <v>11.5</v>
      </c>
      <c r="N7586">
        <v>19</v>
      </c>
      <c r="O7586">
        <v>10</v>
      </c>
      <c r="S7586" t="b">
        <v>0</v>
      </c>
      <c r="T7586" t="b">
        <v>0</v>
      </c>
      <c r="U7586" t="b">
        <v>0</v>
      </c>
      <c r="V7586">
        <v>9000</v>
      </c>
      <c r="W7586">
        <v>6000</v>
      </c>
      <c r="X7586">
        <v>2.5499999999999998</v>
      </c>
      <c r="Y7586">
        <v>7599</v>
      </c>
      <c r="Z7586">
        <v>2.16</v>
      </c>
    </row>
    <row r="7587" spans="1:26">
      <c r="A7587">
        <v>203238492</v>
      </c>
      <c r="B7587" t="s">
        <v>6289</v>
      </c>
      <c r="C7587" t="s">
        <v>3597</v>
      </c>
      <c r="D7587" t="s">
        <v>4034</v>
      </c>
      <c r="E7587" t="s">
        <v>5257</v>
      </c>
      <c r="F7587" t="s">
        <v>3753</v>
      </c>
      <c r="G7587">
        <v>203238492</v>
      </c>
      <c r="I7587" t="s">
        <v>3601</v>
      </c>
      <c r="J7587" t="s">
        <v>6905</v>
      </c>
      <c r="K7587" t="s">
        <v>3624</v>
      </c>
      <c r="L7587" t="s">
        <v>6916</v>
      </c>
      <c r="M7587">
        <v>13.5</v>
      </c>
      <c r="N7587">
        <v>20.5</v>
      </c>
      <c r="O7587">
        <v>11.5</v>
      </c>
      <c r="S7587" t="b">
        <v>0</v>
      </c>
      <c r="T7587" t="b">
        <v>0</v>
      </c>
      <c r="U7587" t="b">
        <v>1</v>
      </c>
      <c r="V7587">
        <v>9000</v>
      </c>
      <c r="W7587">
        <v>6800</v>
      </c>
      <c r="X7587">
        <v>2.93</v>
      </c>
      <c r="Y7587">
        <v>8900</v>
      </c>
      <c r="Z7587">
        <v>2.09</v>
      </c>
    </row>
    <row r="7588" spans="1:26">
      <c r="A7588">
        <v>204005778</v>
      </c>
      <c r="B7588" t="s">
        <v>6289</v>
      </c>
      <c r="C7588" t="s">
        <v>3597</v>
      </c>
      <c r="D7588" t="s">
        <v>4034</v>
      </c>
      <c r="E7588" t="s">
        <v>5257</v>
      </c>
      <c r="F7588" t="s">
        <v>3753</v>
      </c>
      <c r="G7588">
        <v>204005778</v>
      </c>
      <c r="I7588" t="s">
        <v>3601</v>
      </c>
      <c r="J7588" t="s">
        <v>6915</v>
      </c>
      <c r="K7588" t="s">
        <v>3624</v>
      </c>
      <c r="L7588" t="s">
        <v>6916</v>
      </c>
      <c r="M7588">
        <v>13.5</v>
      </c>
      <c r="N7588">
        <v>23</v>
      </c>
      <c r="O7588">
        <v>12</v>
      </c>
      <c r="S7588" t="b">
        <v>0</v>
      </c>
      <c r="T7588" t="b">
        <v>0</v>
      </c>
      <c r="U7588" t="b">
        <v>1</v>
      </c>
      <c r="V7588">
        <v>9000</v>
      </c>
      <c r="W7588">
        <v>7200</v>
      </c>
      <c r="X7588">
        <v>2.74</v>
      </c>
      <c r="Y7588">
        <v>11300</v>
      </c>
      <c r="Z7588">
        <v>1.55</v>
      </c>
    </row>
    <row r="7589" spans="1:26">
      <c r="A7589">
        <v>204005779</v>
      </c>
      <c r="B7589" t="s">
        <v>6289</v>
      </c>
      <c r="C7589" t="s">
        <v>3597</v>
      </c>
      <c r="D7589" t="s">
        <v>4034</v>
      </c>
      <c r="E7589" t="s">
        <v>5257</v>
      </c>
      <c r="F7589" t="s">
        <v>3753</v>
      </c>
      <c r="G7589">
        <v>204005779</v>
      </c>
      <c r="I7589" t="s">
        <v>3601</v>
      </c>
      <c r="J7589" t="s">
        <v>6904</v>
      </c>
      <c r="K7589" t="s">
        <v>3624</v>
      </c>
      <c r="L7589" t="s">
        <v>6914</v>
      </c>
      <c r="M7589">
        <v>12.5</v>
      </c>
      <c r="N7589">
        <v>20.5</v>
      </c>
      <c r="O7589">
        <v>11</v>
      </c>
      <c r="S7589" t="b">
        <v>0</v>
      </c>
      <c r="T7589" t="b">
        <v>0</v>
      </c>
      <c r="U7589" t="b">
        <v>1</v>
      </c>
      <c r="V7589">
        <v>12000</v>
      </c>
      <c r="W7589">
        <v>8500</v>
      </c>
      <c r="X7589">
        <v>2.57</v>
      </c>
      <c r="Y7589">
        <v>12400</v>
      </c>
      <c r="Z7589">
        <v>1.79</v>
      </c>
    </row>
    <row r="7590" spans="1:26">
      <c r="A7590">
        <v>203238495</v>
      </c>
      <c r="B7590" t="s">
        <v>6289</v>
      </c>
      <c r="C7590" t="s">
        <v>3597</v>
      </c>
      <c r="D7590" t="s">
        <v>4034</v>
      </c>
      <c r="E7590" t="s">
        <v>5257</v>
      </c>
      <c r="F7590" t="s">
        <v>3753</v>
      </c>
      <c r="G7590">
        <v>203238495</v>
      </c>
      <c r="I7590" t="s">
        <v>3601</v>
      </c>
      <c r="J7590" t="s">
        <v>6899</v>
      </c>
      <c r="K7590" t="s">
        <v>3624</v>
      </c>
      <c r="L7590" t="s">
        <v>6913</v>
      </c>
      <c r="M7590">
        <v>12.5</v>
      </c>
      <c r="N7590">
        <v>19</v>
      </c>
      <c r="O7590">
        <v>10.5</v>
      </c>
      <c r="S7590" t="b">
        <v>0</v>
      </c>
      <c r="T7590" t="b">
        <v>0</v>
      </c>
      <c r="U7590" t="b">
        <v>0</v>
      </c>
      <c r="V7590">
        <v>18000</v>
      </c>
      <c r="W7590">
        <v>12000</v>
      </c>
      <c r="X7590">
        <v>2.61</v>
      </c>
      <c r="Y7590">
        <v>12500</v>
      </c>
      <c r="Z7590">
        <v>2.39</v>
      </c>
    </row>
    <row r="7591" spans="1:26">
      <c r="A7591">
        <v>204005781</v>
      </c>
      <c r="B7591" t="s">
        <v>6289</v>
      </c>
      <c r="C7591" t="s">
        <v>3597</v>
      </c>
      <c r="D7591" t="s">
        <v>4034</v>
      </c>
      <c r="E7591" t="s">
        <v>5257</v>
      </c>
      <c r="F7591" t="s">
        <v>3753</v>
      </c>
      <c r="G7591">
        <v>204005781</v>
      </c>
      <c r="I7591" t="s">
        <v>3601</v>
      </c>
      <c r="J7591" t="s">
        <v>6912</v>
      </c>
      <c r="K7591" t="s">
        <v>3624</v>
      </c>
      <c r="L7591" t="s">
        <v>6911</v>
      </c>
      <c r="M7591">
        <v>12.5</v>
      </c>
      <c r="N7591">
        <v>20.5</v>
      </c>
      <c r="O7591">
        <v>12.5</v>
      </c>
      <c r="S7591" t="b">
        <v>0</v>
      </c>
      <c r="T7591" t="b">
        <v>0</v>
      </c>
      <c r="U7591" t="b">
        <v>1</v>
      </c>
      <c r="V7591">
        <v>24000</v>
      </c>
      <c r="W7591">
        <v>17200</v>
      </c>
      <c r="X7591">
        <v>2.56</v>
      </c>
      <c r="Y7591">
        <v>25200</v>
      </c>
      <c r="Z7591">
        <v>1.81</v>
      </c>
    </row>
    <row r="7592" spans="1:26">
      <c r="A7592">
        <v>203238496</v>
      </c>
      <c r="B7592" t="s">
        <v>6289</v>
      </c>
      <c r="C7592" t="s">
        <v>3597</v>
      </c>
      <c r="D7592" t="s">
        <v>4034</v>
      </c>
      <c r="E7592" t="s">
        <v>5257</v>
      </c>
      <c r="F7592" t="s">
        <v>3753</v>
      </c>
      <c r="G7592">
        <v>203238496</v>
      </c>
      <c r="I7592" t="s">
        <v>3601</v>
      </c>
      <c r="J7592" t="s">
        <v>6897</v>
      </c>
      <c r="K7592" t="s">
        <v>3624</v>
      </c>
      <c r="L7592" t="s">
        <v>6911</v>
      </c>
      <c r="M7592">
        <v>12.5</v>
      </c>
      <c r="N7592">
        <v>21.5</v>
      </c>
      <c r="O7592">
        <v>11</v>
      </c>
      <c r="S7592" t="b">
        <v>0</v>
      </c>
      <c r="T7592" t="b">
        <v>0</v>
      </c>
      <c r="U7592" t="b">
        <v>1</v>
      </c>
      <c r="V7592">
        <v>24000</v>
      </c>
      <c r="W7592">
        <v>16000</v>
      </c>
      <c r="X7592">
        <v>2.69</v>
      </c>
      <c r="Y7592">
        <v>18900</v>
      </c>
      <c r="Z7592">
        <v>2.2200000000000002</v>
      </c>
    </row>
    <row r="7593" spans="1:26">
      <c r="A7593">
        <v>202635809</v>
      </c>
      <c r="B7593" t="s">
        <v>6289</v>
      </c>
      <c r="C7593" t="s">
        <v>3597</v>
      </c>
      <c r="D7593" t="s">
        <v>4034</v>
      </c>
      <c r="E7593" t="s">
        <v>5257</v>
      </c>
      <c r="F7593" t="s">
        <v>3753</v>
      </c>
      <c r="G7593">
        <v>202635809</v>
      </c>
      <c r="I7593" t="s">
        <v>3601</v>
      </c>
      <c r="J7593" t="s">
        <v>6895</v>
      </c>
      <c r="K7593" t="s">
        <v>3624</v>
      </c>
      <c r="L7593" t="s">
        <v>6910</v>
      </c>
      <c r="M7593">
        <v>9</v>
      </c>
      <c r="N7593">
        <v>16.5</v>
      </c>
      <c r="O7593">
        <v>11.5</v>
      </c>
      <c r="S7593" t="b">
        <v>0</v>
      </c>
      <c r="T7593" t="b">
        <v>0</v>
      </c>
      <c r="U7593" t="b">
        <v>0</v>
      </c>
      <c r="V7593">
        <v>36000</v>
      </c>
      <c r="W7593">
        <v>27600</v>
      </c>
      <c r="X7593">
        <v>2.74</v>
      </c>
      <c r="Y7593">
        <v>33100</v>
      </c>
      <c r="Z7593">
        <v>2.2999999999999998</v>
      </c>
    </row>
    <row r="7594" spans="1:26">
      <c r="A7594">
        <v>202635791</v>
      </c>
      <c r="B7594" t="s">
        <v>6289</v>
      </c>
      <c r="C7594" t="s">
        <v>3597</v>
      </c>
      <c r="D7594" t="s">
        <v>4034</v>
      </c>
      <c r="E7594" t="s">
        <v>5257</v>
      </c>
      <c r="F7594" t="s">
        <v>3753</v>
      </c>
      <c r="G7594">
        <v>202635791</v>
      </c>
      <c r="I7594" t="s">
        <v>3601</v>
      </c>
      <c r="J7594" t="s">
        <v>6893</v>
      </c>
      <c r="K7594" t="s">
        <v>3624</v>
      </c>
      <c r="L7594" t="s">
        <v>6909</v>
      </c>
      <c r="M7594">
        <v>9.1999999999999993</v>
      </c>
      <c r="N7594">
        <v>17.399999999999999</v>
      </c>
      <c r="O7594">
        <v>10.3</v>
      </c>
      <c r="S7594" t="b">
        <v>0</v>
      </c>
      <c r="T7594" t="b">
        <v>0</v>
      </c>
      <c r="U7594" t="b">
        <v>0</v>
      </c>
      <c r="V7594">
        <v>48000</v>
      </c>
      <c r="W7594">
        <v>33400</v>
      </c>
      <c r="X7594">
        <v>2.7</v>
      </c>
      <c r="Y7594">
        <v>43500</v>
      </c>
      <c r="Z7594">
        <v>2.4300000000000002</v>
      </c>
    </row>
    <row r="7595" spans="1:26">
      <c r="A7595">
        <v>202635792</v>
      </c>
      <c r="B7595" t="s">
        <v>6289</v>
      </c>
      <c r="C7595" t="s">
        <v>3597</v>
      </c>
      <c r="D7595" t="s">
        <v>4034</v>
      </c>
      <c r="E7595" t="s">
        <v>5257</v>
      </c>
      <c r="F7595" t="s">
        <v>3753</v>
      </c>
      <c r="G7595">
        <v>202635792</v>
      </c>
      <c r="I7595" t="s">
        <v>3601</v>
      </c>
      <c r="J7595" t="s">
        <v>6907</v>
      </c>
      <c r="K7595" t="s">
        <v>3624</v>
      </c>
      <c r="L7595" t="s">
        <v>6908</v>
      </c>
      <c r="M7595">
        <v>10</v>
      </c>
      <c r="N7595">
        <v>18</v>
      </c>
      <c r="O7595">
        <v>9</v>
      </c>
      <c r="S7595" t="b">
        <v>0</v>
      </c>
      <c r="T7595" t="b">
        <v>0</v>
      </c>
      <c r="U7595" t="b">
        <v>0</v>
      </c>
      <c r="V7595">
        <v>57000</v>
      </c>
      <c r="W7595">
        <v>37600</v>
      </c>
      <c r="X7595">
        <v>2.62</v>
      </c>
      <c r="Y7595">
        <v>41500</v>
      </c>
      <c r="Z7595">
        <v>2.42</v>
      </c>
    </row>
    <row r="7596" spans="1:26">
      <c r="A7596">
        <v>203238498</v>
      </c>
      <c r="B7596" t="s">
        <v>6289</v>
      </c>
      <c r="C7596" t="s">
        <v>3597</v>
      </c>
      <c r="D7596" t="s">
        <v>4034</v>
      </c>
      <c r="E7596" t="s">
        <v>5257</v>
      </c>
      <c r="F7596" t="s">
        <v>3849</v>
      </c>
      <c r="G7596">
        <v>203238498</v>
      </c>
      <c r="I7596" t="s">
        <v>3622</v>
      </c>
      <c r="J7596" t="s">
        <v>6905</v>
      </c>
      <c r="K7596" t="s">
        <v>3624</v>
      </c>
      <c r="L7596" t="s">
        <v>6906</v>
      </c>
      <c r="M7596">
        <v>13</v>
      </c>
      <c r="N7596">
        <v>20</v>
      </c>
      <c r="O7596">
        <v>10.5</v>
      </c>
      <c r="S7596" t="b">
        <v>0</v>
      </c>
      <c r="T7596" t="b">
        <v>0</v>
      </c>
      <c r="U7596" t="b">
        <v>0</v>
      </c>
      <c r="V7596">
        <v>9000</v>
      </c>
      <c r="W7596">
        <v>5800</v>
      </c>
      <c r="X7596">
        <v>2.66</v>
      </c>
      <c r="Y7596">
        <v>8639</v>
      </c>
      <c r="Z7596">
        <v>2.08</v>
      </c>
    </row>
    <row r="7597" spans="1:26">
      <c r="A7597">
        <v>204005783</v>
      </c>
      <c r="B7597" t="s">
        <v>6289</v>
      </c>
      <c r="C7597" t="s">
        <v>3597</v>
      </c>
      <c r="D7597" t="s">
        <v>4034</v>
      </c>
      <c r="E7597" t="s">
        <v>5257</v>
      </c>
      <c r="F7597" t="s">
        <v>3849</v>
      </c>
      <c r="G7597">
        <v>204005783</v>
      </c>
      <c r="I7597" t="s">
        <v>3622</v>
      </c>
      <c r="J7597" t="s">
        <v>6904</v>
      </c>
      <c r="K7597" t="s">
        <v>3624</v>
      </c>
      <c r="L7597" t="s">
        <v>6903</v>
      </c>
      <c r="M7597">
        <v>12.5</v>
      </c>
      <c r="N7597">
        <v>19.5</v>
      </c>
      <c r="O7597">
        <v>10.6</v>
      </c>
      <c r="S7597" t="b">
        <v>0</v>
      </c>
      <c r="T7597" t="b">
        <v>0</v>
      </c>
      <c r="U7597" t="b">
        <v>0</v>
      </c>
      <c r="V7597">
        <v>12000</v>
      </c>
      <c r="W7597">
        <v>8700</v>
      </c>
      <c r="X7597">
        <v>2.68</v>
      </c>
      <c r="Y7597">
        <v>13136</v>
      </c>
      <c r="Z7597">
        <v>1.97</v>
      </c>
    </row>
    <row r="7598" spans="1:26">
      <c r="A7598">
        <v>203238499</v>
      </c>
      <c r="B7598" t="s">
        <v>6289</v>
      </c>
      <c r="C7598" t="s">
        <v>3597</v>
      </c>
      <c r="D7598" t="s">
        <v>4034</v>
      </c>
      <c r="E7598" t="s">
        <v>5257</v>
      </c>
      <c r="F7598" t="s">
        <v>3849</v>
      </c>
      <c r="G7598">
        <v>203238499</v>
      </c>
      <c r="I7598" t="s">
        <v>3622</v>
      </c>
      <c r="J7598" t="s">
        <v>6902</v>
      </c>
      <c r="K7598" t="s">
        <v>3624</v>
      </c>
      <c r="L7598" t="s">
        <v>6903</v>
      </c>
      <c r="M7598">
        <v>14</v>
      </c>
      <c r="N7598">
        <v>21.5</v>
      </c>
      <c r="O7598">
        <v>10.5</v>
      </c>
      <c r="S7598" t="b">
        <v>0</v>
      </c>
      <c r="T7598" t="b">
        <v>0</v>
      </c>
      <c r="U7598" t="b">
        <v>0</v>
      </c>
      <c r="V7598">
        <v>12000</v>
      </c>
      <c r="W7598">
        <v>7500</v>
      </c>
      <c r="X7598">
        <v>2.68</v>
      </c>
      <c r="Y7598">
        <v>9444</v>
      </c>
      <c r="Z7598">
        <v>2.4900000000000002</v>
      </c>
    </row>
    <row r="7599" spans="1:26">
      <c r="A7599">
        <v>203238501</v>
      </c>
      <c r="B7599" t="s">
        <v>6289</v>
      </c>
      <c r="C7599" t="s">
        <v>3597</v>
      </c>
      <c r="D7599" t="s">
        <v>4034</v>
      </c>
      <c r="E7599" t="s">
        <v>5257</v>
      </c>
      <c r="F7599" t="s">
        <v>3849</v>
      </c>
      <c r="G7599">
        <v>203238501</v>
      </c>
      <c r="I7599" t="s">
        <v>3622</v>
      </c>
      <c r="J7599" t="s">
        <v>6899</v>
      </c>
      <c r="K7599" t="s">
        <v>3624</v>
      </c>
      <c r="L7599" t="s">
        <v>6900</v>
      </c>
      <c r="M7599">
        <v>12.5</v>
      </c>
      <c r="N7599">
        <v>20</v>
      </c>
      <c r="O7599">
        <v>10.3</v>
      </c>
      <c r="S7599" t="b">
        <v>0</v>
      </c>
      <c r="T7599" t="b">
        <v>0</v>
      </c>
      <c r="U7599" t="b">
        <v>0</v>
      </c>
      <c r="V7599">
        <v>18000</v>
      </c>
      <c r="W7599">
        <v>12000</v>
      </c>
      <c r="X7599">
        <v>2.5299999999999998</v>
      </c>
      <c r="Y7599">
        <v>12000</v>
      </c>
      <c r="Z7599">
        <v>2.23</v>
      </c>
    </row>
    <row r="7600" spans="1:26">
      <c r="A7600">
        <v>203238503</v>
      </c>
      <c r="B7600" t="s">
        <v>6289</v>
      </c>
      <c r="C7600" t="s">
        <v>3597</v>
      </c>
      <c r="D7600" t="s">
        <v>4034</v>
      </c>
      <c r="E7600" t="s">
        <v>5257</v>
      </c>
      <c r="F7600" t="s">
        <v>3849</v>
      </c>
      <c r="G7600">
        <v>203238503</v>
      </c>
      <c r="I7600" t="s">
        <v>3622</v>
      </c>
      <c r="J7600" t="s">
        <v>6897</v>
      </c>
      <c r="K7600" t="s">
        <v>3624</v>
      </c>
      <c r="L7600" t="s">
        <v>6898</v>
      </c>
      <c r="M7600">
        <v>12.5</v>
      </c>
      <c r="N7600">
        <v>20</v>
      </c>
      <c r="O7600">
        <v>10.5</v>
      </c>
      <c r="S7600" t="b">
        <v>0</v>
      </c>
      <c r="T7600" t="b">
        <v>0</v>
      </c>
      <c r="U7600" t="b">
        <v>0</v>
      </c>
      <c r="V7600">
        <v>24000</v>
      </c>
      <c r="W7600">
        <v>15800</v>
      </c>
      <c r="X7600">
        <v>2.56</v>
      </c>
      <c r="Y7600">
        <v>17841</v>
      </c>
      <c r="Z7600">
        <v>2.09</v>
      </c>
    </row>
    <row r="7601" spans="1:26">
      <c r="A7601">
        <v>202635793</v>
      </c>
      <c r="B7601" t="s">
        <v>6289</v>
      </c>
      <c r="C7601" t="s">
        <v>3597</v>
      </c>
      <c r="D7601" t="s">
        <v>4034</v>
      </c>
      <c r="E7601" t="s">
        <v>5257</v>
      </c>
      <c r="F7601" t="s">
        <v>3849</v>
      </c>
      <c r="G7601">
        <v>202635793</v>
      </c>
      <c r="I7601" t="s">
        <v>3622</v>
      </c>
      <c r="J7601" t="s">
        <v>6895</v>
      </c>
      <c r="K7601" t="s">
        <v>3624</v>
      </c>
      <c r="L7601" t="s">
        <v>6896</v>
      </c>
      <c r="M7601">
        <v>9</v>
      </c>
      <c r="N7601">
        <v>17.5</v>
      </c>
      <c r="O7601">
        <v>10.5</v>
      </c>
      <c r="S7601" t="b">
        <v>0</v>
      </c>
      <c r="T7601" t="b">
        <v>0</v>
      </c>
      <c r="U7601" t="b">
        <v>0</v>
      </c>
      <c r="V7601">
        <v>36000</v>
      </c>
      <c r="W7601">
        <v>25200</v>
      </c>
      <c r="X7601">
        <v>2.64</v>
      </c>
      <c r="Y7601">
        <v>31769</v>
      </c>
      <c r="Z7601">
        <v>2.16</v>
      </c>
    </row>
    <row r="7602" spans="1:26">
      <c r="A7602">
        <v>202635794</v>
      </c>
      <c r="B7602" t="s">
        <v>6289</v>
      </c>
      <c r="C7602" t="s">
        <v>3597</v>
      </c>
      <c r="D7602" t="s">
        <v>4034</v>
      </c>
      <c r="E7602" t="s">
        <v>5257</v>
      </c>
      <c r="F7602" t="s">
        <v>3849</v>
      </c>
      <c r="G7602">
        <v>202635794</v>
      </c>
      <c r="I7602" t="s">
        <v>3622</v>
      </c>
      <c r="J7602" t="s">
        <v>6893</v>
      </c>
      <c r="K7602" t="s">
        <v>3624</v>
      </c>
      <c r="L7602" t="s">
        <v>6894</v>
      </c>
      <c r="M7602">
        <v>9.5</v>
      </c>
      <c r="N7602">
        <v>16.8</v>
      </c>
      <c r="O7602">
        <v>11</v>
      </c>
      <c r="S7602" t="b">
        <v>0</v>
      </c>
      <c r="T7602" t="b">
        <v>0</v>
      </c>
      <c r="U7602" t="b">
        <v>0</v>
      </c>
      <c r="V7602">
        <v>48000</v>
      </c>
      <c r="W7602">
        <v>35000</v>
      </c>
      <c r="X7602">
        <v>2.36</v>
      </c>
      <c r="Y7602">
        <v>40862</v>
      </c>
      <c r="Z7602">
        <v>2.3199999999999998</v>
      </c>
    </row>
    <row r="7603" spans="1:26">
      <c r="A7603">
        <v>204005791</v>
      </c>
      <c r="B7603" t="s">
        <v>6289</v>
      </c>
      <c r="C7603" t="s">
        <v>3597</v>
      </c>
      <c r="D7603" t="s">
        <v>4034</v>
      </c>
      <c r="E7603" t="s">
        <v>5257</v>
      </c>
      <c r="F7603" t="s">
        <v>3718</v>
      </c>
      <c r="G7603">
        <v>204005791</v>
      </c>
      <c r="I7603" t="s">
        <v>3711</v>
      </c>
      <c r="J7603" t="s">
        <v>6889</v>
      </c>
      <c r="K7603" t="s">
        <v>3688</v>
      </c>
      <c r="M7603">
        <v>11.3</v>
      </c>
      <c r="N7603">
        <v>19</v>
      </c>
      <c r="O7603">
        <v>11</v>
      </c>
      <c r="S7603" t="b">
        <v>0</v>
      </c>
      <c r="T7603" t="b">
        <v>0</v>
      </c>
      <c r="U7603" t="b">
        <v>0</v>
      </c>
      <c r="V7603">
        <v>36000</v>
      </c>
      <c r="W7603">
        <v>24600</v>
      </c>
      <c r="X7603">
        <v>2.7</v>
      </c>
      <c r="Y7603">
        <v>39296</v>
      </c>
      <c r="Z7603">
        <v>2.19</v>
      </c>
    </row>
    <row r="7604" spans="1:26">
      <c r="A7604">
        <v>205123795</v>
      </c>
      <c r="B7604" t="s">
        <v>6289</v>
      </c>
      <c r="C7604" t="s">
        <v>3597</v>
      </c>
      <c r="D7604" t="s">
        <v>4034</v>
      </c>
      <c r="E7604" t="s">
        <v>6383</v>
      </c>
      <c r="F7604" t="s">
        <v>3621</v>
      </c>
      <c r="G7604">
        <v>205123795</v>
      </c>
      <c r="I7604" t="s">
        <v>3622</v>
      </c>
      <c r="J7604" t="s">
        <v>6386</v>
      </c>
      <c r="K7604" t="s">
        <v>3624</v>
      </c>
      <c r="L7604" t="s">
        <v>6387</v>
      </c>
      <c r="M7604">
        <v>13</v>
      </c>
      <c r="N7604">
        <v>22.5</v>
      </c>
      <c r="O7604">
        <v>12</v>
      </c>
      <c r="S7604" t="b">
        <v>0</v>
      </c>
      <c r="T7604" t="b">
        <v>0</v>
      </c>
      <c r="U7604" t="b">
        <v>0</v>
      </c>
      <c r="V7604">
        <v>12000</v>
      </c>
      <c r="W7604">
        <v>7800</v>
      </c>
      <c r="X7604">
        <v>2.63</v>
      </c>
      <c r="Y7604">
        <v>12259</v>
      </c>
      <c r="Z7604">
        <v>1.96</v>
      </c>
    </row>
    <row r="7605" spans="1:26">
      <c r="A7605">
        <v>205123794</v>
      </c>
      <c r="B7605" t="s">
        <v>6289</v>
      </c>
      <c r="C7605" t="s">
        <v>3597</v>
      </c>
      <c r="D7605" t="s">
        <v>4034</v>
      </c>
      <c r="E7605" t="s">
        <v>6383</v>
      </c>
      <c r="F7605" t="s">
        <v>3621</v>
      </c>
      <c r="G7605">
        <v>205123794</v>
      </c>
      <c r="I7605" t="s">
        <v>3622</v>
      </c>
      <c r="J7605" t="s">
        <v>6384</v>
      </c>
      <c r="K7605" t="s">
        <v>3624</v>
      </c>
      <c r="L7605" t="s">
        <v>6385</v>
      </c>
      <c r="M7605">
        <v>14.5</v>
      </c>
      <c r="N7605">
        <v>25</v>
      </c>
      <c r="O7605">
        <v>11.2</v>
      </c>
      <c r="S7605" t="b">
        <v>0</v>
      </c>
      <c r="T7605" t="b">
        <v>0</v>
      </c>
      <c r="U7605" t="b">
        <v>0</v>
      </c>
      <c r="V7605">
        <v>9000</v>
      </c>
      <c r="W7605">
        <v>6900</v>
      </c>
      <c r="X7605">
        <v>2.73</v>
      </c>
      <c r="Y7605">
        <v>13890</v>
      </c>
      <c r="Z7605">
        <v>2.1</v>
      </c>
    </row>
    <row r="7606" spans="1:26">
      <c r="A7606">
        <v>205123797</v>
      </c>
      <c r="B7606" t="s">
        <v>6289</v>
      </c>
      <c r="C7606" t="s">
        <v>3597</v>
      </c>
      <c r="D7606" t="s">
        <v>4034</v>
      </c>
      <c r="E7606" t="s">
        <v>6383</v>
      </c>
      <c r="F7606" t="s">
        <v>3849</v>
      </c>
      <c r="G7606">
        <v>205123797</v>
      </c>
      <c r="I7606" t="s">
        <v>3622</v>
      </c>
      <c r="J7606" t="s">
        <v>6386</v>
      </c>
      <c r="K7606" t="s">
        <v>3624</v>
      </c>
      <c r="L7606" t="s">
        <v>6888</v>
      </c>
      <c r="M7606">
        <v>12.5</v>
      </c>
      <c r="N7606">
        <v>19.5</v>
      </c>
      <c r="O7606">
        <v>10.6</v>
      </c>
      <c r="S7606" t="b">
        <v>0</v>
      </c>
      <c r="T7606" t="b">
        <v>0</v>
      </c>
      <c r="U7606" t="b">
        <v>0</v>
      </c>
      <c r="V7606">
        <v>12000</v>
      </c>
      <c r="W7606">
        <v>8700</v>
      </c>
      <c r="X7606">
        <v>2.68</v>
      </c>
      <c r="Y7606">
        <v>13136</v>
      </c>
      <c r="Z7606">
        <v>1.97</v>
      </c>
    </row>
    <row r="7607" spans="1:26">
      <c r="A7607">
        <v>9119308</v>
      </c>
      <c r="B7607" t="s">
        <v>6289</v>
      </c>
      <c r="C7607" t="s">
        <v>3597</v>
      </c>
      <c r="D7607" t="s">
        <v>4034</v>
      </c>
      <c r="E7607" t="s">
        <v>5568</v>
      </c>
      <c r="F7607" t="s">
        <v>3849</v>
      </c>
      <c r="G7607">
        <v>9119308</v>
      </c>
      <c r="I7607" t="s">
        <v>3622</v>
      </c>
      <c r="J7607" t="s">
        <v>6845</v>
      </c>
      <c r="K7607" t="s">
        <v>3624</v>
      </c>
      <c r="L7607" t="s">
        <v>6886</v>
      </c>
      <c r="M7607">
        <v>13</v>
      </c>
      <c r="N7607">
        <v>20</v>
      </c>
      <c r="O7607">
        <v>10.5</v>
      </c>
      <c r="S7607" t="b">
        <v>0</v>
      </c>
      <c r="T7607" t="b">
        <v>0</v>
      </c>
      <c r="U7607" t="b">
        <v>0</v>
      </c>
      <c r="V7607">
        <v>9000</v>
      </c>
      <c r="W7607">
        <v>5800</v>
      </c>
      <c r="X7607">
        <v>2.66</v>
      </c>
      <c r="Y7607">
        <v>8639</v>
      </c>
      <c r="Z7607">
        <v>2.08</v>
      </c>
    </row>
    <row r="7608" spans="1:26">
      <c r="A7608">
        <v>202575859</v>
      </c>
      <c r="B7608" t="s">
        <v>6289</v>
      </c>
      <c r="C7608" t="s">
        <v>3597</v>
      </c>
      <c r="D7608" t="s">
        <v>4034</v>
      </c>
      <c r="E7608" t="s">
        <v>5568</v>
      </c>
      <c r="F7608" t="s">
        <v>3621</v>
      </c>
      <c r="G7608">
        <v>202575859</v>
      </c>
      <c r="I7608" t="s">
        <v>3622</v>
      </c>
      <c r="J7608" t="s">
        <v>6845</v>
      </c>
      <c r="K7608" t="s">
        <v>3624</v>
      </c>
      <c r="L7608" t="s">
        <v>6885</v>
      </c>
      <c r="M7608">
        <v>14.9</v>
      </c>
      <c r="N7608">
        <v>23.5</v>
      </c>
      <c r="O7608">
        <v>10.8</v>
      </c>
      <c r="S7608" t="b">
        <v>0</v>
      </c>
      <c r="T7608" t="b">
        <v>0</v>
      </c>
      <c r="U7608" t="b">
        <v>0</v>
      </c>
      <c r="V7608">
        <v>9000</v>
      </c>
      <c r="W7608">
        <v>5800</v>
      </c>
      <c r="X7608">
        <v>2.74</v>
      </c>
      <c r="Y7608">
        <v>10085</v>
      </c>
      <c r="Z7608">
        <v>2.27</v>
      </c>
    </row>
    <row r="7609" spans="1:26">
      <c r="A7609">
        <v>10595495</v>
      </c>
      <c r="B7609" t="s">
        <v>6289</v>
      </c>
      <c r="C7609" t="s">
        <v>3597</v>
      </c>
      <c r="D7609" t="s">
        <v>4034</v>
      </c>
      <c r="E7609" t="s">
        <v>5568</v>
      </c>
      <c r="F7609" t="s">
        <v>3621</v>
      </c>
      <c r="G7609">
        <v>10595495</v>
      </c>
      <c r="I7609" t="s">
        <v>3622</v>
      </c>
      <c r="J7609" t="s">
        <v>6860</v>
      </c>
      <c r="K7609" t="s">
        <v>3624</v>
      </c>
      <c r="L7609" t="s">
        <v>6885</v>
      </c>
      <c r="M7609">
        <v>14.5</v>
      </c>
      <c r="N7609">
        <v>25</v>
      </c>
      <c r="O7609">
        <v>11.2</v>
      </c>
      <c r="S7609" t="b">
        <v>0</v>
      </c>
      <c r="T7609" t="b">
        <v>0</v>
      </c>
      <c r="U7609" t="b">
        <v>0</v>
      </c>
      <c r="V7609">
        <v>9000</v>
      </c>
      <c r="W7609">
        <v>6900</v>
      </c>
      <c r="X7609">
        <v>2.73</v>
      </c>
      <c r="Y7609">
        <v>13890</v>
      </c>
      <c r="Z7609">
        <v>2.1</v>
      </c>
    </row>
    <row r="7610" spans="1:26">
      <c r="A7610">
        <v>202575861</v>
      </c>
      <c r="B7610" t="s">
        <v>6289</v>
      </c>
      <c r="C7610" t="s">
        <v>3597</v>
      </c>
      <c r="D7610" t="s">
        <v>4034</v>
      </c>
      <c r="E7610" t="s">
        <v>5568</v>
      </c>
      <c r="F7610" t="s">
        <v>3621</v>
      </c>
      <c r="G7610">
        <v>202575861</v>
      </c>
      <c r="I7610" t="s">
        <v>3622</v>
      </c>
      <c r="J7610" t="s">
        <v>6842</v>
      </c>
      <c r="K7610" t="s">
        <v>3624</v>
      </c>
      <c r="L7610" t="s">
        <v>6884</v>
      </c>
      <c r="M7610">
        <v>13</v>
      </c>
      <c r="N7610">
        <v>21</v>
      </c>
      <c r="O7610">
        <v>10.4</v>
      </c>
      <c r="S7610" t="b">
        <v>0</v>
      </c>
      <c r="T7610" t="b">
        <v>0</v>
      </c>
      <c r="U7610" t="b">
        <v>0</v>
      </c>
      <c r="V7610">
        <v>18000</v>
      </c>
      <c r="W7610">
        <v>11400</v>
      </c>
      <c r="X7610">
        <v>2.72</v>
      </c>
      <c r="Y7610">
        <v>14016</v>
      </c>
      <c r="Z7610">
        <v>2.4900000000000002</v>
      </c>
    </row>
    <row r="7611" spans="1:26">
      <c r="A7611">
        <v>202575860</v>
      </c>
      <c r="B7611" t="s">
        <v>6289</v>
      </c>
      <c r="C7611" t="s">
        <v>3597</v>
      </c>
      <c r="D7611" t="s">
        <v>4034</v>
      </c>
      <c r="E7611" t="s">
        <v>5568</v>
      </c>
      <c r="F7611" t="s">
        <v>3621</v>
      </c>
      <c r="G7611">
        <v>202575860</v>
      </c>
      <c r="I7611" t="s">
        <v>3622</v>
      </c>
      <c r="J7611" t="s">
        <v>6840</v>
      </c>
      <c r="K7611" t="s">
        <v>3624</v>
      </c>
      <c r="L7611" t="s">
        <v>6859</v>
      </c>
      <c r="M7611">
        <v>13.7</v>
      </c>
      <c r="N7611">
        <v>22.7</v>
      </c>
      <c r="O7611">
        <v>11</v>
      </c>
      <c r="S7611" t="b">
        <v>0</v>
      </c>
      <c r="T7611" t="b">
        <v>0</v>
      </c>
      <c r="U7611" t="b">
        <v>0</v>
      </c>
      <c r="V7611">
        <v>12000</v>
      </c>
      <c r="W7611">
        <v>7700</v>
      </c>
      <c r="X7611">
        <v>2.75</v>
      </c>
      <c r="Y7611">
        <v>11116</v>
      </c>
      <c r="Z7611">
        <v>2.4500000000000002</v>
      </c>
    </row>
    <row r="7612" spans="1:26">
      <c r="A7612">
        <v>202575878</v>
      </c>
      <c r="B7612" t="s">
        <v>6289</v>
      </c>
      <c r="C7612" t="s">
        <v>3597</v>
      </c>
      <c r="D7612" t="s">
        <v>4034</v>
      </c>
      <c r="E7612" t="s">
        <v>5568</v>
      </c>
      <c r="F7612" t="s">
        <v>3718</v>
      </c>
      <c r="G7612">
        <v>202575878</v>
      </c>
      <c r="I7612" t="s">
        <v>3711</v>
      </c>
      <c r="J7612" t="s">
        <v>6844</v>
      </c>
      <c r="K7612" t="s">
        <v>3688</v>
      </c>
      <c r="M7612">
        <v>11.3</v>
      </c>
      <c r="N7612">
        <v>19</v>
      </c>
      <c r="O7612">
        <v>11</v>
      </c>
      <c r="S7612" t="b">
        <v>0</v>
      </c>
      <c r="T7612" t="b">
        <v>0</v>
      </c>
      <c r="U7612" t="b">
        <v>0</v>
      </c>
      <c r="V7612">
        <v>36000</v>
      </c>
      <c r="W7612">
        <v>24600</v>
      </c>
      <c r="X7612">
        <v>2.7</v>
      </c>
      <c r="Y7612">
        <v>39296</v>
      </c>
      <c r="Z7612">
        <v>2.19</v>
      </c>
    </row>
    <row r="7613" spans="1:26">
      <c r="A7613">
        <v>202575862</v>
      </c>
      <c r="B7613" t="s">
        <v>6289</v>
      </c>
      <c r="C7613" t="s">
        <v>3597</v>
      </c>
      <c r="D7613" t="s">
        <v>4034</v>
      </c>
      <c r="E7613" t="s">
        <v>5568</v>
      </c>
      <c r="F7613" t="s">
        <v>3621</v>
      </c>
      <c r="G7613">
        <v>202575862</v>
      </c>
      <c r="I7613" t="s">
        <v>3622</v>
      </c>
      <c r="J7613" t="s">
        <v>6838</v>
      </c>
      <c r="K7613" t="s">
        <v>3624</v>
      </c>
      <c r="L7613" t="s">
        <v>6883</v>
      </c>
      <c r="M7613">
        <v>13.7</v>
      </c>
      <c r="N7613">
        <v>20.7</v>
      </c>
      <c r="O7613">
        <v>11.5</v>
      </c>
      <c r="S7613" t="b">
        <v>0</v>
      </c>
      <c r="T7613" t="b">
        <v>0</v>
      </c>
      <c r="U7613" t="b">
        <v>0</v>
      </c>
      <c r="V7613">
        <v>24000</v>
      </c>
      <c r="W7613">
        <v>15300</v>
      </c>
      <c r="X7613">
        <v>2.7</v>
      </c>
      <c r="Y7613">
        <v>19036</v>
      </c>
      <c r="Z7613">
        <v>2.21</v>
      </c>
    </row>
    <row r="7614" spans="1:26">
      <c r="A7614">
        <v>9119316</v>
      </c>
      <c r="B7614" t="s">
        <v>6289</v>
      </c>
      <c r="C7614" t="s">
        <v>3597</v>
      </c>
      <c r="D7614" t="s">
        <v>4034</v>
      </c>
      <c r="E7614" t="s">
        <v>5568</v>
      </c>
      <c r="F7614" t="s">
        <v>3849</v>
      </c>
      <c r="G7614">
        <v>9119316</v>
      </c>
      <c r="I7614" t="s">
        <v>3622</v>
      </c>
      <c r="J7614" t="s">
        <v>6838</v>
      </c>
      <c r="K7614" t="s">
        <v>3624</v>
      </c>
      <c r="L7614" t="s">
        <v>6882</v>
      </c>
      <c r="M7614">
        <v>12.5</v>
      </c>
      <c r="N7614">
        <v>20</v>
      </c>
      <c r="O7614">
        <v>10.5</v>
      </c>
      <c r="S7614" t="b">
        <v>0</v>
      </c>
      <c r="T7614" t="b">
        <v>0</v>
      </c>
      <c r="U7614" t="b">
        <v>0</v>
      </c>
      <c r="V7614">
        <v>24000</v>
      </c>
      <c r="W7614">
        <v>15800</v>
      </c>
      <c r="X7614">
        <v>2.56</v>
      </c>
      <c r="Y7614">
        <v>17841</v>
      </c>
      <c r="Z7614">
        <v>2.09</v>
      </c>
    </row>
    <row r="7615" spans="1:26">
      <c r="A7615">
        <v>202575864</v>
      </c>
      <c r="B7615" t="s">
        <v>6289</v>
      </c>
      <c r="C7615" t="s">
        <v>3597</v>
      </c>
      <c r="D7615" t="s">
        <v>4034</v>
      </c>
      <c r="E7615" t="s">
        <v>5568</v>
      </c>
      <c r="F7615" t="s">
        <v>3849</v>
      </c>
      <c r="G7615">
        <v>202575864</v>
      </c>
      <c r="I7615" t="s">
        <v>3622</v>
      </c>
      <c r="J7615" t="s">
        <v>6858</v>
      </c>
      <c r="K7615" t="s">
        <v>3624</v>
      </c>
      <c r="L7615" t="s">
        <v>6857</v>
      </c>
      <c r="M7615">
        <v>12.5</v>
      </c>
      <c r="N7615">
        <v>19.5</v>
      </c>
      <c r="O7615">
        <v>10.6</v>
      </c>
      <c r="S7615" t="b">
        <v>0</v>
      </c>
      <c r="T7615" t="b">
        <v>0</v>
      </c>
      <c r="U7615" t="b">
        <v>0</v>
      </c>
      <c r="V7615">
        <v>12000</v>
      </c>
      <c r="W7615">
        <v>8700</v>
      </c>
      <c r="X7615">
        <v>2.68</v>
      </c>
      <c r="Y7615">
        <v>13136</v>
      </c>
      <c r="Z7615">
        <v>1.97</v>
      </c>
    </row>
    <row r="7616" spans="1:26">
      <c r="A7616">
        <v>202575858</v>
      </c>
      <c r="B7616" t="s">
        <v>6289</v>
      </c>
      <c r="C7616" t="s">
        <v>3597</v>
      </c>
      <c r="D7616" t="s">
        <v>4034</v>
      </c>
      <c r="E7616" t="s">
        <v>5568</v>
      </c>
      <c r="F7616" t="s">
        <v>3621</v>
      </c>
      <c r="G7616">
        <v>202575858</v>
      </c>
      <c r="I7616" t="s">
        <v>3622</v>
      </c>
      <c r="J7616" t="s">
        <v>6834</v>
      </c>
      <c r="K7616" t="s">
        <v>3624</v>
      </c>
      <c r="L7616" t="s">
        <v>6881</v>
      </c>
      <c r="M7616">
        <v>13</v>
      </c>
      <c r="N7616">
        <v>22</v>
      </c>
      <c r="O7616">
        <v>10.199999999999999</v>
      </c>
      <c r="S7616" t="b">
        <v>0</v>
      </c>
      <c r="T7616" t="b">
        <v>0</v>
      </c>
      <c r="U7616" t="b">
        <v>0</v>
      </c>
      <c r="V7616">
        <v>12000</v>
      </c>
      <c r="W7616">
        <v>7600</v>
      </c>
      <c r="X7616">
        <v>2.59</v>
      </c>
      <c r="Y7616">
        <v>8034</v>
      </c>
      <c r="Z7616">
        <v>2.5299999999999998</v>
      </c>
    </row>
    <row r="7617" spans="1:26">
      <c r="A7617">
        <v>202575867</v>
      </c>
      <c r="B7617" t="s">
        <v>6289</v>
      </c>
      <c r="C7617" t="s">
        <v>3597</v>
      </c>
      <c r="D7617" t="s">
        <v>4034</v>
      </c>
      <c r="E7617" t="s">
        <v>5568</v>
      </c>
      <c r="F7617" t="s">
        <v>3753</v>
      </c>
      <c r="G7617">
        <v>202575867</v>
      </c>
      <c r="I7617" t="s">
        <v>3601</v>
      </c>
      <c r="J7617" t="s">
        <v>6858</v>
      </c>
      <c r="K7617" t="s">
        <v>3624</v>
      </c>
      <c r="L7617" t="s">
        <v>6880</v>
      </c>
      <c r="M7617">
        <v>12.5</v>
      </c>
      <c r="N7617">
        <v>20.5</v>
      </c>
      <c r="O7617">
        <v>11</v>
      </c>
      <c r="S7617" t="b">
        <v>0</v>
      </c>
      <c r="T7617" t="b">
        <v>0</v>
      </c>
      <c r="U7617" t="b">
        <v>1</v>
      </c>
      <c r="V7617">
        <v>12000</v>
      </c>
      <c r="W7617">
        <v>8500</v>
      </c>
      <c r="X7617">
        <v>2.57</v>
      </c>
      <c r="Y7617">
        <v>12400</v>
      </c>
      <c r="Z7617">
        <v>1.79</v>
      </c>
    </row>
    <row r="7618" spans="1:26">
      <c r="A7618">
        <v>8854585</v>
      </c>
      <c r="B7618" t="s">
        <v>6289</v>
      </c>
      <c r="C7618" t="s">
        <v>3597</v>
      </c>
      <c r="D7618" t="s">
        <v>4034</v>
      </c>
      <c r="E7618" t="s">
        <v>5568</v>
      </c>
      <c r="F7618" t="s">
        <v>3621</v>
      </c>
      <c r="G7618">
        <v>8854585</v>
      </c>
      <c r="I7618" t="s">
        <v>3622</v>
      </c>
      <c r="J7618" t="s">
        <v>6842</v>
      </c>
      <c r="K7618" t="s">
        <v>3624</v>
      </c>
      <c r="L7618" t="s">
        <v>6879</v>
      </c>
      <c r="M7618">
        <v>13</v>
      </c>
      <c r="N7618">
        <v>21</v>
      </c>
      <c r="O7618">
        <v>10</v>
      </c>
      <c r="S7618" t="b">
        <v>0</v>
      </c>
      <c r="T7618" t="b">
        <v>0</v>
      </c>
      <c r="U7618" t="b">
        <v>0</v>
      </c>
      <c r="V7618">
        <v>18000</v>
      </c>
      <c r="W7618">
        <v>10400</v>
      </c>
      <c r="X7618">
        <v>2.72</v>
      </c>
      <c r="Y7618">
        <v>13597</v>
      </c>
      <c r="Z7618">
        <v>2.46</v>
      </c>
    </row>
    <row r="7619" spans="1:26">
      <c r="A7619">
        <v>202576840</v>
      </c>
      <c r="B7619" t="s">
        <v>6289</v>
      </c>
      <c r="C7619" t="s">
        <v>3597</v>
      </c>
      <c r="D7619" t="s">
        <v>4034</v>
      </c>
      <c r="E7619" t="s">
        <v>5568</v>
      </c>
      <c r="F7619" t="s">
        <v>3621</v>
      </c>
      <c r="G7619">
        <v>202576840</v>
      </c>
      <c r="I7619" t="s">
        <v>3622</v>
      </c>
      <c r="J7619" t="s">
        <v>6877</v>
      </c>
      <c r="K7619" t="s">
        <v>3624</v>
      </c>
      <c r="L7619" t="s">
        <v>6878</v>
      </c>
      <c r="M7619">
        <v>11.5</v>
      </c>
      <c r="N7619">
        <v>19</v>
      </c>
      <c r="O7619">
        <v>10</v>
      </c>
      <c r="S7619" t="b">
        <v>0</v>
      </c>
      <c r="T7619" t="b">
        <v>0</v>
      </c>
      <c r="U7619" t="b">
        <v>0</v>
      </c>
      <c r="V7619">
        <v>9000</v>
      </c>
      <c r="W7619">
        <v>6000</v>
      </c>
      <c r="X7619">
        <v>2.5499999999999998</v>
      </c>
      <c r="Y7619">
        <v>7599</v>
      </c>
      <c r="Z7619">
        <v>2.16</v>
      </c>
    </row>
    <row r="7620" spans="1:26">
      <c r="A7620">
        <v>202576844</v>
      </c>
      <c r="B7620" t="s">
        <v>6289</v>
      </c>
      <c r="C7620" t="s">
        <v>3597</v>
      </c>
      <c r="D7620" t="s">
        <v>4034</v>
      </c>
      <c r="E7620" t="s">
        <v>5568</v>
      </c>
      <c r="F7620" t="s">
        <v>3621</v>
      </c>
      <c r="G7620">
        <v>202576844</v>
      </c>
      <c r="I7620" t="s">
        <v>3622</v>
      </c>
      <c r="J7620" t="s">
        <v>6875</v>
      </c>
      <c r="K7620" t="s">
        <v>3624</v>
      </c>
      <c r="L7620" t="s">
        <v>6876</v>
      </c>
      <c r="M7620">
        <v>11</v>
      </c>
      <c r="N7620">
        <v>19</v>
      </c>
      <c r="O7620">
        <v>10</v>
      </c>
      <c r="S7620" t="b">
        <v>0</v>
      </c>
      <c r="T7620" t="b">
        <v>0</v>
      </c>
      <c r="U7620" t="b">
        <v>0</v>
      </c>
      <c r="V7620">
        <v>18000</v>
      </c>
      <c r="W7620">
        <v>11000</v>
      </c>
      <c r="X7620">
        <v>2.58</v>
      </c>
      <c r="Y7620">
        <v>11041</v>
      </c>
      <c r="Z7620">
        <v>2.2000000000000002</v>
      </c>
    </row>
    <row r="7621" spans="1:26">
      <c r="A7621">
        <v>10595500</v>
      </c>
      <c r="B7621" t="s">
        <v>6289</v>
      </c>
      <c r="C7621" t="s">
        <v>3597</v>
      </c>
      <c r="D7621" t="s">
        <v>4034</v>
      </c>
      <c r="E7621" t="s">
        <v>5568</v>
      </c>
      <c r="F7621" t="s">
        <v>3753</v>
      </c>
      <c r="G7621">
        <v>10595500</v>
      </c>
      <c r="I7621" t="s">
        <v>3601</v>
      </c>
      <c r="J7621" t="s">
        <v>6848</v>
      </c>
      <c r="K7621" t="s">
        <v>3624</v>
      </c>
      <c r="L7621" t="s">
        <v>6874</v>
      </c>
      <c r="M7621">
        <v>9.1999999999999993</v>
      </c>
      <c r="N7621">
        <v>17.399999999999999</v>
      </c>
      <c r="O7621">
        <v>10.3</v>
      </c>
      <c r="S7621" t="b">
        <v>0</v>
      </c>
      <c r="T7621" t="b">
        <v>0</v>
      </c>
      <c r="U7621" t="b">
        <v>0</v>
      </c>
      <c r="V7621">
        <v>48000</v>
      </c>
      <c r="W7621">
        <v>33400</v>
      </c>
      <c r="X7621">
        <v>2.7</v>
      </c>
      <c r="Y7621">
        <v>43500</v>
      </c>
      <c r="Z7621">
        <v>2.4300000000000002</v>
      </c>
    </row>
    <row r="7622" spans="1:26">
      <c r="A7622">
        <v>8854582</v>
      </c>
      <c r="B7622" t="s">
        <v>6289</v>
      </c>
      <c r="C7622" t="s">
        <v>3597</v>
      </c>
      <c r="D7622" t="s">
        <v>4034</v>
      </c>
      <c r="E7622" t="s">
        <v>5568</v>
      </c>
      <c r="F7622" t="s">
        <v>3621</v>
      </c>
      <c r="G7622">
        <v>8854582</v>
      </c>
      <c r="I7622" t="s">
        <v>3622</v>
      </c>
      <c r="J7622" t="s">
        <v>6845</v>
      </c>
      <c r="K7622" t="s">
        <v>3624</v>
      </c>
      <c r="L7622" t="s">
        <v>6873</v>
      </c>
      <c r="M7622">
        <v>14</v>
      </c>
      <c r="N7622">
        <v>22.8</v>
      </c>
      <c r="O7622">
        <v>10.5</v>
      </c>
      <c r="S7622" t="b">
        <v>0</v>
      </c>
      <c r="T7622" t="b">
        <v>0</v>
      </c>
      <c r="U7622" t="b">
        <v>0</v>
      </c>
      <c r="V7622">
        <v>9000</v>
      </c>
      <c r="W7622">
        <v>6400</v>
      </c>
      <c r="X7622">
        <v>2.76</v>
      </c>
      <c r="Y7622">
        <v>9229</v>
      </c>
      <c r="Z7622">
        <v>2.15</v>
      </c>
    </row>
    <row r="7623" spans="1:26">
      <c r="A7623">
        <v>202575869</v>
      </c>
      <c r="B7623" t="s">
        <v>6289</v>
      </c>
      <c r="C7623" t="s">
        <v>3597</v>
      </c>
      <c r="D7623" t="s">
        <v>4034</v>
      </c>
      <c r="E7623" t="s">
        <v>5568</v>
      </c>
      <c r="F7623" t="s">
        <v>3753</v>
      </c>
      <c r="G7623">
        <v>202575869</v>
      </c>
      <c r="I7623" t="s">
        <v>3601</v>
      </c>
      <c r="J7623" t="s">
        <v>6872</v>
      </c>
      <c r="K7623" t="s">
        <v>3624</v>
      </c>
      <c r="L7623" t="s">
        <v>6870</v>
      </c>
      <c r="M7623">
        <v>12.5</v>
      </c>
      <c r="N7623">
        <v>20.5</v>
      </c>
      <c r="O7623">
        <v>12.5</v>
      </c>
      <c r="S7623" t="b">
        <v>0</v>
      </c>
      <c r="T7623" t="b">
        <v>0</v>
      </c>
      <c r="U7623" t="b">
        <v>1</v>
      </c>
      <c r="V7623">
        <v>24000</v>
      </c>
      <c r="W7623">
        <v>17200</v>
      </c>
      <c r="X7623">
        <v>2.56</v>
      </c>
      <c r="Y7623">
        <v>25200</v>
      </c>
      <c r="Z7623">
        <v>1.81</v>
      </c>
    </row>
    <row r="7624" spans="1:26">
      <c r="A7624">
        <v>9119315</v>
      </c>
      <c r="B7624" t="s">
        <v>6289</v>
      </c>
      <c r="C7624" t="s">
        <v>3597</v>
      </c>
      <c r="D7624" t="s">
        <v>4034</v>
      </c>
      <c r="E7624" t="s">
        <v>5568</v>
      </c>
      <c r="F7624" t="s">
        <v>3787</v>
      </c>
      <c r="G7624">
        <v>9119315</v>
      </c>
      <c r="I7624" t="s">
        <v>3622</v>
      </c>
      <c r="J7624" t="s">
        <v>6838</v>
      </c>
      <c r="K7624" t="s">
        <v>3624</v>
      </c>
      <c r="L7624" t="s">
        <v>6871</v>
      </c>
      <c r="M7624">
        <v>12.5</v>
      </c>
      <c r="N7624">
        <v>20</v>
      </c>
      <c r="O7624">
        <v>11</v>
      </c>
      <c r="S7624" t="b">
        <v>0</v>
      </c>
      <c r="T7624" t="b">
        <v>0</v>
      </c>
      <c r="U7624" t="b">
        <v>0</v>
      </c>
      <c r="V7624">
        <v>24000</v>
      </c>
      <c r="W7624">
        <v>15000</v>
      </c>
      <c r="X7624">
        <v>2.85</v>
      </c>
      <c r="Y7624">
        <v>17858</v>
      </c>
      <c r="Z7624">
        <v>2.02</v>
      </c>
    </row>
    <row r="7625" spans="1:26">
      <c r="A7625">
        <v>10595506</v>
      </c>
      <c r="B7625" t="s">
        <v>6289</v>
      </c>
      <c r="C7625" t="s">
        <v>3597</v>
      </c>
      <c r="D7625" t="s">
        <v>4034</v>
      </c>
      <c r="E7625" t="s">
        <v>5568</v>
      </c>
      <c r="F7625" t="s">
        <v>3753</v>
      </c>
      <c r="G7625">
        <v>10595506</v>
      </c>
      <c r="I7625" t="s">
        <v>3601</v>
      </c>
      <c r="J7625" t="s">
        <v>6838</v>
      </c>
      <c r="K7625" t="s">
        <v>3624</v>
      </c>
      <c r="L7625" t="s">
        <v>6870</v>
      </c>
      <c r="M7625">
        <v>12.5</v>
      </c>
      <c r="N7625">
        <v>21.5</v>
      </c>
      <c r="O7625">
        <v>11</v>
      </c>
      <c r="S7625" t="b">
        <v>0</v>
      </c>
      <c r="T7625" t="b">
        <v>0</v>
      </c>
      <c r="U7625" t="b">
        <v>1</v>
      </c>
      <c r="V7625">
        <v>24000</v>
      </c>
      <c r="W7625">
        <v>16000</v>
      </c>
      <c r="X7625">
        <v>2.69</v>
      </c>
      <c r="Y7625">
        <v>18900</v>
      </c>
      <c r="Z7625">
        <v>2.2200000000000002</v>
      </c>
    </row>
    <row r="7626" spans="1:26">
      <c r="A7626">
        <v>8854583</v>
      </c>
      <c r="B7626" t="s">
        <v>6289</v>
      </c>
      <c r="C7626" t="s">
        <v>3597</v>
      </c>
      <c r="D7626" t="s">
        <v>4034</v>
      </c>
      <c r="E7626" t="s">
        <v>5568</v>
      </c>
      <c r="F7626" t="s">
        <v>3621</v>
      </c>
      <c r="G7626">
        <v>8854583</v>
      </c>
      <c r="I7626" t="s">
        <v>3622</v>
      </c>
      <c r="J7626" t="s">
        <v>6864</v>
      </c>
      <c r="K7626" t="s">
        <v>3624</v>
      </c>
      <c r="L7626" t="s">
        <v>6865</v>
      </c>
      <c r="M7626">
        <v>12.5</v>
      </c>
      <c r="N7626">
        <v>21.5</v>
      </c>
      <c r="O7626">
        <v>11.2</v>
      </c>
      <c r="S7626" t="b">
        <v>0</v>
      </c>
      <c r="T7626" t="b">
        <v>0</v>
      </c>
      <c r="U7626" t="b">
        <v>0</v>
      </c>
      <c r="V7626">
        <v>12000</v>
      </c>
      <c r="W7626">
        <v>7100</v>
      </c>
      <c r="X7626">
        <v>2.6</v>
      </c>
      <c r="Y7626">
        <v>8005</v>
      </c>
      <c r="Z7626">
        <v>2.23</v>
      </c>
    </row>
    <row r="7627" spans="1:26">
      <c r="A7627">
        <v>10595503</v>
      </c>
      <c r="B7627" t="s">
        <v>6289</v>
      </c>
      <c r="C7627" t="s">
        <v>3597</v>
      </c>
      <c r="D7627" t="s">
        <v>4034</v>
      </c>
      <c r="E7627" t="s">
        <v>5568</v>
      </c>
      <c r="F7627" t="s">
        <v>3753</v>
      </c>
      <c r="G7627">
        <v>10595503</v>
      </c>
      <c r="I7627" t="s">
        <v>3601</v>
      </c>
      <c r="J7627" t="s">
        <v>6845</v>
      </c>
      <c r="K7627" t="s">
        <v>3624</v>
      </c>
      <c r="L7627" t="s">
        <v>6861</v>
      </c>
      <c r="M7627">
        <v>13.5</v>
      </c>
      <c r="N7627">
        <v>20.5</v>
      </c>
      <c r="O7627">
        <v>11.5</v>
      </c>
      <c r="S7627" t="b">
        <v>0</v>
      </c>
      <c r="T7627" t="b">
        <v>0</v>
      </c>
      <c r="U7627" t="b">
        <v>1</v>
      </c>
      <c r="V7627">
        <v>9000</v>
      </c>
      <c r="W7627">
        <v>6800</v>
      </c>
      <c r="X7627">
        <v>2.93</v>
      </c>
      <c r="Y7627">
        <v>8900</v>
      </c>
      <c r="Z7627">
        <v>2.09</v>
      </c>
    </row>
    <row r="7628" spans="1:26">
      <c r="A7628">
        <v>202575857</v>
      </c>
      <c r="B7628" t="s">
        <v>6289</v>
      </c>
      <c r="C7628" t="s">
        <v>3597</v>
      </c>
      <c r="D7628" t="s">
        <v>4034</v>
      </c>
      <c r="E7628" t="s">
        <v>5568</v>
      </c>
      <c r="F7628" t="s">
        <v>3621</v>
      </c>
      <c r="G7628">
        <v>202575857</v>
      </c>
      <c r="I7628" t="s">
        <v>3622</v>
      </c>
      <c r="J7628" t="s">
        <v>6836</v>
      </c>
      <c r="K7628" t="s">
        <v>3624</v>
      </c>
      <c r="L7628" t="s">
        <v>6862</v>
      </c>
      <c r="M7628">
        <v>15.5</v>
      </c>
      <c r="N7628">
        <v>25.5</v>
      </c>
      <c r="O7628">
        <v>11.5</v>
      </c>
      <c r="S7628" t="b">
        <v>0</v>
      </c>
      <c r="T7628" t="b">
        <v>0</v>
      </c>
      <c r="U7628" t="b">
        <v>0</v>
      </c>
      <c r="V7628">
        <v>9500</v>
      </c>
      <c r="W7628">
        <v>6000</v>
      </c>
      <c r="X7628">
        <v>2.84</v>
      </c>
      <c r="Y7628">
        <v>8034</v>
      </c>
      <c r="Z7628">
        <v>2.5299999999999998</v>
      </c>
    </row>
    <row r="7629" spans="1:26">
      <c r="A7629">
        <v>202575866</v>
      </c>
      <c r="B7629" t="s">
        <v>6289</v>
      </c>
      <c r="C7629" t="s">
        <v>3597</v>
      </c>
      <c r="D7629" t="s">
        <v>4034</v>
      </c>
      <c r="E7629" t="s">
        <v>5568</v>
      </c>
      <c r="F7629" t="s">
        <v>3753</v>
      </c>
      <c r="G7629">
        <v>202575866</v>
      </c>
      <c r="I7629" t="s">
        <v>3601</v>
      </c>
      <c r="J7629" t="s">
        <v>6860</v>
      </c>
      <c r="K7629" t="s">
        <v>3624</v>
      </c>
      <c r="L7629" t="s">
        <v>6861</v>
      </c>
      <c r="M7629">
        <v>13.5</v>
      </c>
      <c r="N7629">
        <v>23</v>
      </c>
      <c r="O7629">
        <v>12</v>
      </c>
      <c r="S7629" t="b">
        <v>0</v>
      </c>
      <c r="T7629" t="b">
        <v>0</v>
      </c>
      <c r="U7629" t="b">
        <v>1</v>
      </c>
      <c r="V7629">
        <v>9000</v>
      </c>
      <c r="W7629">
        <v>7200</v>
      </c>
      <c r="X7629">
        <v>2.74</v>
      </c>
      <c r="Y7629">
        <v>11300</v>
      </c>
      <c r="Z7629">
        <v>1.55</v>
      </c>
    </row>
    <row r="7630" spans="1:26">
      <c r="A7630">
        <v>10595496</v>
      </c>
      <c r="B7630" t="s">
        <v>6289</v>
      </c>
      <c r="C7630" t="s">
        <v>3597</v>
      </c>
      <c r="D7630" t="s">
        <v>4034</v>
      </c>
      <c r="E7630" t="s">
        <v>5568</v>
      </c>
      <c r="F7630" t="s">
        <v>3621</v>
      </c>
      <c r="G7630">
        <v>10595496</v>
      </c>
      <c r="I7630" t="s">
        <v>3622</v>
      </c>
      <c r="J7630" t="s">
        <v>6858</v>
      </c>
      <c r="K7630" t="s">
        <v>3624</v>
      </c>
      <c r="L7630" t="s">
        <v>6859</v>
      </c>
      <c r="M7630">
        <v>13</v>
      </c>
      <c r="N7630">
        <v>22.5</v>
      </c>
      <c r="O7630">
        <v>12</v>
      </c>
      <c r="S7630" t="b">
        <v>0</v>
      </c>
      <c r="T7630" t="b">
        <v>0</v>
      </c>
      <c r="U7630" t="b">
        <v>0</v>
      </c>
      <c r="V7630">
        <v>12000</v>
      </c>
      <c r="W7630">
        <v>7800</v>
      </c>
      <c r="X7630">
        <v>2.63</v>
      </c>
      <c r="Y7630">
        <v>12259</v>
      </c>
      <c r="Z7630">
        <v>1.96</v>
      </c>
    </row>
    <row r="7631" spans="1:26">
      <c r="A7631">
        <v>9119310</v>
      </c>
      <c r="B7631" t="s">
        <v>6289</v>
      </c>
      <c r="C7631" t="s">
        <v>3597</v>
      </c>
      <c r="D7631" t="s">
        <v>4034</v>
      </c>
      <c r="E7631" t="s">
        <v>5568</v>
      </c>
      <c r="F7631" t="s">
        <v>3849</v>
      </c>
      <c r="G7631">
        <v>9119310</v>
      </c>
      <c r="I7631" t="s">
        <v>3622</v>
      </c>
      <c r="J7631" t="s">
        <v>6840</v>
      </c>
      <c r="K7631" t="s">
        <v>3624</v>
      </c>
      <c r="L7631" t="s">
        <v>6857</v>
      </c>
      <c r="M7631">
        <v>14</v>
      </c>
      <c r="N7631">
        <v>21.5</v>
      </c>
      <c r="O7631">
        <v>10.5</v>
      </c>
      <c r="S7631" t="b">
        <v>0</v>
      </c>
      <c r="T7631" t="b">
        <v>0</v>
      </c>
      <c r="U7631" t="b">
        <v>0</v>
      </c>
      <c r="V7631">
        <v>12000</v>
      </c>
      <c r="W7631">
        <v>7500</v>
      </c>
      <c r="X7631">
        <v>2.68</v>
      </c>
      <c r="Y7631">
        <v>9444</v>
      </c>
      <c r="Z7631">
        <v>2.4900000000000002</v>
      </c>
    </row>
    <row r="7632" spans="1:26">
      <c r="A7632">
        <v>9119312</v>
      </c>
      <c r="B7632" t="s">
        <v>6289</v>
      </c>
      <c r="C7632" t="s">
        <v>3597</v>
      </c>
      <c r="D7632" t="s">
        <v>4034</v>
      </c>
      <c r="E7632" t="s">
        <v>5568</v>
      </c>
      <c r="F7632" t="s">
        <v>3787</v>
      </c>
      <c r="G7632">
        <v>9119312</v>
      </c>
      <c r="I7632" t="s">
        <v>3622</v>
      </c>
      <c r="J7632" t="s">
        <v>6842</v>
      </c>
      <c r="K7632" t="s">
        <v>3624</v>
      </c>
      <c r="L7632" t="s">
        <v>6856</v>
      </c>
      <c r="M7632">
        <v>12.5</v>
      </c>
      <c r="N7632">
        <v>20</v>
      </c>
      <c r="O7632">
        <v>10.5</v>
      </c>
      <c r="S7632" t="b">
        <v>0</v>
      </c>
      <c r="T7632" t="b">
        <v>0</v>
      </c>
      <c r="U7632" t="b">
        <v>0</v>
      </c>
      <c r="V7632">
        <v>18000</v>
      </c>
      <c r="W7632">
        <v>12000</v>
      </c>
      <c r="X7632">
        <v>2.4300000000000002</v>
      </c>
      <c r="Y7632">
        <v>12709</v>
      </c>
      <c r="Z7632">
        <v>2.2400000000000002</v>
      </c>
    </row>
    <row r="7633" spans="1:26">
      <c r="A7633">
        <v>9119313</v>
      </c>
      <c r="B7633" t="s">
        <v>6289</v>
      </c>
      <c r="C7633" t="s">
        <v>3597</v>
      </c>
      <c r="D7633" t="s">
        <v>4034</v>
      </c>
      <c r="E7633" t="s">
        <v>5568</v>
      </c>
      <c r="F7633" t="s">
        <v>3849</v>
      </c>
      <c r="G7633">
        <v>9119313</v>
      </c>
      <c r="I7633" t="s">
        <v>3622</v>
      </c>
      <c r="J7633" t="s">
        <v>6842</v>
      </c>
      <c r="K7633" t="s">
        <v>3624</v>
      </c>
      <c r="L7633" t="s">
        <v>6855</v>
      </c>
      <c r="M7633">
        <v>12.5</v>
      </c>
      <c r="N7633">
        <v>20</v>
      </c>
      <c r="O7633">
        <v>10.3</v>
      </c>
      <c r="S7633" t="b">
        <v>0</v>
      </c>
      <c r="T7633" t="b">
        <v>0</v>
      </c>
      <c r="U7633" t="b">
        <v>0</v>
      </c>
      <c r="V7633">
        <v>18000</v>
      </c>
      <c r="W7633">
        <v>12000</v>
      </c>
      <c r="X7633">
        <v>2.5299999999999998</v>
      </c>
      <c r="Y7633">
        <v>12000</v>
      </c>
      <c r="Z7633">
        <v>2.23</v>
      </c>
    </row>
    <row r="7634" spans="1:26">
      <c r="A7634">
        <v>10595505</v>
      </c>
      <c r="B7634" t="s">
        <v>6289</v>
      </c>
      <c r="C7634" t="s">
        <v>3597</v>
      </c>
      <c r="D7634" t="s">
        <v>4034</v>
      </c>
      <c r="E7634" t="s">
        <v>5568</v>
      </c>
      <c r="F7634" t="s">
        <v>3753</v>
      </c>
      <c r="G7634">
        <v>10595505</v>
      </c>
      <c r="I7634" t="s">
        <v>3601</v>
      </c>
      <c r="J7634" t="s">
        <v>6842</v>
      </c>
      <c r="K7634" t="s">
        <v>3624</v>
      </c>
      <c r="L7634" t="s">
        <v>6854</v>
      </c>
      <c r="M7634">
        <v>12.5</v>
      </c>
      <c r="N7634">
        <v>19</v>
      </c>
      <c r="O7634">
        <v>10.5</v>
      </c>
      <c r="S7634" t="b">
        <v>0</v>
      </c>
      <c r="T7634" t="b">
        <v>0</v>
      </c>
      <c r="U7634" t="b">
        <v>0</v>
      </c>
      <c r="V7634">
        <v>18000</v>
      </c>
      <c r="W7634">
        <v>12000</v>
      </c>
      <c r="X7634">
        <v>2.61</v>
      </c>
      <c r="Y7634">
        <v>12500</v>
      </c>
      <c r="Z7634">
        <v>2.39</v>
      </c>
    </row>
    <row r="7635" spans="1:26">
      <c r="A7635">
        <v>9119319</v>
      </c>
      <c r="B7635" t="s">
        <v>6289</v>
      </c>
      <c r="C7635" t="s">
        <v>3597</v>
      </c>
      <c r="D7635" t="s">
        <v>4034</v>
      </c>
      <c r="E7635" t="s">
        <v>5568</v>
      </c>
      <c r="F7635" t="s">
        <v>3849</v>
      </c>
      <c r="G7635">
        <v>9119319</v>
      </c>
      <c r="I7635" t="s">
        <v>3622</v>
      </c>
      <c r="J7635" t="s">
        <v>6851</v>
      </c>
      <c r="K7635" t="s">
        <v>3624</v>
      </c>
      <c r="L7635" t="s">
        <v>6853</v>
      </c>
      <c r="M7635">
        <v>9</v>
      </c>
      <c r="N7635">
        <v>17.5</v>
      </c>
      <c r="O7635">
        <v>10.5</v>
      </c>
      <c r="S7635" t="b">
        <v>0</v>
      </c>
      <c r="T7635" t="b">
        <v>0</v>
      </c>
      <c r="U7635" t="b">
        <v>0</v>
      </c>
      <c r="V7635">
        <v>36000</v>
      </c>
      <c r="W7635">
        <v>25200</v>
      </c>
      <c r="X7635">
        <v>2.64</v>
      </c>
      <c r="Y7635">
        <v>31769</v>
      </c>
      <c r="Z7635">
        <v>2.16</v>
      </c>
    </row>
    <row r="7636" spans="1:26">
      <c r="A7636">
        <v>10595499</v>
      </c>
      <c r="B7636" t="s">
        <v>6289</v>
      </c>
      <c r="C7636" t="s">
        <v>3597</v>
      </c>
      <c r="D7636" t="s">
        <v>4034</v>
      </c>
      <c r="E7636" t="s">
        <v>5568</v>
      </c>
      <c r="F7636" t="s">
        <v>3753</v>
      </c>
      <c r="G7636">
        <v>10595499</v>
      </c>
      <c r="I7636" t="s">
        <v>3601</v>
      </c>
      <c r="J7636" t="s">
        <v>6851</v>
      </c>
      <c r="K7636" t="s">
        <v>3624</v>
      </c>
      <c r="L7636" t="s">
        <v>6852</v>
      </c>
      <c r="M7636">
        <v>9</v>
      </c>
      <c r="N7636">
        <v>16.5</v>
      </c>
      <c r="O7636">
        <v>11.5</v>
      </c>
      <c r="S7636" t="b">
        <v>0</v>
      </c>
      <c r="T7636" t="b">
        <v>0</v>
      </c>
      <c r="U7636" t="b">
        <v>0</v>
      </c>
      <c r="V7636">
        <v>36000</v>
      </c>
      <c r="W7636">
        <v>27600</v>
      </c>
      <c r="X7636">
        <v>2.74</v>
      </c>
      <c r="Y7636">
        <v>33100</v>
      </c>
      <c r="Z7636">
        <v>2.2999999999999998</v>
      </c>
    </row>
    <row r="7637" spans="1:26">
      <c r="A7637">
        <v>9119321</v>
      </c>
      <c r="B7637" t="s">
        <v>6289</v>
      </c>
      <c r="C7637" t="s">
        <v>3597</v>
      </c>
      <c r="D7637" t="s">
        <v>4034</v>
      </c>
      <c r="E7637" t="s">
        <v>5568</v>
      </c>
      <c r="F7637" t="s">
        <v>3787</v>
      </c>
      <c r="G7637">
        <v>9119321</v>
      </c>
      <c r="I7637" t="s">
        <v>3622</v>
      </c>
      <c r="J7637" t="s">
        <v>6848</v>
      </c>
      <c r="K7637" t="s">
        <v>3624</v>
      </c>
      <c r="L7637" t="s">
        <v>6850</v>
      </c>
      <c r="M7637">
        <v>9.3000000000000007</v>
      </c>
      <c r="N7637">
        <v>17.8</v>
      </c>
      <c r="O7637">
        <v>11</v>
      </c>
      <c r="S7637" t="b">
        <v>0</v>
      </c>
      <c r="T7637" t="b">
        <v>0</v>
      </c>
      <c r="U7637" t="b">
        <v>0</v>
      </c>
      <c r="V7637">
        <v>48000</v>
      </c>
      <c r="W7637">
        <v>35000</v>
      </c>
      <c r="X7637">
        <v>2.36</v>
      </c>
      <c r="Y7637">
        <v>40834</v>
      </c>
      <c r="Z7637">
        <v>2.33</v>
      </c>
    </row>
    <row r="7638" spans="1:26">
      <c r="A7638">
        <v>10595502</v>
      </c>
      <c r="B7638" t="s">
        <v>6289</v>
      </c>
      <c r="C7638" t="s">
        <v>3597</v>
      </c>
      <c r="D7638" t="s">
        <v>4034</v>
      </c>
      <c r="E7638" t="s">
        <v>5568</v>
      </c>
      <c r="F7638" t="s">
        <v>3787</v>
      </c>
      <c r="G7638">
        <v>10595502</v>
      </c>
      <c r="I7638" t="s">
        <v>3622</v>
      </c>
      <c r="J7638" t="s">
        <v>6847</v>
      </c>
      <c r="K7638" t="s">
        <v>3624</v>
      </c>
      <c r="L7638" t="s">
        <v>5571</v>
      </c>
      <c r="M7638">
        <v>9.8000000000000007</v>
      </c>
      <c r="N7638">
        <v>18</v>
      </c>
      <c r="O7638">
        <v>10.5</v>
      </c>
      <c r="S7638" t="b">
        <v>0</v>
      </c>
      <c r="T7638" t="b">
        <v>0</v>
      </c>
      <c r="U7638" t="b">
        <v>0</v>
      </c>
      <c r="V7638">
        <v>54000</v>
      </c>
      <c r="W7638">
        <v>39000</v>
      </c>
      <c r="X7638">
        <v>2.6</v>
      </c>
      <c r="Y7638">
        <v>39128</v>
      </c>
      <c r="Z7638">
        <v>2.25</v>
      </c>
    </row>
    <row r="7639" spans="1:26">
      <c r="A7639">
        <v>9119322</v>
      </c>
      <c r="B7639" t="s">
        <v>6289</v>
      </c>
      <c r="C7639" t="s">
        <v>3597</v>
      </c>
      <c r="D7639" t="s">
        <v>4034</v>
      </c>
      <c r="E7639" t="s">
        <v>5568</v>
      </c>
      <c r="F7639" t="s">
        <v>3849</v>
      </c>
      <c r="G7639">
        <v>9119322</v>
      </c>
      <c r="I7639" t="s">
        <v>3622</v>
      </c>
      <c r="J7639" t="s">
        <v>6848</v>
      </c>
      <c r="K7639" t="s">
        <v>3624</v>
      </c>
      <c r="L7639" t="s">
        <v>6849</v>
      </c>
      <c r="M7639">
        <v>9.5</v>
      </c>
      <c r="N7639">
        <v>16.8</v>
      </c>
      <c r="O7639">
        <v>11</v>
      </c>
      <c r="S7639" t="b">
        <v>0</v>
      </c>
      <c r="T7639" t="b">
        <v>0</v>
      </c>
      <c r="U7639" t="b">
        <v>0</v>
      </c>
      <c r="V7639">
        <v>48000</v>
      </c>
      <c r="W7639">
        <v>35000</v>
      </c>
      <c r="X7639">
        <v>2.36</v>
      </c>
      <c r="Y7639">
        <v>40862</v>
      </c>
      <c r="Z7639">
        <v>2.3199999999999998</v>
      </c>
    </row>
    <row r="7640" spans="1:26">
      <c r="A7640">
        <v>10595501</v>
      </c>
      <c r="B7640" t="s">
        <v>6289</v>
      </c>
      <c r="C7640" t="s">
        <v>3597</v>
      </c>
      <c r="D7640" t="s">
        <v>4034</v>
      </c>
      <c r="E7640" t="s">
        <v>5568</v>
      </c>
      <c r="F7640" t="s">
        <v>3753</v>
      </c>
      <c r="G7640">
        <v>10595501</v>
      </c>
      <c r="I7640" t="s">
        <v>3601</v>
      </c>
      <c r="J7640" t="s">
        <v>6847</v>
      </c>
      <c r="K7640" t="s">
        <v>3624</v>
      </c>
      <c r="L7640" t="s">
        <v>5570</v>
      </c>
      <c r="M7640">
        <v>10</v>
      </c>
      <c r="N7640">
        <v>18</v>
      </c>
      <c r="O7640">
        <v>9</v>
      </c>
      <c r="S7640" t="b">
        <v>0</v>
      </c>
      <c r="T7640" t="b">
        <v>0</v>
      </c>
      <c r="U7640" t="b">
        <v>0</v>
      </c>
      <c r="V7640">
        <v>57000</v>
      </c>
      <c r="W7640">
        <v>37600</v>
      </c>
      <c r="X7640">
        <v>2.62</v>
      </c>
      <c r="Y7640">
        <v>41500</v>
      </c>
      <c r="Z7640">
        <v>2.42</v>
      </c>
    </row>
    <row r="7641" spans="1:26">
      <c r="A7641">
        <v>202575853</v>
      </c>
      <c r="B7641" t="s">
        <v>6289</v>
      </c>
      <c r="C7641" t="s">
        <v>3597</v>
      </c>
      <c r="D7641" t="s">
        <v>4034</v>
      </c>
      <c r="E7641" t="s">
        <v>5568</v>
      </c>
      <c r="F7641" t="s">
        <v>3621</v>
      </c>
      <c r="G7641">
        <v>202575853</v>
      </c>
      <c r="I7641" t="s">
        <v>3622</v>
      </c>
      <c r="J7641" t="s">
        <v>6845</v>
      </c>
      <c r="K7641" t="s">
        <v>3624</v>
      </c>
      <c r="L7641" t="s">
        <v>6846</v>
      </c>
      <c r="M7641">
        <v>14.9</v>
      </c>
      <c r="N7641">
        <v>23.5</v>
      </c>
      <c r="O7641">
        <v>10.8</v>
      </c>
      <c r="S7641" t="b">
        <v>0</v>
      </c>
      <c r="T7641" t="b">
        <v>0</v>
      </c>
      <c r="U7641" t="b">
        <v>0</v>
      </c>
      <c r="V7641">
        <v>9000</v>
      </c>
      <c r="W7641">
        <v>5800</v>
      </c>
      <c r="X7641">
        <v>2.74</v>
      </c>
      <c r="Y7641">
        <v>10085</v>
      </c>
      <c r="Z7641">
        <v>2.27</v>
      </c>
    </row>
    <row r="7642" spans="1:26">
      <c r="A7642">
        <v>202575855</v>
      </c>
      <c r="B7642" t="s">
        <v>6289</v>
      </c>
      <c r="C7642" t="s">
        <v>3597</v>
      </c>
      <c r="D7642" t="s">
        <v>4034</v>
      </c>
      <c r="E7642" t="s">
        <v>5568</v>
      </c>
      <c r="F7642" t="s">
        <v>3621</v>
      </c>
      <c r="G7642">
        <v>202575855</v>
      </c>
      <c r="I7642" t="s">
        <v>3622</v>
      </c>
      <c r="J7642" t="s">
        <v>6842</v>
      </c>
      <c r="K7642" t="s">
        <v>3624</v>
      </c>
      <c r="L7642" t="s">
        <v>6843</v>
      </c>
      <c r="M7642">
        <v>13</v>
      </c>
      <c r="N7642">
        <v>21</v>
      </c>
      <c r="O7642">
        <v>10.4</v>
      </c>
      <c r="S7642" t="b">
        <v>0</v>
      </c>
      <c r="T7642" t="b">
        <v>0</v>
      </c>
      <c r="U7642" t="b">
        <v>0</v>
      </c>
      <c r="V7642">
        <v>18000</v>
      </c>
      <c r="W7642">
        <v>11400</v>
      </c>
      <c r="X7642">
        <v>2.72</v>
      </c>
      <c r="Y7642">
        <v>14016</v>
      </c>
      <c r="Z7642">
        <v>2.4900000000000002</v>
      </c>
    </row>
    <row r="7643" spans="1:26">
      <c r="A7643">
        <v>202575854</v>
      </c>
      <c r="B7643" t="s">
        <v>6289</v>
      </c>
      <c r="C7643" t="s">
        <v>3597</v>
      </c>
      <c r="D7643" t="s">
        <v>4034</v>
      </c>
      <c r="E7643" t="s">
        <v>5568</v>
      </c>
      <c r="F7643" t="s">
        <v>3621</v>
      </c>
      <c r="G7643">
        <v>202575854</v>
      </c>
      <c r="I7643" t="s">
        <v>3622</v>
      </c>
      <c r="J7643" t="s">
        <v>6840</v>
      </c>
      <c r="K7643" t="s">
        <v>3624</v>
      </c>
      <c r="L7643" t="s">
        <v>6841</v>
      </c>
      <c r="M7643">
        <v>13.7</v>
      </c>
      <c r="N7643">
        <v>22.7</v>
      </c>
      <c r="O7643">
        <v>11</v>
      </c>
      <c r="S7643" t="b">
        <v>0</v>
      </c>
      <c r="T7643" t="b">
        <v>0</v>
      </c>
      <c r="U7643" t="b">
        <v>0</v>
      </c>
      <c r="V7643">
        <v>12000</v>
      </c>
      <c r="W7643">
        <v>7700</v>
      </c>
      <c r="X7643">
        <v>2.75</v>
      </c>
      <c r="Y7643">
        <v>11116</v>
      </c>
      <c r="Z7643">
        <v>2.4500000000000002</v>
      </c>
    </row>
    <row r="7644" spans="1:26">
      <c r="A7644">
        <v>202575856</v>
      </c>
      <c r="B7644" t="s">
        <v>6289</v>
      </c>
      <c r="C7644" t="s">
        <v>3597</v>
      </c>
      <c r="D7644" t="s">
        <v>4034</v>
      </c>
      <c r="E7644" t="s">
        <v>5568</v>
      </c>
      <c r="F7644" t="s">
        <v>3621</v>
      </c>
      <c r="G7644">
        <v>202575856</v>
      </c>
      <c r="I7644" t="s">
        <v>3622</v>
      </c>
      <c r="J7644" t="s">
        <v>6838</v>
      </c>
      <c r="K7644" t="s">
        <v>3624</v>
      </c>
      <c r="L7644" t="s">
        <v>6839</v>
      </c>
      <c r="M7644">
        <v>13.7</v>
      </c>
      <c r="N7644">
        <v>20.7</v>
      </c>
      <c r="O7644">
        <v>11.5</v>
      </c>
      <c r="S7644" t="b">
        <v>0</v>
      </c>
      <c r="T7644" t="b">
        <v>0</v>
      </c>
      <c r="U7644" t="b">
        <v>0</v>
      </c>
      <c r="V7644">
        <v>24000</v>
      </c>
      <c r="W7644">
        <v>15300</v>
      </c>
      <c r="X7644">
        <v>2.7</v>
      </c>
      <c r="Y7644">
        <v>19036</v>
      </c>
      <c r="Z7644">
        <v>2.21</v>
      </c>
    </row>
    <row r="7645" spans="1:26">
      <c r="A7645">
        <v>202575851</v>
      </c>
      <c r="B7645" t="s">
        <v>6289</v>
      </c>
      <c r="C7645" t="s">
        <v>3597</v>
      </c>
      <c r="D7645" t="s">
        <v>4034</v>
      </c>
      <c r="E7645" t="s">
        <v>5568</v>
      </c>
      <c r="F7645" t="s">
        <v>3621</v>
      </c>
      <c r="G7645">
        <v>202575851</v>
      </c>
      <c r="I7645" t="s">
        <v>3622</v>
      </c>
      <c r="J7645" t="s">
        <v>6836</v>
      </c>
      <c r="K7645" t="s">
        <v>3624</v>
      </c>
      <c r="L7645" t="s">
        <v>6837</v>
      </c>
      <c r="M7645">
        <v>15.5</v>
      </c>
      <c r="N7645">
        <v>25.5</v>
      </c>
      <c r="O7645">
        <v>11.5</v>
      </c>
      <c r="S7645" t="b">
        <v>0</v>
      </c>
      <c r="T7645" t="b">
        <v>0</v>
      </c>
      <c r="U7645" t="b">
        <v>0</v>
      </c>
      <c r="V7645">
        <v>9500</v>
      </c>
      <c r="W7645">
        <v>6000</v>
      </c>
      <c r="X7645">
        <v>2.84</v>
      </c>
      <c r="Y7645">
        <v>8034</v>
      </c>
      <c r="Z7645">
        <v>2.5299999999999998</v>
      </c>
    </row>
    <row r="7646" spans="1:26">
      <c r="A7646">
        <v>202575852</v>
      </c>
      <c r="B7646" t="s">
        <v>6289</v>
      </c>
      <c r="C7646" t="s">
        <v>3597</v>
      </c>
      <c r="D7646" t="s">
        <v>4034</v>
      </c>
      <c r="E7646" t="s">
        <v>5568</v>
      </c>
      <c r="F7646" t="s">
        <v>3621</v>
      </c>
      <c r="G7646">
        <v>202575852</v>
      </c>
      <c r="I7646" t="s">
        <v>3622</v>
      </c>
      <c r="J7646" t="s">
        <v>6834</v>
      </c>
      <c r="K7646" t="s">
        <v>3624</v>
      </c>
      <c r="L7646" t="s">
        <v>6835</v>
      </c>
      <c r="M7646">
        <v>13</v>
      </c>
      <c r="N7646">
        <v>22</v>
      </c>
      <c r="O7646">
        <v>10.199999999999999</v>
      </c>
      <c r="S7646" t="b">
        <v>0</v>
      </c>
      <c r="T7646" t="b">
        <v>0</v>
      </c>
      <c r="U7646" t="b">
        <v>0</v>
      </c>
      <c r="V7646">
        <v>12000</v>
      </c>
      <c r="W7646">
        <v>7600</v>
      </c>
      <c r="X7646">
        <v>2.59</v>
      </c>
      <c r="Y7646">
        <v>8034</v>
      </c>
      <c r="Z7646">
        <v>2.5299999999999998</v>
      </c>
    </row>
    <row r="7647" spans="1:26">
      <c r="A7647">
        <v>203514056</v>
      </c>
      <c r="B7647" t="s">
        <v>6289</v>
      </c>
      <c r="C7647" t="s">
        <v>3597</v>
      </c>
      <c r="D7647" t="s">
        <v>4034</v>
      </c>
      <c r="E7647" t="s">
        <v>6595</v>
      </c>
      <c r="F7647" t="s">
        <v>3621</v>
      </c>
      <c r="G7647">
        <v>203514056</v>
      </c>
      <c r="I7647" t="s">
        <v>3622</v>
      </c>
      <c r="J7647" t="s">
        <v>6832</v>
      </c>
      <c r="K7647" t="s">
        <v>3624</v>
      </c>
      <c r="L7647" t="s">
        <v>6833</v>
      </c>
      <c r="M7647">
        <v>14.5</v>
      </c>
      <c r="N7647">
        <v>25</v>
      </c>
      <c r="O7647">
        <v>11.2</v>
      </c>
      <c r="S7647" t="b">
        <v>0</v>
      </c>
      <c r="T7647" t="b">
        <v>0</v>
      </c>
      <c r="U7647" t="b">
        <v>0</v>
      </c>
      <c r="V7647">
        <v>9000</v>
      </c>
      <c r="W7647">
        <v>6900</v>
      </c>
      <c r="X7647">
        <v>2.73</v>
      </c>
      <c r="Y7647">
        <v>13890</v>
      </c>
      <c r="Z7647">
        <v>2.1</v>
      </c>
    </row>
    <row r="7648" spans="1:26">
      <c r="A7648">
        <v>204745048</v>
      </c>
      <c r="B7648" t="s">
        <v>6289</v>
      </c>
      <c r="C7648" t="s">
        <v>3597</v>
      </c>
      <c r="D7648" t="s">
        <v>4034</v>
      </c>
      <c r="E7648" t="s">
        <v>6595</v>
      </c>
      <c r="F7648" t="s">
        <v>3621</v>
      </c>
      <c r="G7648">
        <v>204745048</v>
      </c>
      <c r="I7648" t="s">
        <v>3622</v>
      </c>
      <c r="J7648" t="s">
        <v>6829</v>
      </c>
      <c r="K7648" t="s">
        <v>3624</v>
      </c>
      <c r="L7648" t="s">
        <v>6830</v>
      </c>
      <c r="M7648">
        <v>12.5</v>
      </c>
      <c r="N7648">
        <v>21.5</v>
      </c>
      <c r="O7648">
        <v>11.2</v>
      </c>
      <c r="S7648" t="b">
        <v>0</v>
      </c>
      <c r="T7648" t="b">
        <v>0</v>
      </c>
      <c r="U7648" t="b">
        <v>0</v>
      </c>
      <c r="V7648">
        <v>12000</v>
      </c>
      <c r="W7648">
        <v>7100</v>
      </c>
      <c r="X7648">
        <v>2.6</v>
      </c>
      <c r="Y7648">
        <v>8005</v>
      </c>
      <c r="Z7648">
        <v>2.23</v>
      </c>
    </row>
    <row r="7649" spans="1:26">
      <c r="A7649">
        <v>203514057</v>
      </c>
      <c r="B7649" t="s">
        <v>6289</v>
      </c>
      <c r="C7649" t="s">
        <v>3597</v>
      </c>
      <c r="D7649" t="s">
        <v>4034</v>
      </c>
      <c r="E7649" t="s">
        <v>6595</v>
      </c>
      <c r="F7649" t="s">
        <v>3621</v>
      </c>
      <c r="G7649">
        <v>203514057</v>
      </c>
      <c r="I7649" t="s">
        <v>3622</v>
      </c>
      <c r="J7649" t="s">
        <v>6827</v>
      </c>
      <c r="K7649" t="s">
        <v>3624</v>
      </c>
      <c r="L7649" t="s">
        <v>6828</v>
      </c>
      <c r="M7649">
        <v>13</v>
      </c>
      <c r="N7649">
        <v>22.5</v>
      </c>
      <c r="O7649">
        <v>12</v>
      </c>
      <c r="S7649" t="b">
        <v>0</v>
      </c>
      <c r="T7649" t="b">
        <v>0</v>
      </c>
      <c r="U7649" t="b">
        <v>0</v>
      </c>
      <c r="V7649">
        <v>12000</v>
      </c>
      <c r="W7649">
        <v>7800</v>
      </c>
      <c r="X7649">
        <v>2.63</v>
      </c>
      <c r="Y7649">
        <v>12259</v>
      </c>
      <c r="Z7649">
        <v>1.96</v>
      </c>
    </row>
    <row r="7650" spans="1:26">
      <c r="A7650">
        <v>202147804</v>
      </c>
      <c r="B7650" t="s">
        <v>6289</v>
      </c>
      <c r="C7650" t="s">
        <v>3597</v>
      </c>
      <c r="D7650" t="s">
        <v>4034</v>
      </c>
      <c r="E7650" t="s">
        <v>4412</v>
      </c>
      <c r="F7650" t="s">
        <v>3621</v>
      </c>
      <c r="G7650">
        <v>202147804</v>
      </c>
      <c r="I7650" t="s">
        <v>3622</v>
      </c>
      <c r="J7650" t="s">
        <v>6824</v>
      </c>
      <c r="K7650" t="s">
        <v>3624</v>
      </c>
      <c r="L7650" t="s">
        <v>6825</v>
      </c>
      <c r="M7650">
        <v>15</v>
      </c>
      <c r="N7650">
        <v>25</v>
      </c>
      <c r="O7650">
        <v>10.5</v>
      </c>
      <c r="S7650" t="b">
        <v>0</v>
      </c>
      <c r="T7650" t="b">
        <v>0</v>
      </c>
      <c r="U7650" t="b">
        <v>0</v>
      </c>
      <c r="V7650">
        <v>9000</v>
      </c>
      <c r="W7650">
        <v>5800</v>
      </c>
      <c r="X7650">
        <v>2.79</v>
      </c>
      <c r="Y7650">
        <v>8005</v>
      </c>
      <c r="Z7650">
        <v>2.23</v>
      </c>
    </row>
    <row r="7651" spans="1:26">
      <c r="A7651">
        <v>8687736</v>
      </c>
      <c r="B7651" t="s">
        <v>6289</v>
      </c>
      <c r="C7651" t="s">
        <v>3597</v>
      </c>
      <c r="D7651" t="s">
        <v>4034</v>
      </c>
      <c r="E7651" t="s">
        <v>4412</v>
      </c>
      <c r="F7651" t="s">
        <v>3621</v>
      </c>
      <c r="G7651">
        <v>8687736</v>
      </c>
      <c r="I7651" t="s">
        <v>3622</v>
      </c>
      <c r="J7651" t="s">
        <v>6822</v>
      </c>
      <c r="K7651" t="s">
        <v>3624</v>
      </c>
      <c r="L7651" t="s">
        <v>6823</v>
      </c>
      <c r="M7651">
        <v>12.5</v>
      </c>
      <c r="N7651">
        <v>21.5</v>
      </c>
      <c r="O7651">
        <v>11.2</v>
      </c>
      <c r="S7651" t="b">
        <v>0</v>
      </c>
      <c r="T7651" t="b">
        <v>0</v>
      </c>
      <c r="U7651" t="b">
        <v>0</v>
      </c>
      <c r="V7651">
        <v>12000</v>
      </c>
      <c r="W7651">
        <v>7100</v>
      </c>
      <c r="X7651">
        <v>2.6</v>
      </c>
      <c r="Y7651">
        <v>8005</v>
      </c>
      <c r="Z7651">
        <v>2.23</v>
      </c>
    </row>
    <row r="7652" spans="1:26">
      <c r="A7652">
        <v>8704432</v>
      </c>
      <c r="B7652" t="s">
        <v>6289</v>
      </c>
      <c r="C7652" t="s">
        <v>3597</v>
      </c>
      <c r="D7652" t="s">
        <v>4034</v>
      </c>
      <c r="E7652" t="s">
        <v>4412</v>
      </c>
      <c r="F7652" t="s">
        <v>3621</v>
      </c>
      <c r="G7652">
        <v>8704432</v>
      </c>
      <c r="I7652" t="s">
        <v>3622</v>
      </c>
      <c r="J7652" t="s">
        <v>5547</v>
      </c>
      <c r="K7652" t="s">
        <v>3624</v>
      </c>
      <c r="L7652" t="s">
        <v>4636</v>
      </c>
      <c r="M7652">
        <v>13</v>
      </c>
      <c r="N7652">
        <v>22.5</v>
      </c>
      <c r="O7652">
        <v>12</v>
      </c>
      <c r="S7652" t="b">
        <v>0</v>
      </c>
      <c r="T7652" t="b">
        <v>0</v>
      </c>
      <c r="U7652" t="b">
        <v>0</v>
      </c>
      <c r="V7652">
        <v>12000</v>
      </c>
      <c r="W7652">
        <v>7800</v>
      </c>
      <c r="X7652">
        <v>2.63</v>
      </c>
      <c r="Y7652">
        <v>12259</v>
      </c>
      <c r="Z7652">
        <v>1.96</v>
      </c>
    </row>
    <row r="7653" spans="1:26">
      <c r="A7653">
        <v>8779033</v>
      </c>
      <c r="B7653" t="s">
        <v>6289</v>
      </c>
      <c r="C7653" t="s">
        <v>3597</v>
      </c>
      <c r="D7653" t="s">
        <v>4034</v>
      </c>
      <c r="E7653" t="s">
        <v>4412</v>
      </c>
      <c r="F7653" t="s">
        <v>3621</v>
      </c>
      <c r="G7653">
        <v>8779033</v>
      </c>
      <c r="I7653" t="s">
        <v>3622</v>
      </c>
      <c r="J7653" t="s">
        <v>6821</v>
      </c>
      <c r="K7653" t="s">
        <v>3624</v>
      </c>
      <c r="L7653" t="s">
        <v>4636</v>
      </c>
      <c r="M7653">
        <v>12.5</v>
      </c>
      <c r="N7653">
        <v>22</v>
      </c>
      <c r="O7653">
        <v>10</v>
      </c>
      <c r="S7653" t="b">
        <v>0</v>
      </c>
      <c r="T7653" t="b">
        <v>0</v>
      </c>
      <c r="U7653" t="b">
        <v>0</v>
      </c>
      <c r="V7653">
        <v>12000</v>
      </c>
      <c r="W7653">
        <v>7800</v>
      </c>
      <c r="X7653">
        <v>2.63</v>
      </c>
      <c r="Y7653">
        <v>12259</v>
      </c>
      <c r="Z7653">
        <v>1.96</v>
      </c>
    </row>
    <row r="7654" spans="1:26">
      <c r="A7654">
        <v>10028967</v>
      </c>
      <c r="B7654" t="s">
        <v>6289</v>
      </c>
      <c r="C7654" t="s">
        <v>3597</v>
      </c>
      <c r="D7654" t="s">
        <v>4034</v>
      </c>
      <c r="E7654" t="s">
        <v>4412</v>
      </c>
      <c r="F7654" t="s">
        <v>3753</v>
      </c>
      <c r="G7654">
        <v>10028967</v>
      </c>
      <c r="I7654" t="s">
        <v>3601</v>
      </c>
      <c r="J7654" t="s">
        <v>6819</v>
      </c>
      <c r="K7654" t="s">
        <v>3624</v>
      </c>
      <c r="L7654" t="s">
        <v>6820</v>
      </c>
      <c r="M7654">
        <v>9</v>
      </c>
      <c r="N7654">
        <v>16.5</v>
      </c>
      <c r="O7654">
        <v>11.5</v>
      </c>
      <c r="S7654" t="b">
        <v>0</v>
      </c>
      <c r="T7654" t="b">
        <v>0</v>
      </c>
      <c r="U7654" t="b">
        <v>0</v>
      </c>
      <c r="V7654">
        <v>36000</v>
      </c>
      <c r="W7654">
        <v>27600</v>
      </c>
      <c r="X7654">
        <v>2.74</v>
      </c>
      <c r="Y7654">
        <v>33100</v>
      </c>
      <c r="Z7654">
        <v>2.2999999999999998</v>
      </c>
    </row>
    <row r="7655" spans="1:26">
      <c r="A7655">
        <v>200059289</v>
      </c>
      <c r="B7655" t="s">
        <v>6289</v>
      </c>
      <c r="C7655" t="s">
        <v>3597</v>
      </c>
      <c r="D7655" t="s">
        <v>4034</v>
      </c>
      <c r="E7655" t="s">
        <v>4412</v>
      </c>
      <c r="F7655" t="s">
        <v>3753</v>
      </c>
      <c r="G7655">
        <v>200059289</v>
      </c>
      <c r="I7655" t="s">
        <v>3601</v>
      </c>
      <c r="J7655" t="s">
        <v>4044</v>
      </c>
      <c r="K7655" t="s">
        <v>3624</v>
      </c>
      <c r="L7655" t="s">
        <v>6372</v>
      </c>
      <c r="M7655">
        <v>13.5</v>
      </c>
      <c r="N7655">
        <v>23</v>
      </c>
      <c r="O7655">
        <v>12</v>
      </c>
      <c r="S7655" t="b">
        <v>0</v>
      </c>
      <c r="T7655" t="b">
        <v>0</v>
      </c>
      <c r="U7655" t="b">
        <v>1</v>
      </c>
      <c r="V7655">
        <v>9000</v>
      </c>
      <c r="W7655">
        <v>7200</v>
      </c>
      <c r="X7655">
        <v>2.74</v>
      </c>
      <c r="Y7655">
        <v>11300</v>
      </c>
      <c r="Z7655">
        <v>1.55</v>
      </c>
    </row>
    <row r="7656" spans="1:26">
      <c r="A7656">
        <v>8739928</v>
      </c>
      <c r="B7656" t="s">
        <v>6289</v>
      </c>
      <c r="C7656" t="s">
        <v>3597</v>
      </c>
      <c r="D7656" t="s">
        <v>4034</v>
      </c>
      <c r="E7656" t="s">
        <v>4412</v>
      </c>
      <c r="F7656" t="s">
        <v>3849</v>
      </c>
      <c r="G7656">
        <v>8739928</v>
      </c>
      <c r="I7656" t="s">
        <v>3622</v>
      </c>
      <c r="J7656" t="s">
        <v>4635</v>
      </c>
      <c r="K7656" t="s">
        <v>3624</v>
      </c>
      <c r="L7656" t="s">
        <v>6818</v>
      </c>
      <c r="M7656">
        <v>14</v>
      </c>
      <c r="N7656">
        <v>21.5</v>
      </c>
      <c r="O7656">
        <v>10.5</v>
      </c>
      <c r="S7656" t="b">
        <v>0</v>
      </c>
      <c r="T7656" t="b">
        <v>0</v>
      </c>
      <c r="U7656" t="b">
        <v>0</v>
      </c>
      <c r="V7656">
        <v>12000</v>
      </c>
      <c r="W7656">
        <v>7500</v>
      </c>
      <c r="X7656">
        <v>2.68</v>
      </c>
      <c r="Y7656">
        <v>9444</v>
      </c>
      <c r="Z7656">
        <v>2.4900000000000002</v>
      </c>
    </row>
    <row r="7657" spans="1:26">
      <c r="A7657">
        <v>8739929</v>
      </c>
      <c r="B7657" t="s">
        <v>6289</v>
      </c>
      <c r="C7657" t="s">
        <v>3597</v>
      </c>
      <c r="D7657" t="s">
        <v>4034</v>
      </c>
      <c r="E7657" t="s">
        <v>4412</v>
      </c>
      <c r="F7657" t="s">
        <v>3787</v>
      </c>
      <c r="G7657">
        <v>8739929</v>
      </c>
      <c r="I7657" t="s">
        <v>3622</v>
      </c>
      <c r="J7657" t="s">
        <v>4635</v>
      </c>
      <c r="K7657" t="s">
        <v>3624</v>
      </c>
      <c r="L7657" t="s">
        <v>6817</v>
      </c>
      <c r="M7657">
        <v>13</v>
      </c>
      <c r="N7657">
        <v>20.5</v>
      </c>
      <c r="O7657">
        <v>10</v>
      </c>
      <c r="S7657" t="b">
        <v>0</v>
      </c>
      <c r="T7657" t="b">
        <v>0</v>
      </c>
      <c r="U7657" t="b">
        <v>0</v>
      </c>
      <c r="V7657">
        <v>12000</v>
      </c>
      <c r="W7657">
        <v>7200</v>
      </c>
      <c r="X7657">
        <v>2.67</v>
      </c>
      <c r="Y7657">
        <v>11225</v>
      </c>
      <c r="Z7657">
        <v>2.2799999999999998</v>
      </c>
    </row>
    <row r="7658" spans="1:26">
      <c r="A7658">
        <v>8740671</v>
      </c>
      <c r="B7658" t="s">
        <v>6289</v>
      </c>
      <c r="C7658" t="s">
        <v>3597</v>
      </c>
      <c r="D7658" t="s">
        <v>4034</v>
      </c>
      <c r="E7658" t="s">
        <v>4412</v>
      </c>
      <c r="F7658" t="s">
        <v>3849</v>
      </c>
      <c r="G7658">
        <v>8740671</v>
      </c>
      <c r="I7658" t="s">
        <v>3622</v>
      </c>
      <c r="J7658" t="s">
        <v>4038</v>
      </c>
      <c r="K7658" t="s">
        <v>3624</v>
      </c>
      <c r="L7658" t="s">
        <v>4039</v>
      </c>
      <c r="M7658">
        <v>12.5</v>
      </c>
      <c r="N7658">
        <v>20</v>
      </c>
      <c r="O7658">
        <v>10.3</v>
      </c>
      <c r="S7658" t="b">
        <v>0</v>
      </c>
      <c r="T7658" t="b">
        <v>0</v>
      </c>
      <c r="U7658" t="b">
        <v>0</v>
      </c>
      <c r="V7658">
        <v>18000</v>
      </c>
      <c r="W7658">
        <v>12000</v>
      </c>
      <c r="X7658">
        <v>2.5299999999999998</v>
      </c>
      <c r="Y7658">
        <v>12000</v>
      </c>
      <c r="Z7658">
        <v>2.23</v>
      </c>
    </row>
    <row r="7659" spans="1:26">
      <c r="A7659">
        <v>200059297</v>
      </c>
      <c r="B7659" t="s">
        <v>6289</v>
      </c>
      <c r="C7659" t="s">
        <v>3597</v>
      </c>
      <c r="D7659" t="s">
        <v>4034</v>
      </c>
      <c r="E7659" t="s">
        <v>4412</v>
      </c>
      <c r="F7659" t="s">
        <v>3753</v>
      </c>
      <c r="G7659">
        <v>200059297</v>
      </c>
      <c r="I7659" t="s">
        <v>3601</v>
      </c>
      <c r="J7659" t="s">
        <v>4038</v>
      </c>
      <c r="K7659" t="s">
        <v>3624</v>
      </c>
      <c r="L7659" t="s">
        <v>6816</v>
      </c>
      <c r="M7659">
        <v>12.5</v>
      </c>
      <c r="N7659">
        <v>19</v>
      </c>
      <c r="O7659">
        <v>10.5</v>
      </c>
      <c r="S7659" t="b">
        <v>0</v>
      </c>
      <c r="T7659" t="b">
        <v>0</v>
      </c>
      <c r="U7659" t="b">
        <v>0</v>
      </c>
      <c r="V7659">
        <v>18000</v>
      </c>
      <c r="W7659">
        <v>12000</v>
      </c>
      <c r="X7659">
        <v>2.61</v>
      </c>
      <c r="Y7659">
        <v>12500</v>
      </c>
      <c r="Z7659">
        <v>2.39</v>
      </c>
    </row>
    <row r="7660" spans="1:26">
      <c r="A7660">
        <v>8740676</v>
      </c>
      <c r="B7660" t="s">
        <v>6289</v>
      </c>
      <c r="C7660" t="s">
        <v>3597</v>
      </c>
      <c r="D7660" t="s">
        <v>4034</v>
      </c>
      <c r="E7660" t="s">
        <v>4412</v>
      </c>
      <c r="F7660" t="s">
        <v>3849</v>
      </c>
      <c r="G7660">
        <v>8740676</v>
      </c>
      <c r="I7660" t="s">
        <v>3622</v>
      </c>
      <c r="J7660" t="s">
        <v>6813</v>
      </c>
      <c r="K7660" t="s">
        <v>3624</v>
      </c>
      <c r="L7660" t="s">
        <v>4414</v>
      </c>
      <c r="M7660">
        <v>9</v>
      </c>
      <c r="N7660">
        <v>17.5</v>
      </c>
      <c r="O7660">
        <v>10.5</v>
      </c>
      <c r="S7660" t="b">
        <v>0</v>
      </c>
      <c r="T7660" t="b">
        <v>0</v>
      </c>
      <c r="U7660" t="b">
        <v>0</v>
      </c>
      <c r="V7660">
        <v>36000</v>
      </c>
      <c r="W7660">
        <v>25200</v>
      </c>
      <c r="X7660">
        <v>2.64</v>
      </c>
      <c r="Y7660">
        <v>31769</v>
      </c>
      <c r="Z7660">
        <v>2.16</v>
      </c>
    </row>
    <row r="7661" spans="1:26">
      <c r="A7661">
        <v>8740672</v>
      </c>
      <c r="B7661" t="s">
        <v>6289</v>
      </c>
      <c r="C7661" t="s">
        <v>3597</v>
      </c>
      <c r="D7661" t="s">
        <v>4034</v>
      </c>
      <c r="E7661" t="s">
        <v>4412</v>
      </c>
      <c r="F7661" t="s">
        <v>3787</v>
      </c>
      <c r="G7661">
        <v>8740672</v>
      </c>
      <c r="I7661" t="s">
        <v>3622</v>
      </c>
      <c r="J7661" t="s">
        <v>4038</v>
      </c>
      <c r="K7661" t="s">
        <v>3624</v>
      </c>
      <c r="L7661" t="s">
        <v>4040</v>
      </c>
      <c r="M7661">
        <v>12.5</v>
      </c>
      <c r="N7661">
        <v>20</v>
      </c>
      <c r="O7661">
        <v>10.5</v>
      </c>
      <c r="S7661" t="b">
        <v>0</v>
      </c>
      <c r="T7661" t="b">
        <v>0</v>
      </c>
      <c r="U7661" t="b">
        <v>0</v>
      </c>
      <c r="V7661">
        <v>18000</v>
      </c>
      <c r="W7661">
        <v>12000</v>
      </c>
      <c r="X7661">
        <v>2.4300000000000002</v>
      </c>
      <c r="Y7661">
        <v>12709</v>
      </c>
      <c r="Z7661">
        <v>2.2400000000000002</v>
      </c>
    </row>
    <row r="7662" spans="1:26">
      <c r="A7662">
        <v>8819860</v>
      </c>
      <c r="B7662" t="s">
        <v>6289</v>
      </c>
      <c r="C7662" t="s">
        <v>3597</v>
      </c>
      <c r="D7662" t="s">
        <v>4034</v>
      </c>
      <c r="E7662" t="s">
        <v>4412</v>
      </c>
      <c r="F7662" t="s">
        <v>3787</v>
      </c>
      <c r="G7662">
        <v>8819860</v>
      </c>
      <c r="I7662" t="s">
        <v>3622</v>
      </c>
      <c r="J7662" t="s">
        <v>6811</v>
      </c>
      <c r="K7662" t="s">
        <v>3624</v>
      </c>
      <c r="L7662" t="s">
        <v>4416</v>
      </c>
      <c r="M7662">
        <v>9.3000000000000007</v>
      </c>
      <c r="N7662">
        <v>17.8</v>
      </c>
      <c r="O7662">
        <v>11</v>
      </c>
      <c r="S7662" t="b">
        <v>0</v>
      </c>
      <c r="T7662" t="b">
        <v>0</v>
      </c>
      <c r="U7662" t="b">
        <v>0</v>
      </c>
      <c r="V7662">
        <v>48000</v>
      </c>
      <c r="W7662">
        <v>35000</v>
      </c>
      <c r="X7662">
        <v>2.36</v>
      </c>
      <c r="Y7662">
        <v>40834</v>
      </c>
      <c r="Z7662">
        <v>2.33</v>
      </c>
    </row>
    <row r="7663" spans="1:26">
      <c r="A7663">
        <v>8819859</v>
      </c>
      <c r="B7663" t="s">
        <v>6289</v>
      </c>
      <c r="C7663" t="s">
        <v>3597</v>
      </c>
      <c r="D7663" t="s">
        <v>4034</v>
      </c>
      <c r="E7663" t="s">
        <v>4412</v>
      </c>
      <c r="F7663" t="s">
        <v>3849</v>
      </c>
      <c r="G7663">
        <v>8819859</v>
      </c>
      <c r="I7663" t="s">
        <v>3622</v>
      </c>
      <c r="J7663" t="s">
        <v>6811</v>
      </c>
      <c r="K7663" t="s">
        <v>3624</v>
      </c>
      <c r="L7663" t="s">
        <v>6812</v>
      </c>
      <c r="M7663">
        <v>9.5</v>
      </c>
      <c r="N7663">
        <v>16.8</v>
      </c>
      <c r="O7663">
        <v>11</v>
      </c>
      <c r="S7663" t="b">
        <v>0</v>
      </c>
      <c r="T7663" t="b">
        <v>0</v>
      </c>
      <c r="U7663" t="b">
        <v>0</v>
      </c>
      <c r="V7663">
        <v>48000</v>
      </c>
      <c r="W7663">
        <v>35000</v>
      </c>
      <c r="X7663">
        <v>2.36</v>
      </c>
      <c r="Y7663">
        <v>40862</v>
      </c>
      <c r="Z7663">
        <v>2.3199999999999998</v>
      </c>
    </row>
    <row r="7664" spans="1:26">
      <c r="A7664">
        <v>200059285</v>
      </c>
      <c r="B7664" t="s">
        <v>6289</v>
      </c>
      <c r="C7664" t="s">
        <v>3597</v>
      </c>
      <c r="D7664" t="s">
        <v>4034</v>
      </c>
      <c r="E7664" t="s">
        <v>4412</v>
      </c>
      <c r="F7664" t="s">
        <v>3753</v>
      </c>
      <c r="G7664">
        <v>200059285</v>
      </c>
      <c r="I7664" t="s">
        <v>3601</v>
      </c>
      <c r="J7664" t="s">
        <v>6809</v>
      </c>
      <c r="K7664" t="s">
        <v>3624</v>
      </c>
      <c r="L7664" t="s">
        <v>6810</v>
      </c>
      <c r="M7664">
        <v>10</v>
      </c>
      <c r="N7664">
        <v>18</v>
      </c>
      <c r="O7664">
        <v>9</v>
      </c>
      <c r="S7664" t="b">
        <v>0</v>
      </c>
      <c r="T7664" t="b">
        <v>0</v>
      </c>
      <c r="U7664" t="b">
        <v>0</v>
      </c>
      <c r="V7664">
        <v>57000</v>
      </c>
      <c r="W7664">
        <v>37600</v>
      </c>
      <c r="X7664">
        <v>2.62</v>
      </c>
      <c r="Y7664">
        <v>41500</v>
      </c>
      <c r="Z7664">
        <v>2.42</v>
      </c>
    </row>
    <row r="7665" spans="1:26">
      <c r="A7665">
        <v>200059287</v>
      </c>
      <c r="B7665" t="s">
        <v>6289</v>
      </c>
      <c r="C7665" t="s">
        <v>3597</v>
      </c>
      <c r="D7665" t="s">
        <v>4034</v>
      </c>
      <c r="E7665" t="s">
        <v>4412</v>
      </c>
      <c r="F7665" t="s">
        <v>3787</v>
      </c>
      <c r="G7665">
        <v>200059287</v>
      </c>
      <c r="I7665" t="s">
        <v>3622</v>
      </c>
      <c r="J7665" t="s">
        <v>6809</v>
      </c>
      <c r="K7665" t="s">
        <v>3624</v>
      </c>
      <c r="L7665" t="s">
        <v>5884</v>
      </c>
      <c r="M7665">
        <v>9.8000000000000007</v>
      </c>
      <c r="N7665">
        <v>18</v>
      </c>
      <c r="O7665">
        <v>10.5</v>
      </c>
      <c r="S7665" t="b">
        <v>0</v>
      </c>
      <c r="T7665" t="b">
        <v>0</v>
      </c>
      <c r="U7665" t="b">
        <v>0</v>
      </c>
      <c r="V7665">
        <v>54000</v>
      </c>
      <c r="W7665">
        <v>39000</v>
      </c>
      <c r="X7665">
        <v>2.6</v>
      </c>
      <c r="Y7665">
        <v>39128</v>
      </c>
      <c r="Z7665">
        <v>2.25</v>
      </c>
    </row>
    <row r="7666" spans="1:26">
      <c r="A7666">
        <v>201810029</v>
      </c>
      <c r="B7666" t="s">
        <v>6289</v>
      </c>
      <c r="C7666" t="s">
        <v>3597</v>
      </c>
      <c r="D7666" t="s">
        <v>4034</v>
      </c>
      <c r="E7666" t="s">
        <v>4412</v>
      </c>
      <c r="F7666" t="s">
        <v>3718</v>
      </c>
      <c r="G7666">
        <v>201810029</v>
      </c>
      <c r="I7666" t="s">
        <v>3711</v>
      </c>
      <c r="J7666" t="s">
        <v>6808</v>
      </c>
      <c r="K7666" t="s">
        <v>3688</v>
      </c>
      <c r="L7666" t="s">
        <v>6372</v>
      </c>
      <c r="M7666">
        <v>11.3</v>
      </c>
      <c r="N7666">
        <v>19</v>
      </c>
      <c r="O7666">
        <v>11</v>
      </c>
      <c r="S7666" t="b">
        <v>0</v>
      </c>
      <c r="T7666" t="b">
        <v>0</v>
      </c>
      <c r="U7666" t="b">
        <v>0</v>
      </c>
      <c r="V7666">
        <v>36000</v>
      </c>
      <c r="W7666">
        <v>24600</v>
      </c>
      <c r="X7666">
        <v>2.7</v>
      </c>
      <c r="Y7666">
        <v>39296</v>
      </c>
      <c r="Z7666">
        <v>2.19</v>
      </c>
    </row>
    <row r="7667" spans="1:26">
      <c r="A7667">
        <v>202576816</v>
      </c>
      <c r="B7667" t="s">
        <v>6289</v>
      </c>
      <c r="C7667" t="s">
        <v>3597</v>
      </c>
      <c r="D7667" t="s">
        <v>4034</v>
      </c>
      <c r="E7667" t="s">
        <v>4412</v>
      </c>
      <c r="F7667" t="s">
        <v>3621</v>
      </c>
      <c r="G7667">
        <v>202576816</v>
      </c>
      <c r="I7667" t="s">
        <v>3622</v>
      </c>
      <c r="J7667" t="s">
        <v>6806</v>
      </c>
      <c r="K7667" t="s">
        <v>3624</v>
      </c>
      <c r="L7667" t="s">
        <v>6807</v>
      </c>
      <c r="M7667">
        <v>11.5</v>
      </c>
      <c r="N7667">
        <v>19</v>
      </c>
      <c r="O7667">
        <v>10</v>
      </c>
      <c r="S7667" t="b">
        <v>0</v>
      </c>
      <c r="T7667" t="b">
        <v>0</v>
      </c>
      <c r="U7667" t="b">
        <v>0</v>
      </c>
      <c r="V7667">
        <v>9000</v>
      </c>
      <c r="W7667">
        <v>6000</v>
      </c>
      <c r="X7667">
        <v>2.5499999999999998</v>
      </c>
      <c r="Y7667">
        <v>7599</v>
      </c>
      <c r="Z7667">
        <v>2.16</v>
      </c>
    </row>
    <row r="7668" spans="1:26">
      <c r="A7668">
        <v>202576820</v>
      </c>
      <c r="B7668" t="s">
        <v>6289</v>
      </c>
      <c r="C7668" t="s">
        <v>3597</v>
      </c>
      <c r="D7668" t="s">
        <v>4034</v>
      </c>
      <c r="E7668" t="s">
        <v>4412</v>
      </c>
      <c r="F7668" t="s">
        <v>3621</v>
      </c>
      <c r="G7668">
        <v>202576820</v>
      </c>
      <c r="I7668" t="s">
        <v>3622</v>
      </c>
      <c r="J7668" t="s">
        <v>6804</v>
      </c>
      <c r="K7668" t="s">
        <v>3624</v>
      </c>
      <c r="L7668" t="s">
        <v>6805</v>
      </c>
      <c r="M7668">
        <v>11</v>
      </c>
      <c r="N7668">
        <v>19</v>
      </c>
      <c r="O7668">
        <v>10</v>
      </c>
      <c r="S7668" t="b">
        <v>0</v>
      </c>
      <c r="T7668" t="b">
        <v>0</v>
      </c>
      <c r="U7668" t="b">
        <v>0</v>
      </c>
      <c r="V7668">
        <v>18000</v>
      </c>
      <c r="W7668">
        <v>11000</v>
      </c>
      <c r="X7668">
        <v>2.58</v>
      </c>
      <c r="Y7668">
        <v>11041</v>
      </c>
      <c r="Z7668">
        <v>2.2000000000000002</v>
      </c>
    </row>
    <row r="7669" spans="1:26">
      <c r="A7669">
        <v>206369507</v>
      </c>
      <c r="B7669" t="s">
        <v>6289</v>
      </c>
      <c r="C7669" t="s">
        <v>3597</v>
      </c>
      <c r="D7669" t="s">
        <v>4034</v>
      </c>
      <c r="E7669" t="s">
        <v>4412</v>
      </c>
      <c r="F7669" t="s">
        <v>3621</v>
      </c>
      <c r="G7669">
        <v>206369507</v>
      </c>
      <c r="I7669" t="s">
        <v>3622</v>
      </c>
      <c r="J7669" t="s">
        <v>6802</v>
      </c>
      <c r="K7669" t="s">
        <v>3624</v>
      </c>
      <c r="L7669" t="s">
        <v>6803</v>
      </c>
      <c r="M7669">
        <v>11.2</v>
      </c>
      <c r="N7669">
        <v>19</v>
      </c>
      <c r="O7669">
        <v>11</v>
      </c>
      <c r="S7669" t="b">
        <v>0</v>
      </c>
      <c r="T7669" t="b">
        <v>0</v>
      </c>
      <c r="U7669" t="b">
        <v>0</v>
      </c>
      <c r="V7669">
        <v>18000</v>
      </c>
      <c r="W7669">
        <v>11900</v>
      </c>
      <c r="X7669">
        <v>2.72</v>
      </c>
      <c r="Y7669">
        <v>12500</v>
      </c>
      <c r="Z7669">
        <v>2.4900000000000002</v>
      </c>
    </row>
    <row r="7670" spans="1:26">
      <c r="A7670">
        <v>206361865</v>
      </c>
      <c r="B7670" t="s">
        <v>6289</v>
      </c>
      <c r="C7670" t="s">
        <v>3597</v>
      </c>
      <c r="D7670" t="s">
        <v>4034</v>
      </c>
      <c r="E7670" t="s">
        <v>4412</v>
      </c>
      <c r="F7670" t="s">
        <v>3621</v>
      </c>
      <c r="G7670">
        <v>206361865</v>
      </c>
      <c r="I7670" t="s">
        <v>3622</v>
      </c>
      <c r="J7670" t="s">
        <v>6800</v>
      </c>
      <c r="K7670" t="s">
        <v>3624</v>
      </c>
      <c r="L7670" t="s">
        <v>6801</v>
      </c>
      <c r="M7670">
        <v>14.7</v>
      </c>
      <c r="N7670">
        <v>24</v>
      </c>
      <c r="O7670">
        <v>12.7</v>
      </c>
      <c r="S7670" t="b">
        <v>0</v>
      </c>
      <c r="T7670" t="b">
        <v>0</v>
      </c>
      <c r="U7670" t="b">
        <v>0</v>
      </c>
      <c r="V7670">
        <v>9000</v>
      </c>
      <c r="W7670">
        <v>6100</v>
      </c>
      <c r="X7670">
        <v>2.98</v>
      </c>
      <c r="Y7670">
        <v>9543</v>
      </c>
      <c r="Z7670">
        <v>2.48</v>
      </c>
    </row>
    <row r="7671" spans="1:26">
      <c r="A7671">
        <v>206369506</v>
      </c>
      <c r="B7671" t="s">
        <v>6289</v>
      </c>
      <c r="C7671" t="s">
        <v>3597</v>
      </c>
      <c r="D7671" t="s">
        <v>4034</v>
      </c>
      <c r="E7671" t="s">
        <v>4412</v>
      </c>
      <c r="F7671" t="s">
        <v>3621</v>
      </c>
      <c r="G7671">
        <v>206369506</v>
      </c>
      <c r="I7671" t="s">
        <v>3622</v>
      </c>
      <c r="J7671" t="s">
        <v>6798</v>
      </c>
      <c r="K7671" t="s">
        <v>3624</v>
      </c>
      <c r="L7671" t="s">
        <v>6799</v>
      </c>
      <c r="M7671">
        <v>10.199999999999999</v>
      </c>
      <c r="N7671">
        <v>20.2</v>
      </c>
      <c r="O7671">
        <v>10</v>
      </c>
      <c r="S7671" t="b">
        <v>0</v>
      </c>
      <c r="T7671" t="b">
        <v>0</v>
      </c>
      <c r="U7671" t="b">
        <v>0</v>
      </c>
      <c r="V7671">
        <v>12000</v>
      </c>
      <c r="W7671">
        <v>7000</v>
      </c>
      <c r="X7671">
        <v>2.5</v>
      </c>
      <c r="Y7671">
        <v>9170</v>
      </c>
      <c r="Z7671">
        <v>1.93</v>
      </c>
    </row>
    <row r="7672" spans="1:26">
      <c r="A7672">
        <v>206369505</v>
      </c>
      <c r="B7672" t="s">
        <v>6289</v>
      </c>
      <c r="C7672" t="s">
        <v>3597</v>
      </c>
      <c r="D7672" t="s">
        <v>4034</v>
      </c>
      <c r="E7672" t="s">
        <v>4412</v>
      </c>
      <c r="F7672" t="s">
        <v>3621</v>
      </c>
      <c r="G7672">
        <v>206369505</v>
      </c>
      <c r="I7672" t="s">
        <v>3622</v>
      </c>
      <c r="J7672" t="s">
        <v>6796</v>
      </c>
      <c r="K7672" t="s">
        <v>3624</v>
      </c>
      <c r="L7672" t="s">
        <v>6797</v>
      </c>
      <c r="M7672">
        <v>11.5</v>
      </c>
      <c r="N7672">
        <v>18.5</v>
      </c>
      <c r="O7672">
        <v>10</v>
      </c>
      <c r="S7672" t="b">
        <v>0</v>
      </c>
      <c r="T7672" t="b">
        <v>0</v>
      </c>
      <c r="U7672" t="b">
        <v>0</v>
      </c>
      <c r="V7672">
        <v>10000</v>
      </c>
      <c r="W7672">
        <v>5800</v>
      </c>
      <c r="X7672">
        <v>2.2400000000000002</v>
      </c>
      <c r="Y7672">
        <v>7506</v>
      </c>
      <c r="Z7672">
        <v>2.34</v>
      </c>
    </row>
    <row r="7673" spans="1:26">
      <c r="A7673">
        <v>206369560</v>
      </c>
      <c r="B7673" t="s">
        <v>6289</v>
      </c>
      <c r="C7673" t="s">
        <v>3597</v>
      </c>
      <c r="D7673" t="s">
        <v>4034</v>
      </c>
      <c r="E7673" t="s">
        <v>4412</v>
      </c>
      <c r="F7673" t="s">
        <v>3621</v>
      </c>
      <c r="G7673">
        <v>206369560</v>
      </c>
      <c r="I7673" t="s">
        <v>3622</v>
      </c>
      <c r="J7673" t="s">
        <v>6427</v>
      </c>
      <c r="K7673" t="s">
        <v>3624</v>
      </c>
      <c r="L7673" t="s">
        <v>6428</v>
      </c>
      <c r="M7673">
        <v>12.5</v>
      </c>
      <c r="N7673">
        <v>22.6</v>
      </c>
      <c r="O7673">
        <v>12</v>
      </c>
      <c r="S7673" t="b">
        <v>0</v>
      </c>
      <c r="T7673" t="b">
        <v>0</v>
      </c>
      <c r="U7673" t="b">
        <v>0</v>
      </c>
      <c r="V7673">
        <v>18000</v>
      </c>
      <c r="W7673">
        <v>12700</v>
      </c>
      <c r="X7673">
        <v>2.5499999999999998</v>
      </c>
      <c r="Y7673">
        <v>15934</v>
      </c>
      <c r="Z7673">
        <v>2.37</v>
      </c>
    </row>
    <row r="7674" spans="1:26">
      <c r="A7674">
        <v>206330135</v>
      </c>
      <c r="B7674" t="s">
        <v>6289</v>
      </c>
      <c r="C7674" t="s">
        <v>3597</v>
      </c>
      <c r="D7674" t="s">
        <v>4034</v>
      </c>
      <c r="E7674" t="s">
        <v>4412</v>
      </c>
      <c r="F7674" t="s">
        <v>3849</v>
      </c>
      <c r="G7674">
        <v>206330135</v>
      </c>
      <c r="I7674" t="s">
        <v>3622</v>
      </c>
      <c r="J7674" t="s">
        <v>6509</v>
      </c>
      <c r="K7674" t="s">
        <v>3624</v>
      </c>
      <c r="L7674" t="s">
        <v>6795</v>
      </c>
      <c r="M7674">
        <v>11</v>
      </c>
      <c r="N7674">
        <v>20</v>
      </c>
      <c r="O7674">
        <v>11.6</v>
      </c>
      <c r="S7674" t="b">
        <v>0</v>
      </c>
      <c r="T7674" t="b">
        <v>0</v>
      </c>
      <c r="U7674" t="b">
        <v>0</v>
      </c>
      <c r="V7674">
        <v>24000</v>
      </c>
      <c r="W7674">
        <v>14500</v>
      </c>
      <c r="X7674">
        <v>2.27</v>
      </c>
      <c r="Y7674">
        <v>25545</v>
      </c>
      <c r="Z7674">
        <v>2.2000000000000002</v>
      </c>
    </row>
    <row r="7675" spans="1:26">
      <c r="A7675">
        <v>201866484</v>
      </c>
      <c r="B7675" t="s">
        <v>6289</v>
      </c>
      <c r="C7675" t="s">
        <v>3597</v>
      </c>
      <c r="D7675" t="s">
        <v>4034</v>
      </c>
      <c r="E7675" t="s">
        <v>5235</v>
      </c>
      <c r="F7675" t="s">
        <v>3718</v>
      </c>
      <c r="G7675">
        <v>201866484</v>
      </c>
      <c r="I7675" t="s">
        <v>3711</v>
      </c>
      <c r="J7675" t="s">
        <v>6793</v>
      </c>
      <c r="K7675" t="s">
        <v>3688</v>
      </c>
      <c r="M7675">
        <v>11.3</v>
      </c>
      <c r="N7675">
        <v>19</v>
      </c>
      <c r="O7675">
        <v>11</v>
      </c>
      <c r="S7675" t="b">
        <v>0</v>
      </c>
      <c r="T7675" t="b">
        <v>0</v>
      </c>
      <c r="U7675" t="b">
        <v>0</v>
      </c>
      <c r="V7675">
        <v>36000</v>
      </c>
      <c r="W7675">
        <v>24600</v>
      </c>
      <c r="X7675">
        <v>2.7</v>
      </c>
      <c r="Y7675">
        <v>39296</v>
      </c>
      <c r="Z7675">
        <v>2.19</v>
      </c>
    </row>
    <row r="7676" spans="1:26">
      <c r="A7676">
        <v>202110997</v>
      </c>
      <c r="B7676" t="s">
        <v>6289</v>
      </c>
      <c r="C7676" t="s">
        <v>3597</v>
      </c>
      <c r="D7676" t="s">
        <v>4034</v>
      </c>
      <c r="E7676" t="s">
        <v>5235</v>
      </c>
      <c r="F7676" t="s">
        <v>3753</v>
      </c>
      <c r="G7676">
        <v>202110997</v>
      </c>
      <c r="I7676" t="s">
        <v>3601</v>
      </c>
      <c r="J7676" t="s">
        <v>6791</v>
      </c>
      <c r="K7676" t="s">
        <v>3624</v>
      </c>
      <c r="L7676" t="s">
        <v>6792</v>
      </c>
      <c r="M7676">
        <v>13.5</v>
      </c>
      <c r="N7676">
        <v>23</v>
      </c>
      <c r="O7676">
        <v>12</v>
      </c>
      <c r="S7676" t="b">
        <v>0</v>
      </c>
      <c r="T7676" t="b">
        <v>0</v>
      </c>
      <c r="U7676" t="b">
        <v>1</v>
      </c>
      <c r="V7676">
        <v>9000</v>
      </c>
      <c r="W7676">
        <v>7200</v>
      </c>
      <c r="X7676">
        <v>2.74</v>
      </c>
      <c r="Y7676">
        <v>11300</v>
      </c>
      <c r="Z7676">
        <v>1.55</v>
      </c>
    </row>
    <row r="7677" spans="1:26">
      <c r="A7677">
        <v>202110998</v>
      </c>
      <c r="B7677" t="s">
        <v>6289</v>
      </c>
      <c r="C7677" t="s">
        <v>3597</v>
      </c>
      <c r="D7677" t="s">
        <v>4034</v>
      </c>
      <c r="E7677" t="s">
        <v>5235</v>
      </c>
      <c r="F7677" t="s">
        <v>3753</v>
      </c>
      <c r="G7677">
        <v>202110998</v>
      </c>
      <c r="I7677" t="s">
        <v>3601</v>
      </c>
      <c r="J7677" t="s">
        <v>6788</v>
      </c>
      <c r="K7677" t="s">
        <v>3624</v>
      </c>
      <c r="L7677" t="s">
        <v>6790</v>
      </c>
      <c r="M7677">
        <v>12.5</v>
      </c>
      <c r="N7677">
        <v>20.5</v>
      </c>
      <c r="O7677">
        <v>11</v>
      </c>
      <c r="S7677" t="b">
        <v>0</v>
      </c>
      <c r="T7677" t="b">
        <v>0</v>
      </c>
      <c r="U7677" t="b">
        <v>1</v>
      </c>
      <c r="V7677">
        <v>12000</v>
      </c>
      <c r="W7677">
        <v>8500</v>
      </c>
      <c r="X7677">
        <v>2.57</v>
      </c>
      <c r="Y7677">
        <v>12400</v>
      </c>
      <c r="Z7677">
        <v>1.79</v>
      </c>
    </row>
    <row r="7678" spans="1:26">
      <c r="A7678">
        <v>206347316</v>
      </c>
      <c r="B7678" t="s">
        <v>6289</v>
      </c>
      <c r="C7678" t="s">
        <v>3597</v>
      </c>
      <c r="D7678" t="s">
        <v>4034</v>
      </c>
      <c r="E7678" t="s">
        <v>5235</v>
      </c>
      <c r="F7678" t="s">
        <v>3849</v>
      </c>
      <c r="G7678">
        <v>206347316</v>
      </c>
      <c r="I7678" t="s">
        <v>3622</v>
      </c>
      <c r="J7678" t="s">
        <v>6788</v>
      </c>
      <c r="K7678" t="s">
        <v>3624</v>
      </c>
      <c r="L7678" t="s">
        <v>6789</v>
      </c>
      <c r="M7678">
        <v>12.5</v>
      </c>
      <c r="N7678">
        <v>19.5</v>
      </c>
      <c r="O7678">
        <v>10.6</v>
      </c>
      <c r="S7678" t="b">
        <v>0</v>
      </c>
      <c r="T7678" t="b">
        <v>0</v>
      </c>
      <c r="U7678" t="b">
        <v>0</v>
      </c>
      <c r="V7678">
        <v>12000</v>
      </c>
      <c r="W7678">
        <v>8700</v>
      </c>
      <c r="X7678">
        <v>2.68</v>
      </c>
      <c r="Y7678">
        <v>13136</v>
      </c>
      <c r="Z7678">
        <v>1.97</v>
      </c>
    </row>
    <row r="7679" spans="1:26">
      <c r="A7679">
        <v>206377754</v>
      </c>
      <c r="B7679" t="s">
        <v>6289</v>
      </c>
      <c r="C7679" t="s">
        <v>3597</v>
      </c>
      <c r="D7679" t="s">
        <v>4034</v>
      </c>
      <c r="E7679" t="s">
        <v>5260</v>
      </c>
      <c r="F7679" t="s">
        <v>3621</v>
      </c>
      <c r="G7679">
        <v>206377754</v>
      </c>
      <c r="I7679" t="s">
        <v>3622</v>
      </c>
      <c r="J7679" t="s">
        <v>6786</v>
      </c>
      <c r="K7679" t="s">
        <v>3624</v>
      </c>
      <c r="L7679" t="s">
        <v>6787</v>
      </c>
      <c r="M7679">
        <v>15</v>
      </c>
      <c r="N7679">
        <v>42</v>
      </c>
      <c r="O7679">
        <v>15</v>
      </c>
      <c r="S7679" t="b">
        <v>0</v>
      </c>
      <c r="T7679" t="b">
        <v>0</v>
      </c>
      <c r="U7679" t="b">
        <v>1</v>
      </c>
      <c r="V7679">
        <v>9000</v>
      </c>
      <c r="W7679">
        <v>7200</v>
      </c>
      <c r="X7679">
        <v>2.78</v>
      </c>
      <c r="Y7679">
        <v>14845</v>
      </c>
      <c r="Z7679">
        <v>2.08</v>
      </c>
    </row>
    <row r="7680" spans="1:26">
      <c r="A7680">
        <v>206377757</v>
      </c>
      <c r="B7680" t="s">
        <v>6289</v>
      </c>
      <c r="C7680" t="s">
        <v>3597</v>
      </c>
      <c r="D7680" t="s">
        <v>4034</v>
      </c>
      <c r="E7680" t="s">
        <v>5257</v>
      </c>
      <c r="F7680" t="s">
        <v>3621</v>
      </c>
      <c r="G7680">
        <v>206377757</v>
      </c>
      <c r="I7680" t="s">
        <v>3622</v>
      </c>
      <c r="J7680" t="s">
        <v>6784</v>
      </c>
      <c r="K7680" t="s">
        <v>3624</v>
      </c>
      <c r="L7680" t="s">
        <v>6785</v>
      </c>
      <c r="M7680">
        <v>13.5</v>
      </c>
      <c r="N7680">
        <v>32</v>
      </c>
      <c r="O7680">
        <v>14</v>
      </c>
      <c r="S7680" t="b">
        <v>0</v>
      </c>
      <c r="T7680" t="b">
        <v>0</v>
      </c>
      <c r="U7680" t="b">
        <v>1</v>
      </c>
      <c r="V7680">
        <v>12000</v>
      </c>
      <c r="W7680">
        <v>6800</v>
      </c>
      <c r="X7680">
        <v>2.62</v>
      </c>
      <c r="Y7680">
        <v>16012</v>
      </c>
      <c r="Z7680">
        <v>2.16</v>
      </c>
    </row>
    <row r="7681" spans="1:26">
      <c r="A7681">
        <v>206377756</v>
      </c>
      <c r="B7681" t="s">
        <v>6289</v>
      </c>
      <c r="C7681" t="s">
        <v>3597</v>
      </c>
      <c r="D7681" t="s">
        <v>4034</v>
      </c>
      <c r="E7681" t="s">
        <v>5260</v>
      </c>
      <c r="F7681" t="s">
        <v>3621</v>
      </c>
      <c r="G7681">
        <v>206377756</v>
      </c>
      <c r="I7681" t="s">
        <v>3622</v>
      </c>
      <c r="J7681" t="s">
        <v>6782</v>
      </c>
      <c r="K7681" t="s">
        <v>3624</v>
      </c>
      <c r="L7681" t="s">
        <v>6783</v>
      </c>
      <c r="M7681">
        <v>13.5</v>
      </c>
      <c r="N7681">
        <v>32</v>
      </c>
      <c r="O7681">
        <v>14</v>
      </c>
      <c r="S7681" t="b">
        <v>0</v>
      </c>
      <c r="T7681" t="b">
        <v>0</v>
      </c>
      <c r="U7681" t="b">
        <v>1</v>
      </c>
      <c r="V7681">
        <v>12000</v>
      </c>
      <c r="W7681">
        <v>6800</v>
      </c>
      <c r="X7681">
        <v>2.62</v>
      </c>
      <c r="Y7681">
        <v>16012</v>
      </c>
      <c r="Z7681">
        <v>2.16</v>
      </c>
    </row>
    <row r="7682" spans="1:26">
      <c r="A7682">
        <v>206377755</v>
      </c>
      <c r="B7682" t="s">
        <v>6289</v>
      </c>
      <c r="C7682" t="s">
        <v>3597</v>
      </c>
      <c r="D7682" t="s">
        <v>4034</v>
      </c>
      <c r="E7682" t="s">
        <v>5257</v>
      </c>
      <c r="F7682" t="s">
        <v>3621</v>
      </c>
      <c r="G7682">
        <v>206377755</v>
      </c>
      <c r="I7682" t="s">
        <v>3622</v>
      </c>
      <c r="J7682" t="s">
        <v>6780</v>
      </c>
      <c r="K7682" t="s">
        <v>3624</v>
      </c>
      <c r="L7682" t="s">
        <v>6781</v>
      </c>
      <c r="M7682">
        <v>15</v>
      </c>
      <c r="N7682">
        <v>42</v>
      </c>
      <c r="O7682">
        <v>15</v>
      </c>
      <c r="S7682" t="b">
        <v>0</v>
      </c>
      <c r="T7682" t="b">
        <v>0</v>
      </c>
      <c r="U7682" t="b">
        <v>1</v>
      </c>
      <c r="V7682">
        <v>9000</v>
      </c>
      <c r="W7682">
        <v>7200</v>
      </c>
      <c r="X7682">
        <v>2.78</v>
      </c>
      <c r="Y7682">
        <v>14845</v>
      </c>
      <c r="Z7682">
        <v>2.08</v>
      </c>
    </row>
    <row r="7683" spans="1:26">
      <c r="A7683">
        <v>203238005</v>
      </c>
      <c r="B7683" t="s">
        <v>6289</v>
      </c>
      <c r="C7683" t="s">
        <v>3597</v>
      </c>
      <c r="D7683" t="s">
        <v>4034</v>
      </c>
      <c r="E7683" t="s">
        <v>6778</v>
      </c>
      <c r="F7683" t="s">
        <v>3621</v>
      </c>
      <c r="G7683">
        <v>203238005</v>
      </c>
      <c r="I7683" t="s">
        <v>3622</v>
      </c>
      <c r="J7683" t="s">
        <v>6779</v>
      </c>
      <c r="K7683" t="s">
        <v>3624</v>
      </c>
      <c r="L7683" t="s">
        <v>6779</v>
      </c>
      <c r="M7683">
        <v>13</v>
      </c>
      <c r="N7683">
        <v>22.5</v>
      </c>
      <c r="O7683">
        <v>12</v>
      </c>
      <c r="S7683" t="b">
        <v>0</v>
      </c>
      <c r="T7683" t="b">
        <v>0</v>
      </c>
      <c r="U7683" t="b">
        <v>0</v>
      </c>
      <c r="V7683">
        <v>12000</v>
      </c>
      <c r="W7683">
        <v>7800</v>
      </c>
      <c r="X7683">
        <v>2.63</v>
      </c>
      <c r="Y7683">
        <v>12259</v>
      </c>
      <c r="Z7683">
        <v>1.96</v>
      </c>
    </row>
    <row r="7684" spans="1:26">
      <c r="A7684">
        <v>204760849</v>
      </c>
      <c r="B7684" t="s">
        <v>6289</v>
      </c>
      <c r="C7684" t="s">
        <v>3597</v>
      </c>
      <c r="D7684" t="s">
        <v>4034</v>
      </c>
      <c r="E7684" t="s">
        <v>6768</v>
      </c>
      <c r="F7684" t="s">
        <v>3753</v>
      </c>
      <c r="G7684">
        <v>204760849</v>
      </c>
      <c r="I7684" t="s">
        <v>3601</v>
      </c>
      <c r="J7684" t="s">
        <v>6777</v>
      </c>
      <c r="K7684" t="s">
        <v>3624</v>
      </c>
      <c r="L7684" t="s">
        <v>6777</v>
      </c>
      <c r="M7684">
        <v>9.1999999999999993</v>
      </c>
      <c r="N7684">
        <v>17.399999999999999</v>
      </c>
      <c r="O7684">
        <v>10.3</v>
      </c>
      <c r="S7684" t="b">
        <v>0</v>
      </c>
      <c r="T7684" t="b">
        <v>0</v>
      </c>
      <c r="U7684" t="b">
        <v>0</v>
      </c>
      <c r="V7684">
        <v>48000</v>
      </c>
      <c r="W7684">
        <v>33400</v>
      </c>
      <c r="X7684">
        <v>2.7</v>
      </c>
      <c r="Y7684">
        <v>43500</v>
      </c>
      <c r="Z7684">
        <v>2.4300000000000002</v>
      </c>
    </row>
    <row r="7685" spans="1:26">
      <c r="A7685">
        <v>204760848</v>
      </c>
      <c r="B7685" t="s">
        <v>6289</v>
      </c>
      <c r="C7685" t="s">
        <v>3597</v>
      </c>
      <c r="D7685" t="s">
        <v>4034</v>
      </c>
      <c r="E7685" t="s">
        <v>6768</v>
      </c>
      <c r="F7685" t="s">
        <v>3753</v>
      </c>
      <c r="G7685">
        <v>204760848</v>
      </c>
      <c r="I7685" t="s">
        <v>3601</v>
      </c>
      <c r="J7685" t="s">
        <v>6776</v>
      </c>
      <c r="K7685" t="s">
        <v>3624</v>
      </c>
      <c r="L7685" t="s">
        <v>6776</v>
      </c>
      <c r="M7685">
        <v>9</v>
      </c>
      <c r="N7685">
        <v>16.5</v>
      </c>
      <c r="O7685">
        <v>11.5</v>
      </c>
      <c r="S7685" t="b">
        <v>0</v>
      </c>
      <c r="T7685" t="b">
        <v>0</v>
      </c>
      <c r="U7685" t="b">
        <v>0</v>
      </c>
      <c r="V7685">
        <v>36000</v>
      </c>
      <c r="W7685">
        <v>27600</v>
      </c>
      <c r="X7685">
        <v>2.74</v>
      </c>
      <c r="Y7685">
        <v>33100</v>
      </c>
      <c r="Z7685">
        <v>2.2999999999999998</v>
      </c>
    </row>
    <row r="7686" spans="1:26">
      <c r="A7686">
        <v>204760846</v>
      </c>
      <c r="B7686" t="s">
        <v>6289</v>
      </c>
      <c r="C7686" t="s">
        <v>3597</v>
      </c>
      <c r="D7686" t="s">
        <v>4034</v>
      </c>
      <c r="E7686" t="s">
        <v>6768</v>
      </c>
      <c r="F7686" t="s">
        <v>3753</v>
      </c>
      <c r="G7686">
        <v>204760846</v>
      </c>
      <c r="I7686" t="s">
        <v>3601</v>
      </c>
      <c r="J7686" t="s">
        <v>6775</v>
      </c>
      <c r="K7686" t="s">
        <v>3624</v>
      </c>
      <c r="L7686" t="s">
        <v>6775</v>
      </c>
      <c r="M7686">
        <v>12.5</v>
      </c>
      <c r="N7686">
        <v>19</v>
      </c>
      <c r="O7686">
        <v>10.5</v>
      </c>
      <c r="S7686" t="b">
        <v>0</v>
      </c>
      <c r="T7686" t="b">
        <v>0</v>
      </c>
      <c r="U7686" t="b">
        <v>0</v>
      </c>
      <c r="V7686">
        <v>18000</v>
      </c>
      <c r="W7686">
        <v>12000</v>
      </c>
      <c r="X7686">
        <v>2.61</v>
      </c>
      <c r="Y7686">
        <v>12500</v>
      </c>
      <c r="Z7686">
        <v>2.39</v>
      </c>
    </row>
    <row r="7687" spans="1:26">
      <c r="A7687">
        <v>204760844</v>
      </c>
      <c r="B7687" t="s">
        <v>6289</v>
      </c>
      <c r="C7687" t="s">
        <v>3597</v>
      </c>
      <c r="D7687" t="s">
        <v>4034</v>
      </c>
      <c r="E7687" t="s">
        <v>6768</v>
      </c>
      <c r="F7687" t="s">
        <v>3849</v>
      </c>
      <c r="G7687">
        <v>204760844</v>
      </c>
      <c r="I7687" t="s">
        <v>3622</v>
      </c>
      <c r="J7687" t="s">
        <v>6774</v>
      </c>
      <c r="K7687" t="s">
        <v>3624</v>
      </c>
      <c r="L7687" t="s">
        <v>6774</v>
      </c>
      <c r="M7687">
        <v>13</v>
      </c>
      <c r="N7687">
        <v>20</v>
      </c>
      <c r="O7687">
        <v>10.5</v>
      </c>
      <c r="S7687" t="b">
        <v>0</v>
      </c>
      <c r="T7687" t="b">
        <v>0</v>
      </c>
      <c r="U7687" t="b">
        <v>0</v>
      </c>
      <c r="V7687">
        <v>9000</v>
      </c>
      <c r="W7687">
        <v>5800</v>
      </c>
      <c r="X7687">
        <v>2.66</v>
      </c>
      <c r="Y7687">
        <v>8639</v>
      </c>
      <c r="Z7687">
        <v>2.08</v>
      </c>
    </row>
    <row r="7688" spans="1:26">
      <c r="A7688">
        <v>204760835</v>
      </c>
      <c r="B7688" t="s">
        <v>6289</v>
      </c>
      <c r="C7688" t="s">
        <v>3597</v>
      </c>
      <c r="D7688" t="s">
        <v>4034</v>
      </c>
      <c r="E7688" t="s">
        <v>6768</v>
      </c>
      <c r="F7688" t="s">
        <v>3621</v>
      </c>
      <c r="G7688">
        <v>204760835</v>
      </c>
      <c r="I7688" t="s">
        <v>3622</v>
      </c>
      <c r="J7688" t="s">
        <v>6773</v>
      </c>
      <c r="K7688" t="s">
        <v>3624</v>
      </c>
      <c r="L7688" t="s">
        <v>6773</v>
      </c>
      <c r="M7688">
        <v>11</v>
      </c>
      <c r="N7688">
        <v>19</v>
      </c>
      <c r="O7688">
        <v>10</v>
      </c>
      <c r="S7688" t="b">
        <v>0</v>
      </c>
      <c r="T7688" t="b">
        <v>0</v>
      </c>
      <c r="U7688" t="b">
        <v>0</v>
      </c>
      <c r="V7688">
        <v>18000</v>
      </c>
      <c r="W7688">
        <v>11000</v>
      </c>
      <c r="X7688">
        <v>2.58</v>
      </c>
      <c r="Y7688">
        <v>11041</v>
      </c>
      <c r="Z7688">
        <v>2.2000000000000002</v>
      </c>
    </row>
    <row r="7689" spans="1:26">
      <c r="A7689">
        <v>204760838</v>
      </c>
      <c r="B7689" t="s">
        <v>6289</v>
      </c>
      <c r="C7689" t="s">
        <v>3597</v>
      </c>
      <c r="D7689" t="s">
        <v>4034</v>
      </c>
      <c r="E7689" t="s">
        <v>6768</v>
      </c>
      <c r="F7689" t="s">
        <v>3621</v>
      </c>
      <c r="G7689">
        <v>204760838</v>
      </c>
      <c r="I7689" t="s">
        <v>3622</v>
      </c>
      <c r="J7689" t="s">
        <v>6772</v>
      </c>
      <c r="K7689" t="s">
        <v>3624</v>
      </c>
      <c r="L7689" t="s">
        <v>6772</v>
      </c>
      <c r="M7689">
        <v>12.5</v>
      </c>
      <c r="N7689">
        <v>21.5</v>
      </c>
      <c r="O7689">
        <v>11.2</v>
      </c>
      <c r="S7689" t="b">
        <v>0</v>
      </c>
      <c r="T7689" t="b">
        <v>0</v>
      </c>
      <c r="U7689" t="b">
        <v>0</v>
      </c>
      <c r="V7689">
        <v>12000</v>
      </c>
      <c r="W7689">
        <v>7100</v>
      </c>
      <c r="X7689">
        <v>2.6</v>
      </c>
      <c r="Y7689">
        <v>8005</v>
      </c>
      <c r="Z7689">
        <v>2.23</v>
      </c>
    </row>
    <row r="7690" spans="1:26">
      <c r="A7690">
        <v>204760847</v>
      </c>
      <c r="B7690" t="s">
        <v>6289</v>
      </c>
      <c r="C7690" t="s">
        <v>3597</v>
      </c>
      <c r="D7690" t="s">
        <v>4034</v>
      </c>
      <c r="E7690" t="s">
        <v>6768</v>
      </c>
      <c r="F7690" t="s">
        <v>3753</v>
      </c>
      <c r="G7690">
        <v>204760847</v>
      </c>
      <c r="I7690" t="s">
        <v>3601</v>
      </c>
      <c r="J7690" t="s">
        <v>6771</v>
      </c>
      <c r="K7690" t="s">
        <v>3624</v>
      </c>
      <c r="L7690" t="s">
        <v>6771</v>
      </c>
      <c r="M7690">
        <v>12.5</v>
      </c>
      <c r="N7690">
        <v>21.5</v>
      </c>
      <c r="O7690">
        <v>11</v>
      </c>
      <c r="S7690" t="b">
        <v>0</v>
      </c>
      <c r="T7690" t="b">
        <v>0</v>
      </c>
      <c r="U7690" t="b">
        <v>1</v>
      </c>
      <c r="V7690">
        <v>24000</v>
      </c>
      <c r="W7690">
        <v>16000</v>
      </c>
      <c r="X7690">
        <v>2.69</v>
      </c>
      <c r="Y7690">
        <v>18900</v>
      </c>
      <c r="Z7690">
        <v>2.2200000000000002</v>
      </c>
    </row>
    <row r="7691" spans="1:26">
      <c r="A7691">
        <v>204760841</v>
      </c>
      <c r="B7691" t="s">
        <v>6289</v>
      </c>
      <c r="C7691" t="s">
        <v>3597</v>
      </c>
      <c r="D7691" t="s">
        <v>4034</v>
      </c>
      <c r="E7691" t="s">
        <v>6768</v>
      </c>
      <c r="F7691" t="s">
        <v>3621</v>
      </c>
      <c r="G7691">
        <v>204760841</v>
      </c>
      <c r="I7691" t="s">
        <v>3622</v>
      </c>
      <c r="J7691" t="s">
        <v>6770</v>
      </c>
      <c r="K7691" t="s">
        <v>3624</v>
      </c>
      <c r="L7691" t="s">
        <v>6770</v>
      </c>
      <c r="M7691">
        <v>13</v>
      </c>
      <c r="N7691">
        <v>21</v>
      </c>
      <c r="O7691">
        <v>10</v>
      </c>
      <c r="S7691" t="b">
        <v>0</v>
      </c>
      <c r="T7691" t="b">
        <v>0</v>
      </c>
      <c r="U7691" t="b">
        <v>0</v>
      </c>
      <c r="V7691">
        <v>18000</v>
      </c>
      <c r="W7691">
        <v>10400</v>
      </c>
      <c r="X7691">
        <v>2.72</v>
      </c>
      <c r="Y7691">
        <v>13597</v>
      </c>
      <c r="Z7691">
        <v>2.46</v>
      </c>
    </row>
    <row r="7692" spans="1:26">
      <c r="A7692">
        <v>206401450</v>
      </c>
      <c r="B7692" t="s">
        <v>6289</v>
      </c>
      <c r="C7692" t="s">
        <v>3597</v>
      </c>
      <c r="D7692" t="s">
        <v>4034</v>
      </c>
      <c r="E7692" t="s">
        <v>5257</v>
      </c>
      <c r="F7692" t="s">
        <v>3849</v>
      </c>
      <c r="G7692">
        <v>206401450</v>
      </c>
      <c r="I7692" t="s">
        <v>3622</v>
      </c>
      <c r="J7692" t="s">
        <v>6508</v>
      </c>
      <c r="K7692" t="s">
        <v>3624</v>
      </c>
      <c r="L7692" t="s">
        <v>6767</v>
      </c>
      <c r="M7692">
        <v>11</v>
      </c>
      <c r="N7692">
        <v>20</v>
      </c>
      <c r="O7692">
        <v>11.6</v>
      </c>
      <c r="S7692" t="b">
        <v>0</v>
      </c>
      <c r="T7692" t="b">
        <v>0</v>
      </c>
      <c r="U7692" t="b">
        <v>0</v>
      </c>
      <c r="V7692">
        <v>24000</v>
      </c>
      <c r="W7692">
        <v>14500</v>
      </c>
      <c r="X7692">
        <v>2.27</v>
      </c>
      <c r="Y7692">
        <v>25545</v>
      </c>
      <c r="Z7692">
        <v>2.2000000000000002</v>
      </c>
    </row>
    <row r="7693" spans="1:26">
      <c r="A7693">
        <v>204760831</v>
      </c>
      <c r="B7693" t="s">
        <v>6289</v>
      </c>
      <c r="C7693" t="s">
        <v>3597</v>
      </c>
      <c r="D7693" t="s">
        <v>4034</v>
      </c>
      <c r="E7693" t="s">
        <v>6768</v>
      </c>
      <c r="F7693" t="s">
        <v>3621</v>
      </c>
      <c r="G7693">
        <v>204760831</v>
      </c>
      <c r="I7693" t="s">
        <v>3622</v>
      </c>
      <c r="J7693" t="s">
        <v>6769</v>
      </c>
      <c r="K7693" t="s">
        <v>3624</v>
      </c>
      <c r="L7693" t="s">
        <v>6769</v>
      </c>
      <c r="M7693">
        <v>11.5</v>
      </c>
      <c r="N7693">
        <v>19</v>
      </c>
      <c r="O7693">
        <v>10</v>
      </c>
      <c r="S7693" t="b">
        <v>0</v>
      </c>
      <c r="T7693" t="b">
        <v>0</v>
      </c>
      <c r="U7693" t="b">
        <v>0</v>
      </c>
      <c r="V7693">
        <v>9000</v>
      </c>
      <c r="W7693">
        <v>6000</v>
      </c>
      <c r="X7693">
        <v>2.5499999999999998</v>
      </c>
      <c r="Y7693">
        <v>7599</v>
      </c>
      <c r="Z7693">
        <v>2.16</v>
      </c>
    </row>
    <row r="7694" spans="1:26">
      <c r="A7694">
        <v>206401444</v>
      </c>
      <c r="B7694" t="s">
        <v>6289</v>
      </c>
      <c r="C7694" t="s">
        <v>3597</v>
      </c>
      <c r="D7694" t="s">
        <v>4034</v>
      </c>
      <c r="E7694" t="s">
        <v>5260</v>
      </c>
      <c r="F7694" t="s">
        <v>3849</v>
      </c>
      <c r="G7694">
        <v>206401444</v>
      </c>
      <c r="I7694" t="s">
        <v>3622</v>
      </c>
      <c r="J7694" t="s">
        <v>6506</v>
      </c>
      <c r="K7694" t="s">
        <v>3624</v>
      </c>
      <c r="L7694" t="s">
        <v>6767</v>
      </c>
      <c r="M7694">
        <v>11</v>
      </c>
      <c r="N7694">
        <v>20</v>
      </c>
      <c r="O7694">
        <v>11.6</v>
      </c>
      <c r="S7694" t="b">
        <v>0</v>
      </c>
      <c r="T7694" t="b">
        <v>0</v>
      </c>
      <c r="U7694" t="b">
        <v>0</v>
      </c>
      <c r="V7694">
        <v>24000</v>
      </c>
      <c r="W7694">
        <v>14500</v>
      </c>
      <c r="X7694">
        <v>2.27</v>
      </c>
      <c r="Y7694">
        <v>25545</v>
      </c>
      <c r="Z7694">
        <v>2.2000000000000002</v>
      </c>
    </row>
    <row r="7695" spans="1:26">
      <c r="A7695">
        <v>202111000</v>
      </c>
      <c r="B7695" t="s">
        <v>6289</v>
      </c>
      <c r="C7695" t="s">
        <v>3597</v>
      </c>
      <c r="D7695" t="s">
        <v>4034</v>
      </c>
      <c r="E7695" t="s">
        <v>5235</v>
      </c>
      <c r="F7695" t="s">
        <v>3753</v>
      </c>
      <c r="G7695">
        <v>202111000</v>
      </c>
      <c r="I7695" t="s">
        <v>3601</v>
      </c>
      <c r="J7695" t="s">
        <v>6413</v>
      </c>
      <c r="K7695" t="s">
        <v>3624</v>
      </c>
      <c r="L7695" t="s">
        <v>6766</v>
      </c>
      <c r="M7695">
        <v>12.5</v>
      </c>
      <c r="N7695">
        <v>20.5</v>
      </c>
      <c r="O7695">
        <v>12.5</v>
      </c>
      <c r="S7695" t="b">
        <v>0</v>
      </c>
      <c r="T7695" t="b">
        <v>0</v>
      </c>
      <c r="U7695" t="b">
        <v>1</v>
      </c>
      <c r="V7695">
        <v>24000</v>
      </c>
      <c r="W7695">
        <v>17200</v>
      </c>
      <c r="X7695">
        <v>2.56</v>
      </c>
      <c r="Y7695">
        <v>25200</v>
      </c>
      <c r="Z7695">
        <v>1.81</v>
      </c>
    </row>
    <row r="7696" spans="1:26">
      <c r="A7696">
        <v>206347318</v>
      </c>
      <c r="B7696" t="s">
        <v>6289</v>
      </c>
      <c r="C7696" t="s">
        <v>3597</v>
      </c>
      <c r="D7696" t="s">
        <v>4034</v>
      </c>
      <c r="E7696" t="s">
        <v>5235</v>
      </c>
      <c r="F7696" t="s">
        <v>3849</v>
      </c>
      <c r="G7696">
        <v>206347318</v>
      </c>
      <c r="I7696" t="s">
        <v>3622</v>
      </c>
      <c r="J7696" t="s">
        <v>6412</v>
      </c>
      <c r="K7696" t="s">
        <v>3624</v>
      </c>
      <c r="L7696" t="s">
        <v>6764</v>
      </c>
      <c r="M7696">
        <v>11</v>
      </c>
      <c r="N7696">
        <v>20</v>
      </c>
      <c r="O7696">
        <v>11.6</v>
      </c>
      <c r="S7696" t="b">
        <v>0</v>
      </c>
      <c r="T7696" t="b">
        <v>0</v>
      </c>
      <c r="U7696" t="b">
        <v>0</v>
      </c>
      <c r="V7696">
        <v>24000</v>
      </c>
      <c r="W7696">
        <v>14500</v>
      </c>
      <c r="X7696">
        <v>2.27</v>
      </c>
      <c r="Y7696">
        <v>25545</v>
      </c>
      <c r="Z7696">
        <v>2.2000000000000002</v>
      </c>
    </row>
    <row r="7697" spans="1:26">
      <c r="A7697">
        <v>205993851</v>
      </c>
      <c r="B7697" t="s">
        <v>6289</v>
      </c>
      <c r="C7697" t="s">
        <v>3597</v>
      </c>
      <c r="D7697" t="s">
        <v>4034</v>
      </c>
      <c r="E7697" t="s">
        <v>4412</v>
      </c>
      <c r="F7697" t="s">
        <v>3621</v>
      </c>
      <c r="G7697">
        <v>205993851</v>
      </c>
      <c r="I7697" t="s">
        <v>3622</v>
      </c>
      <c r="J7697" t="s">
        <v>6762</v>
      </c>
      <c r="K7697" t="s">
        <v>3624</v>
      </c>
      <c r="L7697" t="s">
        <v>6763</v>
      </c>
      <c r="M7697">
        <v>13</v>
      </c>
      <c r="N7697">
        <v>22</v>
      </c>
      <c r="O7697">
        <v>10</v>
      </c>
      <c r="S7697" t="b">
        <v>0</v>
      </c>
      <c r="T7697" t="b">
        <v>0</v>
      </c>
      <c r="U7697" t="b">
        <v>0</v>
      </c>
      <c r="V7697">
        <v>12000</v>
      </c>
      <c r="W7697">
        <v>6800</v>
      </c>
      <c r="X7697">
        <v>2.5499999999999998</v>
      </c>
      <c r="Y7697">
        <v>8910</v>
      </c>
      <c r="Z7697">
        <v>2.84</v>
      </c>
    </row>
    <row r="7698" spans="1:26">
      <c r="A7698">
        <v>202576838</v>
      </c>
      <c r="B7698" t="s">
        <v>6289</v>
      </c>
      <c r="C7698" t="s">
        <v>3597</v>
      </c>
      <c r="D7698" t="s">
        <v>4034</v>
      </c>
      <c r="E7698" t="s">
        <v>6170</v>
      </c>
      <c r="F7698" t="s">
        <v>3621</v>
      </c>
      <c r="G7698">
        <v>202576838</v>
      </c>
      <c r="I7698" t="s">
        <v>3622</v>
      </c>
      <c r="J7698" t="s">
        <v>6760</v>
      </c>
      <c r="K7698" t="s">
        <v>3624</v>
      </c>
      <c r="L7698" t="s">
        <v>6761</v>
      </c>
      <c r="M7698">
        <v>11</v>
      </c>
      <c r="N7698">
        <v>19</v>
      </c>
      <c r="O7698">
        <v>10</v>
      </c>
      <c r="S7698" t="b">
        <v>0</v>
      </c>
      <c r="T7698" t="b">
        <v>0</v>
      </c>
      <c r="U7698" t="b">
        <v>0</v>
      </c>
      <c r="V7698">
        <v>18000</v>
      </c>
      <c r="W7698">
        <v>11000</v>
      </c>
      <c r="X7698">
        <v>2.58</v>
      </c>
      <c r="Y7698">
        <v>11041</v>
      </c>
      <c r="Z7698">
        <v>2.2000000000000002</v>
      </c>
    </row>
    <row r="7699" spans="1:26">
      <c r="A7699">
        <v>8819849</v>
      </c>
      <c r="B7699" t="s">
        <v>6289</v>
      </c>
      <c r="C7699" t="s">
        <v>3597</v>
      </c>
      <c r="D7699" t="s">
        <v>4034</v>
      </c>
      <c r="E7699" t="s">
        <v>6170</v>
      </c>
      <c r="F7699" t="s">
        <v>3621</v>
      </c>
      <c r="G7699">
        <v>8819849</v>
      </c>
      <c r="I7699" t="s">
        <v>3622</v>
      </c>
      <c r="J7699" t="s">
        <v>6758</v>
      </c>
      <c r="K7699" t="s">
        <v>3624</v>
      </c>
      <c r="L7699" t="s">
        <v>6759</v>
      </c>
      <c r="M7699">
        <v>14</v>
      </c>
      <c r="N7699">
        <v>22.8</v>
      </c>
      <c r="O7699">
        <v>10.5</v>
      </c>
      <c r="S7699" t="b">
        <v>0</v>
      </c>
      <c r="T7699" t="b">
        <v>0</v>
      </c>
      <c r="U7699" t="b">
        <v>0</v>
      </c>
      <c r="V7699">
        <v>9000</v>
      </c>
      <c r="W7699">
        <v>6400</v>
      </c>
      <c r="X7699">
        <v>2.76</v>
      </c>
      <c r="Y7699">
        <v>9229</v>
      </c>
      <c r="Z7699">
        <v>2.15</v>
      </c>
    </row>
    <row r="7700" spans="1:26">
      <c r="A7700">
        <v>202576834</v>
      </c>
      <c r="B7700" t="s">
        <v>6289</v>
      </c>
      <c r="C7700" t="s">
        <v>3597</v>
      </c>
      <c r="D7700" t="s">
        <v>4034</v>
      </c>
      <c r="E7700" t="s">
        <v>6170</v>
      </c>
      <c r="F7700" t="s">
        <v>3621</v>
      </c>
      <c r="G7700">
        <v>202576834</v>
      </c>
      <c r="I7700" t="s">
        <v>3622</v>
      </c>
      <c r="J7700" t="s">
        <v>6756</v>
      </c>
      <c r="K7700" t="s">
        <v>3624</v>
      </c>
      <c r="L7700" t="s">
        <v>6757</v>
      </c>
      <c r="M7700">
        <v>11.5</v>
      </c>
      <c r="N7700">
        <v>19</v>
      </c>
      <c r="O7700">
        <v>10</v>
      </c>
      <c r="S7700" t="b">
        <v>0</v>
      </c>
      <c r="T7700" t="b">
        <v>0</v>
      </c>
      <c r="U7700" t="b">
        <v>0</v>
      </c>
      <c r="V7700">
        <v>9000</v>
      </c>
      <c r="W7700">
        <v>6000</v>
      </c>
      <c r="X7700">
        <v>2.5499999999999998</v>
      </c>
      <c r="Y7700">
        <v>7599</v>
      </c>
      <c r="Z7700">
        <v>2.16</v>
      </c>
    </row>
    <row r="7701" spans="1:26">
      <c r="A7701">
        <v>8819851</v>
      </c>
      <c r="B7701" t="s">
        <v>6289</v>
      </c>
      <c r="C7701" t="s">
        <v>3597</v>
      </c>
      <c r="D7701" t="s">
        <v>4034</v>
      </c>
      <c r="E7701" t="s">
        <v>6170</v>
      </c>
      <c r="F7701" t="s">
        <v>3621</v>
      </c>
      <c r="G7701">
        <v>8819851</v>
      </c>
      <c r="I7701" t="s">
        <v>3622</v>
      </c>
      <c r="J7701" t="s">
        <v>6754</v>
      </c>
      <c r="K7701" t="s">
        <v>3624</v>
      </c>
      <c r="L7701" t="s">
        <v>6755</v>
      </c>
      <c r="M7701">
        <v>13</v>
      </c>
      <c r="N7701">
        <v>21</v>
      </c>
      <c r="O7701">
        <v>10</v>
      </c>
      <c r="S7701" t="b">
        <v>0</v>
      </c>
      <c r="T7701" t="b">
        <v>0</v>
      </c>
      <c r="U7701" t="b">
        <v>0</v>
      </c>
      <c r="V7701">
        <v>18000</v>
      </c>
      <c r="W7701">
        <v>10400</v>
      </c>
      <c r="X7701">
        <v>2.72</v>
      </c>
      <c r="Y7701">
        <v>13597</v>
      </c>
      <c r="Z7701">
        <v>2.46</v>
      </c>
    </row>
    <row r="7702" spans="1:26">
      <c r="A7702">
        <v>8819848</v>
      </c>
      <c r="B7702" t="s">
        <v>6289</v>
      </c>
      <c r="C7702" t="s">
        <v>3597</v>
      </c>
      <c r="D7702" t="s">
        <v>4034</v>
      </c>
      <c r="E7702" t="s">
        <v>6170</v>
      </c>
      <c r="F7702" t="s">
        <v>3621</v>
      </c>
      <c r="G7702">
        <v>8819848</v>
      </c>
      <c r="I7702" t="s">
        <v>3622</v>
      </c>
      <c r="J7702" t="s">
        <v>6752</v>
      </c>
      <c r="K7702" t="s">
        <v>3624</v>
      </c>
      <c r="L7702" t="s">
        <v>6753</v>
      </c>
      <c r="M7702">
        <v>12.5</v>
      </c>
      <c r="N7702">
        <v>21.5</v>
      </c>
      <c r="O7702">
        <v>11.2</v>
      </c>
      <c r="S7702" t="b">
        <v>0</v>
      </c>
      <c r="T7702" t="b">
        <v>0</v>
      </c>
      <c r="U7702" t="b">
        <v>0</v>
      </c>
      <c r="V7702">
        <v>12000</v>
      </c>
      <c r="W7702">
        <v>7100</v>
      </c>
      <c r="X7702">
        <v>2.6</v>
      </c>
      <c r="Y7702">
        <v>8005</v>
      </c>
      <c r="Z7702">
        <v>2.23</v>
      </c>
    </row>
    <row r="7703" spans="1:26">
      <c r="A7703">
        <v>207252578</v>
      </c>
      <c r="B7703" t="s">
        <v>6289</v>
      </c>
      <c r="C7703" t="s">
        <v>3597</v>
      </c>
      <c r="D7703" t="s">
        <v>4034</v>
      </c>
      <c r="E7703" t="s">
        <v>6751</v>
      </c>
      <c r="F7703" t="s">
        <v>3600</v>
      </c>
      <c r="G7703">
        <v>207252578</v>
      </c>
      <c r="I7703" t="s">
        <v>3601</v>
      </c>
      <c r="J7703" t="s">
        <v>6365</v>
      </c>
      <c r="K7703" t="s">
        <v>3624</v>
      </c>
      <c r="L7703" t="s">
        <v>6366</v>
      </c>
      <c r="M7703">
        <v>10.3</v>
      </c>
      <c r="N7703">
        <v>18</v>
      </c>
      <c r="O7703">
        <v>9.1999999999999993</v>
      </c>
      <c r="S7703" t="b">
        <v>0</v>
      </c>
      <c r="T7703" t="b">
        <v>0</v>
      </c>
      <c r="U7703" t="b">
        <v>0</v>
      </c>
      <c r="V7703">
        <v>57000</v>
      </c>
      <c r="W7703">
        <v>33800</v>
      </c>
      <c r="X7703">
        <v>2.46</v>
      </c>
      <c r="Y7703">
        <v>37000</v>
      </c>
      <c r="Z7703">
        <v>1.97</v>
      </c>
    </row>
    <row r="7704" spans="1:26">
      <c r="A7704">
        <v>207252577</v>
      </c>
      <c r="B7704" t="s">
        <v>6289</v>
      </c>
      <c r="C7704" t="s">
        <v>3597</v>
      </c>
      <c r="D7704" t="s">
        <v>4034</v>
      </c>
      <c r="E7704" t="s">
        <v>6751</v>
      </c>
      <c r="F7704" t="s">
        <v>3600</v>
      </c>
      <c r="G7704">
        <v>207252577</v>
      </c>
      <c r="I7704" t="s">
        <v>3601</v>
      </c>
      <c r="J7704" t="s">
        <v>6360</v>
      </c>
      <c r="K7704" t="s">
        <v>3624</v>
      </c>
      <c r="L7704" t="s">
        <v>5250</v>
      </c>
      <c r="M7704">
        <v>9.3000000000000007</v>
      </c>
      <c r="N7704">
        <v>17.3</v>
      </c>
      <c r="O7704">
        <v>10</v>
      </c>
      <c r="S7704" t="b">
        <v>0</v>
      </c>
      <c r="T7704" t="b">
        <v>0</v>
      </c>
      <c r="U7704" t="b">
        <v>0</v>
      </c>
      <c r="V7704">
        <v>47000</v>
      </c>
      <c r="W7704">
        <v>33000</v>
      </c>
      <c r="X7704">
        <v>2</v>
      </c>
      <c r="Y7704">
        <v>36800</v>
      </c>
      <c r="Z7704">
        <v>2</v>
      </c>
    </row>
    <row r="7705" spans="1:26">
      <c r="A7705">
        <v>207252576</v>
      </c>
      <c r="B7705" t="s">
        <v>6289</v>
      </c>
      <c r="C7705" t="s">
        <v>3597</v>
      </c>
      <c r="D7705" t="s">
        <v>4034</v>
      </c>
      <c r="E7705" t="s">
        <v>6751</v>
      </c>
      <c r="F7705" t="s">
        <v>3600</v>
      </c>
      <c r="G7705">
        <v>207252576</v>
      </c>
      <c r="I7705" t="s">
        <v>3601</v>
      </c>
      <c r="J7705" t="s">
        <v>6361</v>
      </c>
      <c r="K7705" t="s">
        <v>3624</v>
      </c>
      <c r="L7705" t="s">
        <v>6362</v>
      </c>
      <c r="M7705">
        <v>10.4</v>
      </c>
      <c r="N7705">
        <v>18</v>
      </c>
      <c r="O7705">
        <v>9.1</v>
      </c>
      <c r="S7705" t="b">
        <v>0</v>
      </c>
      <c r="T7705" t="b">
        <v>0</v>
      </c>
      <c r="U7705" t="b">
        <v>0</v>
      </c>
      <c r="V7705">
        <v>36000</v>
      </c>
      <c r="W7705">
        <v>18400</v>
      </c>
      <c r="X7705">
        <v>2.29</v>
      </c>
      <c r="Y7705">
        <v>22000</v>
      </c>
      <c r="Z7705">
        <v>2.0499999999999998</v>
      </c>
    </row>
    <row r="7706" spans="1:26">
      <c r="A7706">
        <v>207252574</v>
      </c>
      <c r="B7706" t="s">
        <v>6289</v>
      </c>
      <c r="C7706" t="s">
        <v>3597</v>
      </c>
      <c r="D7706" t="s">
        <v>4034</v>
      </c>
      <c r="E7706" t="s">
        <v>6751</v>
      </c>
      <c r="F7706" t="s">
        <v>3600</v>
      </c>
      <c r="G7706">
        <v>207252574</v>
      </c>
      <c r="I7706" t="s">
        <v>3601</v>
      </c>
      <c r="J7706" t="s">
        <v>6358</v>
      </c>
      <c r="K7706" t="s">
        <v>3624</v>
      </c>
      <c r="L7706" t="s">
        <v>6359</v>
      </c>
      <c r="M7706">
        <v>11.3</v>
      </c>
      <c r="N7706">
        <v>19.399999999999999</v>
      </c>
      <c r="O7706">
        <v>11.3</v>
      </c>
      <c r="S7706" t="b">
        <v>0</v>
      </c>
      <c r="T7706" t="b">
        <v>0</v>
      </c>
      <c r="U7706" t="b">
        <v>0</v>
      </c>
      <c r="V7706">
        <v>24000</v>
      </c>
      <c r="W7706">
        <v>17000</v>
      </c>
      <c r="X7706">
        <v>2.75</v>
      </c>
      <c r="Y7706">
        <v>21500</v>
      </c>
      <c r="Z7706">
        <v>2.35</v>
      </c>
    </row>
    <row r="7707" spans="1:26">
      <c r="A7707">
        <v>207252573</v>
      </c>
      <c r="B7707" t="s">
        <v>6289</v>
      </c>
      <c r="C7707" t="s">
        <v>3597</v>
      </c>
      <c r="D7707" t="s">
        <v>4034</v>
      </c>
      <c r="E7707" t="s">
        <v>6751</v>
      </c>
      <c r="F7707" t="s">
        <v>3600</v>
      </c>
      <c r="G7707">
        <v>207252573</v>
      </c>
      <c r="I7707" t="s">
        <v>3601</v>
      </c>
      <c r="J7707" t="s">
        <v>6355</v>
      </c>
      <c r="K7707" t="s">
        <v>3624</v>
      </c>
      <c r="L7707" t="s">
        <v>6356</v>
      </c>
      <c r="M7707">
        <v>11.1</v>
      </c>
      <c r="N7707">
        <v>19</v>
      </c>
      <c r="O7707">
        <v>10.8</v>
      </c>
      <c r="S7707" t="b">
        <v>0</v>
      </c>
      <c r="T7707" t="b">
        <v>0</v>
      </c>
      <c r="U7707" t="b">
        <v>0</v>
      </c>
      <c r="V7707">
        <v>18000</v>
      </c>
      <c r="W7707">
        <v>11500</v>
      </c>
      <c r="X7707">
        <v>2.7</v>
      </c>
      <c r="Y7707">
        <v>11900</v>
      </c>
      <c r="Z7707">
        <v>2.13</v>
      </c>
    </row>
    <row r="7708" spans="1:26">
      <c r="A7708">
        <v>207252575</v>
      </c>
      <c r="B7708" t="s">
        <v>6289</v>
      </c>
      <c r="C7708" t="s">
        <v>3597</v>
      </c>
      <c r="D7708" t="s">
        <v>4034</v>
      </c>
      <c r="E7708" t="s">
        <v>6751</v>
      </c>
      <c r="F7708" t="s">
        <v>3600</v>
      </c>
      <c r="G7708">
        <v>207252575</v>
      </c>
      <c r="I7708" t="s">
        <v>3601</v>
      </c>
      <c r="J7708" t="s">
        <v>6357</v>
      </c>
      <c r="K7708" t="s">
        <v>3624</v>
      </c>
      <c r="L7708" t="s">
        <v>5248</v>
      </c>
      <c r="M7708">
        <v>10.9</v>
      </c>
      <c r="N7708">
        <v>19.5</v>
      </c>
      <c r="O7708">
        <v>10.3</v>
      </c>
      <c r="S7708" t="b">
        <v>0</v>
      </c>
      <c r="T7708" t="b">
        <v>0</v>
      </c>
      <c r="U7708" t="b">
        <v>0</v>
      </c>
      <c r="V7708">
        <v>30000</v>
      </c>
      <c r="W7708">
        <v>19000</v>
      </c>
      <c r="X7708">
        <v>2.34</v>
      </c>
      <c r="Y7708">
        <v>22030</v>
      </c>
      <c r="Z7708">
        <v>2.21</v>
      </c>
    </row>
    <row r="7709" spans="1:26">
      <c r="A7709">
        <v>206401439</v>
      </c>
      <c r="B7709" t="s">
        <v>6289</v>
      </c>
      <c r="C7709" t="s">
        <v>3597</v>
      </c>
      <c r="D7709" t="s">
        <v>4034</v>
      </c>
      <c r="E7709" t="s">
        <v>5260</v>
      </c>
      <c r="F7709" t="s">
        <v>3621</v>
      </c>
      <c r="G7709">
        <v>206401439</v>
      </c>
      <c r="I7709" t="s">
        <v>3622</v>
      </c>
      <c r="J7709" t="s">
        <v>6750</v>
      </c>
      <c r="K7709" t="s">
        <v>3624</v>
      </c>
      <c r="L7709" t="s">
        <v>6575</v>
      </c>
      <c r="M7709">
        <v>12.5</v>
      </c>
      <c r="N7709">
        <v>20.5</v>
      </c>
      <c r="O7709">
        <v>11</v>
      </c>
      <c r="S7709" t="b">
        <v>0</v>
      </c>
      <c r="T7709" t="b">
        <v>0</v>
      </c>
      <c r="U7709" t="b">
        <v>0</v>
      </c>
      <c r="V7709">
        <v>17000</v>
      </c>
      <c r="W7709">
        <v>10900</v>
      </c>
      <c r="X7709">
        <v>2.58</v>
      </c>
      <c r="Y7709">
        <v>14016</v>
      </c>
      <c r="Z7709">
        <v>2.4900000000000002</v>
      </c>
    </row>
    <row r="7710" spans="1:26">
      <c r="A7710">
        <v>206422438</v>
      </c>
      <c r="B7710" t="s">
        <v>6289</v>
      </c>
      <c r="C7710" t="s">
        <v>3597</v>
      </c>
      <c r="D7710" t="s">
        <v>4034</v>
      </c>
      <c r="E7710" t="s">
        <v>6510</v>
      </c>
      <c r="F7710" t="s">
        <v>3621</v>
      </c>
      <c r="G7710">
        <v>206422438</v>
      </c>
      <c r="I7710" t="s">
        <v>3622</v>
      </c>
      <c r="J7710" t="s">
        <v>6748</v>
      </c>
      <c r="K7710" t="s">
        <v>3624</v>
      </c>
      <c r="L7710" t="s">
        <v>6749</v>
      </c>
      <c r="M7710">
        <v>12.5</v>
      </c>
      <c r="N7710">
        <v>20.5</v>
      </c>
      <c r="O7710">
        <v>11</v>
      </c>
      <c r="S7710" t="b">
        <v>0</v>
      </c>
      <c r="T7710" t="b">
        <v>0</v>
      </c>
      <c r="U7710" t="b">
        <v>0</v>
      </c>
      <c r="V7710">
        <v>17000</v>
      </c>
      <c r="W7710">
        <v>10900</v>
      </c>
      <c r="X7710">
        <v>2.58</v>
      </c>
      <c r="Y7710">
        <v>14016</v>
      </c>
      <c r="Z7710">
        <v>2.4900000000000002</v>
      </c>
    </row>
    <row r="7711" spans="1:26">
      <c r="A7711">
        <v>206764064</v>
      </c>
      <c r="B7711" t="s">
        <v>6289</v>
      </c>
      <c r="C7711" t="s">
        <v>3597</v>
      </c>
      <c r="D7711" t="s">
        <v>4034</v>
      </c>
      <c r="E7711" t="s">
        <v>4883</v>
      </c>
      <c r="F7711" t="s">
        <v>3621</v>
      </c>
      <c r="G7711">
        <v>206764064</v>
      </c>
      <c r="I7711" t="s">
        <v>3622</v>
      </c>
      <c r="J7711" t="s">
        <v>6746</v>
      </c>
      <c r="K7711" t="s">
        <v>3624</v>
      </c>
      <c r="L7711" t="s">
        <v>6747</v>
      </c>
      <c r="M7711">
        <v>12.5</v>
      </c>
      <c r="N7711">
        <v>20.5</v>
      </c>
      <c r="O7711">
        <v>11</v>
      </c>
      <c r="S7711" t="b">
        <v>0</v>
      </c>
      <c r="T7711" t="b">
        <v>0</v>
      </c>
      <c r="U7711" t="b">
        <v>0</v>
      </c>
      <c r="V7711">
        <v>17000</v>
      </c>
      <c r="W7711">
        <v>10900</v>
      </c>
      <c r="X7711">
        <v>2.58</v>
      </c>
      <c r="Y7711">
        <v>14016</v>
      </c>
      <c r="Z7711">
        <v>2.4900000000000002</v>
      </c>
    </row>
    <row r="7712" spans="1:26">
      <c r="A7712">
        <v>206401445</v>
      </c>
      <c r="B7712" t="s">
        <v>6289</v>
      </c>
      <c r="C7712" t="s">
        <v>3597</v>
      </c>
      <c r="D7712" t="s">
        <v>4034</v>
      </c>
      <c r="E7712" t="s">
        <v>5257</v>
      </c>
      <c r="F7712" t="s">
        <v>3621</v>
      </c>
      <c r="G7712">
        <v>206401445</v>
      </c>
      <c r="I7712" t="s">
        <v>3622</v>
      </c>
      <c r="J7712" t="s">
        <v>6745</v>
      </c>
      <c r="K7712" t="s">
        <v>3624</v>
      </c>
      <c r="L7712" t="s">
        <v>6488</v>
      </c>
      <c r="M7712">
        <v>12.5</v>
      </c>
      <c r="N7712">
        <v>20.5</v>
      </c>
      <c r="O7712">
        <v>11</v>
      </c>
      <c r="S7712" t="b">
        <v>0</v>
      </c>
      <c r="T7712" t="b">
        <v>0</v>
      </c>
      <c r="U7712" t="b">
        <v>0</v>
      </c>
      <c r="V7712">
        <v>17000</v>
      </c>
      <c r="W7712">
        <v>10900</v>
      </c>
      <c r="X7712">
        <v>2.58</v>
      </c>
      <c r="Y7712">
        <v>14016</v>
      </c>
      <c r="Z7712">
        <v>2.4900000000000002</v>
      </c>
    </row>
    <row r="7713" spans="1:26">
      <c r="A7713">
        <v>205816491</v>
      </c>
      <c r="B7713" t="s">
        <v>6289</v>
      </c>
      <c r="C7713" t="s">
        <v>3597</v>
      </c>
      <c r="D7713" t="s">
        <v>4034</v>
      </c>
      <c r="E7713" t="s">
        <v>4035</v>
      </c>
      <c r="F7713" t="s">
        <v>3621</v>
      </c>
      <c r="G7713">
        <v>205816491</v>
      </c>
      <c r="I7713" t="s">
        <v>3622</v>
      </c>
      <c r="J7713" t="s">
        <v>6742</v>
      </c>
      <c r="K7713" t="s">
        <v>3624</v>
      </c>
      <c r="L7713" t="s">
        <v>4047</v>
      </c>
      <c r="M7713">
        <v>12.5</v>
      </c>
      <c r="N7713">
        <v>20.5</v>
      </c>
      <c r="O7713">
        <v>11</v>
      </c>
      <c r="S7713" t="b">
        <v>0</v>
      </c>
      <c r="T7713" t="b">
        <v>0</v>
      </c>
      <c r="U7713" t="b">
        <v>0</v>
      </c>
      <c r="V7713">
        <v>17000</v>
      </c>
      <c r="W7713">
        <v>10900</v>
      </c>
      <c r="X7713">
        <v>2.58</v>
      </c>
      <c r="Y7713">
        <v>14016</v>
      </c>
      <c r="Z7713">
        <v>2.4900000000000002</v>
      </c>
    </row>
    <row r="7714" spans="1:26">
      <c r="A7714">
        <v>205816493</v>
      </c>
      <c r="B7714" t="s">
        <v>6289</v>
      </c>
      <c r="C7714" t="s">
        <v>3597</v>
      </c>
      <c r="D7714" t="s">
        <v>4034</v>
      </c>
      <c r="E7714" t="s">
        <v>5262</v>
      </c>
      <c r="F7714" t="s">
        <v>3621</v>
      </c>
      <c r="G7714">
        <v>205816493</v>
      </c>
      <c r="I7714" t="s">
        <v>3622</v>
      </c>
      <c r="J7714" t="s">
        <v>6743</v>
      </c>
      <c r="K7714" t="s">
        <v>3624</v>
      </c>
      <c r="L7714" t="s">
        <v>6744</v>
      </c>
      <c r="M7714">
        <v>12.5</v>
      </c>
      <c r="N7714">
        <v>20.5</v>
      </c>
      <c r="O7714">
        <v>11</v>
      </c>
      <c r="S7714" t="b">
        <v>0</v>
      </c>
      <c r="T7714" t="b">
        <v>0</v>
      </c>
      <c r="U7714" t="b">
        <v>0</v>
      </c>
      <c r="V7714">
        <v>17000</v>
      </c>
      <c r="W7714">
        <v>10900</v>
      </c>
      <c r="X7714">
        <v>2.58</v>
      </c>
      <c r="Y7714">
        <v>14016</v>
      </c>
      <c r="Z7714">
        <v>2.4900000000000002</v>
      </c>
    </row>
    <row r="7715" spans="1:26">
      <c r="A7715">
        <v>205747696</v>
      </c>
      <c r="B7715" t="s">
        <v>6289</v>
      </c>
      <c r="C7715" t="s">
        <v>3597</v>
      </c>
      <c r="D7715" t="s">
        <v>4034</v>
      </c>
      <c r="E7715" t="s">
        <v>6383</v>
      </c>
      <c r="F7715" t="s">
        <v>3621</v>
      </c>
      <c r="G7715">
        <v>205747696</v>
      </c>
      <c r="I7715" t="s">
        <v>3622</v>
      </c>
      <c r="J7715" t="s">
        <v>6388</v>
      </c>
      <c r="K7715" t="s">
        <v>3624</v>
      </c>
      <c r="L7715" t="s">
        <v>6397</v>
      </c>
      <c r="M7715">
        <v>12.5</v>
      </c>
      <c r="N7715">
        <v>20.5</v>
      </c>
      <c r="O7715">
        <v>11</v>
      </c>
      <c r="S7715" t="b">
        <v>0</v>
      </c>
      <c r="T7715" t="b">
        <v>0</v>
      </c>
      <c r="U7715" t="b">
        <v>0</v>
      </c>
      <c r="V7715">
        <v>17000</v>
      </c>
      <c r="W7715">
        <v>10900</v>
      </c>
      <c r="X7715">
        <v>2.58</v>
      </c>
      <c r="Y7715">
        <v>14016</v>
      </c>
      <c r="Z7715">
        <v>2.4900000000000002</v>
      </c>
    </row>
    <row r="7716" spans="1:26">
      <c r="A7716">
        <v>205746254</v>
      </c>
      <c r="B7716" t="s">
        <v>6289</v>
      </c>
      <c r="C7716" t="s">
        <v>3597</v>
      </c>
      <c r="D7716" t="s">
        <v>4034</v>
      </c>
      <c r="E7716" t="s">
        <v>4412</v>
      </c>
      <c r="F7716" t="s">
        <v>3621</v>
      </c>
      <c r="G7716">
        <v>205746254</v>
      </c>
      <c r="I7716" t="s">
        <v>3622</v>
      </c>
      <c r="J7716" t="s">
        <v>6742</v>
      </c>
      <c r="K7716" t="s">
        <v>3624</v>
      </c>
      <c r="L7716" t="s">
        <v>4047</v>
      </c>
      <c r="M7716">
        <v>12.5</v>
      </c>
      <c r="N7716">
        <v>20.5</v>
      </c>
      <c r="O7716">
        <v>11</v>
      </c>
      <c r="S7716" t="b">
        <v>0</v>
      </c>
      <c r="T7716" t="b">
        <v>0</v>
      </c>
      <c r="U7716" t="b">
        <v>0</v>
      </c>
      <c r="V7716">
        <v>17000</v>
      </c>
      <c r="W7716">
        <v>10900</v>
      </c>
      <c r="X7716">
        <v>2.58</v>
      </c>
      <c r="Y7716">
        <v>14016</v>
      </c>
      <c r="Z7716">
        <v>2.4900000000000002</v>
      </c>
    </row>
    <row r="7717" spans="1:26">
      <c r="A7717">
        <v>207641328</v>
      </c>
      <c r="B7717" t="s">
        <v>6289</v>
      </c>
      <c r="C7717" t="s">
        <v>3597</v>
      </c>
      <c r="D7717" t="s">
        <v>4034</v>
      </c>
      <c r="E7717" t="s">
        <v>4871</v>
      </c>
      <c r="F7717" t="s">
        <v>3600</v>
      </c>
      <c r="G7717">
        <v>207641328</v>
      </c>
      <c r="I7717" t="s">
        <v>3601</v>
      </c>
      <c r="J7717" t="s">
        <v>6740</v>
      </c>
      <c r="K7717" t="s">
        <v>3624</v>
      </c>
      <c r="L7717" t="s">
        <v>6741</v>
      </c>
      <c r="M7717">
        <v>10.3</v>
      </c>
      <c r="N7717">
        <v>18</v>
      </c>
      <c r="O7717">
        <v>9.1999999999999993</v>
      </c>
      <c r="S7717" t="b">
        <v>0</v>
      </c>
      <c r="T7717" t="b">
        <v>0</v>
      </c>
      <c r="U7717" t="b">
        <v>0</v>
      </c>
      <c r="V7717">
        <v>57000</v>
      </c>
      <c r="W7717">
        <v>33800</v>
      </c>
      <c r="X7717">
        <v>2.46</v>
      </c>
      <c r="Y7717">
        <v>37000</v>
      </c>
      <c r="Z7717">
        <v>1.97</v>
      </c>
    </row>
    <row r="7718" spans="1:26">
      <c r="A7718">
        <v>201992972</v>
      </c>
      <c r="B7718" t="s">
        <v>6289</v>
      </c>
      <c r="C7718" t="s">
        <v>3597</v>
      </c>
      <c r="D7718" t="s">
        <v>4034</v>
      </c>
      <c r="E7718" t="s">
        <v>5222</v>
      </c>
      <c r="F7718" t="s">
        <v>3753</v>
      </c>
      <c r="G7718">
        <v>201992972</v>
      </c>
      <c r="I7718" t="s">
        <v>3601</v>
      </c>
      <c r="J7718" t="s">
        <v>6738</v>
      </c>
      <c r="K7718" t="s">
        <v>3624</v>
      </c>
      <c r="L7718" t="s">
        <v>6739</v>
      </c>
      <c r="M7718">
        <v>13.5</v>
      </c>
      <c r="N7718">
        <v>20.5</v>
      </c>
      <c r="O7718">
        <v>11.5</v>
      </c>
      <c r="S7718" t="b">
        <v>0</v>
      </c>
      <c r="T7718" t="b">
        <v>0</v>
      </c>
      <c r="U7718" t="b">
        <v>1</v>
      </c>
      <c r="V7718">
        <v>9000</v>
      </c>
      <c r="W7718">
        <v>6800</v>
      </c>
      <c r="X7718">
        <v>2.93</v>
      </c>
      <c r="Y7718">
        <v>8900</v>
      </c>
      <c r="Z7718">
        <v>2.09</v>
      </c>
    </row>
    <row r="7719" spans="1:26">
      <c r="A7719">
        <v>205741612</v>
      </c>
      <c r="B7719" t="s">
        <v>6289</v>
      </c>
      <c r="C7719" t="s">
        <v>3597</v>
      </c>
      <c r="D7719" t="s">
        <v>4034</v>
      </c>
      <c r="E7719" t="s">
        <v>5222</v>
      </c>
      <c r="F7719" t="s">
        <v>3621</v>
      </c>
      <c r="G7719">
        <v>205741612</v>
      </c>
      <c r="I7719" t="s">
        <v>3622</v>
      </c>
      <c r="J7719" t="s">
        <v>6736</v>
      </c>
      <c r="K7719" t="s">
        <v>3624</v>
      </c>
      <c r="L7719" t="s">
        <v>6737</v>
      </c>
      <c r="M7719">
        <v>14</v>
      </c>
      <c r="N7719">
        <v>22.8</v>
      </c>
      <c r="O7719">
        <v>10.5</v>
      </c>
      <c r="S7719" t="b">
        <v>0</v>
      </c>
      <c r="T7719" t="b">
        <v>0</v>
      </c>
      <c r="U7719" t="b">
        <v>0</v>
      </c>
      <c r="V7719">
        <v>9000</v>
      </c>
      <c r="W7719">
        <v>6400</v>
      </c>
      <c r="X7719">
        <v>2.76</v>
      </c>
      <c r="Y7719">
        <v>9229</v>
      </c>
      <c r="Z7719">
        <v>2.15</v>
      </c>
    </row>
    <row r="7720" spans="1:26">
      <c r="A7720">
        <v>206597270</v>
      </c>
      <c r="B7720" t="s">
        <v>6289</v>
      </c>
      <c r="C7720" t="s">
        <v>3597</v>
      </c>
      <c r="D7720" t="s">
        <v>4034</v>
      </c>
      <c r="E7720" t="s">
        <v>5222</v>
      </c>
      <c r="F7720" t="s">
        <v>3600</v>
      </c>
      <c r="G7720">
        <v>206597270</v>
      </c>
      <c r="I7720" t="s">
        <v>3601</v>
      </c>
      <c r="J7720" t="s">
        <v>6735</v>
      </c>
      <c r="K7720" t="s">
        <v>3624</v>
      </c>
      <c r="L7720" t="s">
        <v>6734</v>
      </c>
      <c r="M7720">
        <v>12.5</v>
      </c>
      <c r="N7720">
        <v>20</v>
      </c>
      <c r="O7720">
        <v>10</v>
      </c>
      <c r="S7720" t="b">
        <v>0</v>
      </c>
      <c r="T7720" t="b">
        <v>0</v>
      </c>
      <c r="U7720" t="b">
        <v>0</v>
      </c>
      <c r="V7720">
        <v>20800</v>
      </c>
      <c r="W7720">
        <v>17500</v>
      </c>
      <c r="X7720">
        <v>2.56</v>
      </c>
      <c r="Y7720">
        <v>23388</v>
      </c>
      <c r="Z7720">
        <v>1.83</v>
      </c>
    </row>
    <row r="7721" spans="1:26">
      <c r="A7721">
        <v>206597269</v>
      </c>
      <c r="B7721" t="s">
        <v>6289</v>
      </c>
      <c r="C7721" t="s">
        <v>3597</v>
      </c>
      <c r="D7721" t="s">
        <v>4034</v>
      </c>
      <c r="E7721" t="s">
        <v>5222</v>
      </c>
      <c r="F7721" t="s">
        <v>3600</v>
      </c>
      <c r="G7721">
        <v>206597269</v>
      </c>
      <c r="I7721" t="s">
        <v>3601</v>
      </c>
      <c r="J7721" t="s">
        <v>6733</v>
      </c>
      <c r="K7721" t="s">
        <v>3624</v>
      </c>
      <c r="L7721" t="s">
        <v>6734</v>
      </c>
      <c r="M7721">
        <v>12.5</v>
      </c>
      <c r="N7721">
        <v>20</v>
      </c>
      <c r="O7721">
        <v>10</v>
      </c>
      <c r="S7721" t="b">
        <v>0</v>
      </c>
      <c r="T7721" t="b">
        <v>0</v>
      </c>
      <c r="U7721" t="b">
        <v>0</v>
      </c>
      <c r="V7721">
        <v>20800</v>
      </c>
      <c r="W7721">
        <v>17500</v>
      </c>
      <c r="X7721">
        <v>2.56</v>
      </c>
      <c r="Y7721">
        <v>23388</v>
      </c>
      <c r="Z7721">
        <v>1.83</v>
      </c>
    </row>
    <row r="7722" spans="1:26">
      <c r="A7722">
        <v>205756420</v>
      </c>
      <c r="B7722" t="s">
        <v>6289</v>
      </c>
      <c r="C7722" t="s">
        <v>3597</v>
      </c>
      <c r="D7722" t="s">
        <v>4034</v>
      </c>
      <c r="E7722" t="s">
        <v>5222</v>
      </c>
      <c r="F7722" t="s">
        <v>3621</v>
      </c>
      <c r="G7722">
        <v>205756420</v>
      </c>
      <c r="I7722" t="s">
        <v>3622</v>
      </c>
      <c r="J7722" t="s">
        <v>6731</v>
      </c>
      <c r="K7722" t="s">
        <v>3624</v>
      </c>
      <c r="L7722" t="s">
        <v>6732</v>
      </c>
      <c r="M7722">
        <v>11.5</v>
      </c>
      <c r="N7722">
        <v>19</v>
      </c>
      <c r="O7722">
        <v>10</v>
      </c>
      <c r="S7722" t="b">
        <v>0</v>
      </c>
      <c r="T7722" t="b">
        <v>0</v>
      </c>
      <c r="U7722" t="b">
        <v>0</v>
      </c>
      <c r="V7722">
        <v>9000</v>
      </c>
      <c r="W7722">
        <v>6000</v>
      </c>
      <c r="X7722">
        <v>2.5499999999999998</v>
      </c>
      <c r="Y7722">
        <v>7599</v>
      </c>
      <c r="Z7722">
        <v>2.16</v>
      </c>
    </row>
    <row r="7723" spans="1:26">
      <c r="A7723">
        <v>201992974</v>
      </c>
      <c r="B7723" t="s">
        <v>6289</v>
      </c>
      <c r="C7723" t="s">
        <v>3597</v>
      </c>
      <c r="D7723" t="s">
        <v>4034</v>
      </c>
      <c r="E7723" t="s">
        <v>5222</v>
      </c>
      <c r="F7723" t="s">
        <v>3753</v>
      </c>
      <c r="G7723">
        <v>201992974</v>
      </c>
      <c r="I7723" t="s">
        <v>3601</v>
      </c>
      <c r="J7723" t="s">
        <v>6729</v>
      </c>
      <c r="K7723" t="s">
        <v>3624</v>
      </c>
      <c r="L7723" t="s">
        <v>6730</v>
      </c>
      <c r="M7723">
        <v>12.5</v>
      </c>
      <c r="N7723">
        <v>19</v>
      </c>
      <c r="O7723">
        <v>10.5</v>
      </c>
      <c r="S7723" t="b">
        <v>0</v>
      </c>
      <c r="T7723" t="b">
        <v>0</v>
      </c>
      <c r="U7723" t="b">
        <v>0</v>
      </c>
      <c r="V7723">
        <v>18000</v>
      </c>
      <c r="W7723">
        <v>12000</v>
      </c>
      <c r="X7723">
        <v>2.61</v>
      </c>
      <c r="Y7723">
        <v>12500</v>
      </c>
      <c r="Z7723">
        <v>2.39</v>
      </c>
    </row>
    <row r="7724" spans="1:26">
      <c r="A7724">
        <v>205756424</v>
      </c>
      <c r="B7724" t="s">
        <v>6289</v>
      </c>
      <c r="C7724" t="s">
        <v>3597</v>
      </c>
      <c r="D7724" t="s">
        <v>4034</v>
      </c>
      <c r="E7724" t="s">
        <v>5222</v>
      </c>
      <c r="F7724" t="s">
        <v>3621</v>
      </c>
      <c r="G7724">
        <v>205756424</v>
      </c>
      <c r="I7724" t="s">
        <v>3622</v>
      </c>
      <c r="J7724" t="s">
        <v>6727</v>
      </c>
      <c r="K7724" t="s">
        <v>3624</v>
      </c>
      <c r="L7724" t="s">
        <v>6728</v>
      </c>
      <c r="M7724">
        <v>11</v>
      </c>
      <c r="N7724">
        <v>19</v>
      </c>
      <c r="O7724">
        <v>10</v>
      </c>
      <c r="S7724" t="b">
        <v>0</v>
      </c>
      <c r="T7724" t="b">
        <v>0</v>
      </c>
      <c r="U7724" t="b">
        <v>0</v>
      </c>
      <c r="V7724">
        <v>18000</v>
      </c>
      <c r="W7724">
        <v>11000</v>
      </c>
      <c r="X7724">
        <v>2.58</v>
      </c>
      <c r="Y7724">
        <v>11041</v>
      </c>
      <c r="Z7724">
        <v>2.2000000000000002</v>
      </c>
    </row>
    <row r="7725" spans="1:26">
      <c r="A7725">
        <v>10507898</v>
      </c>
      <c r="B7725" t="s">
        <v>6289</v>
      </c>
      <c r="C7725" t="s">
        <v>3597</v>
      </c>
      <c r="D7725" t="s">
        <v>4034</v>
      </c>
      <c r="E7725" t="s">
        <v>5222</v>
      </c>
      <c r="F7725" t="s">
        <v>3753</v>
      </c>
      <c r="G7725">
        <v>10507898</v>
      </c>
      <c r="I7725" t="s">
        <v>3601</v>
      </c>
      <c r="J7725" t="s">
        <v>6725</v>
      </c>
      <c r="K7725" t="s">
        <v>3624</v>
      </c>
      <c r="L7725" t="s">
        <v>6726</v>
      </c>
      <c r="M7725">
        <v>10</v>
      </c>
      <c r="N7725">
        <v>18</v>
      </c>
      <c r="O7725">
        <v>9</v>
      </c>
      <c r="S7725" t="b">
        <v>0</v>
      </c>
      <c r="T7725" t="b">
        <v>0</v>
      </c>
      <c r="U7725" t="b">
        <v>0</v>
      </c>
      <c r="V7725">
        <v>57000</v>
      </c>
      <c r="W7725">
        <v>37600</v>
      </c>
      <c r="X7725">
        <v>2.62</v>
      </c>
      <c r="Y7725">
        <v>41500</v>
      </c>
      <c r="Z7725">
        <v>2.42</v>
      </c>
    </row>
    <row r="7726" spans="1:26">
      <c r="A7726">
        <v>10443491</v>
      </c>
      <c r="B7726" t="s">
        <v>6289</v>
      </c>
      <c r="C7726" t="s">
        <v>3597</v>
      </c>
      <c r="D7726" t="s">
        <v>4034</v>
      </c>
      <c r="E7726" t="s">
        <v>5222</v>
      </c>
      <c r="F7726" t="s">
        <v>3753</v>
      </c>
      <c r="G7726">
        <v>10443491</v>
      </c>
      <c r="I7726" t="s">
        <v>3601</v>
      </c>
      <c r="J7726" t="s">
        <v>6724</v>
      </c>
      <c r="K7726" t="s">
        <v>3624</v>
      </c>
      <c r="L7726" t="s">
        <v>6720</v>
      </c>
      <c r="M7726">
        <v>9</v>
      </c>
      <c r="N7726">
        <v>16.5</v>
      </c>
      <c r="O7726">
        <v>11.5</v>
      </c>
      <c r="S7726" t="b">
        <v>0</v>
      </c>
      <c r="T7726" t="b">
        <v>0</v>
      </c>
      <c r="U7726" t="b">
        <v>0</v>
      </c>
      <c r="V7726">
        <v>36000</v>
      </c>
      <c r="W7726">
        <v>27600</v>
      </c>
      <c r="X7726">
        <v>2.74</v>
      </c>
      <c r="Y7726">
        <v>33100</v>
      </c>
      <c r="Z7726">
        <v>2.2999999999999998</v>
      </c>
    </row>
    <row r="7727" spans="1:26">
      <c r="A7727">
        <v>205263864</v>
      </c>
      <c r="B7727" t="s">
        <v>6289</v>
      </c>
      <c r="C7727" t="s">
        <v>3597</v>
      </c>
      <c r="D7727" t="s">
        <v>4034</v>
      </c>
      <c r="E7727" t="s">
        <v>5222</v>
      </c>
      <c r="F7727" t="s">
        <v>3753</v>
      </c>
      <c r="G7727">
        <v>205263864</v>
      </c>
      <c r="I7727" t="s">
        <v>3601</v>
      </c>
      <c r="J7727" t="s">
        <v>5227</v>
      </c>
      <c r="K7727" t="s">
        <v>3624</v>
      </c>
      <c r="L7727" t="s">
        <v>6723</v>
      </c>
      <c r="M7727">
        <v>8.6999999999999993</v>
      </c>
      <c r="N7727">
        <v>16</v>
      </c>
      <c r="O7727">
        <v>11.1</v>
      </c>
      <c r="S7727" t="b">
        <v>0</v>
      </c>
      <c r="T7727" t="b">
        <v>0</v>
      </c>
      <c r="U7727" t="b">
        <v>0</v>
      </c>
      <c r="V7727">
        <v>48000</v>
      </c>
      <c r="W7727">
        <v>33000</v>
      </c>
      <c r="X7727">
        <v>2.74</v>
      </c>
      <c r="Y7727">
        <v>54000</v>
      </c>
      <c r="Z7727">
        <v>2.35</v>
      </c>
    </row>
    <row r="7728" spans="1:26">
      <c r="A7728">
        <v>205263863</v>
      </c>
      <c r="B7728" t="s">
        <v>6289</v>
      </c>
      <c r="C7728" t="s">
        <v>3597</v>
      </c>
      <c r="D7728" t="s">
        <v>4034</v>
      </c>
      <c r="E7728" t="s">
        <v>5222</v>
      </c>
      <c r="F7728" t="s">
        <v>3849</v>
      </c>
      <c r="G7728">
        <v>205263863</v>
      </c>
      <c r="I7728" t="s">
        <v>3622</v>
      </c>
      <c r="J7728" t="s">
        <v>5227</v>
      </c>
      <c r="K7728" t="s">
        <v>3624</v>
      </c>
      <c r="L7728" t="s">
        <v>6722</v>
      </c>
      <c r="M7728">
        <v>8.3000000000000007</v>
      </c>
      <c r="N7728">
        <v>16.5</v>
      </c>
      <c r="O7728">
        <v>10.7</v>
      </c>
      <c r="S7728" t="b">
        <v>0</v>
      </c>
      <c r="T7728" t="b">
        <v>0</v>
      </c>
      <c r="U7728" t="b">
        <v>0</v>
      </c>
      <c r="V7728">
        <v>48000</v>
      </c>
      <c r="W7728">
        <v>35000</v>
      </c>
      <c r="X7728">
        <v>2.6</v>
      </c>
      <c r="Y7728">
        <v>53974</v>
      </c>
      <c r="Z7728">
        <v>2.1800000000000002</v>
      </c>
    </row>
    <row r="7729" spans="1:26">
      <c r="A7729">
        <v>205263860</v>
      </c>
      <c r="B7729" t="s">
        <v>6289</v>
      </c>
      <c r="C7729" t="s">
        <v>3597</v>
      </c>
      <c r="D7729" t="s">
        <v>4034</v>
      </c>
      <c r="E7729" t="s">
        <v>5222</v>
      </c>
      <c r="F7729" t="s">
        <v>3849</v>
      </c>
      <c r="G7729">
        <v>205263860</v>
      </c>
      <c r="I7729" t="s">
        <v>3622</v>
      </c>
      <c r="J7729" t="s">
        <v>5227</v>
      </c>
      <c r="K7729" t="s">
        <v>3624</v>
      </c>
      <c r="L7729" t="s">
        <v>6721</v>
      </c>
      <c r="M7729">
        <v>8.3000000000000007</v>
      </c>
      <c r="N7729">
        <v>16.5</v>
      </c>
      <c r="O7729">
        <v>10.7</v>
      </c>
      <c r="S7729" t="b">
        <v>0</v>
      </c>
      <c r="T7729" t="b">
        <v>0</v>
      </c>
      <c r="U7729" t="b">
        <v>0</v>
      </c>
      <c r="V7729">
        <v>48000</v>
      </c>
      <c r="W7729">
        <v>35000</v>
      </c>
      <c r="X7729">
        <v>2.6</v>
      </c>
      <c r="Y7729">
        <v>53974</v>
      </c>
      <c r="Z7729">
        <v>2.1800000000000002</v>
      </c>
    </row>
    <row r="7730" spans="1:26">
      <c r="A7730">
        <v>205901586</v>
      </c>
      <c r="B7730" t="s">
        <v>6289</v>
      </c>
      <c r="C7730" t="s">
        <v>3597</v>
      </c>
      <c r="D7730" t="s">
        <v>4034</v>
      </c>
      <c r="E7730" t="s">
        <v>5222</v>
      </c>
      <c r="F7730" t="s">
        <v>3753</v>
      </c>
      <c r="G7730">
        <v>205901586</v>
      </c>
      <c r="I7730" t="s">
        <v>3601</v>
      </c>
      <c r="J7730" t="s">
        <v>6719</v>
      </c>
      <c r="K7730" t="s">
        <v>3624</v>
      </c>
      <c r="L7730" t="s">
        <v>6720</v>
      </c>
      <c r="M7730">
        <v>9</v>
      </c>
      <c r="N7730">
        <v>17.5</v>
      </c>
      <c r="O7730">
        <v>11.5</v>
      </c>
      <c r="S7730" t="b">
        <v>0</v>
      </c>
      <c r="T7730" t="b">
        <v>0</v>
      </c>
      <c r="U7730" t="b">
        <v>0</v>
      </c>
      <c r="V7730">
        <v>36000</v>
      </c>
      <c r="W7730">
        <v>28000</v>
      </c>
      <c r="X7730">
        <v>2.75</v>
      </c>
      <c r="Y7730">
        <v>47500</v>
      </c>
      <c r="Z7730">
        <v>2.2200000000000002</v>
      </c>
    </row>
    <row r="7731" spans="1:26">
      <c r="A7731">
        <v>207691816</v>
      </c>
      <c r="B7731" t="s">
        <v>6289</v>
      </c>
      <c r="C7731" t="s">
        <v>3597</v>
      </c>
      <c r="D7731" t="s">
        <v>4034</v>
      </c>
      <c r="E7731" t="s">
        <v>5235</v>
      </c>
      <c r="F7731" t="s">
        <v>3600</v>
      </c>
      <c r="G7731">
        <v>207691816</v>
      </c>
      <c r="I7731" t="s">
        <v>3601</v>
      </c>
      <c r="J7731" t="s">
        <v>6717</v>
      </c>
      <c r="K7731" t="s">
        <v>3624</v>
      </c>
      <c r="L7731" t="s">
        <v>6718</v>
      </c>
      <c r="M7731">
        <v>10.5</v>
      </c>
      <c r="N7731">
        <v>18</v>
      </c>
      <c r="O7731">
        <v>10.5</v>
      </c>
      <c r="S7731" t="b">
        <v>0</v>
      </c>
      <c r="T7731" t="b">
        <v>0</v>
      </c>
      <c r="U7731" t="b">
        <v>0</v>
      </c>
      <c r="V7731">
        <v>36000</v>
      </c>
      <c r="W7731">
        <v>24000</v>
      </c>
      <c r="X7731">
        <v>2.68</v>
      </c>
      <c r="Y7731">
        <v>46000</v>
      </c>
      <c r="Z7731">
        <v>2.0099999999999998</v>
      </c>
    </row>
    <row r="7732" spans="1:26">
      <c r="A7732">
        <v>207691814</v>
      </c>
      <c r="B7732" t="s">
        <v>6289</v>
      </c>
      <c r="C7732" t="s">
        <v>3597</v>
      </c>
      <c r="D7732" t="s">
        <v>4034</v>
      </c>
      <c r="E7732" t="s">
        <v>5235</v>
      </c>
      <c r="F7732" t="s">
        <v>3600</v>
      </c>
      <c r="G7732">
        <v>207691814</v>
      </c>
      <c r="I7732" t="s">
        <v>3601</v>
      </c>
      <c r="J7732" t="s">
        <v>6715</v>
      </c>
      <c r="K7732" t="s">
        <v>3624</v>
      </c>
      <c r="L7732" t="s">
        <v>6716</v>
      </c>
      <c r="M7732">
        <v>12.5</v>
      </c>
      <c r="N7732">
        <v>20</v>
      </c>
      <c r="O7732">
        <v>12</v>
      </c>
      <c r="S7732" t="b">
        <v>0</v>
      </c>
      <c r="T7732" t="b">
        <v>0</v>
      </c>
      <c r="U7732" t="b">
        <v>0</v>
      </c>
      <c r="V7732">
        <v>24000</v>
      </c>
      <c r="W7732">
        <v>16700</v>
      </c>
      <c r="X7732">
        <v>2.73</v>
      </c>
      <c r="Y7732">
        <v>25000</v>
      </c>
      <c r="Z7732">
        <v>2</v>
      </c>
    </row>
    <row r="7733" spans="1:26">
      <c r="A7733">
        <v>207657605</v>
      </c>
      <c r="B7733" t="s">
        <v>6289</v>
      </c>
      <c r="C7733" t="s">
        <v>3597</v>
      </c>
      <c r="D7733" t="s">
        <v>4034</v>
      </c>
      <c r="E7733" t="s">
        <v>5235</v>
      </c>
      <c r="F7733" t="s">
        <v>3718</v>
      </c>
      <c r="G7733">
        <v>207657605</v>
      </c>
      <c r="I7733" t="s">
        <v>3711</v>
      </c>
      <c r="J7733" t="s">
        <v>6714</v>
      </c>
      <c r="K7733" t="s">
        <v>3688</v>
      </c>
      <c r="M7733">
        <v>11.3</v>
      </c>
      <c r="N7733">
        <v>19</v>
      </c>
      <c r="O7733">
        <v>11</v>
      </c>
      <c r="S7733" t="b">
        <v>0</v>
      </c>
      <c r="T7733" t="b">
        <v>0</v>
      </c>
      <c r="U7733" t="b">
        <v>0</v>
      </c>
      <c r="V7733">
        <v>36000</v>
      </c>
      <c r="W7733">
        <v>23000</v>
      </c>
      <c r="X7733">
        <v>2.6</v>
      </c>
      <c r="Y7733">
        <v>33500</v>
      </c>
      <c r="Z7733">
        <v>1.98</v>
      </c>
    </row>
    <row r="7734" spans="1:26">
      <c r="A7734">
        <v>207742582</v>
      </c>
      <c r="B7734" t="s">
        <v>6289</v>
      </c>
      <c r="C7734" t="s">
        <v>3597</v>
      </c>
      <c r="D7734" t="s">
        <v>4034</v>
      </c>
      <c r="E7734" t="s">
        <v>5260</v>
      </c>
      <c r="F7734" t="s">
        <v>3600</v>
      </c>
      <c r="G7734">
        <v>207742582</v>
      </c>
      <c r="I7734" t="s">
        <v>3601</v>
      </c>
      <c r="J7734" t="s">
        <v>6506</v>
      </c>
      <c r="K7734" t="s">
        <v>3688</v>
      </c>
      <c r="L7734" t="s">
        <v>6577</v>
      </c>
      <c r="M7734">
        <v>12.5</v>
      </c>
      <c r="N7734">
        <v>20</v>
      </c>
      <c r="O7734">
        <v>11.6</v>
      </c>
      <c r="S7734" t="b">
        <v>0</v>
      </c>
      <c r="T7734" t="b">
        <v>0</v>
      </c>
      <c r="U7734" t="b">
        <v>0</v>
      </c>
      <c r="V7734">
        <v>22000</v>
      </c>
      <c r="W7734">
        <v>16500</v>
      </c>
      <c r="X7734">
        <v>2.6</v>
      </c>
      <c r="Y7734">
        <v>26548</v>
      </c>
      <c r="Z7734">
        <v>2.2599999999999998</v>
      </c>
    </row>
    <row r="7735" spans="1:26">
      <c r="A7735">
        <v>207742581</v>
      </c>
      <c r="B7735" t="s">
        <v>6289</v>
      </c>
      <c r="C7735" t="s">
        <v>3597</v>
      </c>
      <c r="D7735" t="s">
        <v>4034</v>
      </c>
      <c r="E7735" t="s">
        <v>5260</v>
      </c>
      <c r="F7735" t="s">
        <v>3600</v>
      </c>
      <c r="G7735">
        <v>207742581</v>
      </c>
      <c r="I7735" t="s">
        <v>3601</v>
      </c>
      <c r="J7735" t="s">
        <v>6584</v>
      </c>
      <c r="K7735" t="s">
        <v>3688</v>
      </c>
      <c r="L7735" t="s">
        <v>6577</v>
      </c>
      <c r="M7735">
        <v>12.5</v>
      </c>
      <c r="N7735">
        <v>20</v>
      </c>
      <c r="O7735">
        <v>10</v>
      </c>
      <c r="S7735" t="b">
        <v>0</v>
      </c>
      <c r="T7735" t="b">
        <v>0</v>
      </c>
      <c r="U7735" t="b">
        <v>0</v>
      </c>
      <c r="V7735">
        <v>20800</v>
      </c>
      <c r="W7735">
        <v>17500</v>
      </c>
      <c r="X7735">
        <v>2.56</v>
      </c>
      <c r="Y7735">
        <v>23388</v>
      </c>
      <c r="Z7735">
        <v>1.83</v>
      </c>
    </row>
    <row r="7736" spans="1:26">
      <c r="A7736">
        <v>207742580</v>
      </c>
      <c r="B7736" t="s">
        <v>6289</v>
      </c>
      <c r="C7736" t="s">
        <v>3597</v>
      </c>
      <c r="D7736" t="s">
        <v>4034</v>
      </c>
      <c r="E7736" t="s">
        <v>4412</v>
      </c>
      <c r="F7736" t="s">
        <v>3600</v>
      </c>
      <c r="G7736">
        <v>207742580</v>
      </c>
      <c r="I7736" t="s">
        <v>3601</v>
      </c>
      <c r="J7736" t="s">
        <v>6509</v>
      </c>
      <c r="K7736" t="s">
        <v>3688</v>
      </c>
      <c r="L7736" t="s">
        <v>6713</v>
      </c>
      <c r="M7736">
        <v>12.5</v>
      </c>
      <c r="N7736">
        <v>20</v>
      </c>
      <c r="O7736">
        <v>11.6</v>
      </c>
      <c r="S7736" t="b">
        <v>0</v>
      </c>
      <c r="T7736" t="b">
        <v>0</v>
      </c>
      <c r="U7736" t="b">
        <v>0</v>
      </c>
      <c r="V7736">
        <v>22000</v>
      </c>
      <c r="W7736">
        <v>16500</v>
      </c>
      <c r="X7736">
        <v>2.6</v>
      </c>
      <c r="Y7736">
        <v>26548</v>
      </c>
      <c r="Z7736">
        <v>2.2599999999999998</v>
      </c>
    </row>
    <row r="7737" spans="1:26">
      <c r="A7737">
        <v>207742579</v>
      </c>
      <c r="B7737" t="s">
        <v>6289</v>
      </c>
      <c r="C7737" t="s">
        <v>3597</v>
      </c>
      <c r="D7737" t="s">
        <v>4034</v>
      </c>
      <c r="E7737" t="s">
        <v>4412</v>
      </c>
      <c r="F7737" t="s">
        <v>3600</v>
      </c>
      <c r="G7737">
        <v>207742579</v>
      </c>
      <c r="I7737" t="s">
        <v>3601</v>
      </c>
      <c r="J7737" t="s">
        <v>6712</v>
      </c>
      <c r="K7737" t="s">
        <v>3688</v>
      </c>
      <c r="L7737" t="s">
        <v>6713</v>
      </c>
      <c r="M7737">
        <v>12.5</v>
      </c>
      <c r="N7737">
        <v>20</v>
      </c>
      <c r="O7737">
        <v>10</v>
      </c>
      <c r="S7737" t="b">
        <v>0</v>
      </c>
      <c r="T7737" t="b">
        <v>0</v>
      </c>
      <c r="U7737" t="b">
        <v>0</v>
      </c>
      <c r="V7737">
        <v>20800</v>
      </c>
      <c r="W7737">
        <v>17500</v>
      </c>
      <c r="X7737">
        <v>2.56</v>
      </c>
      <c r="Y7737">
        <v>23388</v>
      </c>
      <c r="Z7737">
        <v>1.83</v>
      </c>
    </row>
    <row r="7738" spans="1:26">
      <c r="A7738">
        <v>207690464</v>
      </c>
      <c r="B7738" t="s">
        <v>6289</v>
      </c>
      <c r="C7738" t="s">
        <v>3597</v>
      </c>
      <c r="D7738" t="s">
        <v>4034</v>
      </c>
      <c r="E7738" t="s">
        <v>4412</v>
      </c>
      <c r="F7738" t="s">
        <v>3600</v>
      </c>
      <c r="G7738">
        <v>207690464</v>
      </c>
      <c r="I7738" t="s">
        <v>3601</v>
      </c>
      <c r="J7738" t="s">
        <v>6711</v>
      </c>
      <c r="K7738" t="s">
        <v>3624</v>
      </c>
      <c r="L7738" t="s">
        <v>6362</v>
      </c>
      <c r="M7738">
        <v>10.5</v>
      </c>
      <c r="N7738">
        <v>18</v>
      </c>
      <c r="O7738">
        <v>10.5</v>
      </c>
      <c r="S7738" t="b">
        <v>0</v>
      </c>
      <c r="T7738" t="b">
        <v>0</v>
      </c>
      <c r="U7738" t="b">
        <v>0</v>
      </c>
      <c r="V7738">
        <v>36000</v>
      </c>
      <c r="W7738">
        <v>24000</v>
      </c>
      <c r="X7738">
        <v>2.68</v>
      </c>
      <c r="Y7738">
        <v>46000</v>
      </c>
      <c r="Z7738">
        <v>2.0099999999999998</v>
      </c>
    </row>
    <row r="7739" spans="1:26">
      <c r="A7739">
        <v>207690461</v>
      </c>
      <c r="B7739" t="s">
        <v>6289</v>
      </c>
      <c r="C7739" t="s">
        <v>3597</v>
      </c>
      <c r="D7739" t="s">
        <v>4034</v>
      </c>
      <c r="E7739" t="s">
        <v>4412</v>
      </c>
      <c r="F7739" t="s">
        <v>3600</v>
      </c>
      <c r="G7739">
        <v>207690461</v>
      </c>
      <c r="I7739" t="s">
        <v>3601</v>
      </c>
      <c r="J7739" t="s">
        <v>6710</v>
      </c>
      <c r="K7739" t="s">
        <v>3624</v>
      </c>
      <c r="L7739" t="s">
        <v>6356</v>
      </c>
      <c r="M7739">
        <v>12.5</v>
      </c>
      <c r="N7739">
        <v>20</v>
      </c>
      <c r="O7739">
        <v>11</v>
      </c>
      <c r="S7739" t="b">
        <v>0</v>
      </c>
      <c r="T7739" t="b">
        <v>0</v>
      </c>
      <c r="U7739" t="b">
        <v>0</v>
      </c>
      <c r="V7739">
        <v>18000</v>
      </c>
      <c r="W7739">
        <v>13000</v>
      </c>
      <c r="X7739">
        <v>2.76</v>
      </c>
      <c r="Y7739">
        <v>21400</v>
      </c>
      <c r="Z7739">
        <v>2.27</v>
      </c>
    </row>
    <row r="7740" spans="1:26">
      <c r="A7740">
        <v>207690462</v>
      </c>
      <c r="B7740" t="s">
        <v>6289</v>
      </c>
      <c r="C7740" t="s">
        <v>3597</v>
      </c>
      <c r="D7740" t="s">
        <v>4034</v>
      </c>
      <c r="E7740" t="s">
        <v>4412</v>
      </c>
      <c r="F7740" t="s">
        <v>3600</v>
      </c>
      <c r="G7740">
        <v>207690462</v>
      </c>
      <c r="I7740" t="s">
        <v>3601</v>
      </c>
      <c r="J7740" t="s">
        <v>6709</v>
      </c>
      <c r="K7740" t="s">
        <v>3624</v>
      </c>
      <c r="L7740" t="s">
        <v>6359</v>
      </c>
      <c r="M7740">
        <v>12.5</v>
      </c>
      <c r="N7740">
        <v>20</v>
      </c>
      <c r="O7740">
        <v>12</v>
      </c>
      <c r="S7740" t="b">
        <v>0</v>
      </c>
      <c r="T7740" t="b">
        <v>0</v>
      </c>
      <c r="U7740" t="b">
        <v>0</v>
      </c>
      <c r="V7740">
        <v>24000</v>
      </c>
      <c r="W7740">
        <v>16700</v>
      </c>
      <c r="X7740">
        <v>2.73</v>
      </c>
      <c r="Y7740">
        <v>25000</v>
      </c>
      <c r="Z7740">
        <v>2</v>
      </c>
    </row>
    <row r="7741" spans="1:26">
      <c r="A7741">
        <v>207657623</v>
      </c>
      <c r="B7741" t="s">
        <v>6289</v>
      </c>
      <c r="C7741" t="s">
        <v>3597</v>
      </c>
      <c r="D7741" t="s">
        <v>4034</v>
      </c>
      <c r="E7741" t="s">
        <v>6510</v>
      </c>
      <c r="F7741" t="s">
        <v>3718</v>
      </c>
      <c r="G7741">
        <v>207657623</v>
      </c>
      <c r="I7741" t="s">
        <v>3711</v>
      </c>
      <c r="J7741" t="s">
        <v>6708</v>
      </c>
      <c r="K7741" t="s">
        <v>3688</v>
      </c>
      <c r="M7741">
        <v>11.3</v>
      </c>
      <c r="N7741">
        <v>19</v>
      </c>
      <c r="O7741">
        <v>11</v>
      </c>
      <c r="S7741" t="b">
        <v>0</v>
      </c>
      <c r="T7741" t="b">
        <v>0</v>
      </c>
      <c r="U7741" t="b">
        <v>0</v>
      </c>
      <c r="V7741">
        <v>36000</v>
      </c>
      <c r="W7741">
        <v>23000</v>
      </c>
      <c r="X7741">
        <v>2.6</v>
      </c>
      <c r="Y7741">
        <v>33500</v>
      </c>
      <c r="Z7741">
        <v>1.98</v>
      </c>
    </row>
    <row r="7742" spans="1:26">
      <c r="A7742">
        <v>207743792</v>
      </c>
      <c r="B7742" t="s">
        <v>6289</v>
      </c>
      <c r="C7742" t="s">
        <v>3597</v>
      </c>
      <c r="D7742" t="s">
        <v>4034</v>
      </c>
      <c r="E7742" t="s">
        <v>4035</v>
      </c>
      <c r="F7742" t="s">
        <v>3718</v>
      </c>
      <c r="G7742">
        <v>207743792</v>
      </c>
      <c r="I7742" t="s">
        <v>3711</v>
      </c>
      <c r="J7742" t="s">
        <v>6707</v>
      </c>
      <c r="K7742" t="s">
        <v>3688</v>
      </c>
      <c r="M7742">
        <v>11.3</v>
      </c>
      <c r="N7742">
        <v>19</v>
      </c>
      <c r="O7742">
        <v>11</v>
      </c>
      <c r="S7742" t="b">
        <v>0</v>
      </c>
      <c r="T7742" t="b">
        <v>0</v>
      </c>
      <c r="U7742" t="b">
        <v>0</v>
      </c>
      <c r="V7742">
        <v>36000</v>
      </c>
      <c r="W7742">
        <v>23000</v>
      </c>
      <c r="X7742">
        <v>2.6</v>
      </c>
      <c r="Y7742">
        <v>33500</v>
      </c>
      <c r="Z7742">
        <v>1.98</v>
      </c>
    </row>
    <row r="7743" spans="1:26">
      <c r="A7743">
        <v>207743783</v>
      </c>
      <c r="B7743" t="s">
        <v>6289</v>
      </c>
      <c r="C7743" t="s">
        <v>3597</v>
      </c>
      <c r="D7743" t="s">
        <v>4034</v>
      </c>
      <c r="E7743" t="s">
        <v>4035</v>
      </c>
      <c r="F7743" t="s">
        <v>3718</v>
      </c>
      <c r="G7743">
        <v>207743783</v>
      </c>
      <c r="I7743" t="s">
        <v>3711</v>
      </c>
      <c r="J7743" t="s">
        <v>6706</v>
      </c>
      <c r="K7743" t="s">
        <v>3688</v>
      </c>
      <c r="M7743">
        <v>10.1</v>
      </c>
      <c r="N7743">
        <v>20.5</v>
      </c>
      <c r="O7743">
        <v>11.5</v>
      </c>
      <c r="S7743" t="b">
        <v>0</v>
      </c>
      <c r="T7743" t="b">
        <v>0</v>
      </c>
      <c r="U7743" t="b">
        <v>0</v>
      </c>
      <c r="V7743">
        <v>49000</v>
      </c>
      <c r="W7743">
        <v>30400</v>
      </c>
      <c r="X7743">
        <v>2.69</v>
      </c>
      <c r="Y7743">
        <v>37000</v>
      </c>
      <c r="Z7743">
        <v>2.1</v>
      </c>
    </row>
    <row r="7744" spans="1:26">
      <c r="A7744">
        <v>207742482</v>
      </c>
      <c r="B7744" t="s">
        <v>6289</v>
      </c>
      <c r="C7744" t="s">
        <v>3597</v>
      </c>
      <c r="D7744" t="s">
        <v>4034</v>
      </c>
      <c r="E7744" t="s">
        <v>5257</v>
      </c>
      <c r="F7744" t="s">
        <v>3718</v>
      </c>
      <c r="G7744">
        <v>207742482</v>
      </c>
      <c r="I7744" t="s">
        <v>3711</v>
      </c>
      <c r="J7744" t="s">
        <v>6705</v>
      </c>
      <c r="K7744" t="s">
        <v>3688</v>
      </c>
      <c r="M7744">
        <v>10.1</v>
      </c>
      <c r="N7744">
        <v>20.5</v>
      </c>
      <c r="O7744">
        <v>11.5</v>
      </c>
      <c r="S7744" t="b">
        <v>0</v>
      </c>
      <c r="T7744" t="b">
        <v>0</v>
      </c>
      <c r="U7744" t="b">
        <v>0</v>
      </c>
      <c r="V7744">
        <v>49000</v>
      </c>
      <c r="W7744">
        <v>30400</v>
      </c>
      <c r="X7744">
        <v>2.69</v>
      </c>
      <c r="Y7744">
        <v>37000</v>
      </c>
      <c r="Z7744">
        <v>2.1</v>
      </c>
    </row>
    <row r="7745" spans="1:26">
      <c r="A7745">
        <v>207742467</v>
      </c>
      <c r="B7745" t="s">
        <v>6289</v>
      </c>
      <c r="C7745" t="s">
        <v>3597</v>
      </c>
      <c r="D7745" t="s">
        <v>4034</v>
      </c>
      <c r="E7745" t="s">
        <v>5257</v>
      </c>
      <c r="F7745" t="s">
        <v>3718</v>
      </c>
      <c r="G7745">
        <v>207742467</v>
      </c>
      <c r="I7745" t="s">
        <v>3711</v>
      </c>
      <c r="J7745" t="s">
        <v>6704</v>
      </c>
      <c r="K7745" t="s">
        <v>3688</v>
      </c>
      <c r="M7745">
        <v>11.3</v>
      </c>
      <c r="N7745">
        <v>19</v>
      </c>
      <c r="O7745">
        <v>11</v>
      </c>
      <c r="S7745" t="b">
        <v>0</v>
      </c>
      <c r="T7745" t="b">
        <v>0</v>
      </c>
      <c r="U7745" t="b">
        <v>0</v>
      </c>
      <c r="V7745">
        <v>36000</v>
      </c>
      <c r="W7745">
        <v>23000</v>
      </c>
      <c r="X7745">
        <v>2.6</v>
      </c>
      <c r="Y7745">
        <v>33500</v>
      </c>
      <c r="Z7745">
        <v>1.98</v>
      </c>
    </row>
    <row r="7746" spans="1:26">
      <c r="A7746">
        <v>207742548</v>
      </c>
      <c r="B7746" t="s">
        <v>6289</v>
      </c>
      <c r="C7746" t="s">
        <v>3597</v>
      </c>
      <c r="D7746" t="s">
        <v>4034</v>
      </c>
      <c r="E7746" t="s">
        <v>5260</v>
      </c>
      <c r="F7746" t="s">
        <v>3718</v>
      </c>
      <c r="G7746">
        <v>207742548</v>
      </c>
      <c r="I7746" t="s">
        <v>3711</v>
      </c>
      <c r="J7746" t="s">
        <v>6703</v>
      </c>
      <c r="K7746" t="s">
        <v>3688</v>
      </c>
      <c r="M7746">
        <v>11.3</v>
      </c>
      <c r="N7746">
        <v>19</v>
      </c>
      <c r="O7746">
        <v>11</v>
      </c>
      <c r="S7746" t="b">
        <v>0</v>
      </c>
      <c r="T7746" t="b">
        <v>0</v>
      </c>
      <c r="U7746" t="b">
        <v>0</v>
      </c>
      <c r="V7746">
        <v>36000</v>
      </c>
      <c r="W7746">
        <v>23000</v>
      </c>
      <c r="X7746">
        <v>2.6</v>
      </c>
      <c r="Y7746">
        <v>33500</v>
      </c>
      <c r="Z7746">
        <v>1.98</v>
      </c>
    </row>
    <row r="7747" spans="1:26">
      <c r="A7747">
        <v>207742539</v>
      </c>
      <c r="B7747" t="s">
        <v>6289</v>
      </c>
      <c r="C7747" t="s">
        <v>3597</v>
      </c>
      <c r="D7747" t="s">
        <v>4034</v>
      </c>
      <c r="E7747" t="s">
        <v>5260</v>
      </c>
      <c r="F7747" t="s">
        <v>3718</v>
      </c>
      <c r="G7747">
        <v>207742539</v>
      </c>
      <c r="I7747" t="s">
        <v>3711</v>
      </c>
      <c r="J7747" t="s">
        <v>6702</v>
      </c>
      <c r="K7747" t="s">
        <v>3688</v>
      </c>
      <c r="M7747">
        <v>10.1</v>
      </c>
      <c r="N7747">
        <v>20.5</v>
      </c>
      <c r="O7747">
        <v>11.5</v>
      </c>
      <c r="S7747" t="b">
        <v>0</v>
      </c>
      <c r="T7747" t="b">
        <v>0</v>
      </c>
      <c r="U7747" t="b">
        <v>0</v>
      </c>
      <c r="V7747">
        <v>49000</v>
      </c>
      <c r="W7747">
        <v>30400</v>
      </c>
      <c r="X7747">
        <v>2.69</v>
      </c>
      <c r="Y7747">
        <v>37000</v>
      </c>
      <c r="Z7747">
        <v>2.1</v>
      </c>
    </row>
    <row r="7748" spans="1:26">
      <c r="A7748">
        <v>207690472</v>
      </c>
      <c r="B7748" t="s">
        <v>6289</v>
      </c>
      <c r="C7748" t="s">
        <v>3597</v>
      </c>
      <c r="D7748" t="s">
        <v>4034</v>
      </c>
      <c r="E7748" t="s">
        <v>5262</v>
      </c>
      <c r="F7748" t="s">
        <v>3600</v>
      </c>
      <c r="G7748">
        <v>207690472</v>
      </c>
      <c r="I7748" t="s">
        <v>3601</v>
      </c>
      <c r="J7748" t="s">
        <v>6700</v>
      </c>
      <c r="K7748" t="s">
        <v>3624</v>
      </c>
      <c r="L7748" t="s">
        <v>6701</v>
      </c>
      <c r="M7748">
        <v>12.5</v>
      </c>
      <c r="N7748">
        <v>20</v>
      </c>
      <c r="O7748">
        <v>11</v>
      </c>
      <c r="S7748" t="b">
        <v>0</v>
      </c>
      <c r="T7748" t="b">
        <v>0</v>
      </c>
      <c r="U7748" t="b">
        <v>0</v>
      </c>
      <c r="V7748">
        <v>18000</v>
      </c>
      <c r="W7748">
        <v>13000</v>
      </c>
      <c r="X7748">
        <v>2.76</v>
      </c>
      <c r="Y7748">
        <v>21400</v>
      </c>
      <c r="Z7748">
        <v>2.27</v>
      </c>
    </row>
    <row r="7749" spans="1:26">
      <c r="A7749">
        <v>207690477</v>
      </c>
      <c r="B7749" t="s">
        <v>6289</v>
      </c>
      <c r="C7749" t="s">
        <v>3597</v>
      </c>
      <c r="D7749" t="s">
        <v>4034</v>
      </c>
      <c r="E7749" t="s">
        <v>5262</v>
      </c>
      <c r="F7749" t="s">
        <v>3600</v>
      </c>
      <c r="G7749">
        <v>207690477</v>
      </c>
      <c r="I7749" t="s">
        <v>3601</v>
      </c>
      <c r="J7749" t="s">
        <v>6698</v>
      </c>
      <c r="K7749" t="s">
        <v>3624</v>
      </c>
      <c r="L7749" t="s">
        <v>6699</v>
      </c>
      <c r="M7749">
        <v>10.3</v>
      </c>
      <c r="N7749">
        <v>18</v>
      </c>
      <c r="O7749">
        <v>9.1999999999999993</v>
      </c>
      <c r="S7749" t="b">
        <v>0</v>
      </c>
      <c r="T7749" t="b">
        <v>0</v>
      </c>
      <c r="U7749" t="b">
        <v>0</v>
      </c>
      <c r="V7749">
        <v>57000</v>
      </c>
      <c r="W7749">
        <v>33800</v>
      </c>
      <c r="X7749">
        <v>2.46</v>
      </c>
      <c r="Y7749">
        <v>37000</v>
      </c>
      <c r="Z7749">
        <v>1.97</v>
      </c>
    </row>
    <row r="7750" spans="1:26">
      <c r="A7750">
        <v>207690473</v>
      </c>
      <c r="B7750" t="s">
        <v>6289</v>
      </c>
      <c r="C7750" t="s">
        <v>3597</v>
      </c>
      <c r="D7750" t="s">
        <v>4034</v>
      </c>
      <c r="E7750" t="s">
        <v>5262</v>
      </c>
      <c r="F7750" t="s">
        <v>3600</v>
      </c>
      <c r="G7750">
        <v>207690473</v>
      </c>
      <c r="I7750" t="s">
        <v>3601</v>
      </c>
      <c r="J7750" t="s">
        <v>6696</v>
      </c>
      <c r="K7750" t="s">
        <v>3624</v>
      </c>
      <c r="L7750" t="s">
        <v>6697</v>
      </c>
      <c r="M7750">
        <v>12.5</v>
      </c>
      <c r="N7750">
        <v>20</v>
      </c>
      <c r="O7750">
        <v>12</v>
      </c>
      <c r="S7750" t="b">
        <v>0</v>
      </c>
      <c r="T7750" t="b">
        <v>0</v>
      </c>
      <c r="U7750" t="b">
        <v>0</v>
      </c>
      <c r="V7750">
        <v>24000</v>
      </c>
      <c r="W7750">
        <v>16700</v>
      </c>
      <c r="X7750">
        <v>2.73</v>
      </c>
      <c r="Y7750">
        <v>25000</v>
      </c>
      <c r="Z7750">
        <v>2</v>
      </c>
    </row>
    <row r="7751" spans="1:26">
      <c r="A7751">
        <v>207690475</v>
      </c>
      <c r="B7751" t="s">
        <v>6289</v>
      </c>
      <c r="C7751" t="s">
        <v>3597</v>
      </c>
      <c r="D7751" t="s">
        <v>4034</v>
      </c>
      <c r="E7751" t="s">
        <v>5262</v>
      </c>
      <c r="F7751" t="s">
        <v>3600</v>
      </c>
      <c r="G7751">
        <v>207690475</v>
      </c>
      <c r="I7751" t="s">
        <v>3601</v>
      </c>
      <c r="J7751" t="s">
        <v>6694</v>
      </c>
      <c r="K7751" t="s">
        <v>3624</v>
      </c>
      <c r="L7751" t="s">
        <v>6695</v>
      </c>
      <c r="M7751">
        <v>10.5</v>
      </c>
      <c r="N7751">
        <v>18</v>
      </c>
      <c r="O7751">
        <v>10.5</v>
      </c>
      <c r="S7751" t="b">
        <v>0</v>
      </c>
      <c r="T7751" t="b">
        <v>0</v>
      </c>
      <c r="U7751" t="b">
        <v>0</v>
      </c>
      <c r="V7751">
        <v>36000</v>
      </c>
      <c r="W7751">
        <v>24000</v>
      </c>
      <c r="X7751">
        <v>2.68</v>
      </c>
      <c r="Y7751">
        <v>46000</v>
      </c>
      <c r="Z7751">
        <v>2.0099999999999998</v>
      </c>
    </row>
    <row r="7752" spans="1:26">
      <c r="A7752">
        <v>207641339</v>
      </c>
      <c r="B7752" t="s">
        <v>6289</v>
      </c>
      <c r="C7752" t="s">
        <v>3597</v>
      </c>
      <c r="D7752" t="s">
        <v>4034</v>
      </c>
      <c r="E7752" t="s">
        <v>6435</v>
      </c>
      <c r="F7752" t="s">
        <v>3718</v>
      </c>
      <c r="G7752">
        <v>207641339</v>
      </c>
      <c r="I7752" t="s">
        <v>3711</v>
      </c>
      <c r="J7752" t="s">
        <v>6693</v>
      </c>
      <c r="K7752" t="s">
        <v>3688</v>
      </c>
      <c r="M7752">
        <v>10.1</v>
      </c>
      <c r="N7752">
        <v>20.5</v>
      </c>
      <c r="O7752">
        <v>11.5</v>
      </c>
      <c r="S7752" t="b">
        <v>0</v>
      </c>
      <c r="T7752" t="b">
        <v>0</v>
      </c>
      <c r="U7752" t="b">
        <v>0</v>
      </c>
      <c r="V7752">
        <v>49000</v>
      </c>
      <c r="W7752">
        <v>30400</v>
      </c>
      <c r="X7752">
        <v>2.69</v>
      </c>
      <c r="Y7752">
        <v>37000</v>
      </c>
      <c r="Z7752">
        <v>2.1</v>
      </c>
    </row>
    <row r="7753" spans="1:26">
      <c r="A7753">
        <v>205747697</v>
      </c>
      <c r="B7753" t="s">
        <v>6289</v>
      </c>
      <c r="C7753" t="s">
        <v>3597</v>
      </c>
      <c r="D7753" t="s">
        <v>4034</v>
      </c>
      <c r="E7753" t="s">
        <v>5235</v>
      </c>
      <c r="F7753" t="s">
        <v>3621</v>
      </c>
      <c r="G7753">
        <v>205747697</v>
      </c>
      <c r="I7753" t="s">
        <v>3622</v>
      </c>
      <c r="J7753" t="s">
        <v>6411</v>
      </c>
      <c r="K7753" t="s">
        <v>3624</v>
      </c>
      <c r="L7753" t="s">
        <v>6416</v>
      </c>
      <c r="M7753">
        <v>12.5</v>
      </c>
      <c r="N7753">
        <v>20.5</v>
      </c>
      <c r="O7753">
        <v>11</v>
      </c>
      <c r="S7753" t="b">
        <v>0</v>
      </c>
      <c r="T7753" t="b">
        <v>0</v>
      </c>
      <c r="U7753" t="b">
        <v>0</v>
      </c>
      <c r="V7753">
        <v>17000</v>
      </c>
      <c r="W7753">
        <v>10900</v>
      </c>
      <c r="X7753">
        <v>2.58</v>
      </c>
      <c r="Y7753">
        <v>20400</v>
      </c>
      <c r="Z7753">
        <v>1.84</v>
      </c>
    </row>
    <row r="7754" spans="1:26">
      <c r="A7754">
        <v>207641289</v>
      </c>
      <c r="B7754" t="s">
        <v>6289</v>
      </c>
      <c r="C7754" t="s">
        <v>3597</v>
      </c>
      <c r="D7754" t="s">
        <v>4034</v>
      </c>
      <c r="E7754" t="s">
        <v>5413</v>
      </c>
      <c r="F7754" t="s">
        <v>3718</v>
      </c>
      <c r="G7754">
        <v>207641289</v>
      </c>
      <c r="I7754" t="s">
        <v>3711</v>
      </c>
      <c r="J7754" t="s">
        <v>6692</v>
      </c>
      <c r="K7754" t="s">
        <v>3688</v>
      </c>
      <c r="M7754">
        <v>10.1</v>
      </c>
      <c r="N7754">
        <v>20.5</v>
      </c>
      <c r="O7754">
        <v>11.5</v>
      </c>
      <c r="S7754" t="b">
        <v>0</v>
      </c>
      <c r="T7754" t="b">
        <v>0</v>
      </c>
      <c r="U7754" t="b">
        <v>0</v>
      </c>
      <c r="V7754">
        <v>49000</v>
      </c>
      <c r="W7754">
        <v>30400</v>
      </c>
      <c r="X7754">
        <v>2.69</v>
      </c>
      <c r="Y7754">
        <v>37000</v>
      </c>
      <c r="Z7754">
        <v>2.1</v>
      </c>
    </row>
    <row r="7755" spans="1:26">
      <c r="A7755">
        <v>207641298</v>
      </c>
      <c r="B7755" t="s">
        <v>6289</v>
      </c>
      <c r="C7755" t="s">
        <v>3597</v>
      </c>
      <c r="D7755" t="s">
        <v>4034</v>
      </c>
      <c r="E7755" t="s">
        <v>5413</v>
      </c>
      <c r="F7755" t="s">
        <v>3718</v>
      </c>
      <c r="G7755">
        <v>207641298</v>
      </c>
      <c r="I7755" t="s">
        <v>3711</v>
      </c>
      <c r="J7755" t="s">
        <v>6691</v>
      </c>
      <c r="K7755" t="s">
        <v>3688</v>
      </c>
      <c r="M7755">
        <v>11.3</v>
      </c>
      <c r="N7755">
        <v>19</v>
      </c>
      <c r="O7755">
        <v>11</v>
      </c>
      <c r="S7755" t="b">
        <v>0</v>
      </c>
      <c r="T7755" t="b">
        <v>0</v>
      </c>
      <c r="U7755" t="b">
        <v>0</v>
      </c>
      <c r="V7755">
        <v>36000</v>
      </c>
      <c r="W7755">
        <v>23000</v>
      </c>
      <c r="X7755">
        <v>2.6</v>
      </c>
      <c r="Y7755">
        <v>33500</v>
      </c>
      <c r="Z7755">
        <v>1.98</v>
      </c>
    </row>
    <row r="7756" spans="1:26">
      <c r="A7756">
        <v>207339182</v>
      </c>
      <c r="B7756" t="s">
        <v>6289</v>
      </c>
      <c r="C7756" t="s">
        <v>3597</v>
      </c>
      <c r="D7756" t="s">
        <v>4034</v>
      </c>
      <c r="E7756" t="s">
        <v>5413</v>
      </c>
      <c r="F7756" t="s">
        <v>3621</v>
      </c>
      <c r="G7756">
        <v>207339182</v>
      </c>
      <c r="I7756" t="s">
        <v>3622</v>
      </c>
      <c r="J7756" t="s">
        <v>6689</v>
      </c>
      <c r="K7756" t="s">
        <v>3624</v>
      </c>
      <c r="L7756" t="s">
        <v>6690</v>
      </c>
      <c r="M7756">
        <v>8.6999999999999993</v>
      </c>
      <c r="N7756">
        <v>18</v>
      </c>
      <c r="O7756">
        <v>12</v>
      </c>
      <c r="S7756" t="b">
        <v>0</v>
      </c>
      <c r="T7756" t="b">
        <v>0</v>
      </c>
      <c r="U7756" t="b">
        <v>0</v>
      </c>
      <c r="V7756">
        <v>36000</v>
      </c>
      <c r="W7756">
        <v>21000</v>
      </c>
      <c r="X7756">
        <v>2.25</v>
      </c>
      <c r="Y7756">
        <v>24000</v>
      </c>
      <c r="Z7756">
        <v>1.91</v>
      </c>
    </row>
    <row r="7757" spans="1:26">
      <c r="A7757">
        <v>207339178</v>
      </c>
      <c r="B7757" t="s">
        <v>6289</v>
      </c>
      <c r="C7757" t="s">
        <v>3597</v>
      </c>
      <c r="D7757" t="s">
        <v>4034</v>
      </c>
      <c r="E7757" t="s">
        <v>5413</v>
      </c>
      <c r="F7757" t="s">
        <v>3621</v>
      </c>
      <c r="G7757">
        <v>207339178</v>
      </c>
      <c r="I7757" t="s">
        <v>3622</v>
      </c>
      <c r="J7757" t="s">
        <v>6687</v>
      </c>
      <c r="K7757" t="s">
        <v>3624</v>
      </c>
      <c r="L7757" t="s">
        <v>6688</v>
      </c>
      <c r="M7757">
        <v>9.5</v>
      </c>
      <c r="N7757">
        <v>18</v>
      </c>
      <c r="O7757">
        <v>12</v>
      </c>
      <c r="S7757" t="b">
        <v>0</v>
      </c>
      <c r="T7757" t="b">
        <v>0</v>
      </c>
      <c r="U7757" t="b">
        <v>0</v>
      </c>
      <c r="V7757">
        <v>36000</v>
      </c>
      <c r="W7757">
        <v>20000</v>
      </c>
      <c r="X7757">
        <v>2.31</v>
      </c>
      <c r="Y7757">
        <v>26800</v>
      </c>
      <c r="Z7757">
        <v>2.0699999999999998</v>
      </c>
    </row>
    <row r="7758" spans="1:26">
      <c r="A7758">
        <v>206905357</v>
      </c>
      <c r="B7758" t="s">
        <v>6289</v>
      </c>
      <c r="C7758" t="s">
        <v>3597</v>
      </c>
      <c r="D7758" t="s">
        <v>4034</v>
      </c>
      <c r="E7758" t="s">
        <v>5413</v>
      </c>
      <c r="F7758" t="s">
        <v>3718</v>
      </c>
      <c r="G7758">
        <v>206905357</v>
      </c>
      <c r="I7758" t="s">
        <v>3711</v>
      </c>
      <c r="J7758" t="s">
        <v>6164</v>
      </c>
      <c r="K7758" t="s">
        <v>3688</v>
      </c>
      <c r="M7758">
        <v>11.9</v>
      </c>
      <c r="N7758">
        <v>20.2</v>
      </c>
      <c r="O7758">
        <v>10.5</v>
      </c>
      <c r="S7758" t="b">
        <v>0</v>
      </c>
      <c r="T7758" t="b">
        <v>0</v>
      </c>
      <c r="U7758" t="b">
        <v>0</v>
      </c>
      <c r="V7758">
        <v>48000</v>
      </c>
      <c r="W7758">
        <v>28000</v>
      </c>
      <c r="X7758">
        <v>2.41</v>
      </c>
      <c r="Y7758">
        <v>49000</v>
      </c>
      <c r="Z7758">
        <v>2.2400000000000002</v>
      </c>
    </row>
    <row r="7759" spans="1:26">
      <c r="A7759">
        <v>202897338</v>
      </c>
      <c r="B7759" t="s">
        <v>6289</v>
      </c>
      <c r="C7759" t="s">
        <v>3597</v>
      </c>
      <c r="D7759" t="s">
        <v>4034</v>
      </c>
      <c r="E7759" t="s">
        <v>5413</v>
      </c>
      <c r="F7759" t="s">
        <v>3621</v>
      </c>
      <c r="G7759">
        <v>202897338</v>
      </c>
      <c r="I7759" t="s">
        <v>3622</v>
      </c>
      <c r="J7759" t="s">
        <v>6685</v>
      </c>
      <c r="K7759" t="s">
        <v>3624</v>
      </c>
      <c r="L7759" t="s">
        <v>6686</v>
      </c>
      <c r="M7759">
        <v>11</v>
      </c>
      <c r="N7759">
        <v>19</v>
      </c>
      <c r="O7759">
        <v>10</v>
      </c>
      <c r="S7759" t="b">
        <v>0</v>
      </c>
      <c r="T7759" t="b">
        <v>0</v>
      </c>
      <c r="U7759" t="b">
        <v>0</v>
      </c>
      <c r="V7759">
        <v>18000</v>
      </c>
      <c r="W7759">
        <v>11000</v>
      </c>
      <c r="X7759">
        <v>2.58</v>
      </c>
      <c r="Y7759">
        <v>11041</v>
      </c>
      <c r="Z7759">
        <v>2.2000000000000002</v>
      </c>
    </row>
    <row r="7760" spans="1:26">
      <c r="A7760">
        <v>202918812</v>
      </c>
      <c r="B7760" t="s">
        <v>6289</v>
      </c>
      <c r="C7760" t="s">
        <v>3597</v>
      </c>
      <c r="D7760" t="s">
        <v>4034</v>
      </c>
      <c r="E7760" t="s">
        <v>5413</v>
      </c>
      <c r="F7760" t="s">
        <v>3718</v>
      </c>
      <c r="G7760">
        <v>202918812</v>
      </c>
      <c r="I7760" t="s">
        <v>3711</v>
      </c>
      <c r="J7760" t="s">
        <v>6684</v>
      </c>
      <c r="K7760" t="s">
        <v>3688</v>
      </c>
      <c r="M7760">
        <v>11.3</v>
      </c>
      <c r="N7760">
        <v>19</v>
      </c>
      <c r="O7760">
        <v>11</v>
      </c>
      <c r="S7760" t="b">
        <v>0</v>
      </c>
      <c r="T7760" t="b">
        <v>0</v>
      </c>
      <c r="U7760" t="b">
        <v>0</v>
      </c>
      <c r="V7760">
        <v>36000</v>
      </c>
      <c r="W7760">
        <v>24600</v>
      </c>
      <c r="X7760">
        <v>2.7</v>
      </c>
      <c r="Y7760">
        <v>39296</v>
      </c>
      <c r="Z7760">
        <v>2.19</v>
      </c>
    </row>
    <row r="7761" spans="1:26">
      <c r="A7761">
        <v>207825583</v>
      </c>
      <c r="B7761" t="s">
        <v>6289</v>
      </c>
      <c r="C7761" t="s">
        <v>3597</v>
      </c>
      <c r="D7761" t="s">
        <v>4034</v>
      </c>
      <c r="E7761" t="s">
        <v>5417</v>
      </c>
      <c r="F7761" t="s">
        <v>3718</v>
      </c>
      <c r="G7761">
        <v>207825583</v>
      </c>
      <c r="I7761" t="s">
        <v>3711</v>
      </c>
      <c r="J7761" t="s">
        <v>6660</v>
      </c>
      <c r="K7761" t="s">
        <v>3688</v>
      </c>
      <c r="M7761">
        <v>11.3</v>
      </c>
      <c r="N7761">
        <v>19</v>
      </c>
      <c r="O7761">
        <v>11</v>
      </c>
      <c r="S7761" t="b">
        <v>0</v>
      </c>
      <c r="T7761" t="b">
        <v>0</v>
      </c>
      <c r="U7761" t="b">
        <v>0</v>
      </c>
      <c r="V7761">
        <v>36000</v>
      </c>
      <c r="W7761">
        <v>23000</v>
      </c>
      <c r="X7761">
        <v>2.6</v>
      </c>
      <c r="Y7761">
        <v>33500</v>
      </c>
      <c r="Z7761">
        <v>1.98</v>
      </c>
    </row>
    <row r="7762" spans="1:26">
      <c r="A7762">
        <v>206315637</v>
      </c>
      <c r="B7762" t="s">
        <v>6289</v>
      </c>
      <c r="C7762" t="s">
        <v>3597</v>
      </c>
      <c r="D7762" t="s">
        <v>4034</v>
      </c>
      <c r="E7762" t="s">
        <v>5417</v>
      </c>
      <c r="F7762" t="s">
        <v>3600</v>
      </c>
      <c r="G7762">
        <v>206315637</v>
      </c>
      <c r="I7762" t="s">
        <v>3601</v>
      </c>
      <c r="J7762" t="s">
        <v>6658</v>
      </c>
      <c r="K7762" t="s">
        <v>3624</v>
      </c>
      <c r="L7762" t="s">
        <v>6659</v>
      </c>
      <c r="M7762">
        <v>12.5</v>
      </c>
      <c r="N7762">
        <v>20</v>
      </c>
      <c r="O7762">
        <v>11.6</v>
      </c>
      <c r="S7762" t="b">
        <v>0</v>
      </c>
      <c r="T7762" t="b">
        <v>0</v>
      </c>
      <c r="U7762" t="b">
        <v>0</v>
      </c>
      <c r="V7762">
        <v>22000</v>
      </c>
      <c r="W7762">
        <v>16500</v>
      </c>
      <c r="X7762">
        <v>2.6</v>
      </c>
      <c r="Y7762">
        <v>26548</v>
      </c>
      <c r="Z7762">
        <v>2.2599999999999998</v>
      </c>
    </row>
    <row r="7763" spans="1:26">
      <c r="A7763">
        <v>206315633</v>
      </c>
      <c r="B7763" t="s">
        <v>6289</v>
      </c>
      <c r="C7763" t="s">
        <v>3597</v>
      </c>
      <c r="D7763" t="s">
        <v>4034</v>
      </c>
      <c r="E7763" t="s">
        <v>5417</v>
      </c>
      <c r="F7763" t="s">
        <v>3621</v>
      </c>
      <c r="G7763">
        <v>206315633</v>
      </c>
      <c r="I7763" t="s">
        <v>3622</v>
      </c>
      <c r="J7763" t="s">
        <v>6656</v>
      </c>
      <c r="K7763" t="s">
        <v>3624</v>
      </c>
      <c r="L7763" t="s">
        <v>6657</v>
      </c>
      <c r="M7763">
        <v>11</v>
      </c>
      <c r="N7763">
        <v>19</v>
      </c>
      <c r="O7763">
        <v>10</v>
      </c>
      <c r="S7763" t="b">
        <v>0</v>
      </c>
      <c r="T7763" t="b">
        <v>0</v>
      </c>
      <c r="U7763" t="b">
        <v>0</v>
      </c>
      <c r="V7763">
        <v>18000</v>
      </c>
      <c r="W7763">
        <v>11000</v>
      </c>
      <c r="X7763">
        <v>2.58</v>
      </c>
      <c r="Y7763">
        <v>11041</v>
      </c>
      <c r="Z7763">
        <v>2.2000000000000002</v>
      </c>
    </row>
    <row r="7764" spans="1:26">
      <c r="A7764">
        <v>206315631</v>
      </c>
      <c r="B7764" t="s">
        <v>6289</v>
      </c>
      <c r="C7764" t="s">
        <v>3597</v>
      </c>
      <c r="D7764" t="s">
        <v>4034</v>
      </c>
      <c r="E7764" t="s">
        <v>5417</v>
      </c>
      <c r="F7764" t="s">
        <v>3621</v>
      </c>
      <c r="G7764">
        <v>206315631</v>
      </c>
      <c r="I7764" t="s">
        <v>3622</v>
      </c>
      <c r="J7764" t="s">
        <v>6654</v>
      </c>
      <c r="K7764" t="s">
        <v>3624</v>
      </c>
      <c r="L7764" t="s">
        <v>6655</v>
      </c>
      <c r="M7764">
        <v>11.5</v>
      </c>
      <c r="N7764">
        <v>19</v>
      </c>
      <c r="O7764">
        <v>10</v>
      </c>
      <c r="S7764" t="b">
        <v>0</v>
      </c>
      <c r="T7764" t="b">
        <v>0</v>
      </c>
      <c r="U7764" t="b">
        <v>0</v>
      </c>
      <c r="V7764">
        <v>9000</v>
      </c>
      <c r="W7764">
        <v>6000</v>
      </c>
      <c r="X7764">
        <v>2.5499999999999998</v>
      </c>
      <c r="Y7764">
        <v>7599</v>
      </c>
      <c r="Z7764">
        <v>2.16</v>
      </c>
    </row>
    <row r="7765" spans="1:26">
      <c r="A7765">
        <v>207825571</v>
      </c>
      <c r="B7765" t="s">
        <v>6289</v>
      </c>
      <c r="C7765" t="s">
        <v>3597</v>
      </c>
      <c r="D7765" t="s">
        <v>4034</v>
      </c>
      <c r="E7765" t="s">
        <v>5422</v>
      </c>
      <c r="F7765" t="s">
        <v>3718</v>
      </c>
      <c r="G7765">
        <v>207825571</v>
      </c>
      <c r="I7765" t="s">
        <v>3711</v>
      </c>
      <c r="J7765" t="s">
        <v>6660</v>
      </c>
      <c r="K7765" t="s">
        <v>3688</v>
      </c>
      <c r="M7765">
        <v>11.3</v>
      </c>
      <c r="N7765">
        <v>19</v>
      </c>
      <c r="O7765">
        <v>11</v>
      </c>
      <c r="S7765" t="b">
        <v>0</v>
      </c>
      <c r="T7765" t="b">
        <v>0</v>
      </c>
      <c r="U7765" t="b">
        <v>0</v>
      </c>
      <c r="V7765">
        <v>36000</v>
      </c>
      <c r="W7765">
        <v>23000</v>
      </c>
      <c r="X7765">
        <v>2.6</v>
      </c>
      <c r="Y7765">
        <v>33500</v>
      </c>
      <c r="Z7765">
        <v>1.98</v>
      </c>
    </row>
    <row r="7766" spans="1:26">
      <c r="A7766">
        <v>206315646</v>
      </c>
      <c r="B7766" t="s">
        <v>6289</v>
      </c>
      <c r="C7766" t="s">
        <v>3597</v>
      </c>
      <c r="D7766" t="s">
        <v>4034</v>
      </c>
      <c r="E7766" t="s">
        <v>5422</v>
      </c>
      <c r="F7766" t="s">
        <v>3600</v>
      </c>
      <c r="G7766">
        <v>206315646</v>
      </c>
      <c r="I7766" t="s">
        <v>3601</v>
      </c>
      <c r="J7766" t="s">
        <v>6658</v>
      </c>
      <c r="K7766" t="s">
        <v>3624</v>
      </c>
      <c r="L7766" t="s">
        <v>6659</v>
      </c>
      <c r="M7766">
        <v>12.5</v>
      </c>
      <c r="N7766">
        <v>20</v>
      </c>
      <c r="O7766">
        <v>11.6</v>
      </c>
      <c r="S7766" t="b">
        <v>0</v>
      </c>
      <c r="T7766" t="b">
        <v>0</v>
      </c>
      <c r="U7766" t="b">
        <v>0</v>
      </c>
      <c r="V7766">
        <v>22000</v>
      </c>
      <c r="W7766">
        <v>16500</v>
      </c>
      <c r="X7766">
        <v>2.6</v>
      </c>
      <c r="Y7766">
        <v>26548</v>
      </c>
      <c r="Z7766">
        <v>2.2599999999999998</v>
      </c>
    </row>
    <row r="7767" spans="1:26">
      <c r="A7767">
        <v>207657342</v>
      </c>
      <c r="B7767" t="s">
        <v>6289</v>
      </c>
      <c r="C7767" t="s">
        <v>3597</v>
      </c>
      <c r="D7767" t="s">
        <v>4034</v>
      </c>
      <c r="E7767" t="s">
        <v>4820</v>
      </c>
      <c r="F7767" t="s">
        <v>3718</v>
      </c>
      <c r="G7767">
        <v>207657342</v>
      </c>
      <c r="I7767" t="s">
        <v>3711</v>
      </c>
      <c r="J7767" t="s">
        <v>6681</v>
      </c>
      <c r="K7767" t="s">
        <v>3688</v>
      </c>
      <c r="M7767">
        <v>11.3</v>
      </c>
      <c r="N7767">
        <v>19</v>
      </c>
      <c r="O7767">
        <v>11</v>
      </c>
      <c r="S7767" t="b">
        <v>0</v>
      </c>
      <c r="T7767" t="b">
        <v>0</v>
      </c>
      <c r="U7767" t="b">
        <v>0</v>
      </c>
      <c r="V7767">
        <v>36000</v>
      </c>
      <c r="W7767">
        <v>23000</v>
      </c>
      <c r="X7767">
        <v>2.6</v>
      </c>
      <c r="Y7767">
        <v>33500</v>
      </c>
      <c r="Z7767">
        <v>1.98</v>
      </c>
    </row>
    <row r="7768" spans="1:26">
      <c r="A7768">
        <v>207657357</v>
      </c>
      <c r="B7768" t="s">
        <v>6289</v>
      </c>
      <c r="C7768" t="s">
        <v>3597</v>
      </c>
      <c r="D7768" t="s">
        <v>4034</v>
      </c>
      <c r="E7768" t="s">
        <v>4820</v>
      </c>
      <c r="F7768" t="s">
        <v>3718</v>
      </c>
      <c r="G7768">
        <v>207657357</v>
      </c>
      <c r="I7768" t="s">
        <v>3711</v>
      </c>
      <c r="J7768" t="s">
        <v>6680</v>
      </c>
      <c r="K7768" t="s">
        <v>3688</v>
      </c>
      <c r="M7768">
        <v>10.1</v>
      </c>
      <c r="N7768">
        <v>20.5</v>
      </c>
      <c r="O7768">
        <v>11.5</v>
      </c>
      <c r="S7768" t="b">
        <v>0</v>
      </c>
      <c r="T7768" t="b">
        <v>0</v>
      </c>
      <c r="U7768" t="b">
        <v>0</v>
      </c>
      <c r="V7768">
        <v>49000</v>
      </c>
      <c r="W7768">
        <v>30400</v>
      </c>
      <c r="X7768">
        <v>2.69</v>
      </c>
      <c r="Y7768">
        <v>37000</v>
      </c>
      <c r="Z7768">
        <v>2.1</v>
      </c>
    </row>
    <row r="7769" spans="1:26">
      <c r="A7769">
        <v>207192280</v>
      </c>
      <c r="B7769" t="s">
        <v>6289</v>
      </c>
      <c r="C7769" t="s">
        <v>3597</v>
      </c>
      <c r="D7769" t="s">
        <v>4034</v>
      </c>
      <c r="E7769" t="s">
        <v>4820</v>
      </c>
      <c r="F7769" t="s">
        <v>3849</v>
      </c>
      <c r="G7769">
        <v>207192280</v>
      </c>
      <c r="I7769" t="s">
        <v>3622</v>
      </c>
      <c r="J7769" t="s">
        <v>6678</v>
      </c>
      <c r="K7769" t="s">
        <v>3624</v>
      </c>
      <c r="L7769" t="s">
        <v>6679</v>
      </c>
      <c r="M7769">
        <v>11</v>
      </c>
      <c r="N7769">
        <v>20</v>
      </c>
      <c r="O7769">
        <v>11.6</v>
      </c>
      <c r="S7769" t="b">
        <v>0</v>
      </c>
      <c r="T7769" t="b">
        <v>0</v>
      </c>
      <c r="U7769" t="b">
        <v>0</v>
      </c>
      <c r="V7769">
        <v>24000</v>
      </c>
      <c r="W7769">
        <v>14500</v>
      </c>
      <c r="X7769">
        <v>2.27</v>
      </c>
      <c r="Y7769">
        <v>25545</v>
      </c>
      <c r="Z7769">
        <v>2.2000000000000002</v>
      </c>
    </row>
    <row r="7770" spans="1:26">
      <c r="A7770">
        <v>207338159</v>
      </c>
      <c r="B7770" t="s">
        <v>6289</v>
      </c>
      <c r="C7770" t="s">
        <v>3597</v>
      </c>
      <c r="D7770" t="s">
        <v>4034</v>
      </c>
      <c r="E7770" t="s">
        <v>4820</v>
      </c>
      <c r="F7770" t="s">
        <v>3621</v>
      </c>
      <c r="G7770">
        <v>207338159</v>
      </c>
      <c r="I7770" t="s">
        <v>3622</v>
      </c>
      <c r="J7770" t="s">
        <v>6676</v>
      </c>
      <c r="K7770" t="s">
        <v>3624</v>
      </c>
      <c r="L7770" t="s">
        <v>6677</v>
      </c>
      <c r="M7770">
        <v>12.5</v>
      </c>
      <c r="N7770">
        <v>20.5</v>
      </c>
      <c r="O7770">
        <v>11</v>
      </c>
      <c r="S7770" t="b">
        <v>0</v>
      </c>
      <c r="T7770" t="b">
        <v>0</v>
      </c>
      <c r="U7770" t="b">
        <v>0</v>
      </c>
      <c r="V7770">
        <v>17000</v>
      </c>
      <c r="W7770">
        <v>10900</v>
      </c>
      <c r="X7770">
        <v>2.58</v>
      </c>
      <c r="Y7770">
        <v>20400</v>
      </c>
      <c r="Z7770">
        <v>1.84</v>
      </c>
    </row>
    <row r="7771" spans="1:26">
      <c r="A7771">
        <v>207192285</v>
      </c>
      <c r="B7771" t="s">
        <v>6289</v>
      </c>
      <c r="C7771" t="s">
        <v>3597</v>
      </c>
      <c r="D7771" t="s">
        <v>4034</v>
      </c>
      <c r="E7771" t="s">
        <v>4820</v>
      </c>
      <c r="F7771" t="s">
        <v>3849</v>
      </c>
      <c r="G7771">
        <v>207192285</v>
      </c>
      <c r="I7771" t="s">
        <v>3622</v>
      </c>
      <c r="J7771" t="s">
        <v>6661</v>
      </c>
      <c r="K7771" t="s">
        <v>3624</v>
      </c>
      <c r="L7771" t="s">
        <v>6675</v>
      </c>
      <c r="M7771">
        <v>12.5</v>
      </c>
      <c r="N7771">
        <v>19.5</v>
      </c>
      <c r="O7771">
        <v>10.6</v>
      </c>
      <c r="S7771" t="b">
        <v>0</v>
      </c>
      <c r="T7771" t="b">
        <v>0</v>
      </c>
      <c r="U7771" t="b">
        <v>0</v>
      </c>
      <c r="V7771">
        <v>12000</v>
      </c>
      <c r="W7771">
        <v>8700</v>
      </c>
      <c r="X7771">
        <v>2.68</v>
      </c>
      <c r="Y7771">
        <v>13136</v>
      </c>
      <c r="Z7771">
        <v>1.97</v>
      </c>
    </row>
    <row r="7772" spans="1:26">
      <c r="A7772">
        <v>207192289</v>
      </c>
      <c r="B7772" t="s">
        <v>6289</v>
      </c>
      <c r="C7772" t="s">
        <v>3597</v>
      </c>
      <c r="D7772" t="s">
        <v>4034</v>
      </c>
      <c r="E7772" t="s">
        <v>4820</v>
      </c>
      <c r="F7772" t="s">
        <v>3753</v>
      </c>
      <c r="G7772">
        <v>207192289</v>
      </c>
      <c r="I7772" t="s">
        <v>3601</v>
      </c>
      <c r="J7772" t="s">
        <v>6661</v>
      </c>
      <c r="K7772" t="s">
        <v>3624</v>
      </c>
      <c r="L7772" t="s">
        <v>6674</v>
      </c>
      <c r="M7772">
        <v>12.5</v>
      </c>
      <c r="N7772">
        <v>20.5</v>
      </c>
      <c r="O7772">
        <v>11</v>
      </c>
      <c r="S7772" t="b">
        <v>0</v>
      </c>
      <c r="T7772" t="b">
        <v>0</v>
      </c>
      <c r="U7772" t="b">
        <v>1</v>
      </c>
      <c r="V7772">
        <v>12000</v>
      </c>
      <c r="W7772">
        <v>8500</v>
      </c>
      <c r="X7772">
        <v>2.57</v>
      </c>
      <c r="Y7772">
        <v>12400</v>
      </c>
      <c r="Z7772">
        <v>1.79</v>
      </c>
    </row>
    <row r="7773" spans="1:26">
      <c r="A7773">
        <v>207192288</v>
      </c>
      <c r="B7773" t="s">
        <v>6289</v>
      </c>
      <c r="C7773" t="s">
        <v>3597</v>
      </c>
      <c r="D7773" t="s">
        <v>4034</v>
      </c>
      <c r="E7773" t="s">
        <v>4820</v>
      </c>
      <c r="F7773" t="s">
        <v>3753</v>
      </c>
      <c r="G7773">
        <v>207192288</v>
      </c>
      <c r="I7773" t="s">
        <v>3601</v>
      </c>
      <c r="J7773" t="s">
        <v>6673</v>
      </c>
      <c r="K7773" t="s">
        <v>3624</v>
      </c>
      <c r="L7773" t="s">
        <v>6665</v>
      </c>
      <c r="M7773">
        <v>13.5</v>
      </c>
      <c r="N7773">
        <v>23</v>
      </c>
      <c r="O7773">
        <v>12</v>
      </c>
      <c r="S7773" t="b">
        <v>0</v>
      </c>
      <c r="T7773" t="b">
        <v>0</v>
      </c>
      <c r="U7773" t="b">
        <v>1</v>
      </c>
      <c r="V7773">
        <v>9000</v>
      </c>
      <c r="W7773">
        <v>7200</v>
      </c>
      <c r="X7773">
        <v>2.74</v>
      </c>
      <c r="Y7773">
        <v>11300</v>
      </c>
      <c r="Z7773">
        <v>1.55</v>
      </c>
    </row>
    <row r="7774" spans="1:26">
      <c r="A7774">
        <v>207192283</v>
      </c>
      <c r="B7774" t="s">
        <v>6289</v>
      </c>
      <c r="C7774" t="s">
        <v>3597</v>
      </c>
      <c r="D7774" t="s">
        <v>4034</v>
      </c>
      <c r="E7774" t="s">
        <v>4820</v>
      </c>
      <c r="F7774" t="s">
        <v>3621</v>
      </c>
      <c r="G7774">
        <v>207192283</v>
      </c>
      <c r="I7774" t="s">
        <v>3622</v>
      </c>
      <c r="J7774" t="s">
        <v>6671</v>
      </c>
      <c r="K7774" t="s">
        <v>3624</v>
      </c>
      <c r="L7774" t="s">
        <v>6672</v>
      </c>
      <c r="M7774">
        <v>13</v>
      </c>
      <c r="N7774">
        <v>21</v>
      </c>
      <c r="O7774">
        <v>10</v>
      </c>
      <c r="S7774" t="b">
        <v>0</v>
      </c>
      <c r="T7774" t="b">
        <v>0</v>
      </c>
      <c r="U7774" t="b">
        <v>0</v>
      </c>
      <c r="V7774">
        <v>18000</v>
      </c>
      <c r="W7774">
        <v>10400</v>
      </c>
      <c r="X7774">
        <v>2.72</v>
      </c>
      <c r="Y7774">
        <v>13597</v>
      </c>
      <c r="Z7774">
        <v>2.46</v>
      </c>
    </row>
    <row r="7775" spans="1:26">
      <c r="A7775">
        <v>207657369</v>
      </c>
      <c r="B7775" t="s">
        <v>6289</v>
      </c>
      <c r="C7775" t="s">
        <v>3597</v>
      </c>
      <c r="D7775" t="s">
        <v>4034</v>
      </c>
      <c r="E7775" t="s">
        <v>6090</v>
      </c>
      <c r="F7775" t="s">
        <v>3718</v>
      </c>
      <c r="G7775">
        <v>207657369</v>
      </c>
      <c r="I7775" t="s">
        <v>3711</v>
      </c>
      <c r="J7775" t="s">
        <v>6670</v>
      </c>
      <c r="K7775" t="s">
        <v>3688</v>
      </c>
      <c r="M7775">
        <v>10.1</v>
      </c>
      <c r="N7775">
        <v>20.5</v>
      </c>
      <c r="O7775">
        <v>11.5</v>
      </c>
      <c r="S7775" t="b">
        <v>0</v>
      </c>
      <c r="T7775" t="b">
        <v>0</v>
      </c>
      <c r="U7775" t="b">
        <v>0</v>
      </c>
      <c r="V7775">
        <v>49000</v>
      </c>
      <c r="W7775">
        <v>30400</v>
      </c>
      <c r="X7775">
        <v>2.69</v>
      </c>
      <c r="Y7775">
        <v>37000</v>
      </c>
      <c r="Z7775">
        <v>2.1</v>
      </c>
    </row>
    <row r="7776" spans="1:26">
      <c r="A7776">
        <v>207614052</v>
      </c>
      <c r="B7776" t="s">
        <v>6289</v>
      </c>
      <c r="C7776" t="s">
        <v>3597</v>
      </c>
      <c r="D7776" t="s">
        <v>4034</v>
      </c>
      <c r="E7776" t="s">
        <v>6090</v>
      </c>
      <c r="F7776" t="s">
        <v>3621</v>
      </c>
      <c r="G7776">
        <v>207614052</v>
      </c>
      <c r="I7776" t="s">
        <v>3622</v>
      </c>
      <c r="J7776" t="s">
        <v>6668</v>
      </c>
      <c r="K7776" t="s">
        <v>3624</v>
      </c>
      <c r="L7776" t="s">
        <v>6669</v>
      </c>
      <c r="M7776">
        <v>13.5</v>
      </c>
      <c r="N7776">
        <v>24.5</v>
      </c>
      <c r="O7776">
        <v>12.5</v>
      </c>
      <c r="S7776" t="b">
        <v>0</v>
      </c>
      <c r="T7776" t="b">
        <v>0</v>
      </c>
      <c r="U7776" t="b">
        <v>1</v>
      </c>
      <c r="V7776">
        <v>12000</v>
      </c>
      <c r="W7776">
        <v>7600</v>
      </c>
      <c r="X7776">
        <v>2.89</v>
      </c>
      <c r="Y7776">
        <v>12737</v>
      </c>
      <c r="Z7776">
        <v>2.2599999999999998</v>
      </c>
    </row>
    <row r="7777" spans="1:26">
      <c r="A7777">
        <v>205921403</v>
      </c>
      <c r="B7777" t="s">
        <v>6289</v>
      </c>
      <c r="C7777" t="s">
        <v>3597</v>
      </c>
      <c r="D7777" t="s">
        <v>4034</v>
      </c>
      <c r="E7777" t="s">
        <v>6090</v>
      </c>
      <c r="F7777" t="s">
        <v>3849</v>
      </c>
      <c r="G7777">
        <v>205921403</v>
      </c>
      <c r="I7777" t="s">
        <v>3622</v>
      </c>
      <c r="J7777" t="s">
        <v>6661</v>
      </c>
      <c r="K7777" t="s">
        <v>3624</v>
      </c>
      <c r="L7777" t="s">
        <v>6666</v>
      </c>
      <c r="M7777">
        <v>12.5</v>
      </c>
      <c r="N7777">
        <v>19.5</v>
      </c>
      <c r="O7777">
        <v>10.6</v>
      </c>
      <c r="S7777" t="b">
        <v>0</v>
      </c>
      <c r="T7777" t="b">
        <v>0</v>
      </c>
      <c r="U7777" t="b">
        <v>0</v>
      </c>
      <c r="V7777">
        <v>12000</v>
      </c>
      <c r="W7777">
        <v>8700</v>
      </c>
      <c r="X7777">
        <v>2.68</v>
      </c>
      <c r="Y7777">
        <v>13136</v>
      </c>
      <c r="Z7777">
        <v>1.97</v>
      </c>
    </row>
    <row r="7778" spans="1:26">
      <c r="A7778">
        <v>206348120</v>
      </c>
      <c r="B7778" t="s">
        <v>6289</v>
      </c>
      <c r="C7778" t="s">
        <v>3597</v>
      </c>
      <c r="D7778" t="s">
        <v>4034</v>
      </c>
      <c r="E7778" t="s">
        <v>6090</v>
      </c>
      <c r="F7778" t="s">
        <v>3753</v>
      </c>
      <c r="G7778">
        <v>206348120</v>
      </c>
      <c r="I7778" t="s">
        <v>3601</v>
      </c>
      <c r="J7778" t="s">
        <v>6091</v>
      </c>
      <c r="K7778" t="s">
        <v>3624</v>
      </c>
      <c r="L7778" t="s">
        <v>6665</v>
      </c>
      <c r="M7778">
        <v>13.5</v>
      </c>
      <c r="N7778">
        <v>23</v>
      </c>
      <c r="O7778">
        <v>12</v>
      </c>
      <c r="S7778" t="b">
        <v>0</v>
      </c>
      <c r="T7778" t="b">
        <v>0</v>
      </c>
      <c r="U7778" t="b">
        <v>1</v>
      </c>
      <c r="V7778">
        <v>9000</v>
      </c>
      <c r="W7778">
        <v>7200</v>
      </c>
      <c r="X7778">
        <v>2.74</v>
      </c>
      <c r="Y7778">
        <v>11300</v>
      </c>
      <c r="Z7778">
        <v>1.55</v>
      </c>
    </row>
    <row r="7779" spans="1:26">
      <c r="A7779">
        <v>205921401</v>
      </c>
      <c r="B7779" t="s">
        <v>6289</v>
      </c>
      <c r="C7779" t="s">
        <v>3597</v>
      </c>
      <c r="D7779" t="s">
        <v>4034</v>
      </c>
      <c r="E7779" t="s">
        <v>6090</v>
      </c>
      <c r="F7779" t="s">
        <v>3753</v>
      </c>
      <c r="G7779">
        <v>205921401</v>
      </c>
      <c r="I7779" t="s">
        <v>3601</v>
      </c>
      <c r="J7779" t="s">
        <v>6663</v>
      </c>
      <c r="K7779" t="s">
        <v>3624</v>
      </c>
      <c r="L7779" t="s">
        <v>6664</v>
      </c>
      <c r="M7779">
        <v>12.5</v>
      </c>
      <c r="N7779">
        <v>20.5</v>
      </c>
      <c r="O7779">
        <v>12.5</v>
      </c>
      <c r="S7779" t="b">
        <v>0</v>
      </c>
      <c r="T7779" t="b">
        <v>0</v>
      </c>
      <c r="U7779" t="b">
        <v>1</v>
      </c>
      <c r="V7779">
        <v>24000</v>
      </c>
      <c r="W7779">
        <v>17200</v>
      </c>
      <c r="X7779">
        <v>2.56</v>
      </c>
      <c r="Y7779">
        <v>25200</v>
      </c>
      <c r="Z7779">
        <v>1.81</v>
      </c>
    </row>
    <row r="7780" spans="1:26">
      <c r="A7780">
        <v>205921404</v>
      </c>
      <c r="B7780" t="s">
        <v>6289</v>
      </c>
      <c r="C7780" t="s">
        <v>3597</v>
      </c>
      <c r="D7780" t="s">
        <v>4034</v>
      </c>
      <c r="E7780" t="s">
        <v>6090</v>
      </c>
      <c r="F7780" t="s">
        <v>3753</v>
      </c>
      <c r="G7780">
        <v>205921404</v>
      </c>
      <c r="I7780" t="s">
        <v>3601</v>
      </c>
      <c r="J7780" t="s">
        <v>6661</v>
      </c>
      <c r="K7780" t="s">
        <v>3624</v>
      </c>
      <c r="L7780" t="s">
        <v>6662</v>
      </c>
      <c r="M7780">
        <v>12.5</v>
      </c>
      <c r="N7780">
        <v>20.5</v>
      </c>
      <c r="O7780">
        <v>11</v>
      </c>
      <c r="S7780" t="b">
        <v>0</v>
      </c>
      <c r="T7780" t="b">
        <v>0</v>
      </c>
      <c r="U7780" t="b">
        <v>1</v>
      </c>
      <c r="V7780">
        <v>12000</v>
      </c>
      <c r="W7780">
        <v>8500</v>
      </c>
      <c r="X7780">
        <v>2.57</v>
      </c>
      <c r="Y7780">
        <v>12400</v>
      </c>
      <c r="Z7780">
        <v>1.79</v>
      </c>
    </row>
    <row r="7781" spans="1:26">
      <c r="A7781">
        <v>208073221</v>
      </c>
      <c r="B7781" t="s">
        <v>6289</v>
      </c>
      <c r="C7781" t="s">
        <v>3597</v>
      </c>
      <c r="D7781" t="s">
        <v>4034</v>
      </c>
      <c r="E7781" t="s">
        <v>6442</v>
      </c>
      <c r="F7781" t="s">
        <v>3600</v>
      </c>
      <c r="G7781">
        <v>208073221</v>
      </c>
      <c r="I7781" t="s">
        <v>3601</v>
      </c>
      <c r="J7781" t="s">
        <v>6365</v>
      </c>
      <c r="K7781" t="s">
        <v>3624</v>
      </c>
      <c r="L7781" t="s">
        <v>6366</v>
      </c>
      <c r="M7781">
        <v>10.3</v>
      </c>
      <c r="N7781">
        <v>18</v>
      </c>
      <c r="O7781">
        <v>9.1999999999999993</v>
      </c>
      <c r="S7781" t="b">
        <v>0</v>
      </c>
      <c r="T7781" t="b">
        <v>0</v>
      </c>
      <c r="U7781" t="b">
        <v>0</v>
      </c>
      <c r="V7781">
        <v>57000</v>
      </c>
      <c r="W7781">
        <v>33800</v>
      </c>
      <c r="X7781">
        <v>2.46</v>
      </c>
      <c r="Y7781">
        <v>37000</v>
      </c>
      <c r="Z7781">
        <v>1.97</v>
      </c>
    </row>
    <row r="7782" spans="1:26">
      <c r="A7782">
        <v>206315642</v>
      </c>
      <c r="B7782" t="s">
        <v>6289</v>
      </c>
      <c r="C7782" t="s">
        <v>3597</v>
      </c>
      <c r="D7782" t="s">
        <v>4034</v>
      </c>
      <c r="E7782" t="s">
        <v>5422</v>
      </c>
      <c r="F7782" t="s">
        <v>3621</v>
      </c>
      <c r="G7782">
        <v>206315642</v>
      </c>
      <c r="I7782" t="s">
        <v>3622</v>
      </c>
      <c r="J7782" t="s">
        <v>6656</v>
      </c>
      <c r="K7782" t="s">
        <v>3624</v>
      </c>
      <c r="L7782" t="s">
        <v>6657</v>
      </c>
      <c r="M7782">
        <v>11</v>
      </c>
      <c r="N7782">
        <v>19</v>
      </c>
      <c r="O7782">
        <v>10</v>
      </c>
      <c r="S7782" t="b">
        <v>0</v>
      </c>
      <c r="T7782" t="b">
        <v>0</v>
      </c>
      <c r="U7782" t="b">
        <v>0</v>
      </c>
      <c r="V7782">
        <v>18000</v>
      </c>
      <c r="W7782">
        <v>11000</v>
      </c>
      <c r="X7782">
        <v>2.58</v>
      </c>
      <c r="Y7782">
        <v>11041</v>
      </c>
      <c r="Z7782">
        <v>2.2000000000000002</v>
      </c>
    </row>
    <row r="7783" spans="1:26">
      <c r="A7783">
        <v>206315640</v>
      </c>
      <c r="B7783" t="s">
        <v>6289</v>
      </c>
      <c r="C7783" t="s">
        <v>3597</v>
      </c>
      <c r="D7783" t="s">
        <v>4034</v>
      </c>
      <c r="E7783" t="s">
        <v>5422</v>
      </c>
      <c r="F7783" t="s">
        <v>3621</v>
      </c>
      <c r="G7783">
        <v>206315640</v>
      </c>
      <c r="I7783" t="s">
        <v>3622</v>
      </c>
      <c r="J7783" t="s">
        <v>6654</v>
      </c>
      <c r="K7783" t="s">
        <v>3624</v>
      </c>
      <c r="L7783" t="s">
        <v>6655</v>
      </c>
      <c r="M7783">
        <v>11.5</v>
      </c>
      <c r="N7783">
        <v>19</v>
      </c>
      <c r="O7783">
        <v>10</v>
      </c>
      <c r="S7783" t="b">
        <v>0</v>
      </c>
      <c r="T7783" t="b">
        <v>0</v>
      </c>
      <c r="U7783" t="b">
        <v>0</v>
      </c>
      <c r="V7783">
        <v>9000</v>
      </c>
      <c r="W7783">
        <v>6000</v>
      </c>
      <c r="X7783">
        <v>2.5499999999999998</v>
      </c>
      <c r="Y7783">
        <v>7599</v>
      </c>
      <c r="Z7783">
        <v>2.16</v>
      </c>
    </row>
    <row r="7784" spans="1:26">
      <c r="A7784">
        <v>207825595</v>
      </c>
      <c r="B7784" t="s">
        <v>6289</v>
      </c>
      <c r="C7784" t="s">
        <v>3597</v>
      </c>
      <c r="D7784" t="s">
        <v>4034</v>
      </c>
      <c r="E7784" t="s">
        <v>5423</v>
      </c>
      <c r="F7784" t="s">
        <v>3718</v>
      </c>
      <c r="G7784">
        <v>207825595</v>
      </c>
      <c r="I7784" t="s">
        <v>3711</v>
      </c>
      <c r="J7784" t="s">
        <v>6660</v>
      </c>
      <c r="K7784" t="s">
        <v>3688</v>
      </c>
      <c r="M7784">
        <v>11.3</v>
      </c>
      <c r="N7784">
        <v>19</v>
      </c>
      <c r="O7784">
        <v>11</v>
      </c>
      <c r="S7784" t="b">
        <v>0</v>
      </c>
      <c r="T7784" t="b">
        <v>0</v>
      </c>
      <c r="U7784" t="b">
        <v>0</v>
      </c>
      <c r="V7784">
        <v>36000</v>
      </c>
      <c r="W7784">
        <v>23000</v>
      </c>
      <c r="X7784">
        <v>2.6</v>
      </c>
      <c r="Y7784">
        <v>33500</v>
      </c>
      <c r="Z7784">
        <v>1.98</v>
      </c>
    </row>
    <row r="7785" spans="1:26">
      <c r="A7785">
        <v>206315628</v>
      </c>
      <c r="B7785" t="s">
        <v>6289</v>
      </c>
      <c r="C7785" t="s">
        <v>3597</v>
      </c>
      <c r="D7785" t="s">
        <v>4034</v>
      </c>
      <c r="E7785" t="s">
        <v>5423</v>
      </c>
      <c r="F7785" t="s">
        <v>3600</v>
      </c>
      <c r="G7785">
        <v>206315628</v>
      </c>
      <c r="I7785" t="s">
        <v>3601</v>
      </c>
      <c r="J7785" t="s">
        <v>6658</v>
      </c>
      <c r="K7785" t="s">
        <v>3624</v>
      </c>
      <c r="L7785" t="s">
        <v>6659</v>
      </c>
      <c r="M7785">
        <v>12.5</v>
      </c>
      <c r="N7785">
        <v>20</v>
      </c>
      <c r="O7785">
        <v>11.6</v>
      </c>
      <c r="S7785" t="b">
        <v>0</v>
      </c>
      <c r="T7785" t="b">
        <v>0</v>
      </c>
      <c r="U7785" t="b">
        <v>0</v>
      </c>
      <c r="V7785">
        <v>22000</v>
      </c>
      <c r="W7785">
        <v>16500</v>
      </c>
      <c r="X7785">
        <v>2.6</v>
      </c>
      <c r="Y7785">
        <v>26548</v>
      </c>
      <c r="Z7785">
        <v>2.2599999999999998</v>
      </c>
    </row>
    <row r="7786" spans="1:26">
      <c r="A7786">
        <v>206315624</v>
      </c>
      <c r="B7786" t="s">
        <v>6289</v>
      </c>
      <c r="C7786" t="s">
        <v>3597</v>
      </c>
      <c r="D7786" t="s">
        <v>4034</v>
      </c>
      <c r="E7786" t="s">
        <v>5423</v>
      </c>
      <c r="F7786" t="s">
        <v>3621</v>
      </c>
      <c r="G7786">
        <v>206315624</v>
      </c>
      <c r="I7786" t="s">
        <v>3622</v>
      </c>
      <c r="J7786" t="s">
        <v>6656</v>
      </c>
      <c r="K7786" t="s">
        <v>3624</v>
      </c>
      <c r="L7786" t="s">
        <v>6657</v>
      </c>
      <c r="M7786">
        <v>11</v>
      </c>
      <c r="N7786">
        <v>19</v>
      </c>
      <c r="O7786">
        <v>10</v>
      </c>
      <c r="S7786" t="b">
        <v>0</v>
      </c>
      <c r="T7786" t="b">
        <v>0</v>
      </c>
      <c r="U7786" t="b">
        <v>0</v>
      </c>
      <c r="V7786">
        <v>18000</v>
      </c>
      <c r="W7786">
        <v>11000</v>
      </c>
      <c r="X7786">
        <v>2.58</v>
      </c>
      <c r="Y7786">
        <v>11041</v>
      </c>
      <c r="Z7786">
        <v>2.2000000000000002</v>
      </c>
    </row>
    <row r="7787" spans="1:26">
      <c r="A7787">
        <v>206315622</v>
      </c>
      <c r="B7787" t="s">
        <v>6289</v>
      </c>
      <c r="C7787" t="s">
        <v>3597</v>
      </c>
      <c r="D7787" t="s">
        <v>4034</v>
      </c>
      <c r="E7787" t="s">
        <v>5423</v>
      </c>
      <c r="F7787" t="s">
        <v>3621</v>
      </c>
      <c r="G7787">
        <v>206315622</v>
      </c>
      <c r="I7787" t="s">
        <v>3622</v>
      </c>
      <c r="J7787" t="s">
        <v>6654</v>
      </c>
      <c r="K7787" t="s">
        <v>3624</v>
      </c>
      <c r="L7787" t="s">
        <v>6655</v>
      </c>
      <c r="M7787">
        <v>11.5</v>
      </c>
      <c r="N7787">
        <v>19</v>
      </c>
      <c r="O7787">
        <v>10</v>
      </c>
      <c r="S7787" t="b">
        <v>0</v>
      </c>
      <c r="T7787" t="b">
        <v>0</v>
      </c>
      <c r="U7787" t="b">
        <v>0</v>
      </c>
      <c r="V7787">
        <v>9000</v>
      </c>
      <c r="W7787">
        <v>6000</v>
      </c>
      <c r="X7787">
        <v>2.5499999999999998</v>
      </c>
      <c r="Y7787">
        <v>7599</v>
      </c>
      <c r="Z7787">
        <v>2.16</v>
      </c>
    </row>
    <row r="7788" spans="1:26">
      <c r="A7788">
        <v>205921395</v>
      </c>
      <c r="B7788" t="s">
        <v>6289</v>
      </c>
      <c r="C7788" t="s">
        <v>3597</v>
      </c>
      <c r="D7788" t="s">
        <v>4034</v>
      </c>
      <c r="E7788" t="s">
        <v>5440</v>
      </c>
      <c r="F7788" t="s">
        <v>3621</v>
      </c>
      <c r="G7788">
        <v>205921395</v>
      </c>
      <c r="I7788" t="s">
        <v>3622</v>
      </c>
      <c r="J7788" t="s">
        <v>6641</v>
      </c>
      <c r="K7788" t="s">
        <v>3624</v>
      </c>
      <c r="L7788" t="s">
        <v>6652</v>
      </c>
      <c r="M7788">
        <v>14.9</v>
      </c>
      <c r="N7788">
        <v>23.5</v>
      </c>
      <c r="O7788">
        <v>10.8</v>
      </c>
      <c r="S7788" t="b">
        <v>0</v>
      </c>
      <c r="T7788" t="b">
        <v>0</v>
      </c>
      <c r="U7788" t="b">
        <v>0</v>
      </c>
      <c r="V7788">
        <v>9000</v>
      </c>
      <c r="W7788">
        <v>5800</v>
      </c>
      <c r="X7788">
        <v>2.74</v>
      </c>
      <c r="Y7788">
        <v>10085</v>
      </c>
      <c r="Z7788">
        <v>2.27</v>
      </c>
    </row>
    <row r="7789" spans="1:26">
      <c r="A7789">
        <v>205921396</v>
      </c>
      <c r="B7789" t="s">
        <v>6289</v>
      </c>
      <c r="C7789" t="s">
        <v>3597</v>
      </c>
      <c r="D7789" t="s">
        <v>4034</v>
      </c>
      <c r="E7789" t="s">
        <v>5440</v>
      </c>
      <c r="F7789" t="s">
        <v>3621</v>
      </c>
      <c r="G7789">
        <v>205921396</v>
      </c>
      <c r="I7789" t="s">
        <v>3622</v>
      </c>
      <c r="J7789" t="s">
        <v>6626</v>
      </c>
      <c r="K7789" t="s">
        <v>3624</v>
      </c>
      <c r="L7789" t="s">
        <v>6651</v>
      </c>
      <c r="M7789">
        <v>13.7</v>
      </c>
      <c r="N7789">
        <v>22.7</v>
      </c>
      <c r="O7789">
        <v>11</v>
      </c>
      <c r="S7789" t="b">
        <v>0</v>
      </c>
      <c r="T7789" t="b">
        <v>0</v>
      </c>
      <c r="U7789" t="b">
        <v>0</v>
      </c>
      <c r="V7789">
        <v>12000</v>
      </c>
      <c r="W7789">
        <v>7700</v>
      </c>
      <c r="X7789">
        <v>2.75</v>
      </c>
      <c r="Y7789">
        <v>11116</v>
      </c>
      <c r="Z7789">
        <v>2.4500000000000002</v>
      </c>
    </row>
    <row r="7790" spans="1:26">
      <c r="A7790">
        <v>205355555</v>
      </c>
      <c r="B7790" t="s">
        <v>6289</v>
      </c>
      <c r="C7790" t="s">
        <v>3597</v>
      </c>
      <c r="D7790" t="s">
        <v>4034</v>
      </c>
      <c r="E7790" t="s">
        <v>5440</v>
      </c>
      <c r="F7790" t="s">
        <v>3753</v>
      </c>
      <c r="G7790">
        <v>205355555</v>
      </c>
      <c r="I7790" t="s">
        <v>3601</v>
      </c>
      <c r="J7790" t="s">
        <v>6631</v>
      </c>
      <c r="K7790" t="s">
        <v>3624</v>
      </c>
      <c r="L7790" t="s">
        <v>6650</v>
      </c>
      <c r="M7790">
        <v>12.5</v>
      </c>
      <c r="N7790">
        <v>19</v>
      </c>
      <c r="O7790">
        <v>10.5</v>
      </c>
      <c r="S7790" t="b">
        <v>0</v>
      </c>
      <c r="T7790" t="b">
        <v>0</v>
      </c>
      <c r="U7790" t="b">
        <v>0</v>
      </c>
      <c r="V7790">
        <v>18000</v>
      </c>
      <c r="W7790">
        <v>12000</v>
      </c>
      <c r="X7790">
        <v>2.61</v>
      </c>
      <c r="Y7790">
        <v>12500</v>
      </c>
      <c r="Z7790">
        <v>2.39</v>
      </c>
    </row>
    <row r="7791" spans="1:26">
      <c r="A7791">
        <v>205355570</v>
      </c>
      <c r="B7791" t="s">
        <v>6289</v>
      </c>
      <c r="C7791" t="s">
        <v>3597</v>
      </c>
      <c r="D7791" t="s">
        <v>4034</v>
      </c>
      <c r="E7791" t="s">
        <v>5440</v>
      </c>
      <c r="F7791" t="s">
        <v>3621</v>
      </c>
      <c r="G7791">
        <v>205355570</v>
      </c>
      <c r="I7791" t="s">
        <v>3622</v>
      </c>
      <c r="J7791" t="s">
        <v>6648</v>
      </c>
      <c r="K7791" t="s">
        <v>3624</v>
      </c>
      <c r="L7791" t="s">
        <v>6649</v>
      </c>
      <c r="M7791">
        <v>11.5</v>
      </c>
      <c r="N7791">
        <v>19</v>
      </c>
      <c r="O7791">
        <v>10</v>
      </c>
      <c r="S7791" t="b">
        <v>0</v>
      </c>
      <c r="T7791" t="b">
        <v>0</v>
      </c>
      <c r="U7791" t="b">
        <v>0</v>
      </c>
      <c r="V7791">
        <v>9000</v>
      </c>
      <c r="W7791">
        <v>6000</v>
      </c>
      <c r="X7791">
        <v>2.5499999999999998</v>
      </c>
      <c r="Y7791">
        <v>7599</v>
      </c>
      <c r="Z7791">
        <v>2.16</v>
      </c>
    </row>
    <row r="7792" spans="1:26">
      <c r="A7792">
        <v>205355574</v>
      </c>
      <c r="B7792" t="s">
        <v>6289</v>
      </c>
      <c r="C7792" t="s">
        <v>3597</v>
      </c>
      <c r="D7792" t="s">
        <v>4034</v>
      </c>
      <c r="E7792" t="s">
        <v>5440</v>
      </c>
      <c r="F7792" t="s">
        <v>3621</v>
      </c>
      <c r="G7792">
        <v>205355574</v>
      </c>
      <c r="I7792" t="s">
        <v>3622</v>
      </c>
      <c r="J7792" t="s">
        <v>6646</v>
      </c>
      <c r="K7792" t="s">
        <v>3624</v>
      </c>
      <c r="L7792" t="s">
        <v>6647</v>
      </c>
      <c r="M7792">
        <v>11</v>
      </c>
      <c r="N7792">
        <v>19</v>
      </c>
      <c r="O7792">
        <v>10</v>
      </c>
      <c r="S7792" t="b">
        <v>0</v>
      </c>
      <c r="T7792" t="b">
        <v>0</v>
      </c>
      <c r="U7792" t="b">
        <v>0</v>
      </c>
      <c r="V7792">
        <v>18000</v>
      </c>
      <c r="W7792">
        <v>11000</v>
      </c>
      <c r="X7792">
        <v>2.58</v>
      </c>
      <c r="Y7792">
        <v>11041</v>
      </c>
      <c r="Z7792">
        <v>2.2000000000000002</v>
      </c>
    </row>
    <row r="7793" spans="1:26">
      <c r="A7793">
        <v>205921398</v>
      </c>
      <c r="B7793" t="s">
        <v>6289</v>
      </c>
      <c r="C7793" t="s">
        <v>3597</v>
      </c>
      <c r="D7793" t="s">
        <v>4034</v>
      </c>
      <c r="E7793" t="s">
        <v>5440</v>
      </c>
      <c r="F7793" t="s">
        <v>3621</v>
      </c>
      <c r="G7793">
        <v>205921398</v>
      </c>
      <c r="I7793" t="s">
        <v>3622</v>
      </c>
      <c r="J7793" t="s">
        <v>6629</v>
      </c>
      <c r="K7793" t="s">
        <v>3624</v>
      </c>
      <c r="L7793" t="s">
        <v>6645</v>
      </c>
      <c r="M7793">
        <v>13.7</v>
      </c>
      <c r="N7793">
        <v>20.7</v>
      </c>
      <c r="O7793">
        <v>11.5</v>
      </c>
      <c r="S7793" t="b">
        <v>0</v>
      </c>
      <c r="T7793" t="b">
        <v>0</v>
      </c>
      <c r="U7793" t="b">
        <v>0</v>
      </c>
      <c r="V7793">
        <v>24000</v>
      </c>
      <c r="W7793">
        <v>15300</v>
      </c>
      <c r="X7793">
        <v>2.7</v>
      </c>
      <c r="Y7793">
        <v>19036</v>
      </c>
      <c r="Z7793">
        <v>2.21</v>
      </c>
    </row>
    <row r="7794" spans="1:26">
      <c r="A7794">
        <v>205355553</v>
      </c>
      <c r="B7794" t="s">
        <v>6289</v>
      </c>
      <c r="C7794" t="s">
        <v>3597</v>
      </c>
      <c r="D7794" t="s">
        <v>4034</v>
      </c>
      <c r="E7794" t="s">
        <v>5440</v>
      </c>
      <c r="F7794" t="s">
        <v>3753</v>
      </c>
      <c r="G7794">
        <v>205355553</v>
      </c>
      <c r="I7794" t="s">
        <v>3601</v>
      </c>
      <c r="J7794" t="s">
        <v>6641</v>
      </c>
      <c r="K7794" t="s">
        <v>3624</v>
      </c>
      <c r="L7794" t="s">
        <v>6644</v>
      </c>
      <c r="M7794">
        <v>13.5</v>
      </c>
      <c r="N7794">
        <v>20.5</v>
      </c>
      <c r="O7794">
        <v>11.5</v>
      </c>
      <c r="S7794" t="b">
        <v>0</v>
      </c>
      <c r="T7794" t="b">
        <v>0</v>
      </c>
      <c r="U7794" t="b">
        <v>1</v>
      </c>
      <c r="V7794">
        <v>9000</v>
      </c>
      <c r="W7794">
        <v>6800</v>
      </c>
      <c r="X7794">
        <v>2.93</v>
      </c>
      <c r="Y7794">
        <v>8900</v>
      </c>
      <c r="Z7794">
        <v>2.09</v>
      </c>
    </row>
    <row r="7795" spans="1:26">
      <c r="A7795">
        <v>205921397</v>
      </c>
      <c r="B7795" t="s">
        <v>6289</v>
      </c>
      <c r="C7795" t="s">
        <v>3597</v>
      </c>
      <c r="D7795" t="s">
        <v>4034</v>
      </c>
      <c r="E7795" t="s">
        <v>5440</v>
      </c>
      <c r="F7795" t="s">
        <v>3621</v>
      </c>
      <c r="G7795">
        <v>205921397</v>
      </c>
      <c r="I7795" t="s">
        <v>3622</v>
      </c>
      <c r="J7795" t="s">
        <v>6631</v>
      </c>
      <c r="K7795" t="s">
        <v>3624</v>
      </c>
      <c r="L7795" t="s">
        <v>6643</v>
      </c>
      <c r="M7795">
        <v>13</v>
      </c>
      <c r="N7795">
        <v>21</v>
      </c>
      <c r="O7795">
        <v>10.4</v>
      </c>
      <c r="S7795" t="b">
        <v>0</v>
      </c>
      <c r="T7795" t="b">
        <v>0</v>
      </c>
      <c r="U7795" t="b">
        <v>0</v>
      </c>
      <c r="V7795">
        <v>18000</v>
      </c>
      <c r="W7795">
        <v>11400</v>
      </c>
      <c r="X7795">
        <v>2.72</v>
      </c>
      <c r="Y7795">
        <v>14016</v>
      </c>
      <c r="Z7795">
        <v>2.4900000000000002</v>
      </c>
    </row>
    <row r="7796" spans="1:26">
      <c r="A7796">
        <v>205355559</v>
      </c>
      <c r="B7796" t="s">
        <v>6289</v>
      </c>
      <c r="C7796" t="s">
        <v>3597</v>
      </c>
      <c r="D7796" t="s">
        <v>4034</v>
      </c>
      <c r="E7796" t="s">
        <v>5440</v>
      </c>
      <c r="F7796" t="s">
        <v>3849</v>
      </c>
      <c r="G7796">
        <v>205355559</v>
      </c>
      <c r="I7796" t="s">
        <v>3622</v>
      </c>
      <c r="J7796" t="s">
        <v>6641</v>
      </c>
      <c r="K7796" t="s">
        <v>3624</v>
      </c>
      <c r="L7796" t="s">
        <v>6642</v>
      </c>
      <c r="M7796">
        <v>13</v>
      </c>
      <c r="N7796">
        <v>20</v>
      </c>
      <c r="O7796">
        <v>10.5</v>
      </c>
      <c r="S7796" t="b">
        <v>0</v>
      </c>
      <c r="T7796" t="b">
        <v>0</v>
      </c>
      <c r="U7796" t="b">
        <v>0</v>
      </c>
      <c r="V7796">
        <v>9000</v>
      </c>
      <c r="W7796">
        <v>5800</v>
      </c>
      <c r="X7796">
        <v>2.66</v>
      </c>
      <c r="Y7796">
        <v>8639</v>
      </c>
      <c r="Z7796">
        <v>2.08</v>
      </c>
    </row>
    <row r="7797" spans="1:26">
      <c r="A7797">
        <v>205355561</v>
      </c>
      <c r="B7797" t="s">
        <v>6289</v>
      </c>
      <c r="C7797" t="s">
        <v>3597</v>
      </c>
      <c r="D7797" t="s">
        <v>4034</v>
      </c>
      <c r="E7797" t="s">
        <v>5440</v>
      </c>
      <c r="F7797" t="s">
        <v>3849</v>
      </c>
      <c r="G7797">
        <v>205355561</v>
      </c>
      <c r="I7797" t="s">
        <v>3622</v>
      </c>
      <c r="J7797" t="s">
        <v>6631</v>
      </c>
      <c r="K7797" t="s">
        <v>3624</v>
      </c>
      <c r="L7797" t="s">
        <v>6640</v>
      </c>
      <c r="M7797">
        <v>12.5</v>
      </c>
      <c r="N7797">
        <v>20</v>
      </c>
      <c r="O7797">
        <v>10.3</v>
      </c>
      <c r="S7797" t="b">
        <v>0</v>
      </c>
      <c r="T7797" t="b">
        <v>0</v>
      </c>
      <c r="U7797" t="b">
        <v>0</v>
      </c>
      <c r="V7797">
        <v>18000</v>
      </c>
      <c r="W7797">
        <v>12000</v>
      </c>
      <c r="X7797">
        <v>2.5299999999999998</v>
      </c>
      <c r="Y7797">
        <v>12000</v>
      </c>
      <c r="Z7797">
        <v>2.23</v>
      </c>
    </row>
    <row r="7798" spans="1:26">
      <c r="A7798">
        <v>205355556</v>
      </c>
      <c r="B7798" t="s">
        <v>6289</v>
      </c>
      <c r="C7798" t="s">
        <v>3597</v>
      </c>
      <c r="D7798" t="s">
        <v>4034</v>
      </c>
      <c r="E7798" t="s">
        <v>5440</v>
      </c>
      <c r="F7798" t="s">
        <v>3753</v>
      </c>
      <c r="G7798">
        <v>205355556</v>
      </c>
      <c r="I7798" t="s">
        <v>3601</v>
      </c>
      <c r="J7798" t="s">
        <v>6629</v>
      </c>
      <c r="K7798" t="s">
        <v>3624</v>
      </c>
      <c r="L7798" t="s">
        <v>6639</v>
      </c>
      <c r="M7798">
        <v>12.5</v>
      </c>
      <c r="N7798">
        <v>21.5</v>
      </c>
      <c r="O7798">
        <v>11</v>
      </c>
      <c r="S7798" t="b">
        <v>0</v>
      </c>
      <c r="T7798" t="b">
        <v>0</v>
      </c>
      <c r="U7798" t="b">
        <v>1</v>
      </c>
      <c r="V7798">
        <v>24000</v>
      </c>
      <c r="W7798">
        <v>16000</v>
      </c>
      <c r="X7798">
        <v>2.69</v>
      </c>
      <c r="Y7798">
        <v>18900</v>
      </c>
      <c r="Z7798">
        <v>2.2200000000000002</v>
      </c>
    </row>
    <row r="7799" spans="1:26">
      <c r="A7799">
        <v>205355558</v>
      </c>
      <c r="B7799" t="s">
        <v>6289</v>
      </c>
      <c r="C7799" t="s">
        <v>3597</v>
      </c>
      <c r="D7799" t="s">
        <v>4034</v>
      </c>
      <c r="E7799" t="s">
        <v>5440</v>
      </c>
      <c r="F7799" t="s">
        <v>3753</v>
      </c>
      <c r="G7799">
        <v>205355558</v>
      </c>
      <c r="I7799" t="s">
        <v>3601</v>
      </c>
      <c r="J7799" t="s">
        <v>6624</v>
      </c>
      <c r="K7799" t="s">
        <v>3624</v>
      </c>
      <c r="L7799" t="s">
        <v>6638</v>
      </c>
      <c r="M7799">
        <v>9.1999999999999993</v>
      </c>
      <c r="N7799">
        <v>17.399999999999999</v>
      </c>
      <c r="O7799">
        <v>10.3</v>
      </c>
      <c r="S7799" t="b">
        <v>0</v>
      </c>
      <c r="T7799" t="b">
        <v>0</v>
      </c>
      <c r="U7799" t="b">
        <v>0</v>
      </c>
      <c r="V7799">
        <v>48000</v>
      </c>
      <c r="W7799">
        <v>33400</v>
      </c>
      <c r="X7799">
        <v>2.7</v>
      </c>
      <c r="Y7799">
        <v>43500</v>
      </c>
      <c r="Z7799">
        <v>2.4300000000000002</v>
      </c>
    </row>
    <row r="7800" spans="1:26">
      <c r="A7800">
        <v>205355557</v>
      </c>
      <c r="B7800" t="s">
        <v>6289</v>
      </c>
      <c r="C7800" t="s">
        <v>3597</v>
      </c>
      <c r="D7800" t="s">
        <v>4034</v>
      </c>
      <c r="E7800" t="s">
        <v>5440</v>
      </c>
      <c r="F7800" t="s">
        <v>3753</v>
      </c>
      <c r="G7800">
        <v>205355557</v>
      </c>
      <c r="I7800" t="s">
        <v>3601</v>
      </c>
      <c r="J7800" t="s">
        <v>6633</v>
      </c>
      <c r="K7800" t="s">
        <v>3624</v>
      </c>
      <c r="L7800" t="s">
        <v>6637</v>
      </c>
      <c r="M7800">
        <v>9</v>
      </c>
      <c r="N7800">
        <v>16.5</v>
      </c>
      <c r="O7800">
        <v>11.5</v>
      </c>
      <c r="S7800" t="b">
        <v>0</v>
      </c>
      <c r="T7800" t="b">
        <v>0</v>
      </c>
      <c r="U7800" t="b">
        <v>0</v>
      </c>
      <c r="V7800">
        <v>36000</v>
      </c>
      <c r="W7800">
        <v>27600</v>
      </c>
      <c r="X7800">
        <v>2.74</v>
      </c>
      <c r="Y7800">
        <v>33100</v>
      </c>
      <c r="Z7800">
        <v>2.2999999999999998</v>
      </c>
    </row>
    <row r="7801" spans="1:26">
      <c r="A7801">
        <v>205355562</v>
      </c>
      <c r="B7801" t="s">
        <v>6289</v>
      </c>
      <c r="C7801" t="s">
        <v>3597</v>
      </c>
      <c r="D7801" t="s">
        <v>4034</v>
      </c>
      <c r="E7801" t="s">
        <v>5440</v>
      </c>
      <c r="F7801" t="s">
        <v>3849</v>
      </c>
      <c r="G7801">
        <v>205355562</v>
      </c>
      <c r="I7801" t="s">
        <v>3622</v>
      </c>
      <c r="J7801" t="s">
        <v>6629</v>
      </c>
      <c r="K7801" t="s">
        <v>3624</v>
      </c>
      <c r="L7801" t="s">
        <v>6636</v>
      </c>
      <c r="M7801">
        <v>12.5</v>
      </c>
      <c r="N7801">
        <v>20</v>
      </c>
      <c r="O7801">
        <v>10.5</v>
      </c>
      <c r="S7801" t="b">
        <v>0</v>
      </c>
      <c r="T7801" t="b">
        <v>0</v>
      </c>
      <c r="U7801" t="b">
        <v>0</v>
      </c>
      <c r="V7801">
        <v>24000</v>
      </c>
      <c r="W7801">
        <v>15800</v>
      </c>
      <c r="X7801">
        <v>2.56</v>
      </c>
      <c r="Y7801">
        <v>17841</v>
      </c>
      <c r="Z7801">
        <v>2.09</v>
      </c>
    </row>
    <row r="7802" spans="1:26">
      <c r="A7802">
        <v>205355564</v>
      </c>
      <c r="B7802" t="s">
        <v>6289</v>
      </c>
      <c r="C7802" t="s">
        <v>3597</v>
      </c>
      <c r="D7802" t="s">
        <v>4034</v>
      </c>
      <c r="E7802" t="s">
        <v>5440</v>
      </c>
      <c r="F7802" t="s">
        <v>3849</v>
      </c>
      <c r="G7802">
        <v>205355564</v>
      </c>
      <c r="I7802" t="s">
        <v>3622</v>
      </c>
      <c r="J7802" t="s">
        <v>6624</v>
      </c>
      <c r="K7802" t="s">
        <v>3624</v>
      </c>
      <c r="L7802" t="s">
        <v>6635</v>
      </c>
      <c r="M7802">
        <v>9.5</v>
      </c>
      <c r="N7802">
        <v>16.8</v>
      </c>
      <c r="O7802">
        <v>11</v>
      </c>
      <c r="S7802" t="b">
        <v>0</v>
      </c>
      <c r="T7802" t="b">
        <v>0</v>
      </c>
      <c r="U7802" t="b">
        <v>0</v>
      </c>
      <c r="V7802">
        <v>48000</v>
      </c>
      <c r="W7802">
        <v>35000</v>
      </c>
      <c r="X7802">
        <v>2.36</v>
      </c>
      <c r="Y7802">
        <v>40862</v>
      </c>
      <c r="Z7802">
        <v>2.3199999999999998</v>
      </c>
    </row>
    <row r="7803" spans="1:26">
      <c r="A7803">
        <v>205355563</v>
      </c>
      <c r="B7803" t="s">
        <v>6289</v>
      </c>
      <c r="C7803" t="s">
        <v>3597</v>
      </c>
      <c r="D7803" t="s">
        <v>4034</v>
      </c>
      <c r="E7803" t="s">
        <v>5440</v>
      </c>
      <c r="F7803" t="s">
        <v>3849</v>
      </c>
      <c r="G7803">
        <v>205355563</v>
      </c>
      <c r="I7803" t="s">
        <v>3622</v>
      </c>
      <c r="J7803" t="s">
        <v>6633</v>
      </c>
      <c r="K7803" t="s">
        <v>3624</v>
      </c>
      <c r="L7803" t="s">
        <v>6634</v>
      </c>
      <c r="M7803">
        <v>9</v>
      </c>
      <c r="N7803">
        <v>17.5</v>
      </c>
      <c r="O7803">
        <v>10.5</v>
      </c>
      <c r="S7803" t="b">
        <v>0</v>
      </c>
      <c r="T7803" t="b">
        <v>0</v>
      </c>
      <c r="U7803" t="b">
        <v>0</v>
      </c>
      <c r="V7803">
        <v>36000</v>
      </c>
      <c r="W7803">
        <v>25200</v>
      </c>
      <c r="X7803">
        <v>2.64</v>
      </c>
      <c r="Y7803">
        <v>31769</v>
      </c>
      <c r="Z7803">
        <v>2.16</v>
      </c>
    </row>
    <row r="7804" spans="1:26">
      <c r="A7804">
        <v>205355566</v>
      </c>
      <c r="B7804" t="s">
        <v>6289</v>
      </c>
      <c r="C7804" t="s">
        <v>3597</v>
      </c>
      <c r="D7804" t="s">
        <v>4034</v>
      </c>
      <c r="E7804" t="s">
        <v>5440</v>
      </c>
      <c r="F7804" t="s">
        <v>3787</v>
      </c>
      <c r="G7804">
        <v>205355566</v>
      </c>
      <c r="I7804" t="s">
        <v>3622</v>
      </c>
      <c r="J7804" t="s">
        <v>6631</v>
      </c>
      <c r="K7804" t="s">
        <v>3624</v>
      </c>
      <c r="L7804" t="s">
        <v>6632</v>
      </c>
      <c r="M7804">
        <v>12.5</v>
      </c>
      <c r="N7804">
        <v>20</v>
      </c>
      <c r="O7804">
        <v>10.5</v>
      </c>
      <c r="S7804" t="b">
        <v>0</v>
      </c>
      <c r="T7804" t="b">
        <v>0</v>
      </c>
      <c r="U7804" t="b">
        <v>0</v>
      </c>
      <c r="V7804">
        <v>18000</v>
      </c>
      <c r="W7804">
        <v>12000</v>
      </c>
      <c r="X7804">
        <v>2.4300000000000002</v>
      </c>
      <c r="Y7804">
        <v>12709</v>
      </c>
      <c r="Z7804">
        <v>2.2400000000000002</v>
      </c>
    </row>
    <row r="7805" spans="1:26">
      <c r="A7805">
        <v>205355567</v>
      </c>
      <c r="B7805" t="s">
        <v>6289</v>
      </c>
      <c r="C7805" t="s">
        <v>3597</v>
      </c>
      <c r="D7805" t="s">
        <v>4034</v>
      </c>
      <c r="E7805" t="s">
        <v>5440</v>
      </c>
      <c r="F7805" t="s">
        <v>3787</v>
      </c>
      <c r="G7805">
        <v>205355567</v>
      </c>
      <c r="I7805" t="s">
        <v>3622</v>
      </c>
      <c r="J7805" t="s">
        <v>6629</v>
      </c>
      <c r="K7805" t="s">
        <v>3624</v>
      </c>
      <c r="L7805" t="s">
        <v>6630</v>
      </c>
      <c r="M7805">
        <v>12.5</v>
      </c>
      <c r="N7805">
        <v>20</v>
      </c>
      <c r="O7805">
        <v>11</v>
      </c>
      <c r="S7805" t="b">
        <v>0</v>
      </c>
      <c r="T7805" t="b">
        <v>0</v>
      </c>
      <c r="U7805" t="b">
        <v>0</v>
      </c>
      <c r="V7805">
        <v>24000</v>
      </c>
      <c r="W7805">
        <v>15000</v>
      </c>
      <c r="X7805">
        <v>2.85</v>
      </c>
      <c r="Y7805">
        <v>17858</v>
      </c>
      <c r="Z7805">
        <v>2.02</v>
      </c>
    </row>
    <row r="7806" spans="1:26">
      <c r="A7806">
        <v>205355565</v>
      </c>
      <c r="B7806" t="s">
        <v>6289</v>
      </c>
      <c r="C7806" t="s">
        <v>3597</v>
      </c>
      <c r="D7806" t="s">
        <v>4034</v>
      </c>
      <c r="E7806" t="s">
        <v>5440</v>
      </c>
      <c r="F7806" t="s">
        <v>3787</v>
      </c>
      <c r="G7806">
        <v>205355565</v>
      </c>
      <c r="I7806" t="s">
        <v>3622</v>
      </c>
      <c r="J7806" t="s">
        <v>6626</v>
      </c>
      <c r="K7806" t="s">
        <v>3624</v>
      </c>
      <c r="L7806" t="s">
        <v>6628</v>
      </c>
      <c r="M7806">
        <v>13</v>
      </c>
      <c r="N7806">
        <v>20.5</v>
      </c>
      <c r="O7806">
        <v>10</v>
      </c>
      <c r="S7806" t="b">
        <v>0</v>
      </c>
      <c r="T7806" t="b">
        <v>0</v>
      </c>
      <c r="U7806" t="b">
        <v>0</v>
      </c>
      <c r="V7806">
        <v>12000</v>
      </c>
      <c r="W7806">
        <v>7200</v>
      </c>
      <c r="X7806">
        <v>2.67</v>
      </c>
      <c r="Y7806">
        <v>11225</v>
      </c>
      <c r="Z7806">
        <v>2.2799999999999998</v>
      </c>
    </row>
    <row r="7807" spans="1:26">
      <c r="A7807">
        <v>205355560</v>
      </c>
      <c r="B7807" t="s">
        <v>6289</v>
      </c>
      <c r="C7807" t="s">
        <v>3597</v>
      </c>
      <c r="D7807" t="s">
        <v>4034</v>
      </c>
      <c r="E7807" t="s">
        <v>5440</v>
      </c>
      <c r="F7807" t="s">
        <v>3849</v>
      </c>
      <c r="G7807">
        <v>205355560</v>
      </c>
      <c r="I7807" t="s">
        <v>3622</v>
      </c>
      <c r="J7807" t="s">
        <v>6626</v>
      </c>
      <c r="K7807" t="s">
        <v>3624</v>
      </c>
      <c r="L7807" t="s">
        <v>6627</v>
      </c>
      <c r="M7807">
        <v>14</v>
      </c>
      <c r="N7807">
        <v>21.5</v>
      </c>
      <c r="O7807">
        <v>10.5</v>
      </c>
      <c r="S7807" t="b">
        <v>0</v>
      </c>
      <c r="T7807" t="b">
        <v>0</v>
      </c>
      <c r="U7807" t="b">
        <v>0</v>
      </c>
      <c r="V7807">
        <v>12000</v>
      </c>
      <c r="W7807">
        <v>7500</v>
      </c>
      <c r="X7807">
        <v>2.68</v>
      </c>
      <c r="Y7807">
        <v>9444</v>
      </c>
      <c r="Z7807">
        <v>2.4900000000000002</v>
      </c>
    </row>
    <row r="7808" spans="1:26">
      <c r="A7808">
        <v>205355569</v>
      </c>
      <c r="B7808" t="s">
        <v>6289</v>
      </c>
      <c r="C7808" t="s">
        <v>3597</v>
      </c>
      <c r="D7808" t="s">
        <v>4034</v>
      </c>
      <c r="E7808" t="s">
        <v>5440</v>
      </c>
      <c r="F7808" t="s">
        <v>3787</v>
      </c>
      <c r="G7808">
        <v>205355569</v>
      </c>
      <c r="I7808" t="s">
        <v>3622</v>
      </c>
      <c r="J7808" t="s">
        <v>6624</v>
      </c>
      <c r="K7808" t="s">
        <v>3624</v>
      </c>
      <c r="L7808" t="s">
        <v>6625</v>
      </c>
      <c r="M7808">
        <v>9.3000000000000007</v>
      </c>
      <c r="N7808">
        <v>17.8</v>
      </c>
      <c r="O7808">
        <v>11</v>
      </c>
      <c r="S7808" t="b">
        <v>0</v>
      </c>
      <c r="T7808" t="b">
        <v>0</v>
      </c>
      <c r="U7808" t="b">
        <v>0</v>
      </c>
      <c r="V7808">
        <v>48000</v>
      </c>
      <c r="W7808">
        <v>35000</v>
      </c>
      <c r="X7808">
        <v>2.36</v>
      </c>
      <c r="Y7808">
        <v>40834</v>
      </c>
      <c r="Z7808">
        <v>2.33</v>
      </c>
    </row>
    <row r="7809" spans="1:26">
      <c r="A7809">
        <v>207691810</v>
      </c>
      <c r="B7809" t="s">
        <v>6289</v>
      </c>
      <c r="C7809" t="s">
        <v>3597</v>
      </c>
      <c r="D7809" t="s">
        <v>4034</v>
      </c>
      <c r="E7809" t="s">
        <v>5440</v>
      </c>
      <c r="F7809" t="s">
        <v>3600</v>
      </c>
      <c r="G7809">
        <v>207691810</v>
      </c>
      <c r="I7809" t="s">
        <v>3601</v>
      </c>
      <c r="J7809" t="s">
        <v>6620</v>
      </c>
      <c r="K7809" t="s">
        <v>3624</v>
      </c>
      <c r="L7809" t="s">
        <v>6621</v>
      </c>
      <c r="M7809">
        <v>11.3</v>
      </c>
      <c r="N7809">
        <v>19.399999999999999</v>
      </c>
      <c r="O7809">
        <v>11.3</v>
      </c>
      <c r="S7809" t="b">
        <v>0</v>
      </c>
      <c r="T7809" t="b">
        <v>0</v>
      </c>
      <c r="U7809" t="b">
        <v>0</v>
      </c>
      <c r="V7809">
        <v>24000</v>
      </c>
      <c r="W7809">
        <v>17000</v>
      </c>
      <c r="X7809">
        <v>2.75</v>
      </c>
      <c r="Y7809">
        <v>21500</v>
      </c>
      <c r="Z7809">
        <v>2.35</v>
      </c>
    </row>
    <row r="7810" spans="1:26">
      <c r="A7810">
        <v>207691812</v>
      </c>
      <c r="B7810" t="s">
        <v>6289</v>
      </c>
      <c r="C7810" t="s">
        <v>3597</v>
      </c>
      <c r="D7810" t="s">
        <v>4034</v>
      </c>
      <c r="E7810" t="s">
        <v>5440</v>
      </c>
      <c r="F7810" t="s">
        <v>3600</v>
      </c>
      <c r="G7810">
        <v>207691812</v>
      </c>
      <c r="I7810" t="s">
        <v>3601</v>
      </c>
      <c r="J7810" t="s">
        <v>6618</v>
      </c>
      <c r="K7810" t="s">
        <v>3624</v>
      </c>
      <c r="L7810" t="s">
        <v>6619</v>
      </c>
      <c r="M7810">
        <v>9.3000000000000007</v>
      </c>
      <c r="N7810">
        <v>17.3</v>
      </c>
      <c r="O7810">
        <v>10</v>
      </c>
      <c r="S7810" t="b">
        <v>0</v>
      </c>
      <c r="T7810" t="b">
        <v>0</v>
      </c>
      <c r="U7810" t="b">
        <v>0</v>
      </c>
      <c r="V7810">
        <v>47000</v>
      </c>
      <c r="W7810">
        <v>33000</v>
      </c>
      <c r="X7810">
        <v>2</v>
      </c>
      <c r="Y7810">
        <v>36800</v>
      </c>
      <c r="Z7810">
        <v>2</v>
      </c>
    </row>
    <row r="7811" spans="1:26">
      <c r="A7811">
        <v>207691811</v>
      </c>
      <c r="B7811" t="s">
        <v>6289</v>
      </c>
      <c r="C7811" t="s">
        <v>3597</v>
      </c>
      <c r="D7811" t="s">
        <v>4034</v>
      </c>
      <c r="E7811" t="s">
        <v>5440</v>
      </c>
      <c r="F7811" t="s">
        <v>3600</v>
      </c>
      <c r="G7811">
        <v>207691811</v>
      </c>
      <c r="I7811" t="s">
        <v>3601</v>
      </c>
      <c r="J7811" t="s">
        <v>6616</v>
      </c>
      <c r="K7811" t="s">
        <v>3624</v>
      </c>
      <c r="L7811" t="s">
        <v>6617</v>
      </c>
      <c r="M7811">
        <v>10.4</v>
      </c>
      <c r="N7811">
        <v>18</v>
      </c>
      <c r="O7811">
        <v>9.1</v>
      </c>
      <c r="S7811" t="b">
        <v>0</v>
      </c>
      <c r="T7811" t="b">
        <v>0</v>
      </c>
      <c r="U7811" t="b">
        <v>0</v>
      </c>
      <c r="V7811">
        <v>36000</v>
      </c>
      <c r="W7811">
        <v>18400</v>
      </c>
      <c r="X7811">
        <v>2.29</v>
      </c>
      <c r="Y7811">
        <v>22000</v>
      </c>
      <c r="Z7811">
        <v>2.0499999999999998</v>
      </c>
    </row>
    <row r="7812" spans="1:26">
      <c r="A7812">
        <v>207691813</v>
      </c>
      <c r="B7812" t="s">
        <v>6289</v>
      </c>
      <c r="C7812" t="s">
        <v>3597</v>
      </c>
      <c r="D7812" t="s">
        <v>4034</v>
      </c>
      <c r="E7812" t="s">
        <v>5440</v>
      </c>
      <c r="F7812" t="s">
        <v>3600</v>
      </c>
      <c r="G7812">
        <v>207691813</v>
      </c>
      <c r="I7812" t="s">
        <v>3601</v>
      </c>
      <c r="J7812" t="s">
        <v>6614</v>
      </c>
      <c r="K7812" t="s">
        <v>3624</v>
      </c>
      <c r="L7812" t="s">
        <v>6615</v>
      </c>
      <c r="M7812">
        <v>10.3</v>
      </c>
      <c r="N7812">
        <v>18</v>
      </c>
      <c r="O7812">
        <v>9.1999999999999993</v>
      </c>
      <c r="S7812" t="b">
        <v>0</v>
      </c>
      <c r="T7812" t="b">
        <v>0</v>
      </c>
      <c r="U7812" t="b">
        <v>0</v>
      </c>
      <c r="V7812">
        <v>57000</v>
      </c>
      <c r="W7812">
        <v>33800</v>
      </c>
      <c r="X7812">
        <v>2.46</v>
      </c>
      <c r="Y7812">
        <v>37000</v>
      </c>
      <c r="Z7812">
        <v>1.97</v>
      </c>
    </row>
    <row r="7813" spans="1:26">
      <c r="A7813">
        <v>207827131</v>
      </c>
      <c r="B7813" t="s">
        <v>6289</v>
      </c>
      <c r="C7813" t="s">
        <v>3597</v>
      </c>
      <c r="D7813" t="s">
        <v>4034</v>
      </c>
      <c r="E7813" t="s">
        <v>5440</v>
      </c>
      <c r="F7813" t="s">
        <v>3718</v>
      </c>
      <c r="G7813">
        <v>207827131</v>
      </c>
      <c r="I7813" t="s">
        <v>3711</v>
      </c>
      <c r="J7813" t="s">
        <v>6613</v>
      </c>
      <c r="K7813" t="s">
        <v>3688</v>
      </c>
      <c r="M7813">
        <v>10.1</v>
      </c>
      <c r="N7813">
        <v>20.5</v>
      </c>
      <c r="O7813">
        <v>11.5</v>
      </c>
      <c r="S7813" t="b">
        <v>0</v>
      </c>
      <c r="T7813" t="b">
        <v>0</v>
      </c>
      <c r="U7813" t="b">
        <v>0</v>
      </c>
      <c r="V7813">
        <v>49000</v>
      </c>
      <c r="W7813">
        <v>30400</v>
      </c>
      <c r="X7813">
        <v>2.69</v>
      </c>
      <c r="Y7813">
        <v>37000</v>
      </c>
      <c r="Z7813">
        <v>2.1</v>
      </c>
    </row>
    <row r="7814" spans="1:26">
      <c r="A7814">
        <v>205129432</v>
      </c>
      <c r="B7814" t="s">
        <v>6289</v>
      </c>
      <c r="C7814" t="s">
        <v>3597</v>
      </c>
      <c r="D7814" t="s">
        <v>4034</v>
      </c>
      <c r="E7814" t="s">
        <v>5445</v>
      </c>
      <c r="F7814" t="s">
        <v>3621</v>
      </c>
      <c r="G7814">
        <v>205129432</v>
      </c>
      <c r="I7814" t="s">
        <v>3622</v>
      </c>
      <c r="J7814" t="s">
        <v>6611</v>
      </c>
      <c r="K7814" t="s">
        <v>3624</v>
      </c>
      <c r="L7814" t="s">
        <v>6612</v>
      </c>
      <c r="M7814">
        <v>11</v>
      </c>
      <c r="N7814">
        <v>19</v>
      </c>
      <c r="O7814">
        <v>10</v>
      </c>
      <c r="S7814" t="b">
        <v>0</v>
      </c>
      <c r="T7814" t="b">
        <v>0</v>
      </c>
      <c r="U7814" t="b">
        <v>0</v>
      </c>
      <c r="V7814">
        <v>18000</v>
      </c>
      <c r="W7814">
        <v>11000</v>
      </c>
      <c r="X7814">
        <v>2.58</v>
      </c>
      <c r="Y7814">
        <v>11041</v>
      </c>
      <c r="Z7814">
        <v>2.2000000000000002</v>
      </c>
    </row>
    <row r="7815" spans="1:26">
      <c r="A7815">
        <v>205129429</v>
      </c>
      <c r="B7815" t="s">
        <v>6289</v>
      </c>
      <c r="C7815" t="s">
        <v>3597</v>
      </c>
      <c r="D7815" t="s">
        <v>4034</v>
      </c>
      <c r="E7815" t="s">
        <v>5445</v>
      </c>
      <c r="F7815" t="s">
        <v>3621</v>
      </c>
      <c r="G7815">
        <v>205129429</v>
      </c>
      <c r="I7815" t="s">
        <v>3622</v>
      </c>
      <c r="J7815" t="s">
        <v>6609</v>
      </c>
      <c r="K7815" t="s">
        <v>3624</v>
      </c>
      <c r="L7815" t="s">
        <v>6610</v>
      </c>
      <c r="M7815">
        <v>11.5</v>
      </c>
      <c r="N7815">
        <v>19</v>
      </c>
      <c r="O7815">
        <v>10</v>
      </c>
      <c r="S7815" t="b">
        <v>0</v>
      </c>
      <c r="T7815" t="b">
        <v>0</v>
      </c>
      <c r="U7815" t="b">
        <v>0</v>
      </c>
      <c r="V7815">
        <v>9000</v>
      </c>
      <c r="W7815">
        <v>6000</v>
      </c>
      <c r="X7815">
        <v>2.5499999999999998</v>
      </c>
      <c r="Y7815">
        <v>7599</v>
      </c>
      <c r="Z7815">
        <v>2.16</v>
      </c>
    </row>
    <row r="7816" spans="1:26">
      <c r="A7816">
        <v>207743717</v>
      </c>
      <c r="B7816" t="s">
        <v>6289</v>
      </c>
      <c r="C7816" t="s">
        <v>3597</v>
      </c>
      <c r="D7816" t="s">
        <v>4034</v>
      </c>
      <c r="E7816" t="s">
        <v>6598</v>
      </c>
      <c r="F7816" t="s">
        <v>3718</v>
      </c>
      <c r="G7816">
        <v>207743717</v>
      </c>
      <c r="I7816" t="s">
        <v>3711</v>
      </c>
      <c r="J7816" t="s">
        <v>6607</v>
      </c>
      <c r="K7816" t="s">
        <v>3688</v>
      </c>
      <c r="L7816" t="s">
        <v>6608</v>
      </c>
      <c r="M7816">
        <v>10.1</v>
      </c>
      <c r="N7816">
        <v>20.5</v>
      </c>
      <c r="O7816">
        <v>11.5</v>
      </c>
      <c r="S7816" t="b">
        <v>0</v>
      </c>
      <c r="T7816" t="b">
        <v>0</v>
      </c>
      <c r="U7816" t="b">
        <v>0</v>
      </c>
      <c r="V7816">
        <v>49000</v>
      </c>
      <c r="W7816">
        <v>30400</v>
      </c>
      <c r="X7816">
        <v>2.69</v>
      </c>
      <c r="Y7816">
        <v>37000</v>
      </c>
      <c r="Z7816">
        <v>2.1</v>
      </c>
    </row>
    <row r="7817" spans="1:26">
      <c r="A7817">
        <v>207339168</v>
      </c>
      <c r="B7817" t="s">
        <v>6289</v>
      </c>
      <c r="C7817" t="s">
        <v>3597</v>
      </c>
      <c r="D7817" t="s">
        <v>4034</v>
      </c>
      <c r="E7817" t="s">
        <v>6598</v>
      </c>
      <c r="F7817" t="s">
        <v>3621</v>
      </c>
      <c r="G7817">
        <v>207339168</v>
      </c>
      <c r="I7817" t="s">
        <v>3622</v>
      </c>
      <c r="J7817" t="s">
        <v>6605</v>
      </c>
      <c r="K7817" t="s">
        <v>3624</v>
      </c>
      <c r="L7817" t="s">
        <v>6606</v>
      </c>
      <c r="M7817">
        <v>10.8</v>
      </c>
      <c r="N7817">
        <v>20.5</v>
      </c>
      <c r="O7817">
        <v>10.7</v>
      </c>
      <c r="S7817" t="b">
        <v>0</v>
      </c>
      <c r="T7817" t="b">
        <v>0</v>
      </c>
      <c r="U7817" t="b">
        <v>0</v>
      </c>
      <c r="V7817">
        <v>12000</v>
      </c>
      <c r="W7817">
        <v>7000</v>
      </c>
      <c r="X7817">
        <v>2.5</v>
      </c>
      <c r="Y7817">
        <v>9300</v>
      </c>
      <c r="Z7817">
        <v>2</v>
      </c>
    </row>
    <row r="7818" spans="1:26">
      <c r="A7818">
        <v>207339167</v>
      </c>
      <c r="B7818" t="s">
        <v>6289</v>
      </c>
      <c r="C7818" t="s">
        <v>3597</v>
      </c>
      <c r="D7818" t="s">
        <v>4034</v>
      </c>
      <c r="E7818" t="s">
        <v>6598</v>
      </c>
      <c r="F7818" t="s">
        <v>3621</v>
      </c>
      <c r="G7818">
        <v>207339167</v>
      </c>
      <c r="I7818" t="s">
        <v>3622</v>
      </c>
      <c r="J7818" t="s">
        <v>6603</v>
      </c>
      <c r="K7818" t="s">
        <v>3624</v>
      </c>
      <c r="L7818" t="s">
        <v>6604</v>
      </c>
      <c r="M7818">
        <v>12.6</v>
      </c>
      <c r="N7818">
        <v>21.5</v>
      </c>
      <c r="O7818">
        <v>10.5</v>
      </c>
      <c r="S7818" t="b">
        <v>0</v>
      </c>
      <c r="T7818" t="b">
        <v>0</v>
      </c>
      <c r="U7818" t="b">
        <v>0</v>
      </c>
      <c r="V7818">
        <v>10000</v>
      </c>
      <c r="W7818">
        <v>6000</v>
      </c>
      <c r="X7818">
        <v>2.5099999999999998</v>
      </c>
      <c r="Y7818">
        <v>8065</v>
      </c>
      <c r="Z7818">
        <v>2.17</v>
      </c>
    </row>
    <row r="7819" spans="1:26">
      <c r="A7819">
        <v>205788778</v>
      </c>
      <c r="B7819" t="s">
        <v>6289</v>
      </c>
      <c r="C7819" t="s">
        <v>3597</v>
      </c>
      <c r="D7819" t="s">
        <v>4034</v>
      </c>
      <c r="E7819" t="s">
        <v>6598</v>
      </c>
      <c r="F7819" t="s">
        <v>3621</v>
      </c>
      <c r="G7819">
        <v>205788778</v>
      </c>
      <c r="I7819" t="s">
        <v>3622</v>
      </c>
      <c r="J7819" t="s">
        <v>6601</v>
      </c>
      <c r="K7819" t="s">
        <v>3624</v>
      </c>
      <c r="L7819" t="s">
        <v>6602</v>
      </c>
      <c r="M7819">
        <v>11.5</v>
      </c>
      <c r="N7819">
        <v>19</v>
      </c>
      <c r="O7819">
        <v>10</v>
      </c>
      <c r="S7819" t="b">
        <v>0</v>
      </c>
      <c r="T7819" t="b">
        <v>0</v>
      </c>
      <c r="U7819" t="b">
        <v>0</v>
      </c>
      <c r="V7819">
        <v>9000</v>
      </c>
      <c r="W7819">
        <v>6000</v>
      </c>
      <c r="X7819">
        <v>2.5499999999999998</v>
      </c>
      <c r="Y7819">
        <v>7599</v>
      </c>
      <c r="Z7819">
        <v>2.16</v>
      </c>
    </row>
    <row r="7820" spans="1:26">
      <c r="A7820">
        <v>205788782</v>
      </c>
      <c r="B7820" t="s">
        <v>6289</v>
      </c>
      <c r="C7820" t="s">
        <v>3597</v>
      </c>
      <c r="D7820" t="s">
        <v>4034</v>
      </c>
      <c r="E7820" t="s">
        <v>6598</v>
      </c>
      <c r="F7820" t="s">
        <v>3621</v>
      </c>
      <c r="G7820">
        <v>205788782</v>
      </c>
      <c r="I7820" t="s">
        <v>3622</v>
      </c>
      <c r="J7820" t="s">
        <v>6599</v>
      </c>
      <c r="K7820" t="s">
        <v>3624</v>
      </c>
      <c r="L7820" t="s">
        <v>6600</v>
      </c>
      <c r="M7820">
        <v>11</v>
      </c>
      <c r="N7820">
        <v>19</v>
      </c>
      <c r="O7820">
        <v>10</v>
      </c>
      <c r="S7820" t="b">
        <v>0</v>
      </c>
      <c r="T7820" t="b">
        <v>0</v>
      </c>
      <c r="U7820" t="b">
        <v>0</v>
      </c>
      <c r="V7820">
        <v>18000</v>
      </c>
      <c r="W7820">
        <v>11000</v>
      </c>
      <c r="X7820">
        <v>2.58</v>
      </c>
      <c r="Y7820">
        <v>11041</v>
      </c>
      <c r="Z7820">
        <v>2.2000000000000002</v>
      </c>
    </row>
    <row r="7821" spans="1:26">
      <c r="A7821">
        <v>208121939</v>
      </c>
      <c r="B7821" t="s">
        <v>6289</v>
      </c>
      <c r="C7821" t="s">
        <v>3597</v>
      </c>
      <c r="D7821" t="s">
        <v>4034</v>
      </c>
      <c r="E7821" t="s">
        <v>6595</v>
      </c>
      <c r="F7821" t="s">
        <v>3718</v>
      </c>
      <c r="G7821">
        <v>208121939</v>
      </c>
      <c r="I7821" t="s">
        <v>3711</v>
      </c>
      <c r="J7821" t="s">
        <v>6597</v>
      </c>
      <c r="K7821" t="s">
        <v>3688</v>
      </c>
      <c r="M7821">
        <v>11.3</v>
      </c>
      <c r="N7821">
        <v>19</v>
      </c>
      <c r="O7821">
        <v>11</v>
      </c>
      <c r="S7821" t="b">
        <v>0</v>
      </c>
      <c r="T7821" t="b">
        <v>0</v>
      </c>
      <c r="U7821" t="b">
        <v>0</v>
      </c>
      <c r="V7821">
        <v>36000</v>
      </c>
      <c r="W7821">
        <v>23000</v>
      </c>
      <c r="X7821">
        <v>2.6</v>
      </c>
      <c r="Y7821">
        <v>33500</v>
      </c>
      <c r="Z7821">
        <v>1.98</v>
      </c>
    </row>
    <row r="7822" spans="1:26">
      <c r="A7822">
        <v>206902026</v>
      </c>
      <c r="B7822" t="s">
        <v>6289</v>
      </c>
      <c r="C7822" t="s">
        <v>3597</v>
      </c>
      <c r="D7822" t="s">
        <v>4034</v>
      </c>
      <c r="E7822" t="s">
        <v>6587</v>
      </c>
      <c r="F7822" t="s">
        <v>3753</v>
      </c>
      <c r="G7822">
        <v>206902026</v>
      </c>
      <c r="I7822" t="s">
        <v>3601</v>
      </c>
      <c r="J7822" t="s">
        <v>6592</v>
      </c>
      <c r="K7822" t="s">
        <v>3624</v>
      </c>
      <c r="L7822" t="s">
        <v>6594</v>
      </c>
      <c r="M7822">
        <v>12.5</v>
      </c>
      <c r="N7822">
        <v>19</v>
      </c>
      <c r="O7822">
        <v>10.5</v>
      </c>
      <c r="S7822" t="b">
        <v>0</v>
      </c>
      <c r="T7822" t="b">
        <v>0</v>
      </c>
      <c r="U7822" t="b">
        <v>0</v>
      </c>
      <c r="V7822">
        <v>18000</v>
      </c>
      <c r="W7822">
        <v>12000</v>
      </c>
      <c r="X7822">
        <v>2.61</v>
      </c>
      <c r="Y7822">
        <v>12500</v>
      </c>
      <c r="Z7822">
        <v>2.39</v>
      </c>
    </row>
    <row r="7823" spans="1:26">
      <c r="A7823">
        <v>206902023</v>
      </c>
      <c r="B7823" t="s">
        <v>6289</v>
      </c>
      <c r="C7823" t="s">
        <v>3597</v>
      </c>
      <c r="D7823" t="s">
        <v>4034</v>
      </c>
      <c r="E7823" t="s">
        <v>6587</v>
      </c>
      <c r="F7823" t="s">
        <v>3621</v>
      </c>
      <c r="G7823">
        <v>206902023</v>
      </c>
      <c r="I7823" t="s">
        <v>3622</v>
      </c>
      <c r="J7823" t="s">
        <v>6592</v>
      </c>
      <c r="K7823" t="s">
        <v>3624</v>
      </c>
      <c r="L7823" t="s">
        <v>6593</v>
      </c>
      <c r="M7823">
        <v>13</v>
      </c>
      <c r="N7823">
        <v>21</v>
      </c>
      <c r="O7823">
        <v>10</v>
      </c>
      <c r="S7823" t="b">
        <v>0</v>
      </c>
      <c r="T7823" t="b">
        <v>0</v>
      </c>
      <c r="U7823" t="b">
        <v>0</v>
      </c>
      <c r="V7823">
        <v>18000</v>
      </c>
      <c r="W7823">
        <v>10400</v>
      </c>
      <c r="X7823">
        <v>2.72</v>
      </c>
      <c r="Y7823">
        <v>13597</v>
      </c>
      <c r="Z7823">
        <v>2.46</v>
      </c>
    </row>
    <row r="7824" spans="1:26">
      <c r="A7824">
        <v>206902024</v>
      </c>
      <c r="B7824" t="s">
        <v>6289</v>
      </c>
      <c r="C7824" t="s">
        <v>3597</v>
      </c>
      <c r="D7824" t="s">
        <v>4034</v>
      </c>
      <c r="E7824" t="s">
        <v>6587</v>
      </c>
      <c r="F7824" t="s">
        <v>3753</v>
      </c>
      <c r="G7824">
        <v>206902024</v>
      </c>
      <c r="I7824" t="s">
        <v>3601</v>
      </c>
      <c r="J7824" t="s">
        <v>6590</v>
      </c>
      <c r="K7824" t="s">
        <v>3624</v>
      </c>
      <c r="L7824" t="s">
        <v>6591</v>
      </c>
      <c r="M7824">
        <v>13.5</v>
      </c>
      <c r="N7824">
        <v>20.5</v>
      </c>
      <c r="O7824">
        <v>11.5</v>
      </c>
      <c r="S7824" t="b">
        <v>0</v>
      </c>
      <c r="T7824" t="b">
        <v>0</v>
      </c>
      <c r="U7824" t="b">
        <v>1</v>
      </c>
      <c r="V7824">
        <v>9000</v>
      </c>
      <c r="W7824">
        <v>6800</v>
      </c>
      <c r="X7824">
        <v>2.93</v>
      </c>
      <c r="Y7824">
        <v>8900</v>
      </c>
      <c r="Z7824">
        <v>2.09</v>
      </c>
    </row>
    <row r="7825" spans="1:26">
      <c r="A7825">
        <v>206902020</v>
      </c>
      <c r="B7825" t="s">
        <v>6289</v>
      </c>
      <c r="C7825" t="s">
        <v>3597</v>
      </c>
      <c r="D7825" t="s">
        <v>4034</v>
      </c>
      <c r="E7825" t="s">
        <v>6587</v>
      </c>
      <c r="F7825" t="s">
        <v>3621</v>
      </c>
      <c r="G7825">
        <v>206902020</v>
      </c>
      <c r="I7825" t="s">
        <v>3622</v>
      </c>
      <c r="J7825" t="s">
        <v>6588</v>
      </c>
      <c r="K7825" t="s">
        <v>3624</v>
      </c>
      <c r="L7825" t="s">
        <v>6589</v>
      </c>
      <c r="M7825">
        <v>11</v>
      </c>
      <c r="N7825">
        <v>19</v>
      </c>
      <c r="O7825">
        <v>10</v>
      </c>
      <c r="S7825" t="b">
        <v>0</v>
      </c>
      <c r="T7825" t="b">
        <v>0</v>
      </c>
      <c r="U7825" t="b">
        <v>0</v>
      </c>
      <c r="V7825">
        <v>18000</v>
      </c>
      <c r="W7825">
        <v>11000</v>
      </c>
      <c r="X7825">
        <v>2.58</v>
      </c>
      <c r="Y7825">
        <v>11041</v>
      </c>
      <c r="Z7825">
        <v>2.2000000000000002</v>
      </c>
    </row>
    <row r="7826" spans="1:26">
      <c r="A7826">
        <v>207641323</v>
      </c>
      <c r="B7826" t="s">
        <v>6289</v>
      </c>
      <c r="C7826" t="s">
        <v>3597</v>
      </c>
      <c r="D7826" t="s">
        <v>4034</v>
      </c>
      <c r="E7826" t="s">
        <v>4871</v>
      </c>
      <c r="F7826" t="s">
        <v>3718</v>
      </c>
      <c r="G7826">
        <v>207641323</v>
      </c>
      <c r="I7826" t="s">
        <v>3711</v>
      </c>
      <c r="J7826" t="s">
        <v>6586</v>
      </c>
      <c r="K7826" t="s">
        <v>3688</v>
      </c>
      <c r="M7826">
        <v>11.3</v>
      </c>
      <c r="N7826">
        <v>19</v>
      </c>
      <c r="O7826">
        <v>11</v>
      </c>
      <c r="S7826" t="b">
        <v>0</v>
      </c>
      <c r="T7826" t="b">
        <v>0</v>
      </c>
      <c r="U7826" t="b">
        <v>0</v>
      </c>
      <c r="V7826">
        <v>36000</v>
      </c>
      <c r="W7826">
        <v>23000</v>
      </c>
      <c r="X7826">
        <v>2.6</v>
      </c>
      <c r="Y7826">
        <v>33500</v>
      </c>
      <c r="Z7826">
        <v>1.98</v>
      </c>
    </row>
    <row r="7827" spans="1:26">
      <c r="A7827">
        <v>207641314</v>
      </c>
      <c r="B7827" t="s">
        <v>6289</v>
      </c>
      <c r="C7827" t="s">
        <v>3597</v>
      </c>
      <c r="D7827" t="s">
        <v>4034</v>
      </c>
      <c r="E7827" t="s">
        <v>4871</v>
      </c>
      <c r="F7827" t="s">
        <v>3718</v>
      </c>
      <c r="G7827">
        <v>207641314</v>
      </c>
      <c r="I7827" t="s">
        <v>3711</v>
      </c>
      <c r="J7827" t="s">
        <v>6585</v>
      </c>
      <c r="K7827" t="s">
        <v>3688</v>
      </c>
      <c r="M7827">
        <v>10.1</v>
      </c>
      <c r="N7827">
        <v>20.5</v>
      </c>
      <c r="O7827">
        <v>11.5</v>
      </c>
      <c r="S7827" t="b">
        <v>0</v>
      </c>
      <c r="T7827" t="b">
        <v>0</v>
      </c>
      <c r="U7827" t="b">
        <v>0</v>
      </c>
      <c r="V7827">
        <v>49000</v>
      </c>
      <c r="W7827">
        <v>30400</v>
      </c>
      <c r="X7827">
        <v>2.69</v>
      </c>
      <c r="Y7827">
        <v>37000</v>
      </c>
      <c r="Z7827">
        <v>2.1</v>
      </c>
    </row>
    <row r="7828" spans="1:26">
      <c r="A7828">
        <v>205921399</v>
      </c>
      <c r="B7828" t="s">
        <v>6289</v>
      </c>
      <c r="C7828" t="s">
        <v>3597</v>
      </c>
      <c r="D7828" t="s">
        <v>4034</v>
      </c>
      <c r="E7828" t="s">
        <v>5260</v>
      </c>
      <c r="F7828" t="s">
        <v>3600</v>
      </c>
      <c r="G7828">
        <v>205921399</v>
      </c>
      <c r="I7828" t="s">
        <v>3601</v>
      </c>
      <c r="J7828" t="s">
        <v>6584</v>
      </c>
      <c r="K7828" t="s">
        <v>3624</v>
      </c>
      <c r="L7828" t="s">
        <v>6577</v>
      </c>
      <c r="M7828">
        <v>12.5</v>
      </c>
      <c r="N7828">
        <v>20</v>
      </c>
      <c r="O7828">
        <v>10</v>
      </c>
      <c r="S7828" t="b">
        <v>0</v>
      </c>
      <c r="T7828" t="b">
        <v>0</v>
      </c>
      <c r="U7828" t="b">
        <v>0</v>
      </c>
      <c r="V7828">
        <v>20800</v>
      </c>
      <c r="W7828">
        <v>17500</v>
      </c>
      <c r="X7828">
        <v>2.56</v>
      </c>
      <c r="Y7828">
        <v>23388</v>
      </c>
      <c r="Z7828">
        <v>1.83</v>
      </c>
    </row>
    <row r="7829" spans="1:26">
      <c r="A7829">
        <v>208119825</v>
      </c>
      <c r="B7829" t="s">
        <v>6289</v>
      </c>
      <c r="C7829" t="s">
        <v>3597</v>
      </c>
      <c r="D7829" t="s">
        <v>4034</v>
      </c>
      <c r="E7829" t="s">
        <v>5260</v>
      </c>
      <c r="F7829" t="s">
        <v>3621</v>
      </c>
      <c r="G7829">
        <v>208119825</v>
      </c>
      <c r="I7829" t="s">
        <v>3622</v>
      </c>
      <c r="J7829" t="s">
        <v>6582</v>
      </c>
      <c r="K7829" t="s">
        <v>3624</v>
      </c>
      <c r="L7829" t="s">
        <v>6583</v>
      </c>
      <c r="M7829">
        <v>13.5</v>
      </c>
      <c r="N7829">
        <v>24.5</v>
      </c>
      <c r="O7829">
        <v>12.5</v>
      </c>
      <c r="S7829" t="b">
        <v>0</v>
      </c>
      <c r="T7829" t="b">
        <v>0</v>
      </c>
      <c r="U7829" t="b">
        <v>1</v>
      </c>
      <c r="V7829">
        <v>12000</v>
      </c>
      <c r="W7829">
        <v>7600</v>
      </c>
      <c r="X7829">
        <v>2.89</v>
      </c>
      <c r="Y7829">
        <v>12737</v>
      </c>
      <c r="Z7829">
        <v>2.2599999999999998</v>
      </c>
    </row>
    <row r="7830" spans="1:26">
      <c r="A7830">
        <v>208119824</v>
      </c>
      <c r="B7830" t="s">
        <v>6289</v>
      </c>
      <c r="C7830" t="s">
        <v>3597</v>
      </c>
      <c r="D7830" t="s">
        <v>4034</v>
      </c>
      <c r="E7830" t="s">
        <v>5260</v>
      </c>
      <c r="F7830" t="s">
        <v>3621</v>
      </c>
      <c r="G7830">
        <v>208119824</v>
      </c>
      <c r="I7830" t="s">
        <v>3622</v>
      </c>
      <c r="J7830" t="s">
        <v>6578</v>
      </c>
      <c r="K7830" t="s">
        <v>3624</v>
      </c>
      <c r="L7830" t="s">
        <v>6579</v>
      </c>
      <c r="M7830">
        <v>15.6</v>
      </c>
      <c r="N7830">
        <v>26.3</v>
      </c>
      <c r="O7830">
        <v>12.5</v>
      </c>
      <c r="S7830" t="b">
        <v>0</v>
      </c>
      <c r="T7830" t="b">
        <v>0</v>
      </c>
      <c r="U7830" t="b">
        <v>0</v>
      </c>
      <c r="V7830">
        <v>9000</v>
      </c>
      <c r="W7830">
        <v>7100</v>
      </c>
      <c r="X7830">
        <v>2.85</v>
      </c>
      <c r="Y7830">
        <v>12436</v>
      </c>
      <c r="Z7830">
        <v>2.2200000000000002</v>
      </c>
    </row>
    <row r="7831" spans="1:26">
      <c r="A7831">
        <v>207131748</v>
      </c>
      <c r="B7831" t="s">
        <v>6289</v>
      </c>
      <c r="C7831" t="s">
        <v>3597</v>
      </c>
      <c r="D7831" t="s">
        <v>4034</v>
      </c>
      <c r="E7831" t="s">
        <v>5260</v>
      </c>
      <c r="F7831" t="s">
        <v>3600</v>
      </c>
      <c r="G7831">
        <v>207131748</v>
      </c>
      <c r="I7831" t="s">
        <v>3601</v>
      </c>
      <c r="J7831" t="s">
        <v>6506</v>
      </c>
      <c r="K7831" t="s">
        <v>3624</v>
      </c>
      <c r="L7831" t="s">
        <v>6577</v>
      </c>
      <c r="M7831">
        <v>12.5</v>
      </c>
      <c r="N7831">
        <v>20</v>
      </c>
      <c r="O7831">
        <v>11.6</v>
      </c>
      <c r="S7831" t="b">
        <v>0</v>
      </c>
      <c r="T7831" t="b">
        <v>0</v>
      </c>
      <c r="U7831" t="b">
        <v>0</v>
      </c>
      <c r="V7831">
        <v>22000</v>
      </c>
      <c r="W7831">
        <v>16500</v>
      </c>
      <c r="X7831">
        <v>2.6</v>
      </c>
      <c r="Y7831">
        <v>26548</v>
      </c>
      <c r="Z7831">
        <v>2.2599999999999998</v>
      </c>
    </row>
    <row r="7832" spans="1:26">
      <c r="A7832">
        <v>208119827</v>
      </c>
      <c r="B7832" t="s">
        <v>6289</v>
      </c>
      <c r="C7832" t="s">
        <v>3597</v>
      </c>
      <c r="D7832" t="s">
        <v>4034</v>
      </c>
      <c r="E7832" t="s">
        <v>5260</v>
      </c>
      <c r="F7832" t="s">
        <v>3621</v>
      </c>
      <c r="G7832">
        <v>208119827</v>
      </c>
      <c r="I7832" t="s">
        <v>3622</v>
      </c>
      <c r="J7832" t="s">
        <v>6576</v>
      </c>
      <c r="K7832" t="s">
        <v>3624</v>
      </c>
      <c r="L7832" t="s">
        <v>6507</v>
      </c>
      <c r="M7832">
        <v>13</v>
      </c>
      <c r="N7832">
        <v>21</v>
      </c>
      <c r="O7832">
        <v>12</v>
      </c>
      <c r="S7832" t="b">
        <v>0</v>
      </c>
      <c r="T7832" t="b">
        <v>0</v>
      </c>
      <c r="U7832" t="b">
        <v>1</v>
      </c>
      <c r="V7832">
        <v>26000</v>
      </c>
      <c r="W7832">
        <v>19400</v>
      </c>
      <c r="X7832">
        <v>2.95</v>
      </c>
      <c r="Y7832">
        <v>27903</v>
      </c>
      <c r="Z7832">
        <v>2.2799999999999998</v>
      </c>
    </row>
    <row r="7833" spans="1:26">
      <c r="A7833">
        <v>208119826</v>
      </c>
      <c r="B7833" t="s">
        <v>6289</v>
      </c>
      <c r="C7833" t="s">
        <v>3597</v>
      </c>
      <c r="D7833" t="s">
        <v>4034</v>
      </c>
      <c r="E7833" t="s">
        <v>5260</v>
      </c>
      <c r="F7833" t="s">
        <v>3621</v>
      </c>
      <c r="G7833">
        <v>208119826</v>
      </c>
      <c r="I7833" t="s">
        <v>3622</v>
      </c>
      <c r="J7833" t="s">
        <v>6574</v>
      </c>
      <c r="K7833" t="s">
        <v>3624</v>
      </c>
      <c r="L7833" t="s">
        <v>6575</v>
      </c>
      <c r="M7833">
        <v>12.5</v>
      </c>
      <c r="N7833">
        <v>20.5</v>
      </c>
      <c r="O7833">
        <v>11</v>
      </c>
      <c r="S7833" t="b">
        <v>0</v>
      </c>
      <c r="T7833" t="b">
        <v>0</v>
      </c>
      <c r="U7833" t="b">
        <v>0</v>
      </c>
      <c r="V7833">
        <v>17000</v>
      </c>
      <c r="W7833">
        <v>10900</v>
      </c>
      <c r="X7833">
        <v>2.58</v>
      </c>
      <c r="Y7833">
        <v>20400</v>
      </c>
      <c r="Z7833">
        <v>1.84</v>
      </c>
    </row>
    <row r="7834" spans="1:26">
      <c r="A7834">
        <v>208128298</v>
      </c>
      <c r="B7834" t="s">
        <v>6289</v>
      </c>
      <c r="C7834" t="s">
        <v>3597</v>
      </c>
      <c r="D7834" t="s">
        <v>4034</v>
      </c>
      <c r="E7834" t="s">
        <v>6570</v>
      </c>
      <c r="F7834" t="s">
        <v>3718</v>
      </c>
      <c r="G7834">
        <v>208128298</v>
      </c>
      <c r="I7834" t="s">
        <v>3711</v>
      </c>
      <c r="J7834" t="s">
        <v>6573</v>
      </c>
      <c r="K7834" t="s">
        <v>3688</v>
      </c>
      <c r="M7834">
        <v>11.3</v>
      </c>
      <c r="N7834">
        <v>19</v>
      </c>
      <c r="O7834">
        <v>11</v>
      </c>
      <c r="S7834" t="b">
        <v>0</v>
      </c>
      <c r="T7834" t="b">
        <v>0</v>
      </c>
      <c r="U7834" t="b">
        <v>0</v>
      </c>
      <c r="V7834">
        <v>36000</v>
      </c>
      <c r="W7834">
        <v>23000</v>
      </c>
      <c r="X7834">
        <v>2.6</v>
      </c>
      <c r="Y7834">
        <v>33500</v>
      </c>
      <c r="Z7834">
        <v>1.98</v>
      </c>
    </row>
    <row r="7835" spans="1:26">
      <c r="A7835">
        <v>208128292</v>
      </c>
      <c r="B7835" t="s">
        <v>6289</v>
      </c>
      <c r="C7835" t="s">
        <v>3597</v>
      </c>
      <c r="D7835" t="s">
        <v>4034</v>
      </c>
      <c r="E7835" t="s">
        <v>6570</v>
      </c>
      <c r="F7835" t="s">
        <v>3718</v>
      </c>
      <c r="G7835">
        <v>208128292</v>
      </c>
      <c r="I7835" t="s">
        <v>3711</v>
      </c>
      <c r="J7835" t="s">
        <v>6572</v>
      </c>
      <c r="K7835" t="s">
        <v>3688</v>
      </c>
      <c r="M7835">
        <v>10.1</v>
      </c>
      <c r="N7835">
        <v>20.5</v>
      </c>
      <c r="O7835">
        <v>11.5</v>
      </c>
      <c r="S7835" t="b">
        <v>0</v>
      </c>
      <c r="T7835" t="b">
        <v>0</v>
      </c>
      <c r="U7835" t="b">
        <v>0</v>
      </c>
      <c r="V7835">
        <v>49000</v>
      </c>
      <c r="W7835">
        <v>30400</v>
      </c>
      <c r="X7835">
        <v>2.69</v>
      </c>
      <c r="Y7835">
        <v>37000</v>
      </c>
      <c r="Z7835">
        <v>2.1</v>
      </c>
    </row>
    <row r="7836" spans="1:26">
      <c r="A7836">
        <v>208128287</v>
      </c>
      <c r="B7836" t="s">
        <v>6289</v>
      </c>
      <c r="C7836" t="s">
        <v>3597</v>
      </c>
      <c r="D7836" t="s">
        <v>4034</v>
      </c>
      <c r="E7836" t="s">
        <v>6570</v>
      </c>
      <c r="F7836" t="s">
        <v>3710</v>
      </c>
      <c r="G7836">
        <v>208128287</v>
      </c>
      <c r="I7836" t="s">
        <v>3711</v>
      </c>
      <c r="J7836" t="s">
        <v>6571</v>
      </c>
      <c r="K7836" t="s">
        <v>3725</v>
      </c>
      <c r="M7836">
        <v>12.5</v>
      </c>
      <c r="N7836">
        <v>22.05</v>
      </c>
      <c r="O7836">
        <v>10.35</v>
      </c>
      <c r="S7836" t="b">
        <v>0</v>
      </c>
      <c r="T7836" t="b">
        <v>0</v>
      </c>
      <c r="U7836" t="b">
        <v>0</v>
      </c>
      <c r="V7836">
        <v>24000</v>
      </c>
      <c r="W7836">
        <v>15900</v>
      </c>
      <c r="X7836">
        <v>2.81</v>
      </c>
      <c r="Y7836">
        <v>20076</v>
      </c>
      <c r="Z7836">
        <v>2.16</v>
      </c>
    </row>
    <row r="7837" spans="1:26">
      <c r="A7837">
        <v>208128286</v>
      </c>
      <c r="B7837" t="s">
        <v>6289</v>
      </c>
      <c r="C7837" t="s">
        <v>3597</v>
      </c>
      <c r="D7837" t="s">
        <v>4034</v>
      </c>
      <c r="E7837" t="s">
        <v>6570</v>
      </c>
      <c r="F7837" t="s">
        <v>3718</v>
      </c>
      <c r="G7837">
        <v>208128286</v>
      </c>
      <c r="I7837" t="s">
        <v>3711</v>
      </c>
      <c r="J7837" t="s">
        <v>6571</v>
      </c>
      <c r="K7837" t="s">
        <v>3688</v>
      </c>
      <c r="M7837">
        <v>12.5</v>
      </c>
      <c r="N7837">
        <v>21.1</v>
      </c>
      <c r="O7837">
        <v>10.5</v>
      </c>
      <c r="S7837" t="b">
        <v>0</v>
      </c>
      <c r="T7837" t="b">
        <v>0</v>
      </c>
      <c r="U7837" t="b">
        <v>1</v>
      </c>
      <c r="V7837">
        <v>24000</v>
      </c>
      <c r="W7837">
        <v>18500</v>
      </c>
      <c r="X7837">
        <v>2.79</v>
      </c>
      <c r="Y7837">
        <v>21608</v>
      </c>
      <c r="Z7837">
        <v>2.25</v>
      </c>
    </row>
    <row r="7838" spans="1:26">
      <c r="A7838">
        <v>207862105</v>
      </c>
      <c r="B7838" t="s">
        <v>6289</v>
      </c>
      <c r="C7838" t="s">
        <v>3597</v>
      </c>
      <c r="D7838" t="s">
        <v>4034</v>
      </c>
      <c r="E7838" t="s">
        <v>6567</v>
      </c>
      <c r="F7838" t="s">
        <v>3718</v>
      </c>
      <c r="G7838">
        <v>207862105</v>
      </c>
      <c r="I7838" t="s">
        <v>3711</v>
      </c>
      <c r="J7838" t="s">
        <v>6569</v>
      </c>
      <c r="K7838" t="s">
        <v>3688</v>
      </c>
      <c r="M7838">
        <v>11.3</v>
      </c>
      <c r="N7838">
        <v>19</v>
      </c>
      <c r="O7838">
        <v>11</v>
      </c>
      <c r="S7838" t="b">
        <v>0</v>
      </c>
      <c r="T7838" t="b">
        <v>0</v>
      </c>
      <c r="U7838" t="b">
        <v>0</v>
      </c>
      <c r="V7838">
        <v>36000</v>
      </c>
      <c r="W7838">
        <v>23000</v>
      </c>
      <c r="X7838">
        <v>2.6</v>
      </c>
      <c r="Y7838">
        <v>33500</v>
      </c>
      <c r="Z7838">
        <v>1.98</v>
      </c>
    </row>
    <row r="7839" spans="1:26">
      <c r="A7839">
        <v>207862096</v>
      </c>
      <c r="B7839" t="s">
        <v>6289</v>
      </c>
      <c r="C7839" t="s">
        <v>3597</v>
      </c>
      <c r="D7839" t="s">
        <v>4034</v>
      </c>
      <c r="E7839" t="s">
        <v>6567</v>
      </c>
      <c r="F7839" t="s">
        <v>3718</v>
      </c>
      <c r="G7839">
        <v>207862096</v>
      </c>
      <c r="I7839" t="s">
        <v>3711</v>
      </c>
      <c r="J7839" t="s">
        <v>6568</v>
      </c>
      <c r="K7839" t="s">
        <v>3688</v>
      </c>
      <c r="M7839">
        <v>10.1</v>
      </c>
      <c r="N7839">
        <v>20.5</v>
      </c>
      <c r="O7839">
        <v>11.5</v>
      </c>
      <c r="S7839" t="b">
        <v>0</v>
      </c>
      <c r="T7839" t="b">
        <v>0</v>
      </c>
      <c r="U7839" t="b">
        <v>0</v>
      </c>
      <c r="V7839">
        <v>49000</v>
      </c>
      <c r="W7839">
        <v>30400</v>
      </c>
      <c r="X7839">
        <v>2.69</v>
      </c>
      <c r="Y7839">
        <v>37000</v>
      </c>
      <c r="Z7839">
        <v>2.1</v>
      </c>
    </row>
    <row r="7840" spans="1:26">
      <c r="A7840">
        <v>207742380</v>
      </c>
      <c r="B7840" t="s">
        <v>6289</v>
      </c>
      <c r="C7840" t="s">
        <v>3597</v>
      </c>
      <c r="D7840" t="s">
        <v>4034</v>
      </c>
      <c r="E7840" t="s">
        <v>5222</v>
      </c>
      <c r="F7840" t="s">
        <v>3718</v>
      </c>
      <c r="G7840">
        <v>207742380</v>
      </c>
      <c r="I7840" t="s">
        <v>3711</v>
      </c>
      <c r="J7840" t="s">
        <v>6566</v>
      </c>
      <c r="K7840" t="s">
        <v>3688</v>
      </c>
      <c r="M7840">
        <v>11.3</v>
      </c>
      <c r="N7840">
        <v>19</v>
      </c>
      <c r="O7840">
        <v>11</v>
      </c>
      <c r="S7840" t="b">
        <v>0</v>
      </c>
      <c r="T7840" t="b">
        <v>0</v>
      </c>
      <c r="U7840" t="b">
        <v>0</v>
      </c>
      <c r="V7840">
        <v>36000</v>
      </c>
      <c r="W7840">
        <v>23000</v>
      </c>
      <c r="X7840">
        <v>2.6</v>
      </c>
      <c r="Y7840">
        <v>33500</v>
      </c>
      <c r="Z7840">
        <v>1.98</v>
      </c>
    </row>
    <row r="7841" spans="1:26">
      <c r="A7841">
        <v>207742371</v>
      </c>
      <c r="B7841" t="s">
        <v>6289</v>
      </c>
      <c r="C7841" t="s">
        <v>3597</v>
      </c>
      <c r="D7841" t="s">
        <v>4034</v>
      </c>
      <c r="E7841" t="s">
        <v>5222</v>
      </c>
      <c r="F7841" t="s">
        <v>3718</v>
      </c>
      <c r="G7841">
        <v>207742371</v>
      </c>
      <c r="I7841" t="s">
        <v>3711</v>
      </c>
      <c r="J7841" t="s">
        <v>6565</v>
      </c>
      <c r="K7841" t="s">
        <v>3688</v>
      </c>
      <c r="M7841">
        <v>10.1</v>
      </c>
      <c r="N7841">
        <v>20.5</v>
      </c>
      <c r="O7841">
        <v>11.5</v>
      </c>
      <c r="S7841" t="b">
        <v>0</v>
      </c>
      <c r="T7841" t="b">
        <v>0</v>
      </c>
      <c r="U7841" t="b">
        <v>0</v>
      </c>
      <c r="V7841">
        <v>49000</v>
      </c>
      <c r="W7841">
        <v>30400</v>
      </c>
      <c r="X7841">
        <v>2.69</v>
      </c>
      <c r="Y7841">
        <v>37000</v>
      </c>
      <c r="Z7841">
        <v>2.1</v>
      </c>
    </row>
    <row r="7842" spans="1:26">
      <c r="A7842">
        <v>207740517</v>
      </c>
      <c r="B7842" t="s">
        <v>6289</v>
      </c>
      <c r="C7842" t="s">
        <v>3597</v>
      </c>
      <c r="D7842" t="s">
        <v>4034</v>
      </c>
      <c r="E7842" t="s">
        <v>5222</v>
      </c>
      <c r="F7842" t="s">
        <v>3621</v>
      </c>
      <c r="G7842">
        <v>207740517</v>
      </c>
      <c r="I7842" t="s">
        <v>3622</v>
      </c>
      <c r="J7842" t="s">
        <v>6563</v>
      </c>
      <c r="K7842" t="s">
        <v>3624</v>
      </c>
      <c r="L7842" t="s">
        <v>6564</v>
      </c>
      <c r="M7842">
        <v>9.5</v>
      </c>
      <c r="N7842">
        <v>18</v>
      </c>
      <c r="O7842">
        <v>12</v>
      </c>
      <c r="S7842" t="b">
        <v>0</v>
      </c>
      <c r="T7842" t="b">
        <v>0</v>
      </c>
      <c r="U7842" t="b">
        <v>0</v>
      </c>
      <c r="V7842">
        <v>36000</v>
      </c>
      <c r="W7842">
        <v>20000</v>
      </c>
      <c r="X7842">
        <v>2.31</v>
      </c>
      <c r="Y7842">
        <v>26800</v>
      </c>
      <c r="Z7842">
        <v>2.0699999999999998</v>
      </c>
    </row>
    <row r="7843" spans="1:26">
      <c r="A7843">
        <v>207252580</v>
      </c>
      <c r="B7843" t="s">
        <v>6289</v>
      </c>
      <c r="C7843" t="s">
        <v>3597</v>
      </c>
      <c r="D7843" t="s">
        <v>4034</v>
      </c>
      <c r="E7843" t="s">
        <v>5483</v>
      </c>
      <c r="F7843" t="s">
        <v>3600</v>
      </c>
      <c r="G7843">
        <v>207252580</v>
      </c>
      <c r="I7843" t="s">
        <v>3601</v>
      </c>
      <c r="J7843" t="s">
        <v>6561</v>
      </c>
      <c r="K7843" t="s">
        <v>3624</v>
      </c>
      <c r="L7843" t="s">
        <v>6562</v>
      </c>
      <c r="M7843">
        <v>9.3000000000000007</v>
      </c>
      <c r="N7843">
        <v>17.3</v>
      </c>
      <c r="O7843">
        <v>10</v>
      </c>
      <c r="S7843" t="b">
        <v>0</v>
      </c>
      <c r="T7843" t="b">
        <v>0</v>
      </c>
      <c r="U7843" t="b">
        <v>0</v>
      </c>
      <c r="V7843">
        <v>47000</v>
      </c>
      <c r="W7843">
        <v>33000</v>
      </c>
      <c r="X7843">
        <v>2</v>
      </c>
      <c r="Y7843">
        <v>36800</v>
      </c>
      <c r="Z7843">
        <v>2</v>
      </c>
    </row>
    <row r="7844" spans="1:26">
      <c r="A7844">
        <v>207252581</v>
      </c>
      <c r="B7844" t="s">
        <v>6289</v>
      </c>
      <c r="C7844" t="s">
        <v>3597</v>
      </c>
      <c r="D7844" t="s">
        <v>4034</v>
      </c>
      <c r="E7844" t="s">
        <v>5483</v>
      </c>
      <c r="F7844" t="s">
        <v>3600</v>
      </c>
      <c r="G7844">
        <v>207252581</v>
      </c>
      <c r="I7844" t="s">
        <v>3601</v>
      </c>
      <c r="J7844" t="s">
        <v>6559</v>
      </c>
      <c r="K7844" t="s">
        <v>3624</v>
      </c>
      <c r="L7844" t="s">
        <v>6560</v>
      </c>
      <c r="M7844">
        <v>10.3</v>
      </c>
      <c r="N7844">
        <v>18</v>
      </c>
      <c r="O7844">
        <v>9.1999999999999993</v>
      </c>
      <c r="S7844" t="b">
        <v>0</v>
      </c>
      <c r="T7844" t="b">
        <v>0</v>
      </c>
      <c r="U7844" t="b">
        <v>0</v>
      </c>
      <c r="V7844">
        <v>57000</v>
      </c>
      <c r="W7844">
        <v>33800</v>
      </c>
      <c r="X7844">
        <v>2.46</v>
      </c>
      <c r="Y7844">
        <v>37000</v>
      </c>
      <c r="Z7844">
        <v>1.97</v>
      </c>
    </row>
    <row r="7845" spans="1:26">
      <c r="A7845">
        <v>206314613</v>
      </c>
      <c r="B7845" t="s">
        <v>6289</v>
      </c>
      <c r="C7845" t="s">
        <v>3597</v>
      </c>
      <c r="D7845" t="s">
        <v>4034</v>
      </c>
      <c r="E7845" t="s">
        <v>5483</v>
      </c>
      <c r="F7845" t="s">
        <v>3753</v>
      </c>
      <c r="G7845">
        <v>206314613</v>
      </c>
      <c r="I7845" t="s">
        <v>3601</v>
      </c>
      <c r="J7845" t="s">
        <v>6558</v>
      </c>
      <c r="K7845" t="s">
        <v>3624</v>
      </c>
      <c r="L7845" t="s">
        <v>5485</v>
      </c>
      <c r="M7845">
        <v>10</v>
      </c>
      <c r="N7845">
        <v>18</v>
      </c>
      <c r="O7845">
        <v>9</v>
      </c>
      <c r="S7845" t="b">
        <v>0</v>
      </c>
      <c r="T7845" t="b">
        <v>0</v>
      </c>
      <c r="U7845" t="b">
        <v>0</v>
      </c>
      <c r="V7845">
        <v>57000</v>
      </c>
      <c r="W7845">
        <v>37600</v>
      </c>
      <c r="X7845">
        <v>2.62</v>
      </c>
      <c r="Y7845">
        <v>41500</v>
      </c>
      <c r="Z7845">
        <v>2.42</v>
      </c>
    </row>
    <row r="7846" spans="1:26">
      <c r="A7846">
        <v>207252579</v>
      </c>
      <c r="B7846" t="s">
        <v>6289</v>
      </c>
      <c r="C7846" t="s">
        <v>3597</v>
      </c>
      <c r="D7846" t="s">
        <v>4034</v>
      </c>
      <c r="E7846" t="s">
        <v>5483</v>
      </c>
      <c r="F7846" t="s">
        <v>3600</v>
      </c>
      <c r="G7846">
        <v>207252579</v>
      </c>
      <c r="I7846" t="s">
        <v>3601</v>
      </c>
      <c r="J7846" t="s">
        <v>6556</v>
      </c>
      <c r="K7846" t="s">
        <v>3624</v>
      </c>
      <c r="L7846" t="s">
        <v>6557</v>
      </c>
      <c r="M7846">
        <v>10.4</v>
      </c>
      <c r="N7846">
        <v>18</v>
      </c>
      <c r="O7846">
        <v>9.1</v>
      </c>
      <c r="S7846" t="b">
        <v>0</v>
      </c>
      <c r="T7846" t="b">
        <v>0</v>
      </c>
      <c r="U7846" t="b">
        <v>0</v>
      </c>
      <c r="V7846">
        <v>36000</v>
      </c>
      <c r="W7846">
        <v>18400</v>
      </c>
      <c r="X7846">
        <v>2.29</v>
      </c>
      <c r="Y7846">
        <v>22000</v>
      </c>
      <c r="Z7846">
        <v>2.0499999999999998</v>
      </c>
    </row>
    <row r="7847" spans="1:26">
      <c r="A7847">
        <v>206314612</v>
      </c>
      <c r="B7847" t="s">
        <v>6289</v>
      </c>
      <c r="C7847" t="s">
        <v>3597</v>
      </c>
      <c r="D7847" t="s">
        <v>4034</v>
      </c>
      <c r="E7847" t="s">
        <v>5483</v>
      </c>
      <c r="F7847" t="s">
        <v>3753</v>
      </c>
      <c r="G7847">
        <v>206314612</v>
      </c>
      <c r="I7847" t="s">
        <v>3601</v>
      </c>
      <c r="J7847" t="s">
        <v>6554</v>
      </c>
      <c r="K7847" t="s">
        <v>3624</v>
      </c>
      <c r="L7847" t="s">
        <v>6555</v>
      </c>
      <c r="M7847">
        <v>9.1999999999999993</v>
      </c>
      <c r="N7847">
        <v>17.399999999999999</v>
      </c>
      <c r="O7847">
        <v>10.3</v>
      </c>
      <c r="S7847" t="b">
        <v>0</v>
      </c>
      <c r="T7847" t="b">
        <v>0</v>
      </c>
      <c r="U7847" t="b">
        <v>0</v>
      </c>
      <c r="V7847">
        <v>48000</v>
      </c>
      <c r="W7847">
        <v>33400</v>
      </c>
      <c r="X7847">
        <v>2.7</v>
      </c>
      <c r="Y7847">
        <v>43500</v>
      </c>
      <c r="Z7847">
        <v>2.4300000000000002</v>
      </c>
    </row>
    <row r="7848" spans="1:26">
      <c r="A7848">
        <v>206314610</v>
      </c>
      <c r="B7848" t="s">
        <v>6289</v>
      </c>
      <c r="C7848" t="s">
        <v>3597</v>
      </c>
      <c r="D7848" t="s">
        <v>4034</v>
      </c>
      <c r="E7848" t="s">
        <v>5483</v>
      </c>
      <c r="F7848" t="s">
        <v>3753</v>
      </c>
      <c r="G7848">
        <v>206314610</v>
      </c>
      <c r="I7848" t="s">
        <v>3601</v>
      </c>
      <c r="J7848" t="s">
        <v>6552</v>
      </c>
      <c r="K7848" t="s">
        <v>3624</v>
      </c>
      <c r="L7848" t="s">
        <v>6553</v>
      </c>
      <c r="M7848">
        <v>12.5</v>
      </c>
      <c r="N7848">
        <v>21.5</v>
      </c>
      <c r="O7848">
        <v>11</v>
      </c>
      <c r="S7848" t="b">
        <v>0</v>
      </c>
      <c r="T7848" t="b">
        <v>0</v>
      </c>
      <c r="U7848" t="b">
        <v>1</v>
      </c>
      <c r="V7848">
        <v>24000</v>
      </c>
      <c r="W7848">
        <v>16000</v>
      </c>
      <c r="X7848">
        <v>2.69</v>
      </c>
      <c r="Y7848">
        <v>18900</v>
      </c>
      <c r="Z7848">
        <v>2.2200000000000002</v>
      </c>
    </row>
    <row r="7849" spans="1:26">
      <c r="A7849">
        <v>206314611</v>
      </c>
      <c r="B7849" t="s">
        <v>6289</v>
      </c>
      <c r="C7849" t="s">
        <v>3597</v>
      </c>
      <c r="D7849" t="s">
        <v>4034</v>
      </c>
      <c r="E7849" t="s">
        <v>5483</v>
      </c>
      <c r="F7849" t="s">
        <v>3753</v>
      </c>
      <c r="G7849">
        <v>206314611</v>
      </c>
      <c r="I7849" t="s">
        <v>3601</v>
      </c>
      <c r="J7849" t="s">
        <v>6550</v>
      </c>
      <c r="K7849" t="s">
        <v>3624</v>
      </c>
      <c r="L7849" t="s">
        <v>6551</v>
      </c>
      <c r="M7849">
        <v>9</v>
      </c>
      <c r="N7849">
        <v>16.5</v>
      </c>
      <c r="O7849">
        <v>11.5</v>
      </c>
      <c r="S7849" t="b">
        <v>0</v>
      </c>
      <c r="T7849" t="b">
        <v>0</v>
      </c>
      <c r="U7849" t="b">
        <v>0</v>
      </c>
      <c r="V7849">
        <v>36000</v>
      </c>
      <c r="W7849">
        <v>27600</v>
      </c>
      <c r="X7849">
        <v>2.74</v>
      </c>
      <c r="Y7849">
        <v>33100</v>
      </c>
      <c r="Z7849">
        <v>2.2999999999999998</v>
      </c>
    </row>
    <row r="7850" spans="1:26">
      <c r="A7850">
        <v>205355547</v>
      </c>
      <c r="B7850" t="s">
        <v>6289</v>
      </c>
      <c r="C7850" t="s">
        <v>3597</v>
      </c>
      <c r="D7850" t="s">
        <v>4034</v>
      </c>
      <c r="E7850" t="s">
        <v>5483</v>
      </c>
      <c r="F7850" t="s">
        <v>3621</v>
      </c>
      <c r="G7850">
        <v>205355547</v>
      </c>
      <c r="I7850" t="s">
        <v>3622</v>
      </c>
      <c r="J7850" t="s">
        <v>6548</v>
      </c>
      <c r="K7850" t="s">
        <v>3624</v>
      </c>
      <c r="L7850" t="s">
        <v>6549</v>
      </c>
      <c r="M7850">
        <v>11.5</v>
      </c>
      <c r="N7850">
        <v>19</v>
      </c>
      <c r="O7850">
        <v>10</v>
      </c>
      <c r="S7850" t="b">
        <v>0</v>
      </c>
      <c r="T7850" t="b">
        <v>0</v>
      </c>
      <c r="U7850" t="b">
        <v>0</v>
      </c>
      <c r="V7850">
        <v>9000</v>
      </c>
      <c r="W7850">
        <v>6000</v>
      </c>
      <c r="X7850">
        <v>2.5499999999999998</v>
      </c>
      <c r="Y7850">
        <v>7599</v>
      </c>
      <c r="Z7850">
        <v>2.16</v>
      </c>
    </row>
    <row r="7851" spans="1:26">
      <c r="A7851">
        <v>205355550</v>
      </c>
      <c r="B7851" t="s">
        <v>6289</v>
      </c>
      <c r="C7851" t="s">
        <v>3597</v>
      </c>
      <c r="D7851" t="s">
        <v>4034</v>
      </c>
      <c r="E7851" t="s">
        <v>5483</v>
      </c>
      <c r="F7851" t="s">
        <v>3621</v>
      </c>
      <c r="G7851">
        <v>205355550</v>
      </c>
      <c r="I7851" t="s">
        <v>3622</v>
      </c>
      <c r="J7851" t="s">
        <v>6546</v>
      </c>
      <c r="K7851" t="s">
        <v>3624</v>
      </c>
      <c r="L7851" t="s">
        <v>6547</v>
      </c>
      <c r="M7851">
        <v>11</v>
      </c>
      <c r="N7851">
        <v>19</v>
      </c>
      <c r="O7851">
        <v>10</v>
      </c>
      <c r="S7851" t="b">
        <v>0</v>
      </c>
      <c r="T7851" t="b">
        <v>0</v>
      </c>
      <c r="U7851" t="b">
        <v>0</v>
      </c>
      <c r="V7851">
        <v>18000</v>
      </c>
      <c r="W7851">
        <v>11000</v>
      </c>
      <c r="X7851">
        <v>2.58</v>
      </c>
      <c r="Y7851">
        <v>11041</v>
      </c>
      <c r="Z7851">
        <v>2.2000000000000002</v>
      </c>
    </row>
    <row r="7852" spans="1:26">
      <c r="A7852">
        <v>9038619</v>
      </c>
      <c r="B7852" t="s">
        <v>6289</v>
      </c>
      <c r="C7852" t="s">
        <v>3597</v>
      </c>
      <c r="D7852" t="s">
        <v>4034</v>
      </c>
      <c r="E7852" t="s">
        <v>6530</v>
      </c>
      <c r="F7852" t="s">
        <v>3621</v>
      </c>
      <c r="G7852">
        <v>9038619</v>
      </c>
      <c r="I7852" t="s">
        <v>3622</v>
      </c>
      <c r="J7852" t="s">
        <v>6543</v>
      </c>
      <c r="K7852" t="s">
        <v>3624</v>
      </c>
      <c r="L7852" t="s">
        <v>6544</v>
      </c>
      <c r="M7852">
        <v>12.5</v>
      </c>
      <c r="N7852">
        <v>22.5</v>
      </c>
      <c r="O7852">
        <v>12</v>
      </c>
      <c r="S7852" t="b">
        <v>0</v>
      </c>
      <c r="T7852" t="b">
        <v>0</v>
      </c>
      <c r="U7852" t="b">
        <v>0</v>
      </c>
      <c r="V7852">
        <v>12000</v>
      </c>
      <c r="W7852">
        <v>7800</v>
      </c>
      <c r="X7852">
        <v>2.63</v>
      </c>
      <c r="Y7852">
        <v>14140</v>
      </c>
      <c r="Z7852">
        <v>2.2000000000000002</v>
      </c>
    </row>
    <row r="7853" spans="1:26">
      <c r="A7853">
        <v>9038618</v>
      </c>
      <c r="B7853" t="s">
        <v>6289</v>
      </c>
      <c r="C7853" t="s">
        <v>3597</v>
      </c>
      <c r="D7853" t="s">
        <v>4034</v>
      </c>
      <c r="E7853" t="s">
        <v>6530</v>
      </c>
      <c r="F7853" t="s">
        <v>3621</v>
      </c>
      <c r="G7853">
        <v>9038618</v>
      </c>
      <c r="I7853" t="s">
        <v>3622</v>
      </c>
      <c r="J7853" t="s">
        <v>6541</v>
      </c>
      <c r="K7853" t="s">
        <v>3624</v>
      </c>
      <c r="L7853" t="s">
        <v>6542</v>
      </c>
      <c r="M7853">
        <v>14.5</v>
      </c>
      <c r="N7853">
        <v>25</v>
      </c>
      <c r="O7853">
        <v>11.2</v>
      </c>
      <c r="S7853" t="b">
        <v>0</v>
      </c>
      <c r="T7853" t="b">
        <v>0</v>
      </c>
      <c r="U7853" t="b">
        <v>0</v>
      </c>
      <c r="V7853">
        <v>9000</v>
      </c>
      <c r="W7853">
        <v>6900</v>
      </c>
      <c r="X7853">
        <v>2.73</v>
      </c>
      <c r="Y7853">
        <v>12575</v>
      </c>
      <c r="Z7853">
        <v>1.99</v>
      </c>
    </row>
    <row r="7854" spans="1:26">
      <c r="A7854">
        <v>9038626</v>
      </c>
      <c r="B7854" t="s">
        <v>6289</v>
      </c>
      <c r="C7854" t="s">
        <v>3597</v>
      </c>
      <c r="D7854" t="s">
        <v>4034</v>
      </c>
      <c r="E7854" t="s">
        <v>6530</v>
      </c>
      <c r="F7854" t="s">
        <v>3621</v>
      </c>
      <c r="G7854">
        <v>9038626</v>
      </c>
      <c r="I7854" t="s">
        <v>3622</v>
      </c>
      <c r="J7854" t="s">
        <v>6539</v>
      </c>
      <c r="K7854" t="s">
        <v>3624</v>
      </c>
      <c r="L7854" t="s">
        <v>6540</v>
      </c>
      <c r="M7854">
        <v>14</v>
      </c>
      <c r="N7854">
        <v>20.5</v>
      </c>
      <c r="O7854">
        <v>10</v>
      </c>
      <c r="S7854" t="b">
        <v>0</v>
      </c>
      <c r="T7854" t="b">
        <v>0</v>
      </c>
      <c r="U7854" t="b">
        <v>0</v>
      </c>
      <c r="V7854">
        <v>9800</v>
      </c>
      <c r="W7854">
        <v>6300</v>
      </c>
      <c r="X7854">
        <v>2.68</v>
      </c>
      <c r="Y7854">
        <v>7979</v>
      </c>
      <c r="Z7854">
        <v>2.15</v>
      </c>
    </row>
    <row r="7855" spans="1:26">
      <c r="A7855">
        <v>9038621</v>
      </c>
      <c r="B7855" t="s">
        <v>6289</v>
      </c>
      <c r="C7855" t="s">
        <v>3597</v>
      </c>
      <c r="D7855" t="s">
        <v>4034</v>
      </c>
      <c r="E7855" t="s">
        <v>6530</v>
      </c>
      <c r="F7855" t="s">
        <v>3621</v>
      </c>
      <c r="G7855">
        <v>9038621</v>
      </c>
      <c r="I7855" t="s">
        <v>3622</v>
      </c>
      <c r="J7855" t="s">
        <v>6537</v>
      </c>
      <c r="K7855" t="s">
        <v>3624</v>
      </c>
      <c r="L7855" t="s">
        <v>6538</v>
      </c>
      <c r="M7855">
        <v>13</v>
      </c>
      <c r="N7855">
        <v>20.5</v>
      </c>
      <c r="O7855">
        <v>11.5</v>
      </c>
      <c r="S7855" t="b">
        <v>0</v>
      </c>
      <c r="T7855" t="b">
        <v>0</v>
      </c>
      <c r="U7855" t="b">
        <v>0</v>
      </c>
      <c r="V7855">
        <v>24000</v>
      </c>
      <c r="W7855">
        <v>15400</v>
      </c>
      <c r="X7855">
        <v>2.75</v>
      </c>
      <c r="Y7855">
        <v>25710</v>
      </c>
      <c r="Z7855">
        <v>1.95</v>
      </c>
    </row>
    <row r="7856" spans="1:26">
      <c r="A7856">
        <v>202415591</v>
      </c>
      <c r="B7856" t="s">
        <v>6289</v>
      </c>
      <c r="C7856" t="s">
        <v>3597</v>
      </c>
      <c r="D7856" t="s">
        <v>4034</v>
      </c>
      <c r="E7856" t="s">
        <v>4412</v>
      </c>
      <c r="F7856" t="s">
        <v>3621</v>
      </c>
      <c r="G7856">
        <v>202415591</v>
      </c>
      <c r="I7856" t="s">
        <v>3622</v>
      </c>
      <c r="J7856" t="s">
        <v>6535</v>
      </c>
      <c r="K7856" t="s">
        <v>3624</v>
      </c>
      <c r="L7856" t="s">
        <v>6536</v>
      </c>
      <c r="M7856">
        <v>14.5</v>
      </c>
      <c r="N7856">
        <v>28</v>
      </c>
      <c r="O7856">
        <v>14</v>
      </c>
      <c r="S7856" t="b">
        <v>0</v>
      </c>
      <c r="T7856" t="b">
        <v>0</v>
      </c>
      <c r="U7856" t="b">
        <v>1</v>
      </c>
      <c r="V7856">
        <v>18000</v>
      </c>
      <c r="W7856">
        <v>12300</v>
      </c>
      <c r="X7856">
        <v>3.19</v>
      </c>
      <c r="Y7856">
        <v>22843</v>
      </c>
      <c r="Z7856">
        <v>2.4700000000000002</v>
      </c>
    </row>
    <row r="7857" spans="1:26">
      <c r="A7857">
        <v>202160451</v>
      </c>
      <c r="B7857" t="s">
        <v>6289</v>
      </c>
      <c r="C7857" t="s">
        <v>3597</v>
      </c>
      <c r="D7857" t="s">
        <v>4034</v>
      </c>
      <c r="E7857" t="s">
        <v>4412</v>
      </c>
      <c r="F7857" t="s">
        <v>3621</v>
      </c>
      <c r="G7857">
        <v>202160451</v>
      </c>
      <c r="I7857" t="s">
        <v>3622</v>
      </c>
      <c r="J7857" t="s">
        <v>6533</v>
      </c>
      <c r="K7857" t="s">
        <v>3624</v>
      </c>
      <c r="L7857" t="s">
        <v>6534</v>
      </c>
      <c r="M7857">
        <v>15.5</v>
      </c>
      <c r="N7857">
        <v>25.5</v>
      </c>
      <c r="O7857">
        <v>11.5</v>
      </c>
      <c r="S7857" t="b">
        <v>0</v>
      </c>
      <c r="T7857" t="b">
        <v>0</v>
      </c>
      <c r="U7857" t="b">
        <v>0</v>
      </c>
      <c r="V7857">
        <v>9500</v>
      </c>
      <c r="W7857">
        <v>6000</v>
      </c>
      <c r="X7857">
        <v>2.84</v>
      </c>
      <c r="Y7857">
        <v>8034</v>
      </c>
      <c r="Z7857">
        <v>2.5299999999999998</v>
      </c>
    </row>
    <row r="7858" spans="1:26">
      <c r="A7858">
        <v>9038629</v>
      </c>
      <c r="B7858" t="s">
        <v>6289</v>
      </c>
      <c r="C7858" t="s">
        <v>3597</v>
      </c>
      <c r="D7858" t="s">
        <v>4034</v>
      </c>
      <c r="E7858" t="s">
        <v>6530</v>
      </c>
      <c r="F7858" t="s">
        <v>3621</v>
      </c>
      <c r="G7858">
        <v>9038629</v>
      </c>
      <c r="I7858" t="s">
        <v>3622</v>
      </c>
      <c r="J7858" t="s">
        <v>6531</v>
      </c>
      <c r="K7858" t="s">
        <v>3624</v>
      </c>
      <c r="L7858" t="s">
        <v>6532</v>
      </c>
      <c r="M7858">
        <v>12.5</v>
      </c>
      <c r="N7858">
        <v>20</v>
      </c>
      <c r="O7858">
        <v>10</v>
      </c>
      <c r="S7858" t="b">
        <v>0</v>
      </c>
      <c r="T7858" t="b">
        <v>0</v>
      </c>
      <c r="U7858" t="b">
        <v>0</v>
      </c>
      <c r="V7858">
        <v>24000</v>
      </c>
      <c r="W7858">
        <v>16000</v>
      </c>
      <c r="X7858">
        <v>2.46</v>
      </c>
      <c r="Y7858">
        <v>18330</v>
      </c>
      <c r="Z7858">
        <v>1.92</v>
      </c>
    </row>
    <row r="7859" spans="1:26">
      <c r="A7859">
        <v>206853242</v>
      </c>
      <c r="B7859" t="s">
        <v>6289</v>
      </c>
      <c r="C7859" t="s">
        <v>3597</v>
      </c>
      <c r="D7859" t="s">
        <v>4034</v>
      </c>
      <c r="E7859" t="s">
        <v>5257</v>
      </c>
      <c r="F7859" t="s">
        <v>3753</v>
      </c>
      <c r="G7859">
        <v>206853242</v>
      </c>
      <c r="I7859" t="s">
        <v>3601</v>
      </c>
      <c r="J7859" t="s">
        <v>5490</v>
      </c>
      <c r="K7859" t="s">
        <v>3624</v>
      </c>
      <c r="L7859" t="s">
        <v>6528</v>
      </c>
      <c r="M7859">
        <v>9</v>
      </c>
      <c r="N7859">
        <v>17.5</v>
      </c>
      <c r="O7859">
        <v>11.5</v>
      </c>
      <c r="S7859" t="b">
        <v>0</v>
      </c>
      <c r="T7859" t="b">
        <v>0</v>
      </c>
      <c r="U7859" t="b">
        <v>0</v>
      </c>
      <c r="V7859">
        <v>36000</v>
      </c>
      <c r="W7859">
        <v>28000</v>
      </c>
      <c r="X7859">
        <v>2.75</v>
      </c>
      <c r="Y7859">
        <v>47500</v>
      </c>
      <c r="Z7859">
        <v>2.2200000000000002</v>
      </c>
    </row>
    <row r="7860" spans="1:26">
      <c r="A7860">
        <v>206853243</v>
      </c>
      <c r="B7860" t="s">
        <v>6289</v>
      </c>
      <c r="C7860" t="s">
        <v>3597</v>
      </c>
      <c r="D7860" t="s">
        <v>4034</v>
      </c>
      <c r="E7860" t="s">
        <v>5257</v>
      </c>
      <c r="F7860" t="s">
        <v>3753</v>
      </c>
      <c r="G7860">
        <v>206853243</v>
      </c>
      <c r="I7860" t="s">
        <v>3601</v>
      </c>
      <c r="J7860" t="s">
        <v>6496</v>
      </c>
      <c r="K7860" t="s">
        <v>3624</v>
      </c>
      <c r="L7860" t="s">
        <v>6527</v>
      </c>
      <c r="M7860">
        <v>8.6999999999999993</v>
      </c>
      <c r="N7860">
        <v>16</v>
      </c>
      <c r="O7860">
        <v>11.1</v>
      </c>
      <c r="S7860" t="b">
        <v>0</v>
      </c>
      <c r="T7860" t="b">
        <v>0</v>
      </c>
      <c r="U7860" t="b">
        <v>0</v>
      </c>
      <c r="V7860">
        <v>48000</v>
      </c>
      <c r="W7860">
        <v>33000</v>
      </c>
      <c r="X7860">
        <v>2.74</v>
      </c>
      <c r="Y7860">
        <v>54000</v>
      </c>
      <c r="Z7860">
        <v>2.35</v>
      </c>
    </row>
    <row r="7861" spans="1:26">
      <c r="A7861">
        <v>206853240</v>
      </c>
      <c r="B7861" t="s">
        <v>6289</v>
      </c>
      <c r="C7861" t="s">
        <v>3597</v>
      </c>
      <c r="D7861" t="s">
        <v>4034</v>
      </c>
      <c r="E7861" t="s">
        <v>5260</v>
      </c>
      <c r="F7861" t="s">
        <v>3753</v>
      </c>
      <c r="G7861">
        <v>206853240</v>
      </c>
      <c r="I7861" t="s">
        <v>3601</v>
      </c>
      <c r="J7861" t="s">
        <v>5488</v>
      </c>
      <c r="K7861" t="s">
        <v>3624</v>
      </c>
      <c r="L7861" t="s">
        <v>6528</v>
      </c>
      <c r="M7861">
        <v>9</v>
      </c>
      <c r="N7861">
        <v>17.5</v>
      </c>
      <c r="O7861">
        <v>11.5</v>
      </c>
      <c r="S7861" t="b">
        <v>0</v>
      </c>
      <c r="T7861" t="b">
        <v>0</v>
      </c>
      <c r="U7861" t="b">
        <v>0</v>
      </c>
      <c r="V7861">
        <v>36000</v>
      </c>
      <c r="W7861">
        <v>28000</v>
      </c>
      <c r="X7861">
        <v>2.75</v>
      </c>
      <c r="Y7861">
        <v>47500</v>
      </c>
      <c r="Z7861">
        <v>2.2200000000000002</v>
      </c>
    </row>
    <row r="7862" spans="1:26">
      <c r="A7862">
        <v>206853241</v>
      </c>
      <c r="B7862" t="s">
        <v>6289</v>
      </c>
      <c r="C7862" t="s">
        <v>3597</v>
      </c>
      <c r="D7862" t="s">
        <v>4034</v>
      </c>
      <c r="E7862" t="s">
        <v>5260</v>
      </c>
      <c r="F7862" t="s">
        <v>3753</v>
      </c>
      <c r="G7862">
        <v>206853241</v>
      </c>
      <c r="I7862" t="s">
        <v>3601</v>
      </c>
      <c r="J7862" t="s">
        <v>6494</v>
      </c>
      <c r="K7862" t="s">
        <v>3624</v>
      </c>
      <c r="L7862" t="s">
        <v>6527</v>
      </c>
      <c r="M7862">
        <v>8.6999999999999993</v>
      </c>
      <c r="N7862">
        <v>16</v>
      </c>
      <c r="O7862">
        <v>11.1</v>
      </c>
      <c r="S7862" t="b">
        <v>0</v>
      </c>
      <c r="T7862" t="b">
        <v>0</v>
      </c>
      <c r="U7862" t="b">
        <v>0</v>
      </c>
      <c r="V7862">
        <v>48000</v>
      </c>
      <c r="W7862">
        <v>33000</v>
      </c>
      <c r="X7862">
        <v>2.74</v>
      </c>
      <c r="Y7862">
        <v>54000</v>
      </c>
      <c r="Z7862">
        <v>2.35</v>
      </c>
    </row>
    <row r="7863" spans="1:26">
      <c r="A7863">
        <v>206764063</v>
      </c>
      <c r="B7863" t="s">
        <v>6289</v>
      </c>
      <c r="C7863" t="s">
        <v>3597</v>
      </c>
      <c r="D7863" t="s">
        <v>4034</v>
      </c>
      <c r="E7863" t="s">
        <v>4883</v>
      </c>
      <c r="F7863" t="s">
        <v>3621</v>
      </c>
      <c r="G7863">
        <v>206764063</v>
      </c>
      <c r="I7863" t="s">
        <v>3622</v>
      </c>
      <c r="J7863" t="s">
        <v>6525</v>
      </c>
      <c r="K7863" t="s">
        <v>3624</v>
      </c>
      <c r="L7863" t="s">
        <v>6526</v>
      </c>
      <c r="M7863">
        <v>13.5</v>
      </c>
      <c r="N7863">
        <v>24.5</v>
      </c>
      <c r="O7863">
        <v>12.5</v>
      </c>
      <c r="S7863" t="b">
        <v>0</v>
      </c>
      <c r="T7863" t="b">
        <v>0</v>
      </c>
      <c r="U7863" t="b">
        <v>1</v>
      </c>
      <c r="V7863">
        <v>12000</v>
      </c>
      <c r="W7863">
        <v>7500</v>
      </c>
      <c r="X7863">
        <v>2.85</v>
      </c>
      <c r="Y7863">
        <v>12737</v>
      </c>
      <c r="Z7863">
        <v>2.2599999999999998</v>
      </c>
    </row>
    <row r="7864" spans="1:26">
      <c r="A7864">
        <v>206422437</v>
      </c>
      <c r="B7864" t="s">
        <v>6289</v>
      </c>
      <c r="C7864" t="s">
        <v>3597</v>
      </c>
      <c r="D7864" t="s">
        <v>4034</v>
      </c>
      <c r="E7864" t="s">
        <v>6510</v>
      </c>
      <c r="F7864" t="s">
        <v>3621</v>
      </c>
      <c r="G7864">
        <v>206422437</v>
      </c>
      <c r="I7864" t="s">
        <v>3622</v>
      </c>
      <c r="J7864" t="s">
        <v>6523</v>
      </c>
      <c r="K7864" t="s">
        <v>3624</v>
      </c>
      <c r="L7864" t="s">
        <v>6524</v>
      </c>
      <c r="M7864">
        <v>13.5</v>
      </c>
      <c r="N7864">
        <v>24.5</v>
      </c>
      <c r="O7864">
        <v>12.5</v>
      </c>
      <c r="S7864" t="b">
        <v>0</v>
      </c>
      <c r="T7864" t="b">
        <v>0</v>
      </c>
      <c r="U7864" t="b">
        <v>1</v>
      </c>
      <c r="V7864">
        <v>12000</v>
      </c>
      <c r="W7864">
        <v>7500</v>
      </c>
      <c r="X7864">
        <v>2.85</v>
      </c>
      <c r="Y7864">
        <v>12737</v>
      </c>
      <c r="Z7864">
        <v>2.2599999999999998</v>
      </c>
    </row>
    <row r="7865" spans="1:26">
      <c r="A7865">
        <v>206764062</v>
      </c>
      <c r="B7865" t="s">
        <v>6289</v>
      </c>
      <c r="C7865" t="s">
        <v>3597</v>
      </c>
      <c r="D7865" t="s">
        <v>4034</v>
      </c>
      <c r="E7865" t="s">
        <v>4883</v>
      </c>
      <c r="F7865" t="s">
        <v>3621</v>
      </c>
      <c r="G7865">
        <v>206764062</v>
      </c>
      <c r="I7865" t="s">
        <v>3622</v>
      </c>
      <c r="J7865" t="s">
        <v>6521</v>
      </c>
      <c r="K7865" t="s">
        <v>3624</v>
      </c>
      <c r="L7865" t="s">
        <v>6522</v>
      </c>
      <c r="M7865">
        <v>15.6</v>
      </c>
      <c r="N7865">
        <v>26.3</v>
      </c>
      <c r="O7865">
        <v>12.5</v>
      </c>
      <c r="S7865" t="b">
        <v>0</v>
      </c>
      <c r="T7865" t="b">
        <v>0</v>
      </c>
      <c r="U7865" t="b">
        <v>0</v>
      </c>
      <c r="V7865">
        <v>9000</v>
      </c>
      <c r="W7865">
        <v>7100</v>
      </c>
      <c r="X7865">
        <v>2.85</v>
      </c>
      <c r="Y7865">
        <v>12436</v>
      </c>
      <c r="Z7865">
        <v>2.2200000000000002</v>
      </c>
    </row>
    <row r="7866" spans="1:26">
      <c r="A7866">
        <v>205993853</v>
      </c>
      <c r="B7866" t="s">
        <v>6289</v>
      </c>
      <c r="C7866" t="s">
        <v>3597</v>
      </c>
      <c r="D7866" t="s">
        <v>4034</v>
      </c>
      <c r="E7866" t="s">
        <v>4412</v>
      </c>
      <c r="F7866" t="s">
        <v>3621</v>
      </c>
      <c r="G7866">
        <v>205993853</v>
      </c>
      <c r="I7866" t="s">
        <v>3622</v>
      </c>
      <c r="J7866" t="s">
        <v>6520</v>
      </c>
      <c r="K7866" t="s">
        <v>3624</v>
      </c>
      <c r="L7866" t="s">
        <v>4636</v>
      </c>
      <c r="M7866">
        <v>13.5</v>
      </c>
      <c r="N7866">
        <v>24.5</v>
      </c>
      <c r="O7866">
        <v>12.5</v>
      </c>
      <c r="S7866" t="b">
        <v>0</v>
      </c>
      <c r="T7866" t="b">
        <v>0</v>
      </c>
      <c r="U7866" t="b">
        <v>1</v>
      </c>
      <c r="V7866">
        <v>12000</v>
      </c>
      <c r="W7866">
        <v>7500</v>
      </c>
      <c r="X7866">
        <v>2.85</v>
      </c>
      <c r="Y7866">
        <v>12737</v>
      </c>
      <c r="Z7866">
        <v>2.2599999999999998</v>
      </c>
    </row>
    <row r="7867" spans="1:26">
      <c r="A7867">
        <v>205993852</v>
      </c>
      <c r="B7867" t="s">
        <v>6289</v>
      </c>
      <c r="C7867" t="s">
        <v>3597</v>
      </c>
      <c r="D7867" t="s">
        <v>4034</v>
      </c>
      <c r="E7867" t="s">
        <v>4412</v>
      </c>
      <c r="F7867" t="s">
        <v>3621</v>
      </c>
      <c r="G7867">
        <v>205993852</v>
      </c>
      <c r="I7867" t="s">
        <v>3622</v>
      </c>
      <c r="J7867" t="s">
        <v>6519</v>
      </c>
      <c r="K7867" t="s">
        <v>3624</v>
      </c>
      <c r="L7867" t="s">
        <v>4045</v>
      </c>
      <c r="M7867">
        <v>15.6</v>
      </c>
      <c r="N7867">
        <v>26.3</v>
      </c>
      <c r="O7867">
        <v>12.5</v>
      </c>
      <c r="S7867" t="b">
        <v>0</v>
      </c>
      <c r="T7867" t="b">
        <v>0</v>
      </c>
      <c r="U7867" t="b">
        <v>0</v>
      </c>
      <c r="V7867">
        <v>9000</v>
      </c>
      <c r="W7867">
        <v>7100</v>
      </c>
      <c r="X7867">
        <v>2.85</v>
      </c>
      <c r="Y7867">
        <v>12436</v>
      </c>
      <c r="Z7867">
        <v>2.2200000000000002</v>
      </c>
    </row>
    <row r="7868" spans="1:26">
      <c r="A7868">
        <v>205816494</v>
      </c>
      <c r="B7868" t="s">
        <v>6289</v>
      </c>
      <c r="C7868" t="s">
        <v>3597</v>
      </c>
      <c r="D7868" t="s">
        <v>4034</v>
      </c>
      <c r="E7868" t="s">
        <v>5262</v>
      </c>
      <c r="F7868" t="s">
        <v>3621</v>
      </c>
      <c r="G7868">
        <v>205816494</v>
      </c>
      <c r="I7868" t="s">
        <v>3622</v>
      </c>
      <c r="J7868" t="s">
        <v>6517</v>
      </c>
      <c r="K7868" t="s">
        <v>3624</v>
      </c>
      <c r="L7868" t="s">
        <v>6518</v>
      </c>
      <c r="M7868">
        <v>13</v>
      </c>
      <c r="N7868">
        <v>21</v>
      </c>
      <c r="O7868">
        <v>12</v>
      </c>
      <c r="S7868" t="b">
        <v>0</v>
      </c>
      <c r="T7868" t="b">
        <v>0</v>
      </c>
      <c r="U7868" t="b">
        <v>1</v>
      </c>
      <c r="V7868">
        <v>26000</v>
      </c>
      <c r="W7868">
        <v>19400</v>
      </c>
      <c r="X7868">
        <v>2.95</v>
      </c>
      <c r="Y7868">
        <v>27903</v>
      </c>
      <c r="Z7868">
        <v>2.2799999999999998</v>
      </c>
    </row>
    <row r="7869" spans="1:26">
      <c r="A7869">
        <v>206422436</v>
      </c>
      <c r="B7869" t="s">
        <v>6289</v>
      </c>
      <c r="C7869" t="s">
        <v>3597</v>
      </c>
      <c r="D7869" t="s">
        <v>4034</v>
      </c>
      <c r="E7869" t="s">
        <v>6510</v>
      </c>
      <c r="F7869" t="s">
        <v>3621</v>
      </c>
      <c r="G7869">
        <v>206422436</v>
      </c>
      <c r="I7869" t="s">
        <v>3622</v>
      </c>
      <c r="J7869" t="s">
        <v>6515</v>
      </c>
      <c r="K7869" t="s">
        <v>3624</v>
      </c>
      <c r="L7869" t="s">
        <v>6516</v>
      </c>
      <c r="M7869">
        <v>15.6</v>
      </c>
      <c r="N7869">
        <v>26.3</v>
      </c>
      <c r="O7869">
        <v>12.5</v>
      </c>
      <c r="S7869" t="b">
        <v>0</v>
      </c>
      <c r="T7869" t="b">
        <v>0</v>
      </c>
      <c r="U7869" t="b">
        <v>0</v>
      </c>
      <c r="V7869">
        <v>9000</v>
      </c>
      <c r="W7869">
        <v>7100</v>
      </c>
      <c r="X7869">
        <v>2.85</v>
      </c>
      <c r="Y7869">
        <v>12436</v>
      </c>
      <c r="Z7869">
        <v>2.2200000000000002</v>
      </c>
    </row>
    <row r="7870" spans="1:26">
      <c r="A7870">
        <v>206764065</v>
      </c>
      <c r="B7870" t="s">
        <v>6289</v>
      </c>
      <c r="C7870" t="s">
        <v>3597</v>
      </c>
      <c r="D7870" t="s">
        <v>4034</v>
      </c>
      <c r="E7870" t="s">
        <v>4883</v>
      </c>
      <c r="F7870" t="s">
        <v>3621</v>
      </c>
      <c r="G7870">
        <v>206764065</v>
      </c>
      <c r="I7870" t="s">
        <v>3622</v>
      </c>
      <c r="J7870" t="s">
        <v>6513</v>
      </c>
      <c r="K7870" t="s">
        <v>3624</v>
      </c>
      <c r="L7870" t="s">
        <v>6514</v>
      </c>
      <c r="M7870">
        <v>13</v>
      </c>
      <c r="N7870">
        <v>21</v>
      </c>
      <c r="O7870">
        <v>12</v>
      </c>
      <c r="S7870" t="b">
        <v>0</v>
      </c>
      <c r="T7870" t="b">
        <v>0</v>
      </c>
      <c r="U7870" t="b">
        <v>1</v>
      </c>
      <c r="V7870">
        <v>26000</v>
      </c>
      <c r="W7870">
        <v>19400</v>
      </c>
      <c r="X7870">
        <v>2.95</v>
      </c>
      <c r="Y7870">
        <v>27903</v>
      </c>
      <c r="Z7870">
        <v>2.2799999999999998</v>
      </c>
    </row>
    <row r="7871" spans="1:26">
      <c r="A7871">
        <v>206221394</v>
      </c>
      <c r="B7871" t="s">
        <v>6289</v>
      </c>
      <c r="C7871" t="s">
        <v>3597</v>
      </c>
      <c r="D7871" t="s">
        <v>4034</v>
      </c>
      <c r="E7871" t="s">
        <v>6383</v>
      </c>
      <c r="F7871" t="s">
        <v>3621</v>
      </c>
      <c r="G7871">
        <v>206221394</v>
      </c>
      <c r="I7871" t="s">
        <v>3622</v>
      </c>
      <c r="J7871" t="s">
        <v>6390</v>
      </c>
      <c r="K7871" t="s">
        <v>3624</v>
      </c>
      <c r="L7871" t="s">
        <v>6399</v>
      </c>
      <c r="M7871">
        <v>13</v>
      </c>
      <c r="N7871">
        <v>21</v>
      </c>
      <c r="O7871">
        <v>12</v>
      </c>
      <c r="S7871" t="b">
        <v>0</v>
      </c>
      <c r="T7871" t="b">
        <v>0</v>
      </c>
      <c r="U7871" t="b">
        <v>1</v>
      </c>
      <c r="V7871">
        <v>26000</v>
      </c>
      <c r="W7871">
        <v>19400</v>
      </c>
      <c r="X7871">
        <v>2.95</v>
      </c>
      <c r="Y7871">
        <v>27903</v>
      </c>
      <c r="Z7871">
        <v>2.2799999999999998</v>
      </c>
    </row>
    <row r="7872" spans="1:26">
      <c r="A7872">
        <v>206422439</v>
      </c>
      <c r="B7872" t="s">
        <v>6289</v>
      </c>
      <c r="C7872" t="s">
        <v>3597</v>
      </c>
      <c r="D7872" t="s">
        <v>4034</v>
      </c>
      <c r="E7872" t="s">
        <v>6510</v>
      </c>
      <c r="F7872" t="s">
        <v>3621</v>
      </c>
      <c r="G7872">
        <v>206422439</v>
      </c>
      <c r="I7872" t="s">
        <v>3622</v>
      </c>
      <c r="J7872" t="s">
        <v>6511</v>
      </c>
      <c r="K7872" t="s">
        <v>3624</v>
      </c>
      <c r="L7872" t="s">
        <v>6512</v>
      </c>
      <c r="M7872">
        <v>13</v>
      </c>
      <c r="N7872">
        <v>21</v>
      </c>
      <c r="O7872">
        <v>12</v>
      </c>
      <c r="S7872" t="b">
        <v>0</v>
      </c>
      <c r="T7872" t="b">
        <v>0</v>
      </c>
      <c r="U7872" t="b">
        <v>1</v>
      </c>
      <c r="V7872">
        <v>26000</v>
      </c>
      <c r="W7872">
        <v>19400</v>
      </c>
      <c r="X7872">
        <v>2.95</v>
      </c>
      <c r="Y7872">
        <v>27903</v>
      </c>
      <c r="Z7872">
        <v>2.2799999999999998</v>
      </c>
    </row>
    <row r="7873" spans="1:26">
      <c r="A7873">
        <v>206221393</v>
      </c>
      <c r="B7873" t="s">
        <v>6289</v>
      </c>
      <c r="C7873" t="s">
        <v>3597</v>
      </c>
      <c r="D7873" t="s">
        <v>4034</v>
      </c>
      <c r="E7873" t="s">
        <v>5235</v>
      </c>
      <c r="F7873" t="s">
        <v>3621</v>
      </c>
      <c r="G7873">
        <v>206221393</v>
      </c>
      <c r="I7873" t="s">
        <v>3622</v>
      </c>
      <c r="J7873" t="s">
        <v>6412</v>
      </c>
      <c r="K7873" t="s">
        <v>3624</v>
      </c>
      <c r="L7873" t="s">
        <v>6414</v>
      </c>
      <c r="M7873">
        <v>13</v>
      </c>
      <c r="N7873">
        <v>21</v>
      </c>
      <c r="O7873">
        <v>12</v>
      </c>
      <c r="S7873" t="b">
        <v>0</v>
      </c>
      <c r="T7873" t="b">
        <v>0</v>
      </c>
      <c r="U7873" t="b">
        <v>1</v>
      </c>
      <c r="V7873">
        <v>26000</v>
      </c>
      <c r="W7873">
        <v>19400</v>
      </c>
      <c r="X7873">
        <v>2.95</v>
      </c>
      <c r="Y7873">
        <v>27903</v>
      </c>
      <c r="Z7873">
        <v>2.2799999999999998</v>
      </c>
    </row>
    <row r="7874" spans="1:26">
      <c r="A7874">
        <v>205746255</v>
      </c>
      <c r="B7874" t="s">
        <v>6289</v>
      </c>
      <c r="C7874" t="s">
        <v>3597</v>
      </c>
      <c r="D7874" t="s">
        <v>4034</v>
      </c>
      <c r="E7874" t="s">
        <v>4412</v>
      </c>
      <c r="F7874" t="s">
        <v>3621</v>
      </c>
      <c r="G7874">
        <v>205746255</v>
      </c>
      <c r="I7874" t="s">
        <v>3622</v>
      </c>
      <c r="J7874" t="s">
        <v>6509</v>
      </c>
      <c r="K7874" t="s">
        <v>3624</v>
      </c>
      <c r="L7874" t="s">
        <v>4048</v>
      </c>
      <c r="M7874">
        <v>13</v>
      </c>
      <c r="N7874">
        <v>21</v>
      </c>
      <c r="O7874">
        <v>12</v>
      </c>
      <c r="S7874" t="b">
        <v>0</v>
      </c>
      <c r="T7874" t="b">
        <v>0</v>
      </c>
      <c r="U7874" t="b">
        <v>1</v>
      </c>
      <c r="V7874">
        <v>26000</v>
      </c>
      <c r="W7874">
        <v>19400</v>
      </c>
      <c r="X7874">
        <v>2.95</v>
      </c>
      <c r="Y7874">
        <v>27903</v>
      </c>
      <c r="Z7874">
        <v>2.2799999999999998</v>
      </c>
    </row>
    <row r="7875" spans="1:26">
      <c r="A7875">
        <v>206401448</v>
      </c>
      <c r="B7875" t="s">
        <v>6289</v>
      </c>
      <c r="C7875" t="s">
        <v>3597</v>
      </c>
      <c r="D7875" t="s">
        <v>4034</v>
      </c>
      <c r="E7875" t="s">
        <v>5257</v>
      </c>
      <c r="F7875" t="s">
        <v>3621</v>
      </c>
      <c r="G7875">
        <v>206401448</v>
      </c>
      <c r="I7875" t="s">
        <v>3622</v>
      </c>
      <c r="J7875" t="s">
        <v>6508</v>
      </c>
      <c r="K7875" t="s">
        <v>3624</v>
      </c>
      <c r="L7875" t="s">
        <v>6490</v>
      </c>
      <c r="M7875">
        <v>13</v>
      </c>
      <c r="N7875">
        <v>21</v>
      </c>
      <c r="O7875">
        <v>12</v>
      </c>
      <c r="S7875" t="b">
        <v>0</v>
      </c>
      <c r="T7875" t="b">
        <v>0</v>
      </c>
      <c r="U7875" t="b">
        <v>1</v>
      </c>
      <c r="V7875">
        <v>26000</v>
      </c>
      <c r="W7875">
        <v>19400</v>
      </c>
      <c r="X7875">
        <v>2.95</v>
      </c>
      <c r="Y7875">
        <v>27903</v>
      </c>
      <c r="Z7875">
        <v>2.2799999999999998</v>
      </c>
    </row>
    <row r="7876" spans="1:26">
      <c r="A7876">
        <v>205313424</v>
      </c>
      <c r="B7876" t="s">
        <v>6289</v>
      </c>
      <c r="C7876" t="s">
        <v>3597</v>
      </c>
      <c r="D7876" t="s">
        <v>4034</v>
      </c>
      <c r="E7876" t="s">
        <v>5222</v>
      </c>
      <c r="F7876" t="s">
        <v>3718</v>
      </c>
      <c r="G7876">
        <v>205313424</v>
      </c>
      <c r="I7876" t="s">
        <v>3711</v>
      </c>
      <c r="J7876" t="s">
        <v>6157</v>
      </c>
      <c r="K7876" t="s">
        <v>3688</v>
      </c>
      <c r="M7876">
        <v>11.9</v>
      </c>
      <c r="N7876">
        <v>20.2</v>
      </c>
      <c r="O7876">
        <v>10.5</v>
      </c>
      <c r="S7876" t="b">
        <v>0</v>
      </c>
      <c r="T7876" t="b">
        <v>0</v>
      </c>
      <c r="U7876" t="b">
        <v>0</v>
      </c>
      <c r="V7876">
        <v>48000</v>
      </c>
      <c r="W7876">
        <v>28000</v>
      </c>
      <c r="X7876">
        <v>2.41</v>
      </c>
      <c r="Y7876">
        <v>49000</v>
      </c>
      <c r="Z7876">
        <v>2.2400000000000002</v>
      </c>
    </row>
    <row r="7877" spans="1:26">
      <c r="A7877">
        <v>206401442</v>
      </c>
      <c r="B7877" t="s">
        <v>6289</v>
      </c>
      <c r="C7877" t="s">
        <v>3597</v>
      </c>
      <c r="D7877" t="s">
        <v>4034</v>
      </c>
      <c r="E7877" t="s">
        <v>5260</v>
      </c>
      <c r="F7877" t="s">
        <v>3621</v>
      </c>
      <c r="G7877">
        <v>206401442</v>
      </c>
      <c r="I7877" t="s">
        <v>3622</v>
      </c>
      <c r="J7877" t="s">
        <v>6506</v>
      </c>
      <c r="K7877" t="s">
        <v>3624</v>
      </c>
      <c r="L7877" t="s">
        <v>6507</v>
      </c>
      <c r="M7877">
        <v>13</v>
      </c>
      <c r="N7877">
        <v>21</v>
      </c>
      <c r="O7877">
        <v>12</v>
      </c>
      <c r="S7877" t="b">
        <v>0</v>
      </c>
      <c r="T7877" t="b">
        <v>0</v>
      </c>
      <c r="U7877" t="b">
        <v>1</v>
      </c>
      <c r="V7877">
        <v>26000</v>
      </c>
      <c r="W7877">
        <v>19400</v>
      </c>
      <c r="X7877">
        <v>2.95</v>
      </c>
      <c r="Y7877">
        <v>27903</v>
      </c>
      <c r="Z7877">
        <v>2.2799999999999998</v>
      </c>
    </row>
    <row r="7878" spans="1:26">
      <c r="A7878">
        <v>207657616</v>
      </c>
      <c r="B7878" t="s">
        <v>6289</v>
      </c>
      <c r="C7878" t="s">
        <v>3597</v>
      </c>
      <c r="D7878" t="s">
        <v>4034</v>
      </c>
      <c r="E7878" t="s">
        <v>6383</v>
      </c>
      <c r="F7878" t="s">
        <v>3718</v>
      </c>
      <c r="G7878">
        <v>207657616</v>
      </c>
      <c r="I7878" t="s">
        <v>3711</v>
      </c>
      <c r="J7878" t="s">
        <v>6505</v>
      </c>
      <c r="K7878" t="s">
        <v>3688</v>
      </c>
      <c r="M7878">
        <v>11.3</v>
      </c>
      <c r="N7878">
        <v>19</v>
      </c>
      <c r="O7878">
        <v>11</v>
      </c>
      <c r="S7878" t="b">
        <v>0</v>
      </c>
      <c r="T7878" t="b">
        <v>0</v>
      </c>
      <c r="U7878" t="b">
        <v>0</v>
      </c>
      <c r="V7878">
        <v>36000</v>
      </c>
      <c r="W7878">
        <v>23000</v>
      </c>
      <c r="X7878">
        <v>2.6</v>
      </c>
      <c r="Y7878">
        <v>33500</v>
      </c>
      <c r="Z7878">
        <v>1.98</v>
      </c>
    </row>
    <row r="7879" spans="1:26">
      <c r="A7879">
        <v>204012243</v>
      </c>
      <c r="B7879" t="s">
        <v>6289</v>
      </c>
      <c r="C7879" t="s">
        <v>3597</v>
      </c>
      <c r="D7879" t="s">
        <v>4034</v>
      </c>
      <c r="E7879" t="s">
        <v>6203</v>
      </c>
      <c r="F7879" t="s">
        <v>3621</v>
      </c>
      <c r="G7879">
        <v>204012243</v>
      </c>
      <c r="I7879" t="s">
        <v>3622</v>
      </c>
      <c r="J7879" t="s">
        <v>6503</v>
      </c>
      <c r="K7879" t="s">
        <v>3624</v>
      </c>
      <c r="L7879" t="s">
        <v>6504</v>
      </c>
      <c r="M7879">
        <v>14.5</v>
      </c>
      <c r="N7879">
        <v>25</v>
      </c>
      <c r="O7879">
        <v>11.2</v>
      </c>
      <c r="S7879" t="b">
        <v>0</v>
      </c>
      <c r="T7879" t="b">
        <v>0</v>
      </c>
      <c r="U7879" t="b">
        <v>0</v>
      </c>
      <c r="V7879">
        <v>9000</v>
      </c>
      <c r="W7879">
        <v>6900</v>
      </c>
      <c r="X7879">
        <v>2.73</v>
      </c>
      <c r="Y7879">
        <v>13890</v>
      </c>
      <c r="Z7879">
        <v>2.1</v>
      </c>
    </row>
    <row r="7880" spans="1:26">
      <c r="A7880">
        <v>204012248</v>
      </c>
      <c r="B7880" t="s">
        <v>6289</v>
      </c>
      <c r="C7880" t="s">
        <v>3597</v>
      </c>
      <c r="D7880" t="s">
        <v>4034</v>
      </c>
      <c r="E7880" t="s">
        <v>6203</v>
      </c>
      <c r="F7880" t="s">
        <v>3621</v>
      </c>
      <c r="G7880">
        <v>204012248</v>
      </c>
      <c r="I7880" t="s">
        <v>3622</v>
      </c>
      <c r="J7880" t="s">
        <v>6501</v>
      </c>
      <c r="K7880" t="s">
        <v>3624</v>
      </c>
      <c r="L7880" t="s">
        <v>6502</v>
      </c>
      <c r="M7880">
        <v>11</v>
      </c>
      <c r="N7880">
        <v>19</v>
      </c>
      <c r="O7880">
        <v>10</v>
      </c>
      <c r="S7880" t="b">
        <v>0</v>
      </c>
      <c r="T7880" t="b">
        <v>0</v>
      </c>
      <c r="U7880" t="b">
        <v>0</v>
      </c>
      <c r="V7880">
        <v>18000</v>
      </c>
      <c r="W7880">
        <v>11000</v>
      </c>
      <c r="X7880">
        <v>2.58</v>
      </c>
      <c r="Y7880">
        <v>11041</v>
      </c>
      <c r="Z7880">
        <v>2.2000000000000002</v>
      </c>
    </row>
    <row r="7881" spans="1:26">
      <c r="A7881">
        <v>204012244</v>
      </c>
      <c r="B7881" t="s">
        <v>6289</v>
      </c>
      <c r="C7881" t="s">
        <v>3597</v>
      </c>
      <c r="D7881" t="s">
        <v>4034</v>
      </c>
      <c r="E7881" t="s">
        <v>6203</v>
      </c>
      <c r="F7881" t="s">
        <v>3621</v>
      </c>
      <c r="G7881">
        <v>204012244</v>
      </c>
      <c r="I7881" t="s">
        <v>3622</v>
      </c>
      <c r="J7881" t="s">
        <v>6498</v>
      </c>
      <c r="K7881" t="s">
        <v>3624</v>
      </c>
      <c r="L7881" t="s">
        <v>6499</v>
      </c>
      <c r="M7881">
        <v>13</v>
      </c>
      <c r="N7881">
        <v>22.5</v>
      </c>
      <c r="O7881">
        <v>12</v>
      </c>
      <c r="S7881" t="b">
        <v>0</v>
      </c>
      <c r="T7881" t="b">
        <v>0</v>
      </c>
      <c r="U7881" t="b">
        <v>0</v>
      </c>
      <c r="V7881">
        <v>12000</v>
      </c>
      <c r="W7881">
        <v>7800</v>
      </c>
      <c r="X7881">
        <v>2.63</v>
      </c>
      <c r="Y7881">
        <v>12259</v>
      </c>
      <c r="Z7881">
        <v>1.96</v>
      </c>
    </row>
    <row r="7882" spans="1:26">
      <c r="A7882">
        <v>207645903</v>
      </c>
      <c r="B7882" t="s">
        <v>6289</v>
      </c>
      <c r="C7882" t="s">
        <v>3597</v>
      </c>
      <c r="D7882" t="s">
        <v>4034</v>
      </c>
      <c r="E7882" t="s">
        <v>5257</v>
      </c>
      <c r="F7882" t="s">
        <v>3849</v>
      </c>
      <c r="G7882">
        <v>207645903</v>
      </c>
      <c r="I7882" t="s">
        <v>3622</v>
      </c>
      <c r="J7882" t="s">
        <v>6496</v>
      </c>
      <c r="K7882" t="s">
        <v>3624</v>
      </c>
      <c r="L7882" t="s">
        <v>6495</v>
      </c>
      <c r="M7882">
        <v>8.3000000000000007</v>
      </c>
      <c r="N7882">
        <v>16.5</v>
      </c>
      <c r="O7882">
        <v>10.7</v>
      </c>
      <c r="S7882" t="b">
        <v>0</v>
      </c>
      <c r="T7882" t="b">
        <v>0</v>
      </c>
      <c r="U7882" t="b">
        <v>0</v>
      </c>
      <c r="V7882">
        <v>48000</v>
      </c>
      <c r="W7882">
        <v>35000</v>
      </c>
      <c r="X7882">
        <v>2.6</v>
      </c>
      <c r="Y7882">
        <v>53974</v>
      </c>
      <c r="Z7882">
        <v>2.1800000000000002</v>
      </c>
    </row>
    <row r="7883" spans="1:26">
      <c r="A7883">
        <v>207645901</v>
      </c>
      <c r="B7883" t="s">
        <v>6289</v>
      </c>
      <c r="C7883" t="s">
        <v>3597</v>
      </c>
      <c r="D7883" t="s">
        <v>4034</v>
      </c>
      <c r="E7883" t="s">
        <v>5260</v>
      </c>
      <c r="F7883" t="s">
        <v>3849</v>
      </c>
      <c r="G7883">
        <v>207645901</v>
      </c>
      <c r="I7883" t="s">
        <v>3622</v>
      </c>
      <c r="J7883" t="s">
        <v>6494</v>
      </c>
      <c r="K7883" t="s">
        <v>3624</v>
      </c>
      <c r="L7883" t="s">
        <v>6495</v>
      </c>
      <c r="M7883">
        <v>8.3000000000000007</v>
      </c>
      <c r="N7883">
        <v>16.5</v>
      </c>
      <c r="O7883">
        <v>10.7</v>
      </c>
      <c r="S7883" t="b">
        <v>0</v>
      </c>
      <c r="T7883" t="b">
        <v>0</v>
      </c>
      <c r="U7883" t="b">
        <v>0</v>
      </c>
      <c r="V7883">
        <v>48000</v>
      </c>
      <c r="W7883">
        <v>35000</v>
      </c>
      <c r="X7883">
        <v>2.6</v>
      </c>
      <c r="Y7883">
        <v>53974</v>
      </c>
      <c r="Z7883">
        <v>2.1800000000000002</v>
      </c>
    </row>
    <row r="7884" spans="1:26">
      <c r="A7884">
        <v>9150139</v>
      </c>
      <c r="B7884" t="s">
        <v>6289</v>
      </c>
      <c r="C7884" t="s">
        <v>3597</v>
      </c>
      <c r="D7884" t="s">
        <v>4034</v>
      </c>
      <c r="E7884" t="s">
        <v>6491</v>
      </c>
      <c r="F7884" t="s">
        <v>3621</v>
      </c>
      <c r="G7884">
        <v>9150139</v>
      </c>
      <c r="I7884" t="s">
        <v>3622</v>
      </c>
      <c r="J7884" t="s">
        <v>6492</v>
      </c>
      <c r="K7884" t="s">
        <v>3624</v>
      </c>
      <c r="L7884" t="s">
        <v>6493</v>
      </c>
      <c r="M7884">
        <v>13</v>
      </c>
      <c r="N7884">
        <v>21</v>
      </c>
      <c r="O7884">
        <v>10</v>
      </c>
      <c r="S7884" t="b">
        <v>0</v>
      </c>
      <c r="T7884" t="b">
        <v>0</v>
      </c>
      <c r="U7884" t="b">
        <v>0</v>
      </c>
      <c r="V7884">
        <v>18000</v>
      </c>
      <c r="W7884">
        <v>10400</v>
      </c>
      <c r="X7884">
        <v>2.72</v>
      </c>
      <c r="Y7884">
        <v>13597</v>
      </c>
      <c r="Z7884">
        <v>2.46</v>
      </c>
    </row>
    <row r="7885" spans="1:26">
      <c r="A7885">
        <v>208119831</v>
      </c>
      <c r="B7885" t="s">
        <v>6289</v>
      </c>
      <c r="C7885" t="s">
        <v>3597</v>
      </c>
      <c r="D7885" t="s">
        <v>4034</v>
      </c>
      <c r="E7885" t="s">
        <v>5257</v>
      </c>
      <c r="F7885" t="s">
        <v>3621</v>
      </c>
      <c r="G7885">
        <v>208119831</v>
      </c>
      <c r="I7885" t="s">
        <v>3622</v>
      </c>
      <c r="J7885" t="s">
        <v>6489</v>
      </c>
      <c r="K7885" t="s">
        <v>3624</v>
      </c>
      <c r="L7885" t="s">
        <v>6490</v>
      </c>
      <c r="M7885">
        <v>13</v>
      </c>
      <c r="N7885">
        <v>21</v>
      </c>
      <c r="O7885">
        <v>12</v>
      </c>
      <c r="S7885" t="b">
        <v>0</v>
      </c>
      <c r="T7885" t="b">
        <v>0</v>
      </c>
      <c r="U7885" t="b">
        <v>1</v>
      </c>
      <c r="V7885">
        <v>26000</v>
      </c>
      <c r="W7885">
        <v>19400</v>
      </c>
      <c r="X7885">
        <v>2.95</v>
      </c>
      <c r="Y7885">
        <v>27903</v>
      </c>
      <c r="Z7885">
        <v>2.2799999999999998</v>
      </c>
    </row>
    <row r="7886" spans="1:26">
      <c r="A7886">
        <v>208119830</v>
      </c>
      <c r="B7886" t="s">
        <v>6289</v>
      </c>
      <c r="C7886" t="s">
        <v>3597</v>
      </c>
      <c r="D7886" t="s">
        <v>4034</v>
      </c>
      <c r="E7886" t="s">
        <v>5257</v>
      </c>
      <c r="F7886" t="s">
        <v>3621</v>
      </c>
      <c r="G7886">
        <v>208119830</v>
      </c>
      <c r="I7886" t="s">
        <v>3622</v>
      </c>
      <c r="J7886" t="s">
        <v>6487</v>
      </c>
      <c r="K7886" t="s">
        <v>3624</v>
      </c>
      <c r="L7886" t="s">
        <v>6488</v>
      </c>
      <c r="M7886">
        <v>12.5</v>
      </c>
      <c r="N7886">
        <v>20.5</v>
      </c>
      <c r="O7886">
        <v>11</v>
      </c>
      <c r="S7886" t="b">
        <v>0</v>
      </c>
      <c r="T7886" t="b">
        <v>0</v>
      </c>
      <c r="U7886" t="b">
        <v>0</v>
      </c>
      <c r="V7886">
        <v>17000</v>
      </c>
      <c r="W7886">
        <v>10900</v>
      </c>
      <c r="X7886">
        <v>2.58</v>
      </c>
      <c r="Y7886">
        <v>20400</v>
      </c>
      <c r="Z7886">
        <v>1.84</v>
      </c>
    </row>
    <row r="7887" spans="1:26">
      <c r="A7887">
        <v>208119828</v>
      </c>
      <c r="B7887" t="s">
        <v>6289</v>
      </c>
      <c r="C7887" t="s">
        <v>3597</v>
      </c>
      <c r="D7887" t="s">
        <v>4034</v>
      </c>
      <c r="E7887" t="s">
        <v>5257</v>
      </c>
      <c r="F7887" t="s">
        <v>3621</v>
      </c>
      <c r="G7887">
        <v>208119828</v>
      </c>
      <c r="I7887" t="s">
        <v>3622</v>
      </c>
      <c r="J7887" t="s">
        <v>6485</v>
      </c>
      <c r="K7887" t="s">
        <v>3624</v>
      </c>
      <c r="L7887" t="s">
        <v>6486</v>
      </c>
      <c r="M7887">
        <v>15.6</v>
      </c>
      <c r="N7887">
        <v>26.3</v>
      </c>
      <c r="O7887">
        <v>12.5</v>
      </c>
      <c r="S7887" t="b">
        <v>0</v>
      </c>
      <c r="T7887" t="b">
        <v>0</v>
      </c>
      <c r="U7887" t="b">
        <v>0</v>
      </c>
      <c r="V7887">
        <v>9000</v>
      </c>
      <c r="W7887">
        <v>7100</v>
      </c>
      <c r="X7887">
        <v>2.85</v>
      </c>
      <c r="Y7887">
        <v>12436</v>
      </c>
      <c r="Z7887">
        <v>2.2200000000000002</v>
      </c>
    </row>
    <row r="7888" spans="1:26">
      <c r="A7888">
        <v>208119829</v>
      </c>
      <c r="B7888" t="s">
        <v>6289</v>
      </c>
      <c r="C7888" t="s">
        <v>3597</v>
      </c>
      <c r="D7888" t="s">
        <v>4034</v>
      </c>
      <c r="E7888" t="s">
        <v>5257</v>
      </c>
      <c r="F7888" t="s">
        <v>3621</v>
      </c>
      <c r="G7888">
        <v>208119829</v>
      </c>
      <c r="I7888" t="s">
        <v>3622</v>
      </c>
      <c r="J7888" t="s">
        <v>6483</v>
      </c>
      <c r="K7888" t="s">
        <v>3624</v>
      </c>
      <c r="L7888" t="s">
        <v>6484</v>
      </c>
      <c r="M7888">
        <v>13.5</v>
      </c>
      <c r="N7888">
        <v>24.5</v>
      </c>
      <c r="O7888">
        <v>12.5</v>
      </c>
      <c r="S7888" t="b">
        <v>0</v>
      </c>
      <c r="T7888" t="b">
        <v>0</v>
      </c>
      <c r="U7888" t="b">
        <v>1</v>
      </c>
      <c r="V7888">
        <v>12000</v>
      </c>
      <c r="W7888">
        <v>7500</v>
      </c>
      <c r="X7888">
        <v>2.85</v>
      </c>
      <c r="Y7888">
        <v>12737</v>
      </c>
      <c r="Z7888">
        <v>2.2599999999999998</v>
      </c>
    </row>
    <row r="7889" spans="1:26">
      <c r="A7889">
        <v>207339190</v>
      </c>
      <c r="B7889" t="s">
        <v>6289</v>
      </c>
      <c r="C7889" t="s">
        <v>3597</v>
      </c>
      <c r="D7889" t="s">
        <v>4034</v>
      </c>
      <c r="E7889" t="s">
        <v>6252</v>
      </c>
      <c r="F7889" t="s">
        <v>3621</v>
      </c>
      <c r="G7889">
        <v>207339190</v>
      </c>
      <c r="I7889" t="s">
        <v>3622</v>
      </c>
      <c r="J7889" t="s">
        <v>6481</v>
      </c>
      <c r="K7889" t="s">
        <v>3624</v>
      </c>
      <c r="L7889" t="s">
        <v>6254</v>
      </c>
      <c r="M7889">
        <v>8.6999999999999993</v>
      </c>
      <c r="N7889">
        <v>18</v>
      </c>
      <c r="O7889">
        <v>12</v>
      </c>
      <c r="S7889" t="b">
        <v>0</v>
      </c>
      <c r="T7889" t="b">
        <v>0</v>
      </c>
      <c r="U7889" t="b">
        <v>0</v>
      </c>
      <c r="V7889">
        <v>36000</v>
      </c>
      <c r="W7889">
        <v>21000</v>
      </c>
      <c r="X7889">
        <v>2.25</v>
      </c>
      <c r="Y7889">
        <v>24000</v>
      </c>
      <c r="Z7889">
        <v>1.91</v>
      </c>
    </row>
    <row r="7890" spans="1:26">
      <c r="A7890">
        <v>205415980</v>
      </c>
      <c r="B7890" t="s">
        <v>6289</v>
      </c>
      <c r="C7890" t="s">
        <v>3597</v>
      </c>
      <c r="D7890" t="s">
        <v>4034</v>
      </c>
      <c r="E7890" t="s">
        <v>6252</v>
      </c>
      <c r="F7890" t="s">
        <v>3621</v>
      </c>
      <c r="G7890">
        <v>205415980</v>
      </c>
      <c r="I7890" t="s">
        <v>3622</v>
      </c>
      <c r="J7890" t="s">
        <v>6479</v>
      </c>
      <c r="K7890" t="s">
        <v>3624</v>
      </c>
      <c r="L7890" t="s">
        <v>6480</v>
      </c>
      <c r="M7890">
        <v>11.5</v>
      </c>
      <c r="N7890">
        <v>19</v>
      </c>
      <c r="O7890">
        <v>10</v>
      </c>
      <c r="S7890" t="b">
        <v>0</v>
      </c>
      <c r="T7890" t="b">
        <v>0</v>
      </c>
      <c r="U7890" t="b">
        <v>0</v>
      </c>
      <c r="V7890">
        <v>9000</v>
      </c>
      <c r="W7890">
        <v>6000</v>
      </c>
      <c r="X7890">
        <v>2.5499999999999998</v>
      </c>
      <c r="Y7890">
        <v>7599</v>
      </c>
      <c r="Z7890">
        <v>2.16</v>
      </c>
    </row>
    <row r="7891" spans="1:26">
      <c r="A7891">
        <v>203401044</v>
      </c>
      <c r="B7891" t="s">
        <v>6289</v>
      </c>
      <c r="C7891" t="s">
        <v>3597</v>
      </c>
      <c r="D7891" t="s">
        <v>4034</v>
      </c>
      <c r="E7891" t="s">
        <v>6469</v>
      </c>
      <c r="F7891" t="s">
        <v>3753</v>
      </c>
      <c r="G7891">
        <v>203401044</v>
      </c>
      <c r="I7891" t="s">
        <v>3601</v>
      </c>
      <c r="J7891" t="s">
        <v>6472</v>
      </c>
      <c r="K7891" t="s">
        <v>3624</v>
      </c>
      <c r="L7891" t="s">
        <v>6478</v>
      </c>
      <c r="M7891">
        <v>12.5</v>
      </c>
      <c r="N7891">
        <v>19</v>
      </c>
      <c r="O7891">
        <v>10.5</v>
      </c>
      <c r="S7891" t="b">
        <v>0</v>
      </c>
      <c r="T7891" t="b">
        <v>0</v>
      </c>
      <c r="U7891" t="b">
        <v>0</v>
      </c>
      <c r="V7891">
        <v>18000</v>
      </c>
      <c r="W7891">
        <v>12000</v>
      </c>
      <c r="X7891">
        <v>2.61</v>
      </c>
      <c r="Y7891">
        <v>12500</v>
      </c>
      <c r="Z7891">
        <v>2.39</v>
      </c>
    </row>
    <row r="7892" spans="1:26">
      <c r="A7892">
        <v>203401050</v>
      </c>
      <c r="B7892" t="s">
        <v>6289</v>
      </c>
      <c r="C7892" t="s">
        <v>3597</v>
      </c>
      <c r="D7892" t="s">
        <v>4034</v>
      </c>
      <c r="E7892" t="s">
        <v>6469</v>
      </c>
      <c r="F7892" t="s">
        <v>3753</v>
      </c>
      <c r="G7892">
        <v>203401050</v>
      </c>
      <c r="I7892" t="s">
        <v>3601</v>
      </c>
      <c r="J7892" t="s">
        <v>6476</v>
      </c>
      <c r="K7892" t="s">
        <v>3624</v>
      </c>
      <c r="L7892" t="s">
        <v>6477</v>
      </c>
      <c r="M7892">
        <v>9</v>
      </c>
      <c r="N7892">
        <v>16.5</v>
      </c>
      <c r="O7892">
        <v>11.5</v>
      </c>
      <c r="S7892" t="b">
        <v>0</v>
      </c>
      <c r="T7892" t="b">
        <v>0</v>
      </c>
      <c r="U7892" t="b">
        <v>0</v>
      </c>
      <c r="V7892">
        <v>36000</v>
      </c>
      <c r="W7892">
        <v>27600</v>
      </c>
      <c r="X7892">
        <v>2.74</v>
      </c>
      <c r="Y7892">
        <v>33100</v>
      </c>
      <c r="Z7892">
        <v>2.2999999999999998</v>
      </c>
    </row>
    <row r="7893" spans="1:26">
      <c r="A7893">
        <v>203401043</v>
      </c>
      <c r="B7893" t="s">
        <v>6289</v>
      </c>
      <c r="C7893" t="s">
        <v>3597</v>
      </c>
      <c r="D7893" t="s">
        <v>4034</v>
      </c>
      <c r="E7893" t="s">
        <v>6469</v>
      </c>
      <c r="F7893" t="s">
        <v>3753</v>
      </c>
      <c r="G7893">
        <v>203401043</v>
      </c>
      <c r="I7893" t="s">
        <v>3601</v>
      </c>
      <c r="J7893" t="s">
        <v>6474</v>
      </c>
      <c r="K7893" t="s">
        <v>3624</v>
      </c>
      <c r="L7893" t="s">
        <v>6475</v>
      </c>
      <c r="M7893">
        <v>12.5</v>
      </c>
      <c r="N7893">
        <v>21.5</v>
      </c>
      <c r="O7893">
        <v>11</v>
      </c>
      <c r="S7893" t="b">
        <v>0</v>
      </c>
      <c r="T7893" t="b">
        <v>0</v>
      </c>
      <c r="U7893" t="b">
        <v>1</v>
      </c>
      <c r="V7893">
        <v>24000</v>
      </c>
      <c r="W7893">
        <v>16000</v>
      </c>
      <c r="X7893">
        <v>2.69</v>
      </c>
      <c r="Y7893">
        <v>18900</v>
      </c>
      <c r="Z7893">
        <v>2.2200000000000002</v>
      </c>
    </row>
    <row r="7894" spans="1:26">
      <c r="A7894">
        <v>203401047</v>
      </c>
      <c r="B7894" t="s">
        <v>6289</v>
      </c>
      <c r="C7894" t="s">
        <v>3597</v>
      </c>
      <c r="D7894" t="s">
        <v>4034</v>
      </c>
      <c r="E7894" t="s">
        <v>6469</v>
      </c>
      <c r="F7894" t="s">
        <v>3621</v>
      </c>
      <c r="G7894">
        <v>203401047</v>
      </c>
      <c r="I7894" t="s">
        <v>3622</v>
      </c>
      <c r="J7894" t="s">
        <v>6472</v>
      </c>
      <c r="K7894" t="s">
        <v>3624</v>
      </c>
      <c r="L7894" t="s">
        <v>6473</v>
      </c>
      <c r="M7894">
        <v>13</v>
      </c>
      <c r="N7894">
        <v>21</v>
      </c>
      <c r="O7894">
        <v>10</v>
      </c>
      <c r="S7894" t="b">
        <v>0</v>
      </c>
      <c r="T7894" t="b">
        <v>0</v>
      </c>
      <c r="U7894" t="b">
        <v>0</v>
      </c>
      <c r="V7894">
        <v>18000</v>
      </c>
      <c r="W7894">
        <v>10400</v>
      </c>
      <c r="X7894">
        <v>2.72</v>
      </c>
      <c r="Y7894">
        <v>13597</v>
      </c>
      <c r="Z7894">
        <v>2.46</v>
      </c>
    </row>
    <row r="7895" spans="1:26">
      <c r="A7895">
        <v>203401048</v>
      </c>
      <c r="B7895" t="s">
        <v>6289</v>
      </c>
      <c r="C7895" t="s">
        <v>3597</v>
      </c>
      <c r="D7895" t="s">
        <v>4034</v>
      </c>
      <c r="E7895" t="s">
        <v>6469</v>
      </c>
      <c r="F7895" t="s">
        <v>3621</v>
      </c>
      <c r="G7895">
        <v>203401048</v>
      </c>
      <c r="I7895" t="s">
        <v>3622</v>
      </c>
      <c r="J7895" t="s">
        <v>6470</v>
      </c>
      <c r="K7895" t="s">
        <v>3624</v>
      </c>
      <c r="L7895" t="s">
        <v>6471</v>
      </c>
      <c r="M7895">
        <v>14</v>
      </c>
      <c r="N7895">
        <v>22.8</v>
      </c>
      <c r="O7895">
        <v>10.5</v>
      </c>
      <c r="S7895" t="b">
        <v>0</v>
      </c>
      <c r="T7895" t="b">
        <v>0</v>
      </c>
      <c r="U7895" t="b">
        <v>0</v>
      </c>
      <c r="V7895">
        <v>9000</v>
      </c>
      <c r="W7895">
        <v>6400</v>
      </c>
      <c r="X7895">
        <v>2.76</v>
      </c>
      <c r="Y7895">
        <v>9229</v>
      </c>
      <c r="Z7895">
        <v>2.15</v>
      </c>
    </row>
    <row r="7896" spans="1:26">
      <c r="A7896">
        <v>207698038</v>
      </c>
      <c r="B7896" t="s">
        <v>6289</v>
      </c>
      <c r="C7896" t="s">
        <v>3597</v>
      </c>
      <c r="D7896" t="s">
        <v>4034</v>
      </c>
      <c r="E7896" t="s">
        <v>5568</v>
      </c>
      <c r="F7896" t="s">
        <v>3600</v>
      </c>
      <c r="G7896">
        <v>207698038</v>
      </c>
      <c r="I7896" t="s">
        <v>3601</v>
      </c>
      <c r="J7896" t="s">
        <v>6468</v>
      </c>
      <c r="K7896" t="s">
        <v>3624</v>
      </c>
      <c r="L7896" t="s">
        <v>6459</v>
      </c>
      <c r="M7896">
        <v>10.4</v>
      </c>
      <c r="N7896">
        <v>18</v>
      </c>
      <c r="O7896">
        <v>9.1</v>
      </c>
      <c r="S7896" t="b">
        <v>0</v>
      </c>
      <c r="T7896" t="b">
        <v>0</v>
      </c>
      <c r="U7896" t="b">
        <v>0</v>
      </c>
      <c r="V7896">
        <v>36000</v>
      </c>
      <c r="W7896">
        <v>18400</v>
      </c>
      <c r="X7896">
        <v>2.29</v>
      </c>
      <c r="Y7896">
        <v>22000</v>
      </c>
      <c r="Z7896">
        <v>2.0499999999999998</v>
      </c>
    </row>
    <row r="7897" spans="1:26">
      <c r="A7897">
        <v>207804188</v>
      </c>
      <c r="B7897" t="s">
        <v>6289</v>
      </c>
      <c r="C7897" t="s">
        <v>3597</v>
      </c>
      <c r="D7897" t="s">
        <v>4034</v>
      </c>
      <c r="E7897" t="s">
        <v>5568</v>
      </c>
      <c r="F7897" t="s">
        <v>3621</v>
      </c>
      <c r="G7897">
        <v>207804188</v>
      </c>
      <c r="I7897" t="s">
        <v>3622</v>
      </c>
      <c r="J7897" t="s">
        <v>6466</v>
      </c>
      <c r="K7897" t="s">
        <v>3624</v>
      </c>
      <c r="L7897" t="s">
        <v>6467</v>
      </c>
      <c r="M7897">
        <v>9.5</v>
      </c>
      <c r="N7897">
        <v>18</v>
      </c>
      <c r="O7897">
        <v>12</v>
      </c>
      <c r="S7897" t="b">
        <v>0</v>
      </c>
      <c r="T7897" t="b">
        <v>0</v>
      </c>
      <c r="U7897" t="b">
        <v>0</v>
      </c>
      <c r="V7897">
        <v>36000</v>
      </c>
      <c r="W7897">
        <v>20000</v>
      </c>
      <c r="X7897">
        <v>2.31</v>
      </c>
      <c r="Y7897">
        <v>26800</v>
      </c>
      <c r="Z7897">
        <v>2.0699999999999998</v>
      </c>
    </row>
    <row r="7898" spans="1:26">
      <c r="A7898">
        <v>207658983</v>
      </c>
      <c r="B7898" t="s">
        <v>6289</v>
      </c>
      <c r="C7898" t="s">
        <v>3597</v>
      </c>
      <c r="D7898" t="s">
        <v>4034</v>
      </c>
      <c r="E7898" t="s">
        <v>5568</v>
      </c>
      <c r="F7898" t="s">
        <v>3718</v>
      </c>
      <c r="G7898">
        <v>207658983</v>
      </c>
      <c r="I7898" t="s">
        <v>3711</v>
      </c>
      <c r="J7898" t="s">
        <v>6465</v>
      </c>
      <c r="K7898" t="s">
        <v>3688</v>
      </c>
      <c r="M7898">
        <v>11.3</v>
      </c>
      <c r="N7898">
        <v>19</v>
      </c>
      <c r="O7898">
        <v>11</v>
      </c>
      <c r="S7898" t="b">
        <v>0</v>
      </c>
      <c r="T7898" t="b">
        <v>0</v>
      </c>
      <c r="U7898" t="b">
        <v>0</v>
      </c>
      <c r="V7898">
        <v>36000</v>
      </c>
      <c r="W7898">
        <v>23000</v>
      </c>
      <c r="X7898">
        <v>2.6</v>
      </c>
      <c r="Y7898">
        <v>33500</v>
      </c>
      <c r="Z7898">
        <v>1.98</v>
      </c>
    </row>
    <row r="7899" spans="1:26">
      <c r="A7899">
        <v>207658974</v>
      </c>
      <c r="B7899" t="s">
        <v>6289</v>
      </c>
      <c r="C7899" t="s">
        <v>3597</v>
      </c>
      <c r="D7899" t="s">
        <v>4034</v>
      </c>
      <c r="E7899" t="s">
        <v>5568</v>
      </c>
      <c r="F7899" t="s">
        <v>3718</v>
      </c>
      <c r="G7899">
        <v>207658974</v>
      </c>
      <c r="I7899" t="s">
        <v>3711</v>
      </c>
      <c r="J7899" t="s">
        <v>6464</v>
      </c>
      <c r="K7899" t="s">
        <v>3688</v>
      </c>
      <c r="M7899">
        <v>10.1</v>
      </c>
      <c r="N7899">
        <v>20.5</v>
      </c>
      <c r="O7899">
        <v>11.5</v>
      </c>
      <c r="S7899" t="b">
        <v>0</v>
      </c>
      <c r="T7899" t="b">
        <v>0</v>
      </c>
      <c r="U7899" t="b">
        <v>0</v>
      </c>
      <c r="V7899">
        <v>49000</v>
      </c>
      <c r="W7899">
        <v>30400</v>
      </c>
      <c r="X7899">
        <v>2.69</v>
      </c>
      <c r="Y7899">
        <v>37000</v>
      </c>
      <c r="Z7899">
        <v>2.1</v>
      </c>
    </row>
    <row r="7900" spans="1:26">
      <c r="A7900">
        <v>207658920</v>
      </c>
      <c r="B7900" t="s">
        <v>6289</v>
      </c>
      <c r="C7900" t="s">
        <v>3597</v>
      </c>
      <c r="D7900" t="s">
        <v>4034</v>
      </c>
      <c r="E7900" t="s">
        <v>5568</v>
      </c>
      <c r="F7900" t="s">
        <v>3621</v>
      </c>
      <c r="G7900">
        <v>207658920</v>
      </c>
      <c r="I7900" t="s">
        <v>3622</v>
      </c>
      <c r="J7900" t="s">
        <v>6462</v>
      </c>
      <c r="K7900" t="s">
        <v>3624</v>
      </c>
      <c r="L7900" t="s">
        <v>6463</v>
      </c>
      <c r="M7900">
        <v>9.5</v>
      </c>
      <c r="N7900">
        <v>18</v>
      </c>
      <c r="O7900">
        <v>12</v>
      </c>
      <c r="S7900" t="b">
        <v>0</v>
      </c>
      <c r="T7900" t="b">
        <v>0</v>
      </c>
      <c r="U7900" t="b">
        <v>0</v>
      </c>
      <c r="V7900">
        <v>36000</v>
      </c>
      <c r="W7900">
        <v>20000</v>
      </c>
      <c r="X7900">
        <v>2.31</v>
      </c>
      <c r="Y7900">
        <v>26800</v>
      </c>
      <c r="Z7900">
        <v>2.0699999999999998</v>
      </c>
    </row>
    <row r="7901" spans="1:26">
      <c r="A7901">
        <v>207690471</v>
      </c>
      <c r="B7901" t="s">
        <v>6289</v>
      </c>
      <c r="C7901" t="s">
        <v>3597</v>
      </c>
      <c r="D7901" t="s">
        <v>4034</v>
      </c>
      <c r="E7901" t="s">
        <v>5568</v>
      </c>
      <c r="F7901" t="s">
        <v>3600</v>
      </c>
      <c r="G7901">
        <v>207690471</v>
      </c>
      <c r="I7901" t="s">
        <v>3601</v>
      </c>
      <c r="J7901" t="s">
        <v>6460</v>
      </c>
      <c r="K7901" t="s">
        <v>3624</v>
      </c>
      <c r="L7901" t="s">
        <v>6461</v>
      </c>
      <c r="M7901">
        <v>10.3</v>
      </c>
      <c r="N7901">
        <v>18</v>
      </c>
      <c r="O7901">
        <v>9.1999999999999993</v>
      </c>
      <c r="S7901" t="b">
        <v>0</v>
      </c>
      <c r="T7901" t="b">
        <v>0</v>
      </c>
      <c r="U7901" t="b">
        <v>0</v>
      </c>
      <c r="V7901">
        <v>57000</v>
      </c>
      <c r="W7901">
        <v>33800</v>
      </c>
      <c r="X7901">
        <v>2.46</v>
      </c>
      <c r="Y7901">
        <v>37000</v>
      </c>
      <c r="Z7901">
        <v>1.97</v>
      </c>
    </row>
    <row r="7902" spans="1:26">
      <c r="A7902">
        <v>207690468</v>
      </c>
      <c r="B7902" t="s">
        <v>6289</v>
      </c>
      <c r="C7902" t="s">
        <v>3597</v>
      </c>
      <c r="D7902" t="s">
        <v>4034</v>
      </c>
      <c r="E7902" t="s">
        <v>5568</v>
      </c>
      <c r="F7902" t="s">
        <v>3600</v>
      </c>
      <c r="G7902">
        <v>207690468</v>
      </c>
      <c r="I7902" t="s">
        <v>3601</v>
      </c>
      <c r="J7902" t="s">
        <v>6430</v>
      </c>
      <c r="K7902" t="s">
        <v>3624</v>
      </c>
      <c r="L7902" t="s">
        <v>6431</v>
      </c>
      <c r="M7902">
        <v>10.9</v>
      </c>
      <c r="N7902">
        <v>19.5</v>
      </c>
      <c r="O7902">
        <v>10.3</v>
      </c>
      <c r="S7902" t="b">
        <v>0</v>
      </c>
      <c r="T7902" t="b">
        <v>0</v>
      </c>
      <c r="U7902" t="b">
        <v>0</v>
      </c>
      <c r="V7902">
        <v>30000</v>
      </c>
      <c r="W7902">
        <v>19000</v>
      </c>
      <c r="X7902">
        <v>2.34</v>
      </c>
      <c r="Y7902">
        <v>22030</v>
      </c>
      <c r="Z7902">
        <v>2.21</v>
      </c>
    </row>
    <row r="7903" spans="1:26">
      <c r="A7903">
        <v>207690469</v>
      </c>
      <c r="B7903" t="s">
        <v>6289</v>
      </c>
      <c r="C7903" t="s">
        <v>3597</v>
      </c>
      <c r="D7903" t="s">
        <v>4034</v>
      </c>
      <c r="E7903" t="s">
        <v>5568</v>
      </c>
      <c r="F7903" t="s">
        <v>3600</v>
      </c>
      <c r="G7903">
        <v>207690469</v>
      </c>
      <c r="I7903" t="s">
        <v>3601</v>
      </c>
      <c r="J7903" t="s">
        <v>6458</v>
      </c>
      <c r="K7903" t="s">
        <v>3624</v>
      </c>
      <c r="L7903" t="s">
        <v>6459</v>
      </c>
      <c r="M7903">
        <v>10.4</v>
      </c>
      <c r="N7903">
        <v>18</v>
      </c>
      <c r="O7903">
        <v>9.1</v>
      </c>
      <c r="S7903" t="b">
        <v>0</v>
      </c>
      <c r="T7903" t="b">
        <v>0</v>
      </c>
      <c r="U7903" t="b">
        <v>0</v>
      </c>
      <c r="V7903">
        <v>36000</v>
      </c>
      <c r="W7903">
        <v>18400</v>
      </c>
      <c r="X7903">
        <v>2.29</v>
      </c>
      <c r="Y7903">
        <v>22000</v>
      </c>
      <c r="Z7903">
        <v>2.0499999999999998</v>
      </c>
    </row>
    <row r="7904" spans="1:26">
      <c r="A7904">
        <v>207690470</v>
      </c>
      <c r="B7904" t="s">
        <v>6289</v>
      </c>
      <c r="C7904" t="s">
        <v>3597</v>
      </c>
      <c r="D7904" t="s">
        <v>4034</v>
      </c>
      <c r="E7904" t="s">
        <v>5568</v>
      </c>
      <c r="F7904" t="s">
        <v>3600</v>
      </c>
      <c r="G7904">
        <v>207690470</v>
      </c>
      <c r="I7904" t="s">
        <v>3601</v>
      </c>
      <c r="J7904" t="s">
        <v>6456</v>
      </c>
      <c r="K7904" t="s">
        <v>3624</v>
      </c>
      <c r="L7904" t="s">
        <v>6457</v>
      </c>
      <c r="M7904">
        <v>9.3000000000000007</v>
      </c>
      <c r="N7904">
        <v>17.3</v>
      </c>
      <c r="O7904">
        <v>10</v>
      </c>
      <c r="S7904" t="b">
        <v>0</v>
      </c>
      <c r="T7904" t="b">
        <v>0</v>
      </c>
      <c r="U7904" t="b">
        <v>0</v>
      </c>
      <c r="V7904">
        <v>47000</v>
      </c>
      <c r="W7904">
        <v>33000</v>
      </c>
      <c r="X7904">
        <v>2</v>
      </c>
      <c r="Y7904">
        <v>36800</v>
      </c>
      <c r="Z7904">
        <v>2</v>
      </c>
    </row>
    <row r="7905" spans="1:26">
      <c r="A7905">
        <v>207690466</v>
      </c>
      <c r="B7905" t="s">
        <v>6289</v>
      </c>
      <c r="C7905" t="s">
        <v>3597</v>
      </c>
      <c r="D7905" t="s">
        <v>4034</v>
      </c>
      <c r="E7905" t="s">
        <v>5568</v>
      </c>
      <c r="F7905" t="s">
        <v>3600</v>
      </c>
      <c r="G7905">
        <v>207690466</v>
      </c>
      <c r="I7905" t="s">
        <v>3601</v>
      </c>
      <c r="J7905" t="s">
        <v>6454</v>
      </c>
      <c r="K7905" t="s">
        <v>3624</v>
      </c>
      <c r="L7905" t="s">
        <v>6455</v>
      </c>
      <c r="M7905">
        <v>11.1</v>
      </c>
      <c r="N7905">
        <v>19</v>
      </c>
      <c r="O7905">
        <v>10.8</v>
      </c>
      <c r="S7905" t="b">
        <v>0</v>
      </c>
      <c r="T7905" t="b">
        <v>0</v>
      </c>
      <c r="U7905" t="b">
        <v>0</v>
      </c>
      <c r="V7905">
        <v>18000</v>
      </c>
      <c r="W7905">
        <v>11500</v>
      </c>
      <c r="X7905">
        <v>2.7</v>
      </c>
      <c r="Y7905">
        <v>11900</v>
      </c>
      <c r="Z7905">
        <v>2.13</v>
      </c>
    </row>
    <row r="7906" spans="1:26">
      <c r="A7906">
        <v>207690467</v>
      </c>
      <c r="B7906" t="s">
        <v>6289</v>
      </c>
      <c r="C7906" t="s">
        <v>3597</v>
      </c>
      <c r="D7906" t="s">
        <v>4034</v>
      </c>
      <c r="E7906" t="s">
        <v>5568</v>
      </c>
      <c r="F7906" t="s">
        <v>3600</v>
      </c>
      <c r="G7906">
        <v>207690467</v>
      </c>
      <c r="I7906" t="s">
        <v>3601</v>
      </c>
      <c r="J7906" t="s">
        <v>6452</v>
      </c>
      <c r="K7906" t="s">
        <v>3624</v>
      </c>
      <c r="L7906" t="s">
        <v>6453</v>
      </c>
      <c r="M7906">
        <v>11.3</v>
      </c>
      <c r="N7906">
        <v>19.399999999999999</v>
      </c>
      <c r="O7906">
        <v>11.3</v>
      </c>
      <c r="S7906" t="b">
        <v>0</v>
      </c>
      <c r="T7906" t="b">
        <v>0</v>
      </c>
      <c r="U7906" t="b">
        <v>0</v>
      </c>
      <c r="V7906">
        <v>24000</v>
      </c>
      <c r="W7906">
        <v>17000</v>
      </c>
      <c r="X7906">
        <v>2.75</v>
      </c>
      <c r="Y7906">
        <v>21500</v>
      </c>
      <c r="Z7906">
        <v>2.35</v>
      </c>
    </row>
    <row r="7907" spans="1:26">
      <c r="A7907">
        <v>207658924</v>
      </c>
      <c r="B7907" t="s">
        <v>6289</v>
      </c>
      <c r="C7907" t="s">
        <v>3597</v>
      </c>
      <c r="D7907" t="s">
        <v>4034</v>
      </c>
      <c r="E7907" t="s">
        <v>5568</v>
      </c>
      <c r="F7907" t="s">
        <v>3621</v>
      </c>
      <c r="G7907">
        <v>207658924</v>
      </c>
      <c r="I7907" t="s">
        <v>3622</v>
      </c>
      <c r="J7907" t="s">
        <v>6450</v>
      </c>
      <c r="K7907" t="s">
        <v>3624</v>
      </c>
      <c r="L7907" t="s">
        <v>6451</v>
      </c>
      <c r="M7907">
        <v>12.5</v>
      </c>
      <c r="N7907">
        <v>22.6</v>
      </c>
      <c r="O7907">
        <v>12</v>
      </c>
      <c r="S7907" t="b">
        <v>0</v>
      </c>
      <c r="T7907" t="b">
        <v>0</v>
      </c>
      <c r="U7907" t="b">
        <v>0</v>
      </c>
      <c r="V7907">
        <v>18000</v>
      </c>
      <c r="W7907">
        <v>12700</v>
      </c>
      <c r="X7907">
        <v>2.5499999999999998</v>
      </c>
      <c r="Y7907">
        <v>15934</v>
      </c>
      <c r="Z7907">
        <v>2.37</v>
      </c>
    </row>
    <row r="7908" spans="1:26">
      <c r="A7908">
        <v>206598613</v>
      </c>
      <c r="B7908" t="s">
        <v>6289</v>
      </c>
      <c r="C7908" t="s">
        <v>3597</v>
      </c>
      <c r="D7908" t="s">
        <v>4034</v>
      </c>
      <c r="E7908" t="s">
        <v>5088</v>
      </c>
      <c r="F7908" t="s">
        <v>3621</v>
      </c>
      <c r="G7908">
        <v>206598613</v>
      </c>
      <c r="I7908" t="s">
        <v>3622</v>
      </c>
      <c r="J7908" t="s">
        <v>6449</v>
      </c>
      <c r="K7908" t="s">
        <v>3624</v>
      </c>
      <c r="L7908" t="s">
        <v>6447</v>
      </c>
      <c r="M7908">
        <v>13</v>
      </c>
      <c r="N7908">
        <v>21</v>
      </c>
      <c r="O7908">
        <v>12</v>
      </c>
      <c r="S7908" t="b">
        <v>0</v>
      </c>
      <c r="T7908" t="b">
        <v>0</v>
      </c>
      <c r="U7908" t="b">
        <v>1</v>
      </c>
      <c r="V7908">
        <v>26000</v>
      </c>
      <c r="W7908">
        <v>19400</v>
      </c>
      <c r="X7908">
        <v>2.95</v>
      </c>
      <c r="Y7908">
        <v>27903</v>
      </c>
      <c r="Z7908">
        <v>2.2799999999999998</v>
      </c>
    </row>
    <row r="7909" spans="1:26">
      <c r="A7909">
        <v>207683242</v>
      </c>
      <c r="B7909" t="s">
        <v>6289</v>
      </c>
      <c r="C7909" t="s">
        <v>3597</v>
      </c>
      <c r="D7909" t="s">
        <v>4034</v>
      </c>
      <c r="E7909" t="s">
        <v>5088</v>
      </c>
      <c r="F7909" t="s">
        <v>3718</v>
      </c>
      <c r="G7909">
        <v>207683242</v>
      </c>
      <c r="I7909" t="s">
        <v>3711</v>
      </c>
      <c r="J7909" t="s">
        <v>6448</v>
      </c>
      <c r="K7909" t="s">
        <v>3688</v>
      </c>
      <c r="M7909">
        <v>11.3</v>
      </c>
      <c r="N7909">
        <v>19</v>
      </c>
      <c r="O7909">
        <v>11</v>
      </c>
      <c r="S7909" t="b">
        <v>0</v>
      </c>
      <c r="T7909" t="b">
        <v>0</v>
      </c>
      <c r="U7909" t="b">
        <v>0</v>
      </c>
      <c r="V7909">
        <v>36000</v>
      </c>
      <c r="W7909">
        <v>23000</v>
      </c>
      <c r="X7909">
        <v>2.6</v>
      </c>
      <c r="Y7909">
        <v>33500</v>
      </c>
      <c r="Z7909">
        <v>1.98</v>
      </c>
    </row>
    <row r="7910" spans="1:26">
      <c r="A7910">
        <v>206597272</v>
      </c>
      <c r="B7910" t="s">
        <v>6289</v>
      </c>
      <c r="C7910" t="s">
        <v>3597</v>
      </c>
      <c r="D7910" t="s">
        <v>4034</v>
      </c>
      <c r="E7910" t="s">
        <v>5088</v>
      </c>
      <c r="F7910" t="s">
        <v>3621</v>
      </c>
      <c r="G7910">
        <v>206597272</v>
      </c>
      <c r="I7910" t="s">
        <v>3622</v>
      </c>
      <c r="J7910" t="s">
        <v>6445</v>
      </c>
      <c r="K7910" t="s">
        <v>3624</v>
      </c>
      <c r="L7910" t="s">
        <v>6447</v>
      </c>
      <c r="M7910">
        <v>13</v>
      </c>
      <c r="N7910">
        <v>21</v>
      </c>
      <c r="O7910">
        <v>12</v>
      </c>
      <c r="S7910" t="b">
        <v>0</v>
      </c>
      <c r="T7910" t="b">
        <v>0</v>
      </c>
      <c r="U7910" t="b">
        <v>1</v>
      </c>
      <c r="V7910">
        <v>26000</v>
      </c>
      <c r="W7910">
        <v>19400</v>
      </c>
      <c r="X7910">
        <v>2.95</v>
      </c>
      <c r="Y7910">
        <v>27903</v>
      </c>
      <c r="Z7910">
        <v>2.2799999999999998</v>
      </c>
    </row>
    <row r="7911" spans="1:26">
      <c r="A7911">
        <v>206597271</v>
      </c>
      <c r="B7911" t="s">
        <v>6289</v>
      </c>
      <c r="C7911" t="s">
        <v>3597</v>
      </c>
      <c r="D7911" t="s">
        <v>4034</v>
      </c>
      <c r="E7911" t="s">
        <v>5088</v>
      </c>
      <c r="F7911" t="s">
        <v>3621</v>
      </c>
      <c r="G7911">
        <v>206597271</v>
      </c>
      <c r="I7911" t="s">
        <v>3622</v>
      </c>
      <c r="J7911" t="s">
        <v>6445</v>
      </c>
      <c r="K7911" t="s">
        <v>3624</v>
      </c>
      <c r="L7911" t="s">
        <v>6446</v>
      </c>
      <c r="M7911">
        <v>12.5</v>
      </c>
      <c r="N7911">
        <v>20.5</v>
      </c>
      <c r="O7911">
        <v>11</v>
      </c>
      <c r="S7911" t="b">
        <v>0</v>
      </c>
      <c r="T7911" t="b">
        <v>0</v>
      </c>
      <c r="U7911" t="b">
        <v>0</v>
      </c>
      <c r="V7911">
        <v>17000</v>
      </c>
      <c r="W7911">
        <v>10900</v>
      </c>
      <c r="X7911">
        <v>2.58</v>
      </c>
      <c r="Y7911">
        <v>20400</v>
      </c>
      <c r="Z7911">
        <v>1.84</v>
      </c>
    </row>
    <row r="7912" spans="1:26">
      <c r="A7912">
        <v>208073247</v>
      </c>
      <c r="B7912" t="s">
        <v>6289</v>
      </c>
      <c r="C7912" t="s">
        <v>3597</v>
      </c>
      <c r="D7912" t="s">
        <v>4034</v>
      </c>
      <c r="E7912" t="s">
        <v>6442</v>
      </c>
      <c r="F7912" t="s">
        <v>3710</v>
      </c>
      <c r="G7912">
        <v>208073247</v>
      </c>
      <c r="I7912" t="s">
        <v>3711</v>
      </c>
      <c r="J7912" t="s">
        <v>6444</v>
      </c>
      <c r="K7912" t="s">
        <v>3725</v>
      </c>
      <c r="M7912">
        <v>11.6</v>
      </c>
      <c r="N7912">
        <v>21.75</v>
      </c>
      <c r="O7912">
        <v>10.199999999999999</v>
      </c>
      <c r="S7912" t="b">
        <v>0</v>
      </c>
      <c r="T7912" t="b">
        <v>0</v>
      </c>
      <c r="U7912" t="b">
        <v>0</v>
      </c>
      <c r="V7912">
        <v>27400</v>
      </c>
      <c r="W7912">
        <v>16100</v>
      </c>
      <c r="X7912">
        <v>2.67</v>
      </c>
      <c r="Y7912">
        <v>20570</v>
      </c>
      <c r="Z7912">
        <v>2.2000000000000002</v>
      </c>
    </row>
    <row r="7913" spans="1:26">
      <c r="A7913">
        <v>208073239</v>
      </c>
      <c r="B7913" t="s">
        <v>6289</v>
      </c>
      <c r="C7913" t="s">
        <v>3597</v>
      </c>
      <c r="D7913" t="s">
        <v>4034</v>
      </c>
      <c r="E7913" t="s">
        <v>6442</v>
      </c>
      <c r="F7913" t="s">
        <v>3710</v>
      </c>
      <c r="G7913">
        <v>208073239</v>
      </c>
      <c r="I7913" t="s">
        <v>3711</v>
      </c>
      <c r="J7913" t="s">
        <v>6443</v>
      </c>
      <c r="K7913" t="s">
        <v>3725</v>
      </c>
      <c r="M7913">
        <v>12.25</v>
      </c>
      <c r="N7913">
        <v>20.25</v>
      </c>
      <c r="O7913">
        <v>10.7</v>
      </c>
      <c r="S7913" t="b">
        <v>0</v>
      </c>
      <c r="T7913" t="b">
        <v>0</v>
      </c>
      <c r="U7913" t="b">
        <v>0</v>
      </c>
      <c r="V7913">
        <v>18000</v>
      </c>
      <c r="W7913">
        <v>11800</v>
      </c>
      <c r="X7913">
        <v>2.77</v>
      </c>
      <c r="Y7913">
        <v>16100</v>
      </c>
      <c r="Z7913">
        <v>2.4700000000000002</v>
      </c>
    </row>
    <row r="7914" spans="1:26">
      <c r="A7914">
        <v>205921390</v>
      </c>
      <c r="B7914" t="s">
        <v>6289</v>
      </c>
      <c r="C7914" t="s">
        <v>3597</v>
      </c>
      <c r="D7914" t="s">
        <v>4034</v>
      </c>
      <c r="E7914" t="s">
        <v>6435</v>
      </c>
      <c r="F7914" t="s">
        <v>3753</v>
      </c>
      <c r="G7914">
        <v>205921390</v>
      </c>
      <c r="I7914" t="s">
        <v>3601</v>
      </c>
      <c r="J7914" t="s">
        <v>6440</v>
      </c>
      <c r="K7914" t="s">
        <v>3624</v>
      </c>
      <c r="L7914" t="s">
        <v>6441</v>
      </c>
      <c r="M7914">
        <v>13.5</v>
      </c>
      <c r="N7914">
        <v>23</v>
      </c>
      <c r="O7914">
        <v>12</v>
      </c>
      <c r="S7914" t="b">
        <v>0</v>
      </c>
      <c r="T7914" t="b">
        <v>0</v>
      </c>
      <c r="U7914" t="b">
        <v>1</v>
      </c>
      <c r="V7914">
        <v>9000</v>
      </c>
      <c r="W7914">
        <v>7200</v>
      </c>
      <c r="X7914">
        <v>2.74</v>
      </c>
      <c r="Y7914">
        <v>11300</v>
      </c>
      <c r="Z7914">
        <v>1.55</v>
      </c>
    </row>
    <row r="7915" spans="1:26">
      <c r="A7915">
        <v>205921393</v>
      </c>
      <c r="B7915" t="s">
        <v>6289</v>
      </c>
      <c r="C7915" t="s">
        <v>3597</v>
      </c>
      <c r="D7915" t="s">
        <v>4034</v>
      </c>
      <c r="E7915" t="s">
        <v>6435</v>
      </c>
      <c r="F7915" t="s">
        <v>3753</v>
      </c>
      <c r="G7915">
        <v>205921393</v>
      </c>
      <c r="I7915" t="s">
        <v>3601</v>
      </c>
      <c r="J7915" t="s">
        <v>6438</v>
      </c>
      <c r="K7915" t="s">
        <v>3624</v>
      </c>
      <c r="L7915" t="s">
        <v>6439</v>
      </c>
      <c r="M7915">
        <v>12.5</v>
      </c>
      <c r="N7915">
        <v>20.5</v>
      </c>
      <c r="O7915">
        <v>12.5</v>
      </c>
      <c r="S7915" t="b">
        <v>0</v>
      </c>
      <c r="T7915" t="b">
        <v>0</v>
      </c>
      <c r="U7915" t="b">
        <v>1</v>
      </c>
      <c r="V7915">
        <v>24000</v>
      </c>
      <c r="W7915">
        <v>17200</v>
      </c>
      <c r="X7915">
        <v>2.56</v>
      </c>
      <c r="Y7915">
        <v>25200</v>
      </c>
      <c r="Z7915">
        <v>1.81</v>
      </c>
    </row>
    <row r="7916" spans="1:26">
      <c r="A7916">
        <v>205921391</v>
      </c>
      <c r="B7916" t="s">
        <v>6289</v>
      </c>
      <c r="C7916" t="s">
        <v>3597</v>
      </c>
      <c r="D7916" t="s">
        <v>4034</v>
      </c>
      <c r="E7916" t="s">
        <v>6435</v>
      </c>
      <c r="F7916" t="s">
        <v>3753</v>
      </c>
      <c r="G7916">
        <v>205921391</v>
      </c>
      <c r="I7916" t="s">
        <v>3601</v>
      </c>
      <c r="J7916" t="s">
        <v>6436</v>
      </c>
      <c r="K7916" t="s">
        <v>3624</v>
      </c>
      <c r="L7916" t="s">
        <v>6437</v>
      </c>
      <c r="M7916">
        <v>12.5</v>
      </c>
      <c r="N7916">
        <v>20.5</v>
      </c>
      <c r="O7916">
        <v>11</v>
      </c>
      <c r="S7916" t="b">
        <v>0</v>
      </c>
      <c r="T7916" t="b">
        <v>0</v>
      </c>
      <c r="U7916" t="b">
        <v>1</v>
      </c>
      <c r="V7916">
        <v>12000</v>
      </c>
      <c r="W7916">
        <v>8500</v>
      </c>
      <c r="X7916">
        <v>2.57</v>
      </c>
      <c r="Y7916">
        <v>12400</v>
      </c>
      <c r="Z7916">
        <v>1.79</v>
      </c>
    </row>
    <row r="7917" spans="1:26">
      <c r="A7917">
        <v>208136302</v>
      </c>
      <c r="B7917" t="s">
        <v>6289</v>
      </c>
      <c r="C7917" t="s">
        <v>3597</v>
      </c>
      <c r="D7917" t="s">
        <v>4034</v>
      </c>
      <c r="E7917" t="s">
        <v>4871</v>
      </c>
      <c r="F7917" t="s">
        <v>3600</v>
      </c>
      <c r="G7917">
        <v>208136302</v>
      </c>
      <c r="I7917" t="s">
        <v>3601</v>
      </c>
      <c r="J7917" t="s">
        <v>6433</v>
      </c>
      <c r="L7917" t="s">
        <v>6434</v>
      </c>
      <c r="M7917">
        <v>10.9</v>
      </c>
      <c r="N7917">
        <v>19.5</v>
      </c>
      <c r="O7917">
        <v>10.3</v>
      </c>
      <c r="S7917" t="b">
        <v>0</v>
      </c>
      <c r="T7917" t="b">
        <v>0</v>
      </c>
      <c r="U7917" t="b">
        <v>0</v>
      </c>
      <c r="V7917">
        <v>30000</v>
      </c>
      <c r="W7917">
        <v>19000</v>
      </c>
      <c r="X7917">
        <v>2.34</v>
      </c>
      <c r="Y7917">
        <v>22030</v>
      </c>
      <c r="Z7917">
        <v>2.21</v>
      </c>
    </row>
    <row r="7918" spans="1:26">
      <c r="A7918">
        <v>208136317</v>
      </c>
      <c r="B7918" t="s">
        <v>6289</v>
      </c>
      <c r="C7918" t="s">
        <v>3597</v>
      </c>
      <c r="D7918" t="s">
        <v>4034</v>
      </c>
      <c r="E7918" t="s">
        <v>5260</v>
      </c>
      <c r="F7918" t="s">
        <v>3718</v>
      </c>
      <c r="G7918">
        <v>208136317</v>
      </c>
      <c r="I7918" t="s">
        <v>3711</v>
      </c>
      <c r="J7918" t="s">
        <v>6432</v>
      </c>
      <c r="K7918" t="s">
        <v>3688</v>
      </c>
      <c r="M7918">
        <v>10.5</v>
      </c>
      <c r="N7918">
        <v>19</v>
      </c>
      <c r="O7918">
        <v>10.8</v>
      </c>
      <c r="S7918" t="b">
        <v>0</v>
      </c>
      <c r="T7918" t="b">
        <v>0</v>
      </c>
      <c r="U7918" t="b">
        <v>0</v>
      </c>
      <c r="V7918">
        <v>55000</v>
      </c>
      <c r="W7918">
        <v>35000</v>
      </c>
      <c r="X7918">
        <v>2.6</v>
      </c>
      <c r="Y7918">
        <v>38000</v>
      </c>
      <c r="Z7918">
        <v>2.2200000000000002</v>
      </c>
    </row>
    <row r="7919" spans="1:26">
      <c r="A7919">
        <v>208142954</v>
      </c>
      <c r="B7919" t="s">
        <v>6289</v>
      </c>
      <c r="C7919" t="s">
        <v>3597</v>
      </c>
      <c r="D7919" t="s">
        <v>4034</v>
      </c>
      <c r="E7919" t="s">
        <v>5568</v>
      </c>
      <c r="F7919" t="s">
        <v>3600</v>
      </c>
      <c r="G7919">
        <v>208142954</v>
      </c>
      <c r="I7919" t="s">
        <v>3601</v>
      </c>
      <c r="J7919" t="s">
        <v>6430</v>
      </c>
      <c r="L7919" t="s">
        <v>6431</v>
      </c>
      <c r="M7919">
        <v>10.9</v>
      </c>
      <c r="N7919">
        <v>19.5</v>
      </c>
      <c r="O7919">
        <v>10.3</v>
      </c>
      <c r="S7919" t="b">
        <v>0</v>
      </c>
      <c r="T7919" t="b">
        <v>0</v>
      </c>
      <c r="U7919" t="b">
        <v>0</v>
      </c>
      <c r="V7919">
        <v>30000</v>
      </c>
      <c r="W7919">
        <v>19000</v>
      </c>
      <c r="X7919">
        <v>2.34</v>
      </c>
      <c r="Y7919">
        <v>22030</v>
      </c>
      <c r="Z7919">
        <v>2.21</v>
      </c>
    </row>
    <row r="7920" spans="1:26">
      <c r="A7920">
        <v>208121915</v>
      </c>
      <c r="B7920" t="s">
        <v>6289</v>
      </c>
      <c r="C7920" t="s">
        <v>3597</v>
      </c>
      <c r="D7920" t="s">
        <v>4034</v>
      </c>
      <c r="E7920" t="s">
        <v>6429</v>
      </c>
      <c r="F7920" t="s">
        <v>3718</v>
      </c>
      <c r="G7920">
        <v>208121915</v>
      </c>
      <c r="I7920" t="s">
        <v>3711</v>
      </c>
      <c r="J7920" t="s">
        <v>6376</v>
      </c>
      <c r="K7920" t="s">
        <v>3688</v>
      </c>
      <c r="M7920">
        <v>10.1</v>
      </c>
      <c r="N7920">
        <v>20.5</v>
      </c>
      <c r="O7920">
        <v>11.5</v>
      </c>
      <c r="S7920" t="b">
        <v>0</v>
      </c>
      <c r="T7920" t="b">
        <v>0</v>
      </c>
      <c r="U7920" t="b">
        <v>0</v>
      </c>
      <c r="V7920">
        <v>49000</v>
      </c>
      <c r="W7920">
        <v>30400</v>
      </c>
      <c r="X7920">
        <v>2.69</v>
      </c>
      <c r="Y7920">
        <v>37000</v>
      </c>
      <c r="Z7920">
        <v>2.1</v>
      </c>
    </row>
    <row r="7921" spans="1:26">
      <c r="A7921">
        <v>208130387</v>
      </c>
      <c r="B7921" t="s">
        <v>6289</v>
      </c>
      <c r="C7921" t="s">
        <v>3597</v>
      </c>
      <c r="D7921" t="s">
        <v>4034</v>
      </c>
      <c r="E7921" t="s">
        <v>6429</v>
      </c>
      <c r="F7921" t="s">
        <v>3600</v>
      </c>
      <c r="G7921">
        <v>208130387</v>
      </c>
      <c r="I7921" t="s">
        <v>3601</v>
      </c>
      <c r="J7921" t="s">
        <v>6357</v>
      </c>
      <c r="L7921" t="s">
        <v>5248</v>
      </c>
      <c r="M7921">
        <v>10.9</v>
      </c>
      <c r="N7921">
        <v>19.5</v>
      </c>
      <c r="O7921">
        <v>10.3</v>
      </c>
      <c r="S7921" t="b">
        <v>0</v>
      </c>
      <c r="T7921" t="b">
        <v>0</v>
      </c>
      <c r="U7921" t="b">
        <v>0</v>
      </c>
      <c r="V7921">
        <v>30000</v>
      </c>
      <c r="W7921">
        <v>19000</v>
      </c>
      <c r="X7921">
        <v>2.34</v>
      </c>
      <c r="Y7921">
        <v>22030</v>
      </c>
      <c r="Z7921">
        <v>2.21</v>
      </c>
    </row>
    <row r="7922" spans="1:26">
      <c r="A7922">
        <v>208121895</v>
      </c>
      <c r="B7922" t="s">
        <v>6289</v>
      </c>
      <c r="C7922" t="s">
        <v>3597</v>
      </c>
      <c r="D7922" t="s">
        <v>4034</v>
      </c>
      <c r="E7922" t="s">
        <v>6429</v>
      </c>
      <c r="F7922" t="s">
        <v>3621</v>
      </c>
      <c r="G7922">
        <v>208121895</v>
      </c>
      <c r="I7922" t="s">
        <v>3622</v>
      </c>
      <c r="J7922" t="s">
        <v>6367</v>
      </c>
      <c r="K7922" t="s">
        <v>3624</v>
      </c>
      <c r="L7922" t="s">
        <v>6368</v>
      </c>
      <c r="M7922">
        <v>8.6999999999999993</v>
      </c>
      <c r="N7922">
        <v>18</v>
      </c>
      <c r="O7922">
        <v>12</v>
      </c>
      <c r="S7922" t="b">
        <v>0</v>
      </c>
      <c r="T7922" t="b">
        <v>0</v>
      </c>
      <c r="U7922" t="b">
        <v>0</v>
      </c>
      <c r="V7922">
        <v>36000</v>
      </c>
      <c r="W7922">
        <v>21000</v>
      </c>
      <c r="X7922">
        <v>2.25</v>
      </c>
      <c r="Y7922">
        <v>24000</v>
      </c>
      <c r="Z7922">
        <v>1.91</v>
      </c>
    </row>
    <row r="7923" spans="1:26">
      <c r="A7923">
        <v>208121887</v>
      </c>
      <c r="B7923" t="s">
        <v>6289</v>
      </c>
      <c r="C7923" t="s">
        <v>3597</v>
      </c>
      <c r="D7923" t="s">
        <v>4034</v>
      </c>
      <c r="E7923" t="s">
        <v>6429</v>
      </c>
      <c r="F7923" t="s">
        <v>3621</v>
      </c>
      <c r="G7923">
        <v>208121887</v>
      </c>
      <c r="I7923" t="s">
        <v>3622</v>
      </c>
      <c r="J7923" t="s">
        <v>6417</v>
      </c>
      <c r="K7923" t="s">
        <v>3624</v>
      </c>
      <c r="L7923" t="s">
        <v>6418</v>
      </c>
      <c r="M7923">
        <v>9.5</v>
      </c>
      <c r="N7923">
        <v>18</v>
      </c>
      <c r="O7923">
        <v>12</v>
      </c>
      <c r="S7923" t="b">
        <v>0</v>
      </c>
      <c r="T7923" t="b">
        <v>0</v>
      </c>
      <c r="U7923" t="b">
        <v>0</v>
      </c>
      <c r="V7923">
        <v>36000</v>
      </c>
      <c r="W7923">
        <v>20000</v>
      </c>
      <c r="X7923">
        <v>2.31</v>
      </c>
      <c r="Y7923">
        <v>26800</v>
      </c>
      <c r="Z7923">
        <v>2.0699999999999998</v>
      </c>
    </row>
    <row r="7924" spans="1:26">
      <c r="A7924">
        <v>208121898</v>
      </c>
      <c r="B7924" t="s">
        <v>6289</v>
      </c>
      <c r="C7924" t="s">
        <v>3597</v>
      </c>
      <c r="D7924" t="s">
        <v>4034</v>
      </c>
      <c r="E7924" t="s">
        <v>6429</v>
      </c>
      <c r="F7924" t="s">
        <v>3621</v>
      </c>
      <c r="G7924">
        <v>208121898</v>
      </c>
      <c r="I7924" t="s">
        <v>3622</v>
      </c>
      <c r="J7924" t="s">
        <v>6427</v>
      </c>
      <c r="K7924" t="s">
        <v>3624</v>
      </c>
      <c r="L7924" t="s">
        <v>6428</v>
      </c>
      <c r="M7924">
        <v>12.5</v>
      </c>
      <c r="N7924">
        <v>22.6</v>
      </c>
      <c r="O7924">
        <v>12</v>
      </c>
      <c r="S7924" t="b">
        <v>0</v>
      </c>
      <c r="T7924" t="b">
        <v>0</v>
      </c>
      <c r="U7924" t="b">
        <v>0</v>
      </c>
      <c r="V7924">
        <v>18000</v>
      </c>
      <c r="W7924">
        <v>12700</v>
      </c>
      <c r="X7924">
        <v>2.5499999999999998</v>
      </c>
      <c r="Y7924">
        <v>15934</v>
      </c>
      <c r="Z7924">
        <v>2.37</v>
      </c>
    </row>
    <row r="7925" spans="1:26">
      <c r="A7925">
        <v>208121878</v>
      </c>
      <c r="B7925" t="s">
        <v>6289</v>
      </c>
      <c r="C7925" t="s">
        <v>3597</v>
      </c>
      <c r="D7925" t="s">
        <v>4034</v>
      </c>
      <c r="E7925" t="s">
        <v>6224</v>
      </c>
      <c r="F7925" t="s">
        <v>3718</v>
      </c>
      <c r="G7925">
        <v>208121878</v>
      </c>
      <c r="I7925" t="s">
        <v>3711</v>
      </c>
      <c r="J7925" t="s">
        <v>6376</v>
      </c>
      <c r="K7925" t="s">
        <v>3688</v>
      </c>
      <c r="M7925">
        <v>10.1</v>
      </c>
      <c r="N7925">
        <v>20.5</v>
      </c>
      <c r="O7925">
        <v>11.5</v>
      </c>
      <c r="S7925" t="b">
        <v>0</v>
      </c>
      <c r="T7925" t="b">
        <v>0</v>
      </c>
      <c r="U7925" t="b">
        <v>0</v>
      </c>
      <c r="V7925">
        <v>49000</v>
      </c>
      <c r="W7925">
        <v>30400</v>
      </c>
      <c r="X7925">
        <v>2.69</v>
      </c>
      <c r="Y7925">
        <v>37000</v>
      </c>
      <c r="Z7925">
        <v>2.1</v>
      </c>
    </row>
    <row r="7926" spans="1:26">
      <c r="A7926">
        <v>208121858</v>
      </c>
      <c r="B7926" t="s">
        <v>6289</v>
      </c>
      <c r="C7926" t="s">
        <v>3597</v>
      </c>
      <c r="D7926" t="s">
        <v>4034</v>
      </c>
      <c r="E7926" t="s">
        <v>6224</v>
      </c>
      <c r="F7926" t="s">
        <v>3621</v>
      </c>
      <c r="G7926">
        <v>208121858</v>
      </c>
      <c r="I7926" t="s">
        <v>3622</v>
      </c>
      <c r="J7926" t="s">
        <v>6367</v>
      </c>
      <c r="K7926" t="s">
        <v>3624</v>
      </c>
      <c r="L7926" t="s">
        <v>6368</v>
      </c>
      <c r="M7926">
        <v>8.6999999999999993</v>
      </c>
      <c r="N7926">
        <v>18</v>
      </c>
      <c r="O7926">
        <v>12</v>
      </c>
      <c r="S7926" t="b">
        <v>0</v>
      </c>
      <c r="T7926" t="b">
        <v>0</v>
      </c>
      <c r="U7926" t="b">
        <v>0</v>
      </c>
      <c r="V7926">
        <v>36000</v>
      </c>
      <c r="W7926">
        <v>21000</v>
      </c>
      <c r="X7926">
        <v>2.25</v>
      </c>
      <c r="Y7926">
        <v>24000</v>
      </c>
      <c r="Z7926">
        <v>1.91</v>
      </c>
    </row>
    <row r="7927" spans="1:26">
      <c r="A7927">
        <v>208121861</v>
      </c>
      <c r="B7927" t="s">
        <v>6289</v>
      </c>
      <c r="C7927" t="s">
        <v>3597</v>
      </c>
      <c r="D7927" t="s">
        <v>4034</v>
      </c>
      <c r="E7927" t="s">
        <v>6224</v>
      </c>
      <c r="F7927" t="s">
        <v>3621</v>
      </c>
      <c r="G7927">
        <v>208121861</v>
      </c>
      <c r="I7927" t="s">
        <v>3622</v>
      </c>
      <c r="J7927" t="s">
        <v>6427</v>
      </c>
      <c r="K7927" t="s">
        <v>3624</v>
      </c>
      <c r="L7927" t="s">
        <v>6428</v>
      </c>
      <c r="M7927">
        <v>12.5</v>
      </c>
      <c r="N7927">
        <v>22.6</v>
      </c>
      <c r="O7927">
        <v>12</v>
      </c>
      <c r="S7927" t="b">
        <v>0</v>
      </c>
      <c r="T7927" t="b">
        <v>0</v>
      </c>
      <c r="U7927" t="b">
        <v>0</v>
      </c>
      <c r="V7927">
        <v>18000</v>
      </c>
      <c r="W7927">
        <v>12700</v>
      </c>
      <c r="X7927">
        <v>2.5499999999999998</v>
      </c>
      <c r="Y7927">
        <v>15934</v>
      </c>
      <c r="Z7927">
        <v>2.37</v>
      </c>
    </row>
    <row r="7928" spans="1:26">
      <c r="A7928">
        <v>205281385</v>
      </c>
      <c r="B7928" t="s">
        <v>6289</v>
      </c>
      <c r="C7928" t="s">
        <v>3597</v>
      </c>
      <c r="D7928" t="s">
        <v>4034</v>
      </c>
      <c r="E7928" t="s">
        <v>4977</v>
      </c>
      <c r="F7928" t="s">
        <v>3849</v>
      </c>
      <c r="G7928">
        <v>205281385</v>
      </c>
      <c r="I7928" t="s">
        <v>3622</v>
      </c>
      <c r="J7928" t="s">
        <v>4987</v>
      </c>
      <c r="K7928" t="s">
        <v>3624</v>
      </c>
      <c r="L7928" t="s">
        <v>6426</v>
      </c>
      <c r="M7928">
        <v>12.5</v>
      </c>
      <c r="N7928">
        <v>20</v>
      </c>
      <c r="O7928">
        <v>10.5</v>
      </c>
      <c r="S7928" t="b">
        <v>0</v>
      </c>
      <c r="T7928" t="b">
        <v>0</v>
      </c>
      <c r="U7928" t="b">
        <v>0</v>
      </c>
      <c r="V7928">
        <v>24000</v>
      </c>
      <c r="W7928">
        <v>15800</v>
      </c>
      <c r="X7928">
        <v>2.56</v>
      </c>
      <c r="Y7928">
        <v>17841</v>
      </c>
      <c r="Z7928">
        <v>2.09</v>
      </c>
    </row>
    <row r="7929" spans="1:26">
      <c r="A7929">
        <v>205281383</v>
      </c>
      <c r="B7929" t="s">
        <v>6289</v>
      </c>
      <c r="C7929" t="s">
        <v>3597</v>
      </c>
      <c r="D7929" t="s">
        <v>4034</v>
      </c>
      <c r="E7929" t="s">
        <v>4977</v>
      </c>
      <c r="F7929" t="s">
        <v>3849</v>
      </c>
      <c r="G7929">
        <v>205281383</v>
      </c>
      <c r="I7929" t="s">
        <v>3622</v>
      </c>
      <c r="J7929" t="s">
        <v>4978</v>
      </c>
      <c r="K7929" t="s">
        <v>3624</v>
      </c>
      <c r="L7929" t="s">
        <v>6425</v>
      </c>
      <c r="M7929">
        <v>12.5</v>
      </c>
      <c r="N7929">
        <v>20</v>
      </c>
      <c r="O7929">
        <v>10.3</v>
      </c>
      <c r="S7929" t="b">
        <v>0</v>
      </c>
      <c r="T7929" t="b">
        <v>0</v>
      </c>
      <c r="U7929" t="b">
        <v>0</v>
      </c>
      <c r="V7929">
        <v>18000</v>
      </c>
      <c r="W7929">
        <v>12000</v>
      </c>
      <c r="X7929">
        <v>2.5299999999999998</v>
      </c>
      <c r="Y7929">
        <v>12000</v>
      </c>
      <c r="Z7929">
        <v>2.23</v>
      </c>
    </row>
    <row r="7930" spans="1:26">
      <c r="A7930">
        <v>205281380</v>
      </c>
      <c r="B7930" t="s">
        <v>6289</v>
      </c>
      <c r="C7930" t="s">
        <v>3597</v>
      </c>
      <c r="D7930" t="s">
        <v>4034</v>
      </c>
      <c r="E7930" t="s">
        <v>4977</v>
      </c>
      <c r="F7930" t="s">
        <v>3849</v>
      </c>
      <c r="G7930">
        <v>205281380</v>
      </c>
      <c r="I7930" t="s">
        <v>3622</v>
      </c>
      <c r="J7930" t="s">
        <v>4983</v>
      </c>
      <c r="K7930" t="s">
        <v>3624</v>
      </c>
      <c r="L7930" t="s">
        <v>6424</v>
      </c>
      <c r="M7930">
        <v>12.5</v>
      </c>
      <c r="N7930">
        <v>19.5</v>
      </c>
      <c r="O7930">
        <v>10.6</v>
      </c>
      <c r="S7930" t="b">
        <v>0</v>
      </c>
      <c r="T7930" t="b">
        <v>0</v>
      </c>
      <c r="U7930" t="b">
        <v>0</v>
      </c>
      <c r="V7930">
        <v>12000</v>
      </c>
      <c r="W7930">
        <v>8700</v>
      </c>
      <c r="X7930">
        <v>2.68</v>
      </c>
      <c r="Y7930">
        <v>13136</v>
      </c>
      <c r="Z7930">
        <v>1.97</v>
      </c>
    </row>
    <row r="7931" spans="1:26">
      <c r="A7931">
        <v>205281392</v>
      </c>
      <c r="B7931" t="s">
        <v>6289</v>
      </c>
      <c r="C7931" t="s">
        <v>3597</v>
      </c>
      <c r="D7931" t="s">
        <v>4034</v>
      </c>
      <c r="E7931" t="s">
        <v>4977</v>
      </c>
      <c r="F7931" t="s">
        <v>3753</v>
      </c>
      <c r="G7931">
        <v>205281392</v>
      </c>
      <c r="I7931" t="s">
        <v>3601</v>
      </c>
      <c r="J7931" t="s">
        <v>4989</v>
      </c>
      <c r="K7931" t="s">
        <v>3624</v>
      </c>
      <c r="L7931" t="s">
        <v>6423</v>
      </c>
      <c r="M7931">
        <v>12.5</v>
      </c>
      <c r="N7931">
        <v>20.5</v>
      </c>
      <c r="O7931">
        <v>12.5</v>
      </c>
      <c r="S7931" t="b">
        <v>0</v>
      </c>
      <c r="T7931" t="b">
        <v>0</v>
      </c>
      <c r="U7931" t="b">
        <v>1</v>
      </c>
      <c r="V7931">
        <v>24000</v>
      </c>
      <c r="W7931">
        <v>17200</v>
      </c>
      <c r="X7931">
        <v>2.56</v>
      </c>
      <c r="Y7931">
        <v>25200</v>
      </c>
      <c r="Z7931">
        <v>1.81</v>
      </c>
    </row>
    <row r="7932" spans="1:26">
      <c r="A7932">
        <v>205281386</v>
      </c>
      <c r="B7932" t="s">
        <v>6289</v>
      </c>
      <c r="C7932" t="s">
        <v>3597</v>
      </c>
      <c r="D7932" t="s">
        <v>4034</v>
      </c>
      <c r="E7932" t="s">
        <v>4977</v>
      </c>
      <c r="F7932" t="s">
        <v>3753</v>
      </c>
      <c r="G7932">
        <v>205281386</v>
      </c>
      <c r="I7932" t="s">
        <v>3601</v>
      </c>
      <c r="J7932" t="s">
        <v>4985</v>
      </c>
      <c r="K7932" t="s">
        <v>3624</v>
      </c>
      <c r="L7932" t="s">
        <v>6419</v>
      </c>
      <c r="M7932">
        <v>13.5</v>
      </c>
      <c r="N7932">
        <v>23</v>
      </c>
      <c r="O7932">
        <v>12</v>
      </c>
      <c r="S7932" t="b">
        <v>0</v>
      </c>
      <c r="T7932" t="b">
        <v>0</v>
      </c>
      <c r="U7932" t="b">
        <v>1</v>
      </c>
      <c r="V7932">
        <v>9000</v>
      </c>
      <c r="W7932">
        <v>7200</v>
      </c>
      <c r="X7932">
        <v>2.74</v>
      </c>
      <c r="Y7932">
        <v>11300</v>
      </c>
      <c r="Z7932">
        <v>1.55</v>
      </c>
    </row>
    <row r="7933" spans="1:26">
      <c r="A7933">
        <v>205281393</v>
      </c>
      <c r="B7933" t="s">
        <v>6289</v>
      </c>
      <c r="C7933" t="s">
        <v>3597</v>
      </c>
      <c r="D7933" t="s">
        <v>4034</v>
      </c>
      <c r="E7933" t="s">
        <v>4977</v>
      </c>
      <c r="F7933" t="s">
        <v>3753</v>
      </c>
      <c r="G7933">
        <v>205281393</v>
      </c>
      <c r="I7933" t="s">
        <v>3601</v>
      </c>
      <c r="J7933" t="s">
        <v>4987</v>
      </c>
      <c r="K7933" t="s">
        <v>3624</v>
      </c>
      <c r="L7933" t="s">
        <v>6423</v>
      </c>
      <c r="M7933">
        <v>12.5</v>
      </c>
      <c r="N7933">
        <v>21.5</v>
      </c>
      <c r="O7933">
        <v>11</v>
      </c>
      <c r="S7933" t="b">
        <v>0</v>
      </c>
      <c r="T7933" t="b">
        <v>0</v>
      </c>
      <c r="U7933" t="b">
        <v>1</v>
      </c>
      <c r="V7933">
        <v>24000</v>
      </c>
      <c r="W7933">
        <v>16000</v>
      </c>
      <c r="X7933">
        <v>2.69</v>
      </c>
      <c r="Y7933">
        <v>18900</v>
      </c>
      <c r="Z7933">
        <v>2.2200000000000002</v>
      </c>
    </row>
    <row r="7934" spans="1:26">
      <c r="A7934">
        <v>205281391</v>
      </c>
      <c r="B7934" t="s">
        <v>6289</v>
      </c>
      <c r="C7934" t="s">
        <v>3597</v>
      </c>
      <c r="D7934" t="s">
        <v>4034</v>
      </c>
      <c r="E7934" t="s">
        <v>4977</v>
      </c>
      <c r="F7934" t="s">
        <v>3753</v>
      </c>
      <c r="G7934">
        <v>205281391</v>
      </c>
      <c r="I7934" t="s">
        <v>3601</v>
      </c>
      <c r="J7934" t="s">
        <v>4978</v>
      </c>
      <c r="K7934" t="s">
        <v>3624</v>
      </c>
      <c r="L7934" t="s">
        <v>6422</v>
      </c>
      <c r="M7934">
        <v>12.5</v>
      </c>
      <c r="N7934">
        <v>19</v>
      </c>
      <c r="O7934">
        <v>10.5</v>
      </c>
      <c r="S7934" t="b">
        <v>0</v>
      </c>
      <c r="T7934" t="b">
        <v>0</v>
      </c>
      <c r="U7934" t="b">
        <v>0</v>
      </c>
      <c r="V7934">
        <v>18000</v>
      </c>
      <c r="W7934">
        <v>12000</v>
      </c>
      <c r="X7934">
        <v>2.61</v>
      </c>
      <c r="Y7934">
        <v>12500</v>
      </c>
      <c r="Z7934">
        <v>2.39</v>
      </c>
    </row>
    <row r="7935" spans="1:26">
      <c r="A7935">
        <v>205281388</v>
      </c>
      <c r="B7935" t="s">
        <v>6289</v>
      </c>
      <c r="C7935" t="s">
        <v>3597</v>
      </c>
      <c r="D7935" t="s">
        <v>4034</v>
      </c>
      <c r="E7935" t="s">
        <v>4977</v>
      </c>
      <c r="F7935" t="s">
        <v>3753</v>
      </c>
      <c r="G7935">
        <v>205281388</v>
      </c>
      <c r="I7935" t="s">
        <v>3601</v>
      </c>
      <c r="J7935" t="s">
        <v>4983</v>
      </c>
      <c r="K7935" t="s">
        <v>3624</v>
      </c>
      <c r="L7935" t="s">
        <v>6421</v>
      </c>
      <c r="M7935">
        <v>12.5</v>
      </c>
      <c r="N7935">
        <v>20.5</v>
      </c>
      <c r="O7935">
        <v>11</v>
      </c>
      <c r="S7935" t="b">
        <v>0</v>
      </c>
      <c r="T7935" t="b">
        <v>0</v>
      </c>
      <c r="U7935" t="b">
        <v>1</v>
      </c>
      <c r="V7935">
        <v>12000</v>
      </c>
      <c r="W7935">
        <v>8500</v>
      </c>
      <c r="X7935">
        <v>2.57</v>
      </c>
      <c r="Y7935">
        <v>12400</v>
      </c>
      <c r="Z7935">
        <v>1.79</v>
      </c>
    </row>
    <row r="7936" spans="1:26">
      <c r="A7936">
        <v>205281379</v>
      </c>
      <c r="B7936" t="s">
        <v>6289</v>
      </c>
      <c r="C7936" t="s">
        <v>3597</v>
      </c>
      <c r="D7936" t="s">
        <v>4034</v>
      </c>
      <c r="E7936" t="s">
        <v>4977</v>
      </c>
      <c r="F7936" t="s">
        <v>3849</v>
      </c>
      <c r="G7936">
        <v>205281379</v>
      </c>
      <c r="I7936" t="s">
        <v>3622</v>
      </c>
      <c r="J7936" t="s">
        <v>4980</v>
      </c>
      <c r="K7936" t="s">
        <v>3624</v>
      </c>
      <c r="L7936" t="s">
        <v>6420</v>
      </c>
      <c r="M7936">
        <v>13</v>
      </c>
      <c r="N7936">
        <v>20</v>
      </c>
      <c r="O7936">
        <v>10.5</v>
      </c>
      <c r="S7936" t="b">
        <v>0</v>
      </c>
      <c r="T7936" t="b">
        <v>0</v>
      </c>
      <c r="U7936" t="b">
        <v>0</v>
      </c>
      <c r="V7936">
        <v>9000</v>
      </c>
      <c r="W7936">
        <v>5800</v>
      </c>
      <c r="X7936">
        <v>2.66</v>
      </c>
      <c r="Y7936">
        <v>8639</v>
      </c>
      <c r="Z7936">
        <v>2.08</v>
      </c>
    </row>
    <row r="7937" spans="1:26">
      <c r="A7937">
        <v>205281387</v>
      </c>
      <c r="B7937" t="s">
        <v>6289</v>
      </c>
      <c r="C7937" t="s">
        <v>3597</v>
      </c>
      <c r="D7937" t="s">
        <v>4034</v>
      </c>
      <c r="E7937" t="s">
        <v>4977</v>
      </c>
      <c r="F7937" t="s">
        <v>3753</v>
      </c>
      <c r="G7937">
        <v>205281387</v>
      </c>
      <c r="I7937" t="s">
        <v>3601</v>
      </c>
      <c r="J7937" t="s">
        <v>4980</v>
      </c>
      <c r="K7937" t="s">
        <v>3624</v>
      </c>
      <c r="L7937" t="s">
        <v>6419</v>
      </c>
      <c r="M7937">
        <v>13.5</v>
      </c>
      <c r="N7937">
        <v>20.5</v>
      </c>
      <c r="O7937">
        <v>11.5</v>
      </c>
      <c r="S7937" t="b">
        <v>0</v>
      </c>
      <c r="T7937" t="b">
        <v>0</v>
      </c>
      <c r="U7937" t="b">
        <v>1</v>
      </c>
      <c r="V7937">
        <v>9000</v>
      </c>
      <c r="W7937">
        <v>6800</v>
      </c>
      <c r="X7937">
        <v>2.93</v>
      </c>
      <c r="Y7937">
        <v>8900</v>
      </c>
      <c r="Z7937">
        <v>2.09</v>
      </c>
    </row>
    <row r="7938" spans="1:26">
      <c r="A7938">
        <v>208121850</v>
      </c>
      <c r="B7938" t="s">
        <v>6289</v>
      </c>
      <c r="C7938" t="s">
        <v>3597</v>
      </c>
      <c r="D7938" t="s">
        <v>4034</v>
      </c>
      <c r="E7938" t="s">
        <v>6224</v>
      </c>
      <c r="F7938" t="s">
        <v>3621</v>
      </c>
      <c r="G7938">
        <v>208121850</v>
      </c>
      <c r="I7938" t="s">
        <v>3622</v>
      </c>
      <c r="J7938" t="s">
        <v>6417</v>
      </c>
      <c r="K7938" t="s">
        <v>3624</v>
      </c>
      <c r="L7938" t="s">
        <v>6418</v>
      </c>
      <c r="M7938">
        <v>9.5</v>
      </c>
      <c r="N7938">
        <v>18</v>
      </c>
      <c r="O7938">
        <v>12</v>
      </c>
      <c r="S7938" t="b">
        <v>0</v>
      </c>
      <c r="T7938" t="b">
        <v>0</v>
      </c>
      <c r="U7938" t="b">
        <v>0</v>
      </c>
      <c r="V7938">
        <v>36000</v>
      </c>
      <c r="W7938">
        <v>20000</v>
      </c>
      <c r="X7938">
        <v>2.31</v>
      </c>
      <c r="Y7938">
        <v>26800</v>
      </c>
      <c r="Z7938">
        <v>2.0699999999999998</v>
      </c>
    </row>
    <row r="7939" spans="1:26">
      <c r="A7939">
        <v>208130398</v>
      </c>
      <c r="B7939" t="s">
        <v>6289</v>
      </c>
      <c r="C7939" t="s">
        <v>3597</v>
      </c>
      <c r="D7939" t="s">
        <v>4034</v>
      </c>
      <c r="E7939" t="s">
        <v>6224</v>
      </c>
      <c r="F7939" t="s">
        <v>3600</v>
      </c>
      <c r="G7939">
        <v>208130398</v>
      </c>
      <c r="I7939" t="s">
        <v>3601</v>
      </c>
      <c r="J7939" t="s">
        <v>6357</v>
      </c>
      <c r="L7939" t="s">
        <v>5248</v>
      </c>
      <c r="M7939">
        <v>10.9</v>
      </c>
      <c r="N7939">
        <v>19.5</v>
      </c>
      <c r="O7939">
        <v>10.3</v>
      </c>
      <c r="S7939" t="b">
        <v>0</v>
      </c>
      <c r="T7939" t="b">
        <v>0</v>
      </c>
      <c r="U7939" t="b">
        <v>0</v>
      </c>
      <c r="V7939">
        <v>30000</v>
      </c>
      <c r="W7939">
        <v>19000</v>
      </c>
      <c r="X7939">
        <v>2.34</v>
      </c>
      <c r="Y7939">
        <v>22030</v>
      </c>
      <c r="Z7939">
        <v>2.21</v>
      </c>
    </row>
    <row r="7940" spans="1:26">
      <c r="A7940">
        <v>208141195</v>
      </c>
      <c r="B7940" t="s">
        <v>6289</v>
      </c>
      <c r="C7940" t="s">
        <v>3597</v>
      </c>
      <c r="D7940" t="s">
        <v>4034</v>
      </c>
      <c r="E7940" t="s">
        <v>5235</v>
      </c>
      <c r="F7940" t="s">
        <v>3621</v>
      </c>
      <c r="G7940">
        <v>208141195</v>
      </c>
      <c r="I7940" t="s">
        <v>3622</v>
      </c>
      <c r="J7940" t="s">
        <v>6400</v>
      </c>
      <c r="K7940" t="s">
        <v>3624</v>
      </c>
      <c r="L7940" t="s">
        <v>6401</v>
      </c>
      <c r="M7940">
        <v>12.5</v>
      </c>
      <c r="N7940">
        <v>20.5</v>
      </c>
      <c r="O7940">
        <v>11</v>
      </c>
      <c r="S7940" t="b">
        <v>0</v>
      </c>
      <c r="T7940" t="b">
        <v>0</v>
      </c>
      <c r="U7940" t="b">
        <v>0</v>
      </c>
      <c r="V7940">
        <v>17000</v>
      </c>
      <c r="W7940">
        <v>10900</v>
      </c>
      <c r="X7940">
        <v>2.58</v>
      </c>
      <c r="Y7940">
        <v>20400</v>
      </c>
      <c r="Z7940">
        <v>1.84</v>
      </c>
    </row>
    <row r="7941" spans="1:26">
      <c r="A7941">
        <v>206913572</v>
      </c>
      <c r="B7941" t="s">
        <v>6289</v>
      </c>
      <c r="C7941" t="s">
        <v>3597</v>
      </c>
      <c r="D7941" t="s">
        <v>4034</v>
      </c>
      <c r="E7941" t="s">
        <v>5235</v>
      </c>
      <c r="F7941" t="s">
        <v>3621</v>
      </c>
      <c r="G7941">
        <v>206913572</v>
      </c>
      <c r="I7941" t="s">
        <v>3622</v>
      </c>
      <c r="J7941" t="s">
        <v>6415</v>
      </c>
      <c r="K7941" t="s">
        <v>3624</v>
      </c>
      <c r="L7941" t="s">
        <v>6416</v>
      </c>
      <c r="M7941">
        <v>12.5</v>
      </c>
      <c r="N7941">
        <v>20.5</v>
      </c>
      <c r="O7941">
        <v>11</v>
      </c>
      <c r="S7941" t="b">
        <v>0</v>
      </c>
      <c r="T7941" t="b">
        <v>0</v>
      </c>
      <c r="U7941" t="b">
        <v>0</v>
      </c>
      <c r="V7941">
        <v>17000</v>
      </c>
      <c r="W7941">
        <v>10900</v>
      </c>
      <c r="X7941">
        <v>2.58</v>
      </c>
      <c r="Y7941">
        <v>20400</v>
      </c>
      <c r="Z7941">
        <v>1.84</v>
      </c>
    </row>
    <row r="7942" spans="1:26">
      <c r="A7942">
        <v>208141196</v>
      </c>
      <c r="B7942" t="s">
        <v>6289</v>
      </c>
      <c r="C7942" t="s">
        <v>3597</v>
      </c>
      <c r="D7942" t="s">
        <v>4034</v>
      </c>
      <c r="E7942" t="s">
        <v>5235</v>
      </c>
      <c r="F7942" t="s">
        <v>3621</v>
      </c>
      <c r="G7942">
        <v>208141196</v>
      </c>
      <c r="I7942" t="s">
        <v>3622</v>
      </c>
      <c r="J7942" t="s">
        <v>6404</v>
      </c>
      <c r="K7942" t="s">
        <v>3624</v>
      </c>
      <c r="L7942" t="s">
        <v>6405</v>
      </c>
      <c r="M7942">
        <v>13</v>
      </c>
      <c r="N7942">
        <v>21</v>
      </c>
      <c r="O7942">
        <v>12</v>
      </c>
      <c r="S7942" t="b">
        <v>0</v>
      </c>
      <c r="T7942" t="b">
        <v>0</v>
      </c>
      <c r="U7942" t="b">
        <v>1</v>
      </c>
      <c r="V7942">
        <v>26000</v>
      </c>
      <c r="W7942">
        <v>19400</v>
      </c>
      <c r="X7942">
        <v>2.95</v>
      </c>
      <c r="Y7942">
        <v>27903</v>
      </c>
      <c r="Z7942">
        <v>2.2799999999999998</v>
      </c>
    </row>
    <row r="7943" spans="1:26">
      <c r="A7943">
        <v>206913573</v>
      </c>
      <c r="B7943" t="s">
        <v>6289</v>
      </c>
      <c r="C7943" t="s">
        <v>3597</v>
      </c>
      <c r="D7943" t="s">
        <v>4034</v>
      </c>
      <c r="E7943" t="s">
        <v>5235</v>
      </c>
      <c r="F7943" t="s">
        <v>3621</v>
      </c>
      <c r="G7943">
        <v>206913573</v>
      </c>
      <c r="I7943" t="s">
        <v>3622</v>
      </c>
      <c r="J7943" t="s">
        <v>6413</v>
      </c>
      <c r="K7943" t="s">
        <v>3624</v>
      </c>
      <c r="L7943" t="s">
        <v>6414</v>
      </c>
      <c r="M7943">
        <v>13</v>
      </c>
      <c r="N7943">
        <v>21</v>
      </c>
      <c r="O7943">
        <v>12</v>
      </c>
      <c r="S7943" t="b">
        <v>0</v>
      </c>
      <c r="T7943" t="b">
        <v>0</v>
      </c>
      <c r="U7943" t="b">
        <v>1</v>
      </c>
      <c r="V7943">
        <v>26000</v>
      </c>
      <c r="W7943">
        <v>19400</v>
      </c>
      <c r="X7943">
        <v>2.95</v>
      </c>
      <c r="Y7943">
        <v>27903</v>
      </c>
      <c r="Z7943">
        <v>2.2799999999999998</v>
      </c>
    </row>
    <row r="7944" spans="1:26">
      <c r="A7944">
        <v>206913038</v>
      </c>
      <c r="B7944" t="s">
        <v>6289</v>
      </c>
      <c r="C7944" t="s">
        <v>3597</v>
      </c>
      <c r="D7944" t="s">
        <v>4034</v>
      </c>
      <c r="E7944" t="s">
        <v>5235</v>
      </c>
      <c r="F7944" t="s">
        <v>3621</v>
      </c>
      <c r="G7944">
        <v>206913038</v>
      </c>
      <c r="I7944" t="s">
        <v>3622</v>
      </c>
      <c r="J7944" t="s">
        <v>6412</v>
      </c>
      <c r="K7944" t="s">
        <v>3624</v>
      </c>
      <c r="L7944" t="s">
        <v>6405</v>
      </c>
      <c r="M7944">
        <v>13</v>
      </c>
      <c r="N7944">
        <v>21</v>
      </c>
      <c r="O7944">
        <v>12</v>
      </c>
      <c r="S7944" t="b">
        <v>0</v>
      </c>
      <c r="T7944" t="b">
        <v>0</v>
      </c>
      <c r="U7944" t="b">
        <v>1</v>
      </c>
      <c r="V7944">
        <v>26000</v>
      </c>
      <c r="W7944">
        <v>19400</v>
      </c>
      <c r="X7944">
        <v>2.95</v>
      </c>
      <c r="Y7944">
        <v>27903</v>
      </c>
      <c r="Z7944">
        <v>2.2799999999999998</v>
      </c>
    </row>
    <row r="7945" spans="1:26">
      <c r="A7945">
        <v>208141194</v>
      </c>
      <c r="B7945" t="s">
        <v>6289</v>
      </c>
      <c r="C7945" t="s">
        <v>3597</v>
      </c>
      <c r="D7945" t="s">
        <v>4034</v>
      </c>
      <c r="E7945" t="s">
        <v>5235</v>
      </c>
      <c r="F7945" t="s">
        <v>3621</v>
      </c>
      <c r="G7945">
        <v>208141194</v>
      </c>
      <c r="I7945" t="s">
        <v>3622</v>
      </c>
      <c r="J7945" t="s">
        <v>6406</v>
      </c>
      <c r="K7945" t="s">
        <v>3624</v>
      </c>
      <c r="L7945" t="s">
        <v>6407</v>
      </c>
      <c r="M7945">
        <v>13.5</v>
      </c>
      <c r="N7945">
        <v>24.5</v>
      </c>
      <c r="O7945">
        <v>12.5</v>
      </c>
      <c r="S7945" t="b">
        <v>0</v>
      </c>
      <c r="T7945" t="b">
        <v>0</v>
      </c>
      <c r="U7945" t="b">
        <v>1</v>
      </c>
      <c r="V7945">
        <v>12000</v>
      </c>
      <c r="W7945">
        <v>7600</v>
      </c>
      <c r="X7945">
        <v>2.89</v>
      </c>
      <c r="Y7945">
        <v>12737</v>
      </c>
      <c r="Z7945">
        <v>2.2599999999999998</v>
      </c>
    </row>
    <row r="7946" spans="1:26">
      <c r="A7946">
        <v>208141193</v>
      </c>
      <c r="B7946" t="s">
        <v>6289</v>
      </c>
      <c r="C7946" t="s">
        <v>3597</v>
      </c>
      <c r="D7946" t="s">
        <v>4034</v>
      </c>
      <c r="E7946" t="s">
        <v>5235</v>
      </c>
      <c r="F7946" t="s">
        <v>3621</v>
      </c>
      <c r="G7946">
        <v>208141193</v>
      </c>
      <c r="I7946" t="s">
        <v>3622</v>
      </c>
      <c r="J7946" t="s">
        <v>6408</v>
      </c>
      <c r="K7946" t="s">
        <v>3624</v>
      </c>
      <c r="L7946" t="s">
        <v>6409</v>
      </c>
      <c r="M7946">
        <v>15.6</v>
      </c>
      <c r="N7946">
        <v>26.3</v>
      </c>
      <c r="O7946">
        <v>12.5</v>
      </c>
      <c r="S7946" t="b">
        <v>0</v>
      </c>
      <c r="T7946" t="b">
        <v>0</v>
      </c>
      <c r="U7946" t="b">
        <v>0</v>
      </c>
      <c r="V7946">
        <v>9000</v>
      </c>
      <c r="W7946">
        <v>7100</v>
      </c>
      <c r="X7946">
        <v>2.85</v>
      </c>
      <c r="Y7946">
        <v>12436</v>
      </c>
      <c r="Z7946">
        <v>2.2200000000000002</v>
      </c>
    </row>
    <row r="7947" spans="1:26">
      <c r="A7947">
        <v>206061624</v>
      </c>
      <c r="B7947" t="s">
        <v>6289</v>
      </c>
      <c r="C7947" t="s">
        <v>3597</v>
      </c>
      <c r="D7947" t="s">
        <v>4034</v>
      </c>
      <c r="E7947" t="s">
        <v>5235</v>
      </c>
      <c r="F7947" t="s">
        <v>3621</v>
      </c>
      <c r="G7947">
        <v>206061624</v>
      </c>
      <c r="I7947" t="s">
        <v>3622</v>
      </c>
      <c r="J7947" t="s">
        <v>6390</v>
      </c>
      <c r="K7947" t="s">
        <v>3624</v>
      </c>
      <c r="L7947" t="s">
        <v>6399</v>
      </c>
      <c r="M7947">
        <v>13</v>
      </c>
      <c r="N7947">
        <v>21</v>
      </c>
      <c r="O7947">
        <v>12</v>
      </c>
      <c r="S7947" t="b">
        <v>0</v>
      </c>
      <c r="T7947" t="b">
        <v>0</v>
      </c>
      <c r="U7947" t="b">
        <v>0</v>
      </c>
      <c r="V7947">
        <v>26000</v>
      </c>
      <c r="W7947">
        <v>19400</v>
      </c>
      <c r="X7947">
        <v>2.95</v>
      </c>
      <c r="Y7947">
        <v>27903</v>
      </c>
      <c r="Z7947">
        <v>2.2799999999999998</v>
      </c>
    </row>
    <row r="7948" spans="1:26">
      <c r="A7948">
        <v>206913037</v>
      </c>
      <c r="B7948" t="s">
        <v>6289</v>
      </c>
      <c r="C7948" t="s">
        <v>3597</v>
      </c>
      <c r="D7948" t="s">
        <v>4034</v>
      </c>
      <c r="E7948" t="s">
        <v>5235</v>
      </c>
      <c r="F7948" t="s">
        <v>3621</v>
      </c>
      <c r="G7948">
        <v>206913037</v>
      </c>
      <c r="I7948" t="s">
        <v>3622</v>
      </c>
      <c r="J7948" t="s">
        <v>6411</v>
      </c>
      <c r="K7948" t="s">
        <v>3624</v>
      </c>
      <c r="L7948" t="s">
        <v>6401</v>
      </c>
      <c r="M7948">
        <v>12.5</v>
      </c>
      <c r="N7948">
        <v>20.5</v>
      </c>
      <c r="O7948">
        <v>11</v>
      </c>
      <c r="S7948" t="b">
        <v>0</v>
      </c>
      <c r="T7948" t="b">
        <v>0</v>
      </c>
      <c r="U7948" t="b">
        <v>0</v>
      </c>
      <c r="V7948">
        <v>17000</v>
      </c>
      <c r="W7948">
        <v>10900</v>
      </c>
      <c r="X7948">
        <v>2.58</v>
      </c>
      <c r="Y7948">
        <v>20400</v>
      </c>
      <c r="Z7948">
        <v>1.84</v>
      </c>
    </row>
    <row r="7949" spans="1:26">
      <c r="A7949">
        <v>208136311</v>
      </c>
      <c r="B7949" t="s">
        <v>6289</v>
      </c>
      <c r="C7949" t="s">
        <v>3597</v>
      </c>
      <c r="D7949" t="s">
        <v>4034</v>
      </c>
      <c r="E7949" t="s">
        <v>5257</v>
      </c>
      <c r="F7949" t="s">
        <v>3718</v>
      </c>
      <c r="G7949">
        <v>208136311</v>
      </c>
      <c r="I7949" t="s">
        <v>3711</v>
      </c>
      <c r="J7949" t="s">
        <v>6410</v>
      </c>
      <c r="K7949" t="s">
        <v>3688</v>
      </c>
      <c r="M7949">
        <v>10.5</v>
      </c>
      <c r="N7949">
        <v>19</v>
      </c>
      <c r="O7949">
        <v>10.8</v>
      </c>
      <c r="S7949" t="b">
        <v>0</v>
      </c>
      <c r="T7949" t="b">
        <v>0</v>
      </c>
      <c r="U7949" t="b">
        <v>0</v>
      </c>
      <c r="V7949">
        <v>55000</v>
      </c>
      <c r="W7949">
        <v>35000</v>
      </c>
      <c r="X7949">
        <v>2.6</v>
      </c>
      <c r="Y7949">
        <v>38000</v>
      </c>
      <c r="Z7949">
        <v>2.2200000000000002</v>
      </c>
    </row>
    <row r="7950" spans="1:26">
      <c r="A7950">
        <v>206900423</v>
      </c>
      <c r="B7950" t="s">
        <v>6289</v>
      </c>
      <c r="C7950" t="s">
        <v>3597</v>
      </c>
      <c r="D7950" t="s">
        <v>4034</v>
      </c>
      <c r="E7950" t="s">
        <v>4866</v>
      </c>
      <c r="F7950" t="s">
        <v>3849</v>
      </c>
      <c r="G7950">
        <v>206900423</v>
      </c>
      <c r="I7950" t="s">
        <v>3622</v>
      </c>
      <c r="J7950" t="s">
        <v>6344</v>
      </c>
      <c r="K7950" t="s">
        <v>3624</v>
      </c>
      <c r="L7950" t="s">
        <v>6345</v>
      </c>
      <c r="M7950">
        <v>13</v>
      </c>
      <c r="N7950">
        <v>20</v>
      </c>
      <c r="O7950">
        <v>10.5</v>
      </c>
      <c r="S7950" t="b">
        <v>0</v>
      </c>
      <c r="T7950" t="b">
        <v>0</v>
      </c>
      <c r="U7950" t="b">
        <v>0</v>
      </c>
      <c r="V7950">
        <v>9000</v>
      </c>
      <c r="W7950">
        <v>5800</v>
      </c>
      <c r="X7950">
        <v>2.66</v>
      </c>
      <c r="Y7950">
        <v>8639</v>
      </c>
      <c r="Z7950">
        <v>2.08</v>
      </c>
    </row>
    <row r="7951" spans="1:26">
      <c r="A7951">
        <v>208141174</v>
      </c>
      <c r="B7951" t="s">
        <v>6289</v>
      </c>
      <c r="C7951" t="s">
        <v>3597</v>
      </c>
      <c r="D7951" t="s">
        <v>4034</v>
      </c>
      <c r="E7951" t="s">
        <v>6383</v>
      </c>
      <c r="F7951" t="s">
        <v>3621</v>
      </c>
      <c r="G7951">
        <v>208141174</v>
      </c>
      <c r="I7951" t="s">
        <v>3622</v>
      </c>
      <c r="J7951" t="s">
        <v>6394</v>
      </c>
      <c r="K7951" t="s">
        <v>3624</v>
      </c>
      <c r="L7951" t="s">
        <v>6387</v>
      </c>
      <c r="M7951">
        <v>13.5</v>
      </c>
      <c r="N7951">
        <v>24.5</v>
      </c>
      <c r="O7951">
        <v>12.5</v>
      </c>
      <c r="S7951" t="b">
        <v>0</v>
      </c>
      <c r="T7951" t="b">
        <v>0</v>
      </c>
      <c r="U7951" t="b">
        <v>1</v>
      </c>
      <c r="V7951">
        <v>12000</v>
      </c>
      <c r="W7951">
        <v>7600</v>
      </c>
      <c r="X7951">
        <v>2.89</v>
      </c>
      <c r="Y7951">
        <v>12737</v>
      </c>
      <c r="Z7951">
        <v>2.2599999999999998</v>
      </c>
    </row>
    <row r="7952" spans="1:26">
      <c r="A7952">
        <v>208141181</v>
      </c>
      <c r="B7952" t="s">
        <v>6289</v>
      </c>
      <c r="C7952" t="s">
        <v>3597</v>
      </c>
      <c r="D7952" t="s">
        <v>4034</v>
      </c>
      <c r="E7952" t="s">
        <v>6383</v>
      </c>
      <c r="F7952" t="s">
        <v>3621</v>
      </c>
      <c r="G7952">
        <v>208141181</v>
      </c>
      <c r="I7952" t="s">
        <v>3622</v>
      </c>
      <c r="J7952" t="s">
        <v>6408</v>
      </c>
      <c r="K7952" t="s">
        <v>3624</v>
      </c>
      <c r="L7952" t="s">
        <v>6409</v>
      </c>
      <c r="M7952">
        <v>15.6</v>
      </c>
      <c r="N7952">
        <v>26.3</v>
      </c>
      <c r="O7952">
        <v>12.5</v>
      </c>
      <c r="S7952" t="b">
        <v>0</v>
      </c>
      <c r="T7952" t="b">
        <v>0</v>
      </c>
      <c r="U7952" t="b">
        <v>0</v>
      </c>
      <c r="V7952">
        <v>9000</v>
      </c>
      <c r="W7952">
        <v>7100</v>
      </c>
      <c r="X7952">
        <v>2.85</v>
      </c>
      <c r="Y7952">
        <v>12436</v>
      </c>
      <c r="Z7952">
        <v>2.2200000000000002</v>
      </c>
    </row>
    <row r="7953" spans="1:26">
      <c r="A7953">
        <v>208141173</v>
      </c>
      <c r="B7953" t="s">
        <v>6289</v>
      </c>
      <c r="C7953" t="s">
        <v>3597</v>
      </c>
      <c r="D7953" t="s">
        <v>4034</v>
      </c>
      <c r="E7953" t="s">
        <v>6383</v>
      </c>
      <c r="F7953" t="s">
        <v>3621</v>
      </c>
      <c r="G7953">
        <v>208141173</v>
      </c>
      <c r="I7953" t="s">
        <v>3622</v>
      </c>
      <c r="J7953" t="s">
        <v>6392</v>
      </c>
      <c r="K7953" t="s">
        <v>3624</v>
      </c>
      <c r="L7953" t="s">
        <v>6385</v>
      </c>
      <c r="M7953">
        <v>15.6</v>
      </c>
      <c r="N7953">
        <v>26.3</v>
      </c>
      <c r="O7953">
        <v>12.5</v>
      </c>
      <c r="S7953" t="b">
        <v>0</v>
      </c>
      <c r="T7953" t="b">
        <v>0</v>
      </c>
      <c r="U7953" t="b">
        <v>0</v>
      </c>
      <c r="V7953">
        <v>9000</v>
      </c>
      <c r="W7953">
        <v>7100</v>
      </c>
      <c r="X7953">
        <v>2.85</v>
      </c>
      <c r="Y7953">
        <v>12436</v>
      </c>
      <c r="Z7953">
        <v>2.2200000000000002</v>
      </c>
    </row>
    <row r="7954" spans="1:26">
      <c r="A7954">
        <v>208141182</v>
      </c>
      <c r="B7954" t="s">
        <v>6289</v>
      </c>
      <c r="C7954" t="s">
        <v>3597</v>
      </c>
      <c r="D7954" t="s">
        <v>4034</v>
      </c>
      <c r="E7954" t="s">
        <v>6383</v>
      </c>
      <c r="F7954" t="s">
        <v>3621</v>
      </c>
      <c r="G7954">
        <v>208141182</v>
      </c>
      <c r="I7954" t="s">
        <v>3622</v>
      </c>
      <c r="J7954" t="s">
        <v>6406</v>
      </c>
      <c r="K7954" t="s">
        <v>3624</v>
      </c>
      <c r="L7954" t="s">
        <v>6407</v>
      </c>
      <c r="M7954">
        <v>13.5</v>
      </c>
      <c r="N7954">
        <v>24.5</v>
      </c>
      <c r="O7954">
        <v>12.5</v>
      </c>
      <c r="S7954" t="b">
        <v>0</v>
      </c>
      <c r="T7954" t="b">
        <v>0</v>
      </c>
      <c r="U7954" t="b">
        <v>1</v>
      </c>
      <c r="V7954">
        <v>12000</v>
      </c>
      <c r="W7954">
        <v>7600</v>
      </c>
      <c r="X7954">
        <v>2.89</v>
      </c>
      <c r="Y7954">
        <v>12737</v>
      </c>
      <c r="Z7954">
        <v>2.2599999999999998</v>
      </c>
    </row>
    <row r="7955" spans="1:26">
      <c r="A7955">
        <v>208141184</v>
      </c>
      <c r="B7955" t="s">
        <v>6289</v>
      </c>
      <c r="C7955" t="s">
        <v>3597</v>
      </c>
      <c r="D7955" t="s">
        <v>4034</v>
      </c>
      <c r="E7955" t="s">
        <v>6383</v>
      </c>
      <c r="F7955" t="s">
        <v>3621</v>
      </c>
      <c r="G7955">
        <v>208141184</v>
      </c>
      <c r="I7955" t="s">
        <v>3622</v>
      </c>
      <c r="J7955" t="s">
        <v>6404</v>
      </c>
      <c r="K7955" t="s">
        <v>3624</v>
      </c>
      <c r="L7955" t="s">
        <v>6405</v>
      </c>
      <c r="M7955">
        <v>13</v>
      </c>
      <c r="N7955">
        <v>21</v>
      </c>
      <c r="O7955">
        <v>12</v>
      </c>
      <c r="S7955" t="b">
        <v>0</v>
      </c>
      <c r="T7955" t="b">
        <v>0</v>
      </c>
      <c r="U7955" t="b">
        <v>1</v>
      </c>
      <c r="V7955">
        <v>26000</v>
      </c>
      <c r="W7955">
        <v>19400</v>
      </c>
      <c r="X7955">
        <v>2.95</v>
      </c>
      <c r="Y7955">
        <v>27903</v>
      </c>
      <c r="Z7955">
        <v>2.2799999999999998</v>
      </c>
    </row>
    <row r="7956" spans="1:26">
      <c r="A7956">
        <v>208141170</v>
      </c>
      <c r="B7956" t="s">
        <v>6289</v>
      </c>
      <c r="C7956" t="s">
        <v>3597</v>
      </c>
      <c r="D7956" t="s">
        <v>4034</v>
      </c>
      <c r="E7956" t="s">
        <v>6383</v>
      </c>
      <c r="F7956" t="s">
        <v>3621</v>
      </c>
      <c r="G7956">
        <v>208141170</v>
      </c>
      <c r="I7956" t="s">
        <v>3622</v>
      </c>
      <c r="J7956" t="s">
        <v>6403</v>
      </c>
      <c r="K7956" t="s">
        <v>3624</v>
      </c>
      <c r="L7956" t="s">
        <v>6391</v>
      </c>
      <c r="M7956">
        <v>13</v>
      </c>
      <c r="N7956">
        <v>21</v>
      </c>
      <c r="O7956">
        <v>12</v>
      </c>
      <c r="S7956" t="b">
        <v>0</v>
      </c>
      <c r="T7956" t="b">
        <v>0</v>
      </c>
      <c r="U7956" t="b">
        <v>1</v>
      </c>
      <c r="V7956">
        <v>26000</v>
      </c>
      <c r="W7956">
        <v>19400</v>
      </c>
      <c r="X7956">
        <v>2.95</v>
      </c>
      <c r="Y7956">
        <v>27903</v>
      </c>
      <c r="Z7956">
        <v>2.2799999999999998</v>
      </c>
    </row>
    <row r="7957" spans="1:26">
      <c r="A7957">
        <v>208141169</v>
      </c>
      <c r="B7957" t="s">
        <v>6289</v>
      </c>
      <c r="C7957" t="s">
        <v>3597</v>
      </c>
      <c r="D7957" t="s">
        <v>4034</v>
      </c>
      <c r="E7957" t="s">
        <v>6383</v>
      </c>
      <c r="F7957" t="s">
        <v>3621</v>
      </c>
      <c r="G7957">
        <v>208141169</v>
      </c>
      <c r="I7957" t="s">
        <v>3622</v>
      </c>
      <c r="J7957" t="s">
        <v>6402</v>
      </c>
      <c r="K7957" t="s">
        <v>3624</v>
      </c>
      <c r="L7957" t="s">
        <v>6389</v>
      </c>
      <c r="M7957">
        <v>12.5</v>
      </c>
      <c r="N7957">
        <v>20.5</v>
      </c>
      <c r="O7957">
        <v>11</v>
      </c>
      <c r="S7957" t="b">
        <v>0</v>
      </c>
      <c r="T7957" t="b">
        <v>0</v>
      </c>
      <c r="U7957" t="b">
        <v>0</v>
      </c>
      <c r="V7957">
        <v>17000</v>
      </c>
      <c r="W7957">
        <v>10900</v>
      </c>
      <c r="X7957">
        <v>2.58</v>
      </c>
      <c r="Y7957">
        <v>20400</v>
      </c>
      <c r="Z7957">
        <v>1.84</v>
      </c>
    </row>
    <row r="7958" spans="1:26">
      <c r="A7958">
        <v>208141183</v>
      </c>
      <c r="B7958" t="s">
        <v>6289</v>
      </c>
      <c r="C7958" t="s">
        <v>3597</v>
      </c>
      <c r="D7958" t="s">
        <v>4034</v>
      </c>
      <c r="E7958" t="s">
        <v>6383</v>
      </c>
      <c r="F7958" t="s">
        <v>3621</v>
      </c>
      <c r="G7958">
        <v>208141183</v>
      </c>
      <c r="I7958" t="s">
        <v>3622</v>
      </c>
      <c r="J7958" t="s">
        <v>6400</v>
      </c>
      <c r="K7958" t="s">
        <v>3624</v>
      </c>
      <c r="L7958" t="s">
        <v>6401</v>
      </c>
      <c r="M7958">
        <v>12.5</v>
      </c>
      <c r="N7958">
        <v>20.5</v>
      </c>
      <c r="O7958">
        <v>11</v>
      </c>
      <c r="S7958" t="b">
        <v>0</v>
      </c>
      <c r="T7958" t="b">
        <v>0</v>
      </c>
      <c r="U7958" t="b">
        <v>0</v>
      </c>
      <c r="V7958">
        <v>17000</v>
      </c>
      <c r="W7958">
        <v>10900</v>
      </c>
      <c r="X7958">
        <v>2.58</v>
      </c>
      <c r="Y7958">
        <v>20400</v>
      </c>
      <c r="Z7958">
        <v>1.84</v>
      </c>
    </row>
    <row r="7959" spans="1:26">
      <c r="A7959">
        <v>206913571</v>
      </c>
      <c r="B7959" t="s">
        <v>6289</v>
      </c>
      <c r="C7959" t="s">
        <v>3597</v>
      </c>
      <c r="D7959" t="s">
        <v>4034</v>
      </c>
      <c r="E7959" t="s">
        <v>6383</v>
      </c>
      <c r="F7959" t="s">
        <v>3621</v>
      </c>
      <c r="G7959">
        <v>206913571</v>
      </c>
      <c r="I7959" t="s">
        <v>3622</v>
      </c>
      <c r="J7959" t="s">
        <v>6398</v>
      </c>
      <c r="K7959" t="s">
        <v>3624</v>
      </c>
      <c r="L7959" t="s">
        <v>6399</v>
      </c>
      <c r="M7959">
        <v>13</v>
      </c>
      <c r="N7959">
        <v>21</v>
      </c>
      <c r="O7959">
        <v>12</v>
      </c>
      <c r="S7959" t="b">
        <v>0</v>
      </c>
      <c r="T7959" t="b">
        <v>0</v>
      </c>
      <c r="U7959" t="b">
        <v>1</v>
      </c>
      <c r="V7959">
        <v>26000</v>
      </c>
      <c r="W7959">
        <v>19400</v>
      </c>
      <c r="X7959">
        <v>2.95</v>
      </c>
      <c r="Y7959">
        <v>27903</v>
      </c>
      <c r="Z7959">
        <v>2.2799999999999998</v>
      </c>
    </row>
    <row r="7960" spans="1:26">
      <c r="A7960">
        <v>206913570</v>
      </c>
      <c r="B7960" t="s">
        <v>6289</v>
      </c>
      <c r="C7960" t="s">
        <v>3597</v>
      </c>
      <c r="D7960" t="s">
        <v>4034</v>
      </c>
      <c r="E7960" t="s">
        <v>6383</v>
      </c>
      <c r="F7960" t="s">
        <v>3621</v>
      </c>
      <c r="G7960">
        <v>206913570</v>
      </c>
      <c r="I7960" t="s">
        <v>3622</v>
      </c>
      <c r="J7960" t="s">
        <v>6396</v>
      </c>
      <c r="K7960" t="s">
        <v>3624</v>
      </c>
      <c r="L7960" t="s">
        <v>6397</v>
      </c>
      <c r="M7960">
        <v>12.5</v>
      </c>
      <c r="N7960">
        <v>20.5</v>
      </c>
      <c r="O7960">
        <v>11</v>
      </c>
      <c r="S7960" t="b">
        <v>0</v>
      </c>
      <c r="T7960" t="b">
        <v>0</v>
      </c>
      <c r="U7960" t="b">
        <v>0</v>
      </c>
      <c r="V7960">
        <v>17000</v>
      </c>
      <c r="W7960">
        <v>10900</v>
      </c>
      <c r="X7960">
        <v>2.58</v>
      </c>
      <c r="Y7960">
        <v>20400</v>
      </c>
      <c r="Z7960">
        <v>1.84</v>
      </c>
    </row>
    <row r="7961" spans="1:26">
      <c r="A7961">
        <v>208141168</v>
      </c>
      <c r="B7961" t="s">
        <v>6289</v>
      </c>
      <c r="C7961" t="s">
        <v>3597</v>
      </c>
      <c r="D7961" t="s">
        <v>4034</v>
      </c>
      <c r="E7961" t="s">
        <v>6383</v>
      </c>
      <c r="F7961" t="s">
        <v>3621</v>
      </c>
      <c r="G7961">
        <v>208141168</v>
      </c>
      <c r="I7961" t="s">
        <v>3622</v>
      </c>
      <c r="J7961" t="s">
        <v>6394</v>
      </c>
      <c r="K7961" t="s">
        <v>3624</v>
      </c>
      <c r="L7961" t="s">
        <v>6395</v>
      </c>
      <c r="M7961">
        <v>13.5</v>
      </c>
      <c r="N7961">
        <v>24.5</v>
      </c>
      <c r="O7961">
        <v>12.5</v>
      </c>
      <c r="S7961" t="b">
        <v>0</v>
      </c>
      <c r="T7961" t="b">
        <v>0</v>
      </c>
      <c r="U7961" t="b">
        <v>1</v>
      </c>
      <c r="V7961">
        <v>12000</v>
      </c>
      <c r="W7961">
        <v>7600</v>
      </c>
      <c r="X7961">
        <v>2.89</v>
      </c>
      <c r="Y7961">
        <v>12737</v>
      </c>
      <c r="Z7961">
        <v>2.2599999999999998</v>
      </c>
    </row>
    <row r="7962" spans="1:26">
      <c r="A7962">
        <v>208141167</v>
      </c>
      <c r="B7962" t="s">
        <v>6289</v>
      </c>
      <c r="C7962" t="s">
        <v>3597</v>
      </c>
      <c r="D7962" t="s">
        <v>4034</v>
      </c>
      <c r="E7962" t="s">
        <v>6383</v>
      </c>
      <c r="F7962" t="s">
        <v>3621</v>
      </c>
      <c r="G7962">
        <v>208141167</v>
      </c>
      <c r="I7962" t="s">
        <v>3622</v>
      </c>
      <c r="J7962" t="s">
        <v>6392</v>
      </c>
      <c r="K7962" t="s">
        <v>3624</v>
      </c>
      <c r="L7962" t="s">
        <v>6393</v>
      </c>
      <c r="M7962">
        <v>15.6</v>
      </c>
      <c r="N7962">
        <v>26.3</v>
      </c>
      <c r="O7962">
        <v>12.5</v>
      </c>
      <c r="S7962" t="b">
        <v>0</v>
      </c>
      <c r="T7962" t="b">
        <v>0</v>
      </c>
      <c r="U7962" t="b">
        <v>0</v>
      </c>
      <c r="V7962">
        <v>9000</v>
      </c>
      <c r="W7962">
        <v>7100</v>
      </c>
      <c r="X7962">
        <v>2.85</v>
      </c>
      <c r="Y7962">
        <v>12436</v>
      </c>
      <c r="Z7962">
        <v>2.2200000000000002</v>
      </c>
    </row>
    <row r="7963" spans="1:26">
      <c r="A7963">
        <v>206913036</v>
      </c>
      <c r="B7963" t="s">
        <v>6289</v>
      </c>
      <c r="C7963" t="s">
        <v>3597</v>
      </c>
      <c r="D7963" t="s">
        <v>4034</v>
      </c>
      <c r="E7963" t="s">
        <v>6383</v>
      </c>
      <c r="F7963" t="s">
        <v>3621</v>
      </c>
      <c r="G7963">
        <v>206913036</v>
      </c>
      <c r="I7963" t="s">
        <v>3622</v>
      </c>
      <c r="J7963" t="s">
        <v>6390</v>
      </c>
      <c r="K7963" t="s">
        <v>3624</v>
      </c>
      <c r="L7963" t="s">
        <v>6391</v>
      </c>
      <c r="M7963">
        <v>13</v>
      </c>
      <c r="N7963">
        <v>21</v>
      </c>
      <c r="O7963">
        <v>12</v>
      </c>
      <c r="S7963" t="b">
        <v>0</v>
      </c>
      <c r="T7963" t="b">
        <v>0</v>
      </c>
      <c r="U7963" t="b">
        <v>1</v>
      </c>
      <c r="V7963">
        <v>26000</v>
      </c>
      <c r="W7963">
        <v>19400</v>
      </c>
      <c r="X7963">
        <v>2.95</v>
      </c>
      <c r="Y7963">
        <v>27903</v>
      </c>
      <c r="Z7963">
        <v>2.2799999999999998</v>
      </c>
    </row>
    <row r="7964" spans="1:26">
      <c r="A7964">
        <v>206913035</v>
      </c>
      <c r="B7964" t="s">
        <v>6289</v>
      </c>
      <c r="C7964" t="s">
        <v>3597</v>
      </c>
      <c r="D7964" t="s">
        <v>4034</v>
      </c>
      <c r="E7964" t="s">
        <v>6383</v>
      </c>
      <c r="F7964" t="s">
        <v>3621</v>
      </c>
      <c r="G7964">
        <v>206913035</v>
      </c>
      <c r="I7964" t="s">
        <v>3622</v>
      </c>
      <c r="J7964" t="s">
        <v>6388</v>
      </c>
      <c r="K7964" t="s">
        <v>3624</v>
      </c>
      <c r="L7964" t="s">
        <v>6389</v>
      </c>
      <c r="M7964">
        <v>12.5</v>
      </c>
      <c r="N7964">
        <v>20.5</v>
      </c>
      <c r="O7964">
        <v>11</v>
      </c>
      <c r="S7964" t="b">
        <v>0</v>
      </c>
      <c r="T7964" t="b">
        <v>0</v>
      </c>
      <c r="U7964" t="b">
        <v>0</v>
      </c>
      <c r="V7964">
        <v>17000</v>
      </c>
      <c r="W7964">
        <v>10900</v>
      </c>
      <c r="X7964">
        <v>2.58</v>
      </c>
      <c r="Y7964">
        <v>20400</v>
      </c>
      <c r="Z7964">
        <v>1.84</v>
      </c>
    </row>
    <row r="7965" spans="1:26">
      <c r="A7965">
        <v>205288546</v>
      </c>
      <c r="B7965" t="s">
        <v>6289</v>
      </c>
      <c r="C7965" t="s">
        <v>3597</v>
      </c>
      <c r="D7965" t="s">
        <v>4034</v>
      </c>
      <c r="E7965" t="s">
        <v>6383</v>
      </c>
      <c r="F7965" t="s">
        <v>3621</v>
      </c>
      <c r="G7965">
        <v>205288546</v>
      </c>
      <c r="I7965" t="s">
        <v>3622</v>
      </c>
      <c r="J7965" t="s">
        <v>6386</v>
      </c>
      <c r="K7965" t="s">
        <v>3624</v>
      </c>
      <c r="L7965" t="s">
        <v>6387</v>
      </c>
      <c r="M7965">
        <v>13</v>
      </c>
      <c r="N7965">
        <v>22.5</v>
      </c>
      <c r="O7965">
        <v>12</v>
      </c>
      <c r="S7965" t="b">
        <v>0</v>
      </c>
      <c r="T7965" t="b">
        <v>0</v>
      </c>
      <c r="U7965" t="b">
        <v>0</v>
      </c>
      <c r="V7965">
        <v>12000</v>
      </c>
      <c r="W7965">
        <v>7800</v>
      </c>
      <c r="X7965">
        <v>2.63</v>
      </c>
      <c r="Y7965">
        <v>12259</v>
      </c>
      <c r="Z7965">
        <v>1.96</v>
      </c>
    </row>
    <row r="7966" spans="1:26">
      <c r="A7966">
        <v>205288547</v>
      </c>
      <c r="B7966" t="s">
        <v>6289</v>
      </c>
      <c r="C7966" t="s">
        <v>3597</v>
      </c>
      <c r="D7966" t="s">
        <v>4034</v>
      </c>
      <c r="E7966" t="s">
        <v>6383</v>
      </c>
      <c r="F7966" t="s">
        <v>3621</v>
      </c>
      <c r="G7966">
        <v>205288547</v>
      </c>
      <c r="I7966" t="s">
        <v>3622</v>
      </c>
      <c r="J7966" t="s">
        <v>6384</v>
      </c>
      <c r="K7966" t="s">
        <v>3624</v>
      </c>
      <c r="L7966" t="s">
        <v>6385</v>
      </c>
      <c r="M7966">
        <v>14.5</v>
      </c>
      <c r="N7966">
        <v>25</v>
      </c>
      <c r="O7966">
        <v>11.2</v>
      </c>
      <c r="S7966" t="b">
        <v>0</v>
      </c>
      <c r="T7966" t="b">
        <v>0</v>
      </c>
      <c r="U7966" t="b">
        <v>0</v>
      </c>
      <c r="V7966">
        <v>9000</v>
      </c>
      <c r="W7966">
        <v>6900</v>
      </c>
      <c r="X7966">
        <v>2.73</v>
      </c>
      <c r="Y7966">
        <v>13890</v>
      </c>
      <c r="Z7966">
        <v>2.1</v>
      </c>
    </row>
    <row r="7967" spans="1:26">
      <c r="A7967">
        <v>206764070</v>
      </c>
      <c r="B7967" t="s">
        <v>6289</v>
      </c>
      <c r="C7967" t="s">
        <v>3597</v>
      </c>
      <c r="D7967" t="s">
        <v>4034</v>
      </c>
      <c r="E7967" t="s">
        <v>4883</v>
      </c>
      <c r="F7967" t="s">
        <v>3710</v>
      </c>
      <c r="G7967">
        <v>206764070</v>
      </c>
      <c r="I7967" t="s">
        <v>3711</v>
      </c>
      <c r="J7967" t="s">
        <v>6382</v>
      </c>
      <c r="K7967" t="s">
        <v>3725</v>
      </c>
      <c r="M7967">
        <v>12</v>
      </c>
      <c r="N7967">
        <v>20.5</v>
      </c>
      <c r="O7967">
        <v>10</v>
      </c>
      <c r="S7967" t="b">
        <v>0</v>
      </c>
      <c r="T7967" t="b">
        <v>0</v>
      </c>
      <c r="U7967" t="b">
        <v>1</v>
      </c>
      <c r="V7967">
        <v>18700</v>
      </c>
      <c r="W7967">
        <v>11500</v>
      </c>
      <c r="X7967">
        <v>2.59</v>
      </c>
      <c r="Y7967">
        <v>18500</v>
      </c>
      <c r="Z7967">
        <v>2.15</v>
      </c>
    </row>
    <row r="7968" spans="1:26">
      <c r="A7968">
        <v>207641229</v>
      </c>
      <c r="B7968" t="s">
        <v>6289</v>
      </c>
      <c r="C7968" t="s">
        <v>3597</v>
      </c>
      <c r="D7968" t="s">
        <v>4034</v>
      </c>
      <c r="E7968" t="s">
        <v>4412</v>
      </c>
      <c r="F7968" t="s">
        <v>3718</v>
      </c>
      <c r="G7968">
        <v>207641229</v>
      </c>
      <c r="I7968" t="s">
        <v>3711</v>
      </c>
      <c r="J7968" t="s">
        <v>6225</v>
      </c>
      <c r="K7968" t="s">
        <v>3688</v>
      </c>
      <c r="L7968" t="s">
        <v>6372</v>
      </c>
      <c r="M7968">
        <v>11.3</v>
      </c>
      <c r="N7968">
        <v>19</v>
      </c>
      <c r="O7968">
        <v>11</v>
      </c>
      <c r="S7968" t="b">
        <v>0</v>
      </c>
      <c r="T7968" t="b">
        <v>0</v>
      </c>
      <c r="U7968" t="b">
        <v>0</v>
      </c>
      <c r="V7968">
        <v>36000</v>
      </c>
      <c r="W7968">
        <v>23000</v>
      </c>
      <c r="X7968">
        <v>2.6</v>
      </c>
      <c r="Y7968">
        <v>33500</v>
      </c>
      <c r="Z7968">
        <v>1.98</v>
      </c>
    </row>
    <row r="7969" spans="1:26">
      <c r="A7969">
        <v>208132548</v>
      </c>
      <c r="B7969" t="s">
        <v>6289</v>
      </c>
      <c r="C7969" t="s">
        <v>3597</v>
      </c>
      <c r="D7969" t="s">
        <v>4034</v>
      </c>
      <c r="E7969" t="s">
        <v>4412</v>
      </c>
      <c r="F7969" t="s">
        <v>3718</v>
      </c>
      <c r="G7969">
        <v>208132548</v>
      </c>
      <c r="I7969" t="s">
        <v>3711</v>
      </c>
      <c r="J7969" t="s">
        <v>6381</v>
      </c>
      <c r="K7969" t="s">
        <v>3688</v>
      </c>
      <c r="L7969" t="s">
        <v>6372</v>
      </c>
      <c r="M7969">
        <v>10.5</v>
      </c>
      <c r="N7969">
        <v>19</v>
      </c>
      <c r="O7969">
        <v>10.8</v>
      </c>
      <c r="S7969" t="b">
        <v>0</v>
      </c>
      <c r="T7969" t="b">
        <v>0</v>
      </c>
      <c r="U7969" t="b">
        <v>0</v>
      </c>
      <c r="V7969">
        <v>55000</v>
      </c>
      <c r="W7969">
        <v>35000</v>
      </c>
      <c r="X7969">
        <v>2.6</v>
      </c>
      <c r="Y7969">
        <v>38000</v>
      </c>
      <c r="Z7969">
        <v>2.2200000000000002</v>
      </c>
    </row>
    <row r="7970" spans="1:26">
      <c r="A7970">
        <v>208132546</v>
      </c>
      <c r="B7970" t="s">
        <v>6289</v>
      </c>
      <c r="C7970" t="s">
        <v>3597</v>
      </c>
      <c r="D7970" t="s">
        <v>4034</v>
      </c>
      <c r="E7970" t="s">
        <v>4412</v>
      </c>
      <c r="F7970" t="s">
        <v>3718</v>
      </c>
      <c r="G7970">
        <v>208132546</v>
      </c>
      <c r="I7970" t="s">
        <v>3711</v>
      </c>
      <c r="J7970" t="s">
        <v>6226</v>
      </c>
      <c r="K7970" t="s">
        <v>3688</v>
      </c>
      <c r="L7970" t="s">
        <v>6372</v>
      </c>
      <c r="M7970">
        <v>10.5</v>
      </c>
      <c r="N7970">
        <v>19</v>
      </c>
      <c r="O7970">
        <v>10.8</v>
      </c>
      <c r="S7970" t="b">
        <v>0</v>
      </c>
      <c r="T7970" t="b">
        <v>0</v>
      </c>
      <c r="U7970" t="b">
        <v>0</v>
      </c>
      <c r="V7970">
        <v>55000</v>
      </c>
      <c r="W7970">
        <v>35000</v>
      </c>
      <c r="X7970">
        <v>2.6</v>
      </c>
      <c r="Y7970">
        <v>38000</v>
      </c>
      <c r="Z7970">
        <v>2.2200000000000002</v>
      </c>
    </row>
    <row r="7971" spans="1:26">
      <c r="A7971">
        <v>207618262</v>
      </c>
      <c r="B7971" t="s">
        <v>6289</v>
      </c>
      <c r="C7971" t="s">
        <v>3597</v>
      </c>
      <c r="D7971" t="s">
        <v>4034</v>
      </c>
      <c r="E7971" t="s">
        <v>4412</v>
      </c>
      <c r="F7971" t="s">
        <v>3710</v>
      </c>
      <c r="G7971">
        <v>207618262</v>
      </c>
      <c r="I7971" t="s">
        <v>3711</v>
      </c>
      <c r="J7971" t="s">
        <v>6379</v>
      </c>
      <c r="K7971" t="s">
        <v>3725</v>
      </c>
      <c r="L7971" t="s">
        <v>6374</v>
      </c>
      <c r="M7971">
        <v>12.5</v>
      </c>
      <c r="N7971">
        <v>21.45</v>
      </c>
      <c r="O7971">
        <v>10.4</v>
      </c>
      <c r="S7971" t="b">
        <v>0</v>
      </c>
      <c r="T7971" t="b">
        <v>0</v>
      </c>
      <c r="U7971" t="b">
        <v>0</v>
      </c>
      <c r="V7971">
        <v>42000</v>
      </c>
      <c r="W7971">
        <v>29000</v>
      </c>
      <c r="X7971">
        <v>2.5099999999999998</v>
      </c>
      <c r="Y7971">
        <v>45000</v>
      </c>
      <c r="Z7971">
        <v>2.25</v>
      </c>
    </row>
    <row r="7972" spans="1:26">
      <c r="A7972">
        <v>207617659</v>
      </c>
      <c r="B7972" t="s">
        <v>6289</v>
      </c>
      <c r="C7972" t="s">
        <v>3597</v>
      </c>
      <c r="D7972" t="s">
        <v>4034</v>
      </c>
      <c r="E7972" t="s">
        <v>4412</v>
      </c>
      <c r="F7972" t="s">
        <v>3718</v>
      </c>
      <c r="G7972">
        <v>207617659</v>
      </c>
      <c r="I7972" t="s">
        <v>3711</v>
      </c>
      <c r="J7972" t="s">
        <v>6379</v>
      </c>
      <c r="K7972" t="s">
        <v>3688</v>
      </c>
      <c r="L7972" t="s">
        <v>6372</v>
      </c>
      <c r="M7972">
        <v>12.5</v>
      </c>
      <c r="N7972">
        <v>20.6</v>
      </c>
      <c r="O7972">
        <v>10.5</v>
      </c>
      <c r="S7972" t="b">
        <v>0</v>
      </c>
      <c r="T7972" t="b">
        <v>0</v>
      </c>
      <c r="U7972" t="b">
        <v>1</v>
      </c>
      <c r="V7972">
        <v>42000</v>
      </c>
      <c r="W7972">
        <v>28000</v>
      </c>
      <c r="X7972">
        <v>2.5299999999999998</v>
      </c>
      <c r="Y7972">
        <v>45000</v>
      </c>
      <c r="Z7972">
        <v>2.25</v>
      </c>
    </row>
    <row r="7973" spans="1:26">
      <c r="A7973">
        <v>207641248</v>
      </c>
      <c r="B7973" t="s">
        <v>6289</v>
      </c>
      <c r="C7973" t="s">
        <v>3597</v>
      </c>
      <c r="D7973" t="s">
        <v>4034</v>
      </c>
      <c r="E7973" t="s">
        <v>4412</v>
      </c>
      <c r="F7973" t="s">
        <v>3718</v>
      </c>
      <c r="G7973">
        <v>207641248</v>
      </c>
      <c r="I7973" t="s">
        <v>3711</v>
      </c>
      <c r="J7973" t="s">
        <v>6378</v>
      </c>
      <c r="K7973" t="s">
        <v>3688</v>
      </c>
      <c r="L7973" t="s">
        <v>6372</v>
      </c>
      <c r="M7973">
        <v>11.3</v>
      </c>
      <c r="N7973">
        <v>19</v>
      </c>
      <c r="O7973">
        <v>11</v>
      </c>
      <c r="S7973" t="b">
        <v>0</v>
      </c>
      <c r="T7973" t="b">
        <v>0</v>
      </c>
      <c r="U7973" t="b">
        <v>0</v>
      </c>
      <c r="V7973">
        <v>36000</v>
      </c>
      <c r="W7973">
        <v>23000</v>
      </c>
      <c r="X7973">
        <v>2.6</v>
      </c>
      <c r="Y7973">
        <v>33500</v>
      </c>
      <c r="Z7973">
        <v>1.98</v>
      </c>
    </row>
    <row r="7974" spans="1:26">
      <c r="A7974">
        <v>207641260</v>
      </c>
      <c r="B7974" t="s">
        <v>6289</v>
      </c>
      <c r="C7974" t="s">
        <v>3597</v>
      </c>
      <c r="D7974" t="s">
        <v>4034</v>
      </c>
      <c r="E7974" t="s">
        <v>4412</v>
      </c>
      <c r="F7974" t="s">
        <v>3718</v>
      </c>
      <c r="G7974">
        <v>207641260</v>
      </c>
      <c r="I7974" t="s">
        <v>3711</v>
      </c>
      <c r="J7974" t="s">
        <v>6377</v>
      </c>
      <c r="K7974" t="s">
        <v>3688</v>
      </c>
      <c r="L7974" t="s">
        <v>6372</v>
      </c>
      <c r="M7974">
        <v>10.1</v>
      </c>
      <c r="N7974">
        <v>20.5</v>
      </c>
      <c r="O7974">
        <v>11.5</v>
      </c>
      <c r="S7974" t="b">
        <v>0</v>
      </c>
      <c r="T7974" t="b">
        <v>0</v>
      </c>
      <c r="U7974" t="b">
        <v>0</v>
      </c>
      <c r="V7974">
        <v>49000</v>
      </c>
      <c r="W7974">
        <v>30400</v>
      </c>
      <c r="X7974">
        <v>2.69</v>
      </c>
      <c r="Y7974">
        <v>37000</v>
      </c>
      <c r="Z7974">
        <v>2.1</v>
      </c>
    </row>
    <row r="7975" spans="1:26">
      <c r="A7975">
        <v>207641227</v>
      </c>
      <c r="B7975" t="s">
        <v>6289</v>
      </c>
      <c r="C7975" t="s">
        <v>3597</v>
      </c>
      <c r="D7975" t="s">
        <v>4034</v>
      </c>
      <c r="E7975" t="s">
        <v>4412</v>
      </c>
      <c r="F7975" t="s">
        <v>3718</v>
      </c>
      <c r="G7975">
        <v>207641227</v>
      </c>
      <c r="I7975" t="s">
        <v>3711</v>
      </c>
      <c r="J7975" t="s">
        <v>6376</v>
      </c>
      <c r="K7975" t="s">
        <v>3688</v>
      </c>
      <c r="L7975" t="s">
        <v>6372</v>
      </c>
      <c r="M7975">
        <v>10.1</v>
      </c>
      <c r="N7975">
        <v>20.5</v>
      </c>
      <c r="O7975">
        <v>11.5</v>
      </c>
      <c r="S7975" t="b">
        <v>0</v>
      </c>
      <c r="T7975" t="b">
        <v>0</v>
      </c>
      <c r="U7975" t="b">
        <v>0</v>
      </c>
      <c r="V7975">
        <v>49000</v>
      </c>
      <c r="W7975">
        <v>30400</v>
      </c>
      <c r="X7975">
        <v>2.69</v>
      </c>
      <c r="Y7975">
        <v>37000</v>
      </c>
      <c r="Z7975">
        <v>2.1</v>
      </c>
    </row>
    <row r="7976" spans="1:26">
      <c r="A7976">
        <v>207618260</v>
      </c>
      <c r="B7976" t="s">
        <v>6289</v>
      </c>
      <c r="C7976" t="s">
        <v>3597</v>
      </c>
      <c r="D7976" t="s">
        <v>4034</v>
      </c>
      <c r="E7976" t="s">
        <v>4412</v>
      </c>
      <c r="F7976" t="s">
        <v>3710</v>
      </c>
      <c r="G7976">
        <v>207618260</v>
      </c>
      <c r="I7976" t="s">
        <v>3711</v>
      </c>
      <c r="J7976" t="s">
        <v>6375</v>
      </c>
      <c r="K7976" t="s">
        <v>3725</v>
      </c>
      <c r="L7976" t="s">
        <v>6374</v>
      </c>
      <c r="M7976">
        <v>12.05</v>
      </c>
      <c r="N7976">
        <v>22.4</v>
      </c>
      <c r="O7976">
        <v>10.65</v>
      </c>
      <c r="S7976" t="b">
        <v>0</v>
      </c>
      <c r="T7976" t="b">
        <v>0</v>
      </c>
      <c r="U7976" t="b">
        <v>0</v>
      </c>
      <c r="V7976">
        <v>30000</v>
      </c>
      <c r="W7976">
        <v>18200</v>
      </c>
      <c r="X7976">
        <v>2.71</v>
      </c>
      <c r="Y7976">
        <v>26743</v>
      </c>
      <c r="Z7976">
        <v>2.11</v>
      </c>
    </row>
    <row r="7977" spans="1:26">
      <c r="A7977">
        <v>207641242</v>
      </c>
      <c r="B7977" t="s">
        <v>6289</v>
      </c>
      <c r="C7977" t="s">
        <v>3597</v>
      </c>
      <c r="D7977" t="s">
        <v>4034</v>
      </c>
      <c r="E7977" t="s">
        <v>4412</v>
      </c>
      <c r="F7977" t="s">
        <v>3710</v>
      </c>
      <c r="G7977">
        <v>207641242</v>
      </c>
      <c r="I7977" t="s">
        <v>3711</v>
      </c>
      <c r="J7977" t="s">
        <v>6371</v>
      </c>
      <c r="K7977" t="s">
        <v>3725</v>
      </c>
      <c r="L7977" t="s">
        <v>6374</v>
      </c>
      <c r="M7977">
        <v>12.5</v>
      </c>
      <c r="N7977">
        <v>22.05</v>
      </c>
      <c r="O7977">
        <v>10.35</v>
      </c>
      <c r="S7977" t="b">
        <v>0</v>
      </c>
      <c r="T7977" t="b">
        <v>0</v>
      </c>
      <c r="U7977" t="b">
        <v>0</v>
      </c>
      <c r="V7977">
        <v>24000</v>
      </c>
      <c r="W7977">
        <v>15900</v>
      </c>
      <c r="X7977">
        <v>2.81</v>
      </c>
      <c r="Y7977">
        <v>20076</v>
      </c>
      <c r="Z7977">
        <v>2.16</v>
      </c>
    </row>
    <row r="7978" spans="1:26">
      <c r="A7978">
        <v>207641241</v>
      </c>
      <c r="B7978" t="s">
        <v>6289</v>
      </c>
      <c r="C7978" t="s">
        <v>3597</v>
      </c>
      <c r="D7978" t="s">
        <v>4034</v>
      </c>
      <c r="E7978" t="s">
        <v>4412</v>
      </c>
      <c r="F7978" t="s">
        <v>3718</v>
      </c>
      <c r="G7978">
        <v>207641241</v>
      </c>
      <c r="I7978" t="s">
        <v>3711</v>
      </c>
      <c r="J7978" t="s">
        <v>6371</v>
      </c>
      <c r="K7978" t="s">
        <v>3688</v>
      </c>
      <c r="L7978" t="s">
        <v>6372</v>
      </c>
      <c r="M7978">
        <v>12.5</v>
      </c>
      <c r="N7978">
        <v>21.1</v>
      </c>
      <c r="O7978">
        <v>10.5</v>
      </c>
      <c r="S7978" t="b">
        <v>0</v>
      </c>
      <c r="T7978" t="b">
        <v>0</v>
      </c>
      <c r="U7978" t="b">
        <v>1</v>
      </c>
      <c r="V7978">
        <v>24000</v>
      </c>
      <c r="W7978">
        <v>18500</v>
      </c>
      <c r="X7978">
        <v>2.79</v>
      </c>
      <c r="Y7978">
        <v>21608</v>
      </c>
      <c r="Z7978">
        <v>2.25</v>
      </c>
    </row>
    <row r="7979" spans="1:26">
      <c r="A7979">
        <v>207825915</v>
      </c>
      <c r="B7979" t="s">
        <v>6289</v>
      </c>
      <c r="C7979" t="s">
        <v>3597</v>
      </c>
      <c r="D7979" t="s">
        <v>4034</v>
      </c>
      <c r="E7979" t="s">
        <v>4412</v>
      </c>
      <c r="F7979" t="s">
        <v>3600</v>
      </c>
      <c r="G7979">
        <v>207825915</v>
      </c>
      <c r="I7979" t="s">
        <v>3601</v>
      </c>
      <c r="J7979" t="s">
        <v>6357</v>
      </c>
      <c r="L7979" t="s">
        <v>5248</v>
      </c>
      <c r="M7979">
        <v>10.9</v>
      </c>
      <c r="N7979">
        <v>19.5</v>
      </c>
      <c r="O7979">
        <v>10.3</v>
      </c>
      <c r="S7979" t="b">
        <v>0</v>
      </c>
      <c r="T7979" t="b">
        <v>0</v>
      </c>
      <c r="U7979" t="b">
        <v>0</v>
      </c>
      <c r="V7979">
        <v>30000</v>
      </c>
      <c r="W7979">
        <v>19000</v>
      </c>
      <c r="X7979">
        <v>2.34</v>
      </c>
      <c r="Y7979">
        <v>22030</v>
      </c>
      <c r="Z7979">
        <v>2.21</v>
      </c>
    </row>
    <row r="7980" spans="1:26">
      <c r="A7980">
        <v>207338223</v>
      </c>
      <c r="B7980" t="s">
        <v>6289</v>
      </c>
      <c r="C7980" t="s">
        <v>3597</v>
      </c>
      <c r="D7980" t="s">
        <v>4034</v>
      </c>
      <c r="E7980" t="s">
        <v>4412</v>
      </c>
      <c r="F7980" t="s">
        <v>3621</v>
      </c>
      <c r="G7980">
        <v>207338223</v>
      </c>
      <c r="I7980" t="s">
        <v>3622</v>
      </c>
      <c r="J7980" t="s">
        <v>6367</v>
      </c>
      <c r="K7980" t="s">
        <v>3624</v>
      </c>
      <c r="L7980" t="s">
        <v>6368</v>
      </c>
      <c r="M7980">
        <v>8.6999999999999993</v>
      </c>
      <c r="N7980">
        <v>18</v>
      </c>
      <c r="O7980">
        <v>12</v>
      </c>
      <c r="S7980" t="b">
        <v>0</v>
      </c>
      <c r="T7980" t="b">
        <v>0</v>
      </c>
      <c r="U7980" t="b">
        <v>0</v>
      </c>
      <c r="V7980">
        <v>36000</v>
      </c>
      <c r="W7980">
        <v>21000</v>
      </c>
      <c r="X7980">
        <v>2.25</v>
      </c>
      <c r="Y7980">
        <v>24000</v>
      </c>
      <c r="Z7980">
        <v>1.91</v>
      </c>
    </row>
    <row r="7981" spans="1:26">
      <c r="A7981">
        <v>207201641</v>
      </c>
      <c r="B7981" t="s">
        <v>6289</v>
      </c>
      <c r="C7981" t="s">
        <v>3597</v>
      </c>
      <c r="D7981" t="s">
        <v>4034</v>
      </c>
      <c r="E7981" t="s">
        <v>4412</v>
      </c>
      <c r="F7981" t="s">
        <v>3600</v>
      </c>
      <c r="G7981">
        <v>207201641</v>
      </c>
      <c r="I7981" t="s">
        <v>3601</v>
      </c>
      <c r="J7981" t="s">
        <v>6365</v>
      </c>
      <c r="K7981" t="s">
        <v>3624</v>
      </c>
      <c r="L7981" t="s">
        <v>6366</v>
      </c>
      <c r="M7981">
        <v>10.3</v>
      </c>
      <c r="N7981">
        <v>18</v>
      </c>
      <c r="O7981">
        <v>9.1999999999999993</v>
      </c>
      <c r="S7981" t="b">
        <v>0</v>
      </c>
      <c r="T7981" t="b">
        <v>0</v>
      </c>
      <c r="U7981" t="b">
        <v>0</v>
      </c>
      <c r="V7981">
        <v>57000</v>
      </c>
      <c r="W7981">
        <v>33800</v>
      </c>
      <c r="X7981">
        <v>2.46</v>
      </c>
      <c r="Y7981">
        <v>37000</v>
      </c>
      <c r="Z7981">
        <v>1.97</v>
      </c>
    </row>
    <row r="7982" spans="1:26">
      <c r="A7982">
        <v>207178567</v>
      </c>
      <c r="B7982" t="s">
        <v>6289</v>
      </c>
      <c r="C7982" t="s">
        <v>3597</v>
      </c>
      <c r="D7982" t="s">
        <v>4034</v>
      </c>
      <c r="E7982" t="s">
        <v>4412</v>
      </c>
      <c r="F7982" t="s">
        <v>3621</v>
      </c>
      <c r="G7982">
        <v>207178567</v>
      </c>
      <c r="I7982" t="s">
        <v>3622</v>
      </c>
      <c r="J7982" t="s">
        <v>6363</v>
      </c>
      <c r="K7982" t="s">
        <v>3624</v>
      </c>
      <c r="L7982" t="s">
        <v>6364</v>
      </c>
      <c r="M7982">
        <v>9.5</v>
      </c>
      <c r="N7982">
        <v>18</v>
      </c>
      <c r="O7982">
        <v>12</v>
      </c>
      <c r="S7982" t="b">
        <v>0</v>
      </c>
      <c r="T7982" t="b">
        <v>0</v>
      </c>
      <c r="U7982" t="b">
        <v>0</v>
      </c>
      <c r="V7982">
        <v>36000</v>
      </c>
      <c r="W7982">
        <v>20000</v>
      </c>
      <c r="X7982">
        <v>2.31</v>
      </c>
      <c r="Y7982">
        <v>26800</v>
      </c>
      <c r="Z7982">
        <v>2.0699999999999998</v>
      </c>
    </row>
    <row r="7983" spans="1:26">
      <c r="A7983">
        <v>207201639</v>
      </c>
      <c r="B7983" t="s">
        <v>6289</v>
      </c>
      <c r="C7983" t="s">
        <v>3597</v>
      </c>
      <c r="D7983" t="s">
        <v>4034</v>
      </c>
      <c r="E7983" t="s">
        <v>4412</v>
      </c>
      <c r="F7983" t="s">
        <v>3600</v>
      </c>
      <c r="G7983">
        <v>207201639</v>
      </c>
      <c r="I7983" t="s">
        <v>3601</v>
      </c>
      <c r="J7983" t="s">
        <v>6361</v>
      </c>
      <c r="K7983" t="s">
        <v>3624</v>
      </c>
      <c r="L7983" t="s">
        <v>6362</v>
      </c>
      <c r="M7983">
        <v>10.4</v>
      </c>
      <c r="N7983">
        <v>18</v>
      </c>
      <c r="O7983">
        <v>9.1</v>
      </c>
      <c r="S7983" t="b">
        <v>0</v>
      </c>
      <c r="T7983" t="b">
        <v>0</v>
      </c>
      <c r="U7983" t="b">
        <v>0</v>
      </c>
      <c r="V7983">
        <v>36000</v>
      </c>
      <c r="W7983">
        <v>18400</v>
      </c>
      <c r="X7983">
        <v>2.29</v>
      </c>
      <c r="Y7983">
        <v>22000</v>
      </c>
      <c r="Z7983">
        <v>2.0499999999999998</v>
      </c>
    </row>
    <row r="7984" spans="1:26">
      <c r="A7984">
        <v>207201640</v>
      </c>
      <c r="B7984" t="s">
        <v>6289</v>
      </c>
      <c r="C7984" t="s">
        <v>3597</v>
      </c>
      <c r="D7984" t="s">
        <v>4034</v>
      </c>
      <c r="E7984" t="s">
        <v>4412</v>
      </c>
      <c r="F7984" t="s">
        <v>3600</v>
      </c>
      <c r="G7984">
        <v>207201640</v>
      </c>
      <c r="I7984" t="s">
        <v>3601</v>
      </c>
      <c r="J7984" t="s">
        <v>6360</v>
      </c>
      <c r="K7984" t="s">
        <v>3624</v>
      </c>
      <c r="L7984" t="s">
        <v>5250</v>
      </c>
      <c r="M7984">
        <v>9.3000000000000007</v>
      </c>
      <c r="N7984">
        <v>17.3</v>
      </c>
      <c r="O7984">
        <v>10</v>
      </c>
      <c r="S7984" t="b">
        <v>0</v>
      </c>
      <c r="T7984" t="b">
        <v>0</v>
      </c>
      <c r="U7984" t="b">
        <v>0</v>
      </c>
      <c r="V7984">
        <v>47000</v>
      </c>
      <c r="W7984">
        <v>33000</v>
      </c>
      <c r="X7984">
        <v>2</v>
      </c>
      <c r="Y7984">
        <v>36800</v>
      </c>
      <c r="Z7984">
        <v>2</v>
      </c>
    </row>
    <row r="7985" spans="1:26">
      <c r="A7985">
        <v>207201637</v>
      </c>
      <c r="B7985" t="s">
        <v>6289</v>
      </c>
      <c r="C7985" t="s">
        <v>3597</v>
      </c>
      <c r="D7985" t="s">
        <v>4034</v>
      </c>
      <c r="E7985" t="s">
        <v>4412</v>
      </c>
      <c r="F7985" t="s">
        <v>3600</v>
      </c>
      <c r="G7985">
        <v>207201637</v>
      </c>
      <c r="I7985" t="s">
        <v>3601</v>
      </c>
      <c r="J7985" t="s">
        <v>6358</v>
      </c>
      <c r="K7985" t="s">
        <v>3624</v>
      </c>
      <c r="L7985" t="s">
        <v>6359</v>
      </c>
      <c r="M7985">
        <v>11.3</v>
      </c>
      <c r="N7985">
        <v>19.399999999999999</v>
      </c>
      <c r="O7985">
        <v>11.3</v>
      </c>
      <c r="S7985" t="b">
        <v>0</v>
      </c>
      <c r="T7985" t="b">
        <v>0</v>
      </c>
      <c r="U7985" t="b">
        <v>0</v>
      </c>
      <c r="V7985">
        <v>24000</v>
      </c>
      <c r="W7985">
        <v>17000</v>
      </c>
      <c r="X7985">
        <v>2.75</v>
      </c>
      <c r="Y7985">
        <v>21500</v>
      </c>
      <c r="Z7985">
        <v>2.35</v>
      </c>
    </row>
    <row r="7986" spans="1:26">
      <c r="A7986">
        <v>207201638</v>
      </c>
      <c r="B7986" t="s">
        <v>6289</v>
      </c>
      <c r="C7986" t="s">
        <v>3597</v>
      </c>
      <c r="D7986" t="s">
        <v>4034</v>
      </c>
      <c r="E7986" t="s">
        <v>4412</v>
      </c>
      <c r="F7986" t="s">
        <v>3600</v>
      </c>
      <c r="G7986">
        <v>207201638</v>
      </c>
      <c r="I7986" t="s">
        <v>3601</v>
      </c>
      <c r="J7986" t="s">
        <v>6357</v>
      </c>
      <c r="K7986" t="s">
        <v>3624</v>
      </c>
      <c r="L7986" t="s">
        <v>5248</v>
      </c>
      <c r="M7986">
        <v>10.9</v>
      </c>
      <c r="N7986">
        <v>19.5</v>
      </c>
      <c r="O7986">
        <v>10.3</v>
      </c>
      <c r="S7986" t="b">
        <v>0</v>
      </c>
      <c r="T7986" t="b">
        <v>0</v>
      </c>
      <c r="U7986" t="b">
        <v>0</v>
      </c>
      <c r="V7986">
        <v>30000</v>
      </c>
      <c r="W7986">
        <v>19000</v>
      </c>
      <c r="X7986">
        <v>2.34</v>
      </c>
      <c r="Y7986">
        <v>22030</v>
      </c>
      <c r="Z7986">
        <v>2.21</v>
      </c>
    </row>
    <row r="7987" spans="1:26">
      <c r="A7987">
        <v>207201636</v>
      </c>
      <c r="B7987" t="s">
        <v>6289</v>
      </c>
      <c r="C7987" t="s">
        <v>3597</v>
      </c>
      <c r="D7987" t="s">
        <v>4034</v>
      </c>
      <c r="E7987" t="s">
        <v>4412</v>
      </c>
      <c r="F7987" t="s">
        <v>3600</v>
      </c>
      <c r="G7987">
        <v>207201636</v>
      </c>
      <c r="I7987" t="s">
        <v>3601</v>
      </c>
      <c r="J7987" t="s">
        <v>6355</v>
      </c>
      <c r="K7987" t="s">
        <v>3624</v>
      </c>
      <c r="L7987" t="s">
        <v>6356</v>
      </c>
      <c r="M7987">
        <v>11.1</v>
      </c>
      <c r="N7987">
        <v>19</v>
      </c>
      <c r="O7987">
        <v>10.8</v>
      </c>
      <c r="S7987" t="b">
        <v>0</v>
      </c>
      <c r="T7987" t="b">
        <v>0</v>
      </c>
      <c r="U7987" t="b">
        <v>0</v>
      </c>
      <c r="V7987">
        <v>18000</v>
      </c>
      <c r="W7987">
        <v>11500</v>
      </c>
      <c r="X7987">
        <v>2.7</v>
      </c>
      <c r="Y7987">
        <v>11900</v>
      </c>
      <c r="Z7987">
        <v>2.13</v>
      </c>
    </row>
    <row r="7988" spans="1:26">
      <c r="A7988">
        <v>206900418</v>
      </c>
      <c r="B7988" t="s">
        <v>6289</v>
      </c>
      <c r="C7988" t="s">
        <v>3597</v>
      </c>
      <c r="D7988" t="s">
        <v>4034</v>
      </c>
      <c r="E7988" t="s">
        <v>4883</v>
      </c>
      <c r="F7988" t="s">
        <v>3621</v>
      </c>
      <c r="G7988">
        <v>206900418</v>
      </c>
      <c r="I7988" t="s">
        <v>3622</v>
      </c>
      <c r="J7988" t="s">
        <v>6344</v>
      </c>
      <c r="K7988" t="s">
        <v>3624</v>
      </c>
      <c r="L7988" t="s">
        <v>6353</v>
      </c>
      <c r="M7988">
        <v>14</v>
      </c>
      <c r="N7988">
        <v>22.8</v>
      </c>
      <c r="O7988">
        <v>10.5</v>
      </c>
      <c r="S7988" t="b">
        <v>0</v>
      </c>
      <c r="T7988" t="b">
        <v>0</v>
      </c>
      <c r="U7988" t="b">
        <v>0</v>
      </c>
      <c r="V7988">
        <v>9000</v>
      </c>
      <c r="W7988">
        <v>6400</v>
      </c>
      <c r="X7988">
        <v>2.76</v>
      </c>
      <c r="Y7988">
        <v>9229</v>
      </c>
      <c r="Z7988">
        <v>2.15</v>
      </c>
    </row>
    <row r="7989" spans="1:26">
      <c r="A7989">
        <v>206900413</v>
      </c>
      <c r="B7989" t="s">
        <v>6289</v>
      </c>
      <c r="C7989" t="s">
        <v>3597</v>
      </c>
      <c r="D7989" t="s">
        <v>4034</v>
      </c>
      <c r="E7989" t="s">
        <v>4883</v>
      </c>
      <c r="F7989" t="s">
        <v>3621</v>
      </c>
      <c r="G7989">
        <v>206900413</v>
      </c>
      <c r="I7989" t="s">
        <v>3622</v>
      </c>
      <c r="J7989" t="s">
        <v>4878</v>
      </c>
      <c r="K7989" t="s">
        <v>3624</v>
      </c>
      <c r="L7989" t="s">
        <v>4879</v>
      </c>
      <c r="M7989">
        <v>11</v>
      </c>
      <c r="N7989">
        <v>19</v>
      </c>
      <c r="O7989">
        <v>10</v>
      </c>
      <c r="S7989" t="b">
        <v>0</v>
      </c>
      <c r="T7989" t="b">
        <v>0</v>
      </c>
      <c r="U7989" t="b">
        <v>0</v>
      </c>
      <c r="V7989">
        <v>18000</v>
      </c>
      <c r="W7989">
        <v>11000</v>
      </c>
      <c r="X7989">
        <v>2.58</v>
      </c>
      <c r="Y7989">
        <v>11041</v>
      </c>
      <c r="Z7989">
        <v>2.2000000000000002</v>
      </c>
    </row>
    <row r="7990" spans="1:26">
      <c r="A7990">
        <v>206900416</v>
      </c>
      <c r="B7990" t="s">
        <v>6289</v>
      </c>
      <c r="C7990" t="s">
        <v>3597</v>
      </c>
      <c r="D7990" t="s">
        <v>4034</v>
      </c>
      <c r="E7990" t="s">
        <v>4883</v>
      </c>
      <c r="F7990" t="s">
        <v>3621</v>
      </c>
      <c r="G7990">
        <v>206900416</v>
      </c>
      <c r="I7990" t="s">
        <v>3622</v>
      </c>
      <c r="J7990" t="s">
        <v>4876</v>
      </c>
      <c r="K7990" t="s">
        <v>3624</v>
      </c>
      <c r="L7990" t="s">
        <v>4877</v>
      </c>
      <c r="M7990">
        <v>13</v>
      </c>
      <c r="N7990">
        <v>21</v>
      </c>
      <c r="O7990">
        <v>10</v>
      </c>
      <c r="S7990" t="b">
        <v>0</v>
      </c>
      <c r="T7990" t="b">
        <v>0</v>
      </c>
      <c r="U7990" t="b">
        <v>0</v>
      </c>
      <c r="V7990">
        <v>18000</v>
      </c>
      <c r="W7990">
        <v>10400</v>
      </c>
      <c r="X7990">
        <v>2.72</v>
      </c>
      <c r="Y7990">
        <v>13597</v>
      </c>
      <c r="Z7990">
        <v>2.46</v>
      </c>
    </row>
    <row r="7991" spans="1:26">
      <c r="A7991">
        <v>206900441</v>
      </c>
      <c r="B7991" t="s">
        <v>6289</v>
      </c>
      <c r="C7991" t="s">
        <v>3597</v>
      </c>
      <c r="D7991" t="s">
        <v>4034</v>
      </c>
      <c r="E7991" t="s">
        <v>4883</v>
      </c>
      <c r="F7991" t="s">
        <v>3753</v>
      </c>
      <c r="G7991">
        <v>206900441</v>
      </c>
      <c r="I7991" t="s">
        <v>3601</v>
      </c>
      <c r="J7991" t="s">
        <v>4876</v>
      </c>
      <c r="K7991" t="s">
        <v>3624</v>
      </c>
      <c r="L7991" t="s">
        <v>4881</v>
      </c>
      <c r="M7991">
        <v>12.5</v>
      </c>
      <c r="N7991">
        <v>19</v>
      </c>
      <c r="O7991">
        <v>10.5</v>
      </c>
      <c r="S7991" t="b">
        <v>0</v>
      </c>
      <c r="T7991" t="b">
        <v>0</v>
      </c>
      <c r="U7991" t="b">
        <v>0</v>
      </c>
      <c r="V7991">
        <v>18000</v>
      </c>
      <c r="W7991">
        <v>12000</v>
      </c>
      <c r="X7991">
        <v>2.61</v>
      </c>
      <c r="Y7991">
        <v>12500</v>
      </c>
      <c r="Z7991">
        <v>2.39</v>
      </c>
    </row>
    <row r="7992" spans="1:26">
      <c r="A7992">
        <v>206900442</v>
      </c>
      <c r="B7992" t="s">
        <v>6289</v>
      </c>
      <c r="C7992" t="s">
        <v>3597</v>
      </c>
      <c r="D7992" t="s">
        <v>4034</v>
      </c>
      <c r="E7992" t="s">
        <v>4883</v>
      </c>
      <c r="F7992" t="s">
        <v>3753</v>
      </c>
      <c r="G7992">
        <v>206900442</v>
      </c>
      <c r="I7992" t="s">
        <v>3601</v>
      </c>
      <c r="J7992" t="s">
        <v>4867</v>
      </c>
      <c r="K7992" t="s">
        <v>3624</v>
      </c>
      <c r="L7992" t="s">
        <v>4868</v>
      </c>
      <c r="M7992">
        <v>12.5</v>
      </c>
      <c r="N7992">
        <v>21.5</v>
      </c>
      <c r="O7992">
        <v>11</v>
      </c>
      <c r="S7992" t="b">
        <v>0</v>
      </c>
      <c r="T7992" t="b">
        <v>0</v>
      </c>
      <c r="U7992" t="b">
        <v>1</v>
      </c>
      <c r="V7992">
        <v>24000</v>
      </c>
      <c r="W7992">
        <v>16000</v>
      </c>
      <c r="X7992">
        <v>2.69</v>
      </c>
      <c r="Y7992">
        <v>18900</v>
      </c>
      <c r="Z7992">
        <v>2.2200000000000002</v>
      </c>
    </row>
    <row r="7993" spans="1:26">
      <c r="A7993">
        <v>206900439</v>
      </c>
      <c r="B7993" t="s">
        <v>6289</v>
      </c>
      <c r="C7993" t="s">
        <v>3597</v>
      </c>
      <c r="D7993" t="s">
        <v>4034</v>
      </c>
      <c r="E7993" t="s">
        <v>4883</v>
      </c>
      <c r="F7993" t="s">
        <v>3753</v>
      </c>
      <c r="G7993">
        <v>206900439</v>
      </c>
      <c r="I7993" t="s">
        <v>3601</v>
      </c>
      <c r="J7993" t="s">
        <v>6344</v>
      </c>
      <c r="K7993" t="s">
        <v>3624</v>
      </c>
      <c r="L7993" t="s">
        <v>6352</v>
      </c>
      <c r="M7993">
        <v>13.5</v>
      </c>
      <c r="N7993">
        <v>20.5</v>
      </c>
      <c r="O7993">
        <v>11.5</v>
      </c>
      <c r="S7993" t="b">
        <v>0</v>
      </c>
      <c r="T7993" t="b">
        <v>0</v>
      </c>
      <c r="U7993" t="b">
        <v>1</v>
      </c>
      <c r="V7993">
        <v>9000</v>
      </c>
      <c r="W7993">
        <v>6800</v>
      </c>
      <c r="X7993">
        <v>2.93</v>
      </c>
      <c r="Y7993">
        <v>8900</v>
      </c>
      <c r="Z7993">
        <v>2.09</v>
      </c>
    </row>
    <row r="7994" spans="1:26">
      <c r="A7994">
        <v>206900445</v>
      </c>
      <c r="B7994" t="s">
        <v>6289</v>
      </c>
      <c r="C7994" t="s">
        <v>3597</v>
      </c>
      <c r="D7994" t="s">
        <v>4034</v>
      </c>
      <c r="E7994" t="s">
        <v>4883</v>
      </c>
      <c r="F7994" t="s">
        <v>3753</v>
      </c>
      <c r="G7994">
        <v>206900445</v>
      </c>
      <c r="I7994" t="s">
        <v>3601</v>
      </c>
      <c r="J7994" t="s">
        <v>6350</v>
      </c>
      <c r="K7994" t="s">
        <v>3624</v>
      </c>
      <c r="L7994" t="s">
        <v>6351</v>
      </c>
      <c r="M7994">
        <v>10</v>
      </c>
      <c r="N7994">
        <v>18</v>
      </c>
      <c r="O7994">
        <v>9</v>
      </c>
      <c r="S7994" t="b">
        <v>0</v>
      </c>
      <c r="T7994" t="b">
        <v>0</v>
      </c>
      <c r="U7994" t="b">
        <v>0</v>
      </c>
      <c r="V7994">
        <v>57000</v>
      </c>
      <c r="W7994">
        <v>37600</v>
      </c>
      <c r="X7994">
        <v>2.62</v>
      </c>
      <c r="Y7994">
        <v>41500</v>
      </c>
      <c r="Z7994">
        <v>2.42</v>
      </c>
    </row>
    <row r="7995" spans="1:26">
      <c r="A7995">
        <v>206900443</v>
      </c>
      <c r="B7995" t="s">
        <v>6289</v>
      </c>
      <c r="C7995" t="s">
        <v>3597</v>
      </c>
      <c r="D7995" t="s">
        <v>4034</v>
      </c>
      <c r="E7995" t="s">
        <v>4883</v>
      </c>
      <c r="F7995" t="s">
        <v>3753</v>
      </c>
      <c r="G7995">
        <v>206900443</v>
      </c>
      <c r="I7995" t="s">
        <v>3601</v>
      </c>
      <c r="J7995" t="s">
        <v>6348</v>
      </c>
      <c r="K7995" t="s">
        <v>3624</v>
      </c>
      <c r="L7995" t="s">
        <v>6349</v>
      </c>
      <c r="M7995">
        <v>9</v>
      </c>
      <c r="N7995">
        <v>16.5</v>
      </c>
      <c r="O7995">
        <v>11.5</v>
      </c>
      <c r="S7995" t="b">
        <v>0</v>
      </c>
      <c r="T7995" t="b">
        <v>0</v>
      </c>
      <c r="U7995" t="b">
        <v>0</v>
      </c>
      <c r="V7995">
        <v>36000</v>
      </c>
      <c r="W7995">
        <v>27600</v>
      </c>
      <c r="X7995">
        <v>2.74</v>
      </c>
      <c r="Y7995">
        <v>33100</v>
      </c>
      <c r="Z7995">
        <v>2.2999999999999998</v>
      </c>
    </row>
    <row r="7996" spans="1:26">
      <c r="A7996">
        <v>206900444</v>
      </c>
      <c r="B7996" t="s">
        <v>6289</v>
      </c>
      <c r="C7996" t="s">
        <v>3597</v>
      </c>
      <c r="D7996" t="s">
        <v>4034</v>
      </c>
      <c r="E7996" t="s">
        <v>4883</v>
      </c>
      <c r="F7996" t="s">
        <v>3753</v>
      </c>
      <c r="G7996">
        <v>206900444</v>
      </c>
      <c r="I7996" t="s">
        <v>3601</v>
      </c>
      <c r="J7996" t="s">
        <v>6346</v>
      </c>
      <c r="K7996" t="s">
        <v>3624</v>
      </c>
      <c r="L7996" t="s">
        <v>6347</v>
      </c>
      <c r="M7996">
        <v>9.1999999999999993</v>
      </c>
      <c r="N7996">
        <v>17.399999999999999</v>
      </c>
      <c r="O7996">
        <v>10.3</v>
      </c>
      <c r="S7996" t="b">
        <v>0</v>
      </c>
      <c r="T7996" t="b">
        <v>0</v>
      </c>
      <c r="U7996" t="b">
        <v>0</v>
      </c>
      <c r="V7996">
        <v>48000</v>
      </c>
      <c r="W7996">
        <v>33400</v>
      </c>
      <c r="X7996">
        <v>2.7</v>
      </c>
      <c r="Y7996">
        <v>43500</v>
      </c>
      <c r="Z7996">
        <v>2.4300000000000002</v>
      </c>
    </row>
    <row r="7997" spans="1:26">
      <c r="A7997">
        <v>206900431</v>
      </c>
      <c r="B7997" t="s">
        <v>6289</v>
      </c>
      <c r="C7997" t="s">
        <v>3597</v>
      </c>
      <c r="D7997" t="s">
        <v>4034</v>
      </c>
      <c r="E7997" t="s">
        <v>4883</v>
      </c>
      <c r="F7997" t="s">
        <v>3849</v>
      </c>
      <c r="G7997">
        <v>206900431</v>
      </c>
      <c r="I7997" t="s">
        <v>3622</v>
      </c>
      <c r="J7997" t="s">
        <v>6344</v>
      </c>
      <c r="K7997" t="s">
        <v>3624</v>
      </c>
      <c r="L7997" t="s">
        <v>6345</v>
      </c>
      <c r="M7997">
        <v>13</v>
      </c>
      <c r="N7997">
        <v>20</v>
      </c>
      <c r="O7997">
        <v>10.5</v>
      </c>
      <c r="S7997" t="b">
        <v>0</v>
      </c>
      <c r="T7997" t="b">
        <v>0</v>
      </c>
      <c r="U7997" t="b">
        <v>0</v>
      </c>
      <c r="V7997">
        <v>9000</v>
      </c>
      <c r="W7997">
        <v>5800</v>
      </c>
      <c r="X7997">
        <v>2.66</v>
      </c>
      <c r="Y7997">
        <v>8639</v>
      </c>
      <c r="Z7997">
        <v>2.08</v>
      </c>
    </row>
    <row r="7998" spans="1:26">
      <c r="A7998">
        <v>206900446</v>
      </c>
      <c r="B7998" t="s">
        <v>6289</v>
      </c>
      <c r="C7998" t="s">
        <v>3597</v>
      </c>
      <c r="D7998" t="s">
        <v>4034</v>
      </c>
      <c r="E7998" t="s">
        <v>4883</v>
      </c>
      <c r="F7998" t="s">
        <v>3849</v>
      </c>
      <c r="G7998">
        <v>206900446</v>
      </c>
      <c r="I7998" t="s">
        <v>3622</v>
      </c>
      <c r="J7998" t="s">
        <v>4886</v>
      </c>
      <c r="K7998" t="s">
        <v>3624</v>
      </c>
      <c r="L7998" t="s">
        <v>4887</v>
      </c>
      <c r="M7998">
        <v>14</v>
      </c>
      <c r="N7998">
        <v>21.5</v>
      </c>
      <c r="O7998">
        <v>10.5</v>
      </c>
      <c r="S7998" t="b">
        <v>0</v>
      </c>
      <c r="T7998" t="b">
        <v>0</v>
      </c>
      <c r="U7998" t="b">
        <v>0</v>
      </c>
      <c r="V7998">
        <v>12000</v>
      </c>
      <c r="W7998">
        <v>7500</v>
      </c>
      <c r="X7998">
        <v>2.68</v>
      </c>
      <c r="Y7998">
        <v>9444</v>
      </c>
      <c r="Z7998">
        <v>2.4900000000000002</v>
      </c>
    </row>
    <row r="7999" spans="1:26">
      <c r="A7999">
        <v>206900447</v>
      </c>
      <c r="B7999" t="s">
        <v>6289</v>
      </c>
      <c r="C7999" t="s">
        <v>3597</v>
      </c>
      <c r="D7999" t="s">
        <v>4034</v>
      </c>
      <c r="E7999" t="s">
        <v>4883</v>
      </c>
      <c r="F7999" t="s">
        <v>3849</v>
      </c>
      <c r="G7999">
        <v>206900447</v>
      </c>
      <c r="I7999" t="s">
        <v>3622</v>
      </c>
      <c r="J7999" t="s">
        <v>4876</v>
      </c>
      <c r="K7999" t="s">
        <v>3624</v>
      </c>
      <c r="L7999" t="s">
        <v>4880</v>
      </c>
      <c r="M7999">
        <v>12.5</v>
      </c>
      <c r="N7999">
        <v>20</v>
      </c>
      <c r="O7999">
        <v>10.3</v>
      </c>
      <c r="S7999" t="b">
        <v>0</v>
      </c>
      <c r="T7999" t="b">
        <v>0</v>
      </c>
      <c r="U7999" t="b">
        <v>0</v>
      </c>
      <c r="V7999">
        <v>18000</v>
      </c>
      <c r="W7999">
        <v>12000</v>
      </c>
      <c r="X7999">
        <v>2.5299999999999998</v>
      </c>
      <c r="Y7999">
        <v>12000</v>
      </c>
      <c r="Z7999">
        <v>2.23</v>
      </c>
    </row>
    <row r="8000" spans="1:26">
      <c r="A8000">
        <v>208284492</v>
      </c>
      <c r="B8000" t="s">
        <v>6289</v>
      </c>
      <c r="C8000" t="s">
        <v>3597</v>
      </c>
      <c r="D8000" t="s">
        <v>4034</v>
      </c>
      <c r="E8000" t="s">
        <v>5982</v>
      </c>
      <c r="F8000" t="s">
        <v>3718</v>
      </c>
      <c r="G8000">
        <v>208284492</v>
      </c>
      <c r="I8000" t="s">
        <v>3711</v>
      </c>
      <c r="J8000" t="s">
        <v>6343</v>
      </c>
      <c r="K8000" t="s">
        <v>3688</v>
      </c>
      <c r="M8000">
        <v>11.3</v>
      </c>
      <c r="N8000">
        <v>19</v>
      </c>
      <c r="O8000">
        <v>11</v>
      </c>
      <c r="S8000" t="b">
        <v>0</v>
      </c>
      <c r="T8000" t="b">
        <v>0</v>
      </c>
      <c r="U8000" t="b">
        <v>0</v>
      </c>
      <c r="V8000">
        <v>36000</v>
      </c>
      <c r="W8000">
        <v>23000</v>
      </c>
      <c r="X8000">
        <v>2.6</v>
      </c>
      <c r="Y8000">
        <v>33500</v>
      </c>
      <c r="Z8000">
        <v>1.98</v>
      </c>
    </row>
    <row r="8001" spans="1:26">
      <c r="A8001">
        <v>208284483</v>
      </c>
      <c r="B8001" t="s">
        <v>6289</v>
      </c>
      <c r="C8001" t="s">
        <v>3597</v>
      </c>
      <c r="D8001" t="s">
        <v>4034</v>
      </c>
      <c r="E8001" t="s">
        <v>5982</v>
      </c>
      <c r="F8001" t="s">
        <v>3718</v>
      </c>
      <c r="G8001">
        <v>208284483</v>
      </c>
      <c r="I8001" t="s">
        <v>3711</v>
      </c>
      <c r="J8001" t="s">
        <v>6342</v>
      </c>
      <c r="K8001" t="s">
        <v>3688</v>
      </c>
      <c r="M8001">
        <v>10.1</v>
      </c>
      <c r="N8001">
        <v>20.5</v>
      </c>
      <c r="O8001">
        <v>11.5</v>
      </c>
      <c r="S8001" t="b">
        <v>0</v>
      </c>
      <c r="T8001" t="b">
        <v>0</v>
      </c>
      <c r="U8001" t="b">
        <v>0</v>
      </c>
      <c r="V8001">
        <v>49000</v>
      </c>
      <c r="W8001">
        <v>30400</v>
      </c>
      <c r="X8001">
        <v>2.69</v>
      </c>
      <c r="Y8001">
        <v>37000</v>
      </c>
      <c r="Z8001">
        <v>2.1</v>
      </c>
    </row>
    <row r="8002" spans="1:26">
      <c r="A8002">
        <v>208284010</v>
      </c>
      <c r="B8002" t="s">
        <v>6289</v>
      </c>
      <c r="C8002" t="s">
        <v>3597</v>
      </c>
      <c r="D8002" t="s">
        <v>4034</v>
      </c>
      <c r="E8002" t="s">
        <v>5982</v>
      </c>
      <c r="F8002" t="s">
        <v>3600</v>
      </c>
      <c r="G8002">
        <v>208284010</v>
      </c>
      <c r="I8002" t="s">
        <v>3601</v>
      </c>
      <c r="J8002" t="s">
        <v>6340</v>
      </c>
      <c r="L8002" t="s">
        <v>6341</v>
      </c>
      <c r="M8002">
        <v>10.9</v>
      </c>
      <c r="N8002">
        <v>19.5</v>
      </c>
      <c r="O8002">
        <v>10.3</v>
      </c>
      <c r="S8002" t="b">
        <v>0</v>
      </c>
      <c r="T8002" t="b">
        <v>0</v>
      </c>
      <c r="U8002" t="b">
        <v>0</v>
      </c>
      <c r="V8002">
        <v>30000</v>
      </c>
      <c r="W8002">
        <v>19000</v>
      </c>
      <c r="X8002">
        <v>2.34</v>
      </c>
      <c r="Y8002">
        <v>22030</v>
      </c>
      <c r="Z8002">
        <v>2.21</v>
      </c>
    </row>
    <row r="8003" spans="1:26">
      <c r="A8003">
        <v>208280042</v>
      </c>
      <c r="B8003" t="s">
        <v>6289</v>
      </c>
      <c r="C8003" t="s">
        <v>3597</v>
      </c>
      <c r="D8003" t="s">
        <v>4034</v>
      </c>
      <c r="E8003" t="s">
        <v>5982</v>
      </c>
      <c r="F8003" t="s">
        <v>3621</v>
      </c>
      <c r="G8003">
        <v>208280042</v>
      </c>
      <c r="I8003" t="s">
        <v>3622</v>
      </c>
      <c r="J8003" t="s">
        <v>6338</v>
      </c>
      <c r="K8003" t="s">
        <v>3624</v>
      </c>
      <c r="L8003" t="s">
        <v>6339</v>
      </c>
      <c r="M8003">
        <v>9.5</v>
      </c>
      <c r="N8003">
        <v>18</v>
      </c>
      <c r="O8003">
        <v>12</v>
      </c>
      <c r="S8003" t="b">
        <v>0</v>
      </c>
      <c r="T8003" t="b">
        <v>0</v>
      </c>
      <c r="U8003" t="b">
        <v>0</v>
      </c>
      <c r="V8003">
        <v>36000</v>
      </c>
      <c r="W8003">
        <v>20000</v>
      </c>
      <c r="X8003">
        <v>2.31</v>
      </c>
      <c r="Y8003">
        <v>26800</v>
      </c>
      <c r="Z8003">
        <v>2.0699999999999998</v>
      </c>
    </row>
    <row r="8004" spans="1:26">
      <c r="A8004">
        <v>208280053</v>
      </c>
      <c r="B8004" t="s">
        <v>6289</v>
      </c>
      <c r="C8004" t="s">
        <v>3597</v>
      </c>
      <c r="D8004" t="s">
        <v>4034</v>
      </c>
      <c r="E8004" t="s">
        <v>5982</v>
      </c>
      <c r="F8004" t="s">
        <v>3621</v>
      </c>
      <c r="G8004">
        <v>208280053</v>
      </c>
      <c r="I8004" t="s">
        <v>3622</v>
      </c>
      <c r="J8004" t="s">
        <v>6336</v>
      </c>
      <c r="K8004" t="s">
        <v>3624</v>
      </c>
      <c r="L8004" t="s">
        <v>6337</v>
      </c>
      <c r="M8004">
        <v>12.5</v>
      </c>
      <c r="N8004">
        <v>22.6</v>
      </c>
      <c r="O8004">
        <v>12</v>
      </c>
      <c r="S8004" t="b">
        <v>0</v>
      </c>
      <c r="T8004" t="b">
        <v>0</v>
      </c>
      <c r="U8004" t="b">
        <v>0</v>
      </c>
      <c r="V8004">
        <v>18000</v>
      </c>
      <c r="W8004">
        <v>12700</v>
      </c>
      <c r="X8004">
        <v>2.5499999999999998</v>
      </c>
      <c r="Y8004">
        <v>15934</v>
      </c>
      <c r="Z8004">
        <v>2.37</v>
      </c>
    </row>
    <row r="8005" spans="1:26">
      <c r="A8005">
        <v>205132636</v>
      </c>
      <c r="B8005" t="s">
        <v>6289</v>
      </c>
      <c r="C8005" t="s">
        <v>3597</v>
      </c>
      <c r="D8005" t="s">
        <v>4660</v>
      </c>
      <c r="E8005" t="s">
        <v>4661</v>
      </c>
      <c r="F8005" t="s">
        <v>3621</v>
      </c>
      <c r="G8005">
        <v>205132636</v>
      </c>
      <c r="I8005" t="s">
        <v>3622</v>
      </c>
      <c r="J8005" t="s">
        <v>6335</v>
      </c>
      <c r="K8005" t="s">
        <v>3624</v>
      </c>
      <c r="L8005" t="s">
        <v>6329</v>
      </c>
      <c r="M8005">
        <v>13</v>
      </c>
      <c r="N8005">
        <v>21</v>
      </c>
      <c r="O8005">
        <v>10</v>
      </c>
      <c r="S8005" t="b">
        <v>0</v>
      </c>
      <c r="T8005" t="b">
        <v>0</v>
      </c>
      <c r="U8005" t="b">
        <v>0</v>
      </c>
      <c r="V8005">
        <v>18000</v>
      </c>
      <c r="W8005">
        <v>11500</v>
      </c>
      <c r="X8005">
        <v>1.1000000000000001</v>
      </c>
      <c r="Y8005">
        <v>34256</v>
      </c>
      <c r="Z8005">
        <v>1.49</v>
      </c>
    </row>
    <row r="8006" spans="1:26">
      <c r="A8006">
        <v>205132629</v>
      </c>
      <c r="B8006" t="s">
        <v>6289</v>
      </c>
      <c r="C8006" t="s">
        <v>3597</v>
      </c>
      <c r="D8006" t="s">
        <v>4660</v>
      </c>
      <c r="E8006" t="s">
        <v>4661</v>
      </c>
      <c r="F8006" t="s">
        <v>3621</v>
      </c>
      <c r="G8006">
        <v>205132629</v>
      </c>
      <c r="I8006" t="s">
        <v>3622</v>
      </c>
      <c r="J8006" t="s">
        <v>6334</v>
      </c>
      <c r="K8006" t="s">
        <v>3624</v>
      </c>
      <c r="L8006" t="s">
        <v>6325</v>
      </c>
      <c r="M8006">
        <v>13.5</v>
      </c>
      <c r="N8006">
        <v>23</v>
      </c>
      <c r="O8006">
        <v>12.5</v>
      </c>
      <c r="S8006" t="b">
        <v>0</v>
      </c>
      <c r="T8006" t="b">
        <v>0</v>
      </c>
      <c r="U8006" t="b">
        <v>0</v>
      </c>
      <c r="V8006">
        <v>12000</v>
      </c>
      <c r="W8006">
        <v>7500</v>
      </c>
      <c r="X8006">
        <v>1.29</v>
      </c>
      <c r="Y8006">
        <v>24187</v>
      </c>
      <c r="Z8006">
        <v>1.67</v>
      </c>
    </row>
    <row r="8007" spans="1:26">
      <c r="A8007">
        <v>205132630</v>
      </c>
      <c r="B8007" t="s">
        <v>6289</v>
      </c>
      <c r="C8007" t="s">
        <v>3597</v>
      </c>
      <c r="D8007" t="s">
        <v>4660</v>
      </c>
      <c r="E8007" t="s">
        <v>4661</v>
      </c>
      <c r="F8007" t="s">
        <v>3621</v>
      </c>
      <c r="G8007">
        <v>205132630</v>
      </c>
      <c r="I8007" t="s">
        <v>3622</v>
      </c>
      <c r="J8007" t="s">
        <v>6333</v>
      </c>
      <c r="K8007" t="s">
        <v>3624</v>
      </c>
      <c r="L8007" t="s">
        <v>6323</v>
      </c>
      <c r="M8007">
        <v>15.5</v>
      </c>
      <c r="N8007">
        <v>24.5</v>
      </c>
      <c r="O8007">
        <v>12.5</v>
      </c>
      <c r="S8007" t="b">
        <v>0</v>
      </c>
      <c r="T8007" t="b">
        <v>0</v>
      </c>
      <c r="U8007" t="b">
        <v>0</v>
      </c>
      <c r="V8007">
        <v>9000</v>
      </c>
      <c r="W8007">
        <v>6700</v>
      </c>
      <c r="X8007">
        <v>1.1599999999999999</v>
      </c>
      <c r="Y8007">
        <v>25530</v>
      </c>
      <c r="Z8007">
        <v>1.57</v>
      </c>
    </row>
    <row r="8008" spans="1:26">
      <c r="A8008">
        <v>205132635</v>
      </c>
      <c r="B8008" t="s">
        <v>6289</v>
      </c>
      <c r="C8008" t="s">
        <v>3597</v>
      </c>
      <c r="D8008" t="s">
        <v>4660</v>
      </c>
      <c r="E8008" t="s">
        <v>4661</v>
      </c>
      <c r="F8008" t="s">
        <v>3621</v>
      </c>
      <c r="G8008">
        <v>205132635</v>
      </c>
      <c r="I8008" t="s">
        <v>3622</v>
      </c>
      <c r="J8008" t="s">
        <v>6328</v>
      </c>
      <c r="K8008" t="s">
        <v>3624</v>
      </c>
      <c r="L8008" t="s">
        <v>6329</v>
      </c>
      <c r="M8008">
        <v>13</v>
      </c>
      <c r="N8008">
        <v>21</v>
      </c>
      <c r="O8008">
        <v>10</v>
      </c>
      <c r="S8008" t="b">
        <v>0</v>
      </c>
      <c r="T8008" t="b">
        <v>0</v>
      </c>
      <c r="U8008" t="b">
        <v>0</v>
      </c>
      <c r="V8008">
        <v>18000</v>
      </c>
      <c r="W8008">
        <v>12000</v>
      </c>
      <c r="X8008">
        <v>1.1499999999999999</v>
      </c>
      <c r="Y8008">
        <v>36159</v>
      </c>
      <c r="Z8008">
        <v>1.44</v>
      </c>
    </row>
    <row r="8009" spans="1:26">
      <c r="A8009">
        <v>207698063</v>
      </c>
      <c r="B8009" t="s">
        <v>6289</v>
      </c>
      <c r="C8009" t="s">
        <v>3597</v>
      </c>
      <c r="D8009" t="s">
        <v>4660</v>
      </c>
      <c r="E8009" t="s">
        <v>4661</v>
      </c>
      <c r="F8009" t="s">
        <v>3621</v>
      </c>
      <c r="G8009">
        <v>207698063</v>
      </c>
      <c r="I8009" t="s">
        <v>3622</v>
      </c>
      <c r="J8009" t="s">
        <v>6326</v>
      </c>
      <c r="K8009" t="s">
        <v>3624</v>
      </c>
      <c r="L8009" t="s">
        <v>6327</v>
      </c>
      <c r="M8009">
        <v>14</v>
      </c>
      <c r="N8009">
        <v>21.5</v>
      </c>
      <c r="O8009">
        <v>12.5</v>
      </c>
      <c r="S8009" t="b">
        <v>0</v>
      </c>
      <c r="T8009" t="b">
        <v>0</v>
      </c>
      <c r="U8009" t="b">
        <v>0</v>
      </c>
      <c r="V8009">
        <v>15000</v>
      </c>
      <c r="W8009">
        <v>11500</v>
      </c>
      <c r="X8009">
        <v>2.81</v>
      </c>
      <c r="Y8009">
        <v>20000</v>
      </c>
      <c r="Z8009">
        <v>1.95</v>
      </c>
    </row>
    <row r="8010" spans="1:26">
      <c r="A8010">
        <v>205132627</v>
      </c>
      <c r="B8010" t="s">
        <v>6289</v>
      </c>
      <c r="C8010" t="s">
        <v>3597</v>
      </c>
      <c r="D8010" t="s">
        <v>4660</v>
      </c>
      <c r="E8010" t="s">
        <v>4661</v>
      </c>
      <c r="F8010" t="s">
        <v>3621</v>
      </c>
      <c r="G8010">
        <v>205132627</v>
      </c>
      <c r="I8010" t="s">
        <v>3622</v>
      </c>
      <c r="J8010" t="s">
        <v>6324</v>
      </c>
      <c r="K8010" t="s">
        <v>3624</v>
      </c>
      <c r="L8010" t="s">
        <v>6325</v>
      </c>
      <c r="M8010">
        <v>13.5</v>
      </c>
      <c r="N8010">
        <v>23</v>
      </c>
      <c r="O8010">
        <v>12.5</v>
      </c>
      <c r="S8010" t="b">
        <v>0</v>
      </c>
      <c r="T8010" t="b">
        <v>0</v>
      </c>
      <c r="U8010" t="b">
        <v>0</v>
      </c>
      <c r="V8010">
        <v>12000</v>
      </c>
      <c r="W8010">
        <v>7500</v>
      </c>
      <c r="X8010">
        <v>1.05</v>
      </c>
      <c r="Y8010">
        <v>27504</v>
      </c>
      <c r="Z8010">
        <v>1.54</v>
      </c>
    </row>
    <row r="8011" spans="1:26">
      <c r="A8011">
        <v>205132628</v>
      </c>
      <c r="B8011" t="s">
        <v>6289</v>
      </c>
      <c r="C8011" t="s">
        <v>3597</v>
      </c>
      <c r="D8011" t="s">
        <v>4660</v>
      </c>
      <c r="E8011" t="s">
        <v>4661</v>
      </c>
      <c r="F8011" t="s">
        <v>3621</v>
      </c>
      <c r="G8011">
        <v>205132628</v>
      </c>
      <c r="I8011" t="s">
        <v>3622</v>
      </c>
      <c r="J8011" t="s">
        <v>6322</v>
      </c>
      <c r="K8011" t="s">
        <v>3624</v>
      </c>
      <c r="L8011" t="s">
        <v>6323</v>
      </c>
      <c r="M8011">
        <v>15.5</v>
      </c>
      <c r="N8011">
        <v>24.5</v>
      </c>
      <c r="O8011">
        <v>12.5</v>
      </c>
      <c r="S8011" t="b">
        <v>0</v>
      </c>
      <c r="T8011" t="b">
        <v>0</v>
      </c>
      <c r="U8011" t="b">
        <v>0</v>
      </c>
      <c r="V8011">
        <v>9000</v>
      </c>
      <c r="W8011">
        <v>6700</v>
      </c>
      <c r="X8011">
        <v>1.1599999999999999</v>
      </c>
      <c r="Y8011">
        <v>25530</v>
      </c>
      <c r="Z8011">
        <v>1.57</v>
      </c>
    </row>
    <row r="8012" spans="1:26">
      <c r="A8012">
        <v>205047854</v>
      </c>
      <c r="B8012" t="s">
        <v>6289</v>
      </c>
      <c r="C8012" t="s">
        <v>3597</v>
      </c>
      <c r="D8012" t="s">
        <v>1093</v>
      </c>
      <c r="E8012" t="s">
        <v>3782</v>
      </c>
      <c r="F8012" t="s">
        <v>3621</v>
      </c>
      <c r="G8012">
        <v>205047854</v>
      </c>
      <c r="I8012" t="s">
        <v>3622</v>
      </c>
      <c r="J8012" t="s">
        <v>6315</v>
      </c>
      <c r="K8012" t="s">
        <v>3624</v>
      </c>
      <c r="L8012" t="s">
        <v>6316</v>
      </c>
      <c r="M8012">
        <v>13.2</v>
      </c>
      <c r="N8012">
        <v>21</v>
      </c>
      <c r="O8012">
        <v>12</v>
      </c>
      <c r="S8012" t="b">
        <v>0</v>
      </c>
      <c r="T8012" t="b">
        <v>0</v>
      </c>
      <c r="U8012" t="b">
        <v>1</v>
      </c>
      <c r="V8012">
        <v>18000</v>
      </c>
      <c r="W8012">
        <v>14000</v>
      </c>
      <c r="X8012">
        <v>2.93</v>
      </c>
      <c r="Y8012">
        <v>22300</v>
      </c>
      <c r="Z8012">
        <v>2.48</v>
      </c>
    </row>
    <row r="8013" spans="1:26">
      <c r="A8013">
        <v>205047851</v>
      </c>
      <c r="B8013" t="s">
        <v>6289</v>
      </c>
      <c r="C8013" t="s">
        <v>3597</v>
      </c>
      <c r="D8013" t="s">
        <v>1093</v>
      </c>
      <c r="E8013" t="s">
        <v>3782</v>
      </c>
      <c r="F8013" t="s">
        <v>3621</v>
      </c>
      <c r="G8013">
        <v>205047851</v>
      </c>
      <c r="I8013" t="s">
        <v>3622</v>
      </c>
      <c r="J8013" t="s">
        <v>6313</v>
      </c>
      <c r="K8013" t="s">
        <v>3624</v>
      </c>
      <c r="L8013" t="s">
        <v>6314</v>
      </c>
      <c r="M8013">
        <v>16.100000000000001</v>
      </c>
      <c r="N8013">
        <v>28.2</v>
      </c>
      <c r="O8013">
        <v>14.5</v>
      </c>
      <c r="S8013" t="b">
        <v>0</v>
      </c>
      <c r="T8013" t="b">
        <v>0</v>
      </c>
      <c r="U8013" t="b">
        <v>1</v>
      </c>
      <c r="V8013">
        <v>8700</v>
      </c>
      <c r="W8013">
        <v>8000</v>
      </c>
      <c r="X8013">
        <v>3.13</v>
      </c>
      <c r="Y8013">
        <v>12500</v>
      </c>
      <c r="Z8013">
        <v>2.5299999999999998</v>
      </c>
    </row>
    <row r="8014" spans="1:26">
      <c r="A8014">
        <v>8860533</v>
      </c>
      <c r="B8014" t="s">
        <v>6289</v>
      </c>
      <c r="C8014" t="s">
        <v>3597</v>
      </c>
      <c r="D8014" t="s">
        <v>1093</v>
      </c>
      <c r="E8014" t="s">
        <v>3782</v>
      </c>
      <c r="F8014" t="s">
        <v>3621</v>
      </c>
      <c r="G8014">
        <v>8860533</v>
      </c>
      <c r="I8014" t="s">
        <v>3622</v>
      </c>
      <c r="J8014" t="s">
        <v>6311</v>
      </c>
      <c r="K8014" t="s">
        <v>3624</v>
      </c>
      <c r="L8014" t="s">
        <v>6312</v>
      </c>
      <c r="M8014">
        <v>17.05</v>
      </c>
      <c r="N8014">
        <v>30.6</v>
      </c>
      <c r="O8014">
        <v>14</v>
      </c>
      <c r="S8014" t="b">
        <v>0</v>
      </c>
      <c r="T8014" t="b">
        <v>0</v>
      </c>
      <c r="U8014" t="b">
        <v>0</v>
      </c>
      <c r="V8014">
        <v>8700</v>
      </c>
      <c r="W8014">
        <v>8000</v>
      </c>
      <c r="X8014">
        <v>3.13</v>
      </c>
      <c r="Y8014">
        <v>11000</v>
      </c>
      <c r="Z8014">
        <v>2.34</v>
      </c>
    </row>
    <row r="8015" spans="1:26">
      <c r="A8015">
        <v>202110530</v>
      </c>
      <c r="B8015" t="s">
        <v>6289</v>
      </c>
      <c r="C8015" t="s">
        <v>3597</v>
      </c>
      <c r="D8015" t="s">
        <v>6303</v>
      </c>
      <c r="E8015" t="s">
        <v>6304</v>
      </c>
      <c r="F8015" t="s">
        <v>3600</v>
      </c>
      <c r="G8015">
        <v>202110530</v>
      </c>
      <c r="I8015" t="s">
        <v>3601</v>
      </c>
      <c r="J8015" t="s">
        <v>6305</v>
      </c>
      <c r="L8015" t="s">
        <v>6308</v>
      </c>
      <c r="M8015">
        <v>13</v>
      </c>
      <c r="N8015">
        <v>20</v>
      </c>
      <c r="O8015">
        <v>10</v>
      </c>
      <c r="S8015" t="b">
        <v>0</v>
      </c>
      <c r="T8015" t="b">
        <v>0</v>
      </c>
      <c r="U8015" t="b">
        <v>0</v>
      </c>
      <c r="V8015">
        <v>36000</v>
      </c>
      <c r="W8015">
        <v>24000</v>
      </c>
      <c r="X8015">
        <v>2.5</v>
      </c>
      <c r="Y8015">
        <v>31000</v>
      </c>
      <c r="Z8015">
        <v>2.34</v>
      </c>
    </row>
    <row r="8016" spans="1:26">
      <c r="A8016">
        <v>202110526</v>
      </c>
      <c r="B8016" t="s">
        <v>6289</v>
      </c>
      <c r="C8016" t="s">
        <v>3597</v>
      </c>
      <c r="D8016" t="s">
        <v>6303</v>
      </c>
      <c r="E8016" t="s">
        <v>6304</v>
      </c>
      <c r="F8016" t="s">
        <v>3600</v>
      </c>
      <c r="G8016">
        <v>202110526</v>
      </c>
      <c r="I8016" t="s">
        <v>3601</v>
      </c>
      <c r="J8016" t="s">
        <v>6307</v>
      </c>
      <c r="L8016" t="s">
        <v>6308</v>
      </c>
      <c r="M8016">
        <v>11.2</v>
      </c>
      <c r="N8016">
        <v>18</v>
      </c>
      <c r="O8016">
        <v>9.5</v>
      </c>
      <c r="S8016" t="b">
        <v>0</v>
      </c>
      <c r="T8016" t="b">
        <v>0</v>
      </c>
      <c r="U8016" t="b">
        <v>0</v>
      </c>
      <c r="V8016">
        <v>34200</v>
      </c>
      <c r="W8016">
        <v>24000</v>
      </c>
      <c r="X8016">
        <v>2.46</v>
      </c>
      <c r="Y8016">
        <v>25200</v>
      </c>
      <c r="Z8016">
        <v>2.2400000000000002</v>
      </c>
    </row>
    <row r="8017" spans="1:26">
      <c r="A8017">
        <v>202110528</v>
      </c>
      <c r="B8017" t="s">
        <v>6289</v>
      </c>
      <c r="C8017" t="s">
        <v>3597</v>
      </c>
      <c r="D8017" t="s">
        <v>6303</v>
      </c>
      <c r="E8017" t="s">
        <v>6304</v>
      </c>
      <c r="F8017" t="s">
        <v>3600</v>
      </c>
      <c r="G8017">
        <v>202110528</v>
      </c>
      <c r="I8017" t="s">
        <v>3601</v>
      </c>
      <c r="J8017" t="s">
        <v>6305</v>
      </c>
      <c r="L8017" t="s">
        <v>6306</v>
      </c>
      <c r="M8017">
        <v>10</v>
      </c>
      <c r="N8017">
        <v>17</v>
      </c>
      <c r="O8017">
        <v>9.5</v>
      </c>
      <c r="S8017" t="b">
        <v>0</v>
      </c>
      <c r="T8017" t="b">
        <v>0</v>
      </c>
      <c r="U8017" t="b">
        <v>0</v>
      </c>
      <c r="V8017">
        <v>54000</v>
      </c>
      <c r="W8017">
        <v>35600</v>
      </c>
      <c r="X8017">
        <v>2.46</v>
      </c>
      <c r="Y8017">
        <v>40000</v>
      </c>
      <c r="Z8017">
        <v>2.16</v>
      </c>
    </row>
    <row r="8018" spans="1:26">
      <c r="A8018">
        <v>206380029</v>
      </c>
      <c r="B8018" t="s">
        <v>6289</v>
      </c>
      <c r="C8018" t="s">
        <v>3597</v>
      </c>
      <c r="D8018" t="s">
        <v>6290</v>
      </c>
      <c r="E8018" t="s">
        <v>6298</v>
      </c>
      <c r="F8018" t="s">
        <v>3600</v>
      </c>
      <c r="G8018">
        <v>206380029</v>
      </c>
      <c r="I8018" t="s">
        <v>3601</v>
      </c>
      <c r="J8018" t="s">
        <v>6299</v>
      </c>
      <c r="L8018" t="s">
        <v>6301</v>
      </c>
      <c r="M8018">
        <v>12.5</v>
      </c>
      <c r="N8018">
        <v>19</v>
      </c>
      <c r="O8018">
        <v>10</v>
      </c>
      <c r="S8018" t="b">
        <v>0</v>
      </c>
      <c r="T8018" t="b">
        <v>0</v>
      </c>
      <c r="U8018" t="b">
        <v>0</v>
      </c>
      <c r="V8018">
        <v>23400</v>
      </c>
      <c r="W8018">
        <v>15400</v>
      </c>
      <c r="X8018">
        <v>2.65</v>
      </c>
      <c r="Y8018">
        <v>15400</v>
      </c>
      <c r="Z8018">
        <v>2.65</v>
      </c>
    </row>
    <row r="8019" spans="1:26">
      <c r="A8019">
        <v>206322339</v>
      </c>
      <c r="B8019" t="s">
        <v>6289</v>
      </c>
      <c r="C8019" t="s">
        <v>3597</v>
      </c>
      <c r="D8019" t="s">
        <v>6290</v>
      </c>
      <c r="E8019" t="s">
        <v>6298</v>
      </c>
      <c r="F8019" t="s">
        <v>3600</v>
      </c>
      <c r="G8019">
        <v>206322339</v>
      </c>
      <c r="I8019" t="s">
        <v>3601</v>
      </c>
      <c r="J8019" t="s">
        <v>6299</v>
      </c>
      <c r="L8019" t="s">
        <v>6300</v>
      </c>
      <c r="M8019">
        <v>12.5</v>
      </c>
      <c r="N8019">
        <v>19</v>
      </c>
      <c r="O8019">
        <v>10</v>
      </c>
      <c r="S8019" t="b">
        <v>0</v>
      </c>
      <c r="T8019" t="b">
        <v>0</v>
      </c>
      <c r="U8019" t="b">
        <v>0</v>
      </c>
      <c r="V8019">
        <v>23400</v>
      </c>
      <c r="W8019">
        <v>15400</v>
      </c>
      <c r="X8019">
        <v>2.65</v>
      </c>
      <c r="Y8019">
        <v>15400</v>
      </c>
      <c r="Z8019">
        <v>2.65</v>
      </c>
    </row>
    <row r="8020" spans="1:26">
      <c r="A8020">
        <v>205417847</v>
      </c>
      <c r="B8020" t="s">
        <v>6268</v>
      </c>
      <c r="C8020" t="s">
        <v>3597</v>
      </c>
      <c r="D8020" t="s">
        <v>4624</v>
      </c>
      <c r="E8020" t="s">
        <v>4625</v>
      </c>
      <c r="F8020" t="s">
        <v>3621</v>
      </c>
      <c r="G8020">
        <v>205417847</v>
      </c>
      <c r="I8020" t="s">
        <v>3622</v>
      </c>
      <c r="J8020" t="s">
        <v>6287</v>
      </c>
      <c r="K8020" t="s">
        <v>3624</v>
      </c>
      <c r="L8020" t="s">
        <v>6288</v>
      </c>
      <c r="M8020">
        <v>13</v>
      </c>
      <c r="N8020">
        <v>23.3</v>
      </c>
      <c r="O8020">
        <v>11.6</v>
      </c>
      <c r="S8020" t="b">
        <v>0</v>
      </c>
      <c r="T8020" t="b">
        <v>0</v>
      </c>
      <c r="U8020" t="b">
        <v>0</v>
      </c>
      <c r="V8020">
        <v>18000</v>
      </c>
      <c r="W8020">
        <v>11600</v>
      </c>
      <c r="X8020">
        <v>2.7</v>
      </c>
      <c r="Y8020">
        <v>14960</v>
      </c>
      <c r="Z8020">
        <v>2.2799999999999998</v>
      </c>
    </row>
    <row r="8021" spans="1:26">
      <c r="A8021">
        <v>205417845</v>
      </c>
      <c r="B8021" t="s">
        <v>6268</v>
      </c>
      <c r="C8021" t="s">
        <v>3597</v>
      </c>
      <c r="D8021" t="s">
        <v>4624</v>
      </c>
      <c r="E8021" t="s">
        <v>4625</v>
      </c>
      <c r="F8021" t="s">
        <v>3621</v>
      </c>
      <c r="G8021">
        <v>205417845</v>
      </c>
      <c r="I8021" t="s">
        <v>3622</v>
      </c>
      <c r="J8021" t="s">
        <v>6285</v>
      </c>
      <c r="K8021" t="s">
        <v>3624</v>
      </c>
      <c r="L8021" t="s">
        <v>6286</v>
      </c>
      <c r="M8021">
        <v>13</v>
      </c>
      <c r="N8021">
        <v>22</v>
      </c>
      <c r="O8021">
        <v>10.5</v>
      </c>
      <c r="S8021" t="b">
        <v>0</v>
      </c>
      <c r="T8021" t="b">
        <v>0</v>
      </c>
      <c r="U8021" t="b">
        <v>0</v>
      </c>
      <c r="V8021">
        <v>12000</v>
      </c>
      <c r="W8021">
        <v>7500</v>
      </c>
      <c r="X8021">
        <v>2.71</v>
      </c>
      <c r="Y8021">
        <v>10990</v>
      </c>
      <c r="Z8021">
        <v>2.12</v>
      </c>
    </row>
    <row r="8022" spans="1:26">
      <c r="A8022">
        <v>204580063</v>
      </c>
      <c r="B8022" t="s">
        <v>6268</v>
      </c>
      <c r="C8022" t="s">
        <v>3597</v>
      </c>
      <c r="D8022" t="s">
        <v>4624</v>
      </c>
      <c r="E8022" t="s">
        <v>4630</v>
      </c>
      <c r="F8022" t="s">
        <v>3621</v>
      </c>
      <c r="G8022">
        <v>204580063</v>
      </c>
      <c r="I8022" t="s">
        <v>3622</v>
      </c>
      <c r="J8022" t="s">
        <v>6283</v>
      </c>
      <c r="K8022" t="s">
        <v>3624</v>
      </c>
      <c r="L8022" t="s">
        <v>6284</v>
      </c>
      <c r="M8022">
        <v>13</v>
      </c>
      <c r="N8022">
        <v>23.3</v>
      </c>
      <c r="O8022">
        <v>11.6</v>
      </c>
      <c r="S8022" t="b">
        <v>0</v>
      </c>
      <c r="T8022" t="b">
        <v>0</v>
      </c>
      <c r="U8022" t="b">
        <v>0</v>
      </c>
      <c r="V8022">
        <v>18000</v>
      </c>
      <c r="W8022">
        <v>11600</v>
      </c>
      <c r="X8022">
        <v>2.7</v>
      </c>
      <c r="Y8022">
        <v>14960</v>
      </c>
      <c r="Z8022">
        <v>2.2799999999999998</v>
      </c>
    </row>
    <row r="8023" spans="1:26">
      <c r="A8023">
        <v>204580064</v>
      </c>
      <c r="B8023" t="s">
        <v>6268</v>
      </c>
      <c r="C8023" t="s">
        <v>3597</v>
      </c>
      <c r="D8023" t="s">
        <v>4624</v>
      </c>
      <c r="E8023" t="s">
        <v>4630</v>
      </c>
      <c r="F8023" t="s">
        <v>3621</v>
      </c>
      <c r="G8023">
        <v>204580064</v>
      </c>
      <c r="I8023" t="s">
        <v>3622</v>
      </c>
      <c r="J8023" t="s">
        <v>6281</v>
      </c>
      <c r="K8023" t="s">
        <v>3624</v>
      </c>
      <c r="L8023" t="s">
        <v>6282</v>
      </c>
      <c r="M8023">
        <v>13</v>
      </c>
      <c r="N8023">
        <v>22</v>
      </c>
      <c r="O8023">
        <v>10.5</v>
      </c>
      <c r="S8023" t="b">
        <v>0</v>
      </c>
      <c r="T8023" t="b">
        <v>0</v>
      </c>
      <c r="U8023" t="b">
        <v>0</v>
      </c>
      <c r="V8023">
        <v>12000</v>
      </c>
      <c r="W8023">
        <v>7500</v>
      </c>
      <c r="X8023">
        <v>2.71</v>
      </c>
      <c r="Y8023">
        <v>10990</v>
      </c>
      <c r="Z8023">
        <v>2.12</v>
      </c>
    </row>
    <row r="8024" spans="1:26">
      <c r="A8024">
        <v>206346135</v>
      </c>
      <c r="B8024" t="s">
        <v>6268</v>
      </c>
      <c r="C8024" t="s">
        <v>3597</v>
      </c>
      <c r="D8024" t="s">
        <v>4624</v>
      </c>
      <c r="E8024" t="s">
        <v>4630</v>
      </c>
      <c r="F8024" t="s">
        <v>3710</v>
      </c>
      <c r="G8024">
        <v>206346135</v>
      </c>
      <c r="I8024" t="s">
        <v>3711</v>
      </c>
      <c r="J8024" t="s">
        <v>6280</v>
      </c>
      <c r="K8024" t="s">
        <v>3725</v>
      </c>
      <c r="M8024">
        <v>10.25</v>
      </c>
      <c r="N8024">
        <v>19</v>
      </c>
      <c r="O8024">
        <v>9.75</v>
      </c>
      <c r="S8024" t="b">
        <v>0</v>
      </c>
      <c r="T8024" t="b">
        <v>0</v>
      </c>
      <c r="U8024" t="b">
        <v>1</v>
      </c>
      <c r="V8024">
        <v>41500</v>
      </c>
      <c r="W8024">
        <v>24000</v>
      </c>
      <c r="X8024">
        <v>2.48</v>
      </c>
      <c r="Y8024">
        <v>40031</v>
      </c>
      <c r="Z8024">
        <v>1.88</v>
      </c>
    </row>
    <row r="8025" spans="1:26">
      <c r="A8025">
        <v>206346134</v>
      </c>
      <c r="B8025" t="s">
        <v>6268</v>
      </c>
      <c r="C8025" t="s">
        <v>3597</v>
      </c>
      <c r="D8025" t="s">
        <v>4624</v>
      </c>
      <c r="E8025" t="s">
        <v>4630</v>
      </c>
      <c r="F8025" t="s">
        <v>3650</v>
      </c>
      <c r="G8025">
        <v>206346134</v>
      </c>
      <c r="I8025" t="s">
        <v>3651</v>
      </c>
      <c r="J8025" t="s">
        <v>6280</v>
      </c>
      <c r="K8025" t="s">
        <v>3653</v>
      </c>
      <c r="M8025">
        <v>10.5</v>
      </c>
      <c r="N8025">
        <v>20</v>
      </c>
      <c r="O8025">
        <v>10</v>
      </c>
      <c r="S8025" t="b">
        <v>0</v>
      </c>
      <c r="T8025" t="b">
        <v>0</v>
      </c>
      <c r="U8025" t="b">
        <v>0</v>
      </c>
      <c r="V8025">
        <v>42000</v>
      </c>
      <c r="W8025">
        <v>24000</v>
      </c>
      <c r="X8025">
        <v>2.4500000000000002</v>
      </c>
      <c r="Y8025">
        <v>40000</v>
      </c>
      <c r="Z8025">
        <v>2.02</v>
      </c>
    </row>
    <row r="8026" spans="1:26">
      <c r="A8026">
        <v>207036537</v>
      </c>
      <c r="B8026" t="s">
        <v>6268</v>
      </c>
      <c r="C8026" t="s">
        <v>3597</v>
      </c>
      <c r="D8026" t="s">
        <v>4624</v>
      </c>
      <c r="E8026" t="s">
        <v>4625</v>
      </c>
      <c r="F8026" t="s">
        <v>3600</v>
      </c>
      <c r="G8026">
        <v>207036537</v>
      </c>
      <c r="I8026" t="s">
        <v>3601</v>
      </c>
      <c r="J8026" t="s">
        <v>6275</v>
      </c>
      <c r="L8026" t="s">
        <v>6276</v>
      </c>
      <c r="M8026">
        <v>8.5</v>
      </c>
      <c r="N8026">
        <v>17.5</v>
      </c>
      <c r="O8026">
        <v>10</v>
      </c>
      <c r="S8026" t="b">
        <v>0</v>
      </c>
      <c r="T8026" t="b">
        <v>0</v>
      </c>
      <c r="U8026" t="b">
        <v>0</v>
      </c>
      <c r="V8026">
        <v>56000</v>
      </c>
      <c r="W8026">
        <v>40000</v>
      </c>
      <c r="X8026">
        <v>2.34</v>
      </c>
      <c r="Y8026">
        <v>42000</v>
      </c>
      <c r="Z8026">
        <v>2.1</v>
      </c>
    </row>
    <row r="8027" spans="1:26">
      <c r="A8027">
        <v>207036533</v>
      </c>
      <c r="B8027" t="s">
        <v>6268</v>
      </c>
      <c r="C8027" t="s">
        <v>3597</v>
      </c>
      <c r="D8027" t="s">
        <v>4624</v>
      </c>
      <c r="E8027" t="s">
        <v>4625</v>
      </c>
      <c r="F8027" t="s">
        <v>3600</v>
      </c>
      <c r="G8027">
        <v>207036533</v>
      </c>
      <c r="I8027" t="s">
        <v>3601</v>
      </c>
      <c r="J8027" t="s">
        <v>6273</v>
      </c>
      <c r="L8027" t="s">
        <v>6274</v>
      </c>
      <c r="M8027">
        <v>10.199999999999999</v>
      </c>
      <c r="N8027">
        <v>18</v>
      </c>
      <c r="O8027">
        <v>10</v>
      </c>
      <c r="S8027" t="b">
        <v>0</v>
      </c>
      <c r="T8027" t="b">
        <v>0</v>
      </c>
      <c r="U8027" t="b">
        <v>1</v>
      </c>
      <c r="V8027">
        <v>48000</v>
      </c>
      <c r="W8027">
        <v>31000</v>
      </c>
      <c r="X8027">
        <v>2.36</v>
      </c>
      <c r="Y8027">
        <v>39000</v>
      </c>
      <c r="Z8027">
        <v>2.2999999999999998</v>
      </c>
    </row>
    <row r="8028" spans="1:26">
      <c r="A8028">
        <v>207036530</v>
      </c>
      <c r="B8028" t="s">
        <v>6268</v>
      </c>
      <c r="C8028" t="s">
        <v>3597</v>
      </c>
      <c r="D8028" t="s">
        <v>4624</v>
      </c>
      <c r="E8028" t="s">
        <v>4625</v>
      </c>
      <c r="F8028" t="s">
        <v>3600</v>
      </c>
      <c r="G8028">
        <v>207036530</v>
      </c>
      <c r="I8028" t="s">
        <v>3601</v>
      </c>
      <c r="J8028" t="s">
        <v>6271</v>
      </c>
      <c r="L8028" t="s">
        <v>6272</v>
      </c>
      <c r="M8028">
        <v>9.5500000000000007</v>
      </c>
      <c r="N8028">
        <v>18</v>
      </c>
      <c r="O8028">
        <v>11</v>
      </c>
      <c r="S8028" t="b">
        <v>0</v>
      </c>
      <c r="T8028" t="b">
        <v>0</v>
      </c>
      <c r="U8028" t="b">
        <v>1</v>
      </c>
      <c r="V8028">
        <v>36000</v>
      </c>
      <c r="W8028">
        <v>24000</v>
      </c>
      <c r="X8028">
        <v>2.5</v>
      </c>
      <c r="Y8028">
        <v>34520</v>
      </c>
      <c r="Z8028">
        <v>2.38</v>
      </c>
    </row>
    <row r="8029" spans="1:26">
      <c r="A8029">
        <v>207036527</v>
      </c>
      <c r="B8029" t="s">
        <v>6268</v>
      </c>
      <c r="C8029" t="s">
        <v>3597</v>
      </c>
      <c r="D8029" t="s">
        <v>4624</v>
      </c>
      <c r="E8029" t="s">
        <v>4625</v>
      </c>
      <c r="F8029" t="s">
        <v>3600</v>
      </c>
      <c r="G8029">
        <v>207036527</v>
      </c>
      <c r="I8029" t="s">
        <v>3601</v>
      </c>
      <c r="J8029" t="s">
        <v>6269</v>
      </c>
      <c r="L8029" t="s">
        <v>6270</v>
      </c>
      <c r="M8029">
        <v>10.9</v>
      </c>
      <c r="N8029">
        <v>18</v>
      </c>
      <c r="O8029">
        <v>10</v>
      </c>
      <c r="S8029" t="b">
        <v>0</v>
      </c>
      <c r="T8029" t="b">
        <v>0</v>
      </c>
      <c r="U8029" t="b">
        <v>1</v>
      </c>
      <c r="V8029">
        <v>24000</v>
      </c>
      <c r="W8029">
        <v>15000</v>
      </c>
      <c r="X8029">
        <v>2.25</v>
      </c>
      <c r="Y8029">
        <v>18000</v>
      </c>
      <c r="Z8029">
        <v>1.99</v>
      </c>
    </row>
    <row r="8030" spans="1:26">
      <c r="A8030">
        <v>207338192</v>
      </c>
      <c r="B8030" t="s">
        <v>3654</v>
      </c>
      <c r="C8030" t="s">
        <v>3597</v>
      </c>
      <c r="D8030" t="s">
        <v>6202</v>
      </c>
      <c r="E8030" t="s">
        <v>6203</v>
      </c>
      <c r="F8030" t="s">
        <v>3650</v>
      </c>
      <c r="G8030">
        <v>207338192</v>
      </c>
      <c r="I8030" t="s">
        <v>3651</v>
      </c>
      <c r="J8030" t="s">
        <v>6267</v>
      </c>
      <c r="K8030" t="s">
        <v>3653</v>
      </c>
      <c r="M8030">
        <v>12.5</v>
      </c>
      <c r="N8030">
        <v>22</v>
      </c>
      <c r="O8030">
        <v>11</v>
      </c>
      <c r="S8030" t="b">
        <v>0</v>
      </c>
      <c r="T8030" t="b">
        <v>0</v>
      </c>
      <c r="U8030" t="b">
        <v>0</v>
      </c>
      <c r="V8030">
        <v>18000</v>
      </c>
      <c r="W8030">
        <v>12800</v>
      </c>
      <c r="X8030">
        <v>2.42</v>
      </c>
      <c r="Y8030">
        <v>16400</v>
      </c>
      <c r="Z8030">
        <v>2.42</v>
      </c>
    </row>
    <row r="8031" spans="1:26">
      <c r="A8031">
        <v>208939391</v>
      </c>
      <c r="B8031" t="s">
        <v>6261</v>
      </c>
      <c r="C8031" t="s">
        <v>3597</v>
      </c>
      <c r="D8031" t="s">
        <v>4849</v>
      </c>
      <c r="E8031" t="s">
        <v>4850</v>
      </c>
      <c r="F8031" t="s">
        <v>3600</v>
      </c>
      <c r="G8031">
        <v>208939391</v>
      </c>
      <c r="I8031" t="s">
        <v>3601</v>
      </c>
      <c r="J8031" t="s">
        <v>6265</v>
      </c>
      <c r="K8031" t="s">
        <v>3688</v>
      </c>
      <c r="L8031" t="s">
        <v>6266</v>
      </c>
      <c r="M8031">
        <v>12.5</v>
      </c>
      <c r="N8031">
        <v>20</v>
      </c>
      <c r="O8031">
        <v>10.5</v>
      </c>
      <c r="S8031" t="b">
        <v>0</v>
      </c>
      <c r="T8031" t="b">
        <v>0</v>
      </c>
      <c r="U8031" t="b">
        <v>1</v>
      </c>
      <c r="V8031">
        <v>24000</v>
      </c>
      <c r="W8031">
        <v>16300</v>
      </c>
      <c r="X8031">
        <v>2.7</v>
      </c>
      <c r="Y8031">
        <v>24000</v>
      </c>
      <c r="Z8031">
        <v>2.4300000000000002</v>
      </c>
    </row>
    <row r="8032" spans="1:26">
      <c r="A8032">
        <v>208939395</v>
      </c>
      <c r="B8032" t="s">
        <v>6261</v>
      </c>
      <c r="C8032" t="s">
        <v>3597</v>
      </c>
      <c r="D8032" t="s">
        <v>4849</v>
      </c>
      <c r="E8032" t="s">
        <v>4850</v>
      </c>
      <c r="F8032" t="s">
        <v>3600</v>
      </c>
      <c r="G8032">
        <v>208939395</v>
      </c>
      <c r="I8032" t="s">
        <v>3601</v>
      </c>
      <c r="J8032" t="s">
        <v>6262</v>
      </c>
      <c r="K8032" t="s">
        <v>3688</v>
      </c>
      <c r="L8032" t="s">
        <v>6264</v>
      </c>
      <c r="M8032">
        <v>10.5</v>
      </c>
      <c r="N8032">
        <v>17</v>
      </c>
      <c r="O8032">
        <v>10</v>
      </c>
      <c r="S8032" t="b">
        <v>0</v>
      </c>
      <c r="T8032" t="b">
        <v>0</v>
      </c>
      <c r="U8032" t="b">
        <v>1</v>
      </c>
      <c r="V8032">
        <v>54000</v>
      </c>
      <c r="W8032">
        <v>23000</v>
      </c>
      <c r="X8032">
        <v>2.5</v>
      </c>
      <c r="Y8032">
        <v>49000</v>
      </c>
      <c r="Z8032">
        <v>2.02</v>
      </c>
    </row>
    <row r="8033" spans="1:26">
      <c r="A8033">
        <v>208939393</v>
      </c>
      <c r="B8033" t="s">
        <v>6261</v>
      </c>
      <c r="C8033" t="s">
        <v>3597</v>
      </c>
      <c r="D8033" t="s">
        <v>4849</v>
      </c>
      <c r="E8033" t="s">
        <v>4850</v>
      </c>
      <c r="F8033" t="s">
        <v>3600</v>
      </c>
      <c r="G8033">
        <v>208939393</v>
      </c>
      <c r="I8033" t="s">
        <v>3601</v>
      </c>
      <c r="J8033" t="s">
        <v>6262</v>
      </c>
      <c r="K8033" t="s">
        <v>3688</v>
      </c>
      <c r="L8033" t="s">
        <v>6263</v>
      </c>
      <c r="M8033">
        <v>11.5</v>
      </c>
      <c r="N8033">
        <v>18</v>
      </c>
      <c r="O8033">
        <v>10.5</v>
      </c>
      <c r="S8033" t="b">
        <v>0</v>
      </c>
      <c r="T8033" t="b">
        <v>0</v>
      </c>
      <c r="U8033" t="b">
        <v>1</v>
      </c>
      <c r="V8033">
        <v>48000</v>
      </c>
      <c r="W8033">
        <v>21000</v>
      </c>
      <c r="X8033">
        <v>2.5</v>
      </c>
      <c r="Y8033">
        <v>48000</v>
      </c>
      <c r="Z8033">
        <v>2.04</v>
      </c>
    </row>
    <row r="8034" spans="1:26">
      <c r="A8034">
        <v>8950554</v>
      </c>
      <c r="B8034" t="s">
        <v>6186</v>
      </c>
      <c r="C8034" t="s">
        <v>3597</v>
      </c>
      <c r="D8034" t="s">
        <v>4350</v>
      </c>
      <c r="E8034" t="s">
        <v>6187</v>
      </c>
      <c r="F8034" t="s">
        <v>3650</v>
      </c>
      <c r="G8034">
        <v>8950554</v>
      </c>
      <c r="I8034" t="s">
        <v>3711</v>
      </c>
      <c r="J8034" t="s">
        <v>6260</v>
      </c>
      <c r="K8034" t="s">
        <v>3653</v>
      </c>
      <c r="M8034">
        <v>12.5</v>
      </c>
      <c r="N8034">
        <v>20.5</v>
      </c>
      <c r="O8034">
        <v>10.3</v>
      </c>
      <c r="S8034" t="b">
        <v>0</v>
      </c>
      <c r="T8034" t="b">
        <v>0</v>
      </c>
      <c r="U8034" t="b">
        <v>0</v>
      </c>
      <c r="V8034">
        <v>20000</v>
      </c>
      <c r="W8034">
        <v>14000</v>
      </c>
      <c r="X8034">
        <v>2.89</v>
      </c>
      <c r="Y8034">
        <v>17000</v>
      </c>
      <c r="Z8034">
        <v>2.91</v>
      </c>
    </row>
    <row r="8035" spans="1:26">
      <c r="A8035">
        <v>208552965</v>
      </c>
      <c r="B8035" t="s">
        <v>6242</v>
      </c>
      <c r="C8035" t="s">
        <v>3597</v>
      </c>
      <c r="D8035" t="s">
        <v>4034</v>
      </c>
      <c r="E8035" t="s">
        <v>6252</v>
      </c>
      <c r="F8035" t="s">
        <v>3718</v>
      </c>
      <c r="G8035">
        <v>208552965</v>
      </c>
      <c r="I8035" t="s">
        <v>3711</v>
      </c>
      <c r="J8035" t="s">
        <v>6255</v>
      </c>
      <c r="K8035" t="s">
        <v>3688</v>
      </c>
      <c r="M8035">
        <v>10.1</v>
      </c>
      <c r="N8035">
        <v>20.5</v>
      </c>
      <c r="O8035">
        <v>11.5</v>
      </c>
      <c r="S8035" t="b">
        <v>0</v>
      </c>
      <c r="T8035" t="b">
        <v>0</v>
      </c>
      <c r="U8035" t="b">
        <v>0</v>
      </c>
      <c r="V8035">
        <v>49000</v>
      </c>
      <c r="W8035">
        <v>30400</v>
      </c>
      <c r="X8035">
        <v>2.69</v>
      </c>
      <c r="Y8035">
        <v>37000</v>
      </c>
      <c r="Z8035">
        <v>2.1</v>
      </c>
    </row>
    <row r="8036" spans="1:26">
      <c r="A8036">
        <v>208552793</v>
      </c>
      <c r="B8036" t="s">
        <v>6242</v>
      </c>
      <c r="C8036" t="s">
        <v>3597</v>
      </c>
      <c r="D8036" t="s">
        <v>4034</v>
      </c>
      <c r="E8036" t="s">
        <v>6252</v>
      </c>
      <c r="F8036" t="s">
        <v>3621</v>
      </c>
      <c r="G8036">
        <v>208552793</v>
      </c>
      <c r="I8036" t="s">
        <v>3622</v>
      </c>
      <c r="J8036" t="s">
        <v>6253</v>
      </c>
      <c r="K8036" t="s">
        <v>3624</v>
      </c>
      <c r="L8036" t="s">
        <v>6254</v>
      </c>
      <c r="M8036">
        <v>8.6999999999999993</v>
      </c>
      <c r="N8036">
        <v>18</v>
      </c>
      <c r="O8036">
        <v>12</v>
      </c>
      <c r="S8036" t="b">
        <v>0</v>
      </c>
      <c r="T8036" t="b">
        <v>0</v>
      </c>
      <c r="U8036" t="b">
        <v>0</v>
      </c>
      <c r="V8036">
        <v>36000</v>
      </c>
      <c r="W8036">
        <v>21000</v>
      </c>
      <c r="X8036">
        <v>2.25</v>
      </c>
      <c r="Y8036">
        <v>24000</v>
      </c>
      <c r="Z8036">
        <v>1.92</v>
      </c>
    </row>
    <row r="8037" spans="1:26">
      <c r="A8037">
        <v>208674977</v>
      </c>
      <c r="B8037" t="s">
        <v>6242</v>
      </c>
      <c r="C8037" t="s">
        <v>3597</v>
      </c>
      <c r="D8037" t="s">
        <v>4034</v>
      </c>
      <c r="E8037" t="s">
        <v>6251</v>
      </c>
      <c r="F8037" t="s">
        <v>3718</v>
      </c>
      <c r="G8037">
        <v>208674977</v>
      </c>
      <c r="I8037" t="s">
        <v>3711</v>
      </c>
      <c r="J8037" t="s">
        <v>6250</v>
      </c>
      <c r="K8037" t="s">
        <v>3688</v>
      </c>
      <c r="M8037">
        <v>10.1</v>
      </c>
      <c r="N8037">
        <v>20.5</v>
      </c>
      <c r="O8037">
        <v>11.5</v>
      </c>
      <c r="S8037" t="b">
        <v>0</v>
      </c>
      <c r="T8037" t="b">
        <v>0</v>
      </c>
      <c r="U8037" t="b">
        <v>0</v>
      </c>
      <c r="V8037">
        <v>49000</v>
      </c>
      <c r="W8037">
        <v>30400</v>
      </c>
      <c r="X8037">
        <v>2.69</v>
      </c>
      <c r="Y8037">
        <v>37000</v>
      </c>
      <c r="Z8037">
        <v>2.1</v>
      </c>
    </row>
    <row r="8038" spans="1:26">
      <c r="A8038">
        <v>208674986</v>
      </c>
      <c r="B8038" t="s">
        <v>6242</v>
      </c>
      <c r="C8038" t="s">
        <v>3597</v>
      </c>
      <c r="D8038" t="s">
        <v>4034</v>
      </c>
      <c r="E8038" t="s">
        <v>6251</v>
      </c>
      <c r="F8038" t="s">
        <v>3621</v>
      </c>
      <c r="G8038">
        <v>208674986</v>
      </c>
      <c r="I8038" t="s">
        <v>3622</v>
      </c>
      <c r="J8038" t="s">
        <v>6248</v>
      </c>
      <c r="K8038" t="s">
        <v>3624</v>
      </c>
      <c r="L8038" t="s">
        <v>6249</v>
      </c>
      <c r="M8038">
        <v>9.5</v>
      </c>
      <c r="N8038">
        <v>18</v>
      </c>
      <c r="O8038">
        <v>12</v>
      </c>
      <c r="S8038" t="b">
        <v>0</v>
      </c>
      <c r="T8038" t="b">
        <v>0</v>
      </c>
      <c r="U8038" t="b">
        <v>0</v>
      </c>
      <c r="V8038">
        <v>36000</v>
      </c>
      <c r="W8038">
        <v>20000</v>
      </c>
      <c r="X8038">
        <v>2.31</v>
      </c>
      <c r="Y8038">
        <v>26800</v>
      </c>
      <c r="Z8038">
        <v>2.0699999999999998</v>
      </c>
    </row>
    <row r="8039" spans="1:26">
      <c r="A8039">
        <v>208674961</v>
      </c>
      <c r="B8039" t="s">
        <v>6242</v>
      </c>
      <c r="C8039" t="s">
        <v>3597</v>
      </c>
      <c r="D8039" t="s">
        <v>4034</v>
      </c>
      <c r="E8039" t="s">
        <v>6247</v>
      </c>
      <c r="F8039" t="s">
        <v>3718</v>
      </c>
      <c r="G8039">
        <v>208674961</v>
      </c>
      <c r="I8039" t="s">
        <v>3711</v>
      </c>
      <c r="J8039" t="s">
        <v>6250</v>
      </c>
      <c r="K8039" t="s">
        <v>3688</v>
      </c>
      <c r="M8039">
        <v>10.1</v>
      </c>
      <c r="N8039">
        <v>20.5</v>
      </c>
      <c r="O8039">
        <v>11.5</v>
      </c>
      <c r="S8039" t="b">
        <v>0</v>
      </c>
      <c r="T8039" t="b">
        <v>0</v>
      </c>
      <c r="U8039" t="b">
        <v>0</v>
      </c>
      <c r="V8039">
        <v>49000</v>
      </c>
      <c r="W8039">
        <v>30400</v>
      </c>
      <c r="X8039">
        <v>2.69</v>
      </c>
      <c r="Y8039">
        <v>37000</v>
      </c>
      <c r="Z8039">
        <v>2.1</v>
      </c>
    </row>
    <row r="8040" spans="1:26">
      <c r="A8040">
        <v>208674970</v>
      </c>
      <c r="B8040" t="s">
        <v>6242</v>
      </c>
      <c r="C8040" t="s">
        <v>3597</v>
      </c>
      <c r="D8040" t="s">
        <v>4034</v>
      </c>
      <c r="E8040" t="s">
        <v>6247</v>
      </c>
      <c r="F8040" t="s">
        <v>3621</v>
      </c>
      <c r="G8040">
        <v>208674970</v>
      </c>
      <c r="I8040" t="s">
        <v>3622</v>
      </c>
      <c r="J8040" t="s">
        <v>6248</v>
      </c>
      <c r="K8040" t="s">
        <v>3624</v>
      </c>
      <c r="L8040" t="s">
        <v>6249</v>
      </c>
      <c r="M8040">
        <v>9.5</v>
      </c>
      <c r="N8040">
        <v>18</v>
      </c>
      <c r="O8040">
        <v>12</v>
      </c>
      <c r="S8040" t="b">
        <v>0</v>
      </c>
      <c r="T8040" t="b">
        <v>0</v>
      </c>
      <c r="U8040" t="b">
        <v>0</v>
      </c>
      <c r="V8040">
        <v>36000</v>
      </c>
      <c r="W8040">
        <v>20000</v>
      </c>
      <c r="X8040">
        <v>2.31</v>
      </c>
      <c r="Y8040">
        <v>26800</v>
      </c>
      <c r="Z8040">
        <v>2.0699999999999998</v>
      </c>
    </row>
    <row r="8041" spans="1:26">
      <c r="A8041">
        <v>209864937</v>
      </c>
      <c r="B8041" t="s">
        <v>6242</v>
      </c>
      <c r="C8041" t="s">
        <v>3597</v>
      </c>
      <c r="D8041" t="s">
        <v>4034</v>
      </c>
      <c r="E8041" t="s">
        <v>6243</v>
      </c>
      <c r="F8041" t="s">
        <v>3718</v>
      </c>
      <c r="G8041">
        <v>209864937</v>
      </c>
      <c r="I8041" t="s">
        <v>3711</v>
      </c>
      <c r="J8041" t="s">
        <v>6246</v>
      </c>
      <c r="K8041" t="s">
        <v>3688</v>
      </c>
      <c r="M8041">
        <v>10.5</v>
      </c>
      <c r="N8041">
        <v>19</v>
      </c>
      <c r="O8041">
        <v>10.8</v>
      </c>
      <c r="S8041" t="b">
        <v>0</v>
      </c>
      <c r="T8041" t="b">
        <v>0</v>
      </c>
      <c r="U8041" t="b">
        <v>0</v>
      </c>
      <c r="V8041">
        <v>55000</v>
      </c>
      <c r="W8041">
        <v>35000</v>
      </c>
      <c r="X8041">
        <v>2.6</v>
      </c>
      <c r="Y8041">
        <v>38000</v>
      </c>
      <c r="Z8041">
        <v>2.2200000000000002</v>
      </c>
    </row>
    <row r="8042" spans="1:26">
      <c r="A8042">
        <v>209847222</v>
      </c>
      <c r="B8042" t="s">
        <v>6242</v>
      </c>
      <c r="C8042" t="s">
        <v>3597</v>
      </c>
      <c r="D8042" t="s">
        <v>4034</v>
      </c>
      <c r="E8042" t="s">
        <v>6243</v>
      </c>
      <c r="F8042" t="s">
        <v>3600</v>
      </c>
      <c r="G8042">
        <v>209847222</v>
      </c>
      <c r="I8042" t="s">
        <v>3601</v>
      </c>
      <c r="J8042" t="s">
        <v>6244</v>
      </c>
      <c r="L8042" t="s">
        <v>6245</v>
      </c>
      <c r="M8042">
        <v>10.9</v>
      </c>
      <c r="N8042">
        <v>19.5</v>
      </c>
      <c r="O8042">
        <v>10.3</v>
      </c>
      <c r="S8042" t="b">
        <v>0</v>
      </c>
      <c r="T8042" t="b">
        <v>0</v>
      </c>
      <c r="U8042" t="b">
        <v>0</v>
      </c>
      <c r="V8042">
        <v>30000</v>
      </c>
      <c r="W8042">
        <v>20000</v>
      </c>
      <c r="X8042">
        <v>2.46</v>
      </c>
      <c r="Y8042">
        <v>22030</v>
      </c>
      <c r="Z8042">
        <v>2.21</v>
      </c>
    </row>
    <row r="8043" spans="1:26">
      <c r="A8043">
        <v>10225938</v>
      </c>
      <c r="B8043" t="s">
        <v>4002</v>
      </c>
      <c r="C8043" t="s">
        <v>3597</v>
      </c>
      <c r="D8043" t="s">
        <v>3727</v>
      </c>
      <c r="E8043" t="s">
        <v>4003</v>
      </c>
      <c r="F8043" t="s">
        <v>3849</v>
      </c>
      <c r="G8043">
        <v>10225938</v>
      </c>
      <c r="I8043" t="s">
        <v>3622</v>
      </c>
      <c r="J8043" t="s">
        <v>6231</v>
      </c>
      <c r="K8043" t="s">
        <v>3624</v>
      </c>
      <c r="L8043" t="s">
        <v>6241</v>
      </c>
      <c r="M8043">
        <v>10.5</v>
      </c>
      <c r="N8043">
        <v>17</v>
      </c>
      <c r="O8043">
        <v>10.5</v>
      </c>
      <c r="S8043" t="b">
        <v>0</v>
      </c>
      <c r="T8043" t="b">
        <v>0</v>
      </c>
      <c r="U8043" t="b">
        <v>0</v>
      </c>
      <c r="V8043">
        <v>45000</v>
      </c>
      <c r="W8043">
        <v>24200</v>
      </c>
      <c r="X8043">
        <v>2.31</v>
      </c>
      <c r="Y8043">
        <v>34210</v>
      </c>
      <c r="Z8043">
        <v>2.4</v>
      </c>
    </row>
    <row r="8044" spans="1:26">
      <c r="A8044">
        <v>203862746</v>
      </c>
      <c r="B8044" t="s">
        <v>6133</v>
      </c>
      <c r="C8044" t="s">
        <v>3597</v>
      </c>
      <c r="D8044" t="s">
        <v>3727</v>
      </c>
      <c r="E8044" t="s">
        <v>3728</v>
      </c>
      <c r="F8044" t="s">
        <v>3650</v>
      </c>
      <c r="G8044">
        <v>203862746</v>
      </c>
      <c r="I8044" t="s">
        <v>3651</v>
      </c>
      <c r="J8044" t="s">
        <v>6240</v>
      </c>
      <c r="K8044" t="s">
        <v>3653</v>
      </c>
      <c r="M8044">
        <v>12.5</v>
      </c>
      <c r="N8044">
        <v>18.5</v>
      </c>
      <c r="O8044">
        <v>10.5</v>
      </c>
      <c r="S8044" t="b">
        <v>0</v>
      </c>
      <c r="T8044" t="b">
        <v>0</v>
      </c>
      <c r="U8044" t="b">
        <v>0</v>
      </c>
      <c r="V8044">
        <v>22000</v>
      </c>
      <c r="W8044">
        <v>16000</v>
      </c>
      <c r="X8044">
        <v>1.64</v>
      </c>
      <c r="Y8044">
        <v>27000</v>
      </c>
      <c r="Z8044">
        <v>2.64</v>
      </c>
    </row>
    <row r="8045" spans="1:26">
      <c r="A8045">
        <v>10338838</v>
      </c>
      <c r="B8045" t="s">
        <v>3939</v>
      </c>
      <c r="C8045" t="s">
        <v>3597</v>
      </c>
      <c r="D8045" t="s">
        <v>3727</v>
      </c>
      <c r="E8045" t="s">
        <v>4003</v>
      </c>
      <c r="F8045" t="s">
        <v>3621</v>
      </c>
      <c r="G8045">
        <v>10338838</v>
      </c>
      <c r="I8045" t="s">
        <v>3622</v>
      </c>
      <c r="J8045" t="s">
        <v>6238</v>
      </c>
      <c r="K8045" t="s">
        <v>3624</v>
      </c>
      <c r="L8045" t="s">
        <v>6239</v>
      </c>
      <c r="M8045">
        <v>12.5</v>
      </c>
      <c r="N8045">
        <v>23</v>
      </c>
      <c r="O8045">
        <v>11</v>
      </c>
      <c r="S8045" t="b">
        <v>0</v>
      </c>
      <c r="T8045" t="b">
        <v>0</v>
      </c>
      <c r="U8045" t="b">
        <v>0</v>
      </c>
      <c r="V8045">
        <v>12000</v>
      </c>
      <c r="W8045">
        <v>12220</v>
      </c>
      <c r="X8045">
        <v>3.01</v>
      </c>
      <c r="Y8045">
        <v>13120</v>
      </c>
      <c r="Z8045">
        <v>3.08</v>
      </c>
    </row>
    <row r="8046" spans="1:26">
      <c r="A8046">
        <v>10225933</v>
      </c>
      <c r="B8046" t="s">
        <v>4002</v>
      </c>
      <c r="C8046" t="s">
        <v>3597</v>
      </c>
      <c r="D8046" t="s">
        <v>3727</v>
      </c>
      <c r="E8046" t="s">
        <v>4003</v>
      </c>
      <c r="F8046" t="s">
        <v>3849</v>
      </c>
      <c r="G8046">
        <v>10225933</v>
      </c>
      <c r="I8046" t="s">
        <v>3622</v>
      </c>
      <c r="J8046" t="s">
        <v>6139</v>
      </c>
      <c r="K8046" t="s">
        <v>3624</v>
      </c>
      <c r="L8046" t="s">
        <v>6237</v>
      </c>
      <c r="M8046">
        <v>11.5</v>
      </c>
      <c r="N8046">
        <v>17</v>
      </c>
      <c r="O8046">
        <v>10</v>
      </c>
      <c r="S8046" t="b">
        <v>0</v>
      </c>
      <c r="T8046" t="b">
        <v>0</v>
      </c>
      <c r="U8046" t="b">
        <v>0</v>
      </c>
      <c r="V8046">
        <v>24000</v>
      </c>
      <c r="W8046">
        <v>15600</v>
      </c>
      <c r="X8046">
        <v>2.54</v>
      </c>
      <c r="Y8046">
        <v>21010</v>
      </c>
      <c r="Z8046">
        <v>2.65</v>
      </c>
    </row>
    <row r="8047" spans="1:26">
      <c r="A8047">
        <v>8066788</v>
      </c>
      <c r="B8047" t="s">
        <v>3939</v>
      </c>
      <c r="C8047" t="s">
        <v>3597</v>
      </c>
      <c r="D8047" t="s">
        <v>3727</v>
      </c>
      <c r="E8047" t="s">
        <v>4003</v>
      </c>
      <c r="F8047" t="s">
        <v>3718</v>
      </c>
      <c r="G8047">
        <v>8066788</v>
      </c>
      <c r="I8047" t="s">
        <v>3711</v>
      </c>
      <c r="J8047" t="s">
        <v>6229</v>
      </c>
      <c r="K8047" t="s">
        <v>3688</v>
      </c>
      <c r="M8047">
        <v>8.5</v>
      </c>
      <c r="N8047">
        <v>16</v>
      </c>
      <c r="O8047">
        <v>9</v>
      </c>
      <c r="S8047" t="b">
        <v>0</v>
      </c>
      <c r="T8047" t="b">
        <v>0</v>
      </c>
      <c r="U8047" t="b">
        <v>0</v>
      </c>
      <c r="V8047">
        <v>31000</v>
      </c>
      <c r="W8047">
        <v>21000</v>
      </c>
      <c r="X8047">
        <v>2.34</v>
      </c>
      <c r="Y8047">
        <v>20040</v>
      </c>
      <c r="Z8047">
        <v>1.89</v>
      </c>
    </row>
    <row r="8048" spans="1:26">
      <c r="A8048">
        <v>10316370</v>
      </c>
      <c r="B8048" t="s">
        <v>3939</v>
      </c>
      <c r="C8048" t="s">
        <v>3597</v>
      </c>
      <c r="D8048" t="s">
        <v>3727</v>
      </c>
      <c r="E8048" t="s">
        <v>4003</v>
      </c>
      <c r="F8048" t="s">
        <v>3718</v>
      </c>
      <c r="G8048">
        <v>10316370</v>
      </c>
      <c r="I8048" t="s">
        <v>3711</v>
      </c>
      <c r="J8048" t="s">
        <v>6233</v>
      </c>
      <c r="K8048" t="s">
        <v>3688</v>
      </c>
      <c r="M8048">
        <v>10.9</v>
      </c>
      <c r="N8048">
        <v>16</v>
      </c>
      <c r="O8048">
        <v>10</v>
      </c>
      <c r="S8048" t="b">
        <v>0</v>
      </c>
      <c r="T8048" t="b">
        <v>0</v>
      </c>
      <c r="U8048" t="b">
        <v>1</v>
      </c>
      <c r="V8048">
        <v>36000</v>
      </c>
      <c r="W8048">
        <v>23800</v>
      </c>
      <c r="X8048">
        <v>2.1</v>
      </c>
      <c r="Y8048">
        <v>25000</v>
      </c>
      <c r="Z8048">
        <v>1.83</v>
      </c>
    </row>
    <row r="8049" spans="1:26">
      <c r="A8049">
        <v>10338837</v>
      </c>
      <c r="B8049" t="s">
        <v>3939</v>
      </c>
      <c r="C8049" t="s">
        <v>3597</v>
      </c>
      <c r="D8049" t="s">
        <v>3727</v>
      </c>
      <c r="E8049" t="s">
        <v>4003</v>
      </c>
      <c r="F8049" t="s">
        <v>3621</v>
      </c>
      <c r="G8049">
        <v>10338837</v>
      </c>
      <c r="I8049" t="s">
        <v>3622</v>
      </c>
      <c r="J8049" t="s">
        <v>6235</v>
      </c>
      <c r="K8049" t="s">
        <v>3624</v>
      </c>
      <c r="L8049" t="s">
        <v>6236</v>
      </c>
      <c r="M8049">
        <v>14.5</v>
      </c>
      <c r="N8049">
        <v>23.5</v>
      </c>
      <c r="O8049">
        <v>12</v>
      </c>
      <c r="S8049" t="b">
        <v>0</v>
      </c>
      <c r="T8049" t="b">
        <v>0</v>
      </c>
      <c r="U8049" t="b">
        <v>0</v>
      </c>
      <c r="V8049">
        <v>9000</v>
      </c>
      <c r="W8049">
        <v>7400</v>
      </c>
      <c r="X8049">
        <v>3.44</v>
      </c>
      <c r="Y8049">
        <v>10800</v>
      </c>
      <c r="Z8049">
        <v>2.88</v>
      </c>
    </row>
    <row r="8050" spans="1:26">
      <c r="A8050">
        <v>10225937</v>
      </c>
      <c r="B8050" t="s">
        <v>4002</v>
      </c>
      <c r="C8050" t="s">
        <v>3597</v>
      </c>
      <c r="D8050" t="s">
        <v>3727</v>
      </c>
      <c r="E8050" t="s">
        <v>4003</v>
      </c>
      <c r="F8050" t="s">
        <v>3621</v>
      </c>
      <c r="G8050">
        <v>10225937</v>
      </c>
      <c r="I8050" t="s">
        <v>3622</v>
      </c>
      <c r="J8050" t="s">
        <v>4006</v>
      </c>
      <c r="K8050" t="s">
        <v>3624</v>
      </c>
      <c r="L8050" t="s">
        <v>6234</v>
      </c>
      <c r="M8050">
        <v>8.6</v>
      </c>
      <c r="N8050">
        <v>17</v>
      </c>
      <c r="O8050">
        <v>10</v>
      </c>
      <c r="S8050" t="b">
        <v>0</v>
      </c>
      <c r="T8050" t="b">
        <v>0</v>
      </c>
      <c r="U8050" t="b">
        <v>0</v>
      </c>
      <c r="V8050">
        <v>35000</v>
      </c>
      <c r="W8050">
        <v>31600</v>
      </c>
      <c r="X8050">
        <v>3.73</v>
      </c>
      <c r="Y8050">
        <v>26140</v>
      </c>
      <c r="Z8050">
        <v>2.39</v>
      </c>
    </row>
    <row r="8051" spans="1:26">
      <c r="A8051">
        <v>10316369</v>
      </c>
      <c r="B8051" t="s">
        <v>4002</v>
      </c>
      <c r="C8051" t="s">
        <v>3597</v>
      </c>
      <c r="D8051" t="s">
        <v>3727</v>
      </c>
      <c r="E8051" t="s">
        <v>4003</v>
      </c>
      <c r="F8051" t="s">
        <v>3650</v>
      </c>
      <c r="G8051">
        <v>10316369</v>
      </c>
      <c r="I8051" t="s">
        <v>3711</v>
      </c>
      <c r="J8051" t="s">
        <v>6233</v>
      </c>
      <c r="K8051" t="s">
        <v>3653</v>
      </c>
      <c r="M8051">
        <v>10.9</v>
      </c>
      <c r="N8051">
        <v>16</v>
      </c>
      <c r="O8051">
        <v>10</v>
      </c>
      <c r="S8051" t="b">
        <v>0</v>
      </c>
      <c r="T8051" t="b">
        <v>0</v>
      </c>
      <c r="U8051" t="b">
        <v>0</v>
      </c>
      <c r="V8051">
        <v>36000</v>
      </c>
      <c r="W8051">
        <v>24000</v>
      </c>
      <c r="X8051">
        <v>2.12</v>
      </c>
      <c r="Y8051">
        <v>25000</v>
      </c>
      <c r="Z8051">
        <v>1.83</v>
      </c>
    </row>
    <row r="8052" spans="1:26">
      <c r="A8052">
        <v>10225939</v>
      </c>
      <c r="B8052" t="s">
        <v>4002</v>
      </c>
      <c r="C8052" t="s">
        <v>3597</v>
      </c>
      <c r="D8052" t="s">
        <v>3727</v>
      </c>
      <c r="E8052" t="s">
        <v>4003</v>
      </c>
      <c r="F8052" t="s">
        <v>3753</v>
      </c>
      <c r="G8052">
        <v>10225939</v>
      </c>
      <c r="I8052" t="s">
        <v>3622</v>
      </c>
      <c r="J8052" t="s">
        <v>6231</v>
      </c>
      <c r="K8052" t="s">
        <v>3624</v>
      </c>
      <c r="L8052" t="s">
        <v>6232</v>
      </c>
      <c r="M8052">
        <v>10.5</v>
      </c>
      <c r="N8052">
        <v>17</v>
      </c>
      <c r="O8052">
        <v>10</v>
      </c>
      <c r="S8052" t="b">
        <v>0</v>
      </c>
      <c r="T8052" t="b">
        <v>0</v>
      </c>
      <c r="U8052" t="b">
        <v>0</v>
      </c>
      <c r="V8052">
        <v>47000</v>
      </c>
      <c r="W8052">
        <v>26600</v>
      </c>
      <c r="X8052">
        <v>1.97</v>
      </c>
      <c r="Y8052">
        <v>31740</v>
      </c>
      <c r="Z8052">
        <v>2.5099999999999998</v>
      </c>
    </row>
    <row r="8053" spans="1:26">
      <c r="A8053">
        <v>10225935</v>
      </c>
      <c r="B8053" t="s">
        <v>4002</v>
      </c>
      <c r="C8053" t="s">
        <v>3597</v>
      </c>
      <c r="D8053" t="s">
        <v>3727</v>
      </c>
      <c r="E8053" t="s">
        <v>4003</v>
      </c>
      <c r="F8053" t="s">
        <v>3753</v>
      </c>
      <c r="G8053">
        <v>10225935</v>
      </c>
      <c r="I8053" t="s">
        <v>3622</v>
      </c>
      <c r="J8053" t="s">
        <v>4006</v>
      </c>
      <c r="K8053" t="s">
        <v>3624</v>
      </c>
      <c r="L8053" t="s">
        <v>6230</v>
      </c>
      <c r="M8053">
        <v>10</v>
      </c>
      <c r="N8053">
        <v>17</v>
      </c>
      <c r="O8053">
        <v>10.5</v>
      </c>
      <c r="S8053" t="b">
        <v>0</v>
      </c>
      <c r="T8053" t="b">
        <v>0</v>
      </c>
      <c r="U8053" t="b">
        <v>0</v>
      </c>
      <c r="V8053">
        <v>35000</v>
      </c>
      <c r="W8053">
        <v>18800</v>
      </c>
      <c r="X8053">
        <v>3.04</v>
      </c>
      <c r="Y8053">
        <v>29890</v>
      </c>
      <c r="Z8053">
        <v>2.71</v>
      </c>
    </row>
    <row r="8054" spans="1:26">
      <c r="A8054">
        <v>8066750</v>
      </c>
      <c r="B8054" t="s">
        <v>4002</v>
      </c>
      <c r="C8054" t="s">
        <v>3597</v>
      </c>
      <c r="D8054" t="s">
        <v>3727</v>
      </c>
      <c r="E8054" t="s">
        <v>4003</v>
      </c>
      <c r="F8054" t="s">
        <v>3650</v>
      </c>
      <c r="G8054">
        <v>8066750</v>
      </c>
      <c r="I8054" t="s">
        <v>3711</v>
      </c>
      <c r="J8054" t="s">
        <v>6229</v>
      </c>
      <c r="K8054" t="s">
        <v>3653</v>
      </c>
      <c r="M8054">
        <v>9</v>
      </c>
      <c r="N8054">
        <v>18</v>
      </c>
      <c r="O8054">
        <v>10</v>
      </c>
      <c r="S8054" t="b">
        <v>0</v>
      </c>
      <c r="T8054" t="b">
        <v>0</v>
      </c>
      <c r="U8054" t="b">
        <v>0</v>
      </c>
      <c r="V8054">
        <v>34000</v>
      </c>
      <c r="W8054">
        <v>22000</v>
      </c>
      <c r="X8054">
        <v>2.73</v>
      </c>
      <c r="Y8054">
        <v>24260</v>
      </c>
      <c r="Z8054">
        <v>2.2999999999999998</v>
      </c>
    </row>
    <row r="8055" spans="1:26">
      <c r="A8055">
        <v>10221212</v>
      </c>
      <c r="B8055" t="s">
        <v>4002</v>
      </c>
      <c r="C8055" t="s">
        <v>3597</v>
      </c>
      <c r="D8055" t="s">
        <v>3727</v>
      </c>
      <c r="E8055" t="s">
        <v>4003</v>
      </c>
      <c r="F8055" t="s">
        <v>3621</v>
      </c>
      <c r="G8055">
        <v>10221212</v>
      </c>
      <c r="I8055" t="s">
        <v>3622</v>
      </c>
      <c r="J8055" t="s">
        <v>6139</v>
      </c>
      <c r="K8055" t="s">
        <v>3624</v>
      </c>
      <c r="L8055" t="s">
        <v>6228</v>
      </c>
      <c r="M8055">
        <v>10</v>
      </c>
      <c r="N8055">
        <v>17</v>
      </c>
      <c r="O8055">
        <v>10</v>
      </c>
      <c r="S8055" t="b">
        <v>0</v>
      </c>
      <c r="T8055" t="b">
        <v>0</v>
      </c>
      <c r="U8055" t="b">
        <v>0</v>
      </c>
      <c r="V8055">
        <v>24000</v>
      </c>
      <c r="W8055">
        <v>22000</v>
      </c>
      <c r="X8055">
        <v>2.34</v>
      </c>
      <c r="Y8055">
        <v>22180</v>
      </c>
      <c r="Z8055">
        <v>2.35</v>
      </c>
    </row>
    <row r="8056" spans="1:26">
      <c r="A8056">
        <v>8067004</v>
      </c>
      <c r="B8056" t="s">
        <v>4002</v>
      </c>
      <c r="C8056" t="s">
        <v>3597</v>
      </c>
      <c r="D8056" t="s">
        <v>3727</v>
      </c>
      <c r="E8056" t="s">
        <v>4003</v>
      </c>
      <c r="F8056" t="s">
        <v>3650</v>
      </c>
      <c r="G8056">
        <v>8067004</v>
      </c>
      <c r="I8056" t="s">
        <v>3711</v>
      </c>
      <c r="J8056" t="s">
        <v>6227</v>
      </c>
      <c r="K8056" t="s">
        <v>3653</v>
      </c>
      <c r="M8056">
        <v>10</v>
      </c>
      <c r="N8056">
        <v>18</v>
      </c>
      <c r="O8056">
        <v>10</v>
      </c>
      <c r="S8056" t="b">
        <v>0</v>
      </c>
      <c r="T8056" t="b">
        <v>0</v>
      </c>
      <c r="U8056" t="b">
        <v>0</v>
      </c>
      <c r="V8056">
        <v>22600</v>
      </c>
      <c r="W8056">
        <v>15000</v>
      </c>
      <c r="X8056">
        <v>2.63</v>
      </c>
      <c r="Y8056">
        <v>17000</v>
      </c>
      <c r="Z8056">
        <v>2.4900000000000002</v>
      </c>
    </row>
    <row r="8057" spans="1:26">
      <c r="A8057">
        <v>204035456</v>
      </c>
      <c r="B8057" t="s">
        <v>3737</v>
      </c>
      <c r="C8057" t="s">
        <v>3597</v>
      </c>
      <c r="D8057" t="s">
        <v>3727</v>
      </c>
      <c r="E8057" t="s">
        <v>3728</v>
      </c>
      <c r="F8057" t="s">
        <v>3650</v>
      </c>
      <c r="G8057">
        <v>204035456</v>
      </c>
      <c r="I8057" t="s">
        <v>3711</v>
      </c>
      <c r="J8057" t="s">
        <v>6150</v>
      </c>
      <c r="K8057" t="s">
        <v>3688</v>
      </c>
      <c r="M8057">
        <v>10.5</v>
      </c>
      <c r="N8057">
        <v>15</v>
      </c>
      <c r="O8057">
        <v>9.6</v>
      </c>
      <c r="S8057" t="b">
        <v>0</v>
      </c>
      <c r="T8057" t="b">
        <v>0</v>
      </c>
      <c r="U8057" t="b">
        <v>0</v>
      </c>
      <c r="V8057">
        <v>18100</v>
      </c>
      <c r="W8057">
        <v>14000</v>
      </c>
      <c r="X8057">
        <v>2.77</v>
      </c>
      <c r="Y8057">
        <v>26000</v>
      </c>
      <c r="Z8057">
        <v>3.05</v>
      </c>
    </row>
    <row r="8058" spans="1:26">
      <c r="A8058">
        <v>209319636</v>
      </c>
      <c r="B8058" t="s">
        <v>6223</v>
      </c>
      <c r="C8058" t="s">
        <v>3597</v>
      </c>
      <c r="D8058" t="s">
        <v>4034</v>
      </c>
      <c r="E8058" t="s">
        <v>6224</v>
      </c>
      <c r="F8058" t="s">
        <v>3718</v>
      </c>
      <c r="G8058">
        <v>209319636</v>
      </c>
      <c r="I8058" t="s">
        <v>3711</v>
      </c>
      <c r="J8058" t="s">
        <v>6226</v>
      </c>
      <c r="K8058" t="s">
        <v>3688</v>
      </c>
      <c r="M8058">
        <v>10.5</v>
      </c>
      <c r="N8058">
        <v>19</v>
      </c>
      <c r="O8058">
        <v>10.8</v>
      </c>
      <c r="S8058" t="b">
        <v>0</v>
      </c>
      <c r="T8058" t="b">
        <v>0</v>
      </c>
      <c r="U8058" t="b">
        <v>0</v>
      </c>
      <c r="V8058">
        <v>55000</v>
      </c>
      <c r="W8058">
        <v>35000</v>
      </c>
      <c r="X8058">
        <v>2.6</v>
      </c>
      <c r="Y8058">
        <v>38000</v>
      </c>
      <c r="Z8058">
        <v>2.2200000000000002</v>
      </c>
    </row>
    <row r="8059" spans="1:26">
      <c r="A8059">
        <v>209319645</v>
      </c>
      <c r="B8059" t="s">
        <v>6223</v>
      </c>
      <c r="C8059" t="s">
        <v>3597</v>
      </c>
      <c r="D8059" t="s">
        <v>4034</v>
      </c>
      <c r="E8059" t="s">
        <v>6224</v>
      </c>
      <c r="F8059" t="s">
        <v>3718</v>
      </c>
      <c r="G8059">
        <v>209319645</v>
      </c>
      <c r="I8059" t="s">
        <v>3711</v>
      </c>
      <c r="J8059" t="s">
        <v>6225</v>
      </c>
      <c r="K8059" t="s">
        <v>3688</v>
      </c>
      <c r="M8059">
        <v>11.3</v>
      </c>
      <c r="N8059">
        <v>19</v>
      </c>
      <c r="O8059">
        <v>11</v>
      </c>
      <c r="S8059" t="b">
        <v>0</v>
      </c>
      <c r="T8059" t="b">
        <v>0</v>
      </c>
      <c r="U8059" t="b">
        <v>0</v>
      </c>
      <c r="V8059">
        <v>36000</v>
      </c>
      <c r="W8059">
        <v>23000</v>
      </c>
      <c r="X8059">
        <v>2.6</v>
      </c>
      <c r="Y8059">
        <v>33500</v>
      </c>
      <c r="Z8059">
        <v>1.98</v>
      </c>
    </row>
    <row r="8060" spans="1:26">
      <c r="A8060">
        <v>207338196</v>
      </c>
      <c r="B8060" t="s">
        <v>3654</v>
      </c>
      <c r="C8060" t="s">
        <v>3597</v>
      </c>
      <c r="D8060" t="s">
        <v>6202</v>
      </c>
      <c r="E8060" t="s">
        <v>6203</v>
      </c>
      <c r="F8060" t="s">
        <v>3650</v>
      </c>
      <c r="G8060">
        <v>207338196</v>
      </c>
      <c r="I8060" t="s">
        <v>3651</v>
      </c>
      <c r="J8060" t="s">
        <v>6222</v>
      </c>
      <c r="K8060" t="s">
        <v>3653</v>
      </c>
      <c r="M8060">
        <v>12.5</v>
      </c>
      <c r="N8060">
        <v>23</v>
      </c>
      <c r="O8060">
        <v>10.5</v>
      </c>
      <c r="S8060" t="b">
        <v>0</v>
      </c>
      <c r="T8060" t="b">
        <v>0</v>
      </c>
      <c r="U8060" t="b">
        <v>1</v>
      </c>
      <c r="V8060">
        <v>22000</v>
      </c>
      <c r="W8060">
        <v>17900</v>
      </c>
      <c r="X8060">
        <v>2.5</v>
      </c>
      <c r="Y8060">
        <v>26000</v>
      </c>
      <c r="Z8060">
        <v>1.93</v>
      </c>
    </row>
    <row r="8061" spans="1:26">
      <c r="A8061">
        <v>207338179</v>
      </c>
      <c r="B8061" t="s">
        <v>3654</v>
      </c>
      <c r="C8061" t="s">
        <v>3597</v>
      </c>
      <c r="D8061" t="s">
        <v>6202</v>
      </c>
      <c r="E8061" t="s">
        <v>6203</v>
      </c>
      <c r="F8061" t="s">
        <v>3600</v>
      </c>
      <c r="G8061">
        <v>207338179</v>
      </c>
      <c r="I8061" t="s">
        <v>3601</v>
      </c>
      <c r="J8061" t="s">
        <v>6220</v>
      </c>
      <c r="L8061" t="s">
        <v>6221</v>
      </c>
      <c r="M8061">
        <v>11</v>
      </c>
      <c r="N8061">
        <v>18</v>
      </c>
      <c r="O8061">
        <v>10</v>
      </c>
      <c r="S8061" t="b">
        <v>0</v>
      </c>
      <c r="T8061" t="b">
        <v>0</v>
      </c>
      <c r="U8061" t="b">
        <v>0</v>
      </c>
      <c r="V8061">
        <v>36000</v>
      </c>
      <c r="W8061">
        <v>24400</v>
      </c>
      <c r="X8061">
        <v>2.5</v>
      </c>
      <c r="Y8061">
        <v>36000</v>
      </c>
      <c r="Z8061">
        <v>1.94</v>
      </c>
    </row>
    <row r="8062" spans="1:26">
      <c r="A8062">
        <v>205982977</v>
      </c>
      <c r="B8062" t="s">
        <v>3654</v>
      </c>
      <c r="C8062" t="s">
        <v>3597</v>
      </c>
      <c r="D8062" t="s">
        <v>6202</v>
      </c>
      <c r="E8062" t="s">
        <v>6203</v>
      </c>
      <c r="F8062" t="s">
        <v>3621</v>
      </c>
      <c r="G8062">
        <v>205982977</v>
      </c>
      <c r="I8062" t="s">
        <v>3622</v>
      </c>
      <c r="J8062" t="s">
        <v>6218</v>
      </c>
      <c r="K8062" t="s">
        <v>3624</v>
      </c>
      <c r="L8062" t="s">
        <v>6219</v>
      </c>
      <c r="M8062">
        <v>12.5</v>
      </c>
      <c r="N8062">
        <v>22</v>
      </c>
      <c r="O8062">
        <v>10.199999999999999</v>
      </c>
      <c r="S8062" t="b">
        <v>0</v>
      </c>
      <c r="T8062" t="b">
        <v>0</v>
      </c>
      <c r="U8062" t="b">
        <v>0</v>
      </c>
      <c r="V8062">
        <v>12000</v>
      </c>
      <c r="W8062">
        <v>6800</v>
      </c>
      <c r="X8062">
        <v>2.4900000000000002</v>
      </c>
      <c r="Y8062">
        <v>10348</v>
      </c>
      <c r="Z8062">
        <v>2.25</v>
      </c>
    </row>
    <row r="8063" spans="1:26">
      <c r="A8063">
        <v>207338195</v>
      </c>
      <c r="B8063" t="s">
        <v>3654</v>
      </c>
      <c r="C8063" t="s">
        <v>3597</v>
      </c>
      <c r="D8063" t="s">
        <v>6202</v>
      </c>
      <c r="E8063" t="s">
        <v>6203</v>
      </c>
      <c r="F8063" t="s">
        <v>3650</v>
      </c>
      <c r="G8063">
        <v>207338195</v>
      </c>
      <c r="I8063" t="s">
        <v>3622</v>
      </c>
      <c r="J8063" t="s">
        <v>6217</v>
      </c>
      <c r="K8063" t="s">
        <v>3653</v>
      </c>
      <c r="M8063">
        <v>12.5</v>
      </c>
      <c r="N8063">
        <v>23</v>
      </c>
      <c r="O8063">
        <v>10.5</v>
      </c>
      <c r="S8063" t="b">
        <v>0</v>
      </c>
      <c r="T8063" t="b">
        <v>0</v>
      </c>
      <c r="U8063" t="b">
        <v>1</v>
      </c>
      <c r="V8063">
        <v>18000</v>
      </c>
      <c r="W8063">
        <v>17000</v>
      </c>
      <c r="X8063">
        <v>2.4900000000000002</v>
      </c>
      <c r="Y8063">
        <v>21000</v>
      </c>
      <c r="Z8063">
        <v>2.0499999999999998</v>
      </c>
    </row>
    <row r="8064" spans="1:26">
      <c r="A8064">
        <v>207338193</v>
      </c>
      <c r="B8064" t="s">
        <v>3654</v>
      </c>
      <c r="C8064" t="s">
        <v>3597</v>
      </c>
      <c r="D8064" t="s">
        <v>6202</v>
      </c>
      <c r="E8064" t="s">
        <v>6203</v>
      </c>
      <c r="F8064" t="s">
        <v>3650</v>
      </c>
      <c r="G8064">
        <v>207338193</v>
      </c>
      <c r="I8064" t="s">
        <v>3651</v>
      </c>
      <c r="J8064" t="s">
        <v>6216</v>
      </c>
      <c r="K8064" t="s">
        <v>3653</v>
      </c>
      <c r="M8064">
        <v>12.5</v>
      </c>
      <c r="N8064">
        <v>21</v>
      </c>
      <c r="O8064">
        <v>11</v>
      </c>
      <c r="S8064" t="b">
        <v>0</v>
      </c>
      <c r="T8064" t="b">
        <v>0</v>
      </c>
      <c r="U8064" t="b">
        <v>0</v>
      </c>
      <c r="V8064">
        <v>24000</v>
      </c>
      <c r="W8064">
        <v>16600</v>
      </c>
      <c r="X8064">
        <v>2.46</v>
      </c>
      <c r="Y8064">
        <v>23000</v>
      </c>
      <c r="Z8064">
        <v>3.02</v>
      </c>
    </row>
    <row r="8065" spans="1:26">
      <c r="A8065">
        <v>207338194</v>
      </c>
      <c r="B8065" t="s">
        <v>3654</v>
      </c>
      <c r="C8065" t="s">
        <v>3597</v>
      </c>
      <c r="D8065" t="s">
        <v>6202</v>
      </c>
      <c r="E8065" t="s">
        <v>6203</v>
      </c>
      <c r="F8065" t="s">
        <v>3650</v>
      </c>
      <c r="G8065">
        <v>207338194</v>
      </c>
      <c r="I8065" t="s">
        <v>3651</v>
      </c>
      <c r="J8065" t="s">
        <v>6215</v>
      </c>
      <c r="K8065" t="s">
        <v>3653</v>
      </c>
      <c r="M8065">
        <v>12.5</v>
      </c>
      <c r="N8065">
        <v>21</v>
      </c>
      <c r="O8065">
        <v>11.5</v>
      </c>
      <c r="S8065" t="b">
        <v>0</v>
      </c>
      <c r="T8065" t="b">
        <v>0</v>
      </c>
      <c r="U8065" t="b">
        <v>0</v>
      </c>
      <c r="V8065">
        <v>28400</v>
      </c>
      <c r="W8065">
        <v>18000</v>
      </c>
      <c r="X8065">
        <v>2.6</v>
      </c>
      <c r="Y8065">
        <v>24000</v>
      </c>
      <c r="Z8065">
        <v>3.13</v>
      </c>
    </row>
    <row r="8066" spans="1:26">
      <c r="A8066">
        <v>205982975</v>
      </c>
      <c r="B8066" t="s">
        <v>3654</v>
      </c>
      <c r="C8066" t="s">
        <v>3597</v>
      </c>
      <c r="D8066" t="s">
        <v>6202</v>
      </c>
      <c r="E8066" t="s">
        <v>6203</v>
      </c>
      <c r="F8066" t="s">
        <v>3621</v>
      </c>
      <c r="G8066">
        <v>205982975</v>
      </c>
      <c r="I8066" t="s">
        <v>3622</v>
      </c>
      <c r="J8066" t="s">
        <v>6213</v>
      </c>
      <c r="K8066" t="s">
        <v>3624</v>
      </c>
      <c r="L8066" t="s">
        <v>6214</v>
      </c>
      <c r="M8066">
        <v>12.5</v>
      </c>
      <c r="N8066">
        <v>20</v>
      </c>
      <c r="O8066">
        <v>10.5</v>
      </c>
      <c r="S8066" t="b">
        <v>0</v>
      </c>
      <c r="T8066" t="b">
        <v>0</v>
      </c>
      <c r="U8066" t="b">
        <v>0</v>
      </c>
      <c r="V8066">
        <v>18000</v>
      </c>
      <c r="W8066">
        <v>12400</v>
      </c>
      <c r="X8066">
        <v>2.63</v>
      </c>
      <c r="Y8066">
        <v>18600</v>
      </c>
      <c r="Z8066">
        <v>2.08</v>
      </c>
    </row>
    <row r="8067" spans="1:26">
      <c r="A8067">
        <v>207338182</v>
      </c>
      <c r="B8067" t="s">
        <v>3654</v>
      </c>
      <c r="C8067" t="s">
        <v>3597</v>
      </c>
      <c r="D8067" t="s">
        <v>6202</v>
      </c>
      <c r="E8067" t="s">
        <v>6203</v>
      </c>
      <c r="F8067" t="s">
        <v>3600</v>
      </c>
      <c r="G8067">
        <v>207338182</v>
      </c>
      <c r="I8067" t="s">
        <v>3601</v>
      </c>
      <c r="J8067" t="s">
        <v>6208</v>
      </c>
      <c r="L8067" t="s">
        <v>6212</v>
      </c>
      <c r="M8067">
        <v>11</v>
      </c>
      <c r="N8067">
        <v>18</v>
      </c>
      <c r="O8067">
        <v>10.5</v>
      </c>
      <c r="S8067" t="b">
        <v>0</v>
      </c>
      <c r="T8067" t="b">
        <v>0</v>
      </c>
      <c r="U8067" t="b">
        <v>0</v>
      </c>
      <c r="V8067">
        <v>48000</v>
      </c>
      <c r="W8067">
        <v>32800</v>
      </c>
      <c r="X8067">
        <v>2.52</v>
      </c>
      <c r="Y8067">
        <v>48000</v>
      </c>
      <c r="Z8067">
        <v>2.04</v>
      </c>
    </row>
    <row r="8068" spans="1:26">
      <c r="A8068">
        <v>205982980</v>
      </c>
      <c r="B8068" t="s">
        <v>3654</v>
      </c>
      <c r="C8068" t="s">
        <v>3597</v>
      </c>
      <c r="D8068" t="s">
        <v>6202</v>
      </c>
      <c r="E8068" t="s">
        <v>6203</v>
      </c>
      <c r="F8068" t="s">
        <v>3621</v>
      </c>
      <c r="G8068">
        <v>205982980</v>
      </c>
      <c r="I8068" t="s">
        <v>3622</v>
      </c>
      <c r="J8068" t="s">
        <v>6210</v>
      </c>
      <c r="K8068" t="s">
        <v>3624</v>
      </c>
      <c r="L8068" t="s">
        <v>6211</v>
      </c>
      <c r="M8068">
        <v>13.5</v>
      </c>
      <c r="N8068">
        <v>24.5</v>
      </c>
      <c r="O8068">
        <v>12</v>
      </c>
      <c r="S8068" t="b">
        <v>0</v>
      </c>
      <c r="T8068" t="b">
        <v>0</v>
      </c>
      <c r="U8068" t="b">
        <v>1</v>
      </c>
      <c r="V8068">
        <v>18000</v>
      </c>
      <c r="W8068">
        <v>14200</v>
      </c>
      <c r="X8068">
        <v>2.87</v>
      </c>
      <c r="Y8068">
        <v>23000</v>
      </c>
      <c r="Z8068">
        <v>2.11</v>
      </c>
    </row>
    <row r="8069" spans="1:26">
      <c r="A8069">
        <v>207338181</v>
      </c>
      <c r="B8069" t="s">
        <v>3654</v>
      </c>
      <c r="C8069" t="s">
        <v>3597</v>
      </c>
      <c r="D8069" t="s">
        <v>6202</v>
      </c>
      <c r="E8069" t="s">
        <v>6203</v>
      </c>
      <c r="F8069" t="s">
        <v>3600</v>
      </c>
      <c r="G8069">
        <v>207338181</v>
      </c>
      <c r="I8069" t="s">
        <v>3601</v>
      </c>
      <c r="J8069" t="s">
        <v>6208</v>
      </c>
      <c r="L8069" t="s">
        <v>6209</v>
      </c>
      <c r="M8069">
        <v>10.5</v>
      </c>
      <c r="N8069">
        <v>17</v>
      </c>
      <c r="O8069">
        <v>10</v>
      </c>
      <c r="S8069" t="b">
        <v>0</v>
      </c>
      <c r="T8069" t="b">
        <v>0</v>
      </c>
      <c r="U8069" t="b">
        <v>0</v>
      </c>
      <c r="V8069">
        <v>54000</v>
      </c>
      <c r="W8069">
        <v>37200</v>
      </c>
      <c r="X8069">
        <v>2.58</v>
      </c>
      <c r="Y8069">
        <v>49000</v>
      </c>
      <c r="Z8069">
        <v>2.02</v>
      </c>
    </row>
    <row r="8070" spans="1:26">
      <c r="A8070">
        <v>207338180</v>
      </c>
      <c r="B8070" t="s">
        <v>3654</v>
      </c>
      <c r="C8070" t="s">
        <v>3597</v>
      </c>
      <c r="D8070" t="s">
        <v>6202</v>
      </c>
      <c r="E8070" t="s">
        <v>6203</v>
      </c>
      <c r="F8070" t="s">
        <v>3600</v>
      </c>
      <c r="G8070">
        <v>207338180</v>
      </c>
      <c r="I8070" t="s">
        <v>3601</v>
      </c>
      <c r="J8070" t="s">
        <v>6206</v>
      </c>
      <c r="L8070" t="s">
        <v>6207</v>
      </c>
      <c r="M8070">
        <v>12.5</v>
      </c>
      <c r="N8070">
        <v>20</v>
      </c>
      <c r="O8070">
        <v>10.5</v>
      </c>
      <c r="S8070" t="b">
        <v>0</v>
      </c>
      <c r="T8070" t="b">
        <v>0</v>
      </c>
      <c r="U8070" t="b">
        <v>0</v>
      </c>
      <c r="V8070">
        <v>24000</v>
      </c>
      <c r="W8070">
        <v>16300</v>
      </c>
      <c r="X8070">
        <v>2.7</v>
      </c>
      <c r="Y8070">
        <v>24000</v>
      </c>
      <c r="Z8070">
        <v>2.4300000000000002</v>
      </c>
    </row>
    <row r="8071" spans="1:26">
      <c r="A8071">
        <v>205982979</v>
      </c>
      <c r="B8071" t="s">
        <v>4591</v>
      </c>
      <c r="C8071" t="s">
        <v>3597</v>
      </c>
      <c r="D8071" t="s">
        <v>6202</v>
      </c>
      <c r="E8071" t="s">
        <v>6203</v>
      </c>
      <c r="F8071" t="s">
        <v>3621</v>
      </c>
      <c r="G8071">
        <v>205982979</v>
      </c>
      <c r="I8071" t="s">
        <v>3622</v>
      </c>
      <c r="J8071" t="s">
        <v>6204</v>
      </c>
      <c r="K8071" t="s">
        <v>3624</v>
      </c>
      <c r="L8071" t="s">
        <v>6205</v>
      </c>
      <c r="M8071">
        <v>15.3</v>
      </c>
      <c r="N8071">
        <v>30.5</v>
      </c>
      <c r="O8071">
        <v>14</v>
      </c>
      <c r="S8071" t="b">
        <v>0</v>
      </c>
      <c r="T8071" t="b">
        <v>0</v>
      </c>
      <c r="U8071" t="b">
        <v>0</v>
      </c>
      <c r="V8071">
        <v>12000</v>
      </c>
      <c r="W8071">
        <v>8300</v>
      </c>
      <c r="X8071">
        <v>2.93</v>
      </c>
      <c r="Y8071">
        <v>15000</v>
      </c>
      <c r="Z8071">
        <v>2.38</v>
      </c>
    </row>
    <row r="8072" spans="1:26">
      <c r="A8072">
        <v>208447913</v>
      </c>
      <c r="B8072" t="s">
        <v>6199</v>
      </c>
      <c r="C8072" t="s">
        <v>3597</v>
      </c>
      <c r="D8072" t="s">
        <v>1049</v>
      </c>
      <c r="E8072" t="s">
        <v>4582</v>
      </c>
      <c r="F8072" t="s">
        <v>3600</v>
      </c>
      <c r="G8072">
        <v>208447913</v>
      </c>
      <c r="I8072" t="s">
        <v>3601</v>
      </c>
      <c r="J8072" t="s">
        <v>6200</v>
      </c>
      <c r="L8072" t="s">
        <v>6201</v>
      </c>
      <c r="M8072">
        <v>12.5</v>
      </c>
      <c r="N8072">
        <v>20</v>
      </c>
      <c r="O8072">
        <v>11</v>
      </c>
      <c r="P8072">
        <v>12.4</v>
      </c>
      <c r="Q8072">
        <v>18</v>
      </c>
      <c r="R8072">
        <v>9.3000000000000007</v>
      </c>
      <c r="S8072" t="b">
        <v>0</v>
      </c>
      <c r="T8072" t="b">
        <v>0</v>
      </c>
      <c r="U8072" t="b">
        <v>0</v>
      </c>
      <c r="V8072">
        <v>18000</v>
      </c>
      <c r="W8072">
        <v>13500</v>
      </c>
      <c r="X8072">
        <v>2.5</v>
      </c>
      <c r="Y8072">
        <v>21400</v>
      </c>
      <c r="Z8072">
        <v>2.5</v>
      </c>
    </row>
    <row r="8073" spans="1:26">
      <c r="A8073">
        <v>8796425</v>
      </c>
      <c r="B8073" t="s">
        <v>6192</v>
      </c>
      <c r="C8073" t="s">
        <v>3597</v>
      </c>
      <c r="D8073" t="s">
        <v>4350</v>
      </c>
      <c r="E8073" t="s">
        <v>6187</v>
      </c>
      <c r="F8073" t="s">
        <v>3621</v>
      </c>
      <c r="G8073">
        <v>8796425</v>
      </c>
      <c r="I8073" t="s">
        <v>3622</v>
      </c>
      <c r="J8073" t="s">
        <v>6197</v>
      </c>
      <c r="K8073" t="s">
        <v>3624</v>
      </c>
      <c r="L8073" t="s">
        <v>6198</v>
      </c>
      <c r="M8073">
        <v>11.5</v>
      </c>
      <c r="N8073">
        <v>21</v>
      </c>
      <c r="O8073">
        <v>13.5</v>
      </c>
      <c r="S8073" t="b">
        <v>0</v>
      </c>
      <c r="T8073" t="b">
        <v>0</v>
      </c>
      <c r="U8073" t="b">
        <v>0</v>
      </c>
      <c r="V8073">
        <v>17000</v>
      </c>
      <c r="W8073">
        <v>13600</v>
      </c>
      <c r="X8073">
        <v>3.21</v>
      </c>
      <c r="Y8073">
        <v>19500</v>
      </c>
      <c r="Z8073">
        <v>2.89</v>
      </c>
    </row>
    <row r="8074" spans="1:26">
      <c r="A8074">
        <v>8674934</v>
      </c>
      <c r="B8074" t="s">
        <v>6186</v>
      </c>
      <c r="C8074" t="s">
        <v>3597</v>
      </c>
      <c r="D8074" t="s">
        <v>4350</v>
      </c>
      <c r="E8074" t="s">
        <v>6187</v>
      </c>
      <c r="F8074" t="s">
        <v>3621</v>
      </c>
      <c r="G8074">
        <v>8674934</v>
      </c>
      <c r="I8074" t="s">
        <v>3622</v>
      </c>
      <c r="J8074" t="s">
        <v>6195</v>
      </c>
      <c r="K8074" t="s">
        <v>3624</v>
      </c>
      <c r="L8074" t="s">
        <v>6196</v>
      </c>
      <c r="M8074">
        <v>12.5</v>
      </c>
      <c r="N8074">
        <v>21</v>
      </c>
      <c r="O8074">
        <v>10.6</v>
      </c>
      <c r="S8074" t="b">
        <v>0</v>
      </c>
      <c r="T8074" t="b">
        <v>0</v>
      </c>
      <c r="U8074" t="b">
        <v>0</v>
      </c>
      <c r="V8074">
        <v>17000</v>
      </c>
      <c r="W8074">
        <v>12000</v>
      </c>
      <c r="X8074">
        <v>2.59</v>
      </c>
      <c r="Y8074">
        <v>16500</v>
      </c>
      <c r="Z8074">
        <v>2.9</v>
      </c>
    </row>
    <row r="8075" spans="1:26">
      <c r="A8075">
        <v>8693471</v>
      </c>
      <c r="B8075" t="s">
        <v>6192</v>
      </c>
      <c r="C8075" t="s">
        <v>3597</v>
      </c>
      <c r="D8075" t="s">
        <v>4350</v>
      </c>
      <c r="E8075" t="s">
        <v>6187</v>
      </c>
      <c r="F8075" t="s">
        <v>3621</v>
      </c>
      <c r="G8075">
        <v>8693471</v>
      </c>
      <c r="I8075" t="s">
        <v>3622</v>
      </c>
      <c r="J8075" t="s">
        <v>6193</v>
      </c>
      <c r="K8075" t="s">
        <v>3624</v>
      </c>
      <c r="L8075" t="s">
        <v>6194</v>
      </c>
      <c r="M8075">
        <v>9</v>
      </c>
      <c r="N8075">
        <v>19</v>
      </c>
      <c r="O8075">
        <v>10</v>
      </c>
      <c r="S8075" t="b">
        <v>0</v>
      </c>
      <c r="T8075" t="b">
        <v>0</v>
      </c>
      <c r="U8075" t="b">
        <v>0</v>
      </c>
      <c r="V8075">
        <v>22000</v>
      </c>
      <c r="W8075">
        <v>14000</v>
      </c>
      <c r="X8075">
        <v>2.56</v>
      </c>
      <c r="Y8075">
        <v>17800</v>
      </c>
      <c r="Z8075">
        <v>2.84</v>
      </c>
    </row>
    <row r="8076" spans="1:26">
      <c r="A8076">
        <v>8796398</v>
      </c>
      <c r="B8076" t="s">
        <v>6186</v>
      </c>
      <c r="C8076" t="s">
        <v>3597</v>
      </c>
      <c r="D8076" t="s">
        <v>4350</v>
      </c>
      <c r="E8076" t="s">
        <v>6187</v>
      </c>
      <c r="F8076" t="s">
        <v>3621</v>
      </c>
      <c r="G8076">
        <v>8796398</v>
      </c>
      <c r="I8076" t="s">
        <v>3622</v>
      </c>
      <c r="J8076" t="s">
        <v>6190</v>
      </c>
      <c r="K8076" t="s">
        <v>3624</v>
      </c>
      <c r="L8076" t="s">
        <v>6191</v>
      </c>
      <c r="M8076">
        <v>15</v>
      </c>
      <c r="N8076">
        <v>24</v>
      </c>
      <c r="O8076">
        <v>12.7</v>
      </c>
      <c r="S8076" t="b">
        <v>0</v>
      </c>
      <c r="T8076" t="b">
        <v>0</v>
      </c>
      <c r="U8076" t="b">
        <v>1</v>
      </c>
      <c r="V8076">
        <v>11500</v>
      </c>
      <c r="W8076">
        <v>8500</v>
      </c>
      <c r="X8076">
        <v>3.41</v>
      </c>
      <c r="Y8076">
        <v>18300</v>
      </c>
      <c r="Z8076">
        <v>3.01</v>
      </c>
    </row>
    <row r="8077" spans="1:26">
      <c r="A8077">
        <v>8740799</v>
      </c>
      <c r="B8077" t="s">
        <v>6186</v>
      </c>
      <c r="C8077" t="s">
        <v>3597</v>
      </c>
      <c r="D8077" t="s">
        <v>4350</v>
      </c>
      <c r="E8077" t="s">
        <v>6187</v>
      </c>
      <c r="F8077" t="s">
        <v>3621</v>
      </c>
      <c r="G8077">
        <v>8740799</v>
      </c>
      <c r="I8077" t="s">
        <v>3622</v>
      </c>
      <c r="J8077" t="s">
        <v>6188</v>
      </c>
      <c r="K8077" t="s">
        <v>3624</v>
      </c>
      <c r="L8077" t="s">
        <v>6189</v>
      </c>
      <c r="M8077">
        <v>12.5</v>
      </c>
      <c r="N8077">
        <v>22.5</v>
      </c>
      <c r="O8077">
        <v>11.4</v>
      </c>
      <c r="S8077" t="b">
        <v>0</v>
      </c>
      <c r="T8077" t="b">
        <v>0</v>
      </c>
      <c r="U8077" t="b">
        <v>1</v>
      </c>
      <c r="V8077">
        <v>11500</v>
      </c>
      <c r="W8077">
        <v>8400</v>
      </c>
      <c r="X8077">
        <v>2.83</v>
      </c>
      <c r="Y8077">
        <v>12000</v>
      </c>
      <c r="Z8077">
        <v>2.66</v>
      </c>
    </row>
    <row r="8078" spans="1:26">
      <c r="A8078">
        <v>207698169</v>
      </c>
      <c r="B8078" t="s">
        <v>6168</v>
      </c>
      <c r="C8078" t="s">
        <v>3597</v>
      </c>
      <c r="D8078" t="s">
        <v>6169</v>
      </c>
      <c r="E8078" t="s">
        <v>6170</v>
      </c>
      <c r="F8078" t="s">
        <v>3650</v>
      </c>
      <c r="G8078">
        <v>207698169</v>
      </c>
      <c r="I8078" t="s">
        <v>3711</v>
      </c>
      <c r="J8078" t="s">
        <v>6185</v>
      </c>
      <c r="K8078" t="s">
        <v>3653</v>
      </c>
      <c r="L8078" t="s">
        <v>6185</v>
      </c>
      <c r="M8078">
        <v>12.5</v>
      </c>
      <c r="N8078">
        <v>21.5</v>
      </c>
      <c r="O8078">
        <v>10</v>
      </c>
      <c r="S8078" t="b">
        <v>0</v>
      </c>
      <c r="T8078" t="b">
        <v>0</v>
      </c>
      <c r="U8078" t="b">
        <v>0</v>
      </c>
      <c r="V8078">
        <v>32000</v>
      </c>
      <c r="W8078">
        <v>23000</v>
      </c>
      <c r="X8078">
        <v>2.87</v>
      </c>
      <c r="Y8078">
        <v>23500</v>
      </c>
      <c r="Z8078">
        <v>2.2200000000000002</v>
      </c>
    </row>
    <row r="8079" spans="1:26">
      <c r="A8079">
        <v>207698163</v>
      </c>
      <c r="B8079" t="s">
        <v>6168</v>
      </c>
      <c r="C8079" t="s">
        <v>3597</v>
      </c>
      <c r="D8079" t="s">
        <v>6169</v>
      </c>
      <c r="E8079" t="s">
        <v>6170</v>
      </c>
      <c r="F8079" t="s">
        <v>3650</v>
      </c>
      <c r="G8079">
        <v>207698163</v>
      </c>
      <c r="I8079" t="s">
        <v>3711</v>
      </c>
      <c r="J8079" t="s">
        <v>6184</v>
      </c>
      <c r="K8079" t="s">
        <v>3653</v>
      </c>
      <c r="L8079" t="s">
        <v>6184</v>
      </c>
      <c r="M8079">
        <v>12.5</v>
      </c>
      <c r="N8079">
        <v>22</v>
      </c>
      <c r="O8079">
        <v>10</v>
      </c>
      <c r="S8079" t="b">
        <v>0</v>
      </c>
      <c r="T8079" t="b">
        <v>0</v>
      </c>
      <c r="U8079" t="b">
        <v>0</v>
      </c>
      <c r="V8079">
        <v>24000</v>
      </c>
      <c r="W8079">
        <v>16400</v>
      </c>
      <c r="X8079">
        <v>2.67</v>
      </c>
      <c r="Y8079">
        <v>19000</v>
      </c>
      <c r="Z8079">
        <v>2.5299999999999998</v>
      </c>
    </row>
    <row r="8080" spans="1:26">
      <c r="A8080">
        <v>207698162</v>
      </c>
      <c r="B8080" t="s">
        <v>6168</v>
      </c>
      <c r="C8080" t="s">
        <v>3597</v>
      </c>
      <c r="D8080" t="s">
        <v>6169</v>
      </c>
      <c r="E8080" t="s">
        <v>6170</v>
      </c>
      <c r="F8080" t="s">
        <v>3650</v>
      </c>
      <c r="G8080">
        <v>207698162</v>
      </c>
      <c r="I8080" t="s">
        <v>3711</v>
      </c>
      <c r="J8080" t="s">
        <v>6183</v>
      </c>
      <c r="K8080" t="s">
        <v>3653</v>
      </c>
      <c r="L8080" t="s">
        <v>6183</v>
      </c>
      <c r="M8080">
        <v>12.5</v>
      </c>
      <c r="N8080">
        <v>22</v>
      </c>
      <c r="O8080">
        <v>10</v>
      </c>
      <c r="S8080" t="b">
        <v>0</v>
      </c>
      <c r="T8080" t="b">
        <v>0</v>
      </c>
      <c r="U8080" t="b">
        <v>0</v>
      </c>
      <c r="V8080">
        <v>17000</v>
      </c>
      <c r="W8080">
        <v>13700</v>
      </c>
      <c r="X8080">
        <v>2.97</v>
      </c>
      <c r="Y8080">
        <v>15000</v>
      </c>
      <c r="Z8080">
        <v>2.2000000000000002</v>
      </c>
    </row>
    <row r="8081" spans="1:26">
      <c r="A8081">
        <v>207743771</v>
      </c>
      <c r="B8081" t="s">
        <v>6168</v>
      </c>
      <c r="C8081" t="s">
        <v>3597</v>
      </c>
      <c r="D8081" t="s">
        <v>6169</v>
      </c>
      <c r="E8081" t="s">
        <v>6170</v>
      </c>
      <c r="F8081" t="s">
        <v>3621</v>
      </c>
      <c r="G8081">
        <v>207743771</v>
      </c>
      <c r="I8081" t="s">
        <v>3622</v>
      </c>
      <c r="J8081" t="s">
        <v>6181</v>
      </c>
      <c r="K8081" t="s">
        <v>3624</v>
      </c>
      <c r="L8081" t="s">
        <v>6182</v>
      </c>
      <c r="M8081">
        <v>12.5</v>
      </c>
      <c r="N8081">
        <v>20</v>
      </c>
      <c r="O8081">
        <v>10</v>
      </c>
      <c r="S8081" t="b">
        <v>0</v>
      </c>
      <c r="T8081" t="b">
        <v>0</v>
      </c>
      <c r="U8081" t="b">
        <v>0</v>
      </c>
      <c r="V8081">
        <v>23000</v>
      </c>
      <c r="W8081">
        <v>13900</v>
      </c>
      <c r="X8081">
        <v>2.75</v>
      </c>
      <c r="Y8081">
        <v>21760</v>
      </c>
      <c r="Z8081">
        <v>2.21</v>
      </c>
    </row>
    <row r="8082" spans="1:26">
      <c r="A8082">
        <v>207743770</v>
      </c>
      <c r="B8082" t="s">
        <v>6168</v>
      </c>
      <c r="C8082" t="s">
        <v>3597</v>
      </c>
      <c r="D8082" t="s">
        <v>6169</v>
      </c>
      <c r="E8082" t="s">
        <v>6170</v>
      </c>
      <c r="F8082" t="s">
        <v>3621</v>
      </c>
      <c r="G8082">
        <v>207743770</v>
      </c>
      <c r="I8082" t="s">
        <v>3622</v>
      </c>
      <c r="J8082" t="s">
        <v>6179</v>
      </c>
      <c r="K8082" t="s">
        <v>3624</v>
      </c>
      <c r="L8082" t="s">
        <v>6180</v>
      </c>
      <c r="M8082">
        <v>13</v>
      </c>
      <c r="N8082">
        <v>21.5</v>
      </c>
      <c r="O8082">
        <v>10</v>
      </c>
      <c r="S8082" t="b">
        <v>0</v>
      </c>
      <c r="T8082" t="b">
        <v>0</v>
      </c>
      <c r="U8082" t="b">
        <v>0</v>
      </c>
      <c r="V8082">
        <v>18000</v>
      </c>
      <c r="W8082">
        <v>10000</v>
      </c>
      <c r="X8082">
        <v>2.85</v>
      </c>
      <c r="Y8082">
        <v>15600</v>
      </c>
      <c r="Z8082">
        <v>2.64</v>
      </c>
    </row>
    <row r="8083" spans="1:26">
      <c r="A8083">
        <v>207743769</v>
      </c>
      <c r="B8083" t="s">
        <v>6168</v>
      </c>
      <c r="C8083" t="s">
        <v>3597</v>
      </c>
      <c r="D8083" t="s">
        <v>6169</v>
      </c>
      <c r="E8083" t="s">
        <v>6170</v>
      </c>
      <c r="F8083" t="s">
        <v>3621</v>
      </c>
      <c r="G8083">
        <v>207743769</v>
      </c>
      <c r="I8083" t="s">
        <v>3622</v>
      </c>
      <c r="J8083" t="s">
        <v>6177</v>
      </c>
      <c r="K8083" t="s">
        <v>3624</v>
      </c>
      <c r="L8083" t="s">
        <v>6178</v>
      </c>
      <c r="M8083">
        <v>13</v>
      </c>
      <c r="N8083">
        <v>23</v>
      </c>
      <c r="O8083">
        <v>10</v>
      </c>
      <c r="S8083" t="b">
        <v>0</v>
      </c>
      <c r="T8083" t="b">
        <v>0</v>
      </c>
      <c r="U8083" t="b">
        <v>1</v>
      </c>
      <c r="V8083">
        <v>12000</v>
      </c>
      <c r="W8083">
        <v>7600</v>
      </c>
      <c r="X8083">
        <v>3.14</v>
      </c>
      <c r="Y8083">
        <v>11100</v>
      </c>
      <c r="Z8083">
        <v>2.48</v>
      </c>
    </row>
    <row r="8084" spans="1:26">
      <c r="A8084">
        <v>207743768</v>
      </c>
      <c r="B8084" t="s">
        <v>6168</v>
      </c>
      <c r="C8084" t="s">
        <v>3597</v>
      </c>
      <c r="D8084" t="s">
        <v>6169</v>
      </c>
      <c r="E8084" t="s">
        <v>6170</v>
      </c>
      <c r="F8084" t="s">
        <v>3621</v>
      </c>
      <c r="G8084">
        <v>207743768</v>
      </c>
      <c r="I8084" t="s">
        <v>3622</v>
      </c>
      <c r="J8084" t="s">
        <v>6175</v>
      </c>
      <c r="K8084" t="s">
        <v>3624</v>
      </c>
      <c r="L8084" t="s">
        <v>6176</v>
      </c>
      <c r="M8084">
        <v>13</v>
      </c>
      <c r="N8084">
        <v>23</v>
      </c>
      <c r="O8084">
        <v>10</v>
      </c>
      <c r="S8084" t="b">
        <v>0</v>
      </c>
      <c r="T8084" t="b">
        <v>0</v>
      </c>
      <c r="U8084" t="b">
        <v>0</v>
      </c>
      <c r="V8084">
        <v>9000</v>
      </c>
      <c r="W8084">
        <v>5900</v>
      </c>
      <c r="X8084">
        <v>2.79</v>
      </c>
      <c r="Y8084">
        <v>8380</v>
      </c>
      <c r="Z8084">
        <v>2.61</v>
      </c>
    </row>
    <row r="8085" spans="1:26">
      <c r="A8085">
        <v>207743767</v>
      </c>
      <c r="B8085" t="s">
        <v>6168</v>
      </c>
      <c r="C8085" t="s">
        <v>3597</v>
      </c>
      <c r="D8085" t="s">
        <v>6169</v>
      </c>
      <c r="E8085" t="s">
        <v>6170</v>
      </c>
      <c r="F8085" t="s">
        <v>3621</v>
      </c>
      <c r="G8085">
        <v>207743767</v>
      </c>
      <c r="I8085" t="s">
        <v>3622</v>
      </c>
      <c r="J8085" t="s">
        <v>6173</v>
      </c>
      <c r="K8085" t="s">
        <v>3624</v>
      </c>
      <c r="L8085" t="s">
        <v>6174</v>
      </c>
      <c r="M8085">
        <v>12.5</v>
      </c>
      <c r="N8085">
        <v>22</v>
      </c>
      <c r="O8085">
        <v>10</v>
      </c>
      <c r="S8085" t="b">
        <v>0</v>
      </c>
      <c r="T8085" t="b">
        <v>0</v>
      </c>
      <c r="U8085" t="b">
        <v>0</v>
      </c>
      <c r="V8085">
        <v>12000</v>
      </c>
      <c r="W8085">
        <v>7100</v>
      </c>
      <c r="X8085">
        <v>3.02</v>
      </c>
      <c r="Y8085">
        <v>10900</v>
      </c>
      <c r="Z8085">
        <v>2.5</v>
      </c>
    </row>
    <row r="8086" spans="1:26">
      <c r="A8086">
        <v>207743766</v>
      </c>
      <c r="B8086" t="s">
        <v>6168</v>
      </c>
      <c r="C8086" t="s">
        <v>3597</v>
      </c>
      <c r="D8086" t="s">
        <v>6169</v>
      </c>
      <c r="E8086" t="s">
        <v>6170</v>
      </c>
      <c r="F8086" t="s">
        <v>3621</v>
      </c>
      <c r="G8086">
        <v>207743766</v>
      </c>
      <c r="I8086" t="s">
        <v>3622</v>
      </c>
      <c r="J8086" t="s">
        <v>6171</v>
      </c>
      <c r="K8086" t="s">
        <v>3624</v>
      </c>
      <c r="L8086" t="s">
        <v>6172</v>
      </c>
      <c r="M8086">
        <v>12.5</v>
      </c>
      <c r="N8086">
        <v>22</v>
      </c>
      <c r="O8086">
        <v>10</v>
      </c>
      <c r="S8086" t="b">
        <v>0</v>
      </c>
      <c r="T8086" t="b">
        <v>0</v>
      </c>
      <c r="U8086" t="b">
        <v>0</v>
      </c>
      <c r="V8086">
        <v>9000</v>
      </c>
      <c r="W8086">
        <v>5900</v>
      </c>
      <c r="X8086">
        <v>2.79</v>
      </c>
      <c r="Y8086">
        <v>8380</v>
      </c>
      <c r="Z8086">
        <v>2.59</v>
      </c>
    </row>
    <row r="8087" spans="1:26">
      <c r="A8087">
        <v>206764074</v>
      </c>
      <c r="B8087" t="s">
        <v>6133</v>
      </c>
      <c r="C8087" t="s">
        <v>3597</v>
      </c>
      <c r="D8087" t="s">
        <v>3685</v>
      </c>
      <c r="E8087" t="s">
        <v>4883</v>
      </c>
      <c r="F8087" t="s">
        <v>3650</v>
      </c>
      <c r="G8087">
        <v>206764074</v>
      </c>
      <c r="I8087" t="s">
        <v>3651</v>
      </c>
      <c r="J8087" t="s">
        <v>4884</v>
      </c>
      <c r="K8087" t="s">
        <v>3653</v>
      </c>
      <c r="M8087">
        <v>13.5</v>
      </c>
      <c r="N8087">
        <v>21.5</v>
      </c>
      <c r="O8087">
        <v>10.5</v>
      </c>
      <c r="S8087" t="b">
        <v>0</v>
      </c>
      <c r="T8087" t="b">
        <v>0</v>
      </c>
      <c r="U8087" t="b">
        <v>0</v>
      </c>
      <c r="V8087">
        <v>36000</v>
      </c>
      <c r="W8087">
        <v>23200</v>
      </c>
      <c r="X8087">
        <v>2.78</v>
      </c>
      <c r="Y8087">
        <v>43387</v>
      </c>
      <c r="Z8087">
        <v>2.31</v>
      </c>
    </row>
    <row r="8088" spans="1:26">
      <c r="A8088">
        <v>207643194</v>
      </c>
      <c r="B8088" t="s">
        <v>6133</v>
      </c>
      <c r="C8088" t="s">
        <v>3597</v>
      </c>
      <c r="D8088" t="s">
        <v>1049</v>
      </c>
      <c r="E8088" t="s">
        <v>3862</v>
      </c>
      <c r="F8088" t="s">
        <v>3650</v>
      </c>
      <c r="G8088">
        <v>207643194</v>
      </c>
      <c r="I8088" t="s">
        <v>3651</v>
      </c>
      <c r="J8088" t="s">
        <v>5397</v>
      </c>
      <c r="K8088" t="s">
        <v>3653</v>
      </c>
      <c r="M8088">
        <v>11</v>
      </c>
      <c r="N8088">
        <v>21</v>
      </c>
      <c r="O8088">
        <v>10.5</v>
      </c>
      <c r="S8088" t="b">
        <v>0</v>
      </c>
      <c r="T8088" t="b">
        <v>0</v>
      </c>
      <c r="U8088" t="b">
        <v>1</v>
      </c>
      <c r="V8088">
        <v>48000</v>
      </c>
      <c r="W8088">
        <v>31000</v>
      </c>
      <c r="X8088">
        <v>2.72</v>
      </c>
      <c r="Y8088">
        <v>34500</v>
      </c>
      <c r="Z8088">
        <v>2.6</v>
      </c>
    </row>
    <row r="8089" spans="1:26">
      <c r="A8089">
        <v>207643191</v>
      </c>
      <c r="B8089" t="s">
        <v>6133</v>
      </c>
      <c r="C8089" t="s">
        <v>3597</v>
      </c>
      <c r="D8089" t="s">
        <v>1049</v>
      </c>
      <c r="E8089" t="s">
        <v>3862</v>
      </c>
      <c r="F8089" t="s">
        <v>3650</v>
      </c>
      <c r="G8089">
        <v>207643191</v>
      </c>
      <c r="I8089" t="s">
        <v>3651</v>
      </c>
      <c r="J8089" t="s">
        <v>5399</v>
      </c>
      <c r="K8089" t="s">
        <v>3653</v>
      </c>
      <c r="M8089">
        <v>12.5</v>
      </c>
      <c r="N8089">
        <v>20</v>
      </c>
      <c r="O8089">
        <v>10.8</v>
      </c>
      <c r="S8089" t="b">
        <v>0</v>
      </c>
      <c r="T8089" t="b">
        <v>0</v>
      </c>
      <c r="U8089" t="b">
        <v>1</v>
      </c>
      <c r="V8089">
        <v>36000</v>
      </c>
      <c r="W8089">
        <v>22000</v>
      </c>
      <c r="X8089">
        <v>2.63</v>
      </c>
      <c r="Y8089">
        <v>33800</v>
      </c>
      <c r="Z8089">
        <v>2.78</v>
      </c>
    </row>
    <row r="8090" spans="1:26">
      <c r="A8090">
        <v>207643188</v>
      </c>
      <c r="B8090" t="s">
        <v>6133</v>
      </c>
      <c r="C8090" t="s">
        <v>3597</v>
      </c>
      <c r="D8090" t="s">
        <v>1049</v>
      </c>
      <c r="E8090" t="s">
        <v>3862</v>
      </c>
      <c r="F8090" t="s">
        <v>3650</v>
      </c>
      <c r="G8090">
        <v>207643188</v>
      </c>
      <c r="I8090" t="s">
        <v>3651</v>
      </c>
      <c r="J8090" t="s">
        <v>5398</v>
      </c>
      <c r="K8090" t="s">
        <v>3653</v>
      </c>
      <c r="M8090">
        <v>11</v>
      </c>
      <c r="N8090">
        <v>21</v>
      </c>
      <c r="O8090">
        <v>11.5</v>
      </c>
      <c r="S8090" t="b">
        <v>0</v>
      </c>
      <c r="T8090" t="b">
        <v>0</v>
      </c>
      <c r="U8090" t="b">
        <v>1</v>
      </c>
      <c r="V8090">
        <v>48000</v>
      </c>
      <c r="W8090">
        <v>34000</v>
      </c>
      <c r="X8090">
        <v>2.83</v>
      </c>
      <c r="Y8090">
        <v>46000</v>
      </c>
      <c r="Z8090">
        <v>2.5</v>
      </c>
    </row>
    <row r="8091" spans="1:26">
      <c r="A8091">
        <v>207643182</v>
      </c>
      <c r="B8091" t="s">
        <v>6133</v>
      </c>
      <c r="C8091" t="s">
        <v>3597</v>
      </c>
      <c r="D8091" t="s">
        <v>1049</v>
      </c>
      <c r="E8091" t="s">
        <v>3862</v>
      </c>
      <c r="F8091" t="s">
        <v>3650</v>
      </c>
      <c r="G8091">
        <v>207643182</v>
      </c>
      <c r="I8091" t="s">
        <v>3651</v>
      </c>
      <c r="J8091" t="s">
        <v>5400</v>
      </c>
      <c r="K8091" t="s">
        <v>3653</v>
      </c>
      <c r="M8091">
        <v>11.5</v>
      </c>
      <c r="N8091">
        <v>23</v>
      </c>
      <c r="O8091">
        <v>10.8</v>
      </c>
      <c r="S8091" t="b">
        <v>0</v>
      </c>
      <c r="T8091" t="b">
        <v>0</v>
      </c>
      <c r="U8091" t="b">
        <v>0</v>
      </c>
      <c r="V8091">
        <v>30000</v>
      </c>
      <c r="W8091">
        <v>18500</v>
      </c>
      <c r="X8091">
        <v>2.98</v>
      </c>
      <c r="Y8091">
        <v>27500</v>
      </c>
      <c r="Z8091">
        <v>2.82</v>
      </c>
    </row>
    <row r="8092" spans="1:26">
      <c r="A8092">
        <v>207643173</v>
      </c>
      <c r="B8092" t="s">
        <v>6133</v>
      </c>
      <c r="C8092" t="s">
        <v>3597</v>
      </c>
      <c r="D8092" t="s">
        <v>1049</v>
      </c>
      <c r="E8092" t="s">
        <v>3861</v>
      </c>
      <c r="F8092" t="s">
        <v>3650</v>
      </c>
      <c r="G8092">
        <v>207643173</v>
      </c>
      <c r="I8092" t="s">
        <v>3651</v>
      </c>
      <c r="J8092" t="s">
        <v>5397</v>
      </c>
      <c r="K8092" t="s">
        <v>3653</v>
      </c>
      <c r="M8092">
        <v>11</v>
      </c>
      <c r="N8092">
        <v>21</v>
      </c>
      <c r="O8092">
        <v>10.5</v>
      </c>
      <c r="S8092" t="b">
        <v>0</v>
      </c>
      <c r="T8092" t="b">
        <v>0</v>
      </c>
      <c r="U8092" t="b">
        <v>1</v>
      </c>
      <c r="V8092">
        <v>48000</v>
      </c>
      <c r="W8092">
        <v>31000</v>
      </c>
      <c r="X8092">
        <v>2.72</v>
      </c>
      <c r="Y8092">
        <v>34500</v>
      </c>
      <c r="Z8092">
        <v>2.6</v>
      </c>
    </row>
    <row r="8093" spans="1:26">
      <c r="A8093">
        <v>207643170</v>
      </c>
      <c r="B8093" t="s">
        <v>6133</v>
      </c>
      <c r="C8093" t="s">
        <v>3597</v>
      </c>
      <c r="D8093" t="s">
        <v>1049</v>
      </c>
      <c r="E8093" t="s">
        <v>3861</v>
      </c>
      <c r="F8093" t="s">
        <v>3650</v>
      </c>
      <c r="G8093">
        <v>207643170</v>
      </c>
      <c r="I8093" t="s">
        <v>3651</v>
      </c>
      <c r="J8093" t="s">
        <v>5399</v>
      </c>
      <c r="K8093" t="s">
        <v>3653</v>
      </c>
      <c r="M8093">
        <v>12.5</v>
      </c>
      <c r="N8093">
        <v>20</v>
      </c>
      <c r="O8093">
        <v>10.8</v>
      </c>
      <c r="S8093" t="b">
        <v>0</v>
      </c>
      <c r="T8093" t="b">
        <v>0</v>
      </c>
      <c r="U8093" t="b">
        <v>1</v>
      </c>
      <c r="V8093">
        <v>36000</v>
      </c>
      <c r="W8093">
        <v>22000</v>
      </c>
      <c r="X8093">
        <v>2.63</v>
      </c>
      <c r="Y8093">
        <v>33800</v>
      </c>
      <c r="Z8093">
        <v>2.78</v>
      </c>
    </row>
    <row r="8094" spans="1:26">
      <c r="A8094">
        <v>207643167</v>
      </c>
      <c r="B8094" t="s">
        <v>6133</v>
      </c>
      <c r="C8094" t="s">
        <v>3597</v>
      </c>
      <c r="D8094" t="s">
        <v>1049</v>
      </c>
      <c r="E8094" t="s">
        <v>3861</v>
      </c>
      <c r="F8094" t="s">
        <v>3650</v>
      </c>
      <c r="G8094">
        <v>207643167</v>
      </c>
      <c r="I8094" t="s">
        <v>3651</v>
      </c>
      <c r="J8094" t="s">
        <v>5398</v>
      </c>
      <c r="K8094" t="s">
        <v>3653</v>
      </c>
      <c r="M8094">
        <v>11</v>
      </c>
      <c r="N8094">
        <v>21</v>
      </c>
      <c r="O8094">
        <v>11.5</v>
      </c>
      <c r="S8094" t="b">
        <v>0</v>
      </c>
      <c r="T8094" t="b">
        <v>0</v>
      </c>
      <c r="U8094" t="b">
        <v>1</v>
      </c>
      <c r="V8094">
        <v>48000</v>
      </c>
      <c r="W8094">
        <v>34000</v>
      </c>
      <c r="X8094">
        <v>2.83</v>
      </c>
      <c r="Y8094">
        <v>46000</v>
      </c>
      <c r="Z8094">
        <v>2.5</v>
      </c>
    </row>
    <row r="8095" spans="1:26">
      <c r="A8095">
        <v>207643161</v>
      </c>
      <c r="B8095" t="s">
        <v>6133</v>
      </c>
      <c r="C8095" t="s">
        <v>3597</v>
      </c>
      <c r="D8095" t="s">
        <v>1049</v>
      </c>
      <c r="E8095" t="s">
        <v>3861</v>
      </c>
      <c r="F8095" t="s">
        <v>3650</v>
      </c>
      <c r="G8095">
        <v>207643161</v>
      </c>
      <c r="I8095" t="s">
        <v>3651</v>
      </c>
      <c r="J8095" t="s">
        <v>5400</v>
      </c>
      <c r="K8095" t="s">
        <v>3653</v>
      </c>
      <c r="M8095">
        <v>11.5</v>
      </c>
      <c r="N8095">
        <v>23</v>
      </c>
      <c r="O8095">
        <v>10.8</v>
      </c>
      <c r="S8095" t="b">
        <v>0</v>
      </c>
      <c r="T8095" t="b">
        <v>0</v>
      </c>
      <c r="U8095" t="b">
        <v>0</v>
      </c>
      <c r="V8095">
        <v>30000</v>
      </c>
      <c r="W8095">
        <v>18500</v>
      </c>
      <c r="X8095">
        <v>2.98</v>
      </c>
      <c r="Y8095">
        <v>27500</v>
      </c>
      <c r="Z8095">
        <v>2.82</v>
      </c>
    </row>
    <row r="8096" spans="1:26">
      <c r="A8096">
        <v>207643152</v>
      </c>
      <c r="B8096" t="s">
        <v>6133</v>
      </c>
      <c r="C8096" t="s">
        <v>3597</v>
      </c>
      <c r="D8096" t="s">
        <v>1049</v>
      </c>
      <c r="E8096" t="s">
        <v>3860</v>
      </c>
      <c r="F8096" t="s">
        <v>3650</v>
      </c>
      <c r="G8096">
        <v>207643152</v>
      </c>
      <c r="I8096" t="s">
        <v>3651</v>
      </c>
      <c r="J8096" t="s">
        <v>5397</v>
      </c>
      <c r="K8096" t="s">
        <v>3653</v>
      </c>
      <c r="M8096">
        <v>11</v>
      </c>
      <c r="N8096">
        <v>21</v>
      </c>
      <c r="O8096">
        <v>10.5</v>
      </c>
      <c r="S8096" t="b">
        <v>0</v>
      </c>
      <c r="T8096" t="b">
        <v>0</v>
      </c>
      <c r="U8096" t="b">
        <v>1</v>
      </c>
      <c r="V8096">
        <v>48000</v>
      </c>
      <c r="W8096">
        <v>31000</v>
      </c>
      <c r="X8096">
        <v>2.72</v>
      </c>
      <c r="Y8096">
        <v>34500</v>
      </c>
      <c r="Z8096">
        <v>2.6</v>
      </c>
    </row>
    <row r="8097" spans="1:26">
      <c r="A8097">
        <v>207643149</v>
      </c>
      <c r="B8097" t="s">
        <v>6133</v>
      </c>
      <c r="C8097" t="s">
        <v>3597</v>
      </c>
      <c r="D8097" t="s">
        <v>1049</v>
      </c>
      <c r="E8097" t="s">
        <v>3860</v>
      </c>
      <c r="F8097" t="s">
        <v>3650</v>
      </c>
      <c r="G8097">
        <v>207643149</v>
      </c>
      <c r="I8097" t="s">
        <v>3651</v>
      </c>
      <c r="J8097" t="s">
        <v>5399</v>
      </c>
      <c r="K8097" t="s">
        <v>3653</v>
      </c>
      <c r="M8097">
        <v>12.5</v>
      </c>
      <c r="N8097">
        <v>20</v>
      </c>
      <c r="O8097">
        <v>10.8</v>
      </c>
      <c r="S8097" t="b">
        <v>0</v>
      </c>
      <c r="T8097" t="b">
        <v>0</v>
      </c>
      <c r="U8097" t="b">
        <v>1</v>
      </c>
      <c r="V8097">
        <v>36000</v>
      </c>
      <c r="W8097">
        <v>22000</v>
      </c>
      <c r="X8097">
        <v>2.63</v>
      </c>
      <c r="Y8097">
        <v>33800</v>
      </c>
      <c r="Z8097">
        <v>2.78</v>
      </c>
    </row>
    <row r="8098" spans="1:26">
      <c r="A8098">
        <v>207643146</v>
      </c>
      <c r="B8098" t="s">
        <v>6133</v>
      </c>
      <c r="C8098" t="s">
        <v>3597</v>
      </c>
      <c r="D8098" t="s">
        <v>1049</v>
      </c>
      <c r="E8098" t="s">
        <v>3860</v>
      </c>
      <c r="F8098" t="s">
        <v>3650</v>
      </c>
      <c r="G8098">
        <v>207643146</v>
      </c>
      <c r="I8098" t="s">
        <v>3651</v>
      </c>
      <c r="J8098" t="s">
        <v>5398</v>
      </c>
      <c r="K8098" t="s">
        <v>3653</v>
      </c>
      <c r="M8098">
        <v>11</v>
      </c>
      <c r="N8098">
        <v>21</v>
      </c>
      <c r="O8098">
        <v>11.5</v>
      </c>
      <c r="S8098" t="b">
        <v>0</v>
      </c>
      <c r="T8098" t="b">
        <v>0</v>
      </c>
      <c r="U8098" t="b">
        <v>1</v>
      </c>
      <c r="V8098">
        <v>48000</v>
      </c>
      <c r="W8098">
        <v>34000</v>
      </c>
      <c r="X8098">
        <v>2.83</v>
      </c>
      <c r="Y8098">
        <v>46000</v>
      </c>
      <c r="Z8098">
        <v>2.5</v>
      </c>
    </row>
    <row r="8099" spans="1:26">
      <c r="A8099">
        <v>207643140</v>
      </c>
      <c r="B8099" t="s">
        <v>6133</v>
      </c>
      <c r="C8099" t="s">
        <v>3597</v>
      </c>
      <c r="D8099" t="s">
        <v>1049</v>
      </c>
      <c r="E8099" t="s">
        <v>3860</v>
      </c>
      <c r="F8099" t="s">
        <v>3650</v>
      </c>
      <c r="G8099">
        <v>207643140</v>
      </c>
      <c r="I8099" t="s">
        <v>3651</v>
      </c>
      <c r="J8099" t="s">
        <v>5400</v>
      </c>
      <c r="K8099" t="s">
        <v>3653</v>
      </c>
      <c r="M8099">
        <v>11.5</v>
      </c>
      <c r="N8099">
        <v>23</v>
      </c>
      <c r="O8099">
        <v>10.8</v>
      </c>
      <c r="S8099" t="b">
        <v>0</v>
      </c>
      <c r="T8099" t="b">
        <v>0</v>
      </c>
      <c r="U8099" t="b">
        <v>0</v>
      </c>
      <c r="V8099">
        <v>30000</v>
      </c>
      <c r="W8099">
        <v>18500</v>
      </c>
      <c r="X8099">
        <v>2.98</v>
      </c>
      <c r="Y8099">
        <v>27500</v>
      </c>
      <c r="Z8099">
        <v>2.82</v>
      </c>
    </row>
    <row r="8100" spans="1:26">
      <c r="A8100">
        <v>207643131</v>
      </c>
      <c r="B8100" t="s">
        <v>6133</v>
      </c>
      <c r="C8100" t="s">
        <v>3597</v>
      </c>
      <c r="D8100" t="s">
        <v>1049</v>
      </c>
      <c r="E8100" t="s">
        <v>3834</v>
      </c>
      <c r="F8100" t="s">
        <v>3650</v>
      </c>
      <c r="G8100">
        <v>207643131</v>
      </c>
      <c r="I8100" t="s">
        <v>3651</v>
      </c>
      <c r="J8100" t="s">
        <v>5397</v>
      </c>
      <c r="K8100" t="s">
        <v>3653</v>
      </c>
      <c r="M8100">
        <v>11</v>
      </c>
      <c r="N8100">
        <v>21</v>
      </c>
      <c r="O8100">
        <v>10.5</v>
      </c>
      <c r="S8100" t="b">
        <v>0</v>
      </c>
      <c r="T8100" t="b">
        <v>0</v>
      </c>
      <c r="U8100" t="b">
        <v>1</v>
      </c>
      <c r="V8100">
        <v>48000</v>
      </c>
      <c r="W8100">
        <v>31000</v>
      </c>
      <c r="X8100">
        <v>2.72</v>
      </c>
      <c r="Y8100">
        <v>34500</v>
      </c>
      <c r="Z8100">
        <v>2.6</v>
      </c>
    </row>
    <row r="8101" spans="1:26">
      <c r="A8101">
        <v>207643128</v>
      </c>
      <c r="B8101" t="s">
        <v>6133</v>
      </c>
      <c r="C8101" t="s">
        <v>3597</v>
      </c>
      <c r="D8101" t="s">
        <v>1049</v>
      </c>
      <c r="E8101" t="s">
        <v>3834</v>
      </c>
      <c r="F8101" t="s">
        <v>3650</v>
      </c>
      <c r="G8101">
        <v>207643128</v>
      </c>
      <c r="I8101" t="s">
        <v>3651</v>
      </c>
      <c r="J8101" t="s">
        <v>5399</v>
      </c>
      <c r="K8101" t="s">
        <v>3653</v>
      </c>
      <c r="M8101">
        <v>12.5</v>
      </c>
      <c r="N8101">
        <v>20</v>
      </c>
      <c r="O8101">
        <v>10.8</v>
      </c>
      <c r="S8101" t="b">
        <v>0</v>
      </c>
      <c r="T8101" t="b">
        <v>0</v>
      </c>
      <c r="U8101" t="b">
        <v>1</v>
      </c>
      <c r="V8101">
        <v>36000</v>
      </c>
      <c r="W8101">
        <v>22000</v>
      </c>
      <c r="X8101">
        <v>2.63</v>
      </c>
      <c r="Y8101">
        <v>33800</v>
      </c>
      <c r="Z8101">
        <v>2.78</v>
      </c>
    </row>
    <row r="8102" spans="1:26">
      <c r="A8102">
        <v>207643125</v>
      </c>
      <c r="B8102" t="s">
        <v>6133</v>
      </c>
      <c r="C8102" t="s">
        <v>3597</v>
      </c>
      <c r="D8102" t="s">
        <v>1049</v>
      </c>
      <c r="E8102" t="s">
        <v>3834</v>
      </c>
      <c r="F8102" t="s">
        <v>3650</v>
      </c>
      <c r="G8102">
        <v>207643125</v>
      </c>
      <c r="I8102" t="s">
        <v>3651</v>
      </c>
      <c r="J8102" t="s">
        <v>5398</v>
      </c>
      <c r="K8102" t="s">
        <v>3653</v>
      </c>
      <c r="M8102">
        <v>11</v>
      </c>
      <c r="N8102">
        <v>21</v>
      </c>
      <c r="O8102">
        <v>11.5</v>
      </c>
      <c r="S8102" t="b">
        <v>0</v>
      </c>
      <c r="T8102" t="b">
        <v>0</v>
      </c>
      <c r="U8102" t="b">
        <v>1</v>
      </c>
      <c r="V8102">
        <v>48000</v>
      </c>
      <c r="W8102">
        <v>34000</v>
      </c>
      <c r="X8102">
        <v>2.83</v>
      </c>
      <c r="Y8102">
        <v>46000</v>
      </c>
      <c r="Z8102">
        <v>2.5</v>
      </c>
    </row>
    <row r="8103" spans="1:26">
      <c r="A8103">
        <v>207643119</v>
      </c>
      <c r="B8103" t="s">
        <v>6133</v>
      </c>
      <c r="C8103" t="s">
        <v>3597</v>
      </c>
      <c r="D8103" t="s">
        <v>1049</v>
      </c>
      <c r="E8103" t="s">
        <v>3834</v>
      </c>
      <c r="F8103" t="s">
        <v>3650</v>
      </c>
      <c r="G8103">
        <v>207643119</v>
      </c>
      <c r="I8103" t="s">
        <v>3651</v>
      </c>
      <c r="J8103" t="s">
        <v>5400</v>
      </c>
      <c r="K8103" t="s">
        <v>3653</v>
      </c>
      <c r="M8103">
        <v>11.5</v>
      </c>
      <c r="N8103">
        <v>23</v>
      </c>
      <c r="O8103">
        <v>10.8</v>
      </c>
      <c r="S8103" t="b">
        <v>0</v>
      </c>
      <c r="T8103" t="b">
        <v>0</v>
      </c>
      <c r="U8103" t="b">
        <v>0</v>
      </c>
      <c r="V8103">
        <v>30000</v>
      </c>
      <c r="W8103">
        <v>18500</v>
      </c>
      <c r="X8103">
        <v>2.98</v>
      </c>
      <c r="Y8103">
        <v>27500</v>
      </c>
      <c r="Z8103">
        <v>2.82</v>
      </c>
    </row>
    <row r="8104" spans="1:26">
      <c r="A8104">
        <v>207643110</v>
      </c>
      <c r="B8104" t="s">
        <v>6133</v>
      </c>
      <c r="C8104" t="s">
        <v>3597</v>
      </c>
      <c r="D8104" t="s">
        <v>1049</v>
      </c>
      <c r="E8104" t="s">
        <v>3859</v>
      </c>
      <c r="F8104" t="s">
        <v>3650</v>
      </c>
      <c r="G8104">
        <v>207643110</v>
      </c>
      <c r="I8104" t="s">
        <v>3651</v>
      </c>
      <c r="J8104" t="s">
        <v>5397</v>
      </c>
      <c r="K8104" t="s">
        <v>3653</v>
      </c>
      <c r="M8104">
        <v>11</v>
      </c>
      <c r="N8104">
        <v>21</v>
      </c>
      <c r="O8104">
        <v>10.5</v>
      </c>
      <c r="S8104" t="b">
        <v>0</v>
      </c>
      <c r="T8104" t="b">
        <v>0</v>
      </c>
      <c r="U8104" t="b">
        <v>1</v>
      </c>
      <c r="V8104">
        <v>48000</v>
      </c>
      <c r="W8104">
        <v>31000</v>
      </c>
      <c r="X8104">
        <v>2.72</v>
      </c>
      <c r="Y8104">
        <v>34500</v>
      </c>
      <c r="Z8104">
        <v>2.6</v>
      </c>
    </row>
    <row r="8105" spans="1:26">
      <c r="A8105">
        <v>207643107</v>
      </c>
      <c r="B8105" t="s">
        <v>6133</v>
      </c>
      <c r="C8105" t="s">
        <v>3597</v>
      </c>
      <c r="D8105" t="s">
        <v>1049</v>
      </c>
      <c r="E8105" t="s">
        <v>3859</v>
      </c>
      <c r="F8105" t="s">
        <v>3650</v>
      </c>
      <c r="G8105">
        <v>207643107</v>
      </c>
      <c r="I8105" t="s">
        <v>3651</v>
      </c>
      <c r="J8105" t="s">
        <v>5399</v>
      </c>
      <c r="K8105" t="s">
        <v>3653</v>
      </c>
      <c r="M8105">
        <v>12.5</v>
      </c>
      <c r="N8105">
        <v>20</v>
      </c>
      <c r="O8105">
        <v>10.8</v>
      </c>
      <c r="S8105" t="b">
        <v>0</v>
      </c>
      <c r="T8105" t="b">
        <v>0</v>
      </c>
      <c r="U8105" t="b">
        <v>1</v>
      </c>
      <c r="V8105">
        <v>36000</v>
      </c>
      <c r="W8105">
        <v>22000</v>
      </c>
      <c r="X8105">
        <v>2.63</v>
      </c>
      <c r="Y8105">
        <v>33800</v>
      </c>
      <c r="Z8105">
        <v>2.78</v>
      </c>
    </row>
    <row r="8106" spans="1:26">
      <c r="A8106">
        <v>207643104</v>
      </c>
      <c r="B8106" t="s">
        <v>6133</v>
      </c>
      <c r="C8106" t="s">
        <v>3597</v>
      </c>
      <c r="D8106" t="s">
        <v>1049</v>
      </c>
      <c r="E8106" t="s">
        <v>3859</v>
      </c>
      <c r="F8106" t="s">
        <v>3650</v>
      </c>
      <c r="G8106">
        <v>207643104</v>
      </c>
      <c r="I8106" t="s">
        <v>3651</v>
      </c>
      <c r="J8106" t="s">
        <v>5398</v>
      </c>
      <c r="K8106" t="s">
        <v>3653</v>
      </c>
      <c r="M8106">
        <v>11</v>
      </c>
      <c r="N8106">
        <v>21</v>
      </c>
      <c r="O8106">
        <v>11.5</v>
      </c>
      <c r="S8106" t="b">
        <v>0</v>
      </c>
      <c r="T8106" t="b">
        <v>0</v>
      </c>
      <c r="U8106" t="b">
        <v>1</v>
      </c>
      <c r="V8106">
        <v>48000</v>
      </c>
      <c r="W8106">
        <v>34000</v>
      </c>
      <c r="X8106">
        <v>2.83</v>
      </c>
      <c r="Y8106">
        <v>46000</v>
      </c>
      <c r="Z8106">
        <v>2.5</v>
      </c>
    </row>
    <row r="8107" spans="1:26">
      <c r="A8107">
        <v>207643098</v>
      </c>
      <c r="B8107" t="s">
        <v>6133</v>
      </c>
      <c r="C8107" t="s">
        <v>3597</v>
      </c>
      <c r="D8107" t="s">
        <v>1049</v>
      </c>
      <c r="E8107" t="s">
        <v>3859</v>
      </c>
      <c r="F8107" t="s">
        <v>3650</v>
      </c>
      <c r="G8107">
        <v>207643098</v>
      </c>
      <c r="I8107" t="s">
        <v>3651</v>
      </c>
      <c r="J8107" t="s">
        <v>5400</v>
      </c>
      <c r="K8107" t="s">
        <v>3653</v>
      </c>
      <c r="M8107">
        <v>11.5</v>
      </c>
      <c r="N8107">
        <v>23</v>
      </c>
      <c r="O8107">
        <v>10.8</v>
      </c>
      <c r="S8107" t="b">
        <v>0</v>
      </c>
      <c r="T8107" t="b">
        <v>0</v>
      </c>
      <c r="U8107" t="b">
        <v>0</v>
      </c>
      <c r="V8107">
        <v>30000</v>
      </c>
      <c r="W8107">
        <v>18500</v>
      </c>
      <c r="X8107">
        <v>2.98</v>
      </c>
      <c r="Y8107">
        <v>27500</v>
      </c>
      <c r="Z8107">
        <v>2.82</v>
      </c>
    </row>
    <row r="8108" spans="1:26">
      <c r="A8108">
        <v>207643089</v>
      </c>
      <c r="B8108" t="s">
        <v>6133</v>
      </c>
      <c r="C8108" t="s">
        <v>3597</v>
      </c>
      <c r="D8108" t="s">
        <v>1049</v>
      </c>
      <c r="E8108" t="s">
        <v>3857</v>
      </c>
      <c r="F8108" t="s">
        <v>3650</v>
      </c>
      <c r="G8108">
        <v>207643089</v>
      </c>
      <c r="I8108" t="s">
        <v>3651</v>
      </c>
      <c r="J8108" t="s">
        <v>5397</v>
      </c>
      <c r="K8108" t="s">
        <v>3653</v>
      </c>
      <c r="M8108">
        <v>11</v>
      </c>
      <c r="N8108">
        <v>21</v>
      </c>
      <c r="O8108">
        <v>10.5</v>
      </c>
      <c r="S8108" t="b">
        <v>0</v>
      </c>
      <c r="T8108" t="b">
        <v>0</v>
      </c>
      <c r="U8108" t="b">
        <v>1</v>
      </c>
      <c r="V8108">
        <v>48000</v>
      </c>
      <c r="W8108">
        <v>31000</v>
      </c>
      <c r="X8108">
        <v>2.72</v>
      </c>
      <c r="Y8108">
        <v>34500</v>
      </c>
      <c r="Z8108">
        <v>2.6</v>
      </c>
    </row>
    <row r="8109" spans="1:26">
      <c r="A8109">
        <v>207643086</v>
      </c>
      <c r="B8109" t="s">
        <v>6133</v>
      </c>
      <c r="C8109" t="s">
        <v>3597</v>
      </c>
      <c r="D8109" t="s">
        <v>1049</v>
      </c>
      <c r="E8109" t="s">
        <v>3857</v>
      </c>
      <c r="F8109" t="s">
        <v>3650</v>
      </c>
      <c r="G8109">
        <v>207643086</v>
      </c>
      <c r="I8109" t="s">
        <v>3651</v>
      </c>
      <c r="J8109" t="s">
        <v>5399</v>
      </c>
      <c r="K8109" t="s">
        <v>3653</v>
      </c>
      <c r="M8109">
        <v>12.5</v>
      </c>
      <c r="N8109">
        <v>20</v>
      </c>
      <c r="O8109">
        <v>10.8</v>
      </c>
      <c r="S8109" t="b">
        <v>0</v>
      </c>
      <c r="T8109" t="b">
        <v>0</v>
      </c>
      <c r="U8109" t="b">
        <v>1</v>
      </c>
      <c r="V8109">
        <v>36000</v>
      </c>
      <c r="W8109">
        <v>22000</v>
      </c>
      <c r="X8109">
        <v>2.63</v>
      </c>
      <c r="Y8109">
        <v>33800</v>
      </c>
      <c r="Z8109">
        <v>2.78</v>
      </c>
    </row>
    <row r="8110" spans="1:26">
      <c r="A8110">
        <v>207643083</v>
      </c>
      <c r="B8110" t="s">
        <v>6133</v>
      </c>
      <c r="C8110" t="s">
        <v>3597</v>
      </c>
      <c r="D8110" t="s">
        <v>1049</v>
      </c>
      <c r="E8110" t="s">
        <v>3857</v>
      </c>
      <c r="F8110" t="s">
        <v>3650</v>
      </c>
      <c r="G8110">
        <v>207643083</v>
      </c>
      <c r="I8110" t="s">
        <v>3651</v>
      </c>
      <c r="J8110" t="s">
        <v>5398</v>
      </c>
      <c r="K8110" t="s">
        <v>3653</v>
      </c>
      <c r="M8110">
        <v>11</v>
      </c>
      <c r="N8110">
        <v>21</v>
      </c>
      <c r="O8110">
        <v>11.5</v>
      </c>
      <c r="S8110" t="b">
        <v>0</v>
      </c>
      <c r="T8110" t="b">
        <v>0</v>
      </c>
      <c r="U8110" t="b">
        <v>1</v>
      </c>
      <c r="V8110">
        <v>48000</v>
      </c>
      <c r="W8110">
        <v>34000</v>
      </c>
      <c r="X8110">
        <v>2.83</v>
      </c>
      <c r="Y8110">
        <v>46000</v>
      </c>
      <c r="Z8110">
        <v>2.5</v>
      </c>
    </row>
    <row r="8111" spans="1:26">
      <c r="A8111">
        <v>207643077</v>
      </c>
      <c r="B8111" t="s">
        <v>6133</v>
      </c>
      <c r="C8111" t="s">
        <v>3597</v>
      </c>
      <c r="D8111" t="s">
        <v>1049</v>
      </c>
      <c r="E8111" t="s">
        <v>3857</v>
      </c>
      <c r="F8111" t="s">
        <v>3650</v>
      </c>
      <c r="G8111">
        <v>207643077</v>
      </c>
      <c r="I8111" t="s">
        <v>3651</v>
      </c>
      <c r="J8111" t="s">
        <v>5400</v>
      </c>
      <c r="K8111" t="s">
        <v>3653</v>
      </c>
      <c r="M8111">
        <v>11.5</v>
      </c>
      <c r="N8111">
        <v>23</v>
      </c>
      <c r="O8111">
        <v>10.8</v>
      </c>
      <c r="S8111" t="b">
        <v>0</v>
      </c>
      <c r="T8111" t="b">
        <v>0</v>
      </c>
      <c r="U8111" t="b">
        <v>0</v>
      </c>
      <c r="V8111">
        <v>30000</v>
      </c>
      <c r="W8111">
        <v>18500</v>
      </c>
      <c r="X8111">
        <v>2.98</v>
      </c>
      <c r="Y8111">
        <v>27500</v>
      </c>
      <c r="Z8111">
        <v>2.82</v>
      </c>
    </row>
    <row r="8112" spans="1:26">
      <c r="A8112">
        <v>207643068</v>
      </c>
      <c r="B8112" t="s">
        <v>6133</v>
      </c>
      <c r="C8112" t="s">
        <v>3597</v>
      </c>
      <c r="D8112" t="s">
        <v>1049</v>
      </c>
      <c r="E8112" t="s">
        <v>3858</v>
      </c>
      <c r="F8112" t="s">
        <v>3650</v>
      </c>
      <c r="G8112">
        <v>207643068</v>
      </c>
      <c r="I8112" t="s">
        <v>3651</v>
      </c>
      <c r="J8112" t="s">
        <v>5397</v>
      </c>
      <c r="K8112" t="s">
        <v>3653</v>
      </c>
      <c r="M8112">
        <v>11</v>
      </c>
      <c r="N8112">
        <v>21</v>
      </c>
      <c r="O8112">
        <v>10.5</v>
      </c>
      <c r="S8112" t="b">
        <v>0</v>
      </c>
      <c r="T8112" t="b">
        <v>0</v>
      </c>
      <c r="U8112" t="b">
        <v>1</v>
      </c>
      <c r="V8112">
        <v>48000</v>
      </c>
      <c r="W8112">
        <v>31000</v>
      </c>
      <c r="X8112">
        <v>2.72</v>
      </c>
      <c r="Y8112">
        <v>34500</v>
      </c>
      <c r="Z8112">
        <v>2.6</v>
      </c>
    </row>
    <row r="8113" spans="1:26">
      <c r="A8113">
        <v>207643065</v>
      </c>
      <c r="B8113" t="s">
        <v>6133</v>
      </c>
      <c r="C8113" t="s">
        <v>3597</v>
      </c>
      <c r="D8113" t="s">
        <v>1049</v>
      </c>
      <c r="E8113" t="s">
        <v>3858</v>
      </c>
      <c r="F8113" t="s">
        <v>3650</v>
      </c>
      <c r="G8113">
        <v>207643065</v>
      </c>
      <c r="I8113" t="s">
        <v>3651</v>
      </c>
      <c r="J8113" t="s">
        <v>5399</v>
      </c>
      <c r="K8113" t="s">
        <v>3653</v>
      </c>
      <c r="M8113">
        <v>12.5</v>
      </c>
      <c r="N8113">
        <v>20</v>
      </c>
      <c r="O8113">
        <v>10.8</v>
      </c>
      <c r="S8113" t="b">
        <v>0</v>
      </c>
      <c r="T8113" t="b">
        <v>0</v>
      </c>
      <c r="U8113" t="b">
        <v>1</v>
      </c>
      <c r="V8113">
        <v>36000</v>
      </c>
      <c r="W8113">
        <v>22000</v>
      </c>
      <c r="X8113">
        <v>2.63</v>
      </c>
      <c r="Y8113">
        <v>33800</v>
      </c>
      <c r="Z8113">
        <v>2.78</v>
      </c>
    </row>
    <row r="8114" spans="1:26">
      <c r="A8114">
        <v>207643062</v>
      </c>
      <c r="B8114" t="s">
        <v>6133</v>
      </c>
      <c r="C8114" t="s">
        <v>3597</v>
      </c>
      <c r="D8114" t="s">
        <v>1049</v>
      </c>
      <c r="E8114" t="s">
        <v>3858</v>
      </c>
      <c r="F8114" t="s">
        <v>3650</v>
      </c>
      <c r="G8114">
        <v>207643062</v>
      </c>
      <c r="I8114" t="s">
        <v>3651</v>
      </c>
      <c r="J8114" t="s">
        <v>5398</v>
      </c>
      <c r="K8114" t="s">
        <v>3653</v>
      </c>
      <c r="M8114">
        <v>11</v>
      </c>
      <c r="N8114">
        <v>21</v>
      </c>
      <c r="O8114">
        <v>11.5</v>
      </c>
      <c r="S8114" t="b">
        <v>0</v>
      </c>
      <c r="T8114" t="b">
        <v>0</v>
      </c>
      <c r="U8114" t="b">
        <v>1</v>
      </c>
      <c r="V8114">
        <v>48000</v>
      </c>
      <c r="W8114">
        <v>34000</v>
      </c>
      <c r="X8114">
        <v>2.83</v>
      </c>
      <c r="Y8114">
        <v>46000</v>
      </c>
      <c r="Z8114">
        <v>2.5</v>
      </c>
    </row>
    <row r="8115" spans="1:26">
      <c r="A8115">
        <v>207643056</v>
      </c>
      <c r="B8115" t="s">
        <v>6133</v>
      </c>
      <c r="C8115" t="s">
        <v>3597</v>
      </c>
      <c r="D8115" t="s">
        <v>1049</v>
      </c>
      <c r="E8115" t="s">
        <v>3858</v>
      </c>
      <c r="F8115" t="s">
        <v>3650</v>
      </c>
      <c r="G8115">
        <v>207643056</v>
      </c>
      <c r="I8115" t="s">
        <v>3651</v>
      </c>
      <c r="J8115" t="s">
        <v>5400</v>
      </c>
      <c r="K8115" t="s">
        <v>3653</v>
      </c>
      <c r="M8115">
        <v>11.5</v>
      </c>
      <c r="N8115">
        <v>23</v>
      </c>
      <c r="O8115">
        <v>10.8</v>
      </c>
      <c r="S8115" t="b">
        <v>0</v>
      </c>
      <c r="T8115" t="b">
        <v>0</v>
      </c>
      <c r="U8115" t="b">
        <v>0</v>
      </c>
      <c r="V8115">
        <v>30000</v>
      </c>
      <c r="W8115">
        <v>18500</v>
      </c>
      <c r="X8115">
        <v>2.98</v>
      </c>
      <c r="Y8115">
        <v>27500</v>
      </c>
      <c r="Z8115">
        <v>2.82</v>
      </c>
    </row>
    <row r="8116" spans="1:26">
      <c r="A8116">
        <v>207643047</v>
      </c>
      <c r="B8116" t="s">
        <v>6133</v>
      </c>
      <c r="C8116" t="s">
        <v>3597</v>
      </c>
      <c r="D8116" t="s">
        <v>1049</v>
      </c>
      <c r="E8116" t="s">
        <v>3855</v>
      </c>
      <c r="F8116" t="s">
        <v>3650</v>
      </c>
      <c r="G8116">
        <v>207643047</v>
      </c>
      <c r="I8116" t="s">
        <v>3651</v>
      </c>
      <c r="J8116" t="s">
        <v>5397</v>
      </c>
      <c r="K8116" t="s">
        <v>3653</v>
      </c>
      <c r="M8116">
        <v>11</v>
      </c>
      <c r="N8116">
        <v>21</v>
      </c>
      <c r="O8116">
        <v>10.5</v>
      </c>
      <c r="S8116" t="b">
        <v>0</v>
      </c>
      <c r="T8116" t="b">
        <v>0</v>
      </c>
      <c r="U8116" t="b">
        <v>1</v>
      </c>
      <c r="V8116">
        <v>48000</v>
      </c>
      <c r="W8116">
        <v>31000</v>
      </c>
      <c r="X8116">
        <v>2.72</v>
      </c>
      <c r="Y8116">
        <v>34500</v>
      </c>
      <c r="Z8116">
        <v>2.6</v>
      </c>
    </row>
    <row r="8117" spans="1:26">
      <c r="A8117">
        <v>207643044</v>
      </c>
      <c r="B8117" t="s">
        <v>6133</v>
      </c>
      <c r="C8117" t="s">
        <v>3597</v>
      </c>
      <c r="D8117" t="s">
        <v>1049</v>
      </c>
      <c r="E8117" t="s">
        <v>3855</v>
      </c>
      <c r="F8117" t="s">
        <v>3650</v>
      </c>
      <c r="G8117">
        <v>207643044</v>
      </c>
      <c r="I8117" t="s">
        <v>3651</v>
      </c>
      <c r="J8117" t="s">
        <v>5399</v>
      </c>
      <c r="K8117" t="s">
        <v>3653</v>
      </c>
      <c r="M8117">
        <v>12.5</v>
      </c>
      <c r="N8117">
        <v>20</v>
      </c>
      <c r="O8117">
        <v>10.8</v>
      </c>
      <c r="S8117" t="b">
        <v>0</v>
      </c>
      <c r="T8117" t="b">
        <v>0</v>
      </c>
      <c r="U8117" t="b">
        <v>1</v>
      </c>
      <c r="V8117">
        <v>36000</v>
      </c>
      <c r="W8117">
        <v>22000</v>
      </c>
      <c r="X8117">
        <v>2.63</v>
      </c>
      <c r="Y8117">
        <v>33800</v>
      </c>
      <c r="Z8117">
        <v>2.78</v>
      </c>
    </row>
    <row r="8118" spans="1:26">
      <c r="A8118">
        <v>207643041</v>
      </c>
      <c r="B8118" t="s">
        <v>6133</v>
      </c>
      <c r="C8118" t="s">
        <v>3597</v>
      </c>
      <c r="D8118" t="s">
        <v>1049</v>
      </c>
      <c r="E8118" t="s">
        <v>3855</v>
      </c>
      <c r="F8118" t="s">
        <v>3650</v>
      </c>
      <c r="G8118">
        <v>207643041</v>
      </c>
      <c r="I8118" t="s">
        <v>3651</v>
      </c>
      <c r="J8118" t="s">
        <v>5398</v>
      </c>
      <c r="K8118" t="s">
        <v>3653</v>
      </c>
      <c r="M8118">
        <v>11</v>
      </c>
      <c r="N8118">
        <v>21</v>
      </c>
      <c r="O8118">
        <v>11.5</v>
      </c>
      <c r="S8118" t="b">
        <v>0</v>
      </c>
      <c r="T8118" t="b">
        <v>0</v>
      </c>
      <c r="U8118" t="b">
        <v>1</v>
      </c>
      <c r="V8118">
        <v>48000</v>
      </c>
      <c r="W8118">
        <v>34000</v>
      </c>
      <c r="X8118">
        <v>2.83</v>
      </c>
      <c r="Y8118">
        <v>46000</v>
      </c>
      <c r="Z8118">
        <v>2.5</v>
      </c>
    </row>
    <row r="8119" spans="1:26">
      <c r="A8119">
        <v>207643035</v>
      </c>
      <c r="B8119" t="s">
        <v>6133</v>
      </c>
      <c r="C8119" t="s">
        <v>3597</v>
      </c>
      <c r="D8119" t="s">
        <v>1049</v>
      </c>
      <c r="E8119" t="s">
        <v>3855</v>
      </c>
      <c r="F8119" t="s">
        <v>3650</v>
      </c>
      <c r="G8119">
        <v>207643035</v>
      </c>
      <c r="I8119" t="s">
        <v>3651</v>
      </c>
      <c r="J8119" t="s">
        <v>5400</v>
      </c>
      <c r="K8119" t="s">
        <v>3653</v>
      </c>
      <c r="M8119">
        <v>11.5</v>
      </c>
      <c r="N8119">
        <v>23</v>
      </c>
      <c r="O8119">
        <v>10.8</v>
      </c>
      <c r="S8119" t="b">
        <v>0</v>
      </c>
      <c r="T8119" t="b">
        <v>0</v>
      </c>
      <c r="U8119" t="b">
        <v>0</v>
      </c>
      <c r="V8119">
        <v>30000</v>
      </c>
      <c r="W8119">
        <v>18500</v>
      </c>
      <c r="X8119">
        <v>2.98</v>
      </c>
      <c r="Y8119">
        <v>27500</v>
      </c>
      <c r="Z8119">
        <v>2.82</v>
      </c>
    </row>
    <row r="8120" spans="1:26">
      <c r="A8120">
        <v>207643026</v>
      </c>
      <c r="B8120" t="s">
        <v>6133</v>
      </c>
      <c r="C8120" t="s">
        <v>3597</v>
      </c>
      <c r="D8120" t="s">
        <v>1049</v>
      </c>
      <c r="E8120" t="s">
        <v>3856</v>
      </c>
      <c r="F8120" t="s">
        <v>3650</v>
      </c>
      <c r="G8120">
        <v>207643026</v>
      </c>
      <c r="I8120" t="s">
        <v>3651</v>
      </c>
      <c r="J8120" t="s">
        <v>5397</v>
      </c>
      <c r="K8120" t="s">
        <v>3653</v>
      </c>
      <c r="M8120">
        <v>11</v>
      </c>
      <c r="N8120">
        <v>21</v>
      </c>
      <c r="O8120">
        <v>10.5</v>
      </c>
      <c r="S8120" t="b">
        <v>0</v>
      </c>
      <c r="T8120" t="b">
        <v>0</v>
      </c>
      <c r="U8120" t="b">
        <v>1</v>
      </c>
      <c r="V8120">
        <v>48000</v>
      </c>
      <c r="W8120">
        <v>31000</v>
      </c>
      <c r="X8120">
        <v>2.72</v>
      </c>
      <c r="Y8120">
        <v>34500</v>
      </c>
      <c r="Z8120">
        <v>2.6</v>
      </c>
    </row>
    <row r="8121" spans="1:26">
      <c r="A8121">
        <v>207643023</v>
      </c>
      <c r="B8121" t="s">
        <v>6133</v>
      </c>
      <c r="C8121" t="s">
        <v>3597</v>
      </c>
      <c r="D8121" t="s">
        <v>1049</v>
      </c>
      <c r="E8121" t="s">
        <v>3856</v>
      </c>
      <c r="F8121" t="s">
        <v>3650</v>
      </c>
      <c r="G8121">
        <v>207643023</v>
      </c>
      <c r="I8121" t="s">
        <v>3651</v>
      </c>
      <c r="J8121" t="s">
        <v>5399</v>
      </c>
      <c r="K8121" t="s">
        <v>3653</v>
      </c>
      <c r="M8121">
        <v>12.5</v>
      </c>
      <c r="N8121">
        <v>20</v>
      </c>
      <c r="O8121">
        <v>10.8</v>
      </c>
      <c r="S8121" t="b">
        <v>0</v>
      </c>
      <c r="T8121" t="b">
        <v>0</v>
      </c>
      <c r="U8121" t="b">
        <v>1</v>
      </c>
      <c r="V8121">
        <v>36000</v>
      </c>
      <c r="W8121">
        <v>22000</v>
      </c>
      <c r="X8121">
        <v>2.63</v>
      </c>
      <c r="Y8121">
        <v>33800</v>
      </c>
      <c r="Z8121">
        <v>2.78</v>
      </c>
    </row>
    <row r="8122" spans="1:26">
      <c r="A8122">
        <v>207643020</v>
      </c>
      <c r="B8122" t="s">
        <v>6133</v>
      </c>
      <c r="C8122" t="s">
        <v>3597</v>
      </c>
      <c r="D8122" t="s">
        <v>1049</v>
      </c>
      <c r="E8122" t="s">
        <v>3856</v>
      </c>
      <c r="F8122" t="s">
        <v>3650</v>
      </c>
      <c r="G8122">
        <v>207643020</v>
      </c>
      <c r="I8122" t="s">
        <v>3651</v>
      </c>
      <c r="J8122" t="s">
        <v>5398</v>
      </c>
      <c r="K8122" t="s">
        <v>3653</v>
      </c>
      <c r="M8122">
        <v>11</v>
      </c>
      <c r="N8122">
        <v>21</v>
      </c>
      <c r="O8122">
        <v>11.5</v>
      </c>
      <c r="S8122" t="b">
        <v>0</v>
      </c>
      <c r="T8122" t="b">
        <v>0</v>
      </c>
      <c r="U8122" t="b">
        <v>1</v>
      </c>
      <c r="V8122">
        <v>48000</v>
      </c>
      <c r="W8122">
        <v>34000</v>
      </c>
      <c r="X8122">
        <v>2.83</v>
      </c>
      <c r="Y8122">
        <v>46000</v>
      </c>
      <c r="Z8122">
        <v>2.5</v>
      </c>
    </row>
    <row r="8123" spans="1:26">
      <c r="A8123">
        <v>207643014</v>
      </c>
      <c r="B8123" t="s">
        <v>6133</v>
      </c>
      <c r="C8123" t="s">
        <v>3597</v>
      </c>
      <c r="D8123" t="s">
        <v>1049</v>
      </c>
      <c r="E8123" t="s">
        <v>3856</v>
      </c>
      <c r="F8123" t="s">
        <v>3650</v>
      </c>
      <c r="G8123">
        <v>207643014</v>
      </c>
      <c r="I8123" t="s">
        <v>3651</v>
      </c>
      <c r="J8123" t="s">
        <v>5400</v>
      </c>
      <c r="K8123" t="s">
        <v>3653</v>
      </c>
      <c r="M8123">
        <v>11.5</v>
      </c>
      <c r="N8123">
        <v>23</v>
      </c>
      <c r="O8123">
        <v>10.8</v>
      </c>
      <c r="S8123" t="b">
        <v>0</v>
      </c>
      <c r="T8123" t="b">
        <v>0</v>
      </c>
      <c r="U8123" t="b">
        <v>0</v>
      </c>
      <c r="V8123">
        <v>30000</v>
      </c>
      <c r="W8123">
        <v>18500</v>
      </c>
      <c r="X8123">
        <v>2.98</v>
      </c>
      <c r="Y8123">
        <v>27500</v>
      </c>
      <c r="Z8123">
        <v>2.82</v>
      </c>
    </row>
    <row r="8124" spans="1:26">
      <c r="A8124">
        <v>207643005</v>
      </c>
      <c r="B8124" t="s">
        <v>6133</v>
      </c>
      <c r="C8124" t="s">
        <v>3597</v>
      </c>
      <c r="D8124" t="s">
        <v>1049</v>
      </c>
      <c r="E8124" t="s">
        <v>3854</v>
      </c>
      <c r="F8124" t="s">
        <v>3650</v>
      </c>
      <c r="G8124">
        <v>207643005</v>
      </c>
      <c r="I8124" t="s">
        <v>3651</v>
      </c>
      <c r="J8124" t="s">
        <v>5397</v>
      </c>
      <c r="K8124" t="s">
        <v>3653</v>
      </c>
      <c r="M8124">
        <v>11</v>
      </c>
      <c r="N8124">
        <v>21</v>
      </c>
      <c r="O8124">
        <v>10.5</v>
      </c>
      <c r="S8124" t="b">
        <v>0</v>
      </c>
      <c r="T8124" t="b">
        <v>0</v>
      </c>
      <c r="U8124" t="b">
        <v>1</v>
      </c>
      <c r="V8124">
        <v>48000</v>
      </c>
      <c r="W8124">
        <v>31000</v>
      </c>
      <c r="X8124">
        <v>2.72</v>
      </c>
      <c r="Y8124">
        <v>34500</v>
      </c>
      <c r="Z8124">
        <v>2.6</v>
      </c>
    </row>
    <row r="8125" spans="1:26">
      <c r="A8125">
        <v>207643002</v>
      </c>
      <c r="B8125" t="s">
        <v>6133</v>
      </c>
      <c r="C8125" t="s">
        <v>3597</v>
      </c>
      <c r="D8125" t="s">
        <v>1049</v>
      </c>
      <c r="E8125" t="s">
        <v>3854</v>
      </c>
      <c r="F8125" t="s">
        <v>3650</v>
      </c>
      <c r="G8125">
        <v>207643002</v>
      </c>
      <c r="I8125" t="s">
        <v>3651</v>
      </c>
      <c r="J8125" t="s">
        <v>5399</v>
      </c>
      <c r="K8125" t="s">
        <v>3653</v>
      </c>
      <c r="M8125">
        <v>12.5</v>
      </c>
      <c r="N8125">
        <v>20</v>
      </c>
      <c r="O8125">
        <v>10.8</v>
      </c>
      <c r="S8125" t="b">
        <v>0</v>
      </c>
      <c r="T8125" t="b">
        <v>0</v>
      </c>
      <c r="U8125" t="b">
        <v>1</v>
      </c>
      <c r="V8125">
        <v>36000</v>
      </c>
      <c r="W8125">
        <v>22000</v>
      </c>
      <c r="X8125">
        <v>2.63</v>
      </c>
      <c r="Y8125">
        <v>33800</v>
      </c>
      <c r="Z8125">
        <v>2.78</v>
      </c>
    </row>
    <row r="8126" spans="1:26">
      <c r="A8126">
        <v>207642999</v>
      </c>
      <c r="B8126" t="s">
        <v>6133</v>
      </c>
      <c r="C8126" t="s">
        <v>3597</v>
      </c>
      <c r="D8126" t="s">
        <v>1049</v>
      </c>
      <c r="E8126" t="s">
        <v>3854</v>
      </c>
      <c r="F8126" t="s">
        <v>3650</v>
      </c>
      <c r="G8126">
        <v>207642999</v>
      </c>
      <c r="I8126" t="s">
        <v>3651</v>
      </c>
      <c r="J8126" t="s">
        <v>5398</v>
      </c>
      <c r="K8126" t="s">
        <v>3653</v>
      </c>
      <c r="M8126">
        <v>11</v>
      </c>
      <c r="N8126">
        <v>21</v>
      </c>
      <c r="O8126">
        <v>11.5</v>
      </c>
      <c r="S8126" t="b">
        <v>0</v>
      </c>
      <c r="T8126" t="b">
        <v>0</v>
      </c>
      <c r="U8126" t="b">
        <v>1</v>
      </c>
      <c r="V8126">
        <v>48000</v>
      </c>
      <c r="W8126">
        <v>34000</v>
      </c>
      <c r="X8126">
        <v>2.83</v>
      </c>
      <c r="Y8126">
        <v>46000</v>
      </c>
      <c r="Z8126">
        <v>2.5</v>
      </c>
    </row>
    <row r="8127" spans="1:26">
      <c r="A8127">
        <v>207642993</v>
      </c>
      <c r="B8127" t="s">
        <v>6133</v>
      </c>
      <c r="C8127" t="s">
        <v>3597</v>
      </c>
      <c r="D8127" t="s">
        <v>1049</v>
      </c>
      <c r="E8127" t="s">
        <v>3854</v>
      </c>
      <c r="F8127" t="s">
        <v>3650</v>
      </c>
      <c r="G8127">
        <v>207642993</v>
      </c>
      <c r="I8127" t="s">
        <v>3651</v>
      </c>
      <c r="J8127" t="s">
        <v>5400</v>
      </c>
      <c r="K8127" t="s">
        <v>3653</v>
      </c>
      <c r="M8127">
        <v>11.5</v>
      </c>
      <c r="N8127">
        <v>23</v>
      </c>
      <c r="O8127">
        <v>10.8</v>
      </c>
      <c r="S8127" t="b">
        <v>0</v>
      </c>
      <c r="T8127" t="b">
        <v>0</v>
      </c>
      <c r="U8127" t="b">
        <v>0</v>
      </c>
      <c r="V8127">
        <v>30000</v>
      </c>
      <c r="W8127">
        <v>18500</v>
      </c>
      <c r="X8127">
        <v>2.98</v>
      </c>
      <c r="Y8127">
        <v>27500</v>
      </c>
      <c r="Z8127">
        <v>2.82</v>
      </c>
    </row>
    <row r="8128" spans="1:26">
      <c r="A8128">
        <v>207642978</v>
      </c>
      <c r="B8128" t="s">
        <v>6133</v>
      </c>
      <c r="C8128" t="s">
        <v>3597</v>
      </c>
      <c r="D8128" t="s">
        <v>1049</v>
      </c>
      <c r="E8128" t="s">
        <v>3834</v>
      </c>
      <c r="F8128" t="s">
        <v>3650</v>
      </c>
      <c r="G8128">
        <v>207642978</v>
      </c>
      <c r="I8128" t="s">
        <v>3651</v>
      </c>
      <c r="J8128" t="s">
        <v>5388</v>
      </c>
      <c r="K8128" t="s">
        <v>3653</v>
      </c>
      <c r="M8128">
        <v>12.5</v>
      </c>
      <c r="N8128">
        <v>22.4</v>
      </c>
      <c r="O8128">
        <v>11</v>
      </c>
      <c r="S8128" t="b">
        <v>0</v>
      </c>
      <c r="T8128" t="b">
        <v>0</v>
      </c>
      <c r="U8128" t="b">
        <v>0</v>
      </c>
      <c r="V8128">
        <v>48000</v>
      </c>
      <c r="W8128">
        <v>29600</v>
      </c>
      <c r="X8128">
        <v>2.6</v>
      </c>
      <c r="Y8128">
        <v>34500</v>
      </c>
      <c r="Z8128">
        <v>2.6</v>
      </c>
    </row>
    <row r="8129" spans="1:26">
      <c r="A8129">
        <v>207642975</v>
      </c>
      <c r="B8129" t="s">
        <v>6133</v>
      </c>
      <c r="C8129" t="s">
        <v>3597</v>
      </c>
      <c r="D8129" t="s">
        <v>1049</v>
      </c>
      <c r="E8129" t="s">
        <v>3834</v>
      </c>
      <c r="F8129" t="s">
        <v>3650</v>
      </c>
      <c r="G8129">
        <v>207642975</v>
      </c>
      <c r="I8129" t="s">
        <v>3651</v>
      </c>
      <c r="J8129" t="s">
        <v>5390</v>
      </c>
      <c r="K8129" t="s">
        <v>3653</v>
      </c>
      <c r="M8129">
        <v>13.6</v>
      </c>
      <c r="N8129">
        <v>21.8</v>
      </c>
      <c r="O8129">
        <v>11</v>
      </c>
      <c r="S8129" t="b">
        <v>0</v>
      </c>
      <c r="T8129" t="b">
        <v>0</v>
      </c>
      <c r="U8129" t="b">
        <v>1</v>
      </c>
      <c r="V8129">
        <v>36000</v>
      </c>
      <c r="W8129">
        <v>23200</v>
      </c>
      <c r="X8129">
        <v>2.78</v>
      </c>
      <c r="Y8129">
        <v>33800</v>
      </c>
      <c r="Z8129">
        <v>2.78</v>
      </c>
    </row>
    <row r="8130" spans="1:26">
      <c r="A8130">
        <v>207642972</v>
      </c>
      <c r="B8130" t="s">
        <v>6133</v>
      </c>
      <c r="C8130" t="s">
        <v>3597</v>
      </c>
      <c r="D8130" t="s">
        <v>1049</v>
      </c>
      <c r="E8130" t="s">
        <v>3834</v>
      </c>
      <c r="F8130" t="s">
        <v>3650</v>
      </c>
      <c r="G8130">
        <v>207642972</v>
      </c>
      <c r="I8130" t="s">
        <v>3651</v>
      </c>
      <c r="J8130" t="s">
        <v>5391</v>
      </c>
      <c r="K8130" t="s">
        <v>3653</v>
      </c>
      <c r="M8130">
        <v>11.6</v>
      </c>
      <c r="N8130">
        <v>21.5</v>
      </c>
      <c r="O8130">
        <v>11</v>
      </c>
      <c r="S8130" t="b">
        <v>0</v>
      </c>
      <c r="T8130" t="b">
        <v>0</v>
      </c>
      <c r="U8130" t="b">
        <v>1</v>
      </c>
      <c r="V8130">
        <v>48000</v>
      </c>
      <c r="W8130">
        <v>30000</v>
      </c>
      <c r="X8130">
        <v>2.5</v>
      </c>
      <c r="Y8130">
        <v>46000</v>
      </c>
      <c r="Z8130">
        <v>2.5</v>
      </c>
    </row>
    <row r="8131" spans="1:26">
      <c r="A8131">
        <v>207642966</v>
      </c>
      <c r="B8131" t="s">
        <v>6133</v>
      </c>
      <c r="C8131" t="s">
        <v>3597</v>
      </c>
      <c r="D8131" t="s">
        <v>1049</v>
      </c>
      <c r="E8131" t="s">
        <v>3834</v>
      </c>
      <c r="F8131" t="s">
        <v>3650</v>
      </c>
      <c r="G8131">
        <v>207642966</v>
      </c>
      <c r="I8131" t="s">
        <v>3651</v>
      </c>
      <c r="J8131" t="s">
        <v>5392</v>
      </c>
      <c r="K8131" t="s">
        <v>3653</v>
      </c>
      <c r="M8131">
        <v>12.5</v>
      </c>
      <c r="N8131">
        <v>25</v>
      </c>
      <c r="O8131">
        <v>11.3</v>
      </c>
      <c r="S8131" t="b">
        <v>0</v>
      </c>
      <c r="T8131" t="b">
        <v>0</v>
      </c>
      <c r="U8131" t="b">
        <v>1</v>
      </c>
      <c r="V8131">
        <v>30000</v>
      </c>
      <c r="W8131">
        <v>17500</v>
      </c>
      <c r="X8131">
        <v>2.82</v>
      </c>
      <c r="Y8131">
        <v>27500</v>
      </c>
      <c r="Z8131">
        <v>2.82</v>
      </c>
    </row>
    <row r="8132" spans="1:26">
      <c r="A8132">
        <v>207642957</v>
      </c>
      <c r="B8132" t="s">
        <v>6133</v>
      </c>
      <c r="C8132" t="s">
        <v>3597</v>
      </c>
      <c r="D8132" t="s">
        <v>1049</v>
      </c>
      <c r="E8132" t="s">
        <v>4582</v>
      </c>
      <c r="F8132" t="s">
        <v>3650</v>
      </c>
      <c r="G8132">
        <v>207642957</v>
      </c>
      <c r="I8132" t="s">
        <v>3651</v>
      </c>
      <c r="J8132" t="s">
        <v>5388</v>
      </c>
      <c r="K8132" t="s">
        <v>3653</v>
      </c>
      <c r="M8132">
        <v>12.5</v>
      </c>
      <c r="N8132">
        <v>22.4</v>
      </c>
      <c r="O8132">
        <v>11</v>
      </c>
      <c r="S8132" t="b">
        <v>0</v>
      </c>
      <c r="T8132" t="b">
        <v>0</v>
      </c>
      <c r="U8132" t="b">
        <v>0</v>
      </c>
      <c r="V8132">
        <v>48000</v>
      </c>
      <c r="W8132">
        <v>29600</v>
      </c>
      <c r="X8132">
        <v>2.6</v>
      </c>
      <c r="Y8132">
        <v>34500</v>
      </c>
      <c r="Z8132">
        <v>2.6</v>
      </c>
    </row>
    <row r="8133" spans="1:26">
      <c r="A8133">
        <v>207642954</v>
      </c>
      <c r="B8133" t="s">
        <v>6133</v>
      </c>
      <c r="C8133" t="s">
        <v>3597</v>
      </c>
      <c r="D8133" t="s">
        <v>1049</v>
      </c>
      <c r="E8133" t="s">
        <v>4582</v>
      </c>
      <c r="F8133" t="s">
        <v>3650</v>
      </c>
      <c r="G8133">
        <v>207642954</v>
      </c>
      <c r="I8133" t="s">
        <v>3651</v>
      </c>
      <c r="J8133" t="s">
        <v>5390</v>
      </c>
      <c r="K8133" t="s">
        <v>3653</v>
      </c>
      <c r="M8133">
        <v>13.6</v>
      </c>
      <c r="N8133">
        <v>21.8</v>
      </c>
      <c r="O8133">
        <v>11</v>
      </c>
      <c r="S8133" t="b">
        <v>0</v>
      </c>
      <c r="T8133" t="b">
        <v>0</v>
      </c>
      <c r="U8133" t="b">
        <v>1</v>
      </c>
      <c r="V8133">
        <v>36000</v>
      </c>
      <c r="W8133">
        <v>23200</v>
      </c>
      <c r="X8133">
        <v>2.78</v>
      </c>
      <c r="Y8133">
        <v>33800</v>
      </c>
      <c r="Z8133">
        <v>2.78</v>
      </c>
    </row>
    <row r="8134" spans="1:26">
      <c r="A8134">
        <v>207642951</v>
      </c>
      <c r="B8134" t="s">
        <v>6133</v>
      </c>
      <c r="C8134" t="s">
        <v>3597</v>
      </c>
      <c r="D8134" t="s">
        <v>1049</v>
      </c>
      <c r="E8134" t="s">
        <v>4582</v>
      </c>
      <c r="F8134" t="s">
        <v>3650</v>
      </c>
      <c r="G8134">
        <v>207642951</v>
      </c>
      <c r="I8134" t="s">
        <v>3651</v>
      </c>
      <c r="J8134" t="s">
        <v>5391</v>
      </c>
      <c r="K8134" t="s">
        <v>3653</v>
      </c>
      <c r="M8134">
        <v>11.6</v>
      </c>
      <c r="N8134">
        <v>21.5</v>
      </c>
      <c r="O8134">
        <v>11</v>
      </c>
      <c r="S8134" t="b">
        <v>0</v>
      </c>
      <c r="T8134" t="b">
        <v>0</v>
      </c>
      <c r="U8134" t="b">
        <v>1</v>
      </c>
      <c r="V8134">
        <v>48000</v>
      </c>
      <c r="W8134">
        <v>30000</v>
      </c>
      <c r="X8134">
        <v>2.5</v>
      </c>
      <c r="Y8134">
        <v>46000</v>
      </c>
      <c r="Z8134">
        <v>2.5</v>
      </c>
    </row>
    <row r="8135" spans="1:26">
      <c r="A8135">
        <v>207642945</v>
      </c>
      <c r="B8135" t="s">
        <v>6133</v>
      </c>
      <c r="C8135" t="s">
        <v>3597</v>
      </c>
      <c r="D8135" t="s">
        <v>1049</v>
      </c>
      <c r="E8135" t="s">
        <v>4582</v>
      </c>
      <c r="F8135" t="s">
        <v>3650</v>
      </c>
      <c r="G8135">
        <v>207642945</v>
      </c>
      <c r="I8135" t="s">
        <v>3651</v>
      </c>
      <c r="J8135" t="s">
        <v>5392</v>
      </c>
      <c r="K8135" t="s">
        <v>3653</v>
      </c>
      <c r="M8135">
        <v>12.5</v>
      </c>
      <c r="N8135">
        <v>25</v>
      </c>
      <c r="O8135">
        <v>11.3</v>
      </c>
      <c r="S8135" t="b">
        <v>0</v>
      </c>
      <c r="T8135" t="b">
        <v>0</v>
      </c>
      <c r="U8135" t="b">
        <v>1</v>
      </c>
      <c r="V8135">
        <v>30000</v>
      </c>
      <c r="W8135">
        <v>17500</v>
      </c>
      <c r="X8135">
        <v>2.82</v>
      </c>
      <c r="Y8135">
        <v>27500</v>
      </c>
      <c r="Z8135">
        <v>2.82</v>
      </c>
    </row>
    <row r="8136" spans="1:26">
      <c r="A8136">
        <v>207642936</v>
      </c>
      <c r="B8136" t="s">
        <v>6133</v>
      </c>
      <c r="C8136" t="s">
        <v>3597</v>
      </c>
      <c r="D8136" t="s">
        <v>1049</v>
      </c>
      <c r="E8136" t="s">
        <v>3835</v>
      </c>
      <c r="F8136" t="s">
        <v>3650</v>
      </c>
      <c r="G8136">
        <v>207642936</v>
      </c>
      <c r="I8136" t="s">
        <v>3651</v>
      </c>
      <c r="J8136" t="s">
        <v>5388</v>
      </c>
      <c r="K8136" t="s">
        <v>3653</v>
      </c>
      <c r="M8136">
        <v>12.5</v>
      </c>
      <c r="N8136">
        <v>22.4</v>
      </c>
      <c r="O8136">
        <v>11</v>
      </c>
      <c r="S8136" t="b">
        <v>0</v>
      </c>
      <c r="T8136" t="b">
        <v>0</v>
      </c>
      <c r="U8136" t="b">
        <v>0</v>
      </c>
      <c r="V8136">
        <v>48000</v>
      </c>
      <c r="W8136">
        <v>29600</v>
      </c>
      <c r="X8136">
        <v>2.6</v>
      </c>
      <c r="Y8136">
        <v>34500</v>
      </c>
      <c r="Z8136">
        <v>2.6</v>
      </c>
    </row>
    <row r="8137" spans="1:26">
      <c r="A8137">
        <v>207642933</v>
      </c>
      <c r="B8137" t="s">
        <v>6133</v>
      </c>
      <c r="C8137" t="s">
        <v>3597</v>
      </c>
      <c r="D8137" t="s">
        <v>1049</v>
      </c>
      <c r="E8137" t="s">
        <v>3835</v>
      </c>
      <c r="F8137" t="s">
        <v>3650</v>
      </c>
      <c r="G8137">
        <v>207642933</v>
      </c>
      <c r="I8137" t="s">
        <v>3651</v>
      </c>
      <c r="J8137" t="s">
        <v>5390</v>
      </c>
      <c r="K8137" t="s">
        <v>3653</v>
      </c>
      <c r="M8137">
        <v>13.6</v>
      </c>
      <c r="N8137">
        <v>21.8</v>
      </c>
      <c r="O8137">
        <v>11</v>
      </c>
      <c r="S8137" t="b">
        <v>0</v>
      </c>
      <c r="T8137" t="b">
        <v>0</v>
      </c>
      <c r="U8137" t="b">
        <v>1</v>
      </c>
      <c r="V8137">
        <v>36000</v>
      </c>
      <c r="W8137">
        <v>23200</v>
      </c>
      <c r="X8137">
        <v>2.78</v>
      </c>
      <c r="Y8137">
        <v>33800</v>
      </c>
      <c r="Z8137">
        <v>2.78</v>
      </c>
    </row>
    <row r="8138" spans="1:26">
      <c r="A8138">
        <v>207642930</v>
      </c>
      <c r="B8138" t="s">
        <v>6133</v>
      </c>
      <c r="C8138" t="s">
        <v>3597</v>
      </c>
      <c r="D8138" t="s">
        <v>1049</v>
      </c>
      <c r="E8138" t="s">
        <v>3835</v>
      </c>
      <c r="F8138" t="s">
        <v>3650</v>
      </c>
      <c r="G8138">
        <v>207642930</v>
      </c>
      <c r="I8138" t="s">
        <v>3651</v>
      </c>
      <c r="J8138" t="s">
        <v>5391</v>
      </c>
      <c r="K8138" t="s">
        <v>3653</v>
      </c>
      <c r="M8138">
        <v>11.6</v>
      </c>
      <c r="N8138">
        <v>21.5</v>
      </c>
      <c r="O8138">
        <v>11</v>
      </c>
      <c r="S8138" t="b">
        <v>0</v>
      </c>
      <c r="T8138" t="b">
        <v>0</v>
      </c>
      <c r="U8138" t="b">
        <v>1</v>
      </c>
      <c r="V8138">
        <v>48000</v>
      </c>
      <c r="W8138">
        <v>30000</v>
      </c>
      <c r="X8138">
        <v>2.5</v>
      </c>
      <c r="Y8138">
        <v>46000</v>
      </c>
      <c r="Z8138">
        <v>2.5</v>
      </c>
    </row>
    <row r="8139" spans="1:26">
      <c r="A8139">
        <v>207642924</v>
      </c>
      <c r="B8139" t="s">
        <v>6133</v>
      </c>
      <c r="C8139" t="s">
        <v>3597</v>
      </c>
      <c r="D8139" t="s">
        <v>1049</v>
      </c>
      <c r="E8139" t="s">
        <v>3835</v>
      </c>
      <c r="F8139" t="s">
        <v>3650</v>
      </c>
      <c r="G8139">
        <v>207642924</v>
      </c>
      <c r="I8139" t="s">
        <v>3651</v>
      </c>
      <c r="J8139" t="s">
        <v>5392</v>
      </c>
      <c r="K8139" t="s">
        <v>3653</v>
      </c>
      <c r="M8139">
        <v>12.5</v>
      </c>
      <c r="N8139">
        <v>25</v>
      </c>
      <c r="O8139">
        <v>11.3</v>
      </c>
      <c r="S8139" t="b">
        <v>0</v>
      </c>
      <c r="T8139" t="b">
        <v>0</v>
      </c>
      <c r="U8139" t="b">
        <v>1</v>
      </c>
      <c r="V8139">
        <v>30000</v>
      </c>
      <c r="W8139">
        <v>17500</v>
      </c>
      <c r="X8139">
        <v>2.82</v>
      </c>
      <c r="Y8139">
        <v>27500</v>
      </c>
      <c r="Z8139">
        <v>2.82</v>
      </c>
    </row>
    <row r="8140" spans="1:26">
      <c r="A8140">
        <v>207642915</v>
      </c>
      <c r="B8140" t="s">
        <v>6133</v>
      </c>
      <c r="C8140" t="s">
        <v>3597</v>
      </c>
      <c r="D8140" t="s">
        <v>1049</v>
      </c>
      <c r="E8140" t="s">
        <v>3792</v>
      </c>
      <c r="F8140" t="s">
        <v>3650</v>
      </c>
      <c r="G8140">
        <v>207642915</v>
      </c>
      <c r="I8140" t="s">
        <v>3651</v>
      </c>
      <c r="J8140" t="s">
        <v>5388</v>
      </c>
      <c r="K8140" t="s">
        <v>3653</v>
      </c>
      <c r="M8140">
        <v>12.5</v>
      </c>
      <c r="N8140">
        <v>22.4</v>
      </c>
      <c r="O8140">
        <v>11</v>
      </c>
      <c r="S8140" t="b">
        <v>0</v>
      </c>
      <c r="T8140" t="b">
        <v>0</v>
      </c>
      <c r="U8140" t="b">
        <v>0</v>
      </c>
      <c r="V8140">
        <v>48000</v>
      </c>
      <c r="W8140">
        <v>29600</v>
      </c>
      <c r="X8140">
        <v>2.6</v>
      </c>
      <c r="Y8140">
        <v>34500</v>
      </c>
      <c r="Z8140">
        <v>2.6</v>
      </c>
    </row>
    <row r="8141" spans="1:26">
      <c r="A8141">
        <v>207642912</v>
      </c>
      <c r="B8141" t="s">
        <v>6133</v>
      </c>
      <c r="C8141" t="s">
        <v>3597</v>
      </c>
      <c r="D8141" t="s">
        <v>1049</v>
      </c>
      <c r="E8141" t="s">
        <v>3792</v>
      </c>
      <c r="F8141" t="s">
        <v>3650</v>
      </c>
      <c r="G8141">
        <v>207642912</v>
      </c>
      <c r="I8141" t="s">
        <v>3651</v>
      </c>
      <c r="J8141" t="s">
        <v>5390</v>
      </c>
      <c r="K8141" t="s">
        <v>3653</v>
      </c>
      <c r="M8141">
        <v>13.6</v>
      </c>
      <c r="N8141">
        <v>21.8</v>
      </c>
      <c r="O8141">
        <v>11</v>
      </c>
      <c r="S8141" t="b">
        <v>0</v>
      </c>
      <c r="T8141" t="b">
        <v>0</v>
      </c>
      <c r="U8141" t="b">
        <v>1</v>
      </c>
      <c r="V8141">
        <v>36000</v>
      </c>
      <c r="W8141">
        <v>23200</v>
      </c>
      <c r="X8141">
        <v>2.78</v>
      </c>
      <c r="Y8141">
        <v>33800</v>
      </c>
      <c r="Z8141">
        <v>2.78</v>
      </c>
    </row>
    <row r="8142" spans="1:26">
      <c r="A8142">
        <v>207642909</v>
      </c>
      <c r="B8142" t="s">
        <v>6133</v>
      </c>
      <c r="C8142" t="s">
        <v>3597</v>
      </c>
      <c r="D8142" t="s">
        <v>1049</v>
      </c>
      <c r="E8142" t="s">
        <v>3792</v>
      </c>
      <c r="F8142" t="s">
        <v>3650</v>
      </c>
      <c r="G8142">
        <v>207642909</v>
      </c>
      <c r="I8142" t="s">
        <v>3651</v>
      </c>
      <c r="J8142" t="s">
        <v>5391</v>
      </c>
      <c r="K8142" t="s">
        <v>3653</v>
      </c>
      <c r="M8142">
        <v>11.6</v>
      </c>
      <c r="N8142">
        <v>21.5</v>
      </c>
      <c r="O8142">
        <v>11</v>
      </c>
      <c r="S8142" t="b">
        <v>0</v>
      </c>
      <c r="T8142" t="b">
        <v>0</v>
      </c>
      <c r="U8142" t="b">
        <v>1</v>
      </c>
      <c r="V8142">
        <v>48000</v>
      </c>
      <c r="W8142">
        <v>30000</v>
      </c>
      <c r="X8142">
        <v>2.5</v>
      </c>
      <c r="Y8142">
        <v>46000</v>
      </c>
      <c r="Z8142">
        <v>2.5</v>
      </c>
    </row>
    <row r="8143" spans="1:26">
      <c r="A8143">
        <v>207642903</v>
      </c>
      <c r="B8143" t="s">
        <v>6133</v>
      </c>
      <c r="C8143" t="s">
        <v>3597</v>
      </c>
      <c r="D8143" t="s">
        <v>1049</v>
      </c>
      <c r="E8143" t="s">
        <v>3792</v>
      </c>
      <c r="F8143" t="s">
        <v>3650</v>
      </c>
      <c r="G8143">
        <v>207642903</v>
      </c>
      <c r="I8143" t="s">
        <v>3651</v>
      </c>
      <c r="J8143" t="s">
        <v>5392</v>
      </c>
      <c r="K8143" t="s">
        <v>3653</v>
      </c>
      <c r="M8143">
        <v>12.5</v>
      </c>
      <c r="N8143">
        <v>25</v>
      </c>
      <c r="O8143">
        <v>11.3</v>
      </c>
      <c r="S8143" t="b">
        <v>0</v>
      </c>
      <c r="T8143" t="b">
        <v>0</v>
      </c>
      <c r="U8143" t="b">
        <v>1</v>
      </c>
      <c r="V8143">
        <v>30000</v>
      </c>
      <c r="W8143">
        <v>17500</v>
      </c>
      <c r="X8143">
        <v>2.82</v>
      </c>
      <c r="Y8143">
        <v>27500</v>
      </c>
      <c r="Z8143">
        <v>2.82</v>
      </c>
    </row>
    <row r="8144" spans="1:26">
      <c r="A8144">
        <v>207642894</v>
      </c>
      <c r="B8144" t="s">
        <v>6133</v>
      </c>
      <c r="C8144" t="s">
        <v>3597</v>
      </c>
      <c r="D8144" t="s">
        <v>1049</v>
      </c>
      <c r="E8144" t="s">
        <v>3637</v>
      </c>
      <c r="F8144" t="s">
        <v>3650</v>
      </c>
      <c r="G8144">
        <v>207642894</v>
      </c>
      <c r="I8144" t="s">
        <v>3651</v>
      </c>
      <c r="J8144" t="s">
        <v>5388</v>
      </c>
      <c r="K8144" t="s">
        <v>3653</v>
      </c>
      <c r="M8144">
        <v>12.5</v>
      </c>
      <c r="N8144">
        <v>22.4</v>
      </c>
      <c r="O8144">
        <v>11</v>
      </c>
      <c r="S8144" t="b">
        <v>0</v>
      </c>
      <c r="T8144" t="b">
        <v>0</v>
      </c>
      <c r="U8144" t="b">
        <v>0</v>
      </c>
      <c r="V8144">
        <v>48000</v>
      </c>
      <c r="W8144">
        <v>29600</v>
      </c>
      <c r="X8144">
        <v>2.6</v>
      </c>
      <c r="Y8144">
        <v>34500</v>
      </c>
      <c r="Z8144">
        <v>2.6</v>
      </c>
    </row>
    <row r="8145" spans="1:26">
      <c r="A8145">
        <v>207642891</v>
      </c>
      <c r="B8145" t="s">
        <v>6133</v>
      </c>
      <c r="C8145" t="s">
        <v>3597</v>
      </c>
      <c r="D8145" t="s">
        <v>1049</v>
      </c>
      <c r="E8145" t="s">
        <v>3637</v>
      </c>
      <c r="F8145" t="s">
        <v>3650</v>
      </c>
      <c r="G8145">
        <v>207642891</v>
      </c>
      <c r="I8145" t="s">
        <v>3651</v>
      </c>
      <c r="J8145" t="s">
        <v>5390</v>
      </c>
      <c r="K8145" t="s">
        <v>3653</v>
      </c>
      <c r="M8145">
        <v>13.6</v>
      </c>
      <c r="N8145">
        <v>21.8</v>
      </c>
      <c r="O8145">
        <v>11</v>
      </c>
      <c r="S8145" t="b">
        <v>0</v>
      </c>
      <c r="T8145" t="b">
        <v>0</v>
      </c>
      <c r="U8145" t="b">
        <v>1</v>
      </c>
      <c r="V8145">
        <v>36000</v>
      </c>
      <c r="W8145">
        <v>23200</v>
      </c>
      <c r="X8145">
        <v>2.78</v>
      </c>
      <c r="Y8145">
        <v>33800</v>
      </c>
      <c r="Z8145">
        <v>2.78</v>
      </c>
    </row>
    <row r="8146" spans="1:26">
      <c r="A8146">
        <v>207642888</v>
      </c>
      <c r="B8146" t="s">
        <v>6133</v>
      </c>
      <c r="C8146" t="s">
        <v>3597</v>
      </c>
      <c r="D8146" t="s">
        <v>1049</v>
      </c>
      <c r="E8146" t="s">
        <v>3637</v>
      </c>
      <c r="F8146" t="s">
        <v>3650</v>
      </c>
      <c r="G8146">
        <v>207642888</v>
      </c>
      <c r="I8146" t="s">
        <v>3651</v>
      </c>
      <c r="J8146" t="s">
        <v>5391</v>
      </c>
      <c r="K8146" t="s">
        <v>3653</v>
      </c>
      <c r="M8146">
        <v>11.6</v>
      </c>
      <c r="N8146">
        <v>21.5</v>
      </c>
      <c r="O8146">
        <v>11</v>
      </c>
      <c r="S8146" t="b">
        <v>0</v>
      </c>
      <c r="T8146" t="b">
        <v>0</v>
      </c>
      <c r="U8146" t="b">
        <v>1</v>
      </c>
      <c r="V8146">
        <v>48000</v>
      </c>
      <c r="W8146">
        <v>30000</v>
      </c>
      <c r="X8146">
        <v>2.5</v>
      </c>
      <c r="Y8146">
        <v>46000</v>
      </c>
      <c r="Z8146">
        <v>2.5</v>
      </c>
    </row>
    <row r="8147" spans="1:26">
      <c r="A8147">
        <v>207642882</v>
      </c>
      <c r="B8147" t="s">
        <v>6133</v>
      </c>
      <c r="C8147" t="s">
        <v>3597</v>
      </c>
      <c r="D8147" t="s">
        <v>1049</v>
      </c>
      <c r="E8147" t="s">
        <v>3637</v>
      </c>
      <c r="F8147" t="s">
        <v>3650</v>
      </c>
      <c r="G8147">
        <v>207642882</v>
      </c>
      <c r="I8147" t="s">
        <v>3651</v>
      </c>
      <c r="J8147" t="s">
        <v>5392</v>
      </c>
      <c r="K8147" t="s">
        <v>3653</v>
      </c>
      <c r="M8147">
        <v>12.5</v>
      </c>
      <c r="N8147">
        <v>25</v>
      </c>
      <c r="O8147">
        <v>11.3</v>
      </c>
      <c r="S8147" t="b">
        <v>0</v>
      </c>
      <c r="T8147" t="b">
        <v>0</v>
      </c>
      <c r="U8147" t="b">
        <v>1</v>
      </c>
      <c r="V8147">
        <v>30000</v>
      </c>
      <c r="W8147">
        <v>17500</v>
      </c>
      <c r="X8147">
        <v>2.82</v>
      </c>
      <c r="Y8147">
        <v>27500</v>
      </c>
      <c r="Z8147">
        <v>2.82</v>
      </c>
    </row>
    <row r="8148" spans="1:26">
      <c r="A8148">
        <v>207342941</v>
      </c>
      <c r="B8148" t="s">
        <v>6133</v>
      </c>
      <c r="C8148" t="s">
        <v>3597</v>
      </c>
      <c r="D8148" t="s">
        <v>3743</v>
      </c>
      <c r="E8148" t="s">
        <v>3744</v>
      </c>
      <c r="F8148" t="s">
        <v>3650</v>
      </c>
      <c r="G8148">
        <v>207342941</v>
      </c>
      <c r="I8148" t="s">
        <v>3651</v>
      </c>
      <c r="J8148" t="s">
        <v>5405</v>
      </c>
      <c r="K8148" t="s">
        <v>3653</v>
      </c>
      <c r="M8148">
        <v>12.5</v>
      </c>
      <c r="N8148">
        <v>18</v>
      </c>
      <c r="O8148">
        <v>11</v>
      </c>
      <c r="S8148" t="b">
        <v>0</v>
      </c>
      <c r="T8148" t="b">
        <v>0</v>
      </c>
      <c r="U8148" t="b">
        <v>0</v>
      </c>
      <c r="V8148">
        <v>28400</v>
      </c>
      <c r="W8148">
        <v>18000</v>
      </c>
      <c r="X8148">
        <v>2.65</v>
      </c>
      <c r="Y8148">
        <v>28600</v>
      </c>
      <c r="Z8148">
        <v>2</v>
      </c>
    </row>
    <row r="8149" spans="1:26">
      <c r="A8149">
        <v>207342939</v>
      </c>
      <c r="B8149" t="s">
        <v>6133</v>
      </c>
      <c r="C8149" t="s">
        <v>3597</v>
      </c>
      <c r="D8149" t="s">
        <v>3743</v>
      </c>
      <c r="E8149" t="s">
        <v>3744</v>
      </c>
      <c r="F8149" t="s">
        <v>3650</v>
      </c>
      <c r="G8149">
        <v>207342939</v>
      </c>
      <c r="I8149" t="s">
        <v>3651</v>
      </c>
      <c r="J8149" t="s">
        <v>5402</v>
      </c>
      <c r="K8149" t="s">
        <v>3653</v>
      </c>
      <c r="M8149">
        <v>13.5</v>
      </c>
      <c r="N8149">
        <v>19</v>
      </c>
      <c r="O8149">
        <v>10</v>
      </c>
      <c r="S8149" t="b">
        <v>0</v>
      </c>
      <c r="T8149" t="b">
        <v>0</v>
      </c>
      <c r="U8149" t="b">
        <v>0</v>
      </c>
      <c r="V8149">
        <v>22000</v>
      </c>
      <c r="W8149">
        <v>14000</v>
      </c>
      <c r="X8149">
        <v>2.5299999999999998</v>
      </c>
      <c r="Y8149">
        <v>25000</v>
      </c>
      <c r="Z8149">
        <v>2.06</v>
      </c>
    </row>
    <row r="8150" spans="1:26">
      <c r="A8150">
        <v>207342937</v>
      </c>
      <c r="B8150" t="s">
        <v>6133</v>
      </c>
      <c r="C8150" t="s">
        <v>3597</v>
      </c>
      <c r="D8150" t="s">
        <v>3743</v>
      </c>
      <c r="E8150" t="s">
        <v>3744</v>
      </c>
      <c r="F8150" t="s">
        <v>3650</v>
      </c>
      <c r="G8150">
        <v>207342937</v>
      </c>
      <c r="I8150" t="s">
        <v>3651</v>
      </c>
      <c r="J8150" t="s">
        <v>5403</v>
      </c>
      <c r="K8150" t="s">
        <v>3653</v>
      </c>
      <c r="M8150">
        <v>13.5</v>
      </c>
      <c r="N8150">
        <v>17</v>
      </c>
      <c r="O8150">
        <v>10</v>
      </c>
      <c r="S8150" t="b">
        <v>0</v>
      </c>
      <c r="T8150" t="b">
        <v>0</v>
      </c>
      <c r="U8150" t="b">
        <v>0</v>
      </c>
      <c r="V8150">
        <v>18000</v>
      </c>
      <c r="W8150">
        <v>13700</v>
      </c>
      <c r="X8150">
        <v>3.04</v>
      </c>
      <c r="Y8150">
        <v>22000</v>
      </c>
      <c r="Z8150">
        <v>2.1</v>
      </c>
    </row>
    <row r="8151" spans="1:26">
      <c r="A8151">
        <v>207342931</v>
      </c>
      <c r="B8151" t="s">
        <v>6133</v>
      </c>
      <c r="C8151" t="s">
        <v>3597</v>
      </c>
      <c r="D8151" t="s">
        <v>3743</v>
      </c>
      <c r="E8151" t="s">
        <v>3744</v>
      </c>
      <c r="F8151" t="s">
        <v>3650</v>
      </c>
      <c r="G8151">
        <v>207342931</v>
      </c>
      <c r="I8151" t="s">
        <v>3651</v>
      </c>
      <c r="J8151" t="s">
        <v>5407</v>
      </c>
      <c r="K8151" t="s">
        <v>3653</v>
      </c>
      <c r="M8151">
        <v>13.6</v>
      </c>
      <c r="N8151">
        <v>20</v>
      </c>
      <c r="O8151">
        <v>10</v>
      </c>
      <c r="S8151" t="b">
        <v>0</v>
      </c>
      <c r="T8151" t="b">
        <v>0</v>
      </c>
      <c r="U8151" t="b">
        <v>0</v>
      </c>
      <c r="V8151">
        <v>22000</v>
      </c>
      <c r="W8151">
        <v>14000</v>
      </c>
      <c r="X8151">
        <v>2.89</v>
      </c>
      <c r="Y8151">
        <v>19600</v>
      </c>
      <c r="Z8151">
        <v>2.23</v>
      </c>
    </row>
    <row r="8152" spans="1:26">
      <c r="A8152">
        <v>207201627</v>
      </c>
      <c r="B8152" t="s">
        <v>6133</v>
      </c>
      <c r="C8152" t="s">
        <v>3597</v>
      </c>
      <c r="D8152" t="s">
        <v>1086</v>
      </c>
      <c r="E8152" t="s">
        <v>3620</v>
      </c>
      <c r="F8152" t="s">
        <v>3753</v>
      </c>
      <c r="G8152">
        <v>207201627</v>
      </c>
      <c r="I8152" t="s">
        <v>4650</v>
      </c>
      <c r="J8152" t="s">
        <v>5494</v>
      </c>
      <c r="K8152" t="s">
        <v>3624</v>
      </c>
      <c r="L8152" t="s">
        <v>6166</v>
      </c>
      <c r="M8152">
        <v>11.8</v>
      </c>
      <c r="N8152">
        <v>20.5</v>
      </c>
      <c r="O8152">
        <v>10.6</v>
      </c>
      <c r="S8152" t="b">
        <v>0</v>
      </c>
      <c r="T8152" t="b">
        <v>0</v>
      </c>
      <c r="U8152" t="b">
        <v>0</v>
      </c>
      <c r="V8152">
        <v>12000</v>
      </c>
      <c r="W8152">
        <v>6900</v>
      </c>
      <c r="X8152">
        <v>2.59</v>
      </c>
      <c r="Y8152">
        <v>10500</v>
      </c>
      <c r="Z8152">
        <v>2.44</v>
      </c>
    </row>
    <row r="8153" spans="1:26">
      <c r="A8153">
        <v>207201625</v>
      </c>
      <c r="B8153" t="s">
        <v>6133</v>
      </c>
      <c r="C8153" t="s">
        <v>3597</v>
      </c>
      <c r="D8153" t="s">
        <v>1086</v>
      </c>
      <c r="E8153" t="s">
        <v>3620</v>
      </c>
      <c r="F8153" t="s">
        <v>3753</v>
      </c>
      <c r="G8153">
        <v>207201625</v>
      </c>
      <c r="I8153" t="s">
        <v>4650</v>
      </c>
      <c r="J8153" t="s">
        <v>5498</v>
      </c>
      <c r="K8153" t="s">
        <v>3624</v>
      </c>
      <c r="L8153" t="s">
        <v>6165</v>
      </c>
      <c r="M8153">
        <v>14.2</v>
      </c>
      <c r="N8153">
        <v>21</v>
      </c>
      <c r="O8153">
        <v>11.2</v>
      </c>
      <c r="S8153" t="b">
        <v>0</v>
      </c>
      <c r="T8153" t="b">
        <v>0</v>
      </c>
      <c r="U8153" t="b">
        <v>0</v>
      </c>
      <c r="V8153">
        <v>9100</v>
      </c>
      <c r="W8153">
        <v>6900</v>
      </c>
      <c r="X8153">
        <v>2.85</v>
      </c>
      <c r="Y8153">
        <v>10500</v>
      </c>
      <c r="Z8153">
        <v>2.04</v>
      </c>
    </row>
    <row r="8154" spans="1:26">
      <c r="A8154">
        <v>206905356</v>
      </c>
      <c r="B8154" t="s">
        <v>6133</v>
      </c>
      <c r="C8154" t="s">
        <v>3597</v>
      </c>
      <c r="D8154" t="s">
        <v>4034</v>
      </c>
      <c r="E8154" t="s">
        <v>5413</v>
      </c>
      <c r="F8154" t="s">
        <v>3650</v>
      </c>
      <c r="G8154">
        <v>206905356</v>
      </c>
      <c r="I8154" t="s">
        <v>3651</v>
      </c>
      <c r="J8154" t="s">
        <v>6164</v>
      </c>
      <c r="K8154" t="s">
        <v>3653</v>
      </c>
      <c r="M8154">
        <v>11.6</v>
      </c>
      <c r="N8154">
        <v>21.5</v>
      </c>
      <c r="O8154">
        <v>10.3</v>
      </c>
      <c r="S8154" t="b">
        <v>0</v>
      </c>
      <c r="T8154" t="b">
        <v>0</v>
      </c>
      <c r="U8154" t="b">
        <v>0</v>
      </c>
      <c r="V8154">
        <v>48000</v>
      </c>
      <c r="W8154">
        <v>30000</v>
      </c>
      <c r="X8154">
        <v>2.5099999999999998</v>
      </c>
      <c r="Y8154">
        <v>48700</v>
      </c>
      <c r="Z8154">
        <v>2.27</v>
      </c>
    </row>
    <row r="8155" spans="1:26">
      <c r="A8155">
        <v>206842137</v>
      </c>
      <c r="B8155" t="s">
        <v>6133</v>
      </c>
      <c r="C8155" t="s">
        <v>3597</v>
      </c>
      <c r="D8155" t="s">
        <v>3727</v>
      </c>
      <c r="E8155" t="s">
        <v>3728</v>
      </c>
      <c r="F8155" t="s">
        <v>3753</v>
      </c>
      <c r="G8155">
        <v>206842137</v>
      </c>
      <c r="I8155" t="s">
        <v>3601</v>
      </c>
      <c r="J8155" t="s">
        <v>6163</v>
      </c>
      <c r="K8155" t="s">
        <v>3624</v>
      </c>
      <c r="L8155" t="s">
        <v>4798</v>
      </c>
      <c r="M8155">
        <v>11.5</v>
      </c>
      <c r="N8155">
        <v>19</v>
      </c>
      <c r="O8155">
        <v>10</v>
      </c>
      <c r="S8155" t="b">
        <v>0</v>
      </c>
      <c r="T8155" t="b">
        <v>0</v>
      </c>
      <c r="U8155" t="b">
        <v>0</v>
      </c>
      <c r="V8155">
        <v>18000</v>
      </c>
      <c r="W8155">
        <v>15000</v>
      </c>
      <c r="X8155">
        <v>2.2000000000000002</v>
      </c>
      <c r="Y8155">
        <v>20250</v>
      </c>
      <c r="Z8155">
        <v>2.2799999999999998</v>
      </c>
    </row>
    <row r="8156" spans="1:26">
      <c r="A8156">
        <v>206764071</v>
      </c>
      <c r="B8156" t="s">
        <v>6133</v>
      </c>
      <c r="C8156" t="s">
        <v>3597</v>
      </c>
      <c r="D8156" t="s">
        <v>3685</v>
      </c>
      <c r="E8156" t="s">
        <v>4883</v>
      </c>
      <c r="F8156" t="s">
        <v>3650</v>
      </c>
      <c r="G8156">
        <v>206764071</v>
      </c>
      <c r="I8156" t="s">
        <v>3651</v>
      </c>
      <c r="J8156" t="s">
        <v>6160</v>
      </c>
      <c r="K8156" t="s">
        <v>3653</v>
      </c>
      <c r="M8156">
        <v>13</v>
      </c>
      <c r="N8156">
        <v>22</v>
      </c>
      <c r="O8156">
        <v>10.4</v>
      </c>
      <c r="S8156" t="b">
        <v>0</v>
      </c>
      <c r="T8156" t="b">
        <v>0</v>
      </c>
      <c r="U8156" t="b">
        <v>0</v>
      </c>
      <c r="V8156">
        <v>28000</v>
      </c>
      <c r="W8156">
        <v>18000</v>
      </c>
      <c r="X8156">
        <v>2.73</v>
      </c>
      <c r="Y8156">
        <v>30960</v>
      </c>
      <c r="Z8156">
        <v>2.12</v>
      </c>
    </row>
    <row r="8157" spans="1:26">
      <c r="A8157">
        <v>206350467</v>
      </c>
      <c r="B8157" t="s">
        <v>6133</v>
      </c>
      <c r="C8157" t="s">
        <v>3597</v>
      </c>
      <c r="D8157" t="s">
        <v>1049</v>
      </c>
      <c r="E8157" t="s">
        <v>3860</v>
      </c>
      <c r="F8157" t="s">
        <v>3849</v>
      </c>
      <c r="G8157">
        <v>206350467</v>
      </c>
      <c r="I8157" t="s">
        <v>3622</v>
      </c>
      <c r="J8157" t="s">
        <v>4919</v>
      </c>
      <c r="K8157" t="s">
        <v>3624</v>
      </c>
      <c r="L8157" t="s">
        <v>4355</v>
      </c>
      <c r="M8157">
        <v>11</v>
      </c>
      <c r="N8157">
        <v>20</v>
      </c>
      <c r="O8157">
        <v>11.6</v>
      </c>
      <c r="S8157" t="b">
        <v>0</v>
      </c>
      <c r="T8157" t="b">
        <v>0</v>
      </c>
      <c r="U8157" t="b">
        <v>0</v>
      </c>
      <c r="V8157">
        <v>24000</v>
      </c>
      <c r="W8157">
        <v>14500</v>
      </c>
      <c r="X8157">
        <v>2.71</v>
      </c>
      <c r="Y8157">
        <v>26720</v>
      </c>
      <c r="Z8157">
        <v>3.84</v>
      </c>
    </row>
    <row r="8158" spans="1:26">
      <c r="A8158">
        <v>206315660</v>
      </c>
      <c r="B8158" t="s">
        <v>6133</v>
      </c>
      <c r="C8158" t="s">
        <v>3597</v>
      </c>
      <c r="D8158" t="s">
        <v>4034</v>
      </c>
      <c r="E8158" t="s">
        <v>5422</v>
      </c>
      <c r="F8158" t="s">
        <v>3650</v>
      </c>
      <c r="G8158">
        <v>206315660</v>
      </c>
      <c r="I8158" t="s">
        <v>3651</v>
      </c>
      <c r="J8158" t="s">
        <v>6159</v>
      </c>
      <c r="K8158" t="s">
        <v>3653</v>
      </c>
      <c r="M8158">
        <v>11.6</v>
      </c>
      <c r="N8158">
        <v>21.5</v>
      </c>
      <c r="O8158">
        <v>10.3</v>
      </c>
      <c r="S8158" t="b">
        <v>0</v>
      </c>
      <c r="T8158" t="b">
        <v>0</v>
      </c>
      <c r="U8158" t="b">
        <v>0</v>
      </c>
      <c r="V8158">
        <v>48000</v>
      </c>
      <c r="W8158">
        <v>30000</v>
      </c>
      <c r="X8158">
        <v>2.5099999999999998</v>
      </c>
      <c r="Y8158">
        <v>48700</v>
      </c>
      <c r="Z8158">
        <v>2.27</v>
      </c>
    </row>
    <row r="8159" spans="1:26">
      <c r="A8159">
        <v>206315656</v>
      </c>
      <c r="B8159" t="s">
        <v>6133</v>
      </c>
      <c r="C8159" t="s">
        <v>3597</v>
      </c>
      <c r="D8159" t="s">
        <v>4034</v>
      </c>
      <c r="E8159" t="s">
        <v>5417</v>
      </c>
      <c r="F8159" t="s">
        <v>3650</v>
      </c>
      <c r="G8159">
        <v>206315656</v>
      </c>
      <c r="I8159" t="s">
        <v>3651</v>
      </c>
      <c r="J8159" t="s">
        <v>6159</v>
      </c>
      <c r="K8159" t="s">
        <v>3653</v>
      </c>
      <c r="M8159">
        <v>11.6</v>
      </c>
      <c r="N8159">
        <v>21.5</v>
      </c>
      <c r="O8159">
        <v>10.3</v>
      </c>
      <c r="S8159" t="b">
        <v>0</v>
      </c>
      <c r="T8159" t="b">
        <v>0</v>
      </c>
      <c r="U8159" t="b">
        <v>0</v>
      </c>
      <c r="V8159">
        <v>48000</v>
      </c>
      <c r="W8159">
        <v>30000</v>
      </c>
      <c r="X8159">
        <v>2.5099999999999998</v>
      </c>
      <c r="Y8159">
        <v>48700</v>
      </c>
      <c r="Z8159">
        <v>2.27</v>
      </c>
    </row>
    <row r="8160" spans="1:26">
      <c r="A8160">
        <v>206315652</v>
      </c>
      <c r="B8160" t="s">
        <v>6133</v>
      </c>
      <c r="C8160" t="s">
        <v>3597</v>
      </c>
      <c r="D8160" t="s">
        <v>4034</v>
      </c>
      <c r="E8160" t="s">
        <v>5423</v>
      </c>
      <c r="F8160" t="s">
        <v>3650</v>
      </c>
      <c r="G8160">
        <v>206315652</v>
      </c>
      <c r="I8160" t="s">
        <v>3651</v>
      </c>
      <c r="J8160" t="s">
        <v>6159</v>
      </c>
      <c r="K8160" t="s">
        <v>3653</v>
      </c>
      <c r="M8160">
        <v>11.6</v>
      </c>
      <c r="N8160">
        <v>21.5</v>
      </c>
      <c r="O8160">
        <v>10.3</v>
      </c>
      <c r="S8160" t="b">
        <v>0</v>
      </c>
      <c r="T8160" t="b">
        <v>0</v>
      </c>
      <c r="U8160" t="b">
        <v>0</v>
      </c>
      <c r="V8160">
        <v>48000</v>
      </c>
      <c r="W8160">
        <v>30000</v>
      </c>
      <c r="X8160">
        <v>2.5099999999999998</v>
      </c>
      <c r="Y8160">
        <v>48700</v>
      </c>
      <c r="Z8160">
        <v>2.27</v>
      </c>
    </row>
    <row r="8161" spans="1:26">
      <c r="A8161">
        <v>206221526</v>
      </c>
      <c r="B8161" t="s">
        <v>6133</v>
      </c>
      <c r="C8161" t="s">
        <v>3597</v>
      </c>
      <c r="D8161" t="s">
        <v>3775</v>
      </c>
      <c r="E8161" t="s">
        <v>3599</v>
      </c>
      <c r="F8161" t="s">
        <v>3650</v>
      </c>
      <c r="G8161">
        <v>206221526</v>
      </c>
      <c r="I8161" t="s">
        <v>3651</v>
      </c>
      <c r="J8161" t="s">
        <v>5151</v>
      </c>
      <c r="K8161" t="s">
        <v>3653</v>
      </c>
      <c r="M8161">
        <v>13</v>
      </c>
      <c r="N8161">
        <v>20</v>
      </c>
      <c r="O8161">
        <v>10.3</v>
      </c>
      <c r="S8161" t="b">
        <v>0</v>
      </c>
      <c r="T8161" t="b">
        <v>0</v>
      </c>
      <c r="U8161" t="b">
        <v>1</v>
      </c>
      <c r="V8161">
        <v>35200</v>
      </c>
      <c r="W8161">
        <v>21400</v>
      </c>
      <c r="X8161">
        <v>2.64</v>
      </c>
      <c r="Y8161">
        <v>39341</v>
      </c>
      <c r="Z8161">
        <v>2.25</v>
      </c>
    </row>
    <row r="8162" spans="1:26">
      <c r="A8162">
        <v>206221520</v>
      </c>
      <c r="B8162" t="s">
        <v>6133</v>
      </c>
      <c r="C8162" t="s">
        <v>3597</v>
      </c>
      <c r="D8162" t="s">
        <v>3775</v>
      </c>
      <c r="E8162" t="s">
        <v>3599</v>
      </c>
      <c r="F8162" t="s">
        <v>3650</v>
      </c>
      <c r="G8162">
        <v>206221520</v>
      </c>
      <c r="I8162" t="s">
        <v>3651</v>
      </c>
      <c r="J8162" t="s">
        <v>5150</v>
      </c>
      <c r="K8162" t="s">
        <v>3653</v>
      </c>
      <c r="M8162">
        <v>13.5</v>
      </c>
      <c r="N8162">
        <v>21.5</v>
      </c>
      <c r="O8162">
        <v>10.3</v>
      </c>
      <c r="S8162" t="b">
        <v>0</v>
      </c>
      <c r="T8162" t="b">
        <v>0</v>
      </c>
      <c r="U8162" t="b">
        <v>1</v>
      </c>
      <c r="V8162">
        <v>18000</v>
      </c>
      <c r="W8162">
        <v>14200</v>
      </c>
      <c r="X8162">
        <v>2.6</v>
      </c>
      <c r="Y8162">
        <v>23500</v>
      </c>
      <c r="Z8162">
        <v>2.17</v>
      </c>
    </row>
    <row r="8163" spans="1:26">
      <c r="A8163">
        <v>206221501</v>
      </c>
      <c r="B8163" t="s">
        <v>6133</v>
      </c>
      <c r="C8163" t="s">
        <v>3597</v>
      </c>
      <c r="D8163" t="s">
        <v>3775</v>
      </c>
      <c r="E8163" t="s">
        <v>3599</v>
      </c>
      <c r="F8163" t="s">
        <v>3650</v>
      </c>
      <c r="G8163">
        <v>206221501</v>
      </c>
      <c r="I8163" t="s">
        <v>3651</v>
      </c>
      <c r="J8163" t="s">
        <v>5148</v>
      </c>
      <c r="K8163" t="s">
        <v>3653</v>
      </c>
      <c r="M8163">
        <v>10.5</v>
      </c>
      <c r="N8163">
        <v>19.7</v>
      </c>
      <c r="O8163">
        <v>10.3</v>
      </c>
      <c r="S8163" t="b">
        <v>0</v>
      </c>
      <c r="T8163" t="b">
        <v>0</v>
      </c>
      <c r="U8163" t="b">
        <v>0</v>
      </c>
      <c r="V8163">
        <v>45000</v>
      </c>
      <c r="W8163">
        <v>28200</v>
      </c>
      <c r="X8163">
        <v>2.58</v>
      </c>
      <c r="Y8163">
        <v>36407</v>
      </c>
      <c r="Z8163">
        <v>2.02</v>
      </c>
    </row>
    <row r="8164" spans="1:26">
      <c r="A8164">
        <v>205920169</v>
      </c>
      <c r="B8164" t="s">
        <v>6133</v>
      </c>
      <c r="C8164" t="s">
        <v>3597</v>
      </c>
      <c r="D8164" t="s">
        <v>4034</v>
      </c>
      <c r="E8164" t="s">
        <v>4035</v>
      </c>
      <c r="F8164" t="s">
        <v>3650</v>
      </c>
      <c r="G8164">
        <v>205920169</v>
      </c>
      <c r="I8164" t="s">
        <v>3651</v>
      </c>
      <c r="J8164" t="s">
        <v>6155</v>
      </c>
      <c r="K8164" t="s">
        <v>3653</v>
      </c>
      <c r="M8164">
        <v>11.6</v>
      </c>
      <c r="N8164">
        <v>21.5</v>
      </c>
      <c r="O8164">
        <v>10.3</v>
      </c>
      <c r="S8164" t="b">
        <v>0</v>
      </c>
      <c r="T8164" t="b">
        <v>0</v>
      </c>
      <c r="U8164" t="b">
        <v>0</v>
      </c>
      <c r="V8164">
        <v>48000</v>
      </c>
      <c r="W8164">
        <v>30000</v>
      </c>
      <c r="X8164">
        <v>2.5099999999999998</v>
      </c>
      <c r="Y8164">
        <v>48700</v>
      </c>
      <c r="Z8164">
        <v>2.27</v>
      </c>
    </row>
    <row r="8165" spans="1:26">
      <c r="A8165">
        <v>205747588</v>
      </c>
      <c r="B8165" t="s">
        <v>6133</v>
      </c>
      <c r="C8165" t="s">
        <v>3597</v>
      </c>
      <c r="D8165" t="s">
        <v>3698</v>
      </c>
      <c r="E8165" t="s">
        <v>3944</v>
      </c>
      <c r="F8165" t="s">
        <v>3650</v>
      </c>
      <c r="G8165">
        <v>205747588</v>
      </c>
      <c r="I8165" t="s">
        <v>3651</v>
      </c>
      <c r="J8165" t="s">
        <v>4998</v>
      </c>
      <c r="K8165" t="s">
        <v>3653</v>
      </c>
      <c r="M8165">
        <v>11.6</v>
      </c>
      <c r="N8165">
        <v>21.5</v>
      </c>
      <c r="O8165">
        <v>10.3</v>
      </c>
      <c r="S8165" t="b">
        <v>0</v>
      </c>
      <c r="T8165" t="b">
        <v>0</v>
      </c>
      <c r="U8165" t="b">
        <v>0</v>
      </c>
      <c r="V8165">
        <v>48000</v>
      </c>
      <c r="W8165">
        <v>30000</v>
      </c>
      <c r="X8165">
        <v>2.5099999999999998</v>
      </c>
      <c r="Y8165">
        <v>48700</v>
      </c>
      <c r="Z8165">
        <v>2.27</v>
      </c>
    </row>
    <row r="8166" spans="1:26">
      <c r="A8166">
        <v>205645141</v>
      </c>
      <c r="B8166" t="s">
        <v>6133</v>
      </c>
      <c r="C8166" t="s">
        <v>3597</v>
      </c>
      <c r="D8166" t="s">
        <v>4034</v>
      </c>
      <c r="E8166" t="s">
        <v>4820</v>
      </c>
      <c r="F8166" t="s">
        <v>3650</v>
      </c>
      <c r="G8166">
        <v>205645141</v>
      </c>
      <c r="I8166" t="s">
        <v>3651</v>
      </c>
      <c r="J8166" t="s">
        <v>6158</v>
      </c>
      <c r="K8166" t="s">
        <v>3653</v>
      </c>
      <c r="M8166">
        <v>11.6</v>
      </c>
      <c r="N8166">
        <v>21.5</v>
      </c>
      <c r="O8166">
        <v>10.3</v>
      </c>
      <c r="S8166" t="b">
        <v>0</v>
      </c>
      <c r="T8166" t="b">
        <v>0</v>
      </c>
      <c r="U8166" t="b">
        <v>0</v>
      </c>
      <c r="V8166">
        <v>48000</v>
      </c>
      <c r="W8166">
        <v>30000</v>
      </c>
      <c r="X8166">
        <v>2.5099999999999998</v>
      </c>
      <c r="Y8166">
        <v>48700</v>
      </c>
      <c r="Z8166">
        <v>2.27</v>
      </c>
    </row>
    <row r="8167" spans="1:26">
      <c r="A8167">
        <v>205313423</v>
      </c>
      <c r="B8167" t="s">
        <v>6133</v>
      </c>
      <c r="C8167" t="s">
        <v>3597</v>
      </c>
      <c r="D8167" t="s">
        <v>4034</v>
      </c>
      <c r="E8167" t="s">
        <v>5222</v>
      </c>
      <c r="F8167" t="s">
        <v>3650</v>
      </c>
      <c r="G8167">
        <v>205313423</v>
      </c>
      <c r="I8167" t="s">
        <v>3651</v>
      </c>
      <c r="J8167" t="s">
        <v>6157</v>
      </c>
      <c r="K8167" t="s">
        <v>3653</v>
      </c>
      <c r="M8167">
        <v>11.6</v>
      </c>
      <c r="N8167">
        <v>21.5</v>
      </c>
      <c r="O8167">
        <v>10.3</v>
      </c>
      <c r="S8167" t="b">
        <v>0</v>
      </c>
      <c r="T8167" t="b">
        <v>0</v>
      </c>
      <c r="U8167" t="b">
        <v>0</v>
      </c>
      <c r="V8167">
        <v>48000</v>
      </c>
      <c r="W8167">
        <v>30000</v>
      </c>
      <c r="X8167">
        <v>2.5099999999999998</v>
      </c>
      <c r="Y8167">
        <v>48700</v>
      </c>
      <c r="Z8167">
        <v>2.27</v>
      </c>
    </row>
    <row r="8168" spans="1:26">
      <c r="A8168">
        <v>205309413</v>
      </c>
      <c r="B8168" t="s">
        <v>6133</v>
      </c>
      <c r="C8168" t="s">
        <v>3597</v>
      </c>
      <c r="D8168" t="s">
        <v>4034</v>
      </c>
      <c r="E8168" t="s">
        <v>5260</v>
      </c>
      <c r="F8168" t="s">
        <v>3650</v>
      </c>
      <c r="G8168">
        <v>205309413</v>
      </c>
      <c r="I8168" t="s">
        <v>3651</v>
      </c>
      <c r="J8168" t="s">
        <v>6156</v>
      </c>
      <c r="K8168" t="s">
        <v>3653</v>
      </c>
      <c r="M8168">
        <v>11.6</v>
      </c>
      <c r="N8168">
        <v>21.5</v>
      </c>
      <c r="O8168">
        <v>10.3</v>
      </c>
      <c r="S8168" t="b">
        <v>0</v>
      </c>
      <c r="T8168" t="b">
        <v>0</v>
      </c>
      <c r="U8168" t="b">
        <v>0</v>
      </c>
      <c r="V8168">
        <v>48000</v>
      </c>
      <c r="W8168">
        <v>30000</v>
      </c>
      <c r="X8168">
        <v>2.5099999999999998</v>
      </c>
      <c r="Y8168">
        <v>48700</v>
      </c>
      <c r="Z8168">
        <v>2.27</v>
      </c>
    </row>
    <row r="8169" spans="1:26">
      <c r="A8169">
        <v>205306856</v>
      </c>
      <c r="B8169" t="s">
        <v>6133</v>
      </c>
      <c r="C8169" t="s">
        <v>3597</v>
      </c>
      <c r="D8169" t="s">
        <v>4034</v>
      </c>
      <c r="E8169" t="s">
        <v>4412</v>
      </c>
      <c r="F8169" t="s">
        <v>3650</v>
      </c>
      <c r="G8169">
        <v>205306856</v>
      </c>
      <c r="I8169" t="s">
        <v>3651</v>
      </c>
      <c r="J8169" t="s">
        <v>6155</v>
      </c>
      <c r="K8169" t="s">
        <v>3653</v>
      </c>
      <c r="M8169">
        <v>11.6</v>
      </c>
      <c r="N8169">
        <v>21.5</v>
      </c>
      <c r="O8169">
        <v>10.3</v>
      </c>
      <c r="S8169" t="b">
        <v>0</v>
      </c>
      <c r="T8169" t="b">
        <v>0</v>
      </c>
      <c r="U8169" t="b">
        <v>0</v>
      </c>
      <c r="V8169">
        <v>48000</v>
      </c>
      <c r="W8169">
        <v>30000</v>
      </c>
      <c r="X8169">
        <v>2.5099999999999998</v>
      </c>
      <c r="Y8169">
        <v>48700</v>
      </c>
      <c r="Z8169">
        <v>2.27</v>
      </c>
    </row>
    <row r="8170" spans="1:26">
      <c r="A8170">
        <v>205281397</v>
      </c>
      <c r="B8170" t="s">
        <v>6133</v>
      </c>
      <c r="C8170" t="s">
        <v>3597</v>
      </c>
      <c r="D8170" t="s">
        <v>4976</v>
      </c>
      <c r="E8170" t="s">
        <v>4977</v>
      </c>
      <c r="F8170" t="s">
        <v>3650</v>
      </c>
      <c r="G8170">
        <v>205281397</v>
      </c>
      <c r="I8170" t="s">
        <v>3651</v>
      </c>
      <c r="J8170" t="s">
        <v>6154</v>
      </c>
      <c r="K8170" t="s">
        <v>3653</v>
      </c>
      <c r="M8170">
        <v>12.5</v>
      </c>
      <c r="N8170">
        <v>23</v>
      </c>
      <c r="O8170">
        <v>10.3</v>
      </c>
      <c r="S8170" t="b">
        <v>0</v>
      </c>
      <c r="T8170" t="b">
        <v>0</v>
      </c>
      <c r="U8170" t="b">
        <v>0</v>
      </c>
      <c r="V8170">
        <v>24000</v>
      </c>
      <c r="W8170">
        <v>17200</v>
      </c>
      <c r="X8170">
        <v>2.8</v>
      </c>
      <c r="Y8170">
        <v>20260</v>
      </c>
      <c r="Z8170">
        <v>2.2000000000000002</v>
      </c>
    </row>
    <row r="8171" spans="1:26">
      <c r="A8171">
        <v>204878533</v>
      </c>
      <c r="B8171" t="s">
        <v>6133</v>
      </c>
      <c r="C8171" t="s">
        <v>3597</v>
      </c>
      <c r="D8171" t="s">
        <v>3727</v>
      </c>
      <c r="E8171" t="s">
        <v>3728</v>
      </c>
      <c r="F8171" t="s">
        <v>3650</v>
      </c>
      <c r="G8171">
        <v>204878533</v>
      </c>
      <c r="I8171" t="s">
        <v>3651</v>
      </c>
      <c r="J8171" t="s">
        <v>6153</v>
      </c>
      <c r="K8171" t="s">
        <v>3653</v>
      </c>
      <c r="M8171">
        <v>12.5</v>
      </c>
      <c r="N8171">
        <v>20</v>
      </c>
      <c r="O8171">
        <v>10.5</v>
      </c>
      <c r="S8171" t="b">
        <v>0</v>
      </c>
      <c r="T8171" t="b">
        <v>0</v>
      </c>
      <c r="U8171" t="b">
        <v>0</v>
      </c>
      <c r="V8171">
        <v>34000</v>
      </c>
      <c r="W8171">
        <v>22000</v>
      </c>
      <c r="X8171">
        <v>2.5</v>
      </c>
      <c r="Y8171">
        <v>37000</v>
      </c>
      <c r="Z8171">
        <v>2.75</v>
      </c>
    </row>
    <row r="8172" spans="1:26">
      <c r="A8172">
        <v>204722816</v>
      </c>
      <c r="B8172" t="s">
        <v>6133</v>
      </c>
      <c r="C8172" t="s">
        <v>3597</v>
      </c>
      <c r="D8172" t="s">
        <v>1049</v>
      </c>
      <c r="E8172" t="s">
        <v>3835</v>
      </c>
      <c r="F8172" t="s">
        <v>3650</v>
      </c>
      <c r="G8172">
        <v>204722816</v>
      </c>
      <c r="I8172" t="s">
        <v>3651</v>
      </c>
      <c r="J8172" t="s">
        <v>3836</v>
      </c>
      <c r="K8172" t="s">
        <v>3653</v>
      </c>
      <c r="M8172">
        <v>12.5</v>
      </c>
      <c r="N8172">
        <v>23.8</v>
      </c>
      <c r="O8172">
        <v>10</v>
      </c>
      <c r="S8172" t="b">
        <v>0</v>
      </c>
      <c r="T8172" t="b">
        <v>0</v>
      </c>
      <c r="U8172" t="b">
        <v>1</v>
      </c>
      <c r="V8172">
        <v>30000</v>
      </c>
      <c r="W8172">
        <v>17400</v>
      </c>
      <c r="X8172">
        <v>2.79</v>
      </c>
      <c r="Y8172">
        <v>30770</v>
      </c>
      <c r="Z8172">
        <v>2.57</v>
      </c>
    </row>
    <row r="8173" spans="1:26">
      <c r="A8173">
        <v>204722815</v>
      </c>
      <c r="B8173" t="s">
        <v>6133</v>
      </c>
      <c r="C8173" t="s">
        <v>3597</v>
      </c>
      <c r="D8173" t="s">
        <v>1049</v>
      </c>
      <c r="E8173" t="s">
        <v>3834</v>
      </c>
      <c r="F8173" t="s">
        <v>3650</v>
      </c>
      <c r="G8173">
        <v>204722815</v>
      </c>
      <c r="I8173" t="s">
        <v>3651</v>
      </c>
      <c r="J8173" t="s">
        <v>3836</v>
      </c>
      <c r="K8173" t="s">
        <v>3653</v>
      </c>
      <c r="M8173">
        <v>12.5</v>
      </c>
      <c r="N8173">
        <v>23.8</v>
      </c>
      <c r="O8173">
        <v>10</v>
      </c>
      <c r="S8173" t="b">
        <v>0</v>
      </c>
      <c r="T8173" t="b">
        <v>0</v>
      </c>
      <c r="U8173" t="b">
        <v>1</v>
      </c>
      <c r="V8173">
        <v>30000</v>
      </c>
      <c r="W8173">
        <v>17400</v>
      </c>
      <c r="X8173">
        <v>2.79</v>
      </c>
      <c r="Y8173">
        <v>30770</v>
      </c>
      <c r="Z8173">
        <v>2.57</v>
      </c>
    </row>
    <row r="8174" spans="1:26">
      <c r="A8174">
        <v>204717989</v>
      </c>
      <c r="B8174" t="s">
        <v>6133</v>
      </c>
      <c r="C8174" t="s">
        <v>3597</v>
      </c>
      <c r="D8174" t="s">
        <v>3685</v>
      </c>
      <c r="E8174" t="s">
        <v>3693</v>
      </c>
      <c r="F8174" t="s">
        <v>3787</v>
      </c>
      <c r="G8174">
        <v>204717989</v>
      </c>
      <c r="I8174" t="s">
        <v>3622</v>
      </c>
      <c r="J8174" t="s">
        <v>3811</v>
      </c>
      <c r="L8174" t="s">
        <v>5319</v>
      </c>
      <c r="M8174">
        <v>12</v>
      </c>
      <c r="N8174">
        <v>20</v>
      </c>
      <c r="O8174">
        <v>11.4</v>
      </c>
      <c r="S8174" t="b">
        <v>0</v>
      </c>
      <c r="T8174" t="b">
        <v>0</v>
      </c>
      <c r="U8174" t="b">
        <v>0</v>
      </c>
      <c r="V8174">
        <v>10200</v>
      </c>
      <c r="W8174">
        <v>8300</v>
      </c>
      <c r="X8174">
        <v>2.97</v>
      </c>
      <c r="Y8174">
        <v>14300</v>
      </c>
      <c r="Z8174">
        <v>2.4500000000000002</v>
      </c>
    </row>
    <row r="8175" spans="1:26">
      <c r="A8175">
        <v>204711109</v>
      </c>
      <c r="B8175" t="s">
        <v>6133</v>
      </c>
      <c r="C8175" t="s">
        <v>3597</v>
      </c>
      <c r="D8175" t="s">
        <v>1049</v>
      </c>
      <c r="E8175" t="s">
        <v>3834</v>
      </c>
      <c r="F8175" t="s">
        <v>3650</v>
      </c>
      <c r="G8175">
        <v>204711109</v>
      </c>
      <c r="I8175" t="s">
        <v>3651</v>
      </c>
      <c r="J8175" t="s">
        <v>3833</v>
      </c>
      <c r="K8175" t="s">
        <v>3653</v>
      </c>
      <c r="M8175">
        <v>12.5</v>
      </c>
      <c r="N8175">
        <v>23</v>
      </c>
      <c r="O8175">
        <v>10.3</v>
      </c>
      <c r="S8175" t="b">
        <v>0</v>
      </c>
      <c r="T8175" t="b">
        <v>0</v>
      </c>
      <c r="U8175" t="b">
        <v>0</v>
      </c>
      <c r="V8175">
        <v>24000</v>
      </c>
      <c r="W8175">
        <v>17200</v>
      </c>
      <c r="X8175">
        <v>3.55</v>
      </c>
      <c r="Y8175">
        <v>25150</v>
      </c>
      <c r="Z8175">
        <v>2.64</v>
      </c>
    </row>
    <row r="8176" spans="1:26">
      <c r="A8176">
        <v>204711108</v>
      </c>
      <c r="B8176" t="s">
        <v>6133</v>
      </c>
      <c r="C8176" t="s">
        <v>3597</v>
      </c>
      <c r="D8176" t="s">
        <v>1049</v>
      </c>
      <c r="E8176" t="s">
        <v>3835</v>
      </c>
      <c r="F8176" t="s">
        <v>3650</v>
      </c>
      <c r="G8176">
        <v>204711108</v>
      </c>
      <c r="I8176" t="s">
        <v>3651</v>
      </c>
      <c r="J8176" t="s">
        <v>3833</v>
      </c>
      <c r="K8176" t="s">
        <v>3653</v>
      </c>
      <c r="M8176">
        <v>12.5</v>
      </c>
      <c r="N8176">
        <v>23</v>
      </c>
      <c r="O8176">
        <v>10.3</v>
      </c>
      <c r="S8176" t="b">
        <v>0</v>
      </c>
      <c r="T8176" t="b">
        <v>0</v>
      </c>
      <c r="U8176" t="b">
        <v>0</v>
      </c>
      <c r="V8176">
        <v>24000</v>
      </c>
      <c r="W8176">
        <v>17200</v>
      </c>
      <c r="X8176">
        <v>3.55</v>
      </c>
      <c r="Y8176">
        <v>25150</v>
      </c>
      <c r="Z8176">
        <v>2.64</v>
      </c>
    </row>
    <row r="8177" spans="1:26">
      <c r="A8177">
        <v>204711107</v>
      </c>
      <c r="B8177" t="s">
        <v>6133</v>
      </c>
      <c r="C8177" t="s">
        <v>3597</v>
      </c>
      <c r="D8177" t="s">
        <v>1049</v>
      </c>
      <c r="E8177" t="s">
        <v>3792</v>
      </c>
      <c r="F8177" t="s">
        <v>3650</v>
      </c>
      <c r="G8177">
        <v>204711107</v>
      </c>
      <c r="I8177" t="s">
        <v>3651</v>
      </c>
      <c r="J8177" t="s">
        <v>3833</v>
      </c>
      <c r="K8177" t="s">
        <v>3653</v>
      </c>
      <c r="M8177">
        <v>12.5</v>
      </c>
      <c r="N8177">
        <v>23</v>
      </c>
      <c r="O8177">
        <v>10.3</v>
      </c>
      <c r="S8177" t="b">
        <v>0</v>
      </c>
      <c r="T8177" t="b">
        <v>0</v>
      </c>
      <c r="U8177" t="b">
        <v>0</v>
      </c>
      <c r="V8177">
        <v>24000</v>
      </c>
      <c r="W8177">
        <v>17200</v>
      </c>
      <c r="X8177">
        <v>3.55</v>
      </c>
      <c r="Y8177">
        <v>25150</v>
      </c>
      <c r="Z8177">
        <v>2.64</v>
      </c>
    </row>
    <row r="8178" spans="1:26">
      <c r="A8178">
        <v>204711106</v>
      </c>
      <c r="B8178" t="s">
        <v>6133</v>
      </c>
      <c r="C8178" t="s">
        <v>3597</v>
      </c>
      <c r="D8178" t="s">
        <v>1049</v>
      </c>
      <c r="E8178" t="s">
        <v>3637</v>
      </c>
      <c r="F8178" t="s">
        <v>3650</v>
      </c>
      <c r="G8178">
        <v>204711106</v>
      </c>
      <c r="I8178" t="s">
        <v>3651</v>
      </c>
      <c r="J8178" t="s">
        <v>3833</v>
      </c>
      <c r="K8178" t="s">
        <v>3653</v>
      </c>
      <c r="M8178">
        <v>12.5</v>
      </c>
      <c r="N8178">
        <v>23</v>
      </c>
      <c r="O8178">
        <v>10.3</v>
      </c>
      <c r="S8178" t="b">
        <v>0</v>
      </c>
      <c r="T8178" t="b">
        <v>0</v>
      </c>
      <c r="U8178" t="b">
        <v>0</v>
      </c>
      <c r="V8178">
        <v>24000</v>
      </c>
      <c r="W8178">
        <v>17200</v>
      </c>
      <c r="X8178">
        <v>3.55</v>
      </c>
      <c r="Y8178">
        <v>25150</v>
      </c>
      <c r="Z8178">
        <v>2.64</v>
      </c>
    </row>
    <row r="8179" spans="1:26">
      <c r="A8179">
        <v>203994969</v>
      </c>
      <c r="B8179" t="s">
        <v>6133</v>
      </c>
      <c r="C8179" t="s">
        <v>3597</v>
      </c>
      <c r="D8179" t="s">
        <v>3614</v>
      </c>
      <c r="E8179" t="s">
        <v>5285</v>
      </c>
      <c r="F8179" t="s">
        <v>3650</v>
      </c>
      <c r="G8179">
        <v>203994969</v>
      </c>
      <c r="I8179" t="s">
        <v>3651</v>
      </c>
      <c r="J8179" t="s">
        <v>5911</v>
      </c>
      <c r="K8179" t="s">
        <v>3653</v>
      </c>
      <c r="L8179" t="s">
        <v>6152</v>
      </c>
      <c r="M8179">
        <v>16.7</v>
      </c>
      <c r="N8179">
        <v>23.5</v>
      </c>
      <c r="O8179">
        <v>12.8</v>
      </c>
      <c r="S8179" t="b">
        <v>0</v>
      </c>
      <c r="T8179" t="b">
        <v>0</v>
      </c>
      <c r="U8179" t="b">
        <v>1</v>
      </c>
      <c r="V8179">
        <v>36000</v>
      </c>
      <c r="W8179">
        <v>23800</v>
      </c>
      <c r="X8179">
        <v>3.24</v>
      </c>
      <c r="Y8179">
        <v>30000</v>
      </c>
      <c r="Z8179">
        <v>3.16</v>
      </c>
    </row>
    <row r="8180" spans="1:26">
      <c r="A8180">
        <v>203994967</v>
      </c>
      <c r="B8180" t="s">
        <v>6133</v>
      </c>
      <c r="C8180" t="s">
        <v>3597</v>
      </c>
      <c r="D8180" t="s">
        <v>3614</v>
      </c>
      <c r="E8180" t="s">
        <v>3615</v>
      </c>
      <c r="F8180" t="s">
        <v>3650</v>
      </c>
      <c r="G8180">
        <v>203994967</v>
      </c>
      <c r="I8180" t="s">
        <v>3651</v>
      </c>
      <c r="J8180" t="s">
        <v>5913</v>
      </c>
      <c r="K8180" t="s">
        <v>3653</v>
      </c>
      <c r="L8180" t="s">
        <v>6151</v>
      </c>
      <c r="M8180">
        <v>16.7</v>
      </c>
      <c r="N8180">
        <v>23.5</v>
      </c>
      <c r="O8180">
        <v>12.8</v>
      </c>
      <c r="S8180" t="b">
        <v>0</v>
      </c>
      <c r="T8180" t="b">
        <v>0</v>
      </c>
      <c r="U8180" t="b">
        <v>1</v>
      </c>
      <c r="V8180">
        <v>36000</v>
      </c>
      <c r="W8180">
        <v>23800</v>
      </c>
      <c r="X8180">
        <v>3.24</v>
      </c>
      <c r="Y8180">
        <v>30000</v>
      </c>
      <c r="Z8180">
        <v>3.16</v>
      </c>
    </row>
    <row r="8181" spans="1:26">
      <c r="A8181">
        <v>203862745</v>
      </c>
      <c r="B8181" t="s">
        <v>6133</v>
      </c>
      <c r="C8181" t="s">
        <v>3597</v>
      </c>
      <c r="D8181" t="s">
        <v>3727</v>
      </c>
      <c r="E8181" t="s">
        <v>3728</v>
      </c>
      <c r="F8181" t="s">
        <v>3650</v>
      </c>
      <c r="G8181">
        <v>203862745</v>
      </c>
      <c r="I8181" t="s">
        <v>3651</v>
      </c>
      <c r="J8181" t="s">
        <v>6150</v>
      </c>
      <c r="K8181" t="s">
        <v>3653</v>
      </c>
      <c r="M8181">
        <v>12.5</v>
      </c>
      <c r="N8181">
        <v>17</v>
      </c>
      <c r="O8181">
        <v>10.5</v>
      </c>
      <c r="S8181" t="b">
        <v>0</v>
      </c>
      <c r="T8181" t="b">
        <v>0</v>
      </c>
      <c r="U8181" t="b">
        <v>0</v>
      </c>
      <c r="V8181">
        <v>18100</v>
      </c>
      <c r="W8181">
        <v>14000</v>
      </c>
      <c r="X8181">
        <v>2.77</v>
      </c>
      <c r="Y8181">
        <v>26000</v>
      </c>
      <c r="Z8181">
        <v>3.05</v>
      </c>
    </row>
    <row r="8182" spans="1:26">
      <c r="A8182">
        <v>202732309</v>
      </c>
      <c r="B8182" t="s">
        <v>6133</v>
      </c>
      <c r="C8182" t="s">
        <v>3597</v>
      </c>
      <c r="D8182" t="s">
        <v>3743</v>
      </c>
      <c r="E8182" t="s">
        <v>3752</v>
      </c>
      <c r="F8182" t="s">
        <v>3650</v>
      </c>
      <c r="G8182">
        <v>202732309</v>
      </c>
      <c r="I8182" t="s">
        <v>3651</v>
      </c>
      <c r="J8182" t="s">
        <v>4106</v>
      </c>
      <c r="K8182" t="s">
        <v>3653</v>
      </c>
      <c r="L8182" t="s">
        <v>6149</v>
      </c>
      <c r="M8182">
        <v>14.3</v>
      </c>
      <c r="N8182">
        <v>17.149999999999999</v>
      </c>
      <c r="O8182">
        <v>10.1</v>
      </c>
      <c r="S8182" t="b">
        <v>0</v>
      </c>
      <c r="T8182" t="b">
        <v>0</v>
      </c>
      <c r="U8182" t="b">
        <v>0</v>
      </c>
      <c r="V8182">
        <v>18000</v>
      </c>
      <c r="W8182">
        <v>13000</v>
      </c>
      <c r="X8182">
        <v>2.63</v>
      </c>
      <c r="Y8182">
        <v>22000</v>
      </c>
      <c r="Z8182">
        <v>2.1</v>
      </c>
    </row>
    <row r="8183" spans="1:26">
      <c r="A8183">
        <v>202638701</v>
      </c>
      <c r="B8183" t="s">
        <v>6133</v>
      </c>
      <c r="C8183" t="s">
        <v>3597</v>
      </c>
      <c r="D8183" t="s">
        <v>3685</v>
      </c>
      <c r="E8183" t="s">
        <v>3693</v>
      </c>
      <c r="F8183" t="s">
        <v>3650</v>
      </c>
      <c r="G8183">
        <v>202638701</v>
      </c>
      <c r="I8183" t="s">
        <v>3651</v>
      </c>
      <c r="J8183" t="s">
        <v>4607</v>
      </c>
      <c r="K8183" t="s">
        <v>3653</v>
      </c>
      <c r="M8183">
        <v>10.5</v>
      </c>
      <c r="N8183">
        <v>20.2</v>
      </c>
      <c r="O8183">
        <v>11.1</v>
      </c>
      <c r="S8183" t="b">
        <v>0</v>
      </c>
      <c r="T8183" t="b">
        <v>0</v>
      </c>
      <c r="U8183" t="b">
        <v>0</v>
      </c>
      <c r="V8183">
        <v>47000</v>
      </c>
      <c r="W8183">
        <v>31000</v>
      </c>
      <c r="X8183">
        <v>2.8</v>
      </c>
      <c r="Y8183">
        <v>44660</v>
      </c>
      <c r="Z8183">
        <v>2.54</v>
      </c>
    </row>
    <row r="8184" spans="1:26">
      <c r="A8184">
        <v>202521824</v>
      </c>
      <c r="B8184" t="s">
        <v>6133</v>
      </c>
      <c r="C8184" t="s">
        <v>3597</v>
      </c>
      <c r="D8184" t="s">
        <v>3685</v>
      </c>
      <c r="E8184" t="s">
        <v>3693</v>
      </c>
      <c r="F8184" t="s">
        <v>3650</v>
      </c>
      <c r="G8184">
        <v>202521824</v>
      </c>
      <c r="I8184" t="s">
        <v>3651</v>
      </c>
      <c r="J8184" t="s">
        <v>4606</v>
      </c>
      <c r="K8184" t="s">
        <v>3653</v>
      </c>
      <c r="M8184">
        <v>12.5</v>
      </c>
      <c r="N8184">
        <v>21.7</v>
      </c>
      <c r="O8184">
        <v>11.2</v>
      </c>
      <c r="S8184" t="b">
        <v>0</v>
      </c>
      <c r="T8184" t="b">
        <v>0</v>
      </c>
      <c r="U8184" t="b">
        <v>0</v>
      </c>
      <c r="V8184">
        <v>34400</v>
      </c>
      <c r="W8184">
        <v>22400</v>
      </c>
      <c r="X8184">
        <v>2.78</v>
      </c>
      <c r="Y8184">
        <v>41960</v>
      </c>
      <c r="Z8184">
        <v>2.2799999999999998</v>
      </c>
    </row>
    <row r="8185" spans="1:26">
      <c r="A8185">
        <v>202449650</v>
      </c>
      <c r="B8185" t="s">
        <v>6133</v>
      </c>
      <c r="C8185" t="s">
        <v>3597</v>
      </c>
      <c r="D8185" t="s">
        <v>3727</v>
      </c>
      <c r="E8185" t="s">
        <v>4003</v>
      </c>
      <c r="F8185" t="s">
        <v>3650</v>
      </c>
      <c r="G8185">
        <v>202449650</v>
      </c>
      <c r="I8185" t="s">
        <v>3651</v>
      </c>
      <c r="J8185" t="s">
        <v>6148</v>
      </c>
      <c r="K8185" t="s">
        <v>3653</v>
      </c>
      <c r="M8185">
        <v>12.5</v>
      </c>
      <c r="N8185">
        <v>18.5</v>
      </c>
      <c r="O8185">
        <v>10.5</v>
      </c>
      <c r="S8185" t="b">
        <v>0</v>
      </c>
      <c r="T8185" t="b">
        <v>0</v>
      </c>
      <c r="U8185" t="b">
        <v>0</v>
      </c>
      <c r="V8185">
        <v>22000</v>
      </c>
      <c r="W8185">
        <v>16000</v>
      </c>
      <c r="X8185">
        <v>2.86</v>
      </c>
      <c r="Y8185">
        <v>27000</v>
      </c>
      <c r="Z8185">
        <v>3</v>
      </c>
    </row>
    <row r="8186" spans="1:26">
      <c r="A8186">
        <v>202449649</v>
      </c>
      <c r="B8186" t="s">
        <v>6133</v>
      </c>
      <c r="C8186" t="s">
        <v>3597</v>
      </c>
      <c r="D8186" t="s">
        <v>3727</v>
      </c>
      <c r="E8186" t="s">
        <v>4003</v>
      </c>
      <c r="F8186" t="s">
        <v>3650</v>
      </c>
      <c r="G8186">
        <v>202449649</v>
      </c>
      <c r="I8186" t="s">
        <v>3651</v>
      </c>
      <c r="J8186" t="s">
        <v>6147</v>
      </c>
      <c r="K8186" t="s">
        <v>3653</v>
      </c>
      <c r="M8186">
        <v>12.5</v>
      </c>
      <c r="N8186">
        <v>17</v>
      </c>
      <c r="O8186">
        <v>10.5</v>
      </c>
      <c r="S8186" t="b">
        <v>0</v>
      </c>
      <c r="T8186" t="b">
        <v>0</v>
      </c>
      <c r="U8186" t="b">
        <v>0</v>
      </c>
      <c r="V8186">
        <v>18100</v>
      </c>
      <c r="W8186">
        <v>14000</v>
      </c>
      <c r="X8186">
        <v>2.77</v>
      </c>
      <c r="Y8186">
        <v>26000</v>
      </c>
      <c r="Z8186">
        <v>2.5</v>
      </c>
    </row>
    <row r="8187" spans="1:26">
      <c r="A8187">
        <v>202412089</v>
      </c>
      <c r="B8187" t="s">
        <v>6133</v>
      </c>
      <c r="C8187" t="s">
        <v>3597</v>
      </c>
      <c r="D8187" t="s">
        <v>3743</v>
      </c>
      <c r="E8187" t="s">
        <v>3752</v>
      </c>
      <c r="F8187" t="s">
        <v>3650</v>
      </c>
      <c r="G8187">
        <v>202412089</v>
      </c>
      <c r="I8187" t="s">
        <v>3651</v>
      </c>
      <c r="J8187" t="s">
        <v>4082</v>
      </c>
      <c r="K8187" t="s">
        <v>3653</v>
      </c>
      <c r="M8187">
        <v>13.3</v>
      </c>
      <c r="N8187">
        <v>20</v>
      </c>
      <c r="O8187">
        <v>12</v>
      </c>
      <c r="S8187" t="b">
        <v>0</v>
      </c>
      <c r="T8187" t="b">
        <v>0</v>
      </c>
      <c r="U8187" t="b">
        <v>0</v>
      </c>
      <c r="V8187">
        <v>60000</v>
      </c>
      <c r="W8187">
        <v>41500</v>
      </c>
      <c r="X8187">
        <v>2.63</v>
      </c>
      <c r="Y8187">
        <v>45144</v>
      </c>
      <c r="Z8187">
        <v>2.86</v>
      </c>
    </row>
    <row r="8188" spans="1:26">
      <c r="A8188">
        <v>202412088</v>
      </c>
      <c r="B8188" t="s">
        <v>6133</v>
      </c>
      <c r="C8188" t="s">
        <v>3597</v>
      </c>
      <c r="D8188" t="s">
        <v>3743</v>
      </c>
      <c r="E8188" t="s">
        <v>3752</v>
      </c>
      <c r="F8188" t="s">
        <v>3650</v>
      </c>
      <c r="G8188">
        <v>202412088</v>
      </c>
      <c r="I8188" t="s">
        <v>3651</v>
      </c>
      <c r="J8188" t="s">
        <v>4422</v>
      </c>
      <c r="K8188" t="s">
        <v>3653</v>
      </c>
      <c r="M8188">
        <v>13.1</v>
      </c>
      <c r="N8188">
        <v>22.6</v>
      </c>
      <c r="O8188">
        <v>12</v>
      </c>
      <c r="S8188" t="b">
        <v>0</v>
      </c>
      <c r="T8188" t="b">
        <v>0</v>
      </c>
      <c r="U8188" t="b">
        <v>0</v>
      </c>
      <c r="V8188">
        <v>48000</v>
      </c>
      <c r="W8188">
        <v>39000</v>
      </c>
      <c r="X8188">
        <v>2.1</v>
      </c>
      <c r="Y8188">
        <v>59011</v>
      </c>
      <c r="Z8188">
        <v>3.18</v>
      </c>
    </row>
    <row r="8189" spans="1:26">
      <c r="A8189">
        <v>202412085</v>
      </c>
      <c r="B8189" t="s">
        <v>6133</v>
      </c>
      <c r="C8189" t="s">
        <v>3597</v>
      </c>
      <c r="D8189" t="s">
        <v>3743</v>
      </c>
      <c r="E8189" t="s">
        <v>3752</v>
      </c>
      <c r="F8189" t="s">
        <v>3650</v>
      </c>
      <c r="G8189">
        <v>202412085</v>
      </c>
      <c r="I8189" t="s">
        <v>3651</v>
      </c>
      <c r="J8189" t="s">
        <v>4235</v>
      </c>
      <c r="K8189" t="s">
        <v>3653</v>
      </c>
      <c r="M8189">
        <v>15</v>
      </c>
      <c r="N8189">
        <v>22.3</v>
      </c>
      <c r="O8189">
        <v>12</v>
      </c>
      <c r="S8189" t="b">
        <v>0</v>
      </c>
      <c r="T8189" t="b">
        <v>0</v>
      </c>
      <c r="U8189" t="b">
        <v>0</v>
      </c>
      <c r="V8189">
        <v>36000</v>
      </c>
      <c r="W8189">
        <v>33000</v>
      </c>
      <c r="X8189">
        <v>2.2799999999999998</v>
      </c>
      <c r="Y8189">
        <v>45898</v>
      </c>
      <c r="Z8189">
        <v>3.17</v>
      </c>
    </row>
    <row r="8190" spans="1:26">
      <c r="A8190">
        <v>202119270</v>
      </c>
      <c r="B8190" t="s">
        <v>6133</v>
      </c>
      <c r="C8190" t="s">
        <v>3597</v>
      </c>
      <c r="D8190" t="s">
        <v>1049</v>
      </c>
      <c r="E8190" t="s">
        <v>3861</v>
      </c>
      <c r="F8190" t="s">
        <v>3650</v>
      </c>
      <c r="G8190">
        <v>202119270</v>
      </c>
      <c r="I8190" t="s">
        <v>3651</v>
      </c>
      <c r="J8190" t="s">
        <v>6143</v>
      </c>
      <c r="K8190" t="s">
        <v>3653</v>
      </c>
      <c r="M8190">
        <v>11.5</v>
      </c>
      <c r="N8190">
        <v>20.399999999999999</v>
      </c>
      <c r="O8190">
        <v>10.8</v>
      </c>
      <c r="S8190" t="b">
        <v>0</v>
      </c>
      <c r="T8190" t="b">
        <v>0</v>
      </c>
      <c r="U8190" t="b">
        <v>1</v>
      </c>
      <c r="V8190">
        <v>27000</v>
      </c>
      <c r="W8190">
        <v>17800</v>
      </c>
      <c r="X8190">
        <v>2.63</v>
      </c>
      <c r="Y8190">
        <v>25150</v>
      </c>
      <c r="Z8190">
        <v>2.64</v>
      </c>
    </row>
    <row r="8191" spans="1:26">
      <c r="A8191">
        <v>201903177</v>
      </c>
      <c r="B8191" t="s">
        <v>6133</v>
      </c>
      <c r="C8191" t="s">
        <v>3597</v>
      </c>
      <c r="D8191" t="s">
        <v>4357</v>
      </c>
      <c r="E8191" t="s">
        <v>4358</v>
      </c>
      <c r="F8191" t="s">
        <v>3650</v>
      </c>
      <c r="G8191">
        <v>201903177</v>
      </c>
      <c r="I8191" t="s">
        <v>3651</v>
      </c>
      <c r="J8191" t="s">
        <v>6146</v>
      </c>
      <c r="K8191" t="s">
        <v>3653</v>
      </c>
      <c r="M8191">
        <v>12.5</v>
      </c>
      <c r="N8191">
        <v>21</v>
      </c>
      <c r="O8191">
        <v>11</v>
      </c>
      <c r="S8191" t="b">
        <v>0</v>
      </c>
      <c r="T8191" t="b">
        <v>0</v>
      </c>
      <c r="U8191" t="b">
        <v>0</v>
      </c>
      <c r="V8191">
        <v>24000</v>
      </c>
      <c r="W8191">
        <v>16600</v>
      </c>
      <c r="X8191">
        <v>2.4300000000000002</v>
      </c>
      <c r="Y8191">
        <v>23000</v>
      </c>
      <c r="Z8191">
        <v>3.02</v>
      </c>
    </row>
    <row r="8192" spans="1:26">
      <c r="A8192">
        <v>201851577</v>
      </c>
      <c r="B8192" t="s">
        <v>6133</v>
      </c>
      <c r="C8192" t="s">
        <v>3597</v>
      </c>
      <c r="D8192" t="s">
        <v>3685</v>
      </c>
      <c r="E8192" t="s">
        <v>3693</v>
      </c>
      <c r="F8192" t="s">
        <v>3650</v>
      </c>
      <c r="G8192">
        <v>201851577</v>
      </c>
      <c r="I8192" t="s">
        <v>3651</v>
      </c>
      <c r="J8192" t="s">
        <v>6145</v>
      </c>
      <c r="K8192" t="s">
        <v>3653</v>
      </c>
      <c r="M8192">
        <v>12.7</v>
      </c>
      <c r="N8192">
        <v>18</v>
      </c>
      <c r="O8192">
        <v>12.5</v>
      </c>
      <c r="S8192" t="b">
        <v>0</v>
      </c>
      <c r="T8192" t="b">
        <v>0</v>
      </c>
      <c r="U8192" t="b">
        <v>0</v>
      </c>
      <c r="V8192">
        <v>24000</v>
      </c>
      <c r="W8192">
        <v>15500</v>
      </c>
      <c r="X8192">
        <v>2.61</v>
      </c>
      <c r="Y8192">
        <v>26780</v>
      </c>
      <c r="Z8192">
        <v>2.5499999999999998</v>
      </c>
    </row>
    <row r="8193" spans="1:26">
      <c r="A8193">
        <v>201851575</v>
      </c>
      <c r="B8193" t="s">
        <v>6133</v>
      </c>
      <c r="C8193" t="s">
        <v>3597</v>
      </c>
      <c r="D8193" t="s">
        <v>3685</v>
      </c>
      <c r="E8193" t="s">
        <v>3693</v>
      </c>
      <c r="F8193" t="s">
        <v>3650</v>
      </c>
      <c r="G8193">
        <v>201851575</v>
      </c>
      <c r="I8193" t="s">
        <v>3651</v>
      </c>
      <c r="J8193" t="s">
        <v>6144</v>
      </c>
      <c r="K8193" t="s">
        <v>3653</v>
      </c>
      <c r="M8193">
        <v>12.7</v>
      </c>
      <c r="N8193">
        <v>18</v>
      </c>
      <c r="O8193">
        <v>12.5</v>
      </c>
      <c r="S8193" t="b">
        <v>0</v>
      </c>
      <c r="T8193" t="b">
        <v>0</v>
      </c>
      <c r="U8193" t="b">
        <v>0</v>
      </c>
      <c r="V8193">
        <v>24000</v>
      </c>
      <c r="W8193">
        <v>15500</v>
      </c>
      <c r="X8193">
        <v>2.61</v>
      </c>
      <c r="Y8193">
        <v>24350</v>
      </c>
      <c r="Z8193">
        <v>2.72</v>
      </c>
    </row>
    <row r="8194" spans="1:26">
      <c r="A8194">
        <v>201847005</v>
      </c>
      <c r="B8194" t="s">
        <v>6133</v>
      </c>
      <c r="C8194" t="s">
        <v>3597</v>
      </c>
      <c r="D8194" t="s">
        <v>1049</v>
      </c>
      <c r="E8194" t="s">
        <v>3834</v>
      </c>
      <c r="F8194" t="s">
        <v>3650</v>
      </c>
      <c r="G8194">
        <v>201847005</v>
      </c>
      <c r="I8194" t="s">
        <v>3651</v>
      </c>
      <c r="J8194" t="s">
        <v>3838</v>
      </c>
      <c r="K8194" t="s">
        <v>3653</v>
      </c>
      <c r="M8194">
        <v>12.5</v>
      </c>
      <c r="N8194">
        <v>22.4</v>
      </c>
      <c r="O8194">
        <v>10.199999999999999</v>
      </c>
      <c r="S8194" t="b">
        <v>0</v>
      </c>
      <c r="T8194" t="b">
        <v>0</v>
      </c>
      <c r="U8194" t="b">
        <v>0</v>
      </c>
      <c r="V8194">
        <v>48000</v>
      </c>
      <c r="W8194">
        <v>29600</v>
      </c>
      <c r="X8194">
        <v>2.7</v>
      </c>
      <c r="Y8194">
        <v>37900</v>
      </c>
      <c r="Z8194">
        <v>2.09</v>
      </c>
    </row>
    <row r="8195" spans="1:26">
      <c r="A8195">
        <v>201847004</v>
      </c>
      <c r="B8195" t="s">
        <v>6133</v>
      </c>
      <c r="C8195" t="s">
        <v>3597</v>
      </c>
      <c r="D8195" t="s">
        <v>1049</v>
      </c>
      <c r="E8195" t="s">
        <v>3834</v>
      </c>
      <c r="F8195" t="s">
        <v>3650</v>
      </c>
      <c r="G8195">
        <v>201847004</v>
      </c>
      <c r="I8195" t="s">
        <v>3651</v>
      </c>
      <c r="J8195" t="s">
        <v>3837</v>
      </c>
      <c r="K8195" t="s">
        <v>3653</v>
      </c>
      <c r="M8195">
        <v>13.5</v>
      </c>
      <c r="N8195">
        <v>21.5</v>
      </c>
      <c r="O8195">
        <v>10.5</v>
      </c>
      <c r="S8195" t="b">
        <v>0</v>
      </c>
      <c r="T8195" t="b">
        <v>0</v>
      </c>
      <c r="U8195" t="b">
        <v>0</v>
      </c>
      <c r="V8195">
        <v>36000</v>
      </c>
      <c r="W8195">
        <v>23200</v>
      </c>
      <c r="X8195">
        <v>2.78</v>
      </c>
      <c r="Y8195">
        <v>37410</v>
      </c>
      <c r="Z8195">
        <v>2.09</v>
      </c>
    </row>
    <row r="8196" spans="1:26">
      <c r="A8196">
        <v>201847001</v>
      </c>
      <c r="B8196" t="s">
        <v>6133</v>
      </c>
      <c r="C8196" t="s">
        <v>3597</v>
      </c>
      <c r="D8196" t="s">
        <v>1049</v>
      </c>
      <c r="E8196" t="s">
        <v>3834</v>
      </c>
      <c r="F8196" t="s">
        <v>3650</v>
      </c>
      <c r="G8196">
        <v>201847001</v>
      </c>
      <c r="I8196" t="s">
        <v>3651</v>
      </c>
      <c r="J8196" t="s">
        <v>3832</v>
      </c>
      <c r="K8196" t="s">
        <v>3653</v>
      </c>
      <c r="M8196">
        <v>12.5</v>
      </c>
      <c r="N8196">
        <v>22.5</v>
      </c>
      <c r="O8196">
        <v>10.3</v>
      </c>
      <c r="S8196" t="b">
        <v>0</v>
      </c>
      <c r="T8196" t="b">
        <v>0</v>
      </c>
      <c r="U8196" t="b">
        <v>0</v>
      </c>
      <c r="V8196">
        <v>18000</v>
      </c>
      <c r="W8196">
        <v>12000</v>
      </c>
      <c r="X8196">
        <v>2.79</v>
      </c>
      <c r="Y8196">
        <v>15020</v>
      </c>
      <c r="Z8196">
        <v>2.7</v>
      </c>
    </row>
    <row r="8197" spans="1:26">
      <c r="A8197">
        <v>201846985</v>
      </c>
      <c r="B8197" t="s">
        <v>6133</v>
      </c>
      <c r="C8197" t="s">
        <v>3597</v>
      </c>
      <c r="D8197" t="s">
        <v>1049</v>
      </c>
      <c r="E8197" t="s">
        <v>3835</v>
      </c>
      <c r="F8197" t="s">
        <v>3650</v>
      </c>
      <c r="G8197">
        <v>201846985</v>
      </c>
      <c r="I8197" t="s">
        <v>3651</v>
      </c>
      <c r="J8197" t="s">
        <v>3838</v>
      </c>
      <c r="K8197" t="s">
        <v>3653</v>
      </c>
      <c r="M8197">
        <v>12.5</v>
      </c>
      <c r="N8197">
        <v>22.4</v>
      </c>
      <c r="O8197">
        <v>10.199999999999999</v>
      </c>
      <c r="S8197" t="b">
        <v>0</v>
      </c>
      <c r="T8197" t="b">
        <v>0</v>
      </c>
      <c r="U8197" t="b">
        <v>0</v>
      </c>
      <c r="V8197">
        <v>48000</v>
      </c>
      <c r="W8197">
        <v>29600</v>
      </c>
      <c r="X8197">
        <v>2.7</v>
      </c>
      <c r="Y8197">
        <v>37900</v>
      </c>
      <c r="Z8197">
        <v>2.09</v>
      </c>
    </row>
    <row r="8198" spans="1:26">
      <c r="A8198">
        <v>201846984</v>
      </c>
      <c r="B8198" t="s">
        <v>6133</v>
      </c>
      <c r="C8198" t="s">
        <v>3597</v>
      </c>
      <c r="D8198" t="s">
        <v>1049</v>
      </c>
      <c r="E8198" t="s">
        <v>3835</v>
      </c>
      <c r="F8198" t="s">
        <v>3650</v>
      </c>
      <c r="G8198">
        <v>201846984</v>
      </c>
      <c r="I8198" t="s">
        <v>3651</v>
      </c>
      <c r="J8198" t="s">
        <v>3837</v>
      </c>
      <c r="K8198" t="s">
        <v>3653</v>
      </c>
      <c r="M8198">
        <v>13.5</v>
      </c>
      <c r="N8198">
        <v>21.5</v>
      </c>
      <c r="O8198">
        <v>10.5</v>
      </c>
      <c r="S8198" t="b">
        <v>0</v>
      </c>
      <c r="T8198" t="b">
        <v>0</v>
      </c>
      <c r="U8198" t="b">
        <v>0</v>
      </c>
      <c r="V8198">
        <v>36000</v>
      </c>
      <c r="W8198">
        <v>23200</v>
      </c>
      <c r="X8198">
        <v>2.78</v>
      </c>
      <c r="Y8198">
        <v>37410</v>
      </c>
      <c r="Z8198">
        <v>2.09</v>
      </c>
    </row>
    <row r="8199" spans="1:26">
      <c r="A8199">
        <v>201846981</v>
      </c>
      <c r="B8199" t="s">
        <v>6133</v>
      </c>
      <c r="C8199" t="s">
        <v>3597</v>
      </c>
      <c r="D8199" t="s">
        <v>1049</v>
      </c>
      <c r="E8199" t="s">
        <v>3835</v>
      </c>
      <c r="F8199" t="s">
        <v>3650</v>
      </c>
      <c r="G8199">
        <v>201846981</v>
      </c>
      <c r="I8199" t="s">
        <v>3651</v>
      </c>
      <c r="J8199" t="s">
        <v>3832</v>
      </c>
      <c r="K8199" t="s">
        <v>3653</v>
      </c>
      <c r="M8199">
        <v>12.5</v>
      </c>
      <c r="N8199">
        <v>22.5</v>
      </c>
      <c r="O8199">
        <v>10.3</v>
      </c>
      <c r="S8199" t="b">
        <v>0</v>
      </c>
      <c r="T8199" t="b">
        <v>0</v>
      </c>
      <c r="U8199" t="b">
        <v>0</v>
      </c>
      <c r="V8199">
        <v>18000</v>
      </c>
      <c r="W8199">
        <v>12000</v>
      </c>
      <c r="X8199">
        <v>2.79</v>
      </c>
      <c r="Y8199">
        <v>15020</v>
      </c>
      <c r="Z8199">
        <v>2.7</v>
      </c>
    </row>
    <row r="8200" spans="1:26">
      <c r="A8200">
        <v>201835787</v>
      </c>
      <c r="B8200" t="s">
        <v>6133</v>
      </c>
      <c r="C8200" t="s">
        <v>3597</v>
      </c>
      <c r="D8200" t="s">
        <v>1049</v>
      </c>
      <c r="E8200" t="s">
        <v>3859</v>
      </c>
      <c r="F8200" t="s">
        <v>3650</v>
      </c>
      <c r="G8200">
        <v>201835787</v>
      </c>
      <c r="I8200" t="s">
        <v>3651</v>
      </c>
      <c r="J8200" t="s">
        <v>6143</v>
      </c>
      <c r="K8200" t="s">
        <v>3653</v>
      </c>
      <c r="M8200">
        <v>11.5</v>
      </c>
      <c r="N8200">
        <v>20.399999999999999</v>
      </c>
      <c r="O8200">
        <v>10.8</v>
      </c>
      <c r="S8200" t="b">
        <v>0</v>
      </c>
      <c r="T8200" t="b">
        <v>0</v>
      </c>
      <c r="U8200" t="b">
        <v>1</v>
      </c>
      <c r="V8200">
        <v>27000</v>
      </c>
      <c r="W8200">
        <v>17800</v>
      </c>
      <c r="X8200">
        <v>2.63</v>
      </c>
      <c r="Y8200">
        <v>25150</v>
      </c>
      <c r="Z8200">
        <v>2.64</v>
      </c>
    </row>
    <row r="8201" spans="1:26">
      <c r="A8201">
        <v>201835786</v>
      </c>
      <c r="B8201" t="s">
        <v>6133</v>
      </c>
      <c r="C8201" t="s">
        <v>3597</v>
      </c>
      <c r="D8201" t="s">
        <v>1049</v>
      </c>
      <c r="E8201" t="s">
        <v>3860</v>
      </c>
      <c r="F8201" t="s">
        <v>3650</v>
      </c>
      <c r="G8201">
        <v>201835786</v>
      </c>
      <c r="I8201" t="s">
        <v>3651</v>
      </c>
      <c r="J8201" t="s">
        <v>6143</v>
      </c>
      <c r="K8201" t="s">
        <v>3653</v>
      </c>
      <c r="M8201">
        <v>11.5</v>
      </c>
      <c r="N8201">
        <v>20.399999999999999</v>
      </c>
      <c r="O8201">
        <v>10.8</v>
      </c>
      <c r="S8201" t="b">
        <v>0</v>
      </c>
      <c r="T8201" t="b">
        <v>0</v>
      </c>
      <c r="U8201" t="b">
        <v>1</v>
      </c>
      <c r="V8201">
        <v>27000</v>
      </c>
      <c r="W8201">
        <v>17800</v>
      </c>
      <c r="X8201">
        <v>2.63</v>
      </c>
      <c r="Y8201">
        <v>25150</v>
      </c>
      <c r="Z8201">
        <v>2.64</v>
      </c>
    </row>
    <row r="8202" spans="1:26">
      <c r="A8202">
        <v>201835691</v>
      </c>
      <c r="B8202" t="s">
        <v>6133</v>
      </c>
      <c r="C8202" t="s">
        <v>3597</v>
      </c>
      <c r="D8202" t="s">
        <v>1049</v>
      </c>
      <c r="E8202" t="s">
        <v>3857</v>
      </c>
      <c r="F8202" t="s">
        <v>3650</v>
      </c>
      <c r="G8202">
        <v>201835691</v>
      </c>
      <c r="I8202" t="s">
        <v>3651</v>
      </c>
      <c r="J8202" t="s">
        <v>6143</v>
      </c>
      <c r="K8202" t="s">
        <v>3653</v>
      </c>
      <c r="M8202">
        <v>11.5</v>
      </c>
      <c r="N8202">
        <v>20.399999999999999</v>
      </c>
      <c r="O8202">
        <v>10.8</v>
      </c>
      <c r="S8202" t="b">
        <v>0</v>
      </c>
      <c r="T8202" t="b">
        <v>0</v>
      </c>
      <c r="U8202" t="b">
        <v>1</v>
      </c>
      <c r="V8202">
        <v>27000</v>
      </c>
      <c r="W8202">
        <v>17800</v>
      </c>
      <c r="X8202">
        <v>2.63</v>
      </c>
      <c r="Y8202">
        <v>25150</v>
      </c>
      <c r="Z8202">
        <v>2.64</v>
      </c>
    </row>
    <row r="8203" spans="1:26">
      <c r="A8203">
        <v>201835690</v>
      </c>
      <c r="B8203" t="s">
        <v>6133</v>
      </c>
      <c r="C8203" t="s">
        <v>3597</v>
      </c>
      <c r="D8203" t="s">
        <v>1049</v>
      </c>
      <c r="E8203" t="s">
        <v>3858</v>
      </c>
      <c r="F8203" t="s">
        <v>3650</v>
      </c>
      <c r="G8203">
        <v>201835690</v>
      </c>
      <c r="I8203" t="s">
        <v>3651</v>
      </c>
      <c r="J8203" t="s">
        <v>6143</v>
      </c>
      <c r="K8203" t="s">
        <v>3653</v>
      </c>
      <c r="M8203">
        <v>11.5</v>
      </c>
      <c r="N8203">
        <v>20.399999999999999</v>
      </c>
      <c r="O8203">
        <v>10.8</v>
      </c>
      <c r="S8203" t="b">
        <v>0</v>
      </c>
      <c r="T8203" t="b">
        <v>0</v>
      </c>
      <c r="U8203" t="b">
        <v>1</v>
      </c>
      <c r="V8203">
        <v>27000</v>
      </c>
      <c r="W8203">
        <v>17800</v>
      </c>
      <c r="X8203">
        <v>2.63</v>
      </c>
      <c r="Y8203">
        <v>25150</v>
      </c>
      <c r="Z8203">
        <v>2.64</v>
      </c>
    </row>
    <row r="8204" spans="1:26">
      <c r="A8204">
        <v>201835621</v>
      </c>
      <c r="B8204" t="s">
        <v>6133</v>
      </c>
      <c r="C8204" t="s">
        <v>3597</v>
      </c>
      <c r="D8204" t="s">
        <v>1049</v>
      </c>
      <c r="E8204" t="s">
        <v>3855</v>
      </c>
      <c r="F8204" t="s">
        <v>3650</v>
      </c>
      <c r="G8204">
        <v>201835621</v>
      </c>
      <c r="I8204" t="s">
        <v>3651</v>
      </c>
      <c r="J8204" t="s">
        <v>6143</v>
      </c>
      <c r="K8204" t="s">
        <v>3653</v>
      </c>
      <c r="M8204">
        <v>11.5</v>
      </c>
      <c r="N8204">
        <v>20.399999999999999</v>
      </c>
      <c r="O8204">
        <v>10.8</v>
      </c>
      <c r="S8204" t="b">
        <v>0</v>
      </c>
      <c r="T8204" t="b">
        <v>0</v>
      </c>
      <c r="U8204" t="b">
        <v>1</v>
      </c>
      <c r="V8204">
        <v>27000</v>
      </c>
      <c r="W8204">
        <v>17800</v>
      </c>
      <c r="X8204">
        <v>2.63</v>
      </c>
      <c r="Y8204">
        <v>25150</v>
      </c>
      <c r="Z8204">
        <v>2.64</v>
      </c>
    </row>
    <row r="8205" spans="1:26">
      <c r="A8205">
        <v>201835573</v>
      </c>
      <c r="B8205" t="s">
        <v>6133</v>
      </c>
      <c r="C8205" t="s">
        <v>3597</v>
      </c>
      <c r="D8205" t="s">
        <v>1049</v>
      </c>
      <c r="E8205" t="s">
        <v>3856</v>
      </c>
      <c r="F8205" t="s">
        <v>3650</v>
      </c>
      <c r="G8205">
        <v>201835573</v>
      </c>
      <c r="I8205" t="s">
        <v>3651</v>
      </c>
      <c r="J8205" t="s">
        <v>6143</v>
      </c>
      <c r="K8205" t="s">
        <v>3653</v>
      </c>
      <c r="M8205">
        <v>11.5</v>
      </c>
      <c r="N8205">
        <v>20.399999999999999</v>
      </c>
      <c r="O8205">
        <v>10.8</v>
      </c>
      <c r="S8205" t="b">
        <v>0</v>
      </c>
      <c r="T8205" t="b">
        <v>0</v>
      </c>
      <c r="U8205" t="b">
        <v>1</v>
      </c>
      <c r="V8205">
        <v>27000</v>
      </c>
      <c r="W8205">
        <v>17800</v>
      </c>
      <c r="X8205">
        <v>2.63</v>
      </c>
      <c r="Y8205">
        <v>25150</v>
      </c>
      <c r="Z8205">
        <v>2.64</v>
      </c>
    </row>
    <row r="8206" spans="1:26">
      <c r="A8206">
        <v>201835525</v>
      </c>
      <c r="B8206" t="s">
        <v>6133</v>
      </c>
      <c r="C8206" t="s">
        <v>3597</v>
      </c>
      <c r="D8206" t="s">
        <v>1049</v>
      </c>
      <c r="E8206" t="s">
        <v>3854</v>
      </c>
      <c r="F8206" t="s">
        <v>3650</v>
      </c>
      <c r="G8206">
        <v>201835525</v>
      </c>
      <c r="I8206" t="s">
        <v>3651</v>
      </c>
      <c r="J8206" t="s">
        <v>6143</v>
      </c>
      <c r="K8206" t="s">
        <v>3653</v>
      </c>
      <c r="M8206">
        <v>11.5</v>
      </c>
      <c r="N8206">
        <v>20.399999999999999</v>
      </c>
      <c r="O8206">
        <v>10.8</v>
      </c>
      <c r="S8206" t="b">
        <v>0</v>
      </c>
      <c r="T8206" t="b">
        <v>0</v>
      </c>
      <c r="U8206" t="b">
        <v>1</v>
      </c>
      <c r="V8206">
        <v>27000</v>
      </c>
      <c r="W8206">
        <v>17800</v>
      </c>
      <c r="X8206">
        <v>2.63</v>
      </c>
      <c r="Y8206">
        <v>25150</v>
      </c>
      <c r="Z8206">
        <v>2.64</v>
      </c>
    </row>
    <row r="8207" spans="1:26">
      <c r="A8207">
        <v>201771973</v>
      </c>
      <c r="B8207" t="s">
        <v>6133</v>
      </c>
      <c r="C8207" t="s">
        <v>3597</v>
      </c>
      <c r="D8207" t="s">
        <v>1049</v>
      </c>
      <c r="E8207" t="s">
        <v>3834</v>
      </c>
      <c r="F8207" t="s">
        <v>3650</v>
      </c>
      <c r="G8207">
        <v>201771973</v>
      </c>
      <c r="I8207" t="s">
        <v>3651</v>
      </c>
      <c r="J8207" t="s">
        <v>6143</v>
      </c>
      <c r="K8207" t="s">
        <v>3653</v>
      </c>
      <c r="M8207">
        <v>11.5</v>
      </c>
      <c r="N8207">
        <v>20.399999999999999</v>
      </c>
      <c r="O8207">
        <v>10.8</v>
      </c>
      <c r="S8207" t="b">
        <v>0</v>
      </c>
      <c r="T8207" t="b">
        <v>0</v>
      </c>
      <c r="U8207" t="b">
        <v>1</v>
      </c>
      <c r="V8207">
        <v>27000</v>
      </c>
      <c r="W8207">
        <v>17800</v>
      </c>
      <c r="X8207">
        <v>2.63</v>
      </c>
      <c r="Y8207">
        <v>25150</v>
      </c>
      <c r="Z8207">
        <v>2.64</v>
      </c>
    </row>
    <row r="8208" spans="1:26">
      <c r="A8208">
        <v>10595430</v>
      </c>
      <c r="B8208" t="s">
        <v>6133</v>
      </c>
      <c r="C8208" t="s">
        <v>3597</v>
      </c>
      <c r="D8208" t="s">
        <v>3598</v>
      </c>
      <c r="E8208" t="s">
        <v>3608</v>
      </c>
      <c r="F8208" t="s">
        <v>3650</v>
      </c>
      <c r="G8208">
        <v>10595430</v>
      </c>
      <c r="I8208" t="s">
        <v>3651</v>
      </c>
      <c r="J8208" t="s">
        <v>5151</v>
      </c>
      <c r="K8208" t="s">
        <v>3653</v>
      </c>
      <c r="M8208">
        <v>13</v>
      </c>
      <c r="N8208">
        <v>20</v>
      </c>
      <c r="O8208">
        <v>10.3</v>
      </c>
      <c r="S8208" t="b">
        <v>0</v>
      </c>
      <c r="T8208" t="b">
        <v>0</v>
      </c>
      <c r="U8208" t="b">
        <v>1</v>
      </c>
      <c r="V8208">
        <v>35200</v>
      </c>
      <c r="W8208">
        <v>21400</v>
      </c>
      <c r="X8208">
        <v>2.64</v>
      </c>
      <c r="Y8208">
        <v>39341</v>
      </c>
      <c r="Z8208">
        <v>2.25</v>
      </c>
    </row>
    <row r="8209" spans="1:26">
      <c r="A8209">
        <v>10595424</v>
      </c>
      <c r="B8209" t="s">
        <v>6133</v>
      </c>
      <c r="C8209" t="s">
        <v>3597</v>
      </c>
      <c r="D8209" t="s">
        <v>3598</v>
      </c>
      <c r="E8209" t="s">
        <v>3608</v>
      </c>
      <c r="F8209" t="s">
        <v>3650</v>
      </c>
      <c r="G8209">
        <v>10595424</v>
      </c>
      <c r="I8209" t="s">
        <v>3651</v>
      </c>
      <c r="J8209" t="s">
        <v>5156</v>
      </c>
      <c r="K8209" t="s">
        <v>3653</v>
      </c>
      <c r="M8209">
        <v>13.3</v>
      </c>
      <c r="N8209">
        <v>20</v>
      </c>
      <c r="O8209">
        <v>10.3</v>
      </c>
      <c r="S8209" t="b">
        <v>0</v>
      </c>
      <c r="T8209" t="b">
        <v>0</v>
      </c>
      <c r="U8209" t="b">
        <v>1</v>
      </c>
      <c r="V8209">
        <v>22000</v>
      </c>
      <c r="W8209">
        <v>15400</v>
      </c>
      <c r="X8209">
        <v>2.61</v>
      </c>
      <c r="Y8209">
        <v>26000</v>
      </c>
      <c r="Z8209">
        <v>2.13</v>
      </c>
    </row>
    <row r="8210" spans="1:26">
      <c r="A8210">
        <v>10595418</v>
      </c>
      <c r="B8210" t="s">
        <v>6133</v>
      </c>
      <c r="C8210" t="s">
        <v>3597</v>
      </c>
      <c r="D8210" t="s">
        <v>3598</v>
      </c>
      <c r="E8210" t="s">
        <v>3608</v>
      </c>
      <c r="F8210" t="s">
        <v>3650</v>
      </c>
      <c r="G8210">
        <v>10595418</v>
      </c>
      <c r="I8210" t="s">
        <v>3651</v>
      </c>
      <c r="J8210" t="s">
        <v>5150</v>
      </c>
      <c r="K8210" t="s">
        <v>3653</v>
      </c>
      <c r="M8210">
        <v>13.5</v>
      </c>
      <c r="N8210">
        <v>21.5</v>
      </c>
      <c r="O8210">
        <v>10.3</v>
      </c>
      <c r="S8210" t="b">
        <v>0</v>
      </c>
      <c r="T8210" t="b">
        <v>0</v>
      </c>
      <c r="U8210" t="b">
        <v>1</v>
      </c>
      <c r="V8210">
        <v>18000</v>
      </c>
      <c r="W8210">
        <v>14200</v>
      </c>
      <c r="X8210">
        <v>2.6</v>
      </c>
      <c r="Y8210">
        <v>23500</v>
      </c>
      <c r="Z8210">
        <v>2.17</v>
      </c>
    </row>
    <row r="8211" spans="1:26">
      <c r="A8211">
        <v>10443472</v>
      </c>
      <c r="B8211" t="s">
        <v>6133</v>
      </c>
      <c r="C8211" t="s">
        <v>3597</v>
      </c>
      <c r="D8211" t="s">
        <v>3714</v>
      </c>
      <c r="E8211" t="s">
        <v>3714</v>
      </c>
      <c r="F8211" t="s">
        <v>3650</v>
      </c>
      <c r="G8211">
        <v>10443472</v>
      </c>
      <c r="I8211" t="s">
        <v>3651</v>
      </c>
      <c r="J8211" t="s">
        <v>4136</v>
      </c>
      <c r="K8211" t="s">
        <v>3653</v>
      </c>
      <c r="M8211">
        <v>15</v>
      </c>
      <c r="N8211">
        <v>21</v>
      </c>
      <c r="O8211">
        <v>11.5</v>
      </c>
      <c r="S8211" t="b">
        <v>0</v>
      </c>
      <c r="T8211" t="b">
        <v>0</v>
      </c>
      <c r="U8211" t="b">
        <v>0</v>
      </c>
      <c r="V8211">
        <v>36000</v>
      </c>
      <c r="W8211">
        <v>28000</v>
      </c>
      <c r="X8211">
        <v>2.9</v>
      </c>
      <c r="Y8211">
        <v>45510</v>
      </c>
      <c r="Z8211">
        <v>2.56</v>
      </c>
    </row>
    <row r="8212" spans="1:26">
      <c r="A8212">
        <v>10443471</v>
      </c>
      <c r="B8212" t="s">
        <v>6133</v>
      </c>
      <c r="C8212" t="s">
        <v>3597</v>
      </c>
      <c r="D8212" t="s">
        <v>3714</v>
      </c>
      <c r="E8212" t="s">
        <v>3714</v>
      </c>
      <c r="F8212" t="s">
        <v>3650</v>
      </c>
      <c r="G8212">
        <v>10443471</v>
      </c>
      <c r="I8212" t="s">
        <v>3651</v>
      </c>
      <c r="J8212" t="s">
        <v>4135</v>
      </c>
      <c r="K8212" t="s">
        <v>3653</v>
      </c>
      <c r="M8212">
        <v>14</v>
      </c>
      <c r="N8212">
        <v>20.5</v>
      </c>
      <c r="O8212">
        <v>11</v>
      </c>
      <c r="S8212" t="b">
        <v>0</v>
      </c>
      <c r="T8212" t="b">
        <v>0</v>
      </c>
      <c r="U8212" t="b">
        <v>0</v>
      </c>
      <c r="V8212">
        <v>42000</v>
      </c>
      <c r="W8212">
        <v>29000</v>
      </c>
      <c r="X8212">
        <v>2.8</v>
      </c>
      <c r="Y8212">
        <v>49950</v>
      </c>
      <c r="Z8212">
        <v>2.6</v>
      </c>
    </row>
    <row r="8213" spans="1:26">
      <c r="A8213">
        <v>10340478</v>
      </c>
      <c r="B8213" t="s">
        <v>6133</v>
      </c>
      <c r="C8213" t="s">
        <v>3597</v>
      </c>
      <c r="D8213" t="s">
        <v>1086</v>
      </c>
      <c r="E8213" t="s">
        <v>3768</v>
      </c>
      <c r="F8213" t="s">
        <v>3650</v>
      </c>
      <c r="G8213">
        <v>10340478</v>
      </c>
      <c r="I8213" t="s">
        <v>3651</v>
      </c>
      <c r="J8213" t="s">
        <v>6142</v>
      </c>
      <c r="K8213" t="s">
        <v>3653</v>
      </c>
      <c r="M8213">
        <v>12.5</v>
      </c>
      <c r="N8213">
        <v>21</v>
      </c>
      <c r="O8213">
        <v>11.5</v>
      </c>
      <c r="S8213" t="b">
        <v>0</v>
      </c>
      <c r="T8213" t="b">
        <v>0</v>
      </c>
      <c r="U8213" t="b">
        <v>0</v>
      </c>
      <c r="V8213">
        <v>28400</v>
      </c>
      <c r="W8213">
        <v>18000</v>
      </c>
      <c r="X8213">
        <v>2.6</v>
      </c>
      <c r="Y8213">
        <v>24000</v>
      </c>
      <c r="Z8213">
        <v>3.13</v>
      </c>
    </row>
    <row r="8214" spans="1:26">
      <c r="A8214">
        <v>10339781</v>
      </c>
      <c r="B8214" t="s">
        <v>6133</v>
      </c>
      <c r="C8214" t="s">
        <v>3597</v>
      </c>
      <c r="D8214" t="s">
        <v>1086</v>
      </c>
      <c r="E8214" t="s">
        <v>3768</v>
      </c>
      <c r="F8214" t="s">
        <v>3650</v>
      </c>
      <c r="G8214">
        <v>10339781</v>
      </c>
      <c r="I8214" t="s">
        <v>3651</v>
      </c>
      <c r="J8214" t="s">
        <v>6141</v>
      </c>
      <c r="K8214" t="s">
        <v>3653</v>
      </c>
      <c r="M8214">
        <v>12.5</v>
      </c>
      <c r="N8214">
        <v>21</v>
      </c>
      <c r="O8214">
        <v>11</v>
      </c>
      <c r="S8214" t="b">
        <v>0</v>
      </c>
      <c r="T8214" t="b">
        <v>0</v>
      </c>
      <c r="U8214" t="b">
        <v>0</v>
      </c>
      <c r="V8214">
        <v>24000</v>
      </c>
      <c r="W8214">
        <v>16600</v>
      </c>
      <c r="X8214">
        <v>2.46</v>
      </c>
      <c r="Y8214">
        <v>23000</v>
      </c>
      <c r="Z8214">
        <v>3.02</v>
      </c>
    </row>
    <row r="8215" spans="1:26">
      <c r="A8215">
        <v>10225932</v>
      </c>
      <c r="B8215" t="s">
        <v>6133</v>
      </c>
      <c r="C8215" t="s">
        <v>3597</v>
      </c>
      <c r="D8215" t="s">
        <v>3727</v>
      </c>
      <c r="E8215" t="s">
        <v>4003</v>
      </c>
      <c r="F8215" t="s">
        <v>3753</v>
      </c>
      <c r="G8215">
        <v>10225932</v>
      </c>
      <c r="I8215" t="s">
        <v>3601</v>
      </c>
      <c r="J8215" t="s">
        <v>6139</v>
      </c>
      <c r="K8215" t="s">
        <v>3624</v>
      </c>
      <c r="L8215" t="s">
        <v>6140</v>
      </c>
      <c r="M8215">
        <v>11</v>
      </c>
      <c r="N8215">
        <v>17</v>
      </c>
      <c r="O8215">
        <v>11</v>
      </c>
      <c r="S8215" t="b">
        <v>0</v>
      </c>
      <c r="T8215" t="b">
        <v>0</v>
      </c>
      <c r="U8215" t="b">
        <v>0</v>
      </c>
      <c r="V8215">
        <v>24000</v>
      </c>
      <c r="W8215">
        <v>15300</v>
      </c>
      <c r="X8215">
        <v>1.62</v>
      </c>
      <c r="Y8215">
        <v>22180</v>
      </c>
      <c r="Z8215">
        <v>2.35</v>
      </c>
    </row>
    <row r="8216" spans="1:26">
      <c r="A8216">
        <v>10221207</v>
      </c>
      <c r="B8216" t="s">
        <v>6133</v>
      </c>
      <c r="C8216" t="s">
        <v>3597</v>
      </c>
      <c r="D8216" t="s">
        <v>1093</v>
      </c>
      <c r="E8216" t="s">
        <v>3782</v>
      </c>
      <c r="F8216" t="s">
        <v>3650</v>
      </c>
      <c r="G8216">
        <v>10221207</v>
      </c>
      <c r="I8216" t="s">
        <v>3651</v>
      </c>
      <c r="J8216" t="s">
        <v>6138</v>
      </c>
      <c r="K8216" t="s">
        <v>3653</v>
      </c>
      <c r="M8216">
        <v>9.6</v>
      </c>
      <c r="N8216">
        <v>18.5</v>
      </c>
      <c r="O8216">
        <v>10</v>
      </c>
      <c r="S8216" t="b">
        <v>0</v>
      </c>
      <c r="T8216" t="b">
        <v>0</v>
      </c>
      <c r="U8216" t="b">
        <v>0</v>
      </c>
      <c r="V8216">
        <v>36000</v>
      </c>
      <c r="W8216">
        <v>28000</v>
      </c>
      <c r="X8216">
        <v>2.25</v>
      </c>
      <c r="Y8216">
        <v>34000</v>
      </c>
      <c r="Z8216">
        <v>2.73</v>
      </c>
    </row>
    <row r="8217" spans="1:26">
      <c r="A8217">
        <v>10221199</v>
      </c>
      <c r="B8217" t="s">
        <v>6133</v>
      </c>
      <c r="C8217" t="s">
        <v>3597</v>
      </c>
      <c r="D8217" t="s">
        <v>1093</v>
      </c>
      <c r="E8217" t="s">
        <v>3782</v>
      </c>
      <c r="F8217" t="s">
        <v>3650</v>
      </c>
      <c r="G8217">
        <v>10221199</v>
      </c>
      <c r="I8217" t="s">
        <v>3651</v>
      </c>
      <c r="J8217" t="s">
        <v>6137</v>
      </c>
      <c r="K8217" t="s">
        <v>3653</v>
      </c>
      <c r="M8217">
        <v>12.55</v>
      </c>
      <c r="N8217">
        <v>22</v>
      </c>
      <c r="O8217">
        <v>10.5</v>
      </c>
      <c r="S8217" t="b">
        <v>0</v>
      </c>
      <c r="T8217" t="b">
        <v>0</v>
      </c>
      <c r="U8217" t="b">
        <v>1</v>
      </c>
      <c r="V8217">
        <v>19000</v>
      </c>
      <c r="W8217">
        <v>20800</v>
      </c>
      <c r="X8217">
        <v>2.57</v>
      </c>
      <c r="Y8217">
        <v>20800</v>
      </c>
      <c r="Z8217">
        <v>2.14</v>
      </c>
    </row>
    <row r="8218" spans="1:26">
      <c r="A8218">
        <v>10064023</v>
      </c>
      <c r="B8218" t="s">
        <v>6133</v>
      </c>
      <c r="C8218" t="s">
        <v>3597</v>
      </c>
      <c r="D8218" t="s">
        <v>1086</v>
      </c>
      <c r="E8218" t="s">
        <v>3627</v>
      </c>
      <c r="F8218" t="s">
        <v>3650</v>
      </c>
      <c r="G8218">
        <v>10064023</v>
      </c>
      <c r="I8218" t="s">
        <v>3651</v>
      </c>
      <c r="J8218" t="s">
        <v>6136</v>
      </c>
      <c r="K8218" t="s">
        <v>3653</v>
      </c>
      <c r="M8218">
        <v>12.5</v>
      </c>
      <c r="N8218">
        <v>21</v>
      </c>
      <c r="O8218">
        <v>11.5</v>
      </c>
      <c r="S8218" t="b">
        <v>0</v>
      </c>
      <c r="T8218" t="b">
        <v>0</v>
      </c>
      <c r="U8218" t="b">
        <v>0</v>
      </c>
      <c r="V8218">
        <v>34000</v>
      </c>
      <c r="W8218">
        <v>26600</v>
      </c>
      <c r="X8218">
        <v>2.88</v>
      </c>
      <c r="Y8218">
        <v>27500</v>
      </c>
      <c r="Z8218">
        <v>2.73</v>
      </c>
    </row>
    <row r="8219" spans="1:26">
      <c r="A8219">
        <v>10064021</v>
      </c>
      <c r="B8219" t="s">
        <v>6133</v>
      </c>
      <c r="C8219" t="s">
        <v>3597</v>
      </c>
      <c r="D8219" t="s">
        <v>1086</v>
      </c>
      <c r="E8219" t="s">
        <v>3627</v>
      </c>
      <c r="F8219" t="s">
        <v>3650</v>
      </c>
      <c r="G8219">
        <v>10064021</v>
      </c>
      <c r="I8219" t="s">
        <v>3651</v>
      </c>
      <c r="J8219" t="s">
        <v>6135</v>
      </c>
      <c r="K8219" t="s">
        <v>3653</v>
      </c>
      <c r="M8219">
        <v>12.5</v>
      </c>
      <c r="N8219">
        <v>21</v>
      </c>
      <c r="O8219">
        <v>11.5</v>
      </c>
      <c r="S8219" t="b">
        <v>0</v>
      </c>
      <c r="T8219" t="b">
        <v>0</v>
      </c>
      <c r="U8219" t="b">
        <v>0</v>
      </c>
      <c r="V8219">
        <v>28400</v>
      </c>
      <c r="W8219">
        <v>18000</v>
      </c>
      <c r="X8219">
        <v>2.6</v>
      </c>
      <c r="Y8219">
        <v>24000</v>
      </c>
      <c r="Z8219">
        <v>3.13</v>
      </c>
    </row>
    <row r="8220" spans="1:26">
      <c r="A8220">
        <v>10064019</v>
      </c>
      <c r="B8220" t="s">
        <v>6133</v>
      </c>
      <c r="C8220" t="s">
        <v>3597</v>
      </c>
      <c r="D8220" t="s">
        <v>1086</v>
      </c>
      <c r="E8220" t="s">
        <v>3627</v>
      </c>
      <c r="F8220" t="s">
        <v>3650</v>
      </c>
      <c r="G8220">
        <v>10064019</v>
      </c>
      <c r="I8220" t="s">
        <v>3651</v>
      </c>
      <c r="J8220" t="s">
        <v>6134</v>
      </c>
      <c r="K8220" t="s">
        <v>3653</v>
      </c>
      <c r="M8220">
        <v>12.5</v>
      </c>
      <c r="N8220">
        <v>21</v>
      </c>
      <c r="O8220">
        <v>11</v>
      </c>
      <c r="S8220" t="b">
        <v>0</v>
      </c>
      <c r="T8220" t="b">
        <v>0</v>
      </c>
      <c r="U8220" t="b">
        <v>0</v>
      </c>
      <c r="V8220">
        <v>24000</v>
      </c>
      <c r="W8220">
        <v>16600</v>
      </c>
      <c r="X8220">
        <v>2.46</v>
      </c>
      <c r="Y8220">
        <v>23000</v>
      </c>
      <c r="Z8220">
        <v>3.02</v>
      </c>
    </row>
    <row r="8221" spans="1:26">
      <c r="A8221">
        <v>10061724</v>
      </c>
      <c r="B8221" t="s">
        <v>6133</v>
      </c>
      <c r="C8221" t="s">
        <v>3597</v>
      </c>
      <c r="D8221" t="s">
        <v>3598</v>
      </c>
      <c r="E8221" t="s">
        <v>3608</v>
      </c>
      <c r="F8221" t="s">
        <v>3650</v>
      </c>
      <c r="G8221">
        <v>10061724</v>
      </c>
      <c r="I8221" t="s">
        <v>3651</v>
      </c>
      <c r="J8221" t="s">
        <v>5148</v>
      </c>
      <c r="K8221" t="s">
        <v>3653</v>
      </c>
      <c r="M8221">
        <v>10.5</v>
      </c>
      <c r="N8221">
        <v>19.7</v>
      </c>
      <c r="O8221">
        <v>10.3</v>
      </c>
      <c r="S8221" t="b">
        <v>0</v>
      </c>
      <c r="T8221" t="b">
        <v>0</v>
      </c>
      <c r="U8221" t="b">
        <v>0</v>
      </c>
      <c r="V8221">
        <v>45000</v>
      </c>
      <c r="W8221">
        <v>28200</v>
      </c>
      <c r="X8221">
        <v>2.58</v>
      </c>
      <c r="Y8221">
        <v>36407</v>
      </c>
      <c r="Z8221">
        <v>2.02</v>
      </c>
    </row>
    <row r="8222" spans="1:26">
      <c r="A8222">
        <v>10052879</v>
      </c>
      <c r="B8222" t="s">
        <v>6133</v>
      </c>
      <c r="C8222" t="s">
        <v>3597</v>
      </c>
      <c r="D8222" t="s">
        <v>1049</v>
      </c>
      <c r="E8222" t="s">
        <v>4311</v>
      </c>
      <c r="F8222" t="s">
        <v>3650</v>
      </c>
      <c r="G8222">
        <v>10052879</v>
      </c>
      <c r="I8222" t="s">
        <v>3651</v>
      </c>
      <c r="J8222" t="s">
        <v>4313</v>
      </c>
      <c r="K8222" t="s">
        <v>3653</v>
      </c>
      <c r="M8222">
        <v>12.95</v>
      </c>
      <c r="N8222">
        <v>21</v>
      </c>
      <c r="O8222">
        <v>11.5</v>
      </c>
      <c r="S8222" t="b">
        <v>0</v>
      </c>
      <c r="T8222" t="b">
        <v>0</v>
      </c>
      <c r="U8222" t="b">
        <v>0</v>
      </c>
      <c r="V8222">
        <v>48000</v>
      </c>
      <c r="W8222">
        <v>32000</v>
      </c>
      <c r="X8222">
        <v>2.87</v>
      </c>
      <c r="Y8222">
        <v>43100</v>
      </c>
      <c r="Z8222">
        <v>2.5</v>
      </c>
    </row>
    <row r="8223" spans="1:26">
      <c r="A8223">
        <v>9962523</v>
      </c>
      <c r="B8223" t="s">
        <v>6133</v>
      </c>
      <c r="C8223" t="s">
        <v>3597</v>
      </c>
      <c r="D8223" t="s">
        <v>3775</v>
      </c>
      <c r="E8223" t="s">
        <v>3776</v>
      </c>
      <c r="F8223" t="s">
        <v>3650</v>
      </c>
      <c r="G8223">
        <v>9962523</v>
      </c>
      <c r="I8223" t="s">
        <v>3651</v>
      </c>
      <c r="J8223" t="s">
        <v>4994</v>
      </c>
      <c r="K8223" t="s">
        <v>3653</v>
      </c>
      <c r="M8223">
        <v>11.8</v>
      </c>
      <c r="N8223">
        <v>19.7</v>
      </c>
      <c r="O8223">
        <v>11.2</v>
      </c>
      <c r="S8223" t="b">
        <v>0</v>
      </c>
      <c r="T8223" t="b">
        <v>0</v>
      </c>
      <c r="U8223" t="b">
        <v>0</v>
      </c>
      <c r="V8223">
        <v>36000</v>
      </c>
      <c r="W8223">
        <v>26600</v>
      </c>
      <c r="X8223">
        <v>2.66</v>
      </c>
      <c r="Y8223">
        <v>37200</v>
      </c>
      <c r="Z8223">
        <v>3.04</v>
      </c>
    </row>
    <row r="8224" spans="1:26">
      <c r="A8224">
        <v>9854627</v>
      </c>
      <c r="B8224" t="s">
        <v>6133</v>
      </c>
      <c r="C8224" t="s">
        <v>3597</v>
      </c>
      <c r="D8224" t="s">
        <v>1049</v>
      </c>
      <c r="E8224" t="s">
        <v>3792</v>
      </c>
      <c r="F8224" t="s">
        <v>3650</v>
      </c>
      <c r="G8224">
        <v>9854627</v>
      </c>
      <c r="I8224" t="s">
        <v>3651</v>
      </c>
      <c r="J8224" t="s">
        <v>3836</v>
      </c>
      <c r="K8224" t="s">
        <v>3653</v>
      </c>
      <c r="M8224">
        <v>12.5</v>
      </c>
      <c r="N8224">
        <v>23.8</v>
      </c>
      <c r="O8224">
        <v>10</v>
      </c>
      <c r="S8224" t="b">
        <v>0</v>
      </c>
      <c r="T8224" t="b">
        <v>0</v>
      </c>
      <c r="U8224" t="b">
        <v>1</v>
      </c>
      <c r="V8224">
        <v>30000</v>
      </c>
      <c r="W8224">
        <v>17400</v>
      </c>
      <c r="X8224">
        <v>2.79</v>
      </c>
      <c r="Y8224">
        <v>27670</v>
      </c>
      <c r="Z8224">
        <v>2.11</v>
      </c>
    </row>
    <row r="8225" spans="1:26">
      <c r="A8225">
        <v>9854626</v>
      </c>
      <c r="B8225" t="s">
        <v>6133</v>
      </c>
      <c r="C8225" t="s">
        <v>3597</v>
      </c>
      <c r="D8225" t="s">
        <v>1049</v>
      </c>
      <c r="E8225" t="s">
        <v>3637</v>
      </c>
      <c r="F8225" t="s">
        <v>3650</v>
      </c>
      <c r="G8225">
        <v>9854626</v>
      </c>
      <c r="I8225" t="s">
        <v>3651</v>
      </c>
      <c r="J8225" t="s">
        <v>3836</v>
      </c>
      <c r="K8225" t="s">
        <v>3653</v>
      </c>
      <c r="M8225">
        <v>12.5</v>
      </c>
      <c r="N8225">
        <v>23.8</v>
      </c>
      <c r="O8225">
        <v>10</v>
      </c>
      <c r="S8225" t="b">
        <v>0</v>
      </c>
      <c r="T8225" t="b">
        <v>0</v>
      </c>
      <c r="U8225" t="b">
        <v>1</v>
      </c>
      <c r="V8225">
        <v>30000</v>
      </c>
      <c r="W8225">
        <v>17400</v>
      </c>
      <c r="X8225">
        <v>2.79</v>
      </c>
      <c r="Y8225">
        <v>27670</v>
      </c>
      <c r="Z8225">
        <v>2.11</v>
      </c>
    </row>
    <row r="8226" spans="1:26">
      <c r="A8226">
        <v>9854623</v>
      </c>
      <c r="B8226" t="s">
        <v>6133</v>
      </c>
      <c r="C8226" t="s">
        <v>3597</v>
      </c>
      <c r="D8226" t="s">
        <v>1049</v>
      </c>
      <c r="E8226" t="s">
        <v>3792</v>
      </c>
      <c r="F8226" t="s">
        <v>3650</v>
      </c>
      <c r="G8226">
        <v>9854623</v>
      </c>
      <c r="I8226" t="s">
        <v>3651</v>
      </c>
      <c r="J8226" t="s">
        <v>3833</v>
      </c>
      <c r="K8226" t="s">
        <v>3653</v>
      </c>
      <c r="M8226">
        <v>12.5</v>
      </c>
      <c r="N8226">
        <v>23</v>
      </c>
      <c r="O8226">
        <v>10</v>
      </c>
      <c r="S8226" t="b">
        <v>0</v>
      </c>
      <c r="T8226" t="b">
        <v>0</v>
      </c>
      <c r="U8226" t="b">
        <v>0</v>
      </c>
      <c r="V8226">
        <v>24000</v>
      </c>
      <c r="W8226">
        <v>13600</v>
      </c>
      <c r="X8226">
        <v>2.69</v>
      </c>
      <c r="Y8226">
        <v>25150</v>
      </c>
      <c r="Z8226">
        <v>2.64</v>
      </c>
    </row>
    <row r="8227" spans="1:26">
      <c r="A8227">
        <v>9854622</v>
      </c>
      <c r="B8227" t="s">
        <v>6133</v>
      </c>
      <c r="C8227" t="s">
        <v>3597</v>
      </c>
      <c r="D8227" t="s">
        <v>1049</v>
      </c>
      <c r="E8227" t="s">
        <v>3637</v>
      </c>
      <c r="F8227" t="s">
        <v>3650</v>
      </c>
      <c r="G8227">
        <v>9854622</v>
      </c>
      <c r="I8227" t="s">
        <v>3651</v>
      </c>
      <c r="J8227" t="s">
        <v>3833</v>
      </c>
      <c r="K8227" t="s">
        <v>3653</v>
      </c>
      <c r="M8227">
        <v>12.5</v>
      </c>
      <c r="N8227">
        <v>23</v>
      </c>
      <c r="O8227">
        <v>10</v>
      </c>
      <c r="S8227" t="b">
        <v>0</v>
      </c>
      <c r="T8227" t="b">
        <v>0</v>
      </c>
      <c r="U8227" t="b">
        <v>0</v>
      </c>
      <c r="V8227">
        <v>24000</v>
      </c>
      <c r="W8227">
        <v>13600</v>
      </c>
      <c r="X8227">
        <v>2.69</v>
      </c>
      <c r="Y8227">
        <v>25150</v>
      </c>
      <c r="Z8227">
        <v>2.64</v>
      </c>
    </row>
    <row r="8228" spans="1:26">
      <c r="A8228">
        <v>9118478</v>
      </c>
      <c r="B8228" t="s">
        <v>6133</v>
      </c>
      <c r="C8228" t="s">
        <v>3597</v>
      </c>
      <c r="D8228" t="s">
        <v>1049</v>
      </c>
      <c r="E8228" t="s">
        <v>3792</v>
      </c>
      <c r="F8228" t="s">
        <v>3650</v>
      </c>
      <c r="G8228">
        <v>9118478</v>
      </c>
      <c r="I8228" t="s">
        <v>3651</v>
      </c>
      <c r="J8228" t="s">
        <v>3838</v>
      </c>
      <c r="K8228" t="s">
        <v>3653</v>
      </c>
      <c r="M8228">
        <v>12.5</v>
      </c>
      <c r="N8228">
        <v>22.4</v>
      </c>
      <c r="O8228">
        <v>10.199999999999999</v>
      </c>
      <c r="S8228" t="b">
        <v>0</v>
      </c>
      <c r="T8228" t="b">
        <v>0</v>
      </c>
      <c r="U8228" t="b">
        <v>0</v>
      </c>
      <c r="V8228">
        <v>48000</v>
      </c>
      <c r="W8228">
        <v>29600</v>
      </c>
      <c r="X8228">
        <v>2.7</v>
      </c>
      <c r="Y8228">
        <v>37900</v>
      </c>
      <c r="Z8228">
        <v>2.09</v>
      </c>
    </row>
    <row r="8229" spans="1:26">
      <c r="A8229">
        <v>9118477</v>
      </c>
      <c r="B8229" t="s">
        <v>6133</v>
      </c>
      <c r="C8229" t="s">
        <v>3597</v>
      </c>
      <c r="D8229" t="s">
        <v>1049</v>
      </c>
      <c r="E8229" t="s">
        <v>3637</v>
      </c>
      <c r="F8229" t="s">
        <v>3650</v>
      </c>
      <c r="G8229">
        <v>9118477</v>
      </c>
      <c r="I8229" t="s">
        <v>3651</v>
      </c>
      <c r="J8229" t="s">
        <v>3838</v>
      </c>
      <c r="K8229" t="s">
        <v>3653</v>
      </c>
      <c r="M8229">
        <v>12.5</v>
      </c>
      <c r="N8229">
        <v>22.4</v>
      </c>
      <c r="O8229">
        <v>10.199999999999999</v>
      </c>
      <c r="S8229" t="b">
        <v>0</v>
      </c>
      <c r="T8229" t="b">
        <v>0</v>
      </c>
      <c r="U8229" t="b">
        <v>0</v>
      </c>
      <c r="V8229">
        <v>48000</v>
      </c>
      <c r="W8229">
        <v>29600</v>
      </c>
      <c r="X8229">
        <v>2.7</v>
      </c>
      <c r="Y8229">
        <v>37900</v>
      </c>
      <c r="Z8229">
        <v>2.09</v>
      </c>
    </row>
    <row r="8230" spans="1:26">
      <c r="A8230">
        <v>9118474</v>
      </c>
      <c r="B8230" t="s">
        <v>6133</v>
      </c>
      <c r="C8230" t="s">
        <v>3597</v>
      </c>
      <c r="D8230" t="s">
        <v>1049</v>
      </c>
      <c r="E8230" t="s">
        <v>3792</v>
      </c>
      <c r="F8230" t="s">
        <v>3650</v>
      </c>
      <c r="G8230">
        <v>9118474</v>
      </c>
      <c r="I8230" t="s">
        <v>3651</v>
      </c>
      <c r="J8230" t="s">
        <v>3837</v>
      </c>
      <c r="K8230" t="s">
        <v>3653</v>
      </c>
      <c r="M8230">
        <v>13.5</v>
      </c>
      <c r="N8230">
        <v>21.5</v>
      </c>
      <c r="O8230">
        <v>10.5</v>
      </c>
      <c r="S8230" t="b">
        <v>0</v>
      </c>
      <c r="T8230" t="b">
        <v>0</v>
      </c>
      <c r="U8230" t="b">
        <v>0</v>
      </c>
      <c r="V8230">
        <v>36000</v>
      </c>
      <c r="W8230">
        <v>23200</v>
      </c>
      <c r="X8230">
        <v>2.79</v>
      </c>
      <c r="Y8230">
        <v>37410</v>
      </c>
      <c r="Z8230">
        <v>2.09</v>
      </c>
    </row>
    <row r="8231" spans="1:26">
      <c r="A8231">
        <v>9118473</v>
      </c>
      <c r="B8231" t="s">
        <v>6133</v>
      </c>
      <c r="C8231" t="s">
        <v>3597</v>
      </c>
      <c r="D8231" t="s">
        <v>1049</v>
      </c>
      <c r="E8231" t="s">
        <v>3637</v>
      </c>
      <c r="F8231" t="s">
        <v>3650</v>
      </c>
      <c r="G8231">
        <v>9118473</v>
      </c>
      <c r="I8231" t="s">
        <v>3651</v>
      </c>
      <c r="J8231" t="s">
        <v>3837</v>
      </c>
      <c r="K8231" t="s">
        <v>3653</v>
      </c>
      <c r="M8231">
        <v>13.5</v>
      </c>
      <c r="N8231">
        <v>21.5</v>
      </c>
      <c r="O8231">
        <v>10.5</v>
      </c>
      <c r="S8231" t="b">
        <v>0</v>
      </c>
      <c r="T8231" t="b">
        <v>0</v>
      </c>
      <c r="U8231" t="b">
        <v>0</v>
      </c>
      <c r="V8231">
        <v>36000</v>
      </c>
      <c r="W8231">
        <v>23200</v>
      </c>
      <c r="X8231">
        <v>2.79</v>
      </c>
      <c r="Y8231">
        <v>37410</v>
      </c>
      <c r="Z8231">
        <v>2.09</v>
      </c>
    </row>
    <row r="8232" spans="1:26">
      <c r="A8232">
        <v>9118462</v>
      </c>
      <c r="B8232" t="s">
        <v>6133</v>
      </c>
      <c r="C8232" t="s">
        <v>3597</v>
      </c>
      <c r="D8232" t="s">
        <v>1049</v>
      </c>
      <c r="E8232" t="s">
        <v>3792</v>
      </c>
      <c r="F8232" t="s">
        <v>3650</v>
      </c>
      <c r="G8232">
        <v>9118462</v>
      </c>
      <c r="I8232" t="s">
        <v>3651</v>
      </c>
      <c r="J8232" t="s">
        <v>3832</v>
      </c>
      <c r="K8232" t="s">
        <v>3653</v>
      </c>
      <c r="M8232">
        <v>12.5</v>
      </c>
      <c r="N8232">
        <v>22.5</v>
      </c>
      <c r="O8232">
        <v>10.3</v>
      </c>
      <c r="S8232" t="b">
        <v>0</v>
      </c>
      <c r="T8232" t="b">
        <v>0</v>
      </c>
      <c r="U8232" t="b">
        <v>0</v>
      </c>
      <c r="V8232">
        <v>18000</v>
      </c>
      <c r="W8232">
        <v>12000</v>
      </c>
      <c r="X8232">
        <v>2.81</v>
      </c>
      <c r="Y8232">
        <v>15020</v>
      </c>
      <c r="Z8232">
        <v>2.7</v>
      </c>
    </row>
    <row r="8233" spans="1:26">
      <c r="A8233">
        <v>9118461</v>
      </c>
      <c r="B8233" t="s">
        <v>6133</v>
      </c>
      <c r="C8233" t="s">
        <v>3597</v>
      </c>
      <c r="D8233" t="s">
        <v>1049</v>
      </c>
      <c r="E8233" t="s">
        <v>3637</v>
      </c>
      <c r="F8233" t="s">
        <v>3650</v>
      </c>
      <c r="G8233">
        <v>9118461</v>
      </c>
      <c r="I8233" t="s">
        <v>3651</v>
      </c>
      <c r="J8233" t="s">
        <v>3832</v>
      </c>
      <c r="K8233" t="s">
        <v>3653</v>
      </c>
      <c r="M8233">
        <v>12.5</v>
      </c>
      <c r="N8233">
        <v>22.5</v>
      </c>
      <c r="O8233">
        <v>10.3</v>
      </c>
      <c r="S8233" t="b">
        <v>0</v>
      </c>
      <c r="T8233" t="b">
        <v>0</v>
      </c>
      <c r="U8233" t="b">
        <v>0</v>
      </c>
      <c r="V8233">
        <v>18000</v>
      </c>
      <c r="W8233">
        <v>12000</v>
      </c>
      <c r="X8233">
        <v>2.81</v>
      </c>
      <c r="Y8233">
        <v>15020</v>
      </c>
      <c r="Z8233">
        <v>2.7</v>
      </c>
    </row>
    <row r="8234" spans="1:26">
      <c r="A8234">
        <v>8693480</v>
      </c>
      <c r="B8234" t="s">
        <v>6133</v>
      </c>
      <c r="C8234" t="s">
        <v>3597</v>
      </c>
      <c r="D8234" t="s">
        <v>3775</v>
      </c>
      <c r="E8234" t="s">
        <v>3776</v>
      </c>
      <c r="F8234" t="s">
        <v>3650</v>
      </c>
      <c r="G8234">
        <v>8693480</v>
      </c>
      <c r="I8234" t="s">
        <v>3651</v>
      </c>
      <c r="J8234" t="s">
        <v>4996</v>
      </c>
      <c r="K8234" t="s">
        <v>3653</v>
      </c>
      <c r="M8234">
        <v>13.3</v>
      </c>
      <c r="N8234">
        <v>19</v>
      </c>
      <c r="O8234">
        <v>11.4</v>
      </c>
      <c r="S8234" t="b">
        <v>0</v>
      </c>
      <c r="T8234" t="b">
        <v>0</v>
      </c>
      <c r="U8234" t="b">
        <v>0</v>
      </c>
      <c r="V8234">
        <v>36000</v>
      </c>
      <c r="W8234">
        <v>25800</v>
      </c>
      <c r="X8234">
        <v>2.8</v>
      </c>
      <c r="Y8234">
        <v>42000</v>
      </c>
      <c r="Z8234">
        <v>2.84</v>
      </c>
    </row>
    <row r="8235" spans="1:26">
      <c r="A8235">
        <v>8693474</v>
      </c>
      <c r="B8235" t="s">
        <v>6133</v>
      </c>
      <c r="C8235" t="s">
        <v>3597</v>
      </c>
      <c r="D8235" t="s">
        <v>3775</v>
      </c>
      <c r="E8235" t="s">
        <v>3776</v>
      </c>
      <c r="F8235" t="s">
        <v>3650</v>
      </c>
      <c r="G8235">
        <v>8693474</v>
      </c>
      <c r="I8235" t="s">
        <v>3651</v>
      </c>
      <c r="J8235" t="s">
        <v>4993</v>
      </c>
      <c r="K8235" t="s">
        <v>3653</v>
      </c>
      <c r="M8235">
        <v>10.8</v>
      </c>
      <c r="N8235">
        <v>18.5</v>
      </c>
      <c r="O8235">
        <v>11.3</v>
      </c>
      <c r="S8235" t="b">
        <v>0</v>
      </c>
      <c r="T8235" t="b">
        <v>0</v>
      </c>
      <c r="U8235" t="b">
        <v>0</v>
      </c>
      <c r="V8235">
        <v>60000</v>
      </c>
      <c r="W8235">
        <v>41500</v>
      </c>
      <c r="X8235">
        <v>2.68</v>
      </c>
      <c r="Y8235">
        <v>56100</v>
      </c>
      <c r="Z8235">
        <v>3.3</v>
      </c>
    </row>
    <row r="8236" spans="1:26">
      <c r="A8236">
        <v>8654211</v>
      </c>
      <c r="B8236" t="s">
        <v>6133</v>
      </c>
      <c r="C8236" t="s">
        <v>3597</v>
      </c>
      <c r="D8236" t="s">
        <v>1086</v>
      </c>
      <c r="E8236" t="s">
        <v>3620</v>
      </c>
      <c r="F8236" t="s">
        <v>3650</v>
      </c>
      <c r="G8236">
        <v>8654211</v>
      </c>
      <c r="I8236" t="s">
        <v>3651</v>
      </c>
      <c r="J8236" t="s">
        <v>3890</v>
      </c>
      <c r="K8236" t="s">
        <v>3653</v>
      </c>
      <c r="M8236">
        <v>12.5</v>
      </c>
      <c r="N8236">
        <v>20</v>
      </c>
      <c r="O8236">
        <v>11</v>
      </c>
      <c r="S8236" t="b">
        <v>0</v>
      </c>
      <c r="T8236" t="b">
        <v>0</v>
      </c>
      <c r="U8236" t="b">
        <v>0</v>
      </c>
      <c r="V8236">
        <v>48000</v>
      </c>
      <c r="W8236">
        <v>38000</v>
      </c>
      <c r="X8236">
        <v>2.6</v>
      </c>
      <c r="Y8236">
        <v>54000</v>
      </c>
      <c r="Z8236">
        <v>2.4500000000000002</v>
      </c>
    </row>
    <row r="8237" spans="1:26">
      <c r="A8237">
        <v>8111358</v>
      </c>
      <c r="B8237" t="s">
        <v>6133</v>
      </c>
      <c r="C8237" t="s">
        <v>3597</v>
      </c>
      <c r="D8237" t="s">
        <v>3714</v>
      </c>
      <c r="E8237" t="s">
        <v>3714</v>
      </c>
      <c r="F8237" t="s">
        <v>3650</v>
      </c>
      <c r="G8237">
        <v>8111358</v>
      </c>
      <c r="I8237" t="s">
        <v>3651</v>
      </c>
      <c r="J8237" t="s">
        <v>4123</v>
      </c>
      <c r="K8237" t="s">
        <v>3653</v>
      </c>
      <c r="M8237">
        <v>12.5</v>
      </c>
      <c r="N8237">
        <v>19.5</v>
      </c>
      <c r="O8237">
        <v>10</v>
      </c>
      <c r="S8237" t="b">
        <v>0</v>
      </c>
      <c r="T8237" t="b">
        <v>0</v>
      </c>
      <c r="U8237" t="b">
        <v>0</v>
      </c>
      <c r="V8237">
        <v>48000</v>
      </c>
      <c r="W8237">
        <v>34080</v>
      </c>
      <c r="X8237">
        <v>3.31</v>
      </c>
      <c r="Y8237">
        <v>49014</v>
      </c>
      <c r="Z8237">
        <v>2.83</v>
      </c>
    </row>
    <row r="8238" spans="1:26">
      <c r="A8238">
        <v>206790019</v>
      </c>
      <c r="B8238" t="s">
        <v>6130</v>
      </c>
      <c r="C8238" t="s">
        <v>3597</v>
      </c>
      <c r="D8238" t="s">
        <v>1049</v>
      </c>
      <c r="E8238" t="s">
        <v>3792</v>
      </c>
      <c r="F8238" t="s">
        <v>3600</v>
      </c>
      <c r="G8238">
        <v>206790019</v>
      </c>
      <c r="I8238" t="s">
        <v>3601</v>
      </c>
      <c r="J8238" t="s">
        <v>6131</v>
      </c>
      <c r="L8238" t="s">
        <v>6132</v>
      </c>
      <c r="M8238">
        <v>15</v>
      </c>
      <c r="N8238">
        <v>24</v>
      </c>
      <c r="O8238">
        <v>13</v>
      </c>
      <c r="S8238" t="b">
        <v>0</v>
      </c>
      <c r="T8238" t="b">
        <v>0</v>
      </c>
      <c r="U8238" t="b">
        <v>0</v>
      </c>
      <c r="V8238">
        <v>24000</v>
      </c>
      <c r="W8238">
        <v>23800</v>
      </c>
      <c r="X8238">
        <v>2.8</v>
      </c>
      <c r="Y8238">
        <v>23800</v>
      </c>
      <c r="Z8238">
        <v>2.8</v>
      </c>
    </row>
    <row r="8239" spans="1:26">
      <c r="A8239">
        <v>206788331</v>
      </c>
      <c r="B8239" t="s">
        <v>6130</v>
      </c>
      <c r="C8239" t="s">
        <v>3597</v>
      </c>
      <c r="D8239" t="s">
        <v>1049</v>
      </c>
      <c r="E8239" t="s">
        <v>3637</v>
      </c>
      <c r="F8239" t="s">
        <v>3600</v>
      </c>
      <c r="G8239">
        <v>206788331</v>
      </c>
      <c r="I8239" t="s">
        <v>3601</v>
      </c>
      <c r="J8239" t="s">
        <v>3642</v>
      </c>
      <c r="L8239" t="s">
        <v>3641</v>
      </c>
      <c r="M8239">
        <v>15</v>
      </c>
      <c r="N8239">
        <v>24</v>
      </c>
      <c r="O8239">
        <v>13</v>
      </c>
      <c r="S8239" t="b">
        <v>0</v>
      </c>
      <c r="T8239" t="b">
        <v>0</v>
      </c>
      <c r="U8239" t="b">
        <v>0</v>
      </c>
      <c r="V8239">
        <v>24000</v>
      </c>
      <c r="W8239">
        <v>23800</v>
      </c>
      <c r="X8239">
        <v>2.8</v>
      </c>
      <c r="Y8239">
        <v>23800</v>
      </c>
      <c r="Z8239">
        <v>2.8</v>
      </c>
    </row>
    <row r="8240" spans="1:26">
      <c r="A8240">
        <v>206319899</v>
      </c>
      <c r="B8240" t="s">
        <v>6124</v>
      </c>
      <c r="C8240" t="s">
        <v>3597</v>
      </c>
      <c r="D8240" t="s">
        <v>4279</v>
      </c>
      <c r="E8240" t="s">
        <v>4280</v>
      </c>
      <c r="F8240" t="s">
        <v>3600</v>
      </c>
      <c r="G8240">
        <v>206319899</v>
      </c>
      <c r="I8240" t="s">
        <v>6125</v>
      </c>
      <c r="J8240" t="s">
        <v>6129</v>
      </c>
      <c r="L8240" t="s">
        <v>6129</v>
      </c>
      <c r="M8240">
        <v>13</v>
      </c>
      <c r="N8240">
        <v>20</v>
      </c>
      <c r="O8240">
        <v>10</v>
      </c>
      <c r="S8240" t="b">
        <v>0</v>
      </c>
      <c r="T8240" t="b">
        <v>0</v>
      </c>
      <c r="U8240" t="b">
        <v>0</v>
      </c>
      <c r="V8240">
        <v>12000</v>
      </c>
      <c r="W8240">
        <v>7700</v>
      </c>
      <c r="X8240">
        <v>2.89</v>
      </c>
      <c r="Y8240">
        <v>7750</v>
      </c>
      <c r="Z8240">
        <v>2.39</v>
      </c>
    </row>
    <row r="8241" spans="1:26">
      <c r="A8241">
        <v>206319900</v>
      </c>
      <c r="B8241" t="s">
        <v>6124</v>
      </c>
      <c r="C8241" t="s">
        <v>3597</v>
      </c>
      <c r="D8241" t="s">
        <v>4279</v>
      </c>
      <c r="E8241" t="s">
        <v>4280</v>
      </c>
      <c r="F8241" t="s">
        <v>3600</v>
      </c>
      <c r="G8241">
        <v>206319900</v>
      </c>
      <c r="I8241" t="s">
        <v>6125</v>
      </c>
      <c r="J8241" t="s">
        <v>6128</v>
      </c>
      <c r="L8241" t="s">
        <v>6128</v>
      </c>
      <c r="M8241">
        <v>11</v>
      </c>
      <c r="N8241">
        <v>17.5</v>
      </c>
      <c r="O8241">
        <v>10</v>
      </c>
      <c r="S8241" t="b">
        <v>0</v>
      </c>
      <c r="T8241" t="b">
        <v>0</v>
      </c>
      <c r="U8241" t="b">
        <v>0</v>
      </c>
      <c r="V8241">
        <v>23400</v>
      </c>
      <c r="W8241">
        <v>13000</v>
      </c>
      <c r="X8241">
        <v>1.77</v>
      </c>
      <c r="Y8241">
        <v>15750</v>
      </c>
      <c r="Z8241">
        <v>1.83</v>
      </c>
    </row>
    <row r="8242" spans="1:26">
      <c r="A8242">
        <v>206319902</v>
      </c>
      <c r="B8242" t="s">
        <v>6124</v>
      </c>
      <c r="C8242" t="s">
        <v>3597</v>
      </c>
      <c r="D8242" t="s">
        <v>4279</v>
      </c>
      <c r="E8242" t="s">
        <v>4280</v>
      </c>
      <c r="F8242" t="s">
        <v>3600</v>
      </c>
      <c r="G8242">
        <v>206319902</v>
      </c>
      <c r="I8242" t="s">
        <v>6125</v>
      </c>
      <c r="J8242" t="s">
        <v>6127</v>
      </c>
      <c r="L8242" t="s">
        <v>6127</v>
      </c>
      <c r="M8242">
        <v>11</v>
      </c>
      <c r="N8242">
        <v>17.5</v>
      </c>
      <c r="O8242">
        <v>10</v>
      </c>
      <c r="S8242" t="b">
        <v>0</v>
      </c>
      <c r="T8242" t="b">
        <v>0</v>
      </c>
      <c r="U8242" t="b">
        <v>0</v>
      </c>
      <c r="V8242">
        <v>23400</v>
      </c>
      <c r="W8242">
        <v>13000</v>
      </c>
      <c r="X8242">
        <v>1.77</v>
      </c>
      <c r="Y8242">
        <v>15750</v>
      </c>
      <c r="Z8242">
        <v>1.83</v>
      </c>
    </row>
    <row r="8243" spans="1:26">
      <c r="A8243">
        <v>206319901</v>
      </c>
      <c r="B8243" t="s">
        <v>6124</v>
      </c>
      <c r="C8243" t="s">
        <v>3597</v>
      </c>
      <c r="D8243" t="s">
        <v>4279</v>
      </c>
      <c r="E8243" t="s">
        <v>4280</v>
      </c>
      <c r="F8243" t="s">
        <v>3600</v>
      </c>
      <c r="G8243">
        <v>206319901</v>
      </c>
      <c r="I8243" t="s">
        <v>6125</v>
      </c>
      <c r="J8243" t="s">
        <v>6126</v>
      </c>
      <c r="L8243" t="s">
        <v>6126</v>
      </c>
      <c r="M8243">
        <v>13</v>
      </c>
      <c r="N8243">
        <v>20</v>
      </c>
      <c r="O8243">
        <v>10</v>
      </c>
      <c r="S8243" t="b">
        <v>0</v>
      </c>
      <c r="T8243" t="b">
        <v>0</v>
      </c>
      <c r="U8243" t="b">
        <v>0</v>
      </c>
      <c r="V8243">
        <v>12000</v>
      </c>
      <c r="W8243">
        <v>7700</v>
      </c>
      <c r="X8243">
        <v>2.89</v>
      </c>
      <c r="Y8243">
        <v>7750</v>
      </c>
      <c r="Z8243">
        <v>2.39</v>
      </c>
    </row>
    <row r="8244" spans="1:26">
      <c r="A8244">
        <v>207688892</v>
      </c>
      <c r="B8244" t="s">
        <v>6111</v>
      </c>
      <c r="C8244" t="s">
        <v>3597</v>
      </c>
      <c r="D8244" t="s">
        <v>6112</v>
      </c>
      <c r="E8244" t="s">
        <v>6113</v>
      </c>
      <c r="F8244" t="s">
        <v>3621</v>
      </c>
      <c r="G8244">
        <v>207688892</v>
      </c>
      <c r="I8244" t="s">
        <v>3622</v>
      </c>
      <c r="J8244" t="s">
        <v>6122</v>
      </c>
      <c r="K8244" t="s">
        <v>3624</v>
      </c>
      <c r="L8244" t="s">
        <v>6123</v>
      </c>
      <c r="M8244">
        <v>12.5</v>
      </c>
      <c r="N8244">
        <v>20</v>
      </c>
      <c r="O8244">
        <v>10</v>
      </c>
      <c r="S8244" t="b">
        <v>0</v>
      </c>
      <c r="T8244" t="b">
        <v>0</v>
      </c>
      <c r="U8244" t="b">
        <v>0</v>
      </c>
      <c r="V8244">
        <v>23000</v>
      </c>
      <c r="W8244">
        <v>13900</v>
      </c>
      <c r="X8244">
        <v>2.75</v>
      </c>
      <c r="Y8244">
        <v>21760</v>
      </c>
      <c r="Z8244">
        <v>2.21</v>
      </c>
    </row>
    <row r="8245" spans="1:26">
      <c r="A8245">
        <v>207688889</v>
      </c>
      <c r="B8245" t="s">
        <v>6111</v>
      </c>
      <c r="C8245" t="s">
        <v>3597</v>
      </c>
      <c r="D8245" t="s">
        <v>6112</v>
      </c>
      <c r="E8245" t="s">
        <v>6113</v>
      </c>
      <c r="F8245" t="s">
        <v>3621</v>
      </c>
      <c r="G8245">
        <v>207688889</v>
      </c>
      <c r="I8245" t="s">
        <v>3622</v>
      </c>
      <c r="J8245" t="s">
        <v>6120</v>
      </c>
      <c r="K8245" t="s">
        <v>3624</v>
      </c>
      <c r="L8245" t="s">
        <v>6121</v>
      </c>
      <c r="M8245">
        <v>13</v>
      </c>
      <c r="N8245">
        <v>23</v>
      </c>
      <c r="O8245">
        <v>10</v>
      </c>
      <c r="S8245" t="b">
        <v>0</v>
      </c>
      <c r="T8245" t="b">
        <v>0</v>
      </c>
      <c r="U8245" t="b">
        <v>0</v>
      </c>
      <c r="V8245">
        <v>9000</v>
      </c>
      <c r="W8245">
        <v>5900</v>
      </c>
      <c r="X8245">
        <v>2.79</v>
      </c>
      <c r="Y8245">
        <v>8380</v>
      </c>
      <c r="Z8245">
        <v>2.61</v>
      </c>
    </row>
    <row r="8246" spans="1:26">
      <c r="A8246">
        <v>207688888</v>
      </c>
      <c r="B8246" t="s">
        <v>6111</v>
      </c>
      <c r="C8246" t="s">
        <v>3597</v>
      </c>
      <c r="D8246" t="s">
        <v>6112</v>
      </c>
      <c r="E8246" t="s">
        <v>6113</v>
      </c>
      <c r="F8246" t="s">
        <v>3621</v>
      </c>
      <c r="G8246">
        <v>207688888</v>
      </c>
      <c r="I8246" t="s">
        <v>3622</v>
      </c>
      <c r="J8246" t="s">
        <v>6116</v>
      </c>
      <c r="K8246" t="s">
        <v>3624</v>
      </c>
      <c r="L8246" t="s">
        <v>6117</v>
      </c>
      <c r="M8246">
        <v>12.5</v>
      </c>
      <c r="N8246">
        <v>22</v>
      </c>
      <c r="O8246">
        <v>10</v>
      </c>
      <c r="S8246" t="b">
        <v>0</v>
      </c>
      <c r="T8246" t="b">
        <v>0</v>
      </c>
      <c r="U8246" t="b">
        <v>0</v>
      </c>
      <c r="V8246">
        <v>12000</v>
      </c>
      <c r="W8246">
        <v>7100</v>
      </c>
      <c r="X8246">
        <v>3.02</v>
      </c>
      <c r="Y8246">
        <v>10900</v>
      </c>
      <c r="Z8246">
        <v>2.5</v>
      </c>
    </row>
    <row r="8247" spans="1:26">
      <c r="A8247">
        <v>207688890</v>
      </c>
      <c r="B8247" t="s">
        <v>6111</v>
      </c>
      <c r="C8247" t="s">
        <v>3597</v>
      </c>
      <c r="D8247" t="s">
        <v>6112</v>
      </c>
      <c r="E8247" t="s">
        <v>6113</v>
      </c>
      <c r="F8247" t="s">
        <v>3621</v>
      </c>
      <c r="G8247">
        <v>207688890</v>
      </c>
      <c r="I8247" t="s">
        <v>3622</v>
      </c>
      <c r="J8247" t="s">
        <v>6114</v>
      </c>
      <c r="K8247" t="s">
        <v>3624</v>
      </c>
      <c r="L8247" t="s">
        <v>6115</v>
      </c>
      <c r="M8247">
        <v>13</v>
      </c>
      <c r="N8247">
        <v>23</v>
      </c>
      <c r="O8247">
        <v>10</v>
      </c>
      <c r="S8247" t="b">
        <v>0</v>
      </c>
      <c r="T8247" t="b">
        <v>0</v>
      </c>
      <c r="U8247" t="b">
        <v>1</v>
      </c>
      <c r="V8247">
        <v>12000</v>
      </c>
      <c r="W8247">
        <v>7600</v>
      </c>
      <c r="X8247">
        <v>3.14</v>
      </c>
      <c r="Y8247">
        <v>11100</v>
      </c>
      <c r="Z8247">
        <v>2.48</v>
      </c>
    </row>
    <row r="8248" spans="1:26">
      <c r="A8248">
        <v>207349353</v>
      </c>
      <c r="B8248" t="s">
        <v>6104</v>
      </c>
      <c r="C8248" t="s">
        <v>3597</v>
      </c>
      <c r="D8248" t="s">
        <v>4660</v>
      </c>
      <c r="E8248" t="s">
        <v>4661</v>
      </c>
      <c r="F8248" t="s">
        <v>3621</v>
      </c>
      <c r="G8248">
        <v>207349353</v>
      </c>
      <c r="I8248" t="s">
        <v>3622</v>
      </c>
      <c r="J8248" t="s">
        <v>6109</v>
      </c>
      <c r="K8248" t="s">
        <v>3624</v>
      </c>
      <c r="L8248" t="s">
        <v>6110</v>
      </c>
      <c r="M8248">
        <v>13.95</v>
      </c>
      <c r="N8248">
        <v>23.5</v>
      </c>
      <c r="O8248">
        <v>12</v>
      </c>
      <c r="S8248" t="b">
        <v>0</v>
      </c>
      <c r="T8248" t="b">
        <v>0</v>
      </c>
      <c r="U8248" t="b">
        <v>0</v>
      </c>
      <c r="V8248">
        <v>9000</v>
      </c>
      <c r="W8248">
        <v>6700</v>
      </c>
      <c r="X8248">
        <v>2.42</v>
      </c>
      <c r="Y8248">
        <v>12400</v>
      </c>
      <c r="Z8248">
        <v>2.33</v>
      </c>
    </row>
    <row r="8249" spans="1:26">
      <c r="A8249">
        <v>207349354</v>
      </c>
      <c r="B8249" t="s">
        <v>6104</v>
      </c>
      <c r="C8249" t="s">
        <v>3597</v>
      </c>
      <c r="D8249" t="s">
        <v>4660</v>
      </c>
      <c r="E8249" t="s">
        <v>4661</v>
      </c>
      <c r="F8249" t="s">
        <v>3621</v>
      </c>
      <c r="G8249">
        <v>207349354</v>
      </c>
      <c r="I8249" t="s">
        <v>3622</v>
      </c>
      <c r="J8249" t="s">
        <v>6107</v>
      </c>
      <c r="K8249" t="s">
        <v>3624</v>
      </c>
      <c r="L8249" t="s">
        <v>6108</v>
      </c>
      <c r="M8249">
        <v>12.05</v>
      </c>
      <c r="N8249">
        <v>21.5</v>
      </c>
      <c r="O8249">
        <v>12</v>
      </c>
      <c r="S8249" t="b">
        <v>0</v>
      </c>
      <c r="T8249" t="b">
        <v>0</v>
      </c>
      <c r="U8249" t="b">
        <v>0</v>
      </c>
      <c r="V8249">
        <v>12000</v>
      </c>
      <c r="W8249">
        <v>7300</v>
      </c>
      <c r="X8249">
        <v>2.35</v>
      </c>
      <c r="Y8249">
        <v>13200</v>
      </c>
      <c r="Z8249">
        <v>2.3199999999999998</v>
      </c>
    </row>
    <row r="8250" spans="1:26">
      <c r="A8250">
        <v>207349355</v>
      </c>
      <c r="B8250" t="s">
        <v>6104</v>
      </c>
      <c r="C8250" t="s">
        <v>3597</v>
      </c>
      <c r="D8250" t="s">
        <v>4660</v>
      </c>
      <c r="E8250" t="s">
        <v>4661</v>
      </c>
      <c r="F8250" t="s">
        <v>3621</v>
      </c>
      <c r="G8250">
        <v>207349355</v>
      </c>
      <c r="I8250" t="s">
        <v>3622</v>
      </c>
      <c r="J8250" t="s">
        <v>6105</v>
      </c>
      <c r="K8250" t="s">
        <v>3624</v>
      </c>
      <c r="L8250" t="s">
        <v>6106</v>
      </c>
      <c r="M8250">
        <v>11.05</v>
      </c>
      <c r="N8250">
        <v>20</v>
      </c>
      <c r="O8250">
        <v>11</v>
      </c>
      <c r="S8250" t="b">
        <v>0</v>
      </c>
      <c r="T8250" t="b">
        <v>0</v>
      </c>
      <c r="U8250" t="b">
        <v>0</v>
      </c>
      <c r="V8250">
        <v>18000</v>
      </c>
      <c r="W8250">
        <v>13000</v>
      </c>
      <c r="X8250">
        <v>2.27</v>
      </c>
      <c r="Y8250">
        <v>16000</v>
      </c>
      <c r="Z8250">
        <v>2.5299999999999998</v>
      </c>
    </row>
    <row r="8251" spans="1:26">
      <c r="A8251">
        <v>201754904</v>
      </c>
      <c r="B8251" t="s">
        <v>3778</v>
      </c>
      <c r="C8251" t="s">
        <v>3597</v>
      </c>
      <c r="D8251" t="s">
        <v>3743</v>
      </c>
      <c r="E8251" t="s">
        <v>3752</v>
      </c>
      <c r="F8251" t="s">
        <v>3650</v>
      </c>
      <c r="G8251">
        <v>201754904</v>
      </c>
      <c r="I8251" t="s">
        <v>3651</v>
      </c>
      <c r="J8251" t="s">
        <v>4101</v>
      </c>
      <c r="K8251" t="s">
        <v>3653</v>
      </c>
      <c r="M8251">
        <v>13.5</v>
      </c>
      <c r="N8251">
        <v>19</v>
      </c>
      <c r="O8251">
        <v>10</v>
      </c>
      <c r="S8251" t="b">
        <v>0</v>
      </c>
      <c r="T8251" t="b">
        <v>0</v>
      </c>
      <c r="U8251" t="b">
        <v>0</v>
      </c>
      <c r="V8251">
        <v>22000</v>
      </c>
      <c r="W8251">
        <v>14000</v>
      </c>
      <c r="X8251">
        <v>2.5299999999999998</v>
      </c>
      <c r="Y8251">
        <v>25000</v>
      </c>
      <c r="Z8251">
        <v>2.06</v>
      </c>
    </row>
    <row r="8252" spans="1:26">
      <c r="A8252">
        <v>201754637</v>
      </c>
      <c r="B8252" t="s">
        <v>3778</v>
      </c>
      <c r="C8252" t="s">
        <v>3597</v>
      </c>
      <c r="D8252" t="s">
        <v>3743</v>
      </c>
      <c r="E8252" t="s">
        <v>3752</v>
      </c>
      <c r="F8252" t="s">
        <v>3650</v>
      </c>
      <c r="G8252">
        <v>201754637</v>
      </c>
      <c r="I8252" t="s">
        <v>3651</v>
      </c>
      <c r="J8252" t="s">
        <v>6103</v>
      </c>
      <c r="K8252" t="s">
        <v>3653</v>
      </c>
      <c r="M8252">
        <v>12.5</v>
      </c>
      <c r="N8252">
        <v>17.399999999999999</v>
      </c>
      <c r="O8252">
        <v>10.5</v>
      </c>
      <c r="S8252" t="b">
        <v>0</v>
      </c>
      <c r="T8252" t="b">
        <v>0</v>
      </c>
      <c r="U8252" t="b">
        <v>0</v>
      </c>
      <c r="V8252">
        <v>60000</v>
      </c>
      <c r="W8252">
        <v>41500</v>
      </c>
      <c r="X8252">
        <v>2.5</v>
      </c>
      <c r="Y8252">
        <v>65000</v>
      </c>
      <c r="Z8252">
        <v>2.35</v>
      </c>
    </row>
    <row r="8253" spans="1:26">
      <c r="A8253">
        <v>201754926</v>
      </c>
      <c r="B8253" t="s">
        <v>3778</v>
      </c>
      <c r="C8253" t="s">
        <v>3597</v>
      </c>
      <c r="D8253" t="s">
        <v>3743</v>
      </c>
      <c r="E8253" t="s">
        <v>3752</v>
      </c>
      <c r="F8253" t="s">
        <v>3650</v>
      </c>
      <c r="G8253">
        <v>201754926</v>
      </c>
      <c r="I8253" t="s">
        <v>3651</v>
      </c>
      <c r="J8253" t="s">
        <v>4093</v>
      </c>
      <c r="K8253" t="s">
        <v>3653</v>
      </c>
      <c r="M8253">
        <v>13.4</v>
      </c>
      <c r="N8253">
        <v>19</v>
      </c>
      <c r="O8253">
        <v>11</v>
      </c>
      <c r="S8253" t="b">
        <v>0</v>
      </c>
      <c r="T8253" t="b">
        <v>0</v>
      </c>
      <c r="U8253" t="b">
        <v>0</v>
      </c>
      <c r="V8253">
        <v>42000</v>
      </c>
      <c r="W8253">
        <v>35800</v>
      </c>
      <c r="X8253">
        <v>2.87</v>
      </c>
      <c r="Y8253">
        <v>48000</v>
      </c>
      <c r="Z8253">
        <v>2.89</v>
      </c>
    </row>
    <row r="8254" spans="1:26">
      <c r="A8254">
        <v>201754911</v>
      </c>
      <c r="B8254" t="s">
        <v>3778</v>
      </c>
      <c r="C8254" t="s">
        <v>3597</v>
      </c>
      <c r="D8254" t="s">
        <v>3743</v>
      </c>
      <c r="E8254" t="s">
        <v>3752</v>
      </c>
      <c r="F8254" t="s">
        <v>3650</v>
      </c>
      <c r="G8254">
        <v>201754911</v>
      </c>
      <c r="I8254" t="s">
        <v>3651</v>
      </c>
      <c r="J8254" t="s">
        <v>6102</v>
      </c>
      <c r="K8254" t="s">
        <v>3653</v>
      </c>
      <c r="M8254">
        <v>14</v>
      </c>
      <c r="N8254">
        <v>19.100000000000001</v>
      </c>
      <c r="O8254">
        <v>11.3</v>
      </c>
      <c r="S8254" t="b">
        <v>0</v>
      </c>
      <c r="T8254" t="b">
        <v>0</v>
      </c>
      <c r="U8254" t="b">
        <v>0</v>
      </c>
      <c r="V8254">
        <v>36000</v>
      </c>
      <c r="W8254">
        <v>34000</v>
      </c>
      <c r="X8254">
        <v>2.85</v>
      </c>
      <c r="Y8254">
        <v>45000</v>
      </c>
      <c r="Z8254">
        <v>2.78</v>
      </c>
    </row>
    <row r="8255" spans="1:26">
      <c r="A8255">
        <v>201755020</v>
      </c>
      <c r="B8255" t="s">
        <v>3778</v>
      </c>
      <c r="C8255" t="s">
        <v>3597</v>
      </c>
      <c r="D8255" t="s">
        <v>3743</v>
      </c>
      <c r="E8255" t="s">
        <v>3752</v>
      </c>
      <c r="F8255" t="s">
        <v>3710</v>
      </c>
      <c r="G8255">
        <v>201755020</v>
      </c>
      <c r="I8255" t="s">
        <v>3711</v>
      </c>
      <c r="J8255" t="s">
        <v>6102</v>
      </c>
      <c r="K8255" t="s">
        <v>3725</v>
      </c>
      <c r="M8255">
        <v>12.65</v>
      </c>
      <c r="N8255">
        <v>17.45</v>
      </c>
      <c r="O8255">
        <v>10.7</v>
      </c>
      <c r="S8255" t="b">
        <v>0</v>
      </c>
      <c r="T8255" t="b">
        <v>0</v>
      </c>
      <c r="U8255" t="b">
        <v>0</v>
      </c>
      <c r="V8255">
        <v>36000</v>
      </c>
      <c r="W8255">
        <v>35000</v>
      </c>
      <c r="X8255">
        <v>2.5299999999999998</v>
      </c>
      <c r="Y8255">
        <v>45000</v>
      </c>
      <c r="Z8255">
        <v>2.4700000000000002</v>
      </c>
    </row>
    <row r="8256" spans="1:26">
      <c r="A8256">
        <v>201754635</v>
      </c>
      <c r="B8256" t="s">
        <v>3742</v>
      </c>
      <c r="C8256" t="s">
        <v>3597</v>
      </c>
      <c r="D8256" t="s">
        <v>3743</v>
      </c>
      <c r="E8256" t="s">
        <v>3752</v>
      </c>
      <c r="F8256" t="s">
        <v>3650</v>
      </c>
      <c r="G8256">
        <v>201754635</v>
      </c>
      <c r="I8256" t="s">
        <v>3651</v>
      </c>
      <c r="J8256" t="s">
        <v>6101</v>
      </c>
      <c r="K8256" t="s">
        <v>3653</v>
      </c>
      <c r="M8256">
        <v>12</v>
      </c>
      <c r="N8256">
        <v>18.899999999999999</v>
      </c>
      <c r="O8256">
        <v>11</v>
      </c>
      <c r="S8256" t="b">
        <v>0</v>
      </c>
      <c r="T8256" t="b">
        <v>0</v>
      </c>
      <c r="U8256" t="b">
        <v>0</v>
      </c>
      <c r="V8256">
        <v>48000</v>
      </c>
      <c r="W8256">
        <v>40000</v>
      </c>
      <c r="X8256">
        <v>2.7</v>
      </c>
      <c r="Y8256">
        <v>54000</v>
      </c>
      <c r="Z8256">
        <v>2.64</v>
      </c>
    </row>
    <row r="8257" spans="1:26">
      <c r="A8257">
        <v>201754912</v>
      </c>
      <c r="B8257" t="s">
        <v>3742</v>
      </c>
      <c r="C8257" t="s">
        <v>3597</v>
      </c>
      <c r="D8257" t="s">
        <v>3743</v>
      </c>
      <c r="E8257" t="s">
        <v>3752</v>
      </c>
      <c r="F8257" t="s">
        <v>3718</v>
      </c>
      <c r="G8257">
        <v>201754912</v>
      </c>
      <c r="I8257" t="s">
        <v>3711</v>
      </c>
      <c r="J8257" t="s">
        <v>6102</v>
      </c>
      <c r="K8257" t="s">
        <v>3688</v>
      </c>
      <c r="M8257">
        <v>11.3</v>
      </c>
      <c r="N8257">
        <v>15.8</v>
      </c>
      <c r="O8257">
        <v>10.1</v>
      </c>
      <c r="S8257" t="b">
        <v>0</v>
      </c>
      <c r="T8257" t="b">
        <v>0</v>
      </c>
      <c r="U8257" t="b">
        <v>0</v>
      </c>
      <c r="V8257">
        <v>36000</v>
      </c>
      <c r="W8257">
        <v>36000</v>
      </c>
      <c r="X8257">
        <v>2.2999999999999998</v>
      </c>
      <c r="Y8257">
        <v>45000</v>
      </c>
      <c r="Z8257">
        <v>1.99</v>
      </c>
    </row>
    <row r="8258" spans="1:26">
      <c r="A8258">
        <v>201755022</v>
      </c>
      <c r="B8258" t="s">
        <v>3742</v>
      </c>
      <c r="C8258" t="s">
        <v>3597</v>
      </c>
      <c r="D8258" t="s">
        <v>3743</v>
      </c>
      <c r="E8258" t="s">
        <v>3752</v>
      </c>
      <c r="F8258" t="s">
        <v>3710</v>
      </c>
      <c r="G8258">
        <v>201755022</v>
      </c>
      <c r="I8258" t="s">
        <v>3711</v>
      </c>
      <c r="J8258" t="s">
        <v>4093</v>
      </c>
      <c r="K8258" t="s">
        <v>3725</v>
      </c>
      <c r="M8258">
        <v>12.1</v>
      </c>
      <c r="N8258">
        <v>17</v>
      </c>
      <c r="O8258">
        <v>10.55</v>
      </c>
      <c r="S8258" t="b">
        <v>0</v>
      </c>
      <c r="T8258" t="b">
        <v>0</v>
      </c>
      <c r="U8258" t="b">
        <v>0</v>
      </c>
      <c r="V8258">
        <v>42000</v>
      </c>
      <c r="W8258">
        <v>36200</v>
      </c>
      <c r="X8258">
        <v>2.67</v>
      </c>
      <c r="Y8258">
        <v>48000</v>
      </c>
      <c r="Z8258">
        <v>2.41</v>
      </c>
    </row>
    <row r="8259" spans="1:26">
      <c r="A8259">
        <v>201755024</v>
      </c>
      <c r="B8259" t="s">
        <v>3742</v>
      </c>
      <c r="C8259" t="s">
        <v>3597</v>
      </c>
      <c r="D8259" t="s">
        <v>3743</v>
      </c>
      <c r="E8259" t="s">
        <v>3752</v>
      </c>
      <c r="F8259" t="s">
        <v>3710</v>
      </c>
      <c r="G8259">
        <v>201755024</v>
      </c>
      <c r="I8259" t="s">
        <v>3711</v>
      </c>
      <c r="J8259" t="s">
        <v>6101</v>
      </c>
      <c r="K8259" t="s">
        <v>3725</v>
      </c>
      <c r="M8259">
        <v>10.75</v>
      </c>
      <c r="N8259">
        <v>16.8</v>
      </c>
      <c r="O8259">
        <v>10.5</v>
      </c>
      <c r="S8259" t="b">
        <v>0</v>
      </c>
      <c r="T8259" t="b">
        <v>0</v>
      </c>
      <c r="U8259" t="b">
        <v>0</v>
      </c>
      <c r="V8259">
        <v>48000</v>
      </c>
      <c r="W8259">
        <v>41500</v>
      </c>
      <c r="X8259">
        <v>2.5299999999999998</v>
      </c>
      <c r="Y8259">
        <v>54000</v>
      </c>
      <c r="Z8259">
        <v>2.2000000000000002</v>
      </c>
    </row>
    <row r="8260" spans="1:26">
      <c r="A8260">
        <v>10064025</v>
      </c>
      <c r="B8260" t="s">
        <v>3900</v>
      </c>
      <c r="C8260" t="s">
        <v>3597</v>
      </c>
      <c r="D8260" t="s">
        <v>1086</v>
      </c>
      <c r="E8260" t="s">
        <v>3627</v>
      </c>
      <c r="F8260" t="s">
        <v>3650</v>
      </c>
      <c r="G8260">
        <v>10064025</v>
      </c>
      <c r="I8260" t="s">
        <v>3651</v>
      </c>
      <c r="J8260" t="s">
        <v>6100</v>
      </c>
      <c r="K8260" t="s">
        <v>3653</v>
      </c>
      <c r="M8260">
        <v>10.4</v>
      </c>
      <c r="N8260">
        <v>21</v>
      </c>
      <c r="O8260">
        <v>10.199999999999999</v>
      </c>
      <c r="S8260" t="b">
        <v>0</v>
      </c>
      <c r="T8260" t="b">
        <v>0</v>
      </c>
      <c r="U8260" t="b">
        <v>0</v>
      </c>
      <c r="V8260">
        <v>39000</v>
      </c>
      <c r="W8260">
        <v>29000</v>
      </c>
      <c r="X8260">
        <v>2.68</v>
      </c>
      <c r="Y8260">
        <v>31100</v>
      </c>
      <c r="Z8260">
        <v>2.5</v>
      </c>
    </row>
    <row r="8261" spans="1:26">
      <c r="A8261">
        <v>202354908</v>
      </c>
      <c r="B8261" t="s">
        <v>3742</v>
      </c>
      <c r="C8261" t="s">
        <v>3597</v>
      </c>
      <c r="D8261" t="s">
        <v>3743</v>
      </c>
      <c r="E8261" t="s">
        <v>3744</v>
      </c>
      <c r="F8261" t="s">
        <v>3718</v>
      </c>
      <c r="G8261">
        <v>202354908</v>
      </c>
      <c r="I8261" t="s">
        <v>3711</v>
      </c>
      <c r="J8261" t="s">
        <v>4171</v>
      </c>
      <c r="K8261" t="s">
        <v>3688</v>
      </c>
      <c r="M8261">
        <v>11.3</v>
      </c>
      <c r="N8261">
        <v>15.8</v>
      </c>
      <c r="O8261">
        <v>10.1</v>
      </c>
      <c r="S8261" t="b">
        <v>0</v>
      </c>
      <c r="T8261" t="b">
        <v>0</v>
      </c>
      <c r="U8261" t="b">
        <v>0</v>
      </c>
      <c r="V8261">
        <v>36000</v>
      </c>
      <c r="W8261">
        <v>36000</v>
      </c>
      <c r="X8261">
        <v>2.2999999999999998</v>
      </c>
      <c r="Y8261">
        <v>45000</v>
      </c>
      <c r="Z8261">
        <v>1.99</v>
      </c>
    </row>
    <row r="8262" spans="1:26">
      <c r="A8262">
        <v>202392010</v>
      </c>
      <c r="B8262" t="s">
        <v>3742</v>
      </c>
      <c r="C8262" t="s">
        <v>3597</v>
      </c>
      <c r="D8262" t="s">
        <v>3743</v>
      </c>
      <c r="E8262" t="s">
        <v>3744</v>
      </c>
      <c r="F8262" t="s">
        <v>3710</v>
      </c>
      <c r="G8262">
        <v>202392010</v>
      </c>
      <c r="I8262" t="s">
        <v>3711</v>
      </c>
      <c r="J8262" t="s">
        <v>4094</v>
      </c>
      <c r="K8262" t="s">
        <v>3725</v>
      </c>
      <c r="M8262">
        <v>12.1</v>
      </c>
      <c r="N8262">
        <v>17</v>
      </c>
      <c r="O8262">
        <v>10.55</v>
      </c>
      <c r="S8262" t="b">
        <v>0</v>
      </c>
      <c r="T8262" t="b">
        <v>0</v>
      </c>
      <c r="U8262" t="b">
        <v>0</v>
      </c>
      <c r="V8262">
        <v>42000</v>
      </c>
      <c r="W8262">
        <v>36200</v>
      </c>
      <c r="X8262">
        <v>2.67</v>
      </c>
      <c r="Y8262">
        <v>48000</v>
      </c>
      <c r="Z8262">
        <v>2.41</v>
      </c>
    </row>
    <row r="8263" spans="1:26">
      <c r="A8263">
        <v>202373747</v>
      </c>
      <c r="B8263" t="s">
        <v>3742</v>
      </c>
      <c r="C8263" t="s">
        <v>3597</v>
      </c>
      <c r="D8263" t="s">
        <v>3743</v>
      </c>
      <c r="E8263" t="s">
        <v>3744</v>
      </c>
      <c r="F8263" t="s">
        <v>3650</v>
      </c>
      <c r="G8263">
        <v>202373747</v>
      </c>
      <c r="I8263" t="s">
        <v>3651</v>
      </c>
      <c r="J8263" t="s">
        <v>6099</v>
      </c>
      <c r="K8263" t="s">
        <v>3653</v>
      </c>
      <c r="M8263">
        <v>12</v>
      </c>
      <c r="N8263">
        <v>18.899999999999999</v>
      </c>
      <c r="O8263">
        <v>11</v>
      </c>
      <c r="S8263" t="b">
        <v>0</v>
      </c>
      <c r="T8263" t="b">
        <v>0</v>
      </c>
      <c r="U8263" t="b">
        <v>0</v>
      </c>
      <c r="V8263">
        <v>48000</v>
      </c>
      <c r="W8263">
        <v>40000</v>
      </c>
      <c r="X8263">
        <v>2.7</v>
      </c>
      <c r="Y8263">
        <v>54000</v>
      </c>
      <c r="Z8263">
        <v>2.64</v>
      </c>
    </row>
    <row r="8264" spans="1:26">
      <c r="A8264">
        <v>202392014</v>
      </c>
      <c r="B8264" t="s">
        <v>3742</v>
      </c>
      <c r="C8264" t="s">
        <v>3597</v>
      </c>
      <c r="D8264" t="s">
        <v>3743</v>
      </c>
      <c r="E8264" t="s">
        <v>3744</v>
      </c>
      <c r="F8264" t="s">
        <v>3710</v>
      </c>
      <c r="G8264">
        <v>202392014</v>
      </c>
      <c r="I8264" t="s">
        <v>3711</v>
      </c>
      <c r="J8264" t="s">
        <v>6099</v>
      </c>
      <c r="K8264" t="s">
        <v>3725</v>
      </c>
      <c r="M8264">
        <v>10.75</v>
      </c>
      <c r="N8264">
        <v>16.8</v>
      </c>
      <c r="O8264">
        <v>10.5</v>
      </c>
      <c r="S8264" t="b">
        <v>0</v>
      </c>
      <c r="T8264" t="b">
        <v>0</v>
      </c>
      <c r="U8264" t="b">
        <v>0</v>
      </c>
      <c r="V8264">
        <v>48000</v>
      </c>
      <c r="W8264">
        <v>41500</v>
      </c>
      <c r="X8264">
        <v>2.5299999999999998</v>
      </c>
      <c r="Y8264">
        <v>54000</v>
      </c>
      <c r="Z8264">
        <v>2.2000000000000002</v>
      </c>
    </row>
    <row r="8265" spans="1:26">
      <c r="A8265">
        <v>202557965</v>
      </c>
      <c r="B8265" t="s">
        <v>3893</v>
      </c>
      <c r="C8265" t="s">
        <v>3597</v>
      </c>
      <c r="D8265" t="s">
        <v>1086</v>
      </c>
      <c r="E8265" t="s">
        <v>3620</v>
      </c>
      <c r="F8265" t="s">
        <v>3650</v>
      </c>
      <c r="G8265">
        <v>202557965</v>
      </c>
      <c r="I8265" t="s">
        <v>3651</v>
      </c>
      <c r="J8265" t="s">
        <v>6098</v>
      </c>
      <c r="K8265" t="s">
        <v>3653</v>
      </c>
      <c r="M8265">
        <v>12.5</v>
      </c>
      <c r="N8265">
        <v>23</v>
      </c>
      <c r="O8265">
        <v>10.5</v>
      </c>
      <c r="S8265" t="b">
        <v>0</v>
      </c>
      <c r="T8265" t="b">
        <v>0</v>
      </c>
      <c r="U8265" t="b">
        <v>0</v>
      </c>
      <c r="V8265">
        <v>18000</v>
      </c>
      <c r="W8265">
        <v>17000</v>
      </c>
      <c r="X8265">
        <v>2.4900000000000002</v>
      </c>
      <c r="Y8265">
        <v>21000</v>
      </c>
      <c r="Z8265">
        <v>2.0499999999999998</v>
      </c>
    </row>
    <row r="8266" spans="1:26">
      <c r="A8266">
        <v>203991158</v>
      </c>
      <c r="B8266" t="s">
        <v>6096</v>
      </c>
      <c r="C8266" t="s">
        <v>3597</v>
      </c>
      <c r="D8266" t="s">
        <v>1086</v>
      </c>
      <c r="E8266" t="s">
        <v>3620</v>
      </c>
      <c r="F8266" t="s">
        <v>3650</v>
      </c>
      <c r="G8266">
        <v>203991158</v>
      </c>
      <c r="I8266" t="s">
        <v>3651</v>
      </c>
      <c r="J8266" t="s">
        <v>6097</v>
      </c>
      <c r="K8266" t="s">
        <v>3653</v>
      </c>
      <c r="M8266">
        <v>8.85</v>
      </c>
      <c r="N8266">
        <v>18</v>
      </c>
      <c r="O8266">
        <v>10</v>
      </c>
      <c r="S8266" t="b">
        <v>0</v>
      </c>
      <c r="T8266" t="b">
        <v>0</v>
      </c>
      <c r="U8266" t="b">
        <v>0</v>
      </c>
      <c r="V8266">
        <v>48000</v>
      </c>
      <c r="W8266">
        <v>38000</v>
      </c>
      <c r="X8266">
        <v>2.62</v>
      </c>
      <c r="Y8266">
        <v>54000</v>
      </c>
      <c r="Z8266">
        <v>2.41</v>
      </c>
    </row>
    <row r="8267" spans="1:26">
      <c r="A8267">
        <v>10339674</v>
      </c>
      <c r="B8267" t="s">
        <v>6094</v>
      </c>
      <c r="C8267" t="s">
        <v>3597</v>
      </c>
      <c r="D8267" t="s">
        <v>1086</v>
      </c>
      <c r="E8267" t="s">
        <v>3768</v>
      </c>
      <c r="F8267" t="s">
        <v>3650</v>
      </c>
      <c r="G8267">
        <v>10339674</v>
      </c>
      <c r="I8267" t="s">
        <v>3651</v>
      </c>
      <c r="J8267" t="s">
        <v>6095</v>
      </c>
      <c r="K8267" t="s">
        <v>3653</v>
      </c>
      <c r="M8267">
        <v>12.5</v>
      </c>
      <c r="N8267">
        <v>22</v>
      </c>
      <c r="O8267">
        <v>11</v>
      </c>
      <c r="S8267" t="b">
        <v>0</v>
      </c>
      <c r="T8267" t="b">
        <v>0</v>
      </c>
      <c r="U8267" t="b">
        <v>0</v>
      </c>
      <c r="V8267">
        <v>18000</v>
      </c>
      <c r="W8267">
        <v>12800</v>
      </c>
      <c r="X8267">
        <v>2.42</v>
      </c>
      <c r="Y8267">
        <v>16400</v>
      </c>
      <c r="Z8267">
        <v>2.42</v>
      </c>
    </row>
    <row r="8268" spans="1:26">
      <c r="A8268">
        <v>207821957</v>
      </c>
      <c r="B8268" t="s">
        <v>5401</v>
      </c>
      <c r="C8268" t="s">
        <v>3597</v>
      </c>
      <c r="D8268" t="s">
        <v>5445</v>
      </c>
      <c r="E8268" t="s">
        <v>5445</v>
      </c>
      <c r="F8268" t="s">
        <v>3650</v>
      </c>
      <c r="G8268">
        <v>207821957</v>
      </c>
      <c r="I8268" t="s">
        <v>3651</v>
      </c>
      <c r="J8268" t="s">
        <v>6093</v>
      </c>
      <c r="K8268" t="s">
        <v>3653</v>
      </c>
      <c r="M8268">
        <v>10.5</v>
      </c>
      <c r="N8268">
        <v>20</v>
      </c>
      <c r="O8268">
        <v>10</v>
      </c>
      <c r="S8268" t="b">
        <v>0</v>
      </c>
      <c r="T8268" t="b">
        <v>0</v>
      </c>
      <c r="U8268" t="b">
        <v>0</v>
      </c>
      <c r="V8268">
        <v>42000</v>
      </c>
      <c r="W8268">
        <v>24000</v>
      </c>
      <c r="X8268">
        <v>2.4500000000000002</v>
      </c>
      <c r="Y8268">
        <v>40000</v>
      </c>
      <c r="Z8268">
        <v>2.02</v>
      </c>
    </row>
    <row r="8269" spans="1:26">
      <c r="A8269">
        <v>207614053</v>
      </c>
      <c r="B8269" t="s">
        <v>6089</v>
      </c>
      <c r="C8269" t="s">
        <v>3597</v>
      </c>
      <c r="D8269" t="s">
        <v>4034</v>
      </c>
      <c r="E8269" t="s">
        <v>6090</v>
      </c>
      <c r="F8269" t="s">
        <v>3621</v>
      </c>
      <c r="G8269">
        <v>207614053</v>
      </c>
      <c r="I8269" t="s">
        <v>3622</v>
      </c>
      <c r="J8269" t="s">
        <v>6091</v>
      </c>
      <c r="K8269" t="s">
        <v>3624</v>
      </c>
      <c r="L8269" t="s">
        <v>6092</v>
      </c>
      <c r="M8269">
        <v>13</v>
      </c>
      <c r="N8269">
        <v>23</v>
      </c>
      <c r="O8269">
        <v>10</v>
      </c>
      <c r="S8269" t="b">
        <v>0</v>
      </c>
      <c r="T8269" t="b">
        <v>0</v>
      </c>
      <c r="U8269" t="b">
        <v>0</v>
      </c>
      <c r="V8269">
        <v>9000</v>
      </c>
      <c r="W8269">
        <v>7000</v>
      </c>
      <c r="X8269">
        <v>2.5</v>
      </c>
      <c r="Y8269">
        <v>11890</v>
      </c>
      <c r="Z8269">
        <v>2.12</v>
      </c>
    </row>
    <row r="8270" spans="1:26">
      <c r="A8270">
        <v>202392015</v>
      </c>
      <c r="B8270" t="s">
        <v>3742</v>
      </c>
      <c r="C8270" t="s">
        <v>3597</v>
      </c>
      <c r="D8270" t="s">
        <v>3743</v>
      </c>
      <c r="E8270" t="s">
        <v>3747</v>
      </c>
      <c r="F8270" t="s">
        <v>3710</v>
      </c>
      <c r="G8270">
        <v>202392015</v>
      </c>
      <c r="I8270" t="s">
        <v>3711</v>
      </c>
      <c r="J8270" t="s">
        <v>6088</v>
      </c>
      <c r="K8270" t="s">
        <v>3725</v>
      </c>
      <c r="M8270">
        <v>10.75</v>
      </c>
      <c r="N8270">
        <v>16.8</v>
      </c>
      <c r="O8270">
        <v>10.5</v>
      </c>
      <c r="S8270" t="b">
        <v>0</v>
      </c>
      <c r="T8270" t="b">
        <v>0</v>
      </c>
      <c r="U8270" t="b">
        <v>0</v>
      </c>
      <c r="V8270">
        <v>48000</v>
      </c>
      <c r="W8270">
        <v>41500</v>
      </c>
      <c r="X8270">
        <v>2.5299999999999998</v>
      </c>
      <c r="Y8270">
        <v>54000</v>
      </c>
      <c r="Z8270">
        <v>2.2000000000000002</v>
      </c>
    </row>
    <row r="8271" spans="1:26">
      <c r="A8271">
        <v>202392011</v>
      </c>
      <c r="B8271" t="s">
        <v>3742</v>
      </c>
      <c r="C8271" t="s">
        <v>3597</v>
      </c>
      <c r="D8271" t="s">
        <v>3743</v>
      </c>
      <c r="E8271" t="s">
        <v>3747</v>
      </c>
      <c r="F8271" t="s">
        <v>3710</v>
      </c>
      <c r="G8271">
        <v>202392011</v>
      </c>
      <c r="I8271" t="s">
        <v>3711</v>
      </c>
      <c r="J8271" t="s">
        <v>4091</v>
      </c>
      <c r="K8271" t="s">
        <v>3725</v>
      </c>
      <c r="M8271">
        <v>12.1</v>
      </c>
      <c r="N8271">
        <v>17</v>
      </c>
      <c r="O8271">
        <v>10.55</v>
      </c>
      <c r="S8271" t="b">
        <v>0</v>
      </c>
      <c r="T8271" t="b">
        <v>0</v>
      </c>
      <c r="U8271" t="b">
        <v>0</v>
      </c>
      <c r="V8271">
        <v>42000</v>
      </c>
      <c r="W8271">
        <v>36200</v>
      </c>
      <c r="X8271">
        <v>2.67</v>
      </c>
      <c r="Y8271">
        <v>48000</v>
      </c>
      <c r="Z8271">
        <v>2.41</v>
      </c>
    </row>
    <row r="8272" spans="1:26">
      <c r="A8272">
        <v>202373707</v>
      </c>
      <c r="B8272" t="s">
        <v>3742</v>
      </c>
      <c r="C8272" t="s">
        <v>3597</v>
      </c>
      <c r="D8272" t="s">
        <v>3743</v>
      </c>
      <c r="E8272" t="s">
        <v>3747</v>
      </c>
      <c r="F8272" t="s">
        <v>3650</v>
      </c>
      <c r="G8272">
        <v>202373707</v>
      </c>
      <c r="I8272" t="s">
        <v>3651</v>
      </c>
      <c r="J8272" t="s">
        <v>6088</v>
      </c>
      <c r="K8272" t="s">
        <v>3653</v>
      </c>
      <c r="M8272">
        <v>12</v>
      </c>
      <c r="N8272">
        <v>18.899999999999999</v>
      </c>
      <c r="O8272">
        <v>11</v>
      </c>
      <c r="S8272" t="b">
        <v>0</v>
      </c>
      <c r="T8272" t="b">
        <v>0</v>
      </c>
      <c r="U8272" t="b">
        <v>0</v>
      </c>
      <c r="V8272">
        <v>48000</v>
      </c>
      <c r="W8272">
        <v>40000</v>
      </c>
      <c r="X8272">
        <v>2.7</v>
      </c>
      <c r="Y8272">
        <v>54000</v>
      </c>
      <c r="Z8272">
        <v>2.64</v>
      </c>
    </row>
    <row r="8273" spans="1:26">
      <c r="A8273">
        <v>202354896</v>
      </c>
      <c r="B8273" t="s">
        <v>3742</v>
      </c>
      <c r="C8273" t="s">
        <v>3597</v>
      </c>
      <c r="D8273" t="s">
        <v>3743</v>
      </c>
      <c r="E8273" t="s">
        <v>3747</v>
      </c>
      <c r="F8273" t="s">
        <v>3718</v>
      </c>
      <c r="G8273">
        <v>202354896</v>
      </c>
      <c r="I8273" t="s">
        <v>3711</v>
      </c>
      <c r="J8273" t="s">
        <v>4151</v>
      </c>
      <c r="K8273" t="s">
        <v>3688</v>
      </c>
      <c r="M8273">
        <v>11.3</v>
      </c>
      <c r="N8273">
        <v>15.8</v>
      </c>
      <c r="O8273">
        <v>10.1</v>
      </c>
      <c r="S8273" t="b">
        <v>0</v>
      </c>
      <c r="T8273" t="b">
        <v>0</v>
      </c>
      <c r="U8273" t="b">
        <v>0</v>
      </c>
      <c r="V8273">
        <v>36000</v>
      </c>
      <c r="W8273">
        <v>36000</v>
      </c>
      <c r="X8273">
        <v>2.2999999999999998</v>
      </c>
      <c r="Y8273">
        <v>45000</v>
      </c>
      <c r="Z8273">
        <v>1.99</v>
      </c>
    </row>
    <row r="8274" spans="1:26">
      <c r="A8274">
        <v>208447958</v>
      </c>
      <c r="B8274" t="s">
        <v>6073</v>
      </c>
      <c r="C8274" t="s">
        <v>3597</v>
      </c>
      <c r="D8274" t="s">
        <v>4034</v>
      </c>
      <c r="E8274" t="s">
        <v>6086</v>
      </c>
      <c r="F8274" t="s">
        <v>3718</v>
      </c>
      <c r="G8274">
        <v>208447958</v>
      </c>
      <c r="I8274" t="s">
        <v>3711</v>
      </c>
      <c r="J8274" t="s">
        <v>6087</v>
      </c>
      <c r="K8274" t="s">
        <v>3688</v>
      </c>
      <c r="M8274">
        <v>10.1</v>
      </c>
      <c r="N8274">
        <v>20.5</v>
      </c>
      <c r="O8274">
        <v>11.5</v>
      </c>
      <c r="S8274" t="b">
        <v>0</v>
      </c>
      <c r="T8274" t="b">
        <v>0</v>
      </c>
      <c r="U8274" t="b">
        <v>0</v>
      </c>
      <c r="V8274">
        <v>49000</v>
      </c>
      <c r="W8274">
        <v>30400</v>
      </c>
      <c r="X8274">
        <v>2.69</v>
      </c>
      <c r="Y8274">
        <v>37000</v>
      </c>
      <c r="Z8274">
        <v>2.1</v>
      </c>
    </row>
    <row r="8275" spans="1:26">
      <c r="A8275">
        <v>208650714</v>
      </c>
      <c r="B8275" t="s">
        <v>6073</v>
      </c>
      <c r="C8275" t="s">
        <v>3597</v>
      </c>
      <c r="D8275" t="s">
        <v>4034</v>
      </c>
      <c r="E8275" t="s">
        <v>5440</v>
      </c>
      <c r="F8275" t="s">
        <v>3600</v>
      </c>
      <c r="G8275">
        <v>208650714</v>
      </c>
      <c r="I8275" t="s">
        <v>3601</v>
      </c>
      <c r="J8275" t="s">
        <v>6084</v>
      </c>
      <c r="L8275" t="s">
        <v>6085</v>
      </c>
      <c r="M8275">
        <v>10.9</v>
      </c>
      <c r="N8275">
        <v>19.5</v>
      </c>
      <c r="O8275">
        <v>10.3</v>
      </c>
      <c r="S8275" t="b">
        <v>0</v>
      </c>
      <c r="T8275" t="b">
        <v>0</v>
      </c>
      <c r="U8275" t="b">
        <v>0</v>
      </c>
      <c r="V8275">
        <v>30000</v>
      </c>
      <c r="W8275">
        <v>19000</v>
      </c>
      <c r="X8275">
        <v>2.34</v>
      </c>
      <c r="Y8275">
        <v>22030</v>
      </c>
      <c r="Z8275">
        <v>2.21</v>
      </c>
    </row>
    <row r="8276" spans="1:26">
      <c r="A8276">
        <v>208497426</v>
      </c>
      <c r="B8276" t="s">
        <v>6073</v>
      </c>
      <c r="C8276" t="s">
        <v>3597</v>
      </c>
      <c r="D8276" t="s">
        <v>4034</v>
      </c>
      <c r="E8276" t="s">
        <v>5222</v>
      </c>
      <c r="F8276" t="s">
        <v>3718</v>
      </c>
      <c r="G8276">
        <v>208497426</v>
      </c>
      <c r="I8276" t="s">
        <v>3711</v>
      </c>
      <c r="J8276" t="s">
        <v>6083</v>
      </c>
      <c r="K8276" t="s">
        <v>3688</v>
      </c>
      <c r="M8276">
        <v>10.5</v>
      </c>
      <c r="N8276">
        <v>19</v>
      </c>
      <c r="O8276">
        <v>10.8</v>
      </c>
      <c r="S8276" t="b">
        <v>0</v>
      </c>
      <c r="T8276" t="b">
        <v>0</v>
      </c>
      <c r="U8276" t="b">
        <v>0</v>
      </c>
      <c r="V8276">
        <v>55000</v>
      </c>
      <c r="W8276">
        <v>35000</v>
      </c>
      <c r="X8276">
        <v>2.6</v>
      </c>
      <c r="Y8276">
        <v>38000</v>
      </c>
      <c r="Z8276">
        <v>2.2200000000000002</v>
      </c>
    </row>
    <row r="8277" spans="1:26">
      <c r="A8277">
        <v>208816949</v>
      </c>
      <c r="B8277" t="s">
        <v>6073</v>
      </c>
      <c r="C8277" t="s">
        <v>3597</v>
      </c>
      <c r="D8277" t="s">
        <v>4034</v>
      </c>
      <c r="E8277" t="s">
        <v>5222</v>
      </c>
      <c r="F8277" t="s">
        <v>3621</v>
      </c>
      <c r="G8277">
        <v>208816949</v>
      </c>
      <c r="I8277" t="s">
        <v>3622</v>
      </c>
      <c r="J8277" t="s">
        <v>6081</v>
      </c>
      <c r="K8277" t="s">
        <v>3624</v>
      </c>
      <c r="L8277" t="s">
        <v>6082</v>
      </c>
      <c r="M8277">
        <v>13.5</v>
      </c>
      <c r="N8277">
        <v>24.5</v>
      </c>
      <c r="O8277">
        <v>12.5</v>
      </c>
      <c r="S8277" t="b">
        <v>0</v>
      </c>
      <c r="T8277" t="b">
        <v>0</v>
      </c>
      <c r="U8277" t="b">
        <v>1</v>
      </c>
      <c r="V8277">
        <v>12000</v>
      </c>
      <c r="W8277">
        <v>7600</v>
      </c>
      <c r="X8277">
        <v>2.89</v>
      </c>
      <c r="Y8277">
        <v>12737</v>
      </c>
      <c r="Z8277">
        <v>2.2599999999999998</v>
      </c>
    </row>
    <row r="8278" spans="1:26">
      <c r="A8278">
        <v>208816948</v>
      </c>
      <c r="B8278" t="s">
        <v>6073</v>
      </c>
      <c r="C8278" t="s">
        <v>3597</v>
      </c>
      <c r="D8278" t="s">
        <v>4034</v>
      </c>
      <c r="E8278" t="s">
        <v>5222</v>
      </c>
      <c r="F8278" t="s">
        <v>3621</v>
      </c>
      <c r="G8278">
        <v>208816948</v>
      </c>
      <c r="I8278" t="s">
        <v>3622</v>
      </c>
      <c r="J8278" t="s">
        <v>6079</v>
      </c>
      <c r="K8278" t="s">
        <v>3624</v>
      </c>
      <c r="L8278" t="s">
        <v>6080</v>
      </c>
      <c r="M8278">
        <v>15.6</v>
      </c>
      <c r="N8278">
        <v>26.3</v>
      </c>
      <c r="O8278">
        <v>12.5</v>
      </c>
      <c r="S8278" t="b">
        <v>0</v>
      </c>
      <c r="T8278" t="b">
        <v>0</v>
      </c>
      <c r="U8278" t="b">
        <v>0</v>
      </c>
      <c r="V8278">
        <v>9000</v>
      </c>
      <c r="W8278">
        <v>7100</v>
      </c>
      <c r="X8278">
        <v>2.85</v>
      </c>
      <c r="Y8278">
        <v>12436</v>
      </c>
      <c r="Z8278">
        <v>2.2200000000000002</v>
      </c>
    </row>
    <row r="8279" spans="1:26">
      <c r="A8279">
        <v>208816951</v>
      </c>
      <c r="B8279" t="s">
        <v>6073</v>
      </c>
      <c r="C8279" t="s">
        <v>3597</v>
      </c>
      <c r="D8279" t="s">
        <v>4034</v>
      </c>
      <c r="E8279" t="s">
        <v>5222</v>
      </c>
      <c r="F8279" t="s">
        <v>3621</v>
      </c>
      <c r="G8279">
        <v>208816951</v>
      </c>
      <c r="I8279" t="s">
        <v>3622</v>
      </c>
      <c r="J8279" t="s">
        <v>6077</v>
      </c>
      <c r="K8279" t="s">
        <v>3624</v>
      </c>
      <c r="L8279" t="s">
        <v>6078</v>
      </c>
      <c r="M8279">
        <v>13</v>
      </c>
      <c r="N8279">
        <v>21</v>
      </c>
      <c r="O8279">
        <v>12</v>
      </c>
      <c r="S8279" t="b">
        <v>0</v>
      </c>
      <c r="T8279" t="b">
        <v>0</v>
      </c>
      <c r="U8279" t="b">
        <v>1</v>
      </c>
      <c r="V8279">
        <v>24000</v>
      </c>
      <c r="W8279">
        <v>19400</v>
      </c>
      <c r="X8279">
        <v>2.95</v>
      </c>
      <c r="Y8279">
        <v>27903</v>
      </c>
      <c r="Z8279">
        <v>2.2799999999999998</v>
      </c>
    </row>
    <row r="8280" spans="1:26">
      <c r="A8280">
        <v>208816950</v>
      </c>
      <c r="B8280" t="s">
        <v>6073</v>
      </c>
      <c r="C8280" t="s">
        <v>3597</v>
      </c>
      <c r="D8280" t="s">
        <v>4034</v>
      </c>
      <c r="E8280" t="s">
        <v>5222</v>
      </c>
      <c r="F8280" t="s">
        <v>3621</v>
      </c>
      <c r="G8280">
        <v>208816950</v>
      </c>
      <c r="I8280" t="s">
        <v>3622</v>
      </c>
      <c r="J8280" t="s">
        <v>6075</v>
      </c>
      <c r="K8280" t="s">
        <v>3624</v>
      </c>
      <c r="L8280" t="s">
        <v>6076</v>
      </c>
      <c r="M8280">
        <v>12.5</v>
      </c>
      <c r="N8280">
        <v>20.5</v>
      </c>
      <c r="O8280">
        <v>11</v>
      </c>
      <c r="S8280" t="b">
        <v>0</v>
      </c>
      <c r="T8280" t="b">
        <v>0</v>
      </c>
      <c r="U8280" t="b">
        <v>0</v>
      </c>
      <c r="V8280">
        <v>17000</v>
      </c>
      <c r="W8280">
        <v>10900</v>
      </c>
      <c r="X8280">
        <v>2.58</v>
      </c>
      <c r="Y8280">
        <v>20400</v>
      </c>
      <c r="Z8280">
        <v>1.84</v>
      </c>
    </row>
    <row r="8281" spans="1:26">
      <c r="A8281">
        <v>208650620</v>
      </c>
      <c r="B8281" t="s">
        <v>6073</v>
      </c>
      <c r="C8281" t="s">
        <v>3597</v>
      </c>
      <c r="D8281" t="s">
        <v>4034</v>
      </c>
      <c r="E8281" t="s">
        <v>5413</v>
      </c>
      <c r="F8281" t="s">
        <v>3718</v>
      </c>
      <c r="G8281">
        <v>208650620</v>
      </c>
      <c r="I8281" t="s">
        <v>3711</v>
      </c>
      <c r="J8281" t="s">
        <v>6074</v>
      </c>
      <c r="K8281" t="s">
        <v>3688</v>
      </c>
      <c r="M8281">
        <v>10.5</v>
      </c>
      <c r="N8281">
        <v>19</v>
      </c>
      <c r="O8281">
        <v>10.8</v>
      </c>
      <c r="S8281" t="b">
        <v>0</v>
      </c>
      <c r="T8281" t="b">
        <v>0</v>
      </c>
      <c r="U8281" t="b">
        <v>0</v>
      </c>
      <c r="V8281">
        <v>55000</v>
      </c>
      <c r="W8281">
        <v>35000</v>
      </c>
      <c r="X8281">
        <v>2.6</v>
      </c>
      <c r="Y8281">
        <v>38000</v>
      </c>
      <c r="Z8281">
        <v>2.2200000000000002</v>
      </c>
    </row>
    <row r="8282" spans="1:26">
      <c r="A8282">
        <v>208502150</v>
      </c>
      <c r="B8282" t="s">
        <v>5999</v>
      </c>
      <c r="C8282" t="s">
        <v>3597</v>
      </c>
      <c r="D8282" t="s">
        <v>3614</v>
      </c>
      <c r="E8282" t="s">
        <v>4837</v>
      </c>
      <c r="F8282" t="s">
        <v>3600</v>
      </c>
      <c r="G8282">
        <v>208502150</v>
      </c>
      <c r="I8282" t="s">
        <v>3601</v>
      </c>
      <c r="J8282" t="s">
        <v>4846</v>
      </c>
      <c r="K8282" t="s">
        <v>3688</v>
      </c>
      <c r="L8282" t="s">
        <v>6072</v>
      </c>
      <c r="M8282">
        <v>10</v>
      </c>
      <c r="N8282">
        <v>17</v>
      </c>
      <c r="O8282">
        <v>9</v>
      </c>
      <c r="S8282" t="b">
        <v>0</v>
      </c>
      <c r="T8282" t="b">
        <v>0</v>
      </c>
      <c r="U8282" t="b">
        <v>0</v>
      </c>
      <c r="V8282">
        <v>21600</v>
      </c>
      <c r="W8282">
        <v>13900</v>
      </c>
      <c r="X8282">
        <v>2.38</v>
      </c>
      <c r="Y8282">
        <v>13900</v>
      </c>
      <c r="Z8282">
        <v>2.38</v>
      </c>
    </row>
    <row r="8283" spans="1:26">
      <c r="A8283">
        <v>208502148</v>
      </c>
      <c r="B8283" t="s">
        <v>5999</v>
      </c>
      <c r="C8283" t="s">
        <v>3597</v>
      </c>
      <c r="D8283" t="s">
        <v>3614</v>
      </c>
      <c r="E8283" t="s">
        <v>4840</v>
      </c>
      <c r="F8283" t="s">
        <v>3600</v>
      </c>
      <c r="G8283">
        <v>208502148</v>
      </c>
      <c r="I8283" t="s">
        <v>3601</v>
      </c>
      <c r="J8283" t="s">
        <v>4846</v>
      </c>
      <c r="K8283" t="s">
        <v>3688</v>
      </c>
      <c r="L8283" t="s">
        <v>6072</v>
      </c>
      <c r="M8283">
        <v>10</v>
      </c>
      <c r="N8283">
        <v>17</v>
      </c>
      <c r="O8283">
        <v>9</v>
      </c>
      <c r="S8283" t="b">
        <v>0</v>
      </c>
      <c r="T8283" t="b">
        <v>0</v>
      </c>
      <c r="U8283" t="b">
        <v>0</v>
      </c>
      <c r="V8283">
        <v>21600</v>
      </c>
      <c r="W8283">
        <v>13900</v>
      </c>
      <c r="X8283">
        <v>2.38</v>
      </c>
      <c r="Y8283">
        <v>13900</v>
      </c>
      <c r="Z8283">
        <v>2.38</v>
      </c>
    </row>
    <row r="8284" spans="1:26">
      <c r="A8284">
        <v>208502146</v>
      </c>
      <c r="B8284" t="s">
        <v>5999</v>
      </c>
      <c r="C8284" t="s">
        <v>3597</v>
      </c>
      <c r="D8284" t="s">
        <v>3614</v>
      </c>
      <c r="E8284" t="s">
        <v>4841</v>
      </c>
      <c r="F8284" t="s">
        <v>3600</v>
      </c>
      <c r="G8284">
        <v>208502146</v>
      </c>
      <c r="I8284" t="s">
        <v>3601</v>
      </c>
      <c r="J8284" t="s">
        <v>4846</v>
      </c>
      <c r="K8284" t="s">
        <v>3688</v>
      </c>
      <c r="L8284" t="s">
        <v>6072</v>
      </c>
      <c r="M8284">
        <v>10</v>
      </c>
      <c r="N8284">
        <v>17</v>
      </c>
      <c r="O8284">
        <v>9</v>
      </c>
      <c r="S8284" t="b">
        <v>0</v>
      </c>
      <c r="T8284" t="b">
        <v>0</v>
      </c>
      <c r="U8284" t="b">
        <v>0</v>
      </c>
      <c r="V8284">
        <v>21600</v>
      </c>
      <c r="W8284">
        <v>13900</v>
      </c>
      <c r="X8284">
        <v>2.38</v>
      </c>
      <c r="Y8284">
        <v>13900</v>
      </c>
      <c r="Z8284">
        <v>2.38</v>
      </c>
    </row>
    <row r="8285" spans="1:26">
      <c r="A8285">
        <v>208502144</v>
      </c>
      <c r="B8285" t="s">
        <v>5999</v>
      </c>
      <c r="C8285" t="s">
        <v>3597</v>
      </c>
      <c r="D8285" t="s">
        <v>3614</v>
      </c>
      <c r="E8285" t="s">
        <v>4842</v>
      </c>
      <c r="F8285" t="s">
        <v>3600</v>
      </c>
      <c r="G8285">
        <v>208502144</v>
      </c>
      <c r="I8285" t="s">
        <v>3601</v>
      </c>
      <c r="J8285" t="s">
        <v>4846</v>
      </c>
      <c r="K8285" t="s">
        <v>3688</v>
      </c>
      <c r="L8285" t="s">
        <v>6072</v>
      </c>
      <c r="M8285">
        <v>10</v>
      </c>
      <c r="N8285">
        <v>17</v>
      </c>
      <c r="O8285">
        <v>9</v>
      </c>
      <c r="S8285" t="b">
        <v>0</v>
      </c>
      <c r="T8285" t="b">
        <v>0</v>
      </c>
      <c r="U8285" t="b">
        <v>0</v>
      </c>
      <c r="V8285">
        <v>21600</v>
      </c>
      <c r="W8285">
        <v>13900</v>
      </c>
      <c r="X8285">
        <v>2.38</v>
      </c>
      <c r="Y8285">
        <v>13900</v>
      </c>
      <c r="Z8285">
        <v>2.38</v>
      </c>
    </row>
    <row r="8286" spans="1:26">
      <c r="A8286">
        <v>208500185</v>
      </c>
      <c r="B8286" t="s">
        <v>5999</v>
      </c>
      <c r="C8286" t="s">
        <v>3597</v>
      </c>
      <c r="D8286" t="s">
        <v>3614</v>
      </c>
      <c r="E8286" t="s">
        <v>3615</v>
      </c>
      <c r="F8286" t="s">
        <v>3600</v>
      </c>
      <c r="G8286">
        <v>208500185</v>
      </c>
      <c r="I8286" t="s">
        <v>3601</v>
      </c>
      <c r="J8286" t="s">
        <v>4846</v>
      </c>
      <c r="K8286" t="s">
        <v>3688</v>
      </c>
      <c r="L8286" t="s">
        <v>6072</v>
      </c>
      <c r="M8286">
        <v>10</v>
      </c>
      <c r="N8286">
        <v>17</v>
      </c>
      <c r="O8286">
        <v>9</v>
      </c>
      <c r="S8286" t="b">
        <v>0</v>
      </c>
      <c r="T8286" t="b">
        <v>0</v>
      </c>
      <c r="U8286" t="b">
        <v>0</v>
      </c>
      <c r="V8286">
        <v>21600</v>
      </c>
      <c r="W8286">
        <v>13900</v>
      </c>
      <c r="X8286">
        <v>2.38</v>
      </c>
      <c r="Y8286">
        <v>13900</v>
      </c>
      <c r="Z8286">
        <v>2.38</v>
      </c>
    </row>
    <row r="8287" spans="1:26">
      <c r="A8287">
        <v>208503266</v>
      </c>
      <c r="B8287" t="s">
        <v>5999</v>
      </c>
      <c r="C8287" t="s">
        <v>3597</v>
      </c>
      <c r="D8287" t="s">
        <v>3614</v>
      </c>
      <c r="E8287" t="s">
        <v>4837</v>
      </c>
      <c r="F8287" t="s">
        <v>3600</v>
      </c>
      <c r="G8287">
        <v>208503266</v>
      </c>
      <c r="I8287" t="s">
        <v>3601</v>
      </c>
      <c r="J8287" t="s">
        <v>4846</v>
      </c>
      <c r="K8287" t="s">
        <v>3688</v>
      </c>
      <c r="L8287" t="s">
        <v>6071</v>
      </c>
      <c r="M8287">
        <v>10.25</v>
      </c>
      <c r="N8287">
        <v>17.5</v>
      </c>
      <c r="O8287">
        <v>9.3000000000000007</v>
      </c>
      <c r="S8287" t="b">
        <v>0</v>
      </c>
      <c r="T8287" t="b">
        <v>0</v>
      </c>
      <c r="U8287" t="b">
        <v>0</v>
      </c>
      <c r="V8287">
        <v>22200</v>
      </c>
      <c r="W8287">
        <v>14200</v>
      </c>
      <c r="X8287">
        <v>2.4300000000000002</v>
      </c>
      <c r="Y8287">
        <v>14200</v>
      </c>
      <c r="Z8287">
        <v>2.4300000000000002</v>
      </c>
    </row>
    <row r="8288" spans="1:26">
      <c r="A8288">
        <v>208503263</v>
      </c>
      <c r="B8288" t="s">
        <v>5999</v>
      </c>
      <c r="C8288" t="s">
        <v>3597</v>
      </c>
      <c r="D8288" t="s">
        <v>3614</v>
      </c>
      <c r="E8288" t="s">
        <v>4840</v>
      </c>
      <c r="F8288" t="s">
        <v>3600</v>
      </c>
      <c r="G8288">
        <v>208503263</v>
      </c>
      <c r="I8288" t="s">
        <v>3601</v>
      </c>
      <c r="J8288" t="s">
        <v>4846</v>
      </c>
      <c r="K8288" t="s">
        <v>3688</v>
      </c>
      <c r="L8288" t="s">
        <v>6071</v>
      </c>
      <c r="M8288">
        <v>10.25</v>
      </c>
      <c r="N8288">
        <v>17.5</v>
      </c>
      <c r="O8288">
        <v>9.3000000000000007</v>
      </c>
      <c r="S8288" t="b">
        <v>0</v>
      </c>
      <c r="T8288" t="b">
        <v>0</v>
      </c>
      <c r="U8288" t="b">
        <v>0</v>
      </c>
      <c r="V8288">
        <v>22200</v>
      </c>
      <c r="W8288">
        <v>14200</v>
      </c>
      <c r="X8288">
        <v>2.4300000000000002</v>
      </c>
      <c r="Y8288">
        <v>14200</v>
      </c>
      <c r="Z8288">
        <v>2.4300000000000002</v>
      </c>
    </row>
    <row r="8289" spans="1:26">
      <c r="A8289">
        <v>208503261</v>
      </c>
      <c r="B8289" t="s">
        <v>5999</v>
      </c>
      <c r="C8289" t="s">
        <v>3597</v>
      </c>
      <c r="D8289" t="s">
        <v>3614</v>
      </c>
      <c r="E8289" t="s">
        <v>4841</v>
      </c>
      <c r="F8289" t="s">
        <v>3600</v>
      </c>
      <c r="G8289">
        <v>208503261</v>
      </c>
      <c r="I8289" t="s">
        <v>3601</v>
      </c>
      <c r="J8289" t="s">
        <v>4846</v>
      </c>
      <c r="K8289" t="s">
        <v>3688</v>
      </c>
      <c r="L8289" t="s">
        <v>6071</v>
      </c>
      <c r="M8289">
        <v>10.25</v>
      </c>
      <c r="N8289">
        <v>17.5</v>
      </c>
      <c r="O8289">
        <v>9.3000000000000007</v>
      </c>
      <c r="S8289" t="b">
        <v>0</v>
      </c>
      <c r="T8289" t="b">
        <v>0</v>
      </c>
      <c r="U8289" t="b">
        <v>0</v>
      </c>
      <c r="V8289">
        <v>22200</v>
      </c>
      <c r="W8289">
        <v>14200</v>
      </c>
      <c r="X8289">
        <v>2.4300000000000002</v>
      </c>
      <c r="Y8289">
        <v>14200</v>
      </c>
      <c r="Z8289">
        <v>2.4300000000000002</v>
      </c>
    </row>
    <row r="8290" spans="1:26">
      <c r="A8290">
        <v>208503254</v>
      </c>
      <c r="B8290" t="s">
        <v>5999</v>
      </c>
      <c r="C8290" t="s">
        <v>3597</v>
      </c>
      <c r="D8290" t="s">
        <v>3614</v>
      </c>
      <c r="E8290" t="s">
        <v>4842</v>
      </c>
      <c r="F8290" t="s">
        <v>3600</v>
      </c>
      <c r="G8290">
        <v>208503254</v>
      </c>
      <c r="I8290" t="s">
        <v>3601</v>
      </c>
      <c r="J8290" t="s">
        <v>4846</v>
      </c>
      <c r="K8290" t="s">
        <v>3688</v>
      </c>
      <c r="L8290" t="s">
        <v>6071</v>
      </c>
      <c r="M8290">
        <v>10.25</v>
      </c>
      <c r="N8290">
        <v>17.5</v>
      </c>
      <c r="O8290">
        <v>9.3000000000000007</v>
      </c>
      <c r="S8290" t="b">
        <v>0</v>
      </c>
      <c r="T8290" t="b">
        <v>0</v>
      </c>
      <c r="U8290" t="b">
        <v>0</v>
      </c>
      <c r="V8290">
        <v>22200</v>
      </c>
      <c r="W8290">
        <v>14200</v>
      </c>
      <c r="X8290">
        <v>2.4300000000000002</v>
      </c>
      <c r="Y8290">
        <v>14200</v>
      </c>
      <c r="Z8290">
        <v>2.4300000000000002</v>
      </c>
    </row>
    <row r="8291" spans="1:26">
      <c r="A8291">
        <v>208500434</v>
      </c>
      <c r="B8291" t="s">
        <v>5999</v>
      </c>
      <c r="C8291" t="s">
        <v>3597</v>
      </c>
      <c r="D8291" t="s">
        <v>3614</v>
      </c>
      <c r="E8291" t="s">
        <v>3615</v>
      </c>
      <c r="F8291" t="s">
        <v>3600</v>
      </c>
      <c r="G8291">
        <v>208500434</v>
      </c>
      <c r="I8291" t="s">
        <v>3601</v>
      </c>
      <c r="J8291" t="s">
        <v>4846</v>
      </c>
      <c r="K8291" t="s">
        <v>3688</v>
      </c>
      <c r="L8291" t="s">
        <v>6071</v>
      </c>
      <c r="M8291">
        <v>10.25</v>
      </c>
      <c r="N8291">
        <v>17.5</v>
      </c>
      <c r="O8291">
        <v>9.3000000000000007</v>
      </c>
      <c r="S8291" t="b">
        <v>0</v>
      </c>
      <c r="T8291" t="b">
        <v>0</v>
      </c>
      <c r="U8291" t="b">
        <v>0</v>
      </c>
      <c r="V8291">
        <v>22200</v>
      </c>
      <c r="W8291">
        <v>14200</v>
      </c>
      <c r="X8291">
        <v>2.4300000000000002</v>
      </c>
      <c r="Y8291">
        <v>14200</v>
      </c>
      <c r="Z8291">
        <v>2.4300000000000002</v>
      </c>
    </row>
    <row r="8292" spans="1:26">
      <c r="A8292">
        <v>208614039</v>
      </c>
      <c r="B8292" t="s">
        <v>5999</v>
      </c>
      <c r="C8292" t="s">
        <v>3597</v>
      </c>
      <c r="D8292" t="s">
        <v>3614</v>
      </c>
      <c r="E8292" t="s">
        <v>4837</v>
      </c>
      <c r="F8292" t="s">
        <v>3600</v>
      </c>
      <c r="G8292">
        <v>208614039</v>
      </c>
      <c r="I8292" t="s">
        <v>3601</v>
      </c>
      <c r="J8292" t="s">
        <v>4846</v>
      </c>
      <c r="K8292" t="s">
        <v>3688</v>
      </c>
      <c r="L8292" t="s">
        <v>6070</v>
      </c>
      <c r="M8292">
        <v>10.25</v>
      </c>
      <c r="N8292">
        <v>17.5</v>
      </c>
      <c r="O8292">
        <v>9.3000000000000007</v>
      </c>
      <c r="S8292" t="b">
        <v>0</v>
      </c>
      <c r="T8292" t="b">
        <v>0</v>
      </c>
      <c r="U8292" t="b">
        <v>0</v>
      </c>
      <c r="V8292">
        <v>22200</v>
      </c>
      <c r="W8292">
        <v>14200</v>
      </c>
      <c r="X8292">
        <v>2.4300000000000002</v>
      </c>
      <c r="Y8292">
        <v>14200</v>
      </c>
      <c r="Z8292">
        <v>2.4300000000000002</v>
      </c>
    </row>
    <row r="8293" spans="1:26">
      <c r="A8293">
        <v>208614024</v>
      </c>
      <c r="B8293" t="s">
        <v>5999</v>
      </c>
      <c r="C8293" t="s">
        <v>3597</v>
      </c>
      <c r="D8293" t="s">
        <v>3614</v>
      </c>
      <c r="E8293" t="s">
        <v>4840</v>
      </c>
      <c r="F8293" t="s">
        <v>3600</v>
      </c>
      <c r="G8293">
        <v>208614024</v>
      </c>
      <c r="I8293" t="s">
        <v>3601</v>
      </c>
      <c r="J8293" t="s">
        <v>4846</v>
      </c>
      <c r="K8293" t="s">
        <v>3688</v>
      </c>
      <c r="L8293" t="s">
        <v>6070</v>
      </c>
      <c r="M8293">
        <v>10.25</v>
      </c>
      <c r="N8293">
        <v>17.5</v>
      </c>
      <c r="O8293">
        <v>9.3000000000000007</v>
      </c>
      <c r="S8293" t="b">
        <v>0</v>
      </c>
      <c r="T8293" t="b">
        <v>0</v>
      </c>
      <c r="U8293" t="b">
        <v>0</v>
      </c>
      <c r="V8293">
        <v>22200</v>
      </c>
      <c r="W8293">
        <v>14200</v>
      </c>
      <c r="X8293">
        <v>2.4300000000000002</v>
      </c>
      <c r="Y8293">
        <v>14200</v>
      </c>
      <c r="Z8293">
        <v>2.4300000000000002</v>
      </c>
    </row>
    <row r="8294" spans="1:26">
      <c r="A8294">
        <v>208614023</v>
      </c>
      <c r="B8294" t="s">
        <v>5999</v>
      </c>
      <c r="C8294" t="s">
        <v>3597</v>
      </c>
      <c r="D8294" t="s">
        <v>3614</v>
      </c>
      <c r="E8294" t="s">
        <v>4841</v>
      </c>
      <c r="F8294" t="s">
        <v>3600</v>
      </c>
      <c r="G8294">
        <v>208614023</v>
      </c>
      <c r="I8294" t="s">
        <v>3601</v>
      </c>
      <c r="J8294" t="s">
        <v>4846</v>
      </c>
      <c r="K8294" t="s">
        <v>3688</v>
      </c>
      <c r="L8294" t="s">
        <v>6070</v>
      </c>
      <c r="M8294">
        <v>10.25</v>
      </c>
      <c r="N8294">
        <v>17.5</v>
      </c>
      <c r="O8294">
        <v>9.3000000000000007</v>
      </c>
      <c r="S8294" t="b">
        <v>0</v>
      </c>
      <c r="T8294" t="b">
        <v>0</v>
      </c>
      <c r="U8294" t="b">
        <v>0</v>
      </c>
      <c r="V8294">
        <v>22200</v>
      </c>
      <c r="W8294">
        <v>14200</v>
      </c>
      <c r="X8294">
        <v>2.4300000000000002</v>
      </c>
      <c r="Y8294">
        <v>14200</v>
      </c>
      <c r="Z8294">
        <v>2.4300000000000002</v>
      </c>
    </row>
    <row r="8295" spans="1:26">
      <c r="A8295">
        <v>208614008</v>
      </c>
      <c r="B8295" t="s">
        <v>5999</v>
      </c>
      <c r="C8295" t="s">
        <v>3597</v>
      </c>
      <c r="D8295" t="s">
        <v>3614</v>
      </c>
      <c r="E8295" t="s">
        <v>4842</v>
      </c>
      <c r="F8295" t="s">
        <v>3600</v>
      </c>
      <c r="G8295">
        <v>208614008</v>
      </c>
      <c r="I8295" t="s">
        <v>3601</v>
      </c>
      <c r="J8295" t="s">
        <v>4846</v>
      </c>
      <c r="K8295" t="s">
        <v>3688</v>
      </c>
      <c r="L8295" t="s">
        <v>6070</v>
      </c>
      <c r="M8295">
        <v>10.25</v>
      </c>
      <c r="N8295">
        <v>17.5</v>
      </c>
      <c r="O8295">
        <v>9.3000000000000007</v>
      </c>
      <c r="S8295" t="b">
        <v>0</v>
      </c>
      <c r="T8295" t="b">
        <v>0</v>
      </c>
      <c r="U8295" t="b">
        <v>0</v>
      </c>
      <c r="V8295">
        <v>22200</v>
      </c>
      <c r="W8295">
        <v>14200</v>
      </c>
      <c r="X8295">
        <v>2.4300000000000002</v>
      </c>
      <c r="Y8295">
        <v>14200</v>
      </c>
      <c r="Z8295">
        <v>2.4300000000000002</v>
      </c>
    </row>
    <row r="8296" spans="1:26">
      <c r="A8296">
        <v>208613189</v>
      </c>
      <c r="B8296" t="s">
        <v>5999</v>
      </c>
      <c r="C8296" t="s">
        <v>3597</v>
      </c>
      <c r="D8296" t="s">
        <v>3614</v>
      </c>
      <c r="E8296" t="s">
        <v>3615</v>
      </c>
      <c r="F8296" t="s">
        <v>3600</v>
      </c>
      <c r="G8296">
        <v>208613189</v>
      </c>
      <c r="I8296" t="s">
        <v>3601</v>
      </c>
      <c r="J8296" t="s">
        <v>4846</v>
      </c>
      <c r="K8296" t="s">
        <v>3688</v>
      </c>
      <c r="L8296" t="s">
        <v>6070</v>
      </c>
      <c r="M8296">
        <v>10.25</v>
      </c>
      <c r="N8296">
        <v>17.5</v>
      </c>
      <c r="O8296">
        <v>9.3000000000000007</v>
      </c>
      <c r="S8296" t="b">
        <v>0</v>
      </c>
      <c r="T8296" t="b">
        <v>0</v>
      </c>
      <c r="U8296" t="b">
        <v>0</v>
      </c>
      <c r="V8296">
        <v>22200</v>
      </c>
      <c r="W8296">
        <v>14200</v>
      </c>
      <c r="X8296">
        <v>2.4300000000000002</v>
      </c>
      <c r="Y8296">
        <v>14200</v>
      </c>
      <c r="Z8296">
        <v>2.4300000000000002</v>
      </c>
    </row>
    <row r="8297" spans="1:26">
      <c r="A8297">
        <v>208503248</v>
      </c>
      <c r="B8297" t="s">
        <v>5999</v>
      </c>
      <c r="C8297" t="s">
        <v>3597</v>
      </c>
      <c r="D8297" t="s">
        <v>3614</v>
      </c>
      <c r="E8297" t="s">
        <v>4837</v>
      </c>
      <c r="F8297" t="s">
        <v>3600</v>
      </c>
      <c r="G8297">
        <v>208503248</v>
      </c>
      <c r="I8297" t="s">
        <v>3601</v>
      </c>
      <c r="J8297" t="s">
        <v>4846</v>
      </c>
      <c r="K8297" t="s">
        <v>3688</v>
      </c>
      <c r="L8297" t="s">
        <v>6069</v>
      </c>
      <c r="M8297">
        <v>10.25</v>
      </c>
      <c r="N8297">
        <v>17.5</v>
      </c>
      <c r="O8297">
        <v>9.3000000000000007</v>
      </c>
      <c r="S8297" t="b">
        <v>0</v>
      </c>
      <c r="T8297" t="b">
        <v>0</v>
      </c>
      <c r="U8297" t="b">
        <v>0</v>
      </c>
      <c r="V8297">
        <v>22200</v>
      </c>
      <c r="W8297">
        <v>14200</v>
      </c>
      <c r="X8297">
        <v>2.4300000000000002</v>
      </c>
      <c r="Y8297">
        <v>14200</v>
      </c>
      <c r="Z8297">
        <v>2.4300000000000002</v>
      </c>
    </row>
    <row r="8298" spans="1:26">
      <c r="A8298">
        <v>208503246</v>
      </c>
      <c r="B8298" t="s">
        <v>5999</v>
      </c>
      <c r="C8298" t="s">
        <v>3597</v>
      </c>
      <c r="D8298" t="s">
        <v>3614</v>
      </c>
      <c r="E8298" t="s">
        <v>4840</v>
      </c>
      <c r="F8298" t="s">
        <v>3600</v>
      </c>
      <c r="G8298">
        <v>208503246</v>
      </c>
      <c r="I8298" t="s">
        <v>3601</v>
      </c>
      <c r="J8298" t="s">
        <v>4846</v>
      </c>
      <c r="K8298" t="s">
        <v>3688</v>
      </c>
      <c r="L8298" t="s">
        <v>6069</v>
      </c>
      <c r="M8298">
        <v>10.25</v>
      </c>
      <c r="N8298">
        <v>17.5</v>
      </c>
      <c r="O8298">
        <v>9.3000000000000007</v>
      </c>
      <c r="S8298" t="b">
        <v>0</v>
      </c>
      <c r="T8298" t="b">
        <v>0</v>
      </c>
      <c r="U8298" t="b">
        <v>0</v>
      </c>
      <c r="V8298">
        <v>22200</v>
      </c>
      <c r="W8298">
        <v>14200</v>
      </c>
      <c r="X8298">
        <v>2.4300000000000002</v>
      </c>
      <c r="Y8298">
        <v>14200</v>
      </c>
      <c r="Z8298">
        <v>2.4300000000000002</v>
      </c>
    </row>
    <row r="8299" spans="1:26">
      <c r="A8299">
        <v>208503244</v>
      </c>
      <c r="B8299" t="s">
        <v>5999</v>
      </c>
      <c r="C8299" t="s">
        <v>3597</v>
      </c>
      <c r="D8299" t="s">
        <v>3614</v>
      </c>
      <c r="E8299" t="s">
        <v>4841</v>
      </c>
      <c r="F8299" t="s">
        <v>3600</v>
      </c>
      <c r="G8299">
        <v>208503244</v>
      </c>
      <c r="I8299" t="s">
        <v>3601</v>
      </c>
      <c r="J8299" t="s">
        <v>4846</v>
      </c>
      <c r="K8299" t="s">
        <v>3688</v>
      </c>
      <c r="L8299" t="s">
        <v>6069</v>
      </c>
      <c r="M8299">
        <v>10.25</v>
      </c>
      <c r="N8299">
        <v>17.5</v>
      </c>
      <c r="O8299">
        <v>9.3000000000000007</v>
      </c>
      <c r="S8299" t="b">
        <v>0</v>
      </c>
      <c r="T8299" t="b">
        <v>0</v>
      </c>
      <c r="U8299" t="b">
        <v>0</v>
      </c>
      <c r="V8299">
        <v>22200</v>
      </c>
      <c r="W8299">
        <v>14200</v>
      </c>
      <c r="X8299">
        <v>2.4300000000000002</v>
      </c>
      <c r="Y8299">
        <v>14200</v>
      </c>
      <c r="Z8299">
        <v>2.4300000000000002</v>
      </c>
    </row>
    <row r="8300" spans="1:26">
      <c r="A8300">
        <v>208503242</v>
      </c>
      <c r="B8300" t="s">
        <v>5999</v>
      </c>
      <c r="C8300" t="s">
        <v>3597</v>
      </c>
      <c r="D8300" t="s">
        <v>3614</v>
      </c>
      <c r="E8300" t="s">
        <v>4842</v>
      </c>
      <c r="F8300" t="s">
        <v>3600</v>
      </c>
      <c r="G8300">
        <v>208503242</v>
      </c>
      <c r="I8300" t="s">
        <v>3601</v>
      </c>
      <c r="J8300" t="s">
        <v>4846</v>
      </c>
      <c r="K8300" t="s">
        <v>3688</v>
      </c>
      <c r="L8300" t="s">
        <v>6069</v>
      </c>
      <c r="M8300">
        <v>10.25</v>
      </c>
      <c r="N8300">
        <v>17.5</v>
      </c>
      <c r="O8300">
        <v>9.3000000000000007</v>
      </c>
      <c r="S8300" t="b">
        <v>0</v>
      </c>
      <c r="T8300" t="b">
        <v>0</v>
      </c>
      <c r="U8300" t="b">
        <v>0</v>
      </c>
      <c r="V8300">
        <v>22200</v>
      </c>
      <c r="W8300">
        <v>14200</v>
      </c>
      <c r="X8300">
        <v>2.4300000000000002</v>
      </c>
      <c r="Y8300">
        <v>14200</v>
      </c>
      <c r="Z8300">
        <v>2.4300000000000002</v>
      </c>
    </row>
    <row r="8301" spans="1:26">
      <c r="A8301">
        <v>208500432</v>
      </c>
      <c r="B8301" t="s">
        <v>5999</v>
      </c>
      <c r="C8301" t="s">
        <v>3597</v>
      </c>
      <c r="D8301" t="s">
        <v>3614</v>
      </c>
      <c r="E8301" t="s">
        <v>3615</v>
      </c>
      <c r="F8301" t="s">
        <v>3600</v>
      </c>
      <c r="G8301">
        <v>208500432</v>
      </c>
      <c r="I8301" t="s">
        <v>3601</v>
      </c>
      <c r="J8301" t="s">
        <v>4846</v>
      </c>
      <c r="K8301" t="s">
        <v>3688</v>
      </c>
      <c r="L8301" t="s">
        <v>6069</v>
      </c>
      <c r="M8301">
        <v>10.25</v>
      </c>
      <c r="N8301">
        <v>17.5</v>
      </c>
      <c r="O8301">
        <v>9.3000000000000007</v>
      </c>
      <c r="S8301" t="b">
        <v>0</v>
      </c>
      <c r="T8301" t="b">
        <v>0</v>
      </c>
      <c r="U8301" t="b">
        <v>0</v>
      </c>
      <c r="V8301">
        <v>22200</v>
      </c>
      <c r="W8301">
        <v>14200</v>
      </c>
      <c r="X8301">
        <v>2.4300000000000002</v>
      </c>
      <c r="Y8301">
        <v>14200</v>
      </c>
      <c r="Z8301">
        <v>2.4300000000000002</v>
      </c>
    </row>
    <row r="8302" spans="1:26">
      <c r="A8302">
        <v>208502628</v>
      </c>
      <c r="B8302" t="s">
        <v>5999</v>
      </c>
      <c r="C8302" t="s">
        <v>3597</v>
      </c>
      <c r="D8302" t="s">
        <v>3614</v>
      </c>
      <c r="E8302" t="s">
        <v>4837</v>
      </c>
      <c r="F8302" t="s">
        <v>3600</v>
      </c>
      <c r="G8302">
        <v>208502628</v>
      </c>
      <c r="I8302" t="s">
        <v>3601</v>
      </c>
      <c r="J8302" t="s">
        <v>4846</v>
      </c>
      <c r="K8302" t="s">
        <v>3688</v>
      </c>
      <c r="L8302" t="s">
        <v>6068</v>
      </c>
      <c r="M8302">
        <v>10.25</v>
      </c>
      <c r="N8302">
        <v>17.75</v>
      </c>
      <c r="O8302">
        <v>9.3000000000000007</v>
      </c>
      <c r="S8302" t="b">
        <v>0</v>
      </c>
      <c r="T8302" t="b">
        <v>0</v>
      </c>
      <c r="U8302" t="b">
        <v>0</v>
      </c>
      <c r="V8302">
        <v>22200</v>
      </c>
      <c r="W8302">
        <v>14200</v>
      </c>
      <c r="X8302">
        <v>2.4300000000000002</v>
      </c>
      <c r="Y8302">
        <v>14200</v>
      </c>
      <c r="Z8302">
        <v>2.4300000000000002</v>
      </c>
    </row>
    <row r="8303" spans="1:26">
      <c r="A8303">
        <v>208502626</v>
      </c>
      <c r="B8303" t="s">
        <v>5999</v>
      </c>
      <c r="C8303" t="s">
        <v>3597</v>
      </c>
      <c r="D8303" t="s">
        <v>3614</v>
      </c>
      <c r="E8303" t="s">
        <v>4840</v>
      </c>
      <c r="F8303" t="s">
        <v>3600</v>
      </c>
      <c r="G8303">
        <v>208502626</v>
      </c>
      <c r="I8303" t="s">
        <v>3601</v>
      </c>
      <c r="J8303" t="s">
        <v>4846</v>
      </c>
      <c r="K8303" t="s">
        <v>3688</v>
      </c>
      <c r="L8303" t="s">
        <v>6068</v>
      </c>
      <c r="M8303">
        <v>10.25</v>
      </c>
      <c r="N8303">
        <v>17.75</v>
      </c>
      <c r="O8303">
        <v>9.3000000000000007</v>
      </c>
      <c r="S8303" t="b">
        <v>0</v>
      </c>
      <c r="T8303" t="b">
        <v>0</v>
      </c>
      <c r="U8303" t="b">
        <v>0</v>
      </c>
      <c r="V8303">
        <v>22200</v>
      </c>
      <c r="W8303">
        <v>14200</v>
      </c>
      <c r="X8303">
        <v>2.4300000000000002</v>
      </c>
      <c r="Y8303">
        <v>14200</v>
      </c>
      <c r="Z8303">
        <v>2.4300000000000002</v>
      </c>
    </row>
    <row r="8304" spans="1:26">
      <c r="A8304">
        <v>208502624</v>
      </c>
      <c r="B8304" t="s">
        <v>5999</v>
      </c>
      <c r="C8304" t="s">
        <v>3597</v>
      </c>
      <c r="D8304" t="s">
        <v>3614</v>
      </c>
      <c r="E8304" t="s">
        <v>4841</v>
      </c>
      <c r="F8304" t="s">
        <v>3600</v>
      </c>
      <c r="G8304">
        <v>208502624</v>
      </c>
      <c r="I8304" t="s">
        <v>3601</v>
      </c>
      <c r="J8304" t="s">
        <v>4846</v>
      </c>
      <c r="K8304" t="s">
        <v>3688</v>
      </c>
      <c r="L8304" t="s">
        <v>6068</v>
      </c>
      <c r="M8304">
        <v>10.25</v>
      </c>
      <c r="N8304">
        <v>17.75</v>
      </c>
      <c r="O8304">
        <v>9.3000000000000007</v>
      </c>
      <c r="S8304" t="b">
        <v>0</v>
      </c>
      <c r="T8304" t="b">
        <v>0</v>
      </c>
      <c r="U8304" t="b">
        <v>0</v>
      </c>
      <c r="V8304">
        <v>22200</v>
      </c>
      <c r="W8304">
        <v>14200</v>
      </c>
      <c r="X8304">
        <v>2.4300000000000002</v>
      </c>
      <c r="Y8304">
        <v>14200</v>
      </c>
      <c r="Z8304">
        <v>2.4300000000000002</v>
      </c>
    </row>
    <row r="8305" spans="1:26">
      <c r="A8305">
        <v>208502622</v>
      </c>
      <c r="B8305" t="s">
        <v>5999</v>
      </c>
      <c r="C8305" t="s">
        <v>3597</v>
      </c>
      <c r="D8305" t="s">
        <v>3614</v>
      </c>
      <c r="E8305" t="s">
        <v>4842</v>
      </c>
      <c r="F8305" t="s">
        <v>3600</v>
      </c>
      <c r="G8305">
        <v>208502622</v>
      </c>
      <c r="I8305" t="s">
        <v>3601</v>
      </c>
      <c r="J8305" t="s">
        <v>4846</v>
      </c>
      <c r="K8305" t="s">
        <v>3688</v>
      </c>
      <c r="L8305" t="s">
        <v>6068</v>
      </c>
      <c r="M8305">
        <v>10.25</v>
      </c>
      <c r="N8305">
        <v>17.75</v>
      </c>
      <c r="O8305">
        <v>9.3000000000000007</v>
      </c>
      <c r="S8305" t="b">
        <v>0</v>
      </c>
      <c r="T8305" t="b">
        <v>0</v>
      </c>
      <c r="U8305" t="b">
        <v>0</v>
      </c>
      <c r="V8305">
        <v>22200</v>
      </c>
      <c r="W8305">
        <v>14200</v>
      </c>
      <c r="X8305">
        <v>2.4300000000000002</v>
      </c>
      <c r="Y8305">
        <v>14200</v>
      </c>
      <c r="Z8305">
        <v>2.4300000000000002</v>
      </c>
    </row>
    <row r="8306" spans="1:26">
      <c r="A8306">
        <v>208500337</v>
      </c>
      <c r="B8306" t="s">
        <v>5999</v>
      </c>
      <c r="C8306" t="s">
        <v>3597</v>
      </c>
      <c r="D8306" t="s">
        <v>3614</v>
      </c>
      <c r="E8306" t="s">
        <v>3615</v>
      </c>
      <c r="F8306" t="s">
        <v>3600</v>
      </c>
      <c r="G8306">
        <v>208500337</v>
      </c>
      <c r="I8306" t="s">
        <v>3601</v>
      </c>
      <c r="J8306" t="s">
        <v>4846</v>
      </c>
      <c r="K8306" t="s">
        <v>3688</v>
      </c>
      <c r="L8306" t="s">
        <v>6068</v>
      </c>
      <c r="M8306">
        <v>10.25</v>
      </c>
      <c r="N8306">
        <v>17.75</v>
      </c>
      <c r="O8306">
        <v>9.3000000000000007</v>
      </c>
      <c r="S8306" t="b">
        <v>0</v>
      </c>
      <c r="T8306" t="b">
        <v>0</v>
      </c>
      <c r="U8306" t="b">
        <v>0</v>
      </c>
      <c r="V8306">
        <v>22200</v>
      </c>
      <c r="W8306">
        <v>14200</v>
      </c>
      <c r="X8306">
        <v>2.4300000000000002</v>
      </c>
      <c r="Y8306">
        <v>14200</v>
      </c>
      <c r="Z8306">
        <v>2.4300000000000002</v>
      </c>
    </row>
    <row r="8307" spans="1:26">
      <c r="A8307">
        <v>208614034</v>
      </c>
      <c r="B8307" t="s">
        <v>5999</v>
      </c>
      <c r="C8307" t="s">
        <v>3597</v>
      </c>
      <c r="D8307" t="s">
        <v>3614</v>
      </c>
      <c r="E8307" t="s">
        <v>4837</v>
      </c>
      <c r="F8307" t="s">
        <v>3600</v>
      </c>
      <c r="G8307">
        <v>208614034</v>
      </c>
      <c r="I8307" t="s">
        <v>3601</v>
      </c>
      <c r="J8307" t="s">
        <v>4846</v>
      </c>
      <c r="K8307" t="s">
        <v>3688</v>
      </c>
      <c r="L8307" t="s">
        <v>6067</v>
      </c>
      <c r="M8307">
        <v>10.25</v>
      </c>
      <c r="N8307">
        <v>17.75</v>
      </c>
      <c r="O8307">
        <v>9.3000000000000007</v>
      </c>
      <c r="S8307" t="b">
        <v>0</v>
      </c>
      <c r="T8307" t="b">
        <v>0</v>
      </c>
      <c r="U8307" t="b">
        <v>0</v>
      </c>
      <c r="V8307">
        <v>22200</v>
      </c>
      <c r="W8307">
        <v>14200</v>
      </c>
      <c r="X8307">
        <v>2.4300000000000002</v>
      </c>
      <c r="Y8307">
        <v>14200</v>
      </c>
      <c r="Z8307">
        <v>2.4300000000000002</v>
      </c>
    </row>
    <row r="8308" spans="1:26">
      <c r="A8308">
        <v>208614029</v>
      </c>
      <c r="B8308" t="s">
        <v>5999</v>
      </c>
      <c r="C8308" t="s">
        <v>3597</v>
      </c>
      <c r="D8308" t="s">
        <v>3614</v>
      </c>
      <c r="E8308" t="s">
        <v>4840</v>
      </c>
      <c r="F8308" t="s">
        <v>3600</v>
      </c>
      <c r="G8308">
        <v>208614029</v>
      </c>
      <c r="I8308" t="s">
        <v>3601</v>
      </c>
      <c r="J8308" t="s">
        <v>4846</v>
      </c>
      <c r="K8308" t="s">
        <v>3688</v>
      </c>
      <c r="L8308" t="s">
        <v>6067</v>
      </c>
      <c r="M8308">
        <v>10.25</v>
      </c>
      <c r="N8308">
        <v>17.75</v>
      </c>
      <c r="O8308">
        <v>9.3000000000000007</v>
      </c>
      <c r="S8308" t="b">
        <v>0</v>
      </c>
      <c r="T8308" t="b">
        <v>0</v>
      </c>
      <c r="U8308" t="b">
        <v>0</v>
      </c>
      <c r="V8308">
        <v>22200</v>
      </c>
      <c r="W8308">
        <v>14200</v>
      </c>
      <c r="X8308">
        <v>2.4300000000000002</v>
      </c>
      <c r="Y8308">
        <v>14200</v>
      </c>
      <c r="Z8308">
        <v>2.4300000000000002</v>
      </c>
    </row>
    <row r="8309" spans="1:26">
      <c r="A8309">
        <v>208614018</v>
      </c>
      <c r="B8309" t="s">
        <v>5999</v>
      </c>
      <c r="C8309" t="s">
        <v>3597</v>
      </c>
      <c r="D8309" t="s">
        <v>3614</v>
      </c>
      <c r="E8309" t="s">
        <v>4841</v>
      </c>
      <c r="F8309" t="s">
        <v>3600</v>
      </c>
      <c r="G8309">
        <v>208614018</v>
      </c>
      <c r="I8309" t="s">
        <v>3601</v>
      </c>
      <c r="J8309" t="s">
        <v>4846</v>
      </c>
      <c r="K8309" t="s">
        <v>3688</v>
      </c>
      <c r="L8309" t="s">
        <v>6067</v>
      </c>
      <c r="M8309">
        <v>10.25</v>
      </c>
      <c r="N8309">
        <v>17.75</v>
      </c>
      <c r="O8309">
        <v>9.3000000000000007</v>
      </c>
      <c r="S8309" t="b">
        <v>0</v>
      </c>
      <c r="T8309" t="b">
        <v>0</v>
      </c>
      <c r="U8309" t="b">
        <v>0</v>
      </c>
      <c r="V8309">
        <v>22200</v>
      </c>
      <c r="W8309">
        <v>14200</v>
      </c>
      <c r="X8309">
        <v>2.4300000000000002</v>
      </c>
      <c r="Y8309">
        <v>14200</v>
      </c>
      <c r="Z8309">
        <v>2.4300000000000002</v>
      </c>
    </row>
    <row r="8310" spans="1:26">
      <c r="A8310">
        <v>208614013</v>
      </c>
      <c r="B8310" t="s">
        <v>5999</v>
      </c>
      <c r="C8310" t="s">
        <v>3597</v>
      </c>
      <c r="D8310" t="s">
        <v>3614</v>
      </c>
      <c r="E8310" t="s">
        <v>4842</v>
      </c>
      <c r="F8310" t="s">
        <v>3600</v>
      </c>
      <c r="G8310">
        <v>208614013</v>
      </c>
      <c r="I8310" t="s">
        <v>3601</v>
      </c>
      <c r="J8310" t="s">
        <v>4846</v>
      </c>
      <c r="K8310" t="s">
        <v>3688</v>
      </c>
      <c r="L8310" t="s">
        <v>6067</v>
      </c>
      <c r="M8310">
        <v>10.25</v>
      </c>
      <c r="N8310">
        <v>17.75</v>
      </c>
      <c r="O8310">
        <v>9.3000000000000007</v>
      </c>
      <c r="S8310" t="b">
        <v>0</v>
      </c>
      <c r="T8310" t="b">
        <v>0</v>
      </c>
      <c r="U8310" t="b">
        <v>0</v>
      </c>
      <c r="V8310">
        <v>22200</v>
      </c>
      <c r="W8310">
        <v>14200</v>
      </c>
      <c r="X8310">
        <v>2.4300000000000002</v>
      </c>
      <c r="Y8310">
        <v>14200</v>
      </c>
      <c r="Z8310">
        <v>2.4300000000000002</v>
      </c>
    </row>
    <row r="8311" spans="1:26">
      <c r="A8311">
        <v>208613157</v>
      </c>
      <c r="B8311" t="s">
        <v>5999</v>
      </c>
      <c r="C8311" t="s">
        <v>3597</v>
      </c>
      <c r="D8311" t="s">
        <v>3614</v>
      </c>
      <c r="E8311" t="s">
        <v>3615</v>
      </c>
      <c r="F8311" t="s">
        <v>3600</v>
      </c>
      <c r="G8311">
        <v>208613157</v>
      </c>
      <c r="I8311" t="s">
        <v>3601</v>
      </c>
      <c r="J8311" t="s">
        <v>4846</v>
      </c>
      <c r="K8311" t="s">
        <v>3688</v>
      </c>
      <c r="L8311" t="s">
        <v>6067</v>
      </c>
      <c r="M8311">
        <v>10.25</v>
      </c>
      <c r="N8311">
        <v>17.75</v>
      </c>
      <c r="O8311">
        <v>9.3000000000000007</v>
      </c>
      <c r="S8311" t="b">
        <v>0</v>
      </c>
      <c r="T8311" t="b">
        <v>0</v>
      </c>
      <c r="U8311" t="b">
        <v>0</v>
      </c>
      <c r="V8311">
        <v>22200</v>
      </c>
      <c r="W8311">
        <v>14200</v>
      </c>
      <c r="X8311">
        <v>2.4300000000000002</v>
      </c>
      <c r="Y8311">
        <v>14200</v>
      </c>
      <c r="Z8311">
        <v>2.4300000000000002</v>
      </c>
    </row>
    <row r="8312" spans="1:26">
      <c r="A8312">
        <v>208502620</v>
      </c>
      <c r="B8312" t="s">
        <v>5999</v>
      </c>
      <c r="C8312" t="s">
        <v>3597</v>
      </c>
      <c r="D8312" t="s">
        <v>3614</v>
      </c>
      <c r="E8312" t="s">
        <v>4837</v>
      </c>
      <c r="F8312" t="s">
        <v>3600</v>
      </c>
      <c r="G8312">
        <v>208502620</v>
      </c>
      <c r="I8312" t="s">
        <v>3601</v>
      </c>
      <c r="J8312" t="s">
        <v>4846</v>
      </c>
      <c r="K8312" t="s">
        <v>3688</v>
      </c>
      <c r="L8312" t="s">
        <v>6066</v>
      </c>
      <c r="M8312">
        <v>10.25</v>
      </c>
      <c r="N8312">
        <v>17.75</v>
      </c>
      <c r="O8312">
        <v>9.3000000000000007</v>
      </c>
      <c r="S8312" t="b">
        <v>0</v>
      </c>
      <c r="T8312" t="b">
        <v>0</v>
      </c>
      <c r="U8312" t="b">
        <v>0</v>
      </c>
      <c r="V8312">
        <v>22200</v>
      </c>
      <c r="W8312">
        <v>14200</v>
      </c>
      <c r="X8312">
        <v>2.4300000000000002</v>
      </c>
      <c r="Y8312">
        <v>14200</v>
      </c>
      <c r="Z8312">
        <v>2.4300000000000002</v>
      </c>
    </row>
    <row r="8313" spans="1:26">
      <c r="A8313">
        <v>208502619</v>
      </c>
      <c r="B8313" t="s">
        <v>5999</v>
      </c>
      <c r="C8313" t="s">
        <v>3597</v>
      </c>
      <c r="D8313" t="s">
        <v>3614</v>
      </c>
      <c r="E8313" t="s">
        <v>4840</v>
      </c>
      <c r="F8313" t="s">
        <v>3600</v>
      </c>
      <c r="G8313">
        <v>208502619</v>
      </c>
      <c r="I8313" t="s">
        <v>3601</v>
      </c>
      <c r="J8313" t="s">
        <v>4846</v>
      </c>
      <c r="K8313" t="s">
        <v>3688</v>
      </c>
      <c r="L8313" t="s">
        <v>6066</v>
      </c>
      <c r="M8313">
        <v>10.25</v>
      </c>
      <c r="N8313">
        <v>17.75</v>
      </c>
      <c r="O8313">
        <v>9.3000000000000007</v>
      </c>
      <c r="S8313" t="b">
        <v>0</v>
      </c>
      <c r="T8313" t="b">
        <v>0</v>
      </c>
      <c r="U8313" t="b">
        <v>0</v>
      </c>
      <c r="V8313">
        <v>22200</v>
      </c>
      <c r="W8313">
        <v>14200</v>
      </c>
      <c r="X8313">
        <v>2.4300000000000002</v>
      </c>
      <c r="Y8313">
        <v>14200</v>
      </c>
      <c r="Z8313">
        <v>2.4300000000000002</v>
      </c>
    </row>
    <row r="8314" spans="1:26">
      <c r="A8314">
        <v>208502617</v>
      </c>
      <c r="B8314" t="s">
        <v>5999</v>
      </c>
      <c r="C8314" t="s">
        <v>3597</v>
      </c>
      <c r="D8314" t="s">
        <v>3614</v>
      </c>
      <c r="E8314" t="s">
        <v>4841</v>
      </c>
      <c r="F8314" t="s">
        <v>3600</v>
      </c>
      <c r="G8314">
        <v>208502617</v>
      </c>
      <c r="I8314" t="s">
        <v>3601</v>
      </c>
      <c r="J8314" t="s">
        <v>4846</v>
      </c>
      <c r="K8314" t="s">
        <v>3688</v>
      </c>
      <c r="L8314" t="s">
        <v>6066</v>
      </c>
      <c r="M8314">
        <v>10.25</v>
      </c>
      <c r="N8314">
        <v>17.75</v>
      </c>
      <c r="O8314">
        <v>9.3000000000000007</v>
      </c>
      <c r="S8314" t="b">
        <v>0</v>
      </c>
      <c r="T8314" t="b">
        <v>0</v>
      </c>
      <c r="U8314" t="b">
        <v>0</v>
      </c>
      <c r="V8314">
        <v>22200</v>
      </c>
      <c r="W8314">
        <v>14200</v>
      </c>
      <c r="X8314">
        <v>2.4300000000000002</v>
      </c>
      <c r="Y8314">
        <v>14200</v>
      </c>
      <c r="Z8314">
        <v>2.4300000000000002</v>
      </c>
    </row>
    <row r="8315" spans="1:26">
      <c r="A8315">
        <v>208502615</v>
      </c>
      <c r="B8315" t="s">
        <v>5999</v>
      </c>
      <c r="C8315" t="s">
        <v>3597</v>
      </c>
      <c r="D8315" t="s">
        <v>3614</v>
      </c>
      <c r="E8315" t="s">
        <v>4842</v>
      </c>
      <c r="F8315" t="s">
        <v>3600</v>
      </c>
      <c r="G8315">
        <v>208502615</v>
      </c>
      <c r="I8315" t="s">
        <v>3601</v>
      </c>
      <c r="J8315" t="s">
        <v>4846</v>
      </c>
      <c r="K8315" t="s">
        <v>3688</v>
      </c>
      <c r="L8315" t="s">
        <v>6066</v>
      </c>
      <c r="M8315">
        <v>10.25</v>
      </c>
      <c r="N8315">
        <v>17.75</v>
      </c>
      <c r="O8315">
        <v>9.3000000000000007</v>
      </c>
      <c r="S8315" t="b">
        <v>0</v>
      </c>
      <c r="T8315" t="b">
        <v>0</v>
      </c>
      <c r="U8315" t="b">
        <v>0</v>
      </c>
      <c r="V8315">
        <v>22200</v>
      </c>
      <c r="W8315">
        <v>14200</v>
      </c>
      <c r="X8315">
        <v>2.4300000000000002</v>
      </c>
      <c r="Y8315">
        <v>14200</v>
      </c>
      <c r="Z8315">
        <v>2.4300000000000002</v>
      </c>
    </row>
    <row r="8316" spans="1:26">
      <c r="A8316">
        <v>208500335</v>
      </c>
      <c r="B8316" t="s">
        <v>5999</v>
      </c>
      <c r="C8316" t="s">
        <v>3597</v>
      </c>
      <c r="D8316" t="s">
        <v>3614</v>
      </c>
      <c r="E8316" t="s">
        <v>3615</v>
      </c>
      <c r="F8316" t="s">
        <v>3600</v>
      </c>
      <c r="G8316">
        <v>208500335</v>
      </c>
      <c r="I8316" t="s">
        <v>3601</v>
      </c>
      <c r="J8316" t="s">
        <v>4846</v>
      </c>
      <c r="K8316" t="s">
        <v>3688</v>
      </c>
      <c r="L8316" t="s">
        <v>6066</v>
      </c>
      <c r="M8316">
        <v>10.25</v>
      </c>
      <c r="N8316">
        <v>17.75</v>
      </c>
      <c r="O8316">
        <v>9.3000000000000007</v>
      </c>
      <c r="S8316" t="b">
        <v>0</v>
      </c>
      <c r="T8316" t="b">
        <v>0</v>
      </c>
      <c r="U8316" t="b">
        <v>0</v>
      </c>
      <c r="V8316">
        <v>22200</v>
      </c>
      <c r="W8316">
        <v>14200</v>
      </c>
      <c r="X8316">
        <v>2.4300000000000002</v>
      </c>
      <c r="Y8316">
        <v>14200</v>
      </c>
      <c r="Z8316">
        <v>2.4300000000000002</v>
      </c>
    </row>
    <row r="8317" spans="1:26">
      <c r="A8317">
        <v>207434664</v>
      </c>
      <c r="B8317" t="s">
        <v>5999</v>
      </c>
      <c r="C8317" t="s">
        <v>3597</v>
      </c>
      <c r="D8317" t="s">
        <v>3614</v>
      </c>
      <c r="E8317" t="s">
        <v>4837</v>
      </c>
      <c r="F8317" t="s">
        <v>3600</v>
      </c>
      <c r="G8317">
        <v>207434664</v>
      </c>
      <c r="I8317" t="s">
        <v>3601</v>
      </c>
      <c r="J8317" t="s">
        <v>4846</v>
      </c>
      <c r="K8317" t="s">
        <v>3688</v>
      </c>
      <c r="L8317" t="s">
        <v>6042</v>
      </c>
      <c r="M8317">
        <v>10.5</v>
      </c>
      <c r="N8317">
        <v>17.75</v>
      </c>
      <c r="O8317">
        <v>9.5</v>
      </c>
      <c r="S8317" t="b">
        <v>0</v>
      </c>
      <c r="T8317" t="b">
        <v>0</v>
      </c>
      <c r="U8317" t="b">
        <v>0</v>
      </c>
      <c r="V8317">
        <v>22400</v>
      </c>
      <c r="W8317">
        <v>14300</v>
      </c>
      <c r="X8317">
        <v>2.4900000000000002</v>
      </c>
      <c r="Y8317">
        <v>14300</v>
      </c>
      <c r="Z8317">
        <v>2.4900000000000002</v>
      </c>
    </row>
    <row r="8318" spans="1:26">
      <c r="A8318">
        <v>207434653</v>
      </c>
      <c r="B8318" t="s">
        <v>5999</v>
      </c>
      <c r="C8318" t="s">
        <v>3597</v>
      </c>
      <c r="D8318" t="s">
        <v>3614</v>
      </c>
      <c r="E8318" t="s">
        <v>4840</v>
      </c>
      <c r="F8318" t="s">
        <v>3600</v>
      </c>
      <c r="G8318">
        <v>207434653</v>
      </c>
      <c r="I8318" t="s">
        <v>3601</v>
      </c>
      <c r="J8318" t="s">
        <v>4846</v>
      </c>
      <c r="K8318" t="s">
        <v>3688</v>
      </c>
      <c r="L8318" t="s">
        <v>6042</v>
      </c>
      <c r="M8318">
        <v>10.5</v>
      </c>
      <c r="N8318">
        <v>17.75</v>
      </c>
      <c r="O8318">
        <v>9.5</v>
      </c>
      <c r="S8318" t="b">
        <v>0</v>
      </c>
      <c r="T8318" t="b">
        <v>0</v>
      </c>
      <c r="U8318" t="b">
        <v>0</v>
      </c>
      <c r="V8318">
        <v>22400</v>
      </c>
      <c r="W8318">
        <v>14300</v>
      </c>
      <c r="X8318">
        <v>2.4900000000000002</v>
      </c>
      <c r="Y8318">
        <v>14300</v>
      </c>
      <c r="Z8318">
        <v>2.4900000000000002</v>
      </c>
    </row>
    <row r="8319" spans="1:26">
      <c r="A8319">
        <v>207434652</v>
      </c>
      <c r="B8319" t="s">
        <v>5999</v>
      </c>
      <c r="C8319" t="s">
        <v>3597</v>
      </c>
      <c r="D8319" t="s">
        <v>3614</v>
      </c>
      <c r="E8319" t="s">
        <v>4841</v>
      </c>
      <c r="F8319" t="s">
        <v>3600</v>
      </c>
      <c r="G8319">
        <v>207434652</v>
      </c>
      <c r="I8319" t="s">
        <v>3601</v>
      </c>
      <c r="J8319" t="s">
        <v>4846</v>
      </c>
      <c r="K8319" t="s">
        <v>3688</v>
      </c>
      <c r="L8319" t="s">
        <v>6042</v>
      </c>
      <c r="M8319">
        <v>10.5</v>
      </c>
      <c r="N8319">
        <v>17.75</v>
      </c>
      <c r="O8319">
        <v>9.5</v>
      </c>
      <c r="S8319" t="b">
        <v>0</v>
      </c>
      <c r="T8319" t="b">
        <v>0</v>
      </c>
      <c r="U8319" t="b">
        <v>0</v>
      </c>
      <c r="V8319">
        <v>22400</v>
      </c>
      <c r="W8319">
        <v>14300</v>
      </c>
      <c r="X8319">
        <v>2.4900000000000002</v>
      </c>
      <c r="Y8319">
        <v>14300</v>
      </c>
      <c r="Z8319">
        <v>2.4900000000000002</v>
      </c>
    </row>
    <row r="8320" spans="1:26">
      <c r="A8320">
        <v>207434641</v>
      </c>
      <c r="B8320" t="s">
        <v>5999</v>
      </c>
      <c r="C8320" t="s">
        <v>3597</v>
      </c>
      <c r="D8320" t="s">
        <v>3614</v>
      </c>
      <c r="E8320" t="s">
        <v>4842</v>
      </c>
      <c r="F8320" t="s">
        <v>3600</v>
      </c>
      <c r="G8320">
        <v>207434641</v>
      </c>
      <c r="I8320" t="s">
        <v>3601</v>
      </c>
      <c r="J8320" t="s">
        <v>4846</v>
      </c>
      <c r="K8320" t="s">
        <v>3688</v>
      </c>
      <c r="L8320" t="s">
        <v>6042</v>
      </c>
      <c r="M8320">
        <v>10.5</v>
      </c>
      <c r="N8320">
        <v>17.75</v>
      </c>
      <c r="O8320">
        <v>9.5</v>
      </c>
      <c r="S8320" t="b">
        <v>0</v>
      </c>
      <c r="T8320" t="b">
        <v>0</v>
      </c>
      <c r="U8320" t="b">
        <v>0</v>
      </c>
      <c r="V8320">
        <v>22400</v>
      </c>
      <c r="W8320">
        <v>14300</v>
      </c>
      <c r="X8320">
        <v>2.4900000000000002</v>
      </c>
      <c r="Y8320">
        <v>14300</v>
      </c>
      <c r="Z8320">
        <v>2.4900000000000002</v>
      </c>
    </row>
    <row r="8321" spans="1:26">
      <c r="A8321">
        <v>207430568</v>
      </c>
      <c r="B8321" t="s">
        <v>5999</v>
      </c>
      <c r="C8321" t="s">
        <v>3597</v>
      </c>
      <c r="D8321" t="s">
        <v>3614</v>
      </c>
      <c r="E8321" t="s">
        <v>3615</v>
      </c>
      <c r="F8321" t="s">
        <v>3600</v>
      </c>
      <c r="G8321">
        <v>207430568</v>
      </c>
      <c r="I8321" t="s">
        <v>3601</v>
      </c>
      <c r="J8321" t="s">
        <v>4846</v>
      </c>
      <c r="K8321" t="s">
        <v>3688</v>
      </c>
      <c r="L8321" t="s">
        <v>6042</v>
      </c>
      <c r="M8321">
        <v>10.5</v>
      </c>
      <c r="N8321">
        <v>17.75</v>
      </c>
      <c r="O8321">
        <v>9.5</v>
      </c>
      <c r="S8321" t="b">
        <v>0</v>
      </c>
      <c r="T8321" t="b">
        <v>0</v>
      </c>
      <c r="U8321" t="b">
        <v>0</v>
      </c>
      <c r="V8321">
        <v>22400</v>
      </c>
      <c r="W8321">
        <v>14300</v>
      </c>
      <c r="X8321">
        <v>2.4900000000000002</v>
      </c>
      <c r="Y8321">
        <v>14300</v>
      </c>
      <c r="Z8321">
        <v>2.4900000000000002</v>
      </c>
    </row>
    <row r="8322" spans="1:26">
      <c r="A8322">
        <v>208501678</v>
      </c>
      <c r="B8322" t="s">
        <v>5999</v>
      </c>
      <c r="C8322" t="s">
        <v>3597</v>
      </c>
      <c r="D8322" t="s">
        <v>3614</v>
      </c>
      <c r="E8322" t="s">
        <v>4837</v>
      </c>
      <c r="F8322" t="s">
        <v>3600</v>
      </c>
      <c r="G8322">
        <v>208501678</v>
      </c>
      <c r="I8322" t="s">
        <v>3601</v>
      </c>
      <c r="J8322" t="s">
        <v>4846</v>
      </c>
      <c r="K8322" t="s">
        <v>3688</v>
      </c>
      <c r="L8322" t="s">
        <v>6065</v>
      </c>
      <c r="M8322">
        <v>10</v>
      </c>
      <c r="N8322">
        <v>17</v>
      </c>
      <c r="O8322">
        <v>9</v>
      </c>
      <c r="S8322" t="b">
        <v>0</v>
      </c>
      <c r="T8322" t="b">
        <v>0</v>
      </c>
      <c r="U8322" t="b">
        <v>0</v>
      </c>
      <c r="V8322">
        <v>21800</v>
      </c>
      <c r="W8322">
        <v>13900</v>
      </c>
      <c r="X8322">
        <v>2.4</v>
      </c>
      <c r="Y8322">
        <v>13900</v>
      </c>
      <c r="Z8322">
        <v>2.4</v>
      </c>
    </row>
    <row r="8323" spans="1:26">
      <c r="A8323">
        <v>208501676</v>
      </c>
      <c r="B8323" t="s">
        <v>5999</v>
      </c>
      <c r="C8323" t="s">
        <v>3597</v>
      </c>
      <c r="D8323" t="s">
        <v>3614</v>
      </c>
      <c r="E8323" t="s">
        <v>4840</v>
      </c>
      <c r="F8323" t="s">
        <v>3600</v>
      </c>
      <c r="G8323">
        <v>208501676</v>
      </c>
      <c r="I8323" t="s">
        <v>3601</v>
      </c>
      <c r="J8323" t="s">
        <v>4846</v>
      </c>
      <c r="K8323" t="s">
        <v>3688</v>
      </c>
      <c r="L8323" t="s">
        <v>6065</v>
      </c>
      <c r="M8323">
        <v>10</v>
      </c>
      <c r="N8323">
        <v>17</v>
      </c>
      <c r="O8323">
        <v>9</v>
      </c>
      <c r="S8323" t="b">
        <v>0</v>
      </c>
      <c r="T8323" t="b">
        <v>0</v>
      </c>
      <c r="U8323" t="b">
        <v>0</v>
      </c>
      <c r="V8323">
        <v>21800</v>
      </c>
      <c r="W8323">
        <v>13900</v>
      </c>
      <c r="X8323">
        <v>2.4</v>
      </c>
      <c r="Y8323">
        <v>13900</v>
      </c>
      <c r="Z8323">
        <v>2.4</v>
      </c>
    </row>
    <row r="8324" spans="1:26">
      <c r="A8324">
        <v>208501674</v>
      </c>
      <c r="B8324" t="s">
        <v>5999</v>
      </c>
      <c r="C8324" t="s">
        <v>3597</v>
      </c>
      <c r="D8324" t="s">
        <v>3614</v>
      </c>
      <c r="E8324" t="s">
        <v>4841</v>
      </c>
      <c r="F8324" t="s">
        <v>3600</v>
      </c>
      <c r="G8324">
        <v>208501674</v>
      </c>
      <c r="I8324" t="s">
        <v>3601</v>
      </c>
      <c r="J8324" t="s">
        <v>4846</v>
      </c>
      <c r="K8324" t="s">
        <v>3688</v>
      </c>
      <c r="L8324" t="s">
        <v>6065</v>
      </c>
      <c r="M8324">
        <v>10</v>
      </c>
      <c r="N8324">
        <v>17</v>
      </c>
      <c r="O8324">
        <v>9</v>
      </c>
      <c r="S8324" t="b">
        <v>0</v>
      </c>
      <c r="T8324" t="b">
        <v>0</v>
      </c>
      <c r="U8324" t="b">
        <v>0</v>
      </c>
      <c r="V8324">
        <v>21800</v>
      </c>
      <c r="W8324">
        <v>13900</v>
      </c>
      <c r="X8324">
        <v>2.4</v>
      </c>
      <c r="Y8324">
        <v>13900</v>
      </c>
      <c r="Z8324">
        <v>2.4</v>
      </c>
    </row>
    <row r="8325" spans="1:26">
      <c r="A8325">
        <v>208501673</v>
      </c>
      <c r="B8325" t="s">
        <v>5999</v>
      </c>
      <c r="C8325" t="s">
        <v>3597</v>
      </c>
      <c r="D8325" t="s">
        <v>3614</v>
      </c>
      <c r="E8325" t="s">
        <v>4842</v>
      </c>
      <c r="F8325" t="s">
        <v>3600</v>
      </c>
      <c r="G8325">
        <v>208501673</v>
      </c>
      <c r="I8325" t="s">
        <v>3601</v>
      </c>
      <c r="J8325" t="s">
        <v>4846</v>
      </c>
      <c r="K8325" t="s">
        <v>3688</v>
      </c>
      <c r="L8325" t="s">
        <v>6065</v>
      </c>
      <c r="M8325">
        <v>10</v>
      </c>
      <c r="N8325">
        <v>17</v>
      </c>
      <c r="O8325">
        <v>9</v>
      </c>
      <c r="S8325" t="b">
        <v>0</v>
      </c>
      <c r="T8325" t="b">
        <v>0</v>
      </c>
      <c r="U8325" t="b">
        <v>0</v>
      </c>
      <c r="V8325">
        <v>21800</v>
      </c>
      <c r="W8325">
        <v>13900</v>
      </c>
      <c r="X8325">
        <v>2.4</v>
      </c>
      <c r="Y8325">
        <v>13900</v>
      </c>
      <c r="Z8325">
        <v>2.4</v>
      </c>
    </row>
    <row r="8326" spans="1:26">
      <c r="A8326">
        <v>208500017</v>
      </c>
      <c r="B8326" t="s">
        <v>5999</v>
      </c>
      <c r="C8326" t="s">
        <v>3597</v>
      </c>
      <c r="D8326" t="s">
        <v>3614</v>
      </c>
      <c r="E8326" t="s">
        <v>3615</v>
      </c>
      <c r="F8326" t="s">
        <v>3600</v>
      </c>
      <c r="G8326">
        <v>208500017</v>
      </c>
      <c r="I8326" t="s">
        <v>3601</v>
      </c>
      <c r="J8326" t="s">
        <v>4846</v>
      </c>
      <c r="K8326" t="s">
        <v>3688</v>
      </c>
      <c r="L8326" t="s">
        <v>6065</v>
      </c>
      <c r="M8326">
        <v>10</v>
      </c>
      <c r="N8326">
        <v>17</v>
      </c>
      <c r="O8326">
        <v>9</v>
      </c>
      <c r="S8326" t="b">
        <v>0</v>
      </c>
      <c r="T8326" t="b">
        <v>0</v>
      </c>
      <c r="U8326" t="b">
        <v>0</v>
      </c>
      <c r="V8326">
        <v>21800</v>
      </c>
      <c r="W8326">
        <v>13900</v>
      </c>
      <c r="X8326">
        <v>2.4</v>
      </c>
      <c r="Y8326">
        <v>13900</v>
      </c>
      <c r="Z8326">
        <v>2.4</v>
      </c>
    </row>
    <row r="8327" spans="1:26">
      <c r="A8327">
        <v>207434660</v>
      </c>
      <c r="B8327" t="s">
        <v>5999</v>
      </c>
      <c r="C8327" t="s">
        <v>3597</v>
      </c>
      <c r="D8327" t="s">
        <v>3614</v>
      </c>
      <c r="E8327" t="s">
        <v>4837</v>
      </c>
      <c r="F8327" t="s">
        <v>3600</v>
      </c>
      <c r="G8327">
        <v>207434660</v>
      </c>
      <c r="I8327" t="s">
        <v>3601</v>
      </c>
      <c r="J8327" t="s">
        <v>4846</v>
      </c>
      <c r="K8327" t="s">
        <v>3688</v>
      </c>
      <c r="L8327" t="s">
        <v>6064</v>
      </c>
      <c r="M8327">
        <v>10.25</v>
      </c>
      <c r="N8327">
        <v>17.25</v>
      </c>
      <c r="O8327">
        <v>9.3000000000000007</v>
      </c>
      <c r="S8327" t="b">
        <v>0</v>
      </c>
      <c r="T8327" t="b">
        <v>0</v>
      </c>
      <c r="U8327" t="b">
        <v>0</v>
      </c>
      <c r="V8327">
        <v>22000</v>
      </c>
      <c r="W8327">
        <v>14100</v>
      </c>
      <c r="X8327">
        <v>2.4</v>
      </c>
      <c r="Y8327">
        <v>14100</v>
      </c>
      <c r="Z8327">
        <v>2.4</v>
      </c>
    </row>
    <row r="8328" spans="1:26">
      <c r="A8328">
        <v>207434657</v>
      </c>
      <c r="B8328" t="s">
        <v>5999</v>
      </c>
      <c r="C8328" t="s">
        <v>3597</v>
      </c>
      <c r="D8328" t="s">
        <v>3614</v>
      </c>
      <c r="E8328" t="s">
        <v>4840</v>
      </c>
      <c r="F8328" t="s">
        <v>3600</v>
      </c>
      <c r="G8328">
        <v>207434657</v>
      </c>
      <c r="I8328" t="s">
        <v>3601</v>
      </c>
      <c r="J8328" t="s">
        <v>4846</v>
      </c>
      <c r="K8328" t="s">
        <v>3688</v>
      </c>
      <c r="L8328" t="s">
        <v>6064</v>
      </c>
      <c r="M8328">
        <v>10.25</v>
      </c>
      <c r="N8328">
        <v>17.25</v>
      </c>
      <c r="O8328">
        <v>9.3000000000000007</v>
      </c>
      <c r="S8328" t="b">
        <v>0</v>
      </c>
      <c r="T8328" t="b">
        <v>0</v>
      </c>
      <c r="U8328" t="b">
        <v>0</v>
      </c>
      <c r="V8328">
        <v>22000</v>
      </c>
      <c r="W8328">
        <v>14100</v>
      </c>
      <c r="X8328">
        <v>2.4</v>
      </c>
      <c r="Y8328">
        <v>14100</v>
      </c>
      <c r="Z8328">
        <v>2.4</v>
      </c>
    </row>
    <row r="8329" spans="1:26">
      <c r="A8329">
        <v>207434648</v>
      </c>
      <c r="B8329" t="s">
        <v>5999</v>
      </c>
      <c r="C8329" t="s">
        <v>3597</v>
      </c>
      <c r="D8329" t="s">
        <v>3614</v>
      </c>
      <c r="E8329" t="s">
        <v>4841</v>
      </c>
      <c r="F8329" t="s">
        <v>3600</v>
      </c>
      <c r="G8329">
        <v>207434648</v>
      </c>
      <c r="I8329" t="s">
        <v>3601</v>
      </c>
      <c r="J8329" t="s">
        <v>4846</v>
      </c>
      <c r="K8329" t="s">
        <v>3688</v>
      </c>
      <c r="L8329" t="s">
        <v>6064</v>
      </c>
      <c r="M8329">
        <v>10.25</v>
      </c>
      <c r="N8329">
        <v>17.25</v>
      </c>
      <c r="O8329">
        <v>9.3000000000000007</v>
      </c>
      <c r="S8329" t="b">
        <v>0</v>
      </c>
      <c r="T8329" t="b">
        <v>0</v>
      </c>
      <c r="U8329" t="b">
        <v>0</v>
      </c>
      <c r="V8329">
        <v>22000</v>
      </c>
      <c r="W8329">
        <v>14100</v>
      </c>
      <c r="X8329">
        <v>2.4</v>
      </c>
      <c r="Y8329">
        <v>14100</v>
      </c>
      <c r="Z8329">
        <v>2.4</v>
      </c>
    </row>
    <row r="8330" spans="1:26">
      <c r="A8330">
        <v>207434645</v>
      </c>
      <c r="B8330" t="s">
        <v>5999</v>
      </c>
      <c r="C8330" t="s">
        <v>3597</v>
      </c>
      <c r="D8330" t="s">
        <v>3614</v>
      </c>
      <c r="E8330" t="s">
        <v>4842</v>
      </c>
      <c r="F8330" t="s">
        <v>3600</v>
      </c>
      <c r="G8330">
        <v>207434645</v>
      </c>
      <c r="I8330" t="s">
        <v>3601</v>
      </c>
      <c r="J8330" t="s">
        <v>4846</v>
      </c>
      <c r="K8330" t="s">
        <v>3688</v>
      </c>
      <c r="L8330" t="s">
        <v>6064</v>
      </c>
      <c r="M8330">
        <v>10.25</v>
      </c>
      <c r="N8330">
        <v>17.25</v>
      </c>
      <c r="O8330">
        <v>9.3000000000000007</v>
      </c>
      <c r="S8330" t="b">
        <v>0</v>
      </c>
      <c r="T8330" t="b">
        <v>0</v>
      </c>
      <c r="U8330" t="b">
        <v>0</v>
      </c>
      <c r="V8330">
        <v>22000</v>
      </c>
      <c r="W8330">
        <v>14100</v>
      </c>
      <c r="X8330">
        <v>2.4</v>
      </c>
      <c r="Y8330">
        <v>14100</v>
      </c>
      <c r="Z8330">
        <v>2.4</v>
      </c>
    </row>
    <row r="8331" spans="1:26">
      <c r="A8331">
        <v>207430578</v>
      </c>
      <c r="B8331" t="s">
        <v>5999</v>
      </c>
      <c r="C8331" t="s">
        <v>3597</v>
      </c>
      <c r="D8331" t="s">
        <v>3614</v>
      </c>
      <c r="E8331" t="s">
        <v>3615</v>
      </c>
      <c r="F8331" t="s">
        <v>3600</v>
      </c>
      <c r="G8331">
        <v>207430578</v>
      </c>
      <c r="I8331" t="s">
        <v>3601</v>
      </c>
      <c r="J8331" t="s">
        <v>4846</v>
      </c>
      <c r="K8331" t="s">
        <v>3688</v>
      </c>
      <c r="L8331" t="s">
        <v>6064</v>
      </c>
      <c r="M8331">
        <v>10.25</v>
      </c>
      <c r="N8331">
        <v>17.25</v>
      </c>
      <c r="O8331">
        <v>9.3000000000000007</v>
      </c>
      <c r="S8331" t="b">
        <v>0</v>
      </c>
      <c r="T8331" t="b">
        <v>0</v>
      </c>
      <c r="U8331" t="b">
        <v>0</v>
      </c>
      <c r="V8331">
        <v>22000</v>
      </c>
      <c r="W8331">
        <v>14100</v>
      </c>
      <c r="X8331">
        <v>2.4</v>
      </c>
      <c r="Y8331">
        <v>14100</v>
      </c>
      <c r="Z8331">
        <v>2.4</v>
      </c>
    </row>
    <row r="8332" spans="1:26">
      <c r="A8332">
        <v>207434659</v>
      </c>
      <c r="B8332" t="s">
        <v>5999</v>
      </c>
      <c r="C8332" t="s">
        <v>3597</v>
      </c>
      <c r="D8332" t="s">
        <v>3614</v>
      </c>
      <c r="E8332" t="s">
        <v>4837</v>
      </c>
      <c r="F8332" t="s">
        <v>3600</v>
      </c>
      <c r="G8332">
        <v>207434659</v>
      </c>
      <c r="I8332" t="s">
        <v>3601</v>
      </c>
      <c r="J8332" t="s">
        <v>4846</v>
      </c>
      <c r="K8332" t="s">
        <v>3688</v>
      </c>
      <c r="L8332" t="s">
        <v>6063</v>
      </c>
      <c r="M8332">
        <v>10.25</v>
      </c>
      <c r="N8332">
        <v>17.25</v>
      </c>
      <c r="O8332">
        <v>9.3000000000000007</v>
      </c>
      <c r="S8332" t="b">
        <v>0</v>
      </c>
      <c r="T8332" t="b">
        <v>0</v>
      </c>
      <c r="U8332" t="b">
        <v>0</v>
      </c>
      <c r="V8332">
        <v>22000</v>
      </c>
      <c r="W8332">
        <v>14100</v>
      </c>
      <c r="X8332">
        <v>2.4</v>
      </c>
      <c r="Y8332">
        <v>14100</v>
      </c>
      <c r="Z8332">
        <v>2.4</v>
      </c>
    </row>
    <row r="8333" spans="1:26">
      <c r="A8333">
        <v>207434658</v>
      </c>
      <c r="B8333" t="s">
        <v>5999</v>
      </c>
      <c r="C8333" t="s">
        <v>3597</v>
      </c>
      <c r="D8333" t="s">
        <v>3614</v>
      </c>
      <c r="E8333" t="s">
        <v>4840</v>
      </c>
      <c r="F8333" t="s">
        <v>3600</v>
      </c>
      <c r="G8333">
        <v>207434658</v>
      </c>
      <c r="I8333" t="s">
        <v>3601</v>
      </c>
      <c r="J8333" t="s">
        <v>4846</v>
      </c>
      <c r="K8333" t="s">
        <v>3688</v>
      </c>
      <c r="L8333" t="s">
        <v>6063</v>
      </c>
      <c r="M8333">
        <v>10.25</v>
      </c>
      <c r="N8333">
        <v>17.25</v>
      </c>
      <c r="O8333">
        <v>9.3000000000000007</v>
      </c>
      <c r="S8333" t="b">
        <v>0</v>
      </c>
      <c r="T8333" t="b">
        <v>0</v>
      </c>
      <c r="U8333" t="b">
        <v>0</v>
      </c>
      <c r="V8333">
        <v>22000</v>
      </c>
      <c r="W8333">
        <v>14100</v>
      </c>
      <c r="X8333">
        <v>2.4</v>
      </c>
      <c r="Y8333">
        <v>14100</v>
      </c>
      <c r="Z8333">
        <v>2.4</v>
      </c>
    </row>
    <row r="8334" spans="1:26">
      <c r="A8334">
        <v>207434647</v>
      </c>
      <c r="B8334" t="s">
        <v>5999</v>
      </c>
      <c r="C8334" t="s">
        <v>3597</v>
      </c>
      <c r="D8334" t="s">
        <v>3614</v>
      </c>
      <c r="E8334" t="s">
        <v>4841</v>
      </c>
      <c r="F8334" t="s">
        <v>3600</v>
      </c>
      <c r="G8334">
        <v>207434647</v>
      </c>
      <c r="I8334" t="s">
        <v>3601</v>
      </c>
      <c r="J8334" t="s">
        <v>4846</v>
      </c>
      <c r="K8334" t="s">
        <v>3688</v>
      </c>
      <c r="L8334" t="s">
        <v>6063</v>
      </c>
      <c r="M8334">
        <v>10.25</v>
      </c>
      <c r="N8334">
        <v>17.25</v>
      </c>
      <c r="O8334">
        <v>9.3000000000000007</v>
      </c>
      <c r="S8334" t="b">
        <v>0</v>
      </c>
      <c r="T8334" t="b">
        <v>0</v>
      </c>
      <c r="U8334" t="b">
        <v>0</v>
      </c>
      <c r="V8334">
        <v>22000</v>
      </c>
      <c r="W8334">
        <v>14100</v>
      </c>
      <c r="X8334">
        <v>2.4</v>
      </c>
      <c r="Y8334">
        <v>14100</v>
      </c>
      <c r="Z8334">
        <v>2.4</v>
      </c>
    </row>
    <row r="8335" spans="1:26">
      <c r="A8335">
        <v>207434646</v>
      </c>
      <c r="B8335" t="s">
        <v>5999</v>
      </c>
      <c r="C8335" t="s">
        <v>3597</v>
      </c>
      <c r="D8335" t="s">
        <v>3614</v>
      </c>
      <c r="E8335" t="s">
        <v>4842</v>
      </c>
      <c r="F8335" t="s">
        <v>3600</v>
      </c>
      <c r="G8335">
        <v>207434646</v>
      </c>
      <c r="I8335" t="s">
        <v>3601</v>
      </c>
      <c r="J8335" t="s">
        <v>4846</v>
      </c>
      <c r="K8335" t="s">
        <v>3688</v>
      </c>
      <c r="L8335" t="s">
        <v>6063</v>
      </c>
      <c r="M8335">
        <v>10.25</v>
      </c>
      <c r="N8335">
        <v>17.25</v>
      </c>
      <c r="O8335">
        <v>9.3000000000000007</v>
      </c>
      <c r="S8335" t="b">
        <v>0</v>
      </c>
      <c r="T8335" t="b">
        <v>0</v>
      </c>
      <c r="U8335" t="b">
        <v>0</v>
      </c>
      <c r="V8335">
        <v>22000</v>
      </c>
      <c r="W8335">
        <v>14100</v>
      </c>
      <c r="X8335">
        <v>2.4</v>
      </c>
      <c r="Y8335">
        <v>14100</v>
      </c>
      <c r="Z8335">
        <v>2.4</v>
      </c>
    </row>
    <row r="8336" spans="1:26">
      <c r="A8336">
        <v>207430577</v>
      </c>
      <c r="B8336" t="s">
        <v>5999</v>
      </c>
      <c r="C8336" t="s">
        <v>3597</v>
      </c>
      <c r="D8336" t="s">
        <v>3614</v>
      </c>
      <c r="E8336" t="s">
        <v>3615</v>
      </c>
      <c r="F8336" t="s">
        <v>3600</v>
      </c>
      <c r="G8336">
        <v>207430577</v>
      </c>
      <c r="I8336" t="s">
        <v>3601</v>
      </c>
      <c r="J8336" t="s">
        <v>4846</v>
      </c>
      <c r="K8336" t="s">
        <v>3688</v>
      </c>
      <c r="L8336" t="s">
        <v>6063</v>
      </c>
      <c r="M8336">
        <v>10.25</v>
      </c>
      <c r="N8336">
        <v>17.25</v>
      </c>
      <c r="O8336">
        <v>9.3000000000000007</v>
      </c>
      <c r="S8336" t="b">
        <v>0</v>
      </c>
      <c r="T8336" t="b">
        <v>0</v>
      </c>
      <c r="U8336" t="b">
        <v>0</v>
      </c>
      <c r="V8336">
        <v>22000</v>
      </c>
      <c r="W8336">
        <v>14100</v>
      </c>
      <c r="X8336">
        <v>2.4</v>
      </c>
      <c r="Y8336">
        <v>14100</v>
      </c>
      <c r="Z8336">
        <v>2.4</v>
      </c>
    </row>
    <row r="8337" spans="1:26">
      <c r="A8337">
        <v>207434661</v>
      </c>
      <c r="B8337" t="s">
        <v>5999</v>
      </c>
      <c r="C8337" t="s">
        <v>3597</v>
      </c>
      <c r="D8337" t="s">
        <v>3614</v>
      </c>
      <c r="E8337" t="s">
        <v>4837</v>
      </c>
      <c r="F8337" t="s">
        <v>3600</v>
      </c>
      <c r="G8337">
        <v>207434661</v>
      </c>
      <c r="I8337" t="s">
        <v>3601</v>
      </c>
      <c r="J8337" t="s">
        <v>4846</v>
      </c>
      <c r="K8337" t="s">
        <v>3688</v>
      </c>
      <c r="L8337" t="s">
        <v>6035</v>
      </c>
      <c r="M8337">
        <v>10.25</v>
      </c>
      <c r="N8337">
        <v>17.75</v>
      </c>
      <c r="O8337">
        <v>9.5</v>
      </c>
      <c r="S8337" t="b">
        <v>0</v>
      </c>
      <c r="T8337" t="b">
        <v>0</v>
      </c>
      <c r="U8337" t="b">
        <v>0</v>
      </c>
      <c r="V8337">
        <v>22400</v>
      </c>
      <c r="W8337">
        <v>14300</v>
      </c>
      <c r="X8337">
        <v>2.48</v>
      </c>
      <c r="Y8337">
        <v>14300</v>
      </c>
      <c r="Z8337">
        <v>2.48</v>
      </c>
    </row>
    <row r="8338" spans="1:26">
      <c r="A8338">
        <v>207434656</v>
      </c>
      <c r="B8338" t="s">
        <v>5999</v>
      </c>
      <c r="C8338" t="s">
        <v>3597</v>
      </c>
      <c r="D8338" t="s">
        <v>3614</v>
      </c>
      <c r="E8338" t="s">
        <v>4840</v>
      </c>
      <c r="F8338" t="s">
        <v>3600</v>
      </c>
      <c r="G8338">
        <v>207434656</v>
      </c>
      <c r="I8338" t="s">
        <v>3601</v>
      </c>
      <c r="J8338" t="s">
        <v>4846</v>
      </c>
      <c r="K8338" t="s">
        <v>3688</v>
      </c>
      <c r="L8338" t="s">
        <v>6035</v>
      </c>
      <c r="M8338">
        <v>10.25</v>
      </c>
      <c r="N8338">
        <v>17.75</v>
      </c>
      <c r="O8338">
        <v>9.5</v>
      </c>
      <c r="S8338" t="b">
        <v>0</v>
      </c>
      <c r="T8338" t="b">
        <v>0</v>
      </c>
      <c r="U8338" t="b">
        <v>0</v>
      </c>
      <c r="V8338">
        <v>22400</v>
      </c>
      <c r="W8338">
        <v>14300</v>
      </c>
      <c r="X8338">
        <v>2.48</v>
      </c>
      <c r="Y8338">
        <v>14300</v>
      </c>
      <c r="Z8338">
        <v>2.48</v>
      </c>
    </row>
    <row r="8339" spans="1:26">
      <c r="A8339">
        <v>207434649</v>
      </c>
      <c r="B8339" t="s">
        <v>5999</v>
      </c>
      <c r="C8339" t="s">
        <v>3597</v>
      </c>
      <c r="D8339" t="s">
        <v>3614</v>
      </c>
      <c r="E8339" t="s">
        <v>4841</v>
      </c>
      <c r="F8339" t="s">
        <v>3600</v>
      </c>
      <c r="G8339">
        <v>207434649</v>
      </c>
      <c r="I8339" t="s">
        <v>3601</v>
      </c>
      <c r="J8339" t="s">
        <v>4846</v>
      </c>
      <c r="K8339" t="s">
        <v>3688</v>
      </c>
      <c r="L8339" t="s">
        <v>6035</v>
      </c>
      <c r="M8339">
        <v>10.25</v>
      </c>
      <c r="N8339">
        <v>17.75</v>
      </c>
      <c r="O8339">
        <v>9.5</v>
      </c>
      <c r="S8339" t="b">
        <v>0</v>
      </c>
      <c r="T8339" t="b">
        <v>0</v>
      </c>
      <c r="U8339" t="b">
        <v>0</v>
      </c>
      <c r="V8339">
        <v>22400</v>
      </c>
      <c r="W8339">
        <v>14300</v>
      </c>
      <c r="X8339">
        <v>2.48</v>
      </c>
      <c r="Y8339">
        <v>14300</v>
      </c>
      <c r="Z8339">
        <v>2.48</v>
      </c>
    </row>
    <row r="8340" spans="1:26">
      <c r="A8340">
        <v>207434644</v>
      </c>
      <c r="B8340" t="s">
        <v>5999</v>
      </c>
      <c r="C8340" t="s">
        <v>3597</v>
      </c>
      <c r="D8340" t="s">
        <v>3614</v>
      </c>
      <c r="E8340" t="s">
        <v>4842</v>
      </c>
      <c r="F8340" t="s">
        <v>3600</v>
      </c>
      <c r="G8340">
        <v>207434644</v>
      </c>
      <c r="I8340" t="s">
        <v>3601</v>
      </c>
      <c r="J8340" t="s">
        <v>4846</v>
      </c>
      <c r="K8340" t="s">
        <v>3688</v>
      </c>
      <c r="L8340" t="s">
        <v>6035</v>
      </c>
      <c r="M8340">
        <v>10.25</v>
      </c>
      <c r="N8340">
        <v>17.75</v>
      </c>
      <c r="O8340">
        <v>9.5</v>
      </c>
      <c r="S8340" t="b">
        <v>0</v>
      </c>
      <c r="T8340" t="b">
        <v>0</v>
      </c>
      <c r="U8340" t="b">
        <v>0</v>
      </c>
      <c r="V8340">
        <v>22400</v>
      </c>
      <c r="W8340">
        <v>14300</v>
      </c>
      <c r="X8340">
        <v>2.48</v>
      </c>
      <c r="Y8340">
        <v>14300</v>
      </c>
      <c r="Z8340">
        <v>2.48</v>
      </c>
    </row>
    <row r="8341" spans="1:26">
      <c r="A8341">
        <v>207430570</v>
      </c>
      <c r="B8341" t="s">
        <v>5999</v>
      </c>
      <c r="C8341" t="s">
        <v>3597</v>
      </c>
      <c r="D8341" t="s">
        <v>3614</v>
      </c>
      <c r="E8341" t="s">
        <v>3615</v>
      </c>
      <c r="F8341" t="s">
        <v>3600</v>
      </c>
      <c r="G8341">
        <v>207430570</v>
      </c>
      <c r="I8341" t="s">
        <v>3601</v>
      </c>
      <c r="J8341" t="s">
        <v>4846</v>
      </c>
      <c r="K8341" t="s">
        <v>3688</v>
      </c>
      <c r="L8341" t="s">
        <v>6035</v>
      </c>
      <c r="M8341">
        <v>10.25</v>
      </c>
      <c r="N8341">
        <v>17.75</v>
      </c>
      <c r="O8341">
        <v>9.5</v>
      </c>
      <c r="S8341" t="b">
        <v>0</v>
      </c>
      <c r="T8341" t="b">
        <v>0</v>
      </c>
      <c r="U8341" t="b">
        <v>0</v>
      </c>
      <c r="V8341">
        <v>22400</v>
      </c>
      <c r="W8341">
        <v>14300</v>
      </c>
      <c r="X8341">
        <v>2.48</v>
      </c>
      <c r="Y8341">
        <v>14300</v>
      </c>
      <c r="Z8341">
        <v>2.48</v>
      </c>
    </row>
    <row r="8342" spans="1:26">
      <c r="A8342">
        <v>207434663</v>
      </c>
      <c r="B8342" t="s">
        <v>5999</v>
      </c>
      <c r="C8342" t="s">
        <v>3597</v>
      </c>
      <c r="D8342" t="s">
        <v>3614</v>
      </c>
      <c r="E8342" t="s">
        <v>4837</v>
      </c>
      <c r="F8342" t="s">
        <v>3600</v>
      </c>
      <c r="G8342">
        <v>207434663</v>
      </c>
      <c r="I8342" t="s">
        <v>3601</v>
      </c>
      <c r="J8342" t="s">
        <v>4846</v>
      </c>
      <c r="K8342" t="s">
        <v>3688</v>
      </c>
      <c r="L8342" t="s">
        <v>6034</v>
      </c>
      <c r="M8342">
        <v>10.25</v>
      </c>
      <c r="N8342">
        <v>17.75</v>
      </c>
      <c r="O8342">
        <v>9.5</v>
      </c>
      <c r="S8342" t="b">
        <v>0</v>
      </c>
      <c r="T8342" t="b">
        <v>0</v>
      </c>
      <c r="U8342" t="b">
        <v>0</v>
      </c>
      <c r="V8342">
        <v>22400</v>
      </c>
      <c r="W8342">
        <v>14300</v>
      </c>
      <c r="X8342">
        <v>2.48</v>
      </c>
      <c r="Y8342">
        <v>14300</v>
      </c>
      <c r="Z8342">
        <v>2.48</v>
      </c>
    </row>
    <row r="8343" spans="1:26">
      <c r="A8343">
        <v>207434654</v>
      </c>
      <c r="B8343" t="s">
        <v>5999</v>
      </c>
      <c r="C8343" t="s">
        <v>3597</v>
      </c>
      <c r="D8343" t="s">
        <v>3614</v>
      </c>
      <c r="E8343" t="s">
        <v>4840</v>
      </c>
      <c r="F8343" t="s">
        <v>3600</v>
      </c>
      <c r="G8343">
        <v>207434654</v>
      </c>
      <c r="I8343" t="s">
        <v>3601</v>
      </c>
      <c r="J8343" t="s">
        <v>4846</v>
      </c>
      <c r="K8343" t="s">
        <v>3688</v>
      </c>
      <c r="L8343" t="s">
        <v>6034</v>
      </c>
      <c r="M8343">
        <v>10.25</v>
      </c>
      <c r="N8343">
        <v>17.75</v>
      </c>
      <c r="O8343">
        <v>9.5</v>
      </c>
      <c r="S8343" t="b">
        <v>0</v>
      </c>
      <c r="T8343" t="b">
        <v>0</v>
      </c>
      <c r="U8343" t="b">
        <v>0</v>
      </c>
      <c r="V8343">
        <v>22400</v>
      </c>
      <c r="W8343">
        <v>14300</v>
      </c>
      <c r="X8343">
        <v>2.48</v>
      </c>
      <c r="Y8343">
        <v>14300</v>
      </c>
      <c r="Z8343">
        <v>2.48</v>
      </c>
    </row>
    <row r="8344" spans="1:26">
      <c r="A8344">
        <v>207434651</v>
      </c>
      <c r="B8344" t="s">
        <v>5999</v>
      </c>
      <c r="C8344" t="s">
        <v>3597</v>
      </c>
      <c r="D8344" t="s">
        <v>3614</v>
      </c>
      <c r="E8344" t="s">
        <v>4841</v>
      </c>
      <c r="F8344" t="s">
        <v>3600</v>
      </c>
      <c r="G8344">
        <v>207434651</v>
      </c>
      <c r="I8344" t="s">
        <v>3601</v>
      </c>
      <c r="J8344" t="s">
        <v>4846</v>
      </c>
      <c r="K8344" t="s">
        <v>3688</v>
      </c>
      <c r="L8344" t="s">
        <v>6034</v>
      </c>
      <c r="M8344">
        <v>10.25</v>
      </c>
      <c r="N8344">
        <v>17.75</v>
      </c>
      <c r="O8344">
        <v>9.5</v>
      </c>
      <c r="S8344" t="b">
        <v>0</v>
      </c>
      <c r="T8344" t="b">
        <v>0</v>
      </c>
      <c r="U8344" t="b">
        <v>0</v>
      </c>
      <c r="V8344">
        <v>22400</v>
      </c>
      <c r="W8344">
        <v>14300</v>
      </c>
      <c r="X8344">
        <v>2.48</v>
      </c>
      <c r="Y8344">
        <v>14300</v>
      </c>
      <c r="Z8344">
        <v>2.48</v>
      </c>
    </row>
    <row r="8345" spans="1:26">
      <c r="A8345">
        <v>207434642</v>
      </c>
      <c r="B8345" t="s">
        <v>5999</v>
      </c>
      <c r="C8345" t="s">
        <v>3597</v>
      </c>
      <c r="D8345" t="s">
        <v>3614</v>
      </c>
      <c r="E8345" t="s">
        <v>4842</v>
      </c>
      <c r="F8345" t="s">
        <v>3600</v>
      </c>
      <c r="G8345">
        <v>207434642</v>
      </c>
      <c r="I8345" t="s">
        <v>3601</v>
      </c>
      <c r="J8345" t="s">
        <v>4846</v>
      </c>
      <c r="K8345" t="s">
        <v>3688</v>
      </c>
      <c r="L8345" t="s">
        <v>6034</v>
      </c>
      <c r="M8345">
        <v>10.25</v>
      </c>
      <c r="N8345">
        <v>17.75</v>
      </c>
      <c r="O8345">
        <v>9.5</v>
      </c>
      <c r="S8345" t="b">
        <v>0</v>
      </c>
      <c r="T8345" t="b">
        <v>0</v>
      </c>
      <c r="U8345" t="b">
        <v>0</v>
      </c>
      <c r="V8345">
        <v>22400</v>
      </c>
      <c r="W8345">
        <v>14300</v>
      </c>
      <c r="X8345">
        <v>2.48</v>
      </c>
      <c r="Y8345">
        <v>14300</v>
      </c>
      <c r="Z8345">
        <v>2.48</v>
      </c>
    </row>
    <row r="8346" spans="1:26">
      <c r="A8346">
        <v>207430569</v>
      </c>
      <c r="B8346" t="s">
        <v>5999</v>
      </c>
      <c r="C8346" t="s">
        <v>3597</v>
      </c>
      <c r="D8346" t="s">
        <v>3614</v>
      </c>
      <c r="E8346" t="s">
        <v>3615</v>
      </c>
      <c r="F8346" t="s">
        <v>3600</v>
      </c>
      <c r="G8346">
        <v>207430569</v>
      </c>
      <c r="I8346" t="s">
        <v>3601</v>
      </c>
      <c r="J8346" t="s">
        <v>4846</v>
      </c>
      <c r="K8346" t="s">
        <v>3688</v>
      </c>
      <c r="L8346" t="s">
        <v>6034</v>
      </c>
      <c r="M8346">
        <v>10.25</v>
      </c>
      <c r="N8346">
        <v>17.75</v>
      </c>
      <c r="O8346">
        <v>9.5</v>
      </c>
      <c r="S8346" t="b">
        <v>0</v>
      </c>
      <c r="T8346" t="b">
        <v>0</v>
      </c>
      <c r="U8346" t="b">
        <v>0</v>
      </c>
      <c r="V8346">
        <v>22400</v>
      </c>
      <c r="W8346">
        <v>14300</v>
      </c>
      <c r="X8346">
        <v>2.48</v>
      </c>
      <c r="Y8346">
        <v>14300</v>
      </c>
      <c r="Z8346">
        <v>2.48</v>
      </c>
    </row>
    <row r="8347" spans="1:26">
      <c r="A8347">
        <v>208614033</v>
      </c>
      <c r="B8347" t="s">
        <v>5999</v>
      </c>
      <c r="C8347" t="s">
        <v>3597</v>
      </c>
      <c r="D8347" t="s">
        <v>3614</v>
      </c>
      <c r="E8347" t="s">
        <v>4837</v>
      </c>
      <c r="F8347" t="s">
        <v>3600</v>
      </c>
      <c r="G8347">
        <v>208614033</v>
      </c>
      <c r="I8347" t="s">
        <v>3601</v>
      </c>
      <c r="J8347" t="s">
        <v>4846</v>
      </c>
      <c r="K8347" t="s">
        <v>3688</v>
      </c>
      <c r="L8347" t="s">
        <v>6062</v>
      </c>
      <c r="M8347">
        <v>10.25</v>
      </c>
      <c r="N8347">
        <v>17.5</v>
      </c>
      <c r="O8347">
        <v>9.5</v>
      </c>
      <c r="S8347" t="b">
        <v>0</v>
      </c>
      <c r="T8347" t="b">
        <v>0</v>
      </c>
      <c r="U8347" t="b">
        <v>0</v>
      </c>
      <c r="V8347">
        <v>22600</v>
      </c>
      <c r="W8347">
        <v>14600</v>
      </c>
      <c r="X8347">
        <v>2.5</v>
      </c>
      <c r="Y8347">
        <v>14600</v>
      </c>
      <c r="Z8347">
        <v>2.5</v>
      </c>
    </row>
    <row r="8348" spans="1:26">
      <c r="A8348">
        <v>208614030</v>
      </c>
      <c r="B8348" t="s">
        <v>5999</v>
      </c>
      <c r="C8348" t="s">
        <v>3597</v>
      </c>
      <c r="D8348" t="s">
        <v>3614</v>
      </c>
      <c r="E8348" t="s">
        <v>4840</v>
      </c>
      <c r="F8348" t="s">
        <v>3600</v>
      </c>
      <c r="G8348">
        <v>208614030</v>
      </c>
      <c r="I8348" t="s">
        <v>3601</v>
      </c>
      <c r="J8348" t="s">
        <v>4846</v>
      </c>
      <c r="K8348" t="s">
        <v>3688</v>
      </c>
      <c r="L8348" t="s">
        <v>6062</v>
      </c>
      <c r="M8348">
        <v>10.25</v>
      </c>
      <c r="N8348">
        <v>17.5</v>
      </c>
      <c r="O8348">
        <v>9.5</v>
      </c>
      <c r="S8348" t="b">
        <v>0</v>
      </c>
      <c r="T8348" t="b">
        <v>0</v>
      </c>
      <c r="U8348" t="b">
        <v>0</v>
      </c>
      <c r="V8348">
        <v>22600</v>
      </c>
      <c r="W8348">
        <v>14600</v>
      </c>
      <c r="X8348">
        <v>2.5</v>
      </c>
      <c r="Y8348">
        <v>14600</v>
      </c>
      <c r="Z8348">
        <v>2.5</v>
      </c>
    </row>
    <row r="8349" spans="1:26">
      <c r="A8349">
        <v>208614017</v>
      </c>
      <c r="B8349" t="s">
        <v>5999</v>
      </c>
      <c r="C8349" t="s">
        <v>3597</v>
      </c>
      <c r="D8349" t="s">
        <v>3614</v>
      </c>
      <c r="E8349" t="s">
        <v>4841</v>
      </c>
      <c r="F8349" t="s">
        <v>3600</v>
      </c>
      <c r="G8349">
        <v>208614017</v>
      </c>
      <c r="I8349" t="s">
        <v>3601</v>
      </c>
      <c r="J8349" t="s">
        <v>4846</v>
      </c>
      <c r="K8349" t="s">
        <v>3688</v>
      </c>
      <c r="L8349" t="s">
        <v>6062</v>
      </c>
      <c r="M8349">
        <v>10.25</v>
      </c>
      <c r="N8349">
        <v>17.5</v>
      </c>
      <c r="O8349">
        <v>9.5</v>
      </c>
      <c r="S8349" t="b">
        <v>0</v>
      </c>
      <c r="T8349" t="b">
        <v>0</v>
      </c>
      <c r="U8349" t="b">
        <v>0</v>
      </c>
      <c r="V8349">
        <v>22600</v>
      </c>
      <c r="W8349">
        <v>14600</v>
      </c>
      <c r="X8349">
        <v>2.5</v>
      </c>
      <c r="Y8349">
        <v>14600</v>
      </c>
      <c r="Z8349">
        <v>2.5</v>
      </c>
    </row>
    <row r="8350" spans="1:26">
      <c r="A8350">
        <v>208614014</v>
      </c>
      <c r="B8350" t="s">
        <v>5999</v>
      </c>
      <c r="C8350" t="s">
        <v>3597</v>
      </c>
      <c r="D8350" t="s">
        <v>3614</v>
      </c>
      <c r="E8350" t="s">
        <v>4842</v>
      </c>
      <c r="F8350" t="s">
        <v>3600</v>
      </c>
      <c r="G8350">
        <v>208614014</v>
      </c>
      <c r="I8350" t="s">
        <v>3601</v>
      </c>
      <c r="J8350" t="s">
        <v>4846</v>
      </c>
      <c r="K8350" t="s">
        <v>3688</v>
      </c>
      <c r="L8350" t="s">
        <v>6062</v>
      </c>
      <c r="M8350">
        <v>10.25</v>
      </c>
      <c r="N8350">
        <v>17.5</v>
      </c>
      <c r="O8350">
        <v>9.5</v>
      </c>
      <c r="S8350" t="b">
        <v>0</v>
      </c>
      <c r="T8350" t="b">
        <v>0</v>
      </c>
      <c r="U8350" t="b">
        <v>0</v>
      </c>
      <c r="V8350">
        <v>22600</v>
      </c>
      <c r="W8350">
        <v>14600</v>
      </c>
      <c r="X8350">
        <v>2.5</v>
      </c>
      <c r="Y8350">
        <v>14600</v>
      </c>
      <c r="Z8350">
        <v>2.5</v>
      </c>
    </row>
    <row r="8351" spans="1:26">
      <c r="A8351">
        <v>208613098</v>
      </c>
      <c r="B8351" t="s">
        <v>5999</v>
      </c>
      <c r="C8351" t="s">
        <v>3597</v>
      </c>
      <c r="D8351" t="s">
        <v>3614</v>
      </c>
      <c r="E8351" t="s">
        <v>3615</v>
      </c>
      <c r="F8351" t="s">
        <v>3600</v>
      </c>
      <c r="G8351">
        <v>208613098</v>
      </c>
      <c r="I8351" t="s">
        <v>3601</v>
      </c>
      <c r="J8351" t="s">
        <v>4846</v>
      </c>
      <c r="K8351" t="s">
        <v>3688</v>
      </c>
      <c r="L8351" t="s">
        <v>6062</v>
      </c>
      <c r="M8351">
        <v>10.25</v>
      </c>
      <c r="N8351">
        <v>17.5</v>
      </c>
      <c r="O8351">
        <v>9.5</v>
      </c>
      <c r="S8351" t="b">
        <v>0</v>
      </c>
      <c r="T8351" t="b">
        <v>0</v>
      </c>
      <c r="U8351" t="b">
        <v>0</v>
      </c>
      <c r="V8351">
        <v>22600</v>
      </c>
      <c r="W8351">
        <v>14600</v>
      </c>
      <c r="X8351">
        <v>2.5</v>
      </c>
      <c r="Y8351">
        <v>14600</v>
      </c>
      <c r="Z8351">
        <v>2.5</v>
      </c>
    </row>
    <row r="8352" spans="1:26">
      <c r="A8352">
        <v>208501700</v>
      </c>
      <c r="B8352" t="s">
        <v>5999</v>
      </c>
      <c r="C8352" t="s">
        <v>3597</v>
      </c>
      <c r="D8352" t="s">
        <v>3614</v>
      </c>
      <c r="E8352" t="s">
        <v>4837</v>
      </c>
      <c r="F8352" t="s">
        <v>3600</v>
      </c>
      <c r="G8352">
        <v>208501700</v>
      </c>
      <c r="I8352" t="s">
        <v>3601</v>
      </c>
      <c r="J8352" t="s">
        <v>4846</v>
      </c>
      <c r="K8352" t="s">
        <v>3688</v>
      </c>
      <c r="L8352" t="s">
        <v>6061</v>
      </c>
      <c r="M8352">
        <v>10.25</v>
      </c>
      <c r="N8352">
        <v>17.5</v>
      </c>
      <c r="O8352">
        <v>9.5</v>
      </c>
      <c r="S8352" t="b">
        <v>0</v>
      </c>
      <c r="T8352" t="b">
        <v>0</v>
      </c>
      <c r="U8352" t="b">
        <v>0</v>
      </c>
      <c r="V8352">
        <v>22600</v>
      </c>
      <c r="W8352">
        <v>14600</v>
      </c>
      <c r="X8352">
        <v>2.5</v>
      </c>
      <c r="Y8352">
        <v>14600</v>
      </c>
      <c r="Z8352">
        <v>2.5</v>
      </c>
    </row>
    <row r="8353" spans="1:26">
      <c r="A8353">
        <v>208501698</v>
      </c>
      <c r="B8353" t="s">
        <v>5999</v>
      </c>
      <c r="C8353" t="s">
        <v>3597</v>
      </c>
      <c r="D8353" t="s">
        <v>3614</v>
      </c>
      <c r="E8353" t="s">
        <v>4840</v>
      </c>
      <c r="F8353" t="s">
        <v>3600</v>
      </c>
      <c r="G8353">
        <v>208501698</v>
      </c>
      <c r="I8353" t="s">
        <v>3601</v>
      </c>
      <c r="J8353" t="s">
        <v>4846</v>
      </c>
      <c r="K8353" t="s">
        <v>3688</v>
      </c>
      <c r="L8353" t="s">
        <v>6061</v>
      </c>
      <c r="M8353">
        <v>10.25</v>
      </c>
      <c r="N8353">
        <v>17.5</v>
      </c>
      <c r="O8353">
        <v>9.5</v>
      </c>
      <c r="S8353" t="b">
        <v>0</v>
      </c>
      <c r="T8353" t="b">
        <v>0</v>
      </c>
      <c r="U8353" t="b">
        <v>0</v>
      </c>
      <c r="V8353">
        <v>22600</v>
      </c>
      <c r="W8353">
        <v>14600</v>
      </c>
      <c r="X8353">
        <v>2.5</v>
      </c>
      <c r="Y8353">
        <v>14600</v>
      </c>
      <c r="Z8353">
        <v>2.5</v>
      </c>
    </row>
    <row r="8354" spans="1:26">
      <c r="A8354">
        <v>208501697</v>
      </c>
      <c r="B8354" t="s">
        <v>5999</v>
      </c>
      <c r="C8354" t="s">
        <v>3597</v>
      </c>
      <c r="D8354" t="s">
        <v>3614</v>
      </c>
      <c r="E8354" t="s">
        <v>4841</v>
      </c>
      <c r="F8354" t="s">
        <v>3600</v>
      </c>
      <c r="G8354">
        <v>208501697</v>
      </c>
      <c r="I8354" t="s">
        <v>3601</v>
      </c>
      <c r="J8354" t="s">
        <v>4846</v>
      </c>
      <c r="K8354" t="s">
        <v>3688</v>
      </c>
      <c r="L8354" t="s">
        <v>6061</v>
      </c>
      <c r="M8354">
        <v>10.25</v>
      </c>
      <c r="N8354">
        <v>17.5</v>
      </c>
      <c r="O8354">
        <v>9.5</v>
      </c>
      <c r="S8354" t="b">
        <v>0</v>
      </c>
      <c r="T8354" t="b">
        <v>0</v>
      </c>
      <c r="U8354" t="b">
        <v>0</v>
      </c>
      <c r="V8354">
        <v>22600</v>
      </c>
      <c r="W8354">
        <v>14600</v>
      </c>
      <c r="X8354">
        <v>2.5</v>
      </c>
      <c r="Y8354">
        <v>14600</v>
      </c>
      <c r="Z8354">
        <v>2.5</v>
      </c>
    </row>
    <row r="8355" spans="1:26">
      <c r="A8355">
        <v>208501694</v>
      </c>
      <c r="B8355" t="s">
        <v>5999</v>
      </c>
      <c r="C8355" t="s">
        <v>3597</v>
      </c>
      <c r="D8355" t="s">
        <v>3614</v>
      </c>
      <c r="E8355" t="s">
        <v>4842</v>
      </c>
      <c r="F8355" t="s">
        <v>3600</v>
      </c>
      <c r="G8355">
        <v>208501694</v>
      </c>
      <c r="I8355" t="s">
        <v>3601</v>
      </c>
      <c r="J8355" t="s">
        <v>4846</v>
      </c>
      <c r="K8355" t="s">
        <v>3688</v>
      </c>
      <c r="L8355" t="s">
        <v>6061</v>
      </c>
      <c r="M8355">
        <v>10.25</v>
      </c>
      <c r="N8355">
        <v>17.5</v>
      </c>
      <c r="O8355">
        <v>9.5</v>
      </c>
      <c r="S8355" t="b">
        <v>0</v>
      </c>
      <c r="T8355" t="b">
        <v>0</v>
      </c>
      <c r="U8355" t="b">
        <v>0</v>
      </c>
      <c r="V8355">
        <v>22600</v>
      </c>
      <c r="W8355">
        <v>14600</v>
      </c>
      <c r="X8355">
        <v>2.5</v>
      </c>
      <c r="Y8355">
        <v>14600</v>
      </c>
      <c r="Z8355">
        <v>2.5</v>
      </c>
    </row>
    <row r="8356" spans="1:26">
      <c r="A8356">
        <v>208500025</v>
      </c>
      <c r="B8356" t="s">
        <v>5999</v>
      </c>
      <c r="C8356" t="s">
        <v>3597</v>
      </c>
      <c r="D8356" t="s">
        <v>3614</v>
      </c>
      <c r="E8356" t="s">
        <v>3615</v>
      </c>
      <c r="F8356" t="s">
        <v>3600</v>
      </c>
      <c r="G8356">
        <v>208500025</v>
      </c>
      <c r="I8356" t="s">
        <v>3601</v>
      </c>
      <c r="J8356" t="s">
        <v>4846</v>
      </c>
      <c r="K8356" t="s">
        <v>3688</v>
      </c>
      <c r="L8356" t="s">
        <v>6061</v>
      </c>
      <c r="M8356">
        <v>10.25</v>
      </c>
      <c r="N8356">
        <v>17.5</v>
      </c>
      <c r="O8356">
        <v>9.5</v>
      </c>
      <c r="S8356" t="b">
        <v>0</v>
      </c>
      <c r="T8356" t="b">
        <v>0</v>
      </c>
      <c r="U8356" t="b">
        <v>0</v>
      </c>
      <c r="V8356">
        <v>22600</v>
      </c>
      <c r="W8356">
        <v>14600</v>
      </c>
      <c r="X8356">
        <v>2.5</v>
      </c>
      <c r="Y8356">
        <v>14600</v>
      </c>
      <c r="Z8356">
        <v>2.5</v>
      </c>
    </row>
    <row r="8357" spans="1:26">
      <c r="A8357">
        <v>208502143</v>
      </c>
      <c r="B8357" t="s">
        <v>5999</v>
      </c>
      <c r="C8357" t="s">
        <v>3597</v>
      </c>
      <c r="D8357" t="s">
        <v>3614</v>
      </c>
      <c r="E8357" t="s">
        <v>4837</v>
      </c>
      <c r="F8357" t="s">
        <v>3600</v>
      </c>
      <c r="G8357">
        <v>208502143</v>
      </c>
      <c r="I8357" t="s">
        <v>3601</v>
      </c>
      <c r="J8357" t="s">
        <v>4846</v>
      </c>
      <c r="K8357" t="s">
        <v>3688</v>
      </c>
      <c r="L8357" t="s">
        <v>6060</v>
      </c>
      <c r="M8357">
        <v>10</v>
      </c>
      <c r="N8357">
        <v>17</v>
      </c>
      <c r="O8357">
        <v>9</v>
      </c>
      <c r="S8357" t="b">
        <v>0</v>
      </c>
      <c r="T8357" t="b">
        <v>0</v>
      </c>
      <c r="U8357" t="b">
        <v>0</v>
      </c>
      <c r="V8357">
        <v>21600</v>
      </c>
      <c r="W8357">
        <v>13900</v>
      </c>
      <c r="X8357">
        <v>2.35</v>
      </c>
      <c r="Y8357">
        <v>13900</v>
      </c>
      <c r="Z8357">
        <v>2.35</v>
      </c>
    </row>
    <row r="8358" spans="1:26">
      <c r="A8358">
        <v>208502141</v>
      </c>
      <c r="B8358" t="s">
        <v>5999</v>
      </c>
      <c r="C8358" t="s">
        <v>3597</v>
      </c>
      <c r="D8358" t="s">
        <v>3614</v>
      </c>
      <c r="E8358" t="s">
        <v>4840</v>
      </c>
      <c r="F8358" t="s">
        <v>3600</v>
      </c>
      <c r="G8358">
        <v>208502141</v>
      </c>
      <c r="I8358" t="s">
        <v>3601</v>
      </c>
      <c r="J8358" t="s">
        <v>4846</v>
      </c>
      <c r="K8358" t="s">
        <v>3688</v>
      </c>
      <c r="L8358" t="s">
        <v>6060</v>
      </c>
      <c r="M8358">
        <v>10</v>
      </c>
      <c r="N8358">
        <v>17</v>
      </c>
      <c r="O8358">
        <v>9</v>
      </c>
      <c r="S8358" t="b">
        <v>0</v>
      </c>
      <c r="T8358" t="b">
        <v>0</v>
      </c>
      <c r="U8358" t="b">
        <v>0</v>
      </c>
      <c r="V8358">
        <v>21600</v>
      </c>
      <c r="W8358">
        <v>13900</v>
      </c>
      <c r="X8358">
        <v>2.35</v>
      </c>
      <c r="Y8358">
        <v>13900</v>
      </c>
      <c r="Z8358">
        <v>2.35</v>
      </c>
    </row>
    <row r="8359" spans="1:26">
      <c r="A8359">
        <v>208502139</v>
      </c>
      <c r="B8359" t="s">
        <v>5999</v>
      </c>
      <c r="C8359" t="s">
        <v>3597</v>
      </c>
      <c r="D8359" t="s">
        <v>3614</v>
      </c>
      <c r="E8359" t="s">
        <v>4841</v>
      </c>
      <c r="F8359" t="s">
        <v>3600</v>
      </c>
      <c r="G8359">
        <v>208502139</v>
      </c>
      <c r="I8359" t="s">
        <v>3601</v>
      </c>
      <c r="J8359" t="s">
        <v>4846</v>
      </c>
      <c r="K8359" t="s">
        <v>3688</v>
      </c>
      <c r="L8359" t="s">
        <v>6060</v>
      </c>
      <c r="M8359">
        <v>10</v>
      </c>
      <c r="N8359">
        <v>17</v>
      </c>
      <c r="O8359">
        <v>9</v>
      </c>
      <c r="S8359" t="b">
        <v>0</v>
      </c>
      <c r="T8359" t="b">
        <v>0</v>
      </c>
      <c r="U8359" t="b">
        <v>0</v>
      </c>
      <c r="V8359">
        <v>21600</v>
      </c>
      <c r="W8359">
        <v>13900</v>
      </c>
      <c r="X8359">
        <v>2.35</v>
      </c>
      <c r="Y8359">
        <v>13900</v>
      </c>
      <c r="Z8359">
        <v>2.35</v>
      </c>
    </row>
    <row r="8360" spans="1:26">
      <c r="A8360">
        <v>208502138</v>
      </c>
      <c r="B8360" t="s">
        <v>5999</v>
      </c>
      <c r="C8360" t="s">
        <v>3597</v>
      </c>
      <c r="D8360" t="s">
        <v>3614</v>
      </c>
      <c r="E8360" t="s">
        <v>4842</v>
      </c>
      <c r="F8360" t="s">
        <v>3600</v>
      </c>
      <c r="G8360">
        <v>208502138</v>
      </c>
      <c r="I8360" t="s">
        <v>3601</v>
      </c>
      <c r="J8360" t="s">
        <v>4846</v>
      </c>
      <c r="K8360" t="s">
        <v>3688</v>
      </c>
      <c r="L8360" t="s">
        <v>6060</v>
      </c>
      <c r="M8360">
        <v>10</v>
      </c>
      <c r="N8360">
        <v>17</v>
      </c>
      <c r="O8360">
        <v>9</v>
      </c>
      <c r="S8360" t="b">
        <v>0</v>
      </c>
      <c r="T8360" t="b">
        <v>0</v>
      </c>
      <c r="U8360" t="b">
        <v>0</v>
      </c>
      <c r="V8360">
        <v>21600</v>
      </c>
      <c r="W8360">
        <v>13900</v>
      </c>
      <c r="X8360">
        <v>2.35</v>
      </c>
      <c r="Y8360">
        <v>13900</v>
      </c>
      <c r="Z8360">
        <v>2.35</v>
      </c>
    </row>
    <row r="8361" spans="1:26">
      <c r="A8361">
        <v>208500182</v>
      </c>
      <c r="B8361" t="s">
        <v>5999</v>
      </c>
      <c r="C8361" t="s">
        <v>3597</v>
      </c>
      <c r="D8361" t="s">
        <v>3614</v>
      </c>
      <c r="E8361" t="s">
        <v>3615</v>
      </c>
      <c r="F8361" t="s">
        <v>3600</v>
      </c>
      <c r="G8361">
        <v>208500182</v>
      </c>
      <c r="I8361" t="s">
        <v>3601</v>
      </c>
      <c r="J8361" t="s">
        <v>4846</v>
      </c>
      <c r="K8361" t="s">
        <v>3688</v>
      </c>
      <c r="L8361" t="s">
        <v>6060</v>
      </c>
      <c r="M8361">
        <v>10</v>
      </c>
      <c r="N8361">
        <v>17</v>
      </c>
      <c r="O8361">
        <v>9</v>
      </c>
      <c r="S8361" t="b">
        <v>0</v>
      </c>
      <c r="T8361" t="b">
        <v>0</v>
      </c>
      <c r="U8361" t="b">
        <v>0</v>
      </c>
      <c r="V8361">
        <v>21600</v>
      </c>
      <c r="W8361">
        <v>13900</v>
      </c>
      <c r="X8361">
        <v>2.35</v>
      </c>
      <c r="Y8361">
        <v>13900</v>
      </c>
      <c r="Z8361">
        <v>2.35</v>
      </c>
    </row>
    <row r="8362" spans="1:26">
      <c r="A8362">
        <v>208400369</v>
      </c>
      <c r="B8362" t="s">
        <v>5999</v>
      </c>
      <c r="C8362" t="s">
        <v>3597</v>
      </c>
      <c r="D8362" t="s">
        <v>3614</v>
      </c>
      <c r="E8362" t="s">
        <v>4837</v>
      </c>
      <c r="F8362" t="s">
        <v>3600</v>
      </c>
      <c r="G8362">
        <v>208400369</v>
      </c>
      <c r="I8362" t="s">
        <v>3601</v>
      </c>
      <c r="J8362" t="s">
        <v>4846</v>
      </c>
      <c r="K8362" t="s">
        <v>3688</v>
      </c>
      <c r="L8362" t="s">
        <v>6059</v>
      </c>
      <c r="M8362">
        <v>10</v>
      </c>
      <c r="N8362">
        <v>16.75</v>
      </c>
      <c r="O8362">
        <v>9</v>
      </c>
      <c r="S8362" t="b">
        <v>0</v>
      </c>
      <c r="T8362" t="b">
        <v>0</v>
      </c>
      <c r="U8362" t="b">
        <v>0</v>
      </c>
      <c r="V8362">
        <v>21800</v>
      </c>
      <c r="W8362">
        <v>14200</v>
      </c>
      <c r="X8362">
        <v>2.41</v>
      </c>
      <c r="Y8362">
        <v>14200</v>
      </c>
      <c r="Z8362">
        <v>2.41</v>
      </c>
    </row>
    <row r="8363" spans="1:26">
      <c r="A8363">
        <v>208400364</v>
      </c>
      <c r="B8363" t="s">
        <v>5999</v>
      </c>
      <c r="C8363" t="s">
        <v>3597</v>
      </c>
      <c r="D8363" t="s">
        <v>3614</v>
      </c>
      <c r="E8363" t="s">
        <v>4840</v>
      </c>
      <c r="F8363" t="s">
        <v>3600</v>
      </c>
      <c r="G8363">
        <v>208400364</v>
      </c>
      <c r="I8363" t="s">
        <v>3601</v>
      </c>
      <c r="J8363" t="s">
        <v>4846</v>
      </c>
      <c r="K8363" t="s">
        <v>3688</v>
      </c>
      <c r="L8363" t="s">
        <v>6059</v>
      </c>
      <c r="M8363">
        <v>10</v>
      </c>
      <c r="N8363">
        <v>16.75</v>
      </c>
      <c r="O8363">
        <v>9</v>
      </c>
      <c r="S8363" t="b">
        <v>0</v>
      </c>
      <c r="T8363" t="b">
        <v>0</v>
      </c>
      <c r="U8363" t="b">
        <v>0</v>
      </c>
      <c r="V8363">
        <v>21800</v>
      </c>
      <c r="W8363">
        <v>14200</v>
      </c>
      <c r="X8363">
        <v>2.41</v>
      </c>
      <c r="Y8363">
        <v>14200</v>
      </c>
      <c r="Z8363">
        <v>2.41</v>
      </c>
    </row>
    <row r="8364" spans="1:26">
      <c r="A8364">
        <v>208400363</v>
      </c>
      <c r="B8364" t="s">
        <v>5999</v>
      </c>
      <c r="C8364" t="s">
        <v>3597</v>
      </c>
      <c r="D8364" t="s">
        <v>3614</v>
      </c>
      <c r="E8364" t="s">
        <v>4841</v>
      </c>
      <c r="F8364" t="s">
        <v>3600</v>
      </c>
      <c r="G8364">
        <v>208400363</v>
      </c>
      <c r="I8364" t="s">
        <v>3601</v>
      </c>
      <c r="J8364" t="s">
        <v>4846</v>
      </c>
      <c r="K8364" t="s">
        <v>3688</v>
      </c>
      <c r="L8364" t="s">
        <v>6059</v>
      </c>
      <c r="M8364">
        <v>10</v>
      </c>
      <c r="N8364">
        <v>16.75</v>
      </c>
      <c r="O8364">
        <v>9</v>
      </c>
      <c r="S8364" t="b">
        <v>0</v>
      </c>
      <c r="T8364" t="b">
        <v>0</v>
      </c>
      <c r="U8364" t="b">
        <v>0</v>
      </c>
      <c r="V8364">
        <v>21800</v>
      </c>
      <c r="W8364">
        <v>14200</v>
      </c>
      <c r="X8364">
        <v>2.41</v>
      </c>
      <c r="Y8364">
        <v>14200</v>
      </c>
      <c r="Z8364">
        <v>2.41</v>
      </c>
    </row>
    <row r="8365" spans="1:26">
      <c r="A8365">
        <v>208400358</v>
      </c>
      <c r="B8365" t="s">
        <v>5999</v>
      </c>
      <c r="C8365" t="s">
        <v>3597</v>
      </c>
      <c r="D8365" t="s">
        <v>3614</v>
      </c>
      <c r="E8365" t="s">
        <v>4842</v>
      </c>
      <c r="F8365" t="s">
        <v>3600</v>
      </c>
      <c r="G8365">
        <v>208400358</v>
      </c>
      <c r="I8365" t="s">
        <v>3601</v>
      </c>
      <c r="J8365" t="s">
        <v>4846</v>
      </c>
      <c r="K8365" t="s">
        <v>3688</v>
      </c>
      <c r="L8365" t="s">
        <v>6059</v>
      </c>
      <c r="M8365">
        <v>10</v>
      </c>
      <c r="N8365">
        <v>16.75</v>
      </c>
      <c r="O8365">
        <v>9</v>
      </c>
      <c r="S8365" t="b">
        <v>0</v>
      </c>
      <c r="T8365" t="b">
        <v>0</v>
      </c>
      <c r="U8365" t="b">
        <v>0</v>
      </c>
      <c r="V8365">
        <v>21800</v>
      </c>
      <c r="W8365">
        <v>14200</v>
      </c>
      <c r="X8365">
        <v>2.41</v>
      </c>
      <c r="Y8365">
        <v>14200</v>
      </c>
      <c r="Z8365">
        <v>2.41</v>
      </c>
    </row>
    <row r="8366" spans="1:26">
      <c r="A8366">
        <v>208206690</v>
      </c>
      <c r="B8366" t="s">
        <v>5999</v>
      </c>
      <c r="C8366" t="s">
        <v>3597</v>
      </c>
      <c r="D8366" t="s">
        <v>3614</v>
      </c>
      <c r="E8366" t="s">
        <v>3615</v>
      </c>
      <c r="F8366" t="s">
        <v>3600</v>
      </c>
      <c r="G8366">
        <v>208206690</v>
      </c>
      <c r="I8366" t="s">
        <v>3601</v>
      </c>
      <c r="J8366" t="s">
        <v>4846</v>
      </c>
      <c r="K8366" t="s">
        <v>3688</v>
      </c>
      <c r="L8366" t="s">
        <v>6059</v>
      </c>
      <c r="M8366">
        <v>10</v>
      </c>
      <c r="N8366">
        <v>16.75</v>
      </c>
      <c r="O8366">
        <v>9</v>
      </c>
      <c r="S8366" t="b">
        <v>0</v>
      </c>
      <c r="T8366" t="b">
        <v>0</v>
      </c>
      <c r="U8366" t="b">
        <v>0</v>
      </c>
      <c r="V8366">
        <v>21800</v>
      </c>
      <c r="W8366">
        <v>14200</v>
      </c>
      <c r="X8366">
        <v>2.41</v>
      </c>
      <c r="Y8366">
        <v>14200</v>
      </c>
      <c r="Z8366">
        <v>2.41</v>
      </c>
    </row>
    <row r="8367" spans="1:26">
      <c r="A8367">
        <v>208614035</v>
      </c>
      <c r="B8367" t="s">
        <v>5999</v>
      </c>
      <c r="C8367" t="s">
        <v>3597</v>
      </c>
      <c r="D8367" t="s">
        <v>3614</v>
      </c>
      <c r="E8367" t="s">
        <v>4837</v>
      </c>
      <c r="F8367" t="s">
        <v>3600</v>
      </c>
      <c r="G8367">
        <v>208614035</v>
      </c>
      <c r="I8367" t="s">
        <v>3601</v>
      </c>
      <c r="J8367" t="s">
        <v>4846</v>
      </c>
      <c r="K8367" t="s">
        <v>3688</v>
      </c>
      <c r="L8367" t="s">
        <v>6058</v>
      </c>
      <c r="M8367">
        <v>10.25</v>
      </c>
      <c r="N8367">
        <v>17.5</v>
      </c>
      <c r="O8367">
        <v>9.3000000000000007</v>
      </c>
      <c r="S8367" t="b">
        <v>0</v>
      </c>
      <c r="T8367" t="b">
        <v>0</v>
      </c>
      <c r="U8367" t="b">
        <v>0</v>
      </c>
      <c r="V8367">
        <v>22200</v>
      </c>
      <c r="W8367">
        <v>14300</v>
      </c>
      <c r="X8367">
        <v>2.4700000000000002</v>
      </c>
      <c r="Y8367">
        <v>14300</v>
      </c>
      <c r="Z8367">
        <v>2.4700000000000002</v>
      </c>
    </row>
    <row r="8368" spans="1:26">
      <c r="A8368">
        <v>208614028</v>
      </c>
      <c r="B8368" t="s">
        <v>5999</v>
      </c>
      <c r="C8368" t="s">
        <v>3597</v>
      </c>
      <c r="D8368" t="s">
        <v>3614</v>
      </c>
      <c r="E8368" t="s">
        <v>4840</v>
      </c>
      <c r="F8368" t="s">
        <v>3600</v>
      </c>
      <c r="G8368">
        <v>208614028</v>
      </c>
      <c r="I8368" t="s">
        <v>3601</v>
      </c>
      <c r="J8368" t="s">
        <v>4846</v>
      </c>
      <c r="K8368" t="s">
        <v>3688</v>
      </c>
      <c r="L8368" t="s">
        <v>6058</v>
      </c>
      <c r="M8368">
        <v>10.25</v>
      </c>
      <c r="N8368">
        <v>17.5</v>
      </c>
      <c r="O8368">
        <v>9.3000000000000007</v>
      </c>
      <c r="S8368" t="b">
        <v>0</v>
      </c>
      <c r="T8368" t="b">
        <v>0</v>
      </c>
      <c r="U8368" t="b">
        <v>0</v>
      </c>
      <c r="V8368">
        <v>22200</v>
      </c>
      <c r="W8368">
        <v>14300</v>
      </c>
      <c r="X8368">
        <v>2.4700000000000002</v>
      </c>
      <c r="Y8368">
        <v>14300</v>
      </c>
      <c r="Z8368">
        <v>2.4700000000000002</v>
      </c>
    </row>
    <row r="8369" spans="1:26">
      <c r="A8369">
        <v>208614019</v>
      </c>
      <c r="B8369" t="s">
        <v>5999</v>
      </c>
      <c r="C8369" t="s">
        <v>3597</v>
      </c>
      <c r="D8369" t="s">
        <v>3614</v>
      </c>
      <c r="E8369" t="s">
        <v>4841</v>
      </c>
      <c r="F8369" t="s">
        <v>3600</v>
      </c>
      <c r="G8369">
        <v>208614019</v>
      </c>
      <c r="I8369" t="s">
        <v>3601</v>
      </c>
      <c r="J8369" t="s">
        <v>4846</v>
      </c>
      <c r="K8369" t="s">
        <v>3688</v>
      </c>
      <c r="L8369" t="s">
        <v>6058</v>
      </c>
      <c r="M8369">
        <v>10.25</v>
      </c>
      <c r="N8369">
        <v>17.5</v>
      </c>
      <c r="O8369">
        <v>9.3000000000000007</v>
      </c>
      <c r="S8369" t="b">
        <v>0</v>
      </c>
      <c r="T8369" t="b">
        <v>0</v>
      </c>
      <c r="U8369" t="b">
        <v>0</v>
      </c>
      <c r="V8369">
        <v>22200</v>
      </c>
      <c r="W8369">
        <v>14300</v>
      </c>
      <c r="X8369">
        <v>2.4700000000000002</v>
      </c>
      <c r="Y8369">
        <v>14300</v>
      </c>
      <c r="Z8369">
        <v>2.4700000000000002</v>
      </c>
    </row>
    <row r="8370" spans="1:26">
      <c r="A8370">
        <v>208614012</v>
      </c>
      <c r="B8370" t="s">
        <v>5999</v>
      </c>
      <c r="C8370" t="s">
        <v>3597</v>
      </c>
      <c r="D8370" t="s">
        <v>3614</v>
      </c>
      <c r="E8370" t="s">
        <v>4842</v>
      </c>
      <c r="F8370" t="s">
        <v>3600</v>
      </c>
      <c r="G8370">
        <v>208614012</v>
      </c>
      <c r="I8370" t="s">
        <v>3601</v>
      </c>
      <c r="J8370" t="s">
        <v>4846</v>
      </c>
      <c r="K8370" t="s">
        <v>3688</v>
      </c>
      <c r="L8370" t="s">
        <v>6058</v>
      </c>
      <c r="M8370">
        <v>10.25</v>
      </c>
      <c r="N8370">
        <v>17.5</v>
      </c>
      <c r="O8370">
        <v>9.3000000000000007</v>
      </c>
      <c r="S8370" t="b">
        <v>0</v>
      </c>
      <c r="T8370" t="b">
        <v>0</v>
      </c>
      <c r="U8370" t="b">
        <v>0</v>
      </c>
      <c r="V8370">
        <v>22200</v>
      </c>
      <c r="W8370">
        <v>14300</v>
      </c>
      <c r="X8370">
        <v>2.4700000000000002</v>
      </c>
      <c r="Y8370">
        <v>14300</v>
      </c>
      <c r="Z8370">
        <v>2.4700000000000002</v>
      </c>
    </row>
    <row r="8371" spans="1:26">
      <c r="A8371">
        <v>208613132</v>
      </c>
      <c r="B8371" t="s">
        <v>5999</v>
      </c>
      <c r="C8371" t="s">
        <v>3597</v>
      </c>
      <c r="D8371" t="s">
        <v>3614</v>
      </c>
      <c r="E8371" t="s">
        <v>3615</v>
      </c>
      <c r="F8371" t="s">
        <v>3600</v>
      </c>
      <c r="G8371">
        <v>208613132</v>
      </c>
      <c r="I8371" t="s">
        <v>3601</v>
      </c>
      <c r="J8371" t="s">
        <v>4846</v>
      </c>
      <c r="K8371" t="s">
        <v>3688</v>
      </c>
      <c r="L8371" t="s">
        <v>6058</v>
      </c>
      <c r="M8371">
        <v>10.25</v>
      </c>
      <c r="N8371">
        <v>17.5</v>
      </c>
      <c r="O8371">
        <v>9.3000000000000007</v>
      </c>
      <c r="S8371" t="b">
        <v>0</v>
      </c>
      <c r="T8371" t="b">
        <v>0</v>
      </c>
      <c r="U8371" t="b">
        <v>0</v>
      </c>
      <c r="V8371">
        <v>22200</v>
      </c>
      <c r="W8371">
        <v>14300</v>
      </c>
      <c r="X8371">
        <v>2.4700000000000002</v>
      </c>
      <c r="Y8371">
        <v>14300</v>
      </c>
      <c r="Z8371">
        <v>2.4700000000000002</v>
      </c>
    </row>
    <row r="8372" spans="1:26">
      <c r="A8372">
        <v>208502157</v>
      </c>
      <c r="B8372" t="s">
        <v>5999</v>
      </c>
      <c r="C8372" t="s">
        <v>3597</v>
      </c>
      <c r="D8372" t="s">
        <v>3614</v>
      </c>
      <c r="E8372" t="s">
        <v>4837</v>
      </c>
      <c r="F8372" t="s">
        <v>3600</v>
      </c>
      <c r="G8372">
        <v>208502157</v>
      </c>
      <c r="I8372" t="s">
        <v>3601</v>
      </c>
      <c r="J8372" t="s">
        <v>4846</v>
      </c>
      <c r="K8372" t="s">
        <v>3688</v>
      </c>
      <c r="L8372" t="s">
        <v>6038</v>
      </c>
      <c r="M8372">
        <v>10.25</v>
      </c>
      <c r="N8372">
        <v>17.5</v>
      </c>
      <c r="O8372">
        <v>9.3000000000000007</v>
      </c>
      <c r="S8372" t="b">
        <v>0</v>
      </c>
      <c r="T8372" t="b">
        <v>0</v>
      </c>
      <c r="U8372" t="b">
        <v>0</v>
      </c>
      <c r="V8372">
        <v>22200</v>
      </c>
      <c r="W8372">
        <v>14300</v>
      </c>
      <c r="X8372">
        <v>2.4700000000000002</v>
      </c>
      <c r="Y8372">
        <v>14300</v>
      </c>
      <c r="Z8372">
        <v>2.4700000000000002</v>
      </c>
    </row>
    <row r="8373" spans="1:26">
      <c r="A8373">
        <v>208502155</v>
      </c>
      <c r="B8373" t="s">
        <v>5999</v>
      </c>
      <c r="C8373" t="s">
        <v>3597</v>
      </c>
      <c r="D8373" t="s">
        <v>3614</v>
      </c>
      <c r="E8373" t="s">
        <v>4840</v>
      </c>
      <c r="F8373" t="s">
        <v>3600</v>
      </c>
      <c r="G8373">
        <v>208502155</v>
      </c>
      <c r="I8373" t="s">
        <v>3601</v>
      </c>
      <c r="J8373" t="s">
        <v>4846</v>
      </c>
      <c r="K8373" t="s">
        <v>3688</v>
      </c>
      <c r="L8373" t="s">
        <v>6038</v>
      </c>
      <c r="M8373">
        <v>10.25</v>
      </c>
      <c r="N8373">
        <v>17.5</v>
      </c>
      <c r="O8373">
        <v>9.3000000000000007</v>
      </c>
      <c r="S8373" t="b">
        <v>0</v>
      </c>
      <c r="T8373" t="b">
        <v>0</v>
      </c>
      <c r="U8373" t="b">
        <v>0</v>
      </c>
      <c r="V8373">
        <v>22200</v>
      </c>
      <c r="W8373">
        <v>14300</v>
      </c>
      <c r="X8373">
        <v>2.4700000000000002</v>
      </c>
      <c r="Y8373">
        <v>14300</v>
      </c>
      <c r="Z8373">
        <v>2.4700000000000002</v>
      </c>
    </row>
    <row r="8374" spans="1:26">
      <c r="A8374">
        <v>208502153</v>
      </c>
      <c r="B8374" t="s">
        <v>5999</v>
      </c>
      <c r="C8374" t="s">
        <v>3597</v>
      </c>
      <c r="D8374" t="s">
        <v>3614</v>
      </c>
      <c r="E8374" t="s">
        <v>4841</v>
      </c>
      <c r="F8374" t="s">
        <v>3600</v>
      </c>
      <c r="G8374">
        <v>208502153</v>
      </c>
      <c r="I8374" t="s">
        <v>3601</v>
      </c>
      <c r="J8374" t="s">
        <v>4846</v>
      </c>
      <c r="K8374" t="s">
        <v>3688</v>
      </c>
      <c r="L8374" t="s">
        <v>6038</v>
      </c>
      <c r="M8374">
        <v>10.25</v>
      </c>
      <c r="N8374">
        <v>17.5</v>
      </c>
      <c r="O8374">
        <v>9.3000000000000007</v>
      </c>
      <c r="S8374" t="b">
        <v>0</v>
      </c>
      <c r="T8374" t="b">
        <v>0</v>
      </c>
      <c r="U8374" t="b">
        <v>0</v>
      </c>
      <c r="V8374">
        <v>22200</v>
      </c>
      <c r="W8374">
        <v>14300</v>
      </c>
      <c r="X8374">
        <v>2.4700000000000002</v>
      </c>
      <c r="Y8374">
        <v>14300</v>
      </c>
      <c r="Z8374">
        <v>2.4700000000000002</v>
      </c>
    </row>
    <row r="8375" spans="1:26">
      <c r="A8375">
        <v>208502151</v>
      </c>
      <c r="B8375" t="s">
        <v>5999</v>
      </c>
      <c r="C8375" t="s">
        <v>3597</v>
      </c>
      <c r="D8375" t="s">
        <v>3614</v>
      </c>
      <c r="E8375" t="s">
        <v>4842</v>
      </c>
      <c r="F8375" t="s">
        <v>3600</v>
      </c>
      <c r="G8375">
        <v>208502151</v>
      </c>
      <c r="I8375" t="s">
        <v>3601</v>
      </c>
      <c r="J8375" t="s">
        <v>4846</v>
      </c>
      <c r="K8375" t="s">
        <v>3688</v>
      </c>
      <c r="L8375" t="s">
        <v>6038</v>
      </c>
      <c r="M8375">
        <v>10.25</v>
      </c>
      <c r="N8375">
        <v>17.5</v>
      </c>
      <c r="O8375">
        <v>9.3000000000000007</v>
      </c>
      <c r="S8375" t="b">
        <v>0</v>
      </c>
      <c r="T8375" t="b">
        <v>0</v>
      </c>
      <c r="U8375" t="b">
        <v>0</v>
      </c>
      <c r="V8375">
        <v>22200</v>
      </c>
      <c r="W8375">
        <v>14300</v>
      </c>
      <c r="X8375">
        <v>2.4700000000000002</v>
      </c>
      <c r="Y8375">
        <v>14300</v>
      </c>
      <c r="Z8375">
        <v>2.4700000000000002</v>
      </c>
    </row>
    <row r="8376" spans="1:26">
      <c r="A8376">
        <v>208500187</v>
      </c>
      <c r="B8376" t="s">
        <v>5999</v>
      </c>
      <c r="C8376" t="s">
        <v>3597</v>
      </c>
      <c r="D8376" t="s">
        <v>3614</v>
      </c>
      <c r="E8376" t="s">
        <v>3615</v>
      </c>
      <c r="F8376" t="s">
        <v>3600</v>
      </c>
      <c r="G8376">
        <v>208500187</v>
      </c>
      <c r="I8376" t="s">
        <v>3601</v>
      </c>
      <c r="J8376" t="s">
        <v>4846</v>
      </c>
      <c r="K8376" t="s">
        <v>3688</v>
      </c>
      <c r="L8376" t="s">
        <v>6038</v>
      </c>
      <c r="M8376">
        <v>10.25</v>
      </c>
      <c r="N8376">
        <v>17.5</v>
      </c>
      <c r="O8376">
        <v>9.3000000000000007</v>
      </c>
      <c r="S8376" t="b">
        <v>0</v>
      </c>
      <c r="T8376" t="b">
        <v>0</v>
      </c>
      <c r="U8376" t="b">
        <v>0</v>
      </c>
      <c r="V8376">
        <v>22200</v>
      </c>
      <c r="W8376">
        <v>14300</v>
      </c>
      <c r="X8376">
        <v>2.4700000000000002</v>
      </c>
      <c r="Y8376">
        <v>14300</v>
      </c>
      <c r="Z8376">
        <v>2.4700000000000002</v>
      </c>
    </row>
    <row r="8377" spans="1:26">
      <c r="A8377">
        <v>208501693</v>
      </c>
      <c r="B8377" t="s">
        <v>5999</v>
      </c>
      <c r="C8377" t="s">
        <v>3597</v>
      </c>
      <c r="D8377" t="s">
        <v>3614</v>
      </c>
      <c r="E8377" t="s">
        <v>4837</v>
      </c>
      <c r="F8377" t="s">
        <v>3600</v>
      </c>
      <c r="G8377">
        <v>208501693</v>
      </c>
      <c r="I8377" t="s">
        <v>3601</v>
      </c>
      <c r="J8377" t="s">
        <v>4846</v>
      </c>
      <c r="K8377" t="s">
        <v>3688</v>
      </c>
      <c r="L8377" t="s">
        <v>6057</v>
      </c>
      <c r="M8377">
        <v>10.25</v>
      </c>
      <c r="N8377">
        <v>17.75</v>
      </c>
      <c r="O8377">
        <v>9.5</v>
      </c>
      <c r="S8377" t="b">
        <v>0</v>
      </c>
      <c r="T8377" t="b">
        <v>0</v>
      </c>
      <c r="U8377" t="b">
        <v>0</v>
      </c>
      <c r="V8377">
        <v>22000</v>
      </c>
      <c r="W8377">
        <v>14000</v>
      </c>
      <c r="X8377">
        <v>2.41</v>
      </c>
      <c r="Y8377">
        <v>14000</v>
      </c>
      <c r="Z8377">
        <v>2.41</v>
      </c>
    </row>
    <row r="8378" spans="1:26">
      <c r="A8378">
        <v>208501691</v>
      </c>
      <c r="B8378" t="s">
        <v>5999</v>
      </c>
      <c r="C8378" t="s">
        <v>3597</v>
      </c>
      <c r="D8378" t="s">
        <v>3614</v>
      </c>
      <c r="E8378" t="s">
        <v>4840</v>
      </c>
      <c r="F8378" t="s">
        <v>3600</v>
      </c>
      <c r="G8378">
        <v>208501691</v>
      </c>
      <c r="I8378" t="s">
        <v>3601</v>
      </c>
      <c r="J8378" t="s">
        <v>4846</v>
      </c>
      <c r="K8378" t="s">
        <v>3688</v>
      </c>
      <c r="L8378" t="s">
        <v>6057</v>
      </c>
      <c r="M8378">
        <v>10.25</v>
      </c>
      <c r="N8378">
        <v>17.75</v>
      </c>
      <c r="O8378">
        <v>9.5</v>
      </c>
      <c r="S8378" t="b">
        <v>0</v>
      </c>
      <c r="T8378" t="b">
        <v>0</v>
      </c>
      <c r="U8378" t="b">
        <v>0</v>
      </c>
      <c r="V8378">
        <v>22000</v>
      </c>
      <c r="W8378">
        <v>14000</v>
      </c>
      <c r="X8378">
        <v>2.41</v>
      </c>
      <c r="Y8378">
        <v>14000</v>
      </c>
      <c r="Z8378">
        <v>2.41</v>
      </c>
    </row>
    <row r="8379" spans="1:26">
      <c r="A8379">
        <v>208501689</v>
      </c>
      <c r="B8379" t="s">
        <v>5999</v>
      </c>
      <c r="C8379" t="s">
        <v>3597</v>
      </c>
      <c r="D8379" t="s">
        <v>3614</v>
      </c>
      <c r="E8379" t="s">
        <v>4841</v>
      </c>
      <c r="F8379" t="s">
        <v>3600</v>
      </c>
      <c r="G8379">
        <v>208501689</v>
      </c>
      <c r="I8379" t="s">
        <v>3601</v>
      </c>
      <c r="J8379" t="s">
        <v>4846</v>
      </c>
      <c r="K8379" t="s">
        <v>3688</v>
      </c>
      <c r="L8379" t="s">
        <v>6057</v>
      </c>
      <c r="M8379">
        <v>10.25</v>
      </c>
      <c r="N8379">
        <v>17.75</v>
      </c>
      <c r="O8379">
        <v>9.5</v>
      </c>
      <c r="S8379" t="b">
        <v>0</v>
      </c>
      <c r="T8379" t="b">
        <v>0</v>
      </c>
      <c r="U8379" t="b">
        <v>0</v>
      </c>
      <c r="V8379">
        <v>22000</v>
      </c>
      <c r="W8379">
        <v>14000</v>
      </c>
      <c r="X8379">
        <v>2.41</v>
      </c>
      <c r="Y8379">
        <v>14000</v>
      </c>
      <c r="Z8379">
        <v>2.41</v>
      </c>
    </row>
    <row r="8380" spans="1:26">
      <c r="A8380">
        <v>208501687</v>
      </c>
      <c r="B8380" t="s">
        <v>5999</v>
      </c>
      <c r="C8380" t="s">
        <v>3597</v>
      </c>
      <c r="D8380" t="s">
        <v>3614</v>
      </c>
      <c r="E8380" t="s">
        <v>4842</v>
      </c>
      <c r="F8380" t="s">
        <v>3600</v>
      </c>
      <c r="G8380">
        <v>208501687</v>
      </c>
      <c r="I8380" t="s">
        <v>3601</v>
      </c>
      <c r="J8380" t="s">
        <v>4846</v>
      </c>
      <c r="K8380" t="s">
        <v>3688</v>
      </c>
      <c r="L8380" t="s">
        <v>6057</v>
      </c>
      <c r="M8380">
        <v>10.25</v>
      </c>
      <c r="N8380">
        <v>17.75</v>
      </c>
      <c r="O8380">
        <v>9.5</v>
      </c>
      <c r="S8380" t="b">
        <v>0</v>
      </c>
      <c r="T8380" t="b">
        <v>0</v>
      </c>
      <c r="U8380" t="b">
        <v>0</v>
      </c>
      <c r="V8380">
        <v>22000</v>
      </c>
      <c r="W8380">
        <v>14000</v>
      </c>
      <c r="X8380">
        <v>2.41</v>
      </c>
      <c r="Y8380">
        <v>14000</v>
      </c>
      <c r="Z8380">
        <v>2.41</v>
      </c>
    </row>
    <row r="8381" spans="1:26">
      <c r="A8381">
        <v>208500023</v>
      </c>
      <c r="B8381" t="s">
        <v>5999</v>
      </c>
      <c r="C8381" t="s">
        <v>3597</v>
      </c>
      <c r="D8381" t="s">
        <v>3614</v>
      </c>
      <c r="E8381" t="s">
        <v>3615</v>
      </c>
      <c r="F8381" t="s">
        <v>3600</v>
      </c>
      <c r="G8381">
        <v>208500023</v>
      </c>
      <c r="I8381" t="s">
        <v>3601</v>
      </c>
      <c r="J8381" t="s">
        <v>4846</v>
      </c>
      <c r="K8381" t="s">
        <v>3688</v>
      </c>
      <c r="L8381" t="s">
        <v>6057</v>
      </c>
      <c r="M8381">
        <v>10.25</v>
      </c>
      <c r="N8381">
        <v>17.75</v>
      </c>
      <c r="O8381">
        <v>9.5</v>
      </c>
      <c r="S8381" t="b">
        <v>0</v>
      </c>
      <c r="T8381" t="b">
        <v>0</v>
      </c>
      <c r="U8381" t="b">
        <v>0</v>
      </c>
      <c r="V8381">
        <v>22000</v>
      </c>
      <c r="W8381">
        <v>14000</v>
      </c>
      <c r="X8381">
        <v>2.41</v>
      </c>
      <c r="Y8381">
        <v>14000</v>
      </c>
      <c r="Z8381">
        <v>2.41</v>
      </c>
    </row>
    <row r="8382" spans="1:26">
      <c r="A8382">
        <v>208614032</v>
      </c>
      <c r="B8382" t="s">
        <v>5999</v>
      </c>
      <c r="C8382" t="s">
        <v>3597</v>
      </c>
      <c r="D8382" t="s">
        <v>3614</v>
      </c>
      <c r="E8382" t="s">
        <v>4837</v>
      </c>
      <c r="F8382" t="s">
        <v>3600</v>
      </c>
      <c r="G8382">
        <v>208614032</v>
      </c>
      <c r="I8382" t="s">
        <v>3601</v>
      </c>
      <c r="J8382" t="s">
        <v>4846</v>
      </c>
      <c r="K8382" t="s">
        <v>3688</v>
      </c>
      <c r="L8382" t="s">
        <v>6056</v>
      </c>
      <c r="M8382">
        <v>10.25</v>
      </c>
      <c r="N8382">
        <v>17.75</v>
      </c>
      <c r="O8382">
        <v>9.5</v>
      </c>
      <c r="S8382" t="b">
        <v>0</v>
      </c>
      <c r="T8382" t="b">
        <v>0</v>
      </c>
      <c r="U8382" t="b">
        <v>0</v>
      </c>
      <c r="V8382">
        <v>22000</v>
      </c>
      <c r="W8382">
        <v>14000</v>
      </c>
      <c r="X8382">
        <v>2.41</v>
      </c>
      <c r="Y8382">
        <v>14000</v>
      </c>
      <c r="Z8382">
        <v>2.41</v>
      </c>
    </row>
    <row r="8383" spans="1:26">
      <c r="A8383">
        <v>208614031</v>
      </c>
      <c r="B8383" t="s">
        <v>5999</v>
      </c>
      <c r="C8383" t="s">
        <v>3597</v>
      </c>
      <c r="D8383" t="s">
        <v>3614</v>
      </c>
      <c r="E8383" t="s">
        <v>4840</v>
      </c>
      <c r="F8383" t="s">
        <v>3600</v>
      </c>
      <c r="G8383">
        <v>208614031</v>
      </c>
      <c r="I8383" t="s">
        <v>3601</v>
      </c>
      <c r="J8383" t="s">
        <v>4846</v>
      </c>
      <c r="K8383" t="s">
        <v>3688</v>
      </c>
      <c r="L8383" t="s">
        <v>6056</v>
      </c>
      <c r="M8383">
        <v>10.25</v>
      </c>
      <c r="N8383">
        <v>17.75</v>
      </c>
      <c r="O8383">
        <v>9.5</v>
      </c>
      <c r="S8383" t="b">
        <v>0</v>
      </c>
      <c r="T8383" t="b">
        <v>0</v>
      </c>
      <c r="U8383" t="b">
        <v>0</v>
      </c>
      <c r="V8383">
        <v>22000</v>
      </c>
      <c r="W8383">
        <v>14000</v>
      </c>
      <c r="X8383">
        <v>2.41</v>
      </c>
      <c r="Y8383">
        <v>14000</v>
      </c>
      <c r="Z8383">
        <v>2.41</v>
      </c>
    </row>
    <row r="8384" spans="1:26">
      <c r="A8384">
        <v>208614016</v>
      </c>
      <c r="B8384" t="s">
        <v>5999</v>
      </c>
      <c r="C8384" t="s">
        <v>3597</v>
      </c>
      <c r="D8384" t="s">
        <v>3614</v>
      </c>
      <c r="E8384" t="s">
        <v>4841</v>
      </c>
      <c r="F8384" t="s">
        <v>3600</v>
      </c>
      <c r="G8384">
        <v>208614016</v>
      </c>
      <c r="I8384" t="s">
        <v>3601</v>
      </c>
      <c r="J8384" t="s">
        <v>4846</v>
      </c>
      <c r="K8384" t="s">
        <v>3688</v>
      </c>
      <c r="L8384" t="s">
        <v>6056</v>
      </c>
      <c r="M8384">
        <v>10.25</v>
      </c>
      <c r="N8384">
        <v>17.75</v>
      </c>
      <c r="O8384">
        <v>9.5</v>
      </c>
      <c r="S8384" t="b">
        <v>0</v>
      </c>
      <c r="T8384" t="b">
        <v>0</v>
      </c>
      <c r="U8384" t="b">
        <v>0</v>
      </c>
      <c r="V8384">
        <v>22000</v>
      </c>
      <c r="W8384">
        <v>14000</v>
      </c>
      <c r="X8384">
        <v>2.41</v>
      </c>
      <c r="Y8384">
        <v>14000</v>
      </c>
      <c r="Z8384">
        <v>2.41</v>
      </c>
    </row>
    <row r="8385" spans="1:26">
      <c r="A8385">
        <v>208614015</v>
      </c>
      <c r="B8385" t="s">
        <v>5999</v>
      </c>
      <c r="C8385" t="s">
        <v>3597</v>
      </c>
      <c r="D8385" t="s">
        <v>3614</v>
      </c>
      <c r="E8385" t="s">
        <v>4842</v>
      </c>
      <c r="F8385" t="s">
        <v>3600</v>
      </c>
      <c r="G8385">
        <v>208614015</v>
      </c>
      <c r="I8385" t="s">
        <v>3601</v>
      </c>
      <c r="J8385" t="s">
        <v>4846</v>
      </c>
      <c r="K8385" t="s">
        <v>3688</v>
      </c>
      <c r="L8385" t="s">
        <v>6056</v>
      </c>
      <c r="M8385">
        <v>10.25</v>
      </c>
      <c r="N8385">
        <v>17.75</v>
      </c>
      <c r="O8385">
        <v>9.5</v>
      </c>
      <c r="S8385" t="b">
        <v>0</v>
      </c>
      <c r="T8385" t="b">
        <v>0</v>
      </c>
      <c r="U8385" t="b">
        <v>0</v>
      </c>
      <c r="V8385">
        <v>22000</v>
      </c>
      <c r="W8385">
        <v>14000</v>
      </c>
      <c r="X8385">
        <v>2.41</v>
      </c>
      <c r="Y8385">
        <v>14000</v>
      </c>
      <c r="Z8385">
        <v>2.41</v>
      </c>
    </row>
    <row r="8386" spans="1:26">
      <c r="A8386">
        <v>208613097</v>
      </c>
      <c r="B8386" t="s">
        <v>5999</v>
      </c>
      <c r="C8386" t="s">
        <v>3597</v>
      </c>
      <c r="D8386" t="s">
        <v>3614</v>
      </c>
      <c r="E8386" t="s">
        <v>3615</v>
      </c>
      <c r="F8386" t="s">
        <v>3600</v>
      </c>
      <c r="G8386">
        <v>208613097</v>
      </c>
      <c r="I8386" t="s">
        <v>3601</v>
      </c>
      <c r="J8386" t="s">
        <v>4846</v>
      </c>
      <c r="K8386" t="s">
        <v>3688</v>
      </c>
      <c r="L8386" t="s">
        <v>6056</v>
      </c>
      <c r="M8386">
        <v>10.25</v>
      </c>
      <c r="N8386">
        <v>17.75</v>
      </c>
      <c r="O8386">
        <v>9.5</v>
      </c>
      <c r="S8386" t="b">
        <v>0</v>
      </c>
      <c r="T8386" t="b">
        <v>0</v>
      </c>
      <c r="U8386" t="b">
        <v>0</v>
      </c>
      <c r="V8386">
        <v>22000</v>
      </c>
      <c r="W8386">
        <v>14000</v>
      </c>
      <c r="X8386">
        <v>2.41</v>
      </c>
      <c r="Y8386">
        <v>14000</v>
      </c>
      <c r="Z8386">
        <v>2.41</v>
      </c>
    </row>
    <row r="8387" spans="1:26">
      <c r="A8387">
        <v>208501686</v>
      </c>
      <c r="B8387" t="s">
        <v>5999</v>
      </c>
      <c r="C8387" t="s">
        <v>3597</v>
      </c>
      <c r="D8387" t="s">
        <v>3614</v>
      </c>
      <c r="E8387" t="s">
        <v>4837</v>
      </c>
      <c r="F8387" t="s">
        <v>3600</v>
      </c>
      <c r="G8387">
        <v>208501686</v>
      </c>
      <c r="I8387" t="s">
        <v>3601</v>
      </c>
      <c r="J8387" t="s">
        <v>4846</v>
      </c>
      <c r="K8387" t="s">
        <v>3688</v>
      </c>
      <c r="L8387" t="s">
        <v>6055</v>
      </c>
      <c r="M8387">
        <v>10.25</v>
      </c>
      <c r="N8387">
        <v>17.75</v>
      </c>
      <c r="O8387">
        <v>9.5</v>
      </c>
      <c r="S8387" t="b">
        <v>0</v>
      </c>
      <c r="T8387" t="b">
        <v>0</v>
      </c>
      <c r="U8387" t="b">
        <v>0</v>
      </c>
      <c r="V8387">
        <v>22000</v>
      </c>
      <c r="W8387">
        <v>14000</v>
      </c>
      <c r="X8387">
        <v>2.41</v>
      </c>
      <c r="Y8387">
        <v>14000</v>
      </c>
      <c r="Z8387">
        <v>2.41</v>
      </c>
    </row>
    <row r="8388" spans="1:26">
      <c r="A8388">
        <v>208501684</v>
      </c>
      <c r="B8388" t="s">
        <v>5999</v>
      </c>
      <c r="C8388" t="s">
        <v>3597</v>
      </c>
      <c r="D8388" t="s">
        <v>3614</v>
      </c>
      <c r="E8388" t="s">
        <v>4840</v>
      </c>
      <c r="F8388" t="s">
        <v>3600</v>
      </c>
      <c r="G8388">
        <v>208501684</v>
      </c>
      <c r="I8388" t="s">
        <v>3601</v>
      </c>
      <c r="J8388" t="s">
        <v>4846</v>
      </c>
      <c r="K8388" t="s">
        <v>3688</v>
      </c>
      <c r="L8388" t="s">
        <v>6055</v>
      </c>
      <c r="M8388">
        <v>10.25</v>
      </c>
      <c r="N8388">
        <v>17.75</v>
      </c>
      <c r="O8388">
        <v>9.5</v>
      </c>
      <c r="S8388" t="b">
        <v>0</v>
      </c>
      <c r="T8388" t="b">
        <v>0</v>
      </c>
      <c r="U8388" t="b">
        <v>0</v>
      </c>
      <c r="V8388">
        <v>22000</v>
      </c>
      <c r="W8388">
        <v>14000</v>
      </c>
      <c r="X8388">
        <v>2.41</v>
      </c>
      <c r="Y8388">
        <v>14000</v>
      </c>
      <c r="Z8388">
        <v>2.41</v>
      </c>
    </row>
    <row r="8389" spans="1:26">
      <c r="A8389">
        <v>208501682</v>
      </c>
      <c r="B8389" t="s">
        <v>5999</v>
      </c>
      <c r="C8389" t="s">
        <v>3597</v>
      </c>
      <c r="D8389" t="s">
        <v>3614</v>
      </c>
      <c r="E8389" t="s">
        <v>4841</v>
      </c>
      <c r="F8389" t="s">
        <v>3600</v>
      </c>
      <c r="G8389">
        <v>208501682</v>
      </c>
      <c r="I8389" t="s">
        <v>3601</v>
      </c>
      <c r="J8389" t="s">
        <v>4846</v>
      </c>
      <c r="K8389" t="s">
        <v>3688</v>
      </c>
      <c r="L8389" t="s">
        <v>6055</v>
      </c>
      <c r="M8389">
        <v>10.25</v>
      </c>
      <c r="N8389">
        <v>17.75</v>
      </c>
      <c r="O8389">
        <v>9.5</v>
      </c>
      <c r="S8389" t="b">
        <v>0</v>
      </c>
      <c r="T8389" t="b">
        <v>0</v>
      </c>
      <c r="U8389" t="b">
        <v>0</v>
      </c>
      <c r="V8389">
        <v>22000</v>
      </c>
      <c r="W8389">
        <v>14000</v>
      </c>
      <c r="X8389">
        <v>2.41</v>
      </c>
      <c r="Y8389">
        <v>14000</v>
      </c>
      <c r="Z8389">
        <v>2.41</v>
      </c>
    </row>
    <row r="8390" spans="1:26">
      <c r="A8390">
        <v>208501680</v>
      </c>
      <c r="B8390" t="s">
        <v>5999</v>
      </c>
      <c r="C8390" t="s">
        <v>3597</v>
      </c>
      <c r="D8390" t="s">
        <v>3614</v>
      </c>
      <c r="E8390" t="s">
        <v>4842</v>
      </c>
      <c r="F8390" t="s">
        <v>3600</v>
      </c>
      <c r="G8390">
        <v>208501680</v>
      </c>
      <c r="I8390" t="s">
        <v>3601</v>
      </c>
      <c r="J8390" t="s">
        <v>4846</v>
      </c>
      <c r="K8390" t="s">
        <v>3688</v>
      </c>
      <c r="L8390" t="s">
        <v>6055</v>
      </c>
      <c r="M8390">
        <v>10.25</v>
      </c>
      <c r="N8390">
        <v>17.75</v>
      </c>
      <c r="O8390">
        <v>9.5</v>
      </c>
      <c r="S8390" t="b">
        <v>0</v>
      </c>
      <c r="T8390" t="b">
        <v>0</v>
      </c>
      <c r="U8390" t="b">
        <v>0</v>
      </c>
      <c r="V8390">
        <v>22000</v>
      </c>
      <c r="W8390">
        <v>14000</v>
      </c>
      <c r="X8390">
        <v>2.41</v>
      </c>
      <c r="Y8390">
        <v>14000</v>
      </c>
      <c r="Z8390">
        <v>2.41</v>
      </c>
    </row>
    <row r="8391" spans="1:26">
      <c r="A8391">
        <v>208500020</v>
      </c>
      <c r="B8391" t="s">
        <v>5999</v>
      </c>
      <c r="C8391" t="s">
        <v>3597</v>
      </c>
      <c r="D8391" t="s">
        <v>3614</v>
      </c>
      <c r="E8391" t="s">
        <v>3615</v>
      </c>
      <c r="F8391" t="s">
        <v>3600</v>
      </c>
      <c r="G8391">
        <v>208500020</v>
      </c>
      <c r="I8391" t="s">
        <v>3601</v>
      </c>
      <c r="J8391" t="s">
        <v>4846</v>
      </c>
      <c r="K8391" t="s">
        <v>3688</v>
      </c>
      <c r="L8391" t="s">
        <v>6055</v>
      </c>
      <c r="M8391">
        <v>10.25</v>
      </c>
      <c r="N8391">
        <v>17.75</v>
      </c>
      <c r="O8391">
        <v>9.5</v>
      </c>
      <c r="S8391" t="b">
        <v>0</v>
      </c>
      <c r="T8391" t="b">
        <v>0</v>
      </c>
      <c r="U8391" t="b">
        <v>0</v>
      </c>
      <c r="V8391">
        <v>22000</v>
      </c>
      <c r="W8391">
        <v>14000</v>
      </c>
      <c r="X8391">
        <v>2.41</v>
      </c>
      <c r="Y8391">
        <v>14000</v>
      </c>
      <c r="Z8391">
        <v>2.41</v>
      </c>
    </row>
    <row r="8392" spans="1:26">
      <c r="A8392">
        <v>208614036</v>
      </c>
      <c r="B8392" t="s">
        <v>5999</v>
      </c>
      <c r="C8392" t="s">
        <v>3597</v>
      </c>
      <c r="D8392" t="s">
        <v>3614</v>
      </c>
      <c r="E8392" t="s">
        <v>4837</v>
      </c>
      <c r="F8392" t="s">
        <v>3600</v>
      </c>
      <c r="G8392">
        <v>208614036</v>
      </c>
      <c r="I8392" t="s">
        <v>3601</v>
      </c>
      <c r="J8392" t="s">
        <v>4846</v>
      </c>
      <c r="K8392" t="s">
        <v>3688</v>
      </c>
      <c r="L8392" t="s">
        <v>6054</v>
      </c>
      <c r="M8392">
        <v>10.5</v>
      </c>
      <c r="N8392">
        <v>18</v>
      </c>
      <c r="O8392">
        <v>9.5</v>
      </c>
      <c r="S8392" t="b">
        <v>0</v>
      </c>
      <c r="T8392" t="b">
        <v>0</v>
      </c>
      <c r="U8392" t="b">
        <v>0</v>
      </c>
      <c r="V8392">
        <v>22400</v>
      </c>
      <c r="W8392">
        <v>14200</v>
      </c>
      <c r="X8392">
        <v>2.48</v>
      </c>
      <c r="Y8392">
        <v>14200</v>
      </c>
      <c r="Z8392">
        <v>2.48</v>
      </c>
    </row>
    <row r="8393" spans="1:26">
      <c r="A8393">
        <v>208614027</v>
      </c>
      <c r="B8393" t="s">
        <v>5999</v>
      </c>
      <c r="C8393" t="s">
        <v>3597</v>
      </c>
      <c r="D8393" t="s">
        <v>3614</v>
      </c>
      <c r="E8393" t="s">
        <v>4840</v>
      </c>
      <c r="F8393" t="s">
        <v>3600</v>
      </c>
      <c r="G8393">
        <v>208614027</v>
      </c>
      <c r="I8393" t="s">
        <v>3601</v>
      </c>
      <c r="J8393" t="s">
        <v>4846</v>
      </c>
      <c r="K8393" t="s">
        <v>3688</v>
      </c>
      <c r="L8393" t="s">
        <v>6054</v>
      </c>
      <c r="M8393">
        <v>10.5</v>
      </c>
      <c r="N8393">
        <v>18</v>
      </c>
      <c r="O8393">
        <v>9.5</v>
      </c>
      <c r="S8393" t="b">
        <v>0</v>
      </c>
      <c r="T8393" t="b">
        <v>0</v>
      </c>
      <c r="U8393" t="b">
        <v>0</v>
      </c>
      <c r="V8393">
        <v>22400</v>
      </c>
      <c r="W8393">
        <v>14200</v>
      </c>
      <c r="X8393">
        <v>2.48</v>
      </c>
      <c r="Y8393">
        <v>14200</v>
      </c>
      <c r="Z8393">
        <v>2.48</v>
      </c>
    </row>
    <row r="8394" spans="1:26">
      <c r="A8394">
        <v>208614020</v>
      </c>
      <c r="B8394" t="s">
        <v>5999</v>
      </c>
      <c r="C8394" t="s">
        <v>3597</v>
      </c>
      <c r="D8394" t="s">
        <v>3614</v>
      </c>
      <c r="E8394" t="s">
        <v>4841</v>
      </c>
      <c r="F8394" t="s">
        <v>3600</v>
      </c>
      <c r="G8394">
        <v>208614020</v>
      </c>
      <c r="I8394" t="s">
        <v>3601</v>
      </c>
      <c r="J8394" t="s">
        <v>4846</v>
      </c>
      <c r="K8394" t="s">
        <v>3688</v>
      </c>
      <c r="L8394" t="s">
        <v>6054</v>
      </c>
      <c r="M8394">
        <v>10.5</v>
      </c>
      <c r="N8394">
        <v>18</v>
      </c>
      <c r="O8394">
        <v>9.5</v>
      </c>
      <c r="S8394" t="b">
        <v>0</v>
      </c>
      <c r="T8394" t="b">
        <v>0</v>
      </c>
      <c r="U8394" t="b">
        <v>0</v>
      </c>
      <c r="V8394">
        <v>22400</v>
      </c>
      <c r="W8394">
        <v>14200</v>
      </c>
      <c r="X8394">
        <v>2.48</v>
      </c>
      <c r="Y8394">
        <v>14200</v>
      </c>
      <c r="Z8394">
        <v>2.48</v>
      </c>
    </row>
    <row r="8395" spans="1:26">
      <c r="A8395">
        <v>208614011</v>
      </c>
      <c r="B8395" t="s">
        <v>5999</v>
      </c>
      <c r="C8395" t="s">
        <v>3597</v>
      </c>
      <c r="D8395" t="s">
        <v>3614</v>
      </c>
      <c r="E8395" t="s">
        <v>4842</v>
      </c>
      <c r="F8395" t="s">
        <v>3600</v>
      </c>
      <c r="G8395">
        <v>208614011</v>
      </c>
      <c r="I8395" t="s">
        <v>3601</v>
      </c>
      <c r="J8395" t="s">
        <v>4846</v>
      </c>
      <c r="K8395" t="s">
        <v>3688</v>
      </c>
      <c r="L8395" t="s">
        <v>6054</v>
      </c>
      <c r="M8395">
        <v>10.5</v>
      </c>
      <c r="N8395">
        <v>18</v>
      </c>
      <c r="O8395">
        <v>9.5</v>
      </c>
      <c r="S8395" t="b">
        <v>0</v>
      </c>
      <c r="T8395" t="b">
        <v>0</v>
      </c>
      <c r="U8395" t="b">
        <v>0</v>
      </c>
      <c r="V8395">
        <v>22400</v>
      </c>
      <c r="W8395">
        <v>14200</v>
      </c>
      <c r="X8395">
        <v>2.48</v>
      </c>
      <c r="Y8395">
        <v>14200</v>
      </c>
      <c r="Z8395">
        <v>2.48</v>
      </c>
    </row>
    <row r="8396" spans="1:26">
      <c r="A8396">
        <v>208613215</v>
      </c>
      <c r="B8396" t="s">
        <v>5999</v>
      </c>
      <c r="C8396" t="s">
        <v>3597</v>
      </c>
      <c r="D8396" t="s">
        <v>3614</v>
      </c>
      <c r="E8396" t="s">
        <v>3615</v>
      </c>
      <c r="F8396" t="s">
        <v>3600</v>
      </c>
      <c r="G8396">
        <v>208613215</v>
      </c>
      <c r="I8396" t="s">
        <v>3601</v>
      </c>
      <c r="J8396" t="s">
        <v>4846</v>
      </c>
      <c r="K8396" t="s">
        <v>3688</v>
      </c>
      <c r="L8396" t="s">
        <v>6054</v>
      </c>
      <c r="M8396">
        <v>10.5</v>
      </c>
      <c r="N8396">
        <v>18</v>
      </c>
      <c r="O8396">
        <v>9.5</v>
      </c>
      <c r="S8396" t="b">
        <v>0</v>
      </c>
      <c r="T8396" t="b">
        <v>0</v>
      </c>
      <c r="U8396" t="b">
        <v>0</v>
      </c>
      <c r="V8396">
        <v>22400</v>
      </c>
      <c r="W8396">
        <v>14200</v>
      </c>
      <c r="X8396">
        <v>2.48</v>
      </c>
      <c r="Y8396">
        <v>14200</v>
      </c>
      <c r="Z8396">
        <v>2.48</v>
      </c>
    </row>
    <row r="8397" spans="1:26">
      <c r="A8397">
        <v>208500502</v>
      </c>
      <c r="B8397" t="s">
        <v>5999</v>
      </c>
      <c r="C8397" t="s">
        <v>3597</v>
      </c>
      <c r="D8397" t="s">
        <v>3614</v>
      </c>
      <c r="E8397" t="s">
        <v>4837</v>
      </c>
      <c r="F8397" t="s">
        <v>3600</v>
      </c>
      <c r="G8397">
        <v>208500502</v>
      </c>
      <c r="I8397" t="s">
        <v>3601</v>
      </c>
      <c r="J8397" t="s">
        <v>4846</v>
      </c>
      <c r="K8397" t="s">
        <v>3688</v>
      </c>
      <c r="L8397" t="s">
        <v>6036</v>
      </c>
      <c r="M8397">
        <v>10.5</v>
      </c>
      <c r="N8397">
        <v>18</v>
      </c>
      <c r="O8397">
        <v>9.5</v>
      </c>
      <c r="S8397" t="b">
        <v>0</v>
      </c>
      <c r="T8397" t="b">
        <v>0</v>
      </c>
      <c r="U8397" t="b">
        <v>0</v>
      </c>
      <c r="V8397">
        <v>22400</v>
      </c>
      <c r="W8397">
        <v>14200</v>
      </c>
      <c r="X8397">
        <v>2.48</v>
      </c>
      <c r="Y8397">
        <v>14200</v>
      </c>
      <c r="Z8397">
        <v>2.48</v>
      </c>
    </row>
    <row r="8398" spans="1:26">
      <c r="A8398">
        <v>208504361</v>
      </c>
      <c r="B8398" t="s">
        <v>5999</v>
      </c>
      <c r="C8398" t="s">
        <v>3597</v>
      </c>
      <c r="D8398" t="s">
        <v>3614</v>
      </c>
      <c r="E8398" t="s">
        <v>4840</v>
      </c>
      <c r="F8398" t="s">
        <v>3600</v>
      </c>
      <c r="G8398">
        <v>208504361</v>
      </c>
      <c r="I8398" t="s">
        <v>3601</v>
      </c>
      <c r="J8398" t="s">
        <v>4846</v>
      </c>
      <c r="K8398" t="s">
        <v>3688</v>
      </c>
      <c r="L8398" t="s">
        <v>6036</v>
      </c>
      <c r="M8398">
        <v>10.5</v>
      </c>
      <c r="N8398">
        <v>18</v>
      </c>
      <c r="O8398">
        <v>9.5</v>
      </c>
      <c r="S8398" t="b">
        <v>0</v>
      </c>
      <c r="T8398" t="b">
        <v>0</v>
      </c>
      <c r="U8398" t="b">
        <v>0</v>
      </c>
      <c r="V8398">
        <v>22400</v>
      </c>
      <c r="W8398">
        <v>14200</v>
      </c>
      <c r="X8398">
        <v>2.48</v>
      </c>
      <c r="Y8398">
        <v>14200</v>
      </c>
      <c r="Z8398">
        <v>2.48</v>
      </c>
    </row>
    <row r="8399" spans="1:26">
      <c r="A8399">
        <v>208504358</v>
      </c>
      <c r="B8399" t="s">
        <v>5999</v>
      </c>
      <c r="C8399" t="s">
        <v>3597</v>
      </c>
      <c r="D8399" t="s">
        <v>3614</v>
      </c>
      <c r="E8399" t="s">
        <v>4841</v>
      </c>
      <c r="F8399" t="s">
        <v>3600</v>
      </c>
      <c r="G8399">
        <v>208504358</v>
      </c>
      <c r="I8399" t="s">
        <v>3601</v>
      </c>
      <c r="J8399" t="s">
        <v>4846</v>
      </c>
      <c r="K8399" t="s">
        <v>3688</v>
      </c>
      <c r="L8399" t="s">
        <v>6036</v>
      </c>
      <c r="M8399">
        <v>10.5</v>
      </c>
      <c r="N8399">
        <v>18</v>
      </c>
      <c r="O8399">
        <v>9.5</v>
      </c>
      <c r="S8399" t="b">
        <v>0</v>
      </c>
      <c r="T8399" t="b">
        <v>0</v>
      </c>
      <c r="U8399" t="b">
        <v>0</v>
      </c>
      <c r="V8399">
        <v>22400</v>
      </c>
      <c r="W8399">
        <v>14200</v>
      </c>
      <c r="X8399">
        <v>2.48</v>
      </c>
      <c r="Y8399">
        <v>14200</v>
      </c>
      <c r="Z8399">
        <v>2.48</v>
      </c>
    </row>
    <row r="8400" spans="1:26">
      <c r="A8400">
        <v>208504355</v>
      </c>
      <c r="B8400" t="s">
        <v>5999</v>
      </c>
      <c r="C8400" t="s">
        <v>3597</v>
      </c>
      <c r="D8400" t="s">
        <v>3614</v>
      </c>
      <c r="E8400" t="s">
        <v>4842</v>
      </c>
      <c r="F8400" t="s">
        <v>3600</v>
      </c>
      <c r="G8400">
        <v>208504355</v>
      </c>
      <c r="I8400" t="s">
        <v>3601</v>
      </c>
      <c r="J8400" t="s">
        <v>4846</v>
      </c>
      <c r="K8400" t="s">
        <v>3688</v>
      </c>
      <c r="L8400" t="s">
        <v>6036</v>
      </c>
      <c r="M8400">
        <v>10.5</v>
      </c>
      <c r="N8400">
        <v>18</v>
      </c>
      <c r="O8400">
        <v>9.5</v>
      </c>
      <c r="S8400" t="b">
        <v>0</v>
      </c>
      <c r="T8400" t="b">
        <v>0</v>
      </c>
      <c r="U8400" t="b">
        <v>0</v>
      </c>
      <c r="V8400">
        <v>22400</v>
      </c>
      <c r="W8400">
        <v>14200</v>
      </c>
      <c r="X8400">
        <v>2.48</v>
      </c>
      <c r="Y8400">
        <v>14200</v>
      </c>
      <c r="Z8400">
        <v>2.48</v>
      </c>
    </row>
    <row r="8401" spans="1:26">
      <c r="A8401">
        <v>208500563</v>
      </c>
      <c r="B8401" t="s">
        <v>5999</v>
      </c>
      <c r="C8401" t="s">
        <v>3597</v>
      </c>
      <c r="D8401" t="s">
        <v>3614</v>
      </c>
      <c r="E8401" t="s">
        <v>3615</v>
      </c>
      <c r="F8401" t="s">
        <v>3600</v>
      </c>
      <c r="G8401">
        <v>208500563</v>
      </c>
      <c r="I8401" t="s">
        <v>3601</v>
      </c>
      <c r="J8401" t="s">
        <v>4846</v>
      </c>
      <c r="K8401" t="s">
        <v>3688</v>
      </c>
      <c r="L8401" t="s">
        <v>6036</v>
      </c>
      <c r="M8401">
        <v>10.5</v>
      </c>
      <c r="N8401">
        <v>18</v>
      </c>
      <c r="O8401">
        <v>9.5</v>
      </c>
      <c r="S8401" t="b">
        <v>0</v>
      </c>
      <c r="T8401" t="b">
        <v>0</v>
      </c>
      <c r="U8401" t="b">
        <v>0</v>
      </c>
      <c r="V8401">
        <v>22400</v>
      </c>
      <c r="W8401">
        <v>14200</v>
      </c>
      <c r="X8401">
        <v>2.48</v>
      </c>
      <c r="Y8401">
        <v>14200</v>
      </c>
      <c r="Z8401">
        <v>2.48</v>
      </c>
    </row>
    <row r="8402" spans="1:26">
      <c r="A8402">
        <v>208400367</v>
      </c>
      <c r="B8402" t="s">
        <v>5999</v>
      </c>
      <c r="C8402" t="s">
        <v>3597</v>
      </c>
      <c r="D8402" t="s">
        <v>3614</v>
      </c>
      <c r="E8402" t="s">
        <v>4837</v>
      </c>
      <c r="F8402" t="s">
        <v>3600</v>
      </c>
      <c r="G8402">
        <v>208400367</v>
      </c>
      <c r="I8402" t="s">
        <v>3601</v>
      </c>
      <c r="J8402" t="s">
        <v>4846</v>
      </c>
      <c r="K8402" t="s">
        <v>3688</v>
      </c>
      <c r="L8402" t="s">
        <v>6045</v>
      </c>
      <c r="M8402">
        <v>10</v>
      </c>
      <c r="N8402">
        <v>17.25</v>
      </c>
      <c r="O8402">
        <v>9.3000000000000007</v>
      </c>
      <c r="S8402" t="b">
        <v>0</v>
      </c>
      <c r="T8402" t="b">
        <v>0</v>
      </c>
      <c r="U8402" t="b">
        <v>0</v>
      </c>
      <c r="V8402">
        <v>22000</v>
      </c>
      <c r="W8402">
        <v>14000</v>
      </c>
      <c r="X8402">
        <v>2.44</v>
      </c>
      <c r="Y8402">
        <v>14000</v>
      </c>
      <c r="Z8402">
        <v>2.44</v>
      </c>
    </row>
    <row r="8403" spans="1:26">
      <c r="A8403">
        <v>208400366</v>
      </c>
      <c r="B8403" t="s">
        <v>5999</v>
      </c>
      <c r="C8403" t="s">
        <v>3597</v>
      </c>
      <c r="D8403" t="s">
        <v>3614</v>
      </c>
      <c r="E8403" t="s">
        <v>4840</v>
      </c>
      <c r="F8403" t="s">
        <v>3600</v>
      </c>
      <c r="G8403">
        <v>208400366</v>
      </c>
      <c r="I8403" t="s">
        <v>3601</v>
      </c>
      <c r="J8403" t="s">
        <v>4846</v>
      </c>
      <c r="K8403" t="s">
        <v>3688</v>
      </c>
      <c r="L8403" t="s">
        <v>6045</v>
      </c>
      <c r="M8403">
        <v>10</v>
      </c>
      <c r="N8403">
        <v>17.25</v>
      </c>
      <c r="O8403">
        <v>9.3000000000000007</v>
      </c>
      <c r="S8403" t="b">
        <v>0</v>
      </c>
      <c r="T8403" t="b">
        <v>0</v>
      </c>
      <c r="U8403" t="b">
        <v>0</v>
      </c>
      <c r="V8403">
        <v>22000</v>
      </c>
      <c r="W8403">
        <v>14000</v>
      </c>
      <c r="X8403">
        <v>2.44</v>
      </c>
      <c r="Y8403">
        <v>14000</v>
      </c>
      <c r="Z8403">
        <v>2.44</v>
      </c>
    </row>
    <row r="8404" spans="1:26">
      <c r="A8404">
        <v>208400361</v>
      </c>
      <c r="B8404" t="s">
        <v>5999</v>
      </c>
      <c r="C8404" t="s">
        <v>3597</v>
      </c>
      <c r="D8404" t="s">
        <v>3614</v>
      </c>
      <c r="E8404" t="s">
        <v>4841</v>
      </c>
      <c r="F8404" t="s">
        <v>3600</v>
      </c>
      <c r="G8404">
        <v>208400361</v>
      </c>
      <c r="I8404" t="s">
        <v>3601</v>
      </c>
      <c r="J8404" t="s">
        <v>4846</v>
      </c>
      <c r="K8404" t="s">
        <v>3688</v>
      </c>
      <c r="L8404" t="s">
        <v>6045</v>
      </c>
      <c r="M8404">
        <v>10</v>
      </c>
      <c r="N8404">
        <v>17.25</v>
      </c>
      <c r="O8404">
        <v>9.3000000000000007</v>
      </c>
      <c r="S8404" t="b">
        <v>0</v>
      </c>
      <c r="T8404" t="b">
        <v>0</v>
      </c>
      <c r="U8404" t="b">
        <v>0</v>
      </c>
      <c r="V8404">
        <v>22000</v>
      </c>
      <c r="W8404">
        <v>14000</v>
      </c>
      <c r="X8404">
        <v>2.44</v>
      </c>
      <c r="Y8404">
        <v>14000</v>
      </c>
      <c r="Z8404">
        <v>2.44</v>
      </c>
    </row>
    <row r="8405" spans="1:26">
      <c r="A8405">
        <v>208400360</v>
      </c>
      <c r="B8405" t="s">
        <v>5999</v>
      </c>
      <c r="C8405" t="s">
        <v>3597</v>
      </c>
      <c r="D8405" t="s">
        <v>3614</v>
      </c>
      <c r="E8405" t="s">
        <v>4842</v>
      </c>
      <c r="F8405" t="s">
        <v>3600</v>
      </c>
      <c r="G8405">
        <v>208400360</v>
      </c>
      <c r="I8405" t="s">
        <v>3601</v>
      </c>
      <c r="J8405" t="s">
        <v>4846</v>
      </c>
      <c r="K8405" t="s">
        <v>3688</v>
      </c>
      <c r="L8405" t="s">
        <v>6045</v>
      </c>
      <c r="M8405">
        <v>10</v>
      </c>
      <c r="N8405">
        <v>17.25</v>
      </c>
      <c r="O8405">
        <v>9.3000000000000007</v>
      </c>
      <c r="S8405" t="b">
        <v>0</v>
      </c>
      <c r="T8405" t="b">
        <v>0</v>
      </c>
      <c r="U8405" t="b">
        <v>0</v>
      </c>
      <c r="V8405">
        <v>22000</v>
      </c>
      <c r="W8405">
        <v>14000</v>
      </c>
      <c r="X8405">
        <v>2.44</v>
      </c>
      <c r="Y8405">
        <v>14000</v>
      </c>
      <c r="Z8405">
        <v>2.44</v>
      </c>
    </row>
    <row r="8406" spans="1:26">
      <c r="A8406">
        <v>208206694</v>
      </c>
      <c r="B8406" t="s">
        <v>5999</v>
      </c>
      <c r="C8406" t="s">
        <v>3597</v>
      </c>
      <c r="D8406" t="s">
        <v>3614</v>
      </c>
      <c r="E8406" t="s">
        <v>3615</v>
      </c>
      <c r="F8406" t="s">
        <v>3600</v>
      </c>
      <c r="G8406">
        <v>208206694</v>
      </c>
      <c r="I8406" t="s">
        <v>3601</v>
      </c>
      <c r="J8406" t="s">
        <v>4846</v>
      </c>
      <c r="K8406" t="s">
        <v>3688</v>
      </c>
      <c r="L8406" t="s">
        <v>6045</v>
      </c>
      <c r="M8406">
        <v>10</v>
      </c>
      <c r="N8406">
        <v>17.25</v>
      </c>
      <c r="O8406">
        <v>9.3000000000000007</v>
      </c>
      <c r="S8406" t="b">
        <v>0</v>
      </c>
      <c r="T8406" t="b">
        <v>0</v>
      </c>
      <c r="U8406" t="b">
        <v>0</v>
      </c>
      <c r="V8406">
        <v>22000</v>
      </c>
      <c r="W8406">
        <v>14000</v>
      </c>
      <c r="X8406">
        <v>2.44</v>
      </c>
      <c r="Y8406">
        <v>14000</v>
      </c>
      <c r="Z8406">
        <v>2.44</v>
      </c>
    </row>
    <row r="8407" spans="1:26">
      <c r="A8407">
        <v>207434662</v>
      </c>
      <c r="B8407" t="s">
        <v>5999</v>
      </c>
      <c r="C8407" t="s">
        <v>3597</v>
      </c>
      <c r="D8407" t="s">
        <v>3614</v>
      </c>
      <c r="E8407" t="s">
        <v>4837</v>
      </c>
      <c r="F8407" t="s">
        <v>3600</v>
      </c>
      <c r="G8407">
        <v>207434662</v>
      </c>
      <c r="I8407" t="s">
        <v>3601</v>
      </c>
      <c r="J8407" t="s">
        <v>4846</v>
      </c>
      <c r="K8407" t="s">
        <v>3688</v>
      </c>
      <c r="L8407" t="s">
        <v>6029</v>
      </c>
      <c r="M8407">
        <v>10.25</v>
      </c>
      <c r="N8407">
        <v>17.5</v>
      </c>
      <c r="O8407">
        <v>9.5</v>
      </c>
      <c r="S8407" t="b">
        <v>0</v>
      </c>
      <c r="T8407" t="b">
        <v>0</v>
      </c>
      <c r="U8407" t="b">
        <v>0</v>
      </c>
      <c r="V8407">
        <v>22200</v>
      </c>
      <c r="W8407">
        <v>14200</v>
      </c>
      <c r="X8407">
        <v>2.46</v>
      </c>
      <c r="Y8407">
        <v>14200</v>
      </c>
      <c r="Z8407">
        <v>2.46</v>
      </c>
    </row>
    <row r="8408" spans="1:26">
      <c r="A8408">
        <v>207434655</v>
      </c>
      <c r="B8408" t="s">
        <v>5999</v>
      </c>
      <c r="C8408" t="s">
        <v>3597</v>
      </c>
      <c r="D8408" t="s">
        <v>3614</v>
      </c>
      <c r="E8408" t="s">
        <v>4840</v>
      </c>
      <c r="F8408" t="s">
        <v>3600</v>
      </c>
      <c r="G8408">
        <v>207434655</v>
      </c>
      <c r="I8408" t="s">
        <v>3601</v>
      </c>
      <c r="J8408" t="s">
        <v>4846</v>
      </c>
      <c r="K8408" t="s">
        <v>3688</v>
      </c>
      <c r="L8408" t="s">
        <v>6029</v>
      </c>
      <c r="M8408">
        <v>10.25</v>
      </c>
      <c r="N8408">
        <v>17.5</v>
      </c>
      <c r="O8408">
        <v>9.5</v>
      </c>
      <c r="S8408" t="b">
        <v>0</v>
      </c>
      <c r="T8408" t="b">
        <v>0</v>
      </c>
      <c r="U8408" t="b">
        <v>0</v>
      </c>
      <c r="V8408">
        <v>22200</v>
      </c>
      <c r="W8408">
        <v>14200</v>
      </c>
      <c r="X8408">
        <v>2.46</v>
      </c>
      <c r="Y8408">
        <v>14200</v>
      </c>
      <c r="Z8408">
        <v>2.46</v>
      </c>
    </row>
    <row r="8409" spans="1:26">
      <c r="A8409">
        <v>207434650</v>
      </c>
      <c r="B8409" t="s">
        <v>5999</v>
      </c>
      <c r="C8409" t="s">
        <v>3597</v>
      </c>
      <c r="D8409" t="s">
        <v>3614</v>
      </c>
      <c r="E8409" t="s">
        <v>4841</v>
      </c>
      <c r="F8409" t="s">
        <v>3600</v>
      </c>
      <c r="G8409">
        <v>207434650</v>
      </c>
      <c r="I8409" t="s">
        <v>3601</v>
      </c>
      <c r="J8409" t="s">
        <v>4846</v>
      </c>
      <c r="K8409" t="s">
        <v>3688</v>
      </c>
      <c r="L8409" t="s">
        <v>6029</v>
      </c>
      <c r="M8409">
        <v>10.25</v>
      </c>
      <c r="N8409">
        <v>17.5</v>
      </c>
      <c r="O8409">
        <v>9.5</v>
      </c>
      <c r="S8409" t="b">
        <v>0</v>
      </c>
      <c r="T8409" t="b">
        <v>0</v>
      </c>
      <c r="U8409" t="b">
        <v>0</v>
      </c>
      <c r="V8409">
        <v>22200</v>
      </c>
      <c r="W8409">
        <v>14200</v>
      </c>
      <c r="X8409">
        <v>2.46</v>
      </c>
      <c r="Y8409">
        <v>14200</v>
      </c>
      <c r="Z8409">
        <v>2.46</v>
      </c>
    </row>
    <row r="8410" spans="1:26">
      <c r="A8410">
        <v>207434643</v>
      </c>
      <c r="B8410" t="s">
        <v>5999</v>
      </c>
      <c r="C8410" t="s">
        <v>3597</v>
      </c>
      <c r="D8410" t="s">
        <v>3614</v>
      </c>
      <c r="E8410" t="s">
        <v>4842</v>
      </c>
      <c r="F8410" t="s">
        <v>3600</v>
      </c>
      <c r="G8410">
        <v>207434643</v>
      </c>
      <c r="I8410" t="s">
        <v>3601</v>
      </c>
      <c r="J8410" t="s">
        <v>4846</v>
      </c>
      <c r="K8410" t="s">
        <v>3688</v>
      </c>
      <c r="L8410" t="s">
        <v>6029</v>
      </c>
      <c r="M8410">
        <v>10.25</v>
      </c>
      <c r="N8410">
        <v>17.5</v>
      </c>
      <c r="O8410">
        <v>9.5</v>
      </c>
      <c r="S8410" t="b">
        <v>0</v>
      </c>
      <c r="T8410" t="b">
        <v>0</v>
      </c>
      <c r="U8410" t="b">
        <v>0</v>
      </c>
      <c r="V8410">
        <v>22200</v>
      </c>
      <c r="W8410">
        <v>14200</v>
      </c>
      <c r="X8410">
        <v>2.46</v>
      </c>
      <c r="Y8410">
        <v>14200</v>
      </c>
      <c r="Z8410">
        <v>2.46</v>
      </c>
    </row>
    <row r="8411" spans="1:26">
      <c r="A8411">
        <v>207430571</v>
      </c>
      <c r="B8411" t="s">
        <v>5999</v>
      </c>
      <c r="C8411" t="s">
        <v>3597</v>
      </c>
      <c r="D8411" t="s">
        <v>3614</v>
      </c>
      <c r="E8411" t="s">
        <v>3615</v>
      </c>
      <c r="F8411" t="s">
        <v>3600</v>
      </c>
      <c r="G8411">
        <v>207430571</v>
      </c>
      <c r="I8411" t="s">
        <v>3601</v>
      </c>
      <c r="J8411" t="s">
        <v>4846</v>
      </c>
      <c r="K8411" t="s">
        <v>3688</v>
      </c>
      <c r="L8411" t="s">
        <v>6029</v>
      </c>
      <c r="M8411">
        <v>10.25</v>
      </c>
      <c r="N8411">
        <v>17.5</v>
      </c>
      <c r="O8411">
        <v>9.5</v>
      </c>
      <c r="S8411" t="b">
        <v>0</v>
      </c>
      <c r="T8411" t="b">
        <v>0</v>
      </c>
      <c r="U8411" t="b">
        <v>0</v>
      </c>
      <c r="V8411">
        <v>22200</v>
      </c>
      <c r="W8411">
        <v>14200</v>
      </c>
      <c r="X8411">
        <v>2.46</v>
      </c>
      <c r="Y8411">
        <v>14200</v>
      </c>
      <c r="Z8411">
        <v>2.46</v>
      </c>
    </row>
    <row r="8412" spans="1:26">
      <c r="A8412">
        <v>208614037</v>
      </c>
      <c r="B8412" t="s">
        <v>5999</v>
      </c>
      <c r="C8412" t="s">
        <v>3597</v>
      </c>
      <c r="D8412" t="s">
        <v>3614</v>
      </c>
      <c r="E8412" t="s">
        <v>4837</v>
      </c>
      <c r="F8412" t="s">
        <v>3600</v>
      </c>
      <c r="G8412">
        <v>208614037</v>
      </c>
      <c r="I8412" t="s">
        <v>3601</v>
      </c>
      <c r="J8412" t="s">
        <v>4846</v>
      </c>
      <c r="K8412" t="s">
        <v>3688</v>
      </c>
      <c r="L8412" t="s">
        <v>6053</v>
      </c>
      <c r="M8412">
        <v>10.25</v>
      </c>
      <c r="N8412">
        <v>18</v>
      </c>
      <c r="O8412">
        <v>9.5</v>
      </c>
      <c r="S8412" t="b">
        <v>0</v>
      </c>
      <c r="T8412" t="b">
        <v>0</v>
      </c>
      <c r="U8412" t="b">
        <v>0</v>
      </c>
      <c r="V8412">
        <v>22200</v>
      </c>
      <c r="W8412">
        <v>14000</v>
      </c>
      <c r="X8412">
        <v>2.44</v>
      </c>
      <c r="Y8412">
        <v>14000</v>
      </c>
      <c r="Z8412">
        <v>2.44</v>
      </c>
    </row>
    <row r="8413" spans="1:26">
      <c r="A8413">
        <v>208614026</v>
      </c>
      <c r="B8413" t="s">
        <v>5999</v>
      </c>
      <c r="C8413" t="s">
        <v>3597</v>
      </c>
      <c r="D8413" t="s">
        <v>3614</v>
      </c>
      <c r="E8413" t="s">
        <v>4840</v>
      </c>
      <c r="F8413" t="s">
        <v>3600</v>
      </c>
      <c r="G8413">
        <v>208614026</v>
      </c>
      <c r="I8413" t="s">
        <v>3601</v>
      </c>
      <c r="J8413" t="s">
        <v>4846</v>
      </c>
      <c r="K8413" t="s">
        <v>3688</v>
      </c>
      <c r="L8413" t="s">
        <v>6053</v>
      </c>
      <c r="M8413">
        <v>10.25</v>
      </c>
      <c r="N8413">
        <v>18</v>
      </c>
      <c r="O8413">
        <v>9.5</v>
      </c>
      <c r="S8413" t="b">
        <v>0</v>
      </c>
      <c r="T8413" t="b">
        <v>0</v>
      </c>
      <c r="U8413" t="b">
        <v>0</v>
      </c>
      <c r="V8413">
        <v>22200</v>
      </c>
      <c r="W8413">
        <v>14000</v>
      </c>
      <c r="X8413">
        <v>2.44</v>
      </c>
      <c r="Y8413">
        <v>14000</v>
      </c>
      <c r="Z8413">
        <v>2.44</v>
      </c>
    </row>
    <row r="8414" spans="1:26">
      <c r="A8414">
        <v>208614021</v>
      </c>
      <c r="B8414" t="s">
        <v>5999</v>
      </c>
      <c r="C8414" t="s">
        <v>3597</v>
      </c>
      <c r="D8414" t="s">
        <v>3614</v>
      </c>
      <c r="E8414" t="s">
        <v>4841</v>
      </c>
      <c r="F8414" t="s">
        <v>3600</v>
      </c>
      <c r="G8414">
        <v>208614021</v>
      </c>
      <c r="I8414" t="s">
        <v>3601</v>
      </c>
      <c r="J8414" t="s">
        <v>4846</v>
      </c>
      <c r="K8414" t="s">
        <v>3688</v>
      </c>
      <c r="L8414" t="s">
        <v>6053</v>
      </c>
      <c r="M8414">
        <v>10.25</v>
      </c>
      <c r="N8414">
        <v>18</v>
      </c>
      <c r="O8414">
        <v>9.5</v>
      </c>
      <c r="S8414" t="b">
        <v>0</v>
      </c>
      <c r="T8414" t="b">
        <v>0</v>
      </c>
      <c r="U8414" t="b">
        <v>0</v>
      </c>
      <c r="V8414">
        <v>22200</v>
      </c>
      <c r="W8414">
        <v>14000</v>
      </c>
      <c r="X8414">
        <v>2.44</v>
      </c>
      <c r="Y8414">
        <v>14000</v>
      </c>
      <c r="Z8414">
        <v>2.44</v>
      </c>
    </row>
    <row r="8415" spans="1:26">
      <c r="A8415">
        <v>208614010</v>
      </c>
      <c r="B8415" t="s">
        <v>5999</v>
      </c>
      <c r="C8415" t="s">
        <v>3597</v>
      </c>
      <c r="D8415" t="s">
        <v>3614</v>
      </c>
      <c r="E8415" t="s">
        <v>4842</v>
      </c>
      <c r="F8415" t="s">
        <v>3600</v>
      </c>
      <c r="G8415">
        <v>208614010</v>
      </c>
      <c r="I8415" t="s">
        <v>3601</v>
      </c>
      <c r="J8415" t="s">
        <v>4846</v>
      </c>
      <c r="K8415" t="s">
        <v>3688</v>
      </c>
      <c r="L8415" t="s">
        <v>6053</v>
      </c>
      <c r="M8415">
        <v>10.25</v>
      </c>
      <c r="N8415">
        <v>18</v>
      </c>
      <c r="O8415">
        <v>9.5</v>
      </c>
      <c r="S8415" t="b">
        <v>0</v>
      </c>
      <c r="T8415" t="b">
        <v>0</v>
      </c>
      <c r="U8415" t="b">
        <v>0</v>
      </c>
      <c r="V8415">
        <v>22200</v>
      </c>
      <c r="W8415">
        <v>14000</v>
      </c>
      <c r="X8415">
        <v>2.44</v>
      </c>
      <c r="Y8415">
        <v>14000</v>
      </c>
      <c r="Z8415">
        <v>2.44</v>
      </c>
    </row>
    <row r="8416" spans="1:26">
      <c r="A8416">
        <v>208613214</v>
      </c>
      <c r="B8416" t="s">
        <v>5999</v>
      </c>
      <c r="C8416" t="s">
        <v>3597</v>
      </c>
      <c r="D8416" t="s">
        <v>3614</v>
      </c>
      <c r="E8416" t="s">
        <v>3615</v>
      </c>
      <c r="F8416" t="s">
        <v>3600</v>
      </c>
      <c r="G8416">
        <v>208613214</v>
      </c>
      <c r="I8416" t="s">
        <v>3601</v>
      </c>
      <c r="J8416" t="s">
        <v>4846</v>
      </c>
      <c r="K8416" t="s">
        <v>3688</v>
      </c>
      <c r="L8416" t="s">
        <v>6053</v>
      </c>
      <c r="M8416">
        <v>10.25</v>
      </c>
      <c r="N8416">
        <v>18</v>
      </c>
      <c r="O8416">
        <v>9.5</v>
      </c>
      <c r="S8416" t="b">
        <v>0</v>
      </c>
      <c r="T8416" t="b">
        <v>0</v>
      </c>
      <c r="U8416" t="b">
        <v>0</v>
      </c>
      <c r="V8416">
        <v>22200</v>
      </c>
      <c r="W8416">
        <v>14000</v>
      </c>
      <c r="X8416">
        <v>2.44</v>
      </c>
      <c r="Y8416">
        <v>14000</v>
      </c>
      <c r="Z8416">
        <v>2.44</v>
      </c>
    </row>
    <row r="8417" spans="1:26">
      <c r="A8417">
        <v>208504353</v>
      </c>
      <c r="B8417" t="s">
        <v>5999</v>
      </c>
      <c r="C8417" t="s">
        <v>3597</v>
      </c>
      <c r="D8417" t="s">
        <v>3614</v>
      </c>
      <c r="E8417" t="s">
        <v>4837</v>
      </c>
      <c r="F8417" t="s">
        <v>3600</v>
      </c>
      <c r="G8417">
        <v>208504353</v>
      </c>
      <c r="I8417" t="s">
        <v>3601</v>
      </c>
      <c r="J8417" t="s">
        <v>4846</v>
      </c>
      <c r="K8417" t="s">
        <v>3688</v>
      </c>
      <c r="L8417" t="s">
        <v>6026</v>
      </c>
      <c r="M8417">
        <v>10.25</v>
      </c>
      <c r="N8417">
        <v>18</v>
      </c>
      <c r="O8417">
        <v>9.5</v>
      </c>
      <c r="S8417" t="b">
        <v>0</v>
      </c>
      <c r="T8417" t="b">
        <v>0</v>
      </c>
      <c r="U8417" t="b">
        <v>0</v>
      </c>
      <c r="V8417">
        <v>22200</v>
      </c>
      <c r="W8417">
        <v>14000</v>
      </c>
      <c r="X8417">
        <v>2.44</v>
      </c>
      <c r="Y8417">
        <v>14000</v>
      </c>
      <c r="Z8417">
        <v>2.44</v>
      </c>
    </row>
    <row r="8418" spans="1:26">
      <c r="A8418">
        <v>208504350</v>
      </c>
      <c r="B8418" t="s">
        <v>5999</v>
      </c>
      <c r="C8418" t="s">
        <v>3597</v>
      </c>
      <c r="D8418" t="s">
        <v>3614</v>
      </c>
      <c r="E8418" t="s">
        <v>4840</v>
      </c>
      <c r="F8418" t="s">
        <v>3600</v>
      </c>
      <c r="G8418">
        <v>208504350</v>
      </c>
      <c r="I8418" t="s">
        <v>3601</v>
      </c>
      <c r="J8418" t="s">
        <v>4846</v>
      </c>
      <c r="K8418" t="s">
        <v>3688</v>
      </c>
      <c r="L8418" t="s">
        <v>6026</v>
      </c>
      <c r="M8418">
        <v>10.25</v>
      </c>
      <c r="N8418">
        <v>18</v>
      </c>
      <c r="O8418">
        <v>9.5</v>
      </c>
      <c r="S8418" t="b">
        <v>0</v>
      </c>
      <c r="T8418" t="b">
        <v>0</v>
      </c>
      <c r="U8418" t="b">
        <v>0</v>
      </c>
      <c r="V8418">
        <v>22200</v>
      </c>
      <c r="W8418">
        <v>14000</v>
      </c>
      <c r="X8418">
        <v>2.44</v>
      </c>
      <c r="Y8418">
        <v>14000</v>
      </c>
      <c r="Z8418">
        <v>2.44</v>
      </c>
    </row>
    <row r="8419" spans="1:26">
      <c r="A8419">
        <v>208504348</v>
      </c>
      <c r="B8419" t="s">
        <v>5999</v>
      </c>
      <c r="C8419" t="s">
        <v>3597</v>
      </c>
      <c r="D8419" t="s">
        <v>3614</v>
      </c>
      <c r="E8419" t="s">
        <v>4841</v>
      </c>
      <c r="F8419" t="s">
        <v>3600</v>
      </c>
      <c r="G8419">
        <v>208504348</v>
      </c>
      <c r="I8419" t="s">
        <v>3601</v>
      </c>
      <c r="J8419" t="s">
        <v>4846</v>
      </c>
      <c r="K8419" t="s">
        <v>3688</v>
      </c>
      <c r="L8419" t="s">
        <v>6026</v>
      </c>
      <c r="M8419">
        <v>10.25</v>
      </c>
      <c r="N8419">
        <v>18</v>
      </c>
      <c r="O8419">
        <v>9.5</v>
      </c>
      <c r="S8419" t="b">
        <v>0</v>
      </c>
      <c r="T8419" t="b">
        <v>0</v>
      </c>
      <c r="U8419" t="b">
        <v>0</v>
      </c>
      <c r="V8419">
        <v>22200</v>
      </c>
      <c r="W8419">
        <v>14000</v>
      </c>
      <c r="X8419">
        <v>2.44</v>
      </c>
      <c r="Y8419">
        <v>14000</v>
      </c>
      <c r="Z8419">
        <v>2.44</v>
      </c>
    </row>
    <row r="8420" spans="1:26">
      <c r="A8420">
        <v>208504346</v>
      </c>
      <c r="B8420" t="s">
        <v>5999</v>
      </c>
      <c r="C8420" t="s">
        <v>3597</v>
      </c>
      <c r="D8420" t="s">
        <v>3614</v>
      </c>
      <c r="E8420" t="s">
        <v>4842</v>
      </c>
      <c r="F8420" t="s">
        <v>3600</v>
      </c>
      <c r="G8420">
        <v>208504346</v>
      </c>
      <c r="I8420" t="s">
        <v>3601</v>
      </c>
      <c r="J8420" t="s">
        <v>4846</v>
      </c>
      <c r="K8420" t="s">
        <v>3688</v>
      </c>
      <c r="L8420" t="s">
        <v>6026</v>
      </c>
      <c r="M8420">
        <v>10.25</v>
      </c>
      <c r="N8420">
        <v>18</v>
      </c>
      <c r="O8420">
        <v>9.5</v>
      </c>
      <c r="S8420" t="b">
        <v>0</v>
      </c>
      <c r="T8420" t="b">
        <v>0</v>
      </c>
      <c r="U8420" t="b">
        <v>0</v>
      </c>
      <c r="V8420">
        <v>22200</v>
      </c>
      <c r="W8420">
        <v>14000</v>
      </c>
      <c r="X8420">
        <v>2.44</v>
      </c>
      <c r="Y8420">
        <v>14000</v>
      </c>
      <c r="Z8420">
        <v>2.44</v>
      </c>
    </row>
    <row r="8421" spans="1:26">
      <c r="A8421">
        <v>208500561</v>
      </c>
      <c r="B8421" t="s">
        <v>5999</v>
      </c>
      <c r="C8421" t="s">
        <v>3597</v>
      </c>
      <c r="D8421" t="s">
        <v>3614</v>
      </c>
      <c r="E8421" t="s">
        <v>3615</v>
      </c>
      <c r="F8421" t="s">
        <v>3600</v>
      </c>
      <c r="G8421">
        <v>208500561</v>
      </c>
      <c r="I8421" t="s">
        <v>3601</v>
      </c>
      <c r="J8421" t="s">
        <v>4846</v>
      </c>
      <c r="K8421" t="s">
        <v>3688</v>
      </c>
      <c r="L8421" t="s">
        <v>6026</v>
      </c>
      <c r="M8421">
        <v>10.25</v>
      </c>
      <c r="N8421">
        <v>18</v>
      </c>
      <c r="O8421">
        <v>9.5</v>
      </c>
      <c r="S8421" t="b">
        <v>0</v>
      </c>
      <c r="T8421" t="b">
        <v>0</v>
      </c>
      <c r="U8421" t="b">
        <v>0</v>
      </c>
      <c r="V8421">
        <v>22200</v>
      </c>
      <c r="W8421">
        <v>14000</v>
      </c>
      <c r="X8421">
        <v>2.44</v>
      </c>
      <c r="Y8421">
        <v>14000</v>
      </c>
      <c r="Z8421">
        <v>2.44</v>
      </c>
    </row>
    <row r="8422" spans="1:26">
      <c r="A8422">
        <v>208614038</v>
      </c>
      <c r="B8422" t="s">
        <v>5999</v>
      </c>
      <c r="C8422" t="s">
        <v>3597</v>
      </c>
      <c r="D8422" t="s">
        <v>3614</v>
      </c>
      <c r="E8422" t="s">
        <v>4837</v>
      </c>
      <c r="F8422" t="s">
        <v>3600</v>
      </c>
      <c r="G8422">
        <v>208614038</v>
      </c>
      <c r="I8422" t="s">
        <v>3601</v>
      </c>
      <c r="J8422" t="s">
        <v>4846</v>
      </c>
      <c r="K8422" t="s">
        <v>3688</v>
      </c>
      <c r="L8422" t="s">
        <v>6052</v>
      </c>
      <c r="M8422">
        <v>10.5</v>
      </c>
      <c r="N8422">
        <v>18</v>
      </c>
      <c r="O8422">
        <v>9.5</v>
      </c>
      <c r="S8422" t="b">
        <v>0</v>
      </c>
      <c r="T8422" t="b">
        <v>0</v>
      </c>
      <c r="U8422" t="b">
        <v>0</v>
      </c>
      <c r="V8422">
        <v>22400</v>
      </c>
      <c r="W8422">
        <v>14100</v>
      </c>
      <c r="X8422">
        <v>2.4700000000000002</v>
      </c>
      <c r="Y8422">
        <v>14100</v>
      </c>
      <c r="Z8422">
        <v>2.4700000000000002</v>
      </c>
    </row>
    <row r="8423" spans="1:26">
      <c r="A8423">
        <v>208614025</v>
      </c>
      <c r="B8423" t="s">
        <v>5999</v>
      </c>
      <c r="C8423" t="s">
        <v>3597</v>
      </c>
      <c r="D8423" t="s">
        <v>3614</v>
      </c>
      <c r="E8423" t="s">
        <v>4840</v>
      </c>
      <c r="F8423" t="s">
        <v>3600</v>
      </c>
      <c r="G8423">
        <v>208614025</v>
      </c>
      <c r="I8423" t="s">
        <v>3601</v>
      </c>
      <c r="J8423" t="s">
        <v>4846</v>
      </c>
      <c r="K8423" t="s">
        <v>3688</v>
      </c>
      <c r="L8423" t="s">
        <v>6052</v>
      </c>
      <c r="M8423">
        <v>10.5</v>
      </c>
      <c r="N8423">
        <v>18</v>
      </c>
      <c r="O8423">
        <v>9.5</v>
      </c>
      <c r="S8423" t="b">
        <v>0</v>
      </c>
      <c r="T8423" t="b">
        <v>0</v>
      </c>
      <c r="U8423" t="b">
        <v>0</v>
      </c>
      <c r="V8423">
        <v>22400</v>
      </c>
      <c r="W8423">
        <v>14100</v>
      </c>
      <c r="X8423">
        <v>2.4700000000000002</v>
      </c>
      <c r="Y8423">
        <v>14100</v>
      </c>
      <c r="Z8423">
        <v>2.4700000000000002</v>
      </c>
    </row>
    <row r="8424" spans="1:26">
      <c r="A8424">
        <v>208614022</v>
      </c>
      <c r="B8424" t="s">
        <v>5999</v>
      </c>
      <c r="C8424" t="s">
        <v>3597</v>
      </c>
      <c r="D8424" t="s">
        <v>3614</v>
      </c>
      <c r="E8424" t="s">
        <v>4841</v>
      </c>
      <c r="F8424" t="s">
        <v>3600</v>
      </c>
      <c r="G8424">
        <v>208614022</v>
      </c>
      <c r="I8424" t="s">
        <v>3601</v>
      </c>
      <c r="J8424" t="s">
        <v>4846</v>
      </c>
      <c r="K8424" t="s">
        <v>3688</v>
      </c>
      <c r="L8424" t="s">
        <v>6052</v>
      </c>
      <c r="M8424">
        <v>10.5</v>
      </c>
      <c r="N8424">
        <v>18</v>
      </c>
      <c r="O8424">
        <v>9.5</v>
      </c>
      <c r="S8424" t="b">
        <v>0</v>
      </c>
      <c r="T8424" t="b">
        <v>0</v>
      </c>
      <c r="U8424" t="b">
        <v>0</v>
      </c>
      <c r="V8424">
        <v>22400</v>
      </c>
      <c r="W8424">
        <v>14100</v>
      </c>
      <c r="X8424">
        <v>2.4700000000000002</v>
      </c>
      <c r="Y8424">
        <v>14100</v>
      </c>
      <c r="Z8424">
        <v>2.4700000000000002</v>
      </c>
    </row>
    <row r="8425" spans="1:26">
      <c r="A8425">
        <v>208614009</v>
      </c>
      <c r="B8425" t="s">
        <v>5999</v>
      </c>
      <c r="C8425" t="s">
        <v>3597</v>
      </c>
      <c r="D8425" t="s">
        <v>3614</v>
      </c>
      <c r="E8425" t="s">
        <v>4842</v>
      </c>
      <c r="F8425" t="s">
        <v>3600</v>
      </c>
      <c r="G8425">
        <v>208614009</v>
      </c>
      <c r="I8425" t="s">
        <v>3601</v>
      </c>
      <c r="J8425" t="s">
        <v>4846</v>
      </c>
      <c r="K8425" t="s">
        <v>3688</v>
      </c>
      <c r="L8425" t="s">
        <v>6052</v>
      </c>
      <c r="M8425">
        <v>10.5</v>
      </c>
      <c r="N8425">
        <v>18</v>
      </c>
      <c r="O8425">
        <v>9.5</v>
      </c>
      <c r="S8425" t="b">
        <v>0</v>
      </c>
      <c r="T8425" t="b">
        <v>0</v>
      </c>
      <c r="U8425" t="b">
        <v>0</v>
      </c>
      <c r="V8425">
        <v>22400</v>
      </c>
      <c r="W8425">
        <v>14100</v>
      </c>
      <c r="X8425">
        <v>2.4700000000000002</v>
      </c>
      <c r="Y8425">
        <v>14100</v>
      </c>
      <c r="Z8425">
        <v>2.4700000000000002</v>
      </c>
    </row>
    <row r="8426" spans="1:26">
      <c r="A8426">
        <v>208613190</v>
      </c>
      <c r="B8426" t="s">
        <v>5999</v>
      </c>
      <c r="C8426" t="s">
        <v>3597</v>
      </c>
      <c r="D8426" t="s">
        <v>3614</v>
      </c>
      <c r="E8426" t="s">
        <v>3615</v>
      </c>
      <c r="F8426" t="s">
        <v>3600</v>
      </c>
      <c r="G8426">
        <v>208613190</v>
      </c>
      <c r="I8426" t="s">
        <v>3601</v>
      </c>
      <c r="J8426" t="s">
        <v>4846</v>
      </c>
      <c r="K8426" t="s">
        <v>3688</v>
      </c>
      <c r="L8426" t="s">
        <v>6052</v>
      </c>
      <c r="M8426">
        <v>10.5</v>
      </c>
      <c r="N8426">
        <v>18</v>
      </c>
      <c r="O8426">
        <v>9.5</v>
      </c>
      <c r="S8426" t="b">
        <v>0</v>
      </c>
      <c r="T8426" t="b">
        <v>0</v>
      </c>
      <c r="U8426" t="b">
        <v>0</v>
      </c>
      <c r="V8426">
        <v>22400</v>
      </c>
      <c r="W8426">
        <v>14100</v>
      </c>
      <c r="X8426">
        <v>2.4700000000000002</v>
      </c>
      <c r="Y8426">
        <v>14100</v>
      </c>
      <c r="Z8426">
        <v>2.4700000000000002</v>
      </c>
    </row>
    <row r="8427" spans="1:26">
      <c r="A8427">
        <v>208503290</v>
      </c>
      <c r="B8427" t="s">
        <v>5999</v>
      </c>
      <c r="C8427" t="s">
        <v>3597</v>
      </c>
      <c r="D8427" t="s">
        <v>3614</v>
      </c>
      <c r="E8427" t="s">
        <v>4837</v>
      </c>
      <c r="F8427" t="s">
        <v>3600</v>
      </c>
      <c r="G8427">
        <v>208503290</v>
      </c>
      <c r="I8427" t="s">
        <v>3601</v>
      </c>
      <c r="J8427" t="s">
        <v>4846</v>
      </c>
      <c r="K8427" t="s">
        <v>3688</v>
      </c>
      <c r="L8427" t="s">
        <v>6033</v>
      </c>
      <c r="M8427">
        <v>10.5</v>
      </c>
      <c r="N8427">
        <v>18</v>
      </c>
      <c r="O8427">
        <v>9.5</v>
      </c>
      <c r="S8427" t="b">
        <v>0</v>
      </c>
      <c r="T8427" t="b">
        <v>0</v>
      </c>
      <c r="U8427" t="b">
        <v>0</v>
      </c>
      <c r="V8427">
        <v>22400</v>
      </c>
      <c r="W8427">
        <v>14100</v>
      </c>
      <c r="X8427">
        <v>2.4700000000000002</v>
      </c>
      <c r="Y8427">
        <v>14100</v>
      </c>
      <c r="Z8427">
        <v>2.4700000000000002</v>
      </c>
    </row>
    <row r="8428" spans="1:26">
      <c r="A8428">
        <v>208503286</v>
      </c>
      <c r="B8428" t="s">
        <v>5999</v>
      </c>
      <c r="C8428" t="s">
        <v>3597</v>
      </c>
      <c r="D8428" t="s">
        <v>3614</v>
      </c>
      <c r="E8428" t="s">
        <v>4840</v>
      </c>
      <c r="F8428" t="s">
        <v>3600</v>
      </c>
      <c r="G8428">
        <v>208503286</v>
      </c>
      <c r="I8428" t="s">
        <v>3601</v>
      </c>
      <c r="J8428" t="s">
        <v>4846</v>
      </c>
      <c r="K8428" t="s">
        <v>3688</v>
      </c>
      <c r="L8428" t="s">
        <v>6033</v>
      </c>
      <c r="M8428">
        <v>10.5</v>
      </c>
      <c r="N8428">
        <v>18</v>
      </c>
      <c r="O8428">
        <v>9.5</v>
      </c>
      <c r="S8428" t="b">
        <v>0</v>
      </c>
      <c r="T8428" t="b">
        <v>0</v>
      </c>
      <c r="U8428" t="b">
        <v>0</v>
      </c>
      <c r="V8428">
        <v>22400</v>
      </c>
      <c r="W8428">
        <v>14100</v>
      </c>
      <c r="X8428">
        <v>2.4700000000000002</v>
      </c>
      <c r="Y8428">
        <v>14100</v>
      </c>
      <c r="Z8428">
        <v>2.4700000000000002</v>
      </c>
    </row>
    <row r="8429" spans="1:26">
      <c r="A8429">
        <v>208503281</v>
      </c>
      <c r="B8429" t="s">
        <v>5999</v>
      </c>
      <c r="C8429" t="s">
        <v>3597</v>
      </c>
      <c r="D8429" t="s">
        <v>3614</v>
      </c>
      <c r="E8429" t="s">
        <v>4841</v>
      </c>
      <c r="F8429" t="s">
        <v>3600</v>
      </c>
      <c r="G8429">
        <v>208503281</v>
      </c>
      <c r="I8429" t="s">
        <v>3601</v>
      </c>
      <c r="J8429" t="s">
        <v>4846</v>
      </c>
      <c r="K8429" t="s">
        <v>3688</v>
      </c>
      <c r="L8429" t="s">
        <v>6033</v>
      </c>
      <c r="M8429">
        <v>10.5</v>
      </c>
      <c r="N8429">
        <v>18</v>
      </c>
      <c r="O8429">
        <v>9.5</v>
      </c>
      <c r="S8429" t="b">
        <v>0</v>
      </c>
      <c r="T8429" t="b">
        <v>0</v>
      </c>
      <c r="U8429" t="b">
        <v>0</v>
      </c>
      <c r="V8429">
        <v>22400</v>
      </c>
      <c r="W8429">
        <v>14100</v>
      </c>
      <c r="X8429">
        <v>2.4700000000000002</v>
      </c>
      <c r="Y8429">
        <v>14100</v>
      </c>
      <c r="Z8429">
        <v>2.4700000000000002</v>
      </c>
    </row>
    <row r="8430" spans="1:26">
      <c r="A8430">
        <v>208503271</v>
      </c>
      <c r="B8430" t="s">
        <v>5999</v>
      </c>
      <c r="C8430" t="s">
        <v>3597</v>
      </c>
      <c r="D8430" t="s">
        <v>3614</v>
      </c>
      <c r="E8430" t="s">
        <v>4842</v>
      </c>
      <c r="F8430" t="s">
        <v>3600</v>
      </c>
      <c r="G8430">
        <v>208503271</v>
      </c>
      <c r="I8430" t="s">
        <v>3601</v>
      </c>
      <c r="J8430" t="s">
        <v>4846</v>
      </c>
      <c r="K8430" t="s">
        <v>3688</v>
      </c>
      <c r="L8430" t="s">
        <v>6033</v>
      </c>
      <c r="M8430">
        <v>10.5</v>
      </c>
      <c r="N8430">
        <v>18</v>
      </c>
      <c r="O8430">
        <v>9.5</v>
      </c>
      <c r="S8430" t="b">
        <v>0</v>
      </c>
      <c r="T8430" t="b">
        <v>0</v>
      </c>
      <c r="U8430" t="b">
        <v>0</v>
      </c>
      <c r="V8430">
        <v>22400</v>
      </c>
      <c r="W8430">
        <v>14100</v>
      </c>
      <c r="X8430">
        <v>2.4700000000000002</v>
      </c>
      <c r="Y8430">
        <v>14100</v>
      </c>
      <c r="Z8430">
        <v>2.4700000000000002</v>
      </c>
    </row>
    <row r="8431" spans="1:26">
      <c r="A8431">
        <v>208500436</v>
      </c>
      <c r="B8431" t="s">
        <v>5999</v>
      </c>
      <c r="C8431" t="s">
        <v>3597</v>
      </c>
      <c r="D8431" t="s">
        <v>3614</v>
      </c>
      <c r="E8431" t="s">
        <v>3615</v>
      </c>
      <c r="F8431" t="s">
        <v>3600</v>
      </c>
      <c r="G8431">
        <v>208500436</v>
      </c>
      <c r="I8431" t="s">
        <v>3601</v>
      </c>
      <c r="J8431" t="s">
        <v>4846</v>
      </c>
      <c r="K8431" t="s">
        <v>3688</v>
      </c>
      <c r="L8431" t="s">
        <v>6033</v>
      </c>
      <c r="M8431">
        <v>10.5</v>
      </c>
      <c r="N8431">
        <v>18</v>
      </c>
      <c r="O8431">
        <v>9.5</v>
      </c>
      <c r="S8431" t="b">
        <v>0</v>
      </c>
      <c r="T8431" t="b">
        <v>0</v>
      </c>
      <c r="U8431" t="b">
        <v>0</v>
      </c>
      <c r="V8431">
        <v>22400</v>
      </c>
      <c r="W8431">
        <v>14100</v>
      </c>
      <c r="X8431">
        <v>2.4700000000000002</v>
      </c>
      <c r="Y8431">
        <v>14100</v>
      </c>
      <c r="Z8431">
        <v>2.4700000000000002</v>
      </c>
    </row>
    <row r="8432" spans="1:26">
      <c r="A8432">
        <v>208400368</v>
      </c>
      <c r="B8432" t="s">
        <v>5999</v>
      </c>
      <c r="C8432" t="s">
        <v>3597</v>
      </c>
      <c r="D8432" t="s">
        <v>3614</v>
      </c>
      <c r="E8432" t="s">
        <v>4837</v>
      </c>
      <c r="F8432" t="s">
        <v>3600</v>
      </c>
      <c r="G8432">
        <v>208400368</v>
      </c>
      <c r="I8432" t="s">
        <v>3601</v>
      </c>
      <c r="J8432" t="s">
        <v>4846</v>
      </c>
      <c r="K8432" t="s">
        <v>3688</v>
      </c>
      <c r="L8432" t="s">
        <v>6025</v>
      </c>
      <c r="M8432">
        <v>10</v>
      </c>
      <c r="N8432">
        <v>17</v>
      </c>
      <c r="O8432">
        <v>9.3000000000000007</v>
      </c>
      <c r="S8432" t="b">
        <v>0</v>
      </c>
      <c r="T8432" t="b">
        <v>0</v>
      </c>
      <c r="U8432" t="b">
        <v>0</v>
      </c>
      <c r="V8432">
        <v>21800</v>
      </c>
      <c r="W8432">
        <v>14100</v>
      </c>
      <c r="X8432">
        <v>2.42</v>
      </c>
      <c r="Y8432">
        <v>14100</v>
      </c>
      <c r="Z8432">
        <v>2.42</v>
      </c>
    </row>
    <row r="8433" spans="1:26">
      <c r="A8433">
        <v>208400365</v>
      </c>
      <c r="B8433" t="s">
        <v>5999</v>
      </c>
      <c r="C8433" t="s">
        <v>3597</v>
      </c>
      <c r="D8433" t="s">
        <v>3614</v>
      </c>
      <c r="E8433" t="s">
        <v>4840</v>
      </c>
      <c r="F8433" t="s">
        <v>3600</v>
      </c>
      <c r="G8433">
        <v>208400365</v>
      </c>
      <c r="I8433" t="s">
        <v>3601</v>
      </c>
      <c r="J8433" t="s">
        <v>4846</v>
      </c>
      <c r="K8433" t="s">
        <v>3688</v>
      </c>
      <c r="L8433" t="s">
        <v>6025</v>
      </c>
      <c r="M8433">
        <v>10</v>
      </c>
      <c r="N8433">
        <v>17</v>
      </c>
      <c r="O8433">
        <v>9.3000000000000007</v>
      </c>
      <c r="S8433" t="b">
        <v>0</v>
      </c>
      <c r="T8433" t="b">
        <v>0</v>
      </c>
      <c r="U8433" t="b">
        <v>0</v>
      </c>
      <c r="V8433">
        <v>21800</v>
      </c>
      <c r="W8433">
        <v>14100</v>
      </c>
      <c r="X8433">
        <v>2.42</v>
      </c>
      <c r="Y8433">
        <v>14100</v>
      </c>
      <c r="Z8433">
        <v>2.42</v>
      </c>
    </row>
    <row r="8434" spans="1:26">
      <c r="A8434">
        <v>208400362</v>
      </c>
      <c r="B8434" t="s">
        <v>5999</v>
      </c>
      <c r="C8434" t="s">
        <v>3597</v>
      </c>
      <c r="D8434" t="s">
        <v>3614</v>
      </c>
      <c r="E8434" t="s">
        <v>4841</v>
      </c>
      <c r="F8434" t="s">
        <v>3600</v>
      </c>
      <c r="G8434">
        <v>208400362</v>
      </c>
      <c r="I8434" t="s">
        <v>3601</v>
      </c>
      <c r="J8434" t="s">
        <v>4846</v>
      </c>
      <c r="K8434" t="s">
        <v>3688</v>
      </c>
      <c r="L8434" t="s">
        <v>6025</v>
      </c>
      <c r="M8434">
        <v>10</v>
      </c>
      <c r="N8434">
        <v>17</v>
      </c>
      <c r="O8434">
        <v>9.3000000000000007</v>
      </c>
      <c r="S8434" t="b">
        <v>0</v>
      </c>
      <c r="T8434" t="b">
        <v>0</v>
      </c>
      <c r="U8434" t="b">
        <v>0</v>
      </c>
      <c r="V8434">
        <v>21800</v>
      </c>
      <c r="W8434">
        <v>14100</v>
      </c>
      <c r="X8434">
        <v>2.42</v>
      </c>
      <c r="Y8434">
        <v>14100</v>
      </c>
      <c r="Z8434">
        <v>2.42</v>
      </c>
    </row>
    <row r="8435" spans="1:26">
      <c r="A8435">
        <v>208400359</v>
      </c>
      <c r="B8435" t="s">
        <v>5999</v>
      </c>
      <c r="C8435" t="s">
        <v>3597</v>
      </c>
      <c r="D8435" t="s">
        <v>3614</v>
      </c>
      <c r="E8435" t="s">
        <v>4842</v>
      </c>
      <c r="F8435" t="s">
        <v>3600</v>
      </c>
      <c r="G8435">
        <v>208400359</v>
      </c>
      <c r="I8435" t="s">
        <v>3601</v>
      </c>
      <c r="J8435" t="s">
        <v>4846</v>
      </c>
      <c r="K8435" t="s">
        <v>3688</v>
      </c>
      <c r="L8435" t="s">
        <v>6025</v>
      </c>
      <c r="M8435">
        <v>10</v>
      </c>
      <c r="N8435">
        <v>17</v>
      </c>
      <c r="O8435">
        <v>9.3000000000000007</v>
      </c>
      <c r="S8435" t="b">
        <v>0</v>
      </c>
      <c r="T8435" t="b">
        <v>0</v>
      </c>
      <c r="U8435" t="b">
        <v>0</v>
      </c>
      <c r="V8435">
        <v>21800</v>
      </c>
      <c r="W8435">
        <v>14100</v>
      </c>
      <c r="X8435">
        <v>2.42</v>
      </c>
      <c r="Y8435">
        <v>14100</v>
      </c>
      <c r="Z8435">
        <v>2.42</v>
      </c>
    </row>
    <row r="8436" spans="1:26">
      <c r="A8436">
        <v>208206698</v>
      </c>
      <c r="B8436" t="s">
        <v>5999</v>
      </c>
      <c r="C8436" t="s">
        <v>3597</v>
      </c>
      <c r="D8436" t="s">
        <v>3614</v>
      </c>
      <c r="E8436" t="s">
        <v>3615</v>
      </c>
      <c r="F8436" t="s">
        <v>3600</v>
      </c>
      <c r="G8436">
        <v>208206698</v>
      </c>
      <c r="I8436" t="s">
        <v>3601</v>
      </c>
      <c r="J8436" t="s">
        <v>4846</v>
      </c>
      <c r="K8436" t="s">
        <v>3688</v>
      </c>
      <c r="L8436" t="s">
        <v>6025</v>
      </c>
      <c r="M8436">
        <v>10</v>
      </c>
      <c r="N8436">
        <v>17</v>
      </c>
      <c r="O8436">
        <v>9.3000000000000007</v>
      </c>
      <c r="S8436" t="b">
        <v>0</v>
      </c>
      <c r="T8436" t="b">
        <v>0</v>
      </c>
      <c r="U8436" t="b">
        <v>0</v>
      </c>
      <c r="V8436">
        <v>21800</v>
      </c>
      <c r="W8436">
        <v>14100</v>
      </c>
      <c r="X8436">
        <v>2.42</v>
      </c>
      <c r="Y8436">
        <v>14100</v>
      </c>
      <c r="Z8436">
        <v>2.42</v>
      </c>
    </row>
    <row r="8437" spans="1:26">
      <c r="A8437">
        <v>208614071</v>
      </c>
      <c r="B8437" t="s">
        <v>5999</v>
      </c>
      <c r="C8437" t="s">
        <v>3597</v>
      </c>
      <c r="D8437" t="s">
        <v>3614</v>
      </c>
      <c r="E8437" t="s">
        <v>4837</v>
      </c>
      <c r="F8437" t="s">
        <v>3600</v>
      </c>
      <c r="G8437">
        <v>208614071</v>
      </c>
      <c r="I8437" t="s">
        <v>3601</v>
      </c>
      <c r="J8437" t="s">
        <v>4844</v>
      </c>
      <c r="K8437" t="s">
        <v>3688</v>
      </c>
      <c r="L8437" t="s">
        <v>6051</v>
      </c>
      <c r="M8437">
        <v>9.25</v>
      </c>
      <c r="N8437">
        <v>17.5</v>
      </c>
      <c r="O8437">
        <v>10</v>
      </c>
      <c r="S8437" t="b">
        <v>0</v>
      </c>
      <c r="T8437" t="b">
        <v>0</v>
      </c>
      <c r="U8437" t="b">
        <v>0</v>
      </c>
      <c r="V8437">
        <v>35400</v>
      </c>
      <c r="W8437">
        <v>24200</v>
      </c>
      <c r="X8437">
        <v>2.62</v>
      </c>
      <c r="Y8437">
        <v>24200</v>
      </c>
      <c r="Z8437">
        <v>2.62</v>
      </c>
    </row>
    <row r="8438" spans="1:26">
      <c r="A8438">
        <v>208614056</v>
      </c>
      <c r="B8438" t="s">
        <v>5999</v>
      </c>
      <c r="C8438" t="s">
        <v>3597</v>
      </c>
      <c r="D8438" t="s">
        <v>3614</v>
      </c>
      <c r="E8438" t="s">
        <v>4840</v>
      </c>
      <c r="F8438" t="s">
        <v>3600</v>
      </c>
      <c r="G8438">
        <v>208614056</v>
      </c>
      <c r="I8438" t="s">
        <v>3601</v>
      </c>
      <c r="J8438" t="s">
        <v>4844</v>
      </c>
      <c r="K8438" t="s">
        <v>3688</v>
      </c>
      <c r="L8438" t="s">
        <v>6051</v>
      </c>
      <c r="M8438">
        <v>9.25</v>
      </c>
      <c r="N8438">
        <v>17.5</v>
      </c>
      <c r="O8438">
        <v>10</v>
      </c>
      <c r="S8438" t="b">
        <v>0</v>
      </c>
      <c r="T8438" t="b">
        <v>0</v>
      </c>
      <c r="U8438" t="b">
        <v>0</v>
      </c>
      <c r="V8438">
        <v>35400</v>
      </c>
      <c r="W8438">
        <v>24200</v>
      </c>
      <c r="X8438">
        <v>2.62</v>
      </c>
      <c r="Y8438">
        <v>24200</v>
      </c>
      <c r="Z8438">
        <v>2.62</v>
      </c>
    </row>
    <row r="8439" spans="1:26">
      <c r="A8439">
        <v>208614055</v>
      </c>
      <c r="B8439" t="s">
        <v>5999</v>
      </c>
      <c r="C8439" t="s">
        <v>3597</v>
      </c>
      <c r="D8439" t="s">
        <v>3614</v>
      </c>
      <c r="E8439" t="s">
        <v>4841</v>
      </c>
      <c r="F8439" t="s">
        <v>3600</v>
      </c>
      <c r="G8439">
        <v>208614055</v>
      </c>
      <c r="I8439" t="s">
        <v>3601</v>
      </c>
      <c r="J8439" t="s">
        <v>4844</v>
      </c>
      <c r="K8439" t="s">
        <v>3688</v>
      </c>
      <c r="L8439" t="s">
        <v>6051</v>
      </c>
      <c r="M8439">
        <v>9.25</v>
      </c>
      <c r="N8439">
        <v>17.5</v>
      </c>
      <c r="O8439">
        <v>10</v>
      </c>
      <c r="S8439" t="b">
        <v>0</v>
      </c>
      <c r="T8439" t="b">
        <v>0</v>
      </c>
      <c r="U8439" t="b">
        <v>0</v>
      </c>
      <c r="V8439">
        <v>35400</v>
      </c>
      <c r="W8439">
        <v>24200</v>
      </c>
      <c r="X8439">
        <v>2.62</v>
      </c>
      <c r="Y8439">
        <v>24200</v>
      </c>
      <c r="Z8439">
        <v>2.62</v>
      </c>
    </row>
    <row r="8440" spans="1:26">
      <c r="A8440">
        <v>208614040</v>
      </c>
      <c r="B8440" t="s">
        <v>5999</v>
      </c>
      <c r="C8440" t="s">
        <v>3597</v>
      </c>
      <c r="D8440" t="s">
        <v>3614</v>
      </c>
      <c r="E8440" t="s">
        <v>4842</v>
      </c>
      <c r="F8440" t="s">
        <v>3600</v>
      </c>
      <c r="G8440">
        <v>208614040</v>
      </c>
      <c r="I8440" t="s">
        <v>3601</v>
      </c>
      <c r="J8440" t="s">
        <v>4844</v>
      </c>
      <c r="K8440" t="s">
        <v>3688</v>
      </c>
      <c r="L8440" t="s">
        <v>6051</v>
      </c>
      <c r="M8440">
        <v>9.25</v>
      </c>
      <c r="N8440">
        <v>17.5</v>
      </c>
      <c r="O8440">
        <v>10</v>
      </c>
      <c r="S8440" t="b">
        <v>0</v>
      </c>
      <c r="T8440" t="b">
        <v>0</v>
      </c>
      <c r="U8440" t="b">
        <v>0</v>
      </c>
      <c r="V8440">
        <v>35400</v>
      </c>
      <c r="W8440">
        <v>24200</v>
      </c>
      <c r="X8440">
        <v>2.62</v>
      </c>
      <c r="Y8440">
        <v>24200</v>
      </c>
      <c r="Z8440">
        <v>2.62</v>
      </c>
    </row>
    <row r="8441" spans="1:26">
      <c r="A8441">
        <v>208613216</v>
      </c>
      <c r="B8441" t="s">
        <v>5999</v>
      </c>
      <c r="C8441" t="s">
        <v>3597</v>
      </c>
      <c r="D8441" t="s">
        <v>3614</v>
      </c>
      <c r="E8441" t="s">
        <v>3615</v>
      </c>
      <c r="F8441" t="s">
        <v>3600</v>
      </c>
      <c r="G8441">
        <v>208613216</v>
      </c>
      <c r="I8441" t="s">
        <v>3601</v>
      </c>
      <c r="J8441" t="s">
        <v>4844</v>
      </c>
      <c r="K8441" t="s">
        <v>3688</v>
      </c>
      <c r="L8441" t="s">
        <v>6051</v>
      </c>
      <c r="M8441">
        <v>9.25</v>
      </c>
      <c r="N8441">
        <v>17.5</v>
      </c>
      <c r="O8441">
        <v>10</v>
      </c>
      <c r="S8441" t="b">
        <v>0</v>
      </c>
      <c r="T8441" t="b">
        <v>0</v>
      </c>
      <c r="U8441" t="b">
        <v>0</v>
      </c>
      <c r="V8441">
        <v>35400</v>
      </c>
      <c r="W8441">
        <v>24200</v>
      </c>
      <c r="X8441">
        <v>2.62</v>
      </c>
      <c r="Y8441">
        <v>24200</v>
      </c>
      <c r="Z8441">
        <v>2.62</v>
      </c>
    </row>
    <row r="8442" spans="1:26">
      <c r="A8442">
        <v>208500514</v>
      </c>
      <c r="B8442" t="s">
        <v>5999</v>
      </c>
      <c r="C8442" t="s">
        <v>3597</v>
      </c>
      <c r="D8442" t="s">
        <v>3614</v>
      </c>
      <c r="E8442" t="s">
        <v>4837</v>
      </c>
      <c r="F8442" t="s">
        <v>3600</v>
      </c>
      <c r="G8442">
        <v>208500514</v>
      </c>
      <c r="I8442" t="s">
        <v>3601</v>
      </c>
      <c r="J8442" t="s">
        <v>4844</v>
      </c>
      <c r="K8442" t="s">
        <v>3688</v>
      </c>
      <c r="L8442" t="s">
        <v>6050</v>
      </c>
      <c r="M8442">
        <v>9.25</v>
      </c>
      <c r="N8442">
        <v>17.5</v>
      </c>
      <c r="O8442">
        <v>10</v>
      </c>
      <c r="S8442" t="b">
        <v>0</v>
      </c>
      <c r="T8442" t="b">
        <v>0</v>
      </c>
      <c r="U8442" t="b">
        <v>0</v>
      </c>
      <c r="V8442">
        <v>35400</v>
      </c>
      <c r="W8442">
        <v>24200</v>
      </c>
      <c r="X8442">
        <v>2.62</v>
      </c>
      <c r="Y8442">
        <v>24200</v>
      </c>
      <c r="Z8442">
        <v>2.62</v>
      </c>
    </row>
    <row r="8443" spans="1:26">
      <c r="A8443">
        <v>208500511</v>
      </c>
      <c r="B8443" t="s">
        <v>5999</v>
      </c>
      <c r="C8443" t="s">
        <v>3597</v>
      </c>
      <c r="D8443" t="s">
        <v>3614</v>
      </c>
      <c r="E8443" t="s">
        <v>4840</v>
      </c>
      <c r="F8443" t="s">
        <v>3600</v>
      </c>
      <c r="G8443">
        <v>208500511</v>
      </c>
      <c r="I8443" t="s">
        <v>3601</v>
      </c>
      <c r="J8443" t="s">
        <v>4844</v>
      </c>
      <c r="K8443" t="s">
        <v>3688</v>
      </c>
      <c r="L8443" t="s">
        <v>6050</v>
      </c>
      <c r="M8443">
        <v>9.25</v>
      </c>
      <c r="N8443">
        <v>17.5</v>
      </c>
      <c r="O8443">
        <v>10</v>
      </c>
      <c r="S8443" t="b">
        <v>0</v>
      </c>
      <c r="T8443" t="b">
        <v>0</v>
      </c>
      <c r="U8443" t="b">
        <v>0</v>
      </c>
      <c r="V8443">
        <v>35400</v>
      </c>
      <c r="W8443">
        <v>24200</v>
      </c>
      <c r="X8443">
        <v>2.62</v>
      </c>
      <c r="Y8443">
        <v>24200</v>
      </c>
      <c r="Z8443">
        <v>2.62</v>
      </c>
    </row>
    <row r="8444" spans="1:26">
      <c r="A8444">
        <v>208500508</v>
      </c>
      <c r="B8444" t="s">
        <v>5999</v>
      </c>
      <c r="C8444" t="s">
        <v>3597</v>
      </c>
      <c r="D8444" t="s">
        <v>3614</v>
      </c>
      <c r="E8444" t="s">
        <v>4841</v>
      </c>
      <c r="F8444" t="s">
        <v>3600</v>
      </c>
      <c r="G8444">
        <v>208500508</v>
      </c>
      <c r="I8444" t="s">
        <v>3601</v>
      </c>
      <c r="J8444" t="s">
        <v>4844</v>
      </c>
      <c r="K8444" t="s">
        <v>3688</v>
      </c>
      <c r="L8444" t="s">
        <v>6050</v>
      </c>
      <c r="M8444">
        <v>9.25</v>
      </c>
      <c r="N8444">
        <v>17.5</v>
      </c>
      <c r="O8444">
        <v>10</v>
      </c>
      <c r="S8444" t="b">
        <v>0</v>
      </c>
      <c r="T8444" t="b">
        <v>0</v>
      </c>
      <c r="U8444" t="b">
        <v>0</v>
      </c>
      <c r="V8444">
        <v>35400</v>
      </c>
      <c r="W8444">
        <v>24200</v>
      </c>
      <c r="X8444">
        <v>2.62</v>
      </c>
      <c r="Y8444">
        <v>24200</v>
      </c>
      <c r="Z8444">
        <v>2.62</v>
      </c>
    </row>
    <row r="8445" spans="1:26">
      <c r="A8445">
        <v>208500505</v>
      </c>
      <c r="B8445" t="s">
        <v>5999</v>
      </c>
      <c r="C8445" t="s">
        <v>3597</v>
      </c>
      <c r="D8445" t="s">
        <v>3614</v>
      </c>
      <c r="E8445" t="s">
        <v>4842</v>
      </c>
      <c r="F8445" t="s">
        <v>3600</v>
      </c>
      <c r="G8445">
        <v>208500505</v>
      </c>
      <c r="I8445" t="s">
        <v>3601</v>
      </c>
      <c r="J8445" t="s">
        <v>4844</v>
      </c>
      <c r="K8445" t="s">
        <v>3688</v>
      </c>
      <c r="L8445" t="s">
        <v>6050</v>
      </c>
      <c r="M8445">
        <v>9.25</v>
      </c>
      <c r="N8445">
        <v>17.5</v>
      </c>
      <c r="O8445">
        <v>10</v>
      </c>
      <c r="S8445" t="b">
        <v>0</v>
      </c>
      <c r="T8445" t="b">
        <v>0</v>
      </c>
      <c r="U8445" t="b">
        <v>0</v>
      </c>
      <c r="V8445">
        <v>35400</v>
      </c>
      <c r="W8445">
        <v>24200</v>
      </c>
      <c r="X8445">
        <v>2.62</v>
      </c>
      <c r="Y8445">
        <v>24200</v>
      </c>
      <c r="Z8445">
        <v>2.62</v>
      </c>
    </row>
    <row r="8446" spans="1:26">
      <c r="A8446">
        <v>208500566</v>
      </c>
      <c r="B8446" t="s">
        <v>5999</v>
      </c>
      <c r="C8446" t="s">
        <v>3597</v>
      </c>
      <c r="D8446" t="s">
        <v>3614</v>
      </c>
      <c r="E8446" t="s">
        <v>3615</v>
      </c>
      <c r="F8446" t="s">
        <v>3600</v>
      </c>
      <c r="G8446">
        <v>208500566</v>
      </c>
      <c r="I8446" t="s">
        <v>3601</v>
      </c>
      <c r="J8446" t="s">
        <v>4844</v>
      </c>
      <c r="K8446" t="s">
        <v>3688</v>
      </c>
      <c r="L8446" t="s">
        <v>6050</v>
      </c>
      <c r="M8446">
        <v>9.25</v>
      </c>
      <c r="N8446">
        <v>17.5</v>
      </c>
      <c r="O8446">
        <v>10</v>
      </c>
      <c r="S8446" t="b">
        <v>0</v>
      </c>
      <c r="T8446" t="b">
        <v>0</v>
      </c>
      <c r="U8446" t="b">
        <v>0</v>
      </c>
      <c r="V8446">
        <v>35400</v>
      </c>
      <c r="W8446">
        <v>24200</v>
      </c>
      <c r="X8446">
        <v>2.62</v>
      </c>
      <c r="Y8446">
        <v>24200</v>
      </c>
      <c r="Z8446">
        <v>2.62</v>
      </c>
    </row>
    <row r="8447" spans="1:26">
      <c r="A8447">
        <v>208503346</v>
      </c>
      <c r="B8447" t="s">
        <v>5999</v>
      </c>
      <c r="C8447" t="s">
        <v>3597</v>
      </c>
      <c r="D8447" t="s">
        <v>3614</v>
      </c>
      <c r="E8447" t="s">
        <v>4837</v>
      </c>
      <c r="F8447" t="s">
        <v>3600</v>
      </c>
      <c r="G8447">
        <v>208503346</v>
      </c>
      <c r="I8447" t="s">
        <v>3601</v>
      </c>
      <c r="J8447" t="s">
        <v>4844</v>
      </c>
      <c r="K8447" t="s">
        <v>3688</v>
      </c>
      <c r="L8447" t="s">
        <v>6049</v>
      </c>
      <c r="M8447">
        <v>9</v>
      </c>
      <c r="N8447">
        <v>17</v>
      </c>
      <c r="O8447">
        <v>10</v>
      </c>
      <c r="S8447" t="b">
        <v>0</v>
      </c>
      <c r="T8447" t="b">
        <v>0</v>
      </c>
      <c r="U8447" t="b">
        <v>0</v>
      </c>
      <c r="V8447">
        <v>35200</v>
      </c>
      <c r="W8447">
        <v>24200</v>
      </c>
      <c r="X8447">
        <v>2.6</v>
      </c>
      <c r="Y8447">
        <v>24200</v>
      </c>
      <c r="Z8447">
        <v>2.6</v>
      </c>
    </row>
    <row r="8448" spans="1:26">
      <c r="A8448">
        <v>208503344</v>
      </c>
      <c r="B8448" t="s">
        <v>5999</v>
      </c>
      <c r="C8448" t="s">
        <v>3597</v>
      </c>
      <c r="D8448" t="s">
        <v>3614</v>
      </c>
      <c r="E8448" t="s">
        <v>4840</v>
      </c>
      <c r="F8448" t="s">
        <v>3600</v>
      </c>
      <c r="G8448">
        <v>208503344</v>
      </c>
      <c r="I8448" t="s">
        <v>3601</v>
      </c>
      <c r="J8448" t="s">
        <v>4844</v>
      </c>
      <c r="K8448" t="s">
        <v>3688</v>
      </c>
      <c r="L8448" t="s">
        <v>6049</v>
      </c>
      <c r="M8448">
        <v>9</v>
      </c>
      <c r="N8448">
        <v>17</v>
      </c>
      <c r="O8448">
        <v>10</v>
      </c>
      <c r="S8448" t="b">
        <v>0</v>
      </c>
      <c r="T8448" t="b">
        <v>0</v>
      </c>
      <c r="U8448" t="b">
        <v>0</v>
      </c>
      <c r="V8448">
        <v>35200</v>
      </c>
      <c r="W8448">
        <v>24200</v>
      </c>
      <c r="X8448">
        <v>2.6</v>
      </c>
      <c r="Y8448">
        <v>24200</v>
      </c>
      <c r="Z8448">
        <v>2.6</v>
      </c>
    </row>
    <row r="8449" spans="1:26">
      <c r="A8449">
        <v>208503342</v>
      </c>
      <c r="B8449" t="s">
        <v>5999</v>
      </c>
      <c r="C8449" t="s">
        <v>3597</v>
      </c>
      <c r="D8449" t="s">
        <v>3614</v>
      </c>
      <c r="E8449" t="s">
        <v>4841</v>
      </c>
      <c r="F8449" t="s">
        <v>3600</v>
      </c>
      <c r="G8449">
        <v>208503342</v>
      </c>
      <c r="I8449" t="s">
        <v>3601</v>
      </c>
      <c r="J8449" t="s">
        <v>4844</v>
      </c>
      <c r="K8449" t="s">
        <v>3688</v>
      </c>
      <c r="L8449" t="s">
        <v>6049</v>
      </c>
      <c r="M8449">
        <v>9</v>
      </c>
      <c r="N8449">
        <v>17</v>
      </c>
      <c r="O8449">
        <v>10</v>
      </c>
      <c r="S8449" t="b">
        <v>0</v>
      </c>
      <c r="T8449" t="b">
        <v>0</v>
      </c>
      <c r="U8449" t="b">
        <v>0</v>
      </c>
      <c r="V8449">
        <v>35200</v>
      </c>
      <c r="W8449">
        <v>24200</v>
      </c>
      <c r="X8449">
        <v>2.6</v>
      </c>
      <c r="Y8449">
        <v>24200</v>
      </c>
      <c r="Z8449">
        <v>2.6</v>
      </c>
    </row>
    <row r="8450" spans="1:26">
      <c r="A8450">
        <v>208503336</v>
      </c>
      <c r="B8450" t="s">
        <v>5999</v>
      </c>
      <c r="C8450" t="s">
        <v>3597</v>
      </c>
      <c r="D8450" t="s">
        <v>3614</v>
      </c>
      <c r="E8450" t="s">
        <v>4842</v>
      </c>
      <c r="F8450" t="s">
        <v>3600</v>
      </c>
      <c r="G8450">
        <v>208503336</v>
      </c>
      <c r="I8450" t="s">
        <v>3601</v>
      </c>
      <c r="J8450" t="s">
        <v>4844</v>
      </c>
      <c r="K8450" t="s">
        <v>3688</v>
      </c>
      <c r="L8450" t="s">
        <v>6049</v>
      </c>
      <c r="M8450">
        <v>9</v>
      </c>
      <c r="N8450">
        <v>17</v>
      </c>
      <c r="O8450">
        <v>10</v>
      </c>
      <c r="S8450" t="b">
        <v>0</v>
      </c>
      <c r="T8450" t="b">
        <v>0</v>
      </c>
      <c r="U8450" t="b">
        <v>0</v>
      </c>
      <c r="V8450">
        <v>35200</v>
      </c>
      <c r="W8450">
        <v>24200</v>
      </c>
      <c r="X8450">
        <v>2.6</v>
      </c>
      <c r="Y8450">
        <v>24200</v>
      </c>
      <c r="Z8450">
        <v>2.6</v>
      </c>
    </row>
    <row r="8451" spans="1:26">
      <c r="A8451">
        <v>208500440</v>
      </c>
      <c r="B8451" t="s">
        <v>5999</v>
      </c>
      <c r="C8451" t="s">
        <v>3597</v>
      </c>
      <c r="D8451" t="s">
        <v>3614</v>
      </c>
      <c r="E8451" t="s">
        <v>3615</v>
      </c>
      <c r="F8451" t="s">
        <v>3600</v>
      </c>
      <c r="G8451">
        <v>208500440</v>
      </c>
      <c r="I8451" t="s">
        <v>3601</v>
      </c>
      <c r="J8451" t="s">
        <v>4844</v>
      </c>
      <c r="K8451" t="s">
        <v>3688</v>
      </c>
      <c r="L8451" t="s">
        <v>6049</v>
      </c>
      <c r="M8451">
        <v>9</v>
      </c>
      <c r="N8451">
        <v>17</v>
      </c>
      <c r="O8451">
        <v>10</v>
      </c>
      <c r="S8451" t="b">
        <v>0</v>
      </c>
      <c r="T8451" t="b">
        <v>0</v>
      </c>
      <c r="U8451" t="b">
        <v>0</v>
      </c>
      <c r="V8451">
        <v>35200</v>
      </c>
      <c r="W8451">
        <v>24200</v>
      </c>
      <c r="X8451">
        <v>2.6</v>
      </c>
      <c r="Y8451">
        <v>24200</v>
      </c>
      <c r="Z8451">
        <v>2.6</v>
      </c>
    </row>
    <row r="8452" spans="1:26">
      <c r="A8452">
        <v>208614066</v>
      </c>
      <c r="B8452" t="s">
        <v>5999</v>
      </c>
      <c r="C8452" t="s">
        <v>3597</v>
      </c>
      <c r="D8452" t="s">
        <v>3614</v>
      </c>
      <c r="E8452" t="s">
        <v>4837</v>
      </c>
      <c r="F8452" t="s">
        <v>3600</v>
      </c>
      <c r="G8452">
        <v>208614066</v>
      </c>
      <c r="I8452" t="s">
        <v>3601</v>
      </c>
      <c r="J8452" t="s">
        <v>4844</v>
      </c>
      <c r="K8452" t="s">
        <v>3688</v>
      </c>
      <c r="L8452" t="s">
        <v>6048</v>
      </c>
      <c r="M8452">
        <v>9.25</v>
      </c>
      <c r="N8452">
        <v>17.25</v>
      </c>
      <c r="O8452">
        <v>10</v>
      </c>
      <c r="S8452" t="b">
        <v>0</v>
      </c>
      <c r="T8452" t="b">
        <v>0</v>
      </c>
      <c r="U8452" t="b">
        <v>0</v>
      </c>
      <c r="V8452">
        <v>36000</v>
      </c>
      <c r="W8452">
        <v>24800</v>
      </c>
      <c r="X8452">
        <v>2.66</v>
      </c>
      <c r="Y8452">
        <v>24800</v>
      </c>
      <c r="Z8452">
        <v>2.66</v>
      </c>
    </row>
    <row r="8453" spans="1:26">
      <c r="A8453">
        <v>208614061</v>
      </c>
      <c r="B8453" t="s">
        <v>5999</v>
      </c>
      <c r="C8453" t="s">
        <v>3597</v>
      </c>
      <c r="D8453" t="s">
        <v>3614</v>
      </c>
      <c r="E8453" t="s">
        <v>4840</v>
      </c>
      <c r="F8453" t="s">
        <v>3600</v>
      </c>
      <c r="G8453">
        <v>208614061</v>
      </c>
      <c r="I8453" t="s">
        <v>3601</v>
      </c>
      <c r="J8453" t="s">
        <v>4844</v>
      </c>
      <c r="K8453" t="s">
        <v>3688</v>
      </c>
      <c r="L8453" t="s">
        <v>6048</v>
      </c>
      <c r="M8453">
        <v>9.25</v>
      </c>
      <c r="N8453">
        <v>17.25</v>
      </c>
      <c r="O8453">
        <v>10</v>
      </c>
      <c r="S8453" t="b">
        <v>0</v>
      </c>
      <c r="T8453" t="b">
        <v>0</v>
      </c>
      <c r="U8453" t="b">
        <v>0</v>
      </c>
      <c r="V8453">
        <v>36000</v>
      </c>
      <c r="W8453">
        <v>24800</v>
      </c>
      <c r="X8453">
        <v>2.66</v>
      </c>
      <c r="Y8453">
        <v>24800</v>
      </c>
      <c r="Z8453">
        <v>2.66</v>
      </c>
    </row>
    <row r="8454" spans="1:26">
      <c r="A8454">
        <v>208614050</v>
      </c>
      <c r="B8454" t="s">
        <v>5999</v>
      </c>
      <c r="C8454" t="s">
        <v>3597</v>
      </c>
      <c r="D8454" t="s">
        <v>3614</v>
      </c>
      <c r="E8454" t="s">
        <v>4841</v>
      </c>
      <c r="F8454" t="s">
        <v>3600</v>
      </c>
      <c r="G8454">
        <v>208614050</v>
      </c>
      <c r="I8454" t="s">
        <v>3601</v>
      </c>
      <c r="J8454" t="s">
        <v>4844</v>
      </c>
      <c r="K8454" t="s">
        <v>3688</v>
      </c>
      <c r="L8454" t="s">
        <v>6048</v>
      </c>
      <c r="M8454">
        <v>9.25</v>
      </c>
      <c r="N8454">
        <v>17.25</v>
      </c>
      <c r="O8454">
        <v>10</v>
      </c>
      <c r="S8454" t="b">
        <v>0</v>
      </c>
      <c r="T8454" t="b">
        <v>0</v>
      </c>
      <c r="U8454" t="b">
        <v>0</v>
      </c>
      <c r="V8454">
        <v>36000</v>
      </c>
      <c r="W8454">
        <v>24800</v>
      </c>
      <c r="X8454">
        <v>2.66</v>
      </c>
      <c r="Y8454">
        <v>24800</v>
      </c>
      <c r="Z8454">
        <v>2.66</v>
      </c>
    </row>
    <row r="8455" spans="1:26">
      <c r="A8455">
        <v>208614045</v>
      </c>
      <c r="B8455" t="s">
        <v>5999</v>
      </c>
      <c r="C8455" t="s">
        <v>3597</v>
      </c>
      <c r="D8455" t="s">
        <v>3614</v>
      </c>
      <c r="E8455" t="s">
        <v>4842</v>
      </c>
      <c r="F8455" t="s">
        <v>3600</v>
      </c>
      <c r="G8455">
        <v>208614045</v>
      </c>
      <c r="I8455" t="s">
        <v>3601</v>
      </c>
      <c r="J8455" t="s">
        <v>4844</v>
      </c>
      <c r="K8455" t="s">
        <v>3688</v>
      </c>
      <c r="L8455" t="s">
        <v>6048</v>
      </c>
      <c r="M8455">
        <v>9.25</v>
      </c>
      <c r="N8455">
        <v>17.25</v>
      </c>
      <c r="O8455">
        <v>10</v>
      </c>
      <c r="S8455" t="b">
        <v>0</v>
      </c>
      <c r="T8455" t="b">
        <v>0</v>
      </c>
      <c r="U8455" t="b">
        <v>0</v>
      </c>
      <c r="V8455">
        <v>36000</v>
      </c>
      <c r="W8455">
        <v>24800</v>
      </c>
      <c r="X8455">
        <v>2.66</v>
      </c>
      <c r="Y8455">
        <v>24800</v>
      </c>
      <c r="Z8455">
        <v>2.66</v>
      </c>
    </row>
    <row r="8456" spans="1:26">
      <c r="A8456">
        <v>208613158</v>
      </c>
      <c r="B8456" t="s">
        <v>5999</v>
      </c>
      <c r="C8456" t="s">
        <v>3597</v>
      </c>
      <c r="D8456" t="s">
        <v>3614</v>
      </c>
      <c r="E8456" t="s">
        <v>3615</v>
      </c>
      <c r="F8456" t="s">
        <v>3600</v>
      </c>
      <c r="G8456">
        <v>208613158</v>
      </c>
      <c r="I8456" t="s">
        <v>3601</v>
      </c>
      <c r="J8456" t="s">
        <v>4844</v>
      </c>
      <c r="K8456" t="s">
        <v>3688</v>
      </c>
      <c r="L8456" t="s">
        <v>6048</v>
      </c>
      <c r="M8456">
        <v>9.25</v>
      </c>
      <c r="N8456">
        <v>17.25</v>
      </c>
      <c r="O8456">
        <v>10</v>
      </c>
      <c r="S8456" t="b">
        <v>0</v>
      </c>
      <c r="T8456" t="b">
        <v>0</v>
      </c>
      <c r="U8456" t="b">
        <v>0</v>
      </c>
      <c r="V8456">
        <v>36000</v>
      </c>
      <c r="W8456">
        <v>24800</v>
      </c>
      <c r="X8456">
        <v>2.66</v>
      </c>
      <c r="Y8456">
        <v>24800</v>
      </c>
      <c r="Z8456">
        <v>2.66</v>
      </c>
    </row>
    <row r="8457" spans="1:26">
      <c r="A8457">
        <v>208502635</v>
      </c>
      <c r="B8457" t="s">
        <v>5999</v>
      </c>
      <c r="C8457" t="s">
        <v>3597</v>
      </c>
      <c r="D8457" t="s">
        <v>3614</v>
      </c>
      <c r="E8457" t="s">
        <v>4837</v>
      </c>
      <c r="F8457" t="s">
        <v>3600</v>
      </c>
      <c r="G8457">
        <v>208502635</v>
      </c>
      <c r="I8457" t="s">
        <v>3601</v>
      </c>
      <c r="J8457" t="s">
        <v>4844</v>
      </c>
      <c r="K8457" t="s">
        <v>3688</v>
      </c>
      <c r="L8457" t="s">
        <v>6047</v>
      </c>
      <c r="M8457">
        <v>9.25</v>
      </c>
      <c r="N8457">
        <v>17.25</v>
      </c>
      <c r="O8457">
        <v>10</v>
      </c>
      <c r="S8457" t="b">
        <v>0</v>
      </c>
      <c r="T8457" t="b">
        <v>0</v>
      </c>
      <c r="U8457" t="b">
        <v>0</v>
      </c>
      <c r="V8457">
        <v>36000</v>
      </c>
      <c r="W8457">
        <v>24800</v>
      </c>
      <c r="X8457">
        <v>2.66</v>
      </c>
      <c r="Y8457">
        <v>24800</v>
      </c>
      <c r="Z8457">
        <v>2.66</v>
      </c>
    </row>
    <row r="8458" spans="1:26">
      <c r="A8458">
        <v>208502633</v>
      </c>
      <c r="B8458" t="s">
        <v>5999</v>
      </c>
      <c r="C8458" t="s">
        <v>3597</v>
      </c>
      <c r="D8458" t="s">
        <v>3614</v>
      </c>
      <c r="E8458" t="s">
        <v>4840</v>
      </c>
      <c r="F8458" t="s">
        <v>3600</v>
      </c>
      <c r="G8458">
        <v>208502633</v>
      </c>
      <c r="I8458" t="s">
        <v>3601</v>
      </c>
      <c r="J8458" t="s">
        <v>4844</v>
      </c>
      <c r="K8458" t="s">
        <v>3688</v>
      </c>
      <c r="L8458" t="s">
        <v>6047</v>
      </c>
      <c r="M8458">
        <v>9.25</v>
      </c>
      <c r="N8458">
        <v>17.25</v>
      </c>
      <c r="O8458">
        <v>10</v>
      </c>
      <c r="S8458" t="b">
        <v>0</v>
      </c>
      <c r="T8458" t="b">
        <v>0</v>
      </c>
      <c r="U8458" t="b">
        <v>0</v>
      </c>
      <c r="V8458">
        <v>36000</v>
      </c>
      <c r="W8458">
        <v>24800</v>
      </c>
      <c r="X8458">
        <v>2.66</v>
      </c>
      <c r="Y8458">
        <v>24800</v>
      </c>
      <c r="Z8458">
        <v>2.66</v>
      </c>
    </row>
    <row r="8459" spans="1:26">
      <c r="A8459">
        <v>208502632</v>
      </c>
      <c r="B8459" t="s">
        <v>5999</v>
      </c>
      <c r="C8459" t="s">
        <v>3597</v>
      </c>
      <c r="D8459" t="s">
        <v>3614</v>
      </c>
      <c r="E8459" t="s">
        <v>4841</v>
      </c>
      <c r="F8459" t="s">
        <v>3600</v>
      </c>
      <c r="G8459">
        <v>208502632</v>
      </c>
      <c r="I8459" t="s">
        <v>3601</v>
      </c>
      <c r="J8459" t="s">
        <v>4844</v>
      </c>
      <c r="K8459" t="s">
        <v>3688</v>
      </c>
      <c r="L8459" t="s">
        <v>6047</v>
      </c>
      <c r="M8459">
        <v>9.25</v>
      </c>
      <c r="N8459">
        <v>17.25</v>
      </c>
      <c r="O8459">
        <v>10</v>
      </c>
      <c r="S8459" t="b">
        <v>0</v>
      </c>
      <c r="T8459" t="b">
        <v>0</v>
      </c>
      <c r="U8459" t="b">
        <v>0</v>
      </c>
      <c r="V8459">
        <v>36000</v>
      </c>
      <c r="W8459">
        <v>24800</v>
      </c>
      <c r="X8459">
        <v>2.66</v>
      </c>
      <c r="Y8459">
        <v>24800</v>
      </c>
      <c r="Z8459">
        <v>2.66</v>
      </c>
    </row>
    <row r="8460" spans="1:26">
      <c r="A8460">
        <v>208502630</v>
      </c>
      <c r="B8460" t="s">
        <v>5999</v>
      </c>
      <c r="C8460" t="s">
        <v>3597</v>
      </c>
      <c r="D8460" t="s">
        <v>3614</v>
      </c>
      <c r="E8460" t="s">
        <v>4842</v>
      </c>
      <c r="F8460" t="s">
        <v>3600</v>
      </c>
      <c r="G8460">
        <v>208502630</v>
      </c>
      <c r="I8460" t="s">
        <v>3601</v>
      </c>
      <c r="J8460" t="s">
        <v>4844</v>
      </c>
      <c r="K8460" t="s">
        <v>3688</v>
      </c>
      <c r="L8460" t="s">
        <v>6047</v>
      </c>
      <c r="M8460">
        <v>9.25</v>
      </c>
      <c r="N8460">
        <v>17.25</v>
      </c>
      <c r="O8460">
        <v>10</v>
      </c>
      <c r="S8460" t="b">
        <v>0</v>
      </c>
      <c r="T8460" t="b">
        <v>0</v>
      </c>
      <c r="U8460" t="b">
        <v>0</v>
      </c>
      <c r="V8460">
        <v>36000</v>
      </c>
      <c r="W8460">
        <v>24800</v>
      </c>
      <c r="X8460">
        <v>2.66</v>
      </c>
      <c r="Y8460">
        <v>24800</v>
      </c>
      <c r="Z8460">
        <v>2.66</v>
      </c>
    </row>
    <row r="8461" spans="1:26">
      <c r="A8461">
        <v>208500338</v>
      </c>
      <c r="B8461" t="s">
        <v>5999</v>
      </c>
      <c r="C8461" t="s">
        <v>3597</v>
      </c>
      <c r="D8461" t="s">
        <v>3614</v>
      </c>
      <c r="E8461" t="s">
        <v>3615</v>
      </c>
      <c r="F8461" t="s">
        <v>3600</v>
      </c>
      <c r="G8461">
        <v>208500338</v>
      </c>
      <c r="I8461" t="s">
        <v>3601</v>
      </c>
      <c r="J8461" t="s">
        <v>4844</v>
      </c>
      <c r="K8461" t="s">
        <v>3688</v>
      </c>
      <c r="L8461" t="s">
        <v>6047</v>
      </c>
      <c r="M8461">
        <v>9.25</v>
      </c>
      <c r="N8461">
        <v>17.25</v>
      </c>
      <c r="O8461">
        <v>10</v>
      </c>
      <c r="S8461" t="b">
        <v>0</v>
      </c>
      <c r="T8461" t="b">
        <v>0</v>
      </c>
      <c r="U8461" t="b">
        <v>0</v>
      </c>
      <c r="V8461">
        <v>36000</v>
      </c>
      <c r="W8461">
        <v>24800</v>
      </c>
      <c r="X8461">
        <v>2.66</v>
      </c>
      <c r="Y8461">
        <v>24800</v>
      </c>
      <c r="Z8461">
        <v>2.66</v>
      </c>
    </row>
    <row r="8462" spans="1:26">
      <c r="A8462">
        <v>208400389</v>
      </c>
      <c r="B8462" t="s">
        <v>5999</v>
      </c>
      <c r="C8462" t="s">
        <v>3597</v>
      </c>
      <c r="D8462" t="s">
        <v>3614</v>
      </c>
      <c r="E8462" t="s">
        <v>4837</v>
      </c>
      <c r="F8462" t="s">
        <v>3600</v>
      </c>
      <c r="G8462">
        <v>208400389</v>
      </c>
      <c r="I8462" t="s">
        <v>3601</v>
      </c>
      <c r="J8462" t="s">
        <v>4844</v>
      </c>
      <c r="K8462" t="s">
        <v>3688</v>
      </c>
      <c r="L8462" t="s">
        <v>6046</v>
      </c>
      <c r="M8462">
        <v>9</v>
      </c>
      <c r="N8462">
        <v>16.25</v>
      </c>
      <c r="O8462">
        <v>9.5</v>
      </c>
      <c r="S8462" t="b">
        <v>0</v>
      </c>
      <c r="T8462" t="b">
        <v>0</v>
      </c>
      <c r="U8462" t="b">
        <v>0</v>
      </c>
      <c r="V8462">
        <v>34800</v>
      </c>
      <c r="W8462">
        <v>24400</v>
      </c>
      <c r="X8462">
        <v>2.54</v>
      </c>
      <c r="Y8462">
        <v>24400</v>
      </c>
      <c r="Z8462">
        <v>2.54</v>
      </c>
    </row>
    <row r="8463" spans="1:26">
      <c r="A8463">
        <v>208400386</v>
      </c>
      <c r="B8463" t="s">
        <v>5999</v>
      </c>
      <c r="C8463" t="s">
        <v>3597</v>
      </c>
      <c r="D8463" t="s">
        <v>3614</v>
      </c>
      <c r="E8463" t="s">
        <v>4840</v>
      </c>
      <c r="F8463" t="s">
        <v>3600</v>
      </c>
      <c r="G8463">
        <v>208400386</v>
      </c>
      <c r="I8463" t="s">
        <v>3601</v>
      </c>
      <c r="J8463" t="s">
        <v>4844</v>
      </c>
      <c r="K8463" t="s">
        <v>3688</v>
      </c>
      <c r="L8463" t="s">
        <v>6046</v>
      </c>
      <c r="M8463">
        <v>9</v>
      </c>
      <c r="N8463">
        <v>16.25</v>
      </c>
      <c r="O8463">
        <v>9.5</v>
      </c>
      <c r="S8463" t="b">
        <v>0</v>
      </c>
      <c r="T8463" t="b">
        <v>0</v>
      </c>
      <c r="U8463" t="b">
        <v>0</v>
      </c>
      <c r="V8463">
        <v>34800</v>
      </c>
      <c r="W8463">
        <v>24400</v>
      </c>
      <c r="X8463">
        <v>2.54</v>
      </c>
      <c r="Y8463">
        <v>24400</v>
      </c>
      <c r="Z8463">
        <v>2.54</v>
      </c>
    </row>
    <row r="8464" spans="1:26">
      <c r="A8464">
        <v>208400377</v>
      </c>
      <c r="B8464" t="s">
        <v>5999</v>
      </c>
      <c r="C8464" t="s">
        <v>3597</v>
      </c>
      <c r="D8464" t="s">
        <v>3614</v>
      </c>
      <c r="E8464" t="s">
        <v>4841</v>
      </c>
      <c r="F8464" t="s">
        <v>3600</v>
      </c>
      <c r="G8464">
        <v>208400377</v>
      </c>
      <c r="I8464" t="s">
        <v>3601</v>
      </c>
      <c r="J8464" t="s">
        <v>4844</v>
      </c>
      <c r="K8464" t="s">
        <v>3688</v>
      </c>
      <c r="L8464" t="s">
        <v>6046</v>
      </c>
      <c r="M8464">
        <v>9</v>
      </c>
      <c r="N8464">
        <v>16.25</v>
      </c>
      <c r="O8464">
        <v>9.5</v>
      </c>
      <c r="S8464" t="b">
        <v>0</v>
      </c>
      <c r="T8464" t="b">
        <v>0</v>
      </c>
      <c r="U8464" t="b">
        <v>0</v>
      </c>
      <c r="V8464">
        <v>34800</v>
      </c>
      <c r="W8464">
        <v>24400</v>
      </c>
      <c r="X8464">
        <v>2.54</v>
      </c>
      <c r="Y8464">
        <v>24400</v>
      </c>
      <c r="Z8464">
        <v>2.54</v>
      </c>
    </row>
    <row r="8465" spans="1:26">
      <c r="A8465">
        <v>208400374</v>
      </c>
      <c r="B8465" t="s">
        <v>5999</v>
      </c>
      <c r="C8465" t="s">
        <v>3597</v>
      </c>
      <c r="D8465" t="s">
        <v>3614</v>
      </c>
      <c r="E8465" t="s">
        <v>4842</v>
      </c>
      <c r="F8465" t="s">
        <v>3600</v>
      </c>
      <c r="G8465">
        <v>208400374</v>
      </c>
      <c r="I8465" t="s">
        <v>3601</v>
      </c>
      <c r="J8465" t="s">
        <v>4844</v>
      </c>
      <c r="K8465" t="s">
        <v>3688</v>
      </c>
      <c r="L8465" t="s">
        <v>6046</v>
      </c>
      <c r="M8465">
        <v>9</v>
      </c>
      <c r="N8465">
        <v>16.25</v>
      </c>
      <c r="O8465">
        <v>9.5</v>
      </c>
      <c r="S8465" t="b">
        <v>0</v>
      </c>
      <c r="T8465" t="b">
        <v>0</v>
      </c>
      <c r="U8465" t="b">
        <v>0</v>
      </c>
      <c r="V8465">
        <v>34800</v>
      </c>
      <c r="W8465">
        <v>24400</v>
      </c>
      <c r="X8465">
        <v>2.54</v>
      </c>
      <c r="Y8465">
        <v>24400</v>
      </c>
      <c r="Z8465">
        <v>2.54</v>
      </c>
    </row>
    <row r="8466" spans="1:26">
      <c r="A8466">
        <v>208206704</v>
      </c>
      <c r="B8466" t="s">
        <v>5999</v>
      </c>
      <c r="C8466" t="s">
        <v>3597</v>
      </c>
      <c r="D8466" t="s">
        <v>3614</v>
      </c>
      <c r="E8466" t="s">
        <v>3615</v>
      </c>
      <c r="F8466" t="s">
        <v>3600</v>
      </c>
      <c r="G8466">
        <v>208206704</v>
      </c>
      <c r="I8466" t="s">
        <v>3601</v>
      </c>
      <c r="J8466" t="s">
        <v>4844</v>
      </c>
      <c r="K8466" t="s">
        <v>3688</v>
      </c>
      <c r="L8466" t="s">
        <v>6046</v>
      </c>
      <c r="M8466">
        <v>9</v>
      </c>
      <c r="N8466">
        <v>16.25</v>
      </c>
      <c r="O8466">
        <v>9.5</v>
      </c>
      <c r="S8466" t="b">
        <v>0</v>
      </c>
      <c r="T8466" t="b">
        <v>0</v>
      </c>
      <c r="U8466" t="b">
        <v>0</v>
      </c>
      <c r="V8466">
        <v>34800</v>
      </c>
      <c r="W8466">
        <v>24400</v>
      </c>
      <c r="X8466">
        <v>2.54</v>
      </c>
      <c r="Y8466">
        <v>24400</v>
      </c>
      <c r="Z8466">
        <v>2.54</v>
      </c>
    </row>
    <row r="8467" spans="1:26">
      <c r="A8467">
        <v>208400393</v>
      </c>
      <c r="B8467" t="s">
        <v>5999</v>
      </c>
      <c r="C8467" t="s">
        <v>3597</v>
      </c>
      <c r="D8467" t="s">
        <v>3614</v>
      </c>
      <c r="E8467" t="s">
        <v>4837</v>
      </c>
      <c r="F8467" t="s">
        <v>3600</v>
      </c>
      <c r="G8467">
        <v>208400393</v>
      </c>
      <c r="I8467" t="s">
        <v>3601</v>
      </c>
      <c r="J8467" t="s">
        <v>4844</v>
      </c>
      <c r="K8467" t="s">
        <v>3688</v>
      </c>
      <c r="L8467" t="s">
        <v>6045</v>
      </c>
      <c r="M8467">
        <v>9</v>
      </c>
      <c r="N8467">
        <v>17</v>
      </c>
      <c r="O8467">
        <v>9.5</v>
      </c>
      <c r="S8467" t="b">
        <v>0</v>
      </c>
      <c r="T8467" t="b">
        <v>0</v>
      </c>
      <c r="U8467" t="b">
        <v>0</v>
      </c>
      <c r="V8467">
        <v>35200</v>
      </c>
      <c r="W8467">
        <v>24200</v>
      </c>
      <c r="X8467">
        <v>2.62</v>
      </c>
      <c r="Y8467">
        <v>24200</v>
      </c>
      <c r="Z8467">
        <v>2.62</v>
      </c>
    </row>
    <row r="8468" spans="1:26">
      <c r="A8468">
        <v>208400382</v>
      </c>
      <c r="B8468" t="s">
        <v>5999</v>
      </c>
      <c r="C8468" t="s">
        <v>3597</v>
      </c>
      <c r="D8468" t="s">
        <v>3614</v>
      </c>
      <c r="E8468" t="s">
        <v>4840</v>
      </c>
      <c r="F8468" t="s">
        <v>3600</v>
      </c>
      <c r="G8468">
        <v>208400382</v>
      </c>
      <c r="I8468" t="s">
        <v>3601</v>
      </c>
      <c r="J8468" t="s">
        <v>4844</v>
      </c>
      <c r="K8468" t="s">
        <v>3688</v>
      </c>
      <c r="L8468" t="s">
        <v>6045</v>
      </c>
      <c r="M8468">
        <v>9</v>
      </c>
      <c r="N8468">
        <v>17</v>
      </c>
      <c r="O8468">
        <v>9.5</v>
      </c>
      <c r="S8468" t="b">
        <v>0</v>
      </c>
      <c r="T8468" t="b">
        <v>0</v>
      </c>
      <c r="U8468" t="b">
        <v>0</v>
      </c>
      <c r="V8468">
        <v>35200</v>
      </c>
      <c r="W8468">
        <v>24200</v>
      </c>
      <c r="X8468">
        <v>2.62</v>
      </c>
      <c r="Y8468">
        <v>24200</v>
      </c>
      <c r="Z8468">
        <v>2.62</v>
      </c>
    </row>
    <row r="8469" spans="1:26">
      <c r="A8469">
        <v>208400381</v>
      </c>
      <c r="B8469" t="s">
        <v>5999</v>
      </c>
      <c r="C8469" t="s">
        <v>3597</v>
      </c>
      <c r="D8469" t="s">
        <v>3614</v>
      </c>
      <c r="E8469" t="s">
        <v>4841</v>
      </c>
      <c r="F8469" t="s">
        <v>3600</v>
      </c>
      <c r="G8469">
        <v>208400381</v>
      </c>
      <c r="I8469" t="s">
        <v>3601</v>
      </c>
      <c r="J8469" t="s">
        <v>4844</v>
      </c>
      <c r="K8469" t="s">
        <v>3688</v>
      </c>
      <c r="L8469" t="s">
        <v>6045</v>
      </c>
      <c r="M8469">
        <v>9</v>
      </c>
      <c r="N8469">
        <v>17</v>
      </c>
      <c r="O8469">
        <v>9.5</v>
      </c>
      <c r="S8469" t="b">
        <v>0</v>
      </c>
      <c r="T8469" t="b">
        <v>0</v>
      </c>
      <c r="U8469" t="b">
        <v>0</v>
      </c>
      <c r="V8469">
        <v>35200</v>
      </c>
      <c r="W8469">
        <v>24200</v>
      </c>
      <c r="X8469">
        <v>2.62</v>
      </c>
      <c r="Y8469">
        <v>24200</v>
      </c>
      <c r="Z8469">
        <v>2.62</v>
      </c>
    </row>
    <row r="8470" spans="1:26">
      <c r="A8470">
        <v>208400370</v>
      </c>
      <c r="B8470" t="s">
        <v>5999</v>
      </c>
      <c r="C8470" t="s">
        <v>3597</v>
      </c>
      <c r="D8470" t="s">
        <v>3614</v>
      </c>
      <c r="E8470" t="s">
        <v>4842</v>
      </c>
      <c r="F8470" t="s">
        <v>3600</v>
      </c>
      <c r="G8470">
        <v>208400370</v>
      </c>
      <c r="I8470" t="s">
        <v>3601</v>
      </c>
      <c r="J8470" t="s">
        <v>4844</v>
      </c>
      <c r="K8470" t="s">
        <v>3688</v>
      </c>
      <c r="L8470" t="s">
        <v>6045</v>
      </c>
      <c r="M8470">
        <v>9</v>
      </c>
      <c r="N8470">
        <v>17</v>
      </c>
      <c r="O8470">
        <v>9.5</v>
      </c>
      <c r="S8470" t="b">
        <v>0</v>
      </c>
      <c r="T8470" t="b">
        <v>0</v>
      </c>
      <c r="U8470" t="b">
        <v>0</v>
      </c>
      <c r="V8470">
        <v>35200</v>
      </c>
      <c r="W8470">
        <v>24200</v>
      </c>
      <c r="X8470">
        <v>2.62</v>
      </c>
      <c r="Y8470">
        <v>24200</v>
      </c>
      <c r="Z8470">
        <v>2.62</v>
      </c>
    </row>
    <row r="8471" spans="1:26">
      <c r="A8471">
        <v>208206629</v>
      </c>
      <c r="B8471" t="s">
        <v>5999</v>
      </c>
      <c r="C8471" t="s">
        <v>3597</v>
      </c>
      <c r="D8471" t="s">
        <v>3614</v>
      </c>
      <c r="E8471" t="s">
        <v>3615</v>
      </c>
      <c r="F8471" t="s">
        <v>3600</v>
      </c>
      <c r="G8471">
        <v>208206629</v>
      </c>
      <c r="I8471" t="s">
        <v>3601</v>
      </c>
      <c r="J8471" t="s">
        <v>4844</v>
      </c>
      <c r="K8471" t="s">
        <v>3688</v>
      </c>
      <c r="L8471" t="s">
        <v>6045</v>
      </c>
      <c r="M8471">
        <v>9</v>
      </c>
      <c r="N8471">
        <v>17</v>
      </c>
      <c r="O8471">
        <v>9.5</v>
      </c>
      <c r="S8471" t="b">
        <v>0</v>
      </c>
      <c r="T8471" t="b">
        <v>0</v>
      </c>
      <c r="U8471" t="b">
        <v>0</v>
      </c>
      <c r="V8471">
        <v>35200</v>
      </c>
      <c r="W8471">
        <v>24200</v>
      </c>
      <c r="X8471">
        <v>2.62</v>
      </c>
      <c r="Y8471">
        <v>24200</v>
      </c>
      <c r="Z8471">
        <v>2.62</v>
      </c>
    </row>
    <row r="8472" spans="1:26">
      <c r="A8472">
        <v>207434695</v>
      </c>
      <c r="B8472" t="s">
        <v>5999</v>
      </c>
      <c r="C8472" t="s">
        <v>3597</v>
      </c>
      <c r="D8472" t="s">
        <v>3614</v>
      </c>
      <c r="E8472" t="s">
        <v>4837</v>
      </c>
      <c r="F8472" t="s">
        <v>3600</v>
      </c>
      <c r="G8472">
        <v>207434695</v>
      </c>
      <c r="I8472" t="s">
        <v>3601</v>
      </c>
      <c r="J8472" t="s">
        <v>4844</v>
      </c>
      <c r="K8472" t="s">
        <v>3688</v>
      </c>
      <c r="L8472" t="s">
        <v>6044</v>
      </c>
      <c r="M8472">
        <v>9.25</v>
      </c>
      <c r="N8472">
        <v>16.75</v>
      </c>
      <c r="O8472">
        <v>9.5</v>
      </c>
      <c r="S8472" t="b">
        <v>0</v>
      </c>
      <c r="T8472" t="b">
        <v>0</v>
      </c>
      <c r="U8472" t="b">
        <v>0</v>
      </c>
      <c r="V8472">
        <v>35600</v>
      </c>
      <c r="W8472">
        <v>24800</v>
      </c>
      <c r="X8472">
        <v>2.62</v>
      </c>
      <c r="Y8472">
        <v>24800</v>
      </c>
      <c r="Z8472">
        <v>2.62</v>
      </c>
    </row>
    <row r="8473" spans="1:26">
      <c r="A8473">
        <v>207434682</v>
      </c>
      <c r="B8473" t="s">
        <v>5999</v>
      </c>
      <c r="C8473" t="s">
        <v>3597</v>
      </c>
      <c r="D8473" t="s">
        <v>3614</v>
      </c>
      <c r="E8473" t="s">
        <v>4840</v>
      </c>
      <c r="F8473" t="s">
        <v>3600</v>
      </c>
      <c r="G8473">
        <v>207434682</v>
      </c>
      <c r="I8473" t="s">
        <v>3601</v>
      </c>
      <c r="J8473" t="s">
        <v>4844</v>
      </c>
      <c r="K8473" t="s">
        <v>3688</v>
      </c>
      <c r="L8473" t="s">
        <v>6044</v>
      </c>
      <c r="M8473">
        <v>9.25</v>
      </c>
      <c r="N8473">
        <v>16.75</v>
      </c>
      <c r="O8473">
        <v>9.5</v>
      </c>
      <c r="S8473" t="b">
        <v>0</v>
      </c>
      <c r="T8473" t="b">
        <v>0</v>
      </c>
      <c r="U8473" t="b">
        <v>0</v>
      </c>
      <c r="V8473">
        <v>35600</v>
      </c>
      <c r="W8473">
        <v>24800</v>
      </c>
      <c r="X8473">
        <v>2.62</v>
      </c>
      <c r="Y8473">
        <v>24800</v>
      </c>
      <c r="Z8473">
        <v>2.62</v>
      </c>
    </row>
    <row r="8474" spans="1:26">
      <c r="A8474">
        <v>207434679</v>
      </c>
      <c r="B8474" t="s">
        <v>5999</v>
      </c>
      <c r="C8474" t="s">
        <v>3597</v>
      </c>
      <c r="D8474" t="s">
        <v>3614</v>
      </c>
      <c r="E8474" t="s">
        <v>4841</v>
      </c>
      <c r="F8474" t="s">
        <v>3600</v>
      </c>
      <c r="G8474">
        <v>207434679</v>
      </c>
      <c r="I8474" t="s">
        <v>3601</v>
      </c>
      <c r="J8474" t="s">
        <v>4844</v>
      </c>
      <c r="K8474" t="s">
        <v>3688</v>
      </c>
      <c r="L8474" t="s">
        <v>6044</v>
      </c>
      <c r="M8474">
        <v>9.25</v>
      </c>
      <c r="N8474">
        <v>16.75</v>
      </c>
      <c r="O8474">
        <v>9.5</v>
      </c>
      <c r="S8474" t="b">
        <v>0</v>
      </c>
      <c r="T8474" t="b">
        <v>0</v>
      </c>
      <c r="U8474" t="b">
        <v>0</v>
      </c>
      <c r="V8474">
        <v>35600</v>
      </c>
      <c r="W8474">
        <v>24800</v>
      </c>
      <c r="X8474">
        <v>2.62</v>
      </c>
      <c r="Y8474">
        <v>24800</v>
      </c>
      <c r="Z8474">
        <v>2.62</v>
      </c>
    </row>
    <row r="8475" spans="1:26">
      <c r="A8475">
        <v>207434666</v>
      </c>
      <c r="B8475" t="s">
        <v>5999</v>
      </c>
      <c r="C8475" t="s">
        <v>3597</v>
      </c>
      <c r="D8475" t="s">
        <v>3614</v>
      </c>
      <c r="E8475" t="s">
        <v>4842</v>
      </c>
      <c r="F8475" t="s">
        <v>3600</v>
      </c>
      <c r="G8475">
        <v>207434666</v>
      </c>
      <c r="I8475" t="s">
        <v>3601</v>
      </c>
      <c r="J8475" t="s">
        <v>4844</v>
      </c>
      <c r="K8475" t="s">
        <v>3688</v>
      </c>
      <c r="L8475" t="s">
        <v>6044</v>
      </c>
      <c r="M8475">
        <v>9.25</v>
      </c>
      <c r="N8475">
        <v>16.75</v>
      </c>
      <c r="O8475">
        <v>9.5</v>
      </c>
      <c r="S8475" t="b">
        <v>0</v>
      </c>
      <c r="T8475" t="b">
        <v>0</v>
      </c>
      <c r="U8475" t="b">
        <v>0</v>
      </c>
      <c r="V8475">
        <v>35600</v>
      </c>
      <c r="W8475">
        <v>24800</v>
      </c>
      <c r="X8475">
        <v>2.62</v>
      </c>
      <c r="Y8475">
        <v>24800</v>
      </c>
      <c r="Z8475">
        <v>2.62</v>
      </c>
    </row>
    <row r="8476" spans="1:26">
      <c r="A8476">
        <v>207430567</v>
      </c>
      <c r="B8476" t="s">
        <v>5999</v>
      </c>
      <c r="C8476" t="s">
        <v>3597</v>
      </c>
      <c r="D8476" t="s">
        <v>3614</v>
      </c>
      <c r="E8476" t="s">
        <v>3615</v>
      </c>
      <c r="F8476" t="s">
        <v>3600</v>
      </c>
      <c r="G8476">
        <v>207430567</v>
      </c>
      <c r="I8476" t="s">
        <v>3601</v>
      </c>
      <c r="J8476" t="s">
        <v>4844</v>
      </c>
      <c r="K8476" t="s">
        <v>3688</v>
      </c>
      <c r="L8476" t="s">
        <v>6044</v>
      </c>
      <c r="M8476">
        <v>9.25</v>
      </c>
      <c r="N8476">
        <v>16.75</v>
      </c>
      <c r="O8476">
        <v>9.5</v>
      </c>
      <c r="S8476" t="b">
        <v>0</v>
      </c>
      <c r="T8476" t="b">
        <v>0</v>
      </c>
      <c r="U8476" t="b">
        <v>0</v>
      </c>
      <c r="V8476">
        <v>35600</v>
      </c>
      <c r="W8476">
        <v>24800</v>
      </c>
      <c r="X8476">
        <v>2.62</v>
      </c>
      <c r="Y8476">
        <v>24800</v>
      </c>
      <c r="Z8476">
        <v>2.62</v>
      </c>
    </row>
    <row r="8477" spans="1:26">
      <c r="A8477">
        <v>207434696</v>
      </c>
      <c r="B8477" t="s">
        <v>5999</v>
      </c>
      <c r="C8477" t="s">
        <v>3597</v>
      </c>
      <c r="D8477" t="s">
        <v>3614</v>
      </c>
      <c r="E8477" t="s">
        <v>4837</v>
      </c>
      <c r="F8477" t="s">
        <v>3600</v>
      </c>
      <c r="G8477">
        <v>207434696</v>
      </c>
      <c r="I8477" t="s">
        <v>3601</v>
      </c>
      <c r="J8477" t="s">
        <v>4844</v>
      </c>
      <c r="K8477" t="s">
        <v>3688</v>
      </c>
      <c r="L8477" t="s">
        <v>6043</v>
      </c>
      <c r="M8477">
        <v>9.25</v>
      </c>
      <c r="N8477">
        <v>16.75</v>
      </c>
      <c r="O8477">
        <v>9.5</v>
      </c>
      <c r="S8477" t="b">
        <v>0</v>
      </c>
      <c r="T8477" t="b">
        <v>0</v>
      </c>
      <c r="U8477" t="b">
        <v>0</v>
      </c>
      <c r="V8477">
        <v>35600</v>
      </c>
      <c r="W8477">
        <v>24800</v>
      </c>
      <c r="X8477">
        <v>2.62</v>
      </c>
      <c r="Y8477">
        <v>24800</v>
      </c>
      <c r="Z8477">
        <v>2.62</v>
      </c>
    </row>
    <row r="8478" spans="1:26">
      <c r="A8478">
        <v>207434681</v>
      </c>
      <c r="B8478" t="s">
        <v>5999</v>
      </c>
      <c r="C8478" t="s">
        <v>3597</v>
      </c>
      <c r="D8478" t="s">
        <v>3614</v>
      </c>
      <c r="E8478" t="s">
        <v>4840</v>
      </c>
      <c r="F8478" t="s">
        <v>3600</v>
      </c>
      <c r="G8478">
        <v>207434681</v>
      </c>
      <c r="I8478" t="s">
        <v>3601</v>
      </c>
      <c r="J8478" t="s">
        <v>4844</v>
      </c>
      <c r="K8478" t="s">
        <v>3688</v>
      </c>
      <c r="L8478" t="s">
        <v>6043</v>
      </c>
      <c r="M8478">
        <v>9.25</v>
      </c>
      <c r="N8478">
        <v>16.75</v>
      </c>
      <c r="O8478">
        <v>9.5</v>
      </c>
      <c r="S8478" t="b">
        <v>0</v>
      </c>
      <c r="T8478" t="b">
        <v>0</v>
      </c>
      <c r="U8478" t="b">
        <v>0</v>
      </c>
      <c r="V8478">
        <v>35600</v>
      </c>
      <c r="W8478">
        <v>24800</v>
      </c>
      <c r="X8478">
        <v>2.62</v>
      </c>
      <c r="Y8478">
        <v>24800</v>
      </c>
      <c r="Z8478">
        <v>2.62</v>
      </c>
    </row>
    <row r="8479" spans="1:26">
      <c r="A8479">
        <v>207434680</v>
      </c>
      <c r="B8479" t="s">
        <v>5999</v>
      </c>
      <c r="C8479" t="s">
        <v>3597</v>
      </c>
      <c r="D8479" t="s">
        <v>3614</v>
      </c>
      <c r="E8479" t="s">
        <v>4841</v>
      </c>
      <c r="F8479" t="s">
        <v>3600</v>
      </c>
      <c r="G8479">
        <v>207434680</v>
      </c>
      <c r="I8479" t="s">
        <v>3601</v>
      </c>
      <c r="J8479" t="s">
        <v>4844</v>
      </c>
      <c r="K8479" t="s">
        <v>3688</v>
      </c>
      <c r="L8479" t="s">
        <v>6043</v>
      </c>
      <c r="M8479">
        <v>9.25</v>
      </c>
      <c r="N8479">
        <v>16.75</v>
      </c>
      <c r="O8479">
        <v>9.5</v>
      </c>
      <c r="S8479" t="b">
        <v>0</v>
      </c>
      <c r="T8479" t="b">
        <v>0</v>
      </c>
      <c r="U8479" t="b">
        <v>0</v>
      </c>
      <c r="V8479">
        <v>35600</v>
      </c>
      <c r="W8479">
        <v>24800</v>
      </c>
      <c r="X8479">
        <v>2.62</v>
      </c>
      <c r="Y8479">
        <v>24800</v>
      </c>
      <c r="Z8479">
        <v>2.62</v>
      </c>
    </row>
    <row r="8480" spans="1:26">
      <c r="A8480">
        <v>207434665</v>
      </c>
      <c r="B8480" t="s">
        <v>5999</v>
      </c>
      <c r="C8480" t="s">
        <v>3597</v>
      </c>
      <c r="D8480" t="s">
        <v>3614</v>
      </c>
      <c r="E8480" t="s">
        <v>4842</v>
      </c>
      <c r="F8480" t="s">
        <v>3600</v>
      </c>
      <c r="G8480">
        <v>207434665</v>
      </c>
      <c r="I8480" t="s">
        <v>3601</v>
      </c>
      <c r="J8480" t="s">
        <v>4844</v>
      </c>
      <c r="K8480" t="s">
        <v>3688</v>
      </c>
      <c r="L8480" t="s">
        <v>6043</v>
      </c>
      <c r="M8480">
        <v>9.25</v>
      </c>
      <c r="N8480">
        <v>16.75</v>
      </c>
      <c r="O8480">
        <v>9.5</v>
      </c>
      <c r="S8480" t="b">
        <v>0</v>
      </c>
      <c r="T8480" t="b">
        <v>0</v>
      </c>
      <c r="U8480" t="b">
        <v>0</v>
      </c>
      <c r="V8480">
        <v>35600</v>
      </c>
      <c r="W8480">
        <v>24800</v>
      </c>
      <c r="X8480">
        <v>2.62</v>
      </c>
      <c r="Y8480">
        <v>24800</v>
      </c>
      <c r="Z8480">
        <v>2.62</v>
      </c>
    </row>
    <row r="8481" spans="1:26">
      <c r="A8481">
        <v>207430566</v>
      </c>
      <c r="B8481" t="s">
        <v>5999</v>
      </c>
      <c r="C8481" t="s">
        <v>3597</v>
      </c>
      <c r="D8481" t="s">
        <v>3614</v>
      </c>
      <c r="E8481" t="s">
        <v>3615</v>
      </c>
      <c r="F8481" t="s">
        <v>3600</v>
      </c>
      <c r="G8481">
        <v>207430566</v>
      </c>
      <c r="I8481" t="s">
        <v>3601</v>
      </c>
      <c r="J8481" t="s">
        <v>4844</v>
      </c>
      <c r="K8481" t="s">
        <v>3688</v>
      </c>
      <c r="L8481" t="s">
        <v>6043</v>
      </c>
      <c r="M8481">
        <v>9.25</v>
      </c>
      <c r="N8481">
        <v>16.75</v>
      </c>
      <c r="O8481">
        <v>9.5</v>
      </c>
      <c r="S8481" t="b">
        <v>0</v>
      </c>
      <c r="T8481" t="b">
        <v>0</v>
      </c>
      <c r="U8481" t="b">
        <v>0</v>
      </c>
      <c r="V8481">
        <v>35600</v>
      </c>
      <c r="W8481">
        <v>24800</v>
      </c>
      <c r="X8481">
        <v>2.62</v>
      </c>
      <c r="Y8481">
        <v>24800</v>
      </c>
      <c r="Z8481">
        <v>2.62</v>
      </c>
    </row>
    <row r="8482" spans="1:26">
      <c r="A8482">
        <v>207434693</v>
      </c>
      <c r="B8482" t="s">
        <v>5999</v>
      </c>
      <c r="C8482" t="s">
        <v>3597</v>
      </c>
      <c r="D8482" t="s">
        <v>3614</v>
      </c>
      <c r="E8482" t="s">
        <v>4837</v>
      </c>
      <c r="F8482" t="s">
        <v>3600</v>
      </c>
      <c r="G8482">
        <v>207434693</v>
      </c>
      <c r="I8482" t="s">
        <v>3601</v>
      </c>
      <c r="J8482" t="s">
        <v>4844</v>
      </c>
      <c r="K8482" t="s">
        <v>3688</v>
      </c>
      <c r="L8482" t="s">
        <v>6042</v>
      </c>
      <c r="M8482">
        <v>9.5</v>
      </c>
      <c r="N8482">
        <v>17.5</v>
      </c>
      <c r="O8482">
        <v>9.5</v>
      </c>
      <c r="S8482" t="b">
        <v>0</v>
      </c>
      <c r="T8482" t="b">
        <v>0</v>
      </c>
      <c r="U8482" t="b">
        <v>0</v>
      </c>
      <c r="V8482">
        <v>36000</v>
      </c>
      <c r="W8482">
        <v>24600</v>
      </c>
      <c r="X8482">
        <v>2.68</v>
      </c>
      <c r="Y8482">
        <v>24600</v>
      </c>
      <c r="Z8482">
        <v>2.68</v>
      </c>
    </row>
    <row r="8483" spans="1:26">
      <c r="A8483">
        <v>207434684</v>
      </c>
      <c r="B8483" t="s">
        <v>5999</v>
      </c>
      <c r="C8483" t="s">
        <v>3597</v>
      </c>
      <c r="D8483" t="s">
        <v>3614</v>
      </c>
      <c r="E8483" t="s">
        <v>4840</v>
      </c>
      <c r="F8483" t="s">
        <v>3600</v>
      </c>
      <c r="G8483">
        <v>207434684</v>
      </c>
      <c r="I8483" t="s">
        <v>3601</v>
      </c>
      <c r="J8483" t="s">
        <v>4844</v>
      </c>
      <c r="K8483" t="s">
        <v>3688</v>
      </c>
      <c r="L8483" t="s">
        <v>6042</v>
      </c>
      <c r="M8483">
        <v>9.5</v>
      </c>
      <c r="N8483">
        <v>17.5</v>
      </c>
      <c r="O8483">
        <v>9.5</v>
      </c>
      <c r="S8483" t="b">
        <v>0</v>
      </c>
      <c r="T8483" t="b">
        <v>0</v>
      </c>
      <c r="U8483" t="b">
        <v>0</v>
      </c>
      <c r="V8483">
        <v>36000</v>
      </c>
      <c r="W8483">
        <v>24600</v>
      </c>
      <c r="X8483">
        <v>2.68</v>
      </c>
      <c r="Y8483">
        <v>24600</v>
      </c>
      <c r="Z8483">
        <v>2.68</v>
      </c>
    </row>
    <row r="8484" spans="1:26">
      <c r="A8484">
        <v>207434677</v>
      </c>
      <c r="B8484" t="s">
        <v>5999</v>
      </c>
      <c r="C8484" t="s">
        <v>3597</v>
      </c>
      <c r="D8484" t="s">
        <v>3614</v>
      </c>
      <c r="E8484" t="s">
        <v>4841</v>
      </c>
      <c r="F8484" t="s">
        <v>3600</v>
      </c>
      <c r="G8484">
        <v>207434677</v>
      </c>
      <c r="I8484" t="s">
        <v>3601</v>
      </c>
      <c r="J8484" t="s">
        <v>4844</v>
      </c>
      <c r="K8484" t="s">
        <v>3688</v>
      </c>
      <c r="L8484" t="s">
        <v>6042</v>
      </c>
      <c r="M8484">
        <v>9.5</v>
      </c>
      <c r="N8484">
        <v>17.5</v>
      </c>
      <c r="O8484">
        <v>9.5</v>
      </c>
      <c r="S8484" t="b">
        <v>0</v>
      </c>
      <c r="T8484" t="b">
        <v>0</v>
      </c>
      <c r="U8484" t="b">
        <v>0</v>
      </c>
      <c r="V8484">
        <v>36000</v>
      </c>
      <c r="W8484">
        <v>24600</v>
      </c>
      <c r="X8484">
        <v>2.68</v>
      </c>
      <c r="Y8484">
        <v>24600</v>
      </c>
      <c r="Z8484">
        <v>2.68</v>
      </c>
    </row>
    <row r="8485" spans="1:26">
      <c r="A8485">
        <v>207434668</v>
      </c>
      <c r="B8485" t="s">
        <v>5999</v>
      </c>
      <c r="C8485" t="s">
        <v>3597</v>
      </c>
      <c r="D8485" t="s">
        <v>3614</v>
      </c>
      <c r="E8485" t="s">
        <v>4842</v>
      </c>
      <c r="F8485" t="s">
        <v>3600</v>
      </c>
      <c r="G8485">
        <v>207434668</v>
      </c>
      <c r="I8485" t="s">
        <v>3601</v>
      </c>
      <c r="J8485" t="s">
        <v>4844</v>
      </c>
      <c r="K8485" t="s">
        <v>3688</v>
      </c>
      <c r="L8485" t="s">
        <v>6042</v>
      </c>
      <c r="M8485">
        <v>9.5</v>
      </c>
      <c r="N8485">
        <v>17.5</v>
      </c>
      <c r="O8485">
        <v>9.5</v>
      </c>
      <c r="S8485" t="b">
        <v>0</v>
      </c>
      <c r="T8485" t="b">
        <v>0</v>
      </c>
      <c r="U8485" t="b">
        <v>0</v>
      </c>
      <c r="V8485">
        <v>36000</v>
      </c>
      <c r="W8485">
        <v>24600</v>
      </c>
      <c r="X8485">
        <v>2.68</v>
      </c>
      <c r="Y8485">
        <v>24600</v>
      </c>
      <c r="Z8485">
        <v>2.68</v>
      </c>
    </row>
    <row r="8486" spans="1:26">
      <c r="A8486">
        <v>207430563</v>
      </c>
      <c r="B8486" t="s">
        <v>5999</v>
      </c>
      <c r="C8486" t="s">
        <v>3597</v>
      </c>
      <c r="D8486" t="s">
        <v>3614</v>
      </c>
      <c r="E8486" t="s">
        <v>3615</v>
      </c>
      <c r="F8486" t="s">
        <v>3600</v>
      </c>
      <c r="G8486">
        <v>207430563</v>
      </c>
      <c r="I8486" t="s">
        <v>3601</v>
      </c>
      <c r="J8486" t="s">
        <v>4844</v>
      </c>
      <c r="K8486" t="s">
        <v>3688</v>
      </c>
      <c r="L8486" t="s">
        <v>6042</v>
      </c>
      <c r="M8486">
        <v>9.5</v>
      </c>
      <c r="N8486">
        <v>17.5</v>
      </c>
      <c r="O8486">
        <v>9.5</v>
      </c>
      <c r="S8486" t="b">
        <v>0</v>
      </c>
      <c r="T8486" t="b">
        <v>0</v>
      </c>
      <c r="U8486" t="b">
        <v>0</v>
      </c>
      <c r="V8486">
        <v>36000</v>
      </c>
      <c r="W8486">
        <v>24600</v>
      </c>
      <c r="X8486">
        <v>2.68</v>
      </c>
      <c r="Y8486">
        <v>24600</v>
      </c>
      <c r="Z8486">
        <v>2.68</v>
      </c>
    </row>
    <row r="8487" spans="1:26">
      <c r="A8487">
        <v>208501100</v>
      </c>
      <c r="B8487" t="s">
        <v>5999</v>
      </c>
      <c r="C8487" t="s">
        <v>3597</v>
      </c>
      <c r="D8487" t="s">
        <v>3614</v>
      </c>
      <c r="E8487" t="s">
        <v>4837</v>
      </c>
      <c r="F8487" t="s">
        <v>3600</v>
      </c>
      <c r="G8487">
        <v>208501100</v>
      </c>
      <c r="I8487" t="s">
        <v>3601</v>
      </c>
      <c r="J8487" t="s">
        <v>4844</v>
      </c>
      <c r="K8487" t="s">
        <v>3688</v>
      </c>
      <c r="L8487" t="s">
        <v>6041</v>
      </c>
      <c r="M8487">
        <v>9</v>
      </c>
      <c r="N8487">
        <v>17</v>
      </c>
      <c r="O8487">
        <v>10</v>
      </c>
      <c r="S8487" t="b">
        <v>0</v>
      </c>
      <c r="T8487" t="b">
        <v>0</v>
      </c>
      <c r="U8487" t="b">
        <v>0</v>
      </c>
      <c r="V8487">
        <v>35000</v>
      </c>
      <c r="W8487">
        <v>24000</v>
      </c>
      <c r="X8487">
        <v>2.61</v>
      </c>
      <c r="Y8487">
        <v>24000</v>
      </c>
      <c r="Z8487">
        <v>2.61</v>
      </c>
    </row>
    <row r="8488" spans="1:26">
      <c r="A8488">
        <v>208501098</v>
      </c>
      <c r="B8488" t="s">
        <v>5999</v>
      </c>
      <c r="C8488" t="s">
        <v>3597</v>
      </c>
      <c r="D8488" t="s">
        <v>3614</v>
      </c>
      <c r="E8488" t="s">
        <v>4840</v>
      </c>
      <c r="F8488" t="s">
        <v>3600</v>
      </c>
      <c r="G8488">
        <v>208501098</v>
      </c>
      <c r="I8488" t="s">
        <v>3601</v>
      </c>
      <c r="J8488" t="s">
        <v>4844</v>
      </c>
      <c r="K8488" t="s">
        <v>3688</v>
      </c>
      <c r="L8488" t="s">
        <v>6041</v>
      </c>
      <c r="M8488">
        <v>9</v>
      </c>
      <c r="N8488">
        <v>17</v>
      </c>
      <c r="O8488">
        <v>10</v>
      </c>
      <c r="S8488" t="b">
        <v>0</v>
      </c>
      <c r="T8488" t="b">
        <v>0</v>
      </c>
      <c r="U8488" t="b">
        <v>0</v>
      </c>
      <c r="V8488">
        <v>35000</v>
      </c>
      <c r="W8488">
        <v>24000</v>
      </c>
      <c r="X8488">
        <v>2.61</v>
      </c>
      <c r="Y8488">
        <v>24000</v>
      </c>
      <c r="Z8488">
        <v>2.61</v>
      </c>
    </row>
    <row r="8489" spans="1:26">
      <c r="A8489">
        <v>208501096</v>
      </c>
      <c r="B8489" t="s">
        <v>5999</v>
      </c>
      <c r="C8489" t="s">
        <v>3597</v>
      </c>
      <c r="D8489" t="s">
        <v>3614</v>
      </c>
      <c r="E8489" t="s">
        <v>4841</v>
      </c>
      <c r="F8489" t="s">
        <v>3600</v>
      </c>
      <c r="G8489">
        <v>208501096</v>
      </c>
      <c r="I8489" t="s">
        <v>3601</v>
      </c>
      <c r="J8489" t="s">
        <v>4844</v>
      </c>
      <c r="K8489" t="s">
        <v>3688</v>
      </c>
      <c r="L8489" t="s">
        <v>6041</v>
      </c>
      <c r="M8489">
        <v>9</v>
      </c>
      <c r="N8489">
        <v>17</v>
      </c>
      <c r="O8489">
        <v>10</v>
      </c>
      <c r="S8489" t="b">
        <v>0</v>
      </c>
      <c r="T8489" t="b">
        <v>0</v>
      </c>
      <c r="U8489" t="b">
        <v>0</v>
      </c>
      <c r="V8489">
        <v>35000</v>
      </c>
      <c r="W8489">
        <v>24000</v>
      </c>
      <c r="X8489">
        <v>2.61</v>
      </c>
      <c r="Y8489">
        <v>24000</v>
      </c>
      <c r="Z8489">
        <v>2.61</v>
      </c>
    </row>
    <row r="8490" spans="1:26">
      <c r="A8490">
        <v>208501094</v>
      </c>
      <c r="B8490" t="s">
        <v>5999</v>
      </c>
      <c r="C8490" t="s">
        <v>3597</v>
      </c>
      <c r="D8490" t="s">
        <v>3614</v>
      </c>
      <c r="E8490" t="s">
        <v>4842</v>
      </c>
      <c r="F8490" t="s">
        <v>3600</v>
      </c>
      <c r="G8490">
        <v>208501094</v>
      </c>
      <c r="I8490" t="s">
        <v>3601</v>
      </c>
      <c r="J8490" t="s">
        <v>4844</v>
      </c>
      <c r="K8490" t="s">
        <v>3688</v>
      </c>
      <c r="L8490" t="s">
        <v>6041</v>
      </c>
      <c r="M8490">
        <v>9</v>
      </c>
      <c r="N8490">
        <v>17</v>
      </c>
      <c r="O8490">
        <v>10</v>
      </c>
      <c r="S8490" t="b">
        <v>0</v>
      </c>
      <c r="T8490" t="b">
        <v>0</v>
      </c>
      <c r="U8490" t="b">
        <v>0</v>
      </c>
      <c r="V8490">
        <v>35000</v>
      </c>
      <c r="W8490">
        <v>24000</v>
      </c>
      <c r="X8490">
        <v>2.61</v>
      </c>
      <c r="Y8490">
        <v>24000</v>
      </c>
      <c r="Z8490">
        <v>2.61</v>
      </c>
    </row>
    <row r="8491" spans="1:26">
      <c r="A8491">
        <v>208500730</v>
      </c>
      <c r="B8491" t="s">
        <v>5999</v>
      </c>
      <c r="C8491" t="s">
        <v>3597</v>
      </c>
      <c r="D8491" t="s">
        <v>3614</v>
      </c>
      <c r="E8491" t="s">
        <v>3615</v>
      </c>
      <c r="F8491" t="s">
        <v>3600</v>
      </c>
      <c r="G8491">
        <v>208500730</v>
      </c>
      <c r="I8491" t="s">
        <v>3601</v>
      </c>
      <c r="J8491" t="s">
        <v>4844</v>
      </c>
      <c r="K8491" t="s">
        <v>3688</v>
      </c>
      <c r="L8491" t="s">
        <v>6041</v>
      </c>
      <c r="M8491">
        <v>9</v>
      </c>
      <c r="N8491">
        <v>17</v>
      </c>
      <c r="O8491">
        <v>10</v>
      </c>
      <c r="S8491" t="b">
        <v>0</v>
      </c>
      <c r="T8491" t="b">
        <v>0</v>
      </c>
      <c r="U8491" t="b">
        <v>0</v>
      </c>
      <c r="V8491">
        <v>35000</v>
      </c>
      <c r="W8491">
        <v>24000</v>
      </c>
      <c r="X8491">
        <v>2.61</v>
      </c>
      <c r="Y8491">
        <v>24000</v>
      </c>
      <c r="Z8491">
        <v>2.61</v>
      </c>
    </row>
    <row r="8492" spans="1:26">
      <c r="A8492">
        <v>208400390</v>
      </c>
      <c r="B8492" t="s">
        <v>5999</v>
      </c>
      <c r="C8492" t="s">
        <v>3597</v>
      </c>
      <c r="D8492" t="s">
        <v>3614</v>
      </c>
      <c r="E8492" t="s">
        <v>4837</v>
      </c>
      <c r="F8492" t="s">
        <v>3600</v>
      </c>
      <c r="G8492">
        <v>208400390</v>
      </c>
      <c r="I8492" t="s">
        <v>3601</v>
      </c>
      <c r="J8492" t="s">
        <v>4844</v>
      </c>
      <c r="K8492" t="s">
        <v>3688</v>
      </c>
      <c r="L8492" t="s">
        <v>6040</v>
      </c>
      <c r="M8492">
        <v>9</v>
      </c>
      <c r="N8492">
        <v>16.5</v>
      </c>
      <c r="O8492">
        <v>9.5</v>
      </c>
      <c r="S8492" t="b">
        <v>0</v>
      </c>
      <c r="T8492" t="b">
        <v>0</v>
      </c>
      <c r="U8492" t="b">
        <v>0</v>
      </c>
      <c r="V8492">
        <v>35200</v>
      </c>
      <c r="W8492">
        <v>24400</v>
      </c>
      <c r="X8492">
        <v>2.6</v>
      </c>
      <c r="Y8492">
        <v>24400</v>
      </c>
      <c r="Z8492">
        <v>2.6</v>
      </c>
    </row>
    <row r="8493" spans="1:26">
      <c r="A8493">
        <v>208400385</v>
      </c>
      <c r="B8493" t="s">
        <v>5999</v>
      </c>
      <c r="C8493" t="s">
        <v>3597</v>
      </c>
      <c r="D8493" t="s">
        <v>3614</v>
      </c>
      <c r="E8493" t="s">
        <v>4840</v>
      </c>
      <c r="F8493" t="s">
        <v>3600</v>
      </c>
      <c r="G8493">
        <v>208400385</v>
      </c>
      <c r="I8493" t="s">
        <v>3601</v>
      </c>
      <c r="J8493" t="s">
        <v>4844</v>
      </c>
      <c r="K8493" t="s">
        <v>3688</v>
      </c>
      <c r="L8493" t="s">
        <v>6040</v>
      </c>
      <c r="M8493">
        <v>9</v>
      </c>
      <c r="N8493">
        <v>16.5</v>
      </c>
      <c r="O8493">
        <v>9.5</v>
      </c>
      <c r="S8493" t="b">
        <v>0</v>
      </c>
      <c r="T8493" t="b">
        <v>0</v>
      </c>
      <c r="U8493" t="b">
        <v>0</v>
      </c>
      <c r="V8493">
        <v>35200</v>
      </c>
      <c r="W8493">
        <v>24400</v>
      </c>
      <c r="X8493">
        <v>2.6</v>
      </c>
      <c r="Y8493">
        <v>24400</v>
      </c>
      <c r="Z8493">
        <v>2.6</v>
      </c>
    </row>
    <row r="8494" spans="1:26">
      <c r="A8494">
        <v>208400378</v>
      </c>
      <c r="B8494" t="s">
        <v>5999</v>
      </c>
      <c r="C8494" t="s">
        <v>3597</v>
      </c>
      <c r="D8494" t="s">
        <v>3614</v>
      </c>
      <c r="E8494" t="s">
        <v>4841</v>
      </c>
      <c r="F8494" t="s">
        <v>3600</v>
      </c>
      <c r="G8494">
        <v>208400378</v>
      </c>
      <c r="I8494" t="s">
        <v>3601</v>
      </c>
      <c r="J8494" t="s">
        <v>4844</v>
      </c>
      <c r="K8494" t="s">
        <v>3688</v>
      </c>
      <c r="L8494" t="s">
        <v>6040</v>
      </c>
      <c r="M8494">
        <v>9</v>
      </c>
      <c r="N8494">
        <v>16.5</v>
      </c>
      <c r="O8494">
        <v>9.5</v>
      </c>
      <c r="S8494" t="b">
        <v>0</v>
      </c>
      <c r="T8494" t="b">
        <v>0</v>
      </c>
      <c r="U8494" t="b">
        <v>0</v>
      </c>
      <c r="V8494">
        <v>35200</v>
      </c>
      <c r="W8494">
        <v>24400</v>
      </c>
      <c r="X8494">
        <v>2.6</v>
      </c>
      <c r="Y8494">
        <v>24400</v>
      </c>
      <c r="Z8494">
        <v>2.6</v>
      </c>
    </row>
    <row r="8495" spans="1:26">
      <c r="A8495">
        <v>208400373</v>
      </c>
      <c r="B8495" t="s">
        <v>5999</v>
      </c>
      <c r="C8495" t="s">
        <v>3597</v>
      </c>
      <c r="D8495" t="s">
        <v>3614</v>
      </c>
      <c r="E8495" t="s">
        <v>4842</v>
      </c>
      <c r="F8495" t="s">
        <v>3600</v>
      </c>
      <c r="G8495">
        <v>208400373</v>
      </c>
      <c r="I8495" t="s">
        <v>3601</v>
      </c>
      <c r="J8495" t="s">
        <v>4844</v>
      </c>
      <c r="K8495" t="s">
        <v>3688</v>
      </c>
      <c r="L8495" t="s">
        <v>6040</v>
      </c>
      <c r="M8495">
        <v>9</v>
      </c>
      <c r="N8495">
        <v>16.5</v>
      </c>
      <c r="O8495">
        <v>9.5</v>
      </c>
      <c r="S8495" t="b">
        <v>0</v>
      </c>
      <c r="T8495" t="b">
        <v>0</v>
      </c>
      <c r="U8495" t="b">
        <v>0</v>
      </c>
      <c r="V8495">
        <v>35200</v>
      </c>
      <c r="W8495">
        <v>24400</v>
      </c>
      <c r="X8495">
        <v>2.6</v>
      </c>
      <c r="Y8495">
        <v>24400</v>
      </c>
      <c r="Z8495">
        <v>2.6</v>
      </c>
    </row>
    <row r="8496" spans="1:26">
      <c r="A8496">
        <v>208206688</v>
      </c>
      <c r="B8496" t="s">
        <v>5999</v>
      </c>
      <c r="C8496" t="s">
        <v>3597</v>
      </c>
      <c r="D8496" t="s">
        <v>3614</v>
      </c>
      <c r="E8496" t="s">
        <v>3615</v>
      </c>
      <c r="F8496" t="s">
        <v>3600</v>
      </c>
      <c r="G8496">
        <v>208206688</v>
      </c>
      <c r="I8496" t="s">
        <v>3601</v>
      </c>
      <c r="J8496" t="s">
        <v>4844</v>
      </c>
      <c r="K8496" t="s">
        <v>3688</v>
      </c>
      <c r="L8496" t="s">
        <v>6040</v>
      </c>
      <c r="M8496">
        <v>9</v>
      </c>
      <c r="N8496">
        <v>16.5</v>
      </c>
      <c r="O8496">
        <v>9.5</v>
      </c>
      <c r="S8496" t="b">
        <v>0</v>
      </c>
      <c r="T8496" t="b">
        <v>0</v>
      </c>
      <c r="U8496" t="b">
        <v>0</v>
      </c>
      <c r="V8496">
        <v>35200</v>
      </c>
      <c r="W8496">
        <v>24400</v>
      </c>
      <c r="X8496">
        <v>2.6</v>
      </c>
      <c r="Y8496">
        <v>24400</v>
      </c>
      <c r="Z8496">
        <v>2.6</v>
      </c>
    </row>
    <row r="8497" spans="1:26">
      <c r="A8497">
        <v>208400388</v>
      </c>
      <c r="B8497" t="s">
        <v>5999</v>
      </c>
      <c r="C8497" t="s">
        <v>3597</v>
      </c>
      <c r="D8497" t="s">
        <v>3614</v>
      </c>
      <c r="E8497" t="s">
        <v>4837</v>
      </c>
      <c r="F8497" t="s">
        <v>3600</v>
      </c>
      <c r="G8497">
        <v>208400388</v>
      </c>
      <c r="I8497" t="s">
        <v>3601</v>
      </c>
      <c r="J8497" t="s">
        <v>4844</v>
      </c>
      <c r="K8497" t="s">
        <v>3688</v>
      </c>
      <c r="L8497" t="s">
        <v>6039</v>
      </c>
      <c r="M8497">
        <v>9</v>
      </c>
      <c r="N8497">
        <v>17</v>
      </c>
      <c r="O8497">
        <v>9.5</v>
      </c>
      <c r="S8497" t="b">
        <v>0</v>
      </c>
      <c r="T8497" t="b">
        <v>0</v>
      </c>
      <c r="U8497" t="b">
        <v>0</v>
      </c>
      <c r="V8497">
        <v>35400</v>
      </c>
      <c r="W8497">
        <v>24400</v>
      </c>
      <c r="X8497">
        <v>2.62</v>
      </c>
      <c r="Y8497">
        <v>24400</v>
      </c>
      <c r="Z8497">
        <v>2.62</v>
      </c>
    </row>
    <row r="8498" spans="1:26">
      <c r="A8498">
        <v>208400387</v>
      </c>
      <c r="B8498" t="s">
        <v>5999</v>
      </c>
      <c r="C8498" t="s">
        <v>3597</v>
      </c>
      <c r="D8498" t="s">
        <v>3614</v>
      </c>
      <c r="E8498" t="s">
        <v>4840</v>
      </c>
      <c r="F8498" t="s">
        <v>3600</v>
      </c>
      <c r="G8498">
        <v>208400387</v>
      </c>
      <c r="I8498" t="s">
        <v>3601</v>
      </c>
      <c r="J8498" t="s">
        <v>4844</v>
      </c>
      <c r="K8498" t="s">
        <v>3688</v>
      </c>
      <c r="L8498" t="s">
        <v>6039</v>
      </c>
      <c r="M8498">
        <v>9</v>
      </c>
      <c r="N8498">
        <v>17</v>
      </c>
      <c r="O8498">
        <v>9.5</v>
      </c>
      <c r="S8498" t="b">
        <v>0</v>
      </c>
      <c r="T8498" t="b">
        <v>0</v>
      </c>
      <c r="U8498" t="b">
        <v>0</v>
      </c>
      <c r="V8498">
        <v>35400</v>
      </c>
      <c r="W8498">
        <v>24400</v>
      </c>
      <c r="X8498">
        <v>2.62</v>
      </c>
      <c r="Y8498">
        <v>24400</v>
      </c>
      <c r="Z8498">
        <v>2.62</v>
      </c>
    </row>
    <row r="8499" spans="1:26">
      <c r="A8499">
        <v>208400376</v>
      </c>
      <c r="B8499" t="s">
        <v>5999</v>
      </c>
      <c r="C8499" t="s">
        <v>3597</v>
      </c>
      <c r="D8499" t="s">
        <v>3614</v>
      </c>
      <c r="E8499" t="s">
        <v>4841</v>
      </c>
      <c r="F8499" t="s">
        <v>3600</v>
      </c>
      <c r="G8499">
        <v>208400376</v>
      </c>
      <c r="I8499" t="s">
        <v>3601</v>
      </c>
      <c r="J8499" t="s">
        <v>4844</v>
      </c>
      <c r="K8499" t="s">
        <v>3688</v>
      </c>
      <c r="L8499" t="s">
        <v>6039</v>
      </c>
      <c r="M8499">
        <v>9</v>
      </c>
      <c r="N8499">
        <v>17</v>
      </c>
      <c r="O8499">
        <v>9.5</v>
      </c>
      <c r="S8499" t="b">
        <v>0</v>
      </c>
      <c r="T8499" t="b">
        <v>0</v>
      </c>
      <c r="U8499" t="b">
        <v>0</v>
      </c>
      <c r="V8499">
        <v>35400</v>
      </c>
      <c r="W8499">
        <v>24400</v>
      </c>
      <c r="X8499">
        <v>2.62</v>
      </c>
      <c r="Y8499">
        <v>24400</v>
      </c>
      <c r="Z8499">
        <v>2.62</v>
      </c>
    </row>
    <row r="8500" spans="1:26">
      <c r="A8500">
        <v>208400375</v>
      </c>
      <c r="B8500" t="s">
        <v>5999</v>
      </c>
      <c r="C8500" t="s">
        <v>3597</v>
      </c>
      <c r="D8500" t="s">
        <v>3614</v>
      </c>
      <c r="E8500" t="s">
        <v>4842</v>
      </c>
      <c r="F8500" t="s">
        <v>3600</v>
      </c>
      <c r="G8500">
        <v>208400375</v>
      </c>
      <c r="I8500" t="s">
        <v>3601</v>
      </c>
      <c r="J8500" t="s">
        <v>4844</v>
      </c>
      <c r="K8500" t="s">
        <v>3688</v>
      </c>
      <c r="L8500" t="s">
        <v>6039</v>
      </c>
      <c r="M8500">
        <v>9</v>
      </c>
      <c r="N8500">
        <v>17</v>
      </c>
      <c r="O8500">
        <v>9.5</v>
      </c>
      <c r="S8500" t="b">
        <v>0</v>
      </c>
      <c r="T8500" t="b">
        <v>0</v>
      </c>
      <c r="U8500" t="b">
        <v>0</v>
      </c>
      <c r="V8500">
        <v>35400</v>
      </c>
      <c r="W8500">
        <v>24400</v>
      </c>
      <c r="X8500">
        <v>2.62</v>
      </c>
      <c r="Y8500">
        <v>24400</v>
      </c>
      <c r="Z8500">
        <v>2.62</v>
      </c>
    </row>
    <row r="8501" spans="1:26">
      <c r="A8501">
        <v>208206702</v>
      </c>
      <c r="B8501" t="s">
        <v>5999</v>
      </c>
      <c r="C8501" t="s">
        <v>3597</v>
      </c>
      <c r="D8501" t="s">
        <v>3614</v>
      </c>
      <c r="E8501" t="s">
        <v>3615</v>
      </c>
      <c r="F8501" t="s">
        <v>3600</v>
      </c>
      <c r="G8501">
        <v>208206702</v>
      </c>
      <c r="I8501" t="s">
        <v>3601</v>
      </c>
      <c r="J8501" t="s">
        <v>4844</v>
      </c>
      <c r="K8501" t="s">
        <v>3688</v>
      </c>
      <c r="L8501" t="s">
        <v>6039</v>
      </c>
      <c r="M8501">
        <v>9</v>
      </c>
      <c r="N8501">
        <v>17</v>
      </c>
      <c r="O8501">
        <v>9.5</v>
      </c>
      <c r="S8501" t="b">
        <v>0</v>
      </c>
      <c r="T8501" t="b">
        <v>0</v>
      </c>
      <c r="U8501" t="b">
        <v>0</v>
      </c>
      <c r="V8501">
        <v>35400</v>
      </c>
      <c r="W8501">
        <v>24400</v>
      </c>
      <c r="X8501">
        <v>2.62</v>
      </c>
      <c r="Y8501">
        <v>24400</v>
      </c>
      <c r="Z8501">
        <v>2.62</v>
      </c>
    </row>
    <row r="8502" spans="1:26">
      <c r="A8502">
        <v>208502186</v>
      </c>
      <c r="B8502" t="s">
        <v>5999</v>
      </c>
      <c r="C8502" t="s">
        <v>3597</v>
      </c>
      <c r="D8502" t="s">
        <v>3614</v>
      </c>
      <c r="E8502" t="s">
        <v>4837</v>
      </c>
      <c r="F8502" t="s">
        <v>3600</v>
      </c>
      <c r="G8502">
        <v>208502186</v>
      </c>
      <c r="I8502" t="s">
        <v>3601</v>
      </c>
      <c r="J8502" t="s">
        <v>4844</v>
      </c>
      <c r="K8502" t="s">
        <v>3688</v>
      </c>
      <c r="L8502" t="s">
        <v>6038</v>
      </c>
      <c r="M8502">
        <v>9</v>
      </c>
      <c r="N8502">
        <v>17</v>
      </c>
      <c r="O8502">
        <v>10</v>
      </c>
      <c r="S8502" t="b">
        <v>0</v>
      </c>
      <c r="T8502" t="b">
        <v>0</v>
      </c>
      <c r="U8502" t="b">
        <v>0</v>
      </c>
      <c r="V8502">
        <v>36000</v>
      </c>
      <c r="W8502">
        <v>25000</v>
      </c>
      <c r="X8502">
        <v>2.62</v>
      </c>
      <c r="Y8502">
        <v>25000</v>
      </c>
      <c r="Z8502">
        <v>2.62</v>
      </c>
    </row>
    <row r="8503" spans="1:26">
      <c r="A8503">
        <v>208502184</v>
      </c>
      <c r="B8503" t="s">
        <v>5999</v>
      </c>
      <c r="C8503" t="s">
        <v>3597</v>
      </c>
      <c r="D8503" t="s">
        <v>3614</v>
      </c>
      <c r="E8503" t="s">
        <v>4840</v>
      </c>
      <c r="F8503" t="s">
        <v>3600</v>
      </c>
      <c r="G8503">
        <v>208502184</v>
      </c>
      <c r="I8503" t="s">
        <v>3601</v>
      </c>
      <c r="J8503" t="s">
        <v>4844</v>
      </c>
      <c r="K8503" t="s">
        <v>3688</v>
      </c>
      <c r="L8503" t="s">
        <v>6038</v>
      </c>
      <c r="M8503">
        <v>9</v>
      </c>
      <c r="N8503">
        <v>17</v>
      </c>
      <c r="O8503">
        <v>10</v>
      </c>
      <c r="S8503" t="b">
        <v>0</v>
      </c>
      <c r="T8503" t="b">
        <v>0</v>
      </c>
      <c r="U8503" t="b">
        <v>0</v>
      </c>
      <c r="V8503">
        <v>36000</v>
      </c>
      <c r="W8503">
        <v>25000</v>
      </c>
      <c r="X8503">
        <v>2.62</v>
      </c>
      <c r="Y8503">
        <v>25000</v>
      </c>
      <c r="Z8503">
        <v>2.62</v>
      </c>
    </row>
    <row r="8504" spans="1:26">
      <c r="A8504">
        <v>208502182</v>
      </c>
      <c r="B8504" t="s">
        <v>5999</v>
      </c>
      <c r="C8504" t="s">
        <v>3597</v>
      </c>
      <c r="D8504" t="s">
        <v>3614</v>
      </c>
      <c r="E8504" t="s">
        <v>4841</v>
      </c>
      <c r="F8504" t="s">
        <v>3600</v>
      </c>
      <c r="G8504">
        <v>208502182</v>
      </c>
      <c r="I8504" t="s">
        <v>3601</v>
      </c>
      <c r="J8504" t="s">
        <v>4844</v>
      </c>
      <c r="K8504" t="s">
        <v>3688</v>
      </c>
      <c r="L8504" t="s">
        <v>6038</v>
      </c>
      <c r="M8504">
        <v>9</v>
      </c>
      <c r="N8504">
        <v>17</v>
      </c>
      <c r="O8504">
        <v>10</v>
      </c>
      <c r="S8504" t="b">
        <v>0</v>
      </c>
      <c r="T8504" t="b">
        <v>0</v>
      </c>
      <c r="U8504" t="b">
        <v>0</v>
      </c>
      <c r="V8504">
        <v>36000</v>
      </c>
      <c r="W8504">
        <v>25000</v>
      </c>
      <c r="X8504">
        <v>2.62</v>
      </c>
      <c r="Y8504">
        <v>25000</v>
      </c>
      <c r="Z8504">
        <v>2.62</v>
      </c>
    </row>
    <row r="8505" spans="1:26">
      <c r="A8505">
        <v>208502180</v>
      </c>
      <c r="B8505" t="s">
        <v>5999</v>
      </c>
      <c r="C8505" t="s">
        <v>3597</v>
      </c>
      <c r="D8505" t="s">
        <v>3614</v>
      </c>
      <c r="E8505" t="s">
        <v>4842</v>
      </c>
      <c r="F8505" t="s">
        <v>3600</v>
      </c>
      <c r="G8505">
        <v>208502180</v>
      </c>
      <c r="I8505" t="s">
        <v>3601</v>
      </c>
      <c r="J8505" t="s">
        <v>4844</v>
      </c>
      <c r="K8505" t="s">
        <v>3688</v>
      </c>
      <c r="L8505" t="s">
        <v>6038</v>
      </c>
      <c r="M8505">
        <v>9</v>
      </c>
      <c r="N8505">
        <v>17</v>
      </c>
      <c r="O8505">
        <v>10</v>
      </c>
      <c r="S8505" t="b">
        <v>0</v>
      </c>
      <c r="T8505" t="b">
        <v>0</v>
      </c>
      <c r="U8505" t="b">
        <v>0</v>
      </c>
      <c r="V8505">
        <v>36000</v>
      </c>
      <c r="W8505">
        <v>25000</v>
      </c>
      <c r="X8505">
        <v>2.62</v>
      </c>
      <c r="Y8505">
        <v>25000</v>
      </c>
      <c r="Z8505">
        <v>2.62</v>
      </c>
    </row>
    <row r="8506" spans="1:26">
      <c r="A8506">
        <v>208500199</v>
      </c>
      <c r="B8506" t="s">
        <v>5999</v>
      </c>
      <c r="C8506" t="s">
        <v>3597</v>
      </c>
      <c r="D8506" t="s">
        <v>3614</v>
      </c>
      <c r="E8506" t="s">
        <v>3615</v>
      </c>
      <c r="F8506" t="s">
        <v>3600</v>
      </c>
      <c r="G8506">
        <v>208500199</v>
      </c>
      <c r="I8506" t="s">
        <v>3601</v>
      </c>
      <c r="J8506" t="s">
        <v>4844</v>
      </c>
      <c r="K8506" t="s">
        <v>3688</v>
      </c>
      <c r="L8506" t="s">
        <v>6038</v>
      </c>
      <c r="M8506">
        <v>9</v>
      </c>
      <c r="N8506">
        <v>17</v>
      </c>
      <c r="O8506">
        <v>10</v>
      </c>
      <c r="S8506" t="b">
        <v>0</v>
      </c>
      <c r="T8506" t="b">
        <v>0</v>
      </c>
      <c r="U8506" t="b">
        <v>0</v>
      </c>
      <c r="V8506">
        <v>36000</v>
      </c>
      <c r="W8506">
        <v>25000</v>
      </c>
      <c r="X8506">
        <v>2.62</v>
      </c>
      <c r="Y8506">
        <v>25000</v>
      </c>
      <c r="Z8506">
        <v>2.62</v>
      </c>
    </row>
    <row r="8507" spans="1:26">
      <c r="A8507">
        <v>207434692</v>
      </c>
      <c r="B8507" t="s">
        <v>5999</v>
      </c>
      <c r="C8507" t="s">
        <v>3597</v>
      </c>
      <c r="D8507" t="s">
        <v>3614</v>
      </c>
      <c r="E8507" t="s">
        <v>4837</v>
      </c>
      <c r="F8507" t="s">
        <v>3600</v>
      </c>
      <c r="G8507">
        <v>207434692</v>
      </c>
      <c r="I8507" t="s">
        <v>3601</v>
      </c>
      <c r="J8507" t="s">
        <v>4844</v>
      </c>
      <c r="K8507" t="s">
        <v>3688</v>
      </c>
      <c r="L8507" t="s">
        <v>6037</v>
      </c>
      <c r="M8507">
        <v>9.25</v>
      </c>
      <c r="N8507">
        <v>17</v>
      </c>
      <c r="O8507">
        <v>9.5</v>
      </c>
      <c r="S8507" t="b">
        <v>0</v>
      </c>
      <c r="T8507" t="b">
        <v>0</v>
      </c>
      <c r="U8507" t="b">
        <v>0</v>
      </c>
      <c r="V8507">
        <v>36000</v>
      </c>
      <c r="W8507">
        <v>25000</v>
      </c>
      <c r="X8507">
        <v>2.66</v>
      </c>
      <c r="Y8507">
        <v>25000</v>
      </c>
      <c r="Z8507">
        <v>2.66</v>
      </c>
    </row>
    <row r="8508" spans="1:26">
      <c r="A8508">
        <v>207434685</v>
      </c>
      <c r="B8508" t="s">
        <v>5999</v>
      </c>
      <c r="C8508" t="s">
        <v>3597</v>
      </c>
      <c r="D8508" t="s">
        <v>3614</v>
      </c>
      <c r="E8508" t="s">
        <v>4840</v>
      </c>
      <c r="F8508" t="s">
        <v>3600</v>
      </c>
      <c r="G8508">
        <v>207434685</v>
      </c>
      <c r="I8508" t="s">
        <v>3601</v>
      </c>
      <c r="J8508" t="s">
        <v>4844</v>
      </c>
      <c r="K8508" t="s">
        <v>3688</v>
      </c>
      <c r="L8508" t="s">
        <v>6037</v>
      </c>
      <c r="M8508">
        <v>9.25</v>
      </c>
      <c r="N8508">
        <v>17</v>
      </c>
      <c r="O8508">
        <v>9.5</v>
      </c>
      <c r="S8508" t="b">
        <v>0</v>
      </c>
      <c r="T8508" t="b">
        <v>0</v>
      </c>
      <c r="U8508" t="b">
        <v>0</v>
      </c>
      <c r="V8508">
        <v>36000</v>
      </c>
      <c r="W8508">
        <v>25000</v>
      </c>
      <c r="X8508">
        <v>2.66</v>
      </c>
      <c r="Y8508">
        <v>25000</v>
      </c>
      <c r="Z8508">
        <v>2.66</v>
      </c>
    </row>
    <row r="8509" spans="1:26">
      <c r="A8509">
        <v>207434676</v>
      </c>
      <c r="B8509" t="s">
        <v>5999</v>
      </c>
      <c r="C8509" t="s">
        <v>3597</v>
      </c>
      <c r="D8509" t="s">
        <v>3614</v>
      </c>
      <c r="E8509" t="s">
        <v>4841</v>
      </c>
      <c r="F8509" t="s">
        <v>3600</v>
      </c>
      <c r="G8509">
        <v>207434676</v>
      </c>
      <c r="I8509" t="s">
        <v>3601</v>
      </c>
      <c r="J8509" t="s">
        <v>4844</v>
      </c>
      <c r="K8509" t="s">
        <v>3688</v>
      </c>
      <c r="L8509" t="s">
        <v>6037</v>
      </c>
      <c r="M8509">
        <v>9.25</v>
      </c>
      <c r="N8509">
        <v>17</v>
      </c>
      <c r="O8509">
        <v>9.5</v>
      </c>
      <c r="S8509" t="b">
        <v>0</v>
      </c>
      <c r="T8509" t="b">
        <v>0</v>
      </c>
      <c r="U8509" t="b">
        <v>0</v>
      </c>
      <c r="V8509">
        <v>36000</v>
      </c>
      <c r="W8509">
        <v>25000</v>
      </c>
      <c r="X8509">
        <v>2.66</v>
      </c>
      <c r="Y8509">
        <v>25000</v>
      </c>
      <c r="Z8509">
        <v>2.66</v>
      </c>
    </row>
    <row r="8510" spans="1:26">
      <c r="A8510">
        <v>207434669</v>
      </c>
      <c r="B8510" t="s">
        <v>5999</v>
      </c>
      <c r="C8510" t="s">
        <v>3597</v>
      </c>
      <c r="D8510" t="s">
        <v>3614</v>
      </c>
      <c r="E8510" t="s">
        <v>4842</v>
      </c>
      <c r="F8510" t="s">
        <v>3600</v>
      </c>
      <c r="G8510">
        <v>207434669</v>
      </c>
      <c r="I8510" t="s">
        <v>3601</v>
      </c>
      <c r="J8510" t="s">
        <v>4844</v>
      </c>
      <c r="K8510" t="s">
        <v>3688</v>
      </c>
      <c r="L8510" t="s">
        <v>6037</v>
      </c>
      <c r="M8510">
        <v>9.25</v>
      </c>
      <c r="N8510">
        <v>17</v>
      </c>
      <c r="O8510">
        <v>9.5</v>
      </c>
      <c r="S8510" t="b">
        <v>0</v>
      </c>
      <c r="T8510" t="b">
        <v>0</v>
      </c>
      <c r="U8510" t="b">
        <v>0</v>
      </c>
      <c r="V8510">
        <v>36000</v>
      </c>
      <c r="W8510">
        <v>25000</v>
      </c>
      <c r="X8510">
        <v>2.66</v>
      </c>
      <c r="Y8510">
        <v>25000</v>
      </c>
      <c r="Z8510">
        <v>2.66</v>
      </c>
    </row>
    <row r="8511" spans="1:26">
      <c r="A8511">
        <v>207430564</v>
      </c>
      <c r="B8511" t="s">
        <v>5999</v>
      </c>
      <c r="C8511" t="s">
        <v>3597</v>
      </c>
      <c r="D8511" t="s">
        <v>3614</v>
      </c>
      <c r="E8511" t="s">
        <v>3615</v>
      </c>
      <c r="F8511" t="s">
        <v>3600</v>
      </c>
      <c r="G8511">
        <v>207430564</v>
      </c>
      <c r="I8511" t="s">
        <v>3601</v>
      </c>
      <c r="J8511" t="s">
        <v>4844</v>
      </c>
      <c r="K8511" t="s">
        <v>3688</v>
      </c>
      <c r="L8511" t="s">
        <v>6037</v>
      </c>
      <c r="M8511">
        <v>9.25</v>
      </c>
      <c r="N8511">
        <v>17</v>
      </c>
      <c r="O8511">
        <v>9.5</v>
      </c>
      <c r="S8511" t="b">
        <v>0</v>
      </c>
      <c r="T8511" t="b">
        <v>0</v>
      </c>
      <c r="U8511" t="b">
        <v>0</v>
      </c>
      <c r="V8511">
        <v>36000</v>
      </c>
      <c r="W8511">
        <v>25000</v>
      </c>
      <c r="X8511">
        <v>2.66</v>
      </c>
      <c r="Y8511">
        <v>25000</v>
      </c>
      <c r="Z8511">
        <v>2.66</v>
      </c>
    </row>
    <row r="8512" spans="1:26">
      <c r="A8512">
        <v>208500525</v>
      </c>
      <c r="B8512" t="s">
        <v>5999</v>
      </c>
      <c r="C8512" t="s">
        <v>3597</v>
      </c>
      <c r="D8512" t="s">
        <v>3614</v>
      </c>
      <c r="E8512" t="s">
        <v>4837</v>
      </c>
      <c r="F8512" t="s">
        <v>3600</v>
      </c>
      <c r="G8512">
        <v>208500525</v>
      </c>
      <c r="I8512" t="s">
        <v>3601</v>
      </c>
      <c r="J8512" t="s">
        <v>4844</v>
      </c>
      <c r="K8512" t="s">
        <v>3688</v>
      </c>
      <c r="L8512" t="s">
        <v>6036</v>
      </c>
      <c r="M8512">
        <v>9.25</v>
      </c>
      <c r="N8512">
        <v>17.25</v>
      </c>
      <c r="O8512">
        <v>10</v>
      </c>
      <c r="S8512" t="b">
        <v>0</v>
      </c>
      <c r="T8512" t="b">
        <v>0</v>
      </c>
      <c r="U8512" t="b">
        <v>0</v>
      </c>
      <c r="V8512">
        <v>35000</v>
      </c>
      <c r="W8512">
        <v>24000</v>
      </c>
      <c r="X8512">
        <v>2.61</v>
      </c>
      <c r="Y8512">
        <v>24000</v>
      </c>
      <c r="Z8512">
        <v>2.61</v>
      </c>
    </row>
    <row r="8513" spans="1:26">
      <c r="A8513">
        <v>208500523</v>
      </c>
      <c r="B8513" t="s">
        <v>5999</v>
      </c>
      <c r="C8513" t="s">
        <v>3597</v>
      </c>
      <c r="D8513" t="s">
        <v>3614</v>
      </c>
      <c r="E8513" t="s">
        <v>4840</v>
      </c>
      <c r="F8513" t="s">
        <v>3600</v>
      </c>
      <c r="G8513">
        <v>208500523</v>
      </c>
      <c r="I8513" t="s">
        <v>3601</v>
      </c>
      <c r="J8513" t="s">
        <v>4844</v>
      </c>
      <c r="K8513" t="s">
        <v>3688</v>
      </c>
      <c r="L8513" t="s">
        <v>6036</v>
      </c>
      <c r="M8513">
        <v>9.25</v>
      </c>
      <c r="N8513">
        <v>17.25</v>
      </c>
      <c r="O8513">
        <v>10</v>
      </c>
      <c r="S8513" t="b">
        <v>0</v>
      </c>
      <c r="T8513" t="b">
        <v>0</v>
      </c>
      <c r="U8513" t="b">
        <v>0</v>
      </c>
      <c r="V8513">
        <v>35000</v>
      </c>
      <c r="W8513">
        <v>24000</v>
      </c>
      <c r="X8513">
        <v>2.61</v>
      </c>
      <c r="Y8513">
        <v>24000</v>
      </c>
      <c r="Z8513">
        <v>2.61</v>
      </c>
    </row>
    <row r="8514" spans="1:26">
      <c r="A8514">
        <v>208500520</v>
      </c>
      <c r="B8514" t="s">
        <v>5999</v>
      </c>
      <c r="C8514" t="s">
        <v>3597</v>
      </c>
      <c r="D8514" t="s">
        <v>3614</v>
      </c>
      <c r="E8514" t="s">
        <v>4841</v>
      </c>
      <c r="F8514" t="s">
        <v>3600</v>
      </c>
      <c r="G8514">
        <v>208500520</v>
      </c>
      <c r="I8514" t="s">
        <v>3601</v>
      </c>
      <c r="J8514" t="s">
        <v>4844</v>
      </c>
      <c r="K8514" t="s">
        <v>3688</v>
      </c>
      <c r="L8514" t="s">
        <v>6036</v>
      </c>
      <c r="M8514">
        <v>9.25</v>
      </c>
      <c r="N8514">
        <v>17.25</v>
      </c>
      <c r="O8514">
        <v>10</v>
      </c>
      <c r="S8514" t="b">
        <v>0</v>
      </c>
      <c r="T8514" t="b">
        <v>0</v>
      </c>
      <c r="U8514" t="b">
        <v>0</v>
      </c>
      <c r="V8514">
        <v>35000</v>
      </c>
      <c r="W8514">
        <v>24000</v>
      </c>
      <c r="X8514">
        <v>2.61</v>
      </c>
      <c r="Y8514">
        <v>24000</v>
      </c>
      <c r="Z8514">
        <v>2.61</v>
      </c>
    </row>
    <row r="8515" spans="1:26">
      <c r="A8515">
        <v>208500517</v>
      </c>
      <c r="B8515" t="s">
        <v>5999</v>
      </c>
      <c r="C8515" t="s">
        <v>3597</v>
      </c>
      <c r="D8515" t="s">
        <v>3614</v>
      </c>
      <c r="E8515" t="s">
        <v>4842</v>
      </c>
      <c r="F8515" t="s">
        <v>3600</v>
      </c>
      <c r="G8515">
        <v>208500517</v>
      </c>
      <c r="I8515" t="s">
        <v>3601</v>
      </c>
      <c r="J8515" t="s">
        <v>4844</v>
      </c>
      <c r="K8515" t="s">
        <v>3688</v>
      </c>
      <c r="L8515" t="s">
        <v>6036</v>
      </c>
      <c r="M8515">
        <v>9.25</v>
      </c>
      <c r="N8515">
        <v>17.25</v>
      </c>
      <c r="O8515">
        <v>10</v>
      </c>
      <c r="S8515" t="b">
        <v>0</v>
      </c>
      <c r="T8515" t="b">
        <v>0</v>
      </c>
      <c r="U8515" t="b">
        <v>0</v>
      </c>
      <c r="V8515">
        <v>35000</v>
      </c>
      <c r="W8515">
        <v>24000</v>
      </c>
      <c r="X8515">
        <v>2.61</v>
      </c>
      <c r="Y8515">
        <v>24000</v>
      </c>
      <c r="Z8515">
        <v>2.61</v>
      </c>
    </row>
    <row r="8516" spans="1:26">
      <c r="A8516">
        <v>208500569</v>
      </c>
      <c r="B8516" t="s">
        <v>5999</v>
      </c>
      <c r="C8516" t="s">
        <v>3597</v>
      </c>
      <c r="D8516" t="s">
        <v>3614</v>
      </c>
      <c r="E8516" t="s">
        <v>3615</v>
      </c>
      <c r="F8516" t="s">
        <v>3600</v>
      </c>
      <c r="G8516">
        <v>208500569</v>
      </c>
      <c r="I8516" t="s">
        <v>3601</v>
      </c>
      <c r="J8516" t="s">
        <v>4844</v>
      </c>
      <c r="K8516" t="s">
        <v>3688</v>
      </c>
      <c r="L8516" t="s">
        <v>6036</v>
      </c>
      <c r="M8516">
        <v>9.25</v>
      </c>
      <c r="N8516">
        <v>17.25</v>
      </c>
      <c r="O8516">
        <v>10</v>
      </c>
      <c r="S8516" t="b">
        <v>0</v>
      </c>
      <c r="T8516" t="b">
        <v>0</v>
      </c>
      <c r="U8516" t="b">
        <v>0</v>
      </c>
      <c r="V8516">
        <v>35000</v>
      </c>
      <c r="W8516">
        <v>24000</v>
      </c>
      <c r="X8516">
        <v>2.61</v>
      </c>
      <c r="Y8516">
        <v>24000</v>
      </c>
      <c r="Z8516">
        <v>2.61</v>
      </c>
    </row>
    <row r="8517" spans="1:26">
      <c r="A8517">
        <v>207434690</v>
      </c>
      <c r="B8517" t="s">
        <v>5999</v>
      </c>
      <c r="C8517" t="s">
        <v>3597</v>
      </c>
      <c r="D8517" t="s">
        <v>3614</v>
      </c>
      <c r="E8517" t="s">
        <v>4837</v>
      </c>
      <c r="F8517" t="s">
        <v>3600</v>
      </c>
      <c r="G8517">
        <v>207434690</v>
      </c>
      <c r="I8517" t="s">
        <v>3601</v>
      </c>
      <c r="J8517" t="s">
        <v>4844</v>
      </c>
      <c r="K8517" t="s">
        <v>3688</v>
      </c>
      <c r="L8517" t="s">
        <v>6035</v>
      </c>
      <c r="M8517">
        <v>9.25</v>
      </c>
      <c r="N8517">
        <v>17</v>
      </c>
      <c r="O8517">
        <v>9.5</v>
      </c>
      <c r="S8517" t="b">
        <v>0</v>
      </c>
      <c r="T8517" t="b">
        <v>0</v>
      </c>
      <c r="U8517" t="b">
        <v>0</v>
      </c>
      <c r="V8517">
        <v>35800</v>
      </c>
      <c r="W8517">
        <v>24800</v>
      </c>
      <c r="X8517">
        <v>2.64</v>
      </c>
      <c r="Y8517">
        <v>24800</v>
      </c>
      <c r="Z8517">
        <v>2.64</v>
      </c>
    </row>
    <row r="8518" spans="1:26">
      <c r="A8518">
        <v>207434687</v>
      </c>
      <c r="B8518" t="s">
        <v>5999</v>
      </c>
      <c r="C8518" t="s">
        <v>3597</v>
      </c>
      <c r="D8518" t="s">
        <v>3614</v>
      </c>
      <c r="E8518" t="s">
        <v>4840</v>
      </c>
      <c r="F8518" t="s">
        <v>3600</v>
      </c>
      <c r="G8518">
        <v>207434687</v>
      </c>
      <c r="I8518" t="s">
        <v>3601</v>
      </c>
      <c r="J8518" t="s">
        <v>4844</v>
      </c>
      <c r="K8518" t="s">
        <v>3688</v>
      </c>
      <c r="L8518" t="s">
        <v>6035</v>
      </c>
      <c r="M8518">
        <v>9.25</v>
      </c>
      <c r="N8518">
        <v>17</v>
      </c>
      <c r="O8518">
        <v>9.5</v>
      </c>
      <c r="S8518" t="b">
        <v>0</v>
      </c>
      <c r="T8518" t="b">
        <v>0</v>
      </c>
      <c r="U8518" t="b">
        <v>0</v>
      </c>
      <c r="V8518">
        <v>35800</v>
      </c>
      <c r="W8518">
        <v>24800</v>
      </c>
      <c r="X8518">
        <v>2.64</v>
      </c>
      <c r="Y8518">
        <v>24800</v>
      </c>
      <c r="Z8518">
        <v>2.64</v>
      </c>
    </row>
    <row r="8519" spans="1:26">
      <c r="A8519">
        <v>207434674</v>
      </c>
      <c r="B8519" t="s">
        <v>5999</v>
      </c>
      <c r="C8519" t="s">
        <v>3597</v>
      </c>
      <c r="D8519" t="s">
        <v>3614</v>
      </c>
      <c r="E8519" t="s">
        <v>4841</v>
      </c>
      <c r="F8519" t="s">
        <v>3600</v>
      </c>
      <c r="G8519">
        <v>207434674</v>
      </c>
      <c r="I8519" t="s">
        <v>3601</v>
      </c>
      <c r="J8519" t="s">
        <v>4844</v>
      </c>
      <c r="K8519" t="s">
        <v>3688</v>
      </c>
      <c r="L8519" t="s">
        <v>6035</v>
      </c>
      <c r="M8519">
        <v>9.25</v>
      </c>
      <c r="N8519">
        <v>17</v>
      </c>
      <c r="O8519">
        <v>9.5</v>
      </c>
      <c r="S8519" t="b">
        <v>0</v>
      </c>
      <c r="T8519" t="b">
        <v>0</v>
      </c>
      <c r="U8519" t="b">
        <v>0</v>
      </c>
      <c r="V8519">
        <v>35800</v>
      </c>
      <c r="W8519">
        <v>24800</v>
      </c>
      <c r="X8519">
        <v>2.64</v>
      </c>
      <c r="Y8519">
        <v>24800</v>
      </c>
      <c r="Z8519">
        <v>2.64</v>
      </c>
    </row>
    <row r="8520" spans="1:26">
      <c r="A8520">
        <v>207434671</v>
      </c>
      <c r="B8520" t="s">
        <v>5999</v>
      </c>
      <c r="C8520" t="s">
        <v>3597</v>
      </c>
      <c r="D8520" t="s">
        <v>3614</v>
      </c>
      <c r="E8520" t="s">
        <v>4842</v>
      </c>
      <c r="F8520" t="s">
        <v>3600</v>
      </c>
      <c r="G8520">
        <v>207434671</v>
      </c>
      <c r="I8520" t="s">
        <v>3601</v>
      </c>
      <c r="J8520" t="s">
        <v>4844</v>
      </c>
      <c r="K8520" t="s">
        <v>3688</v>
      </c>
      <c r="L8520" t="s">
        <v>6035</v>
      </c>
      <c r="M8520">
        <v>9.25</v>
      </c>
      <c r="N8520">
        <v>17</v>
      </c>
      <c r="O8520">
        <v>9.5</v>
      </c>
      <c r="S8520" t="b">
        <v>0</v>
      </c>
      <c r="T8520" t="b">
        <v>0</v>
      </c>
      <c r="U8520" t="b">
        <v>0</v>
      </c>
      <c r="V8520">
        <v>35800</v>
      </c>
      <c r="W8520">
        <v>24800</v>
      </c>
      <c r="X8520">
        <v>2.64</v>
      </c>
      <c r="Y8520">
        <v>24800</v>
      </c>
      <c r="Z8520">
        <v>2.64</v>
      </c>
    </row>
    <row r="8521" spans="1:26">
      <c r="A8521">
        <v>207430580</v>
      </c>
      <c r="B8521" t="s">
        <v>5999</v>
      </c>
      <c r="C8521" t="s">
        <v>3597</v>
      </c>
      <c r="D8521" t="s">
        <v>3614</v>
      </c>
      <c r="E8521" t="s">
        <v>3615</v>
      </c>
      <c r="F8521" t="s">
        <v>3600</v>
      </c>
      <c r="G8521">
        <v>207430580</v>
      </c>
      <c r="I8521" t="s">
        <v>3601</v>
      </c>
      <c r="J8521" t="s">
        <v>4844</v>
      </c>
      <c r="K8521" t="s">
        <v>3688</v>
      </c>
      <c r="L8521" t="s">
        <v>6035</v>
      </c>
      <c r="M8521">
        <v>9.25</v>
      </c>
      <c r="N8521">
        <v>17</v>
      </c>
      <c r="O8521">
        <v>9.5</v>
      </c>
      <c r="S8521" t="b">
        <v>0</v>
      </c>
      <c r="T8521" t="b">
        <v>0</v>
      </c>
      <c r="U8521" t="b">
        <v>0</v>
      </c>
      <c r="V8521">
        <v>35800</v>
      </c>
      <c r="W8521">
        <v>24800</v>
      </c>
      <c r="X8521">
        <v>2.64</v>
      </c>
      <c r="Y8521">
        <v>24800</v>
      </c>
      <c r="Z8521">
        <v>2.64</v>
      </c>
    </row>
    <row r="8522" spans="1:26">
      <c r="A8522">
        <v>207434689</v>
      </c>
      <c r="B8522" t="s">
        <v>5999</v>
      </c>
      <c r="C8522" t="s">
        <v>3597</v>
      </c>
      <c r="D8522" t="s">
        <v>3614</v>
      </c>
      <c r="E8522" t="s">
        <v>4837</v>
      </c>
      <c r="F8522" t="s">
        <v>3600</v>
      </c>
      <c r="G8522">
        <v>207434689</v>
      </c>
      <c r="I8522" t="s">
        <v>3601</v>
      </c>
      <c r="J8522" t="s">
        <v>4844</v>
      </c>
      <c r="K8522" t="s">
        <v>3688</v>
      </c>
      <c r="L8522" t="s">
        <v>6034</v>
      </c>
      <c r="M8522">
        <v>9.25</v>
      </c>
      <c r="N8522">
        <v>17</v>
      </c>
      <c r="O8522">
        <v>9.5</v>
      </c>
      <c r="S8522" t="b">
        <v>0</v>
      </c>
      <c r="T8522" t="b">
        <v>0</v>
      </c>
      <c r="U8522" t="b">
        <v>0</v>
      </c>
      <c r="V8522">
        <v>35800</v>
      </c>
      <c r="W8522">
        <v>24800</v>
      </c>
      <c r="X8522">
        <v>2.64</v>
      </c>
      <c r="Y8522">
        <v>24800</v>
      </c>
      <c r="Z8522">
        <v>2.64</v>
      </c>
    </row>
    <row r="8523" spans="1:26">
      <c r="A8523">
        <v>207434688</v>
      </c>
      <c r="B8523" t="s">
        <v>5999</v>
      </c>
      <c r="C8523" t="s">
        <v>3597</v>
      </c>
      <c r="D8523" t="s">
        <v>3614</v>
      </c>
      <c r="E8523" t="s">
        <v>4840</v>
      </c>
      <c r="F8523" t="s">
        <v>3600</v>
      </c>
      <c r="G8523">
        <v>207434688</v>
      </c>
      <c r="I8523" t="s">
        <v>3601</v>
      </c>
      <c r="J8523" t="s">
        <v>4844</v>
      </c>
      <c r="K8523" t="s">
        <v>3688</v>
      </c>
      <c r="L8523" t="s">
        <v>6034</v>
      </c>
      <c r="M8523">
        <v>9.25</v>
      </c>
      <c r="N8523">
        <v>17</v>
      </c>
      <c r="O8523">
        <v>9.5</v>
      </c>
      <c r="S8523" t="b">
        <v>0</v>
      </c>
      <c r="T8523" t="b">
        <v>0</v>
      </c>
      <c r="U8523" t="b">
        <v>0</v>
      </c>
      <c r="V8523">
        <v>35800</v>
      </c>
      <c r="W8523">
        <v>24800</v>
      </c>
      <c r="X8523">
        <v>2.64</v>
      </c>
      <c r="Y8523">
        <v>24800</v>
      </c>
      <c r="Z8523">
        <v>2.64</v>
      </c>
    </row>
    <row r="8524" spans="1:26">
      <c r="A8524">
        <v>207434673</v>
      </c>
      <c r="B8524" t="s">
        <v>5999</v>
      </c>
      <c r="C8524" t="s">
        <v>3597</v>
      </c>
      <c r="D8524" t="s">
        <v>3614</v>
      </c>
      <c r="E8524" t="s">
        <v>4841</v>
      </c>
      <c r="F8524" t="s">
        <v>3600</v>
      </c>
      <c r="G8524">
        <v>207434673</v>
      </c>
      <c r="I8524" t="s">
        <v>3601</v>
      </c>
      <c r="J8524" t="s">
        <v>4844</v>
      </c>
      <c r="K8524" t="s">
        <v>3688</v>
      </c>
      <c r="L8524" t="s">
        <v>6034</v>
      </c>
      <c r="M8524">
        <v>9.25</v>
      </c>
      <c r="N8524">
        <v>17</v>
      </c>
      <c r="O8524">
        <v>9.5</v>
      </c>
      <c r="S8524" t="b">
        <v>0</v>
      </c>
      <c r="T8524" t="b">
        <v>0</v>
      </c>
      <c r="U8524" t="b">
        <v>0</v>
      </c>
      <c r="V8524">
        <v>35800</v>
      </c>
      <c r="W8524">
        <v>24800</v>
      </c>
      <c r="X8524">
        <v>2.64</v>
      </c>
      <c r="Y8524">
        <v>24800</v>
      </c>
      <c r="Z8524">
        <v>2.64</v>
      </c>
    </row>
    <row r="8525" spans="1:26">
      <c r="A8525">
        <v>207434672</v>
      </c>
      <c r="B8525" t="s">
        <v>5999</v>
      </c>
      <c r="C8525" t="s">
        <v>3597</v>
      </c>
      <c r="D8525" t="s">
        <v>3614</v>
      </c>
      <c r="E8525" t="s">
        <v>4842</v>
      </c>
      <c r="F8525" t="s">
        <v>3600</v>
      </c>
      <c r="G8525">
        <v>207434672</v>
      </c>
      <c r="I8525" t="s">
        <v>3601</v>
      </c>
      <c r="J8525" t="s">
        <v>4844</v>
      </c>
      <c r="K8525" t="s">
        <v>3688</v>
      </c>
      <c r="L8525" t="s">
        <v>6034</v>
      </c>
      <c r="M8525">
        <v>9.25</v>
      </c>
      <c r="N8525">
        <v>17</v>
      </c>
      <c r="O8525">
        <v>9.5</v>
      </c>
      <c r="S8525" t="b">
        <v>0</v>
      </c>
      <c r="T8525" t="b">
        <v>0</v>
      </c>
      <c r="U8525" t="b">
        <v>0</v>
      </c>
      <c r="V8525">
        <v>35800</v>
      </c>
      <c r="W8525">
        <v>24800</v>
      </c>
      <c r="X8525">
        <v>2.64</v>
      </c>
      <c r="Y8525">
        <v>24800</v>
      </c>
      <c r="Z8525">
        <v>2.64</v>
      </c>
    </row>
    <row r="8526" spans="1:26">
      <c r="A8526">
        <v>207430579</v>
      </c>
      <c r="B8526" t="s">
        <v>5999</v>
      </c>
      <c r="C8526" t="s">
        <v>3597</v>
      </c>
      <c r="D8526" t="s">
        <v>3614</v>
      </c>
      <c r="E8526" t="s">
        <v>3615</v>
      </c>
      <c r="F8526" t="s">
        <v>3600</v>
      </c>
      <c r="G8526">
        <v>207430579</v>
      </c>
      <c r="I8526" t="s">
        <v>3601</v>
      </c>
      <c r="J8526" t="s">
        <v>4844</v>
      </c>
      <c r="K8526" t="s">
        <v>3688</v>
      </c>
      <c r="L8526" t="s">
        <v>6034</v>
      </c>
      <c r="M8526">
        <v>9.25</v>
      </c>
      <c r="N8526">
        <v>17</v>
      </c>
      <c r="O8526">
        <v>9.5</v>
      </c>
      <c r="S8526" t="b">
        <v>0</v>
      </c>
      <c r="T8526" t="b">
        <v>0</v>
      </c>
      <c r="U8526" t="b">
        <v>0</v>
      </c>
      <c r="V8526">
        <v>35800</v>
      </c>
      <c r="W8526">
        <v>24800</v>
      </c>
      <c r="X8526">
        <v>2.64</v>
      </c>
      <c r="Y8526">
        <v>24800</v>
      </c>
      <c r="Z8526">
        <v>2.64</v>
      </c>
    </row>
    <row r="8527" spans="1:26">
      <c r="A8527">
        <v>208501707</v>
      </c>
      <c r="B8527" t="s">
        <v>5999</v>
      </c>
      <c r="C8527" t="s">
        <v>3597</v>
      </c>
      <c r="D8527" t="s">
        <v>3614</v>
      </c>
      <c r="E8527" t="s">
        <v>4837</v>
      </c>
      <c r="F8527" t="s">
        <v>3600</v>
      </c>
      <c r="G8527">
        <v>208501707</v>
      </c>
      <c r="I8527" t="s">
        <v>3601</v>
      </c>
      <c r="J8527" t="s">
        <v>4844</v>
      </c>
      <c r="K8527" t="s">
        <v>3688</v>
      </c>
      <c r="L8527" t="s">
        <v>6033</v>
      </c>
      <c r="M8527">
        <v>9.5</v>
      </c>
      <c r="N8527">
        <v>17.75</v>
      </c>
      <c r="O8527">
        <v>10.5</v>
      </c>
      <c r="S8527" t="b">
        <v>0</v>
      </c>
      <c r="T8527" t="b">
        <v>0</v>
      </c>
      <c r="U8527" t="b">
        <v>0</v>
      </c>
      <c r="V8527">
        <v>36000</v>
      </c>
      <c r="W8527">
        <v>24400</v>
      </c>
      <c r="X8527">
        <v>2.68</v>
      </c>
      <c r="Y8527">
        <v>24400</v>
      </c>
      <c r="Z8527">
        <v>2.68</v>
      </c>
    </row>
    <row r="8528" spans="1:26">
      <c r="A8528">
        <v>208501705</v>
      </c>
      <c r="B8528" t="s">
        <v>5999</v>
      </c>
      <c r="C8528" t="s">
        <v>3597</v>
      </c>
      <c r="D8528" t="s">
        <v>3614</v>
      </c>
      <c r="E8528" t="s">
        <v>4840</v>
      </c>
      <c r="F8528" t="s">
        <v>3600</v>
      </c>
      <c r="G8528">
        <v>208501705</v>
      </c>
      <c r="I8528" t="s">
        <v>3601</v>
      </c>
      <c r="J8528" t="s">
        <v>4844</v>
      </c>
      <c r="K8528" t="s">
        <v>3688</v>
      </c>
      <c r="L8528" t="s">
        <v>6033</v>
      </c>
      <c r="M8528">
        <v>9.5</v>
      </c>
      <c r="N8528">
        <v>17.75</v>
      </c>
      <c r="O8528">
        <v>10.5</v>
      </c>
      <c r="S8528" t="b">
        <v>0</v>
      </c>
      <c r="T8528" t="b">
        <v>0</v>
      </c>
      <c r="U8528" t="b">
        <v>0</v>
      </c>
      <c r="V8528">
        <v>36000</v>
      </c>
      <c r="W8528">
        <v>24400</v>
      </c>
      <c r="X8528">
        <v>2.68</v>
      </c>
      <c r="Y8528">
        <v>24400</v>
      </c>
      <c r="Z8528">
        <v>2.68</v>
      </c>
    </row>
    <row r="8529" spans="1:26">
      <c r="A8529">
        <v>208501703</v>
      </c>
      <c r="B8529" t="s">
        <v>5999</v>
      </c>
      <c r="C8529" t="s">
        <v>3597</v>
      </c>
      <c r="D8529" t="s">
        <v>3614</v>
      </c>
      <c r="E8529" t="s">
        <v>4841</v>
      </c>
      <c r="F8529" t="s">
        <v>3600</v>
      </c>
      <c r="G8529">
        <v>208501703</v>
      </c>
      <c r="I8529" t="s">
        <v>3601</v>
      </c>
      <c r="J8529" t="s">
        <v>4844</v>
      </c>
      <c r="K8529" t="s">
        <v>3688</v>
      </c>
      <c r="L8529" t="s">
        <v>6033</v>
      </c>
      <c r="M8529">
        <v>9.5</v>
      </c>
      <c r="N8529">
        <v>17.75</v>
      </c>
      <c r="O8529">
        <v>10.5</v>
      </c>
      <c r="S8529" t="b">
        <v>0</v>
      </c>
      <c r="T8529" t="b">
        <v>0</v>
      </c>
      <c r="U8529" t="b">
        <v>0</v>
      </c>
      <c r="V8529">
        <v>36000</v>
      </c>
      <c r="W8529">
        <v>24400</v>
      </c>
      <c r="X8529">
        <v>2.68</v>
      </c>
      <c r="Y8529">
        <v>24400</v>
      </c>
      <c r="Z8529">
        <v>2.68</v>
      </c>
    </row>
    <row r="8530" spans="1:26">
      <c r="A8530">
        <v>208501702</v>
      </c>
      <c r="B8530" t="s">
        <v>5999</v>
      </c>
      <c r="C8530" t="s">
        <v>3597</v>
      </c>
      <c r="D8530" t="s">
        <v>3614</v>
      </c>
      <c r="E8530" t="s">
        <v>4842</v>
      </c>
      <c r="F8530" t="s">
        <v>3600</v>
      </c>
      <c r="G8530">
        <v>208501702</v>
      </c>
      <c r="I8530" t="s">
        <v>3601</v>
      </c>
      <c r="J8530" t="s">
        <v>4844</v>
      </c>
      <c r="K8530" t="s">
        <v>3688</v>
      </c>
      <c r="L8530" t="s">
        <v>6033</v>
      </c>
      <c r="M8530">
        <v>9.5</v>
      </c>
      <c r="N8530">
        <v>17.75</v>
      </c>
      <c r="O8530">
        <v>10.5</v>
      </c>
      <c r="S8530" t="b">
        <v>0</v>
      </c>
      <c r="T8530" t="b">
        <v>0</v>
      </c>
      <c r="U8530" t="b">
        <v>0</v>
      </c>
      <c r="V8530">
        <v>36000</v>
      </c>
      <c r="W8530">
        <v>24400</v>
      </c>
      <c r="X8530">
        <v>2.68</v>
      </c>
      <c r="Y8530">
        <v>24400</v>
      </c>
      <c r="Z8530">
        <v>2.68</v>
      </c>
    </row>
    <row r="8531" spans="1:26">
      <c r="A8531">
        <v>208500029</v>
      </c>
      <c r="B8531" t="s">
        <v>5999</v>
      </c>
      <c r="C8531" t="s">
        <v>3597</v>
      </c>
      <c r="D8531" t="s">
        <v>3614</v>
      </c>
      <c r="E8531" t="s">
        <v>3615</v>
      </c>
      <c r="F8531" t="s">
        <v>3600</v>
      </c>
      <c r="G8531">
        <v>208500029</v>
      </c>
      <c r="I8531" t="s">
        <v>3601</v>
      </c>
      <c r="J8531" t="s">
        <v>4844</v>
      </c>
      <c r="K8531" t="s">
        <v>3688</v>
      </c>
      <c r="L8531" t="s">
        <v>6033</v>
      </c>
      <c r="M8531">
        <v>9.5</v>
      </c>
      <c r="N8531">
        <v>17.75</v>
      </c>
      <c r="O8531">
        <v>10.5</v>
      </c>
      <c r="S8531" t="b">
        <v>0</v>
      </c>
      <c r="T8531" t="b">
        <v>0</v>
      </c>
      <c r="U8531" t="b">
        <v>0</v>
      </c>
      <c r="V8531">
        <v>36000</v>
      </c>
      <c r="W8531">
        <v>24400</v>
      </c>
      <c r="X8531">
        <v>2.68</v>
      </c>
      <c r="Y8531">
        <v>24400</v>
      </c>
      <c r="Z8531">
        <v>2.68</v>
      </c>
    </row>
    <row r="8532" spans="1:26">
      <c r="A8532">
        <v>208400391</v>
      </c>
      <c r="B8532" t="s">
        <v>5999</v>
      </c>
      <c r="C8532" t="s">
        <v>3597</v>
      </c>
      <c r="D8532" t="s">
        <v>3614</v>
      </c>
      <c r="E8532" t="s">
        <v>4837</v>
      </c>
      <c r="F8532" t="s">
        <v>3600</v>
      </c>
      <c r="G8532">
        <v>208400391</v>
      </c>
      <c r="I8532" t="s">
        <v>3601</v>
      </c>
      <c r="J8532" t="s">
        <v>4844</v>
      </c>
      <c r="K8532" t="s">
        <v>3688</v>
      </c>
      <c r="L8532" t="s">
        <v>6032</v>
      </c>
      <c r="M8532">
        <v>9</v>
      </c>
      <c r="N8532">
        <v>16.5</v>
      </c>
      <c r="O8532">
        <v>9.5</v>
      </c>
      <c r="S8532" t="b">
        <v>0</v>
      </c>
      <c r="T8532" t="b">
        <v>0</v>
      </c>
      <c r="U8532" t="b">
        <v>0</v>
      </c>
      <c r="V8532">
        <v>35200</v>
      </c>
      <c r="W8532">
        <v>24600</v>
      </c>
      <c r="X8532">
        <v>2.6</v>
      </c>
      <c r="Y8532">
        <v>24600</v>
      </c>
      <c r="Z8532">
        <v>2.6</v>
      </c>
    </row>
    <row r="8533" spans="1:26">
      <c r="A8533">
        <v>208400384</v>
      </c>
      <c r="B8533" t="s">
        <v>5999</v>
      </c>
      <c r="C8533" t="s">
        <v>3597</v>
      </c>
      <c r="D8533" t="s">
        <v>3614</v>
      </c>
      <c r="E8533" t="s">
        <v>4840</v>
      </c>
      <c r="F8533" t="s">
        <v>3600</v>
      </c>
      <c r="G8533">
        <v>208400384</v>
      </c>
      <c r="I8533" t="s">
        <v>3601</v>
      </c>
      <c r="J8533" t="s">
        <v>4844</v>
      </c>
      <c r="K8533" t="s">
        <v>3688</v>
      </c>
      <c r="L8533" t="s">
        <v>6032</v>
      </c>
      <c r="M8533">
        <v>9</v>
      </c>
      <c r="N8533">
        <v>16.5</v>
      </c>
      <c r="O8533">
        <v>9.5</v>
      </c>
      <c r="S8533" t="b">
        <v>0</v>
      </c>
      <c r="T8533" t="b">
        <v>0</v>
      </c>
      <c r="U8533" t="b">
        <v>0</v>
      </c>
      <c r="V8533">
        <v>35200</v>
      </c>
      <c r="W8533">
        <v>24600</v>
      </c>
      <c r="X8533">
        <v>2.6</v>
      </c>
      <c r="Y8533">
        <v>24600</v>
      </c>
      <c r="Z8533">
        <v>2.6</v>
      </c>
    </row>
    <row r="8534" spans="1:26">
      <c r="A8534">
        <v>208400379</v>
      </c>
      <c r="B8534" t="s">
        <v>5999</v>
      </c>
      <c r="C8534" t="s">
        <v>3597</v>
      </c>
      <c r="D8534" t="s">
        <v>3614</v>
      </c>
      <c r="E8534" t="s">
        <v>4841</v>
      </c>
      <c r="F8534" t="s">
        <v>3600</v>
      </c>
      <c r="G8534">
        <v>208400379</v>
      </c>
      <c r="I8534" t="s">
        <v>3601</v>
      </c>
      <c r="J8534" t="s">
        <v>4844</v>
      </c>
      <c r="K8534" t="s">
        <v>3688</v>
      </c>
      <c r="L8534" t="s">
        <v>6032</v>
      </c>
      <c r="M8534">
        <v>9</v>
      </c>
      <c r="N8534">
        <v>16.5</v>
      </c>
      <c r="O8534">
        <v>9.5</v>
      </c>
      <c r="S8534" t="b">
        <v>0</v>
      </c>
      <c r="T8534" t="b">
        <v>0</v>
      </c>
      <c r="U8534" t="b">
        <v>0</v>
      </c>
      <c r="V8534">
        <v>35200</v>
      </c>
      <c r="W8534">
        <v>24600</v>
      </c>
      <c r="X8534">
        <v>2.6</v>
      </c>
      <c r="Y8534">
        <v>24600</v>
      </c>
      <c r="Z8534">
        <v>2.6</v>
      </c>
    </row>
    <row r="8535" spans="1:26">
      <c r="A8535">
        <v>208400372</v>
      </c>
      <c r="B8535" t="s">
        <v>5999</v>
      </c>
      <c r="C8535" t="s">
        <v>3597</v>
      </c>
      <c r="D8535" t="s">
        <v>3614</v>
      </c>
      <c r="E8535" t="s">
        <v>4842</v>
      </c>
      <c r="F8535" t="s">
        <v>3600</v>
      </c>
      <c r="G8535">
        <v>208400372</v>
      </c>
      <c r="I8535" t="s">
        <v>3601</v>
      </c>
      <c r="J8535" t="s">
        <v>4844</v>
      </c>
      <c r="K8535" t="s">
        <v>3688</v>
      </c>
      <c r="L8535" t="s">
        <v>6032</v>
      </c>
      <c r="M8535">
        <v>9</v>
      </c>
      <c r="N8535">
        <v>16.5</v>
      </c>
      <c r="O8535">
        <v>9.5</v>
      </c>
      <c r="S8535" t="b">
        <v>0</v>
      </c>
      <c r="T8535" t="b">
        <v>0</v>
      </c>
      <c r="U8535" t="b">
        <v>0</v>
      </c>
      <c r="V8535">
        <v>35200</v>
      </c>
      <c r="W8535">
        <v>24600</v>
      </c>
      <c r="X8535">
        <v>2.6</v>
      </c>
      <c r="Y8535">
        <v>24600</v>
      </c>
      <c r="Z8535">
        <v>2.6</v>
      </c>
    </row>
    <row r="8536" spans="1:26">
      <c r="A8536">
        <v>208206686</v>
      </c>
      <c r="B8536" t="s">
        <v>5999</v>
      </c>
      <c r="C8536" t="s">
        <v>3597</v>
      </c>
      <c r="D8536" t="s">
        <v>3614</v>
      </c>
      <c r="E8536" t="s">
        <v>3615</v>
      </c>
      <c r="F8536" t="s">
        <v>3600</v>
      </c>
      <c r="G8536">
        <v>208206686</v>
      </c>
      <c r="I8536" t="s">
        <v>3601</v>
      </c>
      <c r="J8536" t="s">
        <v>4844</v>
      </c>
      <c r="K8536" t="s">
        <v>3688</v>
      </c>
      <c r="L8536" t="s">
        <v>6032</v>
      </c>
      <c r="M8536">
        <v>9</v>
      </c>
      <c r="N8536">
        <v>16.5</v>
      </c>
      <c r="O8536">
        <v>9.5</v>
      </c>
      <c r="S8536" t="b">
        <v>0</v>
      </c>
      <c r="T8536" t="b">
        <v>0</v>
      </c>
      <c r="U8536" t="b">
        <v>0</v>
      </c>
      <c r="V8536">
        <v>35200</v>
      </c>
      <c r="W8536">
        <v>24600</v>
      </c>
      <c r="X8536">
        <v>2.6</v>
      </c>
      <c r="Y8536">
        <v>24600</v>
      </c>
      <c r="Z8536">
        <v>2.6</v>
      </c>
    </row>
    <row r="8537" spans="1:26">
      <c r="A8537">
        <v>208614070</v>
      </c>
      <c r="B8537" t="s">
        <v>5999</v>
      </c>
      <c r="C8537" t="s">
        <v>3597</v>
      </c>
      <c r="D8537" t="s">
        <v>3614</v>
      </c>
      <c r="E8537" t="s">
        <v>4837</v>
      </c>
      <c r="F8537" t="s">
        <v>3600</v>
      </c>
      <c r="G8537">
        <v>208614070</v>
      </c>
      <c r="I8537" t="s">
        <v>3601</v>
      </c>
      <c r="J8537" t="s">
        <v>4844</v>
      </c>
      <c r="K8537" t="s">
        <v>3688</v>
      </c>
      <c r="L8537" t="s">
        <v>6031</v>
      </c>
      <c r="M8537">
        <v>9.25</v>
      </c>
      <c r="N8537">
        <v>17.5</v>
      </c>
      <c r="O8537">
        <v>10</v>
      </c>
      <c r="S8537" t="b">
        <v>0</v>
      </c>
      <c r="T8537" t="b">
        <v>0</v>
      </c>
      <c r="U8537" t="b">
        <v>0</v>
      </c>
      <c r="V8537">
        <v>35800</v>
      </c>
      <c r="W8537">
        <v>24400</v>
      </c>
      <c r="X8537">
        <v>2.66</v>
      </c>
      <c r="Y8537">
        <v>24400</v>
      </c>
      <c r="Z8537">
        <v>2.66</v>
      </c>
    </row>
    <row r="8538" spans="1:26">
      <c r="A8538">
        <v>208614057</v>
      </c>
      <c r="B8538" t="s">
        <v>5999</v>
      </c>
      <c r="C8538" t="s">
        <v>3597</v>
      </c>
      <c r="D8538" t="s">
        <v>3614</v>
      </c>
      <c r="E8538" t="s">
        <v>4840</v>
      </c>
      <c r="F8538" t="s">
        <v>3600</v>
      </c>
      <c r="G8538">
        <v>208614057</v>
      </c>
      <c r="I8538" t="s">
        <v>3601</v>
      </c>
      <c r="J8538" t="s">
        <v>4844</v>
      </c>
      <c r="K8538" t="s">
        <v>3688</v>
      </c>
      <c r="L8538" t="s">
        <v>6031</v>
      </c>
      <c r="M8538">
        <v>9.25</v>
      </c>
      <c r="N8538">
        <v>17.5</v>
      </c>
      <c r="O8538">
        <v>10</v>
      </c>
      <c r="S8538" t="b">
        <v>0</v>
      </c>
      <c r="T8538" t="b">
        <v>0</v>
      </c>
      <c r="U8538" t="b">
        <v>0</v>
      </c>
      <c r="V8538">
        <v>35800</v>
      </c>
      <c r="W8538">
        <v>24400</v>
      </c>
      <c r="X8538">
        <v>2.66</v>
      </c>
      <c r="Y8538">
        <v>24400</v>
      </c>
      <c r="Z8538">
        <v>2.66</v>
      </c>
    </row>
    <row r="8539" spans="1:26">
      <c r="A8539">
        <v>208614054</v>
      </c>
      <c r="B8539" t="s">
        <v>5999</v>
      </c>
      <c r="C8539" t="s">
        <v>3597</v>
      </c>
      <c r="D8539" t="s">
        <v>3614</v>
      </c>
      <c r="E8539" t="s">
        <v>4841</v>
      </c>
      <c r="F8539" t="s">
        <v>3600</v>
      </c>
      <c r="G8539">
        <v>208614054</v>
      </c>
      <c r="I8539" t="s">
        <v>3601</v>
      </c>
      <c r="J8539" t="s">
        <v>4844</v>
      </c>
      <c r="K8539" t="s">
        <v>3688</v>
      </c>
      <c r="L8539" t="s">
        <v>6031</v>
      </c>
      <c r="M8539">
        <v>9.25</v>
      </c>
      <c r="N8539">
        <v>17.5</v>
      </c>
      <c r="O8539">
        <v>10</v>
      </c>
      <c r="S8539" t="b">
        <v>0</v>
      </c>
      <c r="T8539" t="b">
        <v>0</v>
      </c>
      <c r="U8539" t="b">
        <v>0</v>
      </c>
      <c r="V8539">
        <v>35800</v>
      </c>
      <c r="W8539">
        <v>24400</v>
      </c>
      <c r="X8539">
        <v>2.66</v>
      </c>
      <c r="Y8539">
        <v>24400</v>
      </c>
      <c r="Z8539">
        <v>2.66</v>
      </c>
    </row>
    <row r="8540" spans="1:26">
      <c r="A8540">
        <v>208614041</v>
      </c>
      <c r="B8540" t="s">
        <v>5999</v>
      </c>
      <c r="C8540" t="s">
        <v>3597</v>
      </c>
      <c r="D8540" t="s">
        <v>3614</v>
      </c>
      <c r="E8540" t="s">
        <v>4842</v>
      </c>
      <c r="F8540" t="s">
        <v>3600</v>
      </c>
      <c r="G8540">
        <v>208614041</v>
      </c>
      <c r="I8540" t="s">
        <v>3601</v>
      </c>
      <c r="J8540" t="s">
        <v>4844</v>
      </c>
      <c r="K8540" t="s">
        <v>3688</v>
      </c>
      <c r="L8540" t="s">
        <v>6031</v>
      </c>
      <c r="M8540">
        <v>9.25</v>
      </c>
      <c r="N8540">
        <v>17.5</v>
      </c>
      <c r="O8540">
        <v>10</v>
      </c>
      <c r="S8540" t="b">
        <v>0</v>
      </c>
      <c r="T8540" t="b">
        <v>0</v>
      </c>
      <c r="U8540" t="b">
        <v>0</v>
      </c>
      <c r="V8540">
        <v>35800</v>
      </c>
      <c r="W8540">
        <v>24400</v>
      </c>
      <c r="X8540">
        <v>2.66</v>
      </c>
      <c r="Y8540">
        <v>24400</v>
      </c>
      <c r="Z8540">
        <v>2.66</v>
      </c>
    </row>
    <row r="8541" spans="1:26">
      <c r="A8541">
        <v>208613245</v>
      </c>
      <c r="B8541" t="s">
        <v>5999</v>
      </c>
      <c r="C8541" t="s">
        <v>3597</v>
      </c>
      <c r="D8541" t="s">
        <v>3614</v>
      </c>
      <c r="E8541" t="s">
        <v>3615</v>
      </c>
      <c r="F8541" t="s">
        <v>3600</v>
      </c>
      <c r="G8541">
        <v>208613245</v>
      </c>
      <c r="I8541" t="s">
        <v>3601</v>
      </c>
      <c r="J8541" t="s">
        <v>4844</v>
      </c>
      <c r="K8541" t="s">
        <v>3688</v>
      </c>
      <c r="L8541" t="s">
        <v>6031</v>
      </c>
      <c r="M8541">
        <v>9.25</v>
      </c>
      <c r="N8541">
        <v>17.5</v>
      </c>
      <c r="O8541">
        <v>10</v>
      </c>
      <c r="S8541" t="b">
        <v>0</v>
      </c>
      <c r="T8541" t="b">
        <v>0</v>
      </c>
      <c r="U8541" t="b">
        <v>0</v>
      </c>
      <c r="V8541">
        <v>35800</v>
      </c>
      <c r="W8541">
        <v>24400</v>
      </c>
      <c r="X8541">
        <v>2.66</v>
      </c>
      <c r="Y8541">
        <v>24400</v>
      </c>
      <c r="Z8541">
        <v>2.66</v>
      </c>
    </row>
    <row r="8542" spans="1:26">
      <c r="A8542">
        <v>208501108</v>
      </c>
      <c r="B8542" t="s">
        <v>5999</v>
      </c>
      <c r="C8542" t="s">
        <v>3597</v>
      </c>
      <c r="D8542" t="s">
        <v>3614</v>
      </c>
      <c r="E8542" t="s">
        <v>4837</v>
      </c>
      <c r="F8542" t="s">
        <v>3600</v>
      </c>
      <c r="G8542">
        <v>208501108</v>
      </c>
      <c r="I8542" t="s">
        <v>3601</v>
      </c>
      <c r="J8542" t="s">
        <v>4844</v>
      </c>
      <c r="K8542" t="s">
        <v>3688</v>
      </c>
      <c r="L8542" t="s">
        <v>6030</v>
      </c>
      <c r="M8542">
        <v>9.25</v>
      </c>
      <c r="N8542">
        <v>17.5</v>
      </c>
      <c r="O8542">
        <v>10</v>
      </c>
      <c r="S8542" t="b">
        <v>0</v>
      </c>
      <c r="T8542" t="b">
        <v>0</v>
      </c>
      <c r="U8542" t="b">
        <v>0</v>
      </c>
      <c r="V8542">
        <v>35800</v>
      </c>
      <c r="W8542">
        <v>24400</v>
      </c>
      <c r="X8542">
        <v>2.66</v>
      </c>
      <c r="Y8542">
        <v>24400</v>
      </c>
      <c r="Z8542">
        <v>2.66</v>
      </c>
    </row>
    <row r="8543" spans="1:26">
      <c r="A8543">
        <v>208501107</v>
      </c>
      <c r="B8543" t="s">
        <v>5999</v>
      </c>
      <c r="C8543" t="s">
        <v>3597</v>
      </c>
      <c r="D8543" t="s">
        <v>3614</v>
      </c>
      <c r="E8543" t="s">
        <v>4840</v>
      </c>
      <c r="F8543" t="s">
        <v>3600</v>
      </c>
      <c r="G8543">
        <v>208501107</v>
      </c>
      <c r="I8543" t="s">
        <v>3601</v>
      </c>
      <c r="J8543" t="s">
        <v>4844</v>
      </c>
      <c r="K8543" t="s">
        <v>3688</v>
      </c>
      <c r="L8543" t="s">
        <v>6030</v>
      </c>
      <c r="M8543">
        <v>9.25</v>
      </c>
      <c r="N8543">
        <v>17.5</v>
      </c>
      <c r="O8543">
        <v>10</v>
      </c>
      <c r="S8543" t="b">
        <v>0</v>
      </c>
      <c r="T8543" t="b">
        <v>0</v>
      </c>
      <c r="U8543" t="b">
        <v>0</v>
      </c>
      <c r="V8543">
        <v>35800</v>
      </c>
      <c r="W8543">
        <v>24400</v>
      </c>
      <c r="X8543">
        <v>2.66</v>
      </c>
      <c r="Y8543">
        <v>24400</v>
      </c>
      <c r="Z8543">
        <v>2.66</v>
      </c>
    </row>
    <row r="8544" spans="1:26">
      <c r="A8544">
        <v>208501104</v>
      </c>
      <c r="B8544" t="s">
        <v>5999</v>
      </c>
      <c r="C8544" t="s">
        <v>3597</v>
      </c>
      <c r="D8544" t="s">
        <v>3614</v>
      </c>
      <c r="E8544" t="s">
        <v>4841</v>
      </c>
      <c r="F8544" t="s">
        <v>3600</v>
      </c>
      <c r="G8544">
        <v>208501104</v>
      </c>
      <c r="I8544" t="s">
        <v>3601</v>
      </c>
      <c r="J8544" t="s">
        <v>4844</v>
      </c>
      <c r="K8544" t="s">
        <v>3688</v>
      </c>
      <c r="L8544" t="s">
        <v>6030</v>
      </c>
      <c r="M8544">
        <v>9.25</v>
      </c>
      <c r="N8544">
        <v>17.5</v>
      </c>
      <c r="O8544">
        <v>10</v>
      </c>
      <c r="S8544" t="b">
        <v>0</v>
      </c>
      <c r="T8544" t="b">
        <v>0</v>
      </c>
      <c r="U8544" t="b">
        <v>0</v>
      </c>
      <c r="V8544">
        <v>35800</v>
      </c>
      <c r="W8544">
        <v>24400</v>
      </c>
      <c r="X8544">
        <v>2.66</v>
      </c>
      <c r="Y8544">
        <v>24400</v>
      </c>
      <c r="Z8544">
        <v>2.66</v>
      </c>
    </row>
    <row r="8545" spans="1:26">
      <c r="A8545">
        <v>208501102</v>
      </c>
      <c r="B8545" t="s">
        <v>5999</v>
      </c>
      <c r="C8545" t="s">
        <v>3597</v>
      </c>
      <c r="D8545" t="s">
        <v>3614</v>
      </c>
      <c r="E8545" t="s">
        <v>4842</v>
      </c>
      <c r="F8545" t="s">
        <v>3600</v>
      </c>
      <c r="G8545">
        <v>208501102</v>
      </c>
      <c r="I8545" t="s">
        <v>3601</v>
      </c>
      <c r="J8545" t="s">
        <v>4844</v>
      </c>
      <c r="K8545" t="s">
        <v>3688</v>
      </c>
      <c r="L8545" t="s">
        <v>6030</v>
      </c>
      <c r="M8545">
        <v>9.25</v>
      </c>
      <c r="N8545">
        <v>17.5</v>
      </c>
      <c r="O8545">
        <v>10</v>
      </c>
      <c r="S8545" t="b">
        <v>0</v>
      </c>
      <c r="T8545" t="b">
        <v>0</v>
      </c>
      <c r="U8545" t="b">
        <v>0</v>
      </c>
      <c r="V8545">
        <v>35800</v>
      </c>
      <c r="W8545">
        <v>24400</v>
      </c>
      <c r="X8545">
        <v>2.66</v>
      </c>
      <c r="Y8545">
        <v>24400</v>
      </c>
      <c r="Z8545">
        <v>2.66</v>
      </c>
    </row>
    <row r="8546" spans="1:26">
      <c r="A8546">
        <v>208500733</v>
      </c>
      <c r="B8546" t="s">
        <v>5999</v>
      </c>
      <c r="C8546" t="s">
        <v>3597</v>
      </c>
      <c r="D8546" t="s">
        <v>3614</v>
      </c>
      <c r="E8546" t="s">
        <v>3615</v>
      </c>
      <c r="F8546" t="s">
        <v>3600</v>
      </c>
      <c r="G8546">
        <v>208500733</v>
      </c>
      <c r="I8546" t="s">
        <v>3601</v>
      </c>
      <c r="J8546" t="s">
        <v>4844</v>
      </c>
      <c r="K8546" t="s">
        <v>3688</v>
      </c>
      <c r="L8546" t="s">
        <v>6030</v>
      </c>
      <c r="M8546">
        <v>9.25</v>
      </c>
      <c r="N8546">
        <v>17.5</v>
      </c>
      <c r="O8546">
        <v>10</v>
      </c>
      <c r="S8546" t="b">
        <v>0</v>
      </c>
      <c r="T8546" t="b">
        <v>0</v>
      </c>
      <c r="U8546" t="b">
        <v>0</v>
      </c>
      <c r="V8546">
        <v>35800</v>
      </c>
      <c r="W8546">
        <v>24400</v>
      </c>
      <c r="X8546">
        <v>2.66</v>
      </c>
      <c r="Y8546">
        <v>24400</v>
      </c>
      <c r="Z8546">
        <v>2.66</v>
      </c>
    </row>
    <row r="8547" spans="1:26">
      <c r="A8547">
        <v>207434691</v>
      </c>
      <c r="B8547" t="s">
        <v>5999</v>
      </c>
      <c r="C8547" t="s">
        <v>3597</v>
      </c>
      <c r="D8547" t="s">
        <v>3614</v>
      </c>
      <c r="E8547" t="s">
        <v>4837</v>
      </c>
      <c r="F8547" t="s">
        <v>3600</v>
      </c>
      <c r="G8547">
        <v>207434691</v>
      </c>
      <c r="I8547" t="s">
        <v>3601</v>
      </c>
      <c r="J8547" t="s">
        <v>4844</v>
      </c>
      <c r="K8547" t="s">
        <v>3688</v>
      </c>
      <c r="L8547" t="s">
        <v>6029</v>
      </c>
      <c r="M8547">
        <v>9.25</v>
      </c>
      <c r="N8547">
        <v>17</v>
      </c>
      <c r="O8547">
        <v>9.5</v>
      </c>
      <c r="S8547" t="b">
        <v>0</v>
      </c>
      <c r="T8547" t="b">
        <v>0</v>
      </c>
      <c r="U8547" t="b">
        <v>0</v>
      </c>
      <c r="V8547">
        <v>36000</v>
      </c>
      <c r="W8547">
        <v>24800</v>
      </c>
      <c r="X8547">
        <v>2.64</v>
      </c>
      <c r="Y8547">
        <v>24800</v>
      </c>
      <c r="Z8547">
        <v>2.64</v>
      </c>
    </row>
    <row r="8548" spans="1:26">
      <c r="A8548">
        <v>207434686</v>
      </c>
      <c r="B8548" t="s">
        <v>5999</v>
      </c>
      <c r="C8548" t="s">
        <v>3597</v>
      </c>
      <c r="D8548" t="s">
        <v>3614</v>
      </c>
      <c r="E8548" t="s">
        <v>4840</v>
      </c>
      <c r="F8548" t="s">
        <v>3600</v>
      </c>
      <c r="G8548">
        <v>207434686</v>
      </c>
      <c r="I8548" t="s">
        <v>3601</v>
      </c>
      <c r="J8548" t="s">
        <v>4844</v>
      </c>
      <c r="K8548" t="s">
        <v>3688</v>
      </c>
      <c r="L8548" t="s">
        <v>6029</v>
      </c>
      <c r="M8548">
        <v>9.25</v>
      </c>
      <c r="N8548">
        <v>17</v>
      </c>
      <c r="O8548">
        <v>9.5</v>
      </c>
      <c r="S8548" t="b">
        <v>0</v>
      </c>
      <c r="T8548" t="b">
        <v>0</v>
      </c>
      <c r="U8548" t="b">
        <v>0</v>
      </c>
      <c r="V8548">
        <v>36000</v>
      </c>
      <c r="W8548">
        <v>24800</v>
      </c>
      <c r="X8548">
        <v>2.64</v>
      </c>
      <c r="Y8548">
        <v>24800</v>
      </c>
      <c r="Z8548">
        <v>2.64</v>
      </c>
    </row>
    <row r="8549" spans="1:26">
      <c r="A8549">
        <v>207434675</v>
      </c>
      <c r="B8549" t="s">
        <v>5999</v>
      </c>
      <c r="C8549" t="s">
        <v>3597</v>
      </c>
      <c r="D8549" t="s">
        <v>3614</v>
      </c>
      <c r="E8549" t="s">
        <v>4841</v>
      </c>
      <c r="F8549" t="s">
        <v>3600</v>
      </c>
      <c r="G8549">
        <v>207434675</v>
      </c>
      <c r="I8549" t="s">
        <v>3601</v>
      </c>
      <c r="J8549" t="s">
        <v>4844</v>
      </c>
      <c r="K8549" t="s">
        <v>3688</v>
      </c>
      <c r="L8549" t="s">
        <v>6029</v>
      </c>
      <c r="M8549">
        <v>9.25</v>
      </c>
      <c r="N8549">
        <v>17</v>
      </c>
      <c r="O8549">
        <v>9.5</v>
      </c>
      <c r="S8549" t="b">
        <v>0</v>
      </c>
      <c r="T8549" t="b">
        <v>0</v>
      </c>
      <c r="U8549" t="b">
        <v>0</v>
      </c>
      <c r="V8549">
        <v>36000</v>
      </c>
      <c r="W8549">
        <v>24800</v>
      </c>
      <c r="X8549">
        <v>2.64</v>
      </c>
      <c r="Y8549">
        <v>24800</v>
      </c>
      <c r="Z8549">
        <v>2.64</v>
      </c>
    </row>
    <row r="8550" spans="1:26">
      <c r="A8550">
        <v>207434670</v>
      </c>
      <c r="B8550" t="s">
        <v>5999</v>
      </c>
      <c r="C8550" t="s">
        <v>3597</v>
      </c>
      <c r="D8550" t="s">
        <v>3614</v>
      </c>
      <c r="E8550" t="s">
        <v>4842</v>
      </c>
      <c r="F8550" t="s">
        <v>3600</v>
      </c>
      <c r="G8550">
        <v>207434670</v>
      </c>
      <c r="I8550" t="s">
        <v>3601</v>
      </c>
      <c r="J8550" t="s">
        <v>4844</v>
      </c>
      <c r="K8550" t="s">
        <v>3688</v>
      </c>
      <c r="L8550" t="s">
        <v>6029</v>
      </c>
      <c r="M8550">
        <v>9.25</v>
      </c>
      <c r="N8550">
        <v>17</v>
      </c>
      <c r="O8550">
        <v>9.5</v>
      </c>
      <c r="S8550" t="b">
        <v>0</v>
      </c>
      <c r="T8550" t="b">
        <v>0</v>
      </c>
      <c r="U8550" t="b">
        <v>0</v>
      </c>
      <c r="V8550">
        <v>36000</v>
      </c>
      <c r="W8550">
        <v>24800</v>
      </c>
      <c r="X8550">
        <v>2.64</v>
      </c>
      <c r="Y8550">
        <v>24800</v>
      </c>
      <c r="Z8550">
        <v>2.64</v>
      </c>
    </row>
    <row r="8551" spans="1:26">
      <c r="A8551">
        <v>207430565</v>
      </c>
      <c r="B8551" t="s">
        <v>5999</v>
      </c>
      <c r="C8551" t="s">
        <v>3597</v>
      </c>
      <c r="D8551" t="s">
        <v>3614</v>
      </c>
      <c r="E8551" t="s">
        <v>3615</v>
      </c>
      <c r="F8551" t="s">
        <v>3600</v>
      </c>
      <c r="G8551">
        <v>207430565</v>
      </c>
      <c r="I8551" t="s">
        <v>3601</v>
      </c>
      <c r="J8551" t="s">
        <v>4844</v>
      </c>
      <c r="K8551" t="s">
        <v>3688</v>
      </c>
      <c r="L8551" t="s">
        <v>6029</v>
      </c>
      <c r="M8551">
        <v>9.25</v>
      </c>
      <c r="N8551">
        <v>17</v>
      </c>
      <c r="O8551">
        <v>9.5</v>
      </c>
      <c r="S8551" t="b">
        <v>0</v>
      </c>
      <c r="T8551" t="b">
        <v>0</v>
      </c>
      <c r="U8551" t="b">
        <v>0</v>
      </c>
      <c r="V8551">
        <v>36000</v>
      </c>
      <c r="W8551">
        <v>24800</v>
      </c>
      <c r="X8551">
        <v>2.64</v>
      </c>
      <c r="Y8551">
        <v>24800</v>
      </c>
      <c r="Z8551">
        <v>2.64</v>
      </c>
    </row>
    <row r="8552" spans="1:26">
      <c r="A8552">
        <v>207434694</v>
      </c>
      <c r="B8552" t="s">
        <v>5999</v>
      </c>
      <c r="C8552" t="s">
        <v>3597</v>
      </c>
      <c r="D8552" t="s">
        <v>3614</v>
      </c>
      <c r="E8552" t="s">
        <v>4837</v>
      </c>
      <c r="F8552" t="s">
        <v>3600</v>
      </c>
      <c r="G8552">
        <v>207434694</v>
      </c>
      <c r="I8552" t="s">
        <v>3601</v>
      </c>
      <c r="J8552" t="s">
        <v>4844</v>
      </c>
      <c r="K8552" t="s">
        <v>3688</v>
      </c>
      <c r="L8552" t="s">
        <v>6028</v>
      </c>
      <c r="M8552">
        <v>9.25</v>
      </c>
      <c r="N8552">
        <v>17.25</v>
      </c>
      <c r="O8552">
        <v>9.5</v>
      </c>
      <c r="S8552" t="b">
        <v>0</v>
      </c>
      <c r="T8552" t="b">
        <v>0</v>
      </c>
      <c r="U8552" t="b">
        <v>0</v>
      </c>
      <c r="V8552">
        <v>36000</v>
      </c>
      <c r="W8552">
        <v>24800</v>
      </c>
      <c r="X8552">
        <v>2.68</v>
      </c>
      <c r="Y8552">
        <v>24800</v>
      </c>
      <c r="Z8552">
        <v>2.68</v>
      </c>
    </row>
    <row r="8553" spans="1:26">
      <c r="A8553">
        <v>207434683</v>
      </c>
      <c r="B8553" t="s">
        <v>5999</v>
      </c>
      <c r="C8553" t="s">
        <v>3597</v>
      </c>
      <c r="D8553" t="s">
        <v>3614</v>
      </c>
      <c r="E8553" t="s">
        <v>4840</v>
      </c>
      <c r="F8553" t="s">
        <v>3600</v>
      </c>
      <c r="G8553">
        <v>207434683</v>
      </c>
      <c r="I8553" t="s">
        <v>3601</v>
      </c>
      <c r="J8553" t="s">
        <v>4844</v>
      </c>
      <c r="K8553" t="s">
        <v>3688</v>
      </c>
      <c r="L8553" t="s">
        <v>6028</v>
      </c>
      <c r="M8553">
        <v>9.25</v>
      </c>
      <c r="N8553">
        <v>17.25</v>
      </c>
      <c r="O8553">
        <v>9.5</v>
      </c>
      <c r="S8553" t="b">
        <v>0</v>
      </c>
      <c r="T8553" t="b">
        <v>0</v>
      </c>
      <c r="U8553" t="b">
        <v>0</v>
      </c>
      <c r="V8553">
        <v>36000</v>
      </c>
      <c r="W8553">
        <v>24800</v>
      </c>
      <c r="X8553">
        <v>2.68</v>
      </c>
      <c r="Y8553">
        <v>24800</v>
      </c>
      <c r="Z8553">
        <v>2.68</v>
      </c>
    </row>
    <row r="8554" spans="1:26">
      <c r="A8554">
        <v>207434678</v>
      </c>
      <c r="B8554" t="s">
        <v>5999</v>
      </c>
      <c r="C8554" t="s">
        <v>3597</v>
      </c>
      <c r="D8554" t="s">
        <v>3614</v>
      </c>
      <c r="E8554" t="s">
        <v>4841</v>
      </c>
      <c r="F8554" t="s">
        <v>3600</v>
      </c>
      <c r="G8554">
        <v>207434678</v>
      </c>
      <c r="I8554" t="s">
        <v>3601</v>
      </c>
      <c r="J8554" t="s">
        <v>4844</v>
      </c>
      <c r="K8554" t="s">
        <v>3688</v>
      </c>
      <c r="L8554" t="s">
        <v>6028</v>
      </c>
      <c r="M8554">
        <v>9.25</v>
      </c>
      <c r="N8554">
        <v>17.25</v>
      </c>
      <c r="O8554">
        <v>9.5</v>
      </c>
      <c r="S8554" t="b">
        <v>0</v>
      </c>
      <c r="T8554" t="b">
        <v>0</v>
      </c>
      <c r="U8554" t="b">
        <v>0</v>
      </c>
      <c r="V8554">
        <v>36000</v>
      </c>
      <c r="W8554">
        <v>24800</v>
      </c>
      <c r="X8554">
        <v>2.68</v>
      </c>
      <c r="Y8554">
        <v>24800</v>
      </c>
      <c r="Z8554">
        <v>2.68</v>
      </c>
    </row>
    <row r="8555" spans="1:26">
      <c r="A8555">
        <v>207434667</v>
      </c>
      <c r="B8555" t="s">
        <v>5999</v>
      </c>
      <c r="C8555" t="s">
        <v>3597</v>
      </c>
      <c r="D8555" t="s">
        <v>3614</v>
      </c>
      <c r="E8555" t="s">
        <v>4842</v>
      </c>
      <c r="F8555" t="s">
        <v>3600</v>
      </c>
      <c r="G8555">
        <v>207434667</v>
      </c>
      <c r="I8555" t="s">
        <v>3601</v>
      </c>
      <c r="J8555" t="s">
        <v>4844</v>
      </c>
      <c r="K8555" t="s">
        <v>3688</v>
      </c>
      <c r="L8555" t="s">
        <v>6028</v>
      </c>
      <c r="M8555">
        <v>9.25</v>
      </c>
      <c r="N8555">
        <v>17.25</v>
      </c>
      <c r="O8555">
        <v>9.5</v>
      </c>
      <c r="S8555" t="b">
        <v>0</v>
      </c>
      <c r="T8555" t="b">
        <v>0</v>
      </c>
      <c r="U8555" t="b">
        <v>0</v>
      </c>
      <c r="V8555">
        <v>36000</v>
      </c>
      <c r="W8555">
        <v>24800</v>
      </c>
      <c r="X8555">
        <v>2.68</v>
      </c>
      <c r="Y8555">
        <v>24800</v>
      </c>
      <c r="Z8555">
        <v>2.68</v>
      </c>
    </row>
    <row r="8556" spans="1:26">
      <c r="A8556">
        <v>207430562</v>
      </c>
      <c r="B8556" t="s">
        <v>5999</v>
      </c>
      <c r="C8556" t="s">
        <v>3597</v>
      </c>
      <c r="D8556" t="s">
        <v>3614</v>
      </c>
      <c r="E8556" t="s">
        <v>3615</v>
      </c>
      <c r="F8556" t="s">
        <v>3600</v>
      </c>
      <c r="G8556">
        <v>207430562</v>
      </c>
      <c r="I8556" t="s">
        <v>3601</v>
      </c>
      <c r="J8556" t="s">
        <v>4844</v>
      </c>
      <c r="K8556" t="s">
        <v>3688</v>
      </c>
      <c r="L8556" t="s">
        <v>6028</v>
      </c>
      <c r="M8556">
        <v>9.25</v>
      </c>
      <c r="N8556">
        <v>17.25</v>
      </c>
      <c r="O8556">
        <v>9.5</v>
      </c>
      <c r="S8556" t="b">
        <v>0</v>
      </c>
      <c r="T8556" t="b">
        <v>0</v>
      </c>
      <c r="U8556" t="b">
        <v>0</v>
      </c>
      <c r="V8556">
        <v>36000</v>
      </c>
      <c r="W8556">
        <v>24800</v>
      </c>
      <c r="X8556">
        <v>2.68</v>
      </c>
      <c r="Y8556">
        <v>24800</v>
      </c>
      <c r="Z8556">
        <v>2.68</v>
      </c>
    </row>
    <row r="8557" spans="1:26">
      <c r="A8557">
        <v>208502179</v>
      </c>
      <c r="B8557" t="s">
        <v>5999</v>
      </c>
      <c r="C8557" t="s">
        <v>3597</v>
      </c>
      <c r="D8557" t="s">
        <v>3614</v>
      </c>
      <c r="E8557" t="s">
        <v>4837</v>
      </c>
      <c r="F8557" t="s">
        <v>3600</v>
      </c>
      <c r="G8557">
        <v>208502179</v>
      </c>
      <c r="I8557" t="s">
        <v>3601</v>
      </c>
      <c r="J8557" t="s">
        <v>4844</v>
      </c>
      <c r="K8557" t="s">
        <v>3688</v>
      </c>
      <c r="L8557" t="s">
        <v>6027</v>
      </c>
      <c r="M8557">
        <v>9</v>
      </c>
      <c r="N8557">
        <v>17</v>
      </c>
      <c r="O8557">
        <v>10</v>
      </c>
      <c r="S8557" t="b">
        <v>0</v>
      </c>
      <c r="T8557" t="b">
        <v>0</v>
      </c>
      <c r="U8557" t="b">
        <v>0</v>
      </c>
      <c r="V8557">
        <v>35400</v>
      </c>
      <c r="W8557">
        <v>24400</v>
      </c>
      <c r="X8557">
        <v>2.6</v>
      </c>
      <c r="Y8557">
        <v>24400</v>
      </c>
      <c r="Z8557">
        <v>2.6</v>
      </c>
    </row>
    <row r="8558" spans="1:26">
      <c r="A8558">
        <v>208502177</v>
      </c>
      <c r="B8558" t="s">
        <v>5999</v>
      </c>
      <c r="C8558" t="s">
        <v>3597</v>
      </c>
      <c r="D8558" t="s">
        <v>3614</v>
      </c>
      <c r="E8558" t="s">
        <v>4840</v>
      </c>
      <c r="F8558" t="s">
        <v>3600</v>
      </c>
      <c r="G8558">
        <v>208502177</v>
      </c>
      <c r="I8558" t="s">
        <v>3601</v>
      </c>
      <c r="J8558" t="s">
        <v>4844</v>
      </c>
      <c r="K8558" t="s">
        <v>3688</v>
      </c>
      <c r="L8558" t="s">
        <v>6027</v>
      </c>
      <c r="M8558">
        <v>9</v>
      </c>
      <c r="N8558">
        <v>17</v>
      </c>
      <c r="O8558">
        <v>10</v>
      </c>
      <c r="S8558" t="b">
        <v>0</v>
      </c>
      <c r="T8558" t="b">
        <v>0</v>
      </c>
      <c r="U8558" t="b">
        <v>0</v>
      </c>
      <c r="V8558">
        <v>35400</v>
      </c>
      <c r="W8558">
        <v>24400</v>
      </c>
      <c r="X8558">
        <v>2.6</v>
      </c>
      <c r="Y8558">
        <v>24400</v>
      </c>
      <c r="Z8558">
        <v>2.6</v>
      </c>
    </row>
    <row r="8559" spans="1:26">
      <c r="A8559">
        <v>208502175</v>
      </c>
      <c r="B8559" t="s">
        <v>5999</v>
      </c>
      <c r="C8559" t="s">
        <v>3597</v>
      </c>
      <c r="D8559" t="s">
        <v>3614</v>
      </c>
      <c r="E8559" t="s">
        <v>4841</v>
      </c>
      <c r="F8559" t="s">
        <v>3600</v>
      </c>
      <c r="G8559">
        <v>208502175</v>
      </c>
      <c r="I8559" t="s">
        <v>3601</v>
      </c>
      <c r="J8559" t="s">
        <v>4844</v>
      </c>
      <c r="K8559" t="s">
        <v>3688</v>
      </c>
      <c r="L8559" t="s">
        <v>6027</v>
      </c>
      <c r="M8559">
        <v>9</v>
      </c>
      <c r="N8559">
        <v>17</v>
      </c>
      <c r="O8559">
        <v>10</v>
      </c>
      <c r="S8559" t="b">
        <v>0</v>
      </c>
      <c r="T8559" t="b">
        <v>0</v>
      </c>
      <c r="U8559" t="b">
        <v>0</v>
      </c>
      <c r="V8559">
        <v>35400</v>
      </c>
      <c r="W8559">
        <v>24400</v>
      </c>
      <c r="X8559">
        <v>2.6</v>
      </c>
      <c r="Y8559">
        <v>24400</v>
      </c>
      <c r="Z8559">
        <v>2.6</v>
      </c>
    </row>
    <row r="8560" spans="1:26">
      <c r="A8560">
        <v>208502173</v>
      </c>
      <c r="B8560" t="s">
        <v>5999</v>
      </c>
      <c r="C8560" t="s">
        <v>3597</v>
      </c>
      <c r="D8560" t="s">
        <v>3614</v>
      </c>
      <c r="E8560" t="s">
        <v>4842</v>
      </c>
      <c r="F8560" t="s">
        <v>3600</v>
      </c>
      <c r="G8560">
        <v>208502173</v>
      </c>
      <c r="I8560" t="s">
        <v>3601</v>
      </c>
      <c r="J8560" t="s">
        <v>4844</v>
      </c>
      <c r="K8560" t="s">
        <v>3688</v>
      </c>
      <c r="L8560" t="s">
        <v>6027</v>
      </c>
      <c r="M8560">
        <v>9</v>
      </c>
      <c r="N8560">
        <v>17</v>
      </c>
      <c r="O8560">
        <v>10</v>
      </c>
      <c r="S8560" t="b">
        <v>0</v>
      </c>
      <c r="T8560" t="b">
        <v>0</v>
      </c>
      <c r="U8560" t="b">
        <v>0</v>
      </c>
      <c r="V8560">
        <v>35400</v>
      </c>
      <c r="W8560">
        <v>24400</v>
      </c>
      <c r="X8560">
        <v>2.6</v>
      </c>
      <c r="Y8560">
        <v>24400</v>
      </c>
      <c r="Z8560">
        <v>2.6</v>
      </c>
    </row>
    <row r="8561" spans="1:26">
      <c r="A8561">
        <v>208500196</v>
      </c>
      <c r="B8561" t="s">
        <v>5999</v>
      </c>
      <c r="C8561" t="s">
        <v>3597</v>
      </c>
      <c r="D8561" t="s">
        <v>3614</v>
      </c>
      <c r="E8561" t="s">
        <v>3615</v>
      </c>
      <c r="F8561" t="s">
        <v>3600</v>
      </c>
      <c r="G8561">
        <v>208500196</v>
      </c>
      <c r="I8561" t="s">
        <v>3601</v>
      </c>
      <c r="J8561" t="s">
        <v>4844</v>
      </c>
      <c r="K8561" t="s">
        <v>3688</v>
      </c>
      <c r="L8561" t="s">
        <v>6027</v>
      </c>
      <c r="M8561">
        <v>9</v>
      </c>
      <c r="N8561">
        <v>17</v>
      </c>
      <c r="O8561">
        <v>10</v>
      </c>
      <c r="S8561" t="b">
        <v>0</v>
      </c>
      <c r="T8561" t="b">
        <v>0</v>
      </c>
      <c r="U8561" t="b">
        <v>0</v>
      </c>
      <c r="V8561">
        <v>35400</v>
      </c>
      <c r="W8561">
        <v>24400</v>
      </c>
      <c r="X8561">
        <v>2.6</v>
      </c>
      <c r="Y8561">
        <v>24400</v>
      </c>
      <c r="Z8561">
        <v>2.6</v>
      </c>
    </row>
    <row r="8562" spans="1:26">
      <c r="A8562">
        <v>208502643</v>
      </c>
      <c r="B8562" t="s">
        <v>5999</v>
      </c>
      <c r="C8562" t="s">
        <v>3597</v>
      </c>
      <c r="D8562" t="s">
        <v>3614</v>
      </c>
      <c r="E8562" t="s">
        <v>4837</v>
      </c>
      <c r="F8562" t="s">
        <v>3600</v>
      </c>
      <c r="G8562">
        <v>208502643</v>
      </c>
      <c r="I8562" t="s">
        <v>3601</v>
      </c>
      <c r="J8562" t="s">
        <v>4844</v>
      </c>
      <c r="K8562" t="s">
        <v>3688</v>
      </c>
      <c r="L8562" t="s">
        <v>6026</v>
      </c>
      <c r="M8562">
        <v>9</v>
      </c>
      <c r="N8562">
        <v>17.5</v>
      </c>
      <c r="O8562">
        <v>10</v>
      </c>
      <c r="S8562" t="b">
        <v>0</v>
      </c>
      <c r="T8562" t="b">
        <v>0</v>
      </c>
      <c r="U8562" t="b">
        <v>0</v>
      </c>
      <c r="V8562">
        <v>36000</v>
      </c>
      <c r="W8562">
        <v>25200</v>
      </c>
      <c r="X8562">
        <v>2.62</v>
      </c>
      <c r="Y8562">
        <v>25200</v>
      </c>
      <c r="Z8562">
        <v>2.62</v>
      </c>
    </row>
    <row r="8563" spans="1:26">
      <c r="A8563">
        <v>208502641</v>
      </c>
      <c r="B8563" t="s">
        <v>5999</v>
      </c>
      <c r="C8563" t="s">
        <v>3597</v>
      </c>
      <c r="D8563" t="s">
        <v>3614</v>
      </c>
      <c r="E8563" t="s">
        <v>4840</v>
      </c>
      <c r="F8563" t="s">
        <v>3600</v>
      </c>
      <c r="G8563">
        <v>208502641</v>
      </c>
      <c r="I8563" t="s">
        <v>3601</v>
      </c>
      <c r="J8563" t="s">
        <v>4844</v>
      </c>
      <c r="K8563" t="s">
        <v>3688</v>
      </c>
      <c r="L8563" t="s">
        <v>6026</v>
      </c>
      <c r="M8563">
        <v>9</v>
      </c>
      <c r="N8563">
        <v>17.5</v>
      </c>
      <c r="O8563">
        <v>10</v>
      </c>
      <c r="S8563" t="b">
        <v>0</v>
      </c>
      <c r="T8563" t="b">
        <v>0</v>
      </c>
      <c r="U8563" t="b">
        <v>0</v>
      </c>
      <c r="V8563">
        <v>36000</v>
      </c>
      <c r="W8563">
        <v>25200</v>
      </c>
      <c r="X8563">
        <v>2.62</v>
      </c>
      <c r="Y8563">
        <v>25200</v>
      </c>
      <c r="Z8563">
        <v>2.62</v>
      </c>
    </row>
    <row r="8564" spans="1:26">
      <c r="A8564">
        <v>208502639</v>
      </c>
      <c r="B8564" t="s">
        <v>5999</v>
      </c>
      <c r="C8564" t="s">
        <v>3597</v>
      </c>
      <c r="D8564" t="s">
        <v>3614</v>
      </c>
      <c r="E8564" t="s">
        <v>4841</v>
      </c>
      <c r="F8564" t="s">
        <v>3600</v>
      </c>
      <c r="G8564">
        <v>208502639</v>
      </c>
      <c r="I8564" t="s">
        <v>3601</v>
      </c>
      <c r="J8564" t="s">
        <v>4844</v>
      </c>
      <c r="K8564" t="s">
        <v>3688</v>
      </c>
      <c r="L8564" t="s">
        <v>6026</v>
      </c>
      <c r="M8564">
        <v>9</v>
      </c>
      <c r="N8564">
        <v>17.5</v>
      </c>
      <c r="O8564">
        <v>10</v>
      </c>
      <c r="S8564" t="b">
        <v>0</v>
      </c>
      <c r="T8564" t="b">
        <v>0</v>
      </c>
      <c r="U8564" t="b">
        <v>0</v>
      </c>
      <c r="V8564">
        <v>36000</v>
      </c>
      <c r="W8564">
        <v>25200</v>
      </c>
      <c r="X8564">
        <v>2.62</v>
      </c>
      <c r="Y8564">
        <v>25200</v>
      </c>
      <c r="Z8564">
        <v>2.62</v>
      </c>
    </row>
    <row r="8565" spans="1:26">
      <c r="A8565">
        <v>208502637</v>
      </c>
      <c r="B8565" t="s">
        <v>5999</v>
      </c>
      <c r="C8565" t="s">
        <v>3597</v>
      </c>
      <c r="D8565" t="s">
        <v>3614</v>
      </c>
      <c r="E8565" t="s">
        <v>4842</v>
      </c>
      <c r="F8565" t="s">
        <v>3600</v>
      </c>
      <c r="G8565">
        <v>208502637</v>
      </c>
      <c r="I8565" t="s">
        <v>3601</v>
      </c>
      <c r="J8565" t="s">
        <v>4844</v>
      </c>
      <c r="K8565" t="s">
        <v>3688</v>
      </c>
      <c r="L8565" t="s">
        <v>6026</v>
      </c>
      <c r="M8565">
        <v>9</v>
      </c>
      <c r="N8565">
        <v>17.5</v>
      </c>
      <c r="O8565">
        <v>10</v>
      </c>
      <c r="S8565" t="b">
        <v>0</v>
      </c>
      <c r="T8565" t="b">
        <v>0</v>
      </c>
      <c r="U8565" t="b">
        <v>0</v>
      </c>
      <c r="V8565">
        <v>36000</v>
      </c>
      <c r="W8565">
        <v>25200</v>
      </c>
      <c r="X8565">
        <v>2.62</v>
      </c>
      <c r="Y8565">
        <v>25200</v>
      </c>
      <c r="Z8565">
        <v>2.62</v>
      </c>
    </row>
    <row r="8566" spans="1:26">
      <c r="A8566">
        <v>208500340</v>
      </c>
      <c r="B8566" t="s">
        <v>5999</v>
      </c>
      <c r="C8566" t="s">
        <v>3597</v>
      </c>
      <c r="D8566" t="s">
        <v>3614</v>
      </c>
      <c r="E8566" t="s">
        <v>3615</v>
      </c>
      <c r="F8566" t="s">
        <v>3600</v>
      </c>
      <c r="G8566">
        <v>208500340</v>
      </c>
      <c r="I8566" t="s">
        <v>3601</v>
      </c>
      <c r="J8566" t="s">
        <v>4844</v>
      </c>
      <c r="K8566" t="s">
        <v>3688</v>
      </c>
      <c r="L8566" t="s">
        <v>6026</v>
      </c>
      <c r="M8566">
        <v>9</v>
      </c>
      <c r="N8566">
        <v>17.5</v>
      </c>
      <c r="O8566">
        <v>10</v>
      </c>
      <c r="S8566" t="b">
        <v>0</v>
      </c>
      <c r="T8566" t="b">
        <v>0</v>
      </c>
      <c r="U8566" t="b">
        <v>0</v>
      </c>
      <c r="V8566">
        <v>36000</v>
      </c>
      <c r="W8566">
        <v>25200</v>
      </c>
      <c r="X8566">
        <v>2.62</v>
      </c>
      <c r="Y8566">
        <v>25200</v>
      </c>
      <c r="Z8566">
        <v>2.62</v>
      </c>
    </row>
    <row r="8567" spans="1:26">
      <c r="A8567">
        <v>208400392</v>
      </c>
      <c r="B8567" t="s">
        <v>5999</v>
      </c>
      <c r="C8567" t="s">
        <v>3597</v>
      </c>
      <c r="D8567" t="s">
        <v>3614</v>
      </c>
      <c r="E8567" t="s">
        <v>4837</v>
      </c>
      <c r="F8567" t="s">
        <v>3600</v>
      </c>
      <c r="G8567">
        <v>208400392</v>
      </c>
      <c r="I8567" t="s">
        <v>3601</v>
      </c>
      <c r="J8567" t="s">
        <v>4844</v>
      </c>
      <c r="K8567" t="s">
        <v>3688</v>
      </c>
      <c r="L8567" t="s">
        <v>6025</v>
      </c>
      <c r="M8567">
        <v>8.75</v>
      </c>
      <c r="N8567">
        <v>16.5</v>
      </c>
      <c r="O8567">
        <v>9.5</v>
      </c>
      <c r="S8567" t="b">
        <v>0</v>
      </c>
      <c r="T8567" t="b">
        <v>0</v>
      </c>
      <c r="U8567" t="b">
        <v>0</v>
      </c>
      <c r="V8567">
        <v>34800</v>
      </c>
      <c r="W8567">
        <v>24400</v>
      </c>
      <c r="X8567">
        <v>2.54</v>
      </c>
      <c r="Y8567">
        <v>24400</v>
      </c>
      <c r="Z8567">
        <v>2.54</v>
      </c>
    </row>
    <row r="8568" spans="1:26">
      <c r="A8568">
        <v>208400383</v>
      </c>
      <c r="B8568" t="s">
        <v>5999</v>
      </c>
      <c r="C8568" t="s">
        <v>3597</v>
      </c>
      <c r="D8568" t="s">
        <v>3614</v>
      </c>
      <c r="E8568" t="s">
        <v>4840</v>
      </c>
      <c r="F8568" t="s">
        <v>3600</v>
      </c>
      <c r="G8568">
        <v>208400383</v>
      </c>
      <c r="I8568" t="s">
        <v>3601</v>
      </c>
      <c r="J8568" t="s">
        <v>4844</v>
      </c>
      <c r="K8568" t="s">
        <v>3688</v>
      </c>
      <c r="L8568" t="s">
        <v>6025</v>
      </c>
      <c r="M8568">
        <v>8.75</v>
      </c>
      <c r="N8568">
        <v>16.5</v>
      </c>
      <c r="O8568">
        <v>9.5</v>
      </c>
      <c r="S8568" t="b">
        <v>0</v>
      </c>
      <c r="T8568" t="b">
        <v>0</v>
      </c>
      <c r="U8568" t="b">
        <v>0</v>
      </c>
      <c r="V8568">
        <v>34800</v>
      </c>
      <c r="W8568">
        <v>24400</v>
      </c>
      <c r="X8568">
        <v>2.54</v>
      </c>
      <c r="Y8568">
        <v>24400</v>
      </c>
      <c r="Z8568">
        <v>2.54</v>
      </c>
    </row>
    <row r="8569" spans="1:26">
      <c r="A8569">
        <v>208400380</v>
      </c>
      <c r="B8569" t="s">
        <v>5999</v>
      </c>
      <c r="C8569" t="s">
        <v>3597</v>
      </c>
      <c r="D8569" t="s">
        <v>3614</v>
      </c>
      <c r="E8569" t="s">
        <v>4841</v>
      </c>
      <c r="F8569" t="s">
        <v>3600</v>
      </c>
      <c r="G8569">
        <v>208400380</v>
      </c>
      <c r="I8569" t="s">
        <v>3601</v>
      </c>
      <c r="J8569" t="s">
        <v>4844</v>
      </c>
      <c r="K8569" t="s">
        <v>3688</v>
      </c>
      <c r="L8569" t="s">
        <v>6025</v>
      </c>
      <c r="M8569">
        <v>8.75</v>
      </c>
      <c r="N8569">
        <v>16.5</v>
      </c>
      <c r="O8569">
        <v>9.5</v>
      </c>
      <c r="S8569" t="b">
        <v>0</v>
      </c>
      <c r="T8569" t="b">
        <v>0</v>
      </c>
      <c r="U8569" t="b">
        <v>0</v>
      </c>
      <c r="V8569">
        <v>34800</v>
      </c>
      <c r="W8569">
        <v>24400</v>
      </c>
      <c r="X8569">
        <v>2.54</v>
      </c>
      <c r="Y8569">
        <v>24400</v>
      </c>
      <c r="Z8569">
        <v>2.54</v>
      </c>
    </row>
    <row r="8570" spans="1:26">
      <c r="A8570">
        <v>208400371</v>
      </c>
      <c r="B8570" t="s">
        <v>5999</v>
      </c>
      <c r="C8570" t="s">
        <v>3597</v>
      </c>
      <c r="D8570" t="s">
        <v>3614</v>
      </c>
      <c r="E8570" t="s">
        <v>4842</v>
      </c>
      <c r="F8570" t="s">
        <v>3600</v>
      </c>
      <c r="G8570">
        <v>208400371</v>
      </c>
      <c r="I8570" t="s">
        <v>3601</v>
      </c>
      <c r="J8570" t="s">
        <v>4844</v>
      </c>
      <c r="K8570" t="s">
        <v>3688</v>
      </c>
      <c r="L8570" t="s">
        <v>6025</v>
      </c>
      <c r="M8570">
        <v>8.75</v>
      </c>
      <c r="N8570">
        <v>16.5</v>
      </c>
      <c r="O8570">
        <v>9.5</v>
      </c>
      <c r="S8570" t="b">
        <v>0</v>
      </c>
      <c r="T8570" t="b">
        <v>0</v>
      </c>
      <c r="U8570" t="b">
        <v>0</v>
      </c>
      <c r="V8570">
        <v>34800</v>
      </c>
      <c r="W8570">
        <v>24400</v>
      </c>
      <c r="X8570">
        <v>2.54</v>
      </c>
      <c r="Y8570">
        <v>24400</v>
      </c>
      <c r="Z8570">
        <v>2.54</v>
      </c>
    </row>
    <row r="8571" spans="1:26">
      <c r="A8571">
        <v>208206673</v>
      </c>
      <c r="B8571" t="s">
        <v>5999</v>
      </c>
      <c r="C8571" t="s">
        <v>3597</v>
      </c>
      <c r="D8571" t="s">
        <v>3614</v>
      </c>
      <c r="E8571" t="s">
        <v>3615</v>
      </c>
      <c r="F8571" t="s">
        <v>3600</v>
      </c>
      <c r="G8571">
        <v>208206673</v>
      </c>
      <c r="I8571" t="s">
        <v>3601</v>
      </c>
      <c r="J8571" t="s">
        <v>4844</v>
      </c>
      <c r="K8571" t="s">
        <v>3688</v>
      </c>
      <c r="L8571" t="s">
        <v>6025</v>
      </c>
      <c r="M8571">
        <v>8.75</v>
      </c>
      <c r="N8571">
        <v>16.5</v>
      </c>
      <c r="O8571">
        <v>9.5</v>
      </c>
      <c r="S8571" t="b">
        <v>0</v>
      </c>
      <c r="T8571" t="b">
        <v>0</v>
      </c>
      <c r="U8571" t="b">
        <v>0</v>
      </c>
      <c r="V8571">
        <v>34800</v>
      </c>
      <c r="W8571">
        <v>24400</v>
      </c>
      <c r="X8571">
        <v>2.54</v>
      </c>
      <c r="Y8571">
        <v>24400</v>
      </c>
      <c r="Z8571">
        <v>2.54</v>
      </c>
    </row>
    <row r="8572" spans="1:26">
      <c r="A8572">
        <v>208502192</v>
      </c>
      <c r="B8572" t="s">
        <v>5999</v>
      </c>
      <c r="C8572" t="s">
        <v>3597</v>
      </c>
      <c r="D8572" t="s">
        <v>3614</v>
      </c>
      <c r="E8572" t="s">
        <v>4837</v>
      </c>
      <c r="F8572" t="s">
        <v>3600</v>
      </c>
      <c r="G8572">
        <v>208502192</v>
      </c>
      <c r="I8572" t="s">
        <v>3601</v>
      </c>
      <c r="J8572" t="s">
        <v>4838</v>
      </c>
      <c r="K8572" t="s">
        <v>3688</v>
      </c>
      <c r="L8572" t="s">
        <v>6024</v>
      </c>
      <c r="M8572">
        <v>8.5</v>
      </c>
      <c r="N8572">
        <v>16.5</v>
      </c>
      <c r="O8572">
        <v>9.25</v>
      </c>
      <c r="S8572" t="b">
        <v>0</v>
      </c>
      <c r="T8572" t="b">
        <v>0</v>
      </c>
      <c r="U8572" t="b">
        <v>0</v>
      </c>
      <c r="V8572">
        <v>57000</v>
      </c>
      <c r="W8572">
        <v>35800</v>
      </c>
      <c r="X8572">
        <v>2.46</v>
      </c>
      <c r="Y8572">
        <v>35800</v>
      </c>
      <c r="Z8572">
        <v>2.46</v>
      </c>
    </row>
    <row r="8573" spans="1:26">
      <c r="A8573">
        <v>208502191</v>
      </c>
      <c r="B8573" t="s">
        <v>5999</v>
      </c>
      <c r="C8573" t="s">
        <v>3597</v>
      </c>
      <c r="D8573" t="s">
        <v>3614</v>
      </c>
      <c r="E8573" t="s">
        <v>4840</v>
      </c>
      <c r="F8573" t="s">
        <v>3600</v>
      </c>
      <c r="G8573">
        <v>208502191</v>
      </c>
      <c r="I8573" t="s">
        <v>3601</v>
      </c>
      <c r="J8573" t="s">
        <v>4838</v>
      </c>
      <c r="K8573" t="s">
        <v>3688</v>
      </c>
      <c r="L8573" t="s">
        <v>6024</v>
      </c>
      <c r="M8573">
        <v>8.5</v>
      </c>
      <c r="N8573">
        <v>16.5</v>
      </c>
      <c r="O8573">
        <v>9.25</v>
      </c>
      <c r="S8573" t="b">
        <v>0</v>
      </c>
      <c r="T8573" t="b">
        <v>0</v>
      </c>
      <c r="U8573" t="b">
        <v>0</v>
      </c>
      <c r="V8573">
        <v>57000</v>
      </c>
      <c r="W8573">
        <v>35800</v>
      </c>
      <c r="X8573">
        <v>2.46</v>
      </c>
      <c r="Y8573">
        <v>35800</v>
      </c>
      <c r="Z8573">
        <v>2.46</v>
      </c>
    </row>
    <row r="8574" spans="1:26">
      <c r="A8574">
        <v>208502189</v>
      </c>
      <c r="B8574" t="s">
        <v>5999</v>
      </c>
      <c r="C8574" t="s">
        <v>3597</v>
      </c>
      <c r="D8574" t="s">
        <v>3614</v>
      </c>
      <c r="E8574" t="s">
        <v>4841</v>
      </c>
      <c r="F8574" t="s">
        <v>3600</v>
      </c>
      <c r="G8574">
        <v>208502189</v>
      </c>
      <c r="I8574" t="s">
        <v>3601</v>
      </c>
      <c r="J8574" t="s">
        <v>4838</v>
      </c>
      <c r="K8574" t="s">
        <v>3688</v>
      </c>
      <c r="L8574" t="s">
        <v>6024</v>
      </c>
      <c r="M8574">
        <v>8.5</v>
      </c>
      <c r="N8574">
        <v>16.5</v>
      </c>
      <c r="O8574">
        <v>9.25</v>
      </c>
      <c r="S8574" t="b">
        <v>0</v>
      </c>
      <c r="T8574" t="b">
        <v>0</v>
      </c>
      <c r="U8574" t="b">
        <v>0</v>
      </c>
      <c r="V8574">
        <v>57000</v>
      </c>
      <c r="W8574">
        <v>35800</v>
      </c>
      <c r="X8574">
        <v>2.46</v>
      </c>
      <c r="Y8574">
        <v>35800</v>
      </c>
      <c r="Z8574">
        <v>2.46</v>
      </c>
    </row>
    <row r="8575" spans="1:26">
      <c r="A8575">
        <v>208502187</v>
      </c>
      <c r="B8575" t="s">
        <v>5999</v>
      </c>
      <c r="C8575" t="s">
        <v>3597</v>
      </c>
      <c r="D8575" t="s">
        <v>3614</v>
      </c>
      <c r="E8575" t="s">
        <v>4842</v>
      </c>
      <c r="F8575" t="s">
        <v>3600</v>
      </c>
      <c r="G8575">
        <v>208502187</v>
      </c>
      <c r="I8575" t="s">
        <v>3601</v>
      </c>
      <c r="J8575" t="s">
        <v>4838</v>
      </c>
      <c r="K8575" t="s">
        <v>3688</v>
      </c>
      <c r="L8575" t="s">
        <v>6024</v>
      </c>
      <c r="M8575">
        <v>8.5</v>
      </c>
      <c r="N8575">
        <v>16.5</v>
      </c>
      <c r="O8575">
        <v>9.25</v>
      </c>
      <c r="S8575" t="b">
        <v>0</v>
      </c>
      <c r="T8575" t="b">
        <v>0</v>
      </c>
      <c r="U8575" t="b">
        <v>0</v>
      </c>
      <c r="V8575">
        <v>57000</v>
      </c>
      <c r="W8575">
        <v>35800</v>
      </c>
      <c r="X8575">
        <v>2.46</v>
      </c>
      <c r="Y8575">
        <v>35800</v>
      </c>
      <c r="Z8575">
        <v>2.46</v>
      </c>
    </row>
    <row r="8576" spans="1:26">
      <c r="A8576">
        <v>208500201</v>
      </c>
      <c r="B8576" t="s">
        <v>5999</v>
      </c>
      <c r="C8576" t="s">
        <v>3597</v>
      </c>
      <c r="D8576" t="s">
        <v>3614</v>
      </c>
      <c r="E8576" t="s">
        <v>3615</v>
      </c>
      <c r="F8576" t="s">
        <v>3600</v>
      </c>
      <c r="G8576">
        <v>208500201</v>
      </c>
      <c r="I8576" t="s">
        <v>3601</v>
      </c>
      <c r="J8576" t="s">
        <v>4838</v>
      </c>
      <c r="K8576" t="s">
        <v>3688</v>
      </c>
      <c r="L8576" t="s">
        <v>6024</v>
      </c>
      <c r="M8576">
        <v>8.5</v>
      </c>
      <c r="N8576">
        <v>16.5</v>
      </c>
      <c r="O8576">
        <v>9.25</v>
      </c>
      <c r="S8576" t="b">
        <v>0</v>
      </c>
      <c r="T8576" t="b">
        <v>0</v>
      </c>
      <c r="U8576" t="b">
        <v>0</v>
      </c>
      <c r="V8576">
        <v>57000</v>
      </c>
      <c r="W8576">
        <v>35800</v>
      </c>
      <c r="X8576">
        <v>2.46</v>
      </c>
      <c r="Y8576">
        <v>35800</v>
      </c>
      <c r="Z8576">
        <v>2.46</v>
      </c>
    </row>
    <row r="8577" spans="1:26">
      <c r="A8577">
        <v>208400424</v>
      </c>
      <c r="B8577" t="s">
        <v>5999</v>
      </c>
      <c r="C8577" t="s">
        <v>3597</v>
      </c>
      <c r="D8577" t="s">
        <v>3614</v>
      </c>
      <c r="E8577" t="s">
        <v>4837</v>
      </c>
      <c r="F8577" t="s">
        <v>3600</v>
      </c>
      <c r="G8577">
        <v>208400424</v>
      </c>
      <c r="I8577" t="s">
        <v>3601</v>
      </c>
      <c r="J8577" t="s">
        <v>4838</v>
      </c>
      <c r="K8577" t="s">
        <v>3688</v>
      </c>
      <c r="L8577" t="s">
        <v>6023</v>
      </c>
      <c r="M8577">
        <v>8</v>
      </c>
      <c r="N8577">
        <v>16.75</v>
      </c>
      <c r="O8577">
        <v>9.3000000000000007</v>
      </c>
      <c r="S8577" t="b">
        <v>0</v>
      </c>
      <c r="T8577" t="b">
        <v>0</v>
      </c>
      <c r="U8577" t="b">
        <v>0</v>
      </c>
      <c r="V8577">
        <v>57500</v>
      </c>
      <c r="W8577">
        <v>36800</v>
      </c>
      <c r="X8577">
        <v>2.46</v>
      </c>
      <c r="Y8577">
        <v>36800</v>
      </c>
      <c r="Z8577">
        <v>2.46</v>
      </c>
    </row>
    <row r="8578" spans="1:26">
      <c r="A8578">
        <v>208400423</v>
      </c>
      <c r="B8578" t="s">
        <v>5999</v>
      </c>
      <c r="C8578" t="s">
        <v>3597</v>
      </c>
      <c r="D8578" t="s">
        <v>3614</v>
      </c>
      <c r="E8578" t="s">
        <v>4840</v>
      </c>
      <c r="F8578" t="s">
        <v>3600</v>
      </c>
      <c r="G8578">
        <v>208400423</v>
      </c>
      <c r="I8578" t="s">
        <v>3601</v>
      </c>
      <c r="J8578" t="s">
        <v>4838</v>
      </c>
      <c r="K8578" t="s">
        <v>3688</v>
      </c>
      <c r="L8578" t="s">
        <v>6023</v>
      </c>
      <c r="M8578">
        <v>8</v>
      </c>
      <c r="N8578">
        <v>16.75</v>
      </c>
      <c r="O8578">
        <v>9.3000000000000007</v>
      </c>
      <c r="S8578" t="b">
        <v>0</v>
      </c>
      <c r="T8578" t="b">
        <v>0</v>
      </c>
      <c r="U8578" t="b">
        <v>0</v>
      </c>
      <c r="V8578">
        <v>57500</v>
      </c>
      <c r="W8578">
        <v>36800</v>
      </c>
      <c r="X8578">
        <v>2.46</v>
      </c>
      <c r="Y8578">
        <v>36800</v>
      </c>
      <c r="Z8578">
        <v>2.46</v>
      </c>
    </row>
    <row r="8579" spans="1:26">
      <c r="A8579">
        <v>208400420</v>
      </c>
      <c r="B8579" t="s">
        <v>5999</v>
      </c>
      <c r="C8579" t="s">
        <v>3597</v>
      </c>
      <c r="D8579" t="s">
        <v>3614</v>
      </c>
      <c r="E8579" t="s">
        <v>4841</v>
      </c>
      <c r="F8579" t="s">
        <v>3600</v>
      </c>
      <c r="G8579">
        <v>208400420</v>
      </c>
      <c r="I8579" t="s">
        <v>3601</v>
      </c>
      <c r="J8579" t="s">
        <v>4838</v>
      </c>
      <c r="K8579" t="s">
        <v>3688</v>
      </c>
      <c r="L8579" t="s">
        <v>6023</v>
      </c>
      <c r="M8579">
        <v>8</v>
      </c>
      <c r="N8579">
        <v>16.75</v>
      </c>
      <c r="O8579">
        <v>9.3000000000000007</v>
      </c>
      <c r="S8579" t="b">
        <v>0</v>
      </c>
      <c r="T8579" t="b">
        <v>0</v>
      </c>
      <c r="U8579" t="b">
        <v>0</v>
      </c>
      <c r="V8579">
        <v>57500</v>
      </c>
      <c r="W8579">
        <v>36800</v>
      </c>
      <c r="X8579">
        <v>2.46</v>
      </c>
      <c r="Y8579">
        <v>36800</v>
      </c>
      <c r="Z8579">
        <v>2.46</v>
      </c>
    </row>
    <row r="8580" spans="1:26">
      <c r="A8580">
        <v>208400419</v>
      </c>
      <c r="B8580" t="s">
        <v>5999</v>
      </c>
      <c r="C8580" t="s">
        <v>3597</v>
      </c>
      <c r="D8580" t="s">
        <v>3614</v>
      </c>
      <c r="E8580" t="s">
        <v>4842</v>
      </c>
      <c r="F8580" t="s">
        <v>3600</v>
      </c>
      <c r="G8580">
        <v>208400419</v>
      </c>
      <c r="I8580" t="s">
        <v>3601</v>
      </c>
      <c r="J8580" t="s">
        <v>4838</v>
      </c>
      <c r="K8580" t="s">
        <v>3688</v>
      </c>
      <c r="L8580" t="s">
        <v>6023</v>
      </c>
      <c r="M8580">
        <v>8</v>
      </c>
      <c r="N8580">
        <v>16.75</v>
      </c>
      <c r="O8580">
        <v>9.3000000000000007</v>
      </c>
      <c r="S8580" t="b">
        <v>0</v>
      </c>
      <c r="T8580" t="b">
        <v>0</v>
      </c>
      <c r="U8580" t="b">
        <v>0</v>
      </c>
      <c r="V8580">
        <v>57500</v>
      </c>
      <c r="W8580">
        <v>36800</v>
      </c>
      <c r="X8580">
        <v>2.46</v>
      </c>
      <c r="Y8580">
        <v>36800</v>
      </c>
      <c r="Z8580">
        <v>2.46</v>
      </c>
    </row>
    <row r="8581" spans="1:26">
      <c r="A8581">
        <v>208206710</v>
      </c>
      <c r="B8581" t="s">
        <v>5999</v>
      </c>
      <c r="C8581" t="s">
        <v>3597</v>
      </c>
      <c r="D8581" t="s">
        <v>3614</v>
      </c>
      <c r="E8581" t="s">
        <v>3615</v>
      </c>
      <c r="F8581" t="s">
        <v>3600</v>
      </c>
      <c r="G8581">
        <v>208206710</v>
      </c>
      <c r="I8581" t="s">
        <v>3601</v>
      </c>
      <c r="J8581" t="s">
        <v>4838</v>
      </c>
      <c r="K8581" t="s">
        <v>3688</v>
      </c>
      <c r="L8581" t="s">
        <v>6023</v>
      </c>
      <c r="M8581">
        <v>8</v>
      </c>
      <c r="N8581">
        <v>16.75</v>
      </c>
      <c r="O8581">
        <v>9.3000000000000007</v>
      </c>
      <c r="S8581" t="b">
        <v>0</v>
      </c>
      <c r="T8581" t="b">
        <v>0</v>
      </c>
      <c r="U8581" t="b">
        <v>0</v>
      </c>
      <c r="V8581">
        <v>57500</v>
      </c>
      <c r="W8581">
        <v>36800</v>
      </c>
      <c r="X8581">
        <v>2.46</v>
      </c>
      <c r="Y8581">
        <v>36800</v>
      </c>
      <c r="Z8581">
        <v>2.46</v>
      </c>
    </row>
    <row r="8582" spans="1:26">
      <c r="A8582">
        <v>208501717</v>
      </c>
      <c r="B8582" t="s">
        <v>5999</v>
      </c>
      <c r="C8582" t="s">
        <v>3597</v>
      </c>
      <c r="D8582" t="s">
        <v>3614</v>
      </c>
      <c r="E8582" t="s">
        <v>4837</v>
      </c>
      <c r="F8582" t="s">
        <v>3600</v>
      </c>
      <c r="G8582">
        <v>208501717</v>
      </c>
      <c r="I8582" t="s">
        <v>3601</v>
      </c>
      <c r="J8582" t="s">
        <v>4838</v>
      </c>
      <c r="K8582" t="s">
        <v>3688</v>
      </c>
      <c r="L8582" t="s">
        <v>6001</v>
      </c>
      <c r="M8582">
        <v>8.5</v>
      </c>
      <c r="N8582">
        <v>17</v>
      </c>
      <c r="O8582">
        <v>9.5</v>
      </c>
      <c r="S8582" t="b">
        <v>0</v>
      </c>
      <c r="T8582" t="b">
        <v>0</v>
      </c>
      <c r="U8582" t="b">
        <v>0</v>
      </c>
      <c r="V8582">
        <v>58000</v>
      </c>
      <c r="W8582">
        <v>36400</v>
      </c>
      <c r="X8582">
        <v>2.5</v>
      </c>
      <c r="Y8582">
        <v>36400</v>
      </c>
      <c r="Z8582">
        <v>2.5</v>
      </c>
    </row>
    <row r="8583" spans="1:26">
      <c r="A8583">
        <v>208501715</v>
      </c>
      <c r="B8583" t="s">
        <v>5999</v>
      </c>
      <c r="C8583" t="s">
        <v>3597</v>
      </c>
      <c r="D8583" t="s">
        <v>3614</v>
      </c>
      <c r="E8583" t="s">
        <v>4840</v>
      </c>
      <c r="F8583" t="s">
        <v>3600</v>
      </c>
      <c r="G8583">
        <v>208501715</v>
      </c>
      <c r="I8583" t="s">
        <v>3601</v>
      </c>
      <c r="J8583" t="s">
        <v>4838</v>
      </c>
      <c r="K8583" t="s">
        <v>3688</v>
      </c>
      <c r="L8583" t="s">
        <v>6001</v>
      </c>
      <c r="M8583">
        <v>8.5</v>
      </c>
      <c r="N8583">
        <v>17</v>
      </c>
      <c r="O8583">
        <v>9.5</v>
      </c>
      <c r="S8583" t="b">
        <v>0</v>
      </c>
      <c r="T8583" t="b">
        <v>0</v>
      </c>
      <c r="U8583" t="b">
        <v>0</v>
      </c>
      <c r="V8583">
        <v>58000</v>
      </c>
      <c r="W8583">
        <v>36400</v>
      </c>
      <c r="X8583">
        <v>2.5</v>
      </c>
      <c r="Y8583">
        <v>36400</v>
      </c>
      <c r="Z8583">
        <v>2.5</v>
      </c>
    </row>
    <row r="8584" spans="1:26">
      <c r="A8584">
        <v>208501711</v>
      </c>
      <c r="B8584" t="s">
        <v>5999</v>
      </c>
      <c r="C8584" t="s">
        <v>3597</v>
      </c>
      <c r="D8584" t="s">
        <v>3614</v>
      </c>
      <c r="E8584" t="s">
        <v>4841</v>
      </c>
      <c r="F8584" t="s">
        <v>3600</v>
      </c>
      <c r="G8584">
        <v>208501711</v>
      </c>
      <c r="I8584" t="s">
        <v>3601</v>
      </c>
      <c r="J8584" t="s">
        <v>4838</v>
      </c>
      <c r="K8584" t="s">
        <v>3688</v>
      </c>
      <c r="L8584" t="s">
        <v>6001</v>
      </c>
      <c r="M8584">
        <v>8.5</v>
      </c>
      <c r="N8584">
        <v>17</v>
      </c>
      <c r="O8584">
        <v>9.5</v>
      </c>
      <c r="S8584" t="b">
        <v>0</v>
      </c>
      <c r="T8584" t="b">
        <v>0</v>
      </c>
      <c r="U8584" t="b">
        <v>0</v>
      </c>
      <c r="V8584">
        <v>58000</v>
      </c>
      <c r="W8584">
        <v>36400</v>
      </c>
      <c r="X8584">
        <v>2.5</v>
      </c>
      <c r="Y8584">
        <v>36400</v>
      </c>
      <c r="Z8584">
        <v>2.5</v>
      </c>
    </row>
    <row r="8585" spans="1:26">
      <c r="A8585">
        <v>208501709</v>
      </c>
      <c r="B8585" t="s">
        <v>5999</v>
      </c>
      <c r="C8585" t="s">
        <v>3597</v>
      </c>
      <c r="D8585" t="s">
        <v>3614</v>
      </c>
      <c r="E8585" t="s">
        <v>4842</v>
      </c>
      <c r="F8585" t="s">
        <v>3600</v>
      </c>
      <c r="G8585">
        <v>208501709</v>
      </c>
      <c r="I8585" t="s">
        <v>3601</v>
      </c>
      <c r="J8585" t="s">
        <v>4838</v>
      </c>
      <c r="K8585" t="s">
        <v>3688</v>
      </c>
      <c r="L8585" t="s">
        <v>6001</v>
      </c>
      <c r="M8585">
        <v>8.5</v>
      </c>
      <c r="N8585">
        <v>17</v>
      </c>
      <c r="O8585">
        <v>9.5</v>
      </c>
      <c r="S8585" t="b">
        <v>0</v>
      </c>
      <c r="T8585" t="b">
        <v>0</v>
      </c>
      <c r="U8585" t="b">
        <v>0</v>
      </c>
      <c r="V8585">
        <v>58000</v>
      </c>
      <c r="W8585">
        <v>36400</v>
      </c>
      <c r="X8585">
        <v>2.5</v>
      </c>
      <c r="Y8585">
        <v>36400</v>
      </c>
      <c r="Z8585">
        <v>2.5</v>
      </c>
    </row>
    <row r="8586" spans="1:26">
      <c r="A8586">
        <v>208500032</v>
      </c>
      <c r="B8586" t="s">
        <v>5999</v>
      </c>
      <c r="C8586" t="s">
        <v>3597</v>
      </c>
      <c r="D8586" t="s">
        <v>3614</v>
      </c>
      <c r="E8586" t="s">
        <v>3615</v>
      </c>
      <c r="F8586" t="s">
        <v>3600</v>
      </c>
      <c r="G8586">
        <v>208500032</v>
      </c>
      <c r="I8586" t="s">
        <v>3601</v>
      </c>
      <c r="J8586" t="s">
        <v>4838</v>
      </c>
      <c r="K8586" t="s">
        <v>3688</v>
      </c>
      <c r="L8586" t="s">
        <v>6001</v>
      </c>
      <c r="M8586">
        <v>8.5</v>
      </c>
      <c r="N8586">
        <v>17</v>
      </c>
      <c r="O8586">
        <v>9.5</v>
      </c>
      <c r="S8586" t="b">
        <v>0</v>
      </c>
      <c r="T8586" t="b">
        <v>0</v>
      </c>
      <c r="U8586" t="b">
        <v>0</v>
      </c>
      <c r="V8586">
        <v>58000</v>
      </c>
      <c r="W8586">
        <v>36400</v>
      </c>
      <c r="X8586">
        <v>2.5</v>
      </c>
      <c r="Y8586">
        <v>36400</v>
      </c>
      <c r="Z8586">
        <v>2.5</v>
      </c>
    </row>
    <row r="8587" spans="1:26">
      <c r="A8587">
        <v>207434727</v>
      </c>
      <c r="B8587" t="s">
        <v>5999</v>
      </c>
      <c r="C8587" t="s">
        <v>3597</v>
      </c>
      <c r="D8587" t="s">
        <v>3614</v>
      </c>
      <c r="E8587" t="s">
        <v>4837</v>
      </c>
      <c r="F8587" t="s">
        <v>3600</v>
      </c>
      <c r="G8587">
        <v>207434727</v>
      </c>
      <c r="I8587" t="s">
        <v>3601</v>
      </c>
      <c r="J8587" t="s">
        <v>4838</v>
      </c>
      <c r="K8587" t="s">
        <v>3688</v>
      </c>
      <c r="L8587" t="s">
        <v>6022</v>
      </c>
      <c r="M8587">
        <v>8.25</v>
      </c>
      <c r="N8587">
        <v>16.75</v>
      </c>
      <c r="O8587">
        <v>9.5</v>
      </c>
      <c r="S8587" t="b">
        <v>0</v>
      </c>
      <c r="T8587" t="b">
        <v>0</v>
      </c>
      <c r="U8587" t="b">
        <v>0</v>
      </c>
      <c r="V8587">
        <v>59000</v>
      </c>
      <c r="W8587">
        <v>37200</v>
      </c>
      <c r="X8587">
        <v>2.52</v>
      </c>
      <c r="Y8587">
        <v>37200</v>
      </c>
      <c r="Z8587">
        <v>2.52</v>
      </c>
    </row>
    <row r="8588" spans="1:26">
      <c r="A8588">
        <v>207434726</v>
      </c>
      <c r="B8588" t="s">
        <v>5999</v>
      </c>
      <c r="C8588" t="s">
        <v>3597</v>
      </c>
      <c r="D8588" t="s">
        <v>3614</v>
      </c>
      <c r="E8588" t="s">
        <v>4840</v>
      </c>
      <c r="F8588" t="s">
        <v>3600</v>
      </c>
      <c r="G8588">
        <v>207434726</v>
      </c>
      <c r="I8588" t="s">
        <v>3601</v>
      </c>
      <c r="J8588" t="s">
        <v>4838</v>
      </c>
      <c r="K8588" t="s">
        <v>3688</v>
      </c>
      <c r="L8588" t="s">
        <v>6022</v>
      </c>
      <c r="M8588">
        <v>8.25</v>
      </c>
      <c r="N8588">
        <v>16.75</v>
      </c>
      <c r="O8588">
        <v>9.5</v>
      </c>
      <c r="S8588" t="b">
        <v>0</v>
      </c>
      <c r="T8588" t="b">
        <v>0</v>
      </c>
      <c r="U8588" t="b">
        <v>0</v>
      </c>
      <c r="V8588">
        <v>59000</v>
      </c>
      <c r="W8588">
        <v>37200</v>
      </c>
      <c r="X8588">
        <v>2.52</v>
      </c>
      <c r="Y8588">
        <v>37200</v>
      </c>
      <c r="Z8588">
        <v>2.52</v>
      </c>
    </row>
    <row r="8589" spans="1:26">
      <c r="A8589">
        <v>207434723</v>
      </c>
      <c r="B8589" t="s">
        <v>5999</v>
      </c>
      <c r="C8589" t="s">
        <v>3597</v>
      </c>
      <c r="D8589" t="s">
        <v>3614</v>
      </c>
      <c r="E8589" t="s">
        <v>4841</v>
      </c>
      <c r="F8589" t="s">
        <v>3600</v>
      </c>
      <c r="G8589">
        <v>207434723</v>
      </c>
      <c r="I8589" t="s">
        <v>3601</v>
      </c>
      <c r="J8589" t="s">
        <v>4838</v>
      </c>
      <c r="K8589" t="s">
        <v>3688</v>
      </c>
      <c r="L8589" t="s">
        <v>6022</v>
      </c>
      <c r="M8589">
        <v>8.25</v>
      </c>
      <c r="N8589">
        <v>16.75</v>
      </c>
      <c r="O8589">
        <v>9.5</v>
      </c>
      <c r="S8589" t="b">
        <v>0</v>
      </c>
      <c r="T8589" t="b">
        <v>0</v>
      </c>
      <c r="U8589" t="b">
        <v>0</v>
      </c>
      <c r="V8589">
        <v>59000</v>
      </c>
      <c r="W8589">
        <v>37200</v>
      </c>
      <c r="X8589">
        <v>2.52</v>
      </c>
      <c r="Y8589">
        <v>37200</v>
      </c>
      <c r="Z8589">
        <v>2.52</v>
      </c>
    </row>
    <row r="8590" spans="1:26">
      <c r="A8590">
        <v>207434722</v>
      </c>
      <c r="B8590" t="s">
        <v>5999</v>
      </c>
      <c r="C8590" t="s">
        <v>3597</v>
      </c>
      <c r="D8590" t="s">
        <v>3614</v>
      </c>
      <c r="E8590" t="s">
        <v>4842</v>
      </c>
      <c r="F8590" t="s">
        <v>3600</v>
      </c>
      <c r="G8590">
        <v>207434722</v>
      </c>
      <c r="I8590" t="s">
        <v>3601</v>
      </c>
      <c r="J8590" t="s">
        <v>4838</v>
      </c>
      <c r="K8590" t="s">
        <v>3688</v>
      </c>
      <c r="L8590" t="s">
        <v>6022</v>
      </c>
      <c r="M8590">
        <v>8.25</v>
      </c>
      <c r="N8590">
        <v>16.75</v>
      </c>
      <c r="O8590">
        <v>9.5</v>
      </c>
      <c r="S8590" t="b">
        <v>0</v>
      </c>
      <c r="T8590" t="b">
        <v>0</v>
      </c>
      <c r="U8590" t="b">
        <v>0</v>
      </c>
      <c r="V8590">
        <v>59000</v>
      </c>
      <c r="W8590">
        <v>37200</v>
      </c>
      <c r="X8590">
        <v>2.52</v>
      </c>
      <c r="Y8590">
        <v>37200</v>
      </c>
      <c r="Z8590">
        <v>2.52</v>
      </c>
    </row>
    <row r="8591" spans="1:26">
      <c r="A8591">
        <v>207430575</v>
      </c>
      <c r="B8591" t="s">
        <v>5999</v>
      </c>
      <c r="C8591" t="s">
        <v>3597</v>
      </c>
      <c r="D8591" t="s">
        <v>3614</v>
      </c>
      <c r="E8591" t="s">
        <v>3615</v>
      </c>
      <c r="F8591" t="s">
        <v>3600</v>
      </c>
      <c r="G8591">
        <v>207430575</v>
      </c>
      <c r="I8591" t="s">
        <v>3601</v>
      </c>
      <c r="J8591" t="s">
        <v>4838</v>
      </c>
      <c r="K8591" t="s">
        <v>3688</v>
      </c>
      <c r="L8591" t="s">
        <v>6022</v>
      </c>
      <c r="M8591">
        <v>8.25</v>
      </c>
      <c r="N8591">
        <v>16.75</v>
      </c>
      <c r="O8591">
        <v>9.5</v>
      </c>
      <c r="S8591" t="b">
        <v>0</v>
      </c>
      <c r="T8591" t="b">
        <v>0</v>
      </c>
      <c r="U8591" t="b">
        <v>0</v>
      </c>
      <c r="V8591">
        <v>59000</v>
      </c>
      <c r="W8591">
        <v>37200</v>
      </c>
      <c r="X8591">
        <v>2.52</v>
      </c>
      <c r="Y8591">
        <v>37200</v>
      </c>
      <c r="Z8591">
        <v>2.52</v>
      </c>
    </row>
    <row r="8592" spans="1:26">
      <c r="A8592">
        <v>208614103</v>
      </c>
      <c r="B8592" t="s">
        <v>5999</v>
      </c>
      <c r="C8592" t="s">
        <v>3597</v>
      </c>
      <c r="D8592" t="s">
        <v>3614</v>
      </c>
      <c r="E8592" t="s">
        <v>4837</v>
      </c>
      <c r="F8592" t="s">
        <v>3600</v>
      </c>
      <c r="G8592">
        <v>208614103</v>
      </c>
      <c r="I8592" t="s">
        <v>3601</v>
      </c>
      <c r="J8592" t="s">
        <v>4838</v>
      </c>
      <c r="K8592" t="s">
        <v>3688</v>
      </c>
      <c r="L8592" t="s">
        <v>6009</v>
      </c>
      <c r="M8592">
        <v>8.5</v>
      </c>
      <c r="N8592">
        <v>17</v>
      </c>
      <c r="O8592">
        <v>9.5</v>
      </c>
      <c r="S8592" t="b">
        <v>0</v>
      </c>
      <c r="T8592" t="b">
        <v>0</v>
      </c>
      <c r="U8592" t="b">
        <v>0</v>
      </c>
      <c r="V8592">
        <v>58000</v>
      </c>
      <c r="W8592">
        <v>36200</v>
      </c>
      <c r="X8592">
        <v>2.5</v>
      </c>
      <c r="Y8592">
        <v>36200</v>
      </c>
      <c r="Z8592">
        <v>2.5</v>
      </c>
    </row>
    <row r="8593" spans="1:26">
      <c r="A8593">
        <v>208614096</v>
      </c>
      <c r="B8593" t="s">
        <v>5999</v>
      </c>
      <c r="C8593" t="s">
        <v>3597</v>
      </c>
      <c r="D8593" t="s">
        <v>3614</v>
      </c>
      <c r="E8593" t="s">
        <v>4840</v>
      </c>
      <c r="F8593" t="s">
        <v>3600</v>
      </c>
      <c r="G8593">
        <v>208614096</v>
      </c>
      <c r="I8593" t="s">
        <v>3601</v>
      </c>
      <c r="J8593" t="s">
        <v>4838</v>
      </c>
      <c r="K8593" t="s">
        <v>3688</v>
      </c>
      <c r="L8593" t="s">
        <v>6009</v>
      </c>
      <c r="M8593">
        <v>8.5</v>
      </c>
      <c r="N8593">
        <v>17</v>
      </c>
      <c r="O8593">
        <v>9.5</v>
      </c>
      <c r="S8593" t="b">
        <v>0</v>
      </c>
      <c r="T8593" t="b">
        <v>0</v>
      </c>
      <c r="U8593" t="b">
        <v>0</v>
      </c>
      <c r="V8593">
        <v>58000</v>
      </c>
      <c r="W8593">
        <v>36200</v>
      </c>
      <c r="X8593">
        <v>2.5</v>
      </c>
      <c r="Y8593">
        <v>36200</v>
      </c>
      <c r="Z8593">
        <v>2.5</v>
      </c>
    </row>
    <row r="8594" spans="1:26">
      <c r="A8594">
        <v>208614095</v>
      </c>
      <c r="B8594" t="s">
        <v>5999</v>
      </c>
      <c r="C8594" t="s">
        <v>3597</v>
      </c>
      <c r="D8594" t="s">
        <v>3614</v>
      </c>
      <c r="E8594" t="s">
        <v>4841</v>
      </c>
      <c r="F8594" t="s">
        <v>3600</v>
      </c>
      <c r="G8594">
        <v>208614095</v>
      </c>
      <c r="I8594" t="s">
        <v>3601</v>
      </c>
      <c r="J8594" t="s">
        <v>4838</v>
      </c>
      <c r="K8594" t="s">
        <v>3688</v>
      </c>
      <c r="L8594" t="s">
        <v>6009</v>
      </c>
      <c r="M8594">
        <v>8.5</v>
      </c>
      <c r="N8594">
        <v>17</v>
      </c>
      <c r="O8594">
        <v>9.5</v>
      </c>
      <c r="S8594" t="b">
        <v>0</v>
      </c>
      <c r="T8594" t="b">
        <v>0</v>
      </c>
      <c r="U8594" t="b">
        <v>0</v>
      </c>
      <c r="V8594">
        <v>58000</v>
      </c>
      <c r="W8594">
        <v>36200</v>
      </c>
      <c r="X8594">
        <v>2.5</v>
      </c>
      <c r="Y8594">
        <v>36200</v>
      </c>
      <c r="Z8594">
        <v>2.5</v>
      </c>
    </row>
    <row r="8595" spans="1:26">
      <c r="A8595">
        <v>208614088</v>
      </c>
      <c r="B8595" t="s">
        <v>5999</v>
      </c>
      <c r="C8595" t="s">
        <v>3597</v>
      </c>
      <c r="D8595" t="s">
        <v>3614</v>
      </c>
      <c r="E8595" t="s">
        <v>4842</v>
      </c>
      <c r="F8595" t="s">
        <v>3600</v>
      </c>
      <c r="G8595">
        <v>208614088</v>
      </c>
      <c r="I8595" t="s">
        <v>3601</v>
      </c>
      <c r="J8595" t="s">
        <v>4838</v>
      </c>
      <c r="K8595" t="s">
        <v>3688</v>
      </c>
      <c r="L8595" t="s">
        <v>6009</v>
      </c>
      <c r="M8595">
        <v>8.5</v>
      </c>
      <c r="N8595">
        <v>17</v>
      </c>
      <c r="O8595">
        <v>9.5</v>
      </c>
      <c r="S8595" t="b">
        <v>0</v>
      </c>
      <c r="T8595" t="b">
        <v>0</v>
      </c>
      <c r="U8595" t="b">
        <v>0</v>
      </c>
      <c r="V8595">
        <v>58000</v>
      </c>
      <c r="W8595">
        <v>36200</v>
      </c>
      <c r="X8595">
        <v>2.5</v>
      </c>
      <c r="Y8595">
        <v>36200</v>
      </c>
      <c r="Z8595">
        <v>2.5</v>
      </c>
    </row>
    <row r="8596" spans="1:26">
      <c r="A8596">
        <v>208613246</v>
      </c>
      <c r="B8596" t="s">
        <v>5999</v>
      </c>
      <c r="C8596" t="s">
        <v>3597</v>
      </c>
      <c r="D8596" t="s">
        <v>3614</v>
      </c>
      <c r="E8596" t="s">
        <v>3615</v>
      </c>
      <c r="F8596" t="s">
        <v>3600</v>
      </c>
      <c r="G8596">
        <v>208613246</v>
      </c>
      <c r="I8596" t="s">
        <v>3601</v>
      </c>
      <c r="J8596" t="s">
        <v>4838</v>
      </c>
      <c r="K8596" t="s">
        <v>3688</v>
      </c>
      <c r="L8596" t="s">
        <v>6009</v>
      </c>
      <c r="M8596">
        <v>8.5</v>
      </c>
      <c r="N8596">
        <v>17</v>
      </c>
      <c r="O8596">
        <v>9.5</v>
      </c>
      <c r="S8596" t="b">
        <v>0</v>
      </c>
      <c r="T8596" t="b">
        <v>0</v>
      </c>
      <c r="U8596" t="b">
        <v>0</v>
      </c>
      <c r="V8596">
        <v>58000</v>
      </c>
      <c r="W8596">
        <v>36200</v>
      </c>
      <c r="X8596">
        <v>2.5</v>
      </c>
      <c r="Y8596">
        <v>36200</v>
      </c>
      <c r="Z8596">
        <v>2.5</v>
      </c>
    </row>
    <row r="8597" spans="1:26">
      <c r="A8597">
        <v>208501122</v>
      </c>
      <c r="B8597" t="s">
        <v>5999</v>
      </c>
      <c r="C8597" t="s">
        <v>3597</v>
      </c>
      <c r="D8597" t="s">
        <v>3614</v>
      </c>
      <c r="E8597" t="s">
        <v>4837</v>
      </c>
      <c r="F8597" t="s">
        <v>3600</v>
      </c>
      <c r="G8597">
        <v>208501122</v>
      </c>
      <c r="I8597" t="s">
        <v>3601</v>
      </c>
      <c r="J8597" t="s">
        <v>4838</v>
      </c>
      <c r="K8597" t="s">
        <v>3688</v>
      </c>
      <c r="L8597" t="s">
        <v>6008</v>
      </c>
      <c r="M8597">
        <v>8.5</v>
      </c>
      <c r="N8597">
        <v>17</v>
      </c>
      <c r="O8597">
        <v>9.5</v>
      </c>
      <c r="S8597" t="b">
        <v>0</v>
      </c>
      <c r="T8597" t="b">
        <v>0</v>
      </c>
      <c r="U8597" t="b">
        <v>0</v>
      </c>
      <c r="V8597">
        <v>58000</v>
      </c>
      <c r="W8597">
        <v>36200</v>
      </c>
      <c r="X8597">
        <v>2.5</v>
      </c>
      <c r="Y8597">
        <v>36200</v>
      </c>
      <c r="Z8597">
        <v>2.5</v>
      </c>
    </row>
    <row r="8598" spans="1:26">
      <c r="A8598">
        <v>208501120</v>
      </c>
      <c r="B8598" t="s">
        <v>5999</v>
      </c>
      <c r="C8598" t="s">
        <v>3597</v>
      </c>
      <c r="D8598" t="s">
        <v>3614</v>
      </c>
      <c r="E8598" t="s">
        <v>4840</v>
      </c>
      <c r="F8598" t="s">
        <v>3600</v>
      </c>
      <c r="G8598">
        <v>208501120</v>
      </c>
      <c r="I8598" t="s">
        <v>3601</v>
      </c>
      <c r="J8598" t="s">
        <v>4838</v>
      </c>
      <c r="K8598" t="s">
        <v>3688</v>
      </c>
      <c r="L8598" t="s">
        <v>6008</v>
      </c>
      <c r="M8598">
        <v>8.5</v>
      </c>
      <c r="N8598">
        <v>17</v>
      </c>
      <c r="O8598">
        <v>9.5</v>
      </c>
      <c r="S8598" t="b">
        <v>0</v>
      </c>
      <c r="T8598" t="b">
        <v>0</v>
      </c>
      <c r="U8598" t="b">
        <v>0</v>
      </c>
      <c r="V8598">
        <v>58000</v>
      </c>
      <c r="W8598">
        <v>36200</v>
      </c>
      <c r="X8598">
        <v>2.5</v>
      </c>
      <c r="Y8598">
        <v>36200</v>
      </c>
      <c r="Z8598">
        <v>2.5</v>
      </c>
    </row>
    <row r="8599" spans="1:26">
      <c r="A8599">
        <v>208501118</v>
      </c>
      <c r="B8599" t="s">
        <v>5999</v>
      </c>
      <c r="C8599" t="s">
        <v>3597</v>
      </c>
      <c r="D8599" t="s">
        <v>3614</v>
      </c>
      <c r="E8599" t="s">
        <v>4841</v>
      </c>
      <c r="F8599" t="s">
        <v>3600</v>
      </c>
      <c r="G8599">
        <v>208501118</v>
      </c>
      <c r="I8599" t="s">
        <v>3601</v>
      </c>
      <c r="J8599" t="s">
        <v>4838</v>
      </c>
      <c r="K8599" t="s">
        <v>3688</v>
      </c>
      <c r="L8599" t="s">
        <v>6008</v>
      </c>
      <c r="M8599">
        <v>8.5</v>
      </c>
      <c r="N8599">
        <v>17</v>
      </c>
      <c r="O8599">
        <v>9.5</v>
      </c>
      <c r="S8599" t="b">
        <v>0</v>
      </c>
      <c r="T8599" t="b">
        <v>0</v>
      </c>
      <c r="U8599" t="b">
        <v>0</v>
      </c>
      <c r="V8599">
        <v>58000</v>
      </c>
      <c r="W8599">
        <v>36200</v>
      </c>
      <c r="X8599">
        <v>2.5</v>
      </c>
      <c r="Y8599">
        <v>36200</v>
      </c>
      <c r="Z8599">
        <v>2.5</v>
      </c>
    </row>
    <row r="8600" spans="1:26">
      <c r="A8600">
        <v>208501117</v>
      </c>
      <c r="B8600" t="s">
        <v>5999</v>
      </c>
      <c r="C8600" t="s">
        <v>3597</v>
      </c>
      <c r="D8600" t="s">
        <v>3614</v>
      </c>
      <c r="E8600" t="s">
        <v>4842</v>
      </c>
      <c r="F8600" t="s">
        <v>3600</v>
      </c>
      <c r="G8600">
        <v>208501117</v>
      </c>
      <c r="I8600" t="s">
        <v>3601</v>
      </c>
      <c r="J8600" t="s">
        <v>4838</v>
      </c>
      <c r="K8600" t="s">
        <v>3688</v>
      </c>
      <c r="L8600" t="s">
        <v>6008</v>
      </c>
      <c r="M8600">
        <v>8.5</v>
      </c>
      <c r="N8600">
        <v>17</v>
      </c>
      <c r="O8600">
        <v>9.5</v>
      </c>
      <c r="S8600" t="b">
        <v>0</v>
      </c>
      <c r="T8600" t="b">
        <v>0</v>
      </c>
      <c r="U8600" t="b">
        <v>0</v>
      </c>
      <c r="V8600">
        <v>58000</v>
      </c>
      <c r="W8600">
        <v>36200</v>
      </c>
      <c r="X8600">
        <v>2.5</v>
      </c>
      <c r="Y8600">
        <v>36200</v>
      </c>
      <c r="Z8600">
        <v>2.5</v>
      </c>
    </row>
    <row r="8601" spans="1:26">
      <c r="A8601">
        <v>208500739</v>
      </c>
      <c r="B8601" t="s">
        <v>5999</v>
      </c>
      <c r="C8601" t="s">
        <v>3597</v>
      </c>
      <c r="D8601" t="s">
        <v>3614</v>
      </c>
      <c r="E8601" t="s">
        <v>3615</v>
      </c>
      <c r="F8601" t="s">
        <v>3600</v>
      </c>
      <c r="G8601">
        <v>208500739</v>
      </c>
      <c r="I8601" t="s">
        <v>3601</v>
      </c>
      <c r="J8601" t="s">
        <v>4838</v>
      </c>
      <c r="K8601" t="s">
        <v>3688</v>
      </c>
      <c r="L8601" t="s">
        <v>6008</v>
      </c>
      <c r="M8601">
        <v>8.5</v>
      </c>
      <c r="N8601">
        <v>17</v>
      </c>
      <c r="O8601">
        <v>9.5</v>
      </c>
      <c r="S8601" t="b">
        <v>0</v>
      </c>
      <c r="T8601" t="b">
        <v>0</v>
      </c>
      <c r="U8601" t="b">
        <v>0</v>
      </c>
      <c r="V8601">
        <v>58000</v>
      </c>
      <c r="W8601">
        <v>36200</v>
      </c>
      <c r="X8601">
        <v>2.5</v>
      </c>
      <c r="Y8601">
        <v>36200</v>
      </c>
      <c r="Z8601">
        <v>2.5</v>
      </c>
    </row>
    <row r="8602" spans="1:26">
      <c r="A8602">
        <v>208400425</v>
      </c>
      <c r="B8602" t="s">
        <v>5999</v>
      </c>
      <c r="C8602" t="s">
        <v>3597</v>
      </c>
      <c r="D8602" t="s">
        <v>3614</v>
      </c>
      <c r="E8602" t="s">
        <v>4837</v>
      </c>
      <c r="F8602" t="s">
        <v>3600</v>
      </c>
      <c r="G8602">
        <v>208400425</v>
      </c>
      <c r="I8602" t="s">
        <v>3601</v>
      </c>
      <c r="J8602" t="s">
        <v>4838</v>
      </c>
      <c r="K8602" t="s">
        <v>3688</v>
      </c>
      <c r="L8602" t="s">
        <v>6021</v>
      </c>
      <c r="M8602">
        <v>8</v>
      </c>
      <c r="N8602">
        <v>16.25</v>
      </c>
      <c r="O8602">
        <v>9.3000000000000007</v>
      </c>
      <c r="S8602" t="b">
        <v>0</v>
      </c>
      <c r="T8602" t="b">
        <v>0</v>
      </c>
      <c r="U8602" t="b">
        <v>0</v>
      </c>
      <c r="V8602">
        <v>57500</v>
      </c>
      <c r="W8602">
        <v>36600</v>
      </c>
      <c r="X8602">
        <v>2.46</v>
      </c>
      <c r="Y8602">
        <v>36600</v>
      </c>
      <c r="Z8602">
        <v>2.46</v>
      </c>
    </row>
    <row r="8603" spans="1:26">
      <c r="A8603">
        <v>208400422</v>
      </c>
      <c r="B8603" t="s">
        <v>5999</v>
      </c>
      <c r="C8603" t="s">
        <v>3597</v>
      </c>
      <c r="D8603" t="s">
        <v>3614</v>
      </c>
      <c r="E8603" t="s">
        <v>4840</v>
      </c>
      <c r="F8603" t="s">
        <v>3600</v>
      </c>
      <c r="G8603">
        <v>208400422</v>
      </c>
      <c r="I8603" t="s">
        <v>3601</v>
      </c>
      <c r="J8603" t="s">
        <v>4838</v>
      </c>
      <c r="K8603" t="s">
        <v>3688</v>
      </c>
      <c r="L8603" t="s">
        <v>6021</v>
      </c>
      <c r="M8603">
        <v>8</v>
      </c>
      <c r="N8603">
        <v>16.25</v>
      </c>
      <c r="O8603">
        <v>9.3000000000000007</v>
      </c>
      <c r="S8603" t="b">
        <v>0</v>
      </c>
      <c r="T8603" t="b">
        <v>0</v>
      </c>
      <c r="U8603" t="b">
        <v>0</v>
      </c>
      <c r="V8603">
        <v>57500</v>
      </c>
      <c r="W8603">
        <v>36600</v>
      </c>
      <c r="X8603">
        <v>2.46</v>
      </c>
      <c r="Y8603">
        <v>36600</v>
      </c>
      <c r="Z8603">
        <v>2.46</v>
      </c>
    </row>
    <row r="8604" spans="1:26">
      <c r="A8604">
        <v>208400421</v>
      </c>
      <c r="B8604" t="s">
        <v>5999</v>
      </c>
      <c r="C8604" t="s">
        <v>3597</v>
      </c>
      <c r="D8604" t="s">
        <v>3614</v>
      </c>
      <c r="E8604" t="s">
        <v>4841</v>
      </c>
      <c r="F8604" t="s">
        <v>3600</v>
      </c>
      <c r="G8604">
        <v>208400421</v>
      </c>
      <c r="I8604" t="s">
        <v>3601</v>
      </c>
      <c r="J8604" t="s">
        <v>4838</v>
      </c>
      <c r="K8604" t="s">
        <v>3688</v>
      </c>
      <c r="L8604" t="s">
        <v>6021</v>
      </c>
      <c r="M8604">
        <v>8</v>
      </c>
      <c r="N8604">
        <v>16.25</v>
      </c>
      <c r="O8604">
        <v>9.3000000000000007</v>
      </c>
      <c r="S8604" t="b">
        <v>0</v>
      </c>
      <c r="T8604" t="b">
        <v>0</v>
      </c>
      <c r="U8604" t="b">
        <v>0</v>
      </c>
      <c r="V8604">
        <v>57500</v>
      </c>
      <c r="W8604">
        <v>36600</v>
      </c>
      <c r="X8604">
        <v>2.46</v>
      </c>
      <c r="Y8604">
        <v>36600</v>
      </c>
      <c r="Z8604">
        <v>2.46</v>
      </c>
    </row>
    <row r="8605" spans="1:26">
      <c r="A8605">
        <v>208400418</v>
      </c>
      <c r="B8605" t="s">
        <v>5999</v>
      </c>
      <c r="C8605" t="s">
        <v>3597</v>
      </c>
      <c r="D8605" t="s">
        <v>3614</v>
      </c>
      <c r="E8605" t="s">
        <v>4842</v>
      </c>
      <c r="F8605" t="s">
        <v>3600</v>
      </c>
      <c r="G8605">
        <v>208400418</v>
      </c>
      <c r="I8605" t="s">
        <v>3601</v>
      </c>
      <c r="J8605" t="s">
        <v>4838</v>
      </c>
      <c r="K8605" t="s">
        <v>3688</v>
      </c>
      <c r="L8605" t="s">
        <v>6021</v>
      </c>
      <c r="M8605">
        <v>8</v>
      </c>
      <c r="N8605">
        <v>16.25</v>
      </c>
      <c r="O8605">
        <v>9.3000000000000007</v>
      </c>
      <c r="S8605" t="b">
        <v>0</v>
      </c>
      <c r="T8605" t="b">
        <v>0</v>
      </c>
      <c r="U8605" t="b">
        <v>0</v>
      </c>
      <c r="V8605">
        <v>57500</v>
      </c>
      <c r="W8605">
        <v>36600</v>
      </c>
      <c r="X8605">
        <v>2.46</v>
      </c>
      <c r="Y8605">
        <v>36600</v>
      </c>
      <c r="Z8605">
        <v>2.46</v>
      </c>
    </row>
    <row r="8606" spans="1:26">
      <c r="A8606">
        <v>208206692</v>
      </c>
      <c r="B8606" t="s">
        <v>5999</v>
      </c>
      <c r="C8606" t="s">
        <v>3597</v>
      </c>
      <c r="D8606" t="s">
        <v>3614</v>
      </c>
      <c r="E8606" t="s">
        <v>3615</v>
      </c>
      <c r="F8606" t="s">
        <v>3600</v>
      </c>
      <c r="G8606">
        <v>208206692</v>
      </c>
      <c r="I8606" t="s">
        <v>3601</v>
      </c>
      <c r="J8606" t="s">
        <v>4838</v>
      </c>
      <c r="K8606" t="s">
        <v>3688</v>
      </c>
      <c r="L8606" t="s">
        <v>6021</v>
      </c>
      <c r="M8606">
        <v>8</v>
      </c>
      <c r="N8606">
        <v>16.25</v>
      </c>
      <c r="O8606">
        <v>9.3000000000000007</v>
      </c>
      <c r="S8606" t="b">
        <v>0</v>
      </c>
      <c r="T8606" t="b">
        <v>0</v>
      </c>
      <c r="U8606" t="b">
        <v>0</v>
      </c>
      <c r="V8606">
        <v>57500</v>
      </c>
      <c r="W8606">
        <v>36600</v>
      </c>
      <c r="X8606">
        <v>2.46</v>
      </c>
      <c r="Y8606">
        <v>36600</v>
      </c>
      <c r="Z8606">
        <v>2.46</v>
      </c>
    </row>
    <row r="8607" spans="1:26">
      <c r="A8607">
        <v>208614102</v>
      </c>
      <c r="B8607" t="s">
        <v>5999</v>
      </c>
      <c r="C8607" t="s">
        <v>3597</v>
      </c>
      <c r="D8607" t="s">
        <v>3614</v>
      </c>
      <c r="E8607" t="s">
        <v>4837</v>
      </c>
      <c r="F8607" t="s">
        <v>3600</v>
      </c>
      <c r="G8607">
        <v>208614102</v>
      </c>
      <c r="I8607" t="s">
        <v>3601</v>
      </c>
      <c r="J8607" t="s">
        <v>4838</v>
      </c>
      <c r="K8607" t="s">
        <v>3688</v>
      </c>
      <c r="L8607" t="s">
        <v>6020</v>
      </c>
      <c r="M8607">
        <v>8.5</v>
      </c>
      <c r="N8607">
        <v>17</v>
      </c>
      <c r="O8607">
        <v>9.5</v>
      </c>
      <c r="S8607" t="b">
        <v>0</v>
      </c>
      <c r="T8607" t="b">
        <v>0</v>
      </c>
      <c r="U8607" t="b">
        <v>0</v>
      </c>
      <c r="V8607">
        <v>57500</v>
      </c>
      <c r="W8607">
        <v>36000</v>
      </c>
      <c r="X8607">
        <v>2.5</v>
      </c>
      <c r="Y8607">
        <v>36000</v>
      </c>
      <c r="Z8607">
        <v>2.5</v>
      </c>
    </row>
    <row r="8608" spans="1:26">
      <c r="A8608">
        <v>208614097</v>
      </c>
      <c r="B8608" t="s">
        <v>5999</v>
      </c>
      <c r="C8608" t="s">
        <v>3597</v>
      </c>
      <c r="D8608" t="s">
        <v>3614</v>
      </c>
      <c r="E8608" t="s">
        <v>4840</v>
      </c>
      <c r="F8608" t="s">
        <v>3600</v>
      </c>
      <c r="G8608">
        <v>208614097</v>
      </c>
      <c r="I8608" t="s">
        <v>3601</v>
      </c>
      <c r="J8608" t="s">
        <v>4838</v>
      </c>
      <c r="K8608" t="s">
        <v>3688</v>
      </c>
      <c r="L8608" t="s">
        <v>6020</v>
      </c>
      <c r="M8608">
        <v>8.5</v>
      </c>
      <c r="N8608">
        <v>17</v>
      </c>
      <c r="O8608">
        <v>9.5</v>
      </c>
      <c r="S8608" t="b">
        <v>0</v>
      </c>
      <c r="T8608" t="b">
        <v>0</v>
      </c>
      <c r="U8608" t="b">
        <v>0</v>
      </c>
      <c r="V8608">
        <v>57500</v>
      </c>
      <c r="W8608">
        <v>36000</v>
      </c>
      <c r="X8608">
        <v>2.5</v>
      </c>
      <c r="Y8608">
        <v>36000</v>
      </c>
      <c r="Z8608">
        <v>2.5</v>
      </c>
    </row>
    <row r="8609" spans="1:26">
      <c r="A8609">
        <v>208614094</v>
      </c>
      <c r="B8609" t="s">
        <v>5999</v>
      </c>
      <c r="C8609" t="s">
        <v>3597</v>
      </c>
      <c r="D8609" t="s">
        <v>3614</v>
      </c>
      <c r="E8609" t="s">
        <v>4841</v>
      </c>
      <c r="F8609" t="s">
        <v>3600</v>
      </c>
      <c r="G8609">
        <v>208614094</v>
      </c>
      <c r="I8609" t="s">
        <v>3601</v>
      </c>
      <c r="J8609" t="s">
        <v>4838</v>
      </c>
      <c r="K8609" t="s">
        <v>3688</v>
      </c>
      <c r="L8609" t="s">
        <v>6020</v>
      </c>
      <c r="M8609">
        <v>8.5</v>
      </c>
      <c r="N8609">
        <v>17</v>
      </c>
      <c r="O8609">
        <v>9.5</v>
      </c>
      <c r="S8609" t="b">
        <v>0</v>
      </c>
      <c r="T8609" t="b">
        <v>0</v>
      </c>
      <c r="U8609" t="b">
        <v>0</v>
      </c>
      <c r="V8609">
        <v>57500</v>
      </c>
      <c r="W8609">
        <v>36000</v>
      </c>
      <c r="X8609">
        <v>2.5</v>
      </c>
      <c r="Y8609">
        <v>36000</v>
      </c>
      <c r="Z8609">
        <v>2.5</v>
      </c>
    </row>
    <row r="8610" spans="1:26">
      <c r="A8610">
        <v>208614089</v>
      </c>
      <c r="B8610" t="s">
        <v>5999</v>
      </c>
      <c r="C8610" t="s">
        <v>3597</v>
      </c>
      <c r="D8610" t="s">
        <v>3614</v>
      </c>
      <c r="E8610" t="s">
        <v>4842</v>
      </c>
      <c r="F8610" t="s">
        <v>3600</v>
      </c>
      <c r="G8610">
        <v>208614089</v>
      </c>
      <c r="I8610" t="s">
        <v>3601</v>
      </c>
      <c r="J8610" t="s">
        <v>4838</v>
      </c>
      <c r="K8610" t="s">
        <v>3688</v>
      </c>
      <c r="L8610" t="s">
        <v>6020</v>
      </c>
      <c r="M8610">
        <v>8.5</v>
      </c>
      <c r="N8610">
        <v>17</v>
      </c>
      <c r="O8610">
        <v>9.5</v>
      </c>
      <c r="S8610" t="b">
        <v>0</v>
      </c>
      <c r="T8610" t="b">
        <v>0</v>
      </c>
      <c r="U8610" t="b">
        <v>0</v>
      </c>
      <c r="V8610">
        <v>57500</v>
      </c>
      <c r="W8610">
        <v>36000</v>
      </c>
      <c r="X8610">
        <v>2.5</v>
      </c>
      <c r="Y8610">
        <v>36000</v>
      </c>
      <c r="Z8610">
        <v>2.5</v>
      </c>
    </row>
    <row r="8611" spans="1:26">
      <c r="A8611">
        <v>208613218</v>
      </c>
      <c r="B8611" t="s">
        <v>5999</v>
      </c>
      <c r="C8611" t="s">
        <v>3597</v>
      </c>
      <c r="D8611" t="s">
        <v>3614</v>
      </c>
      <c r="E8611" t="s">
        <v>3615</v>
      </c>
      <c r="F8611" t="s">
        <v>3600</v>
      </c>
      <c r="G8611">
        <v>208613218</v>
      </c>
      <c r="I8611" t="s">
        <v>3601</v>
      </c>
      <c r="J8611" t="s">
        <v>4838</v>
      </c>
      <c r="K8611" t="s">
        <v>3688</v>
      </c>
      <c r="L8611" t="s">
        <v>6020</v>
      </c>
      <c r="M8611">
        <v>8.5</v>
      </c>
      <c r="N8611">
        <v>17</v>
      </c>
      <c r="O8611">
        <v>9.5</v>
      </c>
      <c r="S8611" t="b">
        <v>0</v>
      </c>
      <c r="T8611" t="b">
        <v>0</v>
      </c>
      <c r="U8611" t="b">
        <v>0</v>
      </c>
      <c r="V8611">
        <v>57500</v>
      </c>
      <c r="W8611">
        <v>36000</v>
      </c>
      <c r="X8611">
        <v>2.5</v>
      </c>
      <c r="Y8611">
        <v>36000</v>
      </c>
      <c r="Z8611">
        <v>2.5</v>
      </c>
    </row>
    <row r="8612" spans="1:26">
      <c r="A8612">
        <v>208500537</v>
      </c>
      <c r="B8612" t="s">
        <v>5999</v>
      </c>
      <c r="C8612" t="s">
        <v>3597</v>
      </c>
      <c r="D8612" t="s">
        <v>3614</v>
      </c>
      <c r="E8612" t="s">
        <v>4837</v>
      </c>
      <c r="F8612" t="s">
        <v>3600</v>
      </c>
      <c r="G8612">
        <v>208500537</v>
      </c>
      <c r="I8612" t="s">
        <v>3601</v>
      </c>
      <c r="J8612" t="s">
        <v>4838</v>
      </c>
      <c r="K8612" t="s">
        <v>3688</v>
      </c>
      <c r="L8612" t="s">
        <v>6019</v>
      </c>
      <c r="M8612">
        <v>8.5</v>
      </c>
      <c r="N8612">
        <v>17</v>
      </c>
      <c r="O8612">
        <v>9.5</v>
      </c>
      <c r="S8612" t="b">
        <v>0</v>
      </c>
      <c r="T8612" t="b">
        <v>0</v>
      </c>
      <c r="U8612" t="b">
        <v>0</v>
      </c>
      <c r="V8612">
        <v>57500</v>
      </c>
      <c r="W8612">
        <v>36000</v>
      </c>
      <c r="X8612">
        <v>2.5</v>
      </c>
      <c r="Y8612">
        <v>36000</v>
      </c>
      <c r="Z8612">
        <v>2.5</v>
      </c>
    </row>
    <row r="8613" spans="1:26">
      <c r="A8613">
        <v>208500534</v>
      </c>
      <c r="B8613" t="s">
        <v>5999</v>
      </c>
      <c r="C8613" t="s">
        <v>3597</v>
      </c>
      <c r="D8613" t="s">
        <v>3614</v>
      </c>
      <c r="E8613" t="s">
        <v>4840</v>
      </c>
      <c r="F8613" t="s">
        <v>3600</v>
      </c>
      <c r="G8613">
        <v>208500534</v>
      </c>
      <c r="I8613" t="s">
        <v>3601</v>
      </c>
      <c r="J8613" t="s">
        <v>4838</v>
      </c>
      <c r="K8613" t="s">
        <v>3688</v>
      </c>
      <c r="L8613" t="s">
        <v>6019</v>
      </c>
      <c r="M8613">
        <v>8.5</v>
      </c>
      <c r="N8613">
        <v>17</v>
      </c>
      <c r="O8613">
        <v>9.5</v>
      </c>
      <c r="S8613" t="b">
        <v>0</v>
      </c>
      <c r="T8613" t="b">
        <v>0</v>
      </c>
      <c r="U8613" t="b">
        <v>0</v>
      </c>
      <c r="V8613">
        <v>57500</v>
      </c>
      <c r="W8613">
        <v>36000</v>
      </c>
      <c r="X8613">
        <v>2.5</v>
      </c>
      <c r="Y8613">
        <v>36000</v>
      </c>
      <c r="Z8613">
        <v>2.5</v>
      </c>
    </row>
    <row r="8614" spans="1:26">
      <c r="A8614">
        <v>208500532</v>
      </c>
      <c r="B8614" t="s">
        <v>5999</v>
      </c>
      <c r="C8614" t="s">
        <v>3597</v>
      </c>
      <c r="D8614" t="s">
        <v>3614</v>
      </c>
      <c r="E8614" t="s">
        <v>4841</v>
      </c>
      <c r="F8614" t="s">
        <v>3600</v>
      </c>
      <c r="G8614">
        <v>208500532</v>
      </c>
      <c r="I8614" t="s">
        <v>3601</v>
      </c>
      <c r="J8614" t="s">
        <v>4838</v>
      </c>
      <c r="K8614" t="s">
        <v>3688</v>
      </c>
      <c r="L8614" t="s">
        <v>6019</v>
      </c>
      <c r="M8614">
        <v>8.5</v>
      </c>
      <c r="N8614">
        <v>17</v>
      </c>
      <c r="O8614">
        <v>9.5</v>
      </c>
      <c r="S8614" t="b">
        <v>0</v>
      </c>
      <c r="T8614" t="b">
        <v>0</v>
      </c>
      <c r="U8614" t="b">
        <v>0</v>
      </c>
      <c r="V8614">
        <v>57500</v>
      </c>
      <c r="W8614">
        <v>36000</v>
      </c>
      <c r="X8614">
        <v>2.5</v>
      </c>
      <c r="Y8614">
        <v>36000</v>
      </c>
      <c r="Z8614">
        <v>2.5</v>
      </c>
    </row>
    <row r="8615" spans="1:26">
      <c r="A8615">
        <v>208500529</v>
      </c>
      <c r="B8615" t="s">
        <v>5999</v>
      </c>
      <c r="C8615" t="s">
        <v>3597</v>
      </c>
      <c r="D8615" t="s">
        <v>3614</v>
      </c>
      <c r="E8615" t="s">
        <v>4842</v>
      </c>
      <c r="F8615" t="s">
        <v>3600</v>
      </c>
      <c r="G8615">
        <v>208500529</v>
      </c>
      <c r="I8615" t="s">
        <v>3601</v>
      </c>
      <c r="J8615" t="s">
        <v>4838</v>
      </c>
      <c r="K8615" t="s">
        <v>3688</v>
      </c>
      <c r="L8615" t="s">
        <v>6019</v>
      </c>
      <c r="M8615">
        <v>8.5</v>
      </c>
      <c r="N8615">
        <v>17</v>
      </c>
      <c r="O8615">
        <v>9.5</v>
      </c>
      <c r="S8615" t="b">
        <v>0</v>
      </c>
      <c r="T8615" t="b">
        <v>0</v>
      </c>
      <c r="U8615" t="b">
        <v>0</v>
      </c>
      <c r="V8615">
        <v>57500</v>
      </c>
      <c r="W8615">
        <v>36000</v>
      </c>
      <c r="X8615">
        <v>2.5</v>
      </c>
      <c r="Y8615">
        <v>36000</v>
      </c>
      <c r="Z8615">
        <v>2.5</v>
      </c>
    </row>
    <row r="8616" spans="1:26">
      <c r="A8616">
        <v>208500572</v>
      </c>
      <c r="B8616" t="s">
        <v>5999</v>
      </c>
      <c r="C8616" t="s">
        <v>3597</v>
      </c>
      <c r="D8616" t="s">
        <v>3614</v>
      </c>
      <c r="E8616" t="s">
        <v>3615</v>
      </c>
      <c r="F8616" t="s">
        <v>3600</v>
      </c>
      <c r="G8616">
        <v>208500572</v>
      </c>
      <c r="I8616" t="s">
        <v>3601</v>
      </c>
      <c r="J8616" t="s">
        <v>4838</v>
      </c>
      <c r="K8616" t="s">
        <v>3688</v>
      </c>
      <c r="L8616" t="s">
        <v>6019</v>
      </c>
      <c r="M8616">
        <v>8.5</v>
      </c>
      <c r="N8616">
        <v>17</v>
      </c>
      <c r="O8616">
        <v>9.5</v>
      </c>
      <c r="S8616" t="b">
        <v>0</v>
      </c>
      <c r="T8616" t="b">
        <v>0</v>
      </c>
      <c r="U8616" t="b">
        <v>0</v>
      </c>
      <c r="V8616">
        <v>57500</v>
      </c>
      <c r="W8616">
        <v>36000</v>
      </c>
      <c r="X8616">
        <v>2.5</v>
      </c>
      <c r="Y8616">
        <v>36000</v>
      </c>
      <c r="Z8616">
        <v>2.5</v>
      </c>
    </row>
    <row r="8617" spans="1:26">
      <c r="A8617">
        <v>207434728</v>
      </c>
      <c r="B8617" t="s">
        <v>5999</v>
      </c>
      <c r="C8617" t="s">
        <v>3597</v>
      </c>
      <c r="D8617" t="s">
        <v>3614</v>
      </c>
      <c r="E8617" t="s">
        <v>4837</v>
      </c>
      <c r="F8617" t="s">
        <v>3600</v>
      </c>
      <c r="G8617">
        <v>207434728</v>
      </c>
      <c r="I8617" t="s">
        <v>3601</v>
      </c>
      <c r="J8617" t="s">
        <v>4838</v>
      </c>
      <c r="K8617" t="s">
        <v>3688</v>
      </c>
      <c r="L8617" t="s">
        <v>6018</v>
      </c>
      <c r="M8617">
        <v>8.25</v>
      </c>
      <c r="N8617">
        <v>17</v>
      </c>
      <c r="O8617">
        <v>9.5</v>
      </c>
      <c r="S8617" t="b">
        <v>0</v>
      </c>
      <c r="T8617" t="b">
        <v>0</v>
      </c>
      <c r="U8617" t="b">
        <v>0</v>
      </c>
      <c r="V8617">
        <v>59000</v>
      </c>
      <c r="W8617">
        <v>37200</v>
      </c>
      <c r="X8617">
        <v>2.52</v>
      </c>
      <c r="Y8617">
        <v>37200</v>
      </c>
      <c r="Z8617">
        <v>2.52</v>
      </c>
    </row>
    <row r="8618" spans="1:26">
      <c r="A8618">
        <v>207434725</v>
      </c>
      <c r="B8618" t="s">
        <v>5999</v>
      </c>
      <c r="C8618" t="s">
        <v>3597</v>
      </c>
      <c r="D8618" t="s">
        <v>3614</v>
      </c>
      <c r="E8618" t="s">
        <v>4840</v>
      </c>
      <c r="F8618" t="s">
        <v>3600</v>
      </c>
      <c r="G8618">
        <v>207434725</v>
      </c>
      <c r="I8618" t="s">
        <v>3601</v>
      </c>
      <c r="J8618" t="s">
        <v>4838</v>
      </c>
      <c r="K8618" t="s">
        <v>3688</v>
      </c>
      <c r="L8618" t="s">
        <v>6018</v>
      </c>
      <c r="M8618">
        <v>8.25</v>
      </c>
      <c r="N8618">
        <v>17</v>
      </c>
      <c r="O8618">
        <v>9.5</v>
      </c>
      <c r="S8618" t="b">
        <v>0</v>
      </c>
      <c r="T8618" t="b">
        <v>0</v>
      </c>
      <c r="U8618" t="b">
        <v>0</v>
      </c>
      <c r="V8618">
        <v>59000</v>
      </c>
      <c r="W8618">
        <v>37200</v>
      </c>
      <c r="X8618">
        <v>2.52</v>
      </c>
      <c r="Y8618">
        <v>37200</v>
      </c>
      <c r="Z8618">
        <v>2.52</v>
      </c>
    </row>
    <row r="8619" spans="1:26">
      <c r="A8619">
        <v>207434724</v>
      </c>
      <c r="B8619" t="s">
        <v>5999</v>
      </c>
      <c r="C8619" t="s">
        <v>3597</v>
      </c>
      <c r="D8619" t="s">
        <v>3614</v>
      </c>
      <c r="E8619" t="s">
        <v>4841</v>
      </c>
      <c r="F8619" t="s">
        <v>3600</v>
      </c>
      <c r="G8619">
        <v>207434724</v>
      </c>
      <c r="I8619" t="s">
        <v>3601</v>
      </c>
      <c r="J8619" t="s">
        <v>4838</v>
      </c>
      <c r="K8619" t="s">
        <v>3688</v>
      </c>
      <c r="L8619" t="s">
        <v>6018</v>
      </c>
      <c r="M8619">
        <v>8.25</v>
      </c>
      <c r="N8619">
        <v>17</v>
      </c>
      <c r="O8619">
        <v>9.5</v>
      </c>
      <c r="S8619" t="b">
        <v>0</v>
      </c>
      <c r="T8619" t="b">
        <v>0</v>
      </c>
      <c r="U8619" t="b">
        <v>0</v>
      </c>
      <c r="V8619">
        <v>59000</v>
      </c>
      <c r="W8619">
        <v>37200</v>
      </c>
      <c r="X8619">
        <v>2.52</v>
      </c>
      <c r="Y8619">
        <v>37200</v>
      </c>
      <c r="Z8619">
        <v>2.52</v>
      </c>
    </row>
    <row r="8620" spans="1:26">
      <c r="A8620">
        <v>207434721</v>
      </c>
      <c r="B8620" t="s">
        <v>5999</v>
      </c>
      <c r="C8620" t="s">
        <v>3597</v>
      </c>
      <c r="D8620" t="s">
        <v>3614</v>
      </c>
      <c r="E8620" t="s">
        <v>4842</v>
      </c>
      <c r="F8620" t="s">
        <v>3600</v>
      </c>
      <c r="G8620">
        <v>207434721</v>
      </c>
      <c r="I8620" t="s">
        <v>3601</v>
      </c>
      <c r="J8620" t="s">
        <v>4838</v>
      </c>
      <c r="K8620" t="s">
        <v>3688</v>
      </c>
      <c r="L8620" t="s">
        <v>6018</v>
      </c>
      <c r="M8620">
        <v>8.25</v>
      </c>
      <c r="N8620">
        <v>17</v>
      </c>
      <c r="O8620">
        <v>9.5</v>
      </c>
      <c r="S8620" t="b">
        <v>0</v>
      </c>
      <c r="T8620" t="b">
        <v>0</v>
      </c>
      <c r="U8620" t="b">
        <v>0</v>
      </c>
      <c r="V8620">
        <v>59000</v>
      </c>
      <c r="W8620">
        <v>37200</v>
      </c>
      <c r="X8620">
        <v>2.52</v>
      </c>
      <c r="Y8620">
        <v>37200</v>
      </c>
      <c r="Z8620">
        <v>2.52</v>
      </c>
    </row>
    <row r="8621" spans="1:26">
      <c r="A8621">
        <v>207430572</v>
      </c>
      <c r="B8621" t="s">
        <v>5999</v>
      </c>
      <c r="C8621" t="s">
        <v>3597</v>
      </c>
      <c r="D8621" t="s">
        <v>3614</v>
      </c>
      <c r="E8621" t="s">
        <v>3615</v>
      </c>
      <c r="F8621" t="s">
        <v>3600</v>
      </c>
      <c r="G8621">
        <v>207430572</v>
      </c>
      <c r="I8621" t="s">
        <v>3601</v>
      </c>
      <c r="J8621" t="s">
        <v>4838</v>
      </c>
      <c r="K8621" t="s">
        <v>3688</v>
      </c>
      <c r="L8621" t="s">
        <v>6018</v>
      </c>
      <c r="M8621">
        <v>8.25</v>
      </c>
      <c r="N8621">
        <v>17</v>
      </c>
      <c r="O8621">
        <v>9.5</v>
      </c>
      <c r="S8621" t="b">
        <v>0</v>
      </c>
      <c r="T8621" t="b">
        <v>0</v>
      </c>
      <c r="U8621" t="b">
        <v>0</v>
      </c>
      <c r="V8621">
        <v>59000</v>
      </c>
      <c r="W8621">
        <v>37200</v>
      </c>
      <c r="X8621">
        <v>2.52</v>
      </c>
      <c r="Y8621">
        <v>37200</v>
      </c>
      <c r="Z8621">
        <v>2.52</v>
      </c>
    </row>
    <row r="8622" spans="1:26">
      <c r="A8622">
        <v>207434718</v>
      </c>
      <c r="B8622" t="s">
        <v>5999</v>
      </c>
      <c r="C8622" t="s">
        <v>3597</v>
      </c>
      <c r="D8622" t="s">
        <v>3614</v>
      </c>
      <c r="E8622" t="s">
        <v>4837</v>
      </c>
      <c r="F8622" t="s">
        <v>3600</v>
      </c>
      <c r="G8622">
        <v>207434718</v>
      </c>
      <c r="I8622" t="s">
        <v>3601</v>
      </c>
      <c r="J8622" t="s">
        <v>4843</v>
      </c>
      <c r="K8622" t="s">
        <v>3688</v>
      </c>
      <c r="L8622" t="s">
        <v>6017</v>
      </c>
      <c r="M8622">
        <v>10.25</v>
      </c>
      <c r="N8622">
        <v>18</v>
      </c>
      <c r="O8622">
        <v>9</v>
      </c>
      <c r="S8622" t="b">
        <v>0</v>
      </c>
      <c r="T8622" t="b">
        <v>0</v>
      </c>
      <c r="U8622" t="b">
        <v>0</v>
      </c>
      <c r="V8622">
        <v>48000</v>
      </c>
      <c r="W8622">
        <v>29200</v>
      </c>
      <c r="X8622">
        <v>2.48</v>
      </c>
      <c r="Y8622">
        <v>29200</v>
      </c>
      <c r="Z8622">
        <v>2.48</v>
      </c>
    </row>
    <row r="8623" spans="1:26">
      <c r="A8623">
        <v>207434711</v>
      </c>
      <c r="B8623" t="s">
        <v>5999</v>
      </c>
      <c r="C8623" t="s">
        <v>3597</v>
      </c>
      <c r="D8623" t="s">
        <v>3614</v>
      </c>
      <c r="E8623" t="s">
        <v>4840</v>
      </c>
      <c r="F8623" t="s">
        <v>3600</v>
      </c>
      <c r="G8623">
        <v>207434711</v>
      </c>
      <c r="I8623" t="s">
        <v>3601</v>
      </c>
      <c r="J8623" t="s">
        <v>4843</v>
      </c>
      <c r="K8623" t="s">
        <v>3688</v>
      </c>
      <c r="L8623" t="s">
        <v>6017</v>
      </c>
      <c r="M8623">
        <v>10.25</v>
      </c>
      <c r="N8623">
        <v>18</v>
      </c>
      <c r="O8623">
        <v>9</v>
      </c>
      <c r="S8623" t="b">
        <v>0</v>
      </c>
      <c r="T8623" t="b">
        <v>0</v>
      </c>
      <c r="U8623" t="b">
        <v>0</v>
      </c>
      <c r="V8623">
        <v>48000</v>
      </c>
      <c r="W8623">
        <v>29200</v>
      </c>
      <c r="X8623">
        <v>2.48</v>
      </c>
      <c r="Y8623">
        <v>29200</v>
      </c>
      <c r="Z8623">
        <v>2.48</v>
      </c>
    </row>
    <row r="8624" spans="1:26">
      <c r="A8624">
        <v>207434706</v>
      </c>
      <c r="B8624" t="s">
        <v>5999</v>
      </c>
      <c r="C8624" t="s">
        <v>3597</v>
      </c>
      <c r="D8624" t="s">
        <v>3614</v>
      </c>
      <c r="E8624" t="s">
        <v>4841</v>
      </c>
      <c r="F8624" t="s">
        <v>3600</v>
      </c>
      <c r="G8624">
        <v>207434706</v>
      </c>
      <c r="I8624" t="s">
        <v>3601</v>
      </c>
      <c r="J8624" t="s">
        <v>4843</v>
      </c>
      <c r="K8624" t="s">
        <v>3688</v>
      </c>
      <c r="L8624" t="s">
        <v>6017</v>
      </c>
      <c r="M8624">
        <v>10.25</v>
      </c>
      <c r="N8624">
        <v>18</v>
      </c>
      <c r="O8624">
        <v>9</v>
      </c>
      <c r="S8624" t="b">
        <v>0</v>
      </c>
      <c r="T8624" t="b">
        <v>0</v>
      </c>
      <c r="U8624" t="b">
        <v>0</v>
      </c>
      <c r="V8624">
        <v>48000</v>
      </c>
      <c r="W8624">
        <v>29200</v>
      </c>
      <c r="X8624">
        <v>2.48</v>
      </c>
      <c r="Y8624">
        <v>29200</v>
      </c>
      <c r="Z8624">
        <v>2.48</v>
      </c>
    </row>
    <row r="8625" spans="1:26">
      <c r="A8625">
        <v>207434699</v>
      </c>
      <c r="B8625" t="s">
        <v>5999</v>
      </c>
      <c r="C8625" t="s">
        <v>3597</v>
      </c>
      <c r="D8625" t="s">
        <v>3614</v>
      </c>
      <c r="E8625" t="s">
        <v>4842</v>
      </c>
      <c r="F8625" t="s">
        <v>3600</v>
      </c>
      <c r="G8625">
        <v>207434699</v>
      </c>
      <c r="I8625" t="s">
        <v>3601</v>
      </c>
      <c r="J8625" t="s">
        <v>4843</v>
      </c>
      <c r="K8625" t="s">
        <v>3688</v>
      </c>
      <c r="L8625" t="s">
        <v>6017</v>
      </c>
      <c r="M8625">
        <v>10.25</v>
      </c>
      <c r="N8625">
        <v>18</v>
      </c>
      <c r="O8625">
        <v>9</v>
      </c>
      <c r="S8625" t="b">
        <v>0</v>
      </c>
      <c r="T8625" t="b">
        <v>0</v>
      </c>
      <c r="U8625" t="b">
        <v>0</v>
      </c>
      <c r="V8625">
        <v>48000</v>
      </c>
      <c r="W8625">
        <v>29200</v>
      </c>
      <c r="X8625">
        <v>2.48</v>
      </c>
      <c r="Y8625">
        <v>29200</v>
      </c>
      <c r="Z8625">
        <v>2.48</v>
      </c>
    </row>
    <row r="8626" spans="1:26">
      <c r="A8626">
        <v>207430574</v>
      </c>
      <c r="B8626" t="s">
        <v>5999</v>
      </c>
      <c r="C8626" t="s">
        <v>3597</v>
      </c>
      <c r="D8626" t="s">
        <v>3614</v>
      </c>
      <c r="E8626" t="s">
        <v>3615</v>
      </c>
      <c r="F8626" t="s">
        <v>3600</v>
      </c>
      <c r="G8626">
        <v>207430574</v>
      </c>
      <c r="I8626" t="s">
        <v>3601</v>
      </c>
      <c r="J8626" t="s">
        <v>4843</v>
      </c>
      <c r="K8626" t="s">
        <v>3688</v>
      </c>
      <c r="L8626" t="s">
        <v>6017</v>
      </c>
      <c r="M8626">
        <v>10.25</v>
      </c>
      <c r="N8626">
        <v>18</v>
      </c>
      <c r="O8626">
        <v>9</v>
      </c>
      <c r="S8626" t="b">
        <v>0</v>
      </c>
      <c r="T8626" t="b">
        <v>0</v>
      </c>
      <c r="U8626" t="b">
        <v>0</v>
      </c>
      <c r="V8626">
        <v>48000</v>
      </c>
      <c r="W8626">
        <v>29200</v>
      </c>
      <c r="X8626">
        <v>2.48</v>
      </c>
      <c r="Y8626">
        <v>29200</v>
      </c>
      <c r="Z8626">
        <v>2.48</v>
      </c>
    </row>
    <row r="8627" spans="1:26">
      <c r="A8627">
        <v>208400415</v>
      </c>
      <c r="B8627" t="s">
        <v>5999</v>
      </c>
      <c r="C8627" t="s">
        <v>3597</v>
      </c>
      <c r="D8627" t="s">
        <v>3614</v>
      </c>
      <c r="E8627" t="s">
        <v>4837</v>
      </c>
      <c r="F8627" t="s">
        <v>3600</v>
      </c>
      <c r="G8627">
        <v>208400415</v>
      </c>
      <c r="I8627" t="s">
        <v>3601</v>
      </c>
      <c r="J8627" t="s">
        <v>4843</v>
      </c>
      <c r="K8627" t="s">
        <v>3688</v>
      </c>
      <c r="L8627" t="s">
        <v>6016</v>
      </c>
      <c r="M8627">
        <v>10.25</v>
      </c>
      <c r="N8627">
        <v>18</v>
      </c>
      <c r="O8627">
        <v>9</v>
      </c>
      <c r="S8627" t="b">
        <v>0</v>
      </c>
      <c r="T8627" t="b">
        <v>0</v>
      </c>
      <c r="U8627" t="b">
        <v>0</v>
      </c>
      <c r="V8627">
        <v>47000</v>
      </c>
      <c r="W8627">
        <v>28600</v>
      </c>
      <c r="X8627">
        <v>2.46</v>
      </c>
      <c r="Y8627">
        <v>28600</v>
      </c>
      <c r="Z8627">
        <v>2.46</v>
      </c>
    </row>
    <row r="8628" spans="1:26">
      <c r="A8628">
        <v>208400408</v>
      </c>
      <c r="B8628" t="s">
        <v>5999</v>
      </c>
      <c r="C8628" t="s">
        <v>3597</v>
      </c>
      <c r="D8628" t="s">
        <v>3614</v>
      </c>
      <c r="E8628" t="s">
        <v>4840</v>
      </c>
      <c r="F8628" t="s">
        <v>3600</v>
      </c>
      <c r="G8628">
        <v>208400408</v>
      </c>
      <c r="I8628" t="s">
        <v>3601</v>
      </c>
      <c r="J8628" t="s">
        <v>4843</v>
      </c>
      <c r="K8628" t="s">
        <v>3688</v>
      </c>
      <c r="L8628" t="s">
        <v>6016</v>
      </c>
      <c r="M8628">
        <v>10.25</v>
      </c>
      <c r="N8628">
        <v>18</v>
      </c>
      <c r="O8628">
        <v>9</v>
      </c>
      <c r="S8628" t="b">
        <v>0</v>
      </c>
      <c r="T8628" t="b">
        <v>0</v>
      </c>
      <c r="U8628" t="b">
        <v>0</v>
      </c>
      <c r="V8628">
        <v>47000</v>
      </c>
      <c r="W8628">
        <v>28600</v>
      </c>
      <c r="X8628">
        <v>2.46</v>
      </c>
      <c r="Y8628">
        <v>28600</v>
      </c>
      <c r="Z8628">
        <v>2.46</v>
      </c>
    </row>
    <row r="8629" spans="1:26">
      <c r="A8629">
        <v>208400403</v>
      </c>
      <c r="B8629" t="s">
        <v>5999</v>
      </c>
      <c r="C8629" t="s">
        <v>3597</v>
      </c>
      <c r="D8629" t="s">
        <v>3614</v>
      </c>
      <c r="E8629" t="s">
        <v>4841</v>
      </c>
      <c r="F8629" t="s">
        <v>3600</v>
      </c>
      <c r="G8629">
        <v>208400403</v>
      </c>
      <c r="I8629" t="s">
        <v>3601</v>
      </c>
      <c r="J8629" t="s">
        <v>4843</v>
      </c>
      <c r="K8629" t="s">
        <v>3688</v>
      </c>
      <c r="L8629" t="s">
        <v>6016</v>
      </c>
      <c r="M8629">
        <v>10.25</v>
      </c>
      <c r="N8629">
        <v>18</v>
      </c>
      <c r="O8629">
        <v>9</v>
      </c>
      <c r="S8629" t="b">
        <v>0</v>
      </c>
      <c r="T8629" t="b">
        <v>0</v>
      </c>
      <c r="U8629" t="b">
        <v>0</v>
      </c>
      <c r="V8629">
        <v>47000</v>
      </c>
      <c r="W8629">
        <v>28600</v>
      </c>
      <c r="X8629">
        <v>2.46</v>
      </c>
      <c r="Y8629">
        <v>28600</v>
      </c>
      <c r="Z8629">
        <v>2.46</v>
      </c>
    </row>
    <row r="8630" spans="1:26">
      <c r="A8630">
        <v>208400396</v>
      </c>
      <c r="B8630" t="s">
        <v>5999</v>
      </c>
      <c r="C8630" t="s">
        <v>3597</v>
      </c>
      <c r="D8630" t="s">
        <v>3614</v>
      </c>
      <c r="E8630" t="s">
        <v>4842</v>
      </c>
      <c r="F8630" t="s">
        <v>3600</v>
      </c>
      <c r="G8630">
        <v>208400396</v>
      </c>
      <c r="I8630" t="s">
        <v>3601</v>
      </c>
      <c r="J8630" t="s">
        <v>4843</v>
      </c>
      <c r="K8630" t="s">
        <v>3688</v>
      </c>
      <c r="L8630" t="s">
        <v>6016</v>
      </c>
      <c r="M8630">
        <v>10.25</v>
      </c>
      <c r="N8630">
        <v>18</v>
      </c>
      <c r="O8630">
        <v>9</v>
      </c>
      <c r="S8630" t="b">
        <v>0</v>
      </c>
      <c r="T8630" t="b">
        <v>0</v>
      </c>
      <c r="U8630" t="b">
        <v>0</v>
      </c>
      <c r="V8630">
        <v>47000</v>
      </c>
      <c r="W8630">
        <v>28600</v>
      </c>
      <c r="X8630">
        <v>2.46</v>
      </c>
      <c r="Y8630">
        <v>28600</v>
      </c>
      <c r="Z8630">
        <v>2.46</v>
      </c>
    </row>
    <row r="8631" spans="1:26">
      <c r="A8631">
        <v>208206701</v>
      </c>
      <c r="B8631" t="s">
        <v>5999</v>
      </c>
      <c r="C8631" t="s">
        <v>3597</v>
      </c>
      <c r="D8631" t="s">
        <v>3614</v>
      </c>
      <c r="E8631" t="s">
        <v>3615</v>
      </c>
      <c r="F8631" t="s">
        <v>3600</v>
      </c>
      <c r="G8631">
        <v>208206701</v>
      </c>
      <c r="I8631" t="s">
        <v>3601</v>
      </c>
      <c r="J8631" t="s">
        <v>4843</v>
      </c>
      <c r="K8631" t="s">
        <v>3688</v>
      </c>
      <c r="L8631" t="s">
        <v>6016</v>
      </c>
      <c r="M8631">
        <v>10.25</v>
      </c>
      <c r="N8631">
        <v>18</v>
      </c>
      <c r="O8631">
        <v>9</v>
      </c>
      <c r="S8631" t="b">
        <v>0</v>
      </c>
      <c r="T8631" t="b">
        <v>0</v>
      </c>
      <c r="U8631" t="b">
        <v>0</v>
      </c>
      <c r="V8631">
        <v>47000</v>
      </c>
      <c r="W8631">
        <v>28600</v>
      </c>
      <c r="X8631">
        <v>2.46</v>
      </c>
      <c r="Y8631">
        <v>28600</v>
      </c>
      <c r="Z8631">
        <v>2.46</v>
      </c>
    </row>
    <row r="8632" spans="1:26">
      <c r="A8632">
        <v>208400412</v>
      </c>
      <c r="B8632" t="s">
        <v>5999</v>
      </c>
      <c r="C8632" t="s">
        <v>3597</v>
      </c>
      <c r="D8632" t="s">
        <v>3614</v>
      </c>
      <c r="E8632" t="s">
        <v>4837</v>
      </c>
      <c r="F8632" t="s">
        <v>3600</v>
      </c>
      <c r="G8632">
        <v>208400412</v>
      </c>
      <c r="I8632" t="s">
        <v>3601</v>
      </c>
      <c r="J8632" t="s">
        <v>4843</v>
      </c>
      <c r="K8632" t="s">
        <v>3688</v>
      </c>
      <c r="L8632" t="s">
        <v>6015</v>
      </c>
      <c r="M8632">
        <v>10</v>
      </c>
      <c r="N8632">
        <v>17.75</v>
      </c>
      <c r="O8632">
        <v>9</v>
      </c>
      <c r="S8632" t="b">
        <v>0</v>
      </c>
      <c r="T8632" t="b">
        <v>0</v>
      </c>
      <c r="U8632" t="b">
        <v>0</v>
      </c>
      <c r="V8632">
        <v>47000</v>
      </c>
      <c r="W8632">
        <v>28600</v>
      </c>
      <c r="X8632">
        <v>2.44</v>
      </c>
      <c r="Y8632">
        <v>28600</v>
      </c>
      <c r="Z8632">
        <v>2.44</v>
      </c>
    </row>
    <row r="8633" spans="1:26">
      <c r="A8633">
        <v>208400411</v>
      </c>
      <c r="B8633" t="s">
        <v>5999</v>
      </c>
      <c r="C8633" t="s">
        <v>3597</v>
      </c>
      <c r="D8633" t="s">
        <v>3614</v>
      </c>
      <c r="E8633" t="s">
        <v>4840</v>
      </c>
      <c r="F8633" t="s">
        <v>3600</v>
      </c>
      <c r="G8633">
        <v>208400411</v>
      </c>
      <c r="I8633" t="s">
        <v>3601</v>
      </c>
      <c r="J8633" t="s">
        <v>4843</v>
      </c>
      <c r="K8633" t="s">
        <v>3688</v>
      </c>
      <c r="L8633" t="s">
        <v>6015</v>
      </c>
      <c r="M8633">
        <v>10</v>
      </c>
      <c r="N8633">
        <v>17.75</v>
      </c>
      <c r="O8633">
        <v>9</v>
      </c>
      <c r="S8633" t="b">
        <v>0</v>
      </c>
      <c r="T8633" t="b">
        <v>0</v>
      </c>
      <c r="U8633" t="b">
        <v>0</v>
      </c>
      <c r="V8633">
        <v>47000</v>
      </c>
      <c r="W8633">
        <v>28600</v>
      </c>
      <c r="X8633">
        <v>2.44</v>
      </c>
      <c r="Y8633">
        <v>28600</v>
      </c>
      <c r="Z8633">
        <v>2.44</v>
      </c>
    </row>
    <row r="8634" spans="1:26">
      <c r="A8634">
        <v>208400400</v>
      </c>
      <c r="B8634" t="s">
        <v>5999</v>
      </c>
      <c r="C8634" t="s">
        <v>3597</v>
      </c>
      <c r="D8634" t="s">
        <v>3614</v>
      </c>
      <c r="E8634" t="s">
        <v>4841</v>
      </c>
      <c r="F8634" t="s">
        <v>3600</v>
      </c>
      <c r="G8634">
        <v>208400400</v>
      </c>
      <c r="I8634" t="s">
        <v>3601</v>
      </c>
      <c r="J8634" t="s">
        <v>4843</v>
      </c>
      <c r="K8634" t="s">
        <v>3688</v>
      </c>
      <c r="L8634" t="s">
        <v>6015</v>
      </c>
      <c r="M8634">
        <v>10</v>
      </c>
      <c r="N8634">
        <v>17.75</v>
      </c>
      <c r="O8634">
        <v>9</v>
      </c>
      <c r="S8634" t="b">
        <v>0</v>
      </c>
      <c r="T8634" t="b">
        <v>0</v>
      </c>
      <c r="U8634" t="b">
        <v>0</v>
      </c>
      <c r="V8634">
        <v>47000</v>
      </c>
      <c r="W8634">
        <v>28600</v>
      </c>
      <c r="X8634">
        <v>2.44</v>
      </c>
      <c r="Y8634">
        <v>28600</v>
      </c>
      <c r="Z8634">
        <v>2.44</v>
      </c>
    </row>
    <row r="8635" spans="1:26">
      <c r="A8635">
        <v>208400399</v>
      </c>
      <c r="B8635" t="s">
        <v>5999</v>
      </c>
      <c r="C8635" t="s">
        <v>3597</v>
      </c>
      <c r="D8635" t="s">
        <v>3614</v>
      </c>
      <c r="E8635" t="s">
        <v>4842</v>
      </c>
      <c r="F8635" t="s">
        <v>3600</v>
      </c>
      <c r="G8635">
        <v>208400399</v>
      </c>
      <c r="I8635" t="s">
        <v>3601</v>
      </c>
      <c r="J8635" t="s">
        <v>4843</v>
      </c>
      <c r="K8635" t="s">
        <v>3688</v>
      </c>
      <c r="L8635" t="s">
        <v>6015</v>
      </c>
      <c r="M8635">
        <v>10</v>
      </c>
      <c r="N8635">
        <v>17.75</v>
      </c>
      <c r="O8635">
        <v>9</v>
      </c>
      <c r="S8635" t="b">
        <v>0</v>
      </c>
      <c r="T8635" t="b">
        <v>0</v>
      </c>
      <c r="U8635" t="b">
        <v>0</v>
      </c>
      <c r="V8635">
        <v>47000</v>
      </c>
      <c r="W8635">
        <v>28600</v>
      </c>
      <c r="X8635">
        <v>2.44</v>
      </c>
      <c r="Y8635">
        <v>28600</v>
      </c>
      <c r="Z8635">
        <v>2.44</v>
      </c>
    </row>
    <row r="8636" spans="1:26">
      <c r="A8636">
        <v>208206714</v>
      </c>
      <c r="B8636" t="s">
        <v>5999</v>
      </c>
      <c r="C8636" t="s">
        <v>3597</v>
      </c>
      <c r="D8636" t="s">
        <v>3614</v>
      </c>
      <c r="E8636" t="s">
        <v>3615</v>
      </c>
      <c r="F8636" t="s">
        <v>3600</v>
      </c>
      <c r="G8636">
        <v>208206714</v>
      </c>
      <c r="I8636" t="s">
        <v>3601</v>
      </c>
      <c r="J8636" t="s">
        <v>4843</v>
      </c>
      <c r="K8636" t="s">
        <v>3688</v>
      </c>
      <c r="L8636" t="s">
        <v>6015</v>
      </c>
      <c r="M8636">
        <v>10</v>
      </c>
      <c r="N8636">
        <v>17.75</v>
      </c>
      <c r="O8636">
        <v>9</v>
      </c>
      <c r="S8636" t="b">
        <v>0</v>
      </c>
      <c r="T8636" t="b">
        <v>0</v>
      </c>
      <c r="U8636" t="b">
        <v>0</v>
      </c>
      <c r="V8636">
        <v>47000</v>
      </c>
      <c r="W8636">
        <v>28600</v>
      </c>
      <c r="X8636">
        <v>2.44</v>
      </c>
      <c r="Y8636">
        <v>28600</v>
      </c>
      <c r="Z8636">
        <v>2.44</v>
      </c>
    </row>
    <row r="8637" spans="1:26">
      <c r="A8637">
        <v>207434720</v>
      </c>
      <c r="B8637" t="s">
        <v>5999</v>
      </c>
      <c r="C8637" t="s">
        <v>3597</v>
      </c>
      <c r="D8637" t="s">
        <v>3614</v>
      </c>
      <c r="E8637" t="s">
        <v>4837</v>
      </c>
      <c r="F8637" t="s">
        <v>3600</v>
      </c>
      <c r="G8637">
        <v>207434720</v>
      </c>
      <c r="I8637" t="s">
        <v>3601</v>
      </c>
      <c r="J8637" t="s">
        <v>4843</v>
      </c>
      <c r="K8637" t="s">
        <v>3688</v>
      </c>
      <c r="L8637" t="s">
        <v>6014</v>
      </c>
      <c r="M8637">
        <v>10.25</v>
      </c>
      <c r="N8637">
        <v>18.25</v>
      </c>
      <c r="O8637">
        <v>9</v>
      </c>
      <c r="S8637" t="b">
        <v>0</v>
      </c>
      <c r="T8637" t="b">
        <v>0</v>
      </c>
      <c r="U8637" t="b">
        <v>0</v>
      </c>
      <c r="V8637">
        <v>48000</v>
      </c>
      <c r="W8637">
        <v>28800</v>
      </c>
      <c r="X8637">
        <v>2.48</v>
      </c>
      <c r="Y8637">
        <v>28800</v>
      </c>
      <c r="Z8637">
        <v>2.48</v>
      </c>
    </row>
    <row r="8638" spans="1:26">
      <c r="A8638">
        <v>207434709</v>
      </c>
      <c r="B8638" t="s">
        <v>5999</v>
      </c>
      <c r="C8638" t="s">
        <v>3597</v>
      </c>
      <c r="D8638" t="s">
        <v>3614</v>
      </c>
      <c r="E8638" t="s">
        <v>4840</v>
      </c>
      <c r="F8638" t="s">
        <v>3600</v>
      </c>
      <c r="G8638">
        <v>207434709</v>
      </c>
      <c r="I8638" t="s">
        <v>3601</v>
      </c>
      <c r="J8638" t="s">
        <v>4843</v>
      </c>
      <c r="K8638" t="s">
        <v>3688</v>
      </c>
      <c r="L8638" t="s">
        <v>6014</v>
      </c>
      <c r="M8638">
        <v>10.25</v>
      </c>
      <c r="N8638">
        <v>18.25</v>
      </c>
      <c r="O8638">
        <v>9</v>
      </c>
      <c r="S8638" t="b">
        <v>0</v>
      </c>
      <c r="T8638" t="b">
        <v>0</v>
      </c>
      <c r="U8638" t="b">
        <v>0</v>
      </c>
      <c r="V8638">
        <v>48000</v>
      </c>
      <c r="W8638">
        <v>28800</v>
      </c>
      <c r="X8638">
        <v>2.48</v>
      </c>
      <c r="Y8638">
        <v>28800</v>
      </c>
      <c r="Z8638">
        <v>2.48</v>
      </c>
    </row>
    <row r="8639" spans="1:26">
      <c r="A8639">
        <v>207434708</v>
      </c>
      <c r="B8639" t="s">
        <v>5999</v>
      </c>
      <c r="C8639" t="s">
        <v>3597</v>
      </c>
      <c r="D8639" t="s">
        <v>3614</v>
      </c>
      <c r="E8639" t="s">
        <v>4841</v>
      </c>
      <c r="F8639" t="s">
        <v>3600</v>
      </c>
      <c r="G8639">
        <v>207434708</v>
      </c>
      <c r="I8639" t="s">
        <v>3601</v>
      </c>
      <c r="J8639" t="s">
        <v>4843</v>
      </c>
      <c r="K8639" t="s">
        <v>3688</v>
      </c>
      <c r="L8639" t="s">
        <v>6014</v>
      </c>
      <c r="M8639">
        <v>10.25</v>
      </c>
      <c r="N8639">
        <v>18.25</v>
      </c>
      <c r="O8639">
        <v>9</v>
      </c>
      <c r="S8639" t="b">
        <v>0</v>
      </c>
      <c r="T8639" t="b">
        <v>0</v>
      </c>
      <c r="U8639" t="b">
        <v>0</v>
      </c>
      <c r="V8639">
        <v>48000</v>
      </c>
      <c r="W8639">
        <v>28800</v>
      </c>
      <c r="X8639">
        <v>2.48</v>
      </c>
      <c r="Y8639">
        <v>28800</v>
      </c>
      <c r="Z8639">
        <v>2.48</v>
      </c>
    </row>
    <row r="8640" spans="1:26">
      <c r="A8640">
        <v>207434697</v>
      </c>
      <c r="B8640" t="s">
        <v>5999</v>
      </c>
      <c r="C8640" t="s">
        <v>3597</v>
      </c>
      <c r="D8640" t="s">
        <v>3614</v>
      </c>
      <c r="E8640" t="s">
        <v>4842</v>
      </c>
      <c r="F8640" t="s">
        <v>3600</v>
      </c>
      <c r="G8640">
        <v>207434697</v>
      </c>
      <c r="I8640" t="s">
        <v>3601</v>
      </c>
      <c r="J8640" t="s">
        <v>4843</v>
      </c>
      <c r="K8640" t="s">
        <v>3688</v>
      </c>
      <c r="L8640" t="s">
        <v>6014</v>
      </c>
      <c r="M8640">
        <v>10.25</v>
      </c>
      <c r="N8640">
        <v>18.25</v>
      </c>
      <c r="O8640">
        <v>9</v>
      </c>
      <c r="S8640" t="b">
        <v>0</v>
      </c>
      <c r="T8640" t="b">
        <v>0</v>
      </c>
      <c r="U8640" t="b">
        <v>0</v>
      </c>
      <c r="V8640">
        <v>48000</v>
      </c>
      <c r="W8640">
        <v>28800</v>
      </c>
      <c r="X8640">
        <v>2.48</v>
      </c>
      <c r="Y8640">
        <v>28800</v>
      </c>
      <c r="Z8640">
        <v>2.48</v>
      </c>
    </row>
    <row r="8641" spans="1:26">
      <c r="A8641">
        <v>207430576</v>
      </c>
      <c r="B8641" t="s">
        <v>5999</v>
      </c>
      <c r="C8641" t="s">
        <v>3597</v>
      </c>
      <c r="D8641" t="s">
        <v>3614</v>
      </c>
      <c r="E8641" t="s">
        <v>3615</v>
      </c>
      <c r="F8641" t="s">
        <v>3600</v>
      </c>
      <c r="G8641">
        <v>207430576</v>
      </c>
      <c r="I8641" t="s">
        <v>3601</v>
      </c>
      <c r="J8641" t="s">
        <v>4843</v>
      </c>
      <c r="K8641" t="s">
        <v>3688</v>
      </c>
      <c r="L8641" t="s">
        <v>6014</v>
      </c>
      <c r="M8641">
        <v>10.25</v>
      </c>
      <c r="N8641">
        <v>18.25</v>
      </c>
      <c r="O8641">
        <v>9</v>
      </c>
      <c r="S8641" t="b">
        <v>0</v>
      </c>
      <c r="T8641" t="b">
        <v>0</v>
      </c>
      <c r="U8641" t="b">
        <v>0</v>
      </c>
      <c r="V8641">
        <v>48000</v>
      </c>
      <c r="W8641">
        <v>28800</v>
      </c>
      <c r="X8641">
        <v>2.48</v>
      </c>
      <c r="Y8641">
        <v>28800</v>
      </c>
      <c r="Z8641">
        <v>2.48</v>
      </c>
    </row>
    <row r="8642" spans="1:26">
      <c r="A8642">
        <v>208614085</v>
      </c>
      <c r="B8642" t="s">
        <v>5999</v>
      </c>
      <c r="C8642" t="s">
        <v>3597</v>
      </c>
      <c r="D8642" t="s">
        <v>3614</v>
      </c>
      <c r="E8642" t="s">
        <v>4837</v>
      </c>
      <c r="F8642" t="s">
        <v>3600</v>
      </c>
      <c r="G8642">
        <v>208614085</v>
      </c>
      <c r="I8642" t="s">
        <v>3601</v>
      </c>
      <c r="J8642" t="s">
        <v>4843</v>
      </c>
      <c r="K8642" t="s">
        <v>3688</v>
      </c>
      <c r="L8642" t="s">
        <v>6013</v>
      </c>
      <c r="M8642">
        <v>10.25</v>
      </c>
      <c r="N8642">
        <v>18</v>
      </c>
      <c r="O8642">
        <v>9.3000000000000007</v>
      </c>
      <c r="S8642" t="b">
        <v>0</v>
      </c>
      <c r="T8642" t="b">
        <v>0</v>
      </c>
      <c r="U8642" t="b">
        <v>0</v>
      </c>
      <c r="V8642">
        <v>48000</v>
      </c>
      <c r="W8642">
        <v>29600</v>
      </c>
      <c r="X8642">
        <v>2.5</v>
      </c>
      <c r="Y8642">
        <v>29600</v>
      </c>
      <c r="Z8642">
        <v>2.5</v>
      </c>
    </row>
    <row r="8643" spans="1:26">
      <c r="A8643">
        <v>208614082</v>
      </c>
      <c r="B8643" t="s">
        <v>5999</v>
      </c>
      <c r="C8643" t="s">
        <v>3597</v>
      </c>
      <c r="D8643" t="s">
        <v>3614</v>
      </c>
      <c r="E8643" t="s">
        <v>4840</v>
      </c>
      <c r="F8643" t="s">
        <v>3600</v>
      </c>
      <c r="G8643">
        <v>208614082</v>
      </c>
      <c r="I8643" t="s">
        <v>3601</v>
      </c>
      <c r="J8643" t="s">
        <v>4843</v>
      </c>
      <c r="K8643" t="s">
        <v>3688</v>
      </c>
      <c r="L8643" t="s">
        <v>6013</v>
      </c>
      <c r="M8643">
        <v>10.25</v>
      </c>
      <c r="N8643">
        <v>18</v>
      </c>
      <c r="O8643">
        <v>9.3000000000000007</v>
      </c>
      <c r="S8643" t="b">
        <v>0</v>
      </c>
      <c r="T8643" t="b">
        <v>0</v>
      </c>
      <c r="U8643" t="b">
        <v>0</v>
      </c>
      <c r="V8643">
        <v>48000</v>
      </c>
      <c r="W8643">
        <v>29600</v>
      </c>
      <c r="X8643">
        <v>2.5</v>
      </c>
      <c r="Y8643">
        <v>29600</v>
      </c>
      <c r="Z8643">
        <v>2.5</v>
      </c>
    </row>
    <row r="8644" spans="1:26">
      <c r="A8644">
        <v>208614077</v>
      </c>
      <c r="B8644" t="s">
        <v>5999</v>
      </c>
      <c r="C8644" t="s">
        <v>3597</v>
      </c>
      <c r="D8644" t="s">
        <v>3614</v>
      </c>
      <c r="E8644" t="s">
        <v>4841</v>
      </c>
      <c r="F8644" t="s">
        <v>3600</v>
      </c>
      <c r="G8644">
        <v>208614077</v>
      </c>
      <c r="I8644" t="s">
        <v>3601</v>
      </c>
      <c r="J8644" t="s">
        <v>4843</v>
      </c>
      <c r="K8644" t="s">
        <v>3688</v>
      </c>
      <c r="L8644" t="s">
        <v>6013</v>
      </c>
      <c r="M8644">
        <v>10.25</v>
      </c>
      <c r="N8644">
        <v>18</v>
      </c>
      <c r="O8644">
        <v>9.3000000000000007</v>
      </c>
      <c r="S8644" t="b">
        <v>0</v>
      </c>
      <c r="T8644" t="b">
        <v>0</v>
      </c>
      <c r="U8644" t="b">
        <v>0</v>
      </c>
      <c r="V8644">
        <v>48000</v>
      </c>
      <c r="W8644">
        <v>29600</v>
      </c>
      <c r="X8644">
        <v>2.5</v>
      </c>
      <c r="Y8644">
        <v>29600</v>
      </c>
      <c r="Z8644">
        <v>2.5</v>
      </c>
    </row>
    <row r="8645" spans="1:26">
      <c r="A8645">
        <v>208614074</v>
      </c>
      <c r="B8645" t="s">
        <v>5999</v>
      </c>
      <c r="C8645" t="s">
        <v>3597</v>
      </c>
      <c r="D8645" t="s">
        <v>3614</v>
      </c>
      <c r="E8645" t="s">
        <v>4842</v>
      </c>
      <c r="F8645" t="s">
        <v>3600</v>
      </c>
      <c r="G8645">
        <v>208614074</v>
      </c>
      <c r="I8645" t="s">
        <v>3601</v>
      </c>
      <c r="J8645" t="s">
        <v>4843</v>
      </c>
      <c r="K8645" t="s">
        <v>3688</v>
      </c>
      <c r="L8645" t="s">
        <v>6013</v>
      </c>
      <c r="M8645">
        <v>10.25</v>
      </c>
      <c r="N8645">
        <v>18</v>
      </c>
      <c r="O8645">
        <v>9.3000000000000007</v>
      </c>
      <c r="S8645" t="b">
        <v>0</v>
      </c>
      <c r="T8645" t="b">
        <v>0</v>
      </c>
      <c r="U8645" t="b">
        <v>0</v>
      </c>
      <c r="V8645">
        <v>48000</v>
      </c>
      <c r="W8645">
        <v>29600</v>
      </c>
      <c r="X8645">
        <v>2.5</v>
      </c>
      <c r="Y8645">
        <v>29600</v>
      </c>
      <c r="Z8645">
        <v>2.5</v>
      </c>
    </row>
    <row r="8646" spans="1:26">
      <c r="A8646">
        <v>208501092</v>
      </c>
      <c r="B8646" t="s">
        <v>5999</v>
      </c>
      <c r="C8646" t="s">
        <v>3597</v>
      </c>
      <c r="D8646" t="s">
        <v>3614</v>
      </c>
      <c r="E8646" t="s">
        <v>4837</v>
      </c>
      <c r="F8646" t="s">
        <v>3600</v>
      </c>
      <c r="G8646">
        <v>208501092</v>
      </c>
      <c r="I8646" t="s">
        <v>3601</v>
      </c>
      <c r="J8646" t="s">
        <v>4843</v>
      </c>
      <c r="K8646" t="s">
        <v>3688</v>
      </c>
      <c r="L8646" t="s">
        <v>6012</v>
      </c>
      <c r="M8646">
        <v>10.25</v>
      </c>
      <c r="N8646">
        <v>18</v>
      </c>
      <c r="O8646">
        <v>9.3000000000000007</v>
      </c>
      <c r="S8646" t="b">
        <v>0</v>
      </c>
      <c r="T8646" t="b">
        <v>0</v>
      </c>
      <c r="U8646" t="b">
        <v>0</v>
      </c>
      <c r="V8646">
        <v>48000</v>
      </c>
      <c r="W8646">
        <v>29600</v>
      </c>
      <c r="X8646">
        <v>2.5</v>
      </c>
      <c r="Y8646">
        <v>29600</v>
      </c>
      <c r="Z8646">
        <v>2.5</v>
      </c>
    </row>
    <row r="8647" spans="1:26">
      <c r="A8647">
        <v>208501091</v>
      </c>
      <c r="B8647" t="s">
        <v>5999</v>
      </c>
      <c r="C8647" t="s">
        <v>3597</v>
      </c>
      <c r="D8647" t="s">
        <v>3614</v>
      </c>
      <c r="E8647" t="s">
        <v>4840</v>
      </c>
      <c r="F8647" t="s">
        <v>3600</v>
      </c>
      <c r="G8647">
        <v>208501091</v>
      </c>
      <c r="I8647" t="s">
        <v>3601</v>
      </c>
      <c r="J8647" t="s">
        <v>4843</v>
      </c>
      <c r="K8647" t="s">
        <v>3688</v>
      </c>
      <c r="L8647" t="s">
        <v>6012</v>
      </c>
      <c r="M8647">
        <v>10.25</v>
      </c>
      <c r="N8647">
        <v>18</v>
      </c>
      <c r="O8647">
        <v>9.3000000000000007</v>
      </c>
      <c r="S8647" t="b">
        <v>0</v>
      </c>
      <c r="T8647" t="b">
        <v>0</v>
      </c>
      <c r="U8647" t="b">
        <v>0</v>
      </c>
      <c r="V8647">
        <v>48000</v>
      </c>
      <c r="W8647">
        <v>29600</v>
      </c>
      <c r="X8647">
        <v>2.5</v>
      </c>
      <c r="Y8647">
        <v>29600</v>
      </c>
      <c r="Z8647">
        <v>2.5</v>
      </c>
    </row>
    <row r="8648" spans="1:26">
      <c r="A8648">
        <v>208501089</v>
      </c>
      <c r="B8648" t="s">
        <v>5999</v>
      </c>
      <c r="C8648" t="s">
        <v>3597</v>
      </c>
      <c r="D8648" t="s">
        <v>3614</v>
      </c>
      <c r="E8648" t="s">
        <v>4841</v>
      </c>
      <c r="F8648" t="s">
        <v>3600</v>
      </c>
      <c r="G8648">
        <v>208501089</v>
      </c>
      <c r="I8648" t="s">
        <v>3601</v>
      </c>
      <c r="J8648" t="s">
        <v>4843</v>
      </c>
      <c r="K8648" t="s">
        <v>3688</v>
      </c>
      <c r="L8648" t="s">
        <v>6012</v>
      </c>
      <c r="M8648">
        <v>10.25</v>
      </c>
      <c r="N8648">
        <v>18</v>
      </c>
      <c r="O8648">
        <v>9.3000000000000007</v>
      </c>
      <c r="S8648" t="b">
        <v>0</v>
      </c>
      <c r="T8648" t="b">
        <v>0</v>
      </c>
      <c r="U8648" t="b">
        <v>0</v>
      </c>
      <c r="V8648">
        <v>48000</v>
      </c>
      <c r="W8648">
        <v>29600</v>
      </c>
      <c r="X8648">
        <v>2.5</v>
      </c>
      <c r="Y8648">
        <v>29600</v>
      </c>
      <c r="Z8648">
        <v>2.5</v>
      </c>
    </row>
    <row r="8649" spans="1:26">
      <c r="A8649">
        <v>208501086</v>
      </c>
      <c r="B8649" t="s">
        <v>5999</v>
      </c>
      <c r="C8649" t="s">
        <v>3597</v>
      </c>
      <c r="D8649" t="s">
        <v>3614</v>
      </c>
      <c r="E8649" t="s">
        <v>4842</v>
      </c>
      <c r="F8649" t="s">
        <v>3600</v>
      </c>
      <c r="G8649">
        <v>208501086</v>
      </c>
      <c r="I8649" t="s">
        <v>3601</v>
      </c>
      <c r="J8649" t="s">
        <v>4843</v>
      </c>
      <c r="K8649" t="s">
        <v>3688</v>
      </c>
      <c r="L8649" t="s">
        <v>6012</v>
      </c>
      <c r="M8649">
        <v>10.25</v>
      </c>
      <c r="N8649">
        <v>18</v>
      </c>
      <c r="O8649">
        <v>9.3000000000000007</v>
      </c>
      <c r="S8649" t="b">
        <v>0</v>
      </c>
      <c r="T8649" t="b">
        <v>0</v>
      </c>
      <c r="U8649" t="b">
        <v>0</v>
      </c>
      <c r="V8649">
        <v>48000</v>
      </c>
      <c r="W8649">
        <v>29600</v>
      </c>
      <c r="X8649">
        <v>2.5</v>
      </c>
      <c r="Y8649">
        <v>29600</v>
      </c>
      <c r="Z8649">
        <v>2.5</v>
      </c>
    </row>
    <row r="8650" spans="1:26">
      <c r="A8650">
        <v>208500727</v>
      </c>
      <c r="B8650" t="s">
        <v>5999</v>
      </c>
      <c r="C8650" t="s">
        <v>3597</v>
      </c>
      <c r="D8650" t="s">
        <v>3614</v>
      </c>
      <c r="E8650" t="s">
        <v>3615</v>
      </c>
      <c r="F8650" t="s">
        <v>3600</v>
      </c>
      <c r="G8650">
        <v>208500727</v>
      </c>
      <c r="I8650" t="s">
        <v>3601</v>
      </c>
      <c r="J8650" t="s">
        <v>4843</v>
      </c>
      <c r="K8650" t="s">
        <v>3688</v>
      </c>
      <c r="L8650" t="s">
        <v>6012</v>
      </c>
      <c r="M8650">
        <v>10.25</v>
      </c>
      <c r="N8650">
        <v>18</v>
      </c>
      <c r="O8650">
        <v>9.3000000000000007</v>
      </c>
      <c r="S8650" t="b">
        <v>0</v>
      </c>
      <c r="T8650" t="b">
        <v>0</v>
      </c>
      <c r="U8650" t="b">
        <v>0</v>
      </c>
      <c r="V8650">
        <v>48000</v>
      </c>
      <c r="W8650">
        <v>29600</v>
      </c>
      <c r="X8650">
        <v>2.5</v>
      </c>
      <c r="Y8650">
        <v>29600</v>
      </c>
      <c r="Z8650">
        <v>2.5</v>
      </c>
    </row>
    <row r="8651" spans="1:26">
      <c r="A8651">
        <v>207434719</v>
      </c>
      <c r="B8651" t="s">
        <v>5999</v>
      </c>
      <c r="C8651" t="s">
        <v>3597</v>
      </c>
      <c r="D8651" t="s">
        <v>3614</v>
      </c>
      <c r="E8651" t="s">
        <v>4837</v>
      </c>
      <c r="F8651" t="s">
        <v>3600</v>
      </c>
      <c r="G8651">
        <v>207434719</v>
      </c>
      <c r="I8651" t="s">
        <v>3601</v>
      </c>
      <c r="J8651" t="s">
        <v>4843</v>
      </c>
      <c r="K8651" t="s">
        <v>3688</v>
      </c>
      <c r="L8651" t="s">
        <v>6011</v>
      </c>
      <c r="M8651">
        <v>10</v>
      </c>
      <c r="N8651">
        <v>18.25</v>
      </c>
      <c r="O8651">
        <v>9.3000000000000007</v>
      </c>
      <c r="S8651" t="b">
        <v>0</v>
      </c>
      <c r="T8651" t="b">
        <v>0</v>
      </c>
      <c r="U8651" t="b">
        <v>0</v>
      </c>
      <c r="V8651">
        <v>47500</v>
      </c>
      <c r="W8651">
        <v>30000</v>
      </c>
      <c r="X8651">
        <v>2.52</v>
      </c>
      <c r="Y8651">
        <v>30000</v>
      </c>
      <c r="Z8651">
        <v>2.52</v>
      </c>
    </row>
    <row r="8652" spans="1:26">
      <c r="A8652">
        <v>207434710</v>
      </c>
      <c r="B8652" t="s">
        <v>5999</v>
      </c>
      <c r="C8652" t="s">
        <v>3597</v>
      </c>
      <c r="D8652" t="s">
        <v>3614</v>
      </c>
      <c r="E8652" t="s">
        <v>4840</v>
      </c>
      <c r="F8652" t="s">
        <v>3600</v>
      </c>
      <c r="G8652">
        <v>207434710</v>
      </c>
      <c r="I8652" t="s">
        <v>3601</v>
      </c>
      <c r="J8652" t="s">
        <v>4843</v>
      </c>
      <c r="K8652" t="s">
        <v>3688</v>
      </c>
      <c r="L8652" t="s">
        <v>6011</v>
      </c>
      <c r="M8652">
        <v>10</v>
      </c>
      <c r="N8652">
        <v>18.25</v>
      </c>
      <c r="O8652">
        <v>9.3000000000000007</v>
      </c>
      <c r="S8652" t="b">
        <v>0</v>
      </c>
      <c r="T8652" t="b">
        <v>0</v>
      </c>
      <c r="U8652" t="b">
        <v>0</v>
      </c>
      <c r="V8652">
        <v>47500</v>
      </c>
      <c r="W8652">
        <v>30000</v>
      </c>
      <c r="X8652">
        <v>2.52</v>
      </c>
      <c r="Y8652">
        <v>30000</v>
      </c>
      <c r="Z8652">
        <v>2.52</v>
      </c>
    </row>
    <row r="8653" spans="1:26">
      <c r="A8653">
        <v>207434707</v>
      </c>
      <c r="B8653" t="s">
        <v>5999</v>
      </c>
      <c r="C8653" t="s">
        <v>3597</v>
      </c>
      <c r="D8653" t="s">
        <v>3614</v>
      </c>
      <c r="E8653" t="s">
        <v>4841</v>
      </c>
      <c r="F8653" t="s">
        <v>3600</v>
      </c>
      <c r="G8653">
        <v>207434707</v>
      </c>
      <c r="I8653" t="s">
        <v>3601</v>
      </c>
      <c r="J8653" t="s">
        <v>4843</v>
      </c>
      <c r="K8653" t="s">
        <v>3688</v>
      </c>
      <c r="L8653" t="s">
        <v>6011</v>
      </c>
      <c r="M8653">
        <v>10</v>
      </c>
      <c r="N8653">
        <v>18.25</v>
      </c>
      <c r="O8653">
        <v>9.3000000000000007</v>
      </c>
      <c r="S8653" t="b">
        <v>0</v>
      </c>
      <c r="T8653" t="b">
        <v>0</v>
      </c>
      <c r="U8653" t="b">
        <v>0</v>
      </c>
      <c r="V8653">
        <v>47500</v>
      </c>
      <c r="W8653">
        <v>30000</v>
      </c>
      <c r="X8653">
        <v>2.52</v>
      </c>
      <c r="Y8653">
        <v>30000</v>
      </c>
      <c r="Z8653">
        <v>2.52</v>
      </c>
    </row>
    <row r="8654" spans="1:26">
      <c r="A8654">
        <v>207434698</v>
      </c>
      <c r="B8654" t="s">
        <v>5999</v>
      </c>
      <c r="C8654" t="s">
        <v>3597</v>
      </c>
      <c r="D8654" t="s">
        <v>3614</v>
      </c>
      <c r="E8654" t="s">
        <v>4842</v>
      </c>
      <c r="F8654" t="s">
        <v>3600</v>
      </c>
      <c r="G8654">
        <v>207434698</v>
      </c>
      <c r="I8654" t="s">
        <v>3601</v>
      </c>
      <c r="J8654" t="s">
        <v>4843</v>
      </c>
      <c r="K8654" t="s">
        <v>3688</v>
      </c>
      <c r="L8654" t="s">
        <v>6011</v>
      </c>
      <c r="M8654">
        <v>10</v>
      </c>
      <c r="N8654">
        <v>18.25</v>
      </c>
      <c r="O8654">
        <v>9.3000000000000007</v>
      </c>
      <c r="S8654" t="b">
        <v>0</v>
      </c>
      <c r="T8654" t="b">
        <v>0</v>
      </c>
      <c r="U8654" t="b">
        <v>0</v>
      </c>
      <c r="V8654">
        <v>47500</v>
      </c>
      <c r="W8654">
        <v>30000</v>
      </c>
      <c r="X8654">
        <v>2.52</v>
      </c>
      <c r="Y8654">
        <v>30000</v>
      </c>
      <c r="Z8654">
        <v>2.52</v>
      </c>
    </row>
    <row r="8655" spans="1:26">
      <c r="A8655">
        <v>207430573</v>
      </c>
      <c r="B8655" t="s">
        <v>5999</v>
      </c>
      <c r="C8655" t="s">
        <v>3597</v>
      </c>
      <c r="D8655" t="s">
        <v>3614</v>
      </c>
      <c r="E8655" t="s">
        <v>3615</v>
      </c>
      <c r="F8655" t="s">
        <v>3600</v>
      </c>
      <c r="G8655">
        <v>207430573</v>
      </c>
      <c r="I8655" t="s">
        <v>3601</v>
      </c>
      <c r="J8655" t="s">
        <v>4843</v>
      </c>
      <c r="K8655" t="s">
        <v>3688</v>
      </c>
      <c r="L8655" t="s">
        <v>6011</v>
      </c>
      <c r="M8655">
        <v>10</v>
      </c>
      <c r="N8655">
        <v>18.25</v>
      </c>
      <c r="O8655">
        <v>9.3000000000000007</v>
      </c>
      <c r="S8655" t="b">
        <v>0</v>
      </c>
      <c r="T8655" t="b">
        <v>0</v>
      </c>
      <c r="U8655" t="b">
        <v>0</v>
      </c>
      <c r="V8655">
        <v>47500</v>
      </c>
      <c r="W8655">
        <v>30000</v>
      </c>
      <c r="X8655">
        <v>2.52</v>
      </c>
      <c r="Y8655">
        <v>30000</v>
      </c>
      <c r="Z8655">
        <v>2.52</v>
      </c>
    </row>
    <row r="8656" spans="1:26">
      <c r="A8656">
        <v>208400413</v>
      </c>
      <c r="B8656" t="s">
        <v>5999</v>
      </c>
      <c r="C8656" t="s">
        <v>3597</v>
      </c>
      <c r="D8656" t="s">
        <v>3614</v>
      </c>
      <c r="E8656" t="s">
        <v>4837</v>
      </c>
      <c r="F8656" t="s">
        <v>3600</v>
      </c>
      <c r="G8656">
        <v>208400413</v>
      </c>
      <c r="I8656" t="s">
        <v>3601</v>
      </c>
      <c r="J8656" t="s">
        <v>4843</v>
      </c>
      <c r="K8656" t="s">
        <v>3688</v>
      </c>
      <c r="L8656" t="s">
        <v>6010</v>
      </c>
      <c r="M8656">
        <v>9.75</v>
      </c>
      <c r="N8656">
        <v>17.75</v>
      </c>
      <c r="O8656">
        <v>9</v>
      </c>
      <c r="S8656" t="b">
        <v>0</v>
      </c>
      <c r="T8656" t="b">
        <v>0</v>
      </c>
      <c r="U8656" t="b">
        <v>0</v>
      </c>
      <c r="V8656">
        <v>46500</v>
      </c>
      <c r="W8656">
        <v>28800</v>
      </c>
      <c r="X8656">
        <v>2.44</v>
      </c>
      <c r="Y8656">
        <v>28800</v>
      </c>
      <c r="Z8656">
        <v>2.44</v>
      </c>
    </row>
    <row r="8657" spans="1:26">
      <c r="A8657">
        <v>208400410</v>
      </c>
      <c r="B8657" t="s">
        <v>5999</v>
      </c>
      <c r="C8657" t="s">
        <v>3597</v>
      </c>
      <c r="D8657" t="s">
        <v>3614</v>
      </c>
      <c r="E8657" t="s">
        <v>4840</v>
      </c>
      <c r="F8657" t="s">
        <v>3600</v>
      </c>
      <c r="G8657">
        <v>208400410</v>
      </c>
      <c r="I8657" t="s">
        <v>3601</v>
      </c>
      <c r="J8657" t="s">
        <v>4843</v>
      </c>
      <c r="K8657" t="s">
        <v>3688</v>
      </c>
      <c r="L8657" t="s">
        <v>6010</v>
      </c>
      <c r="M8657">
        <v>9.75</v>
      </c>
      <c r="N8657">
        <v>17.75</v>
      </c>
      <c r="O8657">
        <v>9</v>
      </c>
      <c r="S8657" t="b">
        <v>0</v>
      </c>
      <c r="T8657" t="b">
        <v>0</v>
      </c>
      <c r="U8657" t="b">
        <v>0</v>
      </c>
      <c r="V8657">
        <v>46500</v>
      </c>
      <c r="W8657">
        <v>28800</v>
      </c>
      <c r="X8657">
        <v>2.44</v>
      </c>
      <c r="Y8657">
        <v>28800</v>
      </c>
      <c r="Z8657">
        <v>2.44</v>
      </c>
    </row>
    <row r="8658" spans="1:26">
      <c r="A8658">
        <v>208400401</v>
      </c>
      <c r="B8658" t="s">
        <v>5999</v>
      </c>
      <c r="C8658" t="s">
        <v>3597</v>
      </c>
      <c r="D8658" t="s">
        <v>3614</v>
      </c>
      <c r="E8658" t="s">
        <v>4841</v>
      </c>
      <c r="F8658" t="s">
        <v>3600</v>
      </c>
      <c r="G8658">
        <v>208400401</v>
      </c>
      <c r="I8658" t="s">
        <v>3601</v>
      </c>
      <c r="J8658" t="s">
        <v>4843</v>
      </c>
      <c r="K8658" t="s">
        <v>3688</v>
      </c>
      <c r="L8658" t="s">
        <v>6010</v>
      </c>
      <c r="M8658">
        <v>9.75</v>
      </c>
      <c r="N8658">
        <v>17.75</v>
      </c>
      <c r="O8658">
        <v>9</v>
      </c>
      <c r="S8658" t="b">
        <v>0</v>
      </c>
      <c r="T8658" t="b">
        <v>0</v>
      </c>
      <c r="U8658" t="b">
        <v>0</v>
      </c>
      <c r="V8658">
        <v>46500</v>
      </c>
      <c r="W8658">
        <v>28800</v>
      </c>
      <c r="X8658">
        <v>2.44</v>
      </c>
      <c r="Y8658">
        <v>28800</v>
      </c>
      <c r="Z8658">
        <v>2.44</v>
      </c>
    </row>
    <row r="8659" spans="1:26">
      <c r="A8659">
        <v>208400398</v>
      </c>
      <c r="B8659" t="s">
        <v>5999</v>
      </c>
      <c r="C8659" t="s">
        <v>3597</v>
      </c>
      <c r="D8659" t="s">
        <v>3614</v>
      </c>
      <c r="E8659" t="s">
        <v>4842</v>
      </c>
      <c r="F8659" t="s">
        <v>3600</v>
      </c>
      <c r="G8659">
        <v>208400398</v>
      </c>
      <c r="I8659" t="s">
        <v>3601</v>
      </c>
      <c r="J8659" t="s">
        <v>4843</v>
      </c>
      <c r="K8659" t="s">
        <v>3688</v>
      </c>
      <c r="L8659" t="s">
        <v>6010</v>
      </c>
      <c r="M8659">
        <v>9.75</v>
      </c>
      <c r="N8659">
        <v>17.75</v>
      </c>
      <c r="O8659">
        <v>9</v>
      </c>
      <c r="S8659" t="b">
        <v>0</v>
      </c>
      <c r="T8659" t="b">
        <v>0</v>
      </c>
      <c r="U8659" t="b">
        <v>0</v>
      </c>
      <c r="V8659">
        <v>46500</v>
      </c>
      <c r="W8659">
        <v>28800</v>
      </c>
      <c r="X8659">
        <v>2.44</v>
      </c>
      <c r="Y8659">
        <v>28800</v>
      </c>
      <c r="Z8659">
        <v>2.44</v>
      </c>
    </row>
    <row r="8660" spans="1:26">
      <c r="A8660">
        <v>208206708</v>
      </c>
      <c r="B8660" t="s">
        <v>5999</v>
      </c>
      <c r="C8660" t="s">
        <v>3597</v>
      </c>
      <c r="D8660" t="s">
        <v>3614</v>
      </c>
      <c r="E8660" t="s">
        <v>3615</v>
      </c>
      <c r="F8660" t="s">
        <v>3600</v>
      </c>
      <c r="G8660">
        <v>208206708</v>
      </c>
      <c r="I8660" t="s">
        <v>3601</v>
      </c>
      <c r="J8660" t="s">
        <v>4843</v>
      </c>
      <c r="K8660" t="s">
        <v>3688</v>
      </c>
      <c r="L8660" t="s">
        <v>6010</v>
      </c>
      <c r="M8660">
        <v>9.75</v>
      </c>
      <c r="N8660">
        <v>17.75</v>
      </c>
      <c r="O8660">
        <v>9</v>
      </c>
      <c r="S8660" t="b">
        <v>0</v>
      </c>
      <c r="T8660" t="b">
        <v>0</v>
      </c>
      <c r="U8660" t="b">
        <v>0</v>
      </c>
      <c r="V8660">
        <v>46500</v>
      </c>
      <c r="W8660">
        <v>28800</v>
      </c>
      <c r="X8660">
        <v>2.44</v>
      </c>
      <c r="Y8660">
        <v>28800</v>
      </c>
      <c r="Z8660">
        <v>2.44</v>
      </c>
    </row>
    <row r="8661" spans="1:26">
      <c r="A8661">
        <v>208614086</v>
      </c>
      <c r="B8661" t="s">
        <v>5999</v>
      </c>
      <c r="C8661" t="s">
        <v>3597</v>
      </c>
      <c r="D8661" t="s">
        <v>3614</v>
      </c>
      <c r="E8661" t="s">
        <v>4837</v>
      </c>
      <c r="F8661" t="s">
        <v>3600</v>
      </c>
      <c r="G8661">
        <v>208614086</v>
      </c>
      <c r="I8661" t="s">
        <v>3601</v>
      </c>
      <c r="J8661" t="s">
        <v>4843</v>
      </c>
      <c r="K8661" t="s">
        <v>3688</v>
      </c>
      <c r="L8661" t="s">
        <v>6009</v>
      </c>
      <c r="M8661">
        <v>10.25</v>
      </c>
      <c r="N8661">
        <v>18.5</v>
      </c>
      <c r="O8661">
        <v>9.5</v>
      </c>
      <c r="S8661" t="b">
        <v>0</v>
      </c>
      <c r="T8661" t="b">
        <v>0</v>
      </c>
      <c r="U8661" t="b">
        <v>0</v>
      </c>
      <c r="V8661">
        <v>48000</v>
      </c>
      <c r="W8661">
        <v>29800</v>
      </c>
      <c r="X8661">
        <v>2.6</v>
      </c>
      <c r="Y8661">
        <v>29800</v>
      </c>
      <c r="Z8661">
        <v>2.6</v>
      </c>
    </row>
    <row r="8662" spans="1:26">
      <c r="A8662">
        <v>208614081</v>
      </c>
      <c r="B8662" t="s">
        <v>5999</v>
      </c>
      <c r="C8662" t="s">
        <v>3597</v>
      </c>
      <c r="D8662" t="s">
        <v>3614</v>
      </c>
      <c r="E8662" t="s">
        <v>4840</v>
      </c>
      <c r="F8662" t="s">
        <v>3600</v>
      </c>
      <c r="G8662">
        <v>208614081</v>
      </c>
      <c r="I8662" t="s">
        <v>3601</v>
      </c>
      <c r="J8662" t="s">
        <v>4843</v>
      </c>
      <c r="K8662" t="s">
        <v>3688</v>
      </c>
      <c r="L8662" t="s">
        <v>6009</v>
      </c>
      <c r="M8662">
        <v>10.25</v>
      </c>
      <c r="N8662">
        <v>18.5</v>
      </c>
      <c r="O8662">
        <v>9.5</v>
      </c>
      <c r="S8662" t="b">
        <v>0</v>
      </c>
      <c r="T8662" t="b">
        <v>0</v>
      </c>
      <c r="U8662" t="b">
        <v>0</v>
      </c>
      <c r="V8662">
        <v>48000</v>
      </c>
      <c r="W8662">
        <v>29800</v>
      </c>
      <c r="X8662">
        <v>2.6</v>
      </c>
      <c r="Y8662">
        <v>29800</v>
      </c>
      <c r="Z8662">
        <v>2.6</v>
      </c>
    </row>
    <row r="8663" spans="1:26">
      <c r="A8663">
        <v>208614078</v>
      </c>
      <c r="B8663" t="s">
        <v>5999</v>
      </c>
      <c r="C8663" t="s">
        <v>3597</v>
      </c>
      <c r="D8663" t="s">
        <v>3614</v>
      </c>
      <c r="E8663" t="s">
        <v>4841</v>
      </c>
      <c r="F8663" t="s">
        <v>3600</v>
      </c>
      <c r="G8663">
        <v>208614078</v>
      </c>
      <c r="I8663" t="s">
        <v>3601</v>
      </c>
      <c r="J8663" t="s">
        <v>4843</v>
      </c>
      <c r="K8663" t="s">
        <v>3688</v>
      </c>
      <c r="L8663" t="s">
        <v>6009</v>
      </c>
      <c r="M8663">
        <v>10.25</v>
      </c>
      <c r="N8663">
        <v>18.5</v>
      </c>
      <c r="O8663">
        <v>9.5</v>
      </c>
      <c r="S8663" t="b">
        <v>0</v>
      </c>
      <c r="T8663" t="b">
        <v>0</v>
      </c>
      <c r="U8663" t="b">
        <v>0</v>
      </c>
      <c r="V8663">
        <v>48000</v>
      </c>
      <c r="W8663">
        <v>29800</v>
      </c>
      <c r="X8663">
        <v>2.6</v>
      </c>
      <c r="Y8663">
        <v>29800</v>
      </c>
      <c r="Z8663">
        <v>2.6</v>
      </c>
    </row>
    <row r="8664" spans="1:26">
      <c r="A8664">
        <v>208614073</v>
      </c>
      <c r="B8664" t="s">
        <v>5999</v>
      </c>
      <c r="C8664" t="s">
        <v>3597</v>
      </c>
      <c r="D8664" t="s">
        <v>3614</v>
      </c>
      <c r="E8664" t="s">
        <v>4842</v>
      </c>
      <c r="F8664" t="s">
        <v>3600</v>
      </c>
      <c r="G8664">
        <v>208614073</v>
      </c>
      <c r="I8664" t="s">
        <v>3601</v>
      </c>
      <c r="J8664" t="s">
        <v>4843</v>
      </c>
      <c r="K8664" t="s">
        <v>3688</v>
      </c>
      <c r="L8664" t="s">
        <v>6009</v>
      </c>
      <c r="M8664">
        <v>10.25</v>
      </c>
      <c r="N8664">
        <v>18.5</v>
      </c>
      <c r="O8664">
        <v>9.5</v>
      </c>
      <c r="S8664" t="b">
        <v>0</v>
      </c>
      <c r="T8664" t="b">
        <v>0</v>
      </c>
      <c r="U8664" t="b">
        <v>0</v>
      </c>
      <c r="V8664">
        <v>48000</v>
      </c>
      <c r="W8664">
        <v>29800</v>
      </c>
      <c r="X8664">
        <v>2.6</v>
      </c>
      <c r="Y8664">
        <v>29800</v>
      </c>
      <c r="Z8664">
        <v>2.6</v>
      </c>
    </row>
    <row r="8665" spans="1:26">
      <c r="A8665">
        <v>208613193</v>
      </c>
      <c r="B8665" t="s">
        <v>5999</v>
      </c>
      <c r="C8665" t="s">
        <v>3597</v>
      </c>
      <c r="D8665" t="s">
        <v>3614</v>
      </c>
      <c r="E8665" t="s">
        <v>3615</v>
      </c>
      <c r="F8665" t="s">
        <v>3600</v>
      </c>
      <c r="G8665">
        <v>208613193</v>
      </c>
      <c r="I8665" t="s">
        <v>3601</v>
      </c>
      <c r="J8665" t="s">
        <v>4843</v>
      </c>
      <c r="K8665" t="s">
        <v>3688</v>
      </c>
      <c r="L8665" t="s">
        <v>6009</v>
      </c>
      <c r="M8665">
        <v>10.25</v>
      </c>
      <c r="N8665">
        <v>18.5</v>
      </c>
      <c r="O8665">
        <v>9.5</v>
      </c>
      <c r="S8665" t="b">
        <v>0</v>
      </c>
      <c r="T8665" t="b">
        <v>0</v>
      </c>
      <c r="U8665" t="b">
        <v>0</v>
      </c>
      <c r="V8665">
        <v>48000</v>
      </c>
      <c r="W8665">
        <v>29800</v>
      </c>
      <c r="X8665">
        <v>2.6</v>
      </c>
      <c r="Y8665">
        <v>29800</v>
      </c>
      <c r="Z8665">
        <v>2.6</v>
      </c>
    </row>
    <row r="8666" spans="1:26">
      <c r="A8666">
        <v>208503463</v>
      </c>
      <c r="B8666" t="s">
        <v>5999</v>
      </c>
      <c r="C8666" t="s">
        <v>3597</v>
      </c>
      <c r="D8666" t="s">
        <v>3614</v>
      </c>
      <c r="E8666" t="s">
        <v>4837</v>
      </c>
      <c r="F8666" t="s">
        <v>3600</v>
      </c>
      <c r="G8666">
        <v>208503463</v>
      </c>
      <c r="I8666" t="s">
        <v>3601</v>
      </c>
      <c r="J8666" t="s">
        <v>4843</v>
      </c>
      <c r="K8666" t="s">
        <v>3688</v>
      </c>
      <c r="L8666" t="s">
        <v>6008</v>
      </c>
      <c r="M8666">
        <v>10.25</v>
      </c>
      <c r="N8666">
        <v>18.5</v>
      </c>
      <c r="O8666">
        <v>9.5</v>
      </c>
      <c r="S8666" t="b">
        <v>0</v>
      </c>
      <c r="T8666" t="b">
        <v>0</v>
      </c>
      <c r="U8666" t="b">
        <v>0</v>
      </c>
      <c r="V8666">
        <v>48000</v>
      </c>
      <c r="W8666">
        <v>29800</v>
      </c>
      <c r="X8666">
        <v>2.6</v>
      </c>
      <c r="Y8666">
        <v>29800</v>
      </c>
      <c r="Z8666">
        <v>2.6</v>
      </c>
    </row>
    <row r="8667" spans="1:26">
      <c r="A8667">
        <v>208503459</v>
      </c>
      <c r="B8667" t="s">
        <v>5999</v>
      </c>
      <c r="C8667" t="s">
        <v>3597</v>
      </c>
      <c r="D8667" t="s">
        <v>3614</v>
      </c>
      <c r="E8667" t="s">
        <v>4840</v>
      </c>
      <c r="F8667" t="s">
        <v>3600</v>
      </c>
      <c r="G8667">
        <v>208503459</v>
      </c>
      <c r="I8667" t="s">
        <v>3601</v>
      </c>
      <c r="J8667" t="s">
        <v>4843</v>
      </c>
      <c r="K8667" t="s">
        <v>3688</v>
      </c>
      <c r="L8667" t="s">
        <v>6008</v>
      </c>
      <c r="M8667">
        <v>10.25</v>
      </c>
      <c r="N8667">
        <v>18.5</v>
      </c>
      <c r="O8667">
        <v>9.5</v>
      </c>
      <c r="S8667" t="b">
        <v>0</v>
      </c>
      <c r="T8667" t="b">
        <v>0</v>
      </c>
      <c r="U8667" t="b">
        <v>0</v>
      </c>
      <c r="V8667">
        <v>48000</v>
      </c>
      <c r="W8667">
        <v>29800</v>
      </c>
      <c r="X8667">
        <v>2.6</v>
      </c>
      <c r="Y8667">
        <v>29800</v>
      </c>
      <c r="Z8667">
        <v>2.6</v>
      </c>
    </row>
    <row r="8668" spans="1:26">
      <c r="A8668">
        <v>208503457</v>
      </c>
      <c r="B8668" t="s">
        <v>5999</v>
      </c>
      <c r="C8668" t="s">
        <v>3597</v>
      </c>
      <c r="D8668" t="s">
        <v>3614</v>
      </c>
      <c r="E8668" t="s">
        <v>4841</v>
      </c>
      <c r="F8668" t="s">
        <v>3600</v>
      </c>
      <c r="G8668">
        <v>208503457</v>
      </c>
      <c r="I8668" t="s">
        <v>3601</v>
      </c>
      <c r="J8668" t="s">
        <v>4843</v>
      </c>
      <c r="K8668" t="s">
        <v>3688</v>
      </c>
      <c r="L8668" t="s">
        <v>6008</v>
      </c>
      <c r="M8668">
        <v>10.25</v>
      </c>
      <c r="N8668">
        <v>18.5</v>
      </c>
      <c r="O8668">
        <v>9.5</v>
      </c>
      <c r="S8668" t="b">
        <v>0</v>
      </c>
      <c r="T8668" t="b">
        <v>0</v>
      </c>
      <c r="U8668" t="b">
        <v>0</v>
      </c>
      <c r="V8668">
        <v>48000</v>
      </c>
      <c r="W8668">
        <v>29800</v>
      </c>
      <c r="X8668">
        <v>2.6</v>
      </c>
      <c r="Y8668">
        <v>29800</v>
      </c>
      <c r="Z8668">
        <v>2.6</v>
      </c>
    </row>
    <row r="8669" spans="1:26">
      <c r="A8669">
        <v>208503452</v>
      </c>
      <c r="B8669" t="s">
        <v>5999</v>
      </c>
      <c r="C8669" t="s">
        <v>3597</v>
      </c>
      <c r="D8669" t="s">
        <v>3614</v>
      </c>
      <c r="E8669" t="s">
        <v>4842</v>
      </c>
      <c r="F8669" t="s">
        <v>3600</v>
      </c>
      <c r="G8669">
        <v>208503452</v>
      </c>
      <c r="I8669" t="s">
        <v>3601</v>
      </c>
      <c r="J8669" t="s">
        <v>4843</v>
      </c>
      <c r="K8669" t="s">
        <v>3688</v>
      </c>
      <c r="L8669" t="s">
        <v>6008</v>
      </c>
      <c r="M8669">
        <v>10.25</v>
      </c>
      <c r="N8669">
        <v>18.5</v>
      </c>
      <c r="O8669">
        <v>9.5</v>
      </c>
      <c r="S8669" t="b">
        <v>0</v>
      </c>
      <c r="T8669" t="b">
        <v>0</v>
      </c>
      <c r="U8669" t="b">
        <v>0</v>
      </c>
      <c r="V8669">
        <v>48000</v>
      </c>
      <c r="W8669">
        <v>29800</v>
      </c>
      <c r="X8669">
        <v>2.6</v>
      </c>
      <c r="Y8669">
        <v>29800</v>
      </c>
      <c r="Z8669">
        <v>2.6</v>
      </c>
    </row>
    <row r="8670" spans="1:26">
      <c r="A8670">
        <v>208500445</v>
      </c>
      <c r="B8670" t="s">
        <v>5999</v>
      </c>
      <c r="C8670" t="s">
        <v>3597</v>
      </c>
      <c r="D8670" t="s">
        <v>3614</v>
      </c>
      <c r="E8670" t="s">
        <v>3615</v>
      </c>
      <c r="F8670" t="s">
        <v>3600</v>
      </c>
      <c r="G8670">
        <v>208500445</v>
      </c>
      <c r="I8670" t="s">
        <v>3601</v>
      </c>
      <c r="J8670" t="s">
        <v>4843</v>
      </c>
      <c r="K8670" t="s">
        <v>3688</v>
      </c>
      <c r="L8670" t="s">
        <v>6008</v>
      </c>
      <c r="M8670">
        <v>10.25</v>
      </c>
      <c r="N8670">
        <v>18.5</v>
      </c>
      <c r="O8670">
        <v>9.5</v>
      </c>
      <c r="S8670" t="b">
        <v>0</v>
      </c>
      <c r="T8670" t="b">
        <v>0</v>
      </c>
      <c r="U8670" t="b">
        <v>0</v>
      </c>
      <c r="V8670">
        <v>48000</v>
      </c>
      <c r="W8670">
        <v>29800</v>
      </c>
      <c r="X8670">
        <v>2.6</v>
      </c>
      <c r="Y8670">
        <v>29800</v>
      </c>
      <c r="Z8670">
        <v>2.6</v>
      </c>
    </row>
    <row r="8671" spans="1:26">
      <c r="A8671">
        <v>208400414</v>
      </c>
      <c r="B8671" t="s">
        <v>5999</v>
      </c>
      <c r="C8671" t="s">
        <v>3597</v>
      </c>
      <c r="D8671" t="s">
        <v>3614</v>
      </c>
      <c r="E8671" t="s">
        <v>4837</v>
      </c>
      <c r="F8671" t="s">
        <v>3600</v>
      </c>
      <c r="G8671">
        <v>208400414</v>
      </c>
      <c r="I8671" t="s">
        <v>3601</v>
      </c>
      <c r="J8671" t="s">
        <v>4843</v>
      </c>
      <c r="K8671" t="s">
        <v>3688</v>
      </c>
      <c r="L8671" t="s">
        <v>6007</v>
      </c>
      <c r="M8671">
        <v>10</v>
      </c>
      <c r="N8671">
        <v>18.25</v>
      </c>
      <c r="O8671">
        <v>9</v>
      </c>
      <c r="S8671" t="b">
        <v>0</v>
      </c>
      <c r="T8671" t="b">
        <v>0</v>
      </c>
      <c r="U8671" t="b">
        <v>0</v>
      </c>
      <c r="V8671">
        <v>48000</v>
      </c>
      <c r="W8671">
        <v>29200</v>
      </c>
      <c r="X8671">
        <v>2.48</v>
      </c>
      <c r="Y8671">
        <v>29200</v>
      </c>
      <c r="Z8671">
        <v>2.48</v>
      </c>
    </row>
    <row r="8672" spans="1:26">
      <c r="A8672">
        <v>208400409</v>
      </c>
      <c r="B8672" t="s">
        <v>5999</v>
      </c>
      <c r="C8672" t="s">
        <v>3597</v>
      </c>
      <c r="D8672" t="s">
        <v>3614</v>
      </c>
      <c r="E8672" t="s">
        <v>4840</v>
      </c>
      <c r="F8672" t="s">
        <v>3600</v>
      </c>
      <c r="G8672">
        <v>208400409</v>
      </c>
      <c r="I8672" t="s">
        <v>3601</v>
      </c>
      <c r="J8672" t="s">
        <v>4843</v>
      </c>
      <c r="K8672" t="s">
        <v>3688</v>
      </c>
      <c r="L8672" t="s">
        <v>6007</v>
      </c>
      <c r="M8672">
        <v>10</v>
      </c>
      <c r="N8672">
        <v>18.25</v>
      </c>
      <c r="O8672">
        <v>9</v>
      </c>
      <c r="S8672" t="b">
        <v>0</v>
      </c>
      <c r="T8672" t="b">
        <v>0</v>
      </c>
      <c r="U8672" t="b">
        <v>0</v>
      </c>
      <c r="V8672">
        <v>48000</v>
      </c>
      <c r="W8672">
        <v>29200</v>
      </c>
      <c r="X8672">
        <v>2.48</v>
      </c>
      <c r="Y8672">
        <v>29200</v>
      </c>
      <c r="Z8672">
        <v>2.48</v>
      </c>
    </row>
    <row r="8673" spans="1:26">
      <c r="A8673">
        <v>208400402</v>
      </c>
      <c r="B8673" t="s">
        <v>5999</v>
      </c>
      <c r="C8673" t="s">
        <v>3597</v>
      </c>
      <c r="D8673" t="s">
        <v>3614</v>
      </c>
      <c r="E8673" t="s">
        <v>4841</v>
      </c>
      <c r="F8673" t="s">
        <v>3600</v>
      </c>
      <c r="G8673">
        <v>208400402</v>
      </c>
      <c r="I8673" t="s">
        <v>3601</v>
      </c>
      <c r="J8673" t="s">
        <v>4843</v>
      </c>
      <c r="K8673" t="s">
        <v>3688</v>
      </c>
      <c r="L8673" t="s">
        <v>6007</v>
      </c>
      <c r="M8673">
        <v>10</v>
      </c>
      <c r="N8673">
        <v>18.25</v>
      </c>
      <c r="O8673">
        <v>9</v>
      </c>
      <c r="S8673" t="b">
        <v>0</v>
      </c>
      <c r="T8673" t="b">
        <v>0</v>
      </c>
      <c r="U8673" t="b">
        <v>0</v>
      </c>
      <c r="V8673">
        <v>48000</v>
      </c>
      <c r="W8673">
        <v>29200</v>
      </c>
      <c r="X8673">
        <v>2.48</v>
      </c>
      <c r="Y8673">
        <v>29200</v>
      </c>
      <c r="Z8673">
        <v>2.48</v>
      </c>
    </row>
    <row r="8674" spans="1:26">
      <c r="A8674">
        <v>208400397</v>
      </c>
      <c r="B8674" t="s">
        <v>5999</v>
      </c>
      <c r="C8674" t="s">
        <v>3597</v>
      </c>
      <c r="D8674" t="s">
        <v>3614</v>
      </c>
      <c r="E8674" t="s">
        <v>4842</v>
      </c>
      <c r="F8674" t="s">
        <v>3600</v>
      </c>
      <c r="G8674">
        <v>208400397</v>
      </c>
      <c r="I8674" t="s">
        <v>3601</v>
      </c>
      <c r="J8674" t="s">
        <v>4843</v>
      </c>
      <c r="K8674" t="s">
        <v>3688</v>
      </c>
      <c r="L8674" t="s">
        <v>6007</v>
      </c>
      <c r="M8674">
        <v>10</v>
      </c>
      <c r="N8674">
        <v>18.25</v>
      </c>
      <c r="O8674">
        <v>9</v>
      </c>
      <c r="S8674" t="b">
        <v>0</v>
      </c>
      <c r="T8674" t="b">
        <v>0</v>
      </c>
      <c r="U8674" t="b">
        <v>0</v>
      </c>
      <c r="V8674">
        <v>48000</v>
      </c>
      <c r="W8674">
        <v>29200</v>
      </c>
      <c r="X8674">
        <v>2.48</v>
      </c>
      <c r="Y8674">
        <v>29200</v>
      </c>
      <c r="Z8674">
        <v>2.48</v>
      </c>
    </row>
    <row r="8675" spans="1:26">
      <c r="A8675">
        <v>208206712</v>
      </c>
      <c r="B8675" t="s">
        <v>5999</v>
      </c>
      <c r="C8675" t="s">
        <v>3597</v>
      </c>
      <c r="D8675" t="s">
        <v>3614</v>
      </c>
      <c r="E8675" t="s">
        <v>3615</v>
      </c>
      <c r="F8675" t="s">
        <v>3600</v>
      </c>
      <c r="G8675">
        <v>208206712</v>
      </c>
      <c r="I8675" t="s">
        <v>3601</v>
      </c>
      <c r="J8675" t="s">
        <v>4843</v>
      </c>
      <c r="K8675" t="s">
        <v>3688</v>
      </c>
      <c r="L8675" t="s">
        <v>6007</v>
      </c>
      <c r="M8675">
        <v>10</v>
      </c>
      <c r="N8675">
        <v>18.25</v>
      </c>
      <c r="O8675">
        <v>9</v>
      </c>
      <c r="S8675" t="b">
        <v>0</v>
      </c>
      <c r="T8675" t="b">
        <v>0</v>
      </c>
      <c r="U8675" t="b">
        <v>0</v>
      </c>
      <c r="V8675">
        <v>48000</v>
      </c>
      <c r="W8675">
        <v>29200</v>
      </c>
      <c r="X8675">
        <v>2.48</v>
      </c>
      <c r="Y8675">
        <v>29200</v>
      </c>
      <c r="Z8675">
        <v>2.48</v>
      </c>
    </row>
    <row r="8676" spans="1:26">
      <c r="A8676">
        <v>208614084</v>
      </c>
      <c r="B8676" t="s">
        <v>5999</v>
      </c>
      <c r="C8676" t="s">
        <v>3597</v>
      </c>
      <c r="D8676" t="s">
        <v>3614</v>
      </c>
      <c r="E8676" t="s">
        <v>4837</v>
      </c>
      <c r="F8676" t="s">
        <v>3600</v>
      </c>
      <c r="G8676">
        <v>208614084</v>
      </c>
      <c r="I8676" t="s">
        <v>3601</v>
      </c>
      <c r="J8676" t="s">
        <v>4843</v>
      </c>
      <c r="K8676" t="s">
        <v>3688</v>
      </c>
      <c r="L8676" t="s">
        <v>6006</v>
      </c>
      <c r="M8676">
        <v>10</v>
      </c>
      <c r="N8676">
        <v>18.5</v>
      </c>
      <c r="O8676">
        <v>9.5</v>
      </c>
      <c r="S8676" t="b">
        <v>0</v>
      </c>
      <c r="T8676" t="b">
        <v>0</v>
      </c>
      <c r="U8676" t="b">
        <v>0</v>
      </c>
      <c r="V8676">
        <v>48000</v>
      </c>
      <c r="W8676">
        <v>29800</v>
      </c>
      <c r="X8676">
        <v>2.52</v>
      </c>
      <c r="Y8676">
        <v>29800</v>
      </c>
      <c r="Z8676">
        <v>2.52</v>
      </c>
    </row>
    <row r="8677" spans="1:26">
      <c r="A8677">
        <v>208614083</v>
      </c>
      <c r="B8677" t="s">
        <v>5999</v>
      </c>
      <c r="C8677" t="s">
        <v>3597</v>
      </c>
      <c r="D8677" t="s">
        <v>3614</v>
      </c>
      <c r="E8677" t="s">
        <v>4840</v>
      </c>
      <c r="F8677" t="s">
        <v>3600</v>
      </c>
      <c r="G8677">
        <v>208614083</v>
      </c>
      <c r="I8677" t="s">
        <v>3601</v>
      </c>
      <c r="J8677" t="s">
        <v>4843</v>
      </c>
      <c r="K8677" t="s">
        <v>3688</v>
      </c>
      <c r="L8677" t="s">
        <v>6006</v>
      </c>
      <c r="M8677">
        <v>10</v>
      </c>
      <c r="N8677">
        <v>18.5</v>
      </c>
      <c r="O8677">
        <v>9.5</v>
      </c>
      <c r="S8677" t="b">
        <v>0</v>
      </c>
      <c r="T8677" t="b">
        <v>0</v>
      </c>
      <c r="U8677" t="b">
        <v>0</v>
      </c>
      <c r="V8677">
        <v>48000</v>
      </c>
      <c r="W8677">
        <v>29800</v>
      </c>
      <c r="X8677">
        <v>2.52</v>
      </c>
      <c r="Y8677">
        <v>29800</v>
      </c>
      <c r="Z8677">
        <v>2.52</v>
      </c>
    </row>
    <row r="8678" spans="1:26">
      <c r="A8678">
        <v>208614076</v>
      </c>
      <c r="B8678" t="s">
        <v>5999</v>
      </c>
      <c r="C8678" t="s">
        <v>3597</v>
      </c>
      <c r="D8678" t="s">
        <v>3614</v>
      </c>
      <c r="E8678" t="s">
        <v>4841</v>
      </c>
      <c r="F8678" t="s">
        <v>3600</v>
      </c>
      <c r="G8678">
        <v>208614076</v>
      </c>
      <c r="I8678" t="s">
        <v>3601</v>
      </c>
      <c r="J8678" t="s">
        <v>4843</v>
      </c>
      <c r="K8678" t="s">
        <v>3688</v>
      </c>
      <c r="L8678" t="s">
        <v>6006</v>
      </c>
      <c r="M8678">
        <v>10</v>
      </c>
      <c r="N8678">
        <v>18.5</v>
      </c>
      <c r="O8678">
        <v>9.5</v>
      </c>
      <c r="S8678" t="b">
        <v>0</v>
      </c>
      <c r="T8678" t="b">
        <v>0</v>
      </c>
      <c r="U8678" t="b">
        <v>0</v>
      </c>
      <c r="V8678">
        <v>48000</v>
      </c>
      <c r="W8678">
        <v>29800</v>
      </c>
      <c r="X8678">
        <v>2.52</v>
      </c>
      <c r="Y8678">
        <v>29800</v>
      </c>
      <c r="Z8678">
        <v>2.52</v>
      </c>
    </row>
    <row r="8679" spans="1:26">
      <c r="A8679">
        <v>208614075</v>
      </c>
      <c r="B8679" t="s">
        <v>5999</v>
      </c>
      <c r="C8679" t="s">
        <v>3597</v>
      </c>
      <c r="D8679" t="s">
        <v>3614</v>
      </c>
      <c r="E8679" t="s">
        <v>4842</v>
      </c>
      <c r="F8679" t="s">
        <v>3600</v>
      </c>
      <c r="G8679">
        <v>208614075</v>
      </c>
      <c r="I8679" t="s">
        <v>3601</v>
      </c>
      <c r="J8679" t="s">
        <v>4843</v>
      </c>
      <c r="K8679" t="s">
        <v>3688</v>
      </c>
      <c r="L8679" t="s">
        <v>6006</v>
      </c>
      <c r="M8679">
        <v>10</v>
      </c>
      <c r="N8679">
        <v>18.5</v>
      </c>
      <c r="O8679">
        <v>9.5</v>
      </c>
      <c r="S8679" t="b">
        <v>0</v>
      </c>
      <c r="T8679" t="b">
        <v>0</v>
      </c>
      <c r="U8679" t="b">
        <v>0</v>
      </c>
      <c r="V8679">
        <v>48000</v>
      </c>
      <c r="W8679">
        <v>29800</v>
      </c>
      <c r="X8679">
        <v>2.52</v>
      </c>
      <c r="Y8679">
        <v>29800</v>
      </c>
      <c r="Z8679">
        <v>2.52</v>
      </c>
    </row>
    <row r="8680" spans="1:26">
      <c r="A8680">
        <v>208501159</v>
      </c>
      <c r="B8680" t="s">
        <v>5999</v>
      </c>
      <c r="C8680" t="s">
        <v>3597</v>
      </c>
      <c r="D8680" t="s">
        <v>3614</v>
      </c>
      <c r="E8680" t="s">
        <v>4837</v>
      </c>
      <c r="F8680" t="s">
        <v>3600</v>
      </c>
      <c r="G8680">
        <v>208501159</v>
      </c>
      <c r="I8680" t="s">
        <v>3601</v>
      </c>
      <c r="J8680" t="s">
        <v>4843</v>
      </c>
      <c r="K8680" t="s">
        <v>3688</v>
      </c>
      <c r="L8680" t="s">
        <v>6005</v>
      </c>
      <c r="M8680">
        <v>10</v>
      </c>
      <c r="N8680">
        <v>18.5</v>
      </c>
      <c r="O8680">
        <v>9.5</v>
      </c>
      <c r="S8680" t="b">
        <v>0</v>
      </c>
      <c r="T8680" t="b">
        <v>0</v>
      </c>
      <c r="U8680" t="b">
        <v>0</v>
      </c>
      <c r="V8680">
        <v>48000</v>
      </c>
      <c r="W8680">
        <v>29800</v>
      </c>
      <c r="X8680">
        <v>2.52</v>
      </c>
      <c r="Y8680">
        <v>29800</v>
      </c>
      <c r="Z8680">
        <v>2.52</v>
      </c>
    </row>
    <row r="8681" spans="1:26">
      <c r="A8681">
        <v>208501158</v>
      </c>
      <c r="B8681" t="s">
        <v>5999</v>
      </c>
      <c r="C8681" t="s">
        <v>3597</v>
      </c>
      <c r="D8681" t="s">
        <v>3614</v>
      </c>
      <c r="E8681" t="s">
        <v>4840</v>
      </c>
      <c r="F8681" t="s">
        <v>3600</v>
      </c>
      <c r="G8681">
        <v>208501158</v>
      </c>
      <c r="I8681" t="s">
        <v>3601</v>
      </c>
      <c r="J8681" t="s">
        <v>4843</v>
      </c>
      <c r="K8681" t="s">
        <v>3688</v>
      </c>
      <c r="L8681" t="s">
        <v>6005</v>
      </c>
      <c r="M8681">
        <v>10</v>
      </c>
      <c r="N8681">
        <v>18.5</v>
      </c>
      <c r="O8681">
        <v>9.5</v>
      </c>
      <c r="S8681" t="b">
        <v>0</v>
      </c>
      <c r="T8681" t="b">
        <v>0</v>
      </c>
      <c r="U8681" t="b">
        <v>0</v>
      </c>
      <c r="V8681">
        <v>48000</v>
      </c>
      <c r="W8681">
        <v>29800</v>
      </c>
      <c r="X8681">
        <v>2.52</v>
      </c>
      <c r="Y8681">
        <v>29800</v>
      </c>
      <c r="Z8681">
        <v>2.52</v>
      </c>
    </row>
    <row r="8682" spans="1:26">
      <c r="A8682">
        <v>208501156</v>
      </c>
      <c r="B8682" t="s">
        <v>5999</v>
      </c>
      <c r="C8682" t="s">
        <v>3597</v>
      </c>
      <c r="D8682" t="s">
        <v>3614</v>
      </c>
      <c r="E8682" t="s">
        <v>4841</v>
      </c>
      <c r="F8682" t="s">
        <v>3600</v>
      </c>
      <c r="G8682">
        <v>208501156</v>
      </c>
      <c r="I8682" t="s">
        <v>3601</v>
      </c>
      <c r="J8682" t="s">
        <v>4843</v>
      </c>
      <c r="K8682" t="s">
        <v>3688</v>
      </c>
      <c r="L8682" t="s">
        <v>6005</v>
      </c>
      <c r="M8682">
        <v>10</v>
      </c>
      <c r="N8682">
        <v>18.5</v>
      </c>
      <c r="O8682">
        <v>9.5</v>
      </c>
      <c r="S8682" t="b">
        <v>0</v>
      </c>
      <c r="T8682" t="b">
        <v>0</v>
      </c>
      <c r="U8682" t="b">
        <v>0</v>
      </c>
      <c r="V8682">
        <v>48000</v>
      </c>
      <c r="W8682">
        <v>29800</v>
      </c>
      <c r="X8682">
        <v>2.52</v>
      </c>
      <c r="Y8682">
        <v>29800</v>
      </c>
      <c r="Z8682">
        <v>2.52</v>
      </c>
    </row>
    <row r="8683" spans="1:26">
      <c r="A8683">
        <v>208501153</v>
      </c>
      <c r="B8683" t="s">
        <v>5999</v>
      </c>
      <c r="C8683" t="s">
        <v>3597</v>
      </c>
      <c r="D8683" t="s">
        <v>3614</v>
      </c>
      <c r="E8683" t="s">
        <v>4842</v>
      </c>
      <c r="F8683" t="s">
        <v>3600</v>
      </c>
      <c r="G8683">
        <v>208501153</v>
      </c>
      <c r="I8683" t="s">
        <v>3601</v>
      </c>
      <c r="J8683" t="s">
        <v>4843</v>
      </c>
      <c r="K8683" t="s">
        <v>3688</v>
      </c>
      <c r="L8683" t="s">
        <v>6005</v>
      </c>
      <c r="M8683">
        <v>10</v>
      </c>
      <c r="N8683">
        <v>18.5</v>
      </c>
      <c r="O8683">
        <v>9.5</v>
      </c>
      <c r="S8683" t="b">
        <v>0</v>
      </c>
      <c r="T8683" t="b">
        <v>0</v>
      </c>
      <c r="U8683" t="b">
        <v>0</v>
      </c>
      <c r="V8683">
        <v>48000</v>
      </c>
      <c r="W8683">
        <v>29800</v>
      </c>
      <c r="X8683">
        <v>2.52</v>
      </c>
      <c r="Y8683">
        <v>29800</v>
      </c>
      <c r="Z8683">
        <v>2.52</v>
      </c>
    </row>
    <row r="8684" spans="1:26">
      <c r="A8684">
        <v>208499839</v>
      </c>
      <c r="B8684" t="s">
        <v>5999</v>
      </c>
      <c r="C8684" t="s">
        <v>3597</v>
      </c>
      <c r="D8684" t="s">
        <v>3614</v>
      </c>
      <c r="E8684" t="s">
        <v>3615</v>
      </c>
      <c r="F8684" t="s">
        <v>3600</v>
      </c>
      <c r="G8684">
        <v>208499839</v>
      </c>
      <c r="I8684" t="s">
        <v>3601</v>
      </c>
      <c r="J8684" t="s">
        <v>4843</v>
      </c>
      <c r="K8684" t="s">
        <v>3688</v>
      </c>
      <c r="L8684" t="s">
        <v>6005</v>
      </c>
      <c r="M8684">
        <v>10</v>
      </c>
      <c r="N8684">
        <v>18.5</v>
      </c>
      <c r="O8684">
        <v>9.5</v>
      </c>
      <c r="S8684" t="b">
        <v>0</v>
      </c>
      <c r="T8684" t="b">
        <v>0</v>
      </c>
      <c r="U8684" t="b">
        <v>0</v>
      </c>
      <c r="V8684">
        <v>48000</v>
      </c>
      <c r="W8684">
        <v>29800</v>
      </c>
      <c r="X8684">
        <v>2.52</v>
      </c>
      <c r="Y8684">
        <v>29800</v>
      </c>
      <c r="Z8684">
        <v>2.52</v>
      </c>
    </row>
    <row r="8685" spans="1:26">
      <c r="A8685">
        <v>207434715</v>
      </c>
      <c r="B8685" t="s">
        <v>5999</v>
      </c>
      <c r="C8685" t="s">
        <v>3597</v>
      </c>
      <c r="D8685" t="s">
        <v>3614</v>
      </c>
      <c r="E8685" t="s">
        <v>4837</v>
      </c>
      <c r="F8685" t="s">
        <v>3600</v>
      </c>
      <c r="G8685">
        <v>207434715</v>
      </c>
      <c r="I8685" t="s">
        <v>3601</v>
      </c>
      <c r="J8685" t="s">
        <v>4843</v>
      </c>
      <c r="K8685" t="s">
        <v>3688</v>
      </c>
      <c r="L8685" t="s">
        <v>6004</v>
      </c>
      <c r="M8685">
        <v>10</v>
      </c>
      <c r="N8685">
        <v>17.75</v>
      </c>
      <c r="O8685">
        <v>9</v>
      </c>
      <c r="S8685" t="b">
        <v>0</v>
      </c>
      <c r="T8685" t="b">
        <v>0</v>
      </c>
      <c r="U8685" t="b">
        <v>0</v>
      </c>
      <c r="V8685">
        <v>48000</v>
      </c>
      <c r="W8685">
        <v>30400</v>
      </c>
      <c r="X8685">
        <v>2.5</v>
      </c>
      <c r="Y8685">
        <v>30400</v>
      </c>
      <c r="Z8685">
        <v>2.5</v>
      </c>
    </row>
    <row r="8686" spans="1:26">
      <c r="A8686">
        <v>207434714</v>
      </c>
      <c r="B8686" t="s">
        <v>5999</v>
      </c>
      <c r="C8686" t="s">
        <v>3597</v>
      </c>
      <c r="D8686" t="s">
        <v>3614</v>
      </c>
      <c r="E8686" t="s">
        <v>4840</v>
      </c>
      <c r="F8686" t="s">
        <v>3600</v>
      </c>
      <c r="G8686">
        <v>207434714</v>
      </c>
      <c r="I8686" t="s">
        <v>3601</v>
      </c>
      <c r="J8686" t="s">
        <v>4843</v>
      </c>
      <c r="K8686" t="s">
        <v>3688</v>
      </c>
      <c r="L8686" t="s">
        <v>6004</v>
      </c>
      <c r="M8686">
        <v>10</v>
      </c>
      <c r="N8686">
        <v>17.75</v>
      </c>
      <c r="O8686">
        <v>9</v>
      </c>
      <c r="S8686" t="b">
        <v>0</v>
      </c>
      <c r="T8686" t="b">
        <v>0</v>
      </c>
      <c r="U8686" t="b">
        <v>0</v>
      </c>
      <c r="V8686">
        <v>48000</v>
      </c>
      <c r="W8686">
        <v>30400</v>
      </c>
      <c r="X8686">
        <v>2.5</v>
      </c>
      <c r="Y8686">
        <v>30400</v>
      </c>
      <c r="Z8686">
        <v>2.5</v>
      </c>
    </row>
    <row r="8687" spans="1:26">
      <c r="A8687">
        <v>207434703</v>
      </c>
      <c r="B8687" t="s">
        <v>5999</v>
      </c>
      <c r="C8687" t="s">
        <v>3597</v>
      </c>
      <c r="D8687" t="s">
        <v>3614</v>
      </c>
      <c r="E8687" t="s">
        <v>4841</v>
      </c>
      <c r="F8687" t="s">
        <v>3600</v>
      </c>
      <c r="G8687">
        <v>207434703</v>
      </c>
      <c r="I8687" t="s">
        <v>3601</v>
      </c>
      <c r="J8687" t="s">
        <v>4843</v>
      </c>
      <c r="K8687" t="s">
        <v>3688</v>
      </c>
      <c r="L8687" t="s">
        <v>6004</v>
      </c>
      <c r="M8687">
        <v>10</v>
      </c>
      <c r="N8687">
        <v>17.75</v>
      </c>
      <c r="O8687">
        <v>9</v>
      </c>
      <c r="S8687" t="b">
        <v>0</v>
      </c>
      <c r="T8687" t="b">
        <v>0</v>
      </c>
      <c r="U8687" t="b">
        <v>0</v>
      </c>
      <c r="V8687">
        <v>48000</v>
      </c>
      <c r="W8687">
        <v>30400</v>
      </c>
      <c r="X8687">
        <v>2.5</v>
      </c>
      <c r="Y8687">
        <v>30400</v>
      </c>
      <c r="Z8687">
        <v>2.5</v>
      </c>
    </row>
    <row r="8688" spans="1:26">
      <c r="A8688">
        <v>207434702</v>
      </c>
      <c r="B8688" t="s">
        <v>5999</v>
      </c>
      <c r="C8688" t="s">
        <v>3597</v>
      </c>
      <c r="D8688" t="s">
        <v>3614</v>
      </c>
      <c r="E8688" t="s">
        <v>4842</v>
      </c>
      <c r="F8688" t="s">
        <v>3600</v>
      </c>
      <c r="G8688">
        <v>207434702</v>
      </c>
      <c r="I8688" t="s">
        <v>3601</v>
      </c>
      <c r="J8688" t="s">
        <v>4843</v>
      </c>
      <c r="K8688" t="s">
        <v>3688</v>
      </c>
      <c r="L8688" t="s">
        <v>6004</v>
      </c>
      <c r="M8688">
        <v>10</v>
      </c>
      <c r="N8688">
        <v>17.75</v>
      </c>
      <c r="O8688">
        <v>9</v>
      </c>
      <c r="S8688" t="b">
        <v>0</v>
      </c>
      <c r="T8688" t="b">
        <v>0</v>
      </c>
      <c r="U8688" t="b">
        <v>0</v>
      </c>
      <c r="V8688">
        <v>48000</v>
      </c>
      <c r="W8688">
        <v>30400</v>
      </c>
      <c r="X8688">
        <v>2.5</v>
      </c>
      <c r="Y8688">
        <v>30400</v>
      </c>
      <c r="Z8688">
        <v>2.5</v>
      </c>
    </row>
    <row r="8689" spans="1:26">
      <c r="A8689">
        <v>207430583</v>
      </c>
      <c r="B8689" t="s">
        <v>5999</v>
      </c>
      <c r="C8689" t="s">
        <v>3597</v>
      </c>
      <c r="D8689" t="s">
        <v>3614</v>
      </c>
      <c r="E8689" t="s">
        <v>3615</v>
      </c>
      <c r="F8689" t="s">
        <v>3600</v>
      </c>
      <c r="G8689">
        <v>207430583</v>
      </c>
      <c r="I8689" t="s">
        <v>3601</v>
      </c>
      <c r="J8689" t="s">
        <v>4843</v>
      </c>
      <c r="K8689" t="s">
        <v>3688</v>
      </c>
      <c r="L8689" t="s">
        <v>6004</v>
      </c>
      <c r="M8689">
        <v>10</v>
      </c>
      <c r="N8689">
        <v>17.75</v>
      </c>
      <c r="O8689">
        <v>9</v>
      </c>
      <c r="S8689" t="b">
        <v>0</v>
      </c>
      <c r="T8689" t="b">
        <v>0</v>
      </c>
      <c r="U8689" t="b">
        <v>0</v>
      </c>
      <c r="V8689">
        <v>48000</v>
      </c>
      <c r="W8689">
        <v>30400</v>
      </c>
      <c r="X8689">
        <v>2.5</v>
      </c>
      <c r="Y8689">
        <v>30400</v>
      </c>
      <c r="Z8689">
        <v>2.5</v>
      </c>
    </row>
    <row r="8690" spans="1:26">
      <c r="A8690">
        <v>207434716</v>
      </c>
      <c r="B8690" t="s">
        <v>5999</v>
      </c>
      <c r="C8690" t="s">
        <v>3597</v>
      </c>
      <c r="D8690" t="s">
        <v>3614</v>
      </c>
      <c r="E8690" t="s">
        <v>4837</v>
      </c>
      <c r="F8690" t="s">
        <v>3600</v>
      </c>
      <c r="G8690">
        <v>207434716</v>
      </c>
      <c r="I8690" t="s">
        <v>3601</v>
      </c>
      <c r="J8690" t="s">
        <v>4843</v>
      </c>
      <c r="K8690" t="s">
        <v>3688</v>
      </c>
      <c r="L8690" t="s">
        <v>6003</v>
      </c>
      <c r="M8690">
        <v>10.25</v>
      </c>
      <c r="N8690">
        <v>18.5</v>
      </c>
      <c r="O8690">
        <v>9.5</v>
      </c>
      <c r="S8690" t="b">
        <v>0</v>
      </c>
      <c r="T8690" t="b">
        <v>0</v>
      </c>
      <c r="U8690" t="b">
        <v>0</v>
      </c>
      <c r="V8690">
        <v>47500</v>
      </c>
      <c r="W8690">
        <v>29800</v>
      </c>
      <c r="X8690">
        <v>2.56</v>
      </c>
      <c r="Y8690">
        <v>29800</v>
      </c>
      <c r="Z8690">
        <v>2.56</v>
      </c>
    </row>
    <row r="8691" spans="1:26">
      <c r="A8691">
        <v>207434713</v>
      </c>
      <c r="B8691" t="s">
        <v>5999</v>
      </c>
      <c r="C8691" t="s">
        <v>3597</v>
      </c>
      <c r="D8691" t="s">
        <v>3614</v>
      </c>
      <c r="E8691" t="s">
        <v>4840</v>
      </c>
      <c r="F8691" t="s">
        <v>3600</v>
      </c>
      <c r="G8691">
        <v>207434713</v>
      </c>
      <c r="I8691" t="s">
        <v>3601</v>
      </c>
      <c r="J8691" t="s">
        <v>4843</v>
      </c>
      <c r="K8691" t="s">
        <v>3688</v>
      </c>
      <c r="L8691" t="s">
        <v>6003</v>
      </c>
      <c r="M8691">
        <v>10.25</v>
      </c>
      <c r="N8691">
        <v>18.5</v>
      </c>
      <c r="O8691">
        <v>9.5</v>
      </c>
      <c r="S8691" t="b">
        <v>0</v>
      </c>
      <c r="T8691" t="b">
        <v>0</v>
      </c>
      <c r="U8691" t="b">
        <v>0</v>
      </c>
      <c r="V8691">
        <v>47500</v>
      </c>
      <c r="W8691">
        <v>29800</v>
      </c>
      <c r="X8691">
        <v>2.56</v>
      </c>
      <c r="Y8691">
        <v>29800</v>
      </c>
      <c r="Z8691">
        <v>2.56</v>
      </c>
    </row>
    <row r="8692" spans="1:26">
      <c r="A8692">
        <v>207434704</v>
      </c>
      <c r="B8692" t="s">
        <v>5999</v>
      </c>
      <c r="C8692" t="s">
        <v>3597</v>
      </c>
      <c r="D8692" t="s">
        <v>3614</v>
      </c>
      <c r="E8692" t="s">
        <v>4841</v>
      </c>
      <c r="F8692" t="s">
        <v>3600</v>
      </c>
      <c r="G8692">
        <v>207434704</v>
      </c>
      <c r="I8692" t="s">
        <v>3601</v>
      </c>
      <c r="J8692" t="s">
        <v>4843</v>
      </c>
      <c r="K8692" t="s">
        <v>3688</v>
      </c>
      <c r="L8692" t="s">
        <v>6003</v>
      </c>
      <c r="M8692">
        <v>10.25</v>
      </c>
      <c r="N8692">
        <v>18.5</v>
      </c>
      <c r="O8692">
        <v>9.5</v>
      </c>
      <c r="S8692" t="b">
        <v>0</v>
      </c>
      <c r="T8692" t="b">
        <v>0</v>
      </c>
      <c r="U8692" t="b">
        <v>0</v>
      </c>
      <c r="V8692">
        <v>47500</v>
      </c>
      <c r="W8692">
        <v>29800</v>
      </c>
      <c r="X8692">
        <v>2.56</v>
      </c>
      <c r="Y8692">
        <v>29800</v>
      </c>
      <c r="Z8692">
        <v>2.56</v>
      </c>
    </row>
    <row r="8693" spans="1:26">
      <c r="A8693">
        <v>207434701</v>
      </c>
      <c r="B8693" t="s">
        <v>5999</v>
      </c>
      <c r="C8693" t="s">
        <v>3597</v>
      </c>
      <c r="D8693" t="s">
        <v>3614</v>
      </c>
      <c r="E8693" t="s">
        <v>4842</v>
      </c>
      <c r="F8693" t="s">
        <v>3600</v>
      </c>
      <c r="G8693">
        <v>207434701</v>
      </c>
      <c r="I8693" t="s">
        <v>3601</v>
      </c>
      <c r="J8693" t="s">
        <v>4843</v>
      </c>
      <c r="K8693" t="s">
        <v>3688</v>
      </c>
      <c r="L8693" t="s">
        <v>6003</v>
      </c>
      <c r="M8693">
        <v>10.25</v>
      </c>
      <c r="N8693">
        <v>18.5</v>
      </c>
      <c r="O8693">
        <v>9.5</v>
      </c>
      <c r="S8693" t="b">
        <v>0</v>
      </c>
      <c r="T8693" t="b">
        <v>0</v>
      </c>
      <c r="U8693" t="b">
        <v>0</v>
      </c>
      <c r="V8693">
        <v>47500</v>
      </c>
      <c r="W8693">
        <v>29800</v>
      </c>
      <c r="X8693">
        <v>2.56</v>
      </c>
      <c r="Y8693">
        <v>29800</v>
      </c>
      <c r="Z8693">
        <v>2.56</v>
      </c>
    </row>
    <row r="8694" spans="1:26">
      <c r="A8694">
        <v>207430582</v>
      </c>
      <c r="B8694" t="s">
        <v>5999</v>
      </c>
      <c r="C8694" t="s">
        <v>3597</v>
      </c>
      <c r="D8694" t="s">
        <v>3614</v>
      </c>
      <c r="E8694" t="s">
        <v>3615</v>
      </c>
      <c r="F8694" t="s">
        <v>3600</v>
      </c>
      <c r="G8694">
        <v>207430582</v>
      </c>
      <c r="I8694" t="s">
        <v>3601</v>
      </c>
      <c r="J8694" t="s">
        <v>4843</v>
      </c>
      <c r="K8694" t="s">
        <v>3688</v>
      </c>
      <c r="L8694" t="s">
        <v>6003</v>
      </c>
      <c r="M8694">
        <v>10.25</v>
      </c>
      <c r="N8694">
        <v>18.5</v>
      </c>
      <c r="O8694">
        <v>9.5</v>
      </c>
      <c r="S8694" t="b">
        <v>0</v>
      </c>
      <c r="T8694" t="b">
        <v>0</v>
      </c>
      <c r="U8694" t="b">
        <v>0</v>
      </c>
      <c r="V8694">
        <v>47500</v>
      </c>
      <c r="W8694">
        <v>29800</v>
      </c>
      <c r="X8694">
        <v>2.56</v>
      </c>
      <c r="Y8694">
        <v>29800</v>
      </c>
      <c r="Z8694">
        <v>2.56</v>
      </c>
    </row>
    <row r="8695" spans="1:26">
      <c r="A8695">
        <v>207434717</v>
      </c>
      <c r="B8695" t="s">
        <v>5999</v>
      </c>
      <c r="C8695" t="s">
        <v>3597</v>
      </c>
      <c r="D8695" t="s">
        <v>3614</v>
      </c>
      <c r="E8695" t="s">
        <v>4837</v>
      </c>
      <c r="F8695" t="s">
        <v>3600</v>
      </c>
      <c r="G8695">
        <v>207434717</v>
      </c>
      <c r="I8695" t="s">
        <v>3601</v>
      </c>
      <c r="J8695" t="s">
        <v>4843</v>
      </c>
      <c r="K8695" t="s">
        <v>3688</v>
      </c>
      <c r="L8695" t="s">
        <v>6002</v>
      </c>
      <c r="M8695">
        <v>10.5</v>
      </c>
      <c r="N8695">
        <v>18.5</v>
      </c>
      <c r="O8695">
        <v>9.3000000000000007</v>
      </c>
      <c r="S8695" t="b">
        <v>0</v>
      </c>
      <c r="T8695" t="b">
        <v>0</v>
      </c>
      <c r="U8695" t="b">
        <v>0</v>
      </c>
      <c r="V8695">
        <v>48000</v>
      </c>
      <c r="W8695">
        <v>29800</v>
      </c>
      <c r="X8695">
        <v>2.54</v>
      </c>
      <c r="Y8695">
        <v>29800</v>
      </c>
      <c r="Z8695">
        <v>2.54</v>
      </c>
    </row>
    <row r="8696" spans="1:26">
      <c r="A8696">
        <v>207434712</v>
      </c>
      <c r="B8696" t="s">
        <v>5999</v>
      </c>
      <c r="C8696" t="s">
        <v>3597</v>
      </c>
      <c r="D8696" t="s">
        <v>3614</v>
      </c>
      <c r="E8696" t="s">
        <v>4840</v>
      </c>
      <c r="F8696" t="s">
        <v>3600</v>
      </c>
      <c r="G8696">
        <v>207434712</v>
      </c>
      <c r="I8696" t="s">
        <v>3601</v>
      </c>
      <c r="J8696" t="s">
        <v>4843</v>
      </c>
      <c r="K8696" t="s">
        <v>3688</v>
      </c>
      <c r="L8696" t="s">
        <v>6002</v>
      </c>
      <c r="M8696">
        <v>10.5</v>
      </c>
      <c r="N8696">
        <v>18.5</v>
      </c>
      <c r="O8696">
        <v>9.3000000000000007</v>
      </c>
      <c r="S8696" t="b">
        <v>0</v>
      </c>
      <c r="T8696" t="b">
        <v>0</v>
      </c>
      <c r="U8696" t="b">
        <v>0</v>
      </c>
      <c r="V8696">
        <v>48000</v>
      </c>
      <c r="W8696">
        <v>29800</v>
      </c>
      <c r="X8696">
        <v>2.54</v>
      </c>
      <c r="Y8696">
        <v>29800</v>
      </c>
      <c r="Z8696">
        <v>2.54</v>
      </c>
    </row>
    <row r="8697" spans="1:26">
      <c r="A8697">
        <v>207434705</v>
      </c>
      <c r="B8697" t="s">
        <v>5999</v>
      </c>
      <c r="C8697" t="s">
        <v>3597</v>
      </c>
      <c r="D8697" t="s">
        <v>3614</v>
      </c>
      <c r="E8697" t="s">
        <v>4841</v>
      </c>
      <c r="F8697" t="s">
        <v>3600</v>
      </c>
      <c r="G8697">
        <v>207434705</v>
      </c>
      <c r="I8697" t="s">
        <v>3601</v>
      </c>
      <c r="J8697" t="s">
        <v>4843</v>
      </c>
      <c r="K8697" t="s">
        <v>3688</v>
      </c>
      <c r="L8697" t="s">
        <v>6002</v>
      </c>
      <c r="M8697">
        <v>10.5</v>
      </c>
      <c r="N8697">
        <v>18.5</v>
      </c>
      <c r="O8697">
        <v>9.3000000000000007</v>
      </c>
      <c r="S8697" t="b">
        <v>0</v>
      </c>
      <c r="T8697" t="b">
        <v>0</v>
      </c>
      <c r="U8697" t="b">
        <v>0</v>
      </c>
      <c r="V8697">
        <v>48000</v>
      </c>
      <c r="W8697">
        <v>29800</v>
      </c>
      <c r="X8697">
        <v>2.54</v>
      </c>
      <c r="Y8697">
        <v>29800</v>
      </c>
      <c r="Z8697">
        <v>2.54</v>
      </c>
    </row>
    <row r="8698" spans="1:26">
      <c r="A8698">
        <v>207434700</v>
      </c>
      <c r="B8698" t="s">
        <v>5999</v>
      </c>
      <c r="C8698" t="s">
        <v>3597</v>
      </c>
      <c r="D8698" t="s">
        <v>3614</v>
      </c>
      <c r="E8698" t="s">
        <v>4842</v>
      </c>
      <c r="F8698" t="s">
        <v>3600</v>
      </c>
      <c r="G8698">
        <v>207434700</v>
      </c>
      <c r="I8698" t="s">
        <v>3601</v>
      </c>
      <c r="J8698" t="s">
        <v>4843</v>
      </c>
      <c r="K8698" t="s">
        <v>3688</v>
      </c>
      <c r="L8698" t="s">
        <v>6002</v>
      </c>
      <c r="M8698">
        <v>10.5</v>
      </c>
      <c r="N8698">
        <v>18.5</v>
      </c>
      <c r="O8698">
        <v>9.3000000000000007</v>
      </c>
      <c r="S8698" t="b">
        <v>0</v>
      </c>
      <c r="T8698" t="b">
        <v>0</v>
      </c>
      <c r="U8698" t="b">
        <v>0</v>
      </c>
      <c r="V8698">
        <v>48000</v>
      </c>
      <c r="W8698">
        <v>29800</v>
      </c>
      <c r="X8698">
        <v>2.54</v>
      </c>
      <c r="Y8698">
        <v>29800</v>
      </c>
      <c r="Z8698">
        <v>2.54</v>
      </c>
    </row>
    <row r="8699" spans="1:26">
      <c r="A8699">
        <v>207430581</v>
      </c>
      <c r="B8699" t="s">
        <v>5999</v>
      </c>
      <c r="C8699" t="s">
        <v>3597</v>
      </c>
      <c r="D8699" t="s">
        <v>3614</v>
      </c>
      <c r="E8699" t="s">
        <v>3615</v>
      </c>
      <c r="F8699" t="s">
        <v>3600</v>
      </c>
      <c r="G8699">
        <v>207430581</v>
      </c>
      <c r="I8699" t="s">
        <v>3601</v>
      </c>
      <c r="J8699" t="s">
        <v>4843</v>
      </c>
      <c r="K8699" t="s">
        <v>3688</v>
      </c>
      <c r="L8699" t="s">
        <v>6002</v>
      </c>
      <c r="M8699">
        <v>10.5</v>
      </c>
      <c r="N8699">
        <v>18.5</v>
      </c>
      <c r="O8699">
        <v>9.3000000000000007</v>
      </c>
      <c r="S8699" t="b">
        <v>0</v>
      </c>
      <c r="T8699" t="b">
        <v>0</v>
      </c>
      <c r="U8699" t="b">
        <v>0</v>
      </c>
      <c r="V8699">
        <v>48000</v>
      </c>
      <c r="W8699">
        <v>29800</v>
      </c>
      <c r="X8699">
        <v>2.54</v>
      </c>
      <c r="Y8699">
        <v>29800</v>
      </c>
      <c r="Z8699">
        <v>2.54</v>
      </c>
    </row>
    <row r="8700" spans="1:26">
      <c r="A8700">
        <v>208503494</v>
      </c>
      <c r="B8700" t="s">
        <v>5999</v>
      </c>
      <c r="C8700" t="s">
        <v>3597</v>
      </c>
      <c r="D8700" t="s">
        <v>3614</v>
      </c>
      <c r="E8700" t="s">
        <v>4837</v>
      </c>
      <c r="F8700" t="s">
        <v>3600</v>
      </c>
      <c r="G8700">
        <v>208503494</v>
      </c>
      <c r="I8700" t="s">
        <v>3601</v>
      </c>
      <c r="J8700" t="s">
        <v>4843</v>
      </c>
      <c r="K8700" t="s">
        <v>3688</v>
      </c>
      <c r="L8700" t="s">
        <v>6001</v>
      </c>
      <c r="M8700">
        <v>10.25</v>
      </c>
      <c r="N8700">
        <v>18.5</v>
      </c>
      <c r="O8700">
        <v>9.5</v>
      </c>
      <c r="S8700" t="b">
        <v>0</v>
      </c>
      <c r="T8700" t="b">
        <v>0</v>
      </c>
      <c r="U8700" t="b">
        <v>0</v>
      </c>
      <c r="V8700">
        <v>48000</v>
      </c>
      <c r="W8700">
        <v>30000</v>
      </c>
      <c r="X8700">
        <v>2.56</v>
      </c>
      <c r="Y8700">
        <v>30000</v>
      </c>
      <c r="Z8700">
        <v>2.56</v>
      </c>
    </row>
    <row r="8701" spans="1:26">
      <c r="A8701">
        <v>208503485</v>
      </c>
      <c r="B8701" t="s">
        <v>5999</v>
      </c>
      <c r="C8701" t="s">
        <v>3597</v>
      </c>
      <c r="D8701" t="s">
        <v>3614</v>
      </c>
      <c r="E8701" t="s">
        <v>4840</v>
      </c>
      <c r="F8701" t="s">
        <v>3600</v>
      </c>
      <c r="G8701">
        <v>208503485</v>
      </c>
      <c r="I8701" t="s">
        <v>3601</v>
      </c>
      <c r="J8701" t="s">
        <v>4843</v>
      </c>
      <c r="K8701" t="s">
        <v>3688</v>
      </c>
      <c r="L8701" t="s">
        <v>6001</v>
      </c>
      <c r="M8701">
        <v>10.25</v>
      </c>
      <c r="N8701">
        <v>18.5</v>
      </c>
      <c r="O8701">
        <v>9.5</v>
      </c>
      <c r="S8701" t="b">
        <v>0</v>
      </c>
      <c r="T8701" t="b">
        <v>0</v>
      </c>
      <c r="U8701" t="b">
        <v>0</v>
      </c>
      <c r="V8701">
        <v>48000</v>
      </c>
      <c r="W8701">
        <v>30000</v>
      </c>
      <c r="X8701">
        <v>2.56</v>
      </c>
      <c r="Y8701">
        <v>30000</v>
      </c>
      <c r="Z8701">
        <v>2.56</v>
      </c>
    </row>
    <row r="8702" spans="1:26">
      <c r="A8702">
        <v>208503474</v>
      </c>
      <c r="B8702" t="s">
        <v>5999</v>
      </c>
      <c r="C8702" t="s">
        <v>3597</v>
      </c>
      <c r="D8702" t="s">
        <v>3614</v>
      </c>
      <c r="E8702" t="s">
        <v>4841</v>
      </c>
      <c r="F8702" t="s">
        <v>3600</v>
      </c>
      <c r="G8702">
        <v>208503474</v>
      </c>
      <c r="I8702" t="s">
        <v>3601</v>
      </c>
      <c r="J8702" t="s">
        <v>4843</v>
      </c>
      <c r="K8702" t="s">
        <v>3688</v>
      </c>
      <c r="L8702" t="s">
        <v>6001</v>
      </c>
      <c r="M8702">
        <v>10.25</v>
      </c>
      <c r="N8702">
        <v>18.5</v>
      </c>
      <c r="O8702">
        <v>9.5</v>
      </c>
      <c r="S8702" t="b">
        <v>0</v>
      </c>
      <c r="T8702" t="b">
        <v>0</v>
      </c>
      <c r="U8702" t="b">
        <v>0</v>
      </c>
      <c r="V8702">
        <v>48000</v>
      </c>
      <c r="W8702">
        <v>30000</v>
      </c>
      <c r="X8702">
        <v>2.56</v>
      </c>
      <c r="Y8702">
        <v>30000</v>
      </c>
      <c r="Z8702">
        <v>2.56</v>
      </c>
    </row>
    <row r="8703" spans="1:26">
      <c r="A8703">
        <v>208503467</v>
      </c>
      <c r="B8703" t="s">
        <v>5999</v>
      </c>
      <c r="C8703" t="s">
        <v>3597</v>
      </c>
      <c r="D8703" t="s">
        <v>3614</v>
      </c>
      <c r="E8703" t="s">
        <v>4842</v>
      </c>
      <c r="F8703" t="s">
        <v>3600</v>
      </c>
      <c r="G8703">
        <v>208503467</v>
      </c>
      <c r="I8703" t="s">
        <v>3601</v>
      </c>
      <c r="J8703" t="s">
        <v>4843</v>
      </c>
      <c r="K8703" t="s">
        <v>3688</v>
      </c>
      <c r="L8703" t="s">
        <v>6001</v>
      </c>
      <c r="M8703">
        <v>10.25</v>
      </c>
      <c r="N8703">
        <v>18.5</v>
      </c>
      <c r="O8703">
        <v>9.5</v>
      </c>
      <c r="S8703" t="b">
        <v>0</v>
      </c>
      <c r="T8703" t="b">
        <v>0</v>
      </c>
      <c r="U8703" t="b">
        <v>0</v>
      </c>
      <c r="V8703">
        <v>48000</v>
      </c>
      <c r="W8703">
        <v>30000</v>
      </c>
      <c r="X8703">
        <v>2.56</v>
      </c>
      <c r="Y8703">
        <v>30000</v>
      </c>
      <c r="Z8703">
        <v>2.56</v>
      </c>
    </row>
    <row r="8704" spans="1:26">
      <c r="A8704">
        <v>208500447</v>
      </c>
      <c r="B8704" t="s">
        <v>5999</v>
      </c>
      <c r="C8704" t="s">
        <v>3597</v>
      </c>
      <c r="D8704" t="s">
        <v>3614</v>
      </c>
      <c r="E8704" t="s">
        <v>3615</v>
      </c>
      <c r="F8704" t="s">
        <v>3600</v>
      </c>
      <c r="G8704">
        <v>208500447</v>
      </c>
      <c r="I8704" t="s">
        <v>3601</v>
      </c>
      <c r="J8704" t="s">
        <v>4843</v>
      </c>
      <c r="K8704" t="s">
        <v>3688</v>
      </c>
      <c r="L8704" t="s">
        <v>6001</v>
      </c>
      <c r="M8704">
        <v>10.25</v>
      </c>
      <c r="N8704">
        <v>18.5</v>
      </c>
      <c r="O8704">
        <v>9.5</v>
      </c>
      <c r="S8704" t="b">
        <v>0</v>
      </c>
      <c r="T8704" t="b">
        <v>0</v>
      </c>
      <c r="U8704" t="b">
        <v>0</v>
      </c>
      <c r="V8704">
        <v>48000</v>
      </c>
      <c r="W8704">
        <v>30000</v>
      </c>
      <c r="X8704">
        <v>2.56</v>
      </c>
      <c r="Y8704">
        <v>30000</v>
      </c>
      <c r="Z8704">
        <v>2.56</v>
      </c>
    </row>
    <row r="8705" spans="1:26">
      <c r="A8705">
        <v>208400417</v>
      </c>
      <c r="B8705" t="s">
        <v>5999</v>
      </c>
      <c r="C8705" t="s">
        <v>3597</v>
      </c>
      <c r="D8705" t="s">
        <v>3614</v>
      </c>
      <c r="E8705" t="s">
        <v>4837</v>
      </c>
      <c r="F8705" t="s">
        <v>3600</v>
      </c>
      <c r="G8705">
        <v>208400417</v>
      </c>
      <c r="I8705" t="s">
        <v>3601</v>
      </c>
      <c r="J8705" t="s">
        <v>4843</v>
      </c>
      <c r="K8705" t="s">
        <v>3688</v>
      </c>
      <c r="L8705" t="s">
        <v>6000</v>
      </c>
      <c r="M8705">
        <v>10</v>
      </c>
      <c r="N8705">
        <v>18.25</v>
      </c>
      <c r="O8705">
        <v>9.3000000000000007</v>
      </c>
      <c r="S8705" t="b">
        <v>0</v>
      </c>
      <c r="T8705" t="b">
        <v>0</v>
      </c>
      <c r="U8705" t="b">
        <v>0</v>
      </c>
      <c r="V8705">
        <v>46500</v>
      </c>
      <c r="W8705">
        <v>29400</v>
      </c>
      <c r="X8705">
        <v>2.5</v>
      </c>
      <c r="Y8705">
        <v>29400</v>
      </c>
      <c r="Z8705">
        <v>2.5</v>
      </c>
    </row>
    <row r="8706" spans="1:26">
      <c r="A8706">
        <v>208400406</v>
      </c>
      <c r="B8706" t="s">
        <v>5999</v>
      </c>
      <c r="C8706" t="s">
        <v>3597</v>
      </c>
      <c r="D8706" t="s">
        <v>3614</v>
      </c>
      <c r="E8706" t="s">
        <v>4840</v>
      </c>
      <c r="F8706" t="s">
        <v>3600</v>
      </c>
      <c r="G8706">
        <v>208400406</v>
      </c>
      <c r="I8706" t="s">
        <v>3601</v>
      </c>
      <c r="J8706" t="s">
        <v>4843</v>
      </c>
      <c r="K8706" t="s">
        <v>3688</v>
      </c>
      <c r="L8706" t="s">
        <v>6000</v>
      </c>
      <c r="M8706">
        <v>10</v>
      </c>
      <c r="N8706">
        <v>18.25</v>
      </c>
      <c r="O8706">
        <v>9.3000000000000007</v>
      </c>
      <c r="S8706" t="b">
        <v>0</v>
      </c>
      <c r="T8706" t="b">
        <v>0</v>
      </c>
      <c r="U8706" t="b">
        <v>0</v>
      </c>
      <c r="V8706">
        <v>46500</v>
      </c>
      <c r="W8706">
        <v>29400</v>
      </c>
      <c r="X8706">
        <v>2.5</v>
      </c>
      <c r="Y8706">
        <v>29400</v>
      </c>
      <c r="Z8706">
        <v>2.5</v>
      </c>
    </row>
    <row r="8707" spans="1:26">
      <c r="A8707">
        <v>208400405</v>
      </c>
      <c r="B8707" t="s">
        <v>5999</v>
      </c>
      <c r="C8707" t="s">
        <v>3597</v>
      </c>
      <c r="D8707" t="s">
        <v>3614</v>
      </c>
      <c r="E8707" t="s">
        <v>4841</v>
      </c>
      <c r="F8707" t="s">
        <v>3600</v>
      </c>
      <c r="G8707">
        <v>208400405</v>
      </c>
      <c r="I8707" t="s">
        <v>3601</v>
      </c>
      <c r="J8707" t="s">
        <v>4843</v>
      </c>
      <c r="K8707" t="s">
        <v>3688</v>
      </c>
      <c r="L8707" t="s">
        <v>6000</v>
      </c>
      <c r="M8707">
        <v>10</v>
      </c>
      <c r="N8707">
        <v>18.25</v>
      </c>
      <c r="O8707">
        <v>9.3000000000000007</v>
      </c>
      <c r="S8707" t="b">
        <v>0</v>
      </c>
      <c r="T8707" t="b">
        <v>0</v>
      </c>
      <c r="U8707" t="b">
        <v>0</v>
      </c>
      <c r="V8707">
        <v>46500</v>
      </c>
      <c r="W8707">
        <v>29400</v>
      </c>
      <c r="X8707">
        <v>2.5</v>
      </c>
      <c r="Y8707">
        <v>29400</v>
      </c>
      <c r="Z8707">
        <v>2.5</v>
      </c>
    </row>
    <row r="8708" spans="1:26">
      <c r="A8708">
        <v>208400394</v>
      </c>
      <c r="B8708" t="s">
        <v>5999</v>
      </c>
      <c r="C8708" t="s">
        <v>3597</v>
      </c>
      <c r="D8708" t="s">
        <v>3614</v>
      </c>
      <c r="E8708" t="s">
        <v>4842</v>
      </c>
      <c r="F8708" t="s">
        <v>3600</v>
      </c>
      <c r="G8708">
        <v>208400394</v>
      </c>
      <c r="I8708" t="s">
        <v>3601</v>
      </c>
      <c r="J8708" t="s">
        <v>4843</v>
      </c>
      <c r="K8708" t="s">
        <v>3688</v>
      </c>
      <c r="L8708" t="s">
        <v>6000</v>
      </c>
      <c r="M8708">
        <v>10</v>
      </c>
      <c r="N8708">
        <v>18.25</v>
      </c>
      <c r="O8708">
        <v>9.3000000000000007</v>
      </c>
      <c r="S8708" t="b">
        <v>0</v>
      </c>
      <c r="T8708" t="b">
        <v>0</v>
      </c>
      <c r="U8708" t="b">
        <v>0</v>
      </c>
      <c r="V8708">
        <v>46500</v>
      </c>
      <c r="W8708">
        <v>29400</v>
      </c>
      <c r="X8708">
        <v>2.5</v>
      </c>
      <c r="Y8708">
        <v>29400</v>
      </c>
      <c r="Z8708">
        <v>2.5</v>
      </c>
    </row>
    <row r="8709" spans="1:26">
      <c r="A8709">
        <v>208206699</v>
      </c>
      <c r="B8709" t="s">
        <v>5999</v>
      </c>
      <c r="C8709" t="s">
        <v>3597</v>
      </c>
      <c r="D8709" t="s">
        <v>3614</v>
      </c>
      <c r="E8709" t="s">
        <v>3615</v>
      </c>
      <c r="F8709" t="s">
        <v>3600</v>
      </c>
      <c r="G8709">
        <v>208206699</v>
      </c>
      <c r="I8709" t="s">
        <v>3601</v>
      </c>
      <c r="J8709" t="s">
        <v>4843</v>
      </c>
      <c r="K8709" t="s">
        <v>3688</v>
      </c>
      <c r="L8709" t="s">
        <v>6000</v>
      </c>
      <c r="M8709">
        <v>10</v>
      </c>
      <c r="N8709">
        <v>18.25</v>
      </c>
      <c r="O8709">
        <v>9.3000000000000007</v>
      </c>
      <c r="S8709" t="b">
        <v>0</v>
      </c>
      <c r="T8709" t="b">
        <v>0</v>
      </c>
      <c r="U8709" t="b">
        <v>0</v>
      </c>
      <c r="V8709">
        <v>46500</v>
      </c>
      <c r="W8709">
        <v>29400</v>
      </c>
      <c r="X8709">
        <v>2.5</v>
      </c>
      <c r="Y8709">
        <v>29400</v>
      </c>
      <c r="Z8709">
        <v>2.5</v>
      </c>
    </row>
    <row r="8710" spans="1:26">
      <c r="A8710">
        <v>207699109</v>
      </c>
      <c r="B8710" t="s">
        <v>5997</v>
      </c>
      <c r="C8710" t="s">
        <v>3597</v>
      </c>
      <c r="D8710" t="s">
        <v>3698</v>
      </c>
      <c r="E8710" t="s">
        <v>3944</v>
      </c>
      <c r="F8710" t="s">
        <v>3710</v>
      </c>
      <c r="G8710">
        <v>207699109</v>
      </c>
      <c r="I8710" t="s">
        <v>3711</v>
      </c>
      <c r="J8710" t="s">
        <v>5998</v>
      </c>
      <c r="K8710" t="s">
        <v>3725</v>
      </c>
      <c r="M8710">
        <v>11.5</v>
      </c>
      <c r="N8710">
        <v>20.350000000000001</v>
      </c>
      <c r="O8710">
        <v>10.75</v>
      </c>
      <c r="S8710" t="b">
        <v>0</v>
      </c>
      <c r="T8710" t="b">
        <v>0</v>
      </c>
      <c r="U8710" t="b">
        <v>1</v>
      </c>
      <c r="V8710">
        <v>48000</v>
      </c>
      <c r="W8710">
        <v>29000</v>
      </c>
      <c r="X8710">
        <v>2.62</v>
      </c>
      <c r="Y8710">
        <v>45000</v>
      </c>
      <c r="Z8710">
        <v>2.25</v>
      </c>
    </row>
    <row r="8711" spans="1:26">
      <c r="A8711">
        <v>206350412</v>
      </c>
      <c r="B8711" t="s">
        <v>4894</v>
      </c>
      <c r="C8711" t="s">
        <v>3597</v>
      </c>
      <c r="D8711" t="s">
        <v>1049</v>
      </c>
      <c r="E8711" t="s">
        <v>3855</v>
      </c>
      <c r="F8711" t="s">
        <v>3849</v>
      </c>
      <c r="G8711">
        <v>206350412</v>
      </c>
      <c r="I8711" t="s">
        <v>3622</v>
      </c>
      <c r="J8711" t="s">
        <v>4919</v>
      </c>
      <c r="K8711" t="s">
        <v>3624</v>
      </c>
      <c r="L8711" t="s">
        <v>4355</v>
      </c>
      <c r="M8711">
        <v>11</v>
      </c>
      <c r="N8711">
        <v>20</v>
      </c>
      <c r="O8711">
        <v>11.6</v>
      </c>
      <c r="S8711" t="b">
        <v>0</v>
      </c>
      <c r="T8711" t="b">
        <v>0</v>
      </c>
      <c r="U8711" t="b">
        <v>0</v>
      </c>
      <c r="V8711">
        <v>24000</v>
      </c>
      <c r="W8711">
        <v>14500</v>
      </c>
      <c r="X8711">
        <v>2.71</v>
      </c>
      <c r="Y8711">
        <v>26720</v>
      </c>
      <c r="Z8711">
        <v>3.84</v>
      </c>
    </row>
    <row r="8712" spans="1:26">
      <c r="A8712">
        <v>208104309</v>
      </c>
      <c r="B8712" t="s">
        <v>5972</v>
      </c>
      <c r="C8712" t="s">
        <v>3597</v>
      </c>
      <c r="D8712" t="s">
        <v>1049</v>
      </c>
      <c r="E8712" t="s">
        <v>3854</v>
      </c>
      <c r="F8712" t="s">
        <v>3600</v>
      </c>
      <c r="G8712">
        <v>208104309</v>
      </c>
      <c r="I8712" t="s">
        <v>3601</v>
      </c>
      <c r="J8712" t="s">
        <v>5977</v>
      </c>
      <c r="K8712" t="s">
        <v>3624</v>
      </c>
      <c r="L8712" t="s">
        <v>5978</v>
      </c>
      <c r="M8712">
        <v>8.8000000000000007</v>
      </c>
      <c r="N8712">
        <v>17.5</v>
      </c>
      <c r="O8712">
        <v>11.3</v>
      </c>
      <c r="S8712" t="b">
        <v>0</v>
      </c>
      <c r="T8712" t="b">
        <v>0</v>
      </c>
      <c r="U8712" t="b">
        <v>0</v>
      </c>
      <c r="V8712">
        <v>36000</v>
      </c>
      <c r="W8712">
        <v>25600</v>
      </c>
      <c r="X8712">
        <v>2.62</v>
      </c>
      <c r="Y8712">
        <v>34600</v>
      </c>
      <c r="Z8712">
        <v>2.62</v>
      </c>
    </row>
    <row r="8713" spans="1:26">
      <c r="A8713">
        <v>207826616</v>
      </c>
      <c r="B8713" t="s">
        <v>5972</v>
      </c>
      <c r="C8713" t="s">
        <v>3597</v>
      </c>
      <c r="D8713" t="s">
        <v>1049</v>
      </c>
      <c r="E8713" t="s">
        <v>3854</v>
      </c>
      <c r="F8713" t="s">
        <v>3600</v>
      </c>
      <c r="G8713">
        <v>207826616</v>
      </c>
      <c r="I8713" t="s">
        <v>3601</v>
      </c>
      <c r="J8713" t="s">
        <v>5975</v>
      </c>
      <c r="K8713" t="s">
        <v>3624</v>
      </c>
      <c r="L8713" t="s">
        <v>5976</v>
      </c>
      <c r="M8713">
        <v>8.8000000000000007</v>
      </c>
      <c r="N8713">
        <v>17</v>
      </c>
      <c r="O8713">
        <v>11.3</v>
      </c>
      <c r="S8713" t="b">
        <v>0</v>
      </c>
      <c r="T8713" t="b">
        <v>0</v>
      </c>
      <c r="U8713" t="b">
        <v>0</v>
      </c>
      <c r="V8713">
        <v>36000</v>
      </c>
      <c r="W8713">
        <v>25600</v>
      </c>
      <c r="X8713">
        <v>2.61</v>
      </c>
      <c r="Y8713">
        <v>27000</v>
      </c>
      <c r="Z8713">
        <v>2.61</v>
      </c>
    </row>
    <row r="8714" spans="1:26">
      <c r="A8714">
        <v>207826642</v>
      </c>
      <c r="B8714" t="s">
        <v>5972</v>
      </c>
      <c r="C8714" t="s">
        <v>3597</v>
      </c>
      <c r="D8714" t="s">
        <v>1049</v>
      </c>
      <c r="E8714" t="s">
        <v>3862</v>
      </c>
      <c r="F8714" t="s">
        <v>3600</v>
      </c>
      <c r="G8714">
        <v>207826642</v>
      </c>
      <c r="I8714" t="s">
        <v>3601</v>
      </c>
      <c r="J8714" t="s">
        <v>5973</v>
      </c>
      <c r="K8714" t="s">
        <v>3624</v>
      </c>
      <c r="L8714" t="s">
        <v>5974</v>
      </c>
      <c r="M8714">
        <v>10</v>
      </c>
      <c r="N8714">
        <v>17</v>
      </c>
      <c r="O8714">
        <v>10.4</v>
      </c>
      <c r="S8714" t="b">
        <v>0</v>
      </c>
      <c r="T8714" t="b">
        <v>0</v>
      </c>
      <c r="U8714" t="b">
        <v>0</v>
      </c>
      <c r="V8714">
        <v>57000</v>
      </c>
      <c r="W8714">
        <v>34000</v>
      </c>
      <c r="X8714">
        <v>2.52</v>
      </c>
      <c r="Y8714">
        <v>34600</v>
      </c>
      <c r="Z8714">
        <v>2.52</v>
      </c>
    </row>
    <row r="8715" spans="1:26">
      <c r="A8715">
        <v>207826641</v>
      </c>
      <c r="B8715" t="s">
        <v>5972</v>
      </c>
      <c r="C8715" t="s">
        <v>3597</v>
      </c>
      <c r="D8715" t="s">
        <v>1049</v>
      </c>
      <c r="E8715" t="s">
        <v>3862</v>
      </c>
      <c r="F8715" t="s">
        <v>3600</v>
      </c>
      <c r="G8715">
        <v>207826641</v>
      </c>
      <c r="I8715" t="s">
        <v>3601</v>
      </c>
      <c r="J8715" t="s">
        <v>5979</v>
      </c>
      <c r="K8715" t="s">
        <v>3624</v>
      </c>
      <c r="L8715" t="s">
        <v>5980</v>
      </c>
      <c r="M8715">
        <v>8.6</v>
      </c>
      <c r="N8715">
        <v>16.2</v>
      </c>
      <c r="O8715">
        <v>10.8</v>
      </c>
      <c r="S8715" t="b">
        <v>0</v>
      </c>
      <c r="T8715" t="b">
        <v>0</v>
      </c>
      <c r="U8715" t="b">
        <v>0</v>
      </c>
      <c r="V8715">
        <v>48000</v>
      </c>
      <c r="W8715">
        <v>37400</v>
      </c>
      <c r="X8715">
        <v>2.46</v>
      </c>
      <c r="Y8715">
        <v>37500</v>
      </c>
      <c r="Z8715">
        <v>2.46</v>
      </c>
    </row>
    <row r="8716" spans="1:26">
      <c r="A8716">
        <v>207826615</v>
      </c>
      <c r="B8716" t="s">
        <v>5972</v>
      </c>
      <c r="C8716" t="s">
        <v>3597</v>
      </c>
      <c r="D8716" t="s">
        <v>1049</v>
      </c>
      <c r="E8716" t="s">
        <v>3854</v>
      </c>
      <c r="F8716" t="s">
        <v>3600</v>
      </c>
      <c r="G8716">
        <v>207826615</v>
      </c>
      <c r="I8716" t="s">
        <v>3601</v>
      </c>
      <c r="J8716" t="s">
        <v>5973</v>
      </c>
      <c r="K8716" t="s">
        <v>3624</v>
      </c>
      <c r="L8716" t="s">
        <v>5974</v>
      </c>
      <c r="M8716">
        <v>10</v>
      </c>
      <c r="N8716">
        <v>17</v>
      </c>
      <c r="O8716">
        <v>10.4</v>
      </c>
      <c r="S8716" t="b">
        <v>0</v>
      </c>
      <c r="T8716" t="b">
        <v>0</v>
      </c>
      <c r="U8716" t="b">
        <v>0</v>
      </c>
      <c r="V8716">
        <v>57000</v>
      </c>
      <c r="W8716">
        <v>34000</v>
      </c>
      <c r="X8716">
        <v>2.52</v>
      </c>
      <c r="Y8716">
        <v>34600</v>
      </c>
      <c r="Z8716">
        <v>2.52</v>
      </c>
    </row>
    <row r="8717" spans="1:26">
      <c r="A8717">
        <v>208104327</v>
      </c>
      <c r="B8717" t="s">
        <v>5972</v>
      </c>
      <c r="C8717" t="s">
        <v>3597</v>
      </c>
      <c r="D8717" t="s">
        <v>1049</v>
      </c>
      <c r="E8717" t="s">
        <v>3862</v>
      </c>
      <c r="F8717" t="s">
        <v>3600</v>
      </c>
      <c r="G8717">
        <v>208104327</v>
      </c>
      <c r="I8717" t="s">
        <v>3601</v>
      </c>
      <c r="J8717" t="s">
        <v>5977</v>
      </c>
      <c r="K8717" t="s">
        <v>3624</v>
      </c>
      <c r="L8717" t="s">
        <v>5978</v>
      </c>
      <c r="M8717">
        <v>8.8000000000000007</v>
      </c>
      <c r="N8717">
        <v>17.5</v>
      </c>
      <c r="O8717">
        <v>11.3</v>
      </c>
      <c r="S8717" t="b">
        <v>0</v>
      </c>
      <c r="T8717" t="b">
        <v>0</v>
      </c>
      <c r="U8717" t="b">
        <v>0</v>
      </c>
      <c r="V8717">
        <v>36000</v>
      </c>
      <c r="W8717">
        <v>25600</v>
      </c>
      <c r="X8717">
        <v>2.62</v>
      </c>
      <c r="Y8717">
        <v>34600</v>
      </c>
      <c r="Z8717">
        <v>2.62</v>
      </c>
    </row>
    <row r="8718" spans="1:26">
      <c r="A8718">
        <v>207826678</v>
      </c>
      <c r="B8718" t="s">
        <v>5972</v>
      </c>
      <c r="C8718" t="s">
        <v>3597</v>
      </c>
      <c r="D8718" t="s">
        <v>1049</v>
      </c>
      <c r="E8718" t="s">
        <v>4582</v>
      </c>
      <c r="F8718" t="s">
        <v>3600</v>
      </c>
      <c r="G8718">
        <v>207826678</v>
      </c>
      <c r="I8718" t="s">
        <v>3601</v>
      </c>
      <c r="J8718" t="s">
        <v>5992</v>
      </c>
      <c r="K8718" t="s">
        <v>3624</v>
      </c>
      <c r="L8718" t="s">
        <v>5993</v>
      </c>
      <c r="M8718">
        <v>10</v>
      </c>
      <c r="N8718">
        <v>17</v>
      </c>
      <c r="O8718">
        <v>10.4</v>
      </c>
      <c r="S8718" t="b">
        <v>0</v>
      </c>
      <c r="T8718" t="b">
        <v>0</v>
      </c>
      <c r="U8718" t="b">
        <v>0</v>
      </c>
      <c r="V8718">
        <v>57000</v>
      </c>
      <c r="W8718">
        <v>34000</v>
      </c>
      <c r="X8718">
        <v>2.52</v>
      </c>
      <c r="Y8718">
        <v>34600</v>
      </c>
      <c r="Z8718">
        <v>2.52</v>
      </c>
    </row>
    <row r="8719" spans="1:26">
      <c r="A8719">
        <v>207826677</v>
      </c>
      <c r="B8719" t="s">
        <v>5972</v>
      </c>
      <c r="C8719" t="s">
        <v>3597</v>
      </c>
      <c r="D8719" t="s">
        <v>1049</v>
      </c>
      <c r="E8719" t="s">
        <v>4582</v>
      </c>
      <c r="F8719" t="s">
        <v>3600</v>
      </c>
      <c r="G8719">
        <v>207826677</v>
      </c>
      <c r="I8719" t="s">
        <v>3601</v>
      </c>
      <c r="J8719" t="s">
        <v>5988</v>
      </c>
      <c r="K8719" t="s">
        <v>3624</v>
      </c>
      <c r="L8719" t="s">
        <v>5989</v>
      </c>
      <c r="M8719">
        <v>8.6</v>
      </c>
      <c r="N8719">
        <v>16.2</v>
      </c>
      <c r="O8719">
        <v>10.8</v>
      </c>
      <c r="S8719" t="b">
        <v>0</v>
      </c>
      <c r="T8719" t="b">
        <v>0</v>
      </c>
      <c r="U8719" t="b">
        <v>0</v>
      </c>
      <c r="V8719">
        <v>48000</v>
      </c>
      <c r="W8719">
        <v>37400</v>
      </c>
      <c r="X8719">
        <v>2.46</v>
      </c>
      <c r="Y8719">
        <v>37500</v>
      </c>
      <c r="Z8719">
        <v>2.46</v>
      </c>
    </row>
    <row r="8720" spans="1:26">
      <c r="A8720">
        <v>207826676</v>
      </c>
      <c r="B8720" t="s">
        <v>5972</v>
      </c>
      <c r="C8720" t="s">
        <v>3597</v>
      </c>
      <c r="D8720" t="s">
        <v>1049</v>
      </c>
      <c r="E8720" t="s">
        <v>4582</v>
      </c>
      <c r="F8720" t="s">
        <v>3600</v>
      </c>
      <c r="G8720">
        <v>207826676</v>
      </c>
      <c r="I8720" t="s">
        <v>3601</v>
      </c>
      <c r="J8720" t="s">
        <v>5990</v>
      </c>
      <c r="K8720" t="s">
        <v>3624</v>
      </c>
      <c r="L8720" t="s">
        <v>5991</v>
      </c>
      <c r="M8720">
        <v>8.8000000000000007</v>
      </c>
      <c r="N8720">
        <v>17</v>
      </c>
      <c r="O8720">
        <v>11.3</v>
      </c>
      <c r="S8720" t="b">
        <v>0</v>
      </c>
      <c r="T8720" t="b">
        <v>0</v>
      </c>
      <c r="U8720" t="b">
        <v>0</v>
      </c>
      <c r="V8720">
        <v>36000</v>
      </c>
      <c r="W8720">
        <v>25600</v>
      </c>
      <c r="X8720">
        <v>2.61</v>
      </c>
      <c r="Y8720">
        <v>27000</v>
      </c>
      <c r="Z8720">
        <v>2.61</v>
      </c>
    </row>
    <row r="8721" spans="1:26">
      <c r="A8721">
        <v>208104306</v>
      </c>
      <c r="B8721" t="s">
        <v>5972</v>
      </c>
      <c r="C8721" t="s">
        <v>3597</v>
      </c>
      <c r="D8721" t="s">
        <v>1049</v>
      </c>
      <c r="E8721" t="s">
        <v>4582</v>
      </c>
      <c r="F8721" t="s">
        <v>3600</v>
      </c>
      <c r="G8721">
        <v>208104306</v>
      </c>
      <c r="I8721" t="s">
        <v>3601</v>
      </c>
      <c r="J8721" t="s">
        <v>5986</v>
      </c>
      <c r="K8721" t="s">
        <v>3624</v>
      </c>
      <c r="L8721" t="s">
        <v>5987</v>
      </c>
      <c r="M8721">
        <v>8.8000000000000007</v>
      </c>
      <c r="N8721">
        <v>17.5</v>
      </c>
      <c r="O8721">
        <v>11.3</v>
      </c>
      <c r="S8721" t="b">
        <v>0</v>
      </c>
      <c r="T8721" t="b">
        <v>0</v>
      </c>
      <c r="U8721" t="b">
        <v>0</v>
      </c>
      <c r="V8721">
        <v>36000</v>
      </c>
      <c r="W8721">
        <v>25600</v>
      </c>
      <c r="X8721">
        <v>2.62</v>
      </c>
      <c r="Y8721">
        <v>34600</v>
      </c>
      <c r="Z8721">
        <v>2.62</v>
      </c>
    </row>
    <row r="8722" spans="1:26">
      <c r="A8722">
        <v>207826673</v>
      </c>
      <c r="B8722" t="s">
        <v>5972</v>
      </c>
      <c r="C8722" t="s">
        <v>3597</v>
      </c>
      <c r="D8722" t="s">
        <v>1049</v>
      </c>
      <c r="E8722" t="s">
        <v>3835</v>
      </c>
      <c r="F8722" t="s">
        <v>3600</v>
      </c>
      <c r="G8722">
        <v>207826673</v>
      </c>
      <c r="I8722" t="s">
        <v>3601</v>
      </c>
      <c r="J8722" t="s">
        <v>5992</v>
      </c>
      <c r="K8722" t="s">
        <v>3624</v>
      </c>
      <c r="L8722" t="s">
        <v>5993</v>
      </c>
      <c r="M8722">
        <v>10</v>
      </c>
      <c r="N8722">
        <v>17</v>
      </c>
      <c r="O8722">
        <v>10.4</v>
      </c>
      <c r="S8722" t="b">
        <v>0</v>
      </c>
      <c r="T8722" t="b">
        <v>0</v>
      </c>
      <c r="U8722" t="b">
        <v>0</v>
      </c>
      <c r="V8722">
        <v>57000</v>
      </c>
      <c r="W8722">
        <v>34000</v>
      </c>
      <c r="X8722">
        <v>2.52</v>
      </c>
      <c r="Y8722">
        <v>34600</v>
      </c>
      <c r="Z8722">
        <v>2.52</v>
      </c>
    </row>
    <row r="8723" spans="1:26">
      <c r="A8723">
        <v>208104308</v>
      </c>
      <c r="B8723" t="s">
        <v>5972</v>
      </c>
      <c r="C8723" t="s">
        <v>3597</v>
      </c>
      <c r="D8723" t="s">
        <v>1049</v>
      </c>
      <c r="E8723" t="s">
        <v>3834</v>
      </c>
      <c r="F8723" t="s">
        <v>3600</v>
      </c>
      <c r="G8723">
        <v>208104308</v>
      </c>
      <c r="I8723" t="s">
        <v>3601</v>
      </c>
      <c r="J8723" t="s">
        <v>5986</v>
      </c>
      <c r="K8723" t="s">
        <v>3624</v>
      </c>
      <c r="L8723" t="s">
        <v>5987</v>
      </c>
      <c r="M8723">
        <v>8.8000000000000007</v>
      </c>
      <c r="N8723">
        <v>17.5</v>
      </c>
      <c r="O8723">
        <v>11.3</v>
      </c>
      <c r="S8723" t="b">
        <v>0</v>
      </c>
      <c r="T8723" t="b">
        <v>0</v>
      </c>
      <c r="U8723" t="b">
        <v>0</v>
      </c>
      <c r="V8723">
        <v>36000</v>
      </c>
      <c r="W8723">
        <v>25600</v>
      </c>
      <c r="X8723">
        <v>2.62</v>
      </c>
      <c r="Y8723">
        <v>34600</v>
      </c>
      <c r="Z8723">
        <v>2.62</v>
      </c>
    </row>
    <row r="8724" spans="1:26">
      <c r="A8724">
        <v>207826672</v>
      </c>
      <c r="B8724" t="s">
        <v>5972</v>
      </c>
      <c r="C8724" t="s">
        <v>3597</v>
      </c>
      <c r="D8724" t="s">
        <v>1049</v>
      </c>
      <c r="E8724" t="s">
        <v>3835</v>
      </c>
      <c r="F8724" t="s">
        <v>3600</v>
      </c>
      <c r="G8724">
        <v>207826672</v>
      </c>
      <c r="I8724" t="s">
        <v>3601</v>
      </c>
      <c r="J8724" t="s">
        <v>5988</v>
      </c>
      <c r="K8724" t="s">
        <v>3624</v>
      </c>
      <c r="L8724" t="s">
        <v>5989</v>
      </c>
      <c r="M8724">
        <v>8.6</v>
      </c>
      <c r="N8724">
        <v>16.2</v>
      </c>
      <c r="O8724">
        <v>10.8</v>
      </c>
      <c r="S8724" t="b">
        <v>0</v>
      </c>
      <c r="T8724" t="b">
        <v>0</v>
      </c>
      <c r="U8724" t="b">
        <v>0</v>
      </c>
      <c r="V8724">
        <v>48000</v>
      </c>
      <c r="W8724">
        <v>37400</v>
      </c>
      <c r="X8724">
        <v>2.46</v>
      </c>
      <c r="Y8724">
        <v>37500</v>
      </c>
      <c r="Z8724">
        <v>2.46</v>
      </c>
    </row>
    <row r="8725" spans="1:26">
      <c r="A8725">
        <v>207826643</v>
      </c>
      <c r="B8725" t="s">
        <v>5972</v>
      </c>
      <c r="C8725" t="s">
        <v>3597</v>
      </c>
      <c r="D8725" t="s">
        <v>1049</v>
      </c>
      <c r="E8725" t="s">
        <v>3862</v>
      </c>
      <c r="F8725" t="s">
        <v>3600</v>
      </c>
      <c r="G8725">
        <v>207826643</v>
      </c>
      <c r="I8725" t="s">
        <v>3601</v>
      </c>
      <c r="J8725" t="s">
        <v>5975</v>
      </c>
      <c r="K8725" t="s">
        <v>3624</v>
      </c>
      <c r="L8725" t="s">
        <v>5976</v>
      </c>
      <c r="M8725">
        <v>8.8000000000000007</v>
      </c>
      <c r="N8725">
        <v>17</v>
      </c>
      <c r="O8725">
        <v>11.3</v>
      </c>
      <c r="S8725" t="b">
        <v>0</v>
      </c>
      <c r="T8725" t="b">
        <v>0</v>
      </c>
      <c r="U8725" t="b">
        <v>0</v>
      </c>
      <c r="V8725">
        <v>36000</v>
      </c>
      <c r="W8725">
        <v>25600</v>
      </c>
      <c r="X8725">
        <v>2.61</v>
      </c>
      <c r="Y8725">
        <v>27000</v>
      </c>
      <c r="Z8725">
        <v>2.61</v>
      </c>
    </row>
    <row r="8726" spans="1:26">
      <c r="A8726">
        <v>208104304</v>
      </c>
      <c r="B8726" t="s">
        <v>5972</v>
      </c>
      <c r="C8726" t="s">
        <v>3597</v>
      </c>
      <c r="D8726" t="s">
        <v>1049</v>
      </c>
      <c r="E8726" t="s">
        <v>3835</v>
      </c>
      <c r="F8726" t="s">
        <v>3600</v>
      </c>
      <c r="G8726">
        <v>208104304</v>
      </c>
      <c r="I8726" t="s">
        <v>3601</v>
      </c>
      <c r="J8726" t="s">
        <v>5986</v>
      </c>
      <c r="K8726" t="s">
        <v>3624</v>
      </c>
      <c r="L8726" t="s">
        <v>5987</v>
      </c>
      <c r="M8726">
        <v>8.8000000000000007</v>
      </c>
      <c r="N8726">
        <v>17.5</v>
      </c>
      <c r="O8726">
        <v>11.3</v>
      </c>
      <c r="S8726" t="b">
        <v>0</v>
      </c>
      <c r="T8726" t="b">
        <v>0</v>
      </c>
      <c r="U8726" t="b">
        <v>0</v>
      </c>
      <c r="V8726">
        <v>36000</v>
      </c>
      <c r="W8726">
        <v>25600</v>
      </c>
      <c r="X8726">
        <v>2.62</v>
      </c>
      <c r="Y8726">
        <v>34600</v>
      </c>
      <c r="Z8726">
        <v>2.62</v>
      </c>
    </row>
    <row r="8727" spans="1:26">
      <c r="A8727">
        <v>207826671</v>
      </c>
      <c r="B8727" t="s">
        <v>5972</v>
      </c>
      <c r="C8727" t="s">
        <v>3597</v>
      </c>
      <c r="D8727" t="s">
        <v>1049</v>
      </c>
      <c r="E8727" t="s">
        <v>3835</v>
      </c>
      <c r="F8727" t="s">
        <v>3600</v>
      </c>
      <c r="G8727">
        <v>207826671</v>
      </c>
      <c r="I8727" t="s">
        <v>3601</v>
      </c>
      <c r="J8727" t="s">
        <v>5990</v>
      </c>
      <c r="K8727" t="s">
        <v>3624</v>
      </c>
      <c r="L8727" t="s">
        <v>5991</v>
      </c>
      <c r="M8727">
        <v>8.8000000000000007</v>
      </c>
      <c r="N8727">
        <v>17</v>
      </c>
      <c r="O8727">
        <v>11.3</v>
      </c>
      <c r="S8727" t="b">
        <v>0</v>
      </c>
      <c r="T8727" t="b">
        <v>0</v>
      </c>
      <c r="U8727" t="b">
        <v>0</v>
      </c>
      <c r="V8727">
        <v>36000</v>
      </c>
      <c r="W8727">
        <v>25600</v>
      </c>
      <c r="X8727">
        <v>2.61</v>
      </c>
      <c r="Y8727">
        <v>27000</v>
      </c>
      <c r="Z8727">
        <v>2.61</v>
      </c>
    </row>
    <row r="8728" spans="1:26">
      <c r="A8728">
        <v>207826683</v>
      </c>
      <c r="B8728" t="s">
        <v>5972</v>
      </c>
      <c r="C8728" t="s">
        <v>3597</v>
      </c>
      <c r="D8728" t="s">
        <v>1049</v>
      </c>
      <c r="E8728" t="s">
        <v>3834</v>
      </c>
      <c r="F8728" t="s">
        <v>3600</v>
      </c>
      <c r="G8728">
        <v>207826683</v>
      </c>
      <c r="I8728" t="s">
        <v>3601</v>
      </c>
      <c r="J8728" t="s">
        <v>5992</v>
      </c>
      <c r="K8728" t="s">
        <v>3624</v>
      </c>
      <c r="L8728" t="s">
        <v>5993</v>
      </c>
      <c r="M8728">
        <v>10</v>
      </c>
      <c r="N8728">
        <v>17</v>
      </c>
      <c r="O8728">
        <v>10.4</v>
      </c>
      <c r="S8728" t="b">
        <v>0</v>
      </c>
      <c r="T8728" t="b">
        <v>0</v>
      </c>
      <c r="U8728" t="b">
        <v>0</v>
      </c>
      <c r="V8728">
        <v>57000</v>
      </c>
      <c r="W8728">
        <v>34000</v>
      </c>
      <c r="X8728">
        <v>2.52</v>
      </c>
      <c r="Y8728">
        <v>34600</v>
      </c>
      <c r="Z8728">
        <v>2.52</v>
      </c>
    </row>
    <row r="8729" spans="1:26">
      <c r="A8729">
        <v>207826682</v>
      </c>
      <c r="B8729" t="s">
        <v>5972</v>
      </c>
      <c r="C8729" t="s">
        <v>3597</v>
      </c>
      <c r="D8729" t="s">
        <v>1049</v>
      </c>
      <c r="E8729" t="s">
        <v>3834</v>
      </c>
      <c r="F8729" t="s">
        <v>3600</v>
      </c>
      <c r="G8729">
        <v>207826682</v>
      </c>
      <c r="I8729" t="s">
        <v>3601</v>
      </c>
      <c r="J8729" t="s">
        <v>5988</v>
      </c>
      <c r="K8729" t="s">
        <v>3624</v>
      </c>
      <c r="L8729" t="s">
        <v>5989</v>
      </c>
      <c r="M8729">
        <v>8.6</v>
      </c>
      <c r="N8729">
        <v>16.2</v>
      </c>
      <c r="O8729">
        <v>10.8</v>
      </c>
      <c r="S8729" t="b">
        <v>0</v>
      </c>
      <c r="T8729" t="b">
        <v>0</v>
      </c>
      <c r="U8729" t="b">
        <v>0</v>
      </c>
      <c r="V8729">
        <v>48000</v>
      </c>
      <c r="W8729">
        <v>37400</v>
      </c>
      <c r="X8729">
        <v>2.46</v>
      </c>
      <c r="Y8729">
        <v>37500</v>
      </c>
      <c r="Z8729">
        <v>2.46</v>
      </c>
    </row>
    <row r="8730" spans="1:26">
      <c r="A8730">
        <v>207826667</v>
      </c>
      <c r="B8730" t="s">
        <v>5972</v>
      </c>
      <c r="C8730" t="s">
        <v>3597</v>
      </c>
      <c r="D8730" t="s">
        <v>1049</v>
      </c>
      <c r="E8730" t="s">
        <v>3792</v>
      </c>
      <c r="F8730" t="s">
        <v>3600</v>
      </c>
      <c r="G8730">
        <v>207826667</v>
      </c>
      <c r="I8730" t="s">
        <v>3601</v>
      </c>
      <c r="J8730" t="s">
        <v>5988</v>
      </c>
      <c r="K8730" t="s">
        <v>3624</v>
      </c>
      <c r="L8730" t="s">
        <v>5989</v>
      </c>
      <c r="M8730">
        <v>8.6</v>
      </c>
      <c r="N8730">
        <v>16.2</v>
      </c>
      <c r="O8730">
        <v>10.8</v>
      </c>
      <c r="S8730" t="b">
        <v>0</v>
      </c>
      <c r="T8730" t="b">
        <v>0</v>
      </c>
      <c r="U8730" t="b">
        <v>0</v>
      </c>
      <c r="V8730">
        <v>48000</v>
      </c>
      <c r="W8730">
        <v>37400</v>
      </c>
      <c r="X8730">
        <v>2.46</v>
      </c>
      <c r="Y8730">
        <v>37500</v>
      </c>
      <c r="Z8730">
        <v>2.46</v>
      </c>
    </row>
    <row r="8731" spans="1:26">
      <c r="A8731">
        <v>207826681</v>
      </c>
      <c r="B8731" t="s">
        <v>5972</v>
      </c>
      <c r="C8731" t="s">
        <v>3597</v>
      </c>
      <c r="D8731" t="s">
        <v>1049</v>
      </c>
      <c r="E8731" t="s">
        <v>3834</v>
      </c>
      <c r="F8731" t="s">
        <v>3600</v>
      </c>
      <c r="G8731">
        <v>207826681</v>
      </c>
      <c r="I8731" t="s">
        <v>3601</v>
      </c>
      <c r="J8731" t="s">
        <v>5990</v>
      </c>
      <c r="K8731" t="s">
        <v>3624</v>
      </c>
      <c r="L8731" t="s">
        <v>5991</v>
      </c>
      <c r="M8731">
        <v>8.8000000000000007</v>
      </c>
      <c r="N8731">
        <v>17</v>
      </c>
      <c r="O8731">
        <v>11.3</v>
      </c>
      <c r="S8731" t="b">
        <v>0</v>
      </c>
      <c r="T8731" t="b">
        <v>0</v>
      </c>
      <c r="U8731" t="b">
        <v>0</v>
      </c>
      <c r="V8731">
        <v>36000</v>
      </c>
      <c r="W8731">
        <v>25600</v>
      </c>
      <c r="X8731">
        <v>2.61</v>
      </c>
      <c r="Y8731">
        <v>27000</v>
      </c>
      <c r="Z8731">
        <v>2.61</v>
      </c>
    </row>
    <row r="8732" spans="1:26">
      <c r="A8732">
        <v>208104302</v>
      </c>
      <c r="B8732" t="s">
        <v>5972</v>
      </c>
      <c r="C8732" t="s">
        <v>3597</v>
      </c>
      <c r="D8732" t="s">
        <v>1049</v>
      </c>
      <c r="E8732" t="s">
        <v>3792</v>
      </c>
      <c r="F8732" t="s">
        <v>3600</v>
      </c>
      <c r="G8732">
        <v>208104302</v>
      </c>
      <c r="I8732" t="s">
        <v>3601</v>
      </c>
      <c r="J8732" t="s">
        <v>5986</v>
      </c>
      <c r="K8732" t="s">
        <v>3624</v>
      </c>
      <c r="L8732" t="s">
        <v>5987</v>
      </c>
      <c r="M8732">
        <v>8.8000000000000007</v>
      </c>
      <c r="N8732">
        <v>17.5</v>
      </c>
      <c r="O8732">
        <v>11.3</v>
      </c>
      <c r="S8732" t="b">
        <v>0</v>
      </c>
      <c r="T8732" t="b">
        <v>0</v>
      </c>
      <c r="U8732" t="b">
        <v>0</v>
      </c>
      <c r="V8732">
        <v>36000</v>
      </c>
      <c r="W8732">
        <v>25600</v>
      </c>
      <c r="X8732">
        <v>2.62</v>
      </c>
      <c r="Y8732">
        <v>34600</v>
      </c>
      <c r="Z8732">
        <v>2.62</v>
      </c>
    </row>
    <row r="8733" spans="1:26">
      <c r="A8733">
        <v>207826666</v>
      </c>
      <c r="B8733" t="s">
        <v>5972</v>
      </c>
      <c r="C8733" t="s">
        <v>3597</v>
      </c>
      <c r="D8733" t="s">
        <v>1049</v>
      </c>
      <c r="E8733" t="s">
        <v>3792</v>
      </c>
      <c r="F8733" t="s">
        <v>3600</v>
      </c>
      <c r="G8733">
        <v>207826666</v>
      </c>
      <c r="I8733" t="s">
        <v>3601</v>
      </c>
      <c r="J8733" t="s">
        <v>5990</v>
      </c>
      <c r="K8733" t="s">
        <v>3624</v>
      </c>
      <c r="L8733" t="s">
        <v>5991</v>
      </c>
      <c r="M8733">
        <v>8.8000000000000007</v>
      </c>
      <c r="N8733">
        <v>17</v>
      </c>
      <c r="O8733">
        <v>11.3</v>
      </c>
      <c r="S8733" t="b">
        <v>0</v>
      </c>
      <c r="T8733" t="b">
        <v>0</v>
      </c>
      <c r="U8733" t="b">
        <v>0</v>
      </c>
      <c r="V8733">
        <v>36000</v>
      </c>
      <c r="W8733">
        <v>25600</v>
      </c>
      <c r="X8733">
        <v>2.61</v>
      </c>
      <c r="Y8733">
        <v>27000</v>
      </c>
      <c r="Z8733">
        <v>2.61</v>
      </c>
    </row>
    <row r="8734" spans="1:26">
      <c r="A8734">
        <v>207826663</v>
      </c>
      <c r="B8734" t="s">
        <v>5972</v>
      </c>
      <c r="C8734" t="s">
        <v>3597</v>
      </c>
      <c r="D8734" t="s">
        <v>1049</v>
      </c>
      <c r="E8734" t="s">
        <v>3637</v>
      </c>
      <c r="F8734" t="s">
        <v>3600</v>
      </c>
      <c r="G8734">
        <v>207826663</v>
      </c>
      <c r="I8734" t="s">
        <v>3601</v>
      </c>
      <c r="J8734" t="s">
        <v>5992</v>
      </c>
      <c r="K8734" t="s">
        <v>3624</v>
      </c>
      <c r="L8734" t="s">
        <v>5993</v>
      </c>
      <c r="M8734">
        <v>10</v>
      </c>
      <c r="N8734">
        <v>17</v>
      </c>
      <c r="O8734">
        <v>10.4</v>
      </c>
      <c r="S8734" t="b">
        <v>0</v>
      </c>
      <c r="T8734" t="b">
        <v>0</v>
      </c>
      <c r="U8734" t="b">
        <v>0</v>
      </c>
      <c r="V8734">
        <v>57000</v>
      </c>
      <c r="W8734">
        <v>34000</v>
      </c>
      <c r="X8734">
        <v>2.52</v>
      </c>
      <c r="Y8734">
        <v>34600</v>
      </c>
      <c r="Z8734">
        <v>2.52</v>
      </c>
    </row>
    <row r="8735" spans="1:26">
      <c r="A8735">
        <v>207826668</v>
      </c>
      <c r="B8735" t="s">
        <v>5972</v>
      </c>
      <c r="C8735" t="s">
        <v>3597</v>
      </c>
      <c r="D8735" t="s">
        <v>1049</v>
      </c>
      <c r="E8735" t="s">
        <v>3792</v>
      </c>
      <c r="F8735" t="s">
        <v>3600</v>
      </c>
      <c r="G8735">
        <v>207826668</v>
      </c>
      <c r="I8735" t="s">
        <v>3601</v>
      </c>
      <c r="J8735" t="s">
        <v>5992</v>
      </c>
      <c r="K8735" t="s">
        <v>3624</v>
      </c>
      <c r="L8735" t="s">
        <v>5993</v>
      </c>
      <c r="M8735">
        <v>10</v>
      </c>
      <c r="N8735">
        <v>17</v>
      </c>
      <c r="O8735">
        <v>10.4</v>
      </c>
      <c r="S8735" t="b">
        <v>0</v>
      </c>
      <c r="T8735" t="b">
        <v>0</v>
      </c>
      <c r="U8735" t="b">
        <v>0</v>
      </c>
      <c r="V8735">
        <v>57000</v>
      </c>
      <c r="W8735">
        <v>34000</v>
      </c>
      <c r="X8735">
        <v>2.52</v>
      </c>
      <c r="Y8735">
        <v>34600</v>
      </c>
      <c r="Z8735">
        <v>2.52</v>
      </c>
    </row>
    <row r="8736" spans="1:26">
      <c r="A8736">
        <v>207826661</v>
      </c>
      <c r="B8736" t="s">
        <v>5972</v>
      </c>
      <c r="C8736" t="s">
        <v>3597</v>
      </c>
      <c r="D8736" t="s">
        <v>1049</v>
      </c>
      <c r="E8736" t="s">
        <v>3637</v>
      </c>
      <c r="F8736" t="s">
        <v>3600</v>
      </c>
      <c r="G8736">
        <v>207826661</v>
      </c>
      <c r="I8736" t="s">
        <v>3601</v>
      </c>
      <c r="J8736" t="s">
        <v>5990</v>
      </c>
      <c r="K8736" t="s">
        <v>3624</v>
      </c>
      <c r="L8736" t="s">
        <v>5991</v>
      </c>
      <c r="M8736">
        <v>8.8000000000000007</v>
      </c>
      <c r="N8736">
        <v>17</v>
      </c>
      <c r="O8736">
        <v>11.3</v>
      </c>
      <c r="S8736" t="b">
        <v>0</v>
      </c>
      <c r="T8736" t="b">
        <v>0</v>
      </c>
      <c r="U8736" t="b">
        <v>0</v>
      </c>
      <c r="V8736">
        <v>36000</v>
      </c>
      <c r="W8736">
        <v>25600</v>
      </c>
      <c r="X8736">
        <v>2.61</v>
      </c>
      <c r="Y8736">
        <v>27000</v>
      </c>
      <c r="Z8736">
        <v>2.61</v>
      </c>
    </row>
    <row r="8737" spans="1:26">
      <c r="A8737">
        <v>207826662</v>
      </c>
      <c r="B8737" t="s">
        <v>5972</v>
      </c>
      <c r="C8737" t="s">
        <v>3597</v>
      </c>
      <c r="D8737" t="s">
        <v>1049</v>
      </c>
      <c r="E8737" t="s">
        <v>3637</v>
      </c>
      <c r="F8737" t="s">
        <v>3600</v>
      </c>
      <c r="G8737">
        <v>207826662</v>
      </c>
      <c r="I8737" t="s">
        <v>3601</v>
      </c>
      <c r="J8737" t="s">
        <v>5988</v>
      </c>
      <c r="K8737" t="s">
        <v>3624</v>
      </c>
      <c r="L8737" t="s">
        <v>5989</v>
      </c>
      <c r="M8737">
        <v>8.6</v>
      </c>
      <c r="N8737">
        <v>16.2</v>
      </c>
      <c r="O8737">
        <v>10.8</v>
      </c>
      <c r="S8737" t="b">
        <v>0</v>
      </c>
      <c r="T8737" t="b">
        <v>0</v>
      </c>
      <c r="U8737" t="b">
        <v>0</v>
      </c>
      <c r="V8737">
        <v>48000</v>
      </c>
      <c r="W8737">
        <v>37400</v>
      </c>
      <c r="X8737">
        <v>2.46</v>
      </c>
      <c r="Y8737">
        <v>37500</v>
      </c>
      <c r="Z8737">
        <v>2.46</v>
      </c>
    </row>
    <row r="8738" spans="1:26">
      <c r="A8738">
        <v>8654212</v>
      </c>
      <c r="B8738" t="s">
        <v>5985</v>
      </c>
      <c r="C8738" t="s">
        <v>3597</v>
      </c>
      <c r="D8738" t="s">
        <v>1086</v>
      </c>
      <c r="E8738" t="s">
        <v>3620</v>
      </c>
      <c r="F8738" t="s">
        <v>3710</v>
      </c>
      <c r="G8738">
        <v>8654212</v>
      </c>
      <c r="I8738" t="s">
        <v>3711</v>
      </c>
      <c r="J8738" t="s">
        <v>3890</v>
      </c>
      <c r="K8738" t="s">
        <v>3725</v>
      </c>
      <c r="M8738">
        <v>11</v>
      </c>
      <c r="N8738">
        <v>18.25</v>
      </c>
      <c r="O8738">
        <v>10.6</v>
      </c>
      <c r="S8738" t="b">
        <v>0</v>
      </c>
      <c r="T8738" t="b">
        <v>0</v>
      </c>
      <c r="U8738" t="b">
        <v>0</v>
      </c>
      <c r="V8738">
        <v>48000</v>
      </c>
      <c r="W8738">
        <v>38000</v>
      </c>
      <c r="X8738">
        <v>2.4500000000000002</v>
      </c>
      <c r="Y8738">
        <v>54000</v>
      </c>
      <c r="Z8738">
        <v>2.4500000000000002</v>
      </c>
    </row>
    <row r="8739" spans="1:26">
      <c r="A8739">
        <v>208104300</v>
      </c>
      <c r="B8739" t="s">
        <v>5972</v>
      </c>
      <c r="C8739" t="s">
        <v>3597</v>
      </c>
      <c r="D8739" t="s">
        <v>1049</v>
      </c>
      <c r="E8739" t="s">
        <v>3637</v>
      </c>
      <c r="F8739" t="s">
        <v>3600</v>
      </c>
      <c r="G8739">
        <v>208104300</v>
      </c>
      <c r="I8739" t="s">
        <v>3601</v>
      </c>
      <c r="J8739" t="s">
        <v>5986</v>
      </c>
      <c r="K8739" t="s">
        <v>3624</v>
      </c>
      <c r="L8739" t="s">
        <v>5987</v>
      </c>
      <c r="M8739">
        <v>8.8000000000000007</v>
      </c>
      <c r="N8739">
        <v>17.5</v>
      </c>
      <c r="O8739">
        <v>11.3</v>
      </c>
      <c r="S8739" t="b">
        <v>0</v>
      </c>
      <c r="T8739" t="b">
        <v>0</v>
      </c>
      <c r="U8739" t="b">
        <v>0</v>
      </c>
      <c r="V8739">
        <v>36000</v>
      </c>
      <c r="W8739">
        <v>25600</v>
      </c>
      <c r="X8739">
        <v>2.62</v>
      </c>
      <c r="Y8739">
        <v>34600</v>
      </c>
      <c r="Z8739">
        <v>2.62</v>
      </c>
    </row>
    <row r="8740" spans="1:26">
      <c r="A8740">
        <v>8796414</v>
      </c>
      <c r="B8740" t="s">
        <v>5985</v>
      </c>
      <c r="C8740" t="s">
        <v>3597</v>
      </c>
      <c r="D8740" t="s">
        <v>1086</v>
      </c>
      <c r="E8740" t="s">
        <v>3620</v>
      </c>
      <c r="F8740" t="s">
        <v>3710</v>
      </c>
      <c r="G8740">
        <v>8796414</v>
      </c>
      <c r="I8740" t="s">
        <v>3711</v>
      </c>
      <c r="J8740" t="s">
        <v>4290</v>
      </c>
      <c r="K8740" t="s">
        <v>3725</v>
      </c>
      <c r="M8740">
        <v>12.15</v>
      </c>
      <c r="N8740">
        <v>18.5</v>
      </c>
      <c r="O8740">
        <v>11</v>
      </c>
      <c r="S8740" t="b">
        <v>0</v>
      </c>
      <c r="T8740" t="b">
        <v>0</v>
      </c>
      <c r="U8740" t="b">
        <v>0</v>
      </c>
      <c r="V8740">
        <v>36000</v>
      </c>
      <c r="W8740">
        <v>29400</v>
      </c>
      <c r="X8740">
        <v>2.4</v>
      </c>
      <c r="Y8740">
        <v>45000</v>
      </c>
      <c r="Z8740">
        <v>2.5</v>
      </c>
    </row>
    <row r="8741" spans="1:26">
      <c r="A8741">
        <v>208280112</v>
      </c>
      <c r="B8741" t="s">
        <v>5981</v>
      </c>
      <c r="C8741" t="s">
        <v>3597</v>
      </c>
      <c r="D8741" t="s">
        <v>4034</v>
      </c>
      <c r="E8741" t="s">
        <v>5982</v>
      </c>
      <c r="F8741" t="s">
        <v>3753</v>
      </c>
      <c r="G8741">
        <v>208280112</v>
      </c>
      <c r="I8741" t="s">
        <v>3601</v>
      </c>
      <c r="J8741" t="s">
        <v>5983</v>
      </c>
      <c r="K8741" t="s">
        <v>3624</v>
      </c>
      <c r="L8741" t="s">
        <v>5984</v>
      </c>
      <c r="M8741">
        <v>10</v>
      </c>
      <c r="N8741">
        <v>18</v>
      </c>
      <c r="O8741">
        <v>10</v>
      </c>
      <c r="S8741" t="b">
        <v>0</v>
      </c>
      <c r="T8741" t="b">
        <v>0</v>
      </c>
      <c r="U8741" t="b">
        <v>0</v>
      </c>
      <c r="V8741">
        <v>57000</v>
      </c>
      <c r="W8741">
        <v>37000</v>
      </c>
      <c r="X8741">
        <v>2.64</v>
      </c>
      <c r="Y8741">
        <v>39719</v>
      </c>
      <c r="Z8741">
        <v>2.1800000000000002</v>
      </c>
    </row>
    <row r="8742" spans="1:26">
      <c r="A8742">
        <v>207826614</v>
      </c>
      <c r="B8742" t="s">
        <v>5972</v>
      </c>
      <c r="C8742" t="s">
        <v>3597</v>
      </c>
      <c r="D8742" t="s">
        <v>1049</v>
      </c>
      <c r="E8742" t="s">
        <v>3854</v>
      </c>
      <c r="F8742" t="s">
        <v>3600</v>
      </c>
      <c r="G8742">
        <v>207826614</v>
      </c>
      <c r="I8742" t="s">
        <v>3601</v>
      </c>
      <c r="J8742" t="s">
        <v>5979</v>
      </c>
      <c r="K8742" t="s">
        <v>3624</v>
      </c>
      <c r="L8742" t="s">
        <v>5980</v>
      </c>
      <c r="M8742">
        <v>8.6</v>
      </c>
      <c r="N8742">
        <v>16.2</v>
      </c>
      <c r="O8742">
        <v>10.8</v>
      </c>
      <c r="S8742" t="b">
        <v>0</v>
      </c>
      <c r="T8742" t="b">
        <v>0</v>
      </c>
      <c r="U8742" t="b">
        <v>0</v>
      </c>
      <c r="V8742">
        <v>48000</v>
      </c>
      <c r="W8742">
        <v>37400</v>
      </c>
      <c r="X8742">
        <v>2.46</v>
      </c>
      <c r="Y8742">
        <v>37500</v>
      </c>
      <c r="Z8742">
        <v>2.46</v>
      </c>
    </row>
    <row r="8743" spans="1:26">
      <c r="A8743">
        <v>207826619</v>
      </c>
      <c r="B8743" t="s">
        <v>5972</v>
      </c>
      <c r="C8743" t="s">
        <v>3597</v>
      </c>
      <c r="D8743" t="s">
        <v>1049</v>
      </c>
      <c r="E8743" t="s">
        <v>3856</v>
      </c>
      <c r="F8743" t="s">
        <v>3600</v>
      </c>
      <c r="G8743">
        <v>207826619</v>
      </c>
      <c r="I8743" t="s">
        <v>3601</v>
      </c>
      <c r="J8743" t="s">
        <v>5975</v>
      </c>
      <c r="K8743" t="s">
        <v>3624</v>
      </c>
      <c r="L8743" t="s">
        <v>5976</v>
      </c>
      <c r="M8743">
        <v>8.8000000000000007</v>
      </c>
      <c r="N8743">
        <v>17</v>
      </c>
      <c r="O8743">
        <v>11.3</v>
      </c>
      <c r="S8743" t="b">
        <v>0</v>
      </c>
      <c r="T8743" t="b">
        <v>0</v>
      </c>
      <c r="U8743" t="b">
        <v>0</v>
      </c>
      <c r="V8743">
        <v>36000</v>
      </c>
      <c r="W8743">
        <v>25600</v>
      </c>
      <c r="X8743">
        <v>2.61</v>
      </c>
      <c r="Y8743">
        <v>27000</v>
      </c>
      <c r="Z8743">
        <v>2.61</v>
      </c>
    </row>
    <row r="8744" spans="1:26">
      <c r="A8744">
        <v>208104311</v>
      </c>
      <c r="B8744" t="s">
        <v>5972</v>
      </c>
      <c r="C8744" t="s">
        <v>3597</v>
      </c>
      <c r="D8744" t="s">
        <v>1049</v>
      </c>
      <c r="E8744" t="s">
        <v>3856</v>
      </c>
      <c r="F8744" t="s">
        <v>3600</v>
      </c>
      <c r="G8744">
        <v>208104311</v>
      </c>
      <c r="I8744" t="s">
        <v>3601</v>
      </c>
      <c r="J8744" t="s">
        <v>5977</v>
      </c>
      <c r="K8744" t="s">
        <v>3624</v>
      </c>
      <c r="L8744" t="s">
        <v>5978</v>
      </c>
      <c r="M8744">
        <v>8.8000000000000007</v>
      </c>
      <c r="N8744">
        <v>17.5</v>
      </c>
      <c r="O8744">
        <v>11.3</v>
      </c>
      <c r="S8744" t="b">
        <v>0</v>
      </c>
      <c r="T8744" t="b">
        <v>0</v>
      </c>
      <c r="U8744" t="b">
        <v>0</v>
      </c>
      <c r="V8744">
        <v>36000</v>
      </c>
      <c r="W8744">
        <v>25600</v>
      </c>
      <c r="X8744">
        <v>2.62</v>
      </c>
      <c r="Y8744">
        <v>34600</v>
      </c>
      <c r="Z8744">
        <v>2.62</v>
      </c>
    </row>
    <row r="8745" spans="1:26">
      <c r="A8745">
        <v>207826617</v>
      </c>
      <c r="B8745" t="s">
        <v>5972</v>
      </c>
      <c r="C8745" t="s">
        <v>3597</v>
      </c>
      <c r="D8745" t="s">
        <v>1049</v>
      </c>
      <c r="E8745" t="s">
        <v>3856</v>
      </c>
      <c r="F8745" t="s">
        <v>3600</v>
      </c>
      <c r="G8745">
        <v>207826617</v>
      </c>
      <c r="I8745" t="s">
        <v>3601</v>
      </c>
      <c r="J8745" t="s">
        <v>5979</v>
      </c>
      <c r="K8745" t="s">
        <v>3624</v>
      </c>
      <c r="L8745" t="s">
        <v>5980</v>
      </c>
      <c r="M8745">
        <v>8.6</v>
      </c>
      <c r="N8745">
        <v>16.2</v>
      </c>
      <c r="O8745">
        <v>10.8</v>
      </c>
      <c r="S8745" t="b">
        <v>0</v>
      </c>
      <c r="T8745" t="b">
        <v>0</v>
      </c>
      <c r="U8745" t="b">
        <v>0</v>
      </c>
      <c r="V8745">
        <v>48000</v>
      </c>
      <c r="W8745">
        <v>37400</v>
      </c>
      <c r="X8745">
        <v>2.46</v>
      </c>
      <c r="Y8745">
        <v>37500</v>
      </c>
      <c r="Z8745">
        <v>2.46</v>
      </c>
    </row>
    <row r="8746" spans="1:26">
      <c r="A8746">
        <v>207826618</v>
      </c>
      <c r="B8746" t="s">
        <v>5972</v>
      </c>
      <c r="C8746" t="s">
        <v>3597</v>
      </c>
      <c r="D8746" t="s">
        <v>1049</v>
      </c>
      <c r="E8746" t="s">
        <v>3856</v>
      </c>
      <c r="F8746" t="s">
        <v>3600</v>
      </c>
      <c r="G8746">
        <v>207826618</v>
      </c>
      <c r="I8746" t="s">
        <v>3601</v>
      </c>
      <c r="J8746" t="s">
        <v>5973</v>
      </c>
      <c r="K8746" t="s">
        <v>3624</v>
      </c>
      <c r="L8746" t="s">
        <v>5974</v>
      </c>
      <c r="M8746">
        <v>10</v>
      </c>
      <c r="N8746">
        <v>17</v>
      </c>
      <c r="O8746">
        <v>10.4</v>
      </c>
      <c r="S8746" t="b">
        <v>0</v>
      </c>
      <c r="T8746" t="b">
        <v>0</v>
      </c>
      <c r="U8746" t="b">
        <v>0</v>
      </c>
      <c r="V8746">
        <v>57000</v>
      </c>
      <c r="W8746">
        <v>34000</v>
      </c>
      <c r="X8746">
        <v>2.52</v>
      </c>
      <c r="Y8746">
        <v>34600</v>
      </c>
      <c r="Z8746">
        <v>2.52</v>
      </c>
    </row>
    <row r="8747" spans="1:26">
      <c r="A8747">
        <v>208104313</v>
      </c>
      <c r="B8747" t="s">
        <v>5972</v>
      </c>
      <c r="C8747" t="s">
        <v>3597</v>
      </c>
      <c r="D8747" t="s">
        <v>1049</v>
      </c>
      <c r="E8747" t="s">
        <v>3855</v>
      </c>
      <c r="F8747" t="s">
        <v>3600</v>
      </c>
      <c r="G8747">
        <v>208104313</v>
      </c>
      <c r="I8747" t="s">
        <v>3601</v>
      </c>
      <c r="J8747" t="s">
        <v>5977</v>
      </c>
      <c r="K8747" t="s">
        <v>3624</v>
      </c>
      <c r="L8747" t="s">
        <v>5978</v>
      </c>
      <c r="M8747">
        <v>8.8000000000000007</v>
      </c>
      <c r="N8747">
        <v>17.5</v>
      </c>
      <c r="O8747">
        <v>11.3</v>
      </c>
      <c r="S8747" t="b">
        <v>0</v>
      </c>
      <c r="T8747" t="b">
        <v>0</v>
      </c>
      <c r="U8747" t="b">
        <v>0</v>
      </c>
      <c r="V8747">
        <v>36000</v>
      </c>
      <c r="W8747">
        <v>25600</v>
      </c>
      <c r="X8747">
        <v>2.62</v>
      </c>
      <c r="Y8747">
        <v>34600</v>
      </c>
      <c r="Z8747">
        <v>2.62</v>
      </c>
    </row>
    <row r="8748" spans="1:26">
      <c r="A8748">
        <v>207826622</v>
      </c>
      <c r="B8748" t="s">
        <v>5972</v>
      </c>
      <c r="C8748" t="s">
        <v>3597</v>
      </c>
      <c r="D8748" t="s">
        <v>1049</v>
      </c>
      <c r="E8748" t="s">
        <v>3855</v>
      </c>
      <c r="F8748" t="s">
        <v>3600</v>
      </c>
      <c r="G8748">
        <v>207826622</v>
      </c>
      <c r="I8748" t="s">
        <v>3601</v>
      </c>
      <c r="J8748" t="s">
        <v>5975</v>
      </c>
      <c r="K8748" t="s">
        <v>3624</v>
      </c>
      <c r="L8748" t="s">
        <v>5976</v>
      </c>
      <c r="M8748">
        <v>8.8000000000000007</v>
      </c>
      <c r="N8748">
        <v>17</v>
      </c>
      <c r="O8748">
        <v>11.3</v>
      </c>
      <c r="S8748" t="b">
        <v>0</v>
      </c>
      <c r="T8748" t="b">
        <v>0</v>
      </c>
      <c r="U8748" t="b">
        <v>0</v>
      </c>
      <c r="V8748">
        <v>36000</v>
      </c>
      <c r="W8748">
        <v>25600</v>
      </c>
      <c r="X8748">
        <v>2.61</v>
      </c>
      <c r="Y8748">
        <v>27000</v>
      </c>
      <c r="Z8748">
        <v>2.61</v>
      </c>
    </row>
    <row r="8749" spans="1:26">
      <c r="A8749">
        <v>207826621</v>
      </c>
      <c r="B8749" t="s">
        <v>5972</v>
      </c>
      <c r="C8749" t="s">
        <v>3597</v>
      </c>
      <c r="D8749" t="s">
        <v>1049</v>
      </c>
      <c r="E8749" t="s">
        <v>3855</v>
      </c>
      <c r="F8749" t="s">
        <v>3600</v>
      </c>
      <c r="G8749">
        <v>207826621</v>
      </c>
      <c r="I8749" t="s">
        <v>3601</v>
      </c>
      <c r="J8749" t="s">
        <v>5973</v>
      </c>
      <c r="K8749" t="s">
        <v>3624</v>
      </c>
      <c r="L8749" t="s">
        <v>5974</v>
      </c>
      <c r="M8749">
        <v>10</v>
      </c>
      <c r="N8749">
        <v>17</v>
      </c>
      <c r="O8749">
        <v>10.4</v>
      </c>
      <c r="S8749" t="b">
        <v>0</v>
      </c>
      <c r="T8749" t="b">
        <v>0</v>
      </c>
      <c r="U8749" t="b">
        <v>0</v>
      </c>
      <c r="V8749">
        <v>57000</v>
      </c>
      <c r="W8749">
        <v>34000</v>
      </c>
      <c r="X8749">
        <v>2.52</v>
      </c>
      <c r="Y8749">
        <v>34600</v>
      </c>
      <c r="Z8749">
        <v>2.52</v>
      </c>
    </row>
    <row r="8750" spans="1:26">
      <c r="A8750">
        <v>207826620</v>
      </c>
      <c r="B8750" t="s">
        <v>5972</v>
      </c>
      <c r="C8750" t="s">
        <v>3597</v>
      </c>
      <c r="D8750" t="s">
        <v>1049</v>
      </c>
      <c r="E8750" t="s">
        <v>3855</v>
      </c>
      <c r="F8750" t="s">
        <v>3600</v>
      </c>
      <c r="G8750">
        <v>207826620</v>
      </c>
      <c r="I8750" t="s">
        <v>3601</v>
      </c>
      <c r="J8750" t="s">
        <v>5979</v>
      </c>
      <c r="K8750" t="s">
        <v>3624</v>
      </c>
      <c r="L8750" t="s">
        <v>5980</v>
      </c>
      <c r="M8750">
        <v>8.6</v>
      </c>
      <c r="N8750">
        <v>16.2</v>
      </c>
      <c r="O8750">
        <v>10.8</v>
      </c>
      <c r="S8750" t="b">
        <v>0</v>
      </c>
      <c r="T8750" t="b">
        <v>0</v>
      </c>
      <c r="U8750" t="b">
        <v>0</v>
      </c>
      <c r="V8750">
        <v>48000</v>
      </c>
      <c r="W8750">
        <v>37400</v>
      </c>
      <c r="X8750">
        <v>2.46</v>
      </c>
      <c r="Y8750">
        <v>37500</v>
      </c>
      <c r="Z8750">
        <v>2.46</v>
      </c>
    </row>
    <row r="8751" spans="1:26">
      <c r="A8751">
        <v>207826628</v>
      </c>
      <c r="B8751" t="s">
        <v>5972</v>
      </c>
      <c r="C8751" t="s">
        <v>3597</v>
      </c>
      <c r="D8751" t="s">
        <v>1049</v>
      </c>
      <c r="E8751" t="s">
        <v>3857</v>
      </c>
      <c r="F8751" t="s">
        <v>3600</v>
      </c>
      <c r="G8751">
        <v>207826628</v>
      </c>
      <c r="I8751" t="s">
        <v>3601</v>
      </c>
      <c r="J8751" t="s">
        <v>5975</v>
      </c>
      <c r="K8751" t="s">
        <v>3624</v>
      </c>
      <c r="L8751" t="s">
        <v>5976</v>
      </c>
      <c r="M8751">
        <v>8.8000000000000007</v>
      </c>
      <c r="N8751">
        <v>17</v>
      </c>
      <c r="O8751">
        <v>11.3</v>
      </c>
      <c r="S8751" t="b">
        <v>0</v>
      </c>
      <c r="T8751" t="b">
        <v>0</v>
      </c>
      <c r="U8751" t="b">
        <v>0</v>
      </c>
      <c r="V8751">
        <v>36000</v>
      </c>
      <c r="W8751">
        <v>25600</v>
      </c>
      <c r="X8751">
        <v>2.61</v>
      </c>
      <c r="Y8751">
        <v>27000</v>
      </c>
      <c r="Z8751">
        <v>2.61</v>
      </c>
    </row>
    <row r="8752" spans="1:26">
      <c r="A8752">
        <v>208104315</v>
      </c>
      <c r="B8752" t="s">
        <v>5972</v>
      </c>
      <c r="C8752" t="s">
        <v>3597</v>
      </c>
      <c r="D8752" t="s">
        <v>1049</v>
      </c>
      <c r="E8752" t="s">
        <v>3858</v>
      </c>
      <c r="F8752" t="s">
        <v>3600</v>
      </c>
      <c r="G8752">
        <v>208104315</v>
      </c>
      <c r="I8752" t="s">
        <v>3601</v>
      </c>
      <c r="J8752" t="s">
        <v>5977</v>
      </c>
      <c r="K8752" t="s">
        <v>3624</v>
      </c>
      <c r="L8752" t="s">
        <v>5978</v>
      </c>
      <c r="M8752">
        <v>8.8000000000000007</v>
      </c>
      <c r="N8752">
        <v>17.5</v>
      </c>
      <c r="O8752">
        <v>11.3</v>
      </c>
      <c r="S8752" t="b">
        <v>0</v>
      </c>
      <c r="T8752" t="b">
        <v>0</v>
      </c>
      <c r="U8752" t="b">
        <v>0</v>
      </c>
      <c r="V8752">
        <v>36000</v>
      </c>
      <c r="W8752">
        <v>25600</v>
      </c>
      <c r="X8752">
        <v>2.62</v>
      </c>
      <c r="Y8752">
        <v>34600</v>
      </c>
      <c r="Z8752">
        <v>2.62</v>
      </c>
    </row>
    <row r="8753" spans="1:26">
      <c r="A8753">
        <v>207826625</v>
      </c>
      <c r="B8753" t="s">
        <v>5972</v>
      </c>
      <c r="C8753" t="s">
        <v>3597</v>
      </c>
      <c r="D8753" t="s">
        <v>1049</v>
      </c>
      <c r="E8753" t="s">
        <v>3858</v>
      </c>
      <c r="F8753" t="s">
        <v>3600</v>
      </c>
      <c r="G8753">
        <v>207826625</v>
      </c>
      <c r="I8753" t="s">
        <v>3601</v>
      </c>
      <c r="J8753" t="s">
        <v>5975</v>
      </c>
      <c r="K8753" t="s">
        <v>3624</v>
      </c>
      <c r="L8753" t="s">
        <v>5976</v>
      </c>
      <c r="M8753">
        <v>8.8000000000000007</v>
      </c>
      <c r="N8753">
        <v>17</v>
      </c>
      <c r="O8753">
        <v>11.3</v>
      </c>
      <c r="S8753" t="b">
        <v>0</v>
      </c>
      <c r="T8753" t="b">
        <v>0</v>
      </c>
      <c r="U8753" t="b">
        <v>0</v>
      </c>
      <c r="V8753">
        <v>36000</v>
      </c>
      <c r="W8753">
        <v>25600</v>
      </c>
      <c r="X8753">
        <v>2.61</v>
      </c>
      <c r="Y8753">
        <v>27000</v>
      </c>
      <c r="Z8753">
        <v>2.61</v>
      </c>
    </row>
    <row r="8754" spans="1:26">
      <c r="A8754">
        <v>207826624</v>
      </c>
      <c r="B8754" t="s">
        <v>5972</v>
      </c>
      <c r="C8754" t="s">
        <v>3597</v>
      </c>
      <c r="D8754" t="s">
        <v>1049</v>
      </c>
      <c r="E8754" t="s">
        <v>3858</v>
      </c>
      <c r="F8754" t="s">
        <v>3600</v>
      </c>
      <c r="G8754">
        <v>207826624</v>
      </c>
      <c r="I8754" t="s">
        <v>3601</v>
      </c>
      <c r="J8754" t="s">
        <v>5973</v>
      </c>
      <c r="K8754" t="s">
        <v>3624</v>
      </c>
      <c r="L8754" t="s">
        <v>5974</v>
      </c>
      <c r="M8754">
        <v>10</v>
      </c>
      <c r="N8754">
        <v>17</v>
      </c>
      <c r="O8754">
        <v>10.4</v>
      </c>
      <c r="S8754" t="b">
        <v>0</v>
      </c>
      <c r="T8754" t="b">
        <v>0</v>
      </c>
      <c r="U8754" t="b">
        <v>0</v>
      </c>
      <c r="V8754">
        <v>57000</v>
      </c>
      <c r="W8754">
        <v>34000</v>
      </c>
      <c r="X8754">
        <v>2.52</v>
      </c>
      <c r="Y8754">
        <v>34600</v>
      </c>
      <c r="Z8754">
        <v>2.52</v>
      </c>
    </row>
    <row r="8755" spans="1:26">
      <c r="A8755">
        <v>207826623</v>
      </c>
      <c r="B8755" t="s">
        <v>5972</v>
      </c>
      <c r="C8755" t="s">
        <v>3597</v>
      </c>
      <c r="D8755" t="s">
        <v>1049</v>
      </c>
      <c r="E8755" t="s">
        <v>3858</v>
      </c>
      <c r="F8755" t="s">
        <v>3600</v>
      </c>
      <c r="G8755">
        <v>207826623</v>
      </c>
      <c r="I8755" t="s">
        <v>3601</v>
      </c>
      <c r="J8755" t="s">
        <v>5979</v>
      </c>
      <c r="K8755" t="s">
        <v>3624</v>
      </c>
      <c r="L8755" t="s">
        <v>5980</v>
      </c>
      <c r="M8755">
        <v>8.6</v>
      </c>
      <c r="N8755">
        <v>16.2</v>
      </c>
      <c r="O8755">
        <v>10.8</v>
      </c>
      <c r="S8755" t="b">
        <v>0</v>
      </c>
      <c r="T8755" t="b">
        <v>0</v>
      </c>
      <c r="U8755" t="b">
        <v>0</v>
      </c>
      <c r="V8755">
        <v>48000</v>
      </c>
      <c r="W8755">
        <v>37400</v>
      </c>
      <c r="X8755">
        <v>2.46</v>
      </c>
      <c r="Y8755">
        <v>37500</v>
      </c>
      <c r="Z8755">
        <v>2.46</v>
      </c>
    </row>
    <row r="8756" spans="1:26">
      <c r="A8756">
        <v>208104317</v>
      </c>
      <c r="B8756" t="s">
        <v>5972</v>
      </c>
      <c r="C8756" t="s">
        <v>3597</v>
      </c>
      <c r="D8756" t="s">
        <v>1049</v>
      </c>
      <c r="E8756" t="s">
        <v>3857</v>
      </c>
      <c r="F8756" t="s">
        <v>3600</v>
      </c>
      <c r="G8756">
        <v>208104317</v>
      </c>
      <c r="I8756" t="s">
        <v>3601</v>
      </c>
      <c r="J8756" t="s">
        <v>5977</v>
      </c>
      <c r="K8756" t="s">
        <v>3624</v>
      </c>
      <c r="L8756" t="s">
        <v>5978</v>
      </c>
      <c r="M8756">
        <v>8.8000000000000007</v>
      </c>
      <c r="N8756">
        <v>17.5</v>
      </c>
      <c r="O8756">
        <v>11.3</v>
      </c>
      <c r="S8756" t="b">
        <v>0</v>
      </c>
      <c r="T8756" t="b">
        <v>0</v>
      </c>
      <c r="U8756" t="b">
        <v>0</v>
      </c>
      <c r="V8756">
        <v>36000</v>
      </c>
      <c r="W8756">
        <v>25600</v>
      </c>
      <c r="X8756">
        <v>2.62</v>
      </c>
      <c r="Y8756">
        <v>34600</v>
      </c>
      <c r="Z8756">
        <v>2.62</v>
      </c>
    </row>
    <row r="8757" spans="1:26">
      <c r="A8757">
        <v>207826626</v>
      </c>
      <c r="B8757" t="s">
        <v>5972</v>
      </c>
      <c r="C8757" t="s">
        <v>3597</v>
      </c>
      <c r="D8757" t="s">
        <v>1049</v>
      </c>
      <c r="E8757" t="s">
        <v>3857</v>
      </c>
      <c r="F8757" t="s">
        <v>3600</v>
      </c>
      <c r="G8757">
        <v>207826626</v>
      </c>
      <c r="I8757" t="s">
        <v>3601</v>
      </c>
      <c r="J8757" t="s">
        <v>5979</v>
      </c>
      <c r="K8757" t="s">
        <v>3624</v>
      </c>
      <c r="L8757" t="s">
        <v>5980</v>
      </c>
      <c r="M8757">
        <v>8.6</v>
      </c>
      <c r="N8757">
        <v>16.2</v>
      </c>
      <c r="O8757">
        <v>10.8</v>
      </c>
      <c r="S8757" t="b">
        <v>0</v>
      </c>
      <c r="T8757" t="b">
        <v>0</v>
      </c>
      <c r="U8757" t="b">
        <v>0</v>
      </c>
      <c r="V8757">
        <v>48000</v>
      </c>
      <c r="W8757">
        <v>37400</v>
      </c>
      <c r="X8757">
        <v>2.46</v>
      </c>
      <c r="Y8757">
        <v>37500</v>
      </c>
      <c r="Z8757">
        <v>2.46</v>
      </c>
    </row>
    <row r="8758" spans="1:26">
      <c r="A8758">
        <v>207826631</v>
      </c>
      <c r="B8758" t="s">
        <v>5972</v>
      </c>
      <c r="C8758" t="s">
        <v>3597</v>
      </c>
      <c r="D8758" t="s">
        <v>1049</v>
      </c>
      <c r="E8758" t="s">
        <v>3859</v>
      </c>
      <c r="F8758" t="s">
        <v>3600</v>
      </c>
      <c r="G8758">
        <v>207826631</v>
      </c>
      <c r="I8758" t="s">
        <v>3601</v>
      </c>
      <c r="J8758" t="s">
        <v>5975</v>
      </c>
      <c r="K8758" t="s">
        <v>3624</v>
      </c>
      <c r="L8758" t="s">
        <v>5976</v>
      </c>
      <c r="M8758">
        <v>8.8000000000000007</v>
      </c>
      <c r="N8758">
        <v>17</v>
      </c>
      <c r="O8758">
        <v>11.3</v>
      </c>
      <c r="S8758" t="b">
        <v>0</v>
      </c>
      <c r="T8758" t="b">
        <v>0</v>
      </c>
      <c r="U8758" t="b">
        <v>0</v>
      </c>
      <c r="V8758">
        <v>36000</v>
      </c>
      <c r="W8758">
        <v>25600</v>
      </c>
      <c r="X8758">
        <v>2.61</v>
      </c>
      <c r="Y8758">
        <v>27000</v>
      </c>
      <c r="Z8758">
        <v>2.61</v>
      </c>
    </row>
    <row r="8759" spans="1:26">
      <c r="A8759">
        <v>207826627</v>
      </c>
      <c r="B8759" t="s">
        <v>5972</v>
      </c>
      <c r="C8759" t="s">
        <v>3597</v>
      </c>
      <c r="D8759" t="s">
        <v>1049</v>
      </c>
      <c r="E8759" t="s">
        <v>3857</v>
      </c>
      <c r="F8759" t="s">
        <v>3600</v>
      </c>
      <c r="G8759">
        <v>207826627</v>
      </c>
      <c r="I8759" t="s">
        <v>3601</v>
      </c>
      <c r="J8759" t="s">
        <v>5973</v>
      </c>
      <c r="K8759" t="s">
        <v>3624</v>
      </c>
      <c r="L8759" t="s">
        <v>5974</v>
      </c>
      <c r="M8759">
        <v>10</v>
      </c>
      <c r="N8759">
        <v>17</v>
      </c>
      <c r="O8759">
        <v>10.4</v>
      </c>
      <c r="S8759" t="b">
        <v>0</v>
      </c>
      <c r="T8759" t="b">
        <v>0</v>
      </c>
      <c r="U8759" t="b">
        <v>0</v>
      </c>
      <c r="V8759">
        <v>57000</v>
      </c>
      <c r="W8759">
        <v>34000</v>
      </c>
      <c r="X8759">
        <v>2.52</v>
      </c>
      <c r="Y8759">
        <v>34600</v>
      </c>
      <c r="Z8759">
        <v>2.52</v>
      </c>
    </row>
    <row r="8760" spans="1:26">
      <c r="A8760">
        <v>208104319</v>
      </c>
      <c r="B8760" t="s">
        <v>5972</v>
      </c>
      <c r="C8760" t="s">
        <v>3597</v>
      </c>
      <c r="D8760" t="s">
        <v>1049</v>
      </c>
      <c r="E8760" t="s">
        <v>3859</v>
      </c>
      <c r="F8760" t="s">
        <v>3600</v>
      </c>
      <c r="G8760">
        <v>208104319</v>
      </c>
      <c r="I8760" t="s">
        <v>3601</v>
      </c>
      <c r="J8760" t="s">
        <v>5977</v>
      </c>
      <c r="K8760" t="s">
        <v>3624</v>
      </c>
      <c r="L8760" t="s">
        <v>5978</v>
      </c>
      <c r="M8760">
        <v>8.8000000000000007</v>
      </c>
      <c r="N8760">
        <v>17.5</v>
      </c>
      <c r="O8760">
        <v>11.3</v>
      </c>
      <c r="S8760" t="b">
        <v>0</v>
      </c>
      <c r="T8760" t="b">
        <v>0</v>
      </c>
      <c r="U8760" t="b">
        <v>0</v>
      </c>
      <c r="V8760">
        <v>36000</v>
      </c>
      <c r="W8760">
        <v>25600</v>
      </c>
      <c r="X8760">
        <v>2.62</v>
      </c>
      <c r="Y8760">
        <v>34600</v>
      </c>
      <c r="Z8760">
        <v>2.62</v>
      </c>
    </row>
    <row r="8761" spans="1:26">
      <c r="A8761">
        <v>207826630</v>
      </c>
      <c r="B8761" t="s">
        <v>5972</v>
      </c>
      <c r="C8761" t="s">
        <v>3597</v>
      </c>
      <c r="D8761" t="s">
        <v>1049</v>
      </c>
      <c r="E8761" t="s">
        <v>3859</v>
      </c>
      <c r="F8761" t="s">
        <v>3600</v>
      </c>
      <c r="G8761">
        <v>207826630</v>
      </c>
      <c r="I8761" t="s">
        <v>3601</v>
      </c>
      <c r="J8761" t="s">
        <v>5973</v>
      </c>
      <c r="K8761" t="s">
        <v>3624</v>
      </c>
      <c r="L8761" t="s">
        <v>5974</v>
      </c>
      <c r="M8761">
        <v>10</v>
      </c>
      <c r="N8761">
        <v>17</v>
      </c>
      <c r="O8761">
        <v>10.4</v>
      </c>
      <c r="S8761" t="b">
        <v>0</v>
      </c>
      <c r="T8761" t="b">
        <v>0</v>
      </c>
      <c r="U8761" t="b">
        <v>0</v>
      </c>
      <c r="V8761">
        <v>57000</v>
      </c>
      <c r="W8761">
        <v>34000</v>
      </c>
      <c r="X8761">
        <v>2.52</v>
      </c>
      <c r="Y8761">
        <v>34600</v>
      </c>
      <c r="Z8761">
        <v>2.52</v>
      </c>
    </row>
    <row r="8762" spans="1:26">
      <c r="A8762">
        <v>207826629</v>
      </c>
      <c r="B8762" t="s">
        <v>5972</v>
      </c>
      <c r="C8762" t="s">
        <v>3597</v>
      </c>
      <c r="D8762" t="s">
        <v>1049</v>
      </c>
      <c r="E8762" t="s">
        <v>3859</v>
      </c>
      <c r="F8762" t="s">
        <v>3600</v>
      </c>
      <c r="G8762">
        <v>207826629</v>
      </c>
      <c r="I8762" t="s">
        <v>3601</v>
      </c>
      <c r="J8762" t="s">
        <v>5979</v>
      </c>
      <c r="K8762" t="s">
        <v>3624</v>
      </c>
      <c r="L8762" t="s">
        <v>5980</v>
      </c>
      <c r="M8762">
        <v>8.6</v>
      </c>
      <c r="N8762">
        <v>16.2</v>
      </c>
      <c r="O8762">
        <v>10.8</v>
      </c>
      <c r="S8762" t="b">
        <v>0</v>
      </c>
      <c r="T8762" t="b">
        <v>0</v>
      </c>
      <c r="U8762" t="b">
        <v>0</v>
      </c>
      <c r="V8762">
        <v>48000</v>
      </c>
      <c r="W8762">
        <v>37400</v>
      </c>
      <c r="X8762">
        <v>2.46</v>
      </c>
      <c r="Y8762">
        <v>37500</v>
      </c>
      <c r="Z8762">
        <v>2.46</v>
      </c>
    </row>
    <row r="8763" spans="1:26">
      <c r="A8763">
        <v>208104321</v>
      </c>
      <c r="B8763" t="s">
        <v>5972</v>
      </c>
      <c r="C8763" t="s">
        <v>3597</v>
      </c>
      <c r="D8763" t="s">
        <v>1049</v>
      </c>
      <c r="E8763" t="s">
        <v>3834</v>
      </c>
      <c r="F8763" t="s">
        <v>3600</v>
      </c>
      <c r="G8763">
        <v>208104321</v>
      </c>
      <c r="I8763" t="s">
        <v>3601</v>
      </c>
      <c r="J8763" t="s">
        <v>5977</v>
      </c>
      <c r="K8763" t="s">
        <v>3624</v>
      </c>
      <c r="L8763" t="s">
        <v>5978</v>
      </c>
      <c r="M8763">
        <v>8.8000000000000007</v>
      </c>
      <c r="N8763">
        <v>17.5</v>
      </c>
      <c r="O8763">
        <v>11.3</v>
      </c>
      <c r="S8763" t="b">
        <v>0</v>
      </c>
      <c r="T8763" t="b">
        <v>0</v>
      </c>
      <c r="U8763" t="b">
        <v>0</v>
      </c>
      <c r="V8763">
        <v>36000</v>
      </c>
      <c r="W8763">
        <v>25600</v>
      </c>
      <c r="X8763">
        <v>2.62</v>
      </c>
      <c r="Y8763">
        <v>34600</v>
      </c>
      <c r="Z8763">
        <v>2.62</v>
      </c>
    </row>
    <row r="8764" spans="1:26">
      <c r="A8764">
        <v>207826634</v>
      </c>
      <c r="B8764" t="s">
        <v>5972</v>
      </c>
      <c r="C8764" t="s">
        <v>3597</v>
      </c>
      <c r="D8764" t="s">
        <v>1049</v>
      </c>
      <c r="E8764" t="s">
        <v>3834</v>
      </c>
      <c r="F8764" t="s">
        <v>3600</v>
      </c>
      <c r="G8764">
        <v>207826634</v>
      </c>
      <c r="I8764" t="s">
        <v>3601</v>
      </c>
      <c r="J8764" t="s">
        <v>5975</v>
      </c>
      <c r="K8764" t="s">
        <v>3624</v>
      </c>
      <c r="L8764" t="s">
        <v>5976</v>
      </c>
      <c r="M8764">
        <v>8.8000000000000007</v>
      </c>
      <c r="N8764">
        <v>17</v>
      </c>
      <c r="O8764">
        <v>11.3</v>
      </c>
      <c r="S8764" t="b">
        <v>0</v>
      </c>
      <c r="T8764" t="b">
        <v>0</v>
      </c>
      <c r="U8764" t="b">
        <v>0</v>
      </c>
      <c r="V8764">
        <v>36000</v>
      </c>
      <c r="W8764">
        <v>25600</v>
      </c>
      <c r="X8764">
        <v>2.61</v>
      </c>
      <c r="Y8764">
        <v>27000</v>
      </c>
      <c r="Z8764">
        <v>2.61</v>
      </c>
    </row>
    <row r="8765" spans="1:26">
      <c r="A8765">
        <v>207826633</v>
      </c>
      <c r="B8765" t="s">
        <v>5972</v>
      </c>
      <c r="C8765" t="s">
        <v>3597</v>
      </c>
      <c r="D8765" t="s">
        <v>1049</v>
      </c>
      <c r="E8765" t="s">
        <v>3834</v>
      </c>
      <c r="F8765" t="s">
        <v>3600</v>
      </c>
      <c r="G8765">
        <v>207826633</v>
      </c>
      <c r="I8765" t="s">
        <v>3601</v>
      </c>
      <c r="J8765" t="s">
        <v>5973</v>
      </c>
      <c r="K8765" t="s">
        <v>3624</v>
      </c>
      <c r="L8765" t="s">
        <v>5974</v>
      </c>
      <c r="M8765">
        <v>10</v>
      </c>
      <c r="N8765">
        <v>17</v>
      </c>
      <c r="O8765">
        <v>10.4</v>
      </c>
      <c r="S8765" t="b">
        <v>0</v>
      </c>
      <c r="T8765" t="b">
        <v>0</v>
      </c>
      <c r="U8765" t="b">
        <v>0</v>
      </c>
      <c r="V8765">
        <v>57000</v>
      </c>
      <c r="W8765">
        <v>34000</v>
      </c>
      <c r="X8765">
        <v>2.52</v>
      </c>
      <c r="Y8765">
        <v>34600</v>
      </c>
      <c r="Z8765">
        <v>2.52</v>
      </c>
    </row>
    <row r="8766" spans="1:26">
      <c r="A8766">
        <v>207826632</v>
      </c>
      <c r="B8766" t="s">
        <v>5972</v>
      </c>
      <c r="C8766" t="s">
        <v>3597</v>
      </c>
      <c r="D8766" t="s">
        <v>1049</v>
      </c>
      <c r="E8766" t="s">
        <v>3834</v>
      </c>
      <c r="F8766" t="s">
        <v>3600</v>
      </c>
      <c r="G8766">
        <v>207826632</v>
      </c>
      <c r="I8766" t="s">
        <v>3601</v>
      </c>
      <c r="J8766" t="s">
        <v>5979</v>
      </c>
      <c r="K8766" t="s">
        <v>3624</v>
      </c>
      <c r="L8766" t="s">
        <v>5980</v>
      </c>
      <c r="M8766">
        <v>8.6</v>
      </c>
      <c r="N8766">
        <v>16.2</v>
      </c>
      <c r="O8766">
        <v>10.8</v>
      </c>
      <c r="S8766" t="b">
        <v>0</v>
      </c>
      <c r="T8766" t="b">
        <v>0</v>
      </c>
      <c r="U8766" t="b">
        <v>0</v>
      </c>
      <c r="V8766">
        <v>48000</v>
      </c>
      <c r="W8766">
        <v>37400</v>
      </c>
      <c r="X8766">
        <v>2.46</v>
      </c>
      <c r="Y8766">
        <v>37500</v>
      </c>
      <c r="Z8766">
        <v>2.46</v>
      </c>
    </row>
    <row r="8767" spans="1:26">
      <c r="A8767">
        <v>207826635</v>
      </c>
      <c r="B8767" t="s">
        <v>5972</v>
      </c>
      <c r="C8767" t="s">
        <v>3597</v>
      </c>
      <c r="D8767" t="s">
        <v>1049</v>
      </c>
      <c r="E8767" t="s">
        <v>3860</v>
      </c>
      <c r="F8767" t="s">
        <v>3600</v>
      </c>
      <c r="G8767">
        <v>207826635</v>
      </c>
      <c r="I8767" t="s">
        <v>3601</v>
      </c>
      <c r="J8767" t="s">
        <v>5979</v>
      </c>
      <c r="K8767" t="s">
        <v>3624</v>
      </c>
      <c r="L8767" t="s">
        <v>5980</v>
      </c>
      <c r="M8767">
        <v>8.6</v>
      </c>
      <c r="N8767">
        <v>16.2</v>
      </c>
      <c r="O8767">
        <v>10.8</v>
      </c>
      <c r="S8767" t="b">
        <v>0</v>
      </c>
      <c r="T8767" t="b">
        <v>0</v>
      </c>
      <c r="U8767" t="b">
        <v>0</v>
      </c>
      <c r="V8767">
        <v>48000</v>
      </c>
      <c r="W8767">
        <v>37400</v>
      </c>
      <c r="X8767">
        <v>2.46</v>
      </c>
      <c r="Y8767">
        <v>37500</v>
      </c>
      <c r="Z8767">
        <v>2.46</v>
      </c>
    </row>
    <row r="8768" spans="1:26">
      <c r="A8768">
        <v>208104323</v>
      </c>
      <c r="B8768" t="s">
        <v>5972</v>
      </c>
      <c r="C8768" t="s">
        <v>3597</v>
      </c>
      <c r="D8768" t="s">
        <v>1049</v>
      </c>
      <c r="E8768" t="s">
        <v>3860</v>
      </c>
      <c r="F8768" t="s">
        <v>3600</v>
      </c>
      <c r="G8768">
        <v>208104323</v>
      </c>
      <c r="I8768" t="s">
        <v>3601</v>
      </c>
      <c r="J8768" t="s">
        <v>5977</v>
      </c>
      <c r="K8768" t="s">
        <v>3624</v>
      </c>
      <c r="L8768" t="s">
        <v>5978</v>
      </c>
      <c r="M8768">
        <v>8.8000000000000007</v>
      </c>
      <c r="N8768">
        <v>17.5</v>
      </c>
      <c r="O8768">
        <v>11.3</v>
      </c>
      <c r="S8768" t="b">
        <v>0</v>
      </c>
      <c r="T8768" t="b">
        <v>0</v>
      </c>
      <c r="U8768" t="b">
        <v>0</v>
      </c>
      <c r="V8768">
        <v>36000</v>
      </c>
      <c r="W8768">
        <v>25600</v>
      </c>
      <c r="X8768">
        <v>2.62</v>
      </c>
      <c r="Y8768">
        <v>34600</v>
      </c>
      <c r="Z8768">
        <v>2.62</v>
      </c>
    </row>
    <row r="8769" spans="1:26">
      <c r="A8769">
        <v>207826637</v>
      </c>
      <c r="B8769" t="s">
        <v>5972</v>
      </c>
      <c r="C8769" t="s">
        <v>3597</v>
      </c>
      <c r="D8769" t="s">
        <v>1049</v>
      </c>
      <c r="E8769" t="s">
        <v>3860</v>
      </c>
      <c r="F8769" t="s">
        <v>3600</v>
      </c>
      <c r="G8769">
        <v>207826637</v>
      </c>
      <c r="I8769" t="s">
        <v>3601</v>
      </c>
      <c r="J8769" t="s">
        <v>5975</v>
      </c>
      <c r="K8769" t="s">
        <v>3624</v>
      </c>
      <c r="L8769" t="s">
        <v>5976</v>
      </c>
      <c r="M8769">
        <v>8.8000000000000007</v>
      </c>
      <c r="N8769">
        <v>17</v>
      </c>
      <c r="O8769">
        <v>11.3</v>
      </c>
      <c r="S8769" t="b">
        <v>0</v>
      </c>
      <c r="T8769" t="b">
        <v>0</v>
      </c>
      <c r="U8769" t="b">
        <v>0</v>
      </c>
      <c r="V8769">
        <v>36000</v>
      </c>
      <c r="W8769">
        <v>25600</v>
      </c>
      <c r="X8769">
        <v>2.61</v>
      </c>
      <c r="Y8769">
        <v>27000</v>
      </c>
      <c r="Z8769">
        <v>2.61</v>
      </c>
    </row>
    <row r="8770" spans="1:26">
      <c r="A8770">
        <v>207826636</v>
      </c>
      <c r="B8770" t="s">
        <v>5972</v>
      </c>
      <c r="C8770" t="s">
        <v>3597</v>
      </c>
      <c r="D8770" t="s">
        <v>1049</v>
      </c>
      <c r="E8770" t="s">
        <v>3860</v>
      </c>
      <c r="F8770" t="s">
        <v>3600</v>
      </c>
      <c r="G8770">
        <v>207826636</v>
      </c>
      <c r="I8770" t="s">
        <v>3601</v>
      </c>
      <c r="J8770" t="s">
        <v>5973</v>
      </c>
      <c r="K8770" t="s">
        <v>3624</v>
      </c>
      <c r="L8770" t="s">
        <v>5974</v>
      </c>
      <c r="M8770">
        <v>10</v>
      </c>
      <c r="N8770">
        <v>17</v>
      </c>
      <c r="O8770">
        <v>10.4</v>
      </c>
      <c r="S8770" t="b">
        <v>0</v>
      </c>
      <c r="T8770" t="b">
        <v>0</v>
      </c>
      <c r="U8770" t="b">
        <v>0</v>
      </c>
      <c r="V8770">
        <v>57000</v>
      </c>
      <c r="W8770">
        <v>34000</v>
      </c>
      <c r="X8770">
        <v>2.52</v>
      </c>
      <c r="Y8770">
        <v>34600</v>
      </c>
      <c r="Z8770">
        <v>2.52</v>
      </c>
    </row>
    <row r="8771" spans="1:26">
      <c r="A8771">
        <v>201754908</v>
      </c>
      <c r="B8771" t="s">
        <v>3778</v>
      </c>
      <c r="C8771" t="s">
        <v>3597</v>
      </c>
      <c r="D8771" t="s">
        <v>3743</v>
      </c>
      <c r="E8771" t="s">
        <v>3752</v>
      </c>
      <c r="F8771" t="s">
        <v>3650</v>
      </c>
      <c r="G8771">
        <v>201754908</v>
      </c>
      <c r="I8771" t="s">
        <v>3622</v>
      </c>
      <c r="J8771" t="s">
        <v>5971</v>
      </c>
      <c r="K8771" t="s">
        <v>3653</v>
      </c>
      <c r="M8771">
        <v>12.5</v>
      </c>
      <c r="N8771">
        <v>18</v>
      </c>
      <c r="O8771">
        <v>11</v>
      </c>
      <c r="S8771" t="b">
        <v>0</v>
      </c>
      <c r="T8771" t="b">
        <v>0</v>
      </c>
      <c r="U8771" t="b">
        <v>0</v>
      </c>
      <c r="V8771">
        <v>28400</v>
      </c>
      <c r="W8771">
        <v>18000</v>
      </c>
      <c r="X8771">
        <v>2.65</v>
      </c>
      <c r="Y8771">
        <v>28600</v>
      </c>
      <c r="Z8771">
        <v>2</v>
      </c>
    </row>
    <row r="8772" spans="1:26">
      <c r="A8772">
        <v>207202182</v>
      </c>
      <c r="B8772" t="s">
        <v>5969</v>
      </c>
      <c r="C8772" t="s">
        <v>3597</v>
      </c>
      <c r="D8772" t="s">
        <v>1049</v>
      </c>
      <c r="E8772" t="s">
        <v>3637</v>
      </c>
      <c r="F8772" t="s">
        <v>3600</v>
      </c>
      <c r="G8772">
        <v>207202182</v>
      </c>
      <c r="I8772" t="s">
        <v>3601</v>
      </c>
      <c r="J8772" t="s">
        <v>4916</v>
      </c>
      <c r="L8772" t="s">
        <v>5581</v>
      </c>
      <c r="M8772">
        <v>12</v>
      </c>
      <c r="N8772">
        <v>19</v>
      </c>
      <c r="O8772">
        <v>10.5</v>
      </c>
      <c r="S8772" t="b">
        <v>0</v>
      </c>
      <c r="T8772" t="b">
        <v>0</v>
      </c>
      <c r="U8772" t="b">
        <v>0</v>
      </c>
      <c r="V8772">
        <v>18200</v>
      </c>
      <c r="W8772">
        <v>14700</v>
      </c>
      <c r="X8772">
        <v>3.24</v>
      </c>
      <c r="Y8772">
        <v>18497</v>
      </c>
      <c r="Z8772">
        <v>3.25</v>
      </c>
    </row>
    <row r="8773" spans="1:26">
      <c r="A8773">
        <v>207202170</v>
      </c>
      <c r="B8773" t="s">
        <v>5969</v>
      </c>
      <c r="C8773" t="s">
        <v>3597</v>
      </c>
      <c r="D8773" t="s">
        <v>1049</v>
      </c>
      <c r="E8773" t="s">
        <v>3637</v>
      </c>
      <c r="F8773" t="s">
        <v>3600</v>
      </c>
      <c r="G8773">
        <v>207202170</v>
      </c>
      <c r="I8773" t="s">
        <v>3601</v>
      </c>
      <c r="J8773" t="s">
        <v>4916</v>
      </c>
      <c r="L8773" t="s">
        <v>5584</v>
      </c>
      <c r="M8773">
        <v>11.55</v>
      </c>
      <c r="N8773">
        <v>16</v>
      </c>
      <c r="O8773">
        <v>10.5</v>
      </c>
      <c r="S8773" t="b">
        <v>0</v>
      </c>
      <c r="T8773" t="b">
        <v>0</v>
      </c>
      <c r="U8773" t="b">
        <v>0</v>
      </c>
      <c r="V8773">
        <v>17400</v>
      </c>
      <c r="W8773">
        <v>13400</v>
      </c>
      <c r="X8773">
        <v>3.27</v>
      </c>
      <c r="Y8773">
        <v>16861</v>
      </c>
      <c r="Z8773">
        <v>3.25</v>
      </c>
    </row>
    <row r="8774" spans="1:26">
      <c r="A8774">
        <v>207202181</v>
      </c>
      <c r="B8774" t="s">
        <v>5969</v>
      </c>
      <c r="C8774" t="s">
        <v>3597</v>
      </c>
      <c r="D8774" t="s">
        <v>1049</v>
      </c>
      <c r="E8774" t="s">
        <v>3637</v>
      </c>
      <c r="F8774" t="s">
        <v>3600</v>
      </c>
      <c r="G8774">
        <v>207202181</v>
      </c>
      <c r="I8774" t="s">
        <v>3601</v>
      </c>
      <c r="J8774" t="s">
        <v>4916</v>
      </c>
      <c r="L8774" t="s">
        <v>5970</v>
      </c>
      <c r="M8774">
        <v>12.2</v>
      </c>
      <c r="N8774">
        <v>18</v>
      </c>
      <c r="O8774">
        <v>10.5</v>
      </c>
      <c r="S8774" t="b">
        <v>0</v>
      </c>
      <c r="T8774" t="b">
        <v>0</v>
      </c>
      <c r="U8774" t="b">
        <v>0</v>
      </c>
      <c r="V8774">
        <v>18500</v>
      </c>
      <c r="W8774">
        <v>14500</v>
      </c>
      <c r="X8774">
        <v>3.27</v>
      </c>
      <c r="Y8774">
        <v>18245</v>
      </c>
      <c r="Z8774">
        <v>3.26</v>
      </c>
    </row>
    <row r="8775" spans="1:26">
      <c r="A8775">
        <v>207202183</v>
      </c>
      <c r="B8775" t="s">
        <v>5969</v>
      </c>
      <c r="C8775" t="s">
        <v>3597</v>
      </c>
      <c r="D8775" t="s">
        <v>1049</v>
      </c>
      <c r="E8775" t="s">
        <v>3637</v>
      </c>
      <c r="F8775" t="s">
        <v>3600</v>
      </c>
      <c r="G8775">
        <v>207202183</v>
      </c>
      <c r="I8775" t="s">
        <v>3601</v>
      </c>
      <c r="J8775" t="s">
        <v>4916</v>
      </c>
      <c r="L8775" t="s">
        <v>5583</v>
      </c>
      <c r="M8775">
        <v>12</v>
      </c>
      <c r="N8775">
        <v>17</v>
      </c>
      <c r="O8775">
        <v>10.5</v>
      </c>
      <c r="S8775" t="b">
        <v>0</v>
      </c>
      <c r="T8775" t="b">
        <v>0</v>
      </c>
      <c r="U8775" t="b">
        <v>0</v>
      </c>
      <c r="V8775">
        <v>18200</v>
      </c>
      <c r="W8775">
        <v>14700</v>
      </c>
      <c r="X8775">
        <v>3.24</v>
      </c>
      <c r="Y8775">
        <v>18497</v>
      </c>
      <c r="Z8775">
        <v>3.25</v>
      </c>
    </row>
    <row r="8776" spans="1:26">
      <c r="A8776">
        <v>207202179</v>
      </c>
      <c r="B8776" t="s">
        <v>5969</v>
      </c>
      <c r="C8776" t="s">
        <v>3597</v>
      </c>
      <c r="D8776" t="s">
        <v>1049</v>
      </c>
      <c r="E8776" t="s">
        <v>3637</v>
      </c>
      <c r="F8776" t="s">
        <v>3600</v>
      </c>
      <c r="G8776">
        <v>207202179</v>
      </c>
      <c r="I8776" t="s">
        <v>3601</v>
      </c>
      <c r="J8776" t="s">
        <v>4916</v>
      </c>
      <c r="L8776" t="s">
        <v>5476</v>
      </c>
      <c r="M8776">
        <v>11.8</v>
      </c>
      <c r="N8776">
        <v>17</v>
      </c>
      <c r="O8776">
        <v>11</v>
      </c>
      <c r="S8776" t="b">
        <v>0</v>
      </c>
      <c r="T8776" t="b">
        <v>0</v>
      </c>
      <c r="U8776" t="b">
        <v>0</v>
      </c>
      <c r="V8776">
        <v>18000</v>
      </c>
      <c r="W8776">
        <v>15000</v>
      </c>
      <c r="X8776">
        <v>3.31</v>
      </c>
      <c r="Y8776">
        <v>18875</v>
      </c>
      <c r="Z8776">
        <v>3.29</v>
      </c>
    </row>
    <row r="8777" spans="1:26">
      <c r="A8777">
        <v>207202180</v>
      </c>
      <c r="B8777" t="s">
        <v>5969</v>
      </c>
      <c r="C8777" t="s">
        <v>3597</v>
      </c>
      <c r="D8777" t="s">
        <v>1049</v>
      </c>
      <c r="E8777" t="s">
        <v>3637</v>
      </c>
      <c r="F8777" t="s">
        <v>3600</v>
      </c>
      <c r="G8777">
        <v>207202180</v>
      </c>
      <c r="I8777" t="s">
        <v>3601</v>
      </c>
      <c r="J8777" t="s">
        <v>4916</v>
      </c>
      <c r="L8777" t="s">
        <v>5477</v>
      </c>
      <c r="M8777">
        <v>12.2</v>
      </c>
      <c r="N8777">
        <v>19</v>
      </c>
      <c r="O8777">
        <v>11.5</v>
      </c>
      <c r="S8777" t="b">
        <v>0</v>
      </c>
      <c r="T8777" t="b">
        <v>0</v>
      </c>
      <c r="U8777" t="b">
        <v>0</v>
      </c>
      <c r="V8777">
        <v>18500</v>
      </c>
      <c r="W8777">
        <v>15000</v>
      </c>
      <c r="X8777">
        <v>3.41</v>
      </c>
      <c r="Y8777">
        <v>18875</v>
      </c>
      <c r="Z8777">
        <v>3.39</v>
      </c>
    </row>
    <row r="8778" spans="1:26">
      <c r="A8778">
        <v>204629562</v>
      </c>
      <c r="B8778" t="s">
        <v>5930</v>
      </c>
      <c r="C8778" t="s">
        <v>3597</v>
      </c>
      <c r="D8778" t="s">
        <v>3743</v>
      </c>
      <c r="E8778" t="s">
        <v>3752</v>
      </c>
      <c r="F8778" t="s">
        <v>3621</v>
      </c>
      <c r="G8778">
        <v>204629562</v>
      </c>
      <c r="I8778" t="s">
        <v>3622</v>
      </c>
      <c r="J8778" t="s">
        <v>4813</v>
      </c>
      <c r="K8778" t="s">
        <v>3624</v>
      </c>
      <c r="L8778" t="s">
        <v>5934</v>
      </c>
      <c r="M8778">
        <v>12.5</v>
      </c>
      <c r="N8778">
        <v>21</v>
      </c>
      <c r="O8778">
        <v>12</v>
      </c>
      <c r="S8778" t="b">
        <v>0</v>
      </c>
      <c r="T8778" t="b">
        <v>0</v>
      </c>
      <c r="U8778" t="b">
        <v>0</v>
      </c>
      <c r="V8778">
        <v>17200</v>
      </c>
      <c r="W8778">
        <v>13700</v>
      </c>
      <c r="X8778">
        <v>3.04</v>
      </c>
      <c r="Y8778">
        <v>20300</v>
      </c>
      <c r="Z8778">
        <v>2.12</v>
      </c>
    </row>
    <row r="8779" spans="1:26">
      <c r="A8779">
        <v>206908468</v>
      </c>
      <c r="B8779" t="s">
        <v>5930</v>
      </c>
      <c r="C8779" t="s">
        <v>3597</v>
      </c>
      <c r="D8779" t="s">
        <v>3743</v>
      </c>
      <c r="E8779" t="s">
        <v>3747</v>
      </c>
      <c r="F8779" t="s">
        <v>3650</v>
      </c>
      <c r="G8779">
        <v>206908468</v>
      </c>
      <c r="I8779" t="s">
        <v>3651</v>
      </c>
      <c r="J8779" t="s">
        <v>4892</v>
      </c>
      <c r="K8779" t="s">
        <v>3653</v>
      </c>
      <c r="M8779">
        <v>14.3</v>
      </c>
      <c r="N8779">
        <v>17.149999999999999</v>
      </c>
      <c r="O8779">
        <v>10.1</v>
      </c>
      <c r="S8779" t="b">
        <v>0</v>
      </c>
      <c r="T8779" t="b">
        <v>0</v>
      </c>
      <c r="U8779" t="b">
        <v>0</v>
      </c>
      <c r="V8779">
        <v>18000</v>
      </c>
      <c r="W8779">
        <v>13000</v>
      </c>
      <c r="X8779">
        <v>2.63</v>
      </c>
      <c r="Y8779">
        <v>22000</v>
      </c>
      <c r="Z8779">
        <v>2.1</v>
      </c>
    </row>
    <row r="8780" spans="1:26">
      <c r="A8780">
        <v>206908467</v>
      </c>
      <c r="B8780" t="s">
        <v>5930</v>
      </c>
      <c r="C8780" t="s">
        <v>3597</v>
      </c>
      <c r="D8780" t="s">
        <v>3743</v>
      </c>
      <c r="E8780" t="s">
        <v>3744</v>
      </c>
      <c r="F8780" t="s">
        <v>3650</v>
      </c>
      <c r="G8780">
        <v>206908467</v>
      </c>
      <c r="I8780" t="s">
        <v>3651</v>
      </c>
      <c r="J8780" t="s">
        <v>4893</v>
      </c>
      <c r="K8780" t="s">
        <v>3653</v>
      </c>
      <c r="M8780">
        <v>14.3</v>
      </c>
      <c r="N8780">
        <v>17.149999999999999</v>
      </c>
      <c r="O8780">
        <v>10.1</v>
      </c>
      <c r="S8780" t="b">
        <v>0</v>
      </c>
      <c r="T8780" t="b">
        <v>0</v>
      </c>
      <c r="U8780" t="b">
        <v>0</v>
      </c>
      <c r="V8780">
        <v>18000</v>
      </c>
      <c r="W8780">
        <v>13000</v>
      </c>
      <c r="X8780">
        <v>2.63</v>
      </c>
      <c r="Y8780">
        <v>22000</v>
      </c>
      <c r="Z8780">
        <v>2.1</v>
      </c>
    </row>
    <row r="8781" spans="1:26">
      <c r="A8781">
        <v>204629569</v>
      </c>
      <c r="B8781" t="s">
        <v>5930</v>
      </c>
      <c r="C8781" t="s">
        <v>3597</v>
      </c>
      <c r="D8781" t="s">
        <v>3743</v>
      </c>
      <c r="E8781" t="s">
        <v>3752</v>
      </c>
      <c r="F8781" t="s">
        <v>3621</v>
      </c>
      <c r="G8781">
        <v>204629569</v>
      </c>
      <c r="I8781" t="s">
        <v>3622</v>
      </c>
      <c r="J8781" t="s">
        <v>4813</v>
      </c>
      <c r="K8781" t="s">
        <v>3624</v>
      </c>
      <c r="L8781" t="s">
        <v>5932</v>
      </c>
      <c r="M8781">
        <v>12.5</v>
      </c>
      <c r="N8781">
        <v>21</v>
      </c>
      <c r="O8781">
        <v>12</v>
      </c>
      <c r="S8781" t="b">
        <v>0</v>
      </c>
      <c r="T8781" t="b">
        <v>0</v>
      </c>
      <c r="U8781" t="b">
        <v>0</v>
      </c>
      <c r="V8781">
        <v>17200</v>
      </c>
      <c r="W8781">
        <v>13700</v>
      </c>
      <c r="X8781">
        <v>3.04</v>
      </c>
      <c r="Y8781">
        <v>20300</v>
      </c>
      <c r="Z8781">
        <v>2.12</v>
      </c>
    </row>
    <row r="8782" spans="1:26">
      <c r="A8782">
        <v>204629256</v>
      </c>
      <c r="B8782" t="s">
        <v>5930</v>
      </c>
      <c r="C8782" t="s">
        <v>3597</v>
      </c>
      <c r="D8782" t="s">
        <v>3743</v>
      </c>
      <c r="E8782" t="s">
        <v>3752</v>
      </c>
      <c r="F8782" t="s">
        <v>3621</v>
      </c>
      <c r="G8782">
        <v>204629256</v>
      </c>
      <c r="I8782" t="s">
        <v>3622</v>
      </c>
      <c r="J8782" t="s">
        <v>5968</v>
      </c>
      <c r="K8782" t="s">
        <v>3624</v>
      </c>
      <c r="L8782" t="s">
        <v>5960</v>
      </c>
      <c r="M8782">
        <v>12.5</v>
      </c>
      <c r="N8782">
        <v>21</v>
      </c>
      <c r="O8782">
        <v>12</v>
      </c>
      <c r="S8782" t="b">
        <v>0</v>
      </c>
      <c r="T8782" t="b">
        <v>0</v>
      </c>
      <c r="U8782" t="b">
        <v>0</v>
      </c>
      <c r="V8782">
        <v>17200</v>
      </c>
      <c r="W8782">
        <v>13700</v>
      </c>
      <c r="X8782">
        <v>3.04</v>
      </c>
      <c r="Y8782">
        <v>20300</v>
      </c>
      <c r="Z8782">
        <v>2.12</v>
      </c>
    </row>
    <row r="8783" spans="1:26">
      <c r="A8783">
        <v>204629343</v>
      </c>
      <c r="B8783" t="s">
        <v>5930</v>
      </c>
      <c r="C8783" t="s">
        <v>3597</v>
      </c>
      <c r="D8783" t="s">
        <v>3743</v>
      </c>
      <c r="E8783" t="s">
        <v>3752</v>
      </c>
      <c r="F8783" t="s">
        <v>3621</v>
      </c>
      <c r="G8783">
        <v>204629343</v>
      </c>
      <c r="I8783" t="s">
        <v>3622</v>
      </c>
      <c r="J8783" t="s">
        <v>4783</v>
      </c>
      <c r="K8783" t="s">
        <v>3624</v>
      </c>
      <c r="L8783" t="s">
        <v>5960</v>
      </c>
      <c r="M8783">
        <v>12.5</v>
      </c>
      <c r="N8783">
        <v>21</v>
      </c>
      <c r="O8783">
        <v>12</v>
      </c>
      <c r="S8783" t="b">
        <v>0</v>
      </c>
      <c r="T8783" t="b">
        <v>0</v>
      </c>
      <c r="U8783" t="b">
        <v>0</v>
      </c>
      <c r="V8783">
        <v>17200</v>
      </c>
      <c r="W8783">
        <v>13700</v>
      </c>
      <c r="X8783">
        <v>3.04</v>
      </c>
      <c r="Y8783">
        <v>20300</v>
      </c>
      <c r="Z8783">
        <v>2.12</v>
      </c>
    </row>
    <row r="8784" spans="1:26">
      <c r="A8784">
        <v>204629348</v>
      </c>
      <c r="B8784" t="s">
        <v>5930</v>
      </c>
      <c r="C8784" t="s">
        <v>3597</v>
      </c>
      <c r="D8784" t="s">
        <v>3743</v>
      </c>
      <c r="E8784" t="s">
        <v>3752</v>
      </c>
      <c r="F8784" t="s">
        <v>3621</v>
      </c>
      <c r="G8784">
        <v>204629348</v>
      </c>
      <c r="I8784" t="s">
        <v>3622</v>
      </c>
      <c r="J8784" t="s">
        <v>4707</v>
      </c>
      <c r="K8784" t="s">
        <v>3624</v>
      </c>
      <c r="L8784" t="s">
        <v>5960</v>
      </c>
      <c r="M8784">
        <v>12.5</v>
      </c>
      <c r="N8784">
        <v>21</v>
      </c>
      <c r="O8784">
        <v>11</v>
      </c>
      <c r="S8784" t="b">
        <v>0</v>
      </c>
      <c r="T8784" t="b">
        <v>0</v>
      </c>
      <c r="U8784" t="b">
        <v>0</v>
      </c>
      <c r="V8784">
        <v>17200</v>
      </c>
      <c r="W8784">
        <v>13700</v>
      </c>
      <c r="X8784">
        <v>3.21</v>
      </c>
      <c r="Y8784">
        <v>24300</v>
      </c>
      <c r="Z8784">
        <v>2.1</v>
      </c>
    </row>
    <row r="8785" spans="1:26">
      <c r="A8785">
        <v>204629344</v>
      </c>
      <c r="B8785" t="s">
        <v>5930</v>
      </c>
      <c r="C8785" t="s">
        <v>3597</v>
      </c>
      <c r="D8785" t="s">
        <v>3743</v>
      </c>
      <c r="E8785" t="s">
        <v>3752</v>
      </c>
      <c r="F8785" t="s">
        <v>3621</v>
      </c>
      <c r="G8785">
        <v>204629344</v>
      </c>
      <c r="I8785" t="s">
        <v>3622</v>
      </c>
      <c r="J8785" t="s">
        <v>4718</v>
      </c>
      <c r="K8785" t="s">
        <v>3624</v>
      </c>
      <c r="L8785" t="s">
        <v>5949</v>
      </c>
      <c r="M8785">
        <v>19</v>
      </c>
      <c r="N8785">
        <v>33.1</v>
      </c>
      <c r="O8785">
        <v>12.5</v>
      </c>
      <c r="S8785" t="b">
        <v>0</v>
      </c>
      <c r="T8785" t="b">
        <v>0</v>
      </c>
      <c r="U8785" t="b">
        <v>0</v>
      </c>
      <c r="V8785">
        <v>6000</v>
      </c>
      <c r="W8785">
        <v>5900</v>
      </c>
      <c r="X8785">
        <v>2.74</v>
      </c>
      <c r="Y8785">
        <v>10700</v>
      </c>
      <c r="Z8785">
        <v>2.78</v>
      </c>
    </row>
    <row r="8786" spans="1:26">
      <c r="A8786">
        <v>204629345</v>
      </c>
      <c r="B8786" t="s">
        <v>5930</v>
      </c>
      <c r="C8786" t="s">
        <v>3597</v>
      </c>
      <c r="D8786" t="s">
        <v>3743</v>
      </c>
      <c r="E8786" t="s">
        <v>3752</v>
      </c>
      <c r="F8786" t="s">
        <v>3621</v>
      </c>
      <c r="G8786">
        <v>204629345</v>
      </c>
      <c r="I8786" t="s">
        <v>3622</v>
      </c>
      <c r="J8786" t="s">
        <v>4717</v>
      </c>
      <c r="K8786" t="s">
        <v>3624</v>
      </c>
      <c r="L8786" t="s">
        <v>3780</v>
      </c>
      <c r="M8786">
        <v>16.100000000000001</v>
      </c>
      <c r="N8786">
        <v>30.5</v>
      </c>
      <c r="O8786">
        <v>12.5</v>
      </c>
      <c r="S8786" t="b">
        <v>0</v>
      </c>
      <c r="T8786" t="b">
        <v>0</v>
      </c>
      <c r="U8786" t="b">
        <v>0</v>
      </c>
      <c r="V8786">
        <v>9000</v>
      </c>
      <c r="W8786">
        <v>6700</v>
      </c>
      <c r="X8786">
        <v>2.73</v>
      </c>
      <c r="Y8786">
        <v>12200</v>
      </c>
      <c r="Z8786">
        <v>2.84</v>
      </c>
    </row>
    <row r="8787" spans="1:26">
      <c r="A8787">
        <v>204629346</v>
      </c>
      <c r="B8787" t="s">
        <v>5930</v>
      </c>
      <c r="C8787" t="s">
        <v>3597</v>
      </c>
      <c r="D8787" t="s">
        <v>3743</v>
      </c>
      <c r="E8787" t="s">
        <v>3752</v>
      </c>
      <c r="F8787" t="s">
        <v>3621</v>
      </c>
      <c r="G8787">
        <v>204629346</v>
      </c>
      <c r="I8787" t="s">
        <v>3622</v>
      </c>
      <c r="J8787" t="s">
        <v>4711</v>
      </c>
      <c r="K8787" t="s">
        <v>3624</v>
      </c>
      <c r="L8787" t="s">
        <v>4244</v>
      </c>
      <c r="M8787">
        <v>13.8</v>
      </c>
      <c r="N8787">
        <v>26.1</v>
      </c>
      <c r="O8787">
        <v>11.5</v>
      </c>
      <c r="S8787" t="b">
        <v>0</v>
      </c>
      <c r="T8787" t="b">
        <v>0</v>
      </c>
      <c r="U8787" t="b">
        <v>0</v>
      </c>
      <c r="V8787">
        <v>12000</v>
      </c>
      <c r="W8787">
        <v>8100</v>
      </c>
      <c r="X8787">
        <v>2.83</v>
      </c>
      <c r="Y8787">
        <v>13600</v>
      </c>
      <c r="Z8787">
        <v>2.0299999999999998</v>
      </c>
    </row>
    <row r="8788" spans="1:26">
      <c r="A8788">
        <v>204629349</v>
      </c>
      <c r="B8788" t="s">
        <v>5930</v>
      </c>
      <c r="C8788" t="s">
        <v>3597</v>
      </c>
      <c r="D8788" t="s">
        <v>3743</v>
      </c>
      <c r="E8788" t="s">
        <v>3752</v>
      </c>
      <c r="F8788" t="s">
        <v>3787</v>
      </c>
      <c r="G8788">
        <v>204629349</v>
      </c>
      <c r="I8788" t="s">
        <v>3622</v>
      </c>
      <c r="J8788" t="s">
        <v>5967</v>
      </c>
      <c r="K8788" t="s">
        <v>3624</v>
      </c>
      <c r="L8788" t="s">
        <v>5954</v>
      </c>
      <c r="M8788">
        <v>15.8</v>
      </c>
      <c r="N8788">
        <v>28.2</v>
      </c>
      <c r="O8788">
        <v>13</v>
      </c>
      <c r="S8788" t="b">
        <v>0</v>
      </c>
      <c r="T8788" t="b">
        <v>0</v>
      </c>
      <c r="U8788" t="b">
        <v>0</v>
      </c>
      <c r="V8788">
        <v>9000</v>
      </c>
      <c r="W8788">
        <v>7500</v>
      </c>
      <c r="X8788">
        <v>2.75</v>
      </c>
      <c r="Y8788">
        <v>13400</v>
      </c>
      <c r="Z8788">
        <v>2.11</v>
      </c>
    </row>
    <row r="8789" spans="1:26">
      <c r="A8789">
        <v>204629352</v>
      </c>
      <c r="B8789" t="s">
        <v>5930</v>
      </c>
      <c r="C8789" t="s">
        <v>3597</v>
      </c>
      <c r="D8789" t="s">
        <v>3743</v>
      </c>
      <c r="E8789" t="s">
        <v>3752</v>
      </c>
      <c r="F8789" t="s">
        <v>3787</v>
      </c>
      <c r="G8789">
        <v>204629352</v>
      </c>
      <c r="I8789" t="s">
        <v>3622</v>
      </c>
      <c r="J8789" t="s">
        <v>5966</v>
      </c>
      <c r="K8789" t="s">
        <v>3624</v>
      </c>
      <c r="L8789" t="s">
        <v>5951</v>
      </c>
      <c r="M8789">
        <v>12.6</v>
      </c>
      <c r="N8789">
        <v>21</v>
      </c>
      <c r="O8789">
        <v>11.3</v>
      </c>
      <c r="S8789" t="b">
        <v>0</v>
      </c>
      <c r="T8789" t="b">
        <v>0</v>
      </c>
      <c r="U8789" t="b">
        <v>0</v>
      </c>
      <c r="V8789">
        <v>17000</v>
      </c>
      <c r="W8789">
        <v>12800</v>
      </c>
      <c r="X8789">
        <v>2.62</v>
      </c>
      <c r="Y8789">
        <v>23000</v>
      </c>
      <c r="Z8789">
        <v>2.1</v>
      </c>
    </row>
    <row r="8790" spans="1:26">
      <c r="A8790">
        <v>204629339</v>
      </c>
      <c r="B8790" t="s">
        <v>5930</v>
      </c>
      <c r="C8790" t="s">
        <v>3597</v>
      </c>
      <c r="D8790" t="s">
        <v>3743</v>
      </c>
      <c r="E8790" t="s">
        <v>3752</v>
      </c>
      <c r="F8790" t="s">
        <v>3621</v>
      </c>
      <c r="G8790">
        <v>204629339</v>
      </c>
      <c r="I8790" t="s">
        <v>3622</v>
      </c>
      <c r="J8790" t="s">
        <v>4720</v>
      </c>
      <c r="K8790" t="s">
        <v>3624</v>
      </c>
      <c r="L8790" t="s">
        <v>5949</v>
      </c>
      <c r="M8790">
        <v>19</v>
      </c>
      <c r="N8790">
        <v>33.1</v>
      </c>
      <c r="O8790">
        <v>13.5</v>
      </c>
      <c r="S8790" t="b">
        <v>0</v>
      </c>
      <c r="T8790" t="b">
        <v>0</v>
      </c>
      <c r="U8790" t="b">
        <v>0</v>
      </c>
      <c r="V8790">
        <v>6000</v>
      </c>
      <c r="W8790">
        <v>5900</v>
      </c>
      <c r="X8790">
        <v>3.46</v>
      </c>
      <c r="Y8790">
        <v>10700</v>
      </c>
      <c r="Z8790">
        <v>3.14</v>
      </c>
    </row>
    <row r="8791" spans="1:26">
      <c r="A8791">
        <v>204629350</v>
      </c>
      <c r="B8791" t="s">
        <v>5930</v>
      </c>
      <c r="C8791" t="s">
        <v>3597</v>
      </c>
      <c r="D8791" t="s">
        <v>3743</v>
      </c>
      <c r="E8791" t="s">
        <v>3752</v>
      </c>
      <c r="F8791" t="s">
        <v>3787</v>
      </c>
      <c r="G8791">
        <v>204629350</v>
      </c>
      <c r="I8791" t="s">
        <v>3622</v>
      </c>
      <c r="J8791" t="s">
        <v>5965</v>
      </c>
      <c r="K8791" t="s">
        <v>3624</v>
      </c>
      <c r="L8791" t="s">
        <v>5956</v>
      </c>
      <c r="M8791">
        <v>13.6</v>
      </c>
      <c r="N8791">
        <v>25.5</v>
      </c>
      <c r="O8791">
        <v>12</v>
      </c>
      <c r="S8791" t="b">
        <v>0</v>
      </c>
      <c r="T8791" t="b">
        <v>0</v>
      </c>
      <c r="U8791" t="b">
        <v>0</v>
      </c>
      <c r="V8791">
        <v>12000</v>
      </c>
      <c r="W8791">
        <v>8800</v>
      </c>
      <c r="X8791">
        <v>2.77</v>
      </c>
      <c r="Y8791">
        <v>14800</v>
      </c>
      <c r="Z8791">
        <v>2.29</v>
      </c>
    </row>
    <row r="8792" spans="1:26">
      <c r="A8792">
        <v>204629351</v>
      </c>
      <c r="B8792" t="s">
        <v>5930</v>
      </c>
      <c r="C8792" t="s">
        <v>3597</v>
      </c>
      <c r="D8792" t="s">
        <v>3743</v>
      </c>
      <c r="E8792" t="s">
        <v>3752</v>
      </c>
      <c r="F8792" t="s">
        <v>3787</v>
      </c>
      <c r="G8792">
        <v>204629351</v>
      </c>
      <c r="I8792" t="s">
        <v>3622</v>
      </c>
      <c r="J8792" t="s">
        <v>5964</v>
      </c>
      <c r="K8792" t="s">
        <v>3624</v>
      </c>
      <c r="L8792" t="s">
        <v>5958</v>
      </c>
      <c r="M8792">
        <v>13.5</v>
      </c>
      <c r="N8792">
        <v>21.8</v>
      </c>
      <c r="O8792">
        <v>11.6</v>
      </c>
      <c r="S8792" t="b">
        <v>0</v>
      </c>
      <c r="T8792" t="b">
        <v>0</v>
      </c>
      <c r="U8792" t="b">
        <v>0</v>
      </c>
      <c r="V8792">
        <v>15000</v>
      </c>
      <c r="W8792">
        <v>12000</v>
      </c>
      <c r="X8792">
        <v>2.96</v>
      </c>
      <c r="Y8792">
        <v>20000</v>
      </c>
      <c r="Z8792">
        <v>1.93</v>
      </c>
    </row>
    <row r="8793" spans="1:26">
      <c r="A8793">
        <v>204629341</v>
      </c>
      <c r="B8793" t="s">
        <v>5930</v>
      </c>
      <c r="C8793" t="s">
        <v>3597</v>
      </c>
      <c r="D8793" t="s">
        <v>3743</v>
      </c>
      <c r="E8793" t="s">
        <v>3752</v>
      </c>
      <c r="F8793" t="s">
        <v>3621</v>
      </c>
      <c r="G8793">
        <v>204629341</v>
      </c>
      <c r="I8793" t="s">
        <v>3622</v>
      </c>
      <c r="J8793" t="s">
        <v>4713</v>
      </c>
      <c r="K8793" t="s">
        <v>3624</v>
      </c>
      <c r="L8793" t="s">
        <v>4244</v>
      </c>
      <c r="M8793">
        <v>13.8</v>
      </c>
      <c r="N8793">
        <v>26.1</v>
      </c>
      <c r="O8793">
        <v>12.5</v>
      </c>
      <c r="S8793" t="b">
        <v>0</v>
      </c>
      <c r="T8793" t="b">
        <v>0</v>
      </c>
      <c r="U8793" t="b">
        <v>0</v>
      </c>
      <c r="V8793">
        <v>12000</v>
      </c>
      <c r="W8793">
        <v>8100</v>
      </c>
      <c r="X8793">
        <v>3.3</v>
      </c>
      <c r="Y8793">
        <v>13600</v>
      </c>
      <c r="Z8793">
        <v>2.1</v>
      </c>
    </row>
    <row r="8794" spans="1:26">
      <c r="A8794">
        <v>204629340</v>
      </c>
      <c r="B8794" t="s">
        <v>5930</v>
      </c>
      <c r="C8794" t="s">
        <v>3597</v>
      </c>
      <c r="D8794" t="s">
        <v>3743</v>
      </c>
      <c r="E8794" t="s">
        <v>3752</v>
      </c>
      <c r="F8794" t="s">
        <v>3621</v>
      </c>
      <c r="G8794">
        <v>204629340</v>
      </c>
      <c r="I8794" t="s">
        <v>3622</v>
      </c>
      <c r="J8794" t="s">
        <v>4715</v>
      </c>
      <c r="K8794" t="s">
        <v>3624</v>
      </c>
      <c r="L8794" t="s">
        <v>3780</v>
      </c>
      <c r="M8794">
        <v>16.100000000000001</v>
      </c>
      <c r="N8794">
        <v>30.5</v>
      </c>
      <c r="O8794">
        <v>13.5</v>
      </c>
      <c r="S8794" t="b">
        <v>0</v>
      </c>
      <c r="T8794" t="b">
        <v>0</v>
      </c>
      <c r="U8794" t="b">
        <v>0</v>
      </c>
      <c r="V8794">
        <v>9000</v>
      </c>
      <c r="W8794">
        <v>6700</v>
      </c>
      <c r="X8794">
        <v>3.27</v>
      </c>
      <c r="Y8794">
        <v>12200</v>
      </c>
      <c r="Z8794">
        <v>2.48</v>
      </c>
    </row>
    <row r="8795" spans="1:26">
      <c r="A8795">
        <v>204629342</v>
      </c>
      <c r="B8795" t="s">
        <v>5930</v>
      </c>
      <c r="C8795" t="s">
        <v>3597</v>
      </c>
      <c r="D8795" t="s">
        <v>3743</v>
      </c>
      <c r="E8795" t="s">
        <v>3752</v>
      </c>
      <c r="F8795" t="s">
        <v>3621</v>
      </c>
      <c r="G8795">
        <v>204629342</v>
      </c>
      <c r="I8795" t="s">
        <v>3622</v>
      </c>
      <c r="J8795" t="s">
        <v>4714</v>
      </c>
      <c r="K8795" t="s">
        <v>3624</v>
      </c>
      <c r="L8795" t="s">
        <v>4192</v>
      </c>
      <c r="M8795">
        <v>12.5</v>
      </c>
      <c r="N8795">
        <v>22</v>
      </c>
      <c r="O8795">
        <v>12</v>
      </c>
      <c r="S8795" t="b">
        <v>0</v>
      </c>
      <c r="T8795" t="b">
        <v>0</v>
      </c>
      <c r="U8795" t="b">
        <v>0</v>
      </c>
      <c r="V8795">
        <v>15000</v>
      </c>
      <c r="W8795">
        <v>11000</v>
      </c>
      <c r="X8795">
        <v>3.16</v>
      </c>
      <c r="Y8795">
        <v>18000</v>
      </c>
      <c r="Z8795">
        <v>2.13</v>
      </c>
    </row>
    <row r="8796" spans="1:26">
      <c r="A8796">
        <v>204629259</v>
      </c>
      <c r="B8796" t="s">
        <v>5930</v>
      </c>
      <c r="C8796" t="s">
        <v>3597</v>
      </c>
      <c r="D8796" t="s">
        <v>3743</v>
      </c>
      <c r="E8796" t="s">
        <v>3752</v>
      </c>
      <c r="F8796" t="s">
        <v>3621</v>
      </c>
      <c r="G8796">
        <v>204629259</v>
      </c>
      <c r="I8796" t="s">
        <v>3622</v>
      </c>
      <c r="J8796" t="s">
        <v>5963</v>
      </c>
      <c r="K8796" t="s">
        <v>3624</v>
      </c>
      <c r="L8796" t="s">
        <v>4244</v>
      </c>
      <c r="M8796">
        <v>13.8</v>
      </c>
      <c r="N8796">
        <v>26.1</v>
      </c>
      <c r="O8796">
        <v>11.5</v>
      </c>
      <c r="S8796" t="b">
        <v>0</v>
      </c>
      <c r="T8796" t="b">
        <v>0</v>
      </c>
      <c r="U8796" t="b">
        <v>0</v>
      </c>
      <c r="V8796">
        <v>12000</v>
      </c>
      <c r="W8796">
        <v>8100</v>
      </c>
      <c r="X8796">
        <v>2.83</v>
      </c>
      <c r="Y8796">
        <v>13600</v>
      </c>
      <c r="Z8796">
        <v>2.0299999999999998</v>
      </c>
    </row>
    <row r="8797" spans="1:26">
      <c r="A8797">
        <v>204629258</v>
      </c>
      <c r="B8797" t="s">
        <v>5930</v>
      </c>
      <c r="C8797" t="s">
        <v>3597</v>
      </c>
      <c r="D8797" t="s">
        <v>3743</v>
      </c>
      <c r="E8797" t="s">
        <v>3752</v>
      </c>
      <c r="F8797" t="s">
        <v>3621</v>
      </c>
      <c r="G8797">
        <v>204629258</v>
      </c>
      <c r="I8797" t="s">
        <v>3622</v>
      </c>
      <c r="J8797" t="s">
        <v>5962</v>
      </c>
      <c r="K8797" t="s">
        <v>3624</v>
      </c>
      <c r="L8797" t="s">
        <v>3780</v>
      </c>
      <c r="M8797">
        <v>16.100000000000001</v>
      </c>
      <c r="N8797">
        <v>30.5</v>
      </c>
      <c r="O8797">
        <v>12.5</v>
      </c>
      <c r="S8797" t="b">
        <v>0</v>
      </c>
      <c r="T8797" t="b">
        <v>0</v>
      </c>
      <c r="U8797" t="b">
        <v>0</v>
      </c>
      <c r="V8797">
        <v>9000</v>
      </c>
      <c r="W8797">
        <v>6700</v>
      </c>
      <c r="X8797">
        <v>2.73</v>
      </c>
      <c r="Y8797">
        <v>12200</v>
      </c>
      <c r="Z8797">
        <v>2.84</v>
      </c>
    </row>
    <row r="8798" spans="1:26">
      <c r="A8798">
        <v>204629260</v>
      </c>
      <c r="B8798" t="s">
        <v>5930</v>
      </c>
      <c r="C8798" t="s">
        <v>3597</v>
      </c>
      <c r="D8798" t="s">
        <v>3743</v>
      </c>
      <c r="E8798" t="s">
        <v>3752</v>
      </c>
      <c r="F8798" t="s">
        <v>3621</v>
      </c>
      <c r="G8798">
        <v>204629260</v>
      </c>
      <c r="I8798" t="s">
        <v>3622</v>
      </c>
      <c r="J8798" t="s">
        <v>5961</v>
      </c>
      <c r="K8798" t="s">
        <v>3624</v>
      </c>
      <c r="L8798" t="s">
        <v>4192</v>
      </c>
      <c r="M8798">
        <v>12.5</v>
      </c>
      <c r="N8798">
        <v>22</v>
      </c>
      <c r="O8798">
        <v>11</v>
      </c>
      <c r="S8798" t="b">
        <v>0</v>
      </c>
      <c r="T8798" t="b">
        <v>0</v>
      </c>
      <c r="U8798" t="b">
        <v>0</v>
      </c>
      <c r="V8798">
        <v>15000</v>
      </c>
      <c r="W8798">
        <v>11000</v>
      </c>
      <c r="X8798">
        <v>3.39</v>
      </c>
      <c r="Y8798">
        <v>20200</v>
      </c>
      <c r="Z8798">
        <v>1.76</v>
      </c>
    </row>
    <row r="8799" spans="1:26">
      <c r="A8799">
        <v>204629261</v>
      </c>
      <c r="B8799" t="s">
        <v>5930</v>
      </c>
      <c r="C8799" t="s">
        <v>3597</v>
      </c>
      <c r="D8799" t="s">
        <v>3743</v>
      </c>
      <c r="E8799" t="s">
        <v>3752</v>
      </c>
      <c r="F8799" t="s">
        <v>3621</v>
      </c>
      <c r="G8799">
        <v>204629261</v>
      </c>
      <c r="I8799" t="s">
        <v>3622</v>
      </c>
      <c r="J8799" t="s">
        <v>5959</v>
      </c>
      <c r="K8799" t="s">
        <v>3624</v>
      </c>
      <c r="L8799" t="s">
        <v>5960</v>
      </c>
      <c r="M8799">
        <v>12.5</v>
      </c>
      <c r="N8799">
        <v>21</v>
      </c>
      <c r="O8799">
        <v>11</v>
      </c>
      <c r="S8799" t="b">
        <v>0</v>
      </c>
      <c r="T8799" t="b">
        <v>0</v>
      </c>
      <c r="U8799" t="b">
        <v>0</v>
      </c>
      <c r="V8799">
        <v>17200</v>
      </c>
      <c r="W8799">
        <v>13700</v>
      </c>
      <c r="X8799">
        <v>3.21</v>
      </c>
      <c r="Y8799">
        <v>24300</v>
      </c>
      <c r="Z8799">
        <v>2.1</v>
      </c>
    </row>
    <row r="8800" spans="1:26">
      <c r="A8800">
        <v>204629263</v>
      </c>
      <c r="B8800" t="s">
        <v>5930</v>
      </c>
      <c r="C8800" t="s">
        <v>3597</v>
      </c>
      <c r="D8800" t="s">
        <v>3743</v>
      </c>
      <c r="E8800" t="s">
        <v>3752</v>
      </c>
      <c r="F8800" t="s">
        <v>3787</v>
      </c>
      <c r="G8800">
        <v>204629263</v>
      </c>
      <c r="I8800" t="s">
        <v>3622</v>
      </c>
      <c r="J8800" t="s">
        <v>5955</v>
      </c>
      <c r="K8800" t="s">
        <v>3624</v>
      </c>
      <c r="L8800" t="s">
        <v>5956</v>
      </c>
      <c r="M8800">
        <v>13.6</v>
      </c>
      <c r="N8800">
        <v>25.5</v>
      </c>
      <c r="O8800">
        <v>12</v>
      </c>
      <c r="S8800" t="b">
        <v>0</v>
      </c>
      <c r="T8800" t="b">
        <v>0</v>
      </c>
      <c r="U8800" t="b">
        <v>0</v>
      </c>
      <c r="V8800">
        <v>12000</v>
      </c>
      <c r="W8800">
        <v>8800</v>
      </c>
      <c r="X8800">
        <v>2.77</v>
      </c>
      <c r="Y8800">
        <v>14800</v>
      </c>
      <c r="Z8800">
        <v>2.29</v>
      </c>
    </row>
    <row r="8801" spans="1:26">
      <c r="A8801">
        <v>204629253</v>
      </c>
      <c r="B8801" t="s">
        <v>5930</v>
      </c>
      <c r="C8801" t="s">
        <v>3597</v>
      </c>
      <c r="D8801" t="s">
        <v>3743</v>
      </c>
      <c r="E8801" t="s">
        <v>3752</v>
      </c>
      <c r="F8801" t="s">
        <v>3621</v>
      </c>
      <c r="G8801">
        <v>204629253</v>
      </c>
      <c r="I8801" t="s">
        <v>3622</v>
      </c>
      <c r="J8801" t="s">
        <v>5952</v>
      </c>
      <c r="K8801" t="s">
        <v>3624</v>
      </c>
      <c r="L8801" t="s">
        <v>3780</v>
      </c>
      <c r="M8801">
        <v>16.100000000000001</v>
      </c>
      <c r="N8801">
        <v>30.5</v>
      </c>
      <c r="O8801">
        <v>13.5</v>
      </c>
      <c r="S8801" t="b">
        <v>0</v>
      </c>
      <c r="T8801" t="b">
        <v>0</v>
      </c>
      <c r="U8801" t="b">
        <v>0</v>
      </c>
      <c r="V8801">
        <v>9000</v>
      </c>
      <c r="W8801">
        <v>6700</v>
      </c>
      <c r="X8801">
        <v>3.27</v>
      </c>
      <c r="Y8801">
        <v>12200</v>
      </c>
      <c r="Z8801">
        <v>2.48</v>
      </c>
    </row>
    <row r="8802" spans="1:26">
      <c r="A8802">
        <v>204629219</v>
      </c>
      <c r="B8802" t="s">
        <v>5930</v>
      </c>
      <c r="C8802" t="s">
        <v>3597</v>
      </c>
      <c r="D8802" t="s">
        <v>3743</v>
      </c>
      <c r="E8802" t="s">
        <v>3752</v>
      </c>
      <c r="F8802" t="s">
        <v>3621</v>
      </c>
      <c r="G8802">
        <v>204629219</v>
      </c>
      <c r="I8802" t="s">
        <v>3622</v>
      </c>
      <c r="J8802" t="s">
        <v>5942</v>
      </c>
      <c r="K8802" t="s">
        <v>3624</v>
      </c>
      <c r="L8802" t="s">
        <v>5943</v>
      </c>
      <c r="M8802">
        <v>16.100000000000001</v>
      </c>
      <c r="N8802">
        <v>30.5</v>
      </c>
      <c r="O8802">
        <v>12.5</v>
      </c>
      <c r="S8802" t="b">
        <v>0</v>
      </c>
      <c r="T8802" t="b">
        <v>0</v>
      </c>
      <c r="U8802" t="b">
        <v>0</v>
      </c>
      <c r="V8802">
        <v>9000</v>
      </c>
      <c r="W8802">
        <v>6700</v>
      </c>
      <c r="X8802">
        <v>2.73</v>
      </c>
      <c r="Y8802">
        <v>12200</v>
      </c>
      <c r="Z8802">
        <v>2.84</v>
      </c>
    </row>
    <row r="8803" spans="1:26">
      <c r="A8803">
        <v>204629252</v>
      </c>
      <c r="B8803" t="s">
        <v>5930</v>
      </c>
      <c r="C8803" t="s">
        <v>3597</v>
      </c>
      <c r="D8803" t="s">
        <v>3743</v>
      </c>
      <c r="E8803" t="s">
        <v>3752</v>
      </c>
      <c r="F8803" t="s">
        <v>3621</v>
      </c>
      <c r="G8803">
        <v>204629252</v>
      </c>
      <c r="I8803" t="s">
        <v>3622</v>
      </c>
      <c r="J8803" t="s">
        <v>5948</v>
      </c>
      <c r="K8803" t="s">
        <v>3624</v>
      </c>
      <c r="L8803" t="s">
        <v>5949</v>
      </c>
      <c r="M8803">
        <v>19</v>
      </c>
      <c r="N8803">
        <v>33.1</v>
      </c>
      <c r="O8803">
        <v>13.5</v>
      </c>
      <c r="S8803" t="b">
        <v>0</v>
      </c>
      <c r="T8803" t="b">
        <v>0</v>
      </c>
      <c r="U8803" t="b">
        <v>0</v>
      </c>
      <c r="V8803">
        <v>6000</v>
      </c>
      <c r="W8803">
        <v>5900</v>
      </c>
      <c r="X8803">
        <v>3.46</v>
      </c>
      <c r="Y8803">
        <v>10700</v>
      </c>
      <c r="Z8803">
        <v>3.14</v>
      </c>
    </row>
    <row r="8804" spans="1:26">
      <c r="A8804">
        <v>204629570</v>
      </c>
      <c r="B8804" t="s">
        <v>5930</v>
      </c>
      <c r="C8804" t="s">
        <v>3597</v>
      </c>
      <c r="D8804" t="s">
        <v>3743</v>
      </c>
      <c r="E8804" t="s">
        <v>3752</v>
      </c>
      <c r="F8804" t="s">
        <v>3621</v>
      </c>
      <c r="G8804">
        <v>204629570</v>
      </c>
      <c r="I8804" t="s">
        <v>3622</v>
      </c>
      <c r="J8804" t="s">
        <v>5945</v>
      </c>
      <c r="K8804" t="s">
        <v>3624</v>
      </c>
      <c r="L8804" t="s">
        <v>5944</v>
      </c>
      <c r="M8804">
        <v>19</v>
      </c>
      <c r="N8804">
        <v>33.1</v>
      </c>
      <c r="O8804">
        <v>12.5</v>
      </c>
      <c r="S8804" t="b">
        <v>0</v>
      </c>
      <c r="T8804" t="b">
        <v>0</v>
      </c>
      <c r="U8804" t="b">
        <v>0</v>
      </c>
      <c r="V8804">
        <v>6000</v>
      </c>
      <c r="W8804">
        <v>5900</v>
      </c>
      <c r="X8804">
        <v>2.74</v>
      </c>
      <c r="Y8804">
        <v>10700</v>
      </c>
      <c r="Z8804">
        <v>2.78</v>
      </c>
    </row>
    <row r="8805" spans="1:26">
      <c r="A8805">
        <v>204629255</v>
      </c>
      <c r="B8805" t="s">
        <v>5930</v>
      </c>
      <c r="C8805" t="s">
        <v>3597</v>
      </c>
      <c r="D8805" t="s">
        <v>3743</v>
      </c>
      <c r="E8805" t="s">
        <v>3752</v>
      </c>
      <c r="F8805" t="s">
        <v>3621</v>
      </c>
      <c r="G8805">
        <v>204629255</v>
      </c>
      <c r="I8805" t="s">
        <v>3622</v>
      </c>
      <c r="J8805" t="s">
        <v>5947</v>
      </c>
      <c r="K8805" t="s">
        <v>3624</v>
      </c>
      <c r="L8805" t="s">
        <v>4192</v>
      </c>
      <c r="M8805">
        <v>12.5</v>
      </c>
      <c r="N8805">
        <v>22</v>
      </c>
      <c r="O8805">
        <v>12</v>
      </c>
      <c r="S8805" t="b">
        <v>0</v>
      </c>
      <c r="T8805" t="b">
        <v>0</v>
      </c>
      <c r="U8805" t="b">
        <v>0</v>
      </c>
      <c r="V8805">
        <v>15000</v>
      </c>
      <c r="W8805">
        <v>11000</v>
      </c>
      <c r="X8805">
        <v>3.16</v>
      </c>
      <c r="Y8805">
        <v>18000</v>
      </c>
      <c r="Z8805">
        <v>2.13</v>
      </c>
    </row>
    <row r="8806" spans="1:26">
      <c r="A8806">
        <v>204629254</v>
      </c>
      <c r="B8806" t="s">
        <v>5930</v>
      </c>
      <c r="C8806" t="s">
        <v>3597</v>
      </c>
      <c r="D8806" t="s">
        <v>3743</v>
      </c>
      <c r="E8806" t="s">
        <v>3752</v>
      </c>
      <c r="F8806" t="s">
        <v>3621</v>
      </c>
      <c r="G8806">
        <v>204629254</v>
      </c>
      <c r="I8806" t="s">
        <v>3622</v>
      </c>
      <c r="J8806" t="s">
        <v>5946</v>
      </c>
      <c r="K8806" t="s">
        <v>3624</v>
      </c>
      <c r="L8806" t="s">
        <v>4244</v>
      </c>
      <c r="M8806">
        <v>13.8</v>
      </c>
      <c r="N8806">
        <v>26.1</v>
      </c>
      <c r="O8806">
        <v>12.5</v>
      </c>
      <c r="S8806" t="b">
        <v>0</v>
      </c>
      <c r="T8806" t="b">
        <v>0</v>
      </c>
      <c r="U8806" t="b">
        <v>0</v>
      </c>
      <c r="V8806">
        <v>12000</v>
      </c>
      <c r="W8806">
        <v>8100</v>
      </c>
      <c r="X8806">
        <v>3.3</v>
      </c>
      <c r="Y8806">
        <v>13600</v>
      </c>
      <c r="Z8806">
        <v>2.1</v>
      </c>
    </row>
    <row r="8807" spans="1:26">
      <c r="A8807">
        <v>204629563</v>
      </c>
      <c r="B8807" t="s">
        <v>5930</v>
      </c>
      <c r="C8807" t="s">
        <v>3597</v>
      </c>
      <c r="D8807" t="s">
        <v>3743</v>
      </c>
      <c r="E8807" t="s">
        <v>3752</v>
      </c>
      <c r="F8807" t="s">
        <v>3621</v>
      </c>
      <c r="G8807">
        <v>204629563</v>
      </c>
      <c r="I8807" t="s">
        <v>3622</v>
      </c>
      <c r="J8807" t="s">
        <v>5945</v>
      </c>
      <c r="K8807" t="s">
        <v>3624</v>
      </c>
      <c r="L8807" t="s">
        <v>5941</v>
      </c>
      <c r="M8807">
        <v>19</v>
      </c>
      <c r="N8807">
        <v>33.1</v>
      </c>
      <c r="O8807">
        <v>12.5</v>
      </c>
      <c r="S8807" t="b">
        <v>0</v>
      </c>
      <c r="T8807" t="b">
        <v>0</v>
      </c>
      <c r="U8807" t="b">
        <v>0</v>
      </c>
      <c r="V8807">
        <v>6000</v>
      </c>
      <c r="W8807">
        <v>5900</v>
      </c>
      <c r="X8807">
        <v>2.74</v>
      </c>
      <c r="Y8807">
        <v>10700</v>
      </c>
      <c r="Z8807">
        <v>2.78</v>
      </c>
    </row>
    <row r="8808" spans="1:26">
      <c r="A8808">
        <v>204629565</v>
      </c>
      <c r="B8808" t="s">
        <v>5930</v>
      </c>
      <c r="C8808" t="s">
        <v>3597</v>
      </c>
      <c r="D8808" t="s">
        <v>3743</v>
      </c>
      <c r="E8808" t="s">
        <v>3752</v>
      </c>
      <c r="F8808" t="s">
        <v>3621</v>
      </c>
      <c r="G8808">
        <v>204629565</v>
      </c>
      <c r="I8808" t="s">
        <v>3622</v>
      </c>
      <c r="J8808" t="s">
        <v>3846</v>
      </c>
      <c r="K8808" t="s">
        <v>3624</v>
      </c>
      <c r="L8808" t="s">
        <v>5944</v>
      </c>
      <c r="M8808">
        <v>19</v>
      </c>
      <c r="N8808">
        <v>33.1</v>
      </c>
      <c r="O8808">
        <v>13.5</v>
      </c>
      <c r="S8808" t="b">
        <v>0</v>
      </c>
      <c r="T8808" t="b">
        <v>0</v>
      </c>
      <c r="U8808" t="b">
        <v>0</v>
      </c>
      <c r="V8808">
        <v>6000</v>
      </c>
      <c r="W8808">
        <v>5900</v>
      </c>
      <c r="X8808">
        <v>3.46</v>
      </c>
      <c r="Y8808">
        <v>10700</v>
      </c>
      <c r="Z8808">
        <v>3.14</v>
      </c>
    </row>
    <row r="8809" spans="1:26">
      <c r="A8809">
        <v>204629566</v>
      </c>
      <c r="B8809" t="s">
        <v>5930</v>
      </c>
      <c r="C8809" t="s">
        <v>3597</v>
      </c>
      <c r="D8809" t="s">
        <v>3743</v>
      </c>
      <c r="E8809" t="s">
        <v>3752</v>
      </c>
      <c r="F8809" t="s">
        <v>3621</v>
      </c>
      <c r="G8809">
        <v>204629566</v>
      </c>
      <c r="I8809" t="s">
        <v>3622</v>
      </c>
      <c r="J8809" t="s">
        <v>3779</v>
      </c>
      <c r="K8809" t="s">
        <v>3624</v>
      </c>
      <c r="L8809" t="s">
        <v>5943</v>
      </c>
      <c r="M8809">
        <v>16.100000000000001</v>
      </c>
      <c r="N8809">
        <v>30.5</v>
      </c>
      <c r="O8809">
        <v>13.5</v>
      </c>
      <c r="S8809" t="b">
        <v>0</v>
      </c>
      <c r="T8809" t="b">
        <v>0</v>
      </c>
      <c r="U8809" t="b">
        <v>0</v>
      </c>
      <c r="V8809">
        <v>9000</v>
      </c>
      <c r="W8809">
        <v>6700</v>
      </c>
      <c r="X8809">
        <v>3.27</v>
      </c>
      <c r="Y8809">
        <v>12200</v>
      </c>
      <c r="Z8809">
        <v>2.48</v>
      </c>
    </row>
    <row r="8810" spans="1:26">
      <c r="A8810">
        <v>204629174</v>
      </c>
      <c r="B8810" t="s">
        <v>5930</v>
      </c>
      <c r="C8810" t="s">
        <v>3597</v>
      </c>
      <c r="D8810" t="s">
        <v>3743</v>
      </c>
      <c r="E8810" t="s">
        <v>3752</v>
      </c>
      <c r="F8810" t="s">
        <v>3621</v>
      </c>
      <c r="G8810">
        <v>204629174</v>
      </c>
      <c r="I8810" t="s">
        <v>3622</v>
      </c>
      <c r="J8810" t="s">
        <v>5942</v>
      </c>
      <c r="K8810" t="s">
        <v>3624</v>
      </c>
      <c r="L8810" t="s">
        <v>5940</v>
      </c>
      <c r="M8810">
        <v>16.100000000000001</v>
      </c>
      <c r="N8810">
        <v>30.5</v>
      </c>
      <c r="O8810">
        <v>12.5</v>
      </c>
      <c r="S8810" t="b">
        <v>0</v>
      </c>
      <c r="T8810" t="b">
        <v>0</v>
      </c>
      <c r="U8810" t="b">
        <v>0</v>
      </c>
      <c r="V8810">
        <v>9000</v>
      </c>
      <c r="W8810">
        <v>6700</v>
      </c>
      <c r="X8810">
        <v>2.73</v>
      </c>
      <c r="Y8810">
        <v>12200</v>
      </c>
      <c r="Z8810">
        <v>2.84</v>
      </c>
    </row>
    <row r="8811" spans="1:26">
      <c r="A8811">
        <v>204629560</v>
      </c>
      <c r="B8811" t="s">
        <v>5930</v>
      </c>
      <c r="C8811" t="s">
        <v>3597</v>
      </c>
      <c r="D8811" t="s">
        <v>3743</v>
      </c>
      <c r="E8811" t="s">
        <v>3752</v>
      </c>
      <c r="F8811" t="s">
        <v>3621</v>
      </c>
      <c r="G8811">
        <v>204629560</v>
      </c>
      <c r="I8811" t="s">
        <v>3622</v>
      </c>
      <c r="J8811" t="s">
        <v>4243</v>
      </c>
      <c r="K8811" t="s">
        <v>3624</v>
      </c>
      <c r="L8811" t="s">
        <v>5938</v>
      </c>
      <c r="M8811">
        <v>13.8</v>
      </c>
      <c r="N8811">
        <v>26.1</v>
      </c>
      <c r="O8811">
        <v>12.5</v>
      </c>
      <c r="S8811" t="b">
        <v>0</v>
      </c>
      <c r="T8811" t="b">
        <v>0</v>
      </c>
      <c r="U8811" t="b">
        <v>0</v>
      </c>
      <c r="V8811">
        <v>12000</v>
      </c>
      <c r="W8811">
        <v>8100</v>
      </c>
      <c r="X8811">
        <v>3.3</v>
      </c>
      <c r="Y8811">
        <v>13600</v>
      </c>
      <c r="Z8811">
        <v>2.1</v>
      </c>
    </row>
    <row r="8812" spans="1:26">
      <c r="A8812">
        <v>204629558</v>
      </c>
      <c r="B8812" t="s">
        <v>5930</v>
      </c>
      <c r="C8812" t="s">
        <v>3597</v>
      </c>
      <c r="D8812" t="s">
        <v>3743</v>
      </c>
      <c r="E8812" t="s">
        <v>3752</v>
      </c>
      <c r="F8812" t="s">
        <v>3621</v>
      </c>
      <c r="G8812">
        <v>204629558</v>
      </c>
      <c r="I8812" t="s">
        <v>3622</v>
      </c>
      <c r="J8812" t="s">
        <v>3846</v>
      </c>
      <c r="K8812" t="s">
        <v>3624</v>
      </c>
      <c r="L8812" t="s">
        <v>5941</v>
      </c>
      <c r="M8812">
        <v>19</v>
      </c>
      <c r="N8812">
        <v>33.1</v>
      </c>
      <c r="O8812">
        <v>13.5</v>
      </c>
      <c r="S8812" t="b">
        <v>0</v>
      </c>
      <c r="T8812" t="b">
        <v>0</v>
      </c>
      <c r="U8812" t="b">
        <v>0</v>
      </c>
      <c r="V8812">
        <v>6000</v>
      </c>
      <c r="W8812">
        <v>5900</v>
      </c>
      <c r="X8812">
        <v>3.46</v>
      </c>
      <c r="Y8812">
        <v>10700</v>
      </c>
      <c r="Z8812">
        <v>3.14</v>
      </c>
    </row>
    <row r="8813" spans="1:26">
      <c r="A8813">
        <v>204629568</v>
      </c>
      <c r="B8813" t="s">
        <v>5930</v>
      </c>
      <c r="C8813" t="s">
        <v>3597</v>
      </c>
      <c r="D8813" t="s">
        <v>3743</v>
      </c>
      <c r="E8813" t="s">
        <v>3752</v>
      </c>
      <c r="F8813" t="s">
        <v>3621</v>
      </c>
      <c r="G8813">
        <v>204629568</v>
      </c>
      <c r="I8813" t="s">
        <v>3622</v>
      </c>
      <c r="J8813" t="s">
        <v>4191</v>
      </c>
      <c r="K8813" t="s">
        <v>3624</v>
      </c>
      <c r="L8813" t="s">
        <v>5936</v>
      </c>
      <c r="M8813">
        <v>12.5</v>
      </c>
      <c r="N8813">
        <v>22</v>
      </c>
      <c r="O8813">
        <v>12</v>
      </c>
      <c r="S8813" t="b">
        <v>0</v>
      </c>
      <c r="T8813" t="b">
        <v>0</v>
      </c>
      <c r="U8813" t="b">
        <v>0</v>
      </c>
      <c r="V8813">
        <v>15000</v>
      </c>
      <c r="W8813">
        <v>11000</v>
      </c>
      <c r="X8813">
        <v>3.16</v>
      </c>
      <c r="Y8813">
        <v>18000</v>
      </c>
      <c r="Z8813">
        <v>2.13</v>
      </c>
    </row>
    <row r="8814" spans="1:26">
      <c r="A8814">
        <v>204629559</v>
      </c>
      <c r="B8814" t="s">
        <v>5930</v>
      </c>
      <c r="C8814" t="s">
        <v>3597</v>
      </c>
      <c r="D8814" t="s">
        <v>3743</v>
      </c>
      <c r="E8814" t="s">
        <v>3752</v>
      </c>
      <c r="F8814" t="s">
        <v>3621</v>
      </c>
      <c r="G8814">
        <v>204629559</v>
      </c>
      <c r="I8814" t="s">
        <v>3622</v>
      </c>
      <c r="J8814" t="s">
        <v>3779</v>
      </c>
      <c r="K8814" t="s">
        <v>3624</v>
      </c>
      <c r="L8814" t="s">
        <v>5940</v>
      </c>
      <c r="M8814">
        <v>16.100000000000001</v>
      </c>
      <c r="N8814">
        <v>30.5</v>
      </c>
      <c r="O8814">
        <v>13.5</v>
      </c>
      <c r="S8814" t="b">
        <v>0</v>
      </c>
      <c r="T8814" t="b">
        <v>0</v>
      </c>
      <c r="U8814" t="b">
        <v>0</v>
      </c>
      <c r="V8814">
        <v>9000</v>
      </c>
      <c r="W8814">
        <v>6700</v>
      </c>
      <c r="X8814">
        <v>3.27</v>
      </c>
      <c r="Y8814">
        <v>12200</v>
      </c>
      <c r="Z8814">
        <v>2.48</v>
      </c>
    </row>
    <row r="8815" spans="1:26">
      <c r="A8815">
        <v>204629220</v>
      </c>
      <c r="B8815" t="s">
        <v>5930</v>
      </c>
      <c r="C8815" t="s">
        <v>3597</v>
      </c>
      <c r="D8815" t="s">
        <v>3743</v>
      </c>
      <c r="E8815" t="s">
        <v>3752</v>
      </c>
      <c r="F8815" t="s">
        <v>3621</v>
      </c>
      <c r="G8815">
        <v>204629220</v>
      </c>
      <c r="I8815" t="s">
        <v>3622</v>
      </c>
      <c r="J8815" t="s">
        <v>5937</v>
      </c>
      <c r="K8815" t="s">
        <v>3624</v>
      </c>
      <c r="L8815" t="s">
        <v>5939</v>
      </c>
      <c r="M8815">
        <v>13.8</v>
      </c>
      <c r="N8815">
        <v>26.1</v>
      </c>
      <c r="O8815">
        <v>11.5</v>
      </c>
      <c r="S8815" t="b">
        <v>0</v>
      </c>
      <c r="T8815" t="b">
        <v>0</v>
      </c>
      <c r="U8815" t="b">
        <v>0</v>
      </c>
      <c r="V8815">
        <v>12000</v>
      </c>
      <c r="W8815">
        <v>8100</v>
      </c>
      <c r="X8815">
        <v>2.83</v>
      </c>
      <c r="Y8815">
        <v>13600</v>
      </c>
      <c r="Z8815">
        <v>2.0299999999999998</v>
      </c>
    </row>
    <row r="8816" spans="1:26">
      <c r="A8816">
        <v>204629567</v>
      </c>
      <c r="B8816" t="s">
        <v>5930</v>
      </c>
      <c r="C8816" t="s">
        <v>3597</v>
      </c>
      <c r="D8816" t="s">
        <v>3743</v>
      </c>
      <c r="E8816" t="s">
        <v>3752</v>
      </c>
      <c r="F8816" t="s">
        <v>3621</v>
      </c>
      <c r="G8816">
        <v>204629567</v>
      </c>
      <c r="I8816" t="s">
        <v>3622</v>
      </c>
      <c r="J8816" t="s">
        <v>4243</v>
      </c>
      <c r="K8816" t="s">
        <v>3624</v>
      </c>
      <c r="L8816" t="s">
        <v>5939</v>
      </c>
      <c r="M8816">
        <v>13.8</v>
      </c>
      <c r="N8816">
        <v>26.1</v>
      </c>
      <c r="O8816">
        <v>12.5</v>
      </c>
      <c r="S8816" t="b">
        <v>0</v>
      </c>
      <c r="T8816" t="b">
        <v>0</v>
      </c>
      <c r="U8816" t="b">
        <v>0</v>
      </c>
      <c r="V8816">
        <v>12000</v>
      </c>
      <c r="W8816">
        <v>8100</v>
      </c>
      <c r="X8816">
        <v>3.3</v>
      </c>
      <c r="Y8816">
        <v>13600</v>
      </c>
      <c r="Z8816">
        <v>2.1</v>
      </c>
    </row>
    <row r="8817" spans="1:26">
      <c r="A8817">
        <v>204629176</v>
      </c>
      <c r="B8817" t="s">
        <v>5930</v>
      </c>
      <c r="C8817" t="s">
        <v>3597</v>
      </c>
      <c r="D8817" t="s">
        <v>3743</v>
      </c>
      <c r="E8817" t="s">
        <v>3752</v>
      </c>
      <c r="F8817" t="s">
        <v>3621</v>
      </c>
      <c r="G8817">
        <v>204629176</v>
      </c>
      <c r="I8817" t="s">
        <v>3622</v>
      </c>
      <c r="J8817" t="s">
        <v>5935</v>
      </c>
      <c r="K8817" t="s">
        <v>3624</v>
      </c>
      <c r="L8817" t="s">
        <v>5933</v>
      </c>
      <c r="M8817">
        <v>12.5</v>
      </c>
      <c r="N8817">
        <v>22</v>
      </c>
      <c r="O8817">
        <v>11</v>
      </c>
      <c r="S8817" t="b">
        <v>0</v>
      </c>
      <c r="T8817" t="b">
        <v>0</v>
      </c>
      <c r="U8817" t="b">
        <v>0</v>
      </c>
      <c r="V8817">
        <v>15000</v>
      </c>
      <c r="W8817">
        <v>11000</v>
      </c>
      <c r="X8817">
        <v>3.39</v>
      </c>
      <c r="Y8817">
        <v>20200</v>
      </c>
      <c r="Z8817">
        <v>1.76</v>
      </c>
    </row>
    <row r="8818" spans="1:26">
      <c r="A8818">
        <v>204629175</v>
      </c>
      <c r="B8818" t="s">
        <v>5930</v>
      </c>
      <c r="C8818" t="s">
        <v>3597</v>
      </c>
      <c r="D8818" t="s">
        <v>3743</v>
      </c>
      <c r="E8818" t="s">
        <v>3752</v>
      </c>
      <c r="F8818" t="s">
        <v>3621</v>
      </c>
      <c r="G8818">
        <v>204629175</v>
      </c>
      <c r="I8818" t="s">
        <v>3622</v>
      </c>
      <c r="J8818" t="s">
        <v>5937</v>
      </c>
      <c r="K8818" t="s">
        <v>3624</v>
      </c>
      <c r="L8818" t="s">
        <v>5938</v>
      </c>
      <c r="M8818">
        <v>13.8</v>
      </c>
      <c r="N8818">
        <v>26.1</v>
      </c>
      <c r="O8818">
        <v>11.5</v>
      </c>
      <c r="S8818" t="b">
        <v>0</v>
      </c>
      <c r="T8818" t="b">
        <v>0</v>
      </c>
      <c r="U8818" t="b">
        <v>0</v>
      </c>
      <c r="V8818">
        <v>12000</v>
      </c>
      <c r="W8818">
        <v>8100</v>
      </c>
      <c r="X8818">
        <v>2.83</v>
      </c>
      <c r="Y8818">
        <v>13600</v>
      </c>
      <c r="Z8818">
        <v>2.0299999999999998</v>
      </c>
    </row>
    <row r="8819" spans="1:26">
      <c r="A8819">
        <v>204629221</v>
      </c>
      <c r="B8819" t="s">
        <v>5930</v>
      </c>
      <c r="C8819" t="s">
        <v>3597</v>
      </c>
      <c r="D8819" t="s">
        <v>3743</v>
      </c>
      <c r="E8819" t="s">
        <v>3752</v>
      </c>
      <c r="F8819" t="s">
        <v>3621</v>
      </c>
      <c r="G8819">
        <v>204629221</v>
      </c>
      <c r="I8819" t="s">
        <v>3622</v>
      </c>
      <c r="J8819" t="s">
        <v>5935</v>
      </c>
      <c r="K8819" t="s">
        <v>3624</v>
      </c>
      <c r="L8819" t="s">
        <v>5936</v>
      </c>
      <c r="M8819">
        <v>12.5</v>
      </c>
      <c r="N8819">
        <v>22</v>
      </c>
      <c r="O8819">
        <v>11</v>
      </c>
      <c r="S8819" t="b">
        <v>0</v>
      </c>
      <c r="T8819" t="b">
        <v>0</v>
      </c>
      <c r="U8819" t="b">
        <v>0</v>
      </c>
      <c r="V8819">
        <v>15000</v>
      </c>
      <c r="W8819">
        <v>11000</v>
      </c>
      <c r="X8819">
        <v>3.39</v>
      </c>
      <c r="Y8819">
        <v>20200</v>
      </c>
      <c r="Z8819">
        <v>1.76</v>
      </c>
    </row>
    <row r="8820" spans="1:26">
      <c r="A8820">
        <v>204629564</v>
      </c>
      <c r="B8820" t="s">
        <v>5930</v>
      </c>
      <c r="C8820" t="s">
        <v>3597</v>
      </c>
      <c r="D8820" t="s">
        <v>3743</v>
      </c>
      <c r="E8820" t="s">
        <v>3752</v>
      </c>
      <c r="F8820" t="s">
        <v>3621</v>
      </c>
      <c r="G8820">
        <v>204629564</v>
      </c>
      <c r="I8820" t="s">
        <v>3622</v>
      </c>
      <c r="J8820" t="s">
        <v>5931</v>
      </c>
      <c r="K8820" t="s">
        <v>3624</v>
      </c>
      <c r="L8820" t="s">
        <v>5934</v>
      </c>
      <c r="M8820">
        <v>12.5</v>
      </c>
      <c r="N8820">
        <v>21</v>
      </c>
      <c r="O8820">
        <v>11</v>
      </c>
      <c r="S8820" t="b">
        <v>0</v>
      </c>
      <c r="T8820" t="b">
        <v>0</v>
      </c>
      <c r="U8820" t="b">
        <v>0</v>
      </c>
      <c r="V8820">
        <v>17200</v>
      </c>
      <c r="W8820">
        <v>13700</v>
      </c>
      <c r="X8820">
        <v>3.21</v>
      </c>
      <c r="Y8820">
        <v>24300</v>
      </c>
      <c r="Z8820">
        <v>2.1</v>
      </c>
    </row>
    <row r="8821" spans="1:26">
      <c r="A8821">
        <v>204629561</v>
      </c>
      <c r="B8821" t="s">
        <v>5930</v>
      </c>
      <c r="C8821" t="s">
        <v>3597</v>
      </c>
      <c r="D8821" t="s">
        <v>3743</v>
      </c>
      <c r="E8821" t="s">
        <v>3752</v>
      </c>
      <c r="F8821" t="s">
        <v>3621</v>
      </c>
      <c r="G8821">
        <v>204629561</v>
      </c>
      <c r="I8821" t="s">
        <v>3622</v>
      </c>
      <c r="J8821" t="s">
        <v>4191</v>
      </c>
      <c r="K8821" t="s">
        <v>3624</v>
      </c>
      <c r="L8821" t="s">
        <v>5933</v>
      </c>
      <c r="M8821">
        <v>12.5</v>
      </c>
      <c r="N8821">
        <v>22</v>
      </c>
      <c r="O8821">
        <v>12</v>
      </c>
      <c r="S8821" t="b">
        <v>0</v>
      </c>
      <c r="T8821" t="b">
        <v>0</v>
      </c>
      <c r="U8821" t="b">
        <v>0</v>
      </c>
      <c r="V8821">
        <v>15000</v>
      </c>
      <c r="W8821">
        <v>11000</v>
      </c>
      <c r="X8821">
        <v>3.16</v>
      </c>
      <c r="Y8821">
        <v>18000</v>
      </c>
      <c r="Z8821">
        <v>2.13</v>
      </c>
    </row>
    <row r="8822" spans="1:26">
      <c r="A8822">
        <v>204629571</v>
      </c>
      <c r="B8822" t="s">
        <v>5930</v>
      </c>
      <c r="C8822" t="s">
        <v>3597</v>
      </c>
      <c r="D8822" t="s">
        <v>3743</v>
      </c>
      <c r="E8822" t="s">
        <v>3752</v>
      </c>
      <c r="F8822" t="s">
        <v>3621</v>
      </c>
      <c r="G8822">
        <v>204629571</v>
      </c>
      <c r="I8822" t="s">
        <v>3622</v>
      </c>
      <c r="J8822" t="s">
        <v>5931</v>
      </c>
      <c r="K8822" t="s">
        <v>3624</v>
      </c>
      <c r="L8822" t="s">
        <v>5932</v>
      </c>
      <c r="M8822">
        <v>12.5</v>
      </c>
      <c r="N8822">
        <v>21</v>
      </c>
      <c r="O8822">
        <v>11</v>
      </c>
      <c r="S8822" t="b">
        <v>0</v>
      </c>
      <c r="T8822" t="b">
        <v>0</v>
      </c>
      <c r="U8822" t="b">
        <v>0</v>
      </c>
      <c r="V8822">
        <v>17200</v>
      </c>
      <c r="W8822">
        <v>13700</v>
      </c>
      <c r="X8822">
        <v>3.21</v>
      </c>
      <c r="Y8822">
        <v>24300</v>
      </c>
      <c r="Z8822">
        <v>2.1</v>
      </c>
    </row>
    <row r="8823" spans="1:26">
      <c r="A8823">
        <v>10093463</v>
      </c>
      <c r="B8823" t="s">
        <v>5916</v>
      </c>
      <c r="C8823" t="s">
        <v>3597</v>
      </c>
      <c r="D8823" t="s">
        <v>3910</v>
      </c>
      <c r="E8823" t="s">
        <v>3915</v>
      </c>
      <c r="F8823" t="s">
        <v>3600</v>
      </c>
      <c r="G8823">
        <v>10093463</v>
      </c>
      <c r="I8823" t="s">
        <v>3601</v>
      </c>
      <c r="J8823" t="s">
        <v>4015</v>
      </c>
      <c r="L8823" t="s">
        <v>3913</v>
      </c>
      <c r="M8823">
        <v>12.5</v>
      </c>
      <c r="N8823">
        <v>18</v>
      </c>
      <c r="O8823">
        <v>10</v>
      </c>
      <c r="S8823" t="b">
        <v>0</v>
      </c>
      <c r="T8823" t="b">
        <v>0</v>
      </c>
      <c r="U8823" t="b">
        <v>0</v>
      </c>
      <c r="V8823">
        <v>47000</v>
      </c>
      <c r="W8823">
        <v>34400</v>
      </c>
      <c r="X8823">
        <v>4.2699999999999996</v>
      </c>
      <c r="Y8823">
        <v>36800</v>
      </c>
      <c r="Z8823">
        <v>2.36</v>
      </c>
    </row>
    <row r="8824" spans="1:26">
      <c r="A8824">
        <v>205300163</v>
      </c>
      <c r="B8824" t="s">
        <v>5916</v>
      </c>
      <c r="C8824" t="s">
        <v>3597</v>
      </c>
      <c r="D8824" t="s">
        <v>4816</v>
      </c>
      <c r="E8824" t="s">
        <v>4827</v>
      </c>
      <c r="F8824" t="s">
        <v>3621</v>
      </c>
      <c r="G8824">
        <v>205300163</v>
      </c>
      <c r="I8824" t="s">
        <v>3622</v>
      </c>
      <c r="J8824" t="s">
        <v>5926</v>
      </c>
      <c r="K8824" t="s">
        <v>3624</v>
      </c>
      <c r="L8824" t="s">
        <v>5927</v>
      </c>
      <c r="M8824">
        <v>12.8</v>
      </c>
      <c r="N8824">
        <v>19.5</v>
      </c>
      <c r="O8824">
        <v>10</v>
      </c>
      <c r="S8824" t="b">
        <v>0</v>
      </c>
      <c r="T8824" t="b">
        <v>0</v>
      </c>
      <c r="U8824" t="b">
        <v>0</v>
      </c>
      <c r="V8824">
        <v>9000</v>
      </c>
      <c r="W8824">
        <v>5000</v>
      </c>
      <c r="X8824">
        <v>2.4</v>
      </c>
      <c r="Y8824">
        <v>9762</v>
      </c>
      <c r="Z8824">
        <v>2.4900000000000002</v>
      </c>
    </row>
    <row r="8825" spans="1:26">
      <c r="A8825">
        <v>205653641</v>
      </c>
      <c r="B8825" t="s">
        <v>5916</v>
      </c>
      <c r="C8825" t="s">
        <v>3597</v>
      </c>
      <c r="D8825" t="s">
        <v>4816</v>
      </c>
      <c r="E8825" t="s">
        <v>4820</v>
      </c>
      <c r="F8825" t="s">
        <v>3621</v>
      </c>
      <c r="G8825">
        <v>205653641</v>
      </c>
      <c r="I8825" t="s">
        <v>3622</v>
      </c>
      <c r="J8825" t="s">
        <v>5924</v>
      </c>
      <c r="K8825" t="s">
        <v>3624</v>
      </c>
      <c r="L8825" t="s">
        <v>5925</v>
      </c>
      <c r="M8825">
        <v>12.8</v>
      </c>
      <c r="N8825">
        <v>19.5</v>
      </c>
      <c r="O8825">
        <v>10</v>
      </c>
      <c r="S8825" t="b">
        <v>0</v>
      </c>
      <c r="T8825" t="b">
        <v>0</v>
      </c>
      <c r="U8825" t="b">
        <v>0</v>
      </c>
      <c r="V8825">
        <v>9000</v>
      </c>
      <c r="W8825">
        <v>5000</v>
      </c>
      <c r="X8825">
        <v>2.4</v>
      </c>
      <c r="Y8825">
        <v>9762</v>
      </c>
      <c r="Z8825">
        <v>2.4900000000000002</v>
      </c>
    </row>
    <row r="8826" spans="1:26">
      <c r="A8826">
        <v>10058816</v>
      </c>
      <c r="B8826" t="s">
        <v>5916</v>
      </c>
      <c r="C8826" t="s">
        <v>3597</v>
      </c>
      <c r="D8826" t="s">
        <v>3698</v>
      </c>
      <c r="E8826" t="s">
        <v>3944</v>
      </c>
      <c r="F8826" t="s">
        <v>3753</v>
      </c>
      <c r="G8826">
        <v>10058816</v>
      </c>
      <c r="I8826" t="s">
        <v>3601</v>
      </c>
      <c r="J8826" t="s">
        <v>3962</v>
      </c>
      <c r="K8826" t="s">
        <v>3624</v>
      </c>
      <c r="L8826" t="s">
        <v>5923</v>
      </c>
      <c r="M8826">
        <v>13.5</v>
      </c>
      <c r="N8826">
        <v>19.5</v>
      </c>
      <c r="O8826">
        <v>10.5</v>
      </c>
      <c r="S8826" t="b">
        <v>0</v>
      </c>
      <c r="T8826" t="b">
        <v>0</v>
      </c>
      <c r="U8826" t="b">
        <v>0</v>
      </c>
      <c r="V8826">
        <v>9000</v>
      </c>
      <c r="W8826">
        <v>6200</v>
      </c>
      <c r="X8826">
        <v>2.84</v>
      </c>
      <c r="Y8826">
        <v>8991</v>
      </c>
      <c r="Z8826">
        <v>2.1800000000000002</v>
      </c>
    </row>
    <row r="8827" spans="1:26">
      <c r="A8827">
        <v>10093511</v>
      </c>
      <c r="B8827" t="s">
        <v>5916</v>
      </c>
      <c r="C8827" t="s">
        <v>3597</v>
      </c>
      <c r="D8827" t="s">
        <v>3910</v>
      </c>
      <c r="E8827" t="s">
        <v>3911</v>
      </c>
      <c r="F8827" t="s">
        <v>3600</v>
      </c>
      <c r="G8827">
        <v>10093511</v>
      </c>
      <c r="I8827" t="s">
        <v>3601</v>
      </c>
      <c r="J8827" t="s">
        <v>4013</v>
      </c>
      <c r="L8827" t="s">
        <v>3913</v>
      </c>
      <c r="M8827">
        <v>12.5</v>
      </c>
      <c r="N8827">
        <v>18</v>
      </c>
      <c r="O8827">
        <v>10</v>
      </c>
      <c r="S8827" t="b">
        <v>0</v>
      </c>
      <c r="T8827" t="b">
        <v>0</v>
      </c>
      <c r="U8827" t="b">
        <v>0</v>
      </c>
      <c r="V8827">
        <v>47000</v>
      </c>
      <c r="W8827">
        <v>36400</v>
      </c>
      <c r="X8827">
        <v>4.5199999999999996</v>
      </c>
      <c r="Y8827">
        <v>36800</v>
      </c>
      <c r="Z8827">
        <v>2.36</v>
      </c>
    </row>
    <row r="8828" spans="1:26">
      <c r="A8828">
        <v>205756419</v>
      </c>
      <c r="B8828" t="s">
        <v>5916</v>
      </c>
      <c r="C8828" t="s">
        <v>3597</v>
      </c>
      <c r="D8828" t="s">
        <v>3727</v>
      </c>
      <c r="E8828" t="s">
        <v>3728</v>
      </c>
      <c r="F8828" t="s">
        <v>3600</v>
      </c>
      <c r="G8828">
        <v>205756419</v>
      </c>
      <c r="I8828" t="s">
        <v>3601</v>
      </c>
      <c r="J8828" t="s">
        <v>5917</v>
      </c>
      <c r="L8828" t="s">
        <v>5922</v>
      </c>
      <c r="M8828">
        <v>11</v>
      </c>
      <c r="N8828">
        <v>18</v>
      </c>
      <c r="O8828">
        <v>10</v>
      </c>
      <c r="S8828" t="b">
        <v>0</v>
      </c>
      <c r="T8828" t="b">
        <v>0</v>
      </c>
      <c r="U8828" t="b">
        <v>0</v>
      </c>
      <c r="V8828">
        <v>36000</v>
      </c>
      <c r="W8828">
        <v>24400</v>
      </c>
      <c r="X8828">
        <v>2.5</v>
      </c>
      <c r="Y8828">
        <v>36000</v>
      </c>
      <c r="Z8828">
        <v>1.94</v>
      </c>
    </row>
    <row r="8829" spans="1:26">
      <c r="A8829">
        <v>205977487</v>
      </c>
      <c r="B8829" t="s">
        <v>5916</v>
      </c>
      <c r="C8829" t="s">
        <v>3597</v>
      </c>
      <c r="D8829" t="s">
        <v>3727</v>
      </c>
      <c r="E8829" t="s">
        <v>3728</v>
      </c>
      <c r="F8829" t="s">
        <v>3600</v>
      </c>
      <c r="G8829">
        <v>205977487</v>
      </c>
      <c r="I8829" t="s">
        <v>3601</v>
      </c>
      <c r="J8829" t="s">
        <v>5919</v>
      </c>
      <c r="L8829" t="s">
        <v>5921</v>
      </c>
      <c r="M8829">
        <v>10.5</v>
      </c>
      <c r="N8829">
        <v>17</v>
      </c>
      <c r="O8829">
        <v>10</v>
      </c>
      <c r="S8829" t="b">
        <v>0</v>
      </c>
      <c r="T8829" t="b">
        <v>0</v>
      </c>
      <c r="U8829" t="b">
        <v>0</v>
      </c>
      <c r="V8829">
        <v>54000</v>
      </c>
      <c r="W8829">
        <v>37200</v>
      </c>
      <c r="X8829">
        <v>2.58</v>
      </c>
      <c r="Y8829">
        <v>49000</v>
      </c>
      <c r="Z8829">
        <v>2.02</v>
      </c>
    </row>
    <row r="8830" spans="1:26">
      <c r="A8830">
        <v>205977486</v>
      </c>
      <c r="B8830" t="s">
        <v>5916</v>
      </c>
      <c r="C8830" t="s">
        <v>3597</v>
      </c>
      <c r="D8830" t="s">
        <v>3727</v>
      </c>
      <c r="E8830" t="s">
        <v>3728</v>
      </c>
      <c r="F8830" t="s">
        <v>3600</v>
      </c>
      <c r="G8830">
        <v>205977486</v>
      </c>
      <c r="I8830" t="s">
        <v>3601</v>
      </c>
      <c r="J8830" t="s">
        <v>5919</v>
      </c>
      <c r="L8830" t="s">
        <v>5920</v>
      </c>
      <c r="M8830">
        <v>11</v>
      </c>
      <c r="N8830">
        <v>18</v>
      </c>
      <c r="O8830">
        <v>10.5</v>
      </c>
      <c r="S8830" t="b">
        <v>0</v>
      </c>
      <c r="T8830" t="b">
        <v>0</v>
      </c>
      <c r="U8830" t="b">
        <v>0</v>
      </c>
      <c r="V8830">
        <v>48000</v>
      </c>
      <c r="W8830">
        <v>32800</v>
      </c>
      <c r="X8830">
        <v>2.52</v>
      </c>
      <c r="Y8830">
        <v>48000</v>
      </c>
      <c r="Z8830">
        <v>2.04</v>
      </c>
    </row>
    <row r="8831" spans="1:26">
      <c r="A8831">
        <v>205756418</v>
      </c>
      <c r="B8831" t="s">
        <v>5916</v>
      </c>
      <c r="C8831" t="s">
        <v>3597</v>
      </c>
      <c r="D8831" t="s">
        <v>3727</v>
      </c>
      <c r="E8831" t="s">
        <v>3728</v>
      </c>
      <c r="F8831" t="s">
        <v>3600</v>
      </c>
      <c r="G8831">
        <v>205756418</v>
      </c>
      <c r="I8831" t="s">
        <v>3601</v>
      </c>
      <c r="J8831" t="s">
        <v>5917</v>
      </c>
      <c r="L8831" t="s">
        <v>5918</v>
      </c>
      <c r="M8831">
        <v>12.5</v>
      </c>
      <c r="N8831">
        <v>20</v>
      </c>
      <c r="O8831">
        <v>10.5</v>
      </c>
      <c r="S8831" t="b">
        <v>0</v>
      </c>
      <c r="T8831" t="b">
        <v>0</v>
      </c>
      <c r="U8831" t="b">
        <v>0</v>
      </c>
      <c r="V8831">
        <v>24000</v>
      </c>
      <c r="W8831">
        <v>16300</v>
      </c>
      <c r="X8831">
        <v>2.7</v>
      </c>
      <c r="Y8831">
        <v>24000</v>
      </c>
      <c r="Z8831">
        <v>2.4300000000000002</v>
      </c>
    </row>
    <row r="8832" spans="1:26">
      <c r="A8832">
        <v>203994973</v>
      </c>
      <c r="B8832" t="s">
        <v>5898</v>
      </c>
      <c r="C8832" t="s">
        <v>3597</v>
      </c>
      <c r="D8832" t="s">
        <v>3614</v>
      </c>
      <c r="E8832" t="s">
        <v>3615</v>
      </c>
      <c r="F8832" t="s">
        <v>3718</v>
      </c>
      <c r="G8832">
        <v>203994973</v>
      </c>
      <c r="I8832" t="s">
        <v>3711</v>
      </c>
      <c r="J8832" t="s">
        <v>5913</v>
      </c>
      <c r="K8832" t="s">
        <v>3688</v>
      </c>
      <c r="L8832" t="s">
        <v>5915</v>
      </c>
      <c r="M8832">
        <v>13.8</v>
      </c>
      <c r="N8832">
        <v>18.7</v>
      </c>
      <c r="O8832">
        <v>11</v>
      </c>
      <c r="S8832" t="b">
        <v>0</v>
      </c>
      <c r="T8832" t="b">
        <v>0</v>
      </c>
      <c r="U8832" t="b">
        <v>1</v>
      </c>
      <c r="V8832">
        <v>36000</v>
      </c>
      <c r="W8832">
        <v>23800</v>
      </c>
      <c r="X8832">
        <v>2.92</v>
      </c>
      <c r="Y8832">
        <v>34000</v>
      </c>
      <c r="Z8832">
        <v>2.89</v>
      </c>
    </row>
    <row r="8833" spans="1:26">
      <c r="A8833">
        <v>203994975</v>
      </c>
      <c r="B8833" t="s">
        <v>5898</v>
      </c>
      <c r="C8833" t="s">
        <v>3597</v>
      </c>
      <c r="D8833" t="s">
        <v>3614</v>
      </c>
      <c r="E8833" t="s">
        <v>5285</v>
      </c>
      <c r="F8833" t="s">
        <v>3718</v>
      </c>
      <c r="G8833">
        <v>203994975</v>
      </c>
      <c r="I8833" t="s">
        <v>3711</v>
      </c>
      <c r="J8833" t="s">
        <v>5911</v>
      </c>
      <c r="K8833" t="s">
        <v>3688</v>
      </c>
      <c r="L8833" t="s">
        <v>5914</v>
      </c>
      <c r="M8833">
        <v>13.8</v>
      </c>
      <c r="N8833">
        <v>18.7</v>
      </c>
      <c r="O8833">
        <v>11</v>
      </c>
      <c r="S8833" t="b">
        <v>0</v>
      </c>
      <c r="T8833" t="b">
        <v>0</v>
      </c>
      <c r="U8833" t="b">
        <v>1</v>
      </c>
      <c r="V8833">
        <v>36000</v>
      </c>
      <c r="W8833">
        <v>23800</v>
      </c>
      <c r="X8833">
        <v>2.92</v>
      </c>
      <c r="Y8833">
        <v>34000</v>
      </c>
      <c r="Z8833">
        <v>2.89</v>
      </c>
    </row>
    <row r="8834" spans="1:26">
      <c r="A8834">
        <v>203995167</v>
      </c>
      <c r="B8834" t="s">
        <v>5898</v>
      </c>
      <c r="C8834" t="s">
        <v>3597</v>
      </c>
      <c r="D8834" t="s">
        <v>3614</v>
      </c>
      <c r="E8834" t="s">
        <v>3615</v>
      </c>
      <c r="F8834" t="s">
        <v>3710</v>
      </c>
      <c r="G8834">
        <v>203995167</v>
      </c>
      <c r="I8834" t="s">
        <v>3711</v>
      </c>
      <c r="J8834" t="s">
        <v>5913</v>
      </c>
      <c r="K8834" t="s">
        <v>3725</v>
      </c>
      <c r="L8834" t="s">
        <v>5900</v>
      </c>
      <c r="M8834">
        <v>15.25</v>
      </c>
      <c r="N8834">
        <v>21.1</v>
      </c>
      <c r="O8834">
        <v>11.9</v>
      </c>
      <c r="S8834" t="b">
        <v>0</v>
      </c>
      <c r="T8834" t="b">
        <v>0</v>
      </c>
      <c r="U8834" t="b">
        <v>0</v>
      </c>
      <c r="V8834">
        <v>36000</v>
      </c>
      <c r="W8834">
        <v>23800</v>
      </c>
      <c r="X8834">
        <v>3.07</v>
      </c>
      <c r="Y8834">
        <v>32000</v>
      </c>
      <c r="Z8834">
        <v>3.02</v>
      </c>
    </row>
    <row r="8835" spans="1:26">
      <c r="A8835">
        <v>203994976</v>
      </c>
      <c r="B8835" t="s">
        <v>5898</v>
      </c>
      <c r="C8835" t="s">
        <v>3597</v>
      </c>
      <c r="D8835" t="s">
        <v>3614</v>
      </c>
      <c r="E8835" t="s">
        <v>5285</v>
      </c>
      <c r="F8835" t="s">
        <v>3718</v>
      </c>
      <c r="G8835">
        <v>203994976</v>
      </c>
      <c r="I8835" t="s">
        <v>3711</v>
      </c>
      <c r="J8835" t="s">
        <v>5903</v>
      </c>
      <c r="K8835" t="s">
        <v>3688</v>
      </c>
      <c r="L8835" t="s">
        <v>5912</v>
      </c>
      <c r="M8835">
        <v>13.1</v>
      </c>
      <c r="N8835">
        <v>18.399999999999999</v>
      </c>
      <c r="O8835">
        <v>11.8</v>
      </c>
      <c r="S8835" t="b">
        <v>0</v>
      </c>
      <c r="T8835" t="b">
        <v>0</v>
      </c>
      <c r="U8835" t="b">
        <v>1</v>
      </c>
      <c r="V8835">
        <v>48000</v>
      </c>
      <c r="W8835">
        <v>32000</v>
      </c>
      <c r="X8835">
        <v>2.9</v>
      </c>
      <c r="Y8835">
        <v>44300</v>
      </c>
      <c r="Z8835">
        <v>2.5499999999999998</v>
      </c>
    </row>
    <row r="8836" spans="1:26">
      <c r="A8836">
        <v>203995169</v>
      </c>
      <c r="B8836" t="s">
        <v>5898</v>
      </c>
      <c r="C8836" t="s">
        <v>3597</v>
      </c>
      <c r="D8836" t="s">
        <v>3614</v>
      </c>
      <c r="E8836" t="s">
        <v>5285</v>
      </c>
      <c r="F8836" t="s">
        <v>3710</v>
      </c>
      <c r="G8836">
        <v>203995169</v>
      </c>
      <c r="I8836" t="s">
        <v>3711</v>
      </c>
      <c r="J8836" t="s">
        <v>5911</v>
      </c>
      <c r="K8836" t="s">
        <v>3725</v>
      </c>
      <c r="L8836" t="s">
        <v>5900</v>
      </c>
      <c r="M8836">
        <v>15.25</v>
      </c>
      <c r="N8836">
        <v>21.1</v>
      </c>
      <c r="O8836">
        <v>11.9</v>
      </c>
      <c r="S8836" t="b">
        <v>0</v>
      </c>
      <c r="T8836" t="b">
        <v>0</v>
      </c>
      <c r="U8836" t="b">
        <v>0</v>
      </c>
      <c r="V8836">
        <v>36000</v>
      </c>
      <c r="W8836">
        <v>23800</v>
      </c>
      <c r="X8836">
        <v>3.07</v>
      </c>
      <c r="Y8836">
        <v>32000</v>
      </c>
      <c r="Z8836">
        <v>3.02</v>
      </c>
    </row>
    <row r="8837" spans="1:26">
      <c r="A8837">
        <v>203994974</v>
      </c>
      <c r="B8837" t="s">
        <v>5898</v>
      </c>
      <c r="C8837" t="s">
        <v>3597</v>
      </c>
      <c r="D8837" t="s">
        <v>3614</v>
      </c>
      <c r="E8837" t="s">
        <v>3615</v>
      </c>
      <c r="F8837" t="s">
        <v>3718</v>
      </c>
      <c r="G8837">
        <v>203994974</v>
      </c>
      <c r="I8837" t="s">
        <v>3711</v>
      </c>
      <c r="J8837" t="s">
        <v>5905</v>
      </c>
      <c r="K8837" t="s">
        <v>3688</v>
      </c>
      <c r="L8837" t="s">
        <v>5910</v>
      </c>
      <c r="M8837">
        <v>13.1</v>
      </c>
      <c r="N8837">
        <v>18.399999999999999</v>
      </c>
      <c r="O8837">
        <v>11.8</v>
      </c>
      <c r="S8837" t="b">
        <v>0</v>
      </c>
      <c r="T8837" t="b">
        <v>0</v>
      </c>
      <c r="U8837" t="b">
        <v>1</v>
      </c>
      <c r="V8837">
        <v>48000</v>
      </c>
      <c r="W8837">
        <v>32000</v>
      </c>
      <c r="X8837">
        <v>2.9</v>
      </c>
      <c r="Y8837">
        <v>44300</v>
      </c>
      <c r="Z8837">
        <v>2.5499999999999998</v>
      </c>
    </row>
    <row r="8838" spans="1:26">
      <c r="A8838">
        <v>203994968</v>
      </c>
      <c r="B8838" t="s">
        <v>5898</v>
      </c>
      <c r="C8838" t="s">
        <v>3597</v>
      </c>
      <c r="D8838" t="s">
        <v>3614</v>
      </c>
      <c r="E8838" t="s">
        <v>3615</v>
      </c>
      <c r="F8838" t="s">
        <v>3650</v>
      </c>
      <c r="G8838">
        <v>203994968</v>
      </c>
      <c r="I8838" t="s">
        <v>3711</v>
      </c>
      <c r="J8838" t="s">
        <v>5905</v>
      </c>
      <c r="K8838" t="s">
        <v>3653</v>
      </c>
      <c r="L8838" t="s">
        <v>5909</v>
      </c>
      <c r="M8838">
        <v>16.7</v>
      </c>
      <c r="N8838">
        <v>24.1</v>
      </c>
      <c r="O8838">
        <v>11.7</v>
      </c>
      <c r="S8838" t="b">
        <v>0</v>
      </c>
      <c r="T8838" t="b">
        <v>0</v>
      </c>
      <c r="U8838" t="b">
        <v>1</v>
      </c>
      <c r="V8838">
        <v>48000</v>
      </c>
      <c r="W8838">
        <v>32000</v>
      </c>
      <c r="X8838">
        <v>2.86</v>
      </c>
      <c r="Y8838">
        <v>43600</v>
      </c>
      <c r="Z8838">
        <v>3.36</v>
      </c>
    </row>
    <row r="8839" spans="1:26">
      <c r="A8839">
        <v>203994970</v>
      </c>
      <c r="B8839" t="s">
        <v>5898</v>
      </c>
      <c r="C8839" t="s">
        <v>3597</v>
      </c>
      <c r="D8839" t="s">
        <v>3614</v>
      </c>
      <c r="E8839" t="s">
        <v>5285</v>
      </c>
      <c r="F8839" t="s">
        <v>3650</v>
      </c>
      <c r="G8839">
        <v>203994970</v>
      </c>
      <c r="I8839" t="s">
        <v>3711</v>
      </c>
      <c r="J8839" t="s">
        <v>5903</v>
      </c>
      <c r="K8839" t="s">
        <v>3653</v>
      </c>
      <c r="L8839" t="s">
        <v>5908</v>
      </c>
      <c r="M8839">
        <v>16.7</v>
      </c>
      <c r="N8839">
        <v>24.1</v>
      </c>
      <c r="O8839">
        <v>11.7</v>
      </c>
      <c r="S8839" t="b">
        <v>0</v>
      </c>
      <c r="T8839" t="b">
        <v>0</v>
      </c>
      <c r="U8839" t="b">
        <v>1</v>
      </c>
      <c r="V8839">
        <v>48000</v>
      </c>
      <c r="W8839">
        <v>32000</v>
      </c>
      <c r="X8839">
        <v>2.86</v>
      </c>
      <c r="Y8839">
        <v>43600</v>
      </c>
      <c r="Z8839">
        <v>3.36</v>
      </c>
    </row>
    <row r="8840" spans="1:26">
      <c r="A8840">
        <v>203994964</v>
      </c>
      <c r="B8840" t="s">
        <v>5898</v>
      </c>
      <c r="C8840" t="s">
        <v>3597</v>
      </c>
      <c r="D8840" t="s">
        <v>3614</v>
      </c>
      <c r="E8840" t="s">
        <v>3615</v>
      </c>
      <c r="F8840" t="s">
        <v>3650</v>
      </c>
      <c r="G8840">
        <v>203994964</v>
      </c>
      <c r="I8840" t="s">
        <v>3711</v>
      </c>
      <c r="J8840" t="s">
        <v>5899</v>
      </c>
      <c r="K8840" t="s">
        <v>3653</v>
      </c>
      <c r="L8840" t="s">
        <v>5907</v>
      </c>
      <c r="M8840">
        <v>12.2</v>
      </c>
      <c r="N8840">
        <v>16.8</v>
      </c>
      <c r="O8840">
        <v>12.1</v>
      </c>
      <c r="S8840" t="b">
        <v>0</v>
      </c>
      <c r="T8840" t="b">
        <v>0</v>
      </c>
      <c r="U8840" t="b">
        <v>0</v>
      </c>
      <c r="V8840">
        <v>60000</v>
      </c>
      <c r="W8840">
        <v>42000</v>
      </c>
      <c r="X8840">
        <v>2.88</v>
      </c>
      <c r="Y8840">
        <v>47100</v>
      </c>
      <c r="Z8840">
        <v>2.94</v>
      </c>
    </row>
    <row r="8841" spans="1:26">
      <c r="A8841">
        <v>203994978</v>
      </c>
      <c r="B8841" t="s">
        <v>5898</v>
      </c>
      <c r="C8841" t="s">
        <v>3597</v>
      </c>
      <c r="D8841" t="s">
        <v>3614</v>
      </c>
      <c r="E8841" t="s">
        <v>5285</v>
      </c>
      <c r="F8841" t="s">
        <v>3718</v>
      </c>
      <c r="G8841">
        <v>203994978</v>
      </c>
      <c r="I8841" t="s">
        <v>3711</v>
      </c>
      <c r="J8841" t="s">
        <v>5901</v>
      </c>
      <c r="K8841" t="s">
        <v>3688</v>
      </c>
      <c r="L8841" t="s">
        <v>5906</v>
      </c>
      <c r="M8841">
        <v>9.6999999999999993</v>
      </c>
      <c r="N8841">
        <v>16</v>
      </c>
      <c r="O8841">
        <v>11</v>
      </c>
      <c r="S8841" t="b">
        <v>0</v>
      </c>
      <c r="T8841" t="b">
        <v>0</v>
      </c>
      <c r="U8841" t="b">
        <v>0</v>
      </c>
      <c r="V8841">
        <v>55000</v>
      </c>
      <c r="W8841">
        <v>42000</v>
      </c>
      <c r="X8841">
        <v>2.54</v>
      </c>
      <c r="Y8841">
        <v>45400</v>
      </c>
      <c r="Z8841">
        <v>2.5499999999999998</v>
      </c>
    </row>
    <row r="8842" spans="1:26">
      <c r="A8842">
        <v>203995168</v>
      </c>
      <c r="B8842" t="s">
        <v>5898</v>
      </c>
      <c r="C8842" t="s">
        <v>3597</v>
      </c>
      <c r="D8842" t="s">
        <v>3614</v>
      </c>
      <c r="E8842" t="s">
        <v>3615</v>
      </c>
      <c r="F8842" t="s">
        <v>3710</v>
      </c>
      <c r="G8842">
        <v>203995168</v>
      </c>
      <c r="I8842" t="s">
        <v>3711</v>
      </c>
      <c r="J8842" t="s">
        <v>5905</v>
      </c>
      <c r="K8842" t="s">
        <v>3725</v>
      </c>
      <c r="L8842" t="s">
        <v>5900</v>
      </c>
      <c r="M8842">
        <v>14.9</v>
      </c>
      <c r="N8842">
        <v>21.25</v>
      </c>
      <c r="O8842">
        <v>11.75</v>
      </c>
      <c r="S8842" t="b">
        <v>0</v>
      </c>
      <c r="T8842" t="b">
        <v>0</v>
      </c>
      <c r="U8842" t="b">
        <v>0</v>
      </c>
      <c r="V8842">
        <v>48000</v>
      </c>
      <c r="W8842">
        <v>32000</v>
      </c>
      <c r="X8842">
        <v>2.88</v>
      </c>
      <c r="Y8842">
        <v>43950</v>
      </c>
      <c r="Z8842">
        <v>2.89</v>
      </c>
    </row>
    <row r="8843" spans="1:26">
      <c r="A8843">
        <v>203994977</v>
      </c>
      <c r="B8843" t="s">
        <v>5898</v>
      </c>
      <c r="C8843" t="s">
        <v>3597</v>
      </c>
      <c r="D8843" t="s">
        <v>3614</v>
      </c>
      <c r="E8843" t="s">
        <v>3615</v>
      </c>
      <c r="F8843" t="s">
        <v>3718</v>
      </c>
      <c r="G8843">
        <v>203994977</v>
      </c>
      <c r="I8843" t="s">
        <v>3711</v>
      </c>
      <c r="J8843" t="s">
        <v>5899</v>
      </c>
      <c r="K8843" t="s">
        <v>3688</v>
      </c>
      <c r="L8843" t="s">
        <v>5904</v>
      </c>
      <c r="M8843">
        <v>9.6999999999999993</v>
      </c>
      <c r="N8843">
        <v>16</v>
      </c>
      <c r="O8843">
        <v>11</v>
      </c>
      <c r="S8843" t="b">
        <v>0</v>
      </c>
      <c r="T8843" t="b">
        <v>0</v>
      </c>
      <c r="U8843" t="b">
        <v>0</v>
      </c>
      <c r="V8843">
        <v>55000</v>
      </c>
      <c r="W8843">
        <v>42000</v>
      </c>
      <c r="X8843">
        <v>2.54</v>
      </c>
      <c r="Y8843">
        <v>45400</v>
      </c>
      <c r="Z8843">
        <v>2.5499999999999998</v>
      </c>
    </row>
    <row r="8844" spans="1:26">
      <c r="A8844">
        <v>203995170</v>
      </c>
      <c r="B8844" t="s">
        <v>5898</v>
      </c>
      <c r="C8844" t="s">
        <v>3597</v>
      </c>
      <c r="D8844" t="s">
        <v>3614</v>
      </c>
      <c r="E8844" t="s">
        <v>5285</v>
      </c>
      <c r="F8844" t="s">
        <v>3710</v>
      </c>
      <c r="G8844">
        <v>203995170</v>
      </c>
      <c r="I8844" t="s">
        <v>3711</v>
      </c>
      <c r="J8844" t="s">
        <v>5903</v>
      </c>
      <c r="K8844" t="s">
        <v>3725</v>
      </c>
      <c r="L8844" t="s">
        <v>5900</v>
      </c>
      <c r="M8844">
        <v>14.9</v>
      </c>
      <c r="N8844">
        <v>21.25</v>
      </c>
      <c r="O8844">
        <v>11.75</v>
      </c>
      <c r="S8844" t="b">
        <v>0</v>
      </c>
      <c r="T8844" t="b">
        <v>0</v>
      </c>
      <c r="U8844" t="b">
        <v>0</v>
      </c>
      <c r="V8844">
        <v>48000</v>
      </c>
      <c r="W8844">
        <v>32000</v>
      </c>
      <c r="X8844">
        <v>2.88</v>
      </c>
      <c r="Y8844">
        <v>43950</v>
      </c>
      <c r="Z8844">
        <v>2.89</v>
      </c>
    </row>
    <row r="8845" spans="1:26">
      <c r="A8845">
        <v>203994965</v>
      </c>
      <c r="B8845" t="s">
        <v>5898</v>
      </c>
      <c r="C8845" t="s">
        <v>3597</v>
      </c>
      <c r="D8845" t="s">
        <v>3614</v>
      </c>
      <c r="E8845" t="s">
        <v>5285</v>
      </c>
      <c r="F8845" t="s">
        <v>3650</v>
      </c>
      <c r="G8845">
        <v>203994965</v>
      </c>
      <c r="I8845" t="s">
        <v>3711</v>
      </c>
      <c r="J8845" t="s">
        <v>5901</v>
      </c>
      <c r="K8845" t="s">
        <v>3653</v>
      </c>
      <c r="L8845" t="s">
        <v>5902</v>
      </c>
      <c r="M8845">
        <v>12.2</v>
      </c>
      <c r="N8845">
        <v>16.8</v>
      </c>
      <c r="O8845">
        <v>12.1</v>
      </c>
      <c r="S8845" t="b">
        <v>0</v>
      </c>
      <c r="T8845" t="b">
        <v>0</v>
      </c>
      <c r="U8845" t="b">
        <v>0</v>
      </c>
      <c r="V8845">
        <v>60000</v>
      </c>
      <c r="W8845">
        <v>42000</v>
      </c>
      <c r="X8845">
        <v>2.88</v>
      </c>
      <c r="Y8845">
        <v>47100</v>
      </c>
      <c r="Z8845">
        <v>2.94</v>
      </c>
    </row>
    <row r="8846" spans="1:26">
      <c r="A8846">
        <v>203995172</v>
      </c>
      <c r="B8846" t="s">
        <v>5898</v>
      </c>
      <c r="C8846" t="s">
        <v>3597</v>
      </c>
      <c r="D8846" t="s">
        <v>3614</v>
      </c>
      <c r="E8846" t="s">
        <v>5285</v>
      </c>
      <c r="F8846" t="s">
        <v>3710</v>
      </c>
      <c r="G8846">
        <v>203995172</v>
      </c>
      <c r="I8846" t="s">
        <v>3711</v>
      </c>
      <c r="J8846" t="s">
        <v>5901</v>
      </c>
      <c r="K8846" t="s">
        <v>3725</v>
      </c>
      <c r="L8846" t="s">
        <v>5900</v>
      </c>
      <c r="M8846">
        <v>10.95</v>
      </c>
      <c r="N8846">
        <v>16.399999999999999</v>
      </c>
      <c r="O8846">
        <v>11.55</v>
      </c>
      <c r="S8846" t="b">
        <v>0</v>
      </c>
      <c r="T8846" t="b">
        <v>0</v>
      </c>
      <c r="U8846" t="b">
        <v>0</v>
      </c>
      <c r="V8846">
        <v>57500</v>
      </c>
      <c r="W8846">
        <v>42000</v>
      </c>
      <c r="X8846">
        <v>2.7</v>
      </c>
      <c r="Y8846">
        <v>46250</v>
      </c>
      <c r="Z8846">
        <v>2.73</v>
      </c>
    </row>
    <row r="8847" spans="1:26">
      <c r="A8847">
        <v>203995171</v>
      </c>
      <c r="B8847" t="s">
        <v>5898</v>
      </c>
      <c r="C8847" t="s">
        <v>3597</v>
      </c>
      <c r="D8847" t="s">
        <v>3614</v>
      </c>
      <c r="E8847" t="s">
        <v>3615</v>
      </c>
      <c r="F8847" t="s">
        <v>3710</v>
      </c>
      <c r="G8847">
        <v>203995171</v>
      </c>
      <c r="I8847" t="s">
        <v>3711</v>
      </c>
      <c r="J8847" t="s">
        <v>5899</v>
      </c>
      <c r="K8847" t="s">
        <v>3725</v>
      </c>
      <c r="L8847" t="s">
        <v>5900</v>
      </c>
      <c r="M8847">
        <v>10.95</v>
      </c>
      <c r="N8847">
        <v>16.399999999999999</v>
      </c>
      <c r="O8847">
        <v>11.55</v>
      </c>
      <c r="S8847" t="b">
        <v>0</v>
      </c>
      <c r="T8847" t="b">
        <v>0</v>
      </c>
      <c r="U8847" t="b">
        <v>0</v>
      </c>
      <c r="V8847">
        <v>57500</v>
      </c>
      <c r="W8847">
        <v>42000</v>
      </c>
      <c r="X8847">
        <v>2.7</v>
      </c>
      <c r="Y8847">
        <v>46250</v>
      </c>
      <c r="Z8847">
        <v>2.73</v>
      </c>
    </row>
    <row r="8848" spans="1:26">
      <c r="A8848">
        <v>8861565</v>
      </c>
      <c r="B8848" t="s">
        <v>5882</v>
      </c>
      <c r="C8848" t="s">
        <v>3597</v>
      </c>
      <c r="D8848" t="s">
        <v>1093</v>
      </c>
      <c r="E8848" t="s">
        <v>3782</v>
      </c>
      <c r="F8848" t="s">
        <v>3621</v>
      </c>
      <c r="G8848">
        <v>8861565</v>
      </c>
      <c r="I8848" t="s">
        <v>3622</v>
      </c>
      <c r="J8848" t="s">
        <v>5896</v>
      </c>
      <c r="K8848" t="s">
        <v>3624</v>
      </c>
      <c r="L8848" t="s">
        <v>5897</v>
      </c>
      <c r="M8848">
        <v>14.7</v>
      </c>
      <c r="N8848">
        <v>26.2</v>
      </c>
      <c r="O8848">
        <v>12.5</v>
      </c>
      <c r="S8848" t="b">
        <v>0</v>
      </c>
      <c r="T8848" t="b">
        <v>0</v>
      </c>
      <c r="U8848" t="b">
        <v>0</v>
      </c>
      <c r="V8848">
        <v>11500</v>
      </c>
      <c r="W8848">
        <v>10400</v>
      </c>
      <c r="X8848">
        <v>2.9</v>
      </c>
      <c r="Y8848">
        <v>12500</v>
      </c>
      <c r="Z8848">
        <v>2.19</v>
      </c>
    </row>
    <row r="8849" spans="1:26">
      <c r="A8849">
        <v>9571162</v>
      </c>
      <c r="B8849" t="s">
        <v>5882</v>
      </c>
      <c r="C8849" t="s">
        <v>3597</v>
      </c>
      <c r="D8849" t="s">
        <v>1093</v>
      </c>
      <c r="E8849" t="s">
        <v>3782</v>
      </c>
      <c r="F8849" t="s">
        <v>3621</v>
      </c>
      <c r="G8849">
        <v>9571162</v>
      </c>
      <c r="I8849" t="s">
        <v>3622</v>
      </c>
      <c r="J8849" t="s">
        <v>5894</v>
      </c>
      <c r="K8849" t="s">
        <v>3624</v>
      </c>
      <c r="L8849" t="s">
        <v>5895</v>
      </c>
      <c r="M8849">
        <v>12.5</v>
      </c>
      <c r="N8849">
        <v>22.1</v>
      </c>
      <c r="O8849">
        <v>12</v>
      </c>
      <c r="S8849" t="b">
        <v>0</v>
      </c>
      <c r="T8849" t="b">
        <v>0</v>
      </c>
      <c r="U8849" t="b">
        <v>0</v>
      </c>
      <c r="V8849">
        <v>15000</v>
      </c>
      <c r="W8849">
        <v>11000</v>
      </c>
      <c r="X8849">
        <v>3.16</v>
      </c>
      <c r="Y8849">
        <v>16500</v>
      </c>
      <c r="Z8849">
        <v>2.1</v>
      </c>
    </row>
    <row r="8850" spans="1:26">
      <c r="A8850">
        <v>207826612</v>
      </c>
      <c r="B8850" t="s">
        <v>5882</v>
      </c>
      <c r="C8850" t="s">
        <v>3597</v>
      </c>
      <c r="D8850" t="s">
        <v>1049</v>
      </c>
      <c r="E8850" t="s">
        <v>3862</v>
      </c>
      <c r="F8850" t="s">
        <v>3600</v>
      </c>
      <c r="G8850">
        <v>207826612</v>
      </c>
      <c r="I8850" t="s">
        <v>3711</v>
      </c>
      <c r="J8850" t="s">
        <v>4919</v>
      </c>
      <c r="K8850" t="s">
        <v>3624</v>
      </c>
      <c r="L8850" t="s">
        <v>5892</v>
      </c>
      <c r="M8850">
        <v>12.5</v>
      </c>
      <c r="N8850">
        <v>21</v>
      </c>
      <c r="O8850">
        <v>11.6</v>
      </c>
      <c r="S8850" t="b">
        <v>0</v>
      </c>
      <c r="T8850" t="b">
        <v>0</v>
      </c>
      <c r="U8850" t="b">
        <v>1</v>
      </c>
      <c r="V8850">
        <v>23000</v>
      </c>
      <c r="W8850">
        <v>16200</v>
      </c>
      <c r="X8850">
        <v>2.79</v>
      </c>
      <c r="Y8850">
        <v>23400</v>
      </c>
      <c r="Z8850">
        <v>2.8</v>
      </c>
    </row>
    <row r="8851" spans="1:26">
      <c r="A8851">
        <v>207826613</v>
      </c>
      <c r="B8851" t="s">
        <v>5882</v>
      </c>
      <c r="C8851" t="s">
        <v>3597</v>
      </c>
      <c r="D8851" t="s">
        <v>1049</v>
      </c>
      <c r="E8851" t="s">
        <v>3862</v>
      </c>
      <c r="F8851" t="s">
        <v>3600</v>
      </c>
      <c r="G8851">
        <v>207826613</v>
      </c>
      <c r="I8851" t="s">
        <v>3711</v>
      </c>
      <c r="J8851" t="s">
        <v>4909</v>
      </c>
      <c r="K8851" t="s">
        <v>3624</v>
      </c>
      <c r="L8851" t="s">
        <v>5893</v>
      </c>
      <c r="M8851">
        <v>12.5</v>
      </c>
      <c r="N8851">
        <v>20</v>
      </c>
      <c r="O8851">
        <v>10.8</v>
      </c>
      <c r="S8851" t="b">
        <v>0</v>
      </c>
      <c r="T8851" t="b">
        <v>0</v>
      </c>
      <c r="U8851" t="b">
        <v>1</v>
      </c>
      <c r="V8851">
        <v>18000</v>
      </c>
      <c r="W8851">
        <v>12000</v>
      </c>
      <c r="X8851">
        <v>2.34</v>
      </c>
      <c r="Y8851">
        <v>18500</v>
      </c>
      <c r="Z8851">
        <v>2.34</v>
      </c>
    </row>
    <row r="8852" spans="1:26">
      <c r="A8852">
        <v>207826594</v>
      </c>
      <c r="B8852" t="s">
        <v>5882</v>
      </c>
      <c r="C8852" t="s">
        <v>3597</v>
      </c>
      <c r="D8852" t="s">
        <v>1049</v>
      </c>
      <c r="E8852" t="s">
        <v>3854</v>
      </c>
      <c r="F8852" t="s">
        <v>3600</v>
      </c>
      <c r="G8852">
        <v>207826594</v>
      </c>
      <c r="I8852" t="s">
        <v>3711</v>
      </c>
      <c r="J8852" t="s">
        <v>4919</v>
      </c>
      <c r="K8852" t="s">
        <v>3624</v>
      </c>
      <c r="L8852" t="s">
        <v>5892</v>
      </c>
      <c r="M8852">
        <v>12.5</v>
      </c>
      <c r="N8852">
        <v>21</v>
      </c>
      <c r="O8852">
        <v>11.6</v>
      </c>
      <c r="S8852" t="b">
        <v>0</v>
      </c>
      <c r="T8852" t="b">
        <v>0</v>
      </c>
      <c r="U8852" t="b">
        <v>1</v>
      </c>
      <c r="V8852">
        <v>23000</v>
      </c>
      <c r="W8852">
        <v>16200</v>
      </c>
      <c r="X8852">
        <v>2.79</v>
      </c>
      <c r="Y8852">
        <v>23400</v>
      </c>
      <c r="Z8852">
        <v>2.8</v>
      </c>
    </row>
    <row r="8853" spans="1:26">
      <c r="A8853">
        <v>208104328</v>
      </c>
      <c r="B8853" t="s">
        <v>5882</v>
      </c>
      <c r="C8853" t="s">
        <v>3597</v>
      </c>
      <c r="D8853" t="s">
        <v>1049</v>
      </c>
      <c r="E8853" t="s">
        <v>3862</v>
      </c>
      <c r="F8853" t="s">
        <v>3600</v>
      </c>
      <c r="G8853">
        <v>208104328</v>
      </c>
      <c r="I8853" t="s">
        <v>3711</v>
      </c>
      <c r="J8853" t="s">
        <v>5890</v>
      </c>
      <c r="K8853" t="s">
        <v>3624</v>
      </c>
      <c r="L8853" t="s">
        <v>5891</v>
      </c>
      <c r="M8853">
        <v>11.1</v>
      </c>
      <c r="N8853">
        <v>19</v>
      </c>
      <c r="O8853">
        <v>10</v>
      </c>
      <c r="S8853" t="b">
        <v>0</v>
      </c>
      <c r="T8853" t="b">
        <v>0</v>
      </c>
      <c r="U8853" t="b">
        <v>1</v>
      </c>
      <c r="V8853">
        <v>30000</v>
      </c>
      <c r="W8853">
        <v>19200</v>
      </c>
      <c r="X8853">
        <v>2.61</v>
      </c>
      <c r="Y8853">
        <v>19600</v>
      </c>
      <c r="Z8853">
        <v>2.6</v>
      </c>
    </row>
    <row r="8854" spans="1:26">
      <c r="A8854">
        <v>208104310</v>
      </c>
      <c r="B8854" t="s">
        <v>5882</v>
      </c>
      <c r="C8854" t="s">
        <v>3597</v>
      </c>
      <c r="D8854" t="s">
        <v>1049</v>
      </c>
      <c r="E8854" t="s">
        <v>3854</v>
      </c>
      <c r="F8854" t="s">
        <v>3600</v>
      </c>
      <c r="G8854">
        <v>208104310</v>
      </c>
      <c r="I8854" t="s">
        <v>3711</v>
      </c>
      <c r="J8854" t="s">
        <v>5890</v>
      </c>
      <c r="K8854" t="s">
        <v>3624</v>
      </c>
      <c r="L8854" t="s">
        <v>5891</v>
      </c>
      <c r="M8854">
        <v>11.1</v>
      </c>
      <c r="N8854">
        <v>19</v>
      </c>
      <c r="O8854">
        <v>10</v>
      </c>
      <c r="S8854" t="b">
        <v>0</v>
      </c>
      <c r="T8854" t="b">
        <v>0</v>
      </c>
      <c r="U8854" t="b">
        <v>1</v>
      </c>
      <c r="V8854">
        <v>30000</v>
      </c>
      <c r="W8854">
        <v>19200</v>
      </c>
      <c r="X8854">
        <v>2.61</v>
      </c>
      <c r="Y8854">
        <v>19600</v>
      </c>
      <c r="Z8854">
        <v>2.6</v>
      </c>
    </row>
    <row r="8855" spans="1:26">
      <c r="A8855">
        <v>207826597</v>
      </c>
      <c r="B8855" t="s">
        <v>5882</v>
      </c>
      <c r="C8855" t="s">
        <v>3597</v>
      </c>
      <c r="D8855" t="s">
        <v>1049</v>
      </c>
      <c r="E8855" t="s">
        <v>3856</v>
      </c>
      <c r="F8855" t="s">
        <v>3600</v>
      </c>
      <c r="G8855">
        <v>207826597</v>
      </c>
      <c r="I8855" t="s">
        <v>3711</v>
      </c>
      <c r="J8855" t="s">
        <v>4909</v>
      </c>
      <c r="K8855" t="s">
        <v>3624</v>
      </c>
      <c r="L8855" t="s">
        <v>5893</v>
      </c>
      <c r="M8855">
        <v>12.5</v>
      </c>
      <c r="N8855">
        <v>20</v>
      </c>
      <c r="O8855">
        <v>10.8</v>
      </c>
      <c r="S8855" t="b">
        <v>0</v>
      </c>
      <c r="T8855" t="b">
        <v>0</v>
      </c>
      <c r="U8855" t="b">
        <v>1</v>
      </c>
      <c r="V8855">
        <v>18000</v>
      </c>
      <c r="W8855">
        <v>12000</v>
      </c>
      <c r="X8855">
        <v>2.34</v>
      </c>
      <c r="Y8855">
        <v>18500</v>
      </c>
      <c r="Z8855">
        <v>2.34</v>
      </c>
    </row>
    <row r="8856" spans="1:26">
      <c r="A8856">
        <v>207826595</v>
      </c>
      <c r="B8856" t="s">
        <v>5882</v>
      </c>
      <c r="C8856" t="s">
        <v>3597</v>
      </c>
      <c r="D8856" t="s">
        <v>1049</v>
      </c>
      <c r="E8856" t="s">
        <v>3854</v>
      </c>
      <c r="F8856" t="s">
        <v>3600</v>
      </c>
      <c r="G8856">
        <v>207826595</v>
      </c>
      <c r="I8856" t="s">
        <v>3711</v>
      </c>
      <c r="J8856" t="s">
        <v>4909</v>
      </c>
      <c r="K8856" t="s">
        <v>3624</v>
      </c>
      <c r="L8856" t="s">
        <v>5893</v>
      </c>
      <c r="M8856">
        <v>12.5</v>
      </c>
      <c r="N8856">
        <v>20</v>
      </c>
      <c r="O8856">
        <v>10.8</v>
      </c>
      <c r="S8856" t="b">
        <v>0</v>
      </c>
      <c r="T8856" t="b">
        <v>0</v>
      </c>
      <c r="U8856" t="b">
        <v>1</v>
      </c>
      <c r="V8856">
        <v>18000</v>
      </c>
      <c r="W8856">
        <v>12000</v>
      </c>
      <c r="X8856">
        <v>2.34</v>
      </c>
      <c r="Y8856">
        <v>18500</v>
      </c>
      <c r="Z8856">
        <v>2.34</v>
      </c>
    </row>
    <row r="8857" spans="1:26">
      <c r="A8857">
        <v>207801568</v>
      </c>
      <c r="B8857" t="s">
        <v>5882</v>
      </c>
      <c r="C8857" t="s">
        <v>3597</v>
      </c>
      <c r="D8857" t="s">
        <v>1049</v>
      </c>
      <c r="E8857" t="s">
        <v>3854</v>
      </c>
      <c r="F8857" t="s">
        <v>3753</v>
      </c>
      <c r="G8857">
        <v>207801568</v>
      </c>
      <c r="I8857" t="s">
        <v>3711</v>
      </c>
      <c r="J8857" t="s">
        <v>4909</v>
      </c>
      <c r="K8857" t="s">
        <v>3624</v>
      </c>
      <c r="L8857" t="s">
        <v>4069</v>
      </c>
      <c r="M8857">
        <v>13.2</v>
      </c>
      <c r="N8857">
        <v>20</v>
      </c>
      <c r="O8857">
        <v>11.5</v>
      </c>
      <c r="S8857" t="b">
        <v>0</v>
      </c>
      <c r="T8857" t="b">
        <v>0</v>
      </c>
      <c r="U8857" t="b">
        <v>1</v>
      </c>
      <c r="V8857">
        <v>17500</v>
      </c>
      <c r="W8857">
        <v>12600</v>
      </c>
      <c r="X8857">
        <v>2.78</v>
      </c>
      <c r="Y8857">
        <v>21500</v>
      </c>
      <c r="Z8857">
        <v>2.78</v>
      </c>
    </row>
    <row r="8858" spans="1:26">
      <c r="A8858">
        <v>207826596</v>
      </c>
      <c r="B8858" t="s">
        <v>5882</v>
      </c>
      <c r="C8858" t="s">
        <v>3597</v>
      </c>
      <c r="D8858" t="s">
        <v>1049</v>
      </c>
      <c r="E8858" t="s">
        <v>3856</v>
      </c>
      <c r="F8858" t="s">
        <v>3600</v>
      </c>
      <c r="G8858">
        <v>207826596</v>
      </c>
      <c r="I8858" t="s">
        <v>3711</v>
      </c>
      <c r="J8858" t="s">
        <v>4919</v>
      </c>
      <c r="K8858" t="s">
        <v>3624</v>
      </c>
      <c r="L8858" t="s">
        <v>5892</v>
      </c>
      <c r="M8858">
        <v>12.5</v>
      </c>
      <c r="N8858">
        <v>21</v>
      </c>
      <c r="O8858">
        <v>11.6</v>
      </c>
      <c r="S8858" t="b">
        <v>0</v>
      </c>
      <c r="T8858" t="b">
        <v>0</v>
      </c>
      <c r="U8858" t="b">
        <v>1</v>
      </c>
      <c r="V8858">
        <v>23000</v>
      </c>
      <c r="W8858">
        <v>16200</v>
      </c>
      <c r="X8858">
        <v>2.79</v>
      </c>
      <c r="Y8858">
        <v>23400</v>
      </c>
      <c r="Z8858">
        <v>2.8</v>
      </c>
    </row>
    <row r="8859" spans="1:26">
      <c r="A8859">
        <v>207801577</v>
      </c>
      <c r="B8859" t="s">
        <v>5882</v>
      </c>
      <c r="C8859" t="s">
        <v>3597</v>
      </c>
      <c r="D8859" t="s">
        <v>1049</v>
      </c>
      <c r="E8859" t="s">
        <v>3862</v>
      </c>
      <c r="F8859" t="s">
        <v>3753</v>
      </c>
      <c r="G8859">
        <v>207801577</v>
      </c>
      <c r="I8859" t="s">
        <v>3711</v>
      </c>
      <c r="J8859" t="s">
        <v>4909</v>
      </c>
      <c r="K8859" t="s">
        <v>3624</v>
      </c>
      <c r="L8859" t="s">
        <v>4069</v>
      </c>
      <c r="M8859">
        <v>13.2</v>
      </c>
      <c r="N8859">
        <v>20</v>
      </c>
      <c r="O8859">
        <v>11.5</v>
      </c>
      <c r="S8859" t="b">
        <v>0</v>
      </c>
      <c r="T8859" t="b">
        <v>0</v>
      </c>
      <c r="U8859" t="b">
        <v>1</v>
      </c>
      <c r="V8859">
        <v>17500</v>
      </c>
      <c r="W8859">
        <v>12600</v>
      </c>
      <c r="X8859">
        <v>2.78</v>
      </c>
      <c r="Y8859">
        <v>21500</v>
      </c>
      <c r="Z8859">
        <v>2.78</v>
      </c>
    </row>
    <row r="8860" spans="1:26">
      <c r="A8860">
        <v>208104312</v>
      </c>
      <c r="B8860" t="s">
        <v>5882</v>
      </c>
      <c r="C8860" t="s">
        <v>3597</v>
      </c>
      <c r="D8860" t="s">
        <v>1049</v>
      </c>
      <c r="E8860" t="s">
        <v>3856</v>
      </c>
      <c r="F8860" t="s">
        <v>3600</v>
      </c>
      <c r="G8860">
        <v>208104312</v>
      </c>
      <c r="I8860" t="s">
        <v>3711</v>
      </c>
      <c r="J8860" t="s">
        <v>5890</v>
      </c>
      <c r="K8860" t="s">
        <v>3624</v>
      </c>
      <c r="L8860" t="s">
        <v>5891</v>
      </c>
      <c r="M8860">
        <v>11.1</v>
      </c>
      <c r="N8860">
        <v>19</v>
      </c>
      <c r="O8860">
        <v>10</v>
      </c>
      <c r="S8860" t="b">
        <v>0</v>
      </c>
      <c r="T8860" t="b">
        <v>0</v>
      </c>
      <c r="U8860" t="b">
        <v>1</v>
      </c>
      <c r="V8860">
        <v>30000</v>
      </c>
      <c r="W8860">
        <v>19200</v>
      </c>
      <c r="X8860">
        <v>2.61</v>
      </c>
      <c r="Y8860">
        <v>19600</v>
      </c>
      <c r="Z8860">
        <v>2.6</v>
      </c>
    </row>
    <row r="8861" spans="1:26">
      <c r="A8861">
        <v>207801569</v>
      </c>
      <c r="B8861" t="s">
        <v>5882</v>
      </c>
      <c r="C8861" t="s">
        <v>3597</v>
      </c>
      <c r="D8861" t="s">
        <v>1049</v>
      </c>
      <c r="E8861" t="s">
        <v>3856</v>
      </c>
      <c r="F8861" t="s">
        <v>3753</v>
      </c>
      <c r="G8861">
        <v>207801569</v>
      </c>
      <c r="I8861" t="s">
        <v>3711</v>
      </c>
      <c r="J8861" t="s">
        <v>4909</v>
      </c>
      <c r="K8861" t="s">
        <v>3624</v>
      </c>
      <c r="L8861" t="s">
        <v>4069</v>
      </c>
      <c r="M8861">
        <v>13.2</v>
      </c>
      <c r="N8861">
        <v>20</v>
      </c>
      <c r="O8861">
        <v>11.5</v>
      </c>
      <c r="S8861" t="b">
        <v>0</v>
      </c>
      <c r="T8861" t="b">
        <v>0</v>
      </c>
      <c r="U8861" t="b">
        <v>1</v>
      </c>
      <c r="V8861">
        <v>17500</v>
      </c>
      <c r="W8861">
        <v>12600</v>
      </c>
      <c r="X8861">
        <v>2.78</v>
      </c>
      <c r="Y8861">
        <v>21500</v>
      </c>
      <c r="Z8861">
        <v>2.78</v>
      </c>
    </row>
    <row r="8862" spans="1:26">
      <c r="A8862">
        <v>207826599</v>
      </c>
      <c r="B8862" t="s">
        <v>5882</v>
      </c>
      <c r="C8862" t="s">
        <v>3597</v>
      </c>
      <c r="D8862" t="s">
        <v>1049</v>
      </c>
      <c r="E8862" t="s">
        <v>3855</v>
      </c>
      <c r="F8862" t="s">
        <v>3600</v>
      </c>
      <c r="G8862">
        <v>207826599</v>
      </c>
      <c r="I8862" t="s">
        <v>3711</v>
      </c>
      <c r="J8862" t="s">
        <v>4909</v>
      </c>
      <c r="K8862" t="s">
        <v>3624</v>
      </c>
      <c r="L8862" t="s">
        <v>5893</v>
      </c>
      <c r="M8862">
        <v>12.5</v>
      </c>
      <c r="N8862">
        <v>20</v>
      </c>
      <c r="O8862">
        <v>10.8</v>
      </c>
      <c r="S8862" t="b">
        <v>0</v>
      </c>
      <c r="T8862" t="b">
        <v>0</v>
      </c>
      <c r="U8862" t="b">
        <v>1</v>
      </c>
      <c r="V8862">
        <v>18000</v>
      </c>
      <c r="W8862">
        <v>12000</v>
      </c>
      <c r="X8862">
        <v>2.34</v>
      </c>
      <c r="Y8862">
        <v>18500</v>
      </c>
      <c r="Z8862">
        <v>2.34</v>
      </c>
    </row>
    <row r="8863" spans="1:26">
      <c r="A8863">
        <v>207801570</v>
      </c>
      <c r="B8863" t="s">
        <v>5882</v>
      </c>
      <c r="C8863" t="s">
        <v>3597</v>
      </c>
      <c r="D8863" t="s">
        <v>1049</v>
      </c>
      <c r="E8863" t="s">
        <v>3855</v>
      </c>
      <c r="F8863" t="s">
        <v>3753</v>
      </c>
      <c r="G8863">
        <v>207801570</v>
      </c>
      <c r="I8863" t="s">
        <v>3711</v>
      </c>
      <c r="J8863" t="s">
        <v>4909</v>
      </c>
      <c r="K8863" t="s">
        <v>3624</v>
      </c>
      <c r="L8863" t="s">
        <v>4069</v>
      </c>
      <c r="M8863">
        <v>13.2</v>
      </c>
      <c r="N8863">
        <v>20</v>
      </c>
      <c r="O8863">
        <v>11.5</v>
      </c>
      <c r="S8863" t="b">
        <v>0</v>
      </c>
      <c r="T8863" t="b">
        <v>0</v>
      </c>
      <c r="U8863" t="b">
        <v>1</v>
      </c>
      <c r="V8863">
        <v>17500</v>
      </c>
      <c r="W8863">
        <v>12600</v>
      </c>
      <c r="X8863">
        <v>2.78</v>
      </c>
      <c r="Y8863">
        <v>21500</v>
      </c>
      <c r="Z8863">
        <v>2.78</v>
      </c>
    </row>
    <row r="8864" spans="1:26">
      <c r="A8864">
        <v>207826598</v>
      </c>
      <c r="B8864" t="s">
        <v>5882</v>
      </c>
      <c r="C8864" t="s">
        <v>3597</v>
      </c>
      <c r="D8864" t="s">
        <v>1049</v>
      </c>
      <c r="E8864" t="s">
        <v>3855</v>
      </c>
      <c r="F8864" t="s">
        <v>3600</v>
      </c>
      <c r="G8864">
        <v>207826598</v>
      </c>
      <c r="I8864" t="s">
        <v>3711</v>
      </c>
      <c r="J8864" t="s">
        <v>4919</v>
      </c>
      <c r="K8864" t="s">
        <v>3624</v>
      </c>
      <c r="L8864" t="s">
        <v>5892</v>
      </c>
      <c r="M8864">
        <v>12.5</v>
      </c>
      <c r="N8864">
        <v>21</v>
      </c>
      <c r="O8864">
        <v>11.6</v>
      </c>
      <c r="S8864" t="b">
        <v>0</v>
      </c>
      <c r="T8864" t="b">
        <v>0</v>
      </c>
      <c r="U8864" t="b">
        <v>1</v>
      </c>
      <c r="V8864">
        <v>23000</v>
      </c>
      <c r="W8864">
        <v>16200</v>
      </c>
      <c r="X8864">
        <v>2.79</v>
      </c>
      <c r="Y8864">
        <v>23400</v>
      </c>
      <c r="Z8864">
        <v>2.8</v>
      </c>
    </row>
    <row r="8865" spans="1:26">
      <c r="A8865">
        <v>207826600</v>
      </c>
      <c r="B8865" t="s">
        <v>5882</v>
      </c>
      <c r="C8865" t="s">
        <v>3597</v>
      </c>
      <c r="D8865" t="s">
        <v>1049</v>
      </c>
      <c r="E8865" t="s">
        <v>3858</v>
      </c>
      <c r="F8865" t="s">
        <v>3600</v>
      </c>
      <c r="G8865">
        <v>207826600</v>
      </c>
      <c r="I8865" t="s">
        <v>3711</v>
      </c>
      <c r="J8865" t="s">
        <v>4919</v>
      </c>
      <c r="K8865" t="s">
        <v>3624</v>
      </c>
      <c r="L8865" t="s">
        <v>5892</v>
      </c>
      <c r="M8865">
        <v>12.5</v>
      </c>
      <c r="N8865">
        <v>21</v>
      </c>
      <c r="O8865">
        <v>11.6</v>
      </c>
      <c r="S8865" t="b">
        <v>0</v>
      </c>
      <c r="T8865" t="b">
        <v>0</v>
      </c>
      <c r="U8865" t="b">
        <v>1</v>
      </c>
      <c r="V8865">
        <v>23000</v>
      </c>
      <c r="W8865">
        <v>16200</v>
      </c>
      <c r="X8865">
        <v>2.79</v>
      </c>
      <c r="Y8865">
        <v>23400</v>
      </c>
      <c r="Z8865">
        <v>2.8</v>
      </c>
    </row>
    <row r="8866" spans="1:26">
      <c r="A8866">
        <v>207801571</v>
      </c>
      <c r="B8866" t="s">
        <v>5882</v>
      </c>
      <c r="C8866" t="s">
        <v>3597</v>
      </c>
      <c r="D8866" t="s">
        <v>1049</v>
      </c>
      <c r="E8866" t="s">
        <v>3858</v>
      </c>
      <c r="F8866" t="s">
        <v>3753</v>
      </c>
      <c r="G8866">
        <v>207801571</v>
      </c>
      <c r="I8866" t="s">
        <v>3711</v>
      </c>
      <c r="J8866" t="s">
        <v>4909</v>
      </c>
      <c r="K8866" t="s">
        <v>3624</v>
      </c>
      <c r="L8866" t="s">
        <v>4069</v>
      </c>
      <c r="M8866">
        <v>13.2</v>
      </c>
      <c r="N8866">
        <v>20</v>
      </c>
      <c r="O8866">
        <v>11.5</v>
      </c>
      <c r="S8866" t="b">
        <v>0</v>
      </c>
      <c r="T8866" t="b">
        <v>0</v>
      </c>
      <c r="U8866" t="b">
        <v>1</v>
      </c>
      <c r="V8866">
        <v>17500</v>
      </c>
      <c r="W8866">
        <v>12600</v>
      </c>
      <c r="X8866">
        <v>2.78</v>
      </c>
      <c r="Y8866">
        <v>21500</v>
      </c>
      <c r="Z8866">
        <v>2.78</v>
      </c>
    </row>
    <row r="8867" spans="1:26">
      <c r="A8867">
        <v>207826601</v>
      </c>
      <c r="B8867" t="s">
        <v>5882</v>
      </c>
      <c r="C8867" t="s">
        <v>3597</v>
      </c>
      <c r="D8867" t="s">
        <v>1049</v>
      </c>
      <c r="E8867" t="s">
        <v>3858</v>
      </c>
      <c r="F8867" t="s">
        <v>3600</v>
      </c>
      <c r="G8867">
        <v>207826601</v>
      </c>
      <c r="I8867" t="s">
        <v>3711</v>
      </c>
      <c r="J8867" t="s">
        <v>4909</v>
      </c>
      <c r="K8867" t="s">
        <v>3624</v>
      </c>
      <c r="L8867" t="s">
        <v>5893</v>
      </c>
      <c r="M8867">
        <v>12.5</v>
      </c>
      <c r="N8867">
        <v>20</v>
      </c>
      <c r="O8867">
        <v>10.8</v>
      </c>
      <c r="S8867" t="b">
        <v>0</v>
      </c>
      <c r="T8867" t="b">
        <v>0</v>
      </c>
      <c r="U8867" t="b">
        <v>1</v>
      </c>
      <c r="V8867">
        <v>18000</v>
      </c>
      <c r="W8867">
        <v>12000</v>
      </c>
      <c r="X8867">
        <v>2.34</v>
      </c>
      <c r="Y8867">
        <v>18500</v>
      </c>
      <c r="Z8867">
        <v>2.34</v>
      </c>
    </row>
    <row r="8868" spans="1:26">
      <c r="A8868">
        <v>208104314</v>
      </c>
      <c r="B8868" t="s">
        <v>5882</v>
      </c>
      <c r="C8868" t="s">
        <v>3597</v>
      </c>
      <c r="D8868" t="s">
        <v>1049</v>
      </c>
      <c r="E8868" t="s">
        <v>3855</v>
      </c>
      <c r="F8868" t="s">
        <v>3600</v>
      </c>
      <c r="G8868">
        <v>208104314</v>
      </c>
      <c r="I8868" t="s">
        <v>3711</v>
      </c>
      <c r="J8868" t="s">
        <v>5890</v>
      </c>
      <c r="K8868" t="s">
        <v>3624</v>
      </c>
      <c r="L8868" t="s">
        <v>5891</v>
      </c>
      <c r="M8868">
        <v>11.1</v>
      </c>
      <c r="N8868">
        <v>19</v>
      </c>
      <c r="O8868">
        <v>10</v>
      </c>
      <c r="S8868" t="b">
        <v>0</v>
      </c>
      <c r="T8868" t="b">
        <v>0</v>
      </c>
      <c r="U8868" t="b">
        <v>1</v>
      </c>
      <c r="V8868">
        <v>30000</v>
      </c>
      <c r="W8868">
        <v>19200</v>
      </c>
      <c r="X8868">
        <v>2.61</v>
      </c>
      <c r="Y8868">
        <v>19600</v>
      </c>
      <c r="Z8868">
        <v>2.6</v>
      </c>
    </row>
    <row r="8869" spans="1:26">
      <c r="A8869">
        <v>208104316</v>
      </c>
      <c r="B8869" t="s">
        <v>5882</v>
      </c>
      <c r="C8869" t="s">
        <v>3597</v>
      </c>
      <c r="D8869" t="s">
        <v>1049</v>
      </c>
      <c r="E8869" t="s">
        <v>3858</v>
      </c>
      <c r="F8869" t="s">
        <v>3600</v>
      </c>
      <c r="G8869">
        <v>208104316</v>
      </c>
      <c r="I8869" t="s">
        <v>3711</v>
      </c>
      <c r="J8869" t="s">
        <v>5890</v>
      </c>
      <c r="K8869" t="s">
        <v>3624</v>
      </c>
      <c r="L8869" t="s">
        <v>5891</v>
      </c>
      <c r="M8869">
        <v>11.1</v>
      </c>
      <c r="N8869">
        <v>19</v>
      </c>
      <c r="O8869">
        <v>10</v>
      </c>
      <c r="S8869" t="b">
        <v>0</v>
      </c>
      <c r="T8869" t="b">
        <v>0</v>
      </c>
      <c r="U8869" t="b">
        <v>1</v>
      </c>
      <c r="V8869">
        <v>30000</v>
      </c>
      <c r="W8869">
        <v>19200</v>
      </c>
      <c r="X8869">
        <v>2.61</v>
      </c>
      <c r="Y8869">
        <v>19600</v>
      </c>
      <c r="Z8869">
        <v>2.6</v>
      </c>
    </row>
    <row r="8870" spans="1:26">
      <c r="A8870">
        <v>207826603</v>
      </c>
      <c r="B8870" t="s">
        <v>5882</v>
      </c>
      <c r="C8870" t="s">
        <v>3597</v>
      </c>
      <c r="D8870" t="s">
        <v>1049</v>
      </c>
      <c r="E8870" t="s">
        <v>3857</v>
      </c>
      <c r="F8870" t="s">
        <v>3600</v>
      </c>
      <c r="G8870">
        <v>207826603</v>
      </c>
      <c r="I8870" t="s">
        <v>3711</v>
      </c>
      <c r="J8870" t="s">
        <v>4909</v>
      </c>
      <c r="K8870" t="s">
        <v>3624</v>
      </c>
      <c r="L8870" t="s">
        <v>5893</v>
      </c>
      <c r="M8870">
        <v>12.5</v>
      </c>
      <c r="N8870">
        <v>20</v>
      </c>
      <c r="O8870">
        <v>10.8</v>
      </c>
      <c r="S8870" t="b">
        <v>0</v>
      </c>
      <c r="T8870" t="b">
        <v>0</v>
      </c>
      <c r="U8870" t="b">
        <v>1</v>
      </c>
      <c r="V8870">
        <v>18000</v>
      </c>
      <c r="W8870">
        <v>12000</v>
      </c>
      <c r="X8870">
        <v>2.34</v>
      </c>
      <c r="Y8870">
        <v>18500</v>
      </c>
      <c r="Z8870">
        <v>2.34</v>
      </c>
    </row>
    <row r="8871" spans="1:26">
      <c r="A8871">
        <v>207826602</v>
      </c>
      <c r="B8871" t="s">
        <v>5882</v>
      </c>
      <c r="C8871" t="s">
        <v>3597</v>
      </c>
      <c r="D8871" t="s">
        <v>1049</v>
      </c>
      <c r="E8871" t="s">
        <v>3857</v>
      </c>
      <c r="F8871" t="s">
        <v>3600</v>
      </c>
      <c r="G8871">
        <v>207826602</v>
      </c>
      <c r="I8871" t="s">
        <v>3711</v>
      </c>
      <c r="J8871" t="s">
        <v>4919</v>
      </c>
      <c r="K8871" t="s">
        <v>3624</v>
      </c>
      <c r="L8871" t="s">
        <v>5892</v>
      </c>
      <c r="M8871">
        <v>12.5</v>
      </c>
      <c r="N8871">
        <v>21</v>
      </c>
      <c r="O8871">
        <v>11.6</v>
      </c>
      <c r="S8871" t="b">
        <v>0</v>
      </c>
      <c r="T8871" t="b">
        <v>0</v>
      </c>
      <c r="U8871" t="b">
        <v>1</v>
      </c>
      <c r="V8871">
        <v>23000</v>
      </c>
      <c r="W8871">
        <v>16200</v>
      </c>
      <c r="X8871">
        <v>2.79</v>
      </c>
      <c r="Y8871">
        <v>23400</v>
      </c>
      <c r="Z8871">
        <v>2.8</v>
      </c>
    </row>
    <row r="8872" spans="1:26">
      <c r="A8872">
        <v>208104318</v>
      </c>
      <c r="B8872" t="s">
        <v>5882</v>
      </c>
      <c r="C8872" t="s">
        <v>3597</v>
      </c>
      <c r="D8872" t="s">
        <v>1049</v>
      </c>
      <c r="E8872" t="s">
        <v>3857</v>
      </c>
      <c r="F8872" t="s">
        <v>3600</v>
      </c>
      <c r="G8872">
        <v>208104318</v>
      </c>
      <c r="I8872" t="s">
        <v>3711</v>
      </c>
      <c r="J8872" t="s">
        <v>5890</v>
      </c>
      <c r="K8872" t="s">
        <v>3624</v>
      </c>
      <c r="L8872" t="s">
        <v>5891</v>
      </c>
      <c r="M8872">
        <v>11.1</v>
      </c>
      <c r="N8872">
        <v>19</v>
      </c>
      <c r="O8872">
        <v>10</v>
      </c>
      <c r="S8872" t="b">
        <v>0</v>
      </c>
      <c r="T8872" t="b">
        <v>0</v>
      </c>
      <c r="U8872" t="b">
        <v>1</v>
      </c>
      <c r="V8872">
        <v>30000</v>
      </c>
      <c r="W8872">
        <v>19200</v>
      </c>
      <c r="X8872">
        <v>2.61</v>
      </c>
      <c r="Y8872">
        <v>19600</v>
      </c>
      <c r="Z8872">
        <v>2.6</v>
      </c>
    </row>
    <row r="8873" spans="1:26">
      <c r="A8873">
        <v>208104322</v>
      </c>
      <c r="B8873" t="s">
        <v>5882</v>
      </c>
      <c r="C8873" t="s">
        <v>3597</v>
      </c>
      <c r="D8873" t="s">
        <v>1049</v>
      </c>
      <c r="E8873" t="s">
        <v>3834</v>
      </c>
      <c r="F8873" t="s">
        <v>3600</v>
      </c>
      <c r="G8873">
        <v>208104322</v>
      </c>
      <c r="I8873" t="s">
        <v>3711</v>
      </c>
      <c r="J8873" t="s">
        <v>5890</v>
      </c>
      <c r="K8873" t="s">
        <v>3624</v>
      </c>
      <c r="L8873" t="s">
        <v>5891</v>
      </c>
      <c r="M8873">
        <v>11.1</v>
      </c>
      <c r="N8873">
        <v>19</v>
      </c>
      <c r="O8873">
        <v>10</v>
      </c>
      <c r="S8873" t="b">
        <v>0</v>
      </c>
      <c r="T8873" t="b">
        <v>0</v>
      </c>
      <c r="U8873" t="b">
        <v>1</v>
      </c>
      <c r="V8873">
        <v>30000</v>
      </c>
      <c r="W8873">
        <v>19200</v>
      </c>
      <c r="X8873">
        <v>2.61</v>
      </c>
      <c r="Y8873">
        <v>19600</v>
      </c>
      <c r="Z8873">
        <v>2.6</v>
      </c>
    </row>
    <row r="8874" spans="1:26">
      <c r="A8874">
        <v>207801572</v>
      </c>
      <c r="B8874" t="s">
        <v>5882</v>
      </c>
      <c r="C8874" t="s">
        <v>3597</v>
      </c>
      <c r="D8874" t="s">
        <v>1049</v>
      </c>
      <c r="E8874" t="s">
        <v>3857</v>
      </c>
      <c r="F8874" t="s">
        <v>3753</v>
      </c>
      <c r="G8874">
        <v>207801572</v>
      </c>
      <c r="I8874" t="s">
        <v>3711</v>
      </c>
      <c r="J8874" t="s">
        <v>4909</v>
      </c>
      <c r="K8874" t="s">
        <v>3624</v>
      </c>
      <c r="L8874" t="s">
        <v>4069</v>
      </c>
      <c r="M8874">
        <v>13.2</v>
      </c>
      <c r="N8874">
        <v>20</v>
      </c>
      <c r="O8874">
        <v>11.5</v>
      </c>
      <c r="S8874" t="b">
        <v>0</v>
      </c>
      <c r="T8874" t="b">
        <v>0</v>
      </c>
      <c r="U8874" t="b">
        <v>1</v>
      </c>
      <c r="V8874">
        <v>17500</v>
      </c>
      <c r="W8874">
        <v>12600</v>
      </c>
      <c r="X8874">
        <v>2.78</v>
      </c>
      <c r="Y8874">
        <v>21500</v>
      </c>
      <c r="Z8874">
        <v>2.78</v>
      </c>
    </row>
    <row r="8875" spans="1:26">
      <c r="A8875">
        <v>207826605</v>
      </c>
      <c r="B8875" t="s">
        <v>5882</v>
      </c>
      <c r="C8875" t="s">
        <v>3597</v>
      </c>
      <c r="D8875" t="s">
        <v>1049</v>
      </c>
      <c r="E8875" t="s">
        <v>3859</v>
      </c>
      <c r="F8875" t="s">
        <v>3600</v>
      </c>
      <c r="G8875">
        <v>207826605</v>
      </c>
      <c r="I8875" t="s">
        <v>3711</v>
      </c>
      <c r="J8875" t="s">
        <v>4909</v>
      </c>
      <c r="K8875" t="s">
        <v>3624</v>
      </c>
      <c r="L8875" t="s">
        <v>5893</v>
      </c>
      <c r="M8875">
        <v>12.5</v>
      </c>
      <c r="N8875">
        <v>20</v>
      </c>
      <c r="O8875">
        <v>10.8</v>
      </c>
      <c r="S8875" t="b">
        <v>0</v>
      </c>
      <c r="T8875" t="b">
        <v>0</v>
      </c>
      <c r="U8875" t="b">
        <v>1</v>
      </c>
      <c r="V8875">
        <v>18000</v>
      </c>
      <c r="W8875">
        <v>12000</v>
      </c>
      <c r="X8875">
        <v>2.34</v>
      </c>
      <c r="Y8875">
        <v>18500</v>
      </c>
      <c r="Z8875">
        <v>2.34</v>
      </c>
    </row>
    <row r="8876" spans="1:26">
      <c r="A8876">
        <v>207826604</v>
      </c>
      <c r="B8876" t="s">
        <v>5882</v>
      </c>
      <c r="C8876" t="s">
        <v>3597</v>
      </c>
      <c r="D8876" t="s">
        <v>1049</v>
      </c>
      <c r="E8876" t="s">
        <v>3859</v>
      </c>
      <c r="F8876" t="s">
        <v>3600</v>
      </c>
      <c r="G8876">
        <v>207826604</v>
      </c>
      <c r="I8876" t="s">
        <v>3711</v>
      </c>
      <c r="J8876" t="s">
        <v>4919</v>
      </c>
      <c r="K8876" t="s">
        <v>3624</v>
      </c>
      <c r="L8876" t="s">
        <v>5892</v>
      </c>
      <c r="M8876">
        <v>12.5</v>
      </c>
      <c r="N8876">
        <v>21</v>
      </c>
      <c r="O8876">
        <v>11.6</v>
      </c>
      <c r="S8876" t="b">
        <v>0</v>
      </c>
      <c r="T8876" t="b">
        <v>0</v>
      </c>
      <c r="U8876" t="b">
        <v>1</v>
      </c>
      <c r="V8876">
        <v>23000</v>
      </c>
      <c r="W8876">
        <v>16200</v>
      </c>
      <c r="X8876">
        <v>2.79</v>
      </c>
      <c r="Y8876">
        <v>23400</v>
      </c>
      <c r="Z8876">
        <v>2.8</v>
      </c>
    </row>
    <row r="8877" spans="1:26">
      <c r="A8877">
        <v>208104320</v>
      </c>
      <c r="B8877" t="s">
        <v>5882</v>
      </c>
      <c r="C8877" t="s">
        <v>3597</v>
      </c>
      <c r="D8877" t="s">
        <v>1049</v>
      </c>
      <c r="E8877" t="s">
        <v>3859</v>
      </c>
      <c r="F8877" t="s">
        <v>3600</v>
      </c>
      <c r="G8877">
        <v>208104320</v>
      </c>
      <c r="I8877" t="s">
        <v>3711</v>
      </c>
      <c r="J8877" t="s">
        <v>5890</v>
      </c>
      <c r="K8877" t="s">
        <v>3624</v>
      </c>
      <c r="L8877" t="s">
        <v>5891</v>
      </c>
      <c r="M8877">
        <v>11.1</v>
      </c>
      <c r="N8877">
        <v>19</v>
      </c>
      <c r="O8877">
        <v>10</v>
      </c>
      <c r="S8877" t="b">
        <v>0</v>
      </c>
      <c r="T8877" t="b">
        <v>0</v>
      </c>
      <c r="U8877" t="b">
        <v>1</v>
      </c>
      <c r="V8877">
        <v>30000</v>
      </c>
      <c r="W8877">
        <v>19200</v>
      </c>
      <c r="X8877">
        <v>2.61</v>
      </c>
      <c r="Y8877">
        <v>19600</v>
      </c>
      <c r="Z8877">
        <v>2.6</v>
      </c>
    </row>
    <row r="8878" spans="1:26">
      <c r="A8878">
        <v>207826607</v>
      </c>
      <c r="B8878" t="s">
        <v>5882</v>
      </c>
      <c r="C8878" t="s">
        <v>3597</v>
      </c>
      <c r="D8878" t="s">
        <v>1049</v>
      </c>
      <c r="E8878" t="s">
        <v>3834</v>
      </c>
      <c r="F8878" t="s">
        <v>3600</v>
      </c>
      <c r="G8878">
        <v>207826607</v>
      </c>
      <c r="I8878" t="s">
        <v>3711</v>
      </c>
      <c r="J8878" t="s">
        <v>4909</v>
      </c>
      <c r="K8878" t="s">
        <v>3624</v>
      </c>
      <c r="L8878" t="s">
        <v>5893</v>
      </c>
      <c r="M8878">
        <v>12.5</v>
      </c>
      <c r="N8878">
        <v>20</v>
      </c>
      <c r="O8878">
        <v>10.8</v>
      </c>
      <c r="S8878" t="b">
        <v>0</v>
      </c>
      <c r="T8878" t="b">
        <v>0</v>
      </c>
      <c r="U8878" t="b">
        <v>1</v>
      </c>
      <c r="V8878">
        <v>18000</v>
      </c>
      <c r="W8878">
        <v>12000</v>
      </c>
      <c r="X8878">
        <v>2.34</v>
      </c>
      <c r="Y8878">
        <v>18500</v>
      </c>
      <c r="Z8878">
        <v>2.34</v>
      </c>
    </row>
    <row r="8879" spans="1:26">
      <c r="A8879">
        <v>207801573</v>
      </c>
      <c r="B8879" t="s">
        <v>5882</v>
      </c>
      <c r="C8879" t="s">
        <v>3597</v>
      </c>
      <c r="D8879" t="s">
        <v>1049</v>
      </c>
      <c r="E8879" t="s">
        <v>3859</v>
      </c>
      <c r="F8879" t="s">
        <v>3753</v>
      </c>
      <c r="G8879">
        <v>207801573</v>
      </c>
      <c r="I8879" t="s">
        <v>3711</v>
      </c>
      <c r="J8879" t="s">
        <v>4909</v>
      </c>
      <c r="K8879" t="s">
        <v>3624</v>
      </c>
      <c r="L8879" t="s">
        <v>4069</v>
      </c>
      <c r="M8879">
        <v>13.2</v>
      </c>
      <c r="N8879">
        <v>20</v>
      </c>
      <c r="O8879">
        <v>11.5</v>
      </c>
      <c r="S8879" t="b">
        <v>0</v>
      </c>
      <c r="T8879" t="b">
        <v>0</v>
      </c>
      <c r="U8879" t="b">
        <v>1</v>
      </c>
      <c r="V8879">
        <v>17500</v>
      </c>
      <c r="W8879">
        <v>12600</v>
      </c>
      <c r="X8879">
        <v>2.78</v>
      </c>
      <c r="Y8879">
        <v>21500</v>
      </c>
      <c r="Z8879">
        <v>2.78</v>
      </c>
    </row>
    <row r="8880" spans="1:26">
      <c r="A8880">
        <v>207826606</v>
      </c>
      <c r="B8880" t="s">
        <v>5882</v>
      </c>
      <c r="C8880" t="s">
        <v>3597</v>
      </c>
      <c r="D8880" t="s">
        <v>1049</v>
      </c>
      <c r="E8880" t="s">
        <v>3834</v>
      </c>
      <c r="F8880" t="s">
        <v>3600</v>
      </c>
      <c r="G8880">
        <v>207826606</v>
      </c>
      <c r="I8880" t="s">
        <v>3711</v>
      </c>
      <c r="J8880" t="s">
        <v>4919</v>
      </c>
      <c r="K8880" t="s">
        <v>3624</v>
      </c>
      <c r="L8880" t="s">
        <v>5892</v>
      </c>
      <c r="M8880">
        <v>12.5</v>
      </c>
      <c r="N8880">
        <v>21</v>
      </c>
      <c r="O8880">
        <v>11.6</v>
      </c>
      <c r="S8880" t="b">
        <v>0</v>
      </c>
      <c r="T8880" t="b">
        <v>0</v>
      </c>
      <c r="U8880" t="b">
        <v>1</v>
      </c>
      <c r="V8880">
        <v>23000</v>
      </c>
      <c r="W8880">
        <v>16200</v>
      </c>
      <c r="X8880">
        <v>2.79</v>
      </c>
      <c r="Y8880">
        <v>23400</v>
      </c>
      <c r="Z8880">
        <v>2.8</v>
      </c>
    </row>
    <row r="8881" spans="1:26">
      <c r="A8881">
        <v>207801574</v>
      </c>
      <c r="B8881" t="s">
        <v>5882</v>
      </c>
      <c r="C8881" t="s">
        <v>3597</v>
      </c>
      <c r="D8881" t="s">
        <v>1049</v>
      </c>
      <c r="E8881" t="s">
        <v>3834</v>
      </c>
      <c r="F8881" t="s">
        <v>3753</v>
      </c>
      <c r="G8881">
        <v>207801574</v>
      </c>
      <c r="I8881" t="s">
        <v>3711</v>
      </c>
      <c r="J8881" t="s">
        <v>4909</v>
      </c>
      <c r="K8881" t="s">
        <v>3624</v>
      </c>
      <c r="L8881" t="s">
        <v>4069</v>
      </c>
      <c r="M8881">
        <v>13.2</v>
      </c>
      <c r="N8881">
        <v>20</v>
      </c>
      <c r="O8881">
        <v>11.5</v>
      </c>
      <c r="S8881" t="b">
        <v>0</v>
      </c>
      <c r="T8881" t="b">
        <v>0</v>
      </c>
      <c r="U8881" t="b">
        <v>1</v>
      </c>
      <c r="V8881">
        <v>17500</v>
      </c>
      <c r="W8881">
        <v>12600</v>
      </c>
      <c r="X8881">
        <v>2.78</v>
      </c>
      <c r="Y8881">
        <v>21500</v>
      </c>
      <c r="Z8881">
        <v>2.78</v>
      </c>
    </row>
    <row r="8882" spans="1:26">
      <c r="A8882">
        <v>207826609</v>
      </c>
      <c r="B8882" t="s">
        <v>5882</v>
      </c>
      <c r="C8882" t="s">
        <v>3597</v>
      </c>
      <c r="D8882" t="s">
        <v>1049</v>
      </c>
      <c r="E8882" t="s">
        <v>3860</v>
      </c>
      <c r="F8882" t="s">
        <v>3600</v>
      </c>
      <c r="G8882">
        <v>207826609</v>
      </c>
      <c r="I8882" t="s">
        <v>3711</v>
      </c>
      <c r="J8882" t="s">
        <v>4909</v>
      </c>
      <c r="K8882" t="s">
        <v>3624</v>
      </c>
      <c r="L8882" t="s">
        <v>5893</v>
      </c>
      <c r="M8882">
        <v>12.5</v>
      </c>
      <c r="N8882">
        <v>20</v>
      </c>
      <c r="O8882">
        <v>10.8</v>
      </c>
      <c r="S8882" t="b">
        <v>0</v>
      </c>
      <c r="T8882" t="b">
        <v>0</v>
      </c>
      <c r="U8882" t="b">
        <v>1</v>
      </c>
      <c r="V8882">
        <v>18000</v>
      </c>
      <c r="W8882">
        <v>12000</v>
      </c>
      <c r="X8882">
        <v>2.34</v>
      </c>
      <c r="Y8882">
        <v>18500</v>
      </c>
      <c r="Z8882">
        <v>2.34</v>
      </c>
    </row>
    <row r="8883" spans="1:26">
      <c r="A8883">
        <v>207826608</v>
      </c>
      <c r="B8883" t="s">
        <v>5882</v>
      </c>
      <c r="C8883" t="s">
        <v>3597</v>
      </c>
      <c r="D8883" t="s">
        <v>1049</v>
      </c>
      <c r="E8883" t="s">
        <v>3860</v>
      </c>
      <c r="F8883" t="s">
        <v>3600</v>
      </c>
      <c r="G8883">
        <v>207826608</v>
      </c>
      <c r="I8883" t="s">
        <v>3711</v>
      </c>
      <c r="J8883" t="s">
        <v>4919</v>
      </c>
      <c r="K8883" t="s">
        <v>3624</v>
      </c>
      <c r="L8883" t="s">
        <v>5892</v>
      </c>
      <c r="M8883">
        <v>12.5</v>
      </c>
      <c r="N8883">
        <v>21</v>
      </c>
      <c r="O8883">
        <v>11.6</v>
      </c>
      <c r="S8883" t="b">
        <v>0</v>
      </c>
      <c r="T8883" t="b">
        <v>0</v>
      </c>
      <c r="U8883" t="b">
        <v>1</v>
      </c>
      <c r="V8883">
        <v>23000</v>
      </c>
      <c r="W8883">
        <v>16200</v>
      </c>
      <c r="X8883">
        <v>2.79</v>
      </c>
      <c r="Y8883">
        <v>23400</v>
      </c>
      <c r="Z8883">
        <v>2.8</v>
      </c>
    </row>
    <row r="8884" spans="1:26">
      <c r="A8884">
        <v>208104324</v>
      </c>
      <c r="B8884" t="s">
        <v>5882</v>
      </c>
      <c r="C8884" t="s">
        <v>3597</v>
      </c>
      <c r="D8884" t="s">
        <v>1049</v>
      </c>
      <c r="E8884" t="s">
        <v>3860</v>
      </c>
      <c r="F8884" t="s">
        <v>3600</v>
      </c>
      <c r="G8884">
        <v>208104324</v>
      </c>
      <c r="I8884" t="s">
        <v>3711</v>
      </c>
      <c r="J8884" t="s">
        <v>5890</v>
      </c>
      <c r="K8884" t="s">
        <v>3624</v>
      </c>
      <c r="L8884" t="s">
        <v>5891</v>
      </c>
      <c r="M8884">
        <v>11.1</v>
      </c>
      <c r="N8884">
        <v>19</v>
      </c>
      <c r="O8884">
        <v>10</v>
      </c>
      <c r="S8884" t="b">
        <v>0</v>
      </c>
      <c r="T8884" t="b">
        <v>0</v>
      </c>
      <c r="U8884" t="b">
        <v>1</v>
      </c>
      <c r="V8884">
        <v>30000</v>
      </c>
      <c r="W8884">
        <v>19200</v>
      </c>
      <c r="X8884">
        <v>2.61</v>
      </c>
      <c r="Y8884">
        <v>19600</v>
      </c>
      <c r="Z8884">
        <v>2.6</v>
      </c>
    </row>
    <row r="8885" spans="1:26">
      <c r="A8885">
        <v>207801575</v>
      </c>
      <c r="B8885" t="s">
        <v>5882</v>
      </c>
      <c r="C8885" t="s">
        <v>3597</v>
      </c>
      <c r="D8885" t="s">
        <v>1049</v>
      </c>
      <c r="E8885" t="s">
        <v>3860</v>
      </c>
      <c r="F8885" t="s">
        <v>3753</v>
      </c>
      <c r="G8885">
        <v>207801575</v>
      </c>
      <c r="I8885" t="s">
        <v>3711</v>
      </c>
      <c r="J8885" t="s">
        <v>4909</v>
      </c>
      <c r="K8885" t="s">
        <v>3624</v>
      </c>
      <c r="L8885" t="s">
        <v>4069</v>
      </c>
      <c r="M8885">
        <v>13.2</v>
      </c>
      <c r="N8885">
        <v>20</v>
      </c>
      <c r="O8885">
        <v>11.5</v>
      </c>
      <c r="S8885" t="b">
        <v>0</v>
      </c>
      <c r="T8885" t="b">
        <v>0</v>
      </c>
      <c r="U8885" t="b">
        <v>1</v>
      </c>
      <c r="V8885">
        <v>17500</v>
      </c>
      <c r="W8885">
        <v>12600</v>
      </c>
      <c r="X8885">
        <v>2.78</v>
      </c>
      <c r="Y8885">
        <v>21500</v>
      </c>
      <c r="Z8885">
        <v>2.78</v>
      </c>
    </row>
    <row r="8886" spans="1:26">
      <c r="A8886">
        <v>207826664</v>
      </c>
      <c r="B8886" t="s">
        <v>5882</v>
      </c>
      <c r="C8886" t="s">
        <v>3597</v>
      </c>
      <c r="D8886" t="s">
        <v>1049</v>
      </c>
      <c r="E8886" t="s">
        <v>3792</v>
      </c>
      <c r="F8886" t="s">
        <v>3600</v>
      </c>
      <c r="G8886">
        <v>207826664</v>
      </c>
      <c r="I8886" t="s">
        <v>3711</v>
      </c>
      <c r="J8886" t="s">
        <v>4916</v>
      </c>
      <c r="K8886" t="s">
        <v>3624</v>
      </c>
      <c r="L8886" t="s">
        <v>5889</v>
      </c>
      <c r="M8886">
        <v>12.5</v>
      </c>
      <c r="N8886">
        <v>20</v>
      </c>
      <c r="O8886">
        <v>10.8</v>
      </c>
      <c r="S8886" t="b">
        <v>0</v>
      </c>
      <c r="T8886" t="b">
        <v>0</v>
      </c>
      <c r="U8886" t="b">
        <v>1</v>
      </c>
      <c r="V8886">
        <v>18000</v>
      </c>
      <c r="W8886">
        <v>12000</v>
      </c>
      <c r="X8886">
        <v>2.34</v>
      </c>
      <c r="Y8886">
        <v>18500</v>
      </c>
      <c r="Z8886">
        <v>2.34</v>
      </c>
    </row>
    <row r="8887" spans="1:26">
      <c r="A8887">
        <v>207826665</v>
      </c>
      <c r="B8887" t="s">
        <v>5882</v>
      </c>
      <c r="C8887" t="s">
        <v>3597</v>
      </c>
      <c r="D8887" t="s">
        <v>1049</v>
      </c>
      <c r="E8887" t="s">
        <v>3792</v>
      </c>
      <c r="F8887" t="s">
        <v>3600</v>
      </c>
      <c r="G8887">
        <v>207826665</v>
      </c>
      <c r="I8887" t="s">
        <v>3711</v>
      </c>
      <c r="J8887" t="s">
        <v>4904</v>
      </c>
      <c r="K8887" t="s">
        <v>3624</v>
      </c>
      <c r="L8887" t="s">
        <v>5886</v>
      </c>
      <c r="M8887">
        <v>12.5</v>
      </c>
      <c r="N8887">
        <v>21</v>
      </c>
      <c r="O8887">
        <v>11.6</v>
      </c>
      <c r="S8887" t="b">
        <v>0</v>
      </c>
      <c r="T8887" t="b">
        <v>0</v>
      </c>
      <c r="U8887" t="b">
        <v>1</v>
      </c>
      <c r="V8887">
        <v>23000</v>
      </c>
      <c r="W8887">
        <v>16200</v>
      </c>
      <c r="X8887">
        <v>2.79</v>
      </c>
      <c r="Y8887">
        <v>23400</v>
      </c>
      <c r="Z8887">
        <v>2.8</v>
      </c>
    </row>
    <row r="8888" spans="1:26">
      <c r="A8888">
        <v>207826659</v>
      </c>
      <c r="B8888" t="s">
        <v>5882</v>
      </c>
      <c r="C8888" t="s">
        <v>3597</v>
      </c>
      <c r="D8888" t="s">
        <v>1049</v>
      </c>
      <c r="E8888" t="s">
        <v>3637</v>
      </c>
      <c r="F8888" t="s">
        <v>3600</v>
      </c>
      <c r="G8888">
        <v>207826659</v>
      </c>
      <c r="I8888" t="s">
        <v>3711</v>
      </c>
      <c r="J8888" t="s">
        <v>4916</v>
      </c>
      <c r="K8888" t="s">
        <v>3624</v>
      </c>
      <c r="L8888" t="s">
        <v>5889</v>
      </c>
      <c r="M8888">
        <v>12.5</v>
      </c>
      <c r="N8888">
        <v>20</v>
      </c>
      <c r="O8888">
        <v>10.8</v>
      </c>
      <c r="S8888" t="b">
        <v>0</v>
      </c>
      <c r="T8888" t="b">
        <v>0</v>
      </c>
      <c r="U8888" t="b">
        <v>1</v>
      </c>
      <c r="V8888">
        <v>18000</v>
      </c>
      <c r="W8888">
        <v>12000</v>
      </c>
      <c r="X8888">
        <v>2.34</v>
      </c>
      <c r="Y8888">
        <v>18500</v>
      </c>
      <c r="Z8888">
        <v>2.34</v>
      </c>
    </row>
    <row r="8889" spans="1:26">
      <c r="A8889">
        <v>208104301</v>
      </c>
      <c r="B8889" t="s">
        <v>5882</v>
      </c>
      <c r="C8889" t="s">
        <v>3597</v>
      </c>
      <c r="D8889" t="s">
        <v>1049</v>
      </c>
      <c r="E8889" t="s">
        <v>3792</v>
      </c>
      <c r="F8889" t="s">
        <v>3600</v>
      </c>
      <c r="G8889">
        <v>208104301</v>
      </c>
      <c r="I8889" t="s">
        <v>3711</v>
      </c>
      <c r="J8889" t="s">
        <v>5887</v>
      </c>
      <c r="K8889" t="s">
        <v>3624</v>
      </c>
      <c r="L8889" t="s">
        <v>5888</v>
      </c>
      <c r="M8889">
        <v>11.1</v>
      </c>
      <c r="N8889">
        <v>19</v>
      </c>
      <c r="O8889">
        <v>10</v>
      </c>
      <c r="S8889" t="b">
        <v>0</v>
      </c>
      <c r="T8889" t="b">
        <v>0</v>
      </c>
      <c r="U8889" t="b">
        <v>1</v>
      </c>
      <c r="V8889">
        <v>30000</v>
      </c>
      <c r="W8889">
        <v>19200</v>
      </c>
      <c r="X8889">
        <v>2.61</v>
      </c>
      <c r="Y8889">
        <v>19600</v>
      </c>
      <c r="Z8889">
        <v>2.6</v>
      </c>
    </row>
    <row r="8890" spans="1:26">
      <c r="A8890">
        <v>207801579</v>
      </c>
      <c r="B8890" t="s">
        <v>5882</v>
      </c>
      <c r="C8890" t="s">
        <v>3597</v>
      </c>
      <c r="D8890" t="s">
        <v>1049</v>
      </c>
      <c r="E8890" t="s">
        <v>3792</v>
      </c>
      <c r="F8890" t="s">
        <v>3753</v>
      </c>
      <c r="G8890">
        <v>207801579</v>
      </c>
      <c r="I8890" t="s">
        <v>3711</v>
      </c>
      <c r="J8890" t="s">
        <v>4916</v>
      </c>
      <c r="K8890" t="s">
        <v>3624</v>
      </c>
      <c r="L8890" t="s">
        <v>3843</v>
      </c>
      <c r="M8890">
        <v>13.2</v>
      </c>
      <c r="N8890">
        <v>20</v>
      </c>
      <c r="O8890">
        <v>11.5</v>
      </c>
      <c r="S8890" t="b">
        <v>0</v>
      </c>
      <c r="T8890" t="b">
        <v>0</v>
      </c>
      <c r="U8890" t="b">
        <v>1</v>
      </c>
      <c r="V8890">
        <v>17500</v>
      </c>
      <c r="W8890">
        <v>12600</v>
      </c>
      <c r="X8890">
        <v>2.78</v>
      </c>
      <c r="Y8890">
        <v>21500</v>
      </c>
      <c r="Z8890">
        <v>2.78</v>
      </c>
    </row>
    <row r="8891" spans="1:26">
      <c r="A8891">
        <v>207826660</v>
      </c>
      <c r="B8891" t="s">
        <v>5882</v>
      </c>
      <c r="C8891" t="s">
        <v>3597</v>
      </c>
      <c r="D8891" t="s">
        <v>1049</v>
      </c>
      <c r="E8891" t="s">
        <v>3637</v>
      </c>
      <c r="F8891" t="s">
        <v>3600</v>
      </c>
      <c r="G8891">
        <v>207826660</v>
      </c>
      <c r="I8891" t="s">
        <v>3711</v>
      </c>
      <c r="J8891" t="s">
        <v>4904</v>
      </c>
      <c r="K8891" t="s">
        <v>3624</v>
      </c>
      <c r="L8891" t="s">
        <v>5886</v>
      </c>
      <c r="M8891">
        <v>12.5</v>
      </c>
      <c r="N8891">
        <v>21</v>
      </c>
      <c r="O8891">
        <v>11.6</v>
      </c>
      <c r="S8891" t="b">
        <v>0</v>
      </c>
      <c r="T8891" t="b">
        <v>0</v>
      </c>
      <c r="U8891" t="b">
        <v>1</v>
      </c>
      <c r="V8891">
        <v>23000</v>
      </c>
      <c r="W8891">
        <v>16200</v>
      </c>
      <c r="X8891">
        <v>2.79</v>
      </c>
      <c r="Y8891">
        <v>23400</v>
      </c>
      <c r="Z8891">
        <v>2.8</v>
      </c>
    </row>
    <row r="8892" spans="1:26">
      <c r="A8892">
        <v>207826679</v>
      </c>
      <c r="B8892" t="s">
        <v>5882</v>
      </c>
      <c r="C8892" t="s">
        <v>3597</v>
      </c>
      <c r="D8892" t="s">
        <v>1049</v>
      </c>
      <c r="E8892" t="s">
        <v>3834</v>
      </c>
      <c r="F8892" t="s">
        <v>3600</v>
      </c>
      <c r="G8892">
        <v>207826679</v>
      </c>
      <c r="I8892" t="s">
        <v>3711</v>
      </c>
      <c r="J8892" t="s">
        <v>4916</v>
      </c>
      <c r="K8892" t="s">
        <v>3624</v>
      </c>
      <c r="L8892" t="s">
        <v>5889</v>
      </c>
      <c r="M8892">
        <v>12.5</v>
      </c>
      <c r="N8892">
        <v>20</v>
      </c>
      <c r="O8892">
        <v>10.8</v>
      </c>
      <c r="S8892" t="b">
        <v>0</v>
      </c>
      <c r="T8892" t="b">
        <v>0</v>
      </c>
      <c r="U8892" t="b">
        <v>1</v>
      </c>
      <c r="V8892">
        <v>18000</v>
      </c>
      <c r="W8892">
        <v>12000</v>
      </c>
      <c r="X8892">
        <v>2.34</v>
      </c>
      <c r="Y8892">
        <v>18500</v>
      </c>
      <c r="Z8892">
        <v>2.34</v>
      </c>
    </row>
    <row r="8893" spans="1:26">
      <c r="A8893">
        <v>208104299</v>
      </c>
      <c r="B8893" t="s">
        <v>5882</v>
      </c>
      <c r="C8893" t="s">
        <v>3597</v>
      </c>
      <c r="D8893" t="s">
        <v>1049</v>
      </c>
      <c r="E8893" t="s">
        <v>3637</v>
      </c>
      <c r="F8893" t="s">
        <v>3600</v>
      </c>
      <c r="G8893">
        <v>208104299</v>
      </c>
      <c r="I8893" t="s">
        <v>3711</v>
      </c>
      <c r="J8893" t="s">
        <v>5887</v>
      </c>
      <c r="K8893" t="s">
        <v>3624</v>
      </c>
      <c r="L8893" t="s">
        <v>5888</v>
      </c>
      <c r="M8893">
        <v>11.1</v>
      </c>
      <c r="N8893">
        <v>19</v>
      </c>
      <c r="O8893">
        <v>10</v>
      </c>
      <c r="S8893" t="b">
        <v>0</v>
      </c>
      <c r="T8893" t="b">
        <v>0</v>
      </c>
      <c r="U8893" t="b">
        <v>1</v>
      </c>
      <c r="V8893">
        <v>30000</v>
      </c>
      <c r="W8893">
        <v>19200</v>
      </c>
      <c r="X8893">
        <v>2.61</v>
      </c>
      <c r="Y8893">
        <v>19600</v>
      </c>
      <c r="Z8893">
        <v>2.6</v>
      </c>
    </row>
    <row r="8894" spans="1:26">
      <c r="A8894">
        <v>207826669</v>
      </c>
      <c r="B8894" t="s">
        <v>5882</v>
      </c>
      <c r="C8894" t="s">
        <v>3597</v>
      </c>
      <c r="D8894" t="s">
        <v>1049</v>
      </c>
      <c r="E8894" t="s">
        <v>3835</v>
      </c>
      <c r="F8894" t="s">
        <v>3600</v>
      </c>
      <c r="G8894">
        <v>207826669</v>
      </c>
      <c r="I8894" t="s">
        <v>3711</v>
      </c>
      <c r="J8894" t="s">
        <v>4916</v>
      </c>
      <c r="K8894" t="s">
        <v>3624</v>
      </c>
      <c r="L8894" t="s">
        <v>5889</v>
      </c>
      <c r="M8894">
        <v>12.5</v>
      </c>
      <c r="N8894">
        <v>20</v>
      </c>
      <c r="O8894">
        <v>10.8</v>
      </c>
      <c r="S8894" t="b">
        <v>0</v>
      </c>
      <c r="T8894" t="b">
        <v>0</v>
      </c>
      <c r="U8894" t="b">
        <v>1</v>
      </c>
      <c r="V8894">
        <v>18000</v>
      </c>
      <c r="W8894">
        <v>12000</v>
      </c>
      <c r="X8894">
        <v>2.34</v>
      </c>
      <c r="Y8894">
        <v>18500</v>
      </c>
      <c r="Z8894">
        <v>2.34</v>
      </c>
    </row>
    <row r="8895" spans="1:26">
      <c r="A8895">
        <v>208104307</v>
      </c>
      <c r="B8895" t="s">
        <v>5882</v>
      </c>
      <c r="C8895" t="s">
        <v>3597</v>
      </c>
      <c r="D8895" t="s">
        <v>1049</v>
      </c>
      <c r="E8895" t="s">
        <v>3834</v>
      </c>
      <c r="F8895" t="s">
        <v>3600</v>
      </c>
      <c r="G8895">
        <v>208104307</v>
      </c>
      <c r="I8895" t="s">
        <v>3711</v>
      </c>
      <c r="J8895" t="s">
        <v>5887</v>
      </c>
      <c r="K8895" t="s">
        <v>3624</v>
      </c>
      <c r="L8895" t="s">
        <v>5888</v>
      </c>
      <c r="M8895">
        <v>11.1</v>
      </c>
      <c r="N8895">
        <v>19</v>
      </c>
      <c r="O8895">
        <v>10</v>
      </c>
      <c r="S8895" t="b">
        <v>0</v>
      </c>
      <c r="T8895" t="b">
        <v>0</v>
      </c>
      <c r="U8895" t="b">
        <v>1</v>
      </c>
      <c r="V8895">
        <v>30000</v>
      </c>
      <c r="W8895">
        <v>19200</v>
      </c>
      <c r="X8895">
        <v>2.61</v>
      </c>
      <c r="Y8895">
        <v>19600</v>
      </c>
      <c r="Z8895">
        <v>2.6</v>
      </c>
    </row>
    <row r="8896" spans="1:26">
      <c r="A8896">
        <v>207801578</v>
      </c>
      <c r="B8896" t="s">
        <v>5882</v>
      </c>
      <c r="C8896" t="s">
        <v>3597</v>
      </c>
      <c r="D8896" t="s">
        <v>1049</v>
      </c>
      <c r="E8896" t="s">
        <v>3637</v>
      </c>
      <c r="F8896" t="s">
        <v>3753</v>
      </c>
      <c r="G8896">
        <v>207801578</v>
      </c>
      <c r="I8896" t="s">
        <v>3711</v>
      </c>
      <c r="J8896" t="s">
        <v>4916</v>
      </c>
      <c r="K8896" t="s">
        <v>3624</v>
      </c>
      <c r="L8896" t="s">
        <v>3843</v>
      </c>
      <c r="M8896">
        <v>13.2</v>
      </c>
      <c r="N8896">
        <v>20</v>
      </c>
      <c r="O8896">
        <v>11.5</v>
      </c>
      <c r="S8896" t="b">
        <v>0</v>
      </c>
      <c r="T8896" t="b">
        <v>0</v>
      </c>
      <c r="U8896" t="b">
        <v>1</v>
      </c>
      <c r="V8896">
        <v>17500</v>
      </c>
      <c r="W8896">
        <v>12600</v>
      </c>
      <c r="X8896">
        <v>2.78</v>
      </c>
      <c r="Y8896">
        <v>21500</v>
      </c>
      <c r="Z8896">
        <v>2.78</v>
      </c>
    </row>
    <row r="8897" spans="1:26">
      <c r="A8897">
        <v>207826674</v>
      </c>
      <c r="B8897" t="s">
        <v>5882</v>
      </c>
      <c r="C8897" t="s">
        <v>3597</v>
      </c>
      <c r="D8897" t="s">
        <v>1049</v>
      </c>
      <c r="E8897" t="s">
        <v>4582</v>
      </c>
      <c r="F8897" t="s">
        <v>3600</v>
      </c>
      <c r="G8897">
        <v>207826674</v>
      </c>
      <c r="I8897" t="s">
        <v>3711</v>
      </c>
      <c r="J8897" t="s">
        <v>4916</v>
      </c>
      <c r="K8897" t="s">
        <v>3624</v>
      </c>
      <c r="L8897" t="s">
        <v>5889</v>
      </c>
      <c r="M8897">
        <v>12.5</v>
      </c>
      <c r="N8897">
        <v>20</v>
      </c>
      <c r="O8897">
        <v>10.8</v>
      </c>
      <c r="S8897" t="b">
        <v>0</v>
      </c>
      <c r="T8897" t="b">
        <v>0</v>
      </c>
      <c r="U8897" t="b">
        <v>1</v>
      </c>
      <c r="V8897">
        <v>18000</v>
      </c>
      <c r="W8897">
        <v>12000</v>
      </c>
      <c r="X8897">
        <v>2.34</v>
      </c>
      <c r="Y8897">
        <v>18500</v>
      </c>
      <c r="Z8897">
        <v>2.34</v>
      </c>
    </row>
    <row r="8898" spans="1:26">
      <c r="A8898">
        <v>208104305</v>
      </c>
      <c r="B8898" t="s">
        <v>5882</v>
      </c>
      <c r="C8898" t="s">
        <v>3597</v>
      </c>
      <c r="D8898" t="s">
        <v>1049</v>
      </c>
      <c r="E8898" t="s">
        <v>4582</v>
      </c>
      <c r="F8898" t="s">
        <v>3600</v>
      </c>
      <c r="G8898">
        <v>208104305</v>
      </c>
      <c r="I8898" t="s">
        <v>3711</v>
      </c>
      <c r="J8898" t="s">
        <v>5887</v>
      </c>
      <c r="K8898" t="s">
        <v>3624</v>
      </c>
      <c r="L8898" t="s">
        <v>5888</v>
      </c>
      <c r="M8898">
        <v>11.1</v>
      </c>
      <c r="N8898">
        <v>19</v>
      </c>
      <c r="O8898">
        <v>10</v>
      </c>
      <c r="S8898" t="b">
        <v>0</v>
      </c>
      <c r="T8898" t="b">
        <v>0</v>
      </c>
      <c r="U8898" t="b">
        <v>1</v>
      </c>
      <c r="V8898">
        <v>30000</v>
      </c>
      <c r="W8898">
        <v>19200</v>
      </c>
      <c r="X8898">
        <v>2.61</v>
      </c>
      <c r="Y8898">
        <v>19600</v>
      </c>
      <c r="Z8898">
        <v>2.6</v>
      </c>
    </row>
    <row r="8899" spans="1:26">
      <c r="A8899">
        <v>208104303</v>
      </c>
      <c r="B8899" t="s">
        <v>5882</v>
      </c>
      <c r="C8899" t="s">
        <v>3597</v>
      </c>
      <c r="D8899" t="s">
        <v>1049</v>
      </c>
      <c r="E8899" t="s">
        <v>3835</v>
      </c>
      <c r="F8899" t="s">
        <v>3600</v>
      </c>
      <c r="G8899">
        <v>208104303</v>
      </c>
      <c r="I8899" t="s">
        <v>3711</v>
      </c>
      <c r="J8899" t="s">
        <v>5887</v>
      </c>
      <c r="K8899" t="s">
        <v>3624</v>
      </c>
      <c r="L8899" t="s">
        <v>5888</v>
      </c>
      <c r="M8899">
        <v>11.1</v>
      </c>
      <c r="N8899">
        <v>19</v>
      </c>
      <c r="O8899">
        <v>10</v>
      </c>
      <c r="S8899" t="b">
        <v>0</v>
      </c>
      <c r="T8899" t="b">
        <v>0</v>
      </c>
      <c r="U8899" t="b">
        <v>1</v>
      </c>
      <c r="V8899">
        <v>30000</v>
      </c>
      <c r="W8899">
        <v>19200</v>
      </c>
      <c r="X8899">
        <v>2.61</v>
      </c>
      <c r="Y8899">
        <v>19600</v>
      </c>
      <c r="Z8899">
        <v>2.6</v>
      </c>
    </row>
    <row r="8900" spans="1:26">
      <c r="A8900">
        <v>207801582</v>
      </c>
      <c r="B8900" t="s">
        <v>5882</v>
      </c>
      <c r="C8900" t="s">
        <v>3597</v>
      </c>
      <c r="D8900" t="s">
        <v>1049</v>
      </c>
      <c r="E8900" t="s">
        <v>3834</v>
      </c>
      <c r="F8900" t="s">
        <v>3753</v>
      </c>
      <c r="G8900">
        <v>207801582</v>
      </c>
      <c r="I8900" t="s">
        <v>3711</v>
      </c>
      <c r="J8900" t="s">
        <v>4916</v>
      </c>
      <c r="K8900" t="s">
        <v>3624</v>
      </c>
      <c r="L8900" t="s">
        <v>3843</v>
      </c>
      <c r="M8900">
        <v>13.2</v>
      </c>
      <c r="N8900">
        <v>20</v>
      </c>
      <c r="O8900">
        <v>11.5</v>
      </c>
      <c r="S8900" t="b">
        <v>0</v>
      </c>
      <c r="T8900" t="b">
        <v>0</v>
      </c>
      <c r="U8900" t="b">
        <v>1</v>
      </c>
      <c r="V8900">
        <v>17500</v>
      </c>
      <c r="W8900">
        <v>12600</v>
      </c>
      <c r="X8900">
        <v>2.78</v>
      </c>
      <c r="Y8900">
        <v>21500</v>
      </c>
      <c r="Z8900">
        <v>2.78</v>
      </c>
    </row>
    <row r="8901" spans="1:26">
      <c r="A8901">
        <v>207826680</v>
      </c>
      <c r="B8901" t="s">
        <v>5882</v>
      </c>
      <c r="C8901" t="s">
        <v>3597</v>
      </c>
      <c r="D8901" t="s">
        <v>1049</v>
      </c>
      <c r="E8901" t="s">
        <v>3834</v>
      </c>
      <c r="F8901" t="s">
        <v>3600</v>
      </c>
      <c r="G8901">
        <v>207826680</v>
      </c>
      <c r="I8901" t="s">
        <v>3711</v>
      </c>
      <c r="J8901" t="s">
        <v>4904</v>
      </c>
      <c r="K8901" t="s">
        <v>3624</v>
      </c>
      <c r="L8901" t="s">
        <v>5886</v>
      </c>
      <c r="M8901">
        <v>12.5</v>
      </c>
      <c r="N8901">
        <v>21</v>
      </c>
      <c r="O8901">
        <v>11.6</v>
      </c>
      <c r="S8901" t="b">
        <v>0</v>
      </c>
      <c r="T8901" t="b">
        <v>0</v>
      </c>
      <c r="U8901" t="b">
        <v>1</v>
      </c>
      <c r="V8901">
        <v>23000</v>
      </c>
      <c r="W8901">
        <v>16200</v>
      </c>
      <c r="X8901">
        <v>2.79</v>
      </c>
      <c r="Y8901">
        <v>23400</v>
      </c>
      <c r="Z8901">
        <v>2.8</v>
      </c>
    </row>
    <row r="8902" spans="1:26">
      <c r="A8902">
        <v>207801580</v>
      </c>
      <c r="B8902" t="s">
        <v>5882</v>
      </c>
      <c r="C8902" t="s">
        <v>3597</v>
      </c>
      <c r="D8902" t="s">
        <v>1049</v>
      </c>
      <c r="E8902" t="s">
        <v>3835</v>
      </c>
      <c r="F8902" t="s">
        <v>3753</v>
      </c>
      <c r="G8902">
        <v>207801580</v>
      </c>
      <c r="I8902" t="s">
        <v>3711</v>
      </c>
      <c r="J8902" t="s">
        <v>4916</v>
      </c>
      <c r="K8902" t="s">
        <v>3624</v>
      </c>
      <c r="L8902" t="s">
        <v>3843</v>
      </c>
      <c r="M8902">
        <v>13.2</v>
      </c>
      <c r="N8902">
        <v>20</v>
      </c>
      <c r="O8902">
        <v>11.5</v>
      </c>
      <c r="S8902" t="b">
        <v>0</v>
      </c>
      <c r="T8902" t="b">
        <v>0</v>
      </c>
      <c r="U8902" t="b">
        <v>1</v>
      </c>
      <c r="V8902">
        <v>17500</v>
      </c>
      <c r="W8902">
        <v>12600</v>
      </c>
      <c r="X8902">
        <v>2.78</v>
      </c>
      <c r="Y8902">
        <v>21500</v>
      </c>
      <c r="Z8902">
        <v>2.78</v>
      </c>
    </row>
    <row r="8903" spans="1:26">
      <c r="A8903">
        <v>207801581</v>
      </c>
      <c r="B8903" t="s">
        <v>5882</v>
      </c>
      <c r="C8903" t="s">
        <v>3597</v>
      </c>
      <c r="D8903" t="s">
        <v>1049</v>
      </c>
      <c r="E8903" t="s">
        <v>4582</v>
      </c>
      <c r="F8903" t="s">
        <v>3753</v>
      </c>
      <c r="G8903">
        <v>207801581</v>
      </c>
      <c r="I8903" t="s">
        <v>3711</v>
      </c>
      <c r="J8903" t="s">
        <v>4916</v>
      </c>
      <c r="K8903" t="s">
        <v>3624</v>
      </c>
      <c r="L8903" t="s">
        <v>3843</v>
      </c>
      <c r="M8903">
        <v>13.2</v>
      </c>
      <c r="N8903">
        <v>20</v>
      </c>
      <c r="O8903">
        <v>11.5</v>
      </c>
      <c r="S8903" t="b">
        <v>0</v>
      </c>
      <c r="T8903" t="b">
        <v>0</v>
      </c>
      <c r="U8903" t="b">
        <v>1</v>
      </c>
      <c r="V8903">
        <v>19000</v>
      </c>
      <c r="W8903">
        <v>12600</v>
      </c>
      <c r="X8903">
        <v>2.78</v>
      </c>
      <c r="Y8903">
        <v>21500</v>
      </c>
      <c r="Z8903">
        <v>2.78</v>
      </c>
    </row>
    <row r="8904" spans="1:26">
      <c r="A8904">
        <v>207614045</v>
      </c>
      <c r="B8904" t="s">
        <v>5882</v>
      </c>
      <c r="C8904" t="s">
        <v>3597</v>
      </c>
      <c r="D8904" t="s">
        <v>4034</v>
      </c>
      <c r="E8904" t="s">
        <v>4412</v>
      </c>
      <c r="F8904" t="s">
        <v>3753</v>
      </c>
      <c r="G8904">
        <v>207614045</v>
      </c>
      <c r="I8904" t="s">
        <v>3601</v>
      </c>
      <c r="J8904" t="s">
        <v>5883</v>
      </c>
      <c r="K8904" t="s">
        <v>3624</v>
      </c>
      <c r="L8904" t="s">
        <v>5885</v>
      </c>
      <c r="M8904">
        <v>10</v>
      </c>
      <c r="N8904">
        <v>18</v>
      </c>
      <c r="O8904">
        <v>10</v>
      </c>
      <c r="S8904" t="b">
        <v>0</v>
      </c>
      <c r="T8904" t="b">
        <v>0</v>
      </c>
      <c r="U8904" t="b">
        <v>0</v>
      </c>
      <c r="V8904">
        <v>57000</v>
      </c>
      <c r="W8904">
        <v>37000</v>
      </c>
      <c r="X8904">
        <v>2.64</v>
      </c>
      <c r="Y8904">
        <v>39719</v>
      </c>
      <c r="Z8904">
        <v>2.1800000000000002</v>
      </c>
    </row>
    <row r="8905" spans="1:26">
      <c r="A8905">
        <v>207614044</v>
      </c>
      <c r="B8905" t="s">
        <v>5882</v>
      </c>
      <c r="C8905" t="s">
        <v>3597</v>
      </c>
      <c r="D8905" t="s">
        <v>4034</v>
      </c>
      <c r="E8905" t="s">
        <v>4412</v>
      </c>
      <c r="F8905" t="s">
        <v>3787</v>
      </c>
      <c r="G8905">
        <v>207614044</v>
      </c>
      <c r="I8905" t="s">
        <v>3622</v>
      </c>
      <c r="J8905" t="s">
        <v>5883</v>
      </c>
      <c r="K8905" t="s">
        <v>3624</v>
      </c>
      <c r="L8905" t="s">
        <v>5884</v>
      </c>
      <c r="M8905">
        <v>9.8000000000000007</v>
      </c>
      <c r="N8905">
        <v>18</v>
      </c>
      <c r="O8905">
        <v>10.5</v>
      </c>
      <c r="S8905" t="b">
        <v>0</v>
      </c>
      <c r="T8905" t="b">
        <v>0</v>
      </c>
      <c r="U8905" t="b">
        <v>0</v>
      </c>
      <c r="V8905">
        <v>54000</v>
      </c>
      <c r="W8905">
        <v>35000</v>
      </c>
      <c r="X8905">
        <v>2.4900000000000002</v>
      </c>
      <c r="Y8905">
        <v>34945</v>
      </c>
      <c r="Z8905">
        <v>2.04</v>
      </c>
    </row>
    <row r="8906" spans="1:26">
      <c r="A8906">
        <v>10309023</v>
      </c>
      <c r="B8906" t="s">
        <v>3654</v>
      </c>
      <c r="C8906" t="s">
        <v>3597</v>
      </c>
      <c r="D8906" t="s">
        <v>3614</v>
      </c>
      <c r="E8906" t="s">
        <v>3615</v>
      </c>
      <c r="F8906" t="s">
        <v>3600</v>
      </c>
      <c r="G8906">
        <v>10309023</v>
      </c>
      <c r="I8906" t="s">
        <v>3601</v>
      </c>
      <c r="J8906" t="s">
        <v>5881</v>
      </c>
      <c r="L8906" t="s">
        <v>5873</v>
      </c>
      <c r="M8906">
        <v>12.6</v>
      </c>
      <c r="N8906">
        <v>20.5</v>
      </c>
      <c r="O8906">
        <v>10.4</v>
      </c>
      <c r="S8906" t="b">
        <v>0</v>
      </c>
      <c r="T8906" t="b">
        <v>0</v>
      </c>
      <c r="U8906" t="b">
        <v>0</v>
      </c>
      <c r="V8906">
        <v>45000</v>
      </c>
      <c r="W8906">
        <v>44000</v>
      </c>
      <c r="X8906">
        <v>2.42</v>
      </c>
      <c r="Y8906">
        <v>42000</v>
      </c>
      <c r="Z8906">
        <v>2.48</v>
      </c>
    </row>
    <row r="8907" spans="1:26">
      <c r="A8907">
        <v>10309025</v>
      </c>
      <c r="B8907" t="s">
        <v>3654</v>
      </c>
      <c r="C8907" t="s">
        <v>3597</v>
      </c>
      <c r="D8907" t="s">
        <v>3614</v>
      </c>
      <c r="E8907" t="s">
        <v>3615</v>
      </c>
      <c r="F8907" t="s">
        <v>3600</v>
      </c>
      <c r="G8907">
        <v>10309025</v>
      </c>
      <c r="I8907" t="s">
        <v>3601</v>
      </c>
      <c r="J8907" t="s">
        <v>5881</v>
      </c>
      <c r="L8907" t="s">
        <v>5871</v>
      </c>
      <c r="M8907">
        <v>13.5</v>
      </c>
      <c r="N8907">
        <v>21</v>
      </c>
      <c r="O8907">
        <v>10.5</v>
      </c>
      <c r="S8907" t="b">
        <v>0</v>
      </c>
      <c r="T8907" t="b">
        <v>0</v>
      </c>
      <c r="U8907" t="b">
        <v>0</v>
      </c>
      <c r="V8907">
        <v>45000</v>
      </c>
      <c r="W8907">
        <v>42500</v>
      </c>
      <c r="X8907">
        <v>2.56</v>
      </c>
      <c r="Y8907">
        <v>41300</v>
      </c>
      <c r="Z8907">
        <v>2.56</v>
      </c>
    </row>
    <row r="8908" spans="1:26">
      <c r="A8908">
        <v>10309024</v>
      </c>
      <c r="B8908" t="s">
        <v>3654</v>
      </c>
      <c r="C8908" t="s">
        <v>3597</v>
      </c>
      <c r="D8908" t="s">
        <v>3614</v>
      </c>
      <c r="E8908" t="s">
        <v>3615</v>
      </c>
      <c r="F8908" t="s">
        <v>3600</v>
      </c>
      <c r="G8908">
        <v>10309024</v>
      </c>
      <c r="I8908" t="s">
        <v>3601</v>
      </c>
      <c r="J8908" t="s">
        <v>5881</v>
      </c>
      <c r="L8908" t="s">
        <v>5872</v>
      </c>
      <c r="M8908">
        <v>12.75</v>
      </c>
      <c r="N8908">
        <v>20.75</v>
      </c>
      <c r="O8908">
        <v>10.4</v>
      </c>
      <c r="S8908" t="b">
        <v>0</v>
      </c>
      <c r="T8908" t="b">
        <v>0</v>
      </c>
      <c r="U8908" t="b">
        <v>0</v>
      </c>
      <c r="V8908">
        <v>45000</v>
      </c>
      <c r="W8908">
        <v>43500</v>
      </c>
      <c r="X8908">
        <v>2.48</v>
      </c>
      <c r="Y8908">
        <v>41900</v>
      </c>
      <c r="Z8908">
        <v>2.5099999999999998</v>
      </c>
    </row>
    <row r="8909" spans="1:26">
      <c r="A8909">
        <v>10309022</v>
      </c>
      <c r="B8909" t="s">
        <v>3654</v>
      </c>
      <c r="C8909" t="s">
        <v>3597</v>
      </c>
      <c r="D8909" t="s">
        <v>3614</v>
      </c>
      <c r="E8909" t="s">
        <v>3615</v>
      </c>
      <c r="F8909" t="s">
        <v>3600</v>
      </c>
      <c r="G8909">
        <v>10309022</v>
      </c>
      <c r="I8909" t="s">
        <v>3601</v>
      </c>
      <c r="J8909" t="s">
        <v>5881</v>
      </c>
      <c r="L8909" t="s">
        <v>5862</v>
      </c>
      <c r="M8909">
        <v>12.5</v>
      </c>
      <c r="N8909">
        <v>20.5</v>
      </c>
      <c r="O8909">
        <v>10.199999999999999</v>
      </c>
      <c r="S8909" t="b">
        <v>0</v>
      </c>
      <c r="T8909" t="b">
        <v>0</v>
      </c>
      <c r="U8909" t="b">
        <v>0</v>
      </c>
      <c r="V8909">
        <v>45000</v>
      </c>
      <c r="W8909">
        <v>43500</v>
      </c>
      <c r="X8909">
        <v>2.42</v>
      </c>
      <c r="Y8909">
        <v>42000</v>
      </c>
      <c r="Z8909">
        <v>2.4700000000000002</v>
      </c>
    </row>
    <row r="8910" spans="1:26">
      <c r="A8910">
        <v>10309007</v>
      </c>
      <c r="B8910" t="s">
        <v>3654</v>
      </c>
      <c r="C8910" t="s">
        <v>3597</v>
      </c>
      <c r="D8910" t="s">
        <v>3614</v>
      </c>
      <c r="E8910" t="s">
        <v>3615</v>
      </c>
      <c r="F8910" t="s">
        <v>3600</v>
      </c>
      <c r="G8910">
        <v>10309007</v>
      </c>
      <c r="I8910" t="s">
        <v>3601</v>
      </c>
      <c r="J8910" t="s">
        <v>5853</v>
      </c>
      <c r="L8910" t="s">
        <v>5866</v>
      </c>
      <c r="M8910">
        <v>13.3</v>
      </c>
      <c r="N8910">
        <v>20</v>
      </c>
      <c r="O8910">
        <v>10.9</v>
      </c>
      <c r="S8910" t="b">
        <v>0</v>
      </c>
      <c r="T8910" t="b">
        <v>0</v>
      </c>
      <c r="U8910" t="b">
        <v>0</v>
      </c>
      <c r="V8910">
        <v>33600</v>
      </c>
      <c r="W8910">
        <v>33400</v>
      </c>
      <c r="X8910">
        <v>2.2599999999999998</v>
      </c>
      <c r="Y8910">
        <v>33500</v>
      </c>
      <c r="Z8910">
        <v>2.41</v>
      </c>
    </row>
    <row r="8911" spans="1:26">
      <c r="A8911">
        <v>10309021</v>
      </c>
      <c r="B8911" t="s">
        <v>3654</v>
      </c>
      <c r="C8911" t="s">
        <v>3597</v>
      </c>
      <c r="D8911" t="s">
        <v>3614</v>
      </c>
      <c r="E8911" t="s">
        <v>3615</v>
      </c>
      <c r="F8911" t="s">
        <v>3600</v>
      </c>
      <c r="G8911">
        <v>10309021</v>
      </c>
      <c r="I8911" t="s">
        <v>3601</v>
      </c>
      <c r="J8911" t="s">
        <v>5853</v>
      </c>
      <c r="L8911" t="s">
        <v>5874</v>
      </c>
      <c r="M8911">
        <v>13.25</v>
      </c>
      <c r="N8911">
        <v>20</v>
      </c>
      <c r="O8911">
        <v>10.5</v>
      </c>
      <c r="S8911" t="b">
        <v>0</v>
      </c>
      <c r="T8911" t="b">
        <v>0</v>
      </c>
      <c r="U8911" t="b">
        <v>0</v>
      </c>
      <c r="V8911">
        <v>33600</v>
      </c>
      <c r="W8911">
        <v>33400</v>
      </c>
      <c r="X8911">
        <v>2.2599999999999998</v>
      </c>
      <c r="Y8911">
        <v>34200</v>
      </c>
      <c r="Z8911">
        <v>2.75</v>
      </c>
    </row>
    <row r="8912" spans="1:26">
      <c r="A8912">
        <v>10309006</v>
      </c>
      <c r="B8912" t="s">
        <v>3654</v>
      </c>
      <c r="C8912" t="s">
        <v>3597</v>
      </c>
      <c r="D8912" t="s">
        <v>3614</v>
      </c>
      <c r="E8912" t="s">
        <v>3615</v>
      </c>
      <c r="F8912" t="s">
        <v>3600</v>
      </c>
      <c r="G8912">
        <v>10309006</v>
      </c>
      <c r="I8912" t="s">
        <v>3601</v>
      </c>
      <c r="J8912" t="s">
        <v>5880</v>
      </c>
      <c r="L8912" t="s">
        <v>5864</v>
      </c>
      <c r="M8912">
        <v>14</v>
      </c>
      <c r="N8912">
        <v>20.75</v>
      </c>
      <c r="O8912">
        <v>10.5</v>
      </c>
      <c r="S8912" t="b">
        <v>0</v>
      </c>
      <c r="T8912" t="b">
        <v>0</v>
      </c>
      <c r="U8912" t="b">
        <v>0</v>
      </c>
      <c r="V8912">
        <v>24000</v>
      </c>
      <c r="W8912">
        <v>22400</v>
      </c>
      <c r="X8912">
        <v>2.16</v>
      </c>
      <c r="Y8912">
        <v>24000</v>
      </c>
      <c r="Z8912">
        <v>2.13</v>
      </c>
    </row>
    <row r="8913" spans="1:26">
      <c r="A8913">
        <v>10309027</v>
      </c>
      <c r="B8913" t="s">
        <v>3654</v>
      </c>
      <c r="C8913" t="s">
        <v>3597</v>
      </c>
      <c r="D8913" t="s">
        <v>3614</v>
      </c>
      <c r="E8913" t="s">
        <v>3615</v>
      </c>
      <c r="F8913" t="s">
        <v>3600</v>
      </c>
      <c r="G8913">
        <v>10309027</v>
      </c>
      <c r="I8913" t="s">
        <v>3601</v>
      </c>
      <c r="J8913" t="s">
        <v>5857</v>
      </c>
      <c r="L8913" t="s">
        <v>5875</v>
      </c>
      <c r="M8913">
        <v>12.5</v>
      </c>
      <c r="N8913">
        <v>20</v>
      </c>
      <c r="O8913">
        <v>10.75</v>
      </c>
      <c r="S8913" t="b">
        <v>0</v>
      </c>
      <c r="T8913" t="b">
        <v>0</v>
      </c>
      <c r="U8913" t="b">
        <v>0</v>
      </c>
      <c r="V8913">
        <v>54000</v>
      </c>
      <c r="W8913">
        <v>45500</v>
      </c>
      <c r="X8913">
        <v>2.34</v>
      </c>
      <c r="Y8913">
        <v>59000</v>
      </c>
      <c r="Z8913">
        <v>2.2799999999999998</v>
      </c>
    </row>
    <row r="8914" spans="1:26">
      <c r="A8914">
        <v>9006287</v>
      </c>
      <c r="B8914" t="s">
        <v>3654</v>
      </c>
      <c r="C8914" t="s">
        <v>3597</v>
      </c>
      <c r="D8914" t="s">
        <v>3614</v>
      </c>
      <c r="E8914" t="s">
        <v>4840</v>
      </c>
      <c r="F8914" t="s">
        <v>3600</v>
      </c>
      <c r="G8914">
        <v>9006287</v>
      </c>
      <c r="I8914" t="s">
        <v>3601</v>
      </c>
      <c r="J8914" t="s">
        <v>5812</v>
      </c>
      <c r="L8914" t="s">
        <v>4839</v>
      </c>
      <c r="M8914">
        <v>9.9</v>
      </c>
      <c r="N8914">
        <v>16</v>
      </c>
      <c r="O8914">
        <v>9.1</v>
      </c>
      <c r="S8914" t="b">
        <v>0</v>
      </c>
      <c r="T8914" t="b">
        <v>0</v>
      </c>
      <c r="U8914" t="b">
        <v>0</v>
      </c>
      <c r="V8914">
        <v>56000</v>
      </c>
      <c r="W8914">
        <v>33200</v>
      </c>
      <c r="X8914">
        <v>2.6</v>
      </c>
      <c r="Y8914">
        <v>41500</v>
      </c>
      <c r="Z8914">
        <v>2.5299999999999998</v>
      </c>
    </row>
    <row r="8915" spans="1:26">
      <c r="A8915">
        <v>9006286</v>
      </c>
      <c r="B8915" t="s">
        <v>3654</v>
      </c>
      <c r="C8915" t="s">
        <v>3597</v>
      </c>
      <c r="D8915" t="s">
        <v>3614</v>
      </c>
      <c r="E8915" t="s">
        <v>4841</v>
      </c>
      <c r="F8915" t="s">
        <v>3600</v>
      </c>
      <c r="G8915">
        <v>9006286</v>
      </c>
      <c r="I8915" t="s">
        <v>3601</v>
      </c>
      <c r="J8915" t="s">
        <v>5812</v>
      </c>
      <c r="L8915" t="s">
        <v>4839</v>
      </c>
      <c r="M8915">
        <v>9.9</v>
      </c>
      <c r="N8915">
        <v>16</v>
      </c>
      <c r="O8915">
        <v>9.1</v>
      </c>
      <c r="S8915" t="b">
        <v>0</v>
      </c>
      <c r="T8915" t="b">
        <v>0</v>
      </c>
      <c r="U8915" t="b">
        <v>0</v>
      </c>
      <c r="V8915">
        <v>56000</v>
      </c>
      <c r="W8915">
        <v>33200</v>
      </c>
      <c r="X8915">
        <v>2.6</v>
      </c>
      <c r="Y8915">
        <v>41500</v>
      </c>
      <c r="Z8915">
        <v>2.5299999999999998</v>
      </c>
    </row>
    <row r="8916" spans="1:26">
      <c r="A8916">
        <v>9006285</v>
      </c>
      <c r="B8916" t="s">
        <v>3654</v>
      </c>
      <c r="C8916" t="s">
        <v>3597</v>
      </c>
      <c r="D8916" t="s">
        <v>3614</v>
      </c>
      <c r="E8916" t="s">
        <v>4842</v>
      </c>
      <c r="F8916" t="s">
        <v>3600</v>
      </c>
      <c r="G8916">
        <v>9006285</v>
      </c>
      <c r="I8916" t="s">
        <v>3601</v>
      </c>
      <c r="J8916" t="s">
        <v>5814</v>
      </c>
      <c r="L8916" t="s">
        <v>4839</v>
      </c>
      <c r="M8916">
        <v>9.9</v>
      </c>
      <c r="N8916">
        <v>16</v>
      </c>
      <c r="O8916">
        <v>9.1</v>
      </c>
      <c r="S8916" t="b">
        <v>0</v>
      </c>
      <c r="T8916" t="b">
        <v>0</v>
      </c>
      <c r="U8916" t="b">
        <v>0</v>
      </c>
      <c r="V8916">
        <v>56000</v>
      </c>
      <c r="W8916">
        <v>33200</v>
      </c>
      <c r="X8916">
        <v>2.6</v>
      </c>
      <c r="Y8916">
        <v>41500</v>
      </c>
      <c r="Z8916">
        <v>2.5299999999999998</v>
      </c>
    </row>
    <row r="8917" spans="1:26">
      <c r="A8917">
        <v>9006269</v>
      </c>
      <c r="B8917" t="s">
        <v>3654</v>
      </c>
      <c r="C8917" t="s">
        <v>3597</v>
      </c>
      <c r="D8917" t="s">
        <v>3614</v>
      </c>
      <c r="E8917" t="s">
        <v>3615</v>
      </c>
      <c r="F8917" t="s">
        <v>3600</v>
      </c>
      <c r="G8917">
        <v>9006269</v>
      </c>
      <c r="I8917" t="s">
        <v>3601</v>
      </c>
      <c r="J8917" t="s">
        <v>5813</v>
      </c>
      <c r="L8917" t="s">
        <v>4839</v>
      </c>
      <c r="M8917">
        <v>9.9</v>
      </c>
      <c r="N8917">
        <v>16</v>
      </c>
      <c r="O8917">
        <v>9.1</v>
      </c>
      <c r="S8917" t="b">
        <v>0</v>
      </c>
      <c r="T8917" t="b">
        <v>0</v>
      </c>
      <c r="U8917" t="b">
        <v>0</v>
      </c>
      <c r="V8917">
        <v>56000</v>
      </c>
      <c r="W8917">
        <v>33200</v>
      </c>
      <c r="X8917">
        <v>2.6</v>
      </c>
      <c r="Y8917">
        <v>41500</v>
      </c>
      <c r="Z8917">
        <v>2.5299999999999998</v>
      </c>
    </row>
    <row r="8918" spans="1:26">
      <c r="A8918">
        <v>10525808</v>
      </c>
      <c r="B8918" t="s">
        <v>3654</v>
      </c>
      <c r="C8918" t="s">
        <v>3597</v>
      </c>
      <c r="D8918" t="s">
        <v>3614</v>
      </c>
      <c r="E8918" t="s">
        <v>3615</v>
      </c>
      <c r="F8918" t="s">
        <v>3600</v>
      </c>
      <c r="G8918">
        <v>10525808</v>
      </c>
      <c r="I8918" t="s">
        <v>3601</v>
      </c>
      <c r="J8918" t="s">
        <v>5880</v>
      </c>
      <c r="L8918" t="s">
        <v>5870</v>
      </c>
      <c r="M8918">
        <v>14.25</v>
      </c>
      <c r="N8918">
        <v>21</v>
      </c>
      <c r="O8918">
        <v>10.5</v>
      </c>
      <c r="S8918" t="b">
        <v>0</v>
      </c>
      <c r="T8918" t="b">
        <v>0</v>
      </c>
      <c r="U8918" t="b">
        <v>0</v>
      </c>
      <c r="V8918">
        <v>24000</v>
      </c>
      <c r="W8918">
        <v>22400</v>
      </c>
      <c r="X8918">
        <v>2.16</v>
      </c>
      <c r="Y8918">
        <v>24000</v>
      </c>
      <c r="Z8918">
        <v>2.13</v>
      </c>
    </row>
    <row r="8919" spans="1:26">
      <c r="A8919">
        <v>10525809</v>
      </c>
      <c r="B8919" t="s">
        <v>3654</v>
      </c>
      <c r="C8919" t="s">
        <v>3597</v>
      </c>
      <c r="D8919" t="s">
        <v>3614</v>
      </c>
      <c r="E8919" t="s">
        <v>3615</v>
      </c>
      <c r="F8919" t="s">
        <v>3600</v>
      </c>
      <c r="G8919">
        <v>10525809</v>
      </c>
      <c r="I8919" t="s">
        <v>3601</v>
      </c>
      <c r="J8919" t="s">
        <v>5857</v>
      </c>
      <c r="L8919" t="s">
        <v>5868</v>
      </c>
      <c r="M8919">
        <v>12.6</v>
      </c>
      <c r="N8919">
        <v>19.8</v>
      </c>
      <c r="O8919">
        <v>10.75</v>
      </c>
      <c r="S8919" t="b">
        <v>0</v>
      </c>
      <c r="T8919" t="b">
        <v>0</v>
      </c>
      <c r="U8919" t="b">
        <v>0</v>
      </c>
      <c r="V8919">
        <v>53000</v>
      </c>
      <c r="W8919">
        <v>46000</v>
      </c>
      <c r="X8919">
        <v>2.2999999999999998</v>
      </c>
      <c r="Y8919">
        <v>59000</v>
      </c>
      <c r="Z8919">
        <v>2.27</v>
      </c>
    </row>
    <row r="8920" spans="1:26">
      <c r="A8920">
        <v>10309105</v>
      </c>
      <c r="B8920" t="s">
        <v>3654</v>
      </c>
      <c r="C8920" t="s">
        <v>3597</v>
      </c>
      <c r="D8920" t="s">
        <v>3614</v>
      </c>
      <c r="E8920" t="s">
        <v>4837</v>
      </c>
      <c r="F8920" t="s">
        <v>3600</v>
      </c>
      <c r="G8920">
        <v>10309105</v>
      </c>
      <c r="I8920" t="s">
        <v>3601</v>
      </c>
      <c r="J8920" t="s">
        <v>5861</v>
      </c>
      <c r="L8920" t="s">
        <v>5873</v>
      </c>
      <c r="M8920">
        <v>12.6</v>
      </c>
      <c r="N8920">
        <v>20.5</v>
      </c>
      <c r="O8920">
        <v>10.4</v>
      </c>
      <c r="S8920" t="b">
        <v>0</v>
      </c>
      <c r="T8920" t="b">
        <v>0</v>
      </c>
      <c r="U8920" t="b">
        <v>0</v>
      </c>
      <c r="V8920">
        <v>45000</v>
      </c>
      <c r="W8920">
        <v>44000</v>
      </c>
      <c r="X8920">
        <v>2.42</v>
      </c>
      <c r="Y8920">
        <v>42000</v>
      </c>
      <c r="Z8920">
        <v>2.48</v>
      </c>
    </row>
    <row r="8921" spans="1:26">
      <c r="A8921">
        <v>10309053</v>
      </c>
      <c r="B8921" t="s">
        <v>3654</v>
      </c>
      <c r="C8921" t="s">
        <v>3597</v>
      </c>
      <c r="D8921" t="s">
        <v>3614</v>
      </c>
      <c r="E8921" t="s">
        <v>4837</v>
      </c>
      <c r="F8921" t="s">
        <v>3600</v>
      </c>
      <c r="G8921">
        <v>10309053</v>
      </c>
      <c r="I8921" t="s">
        <v>3601</v>
      </c>
      <c r="J8921" t="s">
        <v>5867</v>
      </c>
      <c r="L8921" t="s">
        <v>5875</v>
      </c>
      <c r="M8921">
        <v>12.5</v>
      </c>
      <c r="N8921">
        <v>20</v>
      </c>
      <c r="O8921">
        <v>10.75</v>
      </c>
      <c r="S8921" t="b">
        <v>0</v>
      </c>
      <c r="T8921" t="b">
        <v>0</v>
      </c>
      <c r="U8921" t="b">
        <v>0</v>
      </c>
      <c r="V8921">
        <v>54000</v>
      </c>
      <c r="W8921">
        <v>45500</v>
      </c>
      <c r="X8921">
        <v>2.34</v>
      </c>
      <c r="Y8921">
        <v>59000</v>
      </c>
      <c r="Z8921">
        <v>2.2799999999999998</v>
      </c>
    </row>
    <row r="8922" spans="1:26">
      <c r="A8922">
        <v>10309097</v>
      </c>
      <c r="B8922" t="s">
        <v>3654</v>
      </c>
      <c r="C8922" t="s">
        <v>3597</v>
      </c>
      <c r="D8922" t="s">
        <v>3614</v>
      </c>
      <c r="E8922" t="s">
        <v>4837</v>
      </c>
      <c r="F8922" t="s">
        <v>3600</v>
      </c>
      <c r="G8922">
        <v>10309097</v>
      </c>
      <c r="I8922" t="s">
        <v>3601</v>
      </c>
      <c r="J8922" t="s">
        <v>5865</v>
      </c>
      <c r="L8922" t="s">
        <v>5874</v>
      </c>
      <c r="M8922">
        <v>13.25</v>
      </c>
      <c r="N8922">
        <v>20</v>
      </c>
      <c r="O8922">
        <v>10.5</v>
      </c>
      <c r="S8922" t="b">
        <v>0</v>
      </c>
      <c r="T8922" t="b">
        <v>0</v>
      </c>
      <c r="U8922" t="b">
        <v>0</v>
      </c>
      <c r="V8922">
        <v>33600</v>
      </c>
      <c r="W8922">
        <v>33400</v>
      </c>
      <c r="X8922">
        <v>2.2599999999999998</v>
      </c>
      <c r="Y8922">
        <v>34200</v>
      </c>
      <c r="Z8922">
        <v>2.75</v>
      </c>
    </row>
    <row r="8923" spans="1:26">
      <c r="A8923">
        <v>10309113</v>
      </c>
      <c r="B8923" t="s">
        <v>3654</v>
      </c>
      <c r="C8923" t="s">
        <v>3597</v>
      </c>
      <c r="D8923" t="s">
        <v>3614</v>
      </c>
      <c r="E8923" t="s">
        <v>4837</v>
      </c>
      <c r="F8923" t="s">
        <v>3600</v>
      </c>
      <c r="G8923">
        <v>10309113</v>
      </c>
      <c r="I8923" t="s">
        <v>3601</v>
      </c>
      <c r="J8923" t="s">
        <v>5861</v>
      </c>
      <c r="L8923" t="s">
        <v>5872</v>
      </c>
      <c r="M8923">
        <v>12.75</v>
      </c>
      <c r="N8923">
        <v>20.75</v>
      </c>
      <c r="O8923">
        <v>10.4</v>
      </c>
      <c r="S8923" t="b">
        <v>0</v>
      </c>
      <c r="T8923" t="b">
        <v>0</v>
      </c>
      <c r="U8923" t="b">
        <v>0</v>
      </c>
      <c r="V8923">
        <v>45000</v>
      </c>
      <c r="W8923">
        <v>43500</v>
      </c>
      <c r="X8923">
        <v>2.48</v>
      </c>
      <c r="Y8923">
        <v>41900</v>
      </c>
      <c r="Z8923">
        <v>2.5099999999999998</v>
      </c>
    </row>
    <row r="8924" spans="1:26">
      <c r="A8924">
        <v>10309109</v>
      </c>
      <c r="B8924" t="s">
        <v>3654</v>
      </c>
      <c r="C8924" t="s">
        <v>3597</v>
      </c>
      <c r="D8924" t="s">
        <v>3614</v>
      </c>
      <c r="E8924" t="s">
        <v>4837</v>
      </c>
      <c r="F8924" t="s">
        <v>3600</v>
      </c>
      <c r="G8924">
        <v>10309109</v>
      </c>
      <c r="I8924" t="s">
        <v>3601</v>
      </c>
      <c r="J8924" t="s">
        <v>5861</v>
      </c>
      <c r="L8924" t="s">
        <v>5871</v>
      </c>
      <c r="M8924">
        <v>13.5</v>
      </c>
      <c r="N8924">
        <v>21</v>
      </c>
      <c r="O8924">
        <v>10.5</v>
      </c>
      <c r="S8924" t="b">
        <v>0</v>
      </c>
      <c r="T8924" t="b">
        <v>0</v>
      </c>
      <c r="U8924" t="b">
        <v>0</v>
      </c>
      <c r="V8924">
        <v>45000</v>
      </c>
      <c r="W8924">
        <v>42500</v>
      </c>
      <c r="X8924">
        <v>2.56</v>
      </c>
      <c r="Y8924">
        <v>41300</v>
      </c>
      <c r="Z8924">
        <v>2.56</v>
      </c>
    </row>
    <row r="8925" spans="1:26">
      <c r="A8925">
        <v>10525528</v>
      </c>
      <c r="B8925" t="s">
        <v>3654</v>
      </c>
      <c r="C8925" t="s">
        <v>3597</v>
      </c>
      <c r="D8925" t="s">
        <v>3614</v>
      </c>
      <c r="E8925" t="s">
        <v>4837</v>
      </c>
      <c r="F8925" t="s">
        <v>3600</v>
      </c>
      <c r="G8925">
        <v>10525528</v>
      </c>
      <c r="I8925" t="s">
        <v>3601</v>
      </c>
      <c r="J8925" t="s">
        <v>5861</v>
      </c>
      <c r="L8925" t="s">
        <v>5862</v>
      </c>
      <c r="M8925">
        <v>12.5</v>
      </c>
      <c r="N8925">
        <v>20.5</v>
      </c>
      <c r="O8925">
        <v>10.199999999999999</v>
      </c>
      <c r="S8925" t="b">
        <v>0</v>
      </c>
      <c r="T8925" t="b">
        <v>0</v>
      </c>
      <c r="U8925" t="b">
        <v>0</v>
      </c>
      <c r="V8925">
        <v>45000</v>
      </c>
      <c r="W8925">
        <v>43500</v>
      </c>
      <c r="X8925">
        <v>2.42</v>
      </c>
      <c r="Y8925">
        <v>42000</v>
      </c>
      <c r="Z8925">
        <v>2.4700000000000002</v>
      </c>
    </row>
    <row r="8926" spans="1:26">
      <c r="A8926">
        <v>201982915</v>
      </c>
      <c r="B8926" t="s">
        <v>3654</v>
      </c>
      <c r="C8926" t="s">
        <v>3597</v>
      </c>
      <c r="D8926" t="s">
        <v>3614</v>
      </c>
      <c r="E8926" t="s">
        <v>4837</v>
      </c>
      <c r="F8926" t="s">
        <v>3600</v>
      </c>
      <c r="G8926">
        <v>201982915</v>
      </c>
      <c r="I8926" t="s">
        <v>3601</v>
      </c>
      <c r="J8926" t="s">
        <v>5863</v>
      </c>
      <c r="L8926" t="s">
        <v>5870</v>
      </c>
      <c r="M8926">
        <v>14.25</v>
      </c>
      <c r="N8926">
        <v>21</v>
      </c>
      <c r="O8926">
        <v>10.5</v>
      </c>
      <c r="S8926" t="b">
        <v>0</v>
      </c>
      <c r="T8926" t="b">
        <v>0</v>
      </c>
      <c r="U8926" t="b">
        <v>0</v>
      </c>
      <c r="V8926">
        <v>24000</v>
      </c>
      <c r="W8926">
        <v>22400</v>
      </c>
      <c r="X8926">
        <v>2.16</v>
      </c>
      <c r="Y8926">
        <v>24000</v>
      </c>
      <c r="Z8926">
        <v>2.13</v>
      </c>
    </row>
    <row r="8927" spans="1:26">
      <c r="A8927">
        <v>201982951</v>
      </c>
      <c r="B8927" t="s">
        <v>3654</v>
      </c>
      <c r="C8927" t="s">
        <v>3597</v>
      </c>
      <c r="D8927" t="s">
        <v>3614</v>
      </c>
      <c r="E8927" t="s">
        <v>4837</v>
      </c>
      <c r="F8927" t="s">
        <v>3600</v>
      </c>
      <c r="G8927">
        <v>201982951</v>
      </c>
      <c r="I8927" t="s">
        <v>3601</v>
      </c>
      <c r="J8927" t="s">
        <v>5867</v>
      </c>
      <c r="L8927" t="s">
        <v>5868</v>
      </c>
      <c r="M8927">
        <v>12.6</v>
      </c>
      <c r="N8927">
        <v>19.8</v>
      </c>
      <c r="O8927">
        <v>10.75</v>
      </c>
      <c r="S8927" t="b">
        <v>0</v>
      </c>
      <c r="T8927" t="b">
        <v>0</v>
      </c>
      <c r="U8927" t="b">
        <v>0</v>
      </c>
      <c r="V8927">
        <v>53000</v>
      </c>
      <c r="W8927">
        <v>46000</v>
      </c>
      <c r="X8927">
        <v>2.2999999999999998</v>
      </c>
      <c r="Y8927">
        <v>59000</v>
      </c>
      <c r="Z8927">
        <v>2.27</v>
      </c>
    </row>
    <row r="8928" spans="1:26">
      <c r="A8928">
        <v>10309046</v>
      </c>
      <c r="B8928" t="s">
        <v>3654</v>
      </c>
      <c r="C8928" t="s">
        <v>3597</v>
      </c>
      <c r="D8928" t="s">
        <v>3614</v>
      </c>
      <c r="E8928" t="s">
        <v>4842</v>
      </c>
      <c r="F8928" t="s">
        <v>3600</v>
      </c>
      <c r="G8928">
        <v>10309046</v>
      </c>
      <c r="I8928" t="s">
        <v>3601</v>
      </c>
      <c r="J8928" t="s">
        <v>5877</v>
      </c>
      <c r="L8928" t="s">
        <v>5864</v>
      </c>
      <c r="M8928">
        <v>14</v>
      </c>
      <c r="N8928">
        <v>20.75</v>
      </c>
      <c r="O8928">
        <v>10.5</v>
      </c>
      <c r="S8928" t="b">
        <v>0</v>
      </c>
      <c r="T8928" t="b">
        <v>0</v>
      </c>
      <c r="U8928" t="b">
        <v>0</v>
      </c>
      <c r="V8928">
        <v>24000</v>
      </c>
      <c r="W8928">
        <v>22400</v>
      </c>
      <c r="X8928">
        <v>2.16</v>
      </c>
      <c r="Y8928">
        <v>24000</v>
      </c>
      <c r="Z8928">
        <v>2.13</v>
      </c>
    </row>
    <row r="8929" spans="1:26">
      <c r="A8929">
        <v>10309054</v>
      </c>
      <c r="B8929" t="s">
        <v>3654</v>
      </c>
      <c r="C8929" t="s">
        <v>3597</v>
      </c>
      <c r="D8929" t="s">
        <v>3614</v>
      </c>
      <c r="E8929" t="s">
        <v>4842</v>
      </c>
      <c r="F8929" t="s">
        <v>3600</v>
      </c>
      <c r="G8929">
        <v>10309054</v>
      </c>
      <c r="I8929" t="s">
        <v>3601</v>
      </c>
      <c r="J8929" t="s">
        <v>5879</v>
      </c>
      <c r="L8929" t="s">
        <v>5868</v>
      </c>
      <c r="M8929">
        <v>12.6</v>
      </c>
      <c r="N8929">
        <v>19.8</v>
      </c>
      <c r="O8929">
        <v>10.75</v>
      </c>
      <c r="S8929" t="b">
        <v>0</v>
      </c>
      <c r="T8929" t="b">
        <v>0</v>
      </c>
      <c r="U8929" t="b">
        <v>0</v>
      </c>
      <c r="V8929">
        <v>53000</v>
      </c>
      <c r="W8929">
        <v>46000</v>
      </c>
      <c r="X8929">
        <v>2.2999999999999998</v>
      </c>
      <c r="Y8929">
        <v>59000</v>
      </c>
      <c r="Z8929">
        <v>2.27</v>
      </c>
    </row>
    <row r="8930" spans="1:26">
      <c r="A8930">
        <v>201982916</v>
      </c>
      <c r="B8930" t="s">
        <v>3654</v>
      </c>
      <c r="C8930" t="s">
        <v>3597</v>
      </c>
      <c r="D8930" t="s">
        <v>3614</v>
      </c>
      <c r="E8930" t="s">
        <v>4837</v>
      </c>
      <c r="F8930" t="s">
        <v>3600</v>
      </c>
      <c r="G8930">
        <v>201982916</v>
      </c>
      <c r="I8930" t="s">
        <v>3601</v>
      </c>
      <c r="J8930" t="s">
        <v>5865</v>
      </c>
      <c r="L8930" t="s">
        <v>5866</v>
      </c>
      <c r="M8930">
        <v>13.3</v>
      </c>
      <c r="N8930">
        <v>20</v>
      </c>
      <c r="O8930">
        <v>10.9</v>
      </c>
      <c r="S8930" t="b">
        <v>0</v>
      </c>
      <c r="T8930" t="b">
        <v>0</v>
      </c>
      <c r="U8930" t="b">
        <v>0</v>
      </c>
      <c r="V8930">
        <v>33600</v>
      </c>
      <c r="W8930">
        <v>33400</v>
      </c>
      <c r="X8930">
        <v>2.2599999999999998</v>
      </c>
      <c r="Y8930">
        <v>33500</v>
      </c>
      <c r="Z8930">
        <v>2.41</v>
      </c>
    </row>
    <row r="8931" spans="1:26">
      <c r="A8931">
        <v>10309050</v>
      </c>
      <c r="B8931" t="s">
        <v>3654</v>
      </c>
      <c r="C8931" t="s">
        <v>3597</v>
      </c>
      <c r="D8931" t="s">
        <v>3614</v>
      </c>
      <c r="E8931" t="s">
        <v>4842</v>
      </c>
      <c r="F8931" t="s">
        <v>3600</v>
      </c>
      <c r="G8931">
        <v>10309050</v>
      </c>
      <c r="I8931" t="s">
        <v>3601</v>
      </c>
      <c r="J8931" t="s">
        <v>5879</v>
      </c>
      <c r="L8931" t="s">
        <v>5875</v>
      </c>
      <c r="M8931">
        <v>12.5</v>
      </c>
      <c r="N8931">
        <v>20</v>
      </c>
      <c r="O8931">
        <v>10.75</v>
      </c>
      <c r="S8931" t="b">
        <v>0</v>
      </c>
      <c r="T8931" t="b">
        <v>0</v>
      </c>
      <c r="U8931" t="b">
        <v>0</v>
      </c>
      <c r="V8931">
        <v>54000</v>
      </c>
      <c r="W8931">
        <v>45500</v>
      </c>
      <c r="X8931">
        <v>2.34</v>
      </c>
      <c r="Y8931">
        <v>59000</v>
      </c>
      <c r="Z8931">
        <v>2.2799999999999998</v>
      </c>
    </row>
    <row r="8932" spans="1:26">
      <c r="A8932">
        <v>10309102</v>
      </c>
      <c r="B8932" t="s">
        <v>3654</v>
      </c>
      <c r="C8932" t="s">
        <v>3597</v>
      </c>
      <c r="D8932" t="s">
        <v>3614</v>
      </c>
      <c r="E8932" t="s">
        <v>4842</v>
      </c>
      <c r="F8932" t="s">
        <v>3600</v>
      </c>
      <c r="G8932">
        <v>10309102</v>
      </c>
      <c r="I8932" t="s">
        <v>3601</v>
      </c>
      <c r="J8932" t="s">
        <v>5878</v>
      </c>
      <c r="L8932" t="s">
        <v>5873</v>
      </c>
      <c r="M8932">
        <v>12.6</v>
      </c>
      <c r="N8932">
        <v>20.5</v>
      </c>
      <c r="O8932">
        <v>10.4</v>
      </c>
      <c r="S8932" t="b">
        <v>0</v>
      </c>
      <c r="T8932" t="b">
        <v>0</v>
      </c>
      <c r="U8932" t="b">
        <v>0</v>
      </c>
      <c r="V8932">
        <v>45000</v>
      </c>
      <c r="W8932">
        <v>44000</v>
      </c>
      <c r="X8932">
        <v>2.42</v>
      </c>
      <c r="Y8932">
        <v>42000</v>
      </c>
      <c r="Z8932">
        <v>2.48</v>
      </c>
    </row>
    <row r="8933" spans="1:26">
      <c r="A8933">
        <v>10309110</v>
      </c>
      <c r="B8933" t="s">
        <v>3654</v>
      </c>
      <c r="C8933" t="s">
        <v>3597</v>
      </c>
      <c r="D8933" t="s">
        <v>3614</v>
      </c>
      <c r="E8933" t="s">
        <v>4842</v>
      </c>
      <c r="F8933" t="s">
        <v>3600</v>
      </c>
      <c r="G8933">
        <v>10309110</v>
      </c>
      <c r="I8933" t="s">
        <v>3601</v>
      </c>
      <c r="J8933" t="s">
        <v>5878</v>
      </c>
      <c r="L8933" t="s">
        <v>5872</v>
      </c>
      <c r="M8933">
        <v>12.75</v>
      </c>
      <c r="N8933">
        <v>20.75</v>
      </c>
      <c r="O8933">
        <v>10.4</v>
      </c>
      <c r="S8933" t="b">
        <v>0</v>
      </c>
      <c r="T8933" t="b">
        <v>0</v>
      </c>
      <c r="U8933" t="b">
        <v>0</v>
      </c>
      <c r="V8933">
        <v>45000</v>
      </c>
      <c r="W8933">
        <v>43500</v>
      </c>
      <c r="X8933">
        <v>2.48</v>
      </c>
      <c r="Y8933">
        <v>41900</v>
      </c>
      <c r="Z8933">
        <v>2.5099999999999998</v>
      </c>
    </row>
    <row r="8934" spans="1:26">
      <c r="A8934">
        <v>10309094</v>
      </c>
      <c r="B8934" t="s">
        <v>3654</v>
      </c>
      <c r="C8934" t="s">
        <v>3597</v>
      </c>
      <c r="D8934" t="s">
        <v>3614</v>
      </c>
      <c r="E8934" t="s">
        <v>4842</v>
      </c>
      <c r="F8934" t="s">
        <v>3600</v>
      </c>
      <c r="G8934">
        <v>10309094</v>
      </c>
      <c r="I8934" t="s">
        <v>3601</v>
      </c>
      <c r="J8934" t="s">
        <v>5876</v>
      </c>
      <c r="L8934" t="s">
        <v>5874</v>
      </c>
      <c r="M8934">
        <v>13.25</v>
      </c>
      <c r="N8934">
        <v>20</v>
      </c>
      <c r="O8934">
        <v>10.5</v>
      </c>
      <c r="S8934" t="b">
        <v>0</v>
      </c>
      <c r="T8934" t="b">
        <v>0</v>
      </c>
      <c r="U8934" t="b">
        <v>0</v>
      </c>
      <c r="V8934">
        <v>33600</v>
      </c>
      <c r="W8934">
        <v>33400</v>
      </c>
      <c r="X8934">
        <v>2.2599999999999998</v>
      </c>
      <c r="Y8934">
        <v>34200</v>
      </c>
      <c r="Z8934">
        <v>2.75</v>
      </c>
    </row>
    <row r="8935" spans="1:26">
      <c r="A8935">
        <v>10309106</v>
      </c>
      <c r="B8935" t="s">
        <v>3654</v>
      </c>
      <c r="C8935" t="s">
        <v>3597</v>
      </c>
      <c r="D8935" t="s">
        <v>3614</v>
      </c>
      <c r="E8935" t="s">
        <v>4842</v>
      </c>
      <c r="F8935" t="s">
        <v>3600</v>
      </c>
      <c r="G8935">
        <v>10309106</v>
      </c>
      <c r="I8935" t="s">
        <v>3601</v>
      </c>
      <c r="J8935" t="s">
        <v>5878</v>
      </c>
      <c r="L8935" t="s">
        <v>5871</v>
      </c>
      <c r="M8935">
        <v>13.5</v>
      </c>
      <c r="N8935">
        <v>21</v>
      </c>
      <c r="O8935">
        <v>10.5</v>
      </c>
      <c r="S8935" t="b">
        <v>0</v>
      </c>
      <c r="T8935" t="b">
        <v>0</v>
      </c>
      <c r="U8935" t="b">
        <v>0</v>
      </c>
      <c r="V8935">
        <v>45000</v>
      </c>
      <c r="W8935">
        <v>42500</v>
      </c>
      <c r="X8935">
        <v>2.56</v>
      </c>
      <c r="Y8935">
        <v>41300</v>
      </c>
      <c r="Z8935">
        <v>2.56</v>
      </c>
    </row>
    <row r="8936" spans="1:26">
      <c r="A8936">
        <v>10525584</v>
      </c>
      <c r="B8936" t="s">
        <v>3654</v>
      </c>
      <c r="C8936" t="s">
        <v>3597</v>
      </c>
      <c r="D8936" t="s">
        <v>3614</v>
      </c>
      <c r="E8936" t="s">
        <v>4842</v>
      </c>
      <c r="F8936" t="s">
        <v>3600</v>
      </c>
      <c r="G8936">
        <v>10525584</v>
      </c>
      <c r="I8936" t="s">
        <v>3601</v>
      </c>
      <c r="J8936" t="s">
        <v>5878</v>
      </c>
      <c r="L8936" t="s">
        <v>5862</v>
      </c>
      <c r="M8936">
        <v>12.5</v>
      </c>
      <c r="N8936">
        <v>20.5</v>
      </c>
      <c r="O8936">
        <v>10.199999999999999</v>
      </c>
      <c r="S8936" t="b">
        <v>0</v>
      </c>
      <c r="T8936" t="b">
        <v>0</v>
      </c>
      <c r="U8936" t="b">
        <v>0</v>
      </c>
      <c r="V8936">
        <v>45000</v>
      </c>
      <c r="W8936">
        <v>43500</v>
      </c>
      <c r="X8936">
        <v>2.42</v>
      </c>
      <c r="Y8936">
        <v>42000</v>
      </c>
      <c r="Z8936">
        <v>2.4700000000000002</v>
      </c>
    </row>
    <row r="8937" spans="1:26">
      <c r="A8937">
        <v>201982912</v>
      </c>
      <c r="B8937" t="s">
        <v>3654</v>
      </c>
      <c r="C8937" t="s">
        <v>3597</v>
      </c>
      <c r="D8937" t="s">
        <v>3614</v>
      </c>
      <c r="E8937" t="s">
        <v>4842</v>
      </c>
      <c r="F8937" t="s">
        <v>3600</v>
      </c>
      <c r="G8937">
        <v>201982912</v>
      </c>
      <c r="I8937" t="s">
        <v>3601</v>
      </c>
      <c r="J8937" t="s">
        <v>5877</v>
      </c>
      <c r="L8937" t="s">
        <v>5870</v>
      </c>
      <c r="M8937">
        <v>14.25</v>
      </c>
      <c r="N8937">
        <v>21</v>
      </c>
      <c r="O8937">
        <v>10.5</v>
      </c>
      <c r="S8937" t="b">
        <v>0</v>
      </c>
      <c r="T8937" t="b">
        <v>0</v>
      </c>
      <c r="U8937" t="b">
        <v>0</v>
      </c>
      <c r="V8937">
        <v>24000</v>
      </c>
      <c r="W8937">
        <v>22400</v>
      </c>
      <c r="X8937">
        <v>2.16</v>
      </c>
      <c r="Y8937">
        <v>24000</v>
      </c>
      <c r="Z8937">
        <v>2.13</v>
      </c>
    </row>
    <row r="8938" spans="1:26">
      <c r="A8938">
        <v>201982919</v>
      </c>
      <c r="B8938" t="s">
        <v>3654</v>
      </c>
      <c r="C8938" t="s">
        <v>3597</v>
      </c>
      <c r="D8938" t="s">
        <v>3614</v>
      </c>
      <c r="E8938" t="s">
        <v>4842</v>
      </c>
      <c r="F8938" t="s">
        <v>3600</v>
      </c>
      <c r="G8938">
        <v>201982919</v>
      </c>
      <c r="I8938" t="s">
        <v>3601</v>
      </c>
      <c r="J8938" t="s">
        <v>5876</v>
      </c>
      <c r="L8938" t="s">
        <v>5866</v>
      </c>
      <c r="M8938">
        <v>13.3</v>
      </c>
      <c r="N8938">
        <v>20</v>
      </c>
      <c r="O8938">
        <v>10.9</v>
      </c>
      <c r="S8938" t="b">
        <v>0</v>
      </c>
      <c r="T8938" t="b">
        <v>0</v>
      </c>
      <c r="U8938" t="b">
        <v>0</v>
      </c>
      <c r="V8938">
        <v>33600</v>
      </c>
      <c r="W8938">
        <v>33400</v>
      </c>
      <c r="X8938">
        <v>2.2599999999999998</v>
      </c>
      <c r="Y8938">
        <v>33500</v>
      </c>
      <c r="Z8938">
        <v>2.41</v>
      </c>
    </row>
    <row r="8939" spans="1:26">
      <c r="A8939">
        <v>10309048</v>
      </c>
      <c r="B8939" t="s">
        <v>3654</v>
      </c>
      <c r="C8939" t="s">
        <v>3597</v>
      </c>
      <c r="D8939" t="s">
        <v>3614</v>
      </c>
      <c r="E8939" t="s">
        <v>4840</v>
      </c>
      <c r="F8939" t="s">
        <v>3600</v>
      </c>
      <c r="G8939">
        <v>10309048</v>
      </c>
      <c r="I8939" t="s">
        <v>3601</v>
      </c>
      <c r="J8939" t="s">
        <v>5863</v>
      </c>
      <c r="L8939" t="s">
        <v>5864</v>
      </c>
      <c r="M8939">
        <v>14</v>
      </c>
      <c r="N8939">
        <v>20.75</v>
      </c>
      <c r="O8939">
        <v>10.5</v>
      </c>
      <c r="S8939" t="b">
        <v>0</v>
      </c>
      <c r="T8939" t="b">
        <v>0</v>
      </c>
      <c r="U8939" t="b">
        <v>0</v>
      </c>
      <c r="V8939">
        <v>24000</v>
      </c>
      <c r="W8939">
        <v>22400</v>
      </c>
      <c r="X8939">
        <v>2.16</v>
      </c>
      <c r="Y8939">
        <v>24000</v>
      </c>
      <c r="Z8939">
        <v>2.13</v>
      </c>
    </row>
    <row r="8940" spans="1:26">
      <c r="A8940">
        <v>10309052</v>
      </c>
      <c r="B8940" t="s">
        <v>3654</v>
      </c>
      <c r="C8940" t="s">
        <v>3597</v>
      </c>
      <c r="D8940" t="s">
        <v>3614</v>
      </c>
      <c r="E8940" t="s">
        <v>4840</v>
      </c>
      <c r="F8940" t="s">
        <v>3600</v>
      </c>
      <c r="G8940">
        <v>10309052</v>
      </c>
      <c r="I8940" t="s">
        <v>3601</v>
      </c>
      <c r="J8940" t="s">
        <v>5867</v>
      </c>
      <c r="L8940" t="s">
        <v>5875</v>
      </c>
      <c r="M8940">
        <v>12.5</v>
      </c>
      <c r="N8940">
        <v>20</v>
      </c>
      <c r="O8940">
        <v>10.75</v>
      </c>
      <c r="S8940" t="b">
        <v>0</v>
      </c>
      <c r="T8940" t="b">
        <v>0</v>
      </c>
      <c r="U8940" t="b">
        <v>0</v>
      </c>
      <c r="V8940">
        <v>54000</v>
      </c>
      <c r="W8940">
        <v>45500</v>
      </c>
      <c r="X8940">
        <v>2.34</v>
      </c>
      <c r="Y8940">
        <v>59000</v>
      </c>
      <c r="Z8940">
        <v>2.2799999999999998</v>
      </c>
    </row>
    <row r="8941" spans="1:26">
      <c r="A8941">
        <v>10309104</v>
      </c>
      <c r="B8941" t="s">
        <v>3654</v>
      </c>
      <c r="C8941" t="s">
        <v>3597</v>
      </c>
      <c r="D8941" t="s">
        <v>3614</v>
      </c>
      <c r="E8941" t="s">
        <v>4840</v>
      </c>
      <c r="F8941" t="s">
        <v>3600</v>
      </c>
      <c r="G8941">
        <v>10309104</v>
      </c>
      <c r="I8941" t="s">
        <v>3601</v>
      </c>
      <c r="J8941" t="s">
        <v>5861</v>
      </c>
      <c r="L8941" t="s">
        <v>5873</v>
      </c>
      <c r="M8941">
        <v>12.6</v>
      </c>
      <c r="N8941">
        <v>20.5</v>
      </c>
      <c r="O8941">
        <v>10.4</v>
      </c>
      <c r="S8941" t="b">
        <v>0</v>
      </c>
      <c r="T8941" t="b">
        <v>0</v>
      </c>
      <c r="U8941" t="b">
        <v>0</v>
      </c>
      <c r="V8941">
        <v>45000</v>
      </c>
      <c r="W8941">
        <v>44000</v>
      </c>
      <c r="X8941">
        <v>2.42</v>
      </c>
      <c r="Y8941">
        <v>42000</v>
      </c>
      <c r="Z8941">
        <v>2.48</v>
      </c>
    </row>
    <row r="8942" spans="1:26">
      <c r="A8942">
        <v>10309096</v>
      </c>
      <c r="B8942" t="s">
        <v>3654</v>
      </c>
      <c r="C8942" t="s">
        <v>3597</v>
      </c>
      <c r="D8942" t="s">
        <v>3614</v>
      </c>
      <c r="E8942" t="s">
        <v>4840</v>
      </c>
      <c r="F8942" t="s">
        <v>3600</v>
      </c>
      <c r="G8942">
        <v>10309096</v>
      </c>
      <c r="I8942" t="s">
        <v>3601</v>
      </c>
      <c r="J8942" t="s">
        <v>5865</v>
      </c>
      <c r="L8942" t="s">
        <v>5874</v>
      </c>
      <c r="M8942">
        <v>13.25</v>
      </c>
      <c r="N8942">
        <v>20</v>
      </c>
      <c r="O8942">
        <v>10.5</v>
      </c>
      <c r="S8942" t="b">
        <v>0</v>
      </c>
      <c r="T8942" t="b">
        <v>0</v>
      </c>
      <c r="U8942" t="b">
        <v>0</v>
      </c>
      <c r="V8942">
        <v>33600</v>
      </c>
      <c r="W8942">
        <v>33400</v>
      </c>
      <c r="X8942">
        <v>2.2599999999999998</v>
      </c>
      <c r="Y8942">
        <v>34200</v>
      </c>
      <c r="Z8942">
        <v>2.75</v>
      </c>
    </row>
    <row r="8943" spans="1:26">
      <c r="A8943">
        <v>10309108</v>
      </c>
      <c r="B8943" t="s">
        <v>3654</v>
      </c>
      <c r="C8943" t="s">
        <v>3597</v>
      </c>
      <c r="D8943" t="s">
        <v>3614</v>
      </c>
      <c r="E8943" t="s">
        <v>4840</v>
      </c>
      <c r="F8943" t="s">
        <v>3600</v>
      </c>
      <c r="G8943">
        <v>10309108</v>
      </c>
      <c r="I8943" t="s">
        <v>3601</v>
      </c>
      <c r="J8943" t="s">
        <v>5861</v>
      </c>
      <c r="L8943" t="s">
        <v>5871</v>
      </c>
      <c r="M8943">
        <v>13.5</v>
      </c>
      <c r="N8943">
        <v>21</v>
      </c>
      <c r="O8943">
        <v>10.5</v>
      </c>
      <c r="S8943" t="b">
        <v>0</v>
      </c>
      <c r="T8943" t="b">
        <v>0</v>
      </c>
      <c r="U8943" t="b">
        <v>0</v>
      </c>
      <c r="V8943">
        <v>45000</v>
      </c>
      <c r="W8943">
        <v>42500</v>
      </c>
      <c r="X8943">
        <v>2.56</v>
      </c>
      <c r="Y8943">
        <v>41300</v>
      </c>
      <c r="Z8943">
        <v>2.56</v>
      </c>
    </row>
    <row r="8944" spans="1:26">
      <c r="A8944">
        <v>10309112</v>
      </c>
      <c r="B8944" t="s">
        <v>3654</v>
      </c>
      <c r="C8944" t="s">
        <v>3597</v>
      </c>
      <c r="D8944" t="s">
        <v>3614</v>
      </c>
      <c r="E8944" t="s">
        <v>4840</v>
      </c>
      <c r="F8944" t="s">
        <v>3600</v>
      </c>
      <c r="G8944">
        <v>10309112</v>
      </c>
      <c r="I8944" t="s">
        <v>3601</v>
      </c>
      <c r="J8944" t="s">
        <v>5861</v>
      </c>
      <c r="L8944" t="s">
        <v>5872</v>
      </c>
      <c r="M8944">
        <v>12.75</v>
      </c>
      <c r="N8944">
        <v>20.75</v>
      </c>
      <c r="O8944">
        <v>10.4</v>
      </c>
      <c r="S8944" t="b">
        <v>0</v>
      </c>
      <c r="T8944" t="b">
        <v>0</v>
      </c>
      <c r="U8944" t="b">
        <v>0</v>
      </c>
      <c r="V8944">
        <v>45000</v>
      </c>
      <c r="W8944">
        <v>43500</v>
      </c>
      <c r="X8944">
        <v>2.48</v>
      </c>
      <c r="Y8944">
        <v>41900</v>
      </c>
      <c r="Z8944">
        <v>2.5099999999999998</v>
      </c>
    </row>
    <row r="8945" spans="1:26">
      <c r="A8945">
        <v>201982917</v>
      </c>
      <c r="B8945" t="s">
        <v>3654</v>
      </c>
      <c r="C8945" t="s">
        <v>3597</v>
      </c>
      <c r="D8945" t="s">
        <v>3614</v>
      </c>
      <c r="E8945" t="s">
        <v>4840</v>
      </c>
      <c r="F8945" t="s">
        <v>3600</v>
      </c>
      <c r="G8945">
        <v>201982917</v>
      </c>
      <c r="I8945" t="s">
        <v>3601</v>
      </c>
      <c r="J8945" t="s">
        <v>5865</v>
      </c>
      <c r="L8945" t="s">
        <v>5866</v>
      </c>
      <c r="M8945">
        <v>13.3</v>
      </c>
      <c r="N8945">
        <v>20</v>
      </c>
      <c r="O8945">
        <v>10.9</v>
      </c>
      <c r="S8945" t="b">
        <v>0</v>
      </c>
      <c r="T8945" t="b">
        <v>0</v>
      </c>
      <c r="U8945" t="b">
        <v>0</v>
      </c>
      <c r="V8945">
        <v>33600</v>
      </c>
      <c r="W8945">
        <v>33400</v>
      </c>
      <c r="X8945">
        <v>2.2599999999999998</v>
      </c>
      <c r="Y8945">
        <v>33500</v>
      </c>
      <c r="Z8945">
        <v>2.41</v>
      </c>
    </row>
    <row r="8946" spans="1:26">
      <c r="A8946">
        <v>201982914</v>
      </c>
      <c r="B8946" t="s">
        <v>3654</v>
      </c>
      <c r="C8946" t="s">
        <v>3597</v>
      </c>
      <c r="D8946" t="s">
        <v>3614</v>
      </c>
      <c r="E8946" t="s">
        <v>4840</v>
      </c>
      <c r="F8946" t="s">
        <v>3600</v>
      </c>
      <c r="G8946">
        <v>201982914</v>
      </c>
      <c r="I8946" t="s">
        <v>3601</v>
      </c>
      <c r="J8946" t="s">
        <v>5863</v>
      </c>
      <c r="L8946" t="s">
        <v>5870</v>
      </c>
      <c r="M8946">
        <v>14.25</v>
      </c>
      <c r="N8946">
        <v>21</v>
      </c>
      <c r="O8946">
        <v>10.5</v>
      </c>
      <c r="S8946" t="b">
        <v>0</v>
      </c>
      <c r="T8946" t="b">
        <v>0</v>
      </c>
      <c r="U8946" t="b">
        <v>0</v>
      </c>
      <c r="V8946">
        <v>24000</v>
      </c>
      <c r="W8946">
        <v>22400</v>
      </c>
      <c r="X8946">
        <v>2.16</v>
      </c>
      <c r="Y8946">
        <v>24000</v>
      </c>
      <c r="Z8946">
        <v>2.13</v>
      </c>
    </row>
    <row r="8947" spans="1:26">
      <c r="A8947">
        <v>10309047</v>
      </c>
      <c r="B8947" t="s">
        <v>3654</v>
      </c>
      <c r="C8947" t="s">
        <v>3597</v>
      </c>
      <c r="D8947" t="s">
        <v>3614</v>
      </c>
      <c r="E8947" t="s">
        <v>4841</v>
      </c>
      <c r="F8947" t="s">
        <v>3600</v>
      </c>
      <c r="G8947">
        <v>10309047</v>
      </c>
      <c r="I8947" t="s">
        <v>3601</v>
      </c>
      <c r="J8947" t="s">
        <v>5863</v>
      </c>
      <c r="L8947" t="s">
        <v>5864</v>
      </c>
      <c r="M8947">
        <v>14</v>
      </c>
      <c r="N8947">
        <v>20.75</v>
      </c>
      <c r="O8947">
        <v>10.5</v>
      </c>
      <c r="S8947" t="b">
        <v>0</v>
      </c>
      <c r="T8947" t="b">
        <v>0</v>
      </c>
      <c r="U8947" t="b">
        <v>0</v>
      </c>
      <c r="V8947">
        <v>24000</v>
      </c>
      <c r="W8947">
        <v>22400</v>
      </c>
      <c r="X8947">
        <v>2.16</v>
      </c>
      <c r="Y8947">
        <v>24000</v>
      </c>
      <c r="Z8947">
        <v>2.13</v>
      </c>
    </row>
    <row r="8948" spans="1:26">
      <c r="A8948">
        <v>201982950</v>
      </c>
      <c r="B8948" t="s">
        <v>3654</v>
      </c>
      <c r="C8948" t="s">
        <v>3597</v>
      </c>
      <c r="D8948" t="s">
        <v>3614</v>
      </c>
      <c r="E8948" t="s">
        <v>4840</v>
      </c>
      <c r="F8948" t="s">
        <v>3600</v>
      </c>
      <c r="G8948">
        <v>201982950</v>
      </c>
      <c r="I8948" t="s">
        <v>3601</v>
      </c>
      <c r="J8948" t="s">
        <v>5867</v>
      </c>
      <c r="L8948" t="s">
        <v>5868</v>
      </c>
      <c r="M8948">
        <v>12.6</v>
      </c>
      <c r="N8948">
        <v>19.8</v>
      </c>
      <c r="O8948">
        <v>10.75</v>
      </c>
      <c r="S8948" t="b">
        <v>0</v>
      </c>
      <c r="T8948" t="b">
        <v>0</v>
      </c>
      <c r="U8948" t="b">
        <v>0</v>
      </c>
      <c r="V8948">
        <v>53000</v>
      </c>
      <c r="W8948">
        <v>46000</v>
      </c>
      <c r="X8948">
        <v>2.2999999999999998</v>
      </c>
      <c r="Y8948">
        <v>59000</v>
      </c>
      <c r="Z8948">
        <v>2.27</v>
      </c>
    </row>
    <row r="8949" spans="1:26">
      <c r="A8949">
        <v>10309051</v>
      </c>
      <c r="B8949" t="s">
        <v>3654</v>
      </c>
      <c r="C8949" t="s">
        <v>3597</v>
      </c>
      <c r="D8949" t="s">
        <v>3614</v>
      </c>
      <c r="E8949" t="s">
        <v>4841</v>
      </c>
      <c r="F8949" t="s">
        <v>3600</v>
      </c>
      <c r="G8949">
        <v>10309051</v>
      </c>
      <c r="I8949" t="s">
        <v>3601</v>
      </c>
      <c r="J8949" t="s">
        <v>5867</v>
      </c>
      <c r="L8949" t="s">
        <v>5875</v>
      </c>
      <c r="M8949">
        <v>12.5</v>
      </c>
      <c r="N8949">
        <v>20</v>
      </c>
      <c r="O8949">
        <v>10.75</v>
      </c>
      <c r="S8949" t="b">
        <v>0</v>
      </c>
      <c r="T8949" t="b">
        <v>0</v>
      </c>
      <c r="U8949" t="b">
        <v>0</v>
      </c>
      <c r="V8949">
        <v>54000</v>
      </c>
      <c r="W8949">
        <v>45500</v>
      </c>
      <c r="X8949">
        <v>2.34</v>
      </c>
      <c r="Y8949">
        <v>59000</v>
      </c>
      <c r="Z8949">
        <v>2.2799999999999998</v>
      </c>
    </row>
    <row r="8950" spans="1:26">
      <c r="A8950">
        <v>10309095</v>
      </c>
      <c r="B8950" t="s">
        <v>3654</v>
      </c>
      <c r="C8950" t="s">
        <v>3597</v>
      </c>
      <c r="D8950" t="s">
        <v>3614</v>
      </c>
      <c r="E8950" t="s">
        <v>4841</v>
      </c>
      <c r="F8950" t="s">
        <v>3600</v>
      </c>
      <c r="G8950">
        <v>10309095</v>
      </c>
      <c r="I8950" t="s">
        <v>3601</v>
      </c>
      <c r="J8950" t="s">
        <v>5865</v>
      </c>
      <c r="L8950" t="s">
        <v>5874</v>
      </c>
      <c r="M8950">
        <v>13.25</v>
      </c>
      <c r="N8950">
        <v>20</v>
      </c>
      <c r="O8950">
        <v>10.5</v>
      </c>
      <c r="S8950" t="b">
        <v>0</v>
      </c>
      <c r="T8950" t="b">
        <v>0</v>
      </c>
      <c r="U8950" t="b">
        <v>0</v>
      </c>
      <c r="V8950">
        <v>33600</v>
      </c>
      <c r="W8950">
        <v>33400</v>
      </c>
      <c r="X8950">
        <v>2.2599999999999998</v>
      </c>
      <c r="Y8950">
        <v>34200</v>
      </c>
      <c r="Z8950">
        <v>2.75</v>
      </c>
    </row>
    <row r="8951" spans="1:26">
      <c r="A8951">
        <v>10309103</v>
      </c>
      <c r="B8951" t="s">
        <v>3654</v>
      </c>
      <c r="C8951" t="s">
        <v>3597</v>
      </c>
      <c r="D8951" t="s">
        <v>3614</v>
      </c>
      <c r="E8951" t="s">
        <v>4841</v>
      </c>
      <c r="F8951" t="s">
        <v>3600</v>
      </c>
      <c r="G8951">
        <v>10309103</v>
      </c>
      <c r="I8951" t="s">
        <v>3601</v>
      </c>
      <c r="J8951" t="s">
        <v>5861</v>
      </c>
      <c r="L8951" t="s">
        <v>5873</v>
      </c>
      <c r="M8951">
        <v>12.6</v>
      </c>
      <c r="N8951">
        <v>20.5</v>
      </c>
      <c r="O8951">
        <v>10.4</v>
      </c>
      <c r="S8951" t="b">
        <v>0</v>
      </c>
      <c r="T8951" t="b">
        <v>0</v>
      </c>
      <c r="U8951" t="b">
        <v>0</v>
      </c>
      <c r="V8951">
        <v>45000</v>
      </c>
      <c r="W8951">
        <v>44000</v>
      </c>
      <c r="X8951">
        <v>2.42</v>
      </c>
      <c r="Y8951">
        <v>42000</v>
      </c>
      <c r="Z8951">
        <v>2.48</v>
      </c>
    </row>
    <row r="8952" spans="1:26">
      <c r="A8952">
        <v>10309111</v>
      </c>
      <c r="B8952" t="s">
        <v>3654</v>
      </c>
      <c r="C8952" t="s">
        <v>3597</v>
      </c>
      <c r="D8952" t="s">
        <v>3614</v>
      </c>
      <c r="E8952" t="s">
        <v>4841</v>
      </c>
      <c r="F8952" t="s">
        <v>3600</v>
      </c>
      <c r="G8952">
        <v>10309111</v>
      </c>
      <c r="I8952" t="s">
        <v>3601</v>
      </c>
      <c r="J8952" t="s">
        <v>5861</v>
      </c>
      <c r="L8952" t="s">
        <v>5872</v>
      </c>
      <c r="M8952">
        <v>12.75</v>
      </c>
      <c r="N8952">
        <v>20.75</v>
      </c>
      <c r="O8952">
        <v>10.4</v>
      </c>
      <c r="S8952" t="b">
        <v>0</v>
      </c>
      <c r="T8952" t="b">
        <v>0</v>
      </c>
      <c r="U8952" t="b">
        <v>0</v>
      </c>
      <c r="V8952">
        <v>45000</v>
      </c>
      <c r="W8952">
        <v>43500</v>
      </c>
      <c r="X8952">
        <v>2.48</v>
      </c>
      <c r="Y8952">
        <v>41900</v>
      </c>
      <c r="Z8952">
        <v>2.5099999999999998</v>
      </c>
    </row>
    <row r="8953" spans="1:26">
      <c r="A8953">
        <v>10309107</v>
      </c>
      <c r="B8953" t="s">
        <v>3654</v>
      </c>
      <c r="C8953" t="s">
        <v>3597</v>
      </c>
      <c r="D8953" t="s">
        <v>3614</v>
      </c>
      <c r="E8953" t="s">
        <v>4841</v>
      </c>
      <c r="F8953" t="s">
        <v>3600</v>
      </c>
      <c r="G8953">
        <v>10309107</v>
      </c>
      <c r="I8953" t="s">
        <v>3601</v>
      </c>
      <c r="J8953" t="s">
        <v>5861</v>
      </c>
      <c r="L8953" t="s">
        <v>5871</v>
      </c>
      <c r="M8953">
        <v>13.5</v>
      </c>
      <c r="N8953">
        <v>21</v>
      </c>
      <c r="O8953">
        <v>10.5</v>
      </c>
      <c r="S8953" t="b">
        <v>0</v>
      </c>
      <c r="T8953" t="b">
        <v>0</v>
      </c>
      <c r="U8953" t="b">
        <v>0</v>
      </c>
      <c r="V8953">
        <v>45000</v>
      </c>
      <c r="W8953">
        <v>42500</v>
      </c>
      <c r="X8953">
        <v>2.56</v>
      </c>
      <c r="Y8953">
        <v>41300</v>
      </c>
      <c r="Z8953">
        <v>2.56</v>
      </c>
    </row>
    <row r="8954" spans="1:26">
      <c r="A8954">
        <v>201982913</v>
      </c>
      <c r="B8954" t="s">
        <v>3654</v>
      </c>
      <c r="C8954" t="s">
        <v>3597</v>
      </c>
      <c r="D8954" t="s">
        <v>3614</v>
      </c>
      <c r="E8954" t="s">
        <v>4841</v>
      </c>
      <c r="F8954" t="s">
        <v>3600</v>
      </c>
      <c r="G8954">
        <v>201982913</v>
      </c>
      <c r="I8954" t="s">
        <v>3601</v>
      </c>
      <c r="J8954" t="s">
        <v>5869</v>
      </c>
      <c r="L8954" t="s">
        <v>5870</v>
      </c>
      <c r="M8954">
        <v>14.25</v>
      </c>
      <c r="N8954">
        <v>21</v>
      </c>
      <c r="O8954">
        <v>10.5</v>
      </c>
      <c r="S8954" t="b">
        <v>0</v>
      </c>
      <c r="T8954" t="b">
        <v>0</v>
      </c>
      <c r="U8954" t="b">
        <v>0</v>
      </c>
      <c r="V8954">
        <v>24000</v>
      </c>
      <c r="W8954">
        <v>22400</v>
      </c>
      <c r="X8954">
        <v>2.16</v>
      </c>
      <c r="Y8954">
        <v>24000</v>
      </c>
      <c r="Z8954">
        <v>2.13</v>
      </c>
    </row>
    <row r="8955" spans="1:26">
      <c r="A8955">
        <v>201982949</v>
      </c>
      <c r="B8955" t="s">
        <v>3654</v>
      </c>
      <c r="C8955" t="s">
        <v>3597</v>
      </c>
      <c r="D8955" t="s">
        <v>3614</v>
      </c>
      <c r="E8955" t="s">
        <v>4841</v>
      </c>
      <c r="F8955" t="s">
        <v>3600</v>
      </c>
      <c r="G8955">
        <v>201982949</v>
      </c>
      <c r="I8955" t="s">
        <v>3601</v>
      </c>
      <c r="J8955" t="s">
        <v>5867</v>
      </c>
      <c r="L8955" t="s">
        <v>5868</v>
      </c>
      <c r="M8955">
        <v>12.6</v>
      </c>
      <c r="N8955">
        <v>19.8</v>
      </c>
      <c r="O8955">
        <v>10.75</v>
      </c>
      <c r="S8955" t="b">
        <v>0</v>
      </c>
      <c r="T8955" t="b">
        <v>0</v>
      </c>
      <c r="U8955" t="b">
        <v>0</v>
      </c>
      <c r="V8955">
        <v>53000</v>
      </c>
      <c r="W8955">
        <v>46000</v>
      </c>
      <c r="X8955">
        <v>2.2999999999999998</v>
      </c>
      <c r="Y8955">
        <v>59000</v>
      </c>
      <c r="Z8955">
        <v>2.27</v>
      </c>
    </row>
    <row r="8956" spans="1:26">
      <c r="A8956">
        <v>201982918</v>
      </c>
      <c r="B8956" t="s">
        <v>3654</v>
      </c>
      <c r="C8956" t="s">
        <v>3597</v>
      </c>
      <c r="D8956" t="s">
        <v>3614</v>
      </c>
      <c r="E8956" t="s">
        <v>4841</v>
      </c>
      <c r="F8956" t="s">
        <v>3600</v>
      </c>
      <c r="G8956">
        <v>201982918</v>
      </c>
      <c r="I8956" t="s">
        <v>3601</v>
      </c>
      <c r="J8956" t="s">
        <v>5865</v>
      </c>
      <c r="L8956" t="s">
        <v>5866</v>
      </c>
      <c r="M8956">
        <v>13.3</v>
      </c>
      <c r="N8956">
        <v>20</v>
      </c>
      <c r="O8956">
        <v>10.9</v>
      </c>
      <c r="S8956" t="b">
        <v>0</v>
      </c>
      <c r="T8956" t="b">
        <v>0</v>
      </c>
      <c r="U8956" t="b">
        <v>0</v>
      </c>
      <c r="V8956">
        <v>33600</v>
      </c>
      <c r="W8956">
        <v>33400</v>
      </c>
      <c r="X8956">
        <v>2.2599999999999998</v>
      </c>
      <c r="Y8956">
        <v>33500</v>
      </c>
      <c r="Z8956">
        <v>2.41</v>
      </c>
    </row>
    <row r="8957" spans="1:26">
      <c r="A8957">
        <v>10309049</v>
      </c>
      <c r="B8957" t="s">
        <v>3654</v>
      </c>
      <c r="C8957" t="s">
        <v>3597</v>
      </c>
      <c r="D8957" t="s">
        <v>3614</v>
      </c>
      <c r="E8957" t="s">
        <v>4837</v>
      </c>
      <c r="F8957" t="s">
        <v>3600</v>
      </c>
      <c r="G8957">
        <v>10309049</v>
      </c>
      <c r="I8957" t="s">
        <v>3601</v>
      </c>
      <c r="J8957" t="s">
        <v>5863</v>
      </c>
      <c r="L8957" t="s">
        <v>5864</v>
      </c>
      <c r="M8957">
        <v>14</v>
      </c>
      <c r="N8957">
        <v>20.75</v>
      </c>
      <c r="O8957">
        <v>10.5</v>
      </c>
      <c r="S8957" t="b">
        <v>0</v>
      </c>
      <c r="T8957" t="b">
        <v>0</v>
      </c>
      <c r="U8957" t="b">
        <v>0</v>
      </c>
      <c r="V8957">
        <v>24000</v>
      </c>
      <c r="W8957">
        <v>22400</v>
      </c>
      <c r="X8957">
        <v>2.16</v>
      </c>
      <c r="Y8957">
        <v>24000</v>
      </c>
      <c r="Z8957">
        <v>2.13</v>
      </c>
    </row>
    <row r="8958" spans="1:26">
      <c r="A8958">
        <v>10525644</v>
      </c>
      <c r="B8958" t="s">
        <v>3654</v>
      </c>
      <c r="C8958" t="s">
        <v>3597</v>
      </c>
      <c r="D8958" t="s">
        <v>3614</v>
      </c>
      <c r="E8958" t="s">
        <v>4840</v>
      </c>
      <c r="F8958" t="s">
        <v>3600</v>
      </c>
      <c r="G8958">
        <v>10525644</v>
      </c>
      <c r="I8958" t="s">
        <v>3601</v>
      </c>
      <c r="J8958" t="s">
        <v>5861</v>
      </c>
      <c r="L8958" t="s">
        <v>5862</v>
      </c>
      <c r="M8958">
        <v>12.5</v>
      </c>
      <c r="N8958">
        <v>20.5</v>
      </c>
      <c r="O8958">
        <v>10.199999999999999</v>
      </c>
      <c r="S8958" t="b">
        <v>0</v>
      </c>
      <c r="T8958" t="b">
        <v>0</v>
      </c>
      <c r="U8958" t="b">
        <v>0</v>
      </c>
      <c r="V8958">
        <v>45000</v>
      </c>
      <c r="W8958">
        <v>43500</v>
      </c>
      <c r="X8958">
        <v>2.42</v>
      </c>
      <c r="Y8958">
        <v>42000</v>
      </c>
      <c r="Z8958">
        <v>2.4700000000000002</v>
      </c>
    </row>
    <row r="8959" spans="1:26">
      <c r="A8959">
        <v>10525699</v>
      </c>
      <c r="B8959" t="s">
        <v>3654</v>
      </c>
      <c r="C8959" t="s">
        <v>3597</v>
      </c>
      <c r="D8959" t="s">
        <v>3614</v>
      </c>
      <c r="E8959" t="s">
        <v>4841</v>
      </c>
      <c r="F8959" t="s">
        <v>3600</v>
      </c>
      <c r="G8959">
        <v>10525699</v>
      </c>
      <c r="I8959" t="s">
        <v>3601</v>
      </c>
      <c r="J8959" t="s">
        <v>5861</v>
      </c>
      <c r="L8959" t="s">
        <v>5862</v>
      </c>
      <c r="M8959">
        <v>12.5</v>
      </c>
      <c r="N8959">
        <v>20.5</v>
      </c>
      <c r="O8959">
        <v>10.199999999999999</v>
      </c>
      <c r="S8959" t="b">
        <v>0</v>
      </c>
      <c r="T8959" t="b">
        <v>0</v>
      </c>
      <c r="U8959" t="b">
        <v>0</v>
      </c>
      <c r="V8959">
        <v>45000</v>
      </c>
      <c r="W8959">
        <v>43500</v>
      </c>
      <c r="X8959">
        <v>2.42</v>
      </c>
      <c r="Y8959">
        <v>42000</v>
      </c>
      <c r="Z8959">
        <v>2.4700000000000002</v>
      </c>
    </row>
    <row r="8960" spans="1:26">
      <c r="A8960">
        <v>201982946</v>
      </c>
      <c r="B8960" t="s">
        <v>3654</v>
      </c>
      <c r="C8960" t="s">
        <v>3597</v>
      </c>
      <c r="D8960" t="s">
        <v>3614</v>
      </c>
      <c r="E8960" t="s">
        <v>4842</v>
      </c>
      <c r="F8960" t="s">
        <v>3600</v>
      </c>
      <c r="G8960">
        <v>201982946</v>
      </c>
      <c r="I8960" t="s">
        <v>3601</v>
      </c>
      <c r="J8960" t="s">
        <v>5854</v>
      </c>
      <c r="L8960" t="s">
        <v>5860</v>
      </c>
      <c r="M8960">
        <v>13.25</v>
      </c>
      <c r="N8960">
        <v>20.25</v>
      </c>
      <c r="O8960">
        <v>9.5</v>
      </c>
      <c r="S8960" t="b">
        <v>0</v>
      </c>
      <c r="T8960" t="b">
        <v>0</v>
      </c>
      <c r="U8960" t="b">
        <v>0</v>
      </c>
      <c r="V8960">
        <v>33600</v>
      </c>
      <c r="W8960">
        <v>30800</v>
      </c>
      <c r="X8960">
        <v>1.7</v>
      </c>
      <c r="Y8960">
        <v>30800</v>
      </c>
      <c r="Z8960">
        <v>1.7</v>
      </c>
    </row>
    <row r="8961" spans="1:26">
      <c r="A8961">
        <v>201982944</v>
      </c>
      <c r="B8961" t="s">
        <v>3654</v>
      </c>
      <c r="C8961" t="s">
        <v>3597</v>
      </c>
      <c r="D8961" t="s">
        <v>3614</v>
      </c>
      <c r="E8961" t="s">
        <v>4840</v>
      </c>
      <c r="F8961" t="s">
        <v>3600</v>
      </c>
      <c r="G8961">
        <v>201982944</v>
      </c>
      <c r="I8961" t="s">
        <v>3601</v>
      </c>
      <c r="J8961" t="s">
        <v>5851</v>
      </c>
      <c r="L8961" t="s">
        <v>5860</v>
      </c>
      <c r="M8961">
        <v>13.25</v>
      </c>
      <c r="N8961">
        <v>20.25</v>
      </c>
      <c r="O8961">
        <v>9.5</v>
      </c>
      <c r="S8961" t="b">
        <v>0</v>
      </c>
      <c r="T8961" t="b">
        <v>0</v>
      </c>
      <c r="U8961" t="b">
        <v>0</v>
      </c>
      <c r="V8961">
        <v>33600</v>
      </c>
      <c r="W8961">
        <v>30800</v>
      </c>
      <c r="X8961">
        <v>1.7</v>
      </c>
      <c r="Y8961">
        <v>30800</v>
      </c>
      <c r="Z8961">
        <v>1.7</v>
      </c>
    </row>
    <row r="8962" spans="1:26">
      <c r="A8962">
        <v>201982947</v>
      </c>
      <c r="B8962" t="s">
        <v>3654</v>
      </c>
      <c r="C8962" t="s">
        <v>3597</v>
      </c>
      <c r="D8962" t="s">
        <v>3614</v>
      </c>
      <c r="E8962" t="s">
        <v>4841</v>
      </c>
      <c r="F8962" t="s">
        <v>3600</v>
      </c>
      <c r="G8962">
        <v>201982947</v>
      </c>
      <c r="I8962" t="s">
        <v>3601</v>
      </c>
      <c r="J8962" t="s">
        <v>5851</v>
      </c>
      <c r="L8962" t="s">
        <v>5860</v>
      </c>
      <c r="M8962">
        <v>13.25</v>
      </c>
      <c r="N8962">
        <v>20.25</v>
      </c>
      <c r="O8962">
        <v>9.5</v>
      </c>
      <c r="S8962" t="b">
        <v>0</v>
      </c>
      <c r="T8962" t="b">
        <v>0</v>
      </c>
      <c r="U8962" t="b">
        <v>0</v>
      </c>
      <c r="V8962">
        <v>33600</v>
      </c>
      <c r="W8962">
        <v>30800</v>
      </c>
      <c r="X8962">
        <v>1.7</v>
      </c>
      <c r="Y8962">
        <v>30800</v>
      </c>
      <c r="Z8962">
        <v>1.7</v>
      </c>
    </row>
    <row r="8963" spans="1:26">
      <c r="A8963">
        <v>201982945</v>
      </c>
      <c r="B8963" t="s">
        <v>3654</v>
      </c>
      <c r="C8963" t="s">
        <v>3597</v>
      </c>
      <c r="D8963" t="s">
        <v>3614</v>
      </c>
      <c r="E8963" t="s">
        <v>4837</v>
      </c>
      <c r="F8963" t="s">
        <v>3600</v>
      </c>
      <c r="G8963">
        <v>201982945</v>
      </c>
      <c r="I8963" t="s">
        <v>3601</v>
      </c>
      <c r="J8963" t="s">
        <v>5851</v>
      </c>
      <c r="L8963" t="s">
        <v>5860</v>
      </c>
      <c r="M8963">
        <v>13.25</v>
      </c>
      <c r="N8963">
        <v>20.25</v>
      </c>
      <c r="O8963">
        <v>9.5</v>
      </c>
      <c r="S8963" t="b">
        <v>0</v>
      </c>
      <c r="T8963" t="b">
        <v>0</v>
      </c>
      <c r="U8963" t="b">
        <v>0</v>
      </c>
      <c r="V8963">
        <v>33600</v>
      </c>
      <c r="W8963">
        <v>30800</v>
      </c>
      <c r="X8963">
        <v>1.7</v>
      </c>
      <c r="Y8963">
        <v>30800</v>
      </c>
      <c r="Z8963">
        <v>1.7</v>
      </c>
    </row>
    <row r="8964" spans="1:26">
      <c r="A8964">
        <v>202066910</v>
      </c>
      <c r="B8964" t="s">
        <v>3654</v>
      </c>
      <c r="C8964" t="s">
        <v>3597</v>
      </c>
      <c r="D8964" t="s">
        <v>3614</v>
      </c>
      <c r="E8964" t="s">
        <v>3615</v>
      </c>
      <c r="F8964" t="s">
        <v>3600</v>
      </c>
      <c r="G8964">
        <v>202066910</v>
      </c>
      <c r="I8964" t="s">
        <v>3601</v>
      </c>
      <c r="J8964" t="s">
        <v>5853</v>
      </c>
      <c r="L8964" t="s">
        <v>5860</v>
      </c>
      <c r="M8964">
        <v>13.25</v>
      </c>
      <c r="N8964">
        <v>20.25</v>
      </c>
      <c r="O8964">
        <v>9.5</v>
      </c>
      <c r="S8964" t="b">
        <v>0</v>
      </c>
      <c r="T8964" t="b">
        <v>0</v>
      </c>
      <c r="U8964" t="b">
        <v>0</v>
      </c>
      <c r="V8964">
        <v>33600</v>
      </c>
      <c r="W8964">
        <v>30800</v>
      </c>
      <c r="X8964">
        <v>1.7</v>
      </c>
      <c r="Y8964">
        <v>30800</v>
      </c>
      <c r="Z8964">
        <v>1.7</v>
      </c>
    </row>
    <row r="8965" spans="1:26">
      <c r="A8965">
        <v>10309055</v>
      </c>
      <c r="B8965" t="s">
        <v>3654</v>
      </c>
      <c r="C8965" t="s">
        <v>3597</v>
      </c>
      <c r="D8965" t="s">
        <v>3614</v>
      </c>
      <c r="E8965" t="s">
        <v>4841</v>
      </c>
      <c r="F8965" t="s">
        <v>3600</v>
      </c>
      <c r="G8965">
        <v>10309055</v>
      </c>
      <c r="I8965" t="s">
        <v>3601</v>
      </c>
      <c r="J8965" t="s">
        <v>5859</v>
      </c>
      <c r="L8965" t="s">
        <v>5858</v>
      </c>
      <c r="M8965">
        <v>12.2</v>
      </c>
      <c r="N8965">
        <v>19.5</v>
      </c>
      <c r="O8965">
        <v>10.75</v>
      </c>
      <c r="S8965" t="b">
        <v>0</v>
      </c>
      <c r="T8965" t="b">
        <v>0</v>
      </c>
      <c r="U8965" t="b">
        <v>0</v>
      </c>
      <c r="V8965">
        <v>53000</v>
      </c>
      <c r="W8965">
        <v>46000</v>
      </c>
      <c r="X8965">
        <v>2.2999999999999998</v>
      </c>
      <c r="Y8965">
        <v>54500</v>
      </c>
      <c r="Z8965">
        <v>2.11</v>
      </c>
    </row>
    <row r="8966" spans="1:26">
      <c r="A8966">
        <v>10309056</v>
      </c>
      <c r="B8966" t="s">
        <v>3654</v>
      </c>
      <c r="C8966" t="s">
        <v>3597</v>
      </c>
      <c r="D8966" t="s">
        <v>3614</v>
      </c>
      <c r="E8966" t="s">
        <v>4840</v>
      </c>
      <c r="F8966" t="s">
        <v>3600</v>
      </c>
      <c r="G8966">
        <v>10309056</v>
      </c>
      <c r="I8966" t="s">
        <v>3601</v>
      </c>
      <c r="J8966" t="s">
        <v>5859</v>
      </c>
      <c r="L8966" t="s">
        <v>5858</v>
      </c>
      <c r="M8966">
        <v>12.2</v>
      </c>
      <c r="N8966">
        <v>19.5</v>
      </c>
      <c r="O8966">
        <v>10.75</v>
      </c>
      <c r="S8966" t="b">
        <v>0</v>
      </c>
      <c r="T8966" t="b">
        <v>0</v>
      </c>
      <c r="U8966" t="b">
        <v>0</v>
      </c>
      <c r="V8966">
        <v>53000</v>
      </c>
      <c r="W8966">
        <v>46000</v>
      </c>
      <c r="X8966">
        <v>2.2999999999999998</v>
      </c>
      <c r="Y8966">
        <v>54500</v>
      </c>
      <c r="Z8966">
        <v>2.11</v>
      </c>
    </row>
    <row r="8967" spans="1:26">
      <c r="A8967">
        <v>10309057</v>
      </c>
      <c r="B8967" t="s">
        <v>3654</v>
      </c>
      <c r="C8967" t="s">
        <v>3597</v>
      </c>
      <c r="D8967" t="s">
        <v>3614</v>
      </c>
      <c r="E8967" t="s">
        <v>4837</v>
      </c>
      <c r="F8967" t="s">
        <v>3600</v>
      </c>
      <c r="G8967">
        <v>10309057</v>
      </c>
      <c r="I8967" t="s">
        <v>3601</v>
      </c>
      <c r="J8967" t="s">
        <v>5859</v>
      </c>
      <c r="L8967" t="s">
        <v>5858</v>
      </c>
      <c r="M8967">
        <v>12.2</v>
      </c>
      <c r="N8967">
        <v>19.5</v>
      </c>
      <c r="O8967">
        <v>10.75</v>
      </c>
      <c r="S8967" t="b">
        <v>0</v>
      </c>
      <c r="T8967" t="b">
        <v>0</v>
      </c>
      <c r="U8967" t="b">
        <v>0</v>
      </c>
      <c r="V8967">
        <v>53000</v>
      </c>
      <c r="W8967">
        <v>46000</v>
      </c>
      <c r="X8967">
        <v>2.2999999999999998</v>
      </c>
      <c r="Y8967">
        <v>54500</v>
      </c>
      <c r="Z8967">
        <v>2.11</v>
      </c>
    </row>
    <row r="8968" spans="1:26">
      <c r="A8968">
        <v>10309026</v>
      </c>
      <c r="B8968" t="s">
        <v>3654</v>
      </c>
      <c r="C8968" t="s">
        <v>3597</v>
      </c>
      <c r="D8968" t="s">
        <v>3614</v>
      </c>
      <c r="E8968" t="s">
        <v>3615</v>
      </c>
      <c r="F8968" t="s">
        <v>3600</v>
      </c>
      <c r="G8968">
        <v>10309026</v>
      </c>
      <c r="I8968" t="s">
        <v>3601</v>
      </c>
      <c r="J8968" t="s">
        <v>5857</v>
      </c>
      <c r="L8968" t="s">
        <v>5858</v>
      </c>
      <c r="M8968">
        <v>12.2</v>
      </c>
      <c r="N8968">
        <v>19.5</v>
      </c>
      <c r="O8968">
        <v>10.75</v>
      </c>
      <c r="S8968" t="b">
        <v>0</v>
      </c>
      <c r="T8968" t="b">
        <v>0</v>
      </c>
      <c r="U8968" t="b">
        <v>0</v>
      </c>
      <c r="V8968">
        <v>53000</v>
      </c>
      <c r="W8968">
        <v>46000</v>
      </c>
      <c r="X8968">
        <v>2.2999999999999998</v>
      </c>
      <c r="Y8968">
        <v>54500</v>
      </c>
      <c r="Z8968">
        <v>2.11</v>
      </c>
    </row>
    <row r="8969" spans="1:26">
      <c r="A8969">
        <v>201982948</v>
      </c>
      <c r="B8969" t="s">
        <v>3654</v>
      </c>
      <c r="C8969" t="s">
        <v>3597</v>
      </c>
      <c r="D8969" t="s">
        <v>3614</v>
      </c>
      <c r="E8969" t="s">
        <v>4842</v>
      </c>
      <c r="F8969" t="s">
        <v>3600</v>
      </c>
      <c r="G8969">
        <v>201982948</v>
      </c>
      <c r="I8969" t="s">
        <v>3601</v>
      </c>
      <c r="J8969" t="s">
        <v>5855</v>
      </c>
      <c r="L8969" t="s">
        <v>5856</v>
      </c>
      <c r="M8969">
        <v>12.6</v>
      </c>
      <c r="N8969">
        <v>19.8</v>
      </c>
      <c r="O8969">
        <v>10.75</v>
      </c>
      <c r="S8969" t="b">
        <v>0</v>
      </c>
      <c r="T8969" t="b">
        <v>0</v>
      </c>
      <c r="U8969" t="b">
        <v>0</v>
      </c>
      <c r="V8969">
        <v>53000</v>
      </c>
      <c r="W8969">
        <v>46000</v>
      </c>
      <c r="X8969">
        <v>2.2999999999999998</v>
      </c>
      <c r="Y8969">
        <v>54500</v>
      </c>
      <c r="Z8969">
        <v>2.11</v>
      </c>
    </row>
    <row r="8970" spans="1:26">
      <c r="A8970">
        <v>201982920</v>
      </c>
      <c r="B8970" t="s">
        <v>3654</v>
      </c>
      <c r="C8970" t="s">
        <v>3597</v>
      </c>
      <c r="D8970" t="s">
        <v>3614</v>
      </c>
      <c r="E8970" t="s">
        <v>4842</v>
      </c>
      <c r="F8970" t="s">
        <v>3600</v>
      </c>
      <c r="G8970">
        <v>201982920</v>
      </c>
      <c r="I8970" t="s">
        <v>3601</v>
      </c>
      <c r="J8970" t="s">
        <v>5854</v>
      </c>
      <c r="L8970" t="s">
        <v>5852</v>
      </c>
      <c r="M8970">
        <v>13</v>
      </c>
      <c r="N8970">
        <v>19.75</v>
      </c>
      <c r="O8970">
        <v>9.5</v>
      </c>
      <c r="S8970" t="b">
        <v>0</v>
      </c>
      <c r="T8970" t="b">
        <v>0</v>
      </c>
      <c r="U8970" t="b">
        <v>0</v>
      </c>
      <c r="V8970">
        <v>33600</v>
      </c>
      <c r="W8970">
        <v>31000</v>
      </c>
      <c r="X8970">
        <v>1.68</v>
      </c>
      <c r="Y8970">
        <v>31000</v>
      </c>
      <c r="Z8970">
        <v>1.68</v>
      </c>
    </row>
    <row r="8971" spans="1:26">
      <c r="A8971">
        <v>201982923</v>
      </c>
      <c r="B8971" t="s">
        <v>3654</v>
      </c>
      <c r="C8971" t="s">
        <v>3597</v>
      </c>
      <c r="D8971" t="s">
        <v>3614</v>
      </c>
      <c r="E8971" t="s">
        <v>4841</v>
      </c>
      <c r="F8971" t="s">
        <v>3600</v>
      </c>
      <c r="G8971">
        <v>201982923</v>
      </c>
      <c r="I8971" t="s">
        <v>3601</v>
      </c>
      <c r="J8971" t="s">
        <v>5851</v>
      </c>
      <c r="L8971" t="s">
        <v>5852</v>
      </c>
      <c r="M8971">
        <v>13</v>
      </c>
      <c r="N8971">
        <v>19.75</v>
      </c>
      <c r="O8971">
        <v>9.5</v>
      </c>
      <c r="S8971" t="b">
        <v>0</v>
      </c>
      <c r="T8971" t="b">
        <v>0</v>
      </c>
      <c r="U8971" t="b">
        <v>0</v>
      </c>
      <c r="V8971">
        <v>33600</v>
      </c>
      <c r="W8971">
        <v>31000</v>
      </c>
      <c r="X8971">
        <v>1.68</v>
      </c>
      <c r="Y8971">
        <v>31000</v>
      </c>
      <c r="Z8971">
        <v>1.68</v>
      </c>
    </row>
    <row r="8972" spans="1:26">
      <c r="A8972">
        <v>201982921</v>
      </c>
      <c r="B8972" t="s">
        <v>3654</v>
      </c>
      <c r="C8972" t="s">
        <v>3597</v>
      </c>
      <c r="D8972" t="s">
        <v>3614</v>
      </c>
      <c r="E8972" t="s">
        <v>4837</v>
      </c>
      <c r="F8972" t="s">
        <v>3600</v>
      </c>
      <c r="G8972">
        <v>201982921</v>
      </c>
      <c r="I8972" t="s">
        <v>3601</v>
      </c>
      <c r="J8972" t="s">
        <v>5851</v>
      </c>
      <c r="L8972" t="s">
        <v>5852</v>
      </c>
      <c r="M8972">
        <v>13</v>
      </c>
      <c r="N8972">
        <v>19.75</v>
      </c>
      <c r="O8972">
        <v>9.5</v>
      </c>
      <c r="S8972" t="b">
        <v>0</v>
      </c>
      <c r="T8972" t="b">
        <v>0</v>
      </c>
      <c r="U8972" t="b">
        <v>0</v>
      </c>
      <c r="V8972">
        <v>33600</v>
      </c>
      <c r="W8972">
        <v>31000</v>
      </c>
      <c r="X8972">
        <v>1.68</v>
      </c>
      <c r="Y8972">
        <v>31000</v>
      </c>
      <c r="Z8972">
        <v>1.68</v>
      </c>
    </row>
    <row r="8973" spans="1:26">
      <c r="A8973">
        <v>201876866</v>
      </c>
      <c r="B8973" t="s">
        <v>3654</v>
      </c>
      <c r="C8973" t="s">
        <v>3597</v>
      </c>
      <c r="D8973" t="s">
        <v>3614</v>
      </c>
      <c r="E8973" t="s">
        <v>3615</v>
      </c>
      <c r="F8973" t="s">
        <v>3600</v>
      </c>
      <c r="G8973">
        <v>201876866</v>
      </c>
      <c r="I8973" t="s">
        <v>3601</v>
      </c>
      <c r="J8973" t="s">
        <v>5853</v>
      </c>
      <c r="L8973" t="s">
        <v>5852</v>
      </c>
      <c r="M8973">
        <v>13</v>
      </c>
      <c r="N8973">
        <v>19.75</v>
      </c>
      <c r="O8973">
        <v>9.5</v>
      </c>
      <c r="S8973" t="b">
        <v>0</v>
      </c>
      <c r="T8973" t="b">
        <v>0</v>
      </c>
      <c r="U8973" t="b">
        <v>0</v>
      </c>
      <c r="V8973">
        <v>33600</v>
      </c>
      <c r="W8973">
        <v>31000</v>
      </c>
      <c r="X8973">
        <v>1.68</v>
      </c>
      <c r="Y8973">
        <v>31000</v>
      </c>
      <c r="Z8973">
        <v>1.68</v>
      </c>
    </row>
    <row r="8974" spans="1:26">
      <c r="A8974">
        <v>201982922</v>
      </c>
      <c r="B8974" t="s">
        <v>3654</v>
      </c>
      <c r="C8974" t="s">
        <v>3597</v>
      </c>
      <c r="D8974" t="s">
        <v>3614</v>
      </c>
      <c r="E8974" t="s">
        <v>4840</v>
      </c>
      <c r="F8974" t="s">
        <v>3600</v>
      </c>
      <c r="G8974">
        <v>201982922</v>
      </c>
      <c r="I8974" t="s">
        <v>3601</v>
      </c>
      <c r="J8974" t="s">
        <v>5851</v>
      </c>
      <c r="L8974" t="s">
        <v>5852</v>
      </c>
      <c r="M8974">
        <v>13</v>
      </c>
      <c r="N8974">
        <v>19.75</v>
      </c>
      <c r="O8974">
        <v>9.5</v>
      </c>
      <c r="S8974" t="b">
        <v>0</v>
      </c>
      <c r="T8974" t="b">
        <v>0</v>
      </c>
      <c r="U8974" t="b">
        <v>0</v>
      </c>
      <c r="V8974">
        <v>33600</v>
      </c>
      <c r="W8974">
        <v>31000</v>
      </c>
      <c r="X8974">
        <v>1.68</v>
      </c>
      <c r="Y8974">
        <v>31000</v>
      </c>
      <c r="Z8974">
        <v>1.68</v>
      </c>
    </row>
    <row r="8975" spans="1:26">
      <c r="A8975">
        <v>203097458</v>
      </c>
      <c r="B8975" t="s">
        <v>3654</v>
      </c>
      <c r="C8975" t="s">
        <v>3597</v>
      </c>
      <c r="D8975" t="s">
        <v>3614</v>
      </c>
      <c r="E8975" t="s">
        <v>4837</v>
      </c>
      <c r="F8975" t="s">
        <v>3600</v>
      </c>
      <c r="G8975">
        <v>203097458</v>
      </c>
      <c r="I8975" t="s">
        <v>3601</v>
      </c>
      <c r="J8975" t="s">
        <v>5797</v>
      </c>
      <c r="L8975" t="s">
        <v>4845</v>
      </c>
      <c r="M8975">
        <v>10.5</v>
      </c>
      <c r="N8975">
        <v>16.5</v>
      </c>
      <c r="O8975">
        <v>9.5</v>
      </c>
      <c r="S8975" t="b">
        <v>0</v>
      </c>
      <c r="T8975" t="b">
        <v>0</v>
      </c>
      <c r="U8975" t="b">
        <v>0</v>
      </c>
      <c r="V8975">
        <v>34800</v>
      </c>
      <c r="W8975">
        <v>22600</v>
      </c>
      <c r="X8975">
        <v>2.66</v>
      </c>
      <c r="Y8975">
        <v>22600</v>
      </c>
      <c r="Z8975">
        <v>2.66</v>
      </c>
    </row>
    <row r="8976" spans="1:26">
      <c r="A8976">
        <v>203097456</v>
      </c>
      <c r="B8976" t="s">
        <v>3654</v>
      </c>
      <c r="C8976" t="s">
        <v>3597</v>
      </c>
      <c r="D8976" t="s">
        <v>3614</v>
      </c>
      <c r="E8976" t="s">
        <v>4840</v>
      </c>
      <c r="F8976" t="s">
        <v>3600</v>
      </c>
      <c r="G8976">
        <v>203097456</v>
      </c>
      <c r="I8976" t="s">
        <v>3601</v>
      </c>
      <c r="J8976" t="s">
        <v>5797</v>
      </c>
      <c r="L8976" t="s">
        <v>4845</v>
      </c>
      <c r="M8976">
        <v>10.5</v>
      </c>
      <c r="N8976">
        <v>16.5</v>
      </c>
      <c r="O8976">
        <v>9.5</v>
      </c>
      <c r="S8976" t="b">
        <v>0</v>
      </c>
      <c r="T8976" t="b">
        <v>0</v>
      </c>
      <c r="U8976" t="b">
        <v>0</v>
      </c>
      <c r="V8976">
        <v>34800</v>
      </c>
      <c r="W8976">
        <v>22600</v>
      </c>
      <c r="X8976">
        <v>2.66</v>
      </c>
      <c r="Y8976">
        <v>22600</v>
      </c>
      <c r="Z8976">
        <v>2.66</v>
      </c>
    </row>
    <row r="8977" spans="1:26">
      <c r="A8977">
        <v>203097452</v>
      </c>
      <c r="B8977" t="s">
        <v>3654</v>
      </c>
      <c r="C8977" t="s">
        <v>3597</v>
      </c>
      <c r="D8977" t="s">
        <v>3614</v>
      </c>
      <c r="E8977" t="s">
        <v>4842</v>
      </c>
      <c r="F8977" t="s">
        <v>3600</v>
      </c>
      <c r="G8977">
        <v>203097452</v>
      </c>
      <c r="I8977" t="s">
        <v>3601</v>
      </c>
      <c r="J8977" t="s">
        <v>5798</v>
      </c>
      <c r="L8977" t="s">
        <v>4845</v>
      </c>
      <c r="M8977">
        <v>10.5</v>
      </c>
      <c r="N8977">
        <v>16.5</v>
      </c>
      <c r="O8977">
        <v>9.5</v>
      </c>
      <c r="S8977" t="b">
        <v>0</v>
      </c>
      <c r="T8977" t="b">
        <v>0</v>
      </c>
      <c r="U8977" t="b">
        <v>0</v>
      </c>
      <c r="V8977">
        <v>34800</v>
      </c>
      <c r="W8977">
        <v>22600</v>
      </c>
      <c r="X8977">
        <v>2.66</v>
      </c>
      <c r="Y8977">
        <v>22600</v>
      </c>
      <c r="Z8977">
        <v>2.66</v>
      </c>
    </row>
    <row r="8978" spans="1:26">
      <c r="A8978">
        <v>203112175</v>
      </c>
      <c r="B8978" t="s">
        <v>3654</v>
      </c>
      <c r="C8978" t="s">
        <v>3597</v>
      </c>
      <c r="D8978" t="s">
        <v>3614</v>
      </c>
      <c r="E8978" t="s">
        <v>3615</v>
      </c>
      <c r="F8978" t="s">
        <v>3600</v>
      </c>
      <c r="G8978">
        <v>203112175</v>
      </c>
      <c r="I8978" t="s">
        <v>3601</v>
      </c>
      <c r="J8978" t="s">
        <v>5795</v>
      </c>
      <c r="L8978" t="s">
        <v>4845</v>
      </c>
      <c r="M8978">
        <v>10.5</v>
      </c>
      <c r="N8978">
        <v>16.5</v>
      </c>
      <c r="O8978">
        <v>9.5</v>
      </c>
      <c r="S8978" t="b">
        <v>0</v>
      </c>
      <c r="T8978" t="b">
        <v>0</v>
      </c>
      <c r="U8978" t="b">
        <v>0</v>
      </c>
      <c r="V8978">
        <v>34800</v>
      </c>
      <c r="W8978">
        <v>22600</v>
      </c>
      <c r="X8978">
        <v>2.66</v>
      </c>
      <c r="Y8978">
        <v>22600</v>
      </c>
      <c r="Z8978">
        <v>2.66</v>
      </c>
    </row>
    <row r="8979" spans="1:26">
      <c r="A8979">
        <v>203097454</v>
      </c>
      <c r="B8979" t="s">
        <v>3654</v>
      </c>
      <c r="C8979" t="s">
        <v>3597</v>
      </c>
      <c r="D8979" t="s">
        <v>3614</v>
      </c>
      <c r="E8979" t="s">
        <v>4841</v>
      </c>
      <c r="F8979" t="s">
        <v>3600</v>
      </c>
      <c r="G8979">
        <v>203097454</v>
      </c>
      <c r="I8979" t="s">
        <v>3601</v>
      </c>
      <c r="J8979" t="s">
        <v>5797</v>
      </c>
      <c r="L8979" t="s">
        <v>4845</v>
      </c>
      <c r="M8979">
        <v>10.5</v>
      </c>
      <c r="N8979">
        <v>16.5</v>
      </c>
      <c r="O8979">
        <v>9.5</v>
      </c>
      <c r="S8979" t="b">
        <v>0</v>
      </c>
      <c r="T8979" t="b">
        <v>0</v>
      </c>
      <c r="U8979" t="b">
        <v>0</v>
      </c>
      <c r="V8979">
        <v>34800</v>
      </c>
      <c r="W8979">
        <v>22600</v>
      </c>
      <c r="X8979">
        <v>2.66</v>
      </c>
      <c r="Y8979">
        <v>22600</v>
      </c>
      <c r="Z8979">
        <v>2.66</v>
      </c>
    </row>
    <row r="8980" spans="1:26">
      <c r="A8980">
        <v>205543551</v>
      </c>
      <c r="B8980" t="s">
        <v>3654</v>
      </c>
      <c r="C8980" t="s">
        <v>3597</v>
      </c>
      <c r="D8980" t="s">
        <v>3614</v>
      </c>
      <c r="E8980" t="s">
        <v>4837</v>
      </c>
      <c r="F8980" t="s">
        <v>3600</v>
      </c>
      <c r="G8980">
        <v>205543551</v>
      </c>
      <c r="I8980" t="s">
        <v>3601</v>
      </c>
      <c r="J8980" t="s">
        <v>5797</v>
      </c>
      <c r="L8980" t="s">
        <v>5850</v>
      </c>
      <c r="M8980">
        <v>10.75</v>
      </c>
      <c r="N8980">
        <v>16.5</v>
      </c>
      <c r="O8980">
        <v>9</v>
      </c>
      <c r="S8980" t="b">
        <v>0</v>
      </c>
      <c r="T8980" t="b">
        <v>0</v>
      </c>
      <c r="U8980" t="b">
        <v>0</v>
      </c>
      <c r="V8980">
        <v>33800</v>
      </c>
      <c r="W8980">
        <v>22000</v>
      </c>
      <c r="X8980">
        <v>2.72</v>
      </c>
      <c r="Y8980">
        <v>22000</v>
      </c>
      <c r="Z8980">
        <v>2.72</v>
      </c>
    </row>
    <row r="8981" spans="1:26">
      <c r="A8981">
        <v>205543548</v>
      </c>
      <c r="B8981" t="s">
        <v>3654</v>
      </c>
      <c r="C8981" t="s">
        <v>3597</v>
      </c>
      <c r="D8981" t="s">
        <v>3614</v>
      </c>
      <c r="E8981" t="s">
        <v>4841</v>
      </c>
      <c r="F8981" t="s">
        <v>3600</v>
      </c>
      <c r="G8981">
        <v>205543548</v>
      </c>
      <c r="I8981" t="s">
        <v>3601</v>
      </c>
      <c r="J8981" t="s">
        <v>5797</v>
      </c>
      <c r="L8981" t="s">
        <v>5850</v>
      </c>
      <c r="M8981">
        <v>10.75</v>
      </c>
      <c r="N8981">
        <v>16.5</v>
      </c>
      <c r="O8981">
        <v>9</v>
      </c>
      <c r="S8981" t="b">
        <v>0</v>
      </c>
      <c r="T8981" t="b">
        <v>0</v>
      </c>
      <c r="U8981" t="b">
        <v>0</v>
      </c>
      <c r="V8981">
        <v>33800</v>
      </c>
      <c r="W8981">
        <v>22000</v>
      </c>
      <c r="X8981">
        <v>2.72</v>
      </c>
      <c r="Y8981">
        <v>22000</v>
      </c>
      <c r="Z8981">
        <v>2.72</v>
      </c>
    </row>
    <row r="8982" spans="1:26">
      <c r="A8982">
        <v>205543550</v>
      </c>
      <c r="B8982" t="s">
        <v>3654</v>
      </c>
      <c r="C8982" t="s">
        <v>3597</v>
      </c>
      <c r="D8982" t="s">
        <v>3614</v>
      </c>
      <c r="E8982" t="s">
        <v>4840</v>
      </c>
      <c r="F8982" t="s">
        <v>3600</v>
      </c>
      <c r="G8982">
        <v>205543550</v>
      </c>
      <c r="I8982" t="s">
        <v>3601</v>
      </c>
      <c r="J8982" t="s">
        <v>5797</v>
      </c>
      <c r="L8982" t="s">
        <v>5850</v>
      </c>
      <c r="M8982">
        <v>10.75</v>
      </c>
      <c r="N8982">
        <v>16.5</v>
      </c>
      <c r="O8982">
        <v>9</v>
      </c>
      <c r="S8982" t="b">
        <v>0</v>
      </c>
      <c r="T8982" t="b">
        <v>0</v>
      </c>
      <c r="U8982" t="b">
        <v>0</v>
      </c>
      <c r="V8982">
        <v>33800</v>
      </c>
      <c r="W8982">
        <v>22000</v>
      </c>
      <c r="X8982">
        <v>2.72</v>
      </c>
      <c r="Y8982">
        <v>22000</v>
      </c>
      <c r="Z8982">
        <v>2.72</v>
      </c>
    </row>
    <row r="8983" spans="1:26">
      <c r="A8983">
        <v>205543546</v>
      </c>
      <c r="B8983" t="s">
        <v>3654</v>
      </c>
      <c r="C8983" t="s">
        <v>3597</v>
      </c>
      <c r="D8983" t="s">
        <v>3614</v>
      </c>
      <c r="E8983" t="s">
        <v>4842</v>
      </c>
      <c r="F8983" t="s">
        <v>3600</v>
      </c>
      <c r="G8983">
        <v>205543546</v>
      </c>
      <c r="I8983" t="s">
        <v>3601</v>
      </c>
      <c r="J8983" t="s">
        <v>5798</v>
      </c>
      <c r="L8983" t="s">
        <v>5850</v>
      </c>
      <c r="M8983">
        <v>10.75</v>
      </c>
      <c r="N8983">
        <v>16.5</v>
      </c>
      <c r="O8983">
        <v>9</v>
      </c>
      <c r="S8983" t="b">
        <v>0</v>
      </c>
      <c r="T8983" t="b">
        <v>0</v>
      </c>
      <c r="U8983" t="b">
        <v>0</v>
      </c>
      <c r="V8983">
        <v>33800</v>
      </c>
      <c r="W8983">
        <v>22000</v>
      </c>
      <c r="X8983">
        <v>2.72</v>
      </c>
      <c r="Y8983">
        <v>22000</v>
      </c>
      <c r="Z8983">
        <v>2.72</v>
      </c>
    </row>
    <row r="8984" spans="1:26">
      <c r="A8984">
        <v>205537170</v>
      </c>
      <c r="B8984" t="s">
        <v>3654</v>
      </c>
      <c r="C8984" t="s">
        <v>3597</v>
      </c>
      <c r="D8984" t="s">
        <v>3614</v>
      </c>
      <c r="E8984" t="s">
        <v>3615</v>
      </c>
      <c r="F8984" t="s">
        <v>3600</v>
      </c>
      <c r="G8984">
        <v>205537170</v>
      </c>
      <c r="I8984" t="s">
        <v>3601</v>
      </c>
      <c r="J8984" t="s">
        <v>5795</v>
      </c>
      <c r="L8984" t="s">
        <v>5850</v>
      </c>
      <c r="M8984">
        <v>10.75</v>
      </c>
      <c r="N8984">
        <v>16.5</v>
      </c>
      <c r="O8984">
        <v>9</v>
      </c>
      <c r="S8984" t="b">
        <v>0</v>
      </c>
      <c r="T8984" t="b">
        <v>0</v>
      </c>
      <c r="U8984" t="b">
        <v>0</v>
      </c>
      <c r="V8984">
        <v>33800</v>
      </c>
      <c r="W8984">
        <v>22000</v>
      </c>
      <c r="X8984">
        <v>2.72</v>
      </c>
      <c r="Y8984">
        <v>22000</v>
      </c>
      <c r="Z8984">
        <v>2.72</v>
      </c>
    </row>
    <row r="8985" spans="1:26">
      <c r="A8985">
        <v>205543544</v>
      </c>
      <c r="B8985" t="s">
        <v>3654</v>
      </c>
      <c r="C8985" t="s">
        <v>3597</v>
      </c>
      <c r="D8985" t="s">
        <v>3614</v>
      </c>
      <c r="E8985" t="s">
        <v>4837</v>
      </c>
      <c r="F8985" t="s">
        <v>3600</v>
      </c>
      <c r="G8985">
        <v>205543544</v>
      </c>
      <c r="I8985" t="s">
        <v>3601</v>
      </c>
      <c r="J8985" t="s">
        <v>5797</v>
      </c>
      <c r="L8985" t="s">
        <v>5849</v>
      </c>
      <c r="M8985">
        <v>10.75</v>
      </c>
      <c r="N8985">
        <v>16.5</v>
      </c>
      <c r="O8985">
        <v>9</v>
      </c>
      <c r="S8985" t="b">
        <v>0</v>
      </c>
      <c r="T8985" t="b">
        <v>0</v>
      </c>
      <c r="U8985" t="b">
        <v>0</v>
      </c>
      <c r="V8985">
        <v>33800</v>
      </c>
      <c r="W8985">
        <v>22000</v>
      </c>
      <c r="X8985">
        <v>2.72</v>
      </c>
      <c r="Y8985">
        <v>22000</v>
      </c>
      <c r="Z8985">
        <v>2.72</v>
      </c>
    </row>
    <row r="8986" spans="1:26">
      <c r="A8986">
        <v>205543541</v>
      </c>
      <c r="B8986" t="s">
        <v>3654</v>
      </c>
      <c r="C8986" t="s">
        <v>3597</v>
      </c>
      <c r="D8986" t="s">
        <v>3614</v>
      </c>
      <c r="E8986" t="s">
        <v>4841</v>
      </c>
      <c r="F8986" t="s">
        <v>3600</v>
      </c>
      <c r="G8986">
        <v>205543541</v>
      </c>
      <c r="I8986" t="s">
        <v>3601</v>
      </c>
      <c r="J8986" t="s">
        <v>5797</v>
      </c>
      <c r="L8986" t="s">
        <v>5849</v>
      </c>
      <c r="M8986">
        <v>10.75</v>
      </c>
      <c r="N8986">
        <v>16.5</v>
      </c>
      <c r="O8986">
        <v>9</v>
      </c>
      <c r="S8986" t="b">
        <v>0</v>
      </c>
      <c r="T8986" t="b">
        <v>0</v>
      </c>
      <c r="U8986" t="b">
        <v>0</v>
      </c>
      <c r="V8986">
        <v>33800</v>
      </c>
      <c r="W8986">
        <v>22000</v>
      </c>
      <c r="X8986">
        <v>2.72</v>
      </c>
      <c r="Y8986">
        <v>22000</v>
      </c>
      <c r="Z8986">
        <v>2.72</v>
      </c>
    </row>
    <row r="8987" spans="1:26">
      <c r="A8987">
        <v>205543542</v>
      </c>
      <c r="B8987" t="s">
        <v>3654</v>
      </c>
      <c r="C8987" t="s">
        <v>3597</v>
      </c>
      <c r="D8987" t="s">
        <v>3614</v>
      </c>
      <c r="E8987" t="s">
        <v>4840</v>
      </c>
      <c r="F8987" t="s">
        <v>3600</v>
      </c>
      <c r="G8987">
        <v>205543542</v>
      </c>
      <c r="I8987" t="s">
        <v>3601</v>
      </c>
      <c r="J8987" t="s">
        <v>5797</v>
      </c>
      <c r="L8987" t="s">
        <v>5849</v>
      </c>
      <c r="M8987">
        <v>10.75</v>
      </c>
      <c r="N8987">
        <v>16.5</v>
      </c>
      <c r="O8987">
        <v>9</v>
      </c>
      <c r="S8987" t="b">
        <v>0</v>
      </c>
      <c r="T8987" t="b">
        <v>0</v>
      </c>
      <c r="U8987" t="b">
        <v>0</v>
      </c>
      <c r="V8987">
        <v>33800</v>
      </c>
      <c r="W8987">
        <v>22000</v>
      </c>
      <c r="X8987">
        <v>2.72</v>
      </c>
      <c r="Y8987">
        <v>22000</v>
      </c>
      <c r="Z8987">
        <v>2.72</v>
      </c>
    </row>
    <row r="8988" spans="1:26">
      <c r="A8988">
        <v>205543538</v>
      </c>
      <c r="B8988" t="s">
        <v>3654</v>
      </c>
      <c r="C8988" t="s">
        <v>3597</v>
      </c>
      <c r="D8988" t="s">
        <v>3614</v>
      </c>
      <c r="E8988" t="s">
        <v>4842</v>
      </c>
      <c r="F8988" t="s">
        <v>3600</v>
      </c>
      <c r="G8988">
        <v>205543538</v>
      </c>
      <c r="I8988" t="s">
        <v>3601</v>
      </c>
      <c r="J8988" t="s">
        <v>5798</v>
      </c>
      <c r="L8988" t="s">
        <v>5849</v>
      </c>
      <c r="M8988">
        <v>10.75</v>
      </c>
      <c r="N8988">
        <v>16.5</v>
      </c>
      <c r="O8988">
        <v>9</v>
      </c>
      <c r="S8988" t="b">
        <v>0</v>
      </c>
      <c r="T8988" t="b">
        <v>0</v>
      </c>
      <c r="U8988" t="b">
        <v>0</v>
      </c>
      <c r="V8988">
        <v>33800</v>
      </c>
      <c r="W8988">
        <v>22000</v>
      </c>
      <c r="X8988">
        <v>2.72</v>
      </c>
      <c r="Y8988">
        <v>22000</v>
      </c>
      <c r="Z8988">
        <v>2.72</v>
      </c>
    </row>
    <row r="8989" spans="1:26">
      <c r="A8989">
        <v>205537168</v>
      </c>
      <c r="B8989" t="s">
        <v>3654</v>
      </c>
      <c r="C8989" t="s">
        <v>3597</v>
      </c>
      <c r="D8989" t="s">
        <v>3614</v>
      </c>
      <c r="E8989" t="s">
        <v>3615</v>
      </c>
      <c r="F8989" t="s">
        <v>3600</v>
      </c>
      <c r="G8989">
        <v>205537168</v>
      </c>
      <c r="I8989" t="s">
        <v>3601</v>
      </c>
      <c r="J8989" t="s">
        <v>5795</v>
      </c>
      <c r="L8989" t="s">
        <v>5849</v>
      </c>
      <c r="M8989">
        <v>10.75</v>
      </c>
      <c r="N8989">
        <v>16.5</v>
      </c>
      <c r="O8989">
        <v>9</v>
      </c>
      <c r="S8989" t="b">
        <v>0</v>
      </c>
      <c r="T8989" t="b">
        <v>0</v>
      </c>
      <c r="U8989" t="b">
        <v>0</v>
      </c>
      <c r="V8989">
        <v>33800</v>
      </c>
      <c r="W8989">
        <v>22000</v>
      </c>
      <c r="X8989">
        <v>2.72</v>
      </c>
      <c r="Y8989">
        <v>22000</v>
      </c>
      <c r="Z8989">
        <v>2.72</v>
      </c>
    </row>
    <row r="8990" spans="1:26">
      <c r="A8990">
        <v>203096750</v>
      </c>
      <c r="B8990" t="s">
        <v>3654</v>
      </c>
      <c r="C8990" t="s">
        <v>3597</v>
      </c>
      <c r="D8990" t="s">
        <v>3614</v>
      </c>
      <c r="E8990" t="s">
        <v>4837</v>
      </c>
      <c r="F8990" t="s">
        <v>3600</v>
      </c>
      <c r="G8990">
        <v>203096750</v>
      </c>
      <c r="I8990" t="s">
        <v>3601</v>
      </c>
      <c r="J8990" t="s">
        <v>5797</v>
      </c>
      <c r="L8990" t="s">
        <v>5829</v>
      </c>
      <c r="M8990">
        <v>11</v>
      </c>
      <c r="N8990">
        <v>16.75</v>
      </c>
      <c r="O8990">
        <v>9.75</v>
      </c>
      <c r="S8990" t="b">
        <v>0</v>
      </c>
      <c r="T8990" t="b">
        <v>0</v>
      </c>
      <c r="U8990" t="b">
        <v>0</v>
      </c>
      <c r="V8990">
        <v>35200</v>
      </c>
      <c r="W8990">
        <v>22400</v>
      </c>
      <c r="X8990">
        <v>2.74</v>
      </c>
      <c r="Y8990">
        <v>22400</v>
      </c>
      <c r="Z8990">
        <v>2.74</v>
      </c>
    </row>
    <row r="8991" spans="1:26">
      <c r="A8991">
        <v>203096748</v>
      </c>
      <c r="B8991" t="s">
        <v>3654</v>
      </c>
      <c r="C8991" t="s">
        <v>3597</v>
      </c>
      <c r="D8991" t="s">
        <v>3614</v>
      </c>
      <c r="E8991" t="s">
        <v>4840</v>
      </c>
      <c r="F8991" t="s">
        <v>3600</v>
      </c>
      <c r="G8991">
        <v>203096748</v>
      </c>
      <c r="I8991" t="s">
        <v>3601</v>
      </c>
      <c r="J8991" t="s">
        <v>5797</v>
      </c>
      <c r="L8991" t="s">
        <v>5829</v>
      </c>
      <c r="M8991">
        <v>11</v>
      </c>
      <c r="N8991">
        <v>16.75</v>
      </c>
      <c r="O8991">
        <v>9.75</v>
      </c>
      <c r="S8991" t="b">
        <v>0</v>
      </c>
      <c r="T8991" t="b">
        <v>0</v>
      </c>
      <c r="U8991" t="b">
        <v>0</v>
      </c>
      <c r="V8991">
        <v>35200</v>
      </c>
      <c r="W8991">
        <v>22400</v>
      </c>
      <c r="X8991">
        <v>2.74</v>
      </c>
      <c r="Y8991">
        <v>22400</v>
      </c>
      <c r="Z8991">
        <v>2.74</v>
      </c>
    </row>
    <row r="8992" spans="1:26">
      <c r="A8992">
        <v>203096746</v>
      </c>
      <c r="B8992" t="s">
        <v>3654</v>
      </c>
      <c r="C8992" t="s">
        <v>3597</v>
      </c>
      <c r="D8992" t="s">
        <v>3614</v>
      </c>
      <c r="E8992" t="s">
        <v>4841</v>
      </c>
      <c r="F8992" t="s">
        <v>3600</v>
      </c>
      <c r="G8992">
        <v>203096746</v>
      </c>
      <c r="I8992" t="s">
        <v>3601</v>
      </c>
      <c r="J8992" t="s">
        <v>5797</v>
      </c>
      <c r="L8992" t="s">
        <v>5829</v>
      </c>
      <c r="M8992">
        <v>11</v>
      </c>
      <c r="N8992">
        <v>16.75</v>
      </c>
      <c r="O8992">
        <v>9.75</v>
      </c>
      <c r="S8992" t="b">
        <v>0</v>
      </c>
      <c r="T8992" t="b">
        <v>0</v>
      </c>
      <c r="U8992" t="b">
        <v>0</v>
      </c>
      <c r="V8992">
        <v>35200</v>
      </c>
      <c r="W8992">
        <v>22400</v>
      </c>
      <c r="X8992">
        <v>2.74</v>
      </c>
      <c r="Y8992">
        <v>22400</v>
      </c>
      <c r="Z8992">
        <v>2.74</v>
      </c>
    </row>
    <row r="8993" spans="1:26">
      <c r="A8993">
        <v>203111990</v>
      </c>
      <c r="B8993" t="s">
        <v>3654</v>
      </c>
      <c r="C8993" t="s">
        <v>3597</v>
      </c>
      <c r="D8993" t="s">
        <v>3614</v>
      </c>
      <c r="E8993" t="s">
        <v>3615</v>
      </c>
      <c r="F8993" t="s">
        <v>3600</v>
      </c>
      <c r="G8993">
        <v>203111990</v>
      </c>
      <c r="I8993" t="s">
        <v>3601</v>
      </c>
      <c r="J8993" t="s">
        <v>5795</v>
      </c>
      <c r="L8993" t="s">
        <v>5829</v>
      </c>
      <c r="M8993">
        <v>11</v>
      </c>
      <c r="N8993">
        <v>16.75</v>
      </c>
      <c r="O8993">
        <v>9.75</v>
      </c>
      <c r="S8993" t="b">
        <v>0</v>
      </c>
      <c r="T8993" t="b">
        <v>0</v>
      </c>
      <c r="U8993" t="b">
        <v>0</v>
      </c>
      <c r="V8993">
        <v>35200</v>
      </c>
      <c r="W8993">
        <v>22400</v>
      </c>
      <c r="X8993">
        <v>2.74</v>
      </c>
      <c r="Y8993">
        <v>22400</v>
      </c>
      <c r="Z8993">
        <v>2.74</v>
      </c>
    </row>
    <row r="8994" spans="1:26">
      <c r="A8994">
        <v>203096700</v>
      </c>
      <c r="B8994" t="s">
        <v>3654</v>
      </c>
      <c r="C8994" t="s">
        <v>3597</v>
      </c>
      <c r="D8994" t="s">
        <v>3614</v>
      </c>
      <c r="E8994" t="s">
        <v>4840</v>
      </c>
      <c r="F8994" t="s">
        <v>3600</v>
      </c>
      <c r="G8994">
        <v>203096700</v>
      </c>
      <c r="I8994" t="s">
        <v>3601</v>
      </c>
      <c r="J8994" t="s">
        <v>5797</v>
      </c>
      <c r="L8994" t="s">
        <v>5848</v>
      </c>
      <c r="M8994">
        <v>11.25</v>
      </c>
      <c r="N8994">
        <v>17</v>
      </c>
      <c r="O8994">
        <v>9.75</v>
      </c>
      <c r="S8994" t="b">
        <v>0</v>
      </c>
      <c r="T8994" t="b">
        <v>0</v>
      </c>
      <c r="U8994" t="b">
        <v>0</v>
      </c>
      <c r="V8994">
        <v>34200</v>
      </c>
      <c r="W8994">
        <v>22000</v>
      </c>
      <c r="X8994">
        <v>2.78</v>
      </c>
      <c r="Y8994">
        <v>22000</v>
      </c>
      <c r="Z8994">
        <v>2.78</v>
      </c>
    </row>
    <row r="8995" spans="1:26">
      <c r="A8995">
        <v>203096744</v>
      </c>
      <c r="B8995" t="s">
        <v>3654</v>
      </c>
      <c r="C8995" t="s">
        <v>3597</v>
      </c>
      <c r="D8995" t="s">
        <v>3614</v>
      </c>
      <c r="E8995" t="s">
        <v>4842</v>
      </c>
      <c r="F8995" t="s">
        <v>3600</v>
      </c>
      <c r="G8995">
        <v>203096744</v>
      </c>
      <c r="I8995" t="s">
        <v>3601</v>
      </c>
      <c r="J8995" t="s">
        <v>5798</v>
      </c>
      <c r="L8995" t="s">
        <v>5829</v>
      </c>
      <c r="M8995">
        <v>11</v>
      </c>
      <c r="N8995">
        <v>16.75</v>
      </c>
      <c r="O8995">
        <v>9.75</v>
      </c>
      <c r="S8995" t="b">
        <v>0</v>
      </c>
      <c r="T8995" t="b">
        <v>0</v>
      </c>
      <c r="U8995" t="b">
        <v>0</v>
      </c>
      <c r="V8995">
        <v>35200</v>
      </c>
      <c r="W8995">
        <v>22400</v>
      </c>
      <c r="X8995">
        <v>2.74</v>
      </c>
      <c r="Y8995">
        <v>22400</v>
      </c>
      <c r="Z8995">
        <v>2.74</v>
      </c>
    </row>
    <row r="8996" spans="1:26">
      <c r="A8996">
        <v>203096698</v>
      </c>
      <c r="B8996" t="s">
        <v>3654</v>
      </c>
      <c r="C8996" t="s">
        <v>3597</v>
      </c>
      <c r="D8996" t="s">
        <v>3614</v>
      </c>
      <c r="E8996" t="s">
        <v>4841</v>
      </c>
      <c r="F8996" t="s">
        <v>3600</v>
      </c>
      <c r="G8996">
        <v>203096698</v>
      </c>
      <c r="I8996" t="s">
        <v>3601</v>
      </c>
      <c r="J8996" t="s">
        <v>5797</v>
      </c>
      <c r="L8996" t="s">
        <v>5848</v>
      </c>
      <c r="M8996">
        <v>11.25</v>
      </c>
      <c r="N8996">
        <v>17</v>
      </c>
      <c r="O8996">
        <v>9.75</v>
      </c>
      <c r="S8996" t="b">
        <v>0</v>
      </c>
      <c r="T8996" t="b">
        <v>0</v>
      </c>
      <c r="U8996" t="b">
        <v>0</v>
      </c>
      <c r="V8996">
        <v>34200</v>
      </c>
      <c r="W8996">
        <v>22000</v>
      </c>
      <c r="X8996">
        <v>2.78</v>
      </c>
      <c r="Y8996">
        <v>22000</v>
      </c>
      <c r="Z8996">
        <v>2.78</v>
      </c>
    </row>
    <row r="8997" spans="1:26">
      <c r="A8997">
        <v>205543168</v>
      </c>
      <c r="B8997" t="s">
        <v>3654</v>
      </c>
      <c r="C8997" t="s">
        <v>3597</v>
      </c>
      <c r="D8997" t="s">
        <v>3614</v>
      </c>
      <c r="E8997" t="s">
        <v>4840</v>
      </c>
      <c r="F8997" t="s">
        <v>3600</v>
      </c>
      <c r="G8997">
        <v>205543168</v>
      </c>
      <c r="I8997" t="s">
        <v>3601</v>
      </c>
      <c r="J8997" t="s">
        <v>5797</v>
      </c>
      <c r="L8997" t="s">
        <v>5846</v>
      </c>
      <c r="M8997">
        <v>11.25</v>
      </c>
      <c r="N8997">
        <v>17</v>
      </c>
      <c r="O8997">
        <v>9.75</v>
      </c>
      <c r="S8997" t="b">
        <v>0</v>
      </c>
      <c r="T8997" t="b">
        <v>0</v>
      </c>
      <c r="U8997" t="b">
        <v>0</v>
      </c>
      <c r="V8997">
        <v>34200</v>
      </c>
      <c r="W8997">
        <v>22000</v>
      </c>
      <c r="X8997">
        <v>2.78</v>
      </c>
      <c r="Y8997">
        <v>22000</v>
      </c>
      <c r="Z8997">
        <v>2.78</v>
      </c>
    </row>
    <row r="8998" spans="1:26">
      <c r="A8998">
        <v>205543171</v>
      </c>
      <c r="B8998" t="s">
        <v>3654</v>
      </c>
      <c r="C8998" t="s">
        <v>3597</v>
      </c>
      <c r="D8998" t="s">
        <v>3614</v>
      </c>
      <c r="E8998" t="s">
        <v>4837</v>
      </c>
      <c r="F8998" t="s">
        <v>3600</v>
      </c>
      <c r="G8998">
        <v>205543171</v>
      </c>
      <c r="I8998" t="s">
        <v>3601</v>
      </c>
      <c r="J8998" t="s">
        <v>5797</v>
      </c>
      <c r="L8998" t="s">
        <v>5846</v>
      </c>
      <c r="M8998">
        <v>11.25</v>
      </c>
      <c r="N8998">
        <v>17</v>
      </c>
      <c r="O8998">
        <v>9.75</v>
      </c>
      <c r="S8998" t="b">
        <v>0</v>
      </c>
      <c r="T8998" t="b">
        <v>0</v>
      </c>
      <c r="U8998" t="b">
        <v>0</v>
      </c>
      <c r="V8998">
        <v>34200</v>
      </c>
      <c r="W8998">
        <v>22000</v>
      </c>
      <c r="X8998">
        <v>2.78</v>
      </c>
      <c r="Y8998">
        <v>22000</v>
      </c>
      <c r="Z8998">
        <v>2.78</v>
      </c>
    </row>
    <row r="8999" spans="1:26">
      <c r="A8999">
        <v>203096696</v>
      </c>
      <c r="B8999" t="s">
        <v>3654</v>
      </c>
      <c r="C8999" t="s">
        <v>3597</v>
      </c>
      <c r="D8999" t="s">
        <v>3614</v>
      </c>
      <c r="E8999" t="s">
        <v>4842</v>
      </c>
      <c r="F8999" t="s">
        <v>3600</v>
      </c>
      <c r="G8999">
        <v>203096696</v>
      </c>
      <c r="I8999" t="s">
        <v>3601</v>
      </c>
      <c r="J8999" t="s">
        <v>5798</v>
      </c>
      <c r="L8999" t="s">
        <v>5848</v>
      </c>
      <c r="M8999">
        <v>11.25</v>
      </c>
      <c r="N8999">
        <v>17</v>
      </c>
      <c r="O8999">
        <v>9.75</v>
      </c>
      <c r="S8999" t="b">
        <v>0</v>
      </c>
      <c r="T8999" t="b">
        <v>0</v>
      </c>
      <c r="U8999" t="b">
        <v>0</v>
      </c>
      <c r="V8999">
        <v>34200</v>
      </c>
      <c r="W8999">
        <v>22000</v>
      </c>
      <c r="X8999">
        <v>2.78</v>
      </c>
      <c r="Y8999">
        <v>22000</v>
      </c>
      <c r="Z8999">
        <v>2.78</v>
      </c>
    </row>
    <row r="9000" spans="1:26">
      <c r="A9000">
        <v>205543166</v>
      </c>
      <c r="B9000" t="s">
        <v>3654</v>
      </c>
      <c r="C9000" t="s">
        <v>3597</v>
      </c>
      <c r="D9000" t="s">
        <v>3614</v>
      </c>
      <c r="E9000" t="s">
        <v>4841</v>
      </c>
      <c r="F9000" t="s">
        <v>3600</v>
      </c>
      <c r="G9000">
        <v>205543166</v>
      </c>
      <c r="I9000" t="s">
        <v>3601</v>
      </c>
      <c r="J9000" t="s">
        <v>5797</v>
      </c>
      <c r="L9000" t="s">
        <v>5846</v>
      </c>
      <c r="M9000">
        <v>11.25</v>
      </c>
      <c r="N9000">
        <v>17</v>
      </c>
      <c r="O9000">
        <v>9.75</v>
      </c>
      <c r="S9000" t="b">
        <v>0</v>
      </c>
      <c r="T9000" t="b">
        <v>0</v>
      </c>
      <c r="U9000" t="b">
        <v>0</v>
      </c>
      <c r="V9000">
        <v>34200</v>
      </c>
      <c r="W9000">
        <v>22000</v>
      </c>
      <c r="X9000">
        <v>2.78</v>
      </c>
      <c r="Y9000">
        <v>22000</v>
      </c>
      <c r="Z9000">
        <v>2.78</v>
      </c>
    </row>
    <row r="9001" spans="1:26">
      <c r="A9001">
        <v>205543161</v>
      </c>
      <c r="B9001" t="s">
        <v>3654</v>
      </c>
      <c r="C9001" t="s">
        <v>3597</v>
      </c>
      <c r="D9001" t="s">
        <v>3614</v>
      </c>
      <c r="E9001" t="s">
        <v>4837</v>
      </c>
      <c r="F9001" t="s">
        <v>3600</v>
      </c>
      <c r="G9001">
        <v>205543161</v>
      </c>
      <c r="I9001" t="s">
        <v>3601</v>
      </c>
      <c r="J9001" t="s">
        <v>5797</v>
      </c>
      <c r="L9001" t="s">
        <v>5847</v>
      </c>
      <c r="M9001">
        <v>11.25</v>
      </c>
      <c r="N9001">
        <v>17</v>
      </c>
      <c r="O9001">
        <v>9.75</v>
      </c>
      <c r="S9001" t="b">
        <v>0</v>
      </c>
      <c r="T9001" t="b">
        <v>0</v>
      </c>
      <c r="U9001" t="b">
        <v>0</v>
      </c>
      <c r="V9001">
        <v>34200</v>
      </c>
      <c r="W9001">
        <v>22000</v>
      </c>
      <c r="X9001">
        <v>2.78</v>
      </c>
      <c r="Y9001">
        <v>22000</v>
      </c>
      <c r="Z9001">
        <v>2.78</v>
      </c>
    </row>
    <row r="9002" spans="1:26">
      <c r="A9002">
        <v>205537146</v>
      </c>
      <c r="B9002" t="s">
        <v>3654</v>
      </c>
      <c r="C9002" t="s">
        <v>3597</v>
      </c>
      <c r="D9002" t="s">
        <v>3614</v>
      </c>
      <c r="E9002" t="s">
        <v>3615</v>
      </c>
      <c r="F9002" t="s">
        <v>3600</v>
      </c>
      <c r="G9002">
        <v>205537146</v>
      </c>
      <c r="I9002" t="s">
        <v>3601</v>
      </c>
      <c r="J9002" t="s">
        <v>5795</v>
      </c>
      <c r="L9002" t="s">
        <v>5846</v>
      </c>
      <c r="M9002">
        <v>11.25</v>
      </c>
      <c r="N9002">
        <v>17</v>
      </c>
      <c r="O9002">
        <v>9.75</v>
      </c>
      <c r="S9002" t="b">
        <v>0</v>
      </c>
      <c r="T9002" t="b">
        <v>0</v>
      </c>
      <c r="U9002" t="b">
        <v>0</v>
      </c>
      <c r="V9002">
        <v>34200</v>
      </c>
      <c r="W9002">
        <v>22000</v>
      </c>
      <c r="X9002">
        <v>2.78</v>
      </c>
      <c r="Y9002">
        <v>22000</v>
      </c>
      <c r="Z9002">
        <v>2.78</v>
      </c>
    </row>
    <row r="9003" spans="1:26">
      <c r="A9003">
        <v>205543160</v>
      </c>
      <c r="B9003" t="s">
        <v>3654</v>
      </c>
      <c r="C9003" t="s">
        <v>3597</v>
      </c>
      <c r="D9003" t="s">
        <v>3614</v>
      </c>
      <c r="E9003" t="s">
        <v>4840</v>
      </c>
      <c r="F9003" t="s">
        <v>3600</v>
      </c>
      <c r="G9003">
        <v>205543160</v>
      </c>
      <c r="I9003" t="s">
        <v>3601</v>
      </c>
      <c r="J9003" t="s">
        <v>5797</v>
      </c>
      <c r="L9003" t="s">
        <v>5847</v>
      </c>
      <c r="M9003">
        <v>11.25</v>
      </c>
      <c r="N9003">
        <v>17</v>
      </c>
      <c r="O9003">
        <v>9.75</v>
      </c>
      <c r="S9003" t="b">
        <v>0</v>
      </c>
      <c r="T9003" t="b">
        <v>0</v>
      </c>
      <c r="U9003" t="b">
        <v>0</v>
      </c>
      <c r="V9003">
        <v>34200</v>
      </c>
      <c r="W9003">
        <v>22000</v>
      </c>
      <c r="X9003">
        <v>2.78</v>
      </c>
      <c r="Y9003">
        <v>22000</v>
      </c>
      <c r="Z9003">
        <v>2.78</v>
      </c>
    </row>
    <row r="9004" spans="1:26">
      <c r="A9004">
        <v>203096703</v>
      </c>
      <c r="B9004" t="s">
        <v>3654</v>
      </c>
      <c r="C9004" t="s">
        <v>3597</v>
      </c>
      <c r="D9004" t="s">
        <v>3614</v>
      </c>
      <c r="E9004" t="s">
        <v>4837</v>
      </c>
      <c r="F9004" t="s">
        <v>3600</v>
      </c>
      <c r="G9004">
        <v>203096703</v>
      </c>
      <c r="I9004" t="s">
        <v>3601</v>
      </c>
      <c r="J9004" t="s">
        <v>5797</v>
      </c>
      <c r="L9004" t="s">
        <v>5848</v>
      </c>
      <c r="M9004">
        <v>11.25</v>
      </c>
      <c r="N9004">
        <v>17</v>
      </c>
      <c r="O9004">
        <v>9.75</v>
      </c>
      <c r="S9004" t="b">
        <v>0</v>
      </c>
      <c r="T9004" t="b">
        <v>0</v>
      </c>
      <c r="U9004" t="b">
        <v>0</v>
      </c>
      <c r="V9004">
        <v>34200</v>
      </c>
      <c r="W9004">
        <v>22000</v>
      </c>
      <c r="X9004">
        <v>2.78</v>
      </c>
      <c r="Y9004">
        <v>22000</v>
      </c>
      <c r="Z9004">
        <v>2.78</v>
      </c>
    </row>
    <row r="9005" spans="1:26">
      <c r="A9005">
        <v>203111978</v>
      </c>
      <c r="B9005" t="s">
        <v>3654</v>
      </c>
      <c r="C9005" t="s">
        <v>3597</v>
      </c>
      <c r="D9005" t="s">
        <v>3614</v>
      </c>
      <c r="E9005" t="s">
        <v>3615</v>
      </c>
      <c r="F9005" t="s">
        <v>3600</v>
      </c>
      <c r="G9005">
        <v>203111978</v>
      </c>
      <c r="I9005" t="s">
        <v>3601</v>
      </c>
      <c r="J9005" t="s">
        <v>5795</v>
      </c>
      <c r="L9005" t="s">
        <v>5848</v>
      </c>
      <c r="M9005">
        <v>11.25</v>
      </c>
      <c r="N9005">
        <v>17</v>
      </c>
      <c r="O9005">
        <v>9.75</v>
      </c>
      <c r="S9005" t="b">
        <v>0</v>
      </c>
      <c r="T9005" t="b">
        <v>0</v>
      </c>
      <c r="U9005" t="b">
        <v>0</v>
      </c>
      <c r="V9005">
        <v>34200</v>
      </c>
      <c r="W9005">
        <v>22000</v>
      </c>
      <c r="X9005">
        <v>2.78</v>
      </c>
      <c r="Y9005">
        <v>22000</v>
      </c>
      <c r="Z9005">
        <v>2.78</v>
      </c>
    </row>
    <row r="9006" spans="1:26">
      <c r="A9006">
        <v>205543158</v>
      </c>
      <c r="B9006" t="s">
        <v>3654</v>
      </c>
      <c r="C9006" t="s">
        <v>3597</v>
      </c>
      <c r="D9006" t="s">
        <v>3614</v>
      </c>
      <c r="E9006" t="s">
        <v>4841</v>
      </c>
      <c r="F9006" t="s">
        <v>3600</v>
      </c>
      <c r="G9006">
        <v>205543158</v>
      </c>
      <c r="I9006" t="s">
        <v>3601</v>
      </c>
      <c r="J9006" t="s">
        <v>5797</v>
      </c>
      <c r="L9006" t="s">
        <v>5847</v>
      </c>
      <c r="M9006">
        <v>11.25</v>
      </c>
      <c r="N9006">
        <v>17</v>
      </c>
      <c r="O9006">
        <v>9.75</v>
      </c>
      <c r="S9006" t="b">
        <v>0</v>
      </c>
      <c r="T9006" t="b">
        <v>0</v>
      </c>
      <c r="U9006" t="b">
        <v>0</v>
      </c>
      <c r="V9006">
        <v>34200</v>
      </c>
      <c r="W9006">
        <v>22000</v>
      </c>
      <c r="X9006">
        <v>2.78</v>
      </c>
      <c r="Y9006">
        <v>22000</v>
      </c>
      <c r="Z9006">
        <v>2.78</v>
      </c>
    </row>
    <row r="9007" spans="1:26">
      <c r="A9007">
        <v>205543155</v>
      </c>
      <c r="B9007" t="s">
        <v>3654</v>
      </c>
      <c r="C9007" t="s">
        <v>3597</v>
      </c>
      <c r="D9007" t="s">
        <v>3614</v>
      </c>
      <c r="E9007" t="s">
        <v>4842</v>
      </c>
      <c r="F9007" t="s">
        <v>3600</v>
      </c>
      <c r="G9007">
        <v>205543155</v>
      </c>
      <c r="I9007" t="s">
        <v>3601</v>
      </c>
      <c r="J9007" t="s">
        <v>5798</v>
      </c>
      <c r="L9007" t="s">
        <v>5847</v>
      </c>
      <c r="M9007">
        <v>11.25</v>
      </c>
      <c r="N9007">
        <v>17</v>
      </c>
      <c r="O9007">
        <v>9.75</v>
      </c>
      <c r="S9007" t="b">
        <v>0</v>
      </c>
      <c r="T9007" t="b">
        <v>0</v>
      </c>
      <c r="U9007" t="b">
        <v>0</v>
      </c>
      <c r="V9007">
        <v>34200</v>
      </c>
      <c r="W9007">
        <v>22000</v>
      </c>
      <c r="X9007">
        <v>2.78</v>
      </c>
      <c r="Y9007">
        <v>22000</v>
      </c>
      <c r="Z9007">
        <v>2.78</v>
      </c>
    </row>
    <row r="9008" spans="1:26">
      <c r="A9008">
        <v>203096670</v>
      </c>
      <c r="B9008" t="s">
        <v>3654</v>
      </c>
      <c r="C9008" t="s">
        <v>3597</v>
      </c>
      <c r="D9008" t="s">
        <v>3614</v>
      </c>
      <c r="E9008" t="s">
        <v>4837</v>
      </c>
      <c r="F9008" t="s">
        <v>3600</v>
      </c>
      <c r="G9008">
        <v>203096670</v>
      </c>
      <c r="I9008" t="s">
        <v>3601</v>
      </c>
      <c r="J9008" t="s">
        <v>5797</v>
      </c>
      <c r="L9008" t="s">
        <v>4969</v>
      </c>
      <c r="M9008">
        <v>11</v>
      </c>
      <c r="N9008">
        <v>16.75</v>
      </c>
      <c r="O9008">
        <v>9.5</v>
      </c>
      <c r="S9008" t="b">
        <v>0</v>
      </c>
      <c r="T9008" t="b">
        <v>0</v>
      </c>
      <c r="U9008" t="b">
        <v>0</v>
      </c>
      <c r="V9008">
        <v>34200</v>
      </c>
      <c r="W9008">
        <v>22000</v>
      </c>
      <c r="X9008">
        <v>2.74</v>
      </c>
      <c r="Y9008">
        <v>22000</v>
      </c>
      <c r="Z9008">
        <v>2.74</v>
      </c>
    </row>
    <row r="9009" spans="1:26">
      <c r="A9009">
        <v>203096668</v>
      </c>
      <c r="B9009" t="s">
        <v>3654</v>
      </c>
      <c r="C9009" t="s">
        <v>3597</v>
      </c>
      <c r="D9009" t="s">
        <v>3614</v>
      </c>
      <c r="E9009" t="s">
        <v>4840</v>
      </c>
      <c r="F9009" t="s">
        <v>3600</v>
      </c>
      <c r="G9009">
        <v>203096668</v>
      </c>
      <c r="I9009" t="s">
        <v>3601</v>
      </c>
      <c r="J9009" t="s">
        <v>5797</v>
      </c>
      <c r="L9009" t="s">
        <v>4969</v>
      </c>
      <c r="M9009">
        <v>11</v>
      </c>
      <c r="N9009">
        <v>16.75</v>
      </c>
      <c r="O9009">
        <v>9.5</v>
      </c>
      <c r="S9009" t="b">
        <v>0</v>
      </c>
      <c r="T9009" t="b">
        <v>0</v>
      </c>
      <c r="U9009" t="b">
        <v>0</v>
      </c>
      <c r="V9009">
        <v>34200</v>
      </c>
      <c r="W9009">
        <v>22000</v>
      </c>
      <c r="X9009">
        <v>2.74</v>
      </c>
      <c r="Y9009">
        <v>22000</v>
      </c>
      <c r="Z9009">
        <v>2.74</v>
      </c>
    </row>
    <row r="9010" spans="1:26">
      <c r="A9010">
        <v>205537144</v>
      </c>
      <c r="B9010" t="s">
        <v>3654</v>
      </c>
      <c r="C9010" t="s">
        <v>3597</v>
      </c>
      <c r="D9010" t="s">
        <v>3614</v>
      </c>
      <c r="E9010" t="s">
        <v>3615</v>
      </c>
      <c r="F9010" t="s">
        <v>3600</v>
      </c>
      <c r="G9010">
        <v>205537144</v>
      </c>
      <c r="I9010" t="s">
        <v>3601</v>
      </c>
      <c r="J9010" t="s">
        <v>5795</v>
      </c>
      <c r="L9010" t="s">
        <v>5847</v>
      </c>
      <c r="M9010">
        <v>11.25</v>
      </c>
      <c r="N9010">
        <v>17</v>
      </c>
      <c r="O9010">
        <v>9.75</v>
      </c>
      <c r="S9010" t="b">
        <v>0</v>
      </c>
      <c r="T9010" t="b">
        <v>0</v>
      </c>
      <c r="U9010" t="b">
        <v>0</v>
      </c>
      <c r="V9010">
        <v>34200</v>
      </c>
      <c r="W9010">
        <v>22000</v>
      </c>
      <c r="X9010">
        <v>2.78</v>
      </c>
      <c r="Y9010">
        <v>22000</v>
      </c>
      <c r="Z9010">
        <v>2.78</v>
      </c>
    </row>
    <row r="9011" spans="1:26">
      <c r="A9011">
        <v>205543163</v>
      </c>
      <c r="B9011" t="s">
        <v>3654</v>
      </c>
      <c r="C9011" t="s">
        <v>3597</v>
      </c>
      <c r="D9011" t="s">
        <v>3614</v>
      </c>
      <c r="E9011" t="s">
        <v>4842</v>
      </c>
      <c r="F9011" t="s">
        <v>3600</v>
      </c>
      <c r="G9011">
        <v>205543163</v>
      </c>
      <c r="I9011" t="s">
        <v>3601</v>
      </c>
      <c r="J9011" t="s">
        <v>5798</v>
      </c>
      <c r="L9011" t="s">
        <v>5846</v>
      </c>
      <c r="M9011">
        <v>11.25</v>
      </c>
      <c r="N9011">
        <v>17</v>
      </c>
      <c r="O9011">
        <v>9.75</v>
      </c>
      <c r="S9011" t="b">
        <v>0</v>
      </c>
      <c r="T9011" t="b">
        <v>0</v>
      </c>
      <c r="U9011" t="b">
        <v>0</v>
      </c>
      <c r="V9011">
        <v>34200</v>
      </c>
      <c r="W9011">
        <v>22000</v>
      </c>
      <c r="X9011">
        <v>2.78</v>
      </c>
      <c r="Y9011">
        <v>22000</v>
      </c>
      <c r="Z9011">
        <v>2.78</v>
      </c>
    </row>
    <row r="9012" spans="1:26">
      <c r="A9012">
        <v>203096666</v>
      </c>
      <c r="B9012" t="s">
        <v>3654</v>
      </c>
      <c r="C9012" t="s">
        <v>3597</v>
      </c>
      <c r="D9012" t="s">
        <v>3614</v>
      </c>
      <c r="E9012" t="s">
        <v>4841</v>
      </c>
      <c r="F9012" t="s">
        <v>3600</v>
      </c>
      <c r="G9012">
        <v>203096666</v>
      </c>
      <c r="I9012" t="s">
        <v>3601</v>
      </c>
      <c r="J9012" t="s">
        <v>5797</v>
      </c>
      <c r="L9012" t="s">
        <v>4969</v>
      </c>
      <c r="M9012">
        <v>11</v>
      </c>
      <c r="N9012">
        <v>16.75</v>
      </c>
      <c r="O9012">
        <v>9.5</v>
      </c>
      <c r="S9012" t="b">
        <v>0</v>
      </c>
      <c r="T9012" t="b">
        <v>0</v>
      </c>
      <c r="U9012" t="b">
        <v>0</v>
      </c>
      <c r="V9012">
        <v>34200</v>
      </c>
      <c r="W9012">
        <v>22000</v>
      </c>
      <c r="X9012">
        <v>2.74</v>
      </c>
      <c r="Y9012">
        <v>22000</v>
      </c>
      <c r="Z9012">
        <v>2.74</v>
      </c>
    </row>
    <row r="9013" spans="1:26">
      <c r="A9013">
        <v>203096664</v>
      </c>
      <c r="B9013" t="s">
        <v>3654</v>
      </c>
      <c r="C9013" t="s">
        <v>3597</v>
      </c>
      <c r="D9013" t="s">
        <v>3614</v>
      </c>
      <c r="E9013" t="s">
        <v>4842</v>
      </c>
      <c r="F9013" t="s">
        <v>3600</v>
      </c>
      <c r="G9013">
        <v>203096664</v>
      </c>
      <c r="I9013" t="s">
        <v>3601</v>
      </c>
      <c r="J9013" t="s">
        <v>5798</v>
      </c>
      <c r="L9013" t="s">
        <v>4969</v>
      </c>
      <c r="M9013">
        <v>11</v>
      </c>
      <c r="N9013">
        <v>16.75</v>
      </c>
      <c r="O9013">
        <v>9.5</v>
      </c>
      <c r="S9013" t="b">
        <v>0</v>
      </c>
      <c r="T9013" t="b">
        <v>0</v>
      </c>
      <c r="U9013" t="b">
        <v>0</v>
      </c>
      <c r="V9013">
        <v>34200</v>
      </c>
      <c r="W9013">
        <v>22000</v>
      </c>
      <c r="X9013">
        <v>2.74</v>
      </c>
      <c r="Y9013">
        <v>22000</v>
      </c>
      <c r="Z9013">
        <v>2.74</v>
      </c>
    </row>
    <row r="9014" spans="1:26">
      <c r="A9014">
        <v>205543153</v>
      </c>
      <c r="B9014" t="s">
        <v>3654</v>
      </c>
      <c r="C9014" t="s">
        <v>3597</v>
      </c>
      <c r="D9014" t="s">
        <v>3614</v>
      </c>
      <c r="E9014" t="s">
        <v>4837</v>
      </c>
      <c r="F9014" t="s">
        <v>3600</v>
      </c>
      <c r="G9014">
        <v>205543153</v>
      </c>
      <c r="I9014" t="s">
        <v>3601</v>
      </c>
      <c r="J9014" t="s">
        <v>5797</v>
      </c>
      <c r="L9014" t="s">
        <v>4970</v>
      </c>
      <c r="M9014">
        <v>11</v>
      </c>
      <c r="N9014">
        <v>16.75</v>
      </c>
      <c r="O9014">
        <v>9.5</v>
      </c>
      <c r="S9014" t="b">
        <v>0</v>
      </c>
      <c r="T9014" t="b">
        <v>0</v>
      </c>
      <c r="U9014" t="b">
        <v>0</v>
      </c>
      <c r="V9014">
        <v>34200</v>
      </c>
      <c r="W9014">
        <v>22000</v>
      </c>
      <c r="X9014">
        <v>2.74</v>
      </c>
      <c r="Y9014">
        <v>22000</v>
      </c>
      <c r="Z9014">
        <v>2.74</v>
      </c>
    </row>
    <row r="9015" spans="1:26">
      <c r="A9015">
        <v>203111970</v>
      </c>
      <c r="B9015" t="s">
        <v>3654</v>
      </c>
      <c r="C9015" t="s">
        <v>3597</v>
      </c>
      <c r="D9015" t="s">
        <v>3614</v>
      </c>
      <c r="E9015" t="s">
        <v>3615</v>
      </c>
      <c r="F9015" t="s">
        <v>3600</v>
      </c>
      <c r="G9015">
        <v>203111970</v>
      </c>
      <c r="I9015" t="s">
        <v>3601</v>
      </c>
      <c r="J9015" t="s">
        <v>5795</v>
      </c>
      <c r="L9015" t="s">
        <v>4969</v>
      </c>
      <c r="M9015">
        <v>11</v>
      </c>
      <c r="N9015">
        <v>16.75</v>
      </c>
      <c r="O9015">
        <v>9.5</v>
      </c>
      <c r="S9015" t="b">
        <v>0</v>
      </c>
      <c r="T9015" t="b">
        <v>0</v>
      </c>
      <c r="U9015" t="b">
        <v>0</v>
      </c>
      <c r="V9015">
        <v>34200</v>
      </c>
      <c r="W9015">
        <v>22000</v>
      </c>
      <c r="X9015">
        <v>2.74</v>
      </c>
      <c r="Y9015">
        <v>22000</v>
      </c>
      <c r="Z9015">
        <v>2.74</v>
      </c>
    </row>
    <row r="9016" spans="1:26">
      <c r="A9016">
        <v>205543151</v>
      </c>
      <c r="B9016" t="s">
        <v>3654</v>
      </c>
      <c r="C9016" t="s">
        <v>3597</v>
      </c>
      <c r="D9016" t="s">
        <v>3614</v>
      </c>
      <c r="E9016" t="s">
        <v>4840</v>
      </c>
      <c r="F9016" t="s">
        <v>3600</v>
      </c>
      <c r="G9016">
        <v>205543151</v>
      </c>
      <c r="I9016" t="s">
        <v>3601</v>
      </c>
      <c r="J9016" t="s">
        <v>5797</v>
      </c>
      <c r="L9016" t="s">
        <v>4970</v>
      </c>
      <c r="M9016">
        <v>11</v>
      </c>
      <c r="N9016">
        <v>16.75</v>
      </c>
      <c r="O9016">
        <v>9.5</v>
      </c>
      <c r="S9016" t="b">
        <v>0</v>
      </c>
      <c r="T9016" t="b">
        <v>0</v>
      </c>
      <c r="U9016" t="b">
        <v>0</v>
      </c>
      <c r="V9016">
        <v>34200</v>
      </c>
      <c r="W9016">
        <v>22000</v>
      </c>
      <c r="X9016">
        <v>2.74</v>
      </c>
      <c r="Y9016">
        <v>22000</v>
      </c>
      <c r="Z9016">
        <v>2.74</v>
      </c>
    </row>
    <row r="9017" spans="1:26">
      <c r="A9017">
        <v>205543150</v>
      </c>
      <c r="B9017" t="s">
        <v>3654</v>
      </c>
      <c r="C9017" t="s">
        <v>3597</v>
      </c>
      <c r="D9017" t="s">
        <v>3614</v>
      </c>
      <c r="E9017" t="s">
        <v>4841</v>
      </c>
      <c r="F9017" t="s">
        <v>3600</v>
      </c>
      <c r="G9017">
        <v>205543150</v>
      </c>
      <c r="I9017" t="s">
        <v>3601</v>
      </c>
      <c r="J9017" t="s">
        <v>5797</v>
      </c>
      <c r="L9017" t="s">
        <v>4970</v>
      </c>
      <c r="M9017">
        <v>11</v>
      </c>
      <c r="N9017">
        <v>16.75</v>
      </c>
      <c r="O9017">
        <v>9.5</v>
      </c>
      <c r="S9017" t="b">
        <v>0</v>
      </c>
      <c r="T9017" t="b">
        <v>0</v>
      </c>
      <c r="U9017" t="b">
        <v>0</v>
      </c>
      <c r="V9017">
        <v>34200</v>
      </c>
      <c r="W9017">
        <v>22000</v>
      </c>
      <c r="X9017">
        <v>2.74</v>
      </c>
      <c r="Y9017">
        <v>22000</v>
      </c>
      <c r="Z9017">
        <v>2.74</v>
      </c>
    </row>
    <row r="9018" spans="1:26">
      <c r="A9018">
        <v>205543143</v>
      </c>
      <c r="B9018" t="s">
        <v>3654</v>
      </c>
      <c r="C9018" t="s">
        <v>3597</v>
      </c>
      <c r="D9018" t="s">
        <v>3614</v>
      </c>
      <c r="E9018" t="s">
        <v>4840</v>
      </c>
      <c r="F9018" t="s">
        <v>3600</v>
      </c>
      <c r="G9018">
        <v>205543143</v>
      </c>
      <c r="I9018" t="s">
        <v>3601</v>
      </c>
      <c r="J9018" t="s">
        <v>5797</v>
      </c>
      <c r="L9018" t="s">
        <v>4971</v>
      </c>
      <c r="M9018">
        <v>11</v>
      </c>
      <c r="N9018">
        <v>16.75</v>
      </c>
      <c r="O9018">
        <v>9.5</v>
      </c>
      <c r="S9018" t="b">
        <v>0</v>
      </c>
      <c r="T9018" t="b">
        <v>0</v>
      </c>
      <c r="U9018" t="b">
        <v>0</v>
      </c>
      <c r="V9018">
        <v>34200</v>
      </c>
      <c r="W9018">
        <v>22000</v>
      </c>
      <c r="X9018">
        <v>2.74</v>
      </c>
      <c r="Y9018">
        <v>22000</v>
      </c>
      <c r="Z9018">
        <v>2.74</v>
      </c>
    </row>
    <row r="9019" spans="1:26">
      <c r="A9019">
        <v>205543148</v>
      </c>
      <c r="B9019" t="s">
        <v>3654</v>
      </c>
      <c r="C9019" t="s">
        <v>3597</v>
      </c>
      <c r="D9019" t="s">
        <v>3614</v>
      </c>
      <c r="E9019" t="s">
        <v>4842</v>
      </c>
      <c r="F9019" t="s">
        <v>3600</v>
      </c>
      <c r="G9019">
        <v>205543148</v>
      </c>
      <c r="I9019" t="s">
        <v>3601</v>
      </c>
      <c r="J9019" t="s">
        <v>5798</v>
      </c>
      <c r="L9019" t="s">
        <v>4970</v>
      </c>
      <c r="M9019">
        <v>11</v>
      </c>
      <c r="N9019">
        <v>16.75</v>
      </c>
      <c r="O9019">
        <v>9.5</v>
      </c>
      <c r="S9019" t="b">
        <v>0</v>
      </c>
      <c r="T9019" t="b">
        <v>0</v>
      </c>
      <c r="U9019" t="b">
        <v>0</v>
      </c>
      <c r="V9019">
        <v>34200</v>
      </c>
      <c r="W9019">
        <v>22000</v>
      </c>
      <c r="X9019">
        <v>2.74</v>
      </c>
      <c r="Y9019">
        <v>22000</v>
      </c>
      <c r="Z9019">
        <v>2.74</v>
      </c>
    </row>
    <row r="9020" spans="1:26">
      <c r="A9020">
        <v>205537094</v>
      </c>
      <c r="B9020" t="s">
        <v>3654</v>
      </c>
      <c r="C9020" t="s">
        <v>3597</v>
      </c>
      <c r="D9020" t="s">
        <v>3614</v>
      </c>
      <c r="E9020" t="s">
        <v>3615</v>
      </c>
      <c r="F9020" t="s">
        <v>3600</v>
      </c>
      <c r="G9020">
        <v>205537094</v>
      </c>
      <c r="I9020" t="s">
        <v>3601</v>
      </c>
      <c r="J9020" t="s">
        <v>5795</v>
      </c>
      <c r="L9020" t="s">
        <v>4970</v>
      </c>
      <c r="M9020">
        <v>11</v>
      </c>
      <c r="N9020">
        <v>16.75</v>
      </c>
      <c r="O9020">
        <v>9.5</v>
      </c>
      <c r="S9020" t="b">
        <v>0</v>
      </c>
      <c r="T9020" t="b">
        <v>0</v>
      </c>
      <c r="U9020" t="b">
        <v>0</v>
      </c>
      <c r="V9020">
        <v>34200</v>
      </c>
      <c r="W9020">
        <v>22000</v>
      </c>
      <c r="X9020">
        <v>2.74</v>
      </c>
      <c r="Y9020">
        <v>22000</v>
      </c>
      <c r="Z9020">
        <v>2.74</v>
      </c>
    </row>
    <row r="9021" spans="1:26">
      <c r="A9021">
        <v>205543145</v>
      </c>
      <c r="B9021" t="s">
        <v>3654</v>
      </c>
      <c r="C9021" t="s">
        <v>3597</v>
      </c>
      <c r="D9021" t="s">
        <v>3614</v>
      </c>
      <c r="E9021" t="s">
        <v>4837</v>
      </c>
      <c r="F9021" t="s">
        <v>3600</v>
      </c>
      <c r="G9021">
        <v>205543145</v>
      </c>
      <c r="I9021" t="s">
        <v>3601</v>
      </c>
      <c r="J9021" t="s">
        <v>5797</v>
      </c>
      <c r="L9021" t="s">
        <v>4971</v>
      </c>
      <c r="M9021">
        <v>11</v>
      </c>
      <c r="N9021">
        <v>16.75</v>
      </c>
      <c r="O9021">
        <v>9.5</v>
      </c>
      <c r="S9021" t="b">
        <v>0</v>
      </c>
      <c r="T9021" t="b">
        <v>0</v>
      </c>
      <c r="U9021" t="b">
        <v>0</v>
      </c>
      <c r="V9021">
        <v>34200</v>
      </c>
      <c r="W9021">
        <v>22000</v>
      </c>
      <c r="X9021">
        <v>2.74</v>
      </c>
      <c r="Y9021">
        <v>22000</v>
      </c>
      <c r="Z9021">
        <v>2.74</v>
      </c>
    </row>
    <row r="9022" spans="1:26">
      <c r="A9022">
        <v>205543141</v>
      </c>
      <c r="B9022" t="s">
        <v>3654</v>
      </c>
      <c r="C9022" t="s">
        <v>3597</v>
      </c>
      <c r="D9022" t="s">
        <v>3614</v>
      </c>
      <c r="E9022" t="s">
        <v>4841</v>
      </c>
      <c r="F9022" t="s">
        <v>3600</v>
      </c>
      <c r="G9022">
        <v>205543141</v>
      </c>
      <c r="I9022" t="s">
        <v>3601</v>
      </c>
      <c r="J9022" t="s">
        <v>5797</v>
      </c>
      <c r="L9022" t="s">
        <v>4971</v>
      </c>
      <c r="M9022">
        <v>11</v>
      </c>
      <c r="N9022">
        <v>16.75</v>
      </c>
      <c r="O9022">
        <v>9.5</v>
      </c>
      <c r="S9022" t="b">
        <v>0</v>
      </c>
      <c r="T9022" t="b">
        <v>0</v>
      </c>
      <c r="U9022" t="b">
        <v>0</v>
      </c>
      <c r="V9022">
        <v>34200</v>
      </c>
      <c r="W9022">
        <v>22000</v>
      </c>
      <c r="X9022">
        <v>2.74</v>
      </c>
      <c r="Y9022">
        <v>22000</v>
      </c>
      <c r="Z9022">
        <v>2.74</v>
      </c>
    </row>
    <row r="9023" spans="1:26">
      <c r="A9023">
        <v>205543138</v>
      </c>
      <c r="B9023" t="s">
        <v>3654</v>
      </c>
      <c r="C9023" t="s">
        <v>3597</v>
      </c>
      <c r="D9023" t="s">
        <v>3614</v>
      </c>
      <c r="E9023" t="s">
        <v>4842</v>
      </c>
      <c r="F9023" t="s">
        <v>3600</v>
      </c>
      <c r="G9023">
        <v>205543138</v>
      </c>
      <c r="I9023" t="s">
        <v>3601</v>
      </c>
      <c r="J9023" t="s">
        <v>5798</v>
      </c>
      <c r="L9023" t="s">
        <v>4971</v>
      </c>
      <c r="M9023">
        <v>11</v>
      </c>
      <c r="N9023">
        <v>16.75</v>
      </c>
      <c r="O9023">
        <v>9.5</v>
      </c>
      <c r="S9023" t="b">
        <v>0</v>
      </c>
      <c r="T9023" t="b">
        <v>0</v>
      </c>
      <c r="U9023" t="b">
        <v>0</v>
      </c>
      <c r="V9023">
        <v>34200</v>
      </c>
      <c r="W9023">
        <v>22000</v>
      </c>
      <c r="X9023">
        <v>2.74</v>
      </c>
      <c r="Y9023">
        <v>22000</v>
      </c>
      <c r="Z9023">
        <v>2.74</v>
      </c>
    </row>
    <row r="9024" spans="1:26">
      <c r="A9024">
        <v>205537092</v>
      </c>
      <c r="B9024" t="s">
        <v>3654</v>
      </c>
      <c r="C9024" t="s">
        <v>3597</v>
      </c>
      <c r="D9024" t="s">
        <v>3614</v>
      </c>
      <c r="E9024" t="s">
        <v>3615</v>
      </c>
      <c r="F9024" t="s">
        <v>3600</v>
      </c>
      <c r="G9024">
        <v>205537092</v>
      </c>
      <c r="I9024" t="s">
        <v>3601</v>
      </c>
      <c r="J9024" t="s">
        <v>5795</v>
      </c>
      <c r="L9024" t="s">
        <v>4971</v>
      </c>
      <c r="M9024">
        <v>11</v>
      </c>
      <c r="N9024">
        <v>16.75</v>
      </c>
      <c r="O9024">
        <v>9.5</v>
      </c>
      <c r="S9024" t="b">
        <v>0</v>
      </c>
      <c r="T9024" t="b">
        <v>0</v>
      </c>
      <c r="U9024" t="b">
        <v>0</v>
      </c>
      <c r="V9024">
        <v>34200</v>
      </c>
      <c r="W9024">
        <v>22000</v>
      </c>
      <c r="X9024">
        <v>2.74</v>
      </c>
      <c r="Y9024">
        <v>22000</v>
      </c>
      <c r="Z9024">
        <v>2.74</v>
      </c>
    </row>
    <row r="9025" spans="1:26">
      <c r="A9025">
        <v>203096650</v>
      </c>
      <c r="B9025" t="s">
        <v>3654</v>
      </c>
      <c r="C9025" t="s">
        <v>3597</v>
      </c>
      <c r="D9025" t="s">
        <v>3614</v>
      </c>
      <c r="E9025" t="s">
        <v>4841</v>
      </c>
      <c r="F9025" t="s">
        <v>3600</v>
      </c>
      <c r="G9025">
        <v>203096650</v>
      </c>
      <c r="I9025" t="s">
        <v>3601</v>
      </c>
      <c r="J9025" t="s">
        <v>5797</v>
      </c>
      <c r="L9025" t="s">
        <v>5845</v>
      </c>
      <c r="M9025">
        <v>11.25</v>
      </c>
      <c r="N9025">
        <v>16.75</v>
      </c>
      <c r="O9025">
        <v>9.75</v>
      </c>
      <c r="S9025" t="b">
        <v>0</v>
      </c>
      <c r="T9025" t="b">
        <v>0</v>
      </c>
      <c r="U9025" t="b">
        <v>0</v>
      </c>
      <c r="V9025">
        <v>34400</v>
      </c>
      <c r="W9025">
        <v>21800</v>
      </c>
      <c r="X9025">
        <v>2.75</v>
      </c>
      <c r="Y9025">
        <v>21800</v>
      </c>
      <c r="Z9025">
        <v>2.75</v>
      </c>
    </row>
    <row r="9026" spans="1:26">
      <c r="A9026">
        <v>203096652</v>
      </c>
      <c r="B9026" t="s">
        <v>3654</v>
      </c>
      <c r="C9026" t="s">
        <v>3597</v>
      </c>
      <c r="D9026" t="s">
        <v>3614</v>
      </c>
      <c r="E9026" t="s">
        <v>4840</v>
      </c>
      <c r="F9026" t="s">
        <v>3600</v>
      </c>
      <c r="G9026">
        <v>203096652</v>
      </c>
      <c r="I9026" t="s">
        <v>3601</v>
      </c>
      <c r="J9026" t="s">
        <v>5797</v>
      </c>
      <c r="L9026" t="s">
        <v>5845</v>
      </c>
      <c r="M9026">
        <v>11.25</v>
      </c>
      <c r="N9026">
        <v>16.75</v>
      </c>
      <c r="O9026">
        <v>9.75</v>
      </c>
      <c r="S9026" t="b">
        <v>0</v>
      </c>
      <c r="T9026" t="b">
        <v>0</v>
      </c>
      <c r="U9026" t="b">
        <v>0</v>
      </c>
      <c r="V9026">
        <v>34400</v>
      </c>
      <c r="W9026">
        <v>21800</v>
      </c>
      <c r="X9026">
        <v>2.75</v>
      </c>
      <c r="Y9026">
        <v>21800</v>
      </c>
      <c r="Z9026">
        <v>2.75</v>
      </c>
    </row>
    <row r="9027" spans="1:26">
      <c r="A9027">
        <v>203096654</v>
      </c>
      <c r="B9027" t="s">
        <v>3654</v>
      </c>
      <c r="C9027" t="s">
        <v>3597</v>
      </c>
      <c r="D9027" t="s">
        <v>3614</v>
      </c>
      <c r="E9027" t="s">
        <v>4837</v>
      </c>
      <c r="F9027" t="s">
        <v>3600</v>
      </c>
      <c r="G9027">
        <v>203096654</v>
      </c>
      <c r="I9027" t="s">
        <v>3601</v>
      </c>
      <c r="J9027" t="s">
        <v>5797</v>
      </c>
      <c r="L9027" t="s">
        <v>5845</v>
      </c>
      <c r="M9027">
        <v>11.25</v>
      </c>
      <c r="N9027">
        <v>16.75</v>
      </c>
      <c r="O9027">
        <v>9.75</v>
      </c>
      <c r="S9027" t="b">
        <v>0</v>
      </c>
      <c r="T9027" t="b">
        <v>0</v>
      </c>
      <c r="U9027" t="b">
        <v>0</v>
      </c>
      <c r="V9027">
        <v>34400</v>
      </c>
      <c r="W9027">
        <v>21800</v>
      </c>
      <c r="X9027">
        <v>2.75</v>
      </c>
      <c r="Y9027">
        <v>21800</v>
      </c>
      <c r="Z9027">
        <v>2.75</v>
      </c>
    </row>
    <row r="9028" spans="1:26">
      <c r="A9028">
        <v>203111966</v>
      </c>
      <c r="B9028" t="s">
        <v>3654</v>
      </c>
      <c r="C9028" t="s">
        <v>3597</v>
      </c>
      <c r="D9028" t="s">
        <v>3614</v>
      </c>
      <c r="E9028" t="s">
        <v>3615</v>
      </c>
      <c r="F9028" t="s">
        <v>3600</v>
      </c>
      <c r="G9028">
        <v>203111966</v>
      </c>
      <c r="I9028" t="s">
        <v>3601</v>
      </c>
      <c r="J9028" t="s">
        <v>5795</v>
      </c>
      <c r="L9028" t="s">
        <v>5845</v>
      </c>
      <c r="M9028">
        <v>11.25</v>
      </c>
      <c r="N9028">
        <v>16.75</v>
      </c>
      <c r="O9028">
        <v>9.75</v>
      </c>
      <c r="S9028" t="b">
        <v>0</v>
      </c>
      <c r="T9028" t="b">
        <v>0</v>
      </c>
      <c r="U9028" t="b">
        <v>0</v>
      </c>
      <c r="V9028">
        <v>34400</v>
      </c>
      <c r="W9028">
        <v>21800</v>
      </c>
      <c r="X9028">
        <v>2.75</v>
      </c>
      <c r="Y9028">
        <v>21800</v>
      </c>
      <c r="Z9028">
        <v>2.75</v>
      </c>
    </row>
    <row r="9029" spans="1:26">
      <c r="A9029">
        <v>203096648</v>
      </c>
      <c r="B9029" t="s">
        <v>3654</v>
      </c>
      <c r="C9029" t="s">
        <v>3597</v>
      </c>
      <c r="D9029" t="s">
        <v>3614</v>
      </c>
      <c r="E9029" t="s">
        <v>4842</v>
      </c>
      <c r="F9029" t="s">
        <v>3600</v>
      </c>
      <c r="G9029">
        <v>203096648</v>
      </c>
      <c r="I9029" t="s">
        <v>3601</v>
      </c>
      <c r="J9029" t="s">
        <v>5798</v>
      </c>
      <c r="L9029" t="s">
        <v>5845</v>
      </c>
      <c r="M9029">
        <v>11.25</v>
      </c>
      <c r="N9029">
        <v>16.75</v>
      </c>
      <c r="O9029">
        <v>9.75</v>
      </c>
      <c r="S9029" t="b">
        <v>0</v>
      </c>
      <c r="T9029" t="b">
        <v>0</v>
      </c>
      <c r="U9029" t="b">
        <v>0</v>
      </c>
      <c r="V9029">
        <v>34400</v>
      </c>
      <c r="W9029">
        <v>21800</v>
      </c>
      <c r="X9029">
        <v>2.75</v>
      </c>
      <c r="Y9029">
        <v>21800</v>
      </c>
      <c r="Z9029">
        <v>2.75</v>
      </c>
    </row>
    <row r="9030" spans="1:26">
      <c r="A9030">
        <v>205543134</v>
      </c>
      <c r="B9030" t="s">
        <v>3654</v>
      </c>
      <c r="C9030" t="s">
        <v>3597</v>
      </c>
      <c r="D9030" t="s">
        <v>3614</v>
      </c>
      <c r="E9030" t="s">
        <v>4840</v>
      </c>
      <c r="F9030" t="s">
        <v>3600</v>
      </c>
      <c r="G9030">
        <v>205543134</v>
      </c>
      <c r="I9030" t="s">
        <v>3601</v>
      </c>
      <c r="J9030" t="s">
        <v>5797</v>
      </c>
      <c r="L9030" t="s">
        <v>5844</v>
      </c>
      <c r="M9030">
        <v>11.25</v>
      </c>
      <c r="N9030">
        <v>16.75</v>
      </c>
      <c r="O9030">
        <v>9.75</v>
      </c>
      <c r="S9030" t="b">
        <v>0</v>
      </c>
      <c r="T9030" t="b">
        <v>0</v>
      </c>
      <c r="U9030" t="b">
        <v>0</v>
      </c>
      <c r="V9030">
        <v>34400</v>
      </c>
      <c r="W9030">
        <v>21800</v>
      </c>
      <c r="X9030">
        <v>2.75</v>
      </c>
      <c r="Y9030">
        <v>21800</v>
      </c>
      <c r="Z9030">
        <v>2.75</v>
      </c>
    </row>
    <row r="9031" spans="1:26">
      <c r="A9031">
        <v>205543136</v>
      </c>
      <c r="B9031" t="s">
        <v>3654</v>
      </c>
      <c r="C9031" t="s">
        <v>3597</v>
      </c>
      <c r="D9031" t="s">
        <v>3614</v>
      </c>
      <c r="E9031" t="s">
        <v>4837</v>
      </c>
      <c r="F9031" t="s">
        <v>3600</v>
      </c>
      <c r="G9031">
        <v>205543136</v>
      </c>
      <c r="I9031" t="s">
        <v>3601</v>
      </c>
      <c r="J9031" t="s">
        <v>5797</v>
      </c>
      <c r="L9031" t="s">
        <v>5844</v>
      </c>
      <c r="M9031">
        <v>11.25</v>
      </c>
      <c r="N9031">
        <v>16.75</v>
      </c>
      <c r="O9031">
        <v>9.75</v>
      </c>
      <c r="S9031" t="b">
        <v>0</v>
      </c>
      <c r="T9031" t="b">
        <v>0</v>
      </c>
      <c r="U9031" t="b">
        <v>0</v>
      </c>
      <c r="V9031">
        <v>34400</v>
      </c>
      <c r="W9031">
        <v>21800</v>
      </c>
      <c r="X9031">
        <v>2.75</v>
      </c>
      <c r="Y9031">
        <v>21800</v>
      </c>
      <c r="Z9031">
        <v>2.75</v>
      </c>
    </row>
    <row r="9032" spans="1:26">
      <c r="A9032">
        <v>205543130</v>
      </c>
      <c r="B9032" t="s">
        <v>3654</v>
      </c>
      <c r="C9032" t="s">
        <v>3597</v>
      </c>
      <c r="D9032" t="s">
        <v>3614</v>
      </c>
      <c r="E9032" t="s">
        <v>4842</v>
      </c>
      <c r="F9032" t="s">
        <v>3600</v>
      </c>
      <c r="G9032">
        <v>205543130</v>
      </c>
      <c r="I9032" t="s">
        <v>3601</v>
      </c>
      <c r="J9032" t="s">
        <v>5798</v>
      </c>
      <c r="L9032" t="s">
        <v>5844</v>
      </c>
      <c r="M9032">
        <v>11.25</v>
      </c>
      <c r="N9032">
        <v>16.75</v>
      </c>
      <c r="O9032">
        <v>9.75</v>
      </c>
      <c r="S9032" t="b">
        <v>0</v>
      </c>
      <c r="T9032" t="b">
        <v>0</v>
      </c>
      <c r="U9032" t="b">
        <v>0</v>
      </c>
      <c r="V9032">
        <v>34400</v>
      </c>
      <c r="W9032">
        <v>21800</v>
      </c>
      <c r="X9032">
        <v>2.75</v>
      </c>
      <c r="Y9032">
        <v>21800</v>
      </c>
      <c r="Z9032">
        <v>2.75</v>
      </c>
    </row>
    <row r="9033" spans="1:26">
      <c r="A9033">
        <v>205543133</v>
      </c>
      <c r="B9033" t="s">
        <v>3654</v>
      </c>
      <c r="C9033" t="s">
        <v>3597</v>
      </c>
      <c r="D9033" t="s">
        <v>3614</v>
      </c>
      <c r="E9033" t="s">
        <v>4841</v>
      </c>
      <c r="F9033" t="s">
        <v>3600</v>
      </c>
      <c r="G9033">
        <v>205543133</v>
      </c>
      <c r="I9033" t="s">
        <v>3601</v>
      </c>
      <c r="J9033" t="s">
        <v>5797</v>
      </c>
      <c r="L9033" t="s">
        <v>5844</v>
      </c>
      <c r="M9033">
        <v>11.25</v>
      </c>
      <c r="N9033">
        <v>16.75</v>
      </c>
      <c r="O9033">
        <v>9.75</v>
      </c>
      <c r="S9033" t="b">
        <v>0</v>
      </c>
      <c r="T9033" t="b">
        <v>0</v>
      </c>
      <c r="U9033" t="b">
        <v>0</v>
      </c>
      <c r="V9033">
        <v>34400</v>
      </c>
      <c r="W9033">
        <v>21800</v>
      </c>
      <c r="X9033">
        <v>2.75</v>
      </c>
      <c r="Y9033">
        <v>21800</v>
      </c>
      <c r="Z9033">
        <v>2.75</v>
      </c>
    </row>
    <row r="9034" spans="1:26">
      <c r="A9034">
        <v>205537090</v>
      </c>
      <c r="B9034" t="s">
        <v>3654</v>
      </c>
      <c r="C9034" t="s">
        <v>3597</v>
      </c>
      <c r="D9034" t="s">
        <v>3614</v>
      </c>
      <c r="E9034" t="s">
        <v>3615</v>
      </c>
      <c r="F9034" t="s">
        <v>3600</v>
      </c>
      <c r="G9034">
        <v>205537090</v>
      </c>
      <c r="I9034" t="s">
        <v>3601</v>
      </c>
      <c r="J9034" t="s">
        <v>5795</v>
      </c>
      <c r="L9034" t="s">
        <v>5844</v>
      </c>
      <c r="M9034">
        <v>11.25</v>
      </c>
      <c r="N9034">
        <v>16.75</v>
      </c>
      <c r="O9034">
        <v>9.75</v>
      </c>
      <c r="S9034" t="b">
        <v>0</v>
      </c>
      <c r="T9034" t="b">
        <v>0</v>
      </c>
      <c r="U9034" t="b">
        <v>0</v>
      </c>
      <c r="V9034">
        <v>34400</v>
      </c>
      <c r="W9034">
        <v>21800</v>
      </c>
      <c r="X9034">
        <v>2.75</v>
      </c>
      <c r="Y9034">
        <v>21800</v>
      </c>
      <c r="Z9034">
        <v>2.75</v>
      </c>
    </row>
    <row r="9035" spans="1:26">
      <c r="A9035">
        <v>203096646</v>
      </c>
      <c r="B9035" t="s">
        <v>3654</v>
      </c>
      <c r="C9035" t="s">
        <v>3597</v>
      </c>
      <c r="D9035" t="s">
        <v>3614</v>
      </c>
      <c r="E9035" t="s">
        <v>4837</v>
      </c>
      <c r="F9035" t="s">
        <v>3600</v>
      </c>
      <c r="G9035">
        <v>203096646</v>
      </c>
      <c r="I9035" t="s">
        <v>3601</v>
      </c>
      <c r="J9035" t="s">
        <v>5797</v>
      </c>
      <c r="L9035" t="s">
        <v>5843</v>
      </c>
      <c r="M9035">
        <v>11.25</v>
      </c>
      <c r="N9035">
        <v>16.75</v>
      </c>
      <c r="O9035">
        <v>9.75</v>
      </c>
      <c r="S9035" t="b">
        <v>0</v>
      </c>
      <c r="T9035" t="b">
        <v>0</v>
      </c>
      <c r="U9035" t="b">
        <v>0</v>
      </c>
      <c r="V9035">
        <v>34400</v>
      </c>
      <c r="W9035">
        <v>21800</v>
      </c>
      <c r="X9035">
        <v>2.75</v>
      </c>
      <c r="Y9035">
        <v>21800</v>
      </c>
      <c r="Z9035">
        <v>2.75</v>
      </c>
    </row>
    <row r="9036" spans="1:26">
      <c r="A9036">
        <v>203096644</v>
      </c>
      <c r="B9036" t="s">
        <v>3654</v>
      </c>
      <c r="C9036" t="s">
        <v>3597</v>
      </c>
      <c r="D9036" t="s">
        <v>3614</v>
      </c>
      <c r="E9036" t="s">
        <v>4840</v>
      </c>
      <c r="F9036" t="s">
        <v>3600</v>
      </c>
      <c r="G9036">
        <v>203096644</v>
      </c>
      <c r="I9036" t="s">
        <v>3601</v>
      </c>
      <c r="J9036" t="s">
        <v>5797</v>
      </c>
      <c r="L9036" t="s">
        <v>5843</v>
      </c>
      <c r="M9036">
        <v>11.25</v>
      </c>
      <c r="N9036">
        <v>16.75</v>
      </c>
      <c r="O9036">
        <v>9.75</v>
      </c>
      <c r="S9036" t="b">
        <v>0</v>
      </c>
      <c r="T9036" t="b">
        <v>0</v>
      </c>
      <c r="U9036" t="b">
        <v>0</v>
      </c>
      <c r="V9036">
        <v>34400</v>
      </c>
      <c r="W9036">
        <v>21800</v>
      </c>
      <c r="X9036">
        <v>2.75</v>
      </c>
      <c r="Y9036">
        <v>21800</v>
      </c>
      <c r="Z9036">
        <v>2.75</v>
      </c>
    </row>
    <row r="9037" spans="1:26">
      <c r="A9037">
        <v>203096642</v>
      </c>
      <c r="B9037" t="s">
        <v>3654</v>
      </c>
      <c r="C9037" t="s">
        <v>3597</v>
      </c>
      <c r="D9037" t="s">
        <v>3614</v>
      </c>
      <c r="E9037" t="s">
        <v>4841</v>
      </c>
      <c r="F9037" t="s">
        <v>3600</v>
      </c>
      <c r="G9037">
        <v>203096642</v>
      </c>
      <c r="I9037" t="s">
        <v>3601</v>
      </c>
      <c r="J9037" t="s">
        <v>5797</v>
      </c>
      <c r="L9037" t="s">
        <v>5843</v>
      </c>
      <c r="M9037">
        <v>11.25</v>
      </c>
      <c r="N9037">
        <v>16.75</v>
      </c>
      <c r="O9037">
        <v>9.75</v>
      </c>
      <c r="S9037" t="b">
        <v>0</v>
      </c>
      <c r="T9037" t="b">
        <v>0</v>
      </c>
      <c r="U9037" t="b">
        <v>0</v>
      </c>
      <c r="V9037">
        <v>34400</v>
      </c>
      <c r="W9037">
        <v>21800</v>
      </c>
      <c r="X9037">
        <v>2.75</v>
      </c>
      <c r="Y9037">
        <v>21800</v>
      </c>
      <c r="Z9037">
        <v>2.75</v>
      </c>
    </row>
    <row r="9038" spans="1:26">
      <c r="A9038">
        <v>203096640</v>
      </c>
      <c r="B9038" t="s">
        <v>3654</v>
      </c>
      <c r="C9038" t="s">
        <v>3597</v>
      </c>
      <c r="D9038" t="s">
        <v>3614</v>
      </c>
      <c r="E9038" t="s">
        <v>4842</v>
      </c>
      <c r="F9038" t="s">
        <v>3600</v>
      </c>
      <c r="G9038">
        <v>203096640</v>
      </c>
      <c r="I9038" t="s">
        <v>3601</v>
      </c>
      <c r="J9038" t="s">
        <v>5798</v>
      </c>
      <c r="L9038" t="s">
        <v>5843</v>
      </c>
      <c r="M9038">
        <v>11.25</v>
      </c>
      <c r="N9038">
        <v>16.75</v>
      </c>
      <c r="O9038">
        <v>9.75</v>
      </c>
      <c r="S9038" t="b">
        <v>0</v>
      </c>
      <c r="T9038" t="b">
        <v>0</v>
      </c>
      <c r="U9038" t="b">
        <v>0</v>
      </c>
      <c r="V9038">
        <v>34400</v>
      </c>
      <c r="W9038">
        <v>21800</v>
      </c>
      <c r="X9038">
        <v>2.75</v>
      </c>
      <c r="Y9038">
        <v>21800</v>
      </c>
      <c r="Z9038">
        <v>2.75</v>
      </c>
    </row>
    <row r="9039" spans="1:26">
      <c r="A9039">
        <v>203111964</v>
      </c>
      <c r="B9039" t="s">
        <v>3654</v>
      </c>
      <c r="C9039" t="s">
        <v>3597</v>
      </c>
      <c r="D9039" t="s">
        <v>3614</v>
      </c>
      <c r="E9039" t="s">
        <v>3615</v>
      </c>
      <c r="F9039" t="s">
        <v>3600</v>
      </c>
      <c r="G9039">
        <v>203111964</v>
      </c>
      <c r="I9039" t="s">
        <v>3601</v>
      </c>
      <c r="J9039" t="s">
        <v>5795</v>
      </c>
      <c r="L9039" t="s">
        <v>5843</v>
      </c>
      <c r="M9039">
        <v>11.25</v>
      </c>
      <c r="N9039">
        <v>16.75</v>
      </c>
      <c r="O9039">
        <v>9.75</v>
      </c>
      <c r="S9039" t="b">
        <v>0</v>
      </c>
      <c r="T9039" t="b">
        <v>0</v>
      </c>
      <c r="U9039" t="b">
        <v>0</v>
      </c>
      <c r="V9039">
        <v>34400</v>
      </c>
      <c r="W9039">
        <v>21800</v>
      </c>
      <c r="X9039">
        <v>2.75</v>
      </c>
      <c r="Y9039">
        <v>21800</v>
      </c>
      <c r="Z9039">
        <v>2.75</v>
      </c>
    </row>
    <row r="9040" spans="1:26">
      <c r="A9040">
        <v>205543128</v>
      </c>
      <c r="B9040" t="s">
        <v>3654</v>
      </c>
      <c r="C9040" t="s">
        <v>3597</v>
      </c>
      <c r="D9040" t="s">
        <v>3614</v>
      </c>
      <c r="E9040" t="s">
        <v>4837</v>
      </c>
      <c r="F9040" t="s">
        <v>3600</v>
      </c>
      <c r="G9040">
        <v>205543128</v>
      </c>
      <c r="I9040" t="s">
        <v>3601</v>
      </c>
      <c r="J9040" t="s">
        <v>5797</v>
      </c>
      <c r="L9040" t="s">
        <v>5842</v>
      </c>
      <c r="M9040">
        <v>11.25</v>
      </c>
      <c r="N9040">
        <v>16.75</v>
      </c>
      <c r="O9040">
        <v>9.75</v>
      </c>
      <c r="S9040" t="b">
        <v>0</v>
      </c>
      <c r="T9040" t="b">
        <v>0</v>
      </c>
      <c r="U9040" t="b">
        <v>0</v>
      </c>
      <c r="V9040">
        <v>34400</v>
      </c>
      <c r="W9040">
        <v>21800</v>
      </c>
      <c r="X9040">
        <v>2.75</v>
      </c>
      <c r="Y9040">
        <v>21800</v>
      </c>
      <c r="Z9040">
        <v>2.75</v>
      </c>
    </row>
    <row r="9041" spans="1:26">
      <c r="A9041">
        <v>205543125</v>
      </c>
      <c r="B9041" t="s">
        <v>3654</v>
      </c>
      <c r="C9041" t="s">
        <v>3597</v>
      </c>
      <c r="D9041" t="s">
        <v>3614</v>
      </c>
      <c r="E9041" t="s">
        <v>4840</v>
      </c>
      <c r="F9041" t="s">
        <v>3600</v>
      </c>
      <c r="G9041">
        <v>205543125</v>
      </c>
      <c r="I9041" t="s">
        <v>3601</v>
      </c>
      <c r="J9041" t="s">
        <v>5797</v>
      </c>
      <c r="L9041" t="s">
        <v>5842</v>
      </c>
      <c r="M9041">
        <v>11.25</v>
      </c>
      <c r="N9041">
        <v>16.75</v>
      </c>
      <c r="O9041">
        <v>9.75</v>
      </c>
      <c r="S9041" t="b">
        <v>0</v>
      </c>
      <c r="T9041" t="b">
        <v>0</v>
      </c>
      <c r="U9041" t="b">
        <v>0</v>
      </c>
      <c r="V9041">
        <v>34400</v>
      </c>
      <c r="W9041">
        <v>21800</v>
      </c>
      <c r="X9041">
        <v>2.75</v>
      </c>
      <c r="Y9041">
        <v>21800</v>
      </c>
      <c r="Z9041">
        <v>2.75</v>
      </c>
    </row>
    <row r="9042" spans="1:26">
      <c r="A9042">
        <v>205543121</v>
      </c>
      <c r="B9042" t="s">
        <v>3654</v>
      </c>
      <c r="C9042" t="s">
        <v>3597</v>
      </c>
      <c r="D9042" t="s">
        <v>3614</v>
      </c>
      <c r="E9042" t="s">
        <v>4841</v>
      </c>
      <c r="F9042" t="s">
        <v>3600</v>
      </c>
      <c r="G9042">
        <v>205543121</v>
      </c>
      <c r="I9042" t="s">
        <v>3601</v>
      </c>
      <c r="J9042" t="s">
        <v>5797</v>
      </c>
      <c r="L9042" t="s">
        <v>5842</v>
      </c>
      <c r="M9042">
        <v>11.25</v>
      </c>
      <c r="N9042">
        <v>16.75</v>
      </c>
      <c r="O9042">
        <v>9.75</v>
      </c>
      <c r="S9042" t="b">
        <v>0</v>
      </c>
      <c r="T9042" t="b">
        <v>0</v>
      </c>
      <c r="U9042" t="b">
        <v>0</v>
      </c>
      <c r="V9042">
        <v>34400</v>
      </c>
      <c r="W9042">
        <v>21800</v>
      </c>
      <c r="X9042">
        <v>2.75</v>
      </c>
      <c r="Y9042">
        <v>21800</v>
      </c>
      <c r="Z9042">
        <v>2.75</v>
      </c>
    </row>
    <row r="9043" spans="1:26">
      <c r="A9043">
        <v>205543119</v>
      </c>
      <c r="B9043" t="s">
        <v>3654</v>
      </c>
      <c r="C9043" t="s">
        <v>3597</v>
      </c>
      <c r="D9043" t="s">
        <v>3614</v>
      </c>
      <c r="E9043" t="s">
        <v>4842</v>
      </c>
      <c r="F9043" t="s">
        <v>3600</v>
      </c>
      <c r="G9043">
        <v>205543119</v>
      </c>
      <c r="I9043" t="s">
        <v>3601</v>
      </c>
      <c r="J9043" t="s">
        <v>5798</v>
      </c>
      <c r="L9043" t="s">
        <v>5842</v>
      </c>
      <c r="M9043">
        <v>11.25</v>
      </c>
      <c r="N9043">
        <v>16.75</v>
      </c>
      <c r="O9043">
        <v>9.75</v>
      </c>
      <c r="S9043" t="b">
        <v>0</v>
      </c>
      <c r="T9043" t="b">
        <v>0</v>
      </c>
      <c r="U9043" t="b">
        <v>0</v>
      </c>
      <c r="V9043">
        <v>34400</v>
      </c>
      <c r="W9043">
        <v>21800</v>
      </c>
      <c r="X9043">
        <v>2.75</v>
      </c>
      <c r="Y9043">
        <v>21800</v>
      </c>
      <c r="Z9043">
        <v>2.75</v>
      </c>
    </row>
    <row r="9044" spans="1:26">
      <c r="A9044">
        <v>205537088</v>
      </c>
      <c r="B9044" t="s">
        <v>3654</v>
      </c>
      <c r="C9044" t="s">
        <v>3597</v>
      </c>
      <c r="D9044" t="s">
        <v>3614</v>
      </c>
      <c r="E9044" t="s">
        <v>3615</v>
      </c>
      <c r="F9044" t="s">
        <v>3600</v>
      </c>
      <c r="G9044">
        <v>205537088</v>
      </c>
      <c r="I9044" t="s">
        <v>3601</v>
      </c>
      <c r="J9044" t="s">
        <v>5795</v>
      </c>
      <c r="L9044" t="s">
        <v>5842</v>
      </c>
      <c r="M9044">
        <v>11.25</v>
      </c>
      <c r="N9044">
        <v>16.75</v>
      </c>
      <c r="O9044">
        <v>9.75</v>
      </c>
      <c r="S9044" t="b">
        <v>0</v>
      </c>
      <c r="T9044" t="b">
        <v>0</v>
      </c>
      <c r="U9044" t="b">
        <v>0</v>
      </c>
      <c r="V9044">
        <v>34400</v>
      </c>
      <c r="W9044">
        <v>21800</v>
      </c>
      <c r="X9044">
        <v>2.75</v>
      </c>
      <c r="Y9044">
        <v>21800</v>
      </c>
      <c r="Z9044">
        <v>2.75</v>
      </c>
    </row>
    <row r="9045" spans="1:26">
      <c r="A9045">
        <v>203095765</v>
      </c>
      <c r="B9045" t="s">
        <v>3654</v>
      </c>
      <c r="C9045" t="s">
        <v>3597</v>
      </c>
      <c r="D9045" t="s">
        <v>3614</v>
      </c>
      <c r="E9045" t="s">
        <v>4837</v>
      </c>
      <c r="F9045" t="s">
        <v>3600</v>
      </c>
      <c r="G9045">
        <v>203095765</v>
      </c>
      <c r="I9045" t="s">
        <v>3601</v>
      </c>
      <c r="J9045" t="s">
        <v>5797</v>
      </c>
      <c r="L9045" t="s">
        <v>4961</v>
      </c>
      <c r="M9045">
        <v>10.75</v>
      </c>
      <c r="N9045">
        <v>16.5</v>
      </c>
      <c r="O9045">
        <v>9.5</v>
      </c>
      <c r="S9045" t="b">
        <v>0</v>
      </c>
      <c r="T9045" t="b">
        <v>0</v>
      </c>
      <c r="U9045" t="b">
        <v>0</v>
      </c>
      <c r="V9045">
        <v>34000</v>
      </c>
      <c r="W9045">
        <v>22200</v>
      </c>
      <c r="X9045">
        <v>2.7</v>
      </c>
      <c r="Y9045">
        <v>22200</v>
      </c>
      <c r="Z9045">
        <v>2.7</v>
      </c>
    </row>
    <row r="9046" spans="1:26">
      <c r="A9046">
        <v>203095759</v>
      </c>
      <c r="B9046" t="s">
        <v>3654</v>
      </c>
      <c r="C9046" t="s">
        <v>3597</v>
      </c>
      <c r="D9046" t="s">
        <v>3614</v>
      </c>
      <c r="E9046" t="s">
        <v>4842</v>
      </c>
      <c r="F9046" t="s">
        <v>3600</v>
      </c>
      <c r="G9046">
        <v>203095759</v>
      </c>
      <c r="I9046" t="s">
        <v>3601</v>
      </c>
      <c r="J9046" t="s">
        <v>5798</v>
      </c>
      <c r="L9046" t="s">
        <v>4961</v>
      </c>
      <c r="M9046">
        <v>10.75</v>
      </c>
      <c r="N9046">
        <v>16.5</v>
      </c>
      <c r="O9046">
        <v>9.5</v>
      </c>
      <c r="S9046" t="b">
        <v>0</v>
      </c>
      <c r="T9046" t="b">
        <v>0</v>
      </c>
      <c r="U9046" t="b">
        <v>0</v>
      </c>
      <c r="V9046">
        <v>34000</v>
      </c>
      <c r="W9046">
        <v>22200</v>
      </c>
      <c r="X9046">
        <v>2.7</v>
      </c>
      <c r="Y9046">
        <v>22200</v>
      </c>
      <c r="Z9046">
        <v>2.7</v>
      </c>
    </row>
    <row r="9047" spans="1:26">
      <c r="A9047">
        <v>203095763</v>
      </c>
      <c r="B9047" t="s">
        <v>3654</v>
      </c>
      <c r="C9047" t="s">
        <v>3597</v>
      </c>
      <c r="D9047" t="s">
        <v>3614</v>
      </c>
      <c r="E9047" t="s">
        <v>4840</v>
      </c>
      <c r="F9047" t="s">
        <v>3600</v>
      </c>
      <c r="G9047">
        <v>203095763</v>
      </c>
      <c r="I9047" t="s">
        <v>3601</v>
      </c>
      <c r="J9047" t="s">
        <v>5797</v>
      </c>
      <c r="L9047" t="s">
        <v>4961</v>
      </c>
      <c r="M9047">
        <v>10.75</v>
      </c>
      <c r="N9047">
        <v>16.5</v>
      </c>
      <c r="O9047">
        <v>9.5</v>
      </c>
      <c r="S9047" t="b">
        <v>0</v>
      </c>
      <c r="T9047" t="b">
        <v>0</v>
      </c>
      <c r="U9047" t="b">
        <v>0</v>
      </c>
      <c r="V9047">
        <v>34000</v>
      </c>
      <c r="W9047">
        <v>22200</v>
      </c>
      <c r="X9047">
        <v>2.7</v>
      </c>
      <c r="Y9047">
        <v>22200</v>
      </c>
      <c r="Z9047">
        <v>2.7</v>
      </c>
    </row>
    <row r="9048" spans="1:26">
      <c r="A9048">
        <v>203111706</v>
      </c>
      <c r="B9048" t="s">
        <v>3654</v>
      </c>
      <c r="C9048" t="s">
        <v>3597</v>
      </c>
      <c r="D9048" t="s">
        <v>3614</v>
      </c>
      <c r="E9048" t="s">
        <v>3615</v>
      </c>
      <c r="F9048" t="s">
        <v>3600</v>
      </c>
      <c r="G9048">
        <v>203111706</v>
      </c>
      <c r="I9048" t="s">
        <v>3601</v>
      </c>
      <c r="J9048" t="s">
        <v>5795</v>
      </c>
      <c r="L9048" t="s">
        <v>4961</v>
      </c>
      <c r="M9048">
        <v>10.75</v>
      </c>
      <c r="N9048">
        <v>16.5</v>
      </c>
      <c r="O9048">
        <v>9.5</v>
      </c>
      <c r="S9048" t="b">
        <v>0</v>
      </c>
      <c r="T9048" t="b">
        <v>0</v>
      </c>
      <c r="U9048" t="b">
        <v>0</v>
      </c>
      <c r="V9048">
        <v>34000</v>
      </c>
      <c r="W9048">
        <v>22200</v>
      </c>
      <c r="X9048">
        <v>2.7</v>
      </c>
      <c r="Y9048">
        <v>22200</v>
      </c>
      <c r="Z9048">
        <v>2.7</v>
      </c>
    </row>
    <row r="9049" spans="1:26">
      <c r="A9049">
        <v>203095761</v>
      </c>
      <c r="B9049" t="s">
        <v>3654</v>
      </c>
      <c r="C9049" t="s">
        <v>3597</v>
      </c>
      <c r="D9049" t="s">
        <v>3614</v>
      </c>
      <c r="E9049" t="s">
        <v>4841</v>
      </c>
      <c r="F9049" t="s">
        <v>3600</v>
      </c>
      <c r="G9049">
        <v>203095761</v>
      </c>
      <c r="I9049" t="s">
        <v>3601</v>
      </c>
      <c r="J9049" t="s">
        <v>5797</v>
      </c>
      <c r="L9049" t="s">
        <v>4961</v>
      </c>
      <c r="M9049">
        <v>10.75</v>
      </c>
      <c r="N9049">
        <v>16.5</v>
      </c>
      <c r="O9049">
        <v>9.5</v>
      </c>
      <c r="S9049" t="b">
        <v>0</v>
      </c>
      <c r="T9049" t="b">
        <v>0</v>
      </c>
      <c r="U9049" t="b">
        <v>0</v>
      </c>
      <c r="V9049">
        <v>34000</v>
      </c>
      <c r="W9049">
        <v>22200</v>
      </c>
      <c r="X9049">
        <v>2.7</v>
      </c>
      <c r="Y9049">
        <v>22200</v>
      </c>
      <c r="Z9049">
        <v>2.7</v>
      </c>
    </row>
    <row r="9050" spans="1:26">
      <c r="A9050">
        <v>203095757</v>
      </c>
      <c r="B9050" t="s">
        <v>3654</v>
      </c>
      <c r="C9050" t="s">
        <v>3597</v>
      </c>
      <c r="D9050" t="s">
        <v>3614</v>
      </c>
      <c r="E9050" t="s">
        <v>4837</v>
      </c>
      <c r="F9050" t="s">
        <v>3600</v>
      </c>
      <c r="G9050">
        <v>203095757</v>
      </c>
      <c r="I9050" t="s">
        <v>3601</v>
      </c>
      <c r="J9050" t="s">
        <v>5797</v>
      </c>
      <c r="L9050" t="s">
        <v>4958</v>
      </c>
      <c r="M9050">
        <v>11</v>
      </c>
      <c r="N9050">
        <v>16.75</v>
      </c>
      <c r="O9050">
        <v>9.75</v>
      </c>
      <c r="S9050" t="b">
        <v>0</v>
      </c>
      <c r="T9050" t="b">
        <v>0</v>
      </c>
      <c r="U9050" t="b">
        <v>0</v>
      </c>
      <c r="V9050">
        <v>34800</v>
      </c>
      <c r="W9050">
        <v>22200</v>
      </c>
      <c r="X9050">
        <v>2.72</v>
      </c>
      <c r="Y9050">
        <v>22200</v>
      </c>
      <c r="Z9050">
        <v>2.72</v>
      </c>
    </row>
    <row r="9051" spans="1:26">
      <c r="A9051">
        <v>203095751</v>
      </c>
      <c r="B9051" t="s">
        <v>3654</v>
      </c>
      <c r="C9051" t="s">
        <v>3597</v>
      </c>
      <c r="D9051" t="s">
        <v>3614</v>
      </c>
      <c r="E9051" t="s">
        <v>4842</v>
      </c>
      <c r="F9051" t="s">
        <v>3600</v>
      </c>
      <c r="G9051">
        <v>203095751</v>
      </c>
      <c r="I9051" t="s">
        <v>3601</v>
      </c>
      <c r="J9051" t="s">
        <v>5798</v>
      </c>
      <c r="L9051" t="s">
        <v>4958</v>
      </c>
      <c r="M9051">
        <v>11</v>
      </c>
      <c r="N9051">
        <v>16.75</v>
      </c>
      <c r="O9051">
        <v>9.75</v>
      </c>
      <c r="S9051" t="b">
        <v>0</v>
      </c>
      <c r="T9051" t="b">
        <v>0</v>
      </c>
      <c r="U9051" t="b">
        <v>0</v>
      </c>
      <c r="V9051">
        <v>34800</v>
      </c>
      <c r="W9051">
        <v>22200</v>
      </c>
      <c r="X9051">
        <v>2.72</v>
      </c>
      <c r="Y9051">
        <v>22200</v>
      </c>
      <c r="Z9051">
        <v>2.72</v>
      </c>
    </row>
    <row r="9052" spans="1:26">
      <c r="A9052">
        <v>203095755</v>
      </c>
      <c r="B9052" t="s">
        <v>3654</v>
      </c>
      <c r="C9052" t="s">
        <v>3597</v>
      </c>
      <c r="D9052" t="s">
        <v>3614</v>
      </c>
      <c r="E9052" t="s">
        <v>4840</v>
      </c>
      <c r="F9052" t="s">
        <v>3600</v>
      </c>
      <c r="G9052">
        <v>203095755</v>
      </c>
      <c r="I9052" t="s">
        <v>3601</v>
      </c>
      <c r="J9052" t="s">
        <v>5797</v>
      </c>
      <c r="L9052" t="s">
        <v>4958</v>
      </c>
      <c r="M9052">
        <v>11</v>
      </c>
      <c r="N9052">
        <v>16.75</v>
      </c>
      <c r="O9052">
        <v>9.75</v>
      </c>
      <c r="S9052" t="b">
        <v>0</v>
      </c>
      <c r="T9052" t="b">
        <v>0</v>
      </c>
      <c r="U9052" t="b">
        <v>0</v>
      </c>
      <c r="V9052">
        <v>34800</v>
      </c>
      <c r="W9052">
        <v>22200</v>
      </c>
      <c r="X9052">
        <v>2.72</v>
      </c>
      <c r="Y9052">
        <v>22200</v>
      </c>
      <c r="Z9052">
        <v>2.72</v>
      </c>
    </row>
    <row r="9053" spans="1:26">
      <c r="A9053">
        <v>203095753</v>
      </c>
      <c r="B9053" t="s">
        <v>3654</v>
      </c>
      <c r="C9053" t="s">
        <v>3597</v>
      </c>
      <c r="D9053" t="s">
        <v>3614</v>
      </c>
      <c r="E9053" t="s">
        <v>4841</v>
      </c>
      <c r="F9053" t="s">
        <v>3600</v>
      </c>
      <c r="G9053">
        <v>203095753</v>
      </c>
      <c r="I9053" t="s">
        <v>3601</v>
      </c>
      <c r="J9053" t="s">
        <v>5797</v>
      </c>
      <c r="L9053" t="s">
        <v>4958</v>
      </c>
      <c r="M9053">
        <v>11</v>
      </c>
      <c r="N9053">
        <v>16.75</v>
      </c>
      <c r="O9053">
        <v>9.75</v>
      </c>
      <c r="S9053" t="b">
        <v>0</v>
      </c>
      <c r="T9053" t="b">
        <v>0</v>
      </c>
      <c r="U9053" t="b">
        <v>0</v>
      </c>
      <c r="V9053">
        <v>34800</v>
      </c>
      <c r="W9053">
        <v>22200</v>
      </c>
      <c r="X9053">
        <v>2.72</v>
      </c>
      <c r="Y9053">
        <v>22200</v>
      </c>
      <c r="Z9053">
        <v>2.72</v>
      </c>
    </row>
    <row r="9054" spans="1:26">
      <c r="A9054">
        <v>203095740</v>
      </c>
      <c r="B9054" t="s">
        <v>3654</v>
      </c>
      <c r="C9054" t="s">
        <v>3597</v>
      </c>
      <c r="D9054" t="s">
        <v>3614</v>
      </c>
      <c r="E9054" t="s">
        <v>4840</v>
      </c>
      <c r="F9054" t="s">
        <v>3600</v>
      </c>
      <c r="G9054">
        <v>203095740</v>
      </c>
      <c r="I9054" t="s">
        <v>3601</v>
      </c>
      <c r="J9054" t="s">
        <v>5797</v>
      </c>
      <c r="L9054" t="s">
        <v>5787</v>
      </c>
      <c r="M9054">
        <v>11.25</v>
      </c>
      <c r="N9054">
        <v>17</v>
      </c>
      <c r="O9054">
        <v>9.75</v>
      </c>
      <c r="S9054" t="b">
        <v>0</v>
      </c>
      <c r="T9054" t="b">
        <v>0</v>
      </c>
      <c r="U9054" t="b">
        <v>0</v>
      </c>
      <c r="V9054">
        <v>35000</v>
      </c>
      <c r="W9054">
        <v>22200</v>
      </c>
      <c r="X9054">
        <v>2.78</v>
      </c>
      <c r="Y9054">
        <v>22200</v>
      </c>
      <c r="Z9054">
        <v>2.78</v>
      </c>
    </row>
    <row r="9055" spans="1:26">
      <c r="A9055">
        <v>203111704</v>
      </c>
      <c r="B9055" t="s">
        <v>3654</v>
      </c>
      <c r="C9055" t="s">
        <v>3597</v>
      </c>
      <c r="D9055" t="s">
        <v>3614</v>
      </c>
      <c r="E9055" t="s">
        <v>3615</v>
      </c>
      <c r="F9055" t="s">
        <v>3600</v>
      </c>
      <c r="G9055">
        <v>203111704</v>
      </c>
      <c r="I9055" t="s">
        <v>3601</v>
      </c>
      <c r="J9055" t="s">
        <v>5795</v>
      </c>
      <c r="L9055" t="s">
        <v>4958</v>
      </c>
      <c r="M9055">
        <v>11</v>
      </c>
      <c r="N9055">
        <v>16.75</v>
      </c>
      <c r="O9055">
        <v>9.75</v>
      </c>
      <c r="S9055" t="b">
        <v>0</v>
      </c>
      <c r="T9055" t="b">
        <v>0</v>
      </c>
      <c r="U9055" t="b">
        <v>0</v>
      </c>
      <c r="V9055">
        <v>34800</v>
      </c>
      <c r="W9055">
        <v>22200</v>
      </c>
      <c r="X9055">
        <v>2.72</v>
      </c>
      <c r="Y9055">
        <v>22200</v>
      </c>
      <c r="Z9055">
        <v>2.72</v>
      </c>
    </row>
    <row r="9056" spans="1:26">
      <c r="A9056">
        <v>203095742</v>
      </c>
      <c r="B9056" t="s">
        <v>3654</v>
      </c>
      <c r="C9056" t="s">
        <v>3597</v>
      </c>
      <c r="D9056" t="s">
        <v>3614</v>
      </c>
      <c r="E9056" t="s">
        <v>4837</v>
      </c>
      <c r="F9056" t="s">
        <v>3600</v>
      </c>
      <c r="G9056">
        <v>203095742</v>
      </c>
      <c r="I9056" t="s">
        <v>3601</v>
      </c>
      <c r="J9056" t="s">
        <v>5797</v>
      </c>
      <c r="L9056" t="s">
        <v>5787</v>
      </c>
      <c r="M9056">
        <v>11.25</v>
      </c>
      <c r="N9056">
        <v>17</v>
      </c>
      <c r="O9056">
        <v>9.75</v>
      </c>
      <c r="S9056" t="b">
        <v>0</v>
      </c>
      <c r="T9056" t="b">
        <v>0</v>
      </c>
      <c r="U9056" t="b">
        <v>0</v>
      </c>
      <c r="V9056">
        <v>35000</v>
      </c>
      <c r="W9056">
        <v>22200</v>
      </c>
      <c r="X9056">
        <v>2.78</v>
      </c>
      <c r="Y9056">
        <v>22200</v>
      </c>
      <c r="Z9056">
        <v>2.78</v>
      </c>
    </row>
    <row r="9057" spans="1:26">
      <c r="A9057">
        <v>203095738</v>
      </c>
      <c r="B9057" t="s">
        <v>3654</v>
      </c>
      <c r="C9057" t="s">
        <v>3597</v>
      </c>
      <c r="D9057" t="s">
        <v>3614</v>
      </c>
      <c r="E9057" t="s">
        <v>4841</v>
      </c>
      <c r="F9057" t="s">
        <v>3600</v>
      </c>
      <c r="G9057">
        <v>203095738</v>
      </c>
      <c r="I9057" t="s">
        <v>3601</v>
      </c>
      <c r="J9057" t="s">
        <v>5797</v>
      </c>
      <c r="L9057" t="s">
        <v>5787</v>
      </c>
      <c r="M9057">
        <v>11.25</v>
      </c>
      <c r="N9057">
        <v>17</v>
      </c>
      <c r="O9057">
        <v>9.75</v>
      </c>
      <c r="S9057" t="b">
        <v>0</v>
      </c>
      <c r="T9057" t="b">
        <v>0</v>
      </c>
      <c r="U9057" t="b">
        <v>0</v>
      </c>
      <c r="V9057">
        <v>35000</v>
      </c>
      <c r="W9057">
        <v>22200</v>
      </c>
      <c r="X9057">
        <v>2.78</v>
      </c>
      <c r="Y9057">
        <v>22200</v>
      </c>
      <c r="Z9057">
        <v>2.78</v>
      </c>
    </row>
    <row r="9058" spans="1:26">
      <c r="A9058">
        <v>203095736</v>
      </c>
      <c r="B9058" t="s">
        <v>3654</v>
      </c>
      <c r="C9058" t="s">
        <v>3597</v>
      </c>
      <c r="D9058" t="s">
        <v>3614</v>
      </c>
      <c r="E9058" t="s">
        <v>4842</v>
      </c>
      <c r="F9058" t="s">
        <v>3600</v>
      </c>
      <c r="G9058">
        <v>203095736</v>
      </c>
      <c r="I9058" t="s">
        <v>3601</v>
      </c>
      <c r="J9058" t="s">
        <v>5798</v>
      </c>
      <c r="L9058" t="s">
        <v>5787</v>
      </c>
      <c r="M9058">
        <v>11.25</v>
      </c>
      <c r="N9058">
        <v>17</v>
      </c>
      <c r="O9058">
        <v>9.75</v>
      </c>
      <c r="S9058" t="b">
        <v>0</v>
      </c>
      <c r="T9058" t="b">
        <v>0</v>
      </c>
      <c r="U9058" t="b">
        <v>0</v>
      </c>
      <c r="V9058">
        <v>35000</v>
      </c>
      <c r="W9058">
        <v>22200</v>
      </c>
      <c r="X9058">
        <v>2.78</v>
      </c>
      <c r="Y9058">
        <v>22200</v>
      </c>
      <c r="Z9058">
        <v>2.78</v>
      </c>
    </row>
    <row r="9059" spans="1:26">
      <c r="A9059">
        <v>203111700</v>
      </c>
      <c r="B9059" t="s">
        <v>3654</v>
      </c>
      <c r="C9059" t="s">
        <v>3597</v>
      </c>
      <c r="D9059" t="s">
        <v>3614</v>
      </c>
      <c r="E9059" t="s">
        <v>3615</v>
      </c>
      <c r="F9059" t="s">
        <v>3600</v>
      </c>
      <c r="G9059">
        <v>203111700</v>
      </c>
      <c r="I9059" t="s">
        <v>3601</v>
      </c>
      <c r="J9059" t="s">
        <v>5795</v>
      </c>
      <c r="L9059" t="s">
        <v>5787</v>
      </c>
      <c r="M9059">
        <v>11.25</v>
      </c>
      <c r="N9059">
        <v>17</v>
      </c>
      <c r="O9059">
        <v>9.75</v>
      </c>
      <c r="S9059" t="b">
        <v>0</v>
      </c>
      <c r="T9059" t="b">
        <v>0</v>
      </c>
      <c r="U9059" t="b">
        <v>0</v>
      </c>
      <c r="V9059">
        <v>35000</v>
      </c>
      <c r="W9059">
        <v>22200</v>
      </c>
      <c r="X9059">
        <v>2.78</v>
      </c>
      <c r="Y9059">
        <v>22200</v>
      </c>
      <c r="Z9059">
        <v>2.78</v>
      </c>
    </row>
    <row r="9060" spans="1:26">
      <c r="A9060">
        <v>205144648</v>
      </c>
      <c r="B9060" t="s">
        <v>3654</v>
      </c>
      <c r="C9060" t="s">
        <v>3597</v>
      </c>
      <c r="D9060" t="s">
        <v>3614</v>
      </c>
      <c r="E9060" t="s">
        <v>4837</v>
      </c>
      <c r="F9060" t="s">
        <v>3600</v>
      </c>
      <c r="G9060">
        <v>205144648</v>
      </c>
      <c r="I9060" t="s">
        <v>3601</v>
      </c>
      <c r="J9060" t="s">
        <v>5797</v>
      </c>
      <c r="L9060" t="s">
        <v>5841</v>
      </c>
      <c r="M9060">
        <v>11</v>
      </c>
      <c r="N9060">
        <v>16.75</v>
      </c>
      <c r="O9060">
        <v>10</v>
      </c>
      <c r="S9060" t="b">
        <v>0</v>
      </c>
      <c r="T9060" t="b">
        <v>0</v>
      </c>
      <c r="U9060" t="b">
        <v>0</v>
      </c>
      <c r="V9060">
        <v>35000</v>
      </c>
      <c r="W9060">
        <v>22400</v>
      </c>
      <c r="X9060">
        <v>2.72</v>
      </c>
      <c r="Y9060">
        <v>22400</v>
      </c>
      <c r="Z9060">
        <v>2.72</v>
      </c>
    </row>
    <row r="9061" spans="1:26">
      <c r="A9061">
        <v>205144700</v>
      </c>
      <c r="B9061" t="s">
        <v>3654</v>
      </c>
      <c r="C9061" t="s">
        <v>3597</v>
      </c>
      <c r="D9061" t="s">
        <v>3614</v>
      </c>
      <c r="E9061" t="s">
        <v>4840</v>
      </c>
      <c r="F9061" t="s">
        <v>3600</v>
      </c>
      <c r="G9061">
        <v>205144700</v>
      </c>
      <c r="I9061" t="s">
        <v>3601</v>
      </c>
      <c r="J9061" t="s">
        <v>5797</v>
      </c>
      <c r="L9061" t="s">
        <v>5841</v>
      </c>
      <c r="M9061">
        <v>11</v>
      </c>
      <c r="N9061">
        <v>16.75</v>
      </c>
      <c r="O9061">
        <v>10</v>
      </c>
      <c r="S9061" t="b">
        <v>0</v>
      </c>
      <c r="T9061" t="b">
        <v>0</v>
      </c>
      <c r="U9061" t="b">
        <v>0</v>
      </c>
      <c r="V9061">
        <v>35000</v>
      </c>
      <c r="W9061">
        <v>22400</v>
      </c>
      <c r="X9061">
        <v>2.72</v>
      </c>
      <c r="Y9061">
        <v>22400</v>
      </c>
      <c r="Z9061">
        <v>2.72</v>
      </c>
    </row>
    <row r="9062" spans="1:26">
      <c r="A9062">
        <v>205144699</v>
      </c>
      <c r="B9062" t="s">
        <v>3654</v>
      </c>
      <c r="C9062" t="s">
        <v>3597</v>
      </c>
      <c r="D9062" t="s">
        <v>3614</v>
      </c>
      <c r="E9062" t="s">
        <v>4842</v>
      </c>
      <c r="F9062" t="s">
        <v>3600</v>
      </c>
      <c r="G9062">
        <v>205144699</v>
      </c>
      <c r="I9062" t="s">
        <v>3601</v>
      </c>
      <c r="J9062" t="s">
        <v>5798</v>
      </c>
      <c r="L9062" t="s">
        <v>5841</v>
      </c>
      <c r="M9062">
        <v>11</v>
      </c>
      <c r="N9062">
        <v>16.75</v>
      </c>
      <c r="O9062">
        <v>10</v>
      </c>
      <c r="S9062" t="b">
        <v>0</v>
      </c>
      <c r="T9062" t="b">
        <v>0</v>
      </c>
      <c r="U9062" t="b">
        <v>0</v>
      </c>
      <c r="V9062">
        <v>35000</v>
      </c>
      <c r="W9062">
        <v>22400</v>
      </c>
      <c r="X9062">
        <v>2.72</v>
      </c>
      <c r="Y9062">
        <v>22400</v>
      </c>
      <c r="Z9062">
        <v>2.72</v>
      </c>
    </row>
    <row r="9063" spans="1:26">
      <c r="A9063">
        <v>205144647</v>
      </c>
      <c r="B9063" t="s">
        <v>3654</v>
      </c>
      <c r="C9063" t="s">
        <v>3597</v>
      </c>
      <c r="D9063" t="s">
        <v>3614</v>
      </c>
      <c r="E9063" t="s">
        <v>4841</v>
      </c>
      <c r="F9063" t="s">
        <v>3600</v>
      </c>
      <c r="G9063">
        <v>205144647</v>
      </c>
      <c r="I9063" t="s">
        <v>3601</v>
      </c>
      <c r="J9063" t="s">
        <v>5797</v>
      </c>
      <c r="L9063" t="s">
        <v>5841</v>
      </c>
      <c r="M9063">
        <v>11</v>
      </c>
      <c r="N9063">
        <v>16.75</v>
      </c>
      <c r="O9063">
        <v>10</v>
      </c>
      <c r="S9063" t="b">
        <v>0</v>
      </c>
      <c r="T9063" t="b">
        <v>0</v>
      </c>
      <c r="U9063" t="b">
        <v>0</v>
      </c>
      <c r="V9063">
        <v>35000</v>
      </c>
      <c r="W9063">
        <v>22400</v>
      </c>
      <c r="X9063">
        <v>2.72</v>
      </c>
      <c r="Y9063">
        <v>22400</v>
      </c>
      <c r="Z9063">
        <v>2.72</v>
      </c>
    </row>
    <row r="9064" spans="1:26">
      <c r="A9064">
        <v>203088402</v>
      </c>
      <c r="B9064" t="s">
        <v>3654</v>
      </c>
      <c r="C9064" t="s">
        <v>3597</v>
      </c>
      <c r="D9064" t="s">
        <v>3614</v>
      </c>
      <c r="E9064" t="s">
        <v>4841</v>
      </c>
      <c r="F9064" t="s">
        <v>3600</v>
      </c>
      <c r="G9064">
        <v>203088402</v>
      </c>
      <c r="I9064" t="s">
        <v>3601</v>
      </c>
      <c r="J9064" t="s">
        <v>5797</v>
      </c>
      <c r="L9064" t="s">
        <v>5840</v>
      </c>
      <c r="M9064">
        <v>11</v>
      </c>
      <c r="N9064">
        <v>16.75</v>
      </c>
      <c r="O9064">
        <v>10</v>
      </c>
      <c r="S9064" t="b">
        <v>0</v>
      </c>
      <c r="T9064" t="b">
        <v>0</v>
      </c>
      <c r="U9064" t="b">
        <v>0</v>
      </c>
      <c r="V9064">
        <v>35000</v>
      </c>
      <c r="W9064">
        <v>22400</v>
      </c>
      <c r="X9064">
        <v>2.72</v>
      </c>
      <c r="Y9064">
        <v>22400</v>
      </c>
      <c r="Z9064">
        <v>2.72</v>
      </c>
    </row>
    <row r="9065" spans="1:26">
      <c r="A9065">
        <v>205144618</v>
      </c>
      <c r="B9065" t="s">
        <v>3654</v>
      </c>
      <c r="C9065" t="s">
        <v>3597</v>
      </c>
      <c r="D9065" t="s">
        <v>3614</v>
      </c>
      <c r="E9065" t="s">
        <v>3615</v>
      </c>
      <c r="F9065" t="s">
        <v>3600</v>
      </c>
      <c r="G9065">
        <v>205144618</v>
      </c>
      <c r="I9065" t="s">
        <v>3601</v>
      </c>
      <c r="J9065" t="s">
        <v>5795</v>
      </c>
      <c r="L9065" t="s">
        <v>5841</v>
      </c>
      <c r="M9065">
        <v>11</v>
      </c>
      <c r="N9065">
        <v>16.75</v>
      </c>
      <c r="O9065">
        <v>10</v>
      </c>
      <c r="S9065" t="b">
        <v>0</v>
      </c>
      <c r="T9065" t="b">
        <v>0</v>
      </c>
      <c r="U9065" t="b">
        <v>0</v>
      </c>
      <c r="V9065">
        <v>35000</v>
      </c>
      <c r="W9065">
        <v>22400</v>
      </c>
      <c r="X9065">
        <v>2.72</v>
      </c>
      <c r="Y9065">
        <v>22400</v>
      </c>
      <c r="Z9065">
        <v>2.72</v>
      </c>
    </row>
    <row r="9066" spans="1:26">
      <c r="A9066">
        <v>203088411</v>
      </c>
      <c r="B9066" t="s">
        <v>3654</v>
      </c>
      <c r="C9066" t="s">
        <v>3597</v>
      </c>
      <c r="D9066" t="s">
        <v>3614</v>
      </c>
      <c r="E9066" t="s">
        <v>4837</v>
      </c>
      <c r="F9066" t="s">
        <v>3600</v>
      </c>
      <c r="G9066">
        <v>203088411</v>
      </c>
      <c r="I9066" t="s">
        <v>3601</v>
      </c>
      <c r="J9066" t="s">
        <v>5797</v>
      </c>
      <c r="L9066" t="s">
        <v>5840</v>
      </c>
      <c r="M9066">
        <v>11</v>
      </c>
      <c r="N9066">
        <v>16.75</v>
      </c>
      <c r="O9066">
        <v>10</v>
      </c>
      <c r="S9066" t="b">
        <v>0</v>
      </c>
      <c r="T9066" t="b">
        <v>0</v>
      </c>
      <c r="U9066" t="b">
        <v>0</v>
      </c>
      <c r="V9066">
        <v>35000</v>
      </c>
      <c r="W9066">
        <v>22400</v>
      </c>
      <c r="X9066">
        <v>2.72</v>
      </c>
      <c r="Y9066">
        <v>22400</v>
      </c>
      <c r="Z9066">
        <v>2.72</v>
      </c>
    </row>
    <row r="9067" spans="1:26">
      <c r="A9067">
        <v>203088406</v>
      </c>
      <c r="B9067" t="s">
        <v>3654</v>
      </c>
      <c r="C9067" t="s">
        <v>3597</v>
      </c>
      <c r="D9067" t="s">
        <v>3614</v>
      </c>
      <c r="E9067" t="s">
        <v>4840</v>
      </c>
      <c r="F9067" t="s">
        <v>3600</v>
      </c>
      <c r="G9067">
        <v>203088406</v>
      </c>
      <c r="I9067" t="s">
        <v>3601</v>
      </c>
      <c r="J9067" t="s">
        <v>5797</v>
      </c>
      <c r="L9067" t="s">
        <v>5840</v>
      </c>
      <c r="M9067">
        <v>11</v>
      </c>
      <c r="N9067">
        <v>16.75</v>
      </c>
      <c r="O9067">
        <v>10</v>
      </c>
      <c r="S9067" t="b">
        <v>0</v>
      </c>
      <c r="T9067" t="b">
        <v>0</v>
      </c>
      <c r="U9067" t="b">
        <v>0</v>
      </c>
      <c r="V9067">
        <v>35000</v>
      </c>
      <c r="W9067">
        <v>22400</v>
      </c>
      <c r="X9067">
        <v>2.72</v>
      </c>
      <c r="Y9067">
        <v>22400</v>
      </c>
      <c r="Z9067">
        <v>2.72</v>
      </c>
    </row>
    <row r="9068" spans="1:26">
      <c r="A9068">
        <v>203088397</v>
      </c>
      <c r="B9068" t="s">
        <v>3654</v>
      </c>
      <c r="C9068" t="s">
        <v>3597</v>
      </c>
      <c r="D9068" t="s">
        <v>3614</v>
      </c>
      <c r="E9068" t="s">
        <v>4842</v>
      </c>
      <c r="F9068" t="s">
        <v>3600</v>
      </c>
      <c r="G9068">
        <v>203088397</v>
      </c>
      <c r="I9068" t="s">
        <v>3601</v>
      </c>
      <c r="J9068" t="s">
        <v>5798</v>
      </c>
      <c r="L9068" t="s">
        <v>5840</v>
      </c>
      <c r="M9068">
        <v>11</v>
      </c>
      <c r="N9068">
        <v>16.75</v>
      </c>
      <c r="O9068">
        <v>10</v>
      </c>
      <c r="S9068" t="b">
        <v>0</v>
      </c>
      <c r="T9068" t="b">
        <v>0</v>
      </c>
      <c r="U9068" t="b">
        <v>0</v>
      </c>
      <c r="V9068">
        <v>35000</v>
      </c>
      <c r="W9068">
        <v>22400</v>
      </c>
      <c r="X9068">
        <v>2.72</v>
      </c>
      <c r="Y9068">
        <v>22400</v>
      </c>
      <c r="Z9068">
        <v>2.72</v>
      </c>
    </row>
    <row r="9069" spans="1:26">
      <c r="A9069">
        <v>203076252</v>
      </c>
      <c r="B9069" t="s">
        <v>3654</v>
      </c>
      <c r="C9069" t="s">
        <v>3597</v>
      </c>
      <c r="D9069" t="s">
        <v>3614</v>
      </c>
      <c r="E9069" t="s">
        <v>3615</v>
      </c>
      <c r="F9069" t="s">
        <v>3600</v>
      </c>
      <c r="G9069">
        <v>203076252</v>
      </c>
      <c r="I9069" t="s">
        <v>3601</v>
      </c>
      <c r="J9069" t="s">
        <v>5795</v>
      </c>
      <c r="L9069" t="s">
        <v>5840</v>
      </c>
      <c r="M9069">
        <v>11</v>
      </c>
      <c r="N9069">
        <v>16.75</v>
      </c>
      <c r="O9069">
        <v>10</v>
      </c>
      <c r="S9069" t="b">
        <v>0</v>
      </c>
      <c r="T9069" t="b">
        <v>0</v>
      </c>
      <c r="U9069" t="b">
        <v>0</v>
      </c>
      <c r="V9069">
        <v>35000</v>
      </c>
      <c r="W9069">
        <v>22400</v>
      </c>
      <c r="X9069">
        <v>2.72</v>
      </c>
      <c r="Y9069">
        <v>22400</v>
      </c>
      <c r="Z9069">
        <v>2.72</v>
      </c>
    </row>
    <row r="9070" spans="1:26">
      <c r="A9070">
        <v>206779796</v>
      </c>
      <c r="B9070" t="s">
        <v>3654</v>
      </c>
      <c r="C9070" t="s">
        <v>3597</v>
      </c>
      <c r="D9070" t="s">
        <v>3614</v>
      </c>
      <c r="E9070" t="s">
        <v>4837</v>
      </c>
      <c r="F9070" t="s">
        <v>3600</v>
      </c>
      <c r="G9070">
        <v>206779796</v>
      </c>
      <c r="I9070" t="s">
        <v>3601</v>
      </c>
      <c r="J9070" t="s">
        <v>5808</v>
      </c>
      <c r="L9070" t="s">
        <v>5839</v>
      </c>
      <c r="M9070">
        <v>12</v>
      </c>
      <c r="N9070">
        <v>17.5</v>
      </c>
      <c r="O9070">
        <v>9</v>
      </c>
      <c r="S9070" t="b">
        <v>0</v>
      </c>
      <c r="T9070" t="b">
        <v>0</v>
      </c>
      <c r="U9070" t="b">
        <v>0</v>
      </c>
      <c r="V9070">
        <v>24000</v>
      </c>
      <c r="W9070">
        <v>14900</v>
      </c>
      <c r="X9070">
        <v>2.61</v>
      </c>
      <c r="Y9070">
        <v>14900</v>
      </c>
      <c r="Z9070">
        <v>2.61</v>
      </c>
    </row>
    <row r="9071" spans="1:26">
      <c r="A9071">
        <v>206779795</v>
      </c>
      <c r="B9071" t="s">
        <v>3654</v>
      </c>
      <c r="C9071" t="s">
        <v>3597</v>
      </c>
      <c r="D9071" t="s">
        <v>3614</v>
      </c>
      <c r="E9071" t="s">
        <v>4840</v>
      </c>
      <c r="F9071" t="s">
        <v>3600</v>
      </c>
      <c r="G9071">
        <v>206779795</v>
      </c>
      <c r="I9071" t="s">
        <v>3601</v>
      </c>
      <c r="J9071" t="s">
        <v>5808</v>
      </c>
      <c r="L9071" t="s">
        <v>5839</v>
      </c>
      <c r="M9071">
        <v>12</v>
      </c>
      <c r="N9071">
        <v>17.5</v>
      </c>
      <c r="O9071">
        <v>9</v>
      </c>
      <c r="S9071" t="b">
        <v>0</v>
      </c>
      <c r="T9071" t="b">
        <v>0</v>
      </c>
      <c r="U9071" t="b">
        <v>0</v>
      </c>
      <c r="V9071">
        <v>24000</v>
      </c>
      <c r="W9071">
        <v>14900</v>
      </c>
      <c r="X9071">
        <v>2.61</v>
      </c>
      <c r="Y9071">
        <v>14900</v>
      </c>
      <c r="Z9071">
        <v>2.61</v>
      </c>
    </row>
    <row r="9072" spans="1:26">
      <c r="A9072">
        <v>206779794</v>
      </c>
      <c r="B9072" t="s">
        <v>3654</v>
      </c>
      <c r="C9072" t="s">
        <v>3597</v>
      </c>
      <c r="D9072" t="s">
        <v>3614</v>
      </c>
      <c r="E9072" t="s">
        <v>4841</v>
      </c>
      <c r="F9072" t="s">
        <v>3600</v>
      </c>
      <c r="G9072">
        <v>206779794</v>
      </c>
      <c r="I9072" t="s">
        <v>3601</v>
      </c>
      <c r="J9072" t="s">
        <v>5808</v>
      </c>
      <c r="L9072" t="s">
        <v>5839</v>
      </c>
      <c r="M9072">
        <v>12</v>
      </c>
      <c r="N9072">
        <v>17.5</v>
      </c>
      <c r="O9072">
        <v>9</v>
      </c>
      <c r="S9072" t="b">
        <v>0</v>
      </c>
      <c r="T9072" t="b">
        <v>0</v>
      </c>
      <c r="U9072" t="b">
        <v>0</v>
      </c>
      <c r="V9072">
        <v>24000</v>
      </c>
      <c r="W9072">
        <v>14900</v>
      </c>
      <c r="X9072">
        <v>2.61</v>
      </c>
      <c r="Y9072">
        <v>14900</v>
      </c>
      <c r="Z9072">
        <v>2.61</v>
      </c>
    </row>
    <row r="9073" spans="1:26">
      <c r="A9073">
        <v>206779793</v>
      </c>
      <c r="B9073" t="s">
        <v>3654</v>
      </c>
      <c r="C9073" t="s">
        <v>3597</v>
      </c>
      <c r="D9073" t="s">
        <v>3614</v>
      </c>
      <c r="E9073" t="s">
        <v>4842</v>
      </c>
      <c r="F9073" t="s">
        <v>3600</v>
      </c>
      <c r="G9073">
        <v>206779793</v>
      </c>
      <c r="I9073" t="s">
        <v>3601</v>
      </c>
      <c r="J9073" t="s">
        <v>5807</v>
      </c>
      <c r="L9073" t="s">
        <v>5839</v>
      </c>
      <c r="M9073">
        <v>12</v>
      </c>
      <c r="N9073">
        <v>17.5</v>
      </c>
      <c r="O9073">
        <v>9</v>
      </c>
      <c r="S9073" t="b">
        <v>0</v>
      </c>
      <c r="T9073" t="b">
        <v>0</v>
      </c>
      <c r="U9073" t="b">
        <v>0</v>
      </c>
      <c r="V9073">
        <v>24000</v>
      </c>
      <c r="W9073">
        <v>14900</v>
      </c>
      <c r="X9073">
        <v>2.61</v>
      </c>
      <c r="Y9073">
        <v>14900</v>
      </c>
      <c r="Z9073">
        <v>2.61</v>
      </c>
    </row>
    <row r="9074" spans="1:26">
      <c r="A9074">
        <v>206779791</v>
      </c>
      <c r="B9074" t="s">
        <v>3654</v>
      </c>
      <c r="C9074" t="s">
        <v>3597</v>
      </c>
      <c r="D9074" t="s">
        <v>3614</v>
      </c>
      <c r="E9074" t="s">
        <v>4840</v>
      </c>
      <c r="F9074" t="s">
        <v>3600</v>
      </c>
      <c r="G9074">
        <v>206779791</v>
      </c>
      <c r="I9074" t="s">
        <v>3601</v>
      </c>
      <c r="J9074" t="s">
        <v>5808</v>
      </c>
      <c r="L9074" t="s">
        <v>5838</v>
      </c>
      <c r="M9074">
        <v>12</v>
      </c>
      <c r="N9074">
        <v>17.5</v>
      </c>
      <c r="O9074">
        <v>9</v>
      </c>
      <c r="S9074" t="b">
        <v>0</v>
      </c>
      <c r="T9074" t="b">
        <v>0</v>
      </c>
      <c r="U9074" t="b">
        <v>0</v>
      </c>
      <c r="V9074">
        <v>24000</v>
      </c>
      <c r="W9074">
        <v>14900</v>
      </c>
      <c r="X9074">
        <v>2.61</v>
      </c>
      <c r="Y9074">
        <v>14900</v>
      </c>
      <c r="Z9074">
        <v>2.61</v>
      </c>
    </row>
    <row r="9075" spans="1:26">
      <c r="A9075">
        <v>206778850</v>
      </c>
      <c r="B9075" t="s">
        <v>3654</v>
      </c>
      <c r="C9075" t="s">
        <v>3597</v>
      </c>
      <c r="D9075" t="s">
        <v>3614</v>
      </c>
      <c r="E9075" t="s">
        <v>3615</v>
      </c>
      <c r="F9075" t="s">
        <v>3600</v>
      </c>
      <c r="G9075">
        <v>206778850</v>
      </c>
      <c r="I9075" t="s">
        <v>3601</v>
      </c>
      <c r="J9075" t="s">
        <v>5805</v>
      </c>
      <c r="L9075" t="s">
        <v>5839</v>
      </c>
      <c r="M9075">
        <v>12</v>
      </c>
      <c r="N9075">
        <v>17.5</v>
      </c>
      <c r="O9075">
        <v>9</v>
      </c>
      <c r="S9075" t="b">
        <v>0</v>
      </c>
      <c r="T9075" t="b">
        <v>0</v>
      </c>
      <c r="U9075" t="b">
        <v>0</v>
      </c>
      <c r="V9075">
        <v>24000</v>
      </c>
      <c r="W9075">
        <v>14900</v>
      </c>
      <c r="X9075">
        <v>2.61</v>
      </c>
      <c r="Y9075">
        <v>14900</v>
      </c>
      <c r="Z9075">
        <v>2.61</v>
      </c>
    </row>
    <row r="9076" spans="1:26">
      <c r="A9076">
        <v>206779792</v>
      </c>
      <c r="B9076" t="s">
        <v>3654</v>
      </c>
      <c r="C9076" t="s">
        <v>3597</v>
      </c>
      <c r="D9076" t="s">
        <v>3614</v>
      </c>
      <c r="E9076" t="s">
        <v>4837</v>
      </c>
      <c r="F9076" t="s">
        <v>3600</v>
      </c>
      <c r="G9076">
        <v>206779792</v>
      </c>
      <c r="I9076" t="s">
        <v>3601</v>
      </c>
      <c r="J9076" t="s">
        <v>5808</v>
      </c>
      <c r="L9076" t="s">
        <v>5838</v>
      </c>
      <c r="M9076">
        <v>12</v>
      </c>
      <c r="N9076">
        <v>17.5</v>
      </c>
      <c r="O9076">
        <v>9</v>
      </c>
      <c r="S9076" t="b">
        <v>0</v>
      </c>
      <c r="T9076" t="b">
        <v>0</v>
      </c>
      <c r="U9076" t="b">
        <v>0</v>
      </c>
      <c r="V9076">
        <v>24000</v>
      </c>
      <c r="W9076">
        <v>14900</v>
      </c>
      <c r="X9076">
        <v>2.61</v>
      </c>
      <c r="Y9076">
        <v>14900</v>
      </c>
      <c r="Z9076">
        <v>2.61</v>
      </c>
    </row>
    <row r="9077" spans="1:26">
      <c r="A9077">
        <v>206779790</v>
      </c>
      <c r="B9077" t="s">
        <v>3654</v>
      </c>
      <c r="C9077" t="s">
        <v>3597</v>
      </c>
      <c r="D9077" t="s">
        <v>3614</v>
      </c>
      <c r="E9077" t="s">
        <v>4841</v>
      </c>
      <c r="F9077" t="s">
        <v>3600</v>
      </c>
      <c r="G9077">
        <v>206779790</v>
      </c>
      <c r="I9077" t="s">
        <v>3601</v>
      </c>
      <c r="J9077" t="s">
        <v>5808</v>
      </c>
      <c r="L9077" t="s">
        <v>5838</v>
      </c>
      <c r="M9077">
        <v>12</v>
      </c>
      <c r="N9077">
        <v>17.5</v>
      </c>
      <c r="O9077">
        <v>9</v>
      </c>
      <c r="S9077" t="b">
        <v>0</v>
      </c>
      <c r="T9077" t="b">
        <v>0</v>
      </c>
      <c r="U9077" t="b">
        <v>0</v>
      </c>
      <c r="V9077">
        <v>24000</v>
      </c>
      <c r="W9077">
        <v>14900</v>
      </c>
      <c r="X9077">
        <v>2.61</v>
      </c>
      <c r="Y9077">
        <v>14900</v>
      </c>
      <c r="Z9077">
        <v>2.61</v>
      </c>
    </row>
    <row r="9078" spans="1:26">
      <c r="A9078">
        <v>206779789</v>
      </c>
      <c r="B9078" t="s">
        <v>3654</v>
      </c>
      <c r="C9078" t="s">
        <v>3597</v>
      </c>
      <c r="D9078" t="s">
        <v>3614</v>
      </c>
      <c r="E9078" t="s">
        <v>4842</v>
      </c>
      <c r="F9078" t="s">
        <v>3600</v>
      </c>
      <c r="G9078">
        <v>206779789</v>
      </c>
      <c r="I9078" t="s">
        <v>3601</v>
      </c>
      <c r="J9078" t="s">
        <v>5807</v>
      </c>
      <c r="L9078" t="s">
        <v>5838</v>
      </c>
      <c r="M9078">
        <v>12</v>
      </c>
      <c r="N9078">
        <v>17.5</v>
      </c>
      <c r="O9078">
        <v>9</v>
      </c>
      <c r="S9078" t="b">
        <v>0</v>
      </c>
      <c r="T9078" t="b">
        <v>0</v>
      </c>
      <c r="U9078" t="b">
        <v>0</v>
      </c>
      <c r="V9078">
        <v>24000</v>
      </c>
      <c r="W9078">
        <v>14900</v>
      </c>
      <c r="X9078">
        <v>2.61</v>
      </c>
      <c r="Y9078">
        <v>14900</v>
      </c>
      <c r="Z9078">
        <v>2.61</v>
      </c>
    </row>
    <row r="9079" spans="1:26">
      <c r="A9079">
        <v>206778849</v>
      </c>
      <c r="B9079" t="s">
        <v>3654</v>
      </c>
      <c r="C9079" t="s">
        <v>3597</v>
      </c>
      <c r="D9079" t="s">
        <v>3614</v>
      </c>
      <c r="E9079" t="s">
        <v>3615</v>
      </c>
      <c r="F9079" t="s">
        <v>3600</v>
      </c>
      <c r="G9079">
        <v>206778849</v>
      </c>
      <c r="I9079" t="s">
        <v>3601</v>
      </c>
      <c r="J9079" t="s">
        <v>5805</v>
      </c>
      <c r="L9079" t="s">
        <v>5838</v>
      </c>
      <c r="M9079">
        <v>12</v>
      </c>
      <c r="N9079">
        <v>17.5</v>
      </c>
      <c r="O9079">
        <v>9</v>
      </c>
      <c r="S9079" t="b">
        <v>0</v>
      </c>
      <c r="T9079" t="b">
        <v>0</v>
      </c>
      <c r="U9079" t="b">
        <v>0</v>
      </c>
      <c r="V9079">
        <v>24000</v>
      </c>
      <c r="W9079">
        <v>14900</v>
      </c>
      <c r="X9079">
        <v>2.61</v>
      </c>
      <c r="Y9079">
        <v>14900</v>
      </c>
      <c r="Z9079">
        <v>2.61</v>
      </c>
    </row>
    <row r="9080" spans="1:26">
      <c r="A9080">
        <v>202101789</v>
      </c>
      <c r="B9080" t="s">
        <v>3654</v>
      </c>
      <c r="C9080" t="s">
        <v>3597</v>
      </c>
      <c r="D9080" t="s">
        <v>3614</v>
      </c>
      <c r="E9080" t="s">
        <v>4841</v>
      </c>
      <c r="F9080" t="s">
        <v>3600</v>
      </c>
      <c r="G9080">
        <v>202101789</v>
      </c>
      <c r="I9080" t="s">
        <v>3601</v>
      </c>
      <c r="J9080" t="s">
        <v>5808</v>
      </c>
      <c r="L9080" t="s">
        <v>5837</v>
      </c>
      <c r="M9080">
        <v>12</v>
      </c>
      <c r="N9080">
        <v>17.5</v>
      </c>
      <c r="O9080">
        <v>9</v>
      </c>
      <c r="S9080" t="b">
        <v>0</v>
      </c>
      <c r="T9080" t="b">
        <v>0</v>
      </c>
      <c r="U9080" t="b">
        <v>0</v>
      </c>
      <c r="V9080">
        <v>24000</v>
      </c>
      <c r="W9080">
        <v>14900</v>
      </c>
      <c r="X9080">
        <v>2.61</v>
      </c>
      <c r="Y9080">
        <v>14900</v>
      </c>
      <c r="Z9080">
        <v>2.61</v>
      </c>
    </row>
    <row r="9081" spans="1:26">
      <c r="A9081">
        <v>202101791</v>
      </c>
      <c r="B9081" t="s">
        <v>3654</v>
      </c>
      <c r="C9081" t="s">
        <v>3597</v>
      </c>
      <c r="D9081" t="s">
        <v>3614</v>
      </c>
      <c r="E9081" t="s">
        <v>4837</v>
      </c>
      <c r="F9081" t="s">
        <v>3600</v>
      </c>
      <c r="G9081">
        <v>202101791</v>
      </c>
      <c r="I9081" t="s">
        <v>3601</v>
      </c>
      <c r="J9081" t="s">
        <v>5808</v>
      </c>
      <c r="L9081" t="s">
        <v>5837</v>
      </c>
      <c r="M9081">
        <v>12</v>
      </c>
      <c r="N9081">
        <v>17.5</v>
      </c>
      <c r="O9081">
        <v>9</v>
      </c>
      <c r="S9081" t="b">
        <v>0</v>
      </c>
      <c r="T9081" t="b">
        <v>0</v>
      </c>
      <c r="U9081" t="b">
        <v>0</v>
      </c>
      <c r="V9081">
        <v>24000</v>
      </c>
      <c r="W9081">
        <v>14900</v>
      </c>
      <c r="X9081">
        <v>2.61</v>
      </c>
      <c r="Y9081">
        <v>14900</v>
      </c>
      <c r="Z9081">
        <v>2.61</v>
      </c>
    </row>
    <row r="9082" spans="1:26">
      <c r="A9082">
        <v>202101790</v>
      </c>
      <c r="B9082" t="s">
        <v>3654</v>
      </c>
      <c r="C9082" t="s">
        <v>3597</v>
      </c>
      <c r="D9082" t="s">
        <v>3614</v>
      </c>
      <c r="E9082" t="s">
        <v>4840</v>
      </c>
      <c r="F9082" t="s">
        <v>3600</v>
      </c>
      <c r="G9082">
        <v>202101790</v>
      </c>
      <c r="I9082" t="s">
        <v>3601</v>
      </c>
      <c r="J9082" t="s">
        <v>5808</v>
      </c>
      <c r="L9082" t="s">
        <v>5837</v>
      </c>
      <c r="M9082">
        <v>12</v>
      </c>
      <c r="N9082">
        <v>17.5</v>
      </c>
      <c r="O9082">
        <v>9</v>
      </c>
      <c r="S9082" t="b">
        <v>0</v>
      </c>
      <c r="T9082" t="b">
        <v>0</v>
      </c>
      <c r="U9082" t="b">
        <v>0</v>
      </c>
      <c r="V9082">
        <v>24000</v>
      </c>
      <c r="W9082">
        <v>14900</v>
      </c>
      <c r="X9082">
        <v>2.61</v>
      </c>
      <c r="Y9082">
        <v>14900</v>
      </c>
      <c r="Z9082">
        <v>2.61</v>
      </c>
    </row>
    <row r="9083" spans="1:26">
      <c r="A9083">
        <v>202101788</v>
      </c>
      <c r="B9083" t="s">
        <v>3654</v>
      </c>
      <c r="C9083" t="s">
        <v>3597</v>
      </c>
      <c r="D9083" t="s">
        <v>3614</v>
      </c>
      <c r="E9083" t="s">
        <v>4842</v>
      </c>
      <c r="F9083" t="s">
        <v>3600</v>
      </c>
      <c r="G9083">
        <v>202101788</v>
      </c>
      <c r="I9083" t="s">
        <v>3601</v>
      </c>
      <c r="J9083" t="s">
        <v>5807</v>
      </c>
      <c r="L9083" t="s">
        <v>5837</v>
      </c>
      <c r="M9083">
        <v>12</v>
      </c>
      <c r="N9083">
        <v>17.5</v>
      </c>
      <c r="O9083">
        <v>9</v>
      </c>
      <c r="S9083" t="b">
        <v>0</v>
      </c>
      <c r="T9083" t="b">
        <v>0</v>
      </c>
      <c r="U9083" t="b">
        <v>0</v>
      </c>
      <c r="V9083">
        <v>24000</v>
      </c>
      <c r="W9083">
        <v>14900</v>
      </c>
      <c r="X9083">
        <v>2.61</v>
      </c>
      <c r="Y9083">
        <v>14900</v>
      </c>
      <c r="Z9083">
        <v>2.61</v>
      </c>
    </row>
    <row r="9084" spans="1:26">
      <c r="A9084">
        <v>206779788</v>
      </c>
      <c r="B9084" t="s">
        <v>3654</v>
      </c>
      <c r="C9084" t="s">
        <v>3597</v>
      </c>
      <c r="D9084" t="s">
        <v>3614</v>
      </c>
      <c r="E9084" t="s">
        <v>4837</v>
      </c>
      <c r="F9084" t="s">
        <v>3600</v>
      </c>
      <c r="G9084">
        <v>206779788</v>
      </c>
      <c r="I9084" t="s">
        <v>3601</v>
      </c>
      <c r="J9084" t="s">
        <v>5808</v>
      </c>
      <c r="L9084" t="s">
        <v>5836</v>
      </c>
      <c r="M9084">
        <v>12</v>
      </c>
      <c r="N9084">
        <v>17.5</v>
      </c>
      <c r="O9084">
        <v>9</v>
      </c>
      <c r="S9084" t="b">
        <v>0</v>
      </c>
      <c r="T9084" t="b">
        <v>0</v>
      </c>
      <c r="U9084" t="b">
        <v>0</v>
      </c>
      <c r="V9084">
        <v>24000</v>
      </c>
      <c r="W9084">
        <v>14900</v>
      </c>
      <c r="X9084">
        <v>2.61</v>
      </c>
      <c r="Y9084">
        <v>14900</v>
      </c>
      <c r="Z9084">
        <v>2.61</v>
      </c>
    </row>
    <row r="9085" spans="1:26">
      <c r="A9085">
        <v>202099388</v>
      </c>
      <c r="B9085" t="s">
        <v>3654</v>
      </c>
      <c r="C9085" t="s">
        <v>3597</v>
      </c>
      <c r="D9085" t="s">
        <v>3614</v>
      </c>
      <c r="E9085" t="s">
        <v>3615</v>
      </c>
      <c r="F9085" t="s">
        <v>3600</v>
      </c>
      <c r="G9085">
        <v>202099388</v>
      </c>
      <c r="I9085" t="s">
        <v>3601</v>
      </c>
      <c r="J9085" t="s">
        <v>5805</v>
      </c>
      <c r="L9085" t="s">
        <v>5837</v>
      </c>
      <c r="M9085">
        <v>12</v>
      </c>
      <c r="N9085">
        <v>17.5</v>
      </c>
      <c r="O9085">
        <v>9</v>
      </c>
      <c r="S9085" t="b">
        <v>0</v>
      </c>
      <c r="T9085" t="b">
        <v>0</v>
      </c>
      <c r="U9085" t="b">
        <v>0</v>
      </c>
      <c r="V9085">
        <v>24000</v>
      </c>
      <c r="W9085">
        <v>14900</v>
      </c>
      <c r="X9085">
        <v>2.61</v>
      </c>
      <c r="Y9085">
        <v>14900</v>
      </c>
      <c r="Z9085">
        <v>2.61</v>
      </c>
    </row>
    <row r="9086" spans="1:26">
      <c r="A9086">
        <v>206779787</v>
      </c>
      <c r="B9086" t="s">
        <v>3654</v>
      </c>
      <c r="C9086" t="s">
        <v>3597</v>
      </c>
      <c r="D9086" t="s">
        <v>3614</v>
      </c>
      <c r="E9086" t="s">
        <v>4840</v>
      </c>
      <c r="F9086" t="s">
        <v>3600</v>
      </c>
      <c r="G9086">
        <v>206779787</v>
      </c>
      <c r="I9086" t="s">
        <v>3601</v>
      </c>
      <c r="J9086" t="s">
        <v>5808</v>
      </c>
      <c r="L9086" t="s">
        <v>5836</v>
      </c>
      <c r="M9086">
        <v>12</v>
      </c>
      <c r="N9086">
        <v>17.5</v>
      </c>
      <c r="O9086">
        <v>9</v>
      </c>
      <c r="S9086" t="b">
        <v>0</v>
      </c>
      <c r="T9086" t="b">
        <v>0</v>
      </c>
      <c r="U9086" t="b">
        <v>0</v>
      </c>
      <c r="V9086">
        <v>24000</v>
      </c>
      <c r="W9086">
        <v>14900</v>
      </c>
      <c r="X9086">
        <v>2.61</v>
      </c>
      <c r="Y9086">
        <v>14900</v>
      </c>
      <c r="Z9086">
        <v>2.61</v>
      </c>
    </row>
    <row r="9087" spans="1:26">
      <c r="A9087">
        <v>206778798</v>
      </c>
      <c r="B9087" t="s">
        <v>3654</v>
      </c>
      <c r="C9087" t="s">
        <v>3597</v>
      </c>
      <c r="D9087" t="s">
        <v>3614</v>
      </c>
      <c r="E9087" t="s">
        <v>3615</v>
      </c>
      <c r="F9087" t="s">
        <v>3600</v>
      </c>
      <c r="G9087">
        <v>206778798</v>
      </c>
      <c r="I9087" t="s">
        <v>3601</v>
      </c>
      <c r="J9087" t="s">
        <v>5805</v>
      </c>
      <c r="L9087" t="s">
        <v>5836</v>
      </c>
      <c r="M9087">
        <v>12</v>
      </c>
      <c r="N9087">
        <v>17.5</v>
      </c>
      <c r="O9087">
        <v>9</v>
      </c>
      <c r="S9087" t="b">
        <v>0</v>
      </c>
      <c r="T9087" t="b">
        <v>0</v>
      </c>
      <c r="U9087" t="b">
        <v>0</v>
      </c>
      <c r="V9087">
        <v>24000</v>
      </c>
      <c r="W9087">
        <v>14900</v>
      </c>
      <c r="X9087">
        <v>2.61</v>
      </c>
      <c r="Y9087">
        <v>14900</v>
      </c>
      <c r="Z9087">
        <v>2.61</v>
      </c>
    </row>
    <row r="9088" spans="1:26">
      <c r="A9088">
        <v>206779785</v>
      </c>
      <c r="B9088" t="s">
        <v>3654</v>
      </c>
      <c r="C9088" t="s">
        <v>3597</v>
      </c>
      <c r="D9088" t="s">
        <v>3614</v>
      </c>
      <c r="E9088" t="s">
        <v>4842</v>
      </c>
      <c r="F9088" t="s">
        <v>3600</v>
      </c>
      <c r="G9088">
        <v>206779785</v>
      </c>
      <c r="I9088" t="s">
        <v>3601</v>
      </c>
      <c r="J9088" t="s">
        <v>5807</v>
      </c>
      <c r="L9088" t="s">
        <v>5836</v>
      </c>
      <c r="M9088">
        <v>12</v>
      </c>
      <c r="N9088">
        <v>17.5</v>
      </c>
      <c r="O9088">
        <v>9</v>
      </c>
      <c r="S9088" t="b">
        <v>0</v>
      </c>
      <c r="T9088" t="b">
        <v>0</v>
      </c>
      <c r="U9088" t="b">
        <v>0</v>
      </c>
      <c r="V9088">
        <v>24000</v>
      </c>
      <c r="W9088">
        <v>14900</v>
      </c>
      <c r="X9088">
        <v>2.61</v>
      </c>
      <c r="Y9088">
        <v>14900</v>
      </c>
      <c r="Z9088">
        <v>2.61</v>
      </c>
    </row>
    <row r="9089" spans="1:26">
      <c r="A9089">
        <v>206779786</v>
      </c>
      <c r="B9089" t="s">
        <v>3654</v>
      </c>
      <c r="C9089" t="s">
        <v>3597</v>
      </c>
      <c r="D9089" t="s">
        <v>3614</v>
      </c>
      <c r="E9089" t="s">
        <v>4841</v>
      </c>
      <c r="F9089" t="s">
        <v>3600</v>
      </c>
      <c r="G9089">
        <v>206779786</v>
      </c>
      <c r="I9089" t="s">
        <v>3601</v>
      </c>
      <c r="J9089" t="s">
        <v>5808</v>
      </c>
      <c r="L9089" t="s">
        <v>5836</v>
      </c>
      <c r="M9089">
        <v>12</v>
      </c>
      <c r="N9089">
        <v>17.5</v>
      </c>
      <c r="O9089">
        <v>9</v>
      </c>
      <c r="S9089" t="b">
        <v>0</v>
      </c>
      <c r="T9089" t="b">
        <v>0</v>
      </c>
      <c r="U9089" t="b">
        <v>0</v>
      </c>
      <c r="V9089">
        <v>24000</v>
      </c>
      <c r="W9089">
        <v>14900</v>
      </c>
      <c r="X9089">
        <v>2.61</v>
      </c>
      <c r="Y9089">
        <v>14900</v>
      </c>
      <c r="Z9089">
        <v>2.61</v>
      </c>
    </row>
    <row r="9090" spans="1:26">
      <c r="A9090">
        <v>206780122</v>
      </c>
      <c r="B9090" t="s">
        <v>3654</v>
      </c>
      <c r="C9090" t="s">
        <v>3597</v>
      </c>
      <c r="D9090" t="s">
        <v>3614</v>
      </c>
      <c r="E9090" t="s">
        <v>4837</v>
      </c>
      <c r="F9090" t="s">
        <v>3600</v>
      </c>
      <c r="G9090">
        <v>206780122</v>
      </c>
      <c r="I9090" t="s">
        <v>3601</v>
      </c>
      <c r="J9090" t="s">
        <v>5808</v>
      </c>
      <c r="L9090" t="s">
        <v>5834</v>
      </c>
      <c r="M9090">
        <v>11.75</v>
      </c>
      <c r="N9090">
        <v>17</v>
      </c>
      <c r="O9090">
        <v>9</v>
      </c>
      <c r="S9090" t="b">
        <v>0</v>
      </c>
      <c r="T9090" t="b">
        <v>0</v>
      </c>
      <c r="U9090" t="b">
        <v>0</v>
      </c>
      <c r="V9090">
        <v>24000</v>
      </c>
      <c r="W9090">
        <v>15300</v>
      </c>
      <c r="X9090">
        <v>2.56</v>
      </c>
      <c r="Y9090">
        <v>15300</v>
      </c>
      <c r="Z9090">
        <v>2.56</v>
      </c>
    </row>
    <row r="9091" spans="1:26">
      <c r="A9091">
        <v>206780121</v>
      </c>
      <c r="B9091" t="s">
        <v>3654</v>
      </c>
      <c r="C9091" t="s">
        <v>3597</v>
      </c>
      <c r="D9091" t="s">
        <v>3614</v>
      </c>
      <c r="E9091" t="s">
        <v>4840</v>
      </c>
      <c r="F9091" t="s">
        <v>3600</v>
      </c>
      <c r="G9091">
        <v>206780121</v>
      </c>
      <c r="I9091" t="s">
        <v>3601</v>
      </c>
      <c r="J9091" t="s">
        <v>5808</v>
      </c>
      <c r="L9091" t="s">
        <v>5834</v>
      </c>
      <c r="M9091">
        <v>11.75</v>
      </c>
      <c r="N9091">
        <v>17</v>
      </c>
      <c r="O9091">
        <v>9</v>
      </c>
      <c r="S9091" t="b">
        <v>0</v>
      </c>
      <c r="T9091" t="b">
        <v>0</v>
      </c>
      <c r="U9091" t="b">
        <v>0</v>
      </c>
      <c r="V9091">
        <v>24000</v>
      </c>
      <c r="W9091">
        <v>15300</v>
      </c>
      <c r="X9091">
        <v>2.56</v>
      </c>
      <c r="Y9091">
        <v>15300</v>
      </c>
      <c r="Z9091">
        <v>2.56</v>
      </c>
    </row>
    <row r="9092" spans="1:26">
      <c r="A9092">
        <v>206780119</v>
      </c>
      <c r="B9092" t="s">
        <v>3654</v>
      </c>
      <c r="C9092" t="s">
        <v>3597</v>
      </c>
      <c r="D9092" t="s">
        <v>3614</v>
      </c>
      <c r="E9092" t="s">
        <v>4842</v>
      </c>
      <c r="F9092" t="s">
        <v>3600</v>
      </c>
      <c r="G9092">
        <v>206780119</v>
      </c>
      <c r="I9092" t="s">
        <v>3601</v>
      </c>
      <c r="J9092" t="s">
        <v>5807</v>
      </c>
      <c r="L9092" t="s">
        <v>5834</v>
      </c>
      <c r="M9092">
        <v>11.75</v>
      </c>
      <c r="N9092">
        <v>17</v>
      </c>
      <c r="O9092">
        <v>9</v>
      </c>
      <c r="S9092" t="b">
        <v>0</v>
      </c>
      <c r="T9092" t="b">
        <v>0</v>
      </c>
      <c r="U9092" t="b">
        <v>0</v>
      </c>
      <c r="V9092">
        <v>24000</v>
      </c>
      <c r="W9092">
        <v>15300</v>
      </c>
      <c r="X9092">
        <v>2.56</v>
      </c>
      <c r="Y9092">
        <v>15300</v>
      </c>
      <c r="Z9092">
        <v>2.56</v>
      </c>
    </row>
    <row r="9093" spans="1:26">
      <c r="A9093">
        <v>206780120</v>
      </c>
      <c r="B9093" t="s">
        <v>3654</v>
      </c>
      <c r="C9093" t="s">
        <v>3597</v>
      </c>
      <c r="D9093" t="s">
        <v>3614</v>
      </c>
      <c r="E9093" t="s">
        <v>4841</v>
      </c>
      <c r="F9093" t="s">
        <v>3600</v>
      </c>
      <c r="G9093">
        <v>206780120</v>
      </c>
      <c r="I9093" t="s">
        <v>3601</v>
      </c>
      <c r="J9093" t="s">
        <v>5808</v>
      </c>
      <c r="L9093" t="s">
        <v>5834</v>
      </c>
      <c r="M9093">
        <v>11.75</v>
      </c>
      <c r="N9093">
        <v>17</v>
      </c>
      <c r="O9093">
        <v>9</v>
      </c>
      <c r="S9093" t="b">
        <v>0</v>
      </c>
      <c r="T9093" t="b">
        <v>0</v>
      </c>
      <c r="U9093" t="b">
        <v>0</v>
      </c>
      <c r="V9093">
        <v>24000</v>
      </c>
      <c r="W9093">
        <v>15300</v>
      </c>
      <c r="X9093">
        <v>2.56</v>
      </c>
      <c r="Y9093">
        <v>15300</v>
      </c>
      <c r="Z9093">
        <v>2.56</v>
      </c>
    </row>
    <row r="9094" spans="1:26">
      <c r="A9094">
        <v>206780116</v>
      </c>
      <c r="B9094" t="s">
        <v>3654</v>
      </c>
      <c r="C9094" t="s">
        <v>3597</v>
      </c>
      <c r="D9094" t="s">
        <v>3614</v>
      </c>
      <c r="E9094" t="s">
        <v>4841</v>
      </c>
      <c r="F9094" t="s">
        <v>3600</v>
      </c>
      <c r="G9094">
        <v>206780116</v>
      </c>
      <c r="I9094" t="s">
        <v>3601</v>
      </c>
      <c r="J9094" t="s">
        <v>5808</v>
      </c>
      <c r="L9094" t="s">
        <v>5835</v>
      </c>
      <c r="M9094">
        <v>11.75</v>
      </c>
      <c r="N9094">
        <v>17</v>
      </c>
      <c r="O9094">
        <v>9</v>
      </c>
      <c r="S9094" t="b">
        <v>0</v>
      </c>
      <c r="T9094" t="b">
        <v>0</v>
      </c>
      <c r="U9094" t="b">
        <v>0</v>
      </c>
      <c r="V9094">
        <v>24000</v>
      </c>
      <c r="W9094">
        <v>15300</v>
      </c>
      <c r="X9094">
        <v>2.56</v>
      </c>
      <c r="Y9094">
        <v>15300</v>
      </c>
      <c r="Z9094">
        <v>2.56</v>
      </c>
    </row>
    <row r="9095" spans="1:26">
      <c r="A9095">
        <v>206780115</v>
      </c>
      <c r="B9095" t="s">
        <v>3654</v>
      </c>
      <c r="C9095" t="s">
        <v>3597</v>
      </c>
      <c r="D9095" t="s">
        <v>3614</v>
      </c>
      <c r="E9095" t="s">
        <v>4842</v>
      </c>
      <c r="F9095" t="s">
        <v>3600</v>
      </c>
      <c r="G9095">
        <v>206780115</v>
      </c>
      <c r="I9095" t="s">
        <v>3601</v>
      </c>
      <c r="J9095" t="s">
        <v>5807</v>
      </c>
      <c r="L9095" t="s">
        <v>5835</v>
      </c>
      <c r="M9095">
        <v>11.75</v>
      </c>
      <c r="N9095">
        <v>17</v>
      </c>
      <c r="O9095">
        <v>9</v>
      </c>
      <c r="S9095" t="b">
        <v>0</v>
      </c>
      <c r="T9095" t="b">
        <v>0</v>
      </c>
      <c r="U9095" t="b">
        <v>0</v>
      </c>
      <c r="V9095">
        <v>24000</v>
      </c>
      <c r="W9095">
        <v>15300</v>
      </c>
      <c r="X9095">
        <v>2.56</v>
      </c>
      <c r="Y9095">
        <v>15300</v>
      </c>
      <c r="Z9095">
        <v>2.56</v>
      </c>
    </row>
    <row r="9096" spans="1:26">
      <c r="A9096">
        <v>206780117</v>
      </c>
      <c r="B9096" t="s">
        <v>3654</v>
      </c>
      <c r="C9096" t="s">
        <v>3597</v>
      </c>
      <c r="D9096" t="s">
        <v>3614</v>
      </c>
      <c r="E9096" t="s">
        <v>4840</v>
      </c>
      <c r="F9096" t="s">
        <v>3600</v>
      </c>
      <c r="G9096">
        <v>206780117</v>
      </c>
      <c r="I9096" t="s">
        <v>3601</v>
      </c>
      <c r="J9096" t="s">
        <v>5808</v>
      </c>
      <c r="L9096" t="s">
        <v>5835</v>
      </c>
      <c r="M9096">
        <v>11.75</v>
      </c>
      <c r="N9096">
        <v>17</v>
      </c>
      <c r="O9096">
        <v>9</v>
      </c>
      <c r="S9096" t="b">
        <v>0</v>
      </c>
      <c r="T9096" t="b">
        <v>0</v>
      </c>
      <c r="U9096" t="b">
        <v>0</v>
      </c>
      <c r="V9096">
        <v>24000</v>
      </c>
      <c r="W9096">
        <v>15300</v>
      </c>
      <c r="X9096">
        <v>2.56</v>
      </c>
      <c r="Y9096">
        <v>15300</v>
      </c>
      <c r="Z9096">
        <v>2.56</v>
      </c>
    </row>
    <row r="9097" spans="1:26">
      <c r="A9097">
        <v>206778895</v>
      </c>
      <c r="B9097" t="s">
        <v>3654</v>
      </c>
      <c r="C9097" t="s">
        <v>3597</v>
      </c>
      <c r="D9097" t="s">
        <v>3614</v>
      </c>
      <c r="E9097" t="s">
        <v>3615</v>
      </c>
      <c r="F9097" t="s">
        <v>3600</v>
      </c>
      <c r="G9097">
        <v>206778895</v>
      </c>
      <c r="I9097" t="s">
        <v>3601</v>
      </c>
      <c r="J9097" t="s">
        <v>5805</v>
      </c>
      <c r="L9097" t="s">
        <v>5835</v>
      </c>
      <c r="M9097">
        <v>11.75</v>
      </c>
      <c r="N9097">
        <v>17</v>
      </c>
      <c r="O9097">
        <v>9</v>
      </c>
      <c r="S9097" t="b">
        <v>0</v>
      </c>
      <c r="T9097" t="b">
        <v>0</v>
      </c>
      <c r="U9097" t="b">
        <v>0</v>
      </c>
      <c r="V9097">
        <v>24000</v>
      </c>
      <c r="W9097">
        <v>15300</v>
      </c>
      <c r="X9097">
        <v>2.56</v>
      </c>
      <c r="Y9097">
        <v>15300</v>
      </c>
      <c r="Z9097">
        <v>2.56</v>
      </c>
    </row>
    <row r="9098" spans="1:26">
      <c r="A9098">
        <v>206780113</v>
      </c>
      <c r="B9098" t="s">
        <v>3654</v>
      </c>
      <c r="C9098" t="s">
        <v>3597</v>
      </c>
      <c r="D9098" t="s">
        <v>3614</v>
      </c>
      <c r="E9098" t="s">
        <v>4840</v>
      </c>
      <c r="F9098" t="s">
        <v>3600</v>
      </c>
      <c r="G9098">
        <v>206780113</v>
      </c>
      <c r="I9098" t="s">
        <v>3601</v>
      </c>
      <c r="J9098" t="s">
        <v>5808</v>
      </c>
      <c r="L9098" t="s">
        <v>5833</v>
      </c>
      <c r="M9098">
        <v>11.75</v>
      </c>
      <c r="N9098">
        <v>17</v>
      </c>
      <c r="O9098">
        <v>9</v>
      </c>
      <c r="S9098" t="b">
        <v>0</v>
      </c>
      <c r="T9098" t="b">
        <v>0</v>
      </c>
      <c r="U9098" t="b">
        <v>0</v>
      </c>
      <c r="V9098">
        <v>24000</v>
      </c>
      <c r="W9098">
        <v>15300</v>
      </c>
      <c r="X9098">
        <v>2.56</v>
      </c>
      <c r="Y9098">
        <v>15300</v>
      </c>
      <c r="Z9098">
        <v>2.56</v>
      </c>
    </row>
    <row r="9099" spans="1:26">
      <c r="A9099">
        <v>206780114</v>
      </c>
      <c r="B9099" t="s">
        <v>3654</v>
      </c>
      <c r="C9099" t="s">
        <v>3597</v>
      </c>
      <c r="D9099" t="s">
        <v>3614</v>
      </c>
      <c r="E9099" t="s">
        <v>4837</v>
      </c>
      <c r="F9099" t="s">
        <v>3600</v>
      </c>
      <c r="G9099">
        <v>206780114</v>
      </c>
      <c r="I9099" t="s">
        <v>3601</v>
      </c>
      <c r="J9099" t="s">
        <v>5808</v>
      </c>
      <c r="L9099" t="s">
        <v>5833</v>
      </c>
      <c r="M9099">
        <v>11.75</v>
      </c>
      <c r="N9099">
        <v>17</v>
      </c>
      <c r="O9099">
        <v>9</v>
      </c>
      <c r="S9099" t="b">
        <v>0</v>
      </c>
      <c r="T9099" t="b">
        <v>0</v>
      </c>
      <c r="U9099" t="b">
        <v>0</v>
      </c>
      <c r="V9099">
        <v>24000</v>
      </c>
      <c r="W9099">
        <v>15300</v>
      </c>
      <c r="X9099">
        <v>2.56</v>
      </c>
      <c r="Y9099">
        <v>15300</v>
      </c>
      <c r="Z9099">
        <v>2.56</v>
      </c>
    </row>
    <row r="9100" spans="1:26">
      <c r="A9100">
        <v>206780112</v>
      </c>
      <c r="B9100" t="s">
        <v>3654</v>
      </c>
      <c r="C9100" t="s">
        <v>3597</v>
      </c>
      <c r="D9100" t="s">
        <v>3614</v>
      </c>
      <c r="E9100" t="s">
        <v>4841</v>
      </c>
      <c r="F9100" t="s">
        <v>3600</v>
      </c>
      <c r="G9100">
        <v>206780112</v>
      </c>
      <c r="I9100" t="s">
        <v>3601</v>
      </c>
      <c r="J9100" t="s">
        <v>5808</v>
      </c>
      <c r="L9100" t="s">
        <v>5833</v>
      </c>
      <c r="M9100">
        <v>11.75</v>
      </c>
      <c r="N9100">
        <v>17</v>
      </c>
      <c r="O9100">
        <v>9</v>
      </c>
      <c r="S9100" t="b">
        <v>0</v>
      </c>
      <c r="T9100" t="b">
        <v>0</v>
      </c>
      <c r="U9100" t="b">
        <v>0</v>
      </c>
      <c r="V9100">
        <v>24000</v>
      </c>
      <c r="W9100">
        <v>15300</v>
      </c>
      <c r="X9100">
        <v>2.56</v>
      </c>
      <c r="Y9100">
        <v>15300</v>
      </c>
      <c r="Z9100">
        <v>2.56</v>
      </c>
    </row>
    <row r="9101" spans="1:26">
      <c r="A9101">
        <v>206780118</v>
      </c>
      <c r="B9101" t="s">
        <v>3654</v>
      </c>
      <c r="C9101" t="s">
        <v>3597</v>
      </c>
      <c r="D9101" t="s">
        <v>3614</v>
      </c>
      <c r="E9101" t="s">
        <v>4837</v>
      </c>
      <c r="F9101" t="s">
        <v>3600</v>
      </c>
      <c r="G9101">
        <v>206780118</v>
      </c>
      <c r="I9101" t="s">
        <v>3601</v>
      </c>
      <c r="J9101" t="s">
        <v>5808</v>
      </c>
      <c r="L9101" t="s">
        <v>5835</v>
      </c>
      <c r="M9101">
        <v>11.75</v>
      </c>
      <c r="N9101">
        <v>17</v>
      </c>
      <c r="O9101">
        <v>9</v>
      </c>
      <c r="S9101" t="b">
        <v>0</v>
      </c>
      <c r="T9101" t="b">
        <v>0</v>
      </c>
      <c r="U9101" t="b">
        <v>0</v>
      </c>
      <c r="V9101">
        <v>24000</v>
      </c>
      <c r="W9101">
        <v>15300</v>
      </c>
      <c r="X9101">
        <v>2.56</v>
      </c>
      <c r="Y9101">
        <v>15300</v>
      </c>
      <c r="Z9101">
        <v>2.56</v>
      </c>
    </row>
    <row r="9102" spans="1:26">
      <c r="A9102">
        <v>206778896</v>
      </c>
      <c r="B9102" t="s">
        <v>3654</v>
      </c>
      <c r="C9102" t="s">
        <v>3597</v>
      </c>
      <c r="D9102" t="s">
        <v>3614</v>
      </c>
      <c r="E9102" t="s">
        <v>3615</v>
      </c>
      <c r="F9102" t="s">
        <v>3600</v>
      </c>
      <c r="G9102">
        <v>206778896</v>
      </c>
      <c r="I9102" t="s">
        <v>3601</v>
      </c>
      <c r="J9102" t="s">
        <v>5805</v>
      </c>
      <c r="L9102" t="s">
        <v>5834</v>
      </c>
      <c r="M9102">
        <v>11.75</v>
      </c>
      <c r="N9102">
        <v>17</v>
      </c>
      <c r="O9102">
        <v>9</v>
      </c>
      <c r="S9102" t="b">
        <v>0</v>
      </c>
      <c r="T9102" t="b">
        <v>0</v>
      </c>
      <c r="U9102" t="b">
        <v>0</v>
      </c>
      <c r="V9102">
        <v>24000</v>
      </c>
      <c r="W9102">
        <v>15300</v>
      </c>
      <c r="X9102">
        <v>2.56</v>
      </c>
      <c r="Y9102">
        <v>15300</v>
      </c>
      <c r="Z9102">
        <v>2.56</v>
      </c>
    </row>
    <row r="9103" spans="1:26">
      <c r="A9103">
        <v>206780109</v>
      </c>
      <c r="B9103" t="s">
        <v>3654</v>
      </c>
      <c r="C9103" t="s">
        <v>3597</v>
      </c>
      <c r="D9103" t="s">
        <v>3614</v>
      </c>
      <c r="E9103" t="s">
        <v>4840</v>
      </c>
      <c r="F9103" t="s">
        <v>3600</v>
      </c>
      <c r="G9103">
        <v>206780109</v>
      </c>
      <c r="I9103" t="s">
        <v>3601</v>
      </c>
      <c r="J9103" t="s">
        <v>5808</v>
      </c>
      <c r="L9103" t="s">
        <v>5832</v>
      </c>
      <c r="M9103">
        <v>11.75</v>
      </c>
      <c r="N9103">
        <v>17</v>
      </c>
      <c r="O9103">
        <v>9</v>
      </c>
      <c r="S9103" t="b">
        <v>0</v>
      </c>
      <c r="T9103" t="b">
        <v>0</v>
      </c>
      <c r="U9103" t="b">
        <v>0</v>
      </c>
      <c r="V9103">
        <v>24000</v>
      </c>
      <c r="W9103">
        <v>15300</v>
      </c>
      <c r="X9103">
        <v>2.56</v>
      </c>
      <c r="Y9103">
        <v>15300</v>
      </c>
      <c r="Z9103">
        <v>2.56</v>
      </c>
    </row>
    <row r="9104" spans="1:26">
      <c r="A9104">
        <v>206780110</v>
      </c>
      <c r="B9104" t="s">
        <v>3654</v>
      </c>
      <c r="C9104" t="s">
        <v>3597</v>
      </c>
      <c r="D9104" t="s">
        <v>3614</v>
      </c>
      <c r="E9104" t="s">
        <v>4837</v>
      </c>
      <c r="F9104" t="s">
        <v>3600</v>
      </c>
      <c r="G9104">
        <v>206780110</v>
      </c>
      <c r="I9104" t="s">
        <v>3601</v>
      </c>
      <c r="J9104" t="s">
        <v>5808</v>
      </c>
      <c r="L9104" t="s">
        <v>5832</v>
      </c>
      <c r="M9104">
        <v>11.75</v>
      </c>
      <c r="N9104">
        <v>17</v>
      </c>
      <c r="O9104">
        <v>9</v>
      </c>
      <c r="S9104" t="b">
        <v>0</v>
      </c>
      <c r="T9104" t="b">
        <v>0</v>
      </c>
      <c r="U9104" t="b">
        <v>0</v>
      </c>
      <c r="V9104">
        <v>24000</v>
      </c>
      <c r="W9104">
        <v>15300</v>
      </c>
      <c r="X9104">
        <v>2.56</v>
      </c>
      <c r="Y9104">
        <v>15300</v>
      </c>
      <c r="Z9104">
        <v>2.56</v>
      </c>
    </row>
    <row r="9105" spans="1:26">
      <c r="A9105">
        <v>206778894</v>
      </c>
      <c r="B9105" t="s">
        <v>3654</v>
      </c>
      <c r="C9105" t="s">
        <v>3597</v>
      </c>
      <c r="D9105" t="s">
        <v>3614</v>
      </c>
      <c r="E9105" t="s">
        <v>3615</v>
      </c>
      <c r="F9105" t="s">
        <v>3600</v>
      </c>
      <c r="G9105">
        <v>206778894</v>
      </c>
      <c r="I9105" t="s">
        <v>3601</v>
      </c>
      <c r="J9105" t="s">
        <v>5805</v>
      </c>
      <c r="L9105" t="s">
        <v>5833</v>
      </c>
      <c r="M9105">
        <v>11.75</v>
      </c>
      <c r="N9105">
        <v>17</v>
      </c>
      <c r="O9105">
        <v>9</v>
      </c>
      <c r="S9105" t="b">
        <v>0</v>
      </c>
      <c r="T9105" t="b">
        <v>0</v>
      </c>
      <c r="U9105" t="b">
        <v>0</v>
      </c>
      <c r="V9105">
        <v>24000</v>
      </c>
      <c r="W9105">
        <v>15300</v>
      </c>
      <c r="X9105">
        <v>2.56</v>
      </c>
      <c r="Y9105">
        <v>15300</v>
      </c>
      <c r="Z9105">
        <v>2.56</v>
      </c>
    </row>
    <row r="9106" spans="1:26">
      <c r="A9106">
        <v>206780108</v>
      </c>
      <c r="B9106" t="s">
        <v>3654</v>
      </c>
      <c r="C9106" t="s">
        <v>3597</v>
      </c>
      <c r="D9106" t="s">
        <v>3614</v>
      </c>
      <c r="E9106" t="s">
        <v>4841</v>
      </c>
      <c r="F9106" t="s">
        <v>3600</v>
      </c>
      <c r="G9106">
        <v>206780108</v>
      </c>
      <c r="I9106" t="s">
        <v>3601</v>
      </c>
      <c r="J9106" t="s">
        <v>5808</v>
      </c>
      <c r="L9106" t="s">
        <v>5832</v>
      </c>
      <c r="M9106">
        <v>11.75</v>
      </c>
      <c r="N9106">
        <v>17</v>
      </c>
      <c r="O9106">
        <v>9</v>
      </c>
      <c r="S9106" t="b">
        <v>0</v>
      </c>
      <c r="T9106" t="b">
        <v>0</v>
      </c>
      <c r="U9106" t="b">
        <v>0</v>
      </c>
      <c r="V9106">
        <v>24000</v>
      </c>
      <c r="W9106">
        <v>15300</v>
      </c>
      <c r="X9106">
        <v>2.56</v>
      </c>
      <c r="Y9106">
        <v>15300</v>
      </c>
      <c r="Z9106">
        <v>2.56</v>
      </c>
    </row>
    <row r="9107" spans="1:26">
      <c r="A9107">
        <v>206780107</v>
      </c>
      <c r="B9107" t="s">
        <v>3654</v>
      </c>
      <c r="C9107" t="s">
        <v>3597</v>
      </c>
      <c r="D9107" t="s">
        <v>3614</v>
      </c>
      <c r="E9107" t="s">
        <v>4842</v>
      </c>
      <c r="F9107" t="s">
        <v>3600</v>
      </c>
      <c r="G9107">
        <v>206780107</v>
      </c>
      <c r="I9107" t="s">
        <v>3601</v>
      </c>
      <c r="J9107" t="s">
        <v>5807</v>
      </c>
      <c r="L9107" t="s">
        <v>5832</v>
      </c>
      <c r="M9107">
        <v>11.75</v>
      </c>
      <c r="N9107">
        <v>17</v>
      </c>
      <c r="O9107">
        <v>9</v>
      </c>
      <c r="S9107" t="b">
        <v>0</v>
      </c>
      <c r="T9107" t="b">
        <v>0</v>
      </c>
      <c r="U9107" t="b">
        <v>0</v>
      </c>
      <c r="V9107">
        <v>24000</v>
      </c>
      <c r="W9107">
        <v>15300</v>
      </c>
      <c r="X9107">
        <v>2.56</v>
      </c>
      <c r="Y9107">
        <v>15300</v>
      </c>
      <c r="Z9107">
        <v>2.56</v>
      </c>
    </row>
    <row r="9108" spans="1:26">
      <c r="A9108">
        <v>206780111</v>
      </c>
      <c r="B9108" t="s">
        <v>3654</v>
      </c>
      <c r="C9108" t="s">
        <v>3597</v>
      </c>
      <c r="D9108" t="s">
        <v>3614</v>
      </c>
      <c r="E9108" t="s">
        <v>4842</v>
      </c>
      <c r="F9108" t="s">
        <v>3600</v>
      </c>
      <c r="G9108">
        <v>206780111</v>
      </c>
      <c r="I9108" t="s">
        <v>3601</v>
      </c>
      <c r="J9108" t="s">
        <v>5807</v>
      </c>
      <c r="L9108" t="s">
        <v>5833</v>
      </c>
      <c r="M9108">
        <v>11.75</v>
      </c>
      <c r="N9108">
        <v>17</v>
      </c>
      <c r="O9108">
        <v>9</v>
      </c>
      <c r="S9108" t="b">
        <v>0</v>
      </c>
      <c r="T9108" t="b">
        <v>0</v>
      </c>
      <c r="U9108" t="b">
        <v>0</v>
      </c>
      <c r="V9108">
        <v>24000</v>
      </c>
      <c r="W9108">
        <v>15300</v>
      </c>
      <c r="X9108">
        <v>2.56</v>
      </c>
      <c r="Y9108">
        <v>15300</v>
      </c>
      <c r="Z9108">
        <v>2.56</v>
      </c>
    </row>
    <row r="9109" spans="1:26">
      <c r="A9109">
        <v>206778893</v>
      </c>
      <c r="B9109" t="s">
        <v>3654</v>
      </c>
      <c r="C9109" t="s">
        <v>3597</v>
      </c>
      <c r="D9109" t="s">
        <v>3614</v>
      </c>
      <c r="E9109" t="s">
        <v>3615</v>
      </c>
      <c r="F9109" t="s">
        <v>3600</v>
      </c>
      <c r="G9109">
        <v>206778893</v>
      </c>
      <c r="I9109" t="s">
        <v>3601</v>
      </c>
      <c r="J9109" t="s">
        <v>5805</v>
      </c>
      <c r="L9109" t="s">
        <v>5832</v>
      </c>
      <c r="M9109">
        <v>11.75</v>
      </c>
      <c r="N9109">
        <v>17</v>
      </c>
      <c r="O9109">
        <v>9</v>
      </c>
      <c r="S9109" t="b">
        <v>0</v>
      </c>
      <c r="T9109" t="b">
        <v>0</v>
      </c>
      <c r="U9109" t="b">
        <v>0</v>
      </c>
      <c r="V9109">
        <v>24000</v>
      </c>
      <c r="W9109">
        <v>15300</v>
      </c>
      <c r="X9109">
        <v>2.56</v>
      </c>
      <c r="Y9109">
        <v>15300</v>
      </c>
      <c r="Z9109">
        <v>2.56</v>
      </c>
    </row>
    <row r="9110" spans="1:26">
      <c r="A9110">
        <v>206779804</v>
      </c>
      <c r="B9110" t="s">
        <v>3654</v>
      </c>
      <c r="C9110" t="s">
        <v>3597</v>
      </c>
      <c r="D9110" t="s">
        <v>3614</v>
      </c>
      <c r="E9110" t="s">
        <v>4837</v>
      </c>
      <c r="F9110" t="s">
        <v>3600</v>
      </c>
      <c r="G9110">
        <v>206779804</v>
      </c>
      <c r="I9110" t="s">
        <v>3601</v>
      </c>
      <c r="J9110" t="s">
        <v>5808</v>
      </c>
      <c r="L9110" t="s">
        <v>5830</v>
      </c>
      <c r="M9110">
        <v>11.75</v>
      </c>
      <c r="N9110">
        <v>17.25</v>
      </c>
      <c r="O9110">
        <v>9</v>
      </c>
      <c r="S9110" t="b">
        <v>0</v>
      </c>
      <c r="T9110" t="b">
        <v>0</v>
      </c>
      <c r="U9110" t="b">
        <v>0</v>
      </c>
      <c r="V9110">
        <v>24000</v>
      </c>
      <c r="W9110">
        <v>14800</v>
      </c>
      <c r="X9110">
        <v>2.6</v>
      </c>
      <c r="Y9110">
        <v>14800</v>
      </c>
      <c r="Z9110">
        <v>2.6</v>
      </c>
    </row>
    <row r="9111" spans="1:26">
      <c r="A9111">
        <v>206779801</v>
      </c>
      <c r="B9111" t="s">
        <v>3654</v>
      </c>
      <c r="C9111" t="s">
        <v>3597</v>
      </c>
      <c r="D9111" t="s">
        <v>3614</v>
      </c>
      <c r="E9111" t="s">
        <v>4842</v>
      </c>
      <c r="F9111" t="s">
        <v>3600</v>
      </c>
      <c r="G9111">
        <v>206779801</v>
      </c>
      <c r="I9111" t="s">
        <v>3601</v>
      </c>
      <c r="J9111" t="s">
        <v>5807</v>
      </c>
      <c r="L9111" t="s">
        <v>5830</v>
      </c>
      <c r="M9111">
        <v>11.75</v>
      </c>
      <c r="N9111">
        <v>17.25</v>
      </c>
      <c r="O9111">
        <v>9</v>
      </c>
      <c r="S9111" t="b">
        <v>0</v>
      </c>
      <c r="T9111" t="b">
        <v>0</v>
      </c>
      <c r="U9111" t="b">
        <v>0</v>
      </c>
      <c r="V9111">
        <v>24000</v>
      </c>
      <c r="W9111">
        <v>14800</v>
      </c>
      <c r="X9111">
        <v>2.6</v>
      </c>
      <c r="Y9111">
        <v>14800</v>
      </c>
      <c r="Z9111">
        <v>2.6</v>
      </c>
    </row>
    <row r="9112" spans="1:26">
      <c r="A9112">
        <v>206779802</v>
      </c>
      <c r="B9112" t="s">
        <v>3654</v>
      </c>
      <c r="C9112" t="s">
        <v>3597</v>
      </c>
      <c r="D9112" t="s">
        <v>3614</v>
      </c>
      <c r="E9112" t="s">
        <v>4841</v>
      </c>
      <c r="F9112" t="s">
        <v>3600</v>
      </c>
      <c r="G9112">
        <v>206779802</v>
      </c>
      <c r="I9112" t="s">
        <v>3601</v>
      </c>
      <c r="J9112" t="s">
        <v>5808</v>
      </c>
      <c r="L9112" t="s">
        <v>5830</v>
      </c>
      <c r="M9112">
        <v>11.75</v>
      </c>
      <c r="N9112">
        <v>17.25</v>
      </c>
      <c r="O9112">
        <v>9</v>
      </c>
      <c r="S9112" t="b">
        <v>0</v>
      </c>
      <c r="T9112" t="b">
        <v>0</v>
      </c>
      <c r="U9112" t="b">
        <v>0</v>
      </c>
      <c r="V9112">
        <v>24000</v>
      </c>
      <c r="W9112">
        <v>14800</v>
      </c>
      <c r="X9112">
        <v>2.6</v>
      </c>
      <c r="Y9112">
        <v>14800</v>
      </c>
      <c r="Z9112">
        <v>2.6</v>
      </c>
    </row>
    <row r="9113" spans="1:26">
      <c r="A9113">
        <v>206779803</v>
      </c>
      <c r="B9113" t="s">
        <v>3654</v>
      </c>
      <c r="C9113" t="s">
        <v>3597</v>
      </c>
      <c r="D9113" t="s">
        <v>3614</v>
      </c>
      <c r="E9113" t="s">
        <v>4840</v>
      </c>
      <c r="F9113" t="s">
        <v>3600</v>
      </c>
      <c r="G9113">
        <v>206779803</v>
      </c>
      <c r="I9113" t="s">
        <v>3601</v>
      </c>
      <c r="J9113" t="s">
        <v>5808</v>
      </c>
      <c r="L9113" t="s">
        <v>5830</v>
      </c>
      <c r="M9113">
        <v>11.75</v>
      </c>
      <c r="N9113">
        <v>17.25</v>
      </c>
      <c r="O9113">
        <v>9</v>
      </c>
      <c r="S9113" t="b">
        <v>0</v>
      </c>
      <c r="T9113" t="b">
        <v>0</v>
      </c>
      <c r="U9113" t="b">
        <v>0</v>
      </c>
      <c r="V9113">
        <v>24000</v>
      </c>
      <c r="W9113">
        <v>14800</v>
      </c>
      <c r="X9113">
        <v>2.6</v>
      </c>
      <c r="Y9113">
        <v>14800</v>
      </c>
      <c r="Z9113">
        <v>2.6</v>
      </c>
    </row>
    <row r="9114" spans="1:26">
      <c r="A9114">
        <v>206779799</v>
      </c>
      <c r="B9114" t="s">
        <v>3654</v>
      </c>
      <c r="C9114" t="s">
        <v>3597</v>
      </c>
      <c r="D9114" t="s">
        <v>3614</v>
      </c>
      <c r="E9114" t="s">
        <v>4840</v>
      </c>
      <c r="F9114" t="s">
        <v>3600</v>
      </c>
      <c r="G9114">
        <v>206779799</v>
      </c>
      <c r="I9114" t="s">
        <v>3601</v>
      </c>
      <c r="J9114" t="s">
        <v>5808</v>
      </c>
      <c r="L9114" t="s">
        <v>5831</v>
      </c>
      <c r="M9114">
        <v>11.75</v>
      </c>
      <c r="N9114">
        <v>17.25</v>
      </c>
      <c r="O9114">
        <v>9</v>
      </c>
      <c r="S9114" t="b">
        <v>0</v>
      </c>
      <c r="T9114" t="b">
        <v>0</v>
      </c>
      <c r="U9114" t="b">
        <v>0</v>
      </c>
      <c r="V9114">
        <v>24000</v>
      </c>
      <c r="W9114">
        <v>14800</v>
      </c>
      <c r="X9114">
        <v>2.6</v>
      </c>
      <c r="Y9114">
        <v>14800</v>
      </c>
      <c r="Z9114">
        <v>2.6</v>
      </c>
    </row>
    <row r="9115" spans="1:26">
      <c r="A9115">
        <v>206779798</v>
      </c>
      <c r="B9115" t="s">
        <v>3654</v>
      </c>
      <c r="C9115" t="s">
        <v>3597</v>
      </c>
      <c r="D9115" t="s">
        <v>3614</v>
      </c>
      <c r="E9115" t="s">
        <v>4841</v>
      </c>
      <c r="F9115" t="s">
        <v>3600</v>
      </c>
      <c r="G9115">
        <v>206779798</v>
      </c>
      <c r="I9115" t="s">
        <v>3601</v>
      </c>
      <c r="J9115" t="s">
        <v>5808</v>
      </c>
      <c r="L9115" t="s">
        <v>5831</v>
      </c>
      <c r="M9115">
        <v>11.75</v>
      </c>
      <c r="N9115">
        <v>17.25</v>
      </c>
      <c r="O9115">
        <v>9</v>
      </c>
      <c r="S9115" t="b">
        <v>0</v>
      </c>
      <c r="T9115" t="b">
        <v>0</v>
      </c>
      <c r="U9115" t="b">
        <v>0</v>
      </c>
      <c r="V9115">
        <v>24000</v>
      </c>
      <c r="W9115">
        <v>14800</v>
      </c>
      <c r="X9115">
        <v>2.6</v>
      </c>
      <c r="Y9115">
        <v>14800</v>
      </c>
      <c r="Z9115">
        <v>2.6</v>
      </c>
    </row>
    <row r="9116" spans="1:26">
      <c r="A9116">
        <v>206779797</v>
      </c>
      <c r="B9116" t="s">
        <v>3654</v>
      </c>
      <c r="C9116" t="s">
        <v>3597</v>
      </c>
      <c r="D9116" t="s">
        <v>3614</v>
      </c>
      <c r="E9116" t="s">
        <v>4842</v>
      </c>
      <c r="F9116" t="s">
        <v>3600</v>
      </c>
      <c r="G9116">
        <v>206779797</v>
      </c>
      <c r="I9116" t="s">
        <v>3601</v>
      </c>
      <c r="J9116" t="s">
        <v>5807</v>
      </c>
      <c r="L9116" t="s">
        <v>5831</v>
      </c>
      <c r="M9116">
        <v>11.75</v>
      </c>
      <c r="N9116">
        <v>17.25</v>
      </c>
      <c r="O9116">
        <v>9</v>
      </c>
      <c r="S9116" t="b">
        <v>0</v>
      </c>
      <c r="T9116" t="b">
        <v>0</v>
      </c>
      <c r="U9116" t="b">
        <v>0</v>
      </c>
      <c r="V9116">
        <v>24000</v>
      </c>
      <c r="W9116">
        <v>14800</v>
      </c>
      <c r="X9116">
        <v>2.6</v>
      </c>
      <c r="Y9116">
        <v>14800</v>
      </c>
      <c r="Z9116">
        <v>2.6</v>
      </c>
    </row>
    <row r="9117" spans="1:26">
      <c r="A9117">
        <v>206779800</v>
      </c>
      <c r="B9117" t="s">
        <v>3654</v>
      </c>
      <c r="C9117" t="s">
        <v>3597</v>
      </c>
      <c r="D9117" t="s">
        <v>3614</v>
      </c>
      <c r="E9117" t="s">
        <v>4837</v>
      </c>
      <c r="F9117" t="s">
        <v>3600</v>
      </c>
      <c r="G9117">
        <v>206779800</v>
      </c>
      <c r="I9117" t="s">
        <v>3601</v>
      </c>
      <c r="J9117" t="s">
        <v>5808</v>
      </c>
      <c r="L9117" t="s">
        <v>5831</v>
      </c>
      <c r="M9117">
        <v>11.75</v>
      </c>
      <c r="N9117">
        <v>17.25</v>
      </c>
      <c r="O9117">
        <v>9</v>
      </c>
      <c r="S9117" t="b">
        <v>0</v>
      </c>
      <c r="T9117" t="b">
        <v>0</v>
      </c>
      <c r="U9117" t="b">
        <v>0</v>
      </c>
      <c r="V9117">
        <v>24000</v>
      </c>
      <c r="W9117">
        <v>14800</v>
      </c>
      <c r="X9117">
        <v>2.6</v>
      </c>
      <c r="Y9117">
        <v>14800</v>
      </c>
      <c r="Z9117">
        <v>2.6</v>
      </c>
    </row>
    <row r="9118" spans="1:26">
      <c r="A9118">
        <v>206778851</v>
      </c>
      <c r="B9118" t="s">
        <v>3654</v>
      </c>
      <c r="C9118" t="s">
        <v>3597</v>
      </c>
      <c r="D9118" t="s">
        <v>3614</v>
      </c>
      <c r="E9118" t="s">
        <v>3615</v>
      </c>
      <c r="F9118" t="s">
        <v>3600</v>
      </c>
      <c r="G9118">
        <v>206778851</v>
      </c>
      <c r="I9118" t="s">
        <v>3601</v>
      </c>
      <c r="J9118" t="s">
        <v>5805</v>
      </c>
      <c r="L9118" t="s">
        <v>5831</v>
      </c>
      <c r="M9118">
        <v>11.75</v>
      </c>
      <c r="N9118">
        <v>17.25</v>
      </c>
      <c r="O9118">
        <v>9</v>
      </c>
      <c r="S9118" t="b">
        <v>0</v>
      </c>
      <c r="T9118" t="b">
        <v>0</v>
      </c>
      <c r="U9118" t="b">
        <v>0</v>
      </c>
      <c r="V9118">
        <v>24000</v>
      </c>
      <c r="W9118">
        <v>14800</v>
      </c>
      <c r="X9118">
        <v>2.6</v>
      </c>
      <c r="Y9118">
        <v>14800</v>
      </c>
      <c r="Z9118">
        <v>2.6</v>
      </c>
    </row>
    <row r="9119" spans="1:26">
      <c r="A9119">
        <v>206778852</v>
      </c>
      <c r="B9119" t="s">
        <v>3654</v>
      </c>
      <c r="C9119" t="s">
        <v>3597</v>
      </c>
      <c r="D9119" t="s">
        <v>3614</v>
      </c>
      <c r="E9119" t="s">
        <v>3615</v>
      </c>
      <c r="F9119" t="s">
        <v>3600</v>
      </c>
      <c r="G9119">
        <v>206778852</v>
      </c>
      <c r="I9119" t="s">
        <v>3601</v>
      </c>
      <c r="J9119" t="s">
        <v>5805</v>
      </c>
      <c r="L9119" t="s">
        <v>5830</v>
      </c>
      <c r="M9119">
        <v>11.75</v>
      </c>
      <c r="N9119">
        <v>17.25</v>
      </c>
      <c r="O9119">
        <v>9</v>
      </c>
      <c r="S9119" t="b">
        <v>0</v>
      </c>
      <c r="T9119" t="b">
        <v>0</v>
      </c>
      <c r="U9119" t="b">
        <v>0</v>
      </c>
      <c r="V9119">
        <v>24000</v>
      </c>
      <c r="W9119">
        <v>14800</v>
      </c>
      <c r="X9119">
        <v>2.6</v>
      </c>
      <c r="Y9119">
        <v>14800</v>
      </c>
      <c r="Z9119">
        <v>2.6</v>
      </c>
    </row>
    <row r="9120" spans="1:26">
      <c r="A9120">
        <v>206780088</v>
      </c>
      <c r="B9120" t="s">
        <v>3654</v>
      </c>
      <c r="C9120" t="s">
        <v>3597</v>
      </c>
      <c r="D9120" t="s">
        <v>3614</v>
      </c>
      <c r="E9120" t="s">
        <v>4841</v>
      </c>
      <c r="F9120" t="s">
        <v>3600</v>
      </c>
      <c r="G9120">
        <v>206780088</v>
      </c>
      <c r="I9120" t="s">
        <v>3601</v>
      </c>
      <c r="J9120" t="s">
        <v>5808</v>
      </c>
      <c r="L9120" t="s">
        <v>4970</v>
      </c>
      <c r="M9120">
        <v>11.5</v>
      </c>
      <c r="N9120">
        <v>17.25</v>
      </c>
      <c r="O9120">
        <v>9</v>
      </c>
      <c r="S9120" t="b">
        <v>0</v>
      </c>
      <c r="T9120" t="b">
        <v>0</v>
      </c>
      <c r="U9120" t="b">
        <v>0</v>
      </c>
      <c r="V9120">
        <v>24000</v>
      </c>
      <c r="W9120">
        <v>15300</v>
      </c>
      <c r="X9120">
        <v>2.58</v>
      </c>
      <c r="Y9120">
        <v>15300</v>
      </c>
      <c r="Z9120">
        <v>2.58</v>
      </c>
    </row>
    <row r="9121" spans="1:26">
      <c r="A9121">
        <v>206780090</v>
      </c>
      <c r="B9121" t="s">
        <v>3654</v>
      </c>
      <c r="C9121" t="s">
        <v>3597</v>
      </c>
      <c r="D9121" t="s">
        <v>3614</v>
      </c>
      <c r="E9121" t="s">
        <v>4837</v>
      </c>
      <c r="F9121" t="s">
        <v>3600</v>
      </c>
      <c r="G9121">
        <v>206780090</v>
      </c>
      <c r="I9121" t="s">
        <v>3601</v>
      </c>
      <c r="J9121" t="s">
        <v>5808</v>
      </c>
      <c r="L9121" t="s">
        <v>4970</v>
      </c>
      <c r="M9121">
        <v>11.5</v>
      </c>
      <c r="N9121">
        <v>17.25</v>
      </c>
      <c r="O9121">
        <v>9</v>
      </c>
      <c r="S9121" t="b">
        <v>0</v>
      </c>
      <c r="T9121" t="b">
        <v>0</v>
      </c>
      <c r="U9121" t="b">
        <v>0</v>
      </c>
      <c r="V9121">
        <v>24000</v>
      </c>
      <c r="W9121">
        <v>15300</v>
      </c>
      <c r="X9121">
        <v>2.58</v>
      </c>
      <c r="Y9121">
        <v>15300</v>
      </c>
      <c r="Z9121">
        <v>2.58</v>
      </c>
    </row>
    <row r="9122" spans="1:26">
      <c r="A9122">
        <v>206778888</v>
      </c>
      <c r="B9122" t="s">
        <v>3654</v>
      </c>
      <c r="C9122" t="s">
        <v>3597</v>
      </c>
      <c r="D9122" t="s">
        <v>3614</v>
      </c>
      <c r="E9122" t="s">
        <v>3615</v>
      </c>
      <c r="F9122" t="s">
        <v>3600</v>
      </c>
      <c r="G9122">
        <v>206778888</v>
      </c>
      <c r="I9122" t="s">
        <v>3601</v>
      </c>
      <c r="J9122" t="s">
        <v>5805</v>
      </c>
      <c r="L9122" t="s">
        <v>4970</v>
      </c>
      <c r="M9122">
        <v>11.5</v>
      </c>
      <c r="N9122">
        <v>17.25</v>
      </c>
      <c r="O9122">
        <v>9</v>
      </c>
      <c r="S9122" t="b">
        <v>0</v>
      </c>
      <c r="T9122" t="b">
        <v>0</v>
      </c>
      <c r="U9122" t="b">
        <v>0</v>
      </c>
      <c r="V9122">
        <v>24000</v>
      </c>
      <c r="W9122">
        <v>15300</v>
      </c>
      <c r="X9122">
        <v>2.58</v>
      </c>
      <c r="Y9122">
        <v>15300</v>
      </c>
      <c r="Z9122">
        <v>2.58</v>
      </c>
    </row>
    <row r="9123" spans="1:26">
      <c r="A9123">
        <v>206780087</v>
      </c>
      <c r="B9123" t="s">
        <v>3654</v>
      </c>
      <c r="C9123" t="s">
        <v>3597</v>
      </c>
      <c r="D9123" t="s">
        <v>3614</v>
      </c>
      <c r="E9123" t="s">
        <v>4842</v>
      </c>
      <c r="F9123" t="s">
        <v>3600</v>
      </c>
      <c r="G9123">
        <v>206780087</v>
      </c>
      <c r="I9123" t="s">
        <v>3601</v>
      </c>
      <c r="J9123" t="s">
        <v>5807</v>
      </c>
      <c r="L9123" t="s">
        <v>4970</v>
      </c>
      <c r="M9123">
        <v>11.5</v>
      </c>
      <c r="N9123">
        <v>17.25</v>
      </c>
      <c r="O9123">
        <v>9</v>
      </c>
      <c r="S9123" t="b">
        <v>0</v>
      </c>
      <c r="T9123" t="b">
        <v>0</v>
      </c>
      <c r="U9123" t="b">
        <v>0</v>
      </c>
      <c r="V9123">
        <v>24000</v>
      </c>
      <c r="W9123">
        <v>15300</v>
      </c>
      <c r="X9123">
        <v>2.58</v>
      </c>
      <c r="Y9123">
        <v>15300</v>
      </c>
      <c r="Z9123">
        <v>2.58</v>
      </c>
    </row>
    <row r="9124" spans="1:26">
      <c r="A9124">
        <v>206780089</v>
      </c>
      <c r="B9124" t="s">
        <v>3654</v>
      </c>
      <c r="C9124" t="s">
        <v>3597</v>
      </c>
      <c r="D9124" t="s">
        <v>3614</v>
      </c>
      <c r="E9124" t="s">
        <v>4840</v>
      </c>
      <c r="F9124" t="s">
        <v>3600</v>
      </c>
      <c r="G9124">
        <v>206780089</v>
      </c>
      <c r="I9124" t="s">
        <v>3601</v>
      </c>
      <c r="J9124" t="s">
        <v>5808</v>
      </c>
      <c r="L9124" t="s">
        <v>4970</v>
      </c>
      <c r="M9124">
        <v>11.5</v>
      </c>
      <c r="N9124">
        <v>17.25</v>
      </c>
      <c r="O9124">
        <v>9</v>
      </c>
      <c r="S9124" t="b">
        <v>0</v>
      </c>
      <c r="T9124" t="b">
        <v>0</v>
      </c>
      <c r="U9124" t="b">
        <v>0</v>
      </c>
      <c r="V9124">
        <v>24000</v>
      </c>
      <c r="W9124">
        <v>15300</v>
      </c>
      <c r="X9124">
        <v>2.58</v>
      </c>
      <c r="Y9124">
        <v>15300</v>
      </c>
      <c r="Z9124">
        <v>2.58</v>
      </c>
    </row>
    <row r="9125" spans="1:26">
      <c r="A9125">
        <v>206780085</v>
      </c>
      <c r="B9125" t="s">
        <v>3654</v>
      </c>
      <c r="C9125" t="s">
        <v>3597</v>
      </c>
      <c r="D9125" t="s">
        <v>3614</v>
      </c>
      <c r="E9125" t="s">
        <v>4840</v>
      </c>
      <c r="F9125" t="s">
        <v>3600</v>
      </c>
      <c r="G9125">
        <v>206780085</v>
      </c>
      <c r="I9125" t="s">
        <v>3601</v>
      </c>
      <c r="J9125" t="s">
        <v>5808</v>
      </c>
      <c r="L9125" t="s">
        <v>4971</v>
      </c>
      <c r="M9125">
        <v>11.5</v>
      </c>
      <c r="N9125">
        <v>17.25</v>
      </c>
      <c r="O9125">
        <v>9</v>
      </c>
      <c r="S9125" t="b">
        <v>0</v>
      </c>
      <c r="T9125" t="b">
        <v>0</v>
      </c>
      <c r="U9125" t="b">
        <v>0</v>
      </c>
      <c r="V9125">
        <v>24000</v>
      </c>
      <c r="W9125">
        <v>15300</v>
      </c>
      <c r="X9125">
        <v>2.58</v>
      </c>
      <c r="Y9125">
        <v>15300</v>
      </c>
      <c r="Z9125">
        <v>2.58</v>
      </c>
    </row>
    <row r="9126" spans="1:26">
      <c r="A9126">
        <v>206780086</v>
      </c>
      <c r="B9126" t="s">
        <v>3654</v>
      </c>
      <c r="C9126" t="s">
        <v>3597</v>
      </c>
      <c r="D9126" t="s">
        <v>3614</v>
      </c>
      <c r="E9126" t="s">
        <v>4837</v>
      </c>
      <c r="F9126" t="s">
        <v>3600</v>
      </c>
      <c r="G9126">
        <v>206780086</v>
      </c>
      <c r="I9126" t="s">
        <v>3601</v>
      </c>
      <c r="J9126" t="s">
        <v>5808</v>
      </c>
      <c r="L9126" t="s">
        <v>4971</v>
      </c>
      <c r="M9126">
        <v>11.5</v>
      </c>
      <c r="N9126">
        <v>17.25</v>
      </c>
      <c r="O9126">
        <v>9</v>
      </c>
      <c r="S9126" t="b">
        <v>0</v>
      </c>
      <c r="T9126" t="b">
        <v>0</v>
      </c>
      <c r="U9126" t="b">
        <v>0</v>
      </c>
      <c r="V9126">
        <v>24000</v>
      </c>
      <c r="W9126">
        <v>15300</v>
      </c>
      <c r="X9126">
        <v>2.58</v>
      </c>
      <c r="Y9126">
        <v>15300</v>
      </c>
      <c r="Z9126">
        <v>2.58</v>
      </c>
    </row>
    <row r="9127" spans="1:26">
      <c r="A9127">
        <v>206780083</v>
      </c>
      <c r="B9127" t="s">
        <v>3654</v>
      </c>
      <c r="C9127" t="s">
        <v>3597</v>
      </c>
      <c r="D9127" t="s">
        <v>3614</v>
      </c>
      <c r="E9127" t="s">
        <v>4842</v>
      </c>
      <c r="F9127" t="s">
        <v>3600</v>
      </c>
      <c r="G9127">
        <v>206780083</v>
      </c>
      <c r="I9127" t="s">
        <v>3601</v>
      </c>
      <c r="J9127" t="s">
        <v>5807</v>
      </c>
      <c r="L9127" t="s">
        <v>4971</v>
      </c>
      <c r="M9127">
        <v>11.5</v>
      </c>
      <c r="N9127">
        <v>17.25</v>
      </c>
      <c r="O9127">
        <v>9</v>
      </c>
      <c r="S9127" t="b">
        <v>0</v>
      </c>
      <c r="T9127" t="b">
        <v>0</v>
      </c>
      <c r="U9127" t="b">
        <v>0</v>
      </c>
      <c r="V9127">
        <v>24000</v>
      </c>
      <c r="W9127">
        <v>15300</v>
      </c>
      <c r="X9127">
        <v>2.58</v>
      </c>
      <c r="Y9127">
        <v>15300</v>
      </c>
      <c r="Z9127">
        <v>2.58</v>
      </c>
    </row>
    <row r="9128" spans="1:26">
      <c r="A9128">
        <v>206778887</v>
      </c>
      <c r="B9128" t="s">
        <v>3654</v>
      </c>
      <c r="C9128" t="s">
        <v>3597</v>
      </c>
      <c r="D9128" t="s">
        <v>3614</v>
      </c>
      <c r="E9128" t="s">
        <v>3615</v>
      </c>
      <c r="F9128" t="s">
        <v>3600</v>
      </c>
      <c r="G9128">
        <v>206778887</v>
      </c>
      <c r="I9128" t="s">
        <v>3601</v>
      </c>
      <c r="J9128" t="s">
        <v>5805</v>
      </c>
      <c r="L9128" t="s">
        <v>4971</v>
      </c>
      <c r="M9128">
        <v>11.5</v>
      </c>
      <c r="N9128">
        <v>17.25</v>
      </c>
      <c r="O9128">
        <v>9</v>
      </c>
      <c r="S9128" t="b">
        <v>0</v>
      </c>
      <c r="T9128" t="b">
        <v>0</v>
      </c>
      <c r="U9128" t="b">
        <v>0</v>
      </c>
      <c r="V9128">
        <v>24000</v>
      </c>
      <c r="W9128">
        <v>15300</v>
      </c>
      <c r="X9128">
        <v>2.58</v>
      </c>
      <c r="Y9128">
        <v>15300</v>
      </c>
      <c r="Z9128">
        <v>2.58</v>
      </c>
    </row>
    <row r="9129" spans="1:26">
      <c r="A9129">
        <v>206780084</v>
      </c>
      <c r="B9129" t="s">
        <v>3654</v>
      </c>
      <c r="C9129" t="s">
        <v>3597</v>
      </c>
      <c r="D9129" t="s">
        <v>3614</v>
      </c>
      <c r="E9129" t="s">
        <v>4841</v>
      </c>
      <c r="F9129" t="s">
        <v>3600</v>
      </c>
      <c r="G9129">
        <v>206780084</v>
      </c>
      <c r="I9129" t="s">
        <v>3601</v>
      </c>
      <c r="J9129" t="s">
        <v>5808</v>
      </c>
      <c r="L9129" t="s">
        <v>4971</v>
      </c>
      <c r="M9129">
        <v>11.5</v>
      </c>
      <c r="N9129">
        <v>17.25</v>
      </c>
      <c r="O9129">
        <v>9</v>
      </c>
      <c r="S9129" t="b">
        <v>0</v>
      </c>
      <c r="T9129" t="b">
        <v>0</v>
      </c>
      <c r="U9129" t="b">
        <v>0</v>
      </c>
      <c r="V9129">
        <v>24000</v>
      </c>
      <c r="W9129">
        <v>15300</v>
      </c>
      <c r="X9129">
        <v>2.58</v>
      </c>
      <c r="Y9129">
        <v>15300</v>
      </c>
      <c r="Z9129">
        <v>2.58</v>
      </c>
    </row>
    <row r="9130" spans="1:26">
      <c r="A9130">
        <v>9036784</v>
      </c>
      <c r="B9130" t="s">
        <v>3654</v>
      </c>
      <c r="C9130" t="s">
        <v>3597</v>
      </c>
      <c r="D9130" t="s">
        <v>3614</v>
      </c>
      <c r="E9130" t="s">
        <v>4837</v>
      </c>
      <c r="F9130" t="s">
        <v>3600</v>
      </c>
      <c r="G9130">
        <v>9036784</v>
      </c>
      <c r="I9130" t="s">
        <v>3601</v>
      </c>
      <c r="J9130" t="s">
        <v>5785</v>
      </c>
      <c r="L9130" t="s">
        <v>5829</v>
      </c>
      <c r="M9130">
        <v>9.75</v>
      </c>
      <c r="N9130">
        <v>16.5</v>
      </c>
      <c r="O9130">
        <v>9.25</v>
      </c>
      <c r="S9130" t="b">
        <v>0</v>
      </c>
      <c r="T9130" t="b">
        <v>0</v>
      </c>
      <c r="U9130" t="b">
        <v>0</v>
      </c>
      <c r="V9130">
        <v>46500</v>
      </c>
      <c r="W9130">
        <v>27600</v>
      </c>
      <c r="X9130">
        <v>2.54</v>
      </c>
      <c r="Y9130">
        <v>27600</v>
      </c>
      <c r="Z9130">
        <v>2.54</v>
      </c>
    </row>
    <row r="9131" spans="1:26">
      <c r="A9131">
        <v>9036115</v>
      </c>
      <c r="B9131" t="s">
        <v>3654</v>
      </c>
      <c r="C9131" t="s">
        <v>3597</v>
      </c>
      <c r="D9131" t="s">
        <v>3614</v>
      </c>
      <c r="E9131" t="s">
        <v>4842</v>
      </c>
      <c r="F9131" t="s">
        <v>3600</v>
      </c>
      <c r="G9131">
        <v>9036115</v>
      </c>
      <c r="I9131" t="s">
        <v>3601</v>
      </c>
      <c r="J9131" t="s">
        <v>5788</v>
      </c>
      <c r="L9131" t="s">
        <v>5829</v>
      </c>
      <c r="M9131">
        <v>9.75</v>
      </c>
      <c r="N9131">
        <v>16.5</v>
      </c>
      <c r="O9131">
        <v>9.25</v>
      </c>
      <c r="S9131" t="b">
        <v>0</v>
      </c>
      <c r="T9131" t="b">
        <v>0</v>
      </c>
      <c r="U9131" t="b">
        <v>0</v>
      </c>
      <c r="V9131">
        <v>46500</v>
      </c>
      <c r="W9131">
        <v>27600</v>
      </c>
      <c r="X9131">
        <v>2.54</v>
      </c>
      <c r="Y9131">
        <v>27600</v>
      </c>
      <c r="Z9131">
        <v>2.54</v>
      </c>
    </row>
    <row r="9132" spans="1:26">
      <c r="A9132">
        <v>9036585</v>
      </c>
      <c r="B9132" t="s">
        <v>3654</v>
      </c>
      <c r="C9132" t="s">
        <v>3597</v>
      </c>
      <c r="D9132" t="s">
        <v>3614</v>
      </c>
      <c r="E9132" t="s">
        <v>4840</v>
      </c>
      <c r="F9132" t="s">
        <v>3600</v>
      </c>
      <c r="G9132">
        <v>9036585</v>
      </c>
      <c r="I9132" t="s">
        <v>3601</v>
      </c>
      <c r="J9132" t="s">
        <v>5785</v>
      </c>
      <c r="L9132" t="s">
        <v>5829</v>
      </c>
      <c r="M9132">
        <v>9.75</v>
      </c>
      <c r="N9132">
        <v>16.5</v>
      </c>
      <c r="O9132">
        <v>9.25</v>
      </c>
      <c r="S9132" t="b">
        <v>0</v>
      </c>
      <c r="T9132" t="b">
        <v>0</v>
      </c>
      <c r="U9132" t="b">
        <v>0</v>
      </c>
      <c r="V9132">
        <v>46500</v>
      </c>
      <c r="W9132">
        <v>27600</v>
      </c>
      <c r="X9132">
        <v>2.54</v>
      </c>
      <c r="Y9132">
        <v>27600</v>
      </c>
      <c r="Z9132">
        <v>2.54</v>
      </c>
    </row>
    <row r="9133" spans="1:26">
      <c r="A9133">
        <v>9036350</v>
      </c>
      <c r="B9133" t="s">
        <v>3654</v>
      </c>
      <c r="C9133" t="s">
        <v>3597</v>
      </c>
      <c r="D9133" t="s">
        <v>3614</v>
      </c>
      <c r="E9133" t="s">
        <v>4841</v>
      </c>
      <c r="F9133" t="s">
        <v>3600</v>
      </c>
      <c r="G9133">
        <v>9036350</v>
      </c>
      <c r="I9133" t="s">
        <v>3601</v>
      </c>
      <c r="J9133" t="s">
        <v>5785</v>
      </c>
      <c r="L9133" t="s">
        <v>5829</v>
      </c>
      <c r="M9133">
        <v>9.75</v>
      </c>
      <c r="N9133">
        <v>16.5</v>
      </c>
      <c r="O9133">
        <v>9.25</v>
      </c>
      <c r="S9133" t="b">
        <v>0</v>
      </c>
      <c r="T9133" t="b">
        <v>0</v>
      </c>
      <c r="U9133" t="b">
        <v>0</v>
      </c>
      <c r="V9133">
        <v>46500</v>
      </c>
      <c r="W9133">
        <v>27600</v>
      </c>
      <c r="X9133">
        <v>2.54</v>
      </c>
      <c r="Y9133">
        <v>27600</v>
      </c>
      <c r="Z9133">
        <v>2.54</v>
      </c>
    </row>
    <row r="9134" spans="1:26">
      <c r="A9134">
        <v>206781532</v>
      </c>
      <c r="B9134" t="s">
        <v>3654</v>
      </c>
      <c r="C9134" t="s">
        <v>3597</v>
      </c>
      <c r="D9134" t="s">
        <v>3614</v>
      </c>
      <c r="E9134" t="s">
        <v>4837</v>
      </c>
      <c r="F9134" t="s">
        <v>3600</v>
      </c>
      <c r="G9134">
        <v>206781532</v>
      </c>
      <c r="I9134" t="s">
        <v>3601</v>
      </c>
      <c r="J9134" t="s">
        <v>5785</v>
      </c>
      <c r="L9134" t="s">
        <v>5828</v>
      </c>
      <c r="M9134">
        <v>10</v>
      </c>
      <c r="N9134">
        <v>16.75</v>
      </c>
      <c r="O9134">
        <v>9.5</v>
      </c>
      <c r="S9134" t="b">
        <v>0</v>
      </c>
      <c r="T9134" t="b">
        <v>0</v>
      </c>
      <c r="U9134" t="b">
        <v>0</v>
      </c>
      <c r="V9134">
        <v>47500</v>
      </c>
      <c r="W9134">
        <v>28000</v>
      </c>
      <c r="X9134">
        <v>2.6</v>
      </c>
      <c r="Y9134">
        <v>28000</v>
      </c>
      <c r="Z9134">
        <v>2.6</v>
      </c>
    </row>
    <row r="9135" spans="1:26">
      <c r="A9135">
        <v>9035723</v>
      </c>
      <c r="B9135" t="s">
        <v>3654</v>
      </c>
      <c r="C9135" t="s">
        <v>3597</v>
      </c>
      <c r="D9135" t="s">
        <v>3614</v>
      </c>
      <c r="E9135" t="s">
        <v>3615</v>
      </c>
      <c r="F9135" t="s">
        <v>3600</v>
      </c>
      <c r="G9135">
        <v>9035723</v>
      </c>
      <c r="I9135" t="s">
        <v>3601</v>
      </c>
      <c r="J9135" t="s">
        <v>5786</v>
      </c>
      <c r="L9135" t="s">
        <v>5829</v>
      </c>
      <c r="M9135">
        <v>9.75</v>
      </c>
      <c r="N9135">
        <v>16.5</v>
      </c>
      <c r="O9135">
        <v>9.25</v>
      </c>
      <c r="S9135" t="b">
        <v>0</v>
      </c>
      <c r="T9135" t="b">
        <v>0</v>
      </c>
      <c r="U9135" t="b">
        <v>0</v>
      </c>
      <c r="V9135">
        <v>46500</v>
      </c>
      <c r="W9135">
        <v>27600</v>
      </c>
      <c r="X9135">
        <v>2.54</v>
      </c>
      <c r="Y9135">
        <v>27600</v>
      </c>
      <c r="Z9135">
        <v>2.54</v>
      </c>
    </row>
    <row r="9136" spans="1:26">
      <c r="A9136">
        <v>206781530</v>
      </c>
      <c r="B9136" t="s">
        <v>3654</v>
      </c>
      <c r="C9136" t="s">
        <v>3597</v>
      </c>
      <c r="D9136" t="s">
        <v>3614</v>
      </c>
      <c r="E9136" t="s">
        <v>4841</v>
      </c>
      <c r="F9136" t="s">
        <v>3600</v>
      </c>
      <c r="G9136">
        <v>206781530</v>
      </c>
      <c r="I9136" t="s">
        <v>3601</v>
      </c>
      <c r="J9136" t="s">
        <v>5785</v>
      </c>
      <c r="L9136" t="s">
        <v>5828</v>
      </c>
      <c r="M9136">
        <v>10</v>
      </c>
      <c r="N9136">
        <v>16.75</v>
      </c>
      <c r="O9136">
        <v>9.5</v>
      </c>
      <c r="S9136" t="b">
        <v>0</v>
      </c>
      <c r="T9136" t="b">
        <v>0</v>
      </c>
      <c r="U9136" t="b">
        <v>0</v>
      </c>
      <c r="V9136">
        <v>47500</v>
      </c>
      <c r="W9136">
        <v>28000</v>
      </c>
      <c r="X9136">
        <v>2.6</v>
      </c>
      <c r="Y9136">
        <v>28000</v>
      </c>
      <c r="Z9136">
        <v>2.6</v>
      </c>
    </row>
    <row r="9137" spans="1:26">
      <c r="A9137">
        <v>206781531</v>
      </c>
      <c r="B9137" t="s">
        <v>3654</v>
      </c>
      <c r="C9137" t="s">
        <v>3597</v>
      </c>
      <c r="D9137" t="s">
        <v>3614</v>
      </c>
      <c r="E9137" t="s">
        <v>4840</v>
      </c>
      <c r="F9137" t="s">
        <v>3600</v>
      </c>
      <c r="G9137">
        <v>206781531</v>
      </c>
      <c r="I9137" t="s">
        <v>3601</v>
      </c>
      <c r="J9137" t="s">
        <v>5785</v>
      </c>
      <c r="L9137" t="s">
        <v>5828</v>
      </c>
      <c r="M9137">
        <v>10</v>
      </c>
      <c r="N9137">
        <v>16.75</v>
      </c>
      <c r="O9137">
        <v>9.5</v>
      </c>
      <c r="S9137" t="b">
        <v>0</v>
      </c>
      <c r="T9137" t="b">
        <v>0</v>
      </c>
      <c r="U9137" t="b">
        <v>0</v>
      </c>
      <c r="V9137">
        <v>47500</v>
      </c>
      <c r="W9137">
        <v>28000</v>
      </c>
      <c r="X9137">
        <v>2.6</v>
      </c>
      <c r="Y9137">
        <v>28000</v>
      </c>
      <c r="Z9137">
        <v>2.6</v>
      </c>
    </row>
    <row r="9138" spans="1:26">
      <c r="A9138">
        <v>206781529</v>
      </c>
      <c r="B9138" t="s">
        <v>3654</v>
      </c>
      <c r="C9138" t="s">
        <v>3597</v>
      </c>
      <c r="D9138" t="s">
        <v>3614</v>
      </c>
      <c r="E9138" t="s">
        <v>4842</v>
      </c>
      <c r="F9138" t="s">
        <v>3600</v>
      </c>
      <c r="G9138">
        <v>206781529</v>
      </c>
      <c r="I9138" t="s">
        <v>3601</v>
      </c>
      <c r="J9138" t="s">
        <v>5788</v>
      </c>
      <c r="L9138" t="s">
        <v>5828</v>
      </c>
      <c r="M9138">
        <v>10</v>
      </c>
      <c r="N9138">
        <v>16.75</v>
      </c>
      <c r="O9138">
        <v>9.5</v>
      </c>
      <c r="S9138" t="b">
        <v>0</v>
      </c>
      <c r="T9138" t="b">
        <v>0</v>
      </c>
      <c r="U9138" t="b">
        <v>0</v>
      </c>
      <c r="V9138">
        <v>47500</v>
      </c>
      <c r="W9138">
        <v>28000</v>
      </c>
      <c r="X9138">
        <v>2.6</v>
      </c>
      <c r="Y9138">
        <v>28000</v>
      </c>
      <c r="Z9138">
        <v>2.6</v>
      </c>
    </row>
    <row r="9139" spans="1:26">
      <c r="A9139">
        <v>206779283</v>
      </c>
      <c r="B9139" t="s">
        <v>3654</v>
      </c>
      <c r="C9139" t="s">
        <v>3597</v>
      </c>
      <c r="D9139" t="s">
        <v>3614</v>
      </c>
      <c r="E9139" t="s">
        <v>3615</v>
      </c>
      <c r="F9139" t="s">
        <v>3600</v>
      </c>
      <c r="G9139">
        <v>206779283</v>
      </c>
      <c r="I9139" t="s">
        <v>3601</v>
      </c>
      <c r="J9139" t="s">
        <v>5786</v>
      </c>
      <c r="L9139" t="s">
        <v>5828</v>
      </c>
      <c r="M9139">
        <v>10</v>
      </c>
      <c r="N9139">
        <v>16.75</v>
      </c>
      <c r="O9139">
        <v>9.5</v>
      </c>
      <c r="S9139" t="b">
        <v>0</v>
      </c>
      <c r="T9139" t="b">
        <v>0</v>
      </c>
      <c r="U9139" t="b">
        <v>0</v>
      </c>
      <c r="V9139">
        <v>47500</v>
      </c>
      <c r="W9139">
        <v>28000</v>
      </c>
      <c r="X9139">
        <v>2.6</v>
      </c>
      <c r="Y9139">
        <v>28000</v>
      </c>
      <c r="Z9139">
        <v>2.6</v>
      </c>
    </row>
    <row r="9140" spans="1:26">
      <c r="A9140">
        <v>206781527</v>
      </c>
      <c r="B9140" t="s">
        <v>3654</v>
      </c>
      <c r="C9140" t="s">
        <v>3597</v>
      </c>
      <c r="D9140" t="s">
        <v>3614</v>
      </c>
      <c r="E9140" t="s">
        <v>4840</v>
      </c>
      <c r="F9140" t="s">
        <v>3600</v>
      </c>
      <c r="G9140">
        <v>206781527</v>
      </c>
      <c r="I9140" t="s">
        <v>3601</v>
      </c>
      <c r="J9140" t="s">
        <v>5785</v>
      </c>
      <c r="L9140" t="s">
        <v>5827</v>
      </c>
      <c r="M9140">
        <v>10</v>
      </c>
      <c r="N9140">
        <v>16.75</v>
      </c>
      <c r="O9140">
        <v>9.5</v>
      </c>
      <c r="S9140" t="b">
        <v>0</v>
      </c>
      <c r="T9140" t="b">
        <v>0</v>
      </c>
      <c r="U9140" t="b">
        <v>0</v>
      </c>
      <c r="V9140">
        <v>47500</v>
      </c>
      <c r="W9140">
        <v>28000</v>
      </c>
      <c r="X9140">
        <v>2.6</v>
      </c>
      <c r="Y9140">
        <v>28000</v>
      </c>
      <c r="Z9140">
        <v>2.6</v>
      </c>
    </row>
    <row r="9141" spans="1:26">
      <c r="A9141">
        <v>206781528</v>
      </c>
      <c r="B9141" t="s">
        <v>3654</v>
      </c>
      <c r="C9141" t="s">
        <v>3597</v>
      </c>
      <c r="D9141" t="s">
        <v>3614</v>
      </c>
      <c r="E9141" t="s">
        <v>4837</v>
      </c>
      <c r="F9141" t="s">
        <v>3600</v>
      </c>
      <c r="G9141">
        <v>206781528</v>
      </c>
      <c r="I9141" t="s">
        <v>3601</v>
      </c>
      <c r="J9141" t="s">
        <v>5785</v>
      </c>
      <c r="L9141" t="s">
        <v>5827</v>
      </c>
      <c r="M9141">
        <v>10</v>
      </c>
      <c r="N9141">
        <v>16.75</v>
      </c>
      <c r="O9141">
        <v>9.5</v>
      </c>
      <c r="S9141" t="b">
        <v>0</v>
      </c>
      <c r="T9141" t="b">
        <v>0</v>
      </c>
      <c r="U9141" t="b">
        <v>0</v>
      </c>
      <c r="V9141">
        <v>47500</v>
      </c>
      <c r="W9141">
        <v>28000</v>
      </c>
      <c r="X9141">
        <v>2.6</v>
      </c>
      <c r="Y9141">
        <v>28000</v>
      </c>
      <c r="Z9141">
        <v>2.6</v>
      </c>
    </row>
    <row r="9142" spans="1:26">
      <c r="A9142">
        <v>206781525</v>
      </c>
      <c r="B9142" t="s">
        <v>3654</v>
      </c>
      <c r="C9142" t="s">
        <v>3597</v>
      </c>
      <c r="D9142" t="s">
        <v>3614</v>
      </c>
      <c r="E9142" t="s">
        <v>4842</v>
      </c>
      <c r="F9142" t="s">
        <v>3600</v>
      </c>
      <c r="G9142">
        <v>206781525</v>
      </c>
      <c r="I9142" t="s">
        <v>3601</v>
      </c>
      <c r="J9142" t="s">
        <v>5788</v>
      </c>
      <c r="L9142" t="s">
        <v>5827</v>
      </c>
      <c r="M9142">
        <v>10</v>
      </c>
      <c r="N9142">
        <v>16.75</v>
      </c>
      <c r="O9142">
        <v>9.5</v>
      </c>
      <c r="S9142" t="b">
        <v>0</v>
      </c>
      <c r="T9142" t="b">
        <v>0</v>
      </c>
      <c r="U9142" t="b">
        <v>0</v>
      </c>
      <c r="V9142">
        <v>47500</v>
      </c>
      <c r="W9142">
        <v>28000</v>
      </c>
      <c r="X9142">
        <v>2.6</v>
      </c>
      <c r="Y9142">
        <v>28000</v>
      </c>
      <c r="Z9142">
        <v>2.6</v>
      </c>
    </row>
    <row r="9143" spans="1:26">
      <c r="A9143">
        <v>206781526</v>
      </c>
      <c r="B9143" t="s">
        <v>3654</v>
      </c>
      <c r="C9143" t="s">
        <v>3597</v>
      </c>
      <c r="D9143" t="s">
        <v>3614</v>
      </c>
      <c r="E9143" t="s">
        <v>4841</v>
      </c>
      <c r="F9143" t="s">
        <v>3600</v>
      </c>
      <c r="G9143">
        <v>206781526</v>
      </c>
      <c r="I9143" t="s">
        <v>3601</v>
      </c>
      <c r="J9143" t="s">
        <v>5785</v>
      </c>
      <c r="L9143" t="s">
        <v>5827</v>
      </c>
      <c r="M9143">
        <v>10</v>
      </c>
      <c r="N9143">
        <v>16.75</v>
      </c>
      <c r="O9143">
        <v>9.5</v>
      </c>
      <c r="S9143" t="b">
        <v>0</v>
      </c>
      <c r="T9143" t="b">
        <v>0</v>
      </c>
      <c r="U9143" t="b">
        <v>0</v>
      </c>
      <c r="V9143">
        <v>47500</v>
      </c>
      <c r="W9143">
        <v>28000</v>
      </c>
      <c r="X9143">
        <v>2.6</v>
      </c>
      <c r="Y9143">
        <v>28000</v>
      </c>
      <c r="Z9143">
        <v>2.6</v>
      </c>
    </row>
    <row r="9144" spans="1:26">
      <c r="A9144">
        <v>202100053</v>
      </c>
      <c r="B9144" t="s">
        <v>3654</v>
      </c>
      <c r="C9144" t="s">
        <v>3597</v>
      </c>
      <c r="D9144" t="s">
        <v>3614</v>
      </c>
      <c r="E9144" t="s">
        <v>4841</v>
      </c>
      <c r="F9144" t="s">
        <v>3600</v>
      </c>
      <c r="G9144">
        <v>202100053</v>
      </c>
      <c r="I9144" t="s">
        <v>3601</v>
      </c>
      <c r="J9144" t="s">
        <v>5785</v>
      </c>
      <c r="L9144" t="s">
        <v>5826</v>
      </c>
      <c r="M9144">
        <v>10</v>
      </c>
      <c r="N9144">
        <v>16.75</v>
      </c>
      <c r="O9144">
        <v>9.5</v>
      </c>
      <c r="S9144" t="b">
        <v>0</v>
      </c>
      <c r="T9144" t="b">
        <v>0</v>
      </c>
      <c r="U9144" t="b">
        <v>0</v>
      </c>
      <c r="V9144">
        <v>47500</v>
      </c>
      <c r="W9144">
        <v>28000</v>
      </c>
      <c r="X9144">
        <v>2.6</v>
      </c>
      <c r="Y9144">
        <v>28000</v>
      </c>
      <c r="Z9144">
        <v>2.6</v>
      </c>
    </row>
    <row r="9145" spans="1:26">
      <c r="A9145">
        <v>206779282</v>
      </c>
      <c r="B9145" t="s">
        <v>3654</v>
      </c>
      <c r="C9145" t="s">
        <v>3597</v>
      </c>
      <c r="D9145" t="s">
        <v>3614</v>
      </c>
      <c r="E9145" t="s">
        <v>3615</v>
      </c>
      <c r="F9145" t="s">
        <v>3600</v>
      </c>
      <c r="G9145">
        <v>206779282</v>
      </c>
      <c r="I9145" t="s">
        <v>3601</v>
      </c>
      <c r="J9145" t="s">
        <v>5786</v>
      </c>
      <c r="L9145" t="s">
        <v>5827</v>
      </c>
      <c r="M9145">
        <v>10</v>
      </c>
      <c r="N9145">
        <v>16.75</v>
      </c>
      <c r="O9145">
        <v>9.5</v>
      </c>
      <c r="S9145" t="b">
        <v>0</v>
      </c>
      <c r="T9145" t="b">
        <v>0</v>
      </c>
      <c r="U9145" t="b">
        <v>0</v>
      </c>
      <c r="V9145">
        <v>47500</v>
      </c>
      <c r="W9145">
        <v>28000</v>
      </c>
      <c r="X9145">
        <v>2.6</v>
      </c>
      <c r="Y9145">
        <v>28000</v>
      </c>
      <c r="Z9145">
        <v>2.6</v>
      </c>
    </row>
    <row r="9146" spans="1:26">
      <c r="A9146">
        <v>202100055</v>
      </c>
      <c r="B9146" t="s">
        <v>3654</v>
      </c>
      <c r="C9146" t="s">
        <v>3597</v>
      </c>
      <c r="D9146" t="s">
        <v>3614</v>
      </c>
      <c r="E9146" t="s">
        <v>4837</v>
      </c>
      <c r="F9146" t="s">
        <v>3600</v>
      </c>
      <c r="G9146">
        <v>202100055</v>
      </c>
      <c r="I9146" t="s">
        <v>3601</v>
      </c>
      <c r="J9146" t="s">
        <v>5785</v>
      </c>
      <c r="L9146" t="s">
        <v>5826</v>
      </c>
      <c r="M9146">
        <v>10</v>
      </c>
      <c r="N9146">
        <v>16.75</v>
      </c>
      <c r="O9146">
        <v>9.5</v>
      </c>
      <c r="S9146" t="b">
        <v>0</v>
      </c>
      <c r="T9146" t="b">
        <v>0</v>
      </c>
      <c r="U9146" t="b">
        <v>0</v>
      </c>
      <c r="V9146">
        <v>47500</v>
      </c>
      <c r="W9146">
        <v>28000</v>
      </c>
      <c r="X9146">
        <v>2.6</v>
      </c>
      <c r="Y9146">
        <v>28000</v>
      </c>
      <c r="Z9146">
        <v>2.6</v>
      </c>
    </row>
    <row r="9147" spans="1:26">
      <c r="A9147">
        <v>202100054</v>
      </c>
      <c r="B9147" t="s">
        <v>3654</v>
      </c>
      <c r="C9147" t="s">
        <v>3597</v>
      </c>
      <c r="D9147" t="s">
        <v>3614</v>
      </c>
      <c r="E9147" t="s">
        <v>4840</v>
      </c>
      <c r="F9147" t="s">
        <v>3600</v>
      </c>
      <c r="G9147">
        <v>202100054</v>
      </c>
      <c r="I9147" t="s">
        <v>3601</v>
      </c>
      <c r="J9147" t="s">
        <v>5785</v>
      </c>
      <c r="L9147" t="s">
        <v>5826</v>
      </c>
      <c r="M9147">
        <v>10</v>
      </c>
      <c r="N9147">
        <v>16.75</v>
      </c>
      <c r="O9147">
        <v>9.5</v>
      </c>
      <c r="S9147" t="b">
        <v>0</v>
      </c>
      <c r="T9147" t="b">
        <v>0</v>
      </c>
      <c r="U9147" t="b">
        <v>0</v>
      </c>
      <c r="V9147">
        <v>47500</v>
      </c>
      <c r="W9147">
        <v>28000</v>
      </c>
      <c r="X9147">
        <v>2.6</v>
      </c>
      <c r="Y9147">
        <v>28000</v>
      </c>
      <c r="Z9147">
        <v>2.6</v>
      </c>
    </row>
    <row r="9148" spans="1:26">
      <c r="A9148">
        <v>9920318</v>
      </c>
      <c r="B9148" t="s">
        <v>3654</v>
      </c>
      <c r="C9148" t="s">
        <v>3597</v>
      </c>
      <c r="D9148" t="s">
        <v>3614</v>
      </c>
      <c r="E9148" t="s">
        <v>3615</v>
      </c>
      <c r="F9148" t="s">
        <v>3600</v>
      </c>
      <c r="G9148">
        <v>9920318</v>
      </c>
      <c r="I9148" t="s">
        <v>3601</v>
      </c>
      <c r="J9148" t="s">
        <v>5786</v>
      </c>
      <c r="L9148" t="s">
        <v>5826</v>
      </c>
      <c r="M9148">
        <v>10</v>
      </c>
      <c r="N9148">
        <v>16.75</v>
      </c>
      <c r="O9148">
        <v>9.5</v>
      </c>
      <c r="S9148" t="b">
        <v>0</v>
      </c>
      <c r="T9148" t="b">
        <v>0</v>
      </c>
      <c r="U9148" t="b">
        <v>0</v>
      </c>
      <c r="V9148">
        <v>47500</v>
      </c>
      <c r="W9148">
        <v>28000</v>
      </c>
      <c r="X9148">
        <v>2.6</v>
      </c>
      <c r="Y9148">
        <v>28000</v>
      </c>
      <c r="Z9148">
        <v>2.6</v>
      </c>
    </row>
    <row r="9149" spans="1:26">
      <c r="A9149">
        <v>202100052</v>
      </c>
      <c r="B9149" t="s">
        <v>3654</v>
      </c>
      <c r="C9149" t="s">
        <v>3597</v>
      </c>
      <c r="D9149" t="s">
        <v>3614</v>
      </c>
      <c r="E9149" t="s">
        <v>4842</v>
      </c>
      <c r="F9149" t="s">
        <v>3600</v>
      </c>
      <c r="G9149">
        <v>202100052</v>
      </c>
      <c r="I9149" t="s">
        <v>3601</v>
      </c>
      <c r="J9149" t="s">
        <v>5788</v>
      </c>
      <c r="L9149" t="s">
        <v>5826</v>
      </c>
      <c r="M9149">
        <v>10</v>
      </c>
      <c r="N9149">
        <v>16.75</v>
      </c>
      <c r="O9149">
        <v>9.5</v>
      </c>
      <c r="S9149" t="b">
        <v>0</v>
      </c>
      <c r="T9149" t="b">
        <v>0</v>
      </c>
      <c r="U9149" t="b">
        <v>0</v>
      </c>
      <c r="V9149">
        <v>47500</v>
      </c>
      <c r="W9149">
        <v>28000</v>
      </c>
      <c r="X9149">
        <v>2.6</v>
      </c>
      <c r="Y9149">
        <v>28000</v>
      </c>
      <c r="Z9149">
        <v>2.6</v>
      </c>
    </row>
    <row r="9150" spans="1:26">
      <c r="A9150">
        <v>206781773</v>
      </c>
      <c r="B9150" t="s">
        <v>3654</v>
      </c>
      <c r="C9150" t="s">
        <v>3597</v>
      </c>
      <c r="D9150" t="s">
        <v>3614</v>
      </c>
      <c r="E9150" t="s">
        <v>4840</v>
      </c>
      <c r="F9150" t="s">
        <v>3600</v>
      </c>
      <c r="G9150">
        <v>206781773</v>
      </c>
      <c r="I9150" t="s">
        <v>3601</v>
      </c>
      <c r="J9150" t="s">
        <v>5785</v>
      </c>
      <c r="L9150" t="s">
        <v>5825</v>
      </c>
      <c r="M9150">
        <v>10</v>
      </c>
      <c r="N9150">
        <v>16.75</v>
      </c>
      <c r="O9150">
        <v>9.5</v>
      </c>
      <c r="S9150" t="b">
        <v>0</v>
      </c>
      <c r="T9150" t="b">
        <v>0</v>
      </c>
      <c r="U9150" t="b">
        <v>0</v>
      </c>
      <c r="V9150">
        <v>47500</v>
      </c>
      <c r="W9150">
        <v>28000</v>
      </c>
      <c r="X9150">
        <v>2.6</v>
      </c>
      <c r="Y9150">
        <v>28000</v>
      </c>
      <c r="Z9150">
        <v>2.6</v>
      </c>
    </row>
    <row r="9151" spans="1:26">
      <c r="A9151">
        <v>206781772</v>
      </c>
      <c r="B9151" t="s">
        <v>3654</v>
      </c>
      <c r="C9151" t="s">
        <v>3597</v>
      </c>
      <c r="D9151" t="s">
        <v>3614</v>
      </c>
      <c r="E9151" t="s">
        <v>4841</v>
      </c>
      <c r="F9151" t="s">
        <v>3600</v>
      </c>
      <c r="G9151">
        <v>206781772</v>
      </c>
      <c r="I9151" t="s">
        <v>3601</v>
      </c>
      <c r="J9151" t="s">
        <v>5785</v>
      </c>
      <c r="L9151" t="s">
        <v>5825</v>
      </c>
      <c r="M9151">
        <v>10</v>
      </c>
      <c r="N9151">
        <v>16.75</v>
      </c>
      <c r="O9151">
        <v>9.5</v>
      </c>
      <c r="S9151" t="b">
        <v>0</v>
      </c>
      <c r="T9151" t="b">
        <v>0</v>
      </c>
      <c r="U9151" t="b">
        <v>0</v>
      </c>
      <c r="V9151">
        <v>47500</v>
      </c>
      <c r="W9151">
        <v>28000</v>
      </c>
      <c r="X9151">
        <v>2.6</v>
      </c>
      <c r="Y9151">
        <v>28000</v>
      </c>
      <c r="Z9151">
        <v>2.6</v>
      </c>
    </row>
    <row r="9152" spans="1:26">
      <c r="A9152">
        <v>206781774</v>
      </c>
      <c r="B9152" t="s">
        <v>3654</v>
      </c>
      <c r="C9152" t="s">
        <v>3597</v>
      </c>
      <c r="D9152" t="s">
        <v>3614</v>
      </c>
      <c r="E9152" t="s">
        <v>4837</v>
      </c>
      <c r="F9152" t="s">
        <v>3600</v>
      </c>
      <c r="G9152">
        <v>206781774</v>
      </c>
      <c r="I9152" t="s">
        <v>3601</v>
      </c>
      <c r="J9152" t="s">
        <v>5785</v>
      </c>
      <c r="L9152" t="s">
        <v>5825</v>
      </c>
      <c r="M9152">
        <v>10</v>
      </c>
      <c r="N9152">
        <v>16.75</v>
      </c>
      <c r="O9152">
        <v>9.5</v>
      </c>
      <c r="S9152" t="b">
        <v>0</v>
      </c>
      <c r="T9152" t="b">
        <v>0</v>
      </c>
      <c r="U9152" t="b">
        <v>0</v>
      </c>
      <c r="V9152">
        <v>47500</v>
      </c>
      <c r="W9152">
        <v>28000</v>
      </c>
      <c r="X9152">
        <v>2.6</v>
      </c>
      <c r="Y9152">
        <v>28000</v>
      </c>
      <c r="Z9152">
        <v>2.6</v>
      </c>
    </row>
    <row r="9153" spans="1:26">
      <c r="A9153">
        <v>206781771</v>
      </c>
      <c r="B9153" t="s">
        <v>3654</v>
      </c>
      <c r="C9153" t="s">
        <v>3597</v>
      </c>
      <c r="D9153" t="s">
        <v>3614</v>
      </c>
      <c r="E9153" t="s">
        <v>4842</v>
      </c>
      <c r="F9153" t="s">
        <v>3600</v>
      </c>
      <c r="G9153">
        <v>206781771</v>
      </c>
      <c r="I9153" t="s">
        <v>3601</v>
      </c>
      <c r="J9153" t="s">
        <v>5788</v>
      </c>
      <c r="L9153" t="s">
        <v>5825</v>
      </c>
      <c r="M9153">
        <v>10</v>
      </c>
      <c r="N9153">
        <v>16.75</v>
      </c>
      <c r="O9153">
        <v>9.5</v>
      </c>
      <c r="S9153" t="b">
        <v>0</v>
      </c>
      <c r="T9153" t="b">
        <v>0</v>
      </c>
      <c r="U9153" t="b">
        <v>0</v>
      </c>
      <c r="V9153">
        <v>47500</v>
      </c>
      <c r="W9153">
        <v>28000</v>
      </c>
      <c r="X9153">
        <v>2.6</v>
      </c>
      <c r="Y9153">
        <v>28000</v>
      </c>
      <c r="Z9153">
        <v>2.6</v>
      </c>
    </row>
    <row r="9154" spans="1:26">
      <c r="A9154">
        <v>206779281</v>
      </c>
      <c r="B9154" t="s">
        <v>3654</v>
      </c>
      <c r="C9154" t="s">
        <v>3597</v>
      </c>
      <c r="D9154" t="s">
        <v>3614</v>
      </c>
      <c r="E9154" t="s">
        <v>3615</v>
      </c>
      <c r="F9154" t="s">
        <v>3600</v>
      </c>
      <c r="G9154">
        <v>206779281</v>
      </c>
      <c r="I9154" t="s">
        <v>3601</v>
      </c>
      <c r="J9154" t="s">
        <v>5786</v>
      </c>
      <c r="L9154" t="s">
        <v>5825</v>
      </c>
      <c r="M9154">
        <v>10</v>
      </c>
      <c r="N9154">
        <v>16.75</v>
      </c>
      <c r="O9154">
        <v>9.5</v>
      </c>
      <c r="S9154" t="b">
        <v>0</v>
      </c>
      <c r="T9154" t="b">
        <v>0</v>
      </c>
      <c r="U9154" t="b">
        <v>0</v>
      </c>
      <c r="V9154">
        <v>47500</v>
      </c>
      <c r="W9154">
        <v>28000</v>
      </c>
      <c r="X9154">
        <v>2.6</v>
      </c>
      <c r="Y9154">
        <v>28000</v>
      </c>
      <c r="Z9154">
        <v>2.6</v>
      </c>
    </row>
    <row r="9155" spans="1:26">
      <c r="A9155">
        <v>202763641</v>
      </c>
      <c r="B9155" t="s">
        <v>3654</v>
      </c>
      <c r="C9155" t="s">
        <v>3597</v>
      </c>
      <c r="D9155" t="s">
        <v>3614</v>
      </c>
      <c r="E9155" t="s">
        <v>4837</v>
      </c>
      <c r="F9155" t="s">
        <v>3600</v>
      </c>
      <c r="G9155">
        <v>202763641</v>
      </c>
      <c r="I9155" t="s">
        <v>3601</v>
      </c>
      <c r="J9155" t="s">
        <v>5785</v>
      </c>
      <c r="L9155" t="s">
        <v>5824</v>
      </c>
      <c r="M9155">
        <v>9.75</v>
      </c>
      <c r="N9155">
        <v>16.25</v>
      </c>
      <c r="O9155">
        <v>9.25</v>
      </c>
      <c r="S9155" t="b">
        <v>0</v>
      </c>
      <c r="T9155" t="b">
        <v>0</v>
      </c>
      <c r="U9155" t="b">
        <v>0</v>
      </c>
      <c r="V9155">
        <v>47000</v>
      </c>
      <c r="W9155">
        <v>28200</v>
      </c>
      <c r="X9155">
        <v>2.56</v>
      </c>
      <c r="Y9155">
        <v>28200</v>
      </c>
      <c r="Z9155">
        <v>2.56</v>
      </c>
    </row>
    <row r="9156" spans="1:26">
      <c r="A9156">
        <v>202763640</v>
      </c>
      <c r="B9156" t="s">
        <v>3654</v>
      </c>
      <c r="C9156" t="s">
        <v>3597</v>
      </c>
      <c r="D9156" t="s">
        <v>3614</v>
      </c>
      <c r="E9156" t="s">
        <v>4840</v>
      </c>
      <c r="F9156" t="s">
        <v>3600</v>
      </c>
      <c r="G9156">
        <v>202763640</v>
      </c>
      <c r="I9156" t="s">
        <v>3601</v>
      </c>
      <c r="J9156" t="s">
        <v>5785</v>
      </c>
      <c r="L9156" t="s">
        <v>5824</v>
      </c>
      <c r="M9156">
        <v>9.75</v>
      </c>
      <c r="N9156">
        <v>16.25</v>
      </c>
      <c r="O9156">
        <v>9.25</v>
      </c>
      <c r="S9156" t="b">
        <v>0</v>
      </c>
      <c r="T9156" t="b">
        <v>0</v>
      </c>
      <c r="U9156" t="b">
        <v>0</v>
      </c>
      <c r="V9156">
        <v>47000</v>
      </c>
      <c r="W9156">
        <v>28200</v>
      </c>
      <c r="X9156">
        <v>2.56</v>
      </c>
      <c r="Y9156">
        <v>28200</v>
      </c>
      <c r="Z9156">
        <v>2.56</v>
      </c>
    </row>
    <row r="9157" spans="1:26">
      <c r="A9157">
        <v>202763638</v>
      </c>
      <c r="B9157" t="s">
        <v>3654</v>
      </c>
      <c r="C9157" t="s">
        <v>3597</v>
      </c>
      <c r="D9157" t="s">
        <v>3614</v>
      </c>
      <c r="E9157" t="s">
        <v>4842</v>
      </c>
      <c r="F9157" t="s">
        <v>3600</v>
      </c>
      <c r="G9157">
        <v>202763638</v>
      </c>
      <c r="I9157" t="s">
        <v>3601</v>
      </c>
      <c r="J9157" t="s">
        <v>5788</v>
      </c>
      <c r="L9157" t="s">
        <v>5824</v>
      </c>
      <c r="M9157">
        <v>9.75</v>
      </c>
      <c r="N9157">
        <v>16.25</v>
      </c>
      <c r="O9157">
        <v>9.25</v>
      </c>
      <c r="S9157" t="b">
        <v>0</v>
      </c>
      <c r="T9157" t="b">
        <v>0</v>
      </c>
      <c r="U9157" t="b">
        <v>0</v>
      </c>
      <c r="V9157">
        <v>47000</v>
      </c>
      <c r="W9157">
        <v>28200</v>
      </c>
      <c r="X9157">
        <v>2.56</v>
      </c>
      <c r="Y9157">
        <v>28200</v>
      </c>
      <c r="Z9157">
        <v>2.56</v>
      </c>
    </row>
    <row r="9158" spans="1:26">
      <c r="A9158">
        <v>202143940</v>
      </c>
      <c r="B9158" t="s">
        <v>3654</v>
      </c>
      <c r="C9158" t="s">
        <v>3597</v>
      </c>
      <c r="D9158" t="s">
        <v>3614</v>
      </c>
      <c r="E9158" t="s">
        <v>4837</v>
      </c>
      <c r="F9158" t="s">
        <v>3600</v>
      </c>
      <c r="G9158">
        <v>202143940</v>
      </c>
      <c r="I9158" t="s">
        <v>3601</v>
      </c>
      <c r="J9158" t="s">
        <v>5785</v>
      </c>
      <c r="L9158" t="s">
        <v>5822</v>
      </c>
      <c r="M9158">
        <v>9.75</v>
      </c>
      <c r="N9158">
        <v>17</v>
      </c>
      <c r="O9158">
        <v>9.5</v>
      </c>
      <c r="S9158" t="b">
        <v>0</v>
      </c>
      <c r="T9158" t="b">
        <v>0</v>
      </c>
      <c r="U9158" t="b">
        <v>0</v>
      </c>
      <c r="V9158">
        <v>47000</v>
      </c>
      <c r="W9158">
        <v>28200</v>
      </c>
      <c r="X9158">
        <v>2.54</v>
      </c>
      <c r="Y9158">
        <v>28200</v>
      </c>
      <c r="Z9158">
        <v>2.54</v>
      </c>
    </row>
    <row r="9159" spans="1:26">
      <c r="A9159">
        <v>202763637</v>
      </c>
      <c r="B9159" t="s">
        <v>3654</v>
      </c>
      <c r="C9159" t="s">
        <v>3597</v>
      </c>
      <c r="D9159" t="s">
        <v>3614</v>
      </c>
      <c r="E9159" t="s">
        <v>3615</v>
      </c>
      <c r="F9159" t="s">
        <v>3600</v>
      </c>
      <c r="G9159">
        <v>202763637</v>
      </c>
      <c r="I9159" t="s">
        <v>3601</v>
      </c>
      <c r="J9159" t="s">
        <v>5786</v>
      </c>
      <c r="L9159" t="s">
        <v>5824</v>
      </c>
      <c r="M9159">
        <v>9.75</v>
      </c>
      <c r="N9159">
        <v>16.25</v>
      </c>
      <c r="O9159">
        <v>9.25</v>
      </c>
      <c r="S9159" t="b">
        <v>0</v>
      </c>
      <c r="T9159" t="b">
        <v>0</v>
      </c>
      <c r="U9159" t="b">
        <v>0</v>
      </c>
      <c r="V9159">
        <v>47000</v>
      </c>
      <c r="W9159">
        <v>28200</v>
      </c>
      <c r="X9159">
        <v>2.56</v>
      </c>
      <c r="Y9159">
        <v>28200</v>
      </c>
      <c r="Z9159">
        <v>2.56</v>
      </c>
    </row>
    <row r="9160" spans="1:26">
      <c r="A9160">
        <v>202143938</v>
      </c>
      <c r="B9160" t="s">
        <v>3654</v>
      </c>
      <c r="C9160" t="s">
        <v>3597</v>
      </c>
      <c r="D9160" t="s">
        <v>3614</v>
      </c>
      <c r="E9160" t="s">
        <v>4841</v>
      </c>
      <c r="F9160" t="s">
        <v>3600</v>
      </c>
      <c r="G9160">
        <v>202143938</v>
      </c>
      <c r="I9160" t="s">
        <v>3601</v>
      </c>
      <c r="J9160" t="s">
        <v>5785</v>
      </c>
      <c r="L9160" t="s">
        <v>5822</v>
      </c>
      <c r="M9160">
        <v>9.75</v>
      </c>
      <c r="N9160">
        <v>17</v>
      </c>
      <c r="O9160">
        <v>9.5</v>
      </c>
      <c r="S9160" t="b">
        <v>0</v>
      </c>
      <c r="T9160" t="b">
        <v>0</v>
      </c>
      <c r="U9160" t="b">
        <v>0</v>
      </c>
      <c r="V9160">
        <v>47000</v>
      </c>
      <c r="W9160">
        <v>28200</v>
      </c>
      <c r="X9160">
        <v>2.54</v>
      </c>
      <c r="Y9160">
        <v>28200</v>
      </c>
      <c r="Z9160">
        <v>2.54</v>
      </c>
    </row>
    <row r="9161" spans="1:26">
      <c r="A9161">
        <v>202143937</v>
      </c>
      <c r="B9161" t="s">
        <v>3654</v>
      </c>
      <c r="C9161" t="s">
        <v>3597</v>
      </c>
      <c r="D9161" t="s">
        <v>3614</v>
      </c>
      <c r="E9161" t="s">
        <v>4842</v>
      </c>
      <c r="F9161" t="s">
        <v>3600</v>
      </c>
      <c r="G9161">
        <v>202143937</v>
      </c>
      <c r="I9161" t="s">
        <v>3601</v>
      </c>
      <c r="J9161" t="s">
        <v>5788</v>
      </c>
      <c r="L9161" t="s">
        <v>5822</v>
      </c>
      <c r="M9161">
        <v>9.75</v>
      </c>
      <c r="N9161">
        <v>17</v>
      </c>
      <c r="O9161">
        <v>9.5</v>
      </c>
      <c r="S9161" t="b">
        <v>0</v>
      </c>
      <c r="T9161" t="b">
        <v>0</v>
      </c>
      <c r="U9161" t="b">
        <v>0</v>
      </c>
      <c r="V9161">
        <v>47000</v>
      </c>
      <c r="W9161">
        <v>28200</v>
      </c>
      <c r="X9161">
        <v>2.54</v>
      </c>
      <c r="Y9161">
        <v>28200</v>
      </c>
      <c r="Z9161">
        <v>2.54</v>
      </c>
    </row>
    <row r="9162" spans="1:26">
      <c r="A9162">
        <v>202143685</v>
      </c>
      <c r="B9162" t="s">
        <v>3654</v>
      </c>
      <c r="C9162" t="s">
        <v>3597</v>
      </c>
      <c r="D9162" t="s">
        <v>3614</v>
      </c>
      <c r="E9162" t="s">
        <v>3615</v>
      </c>
      <c r="F9162" t="s">
        <v>3600</v>
      </c>
      <c r="G9162">
        <v>202143685</v>
      </c>
      <c r="I9162" t="s">
        <v>3601</v>
      </c>
      <c r="J9162" t="s">
        <v>5786</v>
      </c>
      <c r="L9162" t="s">
        <v>5822</v>
      </c>
      <c r="M9162">
        <v>9.75</v>
      </c>
      <c r="N9162">
        <v>17</v>
      </c>
      <c r="O9162">
        <v>9.5</v>
      </c>
      <c r="S9162" t="b">
        <v>0</v>
      </c>
      <c r="T9162" t="b">
        <v>0</v>
      </c>
      <c r="U9162" t="b">
        <v>0</v>
      </c>
      <c r="V9162">
        <v>47000</v>
      </c>
      <c r="W9162">
        <v>28200</v>
      </c>
      <c r="X9162">
        <v>2.54</v>
      </c>
      <c r="Y9162">
        <v>28200</v>
      </c>
      <c r="Z9162">
        <v>2.54</v>
      </c>
    </row>
    <row r="9163" spans="1:26">
      <c r="A9163">
        <v>202763639</v>
      </c>
      <c r="B9163" t="s">
        <v>3654</v>
      </c>
      <c r="C9163" t="s">
        <v>3597</v>
      </c>
      <c r="D9163" t="s">
        <v>3614</v>
      </c>
      <c r="E9163" t="s">
        <v>4841</v>
      </c>
      <c r="F9163" t="s">
        <v>3600</v>
      </c>
      <c r="G9163">
        <v>202763639</v>
      </c>
      <c r="I9163" t="s">
        <v>3601</v>
      </c>
      <c r="J9163" t="s">
        <v>5785</v>
      </c>
      <c r="L9163" t="s">
        <v>5824</v>
      </c>
      <c r="M9163">
        <v>9.75</v>
      </c>
      <c r="N9163">
        <v>16.25</v>
      </c>
      <c r="O9163">
        <v>9.25</v>
      </c>
      <c r="S9163" t="b">
        <v>0</v>
      </c>
      <c r="T9163" t="b">
        <v>0</v>
      </c>
      <c r="U9163" t="b">
        <v>0</v>
      </c>
      <c r="V9163">
        <v>47000</v>
      </c>
      <c r="W9163">
        <v>28200</v>
      </c>
      <c r="X9163">
        <v>2.56</v>
      </c>
      <c r="Y9163">
        <v>28200</v>
      </c>
      <c r="Z9163">
        <v>2.56</v>
      </c>
    </row>
    <row r="9164" spans="1:26">
      <c r="A9164">
        <v>202143944</v>
      </c>
      <c r="B9164" t="s">
        <v>3654</v>
      </c>
      <c r="C9164" t="s">
        <v>3597</v>
      </c>
      <c r="D9164" t="s">
        <v>3614</v>
      </c>
      <c r="E9164" t="s">
        <v>4837</v>
      </c>
      <c r="F9164" t="s">
        <v>3600</v>
      </c>
      <c r="G9164">
        <v>202143944</v>
      </c>
      <c r="I9164" t="s">
        <v>3601</v>
      </c>
      <c r="J9164" t="s">
        <v>5785</v>
      </c>
      <c r="L9164" t="s">
        <v>5823</v>
      </c>
      <c r="M9164">
        <v>9.75</v>
      </c>
      <c r="N9164">
        <v>17</v>
      </c>
      <c r="O9164">
        <v>9.5</v>
      </c>
      <c r="S9164" t="b">
        <v>0</v>
      </c>
      <c r="T9164" t="b">
        <v>0</v>
      </c>
      <c r="U9164" t="b">
        <v>0</v>
      </c>
      <c r="V9164">
        <v>47000</v>
      </c>
      <c r="W9164">
        <v>28200</v>
      </c>
      <c r="X9164">
        <v>2.54</v>
      </c>
      <c r="Y9164">
        <v>28200</v>
      </c>
      <c r="Z9164">
        <v>2.54</v>
      </c>
    </row>
    <row r="9165" spans="1:26">
      <c r="A9165">
        <v>202143943</v>
      </c>
      <c r="B9165" t="s">
        <v>3654</v>
      </c>
      <c r="C9165" t="s">
        <v>3597</v>
      </c>
      <c r="D9165" t="s">
        <v>3614</v>
      </c>
      <c r="E9165" t="s">
        <v>4840</v>
      </c>
      <c r="F9165" t="s">
        <v>3600</v>
      </c>
      <c r="G9165">
        <v>202143943</v>
      </c>
      <c r="I9165" t="s">
        <v>3601</v>
      </c>
      <c r="J9165" t="s">
        <v>5785</v>
      </c>
      <c r="L9165" t="s">
        <v>5823</v>
      </c>
      <c r="M9165">
        <v>9.75</v>
      </c>
      <c r="N9165">
        <v>17</v>
      </c>
      <c r="O9165">
        <v>9.5</v>
      </c>
      <c r="S9165" t="b">
        <v>0</v>
      </c>
      <c r="T9165" t="b">
        <v>0</v>
      </c>
      <c r="U9165" t="b">
        <v>0</v>
      </c>
      <c r="V9165">
        <v>47000</v>
      </c>
      <c r="W9165">
        <v>28200</v>
      </c>
      <c r="X9165">
        <v>2.54</v>
      </c>
      <c r="Y9165">
        <v>28200</v>
      </c>
      <c r="Z9165">
        <v>2.54</v>
      </c>
    </row>
    <row r="9166" spans="1:26">
      <c r="A9166">
        <v>202143942</v>
      </c>
      <c r="B9166" t="s">
        <v>3654</v>
      </c>
      <c r="C9166" t="s">
        <v>3597</v>
      </c>
      <c r="D9166" t="s">
        <v>3614</v>
      </c>
      <c r="E9166" t="s">
        <v>4841</v>
      </c>
      <c r="F9166" t="s">
        <v>3600</v>
      </c>
      <c r="G9166">
        <v>202143942</v>
      </c>
      <c r="I9166" t="s">
        <v>3601</v>
      </c>
      <c r="J9166" t="s">
        <v>5785</v>
      </c>
      <c r="L9166" t="s">
        <v>5823</v>
      </c>
      <c r="M9166">
        <v>9.75</v>
      </c>
      <c r="N9166">
        <v>17</v>
      </c>
      <c r="O9166">
        <v>9.5</v>
      </c>
      <c r="S9166" t="b">
        <v>0</v>
      </c>
      <c r="T9166" t="b">
        <v>0</v>
      </c>
      <c r="U9166" t="b">
        <v>0</v>
      </c>
      <c r="V9166">
        <v>47000</v>
      </c>
      <c r="W9166">
        <v>28200</v>
      </c>
      <c r="X9166">
        <v>2.54</v>
      </c>
      <c r="Y9166">
        <v>28200</v>
      </c>
      <c r="Z9166">
        <v>2.54</v>
      </c>
    </row>
    <row r="9167" spans="1:26">
      <c r="A9167">
        <v>202143686</v>
      </c>
      <c r="B9167" t="s">
        <v>3654</v>
      </c>
      <c r="C9167" t="s">
        <v>3597</v>
      </c>
      <c r="D9167" t="s">
        <v>3614</v>
      </c>
      <c r="E9167" t="s">
        <v>3615</v>
      </c>
      <c r="F9167" t="s">
        <v>3600</v>
      </c>
      <c r="G9167">
        <v>202143686</v>
      </c>
      <c r="I9167" t="s">
        <v>3601</v>
      </c>
      <c r="J9167" t="s">
        <v>5786</v>
      </c>
      <c r="L9167" t="s">
        <v>5823</v>
      </c>
      <c r="M9167">
        <v>9.75</v>
      </c>
      <c r="N9167">
        <v>17</v>
      </c>
      <c r="O9167">
        <v>9.5</v>
      </c>
      <c r="S9167" t="b">
        <v>0</v>
      </c>
      <c r="T9167" t="b">
        <v>0</v>
      </c>
      <c r="U9167" t="b">
        <v>0</v>
      </c>
      <c r="V9167">
        <v>47000</v>
      </c>
      <c r="W9167">
        <v>28200</v>
      </c>
      <c r="X9167">
        <v>2.54</v>
      </c>
      <c r="Y9167">
        <v>28200</v>
      </c>
      <c r="Z9167">
        <v>2.54</v>
      </c>
    </row>
    <row r="9168" spans="1:26">
      <c r="A9168">
        <v>206781251</v>
      </c>
      <c r="B9168" t="s">
        <v>3654</v>
      </c>
      <c r="C9168" t="s">
        <v>3597</v>
      </c>
      <c r="D9168" t="s">
        <v>3614</v>
      </c>
      <c r="E9168" t="s">
        <v>4840</v>
      </c>
      <c r="F9168" t="s">
        <v>3600</v>
      </c>
      <c r="G9168">
        <v>206781251</v>
      </c>
      <c r="I9168" t="s">
        <v>3601</v>
      </c>
      <c r="J9168" t="s">
        <v>5785</v>
      </c>
      <c r="L9168" t="s">
        <v>5031</v>
      </c>
      <c r="M9168">
        <v>10</v>
      </c>
      <c r="N9168">
        <v>17</v>
      </c>
      <c r="O9168">
        <v>10</v>
      </c>
      <c r="S9168" t="b">
        <v>0</v>
      </c>
      <c r="T9168" t="b">
        <v>0</v>
      </c>
      <c r="U9168" t="b">
        <v>0</v>
      </c>
      <c r="V9168">
        <v>48000</v>
      </c>
      <c r="W9168">
        <v>29000</v>
      </c>
      <c r="X9168">
        <v>2.76</v>
      </c>
      <c r="Y9168">
        <v>29000</v>
      </c>
      <c r="Z9168">
        <v>2.76</v>
      </c>
    </row>
    <row r="9169" spans="1:26">
      <c r="A9169">
        <v>206781252</v>
      </c>
      <c r="B9169" t="s">
        <v>3654</v>
      </c>
      <c r="C9169" t="s">
        <v>3597</v>
      </c>
      <c r="D9169" t="s">
        <v>3614</v>
      </c>
      <c r="E9169" t="s">
        <v>4837</v>
      </c>
      <c r="F9169" t="s">
        <v>3600</v>
      </c>
      <c r="G9169">
        <v>206781252</v>
      </c>
      <c r="I9169" t="s">
        <v>3601</v>
      </c>
      <c r="J9169" t="s">
        <v>5785</v>
      </c>
      <c r="L9169" t="s">
        <v>5031</v>
      </c>
      <c r="M9169">
        <v>10</v>
      </c>
      <c r="N9169">
        <v>17</v>
      </c>
      <c r="O9169">
        <v>10</v>
      </c>
      <c r="S9169" t="b">
        <v>0</v>
      </c>
      <c r="T9169" t="b">
        <v>0</v>
      </c>
      <c r="U9169" t="b">
        <v>0</v>
      </c>
      <c r="V9169">
        <v>48000</v>
      </c>
      <c r="W9169">
        <v>29000</v>
      </c>
      <c r="X9169">
        <v>2.76</v>
      </c>
      <c r="Y9169">
        <v>29000</v>
      </c>
      <c r="Z9169">
        <v>2.76</v>
      </c>
    </row>
    <row r="9170" spans="1:26">
      <c r="A9170">
        <v>202143941</v>
      </c>
      <c r="B9170" t="s">
        <v>3654</v>
      </c>
      <c r="C9170" t="s">
        <v>3597</v>
      </c>
      <c r="D9170" t="s">
        <v>3614</v>
      </c>
      <c r="E9170" t="s">
        <v>4842</v>
      </c>
      <c r="F9170" t="s">
        <v>3600</v>
      </c>
      <c r="G9170">
        <v>202143941</v>
      </c>
      <c r="I9170" t="s">
        <v>3601</v>
      </c>
      <c r="J9170" t="s">
        <v>5788</v>
      </c>
      <c r="L9170" t="s">
        <v>5823</v>
      </c>
      <c r="M9170">
        <v>9.75</v>
      </c>
      <c r="N9170">
        <v>17</v>
      </c>
      <c r="O9170">
        <v>9.5</v>
      </c>
      <c r="S9170" t="b">
        <v>0</v>
      </c>
      <c r="T9170" t="b">
        <v>0</v>
      </c>
      <c r="U9170" t="b">
        <v>0</v>
      </c>
      <c r="V9170">
        <v>47000</v>
      </c>
      <c r="W9170">
        <v>28200</v>
      </c>
      <c r="X9170">
        <v>2.54</v>
      </c>
      <c r="Y9170">
        <v>28200</v>
      </c>
      <c r="Z9170">
        <v>2.54</v>
      </c>
    </row>
    <row r="9171" spans="1:26">
      <c r="A9171">
        <v>202143939</v>
      </c>
      <c r="B9171" t="s">
        <v>3654</v>
      </c>
      <c r="C9171" t="s">
        <v>3597</v>
      </c>
      <c r="D9171" t="s">
        <v>3614</v>
      </c>
      <c r="E9171" t="s">
        <v>4840</v>
      </c>
      <c r="F9171" t="s">
        <v>3600</v>
      </c>
      <c r="G9171">
        <v>202143939</v>
      </c>
      <c r="I9171" t="s">
        <v>3601</v>
      </c>
      <c r="J9171" t="s">
        <v>5785</v>
      </c>
      <c r="L9171" t="s">
        <v>5822</v>
      </c>
      <c r="M9171">
        <v>9.75</v>
      </c>
      <c r="N9171">
        <v>17</v>
      </c>
      <c r="O9171">
        <v>9.5</v>
      </c>
      <c r="S9171" t="b">
        <v>0</v>
      </c>
      <c r="T9171" t="b">
        <v>0</v>
      </c>
      <c r="U9171" t="b">
        <v>0</v>
      </c>
      <c r="V9171">
        <v>47000</v>
      </c>
      <c r="W9171">
        <v>28200</v>
      </c>
      <c r="X9171">
        <v>2.54</v>
      </c>
      <c r="Y9171">
        <v>28200</v>
      </c>
      <c r="Z9171">
        <v>2.54</v>
      </c>
    </row>
    <row r="9172" spans="1:26">
      <c r="A9172">
        <v>206781250</v>
      </c>
      <c r="B9172" t="s">
        <v>3654</v>
      </c>
      <c r="C9172" t="s">
        <v>3597</v>
      </c>
      <c r="D9172" t="s">
        <v>3614</v>
      </c>
      <c r="E9172" t="s">
        <v>4841</v>
      </c>
      <c r="F9172" t="s">
        <v>3600</v>
      </c>
      <c r="G9172">
        <v>206781250</v>
      </c>
      <c r="I9172" t="s">
        <v>3601</v>
      </c>
      <c r="J9172" t="s">
        <v>5785</v>
      </c>
      <c r="L9172" t="s">
        <v>5031</v>
      </c>
      <c r="M9172">
        <v>10</v>
      </c>
      <c r="N9172">
        <v>17</v>
      </c>
      <c r="O9172">
        <v>10</v>
      </c>
      <c r="S9172" t="b">
        <v>0</v>
      </c>
      <c r="T9172" t="b">
        <v>0</v>
      </c>
      <c r="U9172" t="b">
        <v>0</v>
      </c>
      <c r="V9172">
        <v>48000</v>
      </c>
      <c r="W9172">
        <v>29000</v>
      </c>
      <c r="X9172">
        <v>2.76</v>
      </c>
      <c r="Y9172">
        <v>29000</v>
      </c>
      <c r="Z9172">
        <v>2.76</v>
      </c>
    </row>
    <row r="9173" spans="1:26">
      <c r="A9173">
        <v>206781249</v>
      </c>
      <c r="B9173" t="s">
        <v>3654</v>
      </c>
      <c r="C9173" t="s">
        <v>3597</v>
      </c>
      <c r="D9173" t="s">
        <v>3614</v>
      </c>
      <c r="E9173" t="s">
        <v>4842</v>
      </c>
      <c r="F9173" t="s">
        <v>3600</v>
      </c>
      <c r="G9173">
        <v>206781249</v>
      </c>
      <c r="I9173" t="s">
        <v>3601</v>
      </c>
      <c r="J9173" t="s">
        <v>5788</v>
      </c>
      <c r="L9173" t="s">
        <v>5031</v>
      </c>
      <c r="M9173">
        <v>10</v>
      </c>
      <c r="N9173">
        <v>17</v>
      </c>
      <c r="O9173">
        <v>10</v>
      </c>
      <c r="S9173" t="b">
        <v>0</v>
      </c>
      <c r="T9173" t="b">
        <v>0</v>
      </c>
      <c r="U9173" t="b">
        <v>0</v>
      </c>
      <c r="V9173">
        <v>48000</v>
      </c>
      <c r="W9173">
        <v>29000</v>
      </c>
      <c r="X9173">
        <v>2.76</v>
      </c>
      <c r="Y9173">
        <v>29000</v>
      </c>
      <c r="Z9173">
        <v>2.76</v>
      </c>
    </row>
    <row r="9174" spans="1:26">
      <c r="A9174">
        <v>206779199</v>
      </c>
      <c r="B9174" t="s">
        <v>3654</v>
      </c>
      <c r="C9174" t="s">
        <v>3597</v>
      </c>
      <c r="D9174" t="s">
        <v>3614</v>
      </c>
      <c r="E9174" t="s">
        <v>3615</v>
      </c>
      <c r="F9174" t="s">
        <v>3600</v>
      </c>
      <c r="G9174">
        <v>206779199</v>
      </c>
      <c r="I9174" t="s">
        <v>3601</v>
      </c>
      <c r="J9174" t="s">
        <v>5786</v>
      </c>
      <c r="L9174" t="s">
        <v>5031</v>
      </c>
      <c r="M9174">
        <v>10</v>
      </c>
      <c r="N9174">
        <v>17</v>
      </c>
      <c r="O9174">
        <v>10</v>
      </c>
      <c r="S9174" t="b">
        <v>0</v>
      </c>
      <c r="T9174" t="b">
        <v>0</v>
      </c>
      <c r="U9174" t="b">
        <v>0</v>
      </c>
      <c r="V9174">
        <v>48000</v>
      </c>
      <c r="W9174">
        <v>29000</v>
      </c>
      <c r="X9174">
        <v>2.76</v>
      </c>
      <c r="Y9174">
        <v>29000</v>
      </c>
      <c r="Z9174">
        <v>2.76</v>
      </c>
    </row>
    <row r="9175" spans="1:26">
      <c r="A9175">
        <v>206781246</v>
      </c>
      <c r="B9175" t="s">
        <v>3654</v>
      </c>
      <c r="C9175" t="s">
        <v>3597</v>
      </c>
      <c r="D9175" t="s">
        <v>3614</v>
      </c>
      <c r="E9175" t="s">
        <v>4841</v>
      </c>
      <c r="F9175" t="s">
        <v>3600</v>
      </c>
      <c r="G9175">
        <v>206781246</v>
      </c>
      <c r="I9175" t="s">
        <v>3601</v>
      </c>
      <c r="J9175" t="s">
        <v>5785</v>
      </c>
      <c r="L9175" t="s">
        <v>5032</v>
      </c>
      <c r="M9175">
        <v>10</v>
      </c>
      <c r="N9175">
        <v>17</v>
      </c>
      <c r="O9175">
        <v>10</v>
      </c>
      <c r="S9175" t="b">
        <v>0</v>
      </c>
      <c r="T9175" t="b">
        <v>0</v>
      </c>
      <c r="U9175" t="b">
        <v>0</v>
      </c>
      <c r="V9175">
        <v>48000</v>
      </c>
      <c r="W9175">
        <v>29000</v>
      </c>
      <c r="X9175">
        <v>2.76</v>
      </c>
      <c r="Y9175">
        <v>29000</v>
      </c>
      <c r="Z9175">
        <v>2.76</v>
      </c>
    </row>
    <row r="9176" spans="1:26">
      <c r="A9176">
        <v>206781247</v>
      </c>
      <c r="B9176" t="s">
        <v>3654</v>
      </c>
      <c r="C9176" t="s">
        <v>3597</v>
      </c>
      <c r="D9176" t="s">
        <v>3614</v>
      </c>
      <c r="E9176" t="s">
        <v>4840</v>
      </c>
      <c r="F9176" t="s">
        <v>3600</v>
      </c>
      <c r="G9176">
        <v>206781247</v>
      </c>
      <c r="I9176" t="s">
        <v>3601</v>
      </c>
      <c r="J9176" t="s">
        <v>5785</v>
      </c>
      <c r="L9176" t="s">
        <v>5032</v>
      </c>
      <c r="M9176">
        <v>10</v>
      </c>
      <c r="N9176">
        <v>17</v>
      </c>
      <c r="O9176">
        <v>10</v>
      </c>
      <c r="S9176" t="b">
        <v>0</v>
      </c>
      <c r="T9176" t="b">
        <v>0</v>
      </c>
      <c r="U9176" t="b">
        <v>0</v>
      </c>
      <c r="V9176">
        <v>48000</v>
      </c>
      <c r="W9176">
        <v>29000</v>
      </c>
      <c r="X9176">
        <v>2.76</v>
      </c>
      <c r="Y9176">
        <v>29000</v>
      </c>
      <c r="Z9176">
        <v>2.76</v>
      </c>
    </row>
    <row r="9177" spans="1:26">
      <c r="A9177">
        <v>206781248</v>
      </c>
      <c r="B9177" t="s">
        <v>3654</v>
      </c>
      <c r="C9177" t="s">
        <v>3597</v>
      </c>
      <c r="D9177" t="s">
        <v>3614</v>
      </c>
      <c r="E9177" t="s">
        <v>4837</v>
      </c>
      <c r="F9177" t="s">
        <v>3600</v>
      </c>
      <c r="G9177">
        <v>206781248</v>
      </c>
      <c r="I9177" t="s">
        <v>3601</v>
      </c>
      <c r="J9177" t="s">
        <v>5785</v>
      </c>
      <c r="L9177" t="s">
        <v>5032</v>
      </c>
      <c r="M9177">
        <v>10</v>
      </c>
      <c r="N9177">
        <v>17</v>
      </c>
      <c r="O9177">
        <v>10</v>
      </c>
      <c r="S9177" t="b">
        <v>0</v>
      </c>
      <c r="T9177" t="b">
        <v>0</v>
      </c>
      <c r="U9177" t="b">
        <v>0</v>
      </c>
      <c r="V9177">
        <v>48000</v>
      </c>
      <c r="W9177">
        <v>29000</v>
      </c>
      <c r="X9177">
        <v>2.76</v>
      </c>
      <c r="Y9177">
        <v>29000</v>
      </c>
      <c r="Z9177">
        <v>2.76</v>
      </c>
    </row>
    <row r="9178" spans="1:26">
      <c r="A9178">
        <v>206781245</v>
      </c>
      <c r="B9178" t="s">
        <v>3654</v>
      </c>
      <c r="C9178" t="s">
        <v>3597</v>
      </c>
      <c r="D9178" t="s">
        <v>3614</v>
      </c>
      <c r="E9178" t="s">
        <v>4842</v>
      </c>
      <c r="F9178" t="s">
        <v>3600</v>
      </c>
      <c r="G9178">
        <v>206781245</v>
      </c>
      <c r="I9178" t="s">
        <v>3601</v>
      </c>
      <c r="J9178" t="s">
        <v>5788</v>
      </c>
      <c r="L9178" t="s">
        <v>5032</v>
      </c>
      <c r="M9178">
        <v>10</v>
      </c>
      <c r="N9178">
        <v>17</v>
      </c>
      <c r="O9178">
        <v>10</v>
      </c>
      <c r="S9178" t="b">
        <v>0</v>
      </c>
      <c r="T9178" t="b">
        <v>0</v>
      </c>
      <c r="U9178" t="b">
        <v>0</v>
      </c>
      <c r="V9178">
        <v>48000</v>
      </c>
      <c r="W9178">
        <v>29000</v>
      </c>
      <c r="X9178">
        <v>2.76</v>
      </c>
      <c r="Y9178">
        <v>29000</v>
      </c>
      <c r="Z9178">
        <v>2.76</v>
      </c>
    </row>
    <row r="9179" spans="1:26">
      <c r="A9179">
        <v>206779198</v>
      </c>
      <c r="B9179" t="s">
        <v>3654</v>
      </c>
      <c r="C9179" t="s">
        <v>3597</v>
      </c>
      <c r="D9179" t="s">
        <v>3614</v>
      </c>
      <c r="E9179" t="s">
        <v>3615</v>
      </c>
      <c r="F9179" t="s">
        <v>3600</v>
      </c>
      <c r="G9179">
        <v>206779198</v>
      </c>
      <c r="I9179" t="s">
        <v>3601</v>
      </c>
      <c r="J9179" t="s">
        <v>5786</v>
      </c>
      <c r="L9179" t="s">
        <v>5032</v>
      </c>
      <c r="M9179">
        <v>10</v>
      </c>
      <c r="N9179">
        <v>17</v>
      </c>
      <c r="O9179">
        <v>10</v>
      </c>
      <c r="S9179" t="b">
        <v>0</v>
      </c>
      <c r="T9179" t="b">
        <v>0</v>
      </c>
      <c r="U9179" t="b">
        <v>0</v>
      </c>
      <c r="V9179">
        <v>48000</v>
      </c>
      <c r="W9179">
        <v>29000</v>
      </c>
      <c r="X9179">
        <v>2.76</v>
      </c>
      <c r="Y9179">
        <v>29000</v>
      </c>
      <c r="Z9179">
        <v>2.76</v>
      </c>
    </row>
    <row r="9180" spans="1:26">
      <c r="A9180">
        <v>9060460</v>
      </c>
      <c r="B9180" t="s">
        <v>3654</v>
      </c>
      <c r="C9180" t="s">
        <v>3597</v>
      </c>
      <c r="D9180" t="s">
        <v>3614</v>
      </c>
      <c r="E9180" t="s">
        <v>4837</v>
      </c>
      <c r="F9180" t="s">
        <v>3600</v>
      </c>
      <c r="G9180">
        <v>9060460</v>
      </c>
      <c r="I9180" t="s">
        <v>3601</v>
      </c>
      <c r="J9180" t="s">
        <v>5808</v>
      </c>
      <c r="L9180" t="s">
        <v>5821</v>
      </c>
      <c r="M9180">
        <v>12.5</v>
      </c>
      <c r="N9180">
        <v>18.25</v>
      </c>
      <c r="O9180">
        <v>9</v>
      </c>
      <c r="S9180" t="b">
        <v>0</v>
      </c>
      <c r="T9180" t="b">
        <v>0</v>
      </c>
      <c r="U9180" t="b">
        <v>0</v>
      </c>
      <c r="V9180">
        <v>24000</v>
      </c>
      <c r="W9180">
        <v>14800</v>
      </c>
      <c r="X9180">
        <v>2.75</v>
      </c>
      <c r="Y9180">
        <v>14800</v>
      </c>
      <c r="Z9180">
        <v>2.75</v>
      </c>
    </row>
    <row r="9181" spans="1:26">
      <c r="A9181">
        <v>9060450</v>
      </c>
      <c r="B9181" t="s">
        <v>3654</v>
      </c>
      <c r="C9181" t="s">
        <v>3597</v>
      </c>
      <c r="D9181" t="s">
        <v>3614</v>
      </c>
      <c r="E9181" t="s">
        <v>4840</v>
      </c>
      <c r="F9181" t="s">
        <v>3600</v>
      </c>
      <c r="G9181">
        <v>9060450</v>
      </c>
      <c r="I9181" t="s">
        <v>3601</v>
      </c>
      <c r="J9181" t="s">
        <v>5808</v>
      </c>
      <c r="L9181" t="s">
        <v>5821</v>
      </c>
      <c r="M9181">
        <v>12.5</v>
      </c>
      <c r="N9181">
        <v>18.25</v>
      </c>
      <c r="O9181">
        <v>9</v>
      </c>
      <c r="S9181" t="b">
        <v>0</v>
      </c>
      <c r="T9181" t="b">
        <v>0</v>
      </c>
      <c r="U9181" t="b">
        <v>0</v>
      </c>
      <c r="V9181">
        <v>24000</v>
      </c>
      <c r="W9181">
        <v>14800</v>
      </c>
      <c r="X9181">
        <v>2.75</v>
      </c>
      <c r="Y9181">
        <v>14800</v>
      </c>
      <c r="Z9181">
        <v>2.75</v>
      </c>
    </row>
    <row r="9182" spans="1:26">
      <c r="A9182">
        <v>9060440</v>
      </c>
      <c r="B9182" t="s">
        <v>3654</v>
      </c>
      <c r="C9182" t="s">
        <v>3597</v>
      </c>
      <c r="D9182" t="s">
        <v>3614</v>
      </c>
      <c r="E9182" t="s">
        <v>4841</v>
      </c>
      <c r="F9182" t="s">
        <v>3600</v>
      </c>
      <c r="G9182">
        <v>9060440</v>
      </c>
      <c r="I9182" t="s">
        <v>3601</v>
      </c>
      <c r="J9182" t="s">
        <v>5808</v>
      </c>
      <c r="L9182" t="s">
        <v>5821</v>
      </c>
      <c r="M9182">
        <v>12.5</v>
      </c>
      <c r="N9182">
        <v>18.25</v>
      </c>
      <c r="O9182">
        <v>9</v>
      </c>
      <c r="S9182" t="b">
        <v>0</v>
      </c>
      <c r="T9182" t="b">
        <v>0</v>
      </c>
      <c r="U9182" t="b">
        <v>0</v>
      </c>
      <c r="V9182">
        <v>24000</v>
      </c>
      <c r="W9182">
        <v>14800</v>
      </c>
      <c r="X9182">
        <v>2.75</v>
      </c>
      <c r="Y9182">
        <v>14800</v>
      </c>
      <c r="Z9182">
        <v>2.75</v>
      </c>
    </row>
    <row r="9183" spans="1:26">
      <c r="A9183">
        <v>206838953</v>
      </c>
      <c r="B9183" t="s">
        <v>3654</v>
      </c>
      <c r="C9183" t="s">
        <v>3597</v>
      </c>
      <c r="D9183" t="s">
        <v>3614</v>
      </c>
      <c r="E9183" t="s">
        <v>4840</v>
      </c>
      <c r="F9183" t="s">
        <v>3600</v>
      </c>
      <c r="G9183">
        <v>206838953</v>
      </c>
      <c r="I9183" t="s">
        <v>3601</v>
      </c>
      <c r="J9183" t="s">
        <v>5808</v>
      </c>
      <c r="L9183" t="s">
        <v>5820</v>
      </c>
      <c r="M9183">
        <v>12.25</v>
      </c>
      <c r="N9183">
        <v>18</v>
      </c>
      <c r="O9183">
        <v>9</v>
      </c>
      <c r="S9183" t="b">
        <v>0</v>
      </c>
      <c r="T9183" t="b">
        <v>0</v>
      </c>
      <c r="U9183" t="b">
        <v>0</v>
      </c>
      <c r="V9183">
        <v>25400</v>
      </c>
      <c r="W9183">
        <v>15100</v>
      </c>
      <c r="X9183">
        <v>2.68</v>
      </c>
      <c r="Y9183">
        <v>15100</v>
      </c>
      <c r="Z9183">
        <v>2.68</v>
      </c>
    </row>
    <row r="9184" spans="1:26">
      <c r="A9184">
        <v>9060430</v>
      </c>
      <c r="B9184" t="s">
        <v>3654</v>
      </c>
      <c r="C9184" t="s">
        <v>3597</v>
      </c>
      <c r="D9184" t="s">
        <v>3614</v>
      </c>
      <c r="E9184" t="s">
        <v>4842</v>
      </c>
      <c r="F9184" t="s">
        <v>3600</v>
      </c>
      <c r="G9184">
        <v>9060430</v>
      </c>
      <c r="I9184" t="s">
        <v>3601</v>
      </c>
      <c r="J9184" t="s">
        <v>5807</v>
      </c>
      <c r="L9184" t="s">
        <v>5821</v>
      </c>
      <c r="M9184">
        <v>12.5</v>
      </c>
      <c r="N9184">
        <v>18.25</v>
      </c>
      <c r="O9184">
        <v>9</v>
      </c>
      <c r="S9184" t="b">
        <v>0</v>
      </c>
      <c r="T9184" t="b">
        <v>0</v>
      </c>
      <c r="U9184" t="b">
        <v>0</v>
      </c>
      <c r="V9184">
        <v>24000</v>
      </c>
      <c r="W9184">
        <v>14800</v>
      </c>
      <c r="X9184">
        <v>2.75</v>
      </c>
      <c r="Y9184">
        <v>14800</v>
      </c>
      <c r="Z9184">
        <v>2.75</v>
      </c>
    </row>
    <row r="9185" spans="1:26">
      <c r="A9185">
        <v>206838954</v>
      </c>
      <c r="B9185" t="s">
        <v>3654</v>
      </c>
      <c r="C9185" t="s">
        <v>3597</v>
      </c>
      <c r="D9185" t="s">
        <v>3614</v>
      </c>
      <c r="E9185" t="s">
        <v>4837</v>
      </c>
      <c r="F9185" t="s">
        <v>3600</v>
      </c>
      <c r="G9185">
        <v>206838954</v>
      </c>
      <c r="I9185" t="s">
        <v>3601</v>
      </c>
      <c r="J9185" t="s">
        <v>5808</v>
      </c>
      <c r="L9185" t="s">
        <v>5820</v>
      </c>
      <c r="M9185">
        <v>12.25</v>
      </c>
      <c r="N9185">
        <v>18</v>
      </c>
      <c r="O9185">
        <v>9</v>
      </c>
      <c r="S9185" t="b">
        <v>0</v>
      </c>
      <c r="T9185" t="b">
        <v>0</v>
      </c>
      <c r="U9185" t="b">
        <v>0</v>
      </c>
      <c r="V9185">
        <v>25400</v>
      </c>
      <c r="W9185">
        <v>15100</v>
      </c>
      <c r="X9185">
        <v>2.68</v>
      </c>
      <c r="Y9185">
        <v>15100</v>
      </c>
      <c r="Z9185">
        <v>2.68</v>
      </c>
    </row>
    <row r="9186" spans="1:26">
      <c r="A9186">
        <v>9060330</v>
      </c>
      <c r="B9186" t="s">
        <v>3654</v>
      </c>
      <c r="C9186" t="s">
        <v>3597</v>
      </c>
      <c r="D9186" t="s">
        <v>3614</v>
      </c>
      <c r="E9186" t="s">
        <v>3615</v>
      </c>
      <c r="F9186" t="s">
        <v>3600</v>
      </c>
      <c r="G9186">
        <v>9060330</v>
      </c>
      <c r="I9186" t="s">
        <v>3601</v>
      </c>
      <c r="J9186" t="s">
        <v>5805</v>
      </c>
      <c r="L9186" t="s">
        <v>5821</v>
      </c>
      <c r="M9186">
        <v>12.5</v>
      </c>
      <c r="N9186">
        <v>18.25</v>
      </c>
      <c r="O9186">
        <v>9</v>
      </c>
      <c r="S9186" t="b">
        <v>0</v>
      </c>
      <c r="T9186" t="b">
        <v>0</v>
      </c>
      <c r="U9186" t="b">
        <v>0</v>
      </c>
      <c r="V9186">
        <v>24000</v>
      </c>
      <c r="W9186">
        <v>14800</v>
      </c>
      <c r="X9186">
        <v>2.75</v>
      </c>
      <c r="Y9186">
        <v>14800</v>
      </c>
      <c r="Z9186">
        <v>2.75</v>
      </c>
    </row>
    <row r="9187" spans="1:26">
      <c r="A9187">
        <v>206838952</v>
      </c>
      <c r="B9187" t="s">
        <v>3654</v>
      </c>
      <c r="C9187" t="s">
        <v>3597</v>
      </c>
      <c r="D9187" t="s">
        <v>3614</v>
      </c>
      <c r="E9187" t="s">
        <v>4841</v>
      </c>
      <c r="F9187" t="s">
        <v>3600</v>
      </c>
      <c r="G9187">
        <v>206838952</v>
      </c>
      <c r="I9187" t="s">
        <v>3601</v>
      </c>
      <c r="J9187" t="s">
        <v>5808</v>
      </c>
      <c r="L9187" t="s">
        <v>5820</v>
      </c>
      <c r="M9187">
        <v>12.25</v>
      </c>
      <c r="N9187">
        <v>18</v>
      </c>
      <c r="O9187">
        <v>9</v>
      </c>
      <c r="S9187" t="b">
        <v>0</v>
      </c>
      <c r="T9187" t="b">
        <v>0</v>
      </c>
      <c r="U9187" t="b">
        <v>0</v>
      </c>
      <c r="V9187">
        <v>25400</v>
      </c>
      <c r="W9187">
        <v>15100</v>
      </c>
      <c r="X9187">
        <v>2.68</v>
      </c>
      <c r="Y9187">
        <v>15100</v>
      </c>
      <c r="Z9187">
        <v>2.68</v>
      </c>
    </row>
    <row r="9188" spans="1:26">
      <c r="A9188">
        <v>206838951</v>
      </c>
      <c r="B9188" t="s">
        <v>3654</v>
      </c>
      <c r="C9188" t="s">
        <v>3597</v>
      </c>
      <c r="D9188" t="s">
        <v>3614</v>
      </c>
      <c r="E9188" t="s">
        <v>4842</v>
      </c>
      <c r="F9188" t="s">
        <v>3600</v>
      </c>
      <c r="G9188">
        <v>206838951</v>
      </c>
      <c r="I9188" t="s">
        <v>3601</v>
      </c>
      <c r="J9188" t="s">
        <v>5807</v>
      </c>
      <c r="L9188" t="s">
        <v>5820</v>
      </c>
      <c r="M9188">
        <v>12.25</v>
      </c>
      <c r="N9188">
        <v>18</v>
      </c>
      <c r="O9188">
        <v>9</v>
      </c>
      <c r="S9188" t="b">
        <v>0</v>
      </c>
      <c r="T9188" t="b">
        <v>0</v>
      </c>
      <c r="U9188" t="b">
        <v>0</v>
      </c>
      <c r="V9188">
        <v>25400</v>
      </c>
      <c r="W9188">
        <v>15100</v>
      </c>
      <c r="X9188">
        <v>2.68</v>
      </c>
      <c r="Y9188">
        <v>15100</v>
      </c>
      <c r="Z9188">
        <v>2.68</v>
      </c>
    </row>
    <row r="9189" spans="1:26">
      <c r="A9189">
        <v>206838950</v>
      </c>
      <c r="B9189" t="s">
        <v>3654</v>
      </c>
      <c r="C9189" t="s">
        <v>3597</v>
      </c>
      <c r="D9189" t="s">
        <v>3614</v>
      </c>
      <c r="E9189" t="s">
        <v>4837</v>
      </c>
      <c r="F9189" t="s">
        <v>3600</v>
      </c>
      <c r="G9189">
        <v>206838950</v>
      </c>
      <c r="I9189" t="s">
        <v>3601</v>
      </c>
      <c r="J9189" t="s">
        <v>5808</v>
      </c>
      <c r="L9189" t="s">
        <v>5819</v>
      </c>
      <c r="M9189">
        <v>12.25</v>
      </c>
      <c r="N9189">
        <v>18</v>
      </c>
      <c r="O9189">
        <v>9</v>
      </c>
      <c r="S9189" t="b">
        <v>0</v>
      </c>
      <c r="T9189" t="b">
        <v>0</v>
      </c>
      <c r="U9189" t="b">
        <v>0</v>
      </c>
      <c r="V9189">
        <v>25400</v>
      </c>
      <c r="W9189">
        <v>15100</v>
      </c>
      <c r="X9189">
        <v>2.68</v>
      </c>
      <c r="Y9189">
        <v>15100</v>
      </c>
      <c r="Z9189">
        <v>2.68</v>
      </c>
    </row>
    <row r="9190" spans="1:26">
      <c r="A9190">
        <v>206838948</v>
      </c>
      <c r="B9190" t="s">
        <v>3654</v>
      </c>
      <c r="C9190" t="s">
        <v>3597</v>
      </c>
      <c r="D9190" t="s">
        <v>3614</v>
      </c>
      <c r="E9190" t="s">
        <v>4841</v>
      </c>
      <c r="F9190" t="s">
        <v>3600</v>
      </c>
      <c r="G9190">
        <v>206838948</v>
      </c>
      <c r="I9190" t="s">
        <v>3601</v>
      </c>
      <c r="J9190" t="s">
        <v>5808</v>
      </c>
      <c r="L9190" t="s">
        <v>5819</v>
      </c>
      <c r="M9190">
        <v>12.25</v>
      </c>
      <c r="N9190">
        <v>18</v>
      </c>
      <c r="O9190">
        <v>9</v>
      </c>
      <c r="S9190" t="b">
        <v>0</v>
      </c>
      <c r="T9190" t="b">
        <v>0</v>
      </c>
      <c r="U9190" t="b">
        <v>0</v>
      </c>
      <c r="V9190">
        <v>25400</v>
      </c>
      <c r="W9190">
        <v>15100</v>
      </c>
      <c r="X9190">
        <v>2.68</v>
      </c>
      <c r="Y9190">
        <v>15100</v>
      </c>
      <c r="Z9190">
        <v>2.68</v>
      </c>
    </row>
    <row r="9191" spans="1:26">
      <c r="A9191">
        <v>206838949</v>
      </c>
      <c r="B9191" t="s">
        <v>3654</v>
      </c>
      <c r="C9191" t="s">
        <v>3597</v>
      </c>
      <c r="D9191" t="s">
        <v>3614</v>
      </c>
      <c r="E9191" t="s">
        <v>4840</v>
      </c>
      <c r="F9191" t="s">
        <v>3600</v>
      </c>
      <c r="G9191">
        <v>206838949</v>
      </c>
      <c r="I9191" t="s">
        <v>3601</v>
      </c>
      <c r="J9191" t="s">
        <v>5808</v>
      </c>
      <c r="L9191" t="s">
        <v>5819</v>
      </c>
      <c r="M9191">
        <v>12.25</v>
      </c>
      <c r="N9191">
        <v>18</v>
      </c>
      <c r="O9191">
        <v>9</v>
      </c>
      <c r="S9191" t="b">
        <v>0</v>
      </c>
      <c r="T9191" t="b">
        <v>0</v>
      </c>
      <c r="U9191" t="b">
        <v>0</v>
      </c>
      <c r="V9191">
        <v>25400</v>
      </c>
      <c r="W9191">
        <v>15100</v>
      </c>
      <c r="X9191">
        <v>2.68</v>
      </c>
      <c r="Y9191">
        <v>15100</v>
      </c>
      <c r="Z9191">
        <v>2.68</v>
      </c>
    </row>
    <row r="9192" spans="1:26">
      <c r="A9192">
        <v>206838914</v>
      </c>
      <c r="B9192" t="s">
        <v>3654</v>
      </c>
      <c r="C9192" t="s">
        <v>3597</v>
      </c>
      <c r="D9192" t="s">
        <v>3614</v>
      </c>
      <c r="E9192" t="s">
        <v>3615</v>
      </c>
      <c r="F9192" t="s">
        <v>3600</v>
      </c>
      <c r="G9192">
        <v>206838914</v>
      </c>
      <c r="I9192" t="s">
        <v>3601</v>
      </c>
      <c r="J9192" t="s">
        <v>5805</v>
      </c>
      <c r="L9192" t="s">
        <v>5820</v>
      </c>
      <c r="M9192">
        <v>12.25</v>
      </c>
      <c r="N9192">
        <v>18</v>
      </c>
      <c r="O9192">
        <v>9</v>
      </c>
      <c r="S9192" t="b">
        <v>0</v>
      </c>
      <c r="T9192" t="b">
        <v>0</v>
      </c>
      <c r="U9192" t="b">
        <v>0</v>
      </c>
      <c r="V9192">
        <v>25400</v>
      </c>
      <c r="W9192">
        <v>15100</v>
      </c>
      <c r="X9192">
        <v>2.68</v>
      </c>
      <c r="Y9192">
        <v>15100</v>
      </c>
      <c r="Z9192">
        <v>2.68</v>
      </c>
    </row>
    <row r="9193" spans="1:26">
      <c r="A9193">
        <v>206838947</v>
      </c>
      <c r="B9193" t="s">
        <v>3654</v>
      </c>
      <c r="C9193" t="s">
        <v>3597</v>
      </c>
      <c r="D9193" t="s">
        <v>3614</v>
      </c>
      <c r="E9193" t="s">
        <v>4842</v>
      </c>
      <c r="F9193" t="s">
        <v>3600</v>
      </c>
      <c r="G9193">
        <v>206838947</v>
      </c>
      <c r="I9193" t="s">
        <v>3601</v>
      </c>
      <c r="J9193" t="s">
        <v>5807</v>
      </c>
      <c r="L9193" t="s">
        <v>5819</v>
      </c>
      <c r="M9193">
        <v>12.25</v>
      </c>
      <c r="N9193">
        <v>18</v>
      </c>
      <c r="O9193">
        <v>9</v>
      </c>
      <c r="S9193" t="b">
        <v>0</v>
      </c>
      <c r="T9193" t="b">
        <v>0</v>
      </c>
      <c r="U9193" t="b">
        <v>0</v>
      </c>
      <c r="V9193">
        <v>25400</v>
      </c>
      <c r="W9193">
        <v>15100</v>
      </c>
      <c r="X9193">
        <v>2.68</v>
      </c>
      <c r="Y9193">
        <v>15100</v>
      </c>
      <c r="Z9193">
        <v>2.68</v>
      </c>
    </row>
    <row r="9194" spans="1:26">
      <c r="A9194">
        <v>206838913</v>
      </c>
      <c r="B9194" t="s">
        <v>3654</v>
      </c>
      <c r="C9194" t="s">
        <v>3597</v>
      </c>
      <c r="D9194" t="s">
        <v>3614</v>
      </c>
      <c r="E9194" t="s">
        <v>3615</v>
      </c>
      <c r="F9194" t="s">
        <v>3600</v>
      </c>
      <c r="G9194">
        <v>206838913</v>
      </c>
      <c r="I9194" t="s">
        <v>3601</v>
      </c>
      <c r="J9194" t="s">
        <v>5805</v>
      </c>
      <c r="L9194" t="s">
        <v>5819</v>
      </c>
      <c r="M9194">
        <v>12.25</v>
      </c>
      <c r="N9194">
        <v>18</v>
      </c>
      <c r="O9194">
        <v>9</v>
      </c>
      <c r="S9194" t="b">
        <v>0</v>
      </c>
      <c r="T9194" t="b">
        <v>0</v>
      </c>
      <c r="U9194" t="b">
        <v>0</v>
      </c>
      <c r="V9194">
        <v>25400</v>
      </c>
      <c r="W9194">
        <v>15100</v>
      </c>
      <c r="X9194">
        <v>2.68</v>
      </c>
      <c r="Y9194">
        <v>15100</v>
      </c>
      <c r="Z9194">
        <v>2.68</v>
      </c>
    </row>
    <row r="9195" spans="1:26">
      <c r="A9195">
        <v>206838945</v>
      </c>
      <c r="B9195" t="s">
        <v>3654</v>
      </c>
      <c r="C9195" t="s">
        <v>3597</v>
      </c>
      <c r="D9195" t="s">
        <v>3614</v>
      </c>
      <c r="E9195" t="s">
        <v>4840</v>
      </c>
      <c r="F9195" t="s">
        <v>3600</v>
      </c>
      <c r="G9195">
        <v>206838945</v>
      </c>
      <c r="I9195" t="s">
        <v>3601</v>
      </c>
      <c r="J9195" t="s">
        <v>5808</v>
      </c>
      <c r="L9195" t="s">
        <v>5818</v>
      </c>
      <c r="M9195">
        <v>12.25</v>
      </c>
      <c r="N9195">
        <v>18</v>
      </c>
      <c r="O9195">
        <v>9</v>
      </c>
      <c r="S9195" t="b">
        <v>0</v>
      </c>
      <c r="T9195" t="b">
        <v>0</v>
      </c>
      <c r="U9195" t="b">
        <v>0</v>
      </c>
      <c r="V9195">
        <v>25400</v>
      </c>
      <c r="W9195">
        <v>15100</v>
      </c>
      <c r="X9195">
        <v>2.68</v>
      </c>
      <c r="Y9195">
        <v>15100</v>
      </c>
      <c r="Z9195">
        <v>2.68</v>
      </c>
    </row>
    <row r="9196" spans="1:26">
      <c r="A9196">
        <v>206838943</v>
      </c>
      <c r="B9196" t="s">
        <v>3654</v>
      </c>
      <c r="C9196" t="s">
        <v>3597</v>
      </c>
      <c r="D9196" t="s">
        <v>3614</v>
      </c>
      <c r="E9196" t="s">
        <v>4842</v>
      </c>
      <c r="F9196" t="s">
        <v>3600</v>
      </c>
      <c r="G9196">
        <v>206838943</v>
      </c>
      <c r="I9196" t="s">
        <v>3601</v>
      </c>
      <c r="J9196" t="s">
        <v>5807</v>
      </c>
      <c r="L9196" t="s">
        <v>5818</v>
      </c>
      <c r="M9196">
        <v>12.25</v>
      </c>
      <c r="N9196">
        <v>18</v>
      </c>
      <c r="O9196">
        <v>9</v>
      </c>
      <c r="S9196" t="b">
        <v>0</v>
      </c>
      <c r="T9196" t="b">
        <v>0</v>
      </c>
      <c r="U9196" t="b">
        <v>0</v>
      </c>
      <c r="V9196">
        <v>25400</v>
      </c>
      <c r="W9196">
        <v>15100</v>
      </c>
      <c r="X9196">
        <v>2.68</v>
      </c>
      <c r="Y9196">
        <v>15100</v>
      </c>
      <c r="Z9196">
        <v>2.68</v>
      </c>
    </row>
    <row r="9197" spans="1:26">
      <c r="A9197">
        <v>206838946</v>
      </c>
      <c r="B9197" t="s">
        <v>3654</v>
      </c>
      <c r="C9197" t="s">
        <v>3597</v>
      </c>
      <c r="D9197" t="s">
        <v>3614</v>
      </c>
      <c r="E9197" t="s">
        <v>4837</v>
      </c>
      <c r="F9197" t="s">
        <v>3600</v>
      </c>
      <c r="G9197">
        <v>206838946</v>
      </c>
      <c r="I9197" t="s">
        <v>3601</v>
      </c>
      <c r="J9197" t="s">
        <v>5808</v>
      </c>
      <c r="L9197" t="s">
        <v>5818</v>
      </c>
      <c r="M9197">
        <v>12.25</v>
      </c>
      <c r="N9197">
        <v>18</v>
      </c>
      <c r="O9197">
        <v>9</v>
      </c>
      <c r="S9197" t="b">
        <v>0</v>
      </c>
      <c r="T9197" t="b">
        <v>0</v>
      </c>
      <c r="U9197" t="b">
        <v>0</v>
      </c>
      <c r="V9197">
        <v>25400</v>
      </c>
      <c r="W9197">
        <v>15100</v>
      </c>
      <c r="X9197">
        <v>2.68</v>
      </c>
      <c r="Y9197">
        <v>15100</v>
      </c>
      <c r="Z9197">
        <v>2.68</v>
      </c>
    </row>
    <row r="9198" spans="1:26">
      <c r="A9198">
        <v>206838912</v>
      </c>
      <c r="B9198" t="s">
        <v>3654</v>
      </c>
      <c r="C9198" t="s">
        <v>3597</v>
      </c>
      <c r="D9198" t="s">
        <v>3614</v>
      </c>
      <c r="E9198" t="s">
        <v>3615</v>
      </c>
      <c r="F9198" t="s">
        <v>3600</v>
      </c>
      <c r="G9198">
        <v>206838912</v>
      </c>
      <c r="I9198" t="s">
        <v>3601</v>
      </c>
      <c r="J9198" t="s">
        <v>5805</v>
      </c>
      <c r="L9198" t="s">
        <v>5818</v>
      </c>
      <c r="M9198">
        <v>12.25</v>
      </c>
      <c r="N9198">
        <v>18</v>
      </c>
      <c r="O9198">
        <v>9</v>
      </c>
      <c r="S9198" t="b">
        <v>0</v>
      </c>
      <c r="T9198" t="b">
        <v>0</v>
      </c>
      <c r="U9198" t="b">
        <v>0</v>
      </c>
      <c r="V9198">
        <v>25400</v>
      </c>
      <c r="W9198">
        <v>15100</v>
      </c>
      <c r="X9198">
        <v>2.68</v>
      </c>
      <c r="Y9198">
        <v>15100</v>
      </c>
      <c r="Z9198">
        <v>2.68</v>
      </c>
    </row>
    <row r="9199" spans="1:26">
      <c r="A9199">
        <v>206838944</v>
      </c>
      <c r="B9199" t="s">
        <v>3654</v>
      </c>
      <c r="C9199" t="s">
        <v>3597</v>
      </c>
      <c r="D9199" t="s">
        <v>3614</v>
      </c>
      <c r="E9199" t="s">
        <v>4841</v>
      </c>
      <c r="F9199" t="s">
        <v>3600</v>
      </c>
      <c r="G9199">
        <v>206838944</v>
      </c>
      <c r="I9199" t="s">
        <v>3601</v>
      </c>
      <c r="J9199" t="s">
        <v>5808</v>
      </c>
      <c r="L9199" t="s">
        <v>5818</v>
      </c>
      <c r="M9199">
        <v>12.25</v>
      </c>
      <c r="N9199">
        <v>18</v>
      </c>
      <c r="O9199">
        <v>9</v>
      </c>
      <c r="S9199" t="b">
        <v>0</v>
      </c>
      <c r="T9199" t="b">
        <v>0</v>
      </c>
      <c r="U9199" t="b">
        <v>0</v>
      </c>
      <c r="V9199">
        <v>25400</v>
      </c>
      <c r="W9199">
        <v>15100</v>
      </c>
      <c r="X9199">
        <v>2.68</v>
      </c>
      <c r="Y9199">
        <v>15100</v>
      </c>
      <c r="Z9199">
        <v>2.68</v>
      </c>
    </row>
    <row r="9200" spans="1:26">
      <c r="A9200">
        <v>206838942</v>
      </c>
      <c r="B9200" t="s">
        <v>3654</v>
      </c>
      <c r="C9200" t="s">
        <v>3597</v>
      </c>
      <c r="D9200" t="s">
        <v>3614</v>
      </c>
      <c r="E9200" t="s">
        <v>4837</v>
      </c>
      <c r="F9200" t="s">
        <v>3600</v>
      </c>
      <c r="G9200">
        <v>206838942</v>
      </c>
      <c r="I9200" t="s">
        <v>3601</v>
      </c>
      <c r="J9200" t="s">
        <v>5808</v>
      </c>
      <c r="L9200" t="s">
        <v>5817</v>
      </c>
      <c r="M9200">
        <v>12.25</v>
      </c>
      <c r="N9200">
        <v>18</v>
      </c>
      <c r="O9200">
        <v>9</v>
      </c>
      <c r="S9200" t="b">
        <v>0</v>
      </c>
      <c r="T9200" t="b">
        <v>0</v>
      </c>
      <c r="U9200" t="b">
        <v>0</v>
      </c>
      <c r="V9200">
        <v>25400</v>
      </c>
      <c r="W9200">
        <v>15100</v>
      </c>
      <c r="X9200">
        <v>2.68</v>
      </c>
      <c r="Y9200">
        <v>15100</v>
      </c>
      <c r="Z9200">
        <v>2.68</v>
      </c>
    </row>
    <row r="9201" spans="1:26">
      <c r="A9201">
        <v>206838941</v>
      </c>
      <c r="B9201" t="s">
        <v>3654</v>
      </c>
      <c r="C9201" t="s">
        <v>3597</v>
      </c>
      <c r="D9201" t="s">
        <v>3614</v>
      </c>
      <c r="E9201" t="s">
        <v>4840</v>
      </c>
      <c r="F9201" t="s">
        <v>3600</v>
      </c>
      <c r="G9201">
        <v>206838941</v>
      </c>
      <c r="I9201" t="s">
        <v>3601</v>
      </c>
      <c r="J9201" t="s">
        <v>5808</v>
      </c>
      <c r="L9201" t="s">
        <v>5817</v>
      </c>
      <c r="M9201">
        <v>12.25</v>
      </c>
      <c r="N9201">
        <v>18</v>
      </c>
      <c r="O9201">
        <v>9</v>
      </c>
      <c r="S9201" t="b">
        <v>0</v>
      </c>
      <c r="T9201" t="b">
        <v>0</v>
      </c>
      <c r="U9201" t="b">
        <v>0</v>
      </c>
      <c r="V9201">
        <v>25400</v>
      </c>
      <c r="W9201">
        <v>15100</v>
      </c>
      <c r="X9201">
        <v>2.68</v>
      </c>
      <c r="Y9201">
        <v>15100</v>
      </c>
      <c r="Z9201">
        <v>2.68</v>
      </c>
    </row>
    <row r="9202" spans="1:26">
      <c r="A9202">
        <v>206838940</v>
      </c>
      <c r="B9202" t="s">
        <v>3654</v>
      </c>
      <c r="C9202" t="s">
        <v>3597</v>
      </c>
      <c r="D9202" t="s">
        <v>3614</v>
      </c>
      <c r="E9202" t="s">
        <v>4841</v>
      </c>
      <c r="F9202" t="s">
        <v>3600</v>
      </c>
      <c r="G9202">
        <v>206838940</v>
      </c>
      <c r="I9202" t="s">
        <v>3601</v>
      </c>
      <c r="J9202" t="s">
        <v>5808</v>
      </c>
      <c r="L9202" t="s">
        <v>5817</v>
      </c>
      <c r="M9202">
        <v>12.25</v>
      </c>
      <c r="N9202">
        <v>18</v>
      </c>
      <c r="O9202">
        <v>9</v>
      </c>
      <c r="S9202" t="b">
        <v>0</v>
      </c>
      <c r="T9202" t="b">
        <v>0</v>
      </c>
      <c r="U9202" t="b">
        <v>0</v>
      </c>
      <c r="V9202">
        <v>25400</v>
      </c>
      <c r="W9202">
        <v>15100</v>
      </c>
      <c r="X9202">
        <v>2.68</v>
      </c>
      <c r="Y9202">
        <v>15100</v>
      </c>
      <c r="Z9202">
        <v>2.68</v>
      </c>
    </row>
    <row r="9203" spans="1:26">
      <c r="A9203">
        <v>206838911</v>
      </c>
      <c r="B9203" t="s">
        <v>3654</v>
      </c>
      <c r="C9203" t="s">
        <v>3597</v>
      </c>
      <c r="D9203" t="s">
        <v>3614</v>
      </c>
      <c r="E9203" t="s">
        <v>3615</v>
      </c>
      <c r="F9203" t="s">
        <v>3600</v>
      </c>
      <c r="G9203">
        <v>206838911</v>
      </c>
      <c r="I9203" t="s">
        <v>3601</v>
      </c>
      <c r="J9203" t="s">
        <v>5805</v>
      </c>
      <c r="L9203" t="s">
        <v>5817</v>
      </c>
      <c r="M9203">
        <v>12.25</v>
      </c>
      <c r="N9203">
        <v>18</v>
      </c>
      <c r="O9203">
        <v>9</v>
      </c>
      <c r="S9203" t="b">
        <v>0</v>
      </c>
      <c r="T9203" t="b">
        <v>0</v>
      </c>
      <c r="U9203" t="b">
        <v>0</v>
      </c>
      <c r="V9203">
        <v>25400</v>
      </c>
      <c r="W9203">
        <v>15100</v>
      </c>
      <c r="X9203">
        <v>2.68</v>
      </c>
      <c r="Y9203">
        <v>15100</v>
      </c>
      <c r="Z9203">
        <v>2.68</v>
      </c>
    </row>
    <row r="9204" spans="1:26">
      <c r="A9204">
        <v>206838939</v>
      </c>
      <c r="B9204" t="s">
        <v>3654</v>
      </c>
      <c r="C9204" t="s">
        <v>3597</v>
      </c>
      <c r="D9204" t="s">
        <v>3614</v>
      </c>
      <c r="E9204" t="s">
        <v>4842</v>
      </c>
      <c r="F9204" t="s">
        <v>3600</v>
      </c>
      <c r="G9204">
        <v>206838939</v>
      </c>
      <c r="I9204" t="s">
        <v>3601</v>
      </c>
      <c r="J9204" t="s">
        <v>5807</v>
      </c>
      <c r="L9204" t="s">
        <v>5817</v>
      </c>
      <c r="M9204">
        <v>12.25</v>
      </c>
      <c r="N9204">
        <v>18</v>
      </c>
      <c r="O9204">
        <v>9</v>
      </c>
      <c r="S9204" t="b">
        <v>0</v>
      </c>
      <c r="T9204" t="b">
        <v>0</v>
      </c>
      <c r="U9204" t="b">
        <v>0</v>
      </c>
      <c r="V9204">
        <v>25400</v>
      </c>
      <c r="W9204">
        <v>15100</v>
      </c>
      <c r="X9204">
        <v>2.68</v>
      </c>
      <c r="Y9204">
        <v>15100</v>
      </c>
      <c r="Z9204">
        <v>2.68</v>
      </c>
    </row>
    <row r="9205" spans="1:26">
      <c r="A9205">
        <v>9060461</v>
      </c>
      <c r="B9205" t="s">
        <v>3654</v>
      </c>
      <c r="C9205" t="s">
        <v>3597</v>
      </c>
      <c r="D9205" t="s">
        <v>3614</v>
      </c>
      <c r="E9205" t="s">
        <v>4837</v>
      </c>
      <c r="F9205" t="s">
        <v>3600</v>
      </c>
      <c r="G9205">
        <v>9060461</v>
      </c>
      <c r="I9205" t="s">
        <v>3601</v>
      </c>
      <c r="J9205" t="s">
        <v>5808</v>
      </c>
      <c r="L9205" t="s">
        <v>5816</v>
      </c>
      <c r="M9205">
        <v>12.25</v>
      </c>
      <c r="N9205">
        <v>18</v>
      </c>
      <c r="O9205">
        <v>9</v>
      </c>
      <c r="S9205" t="b">
        <v>0</v>
      </c>
      <c r="T9205" t="b">
        <v>0</v>
      </c>
      <c r="U9205" t="b">
        <v>0</v>
      </c>
      <c r="V9205">
        <v>24000</v>
      </c>
      <c r="W9205">
        <v>14800</v>
      </c>
      <c r="X9205">
        <v>2.64</v>
      </c>
      <c r="Y9205">
        <v>14800</v>
      </c>
      <c r="Z9205">
        <v>2.64</v>
      </c>
    </row>
    <row r="9206" spans="1:26">
      <c r="A9206">
        <v>9060331</v>
      </c>
      <c r="B9206" t="s">
        <v>3654</v>
      </c>
      <c r="C9206" t="s">
        <v>3597</v>
      </c>
      <c r="D9206" t="s">
        <v>3614</v>
      </c>
      <c r="E9206" t="s">
        <v>3615</v>
      </c>
      <c r="F9206" t="s">
        <v>3600</v>
      </c>
      <c r="G9206">
        <v>9060331</v>
      </c>
      <c r="I9206" t="s">
        <v>3601</v>
      </c>
      <c r="J9206" t="s">
        <v>5805</v>
      </c>
      <c r="L9206" t="s">
        <v>5816</v>
      </c>
      <c r="M9206">
        <v>12.25</v>
      </c>
      <c r="N9206">
        <v>18</v>
      </c>
      <c r="O9206">
        <v>9</v>
      </c>
      <c r="S9206" t="b">
        <v>0</v>
      </c>
      <c r="T9206" t="b">
        <v>0</v>
      </c>
      <c r="U9206" t="b">
        <v>0</v>
      </c>
      <c r="V9206">
        <v>24000</v>
      </c>
      <c r="W9206">
        <v>14800</v>
      </c>
      <c r="X9206">
        <v>2.64</v>
      </c>
      <c r="Y9206">
        <v>14800</v>
      </c>
      <c r="Z9206">
        <v>2.64</v>
      </c>
    </row>
    <row r="9207" spans="1:26">
      <c r="A9207">
        <v>9060441</v>
      </c>
      <c r="B9207" t="s">
        <v>3654</v>
      </c>
      <c r="C9207" t="s">
        <v>3597</v>
      </c>
      <c r="D9207" t="s">
        <v>3614</v>
      </c>
      <c r="E9207" t="s">
        <v>4841</v>
      </c>
      <c r="F9207" t="s">
        <v>3600</v>
      </c>
      <c r="G9207">
        <v>9060441</v>
      </c>
      <c r="I9207" t="s">
        <v>3601</v>
      </c>
      <c r="J9207" t="s">
        <v>5808</v>
      </c>
      <c r="L9207" t="s">
        <v>5816</v>
      </c>
      <c r="M9207">
        <v>12.25</v>
      </c>
      <c r="N9207">
        <v>18</v>
      </c>
      <c r="O9207">
        <v>9</v>
      </c>
      <c r="S9207" t="b">
        <v>0</v>
      </c>
      <c r="T9207" t="b">
        <v>0</v>
      </c>
      <c r="U9207" t="b">
        <v>0</v>
      </c>
      <c r="V9207">
        <v>24000</v>
      </c>
      <c r="W9207">
        <v>14800</v>
      </c>
      <c r="X9207">
        <v>2.64</v>
      </c>
      <c r="Y9207">
        <v>14800</v>
      </c>
      <c r="Z9207">
        <v>2.64</v>
      </c>
    </row>
    <row r="9208" spans="1:26">
      <c r="A9208">
        <v>9060451</v>
      </c>
      <c r="B9208" t="s">
        <v>3654</v>
      </c>
      <c r="C9208" t="s">
        <v>3597</v>
      </c>
      <c r="D9208" t="s">
        <v>3614</v>
      </c>
      <c r="E9208" t="s">
        <v>4840</v>
      </c>
      <c r="F9208" t="s">
        <v>3600</v>
      </c>
      <c r="G9208">
        <v>9060451</v>
      </c>
      <c r="I9208" t="s">
        <v>3601</v>
      </c>
      <c r="J9208" t="s">
        <v>5808</v>
      </c>
      <c r="L9208" t="s">
        <v>5816</v>
      </c>
      <c r="M9208">
        <v>12.25</v>
      </c>
      <c r="N9208">
        <v>18</v>
      </c>
      <c r="O9208">
        <v>9</v>
      </c>
      <c r="S9208" t="b">
        <v>0</v>
      </c>
      <c r="T9208" t="b">
        <v>0</v>
      </c>
      <c r="U9208" t="b">
        <v>0</v>
      </c>
      <c r="V9208">
        <v>24000</v>
      </c>
      <c r="W9208">
        <v>14800</v>
      </c>
      <c r="X9208">
        <v>2.64</v>
      </c>
      <c r="Y9208">
        <v>14800</v>
      </c>
      <c r="Z9208">
        <v>2.64</v>
      </c>
    </row>
    <row r="9209" spans="1:26">
      <c r="A9209">
        <v>9060431</v>
      </c>
      <c r="B9209" t="s">
        <v>3654</v>
      </c>
      <c r="C9209" t="s">
        <v>3597</v>
      </c>
      <c r="D9209" t="s">
        <v>3614</v>
      </c>
      <c r="E9209" t="s">
        <v>4842</v>
      </c>
      <c r="F9209" t="s">
        <v>3600</v>
      </c>
      <c r="G9209">
        <v>9060431</v>
      </c>
      <c r="I9209" t="s">
        <v>3601</v>
      </c>
      <c r="J9209" t="s">
        <v>5807</v>
      </c>
      <c r="L9209" t="s">
        <v>5816</v>
      </c>
      <c r="M9209">
        <v>12.25</v>
      </c>
      <c r="N9209">
        <v>18</v>
      </c>
      <c r="O9209">
        <v>9</v>
      </c>
      <c r="S9209" t="b">
        <v>0</v>
      </c>
      <c r="T9209" t="b">
        <v>0</v>
      </c>
      <c r="U9209" t="b">
        <v>0</v>
      </c>
      <c r="V9209">
        <v>24000</v>
      </c>
      <c r="W9209">
        <v>14800</v>
      </c>
      <c r="X9209">
        <v>2.64</v>
      </c>
      <c r="Y9209">
        <v>14800</v>
      </c>
      <c r="Z9209">
        <v>2.64</v>
      </c>
    </row>
    <row r="9210" spans="1:26">
      <c r="A9210">
        <v>9060464</v>
      </c>
      <c r="B9210" t="s">
        <v>3654</v>
      </c>
      <c r="C9210" t="s">
        <v>3597</v>
      </c>
      <c r="D9210" t="s">
        <v>3614</v>
      </c>
      <c r="E9210" t="s">
        <v>4837</v>
      </c>
      <c r="F9210" t="s">
        <v>3600</v>
      </c>
      <c r="G9210">
        <v>9060464</v>
      </c>
      <c r="I9210" t="s">
        <v>3601</v>
      </c>
      <c r="J9210" t="s">
        <v>5808</v>
      </c>
      <c r="L9210" t="s">
        <v>4958</v>
      </c>
      <c r="M9210">
        <v>12.25</v>
      </c>
      <c r="N9210">
        <v>17.75</v>
      </c>
      <c r="O9210">
        <v>9</v>
      </c>
      <c r="S9210" t="b">
        <v>0</v>
      </c>
      <c r="T9210" t="b">
        <v>0</v>
      </c>
      <c r="U9210" t="b">
        <v>0</v>
      </c>
      <c r="V9210">
        <v>24000</v>
      </c>
      <c r="W9210">
        <v>14600</v>
      </c>
      <c r="X9210">
        <v>2.64</v>
      </c>
      <c r="Y9210">
        <v>14600</v>
      </c>
      <c r="Z9210">
        <v>2.64</v>
      </c>
    </row>
    <row r="9211" spans="1:26">
      <c r="A9211">
        <v>9060454</v>
      </c>
      <c r="B9211" t="s">
        <v>3654</v>
      </c>
      <c r="C9211" t="s">
        <v>3597</v>
      </c>
      <c r="D9211" t="s">
        <v>3614</v>
      </c>
      <c r="E9211" t="s">
        <v>4840</v>
      </c>
      <c r="F9211" t="s">
        <v>3600</v>
      </c>
      <c r="G9211">
        <v>9060454</v>
      </c>
      <c r="I9211" t="s">
        <v>3601</v>
      </c>
      <c r="J9211" t="s">
        <v>5808</v>
      </c>
      <c r="L9211" t="s">
        <v>4958</v>
      </c>
      <c r="M9211">
        <v>12.25</v>
      </c>
      <c r="N9211">
        <v>17.75</v>
      </c>
      <c r="O9211">
        <v>9</v>
      </c>
      <c r="S9211" t="b">
        <v>0</v>
      </c>
      <c r="T9211" t="b">
        <v>0</v>
      </c>
      <c r="U9211" t="b">
        <v>0</v>
      </c>
      <c r="V9211">
        <v>24000</v>
      </c>
      <c r="W9211">
        <v>14600</v>
      </c>
      <c r="X9211">
        <v>2.64</v>
      </c>
      <c r="Y9211">
        <v>14600</v>
      </c>
      <c r="Z9211">
        <v>2.64</v>
      </c>
    </row>
    <row r="9212" spans="1:26">
      <c r="A9212">
        <v>9060444</v>
      </c>
      <c r="B9212" t="s">
        <v>3654</v>
      </c>
      <c r="C9212" t="s">
        <v>3597</v>
      </c>
      <c r="D9212" t="s">
        <v>3614</v>
      </c>
      <c r="E9212" t="s">
        <v>4841</v>
      </c>
      <c r="F9212" t="s">
        <v>3600</v>
      </c>
      <c r="G9212">
        <v>9060444</v>
      </c>
      <c r="I9212" t="s">
        <v>3601</v>
      </c>
      <c r="J9212" t="s">
        <v>5808</v>
      </c>
      <c r="L9212" t="s">
        <v>4958</v>
      </c>
      <c r="M9212">
        <v>12.25</v>
      </c>
      <c r="N9212">
        <v>17.75</v>
      </c>
      <c r="O9212">
        <v>9</v>
      </c>
      <c r="S9212" t="b">
        <v>0</v>
      </c>
      <c r="T9212" t="b">
        <v>0</v>
      </c>
      <c r="U9212" t="b">
        <v>0</v>
      </c>
      <c r="V9212">
        <v>24000</v>
      </c>
      <c r="W9212">
        <v>14600</v>
      </c>
      <c r="X9212">
        <v>2.64</v>
      </c>
      <c r="Y9212">
        <v>14600</v>
      </c>
      <c r="Z9212">
        <v>2.64</v>
      </c>
    </row>
    <row r="9213" spans="1:26">
      <c r="A9213">
        <v>9060434</v>
      </c>
      <c r="B9213" t="s">
        <v>3654</v>
      </c>
      <c r="C9213" t="s">
        <v>3597</v>
      </c>
      <c r="D9213" t="s">
        <v>3614</v>
      </c>
      <c r="E9213" t="s">
        <v>4842</v>
      </c>
      <c r="F9213" t="s">
        <v>3600</v>
      </c>
      <c r="G9213">
        <v>9060434</v>
      </c>
      <c r="I9213" t="s">
        <v>3601</v>
      </c>
      <c r="J9213" t="s">
        <v>5807</v>
      </c>
      <c r="L9213" t="s">
        <v>4958</v>
      </c>
      <c r="M9213">
        <v>12.25</v>
      </c>
      <c r="N9213">
        <v>17.75</v>
      </c>
      <c r="O9213">
        <v>9</v>
      </c>
      <c r="S9213" t="b">
        <v>0</v>
      </c>
      <c r="T9213" t="b">
        <v>0</v>
      </c>
      <c r="U9213" t="b">
        <v>0</v>
      </c>
      <c r="V9213">
        <v>24000</v>
      </c>
      <c r="W9213">
        <v>14600</v>
      </c>
      <c r="X9213">
        <v>2.64</v>
      </c>
      <c r="Y9213">
        <v>14600</v>
      </c>
      <c r="Z9213">
        <v>2.64</v>
      </c>
    </row>
    <row r="9214" spans="1:26">
      <c r="A9214">
        <v>9060334</v>
      </c>
      <c r="B9214" t="s">
        <v>3654</v>
      </c>
      <c r="C9214" t="s">
        <v>3597</v>
      </c>
      <c r="D9214" t="s">
        <v>3614</v>
      </c>
      <c r="E9214" t="s">
        <v>3615</v>
      </c>
      <c r="F9214" t="s">
        <v>3600</v>
      </c>
      <c r="G9214">
        <v>9060334</v>
      </c>
      <c r="I9214" t="s">
        <v>3601</v>
      </c>
      <c r="J9214" t="s">
        <v>5805</v>
      </c>
      <c r="L9214" t="s">
        <v>4958</v>
      </c>
      <c r="M9214">
        <v>12.25</v>
      </c>
      <c r="N9214">
        <v>17.75</v>
      </c>
      <c r="O9214">
        <v>9</v>
      </c>
      <c r="S9214" t="b">
        <v>0</v>
      </c>
      <c r="T9214" t="b">
        <v>0</v>
      </c>
      <c r="U9214" t="b">
        <v>0</v>
      </c>
      <c r="V9214">
        <v>24000</v>
      </c>
      <c r="W9214">
        <v>14600</v>
      </c>
      <c r="X9214">
        <v>2.64</v>
      </c>
      <c r="Y9214">
        <v>14600</v>
      </c>
      <c r="Z9214">
        <v>2.64</v>
      </c>
    </row>
    <row r="9215" spans="1:26">
      <c r="A9215">
        <v>9036087</v>
      </c>
      <c r="B9215" t="s">
        <v>3654</v>
      </c>
      <c r="C9215" t="s">
        <v>3597</v>
      </c>
      <c r="D9215" t="s">
        <v>3614</v>
      </c>
      <c r="E9215" t="s">
        <v>4837</v>
      </c>
      <c r="F9215" t="s">
        <v>3600</v>
      </c>
      <c r="G9215">
        <v>9036087</v>
      </c>
      <c r="I9215" t="s">
        <v>3601</v>
      </c>
      <c r="J9215" t="s">
        <v>5812</v>
      </c>
      <c r="L9215" t="s">
        <v>4937</v>
      </c>
      <c r="M9215">
        <v>10</v>
      </c>
      <c r="N9215">
        <v>16.25</v>
      </c>
      <c r="O9215">
        <v>9.25</v>
      </c>
      <c r="S9215" t="b">
        <v>0</v>
      </c>
      <c r="T9215" t="b">
        <v>0</v>
      </c>
      <c r="U9215" t="b">
        <v>0</v>
      </c>
      <c r="V9215">
        <v>55500</v>
      </c>
      <c r="W9215">
        <v>32000</v>
      </c>
      <c r="X9215">
        <v>2.74</v>
      </c>
      <c r="Y9215">
        <v>32000</v>
      </c>
      <c r="Z9215">
        <v>2.74</v>
      </c>
    </row>
    <row r="9216" spans="1:26">
      <c r="A9216">
        <v>9036065</v>
      </c>
      <c r="B9216" t="s">
        <v>3654</v>
      </c>
      <c r="C9216" t="s">
        <v>3597</v>
      </c>
      <c r="D9216" t="s">
        <v>3614</v>
      </c>
      <c r="E9216" t="s">
        <v>4840</v>
      </c>
      <c r="F9216" t="s">
        <v>3600</v>
      </c>
      <c r="G9216">
        <v>9036065</v>
      </c>
      <c r="I9216" t="s">
        <v>3601</v>
      </c>
      <c r="J9216" t="s">
        <v>5812</v>
      </c>
      <c r="L9216" t="s">
        <v>4937</v>
      </c>
      <c r="M9216">
        <v>10</v>
      </c>
      <c r="N9216">
        <v>16.25</v>
      </c>
      <c r="O9216">
        <v>9.25</v>
      </c>
      <c r="S9216" t="b">
        <v>0</v>
      </c>
      <c r="T9216" t="b">
        <v>0</v>
      </c>
      <c r="U9216" t="b">
        <v>0</v>
      </c>
      <c r="V9216">
        <v>55500</v>
      </c>
      <c r="W9216">
        <v>32000</v>
      </c>
      <c r="X9216">
        <v>2.74</v>
      </c>
      <c r="Y9216">
        <v>32000</v>
      </c>
      <c r="Z9216">
        <v>2.74</v>
      </c>
    </row>
    <row r="9217" spans="1:26">
      <c r="A9217">
        <v>9036037</v>
      </c>
      <c r="B9217" t="s">
        <v>3654</v>
      </c>
      <c r="C9217" t="s">
        <v>3597</v>
      </c>
      <c r="D9217" t="s">
        <v>3614</v>
      </c>
      <c r="E9217" t="s">
        <v>4841</v>
      </c>
      <c r="F9217" t="s">
        <v>3600</v>
      </c>
      <c r="G9217">
        <v>9036037</v>
      </c>
      <c r="I9217" t="s">
        <v>3601</v>
      </c>
      <c r="J9217" t="s">
        <v>5812</v>
      </c>
      <c r="L9217" t="s">
        <v>4937</v>
      </c>
      <c r="M9217">
        <v>10</v>
      </c>
      <c r="N9217">
        <v>16.25</v>
      </c>
      <c r="O9217">
        <v>9.25</v>
      </c>
      <c r="S9217" t="b">
        <v>0</v>
      </c>
      <c r="T9217" t="b">
        <v>0</v>
      </c>
      <c r="U9217" t="b">
        <v>0</v>
      </c>
      <c r="V9217">
        <v>55500</v>
      </c>
      <c r="W9217">
        <v>32000</v>
      </c>
      <c r="X9217">
        <v>2.74</v>
      </c>
      <c r="Y9217">
        <v>32000</v>
      </c>
      <c r="Z9217">
        <v>2.74</v>
      </c>
    </row>
    <row r="9218" spans="1:26">
      <c r="A9218">
        <v>9036009</v>
      </c>
      <c r="B9218" t="s">
        <v>3654</v>
      </c>
      <c r="C9218" t="s">
        <v>3597</v>
      </c>
      <c r="D9218" t="s">
        <v>3614</v>
      </c>
      <c r="E9218" t="s">
        <v>4842</v>
      </c>
      <c r="F9218" t="s">
        <v>3600</v>
      </c>
      <c r="G9218">
        <v>9036009</v>
      </c>
      <c r="I9218" t="s">
        <v>3601</v>
      </c>
      <c r="J9218" t="s">
        <v>5814</v>
      </c>
      <c r="L9218" t="s">
        <v>4937</v>
      </c>
      <c r="M9218">
        <v>10</v>
      </c>
      <c r="N9218">
        <v>16.25</v>
      </c>
      <c r="O9218">
        <v>9.25</v>
      </c>
      <c r="S9218" t="b">
        <v>0</v>
      </c>
      <c r="T9218" t="b">
        <v>0</v>
      </c>
      <c r="U9218" t="b">
        <v>0</v>
      </c>
      <c r="V9218">
        <v>55500</v>
      </c>
      <c r="W9218">
        <v>32000</v>
      </c>
      <c r="X9218">
        <v>2.74</v>
      </c>
      <c r="Y9218">
        <v>32000</v>
      </c>
      <c r="Z9218">
        <v>2.74</v>
      </c>
    </row>
    <row r="9219" spans="1:26">
      <c r="A9219">
        <v>9035958</v>
      </c>
      <c r="B9219" t="s">
        <v>3654</v>
      </c>
      <c r="C9219" t="s">
        <v>3597</v>
      </c>
      <c r="D9219" t="s">
        <v>3614</v>
      </c>
      <c r="E9219" t="s">
        <v>3615</v>
      </c>
      <c r="F9219" t="s">
        <v>3600</v>
      </c>
      <c r="G9219">
        <v>9035958</v>
      </c>
      <c r="I9219" t="s">
        <v>3601</v>
      </c>
      <c r="J9219" t="s">
        <v>5813</v>
      </c>
      <c r="L9219" t="s">
        <v>4937</v>
      </c>
      <c r="M9219">
        <v>10</v>
      </c>
      <c r="N9219">
        <v>16.25</v>
      </c>
      <c r="O9219">
        <v>9.25</v>
      </c>
      <c r="S9219" t="b">
        <v>0</v>
      </c>
      <c r="T9219" t="b">
        <v>0</v>
      </c>
      <c r="U9219" t="b">
        <v>0</v>
      </c>
      <c r="V9219">
        <v>55500</v>
      </c>
      <c r="W9219">
        <v>32000</v>
      </c>
      <c r="X9219">
        <v>2.74</v>
      </c>
      <c r="Y9219">
        <v>32000</v>
      </c>
      <c r="Z9219">
        <v>2.74</v>
      </c>
    </row>
    <row r="9220" spans="1:26">
      <c r="A9220">
        <v>9036787</v>
      </c>
      <c r="B9220" t="s">
        <v>3654</v>
      </c>
      <c r="C9220" t="s">
        <v>3597</v>
      </c>
      <c r="D9220" t="s">
        <v>3614</v>
      </c>
      <c r="E9220" t="s">
        <v>4837</v>
      </c>
      <c r="F9220" t="s">
        <v>3600</v>
      </c>
      <c r="G9220">
        <v>9036787</v>
      </c>
      <c r="I9220" t="s">
        <v>3601</v>
      </c>
      <c r="J9220" t="s">
        <v>5785</v>
      </c>
      <c r="L9220" t="s">
        <v>4937</v>
      </c>
      <c r="M9220">
        <v>10</v>
      </c>
      <c r="N9220">
        <v>17</v>
      </c>
      <c r="O9220">
        <v>10</v>
      </c>
      <c r="S9220" t="b">
        <v>0</v>
      </c>
      <c r="T9220" t="b">
        <v>0</v>
      </c>
      <c r="U9220" t="b">
        <v>0</v>
      </c>
      <c r="V9220">
        <v>48000</v>
      </c>
      <c r="W9220">
        <v>29400</v>
      </c>
      <c r="X9220">
        <v>2.76</v>
      </c>
      <c r="Y9220">
        <v>29400</v>
      </c>
      <c r="Z9220">
        <v>2.76</v>
      </c>
    </row>
    <row r="9221" spans="1:26">
      <c r="A9221">
        <v>9036353</v>
      </c>
      <c r="B9221" t="s">
        <v>3654</v>
      </c>
      <c r="C9221" t="s">
        <v>3597</v>
      </c>
      <c r="D9221" t="s">
        <v>3614</v>
      </c>
      <c r="E9221" t="s">
        <v>4841</v>
      </c>
      <c r="F9221" t="s">
        <v>3600</v>
      </c>
      <c r="G9221">
        <v>9036353</v>
      </c>
      <c r="I9221" t="s">
        <v>3601</v>
      </c>
      <c r="J9221" t="s">
        <v>5785</v>
      </c>
      <c r="L9221" t="s">
        <v>4937</v>
      </c>
      <c r="M9221">
        <v>10</v>
      </c>
      <c r="N9221">
        <v>17</v>
      </c>
      <c r="O9221">
        <v>10</v>
      </c>
      <c r="S9221" t="b">
        <v>0</v>
      </c>
      <c r="T9221" t="b">
        <v>0</v>
      </c>
      <c r="U9221" t="b">
        <v>0</v>
      </c>
      <c r="V9221">
        <v>48000</v>
      </c>
      <c r="W9221">
        <v>29400</v>
      </c>
      <c r="X9221">
        <v>2.76</v>
      </c>
      <c r="Y9221">
        <v>29400</v>
      </c>
      <c r="Z9221">
        <v>2.76</v>
      </c>
    </row>
    <row r="9222" spans="1:26">
      <c r="A9222">
        <v>9036588</v>
      </c>
      <c r="B9222" t="s">
        <v>3654</v>
      </c>
      <c r="C9222" t="s">
        <v>3597</v>
      </c>
      <c r="D9222" t="s">
        <v>3614</v>
      </c>
      <c r="E9222" t="s">
        <v>4840</v>
      </c>
      <c r="F9222" t="s">
        <v>3600</v>
      </c>
      <c r="G9222">
        <v>9036588</v>
      </c>
      <c r="I9222" t="s">
        <v>3601</v>
      </c>
      <c r="J9222" t="s">
        <v>5785</v>
      </c>
      <c r="L9222" t="s">
        <v>4937</v>
      </c>
      <c r="M9222">
        <v>10</v>
      </c>
      <c r="N9222">
        <v>17</v>
      </c>
      <c r="O9222">
        <v>10</v>
      </c>
      <c r="S9222" t="b">
        <v>0</v>
      </c>
      <c r="T9222" t="b">
        <v>0</v>
      </c>
      <c r="U9222" t="b">
        <v>0</v>
      </c>
      <c r="V9222">
        <v>48000</v>
      </c>
      <c r="W9222">
        <v>29400</v>
      </c>
      <c r="X9222">
        <v>2.76</v>
      </c>
      <c r="Y9222">
        <v>29400</v>
      </c>
      <c r="Z9222">
        <v>2.76</v>
      </c>
    </row>
    <row r="9223" spans="1:26">
      <c r="A9223">
        <v>9036118</v>
      </c>
      <c r="B9223" t="s">
        <v>3654</v>
      </c>
      <c r="C9223" t="s">
        <v>3597</v>
      </c>
      <c r="D9223" t="s">
        <v>3614</v>
      </c>
      <c r="E9223" t="s">
        <v>4842</v>
      </c>
      <c r="F9223" t="s">
        <v>3600</v>
      </c>
      <c r="G9223">
        <v>9036118</v>
      </c>
      <c r="I9223" t="s">
        <v>3601</v>
      </c>
      <c r="J9223" t="s">
        <v>5788</v>
      </c>
      <c r="L9223" t="s">
        <v>4937</v>
      </c>
      <c r="M9223">
        <v>10</v>
      </c>
      <c r="N9223">
        <v>17</v>
      </c>
      <c r="O9223">
        <v>10</v>
      </c>
      <c r="S9223" t="b">
        <v>0</v>
      </c>
      <c r="T9223" t="b">
        <v>0</v>
      </c>
      <c r="U9223" t="b">
        <v>0</v>
      </c>
      <c r="V9223">
        <v>48000</v>
      </c>
      <c r="W9223">
        <v>29400</v>
      </c>
      <c r="X9223">
        <v>2.76</v>
      </c>
      <c r="Y9223">
        <v>29400</v>
      </c>
      <c r="Z9223">
        <v>2.76</v>
      </c>
    </row>
    <row r="9224" spans="1:26">
      <c r="A9224">
        <v>9035726</v>
      </c>
      <c r="B9224" t="s">
        <v>3654</v>
      </c>
      <c r="C9224" t="s">
        <v>3597</v>
      </c>
      <c r="D9224" t="s">
        <v>3614</v>
      </c>
      <c r="E9224" t="s">
        <v>3615</v>
      </c>
      <c r="F9224" t="s">
        <v>3600</v>
      </c>
      <c r="G9224">
        <v>9035726</v>
      </c>
      <c r="I9224" t="s">
        <v>3601</v>
      </c>
      <c r="J9224" t="s">
        <v>5786</v>
      </c>
      <c r="L9224" t="s">
        <v>4937</v>
      </c>
      <c r="M9224">
        <v>10</v>
      </c>
      <c r="N9224">
        <v>17</v>
      </c>
      <c r="O9224">
        <v>10</v>
      </c>
      <c r="S9224" t="b">
        <v>0</v>
      </c>
      <c r="T9224" t="b">
        <v>0</v>
      </c>
      <c r="U9224" t="b">
        <v>0</v>
      </c>
      <c r="V9224">
        <v>48000</v>
      </c>
      <c r="W9224">
        <v>29400</v>
      </c>
      <c r="X9224">
        <v>2.76</v>
      </c>
      <c r="Y9224">
        <v>29400</v>
      </c>
      <c r="Z9224">
        <v>2.76</v>
      </c>
    </row>
    <row r="9225" spans="1:26">
      <c r="A9225">
        <v>203064286</v>
      </c>
      <c r="B9225" t="s">
        <v>3654</v>
      </c>
      <c r="C9225" t="s">
        <v>3597</v>
      </c>
      <c r="D9225" t="s">
        <v>3614</v>
      </c>
      <c r="E9225" t="s">
        <v>4837</v>
      </c>
      <c r="F9225" t="s">
        <v>3600</v>
      </c>
      <c r="G9225">
        <v>203064286</v>
      </c>
      <c r="I9225" t="s">
        <v>3601</v>
      </c>
      <c r="J9225" t="s">
        <v>5797</v>
      </c>
      <c r="L9225" t="s">
        <v>5030</v>
      </c>
      <c r="M9225">
        <v>11.25</v>
      </c>
      <c r="N9225">
        <v>16.75</v>
      </c>
      <c r="O9225">
        <v>10</v>
      </c>
      <c r="S9225" t="b">
        <v>0</v>
      </c>
      <c r="T9225" t="b">
        <v>0</v>
      </c>
      <c r="U9225" t="b">
        <v>0</v>
      </c>
      <c r="V9225">
        <v>34800</v>
      </c>
      <c r="W9225">
        <v>22200</v>
      </c>
      <c r="X9225">
        <v>2.71</v>
      </c>
      <c r="Y9225">
        <v>22200</v>
      </c>
      <c r="Z9225">
        <v>2.71</v>
      </c>
    </row>
    <row r="9226" spans="1:26">
      <c r="A9226">
        <v>203064277</v>
      </c>
      <c r="B9226" t="s">
        <v>3654</v>
      </c>
      <c r="C9226" t="s">
        <v>3597</v>
      </c>
      <c r="D9226" t="s">
        <v>3614</v>
      </c>
      <c r="E9226" t="s">
        <v>4840</v>
      </c>
      <c r="F9226" t="s">
        <v>3600</v>
      </c>
      <c r="G9226">
        <v>203064277</v>
      </c>
      <c r="I9226" t="s">
        <v>3601</v>
      </c>
      <c r="J9226" t="s">
        <v>5797</v>
      </c>
      <c r="L9226" t="s">
        <v>5030</v>
      </c>
      <c r="M9226">
        <v>11.25</v>
      </c>
      <c r="N9226">
        <v>16.75</v>
      </c>
      <c r="O9226">
        <v>10</v>
      </c>
      <c r="S9226" t="b">
        <v>0</v>
      </c>
      <c r="T9226" t="b">
        <v>0</v>
      </c>
      <c r="U9226" t="b">
        <v>0</v>
      </c>
      <c r="V9226">
        <v>34800</v>
      </c>
      <c r="W9226">
        <v>22200</v>
      </c>
      <c r="X9226">
        <v>2.71</v>
      </c>
      <c r="Y9226">
        <v>22200</v>
      </c>
      <c r="Z9226">
        <v>2.71</v>
      </c>
    </row>
    <row r="9227" spans="1:26">
      <c r="A9227">
        <v>203064269</v>
      </c>
      <c r="B9227" t="s">
        <v>3654</v>
      </c>
      <c r="C9227" t="s">
        <v>3597</v>
      </c>
      <c r="D9227" t="s">
        <v>3614</v>
      </c>
      <c r="E9227" t="s">
        <v>4841</v>
      </c>
      <c r="F9227" t="s">
        <v>3600</v>
      </c>
      <c r="G9227">
        <v>203064269</v>
      </c>
      <c r="I9227" t="s">
        <v>3601</v>
      </c>
      <c r="J9227" t="s">
        <v>5797</v>
      </c>
      <c r="L9227" t="s">
        <v>5030</v>
      </c>
      <c r="M9227">
        <v>11.25</v>
      </c>
      <c r="N9227">
        <v>16.75</v>
      </c>
      <c r="O9227">
        <v>10</v>
      </c>
      <c r="S9227" t="b">
        <v>0</v>
      </c>
      <c r="T9227" t="b">
        <v>0</v>
      </c>
      <c r="U9227" t="b">
        <v>0</v>
      </c>
      <c r="V9227">
        <v>34800</v>
      </c>
      <c r="W9227">
        <v>22200</v>
      </c>
      <c r="X9227">
        <v>2.71</v>
      </c>
      <c r="Y9227">
        <v>22200</v>
      </c>
      <c r="Z9227">
        <v>2.71</v>
      </c>
    </row>
    <row r="9228" spans="1:26">
      <c r="A9228">
        <v>203064060</v>
      </c>
      <c r="B9228" t="s">
        <v>3654</v>
      </c>
      <c r="C9228" t="s">
        <v>3597</v>
      </c>
      <c r="D9228" t="s">
        <v>3614</v>
      </c>
      <c r="E9228" t="s">
        <v>3615</v>
      </c>
      <c r="F9228" t="s">
        <v>3600</v>
      </c>
      <c r="G9228">
        <v>203064060</v>
      </c>
      <c r="I9228" t="s">
        <v>3601</v>
      </c>
      <c r="J9228" t="s">
        <v>5795</v>
      </c>
      <c r="L9228" t="s">
        <v>5030</v>
      </c>
      <c r="M9228">
        <v>11.25</v>
      </c>
      <c r="N9228">
        <v>16.75</v>
      </c>
      <c r="O9228">
        <v>10</v>
      </c>
      <c r="S9228" t="b">
        <v>0</v>
      </c>
      <c r="T9228" t="b">
        <v>0</v>
      </c>
      <c r="U9228" t="b">
        <v>0</v>
      </c>
      <c r="V9228">
        <v>34800</v>
      </c>
      <c r="W9228">
        <v>22200</v>
      </c>
      <c r="X9228">
        <v>2.71</v>
      </c>
      <c r="Y9228">
        <v>22200</v>
      </c>
      <c r="Z9228">
        <v>2.71</v>
      </c>
    </row>
    <row r="9229" spans="1:26">
      <c r="A9229">
        <v>203064261</v>
      </c>
      <c r="B9229" t="s">
        <v>3654</v>
      </c>
      <c r="C9229" t="s">
        <v>3597</v>
      </c>
      <c r="D9229" t="s">
        <v>3614</v>
      </c>
      <c r="E9229" t="s">
        <v>4842</v>
      </c>
      <c r="F9229" t="s">
        <v>3600</v>
      </c>
      <c r="G9229">
        <v>203064261</v>
      </c>
      <c r="I9229" t="s">
        <v>3601</v>
      </c>
      <c r="J9229" t="s">
        <v>5798</v>
      </c>
      <c r="L9229" t="s">
        <v>5030</v>
      </c>
      <c r="M9229">
        <v>11.25</v>
      </c>
      <c r="N9229">
        <v>16.75</v>
      </c>
      <c r="O9229">
        <v>10</v>
      </c>
      <c r="S9229" t="b">
        <v>0</v>
      </c>
      <c r="T9229" t="b">
        <v>0</v>
      </c>
      <c r="U9229" t="b">
        <v>0</v>
      </c>
      <c r="V9229">
        <v>34800</v>
      </c>
      <c r="W9229">
        <v>22200</v>
      </c>
      <c r="X9229">
        <v>2.71</v>
      </c>
      <c r="Y9229">
        <v>22200</v>
      </c>
      <c r="Z9229">
        <v>2.71</v>
      </c>
    </row>
    <row r="9230" spans="1:26">
      <c r="A9230">
        <v>206779784</v>
      </c>
      <c r="B9230" t="s">
        <v>3654</v>
      </c>
      <c r="C9230" t="s">
        <v>3597</v>
      </c>
      <c r="D9230" t="s">
        <v>3614</v>
      </c>
      <c r="E9230" t="s">
        <v>4837</v>
      </c>
      <c r="F9230" t="s">
        <v>3600</v>
      </c>
      <c r="G9230">
        <v>206779784</v>
      </c>
      <c r="I9230" t="s">
        <v>3601</v>
      </c>
      <c r="J9230" t="s">
        <v>5808</v>
      </c>
      <c r="L9230" t="s">
        <v>4942</v>
      </c>
      <c r="M9230">
        <v>12.25</v>
      </c>
      <c r="N9230">
        <v>18</v>
      </c>
      <c r="O9230">
        <v>9</v>
      </c>
      <c r="S9230" t="b">
        <v>0</v>
      </c>
      <c r="T9230" t="b">
        <v>0</v>
      </c>
      <c r="U9230" t="b">
        <v>0</v>
      </c>
      <c r="V9230">
        <v>24000</v>
      </c>
      <c r="W9230">
        <v>15000</v>
      </c>
      <c r="X9230">
        <v>2.68</v>
      </c>
      <c r="Y9230">
        <v>15000</v>
      </c>
      <c r="Z9230">
        <v>2.68</v>
      </c>
    </row>
    <row r="9231" spans="1:26">
      <c r="A9231">
        <v>206779782</v>
      </c>
      <c r="B9231" t="s">
        <v>3654</v>
      </c>
      <c r="C9231" t="s">
        <v>3597</v>
      </c>
      <c r="D9231" t="s">
        <v>3614</v>
      </c>
      <c r="E9231" t="s">
        <v>4841</v>
      </c>
      <c r="F9231" t="s">
        <v>3600</v>
      </c>
      <c r="G9231">
        <v>206779782</v>
      </c>
      <c r="I9231" t="s">
        <v>3601</v>
      </c>
      <c r="J9231" t="s">
        <v>5808</v>
      </c>
      <c r="L9231" t="s">
        <v>4942</v>
      </c>
      <c r="M9231">
        <v>12.25</v>
      </c>
      <c r="N9231">
        <v>18</v>
      </c>
      <c r="O9231">
        <v>9</v>
      </c>
      <c r="S9231" t="b">
        <v>0</v>
      </c>
      <c r="T9231" t="b">
        <v>0</v>
      </c>
      <c r="U9231" t="b">
        <v>0</v>
      </c>
      <c r="V9231">
        <v>24000</v>
      </c>
      <c r="W9231">
        <v>15000</v>
      </c>
      <c r="X9231">
        <v>2.68</v>
      </c>
      <c r="Y9231">
        <v>15000</v>
      </c>
      <c r="Z9231">
        <v>2.68</v>
      </c>
    </row>
    <row r="9232" spans="1:26">
      <c r="A9232">
        <v>206779783</v>
      </c>
      <c r="B9232" t="s">
        <v>3654</v>
      </c>
      <c r="C9232" t="s">
        <v>3597</v>
      </c>
      <c r="D9232" t="s">
        <v>3614</v>
      </c>
      <c r="E9232" t="s">
        <v>4840</v>
      </c>
      <c r="F9232" t="s">
        <v>3600</v>
      </c>
      <c r="G9232">
        <v>206779783</v>
      </c>
      <c r="I9232" t="s">
        <v>3601</v>
      </c>
      <c r="J9232" t="s">
        <v>5808</v>
      </c>
      <c r="L9232" t="s">
        <v>4942</v>
      </c>
      <c r="M9232">
        <v>12.25</v>
      </c>
      <c r="N9232">
        <v>18</v>
      </c>
      <c r="O9232">
        <v>9</v>
      </c>
      <c r="S9232" t="b">
        <v>0</v>
      </c>
      <c r="T9232" t="b">
        <v>0</v>
      </c>
      <c r="U9232" t="b">
        <v>0</v>
      </c>
      <c r="V9232">
        <v>24000</v>
      </c>
      <c r="W9232">
        <v>15000</v>
      </c>
      <c r="X9232">
        <v>2.68</v>
      </c>
      <c r="Y9232">
        <v>15000</v>
      </c>
      <c r="Z9232">
        <v>2.68</v>
      </c>
    </row>
    <row r="9233" spans="1:26">
      <c r="A9233">
        <v>206778797</v>
      </c>
      <c r="B9233" t="s">
        <v>3654</v>
      </c>
      <c r="C9233" t="s">
        <v>3597</v>
      </c>
      <c r="D9233" t="s">
        <v>3614</v>
      </c>
      <c r="E9233" t="s">
        <v>3615</v>
      </c>
      <c r="F9233" t="s">
        <v>3600</v>
      </c>
      <c r="G9233">
        <v>206778797</v>
      </c>
      <c r="I9233" t="s">
        <v>3601</v>
      </c>
      <c r="J9233" t="s">
        <v>5805</v>
      </c>
      <c r="L9233" t="s">
        <v>4942</v>
      </c>
      <c r="M9233">
        <v>12.25</v>
      </c>
      <c r="N9233">
        <v>18</v>
      </c>
      <c r="O9233">
        <v>9</v>
      </c>
      <c r="S9233" t="b">
        <v>0</v>
      </c>
      <c r="T9233" t="b">
        <v>0</v>
      </c>
      <c r="U9233" t="b">
        <v>0</v>
      </c>
      <c r="V9233">
        <v>24000</v>
      </c>
      <c r="W9233">
        <v>15000</v>
      </c>
      <c r="X9233">
        <v>2.68</v>
      </c>
      <c r="Y9233">
        <v>15000</v>
      </c>
      <c r="Z9233">
        <v>2.68</v>
      </c>
    </row>
    <row r="9234" spans="1:26">
      <c r="A9234">
        <v>206779781</v>
      </c>
      <c r="B9234" t="s">
        <v>3654</v>
      </c>
      <c r="C9234" t="s">
        <v>3597</v>
      </c>
      <c r="D9234" t="s">
        <v>3614</v>
      </c>
      <c r="E9234" t="s">
        <v>4842</v>
      </c>
      <c r="F9234" t="s">
        <v>3600</v>
      </c>
      <c r="G9234">
        <v>206779781</v>
      </c>
      <c r="I9234" t="s">
        <v>3601</v>
      </c>
      <c r="J9234" t="s">
        <v>5807</v>
      </c>
      <c r="L9234" t="s">
        <v>4942</v>
      </c>
      <c r="M9234">
        <v>12.25</v>
      </c>
      <c r="N9234">
        <v>18</v>
      </c>
      <c r="O9234">
        <v>9</v>
      </c>
      <c r="S9234" t="b">
        <v>0</v>
      </c>
      <c r="T9234" t="b">
        <v>0</v>
      </c>
      <c r="U9234" t="b">
        <v>0</v>
      </c>
      <c r="V9234">
        <v>24000</v>
      </c>
      <c r="W9234">
        <v>15000</v>
      </c>
      <c r="X9234">
        <v>2.68</v>
      </c>
      <c r="Y9234">
        <v>15000</v>
      </c>
      <c r="Z9234">
        <v>2.68</v>
      </c>
    </row>
    <row r="9235" spans="1:26">
      <c r="A9235">
        <v>206779780</v>
      </c>
      <c r="B9235" t="s">
        <v>3654</v>
      </c>
      <c r="C9235" t="s">
        <v>3597</v>
      </c>
      <c r="D9235" t="s">
        <v>3614</v>
      </c>
      <c r="E9235" t="s">
        <v>4837</v>
      </c>
      <c r="F9235" t="s">
        <v>3600</v>
      </c>
      <c r="G9235">
        <v>206779780</v>
      </c>
      <c r="I9235" t="s">
        <v>3601</v>
      </c>
      <c r="J9235" t="s">
        <v>5808</v>
      </c>
      <c r="L9235" t="s">
        <v>4943</v>
      </c>
      <c r="M9235">
        <v>12.25</v>
      </c>
      <c r="N9235">
        <v>18</v>
      </c>
      <c r="O9235">
        <v>9</v>
      </c>
      <c r="S9235" t="b">
        <v>0</v>
      </c>
      <c r="T9235" t="b">
        <v>0</v>
      </c>
      <c r="U9235" t="b">
        <v>0</v>
      </c>
      <c r="V9235">
        <v>24000</v>
      </c>
      <c r="W9235">
        <v>15000</v>
      </c>
      <c r="X9235">
        <v>2.68</v>
      </c>
      <c r="Y9235">
        <v>15000</v>
      </c>
      <c r="Z9235">
        <v>2.68</v>
      </c>
    </row>
    <row r="9236" spans="1:26">
      <c r="A9236">
        <v>206779779</v>
      </c>
      <c r="B9236" t="s">
        <v>3654</v>
      </c>
      <c r="C9236" t="s">
        <v>3597</v>
      </c>
      <c r="D9236" t="s">
        <v>3614</v>
      </c>
      <c r="E9236" t="s">
        <v>4840</v>
      </c>
      <c r="F9236" t="s">
        <v>3600</v>
      </c>
      <c r="G9236">
        <v>206779779</v>
      </c>
      <c r="I9236" t="s">
        <v>3601</v>
      </c>
      <c r="J9236" t="s">
        <v>5808</v>
      </c>
      <c r="L9236" t="s">
        <v>4943</v>
      </c>
      <c r="M9236">
        <v>12.25</v>
      </c>
      <c r="N9236">
        <v>18</v>
      </c>
      <c r="O9236">
        <v>9</v>
      </c>
      <c r="S9236" t="b">
        <v>0</v>
      </c>
      <c r="T9236" t="b">
        <v>0</v>
      </c>
      <c r="U9236" t="b">
        <v>0</v>
      </c>
      <c r="V9236">
        <v>24000</v>
      </c>
      <c r="W9236">
        <v>15000</v>
      </c>
      <c r="X9236">
        <v>2.68</v>
      </c>
      <c r="Y9236">
        <v>15000</v>
      </c>
      <c r="Z9236">
        <v>2.68</v>
      </c>
    </row>
    <row r="9237" spans="1:26">
      <c r="A9237">
        <v>206779777</v>
      </c>
      <c r="B9237" t="s">
        <v>3654</v>
      </c>
      <c r="C9237" t="s">
        <v>3597</v>
      </c>
      <c r="D9237" t="s">
        <v>3614</v>
      </c>
      <c r="E9237" t="s">
        <v>4842</v>
      </c>
      <c r="F9237" t="s">
        <v>3600</v>
      </c>
      <c r="G9237">
        <v>206779777</v>
      </c>
      <c r="I9237" t="s">
        <v>3601</v>
      </c>
      <c r="J9237" t="s">
        <v>5807</v>
      </c>
      <c r="L9237" t="s">
        <v>4943</v>
      </c>
      <c r="M9237">
        <v>12.25</v>
      </c>
      <c r="N9237">
        <v>18</v>
      </c>
      <c r="O9237">
        <v>9</v>
      </c>
      <c r="S9237" t="b">
        <v>0</v>
      </c>
      <c r="T9237" t="b">
        <v>0</v>
      </c>
      <c r="U9237" t="b">
        <v>0</v>
      </c>
      <c r="V9237">
        <v>24000</v>
      </c>
      <c r="W9237">
        <v>15000</v>
      </c>
      <c r="X9237">
        <v>2.68</v>
      </c>
      <c r="Y9237">
        <v>15000</v>
      </c>
      <c r="Z9237">
        <v>2.68</v>
      </c>
    </row>
    <row r="9238" spans="1:26">
      <c r="A9238">
        <v>206779778</v>
      </c>
      <c r="B9238" t="s">
        <v>3654</v>
      </c>
      <c r="C9238" t="s">
        <v>3597</v>
      </c>
      <c r="D9238" t="s">
        <v>3614</v>
      </c>
      <c r="E9238" t="s">
        <v>4841</v>
      </c>
      <c r="F9238" t="s">
        <v>3600</v>
      </c>
      <c r="G9238">
        <v>206779778</v>
      </c>
      <c r="I9238" t="s">
        <v>3601</v>
      </c>
      <c r="J9238" t="s">
        <v>5808</v>
      </c>
      <c r="L9238" t="s">
        <v>4943</v>
      </c>
      <c r="M9238">
        <v>12.25</v>
      </c>
      <c r="N9238">
        <v>18</v>
      </c>
      <c r="O9238">
        <v>9</v>
      </c>
      <c r="S9238" t="b">
        <v>0</v>
      </c>
      <c r="T9238" t="b">
        <v>0</v>
      </c>
      <c r="U9238" t="b">
        <v>0</v>
      </c>
      <c r="V9238">
        <v>24000</v>
      </c>
      <c r="W9238">
        <v>15000</v>
      </c>
      <c r="X9238">
        <v>2.68</v>
      </c>
      <c r="Y9238">
        <v>15000</v>
      </c>
      <c r="Z9238">
        <v>2.68</v>
      </c>
    </row>
    <row r="9239" spans="1:26">
      <c r="A9239">
        <v>206779776</v>
      </c>
      <c r="B9239" t="s">
        <v>3654</v>
      </c>
      <c r="C9239" t="s">
        <v>3597</v>
      </c>
      <c r="D9239" t="s">
        <v>3614</v>
      </c>
      <c r="E9239" t="s">
        <v>4837</v>
      </c>
      <c r="F9239" t="s">
        <v>3600</v>
      </c>
      <c r="G9239">
        <v>206779776</v>
      </c>
      <c r="I9239" t="s">
        <v>3601</v>
      </c>
      <c r="J9239" t="s">
        <v>5808</v>
      </c>
      <c r="L9239" t="s">
        <v>4944</v>
      </c>
      <c r="M9239">
        <v>12.25</v>
      </c>
      <c r="N9239">
        <v>18</v>
      </c>
      <c r="O9239">
        <v>9</v>
      </c>
      <c r="S9239" t="b">
        <v>0</v>
      </c>
      <c r="T9239" t="b">
        <v>0</v>
      </c>
      <c r="U9239" t="b">
        <v>0</v>
      </c>
      <c r="V9239">
        <v>24000</v>
      </c>
      <c r="W9239">
        <v>15000</v>
      </c>
      <c r="X9239">
        <v>2.68</v>
      </c>
      <c r="Y9239">
        <v>15000</v>
      </c>
      <c r="Z9239">
        <v>2.68</v>
      </c>
    </row>
    <row r="9240" spans="1:26">
      <c r="A9240">
        <v>206778796</v>
      </c>
      <c r="B9240" t="s">
        <v>3654</v>
      </c>
      <c r="C9240" t="s">
        <v>3597</v>
      </c>
      <c r="D9240" t="s">
        <v>3614</v>
      </c>
      <c r="E9240" t="s">
        <v>3615</v>
      </c>
      <c r="F9240" t="s">
        <v>3600</v>
      </c>
      <c r="G9240">
        <v>206778796</v>
      </c>
      <c r="I9240" t="s">
        <v>3601</v>
      </c>
      <c r="J9240" t="s">
        <v>5805</v>
      </c>
      <c r="L9240" t="s">
        <v>4943</v>
      </c>
      <c r="M9240">
        <v>12.25</v>
      </c>
      <c r="N9240">
        <v>18</v>
      </c>
      <c r="O9240">
        <v>9</v>
      </c>
      <c r="S9240" t="b">
        <v>0</v>
      </c>
      <c r="T9240" t="b">
        <v>0</v>
      </c>
      <c r="U9240" t="b">
        <v>0</v>
      </c>
      <c r="V9240">
        <v>24000</v>
      </c>
      <c r="W9240">
        <v>15000</v>
      </c>
      <c r="X9240">
        <v>2.68</v>
      </c>
      <c r="Y9240">
        <v>15000</v>
      </c>
      <c r="Z9240">
        <v>2.68</v>
      </c>
    </row>
    <row r="9241" spans="1:26">
      <c r="A9241">
        <v>206779773</v>
      </c>
      <c r="B9241" t="s">
        <v>3654</v>
      </c>
      <c r="C9241" t="s">
        <v>3597</v>
      </c>
      <c r="D9241" t="s">
        <v>3614</v>
      </c>
      <c r="E9241" t="s">
        <v>4842</v>
      </c>
      <c r="F9241" t="s">
        <v>3600</v>
      </c>
      <c r="G9241">
        <v>206779773</v>
      </c>
      <c r="I9241" t="s">
        <v>3601</v>
      </c>
      <c r="J9241" t="s">
        <v>5807</v>
      </c>
      <c r="L9241" t="s">
        <v>4944</v>
      </c>
      <c r="M9241">
        <v>12.25</v>
      </c>
      <c r="N9241">
        <v>18</v>
      </c>
      <c r="O9241">
        <v>9</v>
      </c>
      <c r="S9241" t="b">
        <v>0</v>
      </c>
      <c r="T9241" t="b">
        <v>0</v>
      </c>
      <c r="U9241" t="b">
        <v>0</v>
      </c>
      <c r="V9241">
        <v>24000</v>
      </c>
      <c r="W9241">
        <v>15000</v>
      </c>
      <c r="X9241">
        <v>2.68</v>
      </c>
      <c r="Y9241">
        <v>15000</v>
      </c>
      <c r="Z9241">
        <v>2.68</v>
      </c>
    </row>
    <row r="9242" spans="1:26">
      <c r="A9242">
        <v>206779772</v>
      </c>
      <c r="B9242" t="s">
        <v>3654</v>
      </c>
      <c r="C9242" t="s">
        <v>3597</v>
      </c>
      <c r="D9242" t="s">
        <v>3614</v>
      </c>
      <c r="E9242" t="s">
        <v>4837</v>
      </c>
      <c r="F9242" t="s">
        <v>3600</v>
      </c>
      <c r="G9242">
        <v>206779772</v>
      </c>
      <c r="I9242" t="s">
        <v>3601</v>
      </c>
      <c r="J9242" t="s">
        <v>5808</v>
      </c>
      <c r="L9242" t="s">
        <v>4945</v>
      </c>
      <c r="M9242">
        <v>12.25</v>
      </c>
      <c r="N9242">
        <v>18</v>
      </c>
      <c r="O9242">
        <v>9</v>
      </c>
      <c r="S9242" t="b">
        <v>0</v>
      </c>
      <c r="T9242" t="b">
        <v>0</v>
      </c>
      <c r="U9242" t="b">
        <v>0</v>
      </c>
      <c r="V9242">
        <v>24000</v>
      </c>
      <c r="W9242">
        <v>15000</v>
      </c>
      <c r="X9242">
        <v>2.68</v>
      </c>
      <c r="Y9242">
        <v>15000</v>
      </c>
      <c r="Z9242">
        <v>2.68</v>
      </c>
    </row>
    <row r="9243" spans="1:26">
      <c r="A9243">
        <v>206778795</v>
      </c>
      <c r="B9243" t="s">
        <v>3654</v>
      </c>
      <c r="C9243" t="s">
        <v>3597</v>
      </c>
      <c r="D9243" t="s">
        <v>3614</v>
      </c>
      <c r="E9243" t="s">
        <v>3615</v>
      </c>
      <c r="F9243" t="s">
        <v>3600</v>
      </c>
      <c r="G9243">
        <v>206778795</v>
      </c>
      <c r="I9243" t="s">
        <v>3601</v>
      </c>
      <c r="J9243" t="s">
        <v>5805</v>
      </c>
      <c r="L9243" t="s">
        <v>4944</v>
      </c>
      <c r="M9243">
        <v>12.25</v>
      </c>
      <c r="N9243">
        <v>18</v>
      </c>
      <c r="O9243">
        <v>9</v>
      </c>
      <c r="S9243" t="b">
        <v>0</v>
      </c>
      <c r="T9243" t="b">
        <v>0</v>
      </c>
      <c r="U9243" t="b">
        <v>0</v>
      </c>
      <c r="V9243">
        <v>24000</v>
      </c>
      <c r="W9243">
        <v>15000</v>
      </c>
      <c r="X9243">
        <v>2.68</v>
      </c>
      <c r="Y9243">
        <v>15000</v>
      </c>
      <c r="Z9243">
        <v>2.68</v>
      </c>
    </row>
    <row r="9244" spans="1:26">
      <c r="A9244">
        <v>206779771</v>
      </c>
      <c r="B9244" t="s">
        <v>3654</v>
      </c>
      <c r="C9244" t="s">
        <v>3597</v>
      </c>
      <c r="D9244" t="s">
        <v>3614</v>
      </c>
      <c r="E9244" t="s">
        <v>4840</v>
      </c>
      <c r="F9244" t="s">
        <v>3600</v>
      </c>
      <c r="G9244">
        <v>206779771</v>
      </c>
      <c r="I9244" t="s">
        <v>3601</v>
      </c>
      <c r="J9244" t="s">
        <v>5808</v>
      </c>
      <c r="L9244" t="s">
        <v>4945</v>
      </c>
      <c r="M9244">
        <v>12.25</v>
      </c>
      <c r="N9244">
        <v>18</v>
      </c>
      <c r="O9244">
        <v>9</v>
      </c>
      <c r="S9244" t="b">
        <v>0</v>
      </c>
      <c r="T9244" t="b">
        <v>0</v>
      </c>
      <c r="U9244" t="b">
        <v>0</v>
      </c>
      <c r="V9244">
        <v>24000</v>
      </c>
      <c r="W9244">
        <v>15000</v>
      </c>
      <c r="X9244">
        <v>2.68</v>
      </c>
      <c r="Y9244">
        <v>15000</v>
      </c>
      <c r="Z9244">
        <v>2.68</v>
      </c>
    </row>
    <row r="9245" spans="1:26">
      <c r="A9245">
        <v>206779770</v>
      </c>
      <c r="B9245" t="s">
        <v>3654</v>
      </c>
      <c r="C9245" t="s">
        <v>3597</v>
      </c>
      <c r="D9245" t="s">
        <v>3614</v>
      </c>
      <c r="E9245" t="s">
        <v>4841</v>
      </c>
      <c r="F9245" t="s">
        <v>3600</v>
      </c>
      <c r="G9245">
        <v>206779770</v>
      </c>
      <c r="I9245" t="s">
        <v>3601</v>
      </c>
      <c r="J9245" t="s">
        <v>5808</v>
      </c>
      <c r="L9245" t="s">
        <v>4945</v>
      </c>
      <c r="M9245">
        <v>12.25</v>
      </c>
      <c r="N9245">
        <v>18</v>
      </c>
      <c r="O9245">
        <v>9</v>
      </c>
      <c r="S9245" t="b">
        <v>0</v>
      </c>
      <c r="T9245" t="b">
        <v>0</v>
      </c>
      <c r="U9245" t="b">
        <v>0</v>
      </c>
      <c r="V9245">
        <v>24000</v>
      </c>
      <c r="W9245">
        <v>15000</v>
      </c>
      <c r="X9245">
        <v>2.68</v>
      </c>
      <c r="Y9245">
        <v>15000</v>
      </c>
      <c r="Z9245">
        <v>2.68</v>
      </c>
    </row>
    <row r="9246" spans="1:26">
      <c r="A9246">
        <v>206779775</v>
      </c>
      <c r="B9246" t="s">
        <v>3654</v>
      </c>
      <c r="C9246" t="s">
        <v>3597</v>
      </c>
      <c r="D9246" t="s">
        <v>3614</v>
      </c>
      <c r="E9246" t="s">
        <v>4840</v>
      </c>
      <c r="F9246" t="s">
        <v>3600</v>
      </c>
      <c r="G9246">
        <v>206779775</v>
      </c>
      <c r="I9246" t="s">
        <v>3601</v>
      </c>
      <c r="J9246" t="s">
        <v>5808</v>
      </c>
      <c r="L9246" t="s">
        <v>4944</v>
      </c>
      <c r="M9246">
        <v>12.25</v>
      </c>
      <c r="N9246">
        <v>18</v>
      </c>
      <c r="O9246">
        <v>9</v>
      </c>
      <c r="S9246" t="b">
        <v>0</v>
      </c>
      <c r="T9246" t="b">
        <v>0</v>
      </c>
      <c r="U9246" t="b">
        <v>0</v>
      </c>
      <c r="V9246">
        <v>24000</v>
      </c>
      <c r="W9246">
        <v>15000</v>
      </c>
      <c r="X9246">
        <v>2.68</v>
      </c>
      <c r="Y9246">
        <v>15000</v>
      </c>
      <c r="Z9246">
        <v>2.68</v>
      </c>
    </row>
    <row r="9247" spans="1:26">
      <c r="A9247">
        <v>206779774</v>
      </c>
      <c r="B9247" t="s">
        <v>3654</v>
      </c>
      <c r="C9247" t="s">
        <v>3597</v>
      </c>
      <c r="D9247" t="s">
        <v>3614</v>
      </c>
      <c r="E9247" t="s">
        <v>4841</v>
      </c>
      <c r="F9247" t="s">
        <v>3600</v>
      </c>
      <c r="G9247">
        <v>206779774</v>
      </c>
      <c r="I9247" t="s">
        <v>3601</v>
      </c>
      <c r="J9247" t="s">
        <v>5808</v>
      </c>
      <c r="L9247" t="s">
        <v>4944</v>
      </c>
      <c r="M9247">
        <v>12.25</v>
      </c>
      <c r="N9247">
        <v>18</v>
      </c>
      <c r="O9247">
        <v>9</v>
      </c>
      <c r="S9247" t="b">
        <v>0</v>
      </c>
      <c r="T9247" t="b">
        <v>0</v>
      </c>
      <c r="U9247" t="b">
        <v>0</v>
      </c>
      <c r="V9247">
        <v>24000</v>
      </c>
      <c r="W9247">
        <v>15000</v>
      </c>
      <c r="X9247">
        <v>2.68</v>
      </c>
      <c r="Y9247">
        <v>15000</v>
      </c>
      <c r="Z9247">
        <v>2.68</v>
      </c>
    </row>
    <row r="9248" spans="1:26">
      <c r="A9248">
        <v>206779769</v>
      </c>
      <c r="B9248" t="s">
        <v>3654</v>
      </c>
      <c r="C9248" t="s">
        <v>3597</v>
      </c>
      <c r="D9248" t="s">
        <v>3614</v>
      </c>
      <c r="E9248" t="s">
        <v>4842</v>
      </c>
      <c r="F9248" t="s">
        <v>3600</v>
      </c>
      <c r="G9248">
        <v>206779769</v>
      </c>
      <c r="I9248" t="s">
        <v>3601</v>
      </c>
      <c r="J9248" t="s">
        <v>5807</v>
      </c>
      <c r="L9248" t="s">
        <v>4945</v>
      </c>
      <c r="M9248">
        <v>12.25</v>
      </c>
      <c r="N9248">
        <v>18</v>
      </c>
      <c r="O9248">
        <v>9</v>
      </c>
      <c r="S9248" t="b">
        <v>0</v>
      </c>
      <c r="T9248" t="b">
        <v>0</v>
      </c>
      <c r="U9248" t="b">
        <v>0</v>
      </c>
      <c r="V9248">
        <v>24000</v>
      </c>
      <c r="W9248">
        <v>15000</v>
      </c>
      <c r="X9248">
        <v>2.68</v>
      </c>
      <c r="Y9248">
        <v>15000</v>
      </c>
      <c r="Z9248">
        <v>2.68</v>
      </c>
    </row>
    <row r="9249" spans="1:26">
      <c r="A9249">
        <v>206778794</v>
      </c>
      <c r="B9249" t="s">
        <v>3654</v>
      </c>
      <c r="C9249" t="s">
        <v>3597</v>
      </c>
      <c r="D9249" t="s">
        <v>3614</v>
      </c>
      <c r="E9249" t="s">
        <v>3615</v>
      </c>
      <c r="F9249" t="s">
        <v>3600</v>
      </c>
      <c r="G9249">
        <v>206778794</v>
      </c>
      <c r="I9249" t="s">
        <v>3601</v>
      </c>
      <c r="J9249" t="s">
        <v>5805</v>
      </c>
      <c r="L9249" t="s">
        <v>4945</v>
      </c>
      <c r="M9249">
        <v>12.25</v>
      </c>
      <c r="N9249">
        <v>18</v>
      </c>
      <c r="O9249">
        <v>9</v>
      </c>
      <c r="S9249" t="b">
        <v>0</v>
      </c>
      <c r="T9249" t="b">
        <v>0</v>
      </c>
      <c r="U9249" t="b">
        <v>0</v>
      </c>
      <c r="V9249">
        <v>24000</v>
      </c>
      <c r="W9249">
        <v>15000</v>
      </c>
      <c r="X9249">
        <v>2.68</v>
      </c>
      <c r="Y9249">
        <v>15000</v>
      </c>
      <c r="Z9249">
        <v>2.68</v>
      </c>
    </row>
    <row r="9250" spans="1:26">
      <c r="A9250">
        <v>9060452</v>
      </c>
      <c r="B9250" t="s">
        <v>3654</v>
      </c>
      <c r="C9250" t="s">
        <v>3597</v>
      </c>
      <c r="D9250" t="s">
        <v>3614</v>
      </c>
      <c r="E9250" t="s">
        <v>4840</v>
      </c>
      <c r="F9250" t="s">
        <v>3600</v>
      </c>
      <c r="G9250">
        <v>9060452</v>
      </c>
      <c r="I9250" t="s">
        <v>3601</v>
      </c>
      <c r="J9250" t="s">
        <v>5808</v>
      </c>
      <c r="L9250" t="s">
        <v>5815</v>
      </c>
      <c r="M9250">
        <v>12.25</v>
      </c>
      <c r="N9250">
        <v>18</v>
      </c>
      <c r="O9250">
        <v>9</v>
      </c>
      <c r="S9250" t="b">
        <v>0</v>
      </c>
      <c r="T9250" t="b">
        <v>0</v>
      </c>
      <c r="U9250" t="b">
        <v>0</v>
      </c>
      <c r="V9250">
        <v>24000</v>
      </c>
      <c r="W9250">
        <v>15100</v>
      </c>
      <c r="X9250">
        <v>2.63</v>
      </c>
      <c r="Y9250">
        <v>15100</v>
      </c>
      <c r="Z9250">
        <v>2.63</v>
      </c>
    </row>
    <row r="9251" spans="1:26">
      <c r="A9251">
        <v>9060432</v>
      </c>
      <c r="B9251" t="s">
        <v>3654</v>
      </c>
      <c r="C9251" t="s">
        <v>3597</v>
      </c>
      <c r="D9251" t="s">
        <v>3614</v>
      </c>
      <c r="E9251" t="s">
        <v>4842</v>
      </c>
      <c r="F9251" t="s">
        <v>3600</v>
      </c>
      <c r="G9251">
        <v>9060432</v>
      </c>
      <c r="I9251" t="s">
        <v>3601</v>
      </c>
      <c r="J9251" t="s">
        <v>5807</v>
      </c>
      <c r="L9251" t="s">
        <v>5815</v>
      </c>
      <c r="M9251">
        <v>12.25</v>
      </c>
      <c r="N9251">
        <v>18</v>
      </c>
      <c r="O9251">
        <v>9</v>
      </c>
      <c r="S9251" t="b">
        <v>0</v>
      </c>
      <c r="T9251" t="b">
        <v>0</v>
      </c>
      <c r="U9251" t="b">
        <v>0</v>
      </c>
      <c r="V9251">
        <v>24000</v>
      </c>
      <c r="W9251">
        <v>15100</v>
      </c>
      <c r="X9251">
        <v>2.63</v>
      </c>
      <c r="Y9251">
        <v>15100</v>
      </c>
      <c r="Z9251">
        <v>2.63</v>
      </c>
    </row>
    <row r="9252" spans="1:26">
      <c r="A9252">
        <v>9060462</v>
      </c>
      <c r="B9252" t="s">
        <v>3654</v>
      </c>
      <c r="C9252" t="s">
        <v>3597</v>
      </c>
      <c r="D9252" t="s">
        <v>3614</v>
      </c>
      <c r="E9252" t="s">
        <v>4837</v>
      </c>
      <c r="F9252" t="s">
        <v>3600</v>
      </c>
      <c r="G9252">
        <v>9060462</v>
      </c>
      <c r="I9252" t="s">
        <v>3601</v>
      </c>
      <c r="J9252" t="s">
        <v>5808</v>
      </c>
      <c r="L9252" t="s">
        <v>5815</v>
      </c>
      <c r="M9252">
        <v>12.25</v>
      </c>
      <c r="N9252">
        <v>18</v>
      </c>
      <c r="O9252">
        <v>9</v>
      </c>
      <c r="S9252" t="b">
        <v>0</v>
      </c>
      <c r="T9252" t="b">
        <v>0</v>
      </c>
      <c r="U9252" t="b">
        <v>0</v>
      </c>
      <c r="V9252">
        <v>24000</v>
      </c>
      <c r="W9252">
        <v>15100</v>
      </c>
      <c r="X9252">
        <v>2.63</v>
      </c>
      <c r="Y9252">
        <v>15100</v>
      </c>
      <c r="Z9252">
        <v>2.63</v>
      </c>
    </row>
    <row r="9253" spans="1:26">
      <c r="A9253">
        <v>9060442</v>
      </c>
      <c r="B9253" t="s">
        <v>3654</v>
      </c>
      <c r="C9253" t="s">
        <v>3597</v>
      </c>
      <c r="D9253" t="s">
        <v>3614</v>
      </c>
      <c r="E9253" t="s">
        <v>4841</v>
      </c>
      <c r="F9253" t="s">
        <v>3600</v>
      </c>
      <c r="G9253">
        <v>9060442</v>
      </c>
      <c r="I9253" t="s">
        <v>3601</v>
      </c>
      <c r="J9253" t="s">
        <v>5808</v>
      </c>
      <c r="L9253" t="s">
        <v>5815</v>
      </c>
      <c r="M9253">
        <v>12.25</v>
      </c>
      <c r="N9253">
        <v>18</v>
      </c>
      <c r="O9253">
        <v>9</v>
      </c>
      <c r="S9253" t="b">
        <v>0</v>
      </c>
      <c r="T9253" t="b">
        <v>0</v>
      </c>
      <c r="U9253" t="b">
        <v>0</v>
      </c>
      <c r="V9253">
        <v>24000</v>
      </c>
      <c r="W9253">
        <v>15100</v>
      </c>
      <c r="X9253">
        <v>2.63</v>
      </c>
      <c r="Y9253">
        <v>15100</v>
      </c>
      <c r="Z9253">
        <v>2.63</v>
      </c>
    </row>
    <row r="9254" spans="1:26">
      <c r="A9254">
        <v>9060463</v>
      </c>
      <c r="B9254" t="s">
        <v>3654</v>
      </c>
      <c r="C9254" t="s">
        <v>3597</v>
      </c>
      <c r="D9254" t="s">
        <v>3614</v>
      </c>
      <c r="E9254" t="s">
        <v>4837</v>
      </c>
      <c r="F9254" t="s">
        <v>3600</v>
      </c>
      <c r="G9254">
        <v>9060463</v>
      </c>
      <c r="I9254" t="s">
        <v>3601</v>
      </c>
      <c r="J9254" t="s">
        <v>5808</v>
      </c>
      <c r="L9254" t="s">
        <v>4961</v>
      </c>
      <c r="M9254">
        <v>12</v>
      </c>
      <c r="N9254">
        <v>17.75</v>
      </c>
      <c r="O9254">
        <v>9</v>
      </c>
      <c r="S9254" t="b">
        <v>0</v>
      </c>
      <c r="T9254" t="b">
        <v>0</v>
      </c>
      <c r="U9254" t="b">
        <v>0</v>
      </c>
      <c r="V9254">
        <v>24000</v>
      </c>
      <c r="W9254">
        <v>15000</v>
      </c>
      <c r="X9254">
        <v>2.65</v>
      </c>
      <c r="Y9254">
        <v>15000</v>
      </c>
      <c r="Z9254">
        <v>2.65</v>
      </c>
    </row>
    <row r="9255" spans="1:26">
      <c r="A9255">
        <v>9060332</v>
      </c>
      <c r="B9255" t="s">
        <v>3654</v>
      </c>
      <c r="C9255" t="s">
        <v>3597</v>
      </c>
      <c r="D9255" t="s">
        <v>3614</v>
      </c>
      <c r="E9255" t="s">
        <v>3615</v>
      </c>
      <c r="F9255" t="s">
        <v>3600</v>
      </c>
      <c r="G9255">
        <v>9060332</v>
      </c>
      <c r="I9255" t="s">
        <v>3601</v>
      </c>
      <c r="J9255" t="s">
        <v>5805</v>
      </c>
      <c r="L9255" t="s">
        <v>5815</v>
      </c>
      <c r="M9255">
        <v>12.25</v>
      </c>
      <c r="N9255">
        <v>18</v>
      </c>
      <c r="O9255">
        <v>9</v>
      </c>
      <c r="S9255" t="b">
        <v>0</v>
      </c>
      <c r="T9255" t="b">
        <v>0</v>
      </c>
      <c r="U9255" t="b">
        <v>0</v>
      </c>
      <c r="V9255">
        <v>24000</v>
      </c>
      <c r="W9255">
        <v>15100</v>
      </c>
      <c r="X9255">
        <v>2.63</v>
      </c>
      <c r="Y9255">
        <v>15100</v>
      </c>
      <c r="Z9255">
        <v>2.63</v>
      </c>
    </row>
    <row r="9256" spans="1:26">
      <c r="A9256">
        <v>9060453</v>
      </c>
      <c r="B9256" t="s">
        <v>3654</v>
      </c>
      <c r="C9256" t="s">
        <v>3597</v>
      </c>
      <c r="D9256" t="s">
        <v>3614</v>
      </c>
      <c r="E9256" t="s">
        <v>4840</v>
      </c>
      <c r="F9256" t="s">
        <v>3600</v>
      </c>
      <c r="G9256">
        <v>9060453</v>
      </c>
      <c r="I9256" t="s">
        <v>3601</v>
      </c>
      <c r="J9256" t="s">
        <v>5808</v>
      </c>
      <c r="L9256" t="s">
        <v>4961</v>
      </c>
      <c r="M9256">
        <v>12</v>
      </c>
      <c r="N9256">
        <v>17.75</v>
      </c>
      <c r="O9256">
        <v>9</v>
      </c>
      <c r="S9256" t="b">
        <v>0</v>
      </c>
      <c r="T9256" t="b">
        <v>0</v>
      </c>
      <c r="U9256" t="b">
        <v>0</v>
      </c>
      <c r="V9256">
        <v>24000</v>
      </c>
      <c r="W9256">
        <v>15000</v>
      </c>
      <c r="X9256">
        <v>2.65</v>
      </c>
      <c r="Y9256">
        <v>15000</v>
      </c>
      <c r="Z9256">
        <v>2.65</v>
      </c>
    </row>
    <row r="9257" spans="1:26">
      <c r="A9257">
        <v>9060333</v>
      </c>
      <c r="B9257" t="s">
        <v>3654</v>
      </c>
      <c r="C9257" t="s">
        <v>3597</v>
      </c>
      <c r="D9257" t="s">
        <v>3614</v>
      </c>
      <c r="E9257" t="s">
        <v>3615</v>
      </c>
      <c r="F9257" t="s">
        <v>3600</v>
      </c>
      <c r="G9257">
        <v>9060333</v>
      </c>
      <c r="I9257" t="s">
        <v>3601</v>
      </c>
      <c r="J9257" t="s">
        <v>5805</v>
      </c>
      <c r="L9257" t="s">
        <v>4961</v>
      </c>
      <c r="M9257">
        <v>12</v>
      </c>
      <c r="N9257">
        <v>17.75</v>
      </c>
      <c r="O9257">
        <v>9</v>
      </c>
      <c r="S9257" t="b">
        <v>0</v>
      </c>
      <c r="T9257" t="b">
        <v>0</v>
      </c>
      <c r="U9257" t="b">
        <v>0</v>
      </c>
      <c r="V9257">
        <v>24000</v>
      </c>
      <c r="W9257">
        <v>15000</v>
      </c>
      <c r="X9257">
        <v>2.65</v>
      </c>
      <c r="Y9257">
        <v>15000</v>
      </c>
      <c r="Z9257">
        <v>2.65</v>
      </c>
    </row>
    <row r="9258" spans="1:26">
      <c r="A9258">
        <v>9060433</v>
      </c>
      <c r="B9258" t="s">
        <v>3654</v>
      </c>
      <c r="C9258" t="s">
        <v>3597</v>
      </c>
      <c r="D9258" t="s">
        <v>3614</v>
      </c>
      <c r="E9258" t="s">
        <v>4842</v>
      </c>
      <c r="F9258" t="s">
        <v>3600</v>
      </c>
      <c r="G9258">
        <v>9060433</v>
      </c>
      <c r="I9258" t="s">
        <v>3601</v>
      </c>
      <c r="J9258" t="s">
        <v>5807</v>
      </c>
      <c r="L9258" t="s">
        <v>4961</v>
      </c>
      <c r="M9258">
        <v>12</v>
      </c>
      <c r="N9258">
        <v>17.75</v>
      </c>
      <c r="O9258">
        <v>9</v>
      </c>
      <c r="S9258" t="b">
        <v>0</v>
      </c>
      <c r="T9258" t="b">
        <v>0</v>
      </c>
      <c r="U9258" t="b">
        <v>0</v>
      </c>
      <c r="V9258">
        <v>24000</v>
      </c>
      <c r="W9258">
        <v>15000</v>
      </c>
      <c r="X9258">
        <v>2.65</v>
      </c>
      <c r="Y9258">
        <v>15000</v>
      </c>
      <c r="Z9258">
        <v>2.65</v>
      </c>
    </row>
    <row r="9259" spans="1:26">
      <c r="A9259">
        <v>9060443</v>
      </c>
      <c r="B9259" t="s">
        <v>3654</v>
      </c>
      <c r="C9259" t="s">
        <v>3597</v>
      </c>
      <c r="D9259" t="s">
        <v>3614</v>
      </c>
      <c r="E9259" t="s">
        <v>4841</v>
      </c>
      <c r="F9259" t="s">
        <v>3600</v>
      </c>
      <c r="G9259">
        <v>9060443</v>
      </c>
      <c r="I9259" t="s">
        <v>3601</v>
      </c>
      <c r="J9259" t="s">
        <v>5808</v>
      </c>
      <c r="L9259" t="s">
        <v>4961</v>
      </c>
      <c r="M9259">
        <v>12</v>
      </c>
      <c r="N9259">
        <v>17.75</v>
      </c>
      <c r="O9259">
        <v>9</v>
      </c>
      <c r="S9259" t="b">
        <v>0</v>
      </c>
      <c r="T9259" t="b">
        <v>0</v>
      </c>
      <c r="U9259" t="b">
        <v>0</v>
      </c>
      <c r="V9259">
        <v>24000</v>
      </c>
      <c r="W9259">
        <v>15000</v>
      </c>
      <c r="X9259">
        <v>2.65</v>
      </c>
      <c r="Y9259">
        <v>15000</v>
      </c>
      <c r="Z9259">
        <v>2.65</v>
      </c>
    </row>
    <row r="9260" spans="1:26">
      <c r="A9260">
        <v>205547850</v>
      </c>
      <c r="B9260" t="s">
        <v>3654</v>
      </c>
      <c r="C9260" t="s">
        <v>3597</v>
      </c>
      <c r="D9260" t="s">
        <v>3614</v>
      </c>
      <c r="E9260" t="s">
        <v>4837</v>
      </c>
      <c r="F9260" t="s">
        <v>3600</v>
      </c>
      <c r="G9260">
        <v>205547850</v>
      </c>
      <c r="I9260" t="s">
        <v>3601</v>
      </c>
      <c r="J9260" t="s">
        <v>5812</v>
      </c>
      <c r="L9260" t="s">
        <v>4940</v>
      </c>
      <c r="M9260">
        <v>10.25</v>
      </c>
      <c r="N9260">
        <v>16.25</v>
      </c>
      <c r="O9260">
        <v>9.5</v>
      </c>
      <c r="S9260" t="b">
        <v>0</v>
      </c>
      <c r="T9260" t="b">
        <v>0</v>
      </c>
      <c r="U9260" t="b">
        <v>0</v>
      </c>
      <c r="V9260">
        <v>57500</v>
      </c>
      <c r="W9260">
        <v>32600</v>
      </c>
      <c r="X9260">
        <v>2.74</v>
      </c>
      <c r="Y9260">
        <v>32600</v>
      </c>
      <c r="Z9260">
        <v>2.74</v>
      </c>
    </row>
    <row r="9261" spans="1:26">
      <c r="A9261">
        <v>205547848</v>
      </c>
      <c r="B9261" t="s">
        <v>3654</v>
      </c>
      <c r="C9261" t="s">
        <v>3597</v>
      </c>
      <c r="D9261" t="s">
        <v>3614</v>
      </c>
      <c r="E9261" t="s">
        <v>4841</v>
      </c>
      <c r="F9261" t="s">
        <v>3600</v>
      </c>
      <c r="G9261">
        <v>205547848</v>
      </c>
      <c r="I9261" t="s">
        <v>3601</v>
      </c>
      <c r="J9261" t="s">
        <v>5812</v>
      </c>
      <c r="L9261" t="s">
        <v>4940</v>
      </c>
      <c r="M9261">
        <v>10.25</v>
      </c>
      <c r="N9261">
        <v>16.25</v>
      </c>
      <c r="O9261">
        <v>9.5</v>
      </c>
      <c r="S9261" t="b">
        <v>0</v>
      </c>
      <c r="T9261" t="b">
        <v>0</v>
      </c>
      <c r="U9261" t="b">
        <v>0</v>
      </c>
      <c r="V9261">
        <v>57500</v>
      </c>
      <c r="W9261">
        <v>32600</v>
      </c>
      <c r="X9261">
        <v>2.74</v>
      </c>
      <c r="Y9261">
        <v>32600</v>
      </c>
      <c r="Z9261">
        <v>2.74</v>
      </c>
    </row>
    <row r="9262" spans="1:26">
      <c r="A9262">
        <v>205538496</v>
      </c>
      <c r="B9262" t="s">
        <v>3654</v>
      </c>
      <c r="C9262" t="s">
        <v>3597</v>
      </c>
      <c r="D9262" t="s">
        <v>3614</v>
      </c>
      <c r="E9262" t="s">
        <v>3615</v>
      </c>
      <c r="F9262" t="s">
        <v>3600</v>
      </c>
      <c r="G9262">
        <v>205538496</v>
      </c>
      <c r="I9262" t="s">
        <v>3601</v>
      </c>
      <c r="J9262" t="s">
        <v>5813</v>
      </c>
      <c r="L9262" t="s">
        <v>4940</v>
      </c>
      <c r="M9262">
        <v>10.25</v>
      </c>
      <c r="N9262">
        <v>16.25</v>
      </c>
      <c r="O9262">
        <v>9.5</v>
      </c>
      <c r="S9262" t="b">
        <v>0</v>
      </c>
      <c r="T9262" t="b">
        <v>0</v>
      </c>
      <c r="U9262" t="b">
        <v>0</v>
      </c>
      <c r="V9262">
        <v>57500</v>
      </c>
      <c r="W9262">
        <v>32600</v>
      </c>
      <c r="X9262">
        <v>2.74</v>
      </c>
      <c r="Y9262">
        <v>32600</v>
      </c>
      <c r="Z9262">
        <v>2.74</v>
      </c>
    </row>
    <row r="9263" spans="1:26">
      <c r="A9263">
        <v>205547846</v>
      </c>
      <c r="B9263" t="s">
        <v>3654</v>
      </c>
      <c r="C9263" t="s">
        <v>3597</v>
      </c>
      <c r="D9263" t="s">
        <v>3614</v>
      </c>
      <c r="E9263" t="s">
        <v>4837</v>
      </c>
      <c r="F9263" t="s">
        <v>3600</v>
      </c>
      <c r="G9263">
        <v>205547846</v>
      </c>
      <c r="I9263" t="s">
        <v>3601</v>
      </c>
      <c r="J9263" t="s">
        <v>5812</v>
      </c>
      <c r="L9263" t="s">
        <v>4941</v>
      </c>
      <c r="M9263">
        <v>10.25</v>
      </c>
      <c r="N9263">
        <v>16.25</v>
      </c>
      <c r="O9263">
        <v>9.5</v>
      </c>
      <c r="S9263" t="b">
        <v>0</v>
      </c>
      <c r="T9263" t="b">
        <v>0</v>
      </c>
      <c r="U9263" t="b">
        <v>0</v>
      </c>
      <c r="V9263">
        <v>57500</v>
      </c>
      <c r="W9263">
        <v>32600</v>
      </c>
      <c r="X9263">
        <v>2.74</v>
      </c>
      <c r="Y9263">
        <v>32600</v>
      </c>
      <c r="Z9263">
        <v>2.74</v>
      </c>
    </row>
    <row r="9264" spans="1:26">
      <c r="A9264">
        <v>205547847</v>
      </c>
      <c r="B9264" t="s">
        <v>3654</v>
      </c>
      <c r="C9264" t="s">
        <v>3597</v>
      </c>
      <c r="D9264" t="s">
        <v>3614</v>
      </c>
      <c r="E9264" t="s">
        <v>4842</v>
      </c>
      <c r="F9264" t="s">
        <v>3600</v>
      </c>
      <c r="G9264">
        <v>205547847</v>
      </c>
      <c r="I9264" t="s">
        <v>3601</v>
      </c>
      <c r="J9264" t="s">
        <v>5814</v>
      </c>
      <c r="L9264" t="s">
        <v>4940</v>
      </c>
      <c r="M9264">
        <v>10.25</v>
      </c>
      <c r="N9264">
        <v>16.25</v>
      </c>
      <c r="O9264">
        <v>9.5</v>
      </c>
      <c r="S9264" t="b">
        <v>0</v>
      </c>
      <c r="T9264" t="b">
        <v>0</v>
      </c>
      <c r="U9264" t="b">
        <v>0</v>
      </c>
      <c r="V9264">
        <v>57500</v>
      </c>
      <c r="W9264">
        <v>32600</v>
      </c>
      <c r="X9264">
        <v>2.74</v>
      </c>
      <c r="Y9264">
        <v>32600</v>
      </c>
      <c r="Z9264">
        <v>2.74</v>
      </c>
    </row>
    <row r="9265" spans="1:26">
      <c r="A9265">
        <v>205547844</v>
      </c>
      <c r="B9265" t="s">
        <v>3654</v>
      </c>
      <c r="C9265" t="s">
        <v>3597</v>
      </c>
      <c r="D9265" t="s">
        <v>3614</v>
      </c>
      <c r="E9265" t="s">
        <v>4841</v>
      </c>
      <c r="F9265" t="s">
        <v>3600</v>
      </c>
      <c r="G9265">
        <v>205547844</v>
      </c>
      <c r="I9265" t="s">
        <v>3601</v>
      </c>
      <c r="J9265" t="s">
        <v>5812</v>
      </c>
      <c r="L9265" t="s">
        <v>4941</v>
      </c>
      <c r="M9265">
        <v>10.25</v>
      </c>
      <c r="N9265">
        <v>16.25</v>
      </c>
      <c r="O9265">
        <v>9.5</v>
      </c>
      <c r="S9265" t="b">
        <v>0</v>
      </c>
      <c r="T9265" t="b">
        <v>0</v>
      </c>
      <c r="U9265" t="b">
        <v>0</v>
      </c>
      <c r="V9265">
        <v>57500</v>
      </c>
      <c r="W9265">
        <v>32600</v>
      </c>
      <c r="X9265">
        <v>2.74</v>
      </c>
      <c r="Y9265">
        <v>32600</v>
      </c>
      <c r="Z9265">
        <v>2.74</v>
      </c>
    </row>
    <row r="9266" spans="1:26">
      <c r="A9266">
        <v>205547845</v>
      </c>
      <c r="B9266" t="s">
        <v>3654</v>
      </c>
      <c r="C9266" t="s">
        <v>3597</v>
      </c>
      <c r="D9266" t="s">
        <v>3614</v>
      </c>
      <c r="E9266" t="s">
        <v>4840</v>
      </c>
      <c r="F9266" t="s">
        <v>3600</v>
      </c>
      <c r="G9266">
        <v>205547845</v>
      </c>
      <c r="I9266" t="s">
        <v>3601</v>
      </c>
      <c r="J9266" t="s">
        <v>5812</v>
      </c>
      <c r="L9266" t="s">
        <v>4941</v>
      </c>
      <c r="M9266">
        <v>10.25</v>
      </c>
      <c r="N9266">
        <v>16.25</v>
      </c>
      <c r="O9266">
        <v>9.5</v>
      </c>
      <c r="S9266" t="b">
        <v>0</v>
      </c>
      <c r="T9266" t="b">
        <v>0</v>
      </c>
      <c r="U9266" t="b">
        <v>0</v>
      </c>
      <c r="V9266">
        <v>57500</v>
      </c>
      <c r="W9266">
        <v>32600</v>
      </c>
      <c r="X9266">
        <v>2.74</v>
      </c>
      <c r="Y9266">
        <v>32600</v>
      </c>
      <c r="Z9266">
        <v>2.74</v>
      </c>
    </row>
    <row r="9267" spans="1:26">
      <c r="A9267">
        <v>205547843</v>
      </c>
      <c r="B9267" t="s">
        <v>3654</v>
      </c>
      <c r="C9267" t="s">
        <v>3597</v>
      </c>
      <c r="D9267" t="s">
        <v>3614</v>
      </c>
      <c r="E9267" t="s">
        <v>4842</v>
      </c>
      <c r="F9267" t="s">
        <v>3600</v>
      </c>
      <c r="G9267">
        <v>205547843</v>
      </c>
      <c r="I9267" t="s">
        <v>3601</v>
      </c>
      <c r="J9267" t="s">
        <v>5814</v>
      </c>
      <c r="L9267" t="s">
        <v>4941</v>
      </c>
      <c r="M9267">
        <v>10.25</v>
      </c>
      <c r="N9267">
        <v>16.25</v>
      </c>
      <c r="O9267">
        <v>9.5</v>
      </c>
      <c r="S9267" t="b">
        <v>0</v>
      </c>
      <c r="T9267" t="b">
        <v>0</v>
      </c>
      <c r="U9267" t="b">
        <v>0</v>
      </c>
      <c r="V9267">
        <v>57500</v>
      </c>
      <c r="W9267">
        <v>32600</v>
      </c>
      <c r="X9267">
        <v>2.74</v>
      </c>
      <c r="Y9267">
        <v>32600</v>
      </c>
      <c r="Z9267">
        <v>2.74</v>
      </c>
    </row>
    <row r="9268" spans="1:26">
      <c r="A9268">
        <v>205538494</v>
      </c>
      <c r="B9268" t="s">
        <v>3654</v>
      </c>
      <c r="C9268" t="s">
        <v>3597</v>
      </c>
      <c r="D9268" t="s">
        <v>3614</v>
      </c>
      <c r="E9268" t="s">
        <v>3615</v>
      </c>
      <c r="F9268" t="s">
        <v>3600</v>
      </c>
      <c r="G9268">
        <v>205538494</v>
      </c>
      <c r="I9268" t="s">
        <v>3601</v>
      </c>
      <c r="J9268" t="s">
        <v>5813</v>
      </c>
      <c r="L9268" t="s">
        <v>4941</v>
      </c>
      <c r="M9268">
        <v>10.25</v>
      </c>
      <c r="N9268">
        <v>16.25</v>
      </c>
      <c r="O9268">
        <v>9.5</v>
      </c>
      <c r="S9268" t="b">
        <v>0</v>
      </c>
      <c r="T9268" t="b">
        <v>0</v>
      </c>
      <c r="U9268" t="b">
        <v>0</v>
      </c>
      <c r="V9268">
        <v>57500</v>
      </c>
      <c r="W9268">
        <v>32600</v>
      </c>
      <c r="X9268">
        <v>2.74</v>
      </c>
      <c r="Y9268">
        <v>32600</v>
      </c>
      <c r="Z9268">
        <v>2.74</v>
      </c>
    </row>
    <row r="9269" spans="1:26">
      <c r="A9269">
        <v>205547849</v>
      </c>
      <c r="B9269" t="s">
        <v>3654</v>
      </c>
      <c r="C9269" t="s">
        <v>3597</v>
      </c>
      <c r="D9269" t="s">
        <v>3614</v>
      </c>
      <c r="E9269" t="s">
        <v>4840</v>
      </c>
      <c r="F9269" t="s">
        <v>3600</v>
      </c>
      <c r="G9269">
        <v>205547849</v>
      </c>
      <c r="I9269" t="s">
        <v>3601</v>
      </c>
      <c r="J9269" t="s">
        <v>5812</v>
      </c>
      <c r="L9269" t="s">
        <v>4940</v>
      </c>
      <c r="M9269">
        <v>10.25</v>
      </c>
      <c r="N9269">
        <v>16.25</v>
      </c>
      <c r="O9269">
        <v>9.5</v>
      </c>
      <c r="S9269" t="b">
        <v>0</v>
      </c>
      <c r="T9269" t="b">
        <v>0</v>
      </c>
      <c r="U9269" t="b">
        <v>0</v>
      </c>
      <c r="V9269">
        <v>57500</v>
      </c>
      <c r="W9269">
        <v>32600</v>
      </c>
      <c r="X9269">
        <v>2.74</v>
      </c>
      <c r="Y9269">
        <v>32600</v>
      </c>
      <c r="Z9269">
        <v>2.74</v>
      </c>
    </row>
    <row r="9270" spans="1:26">
      <c r="A9270">
        <v>9854441</v>
      </c>
      <c r="B9270" t="s">
        <v>3654</v>
      </c>
      <c r="C9270" t="s">
        <v>3597</v>
      </c>
      <c r="D9270" t="s">
        <v>3614</v>
      </c>
      <c r="E9270" t="s">
        <v>4842</v>
      </c>
      <c r="F9270" t="s">
        <v>3600</v>
      </c>
      <c r="G9270">
        <v>9854441</v>
      </c>
      <c r="I9270" t="s">
        <v>3601</v>
      </c>
      <c r="J9270" t="s">
        <v>5788</v>
      </c>
      <c r="L9270" t="s">
        <v>5811</v>
      </c>
      <c r="M9270">
        <v>10.199999999999999</v>
      </c>
      <c r="N9270">
        <v>16.7</v>
      </c>
      <c r="O9270">
        <v>9.6999999999999993</v>
      </c>
      <c r="S9270" t="b">
        <v>0</v>
      </c>
      <c r="T9270" t="b">
        <v>0</v>
      </c>
      <c r="U9270" t="b">
        <v>0</v>
      </c>
      <c r="V9270">
        <v>47000</v>
      </c>
      <c r="W9270">
        <v>28400</v>
      </c>
      <c r="X9270">
        <v>2.56</v>
      </c>
      <c r="Y9270">
        <v>28400</v>
      </c>
      <c r="Z9270">
        <v>2.56</v>
      </c>
    </row>
    <row r="9271" spans="1:26">
      <c r="A9271">
        <v>9854442</v>
      </c>
      <c r="B9271" t="s">
        <v>3654</v>
      </c>
      <c r="C9271" t="s">
        <v>3597</v>
      </c>
      <c r="D9271" t="s">
        <v>3614</v>
      </c>
      <c r="E9271" t="s">
        <v>4840</v>
      </c>
      <c r="F9271" t="s">
        <v>3600</v>
      </c>
      <c r="G9271">
        <v>9854442</v>
      </c>
      <c r="I9271" t="s">
        <v>3601</v>
      </c>
      <c r="J9271" t="s">
        <v>5785</v>
      </c>
      <c r="L9271" t="s">
        <v>5811</v>
      </c>
      <c r="M9271">
        <v>10.199999999999999</v>
      </c>
      <c r="N9271">
        <v>16.7</v>
      </c>
      <c r="O9271">
        <v>9.6999999999999993</v>
      </c>
      <c r="S9271" t="b">
        <v>0</v>
      </c>
      <c r="T9271" t="b">
        <v>0</v>
      </c>
      <c r="U9271" t="b">
        <v>0</v>
      </c>
      <c r="V9271">
        <v>47000</v>
      </c>
      <c r="W9271">
        <v>28400</v>
      </c>
      <c r="X9271">
        <v>2.56</v>
      </c>
      <c r="Y9271">
        <v>28400</v>
      </c>
      <c r="Z9271">
        <v>2.56</v>
      </c>
    </row>
    <row r="9272" spans="1:26">
      <c r="A9272">
        <v>9854443</v>
      </c>
      <c r="B9272" t="s">
        <v>3654</v>
      </c>
      <c r="C9272" t="s">
        <v>3597</v>
      </c>
      <c r="D9272" t="s">
        <v>3614</v>
      </c>
      <c r="E9272" t="s">
        <v>4841</v>
      </c>
      <c r="F9272" t="s">
        <v>3600</v>
      </c>
      <c r="G9272">
        <v>9854443</v>
      </c>
      <c r="I9272" t="s">
        <v>3601</v>
      </c>
      <c r="J9272" t="s">
        <v>5785</v>
      </c>
      <c r="L9272" t="s">
        <v>5811</v>
      </c>
      <c r="M9272">
        <v>10.199999999999999</v>
      </c>
      <c r="N9272">
        <v>16.7</v>
      </c>
      <c r="O9272">
        <v>9.6999999999999993</v>
      </c>
      <c r="S9272" t="b">
        <v>0</v>
      </c>
      <c r="T9272" t="b">
        <v>0</v>
      </c>
      <c r="U9272" t="b">
        <v>0</v>
      </c>
      <c r="V9272">
        <v>47000</v>
      </c>
      <c r="W9272">
        <v>28400</v>
      </c>
      <c r="X9272">
        <v>2.56</v>
      </c>
      <c r="Y9272">
        <v>28400</v>
      </c>
      <c r="Z9272">
        <v>2.56</v>
      </c>
    </row>
    <row r="9273" spans="1:26">
      <c r="A9273">
        <v>9100301</v>
      </c>
      <c r="B9273" t="s">
        <v>3654</v>
      </c>
      <c r="C9273" t="s">
        <v>3597</v>
      </c>
      <c r="D9273" t="s">
        <v>3614</v>
      </c>
      <c r="E9273" t="s">
        <v>3615</v>
      </c>
      <c r="F9273" t="s">
        <v>3600</v>
      </c>
      <c r="G9273">
        <v>9100301</v>
      </c>
      <c r="I9273" t="s">
        <v>3601</v>
      </c>
      <c r="J9273" t="s">
        <v>5786</v>
      </c>
      <c r="L9273" t="s">
        <v>5811</v>
      </c>
      <c r="M9273">
        <v>10.199999999999999</v>
      </c>
      <c r="N9273">
        <v>16.7</v>
      </c>
      <c r="O9273">
        <v>9.6999999999999993</v>
      </c>
      <c r="S9273" t="b">
        <v>0</v>
      </c>
      <c r="T9273" t="b">
        <v>0</v>
      </c>
      <c r="U9273" t="b">
        <v>0</v>
      </c>
      <c r="V9273">
        <v>47000</v>
      </c>
      <c r="W9273">
        <v>28400</v>
      </c>
      <c r="X9273">
        <v>2.56</v>
      </c>
      <c r="Y9273">
        <v>28400</v>
      </c>
      <c r="Z9273">
        <v>2.56</v>
      </c>
    </row>
    <row r="9274" spans="1:26">
      <c r="A9274">
        <v>9006282</v>
      </c>
      <c r="B9274" t="s">
        <v>3654</v>
      </c>
      <c r="C9274" t="s">
        <v>3597</v>
      </c>
      <c r="D9274" t="s">
        <v>3614</v>
      </c>
      <c r="E9274" t="s">
        <v>4840</v>
      </c>
      <c r="F9274" t="s">
        <v>3600</v>
      </c>
      <c r="G9274">
        <v>9006282</v>
      </c>
      <c r="I9274" t="s">
        <v>3601</v>
      </c>
      <c r="J9274" t="s">
        <v>5785</v>
      </c>
      <c r="L9274" t="s">
        <v>5809</v>
      </c>
      <c r="M9274">
        <v>10.199999999999999</v>
      </c>
      <c r="N9274">
        <v>16.7</v>
      </c>
      <c r="O9274">
        <v>9.6999999999999993</v>
      </c>
      <c r="S9274" t="b">
        <v>0</v>
      </c>
      <c r="T9274" t="b">
        <v>0</v>
      </c>
      <c r="U9274" t="b">
        <v>0</v>
      </c>
      <c r="V9274">
        <v>47000</v>
      </c>
      <c r="W9274">
        <v>28400</v>
      </c>
      <c r="X9274">
        <v>2.56</v>
      </c>
      <c r="Y9274">
        <v>28400</v>
      </c>
      <c r="Z9274">
        <v>2.56</v>
      </c>
    </row>
    <row r="9275" spans="1:26">
      <c r="A9275">
        <v>9006280</v>
      </c>
      <c r="B9275" t="s">
        <v>3654</v>
      </c>
      <c r="C9275" t="s">
        <v>3597</v>
      </c>
      <c r="D9275" t="s">
        <v>3614</v>
      </c>
      <c r="E9275" t="s">
        <v>4842</v>
      </c>
      <c r="F9275" t="s">
        <v>3600</v>
      </c>
      <c r="G9275">
        <v>9006280</v>
      </c>
      <c r="I9275" t="s">
        <v>3601</v>
      </c>
      <c r="J9275" t="s">
        <v>5788</v>
      </c>
      <c r="L9275" t="s">
        <v>5809</v>
      </c>
      <c r="M9275">
        <v>10.199999999999999</v>
      </c>
      <c r="N9275">
        <v>16.7</v>
      </c>
      <c r="O9275">
        <v>9.6999999999999993</v>
      </c>
      <c r="S9275" t="b">
        <v>0</v>
      </c>
      <c r="T9275" t="b">
        <v>0</v>
      </c>
      <c r="U9275" t="b">
        <v>0</v>
      </c>
      <c r="V9275">
        <v>47000</v>
      </c>
      <c r="W9275">
        <v>28400</v>
      </c>
      <c r="X9275">
        <v>2.56</v>
      </c>
      <c r="Y9275">
        <v>28400</v>
      </c>
      <c r="Z9275">
        <v>2.56</v>
      </c>
    </row>
    <row r="9276" spans="1:26">
      <c r="A9276">
        <v>9006236</v>
      </c>
      <c r="B9276" t="s">
        <v>3654</v>
      </c>
      <c r="C9276" t="s">
        <v>3597</v>
      </c>
      <c r="D9276" t="s">
        <v>3614</v>
      </c>
      <c r="E9276" t="s">
        <v>3615</v>
      </c>
      <c r="F9276" t="s">
        <v>3600</v>
      </c>
      <c r="G9276">
        <v>9006236</v>
      </c>
      <c r="I9276" t="s">
        <v>3601</v>
      </c>
      <c r="J9276" t="s">
        <v>5786</v>
      </c>
      <c r="L9276" t="s">
        <v>5809</v>
      </c>
      <c r="M9276">
        <v>10.199999999999999</v>
      </c>
      <c r="N9276">
        <v>16.7</v>
      </c>
      <c r="O9276">
        <v>9.6999999999999993</v>
      </c>
      <c r="S9276" t="b">
        <v>0</v>
      </c>
      <c r="T9276" t="b">
        <v>0</v>
      </c>
      <c r="U9276" t="b">
        <v>0</v>
      </c>
      <c r="V9276">
        <v>47000</v>
      </c>
      <c r="W9276">
        <v>28400</v>
      </c>
      <c r="X9276">
        <v>2.56</v>
      </c>
      <c r="Y9276">
        <v>28400</v>
      </c>
      <c r="Z9276">
        <v>2.56</v>
      </c>
    </row>
    <row r="9277" spans="1:26">
      <c r="A9277">
        <v>9854435</v>
      </c>
      <c r="B9277" t="s">
        <v>3654</v>
      </c>
      <c r="C9277" t="s">
        <v>3597</v>
      </c>
      <c r="D9277" t="s">
        <v>3614</v>
      </c>
      <c r="E9277" t="s">
        <v>4837</v>
      </c>
      <c r="F9277" t="s">
        <v>3600</v>
      </c>
      <c r="G9277">
        <v>9854435</v>
      </c>
      <c r="I9277" t="s">
        <v>3601</v>
      </c>
      <c r="J9277" t="s">
        <v>5808</v>
      </c>
      <c r="L9277" t="s">
        <v>5810</v>
      </c>
      <c r="M9277">
        <v>12.3</v>
      </c>
      <c r="N9277">
        <v>17.5</v>
      </c>
      <c r="O9277">
        <v>9.3000000000000007</v>
      </c>
      <c r="S9277" t="b">
        <v>0</v>
      </c>
      <c r="T9277" t="b">
        <v>0</v>
      </c>
      <c r="U9277" t="b">
        <v>0</v>
      </c>
      <c r="V9277">
        <v>25200</v>
      </c>
      <c r="W9277">
        <v>15100</v>
      </c>
      <c r="X9277">
        <v>2.65</v>
      </c>
      <c r="Y9277">
        <v>15100</v>
      </c>
      <c r="Z9277">
        <v>2.65</v>
      </c>
    </row>
    <row r="9278" spans="1:26">
      <c r="A9278">
        <v>9854437</v>
      </c>
      <c r="B9278" t="s">
        <v>3654</v>
      </c>
      <c r="C9278" t="s">
        <v>3597</v>
      </c>
      <c r="D9278" t="s">
        <v>3614</v>
      </c>
      <c r="E9278" t="s">
        <v>4840</v>
      </c>
      <c r="F9278" t="s">
        <v>3600</v>
      </c>
      <c r="G9278">
        <v>9854437</v>
      </c>
      <c r="I9278" t="s">
        <v>3601</v>
      </c>
      <c r="J9278" t="s">
        <v>5808</v>
      </c>
      <c r="L9278" t="s">
        <v>5810</v>
      </c>
      <c r="M9278">
        <v>12.3</v>
      </c>
      <c r="N9278">
        <v>17.5</v>
      </c>
      <c r="O9278">
        <v>9.3000000000000007</v>
      </c>
      <c r="S9278" t="b">
        <v>0</v>
      </c>
      <c r="T9278" t="b">
        <v>0</v>
      </c>
      <c r="U9278" t="b">
        <v>0</v>
      </c>
      <c r="V9278">
        <v>25200</v>
      </c>
      <c r="W9278">
        <v>15100</v>
      </c>
      <c r="X9278">
        <v>2.65</v>
      </c>
      <c r="Y9278">
        <v>15100</v>
      </c>
      <c r="Z9278">
        <v>2.65</v>
      </c>
    </row>
    <row r="9279" spans="1:26">
      <c r="A9279">
        <v>9854440</v>
      </c>
      <c r="B9279" t="s">
        <v>3654</v>
      </c>
      <c r="C9279" t="s">
        <v>3597</v>
      </c>
      <c r="D9279" t="s">
        <v>3614</v>
      </c>
      <c r="E9279" t="s">
        <v>4837</v>
      </c>
      <c r="F9279" t="s">
        <v>3600</v>
      </c>
      <c r="G9279">
        <v>9854440</v>
      </c>
      <c r="I9279" t="s">
        <v>3601</v>
      </c>
      <c r="J9279" t="s">
        <v>5785</v>
      </c>
      <c r="L9279" t="s">
        <v>5811</v>
      </c>
      <c r="M9279">
        <v>10.199999999999999</v>
      </c>
      <c r="N9279">
        <v>16.7</v>
      </c>
      <c r="O9279">
        <v>9.6999999999999993</v>
      </c>
      <c r="S9279" t="b">
        <v>0</v>
      </c>
      <c r="T9279" t="b">
        <v>0</v>
      </c>
      <c r="U9279" t="b">
        <v>0</v>
      </c>
      <c r="V9279">
        <v>47000</v>
      </c>
      <c r="W9279">
        <v>28400</v>
      </c>
      <c r="X9279">
        <v>2.56</v>
      </c>
      <c r="Y9279">
        <v>28400</v>
      </c>
      <c r="Z9279">
        <v>2.56</v>
      </c>
    </row>
    <row r="9280" spans="1:26">
      <c r="A9280">
        <v>9854438</v>
      </c>
      <c r="B9280" t="s">
        <v>3654</v>
      </c>
      <c r="C9280" t="s">
        <v>3597</v>
      </c>
      <c r="D9280" t="s">
        <v>3614</v>
      </c>
      <c r="E9280" t="s">
        <v>4841</v>
      </c>
      <c r="F9280" t="s">
        <v>3600</v>
      </c>
      <c r="G9280">
        <v>9854438</v>
      </c>
      <c r="I9280" t="s">
        <v>3601</v>
      </c>
      <c r="J9280" t="s">
        <v>5808</v>
      </c>
      <c r="L9280" t="s">
        <v>5810</v>
      </c>
      <c r="M9280">
        <v>12.3</v>
      </c>
      <c r="N9280">
        <v>17.5</v>
      </c>
      <c r="O9280">
        <v>9.3000000000000007</v>
      </c>
      <c r="S9280" t="b">
        <v>0</v>
      </c>
      <c r="T9280" t="b">
        <v>0</v>
      </c>
      <c r="U9280" t="b">
        <v>0</v>
      </c>
      <c r="V9280">
        <v>25200</v>
      </c>
      <c r="W9280">
        <v>15100</v>
      </c>
      <c r="X9280">
        <v>2.65</v>
      </c>
      <c r="Y9280">
        <v>15100</v>
      </c>
      <c r="Z9280">
        <v>2.65</v>
      </c>
    </row>
    <row r="9281" spans="1:26">
      <c r="A9281">
        <v>9006281</v>
      </c>
      <c r="B9281" t="s">
        <v>3654</v>
      </c>
      <c r="C9281" t="s">
        <v>3597</v>
      </c>
      <c r="D9281" t="s">
        <v>3614</v>
      </c>
      <c r="E9281" t="s">
        <v>4841</v>
      </c>
      <c r="F9281" t="s">
        <v>3600</v>
      </c>
      <c r="G9281">
        <v>9006281</v>
      </c>
      <c r="I9281" t="s">
        <v>3601</v>
      </c>
      <c r="J9281" t="s">
        <v>5785</v>
      </c>
      <c r="L9281" t="s">
        <v>5809</v>
      </c>
      <c r="M9281">
        <v>10.199999999999999</v>
      </c>
      <c r="N9281">
        <v>16.7</v>
      </c>
      <c r="O9281">
        <v>9.6999999999999993</v>
      </c>
      <c r="S9281" t="b">
        <v>0</v>
      </c>
      <c r="T9281" t="b">
        <v>0</v>
      </c>
      <c r="U9281" t="b">
        <v>0</v>
      </c>
      <c r="V9281">
        <v>47000</v>
      </c>
      <c r="W9281">
        <v>28400</v>
      </c>
      <c r="X9281">
        <v>2.56</v>
      </c>
      <c r="Y9281">
        <v>28400</v>
      </c>
      <c r="Z9281">
        <v>2.56</v>
      </c>
    </row>
    <row r="9282" spans="1:26">
      <c r="A9282">
        <v>9854436</v>
      </c>
      <c r="B9282" t="s">
        <v>3654</v>
      </c>
      <c r="C9282" t="s">
        <v>3597</v>
      </c>
      <c r="D9282" t="s">
        <v>3614</v>
      </c>
      <c r="E9282" t="s">
        <v>4842</v>
      </c>
      <c r="F9282" t="s">
        <v>3600</v>
      </c>
      <c r="G9282">
        <v>9854436</v>
      </c>
      <c r="I9282" t="s">
        <v>3601</v>
      </c>
      <c r="J9282" t="s">
        <v>5807</v>
      </c>
      <c r="L9282" t="s">
        <v>5810</v>
      </c>
      <c r="M9282">
        <v>12.3</v>
      </c>
      <c r="N9282">
        <v>17.5</v>
      </c>
      <c r="O9282">
        <v>9.3000000000000007</v>
      </c>
      <c r="S9282" t="b">
        <v>0</v>
      </c>
      <c r="T9282" t="b">
        <v>0</v>
      </c>
      <c r="U9282" t="b">
        <v>0</v>
      </c>
      <c r="V9282">
        <v>25200</v>
      </c>
      <c r="W9282">
        <v>15100</v>
      </c>
      <c r="X9282">
        <v>2.65</v>
      </c>
      <c r="Y9282">
        <v>15100</v>
      </c>
      <c r="Z9282">
        <v>2.65</v>
      </c>
    </row>
    <row r="9283" spans="1:26">
      <c r="A9283">
        <v>9006273</v>
      </c>
      <c r="B9283" t="s">
        <v>3654</v>
      </c>
      <c r="C9283" t="s">
        <v>3597</v>
      </c>
      <c r="D9283" t="s">
        <v>3614</v>
      </c>
      <c r="E9283" t="s">
        <v>4837</v>
      </c>
      <c r="F9283" t="s">
        <v>3600</v>
      </c>
      <c r="G9283">
        <v>9006273</v>
      </c>
      <c r="I9283" t="s">
        <v>3601</v>
      </c>
      <c r="J9283" t="s">
        <v>5808</v>
      </c>
      <c r="L9283" t="s">
        <v>5806</v>
      </c>
      <c r="M9283">
        <v>12.3</v>
      </c>
      <c r="N9283">
        <v>17.5</v>
      </c>
      <c r="O9283">
        <v>9.3000000000000007</v>
      </c>
      <c r="S9283" t="b">
        <v>0</v>
      </c>
      <c r="T9283" t="b">
        <v>0</v>
      </c>
      <c r="U9283" t="b">
        <v>0</v>
      </c>
      <c r="V9283">
        <v>25200</v>
      </c>
      <c r="W9283">
        <v>15100</v>
      </c>
      <c r="X9283">
        <v>2.65</v>
      </c>
      <c r="Y9283">
        <v>15100</v>
      </c>
      <c r="Z9283">
        <v>2.65</v>
      </c>
    </row>
    <row r="9284" spans="1:26">
      <c r="A9284">
        <v>9854428</v>
      </c>
      <c r="B9284" t="s">
        <v>3654</v>
      </c>
      <c r="C9284" t="s">
        <v>3597</v>
      </c>
      <c r="D9284" t="s">
        <v>3614</v>
      </c>
      <c r="E9284" t="s">
        <v>3615</v>
      </c>
      <c r="F9284" t="s">
        <v>3600</v>
      </c>
      <c r="G9284">
        <v>9854428</v>
      </c>
      <c r="I9284" t="s">
        <v>3601</v>
      </c>
      <c r="J9284" t="s">
        <v>5805</v>
      </c>
      <c r="L9284" t="s">
        <v>5810</v>
      </c>
      <c r="M9284">
        <v>12.3</v>
      </c>
      <c r="N9284">
        <v>17.5</v>
      </c>
      <c r="O9284">
        <v>9.3000000000000007</v>
      </c>
      <c r="S9284" t="b">
        <v>0</v>
      </c>
      <c r="T9284" t="b">
        <v>0</v>
      </c>
      <c r="U9284" t="b">
        <v>0</v>
      </c>
      <c r="V9284">
        <v>25200</v>
      </c>
      <c r="W9284">
        <v>15100</v>
      </c>
      <c r="X9284">
        <v>2.65</v>
      </c>
      <c r="Y9284">
        <v>15100</v>
      </c>
      <c r="Z9284">
        <v>2.65</v>
      </c>
    </row>
    <row r="9285" spans="1:26">
      <c r="A9285">
        <v>9006283</v>
      </c>
      <c r="B9285" t="s">
        <v>3654</v>
      </c>
      <c r="C9285" t="s">
        <v>3597</v>
      </c>
      <c r="D9285" t="s">
        <v>3614</v>
      </c>
      <c r="E9285" t="s">
        <v>4837</v>
      </c>
      <c r="F9285" t="s">
        <v>3600</v>
      </c>
      <c r="G9285">
        <v>9006283</v>
      </c>
      <c r="I9285" t="s">
        <v>3601</v>
      </c>
      <c r="J9285" t="s">
        <v>5785</v>
      </c>
      <c r="L9285" t="s">
        <v>5809</v>
      </c>
      <c r="M9285">
        <v>10.199999999999999</v>
      </c>
      <c r="N9285">
        <v>16.7</v>
      </c>
      <c r="O9285">
        <v>9.6999999999999993</v>
      </c>
      <c r="S9285" t="b">
        <v>0</v>
      </c>
      <c r="T9285" t="b">
        <v>0</v>
      </c>
      <c r="U9285" t="b">
        <v>0</v>
      </c>
      <c r="V9285">
        <v>47000</v>
      </c>
      <c r="W9285">
        <v>28400</v>
      </c>
      <c r="X9285">
        <v>2.56</v>
      </c>
      <c r="Y9285">
        <v>28400</v>
      </c>
      <c r="Z9285">
        <v>2.56</v>
      </c>
    </row>
    <row r="9286" spans="1:26">
      <c r="A9286">
        <v>9006272</v>
      </c>
      <c r="B9286" t="s">
        <v>3654</v>
      </c>
      <c r="C9286" t="s">
        <v>3597</v>
      </c>
      <c r="D9286" t="s">
        <v>3614</v>
      </c>
      <c r="E9286" t="s">
        <v>4840</v>
      </c>
      <c r="F9286" t="s">
        <v>3600</v>
      </c>
      <c r="G9286">
        <v>9006272</v>
      </c>
      <c r="I9286" t="s">
        <v>3601</v>
      </c>
      <c r="J9286" t="s">
        <v>5808</v>
      </c>
      <c r="L9286" t="s">
        <v>5806</v>
      </c>
      <c r="M9286">
        <v>12.3</v>
      </c>
      <c r="N9286">
        <v>17.5</v>
      </c>
      <c r="O9286">
        <v>9.3000000000000007</v>
      </c>
      <c r="S9286" t="b">
        <v>0</v>
      </c>
      <c r="T9286" t="b">
        <v>0</v>
      </c>
      <c r="U9286" t="b">
        <v>0</v>
      </c>
      <c r="V9286">
        <v>25200</v>
      </c>
      <c r="W9286">
        <v>15100</v>
      </c>
      <c r="X9286">
        <v>2.65</v>
      </c>
      <c r="Y9286">
        <v>15100</v>
      </c>
      <c r="Z9286">
        <v>2.65</v>
      </c>
    </row>
    <row r="9287" spans="1:26">
      <c r="A9287">
        <v>9006271</v>
      </c>
      <c r="B9287" t="s">
        <v>3654</v>
      </c>
      <c r="C9287" t="s">
        <v>3597</v>
      </c>
      <c r="D9287" t="s">
        <v>3614</v>
      </c>
      <c r="E9287" t="s">
        <v>4841</v>
      </c>
      <c r="F9287" t="s">
        <v>3600</v>
      </c>
      <c r="G9287">
        <v>9006271</v>
      </c>
      <c r="I9287" t="s">
        <v>3601</v>
      </c>
      <c r="J9287" t="s">
        <v>5808</v>
      </c>
      <c r="L9287" t="s">
        <v>5806</v>
      </c>
      <c r="M9287">
        <v>12.3</v>
      </c>
      <c r="N9287">
        <v>17.5</v>
      </c>
      <c r="O9287">
        <v>9.3000000000000007</v>
      </c>
      <c r="S9287" t="b">
        <v>0</v>
      </c>
      <c r="T9287" t="b">
        <v>0</v>
      </c>
      <c r="U9287" t="b">
        <v>0</v>
      </c>
      <c r="V9287">
        <v>25200</v>
      </c>
      <c r="W9287">
        <v>15100</v>
      </c>
      <c r="X9287">
        <v>2.65</v>
      </c>
      <c r="Y9287">
        <v>15100</v>
      </c>
      <c r="Z9287">
        <v>2.65</v>
      </c>
    </row>
    <row r="9288" spans="1:26">
      <c r="A9288">
        <v>9006270</v>
      </c>
      <c r="B9288" t="s">
        <v>3654</v>
      </c>
      <c r="C9288" t="s">
        <v>3597</v>
      </c>
      <c r="D9288" t="s">
        <v>3614</v>
      </c>
      <c r="E9288" t="s">
        <v>4842</v>
      </c>
      <c r="F9288" t="s">
        <v>3600</v>
      </c>
      <c r="G9288">
        <v>9006270</v>
      </c>
      <c r="I9288" t="s">
        <v>3601</v>
      </c>
      <c r="J9288" t="s">
        <v>5807</v>
      </c>
      <c r="L9288" t="s">
        <v>5806</v>
      </c>
      <c r="M9288">
        <v>12.3</v>
      </c>
      <c r="N9288">
        <v>17.5</v>
      </c>
      <c r="O9288">
        <v>9.3000000000000007</v>
      </c>
      <c r="S9288" t="b">
        <v>0</v>
      </c>
      <c r="T9288" t="b">
        <v>0</v>
      </c>
      <c r="U9288" t="b">
        <v>0</v>
      </c>
      <c r="V9288">
        <v>25200</v>
      </c>
      <c r="W9288">
        <v>15100</v>
      </c>
      <c r="X9288">
        <v>2.65</v>
      </c>
      <c r="Y9288">
        <v>15100</v>
      </c>
      <c r="Z9288">
        <v>2.65</v>
      </c>
    </row>
    <row r="9289" spans="1:26">
      <c r="A9289">
        <v>9006267</v>
      </c>
      <c r="B9289" t="s">
        <v>3654</v>
      </c>
      <c r="C9289" t="s">
        <v>3597</v>
      </c>
      <c r="D9289" t="s">
        <v>3614</v>
      </c>
      <c r="E9289" t="s">
        <v>3615</v>
      </c>
      <c r="F9289" t="s">
        <v>3600</v>
      </c>
      <c r="G9289">
        <v>9006267</v>
      </c>
      <c r="I9289" t="s">
        <v>3601</v>
      </c>
      <c r="J9289" t="s">
        <v>5805</v>
      </c>
      <c r="L9289" t="s">
        <v>5806</v>
      </c>
      <c r="M9289">
        <v>12.3</v>
      </c>
      <c r="N9289">
        <v>17.5</v>
      </c>
      <c r="O9289">
        <v>9.3000000000000007</v>
      </c>
      <c r="S9289" t="b">
        <v>0</v>
      </c>
      <c r="T9289" t="b">
        <v>0</v>
      </c>
      <c r="U9289" t="b">
        <v>0</v>
      </c>
      <c r="V9289">
        <v>25200</v>
      </c>
      <c r="W9289">
        <v>15100</v>
      </c>
      <c r="X9289">
        <v>2.65</v>
      </c>
      <c r="Y9289">
        <v>15100</v>
      </c>
      <c r="Z9289">
        <v>2.65</v>
      </c>
    </row>
    <row r="9290" spans="1:26">
      <c r="A9290">
        <v>205549350</v>
      </c>
      <c r="B9290" t="s">
        <v>3654</v>
      </c>
      <c r="C9290" t="s">
        <v>3597</v>
      </c>
      <c r="D9290" t="s">
        <v>3614</v>
      </c>
      <c r="E9290" t="s">
        <v>4837</v>
      </c>
      <c r="F9290" t="s">
        <v>3600</v>
      </c>
      <c r="G9290">
        <v>205549350</v>
      </c>
      <c r="I9290" t="s">
        <v>3601</v>
      </c>
      <c r="J9290" t="s">
        <v>5797</v>
      </c>
      <c r="L9290" t="s">
        <v>5804</v>
      </c>
      <c r="M9290">
        <v>11</v>
      </c>
      <c r="N9290">
        <v>16.5</v>
      </c>
      <c r="O9290">
        <v>9.5</v>
      </c>
      <c r="S9290" t="b">
        <v>0</v>
      </c>
      <c r="T9290" t="b">
        <v>0</v>
      </c>
      <c r="U9290" t="b">
        <v>0</v>
      </c>
      <c r="V9290">
        <v>34000</v>
      </c>
      <c r="W9290">
        <v>22000</v>
      </c>
      <c r="X9290">
        <v>2.72</v>
      </c>
      <c r="Y9290">
        <v>22000</v>
      </c>
      <c r="Z9290">
        <v>2.72</v>
      </c>
    </row>
    <row r="9291" spans="1:26">
      <c r="A9291">
        <v>205549349</v>
      </c>
      <c r="B9291" t="s">
        <v>3654</v>
      </c>
      <c r="C9291" t="s">
        <v>3597</v>
      </c>
      <c r="D9291" t="s">
        <v>3614</v>
      </c>
      <c r="E9291" t="s">
        <v>4840</v>
      </c>
      <c r="F9291" t="s">
        <v>3600</v>
      </c>
      <c r="G9291">
        <v>205549349</v>
      </c>
      <c r="I9291" t="s">
        <v>3601</v>
      </c>
      <c r="J9291" t="s">
        <v>5797</v>
      </c>
      <c r="L9291" t="s">
        <v>5804</v>
      </c>
      <c r="M9291">
        <v>11</v>
      </c>
      <c r="N9291">
        <v>16.5</v>
      </c>
      <c r="O9291">
        <v>9.5</v>
      </c>
      <c r="S9291" t="b">
        <v>0</v>
      </c>
      <c r="T9291" t="b">
        <v>0</v>
      </c>
      <c r="U9291" t="b">
        <v>0</v>
      </c>
      <c r="V9291">
        <v>34000</v>
      </c>
      <c r="W9291">
        <v>22000</v>
      </c>
      <c r="X9291">
        <v>2.72</v>
      </c>
      <c r="Y9291">
        <v>22000</v>
      </c>
      <c r="Z9291">
        <v>2.72</v>
      </c>
    </row>
    <row r="9292" spans="1:26">
      <c r="A9292">
        <v>205549348</v>
      </c>
      <c r="B9292" t="s">
        <v>3654</v>
      </c>
      <c r="C9292" t="s">
        <v>3597</v>
      </c>
      <c r="D9292" t="s">
        <v>3614</v>
      </c>
      <c r="E9292" t="s">
        <v>4841</v>
      </c>
      <c r="F9292" t="s">
        <v>3600</v>
      </c>
      <c r="G9292">
        <v>205549348</v>
      </c>
      <c r="I9292" t="s">
        <v>3601</v>
      </c>
      <c r="J9292" t="s">
        <v>5797</v>
      </c>
      <c r="L9292" t="s">
        <v>5804</v>
      </c>
      <c r="M9292">
        <v>11</v>
      </c>
      <c r="N9292">
        <v>16.5</v>
      </c>
      <c r="O9292">
        <v>9.5</v>
      </c>
      <c r="S9292" t="b">
        <v>0</v>
      </c>
      <c r="T9292" t="b">
        <v>0</v>
      </c>
      <c r="U9292" t="b">
        <v>0</v>
      </c>
      <c r="V9292">
        <v>34000</v>
      </c>
      <c r="W9292">
        <v>22000</v>
      </c>
      <c r="X9292">
        <v>2.72</v>
      </c>
      <c r="Y9292">
        <v>22000</v>
      </c>
      <c r="Z9292">
        <v>2.72</v>
      </c>
    </row>
    <row r="9293" spans="1:26">
      <c r="A9293">
        <v>205539224</v>
      </c>
      <c r="B9293" t="s">
        <v>3654</v>
      </c>
      <c r="C9293" t="s">
        <v>3597</v>
      </c>
      <c r="D9293" t="s">
        <v>3614</v>
      </c>
      <c r="E9293" t="s">
        <v>3615</v>
      </c>
      <c r="F9293" t="s">
        <v>3600</v>
      </c>
      <c r="G9293">
        <v>205539224</v>
      </c>
      <c r="I9293" t="s">
        <v>3601</v>
      </c>
      <c r="J9293" t="s">
        <v>5795</v>
      </c>
      <c r="L9293" t="s">
        <v>5804</v>
      </c>
      <c r="M9293">
        <v>11</v>
      </c>
      <c r="N9293">
        <v>16.5</v>
      </c>
      <c r="O9293">
        <v>9.5</v>
      </c>
      <c r="S9293" t="b">
        <v>0</v>
      </c>
      <c r="T9293" t="b">
        <v>0</v>
      </c>
      <c r="U9293" t="b">
        <v>0</v>
      </c>
      <c r="V9293">
        <v>34000</v>
      </c>
      <c r="W9293">
        <v>22000</v>
      </c>
      <c r="X9293">
        <v>2.72</v>
      </c>
      <c r="Y9293">
        <v>22000</v>
      </c>
      <c r="Z9293">
        <v>2.72</v>
      </c>
    </row>
    <row r="9294" spans="1:26">
      <c r="A9294">
        <v>203096742</v>
      </c>
      <c r="B9294" t="s">
        <v>3654</v>
      </c>
      <c r="C9294" t="s">
        <v>3597</v>
      </c>
      <c r="D9294" t="s">
        <v>3614</v>
      </c>
      <c r="E9294" t="s">
        <v>4837</v>
      </c>
      <c r="F9294" t="s">
        <v>3600</v>
      </c>
      <c r="G9294">
        <v>203096742</v>
      </c>
      <c r="I9294" t="s">
        <v>3601</v>
      </c>
      <c r="J9294" t="s">
        <v>5797</v>
      </c>
      <c r="L9294" t="s">
        <v>4964</v>
      </c>
      <c r="M9294">
        <v>10.75</v>
      </c>
      <c r="N9294">
        <v>16.25</v>
      </c>
      <c r="O9294">
        <v>9.5</v>
      </c>
      <c r="S9294" t="b">
        <v>0</v>
      </c>
      <c r="T9294" t="b">
        <v>0</v>
      </c>
      <c r="U9294" t="b">
        <v>0</v>
      </c>
      <c r="V9294">
        <v>34000</v>
      </c>
      <c r="W9294">
        <v>22200</v>
      </c>
      <c r="X9294">
        <v>2.7</v>
      </c>
      <c r="Y9294">
        <v>22200</v>
      </c>
      <c r="Z9294">
        <v>2.7</v>
      </c>
    </row>
    <row r="9295" spans="1:26">
      <c r="A9295">
        <v>203096738</v>
      </c>
      <c r="B9295" t="s">
        <v>3654</v>
      </c>
      <c r="C9295" t="s">
        <v>3597</v>
      </c>
      <c r="D9295" t="s">
        <v>3614</v>
      </c>
      <c r="E9295" t="s">
        <v>4841</v>
      </c>
      <c r="F9295" t="s">
        <v>3600</v>
      </c>
      <c r="G9295">
        <v>203096738</v>
      </c>
      <c r="I9295" t="s">
        <v>3601</v>
      </c>
      <c r="J9295" t="s">
        <v>5797</v>
      </c>
      <c r="L9295" t="s">
        <v>4964</v>
      </c>
      <c r="M9295">
        <v>10.75</v>
      </c>
      <c r="N9295">
        <v>16.25</v>
      </c>
      <c r="O9295">
        <v>9.5</v>
      </c>
      <c r="S9295" t="b">
        <v>0</v>
      </c>
      <c r="T9295" t="b">
        <v>0</v>
      </c>
      <c r="U9295" t="b">
        <v>0</v>
      </c>
      <c r="V9295">
        <v>34000</v>
      </c>
      <c r="W9295">
        <v>22200</v>
      </c>
      <c r="X9295">
        <v>2.7</v>
      </c>
      <c r="Y9295">
        <v>22200</v>
      </c>
      <c r="Z9295">
        <v>2.7</v>
      </c>
    </row>
    <row r="9296" spans="1:26">
      <c r="A9296">
        <v>203096740</v>
      </c>
      <c r="B9296" t="s">
        <v>3654</v>
      </c>
      <c r="C9296" t="s">
        <v>3597</v>
      </c>
      <c r="D9296" t="s">
        <v>3614</v>
      </c>
      <c r="E9296" t="s">
        <v>4840</v>
      </c>
      <c r="F9296" t="s">
        <v>3600</v>
      </c>
      <c r="G9296">
        <v>203096740</v>
      </c>
      <c r="I9296" t="s">
        <v>3601</v>
      </c>
      <c r="J9296" t="s">
        <v>5797</v>
      </c>
      <c r="L9296" t="s">
        <v>4964</v>
      </c>
      <c r="M9296">
        <v>10.75</v>
      </c>
      <c r="N9296">
        <v>16.25</v>
      </c>
      <c r="O9296">
        <v>9.5</v>
      </c>
      <c r="S9296" t="b">
        <v>0</v>
      </c>
      <c r="T9296" t="b">
        <v>0</v>
      </c>
      <c r="U9296" t="b">
        <v>0</v>
      </c>
      <c r="V9296">
        <v>34000</v>
      </c>
      <c r="W9296">
        <v>22200</v>
      </c>
      <c r="X9296">
        <v>2.7</v>
      </c>
      <c r="Y9296">
        <v>22200</v>
      </c>
      <c r="Z9296">
        <v>2.7</v>
      </c>
    </row>
    <row r="9297" spans="1:26">
      <c r="A9297">
        <v>205549347</v>
      </c>
      <c r="B9297" t="s">
        <v>3654</v>
      </c>
      <c r="C9297" t="s">
        <v>3597</v>
      </c>
      <c r="D9297" t="s">
        <v>3614</v>
      </c>
      <c r="E9297" t="s">
        <v>4842</v>
      </c>
      <c r="F9297" t="s">
        <v>3600</v>
      </c>
      <c r="G9297">
        <v>205549347</v>
      </c>
      <c r="I9297" t="s">
        <v>3601</v>
      </c>
      <c r="J9297" t="s">
        <v>5798</v>
      </c>
      <c r="L9297" t="s">
        <v>5804</v>
      </c>
      <c r="M9297">
        <v>11</v>
      </c>
      <c r="N9297">
        <v>16.5</v>
      </c>
      <c r="O9297">
        <v>9.5</v>
      </c>
      <c r="S9297" t="b">
        <v>0</v>
      </c>
      <c r="T9297" t="b">
        <v>0</v>
      </c>
      <c r="U9297" t="b">
        <v>0</v>
      </c>
      <c r="V9297">
        <v>34000</v>
      </c>
      <c r="W9297">
        <v>22000</v>
      </c>
      <c r="X9297">
        <v>2.72</v>
      </c>
      <c r="Y9297">
        <v>22000</v>
      </c>
      <c r="Z9297">
        <v>2.72</v>
      </c>
    </row>
    <row r="9298" spans="1:26">
      <c r="A9298">
        <v>203096737</v>
      </c>
      <c r="B9298" t="s">
        <v>3654</v>
      </c>
      <c r="C9298" t="s">
        <v>3597</v>
      </c>
      <c r="D9298" t="s">
        <v>3614</v>
      </c>
      <c r="E9298" t="s">
        <v>4842</v>
      </c>
      <c r="F9298" t="s">
        <v>3600</v>
      </c>
      <c r="G9298">
        <v>203096737</v>
      </c>
      <c r="I9298" t="s">
        <v>3601</v>
      </c>
      <c r="J9298" t="s">
        <v>5798</v>
      </c>
      <c r="L9298" t="s">
        <v>4964</v>
      </c>
      <c r="M9298">
        <v>10.75</v>
      </c>
      <c r="N9298">
        <v>16.25</v>
      </c>
      <c r="O9298">
        <v>9.5</v>
      </c>
      <c r="S9298" t="b">
        <v>0</v>
      </c>
      <c r="T9298" t="b">
        <v>0</v>
      </c>
      <c r="U9298" t="b">
        <v>0</v>
      </c>
      <c r="V9298">
        <v>34000</v>
      </c>
      <c r="W9298">
        <v>22200</v>
      </c>
      <c r="X9298">
        <v>2.7</v>
      </c>
      <c r="Y9298">
        <v>22200</v>
      </c>
      <c r="Z9298">
        <v>2.7</v>
      </c>
    </row>
    <row r="9299" spans="1:26">
      <c r="A9299">
        <v>203111988</v>
      </c>
      <c r="B9299" t="s">
        <v>3654</v>
      </c>
      <c r="C9299" t="s">
        <v>3597</v>
      </c>
      <c r="D9299" t="s">
        <v>3614</v>
      </c>
      <c r="E9299" t="s">
        <v>3615</v>
      </c>
      <c r="F9299" t="s">
        <v>3600</v>
      </c>
      <c r="G9299">
        <v>203111988</v>
      </c>
      <c r="I9299" t="s">
        <v>3601</v>
      </c>
      <c r="J9299" t="s">
        <v>5795</v>
      </c>
      <c r="L9299" t="s">
        <v>4964</v>
      </c>
      <c r="M9299">
        <v>10.75</v>
      </c>
      <c r="N9299">
        <v>16.25</v>
      </c>
      <c r="O9299">
        <v>9.5</v>
      </c>
      <c r="S9299" t="b">
        <v>0</v>
      </c>
      <c r="T9299" t="b">
        <v>0</v>
      </c>
      <c r="U9299" t="b">
        <v>0</v>
      </c>
      <c r="V9299">
        <v>34000</v>
      </c>
      <c r="W9299">
        <v>22200</v>
      </c>
      <c r="X9299">
        <v>2.7</v>
      </c>
      <c r="Y9299">
        <v>22200</v>
      </c>
      <c r="Z9299">
        <v>2.7</v>
      </c>
    </row>
    <row r="9300" spans="1:26">
      <c r="A9300">
        <v>205549362</v>
      </c>
      <c r="B9300" t="s">
        <v>3654</v>
      </c>
      <c r="C9300" t="s">
        <v>3597</v>
      </c>
      <c r="D9300" t="s">
        <v>3614</v>
      </c>
      <c r="E9300" t="s">
        <v>4837</v>
      </c>
      <c r="F9300" t="s">
        <v>3600</v>
      </c>
      <c r="G9300">
        <v>205549362</v>
      </c>
      <c r="I9300" t="s">
        <v>3601</v>
      </c>
      <c r="J9300" t="s">
        <v>5797</v>
      </c>
      <c r="L9300" t="s">
        <v>4965</v>
      </c>
      <c r="M9300">
        <v>10.75</v>
      </c>
      <c r="N9300">
        <v>16.25</v>
      </c>
      <c r="O9300">
        <v>9.5</v>
      </c>
      <c r="S9300" t="b">
        <v>0</v>
      </c>
      <c r="T9300" t="b">
        <v>0</v>
      </c>
      <c r="U9300" t="b">
        <v>0</v>
      </c>
      <c r="V9300">
        <v>34000</v>
      </c>
      <c r="W9300">
        <v>22200</v>
      </c>
      <c r="X9300">
        <v>2.7</v>
      </c>
      <c r="Y9300">
        <v>22200</v>
      </c>
      <c r="Z9300">
        <v>2.7</v>
      </c>
    </row>
    <row r="9301" spans="1:26">
      <c r="A9301">
        <v>205549360</v>
      </c>
      <c r="B9301" t="s">
        <v>3654</v>
      </c>
      <c r="C9301" t="s">
        <v>3597</v>
      </c>
      <c r="D9301" t="s">
        <v>3614</v>
      </c>
      <c r="E9301" t="s">
        <v>4841</v>
      </c>
      <c r="F9301" t="s">
        <v>3600</v>
      </c>
      <c r="G9301">
        <v>205549360</v>
      </c>
      <c r="I9301" t="s">
        <v>3601</v>
      </c>
      <c r="J9301" t="s">
        <v>5797</v>
      </c>
      <c r="L9301" t="s">
        <v>4965</v>
      </c>
      <c r="M9301">
        <v>10.75</v>
      </c>
      <c r="N9301">
        <v>16.25</v>
      </c>
      <c r="O9301">
        <v>9.5</v>
      </c>
      <c r="S9301" t="b">
        <v>0</v>
      </c>
      <c r="T9301" t="b">
        <v>0</v>
      </c>
      <c r="U9301" t="b">
        <v>0</v>
      </c>
      <c r="V9301">
        <v>34000</v>
      </c>
      <c r="W9301">
        <v>22200</v>
      </c>
      <c r="X9301">
        <v>2.7</v>
      </c>
      <c r="Y9301">
        <v>22200</v>
      </c>
      <c r="Z9301">
        <v>2.7</v>
      </c>
    </row>
    <row r="9302" spans="1:26">
      <c r="A9302">
        <v>205549361</v>
      </c>
      <c r="B9302" t="s">
        <v>3654</v>
      </c>
      <c r="C9302" t="s">
        <v>3597</v>
      </c>
      <c r="D9302" t="s">
        <v>3614</v>
      </c>
      <c r="E9302" t="s">
        <v>4840</v>
      </c>
      <c r="F9302" t="s">
        <v>3600</v>
      </c>
      <c r="G9302">
        <v>205549361</v>
      </c>
      <c r="I9302" t="s">
        <v>3601</v>
      </c>
      <c r="J9302" t="s">
        <v>5797</v>
      </c>
      <c r="L9302" t="s">
        <v>4965</v>
      </c>
      <c r="M9302">
        <v>10.75</v>
      </c>
      <c r="N9302">
        <v>16.25</v>
      </c>
      <c r="O9302">
        <v>9.5</v>
      </c>
      <c r="S9302" t="b">
        <v>0</v>
      </c>
      <c r="T9302" t="b">
        <v>0</v>
      </c>
      <c r="U9302" t="b">
        <v>0</v>
      </c>
      <c r="V9302">
        <v>34000</v>
      </c>
      <c r="W9302">
        <v>22200</v>
      </c>
      <c r="X9302">
        <v>2.7</v>
      </c>
      <c r="Y9302">
        <v>22200</v>
      </c>
      <c r="Z9302">
        <v>2.7</v>
      </c>
    </row>
    <row r="9303" spans="1:26">
      <c r="A9303">
        <v>205549359</v>
      </c>
      <c r="B9303" t="s">
        <v>3654</v>
      </c>
      <c r="C9303" t="s">
        <v>3597</v>
      </c>
      <c r="D9303" t="s">
        <v>3614</v>
      </c>
      <c r="E9303" t="s">
        <v>4842</v>
      </c>
      <c r="F9303" t="s">
        <v>3600</v>
      </c>
      <c r="G9303">
        <v>205549359</v>
      </c>
      <c r="I9303" t="s">
        <v>3601</v>
      </c>
      <c r="J9303" t="s">
        <v>5798</v>
      </c>
      <c r="L9303" t="s">
        <v>4965</v>
      </c>
      <c r="M9303">
        <v>10.75</v>
      </c>
      <c r="N9303">
        <v>16.25</v>
      </c>
      <c r="O9303">
        <v>9.5</v>
      </c>
      <c r="S9303" t="b">
        <v>0</v>
      </c>
      <c r="T9303" t="b">
        <v>0</v>
      </c>
      <c r="U9303" t="b">
        <v>0</v>
      </c>
      <c r="V9303">
        <v>34000</v>
      </c>
      <c r="W9303">
        <v>22200</v>
      </c>
      <c r="X9303">
        <v>2.7</v>
      </c>
      <c r="Y9303">
        <v>22200</v>
      </c>
      <c r="Z9303">
        <v>2.7</v>
      </c>
    </row>
    <row r="9304" spans="1:26">
      <c r="A9304">
        <v>205539223</v>
      </c>
      <c r="B9304" t="s">
        <v>3654</v>
      </c>
      <c r="C9304" t="s">
        <v>3597</v>
      </c>
      <c r="D9304" t="s">
        <v>3614</v>
      </c>
      <c r="E9304" t="s">
        <v>3615</v>
      </c>
      <c r="F9304" t="s">
        <v>3600</v>
      </c>
      <c r="G9304">
        <v>205539223</v>
      </c>
      <c r="I9304" t="s">
        <v>3601</v>
      </c>
      <c r="J9304" t="s">
        <v>5795</v>
      </c>
      <c r="L9304" t="s">
        <v>4965</v>
      </c>
      <c r="M9304">
        <v>10.75</v>
      </c>
      <c r="N9304">
        <v>16.25</v>
      </c>
      <c r="O9304">
        <v>9.5</v>
      </c>
      <c r="S9304" t="b">
        <v>0</v>
      </c>
      <c r="T9304" t="b">
        <v>0</v>
      </c>
      <c r="U9304" t="b">
        <v>0</v>
      </c>
      <c r="V9304">
        <v>34000</v>
      </c>
      <c r="W9304">
        <v>22200</v>
      </c>
      <c r="X9304">
        <v>2.7</v>
      </c>
      <c r="Y9304">
        <v>22200</v>
      </c>
      <c r="Z9304">
        <v>2.7</v>
      </c>
    </row>
    <row r="9305" spans="1:26">
      <c r="A9305">
        <v>203096735</v>
      </c>
      <c r="B9305" t="s">
        <v>3654</v>
      </c>
      <c r="C9305" t="s">
        <v>3597</v>
      </c>
      <c r="D9305" t="s">
        <v>3614</v>
      </c>
      <c r="E9305" t="s">
        <v>4837</v>
      </c>
      <c r="F9305" t="s">
        <v>3600</v>
      </c>
      <c r="G9305">
        <v>203096735</v>
      </c>
      <c r="I9305" t="s">
        <v>3601</v>
      </c>
      <c r="J9305" t="s">
        <v>5797</v>
      </c>
      <c r="L9305" t="s">
        <v>4966</v>
      </c>
      <c r="M9305">
        <v>10.75</v>
      </c>
      <c r="N9305">
        <v>16.25</v>
      </c>
      <c r="O9305">
        <v>9.5</v>
      </c>
      <c r="S9305" t="b">
        <v>0</v>
      </c>
      <c r="T9305" t="b">
        <v>0</v>
      </c>
      <c r="U9305" t="b">
        <v>0</v>
      </c>
      <c r="V9305">
        <v>34000</v>
      </c>
      <c r="W9305">
        <v>22200</v>
      </c>
      <c r="X9305">
        <v>2.7</v>
      </c>
      <c r="Y9305">
        <v>22200</v>
      </c>
      <c r="Z9305">
        <v>2.7</v>
      </c>
    </row>
    <row r="9306" spans="1:26">
      <c r="A9306">
        <v>203096729</v>
      </c>
      <c r="B9306" t="s">
        <v>3654</v>
      </c>
      <c r="C9306" t="s">
        <v>3597</v>
      </c>
      <c r="D9306" t="s">
        <v>3614</v>
      </c>
      <c r="E9306" t="s">
        <v>4842</v>
      </c>
      <c r="F9306" t="s">
        <v>3600</v>
      </c>
      <c r="G9306">
        <v>203096729</v>
      </c>
      <c r="I9306" t="s">
        <v>3601</v>
      </c>
      <c r="J9306" t="s">
        <v>5798</v>
      </c>
      <c r="L9306" t="s">
        <v>4966</v>
      </c>
      <c r="M9306">
        <v>10.75</v>
      </c>
      <c r="N9306">
        <v>16.25</v>
      </c>
      <c r="O9306">
        <v>9.5</v>
      </c>
      <c r="S9306" t="b">
        <v>0</v>
      </c>
      <c r="T9306" t="b">
        <v>0</v>
      </c>
      <c r="U9306" t="b">
        <v>0</v>
      </c>
      <c r="V9306">
        <v>34000</v>
      </c>
      <c r="W9306">
        <v>22200</v>
      </c>
      <c r="X9306">
        <v>2.7</v>
      </c>
      <c r="Y9306">
        <v>22200</v>
      </c>
      <c r="Z9306">
        <v>2.7</v>
      </c>
    </row>
    <row r="9307" spans="1:26">
      <c r="A9307">
        <v>203096731</v>
      </c>
      <c r="B9307" t="s">
        <v>3654</v>
      </c>
      <c r="C9307" t="s">
        <v>3597</v>
      </c>
      <c r="D9307" t="s">
        <v>3614</v>
      </c>
      <c r="E9307" t="s">
        <v>4841</v>
      </c>
      <c r="F9307" t="s">
        <v>3600</v>
      </c>
      <c r="G9307">
        <v>203096731</v>
      </c>
      <c r="I9307" t="s">
        <v>3601</v>
      </c>
      <c r="J9307" t="s">
        <v>5797</v>
      </c>
      <c r="L9307" t="s">
        <v>4966</v>
      </c>
      <c r="M9307">
        <v>10.75</v>
      </c>
      <c r="N9307">
        <v>16.25</v>
      </c>
      <c r="O9307">
        <v>9.5</v>
      </c>
      <c r="S9307" t="b">
        <v>0</v>
      </c>
      <c r="T9307" t="b">
        <v>0</v>
      </c>
      <c r="U9307" t="b">
        <v>0</v>
      </c>
      <c r="V9307">
        <v>34000</v>
      </c>
      <c r="W9307">
        <v>22200</v>
      </c>
      <c r="X9307">
        <v>2.7</v>
      </c>
      <c r="Y9307">
        <v>22200</v>
      </c>
      <c r="Z9307">
        <v>2.7</v>
      </c>
    </row>
    <row r="9308" spans="1:26">
      <c r="A9308">
        <v>203111986</v>
      </c>
      <c r="B9308" t="s">
        <v>3654</v>
      </c>
      <c r="C9308" t="s">
        <v>3597</v>
      </c>
      <c r="D9308" t="s">
        <v>3614</v>
      </c>
      <c r="E9308" t="s">
        <v>3615</v>
      </c>
      <c r="F9308" t="s">
        <v>3600</v>
      </c>
      <c r="G9308">
        <v>203111986</v>
      </c>
      <c r="I9308" t="s">
        <v>3601</v>
      </c>
      <c r="J9308" t="s">
        <v>5795</v>
      </c>
      <c r="L9308" t="s">
        <v>4966</v>
      </c>
      <c r="M9308">
        <v>10.75</v>
      </c>
      <c r="N9308">
        <v>16.25</v>
      </c>
      <c r="O9308">
        <v>9.5</v>
      </c>
      <c r="S9308" t="b">
        <v>0</v>
      </c>
      <c r="T9308" t="b">
        <v>0</v>
      </c>
      <c r="U9308" t="b">
        <v>0</v>
      </c>
      <c r="V9308">
        <v>34000</v>
      </c>
      <c r="W9308">
        <v>22200</v>
      </c>
      <c r="X9308">
        <v>2.7</v>
      </c>
      <c r="Y9308">
        <v>22200</v>
      </c>
      <c r="Z9308">
        <v>2.7</v>
      </c>
    </row>
    <row r="9309" spans="1:26">
      <c r="A9309">
        <v>203096733</v>
      </c>
      <c r="B9309" t="s">
        <v>3654</v>
      </c>
      <c r="C9309" t="s">
        <v>3597</v>
      </c>
      <c r="D9309" t="s">
        <v>3614</v>
      </c>
      <c r="E9309" t="s">
        <v>4840</v>
      </c>
      <c r="F9309" t="s">
        <v>3600</v>
      </c>
      <c r="G9309">
        <v>203096733</v>
      </c>
      <c r="I9309" t="s">
        <v>3601</v>
      </c>
      <c r="J9309" t="s">
        <v>5797</v>
      </c>
      <c r="L9309" t="s">
        <v>4966</v>
      </c>
      <c r="M9309">
        <v>10.75</v>
      </c>
      <c r="N9309">
        <v>16.25</v>
      </c>
      <c r="O9309">
        <v>9.5</v>
      </c>
      <c r="S9309" t="b">
        <v>0</v>
      </c>
      <c r="T9309" t="b">
        <v>0</v>
      </c>
      <c r="U9309" t="b">
        <v>0</v>
      </c>
      <c r="V9309">
        <v>34000</v>
      </c>
      <c r="W9309">
        <v>22200</v>
      </c>
      <c r="X9309">
        <v>2.7</v>
      </c>
      <c r="Y9309">
        <v>22200</v>
      </c>
      <c r="Z9309">
        <v>2.7</v>
      </c>
    </row>
    <row r="9310" spans="1:26">
      <c r="A9310">
        <v>205549346</v>
      </c>
      <c r="B9310" t="s">
        <v>3654</v>
      </c>
      <c r="C9310" t="s">
        <v>3597</v>
      </c>
      <c r="D9310" t="s">
        <v>3614</v>
      </c>
      <c r="E9310" t="s">
        <v>4837</v>
      </c>
      <c r="F9310" t="s">
        <v>3600</v>
      </c>
      <c r="G9310">
        <v>205549346</v>
      </c>
      <c r="I9310" t="s">
        <v>3601</v>
      </c>
      <c r="J9310" t="s">
        <v>5797</v>
      </c>
      <c r="L9310" t="s">
        <v>4967</v>
      </c>
      <c r="M9310">
        <v>10.75</v>
      </c>
      <c r="N9310">
        <v>16.25</v>
      </c>
      <c r="O9310">
        <v>9.5</v>
      </c>
      <c r="S9310" t="b">
        <v>0</v>
      </c>
      <c r="T9310" t="b">
        <v>0</v>
      </c>
      <c r="U9310" t="b">
        <v>0</v>
      </c>
      <c r="V9310">
        <v>34000</v>
      </c>
      <c r="W9310">
        <v>22200</v>
      </c>
      <c r="X9310">
        <v>2.7</v>
      </c>
      <c r="Y9310">
        <v>22200</v>
      </c>
      <c r="Z9310">
        <v>2.7</v>
      </c>
    </row>
    <row r="9311" spans="1:26">
      <c r="A9311">
        <v>205549345</v>
      </c>
      <c r="B9311" t="s">
        <v>3654</v>
      </c>
      <c r="C9311" t="s">
        <v>3597</v>
      </c>
      <c r="D9311" t="s">
        <v>3614</v>
      </c>
      <c r="E9311" t="s">
        <v>4840</v>
      </c>
      <c r="F9311" t="s">
        <v>3600</v>
      </c>
      <c r="G9311">
        <v>205549345</v>
      </c>
      <c r="I9311" t="s">
        <v>3601</v>
      </c>
      <c r="J9311" t="s">
        <v>5797</v>
      </c>
      <c r="L9311" t="s">
        <v>4967</v>
      </c>
      <c r="M9311">
        <v>10.75</v>
      </c>
      <c r="N9311">
        <v>16.25</v>
      </c>
      <c r="O9311">
        <v>9.5</v>
      </c>
      <c r="S9311" t="b">
        <v>0</v>
      </c>
      <c r="T9311" t="b">
        <v>0</v>
      </c>
      <c r="U9311" t="b">
        <v>0</v>
      </c>
      <c r="V9311">
        <v>34000</v>
      </c>
      <c r="W9311">
        <v>22200</v>
      </c>
      <c r="X9311">
        <v>2.7</v>
      </c>
      <c r="Y9311">
        <v>22200</v>
      </c>
      <c r="Z9311">
        <v>2.7</v>
      </c>
    </row>
    <row r="9312" spans="1:26">
      <c r="A9312">
        <v>205539221</v>
      </c>
      <c r="B9312" t="s">
        <v>3654</v>
      </c>
      <c r="C9312" t="s">
        <v>3597</v>
      </c>
      <c r="D9312" t="s">
        <v>3614</v>
      </c>
      <c r="E9312" t="s">
        <v>3615</v>
      </c>
      <c r="F9312" t="s">
        <v>3600</v>
      </c>
      <c r="G9312">
        <v>205539221</v>
      </c>
      <c r="I9312" t="s">
        <v>3601</v>
      </c>
      <c r="J9312" t="s">
        <v>5795</v>
      </c>
      <c r="L9312" t="s">
        <v>4967</v>
      </c>
      <c r="M9312">
        <v>10.75</v>
      </c>
      <c r="N9312">
        <v>16.25</v>
      </c>
      <c r="O9312">
        <v>9.5</v>
      </c>
      <c r="S9312" t="b">
        <v>0</v>
      </c>
      <c r="T9312" t="b">
        <v>0</v>
      </c>
      <c r="U9312" t="b">
        <v>0</v>
      </c>
      <c r="V9312">
        <v>34000</v>
      </c>
      <c r="W9312">
        <v>22200</v>
      </c>
      <c r="X9312">
        <v>2.7</v>
      </c>
      <c r="Y9312">
        <v>22200</v>
      </c>
      <c r="Z9312">
        <v>2.7</v>
      </c>
    </row>
    <row r="9313" spans="1:26">
      <c r="A9313">
        <v>205549342</v>
      </c>
      <c r="B9313" t="s">
        <v>3654</v>
      </c>
      <c r="C9313" t="s">
        <v>3597</v>
      </c>
      <c r="D9313" t="s">
        <v>3614</v>
      </c>
      <c r="E9313" t="s">
        <v>4837</v>
      </c>
      <c r="F9313" t="s">
        <v>3600</v>
      </c>
      <c r="G9313">
        <v>205549342</v>
      </c>
      <c r="I9313" t="s">
        <v>3601</v>
      </c>
      <c r="J9313" t="s">
        <v>5797</v>
      </c>
      <c r="L9313" t="s">
        <v>5803</v>
      </c>
      <c r="M9313">
        <v>11</v>
      </c>
      <c r="N9313">
        <v>16.25</v>
      </c>
      <c r="O9313">
        <v>9.75</v>
      </c>
      <c r="S9313" t="b">
        <v>0</v>
      </c>
      <c r="T9313" t="b">
        <v>0</v>
      </c>
      <c r="U9313" t="b">
        <v>0</v>
      </c>
      <c r="V9313">
        <v>34400</v>
      </c>
      <c r="W9313">
        <v>22200</v>
      </c>
      <c r="X9313">
        <v>2.72</v>
      </c>
      <c r="Y9313">
        <v>22200</v>
      </c>
      <c r="Z9313">
        <v>2.72</v>
      </c>
    </row>
    <row r="9314" spans="1:26">
      <c r="A9314">
        <v>205549341</v>
      </c>
      <c r="B9314" t="s">
        <v>3654</v>
      </c>
      <c r="C9314" t="s">
        <v>3597</v>
      </c>
      <c r="D9314" t="s">
        <v>3614</v>
      </c>
      <c r="E9314" t="s">
        <v>4840</v>
      </c>
      <c r="F9314" t="s">
        <v>3600</v>
      </c>
      <c r="G9314">
        <v>205549341</v>
      </c>
      <c r="I9314" t="s">
        <v>3601</v>
      </c>
      <c r="J9314" t="s">
        <v>5797</v>
      </c>
      <c r="L9314" t="s">
        <v>5803</v>
      </c>
      <c r="M9314">
        <v>11</v>
      </c>
      <c r="N9314">
        <v>16.25</v>
      </c>
      <c r="O9314">
        <v>9.75</v>
      </c>
      <c r="S9314" t="b">
        <v>0</v>
      </c>
      <c r="T9314" t="b">
        <v>0</v>
      </c>
      <c r="U9314" t="b">
        <v>0</v>
      </c>
      <c r="V9314">
        <v>34400</v>
      </c>
      <c r="W9314">
        <v>22200</v>
      </c>
      <c r="X9314">
        <v>2.72</v>
      </c>
      <c r="Y9314">
        <v>22200</v>
      </c>
      <c r="Z9314">
        <v>2.72</v>
      </c>
    </row>
    <row r="9315" spans="1:26">
      <c r="A9315">
        <v>205549343</v>
      </c>
      <c r="B9315" t="s">
        <v>3654</v>
      </c>
      <c r="C9315" t="s">
        <v>3597</v>
      </c>
      <c r="D9315" t="s">
        <v>3614</v>
      </c>
      <c r="E9315" t="s">
        <v>4842</v>
      </c>
      <c r="F9315" t="s">
        <v>3600</v>
      </c>
      <c r="G9315">
        <v>205549343</v>
      </c>
      <c r="I9315" t="s">
        <v>3601</v>
      </c>
      <c r="J9315" t="s">
        <v>5798</v>
      </c>
      <c r="L9315" t="s">
        <v>4967</v>
      </c>
      <c r="M9315">
        <v>10.75</v>
      </c>
      <c r="N9315">
        <v>16.25</v>
      </c>
      <c r="O9315">
        <v>9.5</v>
      </c>
      <c r="S9315" t="b">
        <v>0</v>
      </c>
      <c r="T9315" t="b">
        <v>0</v>
      </c>
      <c r="U9315" t="b">
        <v>0</v>
      </c>
      <c r="V9315">
        <v>34000</v>
      </c>
      <c r="W9315">
        <v>22200</v>
      </c>
      <c r="X9315">
        <v>2.7</v>
      </c>
      <c r="Y9315">
        <v>22200</v>
      </c>
      <c r="Z9315">
        <v>2.7</v>
      </c>
    </row>
    <row r="9316" spans="1:26">
      <c r="A9316">
        <v>205549344</v>
      </c>
      <c r="B9316" t="s">
        <v>3654</v>
      </c>
      <c r="C9316" t="s">
        <v>3597</v>
      </c>
      <c r="D9316" t="s">
        <v>3614</v>
      </c>
      <c r="E9316" t="s">
        <v>4841</v>
      </c>
      <c r="F9316" t="s">
        <v>3600</v>
      </c>
      <c r="G9316">
        <v>205549344</v>
      </c>
      <c r="I9316" t="s">
        <v>3601</v>
      </c>
      <c r="J9316" t="s">
        <v>5797</v>
      </c>
      <c r="L9316" t="s">
        <v>4967</v>
      </c>
      <c r="M9316">
        <v>10.75</v>
      </c>
      <c r="N9316">
        <v>16.25</v>
      </c>
      <c r="O9316">
        <v>9.5</v>
      </c>
      <c r="S9316" t="b">
        <v>0</v>
      </c>
      <c r="T9316" t="b">
        <v>0</v>
      </c>
      <c r="U9316" t="b">
        <v>0</v>
      </c>
      <c r="V9316">
        <v>34000</v>
      </c>
      <c r="W9316">
        <v>22200</v>
      </c>
      <c r="X9316">
        <v>2.7</v>
      </c>
      <c r="Y9316">
        <v>22200</v>
      </c>
      <c r="Z9316">
        <v>2.7</v>
      </c>
    </row>
    <row r="9317" spans="1:26">
      <c r="A9317">
        <v>205549339</v>
      </c>
      <c r="B9317" t="s">
        <v>3654</v>
      </c>
      <c r="C9317" t="s">
        <v>3597</v>
      </c>
      <c r="D9317" t="s">
        <v>3614</v>
      </c>
      <c r="E9317" t="s">
        <v>4842</v>
      </c>
      <c r="F9317" t="s">
        <v>3600</v>
      </c>
      <c r="G9317">
        <v>205549339</v>
      </c>
      <c r="I9317" t="s">
        <v>3601</v>
      </c>
      <c r="J9317" t="s">
        <v>5798</v>
      </c>
      <c r="L9317" t="s">
        <v>5803</v>
      </c>
      <c r="M9317">
        <v>11</v>
      </c>
      <c r="N9317">
        <v>16.25</v>
      </c>
      <c r="O9317">
        <v>9.75</v>
      </c>
      <c r="S9317" t="b">
        <v>0</v>
      </c>
      <c r="T9317" t="b">
        <v>0</v>
      </c>
      <c r="U9317" t="b">
        <v>0</v>
      </c>
      <c r="V9317">
        <v>34400</v>
      </c>
      <c r="W9317">
        <v>22200</v>
      </c>
      <c r="X9317">
        <v>2.72</v>
      </c>
      <c r="Y9317">
        <v>22200</v>
      </c>
      <c r="Z9317">
        <v>2.72</v>
      </c>
    </row>
    <row r="9318" spans="1:26">
      <c r="A9318">
        <v>203096684</v>
      </c>
      <c r="B9318" t="s">
        <v>3654</v>
      </c>
      <c r="C9318" t="s">
        <v>3597</v>
      </c>
      <c r="D9318" t="s">
        <v>3614</v>
      </c>
      <c r="E9318" t="s">
        <v>4840</v>
      </c>
      <c r="F9318" t="s">
        <v>3600</v>
      </c>
      <c r="G9318">
        <v>203096684</v>
      </c>
      <c r="I9318" t="s">
        <v>3601</v>
      </c>
      <c r="J9318" t="s">
        <v>5797</v>
      </c>
      <c r="L9318" t="s">
        <v>5794</v>
      </c>
      <c r="M9318">
        <v>11.5</v>
      </c>
      <c r="N9318">
        <v>17</v>
      </c>
      <c r="O9318">
        <v>9.75</v>
      </c>
      <c r="S9318" t="b">
        <v>0</v>
      </c>
      <c r="T9318" t="b">
        <v>0</v>
      </c>
      <c r="U9318" t="b">
        <v>0</v>
      </c>
      <c r="V9318">
        <v>35000</v>
      </c>
      <c r="W9318">
        <v>21800</v>
      </c>
      <c r="X9318">
        <v>2.8</v>
      </c>
      <c r="Y9318">
        <v>21800</v>
      </c>
      <c r="Z9318">
        <v>2.8</v>
      </c>
    </row>
    <row r="9319" spans="1:26">
      <c r="A9319">
        <v>203096686</v>
      </c>
      <c r="B9319" t="s">
        <v>3654</v>
      </c>
      <c r="C9319" t="s">
        <v>3597</v>
      </c>
      <c r="D9319" t="s">
        <v>3614</v>
      </c>
      <c r="E9319" t="s">
        <v>4837</v>
      </c>
      <c r="F9319" t="s">
        <v>3600</v>
      </c>
      <c r="G9319">
        <v>203096686</v>
      </c>
      <c r="I9319" t="s">
        <v>3601</v>
      </c>
      <c r="J9319" t="s">
        <v>5797</v>
      </c>
      <c r="L9319" t="s">
        <v>5794</v>
      </c>
      <c r="M9319">
        <v>11.5</v>
      </c>
      <c r="N9319">
        <v>17</v>
      </c>
      <c r="O9319">
        <v>9.75</v>
      </c>
      <c r="S9319" t="b">
        <v>0</v>
      </c>
      <c r="T9319" t="b">
        <v>0</v>
      </c>
      <c r="U9319" t="b">
        <v>0</v>
      </c>
      <c r="V9319">
        <v>35000</v>
      </c>
      <c r="W9319">
        <v>21800</v>
      </c>
      <c r="X9319">
        <v>2.8</v>
      </c>
      <c r="Y9319">
        <v>21800</v>
      </c>
      <c r="Z9319">
        <v>2.8</v>
      </c>
    </row>
    <row r="9320" spans="1:26">
      <c r="A9320">
        <v>205539219</v>
      </c>
      <c r="B9320" t="s">
        <v>3654</v>
      </c>
      <c r="C9320" t="s">
        <v>3597</v>
      </c>
      <c r="D9320" t="s">
        <v>3614</v>
      </c>
      <c r="E9320" t="s">
        <v>3615</v>
      </c>
      <c r="F9320" t="s">
        <v>3600</v>
      </c>
      <c r="G9320">
        <v>205539219</v>
      </c>
      <c r="I9320" t="s">
        <v>3601</v>
      </c>
      <c r="J9320" t="s">
        <v>5795</v>
      </c>
      <c r="L9320" t="s">
        <v>5803</v>
      </c>
      <c r="M9320">
        <v>11</v>
      </c>
      <c r="N9320">
        <v>16.25</v>
      </c>
      <c r="O9320">
        <v>9.75</v>
      </c>
      <c r="S9320" t="b">
        <v>0</v>
      </c>
      <c r="T9320" t="b">
        <v>0</v>
      </c>
      <c r="U9320" t="b">
        <v>0</v>
      </c>
      <c r="V9320">
        <v>34400</v>
      </c>
      <c r="W9320">
        <v>22200</v>
      </c>
      <c r="X9320">
        <v>2.72</v>
      </c>
      <c r="Y9320">
        <v>22200</v>
      </c>
      <c r="Z9320">
        <v>2.72</v>
      </c>
    </row>
    <row r="9321" spans="1:26">
      <c r="A9321">
        <v>203096682</v>
      </c>
      <c r="B9321" t="s">
        <v>3654</v>
      </c>
      <c r="C9321" t="s">
        <v>3597</v>
      </c>
      <c r="D9321" t="s">
        <v>3614</v>
      </c>
      <c r="E9321" t="s">
        <v>4841</v>
      </c>
      <c r="F9321" t="s">
        <v>3600</v>
      </c>
      <c r="G9321">
        <v>203096682</v>
      </c>
      <c r="I9321" t="s">
        <v>3601</v>
      </c>
      <c r="J9321" t="s">
        <v>5797</v>
      </c>
      <c r="L9321" t="s">
        <v>5794</v>
      </c>
      <c r="M9321">
        <v>11.5</v>
      </c>
      <c r="N9321">
        <v>17</v>
      </c>
      <c r="O9321">
        <v>9.75</v>
      </c>
      <c r="S9321" t="b">
        <v>0</v>
      </c>
      <c r="T9321" t="b">
        <v>0</v>
      </c>
      <c r="U9321" t="b">
        <v>0</v>
      </c>
      <c r="V9321">
        <v>35000</v>
      </c>
      <c r="W9321">
        <v>21800</v>
      </c>
      <c r="X9321">
        <v>2.8</v>
      </c>
      <c r="Y9321">
        <v>21800</v>
      </c>
      <c r="Z9321">
        <v>2.8</v>
      </c>
    </row>
    <row r="9322" spans="1:26">
      <c r="A9322">
        <v>203096680</v>
      </c>
      <c r="B9322" t="s">
        <v>3654</v>
      </c>
      <c r="C9322" t="s">
        <v>3597</v>
      </c>
      <c r="D9322" t="s">
        <v>3614</v>
      </c>
      <c r="E9322" t="s">
        <v>4842</v>
      </c>
      <c r="F9322" t="s">
        <v>3600</v>
      </c>
      <c r="G9322">
        <v>203096680</v>
      </c>
      <c r="I9322" t="s">
        <v>3601</v>
      </c>
      <c r="J9322" t="s">
        <v>5798</v>
      </c>
      <c r="L9322" t="s">
        <v>5794</v>
      </c>
      <c r="M9322">
        <v>11.5</v>
      </c>
      <c r="N9322">
        <v>17</v>
      </c>
      <c r="O9322">
        <v>9.75</v>
      </c>
      <c r="S9322" t="b">
        <v>0</v>
      </c>
      <c r="T9322" t="b">
        <v>0</v>
      </c>
      <c r="U9322" t="b">
        <v>0</v>
      </c>
      <c r="V9322">
        <v>35000</v>
      </c>
      <c r="W9322">
        <v>21800</v>
      </c>
      <c r="X9322">
        <v>2.8</v>
      </c>
      <c r="Y9322">
        <v>21800</v>
      </c>
      <c r="Z9322">
        <v>2.8</v>
      </c>
    </row>
    <row r="9323" spans="1:26">
      <c r="A9323">
        <v>203111974</v>
      </c>
      <c r="B9323" t="s">
        <v>3654</v>
      </c>
      <c r="C9323" t="s">
        <v>3597</v>
      </c>
      <c r="D9323" t="s">
        <v>3614</v>
      </c>
      <c r="E9323" t="s">
        <v>3615</v>
      </c>
      <c r="F9323" t="s">
        <v>3600</v>
      </c>
      <c r="G9323">
        <v>203111974</v>
      </c>
      <c r="I9323" t="s">
        <v>3601</v>
      </c>
      <c r="J9323" t="s">
        <v>5795</v>
      </c>
      <c r="L9323" t="s">
        <v>5794</v>
      </c>
      <c r="M9323">
        <v>11.5</v>
      </c>
      <c r="N9323">
        <v>17</v>
      </c>
      <c r="O9323">
        <v>9.75</v>
      </c>
      <c r="S9323" t="b">
        <v>0</v>
      </c>
      <c r="T9323" t="b">
        <v>0</v>
      </c>
      <c r="U9323" t="b">
        <v>0</v>
      </c>
      <c r="V9323">
        <v>35000</v>
      </c>
      <c r="W9323">
        <v>21800</v>
      </c>
      <c r="X9323">
        <v>2.8</v>
      </c>
      <c r="Y9323">
        <v>21800</v>
      </c>
      <c r="Z9323">
        <v>2.8</v>
      </c>
    </row>
    <row r="9324" spans="1:26">
      <c r="A9324">
        <v>205549336</v>
      </c>
      <c r="B9324" t="s">
        <v>3654</v>
      </c>
      <c r="C9324" t="s">
        <v>3597</v>
      </c>
      <c r="D9324" t="s">
        <v>3614</v>
      </c>
      <c r="E9324" t="s">
        <v>4841</v>
      </c>
      <c r="F9324" t="s">
        <v>3600</v>
      </c>
      <c r="G9324">
        <v>205549336</v>
      </c>
      <c r="I9324" t="s">
        <v>3601</v>
      </c>
      <c r="J9324" t="s">
        <v>5797</v>
      </c>
      <c r="L9324" t="s">
        <v>5792</v>
      </c>
      <c r="M9324">
        <v>11.5</v>
      </c>
      <c r="N9324">
        <v>17</v>
      </c>
      <c r="O9324">
        <v>9.75</v>
      </c>
      <c r="S9324" t="b">
        <v>0</v>
      </c>
      <c r="T9324" t="b">
        <v>0</v>
      </c>
      <c r="U9324" t="b">
        <v>0</v>
      </c>
      <c r="V9324">
        <v>35000</v>
      </c>
      <c r="W9324">
        <v>21800</v>
      </c>
      <c r="X9324">
        <v>2.8</v>
      </c>
      <c r="Y9324">
        <v>21800</v>
      </c>
      <c r="Z9324">
        <v>2.8</v>
      </c>
    </row>
    <row r="9325" spans="1:26">
      <c r="A9325">
        <v>205549340</v>
      </c>
      <c r="B9325" t="s">
        <v>3654</v>
      </c>
      <c r="C9325" t="s">
        <v>3597</v>
      </c>
      <c r="D9325" t="s">
        <v>3614</v>
      </c>
      <c r="E9325" t="s">
        <v>4841</v>
      </c>
      <c r="F9325" t="s">
        <v>3600</v>
      </c>
      <c r="G9325">
        <v>205549340</v>
      </c>
      <c r="I9325" t="s">
        <v>3601</v>
      </c>
      <c r="J9325" t="s">
        <v>5797</v>
      </c>
      <c r="L9325" t="s">
        <v>5803</v>
      </c>
      <c r="M9325">
        <v>11</v>
      </c>
      <c r="N9325">
        <v>16.25</v>
      </c>
      <c r="O9325">
        <v>9.75</v>
      </c>
      <c r="S9325" t="b">
        <v>0</v>
      </c>
      <c r="T9325" t="b">
        <v>0</v>
      </c>
      <c r="U9325" t="b">
        <v>0</v>
      </c>
      <c r="V9325">
        <v>34400</v>
      </c>
      <c r="W9325">
        <v>22200</v>
      </c>
      <c r="X9325">
        <v>2.72</v>
      </c>
      <c r="Y9325">
        <v>22200</v>
      </c>
      <c r="Z9325">
        <v>2.72</v>
      </c>
    </row>
    <row r="9326" spans="1:26">
      <c r="A9326">
        <v>205549335</v>
      </c>
      <c r="B9326" t="s">
        <v>3654</v>
      </c>
      <c r="C9326" t="s">
        <v>3597</v>
      </c>
      <c r="D9326" t="s">
        <v>3614</v>
      </c>
      <c r="E9326" t="s">
        <v>4842</v>
      </c>
      <c r="F9326" t="s">
        <v>3600</v>
      </c>
      <c r="G9326">
        <v>205549335</v>
      </c>
      <c r="I9326" t="s">
        <v>3601</v>
      </c>
      <c r="J9326" t="s">
        <v>5798</v>
      </c>
      <c r="L9326" t="s">
        <v>5792</v>
      </c>
      <c r="M9326">
        <v>11.5</v>
      </c>
      <c r="N9326">
        <v>17</v>
      </c>
      <c r="O9326">
        <v>9.75</v>
      </c>
      <c r="S9326" t="b">
        <v>0</v>
      </c>
      <c r="T9326" t="b">
        <v>0</v>
      </c>
      <c r="U9326" t="b">
        <v>0</v>
      </c>
      <c r="V9326">
        <v>35000</v>
      </c>
      <c r="W9326">
        <v>21800</v>
      </c>
      <c r="X9326">
        <v>2.8</v>
      </c>
      <c r="Y9326">
        <v>21800</v>
      </c>
      <c r="Z9326">
        <v>2.8</v>
      </c>
    </row>
    <row r="9327" spans="1:26">
      <c r="A9327">
        <v>205549338</v>
      </c>
      <c r="B9327" t="s">
        <v>3654</v>
      </c>
      <c r="C9327" t="s">
        <v>3597</v>
      </c>
      <c r="D9327" t="s">
        <v>3614</v>
      </c>
      <c r="E9327" t="s">
        <v>4837</v>
      </c>
      <c r="F9327" t="s">
        <v>3600</v>
      </c>
      <c r="G9327">
        <v>205549338</v>
      </c>
      <c r="I9327" t="s">
        <v>3601</v>
      </c>
      <c r="J9327" t="s">
        <v>5797</v>
      </c>
      <c r="L9327" t="s">
        <v>5792</v>
      </c>
      <c r="M9327">
        <v>11.5</v>
      </c>
      <c r="N9327">
        <v>17</v>
      </c>
      <c r="O9327">
        <v>9.75</v>
      </c>
      <c r="S9327" t="b">
        <v>0</v>
      </c>
      <c r="T9327" t="b">
        <v>0</v>
      </c>
      <c r="U9327" t="b">
        <v>0</v>
      </c>
      <c r="V9327">
        <v>35000</v>
      </c>
      <c r="W9327">
        <v>21800</v>
      </c>
      <c r="X9327">
        <v>2.8</v>
      </c>
      <c r="Y9327">
        <v>21800</v>
      </c>
      <c r="Z9327">
        <v>2.8</v>
      </c>
    </row>
    <row r="9328" spans="1:26">
      <c r="A9328">
        <v>205549337</v>
      </c>
      <c r="B9328" t="s">
        <v>3654</v>
      </c>
      <c r="C9328" t="s">
        <v>3597</v>
      </c>
      <c r="D9328" t="s">
        <v>3614</v>
      </c>
      <c r="E9328" t="s">
        <v>4840</v>
      </c>
      <c r="F9328" t="s">
        <v>3600</v>
      </c>
      <c r="G9328">
        <v>205549337</v>
      </c>
      <c r="I9328" t="s">
        <v>3601</v>
      </c>
      <c r="J9328" t="s">
        <v>5797</v>
      </c>
      <c r="L9328" t="s">
        <v>5792</v>
      </c>
      <c r="M9328">
        <v>11.5</v>
      </c>
      <c r="N9328">
        <v>17</v>
      </c>
      <c r="O9328">
        <v>9.75</v>
      </c>
      <c r="S9328" t="b">
        <v>0</v>
      </c>
      <c r="T9328" t="b">
        <v>0</v>
      </c>
      <c r="U9328" t="b">
        <v>0</v>
      </c>
      <c r="V9328">
        <v>35000</v>
      </c>
      <c r="W9328">
        <v>21800</v>
      </c>
      <c r="X9328">
        <v>2.8</v>
      </c>
      <c r="Y9328">
        <v>21800</v>
      </c>
      <c r="Z9328">
        <v>2.8</v>
      </c>
    </row>
    <row r="9329" spans="1:26">
      <c r="A9329">
        <v>205539217</v>
      </c>
      <c r="B9329" t="s">
        <v>3654</v>
      </c>
      <c r="C9329" t="s">
        <v>3597</v>
      </c>
      <c r="D9329" t="s">
        <v>3614</v>
      </c>
      <c r="E9329" t="s">
        <v>3615</v>
      </c>
      <c r="F9329" t="s">
        <v>3600</v>
      </c>
      <c r="G9329">
        <v>205539217</v>
      </c>
      <c r="I9329" t="s">
        <v>3601</v>
      </c>
      <c r="J9329" t="s">
        <v>5795</v>
      </c>
      <c r="L9329" t="s">
        <v>5792</v>
      </c>
      <c r="M9329">
        <v>11.5</v>
      </c>
      <c r="N9329">
        <v>17</v>
      </c>
      <c r="O9329">
        <v>9.75</v>
      </c>
      <c r="S9329" t="b">
        <v>0</v>
      </c>
      <c r="T9329" t="b">
        <v>0</v>
      </c>
      <c r="U9329" t="b">
        <v>0</v>
      </c>
      <c r="V9329">
        <v>35000</v>
      </c>
      <c r="W9329">
        <v>21800</v>
      </c>
      <c r="X9329">
        <v>2.8</v>
      </c>
      <c r="Y9329">
        <v>21800</v>
      </c>
      <c r="Z9329">
        <v>2.8</v>
      </c>
    </row>
    <row r="9330" spans="1:26">
      <c r="A9330">
        <v>205549333</v>
      </c>
      <c r="B9330" t="s">
        <v>3654</v>
      </c>
      <c r="C9330" t="s">
        <v>3597</v>
      </c>
      <c r="D9330" t="s">
        <v>3614</v>
      </c>
      <c r="E9330" t="s">
        <v>4840</v>
      </c>
      <c r="F9330" t="s">
        <v>3600</v>
      </c>
      <c r="G9330">
        <v>205549333</v>
      </c>
      <c r="I9330" t="s">
        <v>3601</v>
      </c>
      <c r="J9330" t="s">
        <v>5797</v>
      </c>
      <c r="L9330" t="s">
        <v>5793</v>
      </c>
      <c r="M9330">
        <v>11.5</v>
      </c>
      <c r="N9330">
        <v>17</v>
      </c>
      <c r="O9330">
        <v>9.75</v>
      </c>
      <c r="S9330" t="b">
        <v>0</v>
      </c>
      <c r="T9330" t="b">
        <v>0</v>
      </c>
      <c r="U9330" t="b">
        <v>0</v>
      </c>
      <c r="V9330">
        <v>35000</v>
      </c>
      <c r="W9330">
        <v>21800</v>
      </c>
      <c r="X9330">
        <v>2.8</v>
      </c>
      <c r="Y9330">
        <v>21800</v>
      </c>
      <c r="Z9330">
        <v>2.8</v>
      </c>
    </row>
    <row r="9331" spans="1:26">
      <c r="A9331">
        <v>205549332</v>
      </c>
      <c r="B9331" t="s">
        <v>3654</v>
      </c>
      <c r="C9331" t="s">
        <v>3597</v>
      </c>
      <c r="D9331" t="s">
        <v>3614</v>
      </c>
      <c r="E9331" t="s">
        <v>4841</v>
      </c>
      <c r="F9331" t="s">
        <v>3600</v>
      </c>
      <c r="G9331">
        <v>205549332</v>
      </c>
      <c r="I9331" t="s">
        <v>3601</v>
      </c>
      <c r="J9331" t="s">
        <v>5797</v>
      </c>
      <c r="L9331" t="s">
        <v>5793</v>
      </c>
      <c r="M9331">
        <v>11.5</v>
      </c>
      <c r="N9331">
        <v>17</v>
      </c>
      <c r="O9331">
        <v>9.75</v>
      </c>
      <c r="S9331" t="b">
        <v>0</v>
      </c>
      <c r="T9331" t="b">
        <v>0</v>
      </c>
      <c r="U9331" t="b">
        <v>0</v>
      </c>
      <c r="V9331">
        <v>35000</v>
      </c>
      <c r="W9331">
        <v>21800</v>
      </c>
      <c r="X9331">
        <v>2.8</v>
      </c>
      <c r="Y9331">
        <v>21800</v>
      </c>
      <c r="Z9331">
        <v>2.8</v>
      </c>
    </row>
    <row r="9332" spans="1:26">
      <c r="A9332">
        <v>205549334</v>
      </c>
      <c r="B9332" t="s">
        <v>3654</v>
      </c>
      <c r="C9332" t="s">
        <v>3597</v>
      </c>
      <c r="D9332" t="s">
        <v>3614</v>
      </c>
      <c r="E9332" t="s">
        <v>4837</v>
      </c>
      <c r="F9332" t="s">
        <v>3600</v>
      </c>
      <c r="G9332">
        <v>205549334</v>
      </c>
      <c r="I9332" t="s">
        <v>3601</v>
      </c>
      <c r="J9332" t="s">
        <v>5797</v>
      </c>
      <c r="L9332" t="s">
        <v>5793</v>
      </c>
      <c r="M9332">
        <v>11.5</v>
      </c>
      <c r="N9332">
        <v>17</v>
      </c>
      <c r="O9332">
        <v>9.75</v>
      </c>
      <c r="S9332" t="b">
        <v>0</v>
      </c>
      <c r="T9332" t="b">
        <v>0</v>
      </c>
      <c r="U9332" t="b">
        <v>0</v>
      </c>
      <c r="V9332">
        <v>35000</v>
      </c>
      <c r="W9332">
        <v>21800</v>
      </c>
      <c r="X9332">
        <v>2.8</v>
      </c>
      <c r="Y9332">
        <v>21800</v>
      </c>
      <c r="Z9332">
        <v>2.8</v>
      </c>
    </row>
    <row r="9333" spans="1:26">
      <c r="A9333">
        <v>205549331</v>
      </c>
      <c r="B9333" t="s">
        <v>3654</v>
      </c>
      <c r="C9333" t="s">
        <v>3597</v>
      </c>
      <c r="D9333" t="s">
        <v>3614</v>
      </c>
      <c r="E9333" t="s">
        <v>4842</v>
      </c>
      <c r="F9333" t="s">
        <v>3600</v>
      </c>
      <c r="G9333">
        <v>205549331</v>
      </c>
      <c r="I9333" t="s">
        <v>3601</v>
      </c>
      <c r="J9333" t="s">
        <v>5798</v>
      </c>
      <c r="L9333" t="s">
        <v>5793</v>
      </c>
      <c r="M9333">
        <v>11.5</v>
      </c>
      <c r="N9333">
        <v>17</v>
      </c>
      <c r="O9333">
        <v>9.75</v>
      </c>
      <c r="S9333" t="b">
        <v>0</v>
      </c>
      <c r="T9333" t="b">
        <v>0</v>
      </c>
      <c r="U9333" t="b">
        <v>0</v>
      </c>
      <c r="V9333">
        <v>35000</v>
      </c>
      <c r="W9333">
        <v>21800</v>
      </c>
      <c r="X9333">
        <v>2.8</v>
      </c>
      <c r="Y9333">
        <v>21800</v>
      </c>
      <c r="Z9333">
        <v>2.8</v>
      </c>
    </row>
    <row r="9334" spans="1:26">
      <c r="A9334">
        <v>205539216</v>
      </c>
      <c r="B9334" t="s">
        <v>3654</v>
      </c>
      <c r="C9334" t="s">
        <v>3597</v>
      </c>
      <c r="D9334" t="s">
        <v>3614</v>
      </c>
      <c r="E9334" t="s">
        <v>3615</v>
      </c>
      <c r="F9334" t="s">
        <v>3600</v>
      </c>
      <c r="G9334">
        <v>205539216</v>
      </c>
      <c r="I9334" t="s">
        <v>3601</v>
      </c>
      <c r="J9334" t="s">
        <v>5795</v>
      </c>
      <c r="L9334" t="s">
        <v>5793</v>
      </c>
      <c r="M9334">
        <v>11.5</v>
      </c>
      <c r="N9334">
        <v>17</v>
      </c>
      <c r="O9334">
        <v>9.75</v>
      </c>
      <c r="S9334" t="b">
        <v>0</v>
      </c>
      <c r="T9334" t="b">
        <v>0</v>
      </c>
      <c r="U9334" t="b">
        <v>0</v>
      </c>
      <c r="V9334">
        <v>35000</v>
      </c>
      <c r="W9334">
        <v>21800</v>
      </c>
      <c r="X9334">
        <v>2.8</v>
      </c>
      <c r="Y9334">
        <v>21800</v>
      </c>
      <c r="Z9334">
        <v>2.8</v>
      </c>
    </row>
    <row r="9335" spans="1:26">
      <c r="A9335">
        <v>203095749</v>
      </c>
      <c r="B9335" t="s">
        <v>3654</v>
      </c>
      <c r="C9335" t="s">
        <v>3597</v>
      </c>
      <c r="D9335" t="s">
        <v>3614</v>
      </c>
      <c r="E9335" t="s">
        <v>4837</v>
      </c>
      <c r="F9335" t="s">
        <v>3600</v>
      </c>
      <c r="G9335">
        <v>203095749</v>
      </c>
      <c r="I9335" t="s">
        <v>3601</v>
      </c>
      <c r="J9335" t="s">
        <v>5797</v>
      </c>
      <c r="L9335" t="s">
        <v>5802</v>
      </c>
      <c r="M9335">
        <v>10.75</v>
      </c>
      <c r="N9335">
        <v>16.75</v>
      </c>
      <c r="O9335">
        <v>9.75</v>
      </c>
      <c r="S9335" t="b">
        <v>0</v>
      </c>
      <c r="T9335" t="b">
        <v>0</v>
      </c>
      <c r="U9335" t="b">
        <v>0</v>
      </c>
      <c r="V9335">
        <v>35400</v>
      </c>
      <c r="W9335">
        <v>22600</v>
      </c>
      <c r="X9335">
        <v>2.7</v>
      </c>
      <c r="Y9335">
        <v>22600</v>
      </c>
      <c r="Z9335">
        <v>2.7</v>
      </c>
    </row>
    <row r="9336" spans="1:26">
      <c r="A9336">
        <v>203095747</v>
      </c>
      <c r="B9336" t="s">
        <v>3654</v>
      </c>
      <c r="C9336" t="s">
        <v>3597</v>
      </c>
      <c r="D9336" t="s">
        <v>3614</v>
      </c>
      <c r="E9336" t="s">
        <v>4840</v>
      </c>
      <c r="F9336" t="s">
        <v>3600</v>
      </c>
      <c r="G9336">
        <v>203095747</v>
      </c>
      <c r="I9336" t="s">
        <v>3601</v>
      </c>
      <c r="J9336" t="s">
        <v>5797</v>
      </c>
      <c r="L9336" t="s">
        <v>5802</v>
      </c>
      <c r="M9336">
        <v>10.75</v>
      </c>
      <c r="N9336">
        <v>16.75</v>
      </c>
      <c r="O9336">
        <v>9.75</v>
      </c>
      <c r="S9336" t="b">
        <v>0</v>
      </c>
      <c r="T9336" t="b">
        <v>0</v>
      </c>
      <c r="U9336" t="b">
        <v>0</v>
      </c>
      <c r="V9336">
        <v>35400</v>
      </c>
      <c r="W9336">
        <v>22600</v>
      </c>
      <c r="X9336">
        <v>2.7</v>
      </c>
      <c r="Y9336">
        <v>22600</v>
      </c>
      <c r="Z9336">
        <v>2.7</v>
      </c>
    </row>
    <row r="9337" spans="1:26">
      <c r="A9337">
        <v>203095744</v>
      </c>
      <c r="B9337" t="s">
        <v>3654</v>
      </c>
      <c r="C9337" t="s">
        <v>3597</v>
      </c>
      <c r="D9337" t="s">
        <v>3614</v>
      </c>
      <c r="E9337" t="s">
        <v>4842</v>
      </c>
      <c r="F9337" t="s">
        <v>3600</v>
      </c>
      <c r="G9337">
        <v>203095744</v>
      </c>
      <c r="I9337" t="s">
        <v>3601</v>
      </c>
      <c r="J9337" t="s">
        <v>5798</v>
      </c>
      <c r="L9337" t="s">
        <v>5802</v>
      </c>
      <c r="M9337">
        <v>10.75</v>
      </c>
      <c r="N9337">
        <v>16.75</v>
      </c>
      <c r="O9337">
        <v>9.75</v>
      </c>
      <c r="S9337" t="b">
        <v>0</v>
      </c>
      <c r="T9337" t="b">
        <v>0</v>
      </c>
      <c r="U9337" t="b">
        <v>0</v>
      </c>
      <c r="V9337">
        <v>35400</v>
      </c>
      <c r="W9337">
        <v>22600</v>
      </c>
      <c r="X9337">
        <v>2.7</v>
      </c>
      <c r="Y9337">
        <v>22600</v>
      </c>
      <c r="Z9337">
        <v>2.7</v>
      </c>
    </row>
    <row r="9338" spans="1:26">
      <c r="A9338">
        <v>203095746</v>
      </c>
      <c r="B9338" t="s">
        <v>3654</v>
      </c>
      <c r="C9338" t="s">
        <v>3597</v>
      </c>
      <c r="D9338" t="s">
        <v>3614</v>
      </c>
      <c r="E9338" t="s">
        <v>4841</v>
      </c>
      <c r="F9338" t="s">
        <v>3600</v>
      </c>
      <c r="G9338">
        <v>203095746</v>
      </c>
      <c r="I9338" t="s">
        <v>3601</v>
      </c>
      <c r="J9338" t="s">
        <v>5797</v>
      </c>
      <c r="L9338" t="s">
        <v>5802</v>
      </c>
      <c r="M9338">
        <v>10.75</v>
      </c>
      <c r="N9338">
        <v>16.75</v>
      </c>
      <c r="O9338">
        <v>9.75</v>
      </c>
      <c r="S9338" t="b">
        <v>0</v>
      </c>
      <c r="T9338" t="b">
        <v>0</v>
      </c>
      <c r="U9338" t="b">
        <v>0</v>
      </c>
      <c r="V9338">
        <v>35400</v>
      </c>
      <c r="W9338">
        <v>22600</v>
      </c>
      <c r="X9338">
        <v>2.7</v>
      </c>
      <c r="Y9338">
        <v>22600</v>
      </c>
      <c r="Z9338">
        <v>2.7</v>
      </c>
    </row>
    <row r="9339" spans="1:26">
      <c r="A9339">
        <v>203111702</v>
      </c>
      <c r="B9339" t="s">
        <v>3654</v>
      </c>
      <c r="C9339" t="s">
        <v>3597</v>
      </c>
      <c r="D9339" t="s">
        <v>3614</v>
      </c>
      <c r="E9339" t="s">
        <v>3615</v>
      </c>
      <c r="F9339" t="s">
        <v>3600</v>
      </c>
      <c r="G9339">
        <v>203111702</v>
      </c>
      <c r="I9339" t="s">
        <v>3601</v>
      </c>
      <c r="J9339" t="s">
        <v>5795</v>
      </c>
      <c r="L9339" t="s">
        <v>5802</v>
      </c>
      <c r="M9339">
        <v>10.75</v>
      </c>
      <c r="N9339">
        <v>16.75</v>
      </c>
      <c r="O9339">
        <v>9.75</v>
      </c>
      <c r="S9339" t="b">
        <v>0</v>
      </c>
      <c r="T9339" t="b">
        <v>0</v>
      </c>
      <c r="U9339" t="b">
        <v>0</v>
      </c>
      <c r="V9339">
        <v>35400</v>
      </c>
      <c r="W9339">
        <v>22600</v>
      </c>
      <c r="X9339">
        <v>2.7</v>
      </c>
      <c r="Y9339">
        <v>22600</v>
      </c>
      <c r="Z9339">
        <v>2.7</v>
      </c>
    </row>
    <row r="9340" spans="1:26">
      <c r="A9340">
        <v>203088489</v>
      </c>
      <c r="B9340" t="s">
        <v>3654</v>
      </c>
      <c r="C9340" t="s">
        <v>3597</v>
      </c>
      <c r="D9340" t="s">
        <v>3614</v>
      </c>
      <c r="E9340" t="s">
        <v>4837</v>
      </c>
      <c r="F9340" t="s">
        <v>3600</v>
      </c>
      <c r="G9340">
        <v>203088489</v>
      </c>
      <c r="I9340" t="s">
        <v>3601</v>
      </c>
      <c r="J9340" t="s">
        <v>5797</v>
      </c>
      <c r="L9340" t="s">
        <v>5791</v>
      </c>
      <c r="M9340">
        <v>11.5</v>
      </c>
      <c r="N9340">
        <v>17</v>
      </c>
      <c r="O9340">
        <v>9.75</v>
      </c>
      <c r="S9340" t="b">
        <v>0</v>
      </c>
      <c r="T9340" t="b">
        <v>0</v>
      </c>
      <c r="U9340" t="b">
        <v>0</v>
      </c>
      <c r="V9340">
        <v>35600</v>
      </c>
      <c r="W9340">
        <v>22000</v>
      </c>
      <c r="X9340">
        <v>2.8</v>
      </c>
      <c r="Y9340">
        <v>22000</v>
      </c>
      <c r="Z9340">
        <v>2.8</v>
      </c>
    </row>
    <row r="9341" spans="1:26">
      <c r="A9341">
        <v>203088479</v>
      </c>
      <c r="B9341" t="s">
        <v>3654</v>
      </c>
      <c r="C9341" t="s">
        <v>3597</v>
      </c>
      <c r="D9341" t="s">
        <v>3614</v>
      </c>
      <c r="E9341" t="s">
        <v>4841</v>
      </c>
      <c r="F9341" t="s">
        <v>3600</v>
      </c>
      <c r="G9341">
        <v>203088479</v>
      </c>
      <c r="I9341" t="s">
        <v>3601</v>
      </c>
      <c r="J9341" t="s">
        <v>5797</v>
      </c>
      <c r="L9341" t="s">
        <v>5791</v>
      </c>
      <c r="M9341">
        <v>11.5</v>
      </c>
      <c r="N9341">
        <v>17</v>
      </c>
      <c r="O9341">
        <v>9.75</v>
      </c>
      <c r="S9341" t="b">
        <v>0</v>
      </c>
      <c r="T9341" t="b">
        <v>0</v>
      </c>
      <c r="U9341" t="b">
        <v>0</v>
      </c>
      <c r="V9341">
        <v>35600</v>
      </c>
      <c r="W9341">
        <v>22000</v>
      </c>
      <c r="X9341">
        <v>2.8</v>
      </c>
      <c r="Y9341">
        <v>22000</v>
      </c>
      <c r="Z9341">
        <v>2.8</v>
      </c>
    </row>
    <row r="9342" spans="1:26">
      <c r="A9342">
        <v>203088484</v>
      </c>
      <c r="B9342" t="s">
        <v>3654</v>
      </c>
      <c r="C9342" t="s">
        <v>3597</v>
      </c>
      <c r="D9342" t="s">
        <v>3614</v>
      </c>
      <c r="E9342" t="s">
        <v>4840</v>
      </c>
      <c r="F9342" t="s">
        <v>3600</v>
      </c>
      <c r="G9342">
        <v>203088484</v>
      </c>
      <c r="I9342" t="s">
        <v>3601</v>
      </c>
      <c r="J9342" t="s">
        <v>5797</v>
      </c>
      <c r="L9342" t="s">
        <v>5791</v>
      </c>
      <c r="M9342">
        <v>11.5</v>
      </c>
      <c r="N9342">
        <v>17</v>
      </c>
      <c r="O9342">
        <v>9.75</v>
      </c>
      <c r="S9342" t="b">
        <v>0</v>
      </c>
      <c r="T9342" t="b">
        <v>0</v>
      </c>
      <c r="U9342" t="b">
        <v>0</v>
      </c>
      <c r="V9342">
        <v>35600</v>
      </c>
      <c r="W9342">
        <v>22000</v>
      </c>
      <c r="X9342">
        <v>2.8</v>
      </c>
      <c r="Y9342">
        <v>22000</v>
      </c>
      <c r="Z9342">
        <v>2.8</v>
      </c>
    </row>
    <row r="9343" spans="1:26">
      <c r="A9343">
        <v>203088475</v>
      </c>
      <c r="B9343" t="s">
        <v>3654</v>
      </c>
      <c r="C9343" t="s">
        <v>3597</v>
      </c>
      <c r="D9343" t="s">
        <v>3614</v>
      </c>
      <c r="E9343" t="s">
        <v>4842</v>
      </c>
      <c r="F9343" t="s">
        <v>3600</v>
      </c>
      <c r="G9343">
        <v>203088475</v>
      </c>
      <c r="I9343" t="s">
        <v>3601</v>
      </c>
      <c r="J9343" t="s">
        <v>5798</v>
      </c>
      <c r="L9343" t="s">
        <v>5791</v>
      </c>
      <c r="M9343">
        <v>11.5</v>
      </c>
      <c r="N9343">
        <v>17</v>
      </c>
      <c r="O9343">
        <v>9.75</v>
      </c>
      <c r="S9343" t="b">
        <v>0</v>
      </c>
      <c r="T9343" t="b">
        <v>0</v>
      </c>
      <c r="U9343" t="b">
        <v>0</v>
      </c>
      <c r="V9343">
        <v>35600</v>
      </c>
      <c r="W9343">
        <v>22000</v>
      </c>
      <c r="X9343">
        <v>2.8</v>
      </c>
      <c r="Y9343">
        <v>22000</v>
      </c>
      <c r="Z9343">
        <v>2.8</v>
      </c>
    </row>
    <row r="9344" spans="1:26">
      <c r="A9344">
        <v>203076272</v>
      </c>
      <c r="B9344" t="s">
        <v>3654</v>
      </c>
      <c r="C9344" t="s">
        <v>3597</v>
      </c>
      <c r="D9344" t="s">
        <v>3614</v>
      </c>
      <c r="E9344" t="s">
        <v>3615</v>
      </c>
      <c r="F9344" t="s">
        <v>3600</v>
      </c>
      <c r="G9344">
        <v>203076272</v>
      </c>
      <c r="I9344" t="s">
        <v>3601</v>
      </c>
      <c r="J9344" t="s">
        <v>5795</v>
      </c>
      <c r="L9344" t="s">
        <v>5791</v>
      </c>
      <c r="M9344">
        <v>11.5</v>
      </c>
      <c r="N9344">
        <v>17</v>
      </c>
      <c r="O9344">
        <v>9.75</v>
      </c>
      <c r="S9344" t="b">
        <v>0</v>
      </c>
      <c r="T9344" t="b">
        <v>0</v>
      </c>
      <c r="U9344" t="b">
        <v>0</v>
      </c>
      <c r="V9344">
        <v>35600</v>
      </c>
      <c r="W9344">
        <v>22000</v>
      </c>
      <c r="X9344">
        <v>2.8</v>
      </c>
      <c r="Y9344">
        <v>22000</v>
      </c>
      <c r="Z9344">
        <v>2.8</v>
      </c>
    </row>
    <row r="9345" spans="1:26">
      <c r="A9345">
        <v>205548098</v>
      </c>
      <c r="B9345" t="s">
        <v>3654</v>
      </c>
      <c r="C9345" t="s">
        <v>3597</v>
      </c>
      <c r="D9345" t="s">
        <v>3614</v>
      </c>
      <c r="E9345" t="s">
        <v>4841</v>
      </c>
      <c r="F9345" t="s">
        <v>3600</v>
      </c>
      <c r="G9345">
        <v>205548098</v>
      </c>
      <c r="I9345" t="s">
        <v>3601</v>
      </c>
      <c r="J9345" t="s">
        <v>5797</v>
      </c>
      <c r="L9345" t="s">
        <v>5790</v>
      </c>
      <c r="M9345">
        <v>11.5</v>
      </c>
      <c r="N9345">
        <v>17</v>
      </c>
      <c r="O9345">
        <v>9.75</v>
      </c>
      <c r="S9345" t="b">
        <v>0</v>
      </c>
      <c r="T9345" t="b">
        <v>0</v>
      </c>
      <c r="U9345" t="b">
        <v>0</v>
      </c>
      <c r="V9345">
        <v>35600</v>
      </c>
      <c r="W9345">
        <v>22000</v>
      </c>
      <c r="X9345">
        <v>2.8</v>
      </c>
      <c r="Y9345">
        <v>22000</v>
      </c>
      <c r="Z9345">
        <v>2.8</v>
      </c>
    </row>
    <row r="9346" spans="1:26">
      <c r="A9346">
        <v>205548100</v>
      </c>
      <c r="B9346" t="s">
        <v>3654</v>
      </c>
      <c r="C9346" t="s">
        <v>3597</v>
      </c>
      <c r="D9346" t="s">
        <v>3614</v>
      </c>
      <c r="E9346" t="s">
        <v>4837</v>
      </c>
      <c r="F9346" t="s">
        <v>3600</v>
      </c>
      <c r="G9346">
        <v>205548100</v>
      </c>
      <c r="I9346" t="s">
        <v>3601</v>
      </c>
      <c r="J9346" t="s">
        <v>5797</v>
      </c>
      <c r="L9346" t="s">
        <v>5790</v>
      </c>
      <c r="M9346">
        <v>11.5</v>
      </c>
      <c r="N9346">
        <v>17</v>
      </c>
      <c r="O9346">
        <v>9.75</v>
      </c>
      <c r="S9346" t="b">
        <v>0</v>
      </c>
      <c r="T9346" t="b">
        <v>0</v>
      </c>
      <c r="U9346" t="b">
        <v>0</v>
      </c>
      <c r="V9346">
        <v>35600</v>
      </c>
      <c r="W9346">
        <v>22000</v>
      </c>
      <c r="X9346">
        <v>2.8</v>
      </c>
      <c r="Y9346">
        <v>22000</v>
      </c>
      <c r="Z9346">
        <v>2.8</v>
      </c>
    </row>
    <row r="9347" spans="1:26">
      <c r="A9347">
        <v>205548099</v>
      </c>
      <c r="B9347" t="s">
        <v>3654</v>
      </c>
      <c r="C9347" t="s">
        <v>3597</v>
      </c>
      <c r="D9347" t="s">
        <v>3614</v>
      </c>
      <c r="E9347" t="s">
        <v>4840</v>
      </c>
      <c r="F9347" t="s">
        <v>3600</v>
      </c>
      <c r="G9347">
        <v>205548099</v>
      </c>
      <c r="I9347" t="s">
        <v>3601</v>
      </c>
      <c r="J9347" t="s">
        <v>5797</v>
      </c>
      <c r="L9347" t="s">
        <v>5790</v>
      </c>
      <c r="M9347">
        <v>11.5</v>
      </c>
      <c r="N9347">
        <v>17</v>
      </c>
      <c r="O9347">
        <v>9.75</v>
      </c>
      <c r="S9347" t="b">
        <v>0</v>
      </c>
      <c r="T9347" t="b">
        <v>0</v>
      </c>
      <c r="U9347" t="b">
        <v>0</v>
      </c>
      <c r="V9347">
        <v>35600</v>
      </c>
      <c r="W9347">
        <v>22000</v>
      </c>
      <c r="X9347">
        <v>2.8</v>
      </c>
      <c r="Y9347">
        <v>22000</v>
      </c>
      <c r="Z9347">
        <v>2.8</v>
      </c>
    </row>
    <row r="9348" spans="1:26">
      <c r="A9348">
        <v>205538681</v>
      </c>
      <c r="B9348" t="s">
        <v>3654</v>
      </c>
      <c r="C9348" t="s">
        <v>3597</v>
      </c>
      <c r="D9348" t="s">
        <v>3614</v>
      </c>
      <c r="E9348" t="s">
        <v>3615</v>
      </c>
      <c r="F9348" t="s">
        <v>3600</v>
      </c>
      <c r="G9348">
        <v>205538681</v>
      </c>
      <c r="I9348" t="s">
        <v>3601</v>
      </c>
      <c r="J9348" t="s">
        <v>5795</v>
      </c>
      <c r="L9348" t="s">
        <v>5790</v>
      </c>
      <c r="M9348">
        <v>11.5</v>
      </c>
      <c r="N9348">
        <v>17</v>
      </c>
      <c r="O9348">
        <v>9.75</v>
      </c>
      <c r="S9348" t="b">
        <v>0</v>
      </c>
      <c r="T9348" t="b">
        <v>0</v>
      </c>
      <c r="U9348" t="b">
        <v>0</v>
      </c>
      <c r="V9348">
        <v>35600</v>
      </c>
      <c r="W9348">
        <v>22000</v>
      </c>
      <c r="X9348">
        <v>2.8</v>
      </c>
      <c r="Y9348">
        <v>22000</v>
      </c>
      <c r="Z9348">
        <v>2.8</v>
      </c>
    </row>
    <row r="9349" spans="1:26">
      <c r="A9349">
        <v>205548097</v>
      </c>
      <c r="B9349" t="s">
        <v>3654</v>
      </c>
      <c r="C9349" t="s">
        <v>3597</v>
      </c>
      <c r="D9349" t="s">
        <v>3614</v>
      </c>
      <c r="E9349" t="s">
        <v>4842</v>
      </c>
      <c r="F9349" t="s">
        <v>3600</v>
      </c>
      <c r="G9349">
        <v>205548097</v>
      </c>
      <c r="I9349" t="s">
        <v>3601</v>
      </c>
      <c r="J9349" t="s">
        <v>5798</v>
      </c>
      <c r="L9349" t="s">
        <v>5790</v>
      </c>
      <c r="M9349">
        <v>11.5</v>
      </c>
      <c r="N9349">
        <v>17</v>
      </c>
      <c r="O9349">
        <v>9.75</v>
      </c>
      <c r="S9349" t="b">
        <v>0</v>
      </c>
      <c r="T9349" t="b">
        <v>0</v>
      </c>
      <c r="U9349" t="b">
        <v>0</v>
      </c>
      <c r="V9349">
        <v>35600</v>
      </c>
      <c r="W9349">
        <v>22000</v>
      </c>
      <c r="X9349">
        <v>2.8</v>
      </c>
      <c r="Y9349">
        <v>22000</v>
      </c>
      <c r="Z9349">
        <v>2.8</v>
      </c>
    </row>
    <row r="9350" spans="1:26">
      <c r="A9350">
        <v>205548096</v>
      </c>
      <c r="B9350" t="s">
        <v>3654</v>
      </c>
      <c r="C9350" t="s">
        <v>3597</v>
      </c>
      <c r="D9350" t="s">
        <v>3614</v>
      </c>
      <c r="E9350" t="s">
        <v>4837</v>
      </c>
      <c r="F9350" t="s">
        <v>3600</v>
      </c>
      <c r="G9350">
        <v>205548096</v>
      </c>
      <c r="I9350" t="s">
        <v>3601</v>
      </c>
      <c r="J9350" t="s">
        <v>5797</v>
      </c>
      <c r="L9350" t="s">
        <v>5789</v>
      </c>
      <c r="M9350">
        <v>11.5</v>
      </c>
      <c r="N9350">
        <v>17</v>
      </c>
      <c r="O9350">
        <v>9.75</v>
      </c>
      <c r="S9350" t="b">
        <v>0</v>
      </c>
      <c r="T9350" t="b">
        <v>0</v>
      </c>
      <c r="U9350" t="b">
        <v>0</v>
      </c>
      <c r="V9350">
        <v>35600</v>
      </c>
      <c r="W9350">
        <v>22000</v>
      </c>
      <c r="X9350">
        <v>2.8</v>
      </c>
      <c r="Y9350">
        <v>22000</v>
      </c>
      <c r="Z9350">
        <v>2.8</v>
      </c>
    </row>
    <row r="9351" spans="1:26">
      <c r="A9351">
        <v>205548094</v>
      </c>
      <c r="B9351" t="s">
        <v>3654</v>
      </c>
      <c r="C9351" t="s">
        <v>3597</v>
      </c>
      <c r="D9351" t="s">
        <v>3614</v>
      </c>
      <c r="E9351" t="s">
        <v>4841</v>
      </c>
      <c r="F9351" t="s">
        <v>3600</v>
      </c>
      <c r="G9351">
        <v>205548094</v>
      </c>
      <c r="I9351" t="s">
        <v>3601</v>
      </c>
      <c r="J9351" t="s">
        <v>5797</v>
      </c>
      <c r="L9351" t="s">
        <v>5789</v>
      </c>
      <c r="M9351">
        <v>11.5</v>
      </c>
      <c r="N9351">
        <v>17</v>
      </c>
      <c r="O9351">
        <v>9.75</v>
      </c>
      <c r="S9351" t="b">
        <v>0</v>
      </c>
      <c r="T9351" t="b">
        <v>0</v>
      </c>
      <c r="U9351" t="b">
        <v>0</v>
      </c>
      <c r="V9351">
        <v>35600</v>
      </c>
      <c r="W9351">
        <v>22000</v>
      </c>
      <c r="X9351">
        <v>2.8</v>
      </c>
      <c r="Y9351">
        <v>22000</v>
      </c>
      <c r="Z9351">
        <v>2.8</v>
      </c>
    </row>
    <row r="9352" spans="1:26">
      <c r="A9352">
        <v>205548095</v>
      </c>
      <c r="B9352" t="s">
        <v>3654</v>
      </c>
      <c r="C9352" t="s">
        <v>3597</v>
      </c>
      <c r="D9352" t="s">
        <v>3614</v>
      </c>
      <c r="E9352" t="s">
        <v>4840</v>
      </c>
      <c r="F9352" t="s">
        <v>3600</v>
      </c>
      <c r="G9352">
        <v>205548095</v>
      </c>
      <c r="I9352" t="s">
        <v>3601</v>
      </c>
      <c r="J9352" t="s">
        <v>5797</v>
      </c>
      <c r="L9352" t="s">
        <v>5789</v>
      </c>
      <c r="M9352">
        <v>11.5</v>
      </c>
      <c r="N9352">
        <v>17</v>
      </c>
      <c r="O9352">
        <v>9.75</v>
      </c>
      <c r="S9352" t="b">
        <v>0</v>
      </c>
      <c r="T9352" t="b">
        <v>0</v>
      </c>
      <c r="U9352" t="b">
        <v>0</v>
      </c>
      <c r="V9352">
        <v>35600</v>
      </c>
      <c r="W9352">
        <v>22000</v>
      </c>
      <c r="X9352">
        <v>2.8</v>
      </c>
      <c r="Y9352">
        <v>22000</v>
      </c>
      <c r="Z9352">
        <v>2.8</v>
      </c>
    </row>
    <row r="9353" spans="1:26">
      <c r="A9353">
        <v>205538679</v>
      </c>
      <c r="B9353" t="s">
        <v>3654</v>
      </c>
      <c r="C9353" t="s">
        <v>3597</v>
      </c>
      <c r="D9353" t="s">
        <v>3614</v>
      </c>
      <c r="E9353" t="s">
        <v>3615</v>
      </c>
      <c r="F9353" t="s">
        <v>3600</v>
      </c>
      <c r="G9353">
        <v>205538679</v>
      </c>
      <c r="I9353" t="s">
        <v>3601</v>
      </c>
      <c r="J9353" t="s">
        <v>5795</v>
      </c>
      <c r="L9353" t="s">
        <v>5789</v>
      </c>
      <c r="M9353">
        <v>11.5</v>
      </c>
      <c r="N9353">
        <v>17</v>
      </c>
      <c r="O9353">
        <v>9.75</v>
      </c>
      <c r="S9353" t="b">
        <v>0</v>
      </c>
      <c r="T9353" t="b">
        <v>0</v>
      </c>
      <c r="U9353" t="b">
        <v>0</v>
      </c>
      <c r="V9353">
        <v>35600</v>
      </c>
      <c r="W9353">
        <v>22000</v>
      </c>
      <c r="X9353">
        <v>2.8</v>
      </c>
      <c r="Y9353">
        <v>22000</v>
      </c>
      <c r="Z9353">
        <v>2.8</v>
      </c>
    </row>
    <row r="9354" spans="1:26">
      <c r="A9354">
        <v>205548093</v>
      </c>
      <c r="B9354" t="s">
        <v>3654</v>
      </c>
      <c r="C9354" t="s">
        <v>3597</v>
      </c>
      <c r="D9354" t="s">
        <v>3614</v>
      </c>
      <c r="E9354" t="s">
        <v>4842</v>
      </c>
      <c r="F9354" t="s">
        <v>3600</v>
      </c>
      <c r="G9354">
        <v>205548093</v>
      </c>
      <c r="I9354" t="s">
        <v>3601</v>
      </c>
      <c r="J9354" t="s">
        <v>5798</v>
      </c>
      <c r="L9354" t="s">
        <v>5789</v>
      </c>
      <c r="M9354">
        <v>11.5</v>
      </c>
      <c r="N9354">
        <v>17</v>
      </c>
      <c r="O9354">
        <v>9.75</v>
      </c>
      <c r="S9354" t="b">
        <v>0</v>
      </c>
      <c r="T9354" t="b">
        <v>0</v>
      </c>
      <c r="U9354" t="b">
        <v>0</v>
      </c>
      <c r="V9354">
        <v>35600</v>
      </c>
      <c r="W9354">
        <v>22000</v>
      </c>
      <c r="X9354">
        <v>2.8</v>
      </c>
      <c r="Y9354">
        <v>22000</v>
      </c>
      <c r="Z9354">
        <v>2.8</v>
      </c>
    </row>
    <row r="9355" spans="1:26">
      <c r="A9355">
        <v>205548091</v>
      </c>
      <c r="B9355" t="s">
        <v>3654</v>
      </c>
      <c r="C9355" t="s">
        <v>3597</v>
      </c>
      <c r="D9355" t="s">
        <v>3614</v>
      </c>
      <c r="E9355" t="s">
        <v>4840</v>
      </c>
      <c r="F9355" t="s">
        <v>3600</v>
      </c>
      <c r="G9355">
        <v>205548091</v>
      </c>
      <c r="I9355" t="s">
        <v>3601</v>
      </c>
      <c r="J9355" t="s">
        <v>5797</v>
      </c>
      <c r="L9355" t="s">
        <v>5801</v>
      </c>
      <c r="M9355">
        <v>11.25</v>
      </c>
      <c r="N9355">
        <v>17.25</v>
      </c>
      <c r="O9355">
        <v>9.75</v>
      </c>
      <c r="S9355" t="b">
        <v>0</v>
      </c>
      <c r="T9355" t="b">
        <v>0</v>
      </c>
      <c r="U9355" t="b">
        <v>0</v>
      </c>
      <c r="V9355">
        <v>35400</v>
      </c>
      <c r="W9355">
        <v>22000</v>
      </c>
      <c r="X9355">
        <v>2.78</v>
      </c>
      <c r="Y9355">
        <v>22000</v>
      </c>
      <c r="Z9355">
        <v>2.78</v>
      </c>
    </row>
    <row r="9356" spans="1:26">
      <c r="A9356">
        <v>205548092</v>
      </c>
      <c r="B9356" t="s">
        <v>3654</v>
      </c>
      <c r="C9356" t="s">
        <v>3597</v>
      </c>
      <c r="D9356" t="s">
        <v>3614</v>
      </c>
      <c r="E9356" t="s">
        <v>4837</v>
      </c>
      <c r="F9356" t="s">
        <v>3600</v>
      </c>
      <c r="G9356">
        <v>205548092</v>
      </c>
      <c r="I9356" t="s">
        <v>3601</v>
      </c>
      <c r="J9356" t="s">
        <v>5797</v>
      </c>
      <c r="L9356" t="s">
        <v>5801</v>
      </c>
      <c r="M9356">
        <v>11.25</v>
      </c>
      <c r="N9356">
        <v>17.25</v>
      </c>
      <c r="O9356">
        <v>9.75</v>
      </c>
      <c r="S9356" t="b">
        <v>0</v>
      </c>
      <c r="T9356" t="b">
        <v>0</v>
      </c>
      <c r="U9356" t="b">
        <v>0</v>
      </c>
      <c r="V9356">
        <v>35400</v>
      </c>
      <c r="W9356">
        <v>22000</v>
      </c>
      <c r="X9356">
        <v>2.78</v>
      </c>
      <c r="Y9356">
        <v>22000</v>
      </c>
      <c r="Z9356">
        <v>2.78</v>
      </c>
    </row>
    <row r="9357" spans="1:26">
      <c r="A9357">
        <v>205548090</v>
      </c>
      <c r="B9357" t="s">
        <v>3654</v>
      </c>
      <c r="C9357" t="s">
        <v>3597</v>
      </c>
      <c r="D9357" t="s">
        <v>3614</v>
      </c>
      <c r="E9357" t="s">
        <v>4841</v>
      </c>
      <c r="F9357" t="s">
        <v>3600</v>
      </c>
      <c r="G9357">
        <v>205548090</v>
      </c>
      <c r="I9357" t="s">
        <v>3601</v>
      </c>
      <c r="J9357" t="s">
        <v>5797</v>
      </c>
      <c r="L9357" t="s">
        <v>5801</v>
      </c>
      <c r="M9357">
        <v>11.25</v>
      </c>
      <c r="N9357">
        <v>17.25</v>
      </c>
      <c r="O9357">
        <v>9.75</v>
      </c>
      <c r="S9357" t="b">
        <v>0</v>
      </c>
      <c r="T9357" t="b">
        <v>0</v>
      </c>
      <c r="U9357" t="b">
        <v>0</v>
      </c>
      <c r="V9357">
        <v>35400</v>
      </c>
      <c r="W9357">
        <v>22000</v>
      </c>
      <c r="X9357">
        <v>2.78</v>
      </c>
      <c r="Y9357">
        <v>22000</v>
      </c>
      <c r="Z9357">
        <v>2.78</v>
      </c>
    </row>
    <row r="9358" spans="1:26">
      <c r="A9358">
        <v>205538677</v>
      </c>
      <c r="B9358" t="s">
        <v>3654</v>
      </c>
      <c r="C9358" t="s">
        <v>3597</v>
      </c>
      <c r="D9358" t="s">
        <v>3614</v>
      </c>
      <c r="E9358" t="s">
        <v>3615</v>
      </c>
      <c r="F9358" t="s">
        <v>3600</v>
      </c>
      <c r="G9358">
        <v>205538677</v>
      </c>
      <c r="I9358" t="s">
        <v>3601</v>
      </c>
      <c r="J9358" t="s">
        <v>5795</v>
      </c>
      <c r="L9358" t="s">
        <v>5801</v>
      </c>
      <c r="M9358">
        <v>11.25</v>
      </c>
      <c r="N9358">
        <v>17.25</v>
      </c>
      <c r="O9358">
        <v>9.75</v>
      </c>
      <c r="S9358" t="b">
        <v>0</v>
      </c>
      <c r="T9358" t="b">
        <v>0</v>
      </c>
      <c r="U9358" t="b">
        <v>0</v>
      </c>
      <c r="V9358">
        <v>35400</v>
      </c>
      <c r="W9358">
        <v>22000</v>
      </c>
      <c r="X9358">
        <v>2.78</v>
      </c>
      <c r="Y9358">
        <v>22000</v>
      </c>
      <c r="Z9358">
        <v>2.78</v>
      </c>
    </row>
    <row r="9359" spans="1:26">
      <c r="A9359">
        <v>205548089</v>
      </c>
      <c r="B9359" t="s">
        <v>3654</v>
      </c>
      <c r="C9359" t="s">
        <v>3597</v>
      </c>
      <c r="D9359" t="s">
        <v>3614</v>
      </c>
      <c r="E9359" t="s">
        <v>4842</v>
      </c>
      <c r="F9359" t="s">
        <v>3600</v>
      </c>
      <c r="G9359">
        <v>205548089</v>
      </c>
      <c r="I9359" t="s">
        <v>3601</v>
      </c>
      <c r="J9359" t="s">
        <v>5798</v>
      </c>
      <c r="L9359" t="s">
        <v>5801</v>
      </c>
      <c r="M9359">
        <v>11.25</v>
      </c>
      <c r="N9359">
        <v>17.25</v>
      </c>
      <c r="O9359">
        <v>9.75</v>
      </c>
      <c r="S9359" t="b">
        <v>0</v>
      </c>
      <c r="T9359" t="b">
        <v>0</v>
      </c>
      <c r="U9359" t="b">
        <v>0</v>
      </c>
      <c r="V9359">
        <v>35400</v>
      </c>
      <c r="W9359">
        <v>22000</v>
      </c>
      <c r="X9359">
        <v>2.78</v>
      </c>
      <c r="Y9359">
        <v>22000</v>
      </c>
      <c r="Z9359">
        <v>2.78</v>
      </c>
    </row>
    <row r="9360" spans="1:26">
      <c r="A9360">
        <v>205548086</v>
      </c>
      <c r="B9360" t="s">
        <v>3654</v>
      </c>
      <c r="C9360" t="s">
        <v>3597</v>
      </c>
      <c r="D9360" t="s">
        <v>3614</v>
      </c>
      <c r="E9360" t="s">
        <v>4841</v>
      </c>
      <c r="F9360" t="s">
        <v>3600</v>
      </c>
      <c r="G9360">
        <v>205548086</v>
      </c>
      <c r="I9360" t="s">
        <v>3601</v>
      </c>
      <c r="J9360" t="s">
        <v>5797</v>
      </c>
      <c r="L9360" t="s">
        <v>5800</v>
      </c>
      <c r="M9360">
        <v>11.25</v>
      </c>
      <c r="N9360">
        <v>17.25</v>
      </c>
      <c r="O9360">
        <v>9.75</v>
      </c>
      <c r="S9360" t="b">
        <v>0</v>
      </c>
      <c r="T9360" t="b">
        <v>0</v>
      </c>
      <c r="U9360" t="b">
        <v>0</v>
      </c>
      <c r="V9360">
        <v>35400</v>
      </c>
      <c r="W9360">
        <v>22000</v>
      </c>
      <c r="X9360">
        <v>2.78</v>
      </c>
      <c r="Y9360">
        <v>22000</v>
      </c>
      <c r="Z9360">
        <v>2.78</v>
      </c>
    </row>
    <row r="9361" spans="1:26">
      <c r="A9361">
        <v>205548088</v>
      </c>
      <c r="B9361" t="s">
        <v>3654</v>
      </c>
      <c r="C9361" t="s">
        <v>3597</v>
      </c>
      <c r="D9361" t="s">
        <v>3614</v>
      </c>
      <c r="E9361" t="s">
        <v>4837</v>
      </c>
      <c r="F9361" t="s">
        <v>3600</v>
      </c>
      <c r="G9361">
        <v>205548088</v>
      </c>
      <c r="I9361" t="s">
        <v>3601</v>
      </c>
      <c r="J9361" t="s">
        <v>5797</v>
      </c>
      <c r="L9361" t="s">
        <v>5800</v>
      </c>
      <c r="M9361">
        <v>11.25</v>
      </c>
      <c r="N9361">
        <v>17.25</v>
      </c>
      <c r="O9361">
        <v>9.75</v>
      </c>
      <c r="S9361" t="b">
        <v>0</v>
      </c>
      <c r="T9361" t="b">
        <v>0</v>
      </c>
      <c r="U9361" t="b">
        <v>0</v>
      </c>
      <c r="V9361">
        <v>35400</v>
      </c>
      <c r="W9361">
        <v>22000</v>
      </c>
      <c r="X9361">
        <v>2.78</v>
      </c>
      <c r="Y9361">
        <v>22000</v>
      </c>
      <c r="Z9361">
        <v>2.78</v>
      </c>
    </row>
    <row r="9362" spans="1:26">
      <c r="A9362">
        <v>205548087</v>
      </c>
      <c r="B9362" t="s">
        <v>3654</v>
      </c>
      <c r="C9362" t="s">
        <v>3597</v>
      </c>
      <c r="D9362" t="s">
        <v>3614</v>
      </c>
      <c r="E9362" t="s">
        <v>4840</v>
      </c>
      <c r="F9362" t="s">
        <v>3600</v>
      </c>
      <c r="G9362">
        <v>205548087</v>
      </c>
      <c r="I9362" t="s">
        <v>3601</v>
      </c>
      <c r="J9362" t="s">
        <v>5797</v>
      </c>
      <c r="L9362" t="s">
        <v>5800</v>
      </c>
      <c r="M9362">
        <v>11.25</v>
      </c>
      <c r="N9362">
        <v>17.25</v>
      </c>
      <c r="O9362">
        <v>9.75</v>
      </c>
      <c r="S9362" t="b">
        <v>0</v>
      </c>
      <c r="T9362" t="b">
        <v>0</v>
      </c>
      <c r="U9362" t="b">
        <v>0</v>
      </c>
      <c r="V9362">
        <v>35400</v>
      </c>
      <c r="W9362">
        <v>22000</v>
      </c>
      <c r="X9362">
        <v>2.78</v>
      </c>
      <c r="Y9362">
        <v>22000</v>
      </c>
      <c r="Z9362">
        <v>2.78</v>
      </c>
    </row>
    <row r="9363" spans="1:26">
      <c r="A9363">
        <v>205548085</v>
      </c>
      <c r="B9363" t="s">
        <v>3654</v>
      </c>
      <c r="C9363" t="s">
        <v>3597</v>
      </c>
      <c r="D9363" t="s">
        <v>3614</v>
      </c>
      <c r="E9363" t="s">
        <v>4842</v>
      </c>
      <c r="F9363" t="s">
        <v>3600</v>
      </c>
      <c r="G9363">
        <v>205548085</v>
      </c>
      <c r="I9363" t="s">
        <v>3601</v>
      </c>
      <c r="J9363" t="s">
        <v>5798</v>
      </c>
      <c r="L9363" t="s">
        <v>5800</v>
      </c>
      <c r="M9363">
        <v>11.25</v>
      </c>
      <c r="N9363">
        <v>17.25</v>
      </c>
      <c r="O9363">
        <v>9.75</v>
      </c>
      <c r="S9363" t="b">
        <v>0</v>
      </c>
      <c r="T9363" t="b">
        <v>0</v>
      </c>
      <c r="U9363" t="b">
        <v>0</v>
      </c>
      <c r="V9363">
        <v>35400</v>
      </c>
      <c r="W9363">
        <v>22000</v>
      </c>
      <c r="X9363">
        <v>2.78</v>
      </c>
      <c r="Y9363">
        <v>22000</v>
      </c>
      <c r="Z9363">
        <v>2.78</v>
      </c>
    </row>
    <row r="9364" spans="1:26">
      <c r="A9364">
        <v>205548084</v>
      </c>
      <c r="B9364" t="s">
        <v>3654</v>
      </c>
      <c r="C9364" t="s">
        <v>3597</v>
      </c>
      <c r="D9364" t="s">
        <v>3614</v>
      </c>
      <c r="E9364" t="s">
        <v>4837</v>
      </c>
      <c r="F9364" t="s">
        <v>3600</v>
      </c>
      <c r="G9364">
        <v>205548084</v>
      </c>
      <c r="I9364" t="s">
        <v>3601</v>
      </c>
      <c r="J9364" t="s">
        <v>5797</v>
      </c>
      <c r="L9364" t="s">
        <v>5799</v>
      </c>
      <c r="M9364">
        <v>11.25</v>
      </c>
      <c r="N9364">
        <v>17</v>
      </c>
      <c r="O9364">
        <v>9.75</v>
      </c>
      <c r="S9364" t="b">
        <v>0</v>
      </c>
      <c r="T9364" t="b">
        <v>0</v>
      </c>
      <c r="U9364" t="b">
        <v>0</v>
      </c>
      <c r="V9364">
        <v>35400</v>
      </c>
      <c r="W9364">
        <v>22200</v>
      </c>
      <c r="X9364">
        <v>2.76</v>
      </c>
      <c r="Y9364">
        <v>22200</v>
      </c>
      <c r="Z9364">
        <v>2.76</v>
      </c>
    </row>
    <row r="9365" spans="1:26">
      <c r="A9365">
        <v>205548083</v>
      </c>
      <c r="B9365" t="s">
        <v>3654</v>
      </c>
      <c r="C9365" t="s">
        <v>3597</v>
      </c>
      <c r="D9365" t="s">
        <v>3614</v>
      </c>
      <c r="E9365" t="s">
        <v>4840</v>
      </c>
      <c r="F9365" t="s">
        <v>3600</v>
      </c>
      <c r="G9365">
        <v>205548083</v>
      </c>
      <c r="I9365" t="s">
        <v>3601</v>
      </c>
      <c r="J9365" t="s">
        <v>5797</v>
      </c>
      <c r="L9365" t="s">
        <v>5799</v>
      </c>
      <c r="M9365">
        <v>11.25</v>
      </c>
      <c r="N9365">
        <v>17</v>
      </c>
      <c r="O9365">
        <v>9.75</v>
      </c>
      <c r="S9365" t="b">
        <v>0</v>
      </c>
      <c r="T9365" t="b">
        <v>0</v>
      </c>
      <c r="U9365" t="b">
        <v>0</v>
      </c>
      <c r="V9365">
        <v>35400</v>
      </c>
      <c r="W9365">
        <v>22200</v>
      </c>
      <c r="X9365">
        <v>2.76</v>
      </c>
      <c r="Y9365">
        <v>22200</v>
      </c>
      <c r="Z9365">
        <v>2.76</v>
      </c>
    </row>
    <row r="9366" spans="1:26">
      <c r="A9366">
        <v>205538675</v>
      </c>
      <c r="B9366" t="s">
        <v>3654</v>
      </c>
      <c r="C9366" t="s">
        <v>3597</v>
      </c>
      <c r="D9366" t="s">
        <v>3614</v>
      </c>
      <c r="E9366" t="s">
        <v>3615</v>
      </c>
      <c r="F9366" t="s">
        <v>3600</v>
      </c>
      <c r="G9366">
        <v>205538675</v>
      </c>
      <c r="I9366" t="s">
        <v>3601</v>
      </c>
      <c r="J9366" t="s">
        <v>5795</v>
      </c>
      <c r="L9366" t="s">
        <v>5800</v>
      </c>
      <c r="M9366">
        <v>11.25</v>
      </c>
      <c r="N9366">
        <v>17.25</v>
      </c>
      <c r="O9366">
        <v>9.75</v>
      </c>
      <c r="S9366" t="b">
        <v>0</v>
      </c>
      <c r="T9366" t="b">
        <v>0</v>
      </c>
      <c r="U9366" t="b">
        <v>0</v>
      </c>
      <c r="V9366">
        <v>35400</v>
      </c>
      <c r="W9366">
        <v>22000</v>
      </c>
      <c r="X9366">
        <v>2.78</v>
      </c>
      <c r="Y9366">
        <v>22000</v>
      </c>
      <c r="Z9366">
        <v>2.78</v>
      </c>
    </row>
    <row r="9367" spans="1:26">
      <c r="A9367">
        <v>205548081</v>
      </c>
      <c r="B9367" t="s">
        <v>3654</v>
      </c>
      <c r="C9367" t="s">
        <v>3597</v>
      </c>
      <c r="D9367" t="s">
        <v>3614</v>
      </c>
      <c r="E9367" t="s">
        <v>4842</v>
      </c>
      <c r="F9367" t="s">
        <v>3600</v>
      </c>
      <c r="G9367">
        <v>205548081</v>
      </c>
      <c r="I9367" t="s">
        <v>3601</v>
      </c>
      <c r="J9367" t="s">
        <v>5798</v>
      </c>
      <c r="L9367" t="s">
        <v>5799</v>
      </c>
      <c r="M9367">
        <v>11.25</v>
      </c>
      <c r="N9367">
        <v>17</v>
      </c>
      <c r="O9367">
        <v>9.75</v>
      </c>
      <c r="S9367" t="b">
        <v>0</v>
      </c>
      <c r="T9367" t="b">
        <v>0</v>
      </c>
      <c r="U9367" t="b">
        <v>0</v>
      </c>
      <c r="V9367">
        <v>35400</v>
      </c>
      <c r="W9367">
        <v>22200</v>
      </c>
      <c r="X9367">
        <v>2.76</v>
      </c>
      <c r="Y9367">
        <v>22200</v>
      </c>
      <c r="Z9367">
        <v>2.76</v>
      </c>
    </row>
    <row r="9368" spans="1:26">
      <c r="A9368">
        <v>205548082</v>
      </c>
      <c r="B9368" t="s">
        <v>3654</v>
      </c>
      <c r="C9368" t="s">
        <v>3597</v>
      </c>
      <c r="D9368" t="s">
        <v>3614</v>
      </c>
      <c r="E9368" t="s">
        <v>4841</v>
      </c>
      <c r="F9368" t="s">
        <v>3600</v>
      </c>
      <c r="G9368">
        <v>205548082</v>
      </c>
      <c r="I9368" t="s">
        <v>3601</v>
      </c>
      <c r="J9368" t="s">
        <v>5797</v>
      </c>
      <c r="L9368" t="s">
        <v>5799</v>
      </c>
      <c r="M9368">
        <v>11.25</v>
      </c>
      <c r="N9368">
        <v>17</v>
      </c>
      <c r="O9368">
        <v>9.75</v>
      </c>
      <c r="S9368" t="b">
        <v>0</v>
      </c>
      <c r="T9368" t="b">
        <v>0</v>
      </c>
      <c r="U9368" t="b">
        <v>0</v>
      </c>
      <c r="V9368">
        <v>35400</v>
      </c>
      <c r="W9368">
        <v>22200</v>
      </c>
      <c r="X9368">
        <v>2.76</v>
      </c>
      <c r="Y9368">
        <v>22200</v>
      </c>
      <c r="Z9368">
        <v>2.76</v>
      </c>
    </row>
    <row r="9369" spans="1:26">
      <c r="A9369">
        <v>205538674</v>
      </c>
      <c r="B9369" t="s">
        <v>3654</v>
      </c>
      <c r="C9369" t="s">
        <v>3597</v>
      </c>
      <c r="D9369" t="s">
        <v>3614</v>
      </c>
      <c r="E9369" t="s">
        <v>3615</v>
      </c>
      <c r="F9369" t="s">
        <v>3600</v>
      </c>
      <c r="G9369">
        <v>205538674</v>
      </c>
      <c r="I9369" t="s">
        <v>3601</v>
      </c>
      <c r="J9369" t="s">
        <v>5795</v>
      </c>
      <c r="L9369" t="s">
        <v>5799</v>
      </c>
      <c r="M9369">
        <v>11.25</v>
      </c>
      <c r="N9369">
        <v>17</v>
      </c>
      <c r="O9369">
        <v>9.75</v>
      </c>
      <c r="S9369" t="b">
        <v>0</v>
      </c>
      <c r="T9369" t="b">
        <v>0</v>
      </c>
      <c r="U9369" t="b">
        <v>0</v>
      </c>
      <c r="V9369">
        <v>35400</v>
      </c>
      <c r="W9369">
        <v>22200</v>
      </c>
      <c r="X9369">
        <v>2.76</v>
      </c>
      <c r="Y9369">
        <v>22200</v>
      </c>
      <c r="Z9369">
        <v>2.76</v>
      </c>
    </row>
    <row r="9370" spans="1:26">
      <c r="A9370">
        <v>205548080</v>
      </c>
      <c r="B9370" t="s">
        <v>3654</v>
      </c>
      <c r="C9370" t="s">
        <v>3597</v>
      </c>
      <c r="D9370" t="s">
        <v>3614</v>
      </c>
      <c r="E9370" t="s">
        <v>4837</v>
      </c>
      <c r="F9370" t="s">
        <v>3600</v>
      </c>
      <c r="G9370">
        <v>205548080</v>
      </c>
      <c r="I9370" t="s">
        <v>3601</v>
      </c>
      <c r="J9370" t="s">
        <v>5797</v>
      </c>
      <c r="L9370" t="s">
        <v>5796</v>
      </c>
      <c r="M9370">
        <v>11.25</v>
      </c>
      <c r="N9370">
        <v>17</v>
      </c>
      <c r="O9370">
        <v>9.75</v>
      </c>
      <c r="S9370" t="b">
        <v>0</v>
      </c>
      <c r="T9370" t="b">
        <v>0</v>
      </c>
      <c r="U9370" t="b">
        <v>0</v>
      </c>
      <c r="V9370">
        <v>35400</v>
      </c>
      <c r="W9370">
        <v>22200</v>
      </c>
      <c r="X9370">
        <v>2.76</v>
      </c>
      <c r="Y9370">
        <v>22200</v>
      </c>
      <c r="Z9370">
        <v>2.76</v>
      </c>
    </row>
    <row r="9371" spans="1:26">
      <c r="A9371">
        <v>205548079</v>
      </c>
      <c r="B9371" t="s">
        <v>3654</v>
      </c>
      <c r="C9371" t="s">
        <v>3597</v>
      </c>
      <c r="D9371" t="s">
        <v>3614</v>
      </c>
      <c r="E9371" t="s">
        <v>4840</v>
      </c>
      <c r="F9371" t="s">
        <v>3600</v>
      </c>
      <c r="G9371">
        <v>205548079</v>
      </c>
      <c r="I9371" t="s">
        <v>3601</v>
      </c>
      <c r="J9371" t="s">
        <v>5797</v>
      </c>
      <c r="L9371" t="s">
        <v>5796</v>
      </c>
      <c r="M9371">
        <v>11.25</v>
      </c>
      <c r="N9371">
        <v>17</v>
      </c>
      <c r="O9371">
        <v>9.75</v>
      </c>
      <c r="S9371" t="b">
        <v>0</v>
      </c>
      <c r="T9371" t="b">
        <v>0</v>
      </c>
      <c r="U9371" t="b">
        <v>0</v>
      </c>
      <c r="V9371">
        <v>35400</v>
      </c>
      <c r="W9371">
        <v>22200</v>
      </c>
      <c r="X9371">
        <v>2.76</v>
      </c>
      <c r="Y9371">
        <v>22200</v>
      </c>
      <c r="Z9371">
        <v>2.76</v>
      </c>
    </row>
    <row r="9372" spans="1:26">
      <c r="A9372">
        <v>205548077</v>
      </c>
      <c r="B9372" t="s">
        <v>3654</v>
      </c>
      <c r="C9372" t="s">
        <v>3597</v>
      </c>
      <c r="D9372" t="s">
        <v>3614</v>
      </c>
      <c r="E9372" t="s">
        <v>4842</v>
      </c>
      <c r="F9372" t="s">
        <v>3600</v>
      </c>
      <c r="G9372">
        <v>205548077</v>
      </c>
      <c r="I9372" t="s">
        <v>3601</v>
      </c>
      <c r="J9372" t="s">
        <v>5798</v>
      </c>
      <c r="L9372" t="s">
        <v>5796</v>
      </c>
      <c r="M9372">
        <v>11.25</v>
      </c>
      <c r="N9372">
        <v>17</v>
      </c>
      <c r="O9372">
        <v>9.75</v>
      </c>
      <c r="S9372" t="b">
        <v>0</v>
      </c>
      <c r="T9372" t="b">
        <v>0</v>
      </c>
      <c r="U9372" t="b">
        <v>0</v>
      </c>
      <c r="V9372">
        <v>35400</v>
      </c>
      <c r="W9372">
        <v>22200</v>
      </c>
      <c r="X9372">
        <v>2.76</v>
      </c>
      <c r="Y9372">
        <v>22200</v>
      </c>
      <c r="Z9372">
        <v>2.76</v>
      </c>
    </row>
    <row r="9373" spans="1:26">
      <c r="A9373">
        <v>205548078</v>
      </c>
      <c r="B9373" t="s">
        <v>3654</v>
      </c>
      <c r="C9373" t="s">
        <v>3597</v>
      </c>
      <c r="D9373" t="s">
        <v>3614</v>
      </c>
      <c r="E9373" t="s">
        <v>4841</v>
      </c>
      <c r="F9373" t="s">
        <v>3600</v>
      </c>
      <c r="G9373">
        <v>205548078</v>
      </c>
      <c r="I9373" t="s">
        <v>3601</v>
      </c>
      <c r="J9373" t="s">
        <v>5797</v>
      </c>
      <c r="L9373" t="s">
        <v>5796</v>
      </c>
      <c r="M9373">
        <v>11.25</v>
      </c>
      <c r="N9373">
        <v>17</v>
      </c>
      <c r="O9373">
        <v>9.75</v>
      </c>
      <c r="S9373" t="b">
        <v>0</v>
      </c>
      <c r="T9373" t="b">
        <v>0</v>
      </c>
      <c r="U9373" t="b">
        <v>0</v>
      </c>
      <c r="V9373">
        <v>35400</v>
      </c>
      <c r="W9373">
        <v>22200</v>
      </c>
      <c r="X9373">
        <v>2.76</v>
      </c>
      <c r="Y9373">
        <v>22200</v>
      </c>
      <c r="Z9373">
        <v>2.76</v>
      </c>
    </row>
    <row r="9374" spans="1:26">
      <c r="A9374">
        <v>205538672</v>
      </c>
      <c r="B9374" t="s">
        <v>3654</v>
      </c>
      <c r="C9374" t="s">
        <v>3597</v>
      </c>
      <c r="D9374" t="s">
        <v>3614</v>
      </c>
      <c r="E9374" t="s">
        <v>3615</v>
      </c>
      <c r="F9374" t="s">
        <v>3600</v>
      </c>
      <c r="G9374">
        <v>205538672</v>
      </c>
      <c r="I9374" t="s">
        <v>3601</v>
      </c>
      <c r="J9374" t="s">
        <v>5795</v>
      </c>
      <c r="L9374" t="s">
        <v>5796</v>
      </c>
      <c r="M9374">
        <v>11.25</v>
      </c>
      <c r="N9374">
        <v>17</v>
      </c>
      <c r="O9374">
        <v>9.75</v>
      </c>
      <c r="S9374" t="b">
        <v>0</v>
      </c>
      <c r="T9374" t="b">
        <v>0</v>
      </c>
      <c r="U9374" t="b">
        <v>0</v>
      </c>
      <c r="V9374">
        <v>35400</v>
      </c>
      <c r="W9374">
        <v>22200</v>
      </c>
      <c r="X9374">
        <v>2.76</v>
      </c>
      <c r="Y9374">
        <v>22200</v>
      </c>
      <c r="Z9374">
        <v>2.76</v>
      </c>
    </row>
    <row r="9375" spans="1:26">
      <c r="A9375">
        <v>206781770</v>
      </c>
      <c r="B9375" t="s">
        <v>3654</v>
      </c>
      <c r="C9375" t="s">
        <v>3597</v>
      </c>
      <c r="D9375" t="s">
        <v>3614</v>
      </c>
      <c r="E9375" t="s">
        <v>4837</v>
      </c>
      <c r="F9375" t="s">
        <v>3600</v>
      </c>
      <c r="G9375">
        <v>206781770</v>
      </c>
      <c r="I9375" t="s">
        <v>3601</v>
      </c>
      <c r="J9375" t="s">
        <v>5785</v>
      </c>
      <c r="L9375" t="s">
        <v>5794</v>
      </c>
      <c r="M9375">
        <v>10</v>
      </c>
      <c r="N9375">
        <v>16.75</v>
      </c>
      <c r="O9375">
        <v>9.5</v>
      </c>
      <c r="S9375" t="b">
        <v>0</v>
      </c>
      <c r="T9375" t="b">
        <v>0</v>
      </c>
      <c r="U9375" t="b">
        <v>0</v>
      </c>
      <c r="V9375">
        <v>48000</v>
      </c>
      <c r="W9375">
        <v>28000</v>
      </c>
      <c r="X9375">
        <v>2.62</v>
      </c>
      <c r="Y9375">
        <v>28000</v>
      </c>
      <c r="Z9375">
        <v>2.62</v>
      </c>
    </row>
    <row r="9376" spans="1:26">
      <c r="A9376">
        <v>206781768</v>
      </c>
      <c r="B9376" t="s">
        <v>3654</v>
      </c>
      <c r="C9376" t="s">
        <v>3597</v>
      </c>
      <c r="D9376" t="s">
        <v>3614</v>
      </c>
      <c r="E9376" t="s">
        <v>4841</v>
      </c>
      <c r="F9376" t="s">
        <v>3600</v>
      </c>
      <c r="G9376">
        <v>206781768</v>
      </c>
      <c r="I9376" t="s">
        <v>3601</v>
      </c>
      <c r="J9376" t="s">
        <v>5785</v>
      </c>
      <c r="L9376" t="s">
        <v>5794</v>
      </c>
      <c r="M9376">
        <v>10</v>
      </c>
      <c r="N9376">
        <v>16.75</v>
      </c>
      <c r="O9376">
        <v>9.5</v>
      </c>
      <c r="S9376" t="b">
        <v>0</v>
      </c>
      <c r="T9376" t="b">
        <v>0</v>
      </c>
      <c r="U9376" t="b">
        <v>0</v>
      </c>
      <c r="V9376">
        <v>48000</v>
      </c>
      <c r="W9376">
        <v>28000</v>
      </c>
      <c r="X9376">
        <v>2.62</v>
      </c>
      <c r="Y9376">
        <v>28000</v>
      </c>
      <c r="Z9376">
        <v>2.62</v>
      </c>
    </row>
    <row r="9377" spans="1:26">
      <c r="A9377">
        <v>206781767</v>
      </c>
      <c r="B9377" t="s">
        <v>3654</v>
      </c>
      <c r="C9377" t="s">
        <v>3597</v>
      </c>
      <c r="D9377" t="s">
        <v>3614</v>
      </c>
      <c r="E9377" t="s">
        <v>4842</v>
      </c>
      <c r="F9377" t="s">
        <v>3600</v>
      </c>
      <c r="G9377">
        <v>206781767</v>
      </c>
      <c r="I9377" t="s">
        <v>3601</v>
      </c>
      <c r="J9377" t="s">
        <v>5788</v>
      </c>
      <c r="L9377" t="s">
        <v>5794</v>
      </c>
      <c r="M9377">
        <v>10</v>
      </c>
      <c r="N9377">
        <v>16.75</v>
      </c>
      <c r="O9377">
        <v>9.5</v>
      </c>
      <c r="S9377" t="b">
        <v>0</v>
      </c>
      <c r="T9377" t="b">
        <v>0</v>
      </c>
      <c r="U9377" t="b">
        <v>0</v>
      </c>
      <c r="V9377">
        <v>48000</v>
      </c>
      <c r="W9377">
        <v>28000</v>
      </c>
      <c r="X9377">
        <v>2.62</v>
      </c>
      <c r="Y9377">
        <v>28000</v>
      </c>
      <c r="Z9377">
        <v>2.62</v>
      </c>
    </row>
    <row r="9378" spans="1:26">
      <c r="A9378">
        <v>206779280</v>
      </c>
      <c r="B9378" t="s">
        <v>3654</v>
      </c>
      <c r="C9378" t="s">
        <v>3597</v>
      </c>
      <c r="D9378" t="s">
        <v>3614</v>
      </c>
      <c r="E9378" t="s">
        <v>3615</v>
      </c>
      <c r="F9378" t="s">
        <v>3600</v>
      </c>
      <c r="G9378">
        <v>206779280</v>
      </c>
      <c r="I9378" t="s">
        <v>3601</v>
      </c>
      <c r="J9378" t="s">
        <v>5786</v>
      </c>
      <c r="L9378" t="s">
        <v>5794</v>
      </c>
      <c r="M9378">
        <v>10</v>
      </c>
      <c r="N9378">
        <v>16.75</v>
      </c>
      <c r="O9378">
        <v>9.5</v>
      </c>
      <c r="S9378" t="b">
        <v>0</v>
      </c>
      <c r="T9378" t="b">
        <v>0</v>
      </c>
      <c r="U9378" t="b">
        <v>0</v>
      </c>
      <c r="V9378">
        <v>48000</v>
      </c>
      <c r="W9378">
        <v>28000</v>
      </c>
      <c r="X9378">
        <v>2.62</v>
      </c>
      <c r="Y9378">
        <v>28000</v>
      </c>
      <c r="Z9378">
        <v>2.62</v>
      </c>
    </row>
    <row r="9379" spans="1:26">
      <c r="A9379">
        <v>206781766</v>
      </c>
      <c r="B9379" t="s">
        <v>3654</v>
      </c>
      <c r="C9379" t="s">
        <v>3597</v>
      </c>
      <c r="D9379" t="s">
        <v>3614</v>
      </c>
      <c r="E9379" t="s">
        <v>4837</v>
      </c>
      <c r="F9379" t="s">
        <v>3600</v>
      </c>
      <c r="G9379">
        <v>206781766</v>
      </c>
      <c r="I9379" t="s">
        <v>3601</v>
      </c>
      <c r="J9379" t="s">
        <v>5785</v>
      </c>
      <c r="L9379" t="s">
        <v>5792</v>
      </c>
      <c r="M9379">
        <v>10</v>
      </c>
      <c r="N9379">
        <v>16.75</v>
      </c>
      <c r="O9379">
        <v>9.5</v>
      </c>
      <c r="S9379" t="b">
        <v>0</v>
      </c>
      <c r="T9379" t="b">
        <v>0</v>
      </c>
      <c r="U9379" t="b">
        <v>0</v>
      </c>
      <c r="V9379">
        <v>48000</v>
      </c>
      <c r="W9379">
        <v>28000</v>
      </c>
      <c r="X9379">
        <v>2.62</v>
      </c>
      <c r="Y9379">
        <v>28000</v>
      </c>
      <c r="Z9379">
        <v>2.62</v>
      </c>
    </row>
    <row r="9380" spans="1:26">
      <c r="A9380">
        <v>206781765</v>
      </c>
      <c r="B9380" t="s">
        <v>3654</v>
      </c>
      <c r="C9380" t="s">
        <v>3597</v>
      </c>
      <c r="D9380" t="s">
        <v>3614</v>
      </c>
      <c r="E9380" t="s">
        <v>4840</v>
      </c>
      <c r="F9380" t="s">
        <v>3600</v>
      </c>
      <c r="G9380">
        <v>206781765</v>
      </c>
      <c r="I9380" t="s">
        <v>3601</v>
      </c>
      <c r="J9380" t="s">
        <v>5785</v>
      </c>
      <c r="L9380" t="s">
        <v>5792</v>
      </c>
      <c r="M9380">
        <v>10</v>
      </c>
      <c r="N9380">
        <v>16.75</v>
      </c>
      <c r="O9380">
        <v>9.5</v>
      </c>
      <c r="S9380" t="b">
        <v>0</v>
      </c>
      <c r="T9380" t="b">
        <v>0</v>
      </c>
      <c r="U9380" t="b">
        <v>0</v>
      </c>
      <c r="V9380">
        <v>48000</v>
      </c>
      <c r="W9380">
        <v>28000</v>
      </c>
      <c r="X9380">
        <v>2.62</v>
      </c>
      <c r="Y9380">
        <v>28000</v>
      </c>
      <c r="Z9380">
        <v>2.62</v>
      </c>
    </row>
    <row r="9381" spans="1:26">
      <c r="A9381">
        <v>206781764</v>
      </c>
      <c r="B9381" t="s">
        <v>3654</v>
      </c>
      <c r="C9381" t="s">
        <v>3597</v>
      </c>
      <c r="D9381" t="s">
        <v>3614</v>
      </c>
      <c r="E9381" t="s">
        <v>4841</v>
      </c>
      <c r="F9381" t="s">
        <v>3600</v>
      </c>
      <c r="G9381">
        <v>206781764</v>
      </c>
      <c r="I9381" t="s">
        <v>3601</v>
      </c>
      <c r="J9381" t="s">
        <v>5785</v>
      </c>
      <c r="L9381" t="s">
        <v>5792</v>
      </c>
      <c r="M9381">
        <v>10</v>
      </c>
      <c r="N9381">
        <v>16.75</v>
      </c>
      <c r="O9381">
        <v>9.5</v>
      </c>
      <c r="S9381" t="b">
        <v>0</v>
      </c>
      <c r="T9381" t="b">
        <v>0</v>
      </c>
      <c r="U9381" t="b">
        <v>0</v>
      </c>
      <c r="V9381">
        <v>48000</v>
      </c>
      <c r="W9381">
        <v>28000</v>
      </c>
      <c r="X9381">
        <v>2.62</v>
      </c>
      <c r="Y9381">
        <v>28000</v>
      </c>
      <c r="Z9381">
        <v>2.62</v>
      </c>
    </row>
    <row r="9382" spans="1:26">
      <c r="A9382">
        <v>206781763</v>
      </c>
      <c r="B9382" t="s">
        <v>3654</v>
      </c>
      <c r="C9382" t="s">
        <v>3597</v>
      </c>
      <c r="D9382" t="s">
        <v>3614</v>
      </c>
      <c r="E9382" t="s">
        <v>4842</v>
      </c>
      <c r="F9382" t="s">
        <v>3600</v>
      </c>
      <c r="G9382">
        <v>206781763</v>
      </c>
      <c r="I9382" t="s">
        <v>3601</v>
      </c>
      <c r="J9382" t="s">
        <v>5788</v>
      </c>
      <c r="L9382" t="s">
        <v>5792</v>
      </c>
      <c r="M9382">
        <v>10</v>
      </c>
      <c r="N9382">
        <v>16.75</v>
      </c>
      <c r="O9382">
        <v>9.5</v>
      </c>
      <c r="S9382" t="b">
        <v>0</v>
      </c>
      <c r="T9382" t="b">
        <v>0</v>
      </c>
      <c r="U9382" t="b">
        <v>0</v>
      </c>
      <c r="V9382">
        <v>48000</v>
      </c>
      <c r="W9382">
        <v>28000</v>
      </c>
      <c r="X9382">
        <v>2.62</v>
      </c>
      <c r="Y9382">
        <v>28000</v>
      </c>
      <c r="Z9382">
        <v>2.62</v>
      </c>
    </row>
    <row r="9383" spans="1:26">
      <c r="A9383">
        <v>206781769</v>
      </c>
      <c r="B9383" t="s">
        <v>3654</v>
      </c>
      <c r="C9383" t="s">
        <v>3597</v>
      </c>
      <c r="D9383" t="s">
        <v>3614</v>
      </c>
      <c r="E9383" t="s">
        <v>4840</v>
      </c>
      <c r="F9383" t="s">
        <v>3600</v>
      </c>
      <c r="G9383">
        <v>206781769</v>
      </c>
      <c r="I9383" t="s">
        <v>3601</v>
      </c>
      <c r="J9383" t="s">
        <v>5785</v>
      </c>
      <c r="L9383" t="s">
        <v>5794</v>
      </c>
      <c r="M9383">
        <v>10</v>
      </c>
      <c r="N9383">
        <v>16.75</v>
      </c>
      <c r="O9383">
        <v>9.5</v>
      </c>
      <c r="S9383" t="b">
        <v>0</v>
      </c>
      <c r="T9383" t="b">
        <v>0</v>
      </c>
      <c r="U9383" t="b">
        <v>0</v>
      </c>
      <c r="V9383">
        <v>48000</v>
      </c>
      <c r="W9383">
        <v>28000</v>
      </c>
      <c r="X9383">
        <v>2.62</v>
      </c>
      <c r="Y9383">
        <v>28000</v>
      </c>
      <c r="Z9383">
        <v>2.62</v>
      </c>
    </row>
    <row r="9384" spans="1:26">
      <c r="A9384">
        <v>206781762</v>
      </c>
      <c r="B9384" t="s">
        <v>3654</v>
      </c>
      <c r="C9384" t="s">
        <v>3597</v>
      </c>
      <c r="D9384" t="s">
        <v>3614</v>
      </c>
      <c r="E9384" t="s">
        <v>4837</v>
      </c>
      <c r="F9384" t="s">
        <v>3600</v>
      </c>
      <c r="G9384">
        <v>206781762</v>
      </c>
      <c r="I9384" t="s">
        <v>3601</v>
      </c>
      <c r="J9384" t="s">
        <v>5785</v>
      </c>
      <c r="L9384" t="s">
        <v>5793</v>
      </c>
      <c r="M9384">
        <v>10</v>
      </c>
      <c r="N9384">
        <v>16.75</v>
      </c>
      <c r="O9384">
        <v>9.5</v>
      </c>
      <c r="S9384" t="b">
        <v>0</v>
      </c>
      <c r="T9384" t="b">
        <v>0</v>
      </c>
      <c r="U9384" t="b">
        <v>0</v>
      </c>
      <c r="V9384">
        <v>48000</v>
      </c>
      <c r="W9384">
        <v>28000</v>
      </c>
      <c r="X9384">
        <v>2.62</v>
      </c>
      <c r="Y9384">
        <v>28000</v>
      </c>
      <c r="Z9384">
        <v>2.62</v>
      </c>
    </row>
    <row r="9385" spans="1:26">
      <c r="A9385">
        <v>206781761</v>
      </c>
      <c r="B9385" t="s">
        <v>3654</v>
      </c>
      <c r="C9385" t="s">
        <v>3597</v>
      </c>
      <c r="D9385" t="s">
        <v>3614</v>
      </c>
      <c r="E9385" t="s">
        <v>4840</v>
      </c>
      <c r="F9385" t="s">
        <v>3600</v>
      </c>
      <c r="G9385">
        <v>206781761</v>
      </c>
      <c r="I9385" t="s">
        <v>3601</v>
      </c>
      <c r="J9385" t="s">
        <v>5785</v>
      </c>
      <c r="L9385" t="s">
        <v>5793</v>
      </c>
      <c r="M9385">
        <v>10</v>
      </c>
      <c r="N9385">
        <v>16.75</v>
      </c>
      <c r="O9385">
        <v>9.5</v>
      </c>
      <c r="S9385" t="b">
        <v>0</v>
      </c>
      <c r="T9385" t="b">
        <v>0</v>
      </c>
      <c r="U9385" t="b">
        <v>0</v>
      </c>
      <c r="V9385">
        <v>48000</v>
      </c>
      <c r="W9385">
        <v>28000</v>
      </c>
      <c r="X9385">
        <v>2.62</v>
      </c>
      <c r="Y9385">
        <v>28000</v>
      </c>
      <c r="Z9385">
        <v>2.62</v>
      </c>
    </row>
    <row r="9386" spans="1:26">
      <c r="A9386">
        <v>206781760</v>
      </c>
      <c r="B9386" t="s">
        <v>3654</v>
      </c>
      <c r="C9386" t="s">
        <v>3597</v>
      </c>
      <c r="D9386" t="s">
        <v>3614</v>
      </c>
      <c r="E9386" t="s">
        <v>4841</v>
      </c>
      <c r="F9386" t="s">
        <v>3600</v>
      </c>
      <c r="G9386">
        <v>206781760</v>
      </c>
      <c r="I9386" t="s">
        <v>3601</v>
      </c>
      <c r="J9386" t="s">
        <v>5785</v>
      </c>
      <c r="L9386" t="s">
        <v>5793</v>
      </c>
      <c r="M9386">
        <v>10</v>
      </c>
      <c r="N9386">
        <v>16.75</v>
      </c>
      <c r="O9386">
        <v>9.5</v>
      </c>
      <c r="S9386" t="b">
        <v>0</v>
      </c>
      <c r="T9386" t="b">
        <v>0</v>
      </c>
      <c r="U9386" t="b">
        <v>0</v>
      </c>
      <c r="V9386">
        <v>48000</v>
      </c>
      <c r="W9386">
        <v>28000</v>
      </c>
      <c r="X9386">
        <v>2.62</v>
      </c>
      <c r="Y9386">
        <v>28000</v>
      </c>
      <c r="Z9386">
        <v>2.62</v>
      </c>
    </row>
    <row r="9387" spans="1:26">
      <c r="A9387">
        <v>206779278</v>
      </c>
      <c r="B9387" t="s">
        <v>3654</v>
      </c>
      <c r="C9387" t="s">
        <v>3597</v>
      </c>
      <c r="D9387" t="s">
        <v>3614</v>
      </c>
      <c r="E9387" t="s">
        <v>3615</v>
      </c>
      <c r="F9387" t="s">
        <v>3600</v>
      </c>
      <c r="G9387">
        <v>206779278</v>
      </c>
      <c r="I9387" t="s">
        <v>3601</v>
      </c>
      <c r="J9387" t="s">
        <v>5786</v>
      </c>
      <c r="L9387" t="s">
        <v>5793</v>
      </c>
      <c r="M9387">
        <v>10</v>
      </c>
      <c r="N9387">
        <v>16.75</v>
      </c>
      <c r="O9387">
        <v>9.5</v>
      </c>
      <c r="S9387" t="b">
        <v>0</v>
      </c>
      <c r="T9387" t="b">
        <v>0</v>
      </c>
      <c r="U9387" t="b">
        <v>0</v>
      </c>
      <c r="V9387">
        <v>48000</v>
      </c>
      <c r="W9387">
        <v>28000</v>
      </c>
      <c r="X9387">
        <v>2.62</v>
      </c>
      <c r="Y9387">
        <v>28000</v>
      </c>
      <c r="Z9387">
        <v>2.62</v>
      </c>
    </row>
    <row r="9388" spans="1:26">
      <c r="A9388">
        <v>206781759</v>
      </c>
      <c r="B9388" t="s">
        <v>3654</v>
      </c>
      <c r="C9388" t="s">
        <v>3597</v>
      </c>
      <c r="D9388" t="s">
        <v>3614</v>
      </c>
      <c r="E9388" t="s">
        <v>4842</v>
      </c>
      <c r="F9388" t="s">
        <v>3600</v>
      </c>
      <c r="G9388">
        <v>206781759</v>
      </c>
      <c r="I9388" t="s">
        <v>3601</v>
      </c>
      <c r="J9388" t="s">
        <v>5788</v>
      </c>
      <c r="L9388" t="s">
        <v>5793</v>
      </c>
      <c r="M9388">
        <v>10</v>
      </c>
      <c r="N9388">
        <v>16.75</v>
      </c>
      <c r="O9388">
        <v>9.5</v>
      </c>
      <c r="S9388" t="b">
        <v>0</v>
      </c>
      <c r="T9388" t="b">
        <v>0</v>
      </c>
      <c r="U9388" t="b">
        <v>0</v>
      </c>
      <c r="V9388">
        <v>48000</v>
      </c>
      <c r="W9388">
        <v>28000</v>
      </c>
      <c r="X9388">
        <v>2.62</v>
      </c>
      <c r="Y9388">
        <v>28000</v>
      </c>
      <c r="Z9388">
        <v>2.62</v>
      </c>
    </row>
    <row r="9389" spans="1:26">
      <c r="A9389">
        <v>206781543</v>
      </c>
      <c r="B9389" t="s">
        <v>3654</v>
      </c>
      <c r="C9389" t="s">
        <v>3597</v>
      </c>
      <c r="D9389" t="s">
        <v>3614</v>
      </c>
      <c r="E9389" t="s">
        <v>4840</v>
      </c>
      <c r="F9389" t="s">
        <v>3600</v>
      </c>
      <c r="G9389">
        <v>206781543</v>
      </c>
      <c r="I9389" t="s">
        <v>3601</v>
      </c>
      <c r="J9389" t="s">
        <v>5785</v>
      </c>
      <c r="L9389" t="s">
        <v>5791</v>
      </c>
      <c r="M9389">
        <v>9.75</v>
      </c>
      <c r="N9389">
        <v>17</v>
      </c>
      <c r="O9389">
        <v>9.5</v>
      </c>
      <c r="S9389" t="b">
        <v>0</v>
      </c>
      <c r="T9389" t="b">
        <v>0</v>
      </c>
      <c r="U9389" t="b">
        <v>0</v>
      </c>
      <c r="V9389">
        <v>46500</v>
      </c>
      <c r="W9389">
        <v>27800</v>
      </c>
      <c r="X9389">
        <v>2.54</v>
      </c>
      <c r="Y9389">
        <v>27800</v>
      </c>
      <c r="Z9389">
        <v>2.54</v>
      </c>
    </row>
    <row r="9390" spans="1:26">
      <c r="A9390">
        <v>206781544</v>
      </c>
      <c r="B9390" t="s">
        <v>3654</v>
      </c>
      <c r="C9390" t="s">
        <v>3597</v>
      </c>
      <c r="D9390" t="s">
        <v>3614</v>
      </c>
      <c r="E9390" t="s">
        <v>4837</v>
      </c>
      <c r="F9390" t="s">
        <v>3600</v>
      </c>
      <c r="G9390">
        <v>206781544</v>
      </c>
      <c r="I9390" t="s">
        <v>3601</v>
      </c>
      <c r="J9390" t="s">
        <v>5785</v>
      </c>
      <c r="L9390" t="s">
        <v>5791</v>
      </c>
      <c r="M9390">
        <v>9.75</v>
      </c>
      <c r="N9390">
        <v>17</v>
      </c>
      <c r="O9390">
        <v>9.5</v>
      </c>
      <c r="S9390" t="b">
        <v>0</v>
      </c>
      <c r="T9390" t="b">
        <v>0</v>
      </c>
      <c r="U9390" t="b">
        <v>0</v>
      </c>
      <c r="V9390">
        <v>46500</v>
      </c>
      <c r="W9390">
        <v>27800</v>
      </c>
      <c r="X9390">
        <v>2.54</v>
      </c>
      <c r="Y9390">
        <v>27800</v>
      </c>
      <c r="Z9390">
        <v>2.54</v>
      </c>
    </row>
    <row r="9391" spans="1:26">
      <c r="A9391">
        <v>206781542</v>
      </c>
      <c r="B9391" t="s">
        <v>3654</v>
      </c>
      <c r="C9391" t="s">
        <v>3597</v>
      </c>
      <c r="D9391" t="s">
        <v>3614</v>
      </c>
      <c r="E9391" t="s">
        <v>4841</v>
      </c>
      <c r="F9391" t="s">
        <v>3600</v>
      </c>
      <c r="G9391">
        <v>206781542</v>
      </c>
      <c r="I9391" t="s">
        <v>3601</v>
      </c>
      <c r="J9391" t="s">
        <v>5785</v>
      </c>
      <c r="L9391" t="s">
        <v>5791</v>
      </c>
      <c r="M9391">
        <v>9.75</v>
      </c>
      <c r="N9391">
        <v>17</v>
      </c>
      <c r="O9391">
        <v>9.5</v>
      </c>
      <c r="S9391" t="b">
        <v>0</v>
      </c>
      <c r="T9391" t="b">
        <v>0</v>
      </c>
      <c r="U9391" t="b">
        <v>0</v>
      </c>
      <c r="V9391">
        <v>46500</v>
      </c>
      <c r="W9391">
        <v>27800</v>
      </c>
      <c r="X9391">
        <v>2.54</v>
      </c>
      <c r="Y9391">
        <v>27800</v>
      </c>
      <c r="Z9391">
        <v>2.54</v>
      </c>
    </row>
    <row r="9392" spans="1:26">
      <c r="A9392">
        <v>206779279</v>
      </c>
      <c r="B9392" t="s">
        <v>3654</v>
      </c>
      <c r="C9392" t="s">
        <v>3597</v>
      </c>
      <c r="D9392" t="s">
        <v>3614</v>
      </c>
      <c r="E9392" t="s">
        <v>3615</v>
      </c>
      <c r="F9392" t="s">
        <v>3600</v>
      </c>
      <c r="G9392">
        <v>206779279</v>
      </c>
      <c r="I9392" t="s">
        <v>3601</v>
      </c>
      <c r="J9392" t="s">
        <v>5786</v>
      </c>
      <c r="L9392" t="s">
        <v>5792</v>
      </c>
      <c r="M9392">
        <v>10</v>
      </c>
      <c r="N9392">
        <v>16.75</v>
      </c>
      <c r="O9392">
        <v>9.5</v>
      </c>
      <c r="S9392" t="b">
        <v>0</v>
      </c>
      <c r="T9392" t="b">
        <v>0</v>
      </c>
      <c r="U9392" t="b">
        <v>0</v>
      </c>
      <c r="V9392">
        <v>48000</v>
      </c>
      <c r="W9392">
        <v>28000</v>
      </c>
      <c r="X9392">
        <v>2.62</v>
      </c>
      <c r="Y9392">
        <v>28000</v>
      </c>
      <c r="Z9392">
        <v>2.62</v>
      </c>
    </row>
    <row r="9393" spans="1:26">
      <c r="A9393">
        <v>206781541</v>
      </c>
      <c r="B9393" t="s">
        <v>3654</v>
      </c>
      <c r="C9393" t="s">
        <v>3597</v>
      </c>
      <c r="D9393" t="s">
        <v>3614</v>
      </c>
      <c r="E9393" t="s">
        <v>4842</v>
      </c>
      <c r="F9393" t="s">
        <v>3600</v>
      </c>
      <c r="G9393">
        <v>206781541</v>
      </c>
      <c r="I9393" t="s">
        <v>3601</v>
      </c>
      <c r="J9393" t="s">
        <v>5788</v>
      </c>
      <c r="L9393" t="s">
        <v>5791</v>
      </c>
      <c r="M9393">
        <v>9.75</v>
      </c>
      <c r="N9393">
        <v>17</v>
      </c>
      <c r="O9393">
        <v>9.5</v>
      </c>
      <c r="S9393" t="b">
        <v>0</v>
      </c>
      <c r="T9393" t="b">
        <v>0</v>
      </c>
      <c r="U9393" t="b">
        <v>0</v>
      </c>
      <c r="V9393">
        <v>46500</v>
      </c>
      <c r="W9393">
        <v>27800</v>
      </c>
      <c r="X9393">
        <v>2.54</v>
      </c>
      <c r="Y9393">
        <v>27800</v>
      </c>
      <c r="Z9393">
        <v>2.54</v>
      </c>
    </row>
    <row r="9394" spans="1:26">
      <c r="A9394">
        <v>206781540</v>
      </c>
      <c r="B9394" t="s">
        <v>3654</v>
      </c>
      <c r="C9394" t="s">
        <v>3597</v>
      </c>
      <c r="D9394" t="s">
        <v>3614</v>
      </c>
      <c r="E9394" t="s">
        <v>4837</v>
      </c>
      <c r="F9394" t="s">
        <v>3600</v>
      </c>
      <c r="G9394">
        <v>206781540</v>
      </c>
      <c r="I9394" t="s">
        <v>3601</v>
      </c>
      <c r="J9394" t="s">
        <v>5785</v>
      </c>
      <c r="L9394" t="s">
        <v>5790</v>
      </c>
      <c r="M9394">
        <v>9.75</v>
      </c>
      <c r="N9394">
        <v>17</v>
      </c>
      <c r="O9394">
        <v>9.5</v>
      </c>
      <c r="S9394" t="b">
        <v>0</v>
      </c>
      <c r="T9394" t="b">
        <v>0</v>
      </c>
      <c r="U9394" t="b">
        <v>0</v>
      </c>
      <c r="V9394">
        <v>46500</v>
      </c>
      <c r="W9394">
        <v>27800</v>
      </c>
      <c r="X9394">
        <v>2.54</v>
      </c>
      <c r="Y9394">
        <v>27800</v>
      </c>
      <c r="Z9394">
        <v>2.54</v>
      </c>
    </row>
    <row r="9395" spans="1:26">
      <c r="A9395">
        <v>206781539</v>
      </c>
      <c r="B9395" t="s">
        <v>3654</v>
      </c>
      <c r="C9395" t="s">
        <v>3597</v>
      </c>
      <c r="D9395" t="s">
        <v>3614</v>
      </c>
      <c r="E9395" t="s">
        <v>4840</v>
      </c>
      <c r="F9395" t="s">
        <v>3600</v>
      </c>
      <c r="G9395">
        <v>206781539</v>
      </c>
      <c r="I9395" t="s">
        <v>3601</v>
      </c>
      <c r="J9395" t="s">
        <v>5785</v>
      </c>
      <c r="L9395" t="s">
        <v>5790</v>
      </c>
      <c r="M9395">
        <v>9.75</v>
      </c>
      <c r="N9395">
        <v>17</v>
      </c>
      <c r="O9395">
        <v>9.5</v>
      </c>
      <c r="S9395" t="b">
        <v>0</v>
      </c>
      <c r="T9395" t="b">
        <v>0</v>
      </c>
      <c r="U9395" t="b">
        <v>0</v>
      </c>
      <c r="V9395">
        <v>46500</v>
      </c>
      <c r="W9395">
        <v>27800</v>
      </c>
      <c r="X9395">
        <v>2.54</v>
      </c>
      <c r="Y9395">
        <v>27800</v>
      </c>
      <c r="Z9395">
        <v>2.54</v>
      </c>
    </row>
    <row r="9396" spans="1:26">
      <c r="A9396">
        <v>206781537</v>
      </c>
      <c r="B9396" t="s">
        <v>3654</v>
      </c>
      <c r="C9396" t="s">
        <v>3597</v>
      </c>
      <c r="D9396" t="s">
        <v>3614</v>
      </c>
      <c r="E9396" t="s">
        <v>4842</v>
      </c>
      <c r="F9396" t="s">
        <v>3600</v>
      </c>
      <c r="G9396">
        <v>206781537</v>
      </c>
      <c r="I9396" t="s">
        <v>3601</v>
      </c>
      <c r="J9396" t="s">
        <v>5788</v>
      </c>
      <c r="L9396" t="s">
        <v>5790</v>
      </c>
      <c r="M9396">
        <v>9.75</v>
      </c>
      <c r="N9396">
        <v>17</v>
      </c>
      <c r="O9396">
        <v>9.5</v>
      </c>
      <c r="S9396" t="b">
        <v>0</v>
      </c>
      <c r="T9396" t="b">
        <v>0</v>
      </c>
      <c r="U9396" t="b">
        <v>0</v>
      </c>
      <c r="V9396">
        <v>46500</v>
      </c>
      <c r="W9396">
        <v>27800</v>
      </c>
      <c r="X9396">
        <v>2.54</v>
      </c>
      <c r="Y9396">
        <v>27800</v>
      </c>
      <c r="Z9396">
        <v>2.54</v>
      </c>
    </row>
    <row r="9397" spans="1:26">
      <c r="A9397">
        <v>206779286</v>
      </c>
      <c r="B9397" t="s">
        <v>3654</v>
      </c>
      <c r="C9397" t="s">
        <v>3597</v>
      </c>
      <c r="D9397" t="s">
        <v>3614</v>
      </c>
      <c r="E9397" t="s">
        <v>3615</v>
      </c>
      <c r="F9397" t="s">
        <v>3600</v>
      </c>
      <c r="G9397">
        <v>206779286</v>
      </c>
      <c r="I9397" t="s">
        <v>3601</v>
      </c>
      <c r="J9397" t="s">
        <v>5786</v>
      </c>
      <c r="L9397" t="s">
        <v>5791</v>
      </c>
      <c r="M9397">
        <v>9.75</v>
      </c>
      <c r="N9397">
        <v>17</v>
      </c>
      <c r="O9397">
        <v>9.5</v>
      </c>
      <c r="S9397" t="b">
        <v>0</v>
      </c>
      <c r="T9397" t="b">
        <v>0</v>
      </c>
      <c r="U9397" t="b">
        <v>0</v>
      </c>
      <c r="V9397">
        <v>46500</v>
      </c>
      <c r="W9397">
        <v>27800</v>
      </c>
      <c r="X9397">
        <v>2.54</v>
      </c>
      <c r="Y9397">
        <v>27800</v>
      </c>
      <c r="Z9397">
        <v>2.54</v>
      </c>
    </row>
    <row r="9398" spans="1:26">
      <c r="A9398">
        <v>206779285</v>
      </c>
      <c r="B9398" t="s">
        <v>3654</v>
      </c>
      <c r="C9398" t="s">
        <v>3597</v>
      </c>
      <c r="D9398" t="s">
        <v>3614</v>
      </c>
      <c r="E9398" t="s">
        <v>3615</v>
      </c>
      <c r="F9398" t="s">
        <v>3600</v>
      </c>
      <c r="G9398">
        <v>206779285</v>
      </c>
      <c r="I9398" t="s">
        <v>3601</v>
      </c>
      <c r="J9398" t="s">
        <v>5786</v>
      </c>
      <c r="L9398" t="s">
        <v>5790</v>
      </c>
      <c r="M9398">
        <v>9.75</v>
      </c>
      <c r="N9398">
        <v>17</v>
      </c>
      <c r="O9398">
        <v>9.5</v>
      </c>
      <c r="S9398" t="b">
        <v>0</v>
      </c>
      <c r="T9398" t="b">
        <v>0</v>
      </c>
      <c r="U9398" t="b">
        <v>0</v>
      </c>
      <c r="V9398">
        <v>46500</v>
      </c>
      <c r="W9398">
        <v>27800</v>
      </c>
      <c r="X9398">
        <v>2.54</v>
      </c>
      <c r="Y9398">
        <v>27800</v>
      </c>
      <c r="Z9398">
        <v>2.54</v>
      </c>
    </row>
    <row r="9399" spans="1:26">
      <c r="A9399">
        <v>206781533</v>
      </c>
      <c r="B9399" t="s">
        <v>3654</v>
      </c>
      <c r="C9399" t="s">
        <v>3597</v>
      </c>
      <c r="D9399" t="s">
        <v>3614</v>
      </c>
      <c r="E9399" t="s">
        <v>4842</v>
      </c>
      <c r="F9399" t="s">
        <v>3600</v>
      </c>
      <c r="G9399">
        <v>206781533</v>
      </c>
      <c r="I9399" t="s">
        <v>3601</v>
      </c>
      <c r="J9399" t="s">
        <v>5788</v>
      </c>
      <c r="L9399" t="s">
        <v>5789</v>
      </c>
      <c r="M9399">
        <v>9.75</v>
      </c>
      <c r="N9399">
        <v>17</v>
      </c>
      <c r="O9399">
        <v>9.5</v>
      </c>
      <c r="S9399" t="b">
        <v>0</v>
      </c>
      <c r="T9399" t="b">
        <v>0</v>
      </c>
      <c r="U9399" t="b">
        <v>0</v>
      </c>
      <c r="V9399">
        <v>46500</v>
      </c>
      <c r="W9399">
        <v>27800</v>
      </c>
      <c r="X9399">
        <v>2.54</v>
      </c>
      <c r="Y9399">
        <v>27800</v>
      </c>
      <c r="Z9399">
        <v>2.54</v>
      </c>
    </row>
    <row r="9400" spans="1:26">
      <c r="A9400">
        <v>206781536</v>
      </c>
      <c r="B9400" t="s">
        <v>3654</v>
      </c>
      <c r="C9400" t="s">
        <v>3597</v>
      </c>
      <c r="D9400" t="s">
        <v>3614</v>
      </c>
      <c r="E9400" t="s">
        <v>4837</v>
      </c>
      <c r="F9400" t="s">
        <v>3600</v>
      </c>
      <c r="G9400">
        <v>206781536</v>
      </c>
      <c r="I9400" t="s">
        <v>3601</v>
      </c>
      <c r="J9400" t="s">
        <v>5785</v>
      </c>
      <c r="L9400" t="s">
        <v>5789</v>
      </c>
      <c r="M9400">
        <v>9.75</v>
      </c>
      <c r="N9400">
        <v>17</v>
      </c>
      <c r="O9400">
        <v>9.5</v>
      </c>
      <c r="S9400" t="b">
        <v>0</v>
      </c>
      <c r="T9400" t="b">
        <v>0</v>
      </c>
      <c r="U9400" t="b">
        <v>0</v>
      </c>
      <c r="V9400">
        <v>46500</v>
      </c>
      <c r="W9400">
        <v>27800</v>
      </c>
      <c r="X9400">
        <v>2.54</v>
      </c>
      <c r="Y9400">
        <v>27800</v>
      </c>
      <c r="Z9400">
        <v>2.54</v>
      </c>
    </row>
    <row r="9401" spans="1:26">
      <c r="A9401">
        <v>206781538</v>
      </c>
      <c r="B9401" t="s">
        <v>3654</v>
      </c>
      <c r="C9401" t="s">
        <v>3597</v>
      </c>
      <c r="D9401" t="s">
        <v>3614</v>
      </c>
      <c r="E9401" t="s">
        <v>4841</v>
      </c>
      <c r="F9401" t="s">
        <v>3600</v>
      </c>
      <c r="G9401">
        <v>206781538</v>
      </c>
      <c r="I9401" t="s">
        <v>3601</v>
      </c>
      <c r="J9401" t="s">
        <v>5785</v>
      </c>
      <c r="L9401" t="s">
        <v>5790</v>
      </c>
      <c r="M9401">
        <v>9.75</v>
      </c>
      <c r="N9401">
        <v>17</v>
      </c>
      <c r="O9401">
        <v>9.5</v>
      </c>
      <c r="S9401" t="b">
        <v>0</v>
      </c>
      <c r="T9401" t="b">
        <v>0</v>
      </c>
      <c r="U9401" t="b">
        <v>0</v>
      </c>
      <c r="V9401">
        <v>46500</v>
      </c>
      <c r="W9401">
        <v>27800</v>
      </c>
      <c r="X9401">
        <v>2.54</v>
      </c>
      <c r="Y9401">
        <v>27800</v>
      </c>
      <c r="Z9401">
        <v>2.54</v>
      </c>
    </row>
    <row r="9402" spans="1:26">
      <c r="A9402">
        <v>206781535</v>
      </c>
      <c r="B9402" t="s">
        <v>3654</v>
      </c>
      <c r="C9402" t="s">
        <v>3597</v>
      </c>
      <c r="D9402" t="s">
        <v>3614</v>
      </c>
      <c r="E9402" t="s">
        <v>4840</v>
      </c>
      <c r="F9402" t="s">
        <v>3600</v>
      </c>
      <c r="G9402">
        <v>206781535</v>
      </c>
      <c r="I9402" t="s">
        <v>3601</v>
      </c>
      <c r="J9402" t="s">
        <v>5785</v>
      </c>
      <c r="L9402" t="s">
        <v>5789</v>
      </c>
      <c r="M9402">
        <v>9.75</v>
      </c>
      <c r="N9402">
        <v>17</v>
      </c>
      <c r="O9402">
        <v>9.5</v>
      </c>
      <c r="S9402" t="b">
        <v>0</v>
      </c>
      <c r="T9402" t="b">
        <v>0</v>
      </c>
      <c r="U9402" t="b">
        <v>0</v>
      </c>
      <c r="V9402">
        <v>46500</v>
      </c>
      <c r="W9402">
        <v>27800</v>
      </c>
      <c r="X9402">
        <v>2.54</v>
      </c>
      <c r="Y9402">
        <v>27800</v>
      </c>
      <c r="Z9402">
        <v>2.54</v>
      </c>
    </row>
    <row r="9403" spans="1:26">
      <c r="A9403">
        <v>206781534</v>
      </c>
      <c r="B9403" t="s">
        <v>3654</v>
      </c>
      <c r="C9403" t="s">
        <v>3597</v>
      </c>
      <c r="D9403" t="s">
        <v>3614</v>
      </c>
      <c r="E9403" t="s">
        <v>4841</v>
      </c>
      <c r="F9403" t="s">
        <v>3600</v>
      </c>
      <c r="G9403">
        <v>206781534</v>
      </c>
      <c r="I9403" t="s">
        <v>3601</v>
      </c>
      <c r="J9403" t="s">
        <v>5785</v>
      </c>
      <c r="L9403" t="s">
        <v>5789</v>
      </c>
      <c r="M9403">
        <v>9.75</v>
      </c>
      <c r="N9403">
        <v>17</v>
      </c>
      <c r="O9403">
        <v>9.5</v>
      </c>
      <c r="S9403" t="b">
        <v>0</v>
      </c>
      <c r="T9403" t="b">
        <v>0</v>
      </c>
      <c r="U9403" t="b">
        <v>0</v>
      </c>
      <c r="V9403">
        <v>46500</v>
      </c>
      <c r="W9403">
        <v>27800</v>
      </c>
      <c r="X9403">
        <v>2.54</v>
      </c>
      <c r="Y9403">
        <v>27800</v>
      </c>
      <c r="Z9403">
        <v>2.54</v>
      </c>
    </row>
    <row r="9404" spans="1:26">
      <c r="A9404">
        <v>206781260</v>
      </c>
      <c r="B9404" t="s">
        <v>3654</v>
      </c>
      <c r="C9404" t="s">
        <v>3597</v>
      </c>
      <c r="D9404" t="s">
        <v>3614</v>
      </c>
      <c r="E9404" t="s">
        <v>4837</v>
      </c>
      <c r="F9404" t="s">
        <v>3600</v>
      </c>
      <c r="G9404">
        <v>206781260</v>
      </c>
      <c r="I9404" t="s">
        <v>3601</v>
      </c>
      <c r="J9404" t="s">
        <v>5785</v>
      </c>
      <c r="L9404" t="s">
        <v>4940</v>
      </c>
      <c r="M9404">
        <v>10.25</v>
      </c>
      <c r="N9404">
        <v>17</v>
      </c>
      <c r="O9404">
        <v>10</v>
      </c>
      <c r="S9404" t="b">
        <v>0</v>
      </c>
      <c r="T9404" t="b">
        <v>0</v>
      </c>
      <c r="U9404" t="b">
        <v>0</v>
      </c>
      <c r="V9404">
        <v>48000</v>
      </c>
      <c r="W9404">
        <v>29800</v>
      </c>
      <c r="X9404">
        <v>2.82</v>
      </c>
      <c r="Y9404">
        <v>29800</v>
      </c>
      <c r="Z9404">
        <v>2.82</v>
      </c>
    </row>
    <row r="9405" spans="1:26">
      <c r="A9405">
        <v>206781259</v>
      </c>
      <c r="B9405" t="s">
        <v>3654</v>
      </c>
      <c r="C9405" t="s">
        <v>3597</v>
      </c>
      <c r="D9405" t="s">
        <v>3614</v>
      </c>
      <c r="E9405" t="s">
        <v>4840</v>
      </c>
      <c r="F9405" t="s">
        <v>3600</v>
      </c>
      <c r="G9405">
        <v>206781259</v>
      </c>
      <c r="I9405" t="s">
        <v>3601</v>
      </c>
      <c r="J9405" t="s">
        <v>5785</v>
      </c>
      <c r="L9405" t="s">
        <v>4940</v>
      </c>
      <c r="M9405">
        <v>10.25</v>
      </c>
      <c r="N9405">
        <v>17</v>
      </c>
      <c r="O9405">
        <v>10</v>
      </c>
      <c r="S9405" t="b">
        <v>0</v>
      </c>
      <c r="T9405" t="b">
        <v>0</v>
      </c>
      <c r="U9405" t="b">
        <v>0</v>
      </c>
      <c r="V9405">
        <v>48000</v>
      </c>
      <c r="W9405">
        <v>29800</v>
      </c>
      <c r="X9405">
        <v>2.82</v>
      </c>
      <c r="Y9405">
        <v>29800</v>
      </c>
      <c r="Z9405">
        <v>2.82</v>
      </c>
    </row>
    <row r="9406" spans="1:26">
      <c r="A9406">
        <v>206781258</v>
      </c>
      <c r="B9406" t="s">
        <v>3654</v>
      </c>
      <c r="C9406" t="s">
        <v>3597</v>
      </c>
      <c r="D9406" t="s">
        <v>3614</v>
      </c>
      <c r="E9406" t="s">
        <v>4841</v>
      </c>
      <c r="F9406" t="s">
        <v>3600</v>
      </c>
      <c r="G9406">
        <v>206781258</v>
      </c>
      <c r="I9406" t="s">
        <v>3601</v>
      </c>
      <c r="J9406" t="s">
        <v>5785</v>
      </c>
      <c r="L9406" t="s">
        <v>4940</v>
      </c>
      <c r="M9406">
        <v>10.25</v>
      </c>
      <c r="N9406">
        <v>17</v>
      </c>
      <c r="O9406">
        <v>10</v>
      </c>
      <c r="S9406" t="b">
        <v>0</v>
      </c>
      <c r="T9406" t="b">
        <v>0</v>
      </c>
      <c r="U9406" t="b">
        <v>0</v>
      </c>
      <c r="V9406">
        <v>48000</v>
      </c>
      <c r="W9406">
        <v>29800</v>
      </c>
      <c r="X9406">
        <v>2.82</v>
      </c>
      <c r="Y9406">
        <v>29800</v>
      </c>
      <c r="Z9406">
        <v>2.82</v>
      </c>
    </row>
    <row r="9407" spans="1:26">
      <c r="A9407">
        <v>206779201</v>
      </c>
      <c r="B9407" t="s">
        <v>3654</v>
      </c>
      <c r="C9407" t="s">
        <v>3597</v>
      </c>
      <c r="D9407" t="s">
        <v>3614</v>
      </c>
      <c r="E9407" t="s">
        <v>3615</v>
      </c>
      <c r="F9407" t="s">
        <v>3600</v>
      </c>
      <c r="G9407">
        <v>206779201</v>
      </c>
      <c r="I9407" t="s">
        <v>3601</v>
      </c>
      <c r="J9407" t="s">
        <v>5786</v>
      </c>
      <c r="L9407" t="s">
        <v>4940</v>
      </c>
      <c r="M9407">
        <v>10.25</v>
      </c>
      <c r="N9407">
        <v>17</v>
      </c>
      <c r="O9407">
        <v>10</v>
      </c>
      <c r="S9407" t="b">
        <v>0</v>
      </c>
      <c r="T9407" t="b">
        <v>0</v>
      </c>
      <c r="U9407" t="b">
        <v>0</v>
      </c>
      <c r="V9407">
        <v>48000</v>
      </c>
      <c r="W9407">
        <v>29800</v>
      </c>
      <c r="X9407">
        <v>2.82</v>
      </c>
      <c r="Y9407">
        <v>29800</v>
      </c>
      <c r="Z9407">
        <v>2.82</v>
      </c>
    </row>
    <row r="9408" spans="1:26">
      <c r="A9408">
        <v>206781257</v>
      </c>
      <c r="B9408" t="s">
        <v>3654</v>
      </c>
      <c r="C9408" t="s">
        <v>3597</v>
      </c>
      <c r="D9408" t="s">
        <v>3614</v>
      </c>
      <c r="E9408" t="s">
        <v>4842</v>
      </c>
      <c r="F9408" t="s">
        <v>3600</v>
      </c>
      <c r="G9408">
        <v>206781257</v>
      </c>
      <c r="I9408" t="s">
        <v>3601</v>
      </c>
      <c r="J9408" t="s">
        <v>5788</v>
      </c>
      <c r="L9408" t="s">
        <v>4940</v>
      </c>
      <c r="M9408">
        <v>10.25</v>
      </c>
      <c r="N9408">
        <v>17</v>
      </c>
      <c r="O9408">
        <v>10</v>
      </c>
      <c r="S9408" t="b">
        <v>0</v>
      </c>
      <c r="T9408" t="b">
        <v>0</v>
      </c>
      <c r="U9408" t="b">
        <v>0</v>
      </c>
      <c r="V9408">
        <v>48000</v>
      </c>
      <c r="W9408">
        <v>29800</v>
      </c>
      <c r="X9408">
        <v>2.82</v>
      </c>
      <c r="Y9408">
        <v>29800</v>
      </c>
      <c r="Z9408">
        <v>2.82</v>
      </c>
    </row>
    <row r="9409" spans="1:26">
      <c r="A9409">
        <v>206779284</v>
      </c>
      <c r="B9409" t="s">
        <v>3654</v>
      </c>
      <c r="C9409" t="s">
        <v>3597</v>
      </c>
      <c r="D9409" t="s">
        <v>3614</v>
      </c>
      <c r="E9409" t="s">
        <v>3615</v>
      </c>
      <c r="F9409" t="s">
        <v>3600</v>
      </c>
      <c r="G9409">
        <v>206779284</v>
      </c>
      <c r="I9409" t="s">
        <v>3601</v>
      </c>
      <c r="J9409" t="s">
        <v>5786</v>
      </c>
      <c r="L9409" t="s">
        <v>5789</v>
      </c>
      <c r="M9409">
        <v>9.75</v>
      </c>
      <c r="N9409">
        <v>17</v>
      </c>
      <c r="O9409">
        <v>9.5</v>
      </c>
      <c r="S9409" t="b">
        <v>0</v>
      </c>
      <c r="T9409" t="b">
        <v>0</v>
      </c>
      <c r="U9409" t="b">
        <v>0</v>
      </c>
      <c r="V9409">
        <v>46500</v>
      </c>
      <c r="W9409">
        <v>27800</v>
      </c>
      <c r="X9409">
        <v>2.54</v>
      </c>
      <c r="Y9409">
        <v>27800</v>
      </c>
      <c r="Z9409">
        <v>2.54</v>
      </c>
    </row>
    <row r="9410" spans="1:26">
      <c r="A9410">
        <v>206781255</v>
      </c>
      <c r="B9410" t="s">
        <v>3654</v>
      </c>
      <c r="C9410" t="s">
        <v>3597</v>
      </c>
      <c r="D9410" t="s">
        <v>3614</v>
      </c>
      <c r="E9410" t="s">
        <v>4840</v>
      </c>
      <c r="F9410" t="s">
        <v>3600</v>
      </c>
      <c r="G9410">
        <v>206781255</v>
      </c>
      <c r="I9410" t="s">
        <v>3601</v>
      </c>
      <c r="J9410" t="s">
        <v>5785</v>
      </c>
      <c r="L9410" t="s">
        <v>4941</v>
      </c>
      <c r="M9410">
        <v>10.25</v>
      </c>
      <c r="N9410">
        <v>17</v>
      </c>
      <c r="O9410">
        <v>10</v>
      </c>
      <c r="S9410" t="b">
        <v>0</v>
      </c>
      <c r="T9410" t="b">
        <v>0</v>
      </c>
      <c r="U9410" t="b">
        <v>0</v>
      </c>
      <c r="V9410">
        <v>48000</v>
      </c>
      <c r="W9410">
        <v>29800</v>
      </c>
      <c r="X9410">
        <v>2.82</v>
      </c>
      <c r="Y9410">
        <v>29800</v>
      </c>
      <c r="Z9410">
        <v>2.82</v>
      </c>
    </row>
    <row r="9411" spans="1:26">
      <c r="A9411">
        <v>206781253</v>
      </c>
      <c r="B9411" t="s">
        <v>3654</v>
      </c>
      <c r="C9411" t="s">
        <v>3597</v>
      </c>
      <c r="D9411" t="s">
        <v>3614</v>
      </c>
      <c r="E9411" t="s">
        <v>4842</v>
      </c>
      <c r="F9411" t="s">
        <v>3600</v>
      </c>
      <c r="G9411">
        <v>206781253</v>
      </c>
      <c r="I9411" t="s">
        <v>3601</v>
      </c>
      <c r="J9411" t="s">
        <v>5788</v>
      </c>
      <c r="L9411" t="s">
        <v>4941</v>
      </c>
      <c r="M9411">
        <v>10.25</v>
      </c>
      <c r="N9411">
        <v>17</v>
      </c>
      <c r="O9411">
        <v>10</v>
      </c>
      <c r="S9411" t="b">
        <v>0</v>
      </c>
      <c r="T9411" t="b">
        <v>0</v>
      </c>
      <c r="U9411" t="b">
        <v>0</v>
      </c>
      <c r="V9411">
        <v>48000</v>
      </c>
      <c r="W9411">
        <v>29800</v>
      </c>
      <c r="X9411">
        <v>2.82</v>
      </c>
      <c r="Y9411">
        <v>29800</v>
      </c>
      <c r="Z9411">
        <v>2.82</v>
      </c>
    </row>
    <row r="9412" spans="1:26">
      <c r="A9412">
        <v>206779200</v>
      </c>
      <c r="B9412" t="s">
        <v>3654</v>
      </c>
      <c r="C9412" t="s">
        <v>3597</v>
      </c>
      <c r="D9412" t="s">
        <v>3614</v>
      </c>
      <c r="E9412" t="s">
        <v>3615</v>
      </c>
      <c r="F9412" t="s">
        <v>3600</v>
      </c>
      <c r="G9412">
        <v>206779200</v>
      </c>
      <c r="I9412" t="s">
        <v>3601</v>
      </c>
      <c r="J9412" t="s">
        <v>5786</v>
      </c>
      <c r="L9412" t="s">
        <v>4941</v>
      </c>
      <c r="M9412">
        <v>10.25</v>
      </c>
      <c r="N9412">
        <v>17</v>
      </c>
      <c r="O9412">
        <v>10</v>
      </c>
      <c r="S9412" t="b">
        <v>0</v>
      </c>
      <c r="T9412" t="b">
        <v>0</v>
      </c>
      <c r="U9412" t="b">
        <v>0</v>
      </c>
      <c r="V9412">
        <v>48000</v>
      </c>
      <c r="W9412">
        <v>29800</v>
      </c>
      <c r="X9412">
        <v>2.82</v>
      </c>
      <c r="Y9412">
        <v>29800</v>
      </c>
      <c r="Z9412">
        <v>2.82</v>
      </c>
    </row>
    <row r="9413" spans="1:26">
      <c r="A9413">
        <v>9036785</v>
      </c>
      <c r="B9413" t="s">
        <v>3654</v>
      </c>
      <c r="C9413" t="s">
        <v>3597</v>
      </c>
      <c r="D9413" t="s">
        <v>3614</v>
      </c>
      <c r="E9413" t="s">
        <v>4837</v>
      </c>
      <c r="F9413" t="s">
        <v>3600</v>
      </c>
      <c r="G9413">
        <v>9036785</v>
      </c>
      <c r="I9413" t="s">
        <v>3601</v>
      </c>
      <c r="J9413" t="s">
        <v>5785</v>
      </c>
      <c r="L9413" t="s">
        <v>5787</v>
      </c>
      <c r="M9413">
        <v>10</v>
      </c>
      <c r="N9413">
        <v>16.75</v>
      </c>
      <c r="O9413">
        <v>9.5</v>
      </c>
      <c r="S9413" t="b">
        <v>0</v>
      </c>
      <c r="T9413" t="b">
        <v>0</v>
      </c>
      <c r="U9413" t="b">
        <v>0</v>
      </c>
      <c r="V9413">
        <v>47500</v>
      </c>
      <c r="W9413">
        <v>28200</v>
      </c>
      <c r="X9413">
        <v>2.62</v>
      </c>
      <c r="Y9413">
        <v>28200</v>
      </c>
      <c r="Z9413">
        <v>2.62</v>
      </c>
    </row>
    <row r="9414" spans="1:26">
      <c r="A9414">
        <v>9036586</v>
      </c>
      <c r="B9414" t="s">
        <v>3654</v>
      </c>
      <c r="C9414" t="s">
        <v>3597</v>
      </c>
      <c r="D9414" t="s">
        <v>3614</v>
      </c>
      <c r="E9414" t="s">
        <v>4840</v>
      </c>
      <c r="F9414" t="s">
        <v>3600</v>
      </c>
      <c r="G9414">
        <v>9036586</v>
      </c>
      <c r="I9414" t="s">
        <v>3601</v>
      </c>
      <c r="J9414" t="s">
        <v>5785</v>
      </c>
      <c r="L9414" t="s">
        <v>5787</v>
      </c>
      <c r="M9414">
        <v>10</v>
      </c>
      <c r="N9414">
        <v>16.75</v>
      </c>
      <c r="O9414">
        <v>9.5</v>
      </c>
      <c r="S9414" t="b">
        <v>0</v>
      </c>
      <c r="T9414" t="b">
        <v>0</v>
      </c>
      <c r="U9414" t="b">
        <v>0</v>
      </c>
      <c r="V9414">
        <v>47500</v>
      </c>
      <c r="W9414">
        <v>28200</v>
      </c>
      <c r="X9414">
        <v>2.62</v>
      </c>
      <c r="Y9414">
        <v>28200</v>
      </c>
      <c r="Z9414">
        <v>2.62</v>
      </c>
    </row>
    <row r="9415" spans="1:26">
      <c r="A9415">
        <v>9036351</v>
      </c>
      <c r="B9415" t="s">
        <v>3654</v>
      </c>
      <c r="C9415" t="s">
        <v>3597</v>
      </c>
      <c r="D9415" t="s">
        <v>3614</v>
      </c>
      <c r="E9415" t="s">
        <v>4841</v>
      </c>
      <c r="F9415" t="s">
        <v>3600</v>
      </c>
      <c r="G9415">
        <v>9036351</v>
      </c>
      <c r="I9415" t="s">
        <v>3601</v>
      </c>
      <c r="J9415" t="s">
        <v>5785</v>
      </c>
      <c r="L9415" t="s">
        <v>5787</v>
      </c>
      <c r="M9415">
        <v>10</v>
      </c>
      <c r="N9415">
        <v>16.75</v>
      </c>
      <c r="O9415">
        <v>9.5</v>
      </c>
      <c r="S9415" t="b">
        <v>0</v>
      </c>
      <c r="T9415" t="b">
        <v>0</v>
      </c>
      <c r="U9415" t="b">
        <v>0</v>
      </c>
      <c r="V9415">
        <v>47500</v>
      </c>
      <c r="W9415">
        <v>28200</v>
      </c>
      <c r="X9415">
        <v>2.62</v>
      </c>
      <c r="Y9415">
        <v>28200</v>
      </c>
      <c r="Z9415">
        <v>2.62</v>
      </c>
    </row>
    <row r="9416" spans="1:26">
      <c r="A9416">
        <v>9036116</v>
      </c>
      <c r="B9416" t="s">
        <v>3654</v>
      </c>
      <c r="C9416" t="s">
        <v>3597</v>
      </c>
      <c r="D9416" t="s">
        <v>3614</v>
      </c>
      <c r="E9416" t="s">
        <v>4842</v>
      </c>
      <c r="F9416" t="s">
        <v>3600</v>
      </c>
      <c r="G9416">
        <v>9036116</v>
      </c>
      <c r="I9416" t="s">
        <v>3601</v>
      </c>
      <c r="J9416" t="s">
        <v>5788</v>
      </c>
      <c r="L9416" t="s">
        <v>5787</v>
      </c>
      <c r="M9416">
        <v>10</v>
      </c>
      <c r="N9416">
        <v>16.75</v>
      </c>
      <c r="O9416">
        <v>9.5</v>
      </c>
      <c r="S9416" t="b">
        <v>0</v>
      </c>
      <c r="T9416" t="b">
        <v>0</v>
      </c>
      <c r="U9416" t="b">
        <v>0</v>
      </c>
      <c r="V9416">
        <v>47500</v>
      </c>
      <c r="W9416">
        <v>28200</v>
      </c>
      <c r="X9416">
        <v>2.62</v>
      </c>
      <c r="Y9416">
        <v>28200</v>
      </c>
      <c r="Z9416">
        <v>2.62</v>
      </c>
    </row>
    <row r="9417" spans="1:26">
      <c r="A9417">
        <v>206781254</v>
      </c>
      <c r="B9417" t="s">
        <v>3654</v>
      </c>
      <c r="C9417" t="s">
        <v>3597</v>
      </c>
      <c r="D9417" t="s">
        <v>3614</v>
      </c>
      <c r="E9417" t="s">
        <v>4841</v>
      </c>
      <c r="F9417" t="s">
        <v>3600</v>
      </c>
      <c r="G9417">
        <v>206781254</v>
      </c>
      <c r="I9417" t="s">
        <v>3601</v>
      </c>
      <c r="J9417" t="s">
        <v>5785</v>
      </c>
      <c r="L9417" t="s">
        <v>4941</v>
      </c>
      <c r="M9417">
        <v>10.25</v>
      </c>
      <c r="N9417">
        <v>17</v>
      </c>
      <c r="O9417">
        <v>10</v>
      </c>
      <c r="S9417" t="b">
        <v>0</v>
      </c>
      <c r="T9417" t="b">
        <v>0</v>
      </c>
      <c r="U9417" t="b">
        <v>0</v>
      </c>
      <c r="V9417">
        <v>48000</v>
      </c>
      <c r="W9417">
        <v>29800</v>
      </c>
      <c r="X9417">
        <v>2.82</v>
      </c>
      <c r="Y9417">
        <v>29800</v>
      </c>
      <c r="Z9417">
        <v>2.82</v>
      </c>
    </row>
    <row r="9418" spans="1:26">
      <c r="A9418">
        <v>9035724</v>
      </c>
      <c r="B9418" t="s">
        <v>3654</v>
      </c>
      <c r="C9418" t="s">
        <v>3597</v>
      </c>
      <c r="D9418" t="s">
        <v>3614</v>
      </c>
      <c r="E9418" t="s">
        <v>3615</v>
      </c>
      <c r="F9418" t="s">
        <v>3600</v>
      </c>
      <c r="G9418">
        <v>9035724</v>
      </c>
      <c r="I9418" t="s">
        <v>3601</v>
      </c>
      <c r="J9418" t="s">
        <v>5786</v>
      </c>
      <c r="L9418" t="s">
        <v>5787</v>
      </c>
      <c r="M9418">
        <v>10</v>
      </c>
      <c r="N9418">
        <v>16.75</v>
      </c>
      <c r="O9418">
        <v>9.5</v>
      </c>
      <c r="S9418" t="b">
        <v>0</v>
      </c>
      <c r="T9418" t="b">
        <v>0</v>
      </c>
      <c r="U9418" t="b">
        <v>0</v>
      </c>
      <c r="V9418">
        <v>47500</v>
      </c>
      <c r="W9418">
        <v>28200</v>
      </c>
      <c r="X9418">
        <v>2.62</v>
      </c>
      <c r="Y9418">
        <v>28200</v>
      </c>
      <c r="Z9418">
        <v>2.62</v>
      </c>
    </row>
    <row r="9419" spans="1:26">
      <c r="A9419">
        <v>206781256</v>
      </c>
      <c r="B9419" t="s">
        <v>3654</v>
      </c>
      <c r="C9419" t="s">
        <v>3597</v>
      </c>
      <c r="D9419" t="s">
        <v>3614</v>
      </c>
      <c r="E9419" t="s">
        <v>4837</v>
      </c>
      <c r="F9419" t="s">
        <v>3600</v>
      </c>
      <c r="G9419">
        <v>206781256</v>
      </c>
      <c r="I9419" t="s">
        <v>3601</v>
      </c>
      <c r="J9419" t="s">
        <v>5785</v>
      </c>
      <c r="L9419" t="s">
        <v>4941</v>
      </c>
      <c r="M9419">
        <v>10.25</v>
      </c>
      <c r="N9419">
        <v>17</v>
      </c>
      <c r="O9419">
        <v>10</v>
      </c>
      <c r="S9419" t="b">
        <v>0</v>
      </c>
      <c r="T9419" t="b">
        <v>0</v>
      </c>
      <c r="U9419" t="b">
        <v>0</v>
      </c>
      <c r="V9419">
        <v>48000</v>
      </c>
      <c r="W9419">
        <v>29800</v>
      </c>
      <c r="X9419">
        <v>2.82</v>
      </c>
      <c r="Y9419">
        <v>29800</v>
      </c>
      <c r="Z9419">
        <v>2.82</v>
      </c>
    </row>
    <row r="9420" spans="1:26">
      <c r="A9420">
        <v>205984664</v>
      </c>
      <c r="B9420" t="s">
        <v>5482</v>
      </c>
      <c r="C9420" t="s">
        <v>3597</v>
      </c>
      <c r="D9420" t="s">
        <v>1086</v>
      </c>
      <c r="E9420" t="s">
        <v>3620</v>
      </c>
      <c r="F9420" t="s">
        <v>3600</v>
      </c>
      <c r="G9420">
        <v>205984664</v>
      </c>
      <c r="I9420" t="s">
        <v>3601</v>
      </c>
      <c r="J9420" t="s">
        <v>5779</v>
      </c>
      <c r="L9420" t="s">
        <v>5784</v>
      </c>
      <c r="M9420">
        <v>10.5</v>
      </c>
      <c r="N9420">
        <v>17</v>
      </c>
      <c r="O9420">
        <v>10</v>
      </c>
      <c r="S9420" t="b">
        <v>0</v>
      </c>
      <c r="T9420" t="b">
        <v>0</v>
      </c>
      <c r="U9420" t="b">
        <v>0</v>
      </c>
      <c r="V9420">
        <v>54000</v>
      </c>
      <c r="W9420">
        <v>38000</v>
      </c>
      <c r="X9420">
        <v>2.63</v>
      </c>
      <c r="Y9420">
        <v>49000</v>
      </c>
      <c r="Z9420">
        <v>2.02</v>
      </c>
    </row>
    <row r="9421" spans="1:26">
      <c r="A9421">
        <v>205984663</v>
      </c>
      <c r="B9421" t="s">
        <v>5482</v>
      </c>
      <c r="C9421" t="s">
        <v>3597</v>
      </c>
      <c r="D9421" t="s">
        <v>1086</v>
      </c>
      <c r="E9421" t="s">
        <v>3620</v>
      </c>
      <c r="F9421" t="s">
        <v>3600</v>
      </c>
      <c r="G9421">
        <v>205984663</v>
      </c>
      <c r="I9421" t="s">
        <v>3601</v>
      </c>
      <c r="J9421" t="s">
        <v>5781</v>
      </c>
      <c r="L9421" t="s">
        <v>5783</v>
      </c>
      <c r="M9421">
        <v>11</v>
      </c>
      <c r="N9421">
        <v>18</v>
      </c>
      <c r="O9421">
        <v>10</v>
      </c>
      <c r="S9421" t="b">
        <v>0</v>
      </c>
      <c r="T9421" t="b">
        <v>0</v>
      </c>
      <c r="U9421" t="b">
        <v>0</v>
      </c>
      <c r="V9421">
        <v>36000</v>
      </c>
      <c r="W9421">
        <v>24400</v>
      </c>
      <c r="X9421">
        <v>2.5</v>
      </c>
      <c r="Y9421">
        <v>36000</v>
      </c>
      <c r="Z9421">
        <v>1.94</v>
      </c>
    </row>
    <row r="9422" spans="1:26">
      <c r="A9422">
        <v>205993849</v>
      </c>
      <c r="B9422" t="s">
        <v>5482</v>
      </c>
      <c r="C9422" t="s">
        <v>3597</v>
      </c>
      <c r="D9422" t="s">
        <v>1086</v>
      </c>
      <c r="E9422" t="s">
        <v>3620</v>
      </c>
      <c r="F9422" t="s">
        <v>3600</v>
      </c>
      <c r="G9422">
        <v>205993849</v>
      </c>
      <c r="I9422" t="s">
        <v>3601</v>
      </c>
      <c r="J9422" t="s">
        <v>5781</v>
      </c>
      <c r="L9422" t="s">
        <v>5782</v>
      </c>
      <c r="M9422">
        <v>12.5</v>
      </c>
      <c r="N9422">
        <v>20</v>
      </c>
      <c r="O9422">
        <v>10.5</v>
      </c>
      <c r="S9422" t="b">
        <v>0</v>
      </c>
      <c r="T9422" t="b">
        <v>0</v>
      </c>
      <c r="U9422" t="b">
        <v>0</v>
      </c>
      <c r="V9422">
        <v>24000</v>
      </c>
      <c r="W9422">
        <v>16300</v>
      </c>
      <c r="X9422">
        <v>2.7</v>
      </c>
      <c r="Y9422">
        <v>24000</v>
      </c>
      <c r="Z9422">
        <v>2.4300000000000002</v>
      </c>
    </row>
    <row r="9423" spans="1:26">
      <c r="A9423">
        <v>205993850</v>
      </c>
      <c r="B9423" t="s">
        <v>5482</v>
      </c>
      <c r="C9423" t="s">
        <v>3597</v>
      </c>
      <c r="D9423" t="s">
        <v>1086</v>
      </c>
      <c r="E9423" t="s">
        <v>3620</v>
      </c>
      <c r="F9423" t="s">
        <v>3600</v>
      </c>
      <c r="G9423">
        <v>205993850</v>
      </c>
      <c r="I9423" t="s">
        <v>3601</v>
      </c>
      <c r="J9423" t="s">
        <v>5779</v>
      </c>
      <c r="L9423" t="s">
        <v>5780</v>
      </c>
      <c r="M9423">
        <v>11</v>
      </c>
      <c r="N9423">
        <v>18</v>
      </c>
      <c r="O9423">
        <v>10.5</v>
      </c>
      <c r="S9423" t="b">
        <v>0</v>
      </c>
      <c r="T9423" t="b">
        <v>0</v>
      </c>
      <c r="U9423" t="b">
        <v>0</v>
      </c>
      <c r="V9423">
        <v>48000</v>
      </c>
      <c r="W9423">
        <v>33000</v>
      </c>
      <c r="X9423">
        <v>2.54</v>
      </c>
      <c r="Y9423">
        <v>48000</v>
      </c>
      <c r="Z9423">
        <v>2.04</v>
      </c>
    </row>
    <row r="9424" spans="1:26">
      <c r="A9424">
        <v>9893608</v>
      </c>
      <c r="B9424" t="s">
        <v>3654</v>
      </c>
      <c r="C9424" t="s">
        <v>3597</v>
      </c>
      <c r="D9424" t="s">
        <v>1049</v>
      </c>
      <c r="E9424" t="s">
        <v>3792</v>
      </c>
      <c r="F9424" t="s">
        <v>3600</v>
      </c>
      <c r="G9424">
        <v>9893608</v>
      </c>
      <c r="I9424" t="s">
        <v>3601</v>
      </c>
      <c r="J9424" t="s">
        <v>5663</v>
      </c>
      <c r="L9424" t="s">
        <v>3640</v>
      </c>
      <c r="M9424">
        <v>13</v>
      </c>
      <c r="N9424">
        <v>19</v>
      </c>
      <c r="O9424">
        <v>10.5</v>
      </c>
      <c r="S9424" t="b">
        <v>0</v>
      </c>
      <c r="T9424" t="b">
        <v>0</v>
      </c>
      <c r="U9424" t="b">
        <v>0</v>
      </c>
      <c r="V9424">
        <v>33400</v>
      </c>
      <c r="W9424">
        <v>30200</v>
      </c>
      <c r="X9424">
        <v>2.35</v>
      </c>
      <c r="Y9424">
        <v>30200</v>
      </c>
      <c r="Z9424">
        <v>2.35</v>
      </c>
    </row>
    <row r="9425" spans="1:26">
      <c r="A9425">
        <v>9892659</v>
      </c>
      <c r="B9425" t="s">
        <v>3654</v>
      </c>
      <c r="C9425" t="s">
        <v>3597</v>
      </c>
      <c r="D9425" t="s">
        <v>1049</v>
      </c>
      <c r="E9425" t="s">
        <v>3637</v>
      </c>
      <c r="F9425" t="s">
        <v>3600</v>
      </c>
      <c r="G9425">
        <v>9892659</v>
      </c>
      <c r="I9425" t="s">
        <v>3601</v>
      </c>
      <c r="J9425" t="s">
        <v>5701</v>
      </c>
      <c r="L9425" t="s">
        <v>3640</v>
      </c>
      <c r="M9425">
        <v>13</v>
      </c>
      <c r="N9425">
        <v>19</v>
      </c>
      <c r="O9425">
        <v>10.5</v>
      </c>
      <c r="S9425" t="b">
        <v>0</v>
      </c>
      <c r="T9425" t="b">
        <v>0</v>
      </c>
      <c r="U9425" t="b">
        <v>0</v>
      </c>
      <c r="V9425">
        <v>33400</v>
      </c>
      <c r="W9425">
        <v>30200</v>
      </c>
      <c r="X9425">
        <v>2.35</v>
      </c>
      <c r="Y9425">
        <v>30200</v>
      </c>
      <c r="Z9425">
        <v>2.35</v>
      </c>
    </row>
    <row r="9426" spans="1:26">
      <c r="A9426">
        <v>9893607</v>
      </c>
      <c r="B9426" t="s">
        <v>3654</v>
      </c>
      <c r="C9426" t="s">
        <v>3597</v>
      </c>
      <c r="D9426" t="s">
        <v>1049</v>
      </c>
      <c r="E9426" t="s">
        <v>3792</v>
      </c>
      <c r="F9426" t="s">
        <v>3600</v>
      </c>
      <c r="G9426">
        <v>9893607</v>
      </c>
      <c r="I9426" t="s">
        <v>3601</v>
      </c>
      <c r="J9426" t="s">
        <v>5663</v>
      </c>
      <c r="L9426" t="s">
        <v>3643</v>
      </c>
      <c r="M9426">
        <v>12.5</v>
      </c>
      <c r="N9426">
        <v>18.5</v>
      </c>
      <c r="O9426">
        <v>10.5</v>
      </c>
      <c r="S9426" t="b">
        <v>0</v>
      </c>
      <c r="T9426" t="b">
        <v>0</v>
      </c>
      <c r="U9426" t="b">
        <v>0</v>
      </c>
      <c r="V9426">
        <v>33000</v>
      </c>
      <c r="W9426">
        <v>30600</v>
      </c>
      <c r="X9426">
        <v>2.39</v>
      </c>
      <c r="Y9426">
        <v>30600</v>
      </c>
      <c r="Z9426">
        <v>2.39</v>
      </c>
    </row>
    <row r="9427" spans="1:26">
      <c r="A9427">
        <v>9892658</v>
      </c>
      <c r="B9427" t="s">
        <v>3654</v>
      </c>
      <c r="C9427" t="s">
        <v>3597</v>
      </c>
      <c r="D9427" t="s">
        <v>1049</v>
      </c>
      <c r="E9427" t="s">
        <v>3637</v>
      </c>
      <c r="F9427" t="s">
        <v>3600</v>
      </c>
      <c r="G9427">
        <v>9892658</v>
      </c>
      <c r="I9427" t="s">
        <v>3601</v>
      </c>
      <c r="J9427" t="s">
        <v>5701</v>
      </c>
      <c r="L9427" t="s">
        <v>3643</v>
      </c>
      <c r="M9427">
        <v>12.5</v>
      </c>
      <c r="N9427">
        <v>18.5</v>
      </c>
      <c r="O9427">
        <v>10.5</v>
      </c>
      <c r="S9427" t="b">
        <v>0</v>
      </c>
      <c r="T9427" t="b">
        <v>0</v>
      </c>
      <c r="U9427" t="b">
        <v>0</v>
      </c>
      <c r="V9427">
        <v>33000</v>
      </c>
      <c r="W9427">
        <v>30600</v>
      </c>
      <c r="X9427">
        <v>2.39</v>
      </c>
      <c r="Y9427">
        <v>30600</v>
      </c>
      <c r="Z9427">
        <v>2.39</v>
      </c>
    </row>
    <row r="9428" spans="1:26">
      <c r="A9428">
        <v>9892461</v>
      </c>
      <c r="B9428" t="s">
        <v>3654</v>
      </c>
      <c r="C9428" t="s">
        <v>3597</v>
      </c>
      <c r="D9428" t="s">
        <v>1049</v>
      </c>
      <c r="E9428" t="s">
        <v>3637</v>
      </c>
      <c r="F9428" t="s">
        <v>3600</v>
      </c>
      <c r="G9428">
        <v>9892461</v>
      </c>
      <c r="I9428" t="s">
        <v>3601</v>
      </c>
      <c r="J9428" t="s">
        <v>5586</v>
      </c>
      <c r="L9428" t="s">
        <v>3639</v>
      </c>
      <c r="M9428">
        <v>16</v>
      </c>
      <c r="N9428">
        <v>20.5</v>
      </c>
      <c r="O9428">
        <v>12</v>
      </c>
      <c r="S9428" t="b">
        <v>0</v>
      </c>
      <c r="T9428" t="b">
        <v>0</v>
      </c>
      <c r="U9428" t="b">
        <v>0</v>
      </c>
      <c r="V9428">
        <v>25200</v>
      </c>
      <c r="W9428">
        <v>24800</v>
      </c>
      <c r="X9428">
        <v>2.46</v>
      </c>
      <c r="Y9428">
        <v>24800</v>
      </c>
      <c r="Z9428">
        <v>2.46</v>
      </c>
    </row>
    <row r="9429" spans="1:26">
      <c r="A9429">
        <v>9892512</v>
      </c>
      <c r="B9429" t="s">
        <v>3654</v>
      </c>
      <c r="C9429" t="s">
        <v>3597</v>
      </c>
      <c r="D9429" t="s">
        <v>1049</v>
      </c>
      <c r="E9429" t="s">
        <v>3637</v>
      </c>
      <c r="F9429" t="s">
        <v>3600</v>
      </c>
      <c r="G9429">
        <v>9892512</v>
      </c>
      <c r="I9429" t="s">
        <v>3601</v>
      </c>
      <c r="J9429" t="s">
        <v>5586</v>
      </c>
      <c r="L9429" t="s">
        <v>5778</v>
      </c>
      <c r="M9429">
        <v>14.5</v>
      </c>
      <c r="N9429">
        <v>19</v>
      </c>
      <c r="O9429">
        <v>10.5</v>
      </c>
      <c r="S9429" t="b">
        <v>0</v>
      </c>
      <c r="T9429" t="b">
        <v>0</v>
      </c>
      <c r="U9429" t="b">
        <v>0</v>
      </c>
      <c r="V9429">
        <v>24200</v>
      </c>
      <c r="W9429">
        <v>25200</v>
      </c>
      <c r="X9429">
        <v>2.56</v>
      </c>
      <c r="Y9429">
        <v>25200</v>
      </c>
      <c r="Z9429">
        <v>2.56</v>
      </c>
    </row>
    <row r="9430" spans="1:26">
      <c r="A9430">
        <v>9892513</v>
      </c>
      <c r="B9430" t="s">
        <v>3654</v>
      </c>
      <c r="C9430" t="s">
        <v>3597</v>
      </c>
      <c r="D9430" t="s">
        <v>1049</v>
      </c>
      <c r="E9430" t="s">
        <v>3637</v>
      </c>
      <c r="F9430" t="s">
        <v>3600</v>
      </c>
      <c r="G9430">
        <v>9892513</v>
      </c>
      <c r="I9430" t="s">
        <v>3601</v>
      </c>
      <c r="J9430" t="s">
        <v>5586</v>
      </c>
      <c r="L9430" t="s">
        <v>3640</v>
      </c>
      <c r="M9430">
        <v>15</v>
      </c>
      <c r="N9430">
        <v>19.5</v>
      </c>
      <c r="O9430">
        <v>10.5</v>
      </c>
      <c r="S9430" t="b">
        <v>0</v>
      </c>
      <c r="T9430" t="b">
        <v>0</v>
      </c>
      <c r="U9430" t="b">
        <v>0</v>
      </c>
      <c r="V9430">
        <v>24400</v>
      </c>
      <c r="W9430">
        <v>25000</v>
      </c>
      <c r="X9430">
        <v>2.54</v>
      </c>
      <c r="Y9430">
        <v>25000</v>
      </c>
      <c r="Z9430">
        <v>2.54</v>
      </c>
    </row>
    <row r="9431" spans="1:26">
      <c r="A9431">
        <v>9892523</v>
      </c>
      <c r="B9431" t="s">
        <v>3654</v>
      </c>
      <c r="C9431" t="s">
        <v>3597</v>
      </c>
      <c r="D9431" t="s">
        <v>1049</v>
      </c>
      <c r="E9431" t="s">
        <v>3637</v>
      </c>
      <c r="F9431" t="s">
        <v>3600</v>
      </c>
      <c r="G9431">
        <v>9892523</v>
      </c>
      <c r="I9431" t="s">
        <v>3601</v>
      </c>
      <c r="J9431" t="s">
        <v>5586</v>
      </c>
      <c r="L9431" t="s">
        <v>5777</v>
      </c>
      <c r="M9431">
        <v>14</v>
      </c>
      <c r="N9431">
        <v>18.5</v>
      </c>
      <c r="O9431">
        <v>10.5</v>
      </c>
      <c r="S9431" t="b">
        <v>0</v>
      </c>
      <c r="T9431" t="b">
        <v>0</v>
      </c>
      <c r="U9431" t="b">
        <v>0</v>
      </c>
      <c r="V9431">
        <v>24200</v>
      </c>
      <c r="W9431">
        <v>25200</v>
      </c>
      <c r="X9431">
        <v>2.5</v>
      </c>
      <c r="Y9431">
        <v>25200</v>
      </c>
      <c r="Z9431">
        <v>2.5</v>
      </c>
    </row>
    <row r="9432" spans="1:26">
      <c r="A9432">
        <v>9892524</v>
      </c>
      <c r="B9432" t="s">
        <v>3654</v>
      </c>
      <c r="C9432" t="s">
        <v>3597</v>
      </c>
      <c r="D9432" t="s">
        <v>1049</v>
      </c>
      <c r="E9432" t="s">
        <v>3637</v>
      </c>
      <c r="F9432" t="s">
        <v>3600</v>
      </c>
      <c r="G9432">
        <v>9892524</v>
      </c>
      <c r="I9432" t="s">
        <v>3601</v>
      </c>
      <c r="J9432" t="s">
        <v>5586</v>
      </c>
      <c r="L9432" t="s">
        <v>5776</v>
      </c>
      <c r="M9432">
        <v>14.5</v>
      </c>
      <c r="N9432">
        <v>19</v>
      </c>
      <c r="O9432">
        <v>10.5</v>
      </c>
      <c r="S9432" t="b">
        <v>0</v>
      </c>
      <c r="T9432" t="b">
        <v>0</v>
      </c>
      <c r="U9432" t="b">
        <v>0</v>
      </c>
      <c r="V9432">
        <v>24200</v>
      </c>
      <c r="W9432">
        <v>25200</v>
      </c>
      <c r="X9432">
        <v>2.5099999999999998</v>
      </c>
      <c r="Y9432">
        <v>25200</v>
      </c>
      <c r="Z9432">
        <v>2.5099999999999998</v>
      </c>
    </row>
    <row r="9433" spans="1:26">
      <c r="A9433">
        <v>9892525</v>
      </c>
      <c r="B9433" t="s">
        <v>3654</v>
      </c>
      <c r="C9433" t="s">
        <v>3597</v>
      </c>
      <c r="D9433" t="s">
        <v>1049</v>
      </c>
      <c r="E9433" t="s">
        <v>3637</v>
      </c>
      <c r="F9433" t="s">
        <v>3600</v>
      </c>
      <c r="G9433">
        <v>9892525</v>
      </c>
      <c r="I9433" t="s">
        <v>3601</v>
      </c>
      <c r="J9433" t="s">
        <v>5586</v>
      </c>
      <c r="L9433" t="s">
        <v>5775</v>
      </c>
      <c r="M9433">
        <v>14</v>
      </c>
      <c r="N9433">
        <v>19</v>
      </c>
      <c r="O9433">
        <v>10.5</v>
      </c>
      <c r="S9433" t="b">
        <v>0</v>
      </c>
      <c r="T9433" t="b">
        <v>0</v>
      </c>
      <c r="U9433" t="b">
        <v>0</v>
      </c>
      <c r="V9433">
        <v>24200</v>
      </c>
      <c r="W9433">
        <v>25200</v>
      </c>
      <c r="X9433">
        <v>2.5</v>
      </c>
      <c r="Y9433">
        <v>25200</v>
      </c>
      <c r="Z9433">
        <v>2.5</v>
      </c>
    </row>
    <row r="9434" spans="1:26">
      <c r="A9434">
        <v>9892526</v>
      </c>
      <c r="B9434" t="s">
        <v>3654</v>
      </c>
      <c r="C9434" t="s">
        <v>3597</v>
      </c>
      <c r="D9434" t="s">
        <v>1049</v>
      </c>
      <c r="E9434" t="s">
        <v>3637</v>
      </c>
      <c r="F9434" t="s">
        <v>3600</v>
      </c>
      <c r="G9434">
        <v>9892526</v>
      </c>
      <c r="I9434" t="s">
        <v>3601</v>
      </c>
      <c r="J9434" t="s">
        <v>5586</v>
      </c>
      <c r="L9434" t="s">
        <v>5774</v>
      </c>
      <c r="M9434">
        <v>14.5</v>
      </c>
      <c r="N9434">
        <v>19</v>
      </c>
      <c r="O9434">
        <v>11</v>
      </c>
      <c r="S9434" t="b">
        <v>0</v>
      </c>
      <c r="T9434" t="b">
        <v>0</v>
      </c>
      <c r="U9434" t="b">
        <v>0</v>
      </c>
      <c r="V9434">
        <v>24200</v>
      </c>
      <c r="W9434">
        <v>25200</v>
      </c>
      <c r="X9434">
        <v>2.5099999999999998</v>
      </c>
      <c r="Y9434">
        <v>25200</v>
      </c>
      <c r="Z9434">
        <v>2.5099999999999998</v>
      </c>
    </row>
    <row r="9435" spans="1:26">
      <c r="A9435">
        <v>9892528</v>
      </c>
      <c r="B9435" t="s">
        <v>3654</v>
      </c>
      <c r="C9435" t="s">
        <v>3597</v>
      </c>
      <c r="D9435" t="s">
        <v>1049</v>
      </c>
      <c r="E9435" t="s">
        <v>3637</v>
      </c>
      <c r="F9435" t="s">
        <v>3600</v>
      </c>
      <c r="G9435">
        <v>9892528</v>
      </c>
      <c r="I9435" t="s">
        <v>3601</v>
      </c>
      <c r="J9435" t="s">
        <v>5586</v>
      </c>
      <c r="L9435" t="s">
        <v>5773</v>
      </c>
      <c r="M9435">
        <v>14.5</v>
      </c>
      <c r="N9435">
        <v>19</v>
      </c>
      <c r="O9435">
        <v>11</v>
      </c>
      <c r="S9435" t="b">
        <v>0</v>
      </c>
      <c r="T9435" t="b">
        <v>0</v>
      </c>
      <c r="U9435" t="b">
        <v>0</v>
      </c>
      <c r="V9435">
        <v>24200</v>
      </c>
      <c r="W9435">
        <v>25200</v>
      </c>
      <c r="X9435">
        <v>2.56</v>
      </c>
      <c r="Y9435">
        <v>25200</v>
      </c>
      <c r="Z9435">
        <v>2.56</v>
      </c>
    </row>
    <row r="9436" spans="1:26">
      <c r="A9436">
        <v>9892527</v>
      </c>
      <c r="B9436" t="s">
        <v>3654</v>
      </c>
      <c r="C9436" t="s">
        <v>3597</v>
      </c>
      <c r="D9436" t="s">
        <v>1049</v>
      </c>
      <c r="E9436" t="s">
        <v>3637</v>
      </c>
      <c r="F9436" t="s">
        <v>3600</v>
      </c>
      <c r="G9436">
        <v>9892527</v>
      </c>
      <c r="I9436" t="s">
        <v>3601</v>
      </c>
      <c r="J9436" t="s">
        <v>5586</v>
      </c>
      <c r="L9436" t="s">
        <v>5772</v>
      </c>
      <c r="M9436">
        <v>14.5</v>
      </c>
      <c r="N9436">
        <v>19</v>
      </c>
      <c r="O9436">
        <v>11</v>
      </c>
      <c r="S9436" t="b">
        <v>0</v>
      </c>
      <c r="T9436" t="b">
        <v>0</v>
      </c>
      <c r="U9436" t="b">
        <v>0</v>
      </c>
      <c r="V9436">
        <v>24200</v>
      </c>
      <c r="W9436">
        <v>25200</v>
      </c>
      <c r="X9436">
        <v>2.54</v>
      </c>
      <c r="Y9436">
        <v>25200</v>
      </c>
      <c r="Z9436">
        <v>2.54</v>
      </c>
    </row>
    <row r="9437" spans="1:26">
      <c r="A9437">
        <v>9892529</v>
      </c>
      <c r="B9437" t="s">
        <v>3654</v>
      </c>
      <c r="C9437" t="s">
        <v>3597</v>
      </c>
      <c r="D9437" t="s">
        <v>1049</v>
      </c>
      <c r="E9437" t="s">
        <v>3637</v>
      </c>
      <c r="F9437" t="s">
        <v>3600</v>
      </c>
      <c r="G9437">
        <v>9892529</v>
      </c>
      <c r="I9437" t="s">
        <v>3601</v>
      </c>
      <c r="J9437" t="s">
        <v>5586</v>
      </c>
      <c r="L9437" t="s">
        <v>5752</v>
      </c>
      <c r="M9437">
        <v>15</v>
      </c>
      <c r="N9437">
        <v>19</v>
      </c>
      <c r="O9437">
        <v>11</v>
      </c>
      <c r="S9437" t="b">
        <v>0</v>
      </c>
      <c r="T9437" t="b">
        <v>0</v>
      </c>
      <c r="U9437" t="b">
        <v>0</v>
      </c>
      <c r="V9437">
        <v>24400</v>
      </c>
      <c r="W9437">
        <v>25000</v>
      </c>
      <c r="X9437">
        <v>2.57</v>
      </c>
      <c r="Y9437">
        <v>25000</v>
      </c>
      <c r="Z9437">
        <v>2.57</v>
      </c>
    </row>
    <row r="9438" spans="1:26">
      <c r="A9438">
        <v>9892532</v>
      </c>
      <c r="B9438" t="s">
        <v>3654</v>
      </c>
      <c r="C9438" t="s">
        <v>3597</v>
      </c>
      <c r="D9438" t="s">
        <v>1049</v>
      </c>
      <c r="E9438" t="s">
        <v>3637</v>
      </c>
      <c r="F9438" t="s">
        <v>3600</v>
      </c>
      <c r="G9438">
        <v>9892532</v>
      </c>
      <c r="I9438" t="s">
        <v>3601</v>
      </c>
      <c r="J9438" t="s">
        <v>5586</v>
      </c>
      <c r="L9438" t="s">
        <v>5771</v>
      </c>
      <c r="M9438">
        <v>14.5</v>
      </c>
      <c r="N9438">
        <v>19</v>
      </c>
      <c r="O9438">
        <v>11</v>
      </c>
      <c r="S9438" t="b">
        <v>0</v>
      </c>
      <c r="T9438" t="b">
        <v>0</v>
      </c>
      <c r="U9438" t="b">
        <v>0</v>
      </c>
      <c r="V9438">
        <v>24600</v>
      </c>
      <c r="W9438">
        <v>25000</v>
      </c>
      <c r="X9438">
        <v>2.67</v>
      </c>
      <c r="Y9438">
        <v>25000</v>
      </c>
      <c r="Z9438">
        <v>2.67</v>
      </c>
    </row>
    <row r="9439" spans="1:26">
      <c r="A9439">
        <v>9892533</v>
      </c>
      <c r="B9439" t="s">
        <v>3654</v>
      </c>
      <c r="C9439" t="s">
        <v>3597</v>
      </c>
      <c r="D9439" t="s">
        <v>1049</v>
      </c>
      <c r="E9439" t="s">
        <v>3637</v>
      </c>
      <c r="F9439" t="s">
        <v>3600</v>
      </c>
      <c r="G9439">
        <v>9892533</v>
      </c>
      <c r="I9439" t="s">
        <v>3601</v>
      </c>
      <c r="J9439" t="s">
        <v>5586</v>
      </c>
      <c r="L9439" t="s">
        <v>5751</v>
      </c>
      <c r="M9439">
        <v>15</v>
      </c>
      <c r="N9439">
        <v>19</v>
      </c>
      <c r="O9439">
        <v>11.5</v>
      </c>
      <c r="S9439" t="b">
        <v>0</v>
      </c>
      <c r="T9439" t="b">
        <v>0</v>
      </c>
      <c r="U9439" t="b">
        <v>0</v>
      </c>
      <c r="V9439">
        <v>24600</v>
      </c>
      <c r="W9439">
        <v>24800</v>
      </c>
      <c r="X9439">
        <v>2.68</v>
      </c>
      <c r="Y9439">
        <v>24800</v>
      </c>
      <c r="Z9439">
        <v>2.68</v>
      </c>
    </row>
    <row r="9440" spans="1:26">
      <c r="A9440">
        <v>9892535</v>
      </c>
      <c r="B9440" t="s">
        <v>3654</v>
      </c>
      <c r="C9440" t="s">
        <v>3597</v>
      </c>
      <c r="D9440" t="s">
        <v>1049</v>
      </c>
      <c r="E9440" t="s">
        <v>3637</v>
      </c>
      <c r="F9440" t="s">
        <v>3600</v>
      </c>
      <c r="G9440">
        <v>9892535</v>
      </c>
      <c r="I9440" t="s">
        <v>3601</v>
      </c>
      <c r="J9440" t="s">
        <v>5586</v>
      </c>
      <c r="L9440" t="s">
        <v>5770</v>
      </c>
      <c r="M9440">
        <v>15</v>
      </c>
      <c r="N9440">
        <v>19.5</v>
      </c>
      <c r="O9440">
        <v>11</v>
      </c>
      <c r="S9440" t="b">
        <v>0</v>
      </c>
      <c r="T9440" t="b">
        <v>0</v>
      </c>
      <c r="U9440" t="b">
        <v>0</v>
      </c>
      <c r="V9440">
        <v>24600</v>
      </c>
      <c r="W9440">
        <v>24600</v>
      </c>
      <c r="X9440">
        <v>2.71</v>
      </c>
      <c r="Y9440">
        <v>24600</v>
      </c>
      <c r="Z9440">
        <v>2.71</v>
      </c>
    </row>
    <row r="9441" spans="1:26">
      <c r="A9441">
        <v>9892534</v>
      </c>
      <c r="B9441" t="s">
        <v>3654</v>
      </c>
      <c r="C9441" t="s">
        <v>3597</v>
      </c>
      <c r="D9441" t="s">
        <v>1049</v>
      </c>
      <c r="E9441" t="s">
        <v>3637</v>
      </c>
      <c r="F9441" t="s">
        <v>3600</v>
      </c>
      <c r="G9441">
        <v>9892534</v>
      </c>
      <c r="I9441" t="s">
        <v>3601</v>
      </c>
      <c r="J9441" t="s">
        <v>5586</v>
      </c>
      <c r="L9441" t="s">
        <v>5750</v>
      </c>
      <c r="M9441">
        <v>15</v>
      </c>
      <c r="N9441">
        <v>19.5</v>
      </c>
      <c r="O9441">
        <v>11.5</v>
      </c>
      <c r="S9441" t="b">
        <v>0</v>
      </c>
      <c r="T9441" t="b">
        <v>0</v>
      </c>
      <c r="U9441" t="b">
        <v>0</v>
      </c>
      <c r="V9441">
        <v>24800</v>
      </c>
      <c r="W9441">
        <v>24800</v>
      </c>
      <c r="X9441">
        <v>2.68</v>
      </c>
      <c r="Y9441">
        <v>24800</v>
      </c>
      <c r="Z9441">
        <v>2.68</v>
      </c>
    </row>
    <row r="9442" spans="1:26">
      <c r="A9442">
        <v>9892536</v>
      </c>
      <c r="B9442" t="s">
        <v>3654</v>
      </c>
      <c r="C9442" t="s">
        <v>3597</v>
      </c>
      <c r="D9442" t="s">
        <v>1049</v>
      </c>
      <c r="E9442" t="s">
        <v>3637</v>
      </c>
      <c r="F9442" t="s">
        <v>3600</v>
      </c>
      <c r="G9442">
        <v>9892536</v>
      </c>
      <c r="I9442" t="s">
        <v>3601</v>
      </c>
      <c r="J9442" t="s">
        <v>5586</v>
      </c>
      <c r="L9442" t="s">
        <v>5749</v>
      </c>
      <c r="M9442">
        <v>15</v>
      </c>
      <c r="N9442">
        <v>19.5</v>
      </c>
      <c r="O9442">
        <v>11.5</v>
      </c>
      <c r="S9442" t="b">
        <v>0</v>
      </c>
      <c r="T9442" t="b">
        <v>0</v>
      </c>
      <c r="U9442" t="b">
        <v>0</v>
      </c>
      <c r="V9442">
        <v>24600</v>
      </c>
      <c r="W9442">
        <v>24600</v>
      </c>
      <c r="X9442">
        <v>2.71</v>
      </c>
      <c r="Y9442">
        <v>24600</v>
      </c>
      <c r="Z9442">
        <v>2.71</v>
      </c>
    </row>
    <row r="9443" spans="1:26">
      <c r="A9443">
        <v>9892537</v>
      </c>
      <c r="B9443" t="s">
        <v>3654</v>
      </c>
      <c r="C9443" t="s">
        <v>3597</v>
      </c>
      <c r="D9443" t="s">
        <v>1049</v>
      </c>
      <c r="E9443" t="s">
        <v>3637</v>
      </c>
      <c r="F9443" t="s">
        <v>3600</v>
      </c>
      <c r="G9443">
        <v>9892537</v>
      </c>
      <c r="I9443" t="s">
        <v>3601</v>
      </c>
      <c r="J9443" t="s">
        <v>5586</v>
      </c>
      <c r="L9443" t="s">
        <v>5748</v>
      </c>
      <c r="M9443">
        <v>15</v>
      </c>
      <c r="N9443">
        <v>19.5</v>
      </c>
      <c r="O9443">
        <v>11.5</v>
      </c>
      <c r="S9443" t="b">
        <v>0</v>
      </c>
      <c r="T9443" t="b">
        <v>0</v>
      </c>
      <c r="U9443" t="b">
        <v>0</v>
      </c>
      <c r="V9443">
        <v>24800</v>
      </c>
      <c r="W9443">
        <v>24400</v>
      </c>
      <c r="X9443">
        <v>2.71</v>
      </c>
      <c r="Y9443">
        <v>24400</v>
      </c>
      <c r="Z9443">
        <v>2.71</v>
      </c>
    </row>
    <row r="9444" spans="1:26">
      <c r="A9444">
        <v>9892538</v>
      </c>
      <c r="B9444" t="s">
        <v>3654</v>
      </c>
      <c r="C9444" t="s">
        <v>3597</v>
      </c>
      <c r="D9444" t="s">
        <v>1049</v>
      </c>
      <c r="E9444" t="s">
        <v>3637</v>
      </c>
      <c r="F9444" t="s">
        <v>3600</v>
      </c>
      <c r="G9444">
        <v>9892538</v>
      </c>
      <c r="I9444" t="s">
        <v>3601</v>
      </c>
      <c r="J9444" t="s">
        <v>5586</v>
      </c>
      <c r="L9444" t="s">
        <v>5769</v>
      </c>
      <c r="M9444">
        <v>14</v>
      </c>
      <c r="N9444">
        <v>18.5</v>
      </c>
      <c r="O9444">
        <v>10</v>
      </c>
      <c r="S9444" t="b">
        <v>0</v>
      </c>
      <c r="T9444" t="b">
        <v>0</v>
      </c>
      <c r="U9444" t="b">
        <v>0</v>
      </c>
      <c r="V9444">
        <v>24200</v>
      </c>
      <c r="W9444">
        <v>25400</v>
      </c>
      <c r="X9444">
        <v>2.46</v>
      </c>
      <c r="Y9444">
        <v>25400</v>
      </c>
      <c r="Z9444">
        <v>2.46</v>
      </c>
    </row>
    <row r="9445" spans="1:26">
      <c r="A9445">
        <v>9892539</v>
      </c>
      <c r="B9445" t="s">
        <v>3654</v>
      </c>
      <c r="C9445" t="s">
        <v>3597</v>
      </c>
      <c r="D9445" t="s">
        <v>1049</v>
      </c>
      <c r="E9445" t="s">
        <v>3637</v>
      </c>
      <c r="F9445" t="s">
        <v>3600</v>
      </c>
      <c r="G9445">
        <v>9892539</v>
      </c>
      <c r="I9445" t="s">
        <v>3601</v>
      </c>
      <c r="J9445" t="s">
        <v>5586</v>
      </c>
      <c r="L9445" t="s">
        <v>5768</v>
      </c>
      <c r="M9445">
        <v>14</v>
      </c>
      <c r="N9445">
        <v>18.5</v>
      </c>
      <c r="O9445">
        <v>10</v>
      </c>
      <c r="S9445" t="b">
        <v>0</v>
      </c>
      <c r="T9445" t="b">
        <v>0</v>
      </c>
      <c r="U9445" t="b">
        <v>0</v>
      </c>
      <c r="V9445">
        <v>24200</v>
      </c>
      <c r="W9445">
        <v>25200</v>
      </c>
      <c r="X9445">
        <v>2.5</v>
      </c>
      <c r="Y9445">
        <v>25200</v>
      </c>
      <c r="Z9445">
        <v>2.5</v>
      </c>
    </row>
    <row r="9446" spans="1:26">
      <c r="A9446">
        <v>9892540</v>
      </c>
      <c r="B9446" t="s">
        <v>3654</v>
      </c>
      <c r="C9446" t="s">
        <v>3597</v>
      </c>
      <c r="D9446" t="s">
        <v>1049</v>
      </c>
      <c r="E9446" t="s">
        <v>3637</v>
      </c>
      <c r="F9446" t="s">
        <v>3600</v>
      </c>
      <c r="G9446">
        <v>9892540</v>
      </c>
      <c r="I9446" t="s">
        <v>3601</v>
      </c>
      <c r="J9446" t="s">
        <v>5586</v>
      </c>
      <c r="L9446" t="s">
        <v>5767</v>
      </c>
      <c r="M9446">
        <v>14</v>
      </c>
      <c r="N9446">
        <v>18.5</v>
      </c>
      <c r="O9446">
        <v>10</v>
      </c>
      <c r="S9446" t="b">
        <v>0</v>
      </c>
      <c r="T9446" t="b">
        <v>0</v>
      </c>
      <c r="U9446" t="b">
        <v>0</v>
      </c>
      <c r="V9446">
        <v>24200</v>
      </c>
      <c r="W9446">
        <v>25400</v>
      </c>
      <c r="X9446">
        <v>2.46</v>
      </c>
      <c r="Y9446">
        <v>25400</v>
      </c>
      <c r="Z9446">
        <v>2.46</v>
      </c>
    </row>
    <row r="9447" spans="1:26">
      <c r="A9447">
        <v>9892541</v>
      </c>
      <c r="B9447" t="s">
        <v>3654</v>
      </c>
      <c r="C9447" t="s">
        <v>3597</v>
      </c>
      <c r="D9447" t="s">
        <v>1049</v>
      </c>
      <c r="E9447" t="s">
        <v>3637</v>
      </c>
      <c r="F9447" t="s">
        <v>3600</v>
      </c>
      <c r="G9447">
        <v>9892541</v>
      </c>
      <c r="I9447" t="s">
        <v>3601</v>
      </c>
      <c r="J9447" t="s">
        <v>5586</v>
      </c>
      <c r="L9447" t="s">
        <v>5766</v>
      </c>
      <c r="M9447">
        <v>14</v>
      </c>
      <c r="N9447">
        <v>18.5</v>
      </c>
      <c r="O9447">
        <v>10.5</v>
      </c>
      <c r="S9447" t="b">
        <v>0</v>
      </c>
      <c r="T9447" t="b">
        <v>0</v>
      </c>
      <c r="U9447" t="b">
        <v>0</v>
      </c>
      <c r="V9447">
        <v>24200</v>
      </c>
      <c r="W9447">
        <v>25200</v>
      </c>
      <c r="X9447">
        <v>2.5</v>
      </c>
      <c r="Y9447">
        <v>25200</v>
      </c>
      <c r="Z9447">
        <v>2.5</v>
      </c>
    </row>
    <row r="9448" spans="1:26">
      <c r="A9448">
        <v>9892542</v>
      </c>
      <c r="B9448" t="s">
        <v>3654</v>
      </c>
      <c r="C9448" t="s">
        <v>3597</v>
      </c>
      <c r="D9448" t="s">
        <v>1049</v>
      </c>
      <c r="E9448" t="s">
        <v>3637</v>
      </c>
      <c r="F9448" t="s">
        <v>3600</v>
      </c>
      <c r="G9448">
        <v>9892542</v>
      </c>
      <c r="I9448" t="s">
        <v>3601</v>
      </c>
      <c r="J9448" t="s">
        <v>5586</v>
      </c>
      <c r="L9448" t="s">
        <v>5765</v>
      </c>
      <c r="M9448">
        <v>14.5</v>
      </c>
      <c r="N9448">
        <v>19</v>
      </c>
      <c r="O9448">
        <v>10.5</v>
      </c>
      <c r="S9448" t="b">
        <v>0</v>
      </c>
      <c r="T9448" t="b">
        <v>0</v>
      </c>
      <c r="U9448" t="b">
        <v>0</v>
      </c>
      <c r="V9448">
        <v>24400</v>
      </c>
      <c r="W9448">
        <v>25200</v>
      </c>
      <c r="X9448">
        <v>2.62</v>
      </c>
      <c r="Y9448">
        <v>25200</v>
      </c>
      <c r="Z9448">
        <v>2.62</v>
      </c>
    </row>
    <row r="9449" spans="1:26">
      <c r="A9449">
        <v>9892543</v>
      </c>
      <c r="B9449" t="s">
        <v>3654</v>
      </c>
      <c r="C9449" t="s">
        <v>3597</v>
      </c>
      <c r="D9449" t="s">
        <v>1049</v>
      </c>
      <c r="E9449" t="s">
        <v>3637</v>
      </c>
      <c r="F9449" t="s">
        <v>3600</v>
      </c>
      <c r="G9449">
        <v>9892543</v>
      </c>
      <c r="I9449" t="s">
        <v>3601</v>
      </c>
      <c r="J9449" t="s">
        <v>5586</v>
      </c>
      <c r="L9449" t="s">
        <v>5764</v>
      </c>
      <c r="M9449">
        <v>14.5</v>
      </c>
      <c r="N9449">
        <v>19</v>
      </c>
      <c r="O9449">
        <v>10.5</v>
      </c>
      <c r="S9449" t="b">
        <v>0</v>
      </c>
      <c r="T9449" t="b">
        <v>0</v>
      </c>
      <c r="U9449" t="b">
        <v>0</v>
      </c>
      <c r="V9449">
        <v>24400</v>
      </c>
      <c r="W9449">
        <v>25200</v>
      </c>
      <c r="X9449">
        <v>2.62</v>
      </c>
      <c r="Y9449">
        <v>25200</v>
      </c>
      <c r="Z9449">
        <v>2.62</v>
      </c>
    </row>
    <row r="9450" spans="1:26">
      <c r="A9450">
        <v>9892544</v>
      </c>
      <c r="B9450" t="s">
        <v>3654</v>
      </c>
      <c r="C9450" t="s">
        <v>3597</v>
      </c>
      <c r="D9450" t="s">
        <v>1049</v>
      </c>
      <c r="E9450" t="s">
        <v>3637</v>
      </c>
      <c r="F9450" t="s">
        <v>3600</v>
      </c>
      <c r="G9450">
        <v>9892544</v>
      </c>
      <c r="I9450" t="s">
        <v>3601</v>
      </c>
      <c r="J9450" t="s">
        <v>5586</v>
      </c>
      <c r="L9450" t="s">
        <v>5763</v>
      </c>
      <c r="M9450">
        <v>14</v>
      </c>
      <c r="N9450">
        <v>18.5</v>
      </c>
      <c r="O9450">
        <v>10.5</v>
      </c>
      <c r="S9450" t="b">
        <v>0</v>
      </c>
      <c r="T9450" t="b">
        <v>0</v>
      </c>
      <c r="U9450" t="b">
        <v>0</v>
      </c>
      <c r="V9450">
        <v>24200</v>
      </c>
      <c r="W9450">
        <v>25200</v>
      </c>
      <c r="X9450">
        <v>2.54</v>
      </c>
      <c r="Y9450">
        <v>25200</v>
      </c>
      <c r="Z9450">
        <v>2.54</v>
      </c>
    </row>
    <row r="9451" spans="1:26">
      <c r="A9451">
        <v>9892545</v>
      </c>
      <c r="B9451" t="s">
        <v>3654</v>
      </c>
      <c r="C9451" t="s">
        <v>3597</v>
      </c>
      <c r="D9451" t="s">
        <v>1049</v>
      </c>
      <c r="E9451" t="s">
        <v>3637</v>
      </c>
      <c r="F9451" t="s">
        <v>3600</v>
      </c>
      <c r="G9451">
        <v>9892545</v>
      </c>
      <c r="I9451" t="s">
        <v>3601</v>
      </c>
      <c r="J9451" t="s">
        <v>5586</v>
      </c>
      <c r="L9451" t="s">
        <v>5762</v>
      </c>
      <c r="M9451">
        <v>14.5</v>
      </c>
      <c r="N9451">
        <v>18.5</v>
      </c>
      <c r="O9451">
        <v>10.5</v>
      </c>
      <c r="S9451" t="b">
        <v>0</v>
      </c>
      <c r="T9451" t="b">
        <v>0</v>
      </c>
      <c r="U9451" t="b">
        <v>0</v>
      </c>
      <c r="V9451">
        <v>24200</v>
      </c>
      <c r="W9451">
        <v>25200</v>
      </c>
      <c r="X9451">
        <v>2.54</v>
      </c>
      <c r="Y9451">
        <v>25200</v>
      </c>
      <c r="Z9451">
        <v>2.54</v>
      </c>
    </row>
    <row r="9452" spans="1:26">
      <c r="A9452">
        <v>9892546</v>
      </c>
      <c r="B9452" t="s">
        <v>3654</v>
      </c>
      <c r="C9452" t="s">
        <v>3597</v>
      </c>
      <c r="D9452" t="s">
        <v>1049</v>
      </c>
      <c r="E9452" t="s">
        <v>3637</v>
      </c>
      <c r="F9452" t="s">
        <v>3600</v>
      </c>
      <c r="G9452">
        <v>9892546</v>
      </c>
      <c r="I9452" t="s">
        <v>3601</v>
      </c>
      <c r="J9452" t="s">
        <v>5586</v>
      </c>
      <c r="L9452" t="s">
        <v>5761</v>
      </c>
      <c r="M9452">
        <v>14.5</v>
      </c>
      <c r="N9452">
        <v>19.5</v>
      </c>
      <c r="O9452">
        <v>10.5</v>
      </c>
      <c r="S9452" t="b">
        <v>0</v>
      </c>
      <c r="T9452" t="b">
        <v>0</v>
      </c>
      <c r="U9452" t="b">
        <v>0</v>
      </c>
      <c r="V9452">
        <v>24600</v>
      </c>
      <c r="W9452">
        <v>25000</v>
      </c>
      <c r="X9452">
        <v>2.67</v>
      </c>
      <c r="Y9452">
        <v>25000</v>
      </c>
      <c r="Z9452">
        <v>2.67</v>
      </c>
    </row>
    <row r="9453" spans="1:26">
      <c r="A9453">
        <v>9892547</v>
      </c>
      <c r="B9453" t="s">
        <v>3654</v>
      </c>
      <c r="C9453" t="s">
        <v>3597</v>
      </c>
      <c r="D9453" t="s">
        <v>1049</v>
      </c>
      <c r="E9453" t="s">
        <v>3637</v>
      </c>
      <c r="F9453" t="s">
        <v>3600</v>
      </c>
      <c r="G9453">
        <v>9892547</v>
      </c>
      <c r="I9453" t="s">
        <v>3601</v>
      </c>
      <c r="J9453" t="s">
        <v>5586</v>
      </c>
      <c r="L9453" t="s">
        <v>5746</v>
      </c>
      <c r="M9453">
        <v>15</v>
      </c>
      <c r="N9453">
        <v>19.5</v>
      </c>
      <c r="O9453">
        <v>11</v>
      </c>
      <c r="S9453" t="b">
        <v>0</v>
      </c>
      <c r="T9453" t="b">
        <v>0</v>
      </c>
      <c r="U9453" t="b">
        <v>0</v>
      </c>
      <c r="V9453">
        <v>24600</v>
      </c>
      <c r="W9453">
        <v>25000</v>
      </c>
      <c r="X9453">
        <v>2.67</v>
      </c>
      <c r="Y9453">
        <v>25000</v>
      </c>
      <c r="Z9453">
        <v>2.67</v>
      </c>
    </row>
    <row r="9454" spans="1:26">
      <c r="A9454">
        <v>9892548</v>
      </c>
      <c r="B9454" t="s">
        <v>3654</v>
      </c>
      <c r="C9454" t="s">
        <v>3597</v>
      </c>
      <c r="D9454" t="s">
        <v>1049</v>
      </c>
      <c r="E9454" t="s">
        <v>3637</v>
      </c>
      <c r="F9454" t="s">
        <v>3600</v>
      </c>
      <c r="G9454">
        <v>9892548</v>
      </c>
      <c r="I9454" t="s">
        <v>3601</v>
      </c>
      <c r="J9454" t="s">
        <v>5586</v>
      </c>
      <c r="L9454" t="s">
        <v>5747</v>
      </c>
      <c r="M9454">
        <v>15</v>
      </c>
      <c r="N9454">
        <v>19.5</v>
      </c>
      <c r="O9454">
        <v>11</v>
      </c>
      <c r="S9454" t="b">
        <v>0</v>
      </c>
      <c r="T9454" t="b">
        <v>0</v>
      </c>
      <c r="U9454" t="b">
        <v>0</v>
      </c>
      <c r="V9454">
        <v>24800</v>
      </c>
      <c r="W9454">
        <v>25000</v>
      </c>
      <c r="X9454">
        <v>2.7</v>
      </c>
      <c r="Y9454">
        <v>25000</v>
      </c>
      <c r="Z9454">
        <v>2.7</v>
      </c>
    </row>
    <row r="9455" spans="1:26">
      <c r="A9455">
        <v>9892549</v>
      </c>
      <c r="B9455" t="s">
        <v>3654</v>
      </c>
      <c r="C9455" t="s">
        <v>3597</v>
      </c>
      <c r="D9455" t="s">
        <v>1049</v>
      </c>
      <c r="E9455" t="s">
        <v>3637</v>
      </c>
      <c r="F9455" t="s">
        <v>3600</v>
      </c>
      <c r="G9455">
        <v>9892549</v>
      </c>
      <c r="I9455" t="s">
        <v>3601</v>
      </c>
      <c r="J9455" t="s">
        <v>5586</v>
      </c>
      <c r="L9455" t="s">
        <v>5699</v>
      </c>
      <c r="M9455">
        <v>15</v>
      </c>
      <c r="N9455">
        <v>20</v>
      </c>
      <c r="O9455">
        <v>11</v>
      </c>
      <c r="S9455" t="b">
        <v>0</v>
      </c>
      <c r="T9455" t="b">
        <v>0</v>
      </c>
      <c r="U9455" t="b">
        <v>0</v>
      </c>
      <c r="V9455">
        <v>24800</v>
      </c>
      <c r="W9455">
        <v>25000</v>
      </c>
      <c r="X9455">
        <v>2.7</v>
      </c>
      <c r="Y9455">
        <v>25000</v>
      </c>
      <c r="Z9455">
        <v>2.7</v>
      </c>
    </row>
    <row r="9456" spans="1:26">
      <c r="A9456">
        <v>9892550</v>
      </c>
      <c r="B9456" t="s">
        <v>3654</v>
      </c>
      <c r="C9456" t="s">
        <v>3597</v>
      </c>
      <c r="D9456" t="s">
        <v>1049</v>
      </c>
      <c r="E9456" t="s">
        <v>3637</v>
      </c>
      <c r="F9456" t="s">
        <v>3600</v>
      </c>
      <c r="G9456">
        <v>9892550</v>
      </c>
      <c r="I9456" t="s">
        <v>3601</v>
      </c>
      <c r="J9456" t="s">
        <v>5586</v>
      </c>
      <c r="L9456" t="s">
        <v>5760</v>
      </c>
      <c r="M9456">
        <v>14</v>
      </c>
      <c r="N9456">
        <v>18</v>
      </c>
      <c r="O9456">
        <v>10.5</v>
      </c>
      <c r="S9456" t="b">
        <v>0</v>
      </c>
      <c r="T9456" t="b">
        <v>0</v>
      </c>
      <c r="U9456" t="b">
        <v>0</v>
      </c>
      <c r="V9456">
        <v>24400</v>
      </c>
      <c r="W9456">
        <v>25200</v>
      </c>
      <c r="X9456">
        <v>2.62</v>
      </c>
      <c r="Y9456">
        <v>25200</v>
      </c>
      <c r="Z9456">
        <v>2.62</v>
      </c>
    </row>
    <row r="9457" spans="1:26">
      <c r="A9457">
        <v>9892552</v>
      </c>
      <c r="B9457" t="s">
        <v>3654</v>
      </c>
      <c r="C9457" t="s">
        <v>3597</v>
      </c>
      <c r="D9457" t="s">
        <v>1049</v>
      </c>
      <c r="E9457" t="s">
        <v>3637</v>
      </c>
      <c r="F9457" t="s">
        <v>3600</v>
      </c>
      <c r="G9457">
        <v>9892552</v>
      </c>
      <c r="I9457" t="s">
        <v>3601</v>
      </c>
      <c r="J9457" t="s">
        <v>5586</v>
      </c>
      <c r="L9457" t="s">
        <v>5745</v>
      </c>
      <c r="M9457">
        <v>14.5</v>
      </c>
      <c r="N9457">
        <v>19</v>
      </c>
      <c r="O9457">
        <v>10.5</v>
      </c>
      <c r="S9457" t="b">
        <v>0</v>
      </c>
      <c r="T9457" t="b">
        <v>0</v>
      </c>
      <c r="U9457" t="b">
        <v>0</v>
      </c>
      <c r="V9457">
        <v>24600</v>
      </c>
      <c r="W9457">
        <v>25000</v>
      </c>
      <c r="X9457">
        <v>2.65</v>
      </c>
      <c r="Y9457">
        <v>25000</v>
      </c>
      <c r="Z9457">
        <v>2.65</v>
      </c>
    </row>
    <row r="9458" spans="1:26">
      <c r="A9458">
        <v>9892553</v>
      </c>
      <c r="B9458" t="s">
        <v>3654</v>
      </c>
      <c r="C9458" t="s">
        <v>3597</v>
      </c>
      <c r="D9458" t="s">
        <v>1049</v>
      </c>
      <c r="E9458" t="s">
        <v>3637</v>
      </c>
      <c r="F9458" t="s">
        <v>3600</v>
      </c>
      <c r="G9458">
        <v>9892553</v>
      </c>
      <c r="I9458" t="s">
        <v>3601</v>
      </c>
      <c r="J9458" t="s">
        <v>5586</v>
      </c>
      <c r="L9458" t="s">
        <v>5759</v>
      </c>
      <c r="M9458">
        <v>14.5</v>
      </c>
      <c r="N9458">
        <v>18.5</v>
      </c>
      <c r="O9458">
        <v>10.5</v>
      </c>
      <c r="S9458" t="b">
        <v>0</v>
      </c>
      <c r="T9458" t="b">
        <v>0</v>
      </c>
      <c r="U9458" t="b">
        <v>0</v>
      </c>
      <c r="V9458">
        <v>24600</v>
      </c>
      <c r="W9458">
        <v>25200</v>
      </c>
      <c r="X9458">
        <v>2.68</v>
      </c>
      <c r="Y9458">
        <v>25200</v>
      </c>
      <c r="Z9458">
        <v>2.68</v>
      </c>
    </row>
    <row r="9459" spans="1:26">
      <c r="A9459">
        <v>9892551</v>
      </c>
      <c r="B9459" t="s">
        <v>3654</v>
      </c>
      <c r="C9459" t="s">
        <v>3597</v>
      </c>
      <c r="D9459" t="s">
        <v>1049</v>
      </c>
      <c r="E9459" t="s">
        <v>3637</v>
      </c>
      <c r="F9459" t="s">
        <v>3600</v>
      </c>
      <c r="G9459">
        <v>9892551</v>
      </c>
      <c r="I9459" t="s">
        <v>3601</v>
      </c>
      <c r="J9459" t="s">
        <v>5586</v>
      </c>
      <c r="L9459" t="s">
        <v>5758</v>
      </c>
      <c r="M9459">
        <v>14.5</v>
      </c>
      <c r="N9459">
        <v>18.5</v>
      </c>
      <c r="O9459">
        <v>10.5</v>
      </c>
      <c r="S9459" t="b">
        <v>0</v>
      </c>
      <c r="T9459" t="b">
        <v>0</v>
      </c>
      <c r="U9459" t="b">
        <v>0</v>
      </c>
      <c r="V9459">
        <v>24600</v>
      </c>
      <c r="W9459">
        <v>25200</v>
      </c>
      <c r="X9459">
        <v>2.65</v>
      </c>
      <c r="Y9459">
        <v>25200</v>
      </c>
      <c r="Z9459">
        <v>2.65</v>
      </c>
    </row>
    <row r="9460" spans="1:26">
      <c r="A9460">
        <v>9892554</v>
      </c>
      <c r="B9460" t="s">
        <v>3654</v>
      </c>
      <c r="C9460" t="s">
        <v>3597</v>
      </c>
      <c r="D9460" t="s">
        <v>1049</v>
      </c>
      <c r="E9460" t="s">
        <v>3637</v>
      </c>
      <c r="F9460" t="s">
        <v>3600</v>
      </c>
      <c r="G9460">
        <v>9892554</v>
      </c>
      <c r="I9460" t="s">
        <v>3601</v>
      </c>
      <c r="J9460" t="s">
        <v>5586</v>
      </c>
      <c r="L9460" t="s">
        <v>5744</v>
      </c>
      <c r="M9460">
        <v>14.5</v>
      </c>
      <c r="N9460">
        <v>18.5</v>
      </c>
      <c r="O9460">
        <v>10.5</v>
      </c>
      <c r="S9460" t="b">
        <v>0</v>
      </c>
      <c r="T9460" t="b">
        <v>0</v>
      </c>
      <c r="U9460" t="b">
        <v>0</v>
      </c>
      <c r="V9460">
        <v>24800</v>
      </c>
      <c r="W9460">
        <v>25000</v>
      </c>
      <c r="X9460">
        <v>2.67</v>
      </c>
      <c r="Y9460">
        <v>25000</v>
      </c>
      <c r="Z9460">
        <v>2.67</v>
      </c>
    </row>
    <row r="9461" spans="1:26">
      <c r="A9461">
        <v>9892555</v>
      </c>
      <c r="B9461" t="s">
        <v>3654</v>
      </c>
      <c r="C9461" t="s">
        <v>3597</v>
      </c>
      <c r="D9461" t="s">
        <v>1049</v>
      </c>
      <c r="E9461" t="s">
        <v>3637</v>
      </c>
      <c r="F9461" t="s">
        <v>3600</v>
      </c>
      <c r="G9461">
        <v>9892555</v>
      </c>
      <c r="I9461" t="s">
        <v>3601</v>
      </c>
      <c r="J9461" t="s">
        <v>5586</v>
      </c>
      <c r="L9461" t="s">
        <v>5743</v>
      </c>
      <c r="M9461">
        <v>15</v>
      </c>
      <c r="N9461">
        <v>19</v>
      </c>
      <c r="O9461">
        <v>11</v>
      </c>
      <c r="S9461" t="b">
        <v>0</v>
      </c>
      <c r="T9461" t="b">
        <v>0</v>
      </c>
      <c r="U9461" t="b">
        <v>0</v>
      </c>
      <c r="V9461">
        <v>24800</v>
      </c>
      <c r="W9461">
        <v>25000</v>
      </c>
      <c r="X9461">
        <v>2.67</v>
      </c>
      <c r="Y9461">
        <v>25000</v>
      </c>
      <c r="Z9461">
        <v>2.67</v>
      </c>
    </row>
    <row r="9462" spans="1:26">
      <c r="A9462">
        <v>9892556</v>
      </c>
      <c r="B9462" t="s">
        <v>3654</v>
      </c>
      <c r="C9462" t="s">
        <v>3597</v>
      </c>
      <c r="D9462" t="s">
        <v>1049</v>
      </c>
      <c r="E9462" t="s">
        <v>3637</v>
      </c>
      <c r="F9462" t="s">
        <v>3600</v>
      </c>
      <c r="G9462">
        <v>9892556</v>
      </c>
      <c r="I9462" t="s">
        <v>3601</v>
      </c>
      <c r="J9462" t="s">
        <v>5586</v>
      </c>
      <c r="L9462" t="s">
        <v>5757</v>
      </c>
      <c r="M9462">
        <v>14.5</v>
      </c>
      <c r="N9462">
        <v>18.5</v>
      </c>
      <c r="O9462">
        <v>11</v>
      </c>
      <c r="S9462" t="b">
        <v>0</v>
      </c>
      <c r="T9462" t="b">
        <v>0</v>
      </c>
      <c r="U9462" t="b">
        <v>0</v>
      </c>
      <c r="V9462">
        <v>24800</v>
      </c>
      <c r="W9462">
        <v>25000</v>
      </c>
      <c r="X9462">
        <v>2.7</v>
      </c>
      <c r="Y9462">
        <v>25000</v>
      </c>
      <c r="Z9462">
        <v>2.7</v>
      </c>
    </row>
    <row r="9463" spans="1:26">
      <c r="A9463">
        <v>9892557</v>
      </c>
      <c r="B9463" t="s">
        <v>3654</v>
      </c>
      <c r="C9463" t="s">
        <v>3597</v>
      </c>
      <c r="D9463" t="s">
        <v>1049</v>
      </c>
      <c r="E9463" t="s">
        <v>3637</v>
      </c>
      <c r="F9463" t="s">
        <v>3600</v>
      </c>
      <c r="G9463">
        <v>9892557</v>
      </c>
      <c r="I9463" t="s">
        <v>3601</v>
      </c>
      <c r="J9463" t="s">
        <v>5586</v>
      </c>
      <c r="L9463" t="s">
        <v>5742</v>
      </c>
      <c r="M9463">
        <v>14.5</v>
      </c>
      <c r="N9463">
        <v>19</v>
      </c>
      <c r="O9463">
        <v>11</v>
      </c>
      <c r="S9463" t="b">
        <v>0</v>
      </c>
      <c r="T9463" t="b">
        <v>0</v>
      </c>
      <c r="U9463" t="b">
        <v>0</v>
      </c>
      <c r="V9463">
        <v>24800</v>
      </c>
      <c r="W9463">
        <v>25000</v>
      </c>
      <c r="X9463">
        <v>2.7</v>
      </c>
      <c r="Y9463">
        <v>25000</v>
      </c>
      <c r="Z9463">
        <v>2.7</v>
      </c>
    </row>
    <row r="9464" spans="1:26">
      <c r="A9464">
        <v>9892558</v>
      </c>
      <c r="B9464" t="s">
        <v>3654</v>
      </c>
      <c r="C9464" t="s">
        <v>3597</v>
      </c>
      <c r="D9464" t="s">
        <v>1049</v>
      </c>
      <c r="E9464" t="s">
        <v>3637</v>
      </c>
      <c r="F9464" t="s">
        <v>3600</v>
      </c>
      <c r="G9464">
        <v>9892558</v>
      </c>
      <c r="I9464" t="s">
        <v>3601</v>
      </c>
      <c r="J9464" t="s">
        <v>5586</v>
      </c>
      <c r="L9464" t="s">
        <v>5740</v>
      </c>
      <c r="M9464">
        <v>15</v>
      </c>
      <c r="N9464">
        <v>19</v>
      </c>
      <c r="O9464">
        <v>11</v>
      </c>
      <c r="S9464" t="b">
        <v>0</v>
      </c>
      <c r="T9464" t="b">
        <v>0</v>
      </c>
      <c r="U9464" t="b">
        <v>0</v>
      </c>
      <c r="V9464">
        <v>24800</v>
      </c>
      <c r="W9464">
        <v>25000</v>
      </c>
      <c r="X9464">
        <v>2.73</v>
      </c>
      <c r="Y9464">
        <v>25000</v>
      </c>
      <c r="Z9464">
        <v>2.73</v>
      </c>
    </row>
    <row r="9465" spans="1:26">
      <c r="A9465">
        <v>9892559</v>
      </c>
      <c r="B9465" t="s">
        <v>3654</v>
      </c>
      <c r="C9465" t="s">
        <v>3597</v>
      </c>
      <c r="D9465" t="s">
        <v>1049</v>
      </c>
      <c r="E9465" t="s">
        <v>3637</v>
      </c>
      <c r="F9465" t="s">
        <v>3600</v>
      </c>
      <c r="G9465">
        <v>9892559</v>
      </c>
      <c r="I9465" t="s">
        <v>3601</v>
      </c>
      <c r="J9465" t="s">
        <v>5586</v>
      </c>
      <c r="L9465" t="s">
        <v>5741</v>
      </c>
      <c r="M9465">
        <v>14.5</v>
      </c>
      <c r="N9465">
        <v>19</v>
      </c>
      <c r="O9465">
        <v>11</v>
      </c>
      <c r="S9465" t="b">
        <v>0</v>
      </c>
      <c r="T9465" t="b">
        <v>0</v>
      </c>
      <c r="U9465" t="b">
        <v>0</v>
      </c>
      <c r="V9465">
        <v>24800</v>
      </c>
      <c r="W9465">
        <v>25000</v>
      </c>
      <c r="X9465">
        <v>2.7</v>
      </c>
      <c r="Y9465">
        <v>25000</v>
      </c>
      <c r="Z9465">
        <v>2.7</v>
      </c>
    </row>
    <row r="9466" spans="1:26">
      <c r="A9466">
        <v>9892560</v>
      </c>
      <c r="B9466" t="s">
        <v>3654</v>
      </c>
      <c r="C9466" t="s">
        <v>3597</v>
      </c>
      <c r="D9466" t="s">
        <v>1049</v>
      </c>
      <c r="E9466" t="s">
        <v>3637</v>
      </c>
      <c r="F9466" t="s">
        <v>3600</v>
      </c>
      <c r="G9466">
        <v>9892560</v>
      </c>
      <c r="I9466" t="s">
        <v>3601</v>
      </c>
      <c r="J9466" t="s">
        <v>5586</v>
      </c>
      <c r="L9466" t="s">
        <v>5739</v>
      </c>
      <c r="M9466">
        <v>15</v>
      </c>
      <c r="N9466">
        <v>19</v>
      </c>
      <c r="O9466">
        <v>11</v>
      </c>
      <c r="S9466" t="b">
        <v>0</v>
      </c>
      <c r="T9466" t="b">
        <v>0</v>
      </c>
      <c r="U9466" t="b">
        <v>0</v>
      </c>
      <c r="V9466">
        <v>25000</v>
      </c>
      <c r="W9466">
        <v>25000</v>
      </c>
      <c r="X9466">
        <v>2.73</v>
      </c>
      <c r="Y9466">
        <v>25000</v>
      </c>
      <c r="Z9466">
        <v>2.73</v>
      </c>
    </row>
    <row r="9467" spans="1:26">
      <c r="A9467">
        <v>9892561</v>
      </c>
      <c r="B9467" t="s">
        <v>3654</v>
      </c>
      <c r="C9467" t="s">
        <v>3597</v>
      </c>
      <c r="D9467" t="s">
        <v>1049</v>
      </c>
      <c r="E9467" t="s">
        <v>3637</v>
      </c>
      <c r="F9467" t="s">
        <v>3600</v>
      </c>
      <c r="G9467">
        <v>9892561</v>
      </c>
      <c r="I9467" t="s">
        <v>3601</v>
      </c>
      <c r="J9467" t="s">
        <v>5586</v>
      </c>
      <c r="L9467" t="s">
        <v>5738</v>
      </c>
      <c r="M9467">
        <v>15</v>
      </c>
      <c r="N9467">
        <v>19.5</v>
      </c>
      <c r="O9467">
        <v>11</v>
      </c>
      <c r="S9467" t="b">
        <v>0</v>
      </c>
      <c r="T9467" t="b">
        <v>0</v>
      </c>
      <c r="U9467" t="b">
        <v>0</v>
      </c>
      <c r="V9467">
        <v>25000</v>
      </c>
      <c r="W9467">
        <v>25000</v>
      </c>
      <c r="X9467">
        <v>2.73</v>
      </c>
      <c r="Y9467">
        <v>25000</v>
      </c>
      <c r="Z9467">
        <v>2.73</v>
      </c>
    </row>
    <row r="9468" spans="1:26">
      <c r="A9468">
        <v>9892562</v>
      </c>
      <c r="B9468" t="s">
        <v>3654</v>
      </c>
      <c r="C9468" t="s">
        <v>3597</v>
      </c>
      <c r="D9468" t="s">
        <v>1049</v>
      </c>
      <c r="E9468" t="s">
        <v>3637</v>
      </c>
      <c r="F9468" t="s">
        <v>3600</v>
      </c>
      <c r="G9468">
        <v>9892562</v>
      </c>
      <c r="I9468" t="s">
        <v>3601</v>
      </c>
      <c r="J9468" t="s">
        <v>5586</v>
      </c>
      <c r="L9468" t="s">
        <v>5736</v>
      </c>
      <c r="M9468">
        <v>14.5</v>
      </c>
      <c r="N9468">
        <v>19</v>
      </c>
      <c r="O9468">
        <v>11</v>
      </c>
      <c r="S9468" t="b">
        <v>0</v>
      </c>
      <c r="T9468" t="b">
        <v>0</v>
      </c>
      <c r="U9468" t="b">
        <v>0</v>
      </c>
      <c r="V9468">
        <v>24000</v>
      </c>
      <c r="W9468">
        <v>25200</v>
      </c>
      <c r="X9468">
        <v>2.46</v>
      </c>
      <c r="Y9468">
        <v>25200</v>
      </c>
      <c r="Z9468">
        <v>2.46</v>
      </c>
    </row>
    <row r="9469" spans="1:26">
      <c r="A9469">
        <v>9892563</v>
      </c>
      <c r="B9469" t="s">
        <v>3654</v>
      </c>
      <c r="C9469" t="s">
        <v>3597</v>
      </c>
      <c r="D9469" t="s">
        <v>1049</v>
      </c>
      <c r="E9469" t="s">
        <v>3637</v>
      </c>
      <c r="F9469" t="s">
        <v>3600</v>
      </c>
      <c r="G9469">
        <v>9892563</v>
      </c>
      <c r="I9469" t="s">
        <v>3601</v>
      </c>
      <c r="J9469" t="s">
        <v>5586</v>
      </c>
      <c r="L9469" t="s">
        <v>5735</v>
      </c>
      <c r="M9469">
        <v>14.5</v>
      </c>
      <c r="N9469">
        <v>19</v>
      </c>
      <c r="O9469">
        <v>11</v>
      </c>
      <c r="S9469" t="b">
        <v>0</v>
      </c>
      <c r="T9469" t="b">
        <v>0</v>
      </c>
      <c r="U9469" t="b">
        <v>0</v>
      </c>
      <c r="V9469">
        <v>24000</v>
      </c>
      <c r="W9469">
        <v>25000</v>
      </c>
      <c r="X9469">
        <v>2.4900000000000002</v>
      </c>
      <c r="Y9469">
        <v>25000</v>
      </c>
      <c r="Z9469">
        <v>2.4900000000000002</v>
      </c>
    </row>
    <row r="9470" spans="1:26">
      <c r="A9470">
        <v>9892564</v>
      </c>
      <c r="B9470" t="s">
        <v>3654</v>
      </c>
      <c r="C9470" t="s">
        <v>3597</v>
      </c>
      <c r="D9470" t="s">
        <v>1049</v>
      </c>
      <c r="E9470" t="s">
        <v>3637</v>
      </c>
      <c r="F9470" t="s">
        <v>3600</v>
      </c>
      <c r="G9470">
        <v>9892564</v>
      </c>
      <c r="I9470" t="s">
        <v>3601</v>
      </c>
      <c r="J9470" t="s">
        <v>5586</v>
      </c>
      <c r="L9470" t="s">
        <v>5737</v>
      </c>
      <c r="M9470">
        <v>14.5</v>
      </c>
      <c r="N9470">
        <v>19</v>
      </c>
      <c r="O9470">
        <v>11</v>
      </c>
      <c r="S9470" t="b">
        <v>0</v>
      </c>
      <c r="T9470" t="b">
        <v>0</v>
      </c>
      <c r="U9470" t="b">
        <v>0</v>
      </c>
      <c r="V9470">
        <v>24000</v>
      </c>
      <c r="W9470">
        <v>25000</v>
      </c>
      <c r="X9470">
        <v>2.52</v>
      </c>
      <c r="Y9470">
        <v>25000</v>
      </c>
      <c r="Z9470">
        <v>2.52</v>
      </c>
    </row>
    <row r="9471" spans="1:26">
      <c r="A9471">
        <v>9892566</v>
      </c>
      <c r="B9471" t="s">
        <v>3654</v>
      </c>
      <c r="C9471" t="s">
        <v>3597</v>
      </c>
      <c r="D9471" t="s">
        <v>1049</v>
      </c>
      <c r="E9471" t="s">
        <v>3637</v>
      </c>
      <c r="F9471" t="s">
        <v>3600</v>
      </c>
      <c r="G9471">
        <v>9892566</v>
      </c>
      <c r="I9471" t="s">
        <v>3601</v>
      </c>
      <c r="J9471" t="s">
        <v>5586</v>
      </c>
      <c r="L9471" t="s">
        <v>5734</v>
      </c>
      <c r="M9471">
        <v>14.5</v>
      </c>
      <c r="N9471">
        <v>19</v>
      </c>
      <c r="O9471">
        <v>11</v>
      </c>
      <c r="S9471" t="b">
        <v>0</v>
      </c>
      <c r="T9471" t="b">
        <v>0</v>
      </c>
      <c r="U9471" t="b">
        <v>0</v>
      </c>
      <c r="V9471">
        <v>24200</v>
      </c>
      <c r="W9471">
        <v>25000</v>
      </c>
      <c r="X9471">
        <v>2.57</v>
      </c>
      <c r="Y9471">
        <v>25000</v>
      </c>
      <c r="Z9471">
        <v>2.57</v>
      </c>
    </row>
    <row r="9472" spans="1:26">
      <c r="A9472">
        <v>9892567</v>
      </c>
      <c r="B9472" t="s">
        <v>3654</v>
      </c>
      <c r="C9472" t="s">
        <v>3597</v>
      </c>
      <c r="D9472" t="s">
        <v>1049</v>
      </c>
      <c r="E9472" t="s">
        <v>3637</v>
      </c>
      <c r="F9472" t="s">
        <v>3600</v>
      </c>
      <c r="G9472">
        <v>9892567</v>
      </c>
      <c r="I9472" t="s">
        <v>3601</v>
      </c>
      <c r="J9472" t="s">
        <v>5586</v>
      </c>
      <c r="L9472" t="s">
        <v>5733</v>
      </c>
      <c r="M9472">
        <v>14.5</v>
      </c>
      <c r="N9472">
        <v>19</v>
      </c>
      <c r="O9472">
        <v>11</v>
      </c>
      <c r="S9472" t="b">
        <v>0</v>
      </c>
      <c r="T9472" t="b">
        <v>0</v>
      </c>
      <c r="U9472" t="b">
        <v>0</v>
      </c>
      <c r="V9472">
        <v>24200</v>
      </c>
      <c r="W9472">
        <v>25000</v>
      </c>
      <c r="X9472">
        <v>2.57</v>
      </c>
      <c r="Y9472">
        <v>25000</v>
      </c>
      <c r="Z9472">
        <v>2.57</v>
      </c>
    </row>
    <row r="9473" spans="1:26">
      <c r="A9473">
        <v>9892569</v>
      </c>
      <c r="B9473" t="s">
        <v>3654</v>
      </c>
      <c r="C9473" t="s">
        <v>3597</v>
      </c>
      <c r="D9473" t="s">
        <v>1049</v>
      </c>
      <c r="E9473" t="s">
        <v>3637</v>
      </c>
      <c r="F9473" t="s">
        <v>3600</v>
      </c>
      <c r="G9473">
        <v>9892569</v>
      </c>
      <c r="I9473" t="s">
        <v>3601</v>
      </c>
      <c r="J9473" t="s">
        <v>5586</v>
      </c>
      <c r="L9473" t="s">
        <v>5732</v>
      </c>
      <c r="M9473">
        <v>14.5</v>
      </c>
      <c r="N9473">
        <v>19</v>
      </c>
      <c r="O9473">
        <v>11</v>
      </c>
      <c r="S9473" t="b">
        <v>0</v>
      </c>
      <c r="T9473" t="b">
        <v>0</v>
      </c>
      <c r="U9473" t="b">
        <v>0</v>
      </c>
      <c r="V9473">
        <v>24200</v>
      </c>
      <c r="W9473">
        <v>25000</v>
      </c>
      <c r="X9473">
        <v>2.57</v>
      </c>
      <c r="Y9473">
        <v>25000</v>
      </c>
      <c r="Z9473">
        <v>2.57</v>
      </c>
    </row>
    <row r="9474" spans="1:26">
      <c r="A9474">
        <v>9892570</v>
      </c>
      <c r="B9474" t="s">
        <v>3654</v>
      </c>
      <c r="C9474" t="s">
        <v>3597</v>
      </c>
      <c r="D9474" t="s">
        <v>1049</v>
      </c>
      <c r="E9474" t="s">
        <v>3637</v>
      </c>
      <c r="F9474" t="s">
        <v>3600</v>
      </c>
      <c r="G9474">
        <v>9892570</v>
      </c>
      <c r="I9474" t="s">
        <v>3601</v>
      </c>
      <c r="J9474" t="s">
        <v>5586</v>
      </c>
      <c r="L9474" t="s">
        <v>5730</v>
      </c>
      <c r="M9474">
        <v>14.5</v>
      </c>
      <c r="N9474">
        <v>19</v>
      </c>
      <c r="O9474">
        <v>11</v>
      </c>
      <c r="S9474" t="b">
        <v>0</v>
      </c>
      <c r="T9474" t="b">
        <v>0</v>
      </c>
      <c r="U9474" t="b">
        <v>0</v>
      </c>
      <c r="V9474">
        <v>24200</v>
      </c>
      <c r="W9474">
        <v>25000</v>
      </c>
      <c r="X9474">
        <v>2.57</v>
      </c>
      <c r="Y9474">
        <v>25000</v>
      </c>
      <c r="Z9474">
        <v>2.57</v>
      </c>
    </row>
    <row r="9475" spans="1:26">
      <c r="A9475">
        <v>9892572</v>
      </c>
      <c r="B9475" t="s">
        <v>3654</v>
      </c>
      <c r="C9475" t="s">
        <v>3597</v>
      </c>
      <c r="D9475" t="s">
        <v>1049</v>
      </c>
      <c r="E9475" t="s">
        <v>3637</v>
      </c>
      <c r="F9475" t="s">
        <v>3600</v>
      </c>
      <c r="G9475">
        <v>9892572</v>
      </c>
      <c r="I9475" t="s">
        <v>3601</v>
      </c>
      <c r="J9475" t="s">
        <v>5586</v>
      </c>
      <c r="L9475" t="s">
        <v>5729</v>
      </c>
      <c r="M9475">
        <v>15</v>
      </c>
      <c r="N9475">
        <v>19</v>
      </c>
      <c r="O9475">
        <v>11.5</v>
      </c>
      <c r="S9475" t="b">
        <v>0</v>
      </c>
      <c r="T9475" t="b">
        <v>0</v>
      </c>
      <c r="U9475" t="b">
        <v>0</v>
      </c>
      <c r="V9475">
        <v>24400</v>
      </c>
      <c r="W9475">
        <v>24800</v>
      </c>
      <c r="X9475">
        <v>2.71</v>
      </c>
      <c r="Y9475">
        <v>24800</v>
      </c>
      <c r="Z9475">
        <v>2.71</v>
      </c>
    </row>
    <row r="9476" spans="1:26">
      <c r="A9476">
        <v>9892571</v>
      </c>
      <c r="B9476" t="s">
        <v>3654</v>
      </c>
      <c r="C9476" t="s">
        <v>3597</v>
      </c>
      <c r="D9476" t="s">
        <v>1049</v>
      </c>
      <c r="E9476" t="s">
        <v>3637</v>
      </c>
      <c r="F9476" t="s">
        <v>3600</v>
      </c>
      <c r="G9476">
        <v>9892571</v>
      </c>
      <c r="I9476" t="s">
        <v>3601</v>
      </c>
      <c r="J9476" t="s">
        <v>5586</v>
      </c>
      <c r="L9476" t="s">
        <v>5731</v>
      </c>
      <c r="M9476">
        <v>15</v>
      </c>
      <c r="N9476">
        <v>19</v>
      </c>
      <c r="O9476">
        <v>11.5</v>
      </c>
      <c r="S9476" t="b">
        <v>0</v>
      </c>
      <c r="T9476" t="b">
        <v>0</v>
      </c>
      <c r="U9476" t="b">
        <v>0</v>
      </c>
      <c r="V9476">
        <v>24400</v>
      </c>
      <c r="W9476">
        <v>24800</v>
      </c>
      <c r="X9476">
        <v>2.71</v>
      </c>
      <c r="Y9476">
        <v>24800</v>
      </c>
      <c r="Z9476">
        <v>2.71</v>
      </c>
    </row>
    <row r="9477" spans="1:26">
      <c r="A9477">
        <v>9892573</v>
      </c>
      <c r="B9477" t="s">
        <v>3654</v>
      </c>
      <c r="C9477" t="s">
        <v>3597</v>
      </c>
      <c r="D9477" t="s">
        <v>1049</v>
      </c>
      <c r="E9477" t="s">
        <v>3637</v>
      </c>
      <c r="F9477" t="s">
        <v>3600</v>
      </c>
      <c r="G9477">
        <v>9892573</v>
      </c>
      <c r="I9477" t="s">
        <v>3601</v>
      </c>
      <c r="J9477" t="s">
        <v>5586</v>
      </c>
      <c r="L9477" t="s">
        <v>5728</v>
      </c>
      <c r="M9477">
        <v>15</v>
      </c>
      <c r="N9477">
        <v>19</v>
      </c>
      <c r="O9477">
        <v>11.5</v>
      </c>
      <c r="S9477" t="b">
        <v>0</v>
      </c>
      <c r="T9477" t="b">
        <v>0</v>
      </c>
      <c r="U9477" t="b">
        <v>0</v>
      </c>
      <c r="V9477">
        <v>24400</v>
      </c>
      <c r="W9477">
        <v>24800</v>
      </c>
      <c r="X9477">
        <v>2.71</v>
      </c>
      <c r="Y9477">
        <v>24800</v>
      </c>
      <c r="Z9477">
        <v>2.71</v>
      </c>
    </row>
    <row r="9478" spans="1:26">
      <c r="A9478">
        <v>9892574</v>
      </c>
      <c r="B9478" t="s">
        <v>3654</v>
      </c>
      <c r="C9478" t="s">
        <v>3597</v>
      </c>
      <c r="D9478" t="s">
        <v>1049</v>
      </c>
      <c r="E9478" t="s">
        <v>3637</v>
      </c>
      <c r="F9478" t="s">
        <v>3600</v>
      </c>
      <c r="G9478">
        <v>9892574</v>
      </c>
      <c r="I9478" t="s">
        <v>3601</v>
      </c>
      <c r="J9478" t="s">
        <v>5586</v>
      </c>
      <c r="L9478" t="s">
        <v>5727</v>
      </c>
      <c r="M9478">
        <v>15</v>
      </c>
      <c r="N9478">
        <v>19</v>
      </c>
      <c r="O9478">
        <v>11.5</v>
      </c>
      <c r="S9478" t="b">
        <v>0</v>
      </c>
      <c r="T9478" t="b">
        <v>0</v>
      </c>
      <c r="U9478" t="b">
        <v>0</v>
      </c>
      <c r="V9478">
        <v>24400</v>
      </c>
      <c r="W9478">
        <v>24800</v>
      </c>
      <c r="X9478">
        <v>2.71</v>
      </c>
      <c r="Y9478">
        <v>24800</v>
      </c>
      <c r="Z9478">
        <v>2.71</v>
      </c>
    </row>
    <row r="9479" spans="1:26">
      <c r="A9479">
        <v>9892575</v>
      </c>
      <c r="B9479" t="s">
        <v>3654</v>
      </c>
      <c r="C9479" t="s">
        <v>3597</v>
      </c>
      <c r="D9479" t="s">
        <v>1049</v>
      </c>
      <c r="E9479" t="s">
        <v>3637</v>
      </c>
      <c r="F9479" t="s">
        <v>3600</v>
      </c>
      <c r="G9479">
        <v>9892575</v>
      </c>
      <c r="I9479" t="s">
        <v>3601</v>
      </c>
      <c r="J9479" t="s">
        <v>5586</v>
      </c>
      <c r="L9479" t="s">
        <v>5723</v>
      </c>
      <c r="M9479">
        <v>15</v>
      </c>
      <c r="N9479">
        <v>19</v>
      </c>
      <c r="O9479">
        <v>11.5</v>
      </c>
      <c r="S9479" t="b">
        <v>0</v>
      </c>
      <c r="T9479" t="b">
        <v>0</v>
      </c>
      <c r="U9479" t="b">
        <v>0</v>
      </c>
      <c r="V9479">
        <v>24400</v>
      </c>
      <c r="W9479">
        <v>24800</v>
      </c>
      <c r="X9479">
        <v>2.71</v>
      </c>
      <c r="Y9479">
        <v>24800</v>
      </c>
      <c r="Z9479">
        <v>2.71</v>
      </c>
    </row>
    <row r="9480" spans="1:26">
      <c r="A9480">
        <v>9892576</v>
      </c>
      <c r="B9480" t="s">
        <v>3654</v>
      </c>
      <c r="C9480" t="s">
        <v>3597</v>
      </c>
      <c r="D9480" t="s">
        <v>1049</v>
      </c>
      <c r="E9480" t="s">
        <v>3637</v>
      </c>
      <c r="F9480" t="s">
        <v>3600</v>
      </c>
      <c r="G9480">
        <v>9892576</v>
      </c>
      <c r="I9480" t="s">
        <v>3601</v>
      </c>
      <c r="J9480" t="s">
        <v>5586</v>
      </c>
      <c r="L9480" t="s">
        <v>5726</v>
      </c>
      <c r="M9480">
        <v>15</v>
      </c>
      <c r="N9480">
        <v>19</v>
      </c>
      <c r="O9480">
        <v>11.5</v>
      </c>
      <c r="S9480" t="b">
        <v>0</v>
      </c>
      <c r="T9480" t="b">
        <v>0</v>
      </c>
      <c r="U9480" t="b">
        <v>0</v>
      </c>
      <c r="V9480">
        <v>24400</v>
      </c>
      <c r="W9480">
        <v>24800</v>
      </c>
      <c r="X9480">
        <v>2.74</v>
      </c>
      <c r="Y9480">
        <v>24800</v>
      </c>
      <c r="Z9480">
        <v>2.74</v>
      </c>
    </row>
    <row r="9481" spans="1:26">
      <c r="A9481">
        <v>9892578</v>
      </c>
      <c r="B9481" t="s">
        <v>3654</v>
      </c>
      <c r="C9481" t="s">
        <v>3597</v>
      </c>
      <c r="D9481" t="s">
        <v>1049</v>
      </c>
      <c r="E9481" t="s">
        <v>3637</v>
      </c>
      <c r="F9481" t="s">
        <v>3600</v>
      </c>
      <c r="G9481">
        <v>9892578</v>
      </c>
      <c r="I9481" t="s">
        <v>3601</v>
      </c>
      <c r="J9481" t="s">
        <v>5586</v>
      </c>
      <c r="L9481" t="s">
        <v>5724</v>
      </c>
      <c r="M9481">
        <v>15</v>
      </c>
      <c r="N9481">
        <v>19.5</v>
      </c>
      <c r="O9481">
        <v>11.5</v>
      </c>
      <c r="S9481" t="b">
        <v>0</v>
      </c>
      <c r="T9481" t="b">
        <v>0</v>
      </c>
      <c r="U9481" t="b">
        <v>0</v>
      </c>
      <c r="V9481">
        <v>24800</v>
      </c>
      <c r="W9481">
        <v>24800</v>
      </c>
      <c r="X9481">
        <v>2.71</v>
      </c>
      <c r="Y9481">
        <v>24800</v>
      </c>
      <c r="Z9481">
        <v>2.71</v>
      </c>
    </row>
    <row r="9482" spans="1:26">
      <c r="A9482">
        <v>9892577</v>
      </c>
      <c r="B9482" t="s">
        <v>3654</v>
      </c>
      <c r="C9482" t="s">
        <v>3597</v>
      </c>
      <c r="D9482" t="s">
        <v>1049</v>
      </c>
      <c r="E9482" t="s">
        <v>3637</v>
      </c>
      <c r="F9482" t="s">
        <v>3600</v>
      </c>
      <c r="G9482">
        <v>9892577</v>
      </c>
      <c r="I9482" t="s">
        <v>3601</v>
      </c>
      <c r="J9482" t="s">
        <v>5586</v>
      </c>
      <c r="L9482" t="s">
        <v>5725</v>
      </c>
      <c r="M9482">
        <v>15</v>
      </c>
      <c r="N9482">
        <v>19</v>
      </c>
      <c r="O9482">
        <v>11.5</v>
      </c>
      <c r="S9482" t="b">
        <v>0</v>
      </c>
      <c r="T9482" t="b">
        <v>0</v>
      </c>
      <c r="U9482" t="b">
        <v>0</v>
      </c>
      <c r="V9482">
        <v>24800</v>
      </c>
      <c r="W9482">
        <v>24800</v>
      </c>
      <c r="X9482">
        <v>2.68</v>
      </c>
      <c r="Y9482">
        <v>24800</v>
      </c>
      <c r="Z9482">
        <v>2.68</v>
      </c>
    </row>
    <row r="9483" spans="1:26">
      <c r="A9483">
        <v>9892579</v>
      </c>
      <c r="B9483" t="s">
        <v>3654</v>
      </c>
      <c r="C9483" t="s">
        <v>3597</v>
      </c>
      <c r="D9483" t="s">
        <v>1049</v>
      </c>
      <c r="E9483" t="s">
        <v>3637</v>
      </c>
      <c r="F9483" t="s">
        <v>3600</v>
      </c>
      <c r="G9483">
        <v>9892579</v>
      </c>
      <c r="I9483" t="s">
        <v>3601</v>
      </c>
      <c r="J9483" t="s">
        <v>5586</v>
      </c>
      <c r="L9483" t="s">
        <v>5698</v>
      </c>
      <c r="M9483">
        <v>15</v>
      </c>
      <c r="N9483">
        <v>19.5</v>
      </c>
      <c r="O9483">
        <v>11.5</v>
      </c>
      <c r="S9483" t="b">
        <v>0</v>
      </c>
      <c r="T9483" t="b">
        <v>0</v>
      </c>
      <c r="U9483" t="b">
        <v>0</v>
      </c>
      <c r="V9483">
        <v>24800</v>
      </c>
      <c r="W9483">
        <v>24800</v>
      </c>
      <c r="X9483">
        <v>2.71</v>
      </c>
      <c r="Y9483">
        <v>24800</v>
      </c>
      <c r="Z9483">
        <v>2.71</v>
      </c>
    </row>
    <row r="9484" spans="1:26">
      <c r="A9484">
        <v>9892580</v>
      </c>
      <c r="B9484" t="s">
        <v>3654</v>
      </c>
      <c r="C9484" t="s">
        <v>3597</v>
      </c>
      <c r="D9484" t="s">
        <v>1049</v>
      </c>
      <c r="E9484" t="s">
        <v>3637</v>
      </c>
      <c r="F9484" t="s">
        <v>3600</v>
      </c>
      <c r="G9484">
        <v>9892580</v>
      </c>
      <c r="I9484" t="s">
        <v>3601</v>
      </c>
      <c r="J9484" t="s">
        <v>5586</v>
      </c>
      <c r="L9484" t="s">
        <v>5722</v>
      </c>
      <c r="M9484">
        <v>15</v>
      </c>
      <c r="N9484">
        <v>19</v>
      </c>
      <c r="O9484">
        <v>11.5</v>
      </c>
      <c r="S9484" t="b">
        <v>0</v>
      </c>
      <c r="T9484" t="b">
        <v>0</v>
      </c>
      <c r="U9484" t="b">
        <v>0</v>
      </c>
      <c r="V9484">
        <v>24800</v>
      </c>
      <c r="W9484">
        <v>24800</v>
      </c>
      <c r="X9484">
        <v>2.68</v>
      </c>
      <c r="Y9484">
        <v>24800</v>
      </c>
      <c r="Z9484">
        <v>2.68</v>
      </c>
    </row>
    <row r="9485" spans="1:26">
      <c r="A9485">
        <v>9892581</v>
      </c>
      <c r="B9485" t="s">
        <v>3654</v>
      </c>
      <c r="C9485" t="s">
        <v>3597</v>
      </c>
      <c r="D9485" t="s">
        <v>1049</v>
      </c>
      <c r="E9485" t="s">
        <v>3637</v>
      </c>
      <c r="F9485" t="s">
        <v>3600</v>
      </c>
      <c r="G9485">
        <v>9892581</v>
      </c>
      <c r="I9485" t="s">
        <v>3601</v>
      </c>
      <c r="J9485" t="s">
        <v>5586</v>
      </c>
      <c r="L9485" t="s">
        <v>5721</v>
      </c>
      <c r="M9485">
        <v>15</v>
      </c>
      <c r="N9485">
        <v>19.5</v>
      </c>
      <c r="O9485">
        <v>11.5</v>
      </c>
      <c r="S9485" t="b">
        <v>0</v>
      </c>
      <c r="T9485" t="b">
        <v>0</v>
      </c>
      <c r="U9485" t="b">
        <v>0</v>
      </c>
      <c r="V9485">
        <v>24800</v>
      </c>
      <c r="W9485">
        <v>24800</v>
      </c>
      <c r="X9485">
        <v>2.71</v>
      </c>
      <c r="Y9485">
        <v>24800</v>
      </c>
      <c r="Z9485">
        <v>2.71</v>
      </c>
    </row>
    <row r="9486" spans="1:26">
      <c r="A9486">
        <v>9892582</v>
      </c>
      <c r="B9486" t="s">
        <v>3654</v>
      </c>
      <c r="C9486" t="s">
        <v>3597</v>
      </c>
      <c r="D9486" t="s">
        <v>1049</v>
      </c>
      <c r="E9486" t="s">
        <v>3637</v>
      </c>
      <c r="F9486" t="s">
        <v>3600</v>
      </c>
      <c r="G9486">
        <v>9892582</v>
      </c>
      <c r="I9486" t="s">
        <v>3601</v>
      </c>
      <c r="J9486" t="s">
        <v>5586</v>
      </c>
      <c r="L9486" t="s">
        <v>5700</v>
      </c>
      <c r="M9486">
        <v>15</v>
      </c>
      <c r="N9486">
        <v>19.5</v>
      </c>
      <c r="O9486">
        <v>11.5</v>
      </c>
      <c r="S9486" t="b">
        <v>0</v>
      </c>
      <c r="T9486" t="b">
        <v>0</v>
      </c>
      <c r="U9486" t="b">
        <v>0</v>
      </c>
      <c r="V9486">
        <v>24800</v>
      </c>
      <c r="W9486">
        <v>24800</v>
      </c>
      <c r="X9486">
        <v>2.71</v>
      </c>
      <c r="Y9486">
        <v>24800</v>
      </c>
      <c r="Z9486">
        <v>2.71</v>
      </c>
    </row>
    <row r="9487" spans="1:26">
      <c r="A9487">
        <v>9892584</v>
      </c>
      <c r="B9487" t="s">
        <v>3654</v>
      </c>
      <c r="C9487" t="s">
        <v>3597</v>
      </c>
      <c r="D9487" t="s">
        <v>1049</v>
      </c>
      <c r="E9487" t="s">
        <v>3637</v>
      </c>
      <c r="F9487" t="s">
        <v>3600</v>
      </c>
      <c r="G9487">
        <v>9892584</v>
      </c>
      <c r="I9487" t="s">
        <v>3601</v>
      </c>
      <c r="J9487" t="s">
        <v>5586</v>
      </c>
      <c r="L9487" t="s">
        <v>5756</v>
      </c>
      <c r="M9487">
        <v>14.5</v>
      </c>
      <c r="N9487">
        <v>18.5</v>
      </c>
      <c r="O9487">
        <v>10.5</v>
      </c>
      <c r="S9487" t="b">
        <v>0</v>
      </c>
      <c r="T9487" t="b">
        <v>0</v>
      </c>
      <c r="U9487" t="b">
        <v>0</v>
      </c>
      <c r="V9487">
        <v>24000</v>
      </c>
      <c r="W9487">
        <v>25200</v>
      </c>
      <c r="X9487">
        <v>2.5</v>
      </c>
      <c r="Y9487">
        <v>25200</v>
      </c>
      <c r="Z9487">
        <v>2.5</v>
      </c>
    </row>
    <row r="9488" spans="1:26">
      <c r="A9488">
        <v>9892583</v>
      </c>
      <c r="B9488" t="s">
        <v>3654</v>
      </c>
      <c r="C9488" t="s">
        <v>3597</v>
      </c>
      <c r="D9488" t="s">
        <v>1049</v>
      </c>
      <c r="E9488" t="s">
        <v>3637</v>
      </c>
      <c r="F9488" t="s">
        <v>3600</v>
      </c>
      <c r="G9488">
        <v>9892583</v>
      </c>
      <c r="I9488" t="s">
        <v>3601</v>
      </c>
      <c r="J9488" t="s">
        <v>5586</v>
      </c>
      <c r="L9488" t="s">
        <v>5755</v>
      </c>
      <c r="M9488">
        <v>14</v>
      </c>
      <c r="N9488">
        <v>18.5</v>
      </c>
      <c r="O9488">
        <v>10.5</v>
      </c>
      <c r="S9488" t="b">
        <v>0</v>
      </c>
      <c r="T9488" t="b">
        <v>0</v>
      </c>
      <c r="U9488" t="b">
        <v>0</v>
      </c>
      <c r="V9488">
        <v>24000</v>
      </c>
      <c r="W9488">
        <v>25200</v>
      </c>
      <c r="X9488">
        <v>2.4700000000000002</v>
      </c>
      <c r="Y9488">
        <v>25200</v>
      </c>
      <c r="Z9488">
        <v>2.4700000000000002</v>
      </c>
    </row>
    <row r="9489" spans="1:26">
      <c r="A9489">
        <v>9892585</v>
      </c>
      <c r="B9489" t="s">
        <v>3654</v>
      </c>
      <c r="C9489" t="s">
        <v>3597</v>
      </c>
      <c r="D9489" t="s">
        <v>1049</v>
      </c>
      <c r="E9489" t="s">
        <v>3637</v>
      </c>
      <c r="F9489" t="s">
        <v>3600</v>
      </c>
      <c r="G9489">
        <v>9892585</v>
      </c>
      <c r="I9489" t="s">
        <v>3601</v>
      </c>
      <c r="J9489" t="s">
        <v>5586</v>
      </c>
      <c r="L9489" t="s">
        <v>5754</v>
      </c>
      <c r="M9489">
        <v>14.5</v>
      </c>
      <c r="N9489">
        <v>18.5</v>
      </c>
      <c r="O9489">
        <v>10.5</v>
      </c>
      <c r="S9489" t="b">
        <v>0</v>
      </c>
      <c r="T9489" t="b">
        <v>0</v>
      </c>
      <c r="U9489" t="b">
        <v>0</v>
      </c>
      <c r="V9489">
        <v>24000</v>
      </c>
      <c r="W9489">
        <v>25200</v>
      </c>
      <c r="X9489">
        <v>2.5</v>
      </c>
      <c r="Y9489">
        <v>25200</v>
      </c>
      <c r="Z9489">
        <v>2.5</v>
      </c>
    </row>
    <row r="9490" spans="1:26">
      <c r="A9490">
        <v>9892586</v>
      </c>
      <c r="B9490" t="s">
        <v>3654</v>
      </c>
      <c r="C9490" t="s">
        <v>3597</v>
      </c>
      <c r="D9490" t="s">
        <v>1049</v>
      </c>
      <c r="E9490" t="s">
        <v>3637</v>
      </c>
      <c r="F9490" t="s">
        <v>3600</v>
      </c>
      <c r="G9490">
        <v>9892586</v>
      </c>
      <c r="I9490" t="s">
        <v>3601</v>
      </c>
      <c r="J9490" t="s">
        <v>5586</v>
      </c>
      <c r="L9490" t="s">
        <v>5753</v>
      </c>
      <c r="M9490">
        <v>14.5</v>
      </c>
      <c r="N9490">
        <v>18.5</v>
      </c>
      <c r="O9490">
        <v>10.5</v>
      </c>
      <c r="S9490" t="b">
        <v>0</v>
      </c>
      <c r="T9490" t="b">
        <v>0</v>
      </c>
      <c r="U9490" t="b">
        <v>0</v>
      </c>
      <c r="V9490">
        <v>24400</v>
      </c>
      <c r="W9490">
        <v>25200</v>
      </c>
      <c r="X9490">
        <v>2.54</v>
      </c>
      <c r="Y9490">
        <v>25200</v>
      </c>
      <c r="Z9490">
        <v>2.54</v>
      </c>
    </row>
    <row r="9491" spans="1:26">
      <c r="A9491">
        <v>9892587</v>
      </c>
      <c r="B9491" t="s">
        <v>3654</v>
      </c>
      <c r="C9491" t="s">
        <v>3597</v>
      </c>
      <c r="D9491" t="s">
        <v>1049</v>
      </c>
      <c r="E9491" t="s">
        <v>3637</v>
      </c>
      <c r="F9491" t="s">
        <v>3600</v>
      </c>
      <c r="G9491">
        <v>9892587</v>
      </c>
      <c r="I9491" t="s">
        <v>3601</v>
      </c>
      <c r="J9491" t="s">
        <v>5586</v>
      </c>
      <c r="L9491" t="s">
        <v>5720</v>
      </c>
      <c r="M9491">
        <v>14.5</v>
      </c>
      <c r="N9491">
        <v>18.5</v>
      </c>
      <c r="O9491">
        <v>10.5</v>
      </c>
      <c r="S9491" t="b">
        <v>0</v>
      </c>
      <c r="T9491" t="b">
        <v>0</v>
      </c>
      <c r="U9491" t="b">
        <v>0</v>
      </c>
      <c r="V9491">
        <v>24400</v>
      </c>
      <c r="W9491">
        <v>25200</v>
      </c>
      <c r="X9491">
        <v>2.56</v>
      </c>
      <c r="Y9491">
        <v>25200</v>
      </c>
      <c r="Z9491">
        <v>2.56</v>
      </c>
    </row>
    <row r="9492" spans="1:26">
      <c r="A9492">
        <v>9892588</v>
      </c>
      <c r="B9492" t="s">
        <v>3654</v>
      </c>
      <c r="C9492" t="s">
        <v>3597</v>
      </c>
      <c r="D9492" t="s">
        <v>1049</v>
      </c>
      <c r="E9492" t="s">
        <v>3637</v>
      </c>
      <c r="F9492" t="s">
        <v>3600</v>
      </c>
      <c r="G9492">
        <v>9892588</v>
      </c>
      <c r="I9492" t="s">
        <v>3601</v>
      </c>
      <c r="J9492" t="s">
        <v>5586</v>
      </c>
      <c r="L9492" t="s">
        <v>5719</v>
      </c>
      <c r="M9492">
        <v>14.5</v>
      </c>
      <c r="N9492">
        <v>19</v>
      </c>
      <c r="O9492">
        <v>10.5</v>
      </c>
      <c r="S9492" t="b">
        <v>0</v>
      </c>
      <c r="T9492" t="b">
        <v>0</v>
      </c>
      <c r="U9492" t="b">
        <v>0</v>
      </c>
      <c r="V9492">
        <v>24400</v>
      </c>
      <c r="W9492">
        <v>25000</v>
      </c>
      <c r="X9492">
        <v>2.57</v>
      </c>
      <c r="Y9492">
        <v>25000</v>
      </c>
      <c r="Z9492">
        <v>2.57</v>
      </c>
    </row>
    <row r="9493" spans="1:26">
      <c r="A9493">
        <v>9892589</v>
      </c>
      <c r="B9493" t="s">
        <v>3654</v>
      </c>
      <c r="C9493" t="s">
        <v>3597</v>
      </c>
      <c r="D9493" t="s">
        <v>1049</v>
      </c>
      <c r="E9493" t="s">
        <v>3637</v>
      </c>
      <c r="F9493" t="s">
        <v>3600</v>
      </c>
      <c r="G9493">
        <v>9892589</v>
      </c>
      <c r="I9493" t="s">
        <v>3601</v>
      </c>
      <c r="J9493" t="s">
        <v>5586</v>
      </c>
      <c r="L9493" t="s">
        <v>5716</v>
      </c>
      <c r="M9493">
        <v>15</v>
      </c>
      <c r="N9493">
        <v>19</v>
      </c>
      <c r="O9493">
        <v>11</v>
      </c>
      <c r="S9493" t="b">
        <v>0</v>
      </c>
      <c r="T9493" t="b">
        <v>0</v>
      </c>
      <c r="U9493" t="b">
        <v>0</v>
      </c>
      <c r="V9493">
        <v>24800</v>
      </c>
      <c r="W9493">
        <v>25000</v>
      </c>
      <c r="X9493">
        <v>2.67</v>
      </c>
      <c r="Y9493">
        <v>25000</v>
      </c>
      <c r="Z9493">
        <v>2.67</v>
      </c>
    </row>
    <row r="9494" spans="1:26">
      <c r="A9494">
        <v>9892590</v>
      </c>
      <c r="B9494" t="s">
        <v>3654</v>
      </c>
      <c r="C9494" t="s">
        <v>3597</v>
      </c>
      <c r="D9494" t="s">
        <v>1049</v>
      </c>
      <c r="E9494" t="s">
        <v>3637</v>
      </c>
      <c r="F9494" t="s">
        <v>3600</v>
      </c>
      <c r="G9494">
        <v>9892590</v>
      </c>
      <c r="I9494" t="s">
        <v>3601</v>
      </c>
      <c r="J9494" t="s">
        <v>5586</v>
      </c>
      <c r="L9494" t="s">
        <v>5715</v>
      </c>
      <c r="M9494">
        <v>15</v>
      </c>
      <c r="N9494">
        <v>19.5</v>
      </c>
      <c r="O9494">
        <v>11</v>
      </c>
      <c r="S9494" t="b">
        <v>0</v>
      </c>
      <c r="T9494" t="b">
        <v>0</v>
      </c>
      <c r="U9494" t="b">
        <v>0</v>
      </c>
      <c r="V9494">
        <v>24800</v>
      </c>
      <c r="W9494">
        <v>25000</v>
      </c>
      <c r="X9494">
        <v>2.68</v>
      </c>
      <c r="Y9494">
        <v>25000</v>
      </c>
      <c r="Z9494">
        <v>2.68</v>
      </c>
    </row>
    <row r="9495" spans="1:26">
      <c r="A9495">
        <v>9892591</v>
      </c>
      <c r="B9495" t="s">
        <v>3654</v>
      </c>
      <c r="C9495" t="s">
        <v>3597</v>
      </c>
      <c r="D9495" t="s">
        <v>1049</v>
      </c>
      <c r="E9495" t="s">
        <v>3637</v>
      </c>
      <c r="F9495" t="s">
        <v>3600</v>
      </c>
      <c r="G9495">
        <v>9892591</v>
      </c>
      <c r="I9495" t="s">
        <v>3601</v>
      </c>
      <c r="J9495" t="s">
        <v>5586</v>
      </c>
      <c r="L9495" t="s">
        <v>5713</v>
      </c>
      <c r="M9495">
        <v>15</v>
      </c>
      <c r="N9495">
        <v>19.5</v>
      </c>
      <c r="O9495">
        <v>11</v>
      </c>
      <c r="S9495" t="b">
        <v>0</v>
      </c>
      <c r="T9495" t="b">
        <v>0</v>
      </c>
      <c r="U9495" t="b">
        <v>0</v>
      </c>
      <c r="V9495">
        <v>24800</v>
      </c>
      <c r="W9495">
        <v>25000</v>
      </c>
      <c r="X9495">
        <v>2.71</v>
      </c>
      <c r="Y9495">
        <v>25000</v>
      </c>
      <c r="Z9495">
        <v>2.71</v>
      </c>
    </row>
    <row r="9496" spans="1:26">
      <c r="A9496">
        <v>9892592</v>
      </c>
      <c r="B9496" t="s">
        <v>3654</v>
      </c>
      <c r="C9496" t="s">
        <v>3597</v>
      </c>
      <c r="D9496" t="s">
        <v>1049</v>
      </c>
      <c r="E9496" t="s">
        <v>3637</v>
      </c>
      <c r="F9496" t="s">
        <v>3600</v>
      </c>
      <c r="G9496">
        <v>9892592</v>
      </c>
      <c r="I9496" t="s">
        <v>3601</v>
      </c>
      <c r="J9496" t="s">
        <v>5586</v>
      </c>
      <c r="L9496" t="s">
        <v>5714</v>
      </c>
      <c r="M9496">
        <v>15</v>
      </c>
      <c r="N9496">
        <v>19.5</v>
      </c>
      <c r="O9496">
        <v>11</v>
      </c>
      <c r="S9496" t="b">
        <v>0</v>
      </c>
      <c r="T9496" t="b">
        <v>0</v>
      </c>
      <c r="U9496" t="b">
        <v>0</v>
      </c>
      <c r="V9496">
        <v>24800</v>
      </c>
      <c r="W9496">
        <v>25000</v>
      </c>
      <c r="X9496">
        <v>2.67</v>
      </c>
      <c r="Y9496">
        <v>25000</v>
      </c>
      <c r="Z9496">
        <v>2.67</v>
      </c>
    </row>
    <row r="9497" spans="1:26">
      <c r="A9497">
        <v>9892593</v>
      </c>
      <c r="B9497" t="s">
        <v>3654</v>
      </c>
      <c r="C9497" t="s">
        <v>3597</v>
      </c>
      <c r="D9497" t="s">
        <v>1049</v>
      </c>
      <c r="E9497" t="s">
        <v>3637</v>
      </c>
      <c r="F9497" t="s">
        <v>3600</v>
      </c>
      <c r="G9497">
        <v>9892593</v>
      </c>
      <c r="I9497" t="s">
        <v>3601</v>
      </c>
      <c r="J9497" t="s">
        <v>5586</v>
      </c>
      <c r="L9497" t="s">
        <v>5696</v>
      </c>
      <c r="M9497">
        <v>15</v>
      </c>
      <c r="N9497">
        <v>20</v>
      </c>
      <c r="O9497">
        <v>11</v>
      </c>
      <c r="S9497" t="b">
        <v>0</v>
      </c>
      <c r="T9497" t="b">
        <v>0</v>
      </c>
      <c r="U9497" t="b">
        <v>0</v>
      </c>
      <c r="V9497">
        <v>24800</v>
      </c>
      <c r="W9497">
        <v>25000</v>
      </c>
      <c r="X9497">
        <v>2.7</v>
      </c>
      <c r="Y9497">
        <v>25000</v>
      </c>
      <c r="Z9497">
        <v>2.7</v>
      </c>
    </row>
    <row r="9498" spans="1:26">
      <c r="A9498">
        <v>9892594</v>
      </c>
      <c r="B9498" t="s">
        <v>3654</v>
      </c>
      <c r="C9498" t="s">
        <v>3597</v>
      </c>
      <c r="D9498" t="s">
        <v>1049</v>
      </c>
      <c r="E9498" t="s">
        <v>3637</v>
      </c>
      <c r="F9498" t="s">
        <v>3600</v>
      </c>
      <c r="G9498">
        <v>9892594</v>
      </c>
      <c r="I9498" t="s">
        <v>3601</v>
      </c>
      <c r="J9498" t="s">
        <v>5586</v>
      </c>
      <c r="L9498" t="s">
        <v>5695</v>
      </c>
      <c r="M9498">
        <v>15</v>
      </c>
      <c r="N9498">
        <v>20</v>
      </c>
      <c r="O9498">
        <v>11</v>
      </c>
      <c r="S9498" t="b">
        <v>0</v>
      </c>
      <c r="T9498" t="b">
        <v>0</v>
      </c>
      <c r="U9498" t="b">
        <v>0</v>
      </c>
      <c r="V9498">
        <v>24800</v>
      </c>
      <c r="W9498">
        <v>25000</v>
      </c>
      <c r="X9498">
        <v>2.7</v>
      </c>
      <c r="Y9498">
        <v>25000</v>
      </c>
      <c r="Z9498">
        <v>2.7</v>
      </c>
    </row>
    <row r="9499" spans="1:26">
      <c r="A9499">
        <v>9892596</v>
      </c>
      <c r="B9499" t="s">
        <v>3654</v>
      </c>
      <c r="C9499" t="s">
        <v>3597</v>
      </c>
      <c r="D9499" t="s">
        <v>1049</v>
      </c>
      <c r="E9499" t="s">
        <v>3637</v>
      </c>
      <c r="F9499" t="s">
        <v>3600</v>
      </c>
      <c r="G9499">
        <v>9892596</v>
      </c>
      <c r="I9499" t="s">
        <v>3601</v>
      </c>
      <c r="J9499" t="s">
        <v>5586</v>
      </c>
      <c r="L9499" t="s">
        <v>5712</v>
      </c>
      <c r="M9499">
        <v>14.5</v>
      </c>
      <c r="N9499">
        <v>19</v>
      </c>
      <c r="O9499">
        <v>10.5</v>
      </c>
      <c r="S9499" t="b">
        <v>0</v>
      </c>
      <c r="T9499" t="b">
        <v>0</v>
      </c>
      <c r="U9499" t="b">
        <v>0</v>
      </c>
      <c r="V9499">
        <v>24600</v>
      </c>
      <c r="W9499">
        <v>25000</v>
      </c>
      <c r="X9499">
        <v>2.62</v>
      </c>
      <c r="Y9499">
        <v>25000</v>
      </c>
      <c r="Z9499">
        <v>2.62</v>
      </c>
    </row>
    <row r="9500" spans="1:26">
      <c r="A9500">
        <v>9892597</v>
      </c>
      <c r="B9500" t="s">
        <v>3654</v>
      </c>
      <c r="C9500" t="s">
        <v>3597</v>
      </c>
      <c r="D9500" t="s">
        <v>1049</v>
      </c>
      <c r="E9500" t="s">
        <v>3637</v>
      </c>
      <c r="F9500" t="s">
        <v>3600</v>
      </c>
      <c r="G9500">
        <v>9892597</v>
      </c>
      <c r="I9500" t="s">
        <v>3601</v>
      </c>
      <c r="J9500" t="s">
        <v>5586</v>
      </c>
      <c r="L9500" t="s">
        <v>5711</v>
      </c>
      <c r="M9500">
        <v>15</v>
      </c>
      <c r="N9500">
        <v>19</v>
      </c>
      <c r="O9500">
        <v>10.5</v>
      </c>
      <c r="S9500" t="b">
        <v>0</v>
      </c>
      <c r="T9500" t="b">
        <v>0</v>
      </c>
      <c r="U9500" t="b">
        <v>0</v>
      </c>
      <c r="V9500">
        <v>24600</v>
      </c>
      <c r="W9500">
        <v>25000</v>
      </c>
      <c r="X9500">
        <v>2.62</v>
      </c>
      <c r="Y9500">
        <v>25000</v>
      </c>
      <c r="Z9500">
        <v>2.62</v>
      </c>
    </row>
    <row r="9501" spans="1:26">
      <c r="A9501">
        <v>9892598</v>
      </c>
      <c r="B9501" t="s">
        <v>3654</v>
      </c>
      <c r="C9501" t="s">
        <v>3597</v>
      </c>
      <c r="D9501" t="s">
        <v>1049</v>
      </c>
      <c r="E9501" t="s">
        <v>3637</v>
      </c>
      <c r="F9501" t="s">
        <v>3600</v>
      </c>
      <c r="G9501">
        <v>9892598</v>
      </c>
      <c r="I9501" t="s">
        <v>3601</v>
      </c>
      <c r="J9501" t="s">
        <v>5586</v>
      </c>
      <c r="L9501" t="s">
        <v>5710</v>
      </c>
      <c r="M9501">
        <v>14.5</v>
      </c>
      <c r="N9501">
        <v>18.5</v>
      </c>
      <c r="O9501">
        <v>10.5</v>
      </c>
      <c r="S9501" t="b">
        <v>0</v>
      </c>
      <c r="T9501" t="b">
        <v>0</v>
      </c>
      <c r="U9501" t="b">
        <v>0</v>
      </c>
      <c r="V9501">
        <v>24800</v>
      </c>
      <c r="W9501">
        <v>25000</v>
      </c>
      <c r="X9501">
        <v>2.67</v>
      </c>
      <c r="Y9501">
        <v>25000</v>
      </c>
      <c r="Z9501">
        <v>2.67</v>
      </c>
    </row>
    <row r="9502" spans="1:26">
      <c r="A9502">
        <v>9892599</v>
      </c>
      <c r="B9502" t="s">
        <v>3654</v>
      </c>
      <c r="C9502" t="s">
        <v>3597</v>
      </c>
      <c r="D9502" t="s">
        <v>1049</v>
      </c>
      <c r="E9502" t="s">
        <v>3637</v>
      </c>
      <c r="F9502" t="s">
        <v>3600</v>
      </c>
      <c r="G9502">
        <v>9892599</v>
      </c>
      <c r="I9502" t="s">
        <v>3601</v>
      </c>
      <c r="J9502" t="s">
        <v>5586</v>
      </c>
      <c r="L9502" t="s">
        <v>5709</v>
      </c>
      <c r="M9502">
        <v>15</v>
      </c>
      <c r="N9502">
        <v>19</v>
      </c>
      <c r="O9502">
        <v>11</v>
      </c>
      <c r="S9502" t="b">
        <v>0</v>
      </c>
      <c r="T9502" t="b">
        <v>0</v>
      </c>
      <c r="U9502" t="b">
        <v>0</v>
      </c>
      <c r="V9502">
        <v>24800</v>
      </c>
      <c r="W9502">
        <v>25000</v>
      </c>
      <c r="X9502">
        <v>2.7</v>
      </c>
      <c r="Y9502">
        <v>25000</v>
      </c>
      <c r="Z9502">
        <v>2.7</v>
      </c>
    </row>
    <row r="9503" spans="1:26">
      <c r="A9503">
        <v>9892600</v>
      </c>
      <c r="B9503" t="s">
        <v>3654</v>
      </c>
      <c r="C9503" t="s">
        <v>3597</v>
      </c>
      <c r="D9503" t="s">
        <v>1049</v>
      </c>
      <c r="E9503" t="s">
        <v>3637</v>
      </c>
      <c r="F9503" t="s">
        <v>3600</v>
      </c>
      <c r="G9503">
        <v>9892600</v>
      </c>
      <c r="I9503" t="s">
        <v>3601</v>
      </c>
      <c r="J9503" t="s">
        <v>5586</v>
      </c>
      <c r="L9503" t="s">
        <v>5708</v>
      </c>
      <c r="M9503">
        <v>15</v>
      </c>
      <c r="N9503">
        <v>19</v>
      </c>
      <c r="O9503">
        <v>11</v>
      </c>
      <c r="S9503" t="b">
        <v>0</v>
      </c>
      <c r="T9503" t="b">
        <v>0</v>
      </c>
      <c r="U9503" t="b">
        <v>0</v>
      </c>
      <c r="V9503">
        <v>24800</v>
      </c>
      <c r="W9503">
        <v>25000</v>
      </c>
      <c r="X9503">
        <v>2.68</v>
      </c>
      <c r="Y9503">
        <v>25000</v>
      </c>
      <c r="Z9503">
        <v>2.68</v>
      </c>
    </row>
    <row r="9504" spans="1:26">
      <c r="A9504">
        <v>9892601</v>
      </c>
      <c r="B9504" t="s">
        <v>3654</v>
      </c>
      <c r="C9504" t="s">
        <v>3597</v>
      </c>
      <c r="D9504" t="s">
        <v>1049</v>
      </c>
      <c r="E9504" t="s">
        <v>3637</v>
      </c>
      <c r="F9504" t="s">
        <v>3600</v>
      </c>
      <c r="G9504">
        <v>9892601</v>
      </c>
      <c r="I9504" t="s">
        <v>3601</v>
      </c>
      <c r="J9504" t="s">
        <v>5586</v>
      </c>
      <c r="L9504" t="s">
        <v>5707</v>
      </c>
      <c r="M9504">
        <v>14.5</v>
      </c>
      <c r="N9504">
        <v>19</v>
      </c>
      <c r="O9504">
        <v>11</v>
      </c>
      <c r="S9504" t="b">
        <v>0</v>
      </c>
      <c r="T9504" t="b">
        <v>0</v>
      </c>
      <c r="U9504" t="b">
        <v>0</v>
      </c>
      <c r="V9504">
        <v>24800</v>
      </c>
      <c r="W9504">
        <v>25000</v>
      </c>
      <c r="X9504">
        <v>2.7</v>
      </c>
      <c r="Y9504">
        <v>25000</v>
      </c>
      <c r="Z9504">
        <v>2.7</v>
      </c>
    </row>
    <row r="9505" spans="1:26">
      <c r="A9505">
        <v>9892603</v>
      </c>
      <c r="B9505" t="s">
        <v>3654</v>
      </c>
      <c r="C9505" t="s">
        <v>3597</v>
      </c>
      <c r="D9505" t="s">
        <v>1049</v>
      </c>
      <c r="E9505" t="s">
        <v>3637</v>
      </c>
      <c r="F9505" t="s">
        <v>3600</v>
      </c>
      <c r="G9505">
        <v>9892603</v>
      </c>
      <c r="I9505" t="s">
        <v>3601</v>
      </c>
      <c r="J9505" t="s">
        <v>5586</v>
      </c>
      <c r="L9505" t="s">
        <v>5704</v>
      </c>
      <c r="M9505">
        <v>15</v>
      </c>
      <c r="N9505">
        <v>19.5</v>
      </c>
      <c r="O9505">
        <v>11</v>
      </c>
      <c r="S9505" t="b">
        <v>0</v>
      </c>
      <c r="T9505" t="b">
        <v>0</v>
      </c>
      <c r="U9505" t="b">
        <v>0</v>
      </c>
      <c r="V9505">
        <v>24800</v>
      </c>
      <c r="W9505">
        <v>24800</v>
      </c>
      <c r="X9505">
        <v>2.71</v>
      </c>
      <c r="Y9505">
        <v>24800</v>
      </c>
      <c r="Z9505">
        <v>2.71</v>
      </c>
    </row>
    <row r="9506" spans="1:26">
      <c r="A9506">
        <v>9892602</v>
      </c>
      <c r="B9506" t="s">
        <v>3654</v>
      </c>
      <c r="C9506" t="s">
        <v>3597</v>
      </c>
      <c r="D9506" t="s">
        <v>1049</v>
      </c>
      <c r="E9506" t="s">
        <v>3637</v>
      </c>
      <c r="F9506" t="s">
        <v>3600</v>
      </c>
      <c r="G9506">
        <v>9892602</v>
      </c>
      <c r="I9506" t="s">
        <v>3601</v>
      </c>
      <c r="J9506" t="s">
        <v>5586</v>
      </c>
      <c r="L9506" t="s">
        <v>5706</v>
      </c>
      <c r="M9506">
        <v>15</v>
      </c>
      <c r="N9506">
        <v>19</v>
      </c>
      <c r="O9506">
        <v>11</v>
      </c>
      <c r="S9506" t="b">
        <v>0</v>
      </c>
      <c r="T9506" t="b">
        <v>0</v>
      </c>
      <c r="U9506" t="b">
        <v>0</v>
      </c>
      <c r="V9506">
        <v>24800</v>
      </c>
      <c r="W9506">
        <v>25000</v>
      </c>
      <c r="X9506">
        <v>2.71</v>
      </c>
      <c r="Y9506">
        <v>25000</v>
      </c>
      <c r="Z9506">
        <v>2.71</v>
      </c>
    </row>
    <row r="9507" spans="1:26">
      <c r="A9507">
        <v>9892604</v>
      </c>
      <c r="B9507" t="s">
        <v>3654</v>
      </c>
      <c r="C9507" t="s">
        <v>3597</v>
      </c>
      <c r="D9507" t="s">
        <v>1049</v>
      </c>
      <c r="E9507" t="s">
        <v>3637</v>
      </c>
      <c r="F9507" t="s">
        <v>3600</v>
      </c>
      <c r="G9507">
        <v>9892604</v>
      </c>
      <c r="I9507" t="s">
        <v>3601</v>
      </c>
      <c r="J9507" t="s">
        <v>5586</v>
      </c>
      <c r="L9507" t="s">
        <v>5705</v>
      </c>
      <c r="M9507">
        <v>15</v>
      </c>
      <c r="N9507">
        <v>19</v>
      </c>
      <c r="O9507">
        <v>11</v>
      </c>
      <c r="S9507" t="b">
        <v>0</v>
      </c>
      <c r="T9507" t="b">
        <v>0</v>
      </c>
      <c r="U9507" t="b">
        <v>0</v>
      </c>
      <c r="V9507">
        <v>25000</v>
      </c>
      <c r="W9507">
        <v>25000</v>
      </c>
      <c r="X9507">
        <v>2.73</v>
      </c>
      <c r="Y9507">
        <v>25000</v>
      </c>
      <c r="Z9507">
        <v>2.73</v>
      </c>
    </row>
    <row r="9508" spans="1:26">
      <c r="A9508">
        <v>9892605</v>
      </c>
      <c r="B9508" t="s">
        <v>3654</v>
      </c>
      <c r="C9508" t="s">
        <v>3597</v>
      </c>
      <c r="D9508" t="s">
        <v>1049</v>
      </c>
      <c r="E9508" t="s">
        <v>3637</v>
      </c>
      <c r="F9508" t="s">
        <v>3600</v>
      </c>
      <c r="G9508">
        <v>9892605</v>
      </c>
      <c r="I9508" t="s">
        <v>3601</v>
      </c>
      <c r="J9508" t="s">
        <v>5586</v>
      </c>
      <c r="L9508" t="s">
        <v>5703</v>
      </c>
      <c r="M9508">
        <v>15</v>
      </c>
      <c r="N9508">
        <v>19.5</v>
      </c>
      <c r="O9508">
        <v>11</v>
      </c>
      <c r="S9508" t="b">
        <v>0</v>
      </c>
      <c r="T9508" t="b">
        <v>0</v>
      </c>
      <c r="U9508" t="b">
        <v>0</v>
      </c>
      <c r="V9508">
        <v>25000</v>
      </c>
      <c r="W9508">
        <v>25000</v>
      </c>
      <c r="X9508">
        <v>2.82</v>
      </c>
      <c r="Y9508">
        <v>25000</v>
      </c>
      <c r="Z9508">
        <v>2.82</v>
      </c>
    </row>
    <row r="9509" spans="1:26">
      <c r="A9509">
        <v>9892606</v>
      </c>
      <c r="B9509" t="s">
        <v>3654</v>
      </c>
      <c r="C9509" t="s">
        <v>3597</v>
      </c>
      <c r="D9509" t="s">
        <v>1049</v>
      </c>
      <c r="E9509" t="s">
        <v>3637</v>
      </c>
      <c r="F9509" t="s">
        <v>3600</v>
      </c>
      <c r="G9509">
        <v>9892606</v>
      </c>
      <c r="I9509" t="s">
        <v>3601</v>
      </c>
      <c r="J9509" t="s">
        <v>5586</v>
      </c>
      <c r="L9509" t="s">
        <v>5702</v>
      </c>
      <c r="M9509">
        <v>15</v>
      </c>
      <c r="N9509">
        <v>19.5</v>
      </c>
      <c r="O9509">
        <v>11</v>
      </c>
      <c r="S9509" t="b">
        <v>0</v>
      </c>
      <c r="T9509" t="b">
        <v>0</v>
      </c>
      <c r="U9509" t="b">
        <v>0</v>
      </c>
      <c r="V9509">
        <v>25000</v>
      </c>
      <c r="W9509">
        <v>25000</v>
      </c>
      <c r="X9509">
        <v>2.82</v>
      </c>
      <c r="Y9509">
        <v>25000</v>
      </c>
      <c r="Z9509">
        <v>2.82</v>
      </c>
    </row>
    <row r="9510" spans="1:26">
      <c r="A9510">
        <v>9892607</v>
      </c>
      <c r="B9510" t="s">
        <v>3654</v>
      </c>
      <c r="C9510" t="s">
        <v>3597</v>
      </c>
      <c r="D9510" t="s">
        <v>1049</v>
      </c>
      <c r="E9510" t="s">
        <v>3637</v>
      </c>
      <c r="F9510" t="s">
        <v>3600</v>
      </c>
      <c r="G9510">
        <v>9892607</v>
      </c>
      <c r="I9510" t="s">
        <v>3601</v>
      </c>
      <c r="J9510" t="s">
        <v>5701</v>
      </c>
      <c r="L9510" t="s">
        <v>3639</v>
      </c>
      <c r="M9510">
        <v>14.5</v>
      </c>
      <c r="N9510">
        <v>20.5</v>
      </c>
      <c r="O9510">
        <v>13</v>
      </c>
      <c r="S9510" t="b">
        <v>0</v>
      </c>
      <c r="T9510" t="b">
        <v>0</v>
      </c>
      <c r="U9510" t="b">
        <v>0</v>
      </c>
      <c r="V9510">
        <v>35000</v>
      </c>
      <c r="W9510">
        <v>31600</v>
      </c>
      <c r="X9510">
        <v>2.81</v>
      </c>
      <c r="Y9510">
        <v>31600</v>
      </c>
      <c r="Z9510">
        <v>2.81</v>
      </c>
    </row>
    <row r="9511" spans="1:26">
      <c r="A9511">
        <v>9892665</v>
      </c>
      <c r="B9511" t="s">
        <v>3654</v>
      </c>
      <c r="C9511" t="s">
        <v>3597</v>
      </c>
      <c r="D9511" t="s">
        <v>1049</v>
      </c>
      <c r="E9511" t="s">
        <v>3637</v>
      </c>
      <c r="F9511" t="s">
        <v>3600</v>
      </c>
      <c r="G9511">
        <v>9892665</v>
      </c>
      <c r="I9511" t="s">
        <v>3601</v>
      </c>
      <c r="J9511" t="s">
        <v>5701</v>
      </c>
      <c r="L9511" t="s">
        <v>3641</v>
      </c>
      <c r="M9511">
        <v>13.5</v>
      </c>
      <c r="N9511">
        <v>20</v>
      </c>
      <c r="O9511">
        <v>11.5</v>
      </c>
      <c r="S9511" t="b">
        <v>0</v>
      </c>
      <c r="T9511" t="b">
        <v>0</v>
      </c>
      <c r="U9511" t="b">
        <v>0</v>
      </c>
      <c r="V9511">
        <v>35000</v>
      </c>
      <c r="W9511">
        <v>31600</v>
      </c>
      <c r="X9511">
        <v>2.62</v>
      </c>
      <c r="Y9511">
        <v>31800</v>
      </c>
      <c r="Z9511">
        <v>2.64</v>
      </c>
    </row>
    <row r="9512" spans="1:26">
      <c r="A9512">
        <v>9892672</v>
      </c>
      <c r="B9512" t="s">
        <v>3654</v>
      </c>
      <c r="C9512" t="s">
        <v>3597</v>
      </c>
      <c r="D9512" t="s">
        <v>1049</v>
      </c>
      <c r="E9512" t="s">
        <v>3637</v>
      </c>
      <c r="F9512" t="s">
        <v>3600</v>
      </c>
      <c r="G9512">
        <v>9892672</v>
      </c>
      <c r="I9512" t="s">
        <v>3601</v>
      </c>
      <c r="J9512" t="s">
        <v>5701</v>
      </c>
      <c r="L9512" t="s">
        <v>5752</v>
      </c>
      <c r="M9512">
        <v>13</v>
      </c>
      <c r="N9512">
        <v>19</v>
      </c>
      <c r="O9512">
        <v>11</v>
      </c>
      <c r="S9512" t="b">
        <v>0</v>
      </c>
      <c r="T9512" t="b">
        <v>0</v>
      </c>
      <c r="U9512" t="b">
        <v>0</v>
      </c>
      <c r="V9512">
        <v>33600</v>
      </c>
      <c r="W9512">
        <v>30200</v>
      </c>
      <c r="X9512">
        <v>2.41</v>
      </c>
      <c r="Y9512">
        <v>30200</v>
      </c>
      <c r="Z9512">
        <v>2.41</v>
      </c>
    </row>
    <row r="9513" spans="1:26">
      <c r="A9513">
        <v>9892676</v>
      </c>
      <c r="B9513" t="s">
        <v>3654</v>
      </c>
      <c r="C9513" t="s">
        <v>3597</v>
      </c>
      <c r="D9513" t="s">
        <v>1049</v>
      </c>
      <c r="E9513" t="s">
        <v>3637</v>
      </c>
      <c r="F9513" t="s">
        <v>3600</v>
      </c>
      <c r="G9513">
        <v>9892676</v>
      </c>
      <c r="I9513" t="s">
        <v>3601</v>
      </c>
      <c r="J9513" t="s">
        <v>5701</v>
      </c>
      <c r="L9513" t="s">
        <v>5751</v>
      </c>
      <c r="M9513">
        <v>12.5</v>
      </c>
      <c r="N9513">
        <v>18.5</v>
      </c>
      <c r="O9513">
        <v>11.5</v>
      </c>
      <c r="S9513" t="b">
        <v>0</v>
      </c>
      <c r="T9513" t="b">
        <v>0</v>
      </c>
      <c r="U9513" t="b">
        <v>0</v>
      </c>
      <c r="V9513">
        <v>33600</v>
      </c>
      <c r="W9513">
        <v>32600</v>
      </c>
      <c r="X9513">
        <v>2.35</v>
      </c>
      <c r="Y9513">
        <v>32600</v>
      </c>
      <c r="Z9513">
        <v>2.35</v>
      </c>
    </row>
    <row r="9514" spans="1:26">
      <c r="A9514">
        <v>9892677</v>
      </c>
      <c r="B9514" t="s">
        <v>3654</v>
      </c>
      <c r="C9514" t="s">
        <v>3597</v>
      </c>
      <c r="D9514" t="s">
        <v>1049</v>
      </c>
      <c r="E9514" t="s">
        <v>3637</v>
      </c>
      <c r="F9514" t="s">
        <v>3600</v>
      </c>
      <c r="G9514">
        <v>9892677</v>
      </c>
      <c r="I9514" t="s">
        <v>3601</v>
      </c>
      <c r="J9514" t="s">
        <v>5701</v>
      </c>
      <c r="L9514" t="s">
        <v>5750</v>
      </c>
      <c r="M9514">
        <v>13</v>
      </c>
      <c r="N9514">
        <v>19</v>
      </c>
      <c r="O9514">
        <v>11.5</v>
      </c>
      <c r="S9514" t="b">
        <v>0</v>
      </c>
      <c r="T9514" t="b">
        <v>0</v>
      </c>
      <c r="U9514" t="b">
        <v>0</v>
      </c>
      <c r="V9514">
        <v>34200</v>
      </c>
      <c r="W9514">
        <v>32000</v>
      </c>
      <c r="X9514">
        <v>2.39</v>
      </c>
      <c r="Y9514">
        <v>32000</v>
      </c>
      <c r="Z9514">
        <v>2.39</v>
      </c>
    </row>
    <row r="9515" spans="1:26">
      <c r="A9515">
        <v>9892679</v>
      </c>
      <c r="B9515" t="s">
        <v>3654</v>
      </c>
      <c r="C9515" t="s">
        <v>3597</v>
      </c>
      <c r="D9515" t="s">
        <v>1049</v>
      </c>
      <c r="E9515" t="s">
        <v>3637</v>
      </c>
      <c r="F9515" t="s">
        <v>3600</v>
      </c>
      <c r="G9515">
        <v>9892679</v>
      </c>
      <c r="I9515" t="s">
        <v>3601</v>
      </c>
      <c r="J9515" t="s">
        <v>5701</v>
      </c>
      <c r="L9515" t="s">
        <v>5749</v>
      </c>
      <c r="M9515">
        <v>13</v>
      </c>
      <c r="N9515">
        <v>19</v>
      </c>
      <c r="O9515">
        <v>11.5</v>
      </c>
      <c r="S9515" t="b">
        <v>0</v>
      </c>
      <c r="T9515" t="b">
        <v>0</v>
      </c>
      <c r="U9515" t="b">
        <v>0</v>
      </c>
      <c r="V9515">
        <v>34200</v>
      </c>
      <c r="W9515">
        <v>32000</v>
      </c>
      <c r="X9515">
        <v>2.37</v>
      </c>
      <c r="Y9515">
        <v>32000</v>
      </c>
      <c r="Z9515">
        <v>2.37</v>
      </c>
    </row>
    <row r="9516" spans="1:26">
      <c r="A9516">
        <v>9892680</v>
      </c>
      <c r="B9516" t="s">
        <v>3654</v>
      </c>
      <c r="C9516" t="s">
        <v>3597</v>
      </c>
      <c r="D9516" t="s">
        <v>1049</v>
      </c>
      <c r="E9516" t="s">
        <v>3637</v>
      </c>
      <c r="F9516" t="s">
        <v>3600</v>
      </c>
      <c r="G9516">
        <v>9892680</v>
      </c>
      <c r="I9516" t="s">
        <v>3601</v>
      </c>
      <c r="J9516" t="s">
        <v>5701</v>
      </c>
      <c r="L9516" t="s">
        <v>5748</v>
      </c>
      <c r="M9516">
        <v>13.5</v>
      </c>
      <c r="N9516">
        <v>19</v>
      </c>
      <c r="O9516">
        <v>11.5</v>
      </c>
      <c r="S9516" t="b">
        <v>0</v>
      </c>
      <c r="T9516" t="b">
        <v>0</v>
      </c>
      <c r="U9516" t="b">
        <v>0</v>
      </c>
      <c r="V9516">
        <v>34400</v>
      </c>
      <c r="W9516">
        <v>31600</v>
      </c>
      <c r="X9516">
        <v>2.39</v>
      </c>
      <c r="Y9516">
        <v>31600</v>
      </c>
      <c r="Z9516">
        <v>2.39</v>
      </c>
    </row>
    <row r="9517" spans="1:26">
      <c r="A9517">
        <v>9892691</v>
      </c>
      <c r="B9517" t="s">
        <v>3654</v>
      </c>
      <c r="C9517" t="s">
        <v>3597</v>
      </c>
      <c r="D9517" t="s">
        <v>1049</v>
      </c>
      <c r="E9517" t="s">
        <v>3637</v>
      </c>
      <c r="F9517" t="s">
        <v>3600</v>
      </c>
      <c r="G9517">
        <v>9892691</v>
      </c>
      <c r="I9517" t="s">
        <v>3601</v>
      </c>
      <c r="J9517" t="s">
        <v>5701</v>
      </c>
      <c r="L9517" t="s">
        <v>5747</v>
      </c>
      <c r="M9517">
        <v>13.5</v>
      </c>
      <c r="N9517">
        <v>19</v>
      </c>
      <c r="O9517">
        <v>11</v>
      </c>
      <c r="S9517" t="b">
        <v>0</v>
      </c>
      <c r="T9517" t="b">
        <v>0</v>
      </c>
      <c r="U9517" t="b">
        <v>0</v>
      </c>
      <c r="V9517">
        <v>34200</v>
      </c>
      <c r="W9517">
        <v>32200</v>
      </c>
      <c r="X9517">
        <v>2.42</v>
      </c>
      <c r="Y9517">
        <v>32200</v>
      </c>
      <c r="Z9517">
        <v>2.42</v>
      </c>
    </row>
    <row r="9518" spans="1:26">
      <c r="A9518">
        <v>9892690</v>
      </c>
      <c r="B9518" t="s">
        <v>3654</v>
      </c>
      <c r="C9518" t="s">
        <v>3597</v>
      </c>
      <c r="D9518" t="s">
        <v>1049</v>
      </c>
      <c r="E9518" t="s">
        <v>3637</v>
      </c>
      <c r="F9518" t="s">
        <v>3600</v>
      </c>
      <c r="G9518">
        <v>9892690</v>
      </c>
      <c r="I9518" t="s">
        <v>3601</v>
      </c>
      <c r="J9518" t="s">
        <v>5701</v>
      </c>
      <c r="L9518" t="s">
        <v>5746</v>
      </c>
      <c r="M9518">
        <v>12.5</v>
      </c>
      <c r="N9518">
        <v>18.5</v>
      </c>
      <c r="O9518">
        <v>11</v>
      </c>
      <c r="S9518" t="b">
        <v>0</v>
      </c>
      <c r="T9518" t="b">
        <v>0</v>
      </c>
      <c r="U9518" t="b">
        <v>0</v>
      </c>
      <c r="V9518">
        <v>34000</v>
      </c>
      <c r="W9518">
        <v>32600</v>
      </c>
      <c r="X9518">
        <v>2.35</v>
      </c>
      <c r="Y9518">
        <v>32600</v>
      </c>
      <c r="Z9518">
        <v>2.35</v>
      </c>
    </row>
    <row r="9519" spans="1:26">
      <c r="A9519">
        <v>9892692</v>
      </c>
      <c r="B9519" t="s">
        <v>3654</v>
      </c>
      <c r="C9519" t="s">
        <v>3597</v>
      </c>
      <c r="D9519" t="s">
        <v>1049</v>
      </c>
      <c r="E9519" t="s">
        <v>3637</v>
      </c>
      <c r="F9519" t="s">
        <v>3600</v>
      </c>
      <c r="G9519">
        <v>9892692</v>
      </c>
      <c r="I9519" t="s">
        <v>3601</v>
      </c>
      <c r="J9519" t="s">
        <v>5701</v>
      </c>
      <c r="L9519" t="s">
        <v>5699</v>
      </c>
      <c r="M9519">
        <v>13.5</v>
      </c>
      <c r="N9519">
        <v>19.5</v>
      </c>
      <c r="O9519">
        <v>11</v>
      </c>
      <c r="S9519" t="b">
        <v>0</v>
      </c>
      <c r="T9519" t="b">
        <v>0</v>
      </c>
      <c r="U9519" t="b">
        <v>0</v>
      </c>
      <c r="V9519">
        <v>35000</v>
      </c>
      <c r="W9519">
        <v>32200</v>
      </c>
      <c r="X9519">
        <v>2.37</v>
      </c>
      <c r="Y9519">
        <v>32200</v>
      </c>
      <c r="Z9519">
        <v>2.37</v>
      </c>
    </row>
    <row r="9520" spans="1:26">
      <c r="A9520">
        <v>9892695</v>
      </c>
      <c r="B9520" t="s">
        <v>3654</v>
      </c>
      <c r="C9520" t="s">
        <v>3597</v>
      </c>
      <c r="D9520" t="s">
        <v>1049</v>
      </c>
      <c r="E9520" t="s">
        <v>3637</v>
      </c>
      <c r="F9520" t="s">
        <v>3600</v>
      </c>
      <c r="G9520">
        <v>9892695</v>
      </c>
      <c r="I9520" t="s">
        <v>3601</v>
      </c>
      <c r="J9520" t="s">
        <v>5701</v>
      </c>
      <c r="L9520" t="s">
        <v>5745</v>
      </c>
      <c r="M9520">
        <v>13</v>
      </c>
      <c r="N9520">
        <v>18.5</v>
      </c>
      <c r="O9520">
        <v>10.5</v>
      </c>
      <c r="S9520" t="b">
        <v>0</v>
      </c>
      <c r="T9520" t="b">
        <v>0</v>
      </c>
      <c r="U9520" t="b">
        <v>0</v>
      </c>
      <c r="V9520">
        <v>33600</v>
      </c>
      <c r="W9520">
        <v>30400</v>
      </c>
      <c r="X9520">
        <v>2.4700000000000002</v>
      </c>
      <c r="Y9520">
        <v>30400</v>
      </c>
      <c r="Z9520">
        <v>2.4700000000000002</v>
      </c>
    </row>
    <row r="9521" spans="1:26">
      <c r="A9521">
        <v>9892697</v>
      </c>
      <c r="B9521" t="s">
        <v>3654</v>
      </c>
      <c r="C9521" t="s">
        <v>3597</v>
      </c>
      <c r="D9521" t="s">
        <v>1049</v>
      </c>
      <c r="E9521" t="s">
        <v>3637</v>
      </c>
      <c r="F9521" t="s">
        <v>3600</v>
      </c>
      <c r="G9521">
        <v>9892697</v>
      </c>
      <c r="I9521" t="s">
        <v>3601</v>
      </c>
      <c r="J9521" t="s">
        <v>5701</v>
      </c>
      <c r="L9521" t="s">
        <v>5744</v>
      </c>
      <c r="M9521">
        <v>12.5</v>
      </c>
      <c r="N9521">
        <v>18</v>
      </c>
      <c r="O9521">
        <v>10.5</v>
      </c>
      <c r="S9521" t="b">
        <v>0</v>
      </c>
      <c r="T9521" t="b">
        <v>0</v>
      </c>
      <c r="U9521" t="b">
        <v>0</v>
      </c>
      <c r="V9521">
        <v>33600</v>
      </c>
      <c r="W9521">
        <v>30600</v>
      </c>
      <c r="X9521">
        <v>2.44</v>
      </c>
      <c r="Y9521">
        <v>30600</v>
      </c>
      <c r="Z9521">
        <v>2.44</v>
      </c>
    </row>
    <row r="9522" spans="1:26">
      <c r="A9522">
        <v>9892698</v>
      </c>
      <c r="B9522" t="s">
        <v>3654</v>
      </c>
      <c r="C9522" t="s">
        <v>3597</v>
      </c>
      <c r="D9522" t="s">
        <v>1049</v>
      </c>
      <c r="E9522" t="s">
        <v>3637</v>
      </c>
      <c r="F9522" t="s">
        <v>3600</v>
      </c>
      <c r="G9522">
        <v>9892698</v>
      </c>
      <c r="I9522" t="s">
        <v>3601</v>
      </c>
      <c r="J9522" t="s">
        <v>5701</v>
      </c>
      <c r="L9522" t="s">
        <v>5743</v>
      </c>
      <c r="M9522">
        <v>13</v>
      </c>
      <c r="N9522">
        <v>18.5</v>
      </c>
      <c r="O9522">
        <v>11</v>
      </c>
      <c r="S9522" t="b">
        <v>0</v>
      </c>
      <c r="T9522" t="b">
        <v>0</v>
      </c>
      <c r="U9522" t="b">
        <v>0</v>
      </c>
      <c r="V9522">
        <v>33800</v>
      </c>
      <c r="W9522">
        <v>30200</v>
      </c>
      <c r="X9522">
        <v>2.5099999999999998</v>
      </c>
      <c r="Y9522">
        <v>30200</v>
      </c>
      <c r="Z9522">
        <v>2.5099999999999998</v>
      </c>
    </row>
    <row r="9523" spans="1:26">
      <c r="A9523">
        <v>9892700</v>
      </c>
      <c r="B9523" t="s">
        <v>3654</v>
      </c>
      <c r="C9523" t="s">
        <v>3597</v>
      </c>
      <c r="D9523" t="s">
        <v>1049</v>
      </c>
      <c r="E9523" t="s">
        <v>3637</v>
      </c>
      <c r="F9523" t="s">
        <v>3600</v>
      </c>
      <c r="G9523">
        <v>9892700</v>
      </c>
      <c r="I9523" t="s">
        <v>3601</v>
      </c>
      <c r="J9523" t="s">
        <v>5701</v>
      </c>
      <c r="L9523" t="s">
        <v>5742</v>
      </c>
      <c r="M9523">
        <v>12.5</v>
      </c>
      <c r="N9523">
        <v>18.5</v>
      </c>
      <c r="O9523">
        <v>11</v>
      </c>
      <c r="S9523" t="b">
        <v>0</v>
      </c>
      <c r="T9523" t="b">
        <v>0</v>
      </c>
      <c r="U9523" t="b">
        <v>0</v>
      </c>
      <c r="V9523">
        <v>33600</v>
      </c>
      <c r="W9523">
        <v>32800</v>
      </c>
      <c r="X9523">
        <v>2.37</v>
      </c>
      <c r="Y9523">
        <v>32800</v>
      </c>
      <c r="Z9523">
        <v>2.37</v>
      </c>
    </row>
    <row r="9524" spans="1:26">
      <c r="A9524">
        <v>9892702</v>
      </c>
      <c r="B9524" t="s">
        <v>3654</v>
      </c>
      <c r="C9524" t="s">
        <v>3597</v>
      </c>
      <c r="D9524" t="s">
        <v>1049</v>
      </c>
      <c r="E9524" t="s">
        <v>3637</v>
      </c>
      <c r="F9524" t="s">
        <v>3600</v>
      </c>
      <c r="G9524">
        <v>9892702</v>
      </c>
      <c r="I9524" t="s">
        <v>3601</v>
      </c>
      <c r="J9524" t="s">
        <v>5701</v>
      </c>
      <c r="L9524" t="s">
        <v>5741</v>
      </c>
      <c r="M9524">
        <v>12.5</v>
      </c>
      <c r="N9524">
        <v>18</v>
      </c>
      <c r="O9524">
        <v>11</v>
      </c>
      <c r="S9524" t="b">
        <v>0</v>
      </c>
      <c r="T9524" t="b">
        <v>0</v>
      </c>
      <c r="U9524" t="b">
        <v>0</v>
      </c>
      <c r="V9524">
        <v>34200</v>
      </c>
      <c r="W9524">
        <v>32600</v>
      </c>
      <c r="X9524">
        <v>2.42</v>
      </c>
      <c r="Y9524">
        <v>32600</v>
      </c>
      <c r="Z9524">
        <v>2.42</v>
      </c>
    </row>
    <row r="9525" spans="1:26">
      <c r="A9525">
        <v>9892701</v>
      </c>
      <c r="B9525" t="s">
        <v>3654</v>
      </c>
      <c r="C9525" t="s">
        <v>3597</v>
      </c>
      <c r="D9525" t="s">
        <v>1049</v>
      </c>
      <c r="E9525" t="s">
        <v>3637</v>
      </c>
      <c r="F9525" t="s">
        <v>3600</v>
      </c>
      <c r="G9525">
        <v>9892701</v>
      </c>
      <c r="I9525" t="s">
        <v>3601</v>
      </c>
      <c r="J9525" t="s">
        <v>5701</v>
      </c>
      <c r="L9525" t="s">
        <v>5740</v>
      </c>
      <c r="M9525">
        <v>13</v>
      </c>
      <c r="N9525">
        <v>18.5</v>
      </c>
      <c r="O9525">
        <v>11</v>
      </c>
      <c r="S9525" t="b">
        <v>0</v>
      </c>
      <c r="T9525" t="b">
        <v>0</v>
      </c>
      <c r="U9525" t="b">
        <v>0</v>
      </c>
      <c r="V9525">
        <v>34000</v>
      </c>
      <c r="W9525">
        <v>32200</v>
      </c>
      <c r="X9525">
        <v>2.44</v>
      </c>
      <c r="Y9525">
        <v>32200</v>
      </c>
      <c r="Z9525">
        <v>2.44</v>
      </c>
    </row>
    <row r="9526" spans="1:26">
      <c r="A9526">
        <v>9892703</v>
      </c>
      <c r="B9526" t="s">
        <v>3654</v>
      </c>
      <c r="C9526" t="s">
        <v>3597</v>
      </c>
      <c r="D9526" t="s">
        <v>1049</v>
      </c>
      <c r="E9526" t="s">
        <v>3637</v>
      </c>
      <c r="F9526" t="s">
        <v>3600</v>
      </c>
      <c r="G9526">
        <v>9892703</v>
      </c>
      <c r="I9526" t="s">
        <v>3601</v>
      </c>
      <c r="J9526" t="s">
        <v>5701</v>
      </c>
      <c r="L9526" t="s">
        <v>5739</v>
      </c>
      <c r="M9526">
        <v>13</v>
      </c>
      <c r="N9526">
        <v>18.5</v>
      </c>
      <c r="O9526">
        <v>11</v>
      </c>
      <c r="S9526" t="b">
        <v>0</v>
      </c>
      <c r="T9526" t="b">
        <v>0</v>
      </c>
      <c r="U9526" t="b">
        <v>0</v>
      </c>
      <c r="V9526">
        <v>34400</v>
      </c>
      <c r="W9526">
        <v>32400</v>
      </c>
      <c r="X9526">
        <v>2.42</v>
      </c>
      <c r="Y9526">
        <v>32400</v>
      </c>
      <c r="Z9526">
        <v>2.42</v>
      </c>
    </row>
    <row r="9527" spans="1:26">
      <c r="A9527">
        <v>9892704</v>
      </c>
      <c r="B9527" t="s">
        <v>3654</v>
      </c>
      <c r="C9527" t="s">
        <v>3597</v>
      </c>
      <c r="D9527" t="s">
        <v>1049</v>
      </c>
      <c r="E9527" t="s">
        <v>3637</v>
      </c>
      <c r="F9527" t="s">
        <v>3600</v>
      </c>
      <c r="G9527">
        <v>9892704</v>
      </c>
      <c r="I9527" t="s">
        <v>3601</v>
      </c>
      <c r="J9527" t="s">
        <v>5701</v>
      </c>
      <c r="L9527" t="s">
        <v>5738</v>
      </c>
      <c r="M9527">
        <v>13.5</v>
      </c>
      <c r="N9527">
        <v>19</v>
      </c>
      <c r="O9527">
        <v>11.5</v>
      </c>
      <c r="S9527" t="b">
        <v>0</v>
      </c>
      <c r="T9527" t="b">
        <v>0</v>
      </c>
      <c r="U9527" t="b">
        <v>0</v>
      </c>
      <c r="V9527">
        <v>34600</v>
      </c>
      <c r="W9527">
        <v>32000</v>
      </c>
      <c r="X9527">
        <v>2.4700000000000002</v>
      </c>
      <c r="Y9527">
        <v>32000</v>
      </c>
      <c r="Z9527">
        <v>2.4700000000000002</v>
      </c>
    </row>
    <row r="9528" spans="1:26">
      <c r="A9528">
        <v>9892707</v>
      </c>
      <c r="B9528" t="s">
        <v>3654</v>
      </c>
      <c r="C9528" t="s">
        <v>3597</v>
      </c>
      <c r="D9528" t="s">
        <v>1049</v>
      </c>
      <c r="E9528" t="s">
        <v>3637</v>
      </c>
      <c r="F9528" t="s">
        <v>3600</v>
      </c>
      <c r="G9528">
        <v>9892707</v>
      </c>
      <c r="I9528" t="s">
        <v>3601</v>
      </c>
      <c r="J9528" t="s">
        <v>5701</v>
      </c>
      <c r="L9528" t="s">
        <v>5737</v>
      </c>
      <c r="M9528">
        <v>13</v>
      </c>
      <c r="N9528">
        <v>18.5</v>
      </c>
      <c r="O9528">
        <v>10.5</v>
      </c>
      <c r="S9528" t="b">
        <v>0</v>
      </c>
      <c r="T9528" t="b">
        <v>0</v>
      </c>
      <c r="U9528" t="b">
        <v>0</v>
      </c>
      <c r="V9528">
        <v>33400</v>
      </c>
      <c r="W9528">
        <v>30200</v>
      </c>
      <c r="X9528">
        <v>2.35</v>
      </c>
      <c r="Y9528">
        <v>30200</v>
      </c>
      <c r="Z9528">
        <v>2.35</v>
      </c>
    </row>
    <row r="9529" spans="1:26">
      <c r="A9529">
        <v>9892708</v>
      </c>
      <c r="B9529" t="s">
        <v>3654</v>
      </c>
      <c r="C9529" t="s">
        <v>3597</v>
      </c>
      <c r="D9529" t="s">
        <v>1049</v>
      </c>
      <c r="E9529" t="s">
        <v>3637</v>
      </c>
      <c r="F9529" t="s">
        <v>3600</v>
      </c>
      <c r="G9529">
        <v>9892708</v>
      </c>
      <c r="I9529" t="s">
        <v>3601</v>
      </c>
      <c r="J9529" t="s">
        <v>5701</v>
      </c>
      <c r="L9529" t="s">
        <v>5587</v>
      </c>
      <c r="M9529">
        <v>12.5</v>
      </c>
      <c r="N9529">
        <v>18.5</v>
      </c>
      <c r="O9529">
        <v>10.5</v>
      </c>
      <c r="S9529" t="b">
        <v>0</v>
      </c>
      <c r="T9529" t="b">
        <v>0</v>
      </c>
      <c r="U9529" t="b">
        <v>0</v>
      </c>
      <c r="V9529">
        <v>33200</v>
      </c>
      <c r="W9529">
        <v>30600</v>
      </c>
      <c r="X9529">
        <v>2.35</v>
      </c>
      <c r="Y9529">
        <v>30600</v>
      </c>
      <c r="Z9529">
        <v>2.35</v>
      </c>
    </row>
    <row r="9530" spans="1:26">
      <c r="A9530">
        <v>9892705</v>
      </c>
      <c r="B9530" t="s">
        <v>3654</v>
      </c>
      <c r="C9530" t="s">
        <v>3597</v>
      </c>
      <c r="D9530" t="s">
        <v>1049</v>
      </c>
      <c r="E9530" t="s">
        <v>3637</v>
      </c>
      <c r="F9530" t="s">
        <v>3600</v>
      </c>
      <c r="G9530">
        <v>9892705</v>
      </c>
      <c r="I9530" t="s">
        <v>3601</v>
      </c>
      <c r="J9530" t="s">
        <v>5701</v>
      </c>
      <c r="L9530" t="s">
        <v>5736</v>
      </c>
      <c r="M9530">
        <v>12.5</v>
      </c>
      <c r="N9530">
        <v>18.5</v>
      </c>
      <c r="O9530">
        <v>10.5</v>
      </c>
      <c r="S9530" t="b">
        <v>0</v>
      </c>
      <c r="T9530" t="b">
        <v>0</v>
      </c>
      <c r="U9530" t="b">
        <v>0</v>
      </c>
      <c r="V9530">
        <v>33000</v>
      </c>
      <c r="W9530">
        <v>30600</v>
      </c>
      <c r="X9530">
        <v>2.31</v>
      </c>
      <c r="Y9530">
        <v>30600</v>
      </c>
      <c r="Z9530">
        <v>2.31</v>
      </c>
    </row>
    <row r="9531" spans="1:26">
      <c r="A9531">
        <v>9892706</v>
      </c>
      <c r="B9531" t="s">
        <v>3654</v>
      </c>
      <c r="C9531" t="s">
        <v>3597</v>
      </c>
      <c r="D9531" t="s">
        <v>1049</v>
      </c>
      <c r="E9531" t="s">
        <v>3637</v>
      </c>
      <c r="F9531" t="s">
        <v>3600</v>
      </c>
      <c r="G9531">
        <v>9892706</v>
      </c>
      <c r="I9531" t="s">
        <v>3601</v>
      </c>
      <c r="J9531" t="s">
        <v>5701</v>
      </c>
      <c r="L9531" t="s">
        <v>5735</v>
      </c>
      <c r="M9531">
        <v>12.5</v>
      </c>
      <c r="N9531">
        <v>18.5</v>
      </c>
      <c r="O9531">
        <v>10.5</v>
      </c>
      <c r="S9531" t="b">
        <v>0</v>
      </c>
      <c r="T9531" t="b">
        <v>0</v>
      </c>
      <c r="U9531" t="b">
        <v>0</v>
      </c>
      <c r="V9531">
        <v>33400</v>
      </c>
      <c r="W9531">
        <v>30400</v>
      </c>
      <c r="X9531">
        <v>2.33</v>
      </c>
      <c r="Y9531">
        <v>30400</v>
      </c>
      <c r="Z9531">
        <v>2.33</v>
      </c>
    </row>
    <row r="9532" spans="1:26">
      <c r="A9532">
        <v>9892709</v>
      </c>
      <c r="B9532" t="s">
        <v>3654</v>
      </c>
      <c r="C9532" t="s">
        <v>3597</v>
      </c>
      <c r="D9532" t="s">
        <v>1049</v>
      </c>
      <c r="E9532" t="s">
        <v>3637</v>
      </c>
      <c r="F9532" t="s">
        <v>3600</v>
      </c>
      <c r="G9532">
        <v>9892709</v>
      </c>
      <c r="I9532" t="s">
        <v>3601</v>
      </c>
      <c r="J9532" t="s">
        <v>5701</v>
      </c>
      <c r="L9532" t="s">
        <v>5734</v>
      </c>
      <c r="M9532">
        <v>13</v>
      </c>
      <c r="N9532">
        <v>18.5</v>
      </c>
      <c r="O9532">
        <v>11</v>
      </c>
      <c r="S9532" t="b">
        <v>0</v>
      </c>
      <c r="T9532" t="b">
        <v>0</v>
      </c>
      <c r="U9532" t="b">
        <v>0</v>
      </c>
      <c r="V9532">
        <v>33600</v>
      </c>
      <c r="W9532">
        <v>30200</v>
      </c>
      <c r="X9532">
        <v>2.42</v>
      </c>
      <c r="Y9532">
        <v>30200</v>
      </c>
      <c r="Z9532">
        <v>2.42</v>
      </c>
    </row>
    <row r="9533" spans="1:26">
      <c r="A9533">
        <v>9892710</v>
      </c>
      <c r="B9533" t="s">
        <v>3654</v>
      </c>
      <c r="C9533" t="s">
        <v>3597</v>
      </c>
      <c r="D9533" t="s">
        <v>1049</v>
      </c>
      <c r="E9533" t="s">
        <v>3637</v>
      </c>
      <c r="F9533" t="s">
        <v>3600</v>
      </c>
      <c r="G9533">
        <v>9892710</v>
      </c>
      <c r="I9533" t="s">
        <v>3601</v>
      </c>
      <c r="J9533" t="s">
        <v>5701</v>
      </c>
      <c r="L9533" t="s">
        <v>5733</v>
      </c>
      <c r="M9533">
        <v>13</v>
      </c>
      <c r="N9533">
        <v>18.5</v>
      </c>
      <c r="O9533">
        <v>11</v>
      </c>
      <c r="S9533" t="b">
        <v>0</v>
      </c>
      <c r="T9533" t="b">
        <v>0</v>
      </c>
      <c r="U9533" t="b">
        <v>0</v>
      </c>
      <c r="V9533">
        <v>33600</v>
      </c>
      <c r="W9533">
        <v>30200</v>
      </c>
      <c r="X9533">
        <v>2.42</v>
      </c>
      <c r="Y9533">
        <v>30200</v>
      </c>
      <c r="Z9533">
        <v>2.42</v>
      </c>
    </row>
    <row r="9534" spans="1:26">
      <c r="A9534">
        <v>9892712</v>
      </c>
      <c r="B9534" t="s">
        <v>3654</v>
      </c>
      <c r="C9534" t="s">
        <v>3597</v>
      </c>
      <c r="D9534" t="s">
        <v>1049</v>
      </c>
      <c r="E9534" t="s">
        <v>3637</v>
      </c>
      <c r="F9534" t="s">
        <v>3600</v>
      </c>
      <c r="G9534">
        <v>9892712</v>
      </c>
      <c r="I9534" t="s">
        <v>3601</v>
      </c>
      <c r="J9534" t="s">
        <v>5701</v>
      </c>
      <c r="L9534" t="s">
        <v>5732</v>
      </c>
      <c r="M9534">
        <v>13</v>
      </c>
      <c r="N9534">
        <v>18.5</v>
      </c>
      <c r="O9534">
        <v>11</v>
      </c>
      <c r="S9534" t="b">
        <v>0</v>
      </c>
      <c r="T9534" t="b">
        <v>0</v>
      </c>
      <c r="U9534" t="b">
        <v>0</v>
      </c>
      <c r="V9534">
        <v>33600</v>
      </c>
      <c r="W9534">
        <v>30200</v>
      </c>
      <c r="X9534">
        <v>2.42</v>
      </c>
      <c r="Y9534">
        <v>30200</v>
      </c>
      <c r="Z9534">
        <v>2.42</v>
      </c>
    </row>
    <row r="9535" spans="1:26">
      <c r="A9535">
        <v>9892714</v>
      </c>
      <c r="B9535" t="s">
        <v>3654</v>
      </c>
      <c r="C9535" t="s">
        <v>3597</v>
      </c>
      <c r="D9535" t="s">
        <v>1049</v>
      </c>
      <c r="E9535" t="s">
        <v>3637</v>
      </c>
      <c r="F9535" t="s">
        <v>3600</v>
      </c>
      <c r="G9535">
        <v>9892714</v>
      </c>
      <c r="I9535" t="s">
        <v>3601</v>
      </c>
      <c r="J9535" t="s">
        <v>5701</v>
      </c>
      <c r="L9535" t="s">
        <v>5731</v>
      </c>
      <c r="M9535">
        <v>12.5</v>
      </c>
      <c r="N9535">
        <v>18.5</v>
      </c>
      <c r="O9535">
        <v>11</v>
      </c>
      <c r="S9535" t="b">
        <v>0</v>
      </c>
      <c r="T9535" t="b">
        <v>0</v>
      </c>
      <c r="U9535" t="b">
        <v>0</v>
      </c>
      <c r="V9535">
        <v>33800</v>
      </c>
      <c r="W9535">
        <v>30200</v>
      </c>
      <c r="X9535">
        <v>2.4900000000000002</v>
      </c>
      <c r="Y9535">
        <v>30200</v>
      </c>
      <c r="Z9535">
        <v>2.4900000000000002</v>
      </c>
    </row>
    <row r="9536" spans="1:26">
      <c r="A9536">
        <v>9892713</v>
      </c>
      <c r="B9536" t="s">
        <v>3654</v>
      </c>
      <c r="C9536" t="s">
        <v>3597</v>
      </c>
      <c r="D9536" t="s">
        <v>1049</v>
      </c>
      <c r="E9536" t="s">
        <v>3637</v>
      </c>
      <c r="F9536" t="s">
        <v>3600</v>
      </c>
      <c r="G9536">
        <v>9892713</v>
      </c>
      <c r="I9536" t="s">
        <v>3601</v>
      </c>
      <c r="J9536" t="s">
        <v>5701</v>
      </c>
      <c r="L9536" t="s">
        <v>5730</v>
      </c>
      <c r="M9536">
        <v>13</v>
      </c>
      <c r="N9536">
        <v>18.5</v>
      </c>
      <c r="O9536">
        <v>11</v>
      </c>
      <c r="S9536" t="b">
        <v>0</v>
      </c>
      <c r="T9536" t="b">
        <v>0</v>
      </c>
      <c r="U9536" t="b">
        <v>0</v>
      </c>
      <c r="V9536">
        <v>33600</v>
      </c>
      <c r="W9536">
        <v>30200</v>
      </c>
      <c r="X9536">
        <v>2.42</v>
      </c>
      <c r="Y9536">
        <v>30200</v>
      </c>
      <c r="Z9536">
        <v>2.42</v>
      </c>
    </row>
    <row r="9537" spans="1:26">
      <c r="A9537">
        <v>9892711</v>
      </c>
      <c r="B9537" t="s">
        <v>3654</v>
      </c>
      <c r="C9537" t="s">
        <v>3597</v>
      </c>
      <c r="D9537" t="s">
        <v>1049</v>
      </c>
      <c r="E9537" t="s">
        <v>3637</v>
      </c>
      <c r="F9537" t="s">
        <v>3600</v>
      </c>
      <c r="G9537">
        <v>9892711</v>
      </c>
      <c r="I9537" t="s">
        <v>3601</v>
      </c>
      <c r="J9537" t="s">
        <v>5701</v>
      </c>
      <c r="L9537" t="s">
        <v>5588</v>
      </c>
      <c r="M9537">
        <v>12.5</v>
      </c>
      <c r="N9537">
        <v>18.5</v>
      </c>
      <c r="O9537">
        <v>10.5</v>
      </c>
      <c r="S9537" t="b">
        <v>0</v>
      </c>
      <c r="T9537" t="b">
        <v>0</v>
      </c>
      <c r="U9537" t="b">
        <v>0</v>
      </c>
      <c r="V9537">
        <v>33200</v>
      </c>
      <c r="W9537">
        <v>30400</v>
      </c>
      <c r="X9537">
        <v>2.35</v>
      </c>
      <c r="Y9537">
        <v>30400</v>
      </c>
      <c r="Z9537">
        <v>2.35</v>
      </c>
    </row>
    <row r="9538" spans="1:26">
      <c r="A9538">
        <v>9892715</v>
      </c>
      <c r="B9538" t="s">
        <v>3654</v>
      </c>
      <c r="C9538" t="s">
        <v>3597</v>
      </c>
      <c r="D9538" t="s">
        <v>1049</v>
      </c>
      <c r="E9538" t="s">
        <v>3637</v>
      </c>
      <c r="F9538" t="s">
        <v>3600</v>
      </c>
      <c r="G9538">
        <v>9892715</v>
      </c>
      <c r="I9538" t="s">
        <v>3601</v>
      </c>
      <c r="J9538" t="s">
        <v>5701</v>
      </c>
      <c r="L9538" t="s">
        <v>5729</v>
      </c>
      <c r="M9538">
        <v>13</v>
      </c>
      <c r="N9538">
        <v>18.5</v>
      </c>
      <c r="O9538">
        <v>11.5</v>
      </c>
      <c r="S9538" t="b">
        <v>0</v>
      </c>
      <c r="T9538" t="b">
        <v>0</v>
      </c>
      <c r="U9538" t="b">
        <v>0</v>
      </c>
      <c r="V9538">
        <v>34000</v>
      </c>
      <c r="W9538">
        <v>30000</v>
      </c>
      <c r="X9538">
        <v>2.5099999999999998</v>
      </c>
      <c r="Y9538">
        <v>30000</v>
      </c>
      <c r="Z9538">
        <v>2.5099999999999998</v>
      </c>
    </row>
    <row r="9539" spans="1:26">
      <c r="A9539">
        <v>9892716</v>
      </c>
      <c r="B9539" t="s">
        <v>3654</v>
      </c>
      <c r="C9539" t="s">
        <v>3597</v>
      </c>
      <c r="D9539" t="s">
        <v>1049</v>
      </c>
      <c r="E9539" t="s">
        <v>3637</v>
      </c>
      <c r="F9539" t="s">
        <v>3600</v>
      </c>
      <c r="G9539">
        <v>9892716</v>
      </c>
      <c r="I9539" t="s">
        <v>3601</v>
      </c>
      <c r="J9539" t="s">
        <v>5701</v>
      </c>
      <c r="L9539" t="s">
        <v>5728</v>
      </c>
      <c r="M9539">
        <v>13</v>
      </c>
      <c r="N9539">
        <v>19</v>
      </c>
      <c r="O9539">
        <v>11.5</v>
      </c>
      <c r="S9539" t="b">
        <v>0</v>
      </c>
      <c r="T9539" t="b">
        <v>0</v>
      </c>
      <c r="U9539" t="b">
        <v>0</v>
      </c>
      <c r="V9539">
        <v>34000</v>
      </c>
      <c r="W9539">
        <v>29800</v>
      </c>
      <c r="X9539">
        <v>2.54</v>
      </c>
      <c r="Y9539">
        <v>29800</v>
      </c>
      <c r="Z9539">
        <v>2.54</v>
      </c>
    </row>
    <row r="9540" spans="1:26">
      <c r="A9540">
        <v>9892717</v>
      </c>
      <c r="B9540" t="s">
        <v>3654</v>
      </c>
      <c r="C9540" t="s">
        <v>3597</v>
      </c>
      <c r="D9540" t="s">
        <v>1049</v>
      </c>
      <c r="E9540" t="s">
        <v>3637</v>
      </c>
      <c r="F9540" t="s">
        <v>3600</v>
      </c>
      <c r="G9540">
        <v>9892717</v>
      </c>
      <c r="I9540" t="s">
        <v>3601</v>
      </c>
      <c r="J9540" t="s">
        <v>5701</v>
      </c>
      <c r="L9540" t="s">
        <v>5727</v>
      </c>
      <c r="M9540">
        <v>12.5</v>
      </c>
      <c r="N9540">
        <v>18.5</v>
      </c>
      <c r="O9540">
        <v>11.5</v>
      </c>
      <c r="S9540" t="b">
        <v>0</v>
      </c>
      <c r="T9540" t="b">
        <v>0</v>
      </c>
      <c r="U9540" t="b">
        <v>0</v>
      </c>
      <c r="V9540">
        <v>34000</v>
      </c>
      <c r="W9540">
        <v>30200</v>
      </c>
      <c r="X9540">
        <v>2.4700000000000002</v>
      </c>
      <c r="Y9540">
        <v>30200</v>
      </c>
      <c r="Z9540">
        <v>2.4700000000000002</v>
      </c>
    </row>
    <row r="9541" spans="1:26">
      <c r="A9541">
        <v>9892719</v>
      </c>
      <c r="B9541" t="s">
        <v>3654</v>
      </c>
      <c r="C9541" t="s">
        <v>3597</v>
      </c>
      <c r="D9541" t="s">
        <v>1049</v>
      </c>
      <c r="E9541" t="s">
        <v>3637</v>
      </c>
      <c r="F9541" t="s">
        <v>3600</v>
      </c>
      <c r="G9541">
        <v>9892719</v>
      </c>
      <c r="I9541" t="s">
        <v>3601</v>
      </c>
      <c r="J9541" t="s">
        <v>5701</v>
      </c>
      <c r="L9541" t="s">
        <v>5726</v>
      </c>
      <c r="M9541">
        <v>13</v>
      </c>
      <c r="N9541">
        <v>19</v>
      </c>
      <c r="O9541">
        <v>11.5</v>
      </c>
      <c r="S9541" t="b">
        <v>0</v>
      </c>
      <c r="T9541" t="b">
        <v>0</v>
      </c>
      <c r="U9541" t="b">
        <v>0</v>
      </c>
      <c r="V9541">
        <v>34000</v>
      </c>
      <c r="W9541">
        <v>29800</v>
      </c>
      <c r="X9541">
        <v>2.54</v>
      </c>
      <c r="Y9541">
        <v>29800</v>
      </c>
      <c r="Z9541">
        <v>2.54</v>
      </c>
    </row>
    <row r="9542" spans="1:26">
      <c r="A9542">
        <v>9892720</v>
      </c>
      <c r="B9542" t="s">
        <v>3654</v>
      </c>
      <c r="C9542" t="s">
        <v>3597</v>
      </c>
      <c r="D9542" t="s">
        <v>1049</v>
      </c>
      <c r="E9542" t="s">
        <v>3637</v>
      </c>
      <c r="F9542" t="s">
        <v>3600</v>
      </c>
      <c r="G9542">
        <v>9892720</v>
      </c>
      <c r="I9542" t="s">
        <v>3601</v>
      </c>
      <c r="J9542" t="s">
        <v>5701</v>
      </c>
      <c r="L9542" t="s">
        <v>5725</v>
      </c>
      <c r="M9542">
        <v>13</v>
      </c>
      <c r="N9542">
        <v>18.5</v>
      </c>
      <c r="O9542">
        <v>11</v>
      </c>
      <c r="S9542" t="b">
        <v>0</v>
      </c>
      <c r="T9542" t="b">
        <v>0</v>
      </c>
      <c r="U9542" t="b">
        <v>0</v>
      </c>
      <c r="V9542">
        <v>34600</v>
      </c>
      <c r="W9542">
        <v>32200</v>
      </c>
      <c r="X9542">
        <v>2.3199999999999998</v>
      </c>
      <c r="Y9542">
        <v>32200</v>
      </c>
      <c r="Z9542">
        <v>2.3199999999999998</v>
      </c>
    </row>
    <row r="9543" spans="1:26">
      <c r="A9543">
        <v>9892721</v>
      </c>
      <c r="B9543" t="s">
        <v>3654</v>
      </c>
      <c r="C9543" t="s">
        <v>3597</v>
      </c>
      <c r="D9543" t="s">
        <v>1049</v>
      </c>
      <c r="E9543" t="s">
        <v>3637</v>
      </c>
      <c r="F9543" t="s">
        <v>3600</v>
      </c>
      <c r="G9543">
        <v>9892721</v>
      </c>
      <c r="I9543" t="s">
        <v>3601</v>
      </c>
      <c r="J9543" t="s">
        <v>5701</v>
      </c>
      <c r="L9543" t="s">
        <v>5724</v>
      </c>
      <c r="M9543">
        <v>13</v>
      </c>
      <c r="N9543">
        <v>19</v>
      </c>
      <c r="O9543">
        <v>11.5</v>
      </c>
      <c r="S9543" t="b">
        <v>0</v>
      </c>
      <c r="T9543" t="b">
        <v>0</v>
      </c>
      <c r="U9543" t="b">
        <v>0</v>
      </c>
      <c r="V9543">
        <v>34600</v>
      </c>
      <c r="W9543">
        <v>31800</v>
      </c>
      <c r="X9543">
        <v>2.37</v>
      </c>
      <c r="Y9543">
        <v>31800</v>
      </c>
      <c r="Z9543">
        <v>2.37</v>
      </c>
    </row>
    <row r="9544" spans="1:26">
      <c r="A9544">
        <v>9892718</v>
      </c>
      <c r="B9544" t="s">
        <v>3654</v>
      </c>
      <c r="C9544" t="s">
        <v>3597</v>
      </c>
      <c r="D9544" t="s">
        <v>1049</v>
      </c>
      <c r="E9544" t="s">
        <v>3637</v>
      </c>
      <c r="F9544" t="s">
        <v>3600</v>
      </c>
      <c r="G9544">
        <v>9892718</v>
      </c>
      <c r="I9544" t="s">
        <v>3601</v>
      </c>
      <c r="J9544" t="s">
        <v>5701</v>
      </c>
      <c r="L9544" t="s">
        <v>5723</v>
      </c>
      <c r="M9544">
        <v>13</v>
      </c>
      <c r="N9544">
        <v>18.5</v>
      </c>
      <c r="O9544">
        <v>11.5</v>
      </c>
      <c r="S9544" t="b">
        <v>0</v>
      </c>
      <c r="T9544" t="b">
        <v>0</v>
      </c>
      <c r="U9544" t="b">
        <v>0</v>
      </c>
      <c r="V9544">
        <v>34000</v>
      </c>
      <c r="W9544">
        <v>29800</v>
      </c>
      <c r="X9544">
        <v>2.54</v>
      </c>
      <c r="Y9544">
        <v>29800</v>
      </c>
      <c r="Z9544">
        <v>2.54</v>
      </c>
    </row>
    <row r="9545" spans="1:26">
      <c r="A9545">
        <v>9892722</v>
      </c>
      <c r="B9545" t="s">
        <v>3654</v>
      </c>
      <c r="C9545" t="s">
        <v>3597</v>
      </c>
      <c r="D9545" t="s">
        <v>1049</v>
      </c>
      <c r="E9545" t="s">
        <v>3637</v>
      </c>
      <c r="F9545" t="s">
        <v>3600</v>
      </c>
      <c r="G9545">
        <v>9892722</v>
      </c>
      <c r="I9545" t="s">
        <v>3601</v>
      </c>
      <c r="J9545" t="s">
        <v>5701</v>
      </c>
      <c r="L9545" t="s">
        <v>5698</v>
      </c>
      <c r="M9545">
        <v>13</v>
      </c>
      <c r="N9545">
        <v>19</v>
      </c>
      <c r="O9545">
        <v>11.5</v>
      </c>
      <c r="S9545" t="b">
        <v>0</v>
      </c>
      <c r="T9545" t="b">
        <v>0</v>
      </c>
      <c r="U9545" t="b">
        <v>0</v>
      </c>
      <c r="V9545">
        <v>34600</v>
      </c>
      <c r="W9545">
        <v>31800</v>
      </c>
      <c r="X9545">
        <v>2.41</v>
      </c>
      <c r="Y9545">
        <v>31800</v>
      </c>
      <c r="Z9545">
        <v>2.41</v>
      </c>
    </row>
    <row r="9546" spans="1:26">
      <c r="A9546">
        <v>9892723</v>
      </c>
      <c r="B9546" t="s">
        <v>3654</v>
      </c>
      <c r="C9546" t="s">
        <v>3597</v>
      </c>
      <c r="D9546" t="s">
        <v>1049</v>
      </c>
      <c r="E9546" t="s">
        <v>3637</v>
      </c>
      <c r="F9546" t="s">
        <v>3600</v>
      </c>
      <c r="G9546">
        <v>9892723</v>
      </c>
      <c r="I9546" t="s">
        <v>3601</v>
      </c>
      <c r="J9546" t="s">
        <v>5701</v>
      </c>
      <c r="L9546" t="s">
        <v>5722</v>
      </c>
      <c r="M9546">
        <v>13</v>
      </c>
      <c r="N9546">
        <v>18.5</v>
      </c>
      <c r="O9546">
        <v>11</v>
      </c>
      <c r="S9546" t="b">
        <v>0</v>
      </c>
      <c r="T9546" t="b">
        <v>0</v>
      </c>
      <c r="U9546" t="b">
        <v>0</v>
      </c>
      <c r="V9546">
        <v>34600</v>
      </c>
      <c r="W9546">
        <v>32200</v>
      </c>
      <c r="X9546">
        <v>2.3199999999999998</v>
      </c>
      <c r="Y9546">
        <v>32200</v>
      </c>
      <c r="Z9546">
        <v>2.3199999999999998</v>
      </c>
    </row>
    <row r="9547" spans="1:26">
      <c r="A9547">
        <v>9892724</v>
      </c>
      <c r="B9547" t="s">
        <v>3654</v>
      </c>
      <c r="C9547" t="s">
        <v>3597</v>
      </c>
      <c r="D9547" t="s">
        <v>1049</v>
      </c>
      <c r="E9547" t="s">
        <v>3637</v>
      </c>
      <c r="F9547" t="s">
        <v>3600</v>
      </c>
      <c r="G9547">
        <v>9892724</v>
      </c>
      <c r="I9547" t="s">
        <v>3601</v>
      </c>
      <c r="J9547" t="s">
        <v>5701</v>
      </c>
      <c r="L9547" t="s">
        <v>5721</v>
      </c>
      <c r="M9547">
        <v>13</v>
      </c>
      <c r="N9547">
        <v>19</v>
      </c>
      <c r="O9547">
        <v>11.5</v>
      </c>
      <c r="S9547" t="b">
        <v>0</v>
      </c>
      <c r="T9547" t="b">
        <v>0</v>
      </c>
      <c r="U9547" t="b">
        <v>0</v>
      </c>
      <c r="V9547">
        <v>34600</v>
      </c>
      <c r="W9547">
        <v>31800</v>
      </c>
      <c r="X9547">
        <v>2.37</v>
      </c>
      <c r="Y9547">
        <v>31800</v>
      </c>
      <c r="Z9547">
        <v>2.37</v>
      </c>
    </row>
    <row r="9548" spans="1:26">
      <c r="A9548">
        <v>9892727</v>
      </c>
      <c r="B9548" t="s">
        <v>3654</v>
      </c>
      <c r="C9548" t="s">
        <v>3597</v>
      </c>
      <c r="D9548" t="s">
        <v>1049</v>
      </c>
      <c r="E9548" t="s">
        <v>3637</v>
      </c>
      <c r="F9548" t="s">
        <v>3600</v>
      </c>
      <c r="G9548">
        <v>9892727</v>
      </c>
      <c r="I9548" t="s">
        <v>3601</v>
      </c>
      <c r="J9548" t="s">
        <v>5701</v>
      </c>
      <c r="L9548" t="s">
        <v>5720</v>
      </c>
      <c r="M9548">
        <v>13</v>
      </c>
      <c r="N9548">
        <v>18.5</v>
      </c>
      <c r="O9548">
        <v>10.5</v>
      </c>
      <c r="S9548" t="b">
        <v>0</v>
      </c>
      <c r="T9548" t="b">
        <v>0</v>
      </c>
      <c r="U9548" t="b">
        <v>0</v>
      </c>
      <c r="V9548">
        <v>33400</v>
      </c>
      <c r="W9548">
        <v>30400</v>
      </c>
      <c r="X9548">
        <v>2.38</v>
      </c>
      <c r="Y9548">
        <v>30400</v>
      </c>
      <c r="Z9548">
        <v>2.38</v>
      </c>
    </row>
    <row r="9549" spans="1:26">
      <c r="A9549">
        <v>9892725</v>
      </c>
      <c r="B9549" t="s">
        <v>3654</v>
      </c>
      <c r="C9549" t="s">
        <v>3597</v>
      </c>
      <c r="D9549" t="s">
        <v>1049</v>
      </c>
      <c r="E9549" t="s">
        <v>3637</v>
      </c>
      <c r="F9549" t="s">
        <v>3600</v>
      </c>
      <c r="G9549">
        <v>9892725</v>
      </c>
      <c r="I9549" t="s">
        <v>3601</v>
      </c>
      <c r="J9549" t="s">
        <v>5701</v>
      </c>
      <c r="L9549" t="s">
        <v>5700</v>
      </c>
      <c r="M9549">
        <v>13</v>
      </c>
      <c r="N9549">
        <v>19</v>
      </c>
      <c r="O9549">
        <v>11.5</v>
      </c>
      <c r="S9549" t="b">
        <v>0</v>
      </c>
      <c r="T9549" t="b">
        <v>0</v>
      </c>
      <c r="U9549" t="b">
        <v>0</v>
      </c>
      <c r="V9549">
        <v>34600</v>
      </c>
      <c r="W9549">
        <v>31800</v>
      </c>
      <c r="X9549">
        <v>2.37</v>
      </c>
      <c r="Y9549">
        <v>31800</v>
      </c>
      <c r="Z9549">
        <v>2.37</v>
      </c>
    </row>
    <row r="9550" spans="1:26">
      <c r="A9550">
        <v>9892728</v>
      </c>
      <c r="B9550" t="s">
        <v>3654</v>
      </c>
      <c r="C9550" t="s">
        <v>3597</v>
      </c>
      <c r="D9550" t="s">
        <v>1049</v>
      </c>
      <c r="E9550" t="s">
        <v>3637</v>
      </c>
      <c r="F9550" t="s">
        <v>3600</v>
      </c>
      <c r="G9550">
        <v>9892728</v>
      </c>
      <c r="I9550" t="s">
        <v>3601</v>
      </c>
      <c r="J9550" t="s">
        <v>5701</v>
      </c>
      <c r="L9550" t="s">
        <v>5719</v>
      </c>
      <c r="M9550">
        <v>13</v>
      </c>
      <c r="N9550">
        <v>18.5</v>
      </c>
      <c r="O9550">
        <v>10.5</v>
      </c>
      <c r="S9550" t="b">
        <v>0</v>
      </c>
      <c r="T9550" t="b">
        <v>0</v>
      </c>
      <c r="U9550" t="b">
        <v>0</v>
      </c>
      <c r="V9550">
        <v>33600</v>
      </c>
      <c r="W9550">
        <v>30200</v>
      </c>
      <c r="X9550">
        <v>2.4</v>
      </c>
      <c r="Y9550">
        <v>30200</v>
      </c>
      <c r="Z9550">
        <v>2.4</v>
      </c>
    </row>
    <row r="9551" spans="1:26">
      <c r="A9551">
        <v>9892729</v>
      </c>
      <c r="B9551" t="s">
        <v>3654</v>
      </c>
      <c r="C9551" t="s">
        <v>3597</v>
      </c>
      <c r="D9551" t="s">
        <v>1049</v>
      </c>
      <c r="E9551" t="s">
        <v>3637</v>
      </c>
      <c r="F9551" t="s">
        <v>3600</v>
      </c>
      <c r="G9551">
        <v>9892729</v>
      </c>
      <c r="I9551" t="s">
        <v>3601</v>
      </c>
      <c r="J9551" t="s">
        <v>5701</v>
      </c>
      <c r="L9551" t="s">
        <v>5718</v>
      </c>
      <c r="M9551">
        <v>13</v>
      </c>
      <c r="N9551">
        <v>18.5</v>
      </c>
      <c r="O9551">
        <v>11</v>
      </c>
      <c r="S9551" t="b">
        <v>0</v>
      </c>
      <c r="T9551" t="b">
        <v>0</v>
      </c>
      <c r="U9551" t="b">
        <v>0</v>
      </c>
      <c r="V9551">
        <v>33800</v>
      </c>
      <c r="W9551">
        <v>30400</v>
      </c>
      <c r="X9551">
        <v>2.4700000000000002</v>
      </c>
      <c r="Y9551">
        <v>30400</v>
      </c>
      <c r="Z9551">
        <v>2.4700000000000002</v>
      </c>
    </row>
    <row r="9552" spans="1:26">
      <c r="A9552">
        <v>9892730</v>
      </c>
      <c r="B9552" t="s">
        <v>3654</v>
      </c>
      <c r="C9552" t="s">
        <v>3597</v>
      </c>
      <c r="D9552" t="s">
        <v>1049</v>
      </c>
      <c r="E9552" t="s">
        <v>3637</v>
      </c>
      <c r="F9552" t="s">
        <v>3600</v>
      </c>
      <c r="G9552">
        <v>9892730</v>
      </c>
      <c r="I9552" t="s">
        <v>3601</v>
      </c>
      <c r="J9552" t="s">
        <v>5701</v>
      </c>
      <c r="L9552" t="s">
        <v>5717</v>
      </c>
      <c r="M9552">
        <v>13</v>
      </c>
      <c r="N9552">
        <v>19</v>
      </c>
      <c r="O9552">
        <v>11</v>
      </c>
      <c r="S9552" t="b">
        <v>0</v>
      </c>
      <c r="T9552" t="b">
        <v>0</v>
      </c>
      <c r="U9552" t="b">
        <v>0</v>
      </c>
      <c r="V9552">
        <v>34000</v>
      </c>
      <c r="W9552">
        <v>30000</v>
      </c>
      <c r="X9552">
        <v>2.5099999999999998</v>
      </c>
      <c r="Y9552">
        <v>30000</v>
      </c>
      <c r="Z9552">
        <v>2.5099999999999998</v>
      </c>
    </row>
    <row r="9553" spans="1:26">
      <c r="A9553">
        <v>9892731</v>
      </c>
      <c r="B9553" t="s">
        <v>3654</v>
      </c>
      <c r="C9553" t="s">
        <v>3597</v>
      </c>
      <c r="D9553" t="s">
        <v>1049</v>
      </c>
      <c r="E9553" t="s">
        <v>3637</v>
      </c>
      <c r="F9553" t="s">
        <v>3600</v>
      </c>
      <c r="G9553">
        <v>9892731</v>
      </c>
      <c r="I9553" t="s">
        <v>3601</v>
      </c>
      <c r="J9553" t="s">
        <v>5701</v>
      </c>
      <c r="L9553" t="s">
        <v>5697</v>
      </c>
      <c r="M9553">
        <v>13</v>
      </c>
      <c r="N9553">
        <v>19</v>
      </c>
      <c r="O9553">
        <v>11</v>
      </c>
      <c r="S9553" t="b">
        <v>0</v>
      </c>
      <c r="T9553" t="b">
        <v>0</v>
      </c>
      <c r="U9553" t="b">
        <v>0</v>
      </c>
      <c r="V9553">
        <v>34200</v>
      </c>
      <c r="W9553">
        <v>30000</v>
      </c>
      <c r="X9553">
        <v>2.54</v>
      </c>
      <c r="Y9553">
        <v>30000</v>
      </c>
      <c r="Z9553">
        <v>2.54</v>
      </c>
    </row>
    <row r="9554" spans="1:26">
      <c r="A9554">
        <v>9892732</v>
      </c>
      <c r="B9554" t="s">
        <v>3654</v>
      </c>
      <c r="C9554" t="s">
        <v>3597</v>
      </c>
      <c r="D9554" t="s">
        <v>1049</v>
      </c>
      <c r="E9554" t="s">
        <v>3637</v>
      </c>
      <c r="F9554" t="s">
        <v>3600</v>
      </c>
      <c r="G9554">
        <v>9892732</v>
      </c>
      <c r="I9554" t="s">
        <v>3601</v>
      </c>
      <c r="J9554" t="s">
        <v>5701</v>
      </c>
      <c r="L9554" t="s">
        <v>5716</v>
      </c>
      <c r="M9554">
        <v>13</v>
      </c>
      <c r="N9554">
        <v>19</v>
      </c>
      <c r="O9554">
        <v>11</v>
      </c>
      <c r="S9554" t="b">
        <v>0</v>
      </c>
      <c r="T9554" t="b">
        <v>0</v>
      </c>
      <c r="U9554" t="b">
        <v>0</v>
      </c>
      <c r="V9554">
        <v>34000</v>
      </c>
      <c r="W9554">
        <v>30400</v>
      </c>
      <c r="X9554">
        <v>2.4700000000000002</v>
      </c>
      <c r="Y9554">
        <v>30400</v>
      </c>
      <c r="Z9554">
        <v>2.4700000000000002</v>
      </c>
    </row>
    <row r="9555" spans="1:26">
      <c r="A9555">
        <v>9892733</v>
      </c>
      <c r="B9555" t="s">
        <v>3654</v>
      </c>
      <c r="C9555" t="s">
        <v>3597</v>
      </c>
      <c r="D9555" t="s">
        <v>1049</v>
      </c>
      <c r="E9555" t="s">
        <v>3637</v>
      </c>
      <c r="F9555" t="s">
        <v>3600</v>
      </c>
      <c r="G9555">
        <v>9892733</v>
      </c>
      <c r="I9555" t="s">
        <v>3601</v>
      </c>
      <c r="J9555" t="s">
        <v>5701</v>
      </c>
      <c r="L9555" t="s">
        <v>5715</v>
      </c>
      <c r="M9555">
        <v>13</v>
      </c>
      <c r="N9555">
        <v>19</v>
      </c>
      <c r="O9555">
        <v>11</v>
      </c>
      <c r="S9555" t="b">
        <v>0</v>
      </c>
      <c r="T9555" t="b">
        <v>0</v>
      </c>
      <c r="U9555" t="b">
        <v>0</v>
      </c>
      <c r="V9555">
        <v>34000</v>
      </c>
      <c r="W9555">
        <v>30000</v>
      </c>
      <c r="X9555">
        <v>2.5099999999999998</v>
      </c>
      <c r="Y9555">
        <v>30000</v>
      </c>
      <c r="Z9555">
        <v>2.5099999999999998</v>
      </c>
    </row>
    <row r="9556" spans="1:26">
      <c r="A9556">
        <v>9892735</v>
      </c>
      <c r="B9556" t="s">
        <v>3654</v>
      </c>
      <c r="C9556" t="s">
        <v>3597</v>
      </c>
      <c r="D9556" t="s">
        <v>1049</v>
      </c>
      <c r="E9556" t="s">
        <v>3637</v>
      </c>
      <c r="F9556" t="s">
        <v>3600</v>
      </c>
      <c r="G9556">
        <v>9892735</v>
      </c>
      <c r="I9556" t="s">
        <v>3601</v>
      </c>
      <c r="J9556" t="s">
        <v>5701</v>
      </c>
      <c r="L9556" t="s">
        <v>5714</v>
      </c>
      <c r="M9556">
        <v>13</v>
      </c>
      <c r="N9556">
        <v>19</v>
      </c>
      <c r="O9556">
        <v>10.5</v>
      </c>
      <c r="S9556" t="b">
        <v>0</v>
      </c>
      <c r="T9556" t="b">
        <v>0</v>
      </c>
      <c r="U9556" t="b">
        <v>0</v>
      </c>
      <c r="V9556">
        <v>34600</v>
      </c>
      <c r="W9556">
        <v>32400</v>
      </c>
      <c r="X9556">
        <v>2.31</v>
      </c>
      <c r="Y9556">
        <v>32400</v>
      </c>
      <c r="Z9556">
        <v>2.31</v>
      </c>
    </row>
    <row r="9557" spans="1:26">
      <c r="A9557">
        <v>9892734</v>
      </c>
      <c r="B9557" t="s">
        <v>3654</v>
      </c>
      <c r="C9557" t="s">
        <v>3597</v>
      </c>
      <c r="D9557" t="s">
        <v>1049</v>
      </c>
      <c r="E9557" t="s">
        <v>3637</v>
      </c>
      <c r="F9557" t="s">
        <v>3600</v>
      </c>
      <c r="G9557">
        <v>9892734</v>
      </c>
      <c r="I9557" t="s">
        <v>3601</v>
      </c>
      <c r="J9557" t="s">
        <v>5701</v>
      </c>
      <c r="L9557" t="s">
        <v>5713</v>
      </c>
      <c r="M9557">
        <v>13</v>
      </c>
      <c r="N9557">
        <v>19</v>
      </c>
      <c r="O9557">
        <v>11</v>
      </c>
      <c r="S9557" t="b">
        <v>0</v>
      </c>
      <c r="T9557" t="b">
        <v>0</v>
      </c>
      <c r="U9557" t="b">
        <v>0</v>
      </c>
      <c r="V9557">
        <v>34000</v>
      </c>
      <c r="W9557">
        <v>30000</v>
      </c>
      <c r="X9557">
        <v>2.54</v>
      </c>
      <c r="Y9557">
        <v>30000</v>
      </c>
      <c r="Z9557">
        <v>2.54</v>
      </c>
    </row>
    <row r="9558" spans="1:26">
      <c r="A9558">
        <v>9892736</v>
      </c>
      <c r="B9558" t="s">
        <v>3654</v>
      </c>
      <c r="C9558" t="s">
        <v>3597</v>
      </c>
      <c r="D9558" t="s">
        <v>1049</v>
      </c>
      <c r="E9558" t="s">
        <v>3637</v>
      </c>
      <c r="F9558" t="s">
        <v>3600</v>
      </c>
      <c r="G9558">
        <v>9892736</v>
      </c>
      <c r="I9558" t="s">
        <v>3601</v>
      </c>
      <c r="J9558" t="s">
        <v>5701</v>
      </c>
      <c r="L9558" t="s">
        <v>5696</v>
      </c>
      <c r="M9558">
        <v>13.5</v>
      </c>
      <c r="N9558">
        <v>19.5</v>
      </c>
      <c r="O9558">
        <v>11</v>
      </c>
      <c r="S9558" t="b">
        <v>0</v>
      </c>
      <c r="T9558" t="b">
        <v>0</v>
      </c>
      <c r="U9558" t="b">
        <v>0</v>
      </c>
      <c r="V9558">
        <v>34800</v>
      </c>
      <c r="W9558">
        <v>32200</v>
      </c>
      <c r="X9558">
        <v>2.35</v>
      </c>
      <c r="Y9558">
        <v>32200</v>
      </c>
      <c r="Z9558">
        <v>2.35</v>
      </c>
    </row>
    <row r="9559" spans="1:26">
      <c r="A9559">
        <v>9892737</v>
      </c>
      <c r="B9559" t="s">
        <v>3654</v>
      </c>
      <c r="C9559" t="s">
        <v>3597</v>
      </c>
      <c r="D9559" t="s">
        <v>1049</v>
      </c>
      <c r="E9559" t="s">
        <v>3637</v>
      </c>
      <c r="F9559" t="s">
        <v>3600</v>
      </c>
      <c r="G9559">
        <v>9892737</v>
      </c>
      <c r="I9559" t="s">
        <v>3601</v>
      </c>
      <c r="J9559" t="s">
        <v>5701</v>
      </c>
      <c r="L9559" t="s">
        <v>5695</v>
      </c>
      <c r="M9559">
        <v>13.5</v>
      </c>
      <c r="N9559">
        <v>19.5</v>
      </c>
      <c r="O9559">
        <v>11</v>
      </c>
      <c r="S9559" t="b">
        <v>0</v>
      </c>
      <c r="T9559" t="b">
        <v>0</v>
      </c>
      <c r="U9559" t="b">
        <v>0</v>
      </c>
      <c r="V9559">
        <v>34800</v>
      </c>
      <c r="W9559">
        <v>32000</v>
      </c>
      <c r="X9559">
        <v>2.37</v>
      </c>
      <c r="Y9559">
        <v>32000</v>
      </c>
      <c r="Z9559">
        <v>2.37</v>
      </c>
    </row>
    <row r="9560" spans="1:26">
      <c r="A9560">
        <v>9892739</v>
      </c>
      <c r="B9560" t="s">
        <v>3654</v>
      </c>
      <c r="C9560" t="s">
        <v>3597</v>
      </c>
      <c r="D9560" t="s">
        <v>1049</v>
      </c>
      <c r="E9560" t="s">
        <v>3637</v>
      </c>
      <c r="F9560" t="s">
        <v>3600</v>
      </c>
      <c r="G9560">
        <v>9892739</v>
      </c>
      <c r="I9560" t="s">
        <v>3601</v>
      </c>
      <c r="J9560" t="s">
        <v>5701</v>
      </c>
      <c r="L9560" t="s">
        <v>5712</v>
      </c>
      <c r="M9560">
        <v>12.5</v>
      </c>
      <c r="N9560">
        <v>18.5</v>
      </c>
      <c r="O9560">
        <v>10.5</v>
      </c>
      <c r="S9560" t="b">
        <v>0</v>
      </c>
      <c r="T9560" t="b">
        <v>0</v>
      </c>
      <c r="U9560" t="b">
        <v>0</v>
      </c>
      <c r="V9560">
        <v>33400</v>
      </c>
      <c r="W9560">
        <v>30200</v>
      </c>
      <c r="X9560">
        <v>2.4700000000000002</v>
      </c>
      <c r="Y9560">
        <v>30200</v>
      </c>
      <c r="Z9560">
        <v>2.4700000000000002</v>
      </c>
    </row>
    <row r="9561" spans="1:26">
      <c r="A9561">
        <v>9892740</v>
      </c>
      <c r="B9561" t="s">
        <v>3654</v>
      </c>
      <c r="C9561" t="s">
        <v>3597</v>
      </c>
      <c r="D9561" t="s">
        <v>1049</v>
      </c>
      <c r="E9561" t="s">
        <v>3637</v>
      </c>
      <c r="F9561" t="s">
        <v>3600</v>
      </c>
      <c r="G9561">
        <v>9892740</v>
      </c>
      <c r="I9561" t="s">
        <v>3601</v>
      </c>
      <c r="J9561" t="s">
        <v>5701</v>
      </c>
      <c r="L9561" t="s">
        <v>5711</v>
      </c>
      <c r="M9561">
        <v>13</v>
      </c>
      <c r="N9561">
        <v>18.5</v>
      </c>
      <c r="O9561">
        <v>10.5</v>
      </c>
      <c r="S9561" t="b">
        <v>0</v>
      </c>
      <c r="T9561" t="b">
        <v>0</v>
      </c>
      <c r="U9561" t="b">
        <v>0</v>
      </c>
      <c r="V9561">
        <v>33400</v>
      </c>
      <c r="W9561">
        <v>30200</v>
      </c>
      <c r="X9561">
        <v>2.4900000000000002</v>
      </c>
      <c r="Y9561">
        <v>30200</v>
      </c>
      <c r="Z9561">
        <v>2.4900000000000002</v>
      </c>
    </row>
    <row r="9562" spans="1:26">
      <c r="A9562">
        <v>9892741</v>
      </c>
      <c r="B9562" t="s">
        <v>3654</v>
      </c>
      <c r="C9562" t="s">
        <v>3597</v>
      </c>
      <c r="D9562" t="s">
        <v>1049</v>
      </c>
      <c r="E9562" t="s">
        <v>3637</v>
      </c>
      <c r="F9562" t="s">
        <v>3600</v>
      </c>
      <c r="G9562">
        <v>9892741</v>
      </c>
      <c r="I9562" t="s">
        <v>3601</v>
      </c>
      <c r="J9562" t="s">
        <v>5701</v>
      </c>
      <c r="L9562" t="s">
        <v>5710</v>
      </c>
      <c r="M9562">
        <v>12.5</v>
      </c>
      <c r="N9562">
        <v>18</v>
      </c>
      <c r="O9562">
        <v>10.5</v>
      </c>
      <c r="S9562" t="b">
        <v>0</v>
      </c>
      <c r="T9562" t="b">
        <v>0</v>
      </c>
      <c r="U9562" t="b">
        <v>0</v>
      </c>
      <c r="V9562">
        <v>33400</v>
      </c>
      <c r="W9562">
        <v>30400</v>
      </c>
      <c r="X9562">
        <v>2.4700000000000002</v>
      </c>
      <c r="Y9562">
        <v>30400</v>
      </c>
      <c r="Z9562">
        <v>2.4700000000000002</v>
      </c>
    </row>
    <row r="9563" spans="1:26">
      <c r="A9563">
        <v>9892742</v>
      </c>
      <c r="B9563" t="s">
        <v>3654</v>
      </c>
      <c r="C9563" t="s">
        <v>3597</v>
      </c>
      <c r="D9563" t="s">
        <v>1049</v>
      </c>
      <c r="E9563" t="s">
        <v>3637</v>
      </c>
      <c r="F9563" t="s">
        <v>3600</v>
      </c>
      <c r="G9563">
        <v>9892742</v>
      </c>
      <c r="I9563" t="s">
        <v>3601</v>
      </c>
      <c r="J9563" t="s">
        <v>5701</v>
      </c>
      <c r="L9563" t="s">
        <v>5709</v>
      </c>
      <c r="M9563">
        <v>13</v>
      </c>
      <c r="N9563">
        <v>18.5</v>
      </c>
      <c r="O9563">
        <v>11</v>
      </c>
      <c r="S9563" t="b">
        <v>0</v>
      </c>
      <c r="T9563" t="b">
        <v>0</v>
      </c>
      <c r="U9563" t="b">
        <v>0</v>
      </c>
      <c r="V9563">
        <v>33400</v>
      </c>
      <c r="W9563">
        <v>30200</v>
      </c>
      <c r="X9563">
        <v>2.54</v>
      </c>
      <c r="Y9563">
        <v>30200</v>
      </c>
      <c r="Z9563">
        <v>2.54</v>
      </c>
    </row>
    <row r="9564" spans="1:26">
      <c r="A9564">
        <v>9892743</v>
      </c>
      <c r="B9564" t="s">
        <v>3654</v>
      </c>
      <c r="C9564" t="s">
        <v>3597</v>
      </c>
      <c r="D9564" t="s">
        <v>1049</v>
      </c>
      <c r="E9564" t="s">
        <v>3637</v>
      </c>
      <c r="F9564" t="s">
        <v>3600</v>
      </c>
      <c r="G9564">
        <v>9892743</v>
      </c>
      <c r="I9564" t="s">
        <v>3601</v>
      </c>
      <c r="J9564" t="s">
        <v>5701</v>
      </c>
      <c r="L9564" t="s">
        <v>5708</v>
      </c>
      <c r="M9564">
        <v>13</v>
      </c>
      <c r="N9564">
        <v>18.5</v>
      </c>
      <c r="O9564">
        <v>11</v>
      </c>
      <c r="S9564" t="b">
        <v>0</v>
      </c>
      <c r="T9564" t="b">
        <v>0</v>
      </c>
      <c r="U9564" t="b">
        <v>0</v>
      </c>
      <c r="V9564">
        <v>33600</v>
      </c>
      <c r="W9564">
        <v>30000</v>
      </c>
      <c r="X9564">
        <v>2.54</v>
      </c>
      <c r="Y9564">
        <v>30000</v>
      </c>
      <c r="Z9564">
        <v>2.54</v>
      </c>
    </row>
    <row r="9565" spans="1:26">
      <c r="A9565">
        <v>9892744</v>
      </c>
      <c r="B9565" t="s">
        <v>3654</v>
      </c>
      <c r="C9565" t="s">
        <v>3597</v>
      </c>
      <c r="D9565" t="s">
        <v>1049</v>
      </c>
      <c r="E9565" t="s">
        <v>3637</v>
      </c>
      <c r="F9565" t="s">
        <v>3600</v>
      </c>
      <c r="G9565">
        <v>9892744</v>
      </c>
      <c r="I9565" t="s">
        <v>3601</v>
      </c>
      <c r="J9565" t="s">
        <v>5701</v>
      </c>
      <c r="L9565" t="s">
        <v>5707</v>
      </c>
      <c r="M9565">
        <v>12.5</v>
      </c>
      <c r="N9565">
        <v>18.5</v>
      </c>
      <c r="O9565">
        <v>10.5</v>
      </c>
      <c r="S9565" t="b">
        <v>0</v>
      </c>
      <c r="T9565" t="b">
        <v>0</v>
      </c>
      <c r="U9565" t="b">
        <v>0</v>
      </c>
      <c r="V9565">
        <v>33800</v>
      </c>
      <c r="W9565">
        <v>30400</v>
      </c>
      <c r="X9565">
        <v>2.4900000000000002</v>
      </c>
      <c r="Y9565">
        <v>30400</v>
      </c>
      <c r="Z9565">
        <v>2.4900000000000002</v>
      </c>
    </row>
    <row r="9566" spans="1:26">
      <c r="A9566">
        <v>9892745</v>
      </c>
      <c r="B9566" t="s">
        <v>3654</v>
      </c>
      <c r="C9566" t="s">
        <v>3597</v>
      </c>
      <c r="D9566" t="s">
        <v>1049</v>
      </c>
      <c r="E9566" t="s">
        <v>3637</v>
      </c>
      <c r="F9566" t="s">
        <v>3600</v>
      </c>
      <c r="G9566">
        <v>9892745</v>
      </c>
      <c r="I9566" t="s">
        <v>3601</v>
      </c>
      <c r="J9566" t="s">
        <v>5701</v>
      </c>
      <c r="L9566" t="s">
        <v>5706</v>
      </c>
      <c r="M9566">
        <v>13</v>
      </c>
      <c r="N9566">
        <v>19</v>
      </c>
      <c r="O9566">
        <v>11</v>
      </c>
      <c r="S9566" t="b">
        <v>0</v>
      </c>
      <c r="T9566" t="b">
        <v>0</v>
      </c>
      <c r="U9566" t="b">
        <v>0</v>
      </c>
      <c r="V9566">
        <v>34000</v>
      </c>
      <c r="W9566">
        <v>30000</v>
      </c>
      <c r="X9566">
        <v>2.54</v>
      </c>
      <c r="Y9566">
        <v>30000</v>
      </c>
      <c r="Z9566">
        <v>2.54</v>
      </c>
    </row>
    <row r="9567" spans="1:26">
      <c r="A9567">
        <v>9892747</v>
      </c>
      <c r="B9567" t="s">
        <v>3654</v>
      </c>
      <c r="C9567" t="s">
        <v>3597</v>
      </c>
      <c r="D9567" t="s">
        <v>1049</v>
      </c>
      <c r="E9567" t="s">
        <v>3637</v>
      </c>
      <c r="F9567" t="s">
        <v>3600</v>
      </c>
      <c r="G9567">
        <v>9892747</v>
      </c>
      <c r="I9567" t="s">
        <v>3601</v>
      </c>
      <c r="J9567" t="s">
        <v>5701</v>
      </c>
      <c r="L9567" t="s">
        <v>5705</v>
      </c>
      <c r="M9567">
        <v>13</v>
      </c>
      <c r="N9567">
        <v>18.5</v>
      </c>
      <c r="O9567">
        <v>11</v>
      </c>
      <c r="S9567" t="b">
        <v>0</v>
      </c>
      <c r="T9567" t="b">
        <v>0</v>
      </c>
      <c r="U9567" t="b">
        <v>0</v>
      </c>
      <c r="V9567">
        <v>34400</v>
      </c>
      <c r="W9567">
        <v>32200</v>
      </c>
      <c r="X9567">
        <v>2.42</v>
      </c>
      <c r="Y9567">
        <v>32200</v>
      </c>
      <c r="Z9567">
        <v>2.42</v>
      </c>
    </row>
    <row r="9568" spans="1:26">
      <c r="A9568">
        <v>9892746</v>
      </c>
      <c r="B9568" t="s">
        <v>3654</v>
      </c>
      <c r="C9568" t="s">
        <v>3597</v>
      </c>
      <c r="D9568" t="s">
        <v>1049</v>
      </c>
      <c r="E9568" t="s">
        <v>3637</v>
      </c>
      <c r="F9568" t="s">
        <v>3600</v>
      </c>
      <c r="G9568">
        <v>9892746</v>
      </c>
      <c r="I9568" t="s">
        <v>3601</v>
      </c>
      <c r="J9568" t="s">
        <v>5701</v>
      </c>
      <c r="L9568" t="s">
        <v>5704</v>
      </c>
      <c r="M9568">
        <v>13</v>
      </c>
      <c r="N9568">
        <v>19</v>
      </c>
      <c r="O9568">
        <v>11</v>
      </c>
      <c r="S9568" t="b">
        <v>0</v>
      </c>
      <c r="T9568" t="b">
        <v>0</v>
      </c>
      <c r="U9568" t="b">
        <v>0</v>
      </c>
      <c r="V9568">
        <v>34000</v>
      </c>
      <c r="W9568">
        <v>30000</v>
      </c>
      <c r="X9568">
        <v>2.54</v>
      </c>
      <c r="Y9568">
        <v>30000</v>
      </c>
      <c r="Z9568">
        <v>2.54</v>
      </c>
    </row>
    <row r="9569" spans="1:26">
      <c r="A9569">
        <v>9892748</v>
      </c>
      <c r="B9569" t="s">
        <v>3654</v>
      </c>
      <c r="C9569" t="s">
        <v>3597</v>
      </c>
      <c r="D9569" t="s">
        <v>1049</v>
      </c>
      <c r="E9569" t="s">
        <v>3637</v>
      </c>
      <c r="F9569" t="s">
        <v>3600</v>
      </c>
      <c r="G9569">
        <v>9892748</v>
      </c>
      <c r="I9569" t="s">
        <v>3601</v>
      </c>
      <c r="J9569" t="s">
        <v>5701</v>
      </c>
      <c r="L9569" t="s">
        <v>5703</v>
      </c>
      <c r="M9569">
        <v>13</v>
      </c>
      <c r="N9569">
        <v>19</v>
      </c>
      <c r="O9569">
        <v>11.5</v>
      </c>
      <c r="S9569" t="b">
        <v>0</v>
      </c>
      <c r="T9569" t="b">
        <v>0</v>
      </c>
      <c r="U9569" t="b">
        <v>0</v>
      </c>
      <c r="V9569">
        <v>34600</v>
      </c>
      <c r="W9569">
        <v>32000</v>
      </c>
      <c r="X9569">
        <v>2.4700000000000002</v>
      </c>
      <c r="Y9569">
        <v>32000</v>
      </c>
      <c r="Z9569">
        <v>2.4700000000000002</v>
      </c>
    </row>
    <row r="9570" spans="1:26">
      <c r="A9570">
        <v>9892749</v>
      </c>
      <c r="B9570" t="s">
        <v>3654</v>
      </c>
      <c r="C9570" t="s">
        <v>3597</v>
      </c>
      <c r="D9570" t="s">
        <v>1049</v>
      </c>
      <c r="E9570" t="s">
        <v>3637</v>
      </c>
      <c r="F9570" t="s">
        <v>3600</v>
      </c>
      <c r="G9570">
        <v>9892749</v>
      </c>
      <c r="I9570" t="s">
        <v>3601</v>
      </c>
      <c r="J9570" t="s">
        <v>5701</v>
      </c>
      <c r="L9570" t="s">
        <v>5702</v>
      </c>
      <c r="M9570">
        <v>13.5</v>
      </c>
      <c r="N9570">
        <v>19</v>
      </c>
      <c r="O9570">
        <v>11.5</v>
      </c>
      <c r="S9570" t="b">
        <v>0</v>
      </c>
      <c r="T9570" t="b">
        <v>0</v>
      </c>
      <c r="U9570" t="b">
        <v>0</v>
      </c>
      <c r="V9570">
        <v>34800</v>
      </c>
      <c r="W9570">
        <v>32000</v>
      </c>
      <c r="X9570">
        <v>2.4700000000000002</v>
      </c>
      <c r="Y9570">
        <v>32000</v>
      </c>
      <c r="Z9570">
        <v>2.4700000000000002</v>
      </c>
    </row>
    <row r="9571" spans="1:26">
      <c r="A9571">
        <v>9892751</v>
      </c>
      <c r="B9571" t="s">
        <v>3654</v>
      </c>
      <c r="C9571" t="s">
        <v>3597</v>
      </c>
      <c r="D9571" t="s">
        <v>1049</v>
      </c>
      <c r="E9571" t="s">
        <v>3637</v>
      </c>
      <c r="F9571" t="s">
        <v>3600</v>
      </c>
      <c r="G9571">
        <v>9892751</v>
      </c>
      <c r="I9571" t="s">
        <v>3601</v>
      </c>
      <c r="J9571" t="s">
        <v>5694</v>
      </c>
      <c r="L9571" t="s">
        <v>3639</v>
      </c>
      <c r="M9571">
        <v>13.5</v>
      </c>
      <c r="N9571">
        <v>18</v>
      </c>
      <c r="O9571">
        <v>12</v>
      </c>
      <c r="S9571" t="b">
        <v>0</v>
      </c>
      <c r="T9571" t="b">
        <v>0</v>
      </c>
      <c r="U9571" t="b">
        <v>0</v>
      </c>
      <c r="V9571">
        <v>47500</v>
      </c>
      <c r="W9571">
        <v>47500</v>
      </c>
      <c r="X9571">
        <v>2.46</v>
      </c>
      <c r="Y9571">
        <v>47500</v>
      </c>
      <c r="Z9571">
        <v>2.46</v>
      </c>
    </row>
    <row r="9572" spans="1:26">
      <c r="A9572">
        <v>9892779</v>
      </c>
      <c r="B9572" t="s">
        <v>3654</v>
      </c>
      <c r="C9572" t="s">
        <v>3597</v>
      </c>
      <c r="D9572" t="s">
        <v>1049</v>
      </c>
      <c r="E9572" t="s">
        <v>3637</v>
      </c>
      <c r="F9572" t="s">
        <v>3600</v>
      </c>
      <c r="G9572">
        <v>9892779</v>
      </c>
      <c r="I9572" t="s">
        <v>3601</v>
      </c>
      <c r="J9572" t="s">
        <v>5694</v>
      </c>
      <c r="L9572" t="s">
        <v>3641</v>
      </c>
      <c r="M9572">
        <v>12.5</v>
      </c>
      <c r="N9572">
        <v>17.5</v>
      </c>
      <c r="O9572">
        <v>11</v>
      </c>
      <c r="S9572" t="b">
        <v>0</v>
      </c>
      <c r="T9572" t="b">
        <v>0</v>
      </c>
      <c r="U9572" t="b">
        <v>0</v>
      </c>
      <c r="V9572">
        <v>46500</v>
      </c>
      <c r="W9572">
        <v>48500</v>
      </c>
      <c r="X9572">
        <v>2.33</v>
      </c>
      <c r="Y9572">
        <v>48500</v>
      </c>
      <c r="Z9572">
        <v>2.33</v>
      </c>
    </row>
    <row r="9573" spans="1:26">
      <c r="A9573">
        <v>9892797</v>
      </c>
      <c r="B9573" t="s">
        <v>3654</v>
      </c>
      <c r="C9573" t="s">
        <v>3597</v>
      </c>
      <c r="D9573" t="s">
        <v>1049</v>
      </c>
      <c r="E9573" t="s">
        <v>3637</v>
      </c>
      <c r="F9573" t="s">
        <v>3600</v>
      </c>
      <c r="G9573">
        <v>9892797</v>
      </c>
      <c r="I9573" t="s">
        <v>3601</v>
      </c>
      <c r="J9573" t="s">
        <v>5694</v>
      </c>
      <c r="L9573" t="s">
        <v>5700</v>
      </c>
      <c r="M9573">
        <v>12.5</v>
      </c>
      <c r="N9573">
        <v>17</v>
      </c>
      <c r="O9573">
        <v>11</v>
      </c>
      <c r="S9573" t="b">
        <v>0</v>
      </c>
      <c r="T9573" t="b">
        <v>0</v>
      </c>
      <c r="U9573" t="b">
        <v>0</v>
      </c>
      <c r="V9573">
        <v>46000</v>
      </c>
      <c r="W9573">
        <v>48000</v>
      </c>
      <c r="X9573">
        <v>2.12</v>
      </c>
      <c r="Y9573">
        <v>48000</v>
      </c>
      <c r="Z9573">
        <v>2.12</v>
      </c>
    </row>
    <row r="9574" spans="1:26">
      <c r="A9574">
        <v>9892783</v>
      </c>
      <c r="B9574" t="s">
        <v>3654</v>
      </c>
      <c r="C9574" t="s">
        <v>3597</v>
      </c>
      <c r="D9574" t="s">
        <v>1049</v>
      </c>
      <c r="E9574" t="s">
        <v>3637</v>
      </c>
      <c r="F9574" t="s">
        <v>3600</v>
      </c>
      <c r="G9574">
        <v>9892783</v>
      </c>
      <c r="I9574" t="s">
        <v>3601</v>
      </c>
      <c r="J9574" t="s">
        <v>5694</v>
      </c>
      <c r="L9574" t="s">
        <v>5699</v>
      </c>
      <c r="M9574">
        <v>12.5</v>
      </c>
      <c r="N9574">
        <v>17.5</v>
      </c>
      <c r="O9574">
        <v>10.5</v>
      </c>
      <c r="S9574" t="b">
        <v>0</v>
      </c>
      <c r="T9574" t="b">
        <v>0</v>
      </c>
      <c r="U9574" t="b">
        <v>0</v>
      </c>
      <c r="V9574">
        <v>46500</v>
      </c>
      <c r="W9574">
        <v>49000</v>
      </c>
      <c r="X9574">
        <v>2.2400000000000002</v>
      </c>
      <c r="Y9574">
        <v>49000</v>
      </c>
      <c r="Z9574">
        <v>2.2400000000000002</v>
      </c>
    </row>
    <row r="9575" spans="1:26">
      <c r="A9575">
        <v>9892794</v>
      </c>
      <c r="B9575" t="s">
        <v>3654</v>
      </c>
      <c r="C9575" t="s">
        <v>3597</v>
      </c>
      <c r="D9575" t="s">
        <v>1049</v>
      </c>
      <c r="E9575" t="s">
        <v>3637</v>
      </c>
      <c r="F9575" t="s">
        <v>3600</v>
      </c>
      <c r="G9575">
        <v>9892794</v>
      </c>
      <c r="I9575" t="s">
        <v>3601</v>
      </c>
      <c r="J9575" t="s">
        <v>5694</v>
      </c>
      <c r="L9575" t="s">
        <v>5698</v>
      </c>
      <c r="M9575">
        <v>12.5</v>
      </c>
      <c r="N9575">
        <v>17</v>
      </c>
      <c r="O9575">
        <v>11</v>
      </c>
      <c r="S9575" t="b">
        <v>0</v>
      </c>
      <c r="T9575" t="b">
        <v>0</v>
      </c>
      <c r="U9575" t="b">
        <v>0</v>
      </c>
      <c r="V9575">
        <v>46000</v>
      </c>
      <c r="W9575">
        <v>48000</v>
      </c>
      <c r="X9575">
        <v>2.2200000000000002</v>
      </c>
      <c r="Y9575">
        <v>48000</v>
      </c>
      <c r="Z9575">
        <v>2.2200000000000002</v>
      </c>
    </row>
    <row r="9576" spans="1:26">
      <c r="A9576">
        <v>9892800</v>
      </c>
      <c r="B9576" t="s">
        <v>3654</v>
      </c>
      <c r="C9576" t="s">
        <v>3597</v>
      </c>
      <c r="D9576" t="s">
        <v>1049</v>
      </c>
      <c r="E9576" t="s">
        <v>3637</v>
      </c>
      <c r="F9576" t="s">
        <v>3600</v>
      </c>
      <c r="G9576">
        <v>9892800</v>
      </c>
      <c r="I9576" t="s">
        <v>3601</v>
      </c>
      <c r="J9576" t="s">
        <v>5694</v>
      </c>
      <c r="L9576" t="s">
        <v>5697</v>
      </c>
      <c r="M9576">
        <v>12.5</v>
      </c>
      <c r="N9576">
        <v>17.5</v>
      </c>
      <c r="O9576">
        <v>10.5</v>
      </c>
      <c r="S9576" t="b">
        <v>0</v>
      </c>
      <c r="T9576" t="b">
        <v>0</v>
      </c>
      <c r="U9576" t="b">
        <v>0</v>
      </c>
      <c r="V9576">
        <v>45500</v>
      </c>
      <c r="W9576">
        <v>48000</v>
      </c>
      <c r="X9576">
        <v>2.2400000000000002</v>
      </c>
      <c r="Y9576">
        <v>48000</v>
      </c>
      <c r="Z9576">
        <v>2.2400000000000002</v>
      </c>
    </row>
    <row r="9577" spans="1:26">
      <c r="A9577">
        <v>9892805</v>
      </c>
      <c r="B9577" t="s">
        <v>3654</v>
      </c>
      <c r="C9577" t="s">
        <v>3597</v>
      </c>
      <c r="D9577" t="s">
        <v>1049</v>
      </c>
      <c r="E9577" t="s">
        <v>3637</v>
      </c>
      <c r="F9577" t="s">
        <v>3600</v>
      </c>
      <c r="G9577">
        <v>9892805</v>
      </c>
      <c r="I9577" t="s">
        <v>3601</v>
      </c>
      <c r="J9577" t="s">
        <v>5694</v>
      </c>
      <c r="L9577" t="s">
        <v>5696</v>
      </c>
      <c r="M9577">
        <v>12.5</v>
      </c>
      <c r="N9577">
        <v>17.5</v>
      </c>
      <c r="O9577">
        <v>10.5</v>
      </c>
      <c r="S9577" t="b">
        <v>0</v>
      </c>
      <c r="T9577" t="b">
        <v>0</v>
      </c>
      <c r="U9577" t="b">
        <v>0</v>
      </c>
      <c r="V9577">
        <v>46000</v>
      </c>
      <c r="W9577">
        <v>49000</v>
      </c>
      <c r="X9577">
        <v>2.06</v>
      </c>
      <c r="Y9577">
        <v>49000</v>
      </c>
      <c r="Z9577">
        <v>2.06</v>
      </c>
    </row>
    <row r="9578" spans="1:26">
      <c r="A9578">
        <v>9892806</v>
      </c>
      <c r="B9578" t="s">
        <v>3654</v>
      </c>
      <c r="C9578" t="s">
        <v>3597</v>
      </c>
      <c r="D9578" t="s">
        <v>1049</v>
      </c>
      <c r="E9578" t="s">
        <v>3637</v>
      </c>
      <c r="F9578" t="s">
        <v>3600</v>
      </c>
      <c r="G9578">
        <v>9892806</v>
      </c>
      <c r="I9578" t="s">
        <v>3601</v>
      </c>
      <c r="J9578" t="s">
        <v>5694</v>
      </c>
      <c r="L9578" t="s">
        <v>5695</v>
      </c>
      <c r="M9578">
        <v>12.5</v>
      </c>
      <c r="N9578">
        <v>17.5</v>
      </c>
      <c r="O9578">
        <v>10.5</v>
      </c>
      <c r="S9578" t="b">
        <v>0</v>
      </c>
      <c r="T9578" t="b">
        <v>0</v>
      </c>
      <c r="U9578" t="b">
        <v>0</v>
      </c>
      <c r="V9578">
        <v>46000</v>
      </c>
      <c r="W9578">
        <v>48500</v>
      </c>
      <c r="X9578">
        <v>2.08</v>
      </c>
      <c r="Y9578">
        <v>48500</v>
      </c>
      <c r="Z9578">
        <v>2.08</v>
      </c>
    </row>
    <row r="9579" spans="1:26">
      <c r="A9579">
        <v>9892813</v>
      </c>
      <c r="B9579" t="s">
        <v>3654</v>
      </c>
      <c r="C9579" t="s">
        <v>3597</v>
      </c>
      <c r="D9579" t="s">
        <v>1049</v>
      </c>
      <c r="E9579" t="s">
        <v>3637</v>
      </c>
      <c r="F9579" t="s">
        <v>3600</v>
      </c>
      <c r="G9579">
        <v>9892813</v>
      </c>
      <c r="I9579" t="s">
        <v>3601</v>
      </c>
      <c r="J9579" t="s">
        <v>5693</v>
      </c>
      <c r="L9579" t="s">
        <v>3639</v>
      </c>
      <c r="M9579">
        <v>12.5</v>
      </c>
      <c r="N9579">
        <v>18</v>
      </c>
      <c r="O9579">
        <v>12</v>
      </c>
      <c r="S9579" t="b">
        <v>0</v>
      </c>
      <c r="T9579" t="b">
        <v>0</v>
      </c>
      <c r="U9579" t="b">
        <v>0</v>
      </c>
      <c r="V9579">
        <v>56000</v>
      </c>
      <c r="W9579">
        <v>52500</v>
      </c>
      <c r="X9579">
        <v>2.23</v>
      </c>
      <c r="Y9579">
        <v>52500</v>
      </c>
      <c r="Z9579">
        <v>2.23</v>
      </c>
    </row>
    <row r="9580" spans="1:26">
      <c r="A9580">
        <v>9893411</v>
      </c>
      <c r="B9580" t="s">
        <v>3654</v>
      </c>
      <c r="C9580" t="s">
        <v>3597</v>
      </c>
      <c r="D9580" t="s">
        <v>1049</v>
      </c>
      <c r="E9580" t="s">
        <v>3792</v>
      </c>
      <c r="F9580" t="s">
        <v>3600</v>
      </c>
      <c r="G9580">
        <v>9893411</v>
      </c>
      <c r="I9580" t="s">
        <v>3601</v>
      </c>
      <c r="J9580" t="s">
        <v>5589</v>
      </c>
      <c r="L9580" t="s">
        <v>3639</v>
      </c>
      <c r="M9580">
        <v>16</v>
      </c>
      <c r="N9580">
        <v>20.5</v>
      </c>
      <c r="O9580">
        <v>12</v>
      </c>
      <c r="S9580" t="b">
        <v>0</v>
      </c>
      <c r="T9580" t="b">
        <v>0</v>
      </c>
      <c r="U9580" t="b">
        <v>0</v>
      </c>
      <c r="V9580">
        <v>25200</v>
      </c>
      <c r="W9580">
        <v>24800</v>
      </c>
      <c r="X9580">
        <v>2.46</v>
      </c>
      <c r="Y9580">
        <v>24800</v>
      </c>
      <c r="Z9580">
        <v>2.46</v>
      </c>
    </row>
    <row r="9581" spans="1:26">
      <c r="A9581">
        <v>9893462</v>
      </c>
      <c r="B9581" t="s">
        <v>3654</v>
      </c>
      <c r="C9581" t="s">
        <v>3597</v>
      </c>
      <c r="D9581" t="s">
        <v>1049</v>
      </c>
      <c r="E9581" t="s">
        <v>3792</v>
      </c>
      <c r="F9581" t="s">
        <v>3600</v>
      </c>
      <c r="G9581">
        <v>9893462</v>
      </c>
      <c r="I9581" t="s">
        <v>3601</v>
      </c>
      <c r="J9581" t="s">
        <v>5691</v>
      </c>
      <c r="L9581" t="s">
        <v>3643</v>
      </c>
      <c r="M9581">
        <v>14.5</v>
      </c>
      <c r="N9581">
        <v>19</v>
      </c>
      <c r="O9581">
        <v>10.5</v>
      </c>
      <c r="S9581" t="b">
        <v>0</v>
      </c>
      <c r="T9581" t="b">
        <v>0</v>
      </c>
      <c r="U9581" t="b">
        <v>0</v>
      </c>
      <c r="V9581">
        <v>24200</v>
      </c>
      <c r="W9581">
        <v>25200</v>
      </c>
      <c r="X9581">
        <v>2.56</v>
      </c>
      <c r="Y9581">
        <v>25200</v>
      </c>
      <c r="Z9581">
        <v>2.56</v>
      </c>
    </row>
    <row r="9582" spans="1:26">
      <c r="A9582">
        <v>9893463</v>
      </c>
      <c r="B9582" t="s">
        <v>3654</v>
      </c>
      <c r="C9582" t="s">
        <v>3597</v>
      </c>
      <c r="D9582" t="s">
        <v>1049</v>
      </c>
      <c r="E9582" t="s">
        <v>3792</v>
      </c>
      <c r="F9582" t="s">
        <v>3600</v>
      </c>
      <c r="G9582">
        <v>9893463</v>
      </c>
      <c r="I9582" t="s">
        <v>3601</v>
      </c>
      <c r="J9582" t="s">
        <v>5691</v>
      </c>
      <c r="L9582" t="s">
        <v>5692</v>
      </c>
      <c r="M9582">
        <v>15</v>
      </c>
      <c r="N9582">
        <v>19.5</v>
      </c>
      <c r="O9582">
        <v>10.5</v>
      </c>
      <c r="S9582" t="b">
        <v>0</v>
      </c>
      <c r="T9582" t="b">
        <v>0</v>
      </c>
      <c r="U9582" t="b">
        <v>0</v>
      </c>
      <c r="V9582">
        <v>24400</v>
      </c>
      <c r="W9582">
        <v>25000</v>
      </c>
      <c r="X9582">
        <v>2.54</v>
      </c>
      <c r="Y9582">
        <v>25000</v>
      </c>
      <c r="Z9582">
        <v>2.54</v>
      </c>
    </row>
    <row r="9583" spans="1:26">
      <c r="A9583">
        <v>9893473</v>
      </c>
      <c r="B9583" t="s">
        <v>3654</v>
      </c>
      <c r="C9583" t="s">
        <v>3597</v>
      </c>
      <c r="D9583" t="s">
        <v>1049</v>
      </c>
      <c r="E9583" t="s">
        <v>3792</v>
      </c>
      <c r="F9583" t="s">
        <v>3600</v>
      </c>
      <c r="G9583">
        <v>9893473</v>
      </c>
      <c r="I9583" t="s">
        <v>3601</v>
      </c>
      <c r="J9583" t="s">
        <v>5589</v>
      </c>
      <c r="L9583" t="s">
        <v>5690</v>
      </c>
      <c r="M9583">
        <v>14</v>
      </c>
      <c r="N9583">
        <v>18.5</v>
      </c>
      <c r="O9583">
        <v>10.5</v>
      </c>
      <c r="S9583" t="b">
        <v>0</v>
      </c>
      <c r="T9583" t="b">
        <v>0</v>
      </c>
      <c r="U9583" t="b">
        <v>0</v>
      </c>
      <c r="V9583">
        <v>24200</v>
      </c>
      <c r="W9583">
        <v>25200</v>
      </c>
      <c r="X9583">
        <v>2.5</v>
      </c>
      <c r="Y9583">
        <v>25200</v>
      </c>
      <c r="Z9583">
        <v>2.5</v>
      </c>
    </row>
    <row r="9584" spans="1:26">
      <c r="A9584">
        <v>9893474</v>
      </c>
      <c r="B9584" t="s">
        <v>3654</v>
      </c>
      <c r="C9584" t="s">
        <v>3597</v>
      </c>
      <c r="D9584" t="s">
        <v>1049</v>
      </c>
      <c r="E9584" t="s">
        <v>3792</v>
      </c>
      <c r="F9584" t="s">
        <v>3600</v>
      </c>
      <c r="G9584">
        <v>9893474</v>
      </c>
      <c r="I9584" t="s">
        <v>3601</v>
      </c>
      <c r="J9584" t="s">
        <v>5589</v>
      </c>
      <c r="L9584" t="s">
        <v>5689</v>
      </c>
      <c r="M9584">
        <v>14.5</v>
      </c>
      <c r="N9584">
        <v>19</v>
      </c>
      <c r="O9584">
        <v>10.5</v>
      </c>
      <c r="S9584" t="b">
        <v>0</v>
      </c>
      <c r="T9584" t="b">
        <v>0</v>
      </c>
      <c r="U9584" t="b">
        <v>0</v>
      </c>
      <c r="V9584">
        <v>24200</v>
      </c>
      <c r="W9584">
        <v>25200</v>
      </c>
      <c r="X9584">
        <v>2.5099999999999998</v>
      </c>
      <c r="Y9584">
        <v>25200</v>
      </c>
      <c r="Z9584">
        <v>2.5099999999999998</v>
      </c>
    </row>
    <row r="9585" spans="1:26">
      <c r="A9585">
        <v>9893475</v>
      </c>
      <c r="B9585" t="s">
        <v>3654</v>
      </c>
      <c r="C9585" t="s">
        <v>3597</v>
      </c>
      <c r="D9585" t="s">
        <v>1049</v>
      </c>
      <c r="E9585" t="s">
        <v>3792</v>
      </c>
      <c r="F9585" t="s">
        <v>3600</v>
      </c>
      <c r="G9585">
        <v>9893475</v>
      </c>
      <c r="I9585" t="s">
        <v>3601</v>
      </c>
      <c r="J9585" t="s">
        <v>5589</v>
      </c>
      <c r="L9585" t="s">
        <v>5688</v>
      </c>
      <c r="M9585">
        <v>14</v>
      </c>
      <c r="N9585">
        <v>19</v>
      </c>
      <c r="O9585">
        <v>10.5</v>
      </c>
      <c r="S9585" t="b">
        <v>0</v>
      </c>
      <c r="T9585" t="b">
        <v>0</v>
      </c>
      <c r="U9585" t="b">
        <v>0</v>
      </c>
      <c r="V9585">
        <v>24200</v>
      </c>
      <c r="W9585">
        <v>25200</v>
      </c>
      <c r="X9585">
        <v>2.5</v>
      </c>
      <c r="Y9585">
        <v>25200</v>
      </c>
      <c r="Z9585">
        <v>2.5</v>
      </c>
    </row>
    <row r="9586" spans="1:26">
      <c r="A9586">
        <v>9893476</v>
      </c>
      <c r="B9586" t="s">
        <v>3654</v>
      </c>
      <c r="C9586" t="s">
        <v>3597</v>
      </c>
      <c r="D9586" t="s">
        <v>1049</v>
      </c>
      <c r="E9586" t="s">
        <v>3792</v>
      </c>
      <c r="F9586" t="s">
        <v>3600</v>
      </c>
      <c r="G9586">
        <v>9893476</v>
      </c>
      <c r="I9586" t="s">
        <v>3601</v>
      </c>
      <c r="J9586" t="s">
        <v>5589</v>
      </c>
      <c r="L9586" t="s">
        <v>5687</v>
      </c>
      <c r="M9586">
        <v>14.5</v>
      </c>
      <c r="N9586">
        <v>19</v>
      </c>
      <c r="O9586">
        <v>11</v>
      </c>
      <c r="S9586" t="b">
        <v>0</v>
      </c>
      <c r="T9586" t="b">
        <v>0</v>
      </c>
      <c r="U9586" t="b">
        <v>0</v>
      </c>
      <c r="V9586">
        <v>24200</v>
      </c>
      <c r="W9586">
        <v>25200</v>
      </c>
      <c r="X9586">
        <v>2.5099999999999998</v>
      </c>
      <c r="Y9586">
        <v>25200</v>
      </c>
      <c r="Z9586">
        <v>2.5099999999999998</v>
      </c>
    </row>
    <row r="9587" spans="1:26">
      <c r="A9587">
        <v>9893477</v>
      </c>
      <c r="B9587" t="s">
        <v>3654</v>
      </c>
      <c r="C9587" t="s">
        <v>3597</v>
      </c>
      <c r="D9587" t="s">
        <v>1049</v>
      </c>
      <c r="E9587" t="s">
        <v>3792</v>
      </c>
      <c r="F9587" t="s">
        <v>3600</v>
      </c>
      <c r="G9587">
        <v>9893477</v>
      </c>
      <c r="I9587" t="s">
        <v>3601</v>
      </c>
      <c r="J9587" t="s">
        <v>5589</v>
      </c>
      <c r="L9587" t="s">
        <v>5686</v>
      </c>
      <c r="M9587">
        <v>14.5</v>
      </c>
      <c r="N9587">
        <v>19</v>
      </c>
      <c r="O9587">
        <v>11</v>
      </c>
      <c r="S9587" t="b">
        <v>0</v>
      </c>
      <c r="T9587" t="b">
        <v>0</v>
      </c>
      <c r="U9587" t="b">
        <v>0</v>
      </c>
      <c r="V9587">
        <v>24200</v>
      </c>
      <c r="W9587">
        <v>25200</v>
      </c>
      <c r="X9587">
        <v>2.54</v>
      </c>
      <c r="Y9587">
        <v>25200</v>
      </c>
      <c r="Z9587">
        <v>2.54</v>
      </c>
    </row>
    <row r="9588" spans="1:26">
      <c r="A9588">
        <v>9893478</v>
      </c>
      <c r="B9588" t="s">
        <v>3654</v>
      </c>
      <c r="C9588" t="s">
        <v>3597</v>
      </c>
      <c r="D9588" t="s">
        <v>1049</v>
      </c>
      <c r="E9588" t="s">
        <v>3792</v>
      </c>
      <c r="F9588" t="s">
        <v>3600</v>
      </c>
      <c r="G9588">
        <v>9893478</v>
      </c>
      <c r="I9588" t="s">
        <v>3601</v>
      </c>
      <c r="J9588" t="s">
        <v>5589</v>
      </c>
      <c r="L9588" t="s">
        <v>5685</v>
      </c>
      <c r="M9588">
        <v>14.5</v>
      </c>
      <c r="N9588">
        <v>19</v>
      </c>
      <c r="O9588">
        <v>11</v>
      </c>
      <c r="S9588" t="b">
        <v>0</v>
      </c>
      <c r="T9588" t="b">
        <v>0</v>
      </c>
      <c r="U9588" t="b">
        <v>0</v>
      </c>
      <c r="V9588">
        <v>24200</v>
      </c>
      <c r="W9588">
        <v>25200</v>
      </c>
      <c r="X9588">
        <v>2.56</v>
      </c>
      <c r="Y9588">
        <v>25200</v>
      </c>
      <c r="Z9588">
        <v>2.56</v>
      </c>
    </row>
    <row r="9589" spans="1:26">
      <c r="A9589">
        <v>9893479</v>
      </c>
      <c r="B9589" t="s">
        <v>3654</v>
      </c>
      <c r="C9589" t="s">
        <v>3597</v>
      </c>
      <c r="D9589" t="s">
        <v>1049</v>
      </c>
      <c r="E9589" t="s">
        <v>3792</v>
      </c>
      <c r="F9589" t="s">
        <v>3600</v>
      </c>
      <c r="G9589">
        <v>9893479</v>
      </c>
      <c r="I9589" t="s">
        <v>3601</v>
      </c>
      <c r="J9589" t="s">
        <v>5589</v>
      </c>
      <c r="L9589" t="s">
        <v>5664</v>
      </c>
      <c r="M9589">
        <v>15</v>
      </c>
      <c r="N9589">
        <v>19</v>
      </c>
      <c r="O9589">
        <v>11</v>
      </c>
      <c r="S9589" t="b">
        <v>0</v>
      </c>
      <c r="T9589" t="b">
        <v>0</v>
      </c>
      <c r="U9589" t="b">
        <v>0</v>
      </c>
      <c r="V9589">
        <v>24400</v>
      </c>
      <c r="W9589">
        <v>25000</v>
      </c>
      <c r="X9589">
        <v>2.57</v>
      </c>
      <c r="Y9589">
        <v>25000</v>
      </c>
      <c r="Z9589">
        <v>2.57</v>
      </c>
    </row>
    <row r="9590" spans="1:26">
      <c r="A9590">
        <v>9893482</v>
      </c>
      <c r="B9590" t="s">
        <v>3654</v>
      </c>
      <c r="C9590" t="s">
        <v>3597</v>
      </c>
      <c r="D9590" t="s">
        <v>1049</v>
      </c>
      <c r="E9590" t="s">
        <v>3792</v>
      </c>
      <c r="F9590" t="s">
        <v>3600</v>
      </c>
      <c r="G9590">
        <v>9893482</v>
      </c>
      <c r="I9590" t="s">
        <v>3601</v>
      </c>
      <c r="J9590" t="s">
        <v>5589</v>
      </c>
      <c r="L9590" t="s">
        <v>5684</v>
      </c>
      <c r="M9590">
        <v>14.5</v>
      </c>
      <c r="N9590">
        <v>19</v>
      </c>
      <c r="O9590">
        <v>11</v>
      </c>
      <c r="S9590" t="b">
        <v>0</v>
      </c>
      <c r="T9590" t="b">
        <v>0</v>
      </c>
      <c r="U9590" t="b">
        <v>0</v>
      </c>
      <c r="V9590">
        <v>24600</v>
      </c>
      <c r="W9590">
        <v>25000</v>
      </c>
      <c r="X9590">
        <v>2.67</v>
      </c>
      <c r="Y9590">
        <v>25000</v>
      </c>
      <c r="Z9590">
        <v>2.67</v>
      </c>
    </row>
    <row r="9591" spans="1:26">
      <c r="A9591">
        <v>9893483</v>
      </c>
      <c r="B9591" t="s">
        <v>3654</v>
      </c>
      <c r="C9591" t="s">
        <v>3597</v>
      </c>
      <c r="D9591" t="s">
        <v>1049</v>
      </c>
      <c r="E9591" t="s">
        <v>3792</v>
      </c>
      <c r="F9591" t="s">
        <v>3600</v>
      </c>
      <c r="G9591">
        <v>9893483</v>
      </c>
      <c r="I9591" t="s">
        <v>3601</v>
      </c>
      <c r="J9591" t="s">
        <v>5589</v>
      </c>
      <c r="L9591" t="s">
        <v>5661</v>
      </c>
      <c r="M9591">
        <v>15</v>
      </c>
      <c r="N9591">
        <v>19</v>
      </c>
      <c r="O9591">
        <v>11.5</v>
      </c>
      <c r="S9591" t="b">
        <v>0</v>
      </c>
      <c r="T9591" t="b">
        <v>0</v>
      </c>
      <c r="U9591" t="b">
        <v>0</v>
      </c>
      <c r="V9591">
        <v>24600</v>
      </c>
      <c r="W9591">
        <v>24800</v>
      </c>
      <c r="X9591">
        <v>2.68</v>
      </c>
      <c r="Y9591">
        <v>24800</v>
      </c>
      <c r="Z9591">
        <v>2.68</v>
      </c>
    </row>
    <row r="9592" spans="1:26">
      <c r="A9592">
        <v>9893484</v>
      </c>
      <c r="B9592" t="s">
        <v>3654</v>
      </c>
      <c r="C9592" t="s">
        <v>3597</v>
      </c>
      <c r="D9592" t="s">
        <v>1049</v>
      </c>
      <c r="E9592" t="s">
        <v>3792</v>
      </c>
      <c r="F9592" t="s">
        <v>3600</v>
      </c>
      <c r="G9592">
        <v>9893484</v>
      </c>
      <c r="I9592" t="s">
        <v>3601</v>
      </c>
      <c r="J9592" t="s">
        <v>5589</v>
      </c>
      <c r="L9592" t="s">
        <v>5662</v>
      </c>
      <c r="M9592">
        <v>15</v>
      </c>
      <c r="N9592">
        <v>19.5</v>
      </c>
      <c r="O9592">
        <v>11.5</v>
      </c>
      <c r="S9592" t="b">
        <v>0</v>
      </c>
      <c r="T9592" t="b">
        <v>0</v>
      </c>
      <c r="U9592" t="b">
        <v>0</v>
      </c>
      <c r="V9592">
        <v>24800</v>
      </c>
      <c r="W9592">
        <v>24800</v>
      </c>
      <c r="X9592">
        <v>2.68</v>
      </c>
      <c r="Y9592">
        <v>24800</v>
      </c>
      <c r="Z9592">
        <v>2.68</v>
      </c>
    </row>
    <row r="9593" spans="1:26">
      <c r="A9593">
        <v>9893485</v>
      </c>
      <c r="B9593" t="s">
        <v>3654</v>
      </c>
      <c r="C9593" t="s">
        <v>3597</v>
      </c>
      <c r="D9593" t="s">
        <v>1049</v>
      </c>
      <c r="E9593" t="s">
        <v>3792</v>
      </c>
      <c r="F9593" t="s">
        <v>3600</v>
      </c>
      <c r="G9593">
        <v>9893485</v>
      </c>
      <c r="I9593" t="s">
        <v>3601</v>
      </c>
      <c r="J9593" t="s">
        <v>5589</v>
      </c>
      <c r="L9593" t="s">
        <v>5683</v>
      </c>
      <c r="M9593">
        <v>15</v>
      </c>
      <c r="N9593">
        <v>19.5</v>
      </c>
      <c r="O9593">
        <v>11</v>
      </c>
      <c r="S9593" t="b">
        <v>0</v>
      </c>
      <c r="T9593" t="b">
        <v>0</v>
      </c>
      <c r="U9593" t="b">
        <v>0</v>
      </c>
      <c r="V9593">
        <v>24600</v>
      </c>
      <c r="W9593">
        <v>24600</v>
      </c>
      <c r="X9593">
        <v>2.71</v>
      </c>
      <c r="Y9593">
        <v>24600</v>
      </c>
      <c r="Z9593">
        <v>2.71</v>
      </c>
    </row>
    <row r="9594" spans="1:26">
      <c r="A9594">
        <v>9893486</v>
      </c>
      <c r="B9594" t="s">
        <v>3654</v>
      </c>
      <c r="C9594" t="s">
        <v>3597</v>
      </c>
      <c r="D9594" t="s">
        <v>1049</v>
      </c>
      <c r="E9594" t="s">
        <v>3792</v>
      </c>
      <c r="F9594" t="s">
        <v>3600</v>
      </c>
      <c r="G9594">
        <v>9893486</v>
      </c>
      <c r="I9594" t="s">
        <v>3601</v>
      </c>
      <c r="J9594" t="s">
        <v>5589</v>
      </c>
      <c r="L9594" t="s">
        <v>5660</v>
      </c>
      <c r="M9594">
        <v>15</v>
      </c>
      <c r="N9594">
        <v>19.5</v>
      </c>
      <c r="O9594">
        <v>11.5</v>
      </c>
      <c r="S9594" t="b">
        <v>0</v>
      </c>
      <c r="T9594" t="b">
        <v>0</v>
      </c>
      <c r="U9594" t="b">
        <v>0</v>
      </c>
      <c r="V9594">
        <v>24600</v>
      </c>
      <c r="W9594">
        <v>24600</v>
      </c>
      <c r="X9594">
        <v>2.71</v>
      </c>
      <c r="Y9594">
        <v>24600</v>
      </c>
      <c r="Z9594">
        <v>2.71</v>
      </c>
    </row>
    <row r="9595" spans="1:26">
      <c r="A9595">
        <v>9893487</v>
      </c>
      <c r="B9595" t="s">
        <v>3654</v>
      </c>
      <c r="C9595" t="s">
        <v>3597</v>
      </c>
      <c r="D9595" t="s">
        <v>1049</v>
      </c>
      <c r="E9595" t="s">
        <v>3792</v>
      </c>
      <c r="F9595" t="s">
        <v>3600</v>
      </c>
      <c r="G9595">
        <v>9893487</v>
      </c>
      <c r="I9595" t="s">
        <v>3601</v>
      </c>
      <c r="J9595" t="s">
        <v>5589</v>
      </c>
      <c r="L9595" t="s">
        <v>5659</v>
      </c>
      <c r="M9595">
        <v>15</v>
      </c>
      <c r="N9595">
        <v>19.5</v>
      </c>
      <c r="O9595">
        <v>11.5</v>
      </c>
      <c r="S9595" t="b">
        <v>0</v>
      </c>
      <c r="T9595" t="b">
        <v>0</v>
      </c>
      <c r="U9595" t="b">
        <v>0</v>
      </c>
      <c r="V9595">
        <v>24800</v>
      </c>
      <c r="W9595">
        <v>24400</v>
      </c>
      <c r="X9595">
        <v>2.71</v>
      </c>
      <c r="Y9595">
        <v>24400</v>
      </c>
      <c r="Z9595">
        <v>2.71</v>
      </c>
    </row>
    <row r="9596" spans="1:26">
      <c r="A9596">
        <v>9893488</v>
      </c>
      <c r="B9596" t="s">
        <v>3654</v>
      </c>
      <c r="C9596" t="s">
        <v>3597</v>
      </c>
      <c r="D9596" t="s">
        <v>1049</v>
      </c>
      <c r="E9596" t="s">
        <v>3792</v>
      </c>
      <c r="F9596" t="s">
        <v>3600</v>
      </c>
      <c r="G9596">
        <v>9893488</v>
      </c>
      <c r="I9596" t="s">
        <v>3601</v>
      </c>
      <c r="J9596" t="s">
        <v>5589</v>
      </c>
      <c r="L9596" t="s">
        <v>5682</v>
      </c>
      <c r="M9596">
        <v>14</v>
      </c>
      <c r="N9596">
        <v>18.5</v>
      </c>
      <c r="O9596">
        <v>10</v>
      </c>
      <c r="S9596" t="b">
        <v>0</v>
      </c>
      <c r="T9596" t="b">
        <v>0</v>
      </c>
      <c r="U9596" t="b">
        <v>0</v>
      </c>
      <c r="V9596">
        <v>24200</v>
      </c>
      <c r="W9596">
        <v>25400</v>
      </c>
      <c r="X9596">
        <v>2.46</v>
      </c>
      <c r="Y9596">
        <v>25400</v>
      </c>
      <c r="Z9596">
        <v>2.46</v>
      </c>
    </row>
    <row r="9597" spans="1:26">
      <c r="A9597">
        <v>9893489</v>
      </c>
      <c r="B9597" t="s">
        <v>3654</v>
      </c>
      <c r="C9597" t="s">
        <v>3597</v>
      </c>
      <c r="D9597" t="s">
        <v>1049</v>
      </c>
      <c r="E9597" t="s">
        <v>3792</v>
      </c>
      <c r="F9597" t="s">
        <v>3600</v>
      </c>
      <c r="G9597">
        <v>9893489</v>
      </c>
      <c r="I9597" t="s">
        <v>3601</v>
      </c>
      <c r="J9597" t="s">
        <v>5589</v>
      </c>
      <c r="L9597" t="s">
        <v>5681</v>
      </c>
      <c r="M9597">
        <v>14</v>
      </c>
      <c r="N9597">
        <v>18.5</v>
      </c>
      <c r="O9597">
        <v>10</v>
      </c>
      <c r="S9597" t="b">
        <v>0</v>
      </c>
      <c r="T9597" t="b">
        <v>0</v>
      </c>
      <c r="U9597" t="b">
        <v>0</v>
      </c>
      <c r="V9597">
        <v>24200</v>
      </c>
      <c r="W9597">
        <v>25200</v>
      </c>
      <c r="X9597">
        <v>2.5</v>
      </c>
      <c r="Y9597">
        <v>25200</v>
      </c>
      <c r="Z9597">
        <v>2.5</v>
      </c>
    </row>
    <row r="9598" spans="1:26">
      <c r="A9598">
        <v>9893490</v>
      </c>
      <c r="B9598" t="s">
        <v>3654</v>
      </c>
      <c r="C9598" t="s">
        <v>3597</v>
      </c>
      <c r="D9598" t="s">
        <v>1049</v>
      </c>
      <c r="E9598" t="s">
        <v>3792</v>
      </c>
      <c r="F9598" t="s">
        <v>3600</v>
      </c>
      <c r="G9598">
        <v>9893490</v>
      </c>
      <c r="I9598" t="s">
        <v>3601</v>
      </c>
      <c r="J9598" t="s">
        <v>5589</v>
      </c>
      <c r="L9598" t="s">
        <v>5680</v>
      </c>
      <c r="M9598">
        <v>14</v>
      </c>
      <c r="N9598">
        <v>18.5</v>
      </c>
      <c r="O9598">
        <v>10</v>
      </c>
      <c r="S9598" t="b">
        <v>0</v>
      </c>
      <c r="T9598" t="b">
        <v>0</v>
      </c>
      <c r="U9598" t="b">
        <v>0</v>
      </c>
      <c r="V9598">
        <v>24200</v>
      </c>
      <c r="W9598">
        <v>25400</v>
      </c>
      <c r="X9598">
        <v>2.46</v>
      </c>
      <c r="Y9598">
        <v>25400</v>
      </c>
      <c r="Z9598">
        <v>2.46</v>
      </c>
    </row>
    <row r="9599" spans="1:26">
      <c r="A9599">
        <v>9893491</v>
      </c>
      <c r="B9599" t="s">
        <v>3654</v>
      </c>
      <c r="C9599" t="s">
        <v>3597</v>
      </c>
      <c r="D9599" t="s">
        <v>1049</v>
      </c>
      <c r="E9599" t="s">
        <v>3792</v>
      </c>
      <c r="F9599" t="s">
        <v>3600</v>
      </c>
      <c r="G9599">
        <v>9893491</v>
      </c>
      <c r="I9599" t="s">
        <v>3601</v>
      </c>
      <c r="J9599" t="s">
        <v>5589</v>
      </c>
      <c r="L9599" t="s">
        <v>5679</v>
      </c>
      <c r="M9599">
        <v>14</v>
      </c>
      <c r="N9599">
        <v>18.5</v>
      </c>
      <c r="O9599">
        <v>10.5</v>
      </c>
      <c r="S9599" t="b">
        <v>0</v>
      </c>
      <c r="T9599" t="b">
        <v>0</v>
      </c>
      <c r="U9599" t="b">
        <v>0</v>
      </c>
      <c r="V9599">
        <v>24200</v>
      </c>
      <c r="W9599">
        <v>25200</v>
      </c>
      <c r="X9599">
        <v>2.5</v>
      </c>
      <c r="Y9599">
        <v>25200</v>
      </c>
      <c r="Z9599">
        <v>2.5</v>
      </c>
    </row>
    <row r="9600" spans="1:26">
      <c r="A9600">
        <v>9893492</v>
      </c>
      <c r="B9600" t="s">
        <v>3654</v>
      </c>
      <c r="C9600" t="s">
        <v>3597</v>
      </c>
      <c r="D9600" t="s">
        <v>1049</v>
      </c>
      <c r="E9600" t="s">
        <v>3792</v>
      </c>
      <c r="F9600" t="s">
        <v>3600</v>
      </c>
      <c r="G9600">
        <v>9893492</v>
      </c>
      <c r="I9600" t="s">
        <v>3601</v>
      </c>
      <c r="J9600" t="s">
        <v>5589</v>
      </c>
      <c r="L9600" t="s">
        <v>5678</v>
      </c>
      <c r="M9600">
        <v>14.5</v>
      </c>
      <c r="N9600">
        <v>19</v>
      </c>
      <c r="O9600">
        <v>10.5</v>
      </c>
      <c r="S9600" t="b">
        <v>0</v>
      </c>
      <c r="T9600" t="b">
        <v>0</v>
      </c>
      <c r="U9600" t="b">
        <v>0</v>
      </c>
      <c r="V9600">
        <v>24400</v>
      </c>
      <c r="W9600">
        <v>25200</v>
      </c>
      <c r="X9600">
        <v>2.62</v>
      </c>
      <c r="Y9600">
        <v>25200</v>
      </c>
      <c r="Z9600">
        <v>2.62</v>
      </c>
    </row>
    <row r="9601" spans="1:26">
      <c r="A9601">
        <v>9893493</v>
      </c>
      <c r="B9601" t="s">
        <v>3654</v>
      </c>
      <c r="C9601" t="s">
        <v>3597</v>
      </c>
      <c r="D9601" t="s">
        <v>1049</v>
      </c>
      <c r="E9601" t="s">
        <v>3792</v>
      </c>
      <c r="F9601" t="s">
        <v>3600</v>
      </c>
      <c r="G9601">
        <v>9893493</v>
      </c>
      <c r="I9601" t="s">
        <v>3601</v>
      </c>
      <c r="J9601" t="s">
        <v>5589</v>
      </c>
      <c r="L9601" t="s">
        <v>5677</v>
      </c>
      <c r="M9601">
        <v>14.5</v>
      </c>
      <c r="N9601">
        <v>19</v>
      </c>
      <c r="O9601">
        <v>10.5</v>
      </c>
      <c r="S9601" t="b">
        <v>0</v>
      </c>
      <c r="T9601" t="b">
        <v>0</v>
      </c>
      <c r="U9601" t="b">
        <v>0</v>
      </c>
      <c r="V9601">
        <v>24400</v>
      </c>
      <c r="W9601">
        <v>25200</v>
      </c>
      <c r="X9601">
        <v>2.62</v>
      </c>
      <c r="Y9601">
        <v>25200</v>
      </c>
      <c r="Z9601">
        <v>2.62</v>
      </c>
    </row>
    <row r="9602" spans="1:26">
      <c r="A9602">
        <v>9893494</v>
      </c>
      <c r="B9602" t="s">
        <v>3654</v>
      </c>
      <c r="C9602" t="s">
        <v>3597</v>
      </c>
      <c r="D9602" t="s">
        <v>1049</v>
      </c>
      <c r="E9602" t="s">
        <v>3792</v>
      </c>
      <c r="F9602" t="s">
        <v>3600</v>
      </c>
      <c r="G9602">
        <v>9893494</v>
      </c>
      <c r="I9602" t="s">
        <v>3601</v>
      </c>
      <c r="J9602" t="s">
        <v>5589</v>
      </c>
      <c r="L9602" t="s">
        <v>5676</v>
      </c>
      <c r="M9602">
        <v>14</v>
      </c>
      <c r="N9602">
        <v>18.5</v>
      </c>
      <c r="O9602">
        <v>10.5</v>
      </c>
      <c r="S9602" t="b">
        <v>0</v>
      </c>
      <c r="T9602" t="b">
        <v>0</v>
      </c>
      <c r="U9602" t="b">
        <v>0</v>
      </c>
      <c r="V9602">
        <v>24200</v>
      </c>
      <c r="W9602">
        <v>25200</v>
      </c>
      <c r="X9602">
        <v>2.54</v>
      </c>
      <c r="Y9602">
        <v>25200</v>
      </c>
      <c r="Z9602">
        <v>2.54</v>
      </c>
    </row>
    <row r="9603" spans="1:26">
      <c r="A9603">
        <v>9893495</v>
      </c>
      <c r="B9603" t="s">
        <v>3654</v>
      </c>
      <c r="C9603" t="s">
        <v>3597</v>
      </c>
      <c r="D9603" t="s">
        <v>1049</v>
      </c>
      <c r="E9603" t="s">
        <v>3792</v>
      </c>
      <c r="F9603" t="s">
        <v>3600</v>
      </c>
      <c r="G9603">
        <v>9893495</v>
      </c>
      <c r="I9603" t="s">
        <v>3601</v>
      </c>
      <c r="J9603" t="s">
        <v>5589</v>
      </c>
      <c r="L9603" t="s">
        <v>5675</v>
      </c>
      <c r="M9603">
        <v>14.5</v>
      </c>
      <c r="N9603">
        <v>18.5</v>
      </c>
      <c r="O9603">
        <v>10.5</v>
      </c>
      <c r="S9603" t="b">
        <v>0</v>
      </c>
      <c r="T9603" t="b">
        <v>0</v>
      </c>
      <c r="U9603" t="b">
        <v>0</v>
      </c>
      <c r="V9603">
        <v>24200</v>
      </c>
      <c r="W9603">
        <v>25200</v>
      </c>
      <c r="X9603">
        <v>2.54</v>
      </c>
      <c r="Y9603">
        <v>25200</v>
      </c>
      <c r="Z9603">
        <v>2.54</v>
      </c>
    </row>
    <row r="9604" spans="1:26">
      <c r="A9604">
        <v>9893497</v>
      </c>
      <c r="B9604" t="s">
        <v>3654</v>
      </c>
      <c r="C9604" t="s">
        <v>3597</v>
      </c>
      <c r="D9604" t="s">
        <v>1049</v>
      </c>
      <c r="E9604" t="s">
        <v>3792</v>
      </c>
      <c r="F9604" t="s">
        <v>3600</v>
      </c>
      <c r="G9604">
        <v>9893497</v>
      </c>
      <c r="I9604" t="s">
        <v>3601</v>
      </c>
      <c r="J9604" t="s">
        <v>5589</v>
      </c>
      <c r="L9604" t="s">
        <v>5658</v>
      </c>
      <c r="M9604">
        <v>15</v>
      </c>
      <c r="N9604">
        <v>19.5</v>
      </c>
      <c r="O9604">
        <v>11</v>
      </c>
      <c r="S9604" t="b">
        <v>0</v>
      </c>
      <c r="T9604" t="b">
        <v>0</v>
      </c>
      <c r="U9604" t="b">
        <v>0</v>
      </c>
      <c r="V9604">
        <v>24600</v>
      </c>
      <c r="W9604">
        <v>25000</v>
      </c>
      <c r="X9604">
        <v>2.67</v>
      </c>
      <c r="Y9604">
        <v>25000</v>
      </c>
      <c r="Z9604">
        <v>2.67</v>
      </c>
    </row>
    <row r="9605" spans="1:26">
      <c r="A9605">
        <v>9893498</v>
      </c>
      <c r="B9605" t="s">
        <v>3654</v>
      </c>
      <c r="C9605" t="s">
        <v>3597</v>
      </c>
      <c r="D9605" t="s">
        <v>1049</v>
      </c>
      <c r="E9605" t="s">
        <v>3792</v>
      </c>
      <c r="F9605" t="s">
        <v>3600</v>
      </c>
      <c r="G9605">
        <v>9893498</v>
      </c>
      <c r="I9605" t="s">
        <v>3601</v>
      </c>
      <c r="J9605" t="s">
        <v>5589</v>
      </c>
      <c r="L9605" t="s">
        <v>5657</v>
      </c>
      <c r="M9605">
        <v>15</v>
      </c>
      <c r="N9605">
        <v>19.5</v>
      </c>
      <c r="O9605">
        <v>11</v>
      </c>
      <c r="S9605" t="b">
        <v>0</v>
      </c>
      <c r="T9605" t="b">
        <v>0</v>
      </c>
      <c r="U9605" t="b">
        <v>0</v>
      </c>
      <c r="V9605">
        <v>24800</v>
      </c>
      <c r="W9605">
        <v>25000</v>
      </c>
      <c r="X9605">
        <v>2.7</v>
      </c>
      <c r="Y9605">
        <v>25000</v>
      </c>
      <c r="Z9605">
        <v>2.7</v>
      </c>
    </row>
    <row r="9606" spans="1:26">
      <c r="A9606">
        <v>9893496</v>
      </c>
      <c r="B9606" t="s">
        <v>3654</v>
      </c>
      <c r="C9606" t="s">
        <v>3597</v>
      </c>
      <c r="D9606" t="s">
        <v>1049</v>
      </c>
      <c r="E9606" t="s">
        <v>3792</v>
      </c>
      <c r="F9606" t="s">
        <v>3600</v>
      </c>
      <c r="G9606">
        <v>9893496</v>
      </c>
      <c r="I9606" t="s">
        <v>3601</v>
      </c>
      <c r="J9606" t="s">
        <v>5589</v>
      </c>
      <c r="L9606" t="s">
        <v>5674</v>
      </c>
      <c r="M9606">
        <v>14.5</v>
      </c>
      <c r="N9606">
        <v>19.5</v>
      </c>
      <c r="O9606">
        <v>10.5</v>
      </c>
      <c r="S9606" t="b">
        <v>0</v>
      </c>
      <c r="T9606" t="b">
        <v>0</v>
      </c>
      <c r="U9606" t="b">
        <v>0</v>
      </c>
      <c r="V9606">
        <v>24600</v>
      </c>
      <c r="W9606">
        <v>25000</v>
      </c>
      <c r="X9606">
        <v>2.67</v>
      </c>
      <c r="Y9606">
        <v>25000</v>
      </c>
      <c r="Z9606">
        <v>2.67</v>
      </c>
    </row>
    <row r="9607" spans="1:26">
      <c r="A9607">
        <v>9893499</v>
      </c>
      <c r="B9607" t="s">
        <v>3654</v>
      </c>
      <c r="C9607" t="s">
        <v>3597</v>
      </c>
      <c r="D9607" t="s">
        <v>1049</v>
      </c>
      <c r="E9607" t="s">
        <v>3792</v>
      </c>
      <c r="F9607" t="s">
        <v>3600</v>
      </c>
      <c r="G9607">
        <v>9893499</v>
      </c>
      <c r="I9607" t="s">
        <v>3601</v>
      </c>
      <c r="J9607" t="s">
        <v>5589</v>
      </c>
      <c r="L9607" t="s">
        <v>5611</v>
      </c>
      <c r="M9607">
        <v>15</v>
      </c>
      <c r="N9607">
        <v>20</v>
      </c>
      <c r="O9607">
        <v>11</v>
      </c>
      <c r="S9607" t="b">
        <v>0</v>
      </c>
      <c r="T9607" t="b">
        <v>0</v>
      </c>
      <c r="U9607" t="b">
        <v>0</v>
      </c>
      <c r="V9607">
        <v>24800</v>
      </c>
      <c r="W9607">
        <v>25000</v>
      </c>
      <c r="X9607">
        <v>2.7</v>
      </c>
      <c r="Y9607">
        <v>25000</v>
      </c>
      <c r="Z9607">
        <v>2.7</v>
      </c>
    </row>
    <row r="9608" spans="1:26">
      <c r="A9608">
        <v>9893500</v>
      </c>
      <c r="B9608" t="s">
        <v>3654</v>
      </c>
      <c r="C9608" t="s">
        <v>3597</v>
      </c>
      <c r="D9608" t="s">
        <v>1049</v>
      </c>
      <c r="E9608" t="s">
        <v>3792</v>
      </c>
      <c r="F9608" t="s">
        <v>3600</v>
      </c>
      <c r="G9608">
        <v>9893500</v>
      </c>
      <c r="I9608" t="s">
        <v>3601</v>
      </c>
      <c r="J9608" t="s">
        <v>5589</v>
      </c>
      <c r="L9608" t="s">
        <v>5673</v>
      </c>
      <c r="M9608">
        <v>14</v>
      </c>
      <c r="N9608">
        <v>18</v>
      </c>
      <c r="O9608">
        <v>10.5</v>
      </c>
      <c r="S9608" t="b">
        <v>0</v>
      </c>
      <c r="T9608" t="b">
        <v>0</v>
      </c>
      <c r="U9608" t="b">
        <v>0</v>
      </c>
      <c r="V9608">
        <v>24400</v>
      </c>
      <c r="W9608">
        <v>25200</v>
      </c>
      <c r="X9608">
        <v>2.62</v>
      </c>
      <c r="Y9608">
        <v>25200</v>
      </c>
      <c r="Z9608">
        <v>2.62</v>
      </c>
    </row>
    <row r="9609" spans="1:26">
      <c r="A9609">
        <v>9893501</v>
      </c>
      <c r="B9609" t="s">
        <v>3654</v>
      </c>
      <c r="C9609" t="s">
        <v>3597</v>
      </c>
      <c r="D9609" t="s">
        <v>1049</v>
      </c>
      <c r="E9609" t="s">
        <v>3792</v>
      </c>
      <c r="F9609" t="s">
        <v>3600</v>
      </c>
      <c r="G9609">
        <v>9893501</v>
      </c>
      <c r="I9609" t="s">
        <v>3601</v>
      </c>
      <c r="J9609" t="s">
        <v>5589</v>
      </c>
      <c r="L9609" t="s">
        <v>5672</v>
      </c>
      <c r="M9609">
        <v>14.5</v>
      </c>
      <c r="N9609">
        <v>18.5</v>
      </c>
      <c r="O9609">
        <v>10.5</v>
      </c>
      <c r="S9609" t="b">
        <v>0</v>
      </c>
      <c r="T9609" t="b">
        <v>0</v>
      </c>
      <c r="U9609" t="b">
        <v>0</v>
      </c>
      <c r="V9609">
        <v>24600</v>
      </c>
      <c r="W9609">
        <v>25200</v>
      </c>
      <c r="X9609">
        <v>2.65</v>
      </c>
      <c r="Y9609">
        <v>25200</v>
      </c>
      <c r="Z9609">
        <v>2.65</v>
      </c>
    </row>
    <row r="9610" spans="1:26">
      <c r="A9610">
        <v>9893502</v>
      </c>
      <c r="B9610" t="s">
        <v>3654</v>
      </c>
      <c r="C9610" t="s">
        <v>3597</v>
      </c>
      <c r="D9610" t="s">
        <v>1049</v>
      </c>
      <c r="E9610" t="s">
        <v>3792</v>
      </c>
      <c r="F9610" t="s">
        <v>3600</v>
      </c>
      <c r="G9610">
        <v>9893502</v>
      </c>
      <c r="I9610" t="s">
        <v>3601</v>
      </c>
      <c r="J9610" t="s">
        <v>5589</v>
      </c>
      <c r="L9610" t="s">
        <v>5656</v>
      </c>
      <c r="M9610">
        <v>14.5</v>
      </c>
      <c r="N9610">
        <v>19</v>
      </c>
      <c r="O9610">
        <v>10.5</v>
      </c>
      <c r="S9610" t="b">
        <v>0</v>
      </c>
      <c r="T9610" t="b">
        <v>0</v>
      </c>
      <c r="U9610" t="b">
        <v>0</v>
      </c>
      <c r="V9610">
        <v>24600</v>
      </c>
      <c r="W9610">
        <v>25000</v>
      </c>
      <c r="X9610">
        <v>2.65</v>
      </c>
      <c r="Y9610">
        <v>25000</v>
      </c>
      <c r="Z9610">
        <v>2.65</v>
      </c>
    </row>
    <row r="9611" spans="1:26">
      <c r="A9611">
        <v>9893503</v>
      </c>
      <c r="B9611" t="s">
        <v>3654</v>
      </c>
      <c r="C9611" t="s">
        <v>3597</v>
      </c>
      <c r="D9611" t="s">
        <v>1049</v>
      </c>
      <c r="E9611" t="s">
        <v>3792</v>
      </c>
      <c r="F9611" t="s">
        <v>3600</v>
      </c>
      <c r="G9611">
        <v>9893503</v>
      </c>
      <c r="I9611" t="s">
        <v>3601</v>
      </c>
      <c r="J9611" t="s">
        <v>5589</v>
      </c>
      <c r="L9611" t="s">
        <v>5671</v>
      </c>
      <c r="M9611">
        <v>14.5</v>
      </c>
      <c r="N9611">
        <v>18.5</v>
      </c>
      <c r="O9611">
        <v>10.5</v>
      </c>
      <c r="S9611" t="b">
        <v>0</v>
      </c>
      <c r="T9611" t="b">
        <v>0</v>
      </c>
      <c r="U9611" t="b">
        <v>0</v>
      </c>
      <c r="V9611">
        <v>24600</v>
      </c>
      <c r="W9611">
        <v>25200</v>
      </c>
      <c r="X9611">
        <v>2.68</v>
      </c>
      <c r="Y9611">
        <v>25200</v>
      </c>
      <c r="Z9611">
        <v>2.68</v>
      </c>
    </row>
    <row r="9612" spans="1:26">
      <c r="A9612">
        <v>9893505</v>
      </c>
      <c r="B9612" t="s">
        <v>3654</v>
      </c>
      <c r="C9612" t="s">
        <v>3597</v>
      </c>
      <c r="D9612" t="s">
        <v>1049</v>
      </c>
      <c r="E9612" t="s">
        <v>3792</v>
      </c>
      <c r="F9612" t="s">
        <v>3600</v>
      </c>
      <c r="G9612">
        <v>9893505</v>
      </c>
      <c r="I9612" t="s">
        <v>3601</v>
      </c>
      <c r="J9612" t="s">
        <v>5589</v>
      </c>
      <c r="L9612" t="s">
        <v>5654</v>
      </c>
      <c r="M9612">
        <v>15</v>
      </c>
      <c r="N9612">
        <v>19</v>
      </c>
      <c r="O9612">
        <v>11</v>
      </c>
      <c r="S9612" t="b">
        <v>0</v>
      </c>
      <c r="T9612" t="b">
        <v>0</v>
      </c>
      <c r="U9612" t="b">
        <v>0</v>
      </c>
      <c r="V9612">
        <v>24800</v>
      </c>
      <c r="W9612">
        <v>25000</v>
      </c>
      <c r="X9612">
        <v>2.67</v>
      </c>
      <c r="Y9612">
        <v>25000</v>
      </c>
      <c r="Z9612">
        <v>2.67</v>
      </c>
    </row>
    <row r="9613" spans="1:26">
      <c r="A9613">
        <v>9893504</v>
      </c>
      <c r="B9613" t="s">
        <v>3654</v>
      </c>
      <c r="C9613" t="s">
        <v>3597</v>
      </c>
      <c r="D9613" t="s">
        <v>1049</v>
      </c>
      <c r="E9613" t="s">
        <v>3792</v>
      </c>
      <c r="F9613" t="s">
        <v>3600</v>
      </c>
      <c r="G9613">
        <v>9893504</v>
      </c>
      <c r="I9613" t="s">
        <v>3601</v>
      </c>
      <c r="J9613" t="s">
        <v>5589</v>
      </c>
      <c r="L9613" t="s">
        <v>5655</v>
      </c>
      <c r="M9613">
        <v>14.5</v>
      </c>
      <c r="N9613">
        <v>18.5</v>
      </c>
      <c r="O9613">
        <v>10.5</v>
      </c>
      <c r="S9613" t="b">
        <v>0</v>
      </c>
      <c r="T9613" t="b">
        <v>0</v>
      </c>
      <c r="U9613" t="b">
        <v>0</v>
      </c>
      <c r="V9613">
        <v>24800</v>
      </c>
      <c r="W9613">
        <v>25000</v>
      </c>
      <c r="X9613">
        <v>2.67</v>
      </c>
      <c r="Y9613">
        <v>25000</v>
      </c>
      <c r="Z9613">
        <v>2.67</v>
      </c>
    </row>
    <row r="9614" spans="1:26">
      <c r="A9614">
        <v>9893506</v>
      </c>
      <c r="B9614" t="s">
        <v>3654</v>
      </c>
      <c r="C9614" t="s">
        <v>3597</v>
      </c>
      <c r="D9614" t="s">
        <v>1049</v>
      </c>
      <c r="E9614" t="s">
        <v>3792</v>
      </c>
      <c r="F9614" t="s">
        <v>3600</v>
      </c>
      <c r="G9614">
        <v>9893506</v>
      </c>
      <c r="I9614" t="s">
        <v>3601</v>
      </c>
      <c r="J9614" t="s">
        <v>5589</v>
      </c>
      <c r="L9614" t="s">
        <v>5670</v>
      </c>
      <c r="M9614">
        <v>14.5</v>
      </c>
      <c r="N9614">
        <v>18.5</v>
      </c>
      <c r="O9614">
        <v>11</v>
      </c>
      <c r="S9614" t="b">
        <v>0</v>
      </c>
      <c r="T9614" t="b">
        <v>0</v>
      </c>
      <c r="U9614" t="b">
        <v>0</v>
      </c>
      <c r="V9614">
        <v>24800</v>
      </c>
      <c r="W9614">
        <v>25000</v>
      </c>
      <c r="X9614">
        <v>2.7</v>
      </c>
      <c r="Y9614">
        <v>25000</v>
      </c>
      <c r="Z9614">
        <v>2.7</v>
      </c>
    </row>
    <row r="9615" spans="1:26">
      <c r="A9615">
        <v>9893507</v>
      </c>
      <c r="B9615" t="s">
        <v>3654</v>
      </c>
      <c r="C9615" t="s">
        <v>3597</v>
      </c>
      <c r="D9615" t="s">
        <v>1049</v>
      </c>
      <c r="E9615" t="s">
        <v>3792</v>
      </c>
      <c r="F9615" t="s">
        <v>3600</v>
      </c>
      <c r="G9615">
        <v>9893507</v>
      </c>
      <c r="I9615" t="s">
        <v>3601</v>
      </c>
      <c r="J9615" t="s">
        <v>5589</v>
      </c>
      <c r="L9615" t="s">
        <v>5653</v>
      </c>
      <c r="M9615">
        <v>14.5</v>
      </c>
      <c r="N9615">
        <v>19</v>
      </c>
      <c r="O9615">
        <v>11</v>
      </c>
      <c r="S9615" t="b">
        <v>0</v>
      </c>
      <c r="T9615" t="b">
        <v>0</v>
      </c>
      <c r="U9615" t="b">
        <v>0</v>
      </c>
      <c r="V9615">
        <v>24800</v>
      </c>
      <c r="W9615">
        <v>25000</v>
      </c>
      <c r="X9615">
        <v>2.7</v>
      </c>
      <c r="Y9615">
        <v>25000</v>
      </c>
      <c r="Z9615">
        <v>2.7</v>
      </c>
    </row>
    <row r="9616" spans="1:26">
      <c r="A9616">
        <v>9893508</v>
      </c>
      <c r="B9616" t="s">
        <v>3654</v>
      </c>
      <c r="C9616" t="s">
        <v>3597</v>
      </c>
      <c r="D9616" t="s">
        <v>1049</v>
      </c>
      <c r="E9616" t="s">
        <v>3792</v>
      </c>
      <c r="F9616" t="s">
        <v>3600</v>
      </c>
      <c r="G9616">
        <v>9893508</v>
      </c>
      <c r="I9616" t="s">
        <v>3601</v>
      </c>
      <c r="J9616" t="s">
        <v>5589</v>
      </c>
      <c r="L9616" t="s">
        <v>5650</v>
      </c>
      <c r="M9616">
        <v>15</v>
      </c>
      <c r="N9616">
        <v>19</v>
      </c>
      <c r="O9616">
        <v>11</v>
      </c>
      <c r="S9616" t="b">
        <v>0</v>
      </c>
      <c r="T9616" t="b">
        <v>0</v>
      </c>
      <c r="U9616" t="b">
        <v>0</v>
      </c>
      <c r="V9616">
        <v>24800</v>
      </c>
      <c r="W9616">
        <v>25000</v>
      </c>
      <c r="X9616">
        <v>2.73</v>
      </c>
      <c r="Y9616">
        <v>25000</v>
      </c>
      <c r="Z9616">
        <v>2.73</v>
      </c>
    </row>
    <row r="9617" spans="1:26">
      <c r="A9617">
        <v>9893509</v>
      </c>
      <c r="B9617" t="s">
        <v>3654</v>
      </c>
      <c r="C9617" t="s">
        <v>3597</v>
      </c>
      <c r="D9617" t="s">
        <v>1049</v>
      </c>
      <c r="E9617" t="s">
        <v>3792</v>
      </c>
      <c r="F9617" t="s">
        <v>3600</v>
      </c>
      <c r="G9617">
        <v>9893509</v>
      </c>
      <c r="I9617" t="s">
        <v>3601</v>
      </c>
      <c r="J9617" t="s">
        <v>5589</v>
      </c>
      <c r="L9617" t="s">
        <v>5651</v>
      </c>
      <c r="M9617">
        <v>14.5</v>
      </c>
      <c r="N9617">
        <v>19</v>
      </c>
      <c r="O9617">
        <v>11</v>
      </c>
      <c r="S9617" t="b">
        <v>0</v>
      </c>
      <c r="T9617" t="b">
        <v>0</v>
      </c>
      <c r="U9617" t="b">
        <v>0</v>
      </c>
      <c r="V9617">
        <v>24800</v>
      </c>
      <c r="W9617">
        <v>25000</v>
      </c>
      <c r="X9617">
        <v>2.7</v>
      </c>
      <c r="Y9617">
        <v>25000</v>
      </c>
      <c r="Z9617">
        <v>2.7</v>
      </c>
    </row>
    <row r="9618" spans="1:26">
      <c r="A9618">
        <v>9893510</v>
      </c>
      <c r="B9618" t="s">
        <v>3654</v>
      </c>
      <c r="C9618" t="s">
        <v>3597</v>
      </c>
      <c r="D9618" t="s">
        <v>1049</v>
      </c>
      <c r="E9618" t="s">
        <v>3792</v>
      </c>
      <c r="F9618" t="s">
        <v>3600</v>
      </c>
      <c r="G9618">
        <v>9893510</v>
      </c>
      <c r="I9618" t="s">
        <v>3601</v>
      </c>
      <c r="J9618" t="s">
        <v>5589</v>
      </c>
      <c r="L9618" t="s">
        <v>5652</v>
      </c>
      <c r="M9618">
        <v>15</v>
      </c>
      <c r="N9618">
        <v>19</v>
      </c>
      <c r="O9618">
        <v>11</v>
      </c>
      <c r="S9618" t="b">
        <v>0</v>
      </c>
      <c r="T9618" t="b">
        <v>0</v>
      </c>
      <c r="U9618" t="b">
        <v>0</v>
      </c>
      <c r="V9618">
        <v>25000</v>
      </c>
      <c r="W9618">
        <v>25000</v>
      </c>
      <c r="X9618">
        <v>2.73</v>
      </c>
      <c r="Y9618">
        <v>25000</v>
      </c>
      <c r="Z9618">
        <v>2.73</v>
      </c>
    </row>
    <row r="9619" spans="1:26">
      <c r="A9619">
        <v>9893511</v>
      </c>
      <c r="B9619" t="s">
        <v>3654</v>
      </c>
      <c r="C9619" t="s">
        <v>3597</v>
      </c>
      <c r="D9619" t="s">
        <v>1049</v>
      </c>
      <c r="E9619" t="s">
        <v>3792</v>
      </c>
      <c r="F9619" t="s">
        <v>3600</v>
      </c>
      <c r="G9619">
        <v>9893511</v>
      </c>
      <c r="I9619" t="s">
        <v>3601</v>
      </c>
      <c r="J9619" t="s">
        <v>5589</v>
      </c>
      <c r="L9619" t="s">
        <v>5649</v>
      </c>
      <c r="M9619">
        <v>15</v>
      </c>
      <c r="N9619">
        <v>19.5</v>
      </c>
      <c r="O9619">
        <v>11</v>
      </c>
      <c r="S9619" t="b">
        <v>0</v>
      </c>
      <c r="T9619" t="b">
        <v>0</v>
      </c>
      <c r="U9619" t="b">
        <v>0</v>
      </c>
      <c r="V9619">
        <v>25000</v>
      </c>
      <c r="W9619">
        <v>25000</v>
      </c>
      <c r="X9619">
        <v>2.73</v>
      </c>
      <c r="Y9619">
        <v>25000</v>
      </c>
      <c r="Z9619">
        <v>2.73</v>
      </c>
    </row>
    <row r="9620" spans="1:26">
      <c r="A9620">
        <v>9893512</v>
      </c>
      <c r="B9620" t="s">
        <v>3654</v>
      </c>
      <c r="C9620" t="s">
        <v>3597</v>
      </c>
      <c r="D9620" t="s">
        <v>1049</v>
      </c>
      <c r="E9620" t="s">
        <v>3792</v>
      </c>
      <c r="F9620" t="s">
        <v>3600</v>
      </c>
      <c r="G9620">
        <v>9893512</v>
      </c>
      <c r="I9620" t="s">
        <v>3601</v>
      </c>
      <c r="J9620" t="s">
        <v>5589</v>
      </c>
      <c r="L9620" t="s">
        <v>5648</v>
      </c>
      <c r="M9620">
        <v>14.5</v>
      </c>
      <c r="N9620">
        <v>19</v>
      </c>
      <c r="O9620">
        <v>11</v>
      </c>
      <c r="S9620" t="b">
        <v>0</v>
      </c>
      <c r="T9620" t="b">
        <v>0</v>
      </c>
      <c r="U9620" t="b">
        <v>0</v>
      </c>
      <c r="V9620">
        <v>24000</v>
      </c>
      <c r="W9620">
        <v>25200</v>
      </c>
      <c r="X9620">
        <v>2.46</v>
      </c>
      <c r="Y9620">
        <v>25200</v>
      </c>
      <c r="Z9620">
        <v>2.46</v>
      </c>
    </row>
    <row r="9621" spans="1:26">
      <c r="A9621">
        <v>9893513</v>
      </c>
      <c r="B9621" t="s">
        <v>3654</v>
      </c>
      <c r="C9621" t="s">
        <v>3597</v>
      </c>
      <c r="D9621" t="s">
        <v>1049</v>
      </c>
      <c r="E9621" t="s">
        <v>3792</v>
      </c>
      <c r="F9621" t="s">
        <v>3600</v>
      </c>
      <c r="G9621">
        <v>9893513</v>
      </c>
      <c r="I9621" t="s">
        <v>3601</v>
      </c>
      <c r="J9621" t="s">
        <v>5589</v>
      </c>
      <c r="L9621" t="s">
        <v>5647</v>
      </c>
      <c r="M9621">
        <v>14.5</v>
      </c>
      <c r="N9621">
        <v>19</v>
      </c>
      <c r="O9621">
        <v>11</v>
      </c>
      <c r="S9621" t="b">
        <v>0</v>
      </c>
      <c r="T9621" t="b">
        <v>0</v>
      </c>
      <c r="U9621" t="b">
        <v>0</v>
      </c>
      <c r="V9621">
        <v>24000</v>
      </c>
      <c r="W9621">
        <v>25000</v>
      </c>
      <c r="X9621">
        <v>2.4900000000000002</v>
      </c>
      <c r="Y9621">
        <v>25000</v>
      </c>
      <c r="Z9621">
        <v>2.4900000000000002</v>
      </c>
    </row>
    <row r="9622" spans="1:26">
      <c r="A9622">
        <v>9893514</v>
      </c>
      <c r="B9622" t="s">
        <v>3654</v>
      </c>
      <c r="C9622" t="s">
        <v>3597</v>
      </c>
      <c r="D9622" t="s">
        <v>1049</v>
      </c>
      <c r="E9622" t="s">
        <v>3792</v>
      </c>
      <c r="F9622" t="s">
        <v>3600</v>
      </c>
      <c r="G9622">
        <v>9893514</v>
      </c>
      <c r="I9622" t="s">
        <v>3601</v>
      </c>
      <c r="J9622" t="s">
        <v>5589</v>
      </c>
      <c r="L9622" t="s">
        <v>5646</v>
      </c>
      <c r="M9622">
        <v>14.5</v>
      </c>
      <c r="N9622">
        <v>19</v>
      </c>
      <c r="O9622">
        <v>11</v>
      </c>
      <c r="S9622" t="b">
        <v>0</v>
      </c>
      <c r="T9622" t="b">
        <v>0</v>
      </c>
      <c r="U9622" t="b">
        <v>0</v>
      </c>
      <c r="V9622">
        <v>24000</v>
      </c>
      <c r="W9622">
        <v>25000</v>
      </c>
      <c r="X9622">
        <v>2.52</v>
      </c>
      <c r="Y9622">
        <v>25000</v>
      </c>
      <c r="Z9622">
        <v>2.52</v>
      </c>
    </row>
    <row r="9623" spans="1:26">
      <c r="A9623">
        <v>9893516</v>
      </c>
      <c r="B9623" t="s">
        <v>3654</v>
      </c>
      <c r="C9623" t="s">
        <v>3597</v>
      </c>
      <c r="D9623" t="s">
        <v>1049</v>
      </c>
      <c r="E9623" t="s">
        <v>3792</v>
      </c>
      <c r="F9623" t="s">
        <v>3600</v>
      </c>
      <c r="G9623">
        <v>9893516</v>
      </c>
      <c r="I9623" t="s">
        <v>3601</v>
      </c>
      <c r="J9623" t="s">
        <v>5589</v>
      </c>
      <c r="L9623" t="s">
        <v>5644</v>
      </c>
      <c r="M9623">
        <v>14.5</v>
      </c>
      <c r="N9623">
        <v>19</v>
      </c>
      <c r="O9623">
        <v>11</v>
      </c>
      <c r="S9623" t="b">
        <v>0</v>
      </c>
      <c r="T9623" t="b">
        <v>0</v>
      </c>
      <c r="U9623" t="b">
        <v>0</v>
      </c>
      <c r="V9623">
        <v>24200</v>
      </c>
      <c r="W9623">
        <v>25000</v>
      </c>
      <c r="X9623">
        <v>2.57</v>
      </c>
      <c r="Y9623">
        <v>25000</v>
      </c>
      <c r="Z9623">
        <v>2.57</v>
      </c>
    </row>
    <row r="9624" spans="1:26">
      <c r="A9624">
        <v>9893517</v>
      </c>
      <c r="B9624" t="s">
        <v>3654</v>
      </c>
      <c r="C9624" t="s">
        <v>3597</v>
      </c>
      <c r="D9624" t="s">
        <v>1049</v>
      </c>
      <c r="E9624" t="s">
        <v>3792</v>
      </c>
      <c r="F9624" t="s">
        <v>3600</v>
      </c>
      <c r="G9624">
        <v>9893517</v>
      </c>
      <c r="I9624" t="s">
        <v>3601</v>
      </c>
      <c r="J9624" t="s">
        <v>5589</v>
      </c>
      <c r="L9624" t="s">
        <v>5645</v>
      </c>
      <c r="M9624">
        <v>14.5</v>
      </c>
      <c r="N9624">
        <v>19</v>
      </c>
      <c r="O9624">
        <v>11</v>
      </c>
      <c r="S9624" t="b">
        <v>0</v>
      </c>
      <c r="T9624" t="b">
        <v>0</v>
      </c>
      <c r="U9624" t="b">
        <v>0</v>
      </c>
      <c r="V9624">
        <v>24200</v>
      </c>
      <c r="W9624">
        <v>25000</v>
      </c>
      <c r="X9624">
        <v>2.57</v>
      </c>
      <c r="Y9624">
        <v>25000</v>
      </c>
      <c r="Z9624">
        <v>2.57</v>
      </c>
    </row>
    <row r="9625" spans="1:26">
      <c r="A9625">
        <v>9893521</v>
      </c>
      <c r="B9625" t="s">
        <v>3654</v>
      </c>
      <c r="C9625" t="s">
        <v>3597</v>
      </c>
      <c r="D9625" t="s">
        <v>1049</v>
      </c>
      <c r="E9625" t="s">
        <v>3792</v>
      </c>
      <c r="F9625" t="s">
        <v>3600</v>
      </c>
      <c r="G9625">
        <v>9893521</v>
      </c>
      <c r="I9625" t="s">
        <v>3601</v>
      </c>
      <c r="J9625" t="s">
        <v>5589</v>
      </c>
      <c r="L9625" t="s">
        <v>5641</v>
      </c>
      <c r="M9625">
        <v>15</v>
      </c>
      <c r="N9625">
        <v>19</v>
      </c>
      <c r="O9625">
        <v>11.5</v>
      </c>
      <c r="S9625" t="b">
        <v>0</v>
      </c>
      <c r="T9625" t="b">
        <v>0</v>
      </c>
      <c r="U9625" t="b">
        <v>0</v>
      </c>
      <c r="V9625">
        <v>24400</v>
      </c>
      <c r="W9625">
        <v>24800</v>
      </c>
      <c r="X9625">
        <v>2.71</v>
      </c>
      <c r="Y9625">
        <v>24800</v>
      </c>
      <c r="Z9625">
        <v>2.71</v>
      </c>
    </row>
    <row r="9626" spans="1:26">
      <c r="A9626">
        <v>9893519</v>
      </c>
      <c r="B9626" t="s">
        <v>3654</v>
      </c>
      <c r="C9626" t="s">
        <v>3597</v>
      </c>
      <c r="D9626" t="s">
        <v>1049</v>
      </c>
      <c r="E9626" t="s">
        <v>3792</v>
      </c>
      <c r="F9626" t="s">
        <v>3600</v>
      </c>
      <c r="G9626">
        <v>9893519</v>
      </c>
      <c r="I9626" t="s">
        <v>3601</v>
      </c>
      <c r="J9626" t="s">
        <v>5589</v>
      </c>
      <c r="L9626" t="s">
        <v>5643</v>
      </c>
      <c r="M9626">
        <v>14.5</v>
      </c>
      <c r="N9626">
        <v>19</v>
      </c>
      <c r="O9626">
        <v>11</v>
      </c>
      <c r="S9626" t="b">
        <v>0</v>
      </c>
      <c r="T9626" t="b">
        <v>0</v>
      </c>
      <c r="U9626" t="b">
        <v>0</v>
      </c>
      <c r="V9626">
        <v>24200</v>
      </c>
      <c r="W9626">
        <v>25000</v>
      </c>
      <c r="X9626">
        <v>2.57</v>
      </c>
      <c r="Y9626">
        <v>25000</v>
      </c>
      <c r="Z9626">
        <v>2.57</v>
      </c>
    </row>
    <row r="9627" spans="1:26">
      <c r="A9627">
        <v>9893520</v>
      </c>
      <c r="B9627" t="s">
        <v>3654</v>
      </c>
      <c r="C9627" t="s">
        <v>3597</v>
      </c>
      <c r="D9627" t="s">
        <v>1049</v>
      </c>
      <c r="E9627" t="s">
        <v>3792</v>
      </c>
      <c r="F9627" t="s">
        <v>3600</v>
      </c>
      <c r="G9627">
        <v>9893520</v>
      </c>
      <c r="I9627" t="s">
        <v>3601</v>
      </c>
      <c r="J9627" t="s">
        <v>5589</v>
      </c>
      <c r="L9627" t="s">
        <v>5642</v>
      </c>
      <c r="M9627">
        <v>14.5</v>
      </c>
      <c r="N9627">
        <v>19</v>
      </c>
      <c r="O9627">
        <v>11</v>
      </c>
      <c r="S9627" t="b">
        <v>0</v>
      </c>
      <c r="T9627" t="b">
        <v>0</v>
      </c>
      <c r="U9627" t="b">
        <v>0</v>
      </c>
      <c r="V9627">
        <v>24200</v>
      </c>
      <c r="W9627">
        <v>25000</v>
      </c>
      <c r="X9627">
        <v>2.57</v>
      </c>
      <c r="Y9627">
        <v>25000</v>
      </c>
      <c r="Z9627">
        <v>2.57</v>
      </c>
    </row>
    <row r="9628" spans="1:26">
      <c r="A9628">
        <v>9893522</v>
      </c>
      <c r="B9628" t="s">
        <v>3654</v>
      </c>
      <c r="C9628" t="s">
        <v>3597</v>
      </c>
      <c r="D9628" t="s">
        <v>1049</v>
      </c>
      <c r="E9628" t="s">
        <v>3792</v>
      </c>
      <c r="F9628" t="s">
        <v>3600</v>
      </c>
      <c r="G9628">
        <v>9893522</v>
      </c>
      <c r="I9628" t="s">
        <v>3601</v>
      </c>
      <c r="J9628" t="s">
        <v>5589</v>
      </c>
      <c r="L9628" t="s">
        <v>5640</v>
      </c>
      <c r="M9628">
        <v>15</v>
      </c>
      <c r="N9628">
        <v>19</v>
      </c>
      <c r="O9628">
        <v>11.5</v>
      </c>
      <c r="S9628" t="b">
        <v>0</v>
      </c>
      <c r="T9628" t="b">
        <v>0</v>
      </c>
      <c r="U9628" t="b">
        <v>0</v>
      </c>
      <c r="V9628">
        <v>24400</v>
      </c>
      <c r="W9628">
        <v>24800</v>
      </c>
      <c r="X9628">
        <v>2.71</v>
      </c>
      <c r="Y9628">
        <v>24800</v>
      </c>
      <c r="Z9628">
        <v>2.71</v>
      </c>
    </row>
    <row r="9629" spans="1:26">
      <c r="A9629">
        <v>9893523</v>
      </c>
      <c r="B9629" t="s">
        <v>3654</v>
      </c>
      <c r="C9629" t="s">
        <v>3597</v>
      </c>
      <c r="D9629" t="s">
        <v>1049</v>
      </c>
      <c r="E9629" t="s">
        <v>3792</v>
      </c>
      <c r="F9629" t="s">
        <v>3600</v>
      </c>
      <c r="G9629">
        <v>9893523</v>
      </c>
      <c r="I9629" t="s">
        <v>3601</v>
      </c>
      <c r="J9629" t="s">
        <v>5589</v>
      </c>
      <c r="L9629" t="s">
        <v>5639</v>
      </c>
      <c r="M9629">
        <v>15</v>
      </c>
      <c r="N9629">
        <v>19</v>
      </c>
      <c r="O9629">
        <v>11.5</v>
      </c>
      <c r="S9629" t="b">
        <v>0</v>
      </c>
      <c r="T9629" t="b">
        <v>0</v>
      </c>
      <c r="U9629" t="b">
        <v>0</v>
      </c>
      <c r="V9629">
        <v>24400</v>
      </c>
      <c r="W9629">
        <v>24800</v>
      </c>
      <c r="X9629">
        <v>2.71</v>
      </c>
      <c r="Y9629">
        <v>24800</v>
      </c>
      <c r="Z9629">
        <v>2.71</v>
      </c>
    </row>
    <row r="9630" spans="1:26">
      <c r="A9630">
        <v>9893524</v>
      </c>
      <c r="B9630" t="s">
        <v>3654</v>
      </c>
      <c r="C9630" t="s">
        <v>3597</v>
      </c>
      <c r="D9630" t="s">
        <v>1049</v>
      </c>
      <c r="E9630" t="s">
        <v>3792</v>
      </c>
      <c r="F9630" t="s">
        <v>3600</v>
      </c>
      <c r="G9630">
        <v>9893524</v>
      </c>
      <c r="I9630" t="s">
        <v>3601</v>
      </c>
      <c r="J9630" t="s">
        <v>5589</v>
      </c>
      <c r="L9630" t="s">
        <v>5638</v>
      </c>
      <c r="M9630">
        <v>15</v>
      </c>
      <c r="N9630">
        <v>19</v>
      </c>
      <c r="O9630">
        <v>11.5</v>
      </c>
      <c r="S9630" t="b">
        <v>0</v>
      </c>
      <c r="T9630" t="b">
        <v>0</v>
      </c>
      <c r="U9630" t="b">
        <v>0</v>
      </c>
      <c r="V9630">
        <v>24400</v>
      </c>
      <c r="W9630">
        <v>24800</v>
      </c>
      <c r="X9630">
        <v>2.71</v>
      </c>
      <c r="Y9630">
        <v>24800</v>
      </c>
      <c r="Z9630">
        <v>2.71</v>
      </c>
    </row>
    <row r="9631" spans="1:26">
      <c r="A9631">
        <v>9893525</v>
      </c>
      <c r="B9631" t="s">
        <v>3654</v>
      </c>
      <c r="C9631" t="s">
        <v>3597</v>
      </c>
      <c r="D9631" t="s">
        <v>1049</v>
      </c>
      <c r="E9631" t="s">
        <v>3792</v>
      </c>
      <c r="F9631" t="s">
        <v>3600</v>
      </c>
      <c r="G9631">
        <v>9893525</v>
      </c>
      <c r="I9631" t="s">
        <v>3601</v>
      </c>
      <c r="J9631" t="s">
        <v>5589</v>
      </c>
      <c r="L9631" t="s">
        <v>5637</v>
      </c>
      <c r="M9631">
        <v>15</v>
      </c>
      <c r="N9631">
        <v>19</v>
      </c>
      <c r="O9631">
        <v>11.5</v>
      </c>
      <c r="S9631" t="b">
        <v>0</v>
      </c>
      <c r="T9631" t="b">
        <v>0</v>
      </c>
      <c r="U9631" t="b">
        <v>0</v>
      </c>
      <c r="V9631">
        <v>24400</v>
      </c>
      <c r="W9631">
        <v>24800</v>
      </c>
      <c r="X9631">
        <v>2.71</v>
      </c>
      <c r="Y9631">
        <v>24800</v>
      </c>
      <c r="Z9631">
        <v>2.71</v>
      </c>
    </row>
    <row r="9632" spans="1:26">
      <c r="A9632">
        <v>9893526</v>
      </c>
      <c r="B9632" t="s">
        <v>3654</v>
      </c>
      <c r="C9632" t="s">
        <v>3597</v>
      </c>
      <c r="D9632" t="s">
        <v>1049</v>
      </c>
      <c r="E9632" t="s">
        <v>3792</v>
      </c>
      <c r="F9632" t="s">
        <v>3600</v>
      </c>
      <c r="G9632">
        <v>9893526</v>
      </c>
      <c r="I9632" t="s">
        <v>3601</v>
      </c>
      <c r="J9632" t="s">
        <v>5589</v>
      </c>
      <c r="L9632" t="s">
        <v>5636</v>
      </c>
      <c r="M9632">
        <v>15</v>
      </c>
      <c r="N9632">
        <v>19</v>
      </c>
      <c r="O9632">
        <v>11.5</v>
      </c>
      <c r="S9632" t="b">
        <v>0</v>
      </c>
      <c r="T9632" t="b">
        <v>0</v>
      </c>
      <c r="U9632" t="b">
        <v>0</v>
      </c>
      <c r="V9632">
        <v>24400</v>
      </c>
      <c r="W9632">
        <v>24800</v>
      </c>
      <c r="X9632">
        <v>2.74</v>
      </c>
      <c r="Y9632">
        <v>24800</v>
      </c>
      <c r="Z9632">
        <v>2.74</v>
      </c>
    </row>
    <row r="9633" spans="1:26">
      <c r="A9633">
        <v>9893529</v>
      </c>
      <c r="B9633" t="s">
        <v>3654</v>
      </c>
      <c r="C9633" t="s">
        <v>3597</v>
      </c>
      <c r="D9633" t="s">
        <v>1049</v>
      </c>
      <c r="E9633" t="s">
        <v>3792</v>
      </c>
      <c r="F9633" t="s">
        <v>3600</v>
      </c>
      <c r="G9633">
        <v>9893529</v>
      </c>
      <c r="I9633" t="s">
        <v>3601</v>
      </c>
      <c r="J9633" t="s">
        <v>5589</v>
      </c>
      <c r="L9633" t="s">
        <v>5610</v>
      </c>
      <c r="M9633">
        <v>15</v>
      </c>
      <c r="N9633">
        <v>19.5</v>
      </c>
      <c r="O9633">
        <v>11.5</v>
      </c>
      <c r="S9633" t="b">
        <v>0</v>
      </c>
      <c r="T9633" t="b">
        <v>0</v>
      </c>
      <c r="U9633" t="b">
        <v>0</v>
      </c>
      <c r="V9633">
        <v>24800</v>
      </c>
      <c r="W9633">
        <v>24800</v>
      </c>
      <c r="X9633">
        <v>2.71</v>
      </c>
      <c r="Y9633">
        <v>24800</v>
      </c>
      <c r="Z9633">
        <v>2.71</v>
      </c>
    </row>
    <row r="9634" spans="1:26">
      <c r="A9634">
        <v>9893527</v>
      </c>
      <c r="B9634" t="s">
        <v>3654</v>
      </c>
      <c r="C9634" t="s">
        <v>3597</v>
      </c>
      <c r="D9634" t="s">
        <v>1049</v>
      </c>
      <c r="E9634" t="s">
        <v>3792</v>
      </c>
      <c r="F9634" t="s">
        <v>3600</v>
      </c>
      <c r="G9634">
        <v>9893527</v>
      </c>
      <c r="I9634" t="s">
        <v>3601</v>
      </c>
      <c r="J9634" t="s">
        <v>5589</v>
      </c>
      <c r="L9634" t="s">
        <v>5635</v>
      </c>
      <c r="M9634">
        <v>15</v>
      </c>
      <c r="N9634">
        <v>19</v>
      </c>
      <c r="O9634">
        <v>11.5</v>
      </c>
      <c r="S9634" t="b">
        <v>0</v>
      </c>
      <c r="T9634" t="b">
        <v>0</v>
      </c>
      <c r="U9634" t="b">
        <v>0</v>
      </c>
      <c r="V9634">
        <v>24800</v>
      </c>
      <c r="W9634">
        <v>24800</v>
      </c>
      <c r="X9634">
        <v>2.68</v>
      </c>
      <c r="Y9634">
        <v>24800</v>
      </c>
      <c r="Z9634">
        <v>2.68</v>
      </c>
    </row>
    <row r="9635" spans="1:26">
      <c r="A9635">
        <v>9893528</v>
      </c>
      <c r="B9635" t="s">
        <v>3654</v>
      </c>
      <c r="C9635" t="s">
        <v>3597</v>
      </c>
      <c r="D9635" t="s">
        <v>1049</v>
      </c>
      <c r="E9635" t="s">
        <v>3792</v>
      </c>
      <c r="F9635" t="s">
        <v>3600</v>
      </c>
      <c r="G9635">
        <v>9893528</v>
      </c>
      <c r="I9635" t="s">
        <v>3601</v>
      </c>
      <c r="J9635" t="s">
        <v>5589</v>
      </c>
      <c r="L9635" t="s">
        <v>5634</v>
      </c>
      <c r="M9635">
        <v>15</v>
      </c>
      <c r="N9635">
        <v>19.5</v>
      </c>
      <c r="O9635">
        <v>11.5</v>
      </c>
      <c r="S9635" t="b">
        <v>0</v>
      </c>
      <c r="T9635" t="b">
        <v>0</v>
      </c>
      <c r="U9635" t="b">
        <v>0</v>
      </c>
      <c r="V9635">
        <v>24800</v>
      </c>
      <c r="W9635">
        <v>24800</v>
      </c>
      <c r="X9635">
        <v>2.71</v>
      </c>
      <c r="Y9635">
        <v>24800</v>
      </c>
      <c r="Z9635">
        <v>2.71</v>
      </c>
    </row>
    <row r="9636" spans="1:26">
      <c r="A9636">
        <v>9893530</v>
      </c>
      <c r="B9636" t="s">
        <v>3654</v>
      </c>
      <c r="C9636" t="s">
        <v>3597</v>
      </c>
      <c r="D9636" t="s">
        <v>1049</v>
      </c>
      <c r="E9636" t="s">
        <v>3792</v>
      </c>
      <c r="F9636" t="s">
        <v>3600</v>
      </c>
      <c r="G9636">
        <v>9893530</v>
      </c>
      <c r="I9636" t="s">
        <v>3601</v>
      </c>
      <c r="J9636" t="s">
        <v>5589</v>
      </c>
      <c r="L9636" t="s">
        <v>5632</v>
      </c>
      <c r="M9636">
        <v>15</v>
      </c>
      <c r="N9636">
        <v>19</v>
      </c>
      <c r="O9636">
        <v>11.5</v>
      </c>
      <c r="S9636" t="b">
        <v>0</v>
      </c>
      <c r="T9636" t="b">
        <v>0</v>
      </c>
      <c r="U9636" t="b">
        <v>0</v>
      </c>
      <c r="V9636">
        <v>24800</v>
      </c>
      <c r="W9636">
        <v>24800</v>
      </c>
      <c r="X9636">
        <v>2.68</v>
      </c>
      <c r="Y9636">
        <v>24800</v>
      </c>
      <c r="Z9636">
        <v>2.68</v>
      </c>
    </row>
    <row r="9637" spans="1:26">
      <c r="A9637">
        <v>9893531</v>
      </c>
      <c r="B9637" t="s">
        <v>3654</v>
      </c>
      <c r="C9637" t="s">
        <v>3597</v>
      </c>
      <c r="D9637" t="s">
        <v>1049</v>
      </c>
      <c r="E9637" t="s">
        <v>3792</v>
      </c>
      <c r="F9637" t="s">
        <v>3600</v>
      </c>
      <c r="G9637">
        <v>9893531</v>
      </c>
      <c r="I9637" t="s">
        <v>3601</v>
      </c>
      <c r="J9637" t="s">
        <v>5589</v>
      </c>
      <c r="L9637" t="s">
        <v>5633</v>
      </c>
      <c r="M9637">
        <v>15</v>
      </c>
      <c r="N9637">
        <v>19.5</v>
      </c>
      <c r="O9637">
        <v>11.5</v>
      </c>
      <c r="S9637" t="b">
        <v>0</v>
      </c>
      <c r="T9637" t="b">
        <v>0</v>
      </c>
      <c r="U9637" t="b">
        <v>0</v>
      </c>
      <c r="V9637">
        <v>24800</v>
      </c>
      <c r="W9637">
        <v>24800</v>
      </c>
      <c r="X9637">
        <v>2.71</v>
      </c>
      <c r="Y9637">
        <v>24800</v>
      </c>
      <c r="Z9637">
        <v>2.71</v>
      </c>
    </row>
    <row r="9638" spans="1:26">
      <c r="A9638">
        <v>9893532</v>
      </c>
      <c r="B9638" t="s">
        <v>3654</v>
      </c>
      <c r="C9638" t="s">
        <v>3597</v>
      </c>
      <c r="D9638" t="s">
        <v>1049</v>
      </c>
      <c r="E9638" t="s">
        <v>3792</v>
      </c>
      <c r="F9638" t="s">
        <v>3600</v>
      </c>
      <c r="G9638">
        <v>9893532</v>
      </c>
      <c r="I9638" t="s">
        <v>3601</v>
      </c>
      <c r="J9638" t="s">
        <v>5589</v>
      </c>
      <c r="L9638" t="s">
        <v>5609</v>
      </c>
      <c r="M9638">
        <v>15</v>
      </c>
      <c r="N9638">
        <v>19.5</v>
      </c>
      <c r="O9638">
        <v>11.5</v>
      </c>
      <c r="S9638" t="b">
        <v>0</v>
      </c>
      <c r="T9638" t="b">
        <v>0</v>
      </c>
      <c r="U9638" t="b">
        <v>0</v>
      </c>
      <c r="V9638">
        <v>24800</v>
      </c>
      <c r="W9638">
        <v>24800</v>
      </c>
      <c r="X9638">
        <v>2.71</v>
      </c>
      <c r="Y9638">
        <v>24800</v>
      </c>
      <c r="Z9638">
        <v>2.71</v>
      </c>
    </row>
    <row r="9639" spans="1:26">
      <c r="A9639">
        <v>9893534</v>
      </c>
      <c r="B9639" t="s">
        <v>3654</v>
      </c>
      <c r="C9639" t="s">
        <v>3597</v>
      </c>
      <c r="D9639" t="s">
        <v>1049</v>
      </c>
      <c r="E9639" t="s">
        <v>3792</v>
      </c>
      <c r="F9639" t="s">
        <v>3600</v>
      </c>
      <c r="G9639">
        <v>9893534</v>
      </c>
      <c r="I9639" t="s">
        <v>3601</v>
      </c>
      <c r="J9639" t="s">
        <v>5589</v>
      </c>
      <c r="L9639" t="s">
        <v>5669</v>
      </c>
      <c r="M9639">
        <v>14.5</v>
      </c>
      <c r="N9639">
        <v>18.5</v>
      </c>
      <c r="O9639">
        <v>10.5</v>
      </c>
      <c r="S9639" t="b">
        <v>0</v>
      </c>
      <c r="T9639" t="b">
        <v>0</v>
      </c>
      <c r="U9639" t="b">
        <v>0</v>
      </c>
      <c r="V9639">
        <v>24000</v>
      </c>
      <c r="W9639">
        <v>25200</v>
      </c>
      <c r="X9639">
        <v>2.5</v>
      </c>
      <c r="Y9639">
        <v>25200</v>
      </c>
      <c r="Z9639">
        <v>2.5</v>
      </c>
    </row>
    <row r="9640" spans="1:26">
      <c r="A9640">
        <v>9893533</v>
      </c>
      <c r="B9640" t="s">
        <v>3654</v>
      </c>
      <c r="C9640" t="s">
        <v>3597</v>
      </c>
      <c r="D9640" t="s">
        <v>1049</v>
      </c>
      <c r="E9640" t="s">
        <v>3792</v>
      </c>
      <c r="F9640" t="s">
        <v>3600</v>
      </c>
      <c r="G9640">
        <v>9893533</v>
      </c>
      <c r="I9640" t="s">
        <v>3601</v>
      </c>
      <c r="J9640" t="s">
        <v>5589</v>
      </c>
      <c r="L9640" t="s">
        <v>5668</v>
      </c>
      <c r="M9640">
        <v>14</v>
      </c>
      <c r="N9640">
        <v>18.5</v>
      </c>
      <c r="O9640">
        <v>10.5</v>
      </c>
      <c r="S9640" t="b">
        <v>0</v>
      </c>
      <c r="T9640" t="b">
        <v>0</v>
      </c>
      <c r="U9640" t="b">
        <v>0</v>
      </c>
      <c r="V9640">
        <v>24000</v>
      </c>
      <c r="W9640">
        <v>25200</v>
      </c>
      <c r="X9640">
        <v>2.4700000000000002</v>
      </c>
      <c r="Y9640">
        <v>25200</v>
      </c>
      <c r="Z9640">
        <v>2.4700000000000002</v>
      </c>
    </row>
    <row r="9641" spans="1:26">
      <c r="A9641">
        <v>9893535</v>
      </c>
      <c r="B9641" t="s">
        <v>3654</v>
      </c>
      <c r="C9641" t="s">
        <v>3597</v>
      </c>
      <c r="D9641" t="s">
        <v>1049</v>
      </c>
      <c r="E9641" t="s">
        <v>3792</v>
      </c>
      <c r="F9641" t="s">
        <v>3600</v>
      </c>
      <c r="G9641">
        <v>9893535</v>
      </c>
      <c r="I9641" t="s">
        <v>3601</v>
      </c>
      <c r="J9641" t="s">
        <v>5589</v>
      </c>
      <c r="L9641" t="s">
        <v>5667</v>
      </c>
      <c r="M9641">
        <v>14.5</v>
      </c>
      <c r="N9641">
        <v>18.5</v>
      </c>
      <c r="O9641">
        <v>10.5</v>
      </c>
      <c r="S9641" t="b">
        <v>0</v>
      </c>
      <c r="T9641" t="b">
        <v>0</v>
      </c>
      <c r="U9641" t="b">
        <v>0</v>
      </c>
      <c r="V9641">
        <v>24000</v>
      </c>
      <c r="W9641">
        <v>25200</v>
      </c>
      <c r="X9641">
        <v>2.5</v>
      </c>
      <c r="Y9641">
        <v>25200</v>
      </c>
      <c r="Z9641">
        <v>2.5</v>
      </c>
    </row>
    <row r="9642" spans="1:26">
      <c r="A9642">
        <v>9893536</v>
      </c>
      <c r="B9642" t="s">
        <v>3654</v>
      </c>
      <c r="C9642" t="s">
        <v>3597</v>
      </c>
      <c r="D9642" t="s">
        <v>1049</v>
      </c>
      <c r="E9642" t="s">
        <v>3792</v>
      </c>
      <c r="F9642" t="s">
        <v>3600</v>
      </c>
      <c r="G9642">
        <v>9893536</v>
      </c>
      <c r="I9642" t="s">
        <v>3601</v>
      </c>
      <c r="J9642" t="s">
        <v>5589</v>
      </c>
      <c r="L9642" t="s">
        <v>5666</v>
      </c>
      <c r="M9642">
        <v>14.5</v>
      </c>
      <c r="N9642">
        <v>18.5</v>
      </c>
      <c r="O9642">
        <v>10.5</v>
      </c>
      <c r="S9642" t="b">
        <v>0</v>
      </c>
      <c r="T9642" t="b">
        <v>0</v>
      </c>
      <c r="U9642" t="b">
        <v>0</v>
      </c>
      <c r="V9642">
        <v>24400</v>
      </c>
      <c r="W9642">
        <v>25200</v>
      </c>
      <c r="X9642">
        <v>2.54</v>
      </c>
      <c r="Y9642">
        <v>25200</v>
      </c>
      <c r="Z9642">
        <v>2.54</v>
      </c>
    </row>
    <row r="9643" spans="1:26">
      <c r="A9643">
        <v>9893537</v>
      </c>
      <c r="B9643" t="s">
        <v>3654</v>
      </c>
      <c r="C9643" t="s">
        <v>3597</v>
      </c>
      <c r="D9643" t="s">
        <v>1049</v>
      </c>
      <c r="E9643" t="s">
        <v>3792</v>
      </c>
      <c r="F9643" t="s">
        <v>3600</v>
      </c>
      <c r="G9643">
        <v>9893537</v>
      </c>
      <c r="I9643" t="s">
        <v>3601</v>
      </c>
      <c r="J9643" t="s">
        <v>5589</v>
      </c>
      <c r="L9643" t="s">
        <v>5631</v>
      </c>
      <c r="M9643">
        <v>14.5</v>
      </c>
      <c r="N9643">
        <v>18.5</v>
      </c>
      <c r="O9643">
        <v>10.5</v>
      </c>
      <c r="S9643" t="b">
        <v>0</v>
      </c>
      <c r="T9643" t="b">
        <v>0</v>
      </c>
      <c r="U9643" t="b">
        <v>0</v>
      </c>
      <c r="V9643">
        <v>24400</v>
      </c>
      <c r="W9643">
        <v>25200</v>
      </c>
      <c r="X9643">
        <v>2.56</v>
      </c>
      <c r="Y9643">
        <v>25200</v>
      </c>
      <c r="Z9643">
        <v>2.56</v>
      </c>
    </row>
    <row r="9644" spans="1:26">
      <c r="A9644">
        <v>9893539</v>
      </c>
      <c r="B9644" t="s">
        <v>3654</v>
      </c>
      <c r="C9644" t="s">
        <v>3597</v>
      </c>
      <c r="D9644" t="s">
        <v>1049</v>
      </c>
      <c r="E9644" t="s">
        <v>3792</v>
      </c>
      <c r="F9644" t="s">
        <v>3600</v>
      </c>
      <c r="G9644">
        <v>9893539</v>
      </c>
      <c r="I9644" t="s">
        <v>3601</v>
      </c>
      <c r="J9644" t="s">
        <v>5589</v>
      </c>
      <c r="L9644" t="s">
        <v>5627</v>
      </c>
      <c r="M9644">
        <v>15</v>
      </c>
      <c r="N9644">
        <v>19</v>
      </c>
      <c r="O9644">
        <v>11</v>
      </c>
      <c r="S9644" t="b">
        <v>0</v>
      </c>
      <c r="T9644" t="b">
        <v>0</v>
      </c>
      <c r="U9644" t="b">
        <v>0</v>
      </c>
      <c r="V9644">
        <v>24800</v>
      </c>
      <c r="W9644">
        <v>25000</v>
      </c>
      <c r="X9644">
        <v>2.67</v>
      </c>
      <c r="Y9644">
        <v>25000</v>
      </c>
      <c r="Z9644">
        <v>2.67</v>
      </c>
    </row>
    <row r="9645" spans="1:26">
      <c r="A9645">
        <v>9893538</v>
      </c>
      <c r="B9645" t="s">
        <v>3654</v>
      </c>
      <c r="C9645" t="s">
        <v>3597</v>
      </c>
      <c r="D9645" t="s">
        <v>1049</v>
      </c>
      <c r="E9645" t="s">
        <v>3792</v>
      </c>
      <c r="F9645" t="s">
        <v>3600</v>
      </c>
      <c r="G9645">
        <v>9893538</v>
      </c>
      <c r="I9645" t="s">
        <v>3601</v>
      </c>
      <c r="J9645" t="s">
        <v>5589</v>
      </c>
      <c r="L9645" t="s">
        <v>5629</v>
      </c>
      <c r="M9645">
        <v>14.5</v>
      </c>
      <c r="N9645">
        <v>19</v>
      </c>
      <c r="O9645">
        <v>10.5</v>
      </c>
      <c r="S9645" t="b">
        <v>0</v>
      </c>
      <c r="T9645" t="b">
        <v>0</v>
      </c>
      <c r="U9645" t="b">
        <v>0</v>
      </c>
      <c r="V9645">
        <v>24400</v>
      </c>
      <c r="W9645">
        <v>25000</v>
      </c>
      <c r="X9645">
        <v>2.57</v>
      </c>
      <c r="Y9645">
        <v>25000</v>
      </c>
      <c r="Z9645">
        <v>2.57</v>
      </c>
    </row>
    <row r="9646" spans="1:26">
      <c r="A9646">
        <v>9893540</v>
      </c>
      <c r="B9646" t="s">
        <v>3654</v>
      </c>
      <c r="C9646" t="s">
        <v>3597</v>
      </c>
      <c r="D9646" t="s">
        <v>1049</v>
      </c>
      <c r="E9646" t="s">
        <v>3792</v>
      </c>
      <c r="F9646" t="s">
        <v>3600</v>
      </c>
      <c r="G9646">
        <v>9893540</v>
      </c>
      <c r="I9646" t="s">
        <v>3601</v>
      </c>
      <c r="J9646" t="s">
        <v>5589</v>
      </c>
      <c r="L9646" t="s">
        <v>5626</v>
      </c>
      <c r="M9646">
        <v>15</v>
      </c>
      <c r="N9646">
        <v>19.5</v>
      </c>
      <c r="O9646">
        <v>11</v>
      </c>
      <c r="S9646" t="b">
        <v>0</v>
      </c>
      <c r="T9646" t="b">
        <v>0</v>
      </c>
      <c r="U9646" t="b">
        <v>0</v>
      </c>
      <c r="V9646">
        <v>24800</v>
      </c>
      <c r="W9646">
        <v>25000</v>
      </c>
      <c r="X9646">
        <v>2.68</v>
      </c>
      <c r="Y9646">
        <v>25000</v>
      </c>
      <c r="Z9646">
        <v>2.68</v>
      </c>
    </row>
    <row r="9647" spans="1:26">
      <c r="A9647">
        <v>9893542</v>
      </c>
      <c r="B9647" t="s">
        <v>3654</v>
      </c>
      <c r="C9647" t="s">
        <v>3597</v>
      </c>
      <c r="D9647" t="s">
        <v>1049</v>
      </c>
      <c r="E9647" t="s">
        <v>3792</v>
      </c>
      <c r="F9647" t="s">
        <v>3600</v>
      </c>
      <c r="G9647">
        <v>9893542</v>
      </c>
      <c r="I9647" t="s">
        <v>3601</v>
      </c>
      <c r="J9647" t="s">
        <v>5589</v>
      </c>
      <c r="L9647" t="s">
        <v>5624</v>
      </c>
      <c r="M9647">
        <v>15</v>
      </c>
      <c r="N9647">
        <v>19.5</v>
      </c>
      <c r="O9647">
        <v>11</v>
      </c>
      <c r="S9647" t="b">
        <v>0</v>
      </c>
      <c r="T9647" t="b">
        <v>0</v>
      </c>
      <c r="U9647" t="b">
        <v>0</v>
      </c>
      <c r="V9647">
        <v>24800</v>
      </c>
      <c r="W9647">
        <v>25000</v>
      </c>
      <c r="X9647">
        <v>2.67</v>
      </c>
      <c r="Y9647">
        <v>25000</v>
      </c>
      <c r="Z9647">
        <v>2.67</v>
      </c>
    </row>
    <row r="9648" spans="1:26">
      <c r="A9648">
        <v>9893541</v>
      </c>
      <c r="B9648" t="s">
        <v>3654</v>
      </c>
      <c r="C9648" t="s">
        <v>3597</v>
      </c>
      <c r="D9648" t="s">
        <v>1049</v>
      </c>
      <c r="E9648" t="s">
        <v>3792</v>
      </c>
      <c r="F9648" t="s">
        <v>3600</v>
      </c>
      <c r="G9648">
        <v>9893541</v>
      </c>
      <c r="I9648" t="s">
        <v>3601</v>
      </c>
      <c r="J9648" t="s">
        <v>5589</v>
      </c>
      <c r="L9648" t="s">
        <v>5625</v>
      </c>
      <c r="M9648">
        <v>15</v>
      </c>
      <c r="N9648">
        <v>19.5</v>
      </c>
      <c r="O9648">
        <v>11</v>
      </c>
      <c r="S9648" t="b">
        <v>0</v>
      </c>
      <c r="T9648" t="b">
        <v>0</v>
      </c>
      <c r="U9648" t="b">
        <v>0</v>
      </c>
      <c r="V9648">
        <v>24800</v>
      </c>
      <c r="W9648">
        <v>25000</v>
      </c>
      <c r="X9648">
        <v>2.71</v>
      </c>
      <c r="Y9648">
        <v>25000</v>
      </c>
      <c r="Z9648">
        <v>2.71</v>
      </c>
    </row>
    <row r="9649" spans="1:26">
      <c r="A9649">
        <v>9893543</v>
      </c>
      <c r="B9649" t="s">
        <v>3654</v>
      </c>
      <c r="C9649" t="s">
        <v>3597</v>
      </c>
      <c r="D9649" t="s">
        <v>1049</v>
      </c>
      <c r="E9649" t="s">
        <v>3792</v>
      </c>
      <c r="F9649" t="s">
        <v>3600</v>
      </c>
      <c r="G9649">
        <v>9893543</v>
      </c>
      <c r="I9649" t="s">
        <v>3601</v>
      </c>
      <c r="J9649" t="s">
        <v>5589</v>
      </c>
      <c r="L9649" t="s">
        <v>5607</v>
      </c>
      <c r="M9649">
        <v>15</v>
      </c>
      <c r="N9649">
        <v>20</v>
      </c>
      <c r="O9649">
        <v>11</v>
      </c>
      <c r="S9649" t="b">
        <v>0</v>
      </c>
      <c r="T9649" t="b">
        <v>0</v>
      </c>
      <c r="U9649" t="b">
        <v>0</v>
      </c>
      <c r="V9649">
        <v>24800</v>
      </c>
      <c r="W9649">
        <v>25000</v>
      </c>
      <c r="X9649">
        <v>2.7</v>
      </c>
      <c r="Y9649">
        <v>25000</v>
      </c>
      <c r="Z9649">
        <v>2.7</v>
      </c>
    </row>
    <row r="9650" spans="1:26">
      <c r="A9650">
        <v>9893544</v>
      </c>
      <c r="B9650" t="s">
        <v>3654</v>
      </c>
      <c r="C9650" t="s">
        <v>3597</v>
      </c>
      <c r="D9650" t="s">
        <v>1049</v>
      </c>
      <c r="E9650" t="s">
        <v>3792</v>
      </c>
      <c r="F9650" t="s">
        <v>3600</v>
      </c>
      <c r="G9650">
        <v>9893544</v>
      </c>
      <c r="I9650" t="s">
        <v>3601</v>
      </c>
      <c r="J9650" t="s">
        <v>5589</v>
      </c>
      <c r="L9650" t="s">
        <v>5606</v>
      </c>
      <c r="M9650">
        <v>15</v>
      </c>
      <c r="N9650">
        <v>20</v>
      </c>
      <c r="O9650">
        <v>11</v>
      </c>
      <c r="S9650" t="b">
        <v>0</v>
      </c>
      <c r="T9650" t="b">
        <v>0</v>
      </c>
      <c r="U9650" t="b">
        <v>0</v>
      </c>
      <c r="V9650">
        <v>24800</v>
      </c>
      <c r="W9650">
        <v>25000</v>
      </c>
      <c r="X9650">
        <v>2.7</v>
      </c>
      <c r="Y9650">
        <v>25000</v>
      </c>
      <c r="Z9650">
        <v>2.7</v>
      </c>
    </row>
    <row r="9651" spans="1:26">
      <c r="A9651">
        <v>9893545</v>
      </c>
      <c r="B9651" t="s">
        <v>3654</v>
      </c>
      <c r="C9651" t="s">
        <v>3597</v>
      </c>
      <c r="D9651" t="s">
        <v>1049</v>
      </c>
      <c r="E9651" t="s">
        <v>3792</v>
      </c>
      <c r="F9651" t="s">
        <v>3600</v>
      </c>
      <c r="G9651">
        <v>9893545</v>
      </c>
      <c r="I9651" t="s">
        <v>3601</v>
      </c>
      <c r="J9651" t="s">
        <v>5589</v>
      </c>
      <c r="L9651" t="s">
        <v>5665</v>
      </c>
      <c r="M9651">
        <v>14.5</v>
      </c>
      <c r="N9651">
        <v>18.5</v>
      </c>
      <c r="O9651">
        <v>10.5</v>
      </c>
      <c r="S9651" t="b">
        <v>0</v>
      </c>
      <c r="T9651" t="b">
        <v>0</v>
      </c>
      <c r="U9651" t="b">
        <v>0</v>
      </c>
      <c r="V9651">
        <v>24600</v>
      </c>
      <c r="W9651">
        <v>25200</v>
      </c>
      <c r="X9651">
        <v>2.62</v>
      </c>
      <c r="Y9651">
        <v>25200</v>
      </c>
      <c r="Z9651">
        <v>2.62</v>
      </c>
    </row>
    <row r="9652" spans="1:26">
      <c r="A9652">
        <v>9893546</v>
      </c>
      <c r="B9652" t="s">
        <v>3654</v>
      </c>
      <c r="C9652" t="s">
        <v>3597</v>
      </c>
      <c r="D9652" t="s">
        <v>1049</v>
      </c>
      <c r="E9652" t="s">
        <v>3792</v>
      </c>
      <c r="F9652" t="s">
        <v>3600</v>
      </c>
      <c r="G9652">
        <v>9893546</v>
      </c>
      <c r="I9652" t="s">
        <v>3601</v>
      </c>
      <c r="J9652" t="s">
        <v>5589</v>
      </c>
      <c r="L9652" t="s">
        <v>5623</v>
      </c>
      <c r="M9652">
        <v>14.5</v>
      </c>
      <c r="N9652">
        <v>19</v>
      </c>
      <c r="O9652">
        <v>10.5</v>
      </c>
      <c r="S9652" t="b">
        <v>0</v>
      </c>
      <c r="T9652" t="b">
        <v>0</v>
      </c>
      <c r="U9652" t="b">
        <v>0</v>
      </c>
      <c r="V9652">
        <v>24600</v>
      </c>
      <c r="W9652">
        <v>25000</v>
      </c>
      <c r="X9652">
        <v>2.62</v>
      </c>
      <c r="Y9652">
        <v>25000</v>
      </c>
      <c r="Z9652">
        <v>2.62</v>
      </c>
    </row>
    <row r="9653" spans="1:26">
      <c r="A9653">
        <v>9893549</v>
      </c>
      <c r="B9653" t="s">
        <v>3654</v>
      </c>
      <c r="C9653" t="s">
        <v>3597</v>
      </c>
      <c r="D9653" t="s">
        <v>1049</v>
      </c>
      <c r="E9653" t="s">
        <v>3792</v>
      </c>
      <c r="F9653" t="s">
        <v>3600</v>
      </c>
      <c r="G9653">
        <v>9893549</v>
      </c>
      <c r="I9653" t="s">
        <v>3601</v>
      </c>
      <c r="J9653" t="s">
        <v>5589</v>
      </c>
      <c r="L9653" t="s">
        <v>5620</v>
      </c>
      <c r="M9653">
        <v>15</v>
      </c>
      <c r="N9653">
        <v>19</v>
      </c>
      <c r="O9653">
        <v>11</v>
      </c>
      <c r="S9653" t="b">
        <v>0</v>
      </c>
      <c r="T9653" t="b">
        <v>0</v>
      </c>
      <c r="U9653" t="b">
        <v>0</v>
      </c>
      <c r="V9653">
        <v>24800</v>
      </c>
      <c r="W9653">
        <v>25000</v>
      </c>
      <c r="X9653">
        <v>2.7</v>
      </c>
      <c r="Y9653">
        <v>25000</v>
      </c>
      <c r="Z9653">
        <v>2.7</v>
      </c>
    </row>
    <row r="9654" spans="1:26">
      <c r="A9654">
        <v>9893548</v>
      </c>
      <c r="B9654" t="s">
        <v>3654</v>
      </c>
      <c r="C9654" t="s">
        <v>3597</v>
      </c>
      <c r="D9654" t="s">
        <v>1049</v>
      </c>
      <c r="E9654" t="s">
        <v>3792</v>
      </c>
      <c r="F9654" t="s">
        <v>3600</v>
      </c>
      <c r="G9654">
        <v>9893548</v>
      </c>
      <c r="I9654" t="s">
        <v>3601</v>
      </c>
      <c r="J9654" t="s">
        <v>5589</v>
      </c>
      <c r="L9654" t="s">
        <v>5621</v>
      </c>
      <c r="M9654">
        <v>14.5</v>
      </c>
      <c r="N9654">
        <v>18.5</v>
      </c>
      <c r="O9654">
        <v>10.5</v>
      </c>
      <c r="S9654" t="b">
        <v>0</v>
      </c>
      <c r="T9654" t="b">
        <v>0</v>
      </c>
      <c r="U9654" t="b">
        <v>0</v>
      </c>
      <c r="V9654">
        <v>24800</v>
      </c>
      <c r="W9654">
        <v>25000</v>
      </c>
      <c r="X9654">
        <v>2.67</v>
      </c>
      <c r="Y9654">
        <v>25000</v>
      </c>
      <c r="Z9654">
        <v>2.67</v>
      </c>
    </row>
    <row r="9655" spans="1:26">
      <c r="A9655">
        <v>9893547</v>
      </c>
      <c r="B9655" t="s">
        <v>3654</v>
      </c>
      <c r="C9655" t="s">
        <v>3597</v>
      </c>
      <c r="D9655" t="s">
        <v>1049</v>
      </c>
      <c r="E9655" t="s">
        <v>3792</v>
      </c>
      <c r="F9655" t="s">
        <v>3600</v>
      </c>
      <c r="G9655">
        <v>9893547</v>
      </c>
      <c r="I9655" t="s">
        <v>3601</v>
      </c>
      <c r="J9655" t="s">
        <v>5589</v>
      </c>
      <c r="L9655" t="s">
        <v>5622</v>
      </c>
      <c r="M9655">
        <v>15</v>
      </c>
      <c r="N9655">
        <v>19</v>
      </c>
      <c r="O9655">
        <v>10.5</v>
      </c>
      <c r="S9655" t="b">
        <v>0</v>
      </c>
      <c r="T9655" t="b">
        <v>0</v>
      </c>
      <c r="U9655" t="b">
        <v>0</v>
      </c>
      <c r="V9655">
        <v>24600</v>
      </c>
      <c r="W9655">
        <v>25000</v>
      </c>
      <c r="X9655">
        <v>2.62</v>
      </c>
      <c r="Y9655">
        <v>25000</v>
      </c>
      <c r="Z9655">
        <v>2.62</v>
      </c>
    </row>
    <row r="9656" spans="1:26">
      <c r="A9656">
        <v>9893550</v>
      </c>
      <c r="B9656" t="s">
        <v>3654</v>
      </c>
      <c r="C9656" t="s">
        <v>3597</v>
      </c>
      <c r="D9656" t="s">
        <v>1049</v>
      </c>
      <c r="E9656" t="s">
        <v>3792</v>
      </c>
      <c r="F9656" t="s">
        <v>3600</v>
      </c>
      <c r="G9656">
        <v>9893550</v>
      </c>
      <c r="I9656" t="s">
        <v>3601</v>
      </c>
      <c r="J9656" t="s">
        <v>5589</v>
      </c>
      <c r="L9656" t="s">
        <v>5618</v>
      </c>
      <c r="M9656">
        <v>15</v>
      </c>
      <c r="N9656">
        <v>19</v>
      </c>
      <c r="O9656">
        <v>11</v>
      </c>
      <c r="S9656" t="b">
        <v>0</v>
      </c>
      <c r="T9656" t="b">
        <v>0</v>
      </c>
      <c r="U9656" t="b">
        <v>0</v>
      </c>
      <c r="V9656">
        <v>24800</v>
      </c>
      <c r="W9656">
        <v>25000</v>
      </c>
      <c r="X9656">
        <v>2.68</v>
      </c>
      <c r="Y9656">
        <v>25000</v>
      </c>
      <c r="Z9656">
        <v>2.68</v>
      </c>
    </row>
    <row r="9657" spans="1:26">
      <c r="A9657">
        <v>9893551</v>
      </c>
      <c r="B9657" t="s">
        <v>3654</v>
      </c>
      <c r="C9657" t="s">
        <v>3597</v>
      </c>
      <c r="D9657" t="s">
        <v>1049</v>
      </c>
      <c r="E9657" t="s">
        <v>3792</v>
      </c>
      <c r="F9657" t="s">
        <v>3600</v>
      </c>
      <c r="G9657">
        <v>9893551</v>
      </c>
      <c r="I9657" t="s">
        <v>3601</v>
      </c>
      <c r="J9657" t="s">
        <v>5589</v>
      </c>
      <c r="L9657" t="s">
        <v>5617</v>
      </c>
      <c r="M9657">
        <v>14.5</v>
      </c>
      <c r="N9657">
        <v>19</v>
      </c>
      <c r="O9657">
        <v>11</v>
      </c>
      <c r="S9657" t="b">
        <v>0</v>
      </c>
      <c r="T9657" t="b">
        <v>0</v>
      </c>
      <c r="U9657" t="b">
        <v>0</v>
      </c>
      <c r="V9657">
        <v>24800</v>
      </c>
      <c r="W9657">
        <v>25000</v>
      </c>
      <c r="X9657">
        <v>2.7</v>
      </c>
      <c r="Y9657">
        <v>25000</v>
      </c>
      <c r="Z9657">
        <v>2.7</v>
      </c>
    </row>
    <row r="9658" spans="1:26">
      <c r="A9658">
        <v>9893552</v>
      </c>
      <c r="B9658" t="s">
        <v>3654</v>
      </c>
      <c r="C9658" t="s">
        <v>3597</v>
      </c>
      <c r="D9658" t="s">
        <v>1049</v>
      </c>
      <c r="E9658" t="s">
        <v>3792</v>
      </c>
      <c r="F9658" t="s">
        <v>3600</v>
      </c>
      <c r="G9658">
        <v>9893552</v>
      </c>
      <c r="I9658" t="s">
        <v>3601</v>
      </c>
      <c r="J9658" t="s">
        <v>5589</v>
      </c>
      <c r="L9658" t="s">
        <v>5619</v>
      </c>
      <c r="M9658">
        <v>15</v>
      </c>
      <c r="N9658">
        <v>19</v>
      </c>
      <c r="O9658">
        <v>11</v>
      </c>
      <c r="S9658" t="b">
        <v>0</v>
      </c>
      <c r="T9658" t="b">
        <v>0</v>
      </c>
      <c r="U9658" t="b">
        <v>0</v>
      </c>
      <c r="V9658">
        <v>24800</v>
      </c>
      <c r="W9658">
        <v>25000</v>
      </c>
      <c r="X9658">
        <v>2.71</v>
      </c>
      <c r="Y9658">
        <v>25000</v>
      </c>
      <c r="Z9658">
        <v>2.71</v>
      </c>
    </row>
    <row r="9659" spans="1:26">
      <c r="A9659">
        <v>9893553</v>
      </c>
      <c r="B9659" t="s">
        <v>3654</v>
      </c>
      <c r="C9659" t="s">
        <v>3597</v>
      </c>
      <c r="D9659" t="s">
        <v>1049</v>
      </c>
      <c r="E9659" t="s">
        <v>3792</v>
      </c>
      <c r="F9659" t="s">
        <v>3600</v>
      </c>
      <c r="G9659">
        <v>9893553</v>
      </c>
      <c r="I9659" t="s">
        <v>3601</v>
      </c>
      <c r="J9659" t="s">
        <v>5589</v>
      </c>
      <c r="L9659" t="s">
        <v>5616</v>
      </c>
      <c r="M9659">
        <v>15</v>
      </c>
      <c r="N9659">
        <v>19.5</v>
      </c>
      <c r="O9659">
        <v>11</v>
      </c>
      <c r="S9659" t="b">
        <v>0</v>
      </c>
      <c r="T9659" t="b">
        <v>0</v>
      </c>
      <c r="U9659" t="b">
        <v>0</v>
      </c>
      <c r="V9659">
        <v>24800</v>
      </c>
      <c r="W9659">
        <v>24800</v>
      </c>
      <c r="X9659">
        <v>2.71</v>
      </c>
      <c r="Y9659">
        <v>24800</v>
      </c>
      <c r="Z9659">
        <v>2.71</v>
      </c>
    </row>
    <row r="9660" spans="1:26">
      <c r="A9660">
        <v>9893554</v>
      </c>
      <c r="B9660" t="s">
        <v>3654</v>
      </c>
      <c r="C9660" t="s">
        <v>3597</v>
      </c>
      <c r="D9660" t="s">
        <v>1049</v>
      </c>
      <c r="E9660" t="s">
        <v>3792</v>
      </c>
      <c r="F9660" t="s">
        <v>3600</v>
      </c>
      <c r="G9660">
        <v>9893554</v>
      </c>
      <c r="I9660" t="s">
        <v>3601</v>
      </c>
      <c r="J9660" t="s">
        <v>5589</v>
      </c>
      <c r="L9660" t="s">
        <v>5615</v>
      </c>
      <c r="M9660">
        <v>15</v>
      </c>
      <c r="N9660">
        <v>19</v>
      </c>
      <c r="O9660">
        <v>11</v>
      </c>
      <c r="S9660" t="b">
        <v>0</v>
      </c>
      <c r="T9660" t="b">
        <v>0</v>
      </c>
      <c r="U9660" t="b">
        <v>0</v>
      </c>
      <c r="V9660">
        <v>25000</v>
      </c>
      <c r="W9660">
        <v>25000</v>
      </c>
      <c r="X9660">
        <v>2.73</v>
      </c>
      <c r="Y9660">
        <v>25000</v>
      </c>
      <c r="Z9660">
        <v>2.73</v>
      </c>
    </row>
    <row r="9661" spans="1:26">
      <c r="A9661">
        <v>9893555</v>
      </c>
      <c r="B9661" t="s">
        <v>3654</v>
      </c>
      <c r="C9661" t="s">
        <v>3597</v>
      </c>
      <c r="D9661" t="s">
        <v>1049</v>
      </c>
      <c r="E9661" t="s">
        <v>3792</v>
      </c>
      <c r="F9661" t="s">
        <v>3600</v>
      </c>
      <c r="G9661">
        <v>9893555</v>
      </c>
      <c r="I9661" t="s">
        <v>3601</v>
      </c>
      <c r="J9661" t="s">
        <v>5589</v>
      </c>
      <c r="L9661" t="s">
        <v>5613</v>
      </c>
      <c r="M9661">
        <v>15</v>
      </c>
      <c r="N9661">
        <v>19.5</v>
      </c>
      <c r="O9661">
        <v>11</v>
      </c>
      <c r="S9661" t="b">
        <v>0</v>
      </c>
      <c r="T9661" t="b">
        <v>0</v>
      </c>
      <c r="U9661" t="b">
        <v>0</v>
      </c>
      <c r="V9661">
        <v>25000</v>
      </c>
      <c r="W9661">
        <v>25000</v>
      </c>
      <c r="X9661">
        <v>2.82</v>
      </c>
      <c r="Y9661">
        <v>25000</v>
      </c>
      <c r="Z9661">
        <v>2.82</v>
      </c>
    </row>
    <row r="9662" spans="1:26">
      <c r="A9662">
        <v>9893556</v>
      </c>
      <c r="B9662" t="s">
        <v>3654</v>
      </c>
      <c r="C9662" t="s">
        <v>3597</v>
      </c>
      <c r="D9662" t="s">
        <v>1049</v>
      </c>
      <c r="E9662" t="s">
        <v>3792</v>
      </c>
      <c r="F9662" t="s">
        <v>3600</v>
      </c>
      <c r="G9662">
        <v>9893556</v>
      </c>
      <c r="I9662" t="s">
        <v>3601</v>
      </c>
      <c r="J9662" t="s">
        <v>5663</v>
      </c>
      <c r="L9662" t="s">
        <v>3639</v>
      </c>
      <c r="M9662">
        <v>14.5</v>
      </c>
      <c r="N9662">
        <v>20.5</v>
      </c>
      <c r="O9662">
        <v>13</v>
      </c>
      <c r="S9662" t="b">
        <v>0</v>
      </c>
      <c r="T9662" t="b">
        <v>0</v>
      </c>
      <c r="U9662" t="b">
        <v>0</v>
      </c>
      <c r="V9662">
        <v>35000</v>
      </c>
      <c r="W9662">
        <v>31600</v>
      </c>
      <c r="X9662">
        <v>2.81</v>
      </c>
      <c r="Y9662">
        <v>31600</v>
      </c>
      <c r="Z9662">
        <v>2.81</v>
      </c>
    </row>
    <row r="9663" spans="1:26">
      <c r="A9663">
        <v>9893621</v>
      </c>
      <c r="B9663" t="s">
        <v>3654</v>
      </c>
      <c r="C9663" t="s">
        <v>3597</v>
      </c>
      <c r="D9663" t="s">
        <v>1049</v>
      </c>
      <c r="E9663" t="s">
        <v>3792</v>
      </c>
      <c r="F9663" t="s">
        <v>3600</v>
      </c>
      <c r="G9663">
        <v>9893621</v>
      </c>
      <c r="I9663" t="s">
        <v>3601</v>
      </c>
      <c r="J9663" t="s">
        <v>5590</v>
      </c>
      <c r="L9663" t="s">
        <v>5664</v>
      </c>
      <c r="M9663">
        <v>13</v>
      </c>
      <c r="N9663">
        <v>19</v>
      </c>
      <c r="O9663">
        <v>11</v>
      </c>
      <c r="S9663" t="b">
        <v>0</v>
      </c>
      <c r="T9663" t="b">
        <v>0</v>
      </c>
      <c r="U9663" t="b">
        <v>0</v>
      </c>
      <c r="V9663">
        <v>33600</v>
      </c>
      <c r="W9663">
        <v>30200</v>
      </c>
      <c r="X9663">
        <v>2.41</v>
      </c>
      <c r="Y9663">
        <v>30200</v>
      </c>
      <c r="Z9663">
        <v>2.41</v>
      </c>
    </row>
    <row r="9664" spans="1:26">
      <c r="A9664">
        <v>9893614</v>
      </c>
      <c r="B9664" t="s">
        <v>3654</v>
      </c>
      <c r="C9664" t="s">
        <v>3597</v>
      </c>
      <c r="D9664" t="s">
        <v>1049</v>
      </c>
      <c r="E9664" t="s">
        <v>3792</v>
      </c>
      <c r="F9664" t="s">
        <v>3600</v>
      </c>
      <c r="G9664">
        <v>9893614</v>
      </c>
      <c r="I9664" t="s">
        <v>3601</v>
      </c>
      <c r="J9664" t="s">
        <v>5663</v>
      </c>
      <c r="L9664" t="s">
        <v>3641</v>
      </c>
      <c r="M9664">
        <v>13.5</v>
      </c>
      <c r="N9664">
        <v>20</v>
      </c>
      <c r="O9664">
        <v>11.5</v>
      </c>
      <c r="S9664" t="b">
        <v>0</v>
      </c>
      <c r="T9664" t="b">
        <v>0</v>
      </c>
      <c r="U9664" t="b">
        <v>0</v>
      </c>
      <c r="V9664">
        <v>35000</v>
      </c>
      <c r="W9664">
        <v>31600</v>
      </c>
      <c r="X9664">
        <v>2.62</v>
      </c>
      <c r="Y9664">
        <v>31800</v>
      </c>
      <c r="Z9664">
        <v>2.64</v>
      </c>
    </row>
    <row r="9665" spans="1:26">
      <c r="A9665">
        <v>9893626</v>
      </c>
      <c r="B9665" t="s">
        <v>3654</v>
      </c>
      <c r="C9665" t="s">
        <v>3597</v>
      </c>
      <c r="D9665" t="s">
        <v>1049</v>
      </c>
      <c r="E9665" t="s">
        <v>3792</v>
      </c>
      <c r="F9665" t="s">
        <v>3600</v>
      </c>
      <c r="G9665">
        <v>9893626</v>
      </c>
      <c r="I9665" t="s">
        <v>3601</v>
      </c>
      <c r="J9665" t="s">
        <v>5590</v>
      </c>
      <c r="L9665" t="s">
        <v>5662</v>
      </c>
      <c r="M9665">
        <v>13</v>
      </c>
      <c r="N9665">
        <v>19</v>
      </c>
      <c r="O9665">
        <v>11.5</v>
      </c>
      <c r="S9665" t="b">
        <v>0</v>
      </c>
      <c r="T9665" t="b">
        <v>0</v>
      </c>
      <c r="U9665" t="b">
        <v>0</v>
      </c>
      <c r="V9665">
        <v>34200</v>
      </c>
      <c r="W9665">
        <v>32000</v>
      </c>
      <c r="X9665">
        <v>2.39</v>
      </c>
      <c r="Y9665">
        <v>32000</v>
      </c>
      <c r="Z9665">
        <v>2.39</v>
      </c>
    </row>
    <row r="9666" spans="1:26">
      <c r="A9666">
        <v>9893625</v>
      </c>
      <c r="B9666" t="s">
        <v>3654</v>
      </c>
      <c r="C9666" t="s">
        <v>3597</v>
      </c>
      <c r="D9666" t="s">
        <v>1049</v>
      </c>
      <c r="E9666" t="s">
        <v>3792</v>
      </c>
      <c r="F9666" t="s">
        <v>3600</v>
      </c>
      <c r="G9666">
        <v>9893625</v>
      </c>
      <c r="I9666" t="s">
        <v>3601</v>
      </c>
      <c r="J9666" t="s">
        <v>5590</v>
      </c>
      <c r="L9666" t="s">
        <v>5661</v>
      </c>
      <c r="M9666">
        <v>12.5</v>
      </c>
      <c r="N9666">
        <v>18.5</v>
      </c>
      <c r="O9666">
        <v>11.5</v>
      </c>
      <c r="S9666" t="b">
        <v>0</v>
      </c>
      <c r="T9666" t="b">
        <v>0</v>
      </c>
      <c r="U9666" t="b">
        <v>0</v>
      </c>
      <c r="V9666">
        <v>33600</v>
      </c>
      <c r="W9666">
        <v>32600</v>
      </c>
      <c r="X9666">
        <v>2.35</v>
      </c>
      <c r="Y9666">
        <v>32600</v>
      </c>
      <c r="Z9666">
        <v>2.35</v>
      </c>
    </row>
    <row r="9667" spans="1:26">
      <c r="A9667">
        <v>9893628</v>
      </c>
      <c r="B9667" t="s">
        <v>3654</v>
      </c>
      <c r="C9667" t="s">
        <v>3597</v>
      </c>
      <c r="D9667" t="s">
        <v>1049</v>
      </c>
      <c r="E9667" t="s">
        <v>3792</v>
      </c>
      <c r="F9667" t="s">
        <v>3600</v>
      </c>
      <c r="G9667">
        <v>9893628</v>
      </c>
      <c r="I9667" t="s">
        <v>3601</v>
      </c>
      <c r="J9667" t="s">
        <v>5590</v>
      </c>
      <c r="L9667" t="s">
        <v>5660</v>
      </c>
      <c r="M9667">
        <v>13</v>
      </c>
      <c r="N9667">
        <v>19</v>
      </c>
      <c r="O9667">
        <v>11.5</v>
      </c>
      <c r="S9667" t="b">
        <v>0</v>
      </c>
      <c r="T9667" t="b">
        <v>0</v>
      </c>
      <c r="U9667" t="b">
        <v>0</v>
      </c>
      <c r="V9667">
        <v>34200</v>
      </c>
      <c r="W9667">
        <v>32000</v>
      </c>
      <c r="X9667">
        <v>2.37</v>
      </c>
      <c r="Y9667">
        <v>32000</v>
      </c>
      <c r="Z9667">
        <v>2.37</v>
      </c>
    </row>
    <row r="9668" spans="1:26">
      <c r="A9668">
        <v>9893629</v>
      </c>
      <c r="B9668" t="s">
        <v>3654</v>
      </c>
      <c r="C9668" t="s">
        <v>3597</v>
      </c>
      <c r="D9668" t="s">
        <v>1049</v>
      </c>
      <c r="E9668" t="s">
        <v>3792</v>
      </c>
      <c r="F9668" t="s">
        <v>3600</v>
      </c>
      <c r="G9668">
        <v>9893629</v>
      </c>
      <c r="I9668" t="s">
        <v>3601</v>
      </c>
      <c r="J9668" t="s">
        <v>5590</v>
      </c>
      <c r="L9668" t="s">
        <v>5659</v>
      </c>
      <c r="M9668">
        <v>13.5</v>
      </c>
      <c r="N9668">
        <v>19</v>
      </c>
      <c r="O9668">
        <v>11.5</v>
      </c>
      <c r="S9668" t="b">
        <v>0</v>
      </c>
      <c r="T9668" t="b">
        <v>0</v>
      </c>
      <c r="U9668" t="b">
        <v>0</v>
      </c>
      <c r="V9668">
        <v>34400</v>
      </c>
      <c r="W9668">
        <v>31600</v>
      </c>
      <c r="X9668">
        <v>2.39</v>
      </c>
      <c r="Y9668">
        <v>31600</v>
      </c>
      <c r="Z9668">
        <v>2.39</v>
      </c>
    </row>
    <row r="9669" spans="1:26">
      <c r="A9669">
        <v>9893639</v>
      </c>
      <c r="B9669" t="s">
        <v>3654</v>
      </c>
      <c r="C9669" t="s">
        <v>3597</v>
      </c>
      <c r="D9669" t="s">
        <v>1049</v>
      </c>
      <c r="E9669" t="s">
        <v>3792</v>
      </c>
      <c r="F9669" t="s">
        <v>3600</v>
      </c>
      <c r="G9669">
        <v>9893639</v>
      </c>
      <c r="I9669" t="s">
        <v>3601</v>
      </c>
      <c r="J9669" t="s">
        <v>5590</v>
      </c>
      <c r="L9669" t="s">
        <v>5658</v>
      </c>
      <c r="M9669">
        <v>12.5</v>
      </c>
      <c r="N9669">
        <v>18.5</v>
      </c>
      <c r="O9669">
        <v>11</v>
      </c>
      <c r="S9669" t="b">
        <v>0</v>
      </c>
      <c r="T9669" t="b">
        <v>0</v>
      </c>
      <c r="U9669" t="b">
        <v>0</v>
      </c>
      <c r="V9669">
        <v>34000</v>
      </c>
      <c r="W9669">
        <v>32600</v>
      </c>
      <c r="X9669">
        <v>2.35</v>
      </c>
      <c r="Y9669">
        <v>32600</v>
      </c>
      <c r="Z9669">
        <v>2.35</v>
      </c>
    </row>
    <row r="9670" spans="1:26">
      <c r="A9670">
        <v>9893640</v>
      </c>
      <c r="B9670" t="s">
        <v>3654</v>
      </c>
      <c r="C9670" t="s">
        <v>3597</v>
      </c>
      <c r="D9670" t="s">
        <v>1049</v>
      </c>
      <c r="E9670" t="s">
        <v>3792</v>
      </c>
      <c r="F9670" t="s">
        <v>3600</v>
      </c>
      <c r="G9670">
        <v>9893640</v>
      </c>
      <c r="I9670" t="s">
        <v>3601</v>
      </c>
      <c r="J9670" t="s">
        <v>5590</v>
      </c>
      <c r="L9670" t="s">
        <v>5657</v>
      </c>
      <c r="M9670">
        <v>13.5</v>
      </c>
      <c r="N9670">
        <v>19</v>
      </c>
      <c r="O9670">
        <v>11</v>
      </c>
      <c r="S9670" t="b">
        <v>0</v>
      </c>
      <c r="T9670" t="b">
        <v>0</v>
      </c>
      <c r="U9670" t="b">
        <v>0</v>
      </c>
      <c r="V9670">
        <v>34200</v>
      </c>
      <c r="W9670">
        <v>32200</v>
      </c>
      <c r="X9670">
        <v>2.42</v>
      </c>
      <c r="Y9670">
        <v>32200</v>
      </c>
      <c r="Z9670">
        <v>2.42</v>
      </c>
    </row>
    <row r="9671" spans="1:26">
      <c r="A9671">
        <v>9893641</v>
      </c>
      <c r="B9671" t="s">
        <v>3654</v>
      </c>
      <c r="C9671" t="s">
        <v>3597</v>
      </c>
      <c r="D9671" t="s">
        <v>1049</v>
      </c>
      <c r="E9671" t="s">
        <v>3792</v>
      </c>
      <c r="F9671" t="s">
        <v>3600</v>
      </c>
      <c r="G9671">
        <v>9893641</v>
      </c>
      <c r="I9671" t="s">
        <v>3601</v>
      </c>
      <c r="J9671" t="s">
        <v>5590</v>
      </c>
      <c r="L9671" t="s">
        <v>5611</v>
      </c>
      <c r="M9671">
        <v>13.5</v>
      </c>
      <c r="N9671">
        <v>19.5</v>
      </c>
      <c r="O9671">
        <v>11</v>
      </c>
      <c r="S9671" t="b">
        <v>0</v>
      </c>
      <c r="T9671" t="b">
        <v>0</v>
      </c>
      <c r="U9671" t="b">
        <v>0</v>
      </c>
      <c r="V9671">
        <v>35000</v>
      </c>
      <c r="W9671">
        <v>32200</v>
      </c>
      <c r="X9671">
        <v>2.37</v>
      </c>
      <c r="Y9671">
        <v>32200</v>
      </c>
      <c r="Z9671">
        <v>2.37</v>
      </c>
    </row>
    <row r="9672" spans="1:26">
      <c r="A9672">
        <v>9893644</v>
      </c>
      <c r="B9672" t="s">
        <v>3654</v>
      </c>
      <c r="C9672" t="s">
        <v>3597</v>
      </c>
      <c r="D9672" t="s">
        <v>1049</v>
      </c>
      <c r="E9672" t="s">
        <v>3792</v>
      </c>
      <c r="F9672" t="s">
        <v>3600</v>
      </c>
      <c r="G9672">
        <v>9893644</v>
      </c>
      <c r="I9672" t="s">
        <v>3601</v>
      </c>
      <c r="J9672" t="s">
        <v>5590</v>
      </c>
      <c r="L9672" t="s">
        <v>5656</v>
      </c>
      <c r="M9672">
        <v>13</v>
      </c>
      <c r="N9672">
        <v>18.5</v>
      </c>
      <c r="O9672">
        <v>10.5</v>
      </c>
      <c r="S9672" t="b">
        <v>0</v>
      </c>
      <c r="T9672" t="b">
        <v>0</v>
      </c>
      <c r="U9672" t="b">
        <v>0</v>
      </c>
      <c r="V9672">
        <v>33600</v>
      </c>
      <c r="W9672">
        <v>30400</v>
      </c>
      <c r="X9672">
        <v>2.4700000000000002</v>
      </c>
      <c r="Y9672">
        <v>30400</v>
      </c>
      <c r="Z9672">
        <v>2.4700000000000002</v>
      </c>
    </row>
    <row r="9673" spans="1:26">
      <c r="A9673">
        <v>9893646</v>
      </c>
      <c r="B9673" t="s">
        <v>3654</v>
      </c>
      <c r="C9673" t="s">
        <v>3597</v>
      </c>
      <c r="D9673" t="s">
        <v>1049</v>
      </c>
      <c r="E9673" t="s">
        <v>3792</v>
      </c>
      <c r="F9673" t="s">
        <v>3600</v>
      </c>
      <c r="G9673">
        <v>9893646</v>
      </c>
      <c r="I9673" t="s">
        <v>3601</v>
      </c>
      <c r="J9673" t="s">
        <v>5590</v>
      </c>
      <c r="L9673" t="s">
        <v>5655</v>
      </c>
      <c r="M9673">
        <v>12.5</v>
      </c>
      <c r="N9673">
        <v>18</v>
      </c>
      <c r="O9673">
        <v>10.5</v>
      </c>
      <c r="S9673" t="b">
        <v>0</v>
      </c>
      <c r="T9673" t="b">
        <v>0</v>
      </c>
      <c r="U9673" t="b">
        <v>0</v>
      </c>
      <c r="V9673">
        <v>33600</v>
      </c>
      <c r="W9673">
        <v>30600</v>
      </c>
      <c r="X9673">
        <v>2.44</v>
      </c>
      <c r="Y9673">
        <v>30600</v>
      </c>
      <c r="Z9673">
        <v>2.44</v>
      </c>
    </row>
    <row r="9674" spans="1:26">
      <c r="A9674">
        <v>9893647</v>
      </c>
      <c r="B9674" t="s">
        <v>3654</v>
      </c>
      <c r="C9674" t="s">
        <v>3597</v>
      </c>
      <c r="D9674" t="s">
        <v>1049</v>
      </c>
      <c r="E9674" t="s">
        <v>3792</v>
      </c>
      <c r="F9674" t="s">
        <v>3600</v>
      </c>
      <c r="G9674">
        <v>9893647</v>
      </c>
      <c r="I9674" t="s">
        <v>3601</v>
      </c>
      <c r="J9674" t="s">
        <v>5590</v>
      </c>
      <c r="L9674" t="s">
        <v>5654</v>
      </c>
      <c r="M9674">
        <v>13</v>
      </c>
      <c r="N9674">
        <v>18.5</v>
      </c>
      <c r="O9674">
        <v>11</v>
      </c>
      <c r="S9674" t="b">
        <v>0</v>
      </c>
      <c r="T9674" t="b">
        <v>0</v>
      </c>
      <c r="U9674" t="b">
        <v>0</v>
      </c>
      <c r="V9674">
        <v>33800</v>
      </c>
      <c r="W9674">
        <v>30200</v>
      </c>
      <c r="X9674">
        <v>2.5099999999999998</v>
      </c>
      <c r="Y9674">
        <v>30200</v>
      </c>
      <c r="Z9674">
        <v>2.5099999999999998</v>
      </c>
    </row>
    <row r="9675" spans="1:26">
      <c r="A9675">
        <v>9893649</v>
      </c>
      <c r="B9675" t="s">
        <v>3654</v>
      </c>
      <c r="C9675" t="s">
        <v>3597</v>
      </c>
      <c r="D9675" t="s">
        <v>1049</v>
      </c>
      <c r="E9675" t="s">
        <v>3792</v>
      </c>
      <c r="F9675" t="s">
        <v>3600</v>
      </c>
      <c r="G9675">
        <v>9893649</v>
      </c>
      <c r="I9675" t="s">
        <v>3601</v>
      </c>
      <c r="J9675" t="s">
        <v>5590</v>
      </c>
      <c r="L9675" t="s">
        <v>5653</v>
      </c>
      <c r="M9675">
        <v>12.5</v>
      </c>
      <c r="N9675">
        <v>18.5</v>
      </c>
      <c r="O9675">
        <v>11</v>
      </c>
      <c r="S9675" t="b">
        <v>0</v>
      </c>
      <c r="T9675" t="b">
        <v>0</v>
      </c>
      <c r="U9675" t="b">
        <v>0</v>
      </c>
      <c r="V9675">
        <v>33600</v>
      </c>
      <c r="W9675">
        <v>32800</v>
      </c>
      <c r="X9675">
        <v>2.37</v>
      </c>
      <c r="Y9675">
        <v>32800</v>
      </c>
      <c r="Z9675">
        <v>2.37</v>
      </c>
    </row>
    <row r="9676" spans="1:26">
      <c r="A9676">
        <v>9893652</v>
      </c>
      <c r="B9676" t="s">
        <v>3654</v>
      </c>
      <c r="C9676" t="s">
        <v>3597</v>
      </c>
      <c r="D9676" t="s">
        <v>1049</v>
      </c>
      <c r="E9676" t="s">
        <v>3792</v>
      </c>
      <c r="F9676" t="s">
        <v>3600</v>
      </c>
      <c r="G9676">
        <v>9893652</v>
      </c>
      <c r="I9676" t="s">
        <v>3601</v>
      </c>
      <c r="J9676" t="s">
        <v>5590</v>
      </c>
      <c r="L9676" t="s">
        <v>5652</v>
      </c>
      <c r="M9676">
        <v>13</v>
      </c>
      <c r="N9676">
        <v>18.5</v>
      </c>
      <c r="O9676">
        <v>11</v>
      </c>
      <c r="S9676" t="b">
        <v>0</v>
      </c>
      <c r="T9676" t="b">
        <v>0</v>
      </c>
      <c r="U9676" t="b">
        <v>0</v>
      </c>
      <c r="V9676">
        <v>34400</v>
      </c>
      <c r="W9676">
        <v>32400</v>
      </c>
      <c r="X9676">
        <v>2.42</v>
      </c>
      <c r="Y9676">
        <v>32400</v>
      </c>
      <c r="Z9676">
        <v>2.42</v>
      </c>
    </row>
    <row r="9677" spans="1:26">
      <c r="A9677">
        <v>9893651</v>
      </c>
      <c r="B9677" t="s">
        <v>3654</v>
      </c>
      <c r="C9677" t="s">
        <v>3597</v>
      </c>
      <c r="D9677" t="s">
        <v>1049</v>
      </c>
      <c r="E9677" t="s">
        <v>3792</v>
      </c>
      <c r="F9677" t="s">
        <v>3600</v>
      </c>
      <c r="G9677">
        <v>9893651</v>
      </c>
      <c r="I9677" t="s">
        <v>3601</v>
      </c>
      <c r="J9677" t="s">
        <v>5590</v>
      </c>
      <c r="L9677" t="s">
        <v>5651</v>
      </c>
      <c r="M9677">
        <v>12.5</v>
      </c>
      <c r="N9677">
        <v>18</v>
      </c>
      <c r="O9677">
        <v>11</v>
      </c>
      <c r="S9677" t="b">
        <v>0</v>
      </c>
      <c r="T9677" t="b">
        <v>0</v>
      </c>
      <c r="U9677" t="b">
        <v>0</v>
      </c>
      <c r="V9677">
        <v>34200</v>
      </c>
      <c r="W9677">
        <v>32600</v>
      </c>
      <c r="X9677">
        <v>2.42</v>
      </c>
      <c r="Y9677">
        <v>32600</v>
      </c>
      <c r="Z9677">
        <v>2.42</v>
      </c>
    </row>
    <row r="9678" spans="1:26">
      <c r="A9678">
        <v>9893650</v>
      </c>
      <c r="B9678" t="s">
        <v>3654</v>
      </c>
      <c r="C9678" t="s">
        <v>3597</v>
      </c>
      <c r="D9678" t="s">
        <v>1049</v>
      </c>
      <c r="E9678" t="s">
        <v>3792</v>
      </c>
      <c r="F9678" t="s">
        <v>3600</v>
      </c>
      <c r="G9678">
        <v>9893650</v>
      </c>
      <c r="I9678" t="s">
        <v>3601</v>
      </c>
      <c r="J9678" t="s">
        <v>5590</v>
      </c>
      <c r="L9678" t="s">
        <v>5650</v>
      </c>
      <c r="M9678">
        <v>13</v>
      </c>
      <c r="N9678">
        <v>18.5</v>
      </c>
      <c r="O9678">
        <v>11</v>
      </c>
      <c r="S9678" t="b">
        <v>0</v>
      </c>
      <c r="T9678" t="b">
        <v>0</v>
      </c>
      <c r="U9678" t="b">
        <v>0</v>
      </c>
      <c r="V9678">
        <v>34000</v>
      </c>
      <c r="W9678">
        <v>32200</v>
      </c>
      <c r="X9678">
        <v>2.44</v>
      </c>
      <c r="Y9678">
        <v>32200</v>
      </c>
      <c r="Z9678">
        <v>2.44</v>
      </c>
    </row>
    <row r="9679" spans="1:26">
      <c r="A9679">
        <v>9893653</v>
      </c>
      <c r="B9679" t="s">
        <v>3654</v>
      </c>
      <c r="C9679" t="s">
        <v>3597</v>
      </c>
      <c r="D9679" t="s">
        <v>1049</v>
      </c>
      <c r="E9679" t="s">
        <v>3792</v>
      </c>
      <c r="F9679" t="s">
        <v>3600</v>
      </c>
      <c r="G9679">
        <v>9893653</v>
      </c>
      <c r="I9679" t="s">
        <v>3601</v>
      </c>
      <c r="J9679" t="s">
        <v>5590</v>
      </c>
      <c r="L9679" t="s">
        <v>5649</v>
      </c>
      <c r="M9679">
        <v>13.5</v>
      </c>
      <c r="N9679">
        <v>19</v>
      </c>
      <c r="O9679">
        <v>11.5</v>
      </c>
      <c r="S9679" t="b">
        <v>0</v>
      </c>
      <c r="T9679" t="b">
        <v>0</v>
      </c>
      <c r="U9679" t="b">
        <v>0</v>
      </c>
      <c r="V9679">
        <v>34600</v>
      </c>
      <c r="W9679">
        <v>32000</v>
      </c>
      <c r="X9679">
        <v>2.4700000000000002</v>
      </c>
      <c r="Y9679">
        <v>32000</v>
      </c>
      <c r="Z9679">
        <v>2.4700000000000002</v>
      </c>
    </row>
    <row r="9680" spans="1:26">
      <c r="A9680">
        <v>9893654</v>
      </c>
      <c r="B9680" t="s">
        <v>3654</v>
      </c>
      <c r="C9680" t="s">
        <v>3597</v>
      </c>
      <c r="D9680" t="s">
        <v>1049</v>
      </c>
      <c r="E9680" t="s">
        <v>3792</v>
      </c>
      <c r="F9680" t="s">
        <v>3600</v>
      </c>
      <c r="G9680">
        <v>9893654</v>
      </c>
      <c r="I9680" t="s">
        <v>3601</v>
      </c>
      <c r="J9680" t="s">
        <v>5590</v>
      </c>
      <c r="L9680" t="s">
        <v>5648</v>
      </c>
      <c r="M9680">
        <v>12.5</v>
      </c>
      <c r="N9680">
        <v>18.5</v>
      </c>
      <c r="O9680">
        <v>10.5</v>
      </c>
      <c r="S9680" t="b">
        <v>0</v>
      </c>
      <c r="T9680" t="b">
        <v>0</v>
      </c>
      <c r="U9680" t="b">
        <v>0</v>
      </c>
      <c r="V9680">
        <v>33000</v>
      </c>
      <c r="W9680">
        <v>30600</v>
      </c>
      <c r="X9680">
        <v>2.31</v>
      </c>
      <c r="Y9680">
        <v>30600</v>
      </c>
      <c r="Z9680">
        <v>2.31</v>
      </c>
    </row>
    <row r="9681" spans="1:26">
      <c r="A9681">
        <v>9893655</v>
      </c>
      <c r="B9681" t="s">
        <v>3654</v>
      </c>
      <c r="C9681" t="s">
        <v>3597</v>
      </c>
      <c r="D9681" t="s">
        <v>1049</v>
      </c>
      <c r="E9681" t="s">
        <v>3792</v>
      </c>
      <c r="F9681" t="s">
        <v>3600</v>
      </c>
      <c r="G9681">
        <v>9893655</v>
      </c>
      <c r="I9681" t="s">
        <v>3601</v>
      </c>
      <c r="J9681" t="s">
        <v>5590</v>
      </c>
      <c r="L9681" t="s">
        <v>5647</v>
      </c>
      <c r="M9681">
        <v>12.5</v>
      </c>
      <c r="N9681">
        <v>18.5</v>
      </c>
      <c r="O9681">
        <v>10.5</v>
      </c>
      <c r="S9681" t="b">
        <v>0</v>
      </c>
      <c r="T9681" t="b">
        <v>0</v>
      </c>
      <c r="U9681" t="b">
        <v>0</v>
      </c>
      <c r="V9681">
        <v>33400</v>
      </c>
      <c r="W9681">
        <v>30400</v>
      </c>
      <c r="X9681">
        <v>2.33</v>
      </c>
      <c r="Y9681">
        <v>30400</v>
      </c>
      <c r="Z9681">
        <v>2.33</v>
      </c>
    </row>
    <row r="9682" spans="1:26">
      <c r="A9682">
        <v>9893656</v>
      </c>
      <c r="B9682" t="s">
        <v>3654</v>
      </c>
      <c r="C9682" t="s">
        <v>3597</v>
      </c>
      <c r="D9682" t="s">
        <v>1049</v>
      </c>
      <c r="E9682" t="s">
        <v>3792</v>
      </c>
      <c r="F9682" t="s">
        <v>3600</v>
      </c>
      <c r="G9682">
        <v>9893656</v>
      </c>
      <c r="I9682" t="s">
        <v>3601</v>
      </c>
      <c r="J9682" t="s">
        <v>5590</v>
      </c>
      <c r="L9682" t="s">
        <v>5646</v>
      </c>
      <c r="M9682">
        <v>13</v>
      </c>
      <c r="N9682">
        <v>18.5</v>
      </c>
      <c r="O9682">
        <v>10.5</v>
      </c>
      <c r="S9682" t="b">
        <v>0</v>
      </c>
      <c r="T9682" t="b">
        <v>0</v>
      </c>
      <c r="U9682" t="b">
        <v>0</v>
      </c>
      <c r="V9682">
        <v>33400</v>
      </c>
      <c r="W9682">
        <v>30200</v>
      </c>
      <c r="X9682">
        <v>2.35</v>
      </c>
      <c r="Y9682">
        <v>30200</v>
      </c>
      <c r="Z9682">
        <v>2.35</v>
      </c>
    </row>
    <row r="9683" spans="1:26">
      <c r="A9683">
        <v>9893659</v>
      </c>
      <c r="B9683" t="s">
        <v>3654</v>
      </c>
      <c r="C9683" t="s">
        <v>3597</v>
      </c>
      <c r="D9683" t="s">
        <v>1049</v>
      </c>
      <c r="E9683" t="s">
        <v>3792</v>
      </c>
      <c r="F9683" t="s">
        <v>3600</v>
      </c>
      <c r="G9683">
        <v>9893659</v>
      </c>
      <c r="I9683" t="s">
        <v>3601</v>
      </c>
      <c r="J9683" t="s">
        <v>5590</v>
      </c>
      <c r="L9683" t="s">
        <v>5645</v>
      </c>
      <c r="M9683">
        <v>13</v>
      </c>
      <c r="N9683">
        <v>18.5</v>
      </c>
      <c r="O9683">
        <v>11</v>
      </c>
      <c r="S9683" t="b">
        <v>0</v>
      </c>
      <c r="T9683" t="b">
        <v>0</v>
      </c>
      <c r="U9683" t="b">
        <v>0</v>
      </c>
      <c r="V9683">
        <v>33600</v>
      </c>
      <c r="W9683">
        <v>30200</v>
      </c>
      <c r="X9683">
        <v>2.42</v>
      </c>
      <c r="Y9683">
        <v>30200</v>
      </c>
      <c r="Z9683">
        <v>2.42</v>
      </c>
    </row>
    <row r="9684" spans="1:26">
      <c r="A9684">
        <v>9893658</v>
      </c>
      <c r="B9684" t="s">
        <v>3654</v>
      </c>
      <c r="C9684" t="s">
        <v>3597</v>
      </c>
      <c r="D9684" t="s">
        <v>1049</v>
      </c>
      <c r="E9684" t="s">
        <v>3792</v>
      </c>
      <c r="F9684" t="s">
        <v>3600</v>
      </c>
      <c r="G9684">
        <v>9893658</v>
      </c>
      <c r="I9684" t="s">
        <v>3601</v>
      </c>
      <c r="J9684" t="s">
        <v>5590</v>
      </c>
      <c r="L9684" t="s">
        <v>5644</v>
      </c>
      <c r="M9684">
        <v>13</v>
      </c>
      <c r="N9684">
        <v>18.5</v>
      </c>
      <c r="O9684">
        <v>11</v>
      </c>
      <c r="S9684" t="b">
        <v>0</v>
      </c>
      <c r="T9684" t="b">
        <v>0</v>
      </c>
      <c r="U9684" t="b">
        <v>0</v>
      </c>
      <c r="V9684">
        <v>33600</v>
      </c>
      <c r="W9684">
        <v>30200</v>
      </c>
      <c r="X9684">
        <v>2.42</v>
      </c>
      <c r="Y9684">
        <v>30200</v>
      </c>
      <c r="Z9684">
        <v>2.42</v>
      </c>
    </row>
    <row r="9685" spans="1:26">
      <c r="A9685">
        <v>9893661</v>
      </c>
      <c r="B9685" t="s">
        <v>3654</v>
      </c>
      <c r="C9685" t="s">
        <v>3597</v>
      </c>
      <c r="D9685" t="s">
        <v>1049</v>
      </c>
      <c r="E9685" t="s">
        <v>3792</v>
      </c>
      <c r="F9685" t="s">
        <v>3600</v>
      </c>
      <c r="G9685">
        <v>9893661</v>
      </c>
      <c r="I9685" t="s">
        <v>3601</v>
      </c>
      <c r="J9685" t="s">
        <v>5590</v>
      </c>
      <c r="L9685" t="s">
        <v>5643</v>
      </c>
      <c r="M9685">
        <v>13</v>
      </c>
      <c r="N9685">
        <v>18.5</v>
      </c>
      <c r="O9685">
        <v>11</v>
      </c>
      <c r="S9685" t="b">
        <v>0</v>
      </c>
      <c r="T9685" t="b">
        <v>0</v>
      </c>
      <c r="U9685" t="b">
        <v>0</v>
      </c>
      <c r="V9685">
        <v>33600</v>
      </c>
      <c r="W9685">
        <v>30200</v>
      </c>
      <c r="X9685">
        <v>2.42</v>
      </c>
      <c r="Y9685">
        <v>30200</v>
      </c>
      <c r="Z9685">
        <v>2.42</v>
      </c>
    </row>
    <row r="9686" spans="1:26">
      <c r="A9686">
        <v>9893662</v>
      </c>
      <c r="B9686" t="s">
        <v>3654</v>
      </c>
      <c r="C9686" t="s">
        <v>3597</v>
      </c>
      <c r="D9686" t="s">
        <v>1049</v>
      </c>
      <c r="E9686" t="s">
        <v>3792</v>
      </c>
      <c r="F9686" t="s">
        <v>3600</v>
      </c>
      <c r="G9686">
        <v>9893662</v>
      </c>
      <c r="I9686" t="s">
        <v>3601</v>
      </c>
      <c r="J9686" t="s">
        <v>5590</v>
      </c>
      <c r="L9686" t="s">
        <v>5642</v>
      </c>
      <c r="M9686">
        <v>13</v>
      </c>
      <c r="N9686">
        <v>18.5</v>
      </c>
      <c r="O9686">
        <v>11</v>
      </c>
      <c r="S9686" t="b">
        <v>0</v>
      </c>
      <c r="T9686" t="b">
        <v>0</v>
      </c>
      <c r="U9686" t="b">
        <v>0</v>
      </c>
      <c r="V9686">
        <v>33600</v>
      </c>
      <c r="W9686">
        <v>30200</v>
      </c>
      <c r="X9686">
        <v>2.42</v>
      </c>
      <c r="Y9686">
        <v>30200</v>
      </c>
      <c r="Z9686">
        <v>2.42</v>
      </c>
    </row>
    <row r="9687" spans="1:26">
      <c r="A9687">
        <v>9893663</v>
      </c>
      <c r="B9687" t="s">
        <v>3654</v>
      </c>
      <c r="C9687" t="s">
        <v>3597</v>
      </c>
      <c r="D9687" t="s">
        <v>1049</v>
      </c>
      <c r="E9687" t="s">
        <v>3792</v>
      </c>
      <c r="F9687" t="s">
        <v>3600</v>
      </c>
      <c r="G9687">
        <v>9893663</v>
      </c>
      <c r="I9687" t="s">
        <v>3601</v>
      </c>
      <c r="J9687" t="s">
        <v>5590</v>
      </c>
      <c r="L9687" t="s">
        <v>5641</v>
      </c>
      <c r="M9687">
        <v>12.5</v>
      </c>
      <c r="N9687">
        <v>18.5</v>
      </c>
      <c r="O9687">
        <v>11</v>
      </c>
      <c r="S9687" t="b">
        <v>0</v>
      </c>
      <c r="T9687" t="b">
        <v>0</v>
      </c>
      <c r="U9687" t="b">
        <v>0</v>
      </c>
      <c r="V9687">
        <v>33800</v>
      </c>
      <c r="W9687">
        <v>30200</v>
      </c>
      <c r="X9687">
        <v>2.4900000000000002</v>
      </c>
      <c r="Y9687">
        <v>30200</v>
      </c>
      <c r="Z9687">
        <v>2.4900000000000002</v>
      </c>
    </row>
    <row r="9688" spans="1:26">
      <c r="A9688">
        <v>9893664</v>
      </c>
      <c r="B9688" t="s">
        <v>3654</v>
      </c>
      <c r="C9688" t="s">
        <v>3597</v>
      </c>
      <c r="D9688" t="s">
        <v>1049</v>
      </c>
      <c r="E9688" t="s">
        <v>3792</v>
      </c>
      <c r="F9688" t="s">
        <v>3600</v>
      </c>
      <c r="G9688">
        <v>9893664</v>
      </c>
      <c r="I9688" t="s">
        <v>3601</v>
      </c>
      <c r="J9688" t="s">
        <v>5590</v>
      </c>
      <c r="L9688" t="s">
        <v>5640</v>
      </c>
      <c r="M9688">
        <v>13</v>
      </c>
      <c r="N9688">
        <v>18.5</v>
      </c>
      <c r="O9688">
        <v>11.5</v>
      </c>
      <c r="S9688" t="b">
        <v>0</v>
      </c>
      <c r="T9688" t="b">
        <v>0</v>
      </c>
      <c r="U9688" t="b">
        <v>0</v>
      </c>
      <c r="V9688">
        <v>34000</v>
      </c>
      <c r="W9688">
        <v>30000</v>
      </c>
      <c r="X9688">
        <v>2.5099999999999998</v>
      </c>
      <c r="Y9688">
        <v>30000</v>
      </c>
      <c r="Z9688">
        <v>2.5099999999999998</v>
      </c>
    </row>
    <row r="9689" spans="1:26">
      <c r="A9689">
        <v>9893665</v>
      </c>
      <c r="B9689" t="s">
        <v>3654</v>
      </c>
      <c r="C9689" t="s">
        <v>3597</v>
      </c>
      <c r="D9689" t="s">
        <v>1049</v>
      </c>
      <c r="E9689" t="s">
        <v>3792</v>
      </c>
      <c r="F9689" t="s">
        <v>3600</v>
      </c>
      <c r="G9689">
        <v>9893665</v>
      </c>
      <c r="I9689" t="s">
        <v>3601</v>
      </c>
      <c r="J9689" t="s">
        <v>5590</v>
      </c>
      <c r="L9689" t="s">
        <v>5639</v>
      </c>
      <c r="M9689">
        <v>13</v>
      </c>
      <c r="N9689">
        <v>19</v>
      </c>
      <c r="O9689">
        <v>11.5</v>
      </c>
      <c r="S9689" t="b">
        <v>0</v>
      </c>
      <c r="T9689" t="b">
        <v>0</v>
      </c>
      <c r="U9689" t="b">
        <v>0</v>
      </c>
      <c r="V9689">
        <v>34000</v>
      </c>
      <c r="W9689">
        <v>29800</v>
      </c>
      <c r="X9689">
        <v>2.54</v>
      </c>
      <c r="Y9689">
        <v>29800</v>
      </c>
      <c r="Z9689">
        <v>2.54</v>
      </c>
    </row>
    <row r="9690" spans="1:26">
      <c r="A9690">
        <v>9893666</v>
      </c>
      <c r="B9690" t="s">
        <v>3654</v>
      </c>
      <c r="C9690" t="s">
        <v>3597</v>
      </c>
      <c r="D9690" t="s">
        <v>1049</v>
      </c>
      <c r="E9690" t="s">
        <v>3792</v>
      </c>
      <c r="F9690" t="s">
        <v>3600</v>
      </c>
      <c r="G9690">
        <v>9893666</v>
      </c>
      <c r="I9690" t="s">
        <v>3601</v>
      </c>
      <c r="J9690" t="s">
        <v>5590</v>
      </c>
      <c r="L9690" t="s">
        <v>5638</v>
      </c>
      <c r="M9690">
        <v>12.5</v>
      </c>
      <c r="N9690">
        <v>18.5</v>
      </c>
      <c r="O9690">
        <v>11.5</v>
      </c>
      <c r="S9690" t="b">
        <v>0</v>
      </c>
      <c r="T9690" t="b">
        <v>0</v>
      </c>
      <c r="U9690" t="b">
        <v>0</v>
      </c>
      <c r="V9690">
        <v>34000</v>
      </c>
      <c r="W9690">
        <v>30200</v>
      </c>
      <c r="X9690">
        <v>2.4700000000000002</v>
      </c>
      <c r="Y9690">
        <v>30200</v>
      </c>
      <c r="Z9690">
        <v>2.4700000000000002</v>
      </c>
    </row>
    <row r="9691" spans="1:26">
      <c r="A9691">
        <v>9893667</v>
      </c>
      <c r="B9691" t="s">
        <v>3654</v>
      </c>
      <c r="C9691" t="s">
        <v>3597</v>
      </c>
      <c r="D9691" t="s">
        <v>1049</v>
      </c>
      <c r="E9691" t="s">
        <v>3792</v>
      </c>
      <c r="F9691" t="s">
        <v>3600</v>
      </c>
      <c r="G9691">
        <v>9893667</v>
      </c>
      <c r="I9691" t="s">
        <v>3601</v>
      </c>
      <c r="J9691" t="s">
        <v>5590</v>
      </c>
      <c r="L9691" t="s">
        <v>5637</v>
      </c>
      <c r="M9691">
        <v>13</v>
      </c>
      <c r="N9691">
        <v>18.5</v>
      </c>
      <c r="O9691">
        <v>11.5</v>
      </c>
      <c r="S9691" t="b">
        <v>0</v>
      </c>
      <c r="T9691" t="b">
        <v>0</v>
      </c>
      <c r="U9691" t="b">
        <v>0</v>
      </c>
      <c r="V9691">
        <v>34000</v>
      </c>
      <c r="W9691">
        <v>29800</v>
      </c>
      <c r="X9691">
        <v>2.54</v>
      </c>
      <c r="Y9691">
        <v>29800</v>
      </c>
      <c r="Z9691">
        <v>2.54</v>
      </c>
    </row>
    <row r="9692" spans="1:26">
      <c r="A9692">
        <v>9893668</v>
      </c>
      <c r="B9692" t="s">
        <v>3654</v>
      </c>
      <c r="C9692" t="s">
        <v>3597</v>
      </c>
      <c r="D9692" t="s">
        <v>1049</v>
      </c>
      <c r="E9692" t="s">
        <v>3792</v>
      </c>
      <c r="F9692" t="s">
        <v>3600</v>
      </c>
      <c r="G9692">
        <v>9893668</v>
      </c>
      <c r="I9692" t="s">
        <v>3601</v>
      </c>
      <c r="J9692" t="s">
        <v>5590</v>
      </c>
      <c r="L9692" t="s">
        <v>5636</v>
      </c>
      <c r="M9692">
        <v>13</v>
      </c>
      <c r="N9692">
        <v>19</v>
      </c>
      <c r="O9692">
        <v>11.5</v>
      </c>
      <c r="S9692" t="b">
        <v>0</v>
      </c>
      <c r="T9692" t="b">
        <v>0</v>
      </c>
      <c r="U9692" t="b">
        <v>0</v>
      </c>
      <c r="V9692">
        <v>34000</v>
      </c>
      <c r="W9692">
        <v>29800</v>
      </c>
      <c r="X9692">
        <v>2.54</v>
      </c>
      <c r="Y9692">
        <v>29800</v>
      </c>
      <c r="Z9692">
        <v>2.54</v>
      </c>
    </row>
    <row r="9693" spans="1:26">
      <c r="A9693">
        <v>9893671</v>
      </c>
      <c r="B9693" t="s">
        <v>3654</v>
      </c>
      <c r="C9693" t="s">
        <v>3597</v>
      </c>
      <c r="D9693" t="s">
        <v>1049</v>
      </c>
      <c r="E9693" t="s">
        <v>3792</v>
      </c>
      <c r="F9693" t="s">
        <v>3600</v>
      </c>
      <c r="G9693">
        <v>9893671</v>
      </c>
      <c r="I9693" t="s">
        <v>3601</v>
      </c>
      <c r="J9693" t="s">
        <v>5590</v>
      </c>
      <c r="L9693" t="s">
        <v>5610</v>
      </c>
      <c r="M9693">
        <v>13</v>
      </c>
      <c r="N9693">
        <v>19</v>
      </c>
      <c r="O9693">
        <v>11.5</v>
      </c>
      <c r="S9693" t="b">
        <v>0</v>
      </c>
      <c r="T9693" t="b">
        <v>0</v>
      </c>
      <c r="U9693" t="b">
        <v>0</v>
      </c>
      <c r="V9693">
        <v>34600</v>
      </c>
      <c r="W9693">
        <v>31800</v>
      </c>
      <c r="X9693">
        <v>2.41</v>
      </c>
      <c r="Y9693">
        <v>31800</v>
      </c>
      <c r="Z9693">
        <v>2.41</v>
      </c>
    </row>
    <row r="9694" spans="1:26">
      <c r="A9694">
        <v>9893669</v>
      </c>
      <c r="B9694" t="s">
        <v>3654</v>
      </c>
      <c r="C9694" t="s">
        <v>3597</v>
      </c>
      <c r="D9694" t="s">
        <v>1049</v>
      </c>
      <c r="E9694" t="s">
        <v>3792</v>
      </c>
      <c r="F9694" t="s">
        <v>3600</v>
      </c>
      <c r="G9694">
        <v>9893669</v>
      </c>
      <c r="I9694" t="s">
        <v>3601</v>
      </c>
      <c r="J9694" t="s">
        <v>5590</v>
      </c>
      <c r="L9694" t="s">
        <v>5635</v>
      </c>
      <c r="M9694">
        <v>13</v>
      </c>
      <c r="N9694">
        <v>18.5</v>
      </c>
      <c r="O9694">
        <v>11</v>
      </c>
      <c r="S9694" t="b">
        <v>0</v>
      </c>
      <c r="T9694" t="b">
        <v>0</v>
      </c>
      <c r="U9694" t="b">
        <v>0</v>
      </c>
      <c r="V9694">
        <v>34600</v>
      </c>
      <c r="W9694">
        <v>32200</v>
      </c>
      <c r="X9694">
        <v>2.3199999999999998</v>
      </c>
      <c r="Y9694">
        <v>32200</v>
      </c>
      <c r="Z9694">
        <v>2.3199999999999998</v>
      </c>
    </row>
    <row r="9695" spans="1:26">
      <c r="A9695">
        <v>9893670</v>
      </c>
      <c r="B9695" t="s">
        <v>3654</v>
      </c>
      <c r="C9695" t="s">
        <v>3597</v>
      </c>
      <c r="D9695" t="s">
        <v>1049</v>
      </c>
      <c r="E9695" t="s">
        <v>3792</v>
      </c>
      <c r="F9695" t="s">
        <v>3600</v>
      </c>
      <c r="G9695">
        <v>9893670</v>
      </c>
      <c r="I9695" t="s">
        <v>3601</v>
      </c>
      <c r="J9695" t="s">
        <v>5590</v>
      </c>
      <c r="L9695" t="s">
        <v>5634</v>
      </c>
      <c r="M9695">
        <v>13</v>
      </c>
      <c r="N9695">
        <v>19</v>
      </c>
      <c r="O9695">
        <v>11.5</v>
      </c>
      <c r="S9695" t="b">
        <v>0</v>
      </c>
      <c r="T9695" t="b">
        <v>0</v>
      </c>
      <c r="U9695" t="b">
        <v>0</v>
      </c>
      <c r="V9695">
        <v>34600</v>
      </c>
      <c r="W9695">
        <v>31800</v>
      </c>
      <c r="X9695">
        <v>2.37</v>
      </c>
      <c r="Y9695">
        <v>31800</v>
      </c>
      <c r="Z9695">
        <v>2.37</v>
      </c>
    </row>
    <row r="9696" spans="1:26">
      <c r="A9696">
        <v>9893673</v>
      </c>
      <c r="B9696" t="s">
        <v>3654</v>
      </c>
      <c r="C9696" t="s">
        <v>3597</v>
      </c>
      <c r="D9696" t="s">
        <v>1049</v>
      </c>
      <c r="E9696" t="s">
        <v>3792</v>
      </c>
      <c r="F9696" t="s">
        <v>3600</v>
      </c>
      <c r="G9696">
        <v>9893673</v>
      </c>
      <c r="I9696" t="s">
        <v>3601</v>
      </c>
      <c r="J9696" t="s">
        <v>5590</v>
      </c>
      <c r="L9696" t="s">
        <v>5633</v>
      </c>
      <c r="M9696">
        <v>13</v>
      </c>
      <c r="N9696">
        <v>19</v>
      </c>
      <c r="O9696">
        <v>11.5</v>
      </c>
      <c r="S9696" t="b">
        <v>0</v>
      </c>
      <c r="T9696" t="b">
        <v>0</v>
      </c>
      <c r="U9696" t="b">
        <v>0</v>
      </c>
      <c r="V9696">
        <v>34600</v>
      </c>
      <c r="W9696">
        <v>31800</v>
      </c>
      <c r="X9696">
        <v>2.37</v>
      </c>
      <c r="Y9696">
        <v>31800</v>
      </c>
      <c r="Z9696">
        <v>2.37</v>
      </c>
    </row>
    <row r="9697" spans="1:26">
      <c r="A9697">
        <v>9893672</v>
      </c>
      <c r="B9697" t="s">
        <v>3654</v>
      </c>
      <c r="C9697" t="s">
        <v>3597</v>
      </c>
      <c r="D9697" t="s">
        <v>1049</v>
      </c>
      <c r="E9697" t="s">
        <v>3792</v>
      </c>
      <c r="F9697" t="s">
        <v>3600</v>
      </c>
      <c r="G9697">
        <v>9893672</v>
      </c>
      <c r="I9697" t="s">
        <v>3601</v>
      </c>
      <c r="J9697" t="s">
        <v>5590</v>
      </c>
      <c r="L9697" t="s">
        <v>5632</v>
      </c>
      <c r="M9697">
        <v>13</v>
      </c>
      <c r="N9697">
        <v>18.5</v>
      </c>
      <c r="O9697">
        <v>11</v>
      </c>
      <c r="S9697" t="b">
        <v>0</v>
      </c>
      <c r="T9697" t="b">
        <v>0</v>
      </c>
      <c r="U9697" t="b">
        <v>0</v>
      </c>
      <c r="V9697">
        <v>34600</v>
      </c>
      <c r="W9697">
        <v>32200</v>
      </c>
      <c r="X9697">
        <v>2.3199999999999998</v>
      </c>
      <c r="Y9697">
        <v>32200</v>
      </c>
      <c r="Z9697">
        <v>2.3199999999999998</v>
      </c>
    </row>
    <row r="9698" spans="1:26">
      <c r="A9698">
        <v>9893674</v>
      </c>
      <c r="B9698" t="s">
        <v>3654</v>
      </c>
      <c r="C9698" t="s">
        <v>3597</v>
      </c>
      <c r="D9698" t="s">
        <v>1049</v>
      </c>
      <c r="E9698" t="s">
        <v>3792</v>
      </c>
      <c r="F9698" t="s">
        <v>3600</v>
      </c>
      <c r="G9698">
        <v>9893674</v>
      </c>
      <c r="I9698" t="s">
        <v>3601</v>
      </c>
      <c r="J9698" t="s">
        <v>5590</v>
      </c>
      <c r="L9698" t="s">
        <v>5609</v>
      </c>
      <c r="M9698">
        <v>13</v>
      </c>
      <c r="N9698">
        <v>19</v>
      </c>
      <c r="O9698">
        <v>11.5</v>
      </c>
      <c r="S9698" t="b">
        <v>0</v>
      </c>
      <c r="T9698" t="b">
        <v>0</v>
      </c>
      <c r="U9698" t="b">
        <v>0</v>
      </c>
      <c r="V9698">
        <v>34600</v>
      </c>
      <c r="W9698">
        <v>31800</v>
      </c>
      <c r="X9698">
        <v>2.37</v>
      </c>
      <c r="Y9698">
        <v>31800</v>
      </c>
      <c r="Z9698">
        <v>2.37</v>
      </c>
    </row>
    <row r="9699" spans="1:26">
      <c r="A9699">
        <v>9893676</v>
      </c>
      <c r="B9699" t="s">
        <v>3654</v>
      </c>
      <c r="C9699" t="s">
        <v>3597</v>
      </c>
      <c r="D9699" t="s">
        <v>1049</v>
      </c>
      <c r="E9699" t="s">
        <v>3792</v>
      </c>
      <c r="F9699" t="s">
        <v>3600</v>
      </c>
      <c r="G9699">
        <v>9893676</v>
      </c>
      <c r="I9699" t="s">
        <v>3601</v>
      </c>
      <c r="J9699" t="s">
        <v>5590</v>
      </c>
      <c r="L9699" t="s">
        <v>5631</v>
      </c>
      <c r="M9699">
        <v>13</v>
      </c>
      <c r="N9699">
        <v>18.5</v>
      </c>
      <c r="O9699">
        <v>10.5</v>
      </c>
      <c r="S9699" t="b">
        <v>0</v>
      </c>
      <c r="T9699" t="b">
        <v>0</v>
      </c>
      <c r="U9699" t="b">
        <v>0</v>
      </c>
      <c r="V9699">
        <v>33400</v>
      </c>
      <c r="W9699">
        <v>30400</v>
      </c>
      <c r="X9699">
        <v>2.38</v>
      </c>
      <c r="Y9699">
        <v>30400</v>
      </c>
      <c r="Z9699">
        <v>2.38</v>
      </c>
    </row>
    <row r="9700" spans="1:26">
      <c r="A9700">
        <v>9893678</v>
      </c>
      <c r="B9700" t="s">
        <v>3654</v>
      </c>
      <c r="C9700" t="s">
        <v>3597</v>
      </c>
      <c r="D9700" t="s">
        <v>1049</v>
      </c>
      <c r="E9700" t="s">
        <v>3792</v>
      </c>
      <c r="F9700" t="s">
        <v>3600</v>
      </c>
      <c r="G9700">
        <v>9893678</v>
      </c>
      <c r="I9700" t="s">
        <v>3601</v>
      </c>
      <c r="J9700" t="s">
        <v>5590</v>
      </c>
      <c r="L9700" t="s">
        <v>5630</v>
      </c>
      <c r="M9700">
        <v>13</v>
      </c>
      <c r="N9700">
        <v>18.5</v>
      </c>
      <c r="O9700">
        <v>11</v>
      </c>
      <c r="S9700" t="b">
        <v>0</v>
      </c>
      <c r="T9700" t="b">
        <v>0</v>
      </c>
      <c r="U9700" t="b">
        <v>0</v>
      </c>
      <c r="V9700">
        <v>33800</v>
      </c>
      <c r="W9700">
        <v>30400</v>
      </c>
      <c r="X9700">
        <v>2.4700000000000002</v>
      </c>
      <c r="Y9700">
        <v>30400</v>
      </c>
      <c r="Z9700">
        <v>2.4700000000000002</v>
      </c>
    </row>
    <row r="9701" spans="1:26">
      <c r="A9701">
        <v>9893677</v>
      </c>
      <c r="B9701" t="s">
        <v>3654</v>
      </c>
      <c r="C9701" t="s">
        <v>3597</v>
      </c>
      <c r="D9701" t="s">
        <v>1049</v>
      </c>
      <c r="E9701" t="s">
        <v>3792</v>
      </c>
      <c r="F9701" t="s">
        <v>3600</v>
      </c>
      <c r="G9701">
        <v>9893677</v>
      </c>
      <c r="I9701" t="s">
        <v>3601</v>
      </c>
      <c r="J9701" t="s">
        <v>5590</v>
      </c>
      <c r="L9701" t="s">
        <v>5629</v>
      </c>
      <c r="M9701">
        <v>13</v>
      </c>
      <c r="N9701">
        <v>18.5</v>
      </c>
      <c r="O9701">
        <v>10.5</v>
      </c>
      <c r="S9701" t="b">
        <v>0</v>
      </c>
      <c r="T9701" t="b">
        <v>0</v>
      </c>
      <c r="U9701" t="b">
        <v>0</v>
      </c>
      <c r="V9701">
        <v>33600</v>
      </c>
      <c r="W9701">
        <v>30200</v>
      </c>
      <c r="X9701">
        <v>2.4</v>
      </c>
      <c r="Y9701">
        <v>30200</v>
      </c>
      <c r="Z9701">
        <v>2.4</v>
      </c>
    </row>
    <row r="9702" spans="1:26">
      <c r="A9702">
        <v>9893679</v>
      </c>
      <c r="B9702" t="s">
        <v>3654</v>
      </c>
      <c r="C9702" t="s">
        <v>3597</v>
      </c>
      <c r="D9702" t="s">
        <v>1049</v>
      </c>
      <c r="E9702" t="s">
        <v>3792</v>
      </c>
      <c r="F9702" t="s">
        <v>3600</v>
      </c>
      <c r="G9702">
        <v>9893679</v>
      </c>
      <c r="I9702" t="s">
        <v>3601</v>
      </c>
      <c r="J9702" t="s">
        <v>5590</v>
      </c>
      <c r="L9702" t="s">
        <v>5628</v>
      </c>
      <c r="M9702">
        <v>13</v>
      </c>
      <c r="N9702">
        <v>19</v>
      </c>
      <c r="O9702">
        <v>11</v>
      </c>
      <c r="S9702" t="b">
        <v>0</v>
      </c>
      <c r="T9702" t="b">
        <v>0</v>
      </c>
      <c r="U9702" t="b">
        <v>0</v>
      </c>
      <c r="V9702">
        <v>34000</v>
      </c>
      <c r="W9702">
        <v>30000</v>
      </c>
      <c r="X9702">
        <v>2.5099999999999998</v>
      </c>
      <c r="Y9702">
        <v>30000</v>
      </c>
      <c r="Z9702">
        <v>2.5099999999999998</v>
      </c>
    </row>
    <row r="9703" spans="1:26">
      <c r="A9703">
        <v>9893680</v>
      </c>
      <c r="B9703" t="s">
        <v>3654</v>
      </c>
      <c r="C9703" t="s">
        <v>3597</v>
      </c>
      <c r="D9703" t="s">
        <v>1049</v>
      </c>
      <c r="E9703" t="s">
        <v>3792</v>
      </c>
      <c r="F9703" t="s">
        <v>3600</v>
      </c>
      <c r="G9703">
        <v>9893680</v>
      </c>
      <c r="I9703" t="s">
        <v>3601</v>
      </c>
      <c r="J9703" t="s">
        <v>5590</v>
      </c>
      <c r="L9703" t="s">
        <v>5608</v>
      </c>
      <c r="M9703">
        <v>13</v>
      </c>
      <c r="N9703">
        <v>19</v>
      </c>
      <c r="O9703">
        <v>11</v>
      </c>
      <c r="S9703" t="b">
        <v>0</v>
      </c>
      <c r="T9703" t="b">
        <v>0</v>
      </c>
      <c r="U9703" t="b">
        <v>0</v>
      </c>
      <c r="V9703">
        <v>34200</v>
      </c>
      <c r="W9703">
        <v>30000</v>
      </c>
      <c r="X9703">
        <v>2.54</v>
      </c>
      <c r="Y9703">
        <v>30000</v>
      </c>
      <c r="Z9703">
        <v>2.54</v>
      </c>
    </row>
    <row r="9704" spans="1:26">
      <c r="A9704">
        <v>9893681</v>
      </c>
      <c r="B9704" t="s">
        <v>3654</v>
      </c>
      <c r="C9704" t="s">
        <v>3597</v>
      </c>
      <c r="D9704" t="s">
        <v>1049</v>
      </c>
      <c r="E9704" t="s">
        <v>3792</v>
      </c>
      <c r="F9704" t="s">
        <v>3600</v>
      </c>
      <c r="G9704">
        <v>9893681</v>
      </c>
      <c r="I9704" t="s">
        <v>3601</v>
      </c>
      <c r="J9704" t="s">
        <v>5590</v>
      </c>
      <c r="L9704" t="s">
        <v>5627</v>
      </c>
      <c r="M9704">
        <v>13</v>
      </c>
      <c r="N9704">
        <v>19</v>
      </c>
      <c r="O9704">
        <v>11</v>
      </c>
      <c r="S9704" t="b">
        <v>0</v>
      </c>
      <c r="T9704" t="b">
        <v>0</v>
      </c>
      <c r="U9704" t="b">
        <v>0</v>
      </c>
      <c r="V9704">
        <v>34000</v>
      </c>
      <c r="W9704">
        <v>30400</v>
      </c>
      <c r="X9704">
        <v>2.4700000000000002</v>
      </c>
      <c r="Y9704">
        <v>30400</v>
      </c>
      <c r="Z9704">
        <v>2.4700000000000002</v>
      </c>
    </row>
    <row r="9705" spans="1:26">
      <c r="A9705">
        <v>9893682</v>
      </c>
      <c r="B9705" t="s">
        <v>3654</v>
      </c>
      <c r="C9705" t="s">
        <v>3597</v>
      </c>
      <c r="D9705" t="s">
        <v>1049</v>
      </c>
      <c r="E9705" t="s">
        <v>3792</v>
      </c>
      <c r="F9705" t="s">
        <v>3600</v>
      </c>
      <c r="G9705">
        <v>9893682</v>
      </c>
      <c r="I9705" t="s">
        <v>3601</v>
      </c>
      <c r="J9705" t="s">
        <v>5590</v>
      </c>
      <c r="L9705" t="s">
        <v>5626</v>
      </c>
      <c r="M9705">
        <v>13</v>
      </c>
      <c r="N9705">
        <v>19</v>
      </c>
      <c r="O9705">
        <v>11</v>
      </c>
      <c r="S9705" t="b">
        <v>0</v>
      </c>
      <c r="T9705" t="b">
        <v>0</v>
      </c>
      <c r="U9705" t="b">
        <v>0</v>
      </c>
      <c r="V9705">
        <v>34000</v>
      </c>
      <c r="W9705">
        <v>30000</v>
      </c>
      <c r="X9705">
        <v>2.5099999999999998</v>
      </c>
      <c r="Y9705">
        <v>30000</v>
      </c>
      <c r="Z9705">
        <v>2.5099999999999998</v>
      </c>
    </row>
    <row r="9706" spans="1:26">
      <c r="A9706">
        <v>9893685</v>
      </c>
      <c r="B9706" t="s">
        <v>3654</v>
      </c>
      <c r="C9706" t="s">
        <v>3597</v>
      </c>
      <c r="D9706" t="s">
        <v>1049</v>
      </c>
      <c r="E9706" t="s">
        <v>3792</v>
      </c>
      <c r="F9706" t="s">
        <v>3600</v>
      </c>
      <c r="G9706">
        <v>9893685</v>
      </c>
      <c r="I9706" t="s">
        <v>3601</v>
      </c>
      <c r="J9706" t="s">
        <v>5590</v>
      </c>
      <c r="L9706" t="s">
        <v>5607</v>
      </c>
      <c r="M9706">
        <v>13.5</v>
      </c>
      <c r="N9706">
        <v>19.5</v>
      </c>
      <c r="O9706">
        <v>11</v>
      </c>
      <c r="S9706" t="b">
        <v>0</v>
      </c>
      <c r="T9706" t="b">
        <v>0</v>
      </c>
      <c r="U9706" t="b">
        <v>0</v>
      </c>
      <c r="V9706">
        <v>34800</v>
      </c>
      <c r="W9706">
        <v>32200</v>
      </c>
      <c r="X9706">
        <v>2.35</v>
      </c>
      <c r="Y9706">
        <v>32200</v>
      </c>
      <c r="Z9706">
        <v>2.35</v>
      </c>
    </row>
    <row r="9707" spans="1:26">
      <c r="A9707">
        <v>9893683</v>
      </c>
      <c r="B9707" t="s">
        <v>3654</v>
      </c>
      <c r="C9707" t="s">
        <v>3597</v>
      </c>
      <c r="D9707" t="s">
        <v>1049</v>
      </c>
      <c r="E9707" t="s">
        <v>3792</v>
      </c>
      <c r="F9707" t="s">
        <v>3600</v>
      </c>
      <c r="G9707">
        <v>9893683</v>
      </c>
      <c r="I9707" t="s">
        <v>3601</v>
      </c>
      <c r="J9707" t="s">
        <v>5590</v>
      </c>
      <c r="L9707" t="s">
        <v>5625</v>
      </c>
      <c r="M9707">
        <v>13</v>
      </c>
      <c r="N9707">
        <v>19</v>
      </c>
      <c r="O9707">
        <v>11</v>
      </c>
      <c r="S9707" t="b">
        <v>0</v>
      </c>
      <c r="T9707" t="b">
        <v>0</v>
      </c>
      <c r="U9707" t="b">
        <v>0</v>
      </c>
      <c r="V9707">
        <v>34000</v>
      </c>
      <c r="W9707">
        <v>30000</v>
      </c>
      <c r="X9707">
        <v>2.54</v>
      </c>
      <c r="Y9707">
        <v>30000</v>
      </c>
      <c r="Z9707">
        <v>2.54</v>
      </c>
    </row>
    <row r="9708" spans="1:26">
      <c r="A9708">
        <v>9893684</v>
      </c>
      <c r="B9708" t="s">
        <v>3654</v>
      </c>
      <c r="C9708" t="s">
        <v>3597</v>
      </c>
      <c r="D9708" t="s">
        <v>1049</v>
      </c>
      <c r="E9708" t="s">
        <v>3792</v>
      </c>
      <c r="F9708" t="s">
        <v>3600</v>
      </c>
      <c r="G9708">
        <v>9893684</v>
      </c>
      <c r="I9708" t="s">
        <v>3601</v>
      </c>
      <c r="J9708" t="s">
        <v>5590</v>
      </c>
      <c r="L9708" t="s">
        <v>5624</v>
      </c>
      <c r="M9708">
        <v>13</v>
      </c>
      <c r="N9708">
        <v>19</v>
      </c>
      <c r="O9708">
        <v>10.5</v>
      </c>
      <c r="S9708" t="b">
        <v>0</v>
      </c>
      <c r="T9708" t="b">
        <v>0</v>
      </c>
      <c r="U9708" t="b">
        <v>0</v>
      </c>
      <c r="V9708">
        <v>34600</v>
      </c>
      <c r="W9708">
        <v>32400</v>
      </c>
      <c r="X9708">
        <v>2.31</v>
      </c>
      <c r="Y9708">
        <v>32400</v>
      </c>
      <c r="Z9708">
        <v>2.31</v>
      </c>
    </row>
    <row r="9709" spans="1:26">
      <c r="A9709">
        <v>9893686</v>
      </c>
      <c r="B9709" t="s">
        <v>3654</v>
      </c>
      <c r="C9709" t="s">
        <v>3597</v>
      </c>
      <c r="D9709" t="s">
        <v>1049</v>
      </c>
      <c r="E9709" t="s">
        <v>3792</v>
      </c>
      <c r="F9709" t="s">
        <v>3600</v>
      </c>
      <c r="G9709">
        <v>9893686</v>
      </c>
      <c r="I9709" t="s">
        <v>3601</v>
      </c>
      <c r="J9709" t="s">
        <v>5590</v>
      </c>
      <c r="L9709" t="s">
        <v>5606</v>
      </c>
      <c r="M9709">
        <v>13.5</v>
      </c>
      <c r="N9709">
        <v>19.5</v>
      </c>
      <c r="O9709">
        <v>11</v>
      </c>
      <c r="S9709" t="b">
        <v>0</v>
      </c>
      <c r="T9709" t="b">
        <v>0</v>
      </c>
      <c r="U9709" t="b">
        <v>0</v>
      </c>
      <c r="V9709">
        <v>34800</v>
      </c>
      <c r="W9709">
        <v>32000</v>
      </c>
      <c r="X9709">
        <v>2.37</v>
      </c>
      <c r="Y9709">
        <v>32000</v>
      </c>
      <c r="Z9709">
        <v>2.37</v>
      </c>
    </row>
    <row r="9710" spans="1:26">
      <c r="A9710">
        <v>9893688</v>
      </c>
      <c r="B9710" t="s">
        <v>3654</v>
      </c>
      <c r="C9710" t="s">
        <v>3597</v>
      </c>
      <c r="D9710" t="s">
        <v>1049</v>
      </c>
      <c r="E9710" t="s">
        <v>3792</v>
      </c>
      <c r="F9710" t="s">
        <v>3600</v>
      </c>
      <c r="G9710">
        <v>9893688</v>
      </c>
      <c r="I9710" t="s">
        <v>3601</v>
      </c>
      <c r="J9710" t="s">
        <v>5590</v>
      </c>
      <c r="L9710" t="s">
        <v>5623</v>
      </c>
      <c r="M9710">
        <v>12.5</v>
      </c>
      <c r="N9710">
        <v>18.5</v>
      </c>
      <c r="O9710">
        <v>10.5</v>
      </c>
      <c r="S9710" t="b">
        <v>0</v>
      </c>
      <c r="T9710" t="b">
        <v>0</v>
      </c>
      <c r="U9710" t="b">
        <v>0</v>
      </c>
      <c r="V9710">
        <v>33400</v>
      </c>
      <c r="W9710">
        <v>30200</v>
      </c>
      <c r="X9710">
        <v>2.4700000000000002</v>
      </c>
      <c r="Y9710">
        <v>30200</v>
      </c>
      <c r="Z9710">
        <v>2.4700000000000002</v>
      </c>
    </row>
    <row r="9711" spans="1:26">
      <c r="A9711">
        <v>9893689</v>
      </c>
      <c r="B9711" t="s">
        <v>3654</v>
      </c>
      <c r="C9711" t="s">
        <v>3597</v>
      </c>
      <c r="D9711" t="s">
        <v>1049</v>
      </c>
      <c r="E9711" t="s">
        <v>3792</v>
      </c>
      <c r="F9711" t="s">
        <v>3600</v>
      </c>
      <c r="G9711">
        <v>9893689</v>
      </c>
      <c r="I9711" t="s">
        <v>3601</v>
      </c>
      <c r="J9711" t="s">
        <v>5590</v>
      </c>
      <c r="L9711" t="s">
        <v>5622</v>
      </c>
      <c r="M9711">
        <v>13</v>
      </c>
      <c r="N9711">
        <v>18.5</v>
      </c>
      <c r="O9711">
        <v>10.5</v>
      </c>
      <c r="S9711" t="b">
        <v>0</v>
      </c>
      <c r="T9711" t="b">
        <v>0</v>
      </c>
      <c r="U9711" t="b">
        <v>0</v>
      </c>
      <c r="V9711">
        <v>33400</v>
      </c>
      <c r="W9711">
        <v>30200</v>
      </c>
      <c r="X9711">
        <v>2.4900000000000002</v>
      </c>
      <c r="Y9711">
        <v>30200</v>
      </c>
      <c r="Z9711">
        <v>2.4900000000000002</v>
      </c>
    </row>
    <row r="9712" spans="1:26">
      <c r="A9712">
        <v>9893690</v>
      </c>
      <c r="B9712" t="s">
        <v>3654</v>
      </c>
      <c r="C9712" t="s">
        <v>3597</v>
      </c>
      <c r="D9712" t="s">
        <v>1049</v>
      </c>
      <c r="E9712" t="s">
        <v>3792</v>
      </c>
      <c r="F9712" t="s">
        <v>3600</v>
      </c>
      <c r="G9712">
        <v>9893690</v>
      </c>
      <c r="I9712" t="s">
        <v>3601</v>
      </c>
      <c r="J9712" t="s">
        <v>5590</v>
      </c>
      <c r="L9712" t="s">
        <v>5621</v>
      </c>
      <c r="M9712">
        <v>12.5</v>
      </c>
      <c r="N9712">
        <v>18</v>
      </c>
      <c r="O9712">
        <v>10.5</v>
      </c>
      <c r="S9712" t="b">
        <v>0</v>
      </c>
      <c r="T9712" t="b">
        <v>0</v>
      </c>
      <c r="U9712" t="b">
        <v>0</v>
      </c>
      <c r="V9712">
        <v>33400</v>
      </c>
      <c r="W9712">
        <v>30400</v>
      </c>
      <c r="X9712">
        <v>2.4700000000000002</v>
      </c>
      <c r="Y9712">
        <v>30400</v>
      </c>
      <c r="Z9712">
        <v>2.4700000000000002</v>
      </c>
    </row>
    <row r="9713" spans="1:26">
      <c r="A9713">
        <v>9893691</v>
      </c>
      <c r="B9713" t="s">
        <v>3654</v>
      </c>
      <c r="C9713" t="s">
        <v>3597</v>
      </c>
      <c r="D9713" t="s">
        <v>1049</v>
      </c>
      <c r="E9713" t="s">
        <v>3792</v>
      </c>
      <c r="F9713" t="s">
        <v>3600</v>
      </c>
      <c r="G9713">
        <v>9893691</v>
      </c>
      <c r="I9713" t="s">
        <v>3601</v>
      </c>
      <c r="J9713" t="s">
        <v>5590</v>
      </c>
      <c r="L9713" t="s">
        <v>5620</v>
      </c>
      <c r="M9713">
        <v>13</v>
      </c>
      <c r="N9713">
        <v>18.5</v>
      </c>
      <c r="O9713">
        <v>11</v>
      </c>
      <c r="S9713" t="b">
        <v>0</v>
      </c>
      <c r="T9713" t="b">
        <v>0</v>
      </c>
      <c r="U9713" t="b">
        <v>0</v>
      </c>
      <c r="V9713">
        <v>33400</v>
      </c>
      <c r="W9713">
        <v>30200</v>
      </c>
      <c r="X9713">
        <v>2.54</v>
      </c>
      <c r="Y9713">
        <v>30200</v>
      </c>
      <c r="Z9713">
        <v>2.54</v>
      </c>
    </row>
    <row r="9714" spans="1:26">
      <c r="A9714">
        <v>9893694</v>
      </c>
      <c r="B9714" t="s">
        <v>3654</v>
      </c>
      <c r="C9714" t="s">
        <v>3597</v>
      </c>
      <c r="D9714" t="s">
        <v>1049</v>
      </c>
      <c r="E9714" t="s">
        <v>3792</v>
      </c>
      <c r="F9714" t="s">
        <v>3600</v>
      </c>
      <c r="G9714">
        <v>9893694</v>
      </c>
      <c r="I9714" t="s">
        <v>3601</v>
      </c>
      <c r="J9714" t="s">
        <v>5590</v>
      </c>
      <c r="L9714" t="s">
        <v>5619</v>
      </c>
      <c r="M9714">
        <v>13</v>
      </c>
      <c r="N9714">
        <v>19</v>
      </c>
      <c r="O9714">
        <v>11</v>
      </c>
      <c r="S9714" t="b">
        <v>0</v>
      </c>
      <c r="T9714" t="b">
        <v>0</v>
      </c>
      <c r="U9714" t="b">
        <v>0</v>
      </c>
      <c r="V9714">
        <v>34000</v>
      </c>
      <c r="W9714">
        <v>30000</v>
      </c>
      <c r="X9714">
        <v>2.54</v>
      </c>
      <c r="Y9714">
        <v>30000</v>
      </c>
      <c r="Z9714">
        <v>2.54</v>
      </c>
    </row>
    <row r="9715" spans="1:26">
      <c r="A9715">
        <v>9893692</v>
      </c>
      <c r="B9715" t="s">
        <v>3654</v>
      </c>
      <c r="C9715" t="s">
        <v>3597</v>
      </c>
      <c r="D9715" t="s">
        <v>1049</v>
      </c>
      <c r="E9715" t="s">
        <v>3792</v>
      </c>
      <c r="F9715" t="s">
        <v>3600</v>
      </c>
      <c r="G9715">
        <v>9893692</v>
      </c>
      <c r="I9715" t="s">
        <v>3601</v>
      </c>
      <c r="J9715" t="s">
        <v>5590</v>
      </c>
      <c r="L9715" t="s">
        <v>5618</v>
      </c>
      <c r="M9715">
        <v>13</v>
      </c>
      <c r="N9715">
        <v>18.5</v>
      </c>
      <c r="O9715">
        <v>11</v>
      </c>
      <c r="S9715" t="b">
        <v>0</v>
      </c>
      <c r="T9715" t="b">
        <v>0</v>
      </c>
      <c r="U9715" t="b">
        <v>0</v>
      </c>
      <c r="V9715">
        <v>33600</v>
      </c>
      <c r="W9715">
        <v>30000</v>
      </c>
      <c r="X9715">
        <v>2.54</v>
      </c>
      <c r="Y9715">
        <v>30000</v>
      </c>
      <c r="Z9715">
        <v>2.54</v>
      </c>
    </row>
    <row r="9716" spans="1:26">
      <c r="A9716">
        <v>9893693</v>
      </c>
      <c r="B9716" t="s">
        <v>3654</v>
      </c>
      <c r="C9716" t="s">
        <v>3597</v>
      </c>
      <c r="D9716" t="s">
        <v>1049</v>
      </c>
      <c r="E9716" t="s">
        <v>3792</v>
      </c>
      <c r="F9716" t="s">
        <v>3600</v>
      </c>
      <c r="G9716">
        <v>9893693</v>
      </c>
      <c r="I9716" t="s">
        <v>3601</v>
      </c>
      <c r="J9716" t="s">
        <v>5590</v>
      </c>
      <c r="L9716" t="s">
        <v>5617</v>
      </c>
      <c r="M9716">
        <v>12.5</v>
      </c>
      <c r="N9716">
        <v>18.5</v>
      </c>
      <c r="O9716">
        <v>10.5</v>
      </c>
      <c r="S9716" t="b">
        <v>0</v>
      </c>
      <c r="T9716" t="b">
        <v>0</v>
      </c>
      <c r="U9716" t="b">
        <v>0</v>
      </c>
      <c r="V9716">
        <v>33800</v>
      </c>
      <c r="W9716">
        <v>30400</v>
      </c>
      <c r="X9716">
        <v>2.4900000000000002</v>
      </c>
      <c r="Y9716">
        <v>30400</v>
      </c>
      <c r="Z9716">
        <v>2.4900000000000002</v>
      </c>
    </row>
    <row r="9717" spans="1:26">
      <c r="A9717">
        <v>9893695</v>
      </c>
      <c r="B9717" t="s">
        <v>3654</v>
      </c>
      <c r="C9717" t="s">
        <v>3597</v>
      </c>
      <c r="D9717" t="s">
        <v>1049</v>
      </c>
      <c r="E9717" t="s">
        <v>3792</v>
      </c>
      <c r="F9717" t="s">
        <v>3600</v>
      </c>
      <c r="G9717">
        <v>9893695</v>
      </c>
      <c r="I9717" t="s">
        <v>3601</v>
      </c>
      <c r="J9717" t="s">
        <v>5590</v>
      </c>
      <c r="L9717" t="s">
        <v>5616</v>
      </c>
      <c r="M9717">
        <v>13</v>
      </c>
      <c r="N9717">
        <v>19</v>
      </c>
      <c r="O9717">
        <v>11</v>
      </c>
      <c r="S9717" t="b">
        <v>0</v>
      </c>
      <c r="T9717" t="b">
        <v>0</v>
      </c>
      <c r="U9717" t="b">
        <v>0</v>
      </c>
      <c r="V9717">
        <v>34000</v>
      </c>
      <c r="W9717">
        <v>30000</v>
      </c>
      <c r="X9717">
        <v>2.54</v>
      </c>
      <c r="Y9717">
        <v>30000</v>
      </c>
      <c r="Z9717">
        <v>2.54</v>
      </c>
    </row>
    <row r="9718" spans="1:26">
      <c r="A9718">
        <v>9893696</v>
      </c>
      <c r="B9718" t="s">
        <v>3654</v>
      </c>
      <c r="C9718" t="s">
        <v>3597</v>
      </c>
      <c r="D9718" t="s">
        <v>1049</v>
      </c>
      <c r="E9718" t="s">
        <v>3792</v>
      </c>
      <c r="F9718" t="s">
        <v>3600</v>
      </c>
      <c r="G9718">
        <v>9893696</v>
      </c>
      <c r="I9718" t="s">
        <v>3601</v>
      </c>
      <c r="J9718" t="s">
        <v>5590</v>
      </c>
      <c r="L9718" t="s">
        <v>5615</v>
      </c>
      <c r="M9718">
        <v>13</v>
      </c>
      <c r="N9718">
        <v>18.5</v>
      </c>
      <c r="O9718">
        <v>11</v>
      </c>
      <c r="S9718" t="b">
        <v>0</v>
      </c>
      <c r="T9718" t="b">
        <v>0</v>
      </c>
      <c r="U9718" t="b">
        <v>0</v>
      </c>
      <c r="V9718">
        <v>34400</v>
      </c>
      <c r="W9718">
        <v>32200</v>
      </c>
      <c r="X9718">
        <v>2.42</v>
      </c>
      <c r="Y9718">
        <v>32200</v>
      </c>
      <c r="Z9718">
        <v>2.42</v>
      </c>
    </row>
    <row r="9719" spans="1:26">
      <c r="A9719">
        <v>9893698</v>
      </c>
      <c r="B9719" t="s">
        <v>3654</v>
      </c>
      <c r="C9719" t="s">
        <v>3597</v>
      </c>
      <c r="D9719" t="s">
        <v>1049</v>
      </c>
      <c r="E9719" t="s">
        <v>3792</v>
      </c>
      <c r="F9719" t="s">
        <v>3600</v>
      </c>
      <c r="G9719">
        <v>9893698</v>
      </c>
      <c r="I9719" t="s">
        <v>3601</v>
      </c>
      <c r="J9719" t="s">
        <v>5590</v>
      </c>
      <c r="L9719" t="s">
        <v>5614</v>
      </c>
      <c r="M9719">
        <v>13.5</v>
      </c>
      <c r="N9719">
        <v>19</v>
      </c>
      <c r="O9719">
        <v>11.5</v>
      </c>
      <c r="S9719" t="b">
        <v>0</v>
      </c>
      <c r="T9719" t="b">
        <v>0</v>
      </c>
      <c r="U9719" t="b">
        <v>0</v>
      </c>
      <c r="V9719">
        <v>34800</v>
      </c>
      <c r="W9719">
        <v>32000</v>
      </c>
      <c r="X9719">
        <v>2.4700000000000002</v>
      </c>
      <c r="Y9719">
        <v>32000</v>
      </c>
      <c r="Z9719">
        <v>2.4700000000000002</v>
      </c>
    </row>
    <row r="9720" spans="1:26">
      <c r="A9720">
        <v>9893697</v>
      </c>
      <c r="B9720" t="s">
        <v>3654</v>
      </c>
      <c r="C9720" t="s">
        <v>3597</v>
      </c>
      <c r="D9720" t="s">
        <v>1049</v>
      </c>
      <c r="E9720" t="s">
        <v>3792</v>
      </c>
      <c r="F9720" t="s">
        <v>3600</v>
      </c>
      <c r="G9720">
        <v>9893697</v>
      </c>
      <c r="I9720" t="s">
        <v>3601</v>
      </c>
      <c r="J9720" t="s">
        <v>5590</v>
      </c>
      <c r="L9720" t="s">
        <v>5613</v>
      </c>
      <c r="M9720">
        <v>13</v>
      </c>
      <c r="N9720">
        <v>19</v>
      </c>
      <c r="O9720">
        <v>11.5</v>
      </c>
      <c r="S9720" t="b">
        <v>0</v>
      </c>
      <c r="T9720" t="b">
        <v>0</v>
      </c>
      <c r="U9720" t="b">
        <v>0</v>
      </c>
      <c r="V9720">
        <v>34600</v>
      </c>
      <c r="W9720">
        <v>32000</v>
      </c>
      <c r="X9720">
        <v>2.4700000000000002</v>
      </c>
      <c r="Y9720">
        <v>32000</v>
      </c>
      <c r="Z9720">
        <v>2.4700000000000002</v>
      </c>
    </row>
    <row r="9721" spans="1:26">
      <c r="A9721">
        <v>9893727</v>
      </c>
      <c r="B9721" t="s">
        <v>3654</v>
      </c>
      <c r="C9721" t="s">
        <v>3597</v>
      </c>
      <c r="D9721" t="s">
        <v>1049</v>
      </c>
      <c r="E9721" t="s">
        <v>3792</v>
      </c>
      <c r="F9721" t="s">
        <v>3600</v>
      </c>
      <c r="G9721">
        <v>9893727</v>
      </c>
      <c r="I9721" t="s">
        <v>3601</v>
      </c>
      <c r="J9721" t="s">
        <v>5612</v>
      </c>
      <c r="L9721" t="s">
        <v>3641</v>
      </c>
      <c r="M9721">
        <v>12.5</v>
      </c>
      <c r="N9721">
        <v>17.5</v>
      </c>
      <c r="O9721">
        <v>11</v>
      </c>
      <c r="S9721" t="b">
        <v>0</v>
      </c>
      <c r="T9721" t="b">
        <v>0</v>
      </c>
      <c r="U9721" t="b">
        <v>0</v>
      </c>
      <c r="V9721">
        <v>46500</v>
      </c>
      <c r="W9721">
        <v>48500</v>
      </c>
      <c r="X9721">
        <v>2.33</v>
      </c>
      <c r="Y9721">
        <v>48500</v>
      </c>
      <c r="Z9721">
        <v>2.33</v>
      </c>
    </row>
    <row r="9722" spans="1:26">
      <c r="A9722">
        <v>9893699</v>
      </c>
      <c r="B9722" t="s">
        <v>3654</v>
      </c>
      <c r="C9722" t="s">
        <v>3597</v>
      </c>
      <c r="D9722" t="s">
        <v>1049</v>
      </c>
      <c r="E9722" t="s">
        <v>3792</v>
      </c>
      <c r="F9722" t="s">
        <v>3600</v>
      </c>
      <c r="G9722">
        <v>9893699</v>
      </c>
      <c r="I9722" t="s">
        <v>3601</v>
      </c>
      <c r="J9722" t="s">
        <v>5612</v>
      </c>
      <c r="L9722" t="s">
        <v>3639</v>
      </c>
      <c r="M9722">
        <v>13.5</v>
      </c>
      <c r="N9722">
        <v>18</v>
      </c>
      <c r="O9722">
        <v>12</v>
      </c>
      <c r="S9722" t="b">
        <v>0</v>
      </c>
      <c r="T9722" t="b">
        <v>0</v>
      </c>
      <c r="U9722" t="b">
        <v>0</v>
      </c>
      <c r="V9722">
        <v>47500</v>
      </c>
      <c r="W9722">
        <v>47500</v>
      </c>
      <c r="X9722">
        <v>2.46</v>
      </c>
      <c r="Y9722">
        <v>47500</v>
      </c>
      <c r="Z9722">
        <v>2.46</v>
      </c>
    </row>
    <row r="9723" spans="1:26">
      <c r="A9723">
        <v>9893731</v>
      </c>
      <c r="B9723" t="s">
        <v>3654</v>
      </c>
      <c r="C9723" t="s">
        <v>3597</v>
      </c>
      <c r="D9723" t="s">
        <v>1049</v>
      </c>
      <c r="E9723" t="s">
        <v>3792</v>
      </c>
      <c r="F9723" t="s">
        <v>3600</v>
      </c>
      <c r="G9723">
        <v>9893731</v>
      </c>
      <c r="I9723" t="s">
        <v>3601</v>
      </c>
      <c r="J9723" t="s">
        <v>5605</v>
      </c>
      <c r="L9723" t="s">
        <v>5611</v>
      </c>
      <c r="M9723">
        <v>12.5</v>
      </c>
      <c r="N9723">
        <v>17.5</v>
      </c>
      <c r="O9723">
        <v>10.5</v>
      </c>
      <c r="S9723" t="b">
        <v>0</v>
      </c>
      <c r="T9723" t="b">
        <v>0</v>
      </c>
      <c r="U9723" t="b">
        <v>0</v>
      </c>
      <c r="V9723">
        <v>46500</v>
      </c>
      <c r="W9723">
        <v>49000</v>
      </c>
      <c r="X9723">
        <v>2.2400000000000002</v>
      </c>
      <c r="Y9723">
        <v>49000</v>
      </c>
      <c r="Z9723">
        <v>2.2400000000000002</v>
      </c>
    </row>
    <row r="9724" spans="1:26">
      <c r="A9724">
        <v>9893742</v>
      </c>
      <c r="B9724" t="s">
        <v>3654</v>
      </c>
      <c r="C9724" t="s">
        <v>3597</v>
      </c>
      <c r="D9724" t="s">
        <v>1049</v>
      </c>
      <c r="E9724" t="s">
        <v>3792</v>
      </c>
      <c r="F9724" t="s">
        <v>3600</v>
      </c>
      <c r="G9724">
        <v>9893742</v>
      </c>
      <c r="I9724" t="s">
        <v>3601</v>
      </c>
      <c r="J9724" t="s">
        <v>5605</v>
      </c>
      <c r="L9724" t="s">
        <v>5610</v>
      </c>
      <c r="M9724">
        <v>12.5</v>
      </c>
      <c r="N9724">
        <v>17</v>
      </c>
      <c r="O9724">
        <v>11</v>
      </c>
      <c r="S9724" t="b">
        <v>0</v>
      </c>
      <c r="T9724" t="b">
        <v>0</v>
      </c>
      <c r="U9724" t="b">
        <v>0</v>
      </c>
      <c r="V9724">
        <v>46000</v>
      </c>
      <c r="W9724">
        <v>48000</v>
      </c>
      <c r="X9724">
        <v>2.2200000000000002</v>
      </c>
      <c r="Y9724">
        <v>48000</v>
      </c>
      <c r="Z9724">
        <v>2.2200000000000002</v>
      </c>
    </row>
    <row r="9725" spans="1:26">
      <c r="A9725">
        <v>9893745</v>
      </c>
      <c r="B9725" t="s">
        <v>3654</v>
      </c>
      <c r="C9725" t="s">
        <v>3597</v>
      </c>
      <c r="D9725" t="s">
        <v>1049</v>
      </c>
      <c r="E9725" t="s">
        <v>3792</v>
      </c>
      <c r="F9725" t="s">
        <v>3600</v>
      </c>
      <c r="G9725">
        <v>9893745</v>
      </c>
      <c r="I9725" t="s">
        <v>3601</v>
      </c>
      <c r="J9725" t="s">
        <v>5605</v>
      </c>
      <c r="L9725" t="s">
        <v>5609</v>
      </c>
      <c r="M9725">
        <v>12.5</v>
      </c>
      <c r="N9725">
        <v>17</v>
      </c>
      <c r="O9725">
        <v>11</v>
      </c>
      <c r="S9725" t="b">
        <v>0</v>
      </c>
      <c r="T9725" t="b">
        <v>0</v>
      </c>
      <c r="U9725" t="b">
        <v>0</v>
      </c>
      <c r="V9725">
        <v>46000</v>
      </c>
      <c r="W9725">
        <v>48000</v>
      </c>
      <c r="X9725">
        <v>2.12</v>
      </c>
      <c r="Y9725">
        <v>48000</v>
      </c>
      <c r="Z9725">
        <v>2.12</v>
      </c>
    </row>
    <row r="9726" spans="1:26">
      <c r="A9726">
        <v>9893748</v>
      </c>
      <c r="B9726" t="s">
        <v>3654</v>
      </c>
      <c r="C9726" t="s">
        <v>3597</v>
      </c>
      <c r="D9726" t="s">
        <v>1049</v>
      </c>
      <c r="E9726" t="s">
        <v>3792</v>
      </c>
      <c r="F9726" t="s">
        <v>3600</v>
      </c>
      <c r="G9726">
        <v>9893748</v>
      </c>
      <c r="I9726" t="s">
        <v>3601</v>
      </c>
      <c r="J9726" t="s">
        <v>5605</v>
      </c>
      <c r="L9726" t="s">
        <v>5608</v>
      </c>
      <c r="M9726">
        <v>12.5</v>
      </c>
      <c r="N9726">
        <v>17.5</v>
      </c>
      <c r="O9726">
        <v>10.5</v>
      </c>
      <c r="S9726" t="b">
        <v>0</v>
      </c>
      <c r="T9726" t="b">
        <v>0</v>
      </c>
      <c r="U9726" t="b">
        <v>0</v>
      </c>
      <c r="V9726">
        <v>45500</v>
      </c>
      <c r="W9726">
        <v>48000</v>
      </c>
      <c r="X9726">
        <v>2.2400000000000002</v>
      </c>
      <c r="Y9726">
        <v>48000</v>
      </c>
      <c r="Z9726">
        <v>2.2400000000000002</v>
      </c>
    </row>
    <row r="9727" spans="1:26">
      <c r="A9727">
        <v>9893753</v>
      </c>
      <c r="B9727" t="s">
        <v>3654</v>
      </c>
      <c r="C9727" t="s">
        <v>3597</v>
      </c>
      <c r="D9727" t="s">
        <v>1049</v>
      </c>
      <c r="E9727" t="s">
        <v>3792</v>
      </c>
      <c r="F9727" t="s">
        <v>3600</v>
      </c>
      <c r="G9727">
        <v>9893753</v>
      </c>
      <c r="I9727" t="s">
        <v>3601</v>
      </c>
      <c r="J9727" t="s">
        <v>5605</v>
      </c>
      <c r="L9727" t="s">
        <v>5607</v>
      </c>
      <c r="M9727">
        <v>12.5</v>
      </c>
      <c r="N9727">
        <v>17.5</v>
      </c>
      <c r="O9727">
        <v>10.5</v>
      </c>
      <c r="S9727" t="b">
        <v>0</v>
      </c>
      <c r="T9727" t="b">
        <v>0</v>
      </c>
      <c r="U9727" t="b">
        <v>0</v>
      </c>
      <c r="V9727">
        <v>46000</v>
      </c>
      <c r="W9727">
        <v>49000</v>
      </c>
      <c r="X9727">
        <v>2.06</v>
      </c>
      <c r="Y9727">
        <v>49000</v>
      </c>
      <c r="Z9727">
        <v>2.06</v>
      </c>
    </row>
    <row r="9728" spans="1:26">
      <c r="A9728">
        <v>9893754</v>
      </c>
      <c r="B9728" t="s">
        <v>3654</v>
      </c>
      <c r="C9728" t="s">
        <v>3597</v>
      </c>
      <c r="D9728" t="s">
        <v>1049</v>
      </c>
      <c r="E9728" t="s">
        <v>3792</v>
      </c>
      <c r="F9728" t="s">
        <v>3600</v>
      </c>
      <c r="G9728">
        <v>9893754</v>
      </c>
      <c r="I9728" t="s">
        <v>3601</v>
      </c>
      <c r="J9728" t="s">
        <v>5605</v>
      </c>
      <c r="L9728" t="s">
        <v>5606</v>
      </c>
      <c r="M9728">
        <v>12.5</v>
      </c>
      <c r="N9728">
        <v>17.5</v>
      </c>
      <c r="O9728">
        <v>10.5</v>
      </c>
      <c r="S9728" t="b">
        <v>0</v>
      </c>
      <c r="T9728" t="b">
        <v>0</v>
      </c>
      <c r="U9728" t="b">
        <v>0</v>
      </c>
      <c r="V9728">
        <v>46000</v>
      </c>
      <c r="W9728">
        <v>48500</v>
      </c>
      <c r="X9728">
        <v>2.08</v>
      </c>
      <c r="Y9728">
        <v>48500</v>
      </c>
      <c r="Z9728">
        <v>2.08</v>
      </c>
    </row>
    <row r="9729" spans="1:26">
      <c r="A9729">
        <v>9893760</v>
      </c>
      <c r="B9729" t="s">
        <v>3654</v>
      </c>
      <c r="C9729" t="s">
        <v>3597</v>
      </c>
      <c r="D9729" t="s">
        <v>1049</v>
      </c>
      <c r="E9729" t="s">
        <v>3792</v>
      </c>
      <c r="F9729" t="s">
        <v>3600</v>
      </c>
      <c r="G9729">
        <v>9893760</v>
      </c>
      <c r="I9729" t="s">
        <v>3601</v>
      </c>
      <c r="J9729" t="s">
        <v>5604</v>
      </c>
      <c r="L9729" t="s">
        <v>3639</v>
      </c>
      <c r="M9729">
        <v>12.5</v>
      </c>
      <c r="N9729">
        <v>18</v>
      </c>
      <c r="O9729">
        <v>12</v>
      </c>
      <c r="S9729" t="b">
        <v>0</v>
      </c>
      <c r="T9729" t="b">
        <v>0</v>
      </c>
      <c r="U9729" t="b">
        <v>0</v>
      </c>
      <c r="V9729">
        <v>56000</v>
      </c>
      <c r="W9729">
        <v>52500</v>
      </c>
      <c r="X9729">
        <v>2.23</v>
      </c>
      <c r="Y9729">
        <v>52500</v>
      </c>
      <c r="Z9729">
        <v>2.23</v>
      </c>
    </row>
    <row r="9730" spans="1:26">
      <c r="A9730">
        <v>205273935</v>
      </c>
      <c r="B9730" t="s">
        <v>3654</v>
      </c>
      <c r="C9730" t="s">
        <v>3597</v>
      </c>
      <c r="D9730" t="s">
        <v>1049</v>
      </c>
      <c r="E9730" t="s">
        <v>3792</v>
      </c>
      <c r="F9730" t="s">
        <v>3600</v>
      </c>
      <c r="G9730">
        <v>205273935</v>
      </c>
      <c r="I9730" t="s">
        <v>3601</v>
      </c>
      <c r="J9730" t="s">
        <v>5600</v>
      </c>
      <c r="L9730" t="s">
        <v>3640</v>
      </c>
      <c r="M9730">
        <v>13</v>
      </c>
      <c r="N9730">
        <v>21</v>
      </c>
      <c r="O9730">
        <v>10.5</v>
      </c>
      <c r="S9730" t="b">
        <v>0</v>
      </c>
      <c r="T9730" t="b">
        <v>0</v>
      </c>
      <c r="U9730" t="b">
        <v>0</v>
      </c>
      <c r="V9730">
        <v>32800</v>
      </c>
      <c r="W9730">
        <v>33000</v>
      </c>
      <c r="X9730">
        <v>2.38</v>
      </c>
      <c r="Y9730">
        <v>33000</v>
      </c>
      <c r="Z9730">
        <v>2.38</v>
      </c>
    </row>
    <row r="9731" spans="1:26">
      <c r="A9731">
        <v>205274191</v>
      </c>
      <c r="B9731" t="s">
        <v>3654</v>
      </c>
      <c r="C9731" t="s">
        <v>3597</v>
      </c>
      <c r="D9731" t="s">
        <v>1049</v>
      </c>
      <c r="E9731" t="s">
        <v>3792</v>
      </c>
      <c r="F9731" t="s">
        <v>3600</v>
      </c>
      <c r="G9731">
        <v>205274191</v>
      </c>
      <c r="I9731" t="s">
        <v>3601</v>
      </c>
      <c r="J9731" t="s">
        <v>5601</v>
      </c>
      <c r="L9731" t="s">
        <v>3641</v>
      </c>
      <c r="M9731">
        <v>13</v>
      </c>
      <c r="N9731">
        <v>22</v>
      </c>
      <c r="O9731">
        <v>10.5</v>
      </c>
      <c r="S9731" t="b">
        <v>0</v>
      </c>
      <c r="T9731" t="b">
        <v>0</v>
      </c>
      <c r="U9731" t="b">
        <v>0</v>
      </c>
      <c r="V9731">
        <v>45500</v>
      </c>
      <c r="W9731">
        <v>42500</v>
      </c>
      <c r="X9731">
        <v>2.48</v>
      </c>
      <c r="Y9731">
        <v>42500</v>
      </c>
      <c r="Z9731">
        <v>2.48</v>
      </c>
    </row>
    <row r="9732" spans="1:26">
      <c r="A9732">
        <v>205274231</v>
      </c>
      <c r="B9732" t="s">
        <v>3654</v>
      </c>
      <c r="C9732" t="s">
        <v>3597</v>
      </c>
      <c r="D9732" t="s">
        <v>1049</v>
      </c>
      <c r="E9732" t="s">
        <v>3792</v>
      </c>
      <c r="F9732" t="s">
        <v>3600</v>
      </c>
      <c r="G9732">
        <v>205274231</v>
      </c>
      <c r="I9732" t="s">
        <v>3601</v>
      </c>
      <c r="J9732" t="s">
        <v>5603</v>
      </c>
      <c r="L9732" t="s">
        <v>3639</v>
      </c>
      <c r="M9732">
        <v>13</v>
      </c>
      <c r="N9732">
        <v>21</v>
      </c>
      <c r="O9732">
        <v>11</v>
      </c>
      <c r="S9732" t="b">
        <v>0</v>
      </c>
      <c r="T9732" t="b">
        <v>0</v>
      </c>
      <c r="U9732" t="b">
        <v>0</v>
      </c>
      <c r="V9732">
        <v>58500</v>
      </c>
      <c r="W9732">
        <v>49500</v>
      </c>
      <c r="X9732">
        <v>2.66</v>
      </c>
      <c r="Y9732">
        <v>49500</v>
      </c>
      <c r="Z9732">
        <v>2.66</v>
      </c>
    </row>
    <row r="9733" spans="1:26">
      <c r="A9733">
        <v>205272506</v>
      </c>
      <c r="B9733" t="s">
        <v>3654</v>
      </c>
      <c r="C9733" t="s">
        <v>3597</v>
      </c>
      <c r="D9733" t="s">
        <v>1049</v>
      </c>
      <c r="E9733" t="s">
        <v>3637</v>
      </c>
      <c r="F9733" t="s">
        <v>3600</v>
      </c>
      <c r="G9733">
        <v>205272506</v>
      </c>
      <c r="I9733" t="s">
        <v>3601</v>
      </c>
      <c r="J9733" t="s">
        <v>5602</v>
      </c>
      <c r="L9733" t="s">
        <v>3640</v>
      </c>
      <c r="M9733">
        <v>13</v>
      </c>
      <c r="N9733">
        <v>21</v>
      </c>
      <c r="O9733">
        <v>10.5</v>
      </c>
      <c r="S9733" t="b">
        <v>0</v>
      </c>
      <c r="T9733" t="b">
        <v>0</v>
      </c>
      <c r="U9733" t="b">
        <v>0</v>
      </c>
      <c r="V9733">
        <v>32800</v>
      </c>
      <c r="W9733">
        <v>33000</v>
      </c>
      <c r="X9733">
        <v>2.38</v>
      </c>
      <c r="Y9733">
        <v>33000</v>
      </c>
      <c r="Z9733">
        <v>2.38</v>
      </c>
    </row>
    <row r="9734" spans="1:26">
      <c r="A9734">
        <v>205272507</v>
      </c>
      <c r="B9734" t="s">
        <v>3654</v>
      </c>
      <c r="C9734" t="s">
        <v>3597</v>
      </c>
      <c r="D9734" t="s">
        <v>1049</v>
      </c>
      <c r="E9734" t="s">
        <v>3637</v>
      </c>
      <c r="F9734" t="s">
        <v>3600</v>
      </c>
      <c r="G9734">
        <v>205272507</v>
      </c>
      <c r="I9734" t="s">
        <v>3601</v>
      </c>
      <c r="J9734" t="s">
        <v>5602</v>
      </c>
      <c r="L9734" t="s">
        <v>3639</v>
      </c>
      <c r="M9734">
        <v>13.5</v>
      </c>
      <c r="N9734">
        <v>22</v>
      </c>
      <c r="O9734">
        <v>11.5</v>
      </c>
      <c r="S9734" t="b">
        <v>0</v>
      </c>
      <c r="T9734" t="b">
        <v>0</v>
      </c>
      <c r="U9734" t="b">
        <v>0</v>
      </c>
      <c r="V9734">
        <v>34600</v>
      </c>
      <c r="W9734">
        <v>32400</v>
      </c>
      <c r="X9734">
        <v>2.62</v>
      </c>
      <c r="Y9734">
        <v>32400</v>
      </c>
      <c r="Z9734">
        <v>2.62</v>
      </c>
    </row>
    <row r="9735" spans="1:26">
      <c r="A9735">
        <v>205272761</v>
      </c>
      <c r="B9735" t="s">
        <v>3654</v>
      </c>
      <c r="C9735" t="s">
        <v>3597</v>
      </c>
      <c r="D9735" t="s">
        <v>1049</v>
      </c>
      <c r="E9735" t="s">
        <v>3637</v>
      </c>
      <c r="F9735" t="s">
        <v>3600</v>
      </c>
      <c r="G9735">
        <v>205272761</v>
      </c>
      <c r="I9735" t="s">
        <v>3601</v>
      </c>
      <c r="J9735" t="s">
        <v>5598</v>
      </c>
      <c r="L9735" t="s">
        <v>3639</v>
      </c>
      <c r="M9735">
        <v>13.5</v>
      </c>
      <c r="N9735">
        <v>22</v>
      </c>
      <c r="O9735">
        <v>11</v>
      </c>
      <c r="S9735" t="b">
        <v>0</v>
      </c>
      <c r="T9735" t="b">
        <v>0</v>
      </c>
      <c r="U9735" t="b">
        <v>0</v>
      </c>
      <c r="V9735">
        <v>46000</v>
      </c>
      <c r="W9735">
        <v>42500</v>
      </c>
      <c r="X9735">
        <v>2.6</v>
      </c>
      <c r="Y9735">
        <v>42500</v>
      </c>
      <c r="Z9735">
        <v>2.6</v>
      </c>
    </row>
    <row r="9736" spans="1:26">
      <c r="A9736">
        <v>205272505</v>
      </c>
      <c r="B9736" t="s">
        <v>3654</v>
      </c>
      <c r="C9736" t="s">
        <v>3597</v>
      </c>
      <c r="D9736" t="s">
        <v>1049</v>
      </c>
      <c r="E9736" t="s">
        <v>3637</v>
      </c>
      <c r="F9736" t="s">
        <v>3600</v>
      </c>
      <c r="G9736">
        <v>205272505</v>
      </c>
      <c r="I9736" t="s">
        <v>3601</v>
      </c>
      <c r="J9736" t="s">
        <v>5602</v>
      </c>
      <c r="L9736" t="s">
        <v>3641</v>
      </c>
      <c r="M9736">
        <v>13.5</v>
      </c>
      <c r="N9736">
        <v>22.5</v>
      </c>
      <c r="O9736">
        <v>11</v>
      </c>
      <c r="S9736" t="b">
        <v>0</v>
      </c>
      <c r="T9736" t="b">
        <v>0</v>
      </c>
      <c r="U9736" t="b">
        <v>0</v>
      </c>
      <c r="V9736">
        <v>34600</v>
      </c>
      <c r="W9736">
        <v>32800</v>
      </c>
      <c r="X9736">
        <v>2.54</v>
      </c>
      <c r="Y9736">
        <v>32800</v>
      </c>
      <c r="Z9736">
        <v>2.54</v>
      </c>
    </row>
    <row r="9737" spans="1:26">
      <c r="A9737">
        <v>205274190</v>
      </c>
      <c r="B9737" t="s">
        <v>3654</v>
      </c>
      <c r="C9737" t="s">
        <v>3597</v>
      </c>
      <c r="D9737" t="s">
        <v>1049</v>
      </c>
      <c r="E9737" t="s">
        <v>3792</v>
      </c>
      <c r="F9737" t="s">
        <v>3600</v>
      </c>
      <c r="G9737">
        <v>205274190</v>
      </c>
      <c r="I9737" t="s">
        <v>3601</v>
      </c>
      <c r="J9737" t="s">
        <v>5601</v>
      </c>
      <c r="L9737" t="s">
        <v>3639</v>
      </c>
      <c r="M9737">
        <v>13.5</v>
      </c>
      <c r="N9737">
        <v>22</v>
      </c>
      <c r="O9737">
        <v>11</v>
      </c>
      <c r="S9737" t="b">
        <v>0</v>
      </c>
      <c r="T9737" t="b">
        <v>0</v>
      </c>
      <c r="U9737" t="b">
        <v>0</v>
      </c>
      <c r="V9737">
        <v>46000</v>
      </c>
      <c r="W9737">
        <v>42500</v>
      </c>
      <c r="X9737">
        <v>2.6</v>
      </c>
      <c r="Y9737">
        <v>42500</v>
      </c>
      <c r="Z9737">
        <v>2.6</v>
      </c>
    </row>
    <row r="9738" spans="1:26">
      <c r="A9738">
        <v>205273934</v>
      </c>
      <c r="B9738" t="s">
        <v>3654</v>
      </c>
      <c r="C9738" t="s">
        <v>3597</v>
      </c>
      <c r="D9738" t="s">
        <v>1049</v>
      </c>
      <c r="E9738" t="s">
        <v>3792</v>
      </c>
      <c r="F9738" t="s">
        <v>3600</v>
      </c>
      <c r="G9738">
        <v>205273934</v>
      </c>
      <c r="I9738" t="s">
        <v>3601</v>
      </c>
      <c r="J9738" t="s">
        <v>5600</v>
      </c>
      <c r="L9738" t="s">
        <v>3641</v>
      </c>
      <c r="M9738">
        <v>13.5</v>
      </c>
      <c r="N9738">
        <v>22.5</v>
      </c>
      <c r="O9738">
        <v>11</v>
      </c>
      <c r="S9738" t="b">
        <v>0</v>
      </c>
      <c r="T9738" t="b">
        <v>0</v>
      </c>
      <c r="U9738" t="b">
        <v>0</v>
      </c>
      <c r="V9738">
        <v>34600</v>
      </c>
      <c r="W9738">
        <v>32800</v>
      </c>
      <c r="X9738">
        <v>2.54</v>
      </c>
      <c r="Y9738">
        <v>32800</v>
      </c>
      <c r="Z9738">
        <v>2.54</v>
      </c>
    </row>
    <row r="9739" spans="1:26">
      <c r="A9739">
        <v>205273936</v>
      </c>
      <c r="B9739" t="s">
        <v>3654</v>
      </c>
      <c r="C9739" t="s">
        <v>3597</v>
      </c>
      <c r="D9739" t="s">
        <v>1049</v>
      </c>
      <c r="E9739" t="s">
        <v>3792</v>
      </c>
      <c r="F9739" t="s">
        <v>3600</v>
      </c>
      <c r="G9739">
        <v>205273936</v>
      </c>
      <c r="I9739" t="s">
        <v>3601</v>
      </c>
      <c r="J9739" t="s">
        <v>5600</v>
      </c>
      <c r="L9739" t="s">
        <v>3639</v>
      </c>
      <c r="M9739">
        <v>13.5</v>
      </c>
      <c r="N9739">
        <v>22</v>
      </c>
      <c r="O9739">
        <v>11.5</v>
      </c>
      <c r="S9739" t="b">
        <v>0</v>
      </c>
      <c r="T9739" t="b">
        <v>0</v>
      </c>
      <c r="U9739" t="b">
        <v>0</v>
      </c>
      <c r="V9739">
        <v>34600</v>
      </c>
      <c r="W9739">
        <v>32400</v>
      </c>
      <c r="X9739">
        <v>2.62</v>
      </c>
      <c r="Y9739">
        <v>32400</v>
      </c>
      <c r="Z9739">
        <v>2.62</v>
      </c>
    </row>
    <row r="9740" spans="1:26">
      <c r="A9740">
        <v>205272802</v>
      </c>
      <c r="B9740" t="s">
        <v>3654</v>
      </c>
      <c r="C9740" t="s">
        <v>3597</v>
      </c>
      <c r="D9740" t="s">
        <v>1049</v>
      </c>
      <c r="E9740" t="s">
        <v>3637</v>
      </c>
      <c r="F9740" t="s">
        <v>3600</v>
      </c>
      <c r="G9740">
        <v>205272802</v>
      </c>
      <c r="I9740" t="s">
        <v>3601</v>
      </c>
      <c r="J9740" t="s">
        <v>5599</v>
      </c>
      <c r="L9740" t="s">
        <v>3639</v>
      </c>
      <c r="M9740">
        <v>13</v>
      </c>
      <c r="N9740">
        <v>21</v>
      </c>
      <c r="O9740">
        <v>11</v>
      </c>
      <c r="S9740" t="b">
        <v>0</v>
      </c>
      <c r="T9740" t="b">
        <v>0</v>
      </c>
      <c r="U9740" t="b">
        <v>0</v>
      </c>
      <c r="V9740">
        <v>58500</v>
      </c>
      <c r="W9740">
        <v>49500</v>
      </c>
      <c r="X9740">
        <v>2.66</v>
      </c>
      <c r="Y9740">
        <v>49500</v>
      </c>
      <c r="Z9740">
        <v>2.66</v>
      </c>
    </row>
    <row r="9741" spans="1:26">
      <c r="A9741">
        <v>205272762</v>
      </c>
      <c r="B9741" t="s">
        <v>3654</v>
      </c>
      <c r="C9741" t="s">
        <v>3597</v>
      </c>
      <c r="D9741" t="s">
        <v>1049</v>
      </c>
      <c r="E9741" t="s">
        <v>3637</v>
      </c>
      <c r="F9741" t="s">
        <v>3600</v>
      </c>
      <c r="G9741">
        <v>205272762</v>
      </c>
      <c r="I9741" t="s">
        <v>3601</v>
      </c>
      <c r="J9741" t="s">
        <v>5598</v>
      </c>
      <c r="L9741" t="s">
        <v>3641</v>
      </c>
      <c r="M9741">
        <v>13</v>
      </c>
      <c r="N9741">
        <v>22</v>
      </c>
      <c r="O9741">
        <v>10.5</v>
      </c>
      <c r="S9741" t="b">
        <v>0</v>
      </c>
      <c r="T9741" t="b">
        <v>0</v>
      </c>
      <c r="U9741" t="b">
        <v>0</v>
      </c>
      <c r="V9741">
        <v>45500</v>
      </c>
      <c r="W9741">
        <v>42500</v>
      </c>
      <c r="X9741">
        <v>2.48</v>
      </c>
      <c r="Y9741">
        <v>42500</v>
      </c>
      <c r="Z9741">
        <v>2.48</v>
      </c>
    </row>
    <row r="9742" spans="1:26">
      <c r="A9742">
        <v>205273716</v>
      </c>
      <c r="B9742" t="s">
        <v>3654</v>
      </c>
      <c r="C9742" t="s">
        <v>3597</v>
      </c>
      <c r="D9742" t="s">
        <v>1049</v>
      </c>
      <c r="E9742" t="s">
        <v>3792</v>
      </c>
      <c r="F9742" t="s">
        <v>3600</v>
      </c>
      <c r="G9742">
        <v>205273716</v>
      </c>
      <c r="I9742" t="s">
        <v>3601</v>
      </c>
      <c r="J9742" t="s">
        <v>5596</v>
      </c>
      <c r="L9742" t="s">
        <v>3643</v>
      </c>
      <c r="M9742">
        <v>14</v>
      </c>
      <c r="N9742">
        <v>22</v>
      </c>
      <c r="O9742">
        <v>12</v>
      </c>
      <c r="S9742" t="b">
        <v>0</v>
      </c>
      <c r="T9742" t="b">
        <v>0</v>
      </c>
      <c r="U9742" t="b">
        <v>0</v>
      </c>
      <c r="V9742">
        <v>23400</v>
      </c>
      <c r="W9742">
        <v>24400</v>
      </c>
      <c r="X9742">
        <v>2.62</v>
      </c>
      <c r="Y9742">
        <v>24400</v>
      </c>
      <c r="Z9742">
        <v>2.62</v>
      </c>
    </row>
    <row r="9743" spans="1:26">
      <c r="A9743">
        <v>205272287</v>
      </c>
      <c r="B9743" t="s">
        <v>3654</v>
      </c>
      <c r="C9743" t="s">
        <v>3597</v>
      </c>
      <c r="D9743" t="s">
        <v>1049</v>
      </c>
      <c r="E9743" t="s">
        <v>3637</v>
      </c>
      <c r="F9743" t="s">
        <v>3600</v>
      </c>
      <c r="G9743">
        <v>205272287</v>
      </c>
      <c r="I9743" t="s">
        <v>3601</v>
      </c>
      <c r="J9743" t="s">
        <v>5597</v>
      </c>
      <c r="L9743" t="s">
        <v>3643</v>
      </c>
      <c r="M9743">
        <v>14</v>
      </c>
      <c r="N9743">
        <v>22</v>
      </c>
      <c r="O9743">
        <v>12</v>
      </c>
      <c r="S9743" t="b">
        <v>0</v>
      </c>
      <c r="T9743" t="b">
        <v>0</v>
      </c>
      <c r="U9743" t="b">
        <v>0</v>
      </c>
      <c r="V9743">
        <v>23400</v>
      </c>
      <c r="W9743">
        <v>24400</v>
      </c>
      <c r="X9743">
        <v>2.62</v>
      </c>
      <c r="Y9743">
        <v>24400</v>
      </c>
      <c r="Z9743">
        <v>2.62</v>
      </c>
    </row>
    <row r="9744" spans="1:26">
      <c r="A9744">
        <v>205272289</v>
      </c>
      <c r="B9744" t="s">
        <v>3654</v>
      </c>
      <c r="C9744" t="s">
        <v>3597</v>
      </c>
      <c r="D9744" t="s">
        <v>1049</v>
      </c>
      <c r="E9744" t="s">
        <v>3637</v>
      </c>
      <c r="F9744" t="s">
        <v>3600</v>
      </c>
      <c r="G9744">
        <v>205272289</v>
      </c>
      <c r="I9744" t="s">
        <v>3601</v>
      </c>
      <c r="J9744" t="s">
        <v>5597</v>
      </c>
      <c r="L9744" t="s">
        <v>3641</v>
      </c>
      <c r="M9744">
        <v>15</v>
      </c>
      <c r="N9744">
        <v>24</v>
      </c>
      <c r="O9744">
        <v>13</v>
      </c>
      <c r="S9744" t="b">
        <v>0</v>
      </c>
      <c r="T9744" t="b">
        <v>0</v>
      </c>
      <c r="U9744" t="b">
        <v>0</v>
      </c>
      <c r="V9744">
        <v>24000</v>
      </c>
      <c r="W9744">
        <v>23600</v>
      </c>
      <c r="X9744">
        <v>2.78</v>
      </c>
      <c r="Y9744">
        <v>23600</v>
      </c>
      <c r="Z9744">
        <v>2.78</v>
      </c>
    </row>
    <row r="9745" spans="1:26">
      <c r="A9745">
        <v>205272288</v>
      </c>
      <c r="B9745" t="s">
        <v>3654</v>
      </c>
      <c r="C9745" t="s">
        <v>3597</v>
      </c>
      <c r="D9745" t="s">
        <v>1049</v>
      </c>
      <c r="E9745" t="s">
        <v>3637</v>
      </c>
      <c r="F9745" t="s">
        <v>3600</v>
      </c>
      <c r="G9745">
        <v>205272288</v>
      </c>
      <c r="I9745" t="s">
        <v>3601</v>
      </c>
      <c r="J9745" t="s">
        <v>5597</v>
      </c>
      <c r="L9745" t="s">
        <v>3640</v>
      </c>
      <c r="M9745">
        <v>14.5</v>
      </c>
      <c r="N9745">
        <v>22</v>
      </c>
      <c r="O9745">
        <v>12</v>
      </c>
      <c r="S9745" t="b">
        <v>0</v>
      </c>
      <c r="T9745" t="b">
        <v>0</v>
      </c>
      <c r="U9745" t="b">
        <v>0</v>
      </c>
      <c r="V9745">
        <v>23400</v>
      </c>
      <c r="W9745">
        <v>24200</v>
      </c>
      <c r="X9745">
        <v>2.6</v>
      </c>
      <c r="Y9745">
        <v>24200</v>
      </c>
      <c r="Z9745">
        <v>2.6</v>
      </c>
    </row>
    <row r="9746" spans="1:26">
      <c r="A9746">
        <v>205273718</v>
      </c>
      <c r="B9746" t="s">
        <v>3654</v>
      </c>
      <c r="C9746" t="s">
        <v>3597</v>
      </c>
      <c r="D9746" t="s">
        <v>1049</v>
      </c>
      <c r="E9746" t="s">
        <v>3792</v>
      </c>
      <c r="F9746" t="s">
        <v>3600</v>
      </c>
      <c r="G9746">
        <v>205273718</v>
      </c>
      <c r="I9746" t="s">
        <v>3601</v>
      </c>
      <c r="J9746" t="s">
        <v>5596</v>
      </c>
      <c r="L9746" t="s">
        <v>3641</v>
      </c>
      <c r="M9746">
        <v>15</v>
      </c>
      <c r="N9746">
        <v>24</v>
      </c>
      <c r="O9746">
        <v>13</v>
      </c>
      <c r="S9746" t="b">
        <v>0</v>
      </c>
      <c r="T9746" t="b">
        <v>0</v>
      </c>
      <c r="U9746" t="b">
        <v>0</v>
      </c>
      <c r="V9746">
        <v>24000</v>
      </c>
      <c r="W9746">
        <v>23600</v>
      </c>
      <c r="X9746">
        <v>2.78</v>
      </c>
      <c r="Y9746">
        <v>23600</v>
      </c>
      <c r="Z9746">
        <v>2.78</v>
      </c>
    </row>
    <row r="9747" spans="1:26">
      <c r="A9747">
        <v>205273717</v>
      </c>
      <c r="B9747" t="s">
        <v>3654</v>
      </c>
      <c r="C9747" t="s">
        <v>3597</v>
      </c>
      <c r="D9747" t="s">
        <v>1049</v>
      </c>
      <c r="E9747" t="s">
        <v>3792</v>
      </c>
      <c r="F9747" t="s">
        <v>3600</v>
      </c>
      <c r="G9747">
        <v>205273717</v>
      </c>
      <c r="I9747" t="s">
        <v>3601</v>
      </c>
      <c r="J9747" t="s">
        <v>5596</v>
      </c>
      <c r="L9747" t="s">
        <v>3640</v>
      </c>
      <c r="M9747">
        <v>14.5</v>
      </c>
      <c r="N9747">
        <v>22</v>
      </c>
      <c r="O9747">
        <v>12</v>
      </c>
      <c r="S9747" t="b">
        <v>0</v>
      </c>
      <c r="T9747" t="b">
        <v>0</v>
      </c>
      <c r="U9747" t="b">
        <v>0</v>
      </c>
      <c r="V9747">
        <v>23400</v>
      </c>
      <c r="W9747">
        <v>24200</v>
      </c>
      <c r="X9747">
        <v>2.6</v>
      </c>
      <c r="Y9747">
        <v>24200</v>
      </c>
      <c r="Z9747">
        <v>2.6</v>
      </c>
    </row>
    <row r="9748" spans="1:26">
      <c r="A9748">
        <v>203380989</v>
      </c>
      <c r="B9748" t="s">
        <v>3654</v>
      </c>
      <c r="C9748" t="s">
        <v>3597</v>
      </c>
      <c r="D9748" t="s">
        <v>1049</v>
      </c>
      <c r="E9748" t="s">
        <v>3835</v>
      </c>
      <c r="F9748" t="s">
        <v>3600</v>
      </c>
      <c r="G9748">
        <v>203380989</v>
      </c>
      <c r="I9748" t="s">
        <v>3601</v>
      </c>
      <c r="J9748" t="s">
        <v>3840</v>
      </c>
      <c r="L9748" t="s">
        <v>5476</v>
      </c>
      <c r="M9748">
        <v>10.9</v>
      </c>
      <c r="N9748">
        <v>15.5</v>
      </c>
      <c r="O9748">
        <v>9.8000000000000007</v>
      </c>
      <c r="S9748" t="b">
        <v>0</v>
      </c>
      <c r="T9748" t="b">
        <v>0</v>
      </c>
      <c r="U9748" t="b">
        <v>0</v>
      </c>
      <c r="V9748">
        <v>17200</v>
      </c>
      <c r="W9748">
        <v>10800</v>
      </c>
      <c r="X9748">
        <v>2.75</v>
      </c>
      <c r="Y9748">
        <v>23100</v>
      </c>
      <c r="Z9748">
        <v>2.74</v>
      </c>
    </row>
    <row r="9749" spans="1:26">
      <c r="A9749">
        <v>204344202</v>
      </c>
      <c r="B9749" t="s">
        <v>3654</v>
      </c>
      <c r="C9749" t="s">
        <v>3597</v>
      </c>
      <c r="D9749" t="s">
        <v>1049</v>
      </c>
      <c r="E9749" t="s">
        <v>3835</v>
      </c>
      <c r="F9749" t="s">
        <v>3600</v>
      </c>
      <c r="G9749">
        <v>204344202</v>
      </c>
      <c r="I9749" t="s">
        <v>3601</v>
      </c>
      <c r="J9749" t="s">
        <v>5591</v>
      </c>
      <c r="L9749" t="s">
        <v>5595</v>
      </c>
      <c r="M9749">
        <v>11</v>
      </c>
      <c r="N9749">
        <v>17.5</v>
      </c>
      <c r="O9749">
        <v>10.5</v>
      </c>
      <c r="S9749" t="b">
        <v>0</v>
      </c>
      <c r="T9749" t="b">
        <v>0</v>
      </c>
      <c r="U9749" t="b">
        <v>0</v>
      </c>
      <c r="V9749">
        <v>28800</v>
      </c>
      <c r="W9749">
        <v>20200</v>
      </c>
      <c r="X9749">
        <v>2.67</v>
      </c>
      <c r="Y9749">
        <v>23910</v>
      </c>
      <c r="Z9749">
        <v>2.66</v>
      </c>
    </row>
    <row r="9750" spans="1:26">
      <c r="A9750">
        <v>204344201</v>
      </c>
      <c r="B9750" t="s">
        <v>3654</v>
      </c>
      <c r="C9750" t="s">
        <v>3597</v>
      </c>
      <c r="D9750" t="s">
        <v>1049</v>
      </c>
      <c r="E9750" t="s">
        <v>3835</v>
      </c>
      <c r="F9750" t="s">
        <v>3600</v>
      </c>
      <c r="G9750">
        <v>204344201</v>
      </c>
      <c r="I9750" t="s">
        <v>3601</v>
      </c>
      <c r="J9750" t="s">
        <v>3842</v>
      </c>
      <c r="L9750" t="s">
        <v>5594</v>
      </c>
      <c r="M9750">
        <v>11.5</v>
      </c>
      <c r="N9750">
        <v>17</v>
      </c>
      <c r="O9750">
        <v>10.5</v>
      </c>
      <c r="S9750" t="b">
        <v>0</v>
      </c>
      <c r="T9750" t="b">
        <v>0</v>
      </c>
      <c r="U9750" t="b">
        <v>0</v>
      </c>
      <c r="V9750">
        <v>23000</v>
      </c>
      <c r="W9750">
        <v>14000</v>
      </c>
      <c r="X9750">
        <v>2.4</v>
      </c>
      <c r="Y9750">
        <v>23910</v>
      </c>
      <c r="Z9750">
        <v>2.4</v>
      </c>
    </row>
    <row r="9751" spans="1:26">
      <c r="A9751">
        <v>203380991</v>
      </c>
      <c r="B9751" t="s">
        <v>3654</v>
      </c>
      <c r="C9751" t="s">
        <v>3597</v>
      </c>
      <c r="D9751" t="s">
        <v>1049</v>
      </c>
      <c r="E9751" t="s">
        <v>3835</v>
      </c>
      <c r="F9751" t="s">
        <v>3600</v>
      </c>
      <c r="G9751">
        <v>203380991</v>
      </c>
      <c r="I9751" t="s">
        <v>3601</v>
      </c>
      <c r="J9751" t="s">
        <v>5591</v>
      </c>
      <c r="L9751" t="s">
        <v>5075</v>
      </c>
      <c r="M9751">
        <v>11.3</v>
      </c>
      <c r="N9751">
        <v>16.5</v>
      </c>
      <c r="O9751">
        <v>11</v>
      </c>
      <c r="S9751" t="b">
        <v>0</v>
      </c>
      <c r="T9751" t="b">
        <v>0</v>
      </c>
      <c r="U9751" t="b">
        <v>0</v>
      </c>
      <c r="V9751">
        <v>29200</v>
      </c>
      <c r="W9751">
        <v>21200</v>
      </c>
      <c r="X9751">
        <v>2.81</v>
      </c>
      <c r="Y9751">
        <v>25200</v>
      </c>
      <c r="Z9751">
        <v>2.81</v>
      </c>
    </row>
    <row r="9752" spans="1:26">
      <c r="A9752">
        <v>204344200</v>
      </c>
      <c r="B9752" t="s">
        <v>3654</v>
      </c>
      <c r="C9752" t="s">
        <v>3597</v>
      </c>
      <c r="D9752" t="s">
        <v>1049</v>
      </c>
      <c r="E9752" t="s">
        <v>3835</v>
      </c>
      <c r="F9752" t="s">
        <v>3600</v>
      </c>
      <c r="G9752">
        <v>204344200</v>
      </c>
      <c r="I9752" t="s">
        <v>3601</v>
      </c>
      <c r="J9752" t="s">
        <v>3840</v>
      </c>
      <c r="L9752" t="s">
        <v>5594</v>
      </c>
      <c r="M9752">
        <v>11.5</v>
      </c>
      <c r="N9752">
        <v>18</v>
      </c>
      <c r="O9752">
        <v>10</v>
      </c>
      <c r="S9752" t="b">
        <v>0</v>
      </c>
      <c r="T9752" t="b">
        <v>0</v>
      </c>
      <c r="U9752" t="b">
        <v>0</v>
      </c>
      <c r="V9752">
        <v>17800</v>
      </c>
      <c r="W9752">
        <v>11000</v>
      </c>
      <c r="X9752">
        <v>2.98</v>
      </c>
      <c r="Y9752">
        <v>18600</v>
      </c>
      <c r="Z9752">
        <v>2.98</v>
      </c>
    </row>
    <row r="9753" spans="1:26">
      <c r="A9753">
        <v>204344199</v>
      </c>
      <c r="B9753" t="s">
        <v>3654</v>
      </c>
      <c r="C9753" t="s">
        <v>3597</v>
      </c>
      <c r="D9753" t="s">
        <v>1049</v>
      </c>
      <c r="E9753" t="s">
        <v>3835</v>
      </c>
      <c r="F9753" t="s">
        <v>3600</v>
      </c>
      <c r="G9753">
        <v>204344199</v>
      </c>
      <c r="I9753" t="s">
        <v>3601</v>
      </c>
      <c r="J9753" t="s">
        <v>3925</v>
      </c>
      <c r="L9753" t="s">
        <v>5594</v>
      </c>
      <c r="M9753">
        <v>12</v>
      </c>
      <c r="N9753">
        <v>18</v>
      </c>
      <c r="O9753">
        <v>10</v>
      </c>
      <c r="S9753" t="b">
        <v>0</v>
      </c>
      <c r="T9753" t="b">
        <v>0</v>
      </c>
      <c r="U9753" t="b">
        <v>0</v>
      </c>
      <c r="V9753">
        <v>11200</v>
      </c>
      <c r="W9753">
        <v>6400</v>
      </c>
      <c r="X9753">
        <v>2.8</v>
      </c>
      <c r="Y9753">
        <v>16440</v>
      </c>
      <c r="Z9753">
        <v>2.79</v>
      </c>
    </row>
    <row r="9754" spans="1:26">
      <c r="A9754">
        <v>203380988</v>
      </c>
      <c r="B9754" t="s">
        <v>3654</v>
      </c>
      <c r="C9754" t="s">
        <v>3597</v>
      </c>
      <c r="D9754" t="s">
        <v>1049</v>
      </c>
      <c r="E9754" t="s">
        <v>3835</v>
      </c>
      <c r="F9754" t="s">
        <v>3600</v>
      </c>
      <c r="G9754">
        <v>203380988</v>
      </c>
      <c r="I9754" t="s">
        <v>3601</v>
      </c>
      <c r="J9754" t="s">
        <v>3925</v>
      </c>
      <c r="L9754" t="s">
        <v>5476</v>
      </c>
      <c r="M9754">
        <v>12.25</v>
      </c>
      <c r="N9754">
        <v>17.600000000000001</v>
      </c>
      <c r="O9754">
        <v>9.6999999999999993</v>
      </c>
      <c r="S9754" t="b">
        <v>0</v>
      </c>
      <c r="T9754" t="b">
        <v>0</v>
      </c>
      <c r="U9754" t="b">
        <v>0</v>
      </c>
      <c r="V9754">
        <v>11800</v>
      </c>
      <c r="W9754">
        <v>7600</v>
      </c>
      <c r="X9754">
        <v>2.75</v>
      </c>
      <c r="Y9754">
        <v>14100</v>
      </c>
      <c r="Z9754">
        <v>2.75</v>
      </c>
    </row>
    <row r="9755" spans="1:26">
      <c r="A9755">
        <v>203381008</v>
      </c>
      <c r="B9755" t="s">
        <v>3654</v>
      </c>
      <c r="C9755" t="s">
        <v>3597</v>
      </c>
      <c r="D9755" t="s">
        <v>1049</v>
      </c>
      <c r="E9755" t="s">
        <v>3835</v>
      </c>
      <c r="F9755" t="s">
        <v>3600</v>
      </c>
      <c r="G9755">
        <v>203381008</v>
      </c>
      <c r="I9755" t="s">
        <v>3601</v>
      </c>
      <c r="J9755" t="s">
        <v>5592</v>
      </c>
      <c r="L9755" t="s">
        <v>5593</v>
      </c>
      <c r="M9755">
        <v>9</v>
      </c>
      <c r="N9755">
        <v>16</v>
      </c>
      <c r="O9755">
        <v>9</v>
      </c>
      <c r="S9755" t="b">
        <v>0</v>
      </c>
      <c r="T9755" t="b">
        <v>0</v>
      </c>
      <c r="U9755" t="b">
        <v>0</v>
      </c>
      <c r="V9755">
        <v>35000</v>
      </c>
      <c r="W9755">
        <v>19000</v>
      </c>
      <c r="X9755">
        <v>2.5099999999999998</v>
      </c>
      <c r="Y9755">
        <v>26500</v>
      </c>
      <c r="Z9755">
        <v>2.5099999999999998</v>
      </c>
    </row>
    <row r="9756" spans="1:26">
      <c r="A9756">
        <v>203381007</v>
      </c>
      <c r="B9756" t="s">
        <v>3654</v>
      </c>
      <c r="C9756" t="s">
        <v>3597</v>
      </c>
      <c r="D9756" t="s">
        <v>1049</v>
      </c>
      <c r="E9756" t="s">
        <v>3835</v>
      </c>
      <c r="F9756" t="s">
        <v>3600</v>
      </c>
      <c r="G9756">
        <v>203381007</v>
      </c>
      <c r="I9756" t="s">
        <v>3601</v>
      </c>
      <c r="J9756" t="s">
        <v>5591</v>
      </c>
      <c r="L9756" t="s">
        <v>5077</v>
      </c>
      <c r="M9756">
        <v>11.1</v>
      </c>
      <c r="N9756">
        <v>17.95</v>
      </c>
      <c r="O9756">
        <v>10.8</v>
      </c>
      <c r="S9756" t="b">
        <v>0</v>
      </c>
      <c r="T9756" t="b">
        <v>0</v>
      </c>
      <c r="U9756" t="b">
        <v>0</v>
      </c>
      <c r="V9756">
        <v>28600</v>
      </c>
      <c r="W9756">
        <v>20200</v>
      </c>
      <c r="X9756">
        <v>2.35</v>
      </c>
      <c r="Y9756">
        <v>24400</v>
      </c>
      <c r="Z9756">
        <v>2.34</v>
      </c>
    </row>
    <row r="9757" spans="1:26">
      <c r="A9757">
        <v>203381006</v>
      </c>
      <c r="B9757" t="s">
        <v>3654</v>
      </c>
      <c r="C9757" t="s">
        <v>3597</v>
      </c>
      <c r="D9757" t="s">
        <v>1049</v>
      </c>
      <c r="E9757" t="s">
        <v>3835</v>
      </c>
      <c r="F9757" t="s">
        <v>3600</v>
      </c>
      <c r="G9757">
        <v>203381006</v>
      </c>
      <c r="I9757" t="s">
        <v>3601</v>
      </c>
      <c r="J9757" t="s">
        <v>3842</v>
      </c>
      <c r="L9757" t="s">
        <v>5473</v>
      </c>
      <c r="M9757">
        <v>12.2</v>
      </c>
      <c r="N9757">
        <v>19.95</v>
      </c>
      <c r="O9757">
        <v>11.2</v>
      </c>
      <c r="S9757" t="b">
        <v>0</v>
      </c>
      <c r="T9757" t="b">
        <v>0</v>
      </c>
      <c r="U9757" t="b">
        <v>0</v>
      </c>
      <c r="V9757">
        <v>23000</v>
      </c>
      <c r="W9757">
        <v>15000</v>
      </c>
      <c r="X9757">
        <v>2.2200000000000002</v>
      </c>
      <c r="Y9757">
        <v>28400</v>
      </c>
      <c r="Z9757">
        <v>2.2200000000000002</v>
      </c>
    </row>
    <row r="9758" spans="1:26">
      <c r="A9758">
        <v>203381005</v>
      </c>
      <c r="B9758" t="s">
        <v>3654</v>
      </c>
      <c r="C9758" t="s">
        <v>3597</v>
      </c>
      <c r="D9758" t="s">
        <v>1049</v>
      </c>
      <c r="E9758" t="s">
        <v>3835</v>
      </c>
      <c r="F9758" t="s">
        <v>3600</v>
      </c>
      <c r="G9758">
        <v>203381005</v>
      </c>
      <c r="I9758" t="s">
        <v>3601</v>
      </c>
      <c r="J9758" t="s">
        <v>3840</v>
      </c>
      <c r="L9758" t="s">
        <v>5477</v>
      </c>
      <c r="M9758">
        <v>11</v>
      </c>
      <c r="N9758">
        <v>19</v>
      </c>
      <c r="O9758">
        <v>10.3</v>
      </c>
      <c r="S9758" t="b">
        <v>0</v>
      </c>
      <c r="T9758" t="b">
        <v>0</v>
      </c>
      <c r="U9758" t="b">
        <v>0</v>
      </c>
      <c r="V9758">
        <v>17600</v>
      </c>
      <c r="W9758">
        <v>12600</v>
      </c>
      <c r="X9758">
        <v>2.72</v>
      </c>
      <c r="Y9758">
        <v>23700</v>
      </c>
      <c r="Z9758">
        <v>2.72</v>
      </c>
    </row>
    <row r="9759" spans="1:26">
      <c r="A9759">
        <v>204344197</v>
      </c>
      <c r="B9759" t="s">
        <v>3654</v>
      </c>
      <c r="C9759" t="s">
        <v>3597</v>
      </c>
      <c r="D9759" t="s">
        <v>1049</v>
      </c>
      <c r="E9759" t="s">
        <v>3792</v>
      </c>
      <c r="F9759" t="s">
        <v>3600</v>
      </c>
      <c r="G9759">
        <v>204344197</v>
      </c>
      <c r="I9759" t="s">
        <v>3601</v>
      </c>
      <c r="J9759" t="s">
        <v>5591</v>
      </c>
      <c r="L9759" t="s">
        <v>5595</v>
      </c>
      <c r="M9759">
        <v>11</v>
      </c>
      <c r="N9759">
        <v>17.5</v>
      </c>
      <c r="O9759">
        <v>10.5</v>
      </c>
      <c r="S9759" t="b">
        <v>0</v>
      </c>
      <c r="T9759" t="b">
        <v>0</v>
      </c>
      <c r="U9759" t="b">
        <v>0</v>
      </c>
      <c r="V9759">
        <v>28800</v>
      </c>
      <c r="W9759">
        <v>20200</v>
      </c>
      <c r="X9759">
        <v>2.67</v>
      </c>
      <c r="Y9759">
        <v>23910</v>
      </c>
      <c r="Z9759">
        <v>2.66</v>
      </c>
    </row>
    <row r="9760" spans="1:26">
      <c r="A9760">
        <v>204344196</v>
      </c>
      <c r="B9760" t="s">
        <v>3654</v>
      </c>
      <c r="C9760" t="s">
        <v>3597</v>
      </c>
      <c r="D9760" t="s">
        <v>1049</v>
      </c>
      <c r="E9760" t="s">
        <v>3792</v>
      </c>
      <c r="F9760" t="s">
        <v>3600</v>
      </c>
      <c r="G9760">
        <v>204344196</v>
      </c>
      <c r="I9760" t="s">
        <v>3601</v>
      </c>
      <c r="J9760" t="s">
        <v>3842</v>
      </c>
      <c r="L9760" t="s">
        <v>5594</v>
      </c>
      <c r="M9760">
        <v>11.5</v>
      </c>
      <c r="N9760">
        <v>17</v>
      </c>
      <c r="O9760">
        <v>10.5</v>
      </c>
      <c r="S9760" t="b">
        <v>0</v>
      </c>
      <c r="T9760" t="b">
        <v>0</v>
      </c>
      <c r="U9760" t="b">
        <v>0</v>
      </c>
      <c r="V9760">
        <v>23000</v>
      </c>
      <c r="W9760">
        <v>14000</v>
      </c>
      <c r="X9760">
        <v>2.4</v>
      </c>
      <c r="Y9760">
        <v>23910</v>
      </c>
      <c r="Z9760">
        <v>2.4</v>
      </c>
    </row>
    <row r="9761" spans="1:26">
      <c r="A9761">
        <v>203380986</v>
      </c>
      <c r="B9761" t="s">
        <v>3654</v>
      </c>
      <c r="C9761" t="s">
        <v>3597</v>
      </c>
      <c r="D9761" t="s">
        <v>1049</v>
      </c>
      <c r="E9761" t="s">
        <v>3792</v>
      </c>
      <c r="F9761" t="s">
        <v>3600</v>
      </c>
      <c r="G9761">
        <v>203380986</v>
      </c>
      <c r="I9761" t="s">
        <v>3601</v>
      </c>
      <c r="J9761" t="s">
        <v>5591</v>
      </c>
      <c r="L9761" t="s">
        <v>5075</v>
      </c>
      <c r="M9761">
        <v>11.3</v>
      </c>
      <c r="N9761">
        <v>16.5</v>
      </c>
      <c r="O9761">
        <v>11</v>
      </c>
      <c r="S9761" t="b">
        <v>0</v>
      </c>
      <c r="T9761" t="b">
        <v>0</v>
      </c>
      <c r="U9761" t="b">
        <v>0</v>
      </c>
      <c r="V9761">
        <v>29200</v>
      </c>
      <c r="W9761">
        <v>21200</v>
      </c>
      <c r="X9761">
        <v>2.81</v>
      </c>
      <c r="Y9761">
        <v>25200</v>
      </c>
      <c r="Z9761">
        <v>2.81</v>
      </c>
    </row>
    <row r="9762" spans="1:26">
      <c r="A9762">
        <v>204344194</v>
      </c>
      <c r="B9762" t="s">
        <v>3654</v>
      </c>
      <c r="C9762" t="s">
        <v>3597</v>
      </c>
      <c r="D9762" t="s">
        <v>1049</v>
      </c>
      <c r="E9762" t="s">
        <v>3792</v>
      </c>
      <c r="F9762" t="s">
        <v>3600</v>
      </c>
      <c r="G9762">
        <v>204344194</v>
      </c>
      <c r="I9762" t="s">
        <v>3601</v>
      </c>
      <c r="J9762" t="s">
        <v>3925</v>
      </c>
      <c r="L9762" t="s">
        <v>5594</v>
      </c>
      <c r="M9762">
        <v>12</v>
      </c>
      <c r="N9762">
        <v>18</v>
      </c>
      <c r="O9762">
        <v>10</v>
      </c>
      <c r="S9762" t="b">
        <v>0</v>
      </c>
      <c r="T9762" t="b">
        <v>0</v>
      </c>
      <c r="U9762" t="b">
        <v>0</v>
      </c>
      <c r="V9762">
        <v>11200</v>
      </c>
      <c r="W9762">
        <v>6400</v>
      </c>
      <c r="X9762">
        <v>2.8</v>
      </c>
      <c r="Y9762">
        <v>16440</v>
      </c>
      <c r="Z9762">
        <v>2.79</v>
      </c>
    </row>
    <row r="9763" spans="1:26">
      <c r="A9763">
        <v>204344195</v>
      </c>
      <c r="B9763" t="s">
        <v>3654</v>
      </c>
      <c r="C9763" t="s">
        <v>3597</v>
      </c>
      <c r="D9763" t="s">
        <v>1049</v>
      </c>
      <c r="E9763" t="s">
        <v>3792</v>
      </c>
      <c r="F9763" t="s">
        <v>3600</v>
      </c>
      <c r="G9763">
        <v>204344195</v>
      </c>
      <c r="I9763" t="s">
        <v>3601</v>
      </c>
      <c r="J9763" t="s">
        <v>3840</v>
      </c>
      <c r="L9763" t="s">
        <v>5594</v>
      </c>
      <c r="M9763">
        <v>11.5</v>
      </c>
      <c r="N9763">
        <v>18</v>
      </c>
      <c r="O9763">
        <v>10</v>
      </c>
      <c r="S9763" t="b">
        <v>0</v>
      </c>
      <c r="T9763" t="b">
        <v>0</v>
      </c>
      <c r="U9763" t="b">
        <v>0</v>
      </c>
      <c r="V9763">
        <v>17800</v>
      </c>
      <c r="W9763">
        <v>11000</v>
      </c>
      <c r="X9763">
        <v>2.98</v>
      </c>
      <c r="Y9763">
        <v>18600</v>
      </c>
      <c r="Z9763">
        <v>2.98</v>
      </c>
    </row>
    <row r="9764" spans="1:26">
      <c r="A9764">
        <v>203380984</v>
      </c>
      <c r="B9764" t="s">
        <v>3654</v>
      </c>
      <c r="C9764" t="s">
        <v>3597</v>
      </c>
      <c r="D9764" t="s">
        <v>1049</v>
      </c>
      <c r="E9764" t="s">
        <v>3792</v>
      </c>
      <c r="F9764" t="s">
        <v>3600</v>
      </c>
      <c r="G9764">
        <v>203380984</v>
      </c>
      <c r="I9764" t="s">
        <v>3601</v>
      </c>
      <c r="J9764" t="s">
        <v>3840</v>
      </c>
      <c r="L9764" t="s">
        <v>5476</v>
      </c>
      <c r="M9764">
        <v>10.9</v>
      </c>
      <c r="N9764">
        <v>15.5</v>
      </c>
      <c r="O9764">
        <v>9.8000000000000007</v>
      </c>
      <c r="S9764" t="b">
        <v>0</v>
      </c>
      <c r="T9764" t="b">
        <v>0</v>
      </c>
      <c r="U9764" t="b">
        <v>0</v>
      </c>
      <c r="V9764">
        <v>17200</v>
      </c>
      <c r="W9764">
        <v>10800</v>
      </c>
      <c r="X9764">
        <v>2.75</v>
      </c>
      <c r="Y9764">
        <v>23100</v>
      </c>
      <c r="Z9764">
        <v>2.74</v>
      </c>
    </row>
    <row r="9765" spans="1:26">
      <c r="A9765">
        <v>203381002</v>
      </c>
      <c r="B9765" t="s">
        <v>3654</v>
      </c>
      <c r="C9765" t="s">
        <v>3597</v>
      </c>
      <c r="D9765" t="s">
        <v>1049</v>
      </c>
      <c r="E9765" t="s">
        <v>3792</v>
      </c>
      <c r="F9765" t="s">
        <v>3600</v>
      </c>
      <c r="G9765">
        <v>203381002</v>
      </c>
      <c r="I9765" t="s">
        <v>3601</v>
      </c>
      <c r="J9765" t="s">
        <v>5592</v>
      </c>
      <c r="L9765" t="s">
        <v>5593</v>
      </c>
      <c r="M9765">
        <v>9</v>
      </c>
      <c r="N9765">
        <v>16</v>
      </c>
      <c r="O9765">
        <v>9</v>
      </c>
      <c r="S9765" t="b">
        <v>0</v>
      </c>
      <c r="T9765" t="b">
        <v>0</v>
      </c>
      <c r="U9765" t="b">
        <v>0</v>
      </c>
      <c r="V9765">
        <v>35000</v>
      </c>
      <c r="W9765">
        <v>19000</v>
      </c>
      <c r="X9765">
        <v>2.5099999999999998</v>
      </c>
      <c r="Y9765">
        <v>26500</v>
      </c>
      <c r="Z9765">
        <v>2.5099999999999998</v>
      </c>
    </row>
    <row r="9766" spans="1:26">
      <c r="A9766">
        <v>203380983</v>
      </c>
      <c r="B9766" t="s">
        <v>3654</v>
      </c>
      <c r="C9766" t="s">
        <v>3597</v>
      </c>
      <c r="D9766" t="s">
        <v>1049</v>
      </c>
      <c r="E9766" t="s">
        <v>3792</v>
      </c>
      <c r="F9766" t="s">
        <v>3600</v>
      </c>
      <c r="G9766">
        <v>203380983</v>
      </c>
      <c r="I9766" t="s">
        <v>3601</v>
      </c>
      <c r="J9766" t="s">
        <v>3925</v>
      </c>
      <c r="L9766" t="s">
        <v>5476</v>
      </c>
      <c r="M9766">
        <v>12.25</v>
      </c>
      <c r="N9766">
        <v>17.600000000000001</v>
      </c>
      <c r="O9766">
        <v>9.6999999999999993</v>
      </c>
      <c r="S9766" t="b">
        <v>0</v>
      </c>
      <c r="T9766" t="b">
        <v>0</v>
      </c>
      <c r="U9766" t="b">
        <v>0</v>
      </c>
      <c r="V9766">
        <v>11800</v>
      </c>
      <c r="W9766">
        <v>7600</v>
      </c>
      <c r="X9766">
        <v>2.75</v>
      </c>
      <c r="Y9766">
        <v>14100</v>
      </c>
      <c r="Z9766">
        <v>2.75</v>
      </c>
    </row>
    <row r="9767" spans="1:26">
      <c r="A9767">
        <v>203381001</v>
      </c>
      <c r="B9767" t="s">
        <v>3654</v>
      </c>
      <c r="C9767" t="s">
        <v>3597</v>
      </c>
      <c r="D9767" t="s">
        <v>1049</v>
      </c>
      <c r="E9767" t="s">
        <v>3792</v>
      </c>
      <c r="F9767" t="s">
        <v>3600</v>
      </c>
      <c r="G9767">
        <v>203381001</v>
      </c>
      <c r="I9767" t="s">
        <v>3601</v>
      </c>
      <c r="J9767" t="s">
        <v>5591</v>
      </c>
      <c r="L9767" t="s">
        <v>5077</v>
      </c>
      <c r="M9767">
        <v>11.1</v>
      </c>
      <c r="N9767">
        <v>17.95</v>
      </c>
      <c r="O9767">
        <v>10.8</v>
      </c>
      <c r="S9767" t="b">
        <v>0</v>
      </c>
      <c r="T9767" t="b">
        <v>0</v>
      </c>
      <c r="U9767" t="b">
        <v>0</v>
      </c>
      <c r="V9767">
        <v>28600</v>
      </c>
      <c r="W9767">
        <v>20200</v>
      </c>
      <c r="X9767">
        <v>2.35</v>
      </c>
      <c r="Y9767">
        <v>24400</v>
      </c>
      <c r="Z9767">
        <v>2.34</v>
      </c>
    </row>
    <row r="9768" spans="1:26">
      <c r="A9768">
        <v>203381000</v>
      </c>
      <c r="B9768" t="s">
        <v>3654</v>
      </c>
      <c r="C9768" t="s">
        <v>3597</v>
      </c>
      <c r="D9768" t="s">
        <v>1049</v>
      </c>
      <c r="E9768" t="s">
        <v>3792</v>
      </c>
      <c r="F9768" t="s">
        <v>3600</v>
      </c>
      <c r="G9768">
        <v>203381000</v>
      </c>
      <c r="I9768" t="s">
        <v>3601</v>
      </c>
      <c r="J9768" t="s">
        <v>3842</v>
      </c>
      <c r="L9768" t="s">
        <v>5473</v>
      </c>
      <c r="M9768">
        <v>12.2</v>
      </c>
      <c r="N9768">
        <v>19.95</v>
      </c>
      <c r="O9768">
        <v>11.2</v>
      </c>
      <c r="S9768" t="b">
        <v>0</v>
      </c>
      <c r="T9768" t="b">
        <v>0</v>
      </c>
      <c r="U9768" t="b">
        <v>0</v>
      </c>
      <c r="V9768">
        <v>23000</v>
      </c>
      <c r="W9768">
        <v>15000</v>
      </c>
      <c r="X9768">
        <v>2.2200000000000002</v>
      </c>
      <c r="Y9768">
        <v>28400</v>
      </c>
      <c r="Z9768">
        <v>2.2200000000000002</v>
      </c>
    </row>
    <row r="9769" spans="1:26">
      <c r="A9769">
        <v>204344192</v>
      </c>
      <c r="B9769" t="s">
        <v>3654</v>
      </c>
      <c r="C9769" t="s">
        <v>3597</v>
      </c>
      <c r="D9769" t="s">
        <v>1049</v>
      </c>
      <c r="E9769" t="s">
        <v>3637</v>
      </c>
      <c r="F9769" t="s">
        <v>3600</v>
      </c>
      <c r="G9769">
        <v>204344192</v>
      </c>
      <c r="I9769" t="s">
        <v>3601</v>
      </c>
      <c r="J9769" t="s">
        <v>5591</v>
      </c>
      <c r="L9769" t="s">
        <v>5595</v>
      </c>
      <c r="M9769">
        <v>11</v>
      </c>
      <c r="N9769">
        <v>17.5</v>
      </c>
      <c r="O9769">
        <v>10.5</v>
      </c>
      <c r="S9769" t="b">
        <v>0</v>
      </c>
      <c r="T9769" t="b">
        <v>0</v>
      </c>
      <c r="U9769" t="b">
        <v>0</v>
      </c>
      <c r="V9769">
        <v>28800</v>
      </c>
      <c r="W9769">
        <v>20200</v>
      </c>
      <c r="X9769">
        <v>2.82</v>
      </c>
      <c r="Y9769">
        <v>25310</v>
      </c>
      <c r="Z9769">
        <v>2.82</v>
      </c>
    </row>
    <row r="9770" spans="1:26">
      <c r="A9770">
        <v>203380999</v>
      </c>
      <c r="B9770" t="s">
        <v>3654</v>
      </c>
      <c r="C9770" t="s">
        <v>3597</v>
      </c>
      <c r="D9770" t="s">
        <v>1049</v>
      </c>
      <c r="E9770" t="s">
        <v>3792</v>
      </c>
      <c r="F9770" t="s">
        <v>3600</v>
      </c>
      <c r="G9770">
        <v>203380999</v>
      </c>
      <c r="I9770" t="s">
        <v>3601</v>
      </c>
      <c r="J9770" t="s">
        <v>3840</v>
      </c>
      <c r="L9770" t="s">
        <v>5477</v>
      </c>
      <c r="M9770">
        <v>11</v>
      </c>
      <c r="N9770">
        <v>19</v>
      </c>
      <c r="O9770">
        <v>10.3</v>
      </c>
      <c r="S9770" t="b">
        <v>0</v>
      </c>
      <c r="T9770" t="b">
        <v>0</v>
      </c>
      <c r="U9770" t="b">
        <v>0</v>
      </c>
      <c r="V9770">
        <v>17600</v>
      </c>
      <c r="W9770">
        <v>12600</v>
      </c>
      <c r="X9770">
        <v>2.72</v>
      </c>
      <c r="Y9770">
        <v>23700</v>
      </c>
      <c r="Z9770">
        <v>2.72</v>
      </c>
    </row>
    <row r="9771" spans="1:26">
      <c r="A9771">
        <v>204344191</v>
      </c>
      <c r="B9771" t="s">
        <v>3654</v>
      </c>
      <c r="C9771" t="s">
        <v>3597</v>
      </c>
      <c r="D9771" t="s">
        <v>1049</v>
      </c>
      <c r="E9771" t="s">
        <v>3637</v>
      </c>
      <c r="F9771" t="s">
        <v>3600</v>
      </c>
      <c r="G9771">
        <v>204344191</v>
      </c>
      <c r="I9771" t="s">
        <v>3601</v>
      </c>
      <c r="J9771" t="s">
        <v>3842</v>
      </c>
      <c r="L9771" t="s">
        <v>5594</v>
      </c>
      <c r="M9771">
        <v>11.5</v>
      </c>
      <c r="N9771">
        <v>17</v>
      </c>
      <c r="O9771">
        <v>10.5</v>
      </c>
      <c r="S9771" t="b">
        <v>0</v>
      </c>
      <c r="T9771" t="b">
        <v>0</v>
      </c>
      <c r="U9771" t="b">
        <v>0</v>
      </c>
      <c r="V9771">
        <v>23000</v>
      </c>
      <c r="W9771">
        <v>14000</v>
      </c>
      <c r="X9771">
        <v>2.4</v>
      </c>
      <c r="Y9771">
        <v>23910</v>
      </c>
      <c r="Z9771">
        <v>2.4</v>
      </c>
    </row>
    <row r="9772" spans="1:26">
      <c r="A9772">
        <v>204344190</v>
      </c>
      <c r="B9772" t="s">
        <v>3654</v>
      </c>
      <c r="C9772" t="s">
        <v>3597</v>
      </c>
      <c r="D9772" t="s">
        <v>1049</v>
      </c>
      <c r="E9772" t="s">
        <v>3637</v>
      </c>
      <c r="F9772" t="s">
        <v>3600</v>
      </c>
      <c r="G9772">
        <v>204344190</v>
      </c>
      <c r="I9772" t="s">
        <v>3601</v>
      </c>
      <c r="J9772" t="s">
        <v>3840</v>
      </c>
      <c r="L9772" t="s">
        <v>5594</v>
      </c>
      <c r="M9772">
        <v>11.5</v>
      </c>
      <c r="N9772">
        <v>18</v>
      </c>
      <c r="O9772">
        <v>10</v>
      </c>
      <c r="S9772" t="b">
        <v>0</v>
      </c>
      <c r="T9772" t="b">
        <v>0</v>
      </c>
      <c r="U9772" t="b">
        <v>0</v>
      </c>
      <c r="V9772">
        <v>17800</v>
      </c>
      <c r="W9772">
        <v>11000</v>
      </c>
      <c r="X9772">
        <v>2.98</v>
      </c>
      <c r="Y9772">
        <v>18600</v>
      </c>
      <c r="Z9772">
        <v>2.98</v>
      </c>
    </row>
    <row r="9773" spans="1:26">
      <c r="A9773">
        <v>204344189</v>
      </c>
      <c r="B9773" t="s">
        <v>3654</v>
      </c>
      <c r="C9773" t="s">
        <v>3597</v>
      </c>
      <c r="D9773" t="s">
        <v>1049</v>
      </c>
      <c r="E9773" t="s">
        <v>3637</v>
      </c>
      <c r="F9773" t="s">
        <v>3600</v>
      </c>
      <c r="G9773">
        <v>204344189</v>
      </c>
      <c r="I9773" t="s">
        <v>3601</v>
      </c>
      <c r="J9773" t="s">
        <v>3925</v>
      </c>
      <c r="L9773" t="s">
        <v>5594</v>
      </c>
      <c r="M9773">
        <v>12</v>
      </c>
      <c r="N9773">
        <v>18</v>
      </c>
      <c r="O9773">
        <v>10</v>
      </c>
      <c r="S9773" t="b">
        <v>0</v>
      </c>
      <c r="T9773" t="b">
        <v>0</v>
      </c>
      <c r="U9773" t="b">
        <v>0</v>
      </c>
      <c r="V9773">
        <v>11200</v>
      </c>
      <c r="W9773">
        <v>6400</v>
      </c>
      <c r="X9773">
        <v>2.8</v>
      </c>
      <c r="Y9773">
        <v>16440</v>
      </c>
      <c r="Z9773">
        <v>2.79</v>
      </c>
    </row>
    <row r="9774" spans="1:26">
      <c r="A9774">
        <v>203380981</v>
      </c>
      <c r="B9774" t="s">
        <v>3654</v>
      </c>
      <c r="C9774" t="s">
        <v>3597</v>
      </c>
      <c r="D9774" t="s">
        <v>1049</v>
      </c>
      <c r="E9774" t="s">
        <v>3637</v>
      </c>
      <c r="F9774" t="s">
        <v>3600</v>
      </c>
      <c r="G9774">
        <v>203380981</v>
      </c>
      <c r="I9774" t="s">
        <v>3601</v>
      </c>
      <c r="J9774" t="s">
        <v>5591</v>
      </c>
      <c r="L9774" t="s">
        <v>5075</v>
      </c>
      <c r="M9774">
        <v>11.3</v>
      </c>
      <c r="N9774">
        <v>16.5</v>
      </c>
      <c r="O9774">
        <v>11</v>
      </c>
      <c r="S9774" t="b">
        <v>0</v>
      </c>
      <c r="T9774" t="b">
        <v>0</v>
      </c>
      <c r="U9774" t="b">
        <v>0</v>
      </c>
      <c r="V9774">
        <v>29200</v>
      </c>
      <c r="W9774">
        <v>21200</v>
      </c>
      <c r="X9774">
        <v>2.81</v>
      </c>
      <c r="Y9774">
        <v>25200</v>
      </c>
      <c r="Z9774">
        <v>2.81</v>
      </c>
    </row>
    <row r="9775" spans="1:26">
      <c r="A9775">
        <v>203380979</v>
      </c>
      <c r="B9775" t="s">
        <v>3654</v>
      </c>
      <c r="C9775" t="s">
        <v>3597</v>
      </c>
      <c r="D9775" t="s">
        <v>1049</v>
      </c>
      <c r="E9775" t="s">
        <v>3637</v>
      </c>
      <c r="F9775" t="s">
        <v>3600</v>
      </c>
      <c r="G9775">
        <v>203380979</v>
      </c>
      <c r="I9775" t="s">
        <v>3601</v>
      </c>
      <c r="J9775" t="s">
        <v>3840</v>
      </c>
      <c r="L9775" t="s">
        <v>5476</v>
      </c>
      <c r="M9775">
        <v>10.9</v>
      </c>
      <c r="N9775">
        <v>15.5</v>
      </c>
      <c r="O9775">
        <v>9.8000000000000007</v>
      </c>
      <c r="S9775" t="b">
        <v>0</v>
      </c>
      <c r="T9775" t="b">
        <v>0</v>
      </c>
      <c r="U9775" t="b">
        <v>0</v>
      </c>
      <c r="V9775">
        <v>17200</v>
      </c>
      <c r="W9775">
        <v>10800</v>
      </c>
      <c r="X9775">
        <v>2.75</v>
      </c>
      <c r="Y9775">
        <v>23100</v>
      </c>
      <c r="Z9775">
        <v>2.74</v>
      </c>
    </row>
    <row r="9776" spans="1:26">
      <c r="A9776">
        <v>203380978</v>
      </c>
      <c r="B9776" t="s">
        <v>3654</v>
      </c>
      <c r="C9776" t="s">
        <v>3597</v>
      </c>
      <c r="D9776" t="s">
        <v>1049</v>
      </c>
      <c r="E9776" t="s">
        <v>3637</v>
      </c>
      <c r="F9776" t="s">
        <v>3600</v>
      </c>
      <c r="G9776">
        <v>203380978</v>
      </c>
      <c r="I9776" t="s">
        <v>3601</v>
      </c>
      <c r="J9776" t="s">
        <v>3925</v>
      </c>
      <c r="L9776" t="s">
        <v>5476</v>
      </c>
      <c r="M9776">
        <v>12.25</v>
      </c>
      <c r="N9776">
        <v>17.600000000000001</v>
      </c>
      <c r="O9776">
        <v>9.6999999999999993</v>
      </c>
      <c r="S9776" t="b">
        <v>0</v>
      </c>
      <c r="T9776" t="b">
        <v>0</v>
      </c>
      <c r="U9776" t="b">
        <v>0</v>
      </c>
      <c r="V9776">
        <v>11800</v>
      </c>
      <c r="W9776">
        <v>7600</v>
      </c>
      <c r="X9776">
        <v>2.75</v>
      </c>
      <c r="Y9776">
        <v>14100</v>
      </c>
      <c r="Z9776">
        <v>2.75</v>
      </c>
    </row>
    <row r="9777" spans="1:26">
      <c r="A9777">
        <v>203380997</v>
      </c>
      <c r="B9777" t="s">
        <v>3654</v>
      </c>
      <c r="C9777" t="s">
        <v>3597</v>
      </c>
      <c r="D9777" t="s">
        <v>1049</v>
      </c>
      <c r="E9777" t="s">
        <v>3637</v>
      </c>
      <c r="F9777" t="s">
        <v>3600</v>
      </c>
      <c r="G9777">
        <v>203380997</v>
      </c>
      <c r="I9777" t="s">
        <v>3601</v>
      </c>
      <c r="J9777" t="s">
        <v>5592</v>
      </c>
      <c r="L9777" t="s">
        <v>5593</v>
      </c>
      <c r="M9777">
        <v>9</v>
      </c>
      <c r="N9777">
        <v>16</v>
      </c>
      <c r="O9777">
        <v>9</v>
      </c>
      <c r="S9777" t="b">
        <v>0</v>
      </c>
      <c r="T9777" t="b">
        <v>0</v>
      </c>
      <c r="U9777" t="b">
        <v>0</v>
      </c>
      <c r="V9777">
        <v>35000</v>
      </c>
      <c r="W9777">
        <v>19000</v>
      </c>
      <c r="X9777">
        <v>2.5099999999999998</v>
      </c>
      <c r="Y9777">
        <v>26500</v>
      </c>
      <c r="Z9777">
        <v>2.5099999999999998</v>
      </c>
    </row>
    <row r="9778" spans="1:26">
      <c r="A9778">
        <v>203380994</v>
      </c>
      <c r="B9778" t="s">
        <v>3654</v>
      </c>
      <c r="C9778" t="s">
        <v>3597</v>
      </c>
      <c r="D9778" t="s">
        <v>1049</v>
      </c>
      <c r="E9778" t="s">
        <v>3637</v>
      </c>
      <c r="F9778" t="s">
        <v>3600</v>
      </c>
      <c r="G9778">
        <v>203380994</v>
      </c>
      <c r="I9778" t="s">
        <v>3601</v>
      </c>
      <c r="J9778" t="s">
        <v>3840</v>
      </c>
      <c r="L9778" t="s">
        <v>5477</v>
      </c>
      <c r="M9778">
        <v>11</v>
      </c>
      <c r="N9778">
        <v>19</v>
      </c>
      <c r="O9778">
        <v>10.3</v>
      </c>
      <c r="S9778" t="b">
        <v>0</v>
      </c>
      <c r="T9778" t="b">
        <v>0</v>
      </c>
      <c r="U9778" t="b">
        <v>0</v>
      </c>
      <c r="V9778">
        <v>17600</v>
      </c>
      <c r="W9778">
        <v>12200</v>
      </c>
      <c r="X9778">
        <v>2.73</v>
      </c>
      <c r="Y9778">
        <v>23700</v>
      </c>
      <c r="Z9778">
        <v>2.72</v>
      </c>
    </row>
    <row r="9779" spans="1:26">
      <c r="A9779">
        <v>203380995</v>
      </c>
      <c r="B9779" t="s">
        <v>3654</v>
      </c>
      <c r="C9779" t="s">
        <v>3597</v>
      </c>
      <c r="D9779" t="s">
        <v>1049</v>
      </c>
      <c r="E9779" t="s">
        <v>3637</v>
      </c>
      <c r="F9779" t="s">
        <v>3600</v>
      </c>
      <c r="G9779">
        <v>203380995</v>
      </c>
      <c r="I9779" t="s">
        <v>3601</v>
      </c>
      <c r="J9779" t="s">
        <v>3842</v>
      </c>
      <c r="L9779" t="s">
        <v>5473</v>
      </c>
      <c r="M9779">
        <v>12.2</v>
      </c>
      <c r="N9779">
        <v>19.95</v>
      </c>
      <c r="O9779">
        <v>11.2</v>
      </c>
      <c r="S9779" t="b">
        <v>0</v>
      </c>
      <c r="T9779" t="b">
        <v>0</v>
      </c>
      <c r="U9779" t="b">
        <v>0</v>
      </c>
      <c r="V9779">
        <v>23000</v>
      </c>
      <c r="W9779">
        <v>15000</v>
      </c>
      <c r="X9779">
        <v>2.2200000000000002</v>
      </c>
      <c r="Y9779">
        <v>28400</v>
      </c>
      <c r="Z9779">
        <v>2.2200000000000002</v>
      </c>
    </row>
    <row r="9780" spans="1:26">
      <c r="A9780">
        <v>203380996</v>
      </c>
      <c r="B9780" t="s">
        <v>3654</v>
      </c>
      <c r="C9780" t="s">
        <v>3597</v>
      </c>
      <c r="D9780" t="s">
        <v>1049</v>
      </c>
      <c r="E9780" t="s">
        <v>3637</v>
      </c>
      <c r="F9780" t="s">
        <v>3600</v>
      </c>
      <c r="G9780">
        <v>203380996</v>
      </c>
      <c r="I9780" t="s">
        <v>3601</v>
      </c>
      <c r="J9780" t="s">
        <v>5591</v>
      </c>
      <c r="L9780" t="s">
        <v>5077</v>
      </c>
      <c r="M9780">
        <v>11.1</v>
      </c>
      <c r="N9780">
        <v>17.95</v>
      </c>
      <c r="O9780">
        <v>10.8</v>
      </c>
      <c r="S9780" t="b">
        <v>0</v>
      </c>
      <c r="T9780" t="b">
        <v>0</v>
      </c>
      <c r="U9780" t="b">
        <v>0</v>
      </c>
      <c r="V9780">
        <v>28600</v>
      </c>
      <c r="W9780">
        <v>20200</v>
      </c>
      <c r="X9780">
        <v>2.35</v>
      </c>
      <c r="Y9780">
        <v>24400</v>
      </c>
      <c r="Z9780">
        <v>2.34</v>
      </c>
    </row>
    <row r="9781" spans="1:26">
      <c r="A9781">
        <v>206188334</v>
      </c>
      <c r="B9781" t="s">
        <v>3654</v>
      </c>
      <c r="C9781" t="s">
        <v>3597</v>
      </c>
      <c r="D9781" t="s">
        <v>1049</v>
      </c>
      <c r="E9781" t="s">
        <v>3860</v>
      </c>
      <c r="F9781" t="s">
        <v>3787</v>
      </c>
      <c r="G9781">
        <v>206188334</v>
      </c>
      <c r="I9781" t="s">
        <v>3622</v>
      </c>
      <c r="J9781" t="s">
        <v>4578</v>
      </c>
      <c r="K9781" t="s">
        <v>3624</v>
      </c>
      <c r="L9781" t="s">
        <v>4020</v>
      </c>
      <c r="M9781">
        <v>9.3000000000000007</v>
      </c>
      <c r="N9781">
        <v>18</v>
      </c>
      <c r="O9781">
        <v>11</v>
      </c>
      <c r="S9781" t="b">
        <v>0</v>
      </c>
      <c r="T9781" t="b">
        <v>0</v>
      </c>
      <c r="U9781" t="b">
        <v>0</v>
      </c>
      <c r="V9781">
        <v>48000</v>
      </c>
      <c r="W9781">
        <v>29000</v>
      </c>
      <c r="X9781">
        <v>0.75</v>
      </c>
      <c r="Y9781">
        <v>49110</v>
      </c>
      <c r="Z9781">
        <v>2.94</v>
      </c>
    </row>
    <row r="9782" spans="1:26">
      <c r="A9782">
        <v>206188331</v>
      </c>
      <c r="B9782" t="s">
        <v>3654</v>
      </c>
      <c r="C9782" t="s">
        <v>3597</v>
      </c>
      <c r="D9782" t="s">
        <v>1049</v>
      </c>
      <c r="E9782" t="s">
        <v>3860</v>
      </c>
      <c r="F9782" t="s">
        <v>3787</v>
      </c>
      <c r="G9782">
        <v>206188331</v>
      </c>
      <c r="I9782" t="s">
        <v>3622</v>
      </c>
      <c r="J9782" t="s">
        <v>4576</v>
      </c>
      <c r="K9782" t="s">
        <v>3624</v>
      </c>
      <c r="L9782" t="s">
        <v>3866</v>
      </c>
      <c r="M9782">
        <v>8</v>
      </c>
      <c r="N9782">
        <v>17</v>
      </c>
      <c r="O9782">
        <v>10</v>
      </c>
      <c r="S9782" t="b">
        <v>0</v>
      </c>
      <c r="T9782" t="b">
        <v>0</v>
      </c>
      <c r="U9782" t="b">
        <v>0</v>
      </c>
      <c r="V9782">
        <v>36000</v>
      </c>
      <c r="W9782">
        <v>22000</v>
      </c>
      <c r="X9782">
        <v>0.72</v>
      </c>
      <c r="Y9782">
        <v>32600</v>
      </c>
      <c r="Z9782">
        <v>2.4700000000000002</v>
      </c>
    </row>
    <row r="9783" spans="1:26">
      <c r="A9783">
        <v>206188327</v>
      </c>
      <c r="B9783" t="s">
        <v>3654</v>
      </c>
      <c r="C9783" t="s">
        <v>3597</v>
      </c>
      <c r="D9783" t="s">
        <v>1049</v>
      </c>
      <c r="E9783" t="s">
        <v>3834</v>
      </c>
      <c r="F9783" t="s">
        <v>3787</v>
      </c>
      <c r="G9783">
        <v>206188327</v>
      </c>
      <c r="I9783" t="s">
        <v>3622</v>
      </c>
      <c r="J9783" t="s">
        <v>4578</v>
      </c>
      <c r="K9783" t="s">
        <v>3624</v>
      </c>
      <c r="L9783" t="s">
        <v>4020</v>
      </c>
      <c r="M9783">
        <v>9.3000000000000007</v>
      </c>
      <c r="N9783">
        <v>18</v>
      </c>
      <c r="O9783">
        <v>11</v>
      </c>
      <c r="S9783" t="b">
        <v>0</v>
      </c>
      <c r="T9783" t="b">
        <v>0</v>
      </c>
      <c r="U9783" t="b">
        <v>0</v>
      </c>
      <c r="V9783">
        <v>48000</v>
      </c>
      <c r="W9783">
        <v>29000</v>
      </c>
      <c r="X9783">
        <v>0.75</v>
      </c>
      <c r="Y9783">
        <v>49110</v>
      </c>
      <c r="Z9783">
        <v>2.94</v>
      </c>
    </row>
    <row r="9784" spans="1:26">
      <c r="A9784">
        <v>206188324</v>
      </c>
      <c r="B9784" t="s">
        <v>3654</v>
      </c>
      <c r="C9784" t="s">
        <v>3597</v>
      </c>
      <c r="D9784" t="s">
        <v>1049</v>
      </c>
      <c r="E9784" t="s">
        <v>3834</v>
      </c>
      <c r="F9784" t="s">
        <v>3787</v>
      </c>
      <c r="G9784">
        <v>206188324</v>
      </c>
      <c r="I9784" t="s">
        <v>3622</v>
      </c>
      <c r="J9784" t="s">
        <v>4576</v>
      </c>
      <c r="K9784" t="s">
        <v>3624</v>
      </c>
      <c r="L9784" t="s">
        <v>3866</v>
      </c>
      <c r="M9784">
        <v>8</v>
      </c>
      <c r="N9784">
        <v>17</v>
      </c>
      <c r="O9784">
        <v>10</v>
      </c>
      <c r="S9784" t="b">
        <v>0</v>
      </c>
      <c r="T9784" t="b">
        <v>0</v>
      </c>
      <c r="U9784" t="b">
        <v>0</v>
      </c>
      <c r="V9784">
        <v>36000</v>
      </c>
      <c r="W9784">
        <v>22000</v>
      </c>
      <c r="X9784">
        <v>0.72</v>
      </c>
      <c r="Y9784">
        <v>32600</v>
      </c>
      <c r="Z9784">
        <v>2.4700000000000002</v>
      </c>
    </row>
    <row r="9785" spans="1:26">
      <c r="A9785">
        <v>206188320</v>
      </c>
      <c r="B9785" t="s">
        <v>3654</v>
      </c>
      <c r="C9785" t="s">
        <v>3597</v>
      </c>
      <c r="D9785" t="s">
        <v>1049</v>
      </c>
      <c r="E9785" t="s">
        <v>3859</v>
      </c>
      <c r="F9785" t="s">
        <v>3787</v>
      </c>
      <c r="G9785">
        <v>206188320</v>
      </c>
      <c r="I9785" t="s">
        <v>3622</v>
      </c>
      <c r="J9785" t="s">
        <v>4578</v>
      </c>
      <c r="K9785" t="s">
        <v>3624</v>
      </c>
      <c r="L9785" t="s">
        <v>4020</v>
      </c>
      <c r="M9785">
        <v>9.3000000000000007</v>
      </c>
      <c r="N9785">
        <v>18</v>
      </c>
      <c r="O9785">
        <v>11</v>
      </c>
      <c r="S9785" t="b">
        <v>0</v>
      </c>
      <c r="T9785" t="b">
        <v>0</v>
      </c>
      <c r="U9785" t="b">
        <v>0</v>
      </c>
      <c r="V9785">
        <v>48000</v>
      </c>
      <c r="W9785">
        <v>29000</v>
      </c>
      <c r="X9785">
        <v>0.75</v>
      </c>
      <c r="Y9785">
        <v>49110</v>
      </c>
      <c r="Z9785">
        <v>2.94</v>
      </c>
    </row>
    <row r="9786" spans="1:26">
      <c r="A9786">
        <v>206188317</v>
      </c>
      <c r="B9786" t="s">
        <v>3654</v>
      </c>
      <c r="C9786" t="s">
        <v>3597</v>
      </c>
      <c r="D9786" t="s">
        <v>1049</v>
      </c>
      <c r="E9786" t="s">
        <v>3859</v>
      </c>
      <c r="F9786" t="s">
        <v>3787</v>
      </c>
      <c r="G9786">
        <v>206188317</v>
      </c>
      <c r="I9786" t="s">
        <v>3622</v>
      </c>
      <c r="J9786" t="s">
        <v>4576</v>
      </c>
      <c r="K9786" t="s">
        <v>3624</v>
      </c>
      <c r="L9786" t="s">
        <v>3866</v>
      </c>
      <c r="M9786">
        <v>8</v>
      </c>
      <c r="N9786">
        <v>17</v>
      </c>
      <c r="O9786">
        <v>10</v>
      </c>
      <c r="S9786" t="b">
        <v>0</v>
      </c>
      <c r="T9786" t="b">
        <v>0</v>
      </c>
      <c r="U9786" t="b">
        <v>0</v>
      </c>
      <c r="V9786">
        <v>36000</v>
      </c>
      <c r="W9786">
        <v>22000</v>
      </c>
      <c r="X9786">
        <v>0.72</v>
      </c>
      <c r="Y9786">
        <v>32600</v>
      </c>
      <c r="Z9786">
        <v>2.4700000000000002</v>
      </c>
    </row>
    <row r="9787" spans="1:26">
      <c r="A9787">
        <v>206188310</v>
      </c>
      <c r="B9787" t="s">
        <v>3654</v>
      </c>
      <c r="C9787" t="s">
        <v>3597</v>
      </c>
      <c r="D9787" t="s">
        <v>1049</v>
      </c>
      <c r="E9787" t="s">
        <v>3857</v>
      </c>
      <c r="F9787" t="s">
        <v>3787</v>
      </c>
      <c r="G9787">
        <v>206188310</v>
      </c>
      <c r="I9787" t="s">
        <v>3622</v>
      </c>
      <c r="J9787" t="s">
        <v>4576</v>
      </c>
      <c r="K9787" t="s">
        <v>3624</v>
      </c>
      <c r="L9787" t="s">
        <v>3866</v>
      </c>
      <c r="M9787">
        <v>8</v>
      </c>
      <c r="N9787">
        <v>17</v>
      </c>
      <c r="O9787">
        <v>10</v>
      </c>
      <c r="S9787" t="b">
        <v>0</v>
      </c>
      <c r="T9787" t="b">
        <v>0</v>
      </c>
      <c r="U9787" t="b">
        <v>0</v>
      </c>
      <c r="V9787">
        <v>36000</v>
      </c>
      <c r="W9787">
        <v>22000</v>
      </c>
      <c r="X9787">
        <v>0.72</v>
      </c>
      <c r="Y9787">
        <v>32600</v>
      </c>
      <c r="Z9787">
        <v>2.4700000000000002</v>
      </c>
    </row>
    <row r="9788" spans="1:26">
      <c r="A9788">
        <v>206188303</v>
      </c>
      <c r="B9788" t="s">
        <v>3654</v>
      </c>
      <c r="C9788" t="s">
        <v>3597</v>
      </c>
      <c r="D9788" t="s">
        <v>1049</v>
      </c>
      <c r="E9788" t="s">
        <v>3858</v>
      </c>
      <c r="F9788" t="s">
        <v>3787</v>
      </c>
      <c r="G9788">
        <v>206188303</v>
      </c>
      <c r="I9788" t="s">
        <v>3622</v>
      </c>
      <c r="J9788" t="s">
        <v>4576</v>
      </c>
      <c r="K9788" t="s">
        <v>3624</v>
      </c>
      <c r="L9788" t="s">
        <v>3866</v>
      </c>
      <c r="M9788">
        <v>8</v>
      </c>
      <c r="N9788">
        <v>17</v>
      </c>
      <c r="O9788">
        <v>10</v>
      </c>
      <c r="S9788" t="b">
        <v>0</v>
      </c>
      <c r="T9788" t="b">
        <v>0</v>
      </c>
      <c r="U9788" t="b">
        <v>0</v>
      </c>
      <c r="V9788">
        <v>36000</v>
      </c>
      <c r="W9788">
        <v>22000</v>
      </c>
      <c r="X9788">
        <v>0.72</v>
      </c>
      <c r="Y9788">
        <v>32600</v>
      </c>
      <c r="Z9788">
        <v>2.4700000000000002</v>
      </c>
    </row>
    <row r="9789" spans="1:26">
      <c r="A9789">
        <v>206188306</v>
      </c>
      <c r="B9789" t="s">
        <v>3654</v>
      </c>
      <c r="C9789" t="s">
        <v>3597</v>
      </c>
      <c r="D9789" t="s">
        <v>1049</v>
      </c>
      <c r="E9789" t="s">
        <v>3858</v>
      </c>
      <c r="F9789" t="s">
        <v>3787</v>
      </c>
      <c r="G9789">
        <v>206188306</v>
      </c>
      <c r="I9789" t="s">
        <v>3622</v>
      </c>
      <c r="J9789" t="s">
        <v>4578</v>
      </c>
      <c r="K9789" t="s">
        <v>3624</v>
      </c>
      <c r="L9789" t="s">
        <v>4020</v>
      </c>
      <c r="M9789">
        <v>9.3000000000000007</v>
      </c>
      <c r="N9789">
        <v>18</v>
      </c>
      <c r="O9789">
        <v>11</v>
      </c>
      <c r="S9789" t="b">
        <v>0</v>
      </c>
      <c r="T9789" t="b">
        <v>0</v>
      </c>
      <c r="U9789" t="b">
        <v>0</v>
      </c>
      <c r="V9789">
        <v>48000</v>
      </c>
      <c r="W9789">
        <v>29000</v>
      </c>
      <c r="X9789">
        <v>0.75</v>
      </c>
      <c r="Y9789">
        <v>49110</v>
      </c>
      <c r="Z9789">
        <v>2.94</v>
      </c>
    </row>
    <row r="9790" spans="1:26">
      <c r="A9790">
        <v>206188313</v>
      </c>
      <c r="B9790" t="s">
        <v>3654</v>
      </c>
      <c r="C9790" t="s">
        <v>3597</v>
      </c>
      <c r="D9790" t="s">
        <v>1049</v>
      </c>
      <c r="E9790" t="s">
        <v>3857</v>
      </c>
      <c r="F9790" t="s">
        <v>3787</v>
      </c>
      <c r="G9790">
        <v>206188313</v>
      </c>
      <c r="I9790" t="s">
        <v>3622</v>
      </c>
      <c r="J9790" t="s">
        <v>4578</v>
      </c>
      <c r="K9790" t="s">
        <v>3624</v>
      </c>
      <c r="L9790" t="s">
        <v>4020</v>
      </c>
      <c r="M9790">
        <v>9.3000000000000007</v>
      </c>
      <c r="N9790">
        <v>18</v>
      </c>
      <c r="O9790">
        <v>11</v>
      </c>
      <c r="S9790" t="b">
        <v>0</v>
      </c>
      <c r="T9790" t="b">
        <v>0</v>
      </c>
      <c r="U9790" t="b">
        <v>0</v>
      </c>
      <c r="V9790">
        <v>48000</v>
      </c>
      <c r="W9790">
        <v>29000</v>
      </c>
      <c r="X9790">
        <v>0.75</v>
      </c>
      <c r="Y9790">
        <v>49110</v>
      </c>
      <c r="Z9790">
        <v>2.94</v>
      </c>
    </row>
    <row r="9791" spans="1:26">
      <c r="A9791">
        <v>206188299</v>
      </c>
      <c r="B9791" t="s">
        <v>3654</v>
      </c>
      <c r="C9791" t="s">
        <v>3597</v>
      </c>
      <c r="D9791" t="s">
        <v>1049</v>
      </c>
      <c r="E9791" t="s">
        <v>3855</v>
      </c>
      <c r="F9791" t="s">
        <v>3787</v>
      </c>
      <c r="G9791">
        <v>206188299</v>
      </c>
      <c r="I9791" t="s">
        <v>3622</v>
      </c>
      <c r="J9791" t="s">
        <v>4578</v>
      </c>
      <c r="K9791" t="s">
        <v>3624</v>
      </c>
      <c r="L9791" t="s">
        <v>4020</v>
      </c>
      <c r="M9791">
        <v>9.3000000000000007</v>
      </c>
      <c r="N9791">
        <v>18</v>
      </c>
      <c r="O9791">
        <v>11</v>
      </c>
      <c r="S9791" t="b">
        <v>0</v>
      </c>
      <c r="T9791" t="b">
        <v>0</v>
      </c>
      <c r="U9791" t="b">
        <v>0</v>
      </c>
      <c r="V9791">
        <v>48000</v>
      </c>
      <c r="W9791">
        <v>29000</v>
      </c>
      <c r="X9791">
        <v>0.75</v>
      </c>
      <c r="Y9791">
        <v>49110</v>
      </c>
      <c r="Z9791">
        <v>2.94</v>
      </c>
    </row>
    <row r="9792" spans="1:26">
      <c r="A9792">
        <v>206188282</v>
      </c>
      <c r="B9792" t="s">
        <v>3654</v>
      </c>
      <c r="C9792" t="s">
        <v>3597</v>
      </c>
      <c r="D9792" t="s">
        <v>1049</v>
      </c>
      <c r="E9792" t="s">
        <v>3854</v>
      </c>
      <c r="F9792" t="s">
        <v>3787</v>
      </c>
      <c r="G9792">
        <v>206188282</v>
      </c>
      <c r="I9792" t="s">
        <v>3622</v>
      </c>
      <c r="J9792" t="s">
        <v>4576</v>
      </c>
      <c r="K9792" t="s">
        <v>3624</v>
      </c>
      <c r="L9792" t="s">
        <v>3866</v>
      </c>
      <c r="M9792">
        <v>8</v>
      </c>
      <c r="N9792">
        <v>17</v>
      </c>
      <c r="O9792">
        <v>10</v>
      </c>
      <c r="S9792" t="b">
        <v>0</v>
      </c>
      <c r="T9792" t="b">
        <v>0</v>
      </c>
      <c r="U9792" t="b">
        <v>0</v>
      </c>
      <c r="V9792">
        <v>36000</v>
      </c>
      <c r="W9792">
        <v>22000</v>
      </c>
      <c r="X9792">
        <v>0.72</v>
      </c>
      <c r="Y9792">
        <v>32600</v>
      </c>
      <c r="Z9792">
        <v>2.4700000000000002</v>
      </c>
    </row>
    <row r="9793" spans="1:26">
      <c r="A9793">
        <v>206188341</v>
      </c>
      <c r="B9793" t="s">
        <v>3654</v>
      </c>
      <c r="C9793" t="s">
        <v>3597</v>
      </c>
      <c r="D9793" t="s">
        <v>1049</v>
      </c>
      <c r="E9793" t="s">
        <v>3862</v>
      </c>
      <c r="F9793" t="s">
        <v>3787</v>
      </c>
      <c r="G9793">
        <v>206188341</v>
      </c>
      <c r="I9793" t="s">
        <v>3622</v>
      </c>
      <c r="J9793" t="s">
        <v>4578</v>
      </c>
      <c r="K9793" t="s">
        <v>3624</v>
      </c>
      <c r="L9793" t="s">
        <v>4020</v>
      </c>
      <c r="M9793">
        <v>9.3000000000000007</v>
      </c>
      <c r="N9793">
        <v>18</v>
      </c>
      <c r="O9793">
        <v>11</v>
      </c>
      <c r="S9793" t="b">
        <v>0</v>
      </c>
      <c r="T9793" t="b">
        <v>0</v>
      </c>
      <c r="U9793" t="b">
        <v>0</v>
      </c>
      <c r="V9793">
        <v>48000</v>
      </c>
      <c r="W9793">
        <v>29000</v>
      </c>
      <c r="X9793">
        <v>0.75</v>
      </c>
      <c r="Y9793">
        <v>49110</v>
      </c>
      <c r="Z9793">
        <v>2.94</v>
      </c>
    </row>
    <row r="9794" spans="1:26">
      <c r="A9794">
        <v>206188285</v>
      </c>
      <c r="B9794" t="s">
        <v>3654</v>
      </c>
      <c r="C9794" t="s">
        <v>3597</v>
      </c>
      <c r="D9794" t="s">
        <v>1049</v>
      </c>
      <c r="E9794" t="s">
        <v>3854</v>
      </c>
      <c r="F9794" t="s">
        <v>3787</v>
      </c>
      <c r="G9794">
        <v>206188285</v>
      </c>
      <c r="I9794" t="s">
        <v>3622</v>
      </c>
      <c r="J9794" t="s">
        <v>4578</v>
      </c>
      <c r="K9794" t="s">
        <v>3624</v>
      </c>
      <c r="L9794" t="s">
        <v>4020</v>
      </c>
      <c r="M9794">
        <v>9.3000000000000007</v>
      </c>
      <c r="N9794">
        <v>18</v>
      </c>
      <c r="O9794">
        <v>11</v>
      </c>
      <c r="S9794" t="b">
        <v>0</v>
      </c>
      <c r="T9794" t="b">
        <v>0</v>
      </c>
      <c r="U9794" t="b">
        <v>0</v>
      </c>
      <c r="V9794">
        <v>48000</v>
      </c>
      <c r="W9794">
        <v>29000</v>
      </c>
      <c r="X9794">
        <v>0.75</v>
      </c>
      <c r="Y9794">
        <v>49110</v>
      </c>
      <c r="Z9794">
        <v>2.94</v>
      </c>
    </row>
    <row r="9795" spans="1:26">
      <c r="A9795">
        <v>206188338</v>
      </c>
      <c r="B9795" t="s">
        <v>3654</v>
      </c>
      <c r="C9795" t="s">
        <v>3597</v>
      </c>
      <c r="D9795" t="s">
        <v>1049</v>
      </c>
      <c r="E9795" t="s">
        <v>3862</v>
      </c>
      <c r="F9795" t="s">
        <v>3787</v>
      </c>
      <c r="G9795">
        <v>206188338</v>
      </c>
      <c r="I9795" t="s">
        <v>3622</v>
      </c>
      <c r="J9795" t="s">
        <v>4576</v>
      </c>
      <c r="K9795" t="s">
        <v>3624</v>
      </c>
      <c r="L9795" t="s">
        <v>3866</v>
      </c>
      <c r="M9795">
        <v>8</v>
      </c>
      <c r="N9795">
        <v>17</v>
      </c>
      <c r="O9795">
        <v>10</v>
      </c>
      <c r="S9795" t="b">
        <v>0</v>
      </c>
      <c r="T9795" t="b">
        <v>0</v>
      </c>
      <c r="U9795" t="b">
        <v>0</v>
      </c>
      <c r="V9795">
        <v>36000</v>
      </c>
      <c r="W9795">
        <v>22000</v>
      </c>
      <c r="X9795">
        <v>0.72</v>
      </c>
      <c r="Y9795">
        <v>32600</v>
      </c>
      <c r="Z9795">
        <v>2.4700000000000002</v>
      </c>
    </row>
    <row r="9796" spans="1:26">
      <c r="A9796">
        <v>206188335</v>
      </c>
      <c r="B9796" t="s">
        <v>3654</v>
      </c>
      <c r="C9796" t="s">
        <v>3597</v>
      </c>
      <c r="D9796" t="s">
        <v>1049</v>
      </c>
      <c r="E9796" t="s">
        <v>3860</v>
      </c>
      <c r="F9796" t="s">
        <v>3849</v>
      </c>
      <c r="G9796">
        <v>206188335</v>
      </c>
      <c r="I9796" t="s">
        <v>3622</v>
      </c>
      <c r="J9796" t="s">
        <v>4578</v>
      </c>
      <c r="K9796" t="s">
        <v>3624</v>
      </c>
      <c r="L9796" t="s">
        <v>4024</v>
      </c>
      <c r="M9796">
        <v>9.5</v>
      </c>
      <c r="N9796">
        <v>17</v>
      </c>
      <c r="O9796">
        <v>11</v>
      </c>
      <c r="S9796" t="b">
        <v>0</v>
      </c>
      <c r="T9796" t="b">
        <v>0</v>
      </c>
      <c r="U9796" t="b">
        <v>0</v>
      </c>
      <c r="V9796">
        <v>48000</v>
      </c>
      <c r="W9796">
        <v>29000</v>
      </c>
      <c r="X9796">
        <v>0.78</v>
      </c>
      <c r="Y9796">
        <v>43020</v>
      </c>
      <c r="Z9796">
        <v>2.91</v>
      </c>
    </row>
    <row r="9797" spans="1:26">
      <c r="A9797">
        <v>206188332</v>
      </c>
      <c r="B9797" t="s">
        <v>3654</v>
      </c>
      <c r="C9797" t="s">
        <v>3597</v>
      </c>
      <c r="D9797" t="s">
        <v>1049</v>
      </c>
      <c r="E9797" t="s">
        <v>3860</v>
      </c>
      <c r="F9797" t="s">
        <v>3849</v>
      </c>
      <c r="G9797">
        <v>206188332</v>
      </c>
      <c r="I9797" t="s">
        <v>3622</v>
      </c>
      <c r="J9797" t="s">
        <v>4576</v>
      </c>
      <c r="K9797" t="s">
        <v>3624</v>
      </c>
      <c r="L9797" t="s">
        <v>3865</v>
      </c>
      <c r="M9797">
        <v>9</v>
      </c>
      <c r="N9797">
        <v>17.600000000000001</v>
      </c>
      <c r="O9797">
        <v>10.6</v>
      </c>
      <c r="S9797" t="b">
        <v>0</v>
      </c>
      <c r="T9797" t="b">
        <v>0</v>
      </c>
      <c r="U9797" t="b">
        <v>0</v>
      </c>
      <c r="V9797">
        <v>36000</v>
      </c>
      <c r="W9797">
        <v>22000</v>
      </c>
      <c r="X9797">
        <v>0.64</v>
      </c>
      <c r="Y9797">
        <v>35820</v>
      </c>
      <c r="Z9797">
        <v>2.6</v>
      </c>
    </row>
    <row r="9798" spans="1:26">
      <c r="A9798">
        <v>206188328</v>
      </c>
      <c r="B9798" t="s">
        <v>3654</v>
      </c>
      <c r="C9798" t="s">
        <v>3597</v>
      </c>
      <c r="D9798" t="s">
        <v>1049</v>
      </c>
      <c r="E9798" t="s">
        <v>3834</v>
      </c>
      <c r="F9798" t="s">
        <v>3849</v>
      </c>
      <c r="G9798">
        <v>206188328</v>
      </c>
      <c r="I9798" t="s">
        <v>3622</v>
      </c>
      <c r="J9798" t="s">
        <v>4578</v>
      </c>
      <c r="K9798" t="s">
        <v>3624</v>
      </c>
      <c r="L9798" t="s">
        <v>4024</v>
      </c>
      <c r="M9798">
        <v>9.5</v>
      </c>
      <c r="N9798">
        <v>17</v>
      </c>
      <c r="O9798">
        <v>11</v>
      </c>
      <c r="S9798" t="b">
        <v>0</v>
      </c>
      <c r="T9798" t="b">
        <v>0</v>
      </c>
      <c r="U9798" t="b">
        <v>0</v>
      </c>
      <c r="V9798">
        <v>48000</v>
      </c>
      <c r="W9798">
        <v>29000</v>
      </c>
      <c r="X9798">
        <v>0.78</v>
      </c>
      <c r="Y9798">
        <v>43020</v>
      </c>
      <c r="Z9798">
        <v>2.91</v>
      </c>
    </row>
    <row r="9799" spans="1:26">
      <c r="A9799">
        <v>206188325</v>
      </c>
      <c r="B9799" t="s">
        <v>3654</v>
      </c>
      <c r="C9799" t="s">
        <v>3597</v>
      </c>
      <c r="D9799" t="s">
        <v>1049</v>
      </c>
      <c r="E9799" t="s">
        <v>3834</v>
      </c>
      <c r="F9799" t="s">
        <v>3849</v>
      </c>
      <c r="G9799">
        <v>206188325</v>
      </c>
      <c r="I9799" t="s">
        <v>3622</v>
      </c>
      <c r="J9799" t="s">
        <v>4576</v>
      </c>
      <c r="K9799" t="s">
        <v>3624</v>
      </c>
      <c r="L9799" t="s">
        <v>3865</v>
      </c>
      <c r="M9799">
        <v>9</v>
      </c>
      <c r="N9799">
        <v>17.600000000000001</v>
      </c>
      <c r="O9799">
        <v>10.6</v>
      </c>
      <c r="S9799" t="b">
        <v>0</v>
      </c>
      <c r="T9799" t="b">
        <v>0</v>
      </c>
      <c r="U9799" t="b">
        <v>0</v>
      </c>
      <c r="V9799">
        <v>36000</v>
      </c>
      <c r="W9799">
        <v>22000</v>
      </c>
      <c r="X9799">
        <v>0.64</v>
      </c>
      <c r="Y9799">
        <v>35820</v>
      </c>
      <c r="Z9799">
        <v>2.6</v>
      </c>
    </row>
    <row r="9800" spans="1:26">
      <c r="A9800">
        <v>206188321</v>
      </c>
      <c r="B9800" t="s">
        <v>3654</v>
      </c>
      <c r="C9800" t="s">
        <v>3597</v>
      </c>
      <c r="D9800" t="s">
        <v>1049</v>
      </c>
      <c r="E9800" t="s">
        <v>3859</v>
      </c>
      <c r="F9800" t="s">
        <v>3849</v>
      </c>
      <c r="G9800">
        <v>206188321</v>
      </c>
      <c r="I9800" t="s">
        <v>3622</v>
      </c>
      <c r="J9800" t="s">
        <v>4578</v>
      </c>
      <c r="K9800" t="s">
        <v>3624</v>
      </c>
      <c r="L9800" t="s">
        <v>4024</v>
      </c>
      <c r="M9800">
        <v>9.5</v>
      </c>
      <c r="N9800">
        <v>17</v>
      </c>
      <c r="O9800">
        <v>11</v>
      </c>
      <c r="S9800" t="b">
        <v>0</v>
      </c>
      <c r="T9800" t="b">
        <v>0</v>
      </c>
      <c r="U9800" t="b">
        <v>0</v>
      </c>
      <c r="V9800">
        <v>48000</v>
      </c>
      <c r="W9800">
        <v>29000</v>
      </c>
      <c r="X9800">
        <v>0.78</v>
      </c>
      <c r="Y9800">
        <v>43020</v>
      </c>
      <c r="Z9800">
        <v>2.91</v>
      </c>
    </row>
    <row r="9801" spans="1:26">
      <c r="A9801">
        <v>206188318</v>
      </c>
      <c r="B9801" t="s">
        <v>3654</v>
      </c>
      <c r="C9801" t="s">
        <v>3597</v>
      </c>
      <c r="D9801" t="s">
        <v>1049</v>
      </c>
      <c r="E9801" t="s">
        <v>3859</v>
      </c>
      <c r="F9801" t="s">
        <v>3849</v>
      </c>
      <c r="G9801">
        <v>206188318</v>
      </c>
      <c r="I9801" t="s">
        <v>3622</v>
      </c>
      <c r="J9801" t="s">
        <v>4576</v>
      </c>
      <c r="K9801" t="s">
        <v>3624</v>
      </c>
      <c r="L9801" t="s">
        <v>3865</v>
      </c>
      <c r="M9801">
        <v>9</v>
      </c>
      <c r="N9801">
        <v>17.600000000000001</v>
      </c>
      <c r="O9801">
        <v>10.6</v>
      </c>
      <c r="S9801" t="b">
        <v>0</v>
      </c>
      <c r="T9801" t="b">
        <v>0</v>
      </c>
      <c r="U9801" t="b">
        <v>0</v>
      </c>
      <c r="V9801">
        <v>36000</v>
      </c>
      <c r="W9801">
        <v>22000</v>
      </c>
      <c r="X9801">
        <v>0.64</v>
      </c>
      <c r="Y9801">
        <v>35820</v>
      </c>
      <c r="Z9801">
        <v>2.6</v>
      </c>
    </row>
    <row r="9802" spans="1:26">
      <c r="A9802">
        <v>206188314</v>
      </c>
      <c r="B9802" t="s">
        <v>3654</v>
      </c>
      <c r="C9802" t="s">
        <v>3597</v>
      </c>
      <c r="D9802" t="s">
        <v>1049</v>
      </c>
      <c r="E9802" t="s">
        <v>3857</v>
      </c>
      <c r="F9802" t="s">
        <v>3849</v>
      </c>
      <c r="G9802">
        <v>206188314</v>
      </c>
      <c r="I9802" t="s">
        <v>3622</v>
      </c>
      <c r="J9802" t="s">
        <v>4578</v>
      </c>
      <c r="K9802" t="s">
        <v>3624</v>
      </c>
      <c r="L9802" t="s">
        <v>4024</v>
      </c>
      <c r="M9802">
        <v>9.5</v>
      </c>
      <c r="N9802">
        <v>17</v>
      </c>
      <c r="O9802">
        <v>11</v>
      </c>
      <c r="S9802" t="b">
        <v>0</v>
      </c>
      <c r="T9802" t="b">
        <v>0</v>
      </c>
      <c r="U9802" t="b">
        <v>0</v>
      </c>
      <c r="V9802">
        <v>48000</v>
      </c>
      <c r="W9802">
        <v>29000</v>
      </c>
      <c r="X9802">
        <v>0.78</v>
      </c>
      <c r="Y9802">
        <v>43020</v>
      </c>
      <c r="Z9802">
        <v>2.91</v>
      </c>
    </row>
    <row r="9803" spans="1:26">
      <c r="A9803">
        <v>206188304</v>
      </c>
      <c r="B9803" t="s">
        <v>3654</v>
      </c>
      <c r="C9803" t="s">
        <v>3597</v>
      </c>
      <c r="D9803" t="s">
        <v>1049</v>
      </c>
      <c r="E9803" t="s">
        <v>3858</v>
      </c>
      <c r="F9803" t="s">
        <v>3849</v>
      </c>
      <c r="G9803">
        <v>206188304</v>
      </c>
      <c r="I9803" t="s">
        <v>3622</v>
      </c>
      <c r="J9803" t="s">
        <v>4576</v>
      </c>
      <c r="K9803" t="s">
        <v>3624</v>
      </c>
      <c r="L9803" t="s">
        <v>3865</v>
      </c>
      <c r="M9803">
        <v>9</v>
      </c>
      <c r="N9803">
        <v>17.600000000000001</v>
      </c>
      <c r="O9803">
        <v>10.6</v>
      </c>
      <c r="S9803" t="b">
        <v>0</v>
      </c>
      <c r="T9803" t="b">
        <v>0</v>
      </c>
      <c r="U9803" t="b">
        <v>0</v>
      </c>
      <c r="V9803">
        <v>36000</v>
      </c>
      <c r="W9803">
        <v>22000</v>
      </c>
      <c r="X9803">
        <v>0.64</v>
      </c>
      <c r="Y9803">
        <v>35820</v>
      </c>
      <c r="Z9803">
        <v>2.6</v>
      </c>
    </row>
    <row r="9804" spans="1:26">
      <c r="A9804">
        <v>206188311</v>
      </c>
      <c r="B9804" t="s">
        <v>3654</v>
      </c>
      <c r="C9804" t="s">
        <v>3597</v>
      </c>
      <c r="D9804" t="s">
        <v>1049</v>
      </c>
      <c r="E9804" t="s">
        <v>3857</v>
      </c>
      <c r="F9804" t="s">
        <v>3849</v>
      </c>
      <c r="G9804">
        <v>206188311</v>
      </c>
      <c r="I9804" t="s">
        <v>3622</v>
      </c>
      <c r="J9804" t="s">
        <v>4576</v>
      </c>
      <c r="K9804" t="s">
        <v>3624</v>
      </c>
      <c r="L9804" t="s">
        <v>3865</v>
      </c>
      <c r="M9804">
        <v>9</v>
      </c>
      <c r="N9804">
        <v>17.600000000000001</v>
      </c>
      <c r="O9804">
        <v>10.6</v>
      </c>
      <c r="S9804" t="b">
        <v>0</v>
      </c>
      <c r="T9804" t="b">
        <v>0</v>
      </c>
      <c r="U9804" t="b">
        <v>0</v>
      </c>
      <c r="V9804">
        <v>36000</v>
      </c>
      <c r="W9804">
        <v>22000</v>
      </c>
      <c r="X9804">
        <v>0.64</v>
      </c>
      <c r="Y9804">
        <v>35820</v>
      </c>
      <c r="Z9804">
        <v>2.6</v>
      </c>
    </row>
    <row r="9805" spans="1:26">
      <c r="A9805">
        <v>206188307</v>
      </c>
      <c r="B9805" t="s">
        <v>3654</v>
      </c>
      <c r="C9805" t="s">
        <v>3597</v>
      </c>
      <c r="D9805" t="s">
        <v>1049</v>
      </c>
      <c r="E9805" t="s">
        <v>3858</v>
      </c>
      <c r="F9805" t="s">
        <v>3849</v>
      </c>
      <c r="G9805">
        <v>206188307</v>
      </c>
      <c r="I9805" t="s">
        <v>3622</v>
      </c>
      <c r="J9805" t="s">
        <v>4578</v>
      </c>
      <c r="K9805" t="s">
        <v>3624</v>
      </c>
      <c r="L9805" t="s">
        <v>4024</v>
      </c>
      <c r="M9805">
        <v>9.5</v>
      </c>
      <c r="N9805">
        <v>17</v>
      </c>
      <c r="O9805">
        <v>11</v>
      </c>
      <c r="S9805" t="b">
        <v>0</v>
      </c>
      <c r="T9805" t="b">
        <v>0</v>
      </c>
      <c r="U9805" t="b">
        <v>0</v>
      </c>
      <c r="V9805">
        <v>48000</v>
      </c>
      <c r="W9805">
        <v>29000</v>
      </c>
      <c r="X9805">
        <v>0.78</v>
      </c>
      <c r="Y9805">
        <v>43020</v>
      </c>
      <c r="Z9805">
        <v>2.91</v>
      </c>
    </row>
    <row r="9806" spans="1:26">
      <c r="A9806">
        <v>206188300</v>
      </c>
      <c r="B9806" t="s">
        <v>3654</v>
      </c>
      <c r="C9806" t="s">
        <v>3597</v>
      </c>
      <c r="D9806" t="s">
        <v>1049</v>
      </c>
      <c r="E9806" t="s">
        <v>3855</v>
      </c>
      <c r="F9806" t="s">
        <v>3849</v>
      </c>
      <c r="G9806">
        <v>206188300</v>
      </c>
      <c r="I9806" t="s">
        <v>3622</v>
      </c>
      <c r="J9806" t="s">
        <v>4578</v>
      </c>
      <c r="K9806" t="s">
        <v>3624</v>
      </c>
      <c r="L9806" t="s">
        <v>4024</v>
      </c>
      <c r="M9806">
        <v>9.5</v>
      </c>
      <c r="N9806">
        <v>17</v>
      </c>
      <c r="O9806">
        <v>11</v>
      </c>
      <c r="S9806" t="b">
        <v>0</v>
      </c>
      <c r="T9806" t="b">
        <v>0</v>
      </c>
      <c r="U9806" t="b">
        <v>0</v>
      </c>
      <c r="V9806">
        <v>48000</v>
      </c>
      <c r="W9806">
        <v>29000</v>
      </c>
      <c r="X9806">
        <v>0.78</v>
      </c>
      <c r="Y9806">
        <v>43020</v>
      </c>
      <c r="Z9806">
        <v>2.91</v>
      </c>
    </row>
    <row r="9807" spans="1:26">
      <c r="A9807">
        <v>206188283</v>
      </c>
      <c r="B9807" t="s">
        <v>3654</v>
      </c>
      <c r="C9807" t="s">
        <v>3597</v>
      </c>
      <c r="D9807" t="s">
        <v>1049</v>
      </c>
      <c r="E9807" t="s">
        <v>3854</v>
      </c>
      <c r="F9807" t="s">
        <v>3849</v>
      </c>
      <c r="G9807">
        <v>206188283</v>
      </c>
      <c r="I9807" t="s">
        <v>3622</v>
      </c>
      <c r="J9807" t="s">
        <v>4576</v>
      </c>
      <c r="K9807" t="s">
        <v>3624</v>
      </c>
      <c r="L9807" t="s">
        <v>3865</v>
      </c>
      <c r="M9807">
        <v>9</v>
      </c>
      <c r="N9807">
        <v>17.600000000000001</v>
      </c>
      <c r="O9807">
        <v>10.6</v>
      </c>
      <c r="S9807" t="b">
        <v>0</v>
      </c>
      <c r="T9807" t="b">
        <v>0</v>
      </c>
      <c r="U9807" t="b">
        <v>0</v>
      </c>
      <c r="V9807">
        <v>36000</v>
      </c>
      <c r="W9807">
        <v>22000</v>
      </c>
      <c r="X9807">
        <v>0.64</v>
      </c>
      <c r="Y9807">
        <v>35820</v>
      </c>
      <c r="Z9807">
        <v>2.6</v>
      </c>
    </row>
    <row r="9808" spans="1:26">
      <c r="A9808">
        <v>206188297</v>
      </c>
      <c r="B9808" t="s">
        <v>3654</v>
      </c>
      <c r="C9808" t="s">
        <v>3597</v>
      </c>
      <c r="D9808" t="s">
        <v>1049</v>
      </c>
      <c r="E9808" t="s">
        <v>3855</v>
      </c>
      <c r="F9808" t="s">
        <v>3849</v>
      </c>
      <c r="G9808">
        <v>206188297</v>
      </c>
      <c r="I9808" t="s">
        <v>3622</v>
      </c>
      <c r="J9808" t="s">
        <v>4576</v>
      </c>
      <c r="K9808" t="s">
        <v>3624</v>
      </c>
      <c r="L9808" t="s">
        <v>3865</v>
      </c>
      <c r="M9808">
        <v>9</v>
      </c>
      <c r="N9808">
        <v>17.600000000000001</v>
      </c>
      <c r="O9808">
        <v>10.6</v>
      </c>
      <c r="S9808" t="b">
        <v>0</v>
      </c>
      <c r="T9808" t="b">
        <v>0</v>
      </c>
      <c r="U9808" t="b">
        <v>0</v>
      </c>
      <c r="V9808">
        <v>36000</v>
      </c>
      <c r="W9808">
        <v>22000</v>
      </c>
      <c r="X9808">
        <v>0.64</v>
      </c>
      <c r="Y9808">
        <v>35820</v>
      </c>
      <c r="Z9808">
        <v>2.6</v>
      </c>
    </row>
    <row r="9809" spans="1:26">
      <c r="A9809">
        <v>206188286</v>
      </c>
      <c r="B9809" t="s">
        <v>3654</v>
      </c>
      <c r="C9809" t="s">
        <v>3597</v>
      </c>
      <c r="D9809" t="s">
        <v>1049</v>
      </c>
      <c r="E9809" t="s">
        <v>3854</v>
      </c>
      <c r="F9809" t="s">
        <v>3849</v>
      </c>
      <c r="G9809">
        <v>206188286</v>
      </c>
      <c r="I9809" t="s">
        <v>3622</v>
      </c>
      <c r="J9809" t="s">
        <v>4578</v>
      </c>
      <c r="K9809" t="s">
        <v>3624</v>
      </c>
      <c r="L9809" t="s">
        <v>4024</v>
      </c>
      <c r="M9809">
        <v>9.5</v>
      </c>
      <c r="N9809">
        <v>17</v>
      </c>
      <c r="O9809">
        <v>11</v>
      </c>
      <c r="S9809" t="b">
        <v>0</v>
      </c>
      <c r="T9809" t="b">
        <v>0</v>
      </c>
      <c r="U9809" t="b">
        <v>0</v>
      </c>
      <c r="V9809">
        <v>48000</v>
      </c>
      <c r="W9809">
        <v>29000</v>
      </c>
      <c r="X9809">
        <v>0.78</v>
      </c>
      <c r="Y9809">
        <v>43020</v>
      </c>
      <c r="Z9809">
        <v>2.91</v>
      </c>
    </row>
    <row r="9810" spans="1:26">
      <c r="A9810">
        <v>206188296</v>
      </c>
      <c r="B9810" t="s">
        <v>3654</v>
      </c>
      <c r="C9810" t="s">
        <v>3597</v>
      </c>
      <c r="D9810" t="s">
        <v>1049</v>
      </c>
      <c r="E9810" t="s">
        <v>3855</v>
      </c>
      <c r="F9810" t="s">
        <v>3787</v>
      </c>
      <c r="G9810">
        <v>206188296</v>
      </c>
      <c r="I9810" t="s">
        <v>3622</v>
      </c>
      <c r="J9810" t="s">
        <v>4576</v>
      </c>
      <c r="K9810" t="s">
        <v>3624</v>
      </c>
      <c r="L9810" t="s">
        <v>3866</v>
      </c>
      <c r="M9810">
        <v>8</v>
      </c>
      <c r="N9810">
        <v>17</v>
      </c>
      <c r="O9810">
        <v>10</v>
      </c>
      <c r="S9810" t="b">
        <v>0</v>
      </c>
      <c r="T9810" t="b">
        <v>0</v>
      </c>
      <c r="U9810" t="b">
        <v>0</v>
      </c>
      <c r="V9810">
        <v>36000</v>
      </c>
      <c r="W9810">
        <v>22000</v>
      </c>
      <c r="X9810">
        <v>0.72</v>
      </c>
      <c r="Y9810">
        <v>32600</v>
      </c>
      <c r="Z9810">
        <v>2.4700000000000002</v>
      </c>
    </row>
    <row r="9811" spans="1:26">
      <c r="A9811">
        <v>206188339</v>
      </c>
      <c r="B9811" t="s">
        <v>3654</v>
      </c>
      <c r="C9811" t="s">
        <v>3597</v>
      </c>
      <c r="D9811" t="s">
        <v>1049</v>
      </c>
      <c r="E9811" t="s">
        <v>3862</v>
      </c>
      <c r="F9811" t="s">
        <v>3849</v>
      </c>
      <c r="G9811">
        <v>206188339</v>
      </c>
      <c r="I9811" t="s">
        <v>3622</v>
      </c>
      <c r="J9811" t="s">
        <v>4576</v>
      </c>
      <c r="K9811" t="s">
        <v>3624</v>
      </c>
      <c r="L9811" t="s">
        <v>3865</v>
      </c>
      <c r="M9811">
        <v>9</v>
      </c>
      <c r="N9811">
        <v>17.600000000000001</v>
      </c>
      <c r="O9811">
        <v>10.6</v>
      </c>
      <c r="S9811" t="b">
        <v>0</v>
      </c>
      <c r="T9811" t="b">
        <v>0</v>
      </c>
      <c r="U9811" t="b">
        <v>0</v>
      </c>
      <c r="V9811">
        <v>36000</v>
      </c>
      <c r="W9811">
        <v>22000</v>
      </c>
      <c r="X9811">
        <v>0.64</v>
      </c>
      <c r="Y9811">
        <v>35820</v>
      </c>
      <c r="Z9811">
        <v>2.6</v>
      </c>
    </row>
    <row r="9812" spans="1:26">
      <c r="A9812">
        <v>206188336</v>
      </c>
      <c r="B9812" t="s">
        <v>3654</v>
      </c>
      <c r="C9812" t="s">
        <v>3597</v>
      </c>
      <c r="D9812" t="s">
        <v>1049</v>
      </c>
      <c r="E9812" t="s">
        <v>3860</v>
      </c>
      <c r="F9812" t="s">
        <v>3753</v>
      </c>
      <c r="G9812">
        <v>206188336</v>
      </c>
      <c r="I9812" t="s">
        <v>3601</v>
      </c>
      <c r="J9812" t="s">
        <v>4578</v>
      </c>
      <c r="K9812" t="s">
        <v>3624</v>
      </c>
      <c r="L9812" t="s">
        <v>4019</v>
      </c>
      <c r="M9812">
        <v>9.1999999999999993</v>
      </c>
      <c r="N9812">
        <v>17.399999999999999</v>
      </c>
      <c r="O9812">
        <v>10.3</v>
      </c>
      <c r="S9812" t="b">
        <v>0</v>
      </c>
      <c r="T9812" t="b">
        <v>0</v>
      </c>
      <c r="U9812" t="b">
        <v>0</v>
      </c>
      <c r="V9812">
        <v>48000</v>
      </c>
      <c r="W9812">
        <v>29000</v>
      </c>
      <c r="X9812">
        <v>0.65</v>
      </c>
      <c r="Y9812">
        <v>45950</v>
      </c>
      <c r="Z9812">
        <v>2.59</v>
      </c>
    </row>
    <row r="9813" spans="1:26">
      <c r="A9813">
        <v>206188342</v>
      </c>
      <c r="B9813" t="s">
        <v>3654</v>
      </c>
      <c r="C9813" t="s">
        <v>3597</v>
      </c>
      <c r="D9813" t="s">
        <v>1049</v>
      </c>
      <c r="E9813" t="s">
        <v>3862</v>
      </c>
      <c r="F9813" t="s">
        <v>3849</v>
      </c>
      <c r="G9813">
        <v>206188342</v>
      </c>
      <c r="I9813" t="s">
        <v>3622</v>
      </c>
      <c r="J9813" t="s">
        <v>4578</v>
      </c>
      <c r="K9813" t="s">
        <v>3624</v>
      </c>
      <c r="L9813" t="s">
        <v>4024</v>
      </c>
      <c r="M9813">
        <v>9.5</v>
      </c>
      <c r="N9813">
        <v>17</v>
      </c>
      <c r="O9813">
        <v>11</v>
      </c>
      <c r="S9813" t="b">
        <v>0</v>
      </c>
      <c r="T9813" t="b">
        <v>0</v>
      </c>
      <c r="U9813" t="b">
        <v>0</v>
      </c>
      <c r="V9813">
        <v>48000</v>
      </c>
      <c r="W9813">
        <v>29000</v>
      </c>
      <c r="X9813">
        <v>0.78</v>
      </c>
      <c r="Y9813">
        <v>43020</v>
      </c>
      <c r="Z9813">
        <v>2.91</v>
      </c>
    </row>
    <row r="9814" spans="1:26">
      <c r="A9814">
        <v>206188329</v>
      </c>
      <c r="B9814" t="s">
        <v>3654</v>
      </c>
      <c r="C9814" t="s">
        <v>3597</v>
      </c>
      <c r="D9814" t="s">
        <v>1049</v>
      </c>
      <c r="E9814" t="s">
        <v>3834</v>
      </c>
      <c r="F9814" t="s">
        <v>3753</v>
      </c>
      <c r="G9814">
        <v>206188329</v>
      </c>
      <c r="I9814" t="s">
        <v>3601</v>
      </c>
      <c r="J9814" t="s">
        <v>4578</v>
      </c>
      <c r="K9814" t="s">
        <v>3624</v>
      </c>
      <c r="L9814" t="s">
        <v>4019</v>
      </c>
      <c r="M9814">
        <v>9.1999999999999993</v>
      </c>
      <c r="N9814">
        <v>17.399999999999999</v>
      </c>
      <c r="O9814">
        <v>10.3</v>
      </c>
      <c r="S9814" t="b">
        <v>0</v>
      </c>
      <c r="T9814" t="b">
        <v>0</v>
      </c>
      <c r="U9814" t="b">
        <v>0</v>
      </c>
      <c r="V9814">
        <v>48000</v>
      </c>
      <c r="W9814">
        <v>29000</v>
      </c>
      <c r="X9814">
        <v>0.65</v>
      </c>
      <c r="Y9814">
        <v>45950</v>
      </c>
      <c r="Z9814">
        <v>2.59</v>
      </c>
    </row>
    <row r="9815" spans="1:26">
      <c r="A9815">
        <v>206188315</v>
      </c>
      <c r="B9815" t="s">
        <v>3654</v>
      </c>
      <c r="C9815" t="s">
        <v>3597</v>
      </c>
      <c r="D9815" t="s">
        <v>1049</v>
      </c>
      <c r="E9815" t="s">
        <v>3857</v>
      </c>
      <c r="F9815" t="s">
        <v>3753</v>
      </c>
      <c r="G9815">
        <v>206188315</v>
      </c>
      <c r="I9815" t="s">
        <v>3601</v>
      </c>
      <c r="J9815" t="s">
        <v>4578</v>
      </c>
      <c r="K9815" t="s">
        <v>3624</v>
      </c>
      <c r="L9815" t="s">
        <v>4019</v>
      </c>
      <c r="M9815">
        <v>9.1999999999999993</v>
      </c>
      <c r="N9815">
        <v>17.399999999999999</v>
      </c>
      <c r="O9815">
        <v>10.3</v>
      </c>
      <c r="S9815" t="b">
        <v>0</v>
      </c>
      <c r="T9815" t="b">
        <v>0</v>
      </c>
      <c r="U9815" t="b">
        <v>0</v>
      </c>
      <c r="V9815">
        <v>48000</v>
      </c>
      <c r="W9815">
        <v>29000</v>
      </c>
      <c r="X9815">
        <v>0.65</v>
      </c>
      <c r="Y9815">
        <v>45950</v>
      </c>
      <c r="Z9815">
        <v>2.59</v>
      </c>
    </row>
    <row r="9816" spans="1:26">
      <c r="A9816">
        <v>206188322</v>
      </c>
      <c r="B9816" t="s">
        <v>3654</v>
      </c>
      <c r="C9816" t="s">
        <v>3597</v>
      </c>
      <c r="D9816" t="s">
        <v>1049</v>
      </c>
      <c r="E9816" t="s">
        <v>3859</v>
      </c>
      <c r="F9816" t="s">
        <v>3753</v>
      </c>
      <c r="G9816">
        <v>206188322</v>
      </c>
      <c r="I9816" t="s">
        <v>3601</v>
      </c>
      <c r="J9816" t="s">
        <v>4578</v>
      </c>
      <c r="K9816" t="s">
        <v>3624</v>
      </c>
      <c r="L9816" t="s">
        <v>4019</v>
      </c>
      <c r="M9816">
        <v>9.1999999999999993</v>
      </c>
      <c r="N9816">
        <v>17.399999999999999</v>
      </c>
      <c r="O9816">
        <v>10.3</v>
      </c>
      <c r="S9816" t="b">
        <v>0</v>
      </c>
      <c r="T9816" t="b">
        <v>0</v>
      </c>
      <c r="U9816" t="b">
        <v>0</v>
      </c>
      <c r="V9816">
        <v>48000</v>
      </c>
      <c r="W9816">
        <v>29000</v>
      </c>
      <c r="X9816">
        <v>0.65</v>
      </c>
      <c r="Y9816">
        <v>45950</v>
      </c>
      <c r="Z9816">
        <v>2.59</v>
      </c>
    </row>
    <row r="9817" spans="1:26">
      <c r="A9817">
        <v>206188308</v>
      </c>
      <c r="B9817" t="s">
        <v>3654</v>
      </c>
      <c r="C9817" t="s">
        <v>3597</v>
      </c>
      <c r="D9817" t="s">
        <v>1049</v>
      </c>
      <c r="E9817" t="s">
        <v>3858</v>
      </c>
      <c r="F9817" t="s">
        <v>3753</v>
      </c>
      <c r="G9817">
        <v>206188308</v>
      </c>
      <c r="I9817" t="s">
        <v>3601</v>
      </c>
      <c r="J9817" t="s">
        <v>4578</v>
      </c>
      <c r="K9817" t="s">
        <v>3624</v>
      </c>
      <c r="L9817" t="s">
        <v>4019</v>
      </c>
      <c r="M9817">
        <v>9.1999999999999993</v>
      </c>
      <c r="N9817">
        <v>17.399999999999999</v>
      </c>
      <c r="O9817">
        <v>10.3</v>
      </c>
      <c r="S9817" t="b">
        <v>0</v>
      </c>
      <c r="T9817" t="b">
        <v>0</v>
      </c>
      <c r="U9817" t="b">
        <v>0</v>
      </c>
      <c r="V9817">
        <v>48000</v>
      </c>
      <c r="W9817">
        <v>29000</v>
      </c>
      <c r="X9817">
        <v>0.65</v>
      </c>
      <c r="Y9817">
        <v>45950</v>
      </c>
      <c r="Z9817">
        <v>2.59</v>
      </c>
    </row>
    <row r="9818" spans="1:26">
      <c r="A9818">
        <v>206188301</v>
      </c>
      <c r="B9818" t="s">
        <v>3654</v>
      </c>
      <c r="C9818" t="s">
        <v>3597</v>
      </c>
      <c r="D9818" t="s">
        <v>1049</v>
      </c>
      <c r="E9818" t="s">
        <v>3855</v>
      </c>
      <c r="F9818" t="s">
        <v>3753</v>
      </c>
      <c r="G9818">
        <v>206188301</v>
      </c>
      <c r="I9818" t="s">
        <v>3601</v>
      </c>
      <c r="J9818" t="s">
        <v>4578</v>
      </c>
      <c r="K9818" t="s">
        <v>3624</v>
      </c>
      <c r="L9818" t="s">
        <v>4019</v>
      </c>
      <c r="M9818">
        <v>9.1999999999999993</v>
      </c>
      <c r="N9818">
        <v>17.399999999999999</v>
      </c>
      <c r="O9818">
        <v>10.3</v>
      </c>
      <c r="S9818" t="b">
        <v>0</v>
      </c>
      <c r="T9818" t="b">
        <v>0</v>
      </c>
      <c r="U9818" t="b">
        <v>0</v>
      </c>
      <c r="V9818">
        <v>48000</v>
      </c>
      <c r="W9818">
        <v>29000</v>
      </c>
      <c r="X9818">
        <v>0.65</v>
      </c>
      <c r="Y9818">
        <v>45950</v>
      </c>
      <c r="Z9818">
        <v>2.59</v>
      </c>
    </row>
    <row r="9819" spans="1:26">
      <c r="A9819">
        <v>206188343</v>
      </c>
      <c r="B9819" t="s">
        <v>3654</v>
      </c>
      <c r="C9819" t="s">
        <v>3597</v>
      </c>
      <c r="D9819" t="s">
        <v>1049</v>
      </c>
      <c r="E9819" t="s">
        <v>3862</v>
      </c>
      <c r="F9819" t="s">
        <v>3753</v>
      </c>
      <c r="G9819">
        <v>206188343</v>
      </c>
      <c r="I9819" t="s">
        <v>3601</v>
      </c>
      <c r="J9819" t="s">
        <v>4578</v>
      </c>
      <c r="K9819" t="s">
        <v>3624</v>
      </c>
      <c r="L9819" t="s">
        <v>4019</v>
      </c>
      <c r="M9819">
        <v>9.1999999999999993</v>
      </c>
      <c r="N9819">
        <v>17.399999999999999</v>
      </c>
      <c r="O9819">
        <v>10.3</v>
      </c>
      <c r="S9819" t="b">
        <v>0</v>
      </c>
      <c r="T9819" t="b">
        <v>0</v>
      </c>
      <c r="U9819" t="b">
        <v>0</v>
      </c>
      <c r="V9819">
        <v>48000</v>
      </c>
      <c r="W9819">
        <v>29000</v>
      </c>
      <c r="X9819">
        <v>0.65</v>
      </c>
      <c r="Y9819">
        <v>45950</v>
      </c>
      <c r="Z9819">
        <v>2.59</v>
      </c>
    </row>
    <row r="9820" spans="1:26">
      <c r="A9820">
        <v>206188287</v>
      </c>
      <c r="B9820" t="s">
        <v>3654</v>
      </c>
      <c r="C9820" t="s">
        <v>3597</v>
      </c>
      <c r="D9820" t="s">
        <v>1049</v>
      </c>
      <c r="E9820" t="s">
        <v>3854</v>
      </c>
      <c r="F9820" t="s">
        <v>3753</v>
      </c>
      <c r="G9820">
        <v>206188287</v>
      </c>
      <c r="I9820" t="s">
        <v>3601</v>
      </c>
      <c r="J9820" t="s">
        <v>4578</v>
      </c>
      <c r="K9820" t="s">
        <v>3624</v>
      </c>
      <c r="L9820" t="s">
        <v>4019</v>
      </c>
      <c r="M9820">
        <v>9.1999999999999993</v>
      </c>
      <c r="N9820">
        <v>17.399999999999999</v>
      </c>
      <c r="O9820">
        <v>10.3</v>
      </c>
      <c r="S9820" t="b">
        <v>0</v>
      </c>
      <c r="T9820" t="b">
        <v>0</v>
      </c>
      <c r="U9820" t="b">
        <v>0</v>
      </c>
      <c r="V9820">
        <v>48000</v>
      </c>
      <c r="W9820">
        <v>29000</v>
      </c>
      <c r="X9820">
        <v>0.65</v>
      </c>
      <c r="Y9820">
        <v>45950</v>
      </c>
      <c r="Z9820">
        <v>2.59</v>
      </c>
    </row>
    <row r="9821" spans="1:26">
      <c r="A9821">
        <v>207098445</v>
      </c>
      <c r="B9821" t="s">
        <v>3654</v>
      </c>
      <c r="C9821" t="s">
        <v>3597</v>
      </c>
      <c r="D9821" t="s">
        <v>1049</v>
      </c>
      <c r="E9821" t="s">
        <v>3637</v>
      </c>
      <c r="F9821" t="s">
        <v>3600</v>
      </c>
      <c r="G9821">
        <v>207098445</v>
      </c>
      <c r="I9821" t="s">
        <v>3601</v>
      </c>
      <c r="J9821" t="s">
        <v>4904</v>
      </c>
      <c r="L9821" t="s">
        <v>5473</v>
      </c>
      <c r="M9821">
        <v>11.5</v>
      </c>
      <c r="N9821">
        <v>15.5</v>
      </c>
      <c r="O9821">
        <v>10</v>
      </c>
      <c r="S9821" t="b">
        <v>0</v>
      </c>
      <c r="T9821" t="b">
        <v>0</v>
      </c>
      <c r="U9821" t="b">
        <v>0</v>
      </c>
      <c r="V9821">
        <v>21800</v>
      </c>
      <c r="W9821">
        <v>16100</v>
      </c>
      <c r="X9821">
        <v>2.2799999999999998</v>
      </c>
      <c r="Y9821">
        <v>18485</v>
      </c>
      <c r="Z9821">
        <v>2.2799999999999998</v>
      </c>
    </row>
    <row r="9822" spans="1:26">
      <c r="A9822">
        <v>207098444</v>
      </c>
      <c r="B9822" t="s">
        <v>3654</v>
      </c>
      <c r="C9822" t="s">
        <v>3597</v>
      </c>
      <c r="D9822" t="s">
        <v>1049</v>
      </c>
      <c r="E9822" t="s">
        <v>3637</v>
      </c>
      <c r="F9822" t="s">
        <v>3600</v>
      </c>
      <c r="G9822">
        <v>207098444</v>
      </c>
      <c r="I9822" t="s">
        <v>3601</v>
      </c>
      <c r="J9822" t="s">
        <v>4904</v>
      </c>
      <c r="L9822" t="s">
        <v>5474</v>
      </c>
      <c r="M9822">
        <v>11.5</v>
      </c>
      <c r="N9822">
        <v>15</v>
      </c>
      <c r="O9822">
        <v>10</v>
      </c>
      <c r="S9822" t="b">
        <v>0</v>
      </c>
      <c r="T9822" t="b">
        <v>0</v>
      </c>
      <c r="U9822" t="b">
        <v>0</v>
      </c>
      <c r="V9822">
        <v>21800</v>
      </c>
      <c r="W9822">
        <v>16000</v>
      </c>
      <c r="X9822">
        <v>2.4</v>
      </c>
      <c r="Y9822">
        <v>18370</v>
      </c>
      <c r="Z9822">
        <v>2.4</v>
      </c>
    </row>
    <row r="9823" spans="1:26">
      <c r="A9823">
        <v>207098442</v>
      </c>
      <c r="B9823" t="s">
        <v>3654</v>
      </c>
      <c r="C9823" t="s">
        <v>3597</v>
      </c>
      <c r="D9823" t="s">
        <v>1049</v>
      </c>
      <c r="E9823" t="s">
        <v>3637</v>
      </c>
      <c r="F9823" t="s">
        <v>3600</v>
      </c>
      <c r="G9823">
        <v>207098442</v>
      </c>
      <c r="I9823" t="s">
        <v>3601</v>
      </c>
      <c r="J9823" t="s">
        <v>4904</v>
      </c>
      <c r="L9823" t="s">
        <v>5585</v>
      </c>
      <c r="M9823">
        <v>11.5</v>
      </c>
      <c r="N9823">
        <v>15.5</v>
      </c>
      <c r="O9823">
        <v>10.5</v>
      </c>
      <c r="S9823" t="b">
        <v>0</v>
      </c>
      <c r="T9823" t="b">
        <v>0</v>
      </c>
      <c r="U9823" t="b">
        <v>0</v>
      </c>
      <c r="V9823">
        <v>22000</v>
      </c>
      <c r="W9823">
        <v>15500</v>
      </c>
      <c r="X9823">
        <v>2.64</v>
      </c>
      <c r="Y9823">
        <v>17796</v>
      </c>
      <c r="Z9823">
        <v>2.63</v>
      </c>
    </row>
    <row r="9824" spans="1:26">
      <c r="A9824">
        <v>207098589</v>
      </c>
      <c r="B9824" t="s">
        <v>3654</v>
      </c>
      <c r="C9824" t="s">
        <v>3597</v>
      </c>
      <c r="D9824" t="s">
        <v>1049</v>
      </c>
      <c r="E9824" t="s">
        <v>3792</v>
      </c>
      <c r="F9824" t="s">
        <v>3600</v>
      </c>
      <c r="G9824">
        <v>207098589</v>
      </c>
      <c r="I9824" t="s">
        <v>3601</v>
      </c>
      <c r="J9824" t="s">
        <v>4904</v>
      </c>
      <c r="L9824" t="s">
        <v>5474</v>
      </c>
      <c r="M9824">
        <v>11.5</v>
      </c>
      <c r="N9824">
        <v>15</v>
      </c>
      <c r="O9824">
        <v>10</v>
      </c>
      <c r="S9824" t="b">
        <v>0</v>
      </c>
      <c r="T9824" t="b">
        <v>0</v>
      </c>
      <c r="U9824" t="b">
        <v>0</v>
      </c>
      <c r="V9824">
        <v>21800</v>
      </c>
      <c r="W9824">
        <v>16000</v>
      </c>
      <c r="X9824">
        <v>2.4</v>
      </c>
      <c r="Y9824">
        <v>18370</v>
      </c>
      <c r="Z9824">
        <v>2.4</v>
      </c>
    </row>
    <row r="9825" spans="1:26">
      <c r="A9825">
        <v>207098587</v>
      </c>
      <c r="B9825" t="s">
        <v>3654</v>
      </c>
      <c r="C9825" t="s">
        <v>3597</v>
      </c>
      <c r="D9825" t="s">
        <v>1049</v>
      </c>
      <c r="E9825" t="s">
        <v>3792</v>
      </c>
      <c r="F9825" t="s">
        <v>3600</v>
      </c>
      <c r="G9825">
        <v>207098587</v>
      </c>
      <c r="I9825" t="s">
        <v>3601</v>
      </c>
      <c r="J9825" t="s">
        <v>4904</v>
      </c>
      <c r="L9825" t="s">
        <v>5585</v>
      </c>
      <c r="M9825">
        <v>11.5</v>
      </c>
      <c r="N9825">
        <v>15.5</v>
      </c>
      <c r="O9825">
        <v>10.5</v>
      </c>
      <c r="S9825" t="b">
        <v>0</v>
      </c>
      <c r="T9825" t="b">
        <v>0</v>
      </c>
      <c r="U9825" t="b">
        <v>0</v>
      </c>
      <c r="V9825">
        <v>22000</v>
      </c>
      <c r="W9825">
        <v>15500</v>
      </c>
      <c r="X9825">
        <v>2.64</v>
      </c>
      <c r="Y9825">
        <v>17796</v>
      </c>
      <c r="Z9825">
        <v>2.63</v>
      </c>
    </row>
    <row r="9826" spans="1:26">
      <c r="A9826">
        <v>207098590</v>
      </c>
      <c r="B9826" t="s">
        <v>3654</v>
      </c>
      <c r="C9826" t="s">
        <v>3597</v>
      </c>
      <c r="D9826" t="s">
        <v>1049</v>
      </c>
      <c r="E9826" t="s">
        <v>3792</v>
      </c>
      <c r="F9826" t="s">
        <v>3600</v>
      </c>
      <c r="G9826">
        <v>207098590</v>
      </c>
      <c r="I9826" t="s">
        <v>3601</v>
      </c>
      <c r="J9826" t="s">
        <v>4904</v>
      </c>
      <c r="L9826" t="s">
        <v>5473</v>
      </c>
      <c r="M9826">
        <v>11.5</v>
      </c>
      <c r="N9826">
        <v>15.5</v>
      </c>
      <c r="O9826">
        <v>10</v>
      </c>
      <c r="S9826" t="b">
        <v>0</v>
      </c>
      <c r="T9826" t="b">
        <v>0</v>
      </c>
      <c r="U9826" t="b">
        <v>0</v>
      </c>
      <c r="V9826">
        <v>21800</v>
      </c>
      <c r="W9826">
        <v>16100</v>
      </c>
      <c r="X9826">
        <v>2.2799999999999998</v>
      </c>
      <c r="Y9826">
        <v>18485</v>
      </c>
      <c r="Z9826">
        <v>2.2799999999999998</v>
      </c>
    </row>
    <row r="9827" spans="1:26">
      <c r="A9827">
        <v>207202168</v>
      </c>
      <c r="B9827" t="s">
        <v>3654</v>
      </c>
      <c r="C9827" t="s">
        <v>3597</v>
      </c>
      <c r="D9827" t="s">
        <v>1049</v>
      </c>
      <c r="E9827" t="s">
        <v>3792</v>
      </c>
      <c r="F9827" t="s">
        <v>3600</v>
      </c>
      <c r="G9827">
        <v>207202168</v>
      </c>
      <c r="I9827" t="s">
        <v>3601</v>
      </c>
      <c r="J9827" t="s">
        <v>4916</v>
      </c>
      <c r="L9827" t="s">
        <v>5584</v>
      </c>
      <c r="M9827">
        <v>11.55</v>
      </c>
      <c r="N9827">
        <v>16</v>
      </c>
      <c r="O9827">
        <v>10.5</v>
      </c>
      <c r="S9827" t="b">
        <v>0</v>
      </c>
      <c r="T9827" t="b">
        <v>0</v>
      </c>
      <c r="U9827" t="b">
        <v>0</v>
      </c>
      <c r="V9827">
        <v>17400</v>
      </c>
      <c r="W9827">
        <v>13400</v>
      </c>
      <c r="X9827">
        <v>3.27</v>
      </c>
      <c r="Y9827">
        <v>16861</v>
      </c>
      <c r="Z9827">
        <v>3.25</v>
      </c>
    </row>
    <row r="9828" spans="1:26">
      <c r="A9828">
        <v>207202295</v>
      </c>
      <c r="B9828" t="s">
        <v>3654</v>
      </c>
      <c r="C9828" t="s">
        <v>3597</v>
      </c>
      <c r="D9828" t="s">
        <v>1049</v>
      </c>
      <c r="E9828" t="s">
        <v>3792</v>
      </c>
      <c r="F9828" t="s">
        <v>3600</v>
      </c>
      <c r="G9828">
        <v>207202295</v>
      </c>
      <c r="I9828" t="s">
        <v>3601</v>
      </c>
      <c r="J9828" t="s">
        <v>4916</v>
      </c>
      <c r="L9828" t="s">
        <v>5583</v>
      </c>
      <c r="M9828">
        <v>12</v>
      </c>
      <c r="N9828">
        <v>17</v>
      </c>
      <c r="O9828">
        <v>10.5</v>
      </c>
      <c r="S9828" t="b">
        <v>0</v>
      </c>
      <c r="T9828" t="b">
        <v>0</v>
      </c>
      <c r="U9828" t="b">
        <v>0</v>
      </c>
      <c r="V9828">
        <v>18200</v>
      </c>
      <c r="W9828">
        <v>14700</v>
      </c>
      <c r="X9828">
        <v>3.24</v>
      </c>
      <c r="Y9828">
        <v>18497</v>
      </c>
      <c r="Z9828">
        <v>3.25</v>
      </c>
    </row>
    <row r="9829" spans="1:26">
      <c r="A9829">
        <v>207202291</v>
      </c>
      <c r="B9829" t="s">
        <v>3654</v>
      </c>
      <c r="C9829" t="s">
        <v>3597</v>
      </c>
      <c r="D9829" t="s">
        <v>1049</v>
      </c>
      <c r="E9829" t="s">
        <v>3792</v>
      </c>
      <c r="F9829" t="s">
        <v>3600</v>
      </c>
      <c r="G9829">
        <v>207202291</v>
      </c>
      <c r="I9829" t="s">
        <v>3601</v>
      </c>
      <c r="J9829" t="s">
        <v>4916</v>
      </c>
      <c r="L9829" t="s">
        <v>5476</v>
      </c>
      <c r="M9829">
        <v>11.8</v>
      </c>
      <c r="N9829">
        <v>17</v>
      </c>
      <c r="O9829">
        <v>11</v>
      </c>
      <c r="S9829" t="b">
        <v>0</v>
      </c>
      <c r="T9829" t="b">
        <v>0</v>
      </c>
      <c r="U9829" t="b">
        <v>0</v>
      </c>
      <c r="V9829">
        <v>18000</v>
      </c>
      <c r="W9829">
        <v>15000</v>
      </c>
      <c r="X9829">
        <v>3.31</v>
      </c>
      <c r="Y9829">
        <v>18875</v>
      </c>
      <c r="Z9829">
        <v>3.29</v>
      </c>
    </row>
    <row r="9830" spans="1:26">
      <c r="A9830">
        <v>207202293</v>
      </c>
      <c r="B9830" t="s">
        <v>3654</v>
      </c>
      <c r="C9830" t="s">
        <v>3597</v>
      </c>
      <c r="D9830" t="s">
        <v>1049</v>
      </c>
      <c r="E9830" t="s">
        <v>3792</v>
      </c>
      <c r="F9830" t="s">
        <v>3600</v>
      </c>
      <c r="G9830">
        <v>207202293</v>
      </c>
      <c r="I9830" t="s">
        <v>3601</v>
      </c>
      <c r="J9830" t="s">
        <v>4916</v>
      </c>
      <c r="L9830" t="s">
        <v>5582</v>
      </c>
      <c r="M9830">
        <v>12.2</v>
      </c>
      <c r="N9830">
        <v>18</v>
      </c>
      <c r="O9830">
        <v>10.5</v>
      </c>
      <c r="S9830" t="b">
        <v>0</v>
      </c>
      <c r="T9830" t="b">
        <v>0</v>
      </c>
      <c r="U9830" t="b">
        <v>0</v>
      </c>
      <c r="V9830">
        <v>18500</v>
      </c>
      <c r="W9830">
        <v>14500</v>
      </c>
      <c r="X9830">
        <v>3.27</v>
      </c>
      <c r="Y9830">
        <v>18245</v>
      </c>
      <c r="Z9830">
        <v>3.26</v>
      </c>
    </row>
    <row r="9831" spans="1:26">
      <c r="A9831">
        <v>207202292</v>
      </c>
      <c r="B9831" t="s">
        <v>3654</v>
      </c>
      <c r="C9831" t="s">
        <v>3597</v>
      </c>
      <c r="D9831" t="s">
        <v>1049</v>
      </c>
      <c r="E9831" t="s">
        <v>3792</v>
      </c>
      <c r="F9831" t="s">
        <v>3600</v>
      </c>
      <c r="G9831">
        <v>207202292</v>
      </c>
      <c r="I9831" t="s">
        <v>3601</v>
      </c>
      <c r="J9831" t="s">
        <v>4916</v>
      </c>
      <c r="L9831" t="s">
        <v>5477</v>
      </c>
      <c r="M9831">
        <v>12.2</v>
      </c>
      <c r="N9831">
        <v>19</v>
      </c>
      <c r="O9831">
        <v>11.5</v>
      </c>
      <c r="S9831" t="b">
        <v>0</v>
      </c>
      <c r="T9831" t="b">
        <v>0</v>
      </c>
      <c r="U9831" t="b">
        <v>0</v>
      </c>
      <c r="V9831">
        <v>18500</v>
      </c>
      <c r="W9831">
        <v>15000</v>
      </c>
      <c r="X9831">
        <v>3.41</v>
      </c>
      <c r="Y9831">
        <v>18875</v>
      </c>
      <c r="Z9831">
        <v>3.39</v>
      </c>
    </row>
    <row r="9832" spans="1:26">
      <c r="A9832">
        <v>207202294</v>
      </c>
      <c r="B9832" t="s">
        <v>3654</v>
      </c>
      <c r="C9832" t="s">
        <v>3597</v>
      </c>
      <c r="D9832" t="s">
        <v>1049</v>
      </c>
      <c r="E9832" t="s">
        <v>3792</v>
      </c>
      <c r="F9832" t="s">
        <v>3600</v>
      </c>
      <c r="G9832">
        <v>207202294</v>
      </c>
      <c r="I9832" t="s">
        <v>3601</v>
      </c>
      <c r="J9832" t="s">
        <v>4916</v>
      </c>
      <c r="L9832" t="s">
        <v>5581</v>
      </c>
      <c r="M9832">
        <v>12</v>
      </c>
      <c r="N9832">
        <v>19</v>
      </c>
      <c r="O9832">
        <v>10.5</v>
      </c>
      <c r="S9832" t="b">
        <v>0</v>
      </c>
      <c r="T9832" t="b">
        <v>0</v>
      </c>
      <c r="U9832" t="b">
        <v>0</v>
      </c>
      <c r="V9832">
        <v>18200</v>
      </c>
      <c r="W9832">
        <v>14700</v>
      </c>
      <c r="X9832">
        <v>3.24</v>
      </c>
      <c r="Y9832">
        <v>18497</v>
      </c>
      <c r="Z9832">
        <v>3.25</v>
      </c>
    </row>
    <row r="9833" spans="1:26">
      <c r="A9833">
        <v>208130265</v>
      </c>
      <c r="B9833" t="s">
        <v>5467</v>
      </c>
      <c r="C9833" t="s">
        <v>3597</v>
      </c>
      <c r="D9833" t="s">
        <v>4595</v>
      </c>
      <c r="E9833" t="s">
        <v>4596</v>
      </c>
      <c r="F9833" t="s">
        <v>3600</v>
      </c>
      <c r="G9833">
        <v>208130265</v>
      </c>
      <c r="I9833" t="s">
        <v>3601</v>
      </c>
      <c r="J9833" t="s">
        <v>5578</v>
      </c>
      <c r="L9833" t="s">
        <v>5580</v>
      </c>
      <c r="M9833">
        <v>10</v>
      </c>
      <c r="N9833">
        <v>18</v>
      </c>
      <c r="O9833">
        <v>10</v>
      </c>
      <c r="S9833" t="b">
        <v>0</v>
      </c>
      <c r="T9833" t="b">
        <v>0</v>
      </c>
      <c r="U9833" t="b">
        <v>1</v>
      </c>
      <c r="V9833">
        <v>36000</v>
      </c>
      <c r="W9833">
        <v>24000</v>
      </c>
      <c r="X9833">
        <v>2.4</v>
      </c>
      <c r="Y9833">
        <v>36000</v>
      </c>
      <c r="Z9833">
        <v>1.94</v>
      </c>
    </row>
    <row r="9834" spans="1:26">
      <c r="A9834">
        <v>208130264</v>
      </c>
      <c r="B9834" t="s">
        <v>5467</v>
      </c>
      <c r="C9834" t="s">
        <v>3597</v>
      </c>
      <c r="D9834" t="s">
        <v>4595</v>
      </c>
      <c r="E9834" t="s">
        <v>4596</v>
      </c>
      <c r="F9834" t="s">
        <v>3600</v>
      </c>
      <c r="G9834">
        <v>208130264</v>
      </c>
      <c r="I9834" t="s">
        <v>3601</v>
      </c>
      <c r="J9834" t="s">
        <v>5578</v>
      </c>
      <c r="L9834" t="s">
        <v>5579</v>
      </c>
      <c r="M9834">
        <v>12.5</v>
      </c>
      <c r="N9834">
        <v>20</v>
      </c>
      <c r="O9834">
        <v>10.5</v>
      </c>
      <c r="S9834" t="b">
        <v>0</v>
      </c>
      <c r="T9834" t="b">
        <v>0</v>
      </c>
      <c r="U9834" t="b">
        <v>1</v>
      </c>
      <c r="V9834">
        <v>24000</v>
      </c>
      <c r="W9834">
        <v>16300</v>
      </c>
      <c r="X9834">
        <v>2.7</v>
      </c>
      <c r="Y9834">
        <v>24000</v>
      </c>
      <c r="Z9834">
        <v>2.4300000000000002</v>
      </c>
    </row>
    <row r="9835" spans="1:26">
      <c r="A9835">
        <v>208130267</v>
      </c>
      <c r="B9835" t="s">
        <v>5467</v>
      </c>
      <c r="C9835" t="s">
        <v>3597</v>
      </c>
      <c r="D9835" t="s">
        <v>4595</v>
      </c>
      <c r="E9835" t="s">
        <v>4596</v>
      </c>
      <c r="F9835" t="s">
        <v>3600</v>
      </c>
      <c r="G9835">
        <v>208130267</v>
      </c>
      <c r="I9835" t="s">
        <v>3601</v>
      </c>
      <c r="J9835" t="s">
        <v>5575</v>
      </c>
      <c r="L9835" t="s">
        <v>5577</v>
      </c>
      <c r="M9835">
        <v>10.5</v>
      </c>
      <c r="N9835">
        <v>17</v>
      </c>
      <c r="O9835">
        <v>10</v>
      </c>
      <c r="S9835" t="b">
        <v>0</v>
      </c>
      <c r="T9835" t="b">
        <v>0</v>
      </c>
      <c r="U9835" t="b">
        <v>1</v>
      </c>
      <c r="V9835">
        <v>54000</v>
      </c>
      <c r="W9835">
        <v>36000</v>
      </c>
      <c r="X9835">
        <v>2.4</v>
      </c>
      <c r="Y9835">
        <v>49000</v>
      </c>
      <c r="Z9835">
        <v>2.02</v>
      </c>
    </row>
    <row r="9836" spans="1:26">
      <c r="A9836">
        <v>208130266</v>
      </c>
      <c r="B9836" t="s">
        <v>5467</v>
      </c>
      <c r="C9836" t="s">
        <v>3597</v>
      </c>
      <c r="D9836" t="s">
        <v>4595</v>
      </c>
      <c r="E9836" t="s">
        <v>4596</v>
      </c>
      <c r="F9836" t="s">
        <v>3600</v>
      </c>
      <c r="G9836">
        <v>208130266</v>
      </c>
      <c r="I9836" t="s">
        <v>3601</v>
      </c>
      <c r="J9836" t="s">
        <v>5575</v>
      </c>
      <c r="L9836" t="s">
        <v>5576</v>
      </c>
      <c r="M9836">
        <v>11</v>
      </c>
      <c r="N9836">
        <v>18</v>
      </c>
      <c r="O9836">
        <v>10.5</v>
      </c>
      <c r="S9836" t="b">
        <v>0</v>
      </c>
      <c r="T9836" t="b">
        <v>0</v>
      </c>
      <c r="U9836" t="b">
        <v>1</v>
      </c>
      <c r="V9836">
        <v>48000</v>
      </c>
      <c r="W9836">
        <v>32000</v>
      </c>
      <c r="X9836">
        <v>2.5</v>
      </c>
      <c r="Y9836">
        <v>48000</v>
      </c>
      <c r="Z9836">
        <v>2.04</v>
      </c>
    </row>
    <row r="9837" spans="1:26">
      <c r="A9837">
        <v>207658959</v>
      </c>
      <c r="B9837" t="s">
        <v>3654</v>
      </c>
      <c r="C9837" t="s">
        <v>3597</v>
      </c>
      <c r="D9837" t="s">
        <v>4034</v>
      </c>
      <c r="E9837" t="s">
        <v>5568</v>
      </c>
      <c r="F9837" t="s">
        <v>3787</v>
      </c>
      <c r="G9837">
        <v>207658959</v>
      </c>
      <c r="I9837" t="s">
        <v>3622</v>
      </c>
      <c r="J9837" t="s">
        <v>5569</v>
      </c>
      <c r="K9837" t="s">
        <v>3624</v>
      </c>
      <c r="L9837" t="s">
        <v>5571</v>
      </c>
      <c r="M9837">
        <v>9.8000000000000007</v>
      </c>
      <c r="N9837">
        <v>18</v>
      </c>
      <c r="O9837">
        <v>10.5</v>
      </c>
      <c r="S9837" t="b">
        <v>0</v>
      </c>
      <c r="T9837" t="b">
        <v>0</v>
      </c>
      <c r="U9837" t="b">
        <v>0</v>
      </c>
      <c r="V9837">
        <v>54000</v>
      </c>
      <c r="W9837">
        <v>35000</v>
      </c>
      <c r="X9837">
        <v>2.4900000000000002</v>
      </c>
      <c r="Y9837">
        <v>34945</v>
      </c>
      <c r="Z9837">
        <v>2.04</v>
      </c>
    </row>
    <row r="9838" spans="1:26">
      <c r="A9838">
        <v>207658936</v>
      </c>
      <c r="B9838" t="s">
        <v>3654</v>
      </c>
      <c r="C9838" t="s">
        <v>3597</v>
      </c>
      <c r="D9838" t="s">
        <v>4034</v>
      </c>
      <c r="E9838" t="s">
        <v>5568</v>
      </c>
      <c r="F9838" t="s">
        <v>3753</v>
      </c>
      <c r="G9838">
        <v>207658936</v>
      </c>
      <c r="I9838" t="s">
        <v>3601</v>
      </c>
      <c r="J9838" t="s">
        <v>5569</v>
      </c>
      <c r="K9838" t="s">
        <v>3624</v>
      </c>
      <c r="L9838" t="s">
        <v>5570</v>
      </c>
      <c r="M9838">
        <v>10</v>
      </c>
      <c r="N9838">
        <v>18</v>
      </c>
      <c r="O9838">
        <v>10</v>
      </c>
      <c r="S9838" t="b">
        <v>0</v>
      </c>
      <c r="T9838" t="b">
        <v>0</v>
      </c>
      <c r="U9838" t="b">
        <v>0</v>
      </c>
      <c r="V9838">
        <v>57000</v>
      </c>
      <c r="W9838">
        <v>37000</v>
      </c>
      <c r="X9838">
        <v>2.64</v>
      </c>
      <c r="Y9838">
        <v>39719</v>
      </c>
      <c r="Z9838">
        <v>2.1800000000000002</v>
      </c>
    </row>
    <row r="9839" spans="1:26">
      <c r="A9839">
        <v>202843115</v>
      </c>
      <c r="B9839" t="s">
        <v>3654</v>
      </c>
      <c r="C9839" t="s">
        <v>3597</v>
      </c>
      <c r="D9839" t="s">
        <v>3775</v>
      </c>
      <c r="E9839" t="s">
        <v>3776</v>
      </c>
      <c r="F9839" t="s">
        <v>3600</v>
      </c>
      <c r="G9839">
        <v>202843115</v>
      </c>
      <c r="I9839" t="s">
        <v>3601</v>
      </c>
      <c r="J9839" t="s">
        <v>5564</v>
      </c>
      <c r="L9839" t="s">
        <v>5565</v>
      </c>
      <c r="M9839">
        <v>12.5</v>
      </c>
      <c r="N9839">
        <v>19.5</v>
      </c>
      <c r="O9839">
        <v>11</v>
      </c>
      <c r="S9839" t="b">
        <v>0</v>
      </c>
      <c r="T9839" t="b">
        <v>0</v>
      </c>
      <c r="U9839" t="b">
        <v>0</v>
      </c>
      <c r="V9839">
        <v>45000</v>
      </c>
      <c r="W9839">
        <v>41000</v>
      </c>
      <c r="X9839">
        <v>2.2799999999999998</v>
      </c>
      <c r="Y9839">
        <v>42718</v>
      </c>
      <c r="Z9839">
        <v>2.38</v>
      </c>
    </row>
    <row r="9840" spans="1:26">
      <c r="A9840">
        <v>202843117</v>
      </c>
      <c r="B9840" t="s">
        <v>3654</v>
      </c>
      <c r="C9840" t="s">
        <v>3597</v>
      </c>
      <c r="D9840" t="s">
        <v>3775</v>
      </c>
      <c r="E9840" t="s">
        <v>3776</v>
      </c>
      <c r="F9840" t="s">
        <v>3600</v>
      </c>
      <c r="G9840">
        <v>202843117</v>
      </c>
      <c r="I9840" t="s">
        <v>3601</v>
      </c>
      <c r="J9840" t="s">
        <v>5562</v>
      </c>
      <c r="L9840" t="s">
        <v>5563</v>
      </c>
      <c r="M9840">
        <v>14</v>
      </c>
      <c r="N9840">
        <v>20</v>
      </c>
      <c r="O9840">
        <v>11</v>
      </c>
      <c r="S9840" t="b">
        <v>0</v>
      </c>
      <c r="T9840" t="b">
        <v>0</v>
      </c>
      <c r="U9840" t="b">
        <v>0</v>
      </c>
      <c r="V9840">
        <v>22800</v>
      </c>
      <c r="W9840">
        <v>23000</v>
      </c>
      <c r="X9840">
        <v>2.29</v>
      </c>
      <c r="Y9840">
        <v>25600</v>
      </c>
      <c r="Z9840">
        <v>2.5499999999999998</v>
      </c>
    </row>
    <row r="9841" spans="1:26">
      <c r="A9841">
        <v>206908469</v>
      </c>
      <c r="B9841" t="s">
        <v>5549</v>
      </c>
      <c r="C9841" t="s">
        <v>3597</v>
      </c>
      <c r="D9841" t="s">
        <v>3743</v>
      </c>
      <c r="E9841" t="s">
        <v>3752</v>
      </c>
      <c r="F9841" t="s">
        <v>3710</v>
      </c>
      <c r="G9841">
        <v>206908469</v>
      </c>
      <c r="I9841" t="s">
        <v>3711</v>
      </c>
      <c r="J9841" t="s">
        <v>5561</v>
      </c>
      <c r="K9841" t="s">
        <v>3725</v>
      </c>
      <c r="M9841">
        <v>12.65</v>
      </c>
      <c r="N9841">
        <v>16.079999999999998</v>
      </c>
      <c r="O9841">
        <v>9.8000000000000007</v>
      </c>
      <c r="S9841" t="b">
        <v>0</v>
      </c>
      <c r="T9841" t="b">
        <v>0</v>
      </c>
      <c r="U9841" t="b">
        <v>0</v>
      </c>
      <c r="V9841">
        <v>19000</v>
      </c>
      <c r="W9841">
        <v>13300</v>
      </c>
      <c r="X9841">
        <v>2.5</v>
      </c>
      <c r="Y9841">
        <v>22000</v>
      </c>
      <c r="Z9841">
        <v>2.0499999999999998</v>
      </c>
    </row>
    <row r="9842" spans="1:26">
      <c r="A9842">
        <v>206908463</v>
      </c>
      <c r="B9842" t="s">
        <v>5549</v>
      </c>
      <c r="C9842" t="s">
        <v>3597</v>
      </c>
      <c r="D9842" t="s">
        <v>3743</v>
      </c>
      <c r="E9842" t="s">
        <v>3752</v>
      </c>
      <c r="F9842" t="s">
        <v>3718</v>
      </c>
      <c r="G9842">
        <v>206908463</v>
      </c>
      <c r="I9842" t="s">
        <v>3711</v>
      </c>
      <c r="J9842" t="s">
        <v>5561</v>
      </c>
      <c r="K9842" t="s">
        <v>3688</v>
      </c>
      <c r="M9842">
        <v>11</v>
      </c>
      <c r="N9842">
        <v>15</v>
      </c>
      <c r="O9842">
        <v>9.5</v>
      </c>
      <c r="S9842" t="b">
        <v>0</v>
      </c>
      <c r="T9842" t="b">
        <v>0</v>
      </c>
      <c r="U9842" t="b">
        <v>0</v>
      </c>
      <c r="V9842">
        <v>20000</v>
      </c>
      <c r="W9842">
        <v>13700</v>
      </c>
      <c r="X9842">
        <v>2.4</v>
      </c>
      <c r="Y9842">
        <v>22000</v>
      </c>
      <c r="Z9842">
        <v>2</v>
      </c>
    </row>
    <row r="9843" spans="1:26">
      <c r="A9843">
        <v>206908464</v>
      </c>
      <c r="B9843" t="s">
        <v>5549</v>
      </c>
      <c r="C9843" t="s">
        <v>3597</v>
      </c>
      <c r="D9843" t="s">
        <v>3743</v>
      </c>
      <c r="E9843" t="s">
        <v>3752</v>
      </c>
      <c r="F9843" t="s">
        <v>3650</v>
      </c>
      <c r="G9843">
        <v>206908464</v>
      </c>
      <c r="I9843" t="s">
        <v>3651</v>
      </c>
      <c r="J9843" t="s">
        <v>5561</v>
      </c>
      <c r="K9843" t="s">
        <v>3653</v>
      </c>
      <c r="M9843">
        <v>14.3</v>
      </c>
      <c r="N9843">
        <v>17.149999999999999</v>
      </c>
      <c r="O9843">
        <v>10.1</v>
      </c>
      <c r="S9843" t="b">
        <v>0</v>
      </c>
      <c r="T9843" t="b">
        <v>0</v>
      </c>
      <c r="U9843" t="b">
        <v>0</v>
      </c>
      <c r="V9843">
        <v>18000</v>
      </c>
      <c r="W9843">
        <v>13000</v>
      </c>
      <c r="X9843">
        <v>2.63</v>
      </c>
      <c r="Y9843">
        <v>22000</v>
      </c>
      <c r="Z9843">
        <v>2.1</v>
      </c>
    </row>
    <row r="9844" spans="1:26">
      <c r="A9844">
        <v>201754490</v>
      </c>
      <c r="B9844" t="s">
        <v>5549</v>
      </c>
      <c r="C9844" t="s">
        <v>3597</v>
      </c>
      <c r="D9844" t="s">
        <v>3743</v>
      </c>
      <c r="E9844" t="s">
        <v>3752</v>
      </c>
      <c r="F9844" t="s">
        <v>3849</v>
      </c>
      <c r="G9844">
        <v>201754490</v>
      </c>
      <c r="I9844" t="s">
        <v>3622</v>
      </c>
      <c r="J9844" t="s">
        <v>4193</v>
      </c>
      <c r="K9844" t="s">
        <v>3624</v>
      </c>
      <c r="L9844" t="s">
        <v>5560</v>
      </c>
      <c r="M9844">
        <v>12.6</v>
      </c>
      <c r="N9844">
        <v>17</v>
      </c>
      <c r="O9844">
        <v>10</v>
      </c>
      <c r="S9844" t="b">
        <v>0</v>
      </c>
      <c r="T9844" t="b">
        <v>0</v>
      </c>
      <c r="U9844" t="b">
        <v>0</v>
      </c>
      <c r="V9844">
        <v>36000</v>
      </c>
      <c r="W9844">
        <v>28000</v>
      </c>
      <c r="X9844">
        <v>2.29</v>
      </c>
      <c r="Y9844">
        <v>38000</v>
      </c>
      <c r="Z9844">
        <v>2.1</v>
      </c>
    </row>
    <row r="9845" spans="1:26">
      <c r="A9845">
        <v>201754445</v>
      </c>
      <c r="B9845" t="s">
        <v>5549</v>
      </c>
      <c r="C9845" t="s">
        <v>3597</v>
      </c>
      <c r="D9845" t="s">
        <v>3743</v>
      </c>
      <c r="E9845" t="s">
        <v>3752</v>
      </c>
      <c r="F9845" t="s">
        <v>3650</v>
      </c>
      <c r="G9845">
        <v>201754445</v>
      </c>
      <c r="I9845" t="s">
        <v>3622</v>
      </c>
      <c r="J9845" t="s">
        <v>5556</v>
      </c>
      <c r="K9845" t="s">
        <v>3653</v>
      </c>
      <c r="M9845">
        <v>14.2</v>
      </c>
      <c r="N9845">
        <v>21</v>
      </c>
      <c r="O9845">
        <v>11.5</v>
      </c>
      <c r="S9845" t="b">
        <v>0</v>
      </c>
      <c r="T9845" t="b">
        <v>0</v>
      </c>
      <c r="U9845" t="b">
        <v>0</v>
      </c>
      <c r="V9845">
        <v>36000</v>
      </c>
      <c r="W9845">
        <v>26400</v>
      </c>
      <c r="X9845">
        <v>2.99</v>
      </c>
      <c r="Y9845">
        <v>35000</v>
      </c>
      <c r="Z9845">
        <v>2.7</v>
      </c>
    </row>
    <row r="9846" spans="1:26">
      <c r="A9846">
        <v>201754446</v>
      </c>
      <c r="B9846" t="s">
        <v>5549</v>
      </c>
      <c r="C9846" t="s">
        <v>3597</v>
      </c>
      <c r="D9846" t="s">
        <v>3743</v>
      </c>
      <c r="E9846" t="s">
        <v>3752</v>
      </c>
      <c r="F9846" t="s">
        <v>3718</v>
      </c>
      <c r="G9846">
        <v>201754446</v>
      </c>
      <c r="I9846" t="s">
        <v>3711</v>
      </c>
      <c r="J9846" t="s">
        <v>5558</v>
      </c>
      <c r="K9846" t="s">
        <v>3688</v>
      </c>
      <c r="M9846">
        <v>11.3</v>
      </c>
      <c r="N9846">
        <v>16.5</v>
      </c>
      <c r="O9846">
        <v>11</v>
      </c>
      <c r="S9846" t="b">
        <v>0</v>
      </c>
      <c r="T9846" t="b">
        <v>0</v>
      </c>
      <c r="U9846" t="b">
        <v>0</v>
      </c>
      <c r="V9846">
        <v>48000</v>
      </c>
      <c r="W9846">
        <v>35000</v>
      </c>
      <c r="X9846">
        <v>3.74</v>
      </c>
      <c r="Y9846">
        <v>43000</v>
      </c>
      <c r="Z9846">
        <v>4.5999999999999996</v>
      </c>
    </row>
    <row r="9847" spans="1:26">
      <c r="A9847">
        <v>201755027</v>
      </c>
      <c r="B9847" t="s">
        <v>5549</v>
      </c>
      <c r="C9847" t="s">
        <v>3597</v>
      </c>
      <c r="D9847" t="s">
        <v>3743</v>
      </c>
      <c r="E9847" t="s">
        <v>3752</v>
      </c>
      <c r="F9847" t="s">
        <v>3710</v>
      </c>
      <c r="G9847">
        <v>201755027</v>
      </c>
      <c r="I9847" t="s">
        <v>3601</v>
      </c>
      <c r="J9847" t="s">
        <v>5558</v>
      </c>
      <c r="K9847" t="s">
        <v>3725</v>
      </c>
      <c r="M9847">
        <v>11.95</v>
      </c>
      <c r="N9847">
        <v>18.350000000000001</v>
      </c>
      <c r="O9847">
        <v>11.35</v>
      </c>
      <c r="S9847" t="b">
        <v>0</v>
      </c>
      <c r="T9847" t="b">
        <v>0</v>
      </c>
      <c r="U9847" t="b">
        <v>0</v>
      </c>
      <c r="V9847">
        <v>48000</v>
      </c>
      <c r="W9847">
        <v>31400</v>
      </c>
      <c r="X9847">
        <v>3.13</v>
      </c>
      <c r="Y9847">
        <v>43000</v>
      </c>
      <c r="Z9847">
        <v>3.24</v>
      </c>
    </row>
    <row r="9848" spans="1:26">
      <c r="A9848">
        <v>201754640</v>
      </c>
      <c r="B9848" t="s">
        <v>5549</v>
      </c>
      <c r="C9848" t="s">
        <v>3597</v>
      </c>
      <c r="D9848" t="s">
        <v>3743</v>
      </c>
      <c r="E9848" t="s">
        <v>3752</v>
      </c>
      <c r="F9848" t="s">
        <v>3650</v>
      </c>
      <c r="G9848">
        <v>201754640</v>
      </c>
      <c r="I9848" t="s">
        <v>3622</v>
      </c>
      <c r="J9848" t="s">
        <v>5559</v>
      </c>
      <c r="K9848" t="s">
        <v>3653</v>
      </c>
      <c r="M9848">
        <v>12.5</v>
      </c>
      <c r="N9848">
        <v>18.600000000000001</v>
      </c>
      <c r="O9848">
        <v>11.4</v>
      </c>
      <c r="S9848" t="b">
        <v>0</v>
      </c>
      <c r="T9848" t="b">
        <v>0</v>
      </c>
      <c r="U9848" t="b">
        <v>0</v>
      </c>
      <c r="V9848">
        <v>60000</v>
      </c>
      <c r="W9848">
        <v>41500</v>
      </c>
      <c r="X9848">
        <v>2.6</v>
      </c>
      <c r="Y9848">
        <v>41500</v>
      </c>
      <c r="Z9848">
        <v>2.6</v>
      </c>
    </row>
    <row r="9849" spans="1:26">
      <c r="A9849">
        <v>201754444</v>
      </c>
      <c r="B9849" t="s">
        <v>5549</v>
      </c>
      <c r="C9849" t="s">
        <v>3597</v>
      </c>
      <c r="D9849" t="s">
        <v>3743</v>
      </c>
      <c r="E9849" t="s">
        <v>3752</v>
      </c>
      <c r="F9849" t="s">
        <v>3718</v>
      </c>
      <c r="G9849">
        <v>201754444</v>
      </c>
      <c r="I9849" t="s">
        <v>3711</v>
      </c>
      <c r="J9849" t="s">
        <v>5556</v>
      </c>
      <c r="K9849" t="s">
        <v>3688</v>
      </c>
      <c r="M9849">
        <v>12.6</v>
      </c>
      <c r="N9849">
        <v>15.6</v>
      </c>
      <c r="O9849">
        <v>10.5</v>
      </c>
      <c r="S9849" t="b">
        <v>0</v>
      </c>
      <c r="T9849" t="b">
        <v>0</v>
      </c>
      <c r="U9849" t="b">
        <v>0</v>
      </c>
      <c r="V9849">
        <v>36000</v>
      </c>
      <c r="W9849">
        <v>26600</v>
      </c>
      <c r="X9849">
        <v>2.6</v>
      </c>
      <c r="Y9849">
        <v>36000</v>
      </c>
      <c r="Z9849">
        <v>2.57</v>
      </c>
    </row>
    <row r="9850" spans="1:26">
      <c r="A9850">
        <v>201754447</v>
      </c>
      <c r="B9850" t="s">
        <v>5549</v>
      </c>
      <c r="C9850" t="s">
        <v>3597</v>
      </c>
      <c r="D9850" t="s">
        <v>3743</v>
      </c>
      <c r="E9850" t="s">
        <v>3752</v>
      </c>
      <c r="F9850" t="s">
        <v>3650</v>
      </c>
      <c r="G9850">
        <v>201754447</v>
      </c>
      <c r="I9850" t="s">
        <v>3622</v>
      </c>
      <c r="J9850" t="s">
        <v>5558</v>
      </c>
      <c r="K9850" t="s">
        <v>3653</v>
      </c>
      <c r="M9850">
        <v>12.6</v>
      </c>
      <c r="N9850">
        <v>20.2</v>
      </c>
      <c r="O9850">
        <v>11.7</v>
      </c>
      <c r="S9850" t="b">
        <v>0</v>
      </c>
      <c r="T9850" t="b">
        <v>0</v>
      </c>
      <c r="U9850" t="b">
        <v>0</v>
      </c>
      <c r="V9850">
        <v>48000</v>
      </c>
      <c r="W9850">
        <v>31400</v>
      </c>
      <c r="X9850">
        <v>2.92</v>
      </c>
      <c r="Y9850">
        <v>43000</v>
      </c>
      <c r="Z9850">
        <v>2.5</v>
      </c>
    </row>
    <row r="9851" spans="1:26">
      <c r="A9851">
        <v>201755028</v>
      </c>
      <c r="B9851" t="s">
        <v>5549</v>
      </c>
      <c r="C9851" t="s">
        <v>3597</v>
      </c>
      <c r="D9851" t="s">
        <v>3743</v>
      </c>
      <c r="E9851" t="s">
        <v>3752</v>
      </c>
      <c r="F9851" t="s">
        <v>3710</v>
      </c>
      <c r="G9851">
        <v>201755028</v>
      </c>
      <c r="I9851" t="s">
        <v>3601</v>
      </c>
      <c r="J9851" t="s">
        <v>5557</v>
      </c>
      <c r="K9851" t="s">
        <v>3725</v>
      </c>
      <c r="M9851">
        <v>11.8</v>
      </c>
      <c r="N9851">
        <v>17.8</v>
      </c>
      <c r="O9851">
        <v>11.05</v>
      </c>
      <c r="S9851" t="b">
        <v>0</v>
      </c>
      <c r="T9851" t="b">
        <v>0</v>
      </c>
      <c r="U9851" t="b">
        <v>0</v>
      </c>
      <c r="V9851">
        <v>60000</v>
      </c>
      <c r="W9851">
        <v>41500</v>
      </c>
      <c r="X9851">
        <v>2.52</v>
      </c>
      <c r="Y9851">
        <v>41500</v>
      </c>
      <c r="Z9851">
        <v>2.6</v>
      </c>
    </row>
    <row r="9852" spans="1:26">
      <c r="A9852">
        <v>201754639</v>
      </c>
      <c r="B9852" t="s">
        <v>5549</v>
      </c>
      <c r="C9852" t="s">
        <v>3597</v>
      </c>
      <c r="D9852" t="s">
        <v>3743</v>
      </c>
      <c r="E9852" t="s">
        <v>3752</v>
      </c>
      <c r="F9852" t="s">
        <v>3718</v>
      </c>
      <c r="G9852">
        <v>201754639</v>
      </c>
      <c r="I9852" t="s">
        <v>3711</v>
      </c>
      <c r="J9852" t="s">
        <v>5557</v>
      </c>
      <c r="K9852" t="s">
        <v>3688</v>
      </c>
      <c r="M9852">
        <v>11.1</v>
      </c>
      <c r="N9852">
        <v>17</v>
      </c>
      <c r="O9852">
        <v>10.7</v>
      </c>
      <c r="S9852" t="b">
        <v>0</v>
      </c>
      <c r="T9852" t="b">
        <v>0</v>
      </c>
      <c r="U9852" t="b">
        <v>0</v>
      </c>
      <c r="V9852">
        <v>60000</v>
      </c>
      <c r="W9852">
        <v>41500</v>
      </c>
      <c r="X9852">
        <v>2.46</v>
      </c>
      <c r="Y9852">
        <v>41500</v>
      </c>
      <c r="Z9852">
        <v>2.6</v>
      </c>
    </row>
    <row r="9853" spans="1:26">
      <c r="A9853">
        <v>201755026</v>
      </c>
      <c r="B9853" t="s">
        <v>5549</v>
      </c>
      <c r="C9853" t="s">
        <v>3597</v>
      </c>
      <c r="D9853" t="s">
        <v>3743</v>
      </c>
      <c r="E9853" t="s">
        <v>3752</v>
      </c>
      <c r="F9853" t="s">
        <v>3710</v>
      </c>
      <c r="G9853">
        <v>201755026</v>
      </c>
      <c r="I9853" t="s">
        <v>3601</v>
      </c>
      <c r="J9853" t="s">
        <v>5556</v>
      </c>
      <c r="K9853" t="s">
        <v>3725</v>
      </c>
      <c r="M9853">
        <v>13.4</v>
      </c>
      <c r="N9853">
        <v>18.3</v>
      </c>
      <c r="O9853">
        <v>11</v>
      </c>
      <c r="S9853" t="b">
        <v>0</v>
      </c>
      <c r="T9853" t="b">
        <v>0</v>
      </c>
      <c r="U9853" t="b">
        <v>0</v>
      </c>
      <c r="V9853">
        <v>36000</v>
      </c>
      <c r="W9853">
        <v>26500</v>
      </c>
      <c r="X9853">
        <v>2.78</v>
      </c>
      <c r="Y9853">
        <v>35500</v>
      </c>
      <c r="Z9853">
        <v>2.63</v>
      </c>
    </row>
    <row r="9854" spans="1:26">
      <c r="A9854">
        <v>10324706</v>
      </c>
      <c r="B9854" t="s">
        <v>5549</v>
      </c>
      <c r="C9854" t="s">
        <v>3597</v>
      </c>
      <c r="D9854" t="s">
        <v>3685</v>
      </c>
      <c r="E9854" t="s">
        <v>3686</v>
      </c>
      <c r="F9854" t="s">
        <v>3600</v>
      </c>
      <c r="G9854">
        <v>10324706</v>
      </c>
      <c r="I9854" t="s">
        <v>3601</v>
      </c>
      <c r="J9854" t="s">
        <v>5554</v>
      </c>
      <c r="L9854" t="s">
        <v>5555</v>
      </c>
      <c r="M9854">
        <v>13</v>
      </c>
      <c r="N9854">
        <v>20</v>
      </c>
      <c r="O9854">
        <v>10</v>
      </c>
      <c r="S9854" t="b">
        <v>0</v>
      </c>
      <c r="T9854" t="b">
        <v>0</v>
      </c>
      <c r="U9854" t="b">
        <v>0</v>
      </c>
      <c r="V9854">
        <v>46500</v>
      </c>
      <c r="W9854">
        <v>34000</v>
      </c>
      <c r="X9854">
        <v>3.4</v>
      </c>
      <c r="Y9854">
        <v>34000</v>
      </c>
      <c r="Z9854">
        <v>2.4</v>
      </c>
    </row>
    <row r="9855" spans="1:26">
      <c r="A9855">
        <v>10324713</v>
      </c>
      <c r="B9855" t="s">
        <v>5549</v>
      </c>
      <c r="C9855" t="s">
        <v>3597</v>
      </c>
      <c r="D9855" t="s">
        <v>3685</v>
      </c>
      <c r="E9855" t="s">
        <v>3693</v>
      </c>
      <c r="F9855" t="s">
        <v>3600</v>
      </c>
      <c r="G9855">
        <v>10324713</v>
      </c>
      <c r="I9855" t="s">
        <v>3601</v>
      </c>
      <c r="J9855" t="s">
        <v>5552</v>
      </c>
      <c r="L9855" t="s">
        <v>5553</v>
      </c>
      <c r="M9855">
        <v>13</v>
      </c>
      <c r="N9855">
        <v>20</v>
      </c>
      <c r="O9855">
        <v>10</v>
      </c>
      <c r="S9855" t="b">
        <v>0</v>
      </c>
      <c r="T9855" t="b">
        <v>0</v>
      </c>
      <c r="U9855" t="b">
        <v>0</v>
      </c>
      <c r="V9855">
        <v>46500</v>
      </c>
      <c r="W9855">
        <v>28400</v>
      </c>
      <c r="X9855">
        <v>2.84</v>
      </c>
      <c r="Y9855">
        <v>34000</v>
      </c>
      <c r="Z9855">
        <v>2.4</v>
      </c>
    </row>
    <row r="9856" spans="1:26">
      <c r="A9856">
        <v>202682020</v>
      </c>
      <c r="B9856" t="s">
        <v>5549</v>
      </c>
      <c r="C9856" t="s">
        <v>3597</v>
      </c>
      <c r="D9856" t="s">
        <v>3685</v>
      </c>
      <c r="E9856" t="s">
        <v>3693</v>
      </c>
      <c r="F9856" t="s">
        <v>3753</v>
      </c>
      <c r="G9856">
        <v>202682020</v>
      </c>
      <c r="I9856" t="s">
        <v>3601</v>
      </c>
      <c r="J9856" t="s">
        <v>5551</v>
      </c>
      <c r="K9856" t="s">
        <v>3688</v>
      </c>
      <c r="L9856" t="s">
        <v>5317</v>
      </c>
      <c r="M9856">
        <v>11.1</v>
      </c>
      <c r="N9856">
        <v>17.8</v>
      </c>
      <c r="O9856">
        <v>10.3</v>
      </c>
      <c r="S9856" t="b">
        <v>0</v>
      </c>
      <c r="T9856" t="b">
        <v>0</v>
      </c>
      <c r="U9856" t="b">
        <v>0</v>
      </c>
      <c r="V9856">
        <v>9000</v>
      </c>
      <c r="W9856">
        <v>6800</v>
      </c>
      <c r="X9856">
        <v>3.11</v>
      </c>
      <c r="Y9856">
        <v>7950</v>
      </c>
      <c r="Z9856">
        <v>2.99</v>
      </c>
    </row>
    <row r="9857" spans="1:26">
      <c r="A9857">
        <v>202682021</v>
      </c>
      <c r="B9857" t="s">
        <v>5549</v>
      </c>
      <c r="C9857" t="s">
        <v>3597</v>
      </c>
      <c r="D9857" t="s">
        <v>3685</v>
      </c>
      <c r="E9857" t="s">
        <v>3693</v>
      </c>
      <c r="F9857" t="s">
        <v>3753</v>
      </c>
      <c r="G9857">
        <v>202682021</v>
      </c>
      <c r="I9857" t="s">
        <v>3601</v>
      </c>
      <c r="J9857" t="s">
        <v>5550</v>
      </c>
      <c r="L9857" t="s">
        <v>3812</v>
      </c>
      <c r="M9857">
        <v>11.6</v>
      </c>
      <c r="N9857">
        <v>19.399999999999999</v>
      </c>
      <c r="O9857">
        <v>10.6</v>
      </c>
      <c r="S9857" t="b">
        <v>0</v>
      </c>
      <c r="T9857" t="b">
        <v>0</v>
      </c>
      <c r="U9857" t="b">
        <v>0</v>
      </c>
      <c r="V9857">
        <v>10800</v>
      </c>
      <c r="W9857">
        <v>8500</v>
      </c>
      <c r="X9857">
        <v>2.9</v>
      </c>
      <c r="Y9857">
        <v>9130</v>
      </c>
      <c r="Z9857">
        <v>2.68</v>
      </c>
    </row>
    <row r="9858" spans="1:26">
      <c r="A9858">
        <v>9008899</v>
      </c>
      <c r="B9858" t="s">
        <v>5482</v>
      </c>
      <c r="C9858" t="s">
        <v>3597</v>
      </c>
      <c r="D9858" t="s">
        <v>4624</v>
      </c>
      <c r="E9858" t="s">
        <v>5546</v>
      </c>
      <c r="F9858" t="s">
        <v>3621</v>
      </c>
      <c r="G9858">
        <v>9008899</v>
      </c>
      <c r="I9858" t="s">
        <v>3622</v>
      </c>
      <c r="J9858" t="s">
        <v>5547</v>
      </c>
      <c r="K9858" t="s">
        <v>3624</v>
      </c>
      <c r="L9858" t="s">
        <v>5548</v>
      </c>
      <c r="M9858">
        <v>13</v>
      </c>
      <c r="N9858">
        <v>23.5</v>
      </c>
      <c r="O9858">
        <v>10</v>
      </c>
      <c r="S9858" t="b">
        <v>0</v>
      </c>
      <c r="T9858" t="b">
        <v>0</v>
      </c>
      <c r="U9858" t="b">
        <v>0</v>
      </c>
      <c r="V9858">
        <v>12000</v>
      </c>
      <c r="W9858">
        <v>8400</v>
      </c>
      <c r="X9858">
        <v>2.65</v>
      </c>
      <c r="Y9858">
        <v>12200</v>
      </c>
      <c r="Z9858">
        <v>1.96</v>
      </c>
    </row>
    <row r="9859" spans="1:26">
      <c r="A9859">
        <v>205724738</v>
      </c>
      <c r="B9859" t="s">
        <v>5482</v>
      </c>
      <c r="C9859" t="s">
        <v>3597</v>
      </c>
      <c r="D9859" t="s">
        <v>1086</v>
      </c>
      <c r="E9859" t="s">
        <v>3620</v>
      </c>
      <c r="F9859" t="s">
        <v>3600</v>
      </c>
      <c r="G9859">
        <v>205724738</v>
      </c>
      <c r="I9859" t="s">
        <v>3601</v>
      </c>
      <c r="J9859" t="s">
        <v>5537</v>
      </c>
      <c r="L9859" t="s">
        <v>5543</v>
      </c>
      <c r="M9859">
        <v>10.5</v>
      </c>
      <c r="N9859">
        <v>17</v>
      </c>
      <c r="O9859">
        <v>10</v>
      </c>
      <c r="S9859" t="b">
        <v>0</v>
      </c>
      <c r="T9859" t="b">
        <v>0</v>
      </c>
      <c r="U9859" t="b">
        <v>0</v>
      </c>
      <c r="V9859">
        <v>54000</v>
      </c>
      <c r="W9859">
        <v>37200</v>
      </c>
      <c r="X9859">
        <v>2.58</v>
      </c>
      <c r="Y9859">
        <v>49000</v>
      </c>
      <c r="Z9859">
        <v>2.02</v>
      </c>
    </row>
    <row r="9860" spans="1:26">
      <c r="A9860">
        <v>205724739</v>
      </c>
      <c r="B9860" t="s">
        <v>5482</v>
      </c>
      <c r="C9860" t="s">
        <v>3597</v>
      </c>
      <c r="D9860" t="s">
        <v>1086</v>
      </c>
      <c r="E9860" t="s">
        <v>3768</v>
      </c>
      <c r="F9860" t="s">
        <v>3600</v>
      </c>
      <c r="G9860">
        <v>205724739</v>
      </c>
      <c r="I9860" t="s">
        <v>3601</v>
      </c>
      <c r="J9860" t="s">
        <v>5531</v>
      </c>
      <c r="L9860" t="s">
        <v>5542</v>
      </c>
      <c r="M9860">
        <v>10.5</v>
      </c>
      <c r="N9860">
        <v>17</v>
      </c>
      <c r="O9860">
        <v>10</v>
      </c>
      <c r="S9860" t="b">
        <v>0</v>
      </c>
      <c r="T9860" t="b">
        <v>0</v>
      </c>
      <c r="U9860" t="b">
        <v>0</v>
      </c>
      <c r="V9860">
        <v>54000</v>
      </c>
      <c r="W9860">
        <v>38000</v>
      </c>
      <c r="X9860">
        <v>2.63</v>
      </c>
      <c r="Y9860">
        <v>49000</v>
      </c>
      <c r="Z9860">
        <v>2.02</v>
      </c>
    </row>
    <row r="9861" spans="1:26">
      <c r="A9861">
        <v>205724741</v>
      </c>
      <c r="B9861" t="s">
        <v>5482</v>
      </c>
      <c r="C9861" t="s">
        <v>3597</v>
      </c>
      <c r="D9861" t="s">
        <v>1086</v>
      </c>
      <c r="E9861" t="s">
        <v>3627</v>
      </c>
      <c r="F9861" t="s">
        <v>3600</v>
      </c>
      <c r="G9861">
        <v>205724741</v>
      </c>
      <c r="I9861" t="s">
        <v>3601</v>
      </c>
      <c r="J9861" t="s">
        <v>3701</v>
      </c>
      <c r="L9861" t="s">
        <v>5541</v>
      </c>
      <c r="M9861">
        <v>10.5</v>
      </c>
      <c r="N9861">
        <v>17</v>
      </c>
      <c r="O9861">
        <v>10</v>
      </c>
      <c r="S9861" t="b">
        <v>0</v>
      </c>
      <c r="T9861" t="b">
        <v>0</v>
      </c>
      <c r="U9861" t="b">
        <v>0</v>
      </c>
      <c r="V9861">
        <v>54000</v>
      </c>
      <c r="W9861">
        <v>37200</v>
      </c>
      <c r="X9861">
        <v>2.58</v>
      </c>
      <c r="Y9861">
        <v>49000</v>
      </c>
      <c r="Z9861">
        <v>2.02</v>
      </c>
    </row>
    <row r="9862" spans="1:26">
      <c r="A9862">
        <v>205564529</v>
      </c>
      <c r="B9862" t="s">
        <v>5482</v>
      </c>
      <c r="C9862" t="s">
        <v>3597</v>
      </c>
      <c r="D9862" t="s">
        <v>1086</v>
      </c>
      <c r="E9862" t="s">
        <v>3620</v>
      </c>
      <c r="F9862" t="s">
        <v>3600</v>
      </c>
      <c r="G9862">
        <v>205564529</v>
      </c>
      <c r="I9862" t="s">
        <v>3601</v>
      </c>
      <c r="J9862" t="s">
        <v>5517</v>
      </c>
      <c r="L9862" t="s">
        <v>5540</v>
      </c>
      <c r="M9862">
        <v>12.5</v>
      </c>
      <c r="N9862">
        <v>20</v>
      </c>
      <c r="O9862">
        <v>10.5</v>
      </c>
      <c r="S9862" t="b">
        <v>0</v>
      </c>
      <c r="T9862" t="b">
        <v>0</v>
      </c>
      <c r="U9862" t="b">
        <v>0</v>
      </c>
      <c r="V9862">
        <v>24000</v>
      </c>
      <c r="W9862">
        <v>16300</v>
      </c>
      <c r="X9862">
        <v>2.7</v>
      </c>
      <c r="Y9862">
        <v>24000</v>
      </c>
      <c r="Z9862">
        <v>2.4300000000000002</v>
      </c>
    </row>
    <row r="9863" spans="1:26">
      <c r="A9863">
        <v>205724740</v>
      </c>
      <c r="B9863" t="s">
        <v>5482</v>
      </c>
      <c r="C9863" t="s">
        <v>3597</v>
      </c>
      <c r="D9863" t="s">
        <v>1086</v>
      </c>
      <c r="E9863" t="s">
        <v>3627</v>
      </c>
      <c r="F9863" t="s">
        <v>3600</v>
      </c>
      <c r="G9863">
        <v>205724740</v>
      </c>
      <c r="I9863" t="s">
        <v>3601</v>
      </c>
      <c r="J9863" t="s">
        <v>5534</v>
      </c>
      <c r="L9863" t="s">
        <v>5539</v>
      </c>
      <c r="M9863">
        <v>10.5</v>
      </c>
      <c r="N9863">
        <v>17</v>
      </c>
      <c r="O9863">
        <v>10</v>
      </c>
      <c r="S9863" t="b">
        <v>0</v>
      </c>
      <c r="T9863" t="b">
        <v>0</v>
      </c>
      <c r="U9863" t="b">
        <v>0</v>
      </c>
      <c r="V9863">
        <v>54000</v>
      </c>
      <c r="W9863">
        <v>38000</v>
      </c>
      <c r="X9863">
        <v>2.63</v>
      </c>
      <c r="Y9863">
        <v>49000</v>
      </c>
      <c r="Z9863">
        <v>2.02</v>
      </c>
    </row>
    <row r="9864" spans="1:26">
      <c r="A9864">
        <v>205747610</v>
      </c>
      <c r="B9864" t="s">
        <v>5482</v>
      </c>
      <c r="C9864" t="s">
        <v>3597</v>
      </c>
      <c r="D9864" t="s">
        <v>1086</v>
      </c>
      <c r="E9864" t="s">
        <v>3620</v>
      </c>
      <c r="F9864" t="s">
        <v>3600</v>
      </c>
      <c r="G9864">
        <v>205747610</v>
      </c>
      <c r="I9864" t="s">
        <v>3601</v>
      </c>
      <c r="J9864" t="s">
        <v>5537</v>
      </c>
      <c r="L9864" t="s">
        <v>5538</v>
      </c>
      <c r="M9864">
        <v>11</v>
      </c>
      <c r="N9864">
        <v>18</v>
      </c>
      <c r="O9864">
        <v>10.5</v>
      </c>
      <c r="S9864" t="b">
        <v>0</v>
      </c>
      <c r="T9864" t="b">
        <v>0</v>
      </c>
      <c r="U9864" t="b">
        <v>0</v>
      </c>
      <c r="V9864">
        <v>48000</v>
      </c>
      <c r="W9864">
        <v>32800</v>
      </c>
      <c r="X9864">
        <v>2.52</v>
      </c>
      <c r="Y9864">
        <v>48000</v>
      </c>
      <c r="Z9864">
        <v>2.04</v>
      </c>
    </row>
    <row r="9865" spans="1:26">
      <c r="A9865">
        <v>205756438</v>
      </c>
      <c r="B9865" t="s">
        <v>5482</v>
      </c>
      <c r="C9865" t="s">
        <v>3597</v>
      </c>
      <c r="D9865" t="s">
        <v>1086</v>
      </c>
      <c r="E9865" t="s">
        <v>3768</v>
      </c>
      <c r="F9865" t="s">
        <v>3600</v>
      </c>
      <c r="G9865">
        <v>205756438</v>
      </c>
      <c r="I9865" t="s">
        <v>3601</v>
      </c>
      <c r="J9865" t="s">
        <v>5521</v>
      </c>
      <c r="L9865" t="s">
        <v>5536</v>
      </c>
      <c r="M9865">
        <v>12.5</v>
      </c>
      <c r="N9865">
        <v>20</v>
      </c>
      <c r="O9865">
        <v>10.5</v>
      </c>
      <c r="S9865" t="b">
        <v>0</v>
      </c>
      <c r="T9865" t="b">
        <v>0</v>
      </c>
      <c r="U9865" t="b">
        <v>0</v>
      </c>
      <c r="V9865">
        <v>24000</v>
      </c>
      <c r="W9865">
        <v>16300</v>
      </c>
      <c r="X9865">
        <v>2.7</v>
      </c>
      <c r="Y9865">
        <v>24000</v>
      </c>
      <c r="Z9865">
        <v>2.4300000000000002</v>
      </c>
    </row>
    <row r="9866" spans="1:26">
      <c r="A9866">
        <v>205984662</v>
      </c>
      <c r="B9866" t="s">
        <v>5482</v>
      </c>
      <c r="C9866" t="s">
        <v>3597</v>
      </c>
      <c r="D9866" t="s">
        <v>1086</v>
      </c>
      <c r="E9866" t="s">
        <v>3627</v>
      </c>
      <c r="F9866" t="s">
        <v>3600</v>
      </c>
      <c r="G9866">
        <v>205984662</v>
      </c>
      <c r="I9866" t="s">
        <v>3601</v>
      </c>
      <c r="J9866" t="s">
        <v>5534</v>
      </c>
      <c r="L9866" t="s">
        <v>5535</v>
      </c>
      <c r="M9866">
        <v>11</v>
      </c>
      <c r="N9866">
        <v>18</v>
      </c>
      <c r="O9866">
        <v>10.5</v>
      </c>
      <c r="S9866" t="b">
        <v>0</v>
      </c>
      <c r="T9866" t="b">
        <v>0</v>
      </c>
      <c r="U9866" t="b">
        <v>0</v>
      </c>
      <c r="V9866">
        <v>48000</v>
      </c>
      <c r="W9866">
        <v>33000</v>
      </c>
      <c r="X9866">
        <v>2.54</v>
      </c>
      <c r="Y9866">
        <v>48000</v>
      </c>
      <c r="Z9866">
        <v>2.04</v>
      </c>
    </row>
    <row r="9867" spans="1:26">
      <c r="A9867">
        <v>205756439</v>
      </c>
      <c r="B9867" t="s">
        <v>5482</v>
      </c>
      <c r="C9867" t="s">
        <v>3597</v>
      </c>
      <c r="D9867" t="s">
        <v>1086</v>
      </c>
      <c r="E9867" t="s">
        <v>3627</v>
      </c>
      <c r="F9867" t="s">
        <v>3600</v>
      </c>
      <c r="G9867">
        <v>205756439</v>
      </c>
      <c r="I9867" t="s">
        <v>3601</v>
      </c>
      <c r="J9867" t="s">
        <v>3704</v>
      </c>
      <c r="L9867" t="s">
        <v>5533</v>
      </c>
      <c r="M9867">
        <v>12.5</v>
      </c>
      <c r="N9867">
        <v>20</v>
      </c>
      <c r="O9867">
        <v>10.5</v>
      </c>
      <c r="S9867" t="b">
        <v>0</v>
      </c>
      <c r="T9867" t="b">
        <v>0</v>
      </c>
      <c r="U9867" t="b">
        <v>0</v>
      </c>
      <c r="V9867">
        <v>24000</v>
      </c>
      <c r="W9867">
        <v>16300</v>
      </c>
      <c r="X9867">
        <v>2.7</v>
      </c>
      <c r="Y9867">
        <v>24000</v>
      </c>
      <c r="Z9867">
        <v>2.4300000000000002</v>
      </c>
    </row>
    <row r="9868" spans="1:26">
      <c r="A9868">
        <v>206221398</v>
      </c>
      <c r="B9868" t="s">
        <v>5482</v>
      </c>
      <c r="C9868" t="s">
        <v>3597</v>
      </c>
      <c r="D9868" t="s">
        <v>1086</v>
      </c>
      <c r="E9868" t="s">
        <v>3620</v>
      </c>
      <c r="F9868" t="s">
        <v>3650</v>
      </c>
      <c r="G9868">
        <v>206221398</v>
      </c>
      <c r="I9868" t="s">
        <v>3651</v>
      </c>
      <c r="J9868" t="s">
        <v>5505</v>
      </c>
      <c r="K9868" t="s">
        <v>3653</v>
      </c>
      <c r="M9868">
        <v>10.5</v>
      </c>
      <c r="N9868">
        <v>21</v>
      </c>
      <c r="O9868">
        <v>10</v>
      </c>
      <c r="S9868" t="b">
        <v>0</v>
      </c>
      <c r="T9868" t="b">
        <v>0</v>
      </c>
      <c r="U9868" t="b">
        <v>0</v>
      </c>
      <c r="V9868">
        <v>29000</v>
      </c>
      <c r="W9868">
        <v>18000</v>
      </c>
      <c r="X9868">
        <v>2.66</v>
      </c>
      <c r="Y9868">
        <v>20000</v>
      </c>
      <c r="Z9868">
        <v>2.09</v>
      </c>
    </row>
    <row r="9869" spans="1:26">
      <c r="A9869">
        <v>206221396</v>
      </c>
      <c r="B9869" t="s">
        <v>5482</v>
      </c>
      <c r="C9869" t="s">
        <v>3597</v>
      </c>
      <c r="D9869" t="s">
        <v>1086</v>
      </c>
      <c r="E9869" t="s">
        <v>3620</v>
      </c>
      <c r="F9869" t="s">
        <v>3650</v>
      </c>
      <c r="G9869">
        <v>206221396</v>
      </c>
      <c r="I9869" t="s">
        <v>3651</v>
      </c>
      <c r="J9869" t="s">
        <v>5506</v>
      </c>
      <c r="K9869" t="s">
        <v>3653</v>
      </c>
      <c r="M9869">
        <v>11</v>
      </c>
      <c r="N9869">
        <v>23</v>
      </c>
      <c r="O9869">
        <v>10</v>
      </c>
      <c r="S9869" t="b">
        <v>0</v>
      </c>
      <c r="T9869" t="b">
        <v>0</v>
      </c>
      <c r="U9869" t="b">
        <v>0</v>
      </c>
      <c r="V9869">
        <v>18000</v>
      </c>
      <c r="W9869">
        <v>9500</v>
      </c>
      <c r="X9869">
        <v>2.42</v>
      </c>
      <c r="Y9869">
        <v>11720</v>
      </c>
      <c r="Z9869">
        <v>2.08</v>
      </c>
    </row>
    <row r="9870" spans="1:26">
      <c r="A9870">
        <v>206221399</v>
      </c>
      <c r="B9870" t="s">
        <v>5482</v>
      </c>
      <c r="C9870" t="s">
        <v>3597</v>
      </c>
      <c r="D9870" t="s">
        <v>1086</v>
      </c>
      <c r="E9870" t="s">
        <v>3620</v>
      </c>
      <c r="F9870" t="s">
        <v>3650</v>
      </c>
      <c r="G9870">
        <v>206221399</v>
      </c>
      <c r="I9870" t="s">
        <v>3651</v>
      </c>
      <c r="J9870" t="s">
        <v>5504</v>
      </c>
      <c r="K9870" t="s">
        <v>3653</v>
      </c>
      <c r="M9870">
        <v>9</v>
      </c>
      <c r="N9870">
        <v>18</v>
      </c>
      <c r="O9870">
        <v>10</v>
      </c>
      <c r="S9870" t="b">
        <v>0</v>
      </c>
      <c r="T9870" t="b">
        <v>0</v>
      </c>
      <c r="U9870" t="b">
        <v>0</v>
      </c>
      <c r="V9870">
        <v>34000</v>
      </c>
      <c r="W9870">
        <v>22000</v>
      </c>
      <c r="X9870">
        <v>2.2999999999999998</v>
      </c>
      <c r="Y9870">
        <v>24000</v>
      </c>
      <c r="Z9870">
        <v>2.0699999999999998</v>
      </c>
    </row>
    <row r="9871" spans="1:26">
      <c r="A9871">
        <v>206221397</v>
      </c>
      <c r="B9871" t="s">
        <v>5482</v>
      </c>
      <c r="C9871" t="s">
        <v>3597</v>
      </c>
      <c r="D9871" t="s">
        <v>1086</v>
      </c>
      <c r="E9871" t="s">
        <v>3620</v>
      </c>
      <c r="F9871" t="s">
        <v>3650</v>
      </c>
      <c r="G9871">
        <v>206221397</v>
      </c>
      <c r="I9871" t="s">
        <v>3651</v>
      </c>
      <c r="J9871" t="s">
        <v>5503</v>
      </c>
      <c r="K9871" t="s">
        <v>3653</v>
      </c>
      <c r="M9871">
        <v>12.5</v>
      </c>
      <c r="N9871">
        <v>23</v>
      </c>
      <c r="O9871">
        <v>10</v>
      </c>
      <c r="S9871" t="b">
        <v>0</v>
      </c>
      <c r="T9871" t="b">
        <v>0</v>
      </c>
      <c r="U9871" t="b">
        <v>0</v>
      </c>
      <c r="V9871">
        <v>24000</v>
      </c>
      <c r="W9871">
        <v>13200</v>
      </c>
      <c r="X9871">
        <v>2.58</v>
      </c>
      <c r="Y9871">
        <v>17800</v>
      </c>
      <c r="Z9871">
        <v>2.48</v>
      </c>
    </row>
    <row r="9872" spans="1:26">
      <c r="A9872">
        <v>206322337</v>
      </c>
      <c r="B9872" t="s">
        <v>5482</v>
      </c>
      <c r="C9872" t="s">
        <v>3597</v>
      </c>
      <c r="D9872" t="s">
        <v>1086</v>
      </c>
      <c r="E9872" t="s">
        <v>3768</v>
      </c>
      <c r="F9872" t="s">
        <v>3600</v>
      </c>
      <c r="G9872">
        <v>206322337</v>
      </c>
      <c r="I9872" t="s">
        <v>3601</v>
      </c>
      <c r="J9872" t="s">
        <v>5531</v>
      </c>
      <c r="L9872" t="s">
        <v>5532</v>
      </c>
      <c r="M9872">
        <v>11</v>
      </c>
      <c r="N9872">
        <v>18</v>
      </c>
      <c r="O9872">
        <v>10.5</v>
      </c>
      <c r="S9872" t="b">
        <v>0</v>
      </c>
      <c r="T9872" t="b">
        <v>0</v>
      </c>
      <c r="U9872" t="b">
        <v>0</v>
      </c>
      <c r="V9872">
        <v>48000</v>
      </c>
      <c r="W9872">
        <v>32800</v>
      </c>
      <c r="X9872">
        <v>2.52</v>
      </c>
      <c r="Y9872">
        <v>48000</v>
      </c>
      <c r="Z9872">
        <v>2.04</v>
      </c>
    </row>
    <row r="9873" spans="1:26">
      <c r="A9873">
        <v>206335347</v>
      </c>
      <c r="B9873" t="s">
        <v>5482</v>
      </c>
      <c r="C9873" t="s">
        <v>3597</v>
      </c>
      <c r="D9873" t="s">
        <v>1086</v>
      </c>
      <c r="E9873" t="s">
        <v>3620</v>
      </c>
      <c r="F9873" t="s">
        <v>3650</v>
      </c>
      <c r="G9873">
        <v>206335347</v>
      </c>
      <c r="I9873" t="s">
        <v>3622</v>
      </c>
      <c r="J9873" t="s">
        <v>5502</v>
      </c>
      <c r="K9873" t="s">
        <v>3653</v>
      </c>
      <c r="M9873">
        <v>11</v>
      </c>
      <c r="N9873">
        <v>23</v>
      </c>
      <c r="O9873">
        <v>10</v>
      </c>
      <c r="S9873" t="b">
        <v>0</v>
      </c>
      <c r="T9873" t="b">
        <v>0</v>
      </c>
      <c r="U9873" t="b">
        <v>0</v>
      </c>
      <c r="V9873">
        <v>18000</v>
      </c>
      <c r="W9873">
        <v>9500</v>
      </c>
      <c r="X9873">
        <v>2.42</v>
      </c>
      <c r="Y9873">
        <v>11720</v>
      </c>
      <c r="Z9873">
        <v>2.08</v>
      </c>
    </row>
    <row r="9874" spans="1:26">
      <c r="A9874">
        <v>204743191</v>
      </c>
      <c r="B9874" t="s">
        <v>5482</v>
      </c>
      <c r="C9874" t="s">
        <v>3597</v>
      </c>
      <c r="D9874" t="s">
        <v>1086</v>
      </c>
      <c r="E9874" t="s">
        <v>3627</v>
      </c>
      <c r="F9874" t="s">
        <v>3600</v>
      </c>
      <c r="G9874">
        <v>204743191</v>
      </c>
      <c r="I9874" t="s">
        <v>3601</v>
      </c>
      <c r="J9874" t="s">
        <v>3704</v>
      </c>
      <c r="L9874" t="s">
        <v>5527</v>
      </c>
      <c r="M9874">
        <v>11</v>
      </c>
      <c r="N9874">
        <v>18</v>
      </c>
      <c r="O9874">
        <v>10</v>
      </c>
      <c r="S9874" t="b">
        <v>0</v>
      </c>
      <c r="T9874" t="b">
        <v>0</v>
      </c>
      <c r="U9874" t="b">
        <v>0</v>
      </c>
      <c r="V9874">
        <v>36000</v>
      </c>
      <c r="W9874">
        <v>24400</v>
      </c>
      <c r="X9874">
        <v>2.5</v>
      </c>
      <c r="Y9874">
        <v>36000</v>
      </c>
      <c r="Z9874">
        <v>1.94</v>
      </c>
    </row>
    <row r="9875" spans="1:26">
      <c r="A9875">
        <v>205291861</v>
      </c>
      <c r="B9875" t="s">
        <v>5482</v>
      </c>
      <c r="C9875" t="s">
        <v>3597</v>
      </c>
      <c r="D9875" t="s">
        <v>1086</v>
      </c>
      <c r="E9875" t="s">
        <v>3620</v>
      </c>
      <c r="F9875" t="s">
        <v>3849</v>
      </c>
      <c r="G9875">
        <v>205291861</v>
      </c>
      <c r="I9875" t="s">
        <v>3622</v>
      </c>
      <c r="J9875" t="s">
        <v>5525</v>
      </c>
      <c r="K9875" t="s">
        <v>3624</v>
      </c>
      <c r="L9875" t="s">
        <v>5526</v>
      </c>
      <c r="M9875">
        <v>9.1999999999999993</v>
      </c>
      <c r="N9875">
        <v>18</v>
      </c>
      <c r="O9875">
        <v>10</v>
      </c>
      <c r="S9875" t="b">
        <v>0</v>
      </c>
      <c r="T9875" t="b">
        <v>0</v>
      </c>
      <c r="U9875" t="b">
        <v>0</v>
      </c>
      <c r="V9875">
        <v>33600</v>
      </c>
      <c r="W9875">
        <v>22600</v>
      </c>
      <c r="X9875">
        <v>2.5</v>
      </c>
      <c r="Y9875">
        <v>23800</v>
      </c>
      <c r="Z9875">
        <v>2.4900000000000002</v>
      </c>
    </row>
    <row r="9876" spans="1:26">
      <c r="A9876">
        <v>205123814</v>
      </c>
      <c r="B9876" t="s">
        <v>5482</v>
      </c>
      <c r="C9876" t="s">
        <v>3597</v>
      </c>
      <c r="D9876" t="s">
        <v>1086</v>
      </c>
      <c r="E9876" t="s">
        <v>3620</v>
      </c>
      <c r="F9876" t="s">
        <v>3849</v>
      </c>
      <c r="G9876">
        <v>205123814</v>
      </c>
      <c r="I9876" t="s">
        <v>3622</v>
      </c>
      <c r="J9876" t="s">
        <v>5523</v>
      </c>
      <c r="K9876" t="s">
        <v>3624</v>
      </c>
      <c r="L9876" t="s">
        <v>5524</v>
      </c>
      <c r="M9876">
        <v>10.55</v>
      </c>
      <c r="N9876">
        <v>18</v>
      </c>
      <c r="O9876">
        <v>10</v>
      </c>
      <c r="S9876" t="b">
        <v>0</v>
      </c>
      <c r="T9876" t="b">
        <v>0</v>
      </c>
      <c r="U9876" t="b">
        <v>0</v>
      </c>
      <c r="V9876">
        <v>30000</v>
      </c>
      <c r="W9876">
        <v>16000</v>
      </c>
      <c r="X9876">
        <v>2.36</v>
      </c>
      <c r="Y9876">
        <v>20000</v>
      </c>
      <c r="Z9876">
        <v>1.98</v>
      </c>
    </row>
    <row r="9877" spans="1:26">
      <c r="A9877">
        <v>204743192</v>
      </c>
      <c r="B9877" t="s">
        <v>5482</v>
      </c>
      <c r="C9877" t="s">
        <v>3597</v>
      </c>
      <c r="D9877" t="s">
        <v>1086</v>
      </c>
      <c r="E9877" t="s">
        <v>3768</v>
      </c>
      <c r="F9877" t="s">
        <v>3600</v>
      </c>
      <c r="G9877">
        <v>204743192</v>
      </c>
      <c r="I9877" t="s">
        <v>3601</v>
      </c>
      <c r="J9877" t="s">
        <v>5521</v>
      </c>
      <c r="L9877" t="s">
        <v>5522</v>
      </c>
      <c r="M9877">
        <v>11</v>
      </c>
      <c r="N9877">
        <v>18</v>
      </c>
      <c r="O9877">
        <v>10</v>
      </c>
      <c r="S9877" t="b">
        <v>0</v>
      </c>
      <c r="T9877" t="b">
        <v>0</v>
      </c>
      <c r="U9877" t="b">
        <v>0</v>
      </c>
      <c r="V9877">
        <v>36000</v>
      </c>
      <c r="W9877">
        <v>24400</v>
      </c>
      <c r="X9877">
        <v>2.5</v>
      </c>
      <c r="Y9877">
        <v>36000</v>
      </c>
      <c r="Z9877">
        <v>1.94</v>
      </c>
    </row>
    <row r="9878" spans="1:26">
      <c r="A9878">
        <v>205093063</v>
      </c>
      <c r="B9878" t="s">
        <v>5482</v>
      </c>
      <c r="C9878" t="s">
        <v>3597</v>
      </c>
      <c r="D9878" t="s">
        <v>1086</v>
      </c>
      <c r="E9878" t="s">
        <v>3620</v>
      </c>
      <c r="F9878" t="s">
        <v>3621</v>
      </c>
      <c r="G9878">
        <v>205093063</v>
      </c>
      <c r="I9878" t="s">
        <v>3622</v>
      </c>
      <c r="J9878" t="s">
        <v>5519</v>
      </c>
      <c r="K9878" t="s">
        <v>3624</v>
      </c>
      <c r="L9878" t="s">
        <v>5520</v>
      </c>
      <c r="M9878">
        <v>10.95</v>
      </c>
      <c r="N9878">
        <v>19</v>
      </c>
      <c r="O9878">
        <v>10</v>
      </c>
      <c r="S9878" t="b">
        <v>0</v>
      </c>
      <c r="T9878" t="b">
        <v>0</v>
      </c>
      <c r="U9878" t="b">
        <v>0</v>
      </c>
      <c r="V9878">
        <v>22000</v>
      </c>
      <c r="W9878">
        <v>15000</v>
      </c>
      <c r="X9878">
        <v>2.59</v>
      </c>
      <c r="Y9878">
        <v>19000</v>
      </c>
      <c r="Z9878">
        <v>2.04</v>
      </c>
    </row>
    <row r="9879" spans="1:26">
      <c r="A9879">
        <v>10384787</v>
      </c>
      <c r="B9879" t="s">
        <v>5482</v>
      </c>
      <c r="C9879" t="s">
        <v>3597</v>
      </c>
      <c r="D9879" t="s">
        <v>1086</v>
      </c>
      <c r="E9879" t="s">
        <v>3620</v>
      </c>
      <c r="F9879" t="s">
        <v>3650</v>
      </c>
      <c r="G9879">
        <v>10384787</v>
      </c>
      <c r="I9879" t="s">
        <v>3651</v>
      </c>
      <c r="J9879" t="s">
        <v>5516</v>
      </c>
      <c r="K9879" t="s">
        <v>3653</v>
      </c>
      <c r="M9879">
        <v>8.85</v>
      </c>
      <c r="N9879">
        <v>18</v>
      </c>
      <c r="O9879">
        <v>10</v>
      </c>
      <c r="S9879" t="b">
        <v>0</v>
      </c>
      <c r="T9879" t="b">
        <v>0</v>
      </c>
      <c r="U9879" t="b">
        <v>0</v>
      </c>
      <c r="V9879">
        <v>48000</v>
      </c>
      <c r="W9879">
        <v>38000</v>
      </c>
      <c r="X9879">
        <v>2.62</v>
      </c>
      <c r="Y9879">
        <v>54000</v>
      </c>
      <c r="Z9879">
        <v>2.4700000000000002</v>
      </c>
    </row>
    <row r="9880" spans="1:26">
      <c r="A9880">
        <v>204043222</v>
      </c>
      <c r="B9880" t="s">
        <v>5482</v>
      </c>
      <c r="C9880" t="s">
        <v>3597</v>
      </c>
      <c r="D9880" t="s">
        <v>1086</v>
      </c>
      <c r="E9880" t="s">
        <v>3620</v>
      </c>
      <c r="F9880" t="s">
        <v>3600</v>
      </c>
      <c r="G9880">
        <v>204043222</v>
      </c>
      <c r="I9880" t="s">
        <v>3601</v>
      </c>
      <c r="J9880" t="s">
        <v>5517</v>
      </c>
      <c r="L9880" t="s">
        <v>5518</v>
      </c>
      <c r="M9880">
        <v>11</v>
      </c>
      <c r="N9880">
        <v>18</v>
      </c>
      <c r="O9880">
        <v>10</v>
      </c>
      <c r="S9880" t="b">
        <v>0</v>
      </c>
      <c r="T9880" t="b">
        <v>0</v>
      </c>
      <c r="U9880" t="b">
        <v>0</v>
      </c>
      <c r="V9880">
        <v>36000</v>
      </c>
      <c r="W9880">
        <v>24400</v>
      </c>
      <c r="X9880">
        <v>2.5</v>
      </c>
      <c r="Y9880">
        <v>36000</v>
      </c>
      <c r="Z9880">
        <v>1.94</v>
      </c>
    </row>
    <row r="9881" spans="1:26">
      <c r="A9881">
        <v>10392955</v>
      </c>
      <c r="B9881" t="s">
        <v>5482</v>
      </c>
      <c r="C9881" t="s">
        <v>3597</v>
      </c>
      <c r="D9881" t="s">
        <v>1086</v>
      </c>
      <c r="E9881" t="s">
        <v>3620</v>
      </c>
      <c r="F9881" t="s">
        <v>3718</v>
      </c>
      <c r="G9881">
        <v>10392955</v>
      </c>
      <c r="I9881" t="s">
        <v>3711</v>
      </c>
      <c r="J9881" t="s">
        <v>5516</v>
      </c>
      <c r="K9881" t="s">
        <v>3688</v>
      </c>
      <c r="M9881">
        <v>8.5500000000000007</v>
      </c>
      <c r="N9881">
        <v>16</v>
      </c>
      <c r="O9881">
        <v>10</v>
      </c>
      <c r="S9881" t="b">
        <v>0</v>
      </c>
      <c r="T9881" t="b">
        <v>0</v>
      </c>
      <c r="U9881" t="b">
        <v>0</v>
      </c>
      <c r="V9881">
        <v>48000</v>
      </c>
      <c r="W9881">
        <v>37000</v>
      </c>
      <c r="X9881">
        <v>4.2699999999999996</v>
      </c>
      <c r="Y9881">
        <v>54000</v>
      </c>
      <c r="Z9881">
        <v>6.46</v>
      </c>
    </row>
    <row r="9882" spans="1:26">
      <c r="A9882">
        <v>9342251</v>
      </c>
      <c r="B9882" t="s">
        <v>5482</v>
      </c>
      <c r="C9882" t="s">
        <v>3597</v>
      </c>
      <c r="D9882" t="s">
        <v>1086</v>
      </c>
      <c r="E9882" t="s">
        <v>3620</v>
      </c>
      <c r="F9882" t="s">
        <v>3650</v>
      </c>
      <c r="G9882">
        <v>9342251</v>
      </c>
      <c r="I9882" t="s">
        <v>3651</v>
      </c>
      <c r="J9882" t="s">
        <v>4380</v>
      </c>
      <c r="K9882" t="s">
        <v>3653</v>
      </c>
      <c r="M9882">
        <v>12</v>
      </c>
      <c r="N9882">
        <v>18</v>
      </c>
      <c r="O9882">
        <v>11</v>
      </c>
      <c r="S9882" t="b">
        <v>0</v>
      </c>
      <c r="T9882" t="b">
        <v>0</v>
      </c>
      <c r="U9882" t="b">
        <v>0</v>
      </c>
      <c r="V9882">
        <v>36000</v>
      </c>
      <c r="W9882">
        <v>30000</v>
      </c>
      <c r="X9882">
        <v>2.9</v>
      </c>
      <c r="Y9882">
        <v>45000</v>
      </c>
      <c r="Z9882">
        <v>2.2000000000000002</v>
      </c>
    </row>
    <row r="9883" spans="1:26">
      <c r="A9883">
        <v>9410050</v>
      </c>
      <c r="B9883" t="s">
        <v>5482</v>
      </c>
      <c r="C9883" t="s">
        <v>3597</v>
      </c>
      <c r="D9883" t="s">
        <v>1086</v>
      </c>
      <c r="E9883" t="s">
        <v>3620</v>
      </c>
      <c r="F9883" t="s">
        <v>3650</v>
      </c>
      <c r="G9883">
        <v>9410050</v>
      </c>
      <c r="I9883" t="s">
        <v>3651</v>
      </c>
      <c r="J9883" t="s">
        <v>3889</v>
      </c>
      <c r="M9883">
        <v>10.9</v>
      </c>
      <c r="N9883">
        <v>18</v>
      </c>
      <c r="O9883">
        <v>11</v>
      </c>
      <c r="S9883" t="b">
        <v>0</v>
      </c>
      <c r="T9883" t="b">
        <v>0</v>
      </c>
      <c r="U9883" t="b">
        <v>0</v>
      </c>
      <c r="V9883">
        <v>48000</v>
      </c>
      <c r="W9883">
        <v>35000</v>
      </c>
      <c r="X9883">
        <v>2.62</v>
      </c>
      <c r="Y9883">
        <v>52200</v>
      </c>
      <c r="Z9883">
        <v>2.25</v>
      </c>
    </row>
    <row r="9884" spans="1:26">
      <c r="A9884">
        <v>202141049</v>
      </c>
      <c r="B9884" t="s">
        <v>5482</v>
      </c>
      <c r="C9884" t="s">
        <v>3597</v>
      </c>
      <c r="D9884" t="s">
        <v>3598</v>
      </c>
      <c r="E9884" t="s">
        <v>3599</v>
      </c>
      <c r="F9884" t="s">
        <v>3600</v>
      </c>
      <c r="G9884">
        <v>202141049</v>
      </c>
      <c r="I9884" t="s">
        <v>3601</v>
      </c>
      <c r="J9884" t="s">
        <v>5511</v>
      </c>
      <c r="L9884" t="s">
        <v>5514</v>
      </c>
      <c r="M9884">
        <v>14</v>
      </c>
      <c r="N9884">
        <v>20</v>
      </c>
      <c r="O9884">
        <v>11.5</v>
      </c>
      <c r="S9884" t="b">
        <v>0</v>
      </c>
      <c r="T9884" t="b">
        <v>0</v>
      </c>
      <c r="U9884" t="b">
        <v>0</v>
      </c>
      <c r="V9884">
        <v>35000</v>
      </c>
      <c r="W9884">
        <v>37400</v>
      </c>
      <c r="X9884">
        <v>2.4</v>
      </c>
      <c r="Y9884">
        <v>39000</v>
      </c>
      <c r="Z9884">
        <v>2.5099999999999998</v>
      </c>
    </row>
    <row r="9885" spans="1:26">
      <c r="A9885">
        <v>202141050</v>
      </c>
      <c r="B9885" t="s">
        <v>5482</v>
      </c>
      <c r="C9885" t="s">
        <v>3597</v>
      </c>
      <c r="D9885" t="s">
        <v>3598</v>
      </c>
      <c r="E9885" t="s">
        <v>3599</v>
      </c>
      <c r="F9885" t="s">
        <v>3600</v>
      </c>
      <c r="G9885">
        <v>202141050</v>
      </c>
      <c r="I9885" t="s">
        <v>3601</v>
      </c>
      <c r="J9885" t="s">
        <v>5515</v>
      </c>
      <c r="L9885" t="s">
        <v>5514</v>
      </c>
      <c r="M9885">
        <v>12.5</v>
      </c>
      <c r="N9885">
        <v>19.5</v>
      </c>
      <c r="O9885">
        <v>11</v>
      </c>
      <c r="S9885" t="b">
        <v>0</v>
      </c>
      <c r="T9885" t="b">
        <v>0</v>
      </c>
      <c r="U9885" t="b">
        <v>0</v>
      </c>
      <c r="V9885">
        <v>45500</v>
      </c>
      <c r="W9885">
        <v>41000</v>
      </c>
      <c r="X9885">
        <v>2.2799999999999998</v>
      </c>
      <c r="Y9885">
        <v>42718</v>
      </c>
      <c r="Z9885">
        <v>2.38</v>
      </c>
    </row>
    <row r="9886" spans="1:26">
      <c r="A9886">
        <v>202140938</v>
      </c>
      <c r="B9886" t="s">
        <v>5482</v>
      </c>
      <c r="C9886" t="s">
        <v>3597</v>
      </c>
      <c r="D9886" t="s">
        <v>3598</v>
      </c>
      <c r="E9886" t="s">
        <v>3608</v>
      </c>
      <c r="F9886" t="s">
        <v>3600</v>
      </c>
      <c r="G9886">
        <v>202140938</v>
      </c>
      <c r="I9886" t="s">
        <v>3601</v>
      </c>
      <c r="J9886" t="s">
        <v>5509</v>
      </c>
      <c r="L9886" t="s">
        <v>5514</v>
      </c>
      <c r="M9886">
        <v>14</v>
      </c>
      <c r="N9886">
        <v>20</v>
      </c>
      <c r="O9886">
        <v>11.5</v>
      </c>
      <c r="S9886" t="b">
        <v>0</v>
      </c>
      <c r="T9886" t="b">
        <v>0</v>
      </c>
      <c r="U9886" t="b">
        <v>0</v>
      </c>
      <c r="V9886">
        <v>35000</v>
      </c>
      <c r="W9886">
        <v>37400</v>
      </c>
      <c r="X9886">
        <v>2.4</v>
      </c>
      <c r="Y9886">
        <v>40500</v>
      </c>
      <c r="Z9886">
        <v>2.6</v>
      </c>
    </row>
    <row r="9887" spans="1:26">
      <c r="A9887">
        <v>202140939</v>
      </c>
      <c r="B9887" t="s">
        <v>5482</v>
      </c>
      <c r="C9887" t="s">
        <v>3597</v>
      </c>
      <c r="D9887" t="s">
        <v>3598</v>
      </c>
      <c r="E9887" t="s">
        <v>3608</v>
      </c>
      <c r="F9887" t="s">
        <v>3600</v>
      </c>
      <c r="G9887">
        <v>202140939</v>
      </c>
      <c r="I9887" t="s">
        <v>3601</v>
      </c>
      <c r="J9887" t="s">
        <v>5513</v>
      </c>
      <c r="L9887" t="s">
        <v>5514</v>
      </c>
      <c r="M9887">
        <v>12.5</v>
      </c>
      <c r="N9887">
        <v>19.5</v>
      </c>
      <c r="O9887">
        <v>11</v>
      </c>
      <c r="S9887" t="b">
        <v>0</v>
      </c>
      <c r="T9887" t="b">
        <v>0</v>
      </c>
      <c r="U9887" t="b">
        <v>0</v>
      </c>
      <c r="V9887">
        <v>45500</v>
      </c>
      <c r="W9887">
        <v>41000</v>
      </c>
      <c r="X9887">
        <v>2.2799999999999998</v>
      </c>
      <c r="Y9887">
        <v>42718</v>
      </c>
      <c r="Z9887">
        <v>2.38</v>
      </c>
    </row>
    <row r="9888" spans="1:26">
      <c r="A9888">
        <v>202141048</v>
      </c>
      <c r="B9888" t="s">
        <v>5482</v>
      </c>
      <c r="C9888" t="s">
        <v>3597</v>
      </c>
      <c r="D9888" t="s">
        <v>3598</v>
      </c>
      <c r="E9888" t="s">
        <v>3608</v>
      </c>
      <c r="F9888" t="s">
        <v>3600</v>
      </c>
      <c r="G9888">
        <v>202141048</v>
      </c>
      <c r="I9888" t="s">
        <v>3601</v>
      </c>
      <c r="J9888" t="s">
        <v>5508</v>
      </c>
      <c r="L9888" t="s">
        <v>5512</v>
      </c>
      <c r="M9888">
        <v>14</v>
      </c>
      <c r="N9888">
        <v>20</v>
      </c>
      <c r="O9888">
        <v>11</v>
      </c>
      <c r="S9888" t="b">
        <v>0</v>
      </c>
      <c r="T9888" t="b">
        <v>0</v>
      </c>
      <c r="U9888" t="b">
        <v>0</v>
      </c>
      <c r="V9888">
        <v>22800</v>
      </c>
      <c r="W9888">
        <v>23000</v>
      </c>
      <c r="X9888">
        <v>2.29</v>
      </c>
      <c r="Y9888">
        <v>25600</v>
      </c>
      <c r="Z9888">
        <v>2.5499999999999998</v>
      </c>
    </row>
    <row r="9889" spans="1:26">
      <c r="A9889">
        <v>202141158</v>
      </c>
      <c r="B9889" t="s">
        <v>5482</v>
      </c>
      <c r="C9889" t="s">
        <v>3597</v>
      </c>
      <c r="D9889" t="s">
        <v>3598</v>
      </c>
      <c r="E9889" t="s">
        <v>3599</v>
      </c>
      <c r="F9889" t="s">
        <v>3600</v>
      </c>
      <c r="G9889">
        <v>202141158</v>
      </c>
      <c r="I9889" t="s">
        <v>3601</v>
      </c>
      <c r="J9889" t="s">
        <v>5510</v>
      </c>
      <c r="L9889" t="s">
        <v>5512</v>
      </c>
      <c r="M9889">
        <v>14</v>
      </c>
      <c r="N9889">
        <v>20</v>
      </c>
      <c r="O9889">
        <v>11</v>
      </c>
      <c r="S9889" t="b">
        <v>0</v>
      </c>
      <c r="T9889" t="b">
        <v>0</v>
      </c>
      <c r="U9889" t="b">
        <v>0</v>
      </c>
      <c r="V9889">
        <v>22800</v>
      </c>
      <c r="W9889">
        <v>23000</v>
      </c>
      <c r="X9889">
        <v>2.29</v>
      </c>
      <c r="Y9889">
        <v>25600</v>
      </c>
      <c r="Z9889">
        <v>2.5499999999999998</v>
      </c>
    </row>
    <row r="9890" spans="1:26">
      <c r="A9890">
        <v>206322338</v>
      </c>
      <c r="B9890" t="s">
        <v>5482</v>
      </c>
      <c r="C9890" t="s">
        <v>3597</v>
      </c>
      <c r="D9890" t="s">
        <v>1086</v>
      </c>
      <c r="E9890" t="s">
        <v>3627</v>
      </c>
      <c r="F9890" t="s">
        <v>3600</v>
      </c>
      <c r="G9890">
        <v>206322338</v>
      </c>
      <c r="I9890" t="s">
        <v>3601</v>
      </c>
      <c r="J9890" t="s">
        <v>3701</v>
      </c>
      <c r="L9890" t="s">
        <v>5507</v>
      </c>
      <c r="M9890">
        <v>11</v>
      </c>
      <c r="N9890">
        <v>18</v>
      </c>
      <c r="O9890">
        <v>10.5</v>
      </c>
      <c r="S9890" t="b">
        <v>0</v>
      </c>
      <c r="T9890" t="b">
        <v>0</v>
      </c>
      <c r="U9890" t="b">
        <v>0</v>
      </c>
      <c r="V9890">
        <v>48000</v>
      </c>
      <c r="W9890">
        <v>32800</v>
      </c>
      <c r="X9890">
        <v>2.52</v>
      </c>
      <c r="Y9890">
        <v>48000</v>
      </c>
      <c r="Z9890">
        <v>2.04</v>
      </c>
    </row>
    <row r="9891" spans="1:26">
      <c r="A9891">
        <v>206335349</v>
      </c>
      <c r="B9891" t="s">
        <v>5482</v>
      </c>
      <c r="C9891" t="s">
        <v>3597</v>
      </c>
      <c r="D9891" t="s">
        <v>1086</v>
      </c>
      <c r="E9891" t="s">
        <v>3620</v>
      </c>
      <c r="F9891" t="s">
        <v>3650</v>
      </c>
      <c r="G9891">
        <v>206335349</v>
      </c>
      <c r="I9891" t="s">
        <v>3622</v>
      </c>
      <c r="J9891" t="s">
        <v>5501</v>
      </c>
      <c r="K9891" t="s">
        <v>3653</v>
      </c>
      <c r="M9891">
        <v>10.5</v>
      </c>
      <c r="N9891">
        <v>21</v>
      </c>
      <c r="O9891">
        <v>10</v>
      </c>
      <c r="S9891" t="b">
        <v>0</v>
      </c>
      <c r="T9891" t="b">
        <v>0</v>
      </c>
      <c r="U9891" t="b">
        <v>0</v>
      </c>
      <c r="V9891">
        <v>29000</v>
      </c>
      <c r="W9891">
        <v>18000</v>
      </c>
      <c r="X9891">
        <v>2.66</v>
      </c>
      <c r="Y9891">
        <v>20000</v>
      </c>
      <c r="Z9891">
        <v>2.09</v>
      </c>
    </row>
    <row r="9892" spans="1:26">
      <c r="A9892">
        <v>206335350</v>
      </c>
      <c r="B9892" t="s">
        <v>5482</v>
      </c>
      <c r="C9892" t="s">
        <v>3597</v>
      </c>
      <c r="D9892" t="s">
        <v>1086</v>
      </c>
      <c r="E9892" t="s">
        <v>3620</v>
      </c>
      <c r="F9892" t="s">
        <v>3650</v>
      </c>
      <c r="G9892">
        <v>206335350</v>
      </c>
      <c r="I9892" t="s">
        <v>3622</v>
      </c>
      <c r="J9892" t="s">
        <v>5500</v>
      </c>
      <c r="K9892" t="s">
        <v>3653</v>
      </c>
      <c r="M9892">
        <v>9</v>
      </c>
      <c r="N9892">
        <v>18</v>
      </c>
      <c r="O9892">
        <v>10</v>
      </c>
      <c r="S9892" t="b">
        <v>0</v>
      </c>
      <c r="T9892" t="b">
        <v>0</v>
      </c>
      <c r="U9892" t="b">
        <v>0</v>
      </c>
      <c r="V9892">
        <v>34000</v>
      </c>
      <c r="W9892">
        <v>22000</v>
      </c>
      <c r="X9892">
        <v>2.2999999999999998</v>
      </c>
      <c r="Y9892">
        <v>24000</v>
      </c>
      <c r="Z9892">
        <v>2.0699999999999998</v>
      </c>
    </row>
    <row r="9893" spans="1:26">
      <c r="A9893">
        <v>206909897</v>
      </c>
      <c r="B9893" t="s">
        <v>5482</v>
      </c>
      <c r="C9893" t="s">
        <v>3597</v>
      </c>
      <c r="D9893" t="s">
        <v>1086</v>
      </c>
      <c r="E9893" t="s">
        <v>3620</v>
      </c>
      <c r="F9893" t="s">
        <v>3718</v>
      </c>
      <c r="G9893">
        <v>206909897</v>
      </c>
      <c r="I9893" t="s">
        <v>3711</v>
      </c>
      <c r="J9893" t="s">
        <v>5506</v>
      </c>
      <c r="K9893" t="s">
        <v>3688</v>
      </c>
      <c r="M9893">
        <v>11</v>
      </c>
      <c r="N9893">
        <v>18</v>
      </c>
      <c r="O9893">
        <v>9</v>
      </c>
      <c r="S9893" t="b">
        <v>0</v>
      </c>
      <c r="T9893" t="b">
        <v>0</v>
      </c>
      <c r="U9893" t="b">
        <v>0</v>
      </c>
      <c r="V9893">
        <v>18000</v>
      </c>
      <c r="W9893">
        <v>11000</v>
      </c>
      <c r="X9893">
        <v>2.48</v>
      </c>
      <c r="Y9893">
        <v>11500</v>
      </c>
      <c r="Z9893">
        <v>1.98</v>
      </c>
    </row>
    <row r="9894" spans="1:26">
      <c r="A9894">
        <v>206909899</v>
      </c>
      <c r="B9894" t="s">
        <v>5482</v>
      </c>
      <c r="C9894" t="s">
        <v>3597</v>
      </c>
      <c r="D9894" t="s">
        <v>1086</v>
      </c>
      <c r="E9894" t="s">
        <v>3620</v>
      </c>
      <c r="F9894" t="s">
        <v>3718</v>
      </c>
      <c r="G9894">
        <v>206909899</v>
      </c>
      <c r="I9894" t="s">
        <v>3711</v>
      </c>
      <c r="J9894" t="s">
        <v>5505</v>
      </c>
      <c r="K9894" t="s">
        <v>3688</v>
      </c>
      <c r="M9894">
        <v>10</v>
      </c>
      <c r="N9894">
        <v>16</v>
      </c>
      <c r="O9894">
        <v>9</v>
      </c>
      <c r="S9894" t="b">
        <v>0</v>
      </c>
      <c r="T9894" t="b">
        <v>0</v>
      </c>
      <c r="U9894" t="b">
        <v>0</v>
      </c>
      <c r="V9894">
        <v>29000</v>
      </c>
      <c r="W9894">
        <v>18000</v>
      </c>
      <c r="X9894">
        <v>2.4</v>
      </c>
      <c r="Y9894">
        <v>20500</v>
      </c>
      <c r="Z9894">
        <v>2.15</v>
      </c>
    </row>
    <row r="9895" spans="1:26">
      <c r="A9895">
        <v>206909900</v>
      </c>
      <c r="B9895" t="s">
        <v>5482</v>
      </c>
      <c r="C9895" t="s">
        <v>3597</v>
      </c>
      <c r="D9895" t="s">
        <v>1086</v>
      </c>
      <c r="E9895" t="s">
        <v>3620</v>
      </c>
      <c r="F9895" t="s">
        <v>3718</v>
      </c>
      <c r="G9895">
        <v>206909900</v>
      </c>
      <c r="I9895" t="s">
        <v>3711</v>
      </c>
      <c r="J9895" t="s">
        <v>5504</v>
      </c>
      <c r="K9895" t="s">
        <v>3688</v>
      </c>
      <c r="M9895">
        <v>8.5</v>
      </c>
      <c r="N9895">
        <v>16</v>
      </c>
      <c r="O9895">
        <v>9</v>
      </c>
      <c r="S9895" t="b">
        <v>0</v>
      </c>
      <c r="T9895" t="b">
        <v>0</v>
      </c>
      <c r="U9895" t="b">
        <v>0</v>
      </c>
      <c r="V9895">
        <v>34000</v>
      </c>
      <c r="W9895">
        <v>23000</v>
      </c>
      <c r="X9895">
        <v>3.06</v>
      </c>
      <c r="Y9895">
        <v>23500</v>
      </c>
      <c r="Z9895">
        <v>2.09</v>
      </c>
    </row>
    <row r="9896" spans="1:26">
      <c r="A9896">
        <v>206909898</v>
      </c>
      <c r="B9896" t="s">
        <v>5482</v>
      </c>
      <c r="C9896" t="s">
        <v>3597</v>
      </c>
      <c r="D9896" t="s">
        <v>1086</v>
      </c>
      <c r="E9896" t="s">
        <v>3620</v>
      </c>
      <c r="F9896" t="s">
        <v>3718</v>
      </c>
      <c r="G9896">
        <v>206909898</v>
      </c>
      <c r="I9896" t="s">
        <v>3711</v>
      </c>
      <c r="J9896" t="s">
        <v>5503</v>
      </c>
      <c r="K9896" t="s">
        <v>3688</v>
      </c>
      <c r="M9896">
        <v>11</v>
      </c>
      <c r="N9896">
        <v>16</v>
      </c>
      <c r="O9896">
        <v>9</v>
      </c>
      <c r="S9896" t="b">
        <v>0</v>
      </c>
      <c r="T9896" t="b">
        <v>0</v>
      </c>
      <c r="U9896" t="b">
        <v>0</v>
      </c>
      <c r="V9896">
        <v>24000</v>
      </c>
      <c r="W9896">
        <v>16000</v>
      </c>
      <c r="X9896">
        <v>2.34</v>
      </c>
      <c r="Y9896">
        <v>17500</v>
      </c>
      <c r="Z9896">
        <v>2.33</v>
      </c>
    </row>
    <row r="9897" spans="1:26">
      <c r="A9897">
        <v>206913021</v>
      </c>
      <c r="B9897" t="s">
        <v>5482</v>
      </c>
      <c r="C9897" t="s">
        <v>3597</v>
      </c>
      <c r="D9897" t="s">
        <v>1086</v>
      </c>
      <c r="E9897" t="s">
        <v>3620</v>
      </c>
      <c r="F9897" t="s">
        <v>3718</v>
      </c>
      <c r="G9897">
        <v>206913021</v>
      </c>
      <c r="I9897" t="s">
        <v>3711</v>
      </c>
      <c r="J9897" t="s">
        <v>4609</v>
      </c>
      <c r="K9897" t="s">
        <v>3688</v>
      </c>
      <c r="M9897">
        <v>11</v>
      </c>
      <c r="N9897">
        <v>16</v>
      </c>
      <c r="O9897">
        <v>9</v>
      </c>
      <c r="S9897" t="b">
        <v>0</v>
      </c>
      <c r="T9897" t="b">
        <v>0</v>
      </c>
      <c r="U9897" t="b">
        <v>0</v>
      </c>
      <c r="V9897">
        <v>24000</v>
      </c>
      <c r="W9897">
        <v>16000</v>
      </c>
      <c r="X9897">
        <v>2.34</v>
      </c>
      <c r="Y9897">
        <v>17500</v>
      </c>
      <c r="Z9897">
        <v>2.33</v>
      </c>
    </row>
    <row r="9898" spans="1:26">
      <c r="A9898">
        <v>206913020</v>
      </c>
      <c r="B9898" t="s">
        <v>5482</v>
      </c>
      <c r="C9898" t="s">
        <v>3597</v>
      </c>
      <c r="D9898" t="s">
        <v>1086</v>
      </c>
      <c r="E9898" t="s">
        <v>3620</v>
      </c>
      <c r="F9898" t="s">
        <v>3718</v>
      </c>
      <c r="G9898">
        <v>206913020</v>
      </c>
      <c r="I9898" t="s">
        <v>3711</v>
      </c>
      <c r="J9898" t="s">
        <v>5502</v>
      </c>
      <c r="K9898" t="s">
        <v>3688</v>
      </c>
      <c r="M9898">
        <v>11</v>
      </c>
      <c r="N9898">
        <v>18</v>
      </c>
      <c r="O9898">
        <v>9</v>
      </c>
      <c r="S9898" t="b">
        <v>0</v>
      </c>
      <c r="T9898" t="b">
        <v>0</v>
      </c>
      <c r="U9898" t="b">
        <v>0</v>
      </c>
      <c r="V9898">
        <v>18000</v>
      </c>
      <c r="W9898">
        <v>11000</v>
      </c>
      <c r="X9898">
        <v>2.48</v>
      </c>
      <c r="Y9898">
        <v>11500</v>
      </c>
      <c r="Z9898">
        <v>1.98</v>
      </c>
    </row>
    <row r="9899" spans="1:26">
      <c r="A9899">
        <v>206913022</v>
      </c>
      <c r="B9899" t="s">
        <v>5482</v>
      </c>
      <c r="C9899" t="s">
        <v>3597</v>
      </c>
      <c r="D9899" t="s">
        <v>1086</v>
      </c>
      <c r="E9899" t="s">
        <v>3620</v>
      </c>
      <c r="F9899" t="s">
        <v>3718</v>
      </c>
      <c r="G9899">
        <v>206913022</v>
      </c>
      <c r="I9899" t="s">
        <v>3711</v>
      </c>
      <c r="J9899" t="s">
        <v>5501</v>
      </c>
      <c r="K9899" t="s">
        <v>3688</v>
      </c>
      <c r="M9899">
        <v>10</v>
      </c>
      <c r="N9899">
        <v>16</v>
      </c>
      <c r="O9899">
        <v>9</v>
      </c>
      <c r="S9899" t="b">
        <v>0</v>
      </c>
      <c r="T9899" t="b">
        <v>0</v>
      </c>
      <c r="U9899" t="b">
        <v>0</v>
      </c>
      <c r="V9899">
        <v>29000</v>
      </c>
      <c r="W9899">
        <v>18000</v>
      </c>
      <c r="X9899">
        <v>2.4</v>
      </c>
      <c r="Y9899">
        <v>20500</v>
      </c>
      <c r="Z9899">
        <v>2.15</v>
      </c>
    </row>
    <row r="9900" spans="1:26">
      <c r="A9900">
        <v>206913023</v>
      </c>
      <c r="B9900" t="s">
        <v>5482</v>
      </c>
      <c r="C9900" t="s">
        <v>3597</v>
      </c>
      <c r="D9900" t="s">
        <v>1086</v>
      </c>
      <c r="E9900" t="s">
        <v>3620</v>
      </c>
      <c r="F9900" t="s">
        <v>3718</v>
      </c>
      <c r="G9900">
        <v>206913023</v>
      </c>
      <c r="I9900" t="s">
        <v>3711</v>
      </c>
      <c r="J9900" t="s">
        <v>5500</v>
      </c>
      <c r="K9900" t="s">
        <v>3688</v>
      </c>
      <c r="M9900">
        <v>8.5</v>
      </c>
      <c r="N9900">
        <v>16</v>
      </c>
      <c r="O9900">
        <v>9</v>
      </c>
      <c r="S9900" t="b">
        <v>0</v>
      </c>
      <c r="T9900" t="b">
        <v>0</v>
      </c>
      <c r="U9900" t="b">
        <v>0</v>
      </c>
      <c r="V9900">
        <v>34000</v>
      </c>
      <c r="W9900">
        <v>23000</v>
      </c>
      <c r="X9900">
        <v>3.06</v>
      </c>
      <c r="Y9900">
        <v>23500</v>
      </c>
      <c r="Z9900">
        <v>2.09</v>
      </c>
    </row>
    <row r="9901" spans="1:26">
      <c r="A9901">
        <v>207201626</v>
      </c>
      <c r="B9901" t="s">
        <v>5482</v>
      </c>
      <c r="C9901" t="s">
        <v>3597</v>
      </c>
      <c r="D9901" t="s">
        <v>1086</v>
      </c>
      <c r="E9901" t="s">
        <v>3620</v>
      </c>
      <c r="F9901" t="s">
        <v>3849</v>
      </c>
      <c r="G9901">
        <v>207201626</v>
      </c>
      <c r="I9901" t="s">
        <v>3622</v>
      </c>
      <c r="J9901" t="s">
        <v>5498</v>
      </c>
      <c r="K9901" t="s">
        <v>3624</v>
      </c>
      <c r="L9901" t="s">
        <v>5499</v>
      </c>
      <c r="M9901">
        <v>13.3</v>
      </c>
      <c r="N9901">
        <v>19.5</v>
      </c>
      <c r="O9901">
        <v>11.2</v>
      </c>
      <c r="S9901" t="b">
        <v>0</v>
      </c>
      <c r="T9901" t="b">
        <v>0</v>
      </c>
      <c r="U9901" t="b">
        <v>0</v>
      </c>
      <c r="V9901">
        <v>9100</v>
      </c>
      <c r="W9901">
        <v>6900</v>
      </c>
      <c r="X9901">
        <v>2.85</v>
      </c>
      <c r="Y9901">
        <v>10500</v>
      </c>
      <c r="Z9901">
        <v>2.04</v>
      </c>
    </row>
    <row r="9902" spans="1:26">
      <c r="A9902">
        <v>207201628</v>
      </c>
      <c r="B9902" t="s">
        <v>5482</v>
      </c>
      <c r="C9902" t="s">
        <v>3597</v>
      </c>
      <c r="D9902" t="s">
        <v>1086</v>
      </c>
      <c r="E9902" t="s">
        <v>3620</v>
      </c>
      <c r="F9902" t="s">
        <v>3849</v>
      </c>
      <c r="G9902">
        <v>207201628</v>
      </c>
      <c r="I9902" t="s">
        <v>3622</v>
      </c>
      <c r="J9902" t="s">
        <v>5494</v>
      </c>
      <c r="K9902" t="s">
        <v>3624</v>
      </c>
      <c r="L9902" t="s">
        <v>5497</v>
      </c>
      <c r="M9902">
        <v>13</v>
      </c>
      <c r="N9902">
        <v>24</v>
      </c>
      <c r="O9902">
        <v>11.3</v>
      </c>
      <c r="S9902" t="b">
        <v>0</v>
      </c>
      <c r="T9902" t="b">
        <v>0</v>
      </c>
      <c r="U9902" t="b">
        <v>0</v>
      </c>
      <c r="V9902">
        <v>12000</v>
      </c>
      <c r="W9902">
        <v>6900</v>
      </c>
      <c r="X9902">
        <v>2.77</v>
      </c>
      <c r="Y9902">
        <v>10500</v>
      </c>
      <c r="Z9902">
        <v>2.46</v>
      </c>
    </row>
    <row r="9903" spans="1:26">
      <c r="A9903">
        <v>207201633</v>
      </c>
      <c r="B9903" t="s">
        <v>5482</v>
      </c>
      <c r="C9903" t="s">
        <v>3597</v>
      </c>
      <c r="D9903" t="s">
        <v>1086</v>
      </c>
      <c r="E9903" t="s">
        <v>3620</v>
      </c>
      <c r="F9903" t="s">
        <v>3753</v>
      </c>
      <c r="G9903">
        <v>207201633</v>
      </c>
      <c r="I9903" t="s">
        <v>3622</v>
      </c>
      <c r="J9903" t="s">
        <v>5491</v>
      </c>
      <c r="K9903" t="s">
        <v>3624</v>
      </c>
      <c r="L9903" t="s">
        <v>5496</v>
      </c>
      <c r="M9903">
        <v>12.5</v>
      </c>
      <c r="N9903">
        <v>20</v>
      </c>
      <c r="O9903">
        <v>10</v>
      </c>
      <c r="S9903" t="b">
        <v>0</v>
      </c>
      <c r="T9903" t="b">
        <v>0</v>
      </c>
      <c r="U9903" t="b">
        <v>0</v>
      </c>
      <c r="V9903">
        <v>22000</v>
      </c>
      <c r="W9903">
        <v>14900</v>
      </c>
      <c r="X9903">
        <v>2.75</v>
      </c>
      <c r="Y9903">
        <v>17400</v>
      </c>
      <c r="Z9903">
        <v>2.2599999999999998</v>
      </c>
    </row>
    <row r="9904" spans="1:26">
      <c r="A9904">
        <v>207201629</v>
      </c>
      <c r="B9904" t="s">
        <v>5482</v>
      </c>
      <c r="C9904" t="s">
        <v>3597</v>
      </c>
      <c r="D9904" t="s">
        <v>1086</v>
      </c>
      <c r="E9904" t="s">
        <v>3620</v>
      </c>
      <c r="F9904" t="s">
        <v>3849</v>
      </c>
      <c r="G9904">
        <v>207201629</v>
      </c>
      <c r="I9904" t="s">
        <v>3622</v>
      </c>
      <c r="J9904" t="s">
        <v>5494</v>
      </c>
      <c r="K9904" t="s">
        <v>3624</v>
      </c>
      <c r="L9904" t="s">
        <v>5495</v>
      </c>
      <c r="M9904">
        <v>12.5</v>
      </c>
      <c r="N9904">
        <v>19.600000000000001</v>
      </c>
      <c r="O9904">
        <v>10.5</v>
      </c>
      <c r="S9904" t="b">
        <v>0</v>
      </c>
      <c r="T9904" t="b">
        <v>0</v>
      </c>
      <c r="U9904" t="b">
        <v>0</v>
      </c>
      <c r="V9904">
        <v>12000</v>
      </c>
      <c r="W9904">
        <v>7200</v>
      </c>
      <c r="X9904">
        <v>2.64</v>
      </c>
      <c r="Y9904">
        <v>10500</v>
      </c>
      <c r="Z9904">
        <v>2.46</v>
      </c>
    </row>
    <row r="9905" spans="1:26">
      <c r="A9905">
        <v>207201635</v>
      </c>
      <c r="B9905" t="s">
        <v>5482</v>
      </c>
      <c r="C9905" t="s">
        <v>3597</v>
      </c>
      <c r="D9905" t="s">
        <v>1086</v>
      </c>
      <c r="E9905" t="s">
        <v>3620</v>
      </c>
      <c r="F9905" t="s">
        <v>3849</v>
      </c>
      <c r="G9905">
        <v>207201635</v>
      </c>
      <c r="I9905" t="s">
        <v>3622</v>
      </c>
      <c r="J9905" t="s">
        <v>5491</v>
      </c>
      <c r="K9905" t="s">
        <v>3624</v>
      </c>
      <c r="L9905" t="s">
        <v>5493</v>
      </c>
      <c r="M9905">
        <v>12</v>
      </c>
      <c r="N9905">
        <v>20</v>
      </c>
      <c r="O9905">
        <v>10</v>
      </c>
      <c r="S9905" t="b">
        <v>0</v>
      </c>
      <c r="T9905" t="b">
        <v>0</v>
      </c>
      <c r="U9905" t="b">
        <v>0</v>
      </c>
      <c r="V9905">
        <v>22000</v>
      </c>
      <c r="W9905">
        <v>14800</v>
      </c>
      <c r="X9905">
        <v>2.46</v>
      </c>
      <c r="Y9905">
        <v>18500</v>
      </c>
      <c r="Z9905">
        <v>1.89</v>
      </c>
    </row>
    <row r="9906" spans="1:26">
      <c r="A9906">
        <v>207201634</v>
      </c>
      <c r="B9906" t="s">
        <v>5482</v>
      </c>
      <c r="C9906" t="s">
        <v>3597</v>
      </c>
      <c r="D9906" t="s">
        <v>1086</v>
      </c>
      <c r="E9906" t="s">
        <v>3620</v>
      </c>
      <c r="F9906" t="s">
        <v>3849</v>
      </c>
      <c r="G9906">
        <v>207201634</v>
      </c>
      <c r="I9906" t="s">
        <v>3622</v>
      </c>
      <c r="J9906" t="s">
        <v>5491</v>
      </c>
      <c r="K9906" t="s">
        <v>3624</v>
      </c>
      <c r="L9906" t="s">
        <v>5492</v>
      </c>
      <c r="M9906">
        <v>12</v>
      </c>
      <c r="N9906">
        <v>21</v>
      </c>
      <c r="O9906">
        <v>11.5</v>
      </c>
      <c r="S9906" t="b">
        <v>0</v>
      </c>
      <c r="T9906" t="b">
        <v>0</v>
      </c>
      <c r="U9906" t="b">
        <v>0</v>
      </c>
      <c r="V9906">
        <v>22000</v>
      </c>
      <c r="W9906">
        <v>15500</v>
      </c>
      <c r="X9906">
        <v>2.88</v>
      </c>
      <c r="Y9906">
        <v>21700</v>
      </c>
      <c r="Z9906">
        <v>1.95</v>
      </c>
    </row>
    <row r="9907" spans="1:26">
      <c r="A9907">
        <v>207645902</v>
      </c>
      <c r="B9907" t="s">
        <v>5482</v>
      </c>
      <c r="C9907" t="s">
        <v>3597</v>
      </c>
      <c r="D9907" t="s">
        <v>4034</v>
      </c>
      <c r="E9907" t="s">
        <v>5257</v>
      </c>
      <c r="F9907" t="s">
        <v>3849</v>
      </c>
      <c r="G9907">
        <v>207645902</v>
      </c>
      <c r="I9907" t="s">
        <v>3622</v>
      </c>
      <c r="J9907" t="s">
        <v>5490</v>
      </c>
      <c r="K9907" t="s">
        <v>3624</v>
      </c>
      <c r="L9907" t="s">
        <v>5489</v>
      </c>
      <c r="M9907">
        <v>9.5</v>
      </c>
      <c r="N9907">
        <v>18</v>
      </c>
      <c r="O9907">
        <v>10.3</v>
      </c>
      <c r="S9907" t="b">
        <v>0</v>
      </c>
      <c r="T9907" t="b">
        <v>0</v>
      </c>
      <c r="U9907" t="b">
        <v>0</v>
      </c>
      <c r="V9907">
        <v>36000</v>
      </c>
      <c r="W9907">
        <v>25400</v>
      </c>
      <c r="X9907">
        <v>2.33</v>
      </c>
      <c r="Y9907">
        <v>42370</v>
      </c>
      <c r="Z9907">
        <v>2.2000000000000002</v>
      </c>
    </row>
    <row r="9908" spans="1:26">
      <c r="A9908">
        <v>207645900</v>
      </c>
      <c r="B9908" t="s">
        <v>5482</v>
      </c>
      <c r="C9908" t="s">
        <v>3597</v>
      </c>
      <c r="D9908" t="s">
        <v>4034</v>
      </c>
      <c r="E9908" t="s">
        <v>5260</v>
      </c>
      <c r="F9908" t="s">
        <v>3849</v>
      </c>
      <c r="G9908">
        <v>207645900</v>
      </c>
      <c r="I9908" t="s">
        <v>3622</v>
      </c>
      <c r="J9908" t="s">
        <v>5488</v>
      </c>
      <c r="K9908" t="s">
        <v>3624</v>
      </c>
      <c r="L9908" t="s">
        <v>5489</v>
      </c>
      <c r="M9908">
        <v>9.5</v>
      </c>
      <c r="N9908">
        <v>18</v>
      </c>
      <c r="O9908">
        <v>10.3</v>
      </c>
      <c r="S9908" t="b">
        <v>0</v>
      </c>
      <c r="T9908" t="b">
        <v>0</v>
      </c>
      <c r="U9908" t="b">
        <v>0</v>
      </c>
      <c r="V9908">
        <v>36000</v>
      </c>
      <c r="W9908">
        <v>25400</v>
      </c>
      <c r="X9908">
        <v>2.33</v>
      </c>
      <c r="Y9908">
        <v>42370</v>
      </c>
      <c r="Z9908">
        <v>2.2000000000000002</v>
      </c>
    </row>
    <row r="9909" spans="1:26">
      <c r="A9909">
        <v>205141512</v>
      </c>
      <c r="B9909" t="s">
        <v>5482</v>
      </c>
      <c r="C9909" t="s">
        <v>3597</v>
      </c>
      <c r="D9909" t="s">
        <v>4279</v>
      </c>
      <c r="E9909" t="s">
        <v>4280</v>
      </c>
      <c r="F9909" t="s">
        <v>3650</v>
      </c>
      <c r="G9909">
        <v>205141512</v>
      </c>
      <c r="I9909" t="s">
        <v>3651</v>
      </c>
      <c r="J9909" t="s">
        <v>5486</v>
      </c>
      <c r="K9909" t="s">
        <v>3653</v>
      </c>
      <c r="M9909">
        <v>10.5</v>
      </c>
      <c r="N9909">
        <v>20</v>
      </c>
      <c r="O9909">
        <v>10</v>
      </c>
      <c r="S9909" t="b">
        <v>0</v>
      </c>
      <c r="T9909" t="b">
        <v>0</v>
      </c>
      <c r="U9909" t="b">
        <v>0</v>
      </c>
      <c r="V9909">
        <v>42000</v>
      </c>
      <c r="W9909">
        <v>24000</v>
      </c>
      <c r="X9909">
        <v>2.4500000000000002</v>
      </c>
      <c r="Y9909">
        <v>40000</v>
      </c>
      <c r="Z9909">
        <v>2.02</v>
      </c>
    </row>
    <row r="9910" spans="1:26">
      <c r="A9910">
        <v>208121840</v>
      </c>
      <c r="B9910" t="s">
        <v>5482</v>
      </c>
      <c r="C9910" t="s">
        <v>3597</v>
      </c>
      <c r="D9910" t="s">
        <v>4034</v>
      </c>
      <c r="E9910" t="s">
        <v>5483</v>
      </c>
      <c r="F9910" t="s">
        <v>3753</v>
      </c>
      <c r="G9910">
        <v>208121840</v>
      </c>
      <c r="I9910" t="s">
        <v>3601</v>
      </c>
      <c r="J9910" t="s">
        <v>5484</v>
      </c>
      <c r="K9910" t="s">
        <v>3624</v>
      </c>
      <c r="L9910" t="s">
        <v>5485</v>
      </c>
      <c r="M9910">
        <v>10</v>
      </c>
      <c r="N9910">
        <v>18</v>
      </c>
      <c r="O9910">
        <v>10</v>
      </c>
      <c r="S9910" t="b">
        <v>0</v>
      </c>
      <c r="T9910" t="b">
        <v>0</v>
      </c>
      <c r="U9910" t="b">
        <v>0</v>
      </c>
      <c r="V9910">
        <v>57000</v>
      </c>
      <c r="W9910">
        <v>37000</v>
      </c>
      <c r="X9910">
        <v>2.64</v>
      </c>
      <c r="Y9910">
        <v>39719</v>
      </c>
      <c r="Z9910">
        <v>2.1800000000000002</v>
      </c>
    </row>
    <row r="9911" spans="1:26">
      <c r="A9911">
        <v>207202515</v>
      </c>
      <c r="B9911" t="s">
        <v>5467</v>
      </c>
      <c r="C9911" t="s">
        <v>3597</v>
      </c>
      <c r="D9911" t="s">
        <v>1049</v>
      </c>
      <c r="E9911" t="s">
        <v>3862</v>
      </c>
      <c r="F9911" t="s">
        <v>3600</v>
      </c>
      <c r="G9911">
        <v>207202515</v>
      </c>
      <c r="I9911" t="s">
        <v>3601</v>
      </c>
      <c r="J9911" t="s">
        <v>4909</v>
      </c>
      <c r="K9911" t="s">
        <v>3624</v>
      </c>
      <c r="L9911" t="s">
        <v>5476</v>
      </c>
      <c r="M9911">
        <v>11.8</v>
      </c>
      <c r="N9911">
        <v>17</v>
      </c>
      <c r="O9911">
        <v>11</v>
      </c>
      <c r="S9911" t="b">
        <v>0</v>
      </c>
      <c r="T9911" t="b">
        <v>0</v>
      </c>
      <c r="U9911" t="b">
        <v>0</v>
      </c>
      <c r="V9911">
        <v>18000</v>
      </c>
      <c r="W9911">
        <v>15000</v>
      </c>
      <c r="X9911">
        <v>3.31</v>
      </c>
      <c r="Y9911">
        <v>18300</v>
      </c>
      <c r="Z9911">
        <v>3.31</v>
      </c>
    </row>
    <row r="9912" spans="1:26">
      <c r="A9912">
        <v>207202516</v>
      </c>
      <c r="B9912" t="s">
        <v>5467</v>
      </c>
      <c r="C9912" t="s">
        <v>3597</v>
      </c>
      <c r="D9912" t="s">
        <v>1049</v>
      </c>
      <c r="E9912" t="s">
        <v>3862</v>
      </c>
      <c r="F9912" t="s">
        <v>3600</v>
      </c>
      <c r="G9912">
        <v>207202516</v>
      </c>
      <c r="I9912" t="s">
        <v>3601</v>
      </c>
      <c r="J9912" t="s">
        <v>4909</v>
      </c>
      <c r="K9912" t="s">
        <v>3624</v>
      </c>
      <c r="L9912" t="s">
        <v>5477</v>
      </c>
      <c r="M9912">
        <v>12.2</v>
      </c>
      <c r="N9912">
        <v>19</v>
      </c>
      <c r="O9912">
        <v>11.5</v>
      </c>
      <c r="S9912" t="b">
        <v>0</v>
      </c>
      <c r="T9912" t="b">
        <v>0</v>
      </c>
      <c r="U9912" t="b">
        <v>0</v>
      </c>
      <c r="V9912">
        <v>18500</v>
      </c>
      <c r="W9912">
        <v>15000</v>
      </c>
      <c r="X9912">
        <v>3.41</v>
      </c>
      <c r="Y9912">
        <v>18300</v>
      </c>
      <c r="Z9912">
        <v>3.39</v>
      </c>
    </row>
    <row r="9913" spans="1:26">
      <c r="A9913">
        <v>207202171</v>
      </c>
      <c r="B9913" t="s">
        <v>5467</v>
      </c>
      <c r="C9913" t="s">
        <v>3597</v>
      </c>
      <c r="D9913" t="s">
        <v>1049</v>
      </c>
      <c r="E9913" t="s">
        <v>3862</v>
      </c>
      <c r="F9913" t="s">
        <v>3600</v>
      </c>
      <c r="G9913">
        <v>207202171</v>
      </c>
      <c r="I9913" t="s">
        <v>3601</v>
      </c>
      <c r="J9913" t="s">
        <v>4909</v>
      </c>
      <c r="K9913" t="s">
        <v>3624</v>
      </c>
      <c r="L9913" t="s">
        <v>5479</v>
      </c>
      <c r="M9913">
        <v>11.55</v>
      </c>
      <c r="N9913">
        <v>16</v>
      </c>
      <c r="O9913">
        <v>10.5</v>
      </c>
      <c r="S9913" t="b">
        <v>0</v>
      </c>
      <c r="T9913" t="b">
        <v>0</v>
      </c>
      <c r="U9913" t="b">
        <v>0</v>
      </c>
      <c r="V9913">
        <v>17400</v>
      </c>
      <c r="W9913">
        <v>13400</v>
      </c>
      <c r="X9913">
        <v>3.27</v>
      </c>
      <c r="Y9913">
        <v>16348</v>
      </c>
      <c r="Z9913">
        <v>3.26</v>
      </c>
    </row>
    <row r="9914" spans="1:26">
      <c r="A9914">
        <v>207202517</v>
      </c>
      <c r="B9914" t="s">
        <v>5467</v>
      </c>
      <c r="C9914" t="s">
        <v>3597</v>
      </c>
      <c r="D9914" t="s">
        <v>1049</v>
      </c>
      <c r="E9914" t="s">
        <v>3862</v>
      </c>
      <c r="F9914" t="s">
        <v>3600</v>
      </c>
      <c r="G9914">
        <v>207202517</v>
      </c>
      <c r="I9914" t="s">
        <v>3601</v>
      </c>
      <c r="J9914" t="s">
        <v>4909</v>
      </c>
      <c r="K9914" t="s">
        <v>3624</v>
      </c>
      <c r="L9914" t="s">
        <v>5478</v>
      </c>
      <c r="M9914">
        <v>12.2</v>
      </c>
      <c r="N9914">
        <v>18</v>
      </c>
      <c r="O9914">
        <v>10.5</v>
      </c>
      <c r="S9914" t="b">
        <v>0</v>
      </c>
      <c r="T9914" t="b">
        <v>0</v>
      </c>
      <c r="U9914" t="b">
        <v>0</v>
      </c>
      <c r="V9914">
        <v>18500</v>
      </c>
      <c r="W9914">
        <v>14500</v>
      </c>
      <c r="X9914">
        <v>3.27</v>
      </c>
      <c r="Y9914">
        <v>17690</v>
      </c>
      <c r="Z9914">
        <v>3.26</v>
      </c>
    </row>
    <row r="9915" spans="1:26">
      <c r="A9915">
        <v>207098876</v>
      </c>
      <c r="B9915" t="s">
        <v>5467</v>
      </c>
      <c r="C9915" t="s">
        <v>3597</v>
      </c>
      <c r="D9915" t="s">
        <v>1049</v>
      </c>
      <c r="E9915" t="s">
        <v>3862</v>
      </c>
      <c r="F9915" t="s">
        <v>3600</v>
      </c>
      <c r="G9915">
        <v>207098876</v>
      </c>
      <c r="I9915" t="s">
        <v>3601</v>
      </c>
      <c r="J9915" t="s">
        <v>4919</v>
      </c>
      <c r="K9915" t="s">
        <v>3624</v>
      </c>
      <c r="L9915" t="s">
        <v>5475</v>
      </c>
      <c r="M9915">
        <v>11.5</v>
      </c>
      <c r="N9915">
        <v>15.5</v>
      </c>
      <c r="O9915">
        <v>10.5</v>
      </c>
      <c r="S9915" t="b">
        <v>0</v>
      </c>
      <c r="T9915" t="b">
        <v>0</v>
      </c>
      <c r="U9915" t="b">
        <v>0</v>
      </c>
      <c r="V9915">
        <v>22000</v>
      </c>
      <c r="W9915">
        <v>15500</v>
      </c>
      <c r="X9915">
        <v>2.64</v>
      </c>
      <c r="Y9915">
        <v>18910</v>
      </c>
      <c r="Z9915">
        <v>2.64</v>
      </c>
    </row>
    <row r="9916" spans="1:26">
      <c r="A9916">
        <v>207098878</v>
      </c>
      <c r="B9916" t="s">
        <v>5467</v>
      </c>
      <c r="C9916" t="s">
        <v>3597</v>
      </c>
      <c r="D9916" t="s">
        <v>1049</v>
      </c>
      <c r="E9916" t="s">
        <v>3862</v>
      </c>
      <c r="F9916" t="s">
        <v>3600</v>
      </c>
      <c r="G9916">
        <v>207098878</v>
      </c>
      <c r="I9916" t="s">
        <v>3601</v>
      </c>
      <c r="J9916" t="s">
        <v>4919</v>
      </c>
      <c r="K9916" t="s">
        <v>3624</v>
      </c>
      <c r="L9916" t="s">
        <v>5474</v>
      </c>
      <c r="M9916">
        <v>11.5</v>
      </c>
      <c r="N9916">
        <v>15</v>
      </c>
      <c r="O9916">
        <v>10</v>
      </c>
      <c r="S9916" t="b">
        <v>0</v>
      </c>
      <c r="T9916" t="b">
        <v>0</v>
      </c>
      <c r="U9916" t="b">
        <v>0</v>
      </c>
      <c r="V9916">
        <v>21800</v>
      </c>
      <c r="W9916">
        <v>16000</v>
      </c>
      <c r="X9916">
        <v>2.4</v>
      </c>
      <c r="Y9916">
        <v>19520</v>
      </c>
      <c r="Z9916">
        <v>2.4</v>
      </c>
    </row>
    <row r="9917" spans="1:26">
      <c r="A9917">
        <v>207098879</v>
      </c>
      <c r="B9917" t="s">
        <v>5467</v>
      </c>
      <c r="C9917" t="s">
        <v>3597</v>
      </c>
      <c r="D9917" t="s">
        <v>1049</v>
      </c>
      <c r="E9917" t="s">
        <v>3862</v>
      </c>
      <c r="F9917" t="s">
        <v>3600</v>
      </c>
      <c r="G9917">
        <v>207098879</v>
      </c>
      <c r="I9917" t="s">
        <v>3601</v>
      </c>
      <c r="J9917" t="s">
        <v>4919</v>
      </c>
      <c r="K9917" t="s">
        <v>3624</v>
      </c>
      <c r="L9917" t="s">
        <v>5473</v>
      </c>
      <c r="M9917">
        <v>11.5</v>
      </c>
      <c r="N9917">
        <v>15.5</v>
      </c>
      <c r="O9917">
        <v>10</v>
      </c>
      <c r="S9917" t="b">
        <v>0</v>
      </c>
      <c r="T9917" t="b">
        <v>0</v>
      </c>
      <c r="U9917" t="b">
        <v>0</v>
      </c>
      <c r="V9917">
        <v>21800</v>
      </c>
      <c r="W9917">
        <v>16100</v>
      </c>
      <c r="X9917">
        <v>2.2799999999999998</v>
      </c>
      <c r="Y9917">
        <v>19642</v>
      </c>
      <c r="Z9917">
        <v>2.2799999999999998</v>
      </c>
    </row>
    <row r="9918" spans="1:26">
      <c r="A9918">
        <v>207198925</v>
      </c>
      <c r="B9918" t="s">
        <v>5467</v>
      </c>
      <c r="C9918" t="s">
        <v>3597</v>
      </c>
      <c r="D9918" t="s">
        <v>1049</v>
      </c>
      <c r="E9918" t="s">
        <v>3862</v>
      </c>
      <c r="F9918" t="s">
        <v>3600</v>
      </c>
      <c r="G9918">
        <v>207198925</v>
      </c>
      <c r="I9918" t="s">
        <v>3601</v>
      </c>
      <c r="J9918" t="s">
        <v>5470</v>
      </c>
      <c r="K9918" t="s">
        <v>3624</v>
      </c>
      <c r="L9918" t="s">
        <v>5472</v>
      </c>
      <c r="M9918">
        <v>10.65</v>
      </c>
      <c r="N9918">
        <v>16</v>
      </c>
      <c r="O9918">
        <v>11</v>
      </c>
      <c r="S9918" t="b">
        <v>0</v>
      </c>
      <c r="T9918" t="b">
        <v>0</v>
      </c>
      <c r="U9918" t="b">
        <v>0</v>
      </c>
      <c r="V9918">
        <v>29000</v>
      </c>
      <c r="W9918">
        <v>19200</v>
      </c>
      <c r="X9918">
        <v>2.5</v>
      </c>
      <c r="Y9918">
        <v>23424</v>
      </c>
      <c r="Z9918">
        <v>2.5</v>
      </c>
    </row>
    <row r="9919" spans="1:26">
      <c r="A9919">
        <v>207198936</v>
      </c>
      <c r="B9919" t="s">
        <v>5467</v>
      </c>
      <c r="C9919" t="s">
        <v>3597</v>
      </c>
      <c r="D9919" t="s">
        <v>1049</v>
      </c>
      <c r="E9919" t="s">
        <v>3862</v>
      </c>
      <c r="F9919" t="s">
        <v>3600</v>
      </c>
      <c r="G9919">
        <v>207198936</v>
      </c>
      <c r="I9919" t="s">
        <v>3601</v>
      </c>
      <c r="J9919" t="s">
        <v>5470</v>
      </c>
      <c r="K9919" t="s">
        <v>3624</v>
      </c>
      <c r="L9919" t="s">
        <v>5471</v>
      </c>
      <c r="M9919">
        <v>10</v>
      </c>
      <c r="N9919">
        <v>17</v>
      </c>
      <c r="O9919">
        <v>11.5</v>
      </c>
      <c r="S9919" t="b">
        <v>0</v>
      </c>
      <c r="T9919" t="b">
        <v>0</v>
      </c>
      <c r="U9919" t="b">
        <v>0</v>
      </c>
      <c r="V9919">
        <v>28000</v>
      </c>
      <c r="W9919">
        <v>18800</v>
      </c>
      <c r="X9919">
        <v>2.57</v>
      </c>
      <c r="Y9919">
        <v>22936</v>
      </c>
      <c r="Z9919">
        <v>2.59</v>
      </c>
    </row>
    <row r="9920" spans="1:26">
      <c r="A9920">
        <v>207198935</v>
      </c>
      <c r="B9920" t="s">
        <v>5467</v>
      </c>
      <c r="C9920" t="s">
        <v>3597</v>
      </c>
      <c r="D9920" t="s">
        <v>1049</v>
      </c>
      <c r="E9920" t="s">
        <v>3862</v>
      </c>
      <c r="F9920" t="s">
        <v>3600</v>
      </c>
      <c r="G9920">
        <v>207198935</v>
      </c>
      <c r="I9920" t="s">
        <v>3601</v>
      </c>
      <c r="J9920" t="s">
        <v>5470</v>
      </c>
      <c r="K9920" t="s">
        <v>3624</v>
      </c>
      <c r="L9920" t="s">
        <v>5075</v>
      </c>
      <c r="M9920">
        <v>10</v>
      </c>
      <c r="N9920">
        <v>16.5</v>
      </c>
      <c r="O9920">
        <v>12</v>
      </c>
      <c r="S9920" t="b">
        <v>0</v>
      </c>
      <c r="T9920" t="b">
        <v>0</v>
      </c>
      <c r="U9920" t="b">
        <v>0</v>
      </c>
      <c r="V9920">
        <v>29400</v>
      </c>
      <c r="W9920">
        <v>19400</v>
      </c>
      <c r="X9920">
        <v>2.8</v>
      </c>
      <c r="Y9920">
        <v>23668</v>
      </c>
      <c r="Z9920">
        <v>2.8</v>
      </c>
    </row>
    <row r="9921" spans="1:26">
      <c r="A9921">
        <v>207198937</v>
      </c>
      <c r="B9921" t="s">
        <v>5467</v>
      </c>
      <c r="C9921" t="s">
        <v>3597</v>
      </c>
      <c r="D9921" t="s">
        <v>1049</v>
      </c>
      <c r="E9921" t="s">
        <v>3862</v>
      </c>
      <c r="F9921" t="s">
        <v>3600</v>
      </c>
      <c r="G9921">
        <v>207198937</v>
      </c>
      <c r="I9921" t="s">
        <v>3601</v>
      </c>
      <c r="J9921" t="s">
        <v>5470</v>
      </c>
      <c r="K9921" t="s">
        <v>3624</v>
      </c>
      <c r="L9921" t="s">
        <v>5077</v>
      </c>
      <c r="M9921">
        <v>10.5</v>
      </c>
      <c r="N9921">
        <v>17.5</v>
      </c>
      <c r="O9921">
        <v>12.5</v>
      </c>
      <c r="S9921" t="b">
        <v>0</v>
      </c>
      <c r="T9921" t="b">
        <v>0</v>
      </c>
      <c r="U9921" t="b">
        <v>0</v>
      </c>
      <c r="V9921">
        <v>28600</v>
      </c>
      <c r="W9921">
        <v>19200</v>
      </c>
      <c r="X9921">
        <v>2.76</v>
      </c>
      <c r="Y9921">
        <v>23424</v>
      </c>
      <c r="Z9921">
        <v>2.76</v>
      </c>
    </row>
    <row r="9922" spans="1:26">
      <c r="A9922">
        <v>207198933</v>
      </c>
      <c r="B9922" t="s">
        <v>5467</v>
      </c>
      <c r="C9922" t="s">
        <v>3597</v>
      </c>
      <c r="D9922" t="s">
        <v>1049</v>
      </c>
      <c r="E9922" t="s">
        <v>3862</v>
      </c>
      <c r="F9922" t="s">
        <v>3600</v>
      </c>
      <c r="G9922">
        <v>207198933</v>
      </c>
      <c r="I9922" t="s">
        <v>3601</v>
      </c>
      <c r="J9922" t="s">
        <v>5470</v>
      </c>
      <c r="K9922" t="s">
        <v>3624</v>
      </c>
      <c r="L9922" t="s">
        <v>5480</v>
      </c>
      <c r="M9922">
        <v>10</v>
      </c>
      <c r="N9922">
        <v>17.5</v>
      </c>
      <c r="O9922">
        <v>11.5</v>
      </c>
      <c r="S9922" t="b">
        <v>0</v>
      </c>
      <c r="T9922" t="b">
        <v>0</v>
      </c>
      <c r="U9922" t="b">
        <v>0</v>
      </c>
      <c r="V9922">
        <v>28200</v>
      </c>
      <c r="W9922">
        <v>19100</v>
      </c>
      <c r="X9922">
        <v>2.58</v>
      </c>
      <c r="Y9922">
        <v>23302</v>
      </c>
      <c r="Z9922">
        <v>2.58</v>
      </c>
    </row>
    <row r="9923" spans="1:26">
      <c r="A9923">
        <v>207202611</v>
      </c>
      <c r="B9923" t="s">
        <v>5467</v>
      </c>
      <c r="C9923" t="s">
        <v>3597</v>
      </c>
      <c r="D9923" t="s">
        <v>1049</v>
      </c>
      <c r="E9923" t="s">
        <v>3854</v>
      </c>
      <c r="F9923" t="s">
        <v>3600</v>
      </c>
      <c r="G9923">
        <v>207202611</v>
      </c>
      <c r="I9923" t="s">
        <v>3601</v>
      </c>
      <c r="J9923" t="s">
        <v>4909</v>
      </c>
      <c r="K9923" t="s">
        <v>3624</v>
      </c>
      <c r="L9923" t="s">
        <v>5469</v>
      </c>
      <c r="M9923">
        <v>12</v>
      </c>
      <c r="N9923">
        <v>19</v>
      </c>
      <c r="O9923">
        <v>10.5</v>
      </c>
      <c r="S9923" t="b">
        <v>0</v>
      </c>
      <c r="T9923" t="b">
        <v>0</v>
      </c>
      <c r="U9923" t="b">
        <v>0</v>
      </c>
      <c r="V9923">
        <v>18200</v>
      </c>
      <c r="W9923">
        <v>14700</v>
      </c>
      <c r="X9923">
        <v>3.24</v>
      </c>
      <c r="Y9923">
        <v>17934</v>
      </c>
      <c r="Z9923">
        <v>3.24</v>
      </c>
    </row>
    <row r="9924" spans="1:26">
      <c r="A9924">
        <v>207198934</v>
      </c>
      <c r="B9924" t="s">
        <v>5467</v>
      </c>
      <c r="C9924" t="s">
        <v>3597</v>
      </c>
      <c r="D9924" t="s">
        <v>1049</v>
      </c>
      <c r="E9924" t="s">
        <v>3862</v>
      </c>
      <c r="F9924" t="s">
        <v>3600</v>
      </c>
      <c r="G9924">
        <v>207198934</v>
      </c>
      <c r="I9924" t="s">
        <v>3601</v>
      </c>
      <c r="J9924" t="s">
        <v>5470</v>
      </c>
      <c r="K9924" t="s">
        <v>3624</v>
      </c>
      <c r="L9924" t="s">
        <v>5481</v>
      </c>
      <c r="M9924">
        <v>10</v>
      </c>
      <c r="N9924">
        <v>17.5</v>
      </c>
      <c r="O9924">
        <v>11.5</v>
      </c>
      <c r="S9924" t="b">
        <v>0</v>
      </c>
      <c r="T9924" t="b">
        <v>0</v>
      </c>
      <c r="U9924" t="b">
        <v>0</v>
      </c>
      <c r="V9924">
        <v>28200</v>
      </c>
      <c r="W9924">
        <v>19100</v>
      </c>
      <c r="X9924">
        <v>2.58</v>
      </c>
      <c r="Y9924">
        <v>23302</v>
      </c>
      <c r="Z9924">
        <v>2.58</v>
      </c>
    </row>
    <row r="9925" spans="1:26">
      <c r="A9925">
        <v>207202612</v>
      </c>
      <c r="B9925" t="s">
        <v>5467</v>
      </c>
      <c r="C9925" t="s">
        <v>3597</v>
      </c>
      <c r="D9925" t="s">
        <v>1049</v>
      </c>
      <c r="E9925" t="s">
        <v>3854</v>
      </c>
      <c r="F9925" t="s">
        <v>3600</v>
      </c>
      <c r="G9925">
        <v>207202612</v>
      </c>
      <c r="I9925" t="s">
        <v>3601</v>
      </c>
      <c r="J9925" t="s">
        <v>4909</v>
      </c>
      <c r="K9925" t="s">
        <v>3624</v>
      </c>
      <c r="L9925" t="s">
        <v>5468</v>
      </c>
      <c r="M9925">
        <v>12</v>
      </c>
      <c r="N9925">
        <v>19</v>
      </c>
      <c r="O9925">
        <v>10.5</v>
      </c>
      <c r="S9925" t="b">
        <v>0</v>
      </c>
      <c r="T9925" t="b">
        <v>0</v>
      </c>
      <c r="U9925" t="b">
        <v>0</v>
      </c>
      <c r="V9925">
        <v>18200</v>
      </c>
      <c r="W9925">
        <v>14700</v>
      </c>
      <c r="X9925">
        <v>3.24</v>
      </c>
      <c r="Y9925">
        <v>17934</v>
      </c>
      <c r="Z9925">
        <v>3.24</v>
      </c>
    </row>
    <row r="9926" spans="1:26">
      <c r="A9926">
        <v>207202609</v>
      </c>
      <c r="B9926" t="s">
        <v>5467</v>
      </c>
      <c r="C9926" t="s">
        <v>3597</v>
      </c>
      <c r="D9926" t="s">
        <v>1049</v>
      </c>
      <c r="E9926" t="s">
        <v>3854</v>
      </c>
      <c r="F9926" t="s">
        <v>3600</v>
      </c>
      <c r="G9926">
        <v>207202609</v>
      </c>
      <c r="I9926" t="s">
        <v>3601</v>
      </c>
      <c r="J9926" t="s">
        <v>4909</v>
      </c>
      <c r="K9926" t="s">
        <v>3624</v>
      </c>
      <c r="L9926" t="s">
        <v>5477</v>
      </c>
      <c r="M9926">
        <v>12.2</v>
      </c>
      <c r="N9926">
        <v>19</v>
      </c>
      <c r="O9926">
        <v>11.5</v>
      </c>
      <c r="S9926" t="b">
        <v>0</v>
      </c>
      <c r="T9926" t="b">
        <v>0</v>
      </c>
      <c r="U9926" t="b">
        <v>0</v>
      </c>
      <c r="V9926">
        <v>18500</v>
      </c>
      <c r="W9926">
        <v>15000</v>
      </c>
      <c r="X9926">
        <v>3.41</v>
      </c>
      <c r="Y9926">
        <v>18300</v>
      </c>
      <c r="Z9926">
        <v>3.39</v>
      </c>
    </row>
    <row r="9927" spans="1:26">
      <c r="A9927">
        <v>207202608</v>
      </c>
      <c r="B9927" t="s">
        <v>5467</v>
      </c>
      <c r="C9927" t="s">
        <v>3597</v>
      </c>
      <c r="D9927" t="s">
        <v>1049</v>
      </c>
      <c r="E9927" t="s">
        <v>3854</v>
      </c>
      <c r="F9927" t="s">
        <v>3600</v>
      </c>
      <c r="G9927">
        <v>207202608</v>
      </c>
      <c r="I9927" t="s">
        <v>3601</v>
      </c>
      <c r="J9927" t="s">
        <v>4909</v>
      </c>
      <c r="K9927" t="s">
        <v>3624</v>
      </c>
      <c r="L9927" t="s">
        <v>5476</v>
      </c>
      <c r="M9927">
        <v>11.8</v>
      </c>
      <c r="N9927">
        <v>17</v>
      </c>
      <c r="O9927">
        <v>11</v>
      </c>
      <c r="S9927" t="b">
        <v>0</v>
      </c>
      <c r="T9927" t="b">
        <v>0</v>
      </c>
      <c r="U9927" t="b">
        <v>0</v>
      </c>
      <c r="V9927">
        <v>18000</v>
      </c>
      <c r="W9927">
        <v>15000</v>
      </c>
      <c r="X9927">
        <v>3.31</v>
      </c>
      <c r="Y9927">
        <v>18300</v>
      </c>
      <c r="Z9927">
        <v>3.31</v>
      </c>
    </row>
    <row r="9928" spans="1:26">
      <c r="A9928">
        <v>207202172</v>
      </c>
      <c r="B9928" t="s">
        <v>5467</v>
      </c>
      <c r="C9928" t="s">
        <v>3597</v>
      </c>
      <c r="D9928" t="s">
        <v>1049</v>
      </c>
      <c r="E9928" t="s">
        <v>3854</v>
      </c>
      <c r="F9928" t="s">
        <v>3600</v>
      </c>
      <c r="G9928">
        <v>207202172</v>
      </c>
      <c r="I9928" t="s">
        <v>3601</v>
      </c>
      <c r="J9928" t="s">
        <v>4909</v>
      </c>
      <c r="K9928" t="s">
        <v>3624</v>
      </c>
      <c r="L9928" t="s">
        <v>5479</v>
      </c>
      <c r="M9928">
        <v>11.55</v>
      </c>
      <c r="N9928">
        <v>16</v>
      </c>
      <c r="O9928">
        <v>10.5</v>
      </c>
      <c r="S9928" t="b">
        <v>0</v>
      </c>
      <c r="T9928" t="b">
        <v>0</v>
      </c>
      <c r="U9928" t="b">
        <v>0</v>
      </c>
      <c r="V9928">
        <v>17400</v>
      </c>
      <c r="W9928">
        <v>13400</v>
      </c>
      <c r="X9928">
        <v>3.27</v>
      </c>
      <c r="Y9928">
        <v>16348</v>
      </c>
      <c r="Z9928">
        <v>3.26</v>
      </c>
    </row>
    <row r="9929" spans="1:26">
      <c r="A9929">
        <v>207202610</v>
      </c>
      <c r="B9929" t="s">
        <v>5467</v>
      </c>
      <c r="C9929" t="s">
        <v>3597</v>
      </c>
      <c r="D9929" t="s">
        <v>1049</v>
      </c>
      <c r="E9929" t="s">
        <v>3854</v>
      </c>
      <c r="F9929" t="s">
        <v>3600</v>
      </c>
      <c r="G9929">
        <v>207202610</v>
      </c>
      <c r="I9929" t="s">
        <v>3601</v>
      </c>
      <c r="J9929" t="s">
        <v>4909</v>
      </c>
      <c r="K9929" t="s">
        <v>3624</v>
      </c>
      <c r="L9929" t="s">
        <v>5478</v>
      </c>
      <c r="M9929">
        <v>12.2</v>
      </c>
      <c r="N9929">
        <v>18</v>
      </c>
      <c r="O9929">
        <v>10.5</v>
      </c>
      <c r="S9929" t="b">
        <v>0</v>
      </c>
      <c r="T9929" t="b">
        <v>0</v>
      </c>
      <c r="U9929" t="b">
        <v>0</v>
      </c>
      <c r="V9929">
        <v>18500</v>
      </c>
      <c r="W9929">
        <v>14500</v>
      </c>
      <c r="X9929">
        <v>3.27</v>
      </c>
      <c r="Y9929">
        <v>17690</v>
      </c>
      <c r="Z9929">
        <v>3.26</v>
      </c>
    </row>
    <row r="9930" spans="1:26">
      <c r="A9930">
        <v>207099012</v>
      </c>
      <c r="B9930" t="s">
        <v>5467</v>
      </c>
      <c r="C9930" t="s">
        <v>3597</v>
      </c>
      <c r="D9930" t="s">
        <v>1049</v>
      </c>
      <c r="E9930" t="s">
        <v>3854</v>
      </c>
      <c r="F9930" t="s">
        <v>3600</v>
      </c>
      <c r="G9930">
        <v>207099012</v>
      </c>
      <c r="I9930" t="s">
        <v>3601</v>
      </c>
      <c r="J9930" t="s">
        <v>4919</v>
      </c>
      <c r="K9930" t="s">
        <v>3624</v>
      </c>
      <c r="L9930" t="s">
        <v>5474</v>
      </c>
      <c r="M9930">
        <v>11.5</v>
      </c>
      <c r="N9930">
        <v>15</v>
      </c>
      <c r="O9930">
        <v>10</v>
      </c>
      <c r="S9930" t="b">
        <v>0</v>
      </c>
      <c r="T9930" t="b">
        <v>0</v>
      </c>
      <c r="U9930" t="b">
        <v>0</v>
      </c>
      <c r="V9930">
        <v>21800</v>
      </c>
      <c r="W9930">
        <v>16000</v>
      </c>
      <c r="X9930">
        <v>2.4</v>
      </c>
      <c r="Y9930">
        <v>19520</v>
      </c>
      <c r="Z9930">
        <v>2.4</v>
      </c>
    </row>
    <row r="9931" spans="1:26">
      <c r="A9931">
        <v>207099010</v>
      </c>
      <c r="B9931" t="s">
        <v>5467</v>
      </c>
      <c r="C9931" t="s">
        <v>3597</v>
      </c>
      <c r="D9931" t="s">
        <v>1049</v>
      </c>
      <c r="E9931" t="s">
        <v>3854</v>
      </c>
      <c r="F9931" t="s">
        <v>3600</v>
      </c>
      <c r="G9931">
        <v>207099010</v>
      </c>
      <c r="I9931" t="s">
        <v>3601</v>
      </c>
      <c r="J9931" t="s">
        <v>4919</v>
      </c>
      <c r="K9931" t="s">
        <v>3624</v>
      </c>
      <c r="L9931" t="s">
        <v>5475</v>
      </c>
      <c r="M9931">
        <v>11.5</v>
      </c>
      <c r="N9931">
        <v>15.5</v>
      </c>
      <c r="O9931">
        <v>10.5</v>
      </c>
      <c r="S9931" t="b">
        <v>0</v>
      </c>
      <c r="T9931" t="b">
        <v>0</v>
      </c>
      <c r="U9931" t="b">
        <v>0</v>
      </c>
      <c r="V9931">
        <v>22000</v>
      </c>
      <c r="W9931">
        <v>15500</v>
      </c>
      <c r="X9931">
        <v>2.64</v>
      </c>
      <c r="Y9931">
        <v>18910</v>
      </c>
      <c r="Z9931">
        <v>2.64</v>
      </c>
    </row>
    <row r="9932" spans="1:26">
      <c r="A9932">
        <v>207099013</v>
      </c>
      <c r="B9932" t="s">
        <v>5467</v>
      </c>
      <c r="C9932" t="s">
        <v>3597</v>
      </c>
      <c r="D9932" t="s">
        <v>1049</v>
      </c>
      <c r="E9932" t="s">
        <v>3854</v>
      </c>
      <c r="F9932" t="s">
        <v>3600</v>
      </c>
      <c r="G9932">
        <v>207099013</v>
      </c>
      <c r="I9932" t="s">
        <v>3601</v>
      </c>
      <c r="J9932" t="s">
        <v>4919</v>
      </c>
      <c r="K9932" t="s">
        <v>3624</v>
      </c>
      <c r="L9932" t="s">
        <v>5473</v>
      </c>
      <c r="M9932">
        <v>11.5</v>
      </c>
      <c r="N9932">
        <v>15.5</v>
      </c>
      <c r="O9932">
        <v>10</v>
      </c>
      <c r="S9932" t="b">
        <v>0</v>
      </c>
      <c r="T9932" t="b">
        <v>0</v>
      </c>
      <c r="U9932" t="b">
        <v>0</v>
      </c>
      <c r="V9932">
        <v>21800</v>
      </c>
      <c r="W9932">
        <v>16100</v>
      </c>
      <c r="X9932">
        <v>2.2799999999999998</v>
      </c>
      <c r="Y9932">
        <v>19642</v>
      </c>
      <c r="Z9932">
        <v>2.2799999999999998</v>
      </c>
    </row>
    <row r="9933" spans="1:26">
      <c r="A9933">
        <v>207198926</v>
      </c>
      <c r="B9933" t="s">
        <v>5467</v>
      </c>
      <c r="C9933" t="s">
        <v>3597</v>
      </c>
      <c r="D9933" t="s">
        <v>1049</v>
      </c>
      <c r="E9933" t="s">
        <v>3854</v>
      </c>
      <c r="F9933" t="s">
        <v>3600</v>
      </c>
      <c r="G9933">
        <v>207198926</v>
      </c>
      <c r="I9933" t="s">
        <v>3601</v>
      </c>
      <c r="J9933" t="s">
        <v>5470</v>
      </c>
      <c r="K9933" t="s">
        <v>3624</v>
      </c>
      <c r="L9933" t="s">
        <v>5472</v>
      </c>
      <c r="M9933">
        <v>10.65</v>
      </c>
      <c r="N9933">
        <v>16</v>
      </c>
      <c r="O9933">
        <v>11</v>
      </c>
      <c r="S9933" t="b">
        <v>0</v>
      </c>
      <c r="T9933" t="b">
        <v>0</v>
      </c>
      <c r="U9933" t="b">
        <v>0</v>
      </c>
      <c r="V9933">
        <v>29000</v>
      </c>
      <c r="W9933">
        <v>19200</v>
      </c>
      <c r="X9933">
        <v>2.5</v>
      </c>
      <c r="Y9933">
        <v>23424</v>
      </c>
      <c r="Z9933">
        <v>2.5</v>
      </c>
    </row>
    <row r="9934" spans="1:26">
      <c r="A9934">
        <v>207199004</v>
      </c>
      <c r="B9934" t="s">
        <v>5467</v>
      </c>
      <c r="C9934" t="s">
        <v>3597</v>
      </c>
      <c r="D9934" t="s">
        <v>1049</v>
      </c>
      <c r="E9934" t="s">
        <v>3854</v>
      </c>
      <c r="F9934" t="s">
        <v>3600</v>
      </c>
      <c r="G9934">
        <v>207199004</v>
      </c>
      <c r="I9934" t="s">
        <v>3601</v>
      </c>
      <c r="J9934" t="s">
        <v>5470</v>
      </c>
      <c r="K9934" t="s">
        <v>3624</v>
      </c>
      <c r="L9934" t="s">
        <v>5075</v>
      </c>
      <c r="M9934">
        <v>10</v>
      </c>
      <c r="N9934">
        <v>16.5</v>
      </c>
      <c r="O9934">
        <v>12</v>
      </c>
      <c r="S9934" t="b">
        <v>0</v>
      </c>
      <c r="T9934" t="b">
        <v>0</v>
      </c>
      <c r="U9934" t="b">
        <v>0</v>
      </c>
      <c r="V9934">
        <v>29400</v>
      </c>
      <c r="W9934">
        <v>19400</v>
      </c>
      <c r="X9934">
        <v>2.8</v>
      </c>
      <c r="Y9934">
        <v>23668</v>
      </c>
      <c r="Z9934">
        <v>2.8</v>
      </c>
    </row>
    <row r="9935" spans="1:26">
      <c r="A9935">
        <v>207199006</v>
      </c>
      <c r="B9935" t="s">
        <v>5467</v>
      </c>
      <c r="C9935" t="s">
        <v>3597</v>
      </c>
      <c r="D9935" t="s">
        <v>1049</v>
      </c>
      <c r="E9935" t="s">
        <v>3854</v>
      </c>
      <c r="F9935" t="s">
        <v>3600</v>
      </c>
      <c r="G9935">
        <v>207199006</v>
      </c>
      <c r="I9935" t="s">
        <v>3601</v>
      </c>
      <c r="J9935" t="s">
        <v>5470</v>
      </c>
      <c r="K9935" t="s">
        <v>3624</v>
      </c>
      <c r="L9935" t="s">
        <v>5077</v>
      </c>
      <c r="M9935">
        <v>10.5</v>
      </c>
      <c r="N9935">
        <v>17.5</v>
      </c>
      <c r="O9935">
        <v>12.5</v>
      </c>
      <c r="S9935" t="b">
        <v>0</v>
      </c>
      <c r="T9935" t="b">
        <v>0</v>
      </c>
      <c r="U9935" t="b">
        <v>0</v>
      </c>
      <c r="V9935">
        <v>28600</v>
      </c>
      <c r="W9935">
        <v>19200</v>
      </c>
      <c r="X9935">
        <v>2.76</v>
      </c>
      <c r="Y9935">
        <v>23424</v>
      </c>
      <c r="Z9935">
        <v>2.76</v>
      </c>
    </row>
    <row r="9936" spans="1:26">
      <c r="A9936">
        <v>207199005</v>
      </c>
      <c r="B9936" t="s">
        <v>5467</v>
      </c>
      <c r="C9936" t="s">
        <v>3597</v>
      </c>
      <c r="D9936" t="s">
        <v>1049</v>
      </c>
      <c r="E9936" t="s">
        <v>3854</v>
      </c>
      <c r="F9936" t="s">
        <v>3600</v>
      </c>
      <c r="G9936">
        <v>207199005</v>
      </c>
      <c r="I9936" t="s">
        <v>3601</v>
      </c>
      <c r="J9936" t="s">
        <v>5470</v>
      </c>
      <c r="K9936" t="s">
        <v>3624</v>
      </c>
      <c r="L9936" t="s">
        <v>5471</v>
      </c>
      <c r="M9936">
        <v>10</v>
      </c>
      <c r="N9936">
        <v>17</v>
      </c>
      <c r="O9936">
        <v>11.5</v>
      </c>
      <c r="S9936" t="b">
        <v>0</v>
      </c>
      <c r="T9936" t="b">
        <v>0</v>
      </c>
      <c r="U9936" t="b">
        <v>0</v>
      </c>
      <c r="V9936">
        <v>28000</v>
      </c>
      <c r="W9936">
        <v>18800</v>
      </c>
      <c r="X9936">
        <v>2.57</v>
      </c>
      <c r="Y9936">
        <v>22936</v>
      </c>
      <c r="Z9936">
        <v>2.59</v>
      </c>
    </row>
    <row r="9937" spans="1:26">
      <c r="A9937">
        <v>207202704</v>
      </c>
      <c r="B9937" t="s">
        <v>5467</v>
      </c>
      <c r="C9937" t="s">
        <v>3597</v>
      </c>
      <c r="D9937" t="s">
        <v>1049</v>
      </c>
      <c r="E9937" t="s">
        <v>3856</v>
      </c>
      <c r="F9937" t="s">
        <v>3600</v>
      </c>
      <c r="G9937">
        <v>207202704</v>
      </c>
      <c r="I9937" t="s">
        <v>3601</v>
      </c>
      <c r="J9937" t="s">
        <v>4909</v>
      </c>
      <c r="K9937" t="s">
        <v>3624</v>
      </c>
      <c r="L9937" t="s">
        <v>5469</v>
      </c>
      <c r="M9937">
        <v>12</v>
      </c>
      <c r="N9937">
        <v>19</v>
      </c>
      <c r="O9937">
        <v>10.5</v>
      </c>
      <c r="S9937" t="b">
        <v>0</v>
      </c>
      <c r="T9937" t="b">
        <v>0</v>
      </c>
      <c r="U9937" t="b">
        <v>0</v>
      </c>
      <c r="V9937">
        <v>18200</v>
      </c>
      <c r="W9937">
        <v>14700</v>
      </c>
      <c r="X9937">
        <v>3.24</v>
      </c>
      <c r="Y9937">
        <v>17934</v>
      </c>
      <c r="Z9937">
        <v>3.24</v>
      </c>
    </row>
    <row r="9938" spans="1:26">
      <c r="A9938">
        <v>207199002</v>
      </c>
      <c r="B9938" t="s">
        <v>5467</v>
      </c>
      <c r="C9938" t="s">
        <v>3597</v>
      </c>
      <c r="D9938" t="s">
        <v>1049</v>
      </c>
      <c r="E9938" t="s">
        <v>3854</v>
      </c>
      <c r="F9938" t="s">
        <v>3600</v>
      </c>
      <c r="G9938">
        <v>207199002</v>
      </c>
      <c r="I9938" t="s">
        <v>3601</v>
      </c>
      <c r="J9938" t="s">
        <v>5470</v>
      </c>
      <c r="K9938" t="s">
        <v>3624</v>
      </c>
      <c r="L9938" t="s">
        <v>5480</v>
      </c>
      <c r="M9938">
        <v>10</v>
      </c>
      <c r="N9938">
        <v>17.5</v>
      </c>
      <c r="O9938">
        <v>11.5</v>
      </c>
      <c r="S9938" t="b">
        <v>0</v>
      </c>
      <c r="T9938" t="b">
        <v>0</v>
      </c>
      <c r="U9938" t="b">
        <v>0</v>
      </c>
      <c r="V9938">
        <v>28200</v>
      </c>
      <c r="W9938">
        <v>19100</v>
      </c>
      <c r="X9938">
        <v>2.58</v>
      </c>
      <c r="Y9938">
        <v>23302</v>
      </c>
      <c r="Z9938">
        <v>2.58</v>
      </c>
    </row>
    <row r="9939" spans="1:26">
      <c r="A9939">
        <v>207199003</v>
      </c>
      <c r="B9939" t="s">
        <v>5467</v>
      </c>
      <c r="C9939" t="s">
        <v>3597</v>
      </c>
      <c r="D9939" t="s">
        <v>1049</v>
      </c>
      <c r="E9939" t="s">
        <v>3854</v>
      </c>
      <c r="F9939" t="s">
        <v>3600</v>
      </c>
      <c r="G9939">
        <v>207199003</v>
      </c>
      <c r="I9939" t="s">
        <v>3601</v>
      </c>
      <c r="J9939" t="s">
        <v>5470</v>
      </c>
      <c r="K9939" t="s">
        <v>3624</v>
      </c>
      <c r="L9939" t="s">
        <v>5481</v>
      </c>
      <c r="M9939">
        <v>10</v>
      </c>
      <c r="N9939">
        <v>17.5</v>
      </c>
      <c r="O9939">
        <v>11.5</v>
      </c>
      <c r="S9939" t="b">
        <v>0</v>
      </c>
      <c r="T9939" t="b">
        <v>0</v>
      </c>
      <c r="U9939" t="b">
        <v>0</v>
      </c>
      <c r="V9939">
        <v>28200</v>
      </c>
      <c r="W9939">
        <v>19100</v>
      </c>
      <c r="X9939">
        <v>2.58</v>
      </c>
      <c r="Y9939">
        <v>23302</v>
      </c>
      <c r="Z9939">
        <v>2.58</v>
      </c>
    </row>
    <row r="9940" spans="1:26">
      <c r="A9940">
        <v>207202705</v>
      </c>
      <c r="B9940" t="s">
        <v>5467</v>
      </c>
      <c r="C9940" t="s">
        <v>3597</v>
      </c>
      <c r="D9940" t="s">
        <v>1049</v>
      </c>
      <c r="E9940" t="s">
        <v>3856</v>
      </c>
      <c r="F9940" t="s">
        <v>3600</v>
      </c>
      <c r="G9940">
        <v>207202705</v>
      </c>
      <c r="I9940" t="s">
        <v>3601</v>
      </c>
      <c r="J9940" t="s">
        <v>4909</v>
      </c>
      <c r="K9940" t="s">
        <v>3624</v>
      </c>
      <c r="L9940" t="s">
        <v>5468</v>
      </c>
      <c r="M9940">
        <v>12</v>
      </c>
      <c r="N9940">
        <v>19</v>
      </c>
      <c r="O9940">
        <v>10.5</v>
      </c>
      <c r="S9940" t="b">
        <v>0</v>
      </c>
      <c r="T9940" t="b">
        <v>0</v>
      </c>
      <c r="U9940" t="b">
        <v>0</v>
      </c>
      <c r="V9940">
        <v>18200</v>
      </c>
      <c r="W9940">
        <v>14700</v>
      </c>
      <c r="X9940">
        <v>3.24</v>
      </c>
      <c r="Y9940">
        <v>17934</v>
      </c>
      <c r="Z9940">
        <v>3.24</v>
      </c>
    </row>
    <row r="9941" spans="1:26">
      <c r="A9941">
        <v>207202701</v>
      </c>
      <c r="B9941" t="s">
        <v>5467</v>
      </c>
      <c r="C9941" t="s">
        <v>3597</v>
      </c>
      <c r="D9941" t="s">
        <v>1049</v>
      </c>
      <c r="E9941" t="s">
        <v>3856</v>
      </c>
      <c r="F9941" t="s">
        <v>3600</v>
      </c>
      <c r="G9941">
        <v>207202701</v>
      </c>
      <c r="I9941" t="s">
        <v>3601</v>
      </c>
      <c r="J9941" t="s">
        <v>4909</v>
      </c>
      <c r="K9941" t="s">
        <v>3624</v>
      </c>
      <c r="L9941" t="s">
        <v>5476</v>
      </c>
      <c r="M9941">
        <v>11.8</v>
      </c>
      <c r="N9941">
        <v>17</v>
      </c>
      <c r="O9941">
        <v>11</v>
      </c>
      <c r="S9941" t="b">
        <v>0</v>
      </c>
      <c r="T9941" t="b">
        <v>0</v>
      </c>
      <c r="U9941" t="b">
        <v>0</v>
      </c>
      <c r="V9941">
        <v>18000</v>
      </c>
      <c r="W9941">
        <v>15000</v>
      </c>
      <c r="X9941">
        <v>3.31</v>
      </c>
      <c r="Y9941">
        <v>18300</v>
      </c>
      <c r="Z9941">
        <v>3.31</v>
      </c>
    </row>
    <row r="9942" spans="1:26">
      <c r="A9942">
        <v>207202173</v>
      </c>
      <c r="B9942" t="s">
        <v>5467</v>
      </c>
      <c r="C9942" t="s">
        <v>3597</v>
      </c>
      <c r="D9942" t="s">
        <v>1049</v>
      </c>
      <c r="E9942" t="s">
        <v>3856</v>
      </c>
      <c r="F9942" t="s">
        <v>3600</v>
      </c>
      <c r="G9942">
        <v>207202173</v>
      </c>
      <c r="I9942" t="s">
        <v>3601</v>
      </c>
      <c r="J9942" t="s">
        <v>4909</v>
      </c>
      <c r="K9942" t="s">
        <v>3624</v>
      </c>
      <c r="L9942" t="s">
        <v>5479</v>
      </c>
      <c r="M9942">
        <v>11.55</v>
      </c>
      <c r="N9942">
        <v>16</v>
      </c>
      <c r="O9942">
        <v>10.5</v>
      </c>
      <c r="S9942" t="b">
        <v>0</v>
      </c>
      <c r="T9942" t="b">
        <v>0</v>
      </c>
      <c r="U9942" t="b">
        <v>0</v>
      </c>
      <c r="V9942">
        <v>17400</v>
      </c>
      <c r="W9942">
        <v>13400</v>
      </c>
      <c r="X9942">
        <v>3.27</v>
      </c>
      <c r="Y9942">
        <v>16348</v>
      </c>
      <c r="Z9942">
        <v>3.26</v>
      </c>
    </row>
    <row r="9943" spans="1:26">
      <c r="A9943">
        <v>207202702</v>
      </c>
      <c r="B9943" t="s">
        <v>5467</v>
      </c>
      <c r="C9943" t="s">
        <v>3597</v>
      </c>
      <c r="D9943" t="s">
        <v>1049</v>
      </c>
      <c r="E9943" t="s">
        <v>3856</v>
      </c>
      <c r="F9943" t="s">
        <v>3600</v>
      </c>
      <c r="G9943">
        <v>207202702</v>
      </c>
      <c r="I9943" t="s">
        <v>3601</v>
      </c>
      <c r="J9943" t="s">
        <v>4909</v>
      </c>
      <c r="K9943" t="s">
        <v>3624</v>
      </c>
      <c r="L9943" t="s">
        <v>5477</v>
      </c>
      <c r="M9943">
        <v>12.2</v>
      </c>
      <c r="N9943">
        <v>19</v>
      </c>
      <c r="O9943">
        <v>11.5</v>
      </c>
      <c r="S9943" t="b">
        <v>0</v>
      </c>
      <c r="T9943" t="b">
        <v>0</v>
      </c>
      <c r="U9943" t="b">
        <v>0</v>
      </c>
      <c r="V9943">
        <v>18500</v>
      </c>
      <c r="W9943">
        <v>15000</v>
      </c>
      <c r="X9943">
        <v>3.41</v>
      </c>
      <c r="Y9943">
        <v>18300</v>
      </c>
      <c r="Z9943">
        <v>3.39</v>
      </c>
    </row>
    <row r="9944" spans="1:26">
      <c r="A9944">
        <v>207202703</v>
      </c>
      <c r="B9944" t="s">
        <v>5467</v>
      </c>
      <c r="C9944" t="s">
        <v>3597</v>
      </c>
      <c r="D9944" t="s">
        <v>1049</v>
      </c>
      <c r="E9944" t="s">
        <v>3856</v>
      </c>
      <c r="F9944" t="s">
        <v>3600</v>
      </c>
      <c r="G9944">
        <v>207202703</v>
      </c>
      <c r="I9944" t="s">
        <v>3601</v>
      </c>
      <c r="J9944" t="s">
        <v>4909</v>
      </c>
      <c r="K9944" t="s">
        <v>3624</v>
      </c>
      <c r="L9944" t="s">
        <v>5478</v>
      </c>
      <c r="M9944">
        <v>12.2</v>
      </c>
      <c r="N9944">
        <v>18</v>
      </c>
      <c r="O9944">
        <v>10.5</v>
      </c>
      <c r="S9944" t="b">
        <v>0</v>
      </c>
      <c r="T9944" t="b">
        <v>0</v>
      </c>
      <c r="U9944" t="b">
        <v>0</v>
      </c>
      <c r="V9944">
        <v>18500</v>
      </c>
      <c r="W9944">
        <v>14500</v>
      </c>
      <c r="X9944">
        <v>3.27</v>
      </c>
      <c r="Y9944">
        <v>17690</v>
      </c>
      <c r="Z9944">
        <v>3.26</v>
      </c>
    </row>
    <row r="9945" spans="1:26">
      <c r="A9945">
        <v>207099156</v>
      </c>
      <c r="B9945" t="s">
        <v>5467</v>
      </c>
      <c r="C9945" t="s">
        <v>3597</v>
      </c>
      <c r="D9945" t="s">
        <v>1049</v>
      </c>
      <c r="E9945" t="s">
        <v>3856</v>
      </c>
      <c r="F9945" t="s">
        <v>3600</v>
      </c>
      <c r="G9945">
        <v>207099156</v>
      </c>
      <c r="I9945" t="s">
        <v>3601</v>
      </c>
      <c r="J9945" t="s">
        <v>4919</v>
      </c>
      <c r="K9945" t="s">
        <v>3624</v>
      </c>
      <c r="L9945" t="s">
        <v>5474</v>
      </c>
      <c r="M9945">
        <v>11.5</v>
      </c>
      <c r="N9945">
        <v>15</v>
      </c>
      <c r="O9945">
        <v>10</v>
      </c>
      <c r="S9945" t="b">
        <v>0</v>
      </c>
      <c r="T9945" t="b">
        <v>0</v>
      </c>
      <c r="U9945" t="b">
        <v>0</v>
      </c>
      <c r="V9945">
        <v>21800</v>
      </c>
      <c r="W9945">
        <v>16000</v>
      </c>
      <c r="X9945">
        <v>2.4</v>
      </c>
      <c r="Y9945">
        <v>19520</v>
      </c>
      <c r="Z9945">
        <v>2.4</v>
      </c>
    </row>
    <row r="9946" spans="1:26">
      <c r="A9946">
        <v>207099152</v>
      </c>
      <c r="B9946" t="s">
        <v>5467</v>
      </c>
      <c r="C9946" t="s">
        <v>3597</v>
      </c>
      <c r="D9946" t="s">
        <v>1049</v>
      </c>
      <c r="E9946" t="s">
        <v>3856</v>
      </c>
      <c r="F9946" t="s">
        <v>3600</v>
      </c>
      <c r="G9946">
        <v>207099152</v>
      </c>
      <c r="I9946" t="s">
        <v>3601</v>
      </c>
      <c r="J9946" t="s">
        <v>4919</v>
      </c>
      <c r="K9946" t="s">
        <v>3624</v>
      </c>
      <c r="L9946" t="s">
        <v>5475</v>
      </c>
      <c r="M9946">
        <v>11.5</v>
      </c>
      <c r="N9946">
        <v>15.5</v>
      </c>
      <c r="O9946">
        <v>10.5</v>
      </c>
      <c r="S9946" t="b">
        <v>0</v>
      </c>
      <c r="T9946" t="b">
        <v>0</v>
      </c>
      <c r="U9946" t="b">
        <v>0</v>
      </c>
      <c r="V9946">
        <v>22000</v>
      </c>
      <c r="W9946">
        <v>15500</v>
      </c>
      <c r="X9946">
        <v>2.64</v>
      </c>
      <c r="Y9946">
        <v>18910</v>
      </c>
      <c r="Z9946">
        <v>2.64</v>
      </c>
    </row>
    <row r="9947" spans="1:26">
      <c r="A9947">
        <v>207099157</v>
      </c>
      <c r="B9947" t="s">
        <v>5467</v>
      </c>
      <c r="C9947" t="s">
        <v>3597</v>
      </c>
      <c r="D9947" t="s">
        <v>1049</v>
      </c>
      <c r="E9947" t="s">
        <v>3856</v>
      </c>
      <c r="F9947" t="s">
        <v>3600</v>
      </c>
      <c r="G9947">
        <v>207099157</v>
      </c>
      <c r="I9947" t="s">
        <v>3601</v>
      </c>
      <c r="J9947" t="s">
        <v>4919</v>
      </c>
      <c r="K9947" t="s">
        <v>3624</v>
      </c>
      <c r="L9947" t="s">
        <v>5473</v>
      </c>
      <c r="M9947">
        <v>11.5</v>
      </c>
      <c r="N9947">
        <v>15.5</v>
      </c>
      <c r="O9947">
        <v>10</v>
      </c>
      <c r="S9947" t="b">
        <v>0</v>
      </c>
      <c r="T9947" t="b">
        <v>0</v>
      </c>
      <c r="U9947" t="b">
        <v>0</v>
      </c>
      <c r="V9947">
        <v>21800</v>
      </c>
      <c r="W9947">
        <v>16100</v>
      </c>
      <c r="X9947">
        <v>2.2799999999999998</v>
      </c>
      <c r="Y9947">
        <v>19642</v>
      </c>
      <c r="Z9947">
        <v>2.2799999999999998</v>
      </c>
    </row>
    <row r="9948" spans="1:26">
      <c r="A9948">
        <v>207198927</v>
      </c>
      <c r="B9948" t="s">
        <v>5467</v>
      </c>
      <c r="C9948" t="s">
        <v>3597</v>
      </c>
      <c r="D9948" t="s">
        <v>1049</v>
      </c>
      <c r="E9948" t="s">
        <v>3856</v>
      </c>
      <c r="F9948" t="s">
        <v>3600</v>
      </c>
      <c r="G9948">
        <v>207198927</v>
      </c>
      <c r="I9948" t="s">
        <v>3601</v>
      </c>
      <c r="J9948" t="s">
        <v>5470</v>
      </c>
      <c r="K9948" t="s">
        <v>3624</v>
      </c>
      <c r="L9948" t="s">
        <v>5472</v>
      </c>
      <c r="M9948">
        <v>10.65</v>
      </c>
      <c r="N9948">
        <v>16</v>
      </c>
      <c r="O9948">
        <v>11</v>
      </c>
      <c r="S9948" t="b">
        <v>0</v>
      </c>
      <c r="T9948" t="b">
        <v>0</v>
      </c>
      <c r="U9948" t="b">
        <v>0</v>
      </c>
      <c r="V9948">
        <v>29000</v>
      </c>
      <c r="W9948">
        <v>19200</v>
      </c>
      <c r="X9948">
        <v>2.5</v>
      </c>
      <c r="Y9948">
        <v>23424</v>
      </c>
      <c r="Z9948">
        <v>2.5</v>
      </c>
    </row>
    <row r="9949" spans="1:26">
      <c r="A9949">
        <v>207199088</v>
      </c>
      <c r="B9949" t="s">
        <v>5467</v>
      </c>
      <c r="C9949" t="s">
        <v>3597</v>
      </c>
      <c r="D9949" t="s">
        <v>1049</v>
      </c>
      <c r="E9949" t="s">
        <v>3856</v>
      </c>
      <c r="F9949" t="s">
        <v>3600</v>
      </c>
      <c r="G9949">
        <v>207199088</v>
      </c>
      <c r="I9949" t="s">
        <v>3601</v>
      </c>
      <c r="J9949" t="s">
        <v>5470</v>
      </c>
      <c r="K9949" t="s">
        <v>3624</v>
      </c>
      <c r="L9949" t="s">
        <v>5471</v>
      </c>
      <c r="M9949">
        <v>10</v>
      </c>
      <c r="N9949">
        <v>17</v>
      </c>
      <c r="O9949">
        <v>11.5</v>
      </c>
      <c r="S9949" t="b">
        <v>0</v>
      </c>
      <c r="T9949" t="b">
        <v>0</v>
      </c>
      <c r="U9949" t="b">
        <v>0</v>
      </c>
      <c r="V9949">
        <v>28000</v>
      </c>
      <c r="W9949">
        <v>18800</v>
      </c>
      <c r="X9949">
        <v>2.57</v>
      </c>
      <c r="Y9949">
        <v>22936</v>
      </c>
      <c r="Z9949">
        <v>2.59</v>
      </c>
    </row>
    <row r="9950" spans="1:26">
      <c r="A9950">
        <v>207199087</v>
      </c>
      <c r="B9950" t="s">
        <v>5467</v>
      </c>
      <c r="C9950" t="s">
        <v>3597</v>
      </c>
      <c r="D9950" t="s">
        <v>1049</v>
      </c>
      <c r="E9950" t="s">
        <v>3856</v>
      </c>
      <c r="F9950" t="s">
        <v>3600</v>
      </c>
      <c r="G9950">
        <v>207199087</v>
      </c>
      <c r="I9950" t="s">
        <v>3601</v>
      </c>
      <c r="J9950" t="s">
        <v>5470</v>
      </c>
      <c r="K9950" t="s">
        <v>3624</v>
      </c>
      <c r="L9950" t="s">
        <v>5075</v>
      </c>
      <c r="M9950">
        <v>10</v>
      </c>
      <c r="N9950">
        <v>16.5</v>
      </c>
      <c r="O9950">
        <v>12</v>
      </c>
      <c r="S9950" t="b">
        <v>0</v>
      </c>
      <c r="T9950" t="b">
        <v>0</v>
      </c>
      <c r="U9950" t="b">
        <v>0</v>
      </c>
      <c r="V9950">
        <v>29400</v>
      </c>
      <c r="W9950">
        <v>19400</v>
      </c>
      <c r="X9950">
        <v>2.8</v>
      </c>
      <c r="Y9950">
        <v>23668</v>
      </c>
      <c r="Z9950">
        <v>2.8</v>
      </c>
    </row>
    <row r="9951" spans="1:26">
      <c r="A9951">
        <v>207199085</v>
      </c>
      <c r="B9951" t="s">
        <v>5467</v>
      </c>
      <c r="C9951" t="s">
        <v>3597</v>
      </c>
      <c r="D9951" t="s">
        <v>1049</v>
      </c>
      <c r="E9951" t="s">
        <v>3856</v>
      </c>
      <c r="F9951" t="s">
        <v>3600</v>
      </c>
      <c r="G9951">
        <v>207199085</v>
      </c>
      <c r="I9951" t="s">
        <v>3601</v>
      </c>
      <c r="J9951" t="s">
        <v>5470</v>
      </c>
      <c r="K9951" t="s">
        <v>3624</v>
      </c>
      <c r="L9951" t="s">
        <v>5480</v>
      </c>
      <c r="M9951">
        <v>10</v>
      </c>
      <c r="N9951">
        <v>17.5</v>
      </c>
      <c r="O9951">
        <v>11.5</v>
      </c>
      <c r="S9951" t="b">
        <v>0</v>
      </c>
      <c r="T9951" t="b">
        <v>0</v>
      </c>
      <c r="U9951" t="b">
        <v>0</v>
      </c>
      <c r="V9951">
        <v>28200</v>
      </c>
      <c r="W9951">
        <v>19100</v>
      </c>
      <c r="X9951">
        <v>2.58</v>
      </c>
      <c r="Y9951">
        <v>23302</v>
      </c>
      <c r="Z9951">
        <v>2.58</v>
      </c>
    </row>
    <row r="9952" spans="1:26">
      <c r="A9952">
        <v>207199089</v>
      </c>
      <c r="B9952" t="s">
        <v>5467</v>
      </c>
      <c r="C9952" t="s">
        <v>3597</v>
      </c>
      <c r="D9952" t="s">
        <v>1049</v>
      </c>
      <c r="E9952" t="s">
        <v>3856</v>
      </c>
      <c r="F9952" t="s">
        <v>3600</v>
      </c>
      <c r="G9952">
        <v>207199089</v>
      </c>
      <c r="I9952" t="s">
        <v>3601</v>
      </c>
      <c r="J9952" t="s">
        <v>5470</v>
      </c>
      <c r="K9952" t="s">
        <v>3624</v>
      </c>
      <c r="L9952" t="s">
        <v>5077</v>
      </c>
      <c r="M9952">
        <v>10.5</v>
      </c>
      <c r="N9952">
        <v>17.5</v>
      </c>
      <c r="O9952">
        <v>12.5</v>
      </c>
      <c r="S9952" t="b">
        <v>0</v>
      </c>
      <c r="T9952" t="b">
        <v>0</v>
      </c>
      <c r="U9952" t="b">
        <v>0</v>
      </c>
      <c r="V9952">
        <v>28600</v>
      </c>
      <c r="W9952">
        <v>19200</v>
      </c>
      <c r="X9952">
        <v>2.76</v>
      </c>
      <c r="Y9952">
        <v>23424</v>
      </c>
      <c r="Z9952">
        <v>2.76</v>
      </c>
    </row>
    <row r="9953" spans="1:26">
      <c r="A9953">
        <v>207202797</v>
      </c>
      <c r="B9953" t="s">
        <v>5467</v>
      </c>
      <c r="C9953" t="s">
        <v>3597</v>
      </c>
      <c r="D9953" t="s">
        <v>1049</v>
      </c>
      <c r="E9953" t="s">
        <v>3855</v>
      </c>
      <c r="F9953" t="s">
        <v>3600</v>
      </c>
      <c r="G9953">
        <v>207202797</v>
      </c>
      <c r="I9953" t="s">
        <v>3601</v>
      </c>
      <c r="J9953" t="s">
        <v>4909</v>
      </c>
      <c r="K9953" t="s">
        <v>3624</v>
      </c>
      <c r="L9953" t="s">
        <v>5469</v>
      </c>
      <c r="M9953">
        <v>12</v>
      </c>
      <c r="N9953">
        <v>19</v>
      </c>
      <c r="O9953">
        <v>10.5</v>
      </c>
      <c r="S9953" t="b">
        <v>0</v>
      </c>
      <c r="T9953" t="b">
        <v>0</v>
      </c>
      <c r="U9953" t="b">
        <v>0</v>
      </c>
      <c r="V9953">
        <v>18200</v>
      </c>
      <c r="W9953">
        <v>14700</v>
      </c>
      <c r="X9953">
        <v>3.24</v>
      </c>
      <c r="Y9953">
        <v>17934</v>
      </c>
      <c r="Z9953">
        <v>3.24</v>
      </c>
    </row>
    <row r="9954" spans="1:26">
      <c r="A9954">
        <v>207199086</v>
      </c>
      <c r="B9954" t="s">
        <v>5467</v>
      </c>
      <c r="C9954" t="s">
        <v>3597</v>
      </c>
      <c r="D9954" t="s">
        <v>1049</v>
      </c>
      <c r="E9954" t="s">
        <v>3856</v>
      </c>
      <c r="F9954" t="s">
        <v>3600</v>
      </c>
      <c r="G9954">
        <v>207199086</v>
      </c>
      <c r="I9954" t="s">
        <v>3601</v>
      </c>
      <c r="J9954" t="s">
        <v>5470</v>
      </c>
      <c r="K9954" t="s">
        <v>3624</v>
      </c>
      <c r="L9954" t="s">
        <v>5481</v>
      </c>
      <c r="M9954">
        <v>10</v>
      </c>
      <c r="N9954">
        <v>17.5</v>
      </c>
      <c r="O9954">
        <v>11.5</v>
      </c>
      <c r="S9954" t="b">
        <v>0</v>
      </c>
      <c r="T9954" t="b">
        <v>0</v>
      </c>
      <c r="U9954" t="b">
        <v>0</v>
      </c>
      <c r="V9954">
        <v>28200</v>
      </c>
      <c r="W9954">
        <v>19100</v>
      </c>
      <c r="X9954">
        <v>2.58</v>
      </c>
      <c r="Y9954">
        <v>23302</v>
      </c>
      <c r="Z9954">
        <v>2.58</v>
      </c>
    </row>
    <row r="9955" spans="1:26">
      <c r="A9955">
        <v>207202798</v>
      </c>
      <c r="B9955" t="s">
        <v>5467</v>
      </c>
      <c r="C9955" t="s">
        <v>3597</v>
      </c>
      <c r="D9955" t="s">
        <v>1049</v>
      </c>
      <c r="E9955" t="s">
        <v>3855</v>
      </c>
      <c r="F9955" t="s">
        <v>3600</v>
      </c>
      <c r="G9955">
        <v>207202798</v>
      </c>
      <c r="I9955" t="s">
        <v>3601</v>
      </c>
      <c r="J9955" t="s">
        <v>4909</v>
      </c>
      <c r="K9955" t="s">
        <v>3624</v>
      </c>
      <c r="L9955" t="s">
        <v>5468</v>
      </c>
      <c r="M9955">
        <v>12</v>
      </c>
      <c r="N9955">
        <v>19</v>
      </c>
      <c r="O9955">
        <v>10.5</v>
      </c>
      <c r="S9955" t="b">
        <v>0</v>
      </c>
      <c r="T9955" t="b">
        <v>0</v>
      </c>
      <c r="U9955" t="b">
        <v>0</v>
      </c>
      <c r="V9955">
        <v>18200</v>
      </c>
      <c r="W9955">
        <v>14700</v>
      </c>
      <c r="X9955">
        <v>3.24</v>
      </c>
      <c r="Y9955">
        <v>17934</v>
      </c>
      <c r="Z9955">
        <v>3.24</v>
      </c>
    </row>
    <row r="9956" spans="1:26">
      <c r="A9956">
        <v>207202174</v>
      </c>
      <c r="B9956" t="s">
        <v>5467</v>
      </c>
      <c r="C9956" t="s">
        <v>3597</v>
      </c>
      <c r="D9956" t="s">
        <v>1049</v>
      </c>
      <c r="E9956" t="s">
        <v>3855</v>
      </c>
      <c r="F9956" t="s">
        <v>3600</v>
      </c>
      <c r="G9956">
        <v>207202174</v>
      </c>
      <c r="I9956" t="s">
        <v>3601</v>
      </c>
      <c r="J9956" t="s">
        <v>4909</v>
      </c>
      <c r="K9956" t="s">
        <v>3624</v>
      </c>
      <c r="L9956" t="s">
        <v>5479</v>
      </c>
      <c r="M9956">
        <v>11.55</v>
      </c>
      <c r="N9956">
        <v>16</v>
      </c>
      <c r="O9956">
        <v>10.5</v>
      </c>
      <c r="S9956" t="b">
        <v>0</v>
      </c>
      <c r="T9956" t="b">
        <v>0</v>
      </c>
      <c r="U9956" t="b">
        <v>0</v>
      </c>
      <c r="V9956">
        <v>17400</v>
      </c>
      <c r="W9956">
        <v>13400</v>
      </c>
      <c r="X9956">
        <v>3.27</v>
      </c>
      <c r="Y9956">
        <v>16348</v>
      </c>
      <c r="Z9956">
        <v>3.26</v>
      </c>
    </row>
    <row r="9957" spans="1:26">
      <c r="A9957">
        <v>207202794</v>
      </c>
      <c r="B9957" t="s">
        <v>5467</v>
      </c>
      <c r="C9957" t="s">
        <v>3597</v>
      </c>
      <c r="D9957" t="s">
        <v>1049</v>
      </c>
      <c r="E9957" t="s">
        <v>3855</v>
      </c>
      <c r="F9957" t="s">
        <v>3600</v>
      </c>
      <c r="G9957">
        <v>207202794</v>
      </c>
      <c r="I9957" t="s">
        <v>3601</v>
      </c>
      <c r="J9957" t="s">
        <v>4909</v>
      </c>
      <c r="K9957" t="s">
        <v>3624</v>
      </c>
      <c r="L9957" t="s">
        <v>5476</v>
      </c>
      <c r="M9957">
        <v>11.8</v>
      </c>
      <c r="N9957">
        <v>17</v>
      </c>
      <c r="O9957">
        <v>11</v>
      </c>
      <c r="S9957" t="b">
        <v>0</v>
      </c>
      <c r="T9957" t="b">
        <v>0</v>
      </c>
      <c r="U9957" t="b">
        <v>0</v>
      </c>
      <c r="V9957">
        <v>18000</v>
      </c>
      <c r="W9957">
        <v>15000</v>
      </c>
      <c r="X9957">
        <v>3.31</v>
      </c>
      <c r="Y9957">
        <v>18300</v>
      </c>
      <c r="Z9957">
        <v>3.31</v>
      </c>
    </row>
    <row r="9958" spans="1:26">
      <c r="A9958">
        <v>207202795</v>
      </c>
      <c r="B9958" t="s">
        <v>5467</v>
      </c>
      <c r="C9958" t="s">
        <v>3597</v>
      </c>
      <c r="D9958" t="s">
        <v>1049</v>
      </c>
      <c r="E9958" t="s">
        <v>3855</v>
      </c>
      <c r="F9958" t="s">
        <v>3600</v>
      </c>
      <c r="G9958">
        <v>207202795</v>
      </c>
      <c r="I9958" t="s">
        <v>3601</v>
      </c>
      <c r="J9958" t="s">
        <v>4909</v>
      </c>
      <c r="K9958" t="s">
        <v>3624</v>
      </c>
      <c r="L9958" t="s">
        <v>5477</v>
      </c>
      <c r="M9958">
        <v>12.2</v>
      </c>
      <c r="N9958">
        <v>19</v>
      </c>
      <c r="O9958">
        <v>11.5</v>
      </c>
      <c r="S9958" t="b">
        <v>0</v>
      </c>
      <c r="T9958" t="b">
        <v>0</v>
      </c>
      <c r="U9958" t="b">
        <v>0</v>
      </c>
      <c r="V9958">
        <v>18500</v>
      </c>
      <c r="W9958">
        <v>15000</v>
      </c>
      <c r="X9958">
        <v>3.41</v>
      </c>
      <c r="Y9958">
        <v>18300</v>
      </c>
      <c r="Z9958">
        <v>3.39</v>
      </c>
    </row>
    <row r="9959" spans="1:26">
      <c r="A9959">
        <v>207202796</v>
      </c>
      <c r="B9959" t="s">
        <v>5467</v>
      </c>
      <c r="C9959" t="s">
        <v>3597</v>
      </c>
      <c r="D9959" t="s">
        <v>1049</v>
      </c>
      <c r="E9959" t="s">
        <v>3855</v>
      </c>
      <c r="F9959" t="s">
        <v>3600</v>
      </c>
      <c r="G9959">
        <v>207202796</v>
      </c>
      <c r="I9959" t="s">
        <v>3601</v>
      </c>
      <c r="J9959" t="s">
        <v>4909</v>
      </c>
      <c r="K9959" t="s">
        <v>3624</v>
      </c>
      <c r="L9959" t="s">
        <v>5478</v>
      </c>
      <c r="M9959">
        <v>12.2</v>
      </c>
      <c r="N9959">
        <v>18</v>
      </c>
      <c r="O9959">
        <v>10.5</v>
      </c>
      <c r="S9959" t="b">
        <v>0</v>
      </c>
      <c r="T9959" t="b">
        <v>0</v>
      </c>
      <c r="U9959" t="b">
        <v>0</v>
      </c>
      <c r="V9959">
        <v>18500</v>
      </c>
      <c r="W9959">
        <v>14500</v>
      </c>
      <c r="X9959">
        <v>3.27</v>
      </c>
      <c r="Y9959">
        <v>17690</v>
      </c>
      <c r="Z9959">
        <v>3.26</v>
      </c>
    </row>
    <row r="9960" spans="1:26">
      <c r="A9960">
        <v>207099359</v>
      </c>
      <c r="B9960" t="s">
        <v>5467</v>
      </c>
      <c r="C9960" t="s">
        <v>3597</v>
      </c>
      <c r="D9960" t="s">
        <v>1049</v>
      </c>
      <c r="E9960" t="s">
        <v>3855</v>
      </c>
      <c r="F9960" t="s">
        <v>3600</v>
      </c>
      <c r="G9960">
        <v>207099359</v>
      </c>
      <c r="I9960" t="s">
        <v>3601</v>
      </c>
      <c r="J9960" t="s">
        <v>4919</v>
      </c>
      <c r="K9960" t="s">
        <v>3624</v>
      </c>
      <c r="L9960" t="s">
        <v>5474</v>
      </c>
      <c r="M9960">
        <v>11.5</v>
      </c>
      <c r="N9960">
        <v>15</v>
      </c>
      <c r="O9960">
        <v>10</v>
      </c>
      <c r="S9960" t="b">
        <v>0</v>
      </c>
      <c r="T9960" t="b">
        <v>0</v>
      </c>
      <c r="U9960" t="b">
        <v>0</v>
      </c>
      <c r="V9960">
        <v>21800</v>
      </c>
      <c r="W9960">
        <v>16000</v>
      </c>
      <c r="X9960">
        <v>2.4</v>
      </c>
      <c r="Y9960">
        <v>19520</v>
      </c>
      <c r="Z9960">
        <v>2.4</v>
      </c>
    </row>
    <row r="9961" spans="1:26">
      <c r="A9961">
        <v>207099356</v>
      </c>
      <c r="B9961" t="s">
        <v>5467</v>
      </c>
      <c r="C9961" t="s">
        <v>3597</v>
      </c>
      <c r="D9961" t="s">
        <v>1049</v>
      </c>
      <c r="E9961" t="s">
        <v>3855</v>
      </c>
      <c r="F9961" t="s">
        <v>3600</v>
      </c>
      <c r="G9961">
        <v>207099356</v>
      </c>
      <c r="I9961" t="s">
        <v>3601</v>
      </c>
      <c r="J9961" t="s">
        <v>4919</v>
      </c>
      <c r="K9961" t="s">
        <v>3624</v>
      </c>
      <c r="L9961" t="s">
        <v>5475</v>
      </c>
      <c r="M9961">
        <v>11.5</v>
      </c>
      <c r="N9961">
        <v>15.5</v>
      </c>
      <c r="O9961">
        <v>10.5</v>
      </c>
      <c r="S9961" t="b">
        <v>0</v>
      </c>
      <c r="T9961" t="b">
        <v>0</v>
      </c>
      <c r="U9961" t="b">
        <v>0</v>
      </c>
      <c r="V9961">
        <v>22000</v>
      </c>
      <c r="W9961">
        <v>15500</v>
      </c>
      <c r="X9961">
        <v>2.64</v>
      </c>
      <c r="Y9961">
        <v>18910</v>
      </c>
      <c r="Z9961">
        <v>2.64</v>
      </c>
    </row>
    <row r="9962" spans="1:26">
      <c r="A9962">
        <v>207099361</v>
      </c>
      <c r="B9962" t="s">
        <v>5467</v>
      </c>
      <c r="C9962" t="s">
        <v>3597</v>
      </c>
      <c r="D9962" t="s">
        <v>1049</v>
      </c>
      <c r="E9962" t="s">
        <v>3855</v>
      </c>
      <c r="F9962" t="s">
        <v>3600</v>
      </c>
      <c r="G9962">
        <v>207099361</v>
      </c>
      <c r="I9962" t="s">
        <v>3601</v>
      </c>
      <c r="J9962" t="s">
        <v>4919</v>
      </c>
      <c r="K9962" t="s">
        <v>3624</v>
      </c>
      <c r="L9962" t="s">
        <v>5473</v>
      </c>
      <c r="M9962">
        <v>11.5</v>
      </c>
      <c r="N9962">
        <v>15.5</v>
      </c>
      <c r="O9962">
        <v>10</v>
      </c>
      <c r="S9962" t="b">
        <v>0</v>
      </c>
      <c r="T9962" t="b">
        <v>0</v>
      </c>
      <c r="U9962" t="b">
        <v>0</v>
      </c>
      <c r="V9962">
        <v>21800</v>
      </c>
      <c r="W9962">
        <v>16100</v>
      </c>
      <c r="X9962">
        <v>2.2799999999999998</v>
      </c>
      <c r="Y9962">
        <v>19642</v>
      </c>
      <c r="Z9962">
        <v>2.2799999999999998</v>
      </c>
    </row>
    <row r="9963" spans="1:26">
      <c r="A9963">
        <v>207199157</v>
      </c>
      <c r="B9963" t="s">
        <v>5467</v>
      </c>
      <c r="C9963" t="s">
        <v>3597</v>
      </c>
      <c r="D9963" t="s">
        <v>1049</v>
      </c>
      <c r="E9963" t="s">
        <v>3855</v>
      </c>
      <c r="F9963" t="s">
        <v>3600</v>
      </c>
      <c r="G9963">
        <v>207199157</v>
      </c>
      <c r="I9963" t="s">
        <v>3601</v>
      </c>
      <c r="J9963" t="s">
        <v>5470</v>
      </c>
      <c r="K9963" t="s">
        <v>3624</v>
      </c>
      <c r="L9963" t="s">
        <v>5471</v>
      </c>
      <c r="M9963">
        <v>10</v>
      </c>
      <c r="N9963">
        <v>17</v>
      </c>
      <c r="O9963">
        <v>11.5</v>
      </c>
      <c r="S9963" t="b">
        <v>0</v>
      </c>
      <c r="T9963" t="b">
        <v>0</v>
      </c>
      <c r="U9963" t="b">
        <v>0</v>
      </c>
      <c r="V9963">
        <v>28000</v>
      </c>
      <c r="W9963">
        <v>18800</v>
      </c>
      <c r="X9963">
        <v>2.57</v>
      </c>
      <c r="Y9963">
        <v>22936</v>
      </c>
      <c r="Z9963">
        <v>2.59</v>
      </c>
    </row>
    <row r="9964" spans="1:26">
      <c r="A9964">
        <v>207199156</v>
      </c>
      <c r="B9964" t="s">
        <v>5467</v>
      </c>
      <c r="C9964" t="s">
        <v>3597</v>
      </c>
      <c r="D9964" t="s">
        <v>1049</v>
      </c>
      <c r="E9964" t="s">
        <v>3855</v>
      </c>
      <c r="F9964" t="s">
        <v>3600</v>
      </c>
      <c r="G9964">
        <v>207199156</v>
      </c>
      <c r="I9964" t="s">
        <v>3601</v>
      </c>
      <c r="J9964" t="s">
        <v>5470</v>
      </c>
      <c r="K9964" t="s">
        <v>3624</v>
      </c>
      <c r="L9964" t="s">
        <v>5075</v>
      </c>
      <c r="M9964">
        <v>10</v>
      </c>
      <c r="N9964">
        <v>16.5</v>
      </c>
      <c r="O9964">
        <v>12</v>
      </c>
      <c r="S9964" t="b">
        <v>0</v>
      </c>
      <c r="T9964" t="b">
        <v>0</v>
      </c>
      <c r="U9964" t="b">
        <v>0</v>
      </c>
      <c r="V9964">
        <v>29400</v>
      </c>
      <c r="W9964">
        <v>19400</v>
      </c>
      <c r="X9964">
        <v>2.8</v>
      </c>
      <c r="Y9964">
        <v>23668</v>
      </c>
      <c r="Z9964">
        <v>2.8</v>
      </c>
    </row>
    <row r="9965" spans="1:26">
      <c r="A9965">
        <v>207198928</v>
      </c>
      <c r="B9965" t="s">
        <v>5467</v>
      </c>
      <c r="C9965" t="s">
        <v>3597</v>
      </c>
      <c r="D9965" t="s">
        <v>1049</v>
      </c>
      <c r="E9965" t="s">
        <v>3855</v>
      </c>
      <c r="F9965" t="s">
        <v>3600</v>
      </c>
      <c r="G9965">
        <v>207198928</v>
      </c>
      <c r="I9965" t="s">
        <v>3601</v>
      </c>
      <c r="J9965" t="s">
        <v>5470</v>
      </c>
      <c r="K9965" t="s">
        <v>3624</v>
      </c>
      <c r="L9965" t="s">
        <v>5472</v>
      </c>
      <c r="M9965">
        <v>10.65</v>
      </c>
      <c r="N9965">
        <v>16</v>
      </c>
      <c r="O9965">
        <v>11</v>
      </c>
      <c r="S9965" t="b">
        <v>0</v>
      </c>
      <c r="T9965" t="b">
        <v>0</v>
      </c>
      <c r="U9965" t="b">
        <v>0</v>
      </c>
      <c r="V9965">
        <v>29000</v>
      </c>
      <c r="W9965">
        <v>19200</v>
      </c>
      <c r="X9965">
        <v>2.5</v>
      </c>
      <c r="Y9965">
        <v>23424</v>
      </c>
      <c r="Z9965">
        <v>2.5</v>
      </c>
    </row>
    <row r="9966" spans="1:26">
      <c r="A9966">
        <v>207199158</v>
      </c>
      <c r="B9966" t="s">
        <v>5467</v>
      </c>
      <c r="C9966" t="s">
        <v>3597</v>
      </c>
      <c r="D9966" t="s">
        <v>1049</v>
      </c>
      <c r="E9966" t="s">
        <v>3855</v>
      </c>
      <c r="F9966" t="s">
        <v>3600</v>
      </c>
      <c r="G9966">
        <v>207199158</v>
      </c>
      <c r="I9966" t="s">
        <v>3601</v>
      </c>
      <c r="J9966" t="s">
        <v>5470</v>
      </c>
      <c r="K9966" t="s">
        <v>3624</v>
      </c>
      <c r="L9966" t="s">
        <v>5077</v>
      </c>
      <c r="M9966">
        <v>10.5</v>
      </c>
      <c r="N9966">
        <v>17.5</v>
      </c>
      <c r="O9966">
        <v>12.5</v>
      </c>
      <c r="S9966" t="b">
        <v>0</v>
      </c>
      <c r="T9966" t="b">
        <v>0</v>
      </c>
      <c r="U9966" t="b">
        <v>0</v>
      </c>
      <c r="V9966">
        <v>28600</v>
      </c>
      <c r="W9966">
        <v>19200</v>
      </c>
      <c r="X9966">
        <v>2.76</v>
      </c>
      <c r="Y9966">
        <v>23424</v>
      </c>
      <c r="Z9966">
        <v>2.76</v>
      </c>
    </row>
    <row r="9967" spans="1:26">
      <c r="A9967">
        <v>207199154</v>
      </c>
      <c r="B9967" t="s">
        <v>5467</v>
      </c>
      <c r="C9967" t="s">
        <v>3597</v>
      </c>
      <c r="D9967" t="s">
        <v>1049</v>
      </c>
      <c r="E9967" t="s">
        <v>3855</v>
      </c>
      <c r="F9967" t="s">
        <v>3600</v>
      </c>
      <c r="G9967">
        <v>207199154</v>
      </c>
      <c r="I9967" t="s">
        <v>3601</v>
      </c>
      <c r="J9967" t="s">
        <v>5470</v>
      </c>
      <c r="K9967" t="s">
        <v>3624</v>
      </c>
      <c r="L9967" t="s">
        <v>5480</v>
      </c>
      <c r="M9967">
        <v>10</v>
      </c>
      <c r="N9967">
        <v>17.5</v>
      </c>
      <c r="O9967">
        <v>11.5</v>
      </c>
      <c r="S9967" t="b">
        <v>0</v>
      </c>
      <c r="T9967" t="b">
        <v>0</v>
      </c>
      <c r="U9967" t="b">
        <v>0</v>
      </c>
      <c r="V9967">
        <v>28200</v>
      </c>
      <c r="W9967">
        <v>19100</v>
      </c>
      <c r="X9967">
        <v>2.58</v>
      </c>
      <c r="Y9967">
        <v>23302</v>
      </c>
      <c r="Z9967">
        <v>2.58</v>
      </c>
    </row>
    <row r="9968" spans="1:26">
      <c r="A9968">
        <v>207202890</v>
      </c>
      <c r="B9968" t="s">
        <v>5467</v>
      </c>
      <c r="C9968" t="s">
        <v>3597</v>
      </c>
      <c r="D9968" t="s">
        <v>1049</v>
      </c>
      <c r="E9968" t="s">
        <v>3858</v>
      </c>
      <c r="F9968" t="s">
        <v>3600</v>
      </c>
      <c r="G9968">
        <v>207202890</v>
      </c>
      <c r="I9968" t="s">
        <v>3601</v>
      </c>
      <c r="J9968" t="s">
        <v>4909</v>
      </c>
      <c r="K9968" t="s">
        <v>3624</v>
      </c>
      <c r="L9968" t="s">
        <v>5469</v>
      </c>
      <c r="M9968">
        <v>12</v>
      </c>
      <c r="N9968">
        <v>19</v>
      </c>
      <c r="O9968">
        <v>10.5</v>
      </c>
      <c r="S9968" t="b">
        <v>0</v>
      </c>
      <c r="T9968" t="b">
        <v>0</v>
      </c>
      <c r="U9968" t="b">
        <v>0</v>
      </c>
      <c r="V9968">
        <v>18200</v>
      </c>
      <c r="W9968">
        <v>14700</v>
      </c>
      <c r="X9968">
        <v>3.24</v>
      </c>
      <c r="Y9968">
        <v>17934</v>
      </c>
      <c r="Z9968">
        <v>3.24</v>
      </c>
    </row>
    <row r="9969" spans="1:26">
      <c r="A9969">
        <v>207199155</v>
      </c>
      <c r="B9969" t="s">
        <v>5467</v>
      </c>
      <c r="C9969" t="s">
        <v>3597</v>
      </c>
      <c r="D9969" t="s">
        <v>1049</v>
      </c>
      <c r="E9969" t="s">
        <v>3855</v>
      </c>
      <c r="F9969" t="s">
        <v>3600</v>
      </c>
      <c r="G9969">
        <v>207199155</v>
      </c>
      <c r="I9969" t="s">
        <v>3601</v>
      </c>
      <c r="J9969" t="s">
        <v>5470</v>
      </c>
      <c r="K9969" t="s">
        <v>3624</v>
      </c>
      <c r="L9969" t="s">
        <v>5481</v>
      </c>
      <c r="M9969">
        <v>10</v>
      </c>
      <c r="N9969">
        <v>17.5</v>
      </c>
      <c r="O9969">
        <v>11.5</v>
      </c>
      <c r="S9969" t="b">
        <v>0</v>
      </c>
      <c r="T9969" t="b">
        <v>0</v>
      </c>
      <c r="U9969" t="b">
        <v>0</v>
      </c>
      <c r="V9969">
        <v>28200</v>
      </c>
      <c r="W9969">
        <v>19100</v>
      </c>
      <c r="X9969">
        <v>2.58</v>
      </c>
      <c r="Y9969">
        <v>23302</v>
      </c>
      <c r="Z9969">
        <v>2.58</v>
      </c>
    </row>
    <row r="9970" spans="1:26">
      <c r="A9970">
        <v>207202891</v>
      </c>
      <c r="B9970" t="s">
        <v>5467</v>
      </c>
      <c r="C9970" t="s">
        <v>3597</v>
      </c>
      <c r="D9970" t="s">
        <v>1049</v>
      </c>
      <c r="E9970" t="s">
        <v>3858</v>
      </c>
      <c r="F9970" t="s">
        <v>3600</v>
      </c>
      <c r="G9970">
        <v>207202891</v>
      </c>
      <c r="I9970" t="s">
        <v>3601</v>
      </c>
      <c r="J9970" t="s">
        <v>4909</v>
      </c>
      <c r="K9970" t="s">
        <v>3624</v>
      </c>
      <c r="L9970" t="s">
        <v>5468</v>
      </c>
      <c r="M9970">
        <v>12</v>
      </c>
      <c r="N9970">
        <v>19</v>
      </c>
      <c r="O9970">
        <v>10.5</v>
      </c>
      <c r="S9970" t="b">
        <v>0</v>
      </c>
      <c r="T9970" t="b">
        <v>0</v>
      </c>
      <c r="U9970" t="b">
        <v>0</v>
      </c>
      <c r="V9970">
        <v>18200</v>
      </c>
      <c r="W9970">
        <v>14700</v>
      </c>
      <c r="X9970">
        <v>3.24</v>
      </c>
      <c r="Y9970">
        <v>17934</v>
      </c>
      <c r="Z9970">
        <v>3.24</v>
      </c>
    </row>
    <row r="9971" spans="1:26">
      <c r="A9971">
        <v>207202887</v>
      </c>
      <c r="B9971" t="s">
        <v>5467</v>
      </c>
      <c r="C9971" t="s">
        <v>3597</v>
      </c>
      <c r="D9971" t="s">
        <v>1049</v>
      </c>
      <c r="E9971" t="s">
        <v>3858</v>
      </c>
      <c r="F9971" t="s">
        <v>3600</v>
      </c>
      <c r="G9971">
        <v>207202887</v>
      </c>
      <c r="I9971" t="s">
        <v>3601</v>
      </c>
      <c r="J9971" t="s">
        <v>4909</v>
      </c>
      <c r="K9971" t="s">
        <v>3624</v>
      </c>
      <c r="L9971" t="s">
        <v>5476</v>
      </c>
      <c r="M9971">
        <v>11.8</v>
      </c>
      <c r="N9971">
        <v>17</v>
      </c>
      <c r="O9971">
        <v>11</v>
      </c>
      <c r="S9971" t="b">
        <v>0</v>
      </c>
      <c r="T9971" t="b">
        <v>0</v>
      </c>
      <c r="U9971" t="b">
        <v>0</v>
      </c>
      <c r="V9971">
        <v>18000</v>
      </c>
      <c r="W9971">
        <v>15000</v>
      </c>
      <c r="X9971">
        <v>3.31</v>
      </c>
      <c r="Y9971">
        <v>18300</v>
      </c>
      <c r="Z9971">
        <v>3.31</v>
      </c>
    </row>
    <row r="9972" spans="1:26">
      <c r="A9972">
        <v>207202175</v>
      </c>
      <c r="B9972" t="s">
        <v>5467</v>
      </c>
      <c r="C9972" t="s">
        <v>3597</v>
      </c>
      <c r="D9972" t="s">
        <v>1049</v>
      </c>
      <c r="E9972" t="s">
        <v>3858</v>
      </c>
      <c r="F9972" t="s">
        <v>3600</v>
      </c>
      <c r="G9972">
        <v>207202175</v>
      </c>
      <c r="I9972" t="s">
        <v>3601</v>
      </c>
      <c r="J9972" t="s">
        <v>4909</v>
      </c>
      <c r="K9972" t="s">
        <v>3624</v>
      </c>
      <c r="L9972" t="s">
        <v>5479</v>
      </c>
      <c r="M9972">
        <v>11.55</v>
      </c>
      <c r="N9972">
        <v>16</v>
      </c>
      <c r="O9972">
        <v>10.5</v>
      </c>
      <c r="S9972" t="b">
        <v>0</v>
      </c>
      <c r="T9972" t="b">
        <v>0</v>
      </c>
      <c r="U9972" t="b">
        <v>0</v>
      </c>
      <c r="V9972">
        <v>17400</v>
      </c>
      <c r="W9972">
        <v>13400</v>
      </c>
      <c r="X9972">
        <v>3.27</v>
      </c>
      <c r="Y9972">
        <v>16348</v>
      </c>
      <c r="Z9972">
        <v>3.26</v>
      </c>
    </row>
    <row r="9973" spans="1:26">
      <c r="A9973">
        <v>207202888</v>
      </c>
      <c r="B9973" t="s">
        <v>5467</v>
      </c>
      <c r="C9973" t="s">
        <v>3597</v>
      </c>
      <c r="D9973" t="s">
        <v>1049</v>
      </c>
      <c r="E9973" t="s">
        <v>3858</v>
      </c>
      <c r="F9973" t="s">
        <v>3600</v>
      </c>
      <c r="G9973">
        <v>207202888</v>
      </c>
      <c r="I9973" t="s">
        <v>3601</v>
      </c>
      <c r="J9973" t="s">
        <v>4909</v>
      </c>
      <c r="K9973" t="s">
        <v>3624</v>
      </c>
      <c r="L9973" t="s">
        <v>5477</v>
      </c>
      <c r="M9973">
        <v>12.2</v>
      </c>
      <c r="N9973">
        <v>19</v>
      </c>
      <c r="O9973">
        <v>11.5</v>
      </c>
      <c r="S9973" t="b">
        <v>0</v>
      </c>
      <c r="T9973" t="b">
        <v>0</v>
      </c>
      <c r="U9973" t="b">
        <v>0</v>
      </c>
      <c r="V9973">
        <v>18500</v>
      </c>
      <c r="W9973">
        <v>15000</v>
      </c>
      <c r="X9973">
        <v>3.41</v>
      </c>
      <c r="Y9973">
        <v>18300</v>
      </c>
      <c r="Z9973">
        <v>3.39</v>
      </c>
    </row>
    <row r="9974" spans="1:26">
      <c r="A9974">
        <v>207202889</v>
      </c>
      <c r="B9974" t="s">
        <v>5467</v>
      </c>
      <c r="C9974" t="s">
        <v>3597</v>
      </c>
      <c r="D9974" t="s">
        <v>1049</v>
      </c>
      <c r="E9974" t="s">
        <v>3858</v>
      </c>
      <c r="F9974" t="s">
        <v>3600</v>
      </c>
      <c r="G9974">
        <v>207202889</v>
      </c>
      <c r="I9974" t="s">
        <v>3601</v>
      </c>
      <c r="J9974" t="s">
        <v>4909</v>
      </c>
      <c r="K9974" t="s">
        <v>3624</v>
      </c>
      <c r="L9974" t="s">
        <v>5478</v>
      </c>
      <c r="M9974">
        <v>12.2</v>
      </c>
      <c r="N9974">
        <v>18</v>
      </c>
      <c r="O9974">
        <v>10.5</v>
      </c>
      <c r="S9974" t="b">
        <v>0</v>
      </c>
      <c r="T9974" t="b">
        <v>0</v>
      </c>
      <c r="U9974" t="b">
        <v>0</v>
      </c>
      <c r="V9974">
        <v>18500</v>
      </c>
      <c r="W9974">
        <v>14500</v>
      </c>
      <c r="X9974">
        <v>3.27</v>
      </c>
      <c r="Y9974">
        <v>17690</v>
      </c>
      <c r="Z9974">
        <v>3.26</v>
      </c>
    </row>
    <row r="9975" spans="1:26">
      <c r="A9975">
        <v>207099562</v>
      </c>
      <c r="B9975" t="s">
        <v>5467</v>
      </c>
      <c r="C9975" t="s">
        <v>3597</v>
      </c>
      <c r="D9975" t="s">
        <v>1049</v>
      </c>
      <c r="E9975" t="s">
        <v>3858</v>
      </c>
      <c r="F9975" t="s">
        <v>3600</v>
      </c>
      <c r="G9975">
        <v>207099562</v>
      </c>
      <c r="I9975" t="s">
        <v>3601</v>
      </c>
      <c r="J9975" t="s">
        <v>4919</v>
      </c>
      <c r="K9975" t="s">
        <v>3624</v>
      </c>
      <c r="L9975" t="s">
        <v>5475</v>
      </c>
      <c r="M9975">
        <v>11.5</v>
      </c>
      <c r="N9975">
        <v>15.5</v>
      </c>
      <c r="O9975">
        <v>10.5</v>
      </c>
      <c r="S9975" t="b">
        <v>0</v>
      </c>
      <c r="T9975" t="b">
        <v>0</v>
      </c>
      <c r="U9975" t="b">
        <v>0</v>
      </c>
      <c r="V9975">
        <v>22000</v>
      </c>
      <c r="W9975">
        <v>15500</v>
      </c>
      <c r="X9975">
        <v>2.64</v>
      </c>
      <c r="Y9975">
        <v>18910</v>
      </c>
      <c r="Z9975">
        <v>2.64</v>
      </c>
    </row>
    <row r="9976" spans="1:26">
      <c r="A9976">
        <v>207099565</v>
      </c>
      <c r="B9976" t="s">
        <v>5467</v>
      </c>
      <c r="C9976" t="s">
        <v>3597</v>
      </c>
      <c r="D9976" t="s">
        <v>1049</v>
      </c>
      <c r="E9976" t="s">
        <v>3858</v>
      </c>
      <c r="F9976" t="s">
        <v>3600</v>
      </c>
      <c r="G9976">
        <v>207099565</v>
      </c>
      <c r="I9976" t="s">
        <v>3601</v>
      </c>
      <c r="J9976" t="s">
        <v>4919</v>
      </c>
      <c r="K9976" t="s">
        <v>3624</v>
      </c>
      <c r="L9976" t="s">
        <v>5474</v>
      </c>
      <c r="M9976">
        <v>11.5</v>
      </c>
      <c r="N9976">
        <v>15</v>
      </c>
      <c r="O9976">
        <v>10</v>
      </c>
      <c r="S9976" t="b">
        <v>0</v>
      </c>
      <c r="T9976" t="b">
        <v>0</v>
      </c>
      <c r="U9976" t="b">
        <v>0</v>
      </c>
      <c r="V9976">
        <v>21800</v>
      </c>
      <c r="W9976">
        <v>16000</v>
      </c>
      <c r="X9976">
        <v>2.4</v>
      </c>
      <c r="Y9976">
        <v>19520</v>
      </c>
      <c r="Z9976">
        <v>2.4</v>
      </c>
    </row>
    <row r="9977" spans="1:26">
      <c r="A9977">
        <v>207099567</v>
      </c>
      <c r="B9977" t="s">
        <v>5467</v>
      </c>
      <c r="C9977" t="s">
        <v>3597</v>
      </c>
      <c r="D9977" t="s">
        <v>1049</v>
      </c>
      <c r="E9977" t="s">
        <v>3858</v>
      </c>
      <c r="F9977" t="s">
        <v>3600</v>
      </c>
      <c r="G9977">
        <v>207099567</v>
      </c>
      <c r="I9977" t="s">
        <v>3601</v>
      </c>
      <c r="J9977" t="s">
        <v>4919</v>
      </c>
      <c r="K9977" t="s">
        <v>3624</v>
      </c>
      <c r="L9977" t="s">
        <v>5473</v>
      </c>
      <c r="M9977">
        <v>11.5</v>
      </c>
      <c r="N9977">
        <v>15.5</v>
      </c>
      <c r="O9977">
        <v>10</v>
      </c>
      <c r="S9977" t="b">
        <v>0</v>
      </c>
      <c r="T9977" t="b">
        <v>0</v>
      </c>
      <c r="U9977" t="b">
        <v>0</v>
      </c>
      <c r="V9977">
        <v>21800</v>
      </c>
      <c r="W9977">
        <v>16100</v>
      </c>
      <c r="X9977">
        <v>2.2799999999999998</v>
      </c>
      <c r="Y9977">
        <v>19642</v>
      </c>
      <c r="Z9977">
        <v>2.2799999999999998</v>
      </c>
    </row>
    <row r="9978" spans="1:26">
      <c r="A9978">
        <v>207198929</v>
      </c>
      <c r="B9978" t="s">
        <v>5467</v>
      </c>
      <c r="C9978" t="s">
        <v>3597</v>
      </c>
      <c r="D9978" t="s">
        <v>1049</v>
      </c>
      <c r="E9978" t="s">
        <v>3858</v>
      </c>
      <c r="F9978" t="s">
        <v>3600</v>
      </c>
      <c r="G9978">
        <v>207198929</v>
      </c>
      <c r="I9978" t="s">
        <v>3601</v>
      </c>
      <c r="J9978" t="s">
        <v>5470</v>
      </c>
      <c r="K9978" t="s">
        <v>3624</v>
      </c>
      <c r="L9978" t="s">
        <v>5472</v>
      </c>
      <c r="M9978">
        <v>10.65</v>
      </c>
      <c r="N9978">
        <v>16</v>
      </c>
      <c r="O9978">
        <v>11</v>
      </c>
      <c r="S9978" t="b">
        <v>0</v>
      </c>
      <c r="T9978" t="b">
        <v>0</v>
      </c>
      <c r="U9978" t="b">
        <v>0</v>
      </c>
      <c r="V9978">
        <v>29000</v>
      </c>
      <c r="W9978">
        <v>19200</v>
      </c>
      <c r="X9978">
        <v>2.5</v>
      </c>
      <c r="Y9978">
        <v>23424</v>
      </c>
      <c r="Z9978">
        <v>2.5</v>
      </c>
    </row>
    <row r="9979" spans="1:26">
      <c r="A9979">
        <v>207199223</v>
      </c>
      <c r="B9979" t="s">
        <v>5467</v>
      </c>
      <c r="C9979" t="s">
        <v>3597</v>
      </c>
      <c r="D9979" t="s">
        <v>1049</v>
      </c>
      <c r="E9979" t="s">
        <v>3858</v>
      </c>
      <c r="F9979" t="s">
        <v>3600</v>
      </c>
      <c r="G9979">
        <v>207199223</v>
      </c>
      <c r="I9979" t="s">
        <v>3601</v>
      </c>
      <c r="J9979" t="s">
        <v>5470</v>
      </c>
      <c r="K9979" t="s">
        <v>3624</v>
      </c>
      <c r="L9979" t="s">
        <v>5480</v>
      </c>
      <c r="M9979">
        <v>10</v>
      </c>
      <c r="N9979">
        <v>17.5</v>
      </c>
      <c r="O9979">
        <v>11.5</v>
      </c>
      <c r="S9979" t="b">
        <v>0</v>
      </c>
      <c r="T9979" t="b">
        <v>0</v>
      </c>
      <c r="U9979" t="b">
        <v>0</v>
      </c>
      <c r="V9979">
        <v>28200</v>
      </c>
      <c r="W9979">
        <v>19100</v>
      </c>
      <c r="X9979">
        <v>2.58</v>
      </c>
      <c r="Y9979">
        <v>23302</v>
      </c>
      <c r="Z9979">
        <v>2.58</v>
      </c>
    </row>
    <row r="9980" spans="1:26">
      <c r="A9980">
        <v>207199224</v>
      </c>
      <c r="B9980" t="s">
        <v>5467</v>
      </c>
      <c r="C9980" t="s">
        <v>3597</v>
      </c>
      <c r="D9980" t="s">
        <v>1049</v>
      </c>
      <c r="E9980" t="s">
        <v>3858</v>
      </c>
      <c r="F9980" t="s">
        <v>3600</v>
      </c>
      <c r="G9980">
        <v>207199224</v>
      </c>
      <c r="I9980" t="s">
        <v>3601</v>
      </c>
      <c r="J9980" t="s">
        <v>5470</v>
      </c>
      <c r="K9980" t="s">
        <v>3624</v>
      </c>
      <c r="L9980" t="s">
        <v>5481</v>
      </c>
      <c r="M9980">
        <v>10</v>
      </c>
      <c r="N9980">
        <v>17.5</v>
      </c>
      <c r="O9980">
        <v>11.5</v>
      </c>
      <c r="S9980" t="b">
        <v>0</v>
      </c>
      <c r="T9980" t="b">
        <v>0</v>
      </c>
      <c r="U9980" t="b">
        <v>0</v>
      </c>
      <c r="V9980">
        <v>28200</v>
      </c>
      <c r="W9980">
        <v>19100</v>
      </c>
      <c r="X9980">
        <v>2.58</v>
      </c>
      <c r="Y9980">
        <v>23302</v>
      </c>
      <c r="Z9980">
        <v>2.58</v>
      </c>
    </row>
    <row r="9981" spans="1:26">
      <c r="A9981">
        <v>207199225</v>
      </c>
      <c r="B9981" t="s">
        <v>5467</v>
      </c>
      <c r="C9981" t="s">
        <v>3597</v>
      </c>
      <c r="D9981" t="s">
        <v>1049</v>
      </c>
      <c r="E9981" t="s">
        <v>3858</v>
      </c>
      <c r="F9981" t="s">
        <v>3600</v>
      </c>
      <c r="G9981">
        <v>207199225</v>
      </c>
      <c r="I9981" t="s">
        <v>3601</v>
      </c>
      <c r="J9981" t="s">
        <v>5470</v>
      </c>
      <c r="K9981" t="s">
        <v>3624</v>
      </c>
      <c r="L9981" t="s">
        <v>5075</v>
      </c>
      <c r="M9981">
        <v>10</v>
      </c>
      <c r="N9981">
        <v>16.5</v>
      </c>
      <c r="O9981">
        <v>12</v>
      </c>
      <c r="S9981" t="b">
        <v>0</v>
      </c>
      <c r="T9981" t="b">
        <v>0</v>
      </c>
      <c r="U9981" t="b">
        <v>0</v>
      </c>
      <c r="V9981">
        <v>29400</v>
      </c>
      <c r="W9981">
        <v>19400</v>
      </c>
      <c r="X9981">
        <v>2.8</v>
      </c>
      <c r="Y9981">
        <v>23668</v>
      </c>
      <c r="Z9981">
        <v>2.8</v>
      </c>
    </row>
    <row r="9982" spans="1:26">
      <c r="A9982">
        <v>207199226</v>
      </c>
      <c r="B9982" t="s">
        <v>5467</v>
      </c>
      <c r="C9982" t="s">
        <v>3597</v>
      </c>
      <c r="D9982" t="s">
        <v>1049</v>
      </c>
      <c r="E9982" t="s">
        <v>3858</v>
      </c>
      <c r="F9982" t="s">
        <v>3600</v>
      </c>
      <c r="G9982">
        <v>207199226</v>
      </c>
      <c r="I9982" t="s">
        <v>3601</v>
      </c>
      <c r="J9982" t="s">
        <v>5470</v>
      </c>
      <c r="K9982" t="s">
        <v>3624</v>
      </c>
      <c r="L9982" t="s">
        <v>5471</v>
      </c>
      <c r="M9982">
        <v>10</v>
      </c>
      <c r="N9982">
        <v>17</v>
      </c>
      <c r="O9982">
        <v>11.5</v>
      </c>
      <c r="S9982" t="b">
        <v>0</v>
      </c>
      <c r="T9982" t="b">
        <v>0</v>
      </c>
      <c r="U9982" t="b">
        <v>0</v>
      </c>
      <c r="V9982">
        <v>28000</v>
      </c>
      <c r="W9982">
        <v>18800</v>
      </c>
      <c r="X9982">
        <v>2.57</v>
      </c>
      <c r="Y9982">
        <v>22936</v>
      </c>
      <c r="Z9982">
        <v>2.59</v>
      </c>
    </row>
    <row r="9983" spans="1:26">
      <c r="A9983">
        <v>207199227</v>
      </c>
      <c r="B9983" t="s">
        <v>5467</v>
      </c>
      <c r="C9983" t="s">
        <v>3597</v>
      </c>
      <c r="D9983" t="s">
        <v>1049</v>
      </c>
      <c r="E9983" t="s">
        <v>3858</v>
      </c>
      <c r="F9983" t="s">
        <v>3600</v>
      </c>
      <c r="G9983">
        <v>207199227</v>
      </c>
      <c r="I9983" t="s">
        <v>3601</v>
      </c>
      <c r="J9983" t="s">
        <v>5470</v>
      </c>
      <c r="K9983" t="s">
        <v>3624</v>
      </c>
      <c r="L9983" t="s">
        <v>5077</v>
      </c>
      <c r="M9983">
        <v>10.5</v>
      </c>
      <c r="N9983">
        <v>17.5</v>
      </c>
      <c r="O9983">
        <v>12.5</v>
      </c>
      <c r="S9983" t="b">
        <v>0</v>
      </c>
      <c r="T9983" t="b">
        <v>0</v>
      </c>
      <c r="U9983" t="b">
        <v>0</v>
      </c>
      <c r="V9983">
        <v>28600</v>
      </c>
      <c r="W9983">
        <v>19200</v>
      </c>
      <c r="X9983">
        <v>2.76</v>
      </c>
      <c r="Y9983">
        <v>23424</v>
      </c>
      <c r="Z9983">
        <v>2.76</v>
      </c>
    </row>
    <row r="9984" spans="1:26">
      <c r="A9984">
        <v>207202983</v>
      </c>
      <c r="B9984" t="s">
        <v>5467</v>
      </c>
      <c r="C9984" t="s">
        <v>3597</v>
      </c>
      <c r="D9984" t="s">
        <v>1049</v>
      </c>
      <c r="E9984" t="s">
        <v>3857</v>
      </c>
      <c r="F9984" t="s">
        <v>3600</v>
      </c>
      <c r="G9984">
        <v>207202983</v>
      </c>
      <c r="I9984" t="s">
        <v>3601</v>
      </c>
      <c r="J9984" t="s">
        <v>4909</v>
      </c>
      <c r="K9984" t="s">
        <v>3624</v>
      </c>
      <c r="L9984" t="s">
        <v>5469</v>
      </c>
      <c r="M9984">
        <v>12</v>
      </c>
      <c r="N9984">
        <v>19</v>
      </c>
      <c r="O9984">
        <v>10.5</v>
      </c>
      <c r="S9984" t="b">
        <v>0</v>
      </c>
      <c r="T9984" t="b">
        <v>0</v>
      </c>
      <c r="U9984" t="b">
        <v>0</v>
      </c>
      <c r="V9984">
        <v>18200</v>
      </c>
      <c r="W9984">
        <v>14700</v>
      </c>
      <c r="X9984">
        <v>3.24</v>
      </c>
      <c r="Y9984">
        <v>17934</v>
      </c>
      <c r="Z9984">
        <v>3.24</v>
      </c>
    </row>
    <row r="9985" spans="1:26">
      <c r="A9985">
        <v>207202984</v>
      </c>
      <c r="B9985" t="s">
        <v>5467</v>
      </c>
      <c r="C9985" t="s">
        <v>3597</v>
      </c>
      <c r="D9985" t="s">
        <v>1049</v>
      </c>
      <c r="E9985" t="s">
        <v>3857</v>
      </c>
      <c r="F9985" t="s">
        <v>3600</v>
      </c>
      <c r="G9985">
        <v>207202984</v>
      </c>
      <c r="I9985" t="s">
        <v>3601</v>
      </c>
      <c r="J9985" t="s">
        <v>4909</v>
      </c>
      <c r="K9985" t="s">
        <v>3624</v>
      </c>
      <c r="L9985" t="s">
        <v>5468</v>
      </c>
      <c r="M9985">
        <v>12</v>
      </c>
      <c r="N9985">
        <v>19</v>
      </c>
      <c r="O9985">
        <v>10.5</v>
      </c>
      <c r="S9985" t="b">
        <v>0</v>
      </c>
      <c r="T9985" t="b">
        <v>0</v>
      </c>
      <c r="U9985" t="b">
        <v>0</v>
      </c>
      <c r="V9985">
        <v>18200</v>
      </c>
      <c r="W9985">
        <v>14700</v>
      </c>
      <c r="X9985">
        <v>3.24</v>
      </c>
      <c r="Y9985">
        <v>17934</v>
      </c>
      <c r="Z9985">
        <v>3.24</v>
      </c>
    </row>
    <row r="9986" spans="1:26">
      <c r="A9986">
        <v>207199292</v>
      </c>
      <c r="B9986" t="s">
        <v>5467</v>
      </c>
      <c r="C9986" t="s">
        <v>3597</v>
      </c>
      <c r="D9986" t="s">
        <v>1049</v>
      </c>
      <c r="E9986" t="s">
        <v>3857</v>
      </c>
      <c r="F9986" t="s">
        <v>3600</v>
      </c>
      <c r="G9986">
        <v>207199292</v>
      </c>
      <c r="I9986" t="s">
        <v>3601</v>
      </c>
      <c r="J9986" t="s">
        <v>5470</v>
      </c>
      <c r="K9986" t="s">
        <v>3624</v>
      </c>
      <c r="L9986" t="s">
        <v>5480</v>
      </c>
      <c r="M9986">
        <v>10</v>
      </c>
      <c r="N9986">
        <v>17.5</v>
      </c>
      <c r="O9986">
        <v>11.5</v>
      </c>
      <c r="S9986" t="b">
        <v>0</v>
      </c>
      <c r="T9986" t="b">
        <v>0</v>
      </c>
      <c r="U9986" t="b">
        <v>0</v>
      </c>
      <c r="V9986">
        <v>28200</v>
      </c>
      <c r="W9986">
        <v>19100</v>
      </c>
      <c r="X9986">
        <v>2.58</v>
      </c>
      <c r="Y9986">
        <v>23302</v>
      </c>
      <c r="Z9986">
        <v>2.58</v>
      </c>
    </row>
    <row r="9987" spans="1:26">
      <c r="A9987">
        <v>207199293</v>
      </c>
      <c r="B9987" t="s">
        <v>5467</v>
      </c>
      <c r="C9987" t="s">
        <v>3597</v>
      </c>
      <c r="D9987" t="s">
        <v>1049</v>
      </c>
      <c r="E9987" t="s">
        <v>3857</v>
      </c>
      <c r="F9987" t="s">
        <v>3600</v>
      </c>
      <c r="G9987">
        <v>207199293</v>
      </c>
      <c r="I9987" t="s">
        <v>3601</v>
      </c>
      <c r="J9987" t="s">
        <v>5470</v>
      </c>
      <c r="K9987" t="s">
        <v>3624</v>
      </c>
      <c r="L9987" t="s">
        <v>5481</v>
      </c>
      <c r="M9987">
        <v>10</v>
      </c>
      <c r="N9987">
        <v>17.5</v>
      </c>
      <c r="O9987">
        <v>11.5</v>
      </c>
      <c r="S9987" t="b">
        <v>0</v>
      </c>
      <c r="T9987" t="b">
        <v>0</v>
      </c>
      <c r="U9987" t="b">
        <v>0</v>
      </c>
      <c r="V9987">
        <v>28200</v>
      </c>
      <c r="W9987">
        <v>19100</v>
      </c>
      <c r="X9987">
        <v>2.58</v>
      </c>
      <c r="Y9987">
        <v>23302</v>
      </c>
      <c r="Z9987">
        <v>2.58</v>
      </c>
    </row>
    <row r="9988" spans="1:26">
      <c r="A9988">
        <v>207202176</v>
      </c>
      <c r="B9988" t="s">
        <v>5467</v>
      </c>
      <c r="C9988" t="s">
        <v>3597</v>
      </c>
      <c r="D9988" t="s">
        <v>1049</v>
      </c>
      <c r="E9988" t="s">
        <v>3857</v>
      </c>
      <c r="F9988" t="s">
        <v>3600</v>
      </c>
      <c r="G9988">
        <v>207202176</v>
      </c>
      <c r="I9988" t="s">
        <v>3601</v>
      </c>
      <c r="J9988" t="s">
        <v>4909</v>
      </c>
      <c r="K9988" t="s">
        <v>3624</v>
      </c>
      <c r="L9988" t="s">
        <v>5479</v>
      </c>
      <c r="M9988">
        <v>11.55</v>
      </c>
      <c r="N9988">
        <v>16</v>
      </c>
      <c r="O9988">
        <v>10.5</v>
      </c>
      <c r="S9988" t="b">
        <v>0</v>
      </c>
      <c r="T9988" t="b">
        <v>0</v>
      </c>
      <c r="U9988" t="b">
        <v>0</v>
      </c>
      <c r="V9988">
        <v>17400</v>
      </c>
      <c r="W9988">
        <v>13400</v>
      </c>
      <c r="X9988">
        <v>3.27</v>
      </c>
      <c r="Y9988">
        <v>16348</v>
      </c>
      <c r="Z9988">
        <v>3.26</v>
      </c>
    </row>
    <row r="9989" spans="1:26">
      <c r="A9989">
        <v>207202980</v>
      </c>
      <c r="B9989" t="s">
        <v>5467</v>
      </c>
      <c r="C9989" t="s">
        <v>3597</v>
      </c>
      <c r="D9989" t="s">
        <v>1049</v>
      </c>
      <c r="E9989" t="s">
        <v>3857</v>
      </c>
      <c r="F9989" t="s">
        <v>3600</v>
      </c>
      <c r="G9989">
        <v>207202980</v>
      </c>
      <c r="I9989" t="s">
        <v>3601</v>
      </c>
      <c r="J9989" t="s">
        <v>4909</v>
      </c>
      <c r="K9989" t="s">
        <v>3624</v>
      </c>
      <c r="L9989" t="s">
        <v>5476</v>
      </c>
      <c r="M9989">
        <v>11.8</v>
      </c>
      <c r="N9989">
        <v>17</v>
      </c>
      <c r="O9989">
        <v>11</v>
      </c>
      <c r="S9989" t="b">
        <v>0</v>
      </c>
      <c r="T9989" t="b">
        <v>0</v>
      </c>
      <c r="U9989" t="b">
        <v>0</v>
      </c>
      <c r="V9989">
        <v>18000</v>
      </c>
      <c r="W9989">
        <v>15000</v>
      </c>
      <c r="X9989">
        <v>3.31</v>
      </c>
      <c r="Y9989">
        <v>18300</v>
      </c>
      <c r="Z9989">
        <v>3.31</v>
      </c>
    </row>
    <row r="9990" spans="1:26">
      <c r="A9990">
        <v>207202981</v>
      </c>
      <c r="B9990" t="s">
        <v>5467</v>
      </c>
      <c r="C9990" t="s">
        <v>3597</v>
      </c>
      <c r="D9990" t="s">
        <v>1049</v>
      </c>
      <c r="E9990" t="s">
        <v>3857</v>
      </c>
      <c r="F9990" t="s">
        <v>3600</v>
      </c>
      <c r="G9990">
        <v>207202981</v>
      </c>
      <c r="I9990" t="s">
        <v>3601</v>
      </c>
      <c r="J9990" t="s">
        <v>4909</v>
      </c>
      <c r="K9990" t="s">
        <v>3624</v>
      </c>
      <c r="L9990" t="s">
        <v>5477</v>
      </c>
      <c r="M9990">
        <v>12.2</v>
      </c>
      <c r="N9990">
        <v>19</v>
      </c>
      <c r="O9990">
        <v>11.5</v>
      </c>
      <c r="S9990" t="b">
        <v>0</v>
      </c>
      <c r="T9990" t="b">
        <v>0</v>
      </c>
      <c r="U9990" t="b">
        <v>0</v>
      </c>
      <c r="V9990">
        <v>18500</v>
      </c>
      <c r="W9990">
        <v>15000</v>
      </c>
      <c r="X9990">
        <v>3.41</v>
      </c>
      <c r="Y9990">
        <v>18300</v>
      </c>
      <c r="Z9990">
        <v>3.39</v>
      </c>
    </row>
    <row r="9991" spans="1:26">
      <c r="A9991">
        <v>207202982</v>
      </c>
      <c r="B9991" t="s">
        <v>5467</v>
      </c>
      <c r="C9991" t="s">
        <v>3597</v>
      </c>
      <c r="D9991" t="s">
        <v>1049</v>
      </c>
      <c r="E9991" t="s">
        <v>3857</v>
      </c>
      <c r="F9991" t="s">
        <v>3600</v>
      </c>
      <c r="G9991">
        <v>207202982</v>
      </c>
      <c r="I9991" t="s">
        <v>3601</v>
      </c>
      <c r="J9991" t="s">
        <v>4909</v>
      </c>
      <c r="K9991" t="s">
        <v>3624</v>
      </c>
      <c r="L9991" t="s">
        <v>5478</v>
      </c>
      <c r="M9991">
        <v>12.2</v>
      </c>
      <c r="N9991">
        <v>18</v>
      </c>
      <c r="O9991">
        <v>10.5</v>
      </c>
      <c r="S9991" t="b">
        <v>0</v>
      </c>
      <c r="T9991" t="b">
        <v>0</v>
      </c>
      <c r="U9991" t="b">
        <v>0</v>
      </c>
      <c r="V9991">
        <v>18500</v>
      </c>
      <c r="W9991">
        <v>14500</v>
      </c>
      <c r="X9991">
        <v>3.27</v>
      </c>
      <c r="Y9991">
        <v>17690</v>
      </c>
      <c r="Z9991">
        <v>3.26</v>
      </c>
    </row>
    <row r="9992" spans="1:26">
      <c r="A9992">
        <v>207099721</v>
      </c>
      <c r="B9992" t="s">
        <v>5467</v>
      </c>
      <c r="C9992" t="s">
        <v>3597</v>
      </c>
      <c r="D9992" t="s">
        <v>1049</v>
      </c>
      <c r="E9992" t="s">
        <v>3857</v>
      </c>
      <c r="F9992" t="s">
        <v>3600</v>
      </c>
      <c r="G9992">
        <v>207099721</v>
      </c>
      <c r="I9992" t="s">
        <v>3601</v>
      </c>
      <c r="J9992" t="s">
        <v>4919</v>
      </c>
      <c r="K9992" t="s">
        <v>3624</v>
      </c>
      <c r="L9992" t="s">
        <v>5475</v>
      </c>
      <c r="M9992">
        <v>11.5</v>
      </c>
      <c r="N9992">
        <v>15.5</v>
      </c>
      <c r="O9992">
        <v>10.5</v>
      </c>
      <c r="S9992" t="b">
        <v>0</v>
      </c>
      <c r="T9992" t="b">
        <v>0</v>
      </c>
      <c r="U9992" t="b">
        <v>0</v>
      </c>
      <c r="V9992">
        <v>22000</v>
      </c>
      <c r="W9992">
        <v>15500</v>
      </c>
      <c r="X9992">
        <v>2.64</v>
      </c>
      <c r="Y9992">
        <v>18910</v>
      </c>
      <c r="Z9992">
        <v>2.64</v>
      </c>
    </row>
    <row r="9993" spans="1:26">
      <c r="A9993">
        <v>207099723</v>
      </c>
      <c r="B9993" t="s">
        <v>5467</v>
      </c>
      <c r="C9993" t="s">
        <v>3597</v>
      </c>
      <c r="D9993" t="s">
        <v>1049</v>
      </c>
      <c r="E9993" t="s">
        <v>3857</v>
      </c>
      <c r="F9993" t="s">
        <v>3600</v>
      </c>
      <c r="G9993">
        <v>207099723</v>
      </c>
      <c r="I9993" t="s">
        <v>3601</v>
      </c>
      <c r="J9993" t="s">
        <v>4919</v>
      </c>
      <c r="K9993" t="s">
        <v>3624</v>
      </c>
      <c r="L9993" t="s">
        <v>5474</v>
      </c>
      <c r="M9993">
        <v>11.5</v>
      </c>
      <c r="N9993">
        <v>15</v>
      </c>
      <c r="O9993">
        <v>10</v>
      </c>
      <c r="S9993" t="b">
        <v>0</v>
      </c>
      <c r="T9993" t="b">
        <v>0</v>
      </c>
      <c r="U9993" t="b">
        <v>0</v>
      </c>
      <c r="V9993">
        <v>21800</v>
      </c>
      <c r="W9993">
        <v>16000</v>
      </c>
      <c r="X9993">
        <v>2.4</v>
      </c>
      <c r="Y9993">
        <v>19520</v>
      </c>
      <c r="Z9993">
        <v>2.4</v>
      </c>
    </row>
    <row r="9994" spans="1:26">
      <c r="A9994">
        <v>207099724</v>
      </c>
      <c r="B9994" t="s">
        <v>5467</v>
      </c>
      <c r="C9994" t="s">
        <v>3597</v>
      </c>
      <c r="D9994" t="s">
        <v>1049</v>
      </c>
      <c r="E9994" t="s">
        <v>3857</v>
      </c>
      <c r="F9994" t="s">
        <v>3600</v>
      </c>
      <c r="G9994">
        <v>207099724</v>
      </c>
      <c r="I9994" t="s">
        <v>3601</v>
      </c>
      <c r="J9994" t="s">
        <v>4919</v>
      </c>
      <c r="K9994" t="s">
        <v>3624</v>
      </c>
      <c r="L9994" t="s">
        <v>5473</v>
      </c>
      <c r="M9994">
        <v>11.5</v>
      </c>
      <c r="N9994">
        <v>15.5</v>
      </c>
      <c r="O9994">
        <v>10</v>
      </c>
      <c r="S9994" t="b">
        <v>0</v>
      </c>
      <c r="T9994" t="b">
        <v>0</v>
      </c>
      <c r="U9994" t="b">
        <v>0</v>
      </c>
      <c r="V9994">
        <v>21800</v>
      </c>
      <c r="W9994">
        <v>16100</v>
      </c>
      <c r="X9994">
        <v>2.2799999999999998</v>
      </c>
      <c r="Y9994">
        <v>19642</v>
      </c>
      <c r="Z9994">
        <v>2.2799999999999998</v>
      </c>
    </row>
    <row r="9995" spans="1:26">
      <c r="A9995">
        <v>207199295</v>
      </c>
      <c r="B9995" t="s">
        <v>5467</v>
      </c>
      <c r="C9995" t="s">
        <v>3597</v>
      </c>
      <c r="D9995" t="s">
        <v>1049</v>
      </c>
      <c r="E9995" t="s">
        <v>3857</v>
      </c>
      <c r="F9995" t="s">
        <v>3600</v>
      </c>
      <c r="G9995">
        <v>207199295</v>
      </c>
      <c r="I9995" t="s">
        <v>3601</v>
      </c>
      <c r="J9995" t="s">
        <v>5470</v>
      </c>
      <c r="K9995" t="s">
        <v>3624</v>
      </c>
      <c r="L9995" t="s">
        <v>5471</v>
      </c>
      <c r="M9995">
        <v>10</v>
      </c>
      <c r="N9995">
        <v>17</v>
      </c>
      <c r="O9995">
        <v>11.5</v>
      </c>
      <c r="S9995" t="b">
        <v>0</v>
      </c>
      <c r="T9995" t="b">
        <v>0</v>
      </c>
      <c r="U9995" t="b">
        <v>0</v>
      </c>
      <c r="V9995">
        <v>28000</v>
      </c>
      <c r="W9995">
        <v>18800</v>
      </c>
      <c r="X9995">
        <v>2.57</v>
      </c>
      <c r="Y9995">
        <v>22936</v>
      </c>
      <c r="Z9995">
        <v>2.59</v>
      </c>
    </row>
    <row r="9996" spans="1:26">
      <c r="A9996">
        <v>207198930</v>
      </c>
      <c r="B9996" t="s">
        <v>5467</v>
      </c>
      <c r="C9996" t="s">
        <v>3597</v>
      </c>
      <c r="D9996" t="s">
        <v>1049</v>
      </c>
      <c r="E9996" t="s">
        <v>3857</v>
      </c>
      <c r="F9996" t="s">
        <v>3600</v>
      </c>
      <c r="G9996">
        <v>207198930</v>
      </c>
      <c r="I9996" t="s">
        <v>3601</v>
      </c>
      <c r="J9996" t="s">
        <v>5470</v>
      </c>
      <c r="K9996" t="s">
        <v>3624</v>
      </c>
      <c r="L9996" t="s">
        <v>5472</v>
      </c>
      <c r="M9996">
        <v>10.65</v>
      </c>
      <c r="N9996">
        <v>16</v>
      </c>
      <c r="O9996">
        <v>11</v>
      </c>
      <c r="S9996" t="b">
        <v>0</v>
      </c>
      <c r="T9996" t="b">
        <v>0</v>
      </c>
      <c r="U9996" t="b">
        <v>0</v>
      </c>
      <c r="V9996">
        <v>29000</v>
      </c>
      <c r="W9996">
        <v>19200</v>
      </c>
      <c r="X9996">
        <v>2.5</v>
      </c>
      <c r="Y9996">
        <v>23424</v>
      </c>
      <c r="Z9996">
        <v>2.5</v>
      </c>
    </row>
    <row r="9997" spans="1:26">
      <c r="A9997">
        <v>207199362</v>
      </c>
      <c r="B9997" t="s">
        <v>5467</v>
      </c>
      <c r="C9997" t="s">
        <v>3597</v>
      </c>
      <c r="D9997" t="s">
        <v>1049</v>
      </c>
      <c r="E9997" t="s">
        <v>3861</v>
      </c>
      <c r="F9997" t="s">
        <v>3600</v>
      </c>
      <c r="G9997">
        <v>207199362</v>
      </c>
      <c r="I9997" t="s">
        <v>3601</v>
      </c>
      <c r="J9997" t="s">
        <v>5470</v>
      </c>
      <c r="K9997" t="s">
        <v>3624</v>
      </c>
      <c r="L9997" t="s">
        <v>5481</v>
      </c>
      <c r="M9997">
        <v>10</v>
      </c>
      <c r="N9997">
        <v>17.5</v>
      </c>
      <c r="O9997">
        <v>11.5</v>
      </c>
      <c r="S9997" t="b">
        <v>0</v>
      </c>
      <c r="T9997" t="b">
        <v>0</v>
      </c>
      <c r="U9997" t="b">
        <v>0</v>
      </c>
      <c r="V9997">
        <v>28200</v>
      </c>
      <c r="W9997">
        <v>19100</v>
      </c>
      <c r="X9997">
        <v>2.58</v>
      </c>
      <c r="Y9997">
        <v>23302</v>
      </c>
      <c r="Z9997">
        <v>2.58</v>
      </c>
    </row>
    <row r="9998" spans="1:26">
      <c r="A9998">
        <v>207199294</v>
      </c>
      <c r="B9998" t="s">
        <v>5467</v>
      </c>
      <c r="C9998" t="s">
        <v>3597</v>
      </c>
      <c r="D9998" t="s">
        <v>1049</v>
      </c>
      <c r="E9998" t="s">
        <v>3857</v>
      </c>
      <c r="F9998" t="s">
        <v>3600</v>
      </c>
      <c r="G9998">
        <v>207199294</v>
      </c>
      <c r="I9998" t="s">
        <v>3601</v>
      </c>
      <c r="J9998" t="s">
        <v>5470</v>
      </c>
      <c r="K9998" t="s">
        <v>3624</v>
      </c>
      <c r="L9998" t="s">
        <v>5075</v>
      </c>
      <c r="M9998">
        <v>10</v>
      </c>
      <c r="N9998">
        <v>16.5</v>
      </c>
      <c r="O9998">
        <v>12</v>
      </c>
      <c r="S9998" t="b">
        <v>0</v>
      </c>
      <c r="T9998" t="b">
        <v>0</v>
      </c>
      <c r="U9998" t="b">
        <v>0</v>
      </c>
      <c r="V9998">
        <v>29400</v>
      </c>
      <c r="W9998">
        <v>19400</v>
      </c>
      <c r="X9998">
        <v>2.8</v>
      </c>
      <c r="Y9998">
        <v>23668</v>
      </c>
      <c r="Z9998">
        <v>2.8</v>
      </c>
    </row>
    <row r="9999" spans="1:26">
      <c r="A9999">
        <v>207199296</v>
      </c>
      <c r="B9999" t="s">
        <v>5467</v>
      </c>
      <c r="C9999" t="s">
        <v>3597</v>
      </c>
      <c r="D9999" t="s">
        <v>1049</v>
      </c>
      <c r="E9999" t="s">
        <v>3857</v>
      </c>
      <c r="F9999" t="s">
        <v>3600</v>
      </c>
      <c r="G9999">
        <v>207199296</v>
      </c>
      <c r="I9999" t="s">
        <v>3601</v>
      </c>
      <c r="J9999" t="s">
        <v>5470</v>
      </c>
      <c r="K9999" t="s">
        <v>3624</v>
      </c>
      <c r="L9999" t="s">
        <v>5077</v>
      </c>
      <c r="M9999">
        <v>10.5</v>
      </c>
      <c r="N9999">
        <v>17.5</v>
      </c>
      <c r="O9999">
        <v>12.5</v>
      </c>
      <c r="S9999" t="b">
        <v>0</v>
      </c>
      <c r="T9999" t="b">
        <v>0</v>
      </c>
      <c r="U9999" t="b">
        <v>0</v>
      </c>
      <c r="V9999">
        <v>28600</v>
      </c>
      <c r="W9999">
        <v>19200</v>
      </c>
      <c r="X9999">
        <v>2.76</v>
      </c>
      <c r="Y9999">
        <v>23424</v>
      </c>
      <c r="Z9999">
        <v>2.76</v>
      </c>
    </row>
    <row r="10000" spans="1:26">
      <c r="A10000">
        <v>207203078</v>
      </c>
      <c r="B10000" t="s">
        <v>5467</v>
      </c>
      <c r="C10000" t="s">
        <v>3597</v>
      </c>
      <c r="D10000" t="s">
        <v>1049</v>
      </c>
      <c r="E10000" t="s">
        <v>3861</v>
      </c>
      <c r="F10000" t="s">
        <v>3600</v>
      </c>
      <c r="G10000">
        <v>207203078</v>
      </c>
      <c r="I10000" t="s">
        <v>3601</v>
      </c>
      <c r="J10000" t="s">
        <v>4909</v>
      </c>
      <c r="K10000" t="s">
        <v>3624</v>
      </c>
      <c r="L10000" t="s">
        <v>5469</v>
      </c>
      <c r="M10000">
        <v>12</v>
      </c>
      <c r="N10000">
        <v>19</v>
      </c>
      <c r="O10000">
        <v>10.5</v>
      </c>
      <c r="S10000" t="b">
        <v>0</v>
      </c>
      <c r="T10000" t="b">
        <v>0</v>
      </c>
      <c r="U10000" t="b">
        <v>0</v>
      </c>
      <c r="V10000">
        <v>18200</v>
      </c>
      <c r="W10000">
        <v>14700</v>
      </c>
      <c r="X10000">
        <v>3.24</v>
      </c>
      <c r="Y10000">
        <v>17934</v>
      </c>
      <c r="Z10000">
        <v>3.24</v>
      </c>
    </row>
    <row r="10001" spans="1:26">
      <c r="A10001">
        <v>207203079</v>
      </c>
      <c r="B10001" t="s">
        <v>5467</v>
      </c>
      <c r="C10001" t="s">
        <v>3597</v>
      </c>
      <c r="D10001" t="s">
        <v>1049</v>
      </c>
      <c r="E10001" t="s">
        <v>3861</v>
      </c>
      <c r="F10001" t="s">
        <v>3600</v>
      </c>
      <c r="G10001">
        <v>207203079</v>
      </c>
      <c r="I10001" t="s">
        <v>3601</v>
      </c>
      <c r="J10001" t="s">
        <v>4909</v>
      </c>
      <c r="K10001" t="s">
        <v>3624</v>
      </c>
      <c r="L10001" t="s">
        <v>5468</v>
      </c>
      <c r="M10001">
        <v>12</v>
      </c>
      <c r="N10001">
        <v>19</v>
      </c>
      <c r="O10001">
        <v>10.5</v>
      </c>
      <c r="S10001" t="b">
        <v>0</v>
      </c>
      <c r="T10001" t="b">
        <v>0</v>
      </c>
      <c r="U10001" t="b">
        <v>0</v>
      </c>
      <c r="V10001">
        <v>18200</v>
      </c>
      <c r="W10001">
        <v>14700</v>
      </c>
      <c r="X10001">
        <v>3.24</v>
      </c>
      <c r="Y10001">
        <v>17934</v>
      </c>
      <c r="Z10001">
        <v>3.24</v>
      </c>
    </row>
    <row r="10002" spans="1:26">
      <c r="A10002">
        <v>207199361</v>
      </c>
      <c r="B10002" t="s">
        <v>5467</v>
      </c>
      <c r="C10002" t="s">
        <v>3597</v>
      </c>
      <c r="D10002" t="s">
        <v>1049</v>
      </c>
      <c r="E10002" t="s">
        <v>3861</v>
      </c>
      <c r="F10002" t="s">
        <v>3600</v>
      </c>
      <c r="G10002">
        <v>207199361</v>
      </c>
      <c r="I10002" t="s">
        <v>3601</v>
      </c>
      <c r="J10002" t="s">
        <v>5470</v>
      </c>
      <c r="K10002" t="s">
        <v>3624</v>
      </c>
      <c r="L10002" t="s">
        <v>5480</v>
      </c>
      <c r="M10002">
        <v>10</v>
      </c>
      <c r="N10002">
        <v>17.5</v>
      </c>
      <c r="O10002">
        <v>11.5</v>
      </c>
      <c r="S10002" t="b">
        <v>0</v>
      </c>
      <c r="T10002" t="b">
        <v>0</v>
      </c>
      <c r="U10002" t="b">
        <v>0</v>
      </c>
      <c r="V10002">
        <v>28200</v>
      </c>
      <c r="W10002">
        <v>19100</v>
      </c>
      <c r="X10002">
        <v>2.58</v>
      </c>
      <c r="Y10002">
        <v>23302</v>
      </c>
      <c r="Z10002">
        <v>2.58</v>
      </c>
    </row>
    <row r="10003" spans="1:26">
      <c r="A10003">
        <v>207202177</v>
      </c>
      <c r="B10003" t="s">
        <v>5467</v>
      </c>
      <c r="C10003" t="s">
        <v>3597</v>
      </c>
      <c r="D10003" t="s">
        <v>1049</v>
      </c>
      <c r="E10003" t="s">
        <v>3861</v>
      </c>
      <c r="F10003" t="s">
        <v>3600</v>
      </c>
      <c r="G10003">
        <v>207202177</v>
      </c>
      <c r="I10003" t="s">
        <v>3601</v>
      </c>
      <c r="J10003" t="s">
        <v>4909</v>
      </c>
      <c r="K10003" t="s">
        <v>3624</v>
      </c>
      <c r="L10003" t="s">
        <v>5479</v>
      </c>
      <c r="M10003">
        <v>11.55</v>
      </c>
      <c r="N10003">
        <v>16</v>
      </c>
      <c r="O10003">
        <v>10.5</v>
      </c>
      <c r="S10003" t="b">
        <v>0</v>
      </c>
      <c r="T10003" t="b">
        <v>0</v>
      </c>
      <c r="U10003" t="b">
        <v>0</v>
      </c>
      <c r="V10003">
        <v>17400</v>
      </c>
      <c r="W10003">
        <v>13400</v>
      </c>
      <c r="X10003">
        <v>3.27</v>
      </c>
      <c r="Y10003">
        <v>16348</v>
      </c>
      <c r="Z10003">
        <v>3.26</v>
      </c>
    </row>
    <row r="10004" spans="1:26">
      <c r="A10004">
        <v>207203075</v>
      </c>
      <c r="B10004" t="s">
        <v>5467</v>
      </c>
      <c r="C10004" t="s">
        <v>3597</v>
      </c>
      <c r="D10004" t="s">
        <v>1049</v>
      </c>
      <c r="E10004" t="s">
        <v>3861</v>
      </c>
      <c r="F10004" t="s">
        <v>3600</v>
      </c>
      <c r="G10004">
        <v>207203075</v>
      </c>
      <c r="I10004" t="s">
        <v>3601</v>
      </c>
      <c r="J10004" t="s">
        <v>4909</v>
      </c>
      <c r="K10004" t="s">
        <v>3624</v>
      </c>
      <c r="L10004" t="s">
        <v>5476</v>
      </c>
      <c r="M10004">
        <v>11.8</v>
      </c>
      <c r="N10004">
        <v>17</v>
      </c>
      <c r="O10004">
        <v>11</v>
      </c>
      <c r="S10004" t="b">
        <v>0</v>
      </c>
      <c r="T10004" t="b">
        <v>0</v>
      </c>
      <c r="U10004" t="b">
        <v>0</v>
      </c>
      <c r="V10004">
        <v>18000</v>
      </c>
      <c r="W10004">
        <v>15000</v>
      </c>
      <c r="X10004">
        <v>3.31</v>
      </c>
      <c r="Y10004">
        <v>18300</v>
      </c>
      <c r="Z10004">
        <v>3.31</v>
      </c>
    </row>
    <row r="10005" spans="1:26">
      <c r="A10005">
        <v>207203076</v>
      </c>
      <c r="B10005" t="s">
        <v>5467</v>
      </c>
      <c r="C10005" t="s">
        <v>3597</v>
      </c>
      <c r="D10005" t="s">
        <v>1049</v>
      </c>
      <c r="E10005" t="s">
        <v>3861</v>
      </c>
      <c r="F10005" t="s">
        <v>3600</v>
      </c>
      <c r="G10005">
        <v>207203076</v>
      </c>
      <c r="I10005" t="s">
        <v>3601</v>
      </c>
      <c r="J10005" t="s">
        <v>4909</v>
      </c>
      <c r="K10005" t="s">
        <v>3624</v>
      </c>
      <c r="L10005" t="s">
        <v>5477</v>
      </c>
      <c r="M10005">
        <v>12.2</v>
      </c>
      <c r="N10005">
        <v>19</v>
      </c>
      <c r="O10005">
        <v>11.5</v>
      </c>
      <c r="S10005" t="b">
        <v>0</v>
      </c>
      <c r="T10005" t="b">
        <v>0</v>
      </c>
      <c r="U10005" t="b">
        <v>0</v>
      </c>
      <c r="V10005">
        <v>18500</v>
      </c>
      <c r="W10005">
        <v>15000</v>
      </c>
      <c r="X10005">
        <v>3.41</v>
      </c>
      <c r="Y10005">
        <v>18300</v>
      </c>
      <c r="Z10005">
        <v>3.39</v>
      </c>
    </row>
    <row r="10006" spans="1:26">
      <c r="A10006">
        <v>207203077</v>
      </c>
      <c r="B10006" t="s">
        <v>5467</v>
      </c>
      <c r="C10006" t="s">
        <v>3597</v>
      </c>
      <c r="D10006" t="s">
        <v>1049</v>
      </c>
      <c r="E10006" t="s">
        <v>3861</v>
      </c>
      <c r="F10006" t="s">
        <v>3600</v>
      </c>
      <c r="G10006">
        <v>207203077</v>
      </c>
      <c r="I10006" t="s">
        <v>3601</v>
      </c>
      <c r="J10006" t="s">
        <v>4909</v>
      </c>
      <c r="K10006" t="s">
        <v>3624</v>
      </c>
      <c r="L10006" t="s">
        <v>5478</v>
      </c>
      <c r="M10006">
        <v>12.2</v>
      </c>
      <c r="N10006">
        <v>18</v>
      </c>
      <c r="O10006">
        <v>10.5</v>
      </c>
      <c r="S10006" t="b">
        <v>0</v>
      </c>
      <c r="T10006" t="b">
        <v>0</v>
      </c>
      <c r="U10006" t="b">
        <v>0</v>
      </c>
      <c r="V10006">
        <v>18500</v>
      </c>
      <c r="W10006">
        <v>14500</v>
      </c>
      <c r="X10006">
        <v>3.27</v>
      </c>
      <c r="Y10006">
        <v>17690</v>
      </c>
      <c r="Z10006">
        <v>3.26</v>
      </c>
    </row>
    <row r="10007" spans="1:26">
      <c r="A10007">
        <v>207099857</v>
      </c>
      <c r="B10007" t="s">
        <v>5467</v>
      </c>
      <c r="C10007" t="s">
        <v>3597</v>
      </c>
      <c r="D10007" t="s">
        <v>1049</v>
      </c>
      <c r="E10007" t="s">
        <v>3861</v>
      </c>
      <c r="F10007" t="s">
        <v>3600</v>
      </c>
      <c r="G10007">
        <v>207099857</v>
      </c>
      <c r="I10007" t="s">
        <v>3601</v>
      </c>
      <c r="J10007" t="s">
        <v>4919</v>
      </c>
      <c r="K10007" t="s">
        <v>3624</v>
      </c>
      <c r="L10007" t="s">
        <v>5474</v>
      </c>
      <c r="M10007">
        <v>11.5</v>
      </c>
      <c r="N10007">
        <v>15</v>
      </c>
      <c r="O10007">
        <v>10</v>
      </c>
      <c r="S10007" t="b">
        <v>0</v>
      </c>
      <c r="T10007" t="b">
        <v>0</v>
      </c>
      <c r="U10007" t="b">
        <v>0</v>
      </c>
      <c r="V10007">
        <v>21800</v>
      </c>
      <c r="W10007">
        <v>16000</v>
      </c>
      <c r="X10007">
        <v>2.4</v>
      </c>
      <c r="Y10007">
        <v>19520</v>
      </c>
      <c r="Z10007">
        <v>2.4</v>
      </c>
    </row>
    <row r="10008" spans="1:26">
      <c r="A10008">
        <v>207099855</v>
      </c>
      <c r="B10008" t="s">
        <v>5467</v>
      </c>
      <c r="C10008" t="s">
        <v>3597</v>
      </c>
      <c r="D10008" t="s">
        <v>1049</v>
      </c>
      <c r="E10008" t="s">
        <v>3861</v>
      </c>
      <c r="F10008" t="s">
        <v>3600</v>
      </c>
      <c r="G10008">
        <v>207099855</v>
      </c>
      <c r="I10008" t="s">
        <v>3601</v>
      </c>
      <c r="J10008" t="s">
        <v>4919</v>
      </c>
      <c r="K10008" t="s">
        <v>3624</v>
      </c>
      <c r="L10008" t="s">
        <v>5475</v>
      </c>
      <c r="M10008">
        <v>11.5</v>
      </c>
      <c r="N10008">
        <v>15.5</v>
      </c>
      <c r="O10008">
        <v>10.5</v>
      </c>
      <c r="S10008" t="b">
        <v>0</v>
      </c>
      <c r="T10008" t="b">
        <v>0</v>
      </c>
      <c r="U10008" t="b">
        <v>0</v>
      </c>
      <c r="V10008">
        <v>22000</v>
      </c>
      <c r="W10008">
        <v>15500</v>
      </c>
      <c r="X10008">
        <v>2.64</v>
      </c>
      <c r="Y10008">
        <v>18910</v>
      </c>
      <c r="Z10008">
        <v>2.64</v>
      </c>
    </row>
    <row r="10009" spans="1:26">
      <c r="A10009">
        <v>207099858</v>
      </c>
      <c r="B10009" t="s">
        <v>5467</v>
      </c>
      <c r="C10009" t="s">
        <v>3597</v>
      </c>
      <c r="D10009" t="s">
        <v>1049</v>
      </c>
      <c r="E10009" t="s">
        <v>3861</v>
      </c>
      <c r="F10009" t="s">
        <v>3600</v>
      </c>
      <c r="G10009">
        <v>207099858</v>
      </c>
      <c r="I10009" t="s">
        <v>3601</v>
      </c>
      <c r="J10009" t="s">
        <v>4919</v>
      </c>
      <c r="K10009" t="s">
        <v>3624</v>
      </c>
      <c r="L10009" t="s">
        <v>5473</v>
      </c>
      <c r="M10009">
        <v>11.5</v>
      </c>
      <c r="N10009">
        <v>15.5</v>
      </c>
      <c r="O10009">
        <v>10</v>
      </c>
      <c r="S10009" t="b">
        <v>0</v>
      </c>
      <c r="T10009" t="b">
        <v>0</v>
      </c>
      <c r="U10009" t="b">
        <v>0</v>
      </c>
      <c r="V10009">
        <v>21800</v>
      </c>
      <c r="W10009">
        <v>16100</v>
      </c>
      <c r="X10009">
        <v>2.2799999999999998</v>
      </c>
      <c r="Y10009">
        <v>19642</v>
      </c>
      <c r="Z10009">
        <v>2.2799999999999998</v>
      </c>
    </row>
    <row r="10010" spans="1:26">
      <c r="A10010">
        <v>207199365</v>
      </c>
      <c r="B10010" t="s">
        <v>5467</v>
      </c>
      <c r="C10010" t="s">
        <v>3597</v>
      </c>
      <c r="D10010" t="s">
        <v>1049</v>
      </c>
      <c r="E10010" t="s">
        <v>3861</v>
      </c>
      <c r="F10010" t="s">
        <v>3600</v>
      </c>
      <c r="G10010">
        <v>207199365</v>
      </c>
      <c r="I10010" t="s">
        <v>3601</v>
      </c>
      <c r="J10010" t="s">
        <v>5470</v>
      </c>
      <c r="K10010" t="s">
        <v>3624</v>
      </c>
      <c r="L10010" t="s">
        <v>5077</v>
      </c>
      <c r="M10010">
        <v>10.5</v>
      </c>
      <c r="N10010">
        <v>17.5</v>
      </c>
      <c r="O10010">
        <v>12.5</v>
      </c>
      <c r="S10010" t="b">
        <v>0</v>
      </c>
      <c r="T10010" t="b">
        <v>0</v>
      </c>
      <c r="U10010" t="b">
        <v>0</v>
      </c>
      <c r="V10010">
        <v>28600</v>
      </c>
      <c r="W10010">
        <v>19200</v>
      </c>
      <c r="X10010">
        <v>2.76</v>
      </c>
      <c r="Y10010">
        <v>23424</v>
      </c>
      <c r="Z10010">
        <v>2.76</v>
      </c>
    </row>
    <row r="10011" spans="1:26">
      <c r="A10011">
        <v>207198931</v>
      </c>
      <c r="B10011" t="s">
        <v>5467</v>
      </c>
      <c r="C10011" t="s">
        <v>3597</v>
      </c>
      <c r="D10011" t="s">
        <v>1049</v>
      </c>
      <c r="E10011" t="s">
        <v>3861</v>
      </c>
      <c r="F10011" t="s">
        <v>3600</v>
      </c>
      <c r="G10011">
        <v>207198931</v>
      </c>
      <c r="I10011" t="s">
        <v>3601</v>
      </c>
      <c r="J10011" t="s">
        <v>5470</v>
      </c>
      <c r="K10011" t="s">
        <v>3624</v>
      </c>
      <c r="L10011" t="s">
        <v>5472</v>
      </c>
      <c r="M10011">
        <v>10.65</v>
      </c>
      <c r="N10011">
        <v>16</v>
      </c>
      <c r="O10011">
        <v>11</v>
      </c>
      <c r="S10011" t="b">
        <v>0</v>
      </c>
      <c r="T10011" t="b">
        <v>0</v>
      </c>
      <c r="U10011" t="b">
        <v>0</v>
      </c>
      <c r="V10011">
        <v>29000</v>
      </c>
      <c r="W10011">
        <v>19200</v>
      </c>
      <c r="X10011">
        <v>2.5</v>
      </c>
      <c r="Y10011">
        <v>23424</v>
      </c>
      <c r="Z10011">
        <v>2.5</v>
      </c>
    </row>
    <row r="10012" spans="1:26">
      <c r="A10012">
        <v>207199363</v>
      </c>
      <c r="B10012" t="s">
        <v>5467</v>
      </c>
      <c r="C10012" t="s">
        <v>3597</v>
      </c>
      <c r="D10012" t="s">
        <v>1049</v>
      </c>
      <c r="E10012" t="s">
        <v>3861</v>
      </c>
      <c r="F10012" t="s">
        <v>3600</v>
      </c>
      <c r="G10012">
        <v>207199363</v>
      </c>
      <c r="I10012" t="s">
        <v>3601</v>
      </c>
      <c r="J10012" t="s">
        <v>5470</v>
      </c>
      <c r="K10012" t="s">
        <v>3624</v>
      </c>
      <c r="L10012" t="s">
        <v>5075</v>
      </c>
      <c r="M10012">
        <v>10</v>
      </c>
      <c r="N10012">
        <v>16.5</v>
      </c>
      <c r="O10012">
        <v>12</v>
      </c>
      <c r="S10012" t="b">
        <v>0</v>
      </c>
      <c r="T10012" t="b">
        <v>0</v>
      </c>
      <c r="U10012" t="b">
        <v>0</v>
      </c>
      <c r="V10012">
        <v>29400</v>
      </c>
      <c r="W10012">
        <v>19400</v>
      </c>
      <c r="X10012">
        <v>2.8</v>
      </c>
      <c r="Y10012">
        <v>23668</v>
      </c>
      <c r="Z10012">
        <v>2.8</v>
      </c>
    </row>
    <row r="10013" spans="1:26">
      <c r="A10013">
        <v>207199431</v>
      </c>
      <c r="B10013" t="s">
        <v>5467</v>
      </c>
      <c r="C10013" t="s">
        <v>3597</v>
      </c>
      <c r="D10013" t="s">
        <v>1049</v>
      </c>
      <c r="E10013" t="s">
        <v>3860</v>
      </c>
      <c r="F10013" t="s">
        <v>3600</v>
      </c>
      <c r="G10013">
        <v>207199431</v>
      </c>
      <c r="I10013" t="s">
        <v>3601</v>
      </c>
      <c r="J10013" t="s">
        <v>5470</v>
      </c>
      <c r="K10013" t="s">
        <v>3624</v>
      </c>
      <c r="L10013" t="s">
        <v>5481</v>
      </c>
      <c r="M10013">
        <v>10</v>
      </c>
      <c r="N10013">
        <v>17.5</v>
      </c>
      <c r="O10013">
        <v>11.5</v>
      </c>
      <c r="S10013" t="b">
        <v>0</v>
      </c>
      <c r="T10013" t="b">
        <v>0</v>
      </c>
      <c r="U10013" t="b">
        <v>0</v>
      </c>
      <c r="V10013">
        <v>28200</v>
      </c>
      <c r="W10013">
        <v>19100</v>
      </c>
      <c r="X10013">
        <v>2.58</v>
      </c>
      <c r="Y10013">
        <v>23302</v>
      </c>
      <c r="Z10013">
        <v>2.58</v>
      </c>
    </row>
    <row r="10014" spans="1:26">
      <c r="A10014">
        <v>207199364</v>
      </c>
      <c r="B10014" t="s">
        <v>5467</v>
      </c>
      <c r="C10014" t="s">
        <v>3597</v>
      </c>
      <c r="D10014" t="s">
        <v>1049</v>
      </c>
      <c r="E10014" t="s">
        <v>3861</v>
      </c>
      <c r="F10014" t="s">
        <v>3600</v>
      </c>
      <c r="G10014">
        <v>207199364</v>
      </c>
      <c r="I10014" t="s">
        <v>3601</v>
      </c>
      <c r="J10014" t="s">
        <v>5470</v>
      </c>
      <c r="K10014" t="s">
        <v>3624</v>
      </c>
      <c r="L10014" t="s">
        <v>5471</v>
      </c>
      <c r="M10014">
        <v>10</v>
      </c>
      <c r="N10014">
        <v>17</v>
      </c>
      <c r="O10014">
        <v>11.5</v>
      </c>
      <c r="S10014" t="b">
        <v>0</v>
      </c>
      <c r="T10014" t="b">
        <v>0</v>
      </c>
      <c r="U10014" t="b">
        <v>0</v>
      </c>
      <c r="V10014">
        <v>28000</v>
      </c>
      <c r="W10014">
        <v>18800</v>
      </c>
      <c r="X10014">
        <v>2.57</v>
      </c>
      <c r="Y10014">
        <v>22936</v>
      </c>
      <c r="Z10014">
        <v>2.59</v>
      </c>
    </row>
    <row r="10015" spans="1:26">
      <c r="A10015">
        <v>207203171</v>
      </c>
      <c r="B10015" t="s">
        <v>5467</v>
      </c>
      <c r="C10015" t="s">
        <v>3597</v>
      </c>
      <c r="D10015" t="s">
        <v>1049</v>
      </c>
      <c r="E10015" t="s">
        <v>3860</v>
      </c>
      <c r="F10015" t="s">
        <v>3600</v>
      </c>
      <c r="G10015">
        <v>207203171</v>
      </c>
      <c r="I10015" t="s">
        <v>3601</v>
      </c>
      <c r="J10015" t="s">
        <v>4909</v>
      </c>
      <c r="K10015" t="s">
        <v>3624</v>
      </c>
      <c r="L10015" t="s">
        <v>5469</v>
      </c>
      <c r="M10015">
        <v>12</v>
      </c>
      <c r="N10015">
        <v>19</v>
      </c>
      <c r="O10015">
        <v>10.5</v>
      </c>
      <c r="S10015" t="b">
        <v>0</v>
      </c>
      <c r="T10015" t="b">
        <v>0</v>
      </c>
      <c r="U10015" t="b">
        <v>0</v>
      </c>
      <c r="V10015">
        <v>18200</v>
      </c>
      <c r="W10015">
        <v>14700</v>
      </c>
      <c r="X10015">
        <v>3.24</v>
      </c>
      <c r="Y10015">
        <v>17934</v>
      </c>
      <c r="Z10015">
        <v>3.24</v>
      </c>
    </row>
    <row r="10016" spans="1:26">
      <c r="A10016">
        <v>207203172</v>
      </c>
      <c r="B10016" t="s">
        <v>5467</v>
      </c>
      <c r="C10016" t="s">
        <v>3597</v>
      </c>
      <c r="D10016" t="s">
        <v>1049</v>
      </c>
      <c r="E10016" t="s">
        <v>3860</v>
      </c>
      <c r="F10016" t="s">
        <v>3600</v>
      </c>
      <c r="G10016">
        <v>207203172</v>
      </c>
      <c r="I10016" t="s">
        <v>3601</v>
      </c>
      <c r="J10016" t="s">
        <v>4909</v>
      </c>
      <c r="K10016" t="s">
        <v>3624</v>
      </c>
      <c r="L10016" t="s">
        <v>5468</v>
      </c>
      <c r="M10016">
        <v>12</v>
      </c>
      <c r="N10016">
        <v>19</v>
      </c>
      <c r="O10016">
        <v>10.5</v>
      </c>
      <c r="S10016" t="b">
        <v>0</v>
      </c>
      <c r="T10016" t="b">
        <v>0</v>
      </c>
      <c r="U10016" t="b">
        <v>0</v>
      </c>
      <c r="V10016">
        <v>18200</v>
      </c>
      <c r="W10016">
        <v>14700</v>
      </c>
      <c r="X10016">
        <v>3.24</v>
      </c>
      <c r="Y10016">
        <v>17934</v>
      </c>
      <c r="Z10016">
        <v>3.24</v>
      </c>
    </row>
    <row r="10017" spans="1:26">
      <c r="A10017">
        <v>207199430</v>
      </c>
      <c r="B10017" t="s">
        <v>5467</v>
      </c>
      <c r="C10017" t="s">
        <v>3597</v>
      </c>
      <c r="D10017" t="s">
        <v>1049</v>
      </c>
      <c r="E10017" t="s">
        <v>3860</v>
      </c>
      <c r="F10017" t="s">
        <v>3600</v>
      </c>
      <c r="G10017">
        <v>207199430</v>
      </c>
      <c r="I10017" t="s">
        <v>3601</v>
      </c>
      <c r="J10017" t="s">
        <v>5470</v>
      </c>
      <c r="K10017" t="s">
        <v>3624</v>
      </c>
      <c r="L10017" t="s">
        <v>5480</v>
      </c>
      <c r="M10017">
        <v>10</v>
      </c>
      <c r="N10017">
        <v>17.5</v>
      </c>
      <c r="O10017">
        <v>11.5</v>
      </c>
      <c r="S10017" t="b">
        <v>0</v>
      </c>
      <c r="T10017" t="b">
        <v>0</v>
      </c>
      <c r="U10017" t="b">
        <v>0</v>
      </c>
      <c r="V10017">
        <v>28200</v>
      </c>
      <c r="W10017">
        <v>19100</v>
      </c>
      <c r="X10017">
        <v>2.58</v>
      </c>
      <c r="Y10017">
        <v>23302</v>
      </c>
      <c r="Z10017">
        <v>2.58</v>
      </c>
    </row>
    <row r="10018" spans="1:26">
      <c r="A10018">
        <v>207202178</v>
      </c>
      <c r="B10018" t="s">
        <v>5467</v>
      </c>
      <c r="C10018" t="s">
        <v>3597</v>
      </c>
      <c r="D10018" t="s">
        <v>1049</v>
      </c>
      <c r="E10018" t="s">
        <v>3860</v>
      </c>
      <c r="F10018" t="s">
        <v>3600</v>
      </c>
      <c r="G10018">
        <v>207202178</v>
      </c>
      <c r="I10018" t="s">
        <v>3601</v>
      </c>
      <c r="J10018" t="s">
        <v>4909</v>
      </c>
      <c r="K10018" t="s">
        <v>3624</v>
      </c>
      <c r="L10018" t="s">
        <v>5479</v>
      </c>
      <c r="M10018">
        <v>11.55</v>
      </c>
      <c r="N10018">
        <v>16</v>
      </c>
      <c r="O10018">
        <v>10.5</v>
      </c>
      <c r="S10018" t="b">
        <v>0</v>
      </c>
      <c r="T10018" t="b">
        <v>0</v>
      </c>
      <c r="U10018" t="b">
        <v>0</v>
      </c>
      <c r="V10018">
        <v>17400</v>
      </c>
      <c r="W10018">
        <v>13400</v>
      </c>
      <c r="X10018">
        <v>3.27</v>
      </c>
      <c r="Y10018">
        <v>16348</v>
      </c>
      <c r="Z10018">
        <v>3.26</v>
      </c>
    </row>
    <row r="10019" spans="1:26">
      <c r="A10019">
        <v>207203170</v>
      </c>
      <c r="B10019" t="s">
        <v>5467</v>
      </c>
      <c r="C10019" t="s">
        <v>3597</v>
      </c>
      <c r="D10019" t="s">
        <v>1049</v>
      </c>
      <c r="E10019" t="s">
        <v>3860</v>
      </c>
      <c r="F10019" t="s">
        <v>3600</v>
      </c>
      <c r="G10019">
        <v>207203170</v>
      </c>
      <c r="I10019" t="s">
        <v>3601</v>
      </c>
      <c r="J10019" t="s">
        <v>4909</v>
      </c>
      <c r="K10019" t="s">
        <v>3624</v>
      </c>
      <c r="L10019" t="s">
        <v>5478</v>
      </c>
      <c r="M10019">
        <v>12.2</v>
      </c>
      <c r="N10019">
        <v>18</v>
      </c>
      <c r="O10019">
        <v>10.5</v>
      </c>
      <c r="S10019" t="b">
        <v>0</v>
      </c>
      <c r="T10019" t="b">
        <v>0</v>
      </c>
      <c r="U10019" t="b">
        <v>0</v>
      </c>
      <c r="V10019">
        <v>18500</v>
      </c>
      <c r="W10019">
        <v>14500</v>
      </c>
      <c r="X10019">
        <v>3.27</v>
      </c>
      <c r="Y10019">
        <v>17690</v>
      </c>
      <c r="Z10019">
        <v>3.26</v>
      </c>
    </row>
    <row r="10020" spans="1:26">
      <c r="A10020">
        <v>207203169</v>
      </c>
      <c r="B10020" t="s">
        <v>5467</v>
      </c>
      <c r="C10020" t="s">
        <v>3597</v>
      </c>
      <c r="D10020" t="s">
        <v>1049</v>
      </c>
      <c r="E10020" t="s">
        <v>3860</v>
      </c>
      <c r="F10020" t="s">
        <v>3600</v>
      </c>
      <c r="G10020">
        <v>207203169</v>
      </c>
      <c r="I10020" t="s">
        <v>3601</v>
      </c>
      <c r="J10020" t="s">
        <v>4909</v>
      </c>
      <c r="K10020" t="s">
        <v>3624</v>
      </c>
      <c r="L10020" t="s">
        <v>5477</v>
      </c>
      <c r="M10020">
        <v>12.2</v>
      </c>
      <c r="N10020">
        <v>19</v>
      </c>
      <c r="O10020">
        <v>11.5</v>
      </c>
      <c r="S10020" t="b">
        <v>0</v>
      </c>
      <c r="T10020" t="b">
        <v>0</v>
      </c>
      <c r="U10020" t="b">
        <v>0</v>
      </c>
      <c r="V10020">
        <v>18500</v>
      </c>
      <c r="W10020">
        <v>15000</v>
      </c>
      <c r="X10020">
        <v>3.41</v>
      </c>
      <c r="Y10020">
        <v>18300</v>
      </c>
      <c r="Z10020">
        <v>3.39</v>
      </c>
    </row>
    <row r="10021" spans="1:26">
      <c r="A10021">
        <v>207203168</v>
      </c>
      <c r="B10021" t="s">
        <v>5467</v>
      </c>
      <c r="C10021" t="s">
        <v>3597</v>
      </c>
      <c r="D10021" t="s">
        <v>1049</v>
      </c>
      <c r="E10021" t="s">
        <v>3860</v>
      </c>
      <c r="F10021" t="s">
        <v>3600</v>
      </c>
      <c r="G10021">
        <v>207203168</v>
      </c>
      <c r="I10021" t="s">
        <v>3601</v>
      </c>
      <c r="J10021" t="s">
        <v>4909</v>
      </c>
      <c r="K10021" t="s">
        <v>3624</v>
      </c>
      <c r="L10021" t="s">
        <v>5476</v>
      </c>
      <c r="M10021">
        <v>11.8</v>
      </c>
      <c r="N10021">
        <v>17</v>
      </c>
      <c r="O10021">
        <v>11</v>
      </c>
      <c r="S10021" t="b">
        <v>0</v>
      </c>
      <c r="T10021" t="b">
        <v>0</v>
      </c>
      <c r="U10021" t="b">
        <v>0</v>
      </c>
      <c r="V10021">
        <v>18000</v>
      </c>
      <c r="W10021">
        <v>15000</v>
      </c>
      <c r="X10021">
        <v>3.31</v>
      </c>
      <c r="Y10021">
        <v>18300</v>
      </c>
      <c r="Z10021">
        <v>3.31</v>
      </c>
    </row>
    <row r="10022" spans="1:26">
      <c r="A10022">
        <v>207099989</v>
      </c>
      <c r="B10022" t="s">
        <v>5467</v>
      </c>
      <c r="C10022" t="s">
        <v>3597</v>
      </c>
      <c r="D10022" t="s">
        <v>1049</v>
      </c>
      <c r="E10022" t="s">
        <v>3860</v>
      </c>
      <c r="F10022" t="s">
        <v>3600</v>
      </c>
      <c r="G10022">
        <v>207099989</v>
      </c>
      <c r="I10022" t="s">
        <v>3601</v>
      </c>
      <c r="J10022" t="s">
        <v>4919</v>
      </c>
      <c r="K10022" t="s">
        <v>3624</v>
      </c>
      <c r="L10022" t="s">
        <v>5475</v>
      </c>
      <c r="M10022">
        <v>11.5</v>
      </c>
      <c r="N10022">
        <v>15.5</v>
      </c>
      <c r="O10022">
        <v>10.5</v>
      </c>
      <c r="S10022" t="b">
        <v>0</v>
      </c>
      <c r="T10022" t="b">
        <v>0</v>
      </c>
      <c r="U10022" t="b">
        <v>0</v>
      </c>
      <c r="V10022">
        <v>22000</v>
      </c>
      <c r="W10022">
        <v>15500</v>
      </c>
      <c r="X10022">
        <v>2.64</v>
      </c>
      <c r="Y10022">
        <v>18910</v>
      </c>
      <c r="Z10022">
        <v>2.64</v>
      </c>
    </row>
    <row r="10023" spans="1:26">
      <c r="A10023">
        <v>207099991</v>
      </c>
      <c r="B10023" t="s">
        <v>5467</v>
      </c>
      <c r="C10023" t="s">
        <v>3597</v>
      </c>
      <c r="D10023" t="s">
        <v>1049</v>
      </c>
      <c r="E10023" t="s">
        <v>3860</v>
      </c>
      <c r="F10023" t="s">
        <v>3600</v>
      </c>
      <c r="G10023">
        <v>207099991</v>
      </c>
      <c r="I10023" t="s">
        <v>3601</v>
      </c>
      <c r="J10023" t="s">
        <v>4919</v>
      </c>
      <c r="K10023" t="s">
        <v>3624</v>
      </c>
      <c r="L10023" t="s">
        <v>5474</v>
      </c>
      <c r="M10023">
        <v>11.5</v>
      </c>
      <c r="N10023">
        <v>15</v>
      </c>
      <c r="O10023">
        <v>10</v>
      </c>
      <c r="S10023" t="b">
        <v>0</v>
      </c>
      <c r="T10023" t="b">
        <v>0</v>
      </c>
      <c r="U10023" t="b">
        <v>0</v>
      </c>
      <c r="V10023">
        <v>21800</v>
      </c>
      <c r="W10023">
        <v>16000</v>
      </c>
      <c r="X10023">
        <v>2.4</v>
      </c>
      <c r="Y10023">
        <v>19520</v>
      </c>
      <c r="Z10023">
        <v>2.4</v>
      </c>
    </row>
    <row r="10024" spans="1:26">
      <c r="A10024">
        <v>207099992</v>
      </c>
      <c r="B10024" t="s">
        <v>5467</v>
      </c>
      <c r="C10024" t="s">
        <v>3597</v>
      </c>
      <c r="D10024" t="s">
        <v>1049</v>
      </c>
      <c r="E10024" t="s">
        <v>3860</v>
      </c>
      <c r="F10024" t="s">
        <v>3600</v>
      </c>
      <c r="G10024">
        <v>207099992</v>
      </c>
      <c r="I10024" t="s">
        <v>3601</v>
      </c>
      <c r="J10024" t="s">
        <v>4919</v>
      </c>
      <c r="K10024" t="s">
        <v>3624</v>
      </c>
      <c r="L10024" t="s">
        <v>5473</v>
      </c>
      <c r="M10024">
        <v>11.5</v>
      </c>
      <c r="N10024">
        <v>15.5</v>
      </c>
      <c r="O10024">
        <v>10</v>
      </c>
      <c r="S10024" t="b">
        <v>0</v>
      </c>
      <c r="T10024" t="b">
        <v>0</v>
      </c>
      <c r="U10024" t="b">
        <v>0</v>
      </c>
      <c r="V10024">
        <v>21800</v>
      </c>
      <c r="W10024">
        <v>16100</v>
      </c>
      <c r="X10024">
        <v>2.2799999999999998</v>
      </c>
      <c r="Y10024">
        <v>19642</v>
      </c>
      <c r="Z10024">
        <v>2.2799999999999998</v>
      </c>
    </row>
    <row r="10025" spans="1:26">
      <c r="A10025">
        <v>207199434</v>
      </c>
      <c r="B10025" t="s">
        <v>5467</v>
      </c>
      <c r="C10025" t="s">
        <v>3597</v>
      </c>
      <c r="D10025" t="s">
        <v>1049</v>
      </c>
      <c r="E10025" t="s">
        <v>3860</v>
      </c>
      <c r="F10025" t="s">
        <v>3600</v>
      </c>
      <c r="G10025">
        <v>207199434</v>
      </c>
      <c r="I10025" t="s">
        <v>3601</v>
      </c>
      <c r="J10025" t="s">
        <v>5470</v>
      </c>
      <c r="K10025" t="s">
        <v>3624</v>
      </c>
      <c r="L10025" t="s">
        <v>5077</v>
      </c>
      <c r="M10025">
        <v>10.5</v>
      </c>
      <c r="N10025">
        <v>17.5</v>
      </c>
      <c r="O10025">
        <v>12.5</v>
      </c>
      <c r="S10025" t="b">
        <v>0</v>
      </c>
      <c r="T10025" t="b">
        <v>0</v>
      </c>
      <c r="U10025" t="b">
        <v>0</v>
      </c>
      <c r="V10025">
        <v>28600</v>
      </c>
      <c r="W10025">
        <v>19200</v>
      </c>
      <c r="X10025">
        <v>2.76</v>
      </c>
      <c r="Y10025">
        <v>23424</v>
      </c>
      <c r="Z10025">
        <v>2.76</v>
      </c>
    </row>
    <row r="10026" spans="1:26">
      <c r="A10026">
        <v>207198932</v>
      </c>
      <c r="B10026" t="s">
        <v>5467</v>
      </c>
      <c r="C10026" t="s">
        <v>3597</v>
      </c>
      <c r="D10026" t="s">
        <v>1049</v>
      </c>
      <c r="E10026" t="s">
        <v>3860</v>
      </c>
      <c r="F10026" t="s">
        <v>3600</v>
      </c>
      <c r="G10026">
        <v>207198932</v>
      </c>
      <c r="I10026" t="s">
        <v>3601</v>
      </c>
      <c r="J10026" t="s">
        <v>5470</v>
      </c>
      <c r="K10026" t="s">
        <v>3624</v>
      </c>
      <c r="L10026" t="s">
        <v>5472</v>
      </c>
      <c r="M10026">
        <v>10.65</v>
      </c>
      <c r="N10026">
        <v>16</v>
      </c>
      <c r="O10026">
        <v>11</v>
      </c>
      <c r="S10026" t="b">
        <v>0</v>
      </c>
      <c r="T10026" t="b">
        <v>0</v>
      </c>
      <c r="U10026" t="b">
        <v>0</v>
      </c>
      <c r="V10026">
        <v>29000</v>
      </c>
      <c r="W10026">
        <v>19200</v>
      </c>
      <c r="X10026">
        <v>2.5</v>
      </c>
      <c r="Y10026">
        <v>23424</v>
      </c>
      <c r="Z10026">
        <v>2.5</v>
      </c>
    </row>
    <row r="10027" spans="1:26">
      <c r="A10027">
        <v>207199433</v>
      </c>
      <c r="B10027" t="s">
        <v>5467</v>
      </c>
      <c r="C10027" t="s">
        <v>3597</v>
      </c>
      <c r="D10027" t="s">
        <v>1049</v>
      </c>
      <c r="E10027" t="s">
        <v>3860</v>
      </c>
      <c r="F10027" t="s">
        <v>3600</v>
      </c>
      <c r="G10027">
        <v>207199433</v>
      </c>
      <c r="I10027" t="s">
        <v>3601</v>
      </c>
      <c r="J10027" t="s">
        <v>5470</v>
      </c>
      <c r="K10027" t="s">
        <v>3624</v>
      </c>
      <c r="L10027" t="s">
        <v>5471</v>
      </c>
      <c r="M10027">
        <v>10</v>
      </c>
      <c r="N10027">
        <v>17</v>
      </c>
      <c r="O10027">
        <v>11.5</v>
      </c>
      <c r="S10027" t="b">
        <v>0</v>
      </c>
      <c r="T10027" t="b">
        <v>0</v>
      </c>
      <c r="U10027" t="b">
        <v>0</v>
      </c>
      <c r="V10027">
        <v>28000</v>
      </c>
      <c r="W10027">
        <v>18800</v>
      </c>
      <c r="X10027">
        <v>2.57</v>
      </c>
      <c r="Y10027">
        <v>22936</v>
      </c>
      <c r="Z10027">
        <v>2.59</v>
      </c>
    </row>
    <row r="10028" spans="1:26">
      <c r="A10028">
        <v>207199432</v>
      </c>
      <c r="B10028" t="s">
        <v>5467</v>
      </c>
      <c r="C10028" t="s">
        <v>3597</v>
      </c>
      <c r="D10028" t="s">
        <v>1049</v>
      </c>
      <c r="E10028" t="s">
        <v>3860</v>
      </c>
      <c r="F10028" t="s">
        <v>3600</v>
      </c>
      <c r="G10028">
        <v>207199432</v>
      </c>
      <c r="I10028" t="s">
        <v>3601</v>
      </c>
      <c r="J10028" t="s">
        <v>5470</v>
      </c>
      <c r="K10028" t="s">
        <v>3624</v>
      </c>
      <c r="L10028" t="s">
        <v>5075</v>
      </c>
      <c r="M10028">
        <v>10</v>
      </c>
      <c r="N10028">
        <v>16.5</v>
      </c>
      <c r="O10028">
        <v>12</v>
      </c>
      <c r="S10028" t="b">
        <v>0</v>
      </c>
      <c r="T10028" t="b">
        <v>0</v>
      </c>
      <c r="U10028" t="b">
        <v>0</v>
      </c>
      <c r="V10028">
        <v>29400</v>
      </c>
      <c r="W10028">
        <v>19400</v>
      </c>
      <c r="X10028">
        <v>2.8</v>
      </c>
      <c r="Y10028">
        <v>23668</v>
      </c>
      <c r="Z10028">
        <v>2.8</v>
      </c>
    </row>
    <row r="10029" spans="1:26">
      <c r="A10029">
        <v>207202518</v>
      </c>
      <c r="B10029" t="s">
        <v>5467</v>
      </c>
      <c r="C10029" t="s">
        <v>3597</v>
      </c>
      <c r="D10029" t="s">
        <v>1049</v>
      </c>
      <c r="E10029" t="s">
        <v>3862</v>
      </c>
      <c r="F10029" t="s">
        <v>3600</v>
      </c>
      <c r="G10029">
        <v>207202518</v>
      </c>
      <c r="I10029" t="s">
        <v>3601</v>
      </c>
      <c r="J10029" t="s">
        <v>4909</v>
      </c>
      <c r="K10029" t="s">
        <v>3624</v>
      </c>
      <c r="L10029" t="s">
        <v>5469</v>
      </c>
      <c r="M10029">
        <v>12</v>
      </c>
      <c r="N10029">
        <v>19</v>
      </c>
      <c r="O10029">
        <v>10.5</v>
      </c>
      <c r="S10029" t="b">
        <v>0</v>
      </c>
      <c r="T10029" t="b">
        <v>0</v>
      </c>
      <c r="U10029" t="b">
        <v>0</v>
      </c>
      <c r="V10029">
        <v>18200</v>
      </c>
      <c r="W10029">
        <v>14700</v>
      </c>
      <c r="X10029">
        <v>3.24</v>
      </c>
      <c r="Y10029">
        <v>17934</v>
      </c>
      <c r="Z10029">
        <v>3.24</v>
      </c>
    </row>
    <row r="10030" spans="1:26">
      <c r="A10030">
        <v>207202519</v>
      </c>
      <c r="B10030" t="s">
        <v>5467</v>
      </c>
      <c r="C10030" t="s">
        <v>3597</v>
      </c>
      <c r="D10030" t="s">
        <v>1049</v>
      </c>
      <c r="E10030" t="s">
        <v>3862</v>
      </c>
      <c r="F10030" t="s">
        <v>3600</v>
      </c>
      <c r="G10030">
        <v>207202519</v>
      </c>
      <c r="I10030" t="s">
        <v>3601</v>
      </c>
      <c r="J10030" t="s">
        <v>4909</v>
      </c>
      <c r="K10030" t="s">
        <v>3624</v>
      </c>
      <c r="L10030" t="s">
        <v>5468</v>
      </c>
      <c r="M10030">
        <v>12</v>
      </c>
      <c r="N10030">
        <v>19</v>
      </c>
      <c r="O10030">
        <v>10.5</v>
      </c>
      <c r="S10030" t="b">
        <v>0</v>
      </c>
      <c r="T10030" t="b">
        <v>0</v>
      </c>
      <c r="U10030" t="b">
        <v>0</v>
      </c>
      <c r="V10030">
        <v>18200</v>
      </c>
      <c r="W10030">
        <v>14700</v>
      </c>
      <c r="X10030">
        <v>3.24</v>
      </c>
      <c r="Y10030">
        <v>17934</v>
      </c>
      <c r="Z10030">
        <v>3.24</v>
      </c>
    </row>
    <row r="10031" spans="1:26">
      <c r="A10031">
        <v>206188291</v>
      </c>
      <c r="B10031" t="s">
        <v>5466</v>
      </c>
      <c r="C10031" t="s">
        <v>3597</v>
      </c>
      <c r="D10031" t="s">
        <v>1049</v>
      </c>
      <c r="E10031" t="s">
        <v>3856</v>
      </c>
      <c r="F10031" t="s">
        <v>3600</v>
      </c>
      <c r="G10031">
        <v>206188291</v>
      </c>
      <c r="I10031" t="s">
        <v>3601</v>
      </c>
      <c r="J10031" t="s">
        <v>4576</v>
      </c>
      <c r="K10031" t="s">
        <v>3624</v>
      </c>
      <c r="L10031" t="s">
        <v>3864</v>
      </c>
      <c r="M10031">
        <v>9</v>
      </c>
      <c r="N10031">
        <v>16.7</v>
      </c>
      <c r="O10031">
        <v>11.5</v>
      </c>
      <c r="S10031" t="b">
        <v>0</v>
      </c>
      <c r="T10031" t="b">
        <v>0</v>
      </c>
      <c r="U10031" t="b">
        <v>0</v>
      </c>
      <c r="V10031">
        <v>36000</v>
      </c>
      <c r="W10031">
        <v>27000</v>
      </c>
      <c r="X10031">
        <v>2.65</v>
      </c>
      <c r="Y10031">
        <v>28840</v>
      </c>
      <c r="Z10031">
        <v>2.67</v>
      </c>
    </row>
    <row r="10032" spans="1:26">
      <c r="A10032">
        <v>206188340</v>
      </c>
      <c r="B10032" t="s">
        <v>5466</v>
      </c>
      <c r="C10032" t="s">
        <v>3597</v>
      </c>
      <c r="D10032" t="s">
        <v>1049</v>
      </c>
      <c r="E10032" t="s">
        <v>3862</v>
      </c>
      <c r="F10032" t="s">
        <v>3600</v>
      </c>
      <c r="G10032">
        <v>206188340</v>
      </c>
      <c r="I10032" t="s">
        <v>3601</v>
      </c>
      <c r="J10032" t="s">
        <v>4576</v>
      </c>
      <c r="K10032" t="s">
        <v>3624</v>
      </c>
      <c r="L10032" t="s">
        <v>3864</v>
      </c>
      <c r="M10032">
        <v>9</v>
      </c>
      <c r="N10032">
        <v>16.7</v>
      </c>
      <c r="O10032">
        <v>11.5</v>
      </c>
      <c r="S10032" t="b">
        <v>0</v>
      </c>
      <c r="T10032" t="b">
        <v>0</v>
      </c>
      <c r="U10032" t="b">
        <v>0</v>
      </c>
      <c r="V10032">
        <v>36000</v>
      </c>
      <c r="W10032">
        <v>27000</v>
      </c>
      <c r="X10032">
        <v>2.65</v>
      </c>
      <c r="Y10032">
        <v>28840</v>
      </c>
      <c r="Z10032">
        <v>2.67</v>
      </c>
    </row>
    <row r="10033" spans="1:26">
      <c r="A10033">
        <v>206188284</v>
      </c>
      <c r="B10033" t="s">
        <v>5466</v>
      </c>
      <c r="C10033" t="s">
        <v>3597</v>
      </c>
      <c r="D10033" t="s">
        <v>1049</v>
      </c>
      <c r="E10033" t="s">
        <v>3854</v>
      </c>
      <c r="F10033" t="s">
        <v>3600</v>
      </c>
      <c r="G10033">
        <v>206188284</v>
      </c>
      <c r="I10033" t="s">
        <v>3601</v>
      </c>
      <c r="J10033" t="s">
        <v>4576</v>
      </c>
      <c r="K10033" t="s">
        <v>3624</v>
      </c>
      <c r="L10033" t="s">
        <v>3864</v>
      </c>
      <c r="M10033">
        <v>9</v>
      </c>
      <c r="N10033">
        <v>16.7</v>
      </c>
      <c r="O10033">
        <v>11.5</v>
      </c>
      <c r="S10033" t="b">
        <v>0</v>
      </c>
      <c r="T10033" t="b">
        <v>0</v>
      </c>
      <c r="U10033" t="b">
        <v>0</v>
      </c>
      <c r="V10033">
        <v>36000</v>
      </c>
      <c r="W10033">
        <v>27000</v>
      </c>
      <c r="X10033">
        <v>2.65</v>
      </c>
      <c r="Y10033">
        <v>28840</v>
      </c>
      <c r="Z10033">
        <v>2.67</v>
      </c>
    </row>
    <row r="10034" spans="1:26">
      <c r="A10034">
        <v>206188298</v>
      </c>
      <c r="B10034" t="s">
        <v>5466</v>
      </c>
      <c r="C10034" t="s">
        <v>3597</v>
      </c>
      <c r="D10034" t="s">
        <v>1049</v>
      </c>
      <c r="E10034" t="s">
        <v>3855</v>
      </c>
      <c r="F10034" t="s">
        <v>3600</v>
      </c>
      <c r="G10034">
        <v>206188298</v>
      </c>
      <c r="I10034" t="s">
        <v>3601</v>
      </c>
      <c r="J10034" t="s">
        <v>4576</v>
      </c>
      <c r="K10034" t="s">
        <v>3624</v>
      </c>
      <c r="L10034" t="s">
        <v>3864</v>
      </c>
      <c r="M10034">
        <v>9</v>
      </c>
      <c r="N10034">
        <v>16.7</v>
      </c>
      <c r="O10034">
        <v>11.5</v>
      </c>
      <c r="S10034" t="b">
        <v>0</v>
      </c>
      <c r="T10034" t="b">
        <v>0</v>
      </c>
      <c r="U10034" t="b">
        <v>0</v>
      </c>
      <c r="V10034">
        <v>36000</v>
      </c>
      <c r="W10034">
        <v>27000</v>
      </c>
      <c r="X10034">
        <v>2.65</v>
      </c>
      <c r="Y10034">
        <v>28840</v>
      </c>
      <c r="Z10034">
        <v>2.67</v>
      </c>
    </row>
    <row r="10035" spans="1:26">
      <c r="A10035">
        <v>206188326</v>
      </c>
      <c r="B10035" t="s">
        <v>5466</v>
      </c>
      <c r="C10035" t="s">
        <v>3597</v>
      </c>
      <c r="D10035" t="s">
        <v>1049</v>
      </c>
      <c r="E10035" t="s">
        <v>3834</v>
      </c>
      <c r="F10035" t="s">
        <v>3600</v>
      </c>
      <c r="G10035">
        <v>206188326</v>
      </c>
      <c r="I10035" t="s">
        <v>3601</v>
      </c>
      <c r="J10035" t="s">
        <v>4576</v>
      </c>
      <c r="K10035" t="s">
        <v>3624</v>
      </c>
      <c r="L10035" t="s">
        <v>3864</v>
      </c>
      <c r="M10035">
        <v>9</v>
      </c>
      <c r="N10035">
        <v>16.7</v>
      </c>
      <c r="O10035">
        <v>11.5</v>
      </c>
      <c r="S10035" t="b">
        <v>0</v>
      </c>
      <c r="T10035" t="b">
        <v>0</v>
      </c>
      <c r="U10035" t="b">
        <v>0</v>
      </c>
      <c r="V10035">
        <v>36000</v>
      </c>
      <c r="W10035">
        <v>27000</v>
      </c>
      <c r="X10035">
        <v>2.65</v>
      </c>
      <c r="Y10035">
        <v>28840</v>
      </c>
      <c r="Z10035">
        <v>2.67</v>
      </c>
    </row>
    <row r="10036" spans="1:26">
      <c r="A10036">
        <v>206188305</v>
      </c>
      <c r="B10036" t="s">
        <v>5466</v>
      </c>
      <c r="C10036" t="s">
        <v>3597</v>
      </c>
      <c r="D10036" t="s">
        <v>1049</v>
      </c>
      <c r="E10036" t="s">
        <v>3858</v>
      </c>
      <c r="F10036" t="s">
        <v>3600</v>
      </c>
      <c r="G10036">
        <v>206188305</v>
      </c>
      <c r="I10036" t="s">
        <v>3601</v>
      </c>
      <c r="J10036" t="s">
        <v>4576</v>
      </c>
      <c r="K10036" t="s">
        <v>3624</v>
      </c>
      <c r="L10036" t="s">
        <v>3864</v>
      </c>
      <c r="M10036">
        <v>9</v>
      </c>
      <c r="N10036">
        <v>16.7</v>
      </c>
      <c r="O10036">
        <v>11.5</v>
      </c>
      <c r="S10036" t="b">
        <v>0</v>
      </c>
      <c r="T10036" t="b">
        <v>0</v>
      </c>
      <c r="U10036" t="b">
        <v>0</v>
      </c>
      <c r="V10036">
        <v>36000</v>
      </c>
      <c r="W10036">
        <v>27000</v>
      </c>
      <c r="X10036">
        <v>2.65</v>
      </c>
      <c r="Y10036">
        <v>28840</v>
      </c>
      <c r="Z10036">
        <v>2.67</v>
      </c>
    </row>
    <row r="10037" spans="1:26">
      <c r="A10037">
        <v>206188347</v>
      </c>
      <c r="B10037" t="s">
        <v>5466</v>
      </c>
      <c r="C10037" t="s">
        <v>3597</v>
      </c>
      <c r="D10037" t="s">
        <v>1049</v>
      </c>
      <c r="E10037" t="s">
        <v>3861</v>
      </c>
      <c r="F10037" t="s">
        <v>3600</v>
      </c>
      <c r="G10037">
        <v>206188347</v>
      </c>
      <c r="I10037" t="s">
        <v>3601</v>
      </c>
      <c r="J10037" t="s">
        <v>4576</v>
      </c>
      <c r="K10037" t="s">
        <v>3624</v>
      </c>
      <c r="L10037" t="s">
        <v>3864</v>
      </c>
      <c r="M10037">
        <v>9</v>
      </c>
      <c r="N10037">
        <v>16.7</v>
      </c>
      <c r="O10037">
        <v>11.5</v>
      </c>
      <c r="S10037" t="b">
        <v>0</v>
      </c>
      <c r="T10037" t="b">
        <v>0</v>
      </c>
      <c r="U10037" t="b">
        <v>0</v>
      </c>
      <c r="V10037">
        <v>36000</v>
      </c>
      <c r="W10037">
        <v>27000</v>
      </c>
      <c r="X10037">
        <v>2.65</v>
      </c>
      <c r="Y10037">
        <v>28840</v>
      </c>
      <c r="Z10037">
        <v>2.67</v>
      </c>
    </row>
    <row r="10038" spans="1:26">
      <c r="A10038">
        <v>206188312</v>
      </c>
      <c r="B10038" t="s">
        <v>5466</v>
      </c>
      <c r="C10038" t="s">
        <v>3597</v>
      </c>
      <c r="D10038" t="s">
        <v>1049</v>
      </c>
      <c r="E10038" t="s">
        <v>3857</v>
      </c>
      <c r="F10038" t="s">
        <v>3600</v>
      </c>
      <c r="G10038">
        <v>206188312</v>
      </c>
      <c r="I10038" t="s">
        <v>3601</v>
      </c>
      <c r="J10038" t="s">
        <v>4576</v>
      </c>
      <c r="K10038" t="s">
        <v>3624</v>
      </c>
      <c r="L10038" t="s">
        <v>3864</v>
      </c>
      <c r="M10038">
        <v>9</v>
      </c>
      <c r="N10038">
        <v>16.7</v>
      </c>
      <c r="O10038">
        <v>11.5</v>
      </c>
      <c r="S10038" t="b">
        <v>0</v>
      </c>
      <c r="T10038" t="b">
        <v>0</v>
      </c>
      <c r="U10038" t="b">
        <v>0</v>
      </c>
      <c r="V10038">
        <v>36000</v>
      </c>
      <c r="W10038">
        <v>27000</v>
      </c>
      <c r="X10038">
        <v>2.65</v>
      </c>
      <c r="Y10038">
        <v>28840</v>
      </c>
      <c r="Z10038">
        <v>2.67</v>
      </c>
    </row>
    <row r="10039" spans="1:26">
      <c r="A10039">
        <v>206188319</v>
      </c>
      <c r="B10039" t="s">
        <v>5466</v>
      </c>
      <c r="C10039" t="s">
        <v>3597</v>
      </c>
      <c r="D10039" t="s">
        <v>1049</v>
      </c>
      <c r="E10039" t="s">
        <v>3859</v>
      </c>
      <c r="F10039" t="s">
        <v>3600</v>
      </c>
      <c r="G10039">
        <v>206188319</v>
      </c>
      <c r="I10039" t="s">
        <v>3601</v>
      </c>
      <c r="J10039" t="s">
        <v>4576</v>
      </c>
      <c r="K10039" t="s">
        <v>3624</v>
      </c>
      <c r="L10039" t="s">
        <v>3864</v>
      </c>
      <c r="M10039">
        <v>9</v>
      </c>
      <c r="N10039">
        <v>16.7</v>
      </c>
      <c r="O10039">
        <v>11.5</v>
      </c>
      <c r="S10039" t="b">
        <v>0</v>
      </c>
      <c r="T10039" t="b">
        <v>0</v>
      </c>
      <c r="U10039" t="b">
        <v>0</v>
      </c>
      <c r="V10039">
        <v>36000</v>
      </c>
      <c r="W10039">
        <v>27000</v>
      </c>
      <c r="X10039">
        <v>2.65</v>
      </c>
      <c r="Y10039">
        <v>28840</v>
      </c>
      <c r="Z10039">
        <v>2.67</v>
      </c>
    </row>
    <row r="10040" spans="1:26">
      <c r="A10040">
        <v>206188333</v>
      </c>
      <c r="B10040" t="s">
        <v>5466</v>
      </c>
      <c r="C10040" t="s">
        <v>3597</v>
      </c>
      <c r="D10040" t="s">
        <v>1049</v>
      </c>
      <c r="E10040" t="s">
        <v>3860</v>
      </c>
      <c r="F10040" t="s">
        <v>3600</v>
      </c>
      <c r="G10040">
        <v>206188333</v>
      </c>
      <c r="I10040" t="s">
        <v>3601</v>
      </c>
      <c r="J10040" t="s">
        <v>4576</v>
      </c>
      <c r="K10040" t="s">
        <v>3624</v>
      </c>
      <c r="L10040" t="s">
        <v>3864</v>
      </c>
      <c r="M10040">
        <v>9</v>
      </c>
      <c r="N10040">
        <v>16.7</v>
      </c>
      <c r="O10040">
        <v>11.5</v>
      </c>
      <c r="S10040" t="b">
        <v>0</v>
      </c>
      <c r="T10040" t="b">
        <v>0</v>
      </c>
      <c r="U10040" t="b">
        <v>0</v>
      </c>
      <c r="V10040">
        <v>36000</v>
      </c>
      <c r="W10040">
        <v>27000</v>
      </c>
      <c r="X10040">
        <v>2.65</v>
      </c>
      <c r="Y10040">
        <v>28840</v>
      </c>
      <c r="Z10040">
        <v>2.67</v>
      </c>
    </row>
    <row r="10041" spans="1:26">
      <c r="A10041">
        <v>206362550</v>
      </c>
      <c r="B10041" t="s">
        <v>5401</v>
      </c>
      <c r="C10041" t="s">
        <v>3597</v>
      </c>
      <c r="D10041" t="s">
        <v>5445</v>
      </c>
      <c r="E10041" t="s">
        <v>5445</v>
      </c>
      <c r="F10041" t="s">
        <v>3600</v>
      </c>
      <c r="G10041">
        <v>206362550</v>
      </c>
      <c r="I10041" t="s">
        <v>3601</v>
      </c>
      <c r="J10041" t="s">
        <v>5464</v>
      </c>
      <c r="K10041" t="s">
        <v>3688</v>
      </c>
      <c r="L10041" t="s">
        <v>5465</v>
      </c>
      <c r="M10041">
        <v>10.7</v>
      </c>
      <c r="N10041">
        <v>17.5</v>
      </c>
      <c r="O10041">
        <v>9.5</v>
      </c>
      <c r="S10041" t="b">
        <v>0</v>
      </c>
      <c r="T10041" t="b">
        <v>0</v>
      </c>
      <c r="U10041" t="b">
        <v>0</v>
      </c>
      <c r="V10041">
        <v>55820</v>
      </c>
      <c r="W10041">
        <v>35095</v>
      </c>
      <c r="X10041">
        <v>2.79</v>
      </c>
      <c r="Y10041">
        <v>35095</v>
      </c>
      <c r="Z10041">
        <v>2.79</v>
      </c>
    </row>
    <row r="10042" spans="1:26">
      <c r="A10042">
        <v>208106860</v>
      </c>
      <c r="B10042" t="s">
        <v>5401</v>
      </c>
      <c r="C10042" t="s">
        <v>3597</v>
      </c>
      <c r="D10042" t="s">
        <v>5445</v>
      </c>
      <c r="E10042" t="s">
        <v>5445</v>
      </c>
      <c r="F10042" t="s">
        <v>3600</v>
      </c>
      <c r="G10042">
        <v>208106860</v>
      </c>
      <c r="I10042" t="s">
        <v>3622</v>
      </c>
      <c r="J10042" t="s">
        <v>5462</v>
      </c>
      <c r="K10042" t="s">
        <v>3688</v>
      </c>
      <c r="L10042" t="s">
        <v>5463</v>
      </c>
      <c r="M10042">
        <v>10.9</v>
      </c>
      <c r="N10042">
        <v>19.5</v>
      </c>
      <c r="O10042">
        <v>10.3</v>
      </c>
      <c r="S10042" t="b">
        <v>0</v>
      </c>
      <c r="T10042" t="b">
        <v>0</v>
      </c>
      <c r="U10042" t="b">
        <v>0</v>
      </c>
      <c r="V10042">
        <v>30000</v>
      </c>
      <c r="W10042">
        <v>19000</v>
      </c>
      <c r="X10042">
        <v>2.34</v>
      </c>
      <c r="Y10042">
        <v>22030</v>
      </c>
      <c r="Z10042">
        <v>2.21</v>
      </c>
    </row>
    <row r="10043" spans="1:26">
      <c r="A10043">
        <v>206362548</v>
      </c>
      <c r="B10043" t="s">
        <v>5401</v>
      </c>
      <c r="C10043" t="s">
        <v>3597</v>
      </c>
      <c r="D10043" t="s">
        <v>5445</v>
      </c>
      <c r="E10043" t="s">
        <v>5445</v>
      </c>
      <c r="F10043" t="s">
        <v>3600</v>
      </c>
      <c r="G10043">
        <v>206362548</v>
      </c>
      <c r="I10043" t="s">
        <v>3601</v>
      </c>
      <c r="J10043" t="s">
        <v>5460</v>
      </c>
      <c r="K10043" t="s">
        <v>3688</v>
      </c>
      <c r="L10043" t="s">
        <v>5461</v>
      </c>
      <c r="M10043">
        <v>11.2</v>
      </c>
      <c r="N10043">
        <v>17.5</v>
      </c>
      <c r="O10043">
        <v>9.5</v>
      </c>
      <c r="S10043" t="b">
        <v>0</v>
      </c>
      <c r="T10043" t="b">
        <v>0</v>
      </c>
      <c r="U10043" t="b">
        <v>0</v>
      </c>
      <c r="V10043">
        <v>35901</v>
      </c>
      <c r="W10043">
        <v>23243</v>
      </c>
      <c r="X10043">
        <v>2.81</v>
      </c>
      <c r="Y10043">
        <v>23243</v>
      </c>
      <c r="Z10043">
        <v>2.81</v>
      </c>
    </row>
    <row r="10044" spans="1:26">
      <c r="A10044">
        <v>207821948</v>
      </c>
      <c r="B10044" t="s">
        <v>5401</v>
      </c>
      <c r="C10044" t="s">
        <v>3597</v>
      </c>
      <c r="D10044" t="s">
        <v>5445</v>
      </c>
      <c r="E10044" t="s">
        <v>5445</v>
      </c>
      <c r="F10044" t="s">
        <v>3650</v>
      </c>
      <c r="G10044">
        <v>207821948</v>
      </c>
      <c r="I10044" t="s">
        <v>3622</v>
      </c>
      <c r="J10044" t="s">
        <v>5459</v>
      </c>
      <c r="K10044" t="s">
        <v>3653</v>
      </c>
      <c r="M10044">
        <v>12.5</v>
      </c>
      <c r="N10044">
        <v>22</v>
      </c>
      <c r="O10044">
        <v>11</v>
      </c>
      <c r="S10044" t="b">
        <v>0</v>
      </c>
      <c r="T10044" t="b">
        <v>0</v>
      </c>
      <c r="U10044" t="b">
        <v>1</v>
      </c>
      <c r="V10044">
        <v>18000</v>
      </c>
      <c r="W10044">
        <v>12200</v>
      </c>
      <c r="X10044">
        <v>2.59</v>
      </c>
      <c r="Y10044">
        <v>20000</v>
      </c>
      <c r="Z10044">
        <v>1.81</v>
      </c>
    </row>
    <row r="10045" spans="1:26">
      <c r="A10045">
        <v>206362549</v>
      </c>
      <c r="B10045" t="s">
        <v>5401</v>
      </c>
      <c r="C10045" t="s">
        <v>3597</v>
      </c>
      <c r="D10045" t="s">
        <v>5445</v>
      </c>
      <c r="E10045" t="s">
        <v>5445</v>
      </c>
      <c r="F10045" t="s">
        <v>3600</v>
      </c>
      <c r="G10045">
        <v>206362549</v>
      </c>
      <c r="I10045" t="s">
        <v>3601</v>
      </c>
      <c r="J10045" t="s">
        <v>5457</v>
      </c>
      <c r="K10045" t="s">
        <v>3688</v>
      </c>
      <c r="L10045" t="s">
        <v>5458</v>
      </c>
      <c r="M10045">
        <v>11.5</v>
      </c>
      <c r="N10045">
        <v>17.5</v>
      </c>
      <c r="O10045">
        <v>9.5</v>
      </c>
      <c r="S10045" t="b">
        <v>0</v>
      </c>
      <c r="T10045" t="b">
        <v>0</v>
      </c>
      <c r="U10045" t="b">
        <v>0</v>
      </c>
      <c r="V10045">
        <v>47805</v>
      </c>
      <c r="W10045">
        <v>27541</v>
      </c>
      <c r="X10045">
        <v>2.74</v>
      </c>
      <c r="Y10045">
        <v>27541</v>
      </c>
      <c r="Z10045">
        <v>2.74</v>
      </c>
    </row>
    <row r="10046" spans="1:26">
      <c r="A10046">
        <v>207821954</v>
      </c>
      <c r="B10046" t="s">
        <v>5401</v>
      </c>
      <c r="C10046" t="s">
        <v>3597</v>
      </c>
      <c r="D10046" t="s">
        <v>5445</v>
      </c>
      <c r="E10046" t="s">
        <v>5445</v>
      </c>
      <c r="F10046" t="s">
        <v>3650</v>
      </c>
      <c r="G10046">
        <v>207821954</v>
      </c>
      <c r="I10046" t="s">
        <v>3622</v>
      </c>
      <c r="J10046" t="s">
        <v>5456</v>
      </c>
      <c r="K10046" t="s">
        <v>3653</v>
      </c>
      <c r="M10046">
        <v>12.5</v>
      </c>
      <c r="N10046">
        <v>21</v>
      </c>
      <c r="O10046">
        <v>11</v>
      </c>
      <c r="S10046" t="b">
        <v>0</v>
      </c>
      <c r="T10046" t="b">
        <v>0</v>
      </c>
      <c r="U10046" t="b">
        <v>0</v>
      </c>
      <c r="V10046">
        <v>32000</v>
      </c>
      <c r="W10046">
        <v>23200</v>
      </c>
      <c r="X10046">
        <v>2.62</v>
      </c>
      <c r="Y10046">
        <v>40000</v>
      </c>
      <c r="Z10046">
        <v>1.89</v>
      </c>
    </row>
    <row r="10047" spans="1:26">
      <c r="A10047">
        <v>206330207</v>
      </c>
      <c r="B10047" t="s">
        <v>5447</v>
      </c>
      <c r="C10047" t="s">
        <v>3597</v>
      </c>
      <c r="D10047" t="s">
        <v>5445</v>
      </c>
      <c r="E10047" t="s">
        <v>5445</v>
      </c>
      <c r="F10047" t="s">
        <v>3621</v>
      </c>
      <c r="G10047">
        <v>206330207</v>
      </c>
      <c r="I10047" t="s">
        <v>3622</v>
      </c>
      <c r="J10047" t="s">
        <v>5454</v>
      </c>
      <c r="K10047" t="s">
        <v>3624</v>
      </c>
      <c r="L10047" t="s">
        <v>5455</v>
      </c>
      <c r="M10047">
        <v>16.5</v>
      </c>
      <c r="N10047">
        <v>38</v>
      </c>
      <c r="O10047">
        <v>15</v>
      </c>
      <c r="S10047" t="b">
        <v>0</v>
      </c>
      <c r="T10047" t="b">
        <v>0</v>
      </c>
      <c r="U10047" t="b">
        <v>1</v>
      </c>
      <c r="V10047">
        <v>9000</v>
      </c>
      <c r="W10047">
        <v>5600</v>
      </c>
      <c r="X10047">
        <v>2.88</v>
      </c>
      <c r="Y10047">
        <v>14610</v>
      </c>
      <c r="Z10047">
        <v>2.41</v>
      </c>
    </row>
    <row r="10048" spans="1:26">
      <c r="A10048">
        <v>206362547</v>
      </c>
      <c r="B10048" t="s">
        <v>5401</v>
      </c>
      <c r="C10048" t="s">
        <v>3597</v>
      </c>
      <c r="D10048" t="s">
        <v>5445</v>
      </c>
      <c r="E10048" t="s">
        <v>5445</v>
      </c>
      <c r="F10048" t="s">
        <v>3600</v>
      </c>
      <c r="G10048">
        <v>206362547</v>
      </c>
      <c r="I10048" t="s">
        <v>3601</v>
      </c>
      <c r="J10048" t="s">
        <v>5452</v>
      </c>
      <c r="K10048" t="s">
        <v>3688</v>
      </c>
      <c r="L10048" t="s">
        <v>5453</v>
      </c>
      <c r="M10048">
        <v>12</v>
      </c>
      <c r="N10048">
        <v>17.5</v>
      </c>
      <c r="O10048">
        <v>9.5</v>
      </c>
      <c r="S10048" t="b">
        <v>0</v>
      </c>
      <c r="T10048" t="b">
        <v>0</v>
      </c>
      <c r="U10048" t="b">
        <v>0</v>
      </c>
      <c r="V10048">
        <v>26204</v>
      </c>
      <c r="W10048">
        <v>15637</v>
      </c>
      <c r="X10048">
        <v>2.94</v>
      </c>
      <c r="Y10048">
        <v>15637</v>
      </c>
      <c r="Z10048">
        <v>2.94</v>
      </c>
    </row>
    <row r="10049" spans="1:26">
      <c r="A10049">
        <v>206330208</v>
      </c>
      <c r="B10049" t="s">
        <v>5447</v>
      </c>
      <c r="C10049" t="s">
        <v>3597</v>
      </c>
      <c r="D10049" t="s">
        <v>5445</v>
      </c>
      <c r="E10049" t="s">
        <v>5445</v>
      </c>
      <c r="F10049" t="s">
        <v>3621</v>
      </c>
      <c r="G10049">
        <v>206330208</v>
      </c>
      <c r="I10049" t="s">
        <v>3622</v>
      </c>
      <c r="J10049" t="s">
        <v>5450</v>
      </c>
      <c r="K10049" t="s">
        <v>3624</v>
      </c>
      <c r="L10049" t="s">
        <v>5451</v>
      </c>
      <c r="M10049">
        <v>15.3</v>
      </c>
      <c r="N10049">
        <v>30.5</v>
      </c>
      <c r="O10049">
        <v>14</v>
      </c>
      <c r="S10049" t="b">
        <v>0</v>
      </c>
      <c r="T10049" t="b">
        <v>0</v>
      </c>
      <c r="U10049" t="b">
        <v>0</v>
      </c>
      <c r="V10049">
        <v>12000</v>
      </c>
      <c r="W10049">
        <v>8100</v>
      </c>
      <c r="X10049">
        <v>2.86</v>
      </c>
      <c r="Y10049">
        <v>15000</v>
      </c>
      <c r="Z10049">
        <v>2.38</v>
      </c>
    </row>
    <row r="10050" spans="1:26">
      <c r="A10050">
        <v>206330209</v>
      </c>
      <c r="B10050" t="s">
        <v>5447</v>
      </c>
      <c r="C10050" t="s">
        <v>3597</v>
      </c>
      <c r="D10050" t="s">
        <v>5445</v>
      </c>
      <c r="E10050" t="s">
        <v>5445</v>
      </c>
      <c r="F10050" t="s">
        <v>3621</v>
      </c>
      <c r="G10050">
        <v>206330209</v>
      </c>
      <c r="I10050" t="s">
        <v>3622</v>
      </c>
      <c r="J10050" t="s">
        <v>5448</v>
      </c>
      <c r="K10050" t="s">
        <v>3624</v>
      </c>
      <c r="L10050" t="s">
        <v>5449</v>
      </c>
      <c r="M10050">
        <v>13.5</v>
      </c>
      <c r="N10050">
        <v>24.5</v>
      </c>
      <c r="O10050">
        <v>12</v>
      </c>
      <c r="S10050" t="b">
        <v>0</v>
      </c>
      <c r="T10050" t="b">
        <v>0</v>
      </c>
      <c r="U10050" t="b">
        <v>1</v>
      </c>
      <c r="V10050">
        <v>18000</v>
      </c>
      <c r="W10050">
        <v>14200</v>
      </c>
      <c r="X10050">
        <v>2.16</v>
      </c>
      <c r="Y10050">
        <v>23000</v>
      </c>
      <c r="Z10050">
        <v>3.12</v>
      </c>
    </row>
    <row r="10051" spans="1:26">
      <c r="A10051">
        <v>207821951</v>
      </c>
      <c r="B10051" t="s">
        <v>5401</v>
      </c>
      <c r="C10051" t="s">
        <v>3597</v>
      </c>
      <c r="D10051" t="s">
        <v>5445</v>
      </c>
      <c r="E10051" t="s">
        <v>5445</v>
      </c>
      <c r="F10051" t="s">
        <v>3650</v>
      </c>
      <c r="G10051">
        <v>207821951</v>
      </c>
      <c r="I10051" t="s">
        <v>3622</v>
      </c>
      <c r="J10051" t="s">
        <v>5446</v>
      </c>
      <c r="K10051" t="s">
        <v>3653</v>
      </c>
      <c r="M10051">
        <v>12.5</v>
      </c>
      <c r="N10051">
        <v>22</v>
      </c>
      <c r="O10051">
        <v>11</v>
      </c>
      <c r="S10051" t="b">
        <v>0</v>
      </c>
      <c r="T10051" t="b">
        <v>0</v>
      </c>
      <c r="U10051" t="b">
        <v>0</v>
      </c>
      <c r="V10051">
        <v>24000</v>
      </c>
      <c r="W10051">
        <v>15400</v>
      </c>
      <c r="X10051">
        <v>2.59</v>
      </c>
      <c r="Y10051">
        <v>26000</v>
      </c>
      <c r="Z10051">
        <v>1.9</v>
      </c>
    </row>
    <row r="10052" spans="1:26">
      <c r="A10052">
        <v>205355578</v>
      </c>
      <c r="B10052" t="s">
        <v>5416</v>
      </c>
      <c r="C10052" t="s">
        <v>3597</v>
      </c>
      <c r="D10052" t="s">
        <v>4034</v>
      </c>
      <c r="E10052" t="s">
        <v>5440</v>
      </c>
      <c r="F10052" t="s">
        <v>3600</v>
      </c>
      <c r="G10052">
        <v>205355578</v>
      </c>
      <c r="I10052" t="s">
        <v>3601</v>
      </c>
      <c r="J10052" t="s">
        <v>5443</v>
      </c>
      <c r="K10052" t="s">
        <v>3624</v>
      </c>
      <c r="L10052" t="s">
        <v>5444</v>
      </c>
      <c r="M10052">
        <v>8.1999999999999993</v>
      </c>
      <c r="N10052">
        <v>16</v>
      </c>
      <c r="O10052">
        <v>9.5</v>
      </c>
      <c r="S10052" t="b">
        <v>0</v>
      </c>
      <c r="T10052" t="b">
        <v>0</v>
      </c>
      <c r="U10052" t="b">
        <v>0</v>
      </c>
      <c r="V10052">
        <v>48000</v>
      </c>
      <c r="W10052">
        <v>36000</v>
      </c>
      <c r="X10052">
        <v>2.2999999999999998</v>
      </c>
      <c r="Y10052">
        <v>35597</v>
      </c>
      <c r="Z10052">
        <v>2.2400000000000002</v>
      </c>
    </row>
    <row r="10053" spans="1:26">
      <c r="A10053">
        <v>205355577</v>
      </c>
      <c r="B10053" t="s">
        <v>5416</v>
      </c>
      <c r="C10053" t="s">
        <v>3597</v>
      </c>
      <c r="D10053" t="s">
        <v>4034</v>
      </c>
      <c r="E10053" t="s">
        <v>5440</v>
      </c>
      <c r="F10053" t="s">
        <v>3600</v>
      </c>
      <c r="G10053">
        <v>205355577</v>
      </c>
      <c r="I10053" t="s">
        <v>3601</v>
      </c>
      <c r="J10053" t="s">
        <v>5441</v>
      </c>
      <c r="K10053" t="s">
        <v>3624</v>
      </c>
      <c r="L10053" t="s">
        <v>5442</v>
      </c>
      <c r="M10053">
        <v>8.5</v>
      </c>
      <c r="N10053">
        <v>16.5</v>
      </c>
      <c r="O10053">
        <v>10.4</v>
      </c>
      <c r="S10053" t="b">
        <v>0</v>
      </c>
      <c r="T10053" t="b">
        <v>0</v>
      </c>
      <c r="U10053" t="b">
        <v>0</v>
      </c>
      <c r="V10053">
        <v>36000</v>
      </c>
      <c r="W10053">
        <v>25000</v>
      </c>
      <c r="X10053">
        <v>2.4500000000000002</v>
      </c>
      <c r="Y10053">
        <v>27360</v>
      </c>
      <c r="Z10053">
        <v>2.37</v>
      </c>
    </row>
    <row r="10054" spans="1:26">
      <c r="A10054">
        <v>208106671</v>
      </c>
      <c r="B10054" t="s">
        <v>5416</v>
      </c>
      <c r="C10054" t="s">
        <v>3597</v>
      </c>
      <c r="D10054" t="s">
        <v>3698</v>
      </c>
      <c r="E10054" t="s">
        <v>5439</v>
      </c>
      <c r="F10054" t="s">
        <v>3753</v>
      </c>
      <c r="G10054">
        <v>208106671</v>
      </c>
      <c r="I10054" t="s">
        <v>3601</v>
      </c>
      <c r="J10054" t="s">
        <v>5427</v>
      </c>
      <c r="K10054" t="s">
        <v>3624</v>
      </c>
      <c r="L10054" t="s">
        <v>5435</v>
      </c>
      <c r="M10054">
        <v>12.6</v>
      </c>
      <c r="N10054">
        <v>21.5</v>
      </c>
      <c r="O10054">
        <v>11.2</v>
      </c>
      <c r="S10054" t="b">
        <v>0</v>
      </c>
      <c r="T10054" t="b">
        <v>0</v>
      </c>
      <c r="U10054" t="b">
        <v>1</v>
      </c>
      <c r="V10054">
        <v>24000</v>
      </c>
      <c r="W10054">
        <v>13500</v>
      </c>
      <c r="X10054">
        <v>2.59</v>
      </c>
      <c r="Y10054">
        <v>22600</v>
      </c>
      <c r="Z10054">
        <v>2.63</v>
      </c>
    </row>
    <row r="10055" spans="1:26">
      <c r="A10055">
        <v>208106779</v>
      </c>
      <c r="B10055" t="s">
        <v>5416</v>
      </c>
      <c r="C10055" t="s">
        <v>3597</v>
      </c>
      <c r="D10055" t="s">
        <v>3698</v>
      </c>
      <c r="E10055" t="s">
        <v>5439</v>
      </c>
      <c r="F10055" t="s">
        <v>3753</v>
      </c>
      <c r="G10055">
        <v>208106779</v>
      </c>
      <c r="I10055" t="s">
        <v>3601</v>
      </c>
      <c r="J10055" t="s">
        <v>5432</v>
      </c>
      <c r="K10055" t="s">
        <v>3624</v>
      </c>
      <c r="L10055" t="s">
        <v>5433</v>
      </c>
      <c r="M10055">
        <v>9</v>
      </c>
      <c r="N10055">
        <v>16.7</v>
      </c>
      <c r="O10055">
        <v>11.5</v>
      </c>
      <c r="S10055" t="b">
        <v>0</v>
      </c>
      <c r="T10055" t="b">
        <v>0</v>
      </c>
      <c r="U10055" t="b">
        <v>0</v>
      </c>
      <c r="V10055">
        <v>36000</v>
      </c>
      <c r="W10055">
        <v>27000</v>
      </c>
      <c r="X10055">
        <v>2.6</v>
      </c>
      <c r="Y10055">
        <v>27020</v>
      </c>
      <c r="Z10055">
        <v>2.31</v>
      </c>
    </row>
    <row r="10056" spans="1:26">
      <c r="A10056">
        <v>208106777</v>
      </c>
      <c r="B10056" t="s">
        <v>5416</v>
      </c>
      <c r="C10056" t="s">
        <v>3597</v>
      </c>
      <c r="D10056" t="s">
        <v>3698</v>
      </c>
      <c r="E10056" t="s">
        <v>5439</v>
      </c>
      <c r="F10056" t="s">
        <v>3621</v>
      </c>
      <c r="G10056">
        <v>208106777</v>
      </c>
      <c r="I10056" t="s">
        <v>3622</v>
      </c>
      <c r="J10056" t="s">
        <v>5432</v>
      </c>
      <c r="K10056" t="s">
        <v>3624</v>
      </c>
      <c r="L10056" t="s">
        <v>5434</v>
      </c>
      <c r="M10056">
        <v>9</v>
      </c>
      <c r="N10056">
        <v>18.2</v>
      </c>
      <c r="O10056">
        <v>10.6</v>
      </c>
      <c r="S10056" t="b">
        <v>0</v>
      </c>
      <c r="T10056" t="b">
        <v>0</v>
      </c>
      <c r="U10056" t="b">
        <v>0</v>
      </c>
      <c r="V10056">
        <v>36000</v>
      </c>
      <c r="W10056">
        <v>23000</v>
      </c>
      <c r="X10056">
        <v>1.9</v>
      </c>
      <c r="Y10056">
        <v>25338</v>
      </c>
      <c r="Z10056">
        <v>2.37</v>
      </c>
    </row>
    <row r="10057" spans="1:26">
      <c r="A10057">
        <v>208106778</v>
      </c>
      <c r="B10057" t="s">
        <v>5416</v>
      </c>
      <c r="C10057" t="s">
        <v>3597</v>
      </c>
      <c r="D10057" t="s">
        <v>3698</v>
      </c>
      <c r="E10057" t="s">
        <v>5439</v>
      </c>
      <c r="F10057" t="s">
        <v>3621</v>
      </c>
      <c r="G10057">
        <v>208106778</v>
      </c>
      <c r="I10057" t="s">
        <v>3622</v>
      </c>
      <c r="J10057" t="s">
        <v>5429</v>
      </c>
      <c r="K10057" t="s">
        <v>3624</v>
      </c>
      <c r="L10057" t="s">
        <v>5431</v>
      </c>
      <c r="M10057">
        <v>9.5</v>
      </c>
      <c r="N10057">
        <v>17.8</v>
      </c>
      <c r="O10057">
        <v>11</v>
      </c>
      <c r="S10057" t="b">
        <v>0</v>
      </c>
      <c r="T10057" t="b">
        <v>0</v>
      </c>
      <c r="U10057" t="b">
        <v>1</v>
      </c>
      <c r="V10057">
        <v>48000</v>
      </c>
      <c r="W10057">
        <v>28000</v>
      </c>
      <c r="X10057">
        <v>1.8</v>
      </c>
      <c r="Y10057">
        <v>37904</v>
      </c>
      <c r="Z10057">
        <v>2.2200000000000002</v>
      </c>
    </row>
    <row r="10058" spans="1:26">
      <c r="A10058">
        <v>208106780</v>
      </c>
      <c r="B10058" t="s">
        <v>5416</v>
      </c>
      <c r="C10058" t="s">
        <v>3597</v>
      </c>
      <c r="D10058" t="s">
        <v>3698</v>
      </c>
      <c r="E10058" t="s">
        <v>5439</v>
      </c>
      <c r="F10058" t="s">
        <v>3753</v>
      </c>
      <c r="G10058">
        <v>208106780</v>
      </c>
      <c r="I10058" t="s">
        <v>3601</v>
      </c>
      <c r="J10058" t="s">
        <v>5429</v>
      </c>
      <c r="K10058" t="s">
        <v>3624</v>
      </c>
      <c r="L10058" t="s">
        <v>5430</v>
      </c>
      <c r="M10058">
        <v>9.1999999999999993</v>
      </c>
      <c r="N10058">
        <v>17.399999999999999</v>
      </c>
      <c r="O10058">
        <v>10.3</v>
      </c>
      <c r="S10058" t="b">
        <v>0</v>
      </c>
      <c r="T10058" t="b">
        <v>0</v>
      </c>
      <c r="U10058" t="b">
        <v>0</v>
      </c>
      <c r="V10058">
        <v>48000</v>
      </c>
      <c r="W10058">
        <v>29000</v>
      </c>
      <c r="X10058">
        <v>2.5</v>
      </c>
      <c r="Y10058">
        <v>41070</v>
      </c>
      <c r="Z10058">
        <v>2.3199999999999998</v>
      </c>
    </row>
    <row r="10059" spans="1:26">
      <c r="A10059">
        <v>208106668</v>
      </c>
      <c r="B10059" t="s">
        <v>5416</v>
      </c>
      <c r="C10059" t="s">
        <v>3597</v>
      </c>
      <c r="D10059" t="s">
        <v>3698</v>
      </c>
      <c r="E10059" t="s">
        <v>5439</v>
      </c>
      <c r="F10059" t="s">
        <v>3621</v>
      </c>
      <c r="G10059">
        <v>208106668</v>
      </c>
      <c r="I10059" t="s">
        <v>3622</v>
      </c>
      <c r="J10059" t="s">
        <v>5427</v>
      </c>
      <c r="K10059" t="s">
        <v>3624</v>
      </c>
      <c r="L10059" t="s">
        <v>5428</v>
      </c>
      <c r="M10059">
        <v>12.5</v>
      </c>
      <c r="N10059">
        <v>20.7</v>
      </c>
      <c r="O10059">
        <v>10</v>
      </c>
      <c r="S10059" t="b">
        <v>0</v>
      </c>
      <c r="T10059" t="b">
        <v>0</v>
      </c>
      <c r="U10059" t="b">
        <v>1</v>
      </c>
      <c r="V10059">
        <v>24000</v>
      </c>
      <c r="W10059">
        <v>15600</v>
      </c>
      <c r="X10059">
        <v>2.86</v>
      </c>
      <c r="Y10059">
        <v>18680</v>
      </c>
      <c r="Z10059">
        <v>2.2799999999999998</v>
      </c>
    </row>
    <row r="10060" spans="1:26">
      <c r="A10060">
        <v>208106667</v>
      </c>
      <c r="B10060" t="s">
        <v>5416</v>
      </c>
      <c r="C10060" t="s">
        <v>3597</v>
      </c>
      <c r="D10060" t="s">
        <v>3698</v>
      </c>
      <c r="E10060" t="s">
        <v>5439</v>
      </c>
      <c r="F10060" t="s">
        <v>3849</v>
      </c>
      <c r="G10060">
        <v>208106667</v>
      </c>
      <c r="I10060" t="s">
        <v>3622</v>
      </c>
      <c r="J10060" t="s">
        <v>5425</v>
      </c>
      <c r="K10060" t="s">
        <v>3624</v>
      </c>
      <c r="L10060" t="s">
        <v>5426</v>
      </c>
      <c r="M10060">
        <v>12.5</v>
      </c>
      <c r="N10060">
        <v>20.5</v>
      </c>
      <c r="O10060">
        <v>11</v>
      </c>
      <c r="S10060" t="b">
        <v>0</v>
      </c>
      <c r="T10060" t="b">
        <v>0</v>
      </c>
      <c r="U10060" t="b">
        <v>1</v>
      </c>
      <c r="V10060">
        <v>16000</v>
      </c>
      <c r="W10060">
        <v>12000</v>
      </c>
      <c r="X10060">
        <v>2.5099999999999998</v>
      </c>
      <c r="Y10060">
        <v>14200</v>
      </c>
      <c r="Z10060">
        <v>2.17</v>
      </c>
    </row>
    <row r="10061" spans="1:26">
      <c r="A10061">
        <v>208106698</v>
      </c>
      <c r="B10061" t="s">
        <v>5416</v>
      </c>
      <c r="C10061" t="s">
        <v>3597</v>
      </c>
      <c r="D10061" t="s">
        <v>3698</v>
      </c>
      <c r="E10061" t="s">
        <v>5438</v>
      </c>
      <c r="F10061" t="s">
        <v>3753</v>
      </c>
      <c r="G10061">
        <v>208106698</v>
      </c>
      <c r="I10061" t="s">
        <v>3601</v>
      </c>
      <c r="J10061" t="s">
        <v>5427</v>
      </c>
      <c r="K10061" t="s">
        <v>3624</v>
      </c>
      <c r="L10061" t="s">
        <v>5435</v>
      </c>
      <c r="M10061">
        <v>12.6</v>
      </c>
      <c r="N10061">
        <v>21.5</v>
      </c>
      <c r="O10061">
        <v>11.2</v>
      </c>
      <c r="S10061" t="b">
        <v>0</v>
      </c>
      <c r="T10061" t="b">
        <v>0</v>
      </c>
      <c r="U10061" t="b">
        <v>1</v>
      </c>
      <c r="V10061">
        <v>24000</v>
      </c>
      <c r="W10061">
        <v>13500</v>
      </c>
      <c r="X10061">
        <v>2.59</v>
      </c>
      <c r="Y10061">
        <v>22600</v>
      </c>
      <c r="Z10061">
        <v>2.63</v>
      </c>
    </row>
    <row r="10062" spans="1:26">
      <c r="A10062">
        <v>208106772</v>
      </c>
      <c r="B10062" t="s">
        <v>5416</v>
      </c>
      <c r="C10062" t="s">
        <v>3597</v>
      </c>
      <c r="D10062" t="s">
        <v>3698</v>
      </c>
      <c r="E10062" t="s">
        <v>5438</v>
      </c>
      <c r="F10062" t="s">
        <v>3621</v>
      </c>
      <c r="G10062">
        <v>208106772</v>
      </c>
      <c r="I10062" t="s">
        <v>3622</v>
      </c>
      <c r="J10062" t="s">
        <v>5432</v>
      </c>
      <c r="K10062" t="s">
        <v>3624</v>
      </c>
      <c r="L10062" t="s">
        <v>5434</v>
      </c>
      <c r="M10062">
        <v>9</v>
      </c>
      <c r="N10062">
        <v>18.2</v>
      </c>
      <c r="O10062">
        <v>10.6</v>
      </c>
      <c r="S10062" t="b">
        <v>0</v>
      </c>
      <c r="T10062" t="b">
        <v>0</v>
      </c>
      <c r="U10062" t="b">
        <v>0</v>
      </c>
      <c r="V10062">
        <v>36000</v>
      </c>
      <c r="W10062">
        <v>23000</v>
      </c>
      <c r="X10062">
        <v>1.9</v>
      </c>
      <c r="Y10062">
        <v>25338</v>
      </c>
      <c r="Z10062">
        <v>2.37</v>
      </c>
    </row>
    <row r="10063" spans="1:26">
      <c r="A10063">
        <v>208106774</v>
      </c>
      <c r="B10063" t="s">
        <v>5416</v>
      </c>
      <c r="C10063" t="s">
        <v>3597</v>
      </c>
      <c r="D10063" t="s">
        <v>3698</v>
      </c>
      <c r="E10063" t="s">
        <v>5438</v>
      </c>
      <c r="F10063" t="s">
        <v>3753</v>
      </c>
      <c r="G10063">
        <v>208106774</v>
      </c>
      <c r="I10063" t="s">
        <v>3601</v>
      </c>
      <c r="J10063" t="s">
        <v>5432</v>
      </c>
      <c r="K10063" t="s">
        <v>3624</v>
      </c>
      <c r="L10063" t="s">
        <v>5433</v>
      </c>
      <c r="M10063">
        <v>9</v>
      </c>
      <c r="N10063">
        <v>16.7</v>
      </c>
      <c r="O10063">
        <v>11.5</v>
      </c>
      <c r="S10063" t="b">
        <v>0</v>
      </c>
      <c r="T10063" t="b">
        <v>0</v>
      </c>
      <c r="U10063" t="b">
        <v>0</v>
      </c>
      <c r="V10063">
        <v>36000</v>
      </c>
      <c r="W10063">
        <v>27000</v>
      </c>
      <c r="X10063">
        <v>2.6</v>
      </c>
      <c r="Y10063">
        <v>27020</v>
      </c>
      <c r="Z10063">
        <v>2.31</v>
      </c>
    </row>
    <row r="10064" spans="1:26">
      <c r="A10064">
        <v>208106775</v>
      </c>
      <c r="B10064" t="s">
        <v>5416</v>
      </c>
      <c r="C10064" t="s">
        <v>3597</v>
      </c>
      <c r="D10064" t="s">
        <v>3698</v>
      </c>
      <c r="E10064" t="s">
        <v>5438</v>
      </c>
      <c r="F10064" t="s">
        <v>3753</v>
      </c>
      <c r="G10064">
        <v>208106775</v>
      </c>
      <c r="I10064" t="s">
        <v>3601</v>
      </c>
      <c r="J10064" t="s">
        <v>5429</v>
      </c>
      <c r="K10064" t="s">
        <v>3624</v>
      </c>
      <c r="L10064" t="s">
        <v>5430</v>
      </c>
      <c r="M10064">
        <v>9.1999999999999993</v>
      </c>
      <c r="N10064">
        <v>17.399999999999999</v>
      </c>
      <c r="O10064">
        <v>10.3</v>
      </c>
      <c r="S10064" t="b">
        <v>0</v>
      </c>
      <c r="T10064" t="b">
        <v>0</v>
      </c>
      <c r="U10064" t="b">
        <v>0</v>
      </c>
      <c r="V10064">
        <v>48000</v>
      </c>
      <c r="W10064">
        <v>29000</v>
      </c>
      <c r="X10064">
        <v>2.5</v>
      </c>
      <c r="Y10064">
        <v>41070</v>
      </c>
      <c r="Z10064">
        <v>2.3199999999999998</v>
      </c>
    </row>
    <row r="10065" spans="1:26">
      <c r="A10065">
        <v>208106773</v>
      </c>
      <c r="B10065" t="s">
        <v>5416</v>
      </c>
      <c r="C10065" t="s">
        <v>3597</v>
      </c>
      <c r="D10065" t="s">
        <v>3698</v>
      </c>
      <c r="E10065" t="s">
        <v>5438</v>
      </c>
      <c r="F10065" t="s">
        <v>3621</v>
      </c>
      <c r="G10065">
        <v>208106773</v>
      </c>
      <c r="I10065" t="s">
        <v>3622</v>
      </c>
      <c r="J10065" t="s">
        <v>5429</v>
      </c>
      <c r="K10065" t="s">
        <v>3624</v>
      </c>
      <c r="L10065" t="s">
        <v>5431</v>
      </c>
      <c r="M10065">
        <v>9.5</v>
      </c>
      <c r="N10065">
        <v>17.8</v>
      </c>
      <c r="O10065">
        <v>11</v>
      </c>
      <c r="S10065" t="b">
        <v>0</v>
      </c>
      <c r="T10065" t="b">
        <v>0</v>
      </c>
      <c r="U10065" t="b">
        <v>1</v>
      </c>
      <c r="V10065">
        <v>48000</v>
      </c>
      <c r="W10065">
        <v>28000</v>
      </c>
      <c r="X10065">
        <v>1.8</v>
      </c>
      <c r="Y10065">
        <v>37904</v>
      </c>
      <c r="Z10065">
        <v>2.2200000000000002</v>
      </c>
    </row>
    <row r="10066" spans="1:26">
      <c r="A10066">
        <v>208106694</v>
      </c>
      <c r="B10066" t="s">
        <v>5416</v>
      </c>
      <c r="C10066" t="s">
        <v>3597</v>
      </c>
      <c r="D10066" t="s">
        <v>3698</v>
      </c>
      <c r="E10066" t="s">
        <v>5438</v>
      </c>
      <c r="F10066" t="s">
        <v>3849</v>
      </c>
      <c r="G10066">
        <v>208106694</v>
      </c>
      <c r="I10066" t="s">
        <v>3622</v>
      </c>
      <c r="J10066" t="s">
        <v>5425</v>
      </c>
      <c r="K10066" t="s">
        <v>3624</v>
      </c>
      <c r="L10066" t="s">
        <v>5426</v>
      </c>
      <c r="M10066">
        <v>12.5</v>
      </c>
      <c r="N10066">
        <v>20.5</v>
      </c>
      <c r="O10066">
        <v>11</v>
      </c>
      <c r="S10066" t="b">
        <v>0</v>
      </c>
      <c r="T10066" t="b">
        <v>0</v>
      </c>
      <c r="U10066" t="b">
        <v>1</v>
      </c>
      <c r="V10066">
        <v>16000</v>
      </c>
      <c r="W10066">
        <v>12000</v>
      </c>
      <c r="X10066">
        <v>2.5099999999999998</v>
      </c>
      <c r="Y10066">
        <v>14200</v>
      </c>
      <c r="Z10066">
        <v>2.17</v>
      </c>
    </row>
    <row r="10067" spans="1:26">
      <c r="A10067">
        <v>208106695</v>
      </c>
      <c r="B10067" t="s">
        <v>5416</v>
      </c>
      <c r="C10067" t="s">
        <v>3597</v>
      </c>
      <c r="D10067" t="s">
        <v>3698</v>
      </c>
      <c r="E10067" t="s">
        <v>5438</v>
      </c>
      <c r="F10067" t="s">
        <v>3621</v>
      </c>
      <c r="G10067">
        <v>208106695</v>
      </c>
      <c r="I10067" t="s">
        <v>3622</v>
      </c>
      <c r="J10067" t="s">
        <v>5427</v>
      </c>
      <c r="K10067" t="s">
        <v>3624</v>
      </c>
      <c r="L10067" t="s">
        <v>5428</v>
      </c>
      <c r="M10067">
        <v>12.5</v>
      </c>
      <c r="N10067">
        <v>20.7</v>
      </c>
      <c r="O10067">
        <v>10</v>
      </c>
      <c r="S10067" t="b">
        <v>0</v>
      </c>
      <c r="T10067" t="b">
        <v>0</v>
      </c>
      <c r="U10067" t="b">
        <v>1</v>
      </c>
      <c r="V10067">
        <v>24000</v>
      </c>
      <c r="W10067">
        <v>15600</v>
      </c>
      <c r="X10067">
        <v>2.86</v>
      </c>
      <c r="Y10067">
        <v>18680</v>
      </c>
      <c r="Z10067">
        <v>2.2799999999999998</v>
      </c>
    </row>
    <row r="10068" spans="1:26">
      <c r="A10068">
        <v>208106680</v>
      </c>
      <c r="B10068" t="s">
        <v>5416</v>
      </c>
      <c r="C10068" t="s">
        <v>3597</v>
      </c>
      <c r="D10068" t="s">
        <v>3698</v>
      </c>
      <c r="E10068" t="s">
        <v>5437</v>
      </c>
      <c r="F10068" t="s">
        <v>3753</v>
      </c>
      <c r="G10068">
        <v>208106680</v>
      </c>
      <c r="I10068" t="s">
        <v>3601</v>
      </c>
      <c r="J10068" t="s">
        <v>5427</v>
      </c>
      <c r="K10068" t="s">
        <v>3624</v>
      </c>
      <c r="L10068" t="s">
        <v>5435</v>
      </c>
      <c r="M10068">
        <v>12.6</v>
      </c>
      <c r="N10068">
        <v>21.5</v>
      </c>
      <c r="O10068">
        <v>11.2</v>
      </c>
      <c r="S10068" t="b">
        <v>0</v>
      </c>
      <c r="T10068" t="b">
        <v>0</v>
      </c>
      <c r="U10068" t="b">
        <v>1</v>
      </c>
      <c r="V10068">
        <v>24000</v>
      </c>
      <c r="W10068">
        <v>13500</v>
      </c>
      <c r="X10068">
        <v>2.59</v>
      </c>
      <c r="Y10068">
        <v>22600</v>
      </c>
      <c r="Z10068">
        <v>2.63</v>
      </c>
    </row>
    <row r="10069" spans="1:26">
      <c r="A10069">
        <v>208106767</v>
      </c>
      <c r="B10069" t="s">
        <v>5416</v>
      </c>
      <c r="C10069" t="s">
        <v>3597</v>
      </c>
      <c r="D10069" t="s">
        <v>3698</v>
      </c>
      <c r="E10069" t="s">
        <v>5437</v>
      </c>
      <c r="F10069" t="s">
        <v>3621</v>
      </c>
      <c r="G10069">
        <v>208106767</v>
      </c>
      <c r="I10069" t="s">
        <v>3622</v>
      </c>
      <c r="J10069" t="s">
        <v>5432</v>
      </c>
      <c r="K10069" t="s">
        <v>3624</v>
      </c>
      <c r="L10069" t="s">
        <v>5434</v>
      </c>
      <c r="M10069">
        <v>9</v>
      </c>
      <c r="N10069">
        <v>18.2</v>
      </c>
      <c r="O10069">
        <v>10.6</v>
      </c>
      <c r="S10069" t="b">
        <v>0</v>
      </c>
      <c r="T10069" t="b">
        <v>0</v>
      </c>
      <c r="U10069" t="b">
        <v>0</v>
      </c>
      <c r="V10069">
        <v>36000</v>
      </c>
      <c r="W10069">
        <v>23000</v>
      </c>
      <c r="X10069">
        <v>1.9</v>
      </c>
      <c r="Y10069">
        <v>25338</v>
      </c>
      <c r="Z10069">
        <v>2.37</v>
      </c>
    </row>
    <row r="10070" spans="1:26">
      <c r="A10070">
        <v>208106769</v>
      </c>
      <c r="B10070" t="s">
        <v>5416</v>
      </c>
      <c r="C10070" t="s">
        <v>3597</v>
      </c>
      <c r="D10070" t="s">
        <v>3698</v>
      </c>
      <c r="E10070" t="s">
        <v>5437</v>
      </c>
      <c r="F10070" t="s">
        <v>3753</v>
      </c>
      <c r="G10070">
        <v>208106769</v>
      </c>
      <c r="I10070" t="s">
        <v>3601</v>
      </c>
      <c r="J10070" t="s">
        <v>5432</v>
      </c>
      <c r="K10070" t="s">
        <v>3624</v>
      </c>
      <c r="L10070" t="s">
        <v>5433</v>
      </c>
      <c r="M10070">
        <v>9</v>
      </c>
      <c r="N10070">
        <v>16.7</v>
      </c>
      <c r="O10070">
        <v>11.5</v>
      </c>
      <c r="S10070" t="b">
        <v>0</v>
      </c>
      <c r="T10070" t="b">
        <v>0</v>
      </c>
      <c r="U10070" t="b">
        <v>0</v>
      </c>
      <c r="V10070">
        <v>36000</v>
      </c>
      <c r="W10070">
        <v>27000</v>
      </c>
      <c r="X10070">
        <v>2.6</v>
      </c>
      <c r="Y10070">
        <v>27020</v>
      </c>
      <c r="Z10070">
        <v>2.31</v>
      </c>
    </row>
    <row r="10071" spans="1:26">
      <c r="A10071">
        <v>208106768</v>
      </c>
      <c r="B10071" t="s">
        <v>5416</v>
      </c>
      <c r="C10071" t="s">
        <v>3597</v>
      </c>
      <c r="D10071" t="s">
        <v>3698</v>
      </c>
      <c r="E10071" t="s">
        <v>5437</v>
      </c>
      <c r="F10071" t="s">
        <v>3621</v>
      </c>
      <c r="G10071">
        <v>208106768</v>
      </c>
      <c r="I10071" t="s">
        <v>3622</v>
      </c>
      <c r="J10071" t="s">
        <v>5429</v>
      </c>
      <c r="K10071" t="s">
        <v>3624</v>
      </c>
      <c r="L10071" t="s">
        <v>5431</v>
      </c>
      <c r="M10071">
        <v>9.5</v>
      </c>
      <c r="N10071">
        <v>17.8</v>
      </c>
      <c r="O10071">
        <v>11</v>
      </c>
      <c r="S10071" t="b">
        <v>0</v>
      </c>
      <c r="T10071" t="b">
        <v>0</v>
      </c>
      <c r="U10071" t="b">
        <v>1</v>
      </c>
      <c r="V10071">
        <v>48000</v>
      </c>
      <c r="W10071">
        <v>28000</v>
      </c>
      <c r="X10071">
        <v>1.8</v>
      </c>
      <c r="Y10071">
        <v>37904</v>
      </c>
      <c r="Z10071">
        <v>2.2200000000000002</v>
      </c>
    </row>
    <row r="10072" spans="1:26">
      <c r="A10072">
        <v>208106770</v>
      </c>
      <c r="B10072" t="s">
        <v>5416</v>
      </c>
      <c r="C10072" t="s">
        <v>3597</v>
      </c>
      <c r="D10072" t="s">
        <v>3698</v>
      </c>
      <c r="E10072" t="s">
        <v>5437</v>
      </c>
      <c r="F10072" t="s">
        <v>3753</v>
      </c>
      <c r="G10072">
        <v>208106770</v>
      </c>
      <c r="I10072" t="s">
        <v>3601</v>
      </c>
      <c r="J10072" t="s">
        <v>5429</v>
      </c>
      <c r="K10072" t="s">
        <v>3624</v>
      </c>
      <c r="L10072" t="s">
        <v>5430</v>
      </c>
      <c r="M10072">
        <v>9.1999999999999993</v>
      </c>
      <c r="N10072">
        <v>17.399999999999999</v>
      </c>
      <c r="O10072">
        <v>10.3</v>
      </c>
      <c r="S10072" t="b">
        <v>0</v>
      </c>
      <c r="T10072" t="b">
        <v>0</v>
      </c>
      <c r="U10072" t="b">
        <v>0</v>
      </c>
      <c r="V10072">
        <v>48000</v>
      </c>
      <c r="W10072">
        <v>29000</v>
      </c>
      <c r="X10072">
        <v>2.5</v>
      </c>
      <c r="Y10072">
        <v>41070</v>
      </c>
      <c r="Z10072">
        <v>2.3199999999999998</v>
      </c>
    </row>
    <row r="10073" spans="1:26">
      <c r="A10073">
        <v>208106677</v>
      </c>
      <c r="B10073" t="s">
        <v>5416</v>
      </c>
      <c r="C10073" t="s">
        <v>3597</v>
      </c>
      <c r="D10073" t="s">
        <v>3698</v>
      </c>
      <c r="E10073" t="s">
        <v>5437</v>
      </c>
      <c r="F10073" t="s">
        <v>3621</v>
      </c>
      <c r="G10073">
        <v>208106677</v>
      </c>
      <c r="I10073" t="s">
        <v>3622</v>
      </c>
      <c r="J10073" t="s">
        <v>5427</v>
      </c>
      <c r="K10073" t="s">
        <v>3624</v>
      </c>
      <c r="L10073" t="s">
        <v>5428</v>
      </c>
      <c r="M10073">
        <v>12.5</v>
      </c>
      <c r="N10073">
        <v>20.7</v>
      </c>
      <c r="O10073">
        <v>10</v>
      </c>
      <c r="S10073" t="b">
        <v>0</v>
      </c>
      <c r="T10073" t="b">
        <v>0</v>
      </c>
      <c r="U10073" t="b">
        <v>1</v>
      </c>
      <c r="V10073">
        <v>24000</v>
      </c>
      <c r="W10073">
        <v>15600</v>
      </c>
      <c r="X10073">
        <v>2.86</v>
      </c>
      <c r="Y10073">
        <v>18680</v>
      </c>
      <c r="Z10073">
        <v>2.2799999999999998</v>
      </c>
    </row>
    <row r="10074" spans="1:26">
      <c r="A10074">
        <v>208106676</v>
      </c>
      <c r="B10074" t="s">
        <v>5416</v>
      </c>
      <c r="C10074" t="s">
        <v>3597</v>
      </c>
      <c r="D10074" t="s">
        <v>3698</v>
      </c>
      <c r="E10074" t="s">
        <v>5437</v>
      </c>
      <c r="F10074" t="s">
        <v>3849</v>
      </c>
      <c r="G10074">
        <v>208106676</v>
      </c>
      <c r="I10074" t="s">
        <v>3622</v>
      </c>
      <c r="J10074" t="s">
        <v>5425</v>
      </c>
      <c r="K10074" t="s">
        <v>3624</v>
      </c>
      <c r="L10074" t="s">
        <v>5426</v>
      </c>
      <c r="M10074">
        <v>12.5</v>
      </c>
      <c r="N10074">
        <v>20.5</v>
      </c>
      <c r="O10074">
        <v>11</v>
      </c>
      <c r="S10074" t="b">
        <v>0</v>
      </c>
      <c r="T10074" t="b">
        <v>0</v>
      </c>
      <c r="U10074" t="b">
        <v>1</v>
      </c>
      <c r="V10074">
        <v>16000</v>
      </c>
      <c r="W10074">
        <v>12000</v>
      </c>
      <c r="X10074">
        <v>2.5099999999999998</v>
      </c>
      <c r="Y10074">
        <v>14200</v>
      </c>
      <c r="Z10074">
        <v>2.17</v>
      </c>
    </row>
    <row r="10075" spans="1:26">
      <c r="A10075">
        <v>208106662</v>
      </c>
      <c r="B10075" t="s">
        <v>5416</v>
      </c>
      <c r="C10075" t="s">
        <v>3597</v>
      </c>
      <c r="D10075" t="s">
        <v>3698</v>
      </c>
      <c r="E10075" t="s">
        <v>5436</v>
      </c>
      <c r="F10075" t="s">
        <v>3753</v>
      </c>
      <c r="G10075">
        <v>208106662</v>
      </c>
      <c r="I10075" t="s">
        <v>3601</v>
      </c>
      <c r="J10075" t="s">
        <v>5427</v>
      </c>
      <c r="K10075" t="s">
        <v>3624</v>
      </c>
      <c r="L10075" t="s">
        <v>5435</v>
      </c>
      <c r="M10075">
        <v>12.6</v>
      </c>
      <c r="N10075">
        <v>21.5</v>
      </c>
      <c r="O10075">
        <v>11.2</v>
      </c>
      <c r="S10075" t="b">
        <v>0</v>
      </c>
      <c r="T10075" t="b">
        <v>0</v>
      </c>
      <c r="U10075" t="b">
        <v>1</v>
      </c>
      <c r="V10075">
        <v>24000</v>
      </c>
      <c r="W10075">
        <v>13500</v>
      </c>
      <c r="X10075">
        <v>2.59</v>
      </c>
      <c r="Y10075">
        <v>22600</v>
      </c>
      <c r="Z10075">
        <v>2.63</v>
      </c>
    </row>
    <row r="10076" spans="1:26">
      <c r="A10076">
        <v>208106757</v>
      </c>
      <c r="B10076" t="s">
        <v>5416</v>
      </c>
      <c r="C10076" t="s">
        <v>3597</v>
      </c>
      <c r="D10076" t="s">
        <v>3698</v>
      </c>
      <c r="E10076" t="s">
        <v>5436</v>
      </c>
      <c r="F10076" t="s">
        <v>3621</v>
      </c>
      <c r="G10076">
        <v>208106757</v>
      </c>
      <c r="I10076" t="s">
        <v>3622</v>
      </c>
      <c r="J10076" t="s">
        <v>5432</v>
      </c>
      <c r="K10076" t="s">
        <v>3624</v>
      </c>
      <c r="L10076" t="s">
        <v>5434</v>
      </c>
      <c r="M10076">
        <v>9</v>
      </c>
      <c r="N10076">
        <v>18.2</v>
      </c>
      <c r="O10076">
        <v>10.6</v>
      </c>
      <c r="S10076" t="b">
        <v>0</v>
      </c>
      <c r="T10076" t="b">
        <v>0</v>
      </c>
      <c r="U10076" t="b">
        <v>0</v>
      </c>
      <c r="V10076">
        <v>36000</v>
      </c>
      <c r="W10076">
        <v>23000</v>
      </c>
      <c r="X10076">
        <v>1.9</v>
      </c>
      <c r="Y10076">
        <v>25338</v>
      </c>
      <c r="Z10076">
        <v>2.37</v>
      </c>
    </row>
    <row r="10077" spans="1:26">
      <c r="A10077">
        <v>208106758</v>
      </c>
      <c r="B10077" t="s">
        <v>5416</v>
      </c>
      <c r="C10077" t="s">
        <v>3597</v>
      </c>
      <c r="D10077" t="s">
        <v>3698</v>
      </c>
      <c r="E10077" t="s">
        <v>5436</v>
      </c>
      <c r="F10077" t="s">
        <v>3621</v>
      </c>
      <c r="G10077">
        <v>208106758</v>
      </c>
      <c r="I10077" t="s">
        <v>3622</v>
      </c>
      <c r="J10077" t="s">
        <v>5429</v>
      </c>
      <c r="K10077" t="s">
        <v>3624</v>
      </c>
      <c r="L10077" t="s">
        <v>5431</v>
      </c>
      <c r="M10077">
        <v>9.5</v>
      </c>
      <c r="N10077">
        <v>17.8</v>
      </c>
      <c r="O10077">
        <v>11</v>
      </c>
      <c r="S10077" t="b">
        <v>0</v>
      </c>
      <c r="T10077" t="b">
        <v>0</v>
      </c>
      <c r="U10077" t="b">
        <v>1</v>
      </c>
      <c r="V10077">
        <v>48000</v>
      </c>
      <c r="W10077">
        <v>28000</v>
      </c>
      <c r="X10077">
        <v>1.8</v>
      </c>
      <c r="Y10077">
        <v>37904</v>
      </c>
      <c r="Z10077">
        <v>2.2200000000000002</v>
      </c>
    </row>
    <row r="10078" spans="1:26">
      <c r="A10078">
        <v>208106759</v>
      </c>
      <c r="B10078" t="s">
        <v>5416</v>
      </c>
      <c r="C10078" t="s">
        <v>3597</v>
      </c>
      <c r="D10078" t="s">
        <v>3698</v>
      </c>
      <c r="E10078" t="s">
        <v>5436</v>
      </c>
      <c r="F10078" t="s">
        <v>3753</v>
      </c>
      <c r="G10078">
        <v>208106759</v>
      </c>
      <c r="I10078" t="s">
        <v>3601</v>
      </c>
      <c r="J10078" t="s">
        <v>5432</v>
      </c>
      <c r="K10078" t="s">
        <v>3624</v>
      </c>
      <c r="L10078" t="s">
        <v>5433</v>
      </c>
      <c r="M10078">
        <v>9</v>
      </c>
      <c r="N10078">
        <v>16.7</v>
      </c>
      <c r="O10078">
        <v>11.5</v>
      </c>
      <c r="S10078" t="b">
        <v>0</v>
      </c>
      <c r="T10078" t="b">
        <v>0</v>
      </c>
      <c r="U10078" t="b">
        <v>0</v>
      </c>
      <c r="V10078">
        <v>36000</v>
      </c>
      <c r="W10078">
        <v>27000</v>
      </c>
      <c r="X10078">
        <v>2.6</v>
      </c>
      <c r="Y10078">
        <v>27020</v>
      </c>
      <c r="Z10078">
        <v>2.31</v>
      </c>
    </row>
    <row r="10079" spans="1:26">
      <c r="A10079">
        <v>208106760</v>
      </c>
      <c r="B10079" t="s">
        <v>5416</v>
      </c>
      <c r="C10079" t="s">
        <v>3597</v>
      </c>
      <c r="D10079" t="s">
        <v>3698</v>
      </c>
      <c r="E10079" t="s">
        <v>5436</v>
      </c>
      <c r="F10079" t="s">
        <v>3753</v>
      </c>
      <c r="G10079">
        <v>208106760</v>
      </c>
      <c r="I10079" t="s">
        <v>3601</v>
      </c>
      <c r="J10079" t="s">
        <v>5429</v>
      </c>
      <c r="K10079" t="s">
        <v>3624</v>
      </c>
      <c r="L10079" t="s">
        <v>5430</v>
      </c>
      <c r="M10079">
        <v>9.1999999999999993</v>
      </c>
      <c r="N10079">
        <v>17.399999999999999</v>
      </c>
      <c r="O10079">
        <v>10.3</v>
      </c>
      <c r="S10079" t="b">
        <v>0</v>
      </c>
      <c r="T10079" t="b">
        <v>0</v>
      </c>
      <c r="U10079" t="b">
        <v>0</v>
      </c>
      <c r="V10079">
        <v>48000</v>
      </c>
      <c r="W10079">
        <v>29000</v>
      </c>
      <c r="X10079">
        <v>2.5</v>
      </c>
      <c r="Y10079">
        <v>41070</v>
      </c>
      <c r="Z10079">
        <v>2.3199999999999998</v>
      </c>
    </row>
    <row r="10080" spans="1:26">
      <c r="A10080">
        <v>208106659</v>
      </c>
      <c r="B10080" t="s">
        <v>5416</v>
      </c>
      <c r="C10080" t="s">
        <v>3597</v>
      </c>
      <c r="D10080" t="s">
        <v>3698</v>
      </c>
      <c r="E10080" t="s">
        <v>5436</v>
      </c>
      <c r="F10080" t="s">
        <v>3621</v>
      </c>
      <c r="G10080">
        <v>208106659</v>
      </c>
      <c r="I10080" t="s">
        <v>3622</v>
      </c>
      <c r="J10080" t="s">
        <v>5427</v>
      </c>
      <c r="K10080" t="s">
        <v>3624</v>
      </c>
      <c r="L10080" t="s">
        <v>5428</v>
      </c>
      <c r="M10080">
        <v>12.5</v>
      </c>
      <c r="N10080">
        <v>20.7</v>
      </c>
      <c r="O10080">
        <v>10</v>
      </c>
      <c r="S10080" t="b">
        <v>0</v>
      </c>
      <c r="T10080" t="b">
        <v>0</v>
      </c>
      <c r="U10080" t="b">
        <v>1</v>
      </c>
      <c r="V10080">
        <v>24000</v>
      </c>
      <c r="W10080">
        <v>15600</v>
      </c>
      <c r="X10080">
        <v>2.86</v>
      </c>
      <c r="Y10080">
        <v>18680</v>
      </c>
      <c r="Z10080">
        <v>2.2799999999999998</v>
      </c>
    </row>
    <row r="10081" spans="1:26">
      <c r="A10081">
        <v>208106658</v>
      </c>
      <c r="B10081" t="s">
        <v>5416</v>
      </c>
      <c r="C10081" t="s">
        <v>3597</v>
      </c>
      <c r="D10081" t="s">
        <v>3698</v>
      </c>
      <c r="E10081" t="s">
        <v>5436</v>
      </c>
      <c r="F10081" t="s">
        <v>3849</v>
      </c>
      <c r="G10081">
        <v>208106658</v>
      </c>
      <c r="I10081" t="s">
        <v>3622</v>
      </c>
      <c r="J10081" t="s">
        <v>5425</v>
      </c>
      <c r="K10081" t="s">
        <v>3624</v>
      </c>
      <c r="L10081" t="s">
        <v>5426</v>
      </c>
      <c r="M10081">
        <v>12.5</v>
      </c>
      <c r="N10081">
        <v>20.5</v>
      </c>
      <c r="O10081">
        <v>11</v>
      </c>
      <c r="S10081" t="b">
        <v>0</v>
      </c>
      <c r="T10081" t="b">
        <v>0</v>
      </c>
      <c r="U10081" t="b">
        <v>1</v>
      </c>
      <c r="V10081">
        <v>16000</v>
      </c>
      <c r="W10081">
        <v>12000</v>
      </c>
      <c r="X10081">
        <v>2.5099999999999998</v>
      </c>
      <c r="Y10081">
        <v>14200</v>
      </c>
      <c r="Z10081">
        <v>2.17</v>
      </c>
    </row>
    <row r="10082" spans="1:26">
      <c r="A10082">
        <v>208106689</v>
      </c>
      <c r="B10082" t="s">
        <v>5416</v>
      </c>
      <c r="C10082" t="s">
        <v>3597</v>
      </c>
      <c r="D10082" t="s">
        <v>3698</v>
      </c>
      <c r="E10082" t="s">
        <v>5424</v>
      </c>
      <c r="F10082" t="s">
        <v>3753</v>
      </c>
      <c r="G10082">
        <v>208106689</v>
      </c>
      <c r="I10082" t="s">
        <v>3601</v>
      </c>
      <c r="J10082" t="s">
        <v>5427</v>
      </c>
      <c r="K10082" t="s">
        <v>3624</v>
      </c>
      <c r="L10082" t="s">
        <v>5435</v>
      </c>
      <c r="M10082">
        <v>12.6</v>
      </c>
      <c r="N10082">
        <v>21.5</v>
      </c>
      <c r="O10082">
        <v>11.2</v>
      </c>
      <c r="S10082" t="b">
        <v>0</v>
      </c>
      <c r="T10082" t="b">
        <v>0</v>
      </c>
      <c r="U10082" t="b">
        <v>1</v>
      </c>
      <c r="V10082">
        <v>24000</v>
      </c>
      <c r="W10082">
        <v>13500</v>
      </c>
      <c r="X10082">
        <v>2.59</v>
      </c>
      <c r="Y10082">
        <v>22600</v>
      </c>
      <c r="Z10082">
        <v>2.63</v>
      </c>
    </row>
    <row r="10083" spans="1:26">
      <c r="A10083">
        <v>208106762</v>
      </c>
      <c r="B10083" t="s">
        <v>5416</v>
      </c>
      <c r="C10083" t="s">
        <v>3597</v>
      </c>
      <c r="D10083" t="s">
        <v>3698</v>
      </c>
      <c r="E10083" t="s">
        <v>5424</v>
      </c>
      <c r="F10083" t="s">
        <v>3621</v>
      </c>
      <c r="G10083">
        <v>208106762</v>
      </c>
      <c r="I10083" t="s">
        <v>3622</v>
      </c>
      <c r="J10083" t="s">
        <v>5432</v>
      </c>
      <c r="K10083" t="s">
        <v>3624</v>
      </c>
      <c r="L10083" t="s">
        <v>5434</v>
      </c>
      <c r="M10083">
        <v>9</v>
      </c>
      <c r="N10083">
        <v>18.2</v>
      </c>
      <c r="O10083">
        <v>10.6</v>
      </c>
      <c r="S10083" t="b">
        <v>0</v>
      </c>
      <c r="T10083" t="b">
        <v>0</v>
      </c>
      <c r="U10083" t="b">
        <v>0</v>
      </c>
      <c r="V10083">
        <v>36000</v>
      </c>
      <c r="W10083">
        <v>23000</v>
      </c>
      <c r="X10083">
        <v>1.9</v>
      </c>
      <c r="Y10083">
        <v>25338</v>
      </c>
      <c r="Z10083">
        <v>2.37</v>
      </c>
    </row>
    <row r="10084" spans="1:26">
      <c r="A10084">
        <v>208106764</v>
      </c>
      <c r="B10084" t="s">
        <v>5416</v>
      </c>
      <c r="C10084" t="s">
        <v>3597</v>
      </c>
      <c r="D10084" t="s">
        <v>3698</v>
      </c>
      <c r="E10084" t="s">
        <v>5424</v>
      </c>
      <c r="F10084" t="s">
        <v>3753</v>
      </c>
      <c r="G10084">
        <v>208106764</v>
      </c>
      <c r="I10084" t="s">
        <v>3601</v>
      </c>
      <c r="J10084" t="s">
        <v>5432</v>
      </c>
      <c r="K10084" t="s">
        <v>3624</v>
      </c>
      <c r="L10084" t="s">
        <v>5433</v>
      </c>
      <c r="M10084">
        <v>9</v>
      </c>
      <c r="N10084">
        <v>16.7</v>
      </c>
      <c r="O10084">
        <v>11.5</v>
      </c>
      <c r="S10084" t="b">
        <v>0</v>
      </c>
      <c r="T10084" t="b">
        <v>0</v>
      </c>
      <c r="U10084" t="b">
        <v>0</v>
      </c>
      <c r="V10084">
        <v>36000</v>
      </c>
      <c r="W10084">
        <v>27000</v>
      </c>
      <c r="X10084">
        <v>2.6</v>
      </c>
      <c r="Y10084">
        <v>27020</v>
      </c>
      <c r="Z10084">
        <v>2.31</v>
      </c>
    </row>
    <row r="10085" spans="1:26">
      <c r="A10085">
        <v>208106763</v>
      </c>
      <c r="B10085" t="s">
        <v>5416</v>
      </c>
      <c r="C10085" t="s">
        <v>3597</v>
      </c>
      <c r="D10085" t="s">
        <v>3698</v>
      </c>
      <c r="E10085" t="s">
        <v>5424</v>
      </c>
      <c r="F10085" t="s">
        <v>3621</v>
      </c>
      <c r="G10085">
        <v>208106763</v>
      </c>
      <c r="I10085" t="s">
        <v>3622</v>
      </c>
      <c r="J10085" t="s">
        <v>5429</v>
      </c>
      <c r="K10085" t="s">
        <v>3624</v>
      </c>
      <c r="L10085" t="s">
        <v>5431</v>
      </c>
      <c r="M10085">
        <v>9.5</v>
      </c>
      <c r="N10085">
        <v>17.8</v>
      </c>
      <c r="O10085">
        <v>11</v>
      </c>
      <c r="S10085" t="b">
        <v>0</v>
      </c>
      <c r="T10085" t="b">
        <v>0</v>
      </c>
      <c r="U10085" t="b">
        <v>1</v>
      </c>
      <c r="V10085">
        <v>48000</v>
      </c>
      <c r="W10085">
        <v>28000</v>
      </c>
      <c r="X10085">
        <v>1.8</v>
      </c>
      <c r="Y10085">
        <v>37904</v>
      </c>
      <c r="Z10085">
        <v>2.2200000000000002</v>
      </c>
    </row>
    <row r="10086" spans="1:26">
      <c r="A10086">
        <v>208106765</v>
      </c>
      <c r="B10086" t="s">
        <v>5416</v>
      </c>
      <c r="C10086" t="s">
        <v>3597</v>
      </c>
      <c r="D10086" t="s">
        <v>3698</v>
      </c>
      <c r="E10086" t="s">
        <v>5424</v>
      </c>
      <c r="F10086" t="s">
        <v>3753</v>
      </c>
      <c r="G10086">
        <v>208106765</v>
      </c>
      <c r="I10086" t="s">
        <v>3601</v>
      </c>
      <c r="J10086" t="s">
        <v>5429</v>
      </c>
      <c r="K10086" t="s">
        <v>3624</v>
      </c>
      <c r="L10086" t="s">
        <v>5430</v>
      </c>
      <c r="M10086">
        <v>9.1999999999999993</v>
      </c>
      <c r="N10086">
        <v>17.399999999999999</v>
      </c>
      <c r="O10086">
        <v>10.3</v>
      </c>
      <c r="S10086" t="b">
        <v>0</v>
      </c>
      <c r="T10086" t="b">
        <v>0</v>
      </c>
      <c r="U10086" t="b">
        <v>0</v>
      </c>
      <c r="V10086">
        <v>48000</v>
      </c>
      <c r="W10086">
        <v>29000</v>
      </c>
      <c r="X10086">
        <v>2.5</v>
      </c>
      <c r="Y10086">
        <v>41070</v>
      </c>
      <c r="Z10086">
        <v>2.3199999999999998</v>
      </c>
    </row>
    <row r="10087" spans="1:26">
      <c r="A10087">
        <v>208106686</v>
      </c>
      <c r="B10087" t="s">
        <v>5416</v>
      </c>
      <c r="C10087" t="s">
        <v>3597</v>
      </c>
      <c r="D10087" t="s">
        <v>3698</v>
      </c>
      <c r="E10087" t="s">
        <v>5424</v>
      </c>
      <c r="F10087" t="s">
        <v>3621</v>
      </c>
      <c r="G10087">
        <v>208106686</v>
      </c>
      <c r="I10087" t="s">
        <v>3622</v>
      </c>
      <c r="J10087" t="s">
        <v>5427</v>
      </c>
      <c r="K10087" t="s">
        <v>3624</v>
      </c>
      <c r="L10087" t="s">
        <v>5428</v>
      </c>
      <c r="M10087">
        <v>12.5</v>
      </c>
      <c r="N10087">
        <v>20.7</v>
      </c>
      <c r="O10087">
        <v>10</v>
      </c>
      <c r="S10087" t="b">
        <v>0</v>
      </c>
      <c r="T10087" t="b">
        <v>0</v>
      </c>
      <c r="U10087" t="b">
        <v>1</v>
      </c>
      <c r="V10087">
        <v>24000</v>
      </c>
      <c r="W10087">
        <v>15600</v>
      </c>
      <c r="X10087">
        <v>2.86</v>
      </c>
      <c r="Y10087">
        <v>18680</v>
      </c>
      <c r="Z10087">
        <v>2.2799999999999998</v>
      </c>
    </row>
    <row r="10088" spans="1:26">
      <c r="A10088">
        <v>208106685</v>
      </c>
      <c r="B10088" t="s">
        <v>5416</v>
      </c>
      <c r="C10088" t="s">
        <v>3597</v>
      </c>
      <c r="D10088" t="s">
        <v>3698</v>
      </c>
      <c r="E10088" t="s">
        <v>5424</v>
      </c>
      <c r="F10088" t="s">
        <v>3849</v>
      </c>
      <c r="G10088">
        <v>208106685</v>
      </c>
      <c r="I10088" t="s">
        <v>3622</v>
      </c>
      <c r="J10088" t="s">
        <v>5425</v>
      </c>
      <c r="K10088" t="s">
        <v>3624</v>
      </c>
      <c r="L10088" t="s">
        <v>5426</v>
      </c>
      <c r="M10088">
        <v>12.5</v>
      </c>
      <c r="N10088">
        <v>20.5</v>
      </c>
      <c r="O10088">
        <v>11</v>
      </c>
      <c r="S10088" t="b">
        <v>0</v>
      </c>
      <c r="T10088" t="b">
        <v>0</v>
      </c>
      <c r="U10088" t="b">
        <v>1</v>
      </c>
      <c r="V10088">
        <v>16000</v>
      </c>
      <c r="W10088">
        <v>12000</v>
      </c>
      <c r="X10088">
        <v>2.5099999999999998</v>
      </c>
      <c r="Y10088">
        <v>14200</v>
      </c>
      <c r="Z10088">
        <v>2.17</v>
      </c>
    </row>
    <row r="10089" spans="1:26">
      <c r="A10089">
        <v>206315630</v>
      </c>
      <c r="B10089" t="s">
        <v>5416</v>
      </c>
      <c r="C10089" t="s">
        <v>3597</v>
      </c>
      <c r="D10089" t="s">
        <v>4034</v>
      </c>
      <c r="E10089" t="s">
        <v>5423</v>
      </c>
      <c r="F10089" t="s">
        <v>3600</v>
      </c>
      <c r="G10089">
        <v>206315630</v>
      </c>
      <c r="I10089" t="s">
        <v>3601</v>
      </c>
      <c r="J10089" t="s">
        <v>5420</v>
      </c>
      <c r="K10089" t="s">
        <v>3624</v>
      </c>
      <c r="L10089" t="s">
        <v>5421</v>
      </c>
      <c r="M10089">
        <v>8.1999999999999993</v>
      </c>
      <c r="N10089">
        <v>16</v>
      </c>
      <c r="O10089">
        <v>9.5</v>
      </c>
      <c r="S10089" t="b">
        <v>0</v>
      </c>
      <c r="T10089" t="b">
        <v>0</v>
      </c>
      <c r="U10089" t="b">
        <v>0</v>
      </c>
      <c r="V10089">
        <v>48000</v>
      </c>
      <c r="W10089">
        <v>36000</v>
      </c>
      <c r="X10089">
        <v>2.2999999999999998</v>
      </c>
      <c r="Y10089">
        <v>35597</v>
      </c>
      <c r="Z10089">
        <v>2.2400000000000002</v>
      </c>
    </row>
    <row r="10090" spans="1:26">
      <c r="A10090">
        <v>206315629</v>
      </c>
      <c r="B10090" t="s">
        <v>5416</v>
      </c>
      <c r="C10090" t="s">
        <v>3597</v>
      </c>
      <c r="D10090" t="s">
        <v>4034</v>
      </c>
      <c r="E10090" t="s">
        <v>5423</v>
      </c>
      <c r="F10090" t="s">
        <v>3600</v>
      </c>
      <c r="G10090">
        <v>206315629</v>
      </c>
      <c r="I10090" t="s">
        <v>3601</v>
      </c>
      <c r="J10090" t="s">
        <v>5418</v>
      </c>
      <c r="K10090" t="s">
        <v>3624</v>
      </c>
      <c r="L10090" t="s">
        <v>5419</v>
      </c>
      <c r="M10090">
        <v>8.5</v>
      </c>
      <c r="N10090">
        <v>16.5</v>
      </c>
      <c r="O10090">
        <v>10.4</v>
      </c>
      <c r="S10090" t="b">
        <v>0</v>
      </c>
      <c r="T10090" t="b">
        <v>0</v>
      </c>
      <c r="U10090" t="b">
        <v>0</v>
      </c>
      <c r="V10090">
        <v>36000</v>
      </c>
      <c r="W10090">
        <v>25000</v>
      </c>
      <c r="X10090">
        <v>2.4500000000000002</v>
      </c>
      <c r="Y10090">
        <v>27360</v>
      </c>
      <c r="Z10090">
        <v>2.37</v>
      </c>
    </row>
    <row r="10091" spans="1:26">
      <c r="A10091">
        <v>206315647</v>
      </c>
      <c r="B10091" t="s">
        <v>5416</v>
      </c>
      <c r="C10091" t="s">
        <v>3597</v>
      </c>
      <c r="D10091" t="s">
        <v>4034</v>
      </c>
      <c r="E10091" t="s">
        <v>5422</v>
      </c>
      <c r="F10091" t="s">
        <v>3600</v>
      </c>
      <c r="G10091">
        <v>206315647</v>
      </c>
      <c r="I10091" t="s">
        <v>3601</v>
      </c>
      <c r="J10091" t="s">
        <v>5418</v>
      </c>
      <c r="K10091" t="s">
        <v>3624</v>
      </c>
      <c r="L10091" t="s">
        <v>5419</v>
      </c>
      <c r="M10091">
        <v>8.5</v>
      </c>
      <c r="N10091">
        <v>16.5</v>
      </c>
      <c r="O10091">
        <v>10.4</v>
      </c>
      <c r="S10091" t="b">
        <v>0</v>
      </c>
      <c r="T10091" t="b">
        <v>0</v>
      </c>
      <c r="U10091" t="b">
        <v>0</v>
      </c>
      <c r="V10091">
        <v>36000</v>
      </c>
      <c r="W10091">
        <v>25000</v>
      </c>
      <c r="X10091">
        <v>2.4500000000000002</v>
      </c>
      <c r="Y10091">
        <v>27360</v>
      </c>
      <c r="Z10091">
        <v>2.37</v>
      </c>
    </row>
    <row r="10092" spans="1:26">
      <c r="A10092">
        <v>206315648</v>
      </c>
      <c r="B10092" t="s">
        <v>5416</v>
      </c>
      <c r="C10092" t="s">
        <v>3597</v>
      </c>
      <c r="D10092" t="s">
        <v>4034</v>
      </c>
      <c r="E10092" t="s">
        <v>5422</v>
      </c>
      <c r="F10092" t="s">
        <v>3600</v>
      </c>
      <c r="G10092">
        <v>206315648</v>
      </c>
      <c r="I10092" t="s">
        <v>3601</v>
      </c>
      <c r="J10092" t="s">
        <v>5420</v>
      </c>
      <c r="K10092" t="s">
        <v>3624</v>
      </c>
      <c r="L10092" t="s">
        <v>5421</v>
      </c>
      <c r="M10092">
        <v>8.1999999999999993</v>
      </c>
      <c r="N10092">
        <v>16</v>
      </c>
      <c r="O10092">
        <v>9.5</v>
      </c>
      <c r="S10092" t="b">
        <v>0</v>
      </c>
      <c r="T10092" t="b">
        <v>0</v>
      </c>
      <c r="U10092" t="b">
        <v>0</v>
      </c>
      <c r="V10092">
        <v>48000</v>
      </c>
      <c r="W10092">
        <v>36000</v>
      </c>
      <c r="X10092">
        <v>2.2999999999999998</v>
      </c>
      <c r="Y10092">
        <v>35597</v>
      </c>
      <c r="Z10092">
        <v>2.2400000000000002</v>
      </c>
    </row>
    <row r="10093" spans="1:26">
      <c r="A10093">
        <v>206315639</v>
      </c>
      <c r="B10093" t="s">
        <v>5416</v>
      </c>
      <c r="C10093" t="s">
        <v>3597</v>
      </c>
      <c r="D10093" t="s">
        <v>4034</v>
      </c>
      <c r="E10093" t="s">
        <v>5417</v>
      </c>
      <c r="F10093" t="s">
        <v>3600</v>
      </c>
      <c r="G10093">
        <v>206315639</v>
      </c>
      <c r="I10093" t="s">
        <v>3601</v>
      </c>
      <c r="J10093" t="s">
        <v>5420</v>
      </c>
      <c r="K10093" t="s">
        <v>3624</v>
      </c>
      <c r="L10093" t="s">
        <v>5421</v>
      </c>
      <c r="M10093">
        <v>8.1999999999999993</v>
      </c>
      <c r="N10093">
        <v>16</v>
      </c>
      <c r="O10093">
        <v>9.5</v>
      </c>
      <c r="S10093" t="b">
        <v>0</v>
      </c>
      <c r="T10093" t="b">
        <v>0</v>
      </c>
      <c r="U10093" t="b">
        <v>0</v>
      </c>
      <c r="V10093">
        <v>48000</v>
      </c>
      <c r="W10093">
        <v>36000</v>
      </c>
      <c r="X10093">
        <v>2.2999999999999998</v>
      </c>
      <c r="Y10093">
        <v>35597</v>
      </c>
      <c r="Z10093">
        <v>2.2400000000000002</v>
      </c>
    </row>
    <row r="10094" spans="1:26">
      <c r="A10094">
        <v>206315638</v>
      </c>
      <c r="B10094" t="s">
        <v>5416</v>
      </c>
      <c r="C10094" t="s">
        <v>3597</v>
      </c>
      <c r="D10094" t="s">
        <v>4034</v>
      </c>
      <c r="E10094" t="s">
        <v>5417</v>
      </c>
      <c r="F10094" t="s">
        <v>3600</v>
      </c>
      <c r="G10094">
        <v>206315638</v>
      </c>
      <c r="I10094" t="s">
        <v>3601</v>
      </c>
      <c r="J10094" t="s">
        <v>5418</v>
      </c>
      <c r="K10094" t="s">
        <v>3624</v>
      </c>
      <c r="L10094" t="s">
        <v>5419</v>
      </c>
      <c r="M10094">
        <v>8.5</v>
      </c>
      <c r="N10094">
        <v>16.5</v>
      </c>
      <c r="O10094">
        <v>10.4</v>
      </c>
      <c r="S10094" t="b">
        <v>0</v>
      </c>
      <c r="T10094" t="b">
        <v>0</v>
      </c>
      <c r="U10094" t="b">
        <v>0</v>
      </c>
      <c r="V10094">
        <v>36000</v>
      </c>
      <c r="W10094">
        <v>25000</v>
      </c>
      <c r="X10094">
        <v>2.4500000000000002</v>
      </c>
      <c r="Y10094">
        <v>27360</v>
      </c>
      <c r="Z10094">
        <v>2.37</v>
      </c>
    </row>
    <row r="10095" spans="1:26">
      <c r="A10095">
        <v>207641303</v>
      </c>
      <c r="B10095" t="s">
        <v>5412</v>
      </c>
      <c r="C10095" t="s">
        <v>3597</v>
      </c>
      <c r="D10095" t="s">
        <v>4034</v>
      </c>
      <c r="E10095" t="s">
        <v>5413</v>
      </c>
      <c r="F10095" t="s">
        <v>3787</v>
      </c>
      <c r="G10095">
        <v>207641303</v>
      </c>
      <c r="I10095" t="s">
        <v>3622</v>
      </c>
      <c r="J10095" t="s">
        <v>5414</v>
      </c>
      <c r="K10095" t="s">
        <v>3624</v>
      </c>
      <c r="L10095" t="s">
        <v>5415</v>
      </c>
      <c r="M10095">
        <v>9.8000000000000007</v>
      </c>
      <c r="N10095">
        <v>18</v>
      </c>
      <c r="O10095">
        <v>10.5</v>
      </c>
      <c r="S10095" t="b">
        <v>0</v>
      </c>
      <c r="T10095" t="b">
        <v>0</v>
      </c>
      <c r="U10095" t="b">
        <v>0</v>
      </c>
      <c r="V10095">
        <v>54000</v>
      </c>
      <c r="W10095">
        <v>35000</v>
      </c>
      <c r="X10095">
        <v>2.4900000000000002</v>
      </c>
      <c r="Y10095">
        <v>34945</v>
      </c>
      <c r="Z10095">
        <v>2.04</v>
      </c>
    </row>
    <row r="10096" spans="1:26">
      <c r="A10096">
        <v>206374558</v>
      </c>
      <c r="B10096" t="s">
        <v>5401</v>
      </c>
      <c r="C10096" t="s">
        <v>3597</v>
      </c>
      <c r="D10096" t="s">
        <v>3743</v>
      </c>
      <c r="E10096" t="s">
        <v>3747</v>
      </c>
      <c r="F10096" t="s">
        <v>3753</v>
      </c>
      <c r="G10096">
        <v>206374558</v>
      </c>
      <c r="I10096" t="s">
        <v>3601</v>
      </c>
      <c r="J10096" t="s">
        <v>5411</v>
      </c>
      <c r="K10096" t="s">
        <v>3624</v>
      </c>
      <c r="L10096" t="s">
        <v>4517</v>
      </c>
      <c r="M10096">
        <v>12.5</v>
      </c>
      <c r="N10096">
        <v>15</v>
      </c>
      <c r="O10096">
        <v>9</v>
      </c>
      <c r="S10096" t="b">
        <v>0</v>
      </c>
      <c r="T10096" t="b">
        <v>0</v>
      </c>
      <c r="U10096" t="b">
        <v>0</v>
      </c>
      <c r="V10096">
        <v>33000</v>
      </c>
      <c r="W10096">
        <v>25400</v>
      </c>
      <c r="X10096">
        <v>2.5099999999999998</v>
      </c>
      <c r="Y10096">
        <v>37000</v>
      </c>
      <c r="Z10096">
        <v>2.17</v>
      </c>
    </row>
    <row r="10097" spans="1:26">
      <c r="A10097">
        <v>207342928</v>
      </c>
      <c r="B10097" t="s">
        <v>5401</v>
      </c>
      <c r="C10097" t="s">
        <v>3597</v>
      </c>
      <c r="D10097" t="s">
        <v>3743</v>
      </c>
      <c r="E10097" t="s">
        <v>3744</v>
      </c>
      <c r="F10097" t="s">
        <v>3718</v>
      </c>
      <c r="G10097">
        <v>207342928</v>
      </c>
      <c r="I10097" t="s">
        <v>3711</v>
      </c>
      <c r="J10097" t="s">
        <v>5408</v>
      </c>
      <c r="K10097" t="s">
        <v>3688</v>
      </c>
      <c r="M10097">
        <v>10</v>
      </c>
      <c r="N10097">
        <v>16</v>
      </c>
      <c r="O10097">
        <v>9</v>
      </c>
      <c r="S10097" t="b">
        <v>0</v>
      </c>
      <c r="T10097" t="b">
        <v>0</v>
      </c>
      <c r="U10097" t="b">
        <v>0</v>
      </c>
      <c r="V10097">
        <v>20000</v>
      </c>
      <c r="W10097">
        <v>12500</v>
      </c>
      <c r="X10097">
        <v>2.71</v>
      </c>
      <c r="Y10097">
        <v>14500</v>
      </c>
      <c r="Z10097">
        <v>2.35</v>
      </c>
    </row>
    <row r="10098" spans="1:26">
      <c r="A10098">
        <v>206328183</v>
      </c>
      <c r="B10098" t="s">
        <v>5401</v>
      </c>
      <c r="C10098" t="s">
        <v>3597</v>
      </c>
      <c r="D10098" t="s">
        <v>3743</v>
      </c>
      <c r="E10098" t="s">
        <v>3747</v>
      </c>
      <c r="F10098" t="s">
        <v>3753</v>
      </c>
      <c r="G10098">
        <v>206328183</v>
      </c>
      <c r="I10098" t="s">
        <v>3601</v>
      </c>
      <c r="J10098" t="s">
        <v>5409</v>
      </c>
      <c r="K10098" t="s">
        <v>3624</v>
      </c>
      <c r="L10098" t="s">
        <v>5410</v>
      </c>
      <c r="M10098">
        <v>12.5</v>
      </c>
      <c r="N10098">
        <v>15</v>
      </c>
      <c r="O10098">
        <v>9</v>
      </c>
      <c r="S10098" t="b">
        <v>0</v>
      </c>
      <c r="T10098" t="b">
        <v>0</v>
      </c>
      <c r="U10098" t="b">
        <v>0</v>
      </c>
      <c r="V10098">
        <v>33000</v>
      </c>
      <c r="W10098">
        <v>25400</v>
      </c>
      <c r="X10098">
        <v>2.5099999999999998</v>
      </c>
      <c r="Y10098">
        <v>37000</v>
      </c>
      <c r="Z10098">
        <v>2.17</v>
      </c>
    </row>
    <row r="10099" spans="1:26">
      <c r="A10099">
        <v>207348699</v>
      </c>
      <c r="B10099" t="s">
        <v>5401</v>
      </c>
      <c r="C10099" t="s">
        <v>3597</v>
      </c>
      <c r="D10099" t="s">
        <v>3743</v>
      </c>
      <c r="E10099" t="s">
        <v>3744</v>
      </c>
      <c r="F10099" t="s">
        <v>3710</v>
      </c>
      <c r="G10099">
        <v>207348699</v>
      </c>
      <c r="I10099" t="s">
        <v>3711</v>
      </c>
      <c r="J10099" t="s">
        <v>5408</v>
      </c>
      <c r="K10099" t="s">
        <v>3725</v>
      </c>
      <c r="M10099">
        <v>11.35</v>
      </c>
      <c r="N10099">
        <v>18</v>
      </c>
      <c r="O10099">
        <v>9.5</v>
      </c>
      <c r="S10099" t="b">
        <v>0</v>
      </c>
      <c r="T10099" t="b">
        <v>0</v>
      </c>
      <c r="U10099" t="b">
        <v>0</v>
      </c>
      <c r="V10099">
        <v>19000</v>
      </c>
      <c r="W10099">
        <v>13000</v>
      </c>
      <c r="X10099">
        <v>2.89</v>
      </c>
      <c r="Y10099">
        <v>15000</v>
      </c>
      <c r="Z10099">
        <v>2.4700000000000002</v>
      </c>
    </row>
    <row r="10100" spans="1:26">
      <c r="A10100">
        <v>207348700</v>
      </c>
      <c r="B10100" t="s">
        <v>5401</v>
      </c>
      <c r="C10100" t="s">
        <v>3597</v>
      </c>
      <c r="D10100" t="s">
        <v>3743</v>
      </c>
      <c r="E10100" t="s">
        <v>3744</v>
      </c>
      <c r="F10100" t="s">
        <v>3710</v>
      </c>
      <c r="G10100">
        <v>207348700</v>
      </c>
      <c r="I10100" t="s">
        <v>3711</v>
      </c>
      <c r="J10100" t="s">
        <v>5407</v>
      </c>
      <c r="K10100" t="s">
        <v>3725</v>
      </c>
      <c r="M10100">
        <v>12.4</v>
      </c>
      <c r="N10100">
        <v>18</v>
      </c>
      <c r="O10100">
        <v>9.5</v>
      </c>
      <c r="S10100" t="b">
        <v>0</v>
      </c>
      <c r="T10100" t="b">
        <v>0</v>
      </c>
      <c r="U10100" t="b">
        <v>0</v>
      </c>
      <c r="V10100">
        <v>22800</v>
      </c>
      <c r="W10100">
        <v>14000</v>
      </c>
      <c r="X10100">
        <v>2.75</v>
      </c>
      <c r="Y10100">
        <v>19600</v>
      </c>
      <c r="Z10100">
        <v>2.29</v>
      </c>
    </row>
    <row r="10101" spans="1:26">
      <c r="A10101">
        <v>207342933</v>
      </c>
      <c r="B10101" t="s">
        <v>5401</v>
      </c>
      <c r="C10101" t="s">
        <v>3597</v>
      </c>
      <c r="D10101" t="s">
        <v>3743</v>
      </c>
      <c r="E10101" t="s">
        <v>3744</v>
      </c>
      <c r="F10101" t="s">
        <v>3718</v>
      </c>
      <c r="G10101">
        <v>207342933</v>
      </c>
      <c r="I10101" t="s">
        <v>3711</v>
      </c>
      <c r="J10101" t="s">
        <v>5406</v>
      </c>
      <c r="K10101" t="s">
        <v>3688</v>
      </c>
      <c r="M10101">
        <v>10</v>
      </c>
      <c r="N10101">
        <v>16.2</v>
      </c>
      <c r="O10101">
        <v>10</v>
      </c>
      <c r="S10101" t="b">
        <v>0</v>
      </c>
      <c r="T10101" t="b">
        <v>0</v>
      </c>
      <c r="U10101" t="b">
        <v>0</v>
      </c>
      <c r="V10101">
        <v>27400</v>
      </c>
      <c r="W10101">
        <v>15100</v>
      </c>
      <c r="X10101">
        <v>2.33</v>
      </c>
      <c r="Y10101">
        <v>21000</v>
      </c>
      <c r="Z10101">
        <v>2.1800000000000002</v>
      </c>
    </row>
    <row r="10102" spans="1:26">
      <c r="A10102">
        <v>207342930</v>
      </c>
      <c r="B10102" t="s">
        <v>5401</v>
      </c>
      <c r="C10102" t="s">
        <v>3597</v>
      </c>
      <c r="D10102" t="s">
        <v>3743</v>
      </c>
      <c r="E10102" t="s">
        <v>3744</v>
      </c>
      <c r="F10102" t="s">
        <v>3718</v>
      </c>
      <c r="G10102">
        <v>207342930</v>
      </c>
      <c r="I10102" t="s">
        <v>3711</v>
      </c>
      <c r="J10102" t="s">
        <v>5407</v>
      </c>
      <c r="K10102" t="s">
        <v>3688</v>
      </c>
      <c r="M10102">
        <v>11.2</v>
      </c>
      <c r="N10102">
        <v>16</v>
      </c>
      <c r="O10102">
        <v>9</v>
      </c>
      <c r="S10102" t="b">
        <v>0</v>
      </c>
      <c r="T10102" t="b">
        <v>0</v>
      </c>
      <c r="U10102" t="b">
        <v>0</v>
      </c>
      <c r="V10102">
        <v>23600</v>
      </c>
      <c r="W10102">
        <v>14000</v>
      </c>
      <c r="X10102">
        <v>2.63</v>
      </c>
      <c r="Y10102">
        <v>19600</v>
      </c>
      <c r="Z10102">
        <v>2.35</v>
      </c>
    </row>
    <row r="10103" spans="1:26">
      <c r="A10103">
        <v>207348701</v>
      </c>
      <c r="B10103" t="s">
        <v>5401</v>
      </c>
      <c r="C10103" t="s">
        <v>3597</v>
      </c>
      <c r="D10103" t="s">
        <v>3743</v>
      </c>
      <c r="E10103" t="s">
        <v>3744</v>
      </c>
      <c r="F10103" t="s">
        <v>3710</v>
      </c>
      <c r="G10103">
        <v>207348701</v>
      </c>
      <c r="I10103" t="s">
        <v>3711</v>
      </c>
      <c r="J10103" t="s">
        <v>5406</v>
      </c>
      <c r="K10103" t="s">
        <v>3725</v>
      </c>
      <c r="M10103">
        <v>10.3</v>
      </c>
      <c r="N10103">
        <v>17.600000000000001</v>
      </c>
      <c r="O10103">
        <v>10.5</v>
      </c>
      <c r="S10103" t="b">
        <v>0</v>
      </c>
      <c r="T10103" t="b">
        <v>0</v>
      </c>
      <c r="U10103" t="b">
        <v>0</v>
      </c>
      <c r="V10103">
        <v>27800</v>
      </c>
      <c r="W10103">
        <v>15500</v>
      </c>
      <c r="X10103">
        <v>2.48</v>
      </c>
      <c r="Y10103">
        <v>21000</v>
      </c>
      <c r="Z10103">
        <v>2.21</v>
      </c>
    </row>
    <row r="10104" spans="1:26">
      <c r="A10104">
        <v>207348702</v>
      </c>
      <c r="B10104" t="s">
        <v>5401</v>
      </c>
      <c r="C10104" t="s">
        <v>3597</v>
      </c>
      <c r="D10104" t="s">
        <v>3743</v>
      </c>
      <c r="E10104" t="s">
        <v>3744</v>
      </c>
      <c r="F10104" t="s">
        <v>3710</v>
      </c>
      <c r="G10104">
        <v>207348702</v>
      </c>
      <c r="I10104" t="s">
        <v>3711</v>
      </c>
      <c r="J10104" t="s">
        <v>5404</v>
      </c>
      <c r="K10104" t="s">
        <v>3725</v>
      </c>
      <c r="M10104">
        <v>9.0500000000000007</v>
      </c>
      <c r="N10104">
        <v>17.600000000000001</v>
      </c>
      <c r="O10104">
        <v>10.5</v>
      </c>
      <c r="S10104" t="b">
        <v>0</v>
      </c>
      <c r="T10104" t="b">
        <v>0</v>
      </c>
      <c r="U10104" t="b">
        <v>0</v>
      </c>
      <c r="V10104">
        <v>34800</v>
      </c>
      <c r="W10104">
        <v>21200</v>
      </c>
      <c r="X10104">
        <v>2.52</v>
      </c>
      <c r="Y10104">
        <v>26600</v>
      </c>
      <c r="Z10104">
        <v>2.23</v>
      </c>
    </row>
    <row r="10105" spans="1:26">
      <c r="A10105">
        <v>207348706</v>
      </c>
      <c r="B10105" t="s">
        <v>5401</v>
      </c>
      <c r="C10105" t="s">
        <v>3597</v>
      </c>
      <c r="D10105" t="s">
        <v>3743</v>
      </c>
      <c r="E10105" t="s">
        <v>3744</v>
      </c>
      <c r="F10105" t="s">
        <v>3710</v>
      </c>
      <c r="G10105">
        <v>207348706</v>
      </c>
      <c r="I10105" t="s">
        <v>3711</v>
      </c>
      <c r="J10105" t="s">
        <v>5405</v>
      </c>
      <c r="K10105" t="s">
        <v>3725</v>
      </c>
      <c r="M10105">
        <v>11.4</v>
      </c>
      <c r="N10105">
        <v>17</v>
      </c>
      <c r="O10105">
        <v>10.5</v>
      </c>
      <c r="S10105" t="b">
        <v>0</v>
      </c>
      <c r="T10105" t="b">
        <v>0</v>
      </c>
      <c r="U10105" t="b">
        <v>0</v>
      </c>
      <c r="V10105">
        <v>27800</v>
      </c>
      <c r="W10105">
        <v>17200</v>
      </c>
      <c r="X10105">
        <v>2.5299999999999998</v>
      </c>
      <c r="Y10105">
        <v>28100</v>
      </c>
      <c r="Z10105">
        <v>1.95</v>
      </c>
    </row>
    <row r="10106" spans="1:26">
      <c r="A10106">
        <v>207342934</v>
      </c>
      <c r="B10106" t="s">
        <v>5401</v>
      </c>
      <c r="C10106" t="s">
        <v>3597</v>
      </c>
      <c r="D10106" t="s">
        <v>3743</v>
      </c>
      <c r="E10106" t="s">
        <v>3744</v>
      </c>
      <c r="F10106" t="s">
        <v>3718</v>
      </c>
      <c r="G10106">
        <v>207342934</v>
      </c>
      <c r="I10106" t="s">
        <v>3711</v>
      </c>
      <c r="J10106" t="s">
        <v>5404</v>
      </c>
      <c r="K10106" t="s">
        <v>3688</v>
      </c>
      <c r="M10106">
        <v>8.6999999999999993</v>
      </c>
      <c r="N10106">
        <v>16</v>
      </c>
      <c r="O10106">
        <v>10</v>
      </c>
      <c r="S10106" t="b">
        <v>0</v>
      </c>
      <c r="T10106" t="b">
        <v>0</v>
      </c>
      <c r="U10106" t="b">
        <v>0</v>
      </c>
      <c r="V10106">
        <v>34400</v>
      </c>
      <c r="W10106">
        <v>20200</v>
      </c>
      <c r="X10106">
        <v>2.2400000000000002</v>
      </c>
      <c r="Y10106">
        <v>26600</v>
      </c>
      <c r="Z10106">
        <v>2.2000000000000002</v>
      </c>
    </row>
    <row r="10107" spans="1:26">
      <c r="A10107">
        <v>207348704</v>
      </c>
      <c r="B10107" t="s">
        <v>5401</v>
      </c>
      <c r="C10107" t="s">
        <v>3597</v>
      </c>
      <c r="D10107" t="s">
        <v>3743</v>
      </c>
      <c r="E10107" t="s">
        <v>3744</v>
      </c>
      <c r="F10107" t="s">
        <v>3710</v>
      </c>
      <c r="G10107">
        <v>207348704</v>
      </c>
      <c r="I10107" t="s">
        <v>3711</v>
      </c>
      <c r="J10107" t="s">
        <v>5403</v>
      </c>
      <c r="K10107" t="s">
        <v>3725</v>
      </c>
      <c r="M10107">
        <v>12.25</v>
      </c>
      <c r="N10107">
        <v>16</v>
      </c>
      <c r="O10107">
        <v>10</v>
      </c>
      <c r="S10107" t="b">
        <v>0</v>
      </c>
      <c r="T10107" t="b">
        <v>0</v>
      </c>
      <c r="U10107" t="b">
        <v>0</v>
      </c>
      <c r="V10107">
        <v>19000</v>
      </c>
      <c r="W10107">
        <v>13700</v>
      </c>
      <c r="X10107">
        <v>2.64</v>
      </c>
      <c r="Y10107">
        <v>22000</v>
      </c>
      <c r="Z10107">
        <v>2.0499999999999998</v>
      </c>
    </row>
    <row r="10108" spans="1:26">
      <c r="A10108">
        <v>207348705</v>
      </c>
      <c r="B10108" t="s">
        <v>5401</v>
      </c>
      <c r="C10108" t="s">
        <v>3597</v>
      </c>
      <c r="D10108" t="s">
        <v>3743</v>
      </c>
      <c r="E10108" t="s">
        <v>3744</v>
      </c>
      <c r="F10108" t="s">
        <v>3710</v>
      </c>
      <c r="G10108">
        <v>207348705</v>
      </c>
      <c r="I10108" t="s">
        <v>3711</v>
      </c>
      <c r="J10108" t="s">
        <v>5402</v>
      </c>
      <c r="K10108" t="s">
        <v>3725</v>
      </c>
      <c r="M10108">
        <v>11.75</v>
      </c>
      <c r="N10108">
        <v>17.25</v>
      </c>
      <c r="O10108">
        <v>9.5</v>
      </c>
      <c r="S10108" t="b">
        <v>0</v>
      </c>
      <c r="T10108" t="b">
        <v>0</v>
      </c>
      <c r="U10108" t="b">
        <v>0</v>
      </c>
      <c r="V10108">
        <v>22800</v>
      </c>
      <c r="W10108">
        <v>14000</v>
      </c>
      <c r="X10108">
        <v>2.52</v>
      </c>
      <c r="Y10108">
        <v>24800</v>
      </c>
      <c r="Z10108">
        <v>1.98</v>
      </c>
    </row>
    <row r="10109" spans="1:26">
      <c r="A10109">
        <v>207643180</v>
      </c>
      <c r="B10109" t="s">
        <v>5393</v>
      </c>
      <c r="C10109" t="s">
        <v>3597</v>
      </c>
      <c r="D10109" t="s">
        <v>1049</v>
      </c>
      <c r="E10109" t="s">
        <v>3862</v>
      </c>
      <c r="F10109" t="s">
        <v>3718</v>
      </c>
      <c r="G10109">
        <v>207643180</v>
      </c>
      <c r="I10109" t="s">
        <v>3711</v>
      </c>
      <c r="J10109" t="s">
        <v>5396</v>
      </c>
      <c r="K10109" t="s">
        <v>3688</v>
      </c>
      <c r="M10109">
        <v>12.5</v>
      </c>
      <c r="N10109">
        <v>21.1</v>
      </c>
      <c r="O10109">
        <v>10.5</v>
      </c>
      <c r="S10109" t="b">
        <v>0</v>
      </c>
      <c r="T10109" t="b">
        <v>0</v>
      </c>
      <c r="U10109" t="b">
        <v>1</v>
      </c>
      <c r="V10109">
        <v>24000</v>
      </c>
      <c r="W10109">
        <v>18500</v>
      </c>
      <c r="X10109">
        <v>2.85</v>
      </c>
      <c r="Y10109">
        <v>20000</v>
      </c>
      <c r="Z10109">
        <v>2.85</v>
      </c>
    </row>
    <row r="10110" spans="1:26">
      <c r="A10110">
        <v>207643189</v>
      </c>
      <c r="B10110" t="s">
        <v>5393</v>
      </c>
      <c r="C10110" t="s">
        <v>3597</v>
      </c>
      <c r="D10110" t="s">
        <v>1049</v>
      </c>
      <c r="E10110" t="s">
        <v>3862</v>
      </c>
      <c r="F10110" t="s">
        <v>3718</v>
      </c>
      <c r="G10110">
        <v>207643189</v>
      </c>
      <c r="I10110" t="s">
        <v>3711</v>
      </c>
      <c r="J10110" t="s">
        <v>5398</v>
      </c>
      <c r="K10110" t="s">
        <v>3688</v>
      </c>
      <c r="M10110">
        <v>11.4</v>
      </c>
      <c r="N10110">
        <v>20.2</v>
      </c>
      <c r="O10110">
        <v>10.5</v>
      </c>
      <c r="S10110" t="b">
        <v>0</v>
      </c>
      <c r="T10110" t="b">
        <v>0</v>
      </c>
      <c r="U10110" t="b">
        <v>1</v>
      </c>
      <c r="V10110">
        <v>48000</v>
      </c>
      <c r="W10110">
        <v>28000</v>
      </c>
      <c r="X10110">
        <v>2.4500000000000002</v>
      </c>
      <c r="Y10110">
        <v>48000</v>
      </c>
      <c r="Z10110">
        <v>2.4500000000000002</v>
      </c>
    </row>
    <row r="10111" spans="1:26">
      <c r="A10111">
        <v>207643183</v>
      </c>
      <c r="B10111" t="s">
        <v>5393</v>
      </c>
      <c r="C10111" t="s">
        <v>3597</v>
      </c>
      <c r="D10111" t="s">
        <v>1049</v>
      </c>
      <c r="E10111" t="s">
        <v>3862</v>
      </c>
      <c r="F10111" t="s">
        <v>3718</v>
      </c>
      <c r="G10111">
        <v>207643183</v>
      </c>
      <c r="I10111" t="s">
        <v>3711</v>
      </c>
      <c r="J10111" t="s">
        <v>5400</v>
      </c>
      <c r="K10111" t="s">
        <v>3688</v>
      </c>
      <c r="M10111">
        <v>11.6</v>
      </c>
      <c r="N10111">
        <v>19.8</v>
      </c>
      <c r="O10111">
        <v>10</v>
      </c>
      <c r="S10111" t="b">
        <v>0</v>
      </c>
      <c r="T10111" t="b">
        <v>0</v>
      </c>
      <c r="U10111" t="b">
        <v>1</v>
      </c>
      <c r="V10111">
        <v>30000</v>
      </c>
      <c r="W10111">
        <v>19000</v>
      </c>
      <c r="X10111">
        <v>2.76</v>
      </c>
      <c r="Y10111">
        <v>27000</v>
      </c>
      <c r="Z10111">
        <v>2.75</v>
      </c>
    </row>
    <row r="10112" spans="1:26">
      <c r="A10112">
        <v>207643181</v>
      </c>
      <c r="B10112" t="s">
        <v>5393</v>
      </c>
      <c r="C10112" t="s">
        <v>3597</v>
      </c>
      <c r="D10112" t="s">
        <v>1049</v>
      </c>
      <c r="E10112" t="s">
        <v>3862</v>
      </c>
      <c r="F10112" t="s">
        <v>3710</v>
      </c>
      <c r="G10112">
        <v>207643181</v>
      </c>
      <c r="I10112" t="s">
        <v>3711</v>
      </c>
      <c r="J10112" t="s">
        <v>5396</v>
      </c>
      <c r="K10112" t="s">
        <v>3725</v>
      </c>
      <c r="M10112">
        <v>12.5</v>
      </c>
      <c r="N10112">
        <v>22.05</v>
      </c>
      <c r="O10112">
        <v>10.35</v>
      </c>
      <c r="S10112" t="b">
        <v>0</v>
      </c>
      <c r="T10112" t="b">
        <v>0</v>
      </c>
      <c r="U10112" t="b">
        <v>0</v>
      </c>
      <c r="V10112">
        <v>24000</v>
      </c>
      <c r="W10112">
        <v>15900</v>
      </c>
      <c r="X10112">
        <v>2.71</v>
      </c>
      <c r="Y10112">
        <v>19900</v>
      </c>
      <c r="Z10112">
        <v>2.84</v>
      </c>
    </row>
    <row r="10113" spans="1:26">
      <c r="A10113">
        <v>207643192</v>
      </c>
      <c r="B10113" t="s">
        <v>5393</v>
      </c>
      <c r="C10113" t="s">
        <v>3597</v>
      </c>
      <c r="D10113" t="s">
        <v>1049</v>
      </c>
      <c r="E10113" t="s">
        <v>3862</v>
      </c>
      <c r="F10113" t="s">
        <v>3718</v>
      </c>
      <c r="G10113">
        <v>207643192</v>
      </c>
      <c r="I10113" t="s">
        <v>3711</v>
      </c>
      <c r="J10113" t="s">
        <v>5399</v>
      </c>
      <c r="K10113" t="s">
        <v>3688</v>
      </c>
      <c r="M10113">
        <v>11.3</v>
      </c>
      <c r="N10113">
        <v>19</v>
      </c>
      <c r="O10113">
        <v>11</v>
      </c>
      <c r="S10113" t="b">
        <v>0</v>
      </c>
      <c r="T10113" t="b">
        <v>0</v>
      </c>
      <c r="U10113" t="b">
        <v>0</v>
      </c>
      <c r="V10113">
        <v>36000</v>
      </c>
      <c r="W10113">
        <v>23000</v>
      </c>
      <c r="X10113">
        <v>2.52</v>
      </c>
      <c r="Y10113">
        <v>32800</v>
      </c>
      <c r="Z10113">
        <v>2.52</v>
      </c>
    </row>
    <row r="10114" spans="1:26">
      <c r="A10114">
        <v>207643195</v>
      </c>
      <c r="B10114" t="s">
        <v>5393</v>
      </c>
      <c r="C10114" t="s">
        <v>3597</v>
      </c>
      <c r="D10114" t="s">
        <v>1049</v>
      </c>
      <c r="E10114" t="s">
        <v>3862</v>
      </c>
      <c r="F10114" t="s">
        <v>3718</v>
      </c>
      <c r="G10114">
        <v>207643195</v>
      </c>
      <c r="I10114" t="s">
        <v>3711</v>
      </c>
      <c r="J10114" t="s">
        <v>5397</v>
      </c>
      <c r="K10114" t="s">
        <v>3688</v>
      </c>
      <c r="M10114">
        <v>10.1</v>
      </c>
      <c r="N10114">
        <v>20.5</v>
      </c>
      <c r="O10114">
        <v>11.5</v>
      </c>
      <c r="S10114" t="b">
        <v>0</v>
      </c>
      <c r="T10114" t="b">
        <v>0</v>
      </c>
      <c r="U10114" t="b">
        <v>0</v>
      </c>
      <c r="V10114">
        <v>49000</v>
      </c>
      <c r="W10114">
        <v>30400</v>
      </c>
      <c r="X10114">
        <v>2.62</v>
      </c>
      <c r="Y10114">
        <v>36000</v>
      </c>
      <c r="Z10114">
        <v>2.62</v>
      </c>
    </row>
    <row r="10115" spans="1:26">
      <c r="A10115">
        <v>207643177</v>
      </c>
      <c r="B10115" t="s">
        <v>5393</v>
      </c>
      <c r="C10115" t="s">
        <v>3597</v>
      </c>
      <c r="D10115" t="s">
        <v>1049</v>
      </c>
      <c r="E10115" t="s">
        <v>3862</v>
      </c>
      <c r="F10115" t="s">
        <v>3718</v>
      </c>
      <c r="G10115">
        <v>207643177</v>
      </c>
      <c r="I10115" t="s">
        <v>3711</v>
      </c>
      <c r="J10115" t="s">
        <v>5395</v>
      </c>
      <c r="K10115" t="s">
        <v>3688</v>
      </c>
      <c r="M10115">
        <v>12</v>
      </c>
      <c r="N10115">
        <v>19</v>
      </c>
      <c r="O10115">
        <v>10.8</v>
      </c>
      <c r="S10115" t="b">
        <v>0</v>
      </c>
      <c r="T10115" t="b">
        <v>0</v>
      </c>
      <c r="U10115" t="b">
        <v>1</v>
      </c>
      <c r="V10115">
        <v>18000</v>
      </c>
      <c r="W10115">
        <v>11800</v>
      </c>
      <c r="X10115">
        <v>2.79</v>
      </c>
      <c r="Y10115">
        <v>16800</v>
      </c>
      <c r="Z10115">
        <v>2.78</v>
      </c>
    </row>
    <row r="10116" spans="1:26">
      <c r="A10116">
        <v>207643184</v>
      </c>
      <c r="B10116" t="s">
        <v>5393</v>
      </c>
      <c r="C10116" t="s">
        <v>3597</v>
      </c>
      <c r="D10116" t="s">
        <v>1049</v>
      </c>
      <c r="E10116" t="s">
        <v>3862</v>
      </c>
      <c r="F10116" t="s">
        <v>3710</v>
      </c>
      <c r="G10116">
        <v>207643184</v>
      </c>
      <c r="I10116" t="s">
        <v>3711</v>
      </c>
      <c r="J10116" t="s">
        <v>5400</v>
      </c>
      <c r="K10116" t="s">
        <v>3725</v>
      </c>
      <c r="M10116">
        <v>11.55</v>
      </c>
      <c r="N10116">
        <v>21.4</v>
      </c>
      <c r="O10116">
        <v>10.4</v>
      </c>
      <c r="S10116" t="b">
        <v>0</v>
      </c>
      <c r="T10116" t="b">
        <v>0</v>
      </c>
      <c r="U10116" t="b">
        <v>0</v>
      </c>
      <c r="V10116">
        <v>30000</v>
      </c>
      <c r="W10116">
        <v>18700</v>
      </c>
      <c r="X10116">
        <v>2.87</v>
      </c>
      <c r="Y10116">
        <v>27250</v>
      </c>
      <c r="Z10116">
        <v>2.79</v>
      </c>
    </row>
    <row r="10117" spans="1:26">
      <c r="A10117">
        <v>207643193</v>
      </c>
      <c r="B10117" t="s">
        <v>5393</v>
      </c>
      <c r="C10117" t="s">
        <v>3597</v>
      </c>
      <c r="D10117" t="s">
        <v>1049</v>
      </c>
      <c r="E10117" t="s">
        <v>3862</v>
      </c>
      <c r="F10117" t="s">
        <v>3710</v>
      </c>
      <c r="G10117">
        <v>207643193</v>
      </c>
      <c r="I10117" t="s">
        <v>3711</v>
      </c>
      <c r="J10117" t="s">
        <v>5399</v>
      </c>
      <c r="K10117" t="s">
        <v>3725</v>
      </c>
      <c r="M10117">
        <v>11.9</v>
      </c>
      <c r="N10117">
        <v>19.5</v>
      </c>
      <c r="O10117">
        <v>10.9</v>
      </c>
      <c r="S10117" t="b">
        <v>0</v>
      </c>
      <c r="T10117" t="b">
        <v>0</v>
      </c>
      <c r="U10117" t="b">
        <v>1</v>
      </c>
      <c r="V10117">
        <v>36000</v>
      </c>
      <c r="W10117">
        <v>22400</v>
      </c>
      <c r="X10117">
        <v>2.58</v>
      </c>
      <c r="Y10117">
        <v>33300</v>
      </c>
      <c r="Z10117">
        <v>2.65</v>
      </c>
    </row>
    <row r="10118" spans="1:26">
      <c r="A10118">
        <v>207643190</v>
      </c>
      <c r="B10118" t="s">
        <v>5393</v>
      </c>
      <c r="C10118" t="s">
        <v>3597</v>
      </c>
      <c r="D10118" t="s">
        <v>1049</v>
      </c>
      <c r="E10118" t="s">
        <v>3862</v>
      </c>
      <c r="F10118" t="s">
        <v>3710</v>
      </c>
      <c r="G10118">
        <v>207643190</v>
      </c>
      <c r="I10118" t="s">
        <v>3711</v>
      </c>
      <c r="J10118" t="s">
        <v>5398</v>
      </c>
      <c r="K10118" t="s">
        <v>3725</v>
      </c>
      <c r="M10118">
        <v>11.2</v>
      </c>
      <c r="N10118">
        <v>20.6</v>
      </c>
      <c r="O10118">
        <v>11</v>
      </c>
      <c r="S10118" t="b">
        <v>0</v>
      </c>
      <c r="T10118" t="b">
        <v>0</v>
      </c>
      <c r="U10118" t="b">
        <v>1</v>
      </c>
      <c r="V10118">
        <v>48000</v>
      </c>
      <c r="W10118">
        <v>31000</v>
      </c>
      <c r="X10118">
        <v>2.65</v>
      </c>
      <c r="Y10118">
        <v>47000</v>
      </c>
      <c r="Z10118">
        <v>2.48</v>
      </c>
    </row>
    <row r="10119" spans="1:26">
      <c r="A10119">
        <v>207643196</v>
      </c>
      <c r="B10119" t="s">
        <v>5393</v>
      </c>
      <c r="C10119" t="s">
        <v>3597</v>
      </c>
      <c r="D10119" t="s">
        <v>1049</v>
      </c>
      <c r="E10119" t="s">
        <v>3862</v>
      </c>
      <c r="F10119" t="s">
        <v>3710</v>
      </c>
      <c r="G10119">
        <v>207643196</v>
      </c>
      <c r="I10119" t="s">
        <v>3711</v>
      </c>
      <c r="J10119" t="s">
        <v>5397</v>
      </c>
      <c r="K10119" t="s">
        <v>3725</v>
      </c>
      <c r="M10119">
        <v>10.55</v>
      </c>
      <c r="N10119">
        <v>20.75</v>
      </c>
      <c r="O10119">
        <v>11</v>
      </c>
      <c r="S10119" t="b">
        <v>0</v>
      </c>
      <c r="T10119" t="b">
        <v>0</v>
      </c>
      <c r="U10119" t="b">
        <v>1</v>
      </c>
      <c r="V10119">
        <v>48500</v>
      </c>
      <c r="W10119">
        <v>30600</v>
      </c>
      <c r="X10119">
        <v>2.66</v>
      </c>
      <c r="Y10119">
        <v>35250</v>
      </c>
      <c r="Z10119">
        <v>2.61</v>
      </c>
    </row>
    <row r="10120" spans="1:26">
      <c r="A10120">
        <v>207643178</v>
      </c>
      <c r="B10120" t="s">
        <v>5393</v>
      </c>
      <c r="C10120" t="s">
        <v>3597</v>
      </c>
      <c r="D10120" t="s">
        <v>1049</v>
      </c>
      <c r="E10120" t="s">
        <v>3862</v>
      </c>
      <c r="F10120" t="s">
        <v>3710</v>
      </c>
      <c r="G10120">
        <v>207643178</v>
      </c>
      <c r="I10120" t="s">
        <v>3711</v>
      </c>
      <c r="J10120" t="s">
        <v>5395</v>
      </c>
      <c r="K10120" t="s">
        <v>3725</v>
      </c>
      <c r="M10120">
        <v>12.25</v>
      </c>
      <c r="N10120">
        <v>20.25</v>
      </c>
      <c r="O10120">
        <v>10.7</v>
      </c>
      <c r="S10120" t="b">
        <v>0</v>
      </c>
      <c r="T10120" t="b">
        <v>0</v>
      </c>
      <c r="U10120" t="b">
        <v>1</v>
      </c>
      <c r="V10120">
        <v>18000</v>
      </c>
      <c r="W10120">
        <v>11800</v>
      </c>
      <c r="X10120">
        <v>2.88</v>
      </c>
      <c r="Y10120">
        <v>16200</v>
      </c>
      <c r="Z10120">
        <v>2.78</v>
      </c>
    </row>
    <row r="10121" spans="1:26">
      <c r="A10121">
        <v>207643179</v>
      </c>
      <c r="B10121" t="s">
        <v>5393</v>
      </c>
      <c r="C10121" t="s">
        <v>3597</v>
      </c>
      <c r="D10121" t="s">
        <v>1049</v>
      </c>
      <c r="E10121" t="s">
        <v>3862</v>
      </c>
      <c r="F10121" t="s">
        <v>3650</v>
      </c>
      <c r="G10121">
        <v>207643179</v>
      </c>
      <c r="I10121" t="s">
        <v>3711</v>
      </c>
      <c r="J10121" t="s">
        <v>5396</v>
      </c>
      <c r="K10121" t="s">
        <v>3653</v>
      </c>
      <c r="M10121">
        <v>12.5</v>
      </c>
      <c r="N10121">
        <v>23</v>
      </c>
      <c r="O10121">
        <v>10.199999999999999</v>
      </c>
      <c r="S10121" t="b">
        <v>0</v>
      </c>
      <c r="T10121" t="b">
        <v>0</v>
      </c>
      <c r="U10121" t="b">
        <v>1</v>
      </c>
      <c r="V10121">
        <v>24000</v>
      </c>
      <c r="W10121">
        <v>13300</v>
      </c>
      <c r="X10121">
        <v>2.48</v>
      </c>
      <c r="Y10121">
        <v>19800</v>
      </c>
      <c r="Z10121">
        <v>2.8</v>
      </c>
    </row>
    <row r="10122" spans="1:26">
      <c r="A10122">
        <v>207643003</v>
      </c>
      <c r="B10122" t="s">
        <v>5393</v>
      </c>
      <c r="C10122" t="s">
        <v>3597</v>
      </c>
      <c r="D10122" t="s">
        <v>1049</v>
      </c>
      <c r="E10122" t="s">
        <v>3854</v>
      </c>
      <c r="F10122" t="s">
        <v>3718</v>
      </c>
      <c r="G10122">
        <v>207643003</v>
      </c>
      <c r="I10122" t="s">
        <v>3711</v>
      </c>
      <c r="J10122" t="s">
        <v>5399</v>
      </c>
      <c r="K10122" t="s">
        <v>3688</v>
      </c>
      <c r="M10122">
        <v>11.3</v>
      </c>
      <c r="N10122">
        <v>19</v>
      </c>
      <c r="O10122">
        <v>11</v>
      </c>
      <c r="S10122" t="b">
        <v>0</v>
      </c>
      <c r="T10122" t="b">
        <v>0</v>
      </c>
      <c r="U10122" t="b">
        <v>0</v>
      </c>
      <c r="V10122">
        <v>36000</v>
      </c>
      <c r="W10122">
        <v>23000</v>
      </c>
      <c r="X10122">
        <v>2.52</v>
      </c>
      <c r="Y10122">
        <v>32800</v>
      </c>
      <c r="Z10122">
        <v>2.52</v>
      </c>
    </row>
    <row r="10123" spans="1:26">
      <c r="A10123">
        <v>207643186</v>
      </c>
      <c r="B10123" t="s">
        <v>5393</v>
      </c>
      <c r="C10123" t="s">
        <v>3597</v>
      </c>
      <c r="D10123" t="s">
        <v>1049</v>
      </c>
      <c r="E10123" t="s">
        <v>3862</v>
      </c>
      <c r="F10123" t="s">
        <v>3650</v>
      </c>
      <c r="G10123">
        <v>207643186</v>
      </c>
      <c r="I10123" t="s">
        <v>3711</v>
      </c>
      <c r="J10123" t="s">
        <v>5394</v>
      </c>
      <c r="K10123" t="s">
        <v>3653</v>
      </c>
      <c r="M10123">
        <v>10.5</v>
      </c>
      <c r="N10123">
        <v>21.8</v>
      </c>
      <c r="O10123">
        <v>11.5</v>
      </c>
      <c r="S10123" t="b">
        <v>0</v>
      </c>
      <c r="T10123" t="b">
        <v>0</v>
      </c>
      <c r="U10123" t="b">
        <v>1</v>
      </c>
      <c r="V10123">
        <v>36000</v>
      </c>
      <c r="W10123">
        <v>24000</v>
      </c>
      <c r="X10123">
        <v>2.71</v>
      </c>
      <c r="Y10123">
        <v>29000</v>
      </c>
      <c r="Z10123">
        <v>2.64</v>
      </c>
    </row>
    <row r="10124" spans="1:26">
      <c r="A10124">
        <v>207643176</v>
      </c>
      <c r="B10124" t="s">
        <v>5393</v>
      </c>
      <c r="C10124" t="s">
        <v>3597</v>
      </c>
      <c r="D10124" t="s">
        <v>1049</v>
      </c>
      <c r="E10124" t="s">
        <v>3862</v>
      </c>
      <c r="F10124" t="s">
        <v>3650</v>
      </c>
      <c r="G10124">
        <v>207643176</v>
      </c>
      <c r="I10124" t="s">
        <v>3711</v>
      </c>
      <c r="J10124" t="s">
        <v>5395</v>
      </c>
      <c r="K10124" t="s">
        <v>3653</v>
      </c>
      <c r="M10124">
        <v>12.5</v>
      </c>
      <c r="N10124">
        <v>21.5</v>
      </c>
      <c r="O10124">
        <v>10.6</v>
      </c>
      <c r="S10124" t="b">
        <v>0</v>
      </c>
      <c r="T10124" t="b">
        <v>0</v>
      </c>
      <c r="U10124" t="b">
        <v>1</v>
      </c>
      <c r="V10124">
        <v>18000</v>
      </c>
      <c r="W10124">
        <v>11800</v>
      </c>
      <c r="X10124">
        <v>2.98</v>
      </c>
      <c r="Y10124">
        <v>15600</v>
      </c>
      <c r="Z10124">
        <v>2.79</v>
      </c>
    </row>
    <row r="10125" spans="1:26">
      <c r="A10125">
        <v>207642991</v>
      </c>
      <c r="B10125" t="s">
        <v>5393</v>
      </c>
      <c r="C10125" t="s">
        <v>3597</v>
      </c>
      <c r="D10125" t="s">
        <v>1049</v>
      </c>
      <c r="E10125" t="s">
        <v>3854</v>
      </c>
      <c r="F10125" t="s">
        <v>3718</v>
      </c>
      <c r="G10125">
        <v>207642991</v>
      </c>
      <c r="I10125" t="s">
        <v>3711</v>
      </c>
      <c r="J10125" t="s">
        <v>5396</v>
      </c>
      <c r="K10125" t="s">
        <v>3688</v>
      </c>
      <c r="M10125">
        <v>12.5</v>
      </c>
      <c r="N10125">
        <v>21.1</v>
      </c>
      <c r="O10125">
        <v>10.5</v>
      </c>
      <c r="S10125" t="b">
        <v>0</v>
      </c>
      <c r="T10125" t="b">
        <v>0</v>
      </c>
      <c r="U10125" t="b">
        <v>1</v>
      </c>
      <c r="V10125">
        <v>24000</v>
      </c>
      <c r="W10125">
        <v>18500</v>
      </c>
      <c r="X10125">
        <v>2.85</v>
      </c>
      <c r="Y10125">
        <v>20000</v>
      </c>
      <c r="Z10125">
        <v>2.85</v>
      </c>
    </row>
    <row r="10126" spans="1:26">
      <c r="A10126">
        <v>207642994</v>
      </c>
      <c r="B10126" t="s">
        <v>5393</v>
      </c>
      <c r="C10126" t="s">
        <v>3597</v>
      </c>
      <c r="D10126" t="s">
        <v>1049</v>
      </c>
      <c r="E10126" t="s">
        <v>3854</v>
      </c>
      <c r="F10126" t="s">
        <v>3718</v>
      </c>
      <c r="G10126">
        <v>207642994</v>
      </c>
      <c r="I10126" t="s">
        <v>3711</v>
      </c>
      <c r="J10126" t="s">
        <v>5400</v>
      </c>
      <c r="K10126" t="s">
        <v>3688</v>
      </c>
      <c r="M10126">
        <v>11.6</v>
      </c>
      <c r="N10126">
        <v>19.8</v>
      </c>
      <c r="O10126">
        <v>10</v>
      </c>
      <c r="S10126" t="b">
        <v>0</v>
      </c>
      <c r="T10126" t="b">
        <v>0</v>
      </c>
      <c r="U10126" t="b">
        <v>1</v>
      </c>
      <c r="V10126">
        <v>30000</v>
      </c>
      <c r="W10126">
        <v>19000</v>
      </c>
      <c r="X10126">
        <v>2.76</v>
      </c>
      <c r="Y10126">
        <v>27000</v>
      </c>
      <c r="Z10126">
        <v>2.75</v>
      </c>
    </row>
    <row r="10127" spans="1:26">
      <c r="A10127">
        <v>207642995</v>
      </c>
      <c r="B10127" t="s">
        <v>5393</v>
      </c>
      <c r="C10127" t="s">
        <v>3597</v>
      </c>
      <c r="D10127" t="s">
        <v>1049</v>
      </c>
      <c r="E10127" t="s">
        <v>3854</v>
      </c>
      <c r="F10127" t="s">
        <v>3710</v>
      </c>
      <c r="G10127">
        <v>207642995</v>
      </c>
      <c r="I10127" t="s">
        <v>3711</v>
      </c>
      <c r="J10127" t="s">
        <v>5400</v>
      </c>
      <c r="K10127" t="s">
        <v>3725</v>
      </c>
      <c r="M10127">
        <v>11.55</v>
      </c>
      <c r="N10127">
        <v>21.4</v>
      </c>
      <c r="O10127">
        <v>10.4</v>
      </c>
      <c r="S10127" t="b">
        <v>0</v>
      </c>
      <c r="T10127" t="b">
        <v>0</v>
      </c>
      <c r="U10127" t="b">
        <v>0</v>
      </c>
      <c r="V10127">
        <v>30000</v>
      </c>
      <c r="W10127">
        <v>18700</v>
      </c>
      <c r="X10127">
        <v>2.87</v>
      </c>
      <c r="Y10127">
        <v>27250</v>
      </c>
      <c r="Z10127">
        <v>2.79</v>
      </c>
    </row>
    <row r="10128" spans="1:26">
      <c r="A10128">
        <v>207643000</v>
      </c>
      <c r="B10128" t="s">
        <v>5393</v>
      </c>
      <c r="C10128" t="s">
        <v>3597</v>
      </c>
      <c r="D10128" t="s">
        <v>1049</v>
      </c>
      <c r="E10128" t="s">
        <v>3854</v>
      </c>
      <c r="F10128" t="s">
        <v>3718</v>
      </c>
      <c r="G10128">
        <v>207643000</v>
      </c>
      <c r="I10128" t="s">
        <v>3711</v>
      </c>
      <c r="J10128" t="s">
        <v>5398</v>
      </c>
      <c r="K10128" t="s">
        <v>3688</v>
      </c>
      <c r="M10128">
        <v>11.4</v>
      </c>
      <c r="N10128">
        <v>20.2</v>
      </c>
      <c r="O10128">
        <v>10.5</v>
      </c>
      <c r="S10128" t="b">
        <v>0</v>
      </c>
      <c r="T10128" t="b">
        <v>0</v>
      </c>
      <c r="U10128" t="b">
        <v>1</v>
      </c>
      <c r="V10128">
        <v>48000</v>
      </c>
      <c r="W10128">
        <v>28000</v>
      </c>
      <c r="X10128">
        <v>2.4500000000000002</v>
      </c>
      <c r="Y10128">
        <v>48000</v>
      </c>
      <c r="Z10128">
        <v>2.4500000000000002</v>
      </c>
    </row>
    <row r="10129" spans="1:26">
      <c r="A10129">
        <v>207643006</v>
      </c>
      <c r="B10129" t="s">
        <v>5393</v>
      </c>
      <c r="C10129" t="s">
        <v>3597</v>
      </c>
      <c r="D10129" t="s">
        <v>1049</v>
      </c>
      <c r="E10129" t="s">
        <v>3854</v>
      </c>
      <c r="F10129" t="s">
        <v>3718</v>
      </c>
      <c r="G10129">
        <v>207643006</v>
      </c>
      <c r="I10129" t="s">
        <v>3711</v>
      </c>
      <c r="J10129" t="s">
        <v>5397</v>
      </c>
      <c r="K10129" t="s">
        <v>3688</v>
      </c>
      <c r="M10129">
        <v>10.1</v>
      </c>
      <c r="N10129">
        <v>20.5</v>
      </c>
      <c r="O10129">
        <v>11.5</v>
      </c>
      <c r="S10129" t="b">
        <v>0</v>
      </c>
      <c r="T10129" t="b">
        <v>0</v>
      </c>
      <c r="U10129" t="b">
        <v>0</v>
      </c>
      <c r="V10129">
        <v>49000</v>
      </c>
      <c r="W10129">
        <v>30400</v>
      </c>
      <c r="X10129">
        <v>2.62</v>
      </c>
      <c r="Y10129">
        <v>36000</v>
      </c>
      <c r="Z10129">
        <v>2.62</v>
      </c>
    </row>
    <row r="10130" spans="1:26">
      <c r="A10130">
        <v>207642988</v>
      </c>
      <c r="B10130" t="s">
        <v>5393</v>
      </c>
      <c r="C10130" t="s">
        <v>3597</v>
      </c>
      <c r="D10130" t="s">
        <v>1049</v>
      </c>
      <c r="E10130" t="s">
        <v>3854</v>
      </c>
      <c r="F10130" t="s">
        <v>3718</v>
      </c>
      <c r="G10130">
        <v>207642988</v>
      </c>
      <c r="I10130" t="s">
        <v>3711</v>
      </c>
      <c r="J10130" t="s">
        <v>5395</v>
      </c>
      <c r="K10130" t="s">
        <v>3688</v>
      </c>
      <c r="M10130">
        <v>12</v>
      </c>
      <c r="N10130">
        <v>19</v>
      </c>
      <c r="O10130">
        <v>10.8</v>
      </c>
      <c r="S10130" t="b">
        <v>0</v>
      </c>
      <c r="T10130" t="b">
        <v>0</v>
      </c>
      <c r="U10130" t="b">
        <v>1</v>
      </c>
      <c r="V10130">
        <v>18000</v>
      </c>
      <c r="W10130">
        <v>11800</v>
      </c>
      <c r="X10130">
        <v>2.79</v>
      </c>
      <c r="Y10130">
        <v>16800</v>
      </c>
      <c r="Z10130">
        <v>2.78</v>
      </c>
    </row>
    <row r="10131" spans="1:26">
      <c r="A10131">
        <v>207642992</v>
      </c>
      <c r="B10131" t="s">
        <v>5393</v>
      </c>
      <c r="C10131" t="s">
        <v>3597</v>
      </c>
      <c r="D10131" t="s">
        <v>1049</v>
      </c>
      <c r="E10131" t="s">
        <v>3854</v>
      </c>
      <c r="F10131" t="s">
        <v>3710</v>
      </c>
      <c r="G10131">
        <v>207642992</v>
      </c>
      <c r="I10131" t="s">
        <v>3711</v>
      </c>
      <c r="J10131" t="s">
        <v>5396</v>
      </c>
      <c r="K10131" t="s">
        <v>3725</v>
      </c>
      <c r="M10131">
        <v>12.5</v>
      </c>
      <c r="N10131">
        <v>22.05</v>
      </c>
      <c r="O10131">
        <v>10.35</v>
      </c>
      <c r="S10131" t="b">
        <v>0</v>
      </c>
      <c r="T10131" t="b">
        <v>0</v>
      </c>
      <c r="U10131" t="b">
        <v>0</v>
      </c>
      <c r="V10131">
        <v>24000</v>
      </c>
      <c r="W10131">
        <v>15900</v>
      </c>
      <c r="X10131">
        <v>2.71</v>
      </c>
      <c r="Y10131">
        <v>19900</v>
      </c>
      <c r="Z10131">
        <v>2.84</v>
      </c>
    </row>
    <row r="10132" spans="1:26">
      <c r="A10132">
        <v>207643004</v>
      </c>
      <c r="B10132" t="s">
        <v>5393</v>
      </c>
      <c r="C10132" t="s">
        <v>3597</v>
      </c>
      <c r="D10132" t="s">
        <v>1049</v>
      </c>
      <c r="E10132" t="s">
        <v>3854</v>
      </c>
      <c r="F10132" t="s">
        <v>3710</v>
      </c>
      <c r="G10132">
        <v>207643004</v>
      </c>
      <c r="I10132" t="s">
        <v>3711</v>
      </c>
      <c r="J10132" t="s">
        <v>5399</v>
      </c>
      <c r="K10132" t="s">
        <v>3725</v>
      </c>
      <c r="M10132">
        <v>11.9</v>
      </c>
      <c r="N10132">
        <v>19.5</v>
      </c>
      <c r="O10132">
        <v>10.9</v>
      </c>
      <c r="S10132" t="b">
        <v>0</v>
      </c>
      <c r="T10132" t="b">
        <v>0</v>
      </c>
      <c r="U10132" t="b">
        <v>1</v>
      </c>
      <c r="V10132">
        <v>36000</v>
      </c>
      <c r="W10132">
        <v>22400</v>
      </c>
      <c r="X10132">
        <v>2.58</v>
      </c>
      <c r="Y10132">
        <v>33300</v>
      </c>
      <c r="Z10132">
        <v>2.65</v>
      </c>
    </row>
    <row r="10133" spans="1:26">
      <c r="A10133">
        <v>207642989</v>
      </c>
      <c r="B10133" t="s">
        <v>5393</v>
      </c>
      <c r="C10133" t="s">
        <v>3597</v>
      </c>
      <c r="D10133" t="s">
        <v>1049</v>
      </c>
      <c r="E10133" t="s">
        <v>3854</v>
      </c>
      <c r="F10133" t="s">
        <v>3710</v>
      </c>
      <c r="G10133">
        <v>207642989</v>
      </c>
      <c r="I10133" t="s">
        <v>3711</v>
      </c>
      <c r="J10133" t="s">
        <v>5395</v>
      </c>
      <c r="K10133" t="s">
        <v>3725</v>
      </c>
      <c r="M10133">
        <v>12.25</v>
      </c>
      <c r="N10133">
        <v>20.25</v>
      </c>
      <c r="O10133">
        <v>10.7</v>
      </c>
      <c r="S10133" t="b">
        <v>0</v>
      </c>
      <c r="T10133" t="b">
        <v>0</v>
      </c>
      <c r="U10133" t="b">
        <v>1</v>
      </c>
      <c r="V10133">
        <v>18000</v>
      </c>
      <c r="W10133">
        <v>11800</v>
      </c>
      <c r="X10133">
        <v>2.88</v>
      </c>
      <c r="Y10133">
        <v>16200</v>
      </c>
      <c r="Z10133">
        <v>2.78</v>
      </c>
    </row>
    <row r="10134" spans="1:26">
      <c r="A10134">
        <v>207643001</v>
      </c>
      <c r="B10134" t="s">
        <v>5393</v>
      </c>
      <c r="C10134" t="s">
        <v>3597</v>
      </c>
      <c r="D10134" t="s">
        <v>1049</v>
      </c>
      <c r="E10134" t="s">
        <v>3854</v>
      </c>
      <c r="F10134" t="s">
        <v>3710</v>
      </c>
      <c r="G10134">
        <v>207643001</v>
      </c>
      <c r="I10134" t="s">
        <v>3711</v>
      </c>
      <c r="J10134" t="s">
        <v>5398</v>
      </c>
      <c r="K10134" t="s">
        <v>3725</v>
      </c>
      <c r="M10134">
        <v>11.2</v>
      </c>
      <c r="N10134">
        <v>20.6</v>
      </c>
      <c r="O10134">
        <v>11</v>
      </c>
      <c r="S10134" t="b">
        <v>0</v>
      </c>
      <c r="T10134" t="b">
        <v>0</v>
      </c>
      <c r="U10134" t="b">
        <v>1</v>
      </c>
      <c r="V10134">
        <v>48000</v>
      </c>
      <c r="W10134">
        <v>31000</v>
      </c>
      <c r="X10134">
        <v>2.65</v>
      </c>
      <c r="Y10134">
        <v>47000</v>
      </c>
      <c r="Z10134">
        <v>2.48</v>
      </c>
    </row>
    <row r="10135" spans="1:26">
      <c r="A10135">
        <v>207643007</v>
      </c>
      <c r="B10135" t="s">
        <v>5393</v>
      </c>
      <c r="C10135" t="s">
        <v>3597</v>
      </c>
      <c r="D10135" t="s">
        <v>1049</v>
      </c>
      <c r="E10135" t="s">
        <v>3854</v>
      </c>
      <c r="F10135" t="s">
        <v>3710</v>
      </c>
      <c r="G10135">
        <v>207643007</v>
      </c>
      <c r="I10135" t="s">
        <v>3711</v>
      </c>
      <c r="J10135" t="s">
        <v>5397</v>
      </c>
      <c r="K10135" t="s">
        <v>3725</v>
      </c>
      <c r="M10135">
        <v>10.55</v>
      </c>
      <c r="N10135">
        <v>20.75</v>
      </c>
      <c r="O10135">
        <v>11</v>
      </c>
      <c r="S10135" t="b">
        <v>0</v>
      </c>
      <c r="T10135" t="b">
        <v>0</v>
      </c>
      <c r="U10135" t="b">
        <v>1</v>
      </c>
      <c r="V10135">
        <v>48500</v>
      </c>
      <c r="W10135">
        <v>30600</v>
      </c>
      <c r="X10135">
        <v>2.66</v>
      </c>
      <c r="Y10135">
        <v>35250</v>
      </c>
      <c r="Z10135">
        <v>2.61</v>
      </c>
    </row>
    <row r="10136" spans="1:26">
      <c r="A10136">
        <v>207642990</v>
      </c>
      <c r="B10136" t="s">
        <v>5393</v>
      </c>
      <c r="C10136" t="s">
        <v>3597</v>
      </c>
      <c r="D10136" t="s">
        <v>1049</v>
      </c>
      <c r="E10136" t="s">
        <v>3854</v>
      </c>
      <c r="F10136" t="s">
        <v>3650</v>
      </c>
      <c r="G10136">
        <v>207642990</v>
      </c>
      <c r="I10136" t="s">
        <v>3711</v>
      </c>
      <c r="J10136" t="s">
        <v>5396</v>
      </c>
      <c r="K10136" t="s">
        <v>3653</v>
      </c>
      <c r="M10136">
        <v>12.5</v>
      </c>
      <c r="N10136">
        <v>23</v>
      </c>
      <c r="O10136">
        <v>10.199999999999999</v>
      </c>
      <c r="S10136" t="b">
        <v>0</v>
      </c>
      <c r="T10136" t="b">
        <v>0</v>
      </c>
      <c r="U10136" t="b">
        <v>1</v>
      </c>
      <c r="V10136">
        <v>24000</v>
      </c>
      <c r="W10136">
        <v>13300</v>
      </c>
      <c r="X10136">
        <v>2.48</v>
      </c>
      <c r="Y10136">
        <v>19800</v>
      </c>
      <c r="Z10136">
        <v>2.8</v>
      </c>
    </row>
    <row r="10137" spans="1:26">
      <c r="A10137">
        <v>207642987</v>
      </c>
      <c r="B10137" t="s">
        <v>5393</v>
      </c>
      <c r="C10137" t="s">
        <v>3597</v>
      </c>
      <c r="D10137" t="s">
        <v>1049</v>
      </c>
      <c r="E10137" t="s">
        <v>3854</v>
      </c>
      <c r="F10137" t="s">
        <v>3650</v>
      </c>
      <c r="G10137">
        <v>207642987</v>
      </c>
      <c r="I10137" t="s">
        <v>3711</v>
      </c>
      <c r="J10137" t="s">
        <v>5395</v>
      </c>
      <c r="K10137" t="s">
        <v>3653</v>
      </c>
      <c r="M10137">
        <v>12.5</v>
      </c>
      <c r="N10137">
        <v>21.5</v>
      </c>
      <c r="O10137">
        <v>10.6</v>
      </c>
      <c r="S10137" t="b">
        <v>0</v>
      </c>
      <c r="T10137" t="b">
        <v>0</v>
      </c>
      <c r="U10137" t="b">
        <v>1</v>
      </c>
      <c r="V10137">
        <v>18000</v>
      </c>
      <c r="W10137">
        <v>11800</v>
      </c>
      <c r="X10137">
        <v>2.98</v>
      </c>
      <c r="Y10137">
        <v>15600</v>
      </c>
      <c r="Z10137">
        <v>2.79</v>
      </c>
    </row>
    <row r="10138" spans="1:26">
      <c r="A10138">
        <v>207642997</v>
      </c>
      <c r="B10138" t="s">
        <v>5393</v>
      </c>
      <c r="C10138" t="s">
        <v>3597</v>
      </c>
      <c r="D10138" t="s">
        <v>1049</v>
      </c>
      <c r="E10138" t="s">
        <v>3854</v>
      </c>
      <c r="F10138" t="s">
        <v>3650</v>
      </c>
      <c r="G10138">
        <v>207642997</v>
      </c>
      <c r="I10138" t="s">
        <v>3711</v>
      </c>
      <c r="J10138" t="s">
        <v>5394</v>
      </c>
      <c r="K10138" t="s">
        <v>3653</v>
      </c>
      <c r="M10138">
        <v>10.5</v>
      </c>
      <c r="N10138">
        <v>21.8</v>
      </c>
      <c r="O10138">
        <v>11.5</v>
      </c>
      <c r="S10138" t="b">
        <v>0</v>
      </c>
      <c r="T10138" t="b">
        <v>0</v>
      </c>
      <c r="U10138" t="b">
        <v>1</v>
      </c>
      <c r="V10138">
        <v>36000</v>
      </c>
      <c r="W10138">
        <v>24000</v>
      </c>
      <c r="X10138">
        <v>2.71</v>
      </c>
      <c r="Y10138">
        <v>29000</v>
      </c>
      <c r="Z10138">
        <v>2.64</v>
      </c>
    </row>
    <row r="10139" spans="1:26">
      <c r="A10139">
        <v>207643012</v>
      </c>
      <c r="B10139" t="s">
        <v>5393</v>
      </c>
      <c r="C10139" t="s">
        <v>3597</v>
      </c>
      <c r="D10139" t="s">
        <v>1049</v>
      </c>
      <c r="E10139" t="s">
        <v>3856</v>
      </c>
      <c r="F10139" t="s">
        <v>3718</v>
      </c>
      <c r="G10139">
        <v>207643012</v>
      </c>
      <c r="I10139" t="s">
        <v>3711</v>
      </c>
      <c r="J10139" t="s">
        <v>5396</v>
      </c>
      <c r="K10139" t="s">
        <v>3688</v>
      </c>
      <c r="M10139">
        <v>12.5</v>
      </c>
      <c r="N10139">
        <v>21.1</v>
      </c>
      <c r="O10139">
        <v>10.5</v>
      </c>
      <c r="S10139" t="b">
        <v>0</v>
      </c>
      <c r="T10139" t="b">
        <v>0</v>
      </c>
      <c r="U10139" t="b">
        <v>1</v>
      </c>
      <c r="V10139">
        <v>24000</v>
      </c>
      <c r="W10139">
        <v>18500</v>
      </c>
      <c r="X10139">
        <v>2.85</v>
      </c>
      <c r="Y10139">
        <v>20000</v>
      </c>
      <c r="Z10139">
        <v>2.85</v>
      </c>
    </row>
    <row r="10140" spans="1:26">
      <c r="A10140">
        <v>207643015</v>
      </c>
      <c r="B10140" t="s">
        <v>5393</v>
      </c>
      <c r="C10140" t="s">
        <v>3597</v>
      </c>
      <c r="D10140" t="s">
        <v>1049</v>
      </c>
      <c r="E10140" t="s">
        <v>3856</v>
      </c>
      <c r="F10140" t="s">
        <v>3718</v>
      </c>
      <c r="G10140">
        <v>207643015</v>
      </c>
      <c r="I10140" t="s">
        <v>3711</v>
      </c>
      <c r="J10140" t="s">
        <v>5400</v>
      </c>
      <c r="K10140" t="s">
        <v>3688</v>
      </c>
      <c r="M10140">
        <v>11.6</v>
      </c>
      <c r="N10140">
        <v>19.8</v>
      </c>
      <c r="O10140">
        <v>10</v>
      </c>
      <c r="S10140" t="b">
        <v>0</v>
      </c>
      <c r="T10140" t="b">
        <v>0</v>
      </c>
      <c r="U10140" t="b">
        <v>1</v>
      </c>
      <c r="V10140">
        <v>30000</v>
      </c>
      <c r="W10140">
        <v>19000</v>
      </c>
      <c r="X10140">
        <v>2.76</v>
      </c>
      <c r="Y10140">
        <v>27000</v>
      </c>
      <c r="Z10140">
        <v>2.75</v>
      </c>
    </row>
    <row r="10141" spans="1:26">
      <c r="A10141">
        <v>207643024</v>
      </c>
      <c r="B10141" t="s">
        <v>5393</v>
      </c>
      <c r="C10141" t="s">
        <v>3597</v>
      </c>
      <c r="D10141" t="s">
        <v>1049</v>
      </c>
      <c r="E10141" t="s">
        <v>3856</v>
      </c>
      <c r="F10141" t="s">
        <v>3718</v>
      </c>
      <c r="G10141">
        <v>207643024</v>
      </c>
      <c r="I10141" t="s">
        <v>3711</v>
      </c>
      <c r="J10141" t="s">
        <v>5399</v>
      </c>
      <c r="K10141" t="s">
        <v>3688</v>
      </c>
      <c r="M10141">
        <v>11.3</v>
      </c>
      <c r="N10141">
        <v>19</v>
      </c>
      <c r="O10141">
        <v>11</v>
      </c>
      <c r="S10141" t="b">
        <v>0</v>
      </c>
      <c r="T10141" t="b">
        <v>0</v>
      </c>
      <c r="U10141" t="b">
        <v>0</v>
      </c>
      <c r="V10141">
        <v>36000</v>
      </c>
      <c r="W10141">
        <v>23000</v>
      </c>
      <c r="X10141">
        <v>2.52</v>
      </c>
      <c r="Y10141">
        <v>32800</v>
      </c>
      <c r="Z10141">
        <v>2.52</v>
      </c>
    </row>
    <row r="10142" spans="1:26">
      <c r="A10142">
        <v>207643021</v>
      </c>
      <c r="B10142" t="s">
        <v>5393</v>
      </c>
      <c r="C10142" t="s">
        <v>3597</v>
      </c>
      <c r="D10142" t="s">
        <v>1049</v>
      </c>
      <c r="E10142" t="s">
        <v>3856</v>
      </c>
      <c r="F10142" t="s">
        <v>3718</v>
      </c>
      <c r="G10142">
        <v>207643021</v>
      </c>
      <c r="I10142" t="s">
        <v>3711</v>
      </c>
      <c r="J10142" t="s">
        <v>5398</v>
      </c>
      <c r="K10142" t="s">
        <v>3688</v>
      </c>
      <c r="M10142">
        <v>11.4</v>
      </c>
      <c r="N10142">
        <v>20.2</v>
      </c>
      <c r="O10142">
        <v>10.5</v>
      </c>
      <c r="S10142" t="b">
        <v>0</v>
      </c>
      <c r="T10142" t="b">
        <v>0</v>
      </c>
      <c r="U10142" t="b">
        <v>1</v>
      </c>
      <c r="V10142">
        <v>48000</v>
      </c>
      <c r="W10142">
        <v>28000</v>
      </c>
      <c r="X10142">
        <v>2.4500000000000002</v>
      </c>
      <c r="Y10142">
        <v>48000</v>
      </c>
      <c r="Z10142">
        <v>2.4500000000000002</v>
      </c>
    </row>
    <row r="10143" spans="1:26">
      <c r="A10143">
        <v>207643009</v>
      </c>
      <c r="B10143" t="s">
        <v>5393</v>
      </c>
      <c r="C10143" t="s">
        <v>3597</v>
      </c>
      <c r="D10143" t="s">
        <v>1049</v>
      </c>
      <c r="E10143" t="s">
        <v>3856</v>
      </c>
      <c r="F10143" t="s">
        <v>3718</v>
      </c>
      <c r="G10143">
        <v>207643009</v>
      </c>
      <c r="I10143" t="s">
        <v>3711</v>
      </c>
      <c r="J10143" t="s">
        <v>5395</v>
      </c>
      <c r="K10143" t="s">
        <v>3688</v>
      </c>
      <c r="M10143">
        <v>12</v>
      </c>
      <c r="N10143">
        <v>19</v>
      </c>
      <c r="O10143">
        <v>10.8</v>
      </c>
      <c r="S10143" t="b">
        <v>0</v>
      </c>
      <c r="T10143" t="b">
        <v>0</v>
      </c>
      <c r="U10143" t="b">
        <v>1</v>
      </c>
      <c r="V10143">
        <v>18000</v>
      </c>
      <c r="W10143">
        <v>11800</v>
      </c>
      <c r="X10143">
        <v>2.79</v>
      </c>
      <c r="Y10143">
        <v>16800</v>
      </c>
      <c r="Z10143">
        <v>2.78</v>
      </c>
    </row>
    <row r="10144" spans="1:26">
      <c r="A10144">
        <v>207643027</v>
      </c>
      <c r="B10144" t="s">
        <v>5393</v>
      </c>
      <c r="C10144" t="s">
        <v>3597</v>
      </c>
      <c r="D10144" t="s">
        <v>1049</v>
      </c>
      <c r="E10144" t="s">
        <v>3856</v>
      </c>
      <c r="F10144" t="s">
        <v>3718</v>
      </c>
      <c r="G10144">
        <v>207643027</v>
      </c>
      <c r="I10144" t="s">
        <v>3711</v>
      </c>
      <c r="J10144" t="s">
        <v>5397</v>
      </c>
      <c r="K10144" t="s">
        <v>3688</v>
      </c>
      <c r="M10144">
        <v>10.1</v>
      </c>
      <c r="N10144">
        <v>20.5</v>
      </c>
      <c r="O10144">
        <v>11.5</v>
      </c>
      <c r="S10144" t="b">
        <v>0</v>
      </c>
      <c r="T10144" t="b">
        <v>0</v>
      </c>
      <c r="U10144" t="b">
        <v>0</v>
      </c>
      <c r="V10144">
        <v>49000</v>
      </c>
      <c r="W10144">
        <v>30400</v>
      </c>
      <c r="X10144">
        <v>2.62</v>
      </c>
      <c r="Y10144">
        <v>36000</v>
      </c>
      <c r="Z10144">
        <v>2.62</v>
      </c>
    </row>
    <row r="10145" spans="1:26">
      <c r="A10145">
        <v>207643013</v>
      </c>
      <c r="B10145" t="s">
        <v>5393</v>
      </c>
      <c r="C10145" t="s">
        <v>3597</v>
      </c>
      <c r="D10145" t="s">
        <v>1049</v>
      </c>
      <c r="E10145" t="s">
        <v>3856</v>
      </c>
      <c r="F10145" t="s">
        <v>3710</v>
      </c>
      <c r="G10145">
        <v>207643013</v>
      </c>
      <c r="I10145" t="s">
        <v>3711</v>
      </c>
      <c r="J10145" t="s">
        <v>5396</v>
      </c>
      <c r="K10145" t="s">
        <v>3725</v>
      </c>
      <c r="M10145">
        <v>12.5</v>
      </c>
      <c r="N10145">
        <v>22.05</v>
      </c>
      <c r="O10145">
        <v>10.35</v>
      </c>
      <c r="S10145" t="b">
        <v>0</v>
      </c>
      <c r="T10145" t="b">
        <v>0</v>
      </c>
      <c r="U10145" t="b">
        <v>0</v>
      </c>
      <c r="V10145">
        <v>24000</v>
      </c>
      <c r="W10145">
        <v>15900</v>
      </c>
      <c r="X10145">
        <v>2.71</v>
      </c>
      <c r="Y10145">
        <v>19900</v>
      </c>
      <c r="Z10145">
        <v>2.84</v>
      </c>
    </row>
    <row r="10146" spans="1:26">
      <c r="A10146">
        <v>207643016</v>
      </c>
      <c r="B10146" t="s">
        <v>5393</v>
      </c>
      <c r="C10146" t="s">
        <v>3597</v>
      </c>
      <c r="D10146" t="s">
        <v>1049</v>
      </c>
      <c r="E10146" t="s">
        <v>3856</v>
      </c>
      <c r="F10146" t="s">
        <v>3710</v>
      </c>
      <c r="G10146">
        <v>207643016</v>
      </c>
      <c r="I10146" t="s">
        <v>3711</v>
      </c>
      <c r="J10146" t="s">
        <v>5400</v>
      </c>
      <c r="K10146" t="s">
        <v>3725</v>
      </c>
      <c r="M10146">
        <v>11.55</v>
      </c>
      <c r="N10146">
        <v>21.4</v>
      </c>
      <c r="O10146">
        <v>10.4</v>
      </c>
      <c r="S10146" t="b">
        <v>0</v>
      </c>
      <c r="T10146" t="b">
        <v>0</v>
      </c>
      <c r="U10146" t="b">
        <v>0</v>
      </c>
      <c r="V10146">
        <v>30000</v>
      </c>
      <c r="W10146">
        <v>18700</v>
      </c>
      <c r="X10146">
        <v>2.87</v>
      </c>
      <c r="Y10146">
        <v>27250</v>
      </c>
      <c r="Z10146">
        <v>2.79</v>
      </c>
    </row>
    <row r="10147" spans="1:26">
      <c r="A10147">
        <v>207643025</v>
      </c>
      <c r="B10147" t="s">
        <v>5393</v>
      </c>
      <c r="C10147" t="s">
        <v>3597</v>
      </c>
      <c r="D10147" t="s">
        <v>1049</v>
      </c>
      <c r="E10147" t="s">
        <v>3856</v>
      </c>
      <c r="F10147" t="s">
        <v>3710</v>
      </c>
      <c r="G10147">
        <v>207643025</v>
      </c>
      <c r="I10147" t="s">
        <v>3711</v>
      </c>
      <c r="J10147" t="s">
        <v>5399</v>
      </c>
      <c r="K10147" t="s">
        <v>3725</v>
      </c>
      <c r="M10147">
        <v>11.9</v>
      </c>
      <c r="N10147">
        <v>19.5</v>
      </c>
      <c r="O10147">
        <v>10.9</v>
      </c>
      <c r="S10147" t="b">
        <v>0</v>
      </c>
      <c r="T10147" t="b">
        <v>0</v>
      </c>
      <c r="U10147" t="b">
        <v>1</v>
      </c>
      <c r="V10147">
        <v>36000</v>
      </c>
      <c r="W10147">
        <v>22400</v>
      </c>
      <c r="X10147">
        <v>2.58</v>
      </c>
      <c r="Y10147">
        <v>33300</v>
      </c>
      <c r="Z10147">
        <v>2.65</v>
      </c>
    </row>
    <row r="10148" spans="1:26">
      <c r="A10148">
        <v>207643022</v>
      </c>
      <c r="B10148" t="s">
        <v>5393</v>
      </c>
      <c r="C10148" t="s">
        <v>3597</v>
      </c>
      <c r="D10148" t="s">
        <v>1049</v>
      </c>
      <c r="E10148" t="s">
        <v>3856</v>
      </c>
      <c r="F10148" t="s">
        <v>3710</v>
      </c>
      <c r="G10148">
        <v>207643022</v>
      </c>
      <c r="I10148" t="s">
        <v>3711</v>
      </c>
      <c r="J10148" t="s">
        <v>5398</v>
      </c>
      <c r="K10148" t="s">
        <v>3725</v>
      </c>
      <c r="M10148">
        <v>11.2</v>
      </c>
      <c r="N10148">
        <v>20.6</v>
      </c>
      <c r="O10148">
        <v>11</v>
      </c>
      <c r="S10148" t="b">
        <v>0</v>
      </c>
      <c r="T10148" t="b">
        <v>0</v>
      </c>
      <c r="U10148" t="b">
        <v>1</v>
      </c>
      <c r="V10148">
        <v>48000</v>
      </c>
      <c r="W10148">
        <v>31000</v>
      </c>
      <c r="X10148">
        <v>2.65</v>
      </c>
      <c r="Y10148">
        <v>47000</v>
      </c>
      <c r="Z10148">
        <v>2.48</v>
      </c>
    </row>
    <row r="10149" spans="1:26">
      <c r="A10149">
        <v>207643010</v>
      </c>
      <c r="B10149" t="s">
        <v>5393</v>
      </c>
      <c r="C10149" t="s">
        <v>3597</v>
      </c>
      <c r="D10149" t="s">
        <v>1049</v>
      </c>
      <c r="E10149" t="s">
        <v>3856</v>
      </c>
      <c r="F10149" t="s">
        <v>3710</v>
      </c>
      <c r="G10149">
        <v>207643010</v>
      </c>
      <c r="I10149" t="s">
        <v>3711</v>
      </c>
      <c r="J10149" t="s">
        <v>5395</v>
      </c>
      <c r="K10149" t="s">
        <v>3725</v>
      </c>
      <c r="M10149">
        <v>12.25</v>
      </c>
      <c r="N10149">
        <v>20.25</v>
      </c>
      <c r="O10149">
        <v>10.7</v>
      </c>
      <c r="S10149" t="b">
        <v>0</v>
      </c>
      <c r="T10149" t="b">
        <v>0</v>
      </c>
      <c r="U10149" t="b">
        <v>1</v>
      </c>
      <c r="V10149">
        <v>18000</v>
      </c>
      <c r="W10149">
        <v>11800</v>
      </c>
      <c r="X10149">
        <v>2.88</v>
      </c>
      <c r="Y10149">
        <v>16200</v>
      </c>
      <c r="Z10149">
        <v>2.78</v>
      </c>
    </row>
    <row r="10150" spans="1:26">
      <c r="A10150">
        <v>207643028</v>
      </c>
      <c r="B10150" t="s">
        <v>5393</v>
      </c>
      <c r="C10150" t="s">
        <v>3597</v>
      </c>
      <c r="D10150" t="s">
        <v>1049</v>
      </c>
      <c r="E10150" t="s">
        <v>3856</v>
      </c>
      <c r="F10150" t="s">
        <v>3710</v>
      </c>
      <c r="G10150">
        <v>207643028</v>
      </c>
      <c r="I10150" t="s">
        <v>3711</v>
      </c>
      <c r="J10150" t="s">
        <v>5397</v>
      </c>
      <c r="K10150" t="s">
        <v>3725</v>
      </c>
      <c r="M10150">
        <v>10.55</v>
      </c>
      <c r="N10150">
        <v>20.75</v>
      </c>
      <c r="O10150">
        <v>11</v>
      </c>
      <c r="S10150" t="b">
        <v>0</v>
      </c>
      <c r="T10150" t="b">
        <v>0</v>
      </c>
      <c r="U10150" t="b">
        <v>1</v>
      </c>
      <c r="V10150">
        <v>48500</v>
      </c>
      <c r="W10150">
        <v>30600</v>
      </c>
      <c r="X10150">
        <v>2.66</v>
      </c>
      <c r="Y10150">
        <v>35250</v>
      </c>
      <c r="Z10150">
        <v>2.61</v>
      </c>
    </row>
    <row r="10151" spans="1:26">
      <c r="A10151">
        <v>207643011</v>
      </c>
      <c r="B10151" t="s">
        <v>5393</v>
      </c>
      <c r="C10151" t="s">
        <v>3597</v>
      </c>
      <c r="D10151" t="s">
        <v>1049</v>
      </c>
      <c r="E10151" t="s">
        <v>3856</v>
      </c>
      <c r="F10151" t="s">
        <v>3650</v>
      </c>
      <c r="G10151">
        <v>207643011</v>
      </c>
      <c r="I10151" t="s">
        <v>3711</v>
      </c>
      <c r="J10151" t="s">
        <v>5396</v>
      </c>
      <c r="K10151" t="s">
        <v>3653</v>
      </c>
      <c r="M10151">
        <v>12.5</v>
      </c>
      <c r="N10151">
        <v>23</v>
      </c>
      <c r="O10151">
        <v>10.199999999999999</v>
      </c>
      <c r="S10151" t="b">
        <v>0</v>
      </c>
      <c r="T10151" t="b">
        <v>0</v>
      </c>
      <c r="U10151" t="b">
        <v>1</v>
      </c>
      <c r="V10151">
        <v>24000</v>
      </c>
      <c r="W10151">
        <v>13300</v>
      </c>
      <c r="X10151">
        <v>2.48</v>
      </c>
      <c r="Y10151">
        <v>19800</v>
      </c>
      <c r="Z10151">
        <v>2.8</v>
      </c>
    </row>
    <row r="10152" spans="1:26">
      <c r="A10152">
        <v>207643036</v>
      </c>
      <c r="B10152" t="s">
        <v>5393</v>
      </c>
      <c r="C10152" t="s">
        <v>3597</v>
      </c>
      <c r="D10152" t="s">
        <v>1049</v>
      </c>
      <c r="E10152" t="s">
        <v>3855</v>
      </c>
      <c r="F10152" t="s">
        <v>3718</v>
      </c>
      <c r="G10152">
        <v>207643036</v>
      </c>
      <c r="I10152" t="s">
        <v>3711</v>
      </c>
      <c r="J10152" t="s">
        <v>5400</v>
      </c>
      <c r="K10152" t="s">
        <v>3688</v>
      </c>
      <c r="M10152">
        <v>11.6</v>
      </c>
      <c r="N10152">
        <v>19.8</v>
      </c>
      <c r="O10152">
        <v>10</v>
      </c>
      <c r="S10152" t="b">
        <v>0</v>
      </c>
      <c r="T10152" t="b">
        <v>0</v>
      </c>
      <c r="U10152" t="b">
        <v>1</v>
      </c>
      <c r="V10152">
        <v>30000</v>
      </c>
      <c r="W10152">
        <v>19000</v>
      </c>
      <c r="X10152">
        <v>2.76</v>
      </c>
      <c r="Y10152">
        <v>27000</v>
      </c>
      <c r="Z10152">
        <v>2.75</v>
      </c>
    </row>
    <row r="10153" spans="1:26">
      <c r="A10153">
        <v>207643048</v>
      </c>
      <c r="B10153" t="s">
        <v>5393</v>
      </c>
      <c r="C10153" t="s">
        <v>3597</v>
      </c>
      <c r="D10153" t="s">
        <v>1049</v>
      </c>
      <c r="E10153" t="s">
        <v>3855</v>
      </c>
      <c r="F10153" t="s">
        <v>3718</v>
      </c>
      <c r="G10153">
        <v>207643048</v>
      </c>
      <c r="I10153" t="s">
        <v>3711</v>
      </c>
      <c r="J10153" t="s">
        <v>5397</v>
      </c>
      <c r="K10153" t="s">
        <v>3688</v>
      </c>
      <c r="M10153">
        <v>10.1</v>
      </c>
      <c r="N10153">
        <v>20.5</v>
      </c>
      <c r="O10153">
        <v>11.5</v>
      </c>
      <c r="S10153" t="b">
        <v>0</v>
      </c>
      <c r="T10153" t="b">
        <v>0</v>
      </c>
      <c r="U10153" t="b">
        <v>0</v>
      </c>
      <c r="V10153">
        <v>49000</v>
      </c>
      <c r="W10153">
        <v>30400</v>
      </c>
      <c r="X10153">
        <v>2.62</v>
      </c>
      <c r="Y10153">
        <v>36000</v>
      </c>
      <c r="Z10153">
        <v>2.62</v>
      </c>
    </row>
    <row r="10154" spans="1:26">
      <c r="A10154">
        <v>207643018</v>
      </c>
      <c r="B10154" t="s">
        <v>5393</v>
      </c>
      <c r="C10154" t="s">
        <v>3597</v>
      </c>
      <c r="D10154" t="s">
        <v>1049</v>
      </c>
      <c r="E10154" t="s">
        <v>3856</v>
      </c>
      <c r="F10154" t="s">
        <v>3650</v>
      </c>
      <c r="G10154">
        <v>207643018</v>
      </c>
      <c r="I10154" t="s">
        <v>3711</v>
      </c>
      <c r="J10154" t="s">
        <v>5394</v>
      </c>
      <c r="K10154" t="s">
        <v>3653</v>
      </c>
      <c r="M10154">
        <v>10.5</v>
      </c>
      <c r="N10154">
        <v>21.8</v>
      </c>
      <c r="O10154">
        <v>11.5</v>
      </c>
      <c r="S10154" t="b">
        <v>0</v>
      </c>
      <c r="T10154" t="b">
        <v>0</v>
      </c>
      <c r="U10154" t="b">
        <v>1</v>
      </c>
      <c r="V10154">
        <v>36000</v>
      </c>
      <c r="W10154">
        <v>24000</v>
      </c>
      <c r="X10154">
        <v>2.71</v>
      </c>
      <c r="Y10154">
        <v>29000</v>
      </c>
      <c r="Z10154">
        <v>2.64</v>
      </c>
    </row>
    <row r="10155" spans="1:26">
      <c r="A10155">
        <v>207643008</v>
      </c>
      <c r="B10155" t="s">
        <v>5393</v>
      </c>
      <c r="C10155" t="s">
        <v>3597</v>
      </c>
      <c r="D10155" t="s">
        <v>1049</v>
      </c>
      <c r="E10155" t="s">
        <v>3856</v>
      </c>
      <c r="F10155" t="s">
        <v>3650</v>
      </c>
      <c r="G10155">
        <v>207643008</v>
      </c>
      <c r="I10155" t="s">
        <v>3711</v>
      </c>
      <c r="J10155" t="s">
        <v>5395</v>
      </c>
      <c r="K10155" t="s">
        <v>3653</v>
      </c>
      <c r="M10155">
        <v>12.5</v>
      </c>
      <c r="N10155">
        <v>21.5</v>
      </c>
      <c r="O10155">
        <v>10.6</v>
      </c>
      <c r="S10155" t="b">
        <v>0</v>
      </c>
      <c r="T10155" t="b">
        <v>0</v>
      </c>
      <c r="U10155" t="b">
        <v>1</v>
      </c>
      <c r="V10155">
        <v>18000</v>
      </c>
      <c r="W10155">
        <v>11800</v>
      </c>
      <c r="X10155">
        <v>2.98</v>
      </c>
      <c r="Y10155">
        <v>15600</v>
      </c>
      <c r="Z10155">
        <v>2.79</v>
      </c>
    </row>
    <row r="10156" spans="1:26">
      <c r="A10156">
        <v>207643033</v>
      </c>
      <c r="B10156" t="s">
        <v>5393</v>
      </c>
      <c r="C10156" t="s">
        <v>3597</v>
      </c>
      <c r="D10156" t="s">
        <v>1049</v>
      </c>
      <c r="E10156" t="s">
        <v>3855</v>
      </c>
      <c r="F10156" t="s">
        <v>3718</v>
      </c>
      <c r="G10156">
        <v>207643033</v>
      </c>
      <c r="I10156" t="s">
        <v>3711</v>
      </c>
      <c r="J10156" t="s">
        <v>5396</v>
      </c>
      <c r="K10156" t="s">
        <v>3688</v>
      </c>
      <c r="M10156">
        <v>12.5</v>
      </c>
      <c r="N10156">
        <v>21.1</v>
      </c>
      <c r="O10156">
        <v>10.5</v>
      </c>
      <c r="S10156" t="b">
        <v>0</v>
      </c>
      <c r="T10156" t="b">
        <v>0</v>
      </c>
      <c r="U10156" t="b">
        <v>1</v>
      </c>
      <c r="V10156">
        <v>24000</v>
      </c>
      <c r="W10156">
        <v>18500</v>
      </c>
      <c r="X10156">
        <v>2.85</v>
      </c>
      <c r="Y10156">
        <v>20000</v>
      </c>
      <c r="Z10156">
        <v>2.85</v>
      </c>
    </row>
    <row r="10157" spans="1:26">
      <c r="A10157">
        <v>207643045</v>
      </c>
      <c r="B10157" t="s">
        <v>5393</v>
      </c>
      <c r="C10157" t="s">
        <v>3597</v>
      </c>
      <c r="D10157" t="s">
        <v>1049</v>
      </c>
      <c r="E10157" t="s">
        <v>3855</v>
      </c>
      <c r="F10157" t="s">
        <v>3718</v>
      </c>
      <c r="G10157">
        <v>207643045</v>
      </c>
      <c r="I10157" t="s">
        <v>3711</v>
      </c>
      <c r="J10157" t="s">
        <v>5399</v>
      </c>
      <c r="K10157" t="s">
        <v>3688</v>
      </c>
      <c r="M10157">
        <v>11.3</v>
      </c>
      <c r="N10157">
        <v>19</v>
      </c>
      <c r="O10157">
        <v>11</v>
      </c>
      <c r="S10157" t="b">
        <v>0</v>
      </c>
      <c r="T10157" t="b">
        <v>0</v>
      </c>
      <c r="U10157" t="b">
        <v>0</v>
      </c>
      <c r="V10157">
        <v>36000</v>
      </c>
      <c r="W10157">
        <v>23000</v>
      </c>
      <c r="X10157">
        <v>2.52</v>
      </c>
      <c r="Y10157">
        <v>32800</v>
      </c>
      <c r="Z10157">
        <v>2.52</v>
      </c>
    </row>
    <row r="10158" spans="1:26">
      <c r="A10158">
        <v>207643042</v>
      </c>
      <c r="B10158" t="s">
        <v>5393</v>
      </c>
      <c r="C10158" t="s">
        <v>3597</v>
      </c>
      <c r="D10158" t="s">
        <v>1049</v>
      </c>
      <c r="E10158" t="s">
        <v>3855</v>
      </c>
      <c r="F10158" t="s">
        <v>3718</v>
      </c>
      <c r="G10158">
        <v>207643042</v>
      </c>
      <c r="I10158" t="s">
        <v>3711</v>
      </c>
      <c r="J10158" t="s">
        <v>5398</v>
      </c>
      <c r="K10158" t="s">
        <v>3688</v>
      </c>
      <c r="M10158">
        <v>11.4</v>
      </c>
      <c r="N10158">
        <v>20.2</v>
      </c>
      <c r="O10158">
        <v>10.5</v>
      </c>
      <c r="S10158" t="b">
        <v>0</v>
      </c>
      <c r="T10158" t="b">
        <v>0</v>
      </c>
      <c r="U10158" t="b">
        <v>1</v>
      </c>
      <c r="V10158">
        <v>48000</v>
      </c>
      <c r="W10158">
        <v>28000</v>
      </c>
      <c r="X10158">
        <v>2.4500000000000002</v>
      </c>
      <c r="Y10158">
        <v>48000</v>
      </c>
      <c r="Z10158">
        <v>2.4500000000000002</v>
      </c>
    </row>
    <row r="10159" spans="1:26">
      <c r="A10159">
        <v>207643030</v>
      </c>
      <c r="B10159" t="s">
        <v>5393</v>
      </c>
      <c r="C10159" t="s">
        <v>3597</v>
      </c>
      <c r="D10159" t="s">
        <v>1049</v>
      </c>
      <c r="E10159" t="s">
        <v>3855</v>
      </c>
      <c r="F10159" t="s">
        <v>3718</v>
      </c>
      <c r="G10159">
        <v>207643030</v>
      </c>
      <c r="I10159" t="s">
        <v>3711</v>
      </c>
      <c r="J10159" t="s">
        <v>5395</v>
      </c>
      <c r="K10159" t="s">
        <v>3688</v>
      </c>
      <c r="M10159">
        <v>12</v>
      </c>
      <c r="N10159">
        <v>19</v>
      </c>
      <c r="O10159">
        <v>10.8</v>
      </c>
      <c r="S10159" t="b">
        <v>0</v>
      </c>
      <c r="T10159" t="b">
        <v>0</v>
      </c>
      <c r="U10159" t="b">
        <v>1</v>
      </c>
      <c r="V10159">
        <v>18000</v>
      </c>
      <c r="W10159">
        <v>11800</v>
      </c>
      <c r="X10159">
        <v>2.79</v>
      </c>
      <c r="Y10159">
        <v>16800</v>
      </c>
      <c r="Z10159">
        <v>2.78</v>
      </c>
    </row>
    <row r="10160" spans="1:26">
      <c r="A10160">
        <v>207643034</v>
      </c>
      <c r="B10160" t="s">
        <v>5393</v>
      </c>
      <c r="C10160" t="s">
        <v>3597</v>
      </c>
      <c r="D10160" t="s">
        <v>1049</v>
      </c>
      <c r="E10160" t="s">
        <v>3855</v>
      </c>
      <c r="F10160" t="s">
        <v>3710</v>
      </c>
      <c r="G10160">
        <v>207643034</v>
      </c>
      <c r="I10160" t="s">
        <v>3711</v>
      </c>
      <c r="J10160" t="s">
        <v>5396</v>
      </c>
      <c r="K10160" t="s">
        <v>3725</v>
      </c>
      <c r="M10160">
        <v>12.5</v>
      </c>
      <c r="N10160">
        <v>22.05</v>
      </c>
      <c r="O10160">
        <v>10.35</v>
      </c>
      <c r="S10160" t="b">
        <v>0</v>
      </c>
      <c r="T10160" t="b">
        <v>0</v>
      </c>
      <c r="U10160" t="b">
        <v>0</v>
      </c>
      <c r="V10160">
        <v>24000</v>
      </c>
      <c r="W10160">
        <v>15900</v>
      </c>
      <c r="X10160">
        <v>2.71</v>
      </c>
      <c r="Y10160">
        <v>19900</v>
      </c>
      <c r="Z10160">
        <v>2.84</v>
      </c>
    </row>
    <row r="10161" spans="1:26">
      <c r="A10161">
        <v>207643046</v>
      </c>
      <c r="B10161" t="s">
        <v>5393</v>
      </c>
      <c r="C10161" t="s">
        <v>3597</v>
      </c>
      <c r="D10161" t="s">
        <v>1049</v>
      </c>
      <c r="E10161" t="s">
        <v>3855</v>
      </c>
      <c r="F10161" t="s">
        <v>3710</v>
      </c>
      <c r="G10161">
        <v>207643046</v>
      </c>
      <c r="I10161" t="s">
        <v>3711</v>
      </c>
      <c r="J10161" t="s">
        <v>5399</v>
      </c>
      <c r="K10161" t="s">
        <v>3725</v>
      </c>
      <c r="M10161">
        <v>11.9</v>
      </c>
      <c r="N10161">
        <v>19.5</v>
      </c>
      <c r="O10161">
        <v>10.9</v>
      </c>
      <c r="S10161" t="b">
        <v>0</v>
      </c>
      <c r="T10161" t="b">
        <v>0</v>
      </c>
      <c r="U10161" t="b">
        <v>1</v>
      </c>
      <c r="V10161">
        <v>36000</v>
      </c>
      <c r="W10161">
        <v>22400</v>
      </c>
      <c r="X10161">
        <v>2.58</v>
      </c>
      <c r="Y10161">
        <v>33300</v>
      </c>
      <c r="Z10161">
        <v>2.65</v>
      </c>
    </row>
    <row r="10162" spans="1:26">
      <c r="A10162">
        <v>207643031</v>
      </c>
      <c r="B10162" t="s">
        <v>5393</v>
      </c>
      <c r="C10162" t="s">
        <v>3597</v>
      </c>
      <c r="D10162" t="s">
        <v>1049</v>
      </c>
      <c r="E10162" t="s">
        <v>3855</v>
      </c>
      <c r="F10162" t="s">
        <v>3710</v>
      </c>
      <c r="G10162">
        <v>207643031</v>
      </c>
      <c r="I10162" t="s">
        <v>3711</v>
      </c>
      <c r="J10162" t="s">
        <v>5395</v>
      </c>
      <c r="K10162" t="s">
        <v>3725</v>
      </c>
      <c r="M10162">
        <v>12.25</v>
      </c>
      <c r="N10162">
        <v>20.25</v>
      </c>
      <c r="O10162">
        <v>10.7</v>
      </c>
      <c r="S10162" t="b">
        <v>0</v>
      </c>
      <c r="T10162" t="b">
        <v>0</v>
      </c>
      <c r="U10162" t="b">
        <v>1</v>
      </c>
      <c r="V10162">
        <v>18000</v>
      </c>
      <c r="W10162">
        <v>11800</v>
      </c>
      <c r="X10162">
        <v>2.88</v>
      </c>
      <c r="Y10162">
        <v>16200</v>
      </c>
      <c r="Z10162">
        <v>2.78</v>
      </c>
    </row>
    <row r="10163" spans="1:26">
      <c r="A10163">
        <v>207643032</v>
      </c>
      <c r="B10163" t="s">
        <v>5393</v>
      </c>
      <c r="C10163" t="s">
        <v>3597</v>
      </c>
      <c r="D10163" t="s">
        <v>1049</v>
      </c>
      <c r="E10163" t="s">
        <v>3855</v>
      </c>
      <c r="F10163" t="s">
        <v>3650</v>
      </c>
      <c r="G10163">
        <v>207643032</v>
      </c>
      <c r="I10163" t="s">
        <v>3711</v>
      </c>
      <c r="J10163" t="s">
        <v>5396</v>
      </c>
      <c r="K10163" t="s">
        <v>3653</v>
      </c>
      <c r="M10163">
        <v>12.5</v>
      </c>
      <c r="N10163">
        <v>23</v>
      </c>
      <c r="O10163">
        <v>10.199999999999999</v>
      </c>
      <c r="S10163" t="b">
        <v>0</v>
      </c>
      <c r="T10163" t="b">
        <v>0</v>
      </c>
      <c r="U10163" t="b">
        <v>1</v>
      </c>
      <c r="V10163">
        <v>24000</v>
      </c>
      <c r="W10163">
        <v>13300</v>
      </c>
      <c r="X10163">
        <v>2.48</v>
      </c>
      <c r="Y10163">
        <v>19800</v>
      </c>
      <c r="Z10163">
        <v>2.8</v>
      </c>
    </row>
    <row r="10164" spans="1:26">
      <c r="A10164">
        <v>207643037</v>
      </c>
      <c r="B10164" t="s">
        <v>5393</v>
      </c>
      <c r="C10164" t="s">
        <v>3597</v>
      </c>
      <c r="D10164" t="s">
        <v>1049</v>
      </c>
      <c r="E10164" t="s">
        <v>3855</v>
      </c>
      <c r="F10164" t="s">
        <v>3710</v>
      </c>
      <c r="G10164">
        <v>207643037</v>
      </c>
      <c r="I10164" t="s">
        <v>3711</v>
      </c>
      <c r="J10164" t="s">
        <v>5400</v>
      </c>
      <c r="K10164" t="s">
        <v>3725</v>
      </c>
      <c r="M10164">
        <v>11.55</v>
      </c>
      <c r="N10164">
        <v>21.4</v>
      </c>
      <c r="O10164">
        <v>10.4</v>
      </c>
      <c r="S10164" t="b">
        <v>0</v>
      </c>
      <c r="T10164" t="b">
        <v>0</v>
      </c>
      <c r="U10164" t="b">
        <v>0</v>
      </c>
      <c r="V10164">
        <v>30000</v>
      </c>
      <c r="W10164">
        <v>18700</v>
      </c>
      <c r="X10164">
        <v>2.87</v>
      </c>
      <c r="Y10164">
        <v>27250</v>
      </c>
      <c r="Z10164">
        <v>2.79</v>
      </c>
    </row>
    <row r="10165" spans="1:26">
      <c r="A10165">
        <v>207643043</v>
      </c>
      <c r="B10165" t="s">
        <v>5393</v>
      </c>
      <c r="C10165" t="s">
        <v>3597</v>
      </c>
      <c r="D10165" t="s">
        <v>1049</v>
      </c>
      <c r="E10165" t="s">
        <v>3855</v>
      </c>
      <c r="F10165" t="s">
        <v>3710</v>
      </c>
      <c r="G10165">
        <v>207643043</v>
      </c>
      <c r="I10165" t="s">
        <v>3711</v>
      </c>
      <c r="J10165" t="s">
        <v>5398</v>
      </c>
      <c r="K10165" t="s">
        <v>3725</v>
      </c>
      <c r="M10165">
        <v>11.2</v>
      </c>
      <c r="N10165">
        <v>20.6</v>
      </c>
      <c r="O10165">
        <v>11</v>
      </c>
      <c r="S10165" t="b">
        <v>0</v>
      </c>
      <c r="T10165" t="b">
        <v>0</v>
      </c>
      <c r="U10165" t="b">
        <v>1</v>
      </c>
      <c r="V10165">
        <v>48000</v>
      </c>
      <c r="W10165">
        <v>31000</v>
      </c>
      <c r="X10165">
        <v>2.65</v>
      </c>
      <c r="Y10165">
        <v>47000</v>
      </c>
      <c r="Z10165">
        <v>2.48</v>
      </c>
    </row>
    <row r="10166" spans="1:26">
      <c r="A10166">
        <v>207643049</v>
      </c>
      <c r="B10166" t="s">
        <v>5393</v>
      </c>
      <c r="C10166" t="s">
        <v>3597</v>
      </c>
      <c r="D10166" t="s">
        <v>1049</v>
      </c>
      <c r="E10166" t="s">
        <v>3855</v>
      </c>
      <c r="F10166" t="s">
        <v>3710</v>
      </c>
      <c r="G10166">
        <v>207643049</v>
      </c>
      <c r="I10166" t="s">
        <v>3711</v>
      </c>
      <c r="J10166" t="s">
        <v>5397</v>
      </c>
      <c r="K10166" t="s">
        <v>3725</v>
      </c>
      <c r="M10166">
        <v>10.55</v>
      </c>
      <c r="N10166">
        <v>20.75</v>
      </c>
      <c r="O10166">
        <v>11</v>
      </c>
      <c r="S10166" t="b">
        <v>0</v>
      </c>
      <c r="T10166" t="b">
        <v>0</v>
      </c>
      <c r="U10166" t="b">
        <v>1</v>
      </c>
      <c r="V10166">
        <v>48500</v>
      </c>
      <c r="W10166">
        <v>30600</v>
      </c>
      <c r="X10166">
        <v>2.66</v>
      </c>
      <c r="Y10166">
        <v>35250</v>
      </c>
      <c r="Z10166">
        <v>2.61</v>
      </c>
    </row>
    <row r="10167" spans="1:26">
      <c r="A10167">
        <v>207643029</v>
      </c>
      <c r="B10167" t="s">
        <v>5393</v>
      </c>
      <c r="C10167" t="s">
        <v>3597</v>
      </c>
      <c r="D10167" t="s">
        <v>1049</v>
      </c>
      <c r="E10167" t="s">
        <v>3855</v>
      </c>
      <c r="F10167" t="s">
        <v>3650</v>
      </c>
      <c r="G10167">
        <v>207643029</v>
      </c>
      <c r="I10167" t="s">
        <v>3711</v>
      </c>
      <c r="J10167" t="s">
        <v>5395</v>
      </c>
      <c r="K10167" t="s">
        <v>3653</v>
      </c>
      <c r="M10167">
        <v>12.5</v>
      </c>
      <c r="N10167">
        <v>21.5</v>
      </c>
      <c r="O10167">
        <v>10.6</v>
      </c>
      <c r="S10167" t="b">
        <v>0</v>
      </c>
      <c r="T10167" t="b">
        <v>0</v>
      </c>
      <c r="U10167" t="b">
        <v>1</v>
      </c>
      <c r="V10167">
        <v>18000</v>
      </c>
      <c r="W10167">
        <v>11800</v>
      </c>
      <c r="X10167">
        <v>2.98</v>
      </c>
      <c r="Y10167">
        <v>15600</v>
      </c>
      <c r="Z10167">
        <v>2.79</v>
      </c>
    </row>
    <row r="10168" spans="1:26">
      <c r="A10168">
        <v>207643039</v>
      </c>
      <c r="B10168" t="s">
        <v>5393</v>
      </c>
      <c r="C10168" t="s">
        <v>3597</v>
      </c>
      <c r="D10168" t="s">
        <v>1049</v>
      </c>
      <c r="E10168" t="s">
        <v>3855</v>
      </c>
      <c r="F10168" t="s">
        <v>3650</v>
      </c>
      <c r="G10168">
        <v>207643039</v>
      </c>
      <c r="I10168" t="s">
        <v>3711</v>
      </c>
      <c r="J10168" t="s">
        <v>5394</v>
      </c>
      <c r="K10168" t="s">
        <v>3653</v>
      </c>
      <c r="M10168">
        <v>10.5</v>
      </c>
      <c r="N10168">
        <v>21.8</v>
      </c>
      <c r="O10168">
        <v>11.5</v>
      </c>
      <c r="S10168" t="b">
        <v>0</v>
      </c>
      <c r="T10168" t="b">
        <v>0</v>
      </c>
      <c r="U10168" t="b">
        <v>1</v>
      </c>
      <c r="V10168">
        <v>36000</v>
      </c>
      <c r="W10168">
        <v>24000</v>
      </c>
      <c r="X10168">
        <v>2.71</v>
      </c>
      <c r="Y10168">
        <v>29000</v>
      </c>
      <c r="Z10168">
        <v>2.64</v>
      </c>
    </row>
    <row r="10169" spans="1:26">
      <c r="A10169">
        <v>207643054</v>
      </c>
      <c r="B10169" t="s">
        <v>5393</v>
      </c>
      <c r="C10169" t="s">
        <v>3597</v>
      </c>
      <c r="D10169" t="s">
        <v>1049</v>
      </c>
      <c r="E10169" t="s">
        <v>3858</v>
      </c>
      <c r="F10169" t="s">
        <v>3718</v>
      </c>
      <c r="G10169">
        <v>207643054</v>
      </c>
      <c r="I10169" t="s">
        <v>3711</v>
      </c>
      <c r="J10169" t="s">
        <v>5396</v>
      </c>
      <c r="K10169" t="s">
        <v>3688</v>
      </c>
      <c r="M10169">
        <v>12.5</v>
      </c>
      <c r="N10169">
        <v>21.1</v>
      </c>
      <c r="O10169">
        <v>10.5</v>
      </c>
      <c r="S10169" t="b">
        <v>0</v>
      </c>
      <c r="T10169" t="b">
        <v>0</v>
      </c>
      <c r="U10169" t="b">
        <v>1</v>
      </c>
      <c r="V10169">
        <v>24000</v>
      </c>
      <c r="W10169">
        <v>18500</v>
      </c>
      <c r="X10169">
        <v>2.85</v>
      </c>
      <c r="Y10169">
        <v>20000</v>
      </c>
      <c r="Z10169">
        <v>2.85</v>
      </c>
    </row>
    <row r="10170" spans="1:26">
      <c r="A10170">
        <v>207643066</v>
      </c>
      <c r="B10170" t="s">
        <v>5393</v>
      </c>
      <c r="C10170" t="s">
        <v>3597</v>
      </c>
      <c r="D10170" t="s">
        <v>1049</v>
      </c>
      <c r="E10170" t="s">
        <v>3858</v>
      </c>
      <c r="F10170" t="s">
        <v>3718</v>
      </c>
      <c r="G10170">
        <v>207643066</v>
      </c>
      <c r="I10170" t="s">
        <v>3711</v>
      </c>
      <c r="J10170" t="s">
        <v>5399</v>
      </c>
      <c r="K10170" t="s">
        <v>3688</v>
      </c>
      <c r="M10170">
        <v>11.3</v>
      </c>
      <c r="N10170">
        <v>19</v>
      </c>
      <c r="O10170">
        <v>11</v>
      </c>
      <c r="S10170" t="b">
        <v>0</v>
      </c>
      <c r="T10170" t="b">
        <v>0</v>
      </c>
      <c r="U10170" t="b">
        <v>0</v>
      </c>
      <c r="V10170">
        <v>36000</v>
      </c>
      <c r="W10170">
        <v>23000</v>
      </c>
      <c r="X10170">
        <v>2.52</v>
      </c>
      <c r="Y10170">
        <v>32800</v>
      </c>
      <c r="Z10170">
        <v>2.52</v>
      </c>
    </row>
    <row r="10171" spans="1:26">
      <c r="A10171">
        <v>207643057</v>
      </c>
      <c r="B10171" t="s">
        <v>5393</v>
      </c>
      <c r="C10171" t="s">
        <v>3597</v>
      </c>
      <c r="D10171" t="s">
        <v>1049</v>
      </c>
      <c r="E10171" t="s">
        <v>3858</v>
      </c>
      <c r="F10171" t="s">
        <v>3718</v>
      </c>
      <c r="G10171">
        <v>207643057</v>
      </c>
      <c r="I10171" t="s">
        <v>3711</v>
      </c>
      <c r="J10171" t="s">
        <v>5400</v>
      </c>
      <c r="K10171" t="s">
        <v>3688</v>
      </c>
      <c r="M10171">
        <v>11.6</v>
      </c>
      <c r="N10171">
        <v>19.8</v>
      </c>
      <c r="O10171">
        <v>10</v>
      </c>
      <c r="S10171" t="b">
        <v>0</v>
      </c>
      <c r="T10171" t="b">
        <v>0</v>
      </c>
      <c r="U10171" t="b">
        <v>1</v>
      </c>
      <c r="V10171">
        <v>30000</v>
      </c>
      <c r="W10171">
        <v>19000</v>
      </c>
      <c r="X10171">
        <v>2.76</v>
      </c>
      <c r="Y10171">
        <v>27000</v>
      </c>
      <c r="Z10171">
        <v>2.75</v>
      </c>
    </row>
    <row r="10172" spans="1:26">
      <c r="A10172">
        <v>207643063</v>
      </c>
      <c r="B10172" t="s">
        <v>5393</v>
      </c>
      <c r="C10172" t="s">
        <v>3597</v>
      </c>
      <c r="D10172" t="s">
        <v>1049</v>
      </c>
      <c r="E10172" t="s">
        <v>3858</v>
      </c>
      <c r="F10172" t="s">
        <v>3718</v>
      </c>
      <c r="G10172">
        <v>207643063</v>
      </c>
      <c r="I10172" t="s">
        <v>3711</v>
      </c>
      <c r="J10172" t="s">
        <v>5398</v>
      </c>
      <c r="K10172" t="s">
        <v>3688</v>
      </c>
      <c r="M10172">
        <v>11.4</v>
      </c>
      <c r="N10172">
        <v>20.2</v>
      </c>
      <c r="O10172">
        <v>10.5</v>
      </c>
      <c r="S10172" t="b">
        <v>0</v>
      </c>
      <c r="T10172" t="b">
        <v>0</v>
      </c>
      <c r="U10172" t="b">
        <v>1</v>
      </c>
      <c r="V10172">
        <v>48000</v>
      </c>
      <c r="W10172">
        <v>28000</v>
      </c>
      <c r="X10172">
        <v>2.4500000000000002</v>
      </c>
      <c r="Y10172">
        <v>48000</v>
      </c>
      <c r="Z10172">
        <v>2.4500000000000002</v>
      </c>
    </row>
    <row r="10173" spans="1:26">
      <c r="A10173">
        <v>207643069</v>
      </c>
      <c r="B10173" t="s">
        <v>5393</v>
      </c>
      <c r="C10173" t="s">
        <v>3597</v>
      </c>
      <c r="D10173" t="s">
        <v>1049</v>
      </c>
      <c r="E10173" t="s">
        <v>3858</v>
      </c>
      <c r="F10173" t="s">
        <v>3718</v>
      </c>
      <c r="G10173">
        <v>207643069</v>
      </c>
      <c r="I10173" t="s">
        <v>3711</v>
      </c>
      <c r="J10173" t="s">
        <v>5397</v>
      </c>
      <c r="K10173" t="s">
        <v>3688</v>
      </c>
      <c r="M10173">
        <v>10.1</v>
      </c>
      <c r="N10173">
        <v>20.5</v>
      </c>
      <c r="O10173">
        <v>11.5</v>
      </c>
      <c r="S10173" t="b">
        <v>0</v>
      </c>
      <c r="T10173" t="b">
        <v>0</v>
      </c>
      <c r="U10173" t="b">
        <v>0</v>
      </c>
      <c r="V10173">
        <v>49000</v>
      </c>
      <c r="W10173">
        <v>30400</v>
      </c>
      <c r="X10173">
        <v>2.62</v>
      </c>
      <c r="Y10173">
        <v>36000</v>
      </c>
      <c r="Z10173">
        <v>2.62</v>
      </c>
    </row>
    <row r="10174" spans="1:26">
      <c r="A10174">
        <v>207643051</v>
      </c>
      <c r="B10174" t="s">
        <v>5393</v>
      </c>
      <c r="C10174" t="s">
        <v>3597</v>
      </c>
      <c r="D10174" t="s">
        <v>1049</v>
      </c>
      <c r="E10174" t="s">
        <v>3858</v>
      </c>
      <c r="F10174" t="s">
        <v>3718</v>
      </c>
      <c r="G10174">
        <v>207643051</v>
      </c>
      <c r="I10174" t="s">
        <v>3711</v>
      </c>
      <c r="J10174" t="s">
        <v>5395</v>
      </c>
      <c r="K10174" t="s">
        <v>3688</v>
      </c>
      <c r="M10174">
        <v>12</v>
      </c>
      <c r="N10174">
        <v>19</v>
      </c>
      <c r="O10174">
        <v>10.8</v>
      </c>
      <c r="S10174" t="b">
        <v>0</v>
      </c>
      <c r="T10174" t="b">
        <v>0</v>
      </c>
      <c r="U10174" t="b">
        <v>1</v>
      </c>
      <c r="V10174">
        <v>18000</v>
      </c>
      <c r="W10174">
        <v>11800</v>
      </c>
      <c r="X10174">
        <v>2.79</v>
      </c>
      <c r="Y10174">
        <v>16800</v>
      </c>
      <c r="Z10174">
        <v>2.78</v>
      </c>
    </row>
    <row r="10175" spans="1:26">
      <c r="A10175">
        <v>207643055</v>
      </c>
      <c r="B10175" t="s">
        <v>5393</v>
      </c>
      <c r="C10175" t="s">
        <v>3597</v>
      </c>
      <c r="D10175" t="s">
        <v>1049</v>
      </c>
      <c r="E10175" t="s">
        <v>3858</v>
      </c>
      <c r="F10175" t="s">
        <v>3710</v>
      </c>
      <c r="G10175">
        <v>207643055</v>
      </c>
      <c r="I10175" t="s">
        <v>3711</v>
      </c>
      <c r="J10175" t="s">
        <v>5396</v>
      </c>
      <c r="K10175" t="s">
        <v>3725</v>
      </c>
      <c r="M10175">
        <v>12.5</v>
      </c>
      <c r="N10175">
        <v>22.05</v>
      </c>
      <c r="O10175">
        <v>10.35</v>
      </c>
      <c r="S10175" t="b">
        <v>0</v>
      </c>
      <c r="T10175" t="b">
        <v>0</v>
      </c>
      <c r="U10175" t="b">
        <v>0</v>
      </c>
      <c r="V10175">
        <v>24000</v>
      </c>
      <c r="W10175">
        <v>15900</v>
      </c>
      <c r="X10175">
        <v>2.71</v>
      </c>
      <c r="Y10175">
        <v>19900</v>
      </c>
      <c r="Z10175">
        <v>2.84</v>
      </c>
    </row>
    <row r="10176" spans="1:26">
      <c r="A10176">
        <v>207643058</v>
      </c>
      <c r="B10176" t="s">
        <v>5393</v>
      </c>
      <c r="C10176" t="s">
        <v>3597</v>
      </c>
      <c r="D10176" t="s">
        <v>1049</v>
      </c>
      <c r="E10176" t="s">
        <v>3858</v>
      </c>
      <c r="F10176" t="s">
        <v>3710</v>
      </c>
      <c r="G10176">
        <v>207643058</v>
      </c>
      <c r="I10176" t="s">
        <v>3711</v>
      </c>
      <c r="J10176" t="s">
        <v>5400</v>
      </c>
      <c r="K10176" t="s">
        <v>3725</v>
      </c>
      <c r="M10176">
        <v>11.55</v>
      </c>
      <c r="N10176">
        <v>21.4</v>
      </c>
      <c r="O10176">
        <v>10.4</v>
      </c>
      <c r="S10176" t="b">
        <v>0</v>
      </c>
      <c r="T10176" t="b">
        <v>0</v>
      </c>
      <c r="U10176" t="b">
        <v>0</v>
      </c>
      <c r="V10176">
        <v>30000</v>
      </c>
      <c r="W10176">
        <v>18700</v>
      </c>
      <c r="X10176">
        <v>2.87</v>
      </c>
      <c r="Y10176">
        <v>27250</v>
      </c>
      <c r="Z10176">
        <v>2.79</v>
      </c>
    </row>
    <row r="10177" spans="1:26">
      <c r="A10177">
        <v>207643067</v>
      </c>
      <c r="B10177" t="s">
        <v>5393</v>
      </c>
      <c r="C10177" t="s">
        <v>3597</v>
      </c>
      <c r="D10177" t="s">
        <v>1049</v>
      </c>
      <c r="E10177" t="s">
        <v>3858</v>
      </c>
      <c r="F10177" t="s">
        <v>3710</v>
      </c>
      <c r="G10177">
        <v>207643067</v>
      </c>
      <c r="I10177" t="s">
        <v>3711</v>
      </c>
      <c r="J10177" t="s">
        <v>5399</v>
      </c>
      <c r="K10177" t="s">
        <v>3725</v>
      </c>
      <c r="M10177">
        <v>11.9</v>
      </c>
      <c r="N10177">
        <v>19.5</v>
      </c>
      <c r="O10177">
        <v>10.9</v>
      </c>
      <c r="S10177" t="b">
        <v>0</v>
      </c>
      <c r="T10177" t="b">
        <v>0</v>
      </c>
      <c r="U10177" t="b">
        <v>1</v>
      </c>
      <c r="V10177">
        <v>36000</v>
      </c>
      <c r="W10177">
        <v>22400</v>
      </c>
      <c r="X10177">
        <v>2.58</v>
      </c>
      <c r="Y10177">
        <v>33300</v>
      </c>
      <c r="Z10177">
        <v>2.65</v>
      </c>
    </row>
    <row r="10178" spans="1:26">
      <c r="A10178">
        <v>207643052</v>
      </c>
      <c r="B10178" t="s">
        <v>5393</v>
      </c>
      <c r="C10178" t="s">
        <v>3597</v>
      </c>
      <c r="D10178" t="s">
        <v>1049</v>
      </c>
      <c r="E10178" t="s">
        <v>3858</v>
      </c>
      <c r="F10178" t="s">
        <v>3710</v>
      </c>
      <c r="G10178">
        <v>207643052</v>
      </c>
      <c r="I10178" t="s">
        <v>3711</v>
      </c>
      <c r="J10178" t="s">
        <v>5395</v>
      </c>
      <c r="K10178" t="s">
        <v>3725</v>
      </c>
      <c r="M10178">
        <v>12.25</v>
      </c>
      <c r="N10178">
        <v>20.25</v>
      </c>
      <c r="O10178">
        <v>10.7</v>
      </c>
      <c r="S10178" t="b">
        <v>0</v>
      </c>
      <c r="T10178" t="b">
        <v>0</v>
      </c>
      <c r="U10178" t="b">
        <v>1</v>
      </c>
      <c r="V10178">
        <v>18000</v>
      </c>
      <c r="W10178">
        <v>11800</v>
      </c>
      <c r="X10178">
        <v>2.88</v>
      </c>
      <c r="Y10178">
        <v>16200</v>
      </c>
      <c r="Z10178">
        <v>2.78</v>
      </c>
    </row>
    <row r="10179" spans="1:26">
      <c r="A10179">
        <v>207643064</v>
      </c>
      <c r="B10179" t="s">
        <v>5393</v>
      </c>
      <c r="C10179" t="s">
        <v>3597</v>
      </c>
      <c r="D10179" t="s">
        <v>1049</v>
      </c>
      <c r="E10179" t="s">
        <v>3858</v>
      </c>
      <c r="F10179" t="s">
        <v>3710</v>
      </c>
      <c r="G10179">
        <v>207643064</v>
      </c>
      <c r="I10179" t="s">
        <v>3711</v>
      </c>
      <c r="J10179" t="s">
        <v>5398</v>
      </c>
      <c r="K10179" t="s">
        <v>3725</v>
      </c>
      <c r="M10179">
        <v>11.2</v>
      </c>
      <c r="N10179">
        <v>20.6</v>
      </c>
      <c r="O10179">
        <v>11</v>
      </c>
      <c r="S10179" t="b">
        <v>0</v>
      </c>
      <c r="T10179" t="b">
        <v>0</v>
      </c>
      <c r="U10179" t="b">
        <v>1</v>
      </c>
      <c r="V10179">
        <v>48000</v>
      </c>
      <c r="W10179">
        <v>31000</v>
      </c>
      <c r="X10179">
        <v>2.65</v>
      </c>
      <c r="Y10179">
        <v>47000</v>
      </c>
      <c r="Z10179">
        <v>2.48</v>
      </c>
    </row>
    <row r="10180" spans="1:26">
      <c r="A10180">
        <v>207643070</v>
      </c>
      <c r="B10180" t="s">
        <v>5393</v>
      </c>
      <c r="C10180" t="s">
        <v>3597</v>
      </c>
      <c r="D10180" t="s">
        <v>1049</v>
      </c>
      <c r="E10180" t="s">
        <v>3858</v>
      </c>
      <c r="F10180" t="s">
        <v>3710</v>
      </c>
      <c r="G10180">
        <v>207643070</v>
      </c>
      <c r="I10180" t="s">
        <v>3711</v>
      </c>
      <c r="J10180" t="s">
        <v>5397</v>
      </c>
      <c r="K10180" t="s">
        <v>3725</v>
      </c>
      <c r="M10180">
        <v>10.55</v>
      </c>
      <c r="N10180">
        <v>20.75</v>
      </c>
      <c r="O10180">
        <v>11</v>
      </c>
      <c r="S10180" t="b">
        <v>0</v>
      </c>
      <c r="T10180" t="b">
        <v>0</v>
      </c>
      <c r="U10180" t="b">
        <v>1</v>
      </c>
      <c r="V10180">
        <v>48500</v>
      </c>
      <c r="W10180">
        <v>30600</v>
      </c>
      <c r="X10180">
        <v>2.66</v>
      </c>
      <c r="Y10180">
        <v>35250</v>
      </c>
      <c r="Z10180">
        <v>2.61</v>
      </c>
    </row>
    <row r="10181" spans="1:26">
      <c r="A10181">
        <v>207643053</v>
      </c>
      <c r="B10181" t="s">
        <v>5393</v>
      </c>
      <c r="C10181" t="s">
        <v>3597</v>
      </c>
      <c r="D10181" t="s">
        <v>1049</v>
      </c>
      <c r="E10181" t="s">
        <v>3858</v>
      </c>
      <c r="F10181" t="s">
        <v>3650</v>
      </c>
      <c r="G10181">
        <v>207643053</v>
      </c>
      <c r="I10181" t="s">
        <v>3711</v>
      </c>
      <c r="J10181" t="s">
        <v>5396</v>
      </c>
      <c r="K10181" t="s">
        <v>3653</v>
      </c>
      <c r="M10181">
        <v>12.5</v>
      </c>
      <c r="N10181">
        <v>23</v>
      </c>
      <c r="O10181">
        <v>10.199999999999999</v>
      </c>
      <c r="S10181" t="b">
        <v>0</v>
      </c>
      <c r="T10181" t="b">
        <v>0</v>
      </c>
      <c r="U10181" t="b">
        <v>1</v>
      </c>
      <c r="V10181">
        <v>24000</v>
      </c>
      <c r="W10181">
        <v>13300</v>
      </c>
      <c r="X10181">
        <v>2.48</v>
      </c>
      <c r="Y10181">
        <v>19800</v>
      </c>
      <c r="Z10181">
        <v>2.8</v>
      </c>
    </row>
    <row r="10182" spans="1:26">
      <c r="A10182">
        <v>207643050</v>
      </c>
      <c r="B10182" t="s">
        <v>5393</v>
      </c>
      <c r="C10182" t="s">
        <v>3597</v>
      </c>
      <c r="D10182" t="s">
        <v>1049</v>
      </c>
      <c r="E10182" t="s">
        <v>3858</v>
      </c>
      <c r="F10182" t="s">
        <v>3650</v>
      </c>
      <c r="G10182">
        <v>207643050</v>
      </c>
      <c r="I10182" t="s">
        <v>3711</v>
      </c>
      <c r="J10182" t="s">
        <v>5395</v>
      </c>
      <c r="K10182" t="s">
        <v>3653</v>
      </c>
      <c r="M10182">
        <v>12.5</v>
      </c>
      <c r="N10182">
        <v>21.5</v>
      </c>
      <c r="O10182">
        <v>10.6</v>
      </c>
      <c r="S10182" t="b">
        <v>0</v>
      </c>
      <c r="T10182" t="b">
        <v>0</v>
      </c>
      <c r="U10182" t="b">
        <v>1</v>
      </c>
      <c r="V10182">
        <v>18000</v>
      </c>
      <c r="W10182">
        <v>11800</v>
      </c>
      <c r="X10182">
        <v>2.98</v>
      </c>
      <c r="Y10182">
        <v>15600</v>
      </c>
      <c r="Z10182">
        <v>2.79</v>
      </c>
    </row>
    <row r="10183" spans="1:26">
      <c r="A10183">
        <v>207643060</v>
      </c>
      <c r="B10183" t="s">
        <v>5393</v>
      </c>
      <c r="C10183" t="s">
        <v>3597</v>
      </c>
      <c r="D10183" t="s">
        <v>1049</v>
      </c>
      <c r="E10183" t="s">
        <v>3858</v>
      </c>
      <c r="F10183" t="s">
        <v>3650</v>
      </c>
      <c r="G10183">
        <v>207643060</v>
      </c>
      <c r="I10183" t="s">
        <v>3711</v>
      </c>
      <c r="J10183" t="s">
        <v>5394</v>
      </c>
      <c r="K10183" t="s">
        <v>3653</v>
      </c>
      <c r="M10183">
        <v>10.5</v>
      </c>
      <c r="N10183">
        <v>21.8</v>
      </c>
      <c r="O10183">
        <v>11.5</v>
      </c>
      <c r="S10183" t="b">
        <v>0</v>
      </c>
      <c r="T10183" t="b">
        <v>0</v>
      </c>
      <c r="U10183" t="b">
        <v>1</v>
      </c>
      <c r="V10183">
        <v>36000</v>
      </c>
      <c r="W10183">
        <v>24000</v>
      </c>
      <c r="X10183">
        <v>2.71</v>
      </c>
      <c r="Y10183">
        <v>29000</v>
      </c>
      <c r="Z10183">
        <v>2.64</v>
      </c>
    </row>
    <row r="10184" spans="1:26">
      <c r="A10184">
        <v>207643072</v>
      </c>
      <c r="B10184" t="s">
        <v>5393</v>
      </c>
      <c r="C10184" t="s">
        <v>3597</v>
      </c>
      <c r="D10184" t="s">
        <v>1049</v>
      </c>
      <c r="E10184" t="s">
        <v>3857</v>
      </c>
      <c r="F10184" t="s">
        <v>3718</v>
      </c>
      <c r="G10184">
        <v>207643072</v>
      </c>
      <c r="I10184" t="s">
        <v>3711</v>
      </c>
      <c r="J10184" t="s">
        <v>5395</v>
      </c>
      <c r="K10184" t="s">
        <v>3688</v>
      </c>
      <c r="M10184">
        <v>12</v>
      </c>
      <c r="N10184">
        <v>19</v>
      </c>
      <c r="O10184">
        <v>10.8</v>
      </c>
      <c r="S10184" t="b">
        <v>0</v>
      </c>
      <c r="T10184" t="b">
        <v>0</v>
      </c>
      <c r="U10184" t="b">
        <v>1</v>
      </c>
      <c r="V10184">
        <v>18000</v>
      </c>
      <c r="W10184">
        <v>11800</v>
      </c>
      <c r="X10184">
        <v>2.79</v>
      </c>
      <c r="Y10184">
        <v>16800</v>
      </c>
      <c r="Z10184">
        <v>2.78</v>
      </c>
    </row>
    <row r="10185" spans="1:26">
      <c r="A10185">
        <v>207643078</v>
      </c>
      <c r="B10185" t="s">
        <v>5393</v>
      </c>
      <c r="C10185" t="s">
        <v>3597</v>
      </c>
      <c r="D10185" t="s">
        <v>1049</v>
      </c>
      <c r="E10185" t="s">
        <v>3857</v>
      </c>
      <c r="F10185" t="s">
        <v>3718</v>
      </c>
      <c r="G10185">
        <v>207643078</v>
      </c>
      <c r="I10185" t="s">
        <v>3711</v>
      </c>
      <c r="J10185" t="s">
        <v>5400</v>
      </c>
      <c r="K10185" t="s">
        <v>3688</v>
      </c>
      <c r="M10185">
        <v>11.6</v>
      </c>
      <c r="N10185">
        <v>19.8</v>
      </c>
      <c r="O10185">
        <v>10</v>
      </c>
      <c r="S10185" t="b">
        <v>0</v>
      </c>
      <c r="T10185" t="b">
        <v>0</v>
      </c>
      <c r="U10185" t="b">
        <v>1</v>
      </c>
      <c r="V10185">
        <v>30000</v>
      </c>
      <c r="W10185">
        <v>19000</v>
      </c>
      <c r="X10185">
        <v>2.76</v>
      </c>
      <c r="Y10185">
        <v>27000</v>
      </c>
      <c r="Z10185">
        <v>2.75</v>
      </c>
    </row>
    <row r="10186" spans="1:26">
      <c r="A10186">
        <v>207643075</v>
      </c>
      <c r="B10186" t="s">
        <v>5393</v>
      </c>
      <c r="C10186" t="s">
        <v>3597</v>
      </c>
      <c r="D10186" t="s">
        <v>1049</v>
      </c>
      <c r="E10186" t="s">
        <v>3857</v>
      </c>
      <c r="F10186" t="s">
        <v>3718</v>
      </c>
      <c r="G10186">
        <v>207643075</v>
      </c>
      <c r="I10186" t="s">
        <v>3711</v>
      </c>
      <c r="J10186" t="s">
        <v>5396</v>
      </c>
      <c r="K10186" t="s">
        <v>3688</v>
      </c>
      <c r="M10186">
        <v>12.5</v>
      </c>
      <c r="N10186">
        <v>21.1</v>
      </c>
      <c r="O10186">
        <v>10.5</v>
      </c>
      <c r="S10186" t="b">
        <v>0</v>
      </c>
      <c r="T10186" t="b">
        <v>0</v>
      </c>
      <c r="U10186" t="b">
        <v>1</v>
      </c>
      <c r="V10186">
        <v>24000</v>
      </c>
      <c r="W10186">
        <v>18500</v>
      </c>
      <c r="X10186">
        <v>2.85</v>
      </c>
      <c r="Y10186">
        <v>20000</v>
      </c>
      <c r="Z10186">
        <v>2.85</v>
      </c>
    </row>
    <row r="10187" spans="1:26">
      <c r="A10187">
        <v>207643087</v>
      </c>
      <c r="B10187" t="s">
        <v>5393</v>
      </c>
      <c r="C10187" t="s">
        <v>3597</v>
      </c>
      <c r="D10187" t="s">
        <v>1049</v>
      </c>
      <c r="E10187" t="s">
        <v>3857</v>
      </c>
      <c r="F10187" t="s">
        <v>3718</v>
      </c>
      <c r="G10187">
        <v>207643087</v>
      </c>
      <c r="I10187" t="s">
        <v>3711</v>
      </c>
      <c r="J10187" t="s">
        <v>5399</v>
      </c>
      <c r="K10187" t="s">
        <v>3688</v>
      </c>
      <c r="M10187">
        <v>11.3</v>
      </c>
      <c r="N10187">
        <v>19</v>
      </c>
      <c r="O10187">
        <v>11</v>
      </c>
      <c r="S10187" t="b">
        <v>0</v>
      </c>
      <c r="T10187" t="b">
        <v>0</v>
      </c>
      <c r="U10187" t="b">
        <v>0</v>
      </c>
      <c r="V10187">
        <v>36000</v>
      </c>
      <c r="W10187">
        <v>23000</v>
      </c>
      <c r="X10187">
        <v>2.52</v>
      </c>
      <c r="Y10187">
        <v>32800</v>
      </c>
      <c r="Z10187">
        <v>2.52</v>
      </c>
    </row>
    <row r="10188" spans="1:26">
      <c r="A10188">
        <v>207643084</v>
      </c>
      <c r="B10188" t="s">
        <v>5393</v>
      </c>
      <c r="C10188" t="s">
        <v>3597</v>
      </c>
      <c r="D10188" t="s">
        <v>1049</v>
      </c>
      <c r="E10188" t="s">
        <v>3857</v>
      </c>
      <c r="F10188" t="s">
        <v>3718</v>
      </c>
      <c r="G10188">
        <v>207643084</v>
      </c>
      <c r="I10188" t="s">
        <v>3711</v>
      </c>
      <c r="J10188" t="s">
        <v>5398</v>
      </c>
      <c r="K10188" t="s">
        <v>3688</v>
      </c>
      <c r="M10188">
        <v>11.4</v>
      </c>
      <c r="N10188">
        <v>20.2</v>
      </c>
      <c r="O10188">
        <v>10.5</v>
      </c>
      <c r="S10188" t="b">
        <v>0</v>
      </c>
      <c r="T10188" t="b">
        <v>0</v>
      </c>
      <c r="U10188" t="b">
        <v>1</v>
      </c>
      <c r="V10188">
        <v>48000</v>
      </c>
      <c r="W10188">
        <v>28000</v>
      </c>
      <c r="X10188">
        <v>2.4500000000000002</v>
      </c>
      <c r="Y10188">
        <v>48000</v>
      </c>
      <c r="Z10188">
        <v>2.4500000000000002</v>
      </c>
    </row>
    <row r="10189" spans="1:26">
      <c r="A10189">
        <v>207643085</v>
      </c>
      <c r="B10189" t="s">
        <v>5393</v>
      </c>
      <c r="C10189" t="s">
        <v>3597</v>
      </c>
      <c r="D10189" t="s">
        <v>1049</v>
      </c>
      <c r="E10189" t="s">
        <v>3857</v>
      </c>
      <c r="F10189" t="s">
        <v>3710</v>
      </c>
      <c r="G10189">
        <v>207643085</v>
      </c>
      <c r="I10189" t="s">
        <v>3711</v>
      </c>
      <c r="J10189" t="s">
        <v>5398</v>
      </c>
      <c r="K10189" t="s">
        <v>3725</v>
      </c>
      <c r="M10189">
        <v>11.2</v>
      </c>
      <c r="N10189">
        <v>20.6</v>
      </c>
      <c r="O10189">
        <v>11</v>
      </c>
      <c r="S10189" t="b">
        <v>0</v>
      </c>
      <c r="T10189" t="b">
        <v>0</v>
      </c>
      <c r="U10189" t="b">
        <v>1</v>
      </c>
      <c r="V10189">
        <v>48000</v>
      </c>
      <c r="W10189">
        <v>31000</v>
      </c>
      <c r="X10189">
        <v>2.65</v>
      </c>
      <c r="Y10189">
        <v>47000</v>
      </c>
      <c r="Z10189">
        <v>2.48</v>
      </c>
    </row>
    <row r="10190" spans="1:26">
      <c r="A10190">
        <v>207643090</v>
      </c>
      <c r="B10190" t="s">
        <v>5393</v>
      </c>
      <c r="C10190" t="s">
        <v>3597</v>
      </c>
      <c r="D10190" t="s">
        <v>1049</v>
      </c>
      <c r="E10190" t="s">
        <v>3857</v>
      </c>
      <c r="F10190" t="s">
        <v>3718</v>
      </c>
      <c r="G10190">
        <v>207643090</v>
      </c>
      <c r="I10190" t="s">
        <v>3711</v>
      </c>
      <c r="J10190" t="s">
        <v>5397</v>
      </c>
      <c r="K10190" t="s">
        <v>3688</v>
      </c>
      <c r="M10190">
        <v>10.1</v>
      </c>
      <c r="N10190">
        <v>20.5</v>
      </c>
      <c r="O10190">
        <v>11.5</v>
      </c>
      <c r="S10190" t="b">
        <v>0</v>
      </c>
      <c r="T10190" t="b">
        <v>0</v>
      </c>
      <c r="U10190" t="b">
        <v>0</v>
      </c>
      <c r="V10190">
        <v>49000</v>
      </c>
      <c r="W10190">
        <v>30400</v>
      </c>
      <c r="X10190">
        <v>2.62</v>
      </c>
      <c r="Y10190">
        <v>36000</v>
      </c>
      <c r="Z10190">
        <v>2.62</v>
      </c>
    </row>
    <row r="10191" spans="1:26">
      <c r="A10191">
        <v>207643076</v>
      </c>
      <c r="B10191" t="s">
        <v>5393</v>
      </c>
      <c r="C10191" t="s">
        <v>3597</v>
      </c>
      <c r="D10191" t="s">
        <v>1049</v>
      </c>
      <c r="E10191" t="s">
        <v>3857</v>
      </c>
      <c r="F10191" t="s">
        <v>3710</v>
      </c>
      <c r="G10191">
        <v>207643076</v>
      </c>
      <c r="I10191" t="s">
        <v>3711</v>
      </c>
      <c r="J10191" t="s">
        <v>5396</v>
      </c>
      <c r="K10191" t="s">
        <v>3725</v>
      </c>
      <c r="M10191">
        <v>12.5</v>
      </c>
      <c r="N10191">
        <v>22.05</v>
      </c>
      <c r="O10191">
        <v>10.35</v>
      </c>
      <c r="S10191" t="b">
        <v>0</v>
      </c>
      <c r="T10191" t="b">
        <v>0</v>
      </c>
      <c r="U10191" t="b">
        <v>0</v>
      </c>
      <c r="V10191">
        <v>24000</v>
      </c>
      <c r="W10191">
        <v>15900</v>
      </c>
      <c r="X10191">
        <v>2.71</v>
      </c>
      <c r="Y10191">
        <v>19900</v>
      </c>
      <c r="Z10191">
        <v>2.84</v>
      </c>
    </row>
    <row r="10192" spans="1:26">
      <c r="A10192">
        <v>207643079</v>
      </c>
      <c r="B10192" t="s">
        <v>5393</v>
      </c>
      <c r="C10192" t="s">
        <v>3597</v>
      </c>
      <c r="D10192" t="s">
        <v>1049</v>
      </c>
      <c r="E10192" t="s">
        <v>3857</v>
      </c>
      <c r="F10192" t="s">
        <v>3710</v>
      </c>
      <c r="G10192">
        <v>207643079</v>
      </c>
      <c r="I10192" t="s">
        <v>3711</v>
      </c>
      <c r="J10192" t="s">
        <v>5400</v>
      </c>
      <c r="K10192" t="s">
        <v>3725</v>
      </c>
      <c r="M10192">
        <v>11.55</v>
      </c>
      <c r="N10192">
        <v>21.4</v>
      </c>
      <c r="O10192">
        <v>10.4</v>
      </c>
      <c r="S10192" t="b">
        <v>0</v>
      </c>
      <c r="T10192" t="b">
        <v>0</v>
      </c>
      <c r="U10192" t="b">
        <v>0</v>
      </c>
      <c r="V10192">
        <v>30000</v>
      </c>
      <c r="W10192">
        <v>18700</v>
      </c>
      <c r="X10192">
        <v>2.87</v>
      </c>
      <c r="Y10192">
        <v>27250</v>
      </c>
      <c r="Z10192">
        <v>2.79</v>
      </c>
    </row>
    <row r="10193" spans="1:26">
      <c r="A10193">
        <v>207643088</v>
      </c>
      <c r="B10193" t="s">
        <v>5393</v>
      </c>
      <c r="C10193" t="s">
        <v>3597</v>
      </c>
      <c r="D10193" t="s">
        <v>1049</v>
      </c>
      <c r="E10193" t="s">
        <v>3857</v>
      </c>
      <c r="F10193" t="s">
        <v>3710</v>
      </c>
      <c r="G10193">
        <v>207643088</v>
      </c>
      <c r="I10193" t="s">
        <v>3711</v>
      </c>
      <c r="J10193" t="s">
        <v>5399</v>
      </c>
      <c r="K10193" t="s">
        <v>3725</v>
      </c>
      <c r="M10193">
        <v>11.9</v>
      </c>
      <c r="N10193">
        <v>19.5</v>
      </c>
      <c r="O10193">
        <v>10.9</v>
      </c>
      <c r="S10193" t="b">
        <v>0</v>
      </c>
      <c r="T10193" t="b">
        <v>0</v>
      </c>
      <c r="U10193" t="b">
        <v>1</v>
      </c>
      <c r="V10193">
        <v>36000</v>
      </c>
      <c r="W10193">
        <v>22400</v>
      </c>
      <c r="X10193">
        <v>2.58</v>
      </c>
      <c r="Y10193">
        <v>33300</v>
      </c>
      <c r="Z10193">
        <v>2.65</v>
      </c>
    </row>
    <row r="10194" spans="1:26">
      <c r="A10194">
        <v>207643073</v>
      </c>
      <c r="B10194" t="s">
        <v>5393</v>
      </c>
      <c r="C10194" t="s">
        <v>3597</v>
      </c>
      <c r="D10194" t="s">
        <v>1049</v>
      </c>
      <c r="E10194" t="s">
        <v>3857</v>
      </c>
      <c r="F10194" t="s">
        <v>3710</v>
      </c>
      <c r="G10194">
        <v>207643073</v>
      </c>
      <c r="I10194" t="s">
        <v>3711</v>
      </c>
      <c r="J10194" t="s">
        <v>5395</v>
      </c>
      <c r="K10194" t="s">
        <v>3725</v>
      </c>
      <c r="M10194">
        <v>12.25</v>
      </c>
      <c r="N10194">
        <v>20.25</v>
      </c>
      <c r="O10194">
        <v>10.7</v>
      </c>
      <c r="S10194" t="b">
        <v>0</v>
      </c>
      <c r="T10194" t="b">
        <v>0</v>
      </c>
      <c r="U10194" t="b">
        <v>1</v>
      </c>
      <c r="V10194">
        <v>18000</v>
      </c>
      <c r="W10194">
        <v>11800</v>
      </c>
      <c r="X10194">
        <v>2.88</v>
      </c>
      <c r="Y10194">
        <v>16200</v>
      </c>
      <c r="Z10194">
        <v>2.78</v>
      </c>
    </row>
    <row r="10195" spans="1:26">
      <c r="A10195">
        <v>207643091</v>
      </c>
      <c r="B10195" t="s">
        <v>5393</v>
      </c>
      <c r="C10195" t="s">
        <v>3597</v>
      </c>
      <c r="D10195" t="s">
        <v>1049</v>
      </c>
      <c r="E10195" t="s">
        <v>3857</v>
      </c>
      <c r="F10195" t="s">
        <v>3710</v>
      </c>
      <c r="G10195">
        <v>207643091</v>
      </c>
      <c r="I10195" t="s">
        <v>3711</v>
      </c>
      <c r="J10195" t="s">
        <v>5397</v>
      </c>
      <c r="K10195" t="s">
        <v>3725</v>
      </c>
      <c r="M10195">
        <v>10.55</v>
      </c>
      <c r="N10195">
        <v>20.75</v>
      </c>
      <c r="O10195">
        <v>11</v>
      </c>
      <c r="S10195" t="b">
        <v>0</v>
      </c>
      <c r="T10195" t="b">
        <v>0</v>
      </c>
      <c r="U10195" t="b">
        <v>1</v>
      </c>
      <c r="V10195">
        <v>48500</v>
      </c>
      <c r="W10195">
        <v>30600</v>
      </c>
      <c r="X10195">
        <v>2.66</v>
      </c>
      <c r="Y10195">
        <v>35250</v>
      </c>
      <c r="Z10195">
        <v>2.61</v>
      </c>
    </row>
    <row r="10196" spans="1:26">
      <c r="A10196">
        <v>207643074</v>
      </c>
      <c r="B10196" t="s">
        <v>5393</v>
      </c>
      <c r="C10196" t="s">
        <v>3597</v>
      </c>
      <c r="D10196" t="s">
        <v>1049</v>
      </c>
      <c r="E10196" t="s">
        <v>3857</v>
      </c>
      <c r="F10196" t="s">
        <v>3650</v>
      </c>
      <c r="G10196">
        <v>207643074</v>
      </c>
      <c r="I10196" t="s">
        <v>3711</v>
      </c>
      <c r="J10196" t="s">
        <v>5396</v>
      </c>
      <c r="K10196" t="s">
        <v>3653</v>
      </c>
      <c r="M10196">
        <v>12.5</v>
      </c>
      <c r="N10196">
        <v>23</v>
      </c>
      <c r="O10196">
        <v>10.199999999999999</v>
      </c>
      <c r="S10196" t="b">
        <v>0</v>
      </c>
      <c r="T10196" t="b">
        <v>0</v>
      </c>
      <c r="U10196" t="b">
        <v>1</v>
      </c>
      <c r="V10196">
        <v>24000</v>
      </c>
      <c r="W10196">
        <v>13300</v>
      </c>
      <c r="X10196">
        <v>2.48</v>
      </c>
      <c r="Y10196">
        <v>19800</v>
      </c>
      <c r="Z10196">
        <v>2.8</v>
      </c>
    </row>
    <row r="10197" spans="1:26">
      <c r="A10197">
        <v>207643096</v>
      </c>
      <c r="B10197" t="s">
        <v>5393</v>
      </c>
      <c r="C10197" t="s">
        <v>3597</v>
      </c>
      <c r="D10197" t="s">
        <v>1049</v>
      </c>
      <c r="E10197" t="s">
        <v>3859</v>
      </c>
      <c r="F10197" t="s">
        <v>3718</v>
      </c>
      <c r="G10197">
        <v>207643096</v>
      </c>
      <c r="I10197" t="s">
        <v>3711</v>
      </c>
      <c r="J10197" t="s">
        <v>5396</v>
      </c>
      <c r="K10197" t="s">
        <v>3688</v>
      </c>
      <c r="M10197">
        <v>12.5</v>
      </c>
      <c r="N10197">
        <v>21.1</v>
      </c>
      <c r="O10197">
        <v>10.5</v>
      </c>
      <c r="S10197" t="b">
        <v>0</v>
      </c>
      <c r="T10197" t="b">
        <v>0</v>
      </c>
      <c r="U10197" t="b">
        <v>1</v>
      </c>
      <c r="V10197">
        <v>24000</v>
      </c>
      <c r="W10197">
        <v>18500</v>
      </c>
      <c r="X10197">
        <v>2.85</v>
      </c>
      <c r="Y10197">
        <v>20000</v>
      </c>
      <c r="Z10197">
        <v>2.85</v>
      </c>
    </row>
    <row r="10198" spans="1:26">
      <c r="A10198">
        <v>207643081</v>
      </c>
      <c r="B10198" t="s">
        <v>5393</v>
      </c>
      <c r="C10198" t="s">
        <v>3597</v>
      </c>
      <c r="D10198" t="s">
        <v>1049</v>
      </c>
      <c r="E10198" t="s">
        <v>3857</v>
      </c>
      <c r="F10198" t="s">
        <v>3650</v>
      </c>
      <c r="G10198">
        <v>207643081</v>
      </c>
      <c r="I10198" t="s">
        <v>3711</v>
      </c>
      <c r="J10198" t="s">
        <v>5394</v>
      </c>
      <c r="K10198" t="s">
        <v>3653</v>
      </c>
      <c r="M10198">
        <v>10.5</v>
      </c>
      <c r="N10198">
        <v>21.8</v>
      </c>
      <c r="O10198">
        <v>11.5</v>
      </c>
      <c r="S10198" t="b">
        <v>0</v>
      </c>
      <c r="T10198" t="b">
        <v>0</v>
      </c>
      <c r="U10198" t="b">
        <v>1</v>
      </c>
      <c r="V10198">
        <v>36000</v>
      </c>
      <c r="W10198">
        <v>24000</v>
      </c>
      <c r="X10198">
        <v>2.71</v>
      </c>
      <c r="Y10198">
        <v>29000</v>
      </c>
      <c r="Z10198">
        <v>2.64</v>
      </c>
    </row>
    <row r="10199" spans="1:26">
      <c r="A10199">
        <v>207643071</v>
      </c>
      <c r="B10199" t="s">
        <v>5393</v>
      </c>
      <c r="C10199" t="s">
        <v>3597</v>
      </c>
      <c r="D10199" t="s">
        <v>1049</v>
      </c>
      <c r="E10199" t="s">
        <v>3857</v>
      </c>
      <c r="F10199" t="s">
        <v>3650</v>
      </c>
      <c r="G10199">
        <v>207643071</v>
      </c>
      <c r="I10199" t="s">
        <v>3711</v>
      </c>
      <c r="J10199" t="s">
        <v>5395</v>
      </c>
      <c r="K10199" t="s">
        <v>3653</v>
      </c>
      <c r="M10199">
        <v>12.5</v>
      </c>
      <c r="N10199">
        <v>21.5</v>
      </c>
      <c r="O10199">
        <v>10.6</v>
      </c>
      <c r="S10199" t="b">
        <v>0</v>
      </c>
      <c r="T10199" t="b">
        <v>0</v>
      </c>
      <c r="U10199" t="b">
        <v>1</v>
      </c>
      <c r="V10199">
        <v>18000</v>
      </c>
      <c r="W10199">
        <v>11800</v>
      </c>
      <c r="X10199">
        <v>2.98</v>
      </c>
      <c r="Y10199">
        <v>15600</v>
      </c>
      <c r="Z10199">
        <v>2.79</v>
      </c>
    </row>
    <row r="10200" spans="1:26">
      <c r="A10200">
        <v>207643111</v>
      </c>
      <c r="B10200" t="s">
        <v>5393</v>
      </c>
      <c r="C10200" t="s">
        <v>3597</v>
      </c>
      <c r="D10200" t="s">
        <v>1049</v>
      </c>
      <c r="E10200" t="s">
        <v>3859</v>
      </c>
      <c r="F10200" t="s">
        <v>3718</v>
      </c>
      <c r="G10200">
        <v>207643111</v>
      </c>
      <c r="I10200" t="s">
        <v>3711</v>
      </c>
      <c r="J10200" t="s">
        <v>5397</v>
      </c>
      <c r="K10200" t="s">
        <v>3688</v>
      </c>
      <c r="M10200">
        <v>10.1</v>
      </c>
      <c r="N10200">
        <v>20.5</v>
      </c>
      <c r="O10200">
        <v>11.5</v>
      </c>
      <c r="S10200" t="b">
        <v>0</v>
      </c>
      <c r="T10200" t="b">
        <v>0</v>
      </c>
      <c r="U10200" t="b">
        <v>0</v>
      </c>
      <c r="V10200">
        <v>49000</v>
      </c>
      <c r="W10200">
        <v>30400</v>
      </c>
      <c r="X10200">
        <v>2.62</v>
      </c>
      <c r="Y10200">
        <v>36000</v>
      </c>
      <c r="Z10200">
        <v>2.62</v>
      </c>
    </row>
    <row r="10201" spans="1:26">
      <c r="A10201">
        <v>207643108</v>
      </c>
      <c r="B10201" t="s">
        <v>5393</v>
      </c>
      <c r="C10201" t="s">
        <v>3597</v>
      </c>
      <c r="D10201" t="s">
        <v>1049</v>
      </c>
      <c r="E10201" t="s">
        <v>3859</v>
      </c>
      <c r="F10201" t="s">
        <v>3718</v>
      </c>
      <c r="G10201">
        <v>207643108</v>
      </c>
      <c r="I10201" t="s">
        <v>3711</v>
      </c>
      <c r="J10201" t="s">
        <v>5399</v>
      </c>
      <c r="K10201" t="s">
        <v>3688</v>
      </c>
      <c r="M10201">
        <v>11.3</v>
      </c>
      <c r="N10201">
        <v>19</v>
      </c>
      <c r="O10201">
        <v>11</v>
      </c>
      <c r="S10201" t="b">
        <v>0</v>
      </c>
      <c r="T10201" t="b">
        <v>0</v>
      </c>
      <c r="U10201" t="b">
        <v>0</v>
      </c>
      <c r="V10201">
        <v>36000</v>
      </c>
      <c r="W10201">
        <v>23000</v>
      </c>
      <c r="X10201">
        <v>2.52</v>
      </c>
      <c r="Y10201">
        <v>32800</v>
      </c>
      <c r="Z10201">
        <v>2.52</v>
      </c>
    </row>
    <row r="10202" spans="1:26">
      <c r="A10202">
        <v>207643099</v>
      </c>
      <c r="B10202" t="s">
        <v>5393</v>
      </c>
      <c r="C10202" t="s">
        <v>3597</v>
      </c>
      <c r="D10202" t="s">
        <v>1049</v>
      </c>
      <c r="E10202" t="s">
        <v>3859</v>
      </c>
      <c r="F10202" t="s">
        <v>3718</v>
      </c>
      <c r="G10202">
        <v>207643099</v>
      </c>
      <c r="I10202" t="s">
        <v>3711</v>
      </c>
      <c r="J10202" t="s">
        <v>5400</v>
      </c>
      <c r="K10202" t="s">
        <v>3688</v>
      </c>
      <c r="M10202">
        <v>11.6</v>
      </c>
      <c r="N10202">
        <v>19.8</v>
      </c>
      <c r="O10202">
        <v>10</v>
      </c>
      <c r="S10202" t="b">
        <v>0</v>
      </c>
      <c r="T10202" t="b">
        <v>0</v>
      </c>
      <c r="U10202" t="b">
        <v>1</v>
      </c>
      <c r="V10202">
        <v>30000</v>
      </c>
      <c r="W10202">
        <v>19000</v>
      </c>
      <c r="X10202">
        <v>2.76</v>
      </c>
      <c r="Y10202">
        <v>27000</v>
      </c>
      <c r="Z10202">
        <v>2.75</v>
      </c>
    </row>
    <row r="10203" spans="1:26">
      <c r="A10203">
        <v>207643105</v>
      </c>
      <c r="B10203" t="s">
        <v>5393</v>
      </c>
      <c r="C10203" t="s">
        <v>3597</v>
      </c>
      <c r="D10203" t="s">
        <v>1049</v>
      </c>
      <c r="E10203" t="s">
        <v>3859</v>
      </c>
      <c r="F10203" t="s">
        <v>3718</v>
      </c>
      <c r="G10203">
        <v>207643105</v>
      </c>
      <c r="I10203" t="s">
        <v>3711</v>
      </c>
      <c r="J10203" t="s">
        <v>5398</v>
      </c>
      <c r="K10203" t="s">
        <v>3688</v>
      </c>
      <c r="M10203">
        <v>11.4</v>
      </c>
      <c r="N10203">
        <v>20.2</v>
      </c>
      <c r="O10203">
        <v>10.5</v>
      </c>
      <c r="S10203" t="b">
        <v>0</v>
      </c>
      <c r="T10203" t="b">
        <v>0</v>
      </c>
      <c r="U10203" t="b">
        <v>1</v>
      </c>
      <c r="V10203">
        <v>48000</v>
      </c>
      <c r="W10203">
        <v>28000</v>
      </c>
      <c r="X10203">
        <v>2.4500000000000002</v>
      </c>
      <c r="Y10203">
        <v>48000</v>
      </c>
      <c r="Z10203">
        <v>2.4500000000000002</v>
      </c>
    </row>
    <row r="10204" spans="1:26">
      <c r="A10204">
        <v>207643093</v>
      </c>
      <c r="B10204" t="s">
        <v>5393</v>
      </c>
      <c r="C10204" t="s">
        <v>3597</v>
      </c>
      <c r="D10204" t="s">
        <v>1049</v>
      </c>
      <c r="E10204" t="s">
        <v>3859</v>
      </c>
      <c r="F10204" t="s">
        <v>3718</v>
      </c>
      <c r="G10204">
        <v>207643093</v>
      </c>
      <c r="I10204" t="s">
        <v>3711</v>
      </c>
      <c r="J10204" t="s">
        <v>5395</v>
      </c>
      <c r="K10204" t="s">
        <v>3688</v>
      </c>
      <c r="M10204">
        <v>12</v>
      </c>
      <c r="N10204">
        <v>19</v>
      </c>
      <c r="O10204">
        <v>10.8</v>
      </c>
      <c r="S10204" t="b">
        <v>0</v>
      </c>
      <c r="T10204" t="b">
        <v>0</v>
      </c>
      <c r="U10204" t="b">
        <v>1</v>
      </c>
      <c r="V10204">
        <v>18000</v>
      </c>
      <c r="W10204">
        <v>11800</v>
      </c>
      <c r="X10204">
        <v>2.79</v>
      </c>
      <c r="Y10204">
        <v>16800</v>
      </c>
      <c r="Z10204">
        <v>2.78</v>
      </c>
    </row>
    <row r="10205" spans="1:26">
      <c r="A10205">
        <v>207643097</v>
      </c>
      <c r="B10205" t="s">
        <v>5393</v>
      </c>
      <c r="C10205" t="s">
        <v>3597</v>
      </c>
      <c r="D10205" t="s">
        <v>1049</v>
      </c>
      <c r="E10205" t="s">
        <v>3859</v>
      </c>
      <c r="F10205" t="s">
        <v>3710</v>
      </c>
      <c r="G10205">
        <v>207643097</v>
      </c>
      <c r="I10205" t="s">
        <v>3711</v>
      </c>
      <c r="J10205" t="s">
        <v>5396</v>
      </c>
      <c r="K10205" t="s">
        <v>3725</v>
      </c>
      <c r="M10205">
        <v>12.5</v>
      </c>
      <c r="N10205">
        <v>22.05</v>
      </c>
      <c r="O10205">
        <v>10.35</v>
      </c>
      <c r="S10205" t="b">
        <v>0</v>
      </c>
      <c r="T10205" t="b">
        <v>0</v>
      </c>
      <c r="U10205" t="b">
        <v>0</v>
      </c>
      <c r="V10205">
        <v>24000</v>
      </c>
      <c r="W10205">
        <v>15900</v>
      </c>
      <c r="X10205">
        <v>2.71</v>
      </c>
      <c r="Y10205">
        <v>19900</v>
      </c>
      <c r="Z10205">
        <v>2.84</v>
      </c>
    </row>
    <row r="10206" spans="1:26">
      <c r="A10206">
        <v>207643109</v>
      </c>
      <c r="B10206" t="s">
        <v>5393</v>
      </c>
      <c r="C10206" t="s">
        <v>3597</v>
      </c>
      <c r="D10206" t="s">
        <v>1049</v>
      </c>
      <c r="E10206" t="s">
        <v>3859</v>
      </c>
      <c r="F10206" t="s">
        <v>3710</v>
      </c>
      <c r="G10206">
        <v>207643109</v>
      </c>
      <c r="I10206" t="s">
        <v>3711</v>
      </c>
      <c r="J10206" t="s">
        <v>5399</v>
      </c>
      <c r="K10206" t="s">
        <v>3725</v>
      </c>
      <c r="M10206">
        <v>11.9</v>
      </c>
      <c r="N10206">
        <v>19.5</v>
      </c>
      <c r="O10206">
        <v>10.9</v>
      </c>
      <c r="S10206" t="b">
        <v>0</v>
      </c>
      <c r="T10206" t="b">
        <v>0</v>
      </c>
      <c r="U10206" t="b">
        <v>1</v>
      </c>
      <c r="V10206">
        <v>36000</v>
      </c>
      <c r="W10206">
        <v>22400</v>
      </c>
      <c r="X10206">
        <v>2.58</v>
      </c>
      <c r="Y10206">
        <v>33300</v>
      </c>
      <c r="Z10206">
        <v>2.65</v>
      </c>
    </row>
    <row r="10207" spans="1:26">
      <c r="A10207">
        <v>207643106</v>
      </c>
      <c r="B10207" t="s">
        <v>5393</v>
      </c>
      <c r="C10207" t="s">
        <v>3597</v>
      </c>
      <c r="D10207" t="s">
        <v>1049</v>
      </c>
      <c r="E10207" t="s">
        <v>3859</v>
      </c>
      <c r="F10207" t="s">
        <v>3710</v>
      </c>
      <c r="G10207">
        <v>207643106</v>
      </c>
      <c r="I10207" t="s">
        <v>3711</v>
      </c>
      <c r="J10207" t="s">
        <v>5398</v>
      </c>
      <c r="K10207" t="s">
        <v>3725</v>
      </c>
      <c r="M10207">
        <v>11.2</v>
      </c>
      <c r="N10207">
        <v>20.6</v>
      </c>
      <c r="O10207">
        <v>11</v>
      </c>
      <c r="S10207" t="b">
        <v>0</v>
      </c>
      <c r="T10207" t="b">
        <v>0</v>
      </c>
      <c r="U10207" t="b">
        <v>1</v>
      </c>
      <c r="V10207">
        <v>48000</v>
      </c>
      <c r="W10207">
        <v>31000</v>
      </c>
      <c r="X10207">
        <v>2.65</v>
      </c>
      <c r="Y10207">
        <v>47000</v>
      </c>
      <c r="Z10207">
        <v>2.48</v>
      </c>
    </row>
    <row r="10208" spans="1:26">
      <c r="A10208">
        <v>207643100</v>
      </c>
      <c r="B10208" t="s">
        <v>5393</v>
      </c>
      <c r="C10208" t="s">
        <v>3597</v>
      </c>
      <c r="D10208" t="s">
        <v>1049</v>
      </c>
      <c r="E10208" t="s">
        <v>3859</v>
      </c>
      <c r="F10208" t="s">
        <v>3710</v>
      </c>
      <c r="G10208">
        <v>207643100</v>
      </c>
      <c r="I10208" t="s">
        <v>3711</v>
      </c>
      <c r="J10208" t="s">
        <v>5400</v>
      </c>
      <c r="K10208" t="s">
        <v>3725</v>
      </c>
      <c r="M10208">
        <v>11.55</v>
      </c>
      <c r="N10208">
        <v>21.4</v>
      </c>
      <c r="O10208">
        <v>10.4</v>
      </c>
      <c r="S10208" t="b">
        <v>0</v>
      </c>
      <c r="T10208" t="b">
        <v>0</v>
      </c>
      <c r="U10208" t="b">
        <v>0</v>
      </c>
      <c r="V10208">
        <v>30000</v>
      </c>
      <c r="W10208">
        <v>18700</v>
      </c>
      <c r="X10208">
        <v>2.87</v>
      </c>
      <c r="Y10208">
        <v>27250</v>
      </c>
      <c r="Z10208">
        <v>2.79</v>
      </c>
    </row>
    <row r="10209" spans="1:26">
      <c r="A10209">
        <v>207643094</v>
      </c>
      <c r="B10209" t="s">
        <v>5393</v>
      </c>
      <c r="C10209" t="s">
        <v>3597</v>
      </c>
      <c r="D10209" t="s">
        <v>1049</v>
      </c>
      <c r="E10209" t="s">
        <v>3859</v>
      </c>
      <c r="F10209" t="s">
        <v>3710</v>
      </c>
      <c r="G10209">
        <v>207643094</v>
      </c>
      <c r="I10209" t="s">
        <v>3711</v>
      </c>
      <c r="J10209" t="s">
        <v>5395</v>
      </c>
      <c r="K10209" t="s">
        <v>3725</v>
      </c>
      <c r="M10209">
        <v>12.25</v>
      </c>
      <c r="N10209">
        <v>20.25</v>
      </c>
      <c r="O10209">
        <v>10.7</v>
      </c>
      <c r="S10209" t="b">
        <v>0</v>
      </c>
      <c r="T10209" t="b">
        <v>0</v>
      </c>
      <c r="U10209" t="b">
        <v>1</v>
      </c>
      <c r="V10209">
        <v>18000</v>
      </c>
      <c r="W10209">
        <v>11800</v>
      </c>
      <c r="X10209">
        <v>2.88</v>
      </c>
      <c r="Y10209">
        <v>16200</v>
      </c>
      <c r="Z10209">
        <v>2.78</v>
      </c>
    </row>
    <row r="10210" spans="1:26">
      <c r="A10210">
        <v>207643112</v>
      </c>
      <c r="B10210" t="s">
        <v>5393</v>
      </c>
      <c r="C10210" t="s">
        <v>3597</v>
      </c>
      <c r="D10210" t="s">
        <v>1049</v>
      </c>
      <c r="E10210" t="s">
        <v>3859</v>
      </c>
      <c r="F10210" t="s">
        <v>3710</v>
      </c>
      <c r="G10210">
        <v>207643112</v>
      </c>
      <c r="I10210" t="s">
        <v>3711</v>
      </c>
      <c r="J10210" t="s">
        <v>5397</v>
      </c>
      <c r="K10210" t="s">
        <v>3725</v>
      </c>
      <c r="M10210">
        <v>10.55</v>
      </c>
      <c r="N10210">
        <v>20.75</v>
      </c>
      <c r="O10210">
        <v>11</v>
      </c>
      <c r="S10210" t="b">
        <v>0</v>
      </c>
      <c r="T10210" t="b">
        <v>0</v>
      </c>
      <c r="U10210" t="b">
        <v>1</v>
      </c>
      <c r="V10210">
        <v>48500</v>
      </c>
      <c r="W10210">
        <v>30600</v>
      </c>
      <c r="X10210">
        <v>2.66</v>
      </c>
      <c r="Y10210">
        <v>35250</v>
      </c>
      <c r="Z10210">
        <v>2.61</v>
      </c>
    </row>
    <row r="10211" spans="1:26">
      <c r="A10211">
        <v>207643095</v>
      </c>
      <c r="B10211" t="s">
        <v>5393</v>
      </c>
      <c r="C10211" t="s">
        <v>3597</v>
      </c>
      <c r="D10211" t="s">
        <v>1049</v>
      </c>
      <c r="E10211" t="s">
        <v>3859</v>
      </c>
      <c r="F10211" t="s">
        <v>3650</v>
      </c>
      <c r="G10211">
        <v>207643095</v>
      </c>
      <c r="I10211" t="s">
        <v>3711</v>
      </c>
      <c r="J10211" t="s">
        <v>5396</v>
      </c>
      <c r="K10211" t="s">
        <v>3653</v>
      </c>
      <c r="M10211">
        <v>12.5</v>
      </c>
      <c r="N10211">
        <v>23</v>
      </c>
      <c r="O10211">
        <v>10.199999999999999</v>
      </c>
      <c r="S10211" t="b">
        <v>0</v>
      </c>
      <c r="T10211" t="b">
        <v>0</v>
      </c>
      <c r="U10211" t="b">
        <v>1</v>
      </c>
      <c r="V10211">
        <v>24000</v>
      </c>
      <c r="W10211">
        <v>13300</v>
      </c>
      <c r="X10211">
        <v>2.48</v>
      </c>
      <c r="Y10211">
        <v>19800</v>
      </c>
      <c r="Z10211">
        <v>2.8</v>
      </c>
    </row>
    <row r="10212" spans="1:26">
      <c r="A10212">
        <v>207643120</v>
      </c>
      <c r="B10212" t="s">
        <v>5393</v>
      </c>
      <c r="C10212" t="s">
        <v>3597</v>
      </c>
      <c r="D10212" t="s">
        <v>1049</v>
      </c>
      <c r="E10212" t="s">
        <v>3834</v>
      </c>
      <c r="F10212" t="s">
        <v>3718</v>
      </c>
      <c r="G10212">
        <v>207643120</v>
      </c>
      <c r="I10212" t="s">
        <v>3711</v>
      </c>
      <c r="J10212" t="s">
        <v>5400</v>
      </c>
      <c r="K10212" t="s">
        <v>3688</v>
      </c>
      <c r="M10212">
        <v>11.6</v>
      </c>
      <c r="N10212">
        <v>19.8</v>
      </c>
      <c r="O10212">
        <v>10</v>
      </c>
      <c r="S10212" t="b">
        <v>0</v>
      </c>
      <c r="T10212" t="b">
        <v>0</v>
      </c>
      <c r="U10212" t="b">
        <v>1</v>
      </c>
      <c r="V10212">
        <v>30000</v>
      </c>
      <c r="W10212">
        <v>19000</v>
      </c>
      <c r="X10212">
        <v>2.76</v>
      </c>
      <c r="Y10212">
        <v>27000</v>
      </c>
      <c r="Z10212">
        <v>2.75</v>
      </c>
    </row>
    <row r="10213" spans="1:26">
      <c r="A10213">
        <v>207643092</v>
      </c>
      <c r="B10213" t="s">
        <v>5393</v>
      </c>
      <c r="C10213" t="s">
        <v>3597</v>
      </c>
      <c r="D10213" t="s">
        <v>1049</v>
      </c>
      <c r="E10213" t="s">
        <v>3859</v>
      </c>
      <c r="F10213" t="s">
        <v>3650</v>
      </c>
      <c r="G10213">
        <v>207643092</v>
      </c>
      <c r="I10213" t="s">
        <v>3711</v>
      </c>
      <c r="J10213" t="s">
        <v>5395</v>
      </c>
      <c r="K10213" t="s">
        <v>3653</v>
      </c>
      <c r="M10213">
        <v>12.5</v>
      </c>
      <c r="N10213">
        <v>21.5</v>
      </c>
      <c r="O10213">
        <v>10.6</v>
      </c>
      <c r="S10213" t="b">
        <v>0</v>
      </c>
      <c r="T10213" t="b">
        <v>0</v>
      </c>
      <c r="U10213" t="b">
        <v>1</v>
      </c>
      <c r="V10213">
        <v>18000</v>
      </c>
      <c r="W10213">
        <v>11800</v>
      </c>
      <c r="X10213">
        <v>2.98</v>
      </c>
      <c r="Y10213">
        <v>15600</v>
      </c>
      <c r="Z10213">
        <v>2.79</v>
      </c>
    </row>
    <row r="10214" spans="1:26">
      <c r="A10214">
        <v>207643102</v>
      </c>
      <c r="B10214" t="s">
        <v>5393</v>
      </c>
      <c r="C10214" t="s">
        <v>3597</v>
      </c>
      <c r="D10214" t="s">
        <v>1049</v>
      </c>
      <c r="E10214" t="s">
        <v>3859</v>
      </c>
      <c r="F10214" t="s">
        <v>3650</v>
      </c>
      <c r="G10214">
        <v>207643102</v>
      </c>
      <c r="I10214" t="s">
        <v>3711</v>
      </c>
      <c r="J10214" t="s">
        <v>5394</v>
      </c>
      <c r="K10214" t="s">
        <v>3653</v>
      </c>
      <c r="M10214">
        <v>10.5</v>
      </c>
      <c r="N10214">
        <v>21.8</v>
      </c>
      <c r="O10214">
        <v>11.5</v>
      </c>
      <c r="S10214" t="b">
        <v>0</v>
      </c>
      <c r="T10214" t="b">
        <v>0</v>
      </c>
      <c r="U10214" t="b">
        <v>1</v>
      </c>
      <c r="V10214">
        <v>36000</v>
      </c>
      <c r="W10214">
        <v>24000</v>
      </c>
      <c r="X10214">
        <v>2.71</v>
      </c>
      <c r="Y10214">
        <v>29000</v>
      </c>
      <c r="Z10214">
        <v>2.64</v>
      </c>
    </row>
    <row r="10215" spans="1:26">
      <c r="A10215">
        <v>207643117</v>
      </c>
      <c r="B10215" t="s">
        <v>5393</v>
      </c>
      <c r="C10215" t="s">
        <v>3597</v>
      </c>
      <c r="D10215" t="s">
        <v>1049</v>
      </c>
      <c r="E10215" t="s">
        <v>3834</v>
      </c>
      <c r="F10215" t="s">
        <v>3718</v>
      </c>
      <c r="G10215">
        <v>207643117</v>
      </c>
      <c r="I10215" t="s">
        <v>3711</v>
      </c>
      <c r="J10215" t="s">
        <v>5396</v>
      </c>
      <c r="K10215" t="s">
        <v>3688</v>
      </c>
      <c r="M10215">
        <v>12.5</v>
      </c>
      <c r="N10215">
        <v>21.1</v>
      </c>
      <c r="O10215">
        <v>10.5</v>
      </c>
      <c r="S10215" t="b">
        <v>0</v>
      </c>
      <c r="T10215" t="b">
        <v>0</v>
      </c>
      <c r="U10215" t="b">
        <v>1</v>
      </c>
      <c r="V10215">
        <v>24000</v>
      </c>
      <c r="W10215">
        <v>18500</v>
      </c>
      <c r="X10215">
        <v>2.85</v>
      </c>
      <c r="Y10215">
        <v>20000</v>
      </c>
      <c r="Z10215">
        <v>2.85</v>
      </c>
    </row>
    <row r="10216" spans="1:26">
      <c r="A10216">
        <v>207643126</v>
      </c>
      <c r="B10216" t="s">
        <v>5393</v>
      </c>
      <c r="C10216" t="s">
        <v>3597</v>
      </c>
      <c r="D10216" t="s">
        <v>1049</v>
      </c>
      <c r="E10216" t="s">
        <v>3834</v>
      </c>
      <c r="F10216" t="s">
        <v>3718</v>
      </c>
      <c r="G10216">
        <v>207643126</v>
      </c>
      <c r="I10216" t="s">
        <v>3711</v>
      </c>
      <c r="J10216" t="s">
        <v>5398</v>
      </c>
      <c r="K10216" t="s">
        <v>3688</v>
      </c>
      <c r="M10216">
        <v>11.4</v>
      </c>
      <c r="N10216">
        <v>20.2</v>
      </c>
      <c r="O10216">
        <v>10.5</v>
      </c>
      <c r="S10216" t="b">
        <v>0</v>
      </c>
      <c r="T10216" t="b">
        <v>0</v>
      </c>
      <c r="U10216" t="b">
        <v>1</v>
      </c>
      <c r="V10216">
        <v>48000</v>
      </c>
      <c r="W10216">
        <v>28000</v>
      </c>
      <c r="X10216">
        <v>2.4500000000000002</v>
      </c>
      <c r="Y10216">
        <v>48000</v>
      </c>
      <c r="Z10216">
        <v>2.4500000000000002</v>
      </c>
    </row>
    <row r="10217" spans="1:26">
      <c r="A10217">
        <v>207643129</v>
      </c>
      <c r="B10217" t="s">
        <v>5393</v>
      </c>
      <c r="C10217" t="s">
        <v>3597</v>
      </c>
      <c r="D10217" t="s">
        <v>1049</v>
      </c>
      <c r="E10217" t="s">
        <v>3834</v>
      </c>
      <c r="F10217" t="s">
        <v>3718</v>
      </c>
      <c r="G10217">
        <v>207643129</v>
      </c>
      <c r="I10217" t="s">
        <v>3711</v>
      </c>
      <c r="J10217" t="s">
        <v>5399</v>
      </c>
      <c r="K10217" t="s">
        <v>3688</v>
      </c>
      <c r="M10217">
        <v>11.3</v>
      </c>
      <c r="N10217">
        <v>19</v>
      </c>
      <c r="O10217">
        <v>11</v>
      </c>
      <c r="S10217" t="b">
        <v>0</v>
      </c>
      <c r="T10217" t="b">
        <v>0</v>
      </c>
      <c r="U10217" t="b">
        <v>0</v>
      </c>
      <c r="V10217">
        <v>36000</v>
      </c>
      <c r="W10217">
        <v>23000</v>
      </c>
      <c r="X10217">
        <v>2.52</v>
      </c>
      <c r="Y10217">
        <v>32800</v>
      </c>
      <c r="Z10217">
        <v>2.52</v>
      </c>
    </row>
    <row r="10218" spans="1:26">
      <c r="A10218">
        <v>207643132</v>
      </c>
      <c r="B10218" t="s">
        <v>5393</v>
      </c>
      <c r="C10218" t="s">
        <v>3597</v>
      </c>
      <c r="D10218" t="s">
        <v>1049</v>
      </c>
      <c r="E10218" t="s">
        <v>3834</v>
      </c>
      <c r="F10218" t="s">
        <v>3718</v>
      </c>
      <c r="G10218">
        <v>207643132</v>
      </c>
      <c r="I10218" t="s">
        <v>3711</v>
      </c>
      <c r="J10218" t="s">
        <v>5397</v>
      </c>
      <c r="K10218" t="s">
        <v>3688</v>
      </c>
      <c r="M10218">
        <v>10.1</v>
      </c>
      <c r="N10218">
        <v>20.5</v>
      </c>
      <c r="O10218">
        <v>11.5</v>
      </c>
      <c r="S10218" t="b">
        <v>0</v>
      </c>
      <c r="T10218" t="b">
        <v>0</v>
      </c>
      <c r="U10218" t="b">
        <v>0</v>
      </c>
      <c r="V10218">
        <v>49000</v>
      </c>
      <c r="W10218">
        <v>30400</v>
      </c>
      <c r="X10218">
        <v>2.62</v>
      </c>
      <c r="Y10218">
        <v>36000</v>
      </c>
      <c r="Z10218">
        <v>2.62</v>
      </c>
    </row>
    <row r="10219" spans="1:26">
      <c r="A10219">
        <v>207643114</v>
      </c>
      <c r="B10219" t="s">
        <v>5393</v>
      </c>
      <c r="C10219" t="s">
        <v>3597</v>
      </c>
      <c r="D10219" t="s">
        <v>1049</v>
      </c>
      <c r="E10219" t="s">
        <v>3834</v>
      </c>
      <c r="F10219" t="s">
        <v>3718</v>
      </c>
      <c r="G10219">
        <v>207643114</v>
      </c>
      <c r="I10219" t="s">
        <v>3711</v>
      </c>
      <c r="J10219" t="s">
        <v>5395</v>
      </c>
      <c r="K10219" t="s">
        <v>3688</v>
      </c>
      <c r="M10219">
        <v>12</v>
      </c>
      <c r="N10219">
        <v>19</v>
      </c>
      <c r="O10219">
        <v>10.8</v>
      </c>
      <c r="S10219" t="b">
        <v>0</v>
      </c>
      <c r="T10219" t="b">
        <v>0</v>
      </c>
      <c r="U10219" t="b">
        <v>1</v>
      </c>
      <c r="V10219">
        <v>18000</v>
      </c>
      <c r="W10219">
        <v>11800</v>
      </c>
      <c r="X10219">
        <v>2.79</v>
      </c>
      <c r="Y10219">
        <v>16800</v>
      </c>
      <c r="Z10219">
        <v>2.78</v>
      </c>
    </row>
    <row r="10220" spans="1:26">
      <c r="A10220">
        <v>207643118</v>
      </c>
      <c r="B10220" t="s">
        <v>5393</v>
      </c>
      <c r="C10220" t="s">
        <v>3597</v>
      </c>
      <c r="D10220" t="s">
        <v>1049</v>
      </c>
      <c r="E10220" t="s">
        <v>3834</v>
      </c>
      <c r="F10220" t="s">
        <v>3710</v>
      </c>
      <c r="G10220">
        <v>207643118</v>
      </c>
      <c r="I10220" t="s">
        <v>3711</v>
      </c>
      <c r="J10220" t="s">
        <v>5396</v>
      </c>
      <c r="K10220" t="s">
        <v>3725</v>
      </c>
      <c r="M10220">
        <v>12.5</v>
      </c>
      <c r="N10220">
        <v>22.05</v>
      </c>
      <c r="O10220">
        <v>10.35</v>
      </c>
      <c r="S10220" t="b">
        <v>0</v>
      </c>
      <c r="T10220" t="b">
        <v>0</v>
      </c>
      <c r="U10220" t="b">
        <v>0</v>
      </c>
      <c r="V10220">
        <v>24000</v>
      </c>
      <c r="W10220">
        <v>15900</v>
      </c>
      <c r="X10220">
        <v>2.71</v>
      </c>
      <c r="Y10220">
        <v>19900</v>
      </c>
      <c r="Z10220">
        <v>2.84</v>
      </c>
    </row>
    <row r="10221" spans="1:26">
      <c r="A10221">
        <v>207643121</v>
      </c>
      <c r="B10221" t="s">
        <v>5393</v>
      </c>
      <c r="C10221" t="s">
        <v>3597</v>
      </c>
      <c r="D10221" t="s">
        <v>1049</v>
      </c>
      <c r="E10221" t="s">
        <v>3834</v>
      </c>
      <c r="F10221" t="s">
        <v>3710</v>
      </c>
      <c r="G10221">
        <v>207643121</v>
      </c>
      <c r="I10221" t="s">
        <v>3711</v>
      </c>
      <c r="J10221" t="s">
        <v>5400</v>
      </c>
      <c r="K10221" t="s">
        <v>3725</v>
      </c>
      <c r="M10221">
        <v>11.55</v>
      </c>
      <c r="N10221">
        <v>21.4</v>
      </c>
      <c r="O10221">
        <v>10.4</v>
      </c>
      <c r="S10221" t="b">
        <v>0</v>
      </c>
      <c r="T10221" t="b">
        <v>0</v>
      </c>
      <c r="U10221" t="b">
        <v>0</v>
      </c>
      <c r="V10221">
        <v>30000</v>
      </c>
      <c r="W10221">
        <v>18700</v>
      </c>
      <c r="X10221">
        <v>2.87</v>
      </c>
      <c r="Y10221">
        <v>27250</v>
      </c>
      <c r="Z10221">
        <v>2.79</v>
      </c>
    </row>
    <row r="10222" spans="1:26">
      <c r="A10222">
        <v>207643127</v>
      </c>
      <c r="B10222" t="s">
        <v>5393</v>
      </c>
      <c r="C10222" t="s">
        <v>3597</v>
      </c>
      <c r="D10222" t="s">
        <v>1049</v>
      </c>
      <c r="E10222" t="s">
        <v>3834</v>
      </c>
      <c r="F10222" t="s">
        <v>3710</v>
      </c>
      <c r="G10222">
        <v>207643127</v>
      </c>
      <c r="I10222" t="s">
        <v>3711</v>
      </c>
      <c r="J10222" t="s">
        <v>5398</v>
      </c>
      <c r="K10222" t="s">
        <v>3725</v>
      </c>
      <c r="M10222">
        <v>11.2</v>
      </c>
      <c r="N10222">
        <v>20.6</v>
      </c>
      <c r="O10222">
        <v>11</v>
      </c>
      <c r="S10222" t="b">
        <v>0</v>
      </c>
      <c r="T10222" t="b">
        <v>0</v>
      </c>
      <c r="U10222" t="b">
        <v>1</v>
      </c>
      <c r="V10222">
        <v>48000</v>
      </c>
      <c r="W10222">
        <v>31000</v>
      </c>
      <c r="X10222">
        <v>2.65</v>
      </c>
      <c r="Y10222">
        <v>47000</v>
      </c>
      <c r="Z10222">
        <v>2.48</v>
      </c>
    </row>
    <row r="10223" spans="1:26">
      <c r="A10223">
        <v>207643130</v>
      </c>
      <c r="B10223" t="s">
        <v>5393</v>
      </c>
      <c r="C10223" t="s">
        <v>3597</v>
      </c>
      <c r="D10223" t="s">
        <v>1049</v>
      </c>
      <c r="E10223" t="s">
        <v>3834</v>
      </c>
      <c r="F10223" t="s">
        <v>3710</v>
      </c>
      <c r="G10223">
        <v>207643130</v>
      </c>
      <c r="I10223" t="s">
        <v>3711</v>
      </c>
      <c r="J10223" t="s">
        <v>5399</v>
      </c>
      <c r="K10223" t="s">
        <v>3725</v>
      </c>
      <c r="M10223">
        <v>11.9</v>
      </c>
      <c r="N10223">
        <v>19.5</v>
      </c>
      <c r="O10223">
        <v>10.9</v>
      </c>
      <c r="S10223" t="b">
        <v>0</v>
      </c>
      <c r="T10223" t="b">
        <v>0</v>
      </c>
      <c r="U10223" t="b">
        <v>1</v>
      </c>
      <c r="V10223">
        <v>36000</v>
      </c>
      <c r="W10223">
        <v>22400</v>
      </c>
      <c r="X10223">
        <v>2.58</v>
      </c>
      <c r="Y10223">
        <v>33300</v>
      </c>
      <c r="Z10223">
        <v>2.65</v>
      </c>
    </row>
    <row r="10224" spans="1:26">
      <c r="A10224">
        <v>207643115</v>
      </c>
      <c r="B10224" t="s">
        <v>5393</v>
      </c>
      <c r="C10224" t="s">
        <v>3597</v>
      </c>
      <c r="D10224" t="s">
        <v>1049</v>
      </c>
      <c r="E10224" t="s">
        <v>3834</v>
      </c>
      <c r="F10224" t="s">
        <v>3710</v>
      </c>
      <c r="G10224">
        <v>207643115</v>
      </c>
      <c r="I10224" t="s">
        <v>3711</v>
      </c>
      <c r="J10224" t="s">
        <v>5395</v>
      </c>
      <c r="K10224" t="s">
        <v>3725</v>
      </c>
      <c r="M10224">
        <v>12.25</v>
      </c>
      <c r="N10224">
        <v>20.25</v>
      </c>
      <c r="O10224">
        <v>10.7</v>
      </c>
      <c r="S10224" t="b">
        <v>0</v>
      </c>
      <c r="T10224" t="b">
        <v>0</v>
      </c>
      <c r="U10224" t="b">
        <v>1</v>
      </c>
      <c r="V10224">
        <v>18000</v>
      </c>
      <c r="W10224">
        <v>11800</v>
      </c>
      <c r="X10224">
        <v>2.88</v>
      </c>
      <c r="Y10224">
        <v>16200</v>
      </c>
      <c r="Z10224">
        <v>2.78</v>
      </c>
    </row>
    <row r="10225" spans="1:26">
      <c r="A10225">
        <v>207643133</v>
      </c>
      <c r="B10225" t="s">
        <v>5393</v>
      </c>
      <c r="C10225" t="s">
        <v>3597</v>
      </c>
      <c r="D10225" t="s">
        <v>1049</v>
      </c>
      <c r="E10225" t="s">
        <v>3834</v>
      </c>
      <c r="F10225" t="s">
        <v>3710</v>
      </c>
      <c r="G10225">
        <v>207643133</v>
      </c>
      <c r="I10225" t="s">
        <v>3711</v>
      </c>
      <c r="J10225" t="s">
        <v>5397</v>
      </c>
      <c r="K10225" t="s">
        <v>3725</v>
      </c>
      <c r="M10225">
        <v>10.55</v>
      </c>
      <c r="N10225">
        <v>20.75</v>
      </c>
      <c r="O10225">
        <v>11</v>
      </c>
      <c r="S10225" t="b">
        <v>0</v>
      </c>
      <c r="T10225" t="b">
        <v>0</v>
      </c>
      <c r="U10225" t="b">
        <v>1</v>
      </c>
      <c r="V10225">
        <v>48500</v>
      </c>
      <c r="W10225">
        <v>30600</v>
      </c>
      <c r="X10225">
        <v>2.66</v>
      </c>
      <c r="Y10225">
        <v>35250</v>
      </c>
      <c r="Z10225">
        <v>2.61</v>
      </c>
    </row>
    <row r="10226" spans="1:26">
      <c r="A10226">
        <v>207643116</v>
      </c>
      <c r="B10226" t="s">
        <v>5393</v>
      </c>
      <c r="C10226" t="s">
        <v>3597</v>
      </c>
      <c r="D10226" t="s">
        <v>1049</v>
      </c>
      <c r="E10226" t="s">
        <v>3834</v>
      </c>
      <c r="F10226" t="s">
        <v>3650</v>
      </c>
      <c r="G10226">
        <v>207643116</v>
      </c>
      <c r="I10226" t="s">
        <v>3711</v>
      </c>
      <c r="J10226" t="s">
        <v>5396</v>
      </c>
      <c r="K10226" t="s">
        <v>3653</v>
      </c>
      <c r="M10226">
        <v>12.5</v>
      </c>
      <c r="N10226">
        <v>23</v>
      </c>
      <c r="O10226">
        <v>10.199999999999999</v>
      </c>
      <c r="S10226" t="b">
        <v>0</v>
      </c>
      <c r="T10226" t="b">
        <v>0</v>
      </c>
      <c r="U10226" t="b">
        <v>1</v>
      </c>
      <c r="V10226">
        <v>24000</v>
      </c>
      <c r="W10226">
        <v>13300</v>
      </c>
      <c r="X10226">
        <v>2.48</v>
      </c>
      <c r="Y10226">
        <v>19800</v>
      </c>
      <c r="Z10226">
        <v>2.8</v>
      </c>
    </row>
    <row r="10227" spans="1:26">
      <c r="A10227">
        <v>207643113</v>
      </c>
      <c r="B10227" t="s">
        <v>5393</v>
      </c>
      <c r="C10227" t="s">
        <v>3597</v>
      </c>
      <c r="D10227" t="s">
        <v>1049</v>
      </c>
      <c r="E10227" t="s">
        <v>3834</v>
      </c>
      <c r="F10227" t="s">
        <v>3650</v>
      </c>
      <c r="G10227">
        <v>207643113</v>
      </c>
      <c r="I10227" t="s">
        <v>3711</v>
      </c>
      <c r="J10227" t="s">
        <v>5395</v>
      </c>
      <c r="K10227" t="s">
        <v>3653</v>
      </c>
      <c r="M10227">
        <v>12.5</v>
      </c>
      <c r="N10227">
        <v>21.5</v>
      </c>
      <c r="O10227">
        <v>10.6</v>
      </c>
      <c r="S10227" t="b">
        <v>0</v>
      </c>
      <c r="T10227" t="b">
        <v>0</v>
      </c>
      <c r="U10227" t="b">
        <v>1</v>
      </c>
      <c r="V10227">
        <v>18000</v>
      </c>
      <c r="W10227">
        <v>11800</v>
      </c>
      <c r="X10227">
        <v>2.98</v>
      </c>
      <c r="Y10227">
        <v>15600</v>
      </c>
      <c r="Z10227">
        <v>2.79</v>
      </c>
    </row>
    <row r="10228" spans="1:26">
      <c r="A10228">
        <v>207643123</v>
      </c>
      <c r="B10228" t="s">
        <v>5393</v>
      </c>
      <c r="C10228" t="s">
        <v>3597</v>
      </c>
      <c r="D10228" t="s">
        <v>1049</v>
      </c>
      <c r="E10228" t="s">
        <v>3834</v>
      </c>
      <c r="F10228" t="s">
        <v>3650</v>
      </c>
      <c r="G10228">
        <v>207643123</v>
      </c>
      <c r="I10228" t="s">
        <v>3711</v>
      </c>
      <c r="J10228" t="s">
        <v>5394</v>
      </c>
      <c r="K10228" t="s">
        <v>3653</v>
      </c>
      <c r="M10228">
        <v>10.5</v>
      </c>
      <c r="N10228">
        <v>21.8</v>
      </c>
      <c r="O10228">
        <v>11.5</v>
      </c>
      <c r="S10228" t="b">
        <v>0</v>
      </c>
      <c r="T10228" t="b">
        <v>0</v>
      </c>
      <c r="U10228" t="b">
        <v>1</v>
      </c>
      <c r="V10228">
        <v>36000</v>
      </c>
      <c r="W10228">
        <v>24000</v>
      </c>
      <c r="X10228">
        <v>2.71</v>
      </c>
      <c r="Y10228">
        <v>29000</v>
      </c>
      <c r="Z10228">
        <v>2.64</v>
      </c>
    </row>
    <row r="10229" spans="1:26">
      <c r="A10229">
        <v>207643159</v>
      </c>
      <c r="B10229" t="s">
        <v>5393</v>
      </c>
      <c r="C10229" t="s">
        <v>3597</v>
      </c>
      <c r="D10229" t="s">
        <v>1049</v>
      </c>
      <c r="E10229" t="s">
        <v>3861</v>
      </c>
      <c r="F10229" t="s">
        <v>3718</v>
      </c>
      <c r="G10229">
        <v>207643159</v>
      </c>
      <c r="I10229" t="s">
        <v>3711</v>
      </c>
      <c r="J10229" t="s">
        <v>5396</v>
      </c>
      <c r="K10229" t="s">
        <v>3688</v>
      </c>
      <c r="M10229">
        <v>12.5</v>
      </c>
      <c r="N10229">
        <v>21.1</v>
      </c>
      <c r="O10229">
        <v>10.5</v>
      </c>
      <c r="S10229" t="b">
        <v>0</v>
      </c>
      <c r="T10229" t="b">
        <v>0</v>
      </c>
      <c r="U10229" t="b">
        <v>1</v>
      </c>
      <c r="V10229">
        <v>24000</v>
      </c>
      <c r="W10229">
        <v>18500</v>
      </c>
      <c r="X10229">
        <v>2.85</v>
      </c>
      <c r="Y10229">
        <v>20000</v>
      </c>
      <c r="Z10229">
        <v>2.85</v>
      </c>
    </row>
    <row r="10230" spans="1:26">
      <c r="A10230">
        <v>207643162</v>
      </c>
      <c r="B10230" t="s">
        <v>5393</v>
      </c>
      <c r="C10230" t="s">
        <v>3597</v>
      </c>
      <c r="D10230" t="s">
        <v>1049</v>
      </c>
      <c r="E10230" t="s">
        <v>3861</v>
      </c>
      <c r="F10230" t="s">
        <v>3718</v>
      </c>
      <c r="G10230">
        <v>207643162</v>
      </c>
      <c r="I10230" t="s">
        <v>3711</v>
      </c>
      <c r="J10230" t="s">
        <v>5400</v>
      </c>
      <c r="K10230" t="s">
        <v>3688</v>
      </c>
      <c r="M10230">
        <v>11.6</v>
      </c>
      <c r="N10230">
        <v>19.8</v>
      </c>
      <c r="O10230">
        <v>10</v>
      </c>
      <c r="S10230" t="b">
        <v>0</v>
      </c>
      <c r="T10230" t="b">
        <v>0</v>
      </c>
      <c r="U10230" t="b">
        <v>1</v>
      </c>
      <c r="V10230">
        <v>30000</v>
      </c>
      <c r="W10230">
        <v>19000</v>
      </c>
      <c r="X10230">
        <v>2.76</v>
      </c>
      <c r="Y10230">
        <v>27000</v>
      </c>
      <c r="Z10230">
        <v>2.75</v>
      </c>
    </row>
    <row r="10231" spans="1:26">
      <c r="A10231">
        <v>207643171</v>
      </c>
      <c r="B10231" t="s">
        <v>5393</v>
      </c>
      <c r="C10231" t="s">
        <v>3597</v>
      </c>
      <c r="D10231" t="s">
        <v>1049</v>
      </c>
      <c r="E10231" t="s">
        <v>3861</v>
      </c>
      <c r="F10231" t="s">
        <v>3718</v>
      </c>
      <c r="G10231">
        <v>207643171</v>
      </c>
      <c r="I10231" t="s">
        <v>3711</v>
      </c>
      <c r="J10231" t="s">
        <v>5399</v>
      </c>
      <c r="K10231" t="s">
        <v>3688</v>
      </c>
      <c r="M10231">
        <v>11.3</v>
      </c>
      <c r="N10231">
        <v>19</v>
      </c>
      <c r="O10231">
        <v>11</v>
      </c>
      <c r="S10231" t="b">
        <v>0</v>
      </c>
      <c r="T10231" t="b">
        <v>0</v>
      </c>
      <c r="U10231" t="b">
        <v>0</v>
      </c>
      <c r="V10231">
        <v>36000</v>
      </c>
      <c r="W10231">
        <v>23000</v>
      </c>
      <c r="X10231">
        <v>2.52</v>
      </c>
      <c r="Y10231">
        <v>32800</v>
      </c>
      <c r="Z10231">
        <v>2.52</v>
      </c>
    </row>
    <row r="10232" spans="1:26">
      <c r="A10232">
        <v>207643168</v>
      </c>
      <c r="B10232" t="s">
        <v>5393</v>
      </c>
      <c r="C10232" t="s">
        <v>3597</v>
      </c>
      <c r="D10232" t="s">
        <v>1049</v>
      </c>
      <c r="E10232" t="s">
        <v>3861</v>
      </c>
      <c r="F10232" t="s">
        <v>3718</v>
      </c>
      <c r="G10232">
        <v>207643168</v>
      </c>
      <c r="I10232" t="s">
        <v>3711</v>
      </c>
      <c r="J10232" t="s">
        <v>5398</v>
      </c>
      <c r="K10232" t="s">
        <v>3688</v>
      </c>
      <c r="M10232">
        <v>11.4</v>
      </c>
      <c r="N10232">
        <v>20.2</v>
      </c>
      <c r="O10232">
        <v>10.5</v>
      </c>
      <c r="S10232" t="b">
        <v>0</v>
      </c>
      <c r="T10232" t="b">
        <v>0</v>
      </c>
      <c r="U10232" t="b">
        <v>1</v>
      </c>
      <c r="V10232">
        <v>48000</v>
      </c>
      <c r="W10232">
        <v>28000</v>
      </c>
      <c r="X10232">
        <v>2.4500000000000002</v>
      </c>
      <c r="Y10232">
        <v>48000</v>
      </c>
      <c r="Z10232">
        <v>2.4500000000000002</v>
      </c>
    </row>
    <row r="10233" spans="1:26">
      <c r="A10233">
        <v>207643160</v>
      </c>
      <c r="B10233" t="s">
        <v>5393</v>
      </c>
      <c r="C10233" t="s">
        <v>3597</v>
      </c>
      <c r="D10233" t="s">
        <v>1049</v>
      </c>
      <c r="E10233" t="s">
        <v>3861</v>
      </c>
      <c r="F10233" t="s">
        <v>3710</v>
      </c>
      <c r="G10233">
        <v>207643160</v>
      </c>
      <c r="I10233" t="s">
        <v>3711</v>
      </c>
      <c r="J10233" t="s">
        <v>5396</v>
      </c>
      <c r="K10233" t="s">
        <v>3725</v>
      </c>
      <c r="M10233">
        <v>12.5</v>
      </c>
      <c r="N10233">
        <v>22.05</v>
      </c>
      <c r="O10233">
        <v>10.35</v>
      </c>
      <c r="S10233" t="b">
        <v>0</v>
      </c>
      <c r="T10233" t="b">
        <v>0</v>
      </c>
      <c r="U10233" t="b">
        <v>0</v>
      </c>
      <c r="V10233">
        <v>24000</v>
      </c>
      <c r="W10233">
        <v>15900</v>
      </c>
      <c r="X10233">
        <v>2.71</v>
      </c>
      <c r="Y10233">
        <v>19900</v>
      </c>
      <c r="Z10233">
        <v>2.84</v>
      </c>
    </row>
    <row r="10234" spans="1:26">
      <c r="A10234">
        <v>207643156</v>
      </c>
      <c r="B10234" t="s">
        <v>5393</v>
      </c>
      <c r="C10234" t="s">
        <v>3597</v>
      </c>
      <c r="D10234" t="s">
        <v>1049</v>
      </c>
      <c r="E10234" t="s">
        <v>3861</v>
      </c>
      <c r="F10234" t="s">
        <v>3718</v>
      </c>
      <c r="G10234">
        <v>207643156</v>
      </c>
      <c r="I10234" t="s">
        <v>3711</v>
      </c>
      <c r="J10234" t="s">
        <v>5395</v>
      </c>
      <c r="K10234" t="s">
        <v>3688</v>
      </c>
      <c r="M10234">
        <v>12</v>
      </c>
      <c r="N10234">
        <v>19</v>
      </c>
      <c r="O10234">
        <v>10.8</v>
      </c>
      <c r="S10234" t="b">
        <v>0</v>
      </c>
      <c r="T10234" t="b">
        <v>0</v>
      </c>
      <c r="U10234" t="b">
        <v>1</v>
      </c>
      <c r="V10234">
        <v>18000</v>
      </c>
      <c r="W10234">
        <v>11800</v>
      </c>
      <c r="X10234">
        <v>2.79</v>
      </c>
      <c r="Y10234">
        <v>16800</v>
      </c>
      <c r="Z10234">
        <v>2.78</v>
      </c>
    </row>
    <row r="10235" spans="1:26">
      <c r="A10235">
        <v>207643174</v>
      </c>
      <c r="B10235" t="s">
        <v>5393</v>
      </c>
      <c r="C10235" t="s">
        <v>3597</v>
      </c>
      <c r="D10235" t="s">
        <v>1049</v>
      </c>
      <c r="E10235" t="s">
        <v>3861</v>
      </c>
      <c r="F10235" t="s">
        <v>3718</v>
      </c>
      <c r="G10235">
        <v>207643174</v>
      </c>
      <c r="I10235" t="s">
        <v>3711</v>
      </c>
      <c r="J10235" t="s">
        <v>5397</v>
      </c>
      <c r="K10235" t="s">
        <v>3688</v>
      </c>
      <c r="M10235">
        <v>10.1</v>
      </c>
      <c r="N10235">
        <v>20.5</v>
      </c>
      <c r="O10235">
        <v>11.5</v>
      </c>
      <c r="S10235" t="b">
        <v>0</v>
      </c>
      <c r="T10235" t="b">
        <v>0</v>
      </c>
      <c r="U10235" t="b">
        <v>0</v>
      </c>
      <c r="V10235">
        <v>49000</v>
      </c>
      <c r="W10235">
        <v>30400</v>
      </c>
      <c r="X10235">
        <v>2.62</v>
      </c>
      <c r="Y10235">
        <v>36000</v>
      </c>
      <c r="Z10235">
        <v>2.62</v>
      </c>
    </row>
    <row r="10236" spans="1:26">
      <c r="A10236">
        <v>207643175</v>
      </c>
      <c r="B10236" t="s">
        <v>5393</v>
      </c>
      <c r="C10236" t="s">
        <v>3597</v>
      </c>
      <c r="D10236" t="s">
        <v>1049</v>
      </c>
      <c r="E10236" t="s">
        <v>3861</v>
      </c>
      <c r="F10236" t="s">
        <v>3710</v>
      </c>
      <c r="G10236">
        <v>207643175</v>
      </c>
      <c r="I10236" t="s">
        <v>3711</v>
      </c>
      <c r="J10236" t="s">
        <v>5397</v>
      </c>
      <c r="K10236" t="s">
        <v>3725</v>
      </c>
      <c r="M10236">
        <v>10.55</v>
      </c>
      <c r="N10236">
        <v>20.75</v>
      </c>
      <c r="O10236">
        <v>11</v>
      </c>
      <c r="S10236" t="b">
        <v>0</v>
      </c>
      <c r="T10236" t="b">
        <v>0</v>
      </c>
      <c r="U10236" t="b">
        <v>1</v>
      </c>
      <c r="V10236">
        <v>48500</v>
      </c>
      <c r="W10236">
        <v>30600</v>
      </c>
      <c r="X10236">
        <v>2.66</v>
      </c>
      <c r="Y10236">
        <v>35250</v>
      </c>
      <c r="Z10236">
        <v>2.61</v>
      </c>
    </row>
    <row r="10237" spans="1:26">
      <c r="A10237">
        <v>207643172</v>
      </c>
      <c r="B10237" t="s">
        <v>5393</v>
      </c>
      <c r="C10237" t="s">
        <v>3597</v>
      </c>
      <c r="D10237" t="s">
        <v>1049</v>
      </c>
      <c r="E10237" t="s">
        <v>3861</v>
      </c>
      <c r="F10237" t="s">
        <v>3710</v>
      </c>
      <c r="G10237">
        <v>207643172</v>
      </c>
      <c r="I10237" t="s">
        <v>3711</v>
      </c>
      <c r="J10237" t="s">
        <v>5399</v>
      </c>
      <c r="K10237" t="s">
        <v>3725</v>
      </c>
      <c r="M10237">
        <v>11.9</v>
      </c>
      <c r="N10237">
        <v>19.5</v>
      </c>
      <c r="O10237">
        <v>10.9</v>
      </c>
      <c r="S10237" t="b">
        <v>0</v>
      </c>
      <c r="T10237" t="b">
        <v>0</v>
      </c>
      <c r="U10237" t="b">
        <v>1</v>
      </c>
      <c r="V10237">
        <v>36000</v>
      </c>
      <c r="W10237">
        <v>22400</v>
      </c>
      <c r="X10237">
        <v>2.58</v>
      </c>
      <c r="Y10237">
        <v>33300</v>
      </c>
      <c r="Z10237">
        <v>2.65</v>
      </c>
    </row>
    <row r="10238" spans="1:26">
      <c r="A10238">
        <v>207643163</v>
      </c>
      <c r="B10238" t="s">
        <v>5393</v>
      </c>
      <c r="C10238" t="s">
        <v>3597</v>
      </c>
      <c r="D10238" t="s">
        <v>1049</v>
      </c>
      <c r="E10238" t="s">
        <v>3861</v>
      </c>
      <c r="F10238" t="s">
        <v>3710</v>
      </c>
      <c r="G10238">
        <v>207643163</v>
      </c>
      <c r="I10238" t="s">
        <v>3711</v>
      </c>
      <c r="J10238" t="s">
        <v>5400</v>
      </c>
      <c r="K10238" t="s">
        <v>3725</v>
      </c>
      <c r="M10238">
        <v>11.55</v>
      </c>
      <c r="N10238">
        <v>21.4</v>
      </c>
      <c r="O10238">
        <v>10.4</v>
      </c>
      <c r="S10238" t="b">
        <v>0</v>
      </c>
      <c r="T10238" t="b">
        <v>0</v>
      </c>
      <c r="U10238" t="b">
        <v>0</v>
      </c>
      <c r="V10238">
        <v>30000</v>
      </c>
      <c r="W10238">
        <v>18700</v>
      </c>
      <c r="X10238">
        <v>2.87</v>
      </c>
      <c r="Y10238">
        <v>27250</v>
      </c>
      <c r="Z10238">
        <v>2.79</v>
      </c>
    </row>
    <row r="10239" spans="1:26">
      <c r="A10239">
        <v>207643169</v>
      </c>
      <c r="B10239" t="s">
        <v>5393</v>
      </c>
      <c r="C10239" t="s">
        <v>3597</v>
      </c>
      <c r="D10239" t="s">
        <v>1049</v>
      </c>
      <c r="E10239" t="s">
        <v>3861</v>
      </c>
      <c r="F10239" t="s">
        <v>3710</v>
      </c>
      <c r="G10239">
        <v>207643169</v>
      </c>
      <c r="I10239" t="s">
        <v>3711</v>
      </c>
      <c r="J10239" t="s">
        <v>5398</v>
      </c>
      <c r="K10239" t="s">
        <v>3725</v>
      </c>
      <c r="M10239">
        <v>11.2</v>
      </c>
      <c r="N10239">
        <v>20.6</v>
      </c>
      <c r="O10239">
        <v>11</v>
      </c>
      <c r="S10239" t="b">
        <v>0</v>
      </c>
      <c r="T10239" t="b">
        <v>0</v>
      </c>
      <c r="U10239" t="b">
        <v>1</v>
      </c>
      <c r="V10239">
        <v>48000</v>
      </c>
      <c r="W10239">
        <v>31000</v>
      </c>
      <c r="X10239">
        <v>2.65</v>
      </c>
      <c r="Y10239">
        <v>47000</v>
      </c>
      <c r="Z10239">
        <v>2.48</v>
      </c>
    </row>
    <row r="10240" spans="1:26">
      <c r="A10240">
        <v>207643157</v>
      </c>
      <c r="B10240" t="s">
        <v>5393</v>
      </c>
      <c r="C10240" t="s">
        <v>3597</v>
      </c>
      <c r="D10240" t="s">
        <v>1049</v>
      </c>
      <c r="E10240" t="s">
        <v>3861</v>
      </c>
      <c r="F10240" t="s">
        <v>3710</v>
      </c>
      <c r="G10240">
        <v>207643157</v>
      </c>
      <c r="I10240" t="s">
        <v>3711</v>
      </c>
      <c r="J10240" t="s">
        <v>5395</v>
      </c>
      <c r="K10240" t="s">
        <v>3725</v>
      </c>
      <c r="M10240">
        <v>12.25</v>
      </c>
      <c r="N10240">
        <v>20.25</v>
      </c>
      <c r="O10240">
        <v>10.7</v>
      </c>
      <c r="S10240" t="b">
        <v>0</v>
      </c>
      <c r="T10240" t="b">
        <v>0</v>
      </c>
      <c r="U10240" t="b">
        <v>1</v>
      </c>
      <c r="V10240">
        <v>18000</v>
      </c>
      <c r="W10240">
        <v>11800</v>
      </c>
      <c r="X10240">
        <v>2.88</v>
      </c>
      <c r="Y10240">
        <v>16200</v>
      </c>
      <c r="Z10240">
        <v>2.78</v>
      </c>
    </row>
    <row r="10241" spans="1:26">
      <c r="A10241">
        <v>207643158</v>
      </c>
      <c r="B10241" t="s">
        <v>5393</v>
      </c>
      <c r="C10241" t="s">
        <v>3597</v>
      </c>
      <c r="D10241" t="s">
        <v>1049</v>
      </c>
      <c r="E10241" t="s">
        <v>3861</v>
      </c>
      <c r="F10241" t="s">
        <v>3650</v>
      </c>
      <c r="G10241">
        <v>207643158</v>
      </c>
      <c r="I10241" t="s">
        <v>3711</v>
      </c>
      <c r="J10241" t="s">
        <v>5396</v>
      </c>
      <c r="K10241" t="s">
        <v>3653</v>
      </c>
      <c r="M10241">
        <v>12.5</v>
      </c>
      <c r="N10241">
        <v>23</v>
      </c>
      <c r="O10241">
        <v>10.199999999999999</v>
      </c>
      <c r="S10241" t="b">
        <v>0</v>
      </c>
      <c r="T10241" t="b">
        <v>0</v>
      </c>
      <c r="U10241" t="b">
        <v>1</v>
      </c>
      <c r="V10241">
        <v>24000</v>
      </c>
      <c r="W10241">
        <v>13300</v>
      </c>
      <c r="X10241">
        <v>2.48</v>
      </c>
      <c r="Y10241">
        <v>19800</v>
      </c>
      <c r="Z10241">
        <v>2.8</v>
      </c>
    </row>
    <row r="10242" spans="1:26">
      <c r="A10242">
        <v>207643155</v>
      </c>
      <c r="B10242" t="s">
        <v>5393</v>
      </c>
      <c r="C10242" t="s">
        <v>3597</v>
      </c>
      <c r="D10242" t="s">
        <v>1049</v>
      </c>
      <c r="E10242" t="s">
        <v>3861</v>
      </c>
      <c r="F10242" t="s">
        <v>3650</v>
      </c>
      <c r="G10242">
        <v>207643155</v>
      </c>
      <c r="I10242" t="s">
        <v>3711</v>
      </c>
      <c r="J10242" t="s">
        <v>5395</v>
      </c>
      <c r="K10242" t="s">
        <v>3653</v>
      </c>
      <c r="M10242">
        <v>12.5</v>
      </c>
      <c r="N10242">
        <v>21.5</v>
      </c>
      <c r="O10242">
        <v>10.6</v>
      </c>
      <c r="S10242" t="b">
        <v>0</v>
      </c>
      <c r="T10242" t="b">
        <v>0</v>
      </c>
      <c r="U10242" t="b">
        <v>1</v>
      </c>
      <c r="V10242">
        <v>18000</v>
      </c>
      <c r="W10242">
        <v>11800</v>
      </c>
      <c r="X10242">
        <v>2.98</v>
      </c>
      <c r="Y10242">
        <v>15600</v>
      </c>
      <c r="Z10242">
        <v>2.79</v>
      </c>
    </row>
    <row r="10243" spans="1:26">
      <c r="A10243">
        <v>207643165</v>
      </c>
      <c r="B10243" t="s">
        <v>5393</v>
      </c>
      <c r="C10243" t="s">
        <v>3597</v>
      </c>
      <c r="D10243" t="s">
        <v>1049</v>
      </c>
      <c r="E10243" t="s">
        <v>3861</v>
      </c>
      <c r="F10243" t="s">
        <v>3650</v>
      </c>
      <c r="G10243">
        <v>207643165</v>
      </c>
      <c r="I10243" t="s">
        <v>3711</v>
      </c>
      <c r="J10243" t="s">
        <v>5394</v>
      </c>
      <c r="K10243" t="s">
        <v>3653</v>
      </c>
      <c r="M10243">
        <v>10.5</v>
      </c>
      <c r="N10243">
        <v>21.8</v>
      </c>
      <c r="O10243">
        <v>11.5</v>
      </c>
      <c r="S10243" t="b">
        <v>0</v>
      </c>
      <c r="T10243" t="b">
        <v>0</v>
      </c>
      <c r="U10243" t="b">
        <v>1</v>
      </c>
      <c r="V10243">
        <v>36000</v>
      </c>
      <c r="W10243">
        <v>24000</v>
      </c>
      <c r="X10243">
        <v>2.71</v>
      </c>
      <c r="Y10243">
        <v>29000</v>
      </c>
      <c r="Z10243">
        <v>2.64</v>
      </c>
    </row>
    <row r="10244" spans="1:26">
      <c r="A10244">
        <v>207643138</v>
      </c>
      <c r="B10244" t="s">
        <v>5393</v>
      </c>
      <c r="C10244" t="s">
        <v>3597</v>
      </c>
      <c r="D10244" t="s">
        <v>1049</v>
      </c>
      <c r="E10244" t="s">
        <v>3860</v>
      </c>
      <c r="F10244" t="s">
        <v>3718</v>
      </c>
      <c r="G10244">
        <v>207643138</v>
      </c>
      <c r="I10244" t="s">
        <v>3711</v>
      </c>
      <c r="J10244" t="s">
        <v>5396</v>
      </c>
      <c r="K10244" t="s">
        <v>3688</v>
      </c>
      <c r="M10244">
        <v>12.5</v>
      </c>
      <c r="N10244">
        <v>21.1</v>
      </c>
      <c r="O10244">
        <v>10.5</v>
      </c>
      <c r="S10244" t="b">
        <v>0</v>
      </c>
      <c r="T10244" t="b">
        <v>0</v>
      </c>
      <c r="U10244" t="b">
        <v>1</v>
      </c>
      <c r="V10244">
        <v>24000</v>
      </c>
      <c r="W10244">
        <v>18500</v>
      </c>
      <c r="X10244">
        <v>2.85</v>
      </c>
      <c r="Y10244">
        <v>20000</v>
      </c>
      <c r="Z10244">
        <v>2.85</v>
      </c>
    </row>
    <row r="10245" spans="1:26">
      <c r="A10245">
        <v>207643141</v>
      </c>
      <c r="B10245" t="s">
        <v>5393</v>
      </c>
      <c r="C10245" t="s">
        <v>3597</v>
      </c>
      <c r="D10245" t="s">
        <v>1049</v>
      </c>
      <c r="E10245" t="s">
        <v>3860</v>
      </c>
      <c r="F10245" t="s">
        <v>3718</v>
      </c>
      <c r="G10245">
        <v>207643141</v>
      </c>
      <c r="I10245" t="s">
        <v>3711</v>
      </c>
      <c r="J10245" t="s">
        <v>5400</v>
      </c>
      <c r="K10245" t="s">
        <v>3688</v>
      </c>
      <c r="M10245">
        <v>11.6</v>
      </c>
      <c r="N10245">
        <v>19.8</v>
      </c>
      <c r="O10245">
        <v>10</v>
      </c>
      <c r="S10245" t="b">
        <v>0</v>
      </c>
      <c r="T10245" t="b">
        <v>0</v>
      </c>
      <c r="U10245" t="b">
        <v>1</v>
      </c>
      <c r="V10245">
        <v>30000</v>
      </c>
      <c r="W10245">
        <v>19000</v>
      </c>
      <c r="X10245">
        <v>2.76</v>
      </c>
      <c r="Y10245">
        <v>27000</v>
      </c>
      <c r="Z10245">
        <v>2.75</v>
      </c>
    </row>
    <row r="10246" spans="1:26">
      <c r="A10246">
        <v>207643150</v>
      </c>
      <c r="B10246" t="s">
        <v>5393</v>
      </c>
      <c r="C10246" t="s">
        <v>3597</v>
      </c>
      <c r="D10246" t="s">
        <v>1049</v>
      </c>
      <c r="E10246" t="s">
        <v>3860</v>
      </c>
      <c r="F10246" t="s">
        <v>3718</v>
      </c>
      <c r="G10246">
        <v>207643150</v>
      </c>
      <c r="I10246" t="s">
        <v>3711</v>
      </c>
      <c r="J10246" t="s">
        <v>5399</v>
      </c>
      <c r="K10246" t="s">
        <v>3688</v>
      </c>
      <c r="M10246">
        <v>11.3</v>
      </c>
      <c r="N10246">
        <v>19</v>
      </c>
      <c r="O10246">
        <v>11</v>
      </c>
      <c r="S10246" t="b">
        <v>0</v>
      </c>
      <c r="T10246" t="b">
        <v>0</v>
      </c>
      <c r="U10246" t="b">
        <v>0</v>
      </c>
      <c r="V10246">
        <v>36000</v>
      </c>
      <c r="W10246">
        <v>23000</v>
      </c>
      <c r="X10246">
        <v>2.52</v>
      </c>
      <c r="Y10246">
        <v>32800</v>
      </c>
      <c r="Z10246">
        <v>2.52</v>
      </c>
    </row>
    <row r="10247" spans="1:26">
      <c r="A10247">
        <v>207643147</v>
      </c>
      <c r="B10247" t="s">
        <v>5393</v>
      </c>
      <c r="C10247" t="s">
        <v>3597</v>
      </c>
      <c r="D10247" t="s">
        <v>1049</v>
      </c>
      <c r="E10247" t="s">
        <v>3860</v>
      </c>
      <c r="F10247" t="s">
        <v>3718</v>
      </c>
      <c r="G10247">
        <v>207643147</v>
      </c>
      <c r="I10247" t="s">
        <v>3711</v>
      </c>
      <c r="J10247" t="s">
        <v>5398</v>
      </c>
      <c r="K10247" t="s">
        <v>3688</v>
      </c>
      <c r="M10247">
        <v>11.4</v>
      </c>
      <c r="N10247">
        <v>20.2</v>
      </c>
      <c r="O10247">
        <v>10.5</v>
      </c>
      <c r="S10247" t="b">
        <v>0</v>
      </c>
      <c r="T10247" t="b">
        <v>0</v>
      </c>
      <c r="U10247" t="b">
        <v>1</v>
      </c>
      <c r="V10247">
        <v>48000</v>
      </c>
      <c r="W10247">
        <v>28000</v>
      </c>
      <c r="X10247">
        <v>2.4500000000000002</v>
      </c>
      <c r="Y10247">
        <v>48000</v>
      </c>
      <c r="Z10247">
        <v>2.4500000000000002</v>
      </c>
    </row>
    <row r="10248" spans="1:26">
      <c r="A10248">
        <v>207643135</v>
      </c>
      <c r="B10248" t="s">
        <v>5393</v>
      </c>
      <c r="C10248" t="s">
        <v>3597</v>
      </c>
      <c r="D10248" t="s">
        <v>1049</v>
      </c>
      <c r="E10248" t="s">
        <v>3860</v>
      </c>
      <c r="F10248" t="s">
        <v>3718</v>
      </c>
      <c r="G10248">
        <v>207643135</v>
      </c>
      <c r="I10248" t="s">
        <v>3711</v>
      </c>
      <c r="J10248" t="s">
        <v>5395</v>
      </c>
      <c r="K10248" t="s">
        <v>3688</v>
      </c>
      <c r="M10248">
        <v>12</v>
      </c>
      <c r="N10248">
        <v>19</v>
      </c>
      <c r="O10248">
        <v>10.8</v>
      </c>
      <c r="S10248" t="b">
        <v>0</v>
      </c>
      <c r="T10248" t="b">
        <v>0</v>
      </c>
      <c r="U10248" t="b">
        <v>1</v>
      </c>
      <c r="V10248">
        <v>18000</v>
      </c>
      <c r="W10248">
        <v>11800</v>
      </c>
      <c r="X10248">
        <v>2.79</v>
      </c>
      <c r="Y10248">
        <v>16800</v>
      </c>
      <c r="Z10248">
        <v>2.78</v>
      </c>
    </row>
    <row r="10249" spans="1:26">
      <c r="A10249">
        <v>207643153</v>
      </c>
      <c r="B10249" t="s">
        <v>5393</v>
      </c>
      <c r="C10249" t="s">
        <v>3597</v>
      </c>
      <c r="D10249" t="s">
        <v>1049</v>
      </c>
      <c r="E10249" t="s">
        <v>3860</v>
      </c>
      <c r="F10249" t="s">
        <v>3718</v>
      </c>
      <c r="G10249">
        <v>207643153</v>
      </c>
      <c r="I10249" t="s">
        <v>3711</v>
      </c>
      <c r="J10249" t="s">
        <v>5397</v>
      </c>
      <c r="K10249" t="s">
        <v>3688</v>
      </c>
      <c r="M10249">
        <v>10.1</v>
      </c>
      <c r="N10249">
        <v>20.5</v>
      </c>
      <c r="O10249">
        <v>11.5</v>
      </c>
      <c r="S10249" t="b">
        <v>0</v>
      </c>
      <c r="T10249" t="b">
        <v>0</v>
      </c>
      <c r="U10249" t="b">
        <v>0</v>
      </c>
      <c r="V10249">
        <v>49000</v>
      </c>
      <c r="W10249">
        <v>30400</v>
      </c>
      <c r="X10249">
        <v>2.62</v>
      </c>
      <c r="Y10249">
        <v>36000</v>
      </c>
      <c r="Z10249">
        <v>2.62</v>
      </c>
    </row>
    <row r="10250" spans="1:26">
      <c r="A10250">
        <v>207643139</v>
      </c>
      <c r="B10250" t="s">
        <v>5393</v>
      </c>
      <c r="C10250" t="s">
        <v>3597</v>
      </c>
      <c r="D10250" t="s">
        <v>1049</v>
      </c>
      <c r="E10250" t="s">
        <v>3860</v>
      </c>
      <c r="F10250" t="s">
        <v>3710</v>
      </c>
      <c r="G10250">
        <v>207643139</v>
      </c>
      <c r="I10250" t="s">
        <v>3711</v>
      </c>
      <c r="J10250" t="s">
        <v>5396</v>
      </c>
      <c r="K10250" t="s">
        <v>3725</v>
      </c>
      <c r="M10250">
        <v>12.5</v>
      </c>
      <c r="N10250">
        <v>22.05</v>
      </c>
      <c r="O10250">
        <v>10.35</v>
      </c>
      <c r="S10250" t="b">
        <v>0</v>
      </c>
      <c r="T10250" t="b">
        <v>0</v>
      </c>
      <c r="U10250" t="b">
        <v>0</v>
      </c>
      <c r="V10250">
        <v>24000</v>
      </c>
      <c r="W10250">
        <v>15900</v>
      </c>
      <c r="X10250">
        <v>2.71</v>
      </c>
      <c r="Y10250">
        <v>19900</v>
      </c>
      <c r="Z10250">
        <v>2.84</v>
      </c>
    </row>
    <row r="10251" spans="1:26">
      <c r="A10251">
        <v>207643142</v>
      </c>
      <c r="B10251" t="s">
        <v>5393</v>
      </c>
      <c r="C10251" t="s">
        <v>3597</v>
      </c>
      <c r="D10251" t="s">
        <v>1049</v>
      </c>
      <c r="E10251" t="s">
        <v>3860</v>
      </c>
      <c r="F10251" t="s">
        <v>3710</v>
      </c>
      <c r="G10251">
        <v>207643142</v>
      </c>
      <c r="I10251" t="s">
        <v>3711</v>
      </c>
      <c r="J10251" t="s">
        <v>5400</v>
      </c>
      <c r="K10251" t="s">
        <v>3725</v>
      </c>
      <c r="M10251">
        <v>11.55</v>
      </c>
      <c r="N10251">
        <v>21.4</v>
      </c>
      <c r="O10251">
        <v>10.4</v>
      </c>
      <c r="S10251" t="b">
        <v>0</v>
      </c>
      <c r="T10251" t="b">
        <v>0</v>
      </c>
      <c r="U10251" t="b">
        <v>0</v>
      </c>
      <c r="V10251">
        <v>30000</v>
      </c>
      <c r="W10251">
        <v>18700</v>
      </c>
      <c r="X10251">
        <v>2.87</v>
      </c>
      <c r="Y10251">
        <v>27250</v>
      </c>
      <c r="Z10251">
        <v>2.79</v>
      </c>
    </row>
    <row r="10252" spans="1:26">
      <c r="A10252">
        <v>207643151</v>
      </c>
      <c r="B10252" t="s">
        <v>5393</v>
      </c>
      <c r="C10252" t="s">
        <v>3597</v>
      </c>
      <c r="D10252" t="s">
        <v>1049</v>
      </c>
      <c r="E10252" t="s">
        <v>3860</v>
      </c>
      <c r="F10252" t="s">
        <v>3710</v>
      </c>
      <c r="G10252">
        <v>207643151</v>
      </c>
      <c r="I10252" t="s">
        <v>3711</v>
      </c>
      <c r="J10252" t="s">
        <v>5399</v>
      </c>
      <c r="K10252" t="s">
        <v>3725</v>
      </c>
      <c r="M10252">
        <v>11.9</v>
      </c>
      <c r="N10252">
        <v>19.5</v>
      </c>
      <c r="O10252">
        <v>10.9</v>
      </c>
      <c r="S10252" t="b">
        <v>0</v>
      </c>
      <c r="T10252" t="b">
        <v>0</v>
      </c>
      <c r="U10252" t="b">
        <v>1</v>
      </c>
      <c r="V10252">
        <v>36000</v>
      </c>
      <c r="W10252">
        <v>22400</v>
      </c>
      <c r="X10252">
        <v>2.58</v>
      </c>
      <c r="Y10252">
        <v>33300</v>
      </c>
      <c r="Z10252">
        <v>2.65</v>
      </c>
    </row>
    <row r="10253" spans="1:26">
      <c r="A10253">
        <v>207643148</v>
      </c>
      <c r="B10253" t="s">
        <v>5393</v>
      </c>
      <c r="C10253" t="s">
        <v>3597</v>
      </c>
      <c r="D10253" t="s">
        <v>1049</v>
      </c>
      <c r="E10253" t="s">
        <v>3860</v>
      </c>
      <c r="F10253" t="s">
        <v>3710</v>
      </c>
      <c r="G10253">
        <v>207643148</v>
      </c>
      <c r="I10253" t="s">
        <v>3711</v>
      </c>
      <c r="J10253" t="s">
        <v>5398</v>
      </c>
      <c r="K10253" t="s">
        <v>3725</v>
      </c>
      <c r="M10253">
        <v>11.2</v>
      </c>
      <c r="N10253">
        <v>20.6</v>
      </c>
      <c r="O10253">
        <v>11</v>
      </c>
      <c r="S10253" t="b">
        <v>0</v>
      </c>
      <c r="T10253" t="b">
        <v>0</v>
      </c>
      <c r="U10253" t="b">
        <v>1</v>
      </c>
      <c r="V10253">
        <v>48000</v>
      </c>
      <c r="W10253">
        <v>31000</v>
      </c>
      <c r="X10253">
        <v>2.65</v>
      </c>
      <c r="Y10253">
        <v>47000</v>
      </c>
      <c r="Z10253">
        <v>2.48</v>
      </c>
    </row>
    <row r="10254" spans="1:26">
      <c r="A10254">
        <v>207643136</v>
      </c>
      <c r="B10254" t="s">
        <v>5393</v>
      </c>
      <c r="C10254" t="s">
        <v>3597</v>
      </c>
      <c r="D10254" t="s">
        <v>1049</v>
      </c>
      <c r="E10254" t="s">
        <v>3860</v>
      </c>
      <c r="F10254" t="s">
        <v>3710</v>
      </c>
      <c r="G10254">
        <v>207643136</v>
      </c>
      <c r="I10254" t="s">
        <v>3711</v>
      </c>
      <c r="J10254" t="s">
        <v>5395</v>
      </c>
      <c r="K10254" t="s">
        <v>3725</v>
      </c>
      <c r="M10254">
        <v>12.25</v>
      </c>
      <c r="N10254">
        <v>20.25</v>
      </c>
      <c r="O10254">
        <v>10.7</v>
      </c>
      <c r="S10254" t="b">
        <v>0</v>
      </c>
      <c r="T10254" t="b">
        <v>0</v>
      </c>
      <c r="U10254" t="b">
        <v>1</v>
      </c>
      <c r="V10254">
        <v>18000</v>
      </c>
      <c r="W10254">
        <v>11800</v>
      </c>
      <c r="X10254">
        <v>2.88</v>
      </c>
      <c r="Y10254">
        <v>16200</v>
      </c>
      <c r="Z10254">
        <v>2.78</v>
      </c>
    </row>
    <row r="10255" spans="1:26">
      <c r="A10255">
        <v>207643154</v>
      </c>
      <c r="B10255" t="s">
        <v>5393</v>
      </c>
      <c r="C10255" t="s">
        <v>3597</v>
      </c>
      <c r="D10255" t="s">
        <v>1049</v>
      </c>
      <c r="E10255" t="s">
        <v>3860</v>
      </c>
      <c r="F10255" t="s">
        <v>3710</v>
      </c>
      <c r="G10255">
        <v>207643154</v>
      </c>
      <c r="I10255" t="s">
        <v>3711</v>
      </c>
      <c r="J10255" t="s">
        <v>5397</v>
      </c>
      <c r="K10255" t="s">
        <v>3725</v>
      </c>
      <c r="M10255">
        <v>10.55</v>
      </c>
      <c r="N10255">
        <v>20.75</v>
      </c>
      <c r="O10255">
        <v>11</v>
      </c>
      <c r="S10255" t="b">
        <v>0</v>
      </c>
      <c r="T10255" t="b">
        <v>0</v>
      </c>
      <c r="U10255" t="b">
        <v>1</v>
      </c>
      <c r="V10255">
        <v>48500</v>
      </c>
      <c r="W10255">
        <v>30600</v>
      </c>
      <c r="X10255">
        <v>2.66</v>
      </c>
      <c r="Y10255">
        <v>35250</v>
      </c>
      <c r="Z10255">
        <v>2.61</v>
      </c>
    </row>
    <row r="10256" spans="1:26">
      <c r="A10256">
        <v>207643137</v>
      </c>
      <c r="B10256" t="s">
        <v>5393</v>
      </c>
      <c r="C10256" t="s">
        <v>3597</v>
      </c>
      <c r="D10256" t="s">
        <v>1049</v>
      </c>
      <c r="E10256" t="s">
        <v>3860</v>
      </c>
      <c r="F10256" t="s">
        <v>3650</v>
      </c>
      <c r="G10256">
        <v>207643137</v>
      </c>
      <c r="I10256" t="s">
        <v>3711</v>
      </c>
      <c r="J10256" t="s">
        <v>5396</v>
      </c>
      <c r="K10256" t="s">
        <v>3653</v>
      </c>
      <c r="M10256">
        <v>12.5</v>
      </c>
      <c r="N10256">
        <v>23</v>
      </c>
      <c r="O10256">
        <v>10.199999999999999</v>
      </c>
      <c r="S10256" t="b">
        <v>0</v>
      </c>
      <c r="T10256" t="b">
        <v>0</v>
      </c>
      <c r="U10256" t="b">
        <v>1</v>
      </c>
      <c r="V10256">
        <v>24000</v>
      </c>
      <c r="W10256">
        <v>13300</v>
      </c>
      <c r="X10256">
        <v>2.48</v>
      </c>
      <c r="Y10256">
        <v>19800</v>
      </c>
      <c r="Z10256">
        <v>2.8</v>
      </c>
    </row>
    <row r="10257" spans="1:26">
      <c r="A10257">
        <v>207643134</v>
      </c>
      <c r="B10257" t="s">
        <v>5393</v>
      </c>
      <c r="C10257" t="s">
        <v>3597</v>
      </c>
      <c r="D10257" t="s">
        <v>1049</v>
      </c>
      <c r="E10257" t="s">
        <v>3860</v>
      </c>
      <c r="F10257" t="s">
        <v>3650</v>
      </c>
      <c r="G10257">
        <v>207643134</v>
      </c>
      <c r="I10257" t="s">
        <v>3711</v>
      </c>
      <c r="J10257" t="s">
        <v>5395</v>
      </c>
      <c r="K10257" t="s">
        <v>3653</v>
      </c>
      <c r="M10257">
        <v>12.5</v>
      </c>
      <c r="N10257">
        <v>21.5</v>
      </c>
      <c r="O10257">
        <v>10.6</v>
      </c>
      <c r="S10257" t="b">
        <v>0</v>
      </c>
      <c r="T10257" t="b">
        <v>0</v>
      </c>
      <c r="U10257" t="b">
        <v>1</v>
      </c>
      <c r="V10257">
        <v>18000</v>
      </c>
      <c r="W10257">
        <v>11800</v>
      </c>
      <c r="X10257">
        <v>2.98</v>
      </c>
      <c r="Y10257">
        <v>15600</v>
      </c>
      <c r="Z10257">
        <v>2.79</v>
      </c>
    </row>
    <row r="10258" spans="1:26">
      <c r="A10258">
        <v>207643144</v>
      </c>
      <c r="B10258" t="s">
        <v>5393</v>
      </c>
      <c r="C10258" t="s">
        <v>3597</v>
      </c>
      <c r="D10258" t="s">
        <v>1049</v>
      </c>
      <c r="E10258" t="s">
        <v>3860</v>
      </c>
      <c r="F10258" t="s">
        <v>3650</v>
      </c>
      <c r="G10258">
        <v>207643144</v>
      </c>
      <c r="I10258" t="s">
        <v>3711</v>
      </c>
      <c r="J10258" t="s">
        <v>5394</v>
      </c>
      <c r="K10258" t="s">
        <v>3653</v>
      </c>
      <c r="M10258">
        <v>10.5</v>
      </c>
      <c r="N10258">
        <v>21.8</v>
      </c>
      <c r="O10258">
        <v>11.5</v>
      </c>
      <c r="S10258" t="b">
        <v>0</v>
      </c>
      <c r="T10258" t="b">
        <v>0</v>
      </c>
      <c r="U10258" t="b">
        <v>1</v>
      </c>
      <c r="V10258">
        <v>36000</v>
      </c>
      <c r="W10258">
        <v>24000</v>
      </c>
      <c r="X10258">
        <v>2.71</v>
      </c>
      <c r="Y10258">
        <v>29000</v>
      </c>
      <c r="Z10258">
        <v>2.64</v>
      </c>
    </row>
    <row r="10259" spans="1:26">
      <c r="A10259">
        <v>207642880</v>
      </c>
      <c r="B10259" t="s">
        <v>5385</v>
      </c>
      <c r="C10259" t="s">
        <v>3597</v>
      </c>
      <c r="D10259" t="s">
        <v>1049</v>
      </c>
      <c r="E10259" t="s">
        <v>3637</v>
      </c>
      <c r="F10259" t="s">
        <v>3718</v>
      </c>
      <c r="G10259">
        <v>207642880</v>
      </c>
      <c r="I10259" t="s">
        <v>3711</v>
      </c>
      <c r="J10259" t="s">
        <v>5389</v>
      </c>
      <c r="K10259" t="s">
        <v>3688</v>
      </c>
      <c r="M10259">
        <v>12.5</v>
      </c>
      <c r="N10259">
        <v>21.1</v>
      </c>
      <c r="O10259">
        <v>10.5</v>
      </c>
      <c r="S10259" t="b">
        <v>0</v>
      </c>
      <c r="T10259" t="b">
        <v>0</v>
      </c>
      <c r="U10259" t="b">
        <v>1</v>
      </c>
      <c r="V10259">
        <v>24000</v>
      </c>
      <c r="W10259">
        <v>18500</v>
      </c>
      <c r="X10259">
        <v>2.85</v>
      </c>
      <c r="Y10259">
        <v>20000</v>
      </c>
      <c r="Z10259">
        <v>2.85</v>
      </c>
    </row>
    <row r="10260" spans="1:26">
      <c r="A10260">
        <v>207642889</v>
      </c>
      <c r="B10260" t="s">
        <v>5385</v>
      </c>
      <c r="C10260" t="s">
        <v>3597</v>
      </c>
      <c r="D10260" t="s">
        <v>1049</v>
      </c>
      <c r="E10260" t="s">
        <v>3637</v>
      </c>
      <c r="F10260" t="s">
        <v>3718</v>
      </c>
      <c r="G10260">
        <v>207642889</v>
      </c>
      <c r="I10260" t="s">
        <v>3711</v>
      </c>
      <c r="J10260" t="s">
        <v>5391</v>
      </c>
      <c r="K10260" t="s">
        <v>3688</v>
      </c>
      <c r="M10260">
        <v>11.4</v>
      </c>
      <c r="N10260">
        <v>20.2</v>
      </c>
      <c r="O10260">
        <v>10.5</v>
      </c>
      <c r="S10260" t="b">
        <v>0</v>
      </c>
      <c r="T10260" t="b">
        <v>0</v>
      </c>
      <c r="U10260" t="b">
        <v>1</v>
      </c>
      <c r="V10260">
        <v>48000</v>
      </c>
      <c r="W10260">
        <v>28000</v>
      </c>
      <c r="X10260">
        <v>2.4500000000000002</v>
      </c>
      <c r="Y10260">
        <v>48000</v>
      </c>
      <c r="Z10260">
        <v>2.4500000000000002</v>
      </c>
    </row>
    <row r="10261" spans="1:26">
      <c r="A10261">
        <v>207642883</v>
      </c>
      <c r="B10261" t="s">
        <v>5385</v>
      </c>
      <c r="C10261" t="s">
        <v>3597</v>
      </c>
      <c r="D10261" t="s">
        <v>1049</v>
      </c>
      <c r="E10261" t="s">
        <v>3637</v>
      </c>
      <c r="F10261" t="s">
        <v>3718</v>
      </c>
      <c r="G10261">
        <v>207642883</v>
      </c>
      <c r="I10261" t="s">
        <v>3711</v>
      </c>
      <c r="J10261" t="s">
        <v>5392</v>
      </c>
      <c r="K10261" t="s">
        <v>3688</v>
      </c>
      <c r="M10261">
        <v>11.6</v>
      </c>
      <c r="N10261">
        <v>19.8</v>
      </c>
      <c r="O10261">
        <v>10</v>
      </c>
      <c r="S10261" t="b">
        <v>0</v>
      </c>
      <c r="T10261" t="b">
        <v>0</v>
      </c>
      <c r="U10261" t="b">
        <v>0</v>
      </c>
      <c r="V10261">
        <v>30000</v>
      </c>
      <c r="W10261">
        <v>19000</v>
      </c>
      <c r="X10261">
        <v>2.76</v>
      </c>
      <c r="Y10261">
        <v>27000</v>
      </c>
      <c r="Z10261">
        <v>2.75</v>
      </c>
    </row>
    <row r="10262" spans="1:26">
      <c r="A10262">
        <v>207642892</v>
      </c>
      <c r="B10262" t="s">
        <v>5385</v>
      </c>
      <c r="C10262" t="s">
        <v>3597</v>
      </c>
      <c r="D10262" t="s">
        <v>1049</v>
      </c>
      <c r="E10262" t="s">
        <v>3637</v>
      </c>
      <c r="F10262" t="s">
        <v>3718</v>
      </c>
      <c r="G10262">
        <v>207642892</v>
      </c>
      <c r="I10262" t="s">
        <v>3711</v>
      </c>
      <c r="J10262" t="s">
        <v>5390</v>
      </c>
      <c r="K10262" t="s">
        <v>3688</v>
      </c>
      <c r="M10262">
        <v>11.3</v>
      </c>
      <c r="N10262">
        <v>19</v>
      </c>
      <c r="O10262">
        <v>11</v>
      </c>
      <c r="S10262" t="b">
        <v>0</v>
      </c>
      <c r="T10262" t="b">
        <v>0</v>
      </c>
      <c r="U10262" t="b">
        <v>0</v>
      </c>
      <c r="V10262">
        <v>36000</v>
      </c>
      <c r="W10262">
        <v>23000</v>
      </c>
      <c r="X10262">
        <v>2.52</v>
      </c>
      <c r="Y10262">
        <v>32800</v>
      </c>
      <c r="Z10262">
        <v>2.52</v>
      </c>
    </row>
    <row r="10263" spans="1:26">
      <c r="A10263">
        <v>207642877</v>
      </c>
      <c r="B10263" t="s">
        <v>5385</v>
      </c>
      <c r="C10263" t="s">
        <v>3597</v>
      </c>
      <c r="D10263" t="s">
        <v>1049</v>
      </c>
      <c r="E10263" t="s">
        <v>3637</v>
      </c>
      <c r="F10263" t="s">
        <v>3718</v>
      </c>
      <c r="G10263">
        <v>207642877</v>
      </c>
      <c r="I10263" t="s">
        <v>3711</v>
      </c>
      <c r="J10263" t="s">
        <v>5387</v>
      </c>
      <c r="K10263" t="s">
        <v>3688</v>
      </c>
      <c r="M10263">
        <v>12</v>
      </c>
      <c r="N10263">
        <v>19</v>
      </c>
      <c r="O10263">
        <v>10.8</v>
      </c>
      <c r="S10263" t="b">
        <v>0</v>
      </c>
      <c r="T10263" t="b">
        <v>0</v>
      </c>
      <c r="U10263" t="b">
        <v>1</v>
      </c>
      <c r="V10263">
        <v>18000</v>
      </c>
      <c r="W10263">
        <v>11800</v>
      </c>
      <c r="X10263">
        <v>2.79</v>
      </c>
      <c r="Y10263">
        <v>16800</v>
      </c>
      <c r="Z10263">
        <v>2.78</v>
      </c>
    </row>
    <row r="10264" spans="1:26">
      <c r="A10264">
        <v>207642881</v>
      </c>
      <c r="B10264" t="s">
        <v>5385</v>
      </c>
      <c r="C10264" t="s">
        <v>3597</v>
      </c>
      <c r="D10264" t="s">
        <v>1049</v>
      </c>
      <c r="E10264" t="s">
        <v>3637</v>
      </c>
      <c r="F10264" t="s">
        <v>3710</v>
      </c>
      <c r="G10264">
        <v>207642881</v>
      </c>
      <c r="I10264" t="s">
        <v>3711</v>
      </c>
      <c r="J10264" t="s">
        <v>5389</v>
      </c>
      <c r="K10264" t="s">
        <v>3725</v>
      </c>
      <c r="M10264">
        <v>12.8</v>
      </c>
      <c r="N10264">
        <v>22.6</v>
      </c>
      <c r="O10264">
        <v>10.75</v>
      </c>
      <c r="S10264" t="b">
        <v>0</v>
      </c>
      <c r="T10264" t="b">
        <v>0</v>
      </c>
      <c r="U10264" t="b">
        <v>1</v>
      </c>
      <c r="V10264">
        <v>24000</v>
      </c>
      <c r="W10264">
        <v>16700</v>
      </c>
      <c r="X10264">
        <v>2.85</v>
      </c>
      <c r="Y10264">
        <v>19900</v>
      </c>
      <c r="Z10264">
        <v>2.84</v>
      </c>
    </row>
    <row r="10265" spans="1:26">
      <c r="A10265">
        <v>207642895</v>
      </c>
      <c r="B10265" t="s">
        <v>5385</v>
      </c>
      <c r="C10265" t="s">
        <v>3597</v>
      </c>
      <c r="D10265" t="s">
        <v>1049</v>
      </c>
      <c r="E10265" t="s">
        <v>3637</v>
      </c>
      <c r="F10265" t="s">
        <v>3718</v>
      </c>
      <c r="G10265">
        <v>207642895</v>
      </c>
      <c r="I10265" t="s">
        <v>3711</v>
      </c>
      <c r="J10265" t="s">
        <v>5388</v>
      </c>
      <c r="K10265" t="s">
        <v>3688</v>
      </c>
      <c r="M10265">
        <v>10.1</v>
      </c>
      <c r="N10265">
        <v>20.5</v>
      </c>
      <c r="O10265">
        <v>11.5</v>
      </c>
      <c r="S10265" t="b">
        <v>0</v>
      </c>
      <c r="T10265" t="b">
        <v>0</v>
      </c>
      <c r="U10265" t="b">
        <v>0</v>
      </c>
      <c r="V10265">
        <v>49000</v>
      </c>
      <c r="W10265">
        <v>30400</v>
      </c>
      <c r="X10265">
        <v>2.62</v>
      </c>
      <c r="Y10265">
        <v>36000</v>
      </c>
      <c r="Z10265">
        <v>2.62</v>
      </c>
    </row>
    <row r="10266" spans="1:26">
      <c r="A10266">
        <v>207642884</v>
      </c>
      <c r="B10266" t="s">
        <v>5385</v>
      </c>
      <c r="C10266" t="s">
        <v>3597</v>
      </c>
      <c r="D10266" t="s">
        <v>1049</v>
      </c>
      <c r="E10266" t="s">
        <v>3637</v>
      </c>
      <c r="F10266" t="s">
        <v>3710</v>
      </c>
      <c r="G10266">
        <v>207642884</v>
      </c>
      <c r="I10266" t="s">
        <v>3711</v>
      </c>
      <c r="J10266" t="s">
        <v>5392</v>
      </c>
      <c r="K10266" t="s">
        <v>3725</v>
      </c>
      <c r="M10266">
        <v>12.05</v>
      </c>
      <c r="N10266">
        <v>22.4</v>
      </c>
      <c r="O10266">
        <v>10.65</v>
      </c>
      <c r="S10266" t="b">
        <v>0</v>
      </c>
      <c r="T10266" t="b">
        <v>0</v>
      </c>
      <c r="U10266" t="b">
        <v>0</v>
      </c>
      <c r="V10266">
        <v>30000</v>
      </c>
      <c r="W10266">
        <v>18200</v>
      </c>
      <c r="X10266">
        <v>2.79</v>
      </c>
      <c r="Y10266">
        <v>27250</v>
      </c>
      <c r="Z10266">
        <v>2.79</v>
      </c>
    </row>
    <row r="10267" spans="1:26">
      <c r="A10267">
        <v>207642890</v>
      </c>
      <c r="B10267" t="s">
        <v>5385</v>
      </c>
      <c r="C10267" t="s">
        <v>3597</v>
      </c>
      <c r="D10267" t="s">
        <v>1049</v>
      </c>
      <c r="E10267" t="s">
        <v>3637</v>
      </c>
      <c r="F10267" t="s">
        <v>3710</v>
      </c>
      <c r="G10267">
        <v>207642890</v>
      </c>
      <c r="I10267" t="s">
        <v>3711</v>
      </c>
      <c r="J10267" t="s">
        <v>5391</v>
      </c>
      <c r="K10267" t="s">
        <v>3725</v>
      </c>
      <c r="M10267">
        <v>11.5</v>
      </c>
      <c r="N10267">
        <v>20.85</v>
      </c>
      <c r="O10267">
        <v>10.75</v>
      </c>
      <c r="S10267" t="b">
        <v>0</v>
      </c>
      <c r="T10267" t="b">
        <v>0</v>
      </c>
      <c r="U10267" t="b">
        <v>1</v>
      </c>
      <c r="V10267">
        <v>48000</v>
      </c>
      <c r="W10267">
        <v>29000</v>
      </c>
      <c r="X10267">
        <v>2.48</v>
      </c>
      <c r="Y10267">
        <v>47000</v>
      </c>
      <c r="Z10267">
        <v>2.48</v>
      </c>
    </row>
    <row r="10268" spans="1:26">
      <c r="A10268">
        <v>207642893</v>
      </c>
      <c r="B10268" t="s">
        <v>5385</v>
      </c>
      <c r="C10268" t="s">
        <v>3597</v>
      </c>
      <c r="D10268" t="s">
        <v>1049</v>
      </c>
      <c r="E10268" t="s">
        <v>3637</v>
      </c>
      <c r="F10268" t="s">
        <v>3710</v>
      </c>
      <c r="G10268">
        <v>207642893</v>
      </c>
      <c r="I10268" t="s">
        <v>3711</v>
      </c>
      <c r="J10268" t="s">
        <v>5390</v>
      </c>
      <c r="K10268" t="s">
        <v>3725</v>
      </c>
      <c r="M10268">
        <v>12.45</v>
      </c>
      <c r="N10268">
        <v>20.399999999999999</v>
      </c>
      <c r="O10268">
        <v>11</v>
      </c>
      <c r="S10268" t="b">
        <v>0</v>
      </c>
      <c r="T10268" t="b">
        <v>0</v>
      </c>
      <c r="U10268" t="b">
        <v>1</v>
      </c>
      <c r="V10268">
        <v>36000</v>
      </c>
      <c r="W10268">
        <v>23000</v>
      </c>
      <c r="X10268">
        <v>2.65</v>
      </c>
      <c r="Y10268">
        <v>33300</v>
      </c>
      <c r="Z10268">
        <v>2.65</v>
      </c>
    </row>
    <row r="10269" spans="1:26">
      <c r="A10269">
        <v>207642896</v>
      </c>
      <c r="B10269" t="s">
        <v>5385</v>
      </c>
      <c r="C10269" t="s">
        <v>3597</v>
      </c>
      <c r="D10269" t="s">
        <v>1049</v>
      </c>
      <c r="E10269" t="s">
        <v>3637</v>
      </c>
      <c r="F10269" t="s">
        <v>3710</v>
      </c>
      <c r="G10269">
        <v>207642896</v>
      </c>
      <c r="I10269" t="s">
        <v>3711</v>
      </c>
      <c r="J10269" t="s">
        <v>5388</v>
      </c>
      <c r="K10269" t="s">
        <v>3725</v>
      </c>
      <c r="M10269">
        <v>11.3</v>
      </c>
      <c r="N10269">
        <v>21.45</v>
      </c>
      <c r="O10269">
        <v>11.25</v>
      </c>
      <c r="S10269" t="b">
        <v>0</v>
      </c>
      <c r="T10269" t="b">
        <v>0</v>
      </c>
      <c r="U10269" t="b">
        <v>1</v>
      </c>
      <c r="V10269">
        <v>48500</v>
      </c>
      <c r="W10269">
        <v>30000</v>
      </c>
      <c r="X10269">
        <v>2.61</v>
      </c>
      <c r="Y10269">
        <v>35250</v>
      </c>
      <c r="Z10269">
        <v>2.61</v>
      </c>
    </row>
    <row r="10270" spans="1:26">
      <c r="A10270">
        <v>207642878</v>
      </c>
      <c r="B10270" t="s">
        <v>5385</v>
      </c>
      <c r="C10270" t="s">
        <v>3597</v>
      </c>
      <c r="D10270" t="s">
        <v>1049</v>
      </c>
      <c r="E10270" t="s">
        <v>3637</v>
      </c>
      <c r="F10270" t="s">
        <v>3710</v>
      </c>
      <c r="G10270">
        <v>207642878</v>
      </c>
      <c r="I10270" t="s">
        <v>3711</v>
      </c>
      <c r="J10270" t="s">
        <v>5387</v>
      </c>
      <c r="K10270" t="s">
        <v>3725</v>
      </c>
      <c r="M10270">
        <v>12.65</v>
      </c>
      <c r="N10270">
        <v>20.75</v>
      </c>
      <c r="O10270">
        <v>10.7</v>
      </c>
      <c r="S10270" t="b">
        <v>0</v>
      </c>
      <c r="T10270" t="b">
        <v>0</v>
      </c>
      <c r="U10270" t="b">
        <v>1</v>
      </c>
      <c r="V10270">
        <v>18000</v>
      </c>
      <c r="W10270">
        <v>11400</v>
      </c>
      <c r="X10270">
        <v>2.78</v>
      </c>
      <c r="Y10270">
        <v>16200</v>
      </c>
      <c r="Z10270">
        <v>2.78</v>
      </c>
    </row>
    <row r="10271" spans="1:26">
      <c r="A10271">
        <v>207642901</v>
      </c>
      <c r="B10271" t="s">
        <v>5385</v>
      </c>
      <c r="C10271" t="s">
        <v>3597</v>
      </c>
      <c r="D10271" t="s">
        <v>1049</v>
      </c>
      <c r="E10271" t="s">
        <v>3792</v>
      </c>
      <c r="F10271" t="s">
        <v>3718</v>
      </c>
      <c r="G10271">
        <v>207642901</v>
      </c>
      <c r="I10271" t="s">
        <v>3711</v>
      </c>
      <c r="J10271" t="s">
        <v>5389</v>
      </c>
      <c r="K10271" t="s">
        <v>3688</v>
      </c>
      <c r="M10271">
        <v>12.5</v>
      </c>
      <c r="N10271">
        <v>21.1</v>
      </c>
      <c r="O10271">
        <v>10.5</v>
      </c>
      <c r="S10271" t="b">
        <v>0</v>
      </c>
      <c r="T10271" t="b">
        <v>0</v>
      </c>
      <c r="U10271" t="b">
        <v>1</v>
      </c>
      <c r="V10271">
        <v>24000</v>
      </c>
      <c r="W10271">
        <v>18500</v>
      </c>
      <c r="X10271">
        <v>2.85</v>
      </c>
      <c r="Y10271">
        <v>20000</v>
      </c>
      <c r="Z10271">
        <v>2.85</v>
      </c>
    </row>
    <row r="10272" spans="1:26">
      <c r="A10272">
        <v>207642910</v>
      </c>
      <c r="B10272" t="s">
        <v>5385</v>
      </c>
      <c r="C10272" t="s">
        <v>3597</v>
      </c>
      <c r="D10272" t="s">
        <v>1049</v>
      </c>
      <c r="E10272" t="s">
        <v>3792</v>
      </c>
      <c r="F10272" t="s">
        <v>3718</v>
      </c>
      <c r="G10272">
        <v>207642910</v>
      </c>
      <c r="I10272" t="s">
        <v>3711</v>
      </c>
      <c r="J10272" t="s">
        <v>5391</v>
      </c>
      <c r="K10272" t="s">
        <v>3688</v>
      </c>
      <c r="M10272">
        <v>11.4</v>
      </c>
      <c r="N10272">
        <v>20.2</v>
      </c>
      <c r="O10272">
        <v>10.5</v>
      </c>
      <c r="S10272" t="b">
        <v>0</v>
      </c>
      <c r="T10272" t="b">
        <v>0</v>
      </c>
      <c r="U10272" t="b">
        <v>1</v>
      </c>
      <c r="V10272">
        <v>48000</v>
      </c>
      <c r="W10272">
        <v>28000</v>
      </c>
      <c r="X10272">
        <v>2.4500000000000002</v>
      </c>
      <c r="Y10272">
        <v>48000</v>
      </c>
      <c r="Z10272">
        <v>2.4500000000000002</v>
      </c>
    </row>
    <row r="10273" spans="1:26">
      <c r="A10273">
        <v>207642876</v>
      </c>
      <c r="B10273" t="s">
        <v>5385</v>
      </c>
      <c r="C10273" t="s">
        <v>3597</v>
      </c>
      <c r="D10273" t="s">
        <v>1049</v>
      </c>
      <c r="E10273" t="s">
        <v>3637</v>
      </c>
      <c r="F10273" t="s">
        <v>3650</v>
      </c>
      <c r="G10273">
        <v>207642876</v>
      </c>
      <c r="I10273" t="s">
        <v>3711</v>
      </c>
      <c r="J10273" t="s">
        <v>5387</v>
      </c>
      <c r="K10273" t="s">
        <v>3653</v>
      </c>
      <c r="M10273">
        <v>13.3</v>
      </c>
      <c r="N10273">
        <v>22.5</v>
      </c>
      <c r="O10273">
        <v>10.6</v>
      </c>
      <c r="S10273" t="b">
        <v>0</v>
      </c>
      <c r="T10273" t="b">
        <v>0</v>
      </c>
      <c r="U10273" t="b">
        <v>1</v>
      </c>
      <c r="V10273">
        <v>18000</v>
      </c>
      <c r="W10273">
        <v>11000</v>
      </c>
      <c r="X10273">
        <v>2.78</v>
      </c>
      <c r="Y10273">
        <v>15600</v>
      </c>
      <c r="Z10273">
        <v>2.79</v>
      </c>
    </row>
    <row r="10274" spans="1:26">
      <c r="A10274">
        <v>207642885</v>
      </c>
      <c r="B10274" t="s">
        <v>5385</v>
      </c>
      <c r="C10274" t="s">
        <v>3597</v>
      </c>
      <c r="D10274" t="s">
        <v>1049</v>
      </c>
      <c r="E10274" t="s">
        <v>3637</v>
      </c>
      <c r="F10274" t="s">
        <v>3650</v>
      </c>
      <c r="G10274">
        <v>207642885</v>
      </c>
      <c r="I10274" t="s">
        <v>3711</v>
      </c>
      <c r="J10274" t="s">
        <v>5386</v>
      </c>
      <c r="K10274" t="s">
        <v>3653</v>
      </c>
      <c r="M10274">
        <v>11.5</v>
      </c>
      <c r="N10274">
        <v>23</v>
      </c>
      <c r="O10274">
        <v>11.3</v>
      </c>
      <c r="S10274" t="b">
        <v>0</v>
      </c>
      <c r="T10274" t="b">
        <v>0</v>
      </c>
      <c r="U10274" t="b">
        <v>1</v>
      </c>
      <c r="V10274">
        <v>36000</v>
      </c>
      <c r="W10274">
        <v>23400</v>
      </c>
      <c r="X10274">
        <v>2.64</v>
      </c>
      <c r="Y10274">
        <v>29000</v>
      </c>
      <c r="Z10274">
        <v>2.64</v>
      </c>
    </row>
    <row r="10275" spans="1:26">
      <c r="A10275">
        <v>207642914</v>
      </c>
      <c r="B10275" t="s">
        <v>5385</v>
      </c>
      <c r="C10275" t="s">
        <v>3597</v>
      </c>
      <c r="D10275" t="s">
        <v>1049</v>
      </c>
      <c r="E10275" t="s">
        <v>3792</v>
      </c>
      <c r="F10275" t="s">
        <v>3710</v>
      </c>
      <c r="G10275">
        <v>207642914</v>
      </c>
      <c r="I10275" t="s">
        <v>3711</v>
      </c>
      <c r="J10275" t="s">
        <v>5390</v>
      </c>
      <c r="K10275" t="s">
        <v>3725</v>
      </c>
      <c r="M10275">
        <v>12.45</v>
      </c>
      <c r="N10275">
        <v>20.399999999999999</v>
      </c>
      <c r="O10275">
        <v>11</v>
      </c>
      <c r="S10275" t="b">
        <v>0</v>
      </c>
      <c r="T10275" t="b">
        <v>0</v>
      </c>
      <c r="U10275" t="b">
        <v>1</v>
      </c>
      <c r="V10275">
        <v>36000</v>
      </c>
      <c r="W10275">
        <v>23000</v>
      </c>
      <c r="X10275">
        <v>2.65</v>
      </c>
      <c r="Y10275">
        <v>33300</v>
      </c>
      <c r="Z10275">
        <v>2.65</v>
      </c>
    </row>
    <row r="10276" spans="1:26">
      <c r="A10276">
        <v>207642904</v>
      </c>
      <c r="B10276" t="s">
        <v>5385</v>
      </c>
      <c r="C10276" t="s">
        <v>3597</v>
      </c>
      <c r="D10276" t="s">
        <v>1049</v>
      </c>
      <c r="E10276" t="s">
        <v>3792</v>
      </c>
      <c r="F10276" t="s">
        <v>3718</v>
      </c>
      <c r="G10276">
        <v>207642904</v>
      </c>
      <c r="I10276" t="s">
        <v>3711</v>
      </c>
      <c r="J10276" t="s">
        <v>5392</v>
      </c>
      <c r="K10276" t="s">
        <v>3688</v>
      </c>
      <c r="M10276">
        <v>11.6</v>
      </c>
      <c r="N10276">
        <v>19.8</v>
      </c>
      <c r="O10276">
        <v>10</v>
      </c>
      <c r="S10276" t="b">
        <v>0</v>
      </c>
      <c r="T10276" t="b">
        <v>0</v>
      </c>
      <c r="U10276" t="b">
        <v>0</v>
      </c>
      <c r="V10276">
        <v>30000</v>
      </c>
      <c r="W10276">
        <v>19000</v>
      </c>
      <c r="X10276">
        <v>2.76</v>
      </c>
      <c r="Y10276">
        <v>27000</v>
      </c>
      <c r="Z10276">
        <v>2.75</v>
      </c>
    </row>
    <row r="10277" spans="1:26">
      <c r="A10277">
        <v>207642913</v>
      </c>
      <c r="B10277" t="s">
        <v>5385</v>
      </c>
      <c r="C10277" t="s">
        <v>3597</v>
      </c>
      <c r="D10277" t="s">
        <v>1049</v>
      </c>
      <c r="E10277" t="s">
        <v>3792</v>
      </c>
      <c r="F10277" t="s">
        <v>3718</v>
      </c>
      <c r="G10277">
        <v>207642913</v>
      </c>
      <c r="I10277" t="s">
        <v>3711</v>
      </c>
      <c r="J10277" t="s">
        <v>5390</v>
      </c>
      <c r="K10277" t="s">
        <v>3688</v>
      </c>
      <c r="M10277">
        <v>11.3</v>
      </c>
      <c r="N10277">
        <v>19</v>
      </c>
      <c r="O10277">
        <v>11</v>
      </c>
      <c r="S10277" t="b">
        <v>0</v>
      </c>
      <c r="T10277" t="b">
        <v>0</v>
      </c>
      <c r="U10277" t="b">
        <v>0</v>
      </c>
      <c r="V10277">
        <v>36000</v>
      </c>
      <c r="W10277">
        <v>23000</v>
      </c>
      <c r="X10277">
        <v>2.52</v>
      </c>
      <c r="Y10277">
        <v>32800</v>
      </c>
      <c r="Z10277">
        <v>2.52</v>
      </c>
    </row>
    <row r="10278" spans="1:26">
      <c r="A10278">
        <v>207642898</v>
      </c>
      <c r="B10278" t="s">
        <v>5385</v>
      </c>
      <c r="C10278" t="s">
        <v>3597</v>
      </c>
      <c r="D10278" t="s">
        <v>1049</v>
      </c>
      <c r="E10278" t="s">
        <v>3792</v>
      </c>
      <c r="F10278" t="s">
        <v>3718</v>
      </c>
      <c r="G10278">
        <v>207642898</v>
      </c>
      <c r="I10278" t="s">
        <v>3711</v>
      </c>
      <c r="J10278" t="s">
        <v>5387</v>
      </c>
      <c r="K10278" t="s">
        <v>3688</v>
      </c>
      <c r="M10278">
        <v>12</v>
      </c>
      <c r="N10278">
        <v>19</v>
      </c>
      <c r="O10278">
        <v>10.8</v>
      </c>
      <c r="S10278" t="b">
        <v>0</v>
      </c>
      <c r="T10278" t="b">
        <v>0</v>
      </c>
      <c r="U10278" t="b">
        <v>1</v>
      </c>
      <c r="V10278">
        <v>18000</v>
      </c>
      <c r="W10278">
        <v>11800</v>
      </c>
      <c r="X10278">
        <v>2.79</v>
      </c>
      <c r="Y10278">
        <v>16800</v>
      </c>
      <c r="Z10278">
        <v>2.78</v>
      </c>
    </row>
    <row r="10279" spans="1:26">
      <c r="A10279">
        <v>207642916</v>
      </c>
      <c r="B10279" t="s">
        <v>5385</v>
      </c>
      <c r="C10279" t="s">
        <v>3597</v>
      </c>
      <c r="D10279" t="s">
        <v>1049</v>
      </c>
      <c r="E10279" t="s">
        <v>3792</v>
      </c>
      <c r="F10279" t="s">
        <v>3718</v>
      </c>
      <c r="G10279">
        <v>207642916</v>
      </c>
      <c r="I10279" t="s">
        <v>3711</v>
      </c>
      <c r="J10279" t="s">
        <v>5388</v>
      </c>
      <c r="K10279" t="s">
        <v>3688</v>
      </c>
      <c r="M10279">
        <v>10.1</v>
      </c>
      <c r="N10279">
        <v>20.5</v>
      </c>
      <c r="O10279">
        <v>11.5</v>
      </c>
      <c r="S10279" t="b">
        <v>0</v>
      </c>
      <c r="T10279" t="b">
        <v>0</v>
      </c>
      <c r="U10279" t="b">
        <v>0</v>
      </c>
      <c r="V10279">
        <v>49000</v>
      </c>
      <c r="W10279">
        <v>30400</v>
      </c>
      <c r="X10279">
        <v>2.62</v>
      </c>
      <c r="Y10279">
        <v>36000</v>
      </c>
      <c r="Z10279">
        <v>2.62</v>
      </c>
    </row>
    <row r="10280" spans="1:26">
      <c r="A10280">
        <v>207642905</v>
      </c>
      <c r="B10280" t="s">
        <v>5385</v>
      </c>
      <c r="C10280" t="s">
        <v>3597</v>
      </c>
      <c r="D10280" t="s">
        <v>1049</v>
      </c>
      <c r="E10280" t="s">
        <v>3792</v>
      </c>
      <c r="F10280" t="s">
        <v>3710</v>
      </c>
      <c r="G10280">
        <v>207642905</v>
      </c>
      <c r="I10280" t="s">
        <v>3711</v>
      </c>
      <c r="J10280" t="s">
        <v>5392</v>
      </c>
      <c r="K10280" t="s">
        <v>3725</v>
      </c>
      <c r="M10280">
        <v>12.05</v>
      </c>
      <c r="N10280">
        <v>22.4</v>
      </c>
      <c r="O10280">
        <v>10.65</v>
      </c>
      <c r="S10280" t="b">
        <v>0</v>
      </c>
      <c r="T10280" t="b">
        <v>0</v>
      </c>
      <c r="U10280" t="b">
        <v>0</v>
      </c>
      <c r="V10280">
        <v>30000</v>
      </c>
      <c r="W10280">
        <v>18200</v>
      </c>
      <c r="X10280">
        <v>2.79</v>
      </c>
      <c r="Y10280">
        <v>27250</v>
      </c>
      <c r="Z10280">
        <v>2.79</v>
      </c>
    </row>
    <row r="10281" spans="1:26">
      <c r="A10281">
        <v>207642902</v>
      </c>
      <c r="B10281" t="s">
        <v>5385</v>
      </c>
      <c r="C10281" t="s">
        <v>3597</v>
      </c>
      <c r="D10281" t="s">
        <v>1049</v>
      </c>
      <c r="E10281" t="s">
        <v>3792</v>
      </c>
      <c r="F10281" t="s">
        <v>3710</v>
      </c>
      <c r="G10281">
        <v>207642902</v>
      </c>
      <c r="I10281" t="s">
        <v>3711</v>
      </c>
      <c r="J10281" t="s">
        <v>5389</v>
      </c>
      <c r="K10281" t="s">
        <v>3725</v>
      </c>
      <c r="M10281">
        <v>12.8</v>
      </c>
      <c r="N10281">
        <v>22.6</v>
      </c>
      <c r="O10281">
        <v>10.75</v>
      </c>
      <c r="S10281" t="b">
        <v>0</v>
      </c>
      <c r="T10281" t="b">
        <v>0</v>
      </c>
      <c r="U10281" t="b">
        <v>1</v>
      </c>
      <c r="V10281">
        <v>24000</v>
      </c>
      <c r="W10281">
        <v>16700</v>
      </c>
      <c r="X10281">
        <v>2.85</v>
      </c>
      <c r="Y10281">
        <v>19900</v>
      </c>
      <c r="Z10281">
        <v>2.84</v>
      </c>
    </row>
    <row r="10282" spans="1:26">
      <c r="A10282">
        <v>207642911</v>
      </c>
      <c r="B10282" t="s">
        <v>5385</v>
      </c>
      <c r="C10282" t="s">
        <v>3597</v>
      </c>
      <c r="D10282" t="s">
        <v>1049</v>
      </c>
      <c r="E10282" t="s">
        <v>3792</v>
      </c>
      <c r="F10282" t="s">
        <v>3710</v>
      </c>
      <c r="G10282">
        <v>207642911</v>
      </c>
      <c r="I10282" t="s">
        <v>3711</v>
      </c>
      <c r="J10282" t="s">
        <v>5391</v>
      </c>
      <c r="K10282" t="s">
        <v>3725</v>
      </c>
      <c r="M10282">
        <v>11.5</v>
      </c>
      <c r="N10282">
        <v>20.85</v>
      </c>
      <c r="O10282">
        <v>10.75</v>
      </c>
      <c r="S10282" t="b">
        <v>0</v>
      </c>
      <c r="T10282" t="b">
        <v>0</v>
      </c>
      <c r="U10282" t="b">
        <v>1</v>
      </c>
      <c r="V10282">
        <v>48000</v>
      </c>
      <c r="W10282">
        <v>29000</v>
      </c>
      <c r="X10282">
        <v>2.48</v>
      </c>
      <c r="Y10282">
        <v>47000</v>
      </c>
      <c r="Z10282">
        <v>2.48</v>
      </c>
    </row>
    <row r="10283" spans="1:26">
      <c r="A10283">
        <v>207642917</v>
      </c>
      <c r="B10283" t="s">
        <v>5385</v>
      </c>
      <c r="C10283" t="s">
        <v>3597</v>
      </c>
      <c r="D10283" t="s">
        <v>1049</v>
      </c>
      <c r="E10283" t="s">
        <v>3792</v>
      </c>
      <c r="F10283" t="s">
        <v>3710</v>
      </c>
      <c r="G10283">
        <v>207642917</v>
      </c>
      <c r="I10283" t="s">
        <v>3711</v>
      </c>
      <c r="J10283" t="s">
        <v>5388</v>
      </c>
      <c r="K10283" t="s">
        <v>3725</v>
      </c>
      <c r="M10283">
        <v>11.3</v>
      </c>
      <c r="N10283">
        <v>21.45</v>
      </c>
      <c r="O10283">
        <v>11.25</v>
      </c>
      <c r="S10283" t="b">
        <v>0</v>
      </c>
      <c r="T10283" t="b">
        <v>0</v>
      </c>
      <c r="U10283" t="b">
        <v>1</v>
      </c>
      <c r="V10283">
        <v>48500</v>
      </c>
      <c r="W10283">
        <v>30000</v>
      </c>
      <c r="X10283">
        <v>2.61</v>
      </c>
      <c r="Y10283">
        <v>35250</v>
      </c>
      <c r="Z10283">
        <v>2.61</v>
      </c>
    </row>
    <row r="10284" spans="1:26">
      <c r="A10284">
        <v>207642899</v>
      </c>
      <c r="B10284" t="s">
        <v>5385</v>
      </c>
      <c r="C10284" t="s">
        <v>3597</v>
      </c>
      <c r="D10284" t="s">
        <v>1049</v>
      </c>
      <c r="E10284" t="s">
        <v>3792</v>
      </c>
      <c r="F10284" t="s">
        <v>3710</v>
      </c>
      <c r="G10284">
        <v>207642899</v>
      </c>
      <c r="I10284" t="s">
        <v>3711</v>
      </c>
      <c r="J10284" t="s">
        <v>5387</v>
      </c>
      <c r="K10284" t="s">
        <v>3725</v>
      </c>
      <c r="M10284">
        <v>12.65</v>
      </c>
      <c r="N10284">
        <v>20.75</v>
      </c>
      <c r="O10284">
        <v>10.7</v>
      </c>
      <c r="S10284" t="b">
        <v>0</v>
      </c>
      <c r="T10284" t="b">
        <v>0</v>
      </c>
      <c r="U10284" t="b">
        <v>1</v>
      </c>
      <c r="V10284">
        <v>18000</v>
      </c>
      <c r="W10284">
        <v>11400</v>
      </c>
      <c r="X10284">
        <v>2.78</v>
      </c>
      <c r="Y10284">
        <v>16200</v>
      </c>
      <c r="Z10284">
        <v>2.78</v>
      </c>
    </row>
    <row r="10285" spans="1:26">
      <c r="A10285">
        <v>207642900</v>
      </c>
      <c r="B10285" t="s">
        <v>5385</v>
      </c>
      <c r="C10285" t="s">
        <v>3597</v>
      </c>
      <c r="D10285" t="s">
        <v>1049</v>
      </c>
      <c r="E10285" t="s">
        <v>3792</v>
      </c>
      <c r="F10285" t="s">
        <v>3650</v>
      </c>
      <c r="G10285">
        <v>207642900</v>
      </c>
      <c r="I10285" t="s">
        <v>3711</v>
      </c>
      <c r="J10285" t="s">
        <v>5389</v>
      </c>
      <c r="K10285" t="s">
        <v>3653</v>
      </c>
      <c r="M10285">
        <v>13.1</v>
      </c>
      <c r="N10285">
        <v>24.1</v>
      </c>
      <c r="O10285">
        <v>11</v>
      </c>
      <c r="S10285" t="b">
        <v>0</v>
      </c>
      <c r="T10285" t="b">
        <v>0</v>
      </c>
      <c r="U10285" t="b">
        <v>1</v>
      </c>
      <c r="V10285">
        <v>24000</v>
      </c>
      <c r="W10285">
        <v>15000</v>
      </c>
      <c r="X10285">
        <v>2.8</v>
      </c>
      <c r="Y10285">
        <v>19800</v>
      </c>
      <c r="Z10285">
        <v>2.8</v>
      </c>
    </row>
    <row r="10286" spans="1:26">
      <c r="A10286">
        <v>207642967</v>
      </c>
      <c r="B10286" t="s">
        <v>5385</v>
      </c>
      <c r="C10286" t="s">
        <v>3597</v>
      </c>
      <c r="D10286" t="s">
        <v>1049</v>
      </c>
      <c r="E10286" t="s">
        <v>3834</v>
      </c>
      <c r="F10286" t="s">
        <v>3718</v>
      </c>
      <c r="G10286">
        <v>207642967</v>
      </c>
      <c r="I10286" t="s">
        <v>3711</v>
      </c>
      <c r="J10286" t="s">
        <v>5392</v>
      </c>
      <c r="K10286" t="s">
        <v>3688</v>
      </c>
      <c r="M10286">
        <v>11.6</v>
      </c>
      <c r="N10286">
        <v>19.8</v>
      </c>
      <c r="O10286">
        <v>10</v>
      </c>
      <c r="S10286" t="b">
        <v>0</v>
      </c>
      <c r="T10286" t="b">
        <v>0</v>
      </c>
      <c r="U10286" t="b">
        <v>0</v>
      </c>
      <c r="V10286">
        <v>30000</v>
      </c>
      <c r="W10286">
        <v>19000</v>
      </c>
      <c r="X10286">
        <v>2.76</v>
      </c>
      <c r="Y10286">
        <v>27000</v>
      </c>
      <c r="Z10286">
        <v>2.75</v>
      </c>
    </row>
    <row r="10287" spans="1:26">
      <c r="A10287">
        <v>207642897</v>
      </c>
      <c r="B10287" t="s">
        <v>5385</v>
      </c>
      <c r="C10287" t="s">
        <v>3597</v>
      </c>
      <c r="D10287" t="s">
        <v>1049</v>
      </c>
      <c r="E10287" t="s">
        <v>3792</v>
      </c>
      <c r="F10287" t="s">
        <v>3650</v>
      </c>
      <c r="G10287">
        <v>207642897</v>
      </c>
      <c r="I10287" t="s">
        <v>3711</v>
      </c>
      <c r="J10287" t="s">
        <v>5387</v>
      </c>
      <c r="K10287" t="s">
        <v>3653</v>
      </c>
      <c r="M10287">
        <v>13.3</v>
      </c>
      <c r="N10287">
        <v>22.5</v>
      </c>
      <c r="O10287">
        <v>10.6</v>
      </c>
      <c r="S10287" t="b">
        <v>0</v>
      </c>
      <c r="T10287" t="b">
        <v>0</v>
      </c>
      <c r="U10287" t="b">
        <v>1</v>
      </c>
      <c r="V10287">
        <v>18000</v>
      </c>
      <c r="W10287">
        <v>11000</v>
      </c>
      <c r="X10287">
        <v>2.78</v>
      </c>
      <c r="Y10287">
        <v>15600</v>
      </c>
      <c r="Z10287">
        <v>2.79</v>
      </c>
    </row>
    <row r="10288" spans="1:26">
      <c r="A10288">
        <v>207642906</v>
      </c>
      <c r="B10288" t="s">
        <v>5385</v>
      </c>
      <c r="C10288" t="s">
        <v>3597</v>
      </c>
      <c r="D10288" t="s">
        <v>1049</v>
      </c>
      <c r="E10288" t="s">
        <v>3792</v>
      </c>
      <c r="F10288" t="s">
        <v>3650</v>
      </c>
      <c r="G10288">
        <v>207642906</v>
      </c>
      <c r="I10288" t="s">
        <v>3711</v>
      </c>
      <c r="J10288" t="s">
        <v>5386</v>
      </c>
      <c r="K10288" t="s">
        <v>3653</v>
      </c>
      <c r="M10288">
        <v>11.5</v>
      </c>
      <c r="N10288">
        <v>23</v>
      </c>
      <c r="O10288">
        <v>11.3</v>
      </c>
      <c r="S10288" t="b">
        <v>0</v>
      </c>
      <c r="T10288" t="b">
        <v>0</v>
      </c>
      <c r="U10288" t="b">
        <v>1</v>
      </c>
      <c r="V10288">
        <v>36000</v>
      </c>
      <c r="W10288">
        <v>23400</v>
      </c>
      <c r="X10288">
        <v>2.64</v>
      </c>
      <c r="Y10288">
        <v>29000</v>
      </c>
      <c r="Z10288">
        <v>2.64</v>
      </c>
    </row>
    <row r="10289" spans="1:26">
      <c r="A10289">
        <v>207642964</v>
      </c>
      <c r="B10289" t="s">
        <v>5385</v>
      </c>
      <c r="C10289" t="s">
        <v>3597</v>
      </c>
      <c r="D10289" t="s">
        <v>1049</v>
      </c>
      <c r="E10289" t="s">
        <v>3834</v>
      </c>
      <c r="F10289" t="s">
        <v>3718</v>
      </c>
      <c r="G10289">
        <v>207642964</v>
      </c>
      <c r="I10289" t="s">
        <v>3711</v>
      </c>
      <c r="J10289" t="s">
        <v>5389</v>
      </c>
      <c r="K10289" t="s">
        <v>3688</v>
      </c>
      <c r="M10289">
        <v>12.5</v>
      </c>
      <c r="N10289">
        <v>21.1</v>
      </c>
      <c r="O10289">
        <v>10.5</v>
      </c>
      <c r="S10289" t="b">
        <v>0</v>
      </c>
      <c r="T10289" t="b">
        <v>0</v>
      </c>
      <c r="U10289" t="b">
        <v>1</v>
      </c>
      <c r="V10289">
        <v>24000</v>
      </c>
      <c r="W10289">
        <v>18500</v>
      </c>
      <c r="X10289">
        <v>2.85</v>
      </c>
      <c r="Y10289">
        <v>20000</v>
      </c>
      <c r="Z10289">
        <v>2.85</v>
      </c>
    </row>
    <row r="10290" spans="1:26">
      <c r="A10290">
        <v>207642976</v>
      </c>
      <c r="B10290" t="s">
        <v>5385</v>
      </c>
      <c r="C10290" t="s">
        <v>3597</v>
      </c>
      <c r="D10290" t="s">
        <v>1049</v>
      </c>
      <c r="E10290" t="s">
        <v>3834</v>
      </c>
      <c r="F10290" t="s">
        <v>3718</v>
      </c>
      <c r="G10290">
        <v>207642976</v>
      </c>
      <c r="I10290" t="s">
        <v>3711</v>
      </c>
      <c r="J10290" t="s">
        <v>5390</v>
      </c>
      <c r="K10290" t="s">
        <v>3688</v>
      </c>
      <c r="M10290">
        <v>11.3</v>
      </c>
      <c r="N10290">
        <v>19</v>
      </c>
      <c r="O10290">
        <v>11</v>
      </c>
      <c r="S10290" t="b">
        <v>0</v>
      </c>
      <c r="T10290" t="b">
        <v>0</v>
      </c>
      <c r="U10290" t="b">
        <v>0</v>
      </c>
      <c r="V10290">
        <v>36000</v>
      </c>
      <c r="W10290">
        <v>23000</v>
      </c>
      <c r="X10290">
        <v>2.52</v>
      </c>
      <c r="Y10290">
        <v>32800</v>
      </c>
      <c r="Z10290">
        <v>2.52</v>
      </c>
    </row>
    <row r="10291" spans="1:26">
      <c r="A10291">
        <v>207642973</v>
      </c>
      <c r="B10291" t="s">
        <v>5385</v>
      </c>
      <c r="C10291" t="s">
        <v>3597</v>
      </c>
      <c r="D10291" t="s">
        <v>1049</v>
      </c>
      <c r="E10291" t="s">
        <v>3834</v>
      </c>
      <c r="F10291" t="s">
        <v>3718</v>
      </c>
      <c r="G10291">
        <v>207642973</v>
      </c>
      <c r="I10291" t="s">
        <v>3711</v>
      </c>
      <c r="J10291" t="s">
        <v>5391</v>
      </c>
      <c r="K10291" t="s">
        <v>3688</v>
      </c>
      <c r="M10291">
        <v>11.4</v>
      </c>
      <c r="N10291">
        <v>20.2</v>
      </c>
      <c r="O10291">
        <v>10.5</v>
      </c>
      <c r="S10291" t="b">
        <v>0</v>
      </c>
      <c r="T10291" t="b">
        <v>0</v>
      </c>
      <c r="U10291" t="b">
        <v>1</v>
      </c>
      <c r="V10291">
        <v>48000</v>
      </c>
      <c r="W10291">
        <v>28000</v>
      </c>
      <c r="X10291">
        <v>2.4500000000000002</v>
      </c>
      <c r="Y10291">
        <v>48000</v>
      </c>
      <c r="Z10291">
        <v>2.4500000000000002</v>
      </c>
    </row>
    <row r="10292" spans="1:26">
      <c r="A10292">
        <v>207642961</v>
      </c>
      <c r="B10292" t="s">
        <v>5385</v>
      </c>
      <c r="C10292" t="s">
        <v>3597</v>
      </c>
      <c r="D10292" t="s">
        <v>1049</v>
      </c>
      <c r="E10292" t="s">
        <v>3834</v>
      </c>
      <c r="F10292" t="s">
        <v>3718</v>
      </c>
      <c r="G10292">
        <v>207642961</v>
      </c>
      <c r="I10292" t="s">
        <v>3711</v>
      </c>
      <c r="J10292" t="s">
        <v>5387</v>
      </c>
      <c r="K10292" t="s">
        <v>3688</v>
      </c>
      <c r="M10292">
        <v>12</v>
      </c>
      <c r="N10292">
        <v>19</v>
      </c>
      <c r="O10292">
        <v>10.8</v>
      </c>
      <c r="S10292" t="b">
        <v>0</v>
      </c>
      <c r="T10292" t="b">
        <v>0</v>
      </c>
      <c r="U10292" t="b">
        <v>1</v>
      </c>
      <c r="V10292">
        <v>18000</v>
      </c>
      <c r="W10292">
        <v>11800</v>
      </c>
      <c r="X10292">
        <v>2.79</v>
      </c>
      <c r="Y10292">
        <v>16800</v>
      </c>
      <c r="Z10292">
        <v>2.78</v>
      </c>
    </row>
    <row r="10293" spans="1:26">
      <c r="A10293">
        <v>207642968</v>
      </c>
      <c r="B10293" t="s">
        <v>5385</v>
      </c>
      <c r="C10293" t="s">
        <v>3597</v>
      </c>
      <c r="D10293" t="s">
        <v>1049</v>
      </c>
      <c r="E10293" t="s">
        <v>3834</v>
      </c>
      <c r="F10293" t="s">
        <v>3710</v>
      </c>
      <c r="G10293">
        <v>207642968</v>
      </c>
      <c r="I10293" t="s">
        <v>3711</v>
      </c>
      <c r="J10293" t="s">
        <v>5392</v>
      </c>
      <c r="K10293" t="s">
        <v>3725</v>
      </c>
      <c r="M10293">
        <v>12.05</v>
      </c>
      <c r="N10293">
        <v>22.4</v>
      </c>
      <c r="O10293">
        <v>10.65</v>
      </c>
      <c r="S10293" t="b">
        <v>0</v>
      </c>
      <c r="T10293" t="b">
        <v>0</v>
      </c>
      <c r="U10293" t="b">
        <v>0</v>
      </c>
      <c r="V10293">
        <v>30000</v>
      </c>
      <c r="W10293">
        <v>18200</v>
      </c>
      <c r="X10293">
        <v>2.79</v>
      </c>
      <c r="Y10293">
        <v>27250</v>
      </c>
      <c r="Z10293">
        <v>2.79</v>
      </c>
    </row>
    <row r="10294" spans="1:26">
      <c r="A10294">
        <v>207642979</v>
      </c>
      <c r="B10294" t="s">
        <v>5385</v>
      </c>
      <c r="C10294" t="s">
        <v>3597</v>
      </c>
      <c r="D10294" t="s">
        <v>1049</v>
      </c>
      <c r="E10294" t="s">
        <v>3834</v>
      </c>
      <c r="F10294" t="s">
        <v>3718</v>
      </c>
      <c r="G10294">
        <v>207642979</v>
      </c>
      <c r="I10294" t="s">
        <v>3711</v>
      </c>
      <c r="J10294" t="s">
        <v>5388</v>
      </c>
      <c r="K10294" t="s">
        <v>3688</v>
      </c>
      <c r="M10294">
        <v>10.1</v>
      </c>
      <c r="N10294">
        <v>20.5</v>
      </c>
      <c r="O10294">
        <v>11.5</v>
      </c>
      <c r="S10294" t="b">
        <v>0</v>
      </c>
      <c r="T10294" t="b">
        <v>0</v>
      </c>
      <c r="U10294" t="b">
        <v>0</v>
      </c>
      <c r="V10294">
        <v>49000</v>
      </c>
      <c r="W10294">
        <v>30400</v>
      </c>
      <c r="X10294">
        <v>2.62</v>
      </c>
      <c r="Y10294">
        <v>36000</v>
      </c>
      <c r="Z10294">
        <v>2.62</v>
      </c>
    </row>
    <row r="10295" spans="1:26">
      <c r="A10295">
        <v>207642965</v>
      </c>
      <c r="B10295" t="s">
        <v>5385</v>
      </c>
      <c r="C10295" t="s">
        <v>3597</v>
      </c>
      <c r="D10295" t="s">
        <v>1049</v>
      </c>
      <c r="E10295" t="s">
        <v>3834</v>
      </c>
      <c r="F10295" t="s">
        <v>3710</v>
      </c>
      <c r="G10295">
        <v>207642965</v>
      </c>
      <c r="I10295" t="s">
        <v>3711</v>
      </c>
      <c r="J10295" t="s">
        <v>5389</v>
      </c>
      <c r="K10295" t="s">
        <v>3725</v>
      </c>
      <c r="M10295">
        <v>12.8</v>
      </c>
      <c r="N10295">
        <v>22.6</v>
      </c>
      <c r="O10295">
        <v>10.75</v>
      </c>
      <c r="S10295" t="b">
        <v>0</v>
      </c>
      <c r="T10295" t="b">
        <v>0</v>
      </c>
      <c r="U10295" t="b">
        <v>1</v>
      </c>
      <c r="V10295">
        <v>24000</v>
      </c>
      <c r="W10295">
        <v>16700</v>
      </c>
      <c r="X10295">
        <v>2.85</v>
      </c>
      <c r="Y10295">
        <v>19900</v>
      </c>
      <c r="Z10295">
        <v>2.84</v>
      </c>
    </row>
    <row r="10296" spans="1:26">
      <c r="A10296">
        <v>207642977</v>
      </c>
      <c r="B10296" t="s">
        <v>5385</v>
      </c>
      <c r="C10296" t="s">
        <v>3597</v>
      </c>
      <c r="D10296" t="s">
        <v>1049</v>
      </c>
      <c r="E10296" t="s">
        <v>3834</v>
      </c>
      <c r="F10296" t="s">
        <v>3710</v>
      </c>
      <c r="G10296">
        <v>207642977</v>
      </c>
      <c r="I10296" t="s">
        <v>3711</v>
      </c>
      <c r="J10296" t="s">
        <v>5390</v>
      </c>
      <c r="K10296" t="s">
        <v>3725</v>
      </c>
      <c r="M10296">
        <v>12.45</v>
      </c>
      <c r="N10296">
        <v>20.399999999999999</v>
      </c>
      <c r="O10296">
        <v>11</v>
      </c>
      <c r="S10296" t="b">
        <v>0</v>
      </c>
      <c r="T10296" t="b">
        <v>0</v>
      </c>
      <c r="U10296" t="b">
        <v>1</v>
      </c>
      <c r="V10296">
        <v>36000</v>
      </c>
      <c r="W10296">
        <v>23000</v>
      </c>
      <c r="X10296">
        <v>2.65</v>
      </c>
      <c r="Y10296">
        <v>33300</v>
      </c>
      <c r="Z10296">
        <v>2.65</v>
      </c>
    </row>
    <row r="10297" spans="1:26">
      <c r="A10297">
        <v>207642974</v>
      </c>
      <c r="B10297" t="s">
        <v>5385</v>
      </c>
      <c r="C10297" t="s">
        <v>3597</v>
      </c>
      <c r="D10297" t="s">
        <v>1049</v>
      </c>
      <c r="E10297" t="s">
        <v>3834</v>
      </c>
      <c r="F10297" t="s">
        <v>3710</v>
      </c>
      <c r="G10297">
        <v>207642974</v>
      </c>
      <c r="I10297" t="s">
        <v>3711</v>
      </c>
      <c r="J10297" t="s">
        <v>5391</v>
      </c>
      <c r="K10297" t="s">
        <v>3725</v>
      </c>
      <c r="M10297">
        <v>11.5</v>
      </c>
      <c r="N10297">
        <v>20.85</v>
      </c>
      <c r="O10297">
        <v>10.75</v>
      </c>
      <c r="S10297" t="b">
        <v>0</v>
      </c>
      <c r="T10297" t="b">
        <v>0</v>
      </c>
      <c r="U10297" t="b">
        <v>1</v>
      </c>
      <c r="V10297">
        <v>48000</v>
      </c>
      <c r="W10297">
        <v>29000</v>
      </c>
      <c r="X10297">
        <v>2.48</v>
      </c>
      <c r="Y10297">
        <v>47000</v>
      </c>
      <c r="Z10297">
        <v>2.48</v>
      </c>
    </row>
    <row r="10298" spans="1:26">
      <c r="A10298">
        <v>207642962</v>
      </c>
      <c r="B10298" t="s">
        <v>5385</v>
      </c>
      <c r="C10298" t="s">
        <v>3597</v>
      </c>
      <c r="D10298" t="s">
        <v>1049</v>
      </c>
      <c r="E10298" t="s">
        <v>3834</v>
      </c>
      <c r="F10298" t="s">
        <v>3710</v>
      </c>
      <c r="G10298">
        <v>207642962</v>
      </c>
      <c r="I10298" t="s">
        <v>3711</v>
      </c>
      <c r="J10298" t="s">
        <v>5387</v>
      </c>
      <c r="K10298" t="s">
        <v>3725</v>
      </c>
      <c r="M10298">
        <v>12.65</v>
      </c>
      <c r="N10298">
        <v>20.75</v>
      </c>
      <c r="O10298">
        <v>10.7</v>
      </c>
      <c r="S10298" t="b">
        <v>0</v>
      </c>
      <c r="T10298" t="b">
        <v>0</v>
      </c>
      <c r="U10298" t="b">
        <v>1</v>
      </c>
      <c r="V10298">
        <v>18000</v>
      </c>
      <c r="W10298">
        <v>11400</v>
      </c>
      <c r="X10298">
        <v>2.78</v>
      </c>
      <c r="Y10298">
        <v>16200</v>
      </c>
      <c r="Z10298">
        <v>2.78</v>
      </c>
    </row>
    <row r="10299" spans="1:26">
      <c r="A10299">
        <v>207642963</v>
      </c>
      <c r="B10299" t="s">
        <v>5385</v>
      </c>
      <c r="C10299" t="s">
        <v>3597</v>
      </c>
      <c r="D10299" t="s">
        <v>1049</v>
      </c>
      <c r="E10299" t="s">
        <v>3834</v>
      </c>
      <c r="F10299" t="s">
        <v>3650</v>
      </c>
      <c r="G10299">
        <v>207642963</v>
      </c>
      <c r="I10299" t="s">
        <v>3711</v>
      </c>
      <c r="J10299" t="s">
        <v>5389</v>
      </c>
      <c r="K10299" t="s">
        <v>3653</v>
      </c>
      <c r="M10299">
        <v>13.1</v>
      </c>
      <c r="N10299">
        <v>24.1</v>
      </c>
      <c r="O10299">
        <v>11</v>
      </c>
      <c r="S10299" t="b">
        <v>0</v>
      </c>
      <c r="T10299" t="b">
        <v>0</v>
      </c>
      <c r="U10299" t="b">
        <v>1</v>
      </c>
      <c r="V10299">
        <v>24000</v>
      </c>
      <c r="W10299">
        <v>15000</v>
      </c>
      <c r="X10299">
        <v>2.8</v>
      </c>
      <c r="Y10299">
        <v>19800</v>
      </c>
      <c r="Z10299">
        <v>2.8</v>
      </c>
    </row>
    <row r="10300" spans="1:26">
      <c r="A10300">
        <v>207642980</v>
      </c>
      <c r="B10300" t="s">
        <v>5385</v>
      </c>
      <c r="C10300" t="s">
        <v>3597</v>
      </c>
      <c r="D10300" t="s">
        <v>1049</v>
      </c>
      <c r="E10300" t="s">
        <v>3834</v>
      </c>
      <c r="F10300" t="s">
        <v>3710</v>
      </c>
      <c r="G10300">
        <v>207642980</v>
      </c>
      <c r="I10300" t="s">
        <v>3711</v>
      </c>
      <c r="J10300" t="s">
        <v>5388</v>
      </c>
      <c r="K10300" t="s">
        <v>3725</v>
      </c>
      <c r="M10300">
        <v>11.3</v>
      </c>
      <c r="N10300">
        <v>21.45</v>
      </c>
      <c r="O10300">
        <v>11.25</v>
      </c>
      <c r="S10300" t="b">
        <v>0</v>
      </c>
      <c r="T10300" t="b">
        <v>0</v>
      </c>
      <c r="U10300" t="b">
        <v>1</v>
      </c>
      <c r="V10300">
        <v>48500</v>
      </c>
      <c r="W10300">
        <v>30000</v>
      </c>
      <c r="X10300">
        <v>2.61</v>
      </c>
      <c r="Y10300">
        <v>35250</v>
      </c>
      <c r="Z10300">
        <v>2.61</v>
      </c>
    </row>
    <row r="10301" spans="1:26">
      <c r="A10301">
        <v>207642960</v>
      </c>
      <c r="B10301" t="s">
        <v>5385</v>
      </c>
      <c r="C10301" t="s">
        <v>3597</v>
      </c>
      <c r="D10301" t="s">
        <v>1049</v>
      </c>
      <c r="E10301" t="s">
        <v>3834</v>
      </c>
      <c r="F10301" t="s">
        <v>3650</v>
      </c>
      <c r="G10301">
        <v>207642960</v>
      </c>
      <c r="I10301" t="s">
        <v>3711</v>
      </c>
      <c r="J10301" t="s">
        <v>5387</v>
      </c>
      <c r="K10301" t="s">
        <v>3653</v>
      </c>
      <c r="M10301">
        <v>13.3</v>
      </c>
      <c r="N10301">
        <v>22.5</v>
      </c>
      <c r="O10301">
        <v>10.6</v>
      </c>
      <c r="S10301" t="b">
        <v>0</v>
      </c>
      <c r="T10301" t="b">
        <v>0</v>
      </c>
      <c r="U10301" t="b">
        <v>1</v>
      </c>
      <c r="V10301">
        <v>18000</v>
      </c>
      <c r="W10301">
        <v>11000</v>
      </c>
      <c r="X10301">
        <v>2.78</v>
      </c>
      <c r="Y10301">
        <v>15600</v>
      </c>
      <c r="Z10301">
        <v>2.79</v>
      </c>
    </row>
    <row r="10302" spans="1:26">
      <c r="A10302">
        <v>207642969</v>
      </c>
      <c r="B10302" t="s">
        <v>5385</v>
      </c>
      <c r="C10302" t="s">
        <v>3597</v>
      </c>
      <c r="D10302" t="s">
        <v>1049</v>
      </c>
      <c r="E10302" t="s">
        <v>3834</v>
      </c>
      <c r="F10302" t="s">
        <v>3650</v>
      </c>
      <c r="G10302">
        <v>207642969</v>
      </c>
      <c r="I10302" t="s">
        <v>3711</v>
      </c>
      <c r="J10302" t="s">
        <v>5386</v>
      </c>
      <c r="K10302" t="s">
        <v>3653</v>
      </c>
      <c r="M10302">
        <v>11.5</v>
      </c>
      <c r="N10302">
        <v>23</v>
      </c>
      <c r="O10302">
        <v>11.3</v>
      </c>
      <c r="S10302" t="b">
        <v>0</v>
      </c>
      <c r="T10302" t="b">
        <v>0</v>
      </c>
      <c r="U10302" t="b">
        <v>1</v>
      </c>
      <c r="V10302">
        <v>36000</v>
      </c>
      <c r="W10302">
        <v>23400</v>
      </c>
      <c r="X10302">
        <v>2.64</v>
      </c>
      <c r="Y10302">
        <v>29000</v>
      </c>
      <c r="Z10302">
        <v>2.64</v>
      </c>
    </row>
    <row r="10303" spans="1:26">
      <c r="A10303">
        <v>207642922</v>
      </c>
      <c r="B10303" t="s">
        <v>5385</v>
      </c>
      <c r="C10303" t="s">
        <v>3597</v>
      </c>
      <c r="D10303" t="s">
        <v>1049</v>
      </c>
      <c r="E10303" t="s">
        <v>3835</v>
      </c>
      <c r="F10303" t="s">
        <v>3718</v>
      </c>
      <c r="G10303">
        <v>207642922</v>
      </c>
      <c r="I10303" t="s">
        <v>3711</v>
      </c>
      <c r="J10303" t="s">
        <v>5389</v>
      </c>
      <c r="K10303" t="s">
        <v>3688</v>
      </c>
      <c r="M10303">
        <v>12.5</v>
      </c>
      <c r="N10303">
        <v>21.1</v>
      </c>
      <c r="O10303">
        <v>10.5</v>
      </c>
      <c r="S10303" t="b">
        <v>0</v>
      </c>
      <c r="T10303" t="b">
        <v>0</v>
      </c>
      <c r="U10303" t="b">
        <v>1</v>
      </c>
      <c r="V10303">
        <v>24000</v>
      </c>
      <c r="W10303">
        <v>18500</v>
      </c>
      <c r="X10303">
        <v>2.85</v>
      </c>
      <c r="Y10303">
        <v>20000</v>
      </c>
      <c r="Z10303">
        <v>2.85</v>
      </c>
    </row>
    <row r="10304" spans="1:26">
      <c r="A10304">
        <v>207642934</v>
      </c>
      <c r="B10304" t="s">
        <v>5385</v>
      </c>
      <c r="C10304" t="s">
        <v>3597</v>
      </c>
      <c r="D10304" t="s">
        <v>1049</v>
      </c>
      <c r="E10304" t="s">
        <v>3835</v>
      </c>
      <c r="F10304" t="s">
        <v>3718</v>
      </c>
      <c r="G10304">
        <v>207642934</v>
      </c>
      <c r="I10304" t="s">
        <v>3711</v>
      </c>
      <c r="J10304" t="s">
        <v>5390</v>
      </c>
      <c r="K10304" t="s">
        <v>3688</v>
      </c>
      <c r="M10304">
        <v>11.3</v>
      </c>
      <c r="N10304">
        <v>19</v>
      </c>
      <c r="O10304">
        <v>11</v>
      </c>
      <c r="S10304" t="b">
        <v>0</v>
      </c>
      <c r="T10304" t="b">
        <v>0</v>
      </c>
      <c r="U10304" t="b">
        <v>0</v>
      </c>
      <c r="V10304">
        <v>36000</v>
      </c>
      <c r="W10304">
        <v>23000</v>
      </c>
      <c r="X10304">
        <v>2.52</v>
      </c>
      <c r="Y10304">
        <v>32800</v>
      </c>
      <c r="Z10304">
        <v>2.52</v>
      </c>
    </row>
    <row r="10305" spans="1:26">
      <c r="A10305">
        <v>207642925</v>
      </c>
      <c r="B10305" t="s">
        <v>5385</v>
      </c>
      <c r="C10305" t="s">
        <v>3597</v>
      </c>
      <c r="D10305" t="s">
        <v>1049</v>
      </c>
      <c r="E10305" t="s">
        <v>3835</v>
      </c>
      <c r="F10305" t="s">
        <v>3718</v>
      </c>
      <c r="G10305">
        <v>207642925</v>
      </c>
      <c r="I10305" t="s">
        <v>3711</v>
      </c>
      <c r="J10305" t="s">
        <v>5392</v>
      </c>
      <c r="K10305" t="s">
        <v>3688</v>
      </c>
      <c r="M10305">
        <v>11.6</v>
      </c>
      <c r="N10305">
        <v>19.8</v>
      </c>
      <c r="O10305">
        <v>10</v>
      </c>
      <c r="S10305" t="b">
        <v>0</v>
      </c>
      <c r="T10305" t="b">
        <v>0</v>
      </c>
      <c r="U10305" t="b">
        <v>0</v>
      </c>
      <c r="V10305">
        <v>30000</v>
      </c>
      <c r="W10305">
        <v>19000</v>
      </c>
      <c r="X10305">
        <v>2.76</v>
      </c>
      <c r="Y10305">
        <v>27000</v>
      </c>
      <c r="Z10305">
        <v>2.75</v>
      </c>
    </row>
    <row r="10306" spans="1:26">
      <c r="A10306">
        <v>207642931</v>
      </c>
      <c r="B10306" t="s">
        <v>5385</v>
      </c>
      <c r="C10306" t="s">
        <v>3597</v>
      </c>
      <c r="D10306" t="s">
        <v>1049</v>
      </c>
      <c r="E10306" t="s">
        <v>3835</v>
      </c>
      <c r="F10306" t="s">
        <v>3718</v>
      </c>
      <c r="G10306">
        <v>207642931</v>
      </c>
      <c r="I10306" t="s">
        <v>3711</v>
      </c>
      <c r="J10306" t="s">
        <v>5391</v>
      </c>
      <c r="K10306" t="s">
        <v>3688</v>
      </c>
      <c r="M10306">
        <v>11.4</v>
      </c>
      <c r="N10306">
        <v>20.2</v>
      </c>
      <c r="O10306">
        <v>10.5</v>
      </c>
      <c r="S10306" t="b">
        <v>0</v>
      </c>
      <c r="T10306" t="b">
        <v>0</v>
      </c>
      <c r="U10306" t="b">
        <v>1</v>
      </c>
      <c r="V10306">
        <v>48000</v>
      </c>
      <c r="W10306">
        <v>28000</v>
      </c>
      <c r="X10306">
        <v>2.4500000000000002</v>
      </c>
      <c r="Y10306">
        <v>48000</v>
      </c>
      <c r="Z10306">
        <v>2.4500000000000002</v>
      </c>
    </row>
    <row r="10307" spans="1:26">
      <c r="A10307">
        <v>207642919</v>
      </c>
      <c r="B10307" t="s">
        <v>5385</v>
      </c>
      <c r="C10307" t="s">
        <v>3597</v>
      </c>
      <c r="D10307" t="s">
        <v>1049</v>
      </c>
      <c r="E10307" t="s">
        <v>3835</v>
      </c>
      <c r="F10307" t="s">
        <v>3718</v>
      </c>
      <c r="G10307">
        <v>207642919</v>
      </c>
      <c r="I10307" t="s">
        <v>3711</v>
      </c>
      <c r="J10307" t="s">
        <v>5387</v>
      </c>
      <c r="K10307" t="s">
        <v>3688</v>
      </c>
      <c r="M10307">
        <v>12</v>
      </c>
      <c r="N10307">
        <v>19</v>
      </c>
      <c r="O10307">
        <v>10.8</v>
      </c>
      <c r="S10307" t="b">
        <v>0</v>
      </c>
      <c r="T10307" t="b">
        <v>0</v>
      </c>
      <c r="U10307" t="b">
        <v>1</v>
      </c>
      <c r="V10307">
        <v>18000</v>
      </c>
      <c r="W10307">
        <v>11800</v>
      </c>
      <c r="X10307">
        <v>2.79</v>
      </c>
      <c r="Y10307">
        <v>16800</v>
      </c>
      <c r="Z10307">
        <v>2.78</v>
      </c>
    </row>
    <row r="10308" spans="1:26">
      <c r="A10308">
        <v>207642937</v>
      </c>
      <c r="B10308" t="s">
        <v>5385</v>
      </c>
      <c r="C10308" t="s">
        <v>3597</v>
      </c>
      <c r="D10308" t="s">
        <v>1049</v>
      </c>
      <c r="E10308" t="s">
        <v>3835</v>
      </c>
      <c r="F10308" t="s">
        <v>3718</v>
      </c>
      <c r="G10308">
        <v>207642937</v>
      </c>
      <c r="I10308" t="s">
        <v>3711</v>
      </c>
      <c r="J10308" t="s">
        <v>5388</v>
      </c>
      <c r="K10308" t="s">
        <v>3688</v>
      </c>
      <c r="M10308">
        <v>10.1</v>
      </c>
      <c r="N10308">
        <v>20.5</v>
      </c>
      <c r="O10308">
        <v>11.5</v>
      </c>
      <c r="S10308" t="b">
        <v>0</v>
      </c>
      <c r="T10308" t="b">
        <v>0</v>
      </c>
      <c r="U10308" t="b">
        <v>0</v>
      </c>
      <c r="V10308">
        <v>49000</v>
      </c>
      <c r="W10308">
        <v>30400</v>
      </c>
      <c r="X10308">
        <v>2.62</v>
      </c>
      <c r="Y10308">
        <v>36000</v>
      </c>
      <c r="Z10308">
        <v>2.62</v>
      </c>
    </row>
    <row r="10309" spans="1:26">
      <c r="A10309">
        <v>207642923</v>
      </c>
      <c r="B10309" t="s">
        <v>5385</v>
      </c>
      <c r="C10309" t="s">
        <v>3597</v>
      </c>
      <c r="D10309" t="s">
        <v>1049</v>
      </c>
      <c r="E10309" t="s">
        <v>3835</v>
      </c>
      <c r="F10309" t="s">
        <v>3710</v>
      </c>
      <c r="G10309">
        <v>207642923</v>
      </c>
      <c r="I10309" t="s">
        <v>3711</v>
      </c>
      <c r="J10309" t="s">
        <v>5389</v>
      </c>
      <c r="K10309" t="s">
        <v>3725</v>
      </c>
      <c r="M10309">
        <v>12.8</v>
      </c>
      <c r="N10309">
        <v>22.6</v>
      </c>
      <c r="O10309">
        <v>10.75</v>
      </c>
      <c r="S10309" t="b">
        <v>0</v>
      </c>
      <c r="T10309" t="b">
        <v>0</v>
      </c>
      <c r="U10309" t="b">
        <v>1</v>
      </c>
      <c r="V10309">
        <v>24000</v>
      </c>
      <c r="W10309">
        <v>16700</v>
      </c>
      <c r="X10309">
        <v>2.85</v>
      </c>
      <c r="Y10309">
        <v>19900</v>
      </c>
      <c r="Z10309">
        <v>2.84</v>
      </c>
    </row>
    <row r="10310" spans="1:26">
      <c r="A10310">
        <v>207642926</v>
      </c>
      <c r="B10310" t="s">
        <v>5385</v>
      </c>
      <c r="C10310" t="s">
        <v>3597</v>
      </c>
      <c r="D10310" t="s">
        <v>1049</v>
      </c>
      <c r="E10310" t="s">
        <v>3835</v>
      </c>
      <c r="F10310" t="s">
        <v>3710</v>
      </c>
      <c r="G10310">
        <v>207642926</v>
      </c>
      <c r="I10310" t="s">
        <v>3711</v>
      </c>
      <c r="J10310" t="s">
        <v>5392</v>
      </c>
      <c r="K10310" t="s">
        <v>3725</v>
      </c>
      <c r="M10310">
        <v>12.05</v>
      </c>
      <c r="N10310">
        <v>22.4</v>
      </c>
      <c r="O10310">
        <v>10.65</v>
      </c>
      <c r="S10310" t="b">
        <v>0</v>
      </c>
      <c r="T10310" t="b">
        <v>0</v>
      </c>
      <c r="U10310" t="b">
        <v>0</v>
      </c>
      <c r="V10310">
        <v>30000</v>
      </c>
      <c r="W10310">
        <v>18200</v>
      </c>
      <c r="X10310">
        <v>2.79</v>
      </c>
      <c r="Y10310">
        <v>27250</v>
      </c>
      <c r="Z10310">
        <v>2.79</v>
      </c>
    </row>
    <row r="10311" spans="1:26">
      <c r="A10311">
        <v>207642920</v>
      </c>
      <c r="B10311" t="s">
        <v>5385</v>
      </c>
      <c r="C10311" t="s">
        <v>3597</v>
      </c>
      <c r="D10311" t="s">
        <v>1049</v>
      </c>
      <c r="E10311" t="s">
        <v>3835</v>
      </c>
      <c r="F10311" t="s">
        <v>3710</v>
      </c>
      <c r="G10311">
        <v>207642920</v>
      </c>
      <c r="I10311" t="s">
        <v>3711</v>
      </c>
      <c r="J10311" t="s">
        <v>5387</v>
      </c>
      <c r="K10311" t="s">
        <v>3725</v>
      </c>
      <c r="M10311">
        <v>12.65</v>
      </c>
      <c r="N10311">
        <v>20.75</v>
      </c>
      <c r="O10311">
        <v>10.7</v>
      </c>
      <c r="S10311" t="b">
        <v>0</v>
      </c>
      <c r="T10311" t="b">
        <v>0</v>
      </c>
      <c r="U10311" t="b">
        <v>1</v>
      </c>
      <c r="V10311">
        <v>18000</v>
      </c>
      <c r="W10311">
        <v>11400</v>
      </c>
      <c r="X10311">
        <v>2.78</v>
      </c>
      <c r="Y10311">
        <v>16200</v>
      </c>
      <c r="Z10311">
        <v>2.78</v>
      </c>
    </row>
    <row r="10312" spans="1:26">
      <c r="A10312">
        <v>207642935</v>
      </c>
      <c r="B10312" t="s">
        <v>5385</v>
      </c>
      <c r="C10312" t="s">
        <v>3597</v>
      </c>
      <c r="D10312" t="s">
        <v>1049</v>
      </c>
      <c r="E10312" t="s">
        <v>3835</v>
      </c>
      <c r="F10312" t="s">
        <v>3710</v>
      </c>
      <c r="G10312">
        <v>207642935</v>
      </c>
      <c r="I10312" t="s">
        <v>3711</v>
      </c>
      <c r="J10312" t="s">
        <v>5390</v>
      </c>
      <c r="K10312" t="s">
        <v>3725</v>
      </c>
      <c r="M10312">
        <v>12.45</v>
      </c>
      <c r="N10312">
        <v>20.399999999999999</v>
      </c>
      <c r="O10312">
        <v>11</v>
      </c>
      <c r="S10312" t="b">
        <v>0</v>
      </c>
      <c r="T10312" t="b">
        <v>0</v>
      </c>
      <c r="U10312" t="b">
        <v>1</v>
      </c>
      <c r="V10312">
        <v>36000</v>
      </c>
      <c r="W10312">
        <v>23000</v>
      </c>
      <c r="X10312">
        <v>2.65</v>
      </c>
      <c r="Y10312">
        <v>33300</v>
      </c>
      <c r="Z10312">
        <v>2.65</v>
      </c>
    </row>
    <row r="10313" spans="1:26">
      <c r="A10313">
        <v>207642932</v>
      </c>
      <c r="B10313" t="s">
        <v>5385</v>
      </c>
      <c r="C10313" t="s">
        <v>3597</v>
      </c>
      <c r="D10313" t="s">
        <v>1049</v>
      </c>
      <c r="E10313" t="s">
        <v>3835</v>
      </c>
      <c r="F10313" t="s">
        <v>3710</v>
      </c>
      <c r="G10313">
        <v>207642932</v>
      </c>
      <c r="I10313" t="s">
        <v>3711</v>
      </c>
      <c r="J10313" t="s">
        <v>5391</v>
      </c>
      <c r="K10313" t="s">
        <v>3725</v>
      </c>
      <c r="M10313">
        <v>11.5</v>
      </c>
      <c r="N10313">
        <v>20.85</v>
      </c>
      <c r="O10313">
        <v>10.75</v>
      </c>
      <c r="S10313" t="b">
        <v>0</v>
      </c>
      <c r="T10313" t="b">
        <v>0</v>
      </c>
      <c r="U10313" t="b">
        <v>1</v>
      </c>
      <c r="V10313">
        <v>48000</v>
      </c>
      <c r="W10313">
        <v>29000</v>
      </c>
      <c r="X10313">
        <v>2.48</v>
      </c>
      <c r="Y10313">
        <v>47000</v>
      </c>
      <c r="Z10313">
        <v>2.48</v>
      </c>
    </row>
    <row r="10314" spans="1:26">
      <c r="A10314">
        <v>207642927</v>
      </c>
      <c r="B10314" t="s">
        <v>5385</v>
      </c>
      <c r="C10314" t="s">
        <v>3597</v>
      </c>
      <c r="D10314" t="s">
        <v>1049</v>
      </c>
      <c r="E10314" t="s">
        <v>3835</v>
      </c>
      <c r="F10314" t="s">
        <v>3650</v>
      </c>
      <c r="G10314">
        <v>207642927</v>
      </c>
      <c r="I10314" t="s">
        <v>3711</v>
      </c>
      <c r="J10314" t="s">
        <v>5386</v>
      </c>
      <c r="K10314" t="s">
        <v>3653</v>
      </c>
      <c r="M10314">
        <v>11.5</v>
      </c>
      <c r="N10314">
        <v>23</v>
      </c>
      <c r="O10314">
        <v>11.3</v>
      </c>
      <c r="S10314" t="b">
        <v>0</v>
      </c>
      <c r="T10314" t="b">
        <v>0</v>
      </c>
      <c r="U10314" t="b">
        <v>1</v>
      </c>
      <c r="V10314">
        <v>36000</v>
      </c>
      <c r="W10314">
        <v>23400</v>
      </c>
      <c r="X10314">
        <v>2.64</v>
      </c>
      <c r="Y10314">
        <v>29000</v>
      </c>
      <c r="Z10314">
        <v>2.64</v>
      </c>
    </row>
    <row r="10315" spans="1:26">
      <c r="A10315">
        <v>207642938</v>
      </c>
      <c r="B10315" t="s">
        <v>5385</v>
      </c>
      <c r="C10315" t="s">
        <v>3597</v>
      </c>
      <c r="D10315" t="s">
        <v>1049</v>
      </c>
      <c r="E10315" t="s">
        <v>3835</v>
      </c>
      <c r="F10315" t="s">
        <v>3710</v>
      </c>
      <c r="G10315">
        <v>207642938</v>
      </c>
      <c r="I10315" t="s">
        <v>3711</v>
      </c>
      <c r="J10315" t="s">
        <v>5388</v>
      </c>
      <c r="K10315" t="s">
        <v>3725</v>
      </c>
      <c r="M10315">
        <v>11.3</v>
      </c>
      <c r="N10315">
        <v>21.45</v>
      </c>
      <c r="O10315">
        <v>11.25</v>
      </c>
      <c r="S10315" t="b">
        <v>0</v>
      </c>
      <c r="T10315" t="b">
        <v>0</v>
      </c>
      <c r="U10315" t="b">
        <v>1</v>
      </c>
      <c r="V10315">
        <v>48500</v>
      </c>
      <c r="W10315">
        <v>30000</v>
      </c>
      <c r="X10315">
        <v>2.61</v>
      </c>
      <c r="Y10315">
        <v>35250</v>
      </c>
      <c r="Z10315">
        <v>2.61</v>
      </c>
    </row>
    <row r="10316" spans="1:26">
      <c r="A10316">
        <v>207642921</v>
      </c>
      <c r="B10316" t="s">
        <v>5385</v>
      </c>
      <c r="C10316" t="s">
        <v>3597</v>
      </c>
      <c r="D10316" t="s">
        <v>1049</v>
      </c>
      <c r="E10316" t="s">
        <v>3835</v>
      </c>
      <c r="F10316" t="s">
        <v>3650</v>
      </c>
      <c r="G10316">
        <v>207642921</v>
      </c>
      <c r="I10316" t="s">
        <v>3711</v>
      </c>
      <c r="J10316" t="s">
        <v>5389</v>
      </c>
      <c r="K10316" t="s">
        <v>3653</v>
      </c>
      <c r="M10316">
        <v>13.1</v>
      </c>
      <c r="N10316">
        <v>24.1</v>
      </c>
      <c r="O10316">
        <v>11</v>
      </c>
      <c r="S10316" t="b">
        <v>0</v>
      </c>
      <c r="T10316" t="b">
        <v>0</v>
      </c>
      <c r="U10316" t="b">
        <v>1</v>
      </c>
      <c r="V10316">
        <v>24000</v>
      </c>
      <c r="W10316">
        <v>15000</v>
      </c>
      <c r="X10316">
        <v>2.8</v>
      </c>
      <c r="Y10316">
        <v>19800</v>
      </c>
      <c r="Z10316">
        <v>2.8</v>
      </c>
    </row>
    <row r="10317" spans="1:26">
      <c r="A10317">
        <v>207642918</v>
      </c>
      <c r="B10317" t="s">
        <v>5385</v>
      </c>
      <c r="C10317" t="s">
        <v>3597</v>
      </c>
      <c r="D10317" t="s">
        <v>1049</v>
      </c>
      <c r="E10317" t="s">
        <v>3835</v>
      </c>
      <c r="F10317" t="s">
        <v>3650</v>
      </c>
      <c r="G10317">
        <v>207642918</v>
      </c>
      <c r="I10317" t="s">
        <v>3711</v>
      </c>
      <c r="J10317" t="s">
        <v>5387</v>
      </c>
      <c r="K10317" t="s">
        <v>3653</v>
      </c>
      <c r="M10317">
        <v>13.3</v>
      </c>
      <c r="N10317">
        <v>22.5</v>
      </c>
      <c r="O10317">
        <v>10.6</v>
      </c>
      <c r="S10317" t="b">
        <v>0</v>
      </c>
      <c r="T10317" t="b">
        <v>0</v>
      </c>
      <c r="U10317" t="b">
        <v>1</v>
      </c>
      <c r="V10317">
        <v>18000</v>
      </c>
      <c r="W10317">
        <v>11000</v>
      </c>
      <c r="X10317">
        <v>2.78</v>
      </c>
      <c r="Y10317">
        <v>15600</v>
      </c>
      <c r="Z10317">
        <v>2.79</v>
      </c>
    </row>
    <row r="10318" spans="1:26">
      <c r="A10318">
        <v>207642943</v>
      </c>
      <c r="B10318" t="s">
        <v>5385</v>
      </c>
      <c r="C10318" t="s">
        <v>3597</v>
      </c>
      <c r="D10318" t="s">
        <v>1049</v>
      </c>
      <c r="E10318" t="s">
        <v>4582</v>
      </c>
      <c r="F10318" t="s">
        <v>3718</v>
      </c>
      <c r="G10318">
        <v>207642943</v>
      </c>
      <c r="I10318" t="s">
        <v>3711</v>
      </c>
      <c r="J10318" t="s">
        <v>5389</v>
      </c>
      <c r="K10318" t="s">
        <v>3688</v>
      </c>
      <c r="M10318">
        <v>12.5</v>
      </c>
      <c r="N10318">
        <v>21.1</v>
      </c>
      <c r="O10318">
        <v>10.5</v>
      </c>
      <c r="S10318" t="b">
        <v>0</v>
      </c>
      <c r="T10318" t="b">
        <v>0</v>
      </c>
      <c r="U10318" t="b">
        <v>1</v>
      </c>
      <c r="V10318">
        <v>24000</v>
      </c>
      <c r="W10318">
        <v>18500</v>
      </c>
      <c r="X10318">
        <v>2.85</v>
      </c>
      <c r="Y10318">
        <v>20000</v>
      </c>
      <c r="Z10318">
        <v>2.85</v>
      </c>
    </row>
    <row r="10319" spans="1:26">
      <c r="A10319">
        <v>207642946</v>
      </c>
      <c r="B10319" t="s">
        <v>5385</v>
      </c>
      <c r="C10319" t="s">
        <v>3597</v>
      </c>
      <c r="D10319" t="s">
        <v>1049</v>
      </c>
      <c r="E10319" t="s">
        <v>4582</v>
      </c>
      <c r="F10319" t="s">
        <v>3718</v>
      </c>
      <c r="G10319">
        <v>207642946</v>
      </c>
      <c r="I10319" t="s">
        <v>3711</v>
      </c>
      <c r="J10319" t="s">
        <v>5392</v>
      </c>
      <c r="K10319" t="s">
        <v>3688</v>
      </c>
      <c r="M10319">
        <v>11.6</v>
      </c>
      <c r="N10319">
        <v>19.8</v>
      </c>
      <c r="O10319">
        <v>10</v>
      </c>
      <c r="S10319" t="b">
        <v>0</v>
      </c>
      <c r="T10319" t="b">
        <v>0</v>
      </c>
      <c r="U10319" t="b">
        <v>0</v>
      </c>
      <c r="V10319">
        <v>30000</v>
      </c>
      <c r="W10319">
        <v>19000</v>
      </c>
      <c r="X10319">
        <v>2.76</v>
      </c>
      <c r="Y10319">
        <v>27000</v>
      </c>
      <c r="Z10319">
        <v>2.75</v>
      </c>
    </row>
    <row r="10320" spans="1:26">
      <c r="A10320">
        <v>207642952</v>
      </c>
      <c r="B10320" t="s">
        <v>5385</v>
      </c>
      <c r="C10320" t="s">
        <v>3597</v>
      </c>
      <c r="D10320" t="s">
        <v>1049</v>
      </c>
      <c r="E10320" t="s">
        <v>4582</v>
      </c>
      <c r="F10320" t="s">
        <v>3718</v>
      </c>
      <c r="G10320">
        <v>207642952</v>
      </c>
      <c r="I10320" t="s">
        <v>3711</v>
      </c>
      <c r="J10320" t="s">
        <v>5391</v>
      </c>
      <c r="K10320" t="s">
        <v>3688</v>
      </c>
      <c r="M10320">
        <v>11.4</v>
      </c>
      <c r="N10320">
        <v>20.2</v>
      </c>
      <c r="O10320">
        <v>10.5</v>
      </c>
      <c r="S10320" t="b">
        <v>0</v>
      </c>
      <c r="T10320" t="b">
        <v>0</v>
      </c>
      <c r="U10320" t="b">
        <v>1</v>
      </c>
      <c r="V10320">
        <v>48000</v>
      </c>
      <c r="W10320">
        <v>28000</v>
      </c>
      <c r="X10320">
        <v>2.4500000000000002</v>
      </c>
      <c r="Y10320">
        <v>48000</v>
      </c>
      <c r="Z10320">
        <v>2.4500000000000002</v>
      </c>
    </row>
    <row r="10321" spans="1:26">
      <c r="A10321">
        <v>207642955</v>
      </c>
      <c r="B10321" t="s">
        <v>5385</v>
      </c>
      <c r="C10321" t="s">
        <v>3597</v>
      </c>
      <c r="D10321" t="s">
        <v>1049</v>
      </c>
      <c r="E10321" t="s">
        <v>4582</v>
      </c>
      <c r="F10321" t="s">
        <v>3718</v>
      </c>
      <c r="G10321">
        <v>207642955</v>
      </c>
      <c r="I10321" t="s">
        <v>3711</v>
      </c>
      <c r="J10321" t="s">
        <v>5390</v>
      </c>
      <c r="K10321" t="s">
        <v>3688</v>
      </c>
      <c r="M10321">
        <v>11.3</v>
      </c>
      <c r="N10321">
        <v>19</v>
      </c>
      <c r="O10321">
        <v>11</v>
      </c>
      <c r="S10321" t="b">
        <v>0</v>
      </c>
      <c r="T10321" t="b">
        <v>0</v>
      </c>
      <c r="U10321" t="b">
        <v>0</v>
      </c>
      <c r="V10321">
        <v>36000</v>
      </c>
      <c r="W10321">
        <v>23000</v>
      </c>
      <c r="X10321">
        <v>2.52</v>
      </c>
      <c r="Y10321">
        <v>32800</v>
      </c>
      <c r="Z10321">
        <v>2.52</v>
      </c>
    </row>
    <row r="10322" spans="1:26">
      <c r="A10322">
        <v>207642958</v>
      </c>
      <c r="B10322" t="s">
        <v>5385</v>
      </c>
      <c r="C10322" t="s">
        <v>3597</v>
      </c>
      <c r="D10322" t="s">
        <v>1049</v>
      </c>
      <c r="E10322" t="s">
        <v>4582</v>
      </c>
      <c r="F10322" t="s">
        <v>3718</v>
      </c>
      <c r="G10322">
        <v>207642958</v>
      </c>
      <c r="I10322" t="s">
        <v>3711</v>
      </c>
      <c r="J10322" t="s">
        <v>5388</v>
      </c>
      <c r="K10322" t="s">
        <v>3688</v>
      </c>
      <c r="M10322">
        <v>10.1</v>
      </c>
      <c r="N10322">
        <v>20.5</v>
      </c>
      <c r="O10322">
        <v>11.5</v>
      </c>
      <c r="S10322" t="b">
        <v>0</v>
      </c>
      <c r="T10322" t="b">
        <v>0</v>
      </c>
      <c r="U10322" t="b">
        <v>0</v>
      </c>
      <c r="V10322">
        <v>49000</v>
      </c>
      <c r="W10322">
        <v>30400</v>
      </c>
      <c r="X10322">
        <v>2.62</v>
      </c>
      <c r="Y10322">
        <v>36000</v>
      </c>
      <c r="Z10322">
        <v>2.62</v>
      </c>
    </row>
    <row r="10323" spans="1:26">
      <c r="A10323">
        <v>207642947</v>
      </c>
      <c r="B10323" t="s">
        <v>5385</v>
      </c>
      <c r="C10323" t="s">
        <v>3597</v>
      </c>
      <c r="D10323" t="s">
        <v>1049</v>
      </c>
      <c r="E10323" t="s">
        <v>4582</v>
      </c>
      <c r="F10323" t="s">
        <v>3710</v>
      </c>
      <c r="G10323">
        <v>207642947</v>
      </c>
      <c r="I10323" t="s">
        <v>3711</v>
      </c>
      <c r="J10323" t="s">
        <v>5392</v>
      </c>
      <c r="K10323" t="s">
        <v>3725</v>
      </c>
      <c r="M10323">
        <v>12.05</v>
      </c>
      <c r="N10323">
        <v>22.4</v>
      </c>
      <c r="O10323">
        <v>10.65</v>
      </c>
      <c r="S10323" t="b">
        <v>0</v>
      </c>
      <c r="T10323" t="b">
        <v>0</v>
      </c>
      <c r="U10323" t="b">
        <v>0</v>
      </c>
      <c r="V10323">
        <v>30000</v>
      </c>
      <c r="W10323">
        <v>18200</v>
      </c>
      <c r="X10323">
        <v>2.79</v>
      </c>
      <c r="Y10323">
        <v>27250</v>
      </c>
      <c r="Z10323">
        <v>2.79</v>
      </c>
    </row>
    <row r="10324" spans="1:26">
      <c r="A10324">
        <v>207642940</v>
      </c>
      <c r="B10324" t="s">
        <v>5385</v>
      </c>
      <c r="C10324" t="s">
        <v>3597</v>
      </c>
      <c r="D10324" t="s">
        <v>1049</v>
      </c>
      <c r="E10324" t="s">
        <v>4582</v>
      </c>
      <c r="F10324" t="s">
        <v>3718</v>
      </c>
      <c r="G10324">
        <v>207642940</v>
      </c>
      <c r="I10324" t="s">
        <v>3711</v>
      </c>
      <c r="J10324" t="s">
        <v>5387</v>
      </c>
      <c r="K10324" t="s">
        <v>3688</v>
      </c>
      <c r="M10324">
        <v>12</v>
      </c>
      <c r="N10324">
        <v>19</v>
      </c>
      <c r="O10324">
        <v>10.8</v>
      </c>
      <c r="S10324" t="b">
        <v>0</v>
      </c>
      <c r="T10324" t="b">
        <v>0</v>
      </c>
      <c r="U10324" t="b">
        <v>1</v>
      </c>
      <c r="V10324">
        <v>18000</v>
      </c>
      <c r="W10324">
        <v>11800</v>
      </c>
      <c r="X10324">
        <v>2.79</v>
      </c>
      <c r="Y10324">
        <v>16800</v>
      </c>
      <c r="Z10324">
        <v>2.78</v>
      </c>
    </row>
    <row r="10325" spans="1:26">
      <c r="A10325">
        <v>207642953</v>
      </c>
      <c r="B10325" t="s">
        <v>5385</v>
      </c>
      <c r="C10325" t="s">
        <v>3597</v>
      </c>
      <c r="D10325" t="s">
        <v>1049</v>
      </c>
      <c r="E10325" t="s">
        <v>4582</v>
      </c>
      <c r="F10325" t="s">
        <v>3710</v>
      </c>
      <c r="G10325">
        <v>207642953</v>
      </c>
      <c r="I10325" t="s">
        <v>3711</v>
      </c>
      <c r="J10325" t="s">
        <v>5391</v>
      </c>
      <c r="K10325" t="s">
        <v>3725</v>
      </c>
      <c r="M10325">
        <v>11.5</v>
      </c>
      <c r="N10325">
        <v>20.85</v>
      </c>
      <c r="O10325">
        <v>10.75</v>
      </c>
      <c r="S10325" t="b">
        <v>0</v>
      </c>
      <c r="T10325" t="b">
        <v>0</v>
      </c>
      <c r="U10325" t="b">
        <v>1</v>
      </c>
      <c r="V10325">
        <v>48000</v>
      </c>
      <c r="W10325">
        <v>29000</v>
      </c>
      <c r="X10325">
        <v>2.48</v>
      </c>
      <c r="Y10325">
        <v>47000</v>
      </c>
      <c r="Z10325">
        <v>2.48</v>
      </c>
    </row>
    <row r="10326" spans="1:26">
      <c r="A10326">
        <v>207642944</v>
      </c>
      <c r="B10326" t="s">
        <v>5385</v>
      </c>
      <c r="C10326" t="s">
        <v>3597</v>
      </c>
      <c r="D10326" t="s">
        <v>1049</v>
      </c>
      <c r="E10326" t="s">
        <v>4582</v>
      </c>
      <c r="F10326" t="s">
        <v>3710</v>
      </c>
      <c r="G10326">
        <v>207642944</v>
      </c>
      <c r="I10326" t="s">
        <v>3711</v>
      </c>
      <c r="J10326" t="s">
        <v>5389</v>
      </c>
      <c r="K10326" t="s">
        <v>3725</v>
      </c>
      <c r="M10326">
        <v>12.8</v>
      </c>
      <c r="N10326">
        <v>22.6</v>
      </c>
      <c r="O10326">
        <v>10.75</v>
      </c>
      <c r="S10326" t="b">
        <v>0</v>
      </c>
      <c r="T10326" t="b">
        <v>0</v>
      </c>
      <c r="U10326" t="b">
        <v>1</v>
      </c>
      <c r="V10326">
        <v>24000</v>
      </c>
      <c r="W10326">
        <v>16700</v>
      </c>
      <c r="X10326">
        <v>2.85</v>
      </c>
      <c r="Y10326">
        <v>19900</v>
      </c>
      <c r="Z10326">
        <v>2.84</v>
      </c>
    </row>
    <row r="10327" spans="1:26">
      <c r="A10327">
        <v>207642956</v>
      </c>
      <c r="B10327" t="s">
        <v>5385</v>
      </c>
      <c r="C10327" t="s">
        <v>3597</v>
      </c>
      <c r="D10327" t="s">
        <v>1049</v>
      </c>
      <c r="E10327" t="s">
        <v>4582</v>
      </c>
      <c r="F10327" t="s">
        <v>3710</v>
      </c>
      <c r="G10327">
        <v>207642956</v>
      </c>
      <c r="I10327" t="s">
        <v>3711</v>
      </c>
      <c r="J10327" t="s">
        <v>5390</v>
      </c>
      <c r="K10327" t="s">
        <v>3725</v>
      </c>
      <c r="M10327">
        <v>12.45</v>
      </c>
      <c r="N10327">
        <v>20.399999999999999</v>
      </c>
      <c r="O10327">
        <v>11</v>
      </c>
      <c r="S10327" t="b">
        <v>0</v>
      </c>
      <c r="T10327" t="b">
        <v>0</v>
      </c>
      <c r="U10327" t="b">
        <v>1</v>
      </c>
      <c r="V10327">
        <v>36000</v>
      </c>
      <c r="W10327">
        <v>23000</v>
      </c>
      <c r="X10327">
        <v>2.65</v>
      </c>
      <c r="Y10327">
        <v>33300</v>
      </c>
      <c r="Z10327">
        <v>2.65</v>
      </c>
    </row>
    <row r="10328" spans="1:26">
      <c r="A10328">
        <v>207642941</v>
      </c>
      <c r="B10328" t="s">
        <v>5385</v>
      </c>
      <c r="C10328" t="s">
        <v>3597</v>
      </c>
      <c r="D10328" t="s">
        <v>1049</v>
      </c>
      <c r="E10328" t="s">
        <v>4582</v>
      </c>
      <c r="F10328" t="s">
        <v>3710</v>
      </c>
      <c r="G10328">
        <v>207642941</v>
      </c>
      <c r="I10328" t="s">
        <v>3711</v>
      </c>
      <c r="J10328" t="s">
        <v>5387</v>
      </c>
      <c r="K10328" t="s">
        <v>3725</v>
      </c>
      <c r="M10328">
        <v>12.65</v>
      </c>
      <c r="N10328">
        <v>20.75</v>
      </c>
      <c r="O10328">
        <v>10.7</v>
      </c>
      <c r="S10328" t="b">
        <v>0</v>
      </c>
      <c r="T10328" t="b">
        <v>0</v>
      </c>
      <c r="U10328" t="b">
        <v>1</v>
      </c>
      <c r="V10328">
        <v>18000</v>
      </c>
      <c r="W10328">
        <v>11400</v>
      </c>
      <c r="X10328">
        <v>2.78</v>
      </c>
      <c r="Y10328">
        <v>16200</v>
      </c>
      <c r="Z10328">
        <v>2.78</v>
      </c>
    </row>
    <row r="10329" spans="1:26">
      <c r="A10329">
        <v>207642942</v>
      </c>
      <c r="B10329" t="s">
        <v>5385</v>
      </c>
      <c r="C10329" t="s">
        <v>3597</v>
      </c>
      <c r="D10329" t="s">
        <v>1049</v>
      </c>
      <c r="E10329" t="s">
        <v>4582</v>
      </c>
      <c r="F10329" t="s">
        <v>3650</v>
      </c>
      <c r="G10329">
        <v>207642942</v>
      </c>
      <c r="I10329" t="s">
        <v>3711</v>
      </c>
      <c r="J10329" t="s">
        <v>5389</v>
      </c>
      <c r="K10329" t="s">
        <v>3653</v>
      </c>
      <c r="M10329">
        <v>13.1</v>
      </c>
      <c r="N10329">
        <v>24.1</v>
      </c>
      <c r="O10329">
        <v>11</v>
      </c>
      <c r="S10329" t="b">
        <v>0</v>
      </c>
      <c r="T10329" t="b">
        <v>0</v>
      </c>
      <c r="U10329" t="b">
        <v>1</v>
      </c>
      <c r="V10329">
        <v>24000</v>
      </c>
      <c r="W10329">
        <v>15000</v>
      </c>
      <c r="X10329">
        <v>2.8</v>
      </c>
      <c r="Y10329">
        <v>19800</v>
      </c>
      <c r="Z10329">
        <v>2.8</v>
      </c>
    </row>
    <row r="10330" spans="1:26">
      <c r="A10330">
        <v>207642959</v>
      </c>
      <c r="B10330" t="s">
        <v>5385</v>
      </c>
      <c r="C10330" t="s">
        <v>3597</v>
      </c>
      <c r="D10330" t="s">
        <v>1049</v>
      </c>
      <c r="E10330" t="s">
        <v>4582</v>
      </c>
      <c r="F10330" t="s">
        <v>3710</v>
      </c>
      <c r="G10330">
        <v>207642959</v>
      </c>
      <c r="I10330" t="s">
        <v>3711</v>
      </c>
      <c r="J10330" t="s">
        <v>5388</v>
      </c>
      <c r="K10330" t="s">
        <v>3725</v>
      </c>
      <c r="M10330">
        <v>11.3</v>
      </c>
      <c r="N10330">
        <v>21.45</v>
      </c>
      <c r="O10330">
        <v>11.25</v>
      </c>
      <c r="S10330" t="b">
        <v>0</v>
      </c>
      <c r="T10330" t="b">
        <v>0</v>
      </c>
      <c r="U10330" t="b">
        <v>1</v>
      </c>
      <c r="V10330">
        <v>48500</v>
      </c>
      <c r="W10330">
        <v>30000</v>
      </c>
      <c r="X10330">
        <v>2.61</v>
      </c>
      <c r="Y10330">
        <v>35250</v>
      </c>
      <c r="Z10330">
        <v>2.61</v>
      </c>
    </row>
    <row r="10331" spans="1:26">
      <c r="A10331">
        <v>207642939</v>
      </c>
      <c r="B10331" t="s">
        <v>5385</v>
      </c>
      <c r="C10331" t="s">
        <v>3597</v>
      </c>
      <c r="D10331" t="s">
        <v>1049</v>
      </c>
      <c r="E10331" t="s">
        <v>4582</v>
      </c>
      <c r="F10331" t="s">
        <v>3650</v>
      </c>
      <c r="G10331">
        <v>207642939</v>
      </c>
      <c r="I10331" t="s">
        <v>3711</v>
      </c>
      <c r="J10331" t="s">
        <v>5387</v>
      </c>
      <c r="K10331" t="s">
        <v>3653</v>
      </c>
      <c r="M10331">
        <v>13.3</v>
      </c>
      <c r="N10331">
        <v>22.5</v>
      </c>
      <c r="O10331">
        <v>10.6</v>
      </c>
      <c r="S10331" t="b">
        <v>0</v>
      </c>
      <c r="T10331" t="b">
        <v>0</v>
      </c>
      <c r="U10331" t="b">
        <v>1</v>
      </c>
      <c r="V10331">
        <v>18000</v>
      </c>
      <c r="W10331">
        <v>11000</v>
      </c>
      <c r="X10331">
        <v>2.78</v>
      </c>
      <c r="Y10331">
        <v>15600</v>
      </c>
      <c r="Z10331">
        <v>2.79</v>
      </c>
    </row>
    <row r="10332" spans="1:26">
      <c r="A10332">
        <v>207642948</v>
      </c>
      <c r="B10332" t="s">
        <v>5385</v>
      </c>
      <c r="C10332" t="s">
        <v>3597</v>
      </c>
      <c r="D10332" t="s">
        <v>1049</v>
      </c>
      <c r="E10332" t="s">
        <v>4582</v>
      </c>
      <c r="F10332" t="s">
        <v>3650</v>
      </c>
      <c r="G10332">
        <v>207642948</v>
      </c>
      <c r="I10332" t="s">
        <v>3711</v>
      </c>
      <c r="J10332" t="s">
        <v>5386</v>
      </c>
      <c r="K10332" t="s">
        <v>3653</v>
      </c>
      <c r="M10332">
        <v>11.5</v>
      </c>
      <c r="N10332">
        <v>23</v>
      </c>
      <c r="O10332">
        <v>11.3</v>
      </c>
      <c r="S10332" t="b">
        <v>0</v>
      </c>
      <c r="T10332" t="b">
        <v>0</v>
      </c>
      <c r="U10332" t="b">
        <v>1</v>
      </c>
      <c r="V10332">
        <v>36000</v>
      </c>
      <c r="W10332">
        <v>23400</v>
      </c>
      <c r="X10332">
        <v>2.64</v>
      </c>
      <c r="Y10332">
        <v>29000</v>
      </c>
      <c r="Z10332">
        <v>2.64</v>
      </c>
    </row>
    <row r="10333" spans="1:26">
      <c r="A10333">
        <v>206720384</v>
      </c>
      <c r="B10333" t="s">
        <v>4848</v>
      </c>
      <c r="C10333" t="s">
        <v>3597</v>
      </c>
      <c r="D10333" t="s">
        <v>4849</v>
      </c>
      <c r="E10333" t="s">
        <v>4850</v>
      </c>
      <c r="F10333" t="s">
        <v>3650</v>
      </c>
      <c r="G10333">
        <v>206720384</v>
      </c>
      <c r="I10333" t="s">
        <v>3651</v>
      </c>
      <c r="J10333" t="s">
        <v>5384</v>
      </c>
      <c r="K10333" t="s">
        <v>3653</v>
      </c>
      <c r="M10333">
        <v>12.5</v>
      </c>
      <c r="N10333">
        <v>21</v>
      </c>
      <c r="O10333">
        <v>11.5</v>
      </c>
      <c r="S10333" t="b">
        <v>0</v>
      </c>
      <c r="T10333" t="b">
        <v>0</v>
      </c>
      <c r="U10333" t="b">
        <v>0</v>
      </c>
      <c r="V10333">
        <v>28400</v>
      </c>
      <c r="W10333">
        <v>18000</v>
      </c>
      <c r="X10333">
        <v>2.6</v>
      </c>
      <c r="Y10333">
        <v>24000</v>
      </c>
      <c r="Z10333">
        <v>3.13</v>
      </c>
    </row>
    <row r="10334" spans="1:26">
      <c r="A10334">
        <v>201903178</v>
      </c>
      <c r="B10334" t="s">
        <v>4356</v>
      </c>
      <c r="C10334" t="s">
        <v>3597</v>
      </c>
      <c r="D10334" t="s">
        <v>4357</v>
      </c>
      <c r="E10334" t="s">
        <v>4358</v>
      </c>
      <c r="F10334" t="s">
        <v>3650</v>
      </c>
      <c r="G10334">
        <v>201903178</v>
      </c>
      <c r="I10334" t="s">
        <v>3711</v>
      </c>
      <c r="J10334" t="s">
        <v>5383</v>
      </c>
      <c r="K10334" t="s">
        <v>3653</v>
      </c>
      <c r="M10334">
        <v>12.5</v>
      </c>
      <c r="N10334">
        <v>21</v>
      </c>
      <c r="O10334">
        <v>11.5</v>
      </c>
      <c r="S10334" t="b">
        <v>0</v>
      </c>
      <c r="T10334" t="b">
        <v>0</v>
      </c>
      <c r="U10334" t="b">
        <v>0</v>
      </c>
      <c r="V10334">
        <v>28400</v>
      </c>
      <c r="W10334">
        <v>18000</v>
      </c>
      <c r="X10334">
        <v>2.6</v>
      </c>
      <c r="Y10334">
        <v>24000</v>
      </c>
      <c r="Z10334">
        <v>3.13</v>
      </c>
    </row>
    <row r="10335" spans="1:26">
      <c r="A10335">
        <v>205142789</v>
      </c>
      <c r="B10335" t="s">
        <v>4460</v>
      </c>
      <c r="C10335" t="s">
        <v>3597</v>
      </c>
      <c r="D10335" t="s">
        <v>4279</v>
      </c>
      <c r="E10335" t="s">
        <v>4280</v>
      </c>
      <c r="F10335" t="s">
        <v>3621</v>
      </c>
      <c r="G10335">
        <v>205142789</v>
      </c>
      <c r="I10335" t="s">
        <v>3622</v>
      </c>
      <c r="J10335" t="s">
        <v>5381</v>
      </c>
      <c r="K10335" t="s">
        <v>3624</v>
      </c>
      <c r="L10335" t="s">
        <v>5382</v>
      </c>
      <c r="M10335">
        <v>15.4</v>
      </c>
      <c r="N10335">
        <v>25</v>
      </c>
      <c r="O10335">
        <v>12</v>
      </c>
      <c r="S10335" t="b">
        <v>0</v>
      </c>
      <c r="T10335" t="b">
        <v>0</v>
      </c>
      <c r="U10335" t="b">
        <v>1</v>
      </c>
      <c r="V10335">
        <v>12000</v>
      </c>
      <c r="W10335">
        <v>8000</v>
      </c>
      <c r="X10335">
        <v>3.17</v>
      </c>
      <c r="Y10335">
        <v>13160</v>
      </c>
      <c r="Z10335">
        <v>2.41</v>
      </c>
    </row>
    <row r="10336" spans="1:26">
      <c r="A10336">
        <v>205142788</v>
      </c>
      <c r="B10336" t="s">
        <v>4460</v>
      </c>
      <c r="C10336" t="s">
        <v>3597</v>
      </c>
      <c r="D10336" t="s">
        <v>4279</v>
      </c>
      <c r="E10336" t="s">
        <v>4280</v>
      </c>
      <c r="F10336" t="s">
        <v>3621</v>
      </c>
      <c r="G10336">
        <v>205142788</v>
      </c>
      <c r="I10336" t="s">
        <v>3622</v>
      </c>
      <c r="J10336" t="s">
        <v>5379</v>
      </c>
      <c r="K10336" t="s">
        <v>3624</v>
      </c>
      <c r="L10336" t="s">
        <v>5380</v>
      </c>
      <c r="M10336">
        <v>16.100000000000001</v>
      </c>
      <c r="N10336">
        <v>28</v>
      </c>
      <c r="O10336">
        <v>12.5</v>
      </c>
      <c r="S10336" t="b">
        <v>0</v>
      </c>
      <c r="T10336" t="b">
        <v>0</v>
      </c>
      <c r="U10336" t="b">
        <v>1</v>
      </c>
      <c r="V10336">
        <v>9000</v>
      </c>
      <c r="W10336">
        <v>6500</v>
      </c>
      <c r="X10336">
        <v>3.12</v>
      </c>
      <c r="Y10336">
        <v>11089</v>
      </c>
      <c r="Z10336">
        <v>2.75</v>
      </c>
    </row>
    <row r="10337" spans="1:26">
      <c r="A10337">
        <v>207641267</v>
      </c>
      <c r="B10337" t="s">
        <v>5368</v>
      </c>
      <c r="C10337" t="s">
        <v>3597</v>
      </c>
      <c r="D10337" t="s">
        <v>4816</v>
      </c>
      <c r="E10337" t="s">
        <v>4817</v>
      </c>
      <c r="F10337" t="s">
        <v>3621</v>
      </c>
      <c r="G10337">
        <v>207641267</v>
      </c>
      <c r="I10337" t="s">
        <v>3622</v>
      </c>
      <c r="J10337" t="s">
        <v>5377</v>
      </c>
      <c r="K10337" t="s">
        <v>3653</v>
      </c>
      <c r="L10337" t="s">
        <v>5378</v>
      </c>
      <c r="M10337">
        <v>12.45</v>
      </c>
      <c r="N10337">
        <v>21</v>
      </c>
      <c r="O10337">
        <v>10</v>
      </c>
      <c r="S10337" t="b">
        <v>0</v>
      </c>
      <c r="T10337" t="b">
        <v>0</v>
      </c>
      <c r="U10337" t="b">
        <v>0</v>
      </c>
      <c r="V10337">
        <v>23400</v>
      </c>
      <c r="W10337">
        <v>15600</v>
      </c>
      <c r="X10337">
        <v>2.44</v>
      </c>
      <c r="Y10337">
        <v>18405</v>
      </c>
      <c r="Z10337">
        <v>2.17</v>
      </c>
    </row>
    <row r="10338" spans="1:26">
      <c r="A10338">
        <v>207641269</v>
      </c>
      <c r="B10338" t="s">
        <v>5368</v>
      </c>
      <c r="C10338" t="s">
        <v>3597</v>
      </c>
      <c r="D10338" t="s">
        <v>4816</v>
      </c>
      <c r="E10338" t="s">
        <v>4817</v>
      </c>
      <c r="F10338" t="s">
        <v>3621</v>
      </c>
      <c r="G10338">
        <v>207641269</v>
      </c>
      <c r="I10338" t="s">
        <v>3622</v>
      </c>
      <c r="J10338" t="s">
        <v>5375</v>
      </c>
      <c r="K10338" t="s">
        <v>3653</v>
      </c>
      <c r="L10338" t="s">
        <v>5376</v>
      </c>
      <c r="M10338">
        <v>13.1</v>
      </c>
      <c r="N10338">
        <v>23</v>
      </c>
      <c r="O10338">
        <v>11</v>
      </c>
      <c r="S10338" t="b">
        <v>0</v>
      </c>
      <c r="T10338" t="b">
        <v>0</v>
      </c>
      <c r="U10338" t="b">
        <v>0</v>
      </c>
      <c r="V10338">
        <v>12000</v>
      </c>
      <c r="W10338">
        <v>7300</v>
      </c>
      <c r="X10338">
        <v>2.35</v>
      </c>
      <c r="Y10338">
        <v>10086</v>
      </c>
      <c r="Z10338">
        <v>2.31</v>
      </c>
    </row>
    <row r="10339" spans="1:26">
      <c r="A10339">
        <v>207641268</v>
      </c>
      <c r="B10339" t="s">
        <v>5368</v>
      </c>
      <c r="C10339" t="s">
        <v>3597</v>
      </c>
      <c r="D10339" t="s">
        <v>4816</v>
      </c>
      <c r="E10339" t="s">
        <v>4817</v>
      </c>
      <c r="F10339" t="s">
        <v>3621</v>
      </c>
      <c r="G10339">
        <v>207641268</v>
      </c>
      <c r="I10339" t="s">
        <v>3622</v>
      </c>
      <c r="J10339" t="s">
        <v>5373</v>
      </c>
      <c r="K10339" t="s">
        <v>3653</v>
      </c>
      <c r="L10339" t="s">
        <v>5374</v>
      </c>
      <c r="M10339">
        <v>14</v>
      </c>
      <c r="N10339">
        <v>23</v>
      </c>
      <c r="O10339">
        <v>11</v>
      </c>
      <c r="S10339" t="b">
        <v>0</v>
      </c>
      <c r="T10339" t="b">
        <v>0</v>
      </c>
      <c r="U10339" t="b">
        <v>0</v>
      </c>
      <c r="V10339">
        <v>9000</v>
      </c>
      <c r="W10339">
        <v>5500</v>
      </c>
      <c r="X10339">
        <v>1.83</v>
      </c>
      <c r="Y10339">
        <v>9187</v>
      </c>
      <c r="Z10339">
        <v>2.4500000000000002</v>
      </c>
    </row>
    <row r="10340" spans="1:26">
      <c r="A10340">
        <v>207641266</v>
      </c>
      <c r="B10340" t="s">
        <v>5368</v>
      </c>
      <c r="C10340" t="s">
        <v>3597</v>
      </c>
      <c r="D10340" t="s">
        <v>4816</v>
      </c>
      <c r="E10340" t="s">
        <v>4817</v>
      </c>
      <c r="F10340" t="s">
        <v>3621</v>
      </c>
      <c r="G10340">
        <v>207641266</v>
      </c>
      <c r="I10340" t="s">
        <v>3622</v>
      </c>
      <c r="J10340" t="s">
        <v>5371</v>
      </c>
      <c r="K10340" t="s">
        <v>3653</v>
      </c>
      <c r="L10340" t="s">
        <v>5372</v>
      </c>
      <c r="M10340">
        <v>13.1</v>
      </c>
      <c r="N10340">
        <v>23</v>
      </c>
      <c r="O10340">
        <v>11</v>
      </c>
      <c r="S10340" t="b">
        <v>0</v>
      </c>
      <c r="T10340" t="b">
        <v>0</v>
      </c>
      <c r="U10340" t="b">
        <v>1</v>
      </c>
      <c r="V10340">
        <v>18000</v>
      </c>
      <c r="W10340">
        <v>11400</v>
      </c>
      <c r="X10340">
        <v>2.93</v>
      </c>
      <c r="Y10340">
        <v>15100</v>
      </c>
      <c r="Z10340">
        <v>2.67</v>
      </c>
    </row>
    <row r="10341" spans="1:26">
      <c r="A10341">
        <v>207641265</v>
      </c>
      <c r="B10341" t="s">
        <v>5368</v>
      </c>
      <c r="C10341" t="s">
        <v>3597</v>
      </c>
      <c r="D10341" t="s">
        <v>4816</v>
      </c>
      <c r="E10341" t="s">
        <v>4817</v>
      </c>
      <c r="F10341" t="s">
        <v>3621</v>
      </c>
      <c r="G10341">
        <v>207641265</v>
      </c>
      <c r="I10341" t="s">
        <v>3622</v>
      </c>
      <c r="J10341" t="s">
        <v>5369</v>
      </c>
      <c r="K10341" t="s">
        <v>3653</v>
      </c>
      <c r="L10341" t="s">
        <v>5370</v>
      </c>
      <c r="M10341">
        <v>10.5</v>
      </c>
      <c r="N10341">
        <v>18</v>
      </c>
      <c r="O10341">
        <v>10</v>
      </c>
      <c r="S10341" t="b">
        <v>0</v>
      </c>
      <c r="T10341" t="b">
        <v>0</v>
      </c>
      <c r="U10341" t="b">
        <v>0</v>
      </c>
      <c r="V10341">
        <v>36000</v>
      </c>
      <c r="W10341">
        <v>26000</v>
      </c>
      <c r="X10341">
        <v>2.94</v>
      </c>
      <c r="Y10341">
        <v>23186</v>
      </c>
      <c r="Z10341">
        <v>2.4</v>
      </c>
    </row>
    <row r="10342" spans="1:26">
      <c r="A10342">
        <v>207683506</v>
      </c>
      <c r="B10342" t="s">
        <v>5352</v>
      </c>
      <c r="C10342" t="s">
        <v>3597</v>
      </c>
      <c r="D10342" t="s">
        <v>3698</v>
      </c>
      <c r="E10342" t="s">
        <v>3944</v>
      </c>
      <c r="F10342" t="s">
        <v>3753</v>
      </c>
      <c r="G10342">
        <v>207683506</v>
      </c>
      <c r="I10342" t="s">
        <v>3601</v>
      </c>
      <c r="J10342" t="s">
        <v>5358</v>
      </c>
      <c r="K10342" t="s">
        <v>3624</v>
      </c>
      <c r="L10342" t="s">
        <v>5367</v>
      </c>
      <c r="M10342">
        <v>12.6</v>
      </c>
      <c r="N10342">
        <v>21.5</v>
      </c>
      <c r="O10342">
        <v>11.2</v>
      </c>
      <c r="S10342" t="b">
        <v>0</v>
      </c>
      <c r="T10342" t="b">
        <v>0</v>
      </c>
      <c r="U10342" t="b">
        <v>1</v>
      </c>
      <c r="V10342">
        <v>24000</v>
      </c>
      <c r="W10342">
        <v>13500</v>
      </c>
      <c r="X10342">
        <v>2.59</v>
      </c>
      <c r="Y10342">
        <v>22600</v>
      </c>
      <c r="Z10342">
        <v>2.63</v>
      </c>
    </row>
    <row r="10343" spans="1:26">
      <c r="A10343">
        <v>207683528</v>
      </c>
      <c r="B10343" t="s">
        <v>5352</v>
      </c>
      <c r="C10343" t="s">
        <v>3597</v>
      </c>
      <c r="D10343" t="s">
        <v>3698</v>
      </c>
      <c r="E10343" t="s">
        <v>3944</v>
      </c>
      <c r="F10343" t="s">
        <v>3621</v>
      </c>
      <c r="G10343">
        <v>207683528</v>
      </c>
      <c r="I10343" t="s">
        <v>3622</v>
      </c>
      <c r="J10343" t="s">
        <v>5365</v>
      </c>
      <c r="K10343" t="s">
        <v>3624</v>
      </c>
      <c r="L10343" t="s">
        <v>5366</v>
      </c>
      <c r="M10343">
        <v>13</v>
      </c>
      <c r="N10343">
        <v>23</v>
      </c>
      <c r="O10343">
        <v>11.5</v>
      </c>
      <c r="S10343" t="b">
        <v>0</v>
      </c>
      <c r="T10343" t="b">
        <v>0</v>
      </c>
      <c r="U10343" t="b">
        <v>1</v>
      </c>
      <c r="V10343">
        <v>12000</v>
      </c>
      <c r="W10343">
        <v>8400</v>
      </c>
      <c r="X10343">
        <v>2.86</v>
      </c>
      <c r="Y10343">
        <v>13600</v>
      </c>
      <c r="Z10343">
        <v>2.23</v>
      </c>
    </row>
    <row r="10344" spans="1:26">
      <c r="A10344">
        <v>207683526</v>
      </c>
      <c r="B10344" t="s">
        <v>5352</v>
      </c>
      <c r="C10344" t="s">
        <v>3597</v>
      </c>
      <c r="D10344" t="s">
        <v>3698</v>
      </c>
      <c r="E10344" t="s">
        <v>3944</v>
      </c>
      <c r="F10344" t="s">
        <v>3753</v>
      </c>
      <c r="G10344">
        <v>207683526</v>
      </c>
      <c r="I10344" t="s">
        <v>3601</v>
      </c>
      <c r="J10344" t="s">
        <v>5363</v>
      </c>
      <c r="K10344" t="s">
        <v>3624</v>
      </c>
      <c r="L10344" t="s">
        <v>5364</v>
      </c>
      <c r="M10344">
        <v>12.5</v>
      </c>
      <c r="N10344">
        <v>19.600000000000001</v>
      </c>
      <c r="O10344">
        <v>11</v>
      </c>
      <c r="S10344" t="b">
        <v>0</v>
      </c>
      <c r="T10344" t="b">
        <v>0</v>
      </c>
      <c r="U10344" t="b">
        <v>1</v>
      </c>
      <c r="V10344">
        <v>16500</v>
      </c>
      <c r="W10344">
        <v>12700</v>
      </c>
      <c r="X10344">
        <v>2.58</v>
      </c>
      <c r="Y10344">
        <v>21000</v>
      </c>
      <c r="Z10344">
        <v>1.92</v>
      </c>
    </row>
    <row r="10345" spans="1:26">
      <c r="A10345">
        <v>207683529</v>
      </c>
      <c r="B10345" t="s">
        <v>5352</v>
      </c>
      <c r="C10345" t="s">
        <v>3597</v>
      </c>
      <c r="D10345" t="s">
        <v>3698</v>
      </c>
      <c r="E10345" t="s">
        <v>3944</v>
      </c>
      <c r="F10345" t="s">
        <v>3787</v>
      </c>
      <c r="G10345">
        <v>207683529</v>
      </c>
      <c r="I10345" t="s">
        <v>3622</v>
      </c>
      <c r="J10345" t="s">
        <v>5363</v>
      </c>
      <c r="K10345" t="s">
        <v>3624</v>
      </c>
      <c r="L10345" t="s">
        <v>3958</v>
      </c>
      <c r="M10345">
        <v>12.5</v>
      </c>
      <c r="N10345">
        <v>20.2</v>
      </c>
      <c r="O10345">
        <v>10.5</v>
      </c>
      <c r="S10345" t="b">
        <v>0</v>
      </c>
      <c r="T10345" t="b">
        <v>0</v>
      </c>
      <c r="U10345" t="b">
        <v>1</v>
      </c>
      <c r="V10345">
        <v>17000</v>
      </c>
      <c r="W10345">
        <v>12000</v>
      </c>
      <c r="X10345">
        <v>2.2999999999999998</v>
      </c>
      <c r="Y10345">
        <v>20500</v>
      </c>
      <c r="Z10345">
        <v>1.84</v>
      </c>
    </row>
    <row r="10346" spans="1:26">
      <c r="A10346">
        <v>207683518</v>
      </c>
      <c r="B10346" t="s">
        <v>5352</v>
      </c>
      <c r="C10346" t="s">
        <v>3597</v>
      </c>
      <c r="D10346" t="s">
        <v>3698</v>
      </c>
      <c r="E10346" t="s">
        <v>3944</v>
      </c>
      <c r="F10346" t="s">
        <v>3621</v>
      </c>
      <c r="G10346">
        <v>207683518</v>
      </c>
      <c r="I10346" t="s">
        <v>3622</v>
      </c>
      <c r="J10346" t="s">
        <v>5359</v>
      </c>
      <c r="K10346" t="s">
        <v>3624</v>
      </c>
      <c r="L10346" t="s">
        <v>5362</v>
      </c>
      <c r="M10346">
        <v>9</v>
      </c>
      <c r="N10346">
        <v>18.2</v>
      </c>
      <c r="O10346">
        <v>10.6</v>
      </c>
      <c r="S10346" t="b">
        <v>0</v>
      </c>
      <c r="T10346" t="b">
        <v>0</v>
      </c>
      <c r="U10346" t="b">
        <v>0</v>
      </c>
      <c r="V10346">
        <v>36000</v>
      </c>
      <c r="W10346">
        <v>23000</v>
      </c>
      <c r="X10346">
        <v>1.9</v>
      </c>
      <c r="Y10346">
        <v>25338</v>
      </c>
      <c r="Z10346">
        <v>2.37</v>
      </c>
    </row>
    <row r="10347" spans="1:26">
      <c r="A10347">
        <v>207683519</v>
      </c>
      <c r="B10347" t="s">
        <v>5352</v>
      </c>
      <c r="C10347" t="s">
        <v>3597</v>
      </c>
      <c r="D10347" t="s">
        <v>3698</v>
      </c>
      <c r="E10347" t="s">
        <v>3944</v>
      </c>
      <c r="F10347" t="s">
        <v>3621</v>
      </c>
      <c r="G10347">
        <v>207683519</v>
      </c>
      <c r="I10347" t="s">
        <v>3622</v>
      </c>
      <c r="J10347" t="s">
        <v>5356</v>
      </c>
      <c r="K10347" t="s">
        <v>3624</v>
      </c>
      <c r="L10347" t="s">
        <v>5361</v>
      </c>
      <c r="M10347">
        <v>9.5</v>
      </c>
      <c r="N10347">
        <v>17.8</v>
      </c>
      <c r="O10347">
        <v>11</v>
      </c>
      <c r="S10347" t="b">
        <v>0</v>
      </c>
      <c r="T10347" t="b">
        <v>0</v>
      </c>
      <c r="U10347" t="b">
        <v>1</v>
      </c>
      <c r="V10347">
        <v>48000</v>
      </c>
      <c r="W10347">
        <v>28000</v>
      </c>
      <c r="X10347">
        <v>1.8</v>
      </c>
      <c r="Y10347">
        <v>37904</v>
      </c>
      <c r="Z10347">
        <v>2.2200000000000002</v>
      </c>
    </row>
    <row r="10348" spans="1:26">
      <c r="A10348">
        <v>207683507</v>
      </c>
      <c r="B10348" t="s">
        <v>5352</v>
      </c>
      <c r="C10348" t="s">
        <v>3597</v>
      </c>
      <c r="D10348" t="s">
        <v>3698</v>
      </c>
      <c r="E10348" t="s">
        <v>3944</v>
      </c>
      <c r="F10348" t="s">
        <v>3753</v>
      </c>
      <c r="G10348">
        <v>207683507</v>
      </c>
      <c r="I10348" t="s">
        <v>3601</v>
      </c>
      <c r="J10348" t="s">
        <v>5359</v>
      </c>
      <c r="K10348" t="s">
        <v>3624</v>
      </c>
      <c r="L10348" t="s">
        <v>5360</v>
      </c>
      <c r="M10348">
        <v>9</v>
      </c>
      <c r="N10348">
        <v>16.7</v>
      </c>
      <c r="O10348">
        <v>11.5</v>
      </c>
      <c r="S10348" t="b">
        <v>0</v>
      </c>
      <c r="T10348" t="b">
        <v>0</v>
      </c>
      <c r="U10348" t="b">
        <v>0</v>
      </c>
      <c r="V10348">
        <v>36000</v>
      </c>
      <c r="W10348">
        <v>27000</v>
      </c>
      <c r="X10348">
        <v>2.6</v>
      </c>
      <c r="Y10348">
        <v>27020</v>
      </c>
      <c r="Z10348">
        <v>2.31</v>
      </c>
    </row>
    <row r="10349" spans="1:26">
      <c r="A10349">
        <v>207683513</v>
      </c>
      <c r="B10349" t="s">
        <v>5352</v>
      </c>
      <c r="C10349" t="s">
        <v>3597</v>
      </c>
      <c r="D10349" t="s">
        <v>3698</v>
      </c>
      <c r="E10349" t="s">
        <v>3944</v>
      </c>
      <c r="F10349" t="s">
        <v>3621</v>
      </c>
      <c r="G10349">
        <v>207683513</v>
      </c>
      <c r="I10349" t="s">
        <v>3622</v>
      </c>
      <c r="J10349" t="s">
        <v>5356</v>
      </c>
      <c r="K10349" t="s">
        <v>3624</v>
      </c>
      <c r="L10349" t="s">
        <v>5000</v>
      </c>
      <c r="M10349">
        <v>9.3000000000000007</v>
      </c>
      <c r="N10349">
        <v>18</v>
      </c>
      <c r="O10349">
        <v>11</v>
      </c>
      <c r="S10349" t="b">
        <v>0</v>
      </c>
      <c r="T10349" t="b">
        <v>0</v>
      </c>
      <c r="U10349" t="b">
        <v>1</v>
      </c>
      <c r="V10349">
        <v>48000</v>
      </c>
      <c r="W10349">
        <v>29000</v>
      </c>
      <c r="X10349">
        <v>2.2999999999999998</v>
      </c>
      <c r="Y10349">
        <v>36008</v>
      </c>
      <c r="Z10349">
        <v>2.2599999999999998</v>
      </c>
    </row>
    <row r="10350" spans="1:26">
      <c r="A10350">
        <v>207683517</v>
      </c>
      <c r="B10350" t="s">
        <v>5352</v>
      </c>
      <c r="C10350" t="s">
        <v>3597</v>
      </c>
      <c r="D10350" t="s">
        <v>3698</v>
      </c>
      <c r="E10350" t="s">
        <v>3944</v>
      </c>
      <c r="F10350" t="s">
        <v>3621</v>
      </c>
      <c r="G10350">
        <v>207683517</v>
      </c>
      <c r="I10350" t="s">
        <v>3622</v>
      </c>
      <c r="J10350" t="s">
        <v>5358</v>
      </c>
      <c r="K10350" t="s">
        <v>3624</v>
      </c>
      <c r="L10350" t="s">
        <v>5355</v>
      </c>
      <c r="M10350">
        <v>12.5</v>
      </c>
      <c r="N10350">
        <v>20.7</v>
      </c>
      <c r="O10350">
        <v>10</v>
      </c>
      <c r="S10350" t="b">
        <v>0</v>
      </c>
      <c r="T10350" t="b">
        <v>0</v>
      </c>
      <c r="U10350" t="b">
        <v>1</v>
      </c>
      <c r="V10350">
        <v>24000</v>
      </c>
      <c r="W10350">
        <v>15600</v>
      </c>
      <c r="X10350">
        <v>2.86</v>
      </c>
      <c r="Y10350">
        <v>18680</v>
      </c>
      <c r="Z10350">
        <v>2.2799999999999998</v>
      </c>
    </row>
    <row r="10351" spans="1:26">
      <c r="A10351">
        <v>207683508</v>
      </c>
      <c r="B10351" t="s">
        <v>5352</v>
      </c>
      <c r="C10351" t="s">
        <v>3597</v>
      </c>
      <c r="D10351" t="s">
        <v>3698</v>
      </c>
      <c r="E10351" t="s">
        <v>3944</v>
      </c>
      <c r="F10351" t="s">
        <v>3753</v>
      </c>
      <c r="G10351">
        <v>207683508</v>
      </c>
      <c r="I10351" t="s">
        <v>3601</v>
      </c>
      <c r="J10351" t="s">
        <v>5356</v>
      </c>
      <c r="K10351" t="s">
        <v>3624</v>
      </c>
      <c r="L10351" t="s">
        <v>5357</v>
      </c>
      <c r="M10351">
        <v>9.1999999999999993</v>
      </c>
      <c r="N10351">
        <v>17.399999999999999</v>
      </c>
      <c r="O10351">
        <v>10.3</v>
      </c>
      <c r="S10351" t="b">
        <v>0</v>
      </c>
      <c r="T10351" t="b">
        <v>0</v>
      </c>
      <c r="U10351" t="b">
        <v>0</v>
      </c>
      <c r="V10351">
        <v>48000</v>
      </c>
      <c r="W10351">
        <v>29000</v>
      </c>
      <c r="X10351">
        <v>2.5</v>
      </c>
      <c r="Y10351">
        <v>41070</v>
      </c>
      <c r="Z10351">
        <v>2.3199999999999998</v>
      </c>
    </row>
    <row r="10352" spans="1:26">
      <c r="A10352">
        <v>207683534</v>
      </c>
      <c r="B10352" t="s">
        <v>5352</v>
      </c>
      <c r="C10352" t="s">
        <v>3597</v>
      </c>
      <c r="D10352" t="s">
        <v>3698</v>
      </c>
      <c r="E10352" t="s">
        <v>3944</v>
      </c>
      <c r="F10352" t="s">
        <v>3621</v>
      </c>
      <c r="G10352">
        <v>207683534</v>
      </c>
      <c r="I10352" t="s">
        <v>3622</v>
      </c>
      <c r="J10352" t="s">
        <v>5354</v>
      </c>
      <c r="K10352" t="s">
        <v>3624</v>
      </c>
      <c r="L10352" t="s">
        <v>5355</v>
      </c>
      <c r="M10352">
        <v>11</v>
      </c>
      <c r="N10352">
        <v>20.2</v>
      </c>
      <c r="O10352">
        <v>11.6</v>
      </c>
      <c r="S10352" t="b">
        <v>0</v>
      </c>
      <c r="T10352" t="b">
        <v>0</v>
      </c>
      <c r="U10352" t="b">
        <v>1</v>
      </c>
      <c r="V10352">
        <v>24000</v>
      </c>
      <c r="W10352">
        <v>15000</v>
      </c>
      <c r="X10352">
        <v>2.89</v>
      </c>
      <c r="Y10352">
        <v>24000</v>
      </c>
      <c r="Z10352">
        <v>2.17</v>
      </c>
    </row>
    <row r="10353" spans="1:26">
      <c r="A10353">
        <v>207683516</v>
      </c>
      <c r="B10353" t="s">
        <v>5352</v>
      </c>
      <c r="C10353" t="s">
        <v>3597</v>
      </c>
      <c r="D10353" t="s">
        <v>3698</v>
      </c>
      <c r="E10353" t="s">
        <v>3944</v>
      </c>
      <c r="F10353" t="s">
        <v>3849</v>
      </c>
      <c r="G10353">
        <v>207683516</v>
      </c>
      <c r="I10353" t="s">
        <v>3622</v>
      </c>
      <c r="J10353" t="s">
        <v>5353</v>
      </c>
      <c r="K10353" t="s">
        <v>3624</v>
      </c>
      <c r="L10353" t="s">
        <v>3968</v>
      </c>
      <c r="M10353">
        <v>12.5</v>
      </c>
      <c r="N10353">
        <v>20.5</v>
      </c>
      <c r="O10353">
        <v>11</v>
      </c>
      <c r="S10353" t="b">
        <v>0</v>
      </c>
      <c r="T10353" t="b">
        <v>0</v>
      </c>
      <c r="U10353" t="b">
        <v>1</v>
      </c>
      <c r="V10353">
        <v>16000</v>
      </c>
      <c r="W10353">
        <v>12000</v>
      </c>
      <c r="X10353">
        <v>2.5099999999999998</v>
      </c>
      <c r="Y10353">
        <v>14200</v>
      </c>
      <c r="Z10353">
        <v>2.17</v>
      </c>
    </row>
    <row r="10354" spans="1:26">
      <c r="A10354">
        <v>207656964</v>
      </c>
      <c r="B10354" t="s">
        <v>5331</v>
      </c>
      <c r="C10354" t="s">
        <v>3597</v>
      </c>
      <c r="D10354" t="s">
        <v>3614</v>
      </c>
      <c r="E10354" t="s">
        <v>5285</v>
      </c>
      <c r="F10354" t="s">
        <v>3621</v>
      </c>
      <c r="G10354">
        <v>207656964</v>
      </c>
      <c r="I10354" t="s">
        <v>3622</v>
      </c>
      <c r="J10354" t="s">
        <v>5332</v>
      </c>
      <c r="K10354" t="s">
        <v>3653</v>
      </c>
      <c r="L10354" t="s">
        <v>5351</v>
      </c>
      <c r="M10354">
        <v>10.5</v>
      </c>
      <c r="N10354">
        <v>18</v>
      </c>
      <c r="O10354">
        <v>10</v>
      </c>
      <c r="S10354" t="b">
        <v>0</v>
      </c>
      <c r="T10354" t="b">
        <v>0</v>
      </c>
      <c r="U10354" t="b">
        <v>0</v>
      </c>
      <c r="V10354">
        <v>36000</v>
      </c>
      <c r="W10354">
        <v>26000</v>
      </c>
      <c r="X10354">
        <v>2.94</v>
      </c>
      <c r="Y10354">
        <v>23186</v>
      </c>
      <c r="Z10354">
        <v>2.4</v>
      </c>
    </row>
    <row r="10355" spans="1:26">
      <c r="A10355">
        <v>207656960</v>
      </c>
      <c r="B10355" t="s">
        <v>5331</v>
      </c>
      <c r="C10355" t="s">
        <v>3597</v>
      </c>
      <c r="D10355" t="s">
        <v>3614</v>
      </c>
      <c r="E10355" t="s">
        <v>5285</v>
      </c>
      <c r="F10355" t="s">
        <v>3621</v>
      </c>
      <c r="G10355">
        <v>207656960</v>
      </c>
      <c r="I10355" t="s">
        <v>3622</v>
      </c>
      <c r="J10355" t="s">
        <v>5340</v>
      </c>
      <c r="K10355" t="s">
        <v>3653</v>
      </c>
      <c r="L10355" t="s">
        <v>5350</v>
      </c>
      <c r="M10355">
        <v>14</v>
      </c>
      <c r="N10355">
        <v>23</v>
      </c>
      <c r="O10355">
        <v>11</v>
      </c>
      <c r="S10355" t="b">
        <v>0</v>
      </c>
      <c r="T10355" t="b">
        <v>0</v>
      </c>
      <c r="U10355" t="b">
        <v>0</v>
      </c>
      <c r="V10355">
        <v>9000</v>
      </c>
      <c r="W10355">
        <v>5500</v>
      </c>
      <c r="X10355">
        <v>1.83</v>
      </c>
      <c r="Y10355">
        <v>9187</v>
      </c>
      <c r="Z10355">
        <v>2.4500000000000002</v>
      </c>
    </row>
    <row r="10356" spans="1:26">
      <c r="A10356">
        <v>207656963</v>
      </c>
      <c r="B10356" t="s">
        <v>5331</v>
      </c>
      <c r="C10356" t="s">
        <v>3597</v>
      </c>
      <c r="D10356" t="s">
        <v>3614</v>
      </c>
      <c r="E10356" t="s">
        <v>5285</v>
      </c>
      <c r="F10356" t="s">
        <v>3621</v>
      </c>
      <c r="G10356">
        <v>207656963</v>
      </c>
      <c r="I10356" t="s">
        <v>3622</v>
      </c>
      <c r="J10356" t="s">
        <v>5334</v>
      </c>
      <c r="K10356" t="s">
        <v>3653</v>
      </c>
      <c r="L10356" t="s">
        <v>5349</v>
      </c>
      <c r="M10356">
        <v>12.45</v>
      </c>
      <c r="N10356">
        <v>21</v>
      </c>
      <c r="O10356">
        <v>10</v>
      </c>
      <c r="S10356" t="b">
        <v>0</v>
      </c>
      <c r="T10356" t="b">
        <v>0</v>
      </c>
      <c r="U10356" t="b">
        <v>0</v>
      </c>
      <c r="V10356">
        <v>23400</v>
      </c>
      <c r="W10356">
        <v>15600</v>
      </c>
      <c r="X10356">
        <v>2.44</v>
      </c>
      <c r="Y10356">
        <v>18405</v>
      </c>
      <c r="Z10356">
        <v>2.17</v>
      </c>
    </row>
    <row r="10357" spans="1:26">
      <c r="A10357">
        <v>207656961</v>
      </c>
      <c r="B10357" t="s">
        <v>5331</v>
      </c>
      <c r="C10357" t="s">
        <v>3597</v>
      </c>
      <c r="D10357" t="s">
        <v>3614</v>
      </c>
      <c r="E10357" t="s">
        <v>5285</v>
      </c>
      <c r="F10357" t="s">
        <v>3621</v>
      </c>
      <c r="G10357">
        <v>207656961</v>
      </c>
      <c r="I10357" t="s">
        <v>3622</v>
      </c>
      <c r="J10357" t="s">
        <v>5338</v>
      </c>
      <c r="K10357" t="s">
        <v>3653</v>
      </c>
      <c r="L10357" t="s">
        <v>5348</v>
      </c>
      <c r="M10357">
        <v>13.1</v>
      </c>
      <c r="N10357">
        <v>23</v>
      </c>
      <c r="O10357">
        <v>11</v>
      </c>
      <c r="S10357" t="b">
        <v>0</v>
      </c>
      <c r="T10357" t="b">
        <v>0</v>
      </c>
      <c r="U10357" t="b">
        <v>0</v>
      </c>
      <c r="V10357">
        <v>12000</v>
      </c>
      <c r="W10357">
        <v>7300</v>
      </c>
      <c r="X10357">
        <v>2.35</v>
      </c>
      <c r="Y10357">
        <v>10086</v>
      </c>
      <c r="Z10357">
        <v>2.31</v>
      </c>
    </row>
    <row r="10358" spans="1:26">
      <c r="A10358">
        <v>207656962</v>
      </c>
      <c r="B10358" t="s">
        <v>5331</v>
      </c>
      <c r="C10358" t="s">
        <v>3597</v>
      </c>
      <c r="D10358" t="s">
        <v>3614</v>
      </c>
      <c r="E10358" t="s">
        <v>5285</v>
      </c>
      <c r="F10358" t="s">
        <v>3621</v>
      </c>
      <c r="G10358">
        <v>207656962</v>
      </c>
      <c r="I10358" t="s">
        <v>3622</v>
      </c>
      <c r="J10358" t="s">
        <v>5336</v>
      </c>
      <c r="K10358" t="s">
        <v>3653</v>
      </c>
      <c r="L10358" t="s">
        <v>5347</v>
      </c>
      <c r="M10358">
        <v>13.1</v>
      </c>
      <c r="N10358">
        <v>23</v>
      </c>
      <c r="O10358">
        <v>11</v>
      </c>
      <c r="S10358" t="b">
        <v>0</v>
      </c>
      <c r="T10358" t="b">
        <v>0</v>
      </c>
      <c r="U10358" t="b">
        <v>1</v>
      </c>
      <c r="V10358">
        <v>18000</v>
      </c>
      <c r="W10358">
        <v>11400</v>
      </c>
      <c r="X10358">
        <v>2.93</v>
      </c>
      <c r="Y10358">
        <v>15100</v>
      </c>
      <c r="Z10358">
        <v>2.67</v>
      </c>
    </row>
    <row r="10359" spans="1:26">
      <c r="A10359">
        <v>206750854</v>
      </c>
      <c r="B10359" t="s">
        <v>5331</v>
      </c>
      <c r="C10359" t="s">
        <v>3597</v>
      </c>
      <c r="D10359" t="s">
        <v>3614</v>
      </c>
      <c r="E10359" t="s">
        <v>5285</v>
      </c>
      <c r="F10359" t="s">
        <v>3753</v>
      </c>
      <c r="G10359">
        <v>206750854</v>
      </c>
      <c r="I10359" t="s">
        <v>3601</v>
      </c>
      <c r="J10359" t="s">
        <v>5338</v>
      </c>
      <c r="K10359" t="s">
        <v>3688</v>
      </c>
      <c r="L10359" t="s">
        <v>5346</v>
      </c>
      <c r="M10359">
        <v>11</v>
      </c>
      <c r="N10359">
        <v>19.5</v>
      </c>
      <c r="O10359">
        <v>10</v>
      </c>
      <c r="S10359" t="b">
        <v>0</v>
      </c>
      <c r="T10359" t="b">
        <v>0</v>
      </c>
      <c r="U10359" t="b">
        <v>0</v>
      </c>
      <c r="V10359">
        <v>12000</v>
      </c>
      <c r="W10359">
        <v>6600</v>
      </c>
      <c r="X10359">
        <v>2.2999999999999998</v>
      </c>
      <c r="Y10359">
        <v>9082</v>
      </c>
      <c r="Z10359">
        <v>2.1</v>
      </c>
    </row>
    <row r="10360" spans="1:26">
      <c r="A10360">
        <v>206750852</v>
      </c>
      <c r="B10360" t="s">
        <v>5331</v>
      </c>
      <c r="C10360" t="s">
        <v>3597</v>
      </c>
      <c r="D10360" t="s">
        <v>3614</v>
      </c>
      <c r="E10360" t="s">
        <v>5285</v>
      </c>
      <c r="F10360" t="s">
        <v>3753</v>
      </c>
      <c r="G10360">
        <v>206750852</v>
      </c>
      <c r="I10360" t="s">
        <v>3601</v>
      </c>
      <c r="J10360" t="s">
        <v>5340</v>
      </c>
      <c r="K10360" t="s">
        <v>3688</v>
      </c>
      <c r="L10360" t="s">
        <v>5345</v>
      </c>
      <c r="M10360">
        <v>12</v>
      </c>
      <c r="N10360">
        <v>20</v>
      </c>
      <c r="O10360">
        <v>10</v>
      </c>
      <c r="S10360" t="b">
        <v>0</v>
      </c>
      <c r="T10360" t="b">
        <v>0</v>
      </c>
      <c r="U10360" t="b">
        <v>1</v>
      </c>
      <c r="V10360">
        <v>9000</v>
      </c>
      <c r="W10360">
        <v>6000</v>
      </c>
      <c r="X10360">
        <v>2.59</v>
      </c>
      <c r="Y10360">
        <v>8150</v>
      </c>
      <c r="Z10360">
        <v>2.46</v>
      </c>
    </row>
    <row r="10361" spans="1:26">
      <c r="A10361">
        <v>206750856</v>
      </c>
      <c r="B10361" t="s">
        <v>5331</v>
      </c>
      <c r="C10361" t="s">
        <v>3597</v>
      </c>
      <c r="D10361" t="s">
        <v>3614</v>
      </c>
      <c r="E10361" t="s">
        <v>5285</v>
      </c>
      <c r="F10361" t="s">
        <v>3753</v>
      </c>
      <c r="G10361">
        <v>206750856</v>
      </c>
      <c r="I10361" t="s">
        <v>3601</v>
      </c>
      <c r="J10361" t="s">
        <v>5336</v>
      </c>
      <c r="K10361" t="s">
        <v>3688</v>
      </c>
      <c r="L10361" t="s">
        <v>5344</v>
      </c>
      <c r="M10361">
        <v>11.8</v>
      </c>
      <c r="N10361">
        <v>19.5</v>
      </c>
      <c r="O10361">
        <v>10</v>
      </c>
      <c r="S10361" t="b">
        <v>0</v>
      </c>
      <c r="T10361" t="b">
        <v>0</v>
      </c>
      <c r="U10361" t="b">
        <v>0</v>
      </c>
      <c r="V10361">
        <v>18000</v>
      </c>
      <c r="W10361">
        <v>12000</v>
      </c>
      <c r="X10361">
        <v>2.71</v>
      </c>
      <c r="Y10361">
        <v>17900</v>
      </c>
      <c r="Z10361">
        <v>2.2999999999999998</v>
      </c>
    </row>
    <row r="10362" spans="1:26">
      <c r="A10362">
        <v>206750858</v>
      </c>
      <c r="B10362" t="s">
        <v>5331</v>
      </c>
      <c r="C10362" t="s">
        <v>3597</v>
      </c>
      <c r="D10362" t="s">
        <v>3614</v>
      </c>
      <c r="E10362" t="s">
        <v>5285</v>
      </c>
      <c r="F10362" t="s">
        <v>3753</v>
      </c>
      <c r="G10362">
        <v>206750858</v>
      </c>
      <c r="I10362" t="s">
        <v>3601</v>
      </c>
      <c r="J10362" t="s">
        <v>5334</v>
      </c>
      <c r="K10362" t="s">
        <v>3688</v>
      </c>
      <c r="L10362" t="s">
        <v>5343</v>
      </c>
      <c r="M10362">
        <v>10.5</v>
      </c>
      <c r="N10362">
        <v>18</v>
      </c>
      <c r="O10362">
        <v>11</v>
      </c>
      <c r="S10362" t="b">
        <v>0</v>
      </c>
      <c r="T10362" t="b">
        <v>0</v>
      </c>
      <c r="U10362" t="b">
        <v>0</v>
      </c>
      <c r="V10362">
        <v>24000</v>
      </c>
      <c r="W10362">
        <v>19200</v>
      </c>
      <c r="X10362">
        <v>2.8</v>
      </c>
      <c r="Y10362">
        <v>22325</v>
      </c>
      <c r="Z10362">
        <v>2.1800000000000002</v>
      </c>
    </row>
    <row r="10363" spans="1:26">
      <c r="A10363">
        <v>206750860</v>
      </c>
      <c r="B10363" t="s">
        <v>5331</v>
      </c>
      <c r="C10363" t="s">
        <v>3597</v>
      </c>
      <c r="D10363" t="s">
        <v>3614</v>
      </c>
      <c r="E10363" t="s">
        <v>5285</v>
      </c>
      <c r="F10363" t="s">
        <v>3753</v>
      </c>
      <c r="G10363">
        <v>206750860</v>
      </c>
      <c r="I10363" t="s">
        <v>3601</v>
      </c>
      <c r="J10363" t="s">
        <v>5332</v>
      </c>
      <c r="K10363" t="s">
        <v>3688</v>
      </c>
      <c r="L10363" t="s">
        <v>5342</v>
      </c>
      <c r="M10363">
        <v>10.9</v>
      </c>
      <c r="N10363">
        <v>18</v>
      </c>
      <c r="O10363">
        <v>9.5</v>
      </c>
      <c r="S10363" t="b">
        <v>0</v>
      </c>
      <c r="T10363" t="b">
        <v>0</v>
      </c>
      <c r="U10363" t="b">
        <v>0</v>
      </c>
      <c r="V10363">
        <v>36000</v>
      </c>
      <c r="W10363">
        <v>26000</v>
      </c>
      <c r="X10363">
        <v>2.7</v>
      </c>
      <c r="Y10363">
        <v>33871</v>
      </c>
      <c r="Z10363">
        <v>2.31</v>
      </c>
    </row>
    <row r="10364" spans="1:26">
      <c r="A10364">
        <v>206750851</v>
      </c>
      <c r="B10364" t="s">
        <v>5331</v>
      </c>
      <c r="C10364" t="s">
        <v>3597</v>
      </c>
      <c r="D10364" t="s">
        <v>3614</v>
      </c>
      <c r="E10364" t="s">
        <v>5285</v>
      </c>
      <c r="F10364" t="s">
        <v>3621</v>
      </c>
      <c r="G10364">
        <v>206750851</v>
      </c>
      <c r="I10364" t="s">
        <v>3622</v>
      </c>
      <c r="J10364" t="s">
        <v>5340</v>
      </c>
      <c r="K10364" t="s">
        <v>3653</v>
      </c>
      <c r="L10364" t="s">
        <v>5341</v>
      </c>
      <c r="M10364">
        <v>12.85</v>
      </c>
      <c r="N10364">
        <v>22</v>
      </c>
      <c r="O10364">
        <v>10</v>
      </c>
      <c r="S10364" t="b">
        <v>0</v>
      </c>
      <c r="T10364" t="b">
        <v>0</v>
      </c>
      <c r="U10364" t="b">
        <v>1</v>
      </c>
      <c r="V10364">
        <v>9000</v>
      </c>
      <c r="W10364">
        <v>6000</v>
      </c>
      <c r="X10364">
        <v>2.98</v>
      </c>
      <c r="Y10364">
        <v>8640</v>
      </c>
      <c r="Z10364">
        <v>2.81</v>
      </c>
    </row>
    <row r="10365" spans="1:26">
      <c r="A10365">
        <v>206750853</v>
      </c>
      <c r="B10365" t="s">
        <v>5331</v>
      </c>
      <c r="C10365" t="s">
        <v>3597</v>
      </c>
      <c r="D10365" t="s">
        <v>3614</v>
      </c>
      <c r="E10365" t="s">
        <v>5285</v>
      </c>
      <c r="F10365" t="s">
        <v>3621</v>
      </c>
      <c r="G10365">
        <v>206750853</v>
      </c>
      <c r="I10365" t="s">
        <v>3622</v>
      </c>
      <c r="J10365" t="s">
        <v>5338</v>
      </c>
      <c r="K10365" t="s">
        <v>3653</v>
      </c>
      <c r="L10365" t="s">
        <v>5339</v>
      </c>
      <c r="M10365">
        <v>12.5</v>
      </c>
      <c r="N10365">
        <v>23</v>
      </c>
      <c r="O10365">
        <v>11.5</v>
      </c>
      <c r="S10365" t="b">
        <v>0</v>
      </c>
      <c r="T10365" t="b">
        <v>0</v>
      </c>
      <c r="U10365" t="b">
        <v>1</v>
      </c>
      <c r="V10365">
        <v>12000</v>
      </c>
      <c r="W10365">
        <v>7000</v>
      </c>
      <c r="X10365">
        <v>2.89</v>
      </c>
      <c r="Y10365">
        <v>9423</v>
      </c>
      <c r="Z10365">
        <v>2.42</v>
      </c>
    </row>
    <row r="10366" spans="1:26">
      <c r="A10366">
        <v>206750855</v>
      </c>
      <c r="B10366" t="s">
        <v>5331</v>
      </c>
      <c r="C10366" t="s">
        <v>3597</v>
      </c>
      <c r="D10366" t="s">
        <v>3614</v>
      </c>
      <c r="E10366" t="s">
        <v>5285</v>
      </c>
      <c r="F10366" t="s">
        <v>3621</v>
      </c>
      <c r="G10366">
        <v>206750855</v>
      </c>
      <c r="I10366" t="s">
        <v>3622</v>
      </c>
      <c r="J10366" t="s">
        <v>5336</v>
      </c>
      <c r="K10366" t="s">
        <v>3653</v>
      </c>
      <c r="L10366" t="s">
        <v>5337</v>
      </c>
      <c r="M10366">
        <v>12.65</v>
      </c>
      <c r="N10366">
        <v>22</v>
      </c>
      <c r="O10366">
        <v>11</v>
      </c>
      <c r="S10366" t="b">
        <v>0</v>
      </c>
      <c r="T10366" t="b">
        <v>0</v>
      </c>
      <c r="U10366" t="b">
        <v>1</v>
      </c>
      <c r="V10366">
        <v>18000</v>
      </c>
      <c r="W10366">
        <v>11000</v>
      </c>
      <c r="X10366">
        <v>2.9</v>
      </c>
      <c r="Y10366">
        <v>18000</v>
      </c>
      <c r="Z10366">
        <v>2.6</v>
      </c>
    </row>
    <row r="10367" spans="1:26">
      <c r="A10367">
        <v>206750857</v>
      </c>
      <c r="B10367" t="s">
        <v>5331</v>
      </c>
      <c r="C10367" t="s">
        <v>3597</v>
      </c>
      <c r="D10367" t="s">
        <v>3614</v>
      </c>
      <c r="E10367" t="s">
        <v>5285</v>
      </c>
      <c r="F10367" t="s">
        <v>3621</v>
      </c>
      <c r="G10367">
        <v>206750857</v>
      </c>
      <c r="I10367" t="s">
        <v>3622</v>
      </c>
      <c r="J10367" t="s">
        <v>5334</v>
      </c>
      <c r="K10367" t="s">
        <v>3653</v>
      </c>
      <c r="L10367" t="s">
        <v>5335</v>
      </c>
      <c r="M10367">
        <v>12.5</v>
      </c>
      <c r="N10367">
        <v>19</v>
      </c>
      <c r="O10367">
        <v>10</v>
      </c>
      <c r="S10367" t="b">
        <v>0</v>
      </c>
      <c r="T10367" t="b">
        <v>0</v>
      </c>
      <c r="U10367" t="b">
        <v>1</v>
      </c>
      <c r="V10367">
        <v>24000</v>
      </c>
      <c r="W10367">
        <v>19600</v>
      </c>
      <c r="X10367">
        <v>2.84</v>
      </c>
      <c r="Y10367">
        <v>23500</v>
      </c>
      <c r="Z10367">
        <v>2.2000000000000002</v>
      </c>
    </row>
    <row r="10368" spans="1:26">
      <c r="A10368">
        <v>206750859</v>
      </c>
      <c r="B10368" t="s">
        <v>5331</v>
      </c>
      <c r="C10368" t="s">
        <v>3597</v>
      </c>
      <c r="D10368" t="s">
        <v>3614</v>
      </c>
      <c r="E10368" t="s">
        <v>5285</v>
      </c>
      <c r="F10368" t="s">
        <v>3621</v>
      </c>
      <c r="G10368">
        <v>206750859</v>
      </c>
      <c r="I10368" t="s">
        <v>3622</v>
      </c>
      <c r="J10368" t="s">
        <v>5332</v>
      </c>
      <c r="K10368" t="s">
        <v>3653</v>
      </c>
      <c r="L10368" t="s">
        <v>5333</v>
      </c>
      <c r="M10368">
        <v>10.6</v>
      </c>
      <c r="N10368">
        <v>19.5</v>
      </c>
      <c r="O10368">
        <v>10.5</v>
      </c>
      <c r="S10368" t="b">
        <v>0</v>
      </c>
      <c r="T10368" t="b">
        <v>0</v>
      </c>
      <c r="U10368" t="b">
        <v>1</v>
      </c>
      <c r="V10368">
        <v>36000</v>
      </c>
      <c r="W10368">
        <v>27200</v>
      </c>
      <c r="X10368">
        <v>2.5499999999999998</v>
      </c>
      <c r="Y10368">
        <v>33971</v>
      </c>
      <c r="Z10368">
        <v>2.37</v>
      </c>
    </row>
    <row r="10369" spans="1:26">
      <c r="A10369">
        <v>204834295</v>
      </c>
      <c r="B10369" t="s">
        <v>4678</v>
      </c>
      <c r="C10369" t="s">
        <v>3597</v>
      </c>
      <c r="D10369" t="s">
        <v>3743</v>
      </c>
      <c r="E10369" t="s">
        <v>3752</v>
      </c>
      <c r="F10369" t="s">
        <v>3650</v>
      </c>
      <c r="G10369">
        <v>204834295</v>
      </c>
      <c r="I10369" t="s">
        <v>3651</v>
      </c>
      <c r="J10369" t="s">
        <v>5251</v>
      </c>
      <c r="K10369" t="s">
        <v>3653</v>
      </c>
      <c r="M10369">
        <v>12.5</v>
      </c>
      <c r="N10369">
        <v>19.5</v>
      </c>
      <c r="O10369">
        <v>10.7</v>
      </c>
      <c r="S10369" t="b">
        <v>0</v>
      </c>
      <c r="T10369" t="b">
        <v>0</v>
      </c>
      <c r="U10369" t="b">
        <v>0</v>
      </c>
      <c r="V10369">
        <v>60000</v>
      </c>
      <c r="W10369">
        <v>41500</v>
      </c>
      <c r="X10369">
        <v>2.5</v>
      </c>
      <c r="Y10369">
        <v>65000</v>
      </c>
      <c r="Z10369">
        <v>2.35</v>
      </c>
    </row>
    <row r="10370" spans="1:26">
      <c r="A10370">
        <v>207776277</v>
      </c>
      <c r="B10370" t="s">
        <v>5314</v>
      </c>
      <c r="C10370" t="s">
        <v>3597</v>
      </c>
      <c r="D10370" t="s">
        <v>3685</v>
      </c>
      <c r="E10370" t="s">
        <v>3693</v>
      </c>
      <c r="F10370" t="s">
        <v>3621</v>
      </c>
      <c r="G10370">
        <v>207776277</v>
      </c>
      <c r="I10370" t="s">
        <v>3622</v>
      </c>
      <c r="J10370" t="s">
        <v>5322</v>
      </c>
      <c r="K10370" t="s">
        <v>3624</v>
      </c>
      <c r="L10370" t="s">
        <v>5323</v>
      </c>
      <c r="M10370">
        <v>12.5</v>
      </c>
      <c r="N10370">
        <v>20</v>
      </c>
      <c r="O10370">
        <v>12.5</v>
      </c>
      <c r="S10370" t="b">
        <v>0</v>
      </c>
      <c r="T10370" t="b">
        <v>0</v>
      </c>
      <c r="U10370" t="b">
        <v>1</v>
      </c>
      <c r="V10370">
        <v>9000</v>
      </c>
      <c r="W10370">
        <v>6700</v>
      </c>
      <c r="X10370">
        <v>3.02</v>
      </c>
      <c r="Y10370">
        <v>12130</v>
      </c>
      <c r="Z10370">
        <v>2.17</v>
      </c>
    </row>
    <row r="10371" spans="1:26">
      <c r="A10371">
        <v>207776280</v>
      </c>
      <c r="B10371" t="s">
        <v>5314</v>
      </c>
      <c r="C10371" t="s">
        <v>3597</v>
      </c>
      <c r="D10371" t="s">
        <v>3685</v>
      </c>
      <c r="E10371" t="s">
        <v>3693</v>
      </c>
      <c r="F10371" t="s">
        <v>3787</v>
      </c>
      <c r="G10371">
        <v>207776280</v>
      </c>
      <c r="I10371" t="s">
        <v>3622</v>
      </c>
      <c r="J10371" t="s">
        <v>5322</v>
      </c>
      <c r="K10371" t="s">
        <v>3624</v>
      </c>
      <c r="L10371" t="s">
        <v>3973</v>
      </c>
      <c r="M10371">
        <v>12.5</v>
      </c>
      <c r="N10371">
        <v>20</v>
      </c>
      <c r="O10371">
        <v>11.7</v>
      </c>
      <c r="S10371" t="b">
        <v>0</v>
      </c>
      <c r="T10371" t="b">
        <v>0</v>
      </c>
      <c r="U10371" t="b">
        <v>1</v>
      </c>
      <c r="V10371">
        <v>9000</v>
      </c>
      <c r="W10371">
        <v>6200</v>
      </c>
      <c r="X10371">
        <v>3.08</v>
      </c>
      <c r="Y10371">
        <v>11080</v>
      </c>
      <c r="Z10371">
        <v>2.35</v>
      </c>
    </row>
    <row r="10372" spans="1:26">
      <c r="A10372">
        <v>207776278</v>
      </c>
      <c r="B10372" t="s">
        <v>5314</v>
      </c>
      <c r="C10372" t="s">
        <v>3597</v>
      </c>
      <c r="D10372" t="s">
        <v>3685</v>
      </c>
      <c r="E10372" t="s">
        <v>3693</v>
      </c>
      <c r="F10372" t="s">
        <v>3621</v>
      </c>
      <c r="G10372">
        <v>207776278</v>
      </c>
      <c r="I10372" t="s">
        <v>3622</v>
      </c>
      <c r="J10372" t="s">
        <v>5318</v>
      </c>
      <c r="K10372" t="s">
        <v>3624</v>
      </c>
      <c r="L10372" t="s">
        <v>5321</v>
      </c>
      <c r="M10372">
        <v>12.5</v>
      </c>
      <c r="N10372">
        <v>20</v>
      </c>
      <c r="O10372">
        <v>12</v>
      </c>
      <c r="S10372" t="b">
        <v>0</v>
      </c>
      <c r="T10372" t="b">
        <v>0</v>
      </c>
      <c r="U10372" t="b">
        <v>1</v>
      </c>
      <c r="V10372">
        <v>10600</v>
      </c>
      <c r="W10372">
        <v>8800</v>
      </c>
      <c r="X10372">
        <v>2.9</v>
      </c>
      <c r="Y10372">
        <v>15380</v>
      </c>
      <c r="Z10372">
        <v>2.52</v>
      </c>
    </row>
    <row r="10373" spans="1:26">
      <c r="A10373">
        <v>205663349</v>
      </c>
      <c r="B10373" t="s">
        <v>5314</v>
      </c>
      <c r="C10373" t="s">
        <v>3597</v>
      </c>
      <c r="D10373" t="s">
        <v>3685</v>
      </c>
      <c r="E10373" t="s">
        <v>3693</v>
      </c>
      <c r="F10373" t="s">
        <v>3621</v>
      </c>
      <c r="G10373">
        <v>205663349</v>
      </c>
      <c r="I10373" t="s">
        <v>3622</v>
      </c>
      <c r="J10373" t="s">
        <v>4564</v>
      </c>
      <c r="K10373" t="s">
        <v>3624</v>
      </c>
      <c r="L10373" t="s">
        <v>5320</v>
      </c>
      <c r="M10373">
        <v>13</v>
      </c>
      <c r="N10373">
        <v>20</v>
      </c>
      <c r="O10373">
        <v>12.5</v>
      </c>
      <c r="S10373" t="b">
        <v>0</v>
      </c>
      <c r="T10373" t="b">
        <v>0</v>
      </c>
      <c r="U10373" t="b">
        <v>1</v>
      </c>
      <c r="V10373">
        <v>15000</v>
      </c>
      <c r="W10373">
        <v>11500</v>
      </c>
      <c r="X10373">
        <v>3.01</v>
      </c>
      <c r="Y10373">
        <v>19750</v>
      </c>
      <c r="Z10373">
        <v>2.4500000000000002</v>
      </c>
    </row>
    <row r="10374" spans="1:26">
      <c r="A10374">
        <v>207776283</v>
      </c>
      <c r="B10374" t="s">
        <v>5314</v>
      </c>
      <c r="C10374" t="s">
        <v>3597</v>
      </c>
      <c r="D10374" t="s">
        <v>3685</v>
      </c>
      <c r="E10374" t="s">
        <v>3693</v>
      </c>
      <c r="F10374" t="s">
        <v>3849</v>
      </c>
      <c r="G10374">
        <v>207776283</v>
      </c>
      <c r="I10374" t="s">
        <v>3622</v>
      </c>
      <c r="J10374" t="s">
        <v>5316</v>
      </c>
      <c r="K10374" t="s">
        <v>3624</v>
      </c>
      <c r="L10374" t="s">
        <v>3999</v>
      </c>
      <c r="M10374">
        <v>13</v>
      </c>
      <c r="N10374">
        <v>20.9</v>
      </c>
      <c r="O10374">
        <v>11.7</v>
      </c>
      <c r="S10374" t="b">
        <v>0</v>
      </c>
      <c r="T10374" t="b">
        <v>0</v>
      </c>
      <c r="U10374" t="b">
        <v>1</v>
      </c>
      <c r="V10374">
        <v>9100</v>
      </c>
      <c r="W10374">
        <v>6000</v>
      </c>
      <c r="X10374">
        <v>3.08</v>
      </c>
      <c r="Y10374">
        <v>9130</v>
      </c>
      <c r="Z10374">
        <v>2.68</v>
      </c>
    </row>
    <row r="10375" spans="1:26">
      <c r="A10375">
        <v>207776281</v>
      </c>
      <c r="B10375" t="s">
        <v>5314</v>
      </c>
      <c r="C10375" t="s">
        <v>3597</v>
      </c>
      <c r="D10375" t="s">
        <v>3685</v>
      </c>
      <c r="E10375" t="s">
        <v>3693</v>
      </c>
      <c r="F10375" t="s">
        <v>3787</v>
      </c>
      <c r="G10375">
        <v>207776281</v>
      </c>
      <c r="I10375" t="s">
        <v>3622</v>
      </c>
      <c r="J10375" t="s">
        <v>5318</v>
      </c>
      <c r="K10375" t="s">
        <v>3624</v>
      </c>
      <c r="L10375" t="s">
        <v>5319</v>
      </c>
      <c r="M10375">
        <v>12</v>
      </c>
      <c r="N10375">
        <v>20</v>
      </c>
      <c r="O10375">
        <v>11.4</v>
      </c>
      <c r="S10375" t="b">
        <v>0</v>
      </c>
      <c r="T10375" t="b">
        <v>0</v>
      </c>
      <c r="U10375" t="b">
        <v>0</v>
      </c>
      <c r="V10375">
        <v>10200</v>
      </c>
      <c r="W10375">
        <v>8300</v>
      </c>
      <c r="X10375">
        <v>2.97</v>
      </c>
      <c r="Y10375">
        <v>13940</v>
      </c>
      <c r="Z10375">
        <v>2.4</v>
      </c>
    </row>
    <row r="10376" spans="1:26">
      <c r="A10376">
        <v>207776282</v>
      </c>
      <c r="B10376" t="s">
        <v>5314</v>
      </c>
      <c r="C10376" t="s">
        <v>3597</v>
      </c>
      <c r="D10376" t="s">
        <v>3685</v>
      </c>
      <c r="E10376" t="s">
        <v>3693</v>
      </c>
      <c r="F10376" t="s">
        <v>3753</v>
      </c>
      <c r="G10376">
        <v>207776282</v>
      </c>
      <c r="I10376" t="s">
        <v>3601</v>
      </c>
      <c r="J10376" t="s">
        <v>5318</v>
      </c>
      <c r="K10376" t="s">
        <v>3624</v>
      </c>
      <c r="L10376" t="s">
        <v>3812</v>
      </c>
      <c r="M10376">
        <v>11.7</v>
      </c>
      <c r="N10376">
        <v>18</v>
      </c>
      <c r="O10376">
        <v>10.8</v>
      </c>
      <c r="S10376" t="b">
        <v>0</v>
      </c>
      <c r="T10376" t="b">
        <v>0</v>
      </c>
      <c r="U10376" t="b">
        <v>0</v>
      </c>
      <c r="V10376">
        <v>10800</v>
      </c>
      <c r="W10376">
        <v>8600</v>
      </c>
      <c r="X10376">
        <v>2.9</v>
      </c>
      <c r="Y10376">
        <v>14400</v>
      </c>
      <c r="Z10376">
        <v>1.94</v>
      </c>
    </row>
    <row r="10377" spans="1:26">
      <c r="A10377">
        <v>207776284</v>
      </c>
      <c r="B10377" t="s">
        <v>5314</v>
      </c>
      <c r="C10377" t="s">
        <v>3597</v>
      </c>
      <c r="D10377" t="s">
        <v>3685</v>
      </c>
      <c r="E10377" t="s">
        <v>3693</v>
      </c>
      <c r="F10377" t="s">
        <v>3849</v>
      </c>
      <c r="G10377">
        <v>207776284</v>
      </c>
      <c r="I10377" t="s">
        <v>3622</v>
      </c>
      <c r="J10377" t="s">
        <v>5315</v>
      </c>
      <c r="K10377" t="s">
        <v>3624</v>
      </c>
      <c r="L10377" t="s">
        <v>3997</v>
      </c>
      <c r="M10377">
        <v>12.5</v>
      </c>
      <c r="N10377">
        <v>20.2</v>
      </c>
      <c r="O10377">
        <v>11.2</v>
      </c>
      <c r="S10377" t="b">
        <v>0</v>
      </c>
      <c r="T10377" t="b">
        <v>0</v>
      </c>
      <c r="U10377" t="b">
        <v>0</v>
      </c>
      <c r="V10377">
        <v>10800</v>
      </c>
      <c r="W10377">
        <v>8300</v>
      </c>
      <c r="X10377">
        <v>4.2699999999999996</v>
      </c>
      <c r="Y10377">
        <v>10960</v>
      </c>
      <c r="Z10377">
        <v>3.21</v>
      </c>
    </row>
    <row r="10378" spans="1:26">
      <c r="A10378">
        <v>207776287</v>
      </c>
      <c r="B10378" t="s">
        <v>5314</v>
      </c>
      <c r="C10378" t="s">
        <v>3597</v>
      </c>
      <c r="D10378" t="s">
        <v>3685</v>
      </c>
      <c r="E10378" t="s">
        <v>3693</v>
      </c>
      <c r="F10378" t="s">
        <v>3753</v>
      </c>
      <c r="G10378">
        <v>207776287</v>
      </c>
      <c r="I10378" t="s">
        <v>3601</v>
      </c>
      <c r="J10378" t="s">
        <v>5316</v>
      </c>
      <c r="K10378" t="s">
        <v>3624</v>
      </c>
      <c r="L10378" t="s">
        <v>5317</v>
      </c>
      <c r="M10378">
        <v>11.1</v>
      </c>
      <c r="N10378">
        <v>17.8</v>
      </c>
      <c r="O10378">
        <v>10.3</v>
      </c>
      <c r="S10378" t="b">
        <v>0</v>
      </c>
      <c r="T10378" t="b">
        <v>0</v>
      </c>
      <c r="U10378" t="b">
        <v>0</v>
      </c>
      <c r="V10378">
        <v>9000</v>
      </c>
      <c r="W10378">
        <v>6800</v>
      </c>
      <c r="X10378">
        <v>3.11</v>
      </c>
      <c r="Y10378">
        <v>8860</v>
      </c>
      <c r="Z10378">
        <v>2.7</v>
      </c>
    </row>
    <row r="10379" spans="1:26">
      <c r="A10379">
        <v>207776290</v>
      </c>
      <c r="B10379" t="s">
        <v>5314</v>
      </c>
      <c r="C10379" t="s">
        <v>3597</v>
      </c>
      <c r="D10379" t="s">
        <v>3685</v>
      </c>
      <c r="E10379" t="s">
        <v>3693</v>
      </c>
      <c r="F10379" t="s">
        <v>3753</v>
      </c>
      <c r="G10379">
        <v>207776290</v>
      </c>
      <c r="I10379" t="s">
        <v>3601</v>
      </c>
      <c r="J10379" t="s">
        <v>5315</v>
      </c>
      <c r="K10379" t="s">
        <v>3624</v>
      </c>
      <c r="L10379" t="s">
        <v>3812</v>
      </c>
      <c r="M10379">
        <v>11.6</v>
      </c>
      <c r="N10379">
        <v>19.399999999999999</v>
      </c>
      <c r="O10379">
        <v>10.6</v>
      </c>
      <c r="S10379" t="b">
        <v>0</v>
      </c>
      <c r="T10379" t="b">
        <v>0</v>
      </c>
      <c r="U10379" t="b">
        <v>0</v>
      </c>
      <c r="V10379">
        <v>10800</v>
      </c>
      <c r="W10379">
        <v>8500</v>
      </c>
      <c r="X10379">
        <v>2.9</v>
      </c>
      <c r="Y10379">
        <v>9130</v>
      </c>
      <c r="Z10379">
        <v>2.68</v>
      </c>
    </row>
    <row r="10380" spans="1:26">
      <c r="A10380">
        <v>206186275</v>
      </c>
      <c r="B10380" t="s">
        <v>5284</v>
      </c>
      <c r="C10380" t="s">
        <v>3597</v>
      </c>
      <c r="D10380" t="s">
        <v>3614</v>
      </c>
      <c r="E10380" t="s">
        <v>5285</v>
      </c>
      <c r="F10380" t="s">
        <v>3650</v>
      </c>
      <c r="G10380">
        <v>206186275</v>
      </c>
      <c r="I10380" t="s">
        <v>3622</v>
      </c>
      <c r="J10380" t="s">
        <v>5308</v>
      </c>
      <c r="K10380" t="s">
        <v>3653</v>
      </c>
      <c r="L10380" t="s">
        <v>5313</v>
      </c>
      <c r="M10380">
        <v>12.5</v>
      </c>
      <c r="N10380">
        <v>22</v>
      </c>
      <c r="O10380">
        <v>10.3</v>
      </c>
      <c r="S10380" t="b">
        <v>0</v>
      </c>
      <c r="T10380" t="b">
        <v>0</v>
      </c>
      <c r="U10380" t="b">
        <v>0</v>
      </c>
      <c r="V10380">
        <v>18000</v>
      </c>
      <c r="W10380">
        <v>14900</v>
      </c>
      <c r="X10380">
        <v>2.76</v>
      </c>
      <c r="Y10380">
        <v>15860</v>
      </c>
      <c r="Z10380">
        <v>2.6</v>
      </c>
    </row>
    <row r="10381" spans="1:26">
      <c r="A10381">
        <v>206186278</v>
      </c>
      <c r="B10381" t="s">
        <v>5284</v>
      </c>
      <c r="C10381" t="s">
        <v>3597</v>
      </c>
      <c r="D10381" t="s">
        <v>3614</v>
      </c>
      <c r="E10381" t="s">
        <v>5285</v>
      </c>
      <c r="F10381" t="s">
        <v>3650</v>
      </c>
      <c r="G10381">
        <v>206186278</v>
      </c>
      <c r="I10381" t="s">
        <v>3622</v>
      </c>
      <c r="J10381" t="s">
        <v>5306</v>
      </c>
      <c r="K10381" t="s">
        <v>3653</v>
      </c>
      <c r="L10381" t="s">
        <v>5312</v>
      </c>
      <c r="M10381">
        <v>12.5</v>
      </c>
      <c r="N10381">
        <v>20</v>
      </c>
      <c r="O10381">
        <v>10.5</v>
      </c>
      <c r="S10381" t="b">
        <v>0</v>
      </c>
      <c r="T10381" t="b">
        <v>0</v>
      </c>
      <c r="U10381" t="b">
        <v>0</v>
      </c>
      <c r="V10381">
        <v>24000</v>
      </c>
      <c r="W10381">
        <v>16000</v>
      </c>
      <c r="X10381">
        <v>2.3199999999999998</v>
      </c>
      <c r="Y10381">
        <v>19400</v>
      </c>
      <c r="Z10381">
        <v>2.5</v>
      </c>
    </row>
    <row r="10382" spans="1:26">
      <c r="A10382">
        <v>206186276</v>
      </c>
      <c r="B10382" t="s">
        <v>5284</v>
      </c>
      <c r="C10382" t="s">
        <v>3597</v>
      </c>
      <c r="D10382" t="s">
        <v>3614</v>
      </c>
      <c r="E10382" t="s">
        <v>5285</v>
      </c>
      <c r="F10382" t="s">
        <v>3650</v>
      </c>
      <c r="G10382">
        <v>206186276</v>
      </c>
      <c r="I10382" t="s">
        <v>3622</v>
      </c>
      <c r="J10382" t="s">
        <v>5300</v>
      </c>
      <c r="K10382" t="s">
        <v>3653</v>
      </c>
      <c r="L10382" t="s">
        <v>5311</v>
      </c>
      <c r="M10382">
        <v>12.5</v>
      </c>
      <c r="N10382">
        <v>20</v>
      </c>
      <c r="O10382">
        <v>10.5</v>
      </c>
      <c r="S10382" t="b">
        <v>0</v>
      </c>
      <c r="T10382" t="b">
        <v>0</v>
      </c>
      <c r="U10382" t="b">
        <v>1</v>
      </c>
      <c r="V10382">
        <v>36000</v>
      </c>
      <c r="W10382">
        <v>25000</v>
      </c>
      <c r="X10382">
        <v>2.58</v>
      </c>
      <c r="Y10382">
        <v>29500</v>
      </c>
      <c r="Z10382">
        <v>2.4</v>
      </c>
    </row>
    <row r="10383" spans="1:26">
      <c r="A10383">
        <v>206186277</v>
      </c>
      <c r="B10383" t="s">
        <v>5284</v>
      </c>
      <c r="C10383" t="s">
        <v>3597</v>
      </c>
      <c r="D10383" t="s">
        <v>3614</v>
      </c>
      <c r="E10383" t="s">
        <v>5285</v>
      </c>
      <c r="F10383" t="s">
        <v>3650</v>
      </c>
      <c r="G10383">
        <v>206186277</v>
      </c>
      <c r="I10383" t="s">
        <v>3622</v>
      </c>
      <c r="J10383" t="s">
        <v>5304</v>
      </c>
      <c r="K10383" t="s">
        <v>3653</v>
      </c>
      <c r="L10383" t="s">
        <v>5310</v>
      </c>
      <c r="M10383">
        <v>12.5</v>
      </c>
      <c r="N10383">
        <v>23</v>
      </c>
      <c r="O10383">
        <v>10.8</v>
      </c>
      <c r="S10383" t="b">
        <v>0</v>
      </c>
      <c r="T10383" t="b">
        <v>0</v>
      </c>
      <c r="U10383" t="b">
        <v>0</v>
      </c>
      <c r="V10383">
        <v>42000</v>
      </c>
      <c r="W10383">
        <v>32000</v>
      </c>
      <c r="X10383">
        <v>2.29</v>
      </c>
      <c r="Y10383">
        <v>38128</v>
      </c>
      <c r="Z10383">
        <v>2.4500000000000002</v>
      </c>
    </row>
    <row r="10384" spans="1:26">
      <c r="A10384">
        <v>206186279</v>
      </c>
      <c r="B10384" t="s">
        <v>5284</v>
      </c>
      <c r="C10384" t="s">
        <v>3597</v>
      </c>
      <c r="D10384" t="s">
        <v>3614</v>
      </c>
      <c r="E10384" t="s">
        <v>5285</v>
      </c>
      <c r="F10384" t="s">
        <v>3718</v>
      </c>
      <c r="G10384">
        <v>206186279</v>
      </c>
      <c r="I10384" t="s">
        <v>3622</v>
      </c>
      <c r="J10384" t="s">
        <v>5308</v>
      </c>
      <c r="K10384" t="s">
        <v>3688</v>
      </c>
      <c r="L10384" t="s">
        <v>5309</v>
      </c>
      <c r="M10384">
        <v>12</v>
      </c>
      <c r="N10384">
        <v>19</v>
      </c>
      <c r="O10384">
        <v>10.3</v>
      </c>
      <c r="S10384" t="b">
        <v>0</v>
      </c>
      <c r="T10384" t="b">
        <v>0</v>
      </c>
      <c r="U10384" t="b">
        <v>0</v>
      </c>
      <c r="V10384">
        <v>18000</v>
      </c>
      <c r="W10384">
        <v>15300</v>
      </c>
      <c r="X10384">
        <v>2.72</v>
      </c>
      <c r="Y10384">
        <v>16190</v>
      </c>
      <c r="Z10384">
        <v>2.61</v>
      </c>
    </row>
    <row r="10385" spans="1:26">
      <c r="A10385">
        <v>206186280</v>
      </c>
      <c r="B10385" t="s">
        <v>5284</v>
      </c>
      <c r="C10385" t="s">
        <v>3597</v>
      </c>
      <c r="D10385" t="s">
        <v>3614</v>
      </c>
      <c r="E10385" t="s">
        <v>5285</v>
      </c>
      <c r="F10385" t="s">
        <v>3718</v>
      </c>
      <c r="G10385">
        <v>206186280</v>
      </c>
      <c r="I10385" t="s">
        <v>3622</v>
      </c>
      <c r="J10385" t="s">
        <v>5306</v>
      </c>
      <c r="K10385" t="s">
        <v>3688</v>
      </c>
      <c r="L10385" t="s">
        <v>5307</v>
      </c>
      <c r="M10385">
        <v>10</v>
      </c>
      <c r="N10385">
        <v>18</v>
      </c>
      <c r="O10385">
        <v>10.199999999999999</v>
      </c>
      <c r="S10385" t="b">
        <v>0</v>
      </c>
      <c r="T10385" t="b">
        <v>0</v>
      </c>
      <c r="U10385" t="b">
        <v>0</v>
      </c>
      <c r="V10385">
        <v>24000</v>
      </c>
      <c r="W10385">
        <v>16900</v>
      </c>
      <c r="X10385">
        <v>2.4500000000000002</v>
      </c>
      <c r="Y10385">
        <v>19400</v>
      </c>
      <c r="Z10385">
        <v>2.5</v>
      </c>
    </row>
    <row r="10386" spans="1:26">
      <c r="A10386">
        <v>206186282</v>
      </c>
      <c r="B10386" t="s">
        <v>5284</v>
      </c>
      <c r="C10386" t="s">
        <v>3597</v>
      </c>
      <c r="D10386" t="s">
        <v>3614</v>
      </c>
      <c r="E10386" t="s">
        <v>5285</v>
      </c>
      <c r="F10386" t="s">
        <v>3718</v>
      </c>
      <c r="G10386">
        <v>206186282</v>
      </c>
      <c r="I10386" t="s">
        <v>3622</v>
      </c>
      <c r="J10386" t="s">
        <v>5304</v>
      </c>
      <c r="K10386" t="s">
        <v>3688</v>
      </c>
      <c r="L10386" t="s">
        <v>5305</v>
      </c>
      <c r="M10386">
        <v>9</v>
      </c>
      <c r="N10386">
        <v>18.5</v>
      </c>
      <c r="O10386">
        <v>10.5</v>
      </c>
      <c r="S10386" t="b">
        <v>0</v>
      </c>
      <c r="T10386" t="b">
        <v>0</v>
      </c>
      <c r="U10386" t="b">
        <v>0</v>
      </c>
      <c r="V10386">
        <v>42000</v>
      </c>
      <c r="W10386">
        <v>33000</v>
      </c>
      <c r="X10386">
        <v>2.15</v>
      </c>
      <c r="Y10386">
        <v>39462</v>
      </c>
      <c r="Z10386">
        <v>2.4900000000000002</v>
      </c>
    </row>
    <row r="10387" spans="1:26">
      <c r="A10387">
        <v>206907173</v>
      </c>
      <c r="B10387" t="s">
        <v>5284</v>
      </c>
      <c r="C10387" t="s">
        <v>3597</v>
      </c>
      <c r="D10387" t="s">
        <v>3614</v>
      </c>
      <c r="E10387" t="s">
        <v>5285</v>
      </c>
      <c r="F10387" t="s">
        <v>3621</v>
      </c>
      <c r="G10387">
        <v>206907173</v>
      </c>
      <c r="I10387" t="s">
        <v>3622</v>
      </c>
      <c r="J10387" t="s">
        <v>5302</v>
      </c>
      <c r="K10387" t="s">
        <v>3653</v>
      </c>
      <c r="L10387" t="s">
        <v>5303</v>
      </c>
      <c r="M10387">
        <v>12.5</v>
      </c>
      <c r="N10387">
        <v>20</v>
      </c>
      <c r="O10387">
        <v>11</v>
      </c>
      <c r="S10387" t="b">
        <v>0</v>
      </c>
      <c r="T10387" t="b">
        <v>0</v>
      </c>
      <c r="U10387" t="b">
        <v>1</v>
      </c>
      <c r="V10387">
        <v>12000</v>
      </c>
      <c r="W10387">
        <v>9400</v>
      </c>
      <c r="X10387">
        <v>2.99</v>
      </c>
      <c r="Y10387">
        <v>12300</v>
      </c>
      <c r="Z10387">
        <v>2.5</v>
      </c>
    </row>
    <row r="10388" spans="1:26">
      <c r="A10388">
        <v>206186281</v>
      </c>
      <c r="B10388" t="s">
        <v>5284</v>
      </c>
      <c r="C10388" t="s">
        <v>3597</v>
      </c>
      <c r="D10388" t="s">
        <v>3614</v>
      </c>
      <c r="E10388" t="s">
        <v>5285</v>
      </c>
      <c r="F10388" t="s">
        <v>3718</v>
      </c>
      <c r="G10388">
        <v>206186281</v>
      </c>
      <c r="I10388" t="s">
        <v>3622</v>
      </c>
      <c r="J10388" t="s">
        <v>5300</v>
      </c>
      <c r="K10388" t="s">
        <v>3688</v>
      </c>
      <c r="L10388" t="s">
        <v>5301</v>
      </c>
      <c r="M10388">
        <v>9</v>
      </c>
      <c r="N10388">
        <v>18</v>
      </c>
      <c r="O10388">
        <v>9.5</v>
      </c>
      <c r="S10388" t="b">
        <v>0</v>
      </c>
      <c r="T10388" t="b">
        <v>0</v>
      </c>
      <c r="U10388" t="b">
        <v>0</v>
      </c>
      <c r="V10388">
        <v>36000</v>
      </c>
      <c r="W10388">
        <v>25000</v>
      </c>
      <c r="X10388">
        <v>2.19</v>
      </c>
      <c r="Y10388">
        <v>31050</v>
      </c>
      <c r="Z10388">
        <v>2.5299999999999998</v>
      </c>
    </row>
    <row r="10389" spans="1:26">
      <c r="A10389">
        <v>206907172</v>
      </c>
      <c r="B10389" t="s">
        <v>5284</v>
      </c>
      <c r="C10389" t="s">
        <v>3597</v>
      </c>
      <c r="D10389" t="s">
        <v>3614</v>
      </c>
      <c r="E10389" t="s">
        <v>5285</v>
      </c>
      <c r="F10389" t="s">
        <v>3621</v>
      </c>
      <c r="G10389">
        <v>206907172</v>
      </c>
      <c r="I10389" t="s">
        <v>3622</v>
      </c>
      <c r="J10389" t="s">
        <v>5298</v>
      </c>
      <c r="K10389" t="s">
        <v>3653</v>
      </c>
      <c r="L10389" t="s">
        <v>5299</v>
      </c>
      <c r="M10389">
        <v>14</v>
      </c>
      <c r="N10389">
        <v>20</v>
      </c>
      <c r="O10389">
        <v>11.5</v>
      </c>
      <c r="S10389" t="b">
        <v>0</v>
      </c>
      <c r="T10389" t="b">
        <v>0</v>
      </c>
      <c r="U10389" t="b">
        <v>1</v>
      </c>
      <c r="V10389">
        <v>9000</v>
      </c>
      <c r="W10389">
        <v>7200</v>
      </c>
      <c r="X10389">
        <v>2.81</v>
      </c>
      <c r="Y10389">
        <v>9650</v>
      </c>
      <c r="Z10389">
        <v>2.5</v>
      </c>
    </row>
    <row r="10390" spans="1:26">
      <c r="A10390">
        <v>206143042</v>
      </c>
      <c r="B10390" t="s">
        <v>5284</v>
      </c>
      <c r="C10390" t="s">
        <v>3597</v>
      </c>
      <c r="D10390" t="s">
        <v>3614</v>
      </c>
      <c r="E10390" t="s">
        <v>5285</v>
      </c>
      <c r="F10390" t="s">
        <v>3621</v>
      </c>
      <c r="G10390">
        <v>206143042</v>
      </c>
      <c r="I10390" t="s">
        <v>3622</v>
      </c>
      <c r="J10390" t="s">
        <v>5296</v>
      </c>
      <c r="K10390" t="s">
        <v>3653</v>
      </c>
      <c r="L10390" t="s">
        <v>5297</v>
      </c>
      <c r="M10390">
        <v>12.5</v>
      </c>
      <c r="N10390">
        <v>20</v>
      </c>
      <c r="O10390">
        <v>11</v>
      </c>
      <c r="S10390" t="b">
        <v>0</v>
      </c>
      <c r="T10390" t="b">
        <v>0</v>
      </c>
      <c r="U10390" t="b">
        <v>1</v>
      </c>
      <c r="V10390">
        <v>22000</v>
      </c>
      <c r="W10390">
        <v>15100</v>
      </c>
      <c r="X10390">
        <v>2.97</v>
      </c>
      <c r="Y10390">
        <v>21250</v>
      </c>
      <c r="Z10390">
        <v>2.4</v>
      </c>
    </row>
    <row r="10391" spans="1:26">
      <c r="A10391">
        <v>206143041</v>
      </c>
      <c r="B10391" t="s">
        <v>5284</v>
      </c>
      <c r="C10391" t="s">
        <v>3597</v>
      </c>
      <c r="D10391" t="s">
        <v>3614</v>
      </c>
      <c r="E10391" t="s">
        <v>5285</v>
      </c>
      <c r="F10391" t="s">
        <v>3621</v>
      </c>
      <c r="G10391">
        <v>206143041</v>
      </c>
      <c r="I10391" t="s">
        <v>3622</v>
      </c>
      <c r="J10391" t="s">
        <v>5294</v>
      </c>
      <c r="K10391" t="s">
        <v>3653</v>
      </c>
      <c r="L10391" t="s">
        <v>5295</v>
      </c>
      <c r="M10391">
        <v>12.5</v>
      </c>
      <c r="N10391">
        <v>22</v>
      </c>
      <c r="O10391">
        <v>11</v>
      </c>
      <c r="S10391" t="b">
        <v>0</v>
      </c>
      <c r="T10391" t="b">
        <v>0</v>
      </c>
      <c r="U10391" t="b">
        <v>0</v>
      </c>
      <c r="V10391">
        <v>18000</v>
      </c>
      <c r="W10391">
        <v>12200</v>
      </c>
      <c r="X10391">
        <v>2.88</v>
      </c>
      <c r="Y10391">
        <v>18300</v>
      </c>
      <c r="Z10391">
        <v>2.39</v>
      </c>
    </row>
    <row r="10392" spans="1:26">
      <c r="A10392">
        <v>207200481</v>
      </c>
      <c r="B10392" t="s">
        <v>5284</v>
      </c>
      <c r="C10392" t="s">
        <v>3597</v>
      </c>
      <c r="D10392" t="s">
        <v>3614</v>
      </c>
      <c r="E10392" t="s">
        <v>5285</v>
      </c>
      <c r="F10392" t="s">
        <v>3621</v>
      </c>
      <c r="G10392">
        <v>207200481</v>
      </c>
      <c r="I10392" t="s">
        <v>3622</v>
      </c>
      <c r="J10392" t="s">
        <v>5292</v>
      </c>
      <c r="K10392" t="s">
        <v>3653</v>
      </c>
      <c r="L10392" t="s">
        <v>5293</v>
      </c>
      <c r="M10392">
        <v>13.2</v>
      </c>
      <c r="N10392">
        <v>20.5</v>
      </c>
      <c r="O10392">
        <v>12.5</v>
      </c>
      <c r="S10392" t="b">
        <v>0</v>
      </c>
      <c r="T10392" t="b">
        <v>0</v>
      </c>
      <c r="U10392" t="b">
        <v>1</v>
      </c>
      <c r="V10392">
        <v>9000</v>
      </c>
      <c r="W10392">
        <v>8000</v>
      </c>
      <c r="X10392">
        <v>3.4</v>
      </c>
      <c r="Y10392">
        <v>17600</v>
      </c>
      <c r="Z10392">
        <v>2.15</v>
      </c>
    </row>
    <row r="10393" spans="1:26">
      <c r="A10393">
        <v>207200482</v>
      </c>
      <c r="B10393" t="s">
        <v>5284</v>
      </c>
      <c r="C10393" t="s">
        <v>3597</v>
      </c>
      <c r="D10393" t="s">
        <v>3614</v>
      </c>
      <c r="E10393" t="s">
        <v>5285</v>
      </c>
      <c r="F10393" t="s">
        <v>3621</v>
      </c>
      <c r="G10393">
        <v>207200482</v>
      </c>
      <c r="I10393" t="s">
        <v>3622</v>
      </c>
      <c r="J10393" t="s">
        <v>5290</v>
      </c>
      <c r="K10393" t="s">
        <v>3653</v>
      </c>
      <c r="L10393" t="s">
        <v>5291</v>
      </c>
      <c r="M10393">
        <v>13</v>
      </c>
      <c r="N10393">
        <v>20.5</v>
      </c>
      <c r="O10393">
        <v>12.2</v>
      </c>
      <c r="S10393" t="b">
        <v>0</v>
      </c>
      <c r="T10393" t="b">
        <v>0</v>
      </c>
      <c r="U10393" t="b">
        <v>1</v>
      </c>
      <c r="V10393">
        <v>12000</v>
      </c>
      <c r="W10393">
        <v>9500</v>
      </c>
      <c r="X10393">
        <v>3.2</v>
      </c>
      <c r="Y10393">
        <v>17600</v>
      </c>
      <c r="Z10393">
        <v>2.15</v>
      </c>
    </row>
    <row r="10394" spans="1:26">
      <c r="A10394">
        <v>207200484</v>
      </c>
      <c r="B10394" t="s">
        <v>5284</v>
      </c>
      <c r="C10394" t="s">
        <v>3597</v>
      </c>
      <c r="D10394" t="s">
        <v>3614</v>
      </c>
      <c r="E10394" t="s">
        <v>5285</v>
      </c>
      <c r="F10394" t="s">
        <v>3621</v>
      </c>
      <c r="G10394">
        <v>207200484</v>
      </c>
      <c r="I10394" t="s">
        <v>3622</v>
      </c>
      <c r="J10394" t="s">
        <v>5288</v>
      </c>
      <c r="K10394" t="s">
        <v>3653</v>
      </c>
      <c r="L10394" t="s">
        <v>5289</v>
      </c>
      <c r="M10394">
        <v>13.5</v>
      </c>
      <c r="N10394">
        <v>20.5</v>
      </c>
      <c r="O10394">
        <v>12.5</v>
      </c>
      <c r="S10394" t="b">
        <v>0</v>
      </c>
      <c r="T10394" t="b">
        <v>0</v>
      </c>
      <c r="U10394" t="b">
        <v>1</v>
      </c>
      <c r="V10394">
        <v>18000</v>
      </c>
      <c r="W10394">
        <v>13300</v>
      </c>
      <c r="X10394">
        <v>3.39</v>
      </c>
      <c r="Y10394">
        <v>25000</v>
      </c>
      <c r="Z10394">
        <v>2.15</v>
      </c>
    </row>
    <row r="10395" spans="1:26">
      <c r="A10395">
        <v>207200483</v>
      </c>
      <c r="B10395" t="s">
        <v>5284</v>
      </c>
      <c r="C10395" t="s">
        <v>3597</v>
      </c>
      <c r="D10395" t="s">
        <v>3614</v>
      </c>
      <c r="E10395" t="s">
        <v>5285</v>
      </c>
      <c r="F10395" t="s">
        <v>3621</v>
      </c>
      <c r="G10395">
        <v>207200483</v>
      </c>
      <c r="I10395" t="s">
        <v>3622</v>
      </c>
      <c r="J10395" t="s">
        <v>5286</v>
      </c>
      <c r="K10395" t="s">
        <v>3653</v>
      </c>
      <c r="L10395" t="s">
        <v>5287</v>
      </c>
      <c r="M10395">
        <v>13.2</v>
      </c>
      <c r="N10395">
        <v>20.5</v>
      </c>
      <c r="O10395">
        <v>12.2</v>
      </c>
      <c r="S10395" t="b">
        <v>0</v>
      </c>
      <c r="T10395" t="b">
        <v>0</v>
      </c>
      <c r="U10395" t="b">
        <v>1</v>
      </c>
      <c r="V10395">
        <v>22000</v>
      </c>
      <c r="W10395">
        <v>15300</v>
      </c>
      <c r="X10395">
        <v>3.01</v>
      </c>
      <c r="Y10395">
        <v>25800</v>
      </c>
      <c r="Z10395">
        <v>2.91</v>
      </c>
    </row>
    <row r="10396" spans="1:26">
      <c r="A10396">
        <v>205707003</v>
      </c>
      <c r="B10396" t="s">
        <v>5267</v>
      </c>
      <c r="C10396" t="s">
        <v>3597</v>
      </c>
      <c r="D10396" t="s">
        <v>3685</v>
      </c>
      <c r="E10396" t="s">
        <v>3693</v>
      </c>
      <c r="F10396" t="s">
        <v>3600</v>
      </c>
      <c r="G10396">
        <v>205707003</v>
      </c>
      <c r="I10396" t="s">
        <v>3601</v>
      </c>
      <c r="J10396" t="s">
        <v>5268</v>
      </c>
      <c r="K10396" t="s">
        <v>3624</v>
      </c>
      <c r="L10396" t="s">
        <v>5283</v>
      </c>
      <c r="M10396">
        <v>11.3</v>
      </c>
      <c r="N10396">
        <v>15.3</v>
      </c>
      <c r="O10396">
        <v>9.5</v>
      </c>
      <c r="S10396" t="b">
        <v>0</v>
      </c>
      <c r="T10396" t="b">
        <v>0</v>
      </c>
      <c r="U10396" t="b">
        <v>0</v>
      </c>
      <c r="V10396">
        <v>36000</v>
      </c>
      <c r="W10396">
        <v>29000</v>
      </c>
      <c r="X10396">
        <v>2.83</v>
      </c>
      <c r="Y10396">
        <v>50000</v>
      </c>
      <c r="Z10396">
        <v>2.19</v>
      </c>
    </row>
    <row r="10397" spans="1:26">
      <c r="A10397">
        <v>205707002</v>
      </c>
      <c r="B10397" t="s">
        <v>5267</v>
      </c>
      <c r="C10397" t="s">
        <v>3597</v>
      </c>
      <c r="D10397" t="s">
        <v>3685</v>
      </c>
      <c r="E10397" t="s">
        <v>3693</v>
      </c>
      <c r="F10397" t="s">
        <v>3600</v>
      </c>
      <c r="G10397">
        <v>205707002</v>
      </c>
      <c r="I10397" t="s">
        <v>3601</v>
      </c>
      <c r="J10397" t="s">
        <v>5274</v>
      </c>
      <c r="K10397" t="s">
        <v>3624</v>
      </c>
      <c r="L10397" t="s">
        <v>5282</v>
      </c>
      <c r="M10397">
        <v>10.3</v>
      </c>
      <c r="N10397">
        <v>15.2</v>
      </c>
      <c r="O10397">
        <v>9.4</v>
      </c>
      <c r="S10397" t="b">
        <v>0</v>
      </c>
      <c r="T10397" t="b">
        <v>0</v>
      </c>
      <c r="U10397" t="b">
        <v>0</v>
      </c>
      <c r="V10397">
        <v>24000</v>
      </c>
      <c r="W10397">
        <v>19400</v>
      </c>
      <c r="X10397">
        <v>2.58</v>
      </c>
      <c r="Y10397">
        <v>28600</v>
      </c>
      <c r="Z10397">
        <v>2.27</v>
      </c>
    </row>
    <row r="10398" spans="1:26">
      <c r="A10398">
        <v>205754949</v>
      </c>
      <c r="B10398" t="s">
        <v>5267</v>
      </c>
      <c r="C10398" t="s">
        <v>3597</v>
      </c>
      <c r="D10398" t="s">
        <v>3685</v>
      </c>
      <c r="E10398" t="s">
        <v>3693</v>
      </c>
      <c r="F10398" t="s">
        <v>3600</v>
      </c>
      <c r="G10398">
        <v>205754949</v>
      </c>
      <c r="I10398" t="s">
        <v>3601</v>
      </c>
      <c r="J10398" t="s">
        <v>5270</v>
      </c>
      <c r="K10398" t="s">
        <v>3624</v>
      </c>
      <c r="L10398" t="s">
        <v>5281</v>
      </c>
      <c r="M10398">
        <v>12.5</v>
      </c>
      <c r="N10398">
        <v>16</v>
      </c>
      <c r="O10398">
        <v>10.4</v>
      </c>
      <c r="S10398" t="b">
        <v>0</v>
      </c>
      <c r="T10398" t="b">
        <v>0</v>
      </c>
      <c r="U10398" t="b">
        <v>0</v>
      </c>
      <c r="V10398">
        <v>30000</v>
      </c>
      <c r="W10398">
        <v>24000</v>
      </c>
      <c r="X10398">
        <v>2.93</v>
      </c>
      <c r="Y10398">
        <v>48000</v>
      </c>
      <c r="Z10398">
        <v>2.2000000000000002</v>
      </c>
    </row>
    <row r="10399" spans="1:26">
      <c r="A10399">
        <v>205707008</v>
      </c>
      <c r="B10399" t="s">
        <v>5267</v>
      </c>
      <c r="C10399" t="s">
        <v>3597</v>
      </c>
      <c r="D10399" t="s">
        <v>3685</v>
      </c>
      <c r="E10399" t="s">
        <v>3693</v>
      </c>
      <c r="F10399" t="s">
        <v>3849</v>
      </c>
      <c r="G10399">
        <v>205707008</v>
      </c>
      <c r="I10399" t="s">
        <v>3622</v>
      </c>
      <c r="J10399" t="s">
        <v>5274</v>
      </c>
      <c r="K10399" t="s">
        <v>3624</v>
      </c>
      <c r="L10399" t="s">
        <v>5280</v>
      </c>
      <c r="M10399">
        <v>12</v>
      </c>
      <c r="N10399">
        <v>18.5</v>
      </c>
      <c r="O10399">
        <v>10.199999999999999</v>
      </c>
      <c r="S10399" t="b">
        <v>0</v>
      </c>
      <c r="T10399" t="b">
        <v>0</v>
      </c>
      <c r="U10399" t="b">
        <v>0</v>
      </c>
      <c r="V10399">
        <v>24000</v>
      </c>
      <c r="W10399">
        <v>18000</v>
      </c>
      <c r="X10399">
        <v>2.78</v>
      </c>
      <c r="Y10399">
        <v>35400</v>
      </c>
      <c r="Z10399">
        <v>2.5299999999999998</v>
      </c>
    </row>
    <row r="10400" spans="1:26">
      <c r="A10400">
        <v>205707004</v>
      </c>
      <c r="B10400" t="s">
        <v>5267</v>
      </c>
      <c r="C10400" t="s">
        <v>3597</v>
      </c>
      <c r="D10400" t="s">
        <v>3685</v>
      </c>
      <c r="E10400" t="s">
        <v>3693</v>
      </c>
      <c r="F10400" t="s">
        <v>3600</v>
      </c>
      <c r="G10400">
        <v>205707004</v>
      </c>
      <c r="I10400" t="s">
        <v>3601</v>
      </c>
      <c r="J10400" t="s">
        <v>5278</v>
      </c>
      <c r="K10400" t="s">
        <v>3624</v>
      </c>
      <c r="L10400" t="s">
        <v>5279</v>
      </c>
      <c r="M10400">
        <v>11</v>
      </c>
      <c r="N10400">
        <v>16</v>
      </c>
      <c r="O10400">
        <v>9</v>
      </c>
      <c r="S10400" t="b">
        <v>0</v>
      </c>
      <c r="T10400" t="b">
        <v>0</v>
      </c>
      <c r="U10400" t="b">
        <v>0</v>
      </c>
      <c r="V10400">
        <v>42000</v>
      </c>
      <c r="W10400">
        <v>34000</v>
      </c>
      <c r="X10400">
        <v>2.93</v>
      </c>
      <c r="Y10400">
        <v>50700</v>
      </c>
      <c r="Z10400">
        <v>2.48</v>
      </c>
    </row>
    <row r="10401" spans="1:26">
      <c r="A10401">
        <v>205801310</v>
      </c>
      <c r="B10401" t="s">
        <v>5267</v>
      </c>
      <c r="C10401" t="s">
        <v>3597</v>
      </c>
      <c r="D10401" t="s">
        <v>3685</v>
      </c>
      <c r="E10401" t="s">
        <v>3693</v>
      </c>
      <c r="F10401" t="s">
        <v>3849</v>
      </c>
      <c r="G10401">
        <v>205801310</v>
      </c>
      <c r="I10401" t="s">
        <v>3622</v>
      </c>
      <c r="J10401" t="s">
        <v>5272</v>
      </c>
      <c r="K10401" t="s">
        <v>3624</v>
      </c>
      <c r="L10401" t="s">
        <v>5277</v>
      </c>
      <c r="M10401">
        <v>13</v>
      </c>
      <c r="N10401">
        <v>18.600000000000001</v>
      </c>
      <c r="O10401">
        <v>10.1</v>
      </c>
      <c r="S10401" t="b">
        <v>0</v>
      </c>
      <c r="T10401" t="b">
        <v>0</v>
      </c>
      <c r="U10401" t="b">
        <v>0</v>
      </c>
      <c r="V10401">
        <v>18000</v>
      </c>
      <c r="W10401">
        <v>12300</v>
      </c>
      <c r="X10401">
        <v>2.77</v>
      </c>
      <c r="Y10401">
        <v>29600</v>
      </c>
      <c r="Z10401">
        <v>2.63</v>
      </c>
    </row>
    <row r="10402" spans="1:26">
      <c r="A10402">
        <v>205707009</v>
      </c>
      <c r="B10402" t="s">
        <v>5267</v>
      </c>
      <c r="C10402" t="s">
        <v>3597</v>
      </c>
      <c r="D10402" t="s">
        <v>3685</v>
      </c>
      <c r="E10402" t="s">
        <v>3693</v>
      </c>
      <c r="F10402" t="s">
        <v>3849</v>
      </c>
      <c r="G10402">
        <v>205707009</v>
      </c>
      <c r="I10402" t="s">
        <v>3622</v>
      </c>
      <c r="J10402" t="s">
        <v>5270</v>
      </c>
      <c r="K10402" t="s">
        <v>3624</v>
      </c>
      <c r="L10402" t="s">
        <v>5276</v>
      </c>
      <c r="M10402">
        <v>9.3000000000000007</v>
      </c>
      <c r="N10402">
        <v>17.2</v>
      </c>
      <c r="O10402">
        <v>10.199999999999999</v>
      </c>
      <c r="S10402" t="b">
        <v>0</v>
      </c>
      <c r="T10402" t="b">
        <v>0</v>
      </c>
      <c r="U10402" t="b">
        <v>0</v>
      </c>
      <c r="V10402">
        <v>30000</v>
      </c>
      <c r="W10402">
        <v>22800</v>
      </c>
      <c r="X10402">
        <v>3.34</v>
      </c>
      <c r="Y10402">
        <v>53800</v>
      </c>
      <c r="Z10402">
        <v>2.54</v>
      </c>
    </row>
    <row r="10403" spans="1:26">
      <c r="A10403">
        <v>205707005</v>
      </c>
      <c r="B10403" t="s">
        <v>5267</v>
      </c>
      <c r="C10403" t="s">
        <v>3597</v>
      </c>
      <c r="D10403" t="s">
        <v>3685</v>
      </c>
      <c r="E10403" t="s">
        <v>3693</v>
      </c>
      <c r="F10403" t="s">
        <v>3753</v>
      </c>
      <c r="G10403">
        <v>205707005</v>
      </c>
      <c r="I10403" t="s">
        <v>3601</v>
      </c>
      <c r="J10403" t="s">
        <v>5274</v>
      </c>
      <c r="K10403" t="s">
        <v>3624</v>
      </c>
      <c r="L10403" t="s">
        <v>5275</v>
      </c>
      <c r="M10403">
        <v>12</v>
      </c>
      <c r="N10403">
        <v>16.5</v>
      </c>
      <c r="O10403">
        <v>9.6999999999999993</v>
      </c>
      <c r="S10403" t="b">
        <v>0</v>
      </c>
      <c r="T10403" t="b">
        <v>0</v>
      </c>
      <c r="U10403" t="b">
        <v>0</v>
      </c>
      <c r="V10403">
        <v>24000</v>
      </c>
      <c r="W10403">
        <v>18800</v>
      </c>
      <c r="X10403">
        <v>2.5</v>
      </c>
      <c r="Y10403">
        <v>32600</v>
      </c>
      <c r="Z10403">
        <v>2.12</v>
      </c>
    </row>
    <row r="10404" spans="1:26">
      <c r="A10404">
        <v>205801306</v>
      </c>
      <c r="B10404" t="s">
        <v>5267</v>
      </c>
      <c r="C10404" t="s">
        <v>3597</v>
      </c>
      <c r="D10404" t="s">
        <v>3685</v>
      </c>
      <c r="E10404" t="s">
        <v>3693</v>
      </c>
      <c r="F10404" t="s">
        <v>3753</v>
      </c>
      <c r="G10404">
        <v>205801306</v>
      </c>
      <c r="I10404" t="s">
        <v>3601</v>
      </c>
      <c r="J10404" t="s">
        <v>5272</v>
      </c>
      <c r="K10404" t="s">
        <v>3624</v>
      </c>
      <c r="L10404" t="s">
        <v>5273</v>
      </c>
      <c r="M10404">
        <v>13</v>
      </c>
      <c r="N10404">
        <v>16.7</v>
      </c>
      <c r="O10404">
        <v>9.5</v>
      </c>
      <c r="S10404" t="b">
        <v>0</v>
      </c>
      <c r="T10404" t="b">
        <v>0</v>
      </c>
      <c r="U10404" t="b">
        <v>0</v>
      </c>
      <c r="V10404">
        <v>18000</v>
      </c>
      <c r="W10404">
        <v>13200</v>
      </c>
      <c r="X10404">
        <v>2.58</v>
      </c>
      <c r="Y10404">
        <v>27400</v>
      </c>
      <c r="Z10404">
        <v>2.17</v>
      </c>
    </row>
    <row r="10405" spans="1:26">
      <c r="A10405">
        <v>205707006</v>
      </c>
      <c r="B10405" t="s">
        <v>5267</v>
      </c>
      <c r="C10405" t="s">
        <v>3597</v>
      </c>
      <c r="D10405" t="s">
        <v>3685</v>
      </c>
      <c r="E10405" t="s">
        <v>3693</v>
      </c>
      <c r="F10405" t="s">
        <v>3753</v>
      </c>
      <c r="G10405">
        <v>205707006</v>
      </c>
      <c r="I10405" t="s">
        <v>3601</v>
      </c>
      <c r="J10405" t="s">
        <v>5270</v>
      </c>
      <c r="K10405" t="s">
        <v>3624</v>
      </c>
      <c r="L10405" t="s">
        <v>5271</v>
      </c>
      <c r="M10405">
        <v>10.5</v>
      </c>
      <c r="N10405">
        <v>16</v>
      </c>
      <c r="O10405">
        <v>9.1999999999999993</v>
      </c>
      <c r="S10405" t="b">
        <v>0</v>
      </c>
      <c r="T10405" t="b">
        <v>0</v>
      </c>
      <c r="U10405" t="b">
        <v>0</v>
      </c>
      <c r="V10405">
        <v>30000</v>
      </c>
      <c r="W10405">
        <v>23400</v>
      </c>
      <c r="X10405">
        <v>2.74</v>
      </c>
      <c r="Y10405">
        <v>42000</v>
      </c>
      <c r="Z10405">
        <v>2.02</v>
      </c>
    </row>
    <row r="10406" spans="1:26">
      <c r="A10406">
        <v>205706994</v>
      </c>
      <c r="B10406" t="s">
        <v>5267</v>
      </c>
      <c r="C10406" t="s">
        <v>3597</v>
      </c>
      <c r="D10406" t="s">
        <v>3685</v>
      </c>
      <c r="E10406" t="s">
        <v>3693</v>
      </c>
      <c r="F10406" t="s">
        <v>3753</v>
      </c>
      <c r="G10406">
        <v>205706994</v>
      </c>
      <c r="I10406" t="s">
        <v>3601</v>
      </c>
      <c r="J10406" t="s">
        <v>5268</v>
      </c>
      <c r="K10406" t="s">
        <v>3624</v>
      </c>
      <c r="L10406" t="s">
        <v>5269</v>
      </c>
      <c r="M10406">
        <v>11.1</v>
      </c>
      <c r="N10406">
        <v>17.5</v>
      </c>
      <c r="O10406">
        <v>9.1</v>
      </c>
      <c r="S10406" t="b">
        <v>0</v>
      </c>
      <c r="T10406" t="b">
        <v>0</v>
      </c>
      <c r="U10406" t="b">
        <v>0</v>
      </c>
      <c r="V10406">
        <v>36000</v>
      </c>
      <c r="W10406">
        <v>27400</v>
      </c>
      <c r="X10406">
        <v>2.97</v>
      </c>
      <c r="Y10406">
        <v>48200</v>
      </c>
      <c r="Z10406">
        <v>2.21</v>
      </c>
    </row>
    <row r="10407" spans="1:26">
      <c r="A10407">
        <v>207690474</v>
      </c>
      <c r="B10407" t="s">
        <v>3742</v>
      </c>
      <c r="C10407" t="s">
        <v>3597</v>
      </c>
      <c r="D10407" t="s">
        <v>4034</v>
      </c>
      <c r="E10407" t="s">
        <v>5262</v>
      </c>
      <c r="F10407" t="s">
        <v>3600</v>
      </c>
      <c r="G10407">
        <v>207690474</v>
      </c>
      <c r="I10407" t="s">
        <v>3601</v>
      </c>
      <c r="J10407" t="s">
        <v>5265</v>
      </c>
      <c r="K10407" t="s">
        <v>3624</v>
      </c>
      <c r="L10407" t="s">
        <v>5266</v>
      </c>
      <c r="M10407">
        <v>11</v>
      </c>
      <c r="N10407">
        <v>18</v>
      </c>
      <c r="O10407">
        <v>10.5</v>
      </c>
      <c r="S10407" t="b">
        <v>0</v>
      </c>
      <c r="T10407" t="b">
        <v>0</v>
      </c>
      <c r="U10407" t="b">
        <v>0</v>
      </c>
      <c r="V10407">
        <v>30000</v>
      </c>
      <c r="W10407">
        <v>19400</v>
      </c>
      <c r="X10407">
        <v>2.6</v>
      </c>
      <c r="Y10407">
        <v>30000</v>
      </c>
      <c r="Z10407">
        <v>2.2000000000000002</v>
      </c>
    </row>
    <row r="10408" spans="1:26">
      <c r="A10408">
        <v>207690476</v>
      </c>
      <c r="B10408" t="s">
        <v>3742</v>
      </c>
      <c r="C10408" t="s">
        <v>3597</v>
      </c>
      <c r="D10408" t="s">
        <v>4034</v>
      </c>
      <c r="E10408" t="s">
        <v>5262</v>
      </c>
      <c r="F10408" t="s">
        <v>3600</v>
      </c>
      <c r="G10408">
        <v>207690476</v>
      </c>
      <c r="I10408" t="s">
        <v>3601</v>
      </c>
      <c r="J10408" t="s">
        <v>5263</v>
      </c>
      <c r="K10408" t="s">
        <v>3624</v>
      </c>
      <c r="L10408" t="s">
        <v>5264</v>
      </c>
      <c r="M10408">
        <v>8.5</v>
      </c>
      <c r="N10408">
        <v>16</v>
      </c>
      <c r="O10408">
        <v>10</v>
      </c>
      <c r="S10408" t="b">
        <v>0</v>
      </c>
      <c r="T10408" t="b">
        <v>0</v>
      </c>
      <c r="U10408" t="b">
        <v>0</v>
      </c>
      <c r="V10408">
        <v>47000</v>
      </c>
      <c r="W10408">
        <v>32000</v>
      </c>
      <c r="X10408">
        <v>2.34</v>
      </c>
      <c r="Y10408">
        <v>46000</v>
      </c>
      <c r="Z10408">
        <v>2.0099999999999998</v>
      </c>
    </row>
    <row r="10409" spans="1:26">
      <c r="A10409">
        <v>207742520</v>
      </c>
      <c r="B10409" t="s">
        <v>5256</v>
      </c>
      <c r="C10409" t="s">
        <v>3597</v>
      </c>
      <c r="D10409" t="s">
        <v>4034</v>
      </c>
      <c r="E10409" t="s">
        <v>5260</v>
      </c>
      <c r="F10409" t="s">
        <v>3753</v>
      </c>
      <c r="G10409">
        <v>207742520</v>
      </c>
      <c r="I10409" t="s">
        <v>3601</v>
      </c>
      <c r="J10409" t="s">
        <v>5261</v>
      </c>
      <c r="K10409" t="s">
        <v>3624</v>
      </c>
      <c r="L10409" t="s">
        <v>5259</v>
      </c>
      <c r="M10409">
        <v>10</v>
      </c>
      <c r="N10409">
        <v>18</v>
      </c>
      <c r="O10409">
        <v>10</v>
      </c>
      <c r="S10409" t="b">
        <v>0</v>
      </c>
      <c r="T10409" t="b">
        <v>0</v>
      </c>
      <c r="U10409" t="b">
        <v>0</v>
      </c>
      <c r="V10409">
        <v>57000</v>
      </c>
      <c r="W10409">
        <v>37000</v>
      </c>
      <c r="X10409">
        <v>2.64</v>
      </c>
      <c r="Y10409">
        <v>39719</v>
      </c>
      <c r="Z10409">
        <v>2.1800000000000002</v>
      </c>
    </row>
    <row r="10410" spans="1:26">
      <c r="A10410">
        <v>207742451</v>
      </c>
      <c r="B10410" t="s">
        <v>5256</v>
      </c>
      <c r="C10410" t="s">
        <v>3597</v>
      </c>
      <c r="D10410" t="s">
        <v>4034</v>
      </c>
      <c r="E10410" t="s">
        <v>5257</v>
      </c>
      <c r="F10410" t="s">
        <v>3753</v>
      </c>
      <c r="G10410">
        <v>207742451</v>
      </c>
      <c r="I10410" t="s">
        <v>3601</v>
      </c>
      <c r="J10410" t="s">
        <v>5258</v>
      </c>
      <c r="K10410" t="s">
        <v>3624</v>
      </c>
      <c r="L10410" t="s">
        <v>5259</v>
      </c>
      <c r="M10410">
        <v>10</v>
      </c>
      <c r="N10410">
        <v>18</v>
      </c>
      <c r="O10410">
        <v>10</v>
      </c>
      <c r="S10410" t="b">
        <v>0</v>
      </c>
      <c r="T10410" t="b">
        <v>0</v>
      </c>
      <c r="U10410" t="b">
        <v>0</v>
      </c>
      <c r="V10410">
        <v>57000</v>
      </c>
      <c r="W10410">
        <v>37000</v>
      </c>
      <c r="X10410">
        <v>2.64</v>
      </c>
      <c r="Y10410">
        <v>39719</v>
      </c>
      <c r="Z10410">
        <v>2.1800000000000002</v>
      </c>
    </row>
    <row r="10411" spans="1:26">
      <c r="A10411">
        <v>207743736</v>
      </c>
      <c r="B10411" t="s">
        <v>5252</v>
      </c>
      <c r="C10411" t="s">
        <v>3597</v>
      </c>
      <c r="D10411" t="s">
        <v>4034</v>
      </c>
      <c r="E10411" t="s">
        <v>4035</v>
      </c>
      <c r="F10411" t="s">
        <v>3787</v>
      </c>
      <c r="G10411">
        <v>207743736</v>
      </c>
      <c r="I10411" t="s">
        <v>3622</v>
      </c>
      <c r="J10411" t="s">
        <v>5253</v>
      </c>
      <c r="K10411" t="s">
        <v>3624</v>
      </c>
      <c r="L10411" t="s">
        <v>5255</v>
      </c>
      <c r="M10411">
        <v>9.8000000000000007</v>
      </c>
      <c r="N10411">
        <v>18</v>
      </c>
      <c r="O10411">
        <v>10.5</v>
      </c>
      <c r="S10411" t="b">
        <v>0</v>
      </c>
      <c r="T10411" t="b">
        <v>0</v>
      </c>
      <c r="U10411" t="b">
        <v>0</v>
      </c>
      <c r="V10411">
        <v>54000</v>
      </c>
      <c r="W10411">
        <v>35000</v>
      </c>
      <c r="X10411">
        <v>2.4900000000000002</v>
      </c>
      <c r="Y10411">
        <v>34946</v>
      </c>
      <c r="Z10411">
        <v>2.04</v>
      </c>
    </row>
    <row r="10412" spans="1:26">
      <c r="A10412">
        <v>207743763</v>
      </c>
      <c r="B10412" t="s">
        <v>5252</v>
      </c>
      <c r="C10412" t="s">
        <v>3597</v>
      </c>
      <c r="D10412" t="s">
        <v>4034</v>
      </c>
      <c r="E10412" t="s">
        <v>4035</v>
      </c>
      <c r="F10412" t="s">
        <v>3753</v>
      </c>
      <c r="G10412">
        <v>207743763</v>
      </c>
      <c r="I10412" t="s">
        <v>3601</v>
      </c>
      <c r="J10412" t="s">
        <v>5253</v>
      </c>
      <c r="K10412" t="s">
        <v>3624</v>
      </c>
      <c r="L10412" t="s">
        <v>5254</v>
      </c>
      <c r="M10412">
        <v>10</v>
      </c>
      <c r="N10412">
        <v>18</v>
      </c>
      <c r="O10412">
        <v>10</v>
      </c>
      <c r="S10412" t="b">
        <v>0</v>
      </c>
      <c r="T10412" t="b">
        <v>0</v>
      </c>
      <c r="U10412" t="b">
        <v>0</v>
      </c>
      <c r="V10412">
        <v>57000</v>
      </c>
      <c r="W10412">
        <v>37000</v>
      </c>
      <c r="X10412">
        <v>2.64</v>
      </c>
      <c r="Y10412">
        <v>39719</v>
      </c>
      <c r="Z10412">
        <v>2.1800000000000002</v>
      </c>
    </row>
    <row r="10413" spans="1:26">
      <c r="A10413">
        <v>204834269</v>
      </c>
      <c r="B10413" t="s">
        <v>4678</v>
      </c>
      <c r="C10413" t="s">
        <v>3597</v>
      </c>
      <c r="D10413" t="s">
        <v>3743</v>
      </c>
      <c r="E10413" t="s">
        <v>3752</v>
      </c>
      <c r="F10413" t="s">
        <v>3718</v>
      </c>
      <c r="G10413">
        <v>204834269</v>
      </c>
      <c r="I10413" t="s">
        <v>3711</v>
      </c>
      <c r="J10413" t="s">
        <v>5251</v>
      </c>
      <c r="K10413" t="s">
        <v>3688</v>
      </c>
      <c r="M10413">
        <v>10</v>
      </c>
      <c r="N10413">
        <v>17</v>
      </c>
      <c r="O10413">
        <v>10.7</v>
      </c>
      <c r="S10413" t="b">
        <v>0</v>
      </c>
      <c r="T10413" t="b">
        <v>0</v>
      </c>
      <c r="U10413" t="b">
        <v>0</v>
      </c>
      <c r="V10413">
        <v>60000</v>
      </c>
      <c r="W10413">
        <v>40500</v>
      </c>
      <c r="X10413">
        <v>2.44</v>
      </c>
      <c r="Y10413">
        <v>65000</v>
      </c>
      <c r="Z10413">
        <v>2.35</v>
      </c>
    </row>
    <row r="10414" spans="1:26">
      <c r="A10414">
        <v>207690465</v>
      </c>
      <c r="B10414" t="s">
        <v>5246</v>
      </c>
      <c r="C10414" t="s">
        <v>3597</v>
      </c>
      <c r="D10414" t="s">
        <v>4034</v>
      </c>
      <c r="E10414" t="s">
        <v>4412</v>
      </c>
      <c r="F10414" t="s">
        <v>3600</v>
      </c>
      <c r="G10414">
        <v>207690465</v>
      </c>
      <c r="I10414" t="s">
        <v>3601</v>
      </c>
      <c r="J10414" t="s">
        <v>5249</v>
      </c>
      <c r="K10414" t="s">
        <v>3624</v>
      </c>
      <c r="L10414" t="s">
        <v>5250</v>
      </c>
      <c r="M10414">
        <v>8.5</v>
      </c>
      <c r="N10414">
        <v>16</v>
      </c>
      <c r="O10414">
        <v>10</v>
      </c>
      <c r="S10414" t="b">
        <v>0</v>
      </c>
      <c r="T10414" t="b">
        <v>0</v>
      </c>
      <c r="U10414" t="b">
        <v>0</v>
      </c>
      <c r="V10414">
        <v>47000</v>
      </c>
      <c r="W10414">
        <v>32000</v>
      </c>
      <c r="X10414">
        <v>2.34</v>
      </c>
      <c r="Y10414">
        <v>46000</v>
      </c>
      <c r="Z10414">
        <v>2.0099999999999998</v>
      </c>
    </row>
    <row r="10415" spans="1:26">
      <c r="A10415">
        <v>207690463</v>
      </c>
      <c r="B10415" t="s">
        <v>5246</v>
      </c>
      <c r="C10415" t="s">
        <v>3597</v>
      </c>
      <c r="D10415" t="s">
        <v>4034</v>
      </c>
      <c r="E10415" t="s">
        <v>4412</v>
      </c>
      <c r="F10415" t="s">
        <v>3600</v>
      </c>
      <c r="G10415">
        <v>207690463</v>
      </c>
      <c r="I10415" t="s">
        <v>3601</v>
      </c>
      <c r="J10415" t="s">
        <v>5247</v>
      </c>
      <c r="K10415" t="s">
        <v>3624</v>
      </c>
      <c r="L10415" t="s">
        <v>5248</v>
      </c>
      <c r="M10415">
        <v>11</v>
      </c>
      <c r="N10415">
        <v>18</v>
      </c>
      <c r="O10415">
        <v>10.5</v>
      </c>
      <c r="S10415" t="b">
        <v>0</v>
      </c>
      <c r="T10415" t="b">
        <v>0</v>
      </c>
      <c r="U10415" t="b">
        <v>0</v>
      </c>
      <c r="V10415">
        <v>30000</v>
      </c>
      <c r="W10415">
        <v>19400</v>
      </c>
      <c r="X10415">
        <v>2.6</v>
      </c>
      <c r="Y10415">
        <v>30000</v>
      </c>
      <c r="Z10415">
        <v>2.2000000000000002</v>
      </c>
    </row>
    <row r="10416" spans="1:26">
      <c r="A10416">
        <v>206221527</v>
      </c>
      <c r="B10416" t="s">
        <v>5240</v>
      </c>
      <c r="C10416" t="s">
        <v>3597</v>
      </c>
      <c r="D10416" t="s">
        <v>3775</v>
      </c>
      <c r="E10416" t="s">
        <v>3599</v>
      </c>
      <c r="F10416" t="s">
        <v>3718</v>
      </c>
      <c r="G10416">
        <v>206221527</v>
      </c>
      <c r="I10416" t="s">
        <v>3711</v>
      </c>
      <c r="J10416" t="s">
        <v>5151</v>
      </c>
      <c r="K10416" t="s">
        <v>3688</v>
      </c>
      <c r="M10416">
        <v>12</v>
      </c>
      <c r="N10416">
        <v>18</v>
      </c>
      <c r="O10416">
        <v>9.3000000000000007</v>
      </c>
      <c r="S10416" t="b">
        <v>0</v>
      </c>
      <c r="T10416" t="b">
        <v>0</v>
      </c>
      <c r="U10416" t="b">
        <v>0</v>
      </c>
      <c r="V10416">
        <v>35200</v>
      </c>
      <c r="W10416">
        <v>21400</v>
      </c>
      <c r="X10416">
        <v>2</v>
      </c>
      <c r="Y10416">
        <v>39341</v>
      </c>
      <c r="Z10416">
        <v>2.2200000000000002</v>
      </c>
    </row>
    <row r="10417" spans="1:26">
      <c r="A10417">
        <v>206221535</v>
      </c>
      <c r="B10417" t="s">
        <v>5240</v>
      </c>
      <c r="C10417" t="s">
        <v>3597</v>
      </c>
      <c r="D10417" t="s">
        <v>3775</v>
      </c>
      <c r="E10417" t="s">
        <v>3599</v>
      </c>
      <c r="F10417" t="s">
        <v>3718</v>
      </c>
      <c r="G10417">
        <v>206221535</v>
      </c>
      <c r="I10417" t="s">
        <v>3711</v>
      </c>
      <c r="J10417" t="s">
        <v>5148</v>
      </c>
      <c r="K10417" t="s">
        <v>3688</v>
      </c>
      <c r="M10417">
        <v>9.8000000000000007</v>
      </c>
      <c r="N10417">
        <v>17.7</v>
      </c>
      <c r="O10417">
        <v>9.3000000000000007</v>
      </c>
      <c r="S10417" t="b">
        <v>0</v>
      </c>
      <c r="T10417" t="b">
        <v>0</v>
      </c>
      <c r="U10417" t="b">
        <v>0</v>
      </c>
      <c r="V10417">
        <v>45000</v>
      </c>
      <c r="W10417">
        <v>27800</v>
      </c>
      <c r="X10417">
        <v>2.52</v>
      </c>
      <c r="Y10417">
        <v>36407</v>
      </c>
      <c r="Z10417">
        <v>2</v>
      </c>
    </row>
    <row r="10418" spans="1:26">
      <c r="A10418">
        <v>206221505</v>
      </c>
      <c r="B10418" t="s">
        <v>5240</v>
      </c>
      <c r="C10418" t="s">
        <v>3597</v>
      </c>
      <c r="D10418" t="s">
        <v>3775</v>
      </c>
      <c r="E10418" t="s">
        <v>3599</v>
      </c>
      <c r="F10418" t="s">
        <v>3621</v>
      </c>
      <c r="G10418">
        <v>206221505</v>
      </c>
      <c r="I10418" t="s">
        <v>3622</v>
      </c>
      <c r="J10418" t="s">
        <v>5212</v>
      </c>
      <c r="K10418" t="s">
        <v>3624</v>
      </c>
      <c r="L10418" t="s">
        <v>5245</v>
      </c>
      <c r="M10418">
        <v>13.3</v>
      </c>
      <c r="N10418">
        <v>20</v>
      </c>
      <c r="O10418">
        <v>10.4</v>
      </c>
      <c r="S10418" t="b">
        <v>0</v>
      </c>
      <c r="T10418" t="b">
        <v>0</v>
      </c>
      <c r="U10418" t="b">
        <v>1</v>
      </c>
      <c r="V10418">
        <v>18000</v>
      </c>
      <c r="W10418">
        <v>14600</v>
      </c>
      <c r="X10418">
        <v>3.01</v>
      </c>
      <c r="Y10418">
        <v>22759</v>
      </c>
      <c r="Z10418">
        <v>2.2200000000000002</v>
      </c>
    </row>
    <row r="10419" spans="1:26">
      <c r="A10419">
        <v>206221506</v>
      </c>
      <c r="B10419" t="s">
        <v>5240</v>
      </c>
      <c r="C10419" t="s">
        <v>3597</v>
      </c>
      <c r="D10419" t="s">
        <v>3775</v>
      </c>
      <c r="E10419" t="s">
        <v>3599</v>
      </c>
      <c r="F10419" t="s">
        <v>3621</v>
      </c>
      <c r="G10419">
        <v>206221506</v>
      </c>
      <c r="I10419" t="s">
        <v>3622</v>
      </c>
      <c r="J10419" t="s">
        <v>5211</v>
      </c>
      <c r="K10419" t="s">
        <v>3624</v>
      </c>
      <c r="L10419" t="s">
        <v>5244</v>
      </c>
      <c r="M10419">
        <v>12.5</v>
      </c>
      <c r="N10419">
        <v>19.5</v>
      </c>
      <c r="O10419">
        <v>10.5</v>
      </c>
      <c r="S10419" t="b">
        <v>0</v>
      </c>
      <c r="T10419" t="b">
        <v>0</v>
      </c>
      <c r="U10419" t="b">
        <v>1</v>
      </c>
      <c r="V10419">
        <v>22000</v>
      </c>
      <c r="W10419">
        <v>18000</v>
      </c>
      <c r="X10419">
        <v>2.5</v>
      </c>
      <c r="Y10419">
        <v>27700</v>
      </c>
      <c r="Z10419">
        <v>2.2599999999999998</v>
      </c>
    </row>
    <row r="10420" spans="1:26">
      <c r="A10420">
        <v>206221512</v>
      </c>
      <c r="B10420" t="s">
        <v>5240</v>
      </c>
      <c r="C10420" t="s">
        <v>3597</v>
      </c>
      <c r="D10420" t="s">
        <v>3775</v>
      </c>
      <c r="E10420" t="s">
        <v>3599</v>
      </c>
      <c r="F10420" t="s">
        <v>3787</v>
      </c>
      <c r="G10420">
        <v>206221512</v>
      </c>
      <c r="I10420" t="s">
        <v>3622</v>
      </c>
      <c r="J10420" t="s">
        <v>5181</v>
      </c>
      <c r="K10420" t="s">
        <v>3624</v>
      </c>
      <c r="L10420" t="s">
        <v>5182</v>
      </c>
      <c r="M10420">
        <v>13.1</v>
      </c>
      <c r="N10420">
        <v>22.7</v>
      </c>
      <c r="O10420">
        <v>11.6</v>
      </c>
      <c r="S10420" t="b">
        <v>0</v>
      </c>
      <c r="T10420" t="b">
        <v>0</v>
      </c>
      <c r="U10420" t="b">
        <v>1</v>
      </c>
      <c r="V10420">
        <v>12000</v>
      </c>
      <c r="W10420">
        <v>10600</v>
      </c>
      <c r="X10420">
        <v>2.61</v>
      </c>
      <c r="Y10420">
        <v>15000</v>
      </c>
      <c r="Z10420">
        <v>2.0299999999999998</v>
      </c>
    </row>
    <row r="10421" spans="1:26">
      <c r="A10421">
        <v>206221499</v>
      </c>
      <c r="B10421" t="s">
        <v>5240</v>
      </c>
      <c r="C10421" t="s">
        <v>3597</v>
      </c>
      <c r="D10421" t="s">
        <v>3775</v>
      </c>
      <c r="E10421" t="s">
        <v>3599</v>
      </c>
      <c r="F10421" t="s">
        <v>3621</v>
      </c>
      <c r="G10421">
        <v>206221499</v>
      </c>
      <c r="I10421" t="s">
        <v>3622</v>
      </c>
      <c r="J10421" t="s">
        <v>5183</v>
      </c>
      <c r="K10421" t="s">
        <v>3624</v>
      </c>
      <c r="L10421" t="s">
        <v>5245</v>
      </c>
      <c r="M10421">
        <v>13.3</v>
      </c>
      <c r="N10421">
        <v>20</v>
      </c>
      <c r="O10421">
        <v>10.5</v>
      </c>
      <c r="S10421" t="b">
        <v>0</v>
      </c>
      <c r="T10421" t="b">
        <v>0</v>
      </c>
      <c r="U10421" t="b">
        <v>0</v>
      </c>
      <c r="V10421">
        <v>18000</v>
      </c>
      <c r="W10421">
        <v>14600</v>
      </c>
      <c r="X10421">
        <v>3.08</v>
      </c>
      <c r="Y10421">
        <v>22759</v>
      </c>
      <c r="Z10421">
        <v>2.34</v>
      </c>
    </row>
    <row r="10422" spans="1:26">
      <c r="A10422">
        <v>206221500</v>
      </c>
      <c r="B10422" t="s">
        <v>5240</v>
      </c>
      <c r="C10422" t="s">
        <v>3597</v>
      </c>
      <c r="D10422" t="s">
        <v>3775</v>
      </c>
      <c r="E10422" t="s">
        <v>3599</v>
      </c>
      <c r="F10422" t="s">
        <v>3621</v>
      </c>
      <c r="G10422">
        <v>206221500</v>
      </c>
      <c r="I10422" t="s">
        <v>3622</v>
      </c>
      <c r="J10422" t="s">
        <v>5177</v>
      </c>
      <c r="K10422" t="s">
        <v>3624</v>
      </c>
      <c r="L10422" t="s">
        <v>5244</v>
      </c>
      <c r="M10422">
        <v>12.5</v>
      </c>
      <c r="N10422">
        <v>19.5</v>
      </c>
      <c r="O10422">
        <v>10.6</v>
      </c>
      <c r="S10422" t="b">
        <v>0</v>
      </c>
      <c r="T10422" t="b">
        <v>0</v>
      </c>
      <c r="U10422" t="b">
        <v>0</v>
      </c>
      <c r="V10422">
        <v>22000</v>
      </c>
      <c r="W10422">
        <v>18000</v>
      </c>
      <c r="X10422">
        <v>2.69</v>
      </c>
      <c r="Y10422">
        <v>27700</v>
      </c>
      <c r="Z10422">
        <v>2.36</v>
      </c>
    </row>
    <row r="10423" spans="1:26">
      <c r="A10423">
        <v>206221492</v>
      </c>
      <c r="B10423" t="s">
        <v>5240</v>
      </c>
      <c r="C10423" t="s">
        <v>3597</v>
      </c>
      <c r="D10423" t="s">
        <v>3775</v>
      </c>
      <c r="E10423" t="s">
        <v>3599</v>
      </c>
      <c r="F10423" t="s">
        <v>3621</v>
      </c>
      <c r="G10423">
        <v>206221492</v>
      </c>
      <c r="I10423" t="s">
        <v>3622</v>
      </c>
      <c r="J10423" t="s">
        <v>5171</v>
      </c>
      <c r="K10423" t="s">
        <v>3624</v>
      </c>
      <c r="L10423" t="s">
        <v>5243</v>
      </c>
      <c r="M10423">
        <v>10</v>
      </c>
      <c r="N10423">
        <v>18</v>
      </c>
      <c r="O10423">
        <v>10.6</v>
      </c>
      <c r="S10423" t="b">
        <v>0</v>
      </c>
      <c r="T10423" t="b">
        <v>0</v>
      </c>
      <c r="U10423" t="b">
        <v>0</v>
      </c>
      <c r="V10423">
        <v>24000</v>
      </c>
      <c r="W10423">
        <v>15300</v>
      </c>
      <c r="X10423">
        <v>2.8</v>
      </c>
      <c r="Y10423">
        <v>22553</v>
      </c>
      <c r="Z10423">
        <v>2.5499999999999998</v>
      </c>
    </row>
    <row r="10424" spans="1:26">
      <c r="A10424">
        <v>206309260</v>
      </c>
      <c r="B10424" t="s">
        <v>5240</v>
      </c>
      <c r="C10424" t="s">
        <v>3597</v>
      </c>
      <c r="D10424" t="s">
        <v>3775</v>
      </c>
      <c r="E10424" t="s">
        <v>3599</v>
      </c>
      <c r="F10424" t="s">
        <v>3849</v>
      </c>
      <c r="G10424">
        <v>206309260</v>
      </c>
      <c r="I10424" t="s">
        <v>3622</v>
      </c>
      <c r="J10424" t="s">
        <v>5173</v>
      </c>
      <c r="K10424" t="s">
        <v>3624</v>
      </c>
      <c r="L10424" t="s">
        <v>5174</v>
      </c>
      <c r="M10424">
        <v>10</v>
      </c>
      <c r="N10424">
        <v>17.8</v>
      </c>
      <c r="O10424">
        <v>10.6</v>
      </c>
      <c r="S10424" t="b">
        <v>0</v>
      </c>
      <c r="T10424" t="b">
        <v>0</v>
      </c>
      <c r="U10424" t="b">
        <v>0</v>
      </c>
      <c r="V10424">
        <v>48000</v>
      </c>
      <c r="W10424">
        <v>31400</v>
      </c>
      <c r="X10424">
        <v>2.0499999999999998</v>
      </c>
      <c r="Y10424">
        <v>42500</v>
      </c>
      <c r="Z10424">
        <v>2.67</v>
      </c>
    </row>
    <row r="10425" spans="1:26">
      <c r="A10425">
        <v>206221516</v>
      </c>
      <c r="B10425" t="s">
        <v>5240</v>
      </c>
      <c r="C10425" t="s">
        <v>3597</v>
      </c>
      <c r="D10425" t="s">
        <v>3775</v>
      </c>
      <c r="E10425" t="s">
        <v>3599</v>
      </c>
      <c r="F10425" t="s">
        <v>3753</v>
      </c>
      <c r="G10425">
        <v>206221516</v>
      </c>
      <c r="I10425" t="s">
        <v>3601</v>
      </c>
      <c r="J10425" t="s">
        <v>5175</v>
      </c>
      <c r="K10425" t="s">
        <v>3624</v>
      </c>
      <c r="L10425" t="s">
        <v>5176</v>
      </c>
      <c r="M10425">
        <v>12</v>
      </c>
      <c r="N10425">
        <v>19.7</v>
      </c>
      <c r="O10425">
        <v>11.3</v>
      </c>
      <c r="S10425" t="b">
        <v>0</v>
      </c>
      <c r="T10425" t="b">
        <v>0</v>
      </c>
      <c r="U10425" t="b">
        <v>0</v>
      </c>
      <c r="V10425">
        <v>18000</v>
      </c>
      <c r="W10425">
        <v>13600</v>
      </c>
      <c r="X10425">
        <v>3.11</v>
      </c>
      <c r="Y10425">
        <v>21428</v>
      </c>
      <c r="Z10425">
        <v>2.64</v>
      </c>
    </row>
    <row r="10426" spans="1:26">
      <c r="A10426">
        <v>206221491</v>
      </c>
      <c r="B10426" t="s">
        <v>5240</v>
      </c>
      <c r="C10426" t="s">
        <v>3597</v>
      </c>
      <c r="D10426" t="s">
        <v>3775</v>
      </c>
      <c r="E10426" t="s">
        <v>3599</v>
      </c>
      <c r="F10426" t="s">
        <v>3621</v>
      </c>
      <c r="G10426">
        <v>206221491</v>
      </c>
      <c r="I10426" t="s">
        <v>3622</v>
      </c>
      <c r="J10426" t="s">
        <v>5169</v>
      </c>
      <c r="K10426" t="s">
        <v>3624</v>
      </c>
      <c r="L10426" t="s">
        <v>5242</v>
      </c>
      <c r="M10426">
        <v>12.5</v>
      </c>
      <c r="N10426">
        <v>19</v>
      </c>
      <c r="O10426">
        <v>10.6</v>
      </c>
      <c r="S10426" t="b">
        <v>0</v>
      </c>
      <c r="T10426" t="b">
        <v>0</v>
      </c>
      <c r="U10426" t="b">
        <v>0</v>
      </c>
      <c r="V10426">
        <v>18000</v>
      </c>
      <c r="W10426">
        <v>11500</v>
      </c>
      <c r="X10426">
        <v>2.93</v>
      </c>
      <c r="Y10426">
        <v>16700</v>
      </c>
      <c r="Z10426">
        <v>2.33</v>
      </c>
    </row>
    <row r="10427" spans="1:26">
      <c r="A10427">
        <v>206221541</v>
      </c>
      <c r="B10427" t="s">
        <v>5240</v>
      </c>
      <c r="C10427" t="s">
        <v>3597</v>
      </c>
      <c r="D10427" t="s">
        <v>3775</v>
      </c>
      <c r="E10427" t="s">
        <v>3599</v>
      </c>
      <c r="F10427" t="s">
        <v>3849</v>
      </c>
      <c r="G10427">
        <v>206221541</v>
      </c>
      <c r="I10427" t="s">
        <v>3622</v>
      </c>
      <c r="J10427" t="s">
        <v>5165</v>
      </c>
      <c r="K10427" t="s">
        <v>3624</v>
      </c>
      <c r="L10427" t="s">
        <v>5166</v>
      </c>
      <c r="M10427">
        <v>10</v>
      </c>
      <c r="N10427">
        <v>17.5</v>
      </c>
      <c r="O10427">
        <v>11.2</v>
      </c>
      <c r="S10427" t="b">
        <v>0</v>
      </c>
      <c r="T10427" t="b">
        <v>0</v>
      </c>
      <c r="U10427" t="b">
        <v>0</v>
      </c>
      <c r="V10427">
        <v>36000</v>
      </c>
      <c r="W10427">
        <v>23200</v>
      </c>
      <c r="X10427">
        <v>2.09</v>
      </c>
      <c r="Y10427">
        <v>37700</v>
      </c>
      <c r="Z10427">
        <v>2.21</v>
      </c>
    </row>
    <row r="10428" spans="1:26">
      <c r="A10428">
        <v>207141968</v>
      </c>
      <c r="B10428" t="s">
        <v>5240</v>
      </c>
      <c r="C10428" t="s">
        <v>3597</v>
      </c>
      <c r="D10428" t="s">
        <v>3775</v>
      </c>
      <c r="E10428" t="s">
        <v>3599</v>
      </c>
      <c r="F10428" t="s">
        <v>3621</v>
      </c>
      <c r="G10428">
        <v>207141968</v>
      </c>
      <c r="I10428" t="s">
        <v>3622</v>
      </c>
      <c r="J10428" t="s">
        <v>5159</v>
      </c>
      <c r="K10428" t="s">
        <v>3624</v>
      </c>
      <c r="L10428" t="s">
        <v>5241</v>
      </c>
      <c r="M10428">
        <v>14.3</v>
      </c>
      <c r="N10428">
        <v>26.5</v>
      </c>
      <c r="O10428">
        <v>13</v>
      </c>
      <c r="S10428" t="b">
        <v>0</v>
      </c>
      <c r="T10428" t="b">
        <v>0</v>
      </c>
      <c r="U10428" t="b">
        <v>0</v>
      </c>
      <c r="V10428">
        <v>9000</v>
      </c>
      <c r="W10428">
        <v>7400</v>
      </c>
      <c r="X10428">
        <v>3.19</v>
      </c>
      <c r="Y10428">
        <v>10100</v>
      </c>
      <c r="Z10428">
        <v>2.21</v>
      </c>
    </row>
    <row r="10429" spans="1:26">
      <c r="A10429">
        <v>206221540</v>
      </c>
      <c r="B10429" t="s">
        <v>5240</v>
      </c>
      <c r="C10429" t="s">
        <v>3597</v>
      </c>
      <c r="D10429" t="s">
        <v>3775</v>
      </c>
      <c r="E10429" t="s">
        <v>3599</v>
      </c>
      <c r="F10429" t="s">
        <v>3849</v>
      </c>
      <c r="G10429">
        <v>206221540</v>
      </c>
      <c r="I10429" t="s">
        <v>3622</v>
      </c>
      <c r="J10429" t="s">
        <v>5157</v>
      </c>
      <c r="K10429" t="s">
        <v>3624</v>
      </c>
      <c r="L10429" t="s">
        <v>5158</v>
      </c>
      <c r="M10429">
        <v>11.7</v>
      </c>
      <c r="N10429">
        <v>18.600000000000001</v>
      </c>
      <c r="O10429">
        <v>11.5</v>
      </c>
      <c r="S10429" t="b">
        <v>0</v>
      </c>
      <c r="T10429" t="b">
        <v>0</v>
      </c>
      <c r="U10429" t="b">
        <v>1</v>
      </c>
      <c r="V10429">
        <v>30000</v>
      </c>
      <c r="W10429">
        <v>20200</v>
      </c>
      <c r="X10429">
        <v>2.4500000000000002</v>
      </c>
      <c r="Y10429">
        <v>30300</v>
      </c>
      <c r="Z10429">
        <v>2.67</v>
      </c>
    </row>
    <row r="10430" spans="1:26">
      <c r="A10430">
        <v>206221538</v>
      </c>
      <c r="B10430" t="s">
        <v>5240</v>
      </c>
      <c r="C10430" t="s">
        <v>3597</v>
      </c>
      <c r="D10430" t="s">
        <v>3775</v>
      </c>
      <c r="E10430" t="s">
        <v>3599</v>
      </c>
      <c r="F10430" t="s">
        <v>3849</v>
      </c>
      <c r="G10430">
        <v>206221538</v>
      </c>
      <c r="I10430" t="s">
        <v>3622</v>
      </c>
      <c r="J10430" t="s">
        <v>5152</v>
      </c>
      <c r="K10430" t="s">
        <v>3624</v>
      </c>
      <c r="L10430" t="s">
        <v>5153</v>
      </c>
      <c r="M10430">
        <v>13.4</v>
      </c>
      <c r="N10430">
        <v>21.4</v>
      </c>
      <c r="O10430">
        <v>10.9</v>
      </c>
      <c r="S10430" t="b">
        <v>0</v>
      </c>
      <c r="T10430" t="b">
        <v>0</v>
      </c>
      <c r="U10430" t="b">
        <v>1</v>
      </c>
      <c r="V10430">
        <v>18000</v>
      </c>
      <c r="W10430">
        <v>12300</v>
      </c>
      <c r="X10430">
        <v>2.4</v>
      </c>
      <c r="Y10430">
        <v>19800</v>
      </c>
      <c r="Z10430">
        <v>2.5099999999999998</v>
      </c>
    </row>
    <row r="10431" spans="1:26">
      <c r="A10431">
        <v>206221528</v>
      </c>
      <c r="B10431" t="s">
        <v>5240</v>
      </c>
      <c r="C10431" t="s">
        <v>3597</v>
      </c>
      <c r="D10431" t="s">
        <v>3775</v>
      </c>
      <c r="E10431" t="s">
        <v>3599</v>
      </c>
      <c r="F10431" t="s">
        <v>3710</v>
      </c>
      <c r="G10431">
        <v>206221528</v>
      </c>
      <c r="I10431" t="s">
        <v>3711</v>
      </c>
      <c r="J10431" t="s">
        <v>5151</v>
      </c>
      <c r="K10431" t="s">
        <v>3725</v>
      </c>
      <c r="M10431">
        <v>12.5</v>
      </c>
      <c r="N10431">
        <v>19</v>
      </c>
      <c r="O10431">
        <v>9.8000000000000007</v>
      </c>
      <c r="S10431" t="b">
        <v>0</v>
      </c>
      <c r="T10431" t="b">
        <v>0</v>
      </c>
      <c r="U10431" t="b">
        <v>0</v>
      </c>
      <c r="V10431">
        <v>35200</v>
      </c>
      <c r="W10431">
        <v>21400</v>
      </c>
      <c r="X10431">
        <v>2.0099999999999998</v>
      </c>
      <c r="Y10431">
        <v>39341</v>
      </c>
      <c r="Z10431">
        <v>2.23</v>
      </c>
    </row>
    <row r="10432" spans="1:26">
      <c r="A10432">
        <v>206221534</v>
      </c>
      <c r="B10432" t="s">
        <v>5240</v>
      </c>
      <c r="C10432" t="s">
        <v>3597</v>
      </c>
      <c r="D10432" t="s">
        <v>3775</v>
      </c>
      <c r="E10432" t="s">
        <v>3599</v>
      </c>
      <c r="F10432" t="s">
        <v>3710</v>
      </c>
      <c r="G10432">
        <v>206221534</v>
      </c>
      <c r="I10432" t="s">
        <v>3711</v>
      </c>
      <c r="J10432" t="s">
        <v>5149</v>
      </c>
      <c r="K10432" t="s">
        <v>3725</v>
      </c>
      <c r="M10432">
        <v>9.5</v>
      </c>
      <c r="N10432">
        <v>17</v>
      </c>
      <c r="O10432">
        <v>9.0500000000000007</v>
      </c>
      <c r="S10432" t="b">
        <v>0</v>
      </c>
      <c r="T10432" t="b">
        <v>0</v>
      </c>
      <c r="U10432" t="b">
        <v>0</v>
      </c>
      <c r="V10432">
        <v>35200</v>
      </c>
      <c r="W10432">
        <v>21400</v>
      </c>
      <c r="X10432">
        <v>3.99</v>
      </c>
      <c r="Y10432">
        <v>32517</v>
      </c>
      <c r="Z10432">
        <v>2.4500000000000002</v>
      </c>
    </row>
    <row r="10433" spans="1:26">
      <c r="A10433">
        <v>206221536</v>
      </c>
      <c r="B10433" t="s">
        <v>5240</v>
      </c>
      <c r="C10433" t="s">
        <v>3597</v>
      </c>
      <c r="D10433" t="s">
        <v>3775</v>
      </c>
      <c r="E10433" t="s">
        <v>3599</v>
      </c>
      <c r="F10433" t="s">
        <v>3710</v>
      </c>
      <c r="G10433">
        <v>206221536</v>
      </c>
      <c r="I10433" t="s">
        <v>3711</v>
      </c>
      <c r="J10433" t="s">
        <v>5148</v>
      </c>
      <c r="K10433" t="s">
        <v>3725</v>
      </c>
      <c r="M10433">
        <v>10.199999999999999</v>
      </c>
      <c r="N10433">
        <v>18.7</v>
      </c>
      <c r="O10433">
        <v>9.8000000000000007</v>
      </c>
      <c r="S10433" t="b">
        <v>0</v>
      </c>
      <c r="T10433" t="b">
        <v>0</v>
      </c>
      <c r="U10433" t="b">
        <v>0</v>
      </c>
      <c r="V10433">
        <v>45000</v>
      </c>
      <c r="W10433">
        <v>28000</v>
      </c>
      <c r="X10433">
        <v>2.56</v>
      </c>
      <c r="Y10433">
        <v>36407</v>
      </c>
      <c r="Z10433">
        <v>2.0099999999999998</v>
      </c>
    </row>
    <row r="10434" spans="1:26">
      <c r="A10434">
        <v>207691815</v>
      </c>
      <c r="B10434" t="s">
        <v>5234</v>
      </c>
      <c r="C10434" t="s">
        <v>3597</v>
      </c>
      <c r="D10434" t="s">
        <v>4034</v>
      </c>
      <c r="E10434" t="s">
        <v>5235</v>
      </c>
      <c r="F10434" t="s">
        <v>3600</v>
      </c>
      <c r="G10434">
        <v>207691815</v>
      </c>
      <c r="I10434" t="s">
        <v>3601</v>
      </c>
      <c r="J10434" t="s">
        <v>5238</v>
      </c>
      <c r="K10434" t="s">
        <v>3624</v>
      </c>
      <c r="L10434" t="s">
        <v>5239</v>
      </c>
      <c r="M10434">
        <v>11</v>
      </c>
      <c r="N10434">
        <v>18</v>
      </c>
      <c r="O10434">
        <v>10.5</v>
      </c>
      <c r="S10434" t="b">
        <v>0</v>
      </c>
      <c r="T10434" t="b">
        <v>0</v>
      </c>
      <c r="U10434" t="b">
        <v>0</v>
      </c>
      <c r="V10434">
        <v>30000</v>
      </c>
      <c r="W10434">
        <v>19400</v>
      </c>
      <c r="X10434">
        <v>2.6</v>
      </c>
      <c r="Y10434">
        <v>30000</v>
      </c>
      <c r="Z10434">
        <v>2.2000000000000002</v>
      </c>
    </row>
    <row r="10435" spans="1:26">
      <c r="A10435">
        <v>207691817</v>
      </c>
      <c r="B10435" t="s">
        <v>5234</v>
      </c>
      <c r="C10435" t="s">
        <v>3597</v>
      </c>
      <c r="D10435" t="s">
        <v>4034</v>
      </c>
      <c r="E10435" t="s">
        <v>5235</v>
      </c>
      <c r="F10435" t="s">
        <v>3600</v>
      </c>
      <c r="G10435">
        <v>207691817</v>
      </c>
      <c r="I10435" t="s">
        <v>3601</v>
      </c>
      <c r="J10435" t="s">
        <v>5236</v>
      </c>
      <c r="K10435" t="s">
        <v>3624</v>
      </c>
      <c r="L10435" t="s">
        <v>5237</v>
      </c>
      <c r="M10435">
        <v>8.5</v>
      </c>
      <c r="N10435">
        <v>16</v>
      </c>
      <c r="O10435">
        <v>10</v>
      </c>
      <c r="S10435" t="b">
        <v>0</v>
      </c>
      <c r="T10435" t="b">
        <v>0</v>
      </c>
      <c r="U10435" t="b">
        <v>0</v>
      </c>
      <c r="V10435">
        <v>47000</v>
      </c>
      <c r="W10435">
        <v>32000</v>
      </c>
      <c r="X10435">
        <v>2.34</v>
      </c>
      <c r="Y10435">
        <v>46000</v>
      </c>
      <c r="Z10435">
        <v>2.0099999999999998</v>
      </c>
    </row>
    <row r="10436" spans="1:26">
      <c r="A10436">
        <v>206400666</v>
      </c>
      <c r="B10436" t="s">
        <v>4894</v>
      </c>
      <c r="C10436" t="s">
        <v>3597</v>
      </c>
      <c r="D10436" t="s">
        <v>1049</v>
      </c>
      <c r="E10436" t="s">
        <v>4582</v>
      </c>
      <c r="F10436" t="s">
        <v>3621</v>
      </c>
      <c r="G10436">
        <v>206400666</v>
      </c>
      <c r="I10436" t="s">
        <v>3622</v>
      </c>
      <c r="J10436" t="s">
        <v>4899</v>
      </c>
      <c r="K10436" t="s">
        <v>3624</v>
      </c>
      <c r="L10436" t="s">
        <v>5233</v>
      </c>
      <c r="M10436">
        <v>15.6</v>
      </c>
      <c r="N10436">
        <v>26.3</v>
      </c>
      <c r="O10436">
        <v>12.5</v>
      </c>
      <c r="S10436" t="b">
        <v>0</v>
      </c>
      <c r="T10436" t="b">
        <v>0</v>
      </c>
      <c r="U10436" t="b">
        <v>0</v>
      </c>
      <c r="V10436">
        <v>9000</v>
      </c>
      <c r="W10436">
        <v>7500</v>
      </c>
      <c r="X10436">
        <v>3.01</v>
      </c>
      <c r="Y10436">
        <v>14270</v>
      </c>
      <c r="Z10436">
        <v>4.3600000000000003</v>
      </c>
    </row>
    <row r="10437" spans="1:26">
      <c r="A10437">
        <v>206400660</v>
      </c>
      <c r="B10437" t="s">
        <v>4894</v>
      </c>
      <c r="C10437" t="s">
        <v>3597</v>
      </c>
      <c r="D10437" t="s">
        <v>1049</v>
      </c>
      <c r="E10437" t="s">
        <v>3834</v>
      </c>
      <c r="F10437" t="s">
        <v>3621</v>
      </c>
      <c r="G10437">
        <v>206400660</v>
      </c>
      <c r="I10437" t="s">
        <v>3622</v>
      </c>
      <c r="J10437" t="s">
        <v>4899</v>
      </c>
      <c r="K10437" t="s">
        <v>3624</v>
      </c>
      <c r="L10437" t="s">
        <v>5233</v>
      </c>
      <c r="M10437">
        <v>15.6</v>
      </c>
      <c r="N10437">
        <v>26.3</v>
      </c>
      <c r="O10437">
        <v>12.5</v>
      </c>
      <c r="S10437" t="b">
        <v>0</v>
      </c>
      <c r="T10437" t="b">
        <v>0</v>
      </c>
      <c r="U10437" t="b">
        <v>0</v>
      </c>
      <c r="V10437">
        <v>9000</v>
      </c>
      <c r="W10437">
        <v>7500</v>
      </c>
      <c r="X10437">
        <v>3.01</v>
      </c>
      <c r="Y10437">
        <v>14270</v>
      </c>
      <c r="Z10437">
        <v>4.3600000000000003</v>
      </c>
    </row>
    <row r="10438" spans="1:26">
      <c r="A10438">
        <v>206400654</v>
      </c>
      <c r="B10438" t="s">
        <v>4894</v>
      </c>
      <c r="C10438" t="s">
        <v>3597</v>
      </c>
      <c r="D10438" t="s">
        <v>1049</v>
      </c>
      <c r="E10438" t="s">
        <v>3835</v>
      </c>
      <c r="F10438" t="s">
        <v>3621</v>
      </c>
      <c r="G10438">
        <v>206400654</v>
      </c>
      <c r="I10438" t="s">
        <v>3622</v>
      </c>
      <c r="J10438" t="s">
        <v>4899</v>
      </c>
      <c r="K10438" t="s">
        <v>3624</v>
      </c>
      <c r="L10438" t="s">
        <v>5233</v>
      </c>
      <c r="M10438">
        <v>15.6</v>
      </c>
      <c r="N10438">
        <v>26.3</v>
      </c>
      <c r="O10438">
        <v>12.5</v>
      </c>
      <c r="S10438" t="b">
        <v>0</v>
      </c>
      <c r="T10438" t="b">
        <v>0</v>
      </c>
      <c r="U10438" t="b">
        <v>0</v>
      </c>
      <c r="V10438">
        <v>9000</v>
      </c>
      <c r="W10438">
        <v>7500</v>
      </c>
      <c r="X10438">
        <v>3.01</v>
      </c>
      <c r="Y10438">
        <v>14270</v>
      </c>
      <c r="Z10438">
        <v>4.3600000000000003</v>
      </c>
    </row>
    <row r="10439" spans="1:26">
      <c r="A10439">
        <v>206400648</v>
      </c>
      <c r="B10439" t="s">
        <v>4894</v>
      </c>
      <c r="C10439" t="s">
        <v>3597</v>
      </c>
      <c r="D10439" t="s">
        <v>1049</v>
      </c>
      <c r="E10439" t="s">
        <v>3792</v>
      </c>
      <c r="F10439" t="s">
        <v>3621</v>
      </c>
      <c r="G10439">
        <v>206400648</v>
      </c>
      <c r="I10439" t="s">
        <v>3622</v>
      </c>
      <c r="J10439" t="s">
        <v>4899</v>
      </c>
      <c r="K10439" t="s">
        <v>3624</v>
      </c>
      <c r="L10439" t="s">
        <v>4060</v>
      </c>
      <c r="M10439">
        <v>15.6</v>
      </c>
      <c r="N10439">
        <v>26.3</v>
      </c>
      <c r="O10439">
        <v>12.5</v>
      </c>
      <c r="S10439" t="b">
        <v>0</v>
      </c>
      <c r="T10439" t="b">
        <v>0</v>
      </c>
      <c r="U10439" t="b">
        <v>0</v>
      </c>
      <c r="V10439">
        <v>9000</v>
      </c>
      <c r="W10439">
        <v>7500</v>
      </c>
      <c r="X10439">
        <v>3.01</v>
      </c>
      <c r="Y10439">
        <v>14270</v>
      </c>
      <c r="Z10439">
        <v>4.3600000000000003</v>
      </c>
    </row>
    <row r="10440" spans="1:26">
      <c r="A10440">
        <v>206400642</v>
      </c>
      <c r="B10440" t="s">
        <v>4894</v>
      </c>
      <c r="C10440" t="s">
        <v>3597</v>
      </c>
      <c r="D10440" t="s">
        <v>1049</v>
      </c>
      <c r="E10440" t="s">
        <v>3637</v>
      </c>
      <c r="F10440" t="s">
        <v>3621</v>
      </c>
      <c r="G10440">
        <v>206400642</v>
      </c>
      <c r="I10440" t="s">
        <v>3622</v>
      </c>
      <c r="J10440" t="s">
        <v>4899</v>
      </c>
      <c r="K10440" t="s">
        <v>3624</v>
      </c>
      <c r="L10440" t="s">
        <v>4057</v>
      </c>
      <c r="M10440">
        <v>15.6</v>
      </c>
      <c r="N10440">
        <v>26.3</v>
      </c>
      <c r="O10440">
        <v>12.5</v>
      </c>
      <c r="S10440" t="b">
        <v>0</v>
      </c>
      <c r="T10440" t="b">
        <v>0</v>
      </c>
      <c r="U10440" t="b">
        <v>0</v>
      </c>
      <c r="V10440">
        <v>9000</v>
      </c>
      <c r="W10440">
        <v>7500</v>
      </c>
      <c r="X10440">
        <v>3.01</v>
      </c>
      <c r="Y10440">
        <v>14270</v>
      </c>
      <c r="Z10440">
        <v>4.3600000000000003</v>
      </c>
    </row>
    <row r="10441" spans="1:26">
      <c r="A10441">
        <v>205104719</v>
      </c>
      <c r="B10441" t="s">
        <v>4460</v>
      </c>
      <c r="C10441" t="s">
        <v>3597</v>
      </c>
      <c r="D10441" t="s">
        <v>4279</v>
      </c>
      <c r="E10441" t="s">
        <v>4280</v>
      </c>
      <c r="F10441" t="s">
        <v>3849</v>
      </c>
      <c r="G10441">
        <v>205104719</v>
      </c>
      <c r="I10441" t="s">
        <v>3622</v>
      </c>
      <c r="J10441" t="s">
        <v>5231</v>
      </c>
      <c r="K10441" t="s">
        <v>3624</v>
      </c>
      <c r="L10441" t="s">
        <v>5232</v>
      </c>
      <c r="M10441">
        <v>12.65</v>
      </c>
      <c r="N10441">
        <v>20</v>
      </c>
      <c r="O10441">
        <v>11</v>
      </c>
      <c r="S10441" t="b">
        <v>0</v>
      </c>
      <c r="T10441" t="b">
        <v>0</v>
      </c>
      <c r="U10441" t="b">
        <v>1</v>
      </c>
      <c r="V10441">
        <v>18000</v>
      </c>
      <c r="W10441">
        <v>11000</v>
      </c>
      <c r="X10441">
        <v>2.54</v>
      </c>
      <c r="Y10441">
        <v>18000</v>
      </c>
      <c r="Z10441">
        <v>2.4</v>
      </c>
    </row>
    <row r="10442" spans="1:26">
      <c r="A10442">
        <v>201846996</v>
      </c>
      <c r="B10442" t="s">
        <v>3839</v>
      </c>
      <c r="C10442" t="s">
        <v>3597</v>
      </c>
      <c r="D10442" t="s">
        <v>1049</v>
      </c>
      <c r="E10442" t="s">
        <v>3834</v>
      </c>
      <c r="F10442" t="s">
        <v>3753</v>
      </c>
      <c r="G10442">
        <v>201846996</v>
      </c>
      <c r="I10442" t="s">
        <v>3601</v>
      </c>
      <c r="J10442" t="s">
        <v>3925</v>
      </c>
      <c r="K10442" t="s">
        <v>3624</v>
      </c>
      <c r="L10442" t="s">
        <v>5230</v>
      </c>
      <c r="M10442">
        <v>12.5</v>
      </c>
      <c r="N10442">
        <v>20.5</v>
      </c>
      <c r="O10442">
        <v>11</v>
      </c>
      <c r="S10442" t="b">
        <v>0</v>
      </c>
      <c r="T10442" t="b">
        <v>0</v>
      </c>
      <c r="U10442" t="b">
        <v>1</v>
      </c>
      <c r="V10442">
        <v>12000</v>
      </c>
      <c r="W10442">
        <v>8500</v>
      </c>
      <c r="X10442">
        <v>2.57</v>
      </c>
      <c r="Y10442">
        <v>13660</v>
      </c>
      <c r="Z10442">
        <v>2.1800000000000002</v>
      </c>
    </row>
    <row r="10443" spans="1:26">
      <c r="A10443">
        <v>201846976</v>
      </c>
      <c r="B10443" t="s">
        <v>3839</v>
      </c>
      <c r="C10443" t="s">
        <v>3597</v>
      </c>
      <c r="D10443" t="s">
        <v>1049</v>
      </c>
      <c r="E10443" t="s">
        <v>3835</v>
      </c>
      <c r="F10443" t="s">
        <v>3753</v>
      </c>
      <c r="G10443">
        <v>201846976</v>
      </c>
      <c r="I10443" t="s">
        <v>3601</v>
      </c>
      <c r="J10443" t="s">
        <v>3925</v>
      </c>
      <c r="L10443" t="s">
        <v>5230</v>
      </c>
      <c r="M10443">
        <v>12.5</v>
      </c>
      <c r="N10443">
        <v>20.5</v>
      </c>
      <c r="O10443">
        <v>11</v>
      </c>
      <c r="S10443" t="b">
        <v>0</v>
      </c>
      <c r="T10443" t="b">
        <v>0</v>
      </c>
      <c r="U10443" t="b">
        <v>1</v>
      </c>
      <c r="V10443">
        <v>12000</v>
      </c>
      <c r="W10443">
        <v>8500</v>
      </c>
      <c r="X10443">
        <v>2.57</v>
      </c>
      <c r="Y10443">
        <v>13660</v>
      </c>
      <c r="Z10443">
        <v>2.1800000000000002</v>
      </c>
    </row>
    <row r="10444" spans="1:26">
      <c r="A10444">
        <v>201846964</v>
      </c>
      <c r="B10444" t="s">
        <v>3839</v>
      </c>
      <c r="C10444" t="s">
        <v>3597</v>
      </c>
      <c r="D10444" t="s">
        <v>1049</v>
      </c>
      <c r="E10444" t="s">
        <v>3792</v>
      </c>
      <c r="F10444" t="s">
        <v>3753</v>
      </c>
      <c r="G10444">
        <v>201846964</v>
      </c>
      <c r="I10444" t="s">
        <v>3601</v>
      </c>
      <c r="J10444" t="s">
        <v>3925</v>
      </c>
      <c r="L10444" t="s">
        <v>5230</v>
      </c>
      <c r="M10444">
        <v>12.5</v>
      </c>
      <c r="N10444">
        <v>20.5</v>
      </c>
      <c r="O10444">
        <v>11</v>
      </c>
      <c r="S10444" t="b">
        <v>0</v>
      </c>
      <c r="T10444" t="b">
        <v>0</v>
      </c>
      <c r="U10444" t="b">
        <v>1</v>
      </c>
      <c r="V10444">
        <v>12000</v>
      </c>
      <c r="W10444">
        <v>8500</v>
      </c>
      <c r="X10444">
        <v>2.57</v>
      </c>
      <c r="Y10444">
        <v>13660</v>
      </c>
      <c r="Z10444">
        <v>2.1800000000000002</v>
      </c>
    </row>
    <row r="10445" spans="1:26">
      <c r="A10445">
        <v>201846961</v>
      </c>
      <c r="B10445" t="s">
        <v>3839</v>
      </c>
      <c r="C10445" t="s">
        <v>3597</v>
      </c>
      <c r="D10445" t="s">
        <v>1049</v>
      </c>
      <c r="E10445" t="s">
        <v>3637</v>
      </c>
      <c r="F10445" t="s">
        <v>3753</v>
      </c>
      <c r="G10445">
        <v>201846961</v>
      </c>
      <c r="I10445" t="s">
        <v>3601</v>
      </c>
      <c r="J10445" t="s">
        <v>3925</v>
      </c>
      <c r="L10445" t="s">
        <v>5230</v>
      </c>
      <c r="M10445">
        <v>12.5</v>
      </c>
      <c r="N10445">
        <v>20.5</v>
      </c>
      <c r="O10445">
        <v>11</v>
      </c>
      <c r="S10445" t="b">
        <v>0</v>
      </c>
      <c r="T10445" t="b">
        <v>0</v>
      </c>
      <c r="U10445" t="b">
        <v>1</v>
      </c>
      <c r="V10445">
        <v>12000</v>
      </c>
      <c r="W10445">
        <v>8500</v>
      </c>
      <c r="X10445">
        <v>2.57</v>
      </c>
      <c r="Y10445">
        <v>13660</v>
      </c>
      <c r="Z10445">
        <v>2.1800000000000002</v>
      </c>
    </row>
    <row r="10446" spans="1:26">
      <c r="A10446">
        <v>10444103</v>
      </c>
      <c r="B10446" t="s">
        <v>4145</v>
      </c>
      <c r="C10446" t="s">
        <v>3597</v>
      </c>
      <c r="D10446" t="s">
        <v>3714</v>
      </c>
      <c r="E10446" t="s">
        <v>3714</v>
      </c>
      <c r="F10446" t="s">
        <v>3710</v>
      </c>
      <c r="G10446">
        <v>10444103</v>
      </c>
      <c r="I10446" t="s">
        <v>3711</v>
      </c>
      <c r="J10446" t="s">
        <v>4135</v>
      </c>
      <c r="K10446" t="s">
        <v>3725</v>
      </c>
      <c r="M10446">
        <v>13.5</v>
      </c>
      <c r="N10446">
        <v>19.75</v>
      </c>
      <c r="O10446">
        <v>10.75</v>
      </c>
      <c r="S10446" t="b">
        <v>0</v>
      </c>
      <c r="T10446" t="b">
        <v>0</v>
      </c>
      <c r="U10446" t="b">
        <v>0</v>
      </c>
      <c r="V10446">
        <v>42000</v>
      </c>
      <c r="W10446">
        <v>29000</v>
      </c>
      <c r="X10446">
        <v>2.75</v>
      </c>
      <c r="Y10446">
        <v>49950</v>
      </c>
      <c r="Z10446">
        <v>2.5499999999999998</v>
      </c>
    </row>
    <row r="10447" spans="1:26">
      <c r="A10447">
        <v>205263865</v>
      </c>
      <c r="B10447" t="s">
        <v>5221</v>
      </c>
      <c r="C10447" t="s">
        <v>3597</v>
      </c>
      <c r="D10447" t="s">
        <v>4034</v>
      </c>
      <c r="E10447" t="s">
        <v>5222</v>
      </c>
      <c r="F10447" t="s">
        <v>3787</v>
      </c>
      <c r="G10447">
        <v>205263865</v>
      </c>
      <c r="I10447" t="s">
        <v>3622</v>
      </c>
      <c r="J10447" t="s">
        <v>5227</v>
      </c>
      <c r="K10447" t="s">
        <v>3624</v>
      </c>
      <c r="L10447" t="s">
        <v>5229</v>
      </c>
      <c r="M10447">
        <v>8.1999999999999993</v>
      </c>
      <c r="N10447">
        <v>17</v>
      </c>
      <c r="O10447">
        <v>10.8</v>
      </c>
      <c r="S10447" t="b">
        <v>0</v>
      </c>
      <c r="T10447" t="b">
        <v>0</v>
      </c>
      <c r="U10447" t="b">
        <v>0</v>
      </c>
      <c r="V10447">
        <v>48000</v>
      </c>
      <c r="W10447">
        <v>35000</v>
      </c>
      <c r="X10447">
        <v>2.34</v>
      </c>
      <c r="Y10447">
        <v>52012</v>
      </c>
      <c r="Z10447">
        <v>2.12</v>
      </c>
    </row>
    <row r="10448" spans="1:26">
      <c r="A10448">
        <v>205282615</v>
      </c>
      <c r="B10448" t="s">
        <v>5221</v>
      </c>
      <c r="C10448" t="s">
        <v>3597</v>
      </c>
      <c r="D10448" t="s">
        <v>4034</v>
      </c>
      <c r="E10448" t="s">
        <v>5222</v>
      </c>
      <c r="F10448" t="s">
        <v>3787</v>
      </c>
      <c r="G10448">
        <v>205282615</v>
      </c>
      <c r="I10448" t="s">
        <v>3622</v>
      </c>
      <c r="J10448" t="s">
        <v>5227</v>
      </c>
      <c r="K10448" t="s">
        <v>3624</v>
      </c>
      <c r="L10448" t="s">
        <v>5228</v>
      </c>
      <c r="M10448">
        <v>8.1999999999999993</v>
      </c>
      <c r="N10448">
        <v>17</v>
      </c>
      <c r="O10448">
        <v>10.8</v>
      </c>
      <c r="S10448" t="b">
        <v>0</v>
      </c>
      <c r="T10448" t="b">
        <v>0</v>
      </c>
      <c r="U10448" t="b">
        <v>0</v>
      </c>
      <c r="V10448">
        <v>48000</v>
      </c>
      <c r="W10448">
        <v>35000</v>
      </c>
      <c r="X10448">
        <v>2.34</v>
      </c>
      <c r="Y10448">
        <v>52012</v>
      </c>
      <c r="Z10448">
        <v>2.12</v>
      </c>
    </row>
    <row r="10449" spans="1:26">
      <c r="A10449">
        <v>206597268</v>
      </c>
      <c r="B10449" t="s">
        <v>5221</v>
      </c>
      <c r="C10449" t="s">
        <v>3597</v>
      </c>
      <c r="D10449" t="s">
        <v>4034</v>
      </c>
      <c r="E10449" t="s">
        <v>5222</v>
      </c>
      <c r="F10449" t="s">
        <v>3600</v>
      </c>
      <c r="G10449">
        <v>206597268</v>
      </c>
      <c r="I10449" t="s">
        <v>3601</v>
      </c>
      <c r="J10449" t="s">
        <v>5225</v>
      </c>
      <c r="K10449" t="s">
        <v>3624</v>
      </c>
      <c r="L10449" t="s">
        <v>5226</v>
      </c>
      <c r="M10449">
        <v>8.1999999999999993</v>
      </c>
      <c r="N10449">
        <v>16</v>
      </c>
      <c r="O10449">
        <v>9.5</v>
      </c>
      <c r="S10449" t="b">
        <v>0</v>
      </c>
      <c r="T10449" t="b">
        <v>0</v>
      </c>
      <c r="U10449" t="b">
        <v>0</v>
      </c>
      <c r="V10449">
        <v>48000</v>
      </c>
      <c r="W10449">
        <v>36000</v>
      </c>
      <c r="X10449">
        <v>2.2999999999999998</v>
      </c>
      <c r="Y10449">
        <v>35597</v>
      </c>
      <c r="Z10449">
        <v>2.2400000000000002</v>
      </c>
    </row>
    <row r="10450" spans="1:26">
      <c r="A10450">
        <v>206597267</v>
      </c>
      <c r="B10450" t="s">
        <v>5221</v>
      </c>
      <c r="C10450" t="s">
        <v>3597</v>
      </c>
      <c r="D10450" t="s">
        <v>4034</v>
      </c>
      <c r="E10450" t="s">
        <v>5222</v>
      </c>
      <c r="F10450" t="s">
        <v>3600</v>
      </c>
      <c r="G10450">
        <v>206597267</v>
      </c>
      <c r="I10450" t="s">
        <v>3601</v>
      </c>
      <c r="J10450" t="s">
        <v>5223</v>
      </c>
      <c r="K10450" t="s">
        <v>3624</v>
      </c>
      <c r="L10450" t="s">
        <v>5224</v>
      </c>
      <c r="M10450">
        <v>8.5</v>
      </c>
      <c r="N10450">
        <v>16.5</v>
      </c>
      <c r="O10450">
        <v>10.4</v>
      </c>
      <c r="S10450" t="b">
        <v>0</v>
      </c>
      <c r="T10450" t="b">
        <v>0</v>
      </c>
      <c r="U10450" t="b">
        <v>0</v>
      </c>
      <c r="V10450">
        <v>36000</v>
      </c>
      <c r="W10450">
        <v>25000</v>
      </c>
      <c r="X10450">
        <v>2.4500000000000002</v>
      </c>
      <c r="Y10450">
        <v>27360</v>
      </c>
      <c r="Z10450">
        <v>2.37</v>
      </c>
    </row>
    <row r="10451" spans="1:26">
      <c r="A10451">
        <v>206143962</v>
      </c>
      <c r="B10451" t="s">
        <v>5221</v>
      </c>
      <c r="C10451" t="s">
        <v>3597</v>
      </c>
      <c r="D10451" t="s">
        <v>3598</v>
      </c>
      <c r="E10451" t="s">
        <v>3599</v>
      </c>
      <c r="F10451" t="s">
        <v>3600</v>
      </c>
      <c r="G10451">
        <v>206143962</v>
      </c>
      <c r="I10451" t="s">
        <v>3601</v>
      </c>
      <c r="J10451" t="s">
        <v>5209</v>
      </c>
      <c r="L10451" t="s">
        <v>5210</v>
      </c>
      <c r="M10451">
        <v>11.3</v>
      </c>
      <c r="N10451">
        <v>18</v>
      </c>
      <c r="O10451">
        <v>10.199999999999999</v>
      </c>
      <c r="S10451" t="b">
        <v>0</v>
      </c>
      <c r="T10451" t="b">
        <v>0</v>
      </c>
      <c r="U10451" t="b">
        <v>0</v>
      </c>
      <c r="V10451">
        <v>36000</v>
      </c>
      <c r="W10451">
        <v>30400</v>
      </c>
      <c r="X10451">
        <v>2.76</v>
      </c>
      <c r="Y10451">
        <v>38000</v>
      </c>
      <c r="Z10451">
        <v>2.14</v>
      </c>
    </row>
    <row r="10452" spans="1:26">
      <c r="A10452">
        <v>206143960</v>
      </c>
      <c r="B10452" t="s">
        <v>5221</v>
      </c>
      <c r="C10452" t="s">
        <v>3597</v>
      </c>
      <c r="D10452" t="s">
        <v>3598</v>
      </c>
      <c r="E10452" t="s">
        <v>3599</v>
      </c>
      <c r="F10452" t="s">
        <v>3600</v>
      </c>
      <c r="G10452">
        <v>206143960</v>
      </c>
      <c r="I10452" t="s">
        <v>3601</v>
      </c>
      <c r="J10452" t="s">
        <v>5200</v>
      </c>
      <c r="L10452" t="s">
        <v>5201</v>
      </c>
      <c r="M10452">
        <v>12</v>
      </c>
      <c r="N10452">
        <v>19</v>
      </c>
      <c r="O10452">
        <v>10.7</v>
      </c>
      <c r="S10452" t="b">
        <v>0</v>
      </c>
      <c r="T10452" t="b">
        <v>0</v>
      </c>
      <c r="U10452" t="b">
        <v>0</v>
      </c>
      <c r="V10452">
        <v>24000</v>
      </c>
      <c r="W10452">
        <v>18700</v>
      </c>
      <c r="X10452">
        <v>2.84</v>
      </c>
      <c r="Y10452">
        <v>22400</v>
      </c>
      <c r="Z10452">
        <v>2</v>
      </c>
    </row>
    <row r="10453" spans="1:26">
      <c r="A10453">
        <v>206143963</v>
      </c>
      <c r="B10453" t="s">
        <v>5221</v>
      </c>
      <c r="C10453" t="s">
        <v>3597</v>
      </c>
      <c r="D10453" t="s">
        <v>3598</v>
      </c>
      <c r="E10453" t="s">
        <v>3599</v>
      </c>
      <c r="F10453" t="s">
        <v>3600</v>
      </c>
      <c r="G10453">
        <v>206143963</v>
      </c>
      <c r="I10453" t="s">
        <v>3601</v>
      </c>
      <c r="J10453" t="s">
        <v>5194</v>
      </c>
      <c r="L10453" t="s">
        <v>5195</v>
      </c>
      <c r="M10453">
        <v>8.1999999999999993</v>
      </c>
      <c r="N10453">
        <v>17</v>
      </c>
      <c r="O10453">
        <v>10.199999999999999</v>
      </c>
      <c r="S10453" t="b">
        <v>0</v>
      </c>
      <c r="T10453" t="b">
        <v>0</v>
      </c>
      <c r="U10453" t="b">
        <v>0</v>
      </c>
      <c r="V10453">
        <v>45500</v>
      </c>
      <c r="W10453">
        <v>39500</v>
      </c>
      <c r="X10453">
        <v>2.5499999999999998</v>
      </c>
      <c r="Y10453">
        <v>40200</v>
      </c>
      <c r="Z10453">
        <v>2.25</v>
      </c>
    </row>
    <row r="10454" spans="1:26">
      <c r="A10454">
        <v>206143961</v>
      </c>
      <c r="B10454" t="s">
        <v>5221</v>
      </c>
      <c r="C10454" t="s">
        <v>3597</v>
      </c>
      <c r="D10454" t="s">
        <v>3598</v>
      </c>
      <c r="E10454" t="s">
        <v>3599</v>
      </c>
      <c r="F10454" t="s">
        <v>3600</v>
      </c>
      <c r="G10454">
        <v>206143961</v>
      </c>
      <c r="I10454" t="s">
        <v>3601</v>
      </c>
      <c r="J10454" t="s">
        <v>5203</v>
      </c>
      <c r="L10454" t="s">
        <v>5204</v>
      </c>
      <c r="M10454">
        <v>10.1</v>
      </c>
      <c r="N10454">
        <v>18.5</v>
      </c>
      <c r="O10454">
        <v>10.3</v>
      </c>
      <c r="S10454" t="b">
        <v>0</v>
      </c>
      <c r="T10454" t="b">
        <v>0</v>
      </c>
      <c r="U10454" t="b">
        <v>0</v>
      </c>
      <c r="V10454">
        <v>30000</v>
      </c>
      <c r="W10454">
        <v>22600</v>
      </c>
      <c r="X10454">
        <v>2.73</v>
      </c>
      <c r="Y10454">
        <v>27500</v>
      </c>
      <c r="Z10454">
        <v>2.41</v>
      </c>
    </row>
    <row r="10455" spans="1:26">
      <c r="A10455">
        <v>10064017</v>
      </c>
      <c r="B10455" t="s">
        <v>3900</v>
      </c>
      <c r="C10455" t="s">
        <v>3597</v>
      </c>
      <c r="D10455" t="s">
        <v>1086</v>
      </c>
      <c r="E10455" t="s">
        <v>3627</v>
      </c>
      <c r="F10455" t="s">
        <v>3650</v>
      </c>
      <c r="G10455">
        <v>10064017</v>
      </c>
      <c r="I10455" t="s">
        <v>3622</v>
      </c>
      <c r="J10455" t="s">
        <v>5220</v>
      </c>
      <c r="K10455" t="s">
        <v>3653</v>
      </c>
      <c r="M10455">
        <v>12.5</v>
      </c>
      <c r="N10455">
        <v>22</v>
      </c>
      <c r="O10455">
        <v>11</v>
      </c>
      <c r="S10455" t="b">
        <v>0</v>
      </c>
      <c r="T10455" t="b">
        <v>0</v>
      </c>
      <c r="U10455" t="b">
        <v>0</v>
      </c>
      <c r="V10455">
        <v>18000</v>
      </c>
      <c r="W10455">
        <v>12800</v>
      </c>
      <c r="X10455">
        <v>2.42</v>
      </c>
      <c r="Y10455">
        <v>16400</v>
      </c>
      <c r="Z10455">
        <v>2.42</v>
      </c>
    </row>
    <row r="10456" spans="1:26">
      <c r="A10456">
        <v>204462626</v>
      </c>
      <c r="B10456" t="s">
        <v>3813</v>
      </c>
      <c r="C10456" t="s">
        <v>3597</v>
      </c>
      <c r="D10456" t="s">
        <v>1086</v>
      </c>
      <c r="E10456" t="s">
        <v>3768</v>
      </c>
      <c r="F10456" t="s">
        <v>3650</v>
      </c>
      <c r="G10456">
        <v>204462626</v>
      </c>
      <c r="I10456" t="s">
        <v>3622</v>
      </c>
      <c r="J10456" t="s">
        <v>5219</v>
      </c>
      <c r="K10456" t="s">
        <v>3653</v>
      </c>
      <c r="M10456">
        <v>8.85</v>
      </c>
      <c r="N10456">
        <v>18</v>
      </c>
      <c r="O10456">
        <v>10</v>
      </c>
      <c r="S10456" t="b">
        <v>0</v>
      </c>
      <c r="T10456" t="b">
        <v>0</v>
      </c>
      <c r="U10456" t="b">
        <v>0</v>
      </c>
      <c r="V10456">
        <v>48000</v>
      </c>
      <c r="W10456">
        <v>38000</v>
      </c>
      <c r="X10456">
        <v>2.62</v>
      </c>
      <c r="Y10456">
        <v>54000</v>
      </c>
      <c r="Z10456">
        <v>2.4700000000000002</v>
      </c>
    </row>
    <row r="10457" spans="1:26">
      <c r="A10457">
        <v>8849535</v>
      </c>
      <c r="B10457" t="s">
        <v>3630</v>
      </c>
      <c r="C10457" t="s">
        <v>3597</v>
      </c>
      <c r="D10457" t="s">
        <v>3685</v>
      </c>
      <c r="E10457" t="s">
        <v>3693</v>
      </c>
      <c r="F10457" t="s">
        <v>3650</v>
      </c>
      <c r="G10457">
        <v>8849535</v>
      </c>
      <c r="I10457" t="s">
        <v>3711</v>
      </c>
      <c r="J10457" t="s">
        <v>5218</v>
      </c>
      <c r="K10457" t="s">
        <v>3653</v>
      </c>
      <c r="M10457">
        <v>12.7</v>
      </c>
      <c r="N10457">
        <v>17</v>
      </c>
      <c r="O10457">
        <v>10.3</v>
      </c>
      <c r="S10457" t="b">
        <v>0</v>
      </c>
      <c r="T10457" t="b">
        <v>0</v>
      </c>
      <c r="U10457" t="b">
        <v>0</v>
      </c>
      <c r="V10457">
        <v>18000</v>
      </c>
      <c r="W10457">
        <v>12000</v>
      </c>
      <c r="X10457">
        <v>3.06</v>
      </c>
      <c r="Y10457">
        <v>23480</v>
      </c>
      <c r="Z10457">
        <v>2.48</v>
      </c>
    </row>
    <row r="10458" spans="1:26">
      <c r="A10458">
        <v>10595420</v>
      </c>
      <c r="B10458" t="s">
        <v>5147</v>
      </c>
      <c r="C10458" t="s">
        <v>3597</v>
      </c>
      <c r="D10458" t="s">
        <v>3598</v>
      </c>
      <c r="E10458" t="s">
        <v>3608</v>
      </c>
      <c r="F10458" t="s">
        <v>3718</v>
      </c>
      <c r="G10458">
        <v>10595420</v>
      </c>
      <c r="I10458" t="s">
        <v>3711</v>
      </c>
      <c r="J10458" t="s">
        <v>5150</v>
      </c>
      <c r="K10458" t="s">
        <v>3688</v>
      </c>
      <c r="M10458">
        <v>12.4</v>
      </c>
      <c r="N10458">
        <v>19</v>
      </c>
      <c r="O10458">
        <v>9</v>
      </c>
      <c r="S10458" t="b">
        <v>0</v>
      </c>
      <c r="T10458" t="b">
        <v>0</v>
      </c>
      <c r="U10458" t="b">
        <v>1</v>
      </c>
      <c r="V10458">
        <v>18000</v>
      </c>
      <c r="W10458">
        <v>14200</v>
      </c>
      <c r="X10458">
        <v>2.0499999999999998</v>
      </c>
      <c r="Y10458">
        <v>23611</v>
      </c>
      <c r="Z10458">
        <v>2.14</v>
      </c>
    </row>
    <row r="10459" spans="1:26">
      <c r="A10459">
        <v>10595448</v>
      </c>
      <c r="B10459" t="s">
        <v>5147</v>
      </c>
      <c r="C10459" t="s">
        <v>3597</v>
      </c>
      <c r="D10459" t="s">
        <v>3598</v>
      </c>
      <c r="E10459" t="s">
        <v>3608</v>
      </c>
      <c r="F10459" t="s">
        <v>3718</v>
      </c>
      <c r="G10459">
        <v>10595448</v>
      </c>
      <c r="I10459" t="s">
        <v>3711</v>
      </c>
      <c r="J10459" t="s">
        <v>5148</v>
      </c>
      <c r="K10459" t="s">
        <v>3688</v>
      </c>
      <c r="M10459">
        <v>9.8000000000000007</v>
      </c>
      <c r="N10459">
        <v>17.7</v>
      </c>
      <c r="O10459">
        <v>9.3000000000000007</v>
      </c>
      <c r="S10459" t="b">
        <v>0</v>
      </c>
      <c r="T10459" t="b">
        <v>0</v>
      </c>
      <c r="U10459" t="b">
        <v>0</v>
      </c>
      <c r="V10459">
        <v>45000</v>
      </c>
      <c r="W10459">
        <v>27800</v>
      </c>
      <c r="X10459">
        <v>2.52</v>
      </c>
      <c r="Y10459">
        <v>36407</v>
      </c>
      <c r="Z10459">
        <v>2</v>
      </c>
    </row>
    <row r="10460" spans="1:26">
      <c r="A10460">
        <v>10595426</v>
      </c>
      <c r="B10460" t="s">
        <v>5147</v>
      </c>
      <c r="C10460" t="s">
        <v>3597</v>
      </c>
      <c r="D10460" t="s">
        <v>3598</v>
      </c>
      <c r="E10460" t="s">
        <v>3608</v>
      </c>
      <c r="F10460" t="s">
        <v>3718</v>
      </c>
      <c r="G10460">
        <v>10595426</v>
      </c>
      <c r="I10460" t="s">
        <v>3711</v>
      </c>
      <c r="J10460" t="s">
        <v>5156</v>
      </c>
      <c r="K10460" t="s">
        <v>3688</v>
      </c>
      <c r="M10460">
        <v>12.1</v>
      </c>
      <c r="N10460">
        <v>18</v>
      </c>
      <c r="O10460">
        <v>9</v>
      </c>
      <c r="S10460" t="b">
        <v>0</v>
      </c>
      <c r="T10460" t="b">
        <v>0</v>
      </c>
      <c r="U10460" t="b">
        <v>1</v>
      </c>
      <c r="V10460">
        <v>22000</v>
      </c>
      <c r="W10460">
        <v>15400</v>
      </c>
      <c r="X10460">
        <v>2.12</v>
      </c>
      <c r="Y10460">
        <v>26238</v>
      </c>
      <c r="Z10460">
        <v>2.11</v>
      </c>
    </row>
    <row r="10461" spans="1:26">
      <c r="A10461">
        <v>10595371</v>
      </c>
      <c r="B10461" t="s">
        <v>5147</v>
      </c>
      <c r="C10461" t="s">
        <v>3597</v>
      </c>
      <c r="D10461" t="s">
        <v>3598</v>
      </c>
      <c r="E10461" t="s">
        <v>3608</v>
      </c>
      <c r="F10461" t="s">
        <v>3621</v>
      </c>
      <c r="G10461">
        <v>10595371</v>
      </c>
      <c r="I10461" t="s">
        <v>3622</v>
      </c>
      <c r="J10461" t="s">
        <v>5217</v>
      </c>
      <c r="K10461" t="s">
        <v>3624</v>
      </c>
      <c r="L10461" t="s">
        <v>5193</v>
      </c>
      <c r="M10461">
        <v>18</v>
      </c>
      <c r="N10461">
        <v>33</v>
      </c>
      <c r="O10461">
        <v>14</v>
      </c>
      <c r="S10461" t="b">
        <v>0</v>
      </c>
      <c r="T10461" t="b">
        <v>0</v>
      </c>
      <c r="U10461" t="b">
        <v>0</v>
      </c>
      <c r="V10461">
        <v>9007</v>
      </c>
      <c r="W10461">
        <v>7000</v>
      </c>
      <c r="X10461">
        <v>3.36</v>
      </c>
      <c r="Y10461">
        <v>16000</v>
      </c>
      <c r="Z10461">
        <v>2.12</v>
      </c>
    </row>
    <row r="10462" spans="1:26">
      <c r="A10462">
        <v>10595432</v>
      </c>
      <c r="B10462" t="s">
        <v>5147</v>
      </c>
      <c r="C10462" t="s">
        <v>3597</v>
      </c>
      <c r="D10462" t="s">
        <v>3598</v>
      </c>
      <c r="E10462" t="s">
        <v>3608</v>
      </c>
      <c r="F10462" t="s">
        <v>3718</v>
      </c>
      <c r="G10462">
        <v>10595432</v>
      </c>
      <c r="I10462" t="s">
        <v>3711</v>
      </c>
      <c r="J10462" t="s">
        <v>5151</v>
      </c>
      <c r="K10462" t="s">
        <v>3688</v>
      </c>
      <c r="M10462">
        <v>12</v>
      </c>
      <c r="N10462">
        <v>18</v>
      </c>
      <c r="O10462">
        <v>9.3000000000000007</v>
      </c>
      <c r="S10462" t="b">
        <v>0</v>
      </c>
      <c r="T10462" t="b">
        <v>0</v>
      </c>
      <c r="U10462" t="b">
        <v>0</v>
      </c>
      <c r="V10462">
        <v>35200</v>
      </c>
      <c r="W10462">
        <v>21400</v>
      </c>
      <c r="X10462">
        <v>2</v>
      </c>
      <c r="Y10462">
        <v>39341</v>
      </c>
      <c r="Z10462">
        <v>2.2200000000000002</v>
      </c>
    </row>
    <row r="10463" spans="1:26">
      <c r="A10463">
        <v>10595373</v>
      </c>
      <c r="B10463" t="s">
        <v>5147</v>
      </c>
      <c r="C10463" t="s">
        <v>3597</v>
      </c>
      <c r="D10463" t="s">
        <v>3598</v>
      </c>
      <c r="E10463" t="s">
        <v>3608</v>
      </c>
      <c r="F10463" t="s">
        <v>3621</v>
      </c>
      <c r="G10463">
        <v>10595373</v>
      </c>
      <c r="I10463" t="s">
        <v>3622</v>
      </c>
      <c r="J10463" t="s">
        <v>5216</v>
      </c>
      <c r="K10463" t="s">
        <v>3624</v>
      </c>
      <c r="L10463" t="s">
        <v>5199</v>
      </c>
      <c r="M10463">
        <v>15.2</v>
      </c>
      <c r="N10463">
        <v>29.3</v>
      </c>
      <c r="O10463">
        <v>13.8</v>
      </c>
      <c r="S10463" t="b">
        <v>0</v>
      </c>
      <c r="T10463" t="b">
        <v>0</v>
      </c>
      <c r="U10463" t="b">
        <v>0</v>
      </c>
      <c r="V10463">
        <v>12010</v>
      </c>
      <c r="W10463">
        <v>9600</v>
      </c>
      <c r="X10463">
        <v>3.2</v>
      </c>
      <c r="Y10463">
        <v>17500</v>
      </c>
      <c r="Z10463">
        <v>2.3199999999999998</v>
      </c>
    </row>
    <row r="10464" spans="1:26">
      <c r="A10464">
        <v>10595375</v>
      </c>
      <c r="B10464" t="s">
        <v>5147</v>
      </c>
      <c r="C10464" t="s">
        <v>3597</v>
      </c>
      <c r="D10464" t="s">
        <v>3598</v>
      </c>
      <c r="E10464" t="s">
        <v>3608</v>
      </c>
      <c r="F10464" t="s">
        <v>3621</v>
      </c>
      <c r="G10464">
        <v>10595375</v>
      </c>
      <c r="I10464" t="s">
        <v>3622</v>
      </c>
      <c r="J10464" t="s">
        <v>5215</v>
      </c>
      <c r="K10464" t="s">
        <v>3624</v>
      </c>
      <c r="L10464" t="s">
        <v>5197</v>
      </c>
      <c r="M10464">
        <v>13.9</v>
      </c>
      <c r="N10464">
        <v>25.3</v>
      </c>
      <c r="O10464">
        <v>13.3</v>
      </c>
      <c r="S10464" t="b">
        <v>0</v>
      </c>
      <c r="T10464" t="b">
        <v>0</v>
      </c>
      <c r="U10464" t="b">
        <v>0</v>
      </c>
      <c r="V10464">
        <v>14501</v>
      </c>
      <c r="W10464">
        <v>11200</v>
      </c>
      <c r="X10464">
        <v>3.07</v>
      </c>
      <c r="Y10464">
        <v>21500</v>
      </c>
      <c r="Z10464">
        <v>2.2999999999999998</v>
      </c>
    </row>
    <row r="10465" spans="1:26">
      <c r="A10465">
        <v>10595386</v>
      </c>
      <c r="B10465" t="s">
        <v>5147</v>
      </c>
      <c r="C10465" t="s">
        <v>3597</v>
      </c>
      <c r="D10465" t="s">
        <v>3598</v>
      </c>
      <c r="E10465" t="s">
        <v>3608</v>
      </c>
      <c r="F10465" t="s">
        <v>3787</v>
      </c>
      <c r="G10465">
        <v>10595386</v>
      </c>
      <c r="I10465" t="s">
        <v>3622</v>
      </c>
      <c r="J10465" t="s">
        <v>5214</v>
      </c>
      <c r="K10465" t="s">
        <v>3624</v>
      </c>
      <c r="L10465" t="s">
        <v>5182</v>
      </c>
      <c r="M10465">
        <v>13.1</v>
      </c>
      <c r="N10465">
        <v>22.7</v>
      </c>
      <c r="O10465">
        <v>11.3</v>
      </c>
      <c r="S10465" t="b">
        <v>0</v>
      </c>
      <c r="T10465" t="b">
        <v>0</v>
      </c>
      <c r="U10465" t="b">
        <v>1</v>
      </c>
      <c r="V10465">
        <v>12010</v>
      </c>
      <c r="W10465">
        <v>10600</v>
      </c>
      <c r="X10465">
        <v>2.61</v>
      </c>
      <c r="Y10465">
        <v>15000</v>
      </c>
      <c r="Z10465">
        <v>1.89</v>
      </c>
    </row>
    <row r="10466" spans="1:26">
      <c r="A10466">
        <v>10595389</v>
      </c>
      <c r="B10466" t="s">
        <v>5147</v>
      </c>
      <c r="C10466" t="s">
        <v>3597</v>
      </c>
      <c r="D10466" t="s">
        <v>3598</v>
      </c>
      <c r="E10466" t="s">
        <v>3608</v>
      </c>
      <c r="F10466" t="s">
        <v>3787</v>
      </c>
      <c r="G10466">
        <v>10595389</v>
      </c>
      <c r="I10466" t="s">
        <v>3622</v>
      </c>
      <c r="J10466" t="s">
        <v>5213</v>
      </c>
      <c r="K10466" t="s">
        <v>3624</v>
      </c>
      <c r="L10466" t="s">
        <v>5180</v>
      </c>
      <c r="M10466">
        <v>12.5</v>
      </c>
      <c r="N10466">
        <v>20.3</v>
      </c>
      <c r="O10466">
        <v>11</v>
      </c>
      <c r="S10466" t="b">
        <v>0</v>
      </c>
      <c r="T10466" t="b">
        <v>0</v>
      </c>
      <c r="U10466" t="b">
        <v>1</v>
      </c>
      <c r="V10466">
        <v>14200</v>
      </c>
      <c r="W10466">
        <v>11600</v>
      </c>
      <c r="X10466">
        <v>2.62</v>
      </c>
      <c r="Y10466">
        <v>19000</v>
      </c>
      <c r="Z10466">
        <v>1.83</v>
      </c>
    </row>
    <row r="10467" spans="1:26">
      <c r="A10467">
        <v>10595377</v>
      </c>
      <c r="B10467" t="s">
        <v>5147</v>
      </c>
      <c r="C10467" t="s">
        <v>3597</v>
      </c>
      <c r="D10467" t="s">
        <v>3598</v>
      </c>
      <c r="E10467" t="s">
        <v>3608</v>
      </c>
      <c r="F10467" t="s">
        <v>3621</v>
      </c>
      <c r="G10467">
        <v>10595377</v>
      </c>
      <c r="I10467" t="s">
        <v>3622</v>
      </c>
      <c r="J10467" t="s">
        <v>5212</v>
      </c>
      <c r="K10467" t="s">
        <v>3624</v>
      </c>
      <c r="L10467" t="s">
        <v>5184</v>
      </c>
      <c r="M10467">
        <v>13.3</v>
      </c>
      <c r="N10467">
        <v>20</v>
      </c>
      <c r="O10467">
        <v>10.4</v>
      </c>
      <c r="S10467" t="b">
        <v>0</v>
      </c>
      <c r="T10467" t="b">
        <v>0</v>
      </c>
      <c r="U10467" t="b">
        <v>1</v>
      </c>
      <c r="V10467">
        <v>18000</v>
      </c>
      <c r="W10467">
        <v>14600</v>
      </c>
      <c r="X10467">
        <v>3.01</v>
      </c>
      <c r="Y10467">
        <v>22759</v>
      </c>
      <c r="Z10467">
        <v>2.2200000000000002</v>
      </c>
    </row>
    <row r="10468" spans="1:26">
      <c r="A10468">
        <v>10595379</v>
      </c>
      <c r="B10468" t="s">
        <v>5147</v>
      </c>
      <c r="C10468" t="s">
        <v>3597</v>
      </c>
      <c r="D10468" t="s">
        <v>3598</v>
      </c>
      <c r="E10468" t="s">
        <v>3608</v>
      </c>
      <c r="F10468" t="s">
        <v>3621</v>
      </c>
      <c r="G10468">
        <v>10595379</v>
      </c>
      <c r="I10468" t="s">
        <v>3622</v>
      </c>
      <c r="J10468" t="s">
        <v>5211</v>
      </c>
      <c r="K10468" t="s">
        <v>3624</v>
      </c>
      <c r="L10468" t="s">
        <v>5178</v>
      </c>
      <c r="M10468">
        <v>12.5</v>
      </c>
      <c r="N10468">
        <v>19.5</v>
      </c>
      <c r="O10468">
        <v>10.5</v>
      </c>
      <c r="S10468" t="b">
        <v>0</v>
      </c>
      <c r="T10468" t="b">
        <v>0</v>
      </c>
      <c r="U10468" t="b">
        <v>1</v>
      </c>
      <c r="V10468">
        <v>22000</v>
      </c>
      <c r="W10468">
        <v>18000</v>
      </c>
      <c r="X10468">
        <v>2.5</v>
      </c>
      <c r="Y10468">
        <v>27700</v>
      </c>
      <c r="Z10468">
        <v>2.2599999999999998</v>
      </c>
    </row>
    <row r="10469" spans="1:26">
      <c r="A10469">
        <v>206137898</v>
      </c>
      <c r="B10469" t="s">
        <v>5147</v>
      </c>
      <c r="C10469" t="s">
        <v>3597</v>
      </c>
      <c r="D10469" t="s">
        <v>3598</v>
      </c>
      <c r="E10469" t="s">
        <v>3608</v>
      </c>
      <c r="F10469" t="s">
        <v>3600</v>
      </c>
      <c r="G10469">
        <v>206137898</v>
      </c>
      <c r="I10469" t="s">
        <v>3601</v>
      </c>
      <c r="J10469" t="s">
        <v>5209</v>
      </c>
      <c r="K10469" t="s">
        <v>3624</v>
      </c>
      <c r="L10469" t="s">
        <v>5210</v>
      </c>
      <c r="M10469">
        <v>11.3</v>
      </c>
      <c r="N10469">
        <v>18</v>
      </c>
      <c r="O10469">
        <v>10.199999999999999</v>
      </c>
      <c r="S10469" t="b">
        <v>0</v>
      </c>
      <c r="T10469" t="b">
        <v>0</v>
      </c>
      <c r="U10469" t="b">
        <v>0</v>
      </c>
      <c r="V10469">
        <v>36000</v>
      </c>
      <c r="W10469">
        <v>30400</v>
      </c>
      <c r="X10469">
        <v>2.76</v>
      </c>
      <c r="Y10469">
        <v>38000</v>
      </c>
      <c r="Z10469">
        <v>2.14</v>
      </c>
    </row>
    <row r="10470" spans="1:26">
      <c r="A10470">
        <v>10595399</v>
      </c>
      <c r="B10470" t="s">
        <v>5147</v>
      </c>
      <c r="C10470" t="s">
        <v>3597</v>
      </c>
      <c r="D10470" t="s">
        <v>3598</v>
      </c>
      <c r="E10470" t="s">
        <v>3608</v>
      </c>
      <c r="F10470" t="s">
        <v>3753</v>
      </c>
      <c r="G10470">
        <v>10595399</v>
      </c>
      <c r="I10470" t="s">
        <v>3601</v>
      </c>
      <c r="J10470" t="s">
        <v>5189</v>
      </c>
      <c r="K10470" t="s">
        <v>3624</v>
      </c>
      <c r="L10470" t="s">
        <v>5208</v>
      </c>
      <c r="M10470">
        <v>14.5</v>
      </c>
      <c r="N10470">
        <v>21.5</v>
      </c>
      <c r="O10470">
        <v>12.2</v>
      </c>
      <c r="S10470" t="b">
        <v>0</v>
      </c>
      <c r="T10470" t="b">
        <v>0</v>
      </c>
      <c r="U10470" t="b">
        <v>0</v>
      </c>
      <c r="V10470">
        <v>9000</v>
      </c>
      <c r="W10470">
        <v>7300</v>
      </c>
      <c r="X10470">
        <v>2.23</v>
      </c>
      <c r="Y10470">
        <v>16100</v>
      </c>
      <c r="Z10470">
        <v>2.65</v>
      </c>
    </row>
    <row r="10471" spans="1:26">
      <c r="A10471">
        <v>10595381</v>
      </c>
      <c r="B10471" t="s">
        <v>5147</v>
      </c>
      <c r="C10471" t="s">
        <v>3597</v>
      </c>
      <c r="D10471" t="s">
        <v>3598</v>
      </c>
      <c r="E10471" t="s">
        <v>3608</v>
      </c>
      <c r="F10471" t="s">
        <v>3621</v>
      </c>
      <c r="G10471">
        <v>10595381</v>
      </c>
      <c r="I10471" t="s">
        <v>3622</v>
      </c>
      <c r="J10471" t="s">
        <v>5206</v>
      </c>
      <c r="K10471" t="s">
        <v>3624</v>
      </c>
      <c r="L10471" t="s">
        <v>5207</v>
      </c>
      <c r="M10471">
        <v>12.5</v>
      </c>
      <c r="N10471">
        <v>18.7</v>
      </c>
      <c r="O10471">
        <v>11.8</v>
      </c>
      <c r="S10471" t="b">
        <v>0</v>
      </c>
      <c r="T10471" t="b">
        <v>0</v>
      </c>
      <c r="U10471" t="b">
        <v>1</v>
      </c>
      <c r="V10471">
        <v>30000</v>
      </c>
      <c r="W10471">
        <v>18900</v>
      </c>
      <c r="X10471">
        <v>2.2000000000000002</v>
      </c>
      <c r="Y10471">
        <v>35200</v>
      </c>
      <c r="Z10471">
        <v>2.29</v>
      </c>
    </row>
    <row r="10472" spans="1:26">
      <c r="A10472">
        <v>10595383</v>
      </c>
      <c r="B10472" t="s">
        <v>5147</v>
      </c>
      <c r="C10472" t="s">
        <v>3597</v>
      </c>
      <c r="D10472" t="s">
        <v>3598</v>
      </c>
      <c r="E10472" t="s">
        <v>3608</v>
      </c>
      <c r="F10472" t="s">
        <v>3787</v>
      </c>
      <c r="G10472">
        <v>10595383</v>
      </c>
      <c r="I10472" t="s">
        <v>3622</v>
      </c>
      <c r="J10472" t="s">
        <v>5205</v>
      </c>
      <c r="K10472" t="s">
        <v>3624</v>
      </c>
      <c r="L10472" t="s">
        <v>5186</v>
      </c>
      <c r="M10472">
        <v>16</v>
      </c>
      <c r="N10472">
        <v>26</v>
      </c>
      <c r="O10472">
        <v>12.4</v>
      </c>
      <c r="S10472" t="b">
        <v>0</v>
      </c>
      <c r="T10472" t="b">
        <v>0</v>
      </c>
      <c r="U10472" t="b">
        <v>1</v>
      </c>
      <c r="V10472">
        <v>9000</v>
      </c>
      <c r="W10472">
        <v>7500</v>
      </c>
      <c r="X10472">
        <v>2.82</v>
      </c>
      <c r="Y10472">
        <v>14000</v>
      </c>
      <c r="Z10472">
        <v>2.08</v>
      </c>
    </row>
    <row r="10473" spans="1:26">
      <c r="A10473">
        <v>206137897</v>
      </c>
      <c r="B10473" t="s">
        <v>5147</v>
      </c>
      <c r="C10473" t="s">
        <v>3597</v>
      </c>
      <c r="D10473" t="s">
        <v>3598</v>
      </c>
      <c r="E10473" t="s">
        <v>3608</v>
      </c>
      <c r="F10473" t="s">
        <v>3600</v>
      </c>
      <c r="G10473">
        <v>206137897</v>
      </c>
      <c r="I10473" t="s">
        <v>3601</v>
      </c>
      <c r="J10473" t="s">
        <v>5203</v>
      </c>
      <c r="K10473" t="s">
        <v>3624</v>
      </c>
      <c r="L10473" t="s">
        <v>5204</v>
      </c>
      <c r="M10473">
        <v>10.1</v>
      </c>
      <c r="N10473">
        <v>18.5</v>
      </c>
      <c r="O10473">
        <v>10.3</v>
      </c>
      <c r="S10473" t="b">
        <v>0</v>
      </c>
      <c r="T10473" t="b">
        <v>0</v>
      </c>
      <c r="U10473" t="b">
        <v>0</v>
      </c>
      <c r="V10473">
        <v>30000</v>
      </c>
      <c r="W10473">
        <v>22600</v>
      </c>
      <c r="X10473">
        <v>2.73</v>
      </c>
      <c r="Y10473">
        <v>27500</v>
      </c>
      <c r="Z10473">
        <v>2.41</v>
      </c>
    </row>
    <row r="10474" spans="1:26">
      <c r="A10474">
        <v>10595401</v>
      </c>
      <c r="B10474" t="s">
        <v>5147</v>
      </c>
      <c r="C10474" t="s">
        <v>3597</v>
      </c>
      <c r="D10474" t="s">
        <v>3598</v>
      </c>
      <c r="E10474" t="s">
        <v>3608</v>
      </c>
      <c r="F10474" t="s">
        <v>3753</v>
      </c>
      <c r="G10474">
        <v>10595401</v>
      </c>
      <c r="I10474" t="s">
        <v>3601</v>
      </c>
      <c r="J10474" t="s">
        <v>5187</v>
      </c>
      <c r="K10474" t="s">
        <v>3624</v>
      </c>
      <c r="L10474" t="s">
        <v>5202</v>
      </c>
      <c r="M10474">
        <v>12.8</v>
      </c>
      <c r="N10474">
        <v>20</v>
      </c>
      <c r="O10474">
        <v>11.5</v>
      </c>
      <c r="S10474" t="b">
        <v>0</v>
      </c>
      <c r="T10474" t="b">
        <v>0</v>
      </c>
      <c r="U10474" t="b">
        <v>0</v>
      </c>
      <c r="V10474">
        <v>12000</v>
      </c>
      <c r="W10474">
        <v>9500</v>
      </c>
      <c r="X10474">
        <v>2.4</v>
      </c>
      <c r="Y10474">
        <v>17600</v>
      </c>
      <c r="Z10474">
        <v>2.4</v>
      </c>
    </row>
    <row r="10475" spans="1:26">
      <c r="A10475">
        <v>206137896</v>
      </c>
      <c r="B10475" t="s">
        <v>5147</v>
      </c>
      <c r="C10475" t="s">
        <v>3597</v>
      </c>
      <c r="D10475" t="s">
        <v>3598</v>
      </c>
      <c r="E10475" t="s">
        <v>3608</v>
      </c>
      <c r="F10475" t="s">
        <v>3600</v>
      </c>
      <c r="G10475">
        <v>206137896</v>
      </c>
      <c r="I10475" t="s">
        <v>3601</v>
      </c>
      <c r="J10475" t="s">
        <v>5200</v>
      </c>
      <c r="K10475" t="s">
        <v>3624</v>
      </c>
      <c r="L10475" t="s">
        <v>5201</v>
      </c>
      <c r="M10475">
        <v>12</v>
      </c>
      <c r="N10475">
        <v>19</v>
      </c>
      <c r="O10475">
        <v>10.7</v>
      </c>
      <c r="S10475" t="b">
        <v>0</v>
      </c>
      <c r="T10475" t="b">
        <v>0</v>
      </c>
      <c r="U10475" t="b">
        <v>0</v>
      </c>
      <c r="V10475">
        <v>24000</v>
      </c>
      <c r="W10475">
        <v>18700</v>
      </c>
      <c r="X10475">
        <v>2.84</v>
      </c>
      <c r="Y10475">
        <v>22400</v>
      </c>
      <c r="Z10475">
        <v>2</v>
      </c>
    </row>
    <row r="10476" spans="1:26">
      <c r="A10476">
        <v>10061712</v>
      </c>
      <c r="B10476" t="s">
        <v>5147</v>
      </c>
      <c r="C10476" t="s">
        <v>3597</v>
      </c>
      <c r="D10476" t="s">
        <v>3598</v>
      </c>
      <c r="E10476" t="s">
        <v>3608</v>
      </c>
      <c r="F10476" t="s">
        <v>3621</v>
      </c>
      <c r="G10476">
        <v>10061712</v>
      </c>
      <c r="I10476" t="s">
        <v>3622</v>
      </c>
      <c r="J10476" t="s">
        <v>5198</v>
      </c>
      <c r="K10476" t="s">
        <v>3624</v>
      </c>
      <c r="L10476" t="s">
        <v>5199</v>
      </c>
      <c r="M10476">
        <v>15.2</v>
      </c>
      <c r="N10476">
        <v>29.3</v>
      </c>
      <c r="O10476">
        <v>14</v>
      </c>
      <c r="S10476" t="b">
        <v>0</v>
      </c>
      <c r="T10476" t="b">
        <v>0</v>
      </c>
      <c r="U10476" t="b">
        <v>0</v>
      </c>
      <c r="V10476">
        <v>12000</v>
      </c>
      <c r="W10476">
        <v>9600</v>
      </c>
      <c r="X10476">
        <v>3.31</v>
      </c>
      <c r="Y10476">
        <v>17500</v>
      </c>
      <c r="Z10476">
        <v>2.4900000000000002</v>
      </c>
    </row>
    <row r="10477" spans="1:26">
      <c r="A10477">
        <v>10061714</v>
      </c>
      <c r="B10477" t="s">
        <v>5147</v>
      </c>
      <c r="C10477" t="s">
        <v>3597</v>
      </c>
      <c r="D10477" t="s">
        <v>3598</v>
      </c>
      <c r="E10477" t="s">
        <v>3608</v>
      </c>
      <c r="F10477" t="s">
        <v>3621</v>
      </c>
      <c r="G10477">
        <v>10061714</v>
      </c>
      <c r="I10477" t="s">
        <v>3622</v>
      </c>
      <c r="J10477" t="s">
        <v>5196</v>
      </c>
      <c r="K10477" t="s">
        <v>3624</v>
      </c>
      <c r="L10477" t="s">
        <v>5197</v>
      </c>
      <c r="M10477">
        <v>13.9</v>
      </c>
      <c r="N10477">
        <v>25.3</v>
      </c>
      <c r="O10477">
        <v>13.4</v>
      </c>
      <c r="S10477" t="b">
        <v>0</v>
      </c>
      <c r="T10477" t="b">
        <v>0</v>
      </c>
      <c r="U10477" t="b">
        <v>0</v>
      </c>
      <c r="V10477">
        <v>14500</v>
      </c>
      <c r="W10477">
        <v>11200</v>
      </c>
      <c r="X10477">
        <v>3.16</v>
      </c>
      <c r="Y10477">
        <v>21500</v>
      </c>
      <c r="Z10477">
        <v>2.4300000000000002</v>
      </c>
    </row>
    <row r="10478" spans="1:26">
      <c r="A10478">
        <v>206137899</v>
      </c>
      <c r="B10478" t="s">
        <v>5147</v>
      </c>
      <c r="C10478" t="s">
        <v>3597</v>
      </c>
      <c r="D10478" t="s">
        <v>3598</v>
      </c>
      <c r="E10478" t="s">
        <v>3608</v>
      </c>
      <c r="F10478" t="s">
        <v>3600</v>
      </c>
      <c r="G10478">
        <v>206137899</v>
      </c>
      <c r="I10478" t="s">
        <v>3601</v>
      </c>
      <c r="J10478" t="s">
        <v>5194</v>
      </c>
      <c r="K10478" t="s">
        <v>3624</v>
      </c>
      <c r="L10478" t="s">
        <v>5195</v>
      </c>
      <c r="M10478">
        <v>8.1999999999999993</v>
      </c>
      <c r="N10478">
        <v>17</v>
      </c>
      <c r="O10478">
        <v>10.199999999999999</v>
      </c>
      <c r="S10478" t="b">
        <v>0</v>
      </c>
      <c r="T10478" t="b">
        <v>0</v>
      </c>
      <c r="U10478" t="b">
        <v>0</v>
      </c>
      <c r="V10478">
        <v>45500</v>
      </c>
      <c r="W10478">
        <v>39500</v>
      </c>
      <c r="X10478">
        <v>2.5499999999999998</v>
      </c>
      <c r="Y10478">
        <v>40200</v>
      </c>
      <c r="Z10478">
        <v>2.25</v>
      </c>
    </row>
    <row r="10479" spans="1:26">
      <c r="A10479">
        <v>10061716</v>
      </c>
      <c r="B10479" t="s">
        <v>5147</v>
      </c>
      <c r="C10479" t="s">
        <v>3597</v>
      </c>
      <c r="D10479" t="s">
        <v>3598</v>
      </c>
      <c r="E10479" t="s">
        <v>3608</v>
      </c>
      <c r="F10479" t="s">
        <v>3621</v>
      </c>
      <c r="G10479">
        <v>10061716</v>
      </c>
      <c r="I10479" t="s">
        <v>3622</v>
      </c>
      <c r="J10479" t="s">
        <v>5192</v>
      </c>
      <c r="K10479" t="s">
        <v>3624</v>
      </c>
      <c r="L10479" t="s">
        <v>5193</v>
      </c>
      <c r="M10479">
        <v>18</v>
      </c>
      <c r="N10479">
        <v>33</v>
      </c>
      <c r="O10479">
        <v>14.2</v>
      </c>
      <c r="S10479" t="b">
        <v>0</v>
      </c>
      <c r="T10479" t="b">
        <v>0</v>
      </c>
      <c r="U10479" t="b">
        <v>0</v>
      </c>
      <c r="V10479">
        <v>9000</v>
      </c>
      <c r="W10479">
        <v>7000</v>
      </c>
      <c r="X10479">
        <v>3.48</v>
      </c>
      <c r="Y10479">
        <v>16000</v>
      </c>
      <c r="Z10479">
        <v>2.2799999999999998</v>
      </c>
    </row>
    <row r="10480" spans="1:26">
      <c r="A10480">
        <v>10595409</v>
      </c>
      <c r="B10480" t="s">
        <v>5147</v>
      </c>
      <c r="C10480" t="s">
        <v>3597</v>
      </c>
      <c r="D10480" t="s">
        <v>3598</v>
      </c>
      <c r="E10480" t="s">
        <v>3608</v>
      </c>
      <c r="F10480" t="s">
        <v>3849</v>
      </c>
      <c r="G10480">
        <v>10595409</v>
      </c>
      <c r="I10480" t="s">
        <v>3622</v>
      </c>
      <c r="J10480" t="s">
        <v>5175</v>
      </c>
      <c r="K10480" t="s">
        <v>3624</v>
      </c>
      <c r="L10480" t="s">
        <v>5191</v>
      </c>
      <c r="M10480">
        <v>11.2</v>
      </c>
      <c r="N10480">
        <v>20.100000000000001</v>
      </c>
      <c r="O10480">
        <v>11.5</v>
      </c>
      <c r="S10480" t="b">
        <v>0</v>
      </c>
      <c r="T10480" t="b">
        <v>0</v>
      </c>
      <c r="U10480" t="b">
        <v>0</v>
      </c>
      <c r="V10480">
        <v>18000</v>
      </c>
      <c r="W10480">
        <v>13600</v>
      </c>
      <c r="X10480">
        <v>3.11</v>
      </c>
      <c r="Y10480">
        <v>21427</v>
      </c>
      <c r="Z10480">
        <v>2.64</v>
      </c>
    </row>
    <row r="10481" spans="1:26">
      <c r="A10481">
        <v>10595405</v>
      </c>
      <c r="B10481" t="s">
        <v>5147</v>
      </c>
      <c r="C10481" t="s">
        <v>3597</v>
      </c>
      <c r="D10481" t="s">
        <v>3598</v>
      </c>
      <c r="E10481" t="s">
        <v>3608</v>
      </c>
      <c r="F10481" t="s">
        <v>3621</v>
      </c>
      <c r="G10481">
        <v>10595405</v>
      </c>
      <c r="I10481" t="s">
        <v>3622</v>
      </c>
      <c r="J10481" t="s">
        <v>5189</v>
      </c>
      <c r="K10481" t="s">
        <v>3624</v>
      </c>
      <c r="L10481" t="s">
        <v>5190</v>
      </c>
      <c r="M10481">
        <v>14.5</v>
      </c>
      <c r="N10481">
        <v>24</v>
      </c>
      <c r="O10481">
        <v>13</v>
      </c>
      <c r="S10481" t="b">
        <v>0</v>
      </c>
      <c r="T10481" t="b">
        <v>0</v>
      </c>
      <c r="U10481" t="b">
        <v>0</v>
      </c>
      <c r="V10481">
        <v>9000</v>
      </c>
      <c r="W10481">
        <v>7100</v>
      </c>
      <c r="X10481">
        <v>2.17</v>
      </c>
      <c r="Y10481">
        <v>16100</v>
      </c>
      <c r="Z10481">
        <v>2.65</v>
      </c>
    </row>
    <row r="10482" spans="1:26">
      <c r="A10482">
        <v>10595407</v>
      </c>
      <c r="B10482" t="s">
        <v>5147</v>
      </c>
      <c r="C10482" t="s">
        <v>3597</v>
      </c>
      <c r="D10482" t="s">
        <v>3598</v>
      </c>
      <c r="E10482" t="s">
        <v>3608</v>
      </c>
      <c r="F10482" t="s">
        <v>3621</v>
      </c>
      <c r="G10482">
        <v>10595407</v>
      </c>
      <c r="I10482" t="s">
        <v>3622</v>
      </c>
      <c r="J10482" t="s">
        <v>5187</v>
      </c>
      <c r="K10482" t="s">
        <v>3624</v>
      </c>
      <c r="L10482" t="s">
        <v>5188</v>
      </c>
      <c r="M10482">
        <v>12.8</v>
      </c>
      <c r="N10482">
        <v>21.9</v>
      </c>
      <c r="O10482">
        <v>12.2</v>
      </c>
      <c r="S10482" t="b">
        <v>0</v>
      </c>
      <c r="T10482" t="b">
        <v>0</v>
      </c>
      <c r="U10482" t="b">
        <v>0</v>
      </c>
      <c r="V10482">
        <v>12000</v>
      </c>
      <c r="W10482">
        <v>10200</v>
      </c>
      <c r="X10482">
        <v>2.58</v>
      </c>
      <c r="Y10482">
        <v>17600</v>
      </c>
      <c r="Z10482">
        <v>2.4</v>
      </c>
    </row>
    <row r="10483" spans="1:26">
      <c r="A10483">
        <v>10595392</v>
      </c>
      <c r="B10483" t="s">
        <v>5147</v>
      </c>
      <c r="C10483" t="s">
        <v>3597</v>
      </c>
      <c r="D10483" t="s">
        <v>3598</v>
      </c>
      <c r="E10483" t="s">
        <v>3608</v>
      </c>
      <c r="F10483" t="s">
        <v>3787</v>
      </c>
      <c r="G10483">
        <v>10595392</v>
      </c>
      <c r="I10483" t="s">
        <v>3622</v>
      </c>
      <c r="J10483" t="s">
        <v>5185</v>
      </c>
      <c r="K10483" t="s">
        <v>3624</v>
      </c>
      <c r="L10483" t="s">
        <v>5186</v>
      </c>
      <c r="M10483">
        <v>16</v>
      </c>
      <c r="N10483">
        <v>26</v>
      </c>
      <c r="O10483">
        <v>12.6</v>
      </c>
      <c r="S10483" t="b">
        <v>0</v>
      </c>
      <c r="T10483" t="b">
        <v>0</v>
      </c>
      <c r="U10483" t="b">
        <v>1</v>
      </c>
      <c r="V10483">
        <v>9000</v>
      </c>
      <c r="W10483">
        <v>7500</v>
      </c>
      <c r="X10483">
        <v>2.82</v>
      </c>
      <c r="Y10483">
        <v>14000</v>
      </c>
      <c r="Z10483">
        <v>2.25</v>
      </c>
    </row>
    <row r="10484" spans="1:26">
      <c r="A10484">
        <v>10061720</v>
      </c>
      <c r="B10484" t="s">
        <v>5147</v>
      </c>
      <c r="C10484" t="s">
        <v>3597</v>
      </c>
      <c r="D10484" t="s">
        <v>3598</v>
      </c>
      <c r="E10484" t="s">
        <v>3608</v>
      </c>
      <c r="F10484" t="s">
        <v>3621</v>
      </c>
      <c r="G10484">
        <v>10061720</v>
      </c>
      <c r="I10484" t="s">
        <v>3622</v>
      </c>
      <c r="J10484" t="s">
        <v>5183</v>
      </c>
      <c r="K10484" t="s">
        <v>3624</v>
      </c>
      <c r="L10484" t="s">
        <v>5184</v>
      </c>
      <c r="M10484">
        <v>13.3</v>
      </c>
      <c r="N10484">
        <v>20</v>
      </c>
      <c r="O10484">
        <v>10.5</v>
      </c>
      <c r="S10484" t="b">
        <v>0</v>
      </c>
      <c r="T10484" t="b">
        <v>0</v>
      </c>
      <c r="U10484" t="b">
        <v>0</v>
      </c>
      <c r="V10484">
        <v>18000</v>
      </c>
      <c r="W10484">
        <v>14600</v>
      </c>
      <c r="X10484">
        <v>3.08</v>
      </c>
      <c r="Y10484">
        <v>22759</v>
      </c>
      <c r="Z10484">
        <v>2.34</v>
      </c>
    </row>
    <row r="10485" spans="1:26">
      <c r="A10485">
        <v>10595394</v>
      </c>
      <c r="B10485" t="s">
        <v>5147</v>
      </c>
      <c r="C10485" t="s">
        <v>3597</v>
      </c>
      <c r="D10485" t="s">
        <v>3598</v>
      </c>
      <c r="E10485" t="s">
        <v>3608</v>
      </c>
      <c r="F10485" t="s">
        <v>3787</v>
      </c>
      <c r="G10485">
        <v>10595394</v>
      </c>
      <c r="I10485" t="s">
        <v>3622</v>
      </c>
      <c r="J10485" t="s">
        <v>5181</v>
      </c>
      <c r="K10485" t="s">
        <v>3624</v>
      </c>
      <c r="L10485" t="s">
        <v>5182</v>
      </c>
      <c r="M10485">
        <v>13.1</v>
      </c>
      <c r="N10485">
        <v>22.7</v>
      </c>
      <c r="O10485">
        <v>11.6</v>
      </c>
      <c r="S10485" t="b">
        <v>0</v>
      </c>
      <c r="T10485" t="b">
        <v>0</v>
      </c>
      <c r="U10485" t="b">
        <v>1</v>
      </c>
      <c r="V10485">
        <v>12000</v>
      </c>
      <c r="W10485">
        <v>10600</v>
      </c>
      <c r="X10485">
        <v>2.61</v>
      </c>
      <c r="Y10485">
        <v>15000</v>
      </c>
      <c r="Z10485">
        <v>2.0299999999999998</v>
      </c>
    </row>
    <row r="10486" spans="1:26">
      <c r="A10486">
        <v>10595396</v>
      </c>
      <c r="B10486" t="s">
        <v>5147</v>
      </c>
      <c r="C10486" t="s">
        <v>3597</v>
      </c>
      <c r="D10486" t="s">
        <v>3598</v>
      </c>
      <c r="E10486" t="s">
        <v>3608</v>
      </c>
      <c r="F10486" t="s">
        <v>3787</v>
      </c>
      <c r="G10486">
        <v>10595396</v>
      </c>
      <c r="I10486" t="s">
        <v>3622</v>
      </c>
      <c r="J10486" t="s">
        <v>5179</v>
      </c>
      <c r="K10486" t="s">
        <v>3624</v>
      </c>
      <c r="L10486" t="s">
        <v>5180</v>
      </c>
      <c r="M10486">
        <v>12.5</v>
      </c>
      <c r="N10486">
        <v>20.3</v>
      </c>
      <c r="O10486">
        <v>11.2</v>
      </c>
      <c r="S10486" t="b">
        <v>0</v>
      </c>
      <c r="T10486" t="b">
        <v>0</v>
      </c>
      <c r="U10486" t="b">
        <v>1</v>
      </c>
      <c r="V10486">
        <v>14200</v>
      </c>
      <c r="W10486">
        <v>11600</v>
      </c>
      <c r="X10486">
        <v>2.62</v>
      </c>
      <c r="Y10486">
        <v>19000</v>
      </c>
      <c r="Z10486">
        <v>1.93</v>
      </c>
    </row>
    <row r="10487" spans="1:26">
      <c r="A10487">
        <v>10061722</v>
      </c>
      <c r="B10487" t="s">
        <v>5147</v>
      </c>
      <c r="C10487" t="s">
        <v>3597</v>
      </c>
      <c r="D10487" t="s">
        <v>3598</v>
      </c>
      <c r="E10487" t="s">
        <v>3608</v>
      </c>
      <c r="F10487" t="s">
        <v>3621</v>
      </c>
      <c r="G10487">
        <v>10061722</v>
      </c>
      <c r="I10487" t="s">
        <v>3622</v>
      </c>
      <c r="J10487" t="s">
        <v>5177</v>
      </c>
      <c r="K10487" t="s">
        <v>3624</v>
      </c>
      <c r="L10487" t="s">
        <v>5178</v>
      </c>
      <c r="M10487">
        <v>12.5</v>
      </c>
      <c r="N10487">
        <v>19.5</v>
      </c>
      <c r="O10487">
        <v>10.6</v>
      </c>
      <c r="S10487" t="b">
        <v>0</v>
      </c>
      <c r="T10487" t="b">
        <v>0</v>
      </c>
      <c r="U10487" t="b">
        <v>0</v>
      </c>
      <c r="V10487">
        <v>22000</v>
      </c>
      <c r="W10487">
        <v>18000</v>
      </c>
      <c r="X10487">
        <v>2.69</v>
      </c>
      <c r="Y10487">
        <v>27700</v>
      </c>
      <c r="Z10487">
        <v>2.36</v>
      </c>
    </row>
    <row r="10488" spans="1:26">
      <c r="A10488">
        <v>10595403</v>
      </c>
      <c r="B10488" t="s">
        <v>5147</v>
      </c>
      <c r="C10488" t="s">
        <v>3597</v>
      </c>
      <c r="D10488" t="s">
        <v>3598</v>
      </c>
      <c r="E10488" t="s">
        <v>3608</v>
      </c>
      <c r="F10488" t="s">
        <v>3753</v>
      </c>
      <c r="G10488">
        <v>10595403</v>
      </c>
      <c r="I10488" t="s">
        <v>3601</v>
      </c>
      <c r="J10488" t="s">
        <v>5175</v>
      </c>
      <c r="K10488" t="s">
        <v>3624</v>
      </c>
      <c r="L10488" t="s">
        <v>5176</v>
      </c>
      <c r="M10488">
        <v>12</v>
      </c>
      <c r="N10488">
        <v>19.7</v>
      </c>
      <c r="O10488">
        <v>11.3</v>
      </c>
      <c r="S10488" t="b">
        <v>0</v>
      </c>
      <c r="T10488" t="b">
        <v>0</v>
      </c>
      <c r="U10488" t="b">
        <v>0</v>
      </c>
      <c r="V10488">
        <v>18000</v>
      </c>
      <c r="W10488">
        <v>13600</v>
      </c>
      <c r="X10488">
        <v>3.11</v>
      </c>
      <c r="Y10488">
        <v>21428</v>
      </c>
      <c r="Z10488">
        <v>2.64</v>
      </c>
    </row>
    <row r="10489" spans="1:26">
      <c r="A10489">
        <v>206309261</v>
      </c>
      <c r="B10489" t="s">
        <v>5147</v>
      </c>
      <c r="C10489" t="s">
        <v>3597</v>
      </c>
      <c r="D10489" t="s">
        <v>3598</v>
      </c>
      <c r="E10489" t="s">
        <v>3608</v>
      </c>
      <c r="F10489" t="s">
        <v>3849</v>
      </c>
      <c r="G10489">
        <v>206309261</v>
      </c>
      <c r="I10489" t="s">
        <v>3622</v>
      </c>
      <c r="J10489" t="s">
        <v>5173</v>
      </c>
      <c r="K10489" t="s">
        <v>3624</v>
      </c>
      <c r="L10489" t="s">
        <v>5174</v>
      </c>
      <c r="M10489">
        <v>10</v>
      </c>
      <c r="N10489">
        <v>17.8</v>
      </c>
      <c r="O10489">
        <v>10.6</v>
      </c>
      <c r="S10489" t="b">
        <v>0</v>
      </c>
      <c r="T10489" t="b">
        <v>0</v>
      </c>
      <c r="U10489" t="b">
        <v>0</v>
      </c>
      <c r="V10489">
        <v>48000</v>
      </c>
      <c r="W10489">
        <v>31400</v>
      </c>
      <c r="X10489">
        <v>2.0499999999999998</v>
      </c>
      <c r="Y10489">
        <v>42500</v>
      </c>
      <c r="Z10489">
        <v>2.67</v>
      </c>
    </row>
    <row r="10490" spans="1:26">
      <c r="A10490">
        <v>10061706</v>
      </c>
      <c r="B10490" t="s">
        <v>5147</v>
      </c>
      <c r="C10490" t="s">
        <v>3597</v>
      </c>
      <c r="D10490" t="s">
        <v>3598</v>
      </c>
      <c r="E10490" t="s">
        <v>3608</v>
      </c>
      <c r="F10490" t="s">
        <v>3621</v>
      </c>
      <c r="G10490">
        <v>10061706</v>
      </c>
      <c r="I10490" t="s">
        <v>3622</v>
      </c>
      <c r="J10490" t="s">
        <v>5171</v>
      </c>
      <c r="K10490" t="s">
        <v>3624</v>
      </c>
      <c r="L10490" t="s">
        <v>5172</v>
      </c>
      <c r="M10490">
        <v>10</v>
      </c>
      <c r="N10490">
        <v>18</v>
      </c>
      <c r="O10490">
        <v>10.6</v>
      </c>
      <c r="S10490" t="b">
        <v>0</v>
      </c>
      <c r="T10490" t="b">
        <v>0</v>
      </c>
      <c r="U10490" t="b">
        <v>0</v>
      </c>
      <c r="V10490">
        <v>24000</v>
      </c>
      <c r="W10490">
        <v>15300</v>
      </c>
      <c r="X10490">
        <v>2.8</v>
      </c>
      <c r="Y10490">
        <v>22553</v>
      </c>
      <c r="Z10490">
        <v>2.5499999999999998</v>
      </c>
    </row>
    <row r="10491" spans="1:26">
      <c r="A10491">
        <v>10061704</v>
      </c>
      <c r="B10491" t="s">
        <v>5147</v>
      </c>
      <c r="C10491" t="s">
        <v>3597</v>
      </c>
      <c r="D10491" t="s">
        <v>3598</v>
      </c>
      <c r="E10491" t="s">
        <v>3608</v>
      </c>
      <c r="F10491" t="s">
        <v>3621</v>
      </c>
      <c r="G10491">
        <v>10061704</v>
      </c>
      <c r="I10491" t="s">
        <v>3622</v>
      </c>
      <c r="J10491" t="s">
        <v>5169</v>
      </c>
      <c r="K10491" t="s">
        <v>3624</v>
      </c>
      <c r="L10491" t="s">
        <v>5170</v>
      </c>
      <c r="M10491">
        <v>12.5</v>
      </c>
      <c r="N10491">
        <v>19</v>
      </c>
      <c r="O10491">
        <v>10.6</v>
      </c>
      <c r="S10491" t="b">
        <v>0</v>
      </c>
      <c r="T10491" t="b">
        <v>0</v>
      </c>
      <c r="U10491" t="b">
        <v>0</v>
      </c>
      <c r="V10491">
        <v>18000</v>
      </c>
      <c r="W10491">
        <v>11500</v>
      </c>
      <c r="X10491">
        <v>2.93</v>
      </c>
      <c r="Y10491">
        <v>16700</v>
      </c>
      <c r="Z10491">
        <v>2.33</v>
      </c>
    </row>
    <row r="10492" spans="1:26">
      <c r="A10492">
        <v>10061702</v>
      </c>
      <c r="B10492" t="s">
        <v>5147</v>
      </c>
      <c r="C10492" t="s">
        <v>3597</v>
      </c>
      <c r="D10492" t="s">
        <v>3598</v>
      </c>
      <c r="E10492" t="s">
        <v>3608</v>
      </c>
      <c r="F10492" t="s">
        <v>3621</v>
      </c>
      <c r="G10492">
        <v>10061702</v>
      </c>
      <c r="I10492" t="s">
        <v>3622</v>
      </c>
      <c r="J10492" t="s">
        <v>5167</v>
      </c>
      <c r="K10492" t="s">
        <v>3624</v>
      </c>
      <c r="L10492" t="s">
        <v>5168</v>
      </c>
      <c r="M10492">
        <v>12.5</v>
      </c>
      <c r="N10492">
        <v>22</v>
      </c>
      <c r="O10492">
        <v>11</v>
      </c>
      <c r="S10492" t="b">
        <v>0</v>
      </c>
      <c r="T10492" t="b">
        <v>0</v>
      </c>
      <c r="U10492" t="b">
        <v>0</v>
      </c>
      <c r="V10492">
        <v>12000</v>
      </c>
      <c r="W10492">
        <v>9400</v>
      </c>
      <c r="X10492">
        <v>2.87</v>
      </c>
      <c r="Y10492">
        <v>11200</v>
      </c>
      <c r="Z10492">
        <v>2.2000000000000002</v>
      </c>
    </row>
    <row r="10493" spans="1:26">
      <c r="A10493">
        <v>202245794</v>
      </c>
      <c r="B10493" t="s">
        <v>5147</v>
      </c>
      <c r="C10493" t="s">
        <v>3597</v>
      </c>
      <c r="D10493" t="s">
        <v>3598</v>
      </c>
      <c r="E10493" t="s">
        <v>3608</v>
      </c>
      <c r="F10493" t="s">
        <v>3849</v>
      </c>
      <c r="G10493">
        <v>202245794</v>
      </c>
      <c r="I10493" t="s">
        <v>3622</v>
      </c>
      <c r="J10493" t="s">
        <v>5165</v>
      </c>
      <c r="K10493" t="s">
        <v>3624</v>
      </c>
      <c r="L10493" t="s">
        <v>5166</v>
      </c>
      <c r="M10493">
        <v>10</v>
      </c>
      <c r="N10493">
        <v>17.5</v>
      </c>
      <c r="O10493">
        <v>11.2</v>
      </c>
      <c r="S10493" t="b">
        <v>0</v>
      </c>
      <c r="T10493" t="b">
        <v>0</v>
      </c>
      <c r="U10493" t="b">
        <v>0</v>
      </c>
      <c r="V10493">
        <v>36000</v>
      </c>
      <c r="W10493">
        <v>23200</v>
      </c>
      <c r="X10493">
        <v>2.09</v>
      </c>
      <c r="Y10493">
        <v>37700</v>
      </c>
      <c r="Z10493">
        <v>2.21</v>
      </c>
    </row>
    <row r="10494" spans="1:26">
      <c r="A10494">
        <v>10061699</v>
      </c>
      <c r="B10494" t="s">
        <v>5147</v>
      </c>
      <c r="C10494" t="s">
        <v>3597</v>
      </c>
      <c r="D10494" t="s">
        <v>3598</v>
      </c>
      <c r="E10494" t="s">
        <v>3608</v>
      </c>
      <c r="F10494" t="s">
        <v>3621</v>
      </c>
      <c r="G10494">
        <v>10061699</v>
      </c>
      <c r="I10494" t="s">
        <v>3622</v>
      </c>
      <c r="J10494" t="s">
        <v>5163</v>
      </c>
      <c r="K10494" t="s">
        <v>3624</v>
      </c>
      <c r="L10494" t="s">
        <v>5164</v>
      </c>
      <c r="M10494">
        <v>13.8</v>
      </c>
      <c r="N10494">
        <v>23</v>
      </c>
      <c r="O10494">
        <v>11</v>
      </c>
      <c r="S10494" t="b">
        <v>0</v>
      </c>
      <c r="T10494" t="b">
        <v>0</v>
      </c>
      <c r="U10494" t="b">
        <v>0</v>
      </c>
      <c r="V10494">
        <v>9000</v>
      </c>
      <c r="W10494">
        <v>7600</v>
      </c>
      <c r="X10494">
        <v>3.14</v>
      </c>
      <c r="Y10494">
        <v>9500</v>
      </c>
      <c r="Z10494">
        <v>2.19</v>
      </c>
    </row>
    <row r="10495" spans="1:26">
      <c r="A10495">
        <v>207131762</v>
      </c>
      <c r="B10495" t="s">
        <v>5147</v>
      </c>
      <c r="C10495" t="s">
        <v>3597</v>
      </c>
      <c r="D10495" t="s">
        <v>3598</v>
      </c>
      <c r="E10495" t="s">
        <v>3608</v>
      </c>
      <c r="F10495" t="s">
        <v>3621</v>
      </c>
      <c r="G10495">
        <v>207131762</v>
      </c>
      <c r="I10495" t="s">
        <v>3622</v>
      </c>
      <c r="J10495" t="s">
        <v>5161</v>
      </c>
      <c r="K10495" t="s">
        <v>3624</v>
      </c>
      <c r="L10495" t="s">
        <v>5162</v>
      </c>
      <c r="M10495">
        <v>12.5</v>
      </c>
      <c r="N10495">
        <v>23</v>
      </c>
      <c r="O10495">
        <v>12.5</v>
      </c>
      <c r="S10495" t="b">
        <v>0</v>
      </c>
      <c r="T10495" t="b">
        <v>0</v>
      </c>
      <c r="U10495" t="b">
        <v>0</v>
      </c>
      <c r="V10495">
        <v>12000</v>
      </c>
      <c r="W10495">
        <v>10300</v>
      </c>
      <c r="X10495">
        <v>2.9</v>
      </c>
      <c r="Y10495">
        <v>12700</v>
      </c>
      <c r="Z10495">
        <v>2.68</v>
      </c>
    </row>
    <row r="10496" spans="1:26">
      <c r="A10496">
        <v>207131760</v>
      </c>
      <c r="B10496" t="s">
        <v>5147</v>
      </c>
      <c r="C10496" t="s">
        <v>3597</v>
      </c>
      <c r="D10496" t="s">
        <v>3598</v>
      </c>
      <c r="E10496" t="s">
        <v>3608</v>
      </c>
      <c r="F10496" t="s">
        <v>3621</v>
      </c>
      <c r="G10496">
        <v>207131760</v>
      </c>
      <c r="I10496" t="s">
        <v>3622</v>
      </c>
      <c r="J10496" t="s">
        <v>5159</v>
      </c>
      <c r="K10496" t="s">
        <v>3624</v>
      </c>
      <c r="L10496" t="s">
        <v>5160</v>
      </c>
      <c r="M10496">
        <v>14.3</v>
      </c>
      <c r="N10496">
        <v>26.5</v>
      </c>
      <c r="O10496">
        <v>13</v>
      </c>
      <c r="S10496" t="b">
        <v>0</v>
      </c>
      <c r="T10496" t="b">
        <v>0</v>
      </c>
      <c r="U10496" t="b">
        <v>0</v>
      </c>
      <c r="V10496">
        <v>9000</v>
      </c>
      <c r="W10496">
        <v>7400</v>
      </c>
      <c r="X10496">
        <v>3.19</v>
      </c>
      <c r="Y10496">
        <v>10100</v>
      </c>
      <c r="Z10496">
        <v>2.21</v>
      </c>
    </row>
    <row r="10497" spans="1:26">
      <c r="A10497">
        <v>202245032</v>
      </c>
      <c r="B10497" t="s">
        <v>5147</v>
      </c>
      <c r="C10497" t="s">
        <v>3597</v>
      </c>
      <c r="D10497" t="s">
        <v>3598</v>
      </c>
      <c r="E10497" t="s">
        <v>3608</v>
      </c>
      <c r="F10497" t="s">
        <v>3849</v>
      </c>
      <c r="G10497">
        <v>202245032</v>
      </c>
      <c r="I10497" t="s">
        <v>3622</v>
      </c>
      <c r="J10497" t="s">
        <v>5157</v>
      </c>
      <c r="K10497" t="s">
        <v>3624</v>
      </c>
      <c r="L10497" t="s">
        <v>5158</v>
      </c>
      <c r="M10497">
        <v>11.7</v>
      </c>
      <c r="N10497">
        <v>18.600000000000001</v>
      </c>
      <c r="O10497">
        <v>11.5</v>
      </c>
      <c r="S10497" t="b">
        <v>0</v>
      </c>
      <c r="T10497" t="b">
        <v>0</v>
      </c>
      <c r="U10497" t="b">
        <v>1</v>
      </c>
      <c r="V10497">
        <v>30000</v>
      </c>
      <c r="W10497">
        <v>20200</v>
      </c>
      <c r="X10497">
        <v>2.4500000000000002</v>
      </c>
      <c r="Y10497">
        <v>30300</v>
      </c>
      <c r="Z10497">
        <v>2.67</v>
      </c>
    </row>
    <row r="10498" spans="1:26">
      <c r="A10498">
        <v>10595428</v>
      </c>
      <c r="B10498" t="s">
        <v>5147</v>
      </c>
      <c r="C10498" t="s">
        <v>3597</v>
      </c>
      <c r="D10498" t="s">
        <v>3598</v>
      </c>
      <c r="E10498" t="s">
        <v>3608</v>
      </c>
      <c r="F10498" t="s">
        <v>3710</v>
      </c>
      <c r="G10498">
        <v>10595428</v>
      </c>
      <c r="I10498" t="s">
        <v>3711</v>
      </c>
      <c r="J10498" t="s">
        <v>5156</v>
      </c>
      <c r="K10498" t="s">
        <v>3725</v>
      </c>
      <c r="M10498">
        <v>12.7</v>
      </c>
      <c r="N10498">
        <v>19</v>
      </c>
      <c r="O10498">
        <v>9.65</v>
      </c>
      <c r="S10498" t="b">
        <v>0</v>
      </c>
      <c r="T10498" t="b">
        <v>0</v>
      </c>
      <c r="U10498" t="b">
        <v>0</v>
      </c>
      <c r="V10498">
        <v>22000</v>
      </c>
      <c r="W10498">
        <v>15400</v>
      </c>
      <c r="X10498">
        <v>2.14</v>
      </c>
      <c r="Y10498">
        <v>26238</v>
      </c>
      <c r="Z10498">
        <v>2.13</v>
      </c>
    </row>
    <row r="10499" spans="1:26">
      <c r="A10499">
        <v>202244731</v>
      </c>
      <c r="B10499" t="s">
        <v>5147</v>
      </c>
      <c r="C10499" t="s">
        <v>3597</v>
      </c>
      <c r="D10499" t="s">
        <v>3598</v>
      </c>
      <c r="E10499" t="s">
        <v>3608</v>
      </c>
      <c r="F10499" t="s">
        <v>3849</v>
      </c>
      <c r="G10499">
        <v>202244731</v>
      </c>
      <c r="I10499" t="s">
        <v>3622</v>
      </c>
      <c r="J10499" t="s">
        <v>5154</v>
      </c>
      <c r="K10499" t="s">
        <v>3624</v>
      </c>
      <c r="L10499" t="s">
        <v>5155</v>
      </c>
      <c r="M10499">
        <v>12.8</v>
      </c>
      <c r="N10499">
        <v>20</v>
      </c>
      <c r="O10499">
        <v>10.8</v>
      </c>
      <c r="S10499" t="b">
        <v>0</v>
      </c>
      <c r="T10499" t="b">
        <v>0</v>
      </c>
      <c r="U10499" t="b">
        <v>1</v>
      </c>
      <c r="V10499">
        <v>24000</v>
      </c>
      <c r="W10499">
        <v>16400</v>
      </c>
      <c r="X10499">
        <v>1.87</v>
      </c>
      <c r="Y10499">
        <v>25400</v>
      </c>
      <c r="Z10499">
        <v>2.17</v>
      </c>
    </row>
    <row r="10500" spans="1:26">
      <c r="A10500">
        <v>202244046</v>
      </c>
      <c r="B10500" t="s">
        <v>5147</v>
      </c>
      <c r="C10500" t="s">
        <v>3597</v>
      </c>
      <c r="D10500" t="s">
        <v>3598</v>
      </c>
      <c r="E10500" t="s">
        <v>3608</v>
      </c>
      <c r="F10500" t="s">
        <v>3849</v>
      </c>
      <c r="G10500">
        <v>202244046</v>
      </c>
      <c r="I10500" t="s">
        <v>3622</v>
      </c>
      <c r="J10500" t="s">
        <v>5152</v>
      </c>
      <c r="K10500" t="s">
        <v>3624</v>
      </c>
      <c r="L10500" t="s">
        <v>5153</v>
      </c>
      <c r="M10500">
        <v>13.4</v>
      </c>
      <c r="N10500">
        <v>21.4</v>
      </c>
      <c r="O10500">
        <v>10.9</v>
      </c>
      <c r="S10500" t="b">
        <v>0</v>
      </c>
      <c r="T10500" t="b">
        <v>0</v>
      </c>
      <c r="U10500" t="b">
        <v>1</v>
      </c>
      <c r="V10500">
        <v>18000</v>
      </c>
      <c r="W10500">
        <v>12300</v>
      </c>
      <c r="X10500">
        <v>2.4</v>
      </c>
      <c r="Y10500">
        <v>19800</v>
      </c>
      <c r="Z10500">
        <v>2.5099999999999998</v>
      </c>
    </row>
    <row r="10501" spans="1:26">
      <c r="A10501">
        <v>10595434</v>
      </c>
      <c r="B10501" t="s">
        <v>5147</v>
      </c>
      <c r="C10501" t="s">
        <v>3597</v>
      </c>
      <c r="D10501" t="s">
        <v>3598</v>
      </c>
      <c r="E10501" t="s">
        <v>3608</v>
      </c>
      <c r="F10501" t="s">
        <v>3710</v>
      </c>
      <c r="G10501">
        <v>10595434</v>
      </c>
      <c r="I10501" t="s">
        <v>3711</v>
      </c>
      <c r="J10501" t="s">
        <v>5151</v>
      </c>
      <c r="K10501" t="s">
        <v>3725</v>
      </c>
      <c r="M10501">
        <v>12.5</v>
      </c>
      <c r="N10501">
        <v>19</v>
      </c>
      <c r="O10501">
        <v>9.8000000000000007</v>
      </c>
      <c r="S10501" t="b">
        <v>0</v>
      </c>
      <c r="T10501" t="b">
        <v>0</v>
      </c>
      <c r="U10501" t="b">
        <v>0</v>
      </c>
      <c r="V10501">
        <v>35200</v>
      </c>
      <c r="W10501">
        <v>21400</v>
      </c>
      <c r="X10501">
        <v>2.0099999999999998</v>
      </c>
      <c r="Y10501">
        <v>39341</v>
      </c>
      <c r="Z10501">
        <v>2.23</v>
      </c>
    </row>
    <row r="10502" spans="1:26">
      <c r="A10502">
        <v>10595422</v>
      </c>
      <c r="B10502" t="s">
        <v>5147</v>
      </c>
      <c r="C10502" t="s">
        <v>3597</v>
      </c>
      <c r="D10502" t="s">
        <v>3598</v>
      </c>
      <c r="E10502" t="s">
        <v>3608</v>
      </c>
      <c r="F10502" t="s">
        <v>3710</v>
      </c>
      <c r="G10502">
        <v>10595422</v>
      </c>
      <c r="I10502" t="s">
        <v>3711</v>
      </c>
      <c r="J10502" t="s">
        <v>5150</v>
      </c>
      <c r="K10502" t="s">
        <v>3725</v>
      </c>
      <c r="M10502">
        <v>12.95</v>
      </c>
      <c r="N10502">
        <v>20.25</v>
      </c>
      <c r="O10502">
        <v>9.65</v>
      </c>
      <c r="S10502" t="b">
        <v>0</v>
      </c>
      <c r="T10502" t="b">
        <v>0</v>
      </c>
      <c r="U10502" t="b">
        <v>0</v>
      </c>
      <c r="V10502">
        <v>18000</v>
      </c>
      <c r="W10502">
        <v>14200</v>
      </c>
      <c r="X10502">
        <v>2.0699999999999998</v>
      </c>
      <c r="Y10502">
        <v>23611</v>
      </c>
      <c r="Z10502">
        <v>2.16</v>
      </c>
    </row>
    <row r="10503" spans="1:26">
      <c r="A10503">
        <v>10595446</v>
      </c>
      <c r="B10503" t="s">
        <v>5147</v>
      </c>
      <c r="C10503" t="s">
        <v>3597</v>
      </c>
      <c r="D10503" t="s">
        <v>3598</v>
      </c>
      <c r="E10503" t="s">
        <v>3608</v>
      </c>
      <c r="F10503" t="s">
        <v>3710</v>
      </c>
      <c r="G10503">
        <v>10595446</v>
      </c>
      <c r="I10503" t="s">
        <v>3711</v>
      </c>
      <c r="J10503" t="s">
        <v>5149</v>
      </c>
      <c r="K10503" t="s">
        <v>3725</v>
      </c>
      <c r="M10503">
        <v>9.5</v>
      </c>
      <c r="N10503">
        <v>17</v>
      </c>
      <c r="O10503">
        <v>9.0500000000000007</v>
      </c>
      <c r="S10503" t="b">
        <v>0</v>
      </c>
      <c r="T10503" t="b">
        <v>0</v>
      </c>
      <c r="U10503" t="b">
        <v>0</v>
      </c>
      <c r="V10503">
        <v>35200</v>
      </c>
      <c r="W10503">
        <v>21400</v>
      </c>
      <c r="X10503">
        <v>3.99</v>
      </c>
      <c r="Y10503">
        <v>32517</v>
      </c>
      <c r="Z10503">
        <v>2.4500000000000002</v>
      </c>
    </row>
    <row r="10504" spans="1:26">
      <c r="A10504">
        <v>10595450</v>
      </c>
      <c r="B10504" t="s">
        <v>5147</v>
      </c>
      <c r="C10504" t="s">
        <v>3597</v>
      </c>
      <c r="D10504" t="s">
        <v>3598</v>
      </c>
      <c r="E10504" t="s">
        <v>3608</v>
      </c>
      <c r="F10504" t="s">
        <v>3710</v>
      </c>
      <c r="G10504">
        <v>10595450</v>
      </c>
      <c r="I10504" t="s">
        <v>3711</v>
      </c>
      <c r="J10504" t="s">
        <v>5148</v>
      </c>
      <c r="K10504" t="s">
        <v>3725</v>
      </c>
      <c r="M10504">
        <v>10.15</v>
      </c>
      <c r="N10504">
        <v>18.7</v>
      </c>
      <c r="O10504">
        <v>9.8000000000000007</v>
      </c>
      <c r="S10504" t="b">
        <v>0</v>
      </c>
      <c r="T10504" t="b">
        <v>0</v>
      </c>
      <c r="U10504" t="b">
        <v>0</v>
      </c>
      <c r="V10504">
        <v>45000</v>
      </c>
      <c r="W10504">
        <v>28000</v>
      </c>
      <c r="X10504">
        <v>2.56</v>
      </c>
      <c r="Y10504">
        <v>36407</v>
      </c>
      <c r="Z10504">
        <v>2.0099999999999998</v>
      </c>
    </row>
    <row r="10505" spans="1:26">
      <c r="A10505">
        <v>201903181</v>
      </c>
      <c r="B10505" t="s">
        <v>4356</v>
      </c>
      <c r="C10505" t="s">
        <v>3597</v>
      </c>
      <c r="D10505" t="s">
        <v>4357</v>
      </c>
      <c r="E10505" t="s">
        <v>4358</v>
      </c>
      <c r="F10505" t="s">
        <v>3650</v>
      </c>
      <c r="G10505">
        <v>201903181</v>
      </c>
      <c r="I10505" t="s">
        <v>3711</v>
      </c>
      <c r="J10505" t="s">
        <v>5146</v>
      </c>
      <c r="K10505" t="s">
        <v>3653</v>
      </c>
      <c r="M10505">
        <v>10.4</v>
      </c>
      <c r="N10505">
        <v>21</v>
      </c>
      <c r="O10505">
        <v>10.199999999999999</v>
      </c>
      <c r="S10505" t="b">
        <v>0</v>
      </c>
      <c r="T10505" t="b">
        <v>0</v>
      </c>
      <c r="U10505" t="b">
        <v>0</v>
      </c>
      <c r="V10505">
        <v>39000</v>
      </c>
      <c r="W10505">
        <v>29000</v>
      </c>
      <c r="X10505">
        <v>2.68</v>
      </c>
      <c r="Y10505">
        <v>31100</v>
      </c>
      <c r="Z10505">
        <v>2.5</v>
      </c>
    </row>
    <row r="10506" spans="1:26">
      <c r="A10506">
        <v>201903173</v>
      </c>
      <c r="B10506" t="s">
        <v>4356</v>
      </c>
      <c r="C10506" t="s">
        <v>3597</v>
      </c>
      <c r="D10506" t="s">
        <v>4357</v>
      </c>
      <c r="E10506" t="s">
        <v>4358</v>
      </c>
      <c r="F10506" t="s">
        <v>3621</v>
      </c>
      <c r="G10506">
        <v>201903173</v>
      </c>
      <c r="I10506" t="s">
        <v>3622</v>
      </c>
      <c r="J10506" t="s">
        <v>5139</v>
      </c>
      <c r="K10506" t="s">
        <v>3624</v>
      </c>
      <c r="L10506" t="s">
        <v>5140</v>
      </c>
      <c r="M10506">
        <v>15.3</v>
      </c>
      <c r="N10506">
        <v>30.5</v>
      </c>
      <c r="O10506">
        <v>14</v>
      </c>
      <c r="S10506" t="b">
        <v>0</v>
      </c>
      <c r="T10506" t="b">
        <v>0</v>
      </c>
      <c r="U10506" t="b">
        <v>0</v>
      </c>
      <c r="V10506">
        <v>12000</v>
      </c>
      <c r="W10506">
        <v>8300</v>
      </c>
      <c r="X10506">
        <v>2.93</v>
      </c>
      <c r="Y10506">
        <v>15000</v>
      </c>
      <c r="Z10506">
        <v>2.38</v>
      </c>
    </row>
    <row r="10507" spans="1:26">
      <c r="A10507">
        <v>201903165</v>
      </c>
      <c r="B10507" t="s">
        <v>4356</v>
      </c>
      <c r="C10507" t="s">
        <v>3597</v>
      </c>
      <c r="D10507" t="s">
        <v>4357</v>
      </c>
      <c r="E10507" t="s">
        <v>4358</v>
      </c>
      <c r="F10507" t="s">
        <v>3621</v>
      </c>
      <c r="G10507">
        <v>201903165</v>
      </c>
      <c r="I10507" t="s">
        <v>3622</v>
      </c>
      <c r="J10507" t="s">
        <v>5137</v>
      </c>
      <c r="K10507" t="s">
        <v>3624</v>
      </c>
      <c r="L10507" t="s">
        <v>5138</v>
      </c>
      <c r="M10507">
        <v>12.5</v>
      </c>
      <c r="N10507">
        <v>22</v>
      </c>
      <c r="O10507">
        <v>11</v>
      </c>
      <c r="S10507" t="b">
        <v>0</v>
      </c>
      <c r="T10507" t="b">
        <v>0</v>
      </c>
      <c r="U10507" t="b">
        <v>0</v>
      </c>
      <c r="V10507">
        <v>12000</v>
      </c>
      <c r="W10507">
        <v>7700</v>
      </c>
      <c r="X10507">
        <v>2.59</v>
      </c>
      <c r="Y10507">
        <v>11268</v>
      </c>
      <c r="Z10507">
        <v>2.41</v>
      </c>
    </row>
    <row r="10508" spans="1:26">
      <c r="A10508">
        <v>10153462</v>
      </c>
      <c r="B10508" t="s">
        <v>5117</v>
      </c>
      <c r="C10508" t="s">
        <v>3597</v>
      </c>
      <c r="D10508" t="s">
        <v>3910</v>
      </c>
      <c r="E10508" t="s">
        <v>3915</v>
      </c>
      <c r="F10508" t="s">
        <v>3600</v>
      </c>
      <c r="G10508">
        <v>10153462</v>
      </c>
      <c r="I10508" t="s">
        <v>3601</v>
      </c>
      <c r="J10508" t="s">
        <v>4015</v>
      </c>
      <c r="L10508" t="s">
        <v>5132</v>
      </c>
      <c r="M10508">
        <v>12.2</v>
      </c>
      <c r="N10508">
        <v>18</v>
      </c>
      <c r="O10508">
        <v>10</v>
      </c>
      <c r="S10508" t="b">
        <v>0</v>
      </c>
      <c r="T10508" t="b">
        <v>0</v>
      </c>
      <c r="U10508" t="b">
        <v>0</v>
      </c>
      <c r="V10508">
        <v>45000</v>
      </c>
      <c r="W10508">
        <v>36000</v>
      </c>
      <c r="X10508">
        <v>4.84</v>
      </c>
      <c r="Y10508">
        <v>36900</v>
      </c>
      <c r="Z10508">
        <v>2.1800000000000002</v>
      </c>
    </row>
    <row r="10509" spans="1:26">
      <c r="A10509">
        <v>10153463</v>
      </c>
      <c r="B10509" t="s">
        <v>5117</v>
      </c>
      <c r="C10509" t="s">
        <v>3597</v>
      </c>
      <c r="D10509" t="s">
        <v>3910</v>
      </c>
      <c r="E10509" t="s">
        <v>3915</v>
      </c>
      <c r="F10509" t="s">
        <v>3600</v>
      </c>
      <c r="G10509">
        <v>10153463</v>
      </c>
      <c r="I10509" t="s">
        <v>3601</v>
      </c>
      <c r="J10509" t="s">
        <v>4015</v>
      </c>
      <c r="L10509" t="s">
        <v>5127</v>
      </c>
      <c r="M10509">
        <v>12.5</v>
      </c>
      <c r="N10509">
        <v>18</v>
      </c>
      <c r="O10509">
        <v>10</v>
      </c>
      <c r="S10509" t="b">
        <v>0</v>
      </c>
      <c r="T10509" t="b">
        <v>0</v>
      </c>
      <c r="U10509" t="b">
        <v>0</v>
      </c>
      <c r="V10509">
        <v>46500</v>
      </c>
      <c r="W10509">
        <v>34200</v>
      </c>
      <c r="X10509">
        <v>4.47</v>
      </c>
      <c r="Y10509">
        <v>35100</v>
      </c>
      <c r="Z10509">
        <v>2.23</v>
      </c>
    </row>
    <row r="10510" spans="1:26">
      <c r="A10510">
        <v>10093462</v>
      </c>
      <c r="B10510" t="s">
        <v>5117</v>
      </c>
      <c r="C10510" t="s">
        <v>3597</v>
      </c>
      <c r="D10510" t="s">
        <v>3910</v>
      </c>
      <c r="E10510" t="s">
        <v>3915</v>
      </c>
      <c r="F10510" t="s">
        <v>3600</v>
      </c>
      <c r="G10510">
        <v>10093462</v>
      </c>
      <c r="I10510" t="s">
        <v>3601</v>
      </c>
      <c r="J10510" t="s">
        <v>4015</v>
      </c>
      <c r="L10510" t="s">
        <v>5131</v>
      </c>
      <c r="M10510">
        <v>12.5</v>
      </c>
      <c r="N10510">
        <v>18</v>
      </c>
      <c r="O10510">
        <v>10</v>
      </c>
      <c r="S10510" t="b">
        <v>0</v>
      </c>
      <c r="T10510" t="b">
        <v>0</v>
      </c>
      <c r="U10510" t="b">
        <v>0</v>
      </c>
      <c r="V10510">
        <v>46500</v>
      </c>
      <c r="W10510">
        <v>36200</v>
      </c>
      <c r="X10510">
        <v>4.96</v>
      </c>
      <c r="Y10510">
        <v>36600</v>
      </c>
      <c r="Z10510">
        <v>2.15</v>
      </c>
    </row>
    <row r="10511" spans="1:26">
      <c r="A10511">
        <v>207590835</v>
      </c>
      <c r="B10511" t="s">
        <v>5117</v>
      </c>
      <c r="C10511" t="s">
        <v>3597</v>
      </c>
      <c r="D10511" t="s">
        <v>3910</v>
      </c>
      <c r="E10511" t="s">
        <v>3915</v>
      </c>
      <c r="F10511" t="s">
        <v>3600</v>
      </c>
      <c r="G10511">
        <v>207590835</v>
      </c>
      <c r="I10511" t="s">
        <v>3601</v>
      </c>
      <c r="J10511" t="s">
        <v>5135</v>
      </c>
      <c r="L10511" t="s">
        <v>5131</v>
      </c>
      <c r="M10511">
        <v>12.5</v>
      </c>
      <c r="N10511">
        <v>18</v>
      </c>
      <c r="O10511">
        <v>10</v>
      </c>
      <c r="S10511" t="b">
        <v>0</v>
      </c>
      <c r="T10511" t="b">
        <v>0</v>
      </c>
      <c r="U10511" t="b">
        <v>0</v>
      </c>
      <c r="V10511">
        <v>46500</v>
      </c>
      <c r="W10511">
        <v>36200</v>
      </c>
      <c r="X10511">
        <v>4.96</v>
      </c>
      <c r="Y10511">
        <v>36600</v>
      </c>
      <c r="Z10511">
        <v>2.15</v>
      </c>
    </row>
    <row r="10512" spans="1:26">
      <c r="A10512">
        <v>207590602</v>
      </c>
      <c r="B10512" t="s">
        <v>5117</v>
      </c>
      <c r="C10512" t="s">
        <v>3597</v>
      </c>
      <c r="D10512" t="s">
        <v>3910</v>
      </c>
      <c r="E10512" t="s">
        <v>3915</v>
      </c>
      <c r="F10512" t="s">
        <v>3600</v>
      </c>
      <c r="G10512">
        <v>207590602</v>
      </c>
      <c r="I10512" t="s">
        <v>3601</v>
      </c>
      <c r="J10512" t="s">
        <v>5135</v>
      </c>
      <c r="L10512" t="s">
        <v>5123</v>
      </c>
      <c r="M10512">
        <v>11.8</v>
      </c>
      <c r="N10512">
        <v>18</v>
      </c>
      <c r="O10512">
        <v>9</v>
      </c>
      <c r="S10512" t="b">
        <v>0</v>
      </c>
      <c r="T10512" t="b">
        <v>0</v>
      </c>
      <c r="U10512" t="b">
        <v>0</v>
      </c>
      <c r="V10512">
        <v>45000</v>
      </c>
      <c r="W10512">
        <v>35600</v>
      </c>
      <c r="X10512">
        <v>4.79</v>
      </c>
      <c r="Y10512">
        <v>36100</v>
      </c>
      <c r="Z10512">
        <v>2.19</v>
      </c>
    </row>
    <row r="10513" spans="1:26">
      <c r="A10513">
        <v>206918596</v>
      </c>
      <c r="B10513" t="s">
        <v>5117</v>
      </c>
      <c r="C10513" t="s">
        <v>3597</v>
      </c>
      <c r="D10513" t="s">
        <v>3910</v>
      </c>
      <c r="E10513" t="s">
        <v>3915</v>
      </c>
      <c r="F10513" t="s">
        <v>3600</v>
      </c>
      <c r="G10513">
        <v>206918596</v>
      </c>
      <c r="I10513" t="s">
        <v>3601</v>
      </c>
      <c r="J10513" t="s">
        <v>4015</v>
      </c>
      <c r="L10513" t="s">
        <v>5123</v>
      </c>
      <c r="M10513">
        <v>11.8</v>
      </c>
      <c r="N10513">
        <v>18</v>
      </c>
      <c r="O10513">
        <v>9</v>
      </c>
      <c r="S10513" t="b">
        <v>0</v>
      </c>
      <c r="T10513" t="b">
        <v>0</v>
      </c>
      <c r="U10513" t="b">
        <v>0</v>
      </c>
      <c r="V10513">
        <v>45000</v>
      </c>
      <c r="W10513">
        <v>35600</v>
      </c>
      <c r="X10513">
        <v>4.79</v>
      </c>
      <c r="Y10513">
        <v>36100</v>
      </c>
      <c r="Z10513">
        <v>2.19</v>
      </c>
    </row>
    <row r="10514" spans="1:26">
      <c r="A10514">
        <v>10093452</v>
      </c>
      <c r="B10514" t="s">
        <v>5117</v>
      </c>
      <c r="C10514" t="s">
        <v>3597</v>
      </c>
      <c r="D10514" t="s">
        <v>3910</v>
      </c>
      <c r="E10514" t="s">
        <v>3915</v>
      </c>
      <c r="F10514" t="s">
        <v>3600</v>
      </c>
      <c r="G10514">
        <v>10093452</v>
      </c>
      <c r="I10514" t="s">
        <v>3601</v>
      </c>
      <c r="J10514" t="s">
        <v>3916</v>
      </c>
      <c r="L10514" t="s">
        <v>5128</v>
      </c>
      <c r="M10514">
        <v>12.5</v>
      </c>
      <c r="N10514">
        <v>19.5</v>
      </c>
      <c r="O10514">
        <v>10</v>
      </c>
      <c r="S10514" t="b">
        <v>0</v>
      </c>
      <c r="T10514" t="b">
        <v>0</v>
      </c>
      <c r="U10514" t="b">
        <v>1</v>
      </c>
      <c r="V10514">
        <v>46500</v>
      </c>
      <c r="W10514">
        <v>35600</v>
      </c>
      <c r="X10514">
        <v>4.62</v>
      </c>
      <c r="Y10514">
        <v>36100</v>
      </c>
      <c r="Z10514">
        <v>2.27</v>
      </c>
    </row>
    <row r="10515" spans="1:26">
      <c r="A10515">
        <v>10093467</v>
      </c>
      <c r="B10515" t="s">
        <v>5117</v>
      </c>
      <c r="C10515" t="s">
        <v>3597</v>
      </c>
      <c r="D10515" t="s">
        <v>3910</v>
      </c>
      <c r="E10515" t="s">
        <v>3915</v>
      </c>
      <c r="F10515" t="s">
        <v>3600</v>
      </c>
      <c r="G10515">
        <v>10093467</v>
      </c>
      <c r="I10515" t="s">
        <v>3601</v>
      </c>
      <c r="J10515" t="s">
        <v>4014</v>
      </c>
      <c r="L10515" t="s">
        <v>5128</v>
      </c>
      <c r="M10515">
        <v>12.5</v>
      </c>
      <c r="N10515">
        <v>18</v>
      </c>
      <c r="O10515">
        <v>10</v>
      </c>
      <c r="S10515" t="b">
        <v>0</v>
      </c>
      <c r="T10515" t="b">
        <v>0</v>
      </c>
      <c r="U10515" t="b">
        <v>0</v>
      </c>
      <c r="V10515">
        <v>47000</v>
      </c>
      <c r="W10515">
        <v>35600</v>
      </c>
      <c r="X10515">
        <v>4.62</v>
      </c>
      <c r="Y10515">
        <v>36100</v>
      </c>
      <c r="Z10515">
        <v>2.27</v>
      </c>
    </row>
    <row r="10516" spans="1:26">
      <c r="A10516">
        <v>207590724</v>
      </c>
      <c r="B10516" t="s">
        <v>5117</v>
      </c>
      <c r="C10516" t="s">
        <v>3597</v>
      </c>
      <c r="D10516" t="s">
        <v>3910</v>
      </c>
      <c r="E10516" t="s">
        <v>3915</v>
      </c>
      <c r="F10516" t="s">
        <v>3600</v>
      </c>
      <c r="G10516">
        <v>207590724</v>
      </c>
      <c r="I10516" t="s">
        <v>3601</v>
      </c>
      <c r="J10516" t="s">
        <v>5135</v>
      </c>
      <c r="L10516" t="s">
        <v>5130</v>
      </c>
      <c r="M10516">
        <v>12.5</v>
      </c>
      <c r="N10516">
        <v>18</v>
      </c>
      <c r="O10516">
        <v>10</v>
      </c>
      <c r="S10516" t="b">
        <v>0</v>
      </c>
      <c r="T10516" t="b">
        <v>0</v>
      </c>
      <c r="U10516" t="b">
        <v>0</v>
      </c>
      <c r="V10516">
        <v>47000</v>
      </c>
      <c r="W10516">
        <v>35200</v>
      </c>
      <c r="X10516">
        <v>4.5599999999999996</v>
      </c>
      <c r="Y10516">
        <v>35600</v>
      </c>
      <c r="Z10516">
        <v>2.27</v>
      </c>
    </row>
    <row r="10517" spans="1:26">
      <c r="A10517">
        <v>207590059</v>
      </c>
      <c r="B10517" t="s">
        <v>5117</v>
      </c>
      <c r="C10517" t="s">
        <v>3597</v>
      </c>
      <c r="D10517" t="s">
        <v>3910</v>
      </c>
      <c r="E10517" t="s">
        <v>3915</v>
      </c>
      <c r="F10517" t="s">
        <v>3600</v>
      </c>
      <c r="G10517">
        <v>207590059</v>
      </c>
      <c r="I10517" t="s">
        <v>3601</v>
      </c>
      <c r="J10517" t="s">
        <v>5136</v>
      </c>
      <c r="L10517" t="s">
        <v>5119</v>
      </c>
      <c r="M10517">
        <v>12.5</v>
      </c>
      <c r="N10517">
        <v>18</v>
      </c>
      <c r="O10517">
        <v>10</v>
      </c>
      <c r="S10517" t="b">
        <v>0</v>
      </c>
      <c r="T10517" t="b">
        <v>0</v>
      </c>
      <c r="U10517" t="b">
        <v>1</v>
      </c>
      <c r="V10517">
        <v>47000</v>
      </c>
      <c r="W10517">
        <v>36200</v>
      </c>
      <c r="X10517">
        <v>4.53</v>
      </c>
      <c r="Y10517">
        <v>36600</v>
      </c>
      <c r="Z10517">
        <v>2.35</v>
      </c>
    </row>
    <row r="10518" spans="1:26">
      <c r="A10518">
        <v>10153445</v>
      </c>
      <c r="B10518" t="s">
        <v>5117</v>
      </c>
      <c r="C10518" t="s">
        <v>3597</v>
      </c>
      <c r="D10518" t="s">
        <v>3910</v>
      </c>
      <c r="E10518" t="s">
        <v>3915</v>
      </c>
      <c r="F10518" t="s">
        <v>3600</v>
      </c>
      <c r="G10518">
        <v>10153445</v>
      </c>
      <c r="I10518" t="s">
        <v>3601</v>
      </c>
      <c r="J10518" t="s">
        <v>3916</v>
      </c>
      <c r="L10518" t="s">
        <v>5119</v>
      </c>
      <c r="M10518">
        <v>12.5</v>
      </c>
      <c r="N10518">
        <v>18</v>
      </c>
      <c r="O10518">
        <v>10</v>
      </c>
      <c r="S10518" t="b">
        <v>0</v>
      </c>
      <c r="T10518" t="b">
        <v>0</v>
      </c>
      <c r="U10518" t="b">
        <v>0</v>
      </c>
      <c r="V10518">
        <v>47000</v>
      </c>
      <c r="W10518">
        <v>36200</v>
      </c>
      <c r="X10518">
        <v>4.53</v>
      </c>
      <c r="Y10518">
        <v>36600</v>
      </c>
      <c r="Z10518">
        <v>2.35</v>
      </c>
    </row>
    <row r="10519" spans="1:26">
      <c r="A10519">
        <v>10153469</v>
      </c>
      <c r="B10519" t="s">
        <v>5117</v>
      </c>
      <c r="C10519" t="s">
        <v>3597</v>
      </c>
      <c r="D10519" t="s">
        <v>3910</v>
      </c>
      <c r="E10519" t="s">
        <v>3915</v>
      </c>
      <c r="F10519" t="s">
        <v>3600</v>
      </c>
      <c r="G10519">
        <v>10153469</v>
      </c>
      <c r="I10519" t="s">
        <v>3601</v>
      </c>
      <c r="J10519" t="s">
        <v>4014</v>
      </c>
      <c r="L10519" t="s">
        <v>5119</v>
      </c>
      <c r="M10519">
        <v>12.5</v>
      </c>
      <c r="N10519">
        <v>18</v>
      </c>
      <c r="O10519">
        <v>10</v>
      </c>
      <c r="S10519" t="b">
        <v>0</v>
      </c>
      <c r="T10519" t="b">
        <v>0</v>
      </c>
      <c r="U10519" t="b">
        <v>0</v>
      </c>
      <c r="V10519">
        <v>47000</v>
      </c>
      <c r="W10519">
        <v>36200</v>
      </c>
      <c r="X10519">
        <v>4.53</v>
      </c>
      <c r="Y10519">
        <v>36600</v>
      </c>
      <c r="Z10519">
        <v>2.35</v>
      </c>
    </row>
    <row r="10520" spans="1:26">
      <c r="A10520">
        <v>206918589</v>
      </c>
      <c r="B10520" t="s">
        <v>5117</v>
      </c>
      <c r="C10520" t="s">
        <v>3597</v>
      </c>
      <c r="D10520" t="s">
        <v>3910</v>
      </c>
      <c r="E10520" t="s">
        <v>3915</v>
      </c>
      <c r="F10520" t="s">
        <v>3600</v>
      </c>
      <c r="G10520">
        <v>206918589</v>
      </c>
      <c r="I10520" t="s">
        <v>3601</v>
      </c>
      <c r="J10520" t="s">
        <v>3916</v>
      </c>
      <c r="L10520" t="s">
        <v>5120</v>
      </c>
      <c r="M10520">
        <v>12.1</v>
      </c>
      <c r="N10520">
        <v>19</v>
      </c>
      <c r="O10520">
        <v>9.6</v>
      </c>
      <c r="S10520" t="b">
        <v>0</v>
      </c>
      <c r="T10520" t="b">
        <v>0</v>
      </c>
      <c r="U10520" t="b">
        <v>0</v>
      </c>
      <c r="V10520">
        <v>45500</v>
      </c>
      <c r="W10520">
        <v>35200</v>
      </c>
      <c r="X10520">
        <v>4.37</v>
      </c>
      <c r="Y10520">
        <v>35600</v>
      </c>
      <c r="Z10520">
        <v>2.36</v>
      </c>
    </row>
    <row r="10521" spans="1:26">
      <c r="A10521">
        <v>207590597</v>
      </c>
      <c r="B10521" t="s">
        <v>5117</v>
      </c>
      <c r="C10521" t="s">
        <v>3597</v>
      </c>
      <c r="D10521" t="s">
        <v>3910</v>
      </c>
      <c r="E10521" t="s">
        <v>3915</v>
      </c>
      <c r="F10521" t="s">
        <v>3600</v>
      </c>
      <c r="G10521">
        <v>207590597</v>
      </c>
      <c r="I10521" t="s">
        <v>3601</v>
      </c>
      <c r="J10521" t="s">
        <v>5136</v>
      </c>
      <c r="L10521" t="s">
        <v>5120</v>
      </c>
      <c r="M10521">
        <v>12.1</v>
      </c>
      <c r="N10521">
        <v>19</v>
      </c>
      <c r="O10521">
        <v>9.6</v>
      </c>
      <c r="S10521" t="b">
        <v>0</v>
      </c>
      <c r="T10521" t="b">
        <v>0</v>
      </c>
      <c r="U10521" t="b">
        <v>0</v>
      </c>
      <c r="V10521">
        <v>45500</v>
      </c>
      <c r="W10521">
        <v>35200</v>
      </c>
      <c r="X10521">
        <v>4.37</v>
      </c>
      <c r="Y10521">
        <v>35600</v>
      </c>
      <c r="Z10521">
        <v>2.36</v>
      </c>
    </row>
    <row r="10522" spans="1:26">
      <c r="A10522">
        <v>206918600</v>
      </c>
      <c r="B10522" t="s">
        <v>5117</v>
      </c>
      <c r="C10522" t="s">
        <v>3597</v>
      </c>
      <c r="D10522" t="s">
        <v>3910</v>
      </c>
      <c r="E10522" t="s">
        <v>3915</v>
      </c>
      <c r="F10522" t="s">
        <v>3600</v>
      </c>
      <c r="G10522">
        <v>206918600</v>
      </c>
      <c r="I10522" t="s">
        <v>3601</v>
      </c>
      <c r="J10522" t="s">
        <v>4014</v>
      </c>
      <c r="L10522" t="s">
        <v>5120</v>
      </c>
      <c r="M10522">
        <v>12.1</v>
      </c>
      <c r="N10522">
        <v>18</v>
      </c>
      <c r="O10522">
        <v>9.6</v>
      </c>
      <c r="S10522" t="b">
        <v>0</v>
      </c>
      <c r="T10522" t="b">
        <v>0</v>
      </c>
      <c r="U10522" t="b">
        <v>0</v>
      </c>
      <c r="V10522">
        <v>45500</v>
      </c>
      <c r="W10522">
        <v>35200</v>
      </c>
      <c r="X10522">
        <v>4.37</v>
      </c>
      <c r="Y10522">
        <v>35600</v>
      </c>
      <c r="Z10522">
        <v>2.36</v>
      </c>
    </row>
    <row r="10523" spans="1:26">
      <c r="A10523">
        <v>10093464</v>
      </c>
      <c r="B10523" t="s">
        <v>5117</v>
      </c>
      <c r="C10523" t="s">
        <v>3597</v>
      </c>
      <c r="D10523" t="s">
        <v>3910</v>
      </c>
      <c r="E10523" t="s">
        <v>3915</v>
      </c>
      <c r="F10523" t="s">
        <v>3600</v>
      </c>
      <c r="G10523">
        <v>10093464</v>
      </c>
      <c r="I10523" t="s">
        <v>3601</v>
      </c>
      <c r="J10523" t="s">
        <v>4015</v>
      </c>
      <c r="L10523" t="s">
        <v>5128</v>
      </c>
      <c r="M10523">
        <v>12.5</v>
      </c>
      <c r="N10523">
        <v>18</v>
      </c>
      <c r="O10523">
        <v>10</v>
      </c>
      <c r="S10523" t="b">
        <v>0</v>
      </c>
      <c r="T10523" t="b">
        <v>0</v>
      </c>
      <c r="U10523" t="b">
        <v>0</v>
      </c>
      <c r="V10523">
        <v>47000</v>
      </c>
      <c r="W10523">
        <v>36200</v>
      </c>
      <c r="X10523">
        <v>4.57</v>
      </c>
      <c r="Y10523">
        <v>36600</v>
      </c>
      <c r="Z10523">
        <v>2.31</v>
      </c>
    </row>
    <row r="10524" spans="1:26">
      <c r="A10524">
        <v>10153447</v>
      </c>
      <c r="B10524" t="s">
        <v>5117</v>
      </c>
      <c r="C10524" t="s">
        <v>3597</v>
      </c>
      <c r="D10524" t="s">
        <v>3910</v>
      </c>
      <c r="E10524" t="s">
        <v>3915</v>
      </c>
      <c r="F10524" t="s">
        <v>3600</v>
      </c>
      <c r="G10524">
        <v>10153447</v>
      </c>
      <c r="I10524" t="s">
        <v>3601</v>
      </c>
      <c r="J10524" t="s">
        <v>3916</v>
      </c>
      <c r="L10524" t="s">
        <v>5125</v>
      </c>
      <c r="M10524">
        <v>12.2</v>
      </c>
      <c r="N10524">
        <v>18.25</v>
      </c>
      <c r="O10524">
        <v>10</v>
      </c>
      <c r="S10524" t="b">
        <v>0</v>
      </c>
      <c r="T10524" t="b">
        <v>0</v>
      </c>
      <c r="U10524" t="b">
        <v>0</v>
      </c>
      <c r="V10524">
        <v>46000</v>
      </c>
      <c r="W10524">
        <v>35800</v>
      </c>
      <c r="X10524">
        <v>4.4800000000000004</v>
      </c>
      <c r="Y10524">
        <v>36200</v>
      </c>
      <c r="Z10524">
        <v>2.35</v>
      </c>
    </row>
    <row r="10525" spans="1:26">
      <c r="A10525">
        <v>10153471</v>
      </c>
      <c r="B10525" t="s">
        <v>5117</v>
      </c>
      <c r="C10525" t="s">
        <v>3597</v>
      </c>
      <c r="D10525" t="s">
        <v>3910</v>
      </c>
      <c r="E10525" t="s">
        <v>3915</v>
      </c>
      <c r="F10525" t="s">
        <v>3600</v>
      </c>
      <c r="G10525">
        <v>10153471</v>
      </c>
      <c r="I10525" t="s">
        <v>3601</v>
      </c>
      <c r="J10525" t="s">
        <v>4014</v>
      </c>
      <c r="L10525" t="s">
        <v>5125</v>
      </c>
      <c r="M10525">
        <v>12.1</v>
      </c>
      <c r="N10525">
        <v>18</v>
      </c>
      <c r="O10525">
        <v>10</v>
      </c>
      <c r="S10525" t="b">
        <v>0</v>
      </c>
      <c r="T10525" t="b">
        <v>0</v>
      </c>
      <c r="U10525" t="b">
        <v>0</v>
      </c>
      <c r="V10525">
        <v>46000</v>
      </c>
      <c r="W10525">
        <v>35800</v>
      </c>
      <c r="X10525">
        <v>4.4800000000000004</v>
      </c>
      <c r="Y10525">
        <v>36200</v>
      </c>
      <c r="Z10525">
        <v>2.35</v>
      </c>
    </row>
    <row r="10526" spans="1:26">
      <c r="A10526">
        <v>206918598</v>
      </c>
      <c r="B10526" t="s">
        <v>5117</v>
      </c>
      <c r="C10526" t="s">
        <v>3597</v>
      </c>
      <c r="D10526" t="s">
        <v>3910</v>
      </c>
      <c r="E10526" t="s">
        <v>3915</v>
      </c>
      <c r="F10526" t="s">
        <v>3600</v>
      </c>
      <c r="G10526">
        <v>206918598</v>
      </c>
      <c r="I10526" t="s">
        <v>3601</v>
      </c>
      <c r="J10526" t="s">
        <v>4015</v>
      </c>
      <c r="L10526" t="s">
        <v>5121</v>
      </c>
      <c r="M10526">
        <v>12.1</v>
      </c>
      <c r="N10526">
        <v>18</v>
      </c>
      <c r="O10526">
        <v>9.6</v>
      </c>
      <c r="S10526" t="b">
        <v>0</v>
      </c>
      <c r="T10526" t="b">
        <v>0</v>
      </c>
      <c r="U10526" t="b">
        <v>0</v>
      </c>
      <c r="V10526">
        <v>45000</v>
      </c>
      <c r="W10526">
        <v>35400</v>
      </c>
      <c r="X10526">
        <v>4.4000000000000004</v>
      </c>
      <c r="Y10526">
        <v>35800</v>
      </c>
      <c r="Z10526">
        <v>2.35</v>
      </c>
    </row>
    <row r="10527" spans="1:26">
      <c r="A10527">
        <v>207590604</v>
      </c>
      <c r="B10527" t="s">
        <v>5117</v>
      </c>
      <c r="C10527" t="s">
        <v>3597</v>
      </c>
      <c r="D10527" t="s">
        <v>3910</v>
      </c>
      <c r="E10527" t="s">
        <v>3915</v>
      </c>
      <c r="F10527" t="s">
        <v>3600</v>
      </c>
      <c r="G10527">
        <v>207590604</v>
      </c>
      <c r="I10527" t="s">
        <v>3601</v>
      </c>
      <c r="J10527" t="s">
        <v>5135</v>
      </c>
      <c r="L10527" t="s">
        <v>5121</v>
      </c>
      <c r="M10527">
        <v>12.1</v>
      </c>
      <c r="N10527">
        <v>18</v>
      </c>
      <c r="O10527">
        <v>9.6</v>
      </c>
      <c r="S10527" t="b">
        <v>0</v>
      </c>
      <c r="T10527" t="b">
        <v>0</v>
      </c>
      <c r="U10527" t="b">
        <v>0</v>
      </c>
      <c r="V10527">
        <v>45000</v>
      </c>
      <c r="W10527">
        <v>35400</v>
      </c>
      <c r="X10527">
        <v>4.4000000000000004</v>
      </c>
      <c r="Y10527">
        <v>35800</v>
      </c>
      <c r="Z10527">
        <v>2.35</v>
      </c>
    </row>
    <row r="10528" spans="1:26">
      <c r="A10528">
        <v>10153468</v>
      </c>
      <c r="B10528" t="s">
        <v>5117</v>
      </c>
      <c r="C10528" t="s">
        <v>3597</v>
      </c>
      <c r="D10528" t="s">
        <v>3910</v>
      </c>
      <c r="E10528" t="s">
        <v>3915</v>
      </c>
      <c r="F10528" t="s">
        <v>3600</v>
      </c>
      <c r="G10528">
        <v>10153468</v>
      </c>
      <c r="I10528" t="s">
        <v>3601</v>
      </c>
      <c r="J10528" t="s">
        <v>4014</v>
      </c>
      <c r="L10528" t="s">
        <v>5127</v>
      </c>
      <c r="M10528">
        <v>12.5</v>
      </c>
      <c r="N10528">
        <v>18</v>
      </c>
      <c r="O10528">
        <v>10</v>
      </c>
      <c r="S10528" t="b">
        <v>0</v>
      </c>
      <c r="T10528" t="b">
        <v>0</v>
      </c>
      <c r="U10528" t="b">
        <v>0</v>
      </c>
      <c r="V10528">
        <v>47500</v>
      </c>
      <c r="W10528">
        <v>35600</v>
      </c>
      <c r="X10528">
        <v>4.42</v>
      </c>
      <c r="Y10528">
        <v>36000</v>
      </c>
      <c r="Z10528">
        <v>2.36</v>
      </c>
    </row>
    <row r="10529" spans="1:26">
      <c r="A10529">
        <v>10153444</v>
      </c>
      <c r="B10529" t="s">
        <v>5117</v>
      </c>
      <c r="C10529" t="s">
        <v>3597</v>
      </c>
      <c r="D10529" t="s">
        <v>3910</v>
      </c>
      <c r="E10529" t="s">
        <v>3915</v>
      </c>
      <c r="F10529" t="s">
        <v>3600</v>
      </c>
      <c r="G10529">
        <v>10153444</v>
      </c>
      <c r="I10529" t="s">
        <v>3601</v>
      </c>
      <c r="J10529" t="s">
        <v>3916</v>
      </c>
      <c r="L10529" t="s">
        <v>5127</v>
      </c>
      <c r="M10529">
        <v>12.5</v>
      </c>
      <c r="N10529">
        <v>18</v>
      </c>
      <c r="O10529">
        <v>10</v>
      </c>
      <c r="S10529" t="b">
        <v>0</v>
      </c>
      <c r="T10529" t="b">
        <v>0</v>
      </c>
      <c r="U10529" t="b">
        <v>0</v>
      </c>
      <c r="V10529">
        <v>47500</v>
      </c>
      <c r="W10529">
        <v>35600</v>
      </c>
      <c r="X10529">
        <v>4.42</v>
      </c>
      <c r="Y10529">
        <v>36000</v>
      </c>
      <c r="Z10529">
        <v>2.36</v>
      </c>
    </row>
    <row r="10530" spans="1:26">
      <c r="A10530">
        <v>10153464</v>
      </c>
      <c r="B10530" t="s">
        <v>5117</v>
      </c>
      <c r="C10530" t="s">
        <v>3597</v>
      </c>
      <c r="D10530" t="s">
        <v>3910</v>
      </c>
      <c r="E10530" t="s">
        <v>3915</v>
      </c>
      <c r="F10530" t="s">
        <v>3600</v>
      </c>
      <c r="G10530">
        <v>10153464</v>
      </c>
      <c r="I10530" t="s">
        <v>3601</v>
      </c>
      <c r="J10530" t="s">
        <v>4015</v>
      </c>
      <c r="L10530" t="s">
        <v>5119</v>
      </c>
      <c r="M10530">
        <v>12.5</v>
      </c>
      <c r="N10530">
        <v>18</v>
      </c>
      <c r="O10530">
        <v>10</v>
      </c>
      <c r="S10530" t="b">
        <v>0</v>
      </c>
      <c r="T10530" t="b">
        <v>0</v>
      </c>
      <c r="U10530" t="b">
        <v>0</v>
      </c>
      <c r="V10530">
        <v>47500</v>
      </c>
      <c r="W10530">
        <v>36800</v>
      </c>
      <c r="X10530">
        <v>4.49</v>
      </c>
      <c r="Y10530">
        <v>37200</v>
      </c>
      <c r="Z10530">
        <v>2.39</v>
      </c>
    </row>
    <row r="10531" spans="1:26">
      <c r="A10531">
        <v>207590073</v>
      </c>
      <c r="B10531" t="s">
        <v>5117</v>
      </c>
      <c r="C10531" t="s">
        <v>3597</v>
      </c>
      <c r="D10531" t="s">
        <v>3910</v>
      </c>
      <c r="E10531" t="s">
        <v>3915</v>
      </c>
      <c r="F10531" t="s">
        <v>3600</v>
      </c>
      <c r="G10531">
        <v>207590073</v>
      </c>
      <c r="I10531" t="s">
        <v>3601</v>
      </c>
      <c r="J10531" t="s">
        <v>5135</v>
      </c>
      <c r="L10531" t="s">
        <v>5119</v>
      </c>
      <c r="M10531">
        <v>12.5</v>
      </c>
      <c r="N10531">
        <v>18</v>
      </c>
      <c r="O10531">
        <v>10</v>
      </c>
      <c r="S10531" t="b">
        <v>0</v>
      </c>
      <c r="T10531" t="b">
        <v>0</v>
      </c>
      <c r="U10531" t="b">
        <v>1</v>
      </c>
      <c r="V10531">
        <v>47500</v>
      </c>
      <c r="W10531">
        <v>36800</v>
      </c>
      <c r="X10531">
        <v>4.49</v>
      </c>
      <c r="Y10531">
        <v>37200</v>
      </c>
      <c r="Z10531">
        <v>2.39</v>
      </c>
    </row>
    <row r="10532" spans="1:26">
      <c r="A10532">
        <v>10153446</v>
      </c>
      <c r="B10532" t="s">
        <v>5117</v>
      </c>
      <c r="C10532" t="s">
        <v>3597</v>
      </c>
      <c r="D10532" t="s">
        <v>3910</v>
      </c>
      <c r="E10532" t="s">
        <v>3915</v>
      </c>
      <c r="F10532" t="s">
        <v>3600</v>
      </c>
      <c r="G10532">
        <v>10153446</v>
      </c>
      <c r="I10532" t="s">
        <v>3601</v>
      </c>
      <c r="J10532" t="s">
        <v>3916</v>
      </c>
      <c r="L10532" t="s">
        <v>5124</v>
      </c>
      <c r="M10532">
        <v>12.25</v>
      </c>
      <c r="N10532">
        <v>18.25</v>
      </c>
      <c r="O10532">
        <v>10</v>
      </c>
      <c r="S10532" t="b">
        <v>0</v>
      </c>
      <c r="T10532" t="b">
        <v>0</v>
      </c>
      <c r="U10532" t="b">
        <v>0</v>
      </c>
      <c r="V10532">
        <v>46500</v>
      </c>
      <c r="W10532">
        <v>36200</v>
      </c>
      <c r="X10532">
        <v>4.42</v>
      </c>
      <c r="Y10532">
        <v>36600</v>
      </c>
      <c r="Z10532">
        <v>2.39</v>
      </c>
    </row>
    <row r="10533" spans="1:26">
      <c r="A10533">
        <v>10153470</v>
      </c>
      <c r="B10533" t="s">
        <v>5117</v>
      </c>
      <c r="C10533" t="s">
        <v>3597</v>
      </c>
      <c r="D10533" t="s">
        <v>3910</v>
      </c>
      <c r="E10533" t="s">
        <v>3915</v>
      </c>
      <c r="F10533" t="s">
        <v>3600</v>
      </c>
      <c r="G10533">
        <v>10153470</v>
      </c>
      <c r="I10533" t="s">
        <v>3601</v>
      </c>
      <c r="J10533" t="s">
        <v>4014</v>
      </c>
      <c r="L10533" t="s">
        <v>5124</v>
      </c>
      <c r="M10533">
        <v>12.3</v>
      </c>
      <c r="N10533">
        <v>18</v>
      </c>
      <c r="O10533">
        <v>10</v>
      </c>
      <c r="S10533" t="b">
        <v>0</v>
      </c>
      <c r="T10533" t="b">
        <v>0</v>
      </c>
      <c r="U10533" t="b">
        <v>0</v>
      </c>
      <c r="V10533">
        <v>46500</v>
      </c>
      <c r="W10533">
        <v>36200</v>
      </c>
      <c r="X10533">
        <v>4.42</v>
      </c>
      <c r="Y10533">
        <v>36600</v>
      </c>
      <c r="Z10533">
        <v>2.39</v>
      </c>
    </row>
    <row r="10534" spans="1:26">
      <c r="A10534">
        <v>207590603</v>
      </c>
      <c r="B10534" t="s">
        <v>5117</v>
      </c>
      <c r="C10534" t="s">
        <v>3597</v>
      </c>
      <c r="D10534" t="s">
        <v>3910</v>
      </c>
      <c r="E10534" t="s">
        <v>3915</v>
      </c>
      <c r="F10534" t="s">
        <v>3600</v>
      </c>
      <c r="G10534">
        <v>207590603</v>
      </c>
      <c r="I10534" t="s">
        <v>3601</v>
      </c>
      <c r="J10534" t="s">
        <v>5135</v>
      </c>
      <c r="L10534" t="s">
        <v>5120</v>
      </c>
      <c r="M10534">
        <v>12.3</v>
      </c>
      <c r="N10534">
        <v>18</v>
      </c>
      <c r="O10534">
        <v>9.6</v>
      </c>
      <c r="S10534" t="b">
        <v>0</v>
      </c>
      <c r="T10534" t="b">
        <v>0</v>
      </c>
      <c r="U10534" t="b">
        <v>0</v>
      </c>
      <c r="V10534">
        <v>45500</v>
      </c>
      <c r="W10534">
        <v>35800</v>
      </c>
      <c r="X10534">
        <v>4.37</v>
      </c>
      <c r="Y10534">
        <v>36200</v>
      </c>
      <c r="Z10534">
        <v>2.39</v>
      </c>
    </row>
    <row r="10535" spans="1:26">
      <c r="A10535">
        <v>206918597</v>
      </c>
      <c r="B10535" t="s">
        <v>5117</v>
      </c>
      <c r="C10535" t="s">
        <v>3597</v>
      </c>
      <c r="D10535" t="s">
        <v>3910</v>
      </c>
      <c r="E10535" t="s">
        <v>3915</v>
      </c>
      <c r="F10535" t="s">
        <v>3600</v>
      </c>
      <c r="G10535">
        <v>206918597</v>
      </c>
      <c r="I10535" t="s">
        <v>3601</v>
      </c>
      <c r="J10535" t="s">
        <v>4015</v>
      </c>
      <c r="L10535" t="s">
        <v>5120</v>
      </c>
      <c r="M10535">
        <v>12.3</v>
      </c>
      <c r="N10535">
        <v>18</v>
      </c>
      <c r="O10535">
        <v>9.6</v>
      </c>
      <c r="S10535" t="b">
        <v>0</v>
      </c>
      <c r="T10535" t="b">
        <v>0</v>
      </c>
      <c r="U10535" t="b">
        <v>0</v>
      </c>
      <c r="V10535">
        <v>45500</v>
      </c>
      <c r="W10535">
        <v>35800</v>
      </c>
      <c r="X10535">
        <v>4.37</v>
      </c>
      <c r="Y10535">
        <v>36200</v>
      </c>
      <c r="Z10535">
        <v>2.39</v>
      </c>
    </row>
    <row r="10536" spans="1:26">
      <c r="A10536">
        <v>10153466</v>
      </c>
      <c r="B10536" t="s">
        <v>5117</v>
      </c>
      <c r="C10536" t="s">
        <v>3597</v>
      </c>
      <c r="D10536" t="s">
        <v>3910</v>
      </c>
      <c r="E10536" t="s">
        <v>3915</v>
      </c>
      <c r="F10536" t="s">
        <v>3600</v>
      </c>
      <c r="G10536">
        <v>10153466</v>
      </c>
      <c r="I10536" t="s">
        <v>3601</v>
      </c>
      <c r="J10536" t="s">
        <v>4015</v>
      </c>
      <c r="L10536" t="s">
        <v>5125</v>
      </c>
      <c r="M10536">
        <v>12.3</v>
      </c>
      <c r="N10536">
        <v>18</v>
      </c>
      <c r="O10536">
        <v>10</v>
      </c>
      <c r="S10536" t="b">
        <v>0</v>
      </c>
      <c r="T10536" t="b">
        <v>0</v>
      </c>
      <c r="U10536" t="b">
        <v>0</v>
      </c>
      <c r="V10536">
        <v>46000</v>
      </c>
      <c r="W10536">
        <v>36400</v>
      </c>
      <c r="X10536">
        <v>4.4800000000000004</v>
      </c>
      <c r="Y10536">
        <v>36800</v>
      </c>
      <c r="Z10536">
        <v>2.38</v>
      </c>
    </row>
    <row r="10537" spans="1:26">
      <c r="A10537">
        <v>10153465</v>
      </c>
      <c r="B10537" t="s">
        <v>5117</v>
      </c>
      <c r="C10537" t="s">
        <v>3597</v>
      </c>
      <c r="D10537" t="s">
        <v>3910</v>
      </c>
      <c r="E10537" t="s">
        <v>3915</v>
      </c>
      <c r="F10537" t="s">
        <v>3600</v>
      </c>
      <c r="G10537">
        <v>10153465</v>
      </c>
      <c r="I10537" t="s">
        <v>3601</v>
      </c>
      <c r="J10537" t="s">
        <v>4015</v>
      </c>
      <c r="L10537" t="s">
        <v>5124</v>
      </c>
      <c r="M10537">
        <v>12.5</v>
      </c>
      <c r="N10537">
        <v>18</v>
      </c>
      <c r="O10537">
        <v>10</v>
      </c>
      <c r="S10537" t="b">
        <v>0</v>
      </c>
      <c r="T10537" t="b">
        <v>0</v>
      </c>
      <c r="U10537" t="b">
        <v>0</v>
      </c>
      <c r="V10537">
        <v>46500</v>
      </c>
      <c r="W10537">
        <v>36600</v>
      </c>
      <c r="X10537">
        <v>4.43</v>
      </c>
      <c r="Y10537">
        <v>37000</v>
      </c>
      <c r="Z10537">
        <v>2.4300000000000002</v>
      </c>
    </row>
    <row r="10538" spans="1:26">
      <c r="A10538">
        <v>206918581</v>
      </c>
      <c r="B10538" t="s">
        <v>5117</v>
      </c>
      <c r="C10538" t="s">
        <v>3597</v>
      </c>
      <c r="D10538" t="s">
        <v>3910</v>
      </c>
      <c r="E10538" t="s">
        <v>3915</v>
      </c>
      <c r="F10538" t="s">
        <v>3600</v>
      </c>
      <c r="G10538">
        <v>206918581</v>
      </c>
      <c r="I10538" t="s">
        <v>3601</v>
      </c>
      <c r="J10538" t="s">
        <v>5133</v>
      </c>
      <c r="L10538" t="s">
        <v>5123</v>
      </c>
      <c r="M10538">
        <v>12.1</v>
      </c>
      <c r="N10538">
        <v>18.5</v>
      </c>
      <c r="O10538">
        <v>9.6</v>
      </c>
      <c r="S10538" t="b">
        <v>0</v>
      </c>
      <c r="T10538" t="b">
        <v>0</v>
      </c>
      <c r="U10538" t="b">
        <v>0</v>
      </c>
      <c r="V10538">
        <v>46000</v>
      </c>
      <c r="W10538">
        <v>30400</v>
      </c>
      <c r="X10538">
        <v>3.35</v>
      </c>
      <c r="Y10538">
        <v>30800</v>
      </c>
      <c r="Z10538">
        <v>2.66</v>
      </c>
    </row>
    <row r="10539" spans="1:26">
      <c r="A10539">
        <v>201922846</v>
      </c>
      <c r="B10539" t="s">
        <v>5117</v>
      </c>
      <c r="C10539" t="s">
        <v>3597</v>
      </c>
      <c r="D10539" t="s">
        <v>3910</v>
      </c>
      <c r="E10539" t="s">
        <v>3915</v>
      </c>
      <c r="F10539" t="s">
        <v>3600</v>
      </c>
      <c r="G10539">
        <v>201922846</v>
      </c>
      <c r="I10539" t="s">
        <v>3601</v>
      </c>
      <c r="J10539" t="s">
        <v>5134</v>
      </c>
      <c r="L10539" t="s">
        <v>5119</v>
      </c>
      <c r="M10539">
        <v>10.5</v>
      </c>
      <c r="N10539">
        <v>19</v>
      </c>
      <c r="O10539">
        <v>10</v>
      </c>
      <c r="S10539" t="b">
        <v>0</v>
      </c>
      <c r="T10539" t="b">
        <v>0</v>
      </c>
      <c r="U10539" t="b">
        <v>0</v>
      </c>
      <c r="V10539">
        <v>60000</v>
      </c>
      <c r="W10539">
        <v>38500</v>
      </c>
      <c r="X10539">
        <v>4.18</v>
      </c>
      <c r="Y10539">
        <v>38500</v>
      </c>
      <c r="Z10539">
        <v>2.71</v>
      </c>
    </row>
    <row r="10540" spans="1:26">
      <c r="A10540">
        <v>206918584</v>
      </c>
      <c r="B10540" t="s">
        <v>5117</v>
      </c>
      <c r="C10540" t="s">
        <v>3597</v>
      </c>
      <c r="D10540" t="s">
        <v>3910</v>
      </c>
      <c r="E10540" t="s">
        <v>3915</v>
      </c>
      <c r="F10540" t="s">
        <v>3600</v>
      </c>
      <c r="G10540">
        <v>206918584</v>
      </c>
      <c r="I10540" t="s">
        <v>3601</v>
      </c>
      <c r="J10540" t="s">
        <v>5134</v>
      </c>
      <c r="L10540" t="s">
        <v>5120</v>
      </c>
      <c r="M10540">
        <v>10.8</v>
      </c>
      <c r="N10540">
        <v>18.25</v>
      </c>
      <c r="O10540">
        <v>9.6</v>
      </c>
      <c r="S10540" t="b">
        <v>0</v>
      </c>
      <c r="T10540" t="b">
        <v>0</v>
      </c>
      <c r="U10540" t="b">
        <v>0</v>
      </c>
      <c r="V10540">
        <v>58000</v>
      </c>
      <c r="W10540">
        <v>36800</v>
      </c>
      <c r="X10540">
        <v>3.94</v>
      </c>
      <c r="Y10540">
        <v>36900</v>
      </c>
      <c r="Z10540">
        <v>2.73</v>
      </c>
    </row>
    <row r="10541" spans="1:26">
      <c r="A10541">
        <v>206918583</v>
      </c>
      <c r="B10541" t="s">
        <v>5117</v>
      </c>
      <c r="C10541" t="s">
        <v>3597</v>
      </c>
      <c r="D10541" t="s">
        <v>3910</v>
      </c>
      <c r="E10541" t="s">
        <v>3915</v>
      </c>
      <c r="F10541" t="s">
        <v>3600</v>
      </c>
      <c r="G10541">
        <v>206918583</v>
      </c>
      <c r="I10541" t="s">
        <v>3601</v>
      </c>
      <c r="J10541" t="s">
        <v>5133</v>
      </c>
      <c r="L10541" t="s">
        <v>5121</v>
      </c>
      <c r="M10541">
        <v>12.3</v>
      </c>
      <c r="N10541">
        <v>18.399999999999999</v>
      </c>
      <c r="O10541">
        <v>9.6</v>
      </c>
      <c r="S10541" t="b">
        <v>0</v>
      </c>
      <c r="T10541" t="b">
        <v>0</v>
      </c>
      <c r="U10541" t="b">
        <v>0</v>
      </c>
      <c r="V10541">
        <v>46000</v>
      </c>
      <c r="W10541">
        <v>30200</v>
      </c>
      <c r="X10541">
        <v>3.14</v>
      </c>
      <c r="Y10541">
        <v>30600</v>
      </c>
      <c r="Z10541">
        <v>2.81</v>
      </c>
    </row>
    <row r="10542" spans="1:26">
      <c r="A10542">
        <v>206918582</v>
      </c>
      <c r="B10542" t="s">
        <v>5117</v>
      </c>
      <c r="C10542" t="s">
        <v>3597</v>
      </c>
      <c r="D10542" t="s">
        <v>3910</v>
      </c>
      <c r="E10542" t="s">
        <v>3915</v>
      </c>
      <c r="F10542" t="s">
        <v>3600</v>
      </c>
      <c r="G10542">
        <v>206918582</v>
      </c>
      <c r="I10542" t="s">
        <v>3601</v>
      </c>
      <c r="J10542" t="s">
        <v>5133</v>
      </c>
      <c r="L10542" t="s">
        <v>5120</v>
      </c>
      <c r="M10542">
        <v>12.3</v>
      </c>
      <c r="N10542">
        <v>18.899999999999999</v>
      </c>
      <c r="O10542">
        <v>9.6</v>
      </c>
      <c r="S10542" t="b">
        <v>0</v>
      </c>
      <c r="T10542" t="b">
        <v>0</v>
      </c>
      <c r="U10542" t="b">
        <v>0</v>
      </c>
      <c r="V10542">
        <v>47500</v>
      </c>
      <c r="W10542">
        <v>30600</v>
      </c>
      <c r="X10542">
        <v>3.09</v>
      </c>
      <c r="Y10542">
        <v>30600</v>
      </c>
      <c r="Z10542">
        <v>2.9</v>
      </c>
    </row>
    <row r="10543" spans="1:26">
      <c r="A10543">
        <v>201922737</v>
      </c>
      <c r="B10543" t="s">
        <v>5117</v>
      </c>
      <c r="C10543" t="s">
        <v>3597</v>
      </c>
      <c r="D10543" t="s">
        <v>3910</v>
      </c>
      <c r="E10543" t="s">
        <v>3915</v>
      </c>
      <c r="F10543" t="s">
        <v>3600</v>
      </c>
      <c r="G10543">
        <v>201922737</v>
      </c>
      <c r="I10543" t="s">
        <v>3601</v>
      </c>
      <c r="J10543" t="s">
        <v>5133</v>
      </c>
      <c r="L10543" t="s">
        <v>5119</v>
      </c>
      <c r="M10543">
        <v>12.5</v>
      </c>
      <c r="N10543">
        <v>19</v>
      </c>
      <c r="O10543">
        <v>11</v>
      </c>
      <c r="S10543" t="b">
        <v>0</v>
      </c>
      <c r="T10543" t="b">
        <v>0</v>
      </c>
      <c r="U10543" t="b">
        <v>0</v>
      </c>
      <c r="V10543">
        <v>48500</v>
      </c>
      <c r="W10543">
        <v>31400</v>
      </c>
      <c r="X10543">
        <v>3.22</v>
      </c>
      <c r="Y10543">
        <v>31800</v>
      </c>
      <c r="Z10543">
        <v>2.87</v>
      </c>
    </row>
    <row r="10544" spans="1:26">
      <c r="A10544">
        <v>10153728</v>
      </c>
      <c r="B10544" t="s">
        <v>5117</v>
      </c>
      <c r="C10544" t="s">
        <v>3597</v>
      </c>
      <c r="D10544" t="s">
        <v>3910</v>
      </c>
      <c r="E10544" t="s">
        <v>3911</v>
      </c>
      <c r="F10544" t="s">
        <v>3600</v>
      </c>
      <c r="G10544">
        <v>10153728</v>
      </c>
      <c r="I10544" t="s">
        <v>3601</v>
      </c>
      <c r="J10544" t="s">
        <v>4013</v>
      </c>
      <c r="L10544" t="s">
        <v>5127</v>
      </c>
      <c r="M10544">
        <v>12.5</v>
      </c>
      <c r="N10544">
        <v>18</v>
      </c>
      <c r="O10544">
        <v>10</v>
      </c>
      <c r="S10544" t="b">
        <v>0</v>
      </c>
      <c r="T10544" t="b">
        <v>0</v>
      </c>
      <c r="U10544" t="b">
        <v>0</v>
      </c>
      <c r="V10544">
        <v>46500</v>
      </c>
      <c r="W10544">
        <v>34200</v>
      </c>
      <c r="X10544">
        <v>4.47</v>
      </c>
      <c r="Y10544">
        <v>35100</v>
      </c>
      <c r="Z10544">
        <v>2.23</v>
      </c>
    </row>
    <row r="10545" spans="1:26">
      <c r="A10545">
        <v>10153726</v>
      </c>
      <c r="B10545" t="s">
        <v>5117</v>
      </c>
      <c r="C10545" t="s">
        <v>3597</v>
      </c>
      <c r="D10545" t="s">
        <v>3910</v>
      </c>
      <c r="E10545" t="s">
        <v>3911</v>
      </c>
      <c r="F10545" t="s">
        <v>3600</v>
      </c>
      <c r="G10545">
        <v>10153726</v>
      </c>
      <c r="I10545" t="s">
        <v>3601</v>
      </c>
      <c r="J10545" t="s">
        <v>4013</v>
      </c>
      <c r="L10545" t="s">
        <v>5132</v>
      </c>
      <c r="M10545">
        <v>12.2</v>
      </c>
      <c r="N10545">
        <v>18</v>
      </c>
      <c r="O10545">
        <v>10</v>
      </c>
      <c r="S10545" t="b">
        <v>0</v>
      </c>
      <c r="T10545" t="b">
        <v>0</v>
      </c>
      <c r="U10545" t="b">
        <v>0</v>
      </c>
      <c r="V10545">
        <v>45000</v>
      </c>
      <c r="W10545">
        <v>36000</v>
      </c>
      <c r="X10545">
        <v>4.84</v>
      </c>
      <c r="Y10545">
        <v>36900</v>
      </c>
      <c r="Z10545">
        <v>2.1800000000000002</v>
      </c>
    </row>
    <row r="10546" spans="1:26">
      <c r="A10546">
        <v>10093510</v>
      </c>
      <c r="B10546" t="s">
        <v>5117</v>
      </c>
      <c r="C10546" t="s">
        <v>3597</v>
      </c>
      <c r="D10546" t="s">
        <v>3910</v>
      </c>
      <c r="E10546" t="s">
        <v>3911</v>
      </c>
      <c r="F10546" t="s">
        <v>3600</v>
      </c>
      <c r="G10546">
        <v>10093510</v>
      </c>
      <c r="I10546" t="s">
        <v>3601</v>
      </c>
      <c r="J10546" t="s">
        <v>4013</v>
      </c>
      <c r="L10546" t="s">
        <v>5131</v>
      </c>
      <c r="M10546">
        <v>12.5</v>
      </c>
      <c r="N10546">
        <v>18</v>
      </c>
      <c r="O10546">
        <v>10</v>
      </c>
      <c r="S10546" t="b">
        <v>0</v>
      </c>
      <c r="T10546" t="b">
        <v>0</v>
      </c>
      <c r="U10546" t="b">
        <v>0</v>
      </c>
      <c r="V10546">
        <v>46500</v>
      </c>
      <c r="W10546">
        <v>36200</v>
      </c>
      <c r="X10546">
        <v>4.96</v>
      </c>
      <c r="Y10546">
        <v>36600</v>
      </c>
      <c r="Z10546">
        <v>2.15</v>
      </c>
    </row>
    <row r="10547" spans="1:26">
      <c r="A10547">
        <v>207526333</v>
      </c>
      <c r="B10547" t="s">
        <v>5117</v>
      </c>
      <c r="C10547" t="s">
        <v>3597</v>
      </c>
      <c r="D10547" t="s">
        <v>3910</v>
      </c>
      <c r="E10547" t="s">
        <v>3911</v>
      </c>
      <c r="F10547" t="s">
        <v>3600</v>
      </c>
      <c r="G10547">
        <v>207526333</v>
      </c>
      <c r="I10547" t="s">
        <v>3601</v>
      </c>
      <c r="J10547" t="s">
        <v>5126</v>
      </c>
      <c r="L10547" t="s">
        <v>5131</v>
      </c>
      <c r="M10547">
        <v>12.5</v>
      </c>
      <c r="N10547">
        <v>18</v>
      </c>
      <c r="O10547">
        <v>10</v>
      </c>
      <c r="S10547" t="b">
        <v>0</v>
      </c>
      <c r="T10547" t="b">
        <v>0</v>
      </c>
      <c r="U10547" t="b">
        <v>0</v>
      </c>
      <c r="V10547">
        <v>46500</v>
      </c>
      <c r="W10547">
        <v>36200</v>
      </c>
      <c r="X10547">
        <v>4.96</v>
      </c>
      <c r="Y10547">
        <v>36600</v>
      </c>
      <c r="Z10547">
        <v>2.15</v>
      </c>
    </row>
    <row r="10548" spans="1:26">
      <c r="A10548">
        <v>206918571</v>
      </c>
      <c r="B10548" t="s">
        <v>5117</v>
      </c>
      <c r="C10548" t="s">
        <v>3597</v>
      </c>
      <c r="D10548" t="s">
        <v>3910</v>
      </c>
      <c r="E10548" t="s">
        <v>3911</v>
      </c>
      <c r="F10548" t="s">
        <v>3600</v>
      </c>
      <c r="G10548">
        <v>206918571</v>
      </c>
      <c r="I10548" t="s">
        <v>3601</v>
      </c>
      <c r="J10548" t="s">
        <v>4013</v>
      </c>
      <c r="L10548" t="s">
        <v>5123</v>
      </c>
      <c r="M10548">
        <v>11.8</v>
      </c>
      <c r="N10548">
        <v>18</v>
      </c>
      <c r="O10548">
        <v>9</v>
      </c>
      <c r="S10548" t="b">
        <v>0</v>
      </c>
      <c r="T10548" t="b">
        <v>0</v>
      </c>
      <c r="U10548" t="b">
        <v>0</v>
      </c>
      <c r="V10548">
        <v>45000</v>
      </c>
      <c r="W10548">
        <v>35600</v>
      </c>
      <c r="X10548">
        <v>4.79</v>
      </c>
      <c r="Y10548">
        <v>36100</v>
      </c>
      <c r="Z10548">
        <v>2.19</v>
      </c>
    </row>
    <row r="10549" spans="1:26">
      <c r="A10549">
        <v>207526888</v>
      </c>
      <c r="B10549" t="s">
        <v>5117</v>
      </c>
      <c r="C10549" t="s">
        <v>3597</v>
      </c>
      <c r="D10549" t="s">
        <v>3910</v>
      </c>
      <c r="E10549" t="s">
        <v>3911</v>
      </c>
      <c r="F10549" t="s">
        <v>3600</v>
      </c>
      <c r="G10549">
        <v>207526888</v>
      </c>
      <c r="I10549" t="s">
        <v>3601</v>
      </c>
      <c r="J10549" t="s">
        <v>5126</v>
      </c>
      <c r="L10549" t="s">
        <v>5123</v>
      </c>
      <c r="M10549">
        <v>11.8</v>
      </c>
      <c r="N10549">
        <v>18</v>
      </c>
      <c r="O10549">
        <v>9</v>
      </c>
      <c r="S10549" t="b">
        <v>0</v>
      </c>
      <c r="T10549" t="b">
        <v>0</v>
      </c>
      <c r="U10549" t="b">
        <v>0</v>
      </c>
      <c r="V10549">
        <v>45000</v>
      </c>
      <c r="W10549">
        <v>35600</v>
      </c>
      <c r="X10549">
        <v>4.79</v>
      </c>
      <c r="Y10549">
        <v>36100</v>
      </c>
      <c r="Z10549">
        <v>2.19</v>
      </c>
    </row>
    <row r="10550" spans="1:26">
      <c r="A10550">
        <v>10093515</v>
      </c>
      <c r="B10550" t="s">
        <v>5117</v>
      </c>
      <c r="C10550" t="s">
        <v>3597</v>
      </c>
      <c r="D10550" t="s">
        <v>3910</v>
      </c>
      <c r="E10550" t="s">
        <v>3911</v>
      </c>
      <c r="F10550" t="s">
        <v>3600</v>
      </c>
      <c r="G10550">
        <v>10093515</v>
      </c>
      <c r="I10550" t="s">
        <v>3601</v>
      </c>
      <c r="J10550" t="s">
        <v>4011</v>
      </c>
      <c r="L10550" t="s">
        <v>5128</v>
      </c>
      <c r="M10550">
        <v>12.5</v>
      </c>
      <c r="N10550">
        <v>18</v>
      </c>
      <c r="O10550">
        <v>10</v>
      </c>
      <c r="S10550" t="b">
        <v>0</v>
      </c>
      <c r="T10550" t="b">
        <v>0</v>
      </c>
      <c r="U10550" t="b">
        <v>0</v>
      </c>
      <c r="V10550">
        <v>47000</v>
      </c>
      <c r="W10550">
        <v>35600</v>
      </c>
      <c r="X10550">
        <v>4.62</v>
      </c>
      <c r="Y10550">
        <v>36100</v>
      </c>
      <c r="Z10550">
        <v>2.27</v>
      </c>
    </row>
    <row r="10551" spans="1:26">
      <c r="A10551">
        <v>10093500</v>
      </c>
      <c r="B10551" t="s">
        <v>5117</v>
      </c>
      <c r="C10551" t="s">
        <v>3597</v>
      </c>
      <c r="D10551" t="s">
        <v>3910</v>
      </c>
      <c r="E10551" t="s">
        <v>3911</v>
      </c>
      <c r="F10551" t="s">
        <v>3600</v>
      </c>
      <c r="G10551">
        <v>10093500</v>
      </c>
      <c r="I10551" t="s">
        <v>3601</v>
      </c>
      <c r="J10551" t="s">
        <v>3912</v>
      </c>
      <c r="L10551" t="s">
        <v>5128</v>
      </c>
      <c r="M10551">
        <v>12.5</v>
      </c>
      <c r="N10551">
        <v>19.5</v>
      </c>
      <c r="O10551">
        <v>10</v>
      </c>
      <c r="S10551" t="b">
        <v>0</v>
      </c>
      <c r="T10551" t="b">
        <v>0</v>
      </c>
      <c r="U10551" t="b">
        <v>1</v>
      </c>
      <c r="V10551">
        <v>46500</v>
      </c>
      <c r="W10551">
        <v>35600</v>
      </c>
      <c r="X10551">
        <v>4.62</v>
      </c>
      <c r="Y10551">
        <v>36100</v>
      </c>
      <c r="Z10551">
        <v>2.27</v>
      </c>
    </row>
    <row r="10552" spans="1:26">
      <c r="A10552">
        <v>206223109</v>
      </c>
      <c r="B10552" t="s">
        <v>5117</v>
      </c>
      <c r="C10552" t="s">
        <v>3597</v>
      </c>
      <c r="D10552" t="s">
        <v>3910</v>
      </c>
      <c r="E10552" t="s">
        <v>3911</v>
      </c>
      <c r="F10552" t="s">
        <v>3600</v>
      </c>
      <c r="G10552">
        <v>206223109</v>
      </c>
      <c r="I10552" t="s">
        <v>3601</v>
      </c>
      <c r="J10552" t="s">
        <v>5126</v>
      </c>
      <c r="L10552" t="s">
        <v>5130</v>
      </c>
      <c r="M10552">
        <v>12.5</v>
      </c>
      <c r="N10552">
        <v>18</v>
      </c>
      <c r="O10552">
        <v>10</v>
      </c>
      <c r="S10552" t="b">
        <v>0</v>
      </c>
      <c r="T10552" t="b">
        <v>0</v>
      </c>
      <c r="U10552" t="b">
        <v>0</v>
      </c>
      <c r="V10552">
        <v>47000</v>
      </c>
      <c r="W10552">
        <v>35200</v>
      </c>
      <c r="X10552">
        <v>4.5599999999999996</v>
      </c>
      <c r="Y10552">
        <v>35600</v>
      </c>
      <c r="Z10552">
        <v>2.27</v>
      </c>
    </row>
    <row r="10553" spans="1:26">
      <c r="A10553">
        <v>207526345</v>
      </c>
      <c r="B10553" t="s">
        <v>5117</v>
      </c>
      <c r="C10553" t="s">
        <v>3597</v>
      </c>
      <c r="D10553" t="s">
        <v>3910</v>
      </c>
      <c r="E10553" t="s">
        <v>3911</v>
      </c>
      <c r="F10553" t="s">
        <v>3600</v>
      </c>
      <c r="G10553">
        <v>207526345</v>
      </c>
      <c r="I10553" t="s">
        <v>3601</v>
      </c>
      <c r="J10553" t="s">
        <v>5129</v>
      </c>
      <c r="L10553" t="s">
        <v>5119</v>
      </c>
      <c r="M10553">
        <v>12.5</v>
      </c>
      <c r="N10553">
        <v>18</v>
      </c>
      <c r="O10553">
        <v>10</v>
      </c>
      <c r="S10553" t="b">
        <v>0</v>
      </c>
      <c r="T10553" t="b">
        <v>0</v>
      </c>
      <c r="U10553" t="b">
        <v>1</v>
      </c>
      <c r="V10553">
        <v>47000</v>
      </c>
      <c r="W10553">
        <v>36200</v>
      </c>
      <c r="X10553">
        <v>4.53</v>
      </c>
      <c r="Y10553">
        <v>36600</v>
      </c>
      <c r="Z10553">
        <v>2.35</v>
      </c>
    </row>
    <row r="10554" spans="1:26">
      <c r="A10554">
        <v>10153704</v>
      </c>
      <c r="B10554" t="s">
        <v>5117</v>
      </c>
      <c r="C10554" t="s">
        <v>3597</v>
      </c>
      <c r="D10554" t="s">
        <v>3910</v>
      </c>
      <c r="E10554" t="s">
        <v>3911</v>
      </c>
      <c r="F10554" t="s">
        <v>3600</v>
      </c>
      <c r="G10554">
        <v>10153704</v>
      </c>
      <c r="I10554" t="s">
        <v>3601</v>
      </c>
      <c r="J10554" t="s">
        <v>3912</v>
      </c>
      <c r="L10554" t="s">
        <v>5119</v>
      </c>
      <c r="M10554">
        <v>12.5</v>
      </c>
      <c r="N10554">
        <v>18</v>
      </c>
      <c r="O10554">
        <v>10</v>
      </c>
      <c r="S10554" t="b">
        <v>0</v>
      </c>
      <c r="T10554" t="b">
        <v>0</v>
      </c>
      <c r="U10554" t="b">
        <v>0</v>
      </c>
      <c r="V10554">
        <v>47000</v>
      </c>
      <c r="W10554">
        <v>36200</v>
      </c>
      <c r="X10554">
        <v>4.53</v>
      </c>
      <c r="Y10554">
        <v>36600</v>
      </c>
      <c r="Z10554">
        <v>2.35</v>
      </c>
    </row>
    <row r="10555" spans="1:26">
      <c r="A10555">
        <v>10153735</v>
      </c>
      <c r="B10555" t="s">
        <v>5117</v>
      </c>
      <c r="C10555" t="s">
        <v>3597</v>
      </c>
      <c r="D10555" t="s">
        <v>3910</v>
      </c>
      <c r="E10555" t="s">
        <v>3911</v>
      </c>
      <c r="F10555" t="s">
        <v>3600</v>
      </c>
      <c r="G10555">
        <v>10153735</v>
      </c>
      <c r="I10555" t="s">
        <v>3601</v>
      </c>
      <c r="J10555" t="s">
        <v>4011</v>
      </c>
      <c r="L10555" t="s">
        <v>5119</v>
      </c>
      <c r="M10555">
        <v>12.5</v>
      </c>
      <c r="N10555">
        <v>18</v>
      </c>
      <c r="O10555">
        <v>10</v>
      </c>
      <c r="S10555" t="b">
        <v>0</v>
      </c>
      <c r="T10555" t="b">
        <v>0</v>
      </c>
      <c r="U10555" t="b">
        <v>0</v>
      </c>
      <c r="V10555">
        <v>47000</v>
      </c>
      <c r="W10555">
        <v>36200</v>
      </c>
      <c r="X10555">
        <v>4.53</v>
      </c>
      <c r="Y10555">
        <v>36600</v>
      </c>
      <c r="Z10555">
        <v>2.35</v>
      </c>
    </row>
    <row r="10556" spans="1:26">
      <c r="A10556">
        <v>206918564</v>
      </c>
      <c r="B10556" t="s">
        <v>5117</v>
      </c>
      <c r="C10556" t="s">
        <v>3597</v>
      </c>
      <c r="D10556" t="s">
        <v>3910</v>
      </c>
      <c r="E10556" t="s">
        <v>3911</v>
      </c>
      <c r="F10556" t="s">
        <v>3600</v>
      </c>
      <c r="G10556">
        <v>206918564</v>
      </c>
      <c r="I10556" t="s">
        <v>3601</v>
      </c>
      <c r="J10556" t="s">
        <v>3912</v>
      </c>
      <c r="L10556" t="s">
        <v>5120</v>
      </c>
      <c r="M10556">
        <v>12.1</v>
      </c>
      <c r="N10556">
        <v>19</v>
      </c>
      <c r="O10556">
        <v>9.6</v>
      </c>
      <c r="S10556" t="b">
        <v>0</v>
      </c>
      <c r="T10556" t="b">
        <v>0</v>
      </c>
      <c r="U10556" t="b">
        <v>0</v>
      </c>
      <c r="V10556">
        <v>45500</v>
      </c>
      <c r="W10556">
        <v>35200</v>
      </c>
      <c r="X10556">
        <v>4.37</v>
      </c>
      <c r="Y10556">
        <v>35600</v>
      </c>
      <c r="Z10556">
        <v>2.36</v>
      </c>
    </row>
    <row r="10557" spans="1:26">
      <c r="A10557">
        <v>207526883</v>
      </c>
      <c r="B10557" t="s">
        <v>5117</v>
      </c>
      <c r="C10557" t="s">
        <v>3597</v>
      </c>
      <c r="D10557" t="s">
        <v>3910</v>
      </c>
      <c r="E10557" t="s">
        <v>3911</v>
      </c>
      <c r="F10557" t="s">
        <v>3600</v>
      </c>
      <c r="G10557">
        <v>207526883</v>
      </c>
      <c r="I10557" t="s">
        <v>3601</v>
      </c>
      <c r="J10557" t="s">
        <v>5129</v>
      </c>
      <c r="L10557" t="s">
        <v>5120</v>
      </c>
      <c r="M10557">
        <v>12.1</v>
      </c>
      <c r="N10557">
        <v>19</v>
      </c>
      <c r="O10557">
        <v>9.6</v>
      </c>
      <c r="S10557" t="b">
        <v>0</v>
      </c>
      <c r="T10557" t="b">
        <v>0</v>
      </c>
      <c r="U10557" t="b">
        <v>0</v>
      </c>
      <c r="V10557">
        <v>45500</v>
      </c>
      <c r="W10557">
        <v>35200</v>
      </c>
      <c r="X10557">
        <v>4.37</v>
      </c>
      <c r="Y10557">
        <v>35600</v>
      </c>
      <c r="Z10557">
        <v>2.36</v>
      </c>
    </row>
    <row r="10558" spans="1:26">
      <c r="A10558">
        <v>206918575</v>
      </c>
      <c r="B10558" t="s">
        <v>5117</v>
      </c>
      <c r="C10558" t="s">
        <v>3597</v>
      </c>
      <c r="D10558" t="s">
        <v>3910</v>
      </c>
      <c r="E10558" t="s">
        <v>3911</v>
      </c>
      <c r="F10558" t="s">
        <v>3600</v>
      </c>
      <c r="G10558">
        <v>206918575</v>
      </c>
      <c r="I10558" t="s">
        <v>3601</v>
      </c>
      <c r="J10558" t="s">
        <v>4011</v>
      </c>
      <c r="L10558" t="s">
        <v>5120</v>
      </c>
      <c r="M10558">
        <v>12.1</v>
      </c>
      <c r="N10558">
        <v>18</v>
      </c>
      <c r="O10558">
        <v>9.6</v>
      </c>
      <c r="S10558" t="b">
        <v>0</v>
      </c>
      <c r="T10558" t="b">
        <v>0</v>
      </c>
      <c r="U10558" t="b">
        <v>0</v>
      </c>
      <c r="V10558">
        <v>45500</v>
      </c>
      <c r="W10558">
        <v>35200</v>
      </c>
      <c r="X10558">
        <v>4.37</v>
      </c>
      <c r="Y10558">
        <v>35600</v>
      </c>
      <c r="Z10558">
        <v>2.36</v>
      </c>
    </row>
    <row r="10559" spans="1:26">
      <c r="A10559">
        <v>10093512</v>
      </c>
      <c r="B10559" t="s">
        <v>5117</v>
      </c>
      <c r="C10559" t="s">
        <v>3597</v>
      </c>
      <c r="D10559" t="s">
        <v>3910</v>
      </c>
      <c r="E10559" t="s">
        <v>3911</v>
      </c>
      <c r="F10559" t="s">
        <v>3600</v>
      </c>
      <c r="G10559">
        <v>10093512</v>
      </c>
      <c r="I10559" t="s">
        <v>3601</v>
      </c>
      <c r="J10559" t="s">
        <v>4013</v>
      </c>
      <c r="L10559" t="s">
        <v>5128</v>
      </c>
      <c r="M10559">
        <v>12.5</v>
      </c>
      <c r="N10559">
        <v>18</v>
      </c>
      <c r="O10559">
        <v>10</v>
      </c>
      <c r="S10559" t="b">
        <v>0</v>
      </c>
      <c r="T10559" t="b">
        <v>0</v>
      </c>
      <c r="U10559" t="b">
        <v>0</v>
      </c>
      <c r="V10559">
        <v>47000</v>
      </c>
      <c r="W10559">
        <v>36200</v>
      </c>
      <c r="X10559">
        <v>4.57</v>
      </c>
      <c r="Y10559">
        <v>36600</v>
      </c>
      <c r="Z10559">
        <v>2.31</v>
      </c>
    </row>
    <row r="10560" spans="1:26">
      <c r="A10560">
        <v>10153738</v>
      </c>
      <c r="B10560" t="s">
        <v>5117</v>
      </c>
      <c r="C10560" t="s">
        <v>3597</v>
      </c>
      <c r="D10560" t="s">
        <v>3910</v>
      </c>
      <c r="E10560" t="s">
        <v>3911</v>
      </c>
      <c r="F10560" t="s">
        <v>3600</v>
      </c>
      <c r="G10560">
        <v>10153738</v>
      </c>
      <c r="I10560" t="s">
        <v>3601</v>
      </c>
      <c r="J10560" t="s">
        <v>4011</v>
      </c>
      <c r="L10560" t="s">
        <v>5125</v>
      </c>
      <c r="M10560">
        <v>12.1</v>
      </c>
      <c r="N10560">
        <v>18</v>
      </c>
      <c r="O10560">
        <v>10</v>
      </c>
      <c r="S10560" t="b">
        <v>0</v>
      </c>
      <c r="T10560" t="b">
        <v>0</v>
      </c>
      <c r="U10560" t="b">
        <v>0</v>
      </c>
      <c r="V10560">
        <v>46000</v>
      </c>
      <c r="W10560">
        <v>35800</v>
      </c>
      <c r="X10560">
        <v>4.4800000000000004</v>
      </c>
      <c r="Y10560">
        <v>36200</v>
      </c>
      <c r="Z10560">
        <v>2.35</v>
      </c>
    </row>
    <row r="10561" spans="1:26">
      <c r="A10561">
        <v>10153707</v>
      </c>
      <c r="B10561" t="s">
        <v>5117</v>
      </c>
      <c r="C10561" t="s">
        <v>3597</v>
      </c>
      <c r="D10561" t="s">
        <v>3910</v>
      </c>
      <c r="E10561" t="s">
        <v>3911</v>
      </c>
      <c r="F10561" t="s">
        <v>3600</v>
      </c>
      <c r="G10561">
        <v>10153707</v>
      </c>
      <c r="I10561" t="s">
        <v>3601</v>
      </c>
      <c r="J10561" t="s">
        <v>3912</v>
      </c>
      <c r="L10561" t="s">
        <v>5125</v>
      </c>
      <c r="M10561">
        <v>12.2</v>
      </c>
      <c r="N10561">
        <v>18.25</v>
      </c>
      <c r="O10561">
        <v>10</v>
      </c>
      <c r="S10561" t="b">
        <v>0</v>
      </c>
      <c r="T10561" t="b">
        <v>0</v>
      </c>
      <c r="U10561" t="b">
        <v>0</v>
      </c>
      <c r="V10561">
        <v>46000</v>
      </c>
      <c r="W10561">
        <v>35800</v>
      </c>
      <c r="X10561">
        <v>4.4800000000000004</v>
      </c>
      <c r="Y10561">
        <v>36200</v>
      </c>
      <c r="Z10561">
        <v>2.35</v>
      </c>
    </row>
    <row r="10562" spans="1:26">
      <c r="A10562">
        <v>207526890</v>
      </c>
      <c r="B10562" t="s">
        <v>5117</v>
      </c>
      <c r="C10562" t="s">
        <v>3597</v>
      </c>
      <c r="D10562" t="s">
        <v>3910</v>
      </c>
      <c r="E10562" t="s">
        <v>3911</v>
      </c>
      <c r="F10562" t="s">
        <v>3600</v>
      </c>
      <c r="G10562">
        <v>207526890</v>
      </c>
      <c r="I10562" t="s">
        <v>3601</v>
      </c>
      <c r="J10562" t="s">
        <v>5126</v>
      </c>
      <c r="L10562" t="s">
        <v>5121</v>
      </c>
      <c r="M10562">
        <v>12.1</v>
      </c>
      <c r="N10562">
        <v>18</v>
      </c>
      <c r="O10562">
        <v>9.6</v>
      </c>
      <c r="S10562" t="b">
        <v>0</v>
      </c>
      <c r="T10562" t="b">
        <v>0</v>
      </c>
      <c r="U10562" t="b">
        <v>0</v>
      </c>
      <c r="V10562">
        <v>45000</v>
      </c>
      <c r="W10562">
        <v>35400</v>
      </c>
      <c r="X10562">
        <v>4.4000000000000004</v>
      </c>
      <c r="Y10562">
        <v>35800</v>
      </c>
      <c r="Z10562">
        <v>2.35</v>
      </c>
    </row>
    <row r="10563" spans="1:26">
      <c r="A10563">
        <v>206918573</v>
      </c>
      <c r="B10563" t="s">
        <v>5117</v>
      </c>
      <c r="C10563" t="s">
        <v>3597</v>
      </c>
      <c r="D10563" t="s">
        <v>3910</v>
      </c>
      <c r="E10563" t="s">
        <v>3911</v>
      </c>
      <c r="F10563" t="s">
        <v>3600</v>
      </c>
      <c r="G10563">
        <v>206918573</v>
      </c>
      <c r="I10563" t="s">
        <v>3601</v>
      </c>
      <c r="J10563" t="s">
        <v>4013</v>
      </c>
      <c r="L10563" t="s">
        <v>5121</v>
      </c>
      <c r="M10563">
        <v>12.1</v>
      </c>
      <c r="N10563">
        <v>18</v>
      </c>
      <c r="O10563">
        <v>9.6</v>
      </c>
      <c r="S10563" t="b">
        <v>0</v>
      </c>
      <c r="T10563" t="b">
        <v>0</v>
      </c>
      <c r="U10563" t="b">
        <v>0</v>
      </c>
      <c r="V10563">
        <v>45000</v>
      </c>
      <c r="W10563">
        <v>35400</v>
      </c>
      <c r="X10563">
        <v>4.4000000000000004</v>
      </c>
      <c r="Y10563">
        <v>35800</v>
      </c>
      <c r="Z10563">
        <v>2.35</v>
      </c>
    </row>
    <row r="10564" spans="1:26">
      <c r="A10564">
        <v>10153734</v>
      </c>
      <c r="B10564" t="s">
        <v>5117</v>
      </c>
      <c r="C10564" t="s">
        <v>3597</v>
      </c>
      <c r="D10564" t="s">
        <v>3910</v>
      </c>
      <c r="E10564" t="s">
        <v>3911</v>
      </c>
      <c r="F10564" t="s">
        <v>3600</v>
      </c>
      <c r="G10564">
        <v>10153734</v>
      </c>
      <c r="I10564" t="s">
        <v>3601</v>
      </c>
      <c r="J10564" t="s">
        <v>4011</v>
      </c>
      <c r="L10564" t="s">
        <v>5127</v>
      </c>
      <c r="M10564">
        <v>12.5</v>
      </c>
      <c r="N10564">
        <v>18</v>
      </c>
      <c r="O10564">
        <v>10</v>
      </c>
      <c r="S10564" t="b">
        <v>0</v>
      </c>
      <c r="T10564" t="b">
        <v>0</v>
      </c>
      <c r="U10564" t="b">
        <v>0</v>
      </c>
      <c r="V10564">
        <v>47500</v>
      </c>
      <c r="W10564">
        <v>35600</v>
      </c>
      <c r="X10564">
        <v>4.42</v>
      </c>
      <c r="Y10564">
        <v>36000</v>
      </c>
      <c r="Z10564">
        <v>2.36</v>
      </c>
    </row>
    <row r="10565" spans="1:26">
      <c r="A10565">
        <v>10153703</v>
      </c>
      <c r="B10565" t="s">
        <v>5117</v>
      </c>
      <c r="C10565" t="s">
        <v>3597</v>
      </c>
      <c r="D10565" t="s">
        <v>3910</v>
      </c>
      <c r="E10565" t="s">
        <v>3911</v>
      </c>
      <c r="F10565" t="s">
        <v>3600</v>
      </c>
      <c r="G10565">
        <v>10153703</v>
      </c>
      <c r="I10565" t="s">
        <v>3601</v>
      </c>
      <c r="J10565" t="s">
        <v>3912</v>
      </c>
      <c r="L10565" t="s">
        <v>5127</v>
      </c>
      <c r="M10565">
        <v>12.5</v>
      </c>
      <c r="N10565">
        <v>18</v>
      </c>
      <c r="O10565">
        <v>10</v>
      </c>
      <c r="S10565" t="b">
        <v>0</v>
      </c>
      <c r="T10565" t="b">
        <v>0</v>
      </c>
      <c r="U10565" t="b">
        <v>0</v>
      </c>
      <c r="V10565">
        <v>47500</v>
      </c>
      <c r="W10565">
        <v>35600</v>
      </c>
      <c r="X10565">
        <v>4.42</v>
      </c>
      <c r="Y10565">
        <v>36000</v>
      </c>
      <c r="Z10565">
        <v>2.36</v>
      </c>
    </row>
    <row r="10566" spans="1:26">
      <c r="A10566">
        <v>207526359</v>
      </c>
      <c r="B10566" t="s">
        <v>5117</v>
      </c>
      <c r="C10566" t="s">
        <v>3597</v>
      </c>
      <c r="D10566" t="s">
        <v>3910</v>
      </c>
      <c r="E10566" t="s">
        <v>3911</v>
      </c>
      <c r="F10566" t="s">
        <v>3600</v>
      </c>
      <c r="G10566">
        <v>207526359</v>
      </c>
      <c r="I10566" t="s">
        <v>3601</v>
      </c>
      <c r="J10566" t="s">
        <v>5126</v>
      </c>
      <c r="L10566" t="s">
        <v>5119</v>
      </c>
      <c r="M10566">
        <v>12.5</v>
      </c>
      <c r="N10566">
        <v>18</v>
      </c>
      <c r="O10566">
        <v>10</v>
      </c>
      <c r="S10566" t="b">
        <v>0</v>
      </c>
      <c r="T10566" t="b">
        <v>0</v>
      </c>
      <c r="U10566" t="b">
        <v>1</v>
      </c>
      <c r="V10566">
        <v>47500</v>
      </c>
      <c r="W10566">
        <v>36800</v>
      </c>
      <c r="X10566">
        <v>4.49</v>
      </c>
      <c r="Y10566">
        <v>37200</v>
      </c>
      <c r="Z10566">
        <v>2.39</v>
      </c>
    </row>
    <row r="10567" spans="1:26">
      <c r="A10567">
        <v>10153729</v>
      </c>
      <c r="B10567" t="s">
        <v>5117</v>
      </c>
      <c r="C10567" t="s">
        <v>3597</v>
      </c>
      <c r="D10567" t="s">
        <v>3910</v>
      </c>
      <c r="E10567" t="s">
        <v>3911</v>
      </c>
      <c r="F10567" t="s">
        <v>3600</v>
      </c>
      <c r="G10567">
        <v>10153729</v>
      </c>
      <c r="I10567" t="s">
        <v>3601</v>
      </c>
      <c r="J10567" t="s">
        <v>4013</v>
      </c>
      <c r="L10567" t="s">
        <v>5119</v>
      </c>
      <c r="M10567">
        <v>12.5</v>
      </c>
      <c r="N10567">
        <v>18</v>
      </c>
      <c r="O10567">
        <v>10</v>
      </c>
      <c r="S10567" t="b">
        <v>0</v>
      </c>
      <c r="T10567" t="b">
        <v>0</v>
      </c>
      <c r="U10567" t="b">
        <v>0</v>
      </c>
      <c r="V10567">
        <v>47500</v>
      </c>
      <c r="W10567">
        <v>36800</v>
      </c>
      <c r="X10567">
        <v>4.49</v>
      </c>
      <c r="Y10567">
        <v>37200</v>
      </c>
      <c r="Z10567">
        <v>2.39</v>
      </c>
    </row>
    <row r="10568" spans="1:26">
      <c r="A10568">
        <v>10153705</v>
      </c>
      <c r="B10568" t="s">
        <v>5117</v>
      </c>
      <c r="C10568" t="s">
        <v>3597</v>
      </c>
      <c r="D10568" t="s">
        <v>3910</v>
      </c>
      <c r="E10568" t="s">
        <v>3911</v>
      </c>
      <c r="F10568" t="s">
        <v>3600</v>
      </c>
      <c r="G10568">
        <v>10153705</v>
      </c>
      <c r="I10568" t="s">
        <v>3601</v>
      </c>
      <c r="J10568" t="s">
        <v>3912</v>
      </c>
      <c r="L10568" t="s">
        <v>5124</v>
      </c>
      <c r="M10568">
        <v>12.25</v>
      </c>
      <c r="N10568">
        <v>18.25</v>
      </c>
      <c r="O10568">
        <v>10</v>
      </c>
      <c r="S10568" t="b">
        <v>0</v>
      </c>
      <c r="T10568" t="b">
        <v>0</v>
      </c>
      <c r="U10568" t="b">
        <v>0</v>
      </c>
      <c r="V10568">
        <v>46500</v>
      </c>
      <c r="W10568">
        <v>36200</v>
      </c>
      <c r="X10568">
        <v>4.42</v>
      </c>
      <c r="Y10568">
        <v>36600</v>
      </c>
      <c r="Z10568">
        <v>2.39</v>
      </c>
    </row>
    <row r="10569" spans="1:26">
      <c r="A10569">
        <v>10153737</v>
      </c>
      <c r="B10569" t="s">
        <v>5117</v>
      </c>
      <c r="C10569" t="s">
        <v>3597</v>
      </c>
      <c r="D10569" t="s">
        <v>3910</v>
      </c>
      <c r="E10569" t="s">
        <v>3911</v>
      </c>
      <c r="F10569" t="s">
        <v>3600</v>
      </c>
      <c r="G10569">
        <v>10153737</v>
      </c>
      <c r="I10569" t="s">
        <v>3601</v>
      </c>
      <c r="J10569" t="s">
        <v>4011</v>
      </c>
      <c r="L10569" t="s">
        <v>5124</v>
      </c>
      <c r="M10569">
        <v>12.3</v>
      </c>
      <c r="N10569">
        <v>18</v>
      </c>
      <c r="O10569">
        <v>10</v>
      </c>
      <c r="S10569" t="b">
        <v>0</v>
      </c>
      <c r="T10569" t="b">
        <v>0</v>
      </c>
      <c r="U10569" t="b">
        <v>0</v>
      </c>
      <c r="V10569">
        <v>46500</v>
      </c>
      <c r="W10569">
        <v>36200</v>
      </c>
      <c r="X10569">
        <v>4.42</v>
      </c>
      <c r="Y10569">
        <v>36600</v>
      </c>
      <c r="Z10569">
        <v>2.39</v>
      </c>
    </row>
    <row r="10570" spans="1:26">
      <c r="A10570">
        <v>207526889</v>
      </c>
      <c r="B10570" t="s">
        <v>5117</v>
      </c>
      <c r="C10570" t="s">
        <v>3597</v>
      </c>
      <c r="D10570" t="s">
        <v>3910</v>
      </c>
      <c r="E10570" t="s">
        <v>3911</v>
      </c>
      <c r="F10570" t="s">
        <v>3600</v>
      </c>
      <c r="G10570">
        <v>207526889</v>
      </c>
      <c r="I10570" t="s">
        <v>3601</v>
      </c>
      <c r="J10570" t="s">
        <v>5126</v>
      </c>
      <c r="L10570" t="s">
        <v>5120</v>
      </c>
      <c r="M10570">
        <v>12.3</v>
      </c>
      <c r="N10570">
        <v>18</v>
      </c>
      <c r="O10570">
        <v>9.6</v>
      </c>
      <c r="S10570" t="b">
        <v>0</v>
      </c>
      <c r="T10570" t="b">
        <v>0</v>
      </c>
      <c r="U10570" t="b">
        <v>0</v>
      </c>
      <c r="V10570">
        <v>45500</v>
      </c>
      <c r="W10570">
        <v>35800</v>
      </c>
      <c r="X10570">
        <v>4.37</v>
      </c>
      <c r="Y10570">
        <v>36200</v>
      </c>
      <c r="Z10570">
        <v>2.39</v>
      </c>
    </row>
    <row r="10571" spans="1:26">
      <c r="A10571">
        <v>206918572</v>
      </c>
      <c r="B10571" t="s">
        <v>5117</v>
      </c>
      <c r="C10571" t="s">
        <v>3597</v>
      </c>
      <c r="D10571" t="s">
        <v>3910</v>
      </c>
      <c r="E10571" t="s">
        <v>3911</v>
      </c>
      <c r="F10571" t="s">
        <v>3600</v>
      </c>
      <c r="G10571">
        <v>206918572</v>
      </c>
      <c r="I10571" t="s">
        <v>3601</v>
      </c>
      <c r="J10571" t="s">
        <v>4013</v>
      </c>
      <c r="L10571" t="s">
        <v>5120</v>
      </c>
      <c r="M10571">
        <v>12.3</v>
      </c>
      <c r="N10571">
        <v>18</v>
      </c>
      <c r="O10571">
        <v>9.6</v>
      </c>
      <c r="S10571" t="b">
        <v>0</v>
      </c>
      <c r="T10571" t="b">
        <v>0</v>
      </c>
      <c r="U10571" t="b">
        <v>0</v>
      </c>
      <c r="V10571">
        <v>45500</v>
      </c>
      <c r="W10571">
        <v>35800</v>
      </c>
      <c r="X10571">
        <v>4.37</v>
      </c>
      <c r="Y10571">
        <v>36200</v>
      </c>
      <c r="Z10571">
        <v>2.39</v>
      </c>
    </row>
    <row r="10572" spans="1:26">
      <c r="A10572">
        <v>10153732</v>
      </c>
      <c r="B10572" t="s">
        <v>5117</v>
      </c>
      <c r="C10572" t="s">
        <v>3597</v>
      </c>
      <c r="D10572" t="s">
        <v>3910</v>
      </c>
      <c r="E10572" t="s">
        <v>3911</v>
      </c>
      <c r="F10572" t="s">
        <v>3600</v>
      </c>
      <c r="G10572">
        <v>10153732</v>
      </c>
      <c r="I10572" t="s">
        <v>3601</v>
      </c>
      <c r="J10572" t="s">
        <v>4013</v>
      </c>
      <c r="L10572" t="s">
        <v>5125</v>
      </c>
      <c r="M10572">
        <v>12.3</v>
      </c>
      <c r="N10572">
        <v>18</v>
      </c>
      <c r="O10572">
        <v>10</v>
      </c>
      <c r="S10572" t="b">
        <v>0</v>
      </c>
      <c r="T10572" t="b">
        <v>0</v>
      </c>
      <c r="U10572" t="b">
        <v>0</v>
      </c>
      <c r="V10572">
        <v>46000</v>
      </c>
      <c r="W10572">
        <v>36400</v>
      </c>
      <c r="X10572">
        <v>4.4800000000000004</v>
      </c>
      <c r="Y10572">
        <v>36800</v>
      </c>
      <c r="Z10572">
        <v>2.38</v>
      </c>
    </row>
    <row r="10573" spans="1:26">
      <c r="A10573">
        <v>10153730</v>
      </c>
      <c r="B10573" t="s">
        <v>5117</v>
      </c>
      <c r="C10573" t="s">
        <v>3597</v>
      </c>
      <c r="D10573" t="s">
        <v>3910</v>
      </c>
      <c r="E10573" t="s">
        <v>3911</v>
      </c>
      <c r="F10573" t="s">
        <v>3600</v>
      </c>
      <c r="G10573">
        <v>10153730</v>
      </c>
      <c r="I10573" t="s">
        <v>3601</v>
      </c>
      <c r="J10573" t="s">
        <v>4013</v>
      </c>
      <c r="L10573" t="s">
        <v>5124</v>
      </c>
      <c r="M10573">
        <v>12.5</v>
      </c>
      <c r="N10573">
        <v>18</v>
      </c>
      <c r="O10573">
        <v>10</v>
      </c>
      <c r="S10573" t="b">
        <v>0</v>
      </c>
      <c r="T10573" t="b">
        <v>0</v>
      </c>
      <c r="U10573" t="b">
        <v>0</v>
      </c>
      <c r="V10573">
        <v>46500</v>
      </c>
      <c r="W10573">
        <v>36600</v>
      </c>
      <c r="X10573">
        <v>4.43</v>
      </c>
      <c r="Y10573">
        <v>37000</v>
      </c>
      <c r="Z10573">
        <v>2.4300000000000002</v>
      </c>
    </row>
    <row r="10574" spans="1:26">
      <c r="A10574">
        <v>206918556</v>
      </c>
      <c r="B10574" t="s">
        <v>5117</v>
      </c>
      <c r="C10574" t="s">
        <v>3597</v>
      </c>
      <c r="D10574" t="s">
        <v>3910</v>
      </c>
      <c r="E10574" t="s">
        <v>3911</v>
      </c>
      <c r="F10574" t="s">
        <v>3600</v>
      </c>
      <c r="G10574">
        <v>206918556</v>
      </c>
      <c r="I10574" t="s">
        <v>3601</v>
      </c>
      <c r="J10574" t="s">
        <v>5118</v>
      </c>
      <c r="L10574" t="s">
        <v>5123</v>
      </c>
      <c r="M10574">
        <v>12.1</v>
      </c>
      <c r="N10574">
        <v>18.5</v>
      </c>
      <c r="O10574">
        <v>9.6</v>
      </c>
      <c r="S10574" t="b">
        <v>0</v>
      </c>
      <c r="T10574" t="b">
        <v>0</v>
      </c>
      <c r="U10574" t="b">
        <v>0</v>
      </c>
      <c r="V10574">
        <v>46000</v>
      </c>
      <c r="W10574">
        <v>30400</v>
      </c>
      <c r="X10574">
        <v>3.35</v>
      </c>
      <c r="Y10574">
        <v>30800</v>
      </c>
      <c r="Z10574">
        <v>2.66</v>
      </c>
    </row>
    <row r="10575" spans="1:26">
      <c r="A10575">
        <v>201922267</v>
      </c>
      <c r="B10575" t="s">
        <v>5117</v>
      </c>
      <c r="C10575" t="s">
        <v>3597</v>
      </c>
      <c r="D10575" t="s">
        <v>3910</v>
      </c>
      <c r="E10575" t="s">
        <v>3911</v>
      </c>
      <c r="F10575" t="s">
        <v>3600</v>
      </c>
      <c r="G10575">
        <v>201922267</v>
      </c>
      <c r="I10575" t="s">
        <v>3601</v>
      </c>
      <c r="J10575" t="s">
        <v>5122</v>
      </c>
      <c r="L10575" t="s">
        <v>5119</v>
      </c>
      <c r="M10575">
        <v>10.5</v>
      </c>
      <c r="N10575">
        <v>19</v>
      </c>
      <c r="O10575">
        <v>10</v>
      </c>
      <c r="S10575" t="b">
        <v>0</v>
      </c>
      <c r="T10575" t="b">
        <v>0</v>
      </c>
      <c r="U10575" t="b">
        <v>0</v>
      </c>
      <c r="V10575">
        <v>60000</v>
      </c>
      <c r="W10575">
        <v>38500</v>
      </c>
      <c r="X10575">
        <v>4.18</v>
      </c>
      <c r="Y10575">
        <v>38500</v>
      </c>
      <c r="Z10575">
        <v>2.71</v>
      </c>
    </row>
    <row r="10576" spans="1:26">
      <c r="A10576">
        <v>206918559</v>
      </c>
      <c r="B10576" t="s">
        <v>5117</v>
      </c>
      <c r="C10576" t="s">
        <v>3597</v>
      </c>
      <c r="D10576" t="s">
        <v>3910</v>
      </c>
      <c r="E10576" t="s">
        <v>3911</v>
      </c>
      <c r="F10576" t="s">
        <v>3600</v>
      </c>
      <c r="G10576">
        <v>206918559</v>
      </c>
      <c r="I10576" t="s">
        <v>3601</v>
      </c>
      <c r="J10576" t="s">
        <v>5122</v>
      </c>
      <c r="L10576" t="s">
        <v>5120</v>
      </c>
      <c r="M10576">
        <v>10.8</v>
      </c>
      <c r="N10576">
        <v>18.25</v>
      </c>
      <c r="O10576">
        <v>9.6</v>
      </c>
      <c r="S10576" t="b">
        <v>0</v>
      </c>
      <c r="T10576" t="b">
        <v>0</v>
      </c>
      <c r="U10576" t="b">
        <v>0</v>
      </c>
      <c r="V10576">
        <v>58000</v>
      </c>
      <c r="W10576">
        <v>36800</v>
      </c>
      <c r="X10576">
        <v>3.94</v>
      </c>
      <c r="Y10576">
        <v>36900</v>
      </c>
      <c r="Z10576">
        <v>2.73</v>
      </c>
    </row>
    <row r="10577" spans="1:26">
      <c r="A10577">
        <v>206918558</v>
      </c>
      <c r="B10577" t="s">
        <v>5117</v>
      </c>
      <c r="C10577" t="s">
        <v>3597</v>
      </c>
      <c r="D10577" t="s">
        <v>3910</v>
      </c>
      <c r="E10577" t="s">
        <v>3911</v>
      </c>
      <c r="F10577" t="s">
        <v>3600</v>
      </c>
      <c r="G10577">
        <v>206918558</v>
      </c>
      <c r="I10577" t="s">
        <v>3601</v>
      </c>
      <c r="J10577" t="s">
        <v>5118</v>
      </c>
      <c r="L10577" t="s">
        <v>5121</v>
      </c>
      <c r="M10577">
        <v>12.3</v>
      </c>
      <c r="N10577">
        <v>18.399999999999999</v>
      </c>
      <c r="O10577">
        <v>9.6</v>
      </c>
      <c r="S10577" t="b">
        <v>0</v>
      </c>
      <c r="T10577" t="b">
        <v>0</v>
      </c>
      <c r="U10577" t="b">
        <v>0</v>
      </c>
      <c r="V10577">
        <v>46000</v>
      </c>
      <c r="W10577">
        <v>30200</v>
      </c>
      <c r="X10577">
        <v>3.14</v>
      </c>
      <c r="Y10577">
        <v>30600</v>
      </c>
      <c r="Z10577">
        <v>2.81</v>
      </c>
    </row>
    <row r="10578" spans="1:26">
      <c r="A10578">
        <v>206918557</v>
      </c>
      <c r="B10578" t="s">
        <v>5117</v>
      </c>
      <c r="C10578" t="s">
        <v>3597</v>
      </c>
      <c r="D10578" t="s">
        <v>3910</v>
      </c>
      <c r="E10578" t="s">
        <v>3911</v>
      </c>
      <c r="F10578" t="s">
        <v>3600</v>
      </c>
      <c r="G10578">
        <v>206918557</v>
      </c>
      <c r="I10578" t="s">
        <v>3601</v>
      </c>
      <c r="J10578" t="s">
        <v>5118</v>
      </c>
      <c r="L10578" t="s">
        <v>5120</v>
      </c>
      <c r="M10578">
        <v>12.3</v>
      </c>
      <c r="N10578">
        <v>18.899999999999999</v>
      </c>
      <c r="O10578">
        <v>9.6</v>
      </c>
      <c r="S10578" t="b">
        <v>0</v>
      </c>
      <c r="T10578" t="b">
        <v>0</v>
      </c>
      <c r="U10578" t="b">
        <v>0</v>
      </c>
      <c r="V10578">
        <v>47500</v>
      </c>
      <c r="W10578">
        <v>30600</v>
      </c>
      <c r="X10578">
        <v>3.09</v>
      </c>
      <c r="Y10578">
        <v>30600</v>
      </c>
      <c r="Z10578">
        <v>2.9</v>
      </c>
    </row>
    <row r="10579" spans="1:26">
      <c r="A10579">
        <v>201922158</v>
      </c>
      <c r="B10579" t="s">
        <v>5117</v>
      </c>
      <c r="C10579" t="s">
        <v>3597</v>
      </c>
      <c r="D10579" t="s">
        <v>3910</v>
      </c>
      <c r="E10579" t="s">
        <v>3911</v>
      </c>
      <c r="F10579" t="s">
        <v>3600</v>
      </c>
      <c r="G10579">
        <v>201922158</v>
      </c>
      <c r="I10579" t="s">
        <v>3601</v>
      </c>
      <c r="J10579" t="s">
        <v>5118</v>
      </c>
      <c r="L10579" t="s">
        <v>5119</v>
      </c>
      <c r="M10579">
        <v>12.5</v>
      </c>
      <c r="N10579">
        <v>19</v>
      </c>
      <c r="O10579">
        <v>11</v>
      </c>
      <c r="S10579" t="b">
        <v>0</v>
      </c>
      <c r="T10579" t="b">
        <v>0</v>
      </c>
      <c r="U10579" t="b">
        <v>0</v>
      </c>
      <c r="V10579">
        <v>48500</v>
      </c>
      <c r="W10579">
        <v>31400</v>
      </c>
      <c r="X10579">
        <v>3.22</v>
      </c>
      <c r="Y10579">
        <v>31800</v>
      </c>
      <c r="Z10579">
        <v>2.87</v>
      </c>
    </row>
    <row r="10580" spans="1:26">
      <c r="A10580">
        <v>207599997</v>
      </c>
      <c r="B10580" t="s">
        <v>5114</v>
      </c>
      <c r="C10580" t="s">
        <v>3597</v>
      </c>
      <c r="D10580" t="s">
        <v>3685</v>
      </c>
      <c r="E10580" t="s">
        <v>3693</v>
      </c>
      <c r="F10580" t="s">
        <v>3600</v>
      </c>
      <c r="G10580">
        <v>207599997</v>
      </c>
      <c r="I10580" t="s">
        <v>3601</v>
      </c>
      <c r="J10580" t="s">
        <v>5115</v>
      </c>
      <c r="L10580" t="s">
        <v>5116</v>
      </c>
      <c r="M10580">
        <v>8.3000000000000007</v>
      </c>
      <c r="N10580">
        <v>16</v>
      </c>
      <c r="O10580">
        <v>10</v>
      </c>
      <c r="S10580" t="b">
        <v>0</v>
      </c>
      <c r="T10580" t="b">
        <v>0</v>
      </c>
      <c r="U10580" t="b">
        <v>0</v>
      </c>
      <c r="V10580">
        <v>49000</v>
      </c>
      <c r="W10580">
        <v>34400</v>
      </c>
      <c r="X10580">
        <v>2.57</v>
      </c>
      <c r="Y10580">
        <v>41000</v>
      </c>
      <c r="Z10580">
        <v>2.68</v>
      </c>
    </row>
    <row r="10581" spans="1:26">
      <c r="A10581">
        <v>206350488</v>
      </c>
      <c r="B10581" t="s">
        <v>4894</v>
      </c>
      <c r="C10581" t="s">
        <v>3597</v>
      </c>
      <c r="D10581" t="s">
        <v>1049</v>
      </c>
      <c r="E10581" t="s">
        <v>3862</v>
      </c>
      <c r="F10581" t="s">
        <v>3787</v>
      </c>
      <c r="G10581">
        <v>206350488</v>
      </c>
      <c r="I10581" t="s">
        <v>3622</v>
      </c>
      <c r="J10581" t="s">
        <v>4909</v>
      </c>
      <c r="K10581" t="s">
        <v>3624</v>
      </c>
      <c r="L10581" t="s">
        <v>3870</v>
      </c>
      <c r="M10581">
        <v>12.5</v>
      </c>
      <c r="N10581">
        <v>20.2</v>
      </c>
      <c r="O10581">
        <v>10.6</v>
      </c>
      <c r="S10581" t="b">
        <v>0</v>
      </c>
      <c r="T10581" t="b">
        <v>0</v>
      </c>
      <c r="U10581" t="b">
        <v>1</v>
      </c>
      <c r="V10581">
        <v>17000</v>
      </c>
      <c r="W10581">
        <v>12000</v>
      </c>
      <c r="X10581">
        <v>1.8</v>
      </c>
      <c r="Y10581">
        <v>23420</v>
      </c>
      <c r="Z10581">
        <v>2.79</v>
      </c>
    </row>
    <row r="10582" spans="1:26">
      <c r="A10582">
        <v>206350489</v>
      </c>
      <c r="B10582" t="s">
        <v>4894</v>
      </c>
      <c r="C10582" t="s">
        <v>3597</v>
      </c>
      <c r="D10582" t="s">
        <v>1049</v>
      </c>
      <c r="E10582" t="s">
        <v>3862</v>
      </c>
      <c r="F10582" t="s">
        <v>3849</v>
      </c>
      <c r="G10582">
        <v>206350489</v>
      </c>
      <c r="I10582" t="s">
        <v>3622</v>
      </c>
      <c r="J10582" t="s">
        <v>4919</v>
      </c>
      <c r="K10582" t="s">
        <v>3624</v>
      </c>
      <c r="L10582" t="s">
        <v>4355</v>
      </c>
      <c r="M10582">
        <v>11</v>
      </c>
      <c r="N10582">
        <v>20</v>
      </c>
      <c r="O10582">
        <v>11.6</v>
      </c>
      <c r="S10582" t="b">
        <v>0</v>
      </c>
      <c r="T10582" t="b">
        <v>0</v>
      </c>
      <c r="U10582" t="b">
        <v>0</v>
      </c>
      <c r="V10582">
        <v>24000</v>
      </c>
      <c r="W10582">
        <v>14500</v>
      </c>
      <c r="X10582">
        <v>2.71</v>
      </c>
      <c r="Y10582">
        <v>26720</v>
      </c>
      <c r="Z10582">
        <v>3.84</v>
      </c>
    </row>
    <row r="10583" spans="1:26">
      <c r="A10583">
        <v>206350491</v>
      </c>
      <c r="B10583" t="s">
        <v>4894</v>
      </c>
      <c r="C10583" t="s">
        <v>3597</v>
      </c>
      <c r="D10583" t="s">
        <v>1049</v>
      </c>
      <c r="E10583" t="s">
        <v>3862</v>
      </c>
      <c r="F10583" t="s">
        <v>3787</v>
      </c>
      <c r="G10583">
        <v>206350491</v>
      </c>
      <c r="I10583" t="s">
        <v>3622</v>
      </c>
      <c r="J10583" t="s">
        <v>4919</v>
      </c>
      <c r="K10583" t="s">
        <v>3624</v>
      </c>
      <c r="L10583" t="s">
        <v>3878</v>
      </c>
      <c r="M10583">
        <v>11.5</v>
      </c>
      <c r="N10583">
        <v>20.2</v>
      </c>
      <c r="O10583">
        <v>11.6</v>
      </c>
      <c r="S10583" t="b">
        <v>0</v>
      </c>
      <c r="T10583" t="b">
        <v>0</v>
      </c>
      <c r="U10583" t="b">
        <v>1</v>
      </c>
      <c r="V10583">
        <v>24000</v>
      </c>
      <c r="W10583">
        <v>14500</v>
      </c>
      <c r="X10583">
        <v>2.71</v>
      </c>
      <c r="Y10583">
        <v>27670</v>
      </c>
      <c r="Z10583">
        <v>3.94</v>
      </c>
    </row>
    <row r="10584" spans="1:26">
      <c r="A10584">
        <v>206350481</v>
      </c>
      <c r="B10584" t="s">
        <v>4894</v>
      </c>
      <c r="C10584" t="s">
        <v>3597</v>
      </c>
      <c r="D10584" t="s">
        <v>1049</v>
      </c>
      <c r="E10584" t="s">
        <v>3862</v>
      </c>
      <c r="F10584" t="s">
        <v>3849</v>
      </c>
      <c r="G10584">
        <v>206350481</v>
      </c>
      <c r="I10584" t="s">
        <v>3622</v>
      </c>
      <c r="J10584" t="s">
        <v>4907</v>
      </c>
      <c r="K10584" t="s">
        <v>3624</v>
      </c>
      <c r="L10584" t="s">
        <v>3871</v>
      </c>
      <c r="M10584">
        <v>13</v>
      </c>
      <c r="N10584">
        <v>20.5</v>
      </c>
      <c r="O10584">
        <v>10.8</v>
      </c>
      <c r="S10584" t="b">
        <v>0</v>
      </c>
      <c r="T10584" t="b">
        <v>0</v>
      </c>
      <c r="U10584" t="b">
        <v>1</v>
      </c>
      <c r="V10584">
        <v>9000</v>
      </c>
      <c r="W10584">
        <v>6100</v>
      </c>
      <c r="X10584">
        <v>1.81</v>
      </c>
      <c r="Y10584">
        <v>13720</v>
      </c>
      <c r="Z10584">
        <v>2.68</v>
      </c>
    </row>
    <row r="10585" spans="1:26">
      <c r="A10585">
        <v>206188344</v>
      </c>
      <c r="B10585" t="s">
        <v>4894</v>
      </c>
      <c r="C10585" t="s">
        <v>3597</v>
      </c>
      <c r="D10585" t="s">
        <v>1049</v>
      </c>
      <c r="E10585" t="s">
        <v>3862</v>
      </c>
      <c r="F10585" t="s">
        <v>3600</v>
      </c>
      <c r="G10585">
        <v>206188344</v>
      </c>
      <c r="I10585" t="s">
        <v>3601</v>
      </c>
      <c r="J10585" t="s">
        <v>4919</v>
      </c>
      <c r="K10585" t="s">
        <v>3624</v>
      </c>
      <c r="L10585" t="s">
        <v>4580</v>
      </c>
      <c r="M10585">
        <v>12.5</v>
      </c>
      <c r="N10585">
        <v>20</v>
      </c>
      <c r="O10585">
        <v>11.6</v>
      </c>
      <c r="S10585" t="b">
        <v>0</v>
      </c>
      <c r="T10585" t="b">
        <v>0</v>
      </c>
      <c r="U10585" t="b">
        <v>0</v>
      </c>
      <c r="V10585">
        <v>22000</v>
      </c>
      <c r="W10585">
        <v>16500</v>
      </c>
      <c r="X10585">
        <v>2.6</v>
      </c>
      <c r="Y10585">
        <v>18944</v>
      </c>
      <c r="Z10585">
        <v>2.61</v>
      </c>
    </row>
    <row r="10586" spans="1:26">
      <c r="A10586">
        <v>206350392</v>
      </c>
      <c r="B10586" t="s">
        <v>4894</v>
      </c>
      <c r="C10586" t="s">
        <v>3597</v>
      </c>
      <c r="D10586" t="s">
        <v>1049</v>
      </c>
      <c r="E10586" t="s">
        <v>3854</v>
      </c>
      <c r="F10586" t="s">
        <v>3787</v>
      </c>
      <c r="G10586">
        <v>206350392</v>
      </c>
      <c r="I10586" t="s">
        <v>3622</v>
      </c>
      <c r="J10586" t="s">
        <v>4919</v>
      </c>
      <c r="K10586" t="s">
        <v>3624</v>
      </c>
      <c r="L10586" t="s">
        <v>3878</v>
      </c>
      <c r="M10586">
        <v>11.5</v>
      </c>
      <c r="N10586">
        <v>20.2</v>
      </c>
      <c r="O10586">
        <v>11.6</v>
      </c>
      <c r="S10586" t="b">
        <v>0</v>
      </c>
      <c r="T10586" t="b">
        <v>0</v>
      </c>
      <c r="U10586" t="b">
        <v>1</v>
      </c>
      <c r="V10586">
        <v>24000</v>
      </c>
      <c r="W10586">
        <v>14500</v>
      </c>
      <c r="X10586">
        <v>2.71</v>
      </c>
      <c r="Y10586">
        <v>27670</v>
      </c>
      <c r="Z10586">
        <v>3.94</v>
      </c>
    </row>
    <row r="10587" spans="1:26">
      <c r="A10587">
        <v>206350487</v>
      </c>
      <c r="B10587" t="s">
        <v>4894</v>
      </c>
      <c r="C10587" t="s">
        <v>3597</v>
      </c>
      <c r="D10587" t="s">
        <v>1049</v>
      </c>
      <c r="E10587" t="s">
        <v>3862</v>
      </c>
      <c r="F10587" t="s">
        <v>3753</v>
      </c>
      <c r="G10587">
        <v>206350487</v>
      </c>
      <c r="I10587" t="s">
        <v>3601</v>
      </c>
      <c r="J10587" t="s">
        <v>4909</v>
      </c>
      <c r="K10587" t="s">
        <v>3624</v>
      </c>
      <c r="L10587" t="s">
        <v>5113</v>
      </c>
      <c r="M10587">
        <v>12.5</v>
      </c>
      <c r="N10587">
        <v>19.600000000000001</v>
      </c>
      <c r="O10587">
        <v>11</v>
      </c>
      <c r="S10587" t="b">
        <v>0</v>
      </c>
      <c r="T10587" t="b">
        <v>0</v>
      </c>
      <c r="U10587" t="b">
        <v>1</v>
      </c>
      <c r="V10587">
        <v>16500</v>
      </c>
      <c r="W10587">
        <v>12700</v>
      </c>
      <c r="X10587">
        <v>1.9</v>
      </c>
      <c r="Y10587">
        <v>23980</v>
      </c>
      <c r="Z10587">
        <v>2.94</v>
      </c>
    </row>
    <row r="10588" spans="1:26">
      <c r="A10588">
        <v>206350482</v>
      </c>
      <c r="B10588" t="s">
        <v>4894</v>
      </c>
      <c r="C10588" t="s">
        <v>3597</v>
      </c>
      <c r="D10588" t="s">
        <v>1049</v>
      </c>
      <c r="E10588" t="s">
        <v>3862</v>
      </c>
      <c r="F10588" t="s">
        <v>3753</v>
      </c>
      <c r="G10588">
        <v>206350482</v>
      </c>
      <c r="I10588" t="s">
        <v>3601</v>
      </c>
      <c r="J10588" t="s">
        <v>4907</v>
      </c>
      <c r="K10588" t="s">
        <v>3624</v>
      </c>
      <c r="L10588" t="s">
        <v>3853</v>
      </c>
      <c r="M10588">
        <v>14</v>
      </c>
      <c r="N10588">
        <v>23</v>
      </c>
      <c r="O10588">
        <v>12</v>
      </c>
      <c r="S10588" t="b">
        <v>0</v>
      </c>
      <c r="T10588" t="b">
        <v>0</v>
      </c>
      <c r="U10588" t="b">
        <v>1</v>
      </c>
      <c r="V10588">
        <v>9000</v>
      </c>
      <c r="W10588">
        <v>6400</v>
      </c>
      <c r="X10588">
        <v>1.89</v>
      </c>
      <c r="Y10588">
        <v>13880</v>
      </c>
      <c r="Z10588">
        <v>2.56</v>
      </c>
    </row>
    <row r="10589" spans="1:26">
      <c r="A10589">
        <v>206350389</v>
      </c>
      <c r="B10589" t="s">
        <v>4894</v>
      </c>
      <c r="C10589" t="s">
        <v>3597</v>
      </c>
      <c r="D10589" t="s">
        <v>1049</v>
      </c>
      <c r="E10589" t="s">
        <v>3854</v>
      </c>
      <c r="F10589" t="s">
        <v>3787</v>
      </c>
      <c r="G10589">
        <v>206350389</v>
      </c>
      <c r="I10589" t="s">
        <v>3622</v>
      </c>
      <c r="J10589" t="s">
        <v>4909</v>
      </c>
      <c r="K10589" t="s">
        <v>3624</v>
      </c>
      <c r="L10589" t="s">
        <v>3870</v>
      </c>
      <c r="M10589">
        <v>12.5</v>
      </c>
      <c r="N10589">
        <v>20.2</v>
      </c>
      <c r="O10589">
        <v>10.6</v>
      </c>
      <c r="S10589" t="b">
        <v>0</v>
      </c>
      <c r="T10589" t="b">
        <v>0</v>
      </c>
      <c r="U10589" t="b">
        <v>1</v>
      </c>
      <c r="V10589">
        <v>17000</v>
      </c>
      <c r="W10589">
        <v>12000</v>
      </c>
      <c r="X10589">
        <v>1.8</v>
      </c>
      <c r="Y10589">
        <v>23420</v>
      </c>
      <c r="Z10589">
        <v>2.79</v>
      </c>
    </row>
    <row r="10590" spans="1:26">
      <c r="A10590">
        <v>206350390</v>
      </c>
      <c r="B10590" t="s">
        <v>4894</v>
      </c>
      <c r="C10590" t="s">
        <v>3597</v>
      </c>
      <c r="D10590" t="s">
        <v>1049</v>
      </c>
      <c r="E10590" t="s">
        <v>3854</v>
      </c>
      <c r="F10590" t="s">
        <v>3849</v>
      </c>
      <c r="G10590">
        <v>206350390</v>
      </c>
      <c r="I10590" t="s">
        <v>3622</v>
      </c>
      <c r="J10590" t="s">
        <v>4919</v>
      </c>
      <c r="K10590" t="s">
        <v>3624</v>
      </c>
      <c r="L10590" t="s">
        <v>4355</v>
      </c>
      <c r="M10590">
        <v>11</v>
      </c>
      <c r="N10590">
        <v>20</v>
      </c>
      <c r="O10590">
        <v>11.6</v>
      </c>
      <c r="S10590" t="b">
        <v>0</v>
      </c>
      <c r="T10590" t="b">
        <v>0</v>
      </c>
      <c r="U10590" t="b">
        <v>0</v>
      </c>
      <c r="V10590">
        <v>24000</v>
      </c>
      <c r="W10590">
        <v>14500</v>
      </c>
      <c r="X10590">
        <v>2.71</v>
      </c>
      <c r="Y10590">
        <v>26720</v>
      </c>
      <c r="Z10590">
        <v>3.84</v>
      </c>
    </row>
    <row r="10591" spans="1:26">
      <c r="A10591">
        <v>206350383</v>
      </c>
      <c r="B10591" t="s">
        <v>4894</v>
      </c>
      <c r="C10591" t="s">
        <v>3597</v>
      </c>
      <c r="D10591" t="s">
        <v>1049</v>
      </c>
      <c r="E10591" t="s">
        <v>3854</v>
      </c>
      <c r="F10591" t="s">
        <v>3753</v>
      </c>
      <c r="G10591">
        <v>206350383</v>
      </c>
      <c r="I10591" t="s">
        <v>3601</v>
      </c>
      <c r="J10591" t="s">
        <v>4907</v>
      </c>
      <c r="K10591" t="s">
        <v>3624</v>
      </c>
      <c r="L10591" t="s">
        <v>3853</v>
      </c>
      <c r="M10591">
        <v>14</v>
      </c>
      <c r="N10591">
        <v>23</v>
      </c>
      <c r="O10591">
        <v>12</v>
      </c>
      <c r="S10591" t="b">
        <v>0</v>
      </c>
      <c r="T10591" t="b">
        <v>0</v>
      </c>
      <c r="U10591" t="b">
        <v>1</v>
      </c>
      <c r="V10591">
        <v>9000</v>
      </c>
      <c r="W10591">
        <v>6400</v>
      </c>
      <c r="X10591">
        <v>1.89</v>
      </c>
      <c r="Y10591">
        <v>13880</v>
      </c>
      <c r="Z10591">
        <v>2.56</v>
      </c>
    </row>
    <row r="10592" spans="1:26">
      <c r="A10592">
        <v>206350382</v>
      </c>
      <c r="B10592" t="s">
        <v>4894</v>
      </c>
      <c r="C10592" t="s">
        <v>3597</v>
      </c>
      <c r="D10592" t="s">
        <v>1049</v>
      </c>
      <c r="E10592" t="s">
        <v>3854</v>
      </c>
      <c r="F10592" t="s">
        <v>3849</v>
      </c>
      <c r="G10592">
        <v>206350382</v>
      </c>
      <c r="I10592" t="s">
        <v>3622</v>
      </c>
      <c r="J10592" t="s">
        <v>4907</v>
      </c>
      <c r="K10592" t="s">
        <v>3624</v>
      </c>
      <c r="L10592" t="s">
        <v>3871</v>
      </c>
      <c r="M10592">
        <v>13</v>
      </c>
      <c r="N10592">
        <v>20.5</v>
      </c>
      <c r="O10592">
        <v>10.8</v>
      </c>
      <c r="S10592" t="b">
        <v>0</v>
      </c>
      <c r="T10592" t="b">
        <v>0</v>
      </c>
      <c r="U10592" t="b">
        <v>1</v>
      </c>
      <c r="V10592">
        <v>9000</v>
      </c>
      <c r="W10592">
        <v>6100</v>
      </c>
      <c r="X10592">
        <v>1.81</v>
      </c>
      <c r="Y10592">
        <v>13720</v>
      </c>
      <c r="Z10592">
        <v>2.68</v>
      </c>
    </row>
    <row r="10593" spans="1:26">
      <c r="A10593">
        <v>206350400</v>
      </c>
      <c r="B10593" t="s">
        <v>4894</v>
      </c>
      <c r="C10593" t="s">
        <v>3597</v>
      </c>
      <c r="D10593" t="s">
        <v>1049</v>
      </c>
      <c r="E10593" t="s">
        <v>3856</v>
      </c>
      <c r="F10593" t="s">
        <v>3787</v>
      </c>
      <c r="G10593">
        <v>206350400</v>
      </c>
      <c r="I10593" t="s">
        <v>3622</v>
      </c>
      <c r="J10593" t="s">
        <v>4909</v>
      </c>
      <c r="K10593" t="s">
        <v>3624</v>
      </c>
      <c r="L10593" t="s">
        <v>3870</v>
      </c>
      <c r="M10593">
        <v>12.5</v>
      </c>
      <c r="N10593">
        <v>20.2</v>
      </c>
      <c r="O10593">
        <v>10.6</v>
      </c>
      <c r="S10593" t="b">
        <v>0</v>
      </c>
      <c r="T10593" t="b">
        <v>0</v>
      </c>
      <c r="U10593" t="b">
        <v>1</v>
      </c>
      <c r="V10593">
        <v>17000</v>
      </c>
      <c r="W10593">
        <v>12000</v>
      </c>
      <c r="X10593">
        <v>1.8</v>
      </c>
      <c r="Y10593">
        <v>23420</v>
      </c>
      <c r="Z10593">
        <v>2.79</v>
      </c>
    </row>
    <row r="10594" spans="1:26">
      <c r="A10594">
        <v>206188288</v>
      </c>
      <c r="B10594" t="s">
        <v>4894</v>
      </c>
      <c r="C10594" t="s">
        <v>3597</v>
      </c>
      <c r="D10594" t="s">
        <v>1049</v>
      </c>
      <c r="E10594" t="s">
        <v>3854</v>
      </c>
      <c r="F10594" t="s">
        <v>3600</v>
      </c>
      <c r="G10594">
        <v>206188288</v>
      </c>
      <c r="I10594" t="s">
        <v>3601</v>
      </c>
      <c r="J10594" t="s">
        <v>4919</v>
      </c>
      <c r="K10594" t="s">
        <v>3624</v>
      </c>
      <c r="L10594" t="s">
        <v>4580</v>
      </c>
      <c r="M10594">
        <v>12.5</v>
      </c>
      <c r="N10594">
        <v>20</v>
      </c>
      <c r="O10594">
        <v>11.6</v>
      </c>
      <c r="S10594" t="b">
        <v>0</v>
      </c>
      <c r="T10594" t="b">
        <v>0</v>
      </c>
      <c r="U10594" t="b">
        <v>0</v>
      </c>
      <c r="V10594">
        <v>22000</v>
      </c>
      <c r="W10594">
        <v>16500</v>
      </c>
      <c r="X10594">
        <v>2.6</v>
      </c>
      <c r="Y10594">
        <v>18944</v>
      </c>
      <c r="Z10594">
        <v>2.61</v>
      </c>
    </row>
    <row r="10595" spans="1:26">
      <c r="A10595">
        <v>206350388</v>
      </c>
      <c r="B10595" t="s">
        <v>4894</v>
      </c>
      <c r="C10595" t="s">
        <v>3597</v>
      </c>
      <c r="D10595" t="s">
        <v>1049</v>
      </c>
      <c r="E10595" t="s">
        <v>3854</v>
      </c>
      <c r="F10595" t="s">
        <v>3753</v>
      </c>
      <c r="G10595">
        <v>206350388</v>
      </c>
      <c r="I10595" t="s">
        <v>3601</v>
      </c>
      <c r="J10595" t="s">
        <v>4909</v>
      </c>
      <c r="K10595" t="s">
        <v>3624</v>
      </c>
      <c r="L10595" t="s">
        <v>5113</v>
      </c>
      <c r="M10595">
        <v>12.5</v>
      </c>
      <c r="N10595">
        <v>19.600000000000001</v>
      </c>
      <c r="O10595">
        <v>11</v>
      </c>
      <c r="S10595" t="b">
        <v>0</v>
      </c>
      <c r="T10595" t="b">
        <v>0</v>
      </c>
      <c r="U10595" t="b">
        <v>1</v>
      </c>
      <c r="V10595">
        <v>16500</v>
      </c>
      <c r="W10595">
        <v>12700</v>
      </c>
      <c r="X10595">
        <v>1.9</v>
      </c>
      <c r="Y10595">
        <v>23980</v>
      </c>
      <c r="Z10595">
        <v>2.94</v>
      </c>
    </row>
    <row r="10596" spans="1:26">
      <c r="A10596">
        <v>206350414</v>
      </c>
      <c r="B10596" t="s">
        <v>4894</v>
      </c>
      <c r="C10596" t="s">
        <v>3597</v>
      </c>
      <c r="D10596" t="s">
        <v>1049</v>
      </c>
      <c r="E10596" t="s">
        <v>3855</v>
      </c>
      <c r="F10596" t="s">
        <v>3787</v>
      </c>
      <c r="G10596">
        <v>206350414</v>
      </c>
      <c r="I10596" t="s">
        <v>3622</v>
      </c>
      <c r="J10596" t="s">
        <v>4919</v>
      </c>
      <c r="K10596" t="s">
        <v>3624</v>
      </c>
      <c r="L10596" t="s">
        <v>3878</v>
      </c>
      <c r="M10596">
        <v>11.5</v>
      </c>
      <c r="N10596">
        <v>20.2</v>
      </c>
      <c r="O10596">
        <v>11.6</v>
      </c>
      <c r="S10596" t="b">
        <v>0</v>
      </c>
      <c r="T10596" t="b">
        <v>0</v>
      </c>
      <c r="U10596" t="b">
        <v>1</v>
      </c>
      <c r="V10596">
        <v>24000</v>
      </c>
      <c r="W10596">
        <v>14500</v>
      </c>
      <c r="X10596">
        <v>2.71</v>
      </c>
      <c r="Y10596">
        <v>27670</v>
      </c>
      <c r="Z10596">
        <v>3.94</v>
      </c>
    </row>
    <row r="10597" spans="1:26">
      <c r="A10597">
        <v>206350403</v>
      </c>
      <c r="B10597" t="s">
        <v>4894</v>
      </c>
      <c r="C10597" t="s">
        <v>3597</v>
      </c>
      <c r="D10597" t="s">
        <v>1049</v>
      </c>
      <c r="E10597" t="s">
        <v>3856</v>
      </c>
      <c r="F10597" t="s">
        <v>3787</v>
      </c>
      <c r="G10597">
        <v>206350403</v>
      </c>
      <c r="I10597" t="s">
        <v>3622</v>
      </c>
      <c r="J10597" t="s">
        <v>4919</v>
      </c>
      <c r="K10597" t="s">
        <v>3624</v>
      </c>
      <c r="L10597" t="s">
        <v>3878</v>
      </c>
      <c r="M10597">
        <v>11.5</v>
      </c>
      <c r="N10597">
        <v>20.2</v>
      </c>
      <c r="O10597">
        <v>11.6</v>
      </c>
      <c r="S10597" t="b">
        <v>0</v>
      </c>
      <c r="T10597" t="b">
        <v>0</v>
      </c>
      <c r="U10597" t="b">
        <v>1</v>
      </c>
      <c r="V10597">
        <v>24000</v>
      </c>
      <c r="W10597">
        <v>14500</v>
      </c>
      <c r="X10597">
        <v>2.71</v>
      </c>
      <c r="Y10597">
        <v>27670</v>
      </c>
      <c r="Z10597">
        <v>3.94</v>
      </c>
    </row>
    <row r="10598" spans="1:26">
      <c r="A10598">
        <v>206350401</v>
      </c>
      <c r="B10598" t="s">
        <v>4894</v>
      </c>
      <c r="C10598" t="s">
        <v>3597</v>
      </c>
      <c r="D10598" t="s">
        <v>1049</v>
      </c>
      <c r="E10598" t="s">
        <v>3856</v>
      </c>
      <c r="F10598" t="s">
        <v>3849</v>
      </c>
      <c r="G10598">
        <v>206350401</v>
      </c>
      <c r="I10598" t="s">
        <v>3622</v>
      </c>
      <c r="J10598" t="s">
        <v>4919</v>
      </c>
      <c r="K10598" t="s">
        <v>3624</v>
      </c>
      <c r="L10598" t="s">
        <v>4355</v>
      </c>
      <c r="M10598">
        <v>11</v>
      </c>
      <c r="N10598">
        <v>20</v>
      </c>
      <c r="O10598">
        <v>11.6</v>
      </c>
      <c r="S10598" t="b">
        <v>0</v>
      </c>
      <c r="T10598" t="b">
        <v>0</v>
      </c>
      <c r="U10598" t="b">
        <v>0</v>
      </c>
      <c r="V10598">
        <v>24000</v>
      </c>
      <c r="W10598">
        <v>14500</v>
      </c>
      <c r="X10598">
        <v>2.71</v>
      </c>
      <c r="Y10598">
        <v>26720</v>
      </c>
      <c r="Z10598">
        <v>3.84</v>
      </c>
    </row>
    <row r="10599" spans="1:26">
      <c r="A10599">
        <v>206350393</v>
      </c>
      <c r="B10599" t="s">
        <v>4894</v>
      </c>
      <c r="C10599" t="s">
        <v>3597</v>
      </c>
      <c r="D10599" t="s">
        <v>1049</v>
      </c>
      <c r="E10599" t="s">
        <v>3856</v>
      </c>
      <c r="F10599" t="s">
        <v>3849</v>
      </c>
      <c r="G10599">
        <v>206350393</v>
      </c>
      <c r="I10599" t="s">
        <v>3622</v>
      </c>
      <c r="J10599" t="s">
        <v>4907</v>
      </c>
      <c r="K10599" t="s">
        <v>3624</v>
      </c>
      <c r="L10599" t="s">
        <v>3871</v>
      </c>
      <c r="M10599">
        <v>13</v>
      </c>
      <c r="N10599">
        <v>20.5</v>
      </c>
      <c r="O10599">
        <v>10.8</v>
      </c>
      <c r="S10599" t="b">
        <v>0</v>
      </c>
      <c r="T10599" t="b">
        <v>0</v>
      </c>
      <c r="U10599" t="b">
        <v>1</v>
      </c>
      <c r="V10599">
        <v>9000</v>
      </c>
      <c r="W10599">
        <v>6100</v>
      </c>
      <c r="X10599">
        <v>1.81</v>
      </c>
      <c r="Y10599">
        <v>13720</v>
      </c>
      <c r="Z10599">
        <v>2.68</v>
      </c>
    </row>
    <row r="10600" spans="1:26">
      <c r="A10600">
        <v>206350394</v>
      </c>
      <c r="B10600" t="s">
        <v>4894</v>
      </c>
      <c r="C10600" t="s">
        <v>3597</v>
      </c>
      <c r="D10600" t="s">
        <v>1049</v>
      </c>
      <c r="E10600" t="s">
        <v>3856</v>
      </c>
      <c r="F10600" t="s">
        <v>3753</v>
      </c>
      <c r="G10600">
        <v>206350394</v>
      </c>
      <c r="I10600" t="s">
        <v>3601</v>
      </c>
      <c r="J10600" t="s">
        <v>4907</v>
      </c>
      <c r="K10600" t="s">
        <v>3624</v>
      </c>
      <c r="L10600" t="s">
        <v>3853</v>
      </c>
      <c r="M10600">
        <v>14</v>
      </c>
      <c r="N10600">
        <v>23</v>
      </c>
      <c r="O10600">
        <v>12</v>
      </c>
      <c r="S10600" t="b">
        <v>0</v>
      </c>
      <c r="T10600" t="b">
        <v>0</v>
      </c>
      <c r="U10600" t="b">
        <v>1</v>
      </c>
      <c r="V10600">
        <v>9000</v>
      </c>
      <c r="W10600">
        <v>6400</v>
      </c>
      <c r="X10600">
        <v>1.89</v>
      </c>
      <c r="Y10600">
        <v>13880</v>
      </c>
      <c r="Z10600">
        <v>2.56</v>
      </c>
    </row>
    <row r="10601" spans="1:26">
      <c r="A10601">
        <v>206188295</v>
      </c>
      <c r="B10601" t="s">
        <v>4894</v>
      </c>
      <c r="C10601" t="s">
        <v>3597</v>
      </c>
      <c r="D10601" t="s">
        <v>1049</v>
      </c>
      <c r="E10601" t="s">
        <v>3856</v>
      </c>
      <c r="F10601" t="s">
        <v>3600</v>
      </c>
      <c r="G10601">
        <v>206188295</v>
      </c>
      <c r="I10601" t="s">
        <v>3601</v>
      </c>
      <c r="J10601" t="s">
        <v>4919</v>
      </c>
      <c r="K10601" t="s">
        <v>3624</v>
      </c>
      <c r="L10601" t="s">
        <v>4580</v>
      </c>
      <c r="M10601">
        <v>12.5</v>
      </c>
      <c r="N10601">
        <v>20</v>
      </c>
      <c r="O10601">
        <v>11.6</v>
      </c>
      <c r="S10601" t="b">
        <v>0</v>
      </c>
      <c r="T10601" t="b">
        <v>0</v>
      </c>
      <c r="U10601" t="b">
        <v>0</v>
      </c>
      <c r="V10601">
        <v>22000</v>
      </c>
      <c r="W10601">
        <v>16500</v>
      </c>
      <c r="X10601">
        <v>2.6</v>
      </c>
      <c r="Y10601">
        <v>18944</v>
      </c>
      <c r="Z10601">
        <v>2.61</v>
      </c>
    </row>
    <row r="10602" spans="1:26">
      <c r="A10602">
        <v>206350399</v>
      </c>
      <c r="B10602" t="s">
        <v>4894</v>
      </c>
      <c r="C10602" t="s">
        <v>3597</v>
      </c>
      <c r="D10602" t="s">
        <v>1049</v>
      </c>
      <c r="E10602" t="s">
        <v>3856</v>
      </c>
      <c r="F10602" t="s">
        <v>3753</v>
      </c>
      <c r="G10602">
        <v>206350399</v>
      </c>
      <c r="I10602" t="s">
        <v>3601</v>
      </c>
      <c r="J10602" t="s">
        <v>4909</v>
      </c>
      <c r="K10602" t="s">
        <v>3624</v>
      </c>
      <c r="L10602" t="s">
        <v>5113</v>
      </c>
      <c r="M10602">
        <v>12.5</v>
      </c>
      <c r="N10602">
        <v>19.600000000000001</v>
      </c>
      <c r="O10602">
        <v>11</v>
      </c>
      <c r="S10602" t="b">
        <v>0</v>
      </c>
      <c r="T10602" t="b">
        <v>0</v>
      </c>
      <c r="U10602" t="b">
        <v>1</v>
      </c>
      <c r="V10602">
        <v>16500</v>
      </c>
      <c r="W10602">
        <v>12700</v>
      </c>
      <c r="X10602">
        <v>1.9</v>
      </c>
      <c r="Y10602">
        <v>23980</v>
      </c>
      <c r="Z10602">
        <v>2.94</v>
      </c>
    </row>
    <row r="10603" spans="1:26">
      <c r="A10603">
        <v>206350411</v>
      </c>
      <c r="B10603" t="s">
        <v>4894</v>
      </c>
      <c r="C10603" t="s">
        <v>3597</v>
      </c>
      <c r="D10603" t="s">
        <v>1049</v>
      </c>
      <c r="E10603" t="s">
        <v>3855</v>
      </c>
      <c r="F10603" t="s">
        <v>3787</v>
      </c>
      <c r="G10603">
        <v>206350411</v>
      </c>
      <c r="I10603" t="s">
        <v>3622</v>
      </c>
      <c r="J10603" t="s">
        <v>4909</v>
      </c>
      <c r="K10603" t="s">
        <v>3624</v>
      </c>
      <c r="L10603" t="s">
        <v>3870</v>
      </c>
      <c r="M10603">
        <v>12.5</v>
      </c>
      <c r="N10603">
        <v>20.2</v>
      </c>
      <c r="O10603">
        <v>10.6</v>
      </c>
      <c r="S10603" t="b">
        <v>0</v>
      </c>
      <c r="T10603" t="b">
        <v>0</v>
      </c>
      <c r="U10603" t="b">
        <v>1</v>
      </c>
      <c r="V10603">
        <v>17000</v>
      </c>
      <c r="W10603">
        <v>12000</v>
      </c>
      <c r="X10603">
        <v>1.8</v>
      </c>
      <c r="Y10603">
        <v>23420</v>
      </c>
      <c r="Z10603">
        <v>2.79</v>
      </c>
    </row>
    <row r="10604" spans="1:26">
      <c r="A10604">
        <v>206350404</v>
      </c>
      <c r="B10604" t="s">
        <v>4894</v>
      </c>
      <c r="C10604" t="s">
        <v>3597</v>
      </c>
      <c r="D10604" t="s">
        <v>1049</v>
      </c>
      <c r="E10604" t="s">
        <v>3855</v>
      </c>
      <c r="F10604" t="s">
        <v>3849</v>
      </c>
      <c r="G10604">
        <v>206350404</v>
      </c>
      <c r="I10604" t="s">
        <v>3622</v>
      </c>
      <c r="J10604" t="s">
        <v>4907</v>
      </c>
      <c r="K10604" t="s">
        <v>3624</v>
      </c>
      <c r="L10604" t="s">
        <v>3871</v>
      </c>
      <c r="M10604">
        <v>13</v>
      </c>
      <c r="N10604">
        <v>20.5</v>
      </c>
      <c r="O10604">
        <v>10.8</v>
      </c>
      <c r="S10604" t="b">
        <v>0</v>
      </c>
      <c r="T10604" t="b">
        <v>0</v>
      </c>
      <c r="U10604" t="b">
        <v>1</v>
      </c>
      <c r="V10604">
        <v>9000</v>
      </c>
      <c r="W10604">
        <v>6100</v>
      </c>
      <c r="X10604">
        <v>1.81</v>
      </c>
      <c r="Y10604">
        <v>13720</v>
      </c>
      <c r="Z10604">
        <v>2.68</v>
      </c>
    </row>
    <row r="10605" spans="1:26">
      <c r="A10605">
        <v>206350410</v>
      </c>
      <c r="B10605" t="s">
        <v>4894</v>
      </c>
      <c r="C10605" t="s">
        <v>3597</v>
      </c>
      <c r="D10605" t="s">
        <v>1049</v>
      </c>
      <c r="E10605" t="s">
        <v>3855</v>
      </c>
      <c r="F10605" t="s">
        <v>3753</v>
      </c>
      <c r="G10605">
        <v>206350410</v>
      </c>
      <c r="I10605" t="s">
        <v>3601</v>
      </c>
      <c r="J10605" t="s">
        <v>4909</v>
      </c>
      <c r="K10605" t="s">
        <v>3624</v>
      </c>
      <c r="L10605" t="s">
        <v>5113</v>
      </c>
      <c r="M10605">
        <v>12.5</v>
      </c>
      <c r="N10605">
        <v>19.600000000000001</v>
      </c>
      <c r="O10605">
        <v>11</v>
      </c>
      <c r="S10605" t="b">
        <v>0</v>
      </c>
      <c r="T10605" t="b">
        <v>0</v>
      </c>
      <c r="U10605" t="b">
        <v>1</v>
      </c>
      <c r="V10605">
        <v>16500</v>
      </c>
      <c r="W10605">
        <v>12700</v>
      </c>
      <c r="X10605">
        <v>1.9</v>
      </c>
      <c r="Y10605">
        <v>23980</v>
      </c>
      <c r="Z10605">
        <v>2.94</v>
      </c>
    </row>
    <row r="10606" spans="1:26">
      <c r="A10606">
        <v>206188302</v>
      </c>
      <c r="B10606" t="s">
        <v>4894</v>
      </c>
      <c r="C10606" t="s">
        <v>3597</v>
      </c>
      <c r="D10606" t="s">
        <v>1049</v>
      </c>
      <c r="E10606" t="s">
        <v>3855</v>
      </c>
      <c r="F10606" t="s">
        <v>3600</v>
      </c>
      <c r="G10606">
        <v>206188302</v>
      </c>
      <c r="I10606" t="s">
        <v>3601</v>
      </c>
      <c r="J10606" t="s">
        <v>4919</v>
      </c>
      <c r="K10606" t="s">
        <v>3624</v>
      </c>
      <c r="L10606" t="s">
        <v>4580</v>
      </c>
      <c r="M10606">
        <v>12.5</v>
      </c>
      <c r="N10606">
        <v>20</v>
      </c>
      <c r="O10606">
        <v>11.6</v>
      </c>
      <c r="S10606" t="b">
        <v>0</v>
      </c>
      <c r="T10606" t="b">
        <v>0</v>
      </c>
      <c r="U10606" t="b">
        <v>0</v>
      </c>
      <c r="V10606">
        <v>22000</v>
      </c>
      <c r="W10606">
        <v>16500</v>
      </c>
      <c r="X10606">
        <v>2.6</v>
      </c>
      <c r="Y10606">
        <v>18944</v>
      </c>
      <c r="Z10606">
        <v>2.61</v>
      </c>
    </row>
    <row r="10607" spans="1:26">
      <c r="A10607">
        <v>206350405</v>
      </c>
      <c r="B10607" t="s">
        <v>4894</v>
      </c>
      <c r="C10607" t="s">
        <v>3597</v>
      </c>
      <c r="D10607" t="s">
        <v>1049</v>
      </c>
      <c r="E10607" t="s">
        <v>3855</v>
      </c>
      <c r="F10607" t="s">
        <v>3753</v>
      </c>
      <c r="G10607">
        <v>206350405</v>
      </c>
      <c r="I10607" t="s">
        <v>3601</v>
      </c>
      <c r="J10607" t="s">
        <v>4907</v>
      </c>
      <c r="K10607" t="s">
        <v>3624</v>
      </c>
      <c r="L10607" t="s">
        <v>3853</v>
      </c>
      <c r="M10607">
        <v>14</v>
      </c>
      <c r="N10607">
        <v>23</v>
      </c>
      <c r="O10607">
        <v>12</v>
      </c>
      <c r="S10607" t="b">
        <v>0</v>
      </c>
      <c r="T10607" t="b">
        <v>0</v>
      </c>
      <c r="U10607" t="b">
        <v>1</v>
      </c>
      <c r="V10607">
        <v>9000</v>
      </c>
      <c r="W10607">
        <v>6400</v>
      </c>
      <c r="X10607">
        <v>1.89</v>
      </c>
      <c r="Y10607">
        <v>13880</v>
      </c>
      <c r="Z10607">
        <v>2.56</v>
      </c>
    </row>
    <row r="10608" spans="1:26">
      <c r="A10608">
        <v>206350425</v>
      </c>
      <c r="B10608" t="s">
        <v>4894</v>
      </c>
      <c r="C10608" t="s">
        <v>3597</v>
      </c>
      <c r="D10608" t="s">
        <v>1049</v>
      </c>
      <c r="E10608" t="s">
        <v>3858</v>
      </c>
      <c r="F10608" t="s">
        <v>3787</v>
      </c>
      <c r="G10608">
        <v>206350425</v>
      </c>
      <c r="I10608" t="s">
        <v>3622</v>
      </c>
      <c r="J10608" t="s">
        <v>4919</v>
      </c>
      <c r="K10608" t="s">
        <v>3624</v>
      </c>
      <c r="L10608" t="s">
        <v>3878</v>
      </c>
      <c r="M10608">
        <v>11.5</v>
      </c>
      <c r="N10608">
        <v>20.2</v>
      </c>
      <c r="O10608">
        <v>11.6</v>
      </c>
      <c r="S10608" t="b">
        <v>0</v>
      </c>
      <c r="T10608" t="b">
        <v>0</v>
      </c>
      <c r="U10608" t="b">
        <v>1</v>
      </c>
      <c r="V10608">
        <v>24000</v>
      </c>
      <c r="W10608">
        <v>14500</v>
      </c>
      <c r="X10608">
        <v>2.71</v>
      </c>
      <c r="Y10608">
        <v>27670</v>
      </c>
      <c r="Z10608">
        <v>3.94</v>
      </c>
    </row>
    <row r="10609" spans="1:26">
      <c r="A10609">
        <v>206350434</v>
      </c>
      <c r="B10609" t="s">
        <v>4894</v>
      </c>
      <c r="C10609" t="s">
        <v>3597</v>
      </c>
      <c r="D10609" t="s">
        <v>1049</v>
      </c>
      <c r="E10609" t="s">
        <v>3857</v>
      </c>
      <c r="F10609" t="s">
        <v>3849</v>
      </c>
      <c r="G10609">
        <v>206350434</v>
      </c>
      <c r="I10609" t="s">
        <v>3622</v>
      </c>
      <c r="J10609" t="s">
        <v>4919</v>
      </c>
      <c r="K10609" t="s">
        <v>3624</v>
      </c>
      <c r="L10609" t="s">
        <v>4355</v>
      </c>
      <c r="M10609">
        <v>11</v>
      </c>
      <c r="N10609">
        <v>20</v>
      </c>
      <c r="O10609">
        <v>11.6</v>
      </c>
      <c r="S10609" t="b">
        <v>0</v>
      </c>
      <c r="T10609" t="b">
        <v>0</v>
      </c>
      <c r="U10609" t="b">
        <v>0</v>
      </c>
      <c r="V10609">
        <v>24000</v>
      </c>
      <c r="W10609">
        <v>14500</v>
      </c>
      <c r="X10609">
        <v>2.71</v>
      </c>
      <c r="Y10609">
        <v>26720</v>
      </c>
      <c r="Z10609">
        <v>3.84</v>
      </c>
    </row>
    <row r="10610" spans="1:26">
      <c r="A10610">
        <v>206350422</v>
      </c>
      <c r="B10610" t="s">
        <v>4894</v>
      </c>
      <c r="C10610" t="s">
        <v>3597</v>
      </c>
      <c r="D10610" t="s">
        <v>1049</v>
      </c>
      <c r="E10610" t="s">
        <v>3858</v>
      </c>
      <c r="F10610" t="s">
        <v>3787</v>
      </c>
      <c r="G10610">
        <v>206350422</v>
      </c>
      <c r="I10610" t="s">
        <v>3622</v>
      </c>
      <c r="J10610" t="s">
        <v>4909</v>
      </c>
      <c r="K10610" t="s">
        <v>3624</v>
      </c>
      <c r="L10610" t="s">
        <v>3870</v>
      </c>
      <c r="M10610">
        <v>12.5</v>
      </c>
      <c r="N10610">
        <v>20.2</v>
      </c>
      <c r="O10610">
        <v>10.6</v>
      </c>
      <c r="S10610" t="b">
        <v>0</v>
      </c>
      <c r="T10610" t="b">
        <v>0</v>
      </c>
      <c r="U10610" t="b">
        <v>1</v>
      </c>
      <c r="V10610">
        <v>17000</v>
      </c>
      <c r="W10610">
        <v>12000</v>
      </c>
      <c r="X10610">
        <v>1.8</v>
      </c>
      <c r="Y10610">
        <v>23420</v>
      </c>
      <c r="Z10610">
        <v>2.79</v>
      </c>
    </row>
    <row r="10611" spans="1:26">
      <c r="A10611">
        <v>206350423</v>
      </c>
      <c r="B10611" t="s">
        <v>4894</v>
      </c>
      <c r="C10611" t="s">
        <v>3597</v>
      </c>
      <c r="D10611" t="s">
        <v>1049</v>
      </c>
      <c r="E10611" t="s">
        <v>3858</v>
      </c>
      <c r="F10611" t="s">
        <v>3849</v>
      </c>
      <c r="G10611">
        <v>206350423</v>
      </c>
      <c r="I10611" t="s">
        <v>3622</v>
      </c>
      <c r="J10611" t="s">
        <v>4919</v>
      </c>
      <c r="K10611" t="s">
        <v>3624</v>
      </c>
      <c r="L10611" t="s">
        <v>4355</v>
      </c>
      <c r="M10611">
        <v>11</v>
      </c>
      <c r="N10611">
        <v>20</v>
      </c>
      <c r="O10611">
        <v>11.6</v>
      </c>
      <c r="S10611" t="b">
        <v>0</v>
      </c>
      <c r="T10611" t="b">
        <v>0</v>
      </c>
      <c r="U10611" t="b">
        <v>0</v>
      </c>
      <c r="V10611">
        <v>24000</v>
      </c>
      <c r="W10611">
        <v>14500</v>
      </c>
      <c r="X10611">
        <v>2.71</v>
      </c>
      <c r="Y10611">
        <v>26720</v>
      </c>
      <c r="Z10611">
        <v>3.84</v>
      </c>
    </row>
    <row r="10612" spans="1:26">
      <c r="A10612">
        <v>206350415</v>
      </c>
      <c r="B10612" t="s">
        <v>4894</v>
      </c>
      <c r="C10612" t="s">
        <v>3597</v>
      </c>
      <c r="D10612" t="s">
        <v>1049</v>
      </c>
      <c r="E10612" t="s">
        <v>3858</v>
      </c>
      <c r="F10612" t="s">
        <v>3849</v>
      </c>
      <c r="G10612">
        <v>206350415</v>
      </c>
      <c r="I10612" t="s">
        <v>3622</v>
      </c>
      <c r="J10612" t="s">
        <v>4907</v>
      </c>
      <c r="K10612" t="s">
        <v>3624</v>
      </c>
      <c r="L10612" t="s">
        <v>3871</v>
      </c>
      <c r="M10612">
        <v>13</v>
      </c>
      <c r="N10612">
        <v>20.5</v>
      </c>
      <c r="O10612">
        <v>10.8</v>
      </c>
      <c r="S10612" t="b">
        <v>0</v>
      </c>
      <c r="T10612" t="b">
        <v>0</v>
      </c>
      <c r="U10612" t="b">
        <v>1</v>
      </c>
      <c r="V10612">
        <v>9000</v>
      </c>
      <c r="W10612">
        <v>6100</v>
      </c>
      <c r="X10612">
        <v>1.81</v>
      </c>
      <c r="Y10612">
        <v>13720</v>
      </c>
      <c r="Z10612">
        <v>2.68</v>
      </c>
    </row>
    <row r="10613" spans="1:26">
      <c r="A10613">
        <v>206188309</v>
      </c>
      <c r="B10613" t="s">
        <v>4894</v>
      </c>
      <c r="C10613" t="s">
        <v>3597</v>
      </c>
      <c r="D10613" t="s">
        <v>1049</v>
      </c>
      <c r="E10613" t="s">
        <v>3858</v>
      </c>
      <c r="F10613" t="s">
        <v>3600</v>
      </c>
      <c r="G10613">
        <v>206188309</v>
      </c>
      <c r="I10613" t="s">
        <v>3601</v>
      </c>
      <c r="J10613" t="s">
        <v>4919</v>
      </c>
      <c r="K10613" t="s">
        <v>3624</v>
      </c>
      <c r="L10613" t="s">
        <v>4580</v>
      </c>
      <c r="M10613">
        <v>12.5</v>
      </c>
      <c r="N10613">
        <v>20</v>
      </c>
      <c r="O10613">
        <v>11.6</v>
      </c>
      <c r="S10613" t="b">
        <v>0</v>
      </c>
      <c r="T10613" t="b">
        <v>0</v>
      </c>
      <c r="U10613" t="b">
        <v>0</v>
      </c>
      <c r="V10613">
        <v>22000</v>
      </c>
      <c r="W10613">
        <v>16500</v>
      </c>
      <c r="X10613">
        <v>2.6</v>
      </c>
      <c r="Y10613">
        <v>18944</v>
      </c>
      <c r="Z10613">
        <v>2.61</v>
      </c>
    </row>
    <row r="10614" spans="1:26">
      <c r="A10614">
        <v>206350416</v>
      </c>
      <c r="B10614" t="s">
        <v>4894</v>
      </c>
      <c r="C10614" t="s">
        <v>3597</v>
      </c>
      <c r="D10614" t="s">
        <v>1049</v>
      </c>
      <c r="E10614" t="s">
        <v>3858</v>
      </c>
      <c r="F10614" t="s">
        <v>3753</v>
      </c>
      <c r="G10614">
        <v>206350416</v>
      </c>
      <c r="I10614" t="s">
        <v>3601</v>
      </c>
      <c r="J10614" t="s">
        <v>4907</v>
      </c>
      <c r="K10614" t="s">
        <v>3624</v>
      </c>
      <c r="L10614" t="s">
        <v>3853</v>
      </c>
      <c r="M10614">
        <v>14</v>
      </c>
      <c r="N10614">
        <v>23</v>
      </c>
      <c r="O10614">
        <v>12</v>
      </c>
      <c r="S10614" t="b">
        <v>0</v>
      </c>
      <c r="T10614" t="b">
        <v>0</v>
      </c>
      <c r="U10614" t="b">
        <v>1</v>
      </c>
      <c r="V10614">
        <v>9000</v>
      </c>
      <c r="W10614">
        <v>6400</v>
      </c>
      <c r="X10614">
        <v>1.89</v>
      </c>
      <c r="Y10614">
        <v>13880</v>
      </c>
      <c r="Z10614">
        <v>2.56</v>
      </c>
    </row>
    <row r="10615" spans="1:26">
      <c r="A10615">
        <v>206350421</v>
      </c>
      <c r="B10615" t="s">
        <v>4894</v>
      </c>
      <c r="C10615" t="s">
        <v>3597</v>
      </c>
      <c r="D10615" t="s">
        <v>1049</v>
      </c>
      <c r="E10615" t="s">
        <v>3858</v>
      </c>
      <c r="F10615" t="s">
        <v>3753</v>
      </c>
      <c r="G10615">
        <v>206350421</v>
      </c>
      <c r="I10615" t="s">
        <v>3601</v>
      </c>
      <c r="J10615" t="s">
        <v>4909</v>
      </c>
      <c r="K10615" t="s">
        <v>3624</v>
      </c>
      <c r="L10615" t="s">
        <v>5113</v>
      </c>
      <c r="M10615">
        <v>12.5</v>
      </c>
      <c r="N10615">
        <v>19.600000000000001</v>
      </c>
      <c r="O10615">
        <v>11</v>
      </c>
      <c r="S10615" t="b">
        <v>0</v>
      </c>
      <c r="T10615" t="b">
        <v>0</v>
      </c>
      <c r="U10615" t="b">
        <v>1</v>
      </c>
      <c r="V10615">
        <v>16500</v>
      </c>
      <c r="W10615">
        <v>12700</v>
      </c>
      <c r="X10615">
        <v>1.9</v>
      </c>
      <c r="Y10615">
        <v>23980</v>
      </c>
      <c r="Z10615">
        <v>2.94</v>
      </c>
    </row>
    <row r="10616" spans="1:26">
      <c r="A10616">
        <v>206350432</v>
      </c>
      <c r="B10616" t="s">
        <v>4894</v>
      </c>
      <c r="C10616" t="s">
        <v>3597</v>
      </c>
      <c r="D10616" t="s">
        <v>1049</v>
      </c>
      <c r="E10616" t="s">
        <v>3857</v>
      </c>
      <c r="F10616" t="s">
        <v>3753</v>
      </c>
      <c r="G10616">
        <v>206350432</v>
      </c>
      <c r="I10616" t="s">
        <v>3601</v>
      </c>
      <c r="J10616" t="s">
        <v>4909</v>
      </c>
      <c r="K10616" t="s">
        <v>3624</v>
      </c>
      <c r="L10616" t="s">
        <v>5113</v>
      </c>
      <c r="M10616">
        <v>12.5</v>
      </c>
      <c r="N10616">
        <v>19.600000000000001</v>
      </c>
      <c r="O10616">
        <v>11</v>
      </c>
      <c r="S10616" t="b">
        <v>0</v>
      </c>
      <c r="T10616" t="b">
        <v>0</v>
      </c>
      <c r="U10616" t="b">
        <v>1</v>
      </c>
      <c r="V10616">
        <v>16500</v>
      </c>
      <c r="W10616">
        <v>12700</v>
      </c>
      <c r="X10616">
        <v>1.9</v>
      </c>
      <c r="Y10616">
        <v>23980</v>
      </c>
      <c r="Z10616">
        <v>2.94</v>
      </c>
    </row>
    <row r="10617" spans="1:26">
      <c r="A10617">
        <v>206350436</v>
      </c>
      <c r="B10617" t="s">
        <v>4894</v>
      </c>
      <c r="C10617" t="s">
        <v>3597</v>
      </c>
      <c r="D10617" t="s">
        <v>1049</v>
      </c>
      <c r="E10617" t="s">
        <v>3857</v>
      </c>
      <c r="F10617" t="s">
        <v>3787</v>
      </c>
      <c r="G10617">
        <v>206350436</v>
      </c>
      <c r="I10617" t="s">
        <v>3622</v>
      </c>
      <c r="J10617" t="s">
        <v>4919</v>
      </c>
      <c r="K10617" t="s">
        <v>3624</v>
      </c>
      <c r="L10617" t="s">
        <v>3878</v>
      </c>
      <c r="M10617">
        <v>11.5</v>
      </c>
      <c r="N10617">
        <v>20.2</v>
      </c>
      <c r="O10617">
        <v>11.6</v>
      </c>
      <c r="S10617" t="b">
        <v>0</v>
      </c>
      <c r="T10617" t="b">
        <v>0</v>
      </c>
      <c r="U10617" t="b">
        <v>1</v>
      </c>
      <c r="V10617">
        <v>24000</v>
      </c>
      <c r="W10617">
        <v>14500</v>
      </c>
      <c r="X10617">
        <v>2.71</v>
      </c>
      <c r="Y10617">
        <v>27670</v>
      </c>
      <c r="Z10617">
        <v>3.94</v>
      </c>
    </row>
    <row r="10618" spans="1:26">
      <c r="A10618">
        <v>206350433</v>
      </c>
      <c r="B10618" t="s">
        <v>4894</v>
      </c>
      <c r="C10618" t="s">
        <v>3597</v>
      </c>
      <c r="D10618" t="s">
        <v>1049</v>
      </c>
      <c r="E10618" t="s">
        <v>3857</v>
      </c>
      <c r="F10618" t="s">
        <v>3787</v>
      </c>
      <c r="G10618">
        <v>206350433</v>
      </c>
      <c r="I10618" t="s">
        <v>3622</v>
      </c>
      <c r="J10618" t="s">
        <v>4909</v>
      </c>
      <c r="K10618" t="s">
        <v>3624</v>
      </c>
      <c r="L10618" t="s">
        <v>3870</v>
      </c>
      <c r="M10618">
        <v>12.5</v>
      </c>
      <c r="N10618">
        <v>20.2</v>
      </c>
      <c r="O10618">
        <v>10.6</v>
      </c>
      <c r="S10618" t="b">
        <v>0</v>
      </c>
      <c r="T10618" t="b">
        <v>0</v>
      </c>
      <c r="U10618" t="b">
        <v>1</v>
      </c>
      <c r="V10618">
        <v>17000</v>
      </c>
      <c r="W10618">
        <v>12000</v>
      </c>
      <c r="X10618">
        <v>1.8</v>
      </c>
      <c r="Y10618">
        <v>23420</v>
      </c>
      <c r="Z10618">
        <v>2.79</v>
      </c>
    </row>
    <row r="10619" spans="1:26">
      <c r="A10619">
        <v>206350426</v>
      </c>
      <c r="B10619" t="s">
        <v>4894</v>
      </c>
      <c r="C10619" t="s">
        <v>3597</v>
      </c>
      <c r="D10619" t="s">
        <v>1049</v>
      </c>
      <c r="E10619" t="s">
        <v>3857</v>
      </c>
      <c r="F10619" t="s">
        <v>3849</v>
      </c>
      <c r="G10619">
        <v>206350426</v>
      </c>
      <c r="I10619" t="s">
        <v>3622</v>
      </c>
      <c r="J10619" t="s">
        <v>4907</v>
      </c>
      <c r="K10619" t="s">
        <v>3624</v>
      </c>
      <c r="L10619" t="s">
        <v>3871</v>
      </c>
      <c r="M10619">
        <v>13</v>
      </c>
      <c r="N10619">
        <v>20.5</v>
      </c>
      <c r="O10619">
        <v>10.8</v>
      </c>
      <c r="S10619" t="b">
        <v>0</v>
      </c>
      <c r="T10619" t="b">
        <v>0</v>
      </c>
      <c r="U10619" t="b">
        <v>1</v>
      </c>
      <c r="V10619">
        <v>9000</v>
      </c>
      <c r="W10619">
        <v>6100</v>
      </c>
      <c r="X10619">
        <v>1.81</v>
      </c>
      <c r="Y10619">
        <v>13720</v>
      </c>
      <c r="Z10619">
        <v>2.68</v>
      </c>
    </row>
    <row r="10620" spans="1:26">
      <c r="A10620">
        <v>206188323</v>
      </c>
      <c r="B10620" t="s">
        <v>4894</v>
      </c>
      <c r="C10620" t="s">
        <v>3597</v>
      </c>
      <c r="D10620" t="s">
        <v>1049</v>
      </c>
      <c r="E10620" t="s">
        <v>3859</v>
      </c>
      <c r="F10620" t="s">
        <v>3600</v>
      </c>
      <c r="G10620">
        <v>206188323</v>
      </c>
      <c r="I10620" t="s">
        <v>3601</v>
      </c>
      <c r="J10620" t="s">
        <v>4919</v>
      </c>
      <c r="K10620" t="s">
        <v>3624</v>
      </c>
      <c r="L10620" t="s">
        <v>4580</v>
      </c>
      <c r="M10620">
        <v>12.5</v>
      </c>
      <c r="N10620">
        <v>20</v>
      </c>
      <c r="O10620">
        <v>11.6</v>
      </c>
      <c r="S10620" t="b">
        <v>0</v>
      </c>
      <c r="T10620" t="b">
        <v>0</v>
      </c>
      <c r="U10620" t="b">
        <v>0</v>
      </c>
      <c r="V10620">
        <v>22000</v>
      </c>
      <c r="W10620">
        <v>16500</v>
      </c>
      <c r="X10620">
        <v>2.6</v>
      </c>
      <c r="Y10620">
        <v>18944</v>
      </c>
      <c r="Z10620">
        <v>2.61</v>
      </c>
    </row>
    <row r="10621" spans="1:26">
      <c r="A10621">
        <v>206188316</v>
      </c>
      <c r="B10621" t="s">
        <v>4894</v>
      </c>
      <c r="C10621" t="s">
        <v>3597</v>
      </c>
      <c r="D10621" t="s">
        <v>1049</v>
      </c>
      <c r="E10621" t="s">
        <v>3857</v>
      </c>
      <c r="F10621" t="s">
        <v>3600</v>
      </c>
      <c r="G10621">
        <v>206188316</v>
      </c>
      <c r="I10621" t="s">
        <v>3601</v>
      </c>
      <c r="J10621" t="s">
        <v>4919</v>
      </c>
      <c r="K10621" t="s">
        <v>3624</v>
      </c>
      <c r="L10621" t="s">
        <v>4580</v>
      </c>
      <c r="M10621">
        <v>12.5</v>
      </c>
      <c r="N10621">
        <v>20</v>
      </c>
      <c r="O10621">
        <v>11.6</v>
      </c>
      <c r="S10621" t="b">
        <v>0</v>
      </c>
      <c r="T10621" t="b">
        <v>0</v>
      </c>
      <c r="U10621" t="b">
        <v>0</v>
      </c>
      <c r="V10621">
        <v>22000</v>
      </c>
      <c r="W10621">
        <v>16500</v>
      </c>
      <c r="X10621">
        <v>2.6</v>
      </c>
      <c r="Y10621">
        <v>18944</v>
      </c>
      <c r="Z10621">
        <v>2.61</v>
      </c>
    </row>
    <row r="10622" spans="1:26">
      <c r="A10622">
        <v>206350427</v>
      </c>
      <c r="B10622" t="s">
        <v>4894</v>
      </c>
      <c r="C10622" t="s">
        <v>3597</v>
      </c>
      <c r="D10622" t="s">
        <v>1049</v>
      </c>
      <c r="E10622" t="s">
        <v>3857</v>
      </c>
      <c r="F10622" t="s">
        <v>3753</v>
      </c>
      <c r="G10622">
        <v>206350427</v>
      </c>
      <c r="I10622" t="s">
        <v>3601</v>
      </c>
      <c r="J10622" t="s">
        <v>4907</v>
      </c>
      <c r="K10622" t="s">
        <v>3624</v>
      </c>
      <c r="L10622" t="s">
        <v>3853</v>
      </c>
      <c r="M10622">
        <v>14</v>
      </c>
      <c r="N10622">
        <v>23</v>
      </c>
      <c r="O10622">
        <v>12</v>
      </c>
      <c r="S10622" t="b">
        <v>0</v>
      </c>
      <c r="T10622" t="b">
        <v>0</v>
      </c>
      <c r="U10622" t="b">
        <v>1</v>
      </c>
      <c r="V10622">
        <v>9000</v>
      </c>
      <c r="W10622">
        <v>6400</v>
      </c>
      <c r="X10622">
        <v>1.89</v>
      </c>
      <c r="Y10622">
        <v>13880</v>
      </c>
      <c r="Z10622">
        <v>2.56</v>
      </c>
    </row>
    <row r="10623" spans="1:26">
      <c r="A10623">
        <v>206350445</v>
      </c>
      <c r="B10623" t="s">
        <v>4894</v>
      </c>
      <c r="C10623" t="s">
        <v>3597</v>
      </c>
      <c r="D10623" t="s">
        <v>1049</v>
      </c>
      <c r="E10623" t="s">
        <v>3859</v>
      </c>
      <c r="F10623" t="s">
        <v>3849</v>
      </c>
      <c r="G10623">
        <v>206350445</v>
      </c>
      <c r="I10623" t="s">
        <v>3622</v>
      </c>
      <c r="J10623" t="s">
        <v>4919</v>
      </c>
      <c r="K10623" t="s">
        <v>3624</v>
      </c>
      <c r="L10623" t="s">
        <v>4355</v>
      </c>
      <c r="M10623">
        <v>11</v>
      </c>
      <c r="N10623">
        <v>20</v>
      </c>
      <c r="O10623">
        <v>11.6</v>
      </c>
      <c r="S10623" t="b">
        <v>0</v>
      </c>
      <c r="T10623" t="b">
        <v>0</v>
      </c>
      <c r="U10623" t="b">
        <v>0</v>
      </c>
      <c r="V10623">
        <v>24000</v>
      </c>
      <c r="W10623">
        <v>14500</v>
      </c>
      <c r="X10623">
        <v>2.71</v>
      </c>
      <c r="Y10623">
        <v>26720</v>
      </c>
      <c r="Z10623">
        <v>3.84</v>
      </c>
    </row>
    <row r="10624" spans="1:26">
      <c r="A10624">
        <v>206350447</v>
      </c>
      <c r="B10624" t="s">
        <v>4894</v>
      </c>
      <c r="C10624" t="s">
        <v>3597</v>
      </c>
      <c r="D10624" t="s">
        <v>1049</v>
      </c>
      <c r="E10624" t="s">
        <v>3859</v>
      </c>
      <c r="F10624" t="s">
        <v>3787</v>
      </c>
      <c r="G10624">
        <v>206350447</v>
      </c>
      <c r="I10624" t="s">
        <v>3622</v>
      </c>
      <c r="J10624" t="s">
        <v>4919</v>
      </c>
      <c r="K10624" t="s">
        <v>3624</v>
      </c>
      <c r="L10624" t="s">
        <v>3878</v>
      </c>
      <c r="M10624">
        <v>11.5</v>
      </c>
      <c r="N10624">
        <v>20.2</v>
      </c>
      <c r="O10624">
        <v>11.6</v>
      </c>
      <c r="S10624" t="b">
        <v>0</v>
      </c>
      <c r="T10624" t="b">
        <v>0</v>
      </c>
      <c r="U10624" t="b">
        <v>1</v>
      </c>
      <c r="V10624">
        <v>24000</v>
      </c>
      <c r="W10624">
        <v>14500</v>
      </c>
      <c r="X10624">
        <v>2.71</v>
      </c>
      <c r="Y10624">
        <v>27670</v>
      </c>
      <c r="Z10624">
        <v>3.94</v>
      </c>
    </row>
    <row r="10625" spans="1:26">
      <c r="A10625">
        <v>206350444</v>
      </c>
      <c r="B10625" t="s">
        <v>4894</v>
      </c>
      <c r="C10625" t="s">
        <v>3597</v>
      </c>
      <c r="D10625" t="s">
        <v>1049</v>
      </c>
      <c r="E10625" t="s">
        <v>3859</v>
      </c>
      <c r="F10625" t="s">
        <v>3787</v>
      </c>
      <c r="G10625">
        <v>206350444</v>
      </c>
      <c r="I10625" t="s">
        <v>3622</v>
      </c>
      <c r="J10625" t="s">
        <v>4909</v>
      </c>
      <c r="K10625" t="s">
        <v>3624</v>
      </c>
      <c r="L10625" t="s">
        <v>3870</v>
      </c>
      <c r="M10625">
        <v>12.5</v>
      </c>
      <c r="N10625">
        <v>20.2</v>
      </c>
      <c r="O10625">
        <v>10.6</v>
      </c>
      <c r="S10625" t="b">
        <v>0</v>
      </c>
      <c r="T10625" t="b">
        <v>0</v>
      </c>
      <c r="U10625" t="b">
        <v>1</v>
      </c>
      <c r="V10625">
        <v>17000</v>
      </c>
      <c r="W10625">
        <v>12000</v>
      </c>
      <c r="X10625">
        <v>1.8</v>
      </c>
      <c r="Y10625">
        <v>23420</v>
      </c>
      <c r="Z10625">
        <v>2.79</v>
      </c>
    </row>
    <row r="10626" spans="1:26">
      <c r="A10626">
        <v>206350437</v>
      </c>
      <c r="B10626" t="s">
        <v>4894</v>
      </c>
      <c r="C10626" t="s">
        <v>3597</v>
      </c>
      <c r="D10626" t="s">
        <v>1049</v>
      </c>
      <c r="E10626" t="s">
        <v>3859</v>
      </c>
      <c r="F10626" t="s">
        <v>3849</v>
      </c>
      <c r="G10626">
        <v>206350437</v>
      </c>
      <c r="I10626" t="s">
        <v>3622</v>
      </c>
      <c r="J10626" t="s">
        <v>4907</v>
      </c>
      <c r="K10626" t="s">
        <v>3624</v>
      </c>
      <c r="L10626" t="s">
        <v>3871</v>
      </c>
      <c r="M10626">
        <v>13</v>
      </c>
      <c r="N10626">
        <v>20.5</v>
      </c>
      <c r="O10626">
        <v>10.8</v>
      </c>
      <c r="S10626" t="b">
        <v>0</v>
      </c>
      <c r="T10626" t="b">
        <v>0</v>
      </c>
      <c r="U10626" t="b">
        <v>1</v>
      </c>
      <c r="V10626">
        <v>9000</v>
      </c>
      <c r="W10626">
        <v>6100</v>
      </c>
      <c r="X10626">
        <v>1.81</v>
      </c>
      <c r="Y10626">
        <v>13720</v>
      </c>
      <c r="Z10626">
        <v>2.68</v>
      </c>
    </row>
    <row r="10627" spans="1:26">
      <c r="A10627">
        <v>206188330</v>
      </c>
      <c r="B10627" t="s">
        <v>4894</v>
      </c>
      <c r="C10627" t="s">
        <v>3597</v>
      </c>
      <c r="D10627" t="s">
        <v>1049</v>
      </c>
      <c r="E10627" t="s">
        <v>3834</v>
      </c>
      <c r="F10627" t="s">
        <v>3600</v>
      </c>
      <c r="G10627">
        <v>206188330</v>
      </c>
      <c r="I10627" t="s">
        <v>3601</v>
      </c>
      <c r="J10627" t="s">
        <v>4919</v>
      </c>
      <c r="K10627" t="s">
        <v>3624</v>
      </c>
      <c r="L10627" t="s">
        <v>4580</v>
      </c>
      <c r="M10627">
        <v>12.5</v>
      </c>
      <c r="N10627">
        <v>20</v>
      </c>
      <c r="O10627">
        <v>11.6</v>
      </c>
      <c r="S10627" t="b">
        <v>0</v>
      </c>
      <c r="T10627" t="b">
        <v>0</v>
      </c>
      <c r="U10627" t="b">
        <v>0</v>
      </c>
      <c r="V10627">
        <v>22000</v>
      </c>
      <c r="W10627">
        <v>16500</v>
      </c>
      <c r="X10627">
        <v>2.6</v>
      </c>
      <c r="Y10627">
        <v>18944</v>
      </c>
      <c r="Z10627">
        <v>2.61</v>
      </c>
    </row>
    <row r="10628" spans="1:26">
      <c r="A10628">
        <v>206350443</v>
      </c>
      <c r="B10628" t="s">
        <v>4894</v>
      </c>
      <c r="C10628" t="s">
        <v>3597</v>
      </c>
      <c r="D10628" t="s">
        <v>1049</v>
      </c>
      <c r="E10628" t="s">
        <v>3859</v>
      </c>
      <c r="F10628" t="s">
        <v>3753</v>
      </c>
      <c r="G10628">
        <v>206350443</v>
      </c>
      <c r="I10628" t="s">
        <v>3601</v>
      </c>
      <c r="J10628" t="s">
        <v>4909</v>
      </c>
      <c r="K10628" t="s">
        <v>3624</v>
      </c>
      <c r="L10628" t="s">
        <v>5113</v>
      </c>
      <c r="M10628">
        <v>12.5</v>
      </c>
      <c r="N10628">
        <v>19.600000000000001</v>
      </c>
      <c r="O10628">
        <v>11</v>
      </c>
      <c r="S10628" t="b">
        <v>0</v>
      </c>
      <c r="T10628" t="b">
        <v>0</v>
      </c>
      <c r="U10628" t="b">
        <v>1</v>
      </c>
      <c r="V10628">
        <v>16500</v>
      </c>
      <c r="W10628">
        <v>12700</v>
      </c>
      <c r="X10628">
        <v>1.9</v>
      </c>
      <c r="Y10628">
        <v>23980</v>
      </c>
      <c r="Z10628">
        <v>2.94</v>
      </c>
    </row>
    <row r="10629" spans="1:26">
      <c r="A10629">
        <v>206350438</v>
      </c>
      <c r="B10629" t="s">
        <v>4894</v>
      </c>
      <c r="C10629" t="s">
        <v>3597</v>
      </c>
      <c r="D10629" t="s">
        <v>1049</v>
      </c>
      <c r="E10629" t="s">
        <v>3859</v>
      </c>
      <c r="F10629" t="s">
        <v>3753</v>
      </c>
      <c r="G10629">
        <v>206350438</v>
      </c>
      <c r="I10629" t="s">
        <v>3601</v>
      </c>
      <c r="J10629" t="s">
        <v>4907</v>
      </c>
      <c r="K10629" t="s">
        <v>3624</v>
      </c>
      <c r="L10629" t="s">
        <v>3853</v>
      </c>
      <c r="M10629">
        <v>14</v>
      </c>
      <c r="N10629">
        <v>23</v>
      </c>
      <c r="O10629">
        <v>12</v>
      </c>
      <c r="S10629" t="b">
        <v>0</v>
      </c>
      <c r="T10629" t="b">
        <v>0</v>
      </c>
      <c r="U10629" t="b">
        <v>1</v>
      </c>
      <c r="V10629">
        <v>9000</v>
      </c>
      <c r="W10629">
        <v>6400</v>
      </c>
      <c r="X10629">
        <v>1.89</v>
      </c>
      <c r="Y10629">
        <v>13880</v>
      </c>
      <c r="Z10629">
        <v>2.56</v>
      </c>
    </row>
    <row r="10630" spans="1:26">
      <c r="A10630">
        <v>206350458</v>
      </c>
      <c r="B10630" t="s">
        <v>4894</v>
      </c>
      <c r="C10630" t="s">
        <v>3597</v>
      </c>
      <c r="D10630" t="s">
        <v>1049</v>
      </c>
      <c r="E10630" t="s">
        <v>3834</v>
      </c>
      <c r="F10630" t="s">
        <v>3787</v>
      </c>
      <c r="G10630">
        <v>206350458</v>
      </c>
      <c r="I10630" t="s">
        <v>3622</v>
      </c>
      <c r="J10630" t="s">
        <v>4919</v>
      </c>
      <c r="K10630" t="s">
        <v>3624</v>
      </c>
      <c r="L10630" t="s">
        <v>3878</v>
      </c>
      <c r="M10630">
        <v>11.5</v>
      </c>
      <c r="N10630">
        <v>20.2</v>
      </c>
      <c r="O10630">
        <v>11.6</v>
      </c>
      <c r="S10630" t="b">
        <v>0</v>
      </c>
      <c r="T10630" t="b">
        <v>0</v>
      </c>
      <c r="U10630" t="b">
        <v>1</v>
      </c>
      <c r="V10630">
        <v>24000</v>
      </c>
      <c r="W10630">
        <v>14500</v>
      </c>
      <c r="X10630">
        <v>2.71</v>
      </c>
      <c r="Y10630">
        <v>27670</v>
      </c>
      <c r="Z10630">
        <v>3.94</v>
      </c>
    </row>
    <row r="10631" spans="1:26">
      <c r="A10631">
        <v>206350456</v>
      </c>
      <c r="B10631" t="s">
        <v>4894</v>
      </c>
      <c r="C10631" t="s">
        <v>3597</v>
      </c>
      <c r="D10631" t="s">
        <v>1049</v>
      </c>
      <c r="E10631" t="s">
        <v>3834</v>
      </c>
      <c r="F10631" t="s">
        <v>3849</v>
      </c>
      <c r="G10631">
        <v>206350456</v>
      </c>
      <c r="I10631" t="s">
        <v>3622</v>
      </c>
      <c r="J10631" t="s">
        <v>4919</v>
      </c>
      <c r="K10631" t="s">
        <v>3624</v>
      </c>
      <c r="L10631" t="s">
        <v>4355</v>
      </c>
      <c r="M10631">
        <v>11</v>
      </c>
      <c r="N10631">
        <v>20</v>
      </c>
      <c r="O10631">
        <v>11.6</v>
      </c>
      <c r="S10631" t="b">
        <v>0</v>
      </c>
      <c r="T10631" t="b">
        <v>0</v>
      </c>
      <c r="U10631" t="b">
        <v>0</v>
      </c>
      <c r="V10631">
        <v>24000</v>
      </c>
      <c r="W10631">
        <v>14500</v>
      </c>
      <c r="X10631">
        <v>2.71</v>
      </c>
      <c r="Y10631">
        <v>26720</v>
      </c>
      <c r="Z10631">
        <v>3.84</v>
      </c>
    </row>
    <row r="10632" spans="1:26">
      <c r="A10632">
        <v>206350455</v>
      </c>
      <c r="B10632" t="s">
        <v>4894</v>
      </c>
      <c r="C10632" t="s">
        <v>3597</v>
      </c>
      <c r="D10632" t="s">
        <v>1049</v>
      </c>
      <c r="E10632" t="s">
        <v>3834</v>
      </c>
      <c r="F10632" t="s">
        <v>3787</v>
      </c>
      <c r="G10632">
        <v>206350455</v>
      </c>
      <c r="I10632" t="s">
        <v>3622</v>
      </c>
      <c r="J10632" t="s">
        <v>4909</v>
      </c>
      <c r="K10632" t="s">
        <v>3624</v>
      </c>
      <c r="L10632" t="s">
        <v>3870</v>
      </c>
      <c r="M10632">
        <v>12.5</v>
      </c>
      <c r="N10632">
        <v>20.2</v>
      </c>
      <c r="O10632">
        <v>10.6</v>
      </c>
      <c r="S10632" t="b">
        <v>0</v>
      </c>
      <c r="T10632" t="b">
        <v>0</v>
      </c>
      <c r="U10632" t="b">
        <v>1</v>
      </c>
      <c r="V10632">
        <v>17000</v>
      </c>
      <c r="W10632">
        <v>12000</v>
      </c>
      <c r="X10632">
        <v>1.8</v>
      </c>
      <c r="Y10632">
        <v>23420</v>
      </c>
      <c r="Z10632">
        <v>2.79</v>
      </c>
    </row>
    <row r="10633" spans="1:26">
      <c r="A10633">
        <v>206350448</v>
      </c>
      <c r="B10633" t="s">
        <v>4894</v>
      </c>
      <c r="C10633" t="s">
        <v>3597</v>
      </c>
      <c r="D10633" t="s">
        <v>1049</v>
      </c>
      <c r="E10633" t="s">
        <v>3834</v>
      </c>
      <c r="F10633" t="s">
        <v>3849</v>
      </c>
      <c r="G10633">
        <v>206350448</v>
      </c>
      <c r="I10633" t="s">
        <v>3622</v>
      </c>
      <c r="J10633" t="s">
        <v>4907</v>
      </c>
      <c r="K10633" t="s">
        <v>3624</v>
      </c>
      <c r="L10633" t="s">
        <v>3871</v>
      </c>
      <c r="M10633">
        <v>13</v>
      </c>
      <c r="N10633">
        <v>20.5</v>
      </c>
      <c r="O10633">
        <v>10.8</v>
      </c>
      <c r="S10633" t="b">
        <v>0</v>
      </c>
      <c r="T10633" t="b">
        <v>0</v>
      </c>
      <c r="U10633" t="b">
        <v>1</v>
      </c>
      <c r="V10633">
        <v>9000</v>
      </c>
      <c r="W10633">
        <v>6100</v>
      </c>
      <c r="X10633">
        <v>1.81</v>
      </c>
      <c r="Y10633">
        <v>13720</v>
      </c>
      <c r="Z10633">
        <v>2.68</v>
      </c>
    </row>
    <row r="10634" spans="1:26">
      <c r="A10634">
        <v>206350454</v>
      </c>
      <c r="B10634" t="s">
        <v>4894</v>
      </c>
      <c r="C10634" t="s">
        <v>3597</v>
      </c>
      <c r="D10634" t="s">
        <v>1049</v>
      </c>
      <c r="E10634" t="s">
        <v>3834</v>
      </c>
      <c r="F10634" t="s">
        <v>3753</v>
      </c>
      <c r="G10634">
        <v>206350454</v>
      </c>
      <c r="I10634" t="s">
        <v>3601</v>
      </c>
      <c r="J10634" t="s">
        <v>4909</v>
      </c>
      <c r="K10634" t="s">
        <v>3624</v>
      </c>
      <c r="L10634" t="s">
        <v>5113</v>
      </c>
      <c r="M10634">
        <v>12.5</v>
      </c>
      <c r="N10634">
        <v>19.600000000000001</v>
      </c>
      <c r="O10634">
        <v>11</v>
      </c>
      <c r="S10634" t="b">
        <v>0</v>
      </c>
      <c r="T10634" t="b">
        <v>0</v>
      </c>
      <c r="U10634" t="b">
        <v>1</v>
      </c>
      <c r="V10634">
        <v>16500</v>
      </c>
      <c r="W10634">
        <v>12700</v>
      </c>
      <c r="X10634">
        <v>1.9</v>
      </c>
      <c r="Y10634">
        <v>23980</v>
      </c>
      <c r="Z10634">
        <v>2.94</v>
      </c>
    </row>
    <row r="10635" spans="1:26">
      <c r="A10635">
        <v>206350449</v>
      </c>
      <c r="B10635" t="s">
        <v>4894</v>
      </c>
      <c r="C10635" t="s">
        <v>3597</v>
      </c>
      <c r="D10635" t="s">
        <v>1049</v>
      </c>
      <c r="E10635" t="s">
        <v>3834</v>
      </c>
      <c r="F10635" t="s">
        <v>3753</v>
      </c>
      <c r="G10635">
        <v>206350449</v>
      </c>
      <c r="I10635" t="s">
        <v>3601</v>
      </c>
      <c r="J10635" t="s">
        <v>4907</v>
      </c>
      <c r="K10635" t="s">
        <v>3624</v>
      </c>
      <c r="L10635" t="s">
        <v>3853</v>
      </c>
      <c r="M10635">
        <v>14</v>
      </c>
      <c r="N10635">
        <v>23</v>
      </c>
      <c r="O10635">
        <v>12</v>
      </c>
      <c r="S10635" t="b">
        <v>0</v>
      </c>
      <c r="T10635" t="b">
        <v>0</v>
      </c>
      <c r="U10635" t="b">
        <v>1</v>
      </c>
      <c r="V10635">
        <v>9000</v>
      </c>
      <c r="W10635">
        <v>6400</v>
      </c>
      <c r="X10635">
        <v>1.89</v>
      </c>
      <c r="Y10635">
        <v>13880</v>
      </c>
      <c r="Z10635">
        <v>2.56</v>
      </c>
    </row>
    <row r="10636" spans="1:26">
      <c r="A10636">
        <v>206350469</v>
      </c>
      <c r="B10636" t="s">
        <v>4894</v>
      </c>
      <c r="C10636" t="s">
        <v>3597</v>
      </c>
      <c r="D10636" t="s">
        <v>1049</v>
      </c>
      <c r="E10636" t="s">
        <v>3860</v>
      </c>
      <c r="F10636" t="s">
        <v>3787</v>
      </c>
      <c r="G10636">
        <v>206350469</v>
      </c>
      <c r="I10636" t="s">
        <v>3622</v>
      </c>
      <c r="J10636" t="s">
        <v>4919</v>
      </c>
      <c r="K10636" t="s">
        <v>3624</v>
      </c>
      <c r="L10636" t="s">
        <v>3878</v>
      </c>
      <c r="M10636">
        <v>11.5</v>
      </c>
      <c r="N10636">
        <v>20.2</v>
      </c>
      <c r="O10636">
        <v>11.6</v>
      </c>
      <c r="S10636" t="b">
        <v>0</v>
      </c>
      <c r="T10636" t="b">
        <v>0</v>
      </c>
      <c r="U10636" t="b">
        <v>1</v>
      </c>
      <c r="V10636">
        <v>24000</v>
      </c>
      <c r="W10636">
        <v>14500</v>
      </c>
      <c r="X10636">
        <v>2.71</v>
      </c>
      <c r="Y10636">
        <v>27670</v>
      </c>
      <c r="Z10636">
        <v>3.94</v>
      </c>
    </row>
    <row r="10637" spans="1:26">
      <c r="A10637">
        <v>206350466</v>
      </c>
      <c r="B10637" t="s">
        <v>4894</v>
      </c>
      <c r="C10637" t="s">
        <v>3597</v>
      </c>
      <c r="D10637" t="s">
        <v>1049</v>
      </c>
      <c r="E10637" t="s">
        <v>3860</v>
      </c>
      <c r="F10637" t="s">
        <v>3787</v>
      </c>
      <c r="G10637">
        <v>206350466</v>
      </c>
      <c r="I10637" t="s">
        <v>3622</v>
      </c>
      <c r="J10637" t="s">
        <v>4909</v>
      </c>
      <c r="K10637" t="s">
        <v>3624</v>
      </c>
      <c r="L10637" t="s">
        <v>3870</v>
      </c>
      <c r="M10637">
        <v>12.5</v>
      </c>
      <c r="N10637">
        <v>20.2</v>
      </c>
      <c r="O10637">
        <v>10.6</v>
      </c>
      <c r="S10637" t="b">
        <v>0</v>
      </c>
      <c r="T10637" t="b">
        <v>0</v>
      </c>
      <c r="U10637" t="b">
        <v>1</v>
      </c>
      <c r="V10637">
        <v>17000</v>
      </c>
      <c r="W10637">
        <v>12000</v>
      </c>
      <c r="X10637">
        <v>1.8</v>
      </c>
      <c r="Y10637">
        <v>23420</v>
      </c>
      <c r="Z10637">
        <v>2.79</v>
      </c>
    </row>
    <row r="10638" spans="1:26">
      <c r="A10638">
        <v>206350460</v>
      </c>
      <c r="B10638" t="s">
        <v>4894</v>
      </c>
      <c r="C10638" t="s">
        <v>3597</v>
      </c>
      <c r="D10638" t="s">
        <v>1049</v>
      </c>
      <c r="E10638" t="s">
        <v>3860</v>
      </c>
      <c r="F10638" t="s">
        <v>3753</v>
      </c>
      <c r="G10638">
        <v>206350460</v>
      </c>
      <c r="I10638" t="s">
        <v>3601</v>
      </c>
      <c r="J10638" t="s">
        <v>4907</v>
      </c>
      <c r="K10638" t="s">
        <v>3624</v>
      </c>
      <c r="L10638" t="s">
        <v>3853</v>
      </c>
      <c r="M10638">
        <v>14</v>
      </c>
      <c r="N10638">
        <v>23</v>
      </c>
      <c r="O10638">
        <v>12</v>
      </c>
      <c r="S10638" t="b">
        <v>0</v>
      </c>
      <c r="T10638" t="b">
        <v>0</v>
      </c>
      <c r="U10638" t="b">
        <v>1</v>
      </c>
      <c r="V10638">
        <v>9000</v>
      </c>
      <c r="W10638">
        <v>6400</v>
      </c>
      <c r="X10638">
        <v>1.89</v>
      </c>
      <c r="Y10638">
        <v>13880</v>
      </c>
      <c r="Z10638">
        <v>2.56</v>
      </c>
    </row>
    <row r="10639" spans="1:26">
      <c r="A10639">
        <v>206350459</v>
      </c>
      <c r="B10639" t="s">
        <v>4894</v>
      </c>
      <c r="C10639" t="s">
        <v>3597</v>
      </c>
      <c r="D10639" t="s">
        <v>1049</v>
      </c>
      <c r="E10639" t="s">
        <v>3860</v>
      </c>
      <c r="F10639" t="s">
        <v>3849</v>
      </c>
      <c r="G10639">
        <v>206350459</v>
      </c>
      <c r="I10639" t="s">
        <v>3622</v>
      </c>
      <c r="J10639" t="s">
        <v>4907</v>
      </c>
      <c r="K10639" t="s">
        <v>3624</v>
      </c>
      <c r="L10639" t="s">
        <v>3871</v>
      </c>
      <c r="M10639">
        <v>13</v>
      </c>
      <c r="N10639">
        <v>20.5</v>
      </c>
      <c r="O10639">
        <v>10.8</v>
      </c>
      <c r="S10639" t="b">
        <v>0</v>
      </c>
      <c r="T10639" t="b">
        <v>0</v>
      </c>
      <c r="U10639" t="b">
        <v>1</v>
      </c>
      <c r="V10639">
        <v>9000</v>
      </c>
      <c r="W10639">
        <v>6100</v>
      </c>
      <c r="X10639">
        <v>1.81</v>
      </c>
      <c r="Y10639">
        <v>13720</v>
      </c>
      <c r="Z10639">
        <v>2.68</v>
      </c>
    </row>
    <row r="10640" spans="1:26">
      <c r="A10640">
        <v>206188337</v>
      </c>
      <c r="B10640" t="s">
        <v>4894</v>
      </c>
      <c r="C10640" t="s">
        <v>3597</v>
      </c>
      <c r="D10640" t="s">
        <v>1049</v>
      </c>
      <c r="E10640" t="s">
        <v>3860</v>
      </c>
      <c r="F10640" t="s">
        <v>3600</v>
      </c>
      <c r="G10640">
        <v>206188337</v>
      </c>
      <c r="I10640" t="s">
        <v>3601</v>
      </c>
      <c r="J10640" t="s">
        <v>4919</v>
      </c>
      <c r="K10640" t="s">
        <v>3624</v>
      </c>
      <c r="L10640" t="s">
        <v>4580</v>
      </c>
      <c r="M10640">
        <v>12.5</v>
      </c>
      <c r="N10640">
        <v>20</v>
      </c>
      <c r="O10640">
        <v>11.6</v>
      </c>
      <c r="S10640" t="b">
        <v>0</v>
      </c>
      <c r="T10640" t="b">
        <v>0</v>
      </c>
      <c r="U10640" t="b">
        <v>0</v>
      </c>
      <c r="V10640">
        <v>22000</v>
      </c>
      <c r="W10640">
        <v>16500</v>
      </c>
      <c r="X10640">
        <v>2.6</v>
      </c>
      <c r="Y10640">
        <v>18944</v>
      </c>
      <c r="Z10640">
        <v>2.61</v>
      </c>
    </row>
    <row r="10641" spans="1:26">
      <c r="A10641">
        <v>206350465</v>
      </c>
      <c r="B10641" t="s">
        <v>4894</v>
      </c>
      <c r="C10641" t="s">
        <v>3597</v>
      </c>
      <c r="D10641" t="s">
        <v>1049</v>
      </c>
      <c r="E10641" t="s">
        <v>3860</v>
      </c>
      <c r="F10641" t="s">
        <v>3753</v>
      </c>
      <c r="G10641">
        <v>206350465</v>
      </c>
      <c r="I10641" t="s">
        <v>3601</v>
      </c>
      <c r="J10641" t="s">
        <v>4909</v>
      </c>
      <c r="K10641" t="s">
        <v>3624</v>
      </c>
      <c r="L10641" t="s">
        <v>5113</v>
      </c>
      <c r="M10641">
        <v>12.5</v>
      </c>
      <c r="N10641">
        <v>19.600000000000001</v>
      </c>
      <c r="O10641">
        <v>11</v>
      </c>
      <c r="S10641" t="b">
        <v>0</v>
      </c>
      <c r="T10641" t="b">
        <v>0</v>
      </c>
      <c r="U10641" t="b">
        <v>1</v>
      </c>
      <c r="V10641">
        <v>16500</v>
      </c>
      <c r="W10641">
        <v>12700</v>
      </c>
      <c r="X10641">
        <v>1.9</v>
      </c>
      <c r="Y10641">
        <v>23980</v>
      </c>
      <c r="Z10641">
        <v>2.94</v>
      </c>
    </row>
    <row r="10642" spans="1:26">
      <c r="A10642">
        <v>207335554</v>
      </c>
      <c r="B10642" t="s">
        <v>5073</v>
      </c>
      <c r="C10642" t="s">
        <v>3597</v>
      </c>
      <c r="D10642" t="s">
        <v>5087</v>
      </c>
      <c r="E10642" t="s">
        <v>5088</v>
      </c>
      <c r="F10642" t="s">
        <v>3600</v>
      </c>
      <c r="G10642">
        <v>207335554</v>
      </c>
      <c r="I10642" t="s">
        <v>3601</v>
      </c>
      <c r="J10642" t="s">
        <v>5094</v>
      </c>
      <c r="L10642" t="s">
        <v>5101</v>
      </c>
      <c r="M10642">
        <v>11.5</v>
      </c>
      <c r="N10642">
        <v>18</v>
      </c>
      <c r="O10642">
        <v>10.5</v>
      </c>
      <c r="S10642" t="b">
        <v>0</v>
      </c>
      <c r="T10642" t="b">
        <v>0</v>
      </c>
      <c r="U10642" t="b">
        <v>1</v>
      </c>
      <c r="V10642">
        <v>48000</v>
      </c>
      <c r="W10642">
        <v>32000</v>
      </c>
      <c r="X10642">
        <v>2.5</v>
      </c>
      <c r="Y10642">
        <v>48000</v>
      </c>
      <c r="Z10642">
        <v>2.04</v>
      </c>
    </row>
    <row r="10643" spans="1:26">
      <c r="A10643">
        <v>207335558</v>
      </c>
      <c r="B10643" t="s">
        <v>5073</v>
      </c>
      <c r="C10643" t="s">
        <v>3597</v>
      </c>
      <c r="D10643" t="s">
        <v>5087</v>
      </c>
      <c r="E10643" t="s">
        <v>5091</v>
      </c>
      <c r="F10643" t="s">
        <v>3600</v>
      </c>
      <c r="G10643">
        <v>207335558</v>
      </c>
      <c r="I10643" t="s">
        <v>3601</v>
      </c>
      <c r="J10643" t="s">
        <v>5098</v>
      </c>
      <c r="L10643" t="s">
        <v>5100</v>
      </c>
      <c r="M10643">
        <v>11.5</v>
      </c>
      <c r="N10643">
        <v>18</v>
      </c>
      <c r="O10643">
        <v>10.5</v>
      </c>
      <c r="S10643" t="b">
        <v>0</v>
      </c>
      <c r="T10643" t="b">
        <v>0</v>
      </c>
      <c r="U10643" t="b">
        <v>1</v>
      </c>
      <c r="V10643">
        <v>48000</v>
      </c>
      <c r="W10643">
        <v>32000</v>
      </c>
      <c r="X10643">
        <v>2.5</v>
      </c>
      <c r="Y10643">
        <v>48000</v>
      </c>
      <c r="Z10643">
        <v>2.04</v>
      </c>
    </row>
    <row r="10644" spans="1:26">
      <c r="A10644">
        <v>207335559</v>
      </c>
      <c r="B10644" t="s">
        <v>5073</v>
      </c>
      <c r="C10644" t="s">
        <v>3597</v>
      </c>
      <c r="D10644" t="s">
        <v>5087</v>
      </c>
      <c r="E10644" t="s">
        <v>5091</v>
      </c>
      <c r="F10644" t="s">
        <v>3600</v>
      </c>
      <c r="G10644">
        <v>207335559</v>
      </c>
      <c r="I10644" t="s">
        <v>3601</v>
      </c>
      <c r="J10644" t="s">
        <v>5098</v>
      </c>
      <c r="L10644" t="s">
        <v>5099</v>
      </c>
      <c r="M10644">
        <v>10.5</v>
      </c>
      <c r="N10644">
        <v>17</v>
      </c>
      <c r="O10644">
        <v>10</v>
      </c>
      <c r="S10644" t="b">
        <v>0</v>
      </c>
      <c r="T10644" t="b">
        <v>0</v>
      </c>
      <c r="U10644" t="b">
        <v>1</v>
      </c>
      <c r="V10644">
        <v>54000</v>
      </c>
      <c r="W10644">
        <v>36000</v>
      </c>
      <c r="X10644">
        <v>2.4</v>
      </c>
      <c r="Y10644">
        <v>49000</v>
      </c>
      <c r="Z10644">
        <v>2.02</v>
      </c>
    </row>
    <row r="10645" spans="1:26">
      <c r="A10645">
        <v>207335557</v>
      </c>
      <c r="B10645" t="s">
        <v>5073</v>
      </c>
      <c r="C10645" t="s">
        <v>3597</v>
      </c>
      <c r="D10645" t="s">
        <v>5087</v>
      </c>
      <c r="E10645" t="s">
        <v>5091</v>
      </c>
      <c r="F10645" t="s">
        <v>3600</v>
      </c>
      <c r="G10645">
        <v>207335557</v>
      </c>
      <c r="I10645" t="s">
        <v>3601</v>
      </c>
      <c r="J10645" t="s">
        <v>5092</v>
      </c>
      <c r="L10645" t="s">
        <v>5097</v>
      </c>
      <c r="M10645">
        <v>10</v>
      </c>
      <c r="N10645">
        <v>18</v>
      </c>
      <c r="O10645">
        <v>10</v>
      </c>
      <c r="S10645" t="b">
        <v>0</v>
      </c>
      <c r="T10645" t="b">
        <v>0</v>
      </c>
      <c r="U10645" t="b">
        <v>1</v>
      </c>
      <c r="V10645">
        <v>36000</v>
      </c>
      <c r="W10645">
        <v>24000</v>
      </c>
      <c r="X10645">
        <v>2.4</v>
      </c>
      <c r="Y10645">
        <v>36000</v>
      </c>
      <c r="Z10645">
        <v>1.94</v>
      </c>
    </row>
    <row r="10646" spans="1:26">
      <c r="A10646">
        <v>207335552</v>
      </c>
      <c r="B10646" t="s">
        <v>5073</v>
      </c>
      <c r="C10646" t="s">
        <v>3597</v>
      </c>
      <c r="D10646" t="s">
        <v>5087</v>
      </c>
      <c r="E10646" t="s">
        <v>5088</v>
      </c>
      <c r="F10646" t="s">
        <v>3600</v>
      </c>
      <c r="G10646">
        <v>207335552</v>
      </c>
      <c r="I10646" t="s">
        <v>3601</v>
      </c>
      <c r="J10646" t="s">
        <v>5089</v>
      </c>
      <c r="L10646" t="s">
        <v>5096</v>
      </c>
      <c r="M10646">
        <v>12.5</v>
      </c>
      <c r="N10646">
        <v>20</v>
      </c>
      <c r="O10646">
        <v>10.5</v>
      </c>
      <c r="S10646" t="b">
        <v>0</v>
      </c>
      <c r="T10646" t="b">
        <v>0</v>
      </c>
      <c r="U10646" t="b">
        <v>1</v>
      </c>
      <c r="V10646">
        <v>24000</v>
      </c>
      <c r="W10646">
        <v>16300</v>
      </c>
      <c r="X10646">
        <v>2.7</v>
      </c>
      <c r="Y10646">
        <v>24000</v>
      </c>
      <c r="Z10646">
        <v>2.4300000000000002</v>
      </c>
    </row>
    <row r="10647" spans="1:26">
      <c r="A10647">
        <v>207335555</v>
      </c>
      <c r="B10647" t="s">
        <v>5073</v>
      </c>
      <c r="C10647" t="s">
        <v>3597</v>
      </c>
      <c r="D10647" t="s">
        <v>5087</v>
      </c>
      <c r="E10647" t="s">
        <v>5088</v>
      </c>
      <c r="F10647" t="s">
        <v>3600</v>
      </c>
      <c r="G10647">
        <v>207335555</v>
      </c>
      <c r="I10647" t="s">
        <v>3601</v>
      </c>
      <c r="J10647" t="s">
        <v>5094</v>
      </c>
      <c r="L10647" t="s">
        <v>5095</v>
      </c>
      <c r="M10647">
        <v>10.5</v>
      </c>
      <c r="N10647">
        <v>17</v>
      </c>
      <c r="O10647">
        <v>10</v>
      </c>
      <c r="S10647" t="b">
        <v>0</v>
      </c>
      <c r="T10647" t="b">
        <v>0</v>
      </c>
      <c r="U10647" t="b">
        <v>1</v>
      </c>
      <c r="V10647">
        <v>54000</v>
      </c>
      <c r="W10647">
        <v>36000</v>
      </c>
      <c r="X10647">
        <v>2.4</v>
      </c>
      <c r="Y10647">
        <v>49000</v>
      </c>
      <c r="Z10647">
        <v>2.02</v>
      </c>
    </row>
    <row r="10648" spans="1:26">
      <c r="A10648">
        <v>207335556</v>
      </c>
      <c r="B10648" t="s">
        <v>5073</v>
      </c>
      <c r="C10648" t="s">
        <v>3597</v>
      </c>
      <c r="D10648" t="s">
        <v>5087</v>
      </c>
      <c r="E10648" t="s">
        <v>5091</v>
      </c>
      <c r="F10648" t="s">
        <v>3600</v>
      </c>
      <c r="G10648">
        <v>207335556</v>
      </c>
      <c r="I10648" t="s">
        <v>3601</v>
      </c>
      <c r="J10648" t="s">
        <v>5092</v>
      </c>
      <c r="L10648" t="s">
        <v>5093</v>
      </c>
      <c r="M10648">
        <v>12.5</v>
      </c>
      <c r="N10648">
        <v>20</v>
      </c>
      <c r="O10648">
        <v>10.5</v>
      </c>
      <c r="S10648" t="b">
        <v>0</v>
      </c>
      <c r="T10648" t="b">
        <v>0</v>
      </c>
      <c r="U10648" t="b">
        <v>1</v>
      </c>
      <c r="V10648">
        <v>24000</v>
      </c>
      <c r="W10648">
        <v>16300</v>
      </c>
      <c r="X10648">
        <v>2.7</v>
      </c>
      <c r="Y10648">
        <v>24000</v>
      </c>
      <c r="Z10648">
        <v>2.4300000000000002</v>
      </c>
    </row>
    <row r="10649" spans="1:26">
      <c r="A10649">
        <v>207335553</v>
      </c>
      <c r="B10649" t="s">
        <v>5073</v>
      </c>
      <c r="C10649" t="s">
        <v>3597</v>
      </c>
      <c r="D10649" t="s">
        <v>5087</v>
      </c>
      <c r="E10649" t="s">
        <v>5088</v>
      </c>
      <c r="F10649" t="s">
        <v>3600</v>
      </c>
      <c r="G10649">
        <v>207335553</v>
      </c>
      <c r="I10649" t="s">
        <v>3601</v>
      </c>
      <c r="J10649" t="s">
        <v>5089</v>
      </c>
      <c r="L10649" t="s">
        <v>5090</v>
      </c>
      <c r="M10649">
        <v>10</v>
      </c>
      <c r="N10649">
        <v>18</v>
      </c>
      <c r="O10649">
        <v>10</v>
      </c>
      <c r="S10649" t="b">
        <v>0</v>
      </c>
      <c r="T10649" t="b">
        <v>0</v>
      </c>
      <c r="U10649" t="b">
        <v>1</v>
      </c>
      <c r="V10649">
        <v>36000</v>
      </c>
      <c r="W10649">
        <v>24000</v>
      </c>
      <c r="X10649">
        <v>2.4</v>
      </c>
      <c r="Y10649">
        <v>36000</v>
      </c>
      <c r="Z10649">
        <v>1.94</v>
      </c>
    </row>
    <row r="10650" spans="1:26">
      <c r="A10650">
        <v>206350339</v>
      </c>
      <c r="B10650" t="s">
        <v>5073</v>
      </c>
      <c r="C10650" t="s">
        <v>3597</v>
      </c>
      <c r="D10650" t="s">
        <v>1049</v>
      </c>
      <c r="E10650" t="s">
        <v>3792</v>
      </c>
      <c r="F10650" t="s">
        <v>3753</v>
      </c>
      <c r="G10650">
        <v>206350339</v>
      </c>
      <c r="I10650" t="s">
        <v>3601</v>
      </c>
      <c r="J10650" t="s">
        <v>4899</v>
      </c>
      <c r="K10650" t="s">
        <v>3624</v>
      </c>
      <c r="L10650" t="s">
        <v>5086</v>
      </c>
      <c r="M10650">
        <v>14</v>
      </c>
      <c r="N10650">
        <v>23</v>
      </c>
      <c r="O10650">
        <v>12</v>
      </c>
      <c r="S10650" t="b">
        <v>0</v>
      </c>
      <c r="T10650" t="b">
        <v>0</v>
      </c>
      <c r="U10650" t="b">
        <v>1</v>
      </c>
      <c r="V10650">
        <v>9000</v>
      </c>
      <c r="W10650">
        <v>6400</v>
      </c>
      <c r="X10650">
        <v>1.89</v>
      </c>
      <c r="Y10650">
        <v>13880</v>
      </c>
      <c r="Z10650">
        <v>2.56</v>
      </c>
    </row>
    <row r="10651" spans="1:26">
      <c r="A10651">
        <v>206350344</v>
      </c>
      <c r="B10651" t="s">
        <v>5073</v>
      </c>
      <c r="C10651" t="s">
        <v>3597</v>
      </c>
      <c r="D10651" t="s">
        <v>1049</v>
      </c>
      <c r="E10651" t="s">
        <v>3792</v>
      </c>
      <c r="F10651" t="s">
        <v>3753</v>
      </c>
      <c r="G10651">
        <v>206350344</v>
      </c>
      <c r="I10651" t="s">
        <v>3601</v>
      </c>
      <c r="J10651" t="s">
        <v>4916</v>
      </c>
      <c r="K10651" t="s">
        <v>3624</v>
      </c>
      <c r="L10651" t="s">
        <v>5085</v>
      </c>
      <c r="M10651">
        <v>12.5</v>
      </c>
      <c r="N10651">
        <v>19.600000000000001</v>
      </c>
      <c r="O10651">
        <v>11</v>
      </c>
      <c r="S10651" t="b">
        <v>0</v>
      </c>
      <c r="T10651" t="b">
        <v>0</v>
      </c>
      <c r="U10651" t="b">
        <v>1</v>
      </c>
      <c r="V10651">
        <v>16500</v>
      </c>
      <c r="W10651">
        <v>12700</v>
      </c>
      <c r="X10651">
        <v>1.9</v>
      </c>
      <c r="Y10651">
        <v>23980</v>
      </c>
      <c r="Z10651">
        <v>2.94</v>
      </c>
    </row>
    <row r="10652" spans="1:26">
      <c r="A10652">
        <v>206350333</v>
      </c>
      <c r="B10652" t="s">
        <v>5073</v>
      </c>
      <c r="C10652" t="s">
        <v>3597</v>
      </c>
      <c r="D10652" t="s">
        <v>1049</v>
      </c>
      <c r="E10652" t="s">
        <v>3637</v>
      </c>
      <c r="F10652" t="s">
        <v>3753</v>
      </c>
      <c r="G10652">
        <v>206350333</v>
      </c>
      <c r="I10652" t="s">
        <v>3601</v>
      </c>
      <c r="J10652" t="s">
        <v>4916</v>
      </c>
      <c r="K10652" t="s">
        <v>3624</v>
      </c>
      <c r="L10652" t="s">
        <v>5085</v>
      </c>
      <c r="M10652">
        <v>12.5</v>
      </c>
      <c r="N10652">
        <v>19.600000000000001</v>
      </c>
      <c r="O10652">
        <v>11</v>
      </c>
      <c r="S10652" t="b">
        <v>0</v>
      </c>
      <c r="T10652" t="b">
        <v>0</v>
      </c>
      <c r="U10652" t="b">
        <v>1</v>
      </c>
      <c r="V10652">
        <v>16500</v>
      </c>
      <c r="W10652">
        <v>12700</v>
      </c>
      <c r="X10652">
        <v>1.9</v>
      </c>
      <c r="Y10652">
        <v>23980</v>
      </c>
      <c r="Z10652">
        <v>2.94</v>
      </c>
    </row>
    <row r="10653" spans="1:26">
      <c r="A10653">
        <v>206350328</v>
      </c>
      <c r="B10653" t="s">
        <v>5073</v>
      </c>
      <c r="C10653" t="s">
        <v>3597</v>
      </c>
      <c r="D10653" t="s">
        <v>1049</v>
      </c>
      <c r="E10653" t="s">
        <v>3637</v>
      </c>
      <c r="F10653" t="s">
        <v>3753</v>
      </c>
      <c r="G10653">
        <v>206350328</v>
      </c>
      <c r="I10653" t="s">
        <v>3601</v>
      </c>
      <c r="J10653" t="s">
        <v>4899</v>
      </c>
      <c r="K10653" t="s">
        <v>3624</v>
      </c>
      <c r="L10653" t="s">
        <v>5086</v>
      </c>
      <c r="M10653">
        <v>14</v>
      </c>
      <c r="N10653">
        <v>23</v>
      </c>
      <c r="O10653">
        <v>12</v>
      </c>
      <c r="S10653" t="b">
        <v>0</v>
      </c>
      <c r="T10653" t="b">
        <v>0</v>
      </c>
      <c r="U10653" t="b">
        <v>1</v>
      </c>
      <c r="V10653">
        <v>9000</v>
      </c>
      <c r="W10653">
        <v>6400</v>
      </c>
      <c r="X10653">
        <v>1.89</v>
      </c>
      <c r="Y10653">
        <v>13880</v>
      </c>
      <c r="Z10653">
        <v>2.56</v>
      </c>
    </row>
    <row r="10654" spans="1:26">
      <c r="A10654">
        <v>206350372</v>
      </c>
      <c r="B10654" t="s">
        <v>5073</v>
      </c>
      <c r="C10654" t="s">
        <v>3597</v>
      </c>
      <c r="D10654" t="s">
        <v>1049</v>
      </c>
      <c r="E10654" t="s">
        <v>3834</v>
      </c>
      <c r="F10654" t="s">
        <v>3753</v>
      </c>
      <c r="G10654">
        <v>206350372</v>
      </c>
      <c r="I10654" t="s">
        <v>3601</v>
      </c>
      <c r="J10654" t="s">
        <v>4899</v>
      </c>
      <c r="K10654" t="s">
        <v>3624</v>
      </c>
      <c r="L10654" t="s">
        <v>5086</v>
      </c>
      <c r="M10654">
        <v>14</v>
      </c>
      <c r="N10654">
        <v>23</v>
      </c>
      <c r="O10654">
        <v>12</v>
      </c>
      <c r="S10654" t="b">
        <v>0</v>
      </c>
      <c r="T10654" t="b">
        <v>0</v>
      </c>
      <c r="U10654" t="b">
        <v>1</v>
      </c>
      <c r="V10654">
        <v>9000</v>
      </c>
      <c r="W10654">
        <v>6400</v>
      </c>
      <c r="X10654">
        <v>1.89</v>
      </c>
      <c r="Y10654">
        <v>13880</v>
      </c>
      <c r="Z10654">
        <v>2.56</v>
      </c>
    </row>
    <row r="10655" spans="1:26">
      <c r="A10655">
        <v>206350377</v>
      </c>
      <c r="B10655" t="s">
        <v>5073</v>
      </c>
      <c r="C10655" t="s">
        <v>3597</v>
      </c>
      <c r="D10655" t="s">
        <v>1049</v>
      </c>
      <c r="E10655" t="s">
        <v>3834</v>
      </c>
      <c r="F10655" t="s">
        <v>3753</v>
      </c>
      <c r="G10655">
        <v>206350377</v>
      </c>
      <c r="I10655" t="s">
        <v>3601</v>
      </c>
      <c r="J10655" t="s">
        <v>4916</v>
      </c>
      <c r="K10655" t="s">
        <v>3624</v>
      </c>
      <c r="L10655" t="s">
        <v>5085</v>
      </c>
      <c r="M10655">
        <v>12.5</v>
      </c>
      <c r="N10655">
        <v>19.600000000000001</v>
      </c>
      <c r="O10655">
        <v>11</v>
      </c>
      <c r="S10655" t="b">
        <v>0</v>
      </c>
      <c r="T10655" t="b">
        <v>0</v>
      </c>
      <c r="U10655" t="b">
        <v>1</v>
      </c>
      <c r="V10655">
        <v>16500</v>
      </c>
      <c r="W10655">
        <v>12700</v>
      </c>
      <c r="X10655">
        <v>1.9</v>
      </c>
      <c r="Y10655">
        <v>23980</v>
      </c>
      <c r="Z10655">
        <v>2.94</v>
      </c>
    </row>
    <row r="10656" spans="1:26">
      <c r="A10656">
        <v>206188253</v>
      </c>
      <c r="B10656" t="s">
        <v>5073</v>
      </c>
      <c r="C10656" t="s">
        <v>3597</v>
      </c>
      <c r="D10656" t="s">
        <v>1049</v>
      </c>
      <c r="E10656" t="s">
        <v>3637</v>
      </c>
      <c r="F10656" t="s">
        <v>3600</v>
      </c>
      <c r="G10656">
        <v>206188253</v>
      </c>
      <c r="I10656" t="s">
        <v>3601</v>
      </c>
      <c r="J10656" t="s">
        <v>4904</v>
      </c>
      <c r="K10656" t="s">
        <v>3624</v>
      </c>
      <c r="L10656" t="s">
        <v>4581</v>
      </c>
      <c r="M10656">
        <v>12.5</v>
      </c>
      <c r="N10656">
        <v>20</v>
      </c>
      <c r="O10656">
        <v>11.6</v>
      </c>
      <c r="S10656" t="b">
        <v>0</v>
      </c>
      <c r="T10656" t="b">
        <v>0</v>
      </c>
      <c r="U10656" t="b">
        <v>0</v>
      </c>
      <c r="V10656">
        <v>22000</v>
      </c>
      <c r="W10656">
        <v>16500</v>
      </c>
      <c r="X10656">
        <v>2.6</v>
      </c>
      <c r="Y10656">
        <v>18944</v>
      </c>
      <c r="Z10656">
        <v>2.61</v>
      </c>
    </row>
    <row r="10657" spans="1:26">
      <c r="A10657">
        <v>206350366</v>
      </c>
      <c r="B10657" t="s">
        <v>5073</v>
      </c>
      <c r="C10657" t="s">
        <v>3597</v>
      </c>
      <c r="D10657" t="s">
        <v>1049</v>
      </c>
      <c r="E10657" t="s">
        <v>4582</v>
      </c>
      <c r="F10657" t="s">
        <v>3753</v>
      </c>
      <c r="G10657">
        <v>206350366</v>
      </c>
      <c r="I10657" t="s">
        <v>3601</v>
      </c>
      <c r="J10657" t="s">
        <v>4916</v>
      </c>
      <c r="K10657" t="s">
        <v>3624</v>
      </c>
      <c r="L10657" t="s">
        <v>5085</v>
      </c>
      <c r="M10657">
        <v>12.5</v>
      </c>
      <c r="N10657">
        <v>19.600000000000001</v>
      </c>
      <c r="O10657">
        <v>11</v>
      </c>
      <c r="S10657" t="b">
        <v>0</v>
      </c>
      <c r="T10657" t="b">
        <v>0</v>
      </c>
      <c r="U10657" t="b">
        <v>1</v>
      </c>
      <c r="V10657">
        <v>16500</v>
      </c>
      <c r="W10657">
        <v>12700</v>
      </c>
      <c r="X10657">
        <v>1.9</v>
      </c>
      <c r="Y10657">
        <v>23980</v>
      </c>
      <c r="Z10657">
        <v>2.94</v>
      </c>
    </row>
    <row r="10658" spans="1:26">
      <c r="A10658">
        <v>206350361</v>
      </c>
      <c r="B10658" t="s">
        <v>5073</v>
      </c>
      <c r="C10658" t="s">
        <v>3597</v>
      </c>
      <c r="D10658" t="s">
        <v>1049</v>
      </c>
      <c r="E10658" t="s">
        <v>4582</v>
      </c>
      <c r="F10658" t="s">
        <v>3753</v>
      </c>
      <c r="G10658">
        <v>206350361</v>
      </c>
      <c r="I10658" t="s">
        <v>3601</v>
      </c>
      <c r="J10658" t="s">
        <v>4899</v>
      </c>
      <c r="K10658" t="s">
        <v>3624</v>
      </c>
      <c r="L10658" t="s">
        <v>5086</v>
      </c>
      <c r="M10658">
        <v>14</v>
      </c>
      <c r="N10658">
        <v>23</v>
      </c>
      <c r="O10658">
        <v>12</v>
      </c>
      <c r="S10658" t="b">
        <v>0</v>
      </c>
      <c r="T10658" t="b">
        <v>0</v>
      </c>
      <c r="U10658" t="b">
        <v>1</v>
      </c>
      <c r="V10658">
        <v>9000</v>
      </c>
      <c r="W10658">
        <v>6400</v>
      </c>
      <c r="X10658">
        <v>1.89</v>
      </c>
      <c r="Y10658">
        <v>13880</v>
      </c>
      <c r="Z10658">
        <v>2.56</v>
      </c>
    </row>
    <row r="10659" spans="1:26">
      <c r="A10659">
        <v>206350350</v>
      </c>
      <c r="B10659" t="s">
        <v>5073</v>
      </c>
      <c r="C10659" t="s">
        <v>3597</v>
      </c>
      <c r="D10659" t="s">
        <v>1049</v>
      </c>
      <c r="E10659" t="s">
        <v>3835</v>
      </c>
      <c r="F10659" t="s">
        <v>3753</v>
      </c>
      <c r="G10659">
        <v>206350350</v>
      </c>
      <c r="I10659" t="s">
        <v>3601</v>
      </c>
      <c r="J10659" t="s">
        <v>4899</v>
      </c>
      <c r="K10659" t="s">
        <v>3624</v>
      </c>
      <c r="L10659" t="s">
        <v>5086</v>
      </c>
      <c r="M10659">
        <v>14</v>
      </c>
      <c r="N10659">
        <v>23</v>
      </c>
      <c r="O10659">
        <v>12</v>
      </c>
      <c r="S10659" t="b">
        <v>0</v>
      </c>
      <c r="T10659" t="b">
        <v>0</v>
      </c>
      <c r="U10659" t="b">
        <v>1</v>
      </c>
      <c r="V10659">
        <v>9000</v>
      </c>
      <c r="W10659">
        <v>6400</v>
      </c>
      <c r="X10659">
        <v>1.89</v>
      </c>
      <c r="Y10659">
        <v>13880</v>
      </c>
      <c r="Z10659">
        <v>2.56</v>
      </c>
    </row>
    <row r="10660" spans="1:26">
      <c r="A10660">
        <v>206350355</v>
      </c>
      <c r="B10660" t="s">
        <v>5073</v>
      </c>
      <c r="C10660" t="s">
        <v>3597</v>
      </c>
      <c r="D10660" t="s">
        <v>1049</v>
      </c>
      <c r="E10660" t="s">
        <v>3835</v>
      </c>
      <c r="F10660" t="s">
        <v>3753</v>
      </c>
      <c r="G10660">
        <v>206350355</v>
      </c>
      <c r="I10660" t="s">
        <v>3601</v>
      </c>
      <c r="J10660" t="s">
        <v>4916</v>
      </c>
      <c r="K10660" t="s">
        <v>3624</v>
      </c>
      <c r="L10660" t="s">
        <v>5085</v>
      </c>
      <c r="M10660">
        <v>12.5</v>
      </c>
      <c r="N10660">
        <v>19.600000000000001</v>
      </c>
      <c r="O10660">
        <v>11</v>
      </c>
      <c r="S10660" t="b">
        <v>0</v>
      </c>
      <c r="T10660" t="b">
        <v>0</v>
      </c>
      <c r="U10660" t="b">
        <v>1</v>
      </c>
      <c r="V10660">
        <v>16500</v>
      </c>
      <c r="W10660">
        <v>12700</v>
      </c>
      <c r="X10660">
        <v>1.9</v>
      </c>
      <c r="Y10660">
        <v>23980</v>
      </c>
      <c r="Z10660">
        <v>2.94</v>
      </c>
    </row>
    <row r="10661" spans="1:26">
      <c r="A10661">
        <v>206188260</v>
      </c>
      <c r="B10661" t="s">
        <v>5073</v>
      </c>
      <c r="C10661" t="s">
        <v>3597</v>
      </c>
      <c r="D10661" t="s">
        <v>1049</v>
      </c>
      <c r="E10661" t="s">
        <v>3792</v>
      </c>
      <c r="F10661" t="s">
        <v>3600</v>
      </c>
      <c r="G10661">
        <v>206188260</v>
      </c>
      <c r="I10661" t="s">
        <v>3601</v>
      </c>
      <c r="J10661" t="s">
        <v>4904</v>
      </c>
      <c r="K10661" t="s">
        <v>3624</v>
      </c>
      <c r="L10661" t="s">
        <v>4581</v>
      </c>
      <c r="M10661">
        <v>12.5</v>
      </c>
      <c r="N10661">
        <v>20</v>
      </c>
      <c r="O10661">
        <v>11.6</v>
      </c>
      <c r="S10661" t="b">
        <v>0</v>
      </c>
      <c r="T10661" t="b">
        <v>0</v>
      </c>
      <c r="U10661" t="b">
        <v>0</v>
      </c>
      <c r="V10661">
        <v>22000</v>
      </c>
      <c r="W10661">
        <v>16500</v>
      </c>
      <c r="X10661">
        <v>2.6</v>
      </c>
      <c r="Y10661">
        <v>18944</v>
      </c>
      <c r="Z10661">
        <v>2.61</v>
      </c>
    </row>
    <row r="10662" spans="1:26">
      <c r="A10662">
        <v>206350319</v>
      </c>
      <c r="B10662" t="s">
        <v>5073</v>
      </c>
      <c r="C10662" t="s">
        <v>3597</v>
      </c>
      <c r="D10662" t="s">
        <v>1049</v>
      </c>
      <c r="E10662" t="s">
        <v>3834</v>
      </c>
      <c r="F10662" t="s">
        <v>3621</v>
      </c>
      <c r="G10662">
        <v>206350319</v>
      </c>
      <c r="I10662" t="s">
        <v>3622</v>
      </c>
      <c r="J10662" t="s">
        <v>4896</v>
      </c>
      <c r="K10662" t="s">
        <v>3624</v>
      </c>
      <c r="L10662" t="s">
        <v>4917</v>
      </c>
      <c r="M10662">
        <v>14</v>
      </c>
      <c r="N10662">
        <v>25.5</v>
      </c>
      <c r="O10662">
        <v>13</v>
      </c>
      <c r="S10662" t="b">
        <v>0</v>
      </c>
      <c r="T10662" t="b">
        <v>0</v>
      </c>
      <c r="U10662" t="b">
        <v>1</v>
      </c>
      <c r="V10662">
        <v>12000</v>
      </c>
      <c r="W10662">
        <v>7500</v>
      </c>
      <c r="X10662">
        <v>3.01</v>
      </c>
      <c r="Y10662">
        <v>13960</v>
      </c>
      <c r="Z10662">
        <v>4.7</v>
      </c>
    </row>
    <row r="10663" spans="1:26">
      <c r="A10663">
        <v>206188281</v>
      </c>
      <c r="B10663" t="s">
        <v>5073</v>
      </c>
      <c r="C10663" t="s">
        <v>3597</v>
      </c>
      <c r="D10663" t="s">
        <v>1049</v>
      </c>
      <c r="E10663" t="s">
        <v>3834</v>
      </c>
      <c r="F10663" t="s">
        <v>3600</v>
      </c>
      <c r="G10663">
        <v>206188281</v>
      </c>
      <c r="I10663" t="s">
        <v>3601</v>
      </c>
      <c r="J10663" t="s">
        <v>4904</v>
      </c>
      <c r="K10663" t="s">
        <v>3624</v>
      </c>
      <c r="L10663" t="s">
        <v>4581</v>
      </c>
      <c r="M10663">
        <v>12.5</v>
      </c>
      <c r="N10663">
        <v>20</v>
      </c>
      <c r="O10663">
        <v>11.6</v>
      </c>
      <c r="S10663" t="b">
        <v>0</v>
      </c>
      <c r="T10663" t="b">
        <v>0</v>
      </c>
      <c r="U10663" t="b">
        <v>0</v>
      </c>
      <c r="V10663">
        <v>22000</v>
      </c>
      <c r="W10663">
        <v>16500</v>
      </c>
      <c r="X10663">
        <v>2.6</v>
      </c>
      <c r="Y10663">
        <v>18944</v>
      </c>
      <c r="Z10663">
        <v>2.61</v>
      </c>
    </row>
    <row r="10664" spans="1:26">
      <c r="A10664">
        <v>206350379</v>
      </c>
      <c r="B10664" t="s">
        <v>5073</v>
      </c>
      <c r="C10664" t="s">
        <v>3597</v>
      </c>
      <c r="D10664" t="s">
        <v>1049</v>
      </c>
      <c r="E10664" t="s">
        <v>3834</v>
      </c>
      <c r="F10664" t="s">
        <v>3849</v>
      </c>
      <c r="G10664">
        <v>206350379</v>
      </c>
      <c r="I10664" t="s">
        <v>3622</v>
      </c>
      <c r="J10664" t="s">
        <v>4904</v>
      </c>
      <c r="K10664" t="s">
        <v>3624</v>
      </c>
      <c r="L10664" t="s">
        <v>5084</v>
      </c>
      <c r="M10664">
        <v>11</v>
      </c>
      <c r="N10664">
        <v>20</v>
      </c>
      <c r="O10664">
        <v>11.6</v>
      </c>
      <c r="S10664" t="b">
        <v>0</v>
      </c>
      <c r="T10664" t="b">
        <v>0</v>
      </c>
      <c r="U10664" t="b">
        <v>0</v>
      </c>
      <c r="V10664">
        <v>24000</v>
      </c>
      <c r="W10664">
        <v>14500</v>
      </c>
      <c r="X10664">
        <v>2.71</v>
      </c>
      <c r="Y10664">
        <v>26720</v>
      </c>
      <c r="Z10664">
        <v>3.84</v>
      </c>
    </row>
    <row r="10665" spans="1:26">
      <c r="A10665">
        <v>206348138</v>
      </c>
      <c r="B10665" t="s">
        <v>5073</v>
      </c>
      <c r="C10665" t="s">
        <v>3597</v>
      </c>
      <c r="D10665" t="s">
        <v>1049</v>
      </c>
      <c r="E10665" t="s">
        <v>3637</v>
      </c>
      <c r="F10665" t="s">
        <v>3621</v>
      </c>
      <c r="G10665">
        <v>206348138</v>
      </c>
      <c r="I10665" t="s">
        <v>3622</v>
      </c>
      <c r="J10665" t="s">
        <v>4904</v>
      </c>
      <c r="K10665" t="s">
        <v>3624</v>
      </c>
      <c r="L10665" t="s">
        <v>4925</v>
      </c>
      <c r="M10665">
        <v>13</v>
      </c>
      <c r="N10665">
        <v>21.5</v>
      </c>
      <c r="O10665">
        <v>12</v>
      </c>
      <c r="S10665" t="b">
        <v>0</v>
      </c>
      <c r="T10665" t="b">
        <v>0</v>
      </c>
      <c r="U10665" t="b">
        <v>1</v>
      </c>
      <c r="V10665">
        <v>24000</v>
      </c>
      <c r="W10665">
        <v>19800</v>
      </c>
      <c r="X10665">
        <v>3.05</v>
      </c>
      <c r="Y10665">
        <v>28250</v>
      </c>
      <c r="Z10665">
        <v>4.29</v>
      </c>
    </row>
    <row r="10666" spans="1:26">
      <c r="A10666">
        <v>206188267</v>
      </c>
      <c r="B10666" t="s">
        <v>5073</v>
      </c>
      <c r="C10666" t="s">
        <v>3597</v>
      </c>
      <c r="D10666" t="s">
        <v>1049</v>
      </c>
      <c r="E10666" t="s">
        <v>3835</v>
      </c>
      <c r="F10666" t="s">
        <v>3600</v>
      </c>
      <c r="G10666">
        <v>206188267</v>
      </c>
      <c r="I10666" t="s">
        <v>3601</v>
      </c>
      <c r="J10666" t="s">
        <v>4904</v>
      </c>
      <c r="K10666" t="s">
        <v>3624</v>
      </c>
      <c r="L10666" t="s">
        <v>4581</v>
      </c>
      <c r="M10666">
        <v>12.5</v>
      </c>
      <c r="N10666">
        <v>20</v>
      </c>
      <c r="O10666">
        <v>11.6</v>
      </c>
      <c r="S10666" t="b">
        <v>0</v>
      </c>
      <c r="T10666" t="b">
        <v>0</v>
      </c>
      <c r="U10666" t="b">
        <v>0</v>
      </c>
      <c r="V10666">
        <v>22000</v>
      </c>
      <c r="W10666">
        <v>16500</v>
      </c>
      <c r="X10666">
        <v>2.6</v>
      </c>
      <c r="Y10666">
        <v>18944</v>
      </c>
      <c r="Z10666">
        <v>2.61</v>
      </c>
    </row>
    <row r="10667" spans="1:26">
      <c r="A10667">
        <v>206188274</v>
      </c>
      <c r="B10667" t="s">
        <v>5073</v>
      </c>
      <c r="C10667" t="s">
        <v>3597</v>
      </c>
      <c r="D10667" t="s">
        <v>1049</v>
      </c>
      <c r="E10667" t="s">
        <v>4582</v>
      </c>
      <c r="F10667" t="s">
        <v>3600</v>
      </c>
      <c r="G10667">
        <v>206188274</v>
      </c>
      <c r="I10667" t="s">
        <v>3601</v>
      </c>
      <c r="J10667" t="s">
        <v>4904</v>
      </c>
      <c r="K10667" t="s">
        <v>3624</v>
      </c>
      <c r="L10667" t="s">
        <v>4581</v>
      </c>
      <c r="M10667">
        <v>12.5</v>
      </c>
      <c r="N10667">
        <v>20</v>
      </c>
      <c r="O10667">
        <v>11.6</v>
      </c>
      <c r="S10667" t="b">
        <v>0</v>
      </c>
      <c r="T10667" t="b">
        <v>0</v>
      </c>
      <c r="U10667" t="b">
        <v>0</v>
      </c>
      <c r="V10667">
        <v>22000</v>
      </c>
      <c r="W10667">
        <v>16500</v>
      </c>
      <c r="X10667">
        <v>2.6</v>
      </c>
      <c r="Y10667">
        <v>18944</v>
      </c>
      <c r="Z10667">
        <v>2.61</v>
      </c>
    </row>
    <row r="10668" spans="1:26">
      <c r="A10668">
        <v>206348144</v>
      </c>
      <c r="B10668" t="s">
        <v>5073</v>
      </c>
      <c r="C10668" t="s">
        <v>3597</v>
      </c>
      <c r="D10668" t="s">
        <v>1049</v>
      </c>
      <c r="E10668" t="s">
        <v>3792</v>
      </c>
      <c r="F10668" t="s">
        <v>3621</v>
      </c>
      <c r="G10668">
        <v>206348144</v>
      </c>
      <c r="I10668" t="s">
        <v>3622</v>
      </c>
      <c r="J10668" t="s">
        <v>4916</v>
      </c>
      <c r="K10668" t="s">
        <v>3624</v>
      </c>
      <c r="L10668" t="s">
        <v>4927</v>
      </c>
      <c r="M10668">
        <v>12.5</v>
      </c>
      <c r="N10668">
        <v>21.5</v>
      </c>
      <c r="O10668">
        <v>13</v>
      </c>
      <c r="S10668" t="b">
        <v>0</v>
      </c>
      <c r="T10668" t="b">
        <v>0</v>
      </c>
      <c r="U10668" t="b">
        <v>1</v>
      </c>
      <c r="V10668">
        <v>18000</v>
      </c>
      <c r="W10668">
        <v>10800</v>
      </c>
      <c r="X10668">
        <v>2.8</v>
      </c>
      <c r="Y10668">
        <v>17630</v>
      </c>
      <c r="Z10668">
        <v>3.74</v>
      </c>
    </row>
    <row r="10669" spans="1:26">
      <c r="A10669">
        <v>206348145</v>
      </c>
      <c r="B10669" t="s">
        <v>5073</v>
      </c>
      <c r="C10669" t="s">
        <v>3597</v>
      </c>
      <c r="D10669" t="s">
        <v>1049</v>
      </c>
      <c r="E10669" t="s">
        <v>3792</v>
      </c>
      <c r="F10669" t="s">
        <v>3621</v>
      </c>
      <c r="G10669">
        <v>206348145</v>
      </c>
      <c r="I10669" t="s">
        <v>3622</v>
      </c>
      <c r="J10669" t="s">
        <v>4904</v>
      </c>
      <c r="K10669" t="s">
        <v>3624</v>
      </c>
      <c r="L10669" t="s">
        <v>4929</v>
      </c>
      <c r="M10669">
        <v>13</v>
      </c>
      <c r="N10669">
        <v>21.5</v>
      </c>
      <c r="O10669">
        <v>12</v>
      </c>
      <c r="S10669" t="b">
        <v>0</v>
      </c>
      <c r="T10669" t="b">
        <v>0</v>
      </c>
      <c r="U10669" t="b">
        <v>1</v>
      </c>
      <c r="V10669">
        <v>24000</v>
      </c>
      <c r="W10669">
        <v>19800</v>
      </c>
      <c r="X10669">
        <v>3.05</v>
      </c>
      <c r="Y10669">
        <v>28250</v>
      </c>
      <c r="Z10669">
        <v>4.29</v>
      </c>
    </row>
    <row r="10670" spans="1:26">
      <c r="A10670">
        <v>206348136</v>
      </c>
      <c r="B10670" t="s">
        <v>5073</v>
      </c>
      <c r="C10670" t="s">
        <v>3597</v>
      </c>
      <c r="D10670" t="s">
        <v>1049</v>
      </c>
      <c r="E10670" t="s">
        <v>3637</v>
      </c>
      <c r="F10670" t="s">
        <v>3621</v>
      </c>
      <c r="G10670">
        <v>206348136</v>
      </c>
      <c r="I10670" t="s">
        <v>3622</v>
      </c>
      <c r="J10670" t="s">
        <v>4896</v>
      </c>
      <c r="K10670" t="s">
        <v>3624</v>
      </c>
      <c r="L10670" t="s">
        <v>4926</v>
      </c>
      <c r="M10670">
        <v>14</v>
      </c>
      <c r="N10670">
        <v>25.5</v>
      </c>
      <c r="O10670">
        <v>13</v>
      </c>
      <c r="S10670" t="b">
        <v>0</v>
      </c>
      <c r="T10670" t="b">
        <v>0</v>
      </c>
      <c r="U10670" t="b">
        <v>1</v>
      </c>
      <c r="V10670">
        <v>12000</v>
      </c>
      <c r="W10670">
        <v>7500</v>
      </c>
      <c r="X10670">
        <v>3.01</v>
      </c>
      <c r="Y10670">
        <v>13960</v>
      </c>
      <c r="Z10670">
        <v>4.7</v>
      </c>
    </row>
    <row r="10671" spans="1:26">
      <c r="A10671">
        <v>206350337</v>
      </c>
      <c r="B10671" t="s">
        <v>5073</v>
      </c>
      <c r="C10671" t="s">
        <v>3597</v>
      </c>
      <c r="D10671" t="s">
        <v>1049</v>
      </c>
      <c r="E10671" t="s">
        <v>3637</v>
      </c>
      <c r="F10671" t="s">
        <v>3787</v>
      </c>
      <c r="G10671">
        <v>206350337</v>
      </c>
      <c r="I10671" t="s">
        <v>3622</v>
      </c>
      <c r="J10671" t="s">
        <v>4904</v>
      </c>
      <c r="K10671" t="s">
        <v>3624</v>
      </c>
      <c r="L10671" t="s">
        <v>5082</v>
      </c>
      <c r="M10671">
        <v>11.5</v>
      </c>
      <c r="N10671">
        <v>20.2</v>
      </c>
      <c r="O10671">
        <v>11.6</v>
      </c>
      <c r="S10671" t="b">
        <v>0</v>
      </c>
      <c r="T10671" t="b">
        <v>0</v>
      </c>
      <c r="U10671" t="b">
        <v>1</v>
      </c>
      <c r="V10671">
        <v>24000</v>
      </c>
      <c r="W10671">
        <v>14500</v>
      </c>
      <c r="X10671">
        <v>2.71</v>
      </c>
      <c r="Y10671">
        <v>27670</v>
      </c>
      <c r="Z10671">
        <v>3.94</v>
      </c>
    </row>
    <row r="10672" spans="1:26">
      <c r="A10672">
        <v>206348137</v>
      </c>
      <c r="B10672" t="s">
        <v>5073</v>
      </c>
      <c r="C10672" t="s">
        <v>3597</v>
      </c>
      <c r="D10672" t="s">
        <v>1049</v>
      </c>
      <c r="E10672" t="s">
        <v>3637</v>
      </c>
      <c r="F10672" t="s">
        <v>3621</v>
      </c>
      <c r="G10672">
        <v>206348137</v>
      </c>
      <c r="I10672" t="s">
        <v>3622</v>
      </c>
      <c r="J10672" t="s">
        <v>4916</v>
      </c>
      <c r="K10672" t="s">
        <v>3624</v>
      </c>
      <c r="L10672" t="s">
        <v>4924</v>
      </c>
      <c r="M10672">
        <v>12.5</v>
      </c>
      <c r="N10672">
        <v>21.5</v>
      </c>
      <c r="O10672">
        <v>13</v>
      </c>
      <c r="S10672" t="b">
        <v>0</v>
      </c>
      <c r="T10672" t="b">
        <v>0</v>
      </c>
      <c r="U10672" t="b">
        <v>1</v>
      </c>
      <c r="V10672">
        <v>18000</v>
      </c>
      <c r="W10672">
        <v>10800</v>
      </c>
      <c r="X10672">
        <v>2.8</v>
      </c>
      <c r="Y10672">
        <v>17630</v>
      </c>
      <c r="Z10672">
        <v>3.74</v>
      </c>
    </row>
    <row r="10673" spans="1:26">
      <c r="A10673">
        <v>206350320</v>
      </c>
      <c r="B10673" t="s">
        <v>5073</v>
      </c>
      <c r="C10673" t="s">
        <v>3597</v>
      </c>
      <c r="D10673" t="s">
        <v>1049</v>
      </c>
      <c r="E10673" t="s">
        <v>3834</v>
      </c>
      <c r="F10673" t="s">
        <v>3621</v>
      </c>
      <c r="G10673">
        <v>206350320</v>
      </c>
      <c r="I10673" t="s">
        <v>3622</v>
      </c>
      <c r="J10673" t="s">
        <v>4916</v>
      </c>
      <c r="K10673" t="s">
        <v>3624</v>
      </c>
      <c r="L10673" t="s">
        <v>4918</v>
      </c>
      <c r="M10673">
        <v>12.5</v>
      </c>
      <c r="N10673">
        <v>21.5</v>
      </c>
      <c r="O10673">
        <v>13</v>
      </c>
      <c r="S10673" t="b">
        <v>0</v>
      </c>
      <c r="T10673" t="b">
        <v>0</v>
      </c>
      <c r="U10673" t="b">
        <v>1</v>
      </c>
      <c r="V10673">
        <v>18000</v>
      </c>
      <c r="W10673">
        <v>10800</v>
      </c>
      <c r="X10673">
        <v>2.8</v>
      </c>
      <c r="Y10673">
        <v>17630</v>
      </c>
      <c r="Z10673">
        <v>3.74</v>
      </c>
    </row>
    <row r="10674" spans="1:26">
      <c r="A10674">
        <v>206350371</v>
      </c>
      <c r="B10674" t="s">
        <v>5073</v>
      </c>
      <c r="C10674" t="s">
        <v>3597</v>
      </c>
      <c r="D10674" t="s">
        <v>1049</v>
      </c>
      <c r="E10674" t="s">
        <v>3834</v>
      </c>
      <c r="F10674" t="s">
        <v>3849</v>
      </c>
      <c r="G10674">
        <v>206350371</v>
      </c>
      <c r="I10674" t="s">
        <v>3622</v>
      </c>
      <c r="J10674" t="s">
        <v>4899</v>
      </c>
      <c r="K10674" t="s">
        <v>3624</v>
      </c>
      <c r="L10674" t="s">
        <v>5083</v>
      </c>
      <c r="M10674">
        <v>13</v>
      </c>
      <c r="N10674">
        <v>20.5</v>
      </c>
      <c r="O10674">
        <v>10.8</v>
      </c>
      <c r="S10674" t="b">
        <v>0</v>
      </c>
      <c r="T10674" t="b">
        <v>0</v>
      </c>
      <c r="U10674" t="b">
        <v>1</v>
      </c>
      <c r="V10674">
        <v>9000</v>
      </c>
      <c r="W10674">
        <v>6100</v>
      </c>
      <c r="X10674">
        <v>1.81</v>
      </c>
      <c r="Y10674">
        <v>13720</v>
      </c>
      <c r="Z10674">
        <v>2.68</v>
      </c>
    </row>
    <row r="10675" spans="1:26">
      <c r="A10675">
        <v>206350314</v>
      </c>
      <c r="B10675" t="s">
        <v>5073</v>
      </c>
      <c r="C10675" t="s">
        <v>3597</v>
      </c>
      <c r="D10675" t="s">
        <v>1049</v>
      </c>
      <c r="E10675" t="s">
        <v>3835</v>
      </c>
      <c r="F10675" t="s">
        <v>3621</v>
      </c>
      <c r="G10675">
        <v>206350314</v>
      </c>
      <c r="I10675" t="s">
        <v>3622</v>
      </c>
      <c r="J10675" t="s">
        <v>4896</v>
      </c>
      <c r="K10675" t="s">
        <v>3624</v>
      </c>
      <c r="L10675" t="s">
        <v>4917</v>
      </c>
      <c r="M10675">
        <v>14</v>
      </c>
      <c r="N10675">
        <v>25.5</v>
      </c>
      <c r="O10675">
        <v>13</v>
      </c>
      <c r="S10675" t="b">
        <v>0</v>
      </c>
      <c r="T10675" t="b">
        <v>0</v>
      </c>
      <c r="U10675" t="b">
        <v>1</v>
      </c>
      <c r="V10675">
        <v>12000</v>
      </c>
      <c r="W10675">
        <v>7500</v>
      </c>
      <c r="X10675">
        <v>3.01</v>
      </c>
      <c r="Y10675">
        <v>13960</v>
      </c>
      <c r="Z10675">
        <v>4.7</v>
      </c>
    </row>
    <row r="10676" spans="1:26">
      <c r="A10676">
        <v>206350321</v>
      </c>
      <c r="B10676" t="s">
        <v>5073</v>
      </c>
      <c r="C10676" t="s">
        <v>3597</v>
      </c>
      <c r="D10676" t="s">
        <v>1049</v>
      </c>
      <c r="E10676" t="s">
        <v>3834</v>
      </c>
      <c r="F10676" t="s">
        <v>3621</v>
      </c>
      <c r="G10676">
        <v>206350321</v>
      </c>
      <c r="I10676" t="s">
        <v>3622</v>
      </c>
      <c r="J10676" t="s">
        <v>4904</v>
      </c>
      <c r="K10676" t="s">
        <v>3624</v>
      </c>
      <c r="L10676" t="s">
        <v>4915</v>
      </c>
      <c r="M10676">
        <v>13</v>
      </c>
      <c r="N10676">
        <v>21.5</v>
      </c>
      <c r="O10676">
        <v>12</v>
      </c>
      <c r="S10676" t="b">
        <v>0</v>
      </c>
      <c r="T10676" t="b">
        <v>0</v>
      </c>
      <c r="U10676" t="b">
        <v>1</v>
      </c>
      <c r="V10676">
        <v>24000</v>
      </c>
      <c r="W10676">
        <v>19800</v>
      </c>
      <c r="X10676">
        <v>3.05</v>
      </c>
      <c r="Y10676">
        <v>28250</v>
      </c>
      <c r="Z10676">
        <v>4.29</v>
      </c>
    </row>
    <row r="10677" spans="1:26">
      <c r="A10677">
        <v>206350315</v>
      </c>
      <c r="B10677" t="s">
        <v>5073</v>
      </c>
      <c r="C10677" t="s">
        <v>3597</v>
      </c>
      <c r="D10677" t="s">
        <v>1049</v>
      </c>
      <c r="E10677" t="s">
        <v>3835</v>
      </c>
      <c r="F10677" t="s">
        <v>3621</v>
      </c>
      <c r="G10677">
        <v>206350315</v>
      </c>
      <c r="I10677" t="s">
        <v>3622</v>
      </c>
      <c r="J10677" t="s">
        <v>4916</v>
      </c>
      <c r="K10677" t="s">
        <v>3624</v>
      </c>
      <c r="L10677" t="s">
        <v>4918</v>
      </c>
      <c r="M10677">
        <v>12.5</v>
      </c>
      <c r="N10677">
        <v>21.5</v>
      </c>
      <c r="O10677">
        <v>13</v>
      </c>
      <c r="S10677" t="b">
        <v>0</v>
      </c>
      <c r="T10677" t="b">
        <v>0</v>
      </c>
      <c r="U10677" t="b">
        <v>1</v>
      </c>
      <c r="V10677">
        <v>18000</v>
      </c>
      <c r="W10677">
        <v>10800</v>
      </c>
      <c r="X10677">
        <v>2.8</v>
      </c>
      <c r="Y10677">
        <v>17630</v>
      </c>
      <c r="Z10677">
        <v>3.74</v>
      </c>
    </row>
    <row r="10678" spans="1:26">
      <c r="A10678">
        <v>206350324</v>
      </c>
      <c r="B10678" t="s">
        <v>5073</v>
      </c>
      <c r="C10678" t="s">
        <v>3597</v>
      </c>
      <c r="D10678" t="s">
        <v>1049</v>
      </c>
      <c r="E10678" t="s">
        <v>4582</v>
      </c>
      <c r="F10678" t="s">
        <v>3621</v>
      </c>
      <c r="G10678">
        <v>206350324</v>
      </c>
      <c r="I10678" t="s">
        <v>3622</v>
      </c>
      <c r="J10678" t="s">
        <v>4896</v>
      </c>
      <c r="K10678" t="s">
        <v>3624</v>
      </c>
      <c r="L10678" t="s">
        <v>4917</v>
      </c>
      <c r="M10678">
        <v>14</v>
      </c>
      <c r="N10678">
        <v>25.5</v>
      </c>
      <c r="O10678">
        <v>13</v>
      </c>
      <c r="S10678" t="b">
        <v>0</v>
      </c>
      <c r="T10678" t="b">
        <v>0</v>
      </c>
      <c r="U10678" t="b">
        <v>1</v>
      </c>
      <c r="V10678">
        <v>12000</v>
      </c>
      <c r="W10678">
        <v>7500</v>
      </c>
      <c r="X10678">
        <v>3.01</v>
      </c>
      <c r="Y10678">
        <v>13960</v>
      </c>
      <c r="Z10678">
        <v>4.7</v>
      </c>
    </row>
    <row r="10679" spans="1:26">
      <c r="A10679">
        <v>206350316</v>
      </c>
      <c r="B10679" t="s">
        <v>5073</v>
      </c>
      <c r="C10679" t="s">
        <v>3597</v>
      </c>
      <c r="D10679" t="s">
        <v>1049</v>
      </c>
      <c r="E10679" t="s">
        <v>3835</v>
      </c>
      <c r="F10679" t="s">
        <v>3621</v>
      </c>
      <c r="G10679">
        <v>206350316</v>
      </c>
      <c r="I10679" t="s">
        <v>3622</v>
      </c>
      <c r="J10679" t="s">
        <v>4904</v>
      </c>
      <c r="K10679" t="s">
        <v>3624</v>
      </c>
      <c r="L10679" t="s">
        <v>4915</v>
      </c>
      <c r="M10679">
        <v>13</v>
      </c>
      <c r="N10679">
        <v>21.5</v>
      </c>
      <c r="O10679">
        <v>12</v>
      </c>
      <c r="S10679" t="b">
        <v>0</v>
      </c>
      <c r="T10679" t="b">
        <v>0</v>
      </c>
      <c r="U10679" t="b">
        <v>1</v>
      </c>
      <c r="V10679">
        <v>24000</v>
      </c>
      <c r="W10679">
        <v>19800</v>
      </c>
      <c r="X10679">
        <v>3.05</v>
      </c>
      <c r="Y10679">
        <v>28250</v>
      </c>
      <c r="Z10679">
        <v>4.29</v>
      </c>
    </row>
    <row r="10680" spans="1:26">
      <c r="A10680">
        <v>206350357</v>
      </c>
      <c r="B10680" t="s">
        <v>5073</v>
      </c>
      <c r="C10680" t="s">
        <v>3597</v>
      </c>
      <c r="D10680" t="s">
        <v>1049</v>
      </c>
      <c r="E10680" t="s">
        <v>3835</v>
      </c>
      <c r="F10680" t="s">
        <v>3849</v>
      </c>
      <c r="G10680">
        <v>206350357</v>
      </c>
      <c r="I10680" t="s">
        <v>3622</v>
      </c>
      <c r="J10680" t="s">
        <v>4904</v>
      </c>
      <c r="K10680" t="s">
        <v>3624</v>
      </c>
      <c r="L10680" t="s">
        <v>5084</v>
      </c>
      <c r="M10680">
        <v>11</v>
      </c>
      <c r="N10680">
        <v>20</v>
      </c>
      <c r="O10680">
        <v>11.6</v>
      </c>
      <c r="S10680" t="b">
        <v>0</v>
      </c>
      <c r="T10680" t="b">
        <v>0</v>
      </c>
      <c r="U10680" t="b">
        <v>0</v>
      </c>
      <c r="V10680">
        <v>24000</v>
      </c>
      <c r="W10680">
        <v>14500</v>
      </c>
      <c r="X10680">
        <v>2.71</v>
      </c>
      <c r="Y10680">
        <v>26720</v>
      </c>
      <c r="Z10680">
        <v>3.84</v>
      </c>
    </row>
    <row r="10681" spans="1:26">
      <c r="A10681">
        <v>206350325</v>
      </c>
      <c r="B10681" t="s">
        <v>5073</v>
      </c>
      <c r="C10681" t="s">
        <v>3597</v>
      </c>
      <c r="D10681" t="s">
        <v>1049</v>
      </c>
      <c r="E10681" t="s">
        <v>4582</v>
      </c>
      <c r="F10681" t="s">
        <v>3621</v>
      </c>
      <c r="G10681">
        <v>206350325</v>
      </c>
      <c r="I10681" t="s">
        <v>3622</v>
      </c>
      <c r="J10681" t="s">
        <v>4916</v>
      </c>
      <c r="K10681" t="s">
        <v>3624</v>
      </c>
      <c r="L10681" t="s">
        <v>4918</v>
      </c>
      <c r="M10681">
        <v>12.5</v>
      </c>
      <c r="N10681">
        <v>21.5</v>
      </c>
      <c r="O10681">
        <v>13</v>
      </c>
      <c r="S10681" t="b">
        <v>0</v>
      </c>
      <c r="T10681" t="b">
        <v>0</v>
      </c>
      <c r="U10681" t="b">
        <v>1</v>
      </c>
      <c r="V10681">
        <v>18000</v>
      </c>
      <c r="W10681">
        <v>10800</v>
      </c>
      <c r="X10681">
        <v>2.8</v>
      </c>
      <c r="Y10681">
        <v>17630</v>
      </c>
      <c r="Z10681">
        <v>3.74</v>
      </c>
    </row>
    <row r="10682" spans="1:26">
      <c r="A10682">
        <v>206350326</v>
      </c>
      <c r="B10682" t="s">
        <v>5073</v>
      </c>
      <c r="C10682" t="s">
        <v>3597</v>
      </c>
      <c r="D10682" t="s">
        <v>1049</v>
      </c>
      <c r="E10682" t="s">
        <v>4582</v>
      </c>
      <c r="F10682" t="s">
        <v>3621</v>
      </c>
      <c r="G10682">
        <v>206350326</v>
      </c>
      <c r="I10682" t="s">
        <v>3622</v>
      </c>
      <c r="J10682" t="s">
        <v>4904</v>
      </c>
      <c r="K10682" t="s">
        <v>3624</v>
      </c>
      <c r="L10682" t="s">
        <v>4915</v>
      </c>
      <c r="M10682">
        <v>13</v>
      </c>
      <c r="N10682">
        <v>21.5</v>
      </c>
      <c r="O10682">
        <v>12</v>
      </c>
      <c r="S10682" t="b">
        <v>0</v>
      </c>
      <c r="T10682" t="b">
        <v>0</v>
      </c>
      <c r="U10682" t="b">
        <v>1</v>
      </c>
      <c r="V10682">
        <v>24000</v>
      </c>
      <c r="W10682">
        <v>19800</v>
      </c>
      <c r="X10682">
        <v>3.05</v>
      </c>
      <c r="Y10682">
        <v>28250</v>
      </c>
      <c r="Z10682">
        <v>4.29</v>
      </c>
    </row>
    <row r="10683" spans="1:26">
      <c r="A10683">
        <v>206350346</v>
      </c>
      <c r="B10683" t="s">
        <v>5073</v>
      </c>
      <c r="C10683" t="s">
        <v>3597</v>
      </c>
      <c r="D10683" t="s">
        <v>1049</v>
      </c>
      <c r="E10683" t="s">
        <v>3792</v>
      </c>
      <c r="F10683" t="s">
        <v>3849</v>
      </c>
      <c r="G10683">
        <v>206350346</v>
      </c>
      <c r="I10683" t="s">
        <v>3622</v>
      </c>
      <c r="J10683" t="s">
        <v>4904</v>
      </c>
      <c r="K10683" t="s">
        <v>3624</v>
      </c>
      <c r="L10683" t="s">
        <v>5084</v>
      </c>
      <c r="M10683">
        <v>11</v>
      </c>
      <c r="N10683">
        <v>20</v>
      </c>
      <c r="O10683">
        <v>11.6</v>
      </c>
      <c r="S10683" t="b">
        <v>0</v>
      </c>
      <c r="T10683" t="b">
        <v>0</v>
      </c>
      <c r="U10683" t="b">
        <v>0</v>
      </c>
      <c r="V10683">
        <v>24000</v>
      </c>
      <c r="W10683">
        <v>14500</v>
      </c>
      <c r="X10683">
        <v>2.71</v>
      </c>
      <c r="Y10683">
        <v>26720</v>
      </c>
      <c r="Z10683">
        <v>3.84</v>
      </c>
    </row>
    <row r="10684" spans="1:26">
      <c r="A10684">
        <v>206350335</v>
      </c>
      <c r="B10684" t="s">
        <v>5073</v>
      </c>
      <c r="C10684" t="s">
        <v>3597</v>
      </c>
      <c r="D10684" t="s">
        <v>1049</v>
      </c>
      <c r="E10684" t="s">
        <v>3637</v>
      </c>
      <c r="F10684" t="s">
        <v>3849</v>
      </c>
      <c r="G10684">
        <v>206350335</v>
      </c>
      <c r="I10684" t="s">
        <v>3622</v>
      </c>
      <c r="J10684" t="s">
        <v>4904</v>
      </c>
      <c r="K10684" t="s">
        <v>3624</v>
      </c>
      <c r="L10684" t="s">
        <v>5084</v>
      </c>
      <c r="M10684">
        <v>11</v>
      </c>
      <c r="N10684">
        <v>20</v>
      </c>
      <c r="O10684">
        <v>11.6</v>
      </c>
      <c r="S10684" t="b">
        <v>0</v>
      </c>
      <c r="T10684" t="b">
        <v>0</v>
      </c>
      <c r="U10684" t="b">
        <v>0</v>
      </c>
      <c r="V10684">
        <v>24000</v>
      </c>
      <c r="W10684">
        <v>14500</v>
      </c>
      <c r="X10684">
        <v>2.71</v>
      </c>
      <c r="Y10684">
        <v>26720</v>
      </c>
      <c r="Z10684">
        <v>3.84</v>
      </c>
    </row>
    <row r="10685" spans="1:26">
      <c r="A10685">
        <v>206350368</v>
      </c>
      <c r="B10685" t="s">
        <v>5073</v>
      </c>
      <c r="C10685" t="s">
        <v>3597</v>
      </c>
      <c r="D10685" t="s">
        <v>1049</v>
      </c>
      <c r="E10685" t="s">
        <v>4582</v>
      </c>
      <c r="F10685" t="s">
        <v>3849</v>
      </c>
      <c r="G10685">
        <v>206350368</v>
      </c>
      <c r="I10685" t="s">
        <v>3622</v>
      </c>
      <c r="J10685" t="s">
        <v>4904</v>
      </c>
      <c r="K10685" t="s">
        <v>3624</v>
      </c>
      <c r="L10685" t="s">
        <v>5084</v>
      </c>
      <c r="M10685">
        <v>11</v>
      </c>
      <c r="N10685">
        <v>20</v>
      </c>
      <c r="O10685">
        <v>11.6</v>
      </c>
      <c r="S10685" t="b">
        <v>0</v>
      </c>
      <c r="T10685" t="b">
        <v>0</v>
      </c>
      <c r="U10685" t="b">
        <v>0</v>
      </c>
      <c r="V10685">
        <v>24000</v>
      </c>
      <c r="W10685">
        <v>14500</v>
      </c>
      <c r="X10685">
        <v>2.71</v>
      </c>
      <c r="Y10685">
        <v>26720</v>
      </c>
      <c r="Z10685">
        <v>3.84</v>
      </c>
    </row>
    <row r="10686" spans="1:26">
      <c r="A10686">
        <v>206350338</v>
      </c>
      <c r="B10686" t="s">
        <v>5073</v>
      </c>
      <c r="C10686" t="s">
        <v>3597</v>
      </c>
      <c r="D10686" t="s">
        <v>1049</v>
      </c>
      <c r="E10686" t="s">
        <v>3792</v>
      </c>
      <c r="F10686" t="s">
        <v>3849</v>
      </c>
      <c r="G10686">
        <v>206350338</v>
      </c>
      <c r="I10686" t="s">
        <v>3622</v>
      </c>
      <c r="J10686" t="s">
        <v>4899</v>
      </c>
      <c r="K10686" t="s">
        <v>3624</v>
      </c>
      <c r="L10686" t="s">
        <v>5083</v>
      </c>
      <c r="M10686">
        <v>13</v>
      </c>
      <c r="N10686">
        <v>20.5</v>
      </c>
      <c r="O10686">
        <v>10.8</v>
      </c>
      <c r="S10686" t="b">
        <v>0</v>
      </c>
      <c r="T10686" t="b">
        <v>0</v>
      </c>
      <c r="U10686" t="b">
        <v>1</v>
      </c>
      <c r="V10686">
        <v>9000</v>
      </c>
      <c r="W10686">
        <v>6100</v>
      </c>
      <c r="X10686">
        <v>1.81</v>
      </c>
      <c r="Y10686">
        <v>13720</v>
      </c>
      <c r="Z10686">
        <v>2.68</v>
      </c>
    </row>
    <row r="10687" spans="1:26">
      <c r="A10687">
        <v>206350327</v>
      </c>
      <c r="B10687" t="s">
        <v>5073</v>
      </c>
      <c r="C10687" t="s">
        <v>3597</v>
      </c>
      <c r="D10687" t="s">
        <v>1049</v>
      </c>
      <c r="E10687" t="s">
        <v>3637</v>
      </c>
      <c r="F10687" t="s">
        <v>3849</v>
      </c>
      <c r="G10687">
        <v>206350327</v>
      </c>
      <c r="I10687" t="s">
        <v>3622</v>
      </c>
      <c r="J10687" t="s">
        <v>4899</v>
      </c>
      <c r="K10687" t="s">
        <v>3624</v>
      </c>
      <c r="L10687" t="s">
        <v>5083</v>
      </c>
      <c r="M10687">
        <v>13</v>
      </c>
      <c r="N10687">
        <v>20.5</v>
      </c>
      <c r="O10687">
        <v>10.8</v>
      </c>
      <c r="S10687" t="b">
        <v>0</v>
      </c>
      <c r="T10687" t="b">
        <v>0</v>
      </c>
      <c r="U10687" t="b">
        <v>1</v>
      </c>
      <c r="V10687">
        <v>9000</v>
      </c>
      <c r="W10687">
        <v>6100</v>
      </c>
      <c r="X10687">
        <v>1.81</v>
      </c>
      <c r="Y10687">
        <v>13720</v>
      </c>
      <c r="Z10687">
        <v>2.68</v>
      </c>
    </row>
    <row r="10688" spans="1:26">
      <c r="A10688">
        <v>206350360</v>
      </c>
      <c r="B10688" t="s">
        <v>5073</v>
      </c>
      <c r="C10688" t="s">
        <v>3597</v>
      </c>
      <c r="D10688" t="s">
        <v>1049</v>
      </c>
      <c r="E10688" t="s">
        <v>4582</v>
      </c>
      <c r="F10688" t="s">
        <v>3849</v>
      </c>
      <c r="G10688">
        <v>206350360</v>
      </c>
      <c r="I10688" t="s">
        <v>3622</v>
      </c>
      <c r="J10688" t="s">
        <v>4899</v>
      </c>
      <c r="K10688" t="s">
        <v>3624</v>
      </c>
      <c r="L10688" t="s">
        <v>5083</v>
      </c>
      <c r="M10688">
        <v>13</v>
      </c>
      <c r="N10688">
        <v>20.5</v>
      </c>
      <c r="O10688">
        <v>10.8</v>
      </c>
      <c r="S10688" t="b">
        <v>0</v>
      </c>
      <c r="T10688" t="b">
        <v>0</v>
      </c>
      <c r="U10688" t="b">
        <v>1</v>
      </c>
      <c r="V10688">
        <v>9000</v>
      </c>
      <c r="W10688">
        <v>6100</v>
      </c>
      <c r="X10688">
        <v>1.81</v>
      </c>
      <c r="Y10688">
        <v>13720</v>
      </c>
      <c r="Z10688">
        <v>2.68</v>
      </c>
    </row>
    <row r="10689" spans="1:26">
      <c r="A10689">
        <v>206350349</v>
      </c>
      <c r="B10689" t="s">
        <v>5073</v>
      </c>
      <c r="C10689" t="s">
        <v>3597</v>
      </c>
      <c r="D10689" t="s">
        <v>1049</v>
      </c>
      <c r="E10689" t="s">
        <v>3835</v>
      </c>
      <c r="F10689" t="s">
        <v>3849</v>
      </c>
      <c r="G10689">
        <v>206350349</v>
      </c>
      <c r="I10689" t="s">
        <v>3622</v>
      </c>
      <c r="J10689" t="s">
        <v>4899</v>
      </c>
      <c r="K10689" t="s">
        <v>3624</v>
      </c>
      <c r="L10689" t="s">
        <v>5083</v>
      </c>
      <c r="M10689">
        <v>13</v>
      </c>
      <c r="N10689">
        <v>20.5</v>
      </c>
      <c r="O10689">
        <v>10.8</v>
      </c>
      <c r="S10689" t="b">
        <v>0</v>
      </c>
      <c r="T10689" t="b">
        <v>0</v>
      </c>
      <c r="U10689" t="b">
        <v>1</v>
      </c>
      <c r="V10689">
        <v>9000</v>
      </c>
      <c r="W10689">
        <v>6100</v>
      </c>
      <c r="X10689">
        <v>1.81</v>
      </c>
      <c r="Y10689">
        <v>13720</v>
      </c>
      <c r="Z10689">
        <v>2.68</v>
      </c>
    </row>
    <row r="10690" spans="1:26">
      <c r="A10690">
        <v>206350348</v>
      </c>
      <c r="B10690" t="s">
        <v>5073</v>
      </c>
      <c r="C10690" t="s">
        <v>3597</v>
      </c>
      <c r="D10690" t="s">
        <v>1049</v>
      </c>
      <c r="E10690" t="s">
        <v>3792</v>
      </c>
      <c r="F10690" t="s">
        <v>3787</v>
      </c>
      <c r="G10690">
        <v>206350348</v>
      </c>
      <c r="I10690" t="s">
        <v>3622</v>
      </c>
      <c r="J10690" t="s">
        <v>4904</v>
      </c>
      <c r="K10690" t="s">
        <v>3624</v>
      </c>
      <c r="L10690" t="s">
        <v>5082</v>
      </c>
      <c r="M10690">
        <v>11.5</v>
      </c>
      <c r="N10690">
        <v>20.2</v>
      </c>
      <c r="O10690">
        <v>11.6</v>
      </c>
      <c r="S10690" t="b">
        <v>0</v>
      </c>
      <c r="T10690" t="b">
        <v>0</v>
      </c>
      <c r="U10690" t="b">
        <v>1</v>
      </c>
      <c r="V10690">
        <v>24000</v>
      </c>
      <c r="W10690">
        <v>14500</v>
      </c>
      <c r="X10690">
        <v>2.71</v>
      </c>
      <c r="Y10690">
        <v>27670</v>
      </c>
      <c r="Z10690">
        <v>3.94</v>
      </c>
    </row>
    <row r="10691" spans="1:26">
      <c r="A10691">
        <v>206350359</v>
      </c>
      <c r="B10691" t="s">
        <v>5073</v>
      </c>
      <c r="C10691" t="s">
        <v>3597</v>
      </c>
      <c r="D10691" t="s">
        <v>1049</v>
      </c>
      <c r="E10691" t="s">
        <v>3835</v>
      </c>
      <c r="F10691" t="s">
        <v>3787</v>
      </c>
      <c r="G10691">
        <v>206350359</v>
      </c>
      <c r="I10691" t="s">
        <v>3622</v>
      </c>
      <c r="J10691" t="s">
        <v>4904</v>
      </c>
      <c r="K10691" t="s">
        <v>3624</v>
      </c>
      <c r="L10691" t="s">
        <v>5082</v>
      </c>
      <c r="M10691">
        <v>11.5</v>
      </c>
      <c r="N10691">
        <v>20.2</v>
      </c>
      <c r="O10691">
        <v>11.6</v>
      </c>
      <c r="S10691" t="b">
        <v>0</v>
      </c>
      <c r="T10691" t="b">
        <v>0</v>
      </c>
      <c r="U10691" t="b">
        <v>1</v>
      </c>
      <c r="V10691">
        <v>24000</v>
      </c>
      <c r="W10691">
        <v>14500</v>
      </c>
      <c r="X10691">
        <v>2.71</v>
      </c>
      <c r="Y10691">
        <v>27670</v>
      </c>
      <c r="Z10691">
        <v>3.94</v>
      </c>
    </row>
    <row r="10692" spans="1:26">
      <c r="A10692">
        <v>206350381</v>
      </c>
      <c r="B10692" t="s">
        <v>5073</v>
      </c>
      <c r="C10692" t="s">
        <v>3597</v>
      </c>
      <c r="D10692" t="s">
        <v>1049</v>
      </c>
      <c r="E10692" t="s">
        <v>3834</v>
      </c>
      <c r="F10692" t="s">
        <v>3787</v>
      </c>
      <c r="G10692">
        <v>206350381</v>
      </c>
      <c r="I10692" t="s">
        <v>3622</v>
      </c>
      <c r="J10692" t="s">
        <v>4904</v>
      </c>
      <c r="K10692" t="s">
        <v>3624</v>
      </c>
      <c r="L10692" t="s">
        <v>5082</v>
      </c>
      <c r="M10692">
        <v>11.5</v>
      </c>
      <c r="N10692">
        <v>20.2</v>
      </c>
      <c r="O10692">
        <v>11.6</v>
      </c>
      <c r="S10692" t="b">
        <v>0</v>
      </c>
      <c r="T10692" t="b">
        <v>0</v>
      </c>
      <c r="U10692" t="b">
        <v>1</v>
      </c>
      <c r="V10692">
        <v>24000</v>
      </c>
      <c r="W10692">
        <v>14500</v>
      </c>
      <c r="X10692">
        <v>2.71</v>
      </c>
      <c r="Y10692">
        <v>27670</v>
      </c>
      <c r="Z10692">
        <v>3.94</v>
      </c>
    </row>
    <row r="10693" spans="1:26">
      <c r="A10693">
        <v>206350370</v>
      </c>
      <c r="B10693" t="s">
        <v>5073</v>
      </c>
      <c r="C10693" t="s">
        <v>3597</v>
      </c>
      <c r="D10693" t="s">
        <v>1049</v>
      </c>
      <c r="E10693" t="s">
        <v>4582</v>
      </c>
      <c r="F10693" t="s">
        <v>3787</v>
      </c>
      <c r="G10693">
        <v>206350370</v>
      </c>
      <c r="I10693" t="s">
        <v>3622</v>
      </c>
      <c r="J10693" t="s">
        <v>4904</v>
      </c>
      <c r="K10693" t="s">
        <v>3624</v>
      </c>
      <c r="L10693" t="s">
        <v>5082</v>
      </c>
      <c r="M10693">
        <v>11.5</v>
      </c>
      <c r="N10693">
        <v>20.2</v>
      </c>
      <c r="O10693">
        <v>11.6</v>
      </c>
      <c r="S10693" t="b">
        <v>0</v>
      </c>
      <c r="T10693" t="b">
        <v>0</v>
      </c>
      <c r="U10693" t="b">
        <v>1</v>
      </c>
      <c r="V10693">
        <v>24000</v>
      </c>
      <c r="W10693">
        <v>14500</v>
      </c>
      <c r="X10693">
        <v>2.71</v>
      </c>
      <c r="Y10693">
        <v>27670</v>
      </c>
      <c r="Z10693">
        <v>3.94</v>
      </c>
    </row>
    <row r="10694" spans="1:26">
      <c r="A10694">
        <v>206350378</v>
      </c>
      <c r="B10694" t="s">
        <v>5073</v>
      </c>
      <c r="C10694" t="s">
        <v>3597</v>
      </c>
      <c r="D10694" t="s">
        <v>1049</v>
      </c>
      <c r="E10694" t="s">
        <v>3834</v>
      </c>
      <c r="F10694" t="s">
        <v>3787</v>
      </c>
      <c r="G10694">
        <v>206350378</v>
      </c>
      <c r="I10694" t="s">
        <v>3622</v>
      </c>
      <c r="J10694" t="s">
        <v>4916</v>
      </c>
      <c r="K10694" t="s">
        <v>3624</v>
      </c>
      <c r="L10694" t="s">
        <v>5081</v>
      </c>
      <c r="M10694">
        <v>12.5</v>
      </c>
      <c r="N10694">
        <v>20.2</v>
      </c>
      <c r="O10694">
        <v>10.6</v>
      </c>
      <c r="S10694" t="b">
        <v>0</v>
      </c>
      <c r="T10694" t="b">
        <v>0</v>
      </c>
      <c r="U10694" t="b">
        <v>1</v>
      </c>
      <c r="V10694">
        <v>17000</v>
      </c>
      <c r="W10694">
        <v>12000</v>
      </c>
      <c r="X10694">
        <v>1.8</v>
      </c>
      <c r="Y10694">
        <v>23420</v>
      </c>
      <c r="Z10694">
        <v>2.79</v>
      </c>
    </row>
    <row r="10695" spans="1:26">
      <c r="A10695">
        <v>206350345</v>
      </c>
      <c r="B10695" t="s">
        <v>5073</v>
      </c>
      <c r="C10695" t="s">
        <v>3597</v>
      </c>
      <c r="D10695" t="s">
        <v>1049</v>
      </c>
      <c r="E10695" t="s">
        <v>3792</v>
      </c>
      <c r="F10695" t="s">
        <v>3787</v>
      </c>
      <c r="G10695">
        <v>206350345</v>
      </c>
      <c r="I10695" t="s">
        <v>3622</v>
      </c>
      <c r="J10695" t="s">
        <v>4916</v>
      </c>
      <c r="K10695" t="s">
        <v>3624</v>
      </c>
      <c r="L10695" t="s">
        <v>5081</v>
      </c>
      <c r="M10695">
        <v>12.5</v>
      </c>
      <c r="N10695">
        <v>20.2</v>
      </c>
      <c r="O10695">
        <v>10.6</v>
      </c>
      <c r="S10695" t="b">
        <v>0</v>
      </c>
      <c r="T10695" t="b">
        <v>0</v>
      </c>
      <c r="U10695" t="b">
        <v>1</v>
      </c>
      <c r="V10695">
        <v>17000</v>
      </c>
      <c r="W10695">
        <v>12000</v>
      </c>
      <c r="X10695">
        <v>1.8</v>
      </c>
      <c r="Y10695">
        <v>23420</v>
      </c>
      <c r="Z10695">
        <v>2.79</v>
      </c>
    </row>
    <row r="10696" spans="1:26">
      <c r="A10696">
        <v>206350334</v>
      </c>
      <c r="B10696" t="s">
        <v>5073</v>
      </c>
      <c r="C10696" t="s">
        <v>3597</v>
      </c>
      <c r="D10696" t="s">
        <v>1049</v>
      </c>
      <c r="E10696" t="s">
        <v>3637</v>
      </c>
      <c r="F10696" t="s">
        <v>3787</v>
      </c>
      <c r="G10696">
        <v>206350334</v>
      </c>
      <c r="I10696" t="s">
        <v>3622</v>
      </c>
      <c r="J10696" t="s">
        <v>4916</v>
      </c>
      <c r="K10696" t="s">
        <v>3624</v>
      </c>
      <c r="L10696" t="s">
        <v>5081</v>
      </c>
      <c r="M10696">
        <v>12.5</v>
      </c>
      <c r="N10696">
        <v>20.2</v>
      </c>
      <c r="O10696">
        <v>10.6</v>
      </c>
      <c r="S10696" t="b">
        <v>0</v>
      </c>
      <c r="T10696" t="b">
        <v>0</v>
      </c>
      <c r="U10696" t="b">
        <v>1</v>
      </c>
      <c r="V10696">
        <v>17000</v>
      </c>
      <c r="W10696">
        <v>12000</v>
      </c>
      <c r="X10696">
        <v>1.8</v>
      </c>
      <c r="Y10696">
        <v>23420</v>
      </c>
      <c r="Z10696">
        <v>2.79</v>
      </c>
    </row>
    <row r="10697" spans="1:26">
      <c r="A10697">
        <v>206350367</v>
      </c>
      <c r="B10697" t="s">
        <v>5073</v>
      </c>
      <c r="C10697" t="s">
        <v>3597</v>
      </c>
      <c r="D10697" t="s">
        <v>1049</v>
      </c>
      <c r="E10697" t="s">
        <v>4582</v>
      </c>
      <c r="F10697" t="s">
        <v>3787</v>
      </c>
      <c r="G10697">
        <v>206350367</v>
      </c>
      <c r="I10697" t="s">
        <v>3622</v>
      </c>
      <c r="J10697" t="s">
        <v>4916</v>
      </c>
      <c r="K10697" t="s">
        <v>3624</v>
      </c>
      <c r="L10697" t="s">
        <v>5081</v>
      </c>
      <c r="M10697">
        <v>12.5</v>
      </c>
      <c r="N10697">
        <v>20.2</v>
      </c>
      <c r="O10697">
        <v>10.6</v>
      </c>
      <c r="S10697" t="b">
        <v>0</v>
      </c>
      <c r="T10697" t="b">
        <v>0</v>
      </c>
      <c r="U10697" t="b">
        <v>1</v>
      </c>
      <c r="V10697">
        <v>17000</v>
      </c>
      <c r="W10697">
        <v>12000</v>
      </c>
      <c r="X10697">
        <v>1.8</v>
      </c>
      <c r="Y10697">
        <v>23420</v>
      </c>
      <c r="Z10697">
        <v>2.79</v>
      </c>
    </row>
    <row r="10698" spans="1:26">
      <c r="A10698">
        <v>206350356</v>
      </c>
      <c r="B10698" t="s">
        <v>5073</v>
      </c>
      <c r="C10698" t="s">
        <v>3597</v>
      </c>
      <c r="D10698" t="s">
        <v>1049</v>
      </c>
      <c r="E10698" t="s">
        <v>3835</v>
      </c>
      <c r="F10698" t="s">
        <v>3787</v>
      </c>
      <c r="G10698">
        <v>206350356</v>
      </c>
      <c r="I10698" t="s">
        <v>3622</v>
      </c>
      <c r="J10698" t="s">
        <v>4916</v>
      </c>
      <c r="K10698" t="s">
        <v>3624</v>
      </c>
      <c r="L10698" t="s">
        <v>5081</v>
      </c>
      <c r="M10698">
        <v>12.5</v>
      </c>
      <c r="N10698">
        <v>20.2</v>
      </c>
      <c r="O10698">
        <v>10.6</v>
      </c>
      <c r="S10698" t="b">
        <v>0</v>
      </c>
      <c r="T10698" t="b">
        <v>0</v>
      </c>
      <c r="U10698" t="b">
        <v>1</v>
      </c>
      <c r="V10698">
        <v>17000</v>
      </c>
      <c r="W10698">
        <v>12000</v>
      </c>
      <c r="X10698">
        <v>1.8</v>
      </c>
      <c r="Y10698">
        <v>23420</v>
      </c>
      <c r="Z10698">
        <v>2.79</v>
      </c>
    </row>
    <row r="10699" spans="1:26">
      <c r="A10699">
        <v>206900197</v>
      </c>
      <c r="B10699" t="s">
        <v>5073</v>
      </c>
      <c r="C10699" t="s">
        <v>3597</v>
      </c>
      <c r="D10699" t="s">
        <v>1049</v>
      </c>
      <c r="E10699" t="s">
        <v>3792</v>
      </c>
      <c r="F10699" t="s">
        <v>3600</v>
      </c>
      <c r="G10699">
        <v>206900197</v>
      </c>
      <c r="I10699" t="s">
        <v>3601</v>
      </c>
      <c r="J10699" t="s">
        <v>5074</v>
      </c>
      <c r="L10699" t="s">
        <v>5078</v>
      </c>
      <c r="M10699">
        <v>10</v>
      </c>
      <c r="N10699">
        <v>17.5</v>
      </c>
      <c r="O10699">
        <v>11.5</v>
      </c>
      <c r="S10699" t="b">
        <v>0</v>
      </c>
      <c r="T10699" t="b">
        <v>0</v>
      </c>
      <c r="U10699" t="b">
        <v>0</v>
      </c>
      <c r="V10699">
        <v>28200</v>
      </c>
      <c r="W10699">
        <v>19100</v>
      </c>
      <c r="X10699">
        <v>2.58</v>
      </c>
      <c r="Y10699">
        <v>20316</v>
      </c>
      <c r="Z10699">
        <v>2.58</v>
      </c>
    </row>
    <row r="10700" spans="1:26">
      <c r="A10700">
        <v>206905406</v>
      </c>
      <c r="B10700" t="s">
        <v>5073</v>
      </c>
      <c r="C10700" t="s">
        <v>3597</v>
      </c>
      <c r="D10700" t="s">
        <v>1049</v>
      </c>
      <c r="E10700" t="s">
        <v>3792</v>
      </c>
      <c r="F10700" t="s">
        <v>3600</v>
      </c>
      <c r="G10700">
        <v>206905406</v>
      </c>
      <c r="I10700" t="s">
        <v>3601</v>
      </c>
      <c r="J10700" t="s">
        <v>5074</v>
      </c>
      <c r="L10700" t="s">
        <v>5076</v>
      </c>
      <c r="M10700">
        <v>10.65</v>
      </c>
      <c r="N10700">
        <v>16</v>
      </c>
      <c r="O10700">
        <v>11</v>
      </c>
      <c r="S10700" t="b">
        <v>0</v>
      </c>
      <c r="T10700" t="b">
        <v>0</v>
      </c>
      <c r="U10700" t="b">
        <v>0</v>
      </c>
      <c r="V10700">
        <v>29000</v>
      </c>
      <c r="W10700">
        <v>19200</v>
      </c>
      <c r="X10700">
        <v>2.5</v>
      </c>
      <c r="Y10700">
        <v>20422</v>
      </c>
      <c r="Z10700">
        <v>2.5</v>
      </c>
    </row>
    <row r="10701" spans="1:26">
      <c r="A10701">
        <v>207198866</v>
      </c>
      <c r="B10701" t="s">
        <v>5073</v>
      </c>
      <c r="C10701" t="s">
        <v>3597</v>
      </c>
      <c r="D10701" t="s">
        <v>1049</v>
      </c>
      <c r="E10701" t="s">
        <v>3792</v>
      </c>
      <c r="F10701" t="s">
        <v>3600</v>
      </c>
      <c r="G10701">
        <v>207198866</v>
      </c>
      <c r="I10701" t="s">
        <v>3601</v>
      </c>
      <c r="J10701" t="s">
        <v>5074</v>
      </c>
      <c r="L10701" t="s">
        <v>5077</v>
      </c>
      <c r="M10701">
        <v>10.5</v>
      </c>
      <c r="N10701">
        <v>17.5</v>
      </c>
      <c r="O10701">
        <v>12.5</v>
      </c>
      <c r="S10701" t="b">
        <v>0</v>
      </c>
      <c r="T10701" t="b">
        <v>0</v>
      </c>
      <c r="U10701" t="b">
        <v>0</v>
      </c>
      <c r="V10701">
        <v>28600</v>
      </c>
      <c r="W10701">
        <v>19200</v>
      </c>
      <c r="X10701">
        <v>2.76</v>
      </c>
      <c r="Y10701">
        <v>20422</v>
      </c>
      <c r="Z10701">
        <v>2.76</v>
      </c>
    </row>
    <row r="10702" spans="1:26">
      <c r="A10702">
        <v>206900199</v>
      </c>
      <c r="B10702" t="s">
        <v>5073</v>
      </c>
      <c r="C10702" t="s">
        <v>3597</v>
      </c>
      <c r="D10702" t="s">
        <v>1049</v>
      </c>
      <c r="E10702" t="s">
        <v>3792</v>
      </c>
      <c r="F10702" t="s">
        <v>3600</v>
      </c>
      <c r="G10702">
        <v>206900199</v>
      </c>
      <c r="I10702" t="s">
        <v>3601</v>
      </c>
      <c r="J10702" t="s">
        <v>5074</v>
      </c>
      <c r="L10702" t="s">
        <v>5079</v>
      </c>
      <c r="M10702">
        <v>10</v>
      </c>
      <c r="N10702">
        <v>17</v>
      </c>
      <c r="O10702">
        <v>11.5</v>
      </c>
      <c r="S10702" t="b">
        <v>0</v>
      </c>
      <c r="T10702" t="b">
        <v>0</v>
      </c>
      <c r="U10702" t="b">
        <v>0</v>
      </c>
      <c r="V10702">
        <v>28000</v>
      </c>
      <c r="W10702">
        <v>18800</v>
      </c>
      <c r="X10702">
        <v>2.57</v>
      </c>
      <c r="Y10702">
        <v>19996</v>
      </c>
      <c r="Z10702">
        <v>2.58</v>
      </c>
    </row>
    <row r="10703" spans="1:26">
      <c r="A10703">
        <v>207198865</v>
      </c>
      <c r="B10703" t="s">
        <v>5073</v>
      </c>
      <c r="C10703" t="s">
        <v>3597</v>
      </c>
      <c r="D10703" t="s">
        <v>1049</v>
      </c>
      <c r="E10703" t="s">
        <v>3792</v>
      </c>
      <c r="F10703" t="s">
        <v>3600</v>
      </c>
      <c r="G10703">
        <v>207198865</v>
      </c>
      <c r="I10703" t="s">
        <v>3601</v>
      </c>
      <c r="J10703" t="s">
        <v>5074</v>
      </c>
      <c r="L10703" t="s">
        <v>5080</v>
      </c>
      <c r="M10703">
        <v>10</v>
      </c>
      <c r="N10703">
        <v>17.5</v>
      </c>
      <c r="O10703">
        <v>11.5</v>
      </c>
      <c r="S10703" t="b">
        <v>0</v>
      </c>
      <c r="T10703" t="b">
        <v>0</v>
      </c>
      <c r="U10703" t="b">
        <v>0</v>
      </c>
      <c r="V10703">
        <v>28200</v>
      </c>
      <c r="W10703">
        <v>19100</v>
      </c>
      <c r="X10703">
        <v>2.58</v>
      </c>
      <c r="Y10703">
        <v>20316</v>
      </c>
      <c r="Z10703">
        <v>2.58</v>
      </c>
    </row>
    <row r="10704" spans="1:26">
      <c r="A10704">
        <v>206900198</v>
      </c>
      <c r="B10704" t="s">
        <v>5073</v>
      </c>
      <c r="C10704" t="s">
        <v>3597</v>
      </c>
      <c r="D10704" t="s">
        <v>1049</v>
      </c>
      <c r="E10704" t="s">
        <v>3792</v>
      </c>
      <c r="F10704" t="s">
        <v>3600</v>
      </c>
      <c r="G10704">
        <v>206900198</v>
      </c>
      <c r="I10704" t="s">
        <v>3601</v>
      </c>
      <c r="J10704" t="s">
        <v>5074</v>
      </c>
      <c r="L10704" t="s">
        <v>5075</v>
      </c>
      <c r="M10704">
        <v>10</v>
      </c>
      <c r="N10704">
        <v>16.5</v>
      </c>
      <c r="O10704">
        <v>12</v>
      </c>
      <c r="S10704" t="b">
        <v>0</v>
      </c>
      <c r="T10704" t="b">
        <v>0</v>
      </c>
      <c r="U10704" t="b">
        <v>0</v>
      </c>
      <c r="V10704">
        <v>29400</v>
      </c>
      <c r="W10704">
        <v>19400</v>
      </c>
      <c r="X10704">
        <v>2.8</v>
      </c>
      <c r="Y10704">
        <v>20635</v>
      </c>
      <c r="Z10704">
        <v>2.8</v>
      </c>
    </row>
    <row r="10705" spans="1:26">
      <c r="A10705">
        <v>207198837</v>
      </c>
      <c r="B10705" t="s">
        <v>5073</v>
      </c>
      <c r="C10705" t="s">
        <v>3597</v>
      </c>
      <c r="D10705" t="s">
        <v>1049</v>
      </c>
      <c r="E10705" t="s">
        <v>3637</v>
      </c>
      <c r="F10705" t="s">
        <v>3600</v>
      </c>
      <c r="G10705">
        <v>207198837</v>
      </c>
      <c r="I10705" t="s">
        <v>3601</v>
      </c>
      <c r="J10705" t="s">
        <v>5074</v>
      </c>
      <c r="L10705" t="s">
        <v>5080</v>
      </c>
      <c r="M10705">
        <v>10</v>
      </c>
      <c r="N10705">
        <v>17.5</v>
      </c>
      <c r="O10705">
        <v>11.5</v>
      </c>
      <c r="S10705" t="b">
        <v>0</v>
      </c>
      <c r="T10705" t="b">
        <v>0</v>
      </c>
      <c r="U10705" t="b">
        <v>0</v>
      </c>
      <c r="V10705">
        <v>28200</v>
      </c>
      <c r="W10705">
        <v>19100</v>
      </c>
      <c r="X10705">
        <v>2.58</v>
      </c>
      <c r="Y10705">
        <v>21929</v>
      </c>
      <c r="Z10705">
        <v>2.58</v>
      </c>
    </row>
    <row r="10706" spans="1:26">
      <c r="A10706">
        <v>206900146</v>
      </c>
      <c r="B10706" t="s">
        <v>5073</v>
      </c>
      <c r="C10706" t="s">
        <v>3597</v>
      </c>
      <c r="D10706" t="s">
        <v>1049</v>
      </c>
      <c r="E10706" t="s">
        <v>3637</v>
      </c>
      <c r="F10706" t="s">
        <v>3600</v>
      </c>
      <c r="G10706">
        <v>206900146</v>
      </c>
      <c r="I10706" t="s">
        <v>3601</v>
      </c>
      <c r="J10706" t="s">
        <v>5074</v>
      </c>
      <c r="L10706" t="s">
        <v>5079</v>
      </c>
      <c r="M10706">
        <v>10</v>
      </c>
      <c r="N10706">
        <v>17</v>
      </c>
      <c r="O10706">
        <v>11.5</v>
      </c>
      <c r="S10706" t="b">
        <v>0</v>
      </c>
      <c r="T10706" t="b">
        <v>0</v>
      </c>
      <c r="U10706" t="b">
        <v>0</v>
      </c>
      <c r="V10706">
        <v>28000</v>
      </c>
      <c r="W10706">
        <v>18800</v>
      </c>
      <c r="X10706">
        <v>2.57</v>
      </c>
      <c r="Y10706">
        <v>21585</v>
      </c>
      <c r="Z10706">
        <v>2.58</v>
      </c>
    </row>
    <row r="10707" spans="1:26">
      <c r="A10707">
        <v>206900144</v>
      </c>
      <c r="B10707" t="s">
        <v>5073</v>
      </c>
      <c r="C10707" t="s">
        <v>3597</v>
      </c>
      <c r="D10707" t="s">
        <v>1049</v>
      </c>
      <c r="E10707" t="s">
        <v>3637</v>
      </c>
      <c r="F10707" t="s">
        <v>3600</v>
      </c>
      <c r="G10707">
        <v>206900144</v>
      </c>
      <c r="I10707" t="s">
        <v>3601</v>
      </c>
      <c r="J10707" t="s">
        <v>5074</v>
      </c>
      <c r="L10707" t="s">
        <v>5078</v>
      </c>
      <c r="M10707">
        <v>10</v>
      </c>
      <c r="N10707">
        <v>17.5</v>
      </c>
      <c r="O10707">
        <v>11.5</v>
      </c>
      <c r="S10707" t="b">
        <v>0</v>
      </c>
      <c r="T10707" t="b">
        <v>0</v>
      </c>
      <c r="U10707" t="b">
        <v>0</v>
      </c>
      <c r="V10707">
        <v>28200</v>
      </c>
      <c r="W10707">
        <v>19100</v>
      </c>
      <c r="X10707">
        <v>2.58</v>
      </c>
      <c r="Y10707">
        <v>21929</v>
      </c>
      <c r="Z10707">
        <v>2.58</v>
      </c>
    </row>
    <row r="10708" spans="1:26">
      <c r="A10708">
        <v>207198838</v>
      </c>
      <c r="B10708" t="s">
        <v>5073</v>
      </c>
      <c r="C10708" t="s">
        <v>3597</v>
      </c>
      <c r="D10708" t="s">
        <v>1049</v>
      </c>
      <c r="E10708" t="s">
        <v>3637</v>
      </c>
      <c r="F10708" t="s">
        <v>3600</v>
      </c>
      <c r="G10708">
        <v>207198838</v>
      </c>
      <c r="I10708" t="s">
        <v>3601</v>
      </c>
      <c r="J10708" t="s">
        <v>5074</v>
      </c>
      <c r="L10708" t="s">
        <v>5077</v>
      </c>
      <c r="M10708">
        <v>10.5</v>
      </c>
      <c r="N10708">
        <v>17.5</v>
      </c>
      <c r="O10708">
        <v>12.5</v>
      </c>
      <c r="S10708" t="b">
        <v>0</v>
      </c>
      <c r="T10708" t="b">
        <v>0</v>
      </c>
      <c r="U10708" t="b">
        <v>0</v>
      </c>
      <c r="V10708">
        <v>28600</v>
      </c>
      <c r="W10708">
        <v>19200</v>
      </c>
      <c r="X10708">
        <v>2.76</v>
      </c>
      <c r="Y10708">
        <v>22044</v>
      </c>
      <c r="Z10708">
        <v>2.76</v>
      </c>
    </row>
    <row r="10709" spans="1:26">
      <c r="A10709">
        <v>206905408</v>
      </c>
      <c r="B10709" t="s">
        <v>5073</v>
      </c>
      <c r="C10709" t="s">
        <v>3597</v>
      </c>
      <c r="D10709" t="s">
        <v>1049</v>
      </c>
      <c r="E10709" t="s">
        <v>3637</v>
      </c>
      <c r="F10709" t="s">
        <v>3600</v>
      </c>
      <c r="G10709">
        <v>206905408</v>
      </c>
      <c r="I10709" t="s">
        <v>3601</v>
      </c>
      <c r="J10709" t="s">
        <v>5074</v>
      </c>
      <c r="L10709" t="s">
        <v>5076</v>
      </c>
      <c r="M10709">
        <v>10.65</v>
      </c>
      <c r="N10709">
        <v>16</v>
      </c>
      <c r="O10709">
        <v>11</v>
      </c>
      <c r="S10709" t="b">
        <v>0</v>
      </c>
      <c r="T10709" t="b">
        <v>0</v>
      </c>
      <c r="U10709" t="b">
        <v>0</v>
      </c>
      <c r="V10709">
        <v>29000</v>
      </c>
      <c r="W10709">
        <v>19200</v>
      </c>
      <c r="X10709">
        <v>2.5</v>
      </c>
      <c r="Y10709">
        <v>22044</v>
      </c>
      <c r="Z10709">
        <v>2.5</v>
      </c>
    </row>
    <row r="10710" spans="1:26">
      <c r="A10710">
        <v>206900145</v>
      </c>
      <c r="B10710" t="s">
        <v>5073</v>
      </c>
      <c r="C10710" t="s">
        <v>3597</v>
      </c>
      <c r="D10710" t="s">
        <v>1049</v>
      </c>
      <c r="E10710" t="s">
        <v>3637</v>
      </c>
      <c r="F10710" t="s">
        <v>3600</v>
      </c>
      <c r="G10710">
        <v>206900145</v>
      </c>
      <c r="I10710" t="s">
        <v>3601</v>
      </c>
      <c r="J10710" t="s">
        <v>5074</v>
      </c>
      <c r="L10710" t="s">
        <v>5075</v>
      </c>
      <c r="M10710">
        <v>10</v>
      </c>
      <c r="N10710">
        <v>16.5</v>
      </c>
      <c r="O10710">
        <v>12</v>
      </c>
      <c r="S10710" t="b">
        <v>0</v>
      </c>
      <c r="T10710" t="b">
        <v>0</v>
      </c>
      <c r="U10710" t="b">
        <v>0</v>
      </c>
      <c r="V10710">
        <v>29400</v>
      </c>
      <c r="W10710">
        <v>19400</v>
      </c>
      <c r="X10710">
        <v>2.8</v>
      </c>
      <c r="Y10710">
        <v>22274</v>
      </c>
      <c r="Z10710">
        <v>2.8</v>
      </c>
    </row>
    <row r="10711" spans="1:26">
      <c r="A10711">
        <v>205921384</v>
      </c>
      <c r="B10711" t="s">
        <v>5072</v>
      </c>
      <c r="C10711" t="s">
        <v>3597</v>
      </c>
      <c r="D10711" t="s">
        <v>1049</v>
      </c>
      <c r="E10711" t="s">
        <v>3637</v>
      </c>
      <c r="F10711" t="s">
        <v>3600</v>
      </c>
      <c r="G10711">
        <v>205921384</v>
      </c>
      <c r="I10711" t="s">
        <v>3601</v>
      </c>
      <c r="J10711" t="s">
        <v>3842</v>
      </c>
      <c r="K10711" t="s">
        <v>3624</v>
      </c>
      <c r="L10711" t="s">
        <v>4581</v>
      </c>
      <c r="M10711">
        <v>12.5</v>
      </c>
      <c r="N10711">
        <v>20</v>
      </c>
      <c r="O10711">
        <v>10</v>
      </c>
      <c r="S10711" t="b">
        <v>0</v>
      </c>
      <c r="T10711" t="b">
        <v>0</v>
      </c>
      <c r="U10711" t="b">
        <v>0</v>
      </c>
      <c r="V10711">
        <v>20800</v>
      </c>
      <c r="W10711">
        <v>17500</v>
      </c>
      <c r="X10711">
        <v>2.56</v>
      </c>
      <c r="Y10711">
        <v>29700</v>
      </c>
      <c r="Z10711">
        <v>2.06</v>
      </c>
    </row>
    <row r="10712" spans="1:26">
      <c r="A10712">
        <v>10333037</v>
      </c>
      <c r="B10712" t="s">
        <v>4272</v>
      </c>
      <c r="C10712" t="s">
        <v>3597</v>
      </c>
      <c r="D10712" t="s">
        <v>1086</v>
      </c>
      <c r="E10712" t="s">
        <v>3768</v>
      </c>
      <c r="F10712" t="s">
        <v>3621</v>
      </c>
      <c r="G10712">
        <v>10333037</v>
      </c>
      <c r="I10712" t="s">
        <v>3622</v>
      </c>
      <c r="J10712" t="s">
        <v>5067</v>
      </c>
      <c r="K10712" t="s">
        <v>3624</v>
      </c>
      <c r="L10712" t="s">
        <v>5068</v>
      </c>
      <c r="M10712">
        <v>12.5</v>
      </c>
      <c r="N10712">
        <v>22</v>
      </c>
      <c r="O10712">
        <v>11</v>
      </c>
      <c r="S10712" t="b">
        <v>0</v>
      </c>
      <c r="T10712" t="b">
        <v>0</v>
      </c>
      <c r="U10712" t="b">
        <v>0</v>
      </c>
      <c r="V10712">
        <v>12000</v>
      </c>
      <c r="W10712">
        <v>7700</v>
      </c>
      <c r="X10712">
        <v>2.59</v>
      </c>
      <c r="Y10712">
        <v>11268</v>
      </c>
      <c r="Z10712">
        <v>2.41</v>
      </c>
    </row>
    <row r="10713" spans="1:26">
      <c r="A10713">
        <v>202110484</v>
      </c>
      <c r="B10713" t="s">
        <v>5064</v>
      </c>
      <c r="C10713" t="s">
        <v>3597</v>
      </c>
      <c r="D10713" t="s">
        <v>4050</v>
      </c>
      <c r="E10713" t="s">
        <v>4051</v>
      </c>
      <c r="F10713" t="s">
        <v>3621</v>
      </c>
      <c r="G10713">
        <v>202110484</v>
      </c>
      <c r="I10713" t="s">
        <v>3622</v>
      </c>
      <c r="J10713" t="s">
        <v>5065</v>
      </c>
      <c r="K10713" t="s">
        <v>3624</v>
      </c>
      <c r="L10713" t="s">
        <v>5066</v>
      </c>
      <c r="M10713">
        <v>15.3</v>
      </c>
      <c r="N10713">
        <v>30.5</v>
      </c>
      <c r="O10713">
        <v>14</v>
      </c>
      <c r="S10713" t="b">
        <v>0</v>
      </c>
      <c r="T10713" t="b">
        <v>0</v>
      </c>
      <c r="U10713" t="b">
        <v>0</v>
      </c>
      <c r="V10713">
        <v>12000</v>
      </c>
      <c r="W10713">
        <v>8300</v>
      </c>
      <c r="X10713">
        <v>2.93</v>
      </c>
      <c r="Y10713">
        <v>15000</v>
      </c>
      <c r="Z10713">
        <v>2.38</v>
      </c>
    </row>
    <row r="10714" spans="1:26">
      <c r="A10714">
        <v>206396158</v>
      </c>
      <c r="B10714" t="s">
        <v>5057</v>
      </c>
      <c r="C10714" t="s">
        <v>3597</v>
      </c>
      <c r="D10714" t="s">
        <v>1049</v>
      </c>
      <c r="E10714" t="s">
        <v>3862</v>
      </c>
      <c r="F10714" t="s">
        <v>3621</v>
      </c>
      <c r="G10714">
        <v>206396158</v>
      </c>
      <c r="I10714" t="s">
        <v>3601</v>
      </c>
      <c r="J10714" t="s">
        <v>4906</v>
      </c>
      <c r="K10714" t="s">
        <v>3624</v>
      </c>
      <c r="L10714" t="s">
        <v>4025</v>
      </c>
      <c r="M10714">
        <v>12</v>
      </c>
      <c r="N10714">
        <v>21</v>
      </c>
      <c r="O10714">
        <v>10</v>
      </c>
      <c r="S10714" t="b">
        <v>0</v>
      </c>
      <c r="T10714" t="b">
        <v>0</v>
      </c>
      <c r="U10714" t="b">
        <v>0</v>
      </c>
      <c r="V10714">
        <v>12000</v>
      </c>
      <c r="W10714">
        <v>7500</v>
      </c>
      <c r="X10714">
        <v>3.01</v>
      </c>
      <c r="Y10714">
        <v>13960</v>
      </c>
      <c r="Z10714">
        <v>4.7</v>
      </c>
    </row>
    <row r="10715" spans="1:26">
      <c r="A10715">
        <v>206396108</v>
      </c>
      <c r="B10715" t="s">
        <v>5057</v>
      </c>
      <c r="C10715" t="s">
        <v>3597</v>
      </c>
      <c r="D10715" t="s">
        <v>1049</v>
      </c>
      <c r="E10715" t="s">
        <v>3857</v>
      </c>
      <c r="F10715" t="s">
        <v>3621</v>
      </c>
      <c r="G10715">
        <v>206396108</v>
      </c>
      <c r="I10715" t="s">
        <v>3601</v>
      </c>
      <c r="J10715" t="s">
        <v>4906</v>
      </c>
      <c r="K10715" t="s">
        <v>3624</v>
      </c>
      <c r="L10715" t="s">
        <v>4025</v>
      </c>
      <c r="M10715">
        <v>12</v>
      </c>
      <c r="N10715">
        <v>21</v>
      </c>
      <c r="O10715">
        <v>10</v>
      </c>
      <c r="S10715" t="b">
        <v>0</v>
      </c>
      <c r="T10715" t="b">
        <v>0</v>
      </c>
      <c r="U10715" t="b">
        <v>0</v>
      </c>
      <c r="V10715">
        <v>12000</v>
      </c>
      <c r="W10715">
        <v>7500</v>
      </c>
      <c r="X10715">
        <v>3.01</v>
      </c>
      <c r="Y10715">
        <v>13960</v>
      </c>
      <c r="Z10715">
        <v>4.7</v>
      </c>
    </row>
    <row r="10716" spans="1:26">
      <c r="A10716">
        <v>206396088</v>
      </c>
      <c r="B10716" t="s">
        <v>5057</v>
      </c>
      <c r="C10716" t="s">
        <v>3597</v>
      </c>
      <c r="D10716" t="s">
        <v>1049</v>
      </c>
      <c r="E10716" t="s">
        <v>3855</v>
      </c>
      <c r="F10716" t="s">
        <v>3621</v>
      </c>
      <c r="G10716">
        <v>206396088</v>
      </c>
      <c r="I10716" t="s">
        <v>3601</v>
      </c>
      <c r="J10716" t="s">
        <v>4906</v>
      </c>
      <c r="K10716" t="s">
        <v>3624</v>
      </c>
      <c r="L10716" t="s">
        <v>4025</v>
      </c>
      <c r="M10716">
        <v>12</v>
      </c>
      <c r="N10716">
        <v>21</v>
      </c>
      <c r="O10716">
        <v>10</v>
      </c>
      <c r="S10716" t="b">
        <v>0</v>
      </c>
      <c r="T10716" t="b">
        <v>0</v>
      </c>
      <c r="U10716" t="b">
        <v>0</v>
      </c>
      <c r="V10716">
        <v>12000</v>
      </c>
      <c r="W10716">
        <v>7500</v>
      </c>
      <c r="X10716">
        <v>3.01</v>
      </c>
      <c r="Y10716">
        <v>13960</v>
      </c>
      <c r="Z10716">
        <v>4.7</v>
      </c>
    </row>
    <row r="10717" spans="1:26">
      <c r="A10717">
        <v>206396068</v>
      </c>
      <c r="B10717" t="s">
        <v>5057</v>
      </c>
      <c r="C10717" t="s">
        <v>3597</v>
      </c>
      <c r="D10717" t="s">
        <v>1049</v>
      </c>
      <c r="E10717" t="s">
        <v>3854</v>
      </c>
      <c r="F10717" t="s">
        <v>3621</v>
      </c>
      <c r="G10717">
        <v>206396068</v>
      </c>
      <c r="I10717" t="s">
        <v>3601</v>
      </c>
      <c r="J10717" t="s">
        <v>4906</v>
      </c>
      <c r="K10717" t="s">
        <v>3624</v>
      </c>
      <c r="L10717" t="s">
        <v>4025</v>
      </c>
      <c r="M10717">
        <v>12</v>
      </c>
      <c r="N10717">
        <v>21</v>
      </c>
      <c r="O10717">
        <v>10</v>
      </c>
      <c r="S10717" t="b">
        <v>0</v>
      </c>
      <c r="T10717" t="b">
        <v>0</v>
      </c>
      <c r="U10717" t="b">
        <v>0</v>
      </c>
      <c r="V10717">
        <v>12000</v>
      </c>
      <c r="W10717">
        <v>7500</v>
      </c>
      <c r="X10717">
        <v>3.01</v>
      </c>
      <c r="Y10717">
        <v>13960</v>
      </c>
      <c r="Z10717">
        <v>4.7</v>
      </c>
    </row>
    <row r="10718" spans="1:26">
      <c r="A10718">
        <v>206396128</v>
      </c>
      <c r="B10718" t="s">
        <v>5057</v>
      </c>
      <c r="C10718" t="s">
        <v>3597</v>
      </c>
      <c r="D10718" t="s">
        <v>1049</v>
      </c>
      <c r="E10718" t="s">
        <v>3834</v>
      </c>
      <c r="F10718" t="s">
        <v>3621</v>
      </c>
      <c r="G10718">
        <v>206396128</v>
      </c>
      <c r="I10718" t="s">
        <v>3601</v>
      </c>
      <c r="J10718" t="s">
        <v>4906</v>
      </c>
      <c r="K10718" t="s">
        <v>3624</v>
      </c>
      <c r="L10718" t="s">
        <v>4025</v>
      </c>
      <c r="M10718">
        <v>12</v>
      </c>
      <c r="N10718">
        <v>21</v>
      </c>
      <c r="O10718">
        <v>10</v>
      </c>
      <c r="S10718" t="b">
        <v>0</v>
      </c>
      <c r="T10718" t="b">
        <v>0</v>
      </c>
      <c r="U10718" t="b">
        <v>0</v>
      </c>
      <c r="V10718">
        <v>12000</v>
      </c>
      <c r="W10718">
        <v>7500</v>
      </c>
      <c r="X10718">
        <v>3.01</v>
      </c>
      <c r="Y10718">
        <v>13960</v>
      </c>
      <c r="Z10718">
        <v>4.7</v>
      </c>
    </row>
    <row r="10719" spans="1:26">
      <c r="A10719">
        <v>206396118</v>
      </c>
      <c r="B10719" t="s">
        <v>5057</v>
      </c>
      <c r="C10719" t="s">
        <v>3597</v>
      </c>
      <c r="D10719" t="s">
        <v>1049</v>
      </c>
      <c r="E10719" t="s">
        <v>3859</v>
      </c>
      <c r="F10719" t="s">
        <v>3621</v>
      </c>
      <c r="G10719">
        <v>206396118</v>
      </c>
      <c r="I10719" t="s">
        <v>3601</v>
      </c>
      <c r="J10719" t="s">
        <v>4906</v>
      </c>
      <c r="K10719" t="s">
        <v>3624</v>
      </c>
      <c r="L10719" t="s">
        <v>4025</v>
      </c>
      <c r="M10719">
        <v>12</v>
      </c>
      <c r="N10719">
        <v>21</v>
      </c>
      <c r="O10719">
        <v>10</v>
      </c>
      <c r="S10719" t="b">
        <v>0</v>
      </c>
      <c r="T10719" t="b">
        <v>0</v>
      </c>
      <c r="U10719" t="b">
        <v>0</v>
      </c>
      <c r="V10719">
        <v>12000</v>
      </c>
      <c r="W10719">
        <v>7500</v>
      </c>
      <c r="X10719">
        <v>3.01</v>
      </c>
      <c r="Y10719">
        <v>13960</v>
      </c>
      <c r="Z10719">
        <v>4.7</v>
      </c>
    </row>
    <row r="10720" spans="1:26">
      <c r="A10720">
        <v>206396138</v>
      </c>
      <c r="B10720" t="s">
        <v>5057</v>
      </c>
      <c r="C10720" t="s">
        <v>3597</v>
      </c>
      <c r="D10720" t="s">
        <v>1049</v>
      </c>
      <c r="E10720" t="s">
        <v>3860</v>
      </c>
      <c r="F10720" t="s">
        <v>3621</v>
      </c>
      <c r="G10720">
        <v>206396138</v>
      </c>
      <c r="I10720" t="s">
        <v>3601</v>
      </c>
      <c r="J10720" t="s">
        <v>4906</v>
      </c>
      <c r="K10720" t="s">
        <v>3624</v>
      </c>
      <c r="L10720" t="s">
        <v>4025</v>
      </c>
      <c r="M10720">
        <v>12</v>
      </c>
      <c r="N10720">
        <v>21</v>
      </c>
      <c r="O10720">
        <v>10</v>
      </c>
      <c r="S10720" t="b">
        <v>0</v>
      </c>
      <c r="T10720" t="b">
        <v>0</v>
      </c>
      <c r="U10720" t="b">
        <v>0</v>
      </c>
      <c r="V10720">
        <v>12000</v>
      </c>
      <c r="W10720">
        <v>7500</v>
      </c>
      <c r="X10720">
        <v>3.01</v>
      </c>
      <c r="Y10720">
        <v>13960</v>
      </c>
      <c r="Z10720">
        <v>4.7</v>
      </c>
    </row>
    <row r="10721" spans="1:26">
      <c r="A10721">
        <v>206579742</v>
      </c>
      <c r="B10721" t="s">
        <v>5057</v>
      </c>
      <c r="C10721" t="s">
        <v>3597</v>
      </c>
      <c r="D10721" t="s">
        <v>3775</v>
      </c>
      <c r="E10721" t="s">
        <v>3776</v>
      </c>
      <c r="F10721" t="s">
        <v>3753</v>
      </c>
      <c r="G10721">
        <v>206579742</v>
      </c>
      <c r="I10721" t="s">
        <v>3601</v>
      </c>
      <c r="J10721" t="s">
        <v>5062</v>
      </c>
      <c r="K10721" t="s">
        <v>3624</v>
      </c>
      <c r="L10721" t="s">
        <v>5063</v>
      </c>
      <c r="M10721">
        <v>12.5</v>
      </c>
      <c r="N10721">
        <v>20.2</v>
      </c>
      <c r="O10721">
        <v>11.4</v>
      </c>
      <c r="S10721" t="b">
        <v>0</v>
      </c>
      <c r="T10721" t="b">
        <v>0</v>
      </c>
      <c r="U10721" t="b">
        <v>0</v>
      </c>
      <c r="V10721">
        <v>17100</v>
      </c>
      <c r="W10721">
        <v>14400</v>
      </c>
      <c r="X10721">
        <v>2.83</v>
      </c>
      <c r="Y10721">
        <v>19600</v>
      </c>
      <c r="Z10721">
        <v>2.2400000000000002</v>
      </c>
    </row>
    <row r="10722" spans="1:26">
      <c r="A10722">
        <v>206579741</v>
      </c>
      <c r="B10722" t="s">
        <v>5057</v>
      </c>
      <c r="C10722" t="s">
        <v>3597</v>
      </c>
      <c r="D10722" t="s">
        <v>3775</v>
      </c>
      <c r="E10722" t="s">
        <v>3776</v>
      </c>
      <c r="F10722" t="s">
        <v>3753</v>
      </c>
      <c r="G10722">
        <v>206579741</v>
      </c>
      <c r="I10722" t="s">
        <v>3601</v>
      </c>
      <c r="J10722" t="s">
        <v>5060</v>
      </c>
      <c r="K10722" t="s">
        <v>3624</v>
      </c>
      <c r="L10722" t="s">
        <v>5061</v>
      </c>
      <c r="M10722">
        <v>12.8</v>
      </c>
      <c r="N10722">
        <v>20.2</v>
      </c>
      <c r="O10722">
        <v>11.5</v>
      </c>
      <c r="S10722" t="b">
        <v>0</v>
      </c>
      <c r="T10722" t="b">
        <v>0</v>
      </c>
      <c r="U10722" t="b">
        <v>0</v>
      </c>
      <c r="V10722">
        <v>12000</v>
      </c>
      <c r="W10722">
        <v>10500</v>
      </c>
      <c r="X10722">
        <v>2.88</v>
      </c>
      <c r="Y10722">
        <v>17000</v>
      </c>
      <c r="Z10722">
        <v>2.48</v>
      </c>
    </row>
    <row r="10723" spans="1:26">
      <c r="A10723">
        <v>206579740</v>
      </c>
      <c r="B10723" t="s">
        <v>5057</v>
      </c>
      <c r="C10723" t="s">
        <v>3597</v>
      </c>
      <c r="D10723" t="s">
        <v>3775</v>
      </c>
      <c r="E10723" t="s">
        <v>3776</v>
      </c>
      <c r="F10723" t="s">
        <v>3753</v>
      </c>
      <c r="G10723">
        <v>206579740</v>
      </c>
      <c r="I10723" t="s">
        <v>3601</v>
      </c>
      <c r="J10723" t="s">
        <v>5058</v>
      </c>
      <c r="K10723" t="s">
        <v>3624</v>
      </c>
      <c r="L10723" t="s">
        <v>5059</v>
      </c>
      <c r="M10723">
        <v>13.6</v>
      </c>
      <c r="N10723">
        <v>20</v>
      </c>
      <c r="O10723">
        <v>11.7</v>
      </c>
      <c r="S10723" t="b">
        <v>0</v>
      </c>
      <c r="T10723" t="b">
        <v>0</v>
      </c>
      <c r="U10723" t="b">
        <v>0</v>
      </c>
      <c r="V10723">
        <v>9000</v>
      </c>
      <c r="W10723">
        <v>7400</v>
      </c>
      <c r="X10723">
        <v>2.78</v>
      </c>
      <c r="Y10723">
        <v>10500</v>
      </c>
      <c r="Z10723">
        <v>2.17</v>
      </c>
    </row>
    <row r="10724" spans="1:26">
      <c r="A10724">
        <v>205732187</v>
      </c>
      <c r="B10724" t="s">
        <v>5039</v>
      </c>
      <c r="C10724" t="s">
        <v>3597</v>
      </c>
      <c r="D10724" t="s">
        <v>3685</v>
      </c>
      <c r="E10724" t="s">
        <v>3693</v>
      </c>
      <c r="F10724" t="s">
        <v>3600</v>
      </c>
      <c r="G10724">
        <v>205732187</v>
      </c>
      <c r="I10724" t="s">
        <v>3601</v>
      </c>
      <c r="J10724" t="s">
        <v>5043</v>
      </c>
      <c r="K10724" t="s">
        <v>3688</v>
      </c>
      <c r="L10724" t="s">
        <v>5036</v>
      </c>
      <c r="M10724">
        <v>11</v>
      </c>
      <c r="N10724">
        <v>16</v>
      </c>
      <c r="O10724">
        <v>10</v>
      </c>
      <c r="S10724" t="b">
        <v>0</v>
      </c>
      <c r="T10724" t="b">
        <v>0</v>
      </c>
      <c r="U10724" t="b">
        <v>0</v>
      </c>
      <c r="V10724">
        <v>23000</v>
      </c>
      <c r="W10724">
        <v>15400</v>
      </c>
      <c r="X10724">
        <v>2.59</v>
      </c>
      <c r="Y10724">
        <v>15400</v>
      </c>
      <c r="Z10724">
        <v>2.59</v>
      </c>
    </row>
    <row r="10725" spans="1:26">
      <c r="A10725">
        <v>205732188</v>
      </c>
      <c r="B10725" t="s">
        <v>5039</v>
      </c>
      <c r="C10725" t="s">
        <v>3597</v>
      </c>
      <c r="D10725" t="s">
        <v>3685</v>
      </c>
      <c r="E10725" t="s">
        <v>3693</v>
      </c>
      <c r="F10725" t="s">
        <v>3600</v>
      </c>
      <c r="G10725">
        <v>205732188</v>
      </c>
      <c r="I10725" t="s">
        <v>3601</v>
      </c>
      <c r="J10725" t="s">
        <v>5046</v>
      </c>
      <c r="K10725" t="s">
        <v>3688</v>
      </c>
      <c r="L10725" t="s">
        <v>5038</v>
      </c>
      <c r="M10725">
        <v>9.5</v>
      </c>
      <c r="N10725">
        <v>16</v>
      </c>
      <c r="O10725">
        <v>9</v>
      </c>
      <c r="S10725" t="b">
        <v>0</v>
      </c>
      <c r="T10725" t="b">
        <v>0</v>
      </c>
      <c r="U10725" t="b">
        <v>0</v>
      </c>
      <c r="V10725">
        <v>34200</v>
      </c>
      <c r="W10725">
        <v>23600</v>
      </c>
      <c r="X10725">
        <v>2.2999999999999998</v>
      </c>
      <c r="Y10725">
        <v>23600</v>
      </c>
      <c r="Z10725">
        <v>2.2999999999999998</v>
      </c>
    </row>
    <row r="10726" spans="1:26">
      <c r="A10726">
        <v>205724753</v>
      </c>
      <c r="B10726" t="s">
        <v>5039</v>
      </c>
      <c r="C10726" t="s">
        <v>3597</v>
      </c>
      <c r="D10726" t="s">
        <v>3685</v>
      </c>
      <c r="E10726" t="s">
        <v>3693</v>
      </c>
      <c r="F10726" t="s">
        <v>3650</v>
      </c>
      <c r="G10726">
        <v>205724753</v>
      </c>
      <c r="I10726" t="s">
        <v>3651</v>
      </c>
      <c r="J10726" t="s">
        <v>5043</v>
      </c>
      <c r="K10726" t="s">
        <v>3653</v>
      </c>
      <c r="L10726" t="s">
        <v>5055</v>
      </c>
      <c r="M10726">
        <v>14.3</v>
      </c>
      <c r="N10726">
        <v>18</v>
      </c>
      <c r="O10726">
        <v>10.4</v>
      </c>
      <c r="S10726" t="b">
        <v>0</v>
      </c>
      <c r="T10726" t="b">
        <v>0</v>
      </c>
      <c r="U10726" t="b">
        <v>0</v>
      </c>
      <c r="V10726">
        <v>23000</v>
      </c>
      <c r="W10726">
        <v>14000</v>
      </c>
      <c r="X10726">
        <v>2.79</v>
      </c>
      <c r="Y10726">
        <v>14000</v>
      </c>
      <c r="Z10726">
        <v>2.79</v>
      </c>
    </row>
    <row r="10727" spans="1:26">
      <c r="A10727">
        <v>205732190</v>
      </c>
      <c r="B10727" t="s">
        <v>5039</v>
      </c>
      <c r="C10727" t="s">
        <v>3597</v>
      </c>
      <c r="D10727" t="s">
        <v>3685</v>
      </c>
      <c r="E10727" t="s">
        <v>3693</v>
      </c>
      <c r="F10727" t="s">
        <v>3600</v>
      </c>
      <c r="G10727">
        <v>205732190</v>
      </c>
      <c r="I10727" t="s">
        <v>3601</v>
      </c>
      <c r="J10727" t="s">
        <v>5049</v>
      </c>
      <c r="K10727" t="s">
        <v>3688</v>
      </c>
      <c r="L10727" t="s">
        <v>5037</v>
      </c>
      <c r="M10727">
        <v>8.1999999999999993</v>
      </c>
      <c r="N10727">
        <v>16</v>
      </c>
      <c r="O10727">
        <v>10</v>
      </c>
      <c r="S10727" t="b">
        <v>0</v>
      </c>
      <c r="T10727" t="b">
        <v>0</v>
      </c>
      <c r="U10727" t="b">
        <v>0</v>
      </c>
      <c r="V10727">
        <v>57500</v>
      </c>
      <c r="W10727">
        <v>37000</v>
      </c>
      <c r="X10727">
        <v>2.5</v>
      </c>
      <c r="Y10727">
        <v>37000</v>
      </c>
      <c r="Z10727">
        <v>2.5</v>
      </c>
    </row>
    <row r="10728" spans="1:26">
      <c r="A10728">
        <v>205724751</v>
      </c>
      <c r="B10728" t="s">
        <v>5039</v>
      </c>
      <c r="C10728" t="s">
        <v>3597</v>
      </c>
      <c r="D10728" t="s">
        <v>3685</v>
      </c>
      <c r="E10728" t="s">
        <v>3693</v>
      </c>
      <c r="F10728" t="s">
        <v>3718</v>
      </c>
      <c r="G10728">
        <v>205724751</v>
      </c>
      <c r="I10728" t="s">
        <v>3711</v>
      </c>
      <c r="J10728" t="s">
        <v>5043</v>
      </c>
      <c r="K10728" t="s">
        <v>3688</v>
      </c>
      <c r="L10728" t="s">
        <v>5054</v>
      </c>
      <c r="M10728">
        <v>11</v>
      </c>
      <c r="N10728">
        <v>15.7</v>
      </c>
      <c r="O10728">
        <v>9</v>
      </c>
      <c r="S10728" t="b">
        <v>0</v>
      </c>
      <c r="T10728" t="b">
        <v>0</v>
      </c>
      <c r="U10728" t="b">
        <v>0</v>
      </c>
      <c r="V10728">
        <v>23000</v>
      </c>
      <c r="W10728">
        <v>15000</v>
      </c>
      <c r="X10728">
        <v>2.5</v>
      </c>
      <c r="Y10728">
        <v>15000</v>
      </c>
      <c r="Z10728">
        <v>2.5</v>
      </c>
    </row>
    <row r="10729" spans="1:26">
      <c r="A10729">
        <v>205724752</v>
      </c>
      <c r="B10729" t="s">
        <v>5039</v>
      </c>
      <c r="C10729" t="s">
        <v>3597</v>
      </c>
      <c r="D10729" t="s">
        <v>3685</v>
      </c>
      <c r="E10729" t="s">
        <v>3693</v>
      </c>
      <c r="F10729" t="s">
        <v>3718</v>
      </c>
      <c r="G10729">
        <v>205724752</v>
      </c>
      <c r="I10729" t="s">
        <v>3711</v>
      </c>
      <c r="J10729" t="s">
        <v>5046</v>
      </c>
      <c r="K10729" t="s">
        <v>3688</v>
      </c>
      <c r="L10729" t="s">
        <v>5052</v>
      </c>
      <c r="M10729">
        <v>10</v>
      </c>
      <c r="N10729">
        <v>16</v>
      </c>
      <c r="O10729">
        <v>9</v>
      </c>
      <c r="S10729" t="b">
        <v>0</v>
      </c>
      <c r="T10729" t="b">
        <v>0</v>
      </c>
      <c r="U10729" t="b">
        <v>0</v>
      </c>
      <c r="V10729">
        <v>34200</v>
      </c>
      <c r="W10729">
        <v>22000</v>
      </c>
      <c r="X10729">
        <v>2.5</v>
      </c>
      <c r="Y10729">
        <v>22000</v>
      </c>
      <c r="Z10729">
        <v>2.5</v>
      </c>
    </row>
    <row r="10730" spans="1:26">
      <c r="A10730">
        <v>205881786</v>
      </c>
      <c r="B10730" t="s">
        <v>5039</v>
      </c>
      <c r="C10730" t="s">
        <v>3597</v>
      </c>
      <c r="D10730" t="s">
        <v>3685</v>
      </c>
      <c r="E10730" t="s">
        <v>3693</v>
      </c>
      <c r="F10730" t="s">
        <v>3718</v>
      </c>
      <c r="G10730">
        <v>205881786</v>
      </c>
      <c r="I10730" t="s">
        <v>3711</v>
      </c>
      <c r="J10730" t="s">
        <v>5040</v>
      </c>
      <c r="K10730" t="s">
        <v>3688</v>
      </c>
      <c r="L10730" t="s">
        <v>5053</v>
      </c>
      <c r="M10730">
        <v>9.4</v>
      </c>
      <c r="N10730">
        <v>16</v>
      </c>
      <c r="O10730">
        <v>9</v>
      </c>
      <c r="S10730" t="b">
        <v>0</v>
      </c>
      <c r="T10730" t="b">
        <v>0</v>
      </c>
      <c r="U10730" t="b">
        <v>0</v>
      </c>
      <c r="V10730">
        <v>45500</v>
      </c>
      <c r="W10730">
        <v>32000</v>
      </c>
      <c r="X10730">
        <v>2.7</v>
      </c>
      <c r="Y10730">
        <v>32000</v>
      </c>
      <c r="Z10730">
        <v>2.7</v>
      </c>
    </row>
    <row r="10731" spans="1:26">
      <c r="A10731">
        <v>205881782</v>
      </c>
      <c r="B10731" t="s">
        <v>5039</v>
      </c>
      <c r="C10731" t="s">
        <v>3597</v>
      </c>
      <c r="D10731" t="s">
        <v>3685</v>
      </c>
      <c r="E10731" t="s">
        <v>3693</v>
      </c>
      <c r="F10731" t="s">
        <v>3718</v>
      </c>
      <c r="G10731">
        <v>205881782</v>
      </c>
      <c r="I10731" t="s">
        <v>3711</v>
      </c>
      <c r="J10731" t="s">
        <v>5049</v>
      </c>
      <c r="K10731" t="s">
        <v>3688</v>
      </c>
      <c r="L10731" t="s">
        <v>5051</v>
      </c>
      <c r="M10731">
        <v>9.1999999999999993</v>
      </c>
      <c r="N10731">
        <v>16</v>
      </c>
      <c r="O10731">
        <v>10.5</v>
      </c>
      <c r="S10731" t="b">
        <v>0</v>
      </c>
      <c r="T10731" t="b">
        <v>0</v>
      </c>
      <c r="U10731" t="b">
        <v>0</v>
      </c>
      <c r="V10731">
        <v>57500</v>
      </c>
      <c r="W10731">
        <v>34000</v>
      </c>
      <c r="X10731">
        <v>2.7</v>
      </c>
      <c r="Y10731">
        <v>34000</v>
      </c>
      <c r="Z10731">
        <v>2.7</v>
      </c>
    </row>
    <row r="10732" spans="1:26">
      <c r="A10732">
        <v>205881781</v>
      </c>
      <c r="B10732" t="s">
        <v>5039</v>
      </c>
      <c r="C10732" t="s">
        <v>3597</v>
      </c>
      <c r="D10732" t="s">
        <v>3685</v>
      </c>
      <c r="E10732" t="s">
        <v>3693</v>
      </c>
      <c r="F10732" t="s">
        <v>3718</v>
      </c>
      <c r="G10732">
        <v>205881781</v>
      </c>
      <c r="I10732" t="s">
        <v>3711</v>
      </c>
      <c r="J10732" t="s">
        <v>5045</v>
      </c>
      <c r="K10732" t="s">
        <v>3688</v>
      </c>
      <c r="L10732" t="s">
        <v>5053</v>
      </c>
      <c r="M10732">
        <v>9.4</v>
      </c>
      <c r="N10732">
        <v>16</v>
      </c>
      <c r="O10732">
        <v>9</v>
      </c>
      <c r="S10732" t="b">
        <v>0</v>
      </c>
      <c r="T10732" t="b">
        <v>0</v>
      </c>
      <c r="U10732" t="b">
        <v>0</v>
      </c>
      <c r="V10732">
        <v>45500</v>
      </c>
      <c r="W10732">
        <v>32000</v>
      </c>
      <c r="X10732">
        <v>2.7</v>
      </c>
      <c r="Y10732">
        <v>32000</v>
      </c>
      <c r="Z10732">
        <v>2.7</v>
      </c>
    </row>
    <row r="10733" spans="1:26">
      <c r="A10733">
        <v>205708866</v>
      </c>
      <c r="B10733" t="s">
        <v>5039</v>
      </c>
      <c r="C10733" t="s">
        <v>3597</v>
      </c>
      <c r="D10733" t="s">
        <v>3685</v>
      </c>
      <c r="E10733" t="s">
        <v>3693</v>
      </c>
      <c r="F10733" t="s">
        <v>3718</v>
      </c>
      <c r="G10733">
        <v>205708866</v>
      </c>
      <c r="I10733" t="s">
        <v>3711</v>
      </c>
      <c r="J10733" t="s">
        <v>5044</v>
      </c>
      <c r="K10733" t="s">
        <v>3688</v>
      </c>
      <c r="L10733" t="s">
        <v>5052</v>
      </c>
      <c r="M10733">
        <v>10</v>
      </c>
      <c r="N10733">
        <v>16</v>
      </c>
      <c r="O10733">
        <v>9</v>
      </c>
      <c r="S10733" t="b">
        <v>0</v>
      </c>
      <c r="T10733" t="b">
        <v>0</v>
      </c>
      <c r="U10733" t="b">
        <v>0</v>
      </c>
      <c r="V10733">
        <v>34200</v>
      </c>
      <c r="W10733">
        <v>22000</v>
      </c>
      <c r="X10733">
        <v>2.5</v>
      </c>
      <c r="Y10733">
        <v>22000</v>
      </c>
      <c r="Z10733">
        <v>2.5</v>
      </c>
    </row>
    <row r="10734" spans="1:26">
      <c r="A10734">
        <v>205881788</v>
      </c>
      <c r="B10734" t="s">
        <v>5039</v>
      </c>
      <c r="C10734" t="s">
        <v>3597</v>
      </c>
      <c r="D10734" t="s">
        <v>3685</v>
      </c>
      <c r="E10734" t="s">
        <v>3693</v>
      </c>
      <c r="F10734" t="s">
        <v>3718</v>
      </c>
      <c r="G10734">
        <v>205881788</v>
      </c>
      <c r="I10734" t="s">
        <v>3711</v>
      </c>
      <c r="J10734" t="s">
        <v>5041</v>
      </c>
      <c r="K10734" t="s">
        <v>3688</v>
      </c>
      <c r="L10734" t="s">
        <v>5051</v>
      </c>
      <c r="M10734">
        <v>9.1999999999999993</v>
      </c>
      <c r="N10734">
        <v>16</v>
      </c>
      <c r="O10734">
        <v>10.5</v>
      </c>
      <c r="S10734" t="b">
        <v>0</v>
      </c>
      <c r="T10734" t="b">
        <v>0</v>
      </c>
      <c r="U10734" t="b">
        <v>0</v>
      </c>
      <c r="V10734">
        <v>57500</v>
      </c>
      <c r="W10734">
        <v>34000</v>
      </c>
      <c r="X10734">
        <v>2.7</v>
      </c>
      <c r="Y10734">
        <v>34000</v>
      </c>
      <c r="Z10734">
        <v>2.7</v>
      </c>
    </row>
    <row r="10735" spans="1:26">
      <c r="A10735">
        <v>205708867</v>
      </c>
      <c r="B10735" t="s">
        <v>5039</v>
      </c>
      <c r="C10735" t="s">
        <v>3597</v>
      </c>
      <c r="D10735" t="s">
        <v>3685</v>
      </c>
      <c r="E10735" t="s">
        <v>3693</v>
      </c>
      <c r="F10735" t="s">
        <v>3650</v>
      </c>
      <c r="G10735">
        <v>205708867</v>
      </c>
      <c r="I10735" t="s">
        <v>3651</v>
      </c>
      <c r="J10735" t="s">
        <v>5044</v>
      </c>
      <c r="K10735" t="s">
        <v>3653</v>
      </c>
      <c r="L10735" t="s">
        <v>5050</v>
      </c>
      <c r="M10735">
        <v>12</v>
      </c>
      <c r="N10735">
        <v>18</v>
      </c>
      <c r="O10735">
        <v>10.3</v>
      </c>
      <c r="S10735" t="b">
        <v>0</v>
      </c>
      <c r="T10735" t="b">
        <v>0</v>
      </c>
      <c r="U10735" t="b">
        <v>0</v>
      </c>
      <c r="V10735">
        <v>34200</v>
      </c>
      <c r="W10735">
        <v>23600</v>
      </c>
      <c r="X10735">
        <v>2.99</v>
      </c>
      <c r="Y10735">
        <v>23600</v>
      </c>
      <c r="Z10735">
        <v>2.99</v>
      </c>
    </row>
    <row r="10736" spans="1:26">
      <c r="A10736">
        <v>205724755</v>
      </c>
      <c r="B10736" t="s">
        <v>5039</v>
      </c>
      <c r="C10736" t="s">
        <v>3597</v>
      </c>
      <c r="D10736" t="s">
        <v>3685</v>
      </c>
      <c r="E10736" t="s">
        <v>3693</v>
      </c>
      <c r="F10736" t="s">
        <v>3650</v>
      </c>
      <c r="G10736">
        <v>205724755</v>
      </c>
      <c r="I10736" t="s">
        <v>3651</v>
      </c>
      <c r="J10736" t="s">
        <v>5045</v>
      </c>
      <c r="K10736" t="s">
        <v>3653</v>
      </c>
      <c r="L10736" t="s">
        <v>5048</v>
      </c>
      <c r="M10736">
        <v>10.3</v>
      </c>
      <c r="N10736">
        <v>18</v>
      </c>
      <c r="O10736">
        <v>10</v>
      </c>
      <c r="S10736" t="b">
        <v>0</v>
      </c>
      <c r="T10736" t="b">
        <v>0</v>
      </c>
      <c r="U10736" t="b">
        <v>0</v>
      </c>
      <c r="V10736">
        <v>45500</v>
      </c>
      <c r="W10736">
        <v>32200</v>
      </c>
      <c r="X10736">
        <v>3</v>
      </c>
      <c r="Y10736">
        <v>32200</v>
      </c>
      <c r="Z10736">
        <v>3</v>
      </c>
    </row>
    <row r="10737" spans="1:26">
      <c r="A10737">
        <v>205724754</v>
      </c>
      <c r="B10737" t="s">
        <v>5039</v>
      </c>
      <c r="C10737" t="s">
        <v>3597</v>
      </c>
      <c r="D10737" t="s">
        <v>3685</v>
      </c>
      <c r="E10737" t="s">
        <v>3693</v>
      </c>
      <c r="F10737" t="s">
        <v>3650</v>
      </c>
      <c r="G10737">
        <v>205724754</v>
      </c>
      <c r="I10737" t="s">
        <v>3651</v>
      </c>
      <c r="J10737" t="s">
        <v>5046</v>
      </c>
      <c r="K10737" t="s">
        <v>3653</v>
      </c>
      <c r="L10737" t="s">
        <v>5050</v>
      </c>
      <c r="M10737">
        <v>12</v>
      </c>
      <c r="N10737">
        <v>18</v>
      </c>
      <c r="O10737">
        <v>10.3</v>
      </c>
      <c r="S10737" t="b">
        <v>0</v>
      </c>
      <c r="T10737" t="b">
        <v>0</v>
      </c>
      <c r="U10737" t="b">
        <v>0</v>
      </c>
      <c r="V10737">
        <v>34200</v>
      </c>
      <c r="W10737">
        <v>23600</v>
      </c>
      <c r="X10737">
        <v>2.99</v>
      </c>
      <c r="Y10737">
        <v>23600</v>
      </c>
      <c r="Z10737">
        <v>2.99</v>
      </c>
    </row>
    <row r="10738" spans="1:26">
      <c r="A10738">
        <v>205724756</v>
      </c>
      <c r="B10738" t="s">
        <v>5039</v>
      </c>
      <c r="C10738" t="s">
        <v>3597</v>
      </c>
      <c r="D10738" t="s">
        <v>3685</v>
      </c>
      <c r="E10738" t="s">
        <v>3693</v>
      </c>
      <c r="F10738" t="s">
        <v>3650</v>
      </c>
      <c r="G10738">
        <v>205724756</v>
      </c>
      <c r="I10738" t="s">
        <v>3651</v>
      </c>
      <c r="J10738" t="s">
        <v>5049</v>
      </c>
      <c r="K10738" t="s">
        <v>3653</v>
      </c>
      <c r="L10738" t="s">
        <v>5047</v>
      </c>
      <c r="M10738">
        <v>9.8000000000000007</v>
      </c>
      <c r="N10738">
        <v>18</v>
      </c>
      <c r="O10738">
        <v>10.5</v>
      </c>
      <c r="S10738" t="b">
        <v>0</v>
      </c>
      <c r="T10738" t="b">
        <v>0</v>
      </c>
      <c r="U10738" t="b">
        <v>0</v>
      </c>
      <c r="V10738">
        <v>57500</v>
      </c>
      <c r="W10738">
        <v>37000</v>
      </c>
      <c r="X10738">
        <v>3.2</v>
      </c>
      <c r="Y10738">
        <v>37000</v>
      </c>
      <c r="Z10738">
        <v>3.2</v>
      </c>
    </row>
    <row r="10739" spans="1:26">
      <c r="A10739">
        <v>205708868</v>
      </c>
      <c r="B10739" t="s">
        <v>5039</v>
      </c>
      <c r="C10739" t="s">
        <v>3597</v>
      </c>
      <c r="D10739" t="s">
        <v>3685</v>
      </c>
      <c r="E10739" t="s">
        <v>3693</v>
      </c>
      <c r="F10739" t="s">
        <v>3650</v>
      </c>
      <c r="G10739">
        <v>205708868</v>
      </c>
      <c r="I10739" t="s">
        <v>3651</v>
      </c>
      <c r="J10739" t="s">
        <v>5040</v>
      </c>
      <c r="K10739" t="s">
        <v>3653</v>
      </c>
      <c r="L10739" t="s">
        <v>5048</v>
      </c>
      <c r="M10739">
        <v>10.3</v>
      </c>
      <c r="N10739">
        <v>18</v>
      </c>
      <c r="O10739">
        <v>10</v>
      </c>
      <c r="S10739" t="b">
        <v>0</v>
      </c>
      <c r="T10739" t="b">
        <v>0</v>
      </c>
      <c r="U10739" t="b">
        <v>0</v>
      </c>
      <c r="V10739">
        <v>45500</v>
      </c>
      <c r="W10739">
        <v>32200</v>
      </c>
      <c r="X10739">
        <v>3</v>
      </c>
      <c r="Y10739">
        <v>32200</v>
      </c>
      <c r="Z10739">
        <v>3</v>
      </c>
    </row>
    <row r="10740" spans="1:26">
      <c r="A10740">
        <v>205708869</v>
      </c>
      <c r="B10740" t="s">
        <v>5039</v>
      </c>
      <c r="C10740" t="s">
        <v>3597</v>
      </c>
      <c r="D10740" t="s">
        <v>3685</v>
      </c>
      <c r="E10740" t="s">
        <v>3693</v>
      </c>
      <c r="F10740" t="s">
        <v>3650</v>
      </c>
      <c r="G10740">
        <v>205708869</v>
      </c>
      <c r="I10740" t="s">
        <v>3651</v>
      </c>
      <c r="J10740" t="s">
        <v>5041</v>
      </c>
      <c r="K10740" t="s">
        <v>3653</v>
      </c>
      <c r="L10740" t="s">
        <v>5047</v>
      </c>
      <c r="M10740">
        <v>9.8000000000000007</v>
      </c>
      <c r="N10740">
        <v>18</v>
      </c>
      <c r="O10740">
        <v>10.5</v>
      </c>
      <c r="S10740" t="b">
        <v>0</v>
      </c>
      <c r="T10740" t="b">
        <v>0</v>
      </c>
      <c r="U10740" t="b">
        <v>0</v>
      </c>
      <c r="V10740">
        <v>57500</v>
      </c>
      <c r="W10740">
        <v>37000</v>
      </c>
      <c r="X10740">
        <v>3.2</v>
      </c>
      <c r="Y10740">
        <v>37000</v>
      </c>
      <c r="Z10740">
        <v>3.2</v>
      </c>
    </row>
    <row r="10741" spans="1:26">
      <c r="A10741">
        <v>205724758</v>
      </c>
      <c r="B10741" t="s">
        <v>5039</v>
      </c>
      <c r="C10741" t="s">
        <v>3597</v>
      </c>
      <c r="D10741" t="s">
        <v>3685</v>
      </c>
      <c r="E10741" t="s">
        <v>3693</v>
      </c>
      <c r="F10741" t="s">
        <v>3710</v>
      </c>
      <c r="G10741">
        <v>205724758</v>
      </c>
      <c r="I10741" t="s">
        <v>3711</v>
      </c>
      <c r="J10741" t="s">
        <v>5046</v>
      </c>
      <c r="K10741" t="s">
        <v>3725</v>
      </c>
      <c r="M10741">
        <v>11</v>
      </c>
      <c r="N10741">
        <v>17</v>
      </c>
      <c r="O10741">
        <v>9.65</v>
      </c>
      <c r="S10741" t="b">
        <v>0</v>
      </c>
      <c r="T10741" t="b">
        <v>0</v>
      </c>
      <c r="U10741" t="b">
        <v>0</v>
      </c>
      <c r="V10741">
        <v>34200</v>
      </c>
      <c r="W10741">
        <v>22800</v>
      </c>
      <c r="X10741">
        <v>2.74</v>
      </c>
      <c r="Y10741">
        <v>22800</v>
      </c>
      <c r="Z10741">
        <v>2.74</v>
      </c>
    </row>
    <row r="10742" spans="1:26">
      <c r="A10742">
        <v>205881783</v>
      </c>
      <c r="B10742" t="s">
        <v>5039</v>
      </c>
      <c r="C10742" t="s">
        <v>3597</v>
      </c>
      <c r="D10742" t="s">
        <v>3685</v>
      </c>
      <c r="E10742" t="s">
        <v>3693</v>
      </c>
      <c r="F10742" t="s">
        <v>3710</v>
      </c>
      <c r="G10742">
        <v>205881783</v>
      </c>
      <c r="I10742" t="s">
        <v>3711</v>
      </c>
      <c r="J10742" t="s">
        <v>5045</v>
      </c>
      <c r="K10742" t="s">
        <v>3725</v>
      </c>
      <c r="M10742">
        <v>9.85</v>
      </c>
      <c r="N10742">
        <v>17</v>
      </c>
      <c r="O10742">
        <v>9.5</v>
      </c>
      <c r="S10742" t="b">
        <v>0</v>
      </c>
      <c r="T10742" t="b">
        <v>0</v>
      </c>
      <c r="U10742" t="b">
        <v>0</v>
      </c>
      <c r="V10742">
        <v>45500</v>
      </c>
      <c r="W10742">
        <v>32000</v>
      </c>
      <c r="X10742">
        <v>2.83</v>
      </c>
      <c r="Y10742">
        <v>32100</v>
      </c>
      <c r="Z10742">
        <v>2.84</v>
      </c>
    </row>
    <row r="10743" spans="1:26">
      <c r="A10743">
        <v>205708982</v>
      </c>
      <c r="B10743" t="s">
        <v>5039</v>
      </c>
      <c r="C10743" t="s">
        <v>3597</v>
      </c>
      <c r="D10743" t="s">
        <v>3685</v>
      </c>
      <c r="E10743" t="s">
        <v>3693</v>
      </c>
      <c r="F10743" t="s">
        <v>3710</v>
      </c>
      <c r="G10743">
        <v>205708982</v>
      </c>
      <c r="I10743" t="s">
        <v>3711</v>
      </c>
      <c r="J10743" t="s">
        <v>5044</v>
      </c>
      <c r="K10743" t="s">
        <v>3725</v>
      </c>
      <c r="M10743">
        <v>11</v>
      </c>
      <c r="N10743">
        <v>17</v>
      </c>
      <c r="O10743">
        <v>9.65</v>
      </c>
      <c r="S10743" t="b">
        <v>0</v>
      </c>
      <c r="T10743" t="b">
        <v>0</v>
      </c>
      <c r="U10743" t="b">
        <v>0</v>
      </c>
      <c r="V10743">
        <v>34200</v>
      </c>
      <c r="W10743">
        <v>22800</v>
      </c>
      <c r="X10743">
        <v>2.74</v>
      </c>
      <c r="Y10743">
        <v>22800</v>
      </c>
      <c r="Z10743">
        <v>2.74</v>
      </c>
    </row>
    <row r="10744" spans="1:26">
      <c r="A10744">
        <v>205724757</v>
      </c>
      <c r="B10744" t="s">
        <v>5039</v>
      </c>
      <c r="C10744" t="s">
        <v>3597</v>
      </c>
      <c r="D10744" t="s">
        <v>3685</v>
      </c>
      <c r="E10744" t="s">
        <v>3693</v>
      </c>
      <c r="F10744" t="s">
        <v>3710</v>
      </c>
      <c r="G10744">
        <v>205724757</v>
      </c>
      <c r="I10744" t="s">
        <v>3711</v>
      </c>
      <c r="J10744" t="s">
        <v>5043</v>
      </c>
      <c r="K10744" t="s">
        <v>3725</v>
      </c>
      <c r="M10744">
        <v>12.65</v>
      </c>
      <c r="N10744">
        <v>16.850000000000001</v>
      </c>
      <c r="O10744">
        <v>9.6999999999999993</v>
      </c>
      <c r="S10744" t="b">
        <v>0</v>
      </c>
      <c r="T10744" t="b">
        <v>0</v>
      </c>
      <c r="U10744" t="b">
        <v>0</v>
      </c>
      <c r="V10744">
        <v>23000</v>
      </c>
      <c r="W10744">
        <v>14500</v>
      </c>
      <c r="X10744">
        <v>2.64</v>
      </c>
      <c r="Y10744">
        <v>14500</v>
      </c>
      <c r="Z10744">
        <v>2.64</v>
      </c>
    </row>
    <row r="10745" spans="1:26">
      <c r="A10745">
        <v>205881785</v>
      </c>
      <c r="B10745" t="s">
        <v>5039</v>
      </c>
      <c r="C10745" t="s">
        <v>3597</v>
      </c>
      <c r="D10745" t="s">
        <v>3685</v>
      </c>
      <c r="E10745" t="s">
        <v>3693</v>
      </c>
      <c r="F10745" t="s">
        <v>3710</v>
      </c>
      <c r="G10745">
        <v>205881785</v>
      </c>
      <c r="I10745" t="s">
        <v>3711</v>
      </c>
      <c r="J10745" t="s">
        <v>5042</v>
      </c>
      <c r="K10745" t="s">
        <v>3725</v>
      </c>
      <c r="M10745">
        <v>9.5</v>
      </c>
      <c r="N10745">
        <v>17</v>
      </c>
      <c r="O10745">
        <v>10.5</v>
      </c>
      <c r="S10745" t="b">
        <v>0</v>
      </c>
      <c r="T10745" t="b">
        <v>0</v>
      </c>
      <c r="U10745" t="b">
        <v>0</v>
      </c>
      <c r="V10745">
        <v>57500</v>
      </c>
      <c r="W10745">
        <v>35400</v>
      </c>
      <c r="X10745">
        <v>2.93</v>
      </c>
      <c r="Y10745">
        <v>35500</v>
      </c>
      <c r="Z10745">
        <v>2.94</v>
      </c>
    </row>
    <row r="10746" spans="1:26">
      <c r="A10746">
        <v>205881790</v>
      </c>
      <c r="B10746" t="s">
        <v>5039</v>
      </c>
      <c r="C10746" t="s">
        <v>3597</v>
      </c>
      <c r="D10746" t="s">
        <v>3685</v>
      </c>
      <c r="E10746" t="s">
        <v>3693</v>
      </c>
      <c r="F10746" t="s">
        <v>3710</v>
      </c>
      <c r="G10746">
        <v>205881790</v>
      </c>
      <c r="I10746" t="s">
        <v>3711</v>
      </c>
      <c r="J10746" t="s">
        <v>5041</v>
      </c>
      <c r="K10746" t="s">
        <v>3725</v>
      </c>
      <c r="M10746">
        <v>9.5</v>
      </c>
      <c r="N10746">
        <v>17</v>
      </c>
      <c r="O10746">
        <v>10.5</v>
      </c>
      <c r="S10746" t="b">
        <v>0</v>
      </c>
      <c r="T10746" t="b">
        <v>0</v>
      </c>
      <c r="U10746" t="b">
        <v>0</v>
      </c>
      <c r="V10746">
        <v>57500</v>
      </c>
      <c r="W10746">
        <v>35400</v>
      </c>
      <c r="X10746">
        <v>2.93</v>
      </c>
      <c r="Y10746">
        <v>35500</v>
      </c>
      <c r="Z10746">
        <v>2.94</v>
      </c>
    </row>
    <row r="10747" spans="1:26">
      <c r="A10747">
        <v>205881789</v>
      </c>
      <c r="B10747" t="s">
        <v>5039</v>
      </c>
      <c r="C10747" t="s">
        <v>3597</v>
      </c>
      <c r="D10747" t="s">
        <v>3685</v>
      </c>
      <c r="E10747" t="s">
        <v>3693</v>
      </c>
      <c r="F10747" t="s">
        <v>3710</v>
      </c>
      <c r="G10747">
        <v>205881789</v>
      </c>
      <c r="I10747" t="s">
        <v>3711</v>
      </c>
      <c r="J10747" t="s">
        <v>5040</v>
      </c>
      <c r="K10747" t="s">
        <v>3725</v>
      </c>
      <c r="M10747">
        <v>9.85</v>
      </c>
      <c r="N10747">
        <v>17</v>
      </c>
      <c r="O10747">
        <v>9.5</v>
      </c>
      <c r="S10747" t="b">
        <v>0</v>
      </c>
      <c r="T10747" t="b">
        <v>0</v>
      </c>
      <c r="U10747" t="b">
        <v>0</v>
      </c>
      <c r="V10747">
        <v>45500</v>
      </c>
      <c r="W10747">
        <v>32000</v>
      </c>
      <c r="X10747">
        <v>2.83</v>
      </c>
      <c r="Y10747">
        <v>32100</v>
      </c>
      <c r="Z10747">
        <v>2.84</v>
      </c>
    </row>
    <row r="10748" spans="1:26">
      <c r="A10748">
        <v>201978157</v>
      </c>
      <c r="B10748" t="s">
        <v>5035</v>
      </c>
      <c r="C10748" t="s">
        <v>3597</v>
      </c>
      <c r="D10748" t="s">
        <v>3685</v>
      </c>
      <c r="E10748" t="s">
        <v>3693</v>
      </c>
      <c r="F10748" t="s">
        <v>3600</v>
      </c>
      <c r="G10748">
        <v>201978157</v>
      </c>
      <c r="I10748" t="s">
        <v>3601</v>
      </c>
      <c r="J10748" t="s">
        <v>3712</v>
      </c>
      <c r="L10748" t="s">
        <v>5038</v>
      </c>
      <c r="M10748">
        <v>9.5</v>
      </c>
      <c r="N10748">
        <v>16</v>
      </c>
      <c r="O10748">
        <v>9</v>
      </c>
      <c r="S10748" t="b">
        <v>0</v>
      </c>
      <c r="T10748" t="b">
        <v>0</v>
      </c>
      <c r="U10748" t="b">
        <v>0</v>
      </c>
      <c r="V10748">
        <v>34200</v>
      </c>
      <c r="W10748">
        <v>23600</v>
      </c>
      <c r="X10748">
        <v>2.2999999999999998</v>
      </c>
      <c r="Y10748">
        <v>23600</v>
      </c>
      <c r="Z10748">
        <v>2.2999999999999998</v>
      </c>
    </row>
    <row r="10749" spans="1:26">
      <c r="A10749">
        <v>201978159</v>
      </c>
      <c r="B10749" t="s">
        <v>5035</v>
      </c>
      <c r="C10749" t="s">
        <v>3597</v>
      </c>
      <c r="D10749" t="s">
        <v>3685</v>
      </c>
      <c r="E10749" t="s">
        <v>3693</v>
      </c>
      <c r="F10749" t="s">
        <v>3600</v>
      </c>
      <c r="G10749">
        <v>201978159</v>
      </c>
      <c r="I10749" t="s">
        <v>3601</v>
      </c>
      <c r="J10749" t="s">
        <v>5033</v>
      </c>
      <c r="L10749" t="s">
        <v>5037</v>
      </c>
      <c r="M10749">
        <v>8.1999999999999993</v>
      </c>
      <c r="N10749">
        <v>16</v>
      </c>
      <c r="O10749">
        <v>10</v>
      </c>
      <c r="S10749" t="b">
        <v>0</v>
      </c>
      <c r="T10749" t="b">
        <v>0</v>
      </c>
      <c r="U10749" t="b">
        <v>0</v>
      </c>
      <c r="V10749">
        <v>57500</v>
      </c>
      <c r="W10749">
        <v>37000</v>
      </c>
      <c r="X10749">
        <v>2.5</v>
      </c>
      <c r="Y10749">
        <v>37000</v>
      </c>
      <c r="Z10749">
        <v>2.5</v>
      </c>
    </row>
    <row r="10750" spans="1:26">
      <c r="A10750">
        <v>201978156</v>
      </c>
      <c r="B10750" t="s">
        <v>5035</v>
      </c>
      <c r="C10750" t="s">
        <v>3597</v>
      </c>
      <c r="D10750" t="s">
        <v>3685</v>
      </c>
      <c r="E10750" t="s">
        <v>3693</v>
      </c>
      <c r="F10750" t="s">
        <v>3600</v>
      </c>
      <c r="G10750">
        <v>201978156</v>
      </c>
      <c r="I10750" t="s">
        <v>3601</v>
      </c>
      <c r="J10750" t="s">
        <v>5034</v>
      </c>
      <c r="L10750" t="s">
        <v>5036</v>
      </c>
      <c r="M10750">
        <v>11</v>
      </c>
      <c r="N10750">
        <v>16</v>
      </c>
      <c r="O10750">
        <v>10</v>
      </c>
      <c r="S10750" t="b">
        <v>0</v>
      </c>
      <c r="T10750" t="b">
        <v>0</v>
      </c>
      <c r="U10750" t="b">
        <v>0</v>
      </c>
      <c r="V10750">
        <v>23000</v>
      </c>
      <c r="W10750">
        <v>15400</v>
      </c>
      <c r="X10750">
        <v>2.59</v>
      </c>
      <c r="Y10750">
        <v>15400</v>
      </c>
      <c r="Z10750">
        <v>2.59</v>
      </c>
    </row>
    <row r="10751" spans="1:26">
      <c r="A10751">
        <v>10591684</v>
      </c>
      <c r="B10751" t="s">
        <v>3709</v>
      </c>
      <c r="C10751" t="s">
        <v>3597</v>
      </c>
      <c r="D10751" t="s">
        <v>3685</v>
      </c>
      <c r="E10751" t="s">
        <v>3693</v>
      </c>
      <c r="F10751" t="s">
        <v>3718</v>
      </c>
      <c r="G10751">
        <v>10591684</v>
      </c>
      <c r="I10751" t="s">
        <v>3711</v>
      </c>
      <c r="J10751" t="s">
        <v>3712</v>
      </c>
      <c r="K10751" t="s">
        <v>3688</v>
      </c>
      <c r="M10751">
        <v>10</v>
      </c>
      <c r="N10751">
        <v>16</v>
      </c>
      <c r="O10751">
        <v>9</v>
      </c>
      <c r="S10751" t="b">
        <v>0</v>
      </c>
      <c r="T10751" t="b">
        <v>0</v>
      </c>
      <c r="U10751" t="b">
        <v>0</v>
      </c>
      <c r="V10751">
        <v>34200</v>
      </c>
      <c r="W10751">
        <v>22000</v>
      </c>
      <c r="X10751">
        <v>2.5</v>
      </c>
      <c r="Y10751">
        <v>22000</v>
      </c>
      <c r="Z10751">
        <v>2.5</v>
      </c>
    </row>
    <row r="10752" spans="1:26">
      <c r="A10752">
        <v>10591687</v>
      </c>
      <c r="B10752" t="s">
        <v>3709</v>
      </c>
      <c r="C10752" t="s">
        <v>3597</v>
      </c>
      <c r="D10752" t="s">
        <v>3685</v>
      </c>
      <c r="E10752" t="s">
        <v>3693</v>
      </c>
      <c r="F10752" t="s">
        <v>3710</v>
      </c>
      <c r="G10752">
        <v>10591687</v>
      </c>
      <c r="I10752" t="s">
        <v>3711</v>
      </c>
      <c r="J10752" t="s">
        <v>5034</v>
      </c>
      <c r="K10752" t="s">
        <v>3725</v>
      </c>
      <c r="M10752">
        <v>12.65</v>
      </c>
      <c r="N10752">
        <v>16.850000000000001</v>
      </c>
      <c r="O10752">
        <v>9.6999999999999993</v>
      </c>
      <c r="S10752" t="b">
        <v>0</v>
      </c>
      <c r="T10752" t="b">
        <v>0</v>
      </c>
      <c r="U10752" t="b">
        <v>0</v>
      </c>
      <c r="V10752">
        <v>23000</v>
      </c>
      <c r="W10752">
        <v>14500</v>
      </c>
      <c r="X10752">
        <v>2.64</v>
      </c>
      <c r="Y10752">
        <v>14500</v>
      </c>
      <c r="Z10752">
        <v>2.64</v>
      </c>
    </row>
    <row r="10753" spans="1:26">
      <c r="A10753">
        <v>10591681</v>
      </c>
      <c r="B10753" t="s">
        <v>3709</v>
      </c>
      <c r="C10753" t="s">
        <v>3597</v>
      </c>
      <c r="D10753" t="s">
        <v>3685</v>
      </c>
      <c r="E10753" t="s">
        <v>3693</v>
      </c>
      <c r="F10753" t="s">
        <v>3718</v>
      </c>
      <c r="G10753">
        <v>10591681</v>
      </c>
      <c r="I10753" t="s">
        <v>3711</v>
      </c>
      <c r="J10753" t="s">
        <v>5034</v>
      </c>
      <c r="K10753" t="s">
        <v>3688</v>
      </c>
      <c r="M10753">
        <v>11</v>
      </c>
      <c r="N10753">
        <v>15.7</v>
      </c>
      <c r="O10753">
        <v>9</v>
      </c>
      <c r="S10753" t="b">
        <v>0</v>
      </c>
      <c r="T10753" t="b">
        <v>0</v>
      </c>
      <c r="U10753" t="b">
        <v>0</v>
      </c>
      <c r="V10753">
        <v>23000</v>
      </c>
      <c r="W10753">
        <v>15000</v>
      </c>
      <c r="X10753">
        <v>2.5</v>
      </c>
      <c r="Y10753">
        <v>15000</v>
      </c>
      <c r="Z10753">
        <v>2.5</v>
      </c>
    </row>
    <row r="10754" spans="1:26">
      <c r="A10754">
        <v>10591688</v>
      </c>
      <c r="B10754" t="s">
        <v>3709</v>
      </c>
      <c r="C10754" t="s">
        <v>3597</v>
      </c>
      <c r="D10754" t="s">
        <v>3685</v>
      </c>
      <c r="E10754" t="s">
        <v>3693</v>
      </c>
      <c r="F10754" t="s">
        <v>3710</v>
      </c>
      <c r="G10754">
        <v>10591688</v>
      </c>
      <c r="I10754" t="s">
        <v>3711</v>
      </c>
      <c r="J10754" t="s">
        <v>3712</v>
      </c>
      <c r="M10754">
        <v>11</v>
      </c>
      <c r="N10754">
        <v>17</v>
      </c>
      <c r="O10754">
        <v>9.65</v>
      </c>
      <c r="S10754" t="b">
        <v>0</v>
      </c>
      <c r="T10754" t="b">
        <v>0</v>
      </c>
      <c r="U10754" t="b">
        <v>0</v>
      </c>
      <c r="V10754">
        <v>34200</v>
      </c>
      <c r="W10754">
        <v>22800</v>
      </c>
      <c r="X10754">
        <v>2.74</v>
      </c>
      <c r="Y10754">
        <v>22800</v>
      </c>
      <c r="Z10754">
        <v>2.74</v>
      </c>
    </row>
    <row r="10755" spans="1:26">
      <c r="A10755">
        <v>10591691</v>
      </c>
      <c r="B10755" t="s">
        <v>3709</v>
      </c>
      <c r="C10755" t="s">
        <v>3597</v>
      </c>
      <c r="D10755" t="s">
        <v>3685</v>
      </c>
      <c r="E10755" t="s">
        <v>3693</v>
      </c>
      <c r="F10755" t="s">
        <v>3710</v>
      </c>
      <c r="G10755">
        <v>10591691</v>
      </c>
      <c r="I10755" t="s">
        <v>3711</v>
      </c>
      <c r="J10755" t="s">
        <v>5033</v>
      </c>
      <c r="K10755" t="s">
        <v>3725</v>
      </c>
      <c r="M10755">
        <v>9.5</v>
      </c>
      <c r="N10755">
        <v>17</v>
      </c>
      <c r="O10755">
        <v>10.5</v>
      </c>
      <c r="S10755" t="b">
        <v>0</v>
      </c>
      <c r="T10755" t="b">
        <v>0</v>
      </c>
      <c r="U10755" t="b">
        <v>0</v>
      </c>
      <c r="V10755">
        <v>57500</v>
      </c>
      <c r="W10755">
        <v>35500</v>
      </c>
      <c r="X10755">
        <v>2.94</v>
      </c>
      <c r="Y10755">
        <v>35500</v>
      </c>
      <c r="Z10755">
        <v>2.94</v>
      </c>
    </row>
    <row r="10756" spans="1:26">
      <c r="A10756">
        <v>206921528</v>
      </c>
      <c r="B10756" t="s">
        <v>4997</v>
      </c>
      <c r="C10756" t="s">
        <v>3597</v>
      </c>
      <c r="D10756" t="s">
        <v>3614</v>
      </c>
      <c r="E10756" t="s">
        <v>3615</v>
      </c>
      <c r="F10756" t="s">
        <v>3600</v>
      </c>
      <c r="G10756">
        <v>206921528</v>
      </c>
      <c r="I10756" t="s">
        <v>3601</v>
      </c>
      <c r="J10756" t="s">
        <v>4844</v>
      </c>
      <c r="L10756" t="s">
        <v>5030</v>
      </c>
      <c r="M10756">
        <v>9</v>
      </c>
      <c r="N10756">
        <v>17</v>
      </c>
      <c r="O10756">
        <v>9.5</v>
      </c>
      <c r="S10756" t="b">
        <v>0</v>
      </c>
      <c r="T10756" t="b">
        <v>0</v>
      </c>
      <c r="U10756" t="b">
        <v>0</v>
      </c>
      <c r="V10756">
        <v>36000</v>
      </c>
      <c r="W10756">
        <v>24400</v>
      </c>
      <c r="X10756">
        <v>2.54</v>
      </c>
      <c r="Y10756">
        <v>24400</v>
      </c>
      <c r="Z10756">
        <v>2.54</v>
      </c>
    </row>
    <row r="10757" spans="1:26">
      <c r="A10757">
        <v>206923506</v>
      </c>
      <c r="B10757" t="s">
        <v>4997</v>
      </c>
      <c r="C10757" t="s">
        <v>3597</v>
      </c>
      <c r="D10757" t="s">
        <v>3614</v>
      </c>
      <c r="E10757" t="s">
        <v>4842</v>
      </c>
      <c r="F10757" t="s">
        <v>3600</v>
      </c>
      <c r="G10757">
        <v>206923506</v>
      </c>
      <c r="I10757" t="s">
        <v>3601</v>
      </c>
      <c r="J10757" t="s">
        <v>4844</v>
      </c>
      <c r="L10757" t="s">
        <v>5030</v>
      </c>
      <c r="M10757">
        <v>9</v>
      </c>
      <c r="N10757">
        <v>17</v>
      </c>
      <c r="O10757">
        <v>9.5</v>
      </c>
      <c r="S10757" t="b">
        <v>0</v>
      </c>
      <c r="T10757" t="b">
        <v>0</v>
      </c>
      <c r="U10757" t="b">
        <v>0</v>
      </c>
      <c r="V10757">
        <v>36000</v>
      </c>
      <c r="W10757">
        <v>24400</v>
      </c>
      <c r="X10757">
        <v>2.54</v>
      </c>
      <c r="Y10757">
        <v>24400</v>
      </c>
      <c r="Z10757">
        <v>2.54</v>
      </c>
    </row>
    <row r="10758" spans="1:26">
      <c r="A10758">
        <v>206923508</v>
      </c>
      <c r="B10758" t="s">
        <v>4997</v>
      </c>
      <c r="C10758" t="s">
        <v>3597</v>
      </c>
      <c r="D10758" t="s">
        <v>3614</v>
      </c>
      <c r="E10758" t="s">
        <v>4840</v>
      </c>
      <c r="F10758" t="s">
        <v>3600</v>
      </c>
      <c r="G10758">
        <v>206923508</v>
      </c>
      <c r="I10758" t="s">
        <v>3601</v>
      </c>
      <c r="J10758" t="s">
        <v>4844</v>
      </c>
      <c r="L10758" t="s">
        <v>5030</v>
      </c>
      <c r="M10758">
        <v>9</v>
      </c>
      <c r="N10758">
        <v>17</v>
      </c>
      <c r="O10758">
        <v>9.5</v>
      </c>
      <c r="S10758" t="b">
        <v>0</v>
      </c>
      <c r="T10758" t="b">
        <v>0</v>
      </c>
      <c r="U10758" t="b">
        <v>0</v>
      </c>
      <c r="V10758">
        <v>36000</v>
      </c>
      <c r="W10758">
        <v>24400</v>
      </c>
      <c r="X10758">
        <v>2.54</v>
      </c>
      <c r="Y10758">
        <v>24400</v>
      </c>
      <c r="Z10758">
        <v>2.54</v>
      </c>
    </row>
    <row r="10759" spans="1:26">
      <c r="A10759">
        <v>206923507</v>
      </c>
      <c r="B10759" t="s">
        <v>4997</v>
      </c>
      <c r="C10759" t="s">
        <v>3597</v>
      </c>
      <c r="D10759" t="s">
        <v>3614</v>
      </c>
      <c r="E10759" t="s">
        <v>4841</v>
      </c>
      <c r="F10759" t="s">
        <v>3600</v>
      </c>
      <c r="G10759">
        <v>206923507</v>
      </c>
      <c r="I10759" t="s">
        <v>3601</v>
      </c>
      <c r="J10759" t="s">
        <v>4844</v>
      </c>
      <c r="L10759" t="s">
        <v>5030</v>
      </c>
      <c r="M10759">
        <v>9</v>
      </c>
      <c r="N10759">
        <v>17</v>
      </c>
      <c r="O10759">
        <v>9.5</v>
      </c>
      <c r="S10759" t="b">
        <v>0</v>
      </c>
      <c r="T10759" t="b">
        <v>0</v>
      </c>
      <c r="U10759" t="b">
        <v>0</v>
      </c>
      <c r="V10759">
        <v>36000</v>
      </c>
      <c r="W10759">
        <v>24400</v>
      </c>
      <c r="X10759">
        <v>2.54</v>
      </c>
      <c r="Y10759">
        <v>24400</v>
      </c>
      <c r="Z10759">
        <v>2.54</v>
      </c>
    </row>
    <row r="10760" spans="1:26">
      <c r="A10760">
        <v>206923509</v>
      </c>
      <c r="B10760" t="s">
        <v>4997</v>
      </c>
      <c r="C10760" t="s">
        <v>3597</v>
      </c>
      <c r="D10760" t="s">
        <v>3614</v>
      </c>
      <c r="E10760" t="s">
        <v>4837</v>
      </c>
      <c r="F10760" t="s">
        <v>3600</v>
      </c>
      <c r="G10760">
        <v>206923509</v>
      </c>
      <c r="I10760" t="s">
        <v>3601</v>
      </c>
      <c r="J10760" t="s">
        <v>4844</v>
      </c>
      <c r="L10760" t="s">
        <v>5030</v>
      </c>
      <c r="M10760">
        <v>9</v>
      </c>
      <c r="N10760">
        <v>17</v>
      </c>
      <c r="O10760">
        <v>9.5</v>
      </c>
      <c r="S10760" t="b">
        <v>0</v>
      </c>
      <c r="T10760" t="b">
        <v>0</v>
      </c>
      <c r="U10760" t="b">
        <v>0</v>
      </c>
      <c r="V10760">
        <v>36000</v>
      </c>
      <c r="W10760">
        <v>24400</v>
      </c>
      <c r="X10760">
        <v>2.54</v>
      </c>
      <c r="Y10760">
        <v>24400</v>
      </c>
      <c r="Z10760">
        <v>2.54</v>
      </c>
    </row>
    <row r="10761" spans="1:26">
      <c r="A10761">
        <v>206971182</v>
      </c>
      <c r="B10761" t="s">
        <v>4997</v>
      </c>
      <c r="C10761" t="s">
        <v>3597</v>
      </c>
      <c r="D10761" t="s">
        <v>3614</v>
      </c>
      <c r="E10761" t="s">
        <v>3615</v>
      </c>
      <c r="F10761" t="s">
        <v>3600</v>
      </c>
      <c r="G10761">
        <v>206971182</v>
      </c>
      <c r="I10761" t="s">
        <v>3601</v>
      </c>
      <c r="J10761" t="s">
        <v>4843</v>
      </c>
      <c r="L10761" t="s">
        <v>4937</v>
      </c>
      <c r="M10761">
        <v>9.75</v>
      </c>
      <c r="N10761">
        <v>17.5</v>
      </c>
      <c r="O10761">
        <v>9.3000000000000007</v>
      </c>
      <c r="S10761" t="b">
        <v>0</v>
      </c>
      <c r="T10761" t="b">
        <v>0</v>
      </c>
      <c r="U10761" t="b">
        <v>0</v>
      </c>
      <c r="V10761">
        <v>48000</v>
      </c>
      <c r="W10761">
        <v>30600</v>
      </c>
      <c r="X10761">
        <v>2.48</v>
      </c>
      <c r="Y10761">
        <v>30600</v>
      </c>
      <c r="Z10761">
        <v>2.48</v>
      </c>
    </row>
    <row r="10762" spans="1:26">
      <c r="A10762">
        <v>206971183</v>
      </c>
      <c r="B10762" t="s">
        <v>4997</v>
      </c>
      <c r="C10762" t="s">
        <v>3597</v>
      </c>
      <c r="D10762" t="s">
        <v>3614</v>
      </c>
      <c r="E10762" t="s">
        <v>3615</v>
      </c>
      <c r="F10762" t="s">
        <v>3600</v>
      </c>
      <c r="G10762">
        <v>206971183</v>
      </c>
      <c r="I10762" t="s">
        <v>3601</v>
      </c>
      <c r="J10762" t="s">
        <v>4843</v>
      </c>
      <c r="L10762" t="s">
        <v>5032</v>
      </c>
      <c r="M10762">
        <v>10</v>
      </c>
      <c r="N10762">
        <v>17.75</v>
      </c>
      <c r="O10762">
        <v>9.3000000000000007</v>
      </c>
      <c r="S10762" t="b">
        <v>0</v>
      </c>
      <c r="T10762" t="b">
        <v>0</v>
      </c>
      <c r="U10762" t="b">
        <v>0</v>
      </c>
      <c r="V10762">
        <v>48000</v>
      </c>
      <c r="W10762">
        <v>30000</v>
      </c>
      <c r="X10762">
        <v>2.52</v>
      </c>
      <c r="Y10762">
        <v>30000</v>
      </c>
      <c r="Z10762">
        <v>2.52</v>
      </c>
    </row>
    <row r="10763" spans="1:26">
      <c r="A10763">
        <v>206971184</v>
      </c>
      <c r="B10763" t="s">
        <v>4997</v>
      </c>
      <c r="C10763" t="s">
        <v>3597</v>
      </c>
      <c r="D10763" t="s">
        <v>3614</v>
      </c>
      <c r="E10763" t="s">
        <v>3615</v>
      </c>
      <c r="F10763" t="s">
        <v>3600</v>
      </c>
      <c r="G10763">
        <v>206971184</v>
      </c>
      <c r="I10763" t="s">
        <v>3601</v>
      </c>
      <c r="J10763" t="s">
        <v>4843</v>
      </c>
      <c r="L10763" t="s">
        <v>5031</v>
      </c>
      <c r="M10763">
        <v>10</v>
      </c>
      <c r="N10763">
        <v>17.75</v>
      </c>
      <c r="O10763">
        <v>9.3000000000000007</v>
      </c>
      <c r="S10763" t="b">
        <v>0</v>
      </c>
      <c r="T10763" t="b">
        <v>0</v>
      </c>
      <c r="U10763" t="b">
        <v>0</v>
      </c>
      <c r="V10763">
        <v>48000</v>
      </c>
      <c r="W10763">
        <v>30000</v>
      </c>
      <c r="X10763">
        <v>2.52</v>
      </c>
      <c r="Y10763">
        <v>30000</v>
      </c>
      <c r="Z10763">
        <v>2.52</v>
      </c>
    </row>
    <row r="10764" spans="1:26">
      <c r="A10764">
        <v>206971742</v>
      </c>
      <c r="B10764" t="s">
        <v>4997</v>
      </c>
      <c r="C10764" t="s">
        <v>3597</v>
      </c>
      <c r="D10764" t="s">
        <v>3614</v>
      </c>
      <c r="E10764" t="s">
        <v>4840</v>
      </c>
      <c r="F10764" t="s">
        <v>3600</v>
      </c>
      <c r="G10764">
        <v>206971742</v>
      </c>
      <c r="I10764" t="s">
        <v>3601</v>
      </c>
      <c r="J10764" t="s">
        <v>4843</v>
      </c>
      <c r="L10764" t="s">
        <v>4937</v>
      </c>
      <c r="M10764">
        <v>9.75</v>
      </c>
      <c r="N10764">
        <v>17.5</v>
      </c>
      <c r="O10764">
        <v>9.3000000000000007</v>
      </c>
      <c r="S10764" t="b">
        <v>0</v>
      </c>
      <c r="T10764" t="b">
        <v>0</v>
      </c>
      <c r="U10764" t="b">
        <v>0</v>
      </c>
      <c r="V10764">
        <v>48000</v>
      </c>
      <c r="W10764">
        <v>30600</v>
      </c>
      <c r="X10764">
        <v>2.48</v>
      </c>
      <c r="Y10764">
        <v>30600</v>
      </c>
      <c r="Z10764">
        <v>2.48</v>
      </c>
    </row>
    <row r="10765" spans="1:26">
      <c r="A10765">
        <v>206971740</v>
      </c>
      <c r="B10765" t="s">
        <v>4997</v>
      </c>
      <c r="C10765" t="s">
        <v>3597</v>
      </c>
      <c r="D10765" t="s">
        <v>3614</v>
      </c>
      <c r="E10765" t="s">
        <v>4842</v>
      </c>
      <c r="F10765" t="s">
        <v>3600</v>
      </c>
      <c r="G10765">
        <v>206971740</v>
      </c>
      <c r="I10765" t="s">
        <v>3601</v>
      </c>
      <c r="J10765" t="s">
        <v>4843</v>
      </c>
      <c r="L10765" t="s">
        <v>4937</v>
      </c>
      <c r="M10765">
        <v>9.75</v>
      </c>
      <c r="N10765">
        <v>17.5</v>
      </c>
      <c r="O10765">
        <v>9.3000000000000007</v>
      </c>
      <c r="S10765" t="b">
        <v>0</v>
      </c>
      <c r="T10765" t="b">
        <v>0</v>
      </c>
      <c r="U10765" t="b">
        <v>0</v>
      </c>
      <c r="V10765">
        <v>48000</v>
      </c>
      <c r="W10765">
        <v>30600</v>
      </c>
      <c r="X10765">
        <v>2.48</v>
      </c>
      <c r="Y10765">
        <v>30600</v>
      </c>
      <c r="Z10765">
        <v>2.48</v>
      </c>
    </row>
    <row r="10766" spans="1:26">
      <c r="A10766">
        <v>206971741</v>
      </c>
      <c r="B10766" t="s">
        <v>4997</v>
      </c>
      <c r="C10766" t="s">
        <v>3597</v>
      </c>
      <c r="D10766" t="s">
        <v>3614</v>
      </c>
      <c r="E10766" t="s">
        <v>4841</v>
      </c>
      <c r="F10766" t="s">
        <v>3600</v>
      </c>
      <c r="G10766">
        <v>206971741</v>
      </c>
      <c r="I10766" t="s">
        <v>3601</v>
      </c>
      <c r="J10766" t="s">
        <v>4843</v>
      </c>
      <c r="L10766" t="s">
        <v>4937</v>
      </c>
      <c r="M10766">
        <v>9.75</v>
      </c>
      <c r="N10766">
        <v>17.5</v>
      </c>
      <c r="O10766">
        <v>9.3000000000000007</v>
      </c>
      <c r="S10766" t="b">
        <v>0</v>
      </c>
      <c r="T10766" t="b">
        <v>0</v>
      </c>
      <c r="U10766" t="b">
        <v>0</v>
      </c>
      <c r="V10766">
        <v>48000</v>
      </c>
      <c r="W10766">
        <v>30600</v>
      </c>
      <c r="X10766">
        <v>2.48</v>
      </c>
      <c r="Y10766">
        <v>30600</v>
      </c>
      <c r="Z10766">
        <v>2.48</v>
      </c>
    </row>
    <row r="10767" spans="1:26">
      <c r="A10767">
        <v>206971743</v>
      </c>
      <c r="B10767" t="s">
        <v>4997</v>
      </c>
      <c r="C10767" t="s">
        <v>3597</v>
      </c>
      <c r="D10767" t="s">
        <v>3614</v>
      </c>
      <c r="E10767" t="s">
        <v>4837</v>
      </c>
      <c r="F10767" t="s">
        <v>3600</v>
      </c>
      <c r="G10767">
        <v>206971743</v>
      </c>
      <c r="I10767" t="s">
        <v>3601</v>
      </c>
      <c r="J10767" t="s">
        <v>4843</v>
      </c>
      <c r="L10767" t="s">
        <v>4937</v>
      </c>
      <c r="M10767">
        <v>9.75</v>
      </c>
      <c r="N10767">
        <v>17.5</v>
      </c>
      <c r="O10767">
        <v>9.3000000000000007</v>
      </c>
      <c r="S10767" t="b">
        <v>0</v>
      </c>
      <c r="T10767" t="b">
        <v>0</v>
      </c>
      <c r="U10767" t="b">
        <v>0</v>
      </c>
      <c r="V10767">
        <v>48000</v>
      </c>
      <c r="W10767">
        <v>30600</v>
      </c>
      <c r="X10767">
        <v>2.48</v>
      </c>
      <c r="Y10767">
        <v>30600</v>
      </c>
      <c r="Z10767">
        <v>2.48</v>
      </c>
    </row>
    <row r="10768" spans="1:26">
      <c r="A10768">
        <v>206971744</v>
      </c>
      <c r="B10768" t="s">
        <v>4997</v>
      </c>
      <c r="C10768" t="s">
        <v>3597</v>
      </c>
      <c r="D10768" t="s">
        <v>3614</v>
      </c>
      <c r="E10768" t="s">
        <v>4842</v>
      </c>
      <c r="F10768" t="s">
        <v>3600</v>
      </c>
      <c r="G10768">
        <v>206971744</v>
      </c>
      <c r="I10768" t="s">
        <v>3601</v>
      </c>
      <c r="J10768" t="s">
        <v>4843</v>
      </c>
      <c r="L10768" t="s">
        <v>5032</v>
      </c>
      <c r="M10768">
        <v>10</v>
      </c>
      <c r="N10768">
        <v>17.75</v>
      </c>
      <c r="O10768">
        <v>9.3000000000000007</v>
      </c>
      <c r="S10768" t="b">
        <v>0</v>
      </c>
      <c r="T10768" t="b">
        <v>0</v>
      </c>
      <c r="U10768" t="b">
        <v>0</v>
      </c>
      <c r="V10768">
        <v>48000</v>
      </c>
      <c r="W10768">
        <v>30000</v>
      </c>
      <c r="X10768">
        <v>2.52</v>
      </c>
      <c r="Y10768">
        <v>30000</v>
      </c>
      <c r="Z10768">
        <v>2.52</v>
      </c>
    </row>
    <row r="10769" spans="1:26">
      <c r="A10769">
        <v>206971745</v>
      </c>
      <c r="B10769" t="s">
        <v>4997</v>
      </c>
      <c r="C10769" t="s">
        <v>3597</v>
      </c>
      <c r="D10769" t="s">
        <v>3614</v>
      </c>
      <c r="E10769" t="s">
        <v>4841</v>
      </c>
      <c r="F10769" t="s">
        <v>3600</v>
      </c>
      <c r="G10769">
        <v>206971745</v>
      </c>
      <c r="I10769" t="s">
        <v>3601</v>
      </c>
      <c r="J10769" t="s">
        <v>4843</v>
      </c>
      <c r="L10769" t="s">
        <v>5032</v>
      </c>
      <c r="M10769">
        <v>10</v>
      </c>
      <c r="N10769">
        <v>17.75</v>
      </c>
      <c r="O10769">
        <v>9.3000000000000007</v>
      </c>
      <c r="S10769" t="b">
        <v>0</v>
      </c>
      <c r="T10769" t="b">
        <v>0</v>
      </c>
      <c r="U10769" t="b">
        <v>0</v>
      </c>
      <c r="V10769">
        <v>48000</v>
      </c>
      <c r="W10769">
        <v>30000</v>
      </c>
      <c r="X10769">
        <v>2.52</v>
      </c>
      <c r="Y10769">
        <v>30000</v>
      </c>
      <c r="Z10769">
        <v>2.52</v>
      </c>
    </row>
    <row r="10770" spans="1:26">
      <c r="A10770">
        <v>206971746</v>
      </c>
      <c r="B10770" t="s">
        <v>4997</v>
      </c>
      <c r="C10770" t="s">
        <v>3597</v>
      </c>
      <c r="D10770" t="s">
        <v>3614</v>
      </c>
      <c r="E10770" t="s">
        <v>4840</v>
      </c>
      <c r="F10770" t="s">
        <v>3600</v>
      </c>
      <c r="G10770">
        <v>206971746</v>
      </c>
      <c r="I10770" t="s">
        <v>3601</v>
      </c>
      <c r="J10770" t="s">
        <v>4843</v>
      </c>
      <c r="L10770" t="s">
        <v>5032</v>
      </c>
      <c r="M10770">
        <v>10</v>
      </c>
      <c r="N10770">
        <v>17.75</v>
      </c>
      <c r="O10770">
        <v>9.3000000000000007</v>
      </c>
      <c r="S10770" t="b">
        <v>0</v>
      </c>
      <c r="T10770" t="b">
        <v>0</v>
      </c>
      <c r="U10770" t="b">
        <v>0</v>
      </c>
      <c r="V10770">
        <v>48000</v>
      </c>
      <c r="W10770">
        <v>30000</v>
      </c>
      <c r="X10770">
        <v>2.52</v>
      </c>
      <c r="Y10770">
        <v>30000</v>
      </c>
      <c r="Z10770">
        <v>2.52</v>
      </c>
    </row>
    <row r="10771" spans="1:26">
      <c r="A10771">
        <v>206971747</v>
      </c>
      <c r="B10771" t="s">
        <v>4997</v>
      </c>
      <c r="C10771" t="s">
        <v>3597</v>
      </c>
      <c r="D10771" t="s">
        <v>3614</v>
      </c>
      <c r="E10771" t="s">
        <v>4837</v>
      </c>
      <c r="F10771" t="s">
        <v>3600</v>
      </c>
      <c r="G10771">
        <v>206971747</v>
      </c>
      <c r="I10771" t="s">
        <v>3601</v>
      </c>
      <c r="J10771" t="s">
        <v>4843</v>
      </c>
      <c r="L10771" t="s">
        <v>5032</v>
      </c>
      <c r="M10771">
        <v>10</v>
      </c>
      <c r="N10771">
        <v>17.75</v>
      </c>
      <c r="O10771">
        <v>9.3000000000000007</v>
      </c>
      <c r="S10771" t="b">
        <v>0</v>
      </c>
      <c r="T10771" t="b">
        <v>0</v>
      </c>
      <c r="U10771" t="b">
        <v>0</v>
      </c>
      <c r="V10771">
        <v>48000</v>
      </c>
      <c r="W10771">
        <v>30000</v>
      </c>
      <c r="X10771">
        <v>2.52</v>
      </c>
      <c r="Y10771">
        <v>30000</v>
      </c>
      <c r="Z10771">
        <v>2.52</v>
      </c>
    </row>
    <row r="10772" spans="1:26">
      <c r="A10772">
        <v>206971748</v>
      </c>
      <c r="B10772" t="s">
        <v>4997</v>
      </c>
      <c r="C10772" t="s">
        <v>3597</v>
      </c>
      <c r="D10772" t="s">
        <v>3614</v>
      </c>
      <c r="E10772" t="s">
        <v>4842</v>
      </c>
      <c r="F10772" t="s">
        <v>3600</v>
      </c>
      <c r="G10772">
        <v>206971748</v>
      </c>
      <c r="I10772" t="s">
        <v>3601</v>
      </c>
      <c r="J10772" t="s">
        <v>4843</v>
      </c>
      <c r="L10772" t="s">
        <v>5031</v>
      </c>
      <c r="M10772">
        <v>10</v>
      </c>
      <c r="N10772">
        <v>17.75</v>
      </c>
      <c r="O10772">
        <v>9.3000000000000007</v>
      </c>
      <c r="S10772" t="b">
        <v>0</v>
      </c>
      <c r="T10772" t="b">
        <v>0</v>
      </c>
      <c r="U10772" t="b">
        <v>0</v>
      </c>
      <c r="V10772">
        <v>48000</v>
      </c>
      <c r="W10772">
        <v>30000</v>
      </c>
      <c r="X10772">
        <v>2.52</v>
      </c>
      <c r="Y10772">
        <v>30000</v>
      </c>
      <c r="Z10772">
        <v>2.52</v>
      </c>
    </row>
    <row r="10773" spans="1:26">
      <c r="A10773">
        <v>206971749</v>
      </c>
      <c r="B10773" t="s">
        <v>4997</v>
      </c>
      <c r="C10773" t="s">
        <v>3597</v>
      </c>
      <c r="D10773" t="s">
        <v>3614</v>
      </c>
      <c r="E10773" t="s">
        <v>4841</v>
      </c>
      <c r="F10773" t="s">
        <v>3600</v>
      </c>
      <c r="G10773">
        <v>206971749</v>
      </c>
      <c r="I10773" t="s">
        <v>3601</v>
      </c>
      <c r="J10773" t="s">
        <v>4843</v>
      </c>
      <c r="L10773" t="s">
        <v>5031</v>
      </c>
      <c r="M10773">
        <v>10</v>
      </c>
      <c r="N10773">
        <v>17.75</v>
      </c>
      <c r="O10773">
        <v>9.3000000000000007</v>
      </c>
      <c r="S10773" t="b">
        <v>0</v>
      </c>
      <c r="T10773" t="b">
        <v>0</v>
      </c>
      <c r="U10773" t="b">
        <v>0</v>
      </c>
      <c r="V10773">
        <v>48000</v>
      </c>
      <c r="W10773">
        <v>30000</v>
      </c>
      <c r="X10773">
        <v>2.52</v>
      </c>
      <c r="Y10773">
        <v>30000</v>
      </c>
      <c r="Z10773">
        <v>2.52</v>
      </c>
    </row>
    <row r="10774" spans="1:26">
      <c r="A10774">
        <v>206971750</v>
      </c>
      <c r="B10774" t="s">
        <v>4997</v>
      </c>
      <c r="C10774" t="s">
        <v>3597</v>
      </c>
      <c r="D10774" t="s">
        <v>3614</v>
      </c>
      <c r="E10774" t="s">
        <v>4840</v>
      </c>
      <c r="F10774" t="s">
        <v>3600</v>
      </c>
      <c r="G10774">
        <v>206971750</v>
      </c>
      <c r="I10774" t="s">
        <v>3601</v>
      </c>
      <c r="J10774" t="s">
        <v>4843</v>
      </c>
      <c r="L10774" t="s">
        <v>5031</v>
      </c>
      <c r="M10774">
        <v>10</v>
      </c>
      <c r="N10774">
        <v>17.75</v>
      </c>
      <c r="O10774">
        <v>9.3000000000000007</v>
      </c>
      <c r="S10774" t="b">
        <v>0</v>
      </c>
      <c r="T10774" t="b">
        <v>0</v>
      </c>
      <c r="U10774" t="b">
        <v>0</v>
      </c>
      <c r="V10774">
        <v>48000</v>
      </c>
      <c r="W10774">
        <v>30000</v>
      </c>
      <c r="X10774">
        <v>2.52</v>
      </c>
      <c r="Y10774">
        <v>30000</v>
      </c>
      <c r="Z10774">
        <v>2.52</v>
      </c>
    </row>
    <row r="10775" spans="1:26">
      <c r="A10775">
        <v>206971751</v>
      </c>
      <c r="B10775" t="s">
        <v>4997</v>
      </c>
      <c r="C10775" t="s">
        <v>3597</v>
      </c>
      <c r="D10775" t="s">
        <v>3614</v>
      </c>
      <c r="E10775" t="s">
        <v>4837</v>
      </c>
      <c r="F10775" t="s">
        <v>3600</v>
      </c>
      <c r="G10775">
        <v>206971751</v>
      </c>
      <c r="I10775" t="s">
        <v>3601</v>
      </c>
      <c r="J10775" t="s">
        <v>4843</v>
      </c>
      <c r="L10775" t="s">
        <v>5031</v>
      </c>
      <c r="M10775">
        <v>10</v>
      </c>
      <c r="N10775">
        <v>17.75</v>
      </c>
      <c r="O10775">
        <v>9.3000000000000007</v>
      </c>
      <c r="S10775" t="b">
        <v>0</v>
      </c>
      <c r="T10775" t="b">
        <v>0</v>
      </c>
      <c r="U10775" t="b">
        <v>0</v>
      </c>
      <c r="V10775">
        <v>48000</v>
      </c>
      <c r="W10775">
        <v>30000</v>
      </c>
      <c r="X10775">
        <v>2.52</v>
      </c>
      <c r="Y10775">
        <v>30000</v>
      </c>
      <c r="Z10775">
        <v>2.52</v>
      </c>
    </row>
    <row r="10776" spans="1:26">
      <c r="A10776">
        <v>207175985</v>
      </c>
      <c r="B10776" t="s">
        <v>4997</v>
      </c>
      <c r="C10776" t="s">
        <v>3597</v>
      </c>
      <c r="D10776" t="s">
        <v>3614</v>
      </c>
      <c r="E10776" t="s">
        <v>3615</v>
      </c>
      <c r="F10776" t="s">
        <v>3600</v>
      </c>
      <c r="G10776">
        <v>207175985</v>
      </c>
      <c r="I10776" t="s">
        <v>3601</v>
      </c>
      <c r="J10776" t="s">
        <v>4846</v>
      </c>
      <c r="L10776" t="s">
        <v>5030</v>
      </c>
      <c r="M10776">
        <v>10</v>
      </c>
      <c r="N10776">
        <v>17.25</v>
      </c>
      <c r="O10776">
        <v>9.3000000000000007</v>
      </c>
      <c r="S10776" t="b">
        <v>0</v>
      </c>
      <c r="T10776" t="b">
        <v>0</v>
      </c>
      <c r="U10776" t="b">
        <v>0</v>
      </c>
      <c r="V10776">
        <v>22200</v>
      </c>
      <c r="W10776">
        <v>14300</v>
      </c>
      <c r="X10776">
        <v>2.42</v>
      </c>
      <c r="Y10776">
        <v>14300</v>
      </c>
      <c r="Z10776">
        <v>2.42</v>
      </c>
    </row>
    <row r="10777" spans="1:26">
      <c r="A10777">
        <v>207175986</v>
      </c>
      <c r="B10777" t="s">
        <v>4997</v>
      </c>
      <c r="C10777" t="s">
        <v>3597</v>
      </c>
      <c r="D10777" t="s">
        <v>3614</v>
      </c>
      <c r="E10777" t="s">
        <v>3615</v>
      </c>
      <c r="F10777" t="s">
        <v>3600</v>
      </c>
      <c r="G10777">
        <v>207175986</v>
      </c>
      <c r="I10777" t="s">
        <v>3601</v>
      </c>
      <c r="J10777" t="s">
        <v>4846</v>
      </c>
      <c r="L10777" t="s">
        <v>5029</v>
      </c>
      <c r="M10777">
        <v>10</v>
      </c>
      <c r="N10777">
        <v>17.25</v>
      </c>
      <c r="O10777">
        <v>9.3000000000000007</v>
      </c>
      <c r="S10777" t="b">
        <v>0</v>
      </c>
      <c r="T10777" t="b">
        <v>0</v>
      </c>
      <c r="U10777" t="b">
        <v>0</v>
      </c>
      <c r="V10777">
        <v>22200</v>
      </c>
      <c r="W10777">
        <v>14300</v>
      </c>
      <c r="X10777">
        <v>2.42</v>
      </c>
      <c r="Y10777">
        <v>14300</v>
      </c>
      <c r="Z10777">
        <v>2.42</v>
      </c>
    </row>
    <row r="10778" spans="1:26">
      <c r="A10778">
        <v>207176019</v>
      </c>
      <c r="B10778" t="s">
        <v>4997</v>
      </c>
      <c r="C10778" t="s">
        <v>3597</v>
      </c>
      <c r="D10778" t="s">
        <v>3614</v>
      </c>
      <c r="E10778" t="s">
        <v>4842</v>
      </c>
      <c r="F10778" t="s">
        <v>3600</v>
      </c>
      <c r="G10778">
        <v>207176019</v>
      </c>
      <c r="I10778" t="s">
        <v>3601</v>
      </c>
      <c r="J10778" t="s">
        <v>4846</v>
      </c>
      <c r="L10778" t="s">
        <v>5030</v>
      </c>
      <c r="M10778">
        <v>10</v>
      </c>
      <c r="N10778">
        <v>17.25</v>
      </c>
      <c r="O10778">
        <v>9.3000000000000007</v>
      </c>
      <c r="S10778" t="b">
        <v>0</v>
      </c>
      <c r="T10778" t="b">
        <v>0</v>
      </c>
      <c r="U10778" t="b">
        <v>0</v>
      </c>
      <c r="V10778">
        <v>22200</v>
      </c>
      <c r="W10778">
        <v>14300</v>
      </c>
      <c r="X10778">
        <v>2.42</v>
      </c>
      <c r="Y10778">
        <v>14300</v>
      </c>
      <c r="Z10778">
        <v>2.42</v>
      </c>
    </row>
    <row r="10779" spans="1:26">
      <c r="A10779">
        <v>207176020</v>
      </c>
      <c r="B10779" t="s">
        <v>4997</v>
      </c>
      <c r="C10779" t="s">
        <v>3597</v>
      </c>
      <c r="D10779" t="s">
        <v>3614</v>
      </c>
      <c r="E10779" t="s">
        <v>4841</v>
      </c>
      <c r="F10779" t="s">
        <v>3600</v>
      </c>
      <c r="G10779">
        <v>207176020</v>
      </c>
      <c r="I10779" t="s">
        <v>3601</v>
      </c>
      <c r="J10779" t="s">
        <v>4846</v>
      </c>
      <c r="L10779" t="s">
        <v>5030</v>
      </c>
      <c r="M10779">
        <v>10</v>
      </c>
      <c r="N10779">
        <v>17.25</v>
      </c>
      <c r="O10779">
        <v>9.3000000000000007</v>
      </c>
      <c r="S10779" t="b">
        <v>0</v>
      </c>
      <c r="T10779" t="b">
        <v>0</v>
      </c>
      <c r="U10779" t="b">
        <v>0</v>
      </c>
      <c r="V10779">
        <v>22200</v>
      </c>
      <c r="W10779">
        <v>14300</v>
      </c>
      <c r="X10779">
        <v>2.42</v>
      </c>
      <c r="Y10779">
        <v>14300</v>
      </c>
      <c r="Z10779">
        <v>2.42</v>
      </c>
    </row>
    <row r="10780" spans="1:26">
      <c r="A10780">
        <v>207176021</v>
      </c>
      <c r="B10780" t="s">
        <v>4997</v>
      </c>
      <c r="C10780" t="s">
        <v>3597</v>
      </c>
      <c r="D10780" t="s">
        <v>3614</v>
      </c>
      <c r="E10780" t="s">
        <v>4840</v>
      </c>
      <c r="F10780" t="s">
        <v>3600</v>
      </c>
      <c r="G10780">
        <v>207176021</v>
      </c>
      <c r="I10780" t="s">
        <v>3601</v>
      </c>
      <c r="J10780" t="s">
        <v>4846</v>
      </c>
      <c r="L10780" t="s">
        <v>5030</v>
      </c>
      <c r="M10780">
        <v>10</v>
      </c>
      <c r="N10780">
        <v>17.25</v>
      </c>
      <c r="O10780">
        <v>9.3000000000000007</v>
      </c>
      <c r="S10780" t="b">
        <v>0</v>
      </c>
      <c r="T10780" t="b">
        <v>0</v>
      </c>
      <c r="U10780" t="b">
        <v>0</v>
      </c>
      <c r="V10780">
        <v>22200</v>
      </c>
      <c r="W10780">
        <v>14300</v>
      </c>
      <c r="X10780">
        <v>2.42</v>
      </c>
      <c r="Y10780">
        <v>14300</v>
      </c>
      <c r="Z10780">
        <v>2.42</v>
      </c>
    </row>
    <row r="10781" spans="1:26">
      <c r="A10781">
        <v>207176022</v>
      </c>
      <c r="B10781" t="s">
        <v>4997</v>
      </c>
      <c r="C10781" t="s">
        <v>3597</v>
      </c>
      <c r="D10781" t="s">
        <v>3614</v>
      </c>
      <c r="E10781" t="s">
        <v>4837</v>
      </c>
      <c r="F10781" t="s">
        <v>3600</v>
      </c>
      <c r="G10781">
        <v>207176022</v>
      </c>
      <c r="I10781" t="s">
        <v>3601</v>
      </c>
      <c r="J10781" t="s">
        <v>4846</v>
      </c>
      <c r="L10781" t="s">
        <v>5030</v>
      </c>
      <c r="M10781">
        <v>10</v>
      </c>
      <c r="N10781">
        <v>17.25</v>
      </c>
      <c r="O10781">
        <v>9.3000000000000007</v>
      </c>
      <c r="S10781" t="b">
        <v>0</v>
      </c>
      <c r="T10781" t="b">
        <v>0</v>
      </c>
      <c r="U10781" t="b">
        <v>0</v>
      </c>
      <c r="V10781">
        <v>22200</v>
      </c>
      <c r="W10781">
        <v>14300</v>
      </c>
      <c r="X10781">
        <v>2.42</v>
      </c>
      <c r="Y10781">
        <v>14300</v>
      </c>
      <c r="Z10781">
        <v>2.42</v>
      </c>
    </row>
    <row r="10782" spans="1:26">
      <c r="A10782">
        <v>207176023</v>
      </c>
      <c r="B10782" t="s">
        <v>4997</v>
      </c>
      <c r="C10782" t="s">
        <v>3597</v>
      </c>
      <c r="D10782" t="s">
        <v>3614</v>
      </c>
      <c r="E10782" t="s">
        <v>4842</v>
      </c>
      <c r="F10782" t="s">
        <v>3600</v>
      </c>
      <c r="G10782">
        <v>207176023</v>
      </c>
      <c r="I10782" t="s">
        <v>3601</v>
      </c>
      <c r="J10782" t="s">
        <v>4846</v>
      </c>
      <c r="L10782" t="s">
        <v>5029</v>
      </c>
      <c r="M10782">
        <v>10</v>
      </c>
      <c r="N10782">
        <v>17.25</v>
      </c>
      <c r="O10782">
        <v>9.3000000000000007</v>
      </c>
      <c r="S10782" t="b">
        <v>0</v>
      </c>
      <c r="T10782" t="b">
        <v>0</v>
      </c>
      <c r="U10782" t="b">
        <v>0</v>
      </c>
      <c r="V10782">
        <v>22200</v>
      </c>
      <c r="W10782">
        <v>14300</v>
      </c>
      <c r="X10782">
        <v>2.42</v>
      </c>
      <c r="Y10782">
        <v>14300</v>
      </c>
      <c r="Z10782">
        <v>2.42</v>
      </c>
    </row>
    <row r="10783" spans="1:26">
      <c r="A10783">
        <v>207176024</v>
      </c>
      <c r="B10783" t="s">
        <v>4997</v>
      </c>
      <c r="C10783" t="s">
        <v>3597</v>
      </c>
      <c r="D10783" t="s">
        <v>3614</v>
      </c>
      <c r="E10783" t="s">
        <v>4841</v>
      </c>
      <c r="F10783" t="s">
        <v>3600</v>
      </c>
      <c r="G10783">
        <v>207176024</v>
      </c>
      <c r="I10783" t="s">
        <v>3601</v>
      </c>
      <c r="J10783" t="s">
        <v>4846</v>
      </c>
      <c r="L10783" t="s">
        <v>5029</v>
      </c>
      <c r="M10783">
        <v>10</v>
      </c>
      <c r="N10783">
        <v>17.25</v>
      </c>
      <c r="O10783">
        <v>9.3000000000000007</v>
      </c>
      <c r="S10783" t="b">
        <v>0</v>
      </c>
      <c r="T10783" t="b">
        <v>0</v>
      </c>
      <c r="U10783" t="b">
        <v>0</v>
      </c>
      <c r="V10783">
        <v>22200</v>
      </c>
      <c r="W10783">
        <v>14300</v>
      </c>
      <c r="X10783">
        <v>2.42</v>
      </c>
      <c r="Y10783">
        <v>14300</v>
      </c>
      <c r="Z10783">
        <v>2.42</v>
      </c>
    </row>
    <row r="10784" spans="1:26">
      <c r="A10784">
        <v>207176025</v>
      </c>
      <c r="B10784" t="s">
        <v>4997</v>
      </c>
      <c r="C10784" t="s">
        <v>3597</v>
      </c>
      <c r="D10784" t="s">
        <v>3614</v>
      </c>
      <c r="E10784" t="s">
        <v>4840</v>
      </c>
      <c r="F10784" t="s">
        <v>3600</v>
      </c>
      <c r="G10784">
        <v>207176025</v>
      </c>
      <c r="I10784" t="s">
        <v>3601</v>
      </c>
      <c r="J10784" t="s">
        <v>4846</v>
      </c>
      <c r="L10784" t="s">
        <v>5029</v>
      </c>
      <c r="M10784">
        <v>10</v>
      </c>
      <c r="N10784">
        <v>17.25</v>
      </c>
      <c r="O10784">
        <v>9.3000000000000007</v>
      </c>
      <c r="S10784" t="b">
        <v>0</v>
      </c>
      <c r="T10784" t="b">
        <v>0</v>
      </c>
      <c r="U10784" t="b">
        <v>0</v>
      </c>
      <c r="V10784">
        <v>22200</v>
      </c>
      <c r="W10784">
        <v>14300</v>
      </c>
      <c r="X10784">
        <v>2.42</v>
      </c>
      <c r="Y10784">
        <v>14300</v>
      </c>
      <c r="Z10784">
        <v>2.42</v>
      </c>
    </row>
    <row r="10785" spans="1:26">
      <c r="A10785">
        <v>207176026</v>
      </c>
      <c r="B10785" t="s">
        <v>4997</v>
      </c>
      <c r="C10785" t="s">
        <v>3597</v>
      </c>
      <c r="D10785" t="s">
        <v>3614</v>
      </c>
      <c r="E10785" t="s">
        <v>4837</v>
      </c>
      <c r="F10785" t="s">
        <v>3600</v>
      </c>
      <c r="G10785">
        <v>207176026</v>
      </c>
      <c r="I10785" t="s">
        <v>3601</v>
      </c>
      <c r="J10785" t="s">
        <v>4846</v>
      </c>
      <c r="L10785" t="s">
        <v>5029</v>
      </c>
      <c r="M10785">
        <v>10</v>
      </c>
      <c r="N10785">
        <v>17.25</v>
      </c>
      <c r="O10785">
        <v>9.3000000000000007</v>
      </c>
      <c r="S10785" t="b">
        <v>0</v>
      </c>
      <c r="T10785" t="b">
        <v>0</v>
      </c>
      <c r="U10785" t="b">
        <v>0</v>
      </c>
      <c r="V10785">
        <v>22200</v>
      </c>
      <c r="W10785">
        <v>14300</v>
      </c>
      <c r="X10785">
        <v>2.42</v>
      </c>
      <c r="Y10785">
        <v>14300</v>
      </c>
      <c r="Z10785">
        <v>2.42</v>
      </c>
    </row>
    <row r="10786" spans="1:26">
      <c r="A10786">
        <v>8578569</v>
      </c>
      <c r="B10786" t="s">
        <v>4997</v>
      </c>
      <c r="C10786" t="s">
        <v>3597</v>
      </c>
      <c r="D10786" t="s">
        <v>3614</v>
      </c>
      <c r="E10786" t="s">
        <v>5001</v>
      </c>
      <c r="F10786" t="s">
        <v>3621</v>
      </c>
      <c r="G10786">
        <v>8578569</v>
      </c>
      <c r="I10786" t="s">
        <v>3622</v>
      </c>
      <c r="J10786" t="s">
        <v>5027</v>
      </c>
      <c r="K10786" t="s">
        <v>3624</v>
      </c>
      <c r="L10786" t="s">
        <v>5028</v>
      </c>
      <c r="M10786">
        <v>14</v>
      </c>
      <c r="N10786">
        <v>23</v>
      </c>
      <c r="O10786">
        <v>10.5</v>
      </c>
      <c r="S10786" t="b">
        <v>0</v>
      </c>
      <c r="T10786" t="b">
        <v>0</v>
      </c>
      <c r="U10786" t="b">
        <v>0</v>
      </c>
      <c r="V10786">
        <v>9000</v>
      </c>
      <c r="W10786">
        <v>7300</v>
      </c>
      <c r="X10786">
        <v>2.97</v>
      </c>
      <c r="Y10786">
        <v>10215</v>
      </c>
      <c r="Z10786">
        <v>2.36</v>
      </c>
    </row>
    <row r="10787" spans="1:26">
      <c r="A10787">
        <v>8578593</v>
      </c>
      <c r="B10787" t="s">
        <v>4997</v>
      </c>
      <c r="C10787" t="s">
        <v>3597</v>
      </c>
      <c r="D10787" t="s">
        <v>3614</v>
      </c>
      <c r="E10787" t="s">
        <v>5001</v>
      </c>
      <c r="F10787" t="s">
        <v>3621</v>
      </c>
      <c r="G10787">
        <v>8578593</v>
      </c>
      <c r="I10787" t="s">
        <v>3622</v>
      </c>
      <c r="J10787" t="s">
        <v>5025</v>
      </c>
      <c r="K10787" t="s">
        <v>3624</v>
      </c>
      <c r="L10787" t="s">
        <v>5026</v>
      </c>
      <c r="M10787">
        <v>12.5</v>
      </c>
      <c r="N10787">
        <v>21</v>
      </c>
      <c r="O10787">
        <v>10.5</v>
      </c>
      <c r="S10787" t="b">
        <v>0</v>
      </c>
      <c r="T10787" t="b">
        <v>0</v>
      </c>
      <c r="U10787" t="b">
        <v>0</v>
      </c>
      <c r="V10787">
        <v>18000</v>
      </c>
      <c r="W10787">
        <v>12700</v>
      </c>
      <c r="X10787">
        <v>2.5</v>
      </c>
      <c r="Y10787">
        <v>24566</v>
      </c>
      <c r="Z10787">
        <v>2.88</v>
      </c>
    </row>
    <row r="10788" spans="1:26">
      <c r="A10788">
        <v>8578433</v>
      </c>
      <c r="B10788" t="s">
        <v>4997</v>
      </c>
      <c r="C10788" t="s">
        <v>3597</v>
      </c>
      <c r="D10788" t="s">
        <v>3614</v>
      </c>
      <c r="E10788" t="s">
        <v>5001</v>
      </c>
      <c r="F10788" t="s">
        <v>3753</v>
      </c>
      <c r="G10788">
        <v>8578433</v>
      </c>
      <c r="I10788" t="s">
        <v>3601</v>
      </c>
      <c r="J10788" t="s">
        <v>5002</v>
      </c>
      <c r="K10788" t="s">
        <v>3624</v>
      </c>
      <c r="L10788" t="s">
        <v>5024</v>
      </c>
      <c r="M10788">
        <v>10.65</v>
      </c>
      <c r="N10788">
        <v>16</v>
      </c>
      <c r="O10788">
        <v>10</v>
      </c>
      <c r="S10788" t="b">
        <v>0</v>
      </c>
      <c r="T10788" t="b">
        <v>0</v>
      </c>
      <c r="U10788" t="b">
        <v>0</v>
      </c>
      <c r="V10788">
        <v>23800</v>
      </c>
      <c r="W10788">
        <v>16700</v>
      </c>
      <c r="X10788">
        <v>2.65</v>
      </c>
      <c r="Y10788">
        <v>22000</v>
      </c>
      <c r="Z10788">
        <v>2.69</v>
      </c>
    </row>
    <row r="10789" spans="1:26">
      <c r="A10789">
        <v>8578445</v>
      </c>
      <c r="B10789" t="s">
        <v>4997</v>
      </c>
      <c r="C10789" t="s">
        <v>3597</v>
      </c>
      <c r="D10789" t="s">
        <v>3614</v>
      </c>
      <c r="E10789" t="s">
        <v>5001</v>
      </c>
      <c r="F10789" t="s">
        <v>3753</v>
      </c>
      <c r="G10789">
        <v>8578445</v>
      </c>
      <c r="I10789" t="s">
        <v>3601</v>
      </c>
      <c r="J10789" t="s">
        <v>5022</v>
      </c>
      <c r="K10789" t="s">
        <v>3624</v>
      </c>
      <c r="L10789" t="s">
        <v>5023</v>
      </c>
      <c r="M10789">
        <v>8.5500000000000007</v>
      </c>
      <c r="N10789">
        <v>16</v>
      </c>
      <c r="O10789">
        <v>9</v>
      </c>
      <c r="S10789" t="b">
        <v>0</v>
      </c>
      <c r="T10789" t="b">
        <v>0</v>
      </c>
      <c r="U10789" t="b">
        <v>0</v>
      </c>
      <c r="V10789">
        <v>28200</v>
      </c>
      <c r="W10789">
        <v>16700</v>
      </c>
      <c r="X10789">
        <v>1.85</v>
      </c>
      <c r="Y10789">
        <v>25000</v>
      </c>
      <c r="Z10789">
        <v>2.62</v>
      </c>
    </row>
    <row r="10790" spans="1:26">
      <c r="A10790">
        <v>8578505</v>
      </c>
      <c r="B10790" t="s">
        <v>4997</v>
      </c>
      <c r="C10790" t="s">
        <v>3597</v>
      </c>
      <c r="D10790" t="s">
        <v>3614</v>
      </c>
      <c r="E10790" t="s">
        <v>5001</v>
      </c>
      <c r="F10790" t="s">
        <v>3650</v>
      </c>
      <c r="G10790">
        <v>8578505</v>
      </c>
      <c r="I10790" t="s">
        <v>3711</v>
      </c>
      <c r="J10790" t="s">
        <v>5021</v>
      </c>
      <c r="K10790" t="s">
        <v>3653</v>
      </c>
      <c r="M10790">
        <v>10.4</v>
      </c>
      <c r="N10790">
        <v>21</v>
      </c>
      <c r="O10790">
        <v>10.199999999999999</v>
      </c>
      <c r="S10790" t="b">
        <v>0</v>
      </c>
      <c r="T10790" t="b">
        <v>0</v>
      </c>
      <c r="U10790" t="b">
        <v>0</v>
      </c>
      <c r="V10790">
        <v>39000</v>
      </c>
      <c r="W10790">
        <v>29000</v>
      </c>
      <c r="X10790">
        <v>2.68</v>
      </c>
      <c r="Y10790">
        <v>31100</v>
      </c>
      <c r="Z10790">
        <v>2.5</v>
      </c>
    </row>
    <row r="10791" spans="1:26">
      <c r="A10791">
        <v>8578421</v>
      </c>
      <c r="B10791" t="s">
        <v>4997</v>
      </c>
      <c r="C10791" t="s">
        <v>3597</v>
      </c>
      <c r="D10791" t="s">
        <v>3614</v>
      </c>
      <c r="E10791" t="s">
        <v>5001</v>
      </c>
      <c r="F10791" t="s">
        <v>3753</v>
      </c>
      <c r="G10791">
        <v>8578421</v>
      </c>
      <c r="I10791" t="s">
        <v>3601</v>
      </c>
      <c r="J10791" t="s">
        <v>5019</v>
      </c>
      <c r="K10791" t="s">
        <v>3624</v>
      </c>
      <c r="L10791" t="s">
        <v>5020</v>
      </c>
      <c r="M10791">
        <v>11</v>
      </c>
      <c r="N10791">
        <v>16</v>
      </c>
      <c r="O10791">
        <v>9.5</v>
      </c>
      <c r="S10791" t="b">
        <v>0</v>
      </c>
      <c r="T10791" t="b">
        <v>0</v>
      </c>
      <c r="U10791" t="b">
        <v>0</v>
      </c>
      <c r="V10791">
        <v>17100</v>
      </c>
      <c r="W10791">
        <v>10900</v>
      </c>
      <c r="X10791">
        <v>2.56</v>
      </c>
      <c r="Y10791">
        <v>16400</v>
      </c>
      <c r="Z10791">
        <v>2.91</v>
      </c>
    </row>
    <row r="10792" spans="1:26">
      <c r="A10792">
        <v>8578481</v>
      </c>
      <c r="B10792" t="s">
        <v>4997</v>
      </c>
      <c r="C10792" t="s">
        <v>3597</v>
      </c>
      <c r="D10792" t="s">
        <v>3614</v>
      </c>
      <c r="E10792" t="s">
        <v>5001</v>
      </c>
      <c r="F10792" t="s">
        <v>3753</v>
      </c>
      <c r="G10792">
        <v>8578481</v>
      </c>
      <c r="I10792" t="s">
        <v>3601</v>
      </c>
      <c r="J10792" t="s">
        <v>5017</v>
      </c>
      <c r="K10792" t="s">
        <v>3624</v>
      </c>
      <c r="L10792" t="s">
        <v>5018</v>
      </c>
      <c r="M10792">
        <v>9.0500000000000007</v>
      </c>
      <c r="N10792">
        <v>16</v>
      </c>
      <c r="O10792">
        <v>9</v>
      </c>
      <c r="S10792" t="b">
        <v>0</v>
      </c>
      <c r="T10792" t="b">
        <v>0</v>
      </c>
      <c r="U10792" t="b">
        <v>0</v>
      </c>
      <c r="V10792">
        <v>48000</v>
      </c>
      <c r="W10792">
        <v>30600</v>
      </c>
      <c r="X10792">
        <v>1.93</v>
      </c>
      <c r="Y10792">
        <v>48000</v>
      </c>
      <c r="Z10792">
        <v>2.93</v>
      </c>
    </row>
    <row r="10793" spans="1:26">
      <c r="A10793">
        <v>8578577</v>
      </c>
      <c r="B10793" t="s">
        <v>4997</v>
      </c>
      <c r="C10793" t="s">
        <v>3597</v>
      </c>
      <c r="D10793" t="s">
        <v>3614</v>
      </c>
      <c r="E10793" t="s">
        <v>5001</v>
      </c>
      <c r="F10793" t="s">
        <v>3621</v>
      </c>
      <c r="G10793">
        <v>8578577</v>
      </c>
      <c r="I10793" t="s">
        <v>3622</v>
      </c>
      <c r="J10793" t="s">
        <v>5015</v>
      </c>
      <c r="K10793" t="s">
        <v>3624</v>
      </c>
      <c r="L10793" t="s">
        <v>5016</v>
      </c>
      <c r="M10793">
        <v>12.5</v>
      </c>
      <c r="N10793">
        <v>20</v>
      </c>
      <c r="O10793">
        <v>10.5</v>
      </c>
      <c r="S10793" t="b">
        <v>0</v>
      </c>
      <c r="T10793" t="b">
        <v>0</v>
      </c>
      <c r="U10793" t="b">
        <v>0</v>
      </c>
      <c r="V10793">
        <v>18000</v>
      </c>
      <c r="W10793">
        <v>12400</v>
      </c>
      <c r="X10793">
        <v>2.63</v>
      </c>
      <c r="Y10793">
        <v>18600</v>
      </c>
      <c r="Z10793">
        <v>2.08</v>
      </c>
    </row>
    <row r="10794" spans="1:26">
      <c r="A10794">
        <v>8578573</v>
      </c>
      <c r="B10794" t="s">
        <v>4997</v>
      </c>
      <c r="C10794" t="s">
        <v>3597</v>
      </c>
      <c r="D10794" t="s">
        <v>3614</v>
      </c>
      <c r="E10794" t="s">
        <v>5001</v>
      </c>
      <c r="F10794" t="s">
        <v>3621</v>
      </c>
      <c r="G10794">
        <v>8578573</v>
      </c>
      <c r="I10794" t="s">
        <v>3622</v>
      </c>
      <c r="J10794" t="s">
        <v>5013</v>
      </c>
      <c r="K10794" t="s">
        <v>3624</v>
      </c>
      <c r="L10794" t="s">
        <v>5014</v>
      </c>
      <c r="M10794">
        <v>12.5</v>
      </c>
      <c r="N10794">
        <v>22</v>
      </c>
      <c r="O10794">
        <v>11</v>
      </c>
      <c r="S10794" t="b">
        <v>0</v>
      </c>
      <c r="T10794" t="b">
        <v>0</v>
      </c>
      <c r="U10794" t="b">
        <v>0</v>
      </c>
      <c r="V10794">
        <v>12000</v>
      </c>
      <c r="W10794">
        <v>7700</v>
      </c>
      <c r="X10794">
        <v>2.82</v>
      </c>
      <c r="Y10794">
        <v>10348</v>
      </c>
      <c r="Z10794">
        <v>2.25</v>
      </c>
    </row>
    <row r="10795" spans="1:26">
      <c r="A10795">
        <v>8578457</v>
      </c>
      <c r="B10795" t="s">
        <v>4997</v>
      </c>
      <c r="C10795" t="s">
        <v>3597</v>
      </c>
      <c r="D10795" t="s">
        <v>3614</v>
      </c>
      <c r="E10795" t="s">
        <v>5001</v>
      </c>
      <c r="F10795" t="s">
        <v>3753</v>
      </c>
      <c r="G10795">
        <v>8578457</v>
      </c>
      <c r="I10795" t="s">
        <v>3601</v>
      </c>
      <c r="J10795" t="s">
        <v>5011</v>
      </c>
      <c r="K10795" t="s">
        <v>3624</v>
      </c>
      <c r="L10795" t="s">
        <v>5012</v>
      </c>
      <c r="M10795">
        <v>10.35</v>
      </c>
      <c r="N10795">
        <v>16</v>
      </c>
      <c r="O10795">
        <v>9</v>
      </c>
      <c r="S10795" t="b">
        <v>0</v>
      </c>
      <c r="T10795" t="b">
        <v>0</v>
      </c>
      <c r="U10795" t="b">
        <v>0</v>
      </c>
      <c r="V10795">
        <v>34000</v>
      </c>
      <c r="W10795">
        <v>24600</v>
      </c>
      <c r="X10795">
        <v>2.72</v>
      </c>
      <c r="Y10795">
        <v>35000</v>
      </c>
      <c r="Z10795">
        <v>2.85</v>
      </c>
    </row>
    <row r="10796" spans="1:26">
      <c r="A10796">
        <v>8578589</v>
      </c>
      <c r="B10796" t="s">
        <v>4997</v>
      </c>
      <c r="C10796" t="s">
        <v>3597</v>
      </c>
      <c r="D10796" t="s">
        <v>3614</v>
      </c>
      <c r="E10796" t="s">
        <v>5001</v>
      </c>
      <c r="F10796" t="s">
        <v>3621</v>
      </c>
      <c r="G10796">
        <v>8578589</v>
      </c>
      <c r="I10796" t="s">
        <v>3622</v>
      </c>
      <c r="J10796" t="s">
        <v>5009</v>
      </c>
      <c r="K10796" t="s">
        <v>3624</v>
      </c>
      <c r="L10796" t="s">
        <v>5010</v>
      </c>
      <c r="M10796">
        <v>12.7</v>
      </c>
      <c r="N10796">
        <v>23</v>
      </c>
      <c r="O10796">
        <v>10.5</v>
      </c>
      <c r="S10796" t="b">
        <v>0</v>
      </c>
      <c r="T10796" t="b">
        <v>0</v>
      </c>
      <c r="U10796" t="b">
        <v>0</v>
      </c>
      <c r="V10796">
        <v>12000</v>
      </c>
      <c r="W10796">
        <v>8500</v>
      </c>
      <c r="X10796">
        <v>2.54</v>
      </c>
      <c r="Y10796">
        <v>13500</v>
      </c>
      <c r="Z10796">
        <v>2.83</v>
      </c>
    </row>
    <row r="10797" spans="1:26">
      <c r="A10797">
        <v>8578581</v>
      </c>
      <c r="B10797" t="s">
        <v>4997</v>
      </c>
      <c r="C10797" t="s">
        <v>3597</v>
      </c>
      <c r="D10797" t="s">
        <v>3614</v>
      </c>
      <c r="E10797" t="s">
        <v>5001</v>
      </c>
      <c r="F10797" t="s">
        <v>3621</v>
      </c>
      <c r="G10797">
        <v>8578581</v>
      </c>
      <c r="I10797" t="s">
        <v>3622</v>
      </c>
      <c r="J10797" t="s">
        <v>5007</v>
      </c>
      <c r="K10797" t="s">
        <v>3624</v>
      </c>
      <c r="L10797" t="s">
        <v>5008</v>
      </c>
      <c r="M10797">
        <v>12.5</v>
      </c>
      <c r="N10797">
        <v>20</v>
      </c>
      <c r="O10797">
        <v>10</v>
      </c>
      <c r="S10797" t="b">
        <v>0</v>
      </c>
      <c r="T10797" t="b">
        <v>0</v>
      </c>
      <c r="U10797" t="b">
        <v>0</v>
      </c>
      <c r="V10797">
        <v>22000</v>
      </c>
      <c r="W10797">
        <v>14600</v>
      </c>
      <c r="X10797">
        <v>2.71</v>
      </c>
      <c r="Y10797">
        <v>23450</v>
      </c>
      <c r="Z10797">
        <v>1.9</v>
      </c>
    </row>
    <row r="10798" spans="1:26">
      <c r="A10798">
        <v>8578441</v>
      </c>
      <c r="B10798" t="s">
        <v>4997</v>
      </c>
      <c r="C10798" t="s">
        <v>3597</v>
      </c>
      <c r="D10798" t="s">
        <v>3614</v>
      </c>
      <c r="E10798" t="s">
        <v>5001</v>
      </c>
      <c r="F10798" t="s">
        <v>3787</v>
      </c>
      <c r="G10798">
        <v>8578441</v>
      </c>
      <c r="I10798" t="s">
        <v>3622</v>
      </c>
      <c r="J10798" t="s">
        <v>5002</v>
      </c>
      <c r="K10798" t="s">
        <v>3624</v>
      </c>
      <c r="L10798" t="s">
        <v>5006</v>
      </c>
      <c r="M10798">
        <v>10.65</v>
      </c>
      <c r="N10798">
        <v>16</v>
      </c>
      <c r="O10798">
        <v>10</v>
      </c>
      <c r="S10798" t="b">
        <v>0</v>
      </c>
      <c r="T10798" t="b">
        <v>0</v>
      </c>
      <c r="U10798" t="b">
        <v>0</v>
      </c>
      <c r="V10798">
        <v>23800</v>
      </c>
      <c r="W10798">
        <v>15700</v>
      </c>
      <c r="X10798">
        <v>2.4900000000000002</v>
      </c>
      <c r="Y10798">
        <v>21000</v>
      </c>
      <c r="Z10798">
        <v>2.56</v>
      </c>
    </row>
    <row r="10799" spans="1:26">
      <c r="A10799">
        <v>8578585</v>
      </c>
      <c r="B10799" t="s">
        <v>4997</v>
      </c>
      <c r="C10799" t="s">
        <v>3597</v>
      </c>
      <c r="D10799" t="s">
        <v>3614</v>
      </c>
      <c r="E10799" t="s">
        <v>5001</v>
      </c>
      <c r="F10799" t="s">
        <v>3621</v>
      </c>
      <c r="G10799">
        <v>8578585</v>
      </c>
      <c r="I10799" t="s">
        <v>3622</v>
      </c>
      <c r="J10799" t="s">
        <v>5004</v>
      </c>
      <c r="K10799" t="s">
        <v>3624</v>
      </c>
      <c r="L10799" t="s">
        <v>5005</v>
      </c>
      <c r="M10799">
        <v>15.7</v>
      </c>
      <c r="N10799">
        <v>30.5</v>
      </c>
      <c r="O10799">
        <v>10.5</v>
      </c>
      <c r="S10799" t="b">
        <v>0</v>
      </c>
      <c r="T10799" t="b">
        <v>0</v>
      </c>
      <c r="U10799" t="b">
        <v>0</v>
      </c>
      <c r="V10799">
        <v>9000</v>
      </c>
      <c r="W10799">
        <v>5500</v>
      </c>
      <c r="X10799">
        <v>2.83</v>
      </c>
      <c r="Y10799">
        <v>13240</v>
      </c>
      <c r="Z10799">
        <v>2.59</v>
      </c>
    </row>
    <row r="10800" spans="1:26">
      <c r="A10800">
        <v>8578437</v>
      </c>
      <c r="B10800" t="s">
        <v>4997</v>
      </c>
      <c r="C10800" t="s">
        <v>3597</v>
      </c>
      <c r="D10800" t="s">
        <v>3614</v>
      </c>
      <c r="E10800" t="s">
        <v>5001</v>
      </c>
      <c r="F10800" t="s">
        <v>3849</v>
      </c>
      <c r="G10800">
        <v>8578437</v>
      </c>
      <c r="I10800" t="s">
        <v>3622</v>
      </c>
      <c r="J10800" t="s">
        <v>5002</v>
      </c>
      <c r="K10800" t="s">
        <v>3624</v>
      </c>
      <c r="L10800" t="s">
        <v>5003</v>
      </c>
      <c r="M10800">
        <v>10.65</v>
      </c>
      <c r="N10800">
        <v>18</v>
      </c>
      <c r="O10800">
        <v>10</v>
      </c>
      <c r="S10800" t="b">
        <v>0</v>
      </c>
      <c r="T10800" t="b">
        <v>0</v>
      </c>
      <c r="U10800" t="b">
        <v>0</v>
      </c>
      <c r="V10800">
        <v>23800</v>
      </c>
      <c r="W10800">
        <v>15700</v>
      </c>
      <c r="X10800">
        <v>2.4900000000000002</v>
      </c>
      <c r="Y10800">
        <v>22000</v>
      </c>
      <c r="Z10800">
        <v>2.69</v>
      </c>
    </row>
    <row r="10801" spans="1:26">
      <c r="A10801">
        <v>205782163</v>
      </c>
      <c r="B10801" t="s">
        <v>4997</v>
      </c>
      <c r="C10801" t="s">
        <v>3597</v>
      </c>
      <c r="D10801" t="s">
        <v>3698</v>
      </c>
      <c r="E10801" t="s">
        <v>3944</v>
      </c>
      <c r="F10801" t="s">
        <v>3621</v>
      </c>
      <c r="G10801">
        <v>205782163</v>
      </c>
      <c r="I10801" t="s">
        <v>3622</v>
      </c>
      <c r="J10801" t="s">
        <v>4999</v>
      </c>
      <c r="K10801" t="s">
        <v>3624</v>
      </c>
      <c r="L10801" t="s">
        <v>5000</v>
      </c>
      <c r="M10801">
        <v>8.1999999999999993</v>
      </c>
      <c r="N10801">
        <v>17</v>
      </c>
      <c r="O10801">
        <v>10.8</v>
      </c>
      <c r="S10801" t="b">
        <v>0</v>
      </c>
      <c r="T10801" t="b">
        <v>0</v>
      </c>
      <c r="U10801" t="b">
        <v>0</v>
      </c>
      <c r="V10801">
        <v>48000</v>
      </c>
      <c r="W10801">
        <v>35000</v>
      </c>
      <c r="X10801">
        <v>2.34</v>
      </c>
      <c r="Y10801">
        <v>52010</v>
      </c>
      <c r="Z10801">
        <v>2.12</v>
      </c>
    </row>
    <row r="10802" spans="1:26">
      <c r="A10802">
        <v>205747589</v>
      </c>
      <c r="B10802" t="s">
        <v>4997</v>
      </c>
      <c r="C10802" t="s">
        <v>3597</v>
      </c>
      <c r="D10802" t="s">
        <v>3698</v>
      </c>
      <c r="E10802" t="s">
        <v>3944</v>
      </c>
      <c r="F10802" t="s">
        <v>3718</v>
      </c>
      <c r="G10802">
        <v>205747589</v>
      </c>
      <c r="I10802" t="s">
        <v>3711</v>
      </c>
      <c r="J10802" t="s">
        <v>4998</v>
      </c>
      <c r="K10802" t="s">
        <v>3688</v>
      </c>
      <c r="M10802">
        <v>11.9</v>
      </c>
      <c r="N10802">
        <v>20.2</v>
      </c>
      <c r="O10802">
        <v>10.5</v>
      </c>
      <c r="S10802" t="b">
        <v>0</v>
      </c>
      <c r="T10802" t="b">
        <v>0</v>
      </c>
      <c r="U10802" t="b">
        <v>0</v>
      </c>
      <c r="V10802">
        <v>48000</v>
      </c>
      <c r="W10802">
        <v>28000</v>
      </c>
      <c r="X10802">
        <v>2.41</v>
      </c>
      <c r="Y10802">
        <v>49000</v>
      </c>
      <c r="Z10802">
        <v>2.2400000000000002</v>
      </c>
    </row>
    <row r="10803" spans="1:26">
      <c r="A10803">
        <v>8693478</v>
      </c>
      <c r="B10803" t="s">
        <v>4992</v>
      </c>
      <c r="C10803" t="s">
        <v>3597</v>
      </c>
      <c r="D10803" t="s">
        <v>3775</v>
      </c>
      <c r="E10803" t="s">
        <v>3776</v>
      </c>
      <c r="F10803" t="s">
        <v>3710</v>
      </c>
      <c r="G10803">
        <v>8693478</v>
      </c>
      <c r="I10803" t="s">
        <v>3711</v>
      </c>
      <c r="J10803" t="s">
        <v>4995</v>
      </c>
      <c r="K10803" t="s">
        <v>3725</v>
      </c>
      <c r="M10803">
        <v>12.15</v>
      </c>
      <c r="N10803">
        <v>18.95</v>
      </c>
      <c r="O10803">
        <v>11.15</v>
      </c>
      <c r="S10803" t="b">
        <v>0</v>
      </c>
      <c r="T10803" t="b">
        <v>0</v>
      </c>
      <c r="U10803" t="b">
        <v>0</v>
      </c>
      <c r="V10803">
        <v>48000</v>
      </c>
      <c r="W10803">
        <v>33400</v>
      </c>
      <c r="X10803">
        <v>2.76</v>
      </c>
      <c r="Y10803">
        <v>50000</v>
      </c>
      <c r="Z10803">
        <v>3.35</v>
      </c>
    </row>
    <row r="10804" spans="1:26">
      <c r="A10804">
        <v>8693479</v>
      </c>
      <c r="B10804" t="s">
        <v>4992</v>
      </c>
      <c r="C10804" t="s">
        <v>3597</v>
      </c>
      <c r="D10804" t="s">
        <v>3775</v>
      </c>
      <c r="E10804" t="s">
        <v>3776</v>
      </c>
      <c r="F10804" t="s">
        <v>3718</v>
      </c>
      <c r="G10804">
        <v>8693479</v>
      </c>
      <c r="I10804" t="s">
        <v>3711</v>
      </c>
      <c r="J10804" t="s">
        <v>4996</v>
      </c>
      <c r="K10804" t="s">
        <v>3688</v>
      </c>
      <c r="M10804">
        <v>12.5</v>
      </c>
      <c r="N10804">
        <v>17</v>
      </c>
      <c r="O10804">
        <v>10.4</v>
      </c>
      <c r="S10804" t="b">
        <v>0</v>
      </c>
      <c r="T10804" t="b">
        <v>0</v>
      </c>
      <c r="U10804" t="b">
        <v>0</v>
      </c>
      <c r="V10804">
        <v>36000</v>
      </c>
      <c r="W10804">
        <v>26400</v>
      </c>
      <c r="X10804">
        <v>2.8</v>
      </c>
      <c r="Y10804">
        <v>42000</v>
      </c>
      <c r="Z10804">
        <v>2.84</v>
      </c>
    </row>
    <row r="10805" spans="1:26">
      <c r="A10805">
        <v>8693481</v>
      </c>
      <c r="B10805" t="s">
        <v>4992</v>
      </c>
      <c r="C10805" t="s">
        <v>3597</v>
      </c>
      <c r="D10805" t="s">
        <v>3775</v>
      </c>
      <c r="E10805" t="s">
        <v>3776</v>
      </c>
      <c r="F10805" t="s">
        <v>3710</v>
      </c>
      <c r="G10805">
        <v>8693481</v>
      </c>
      <c r="I10805" t="s">
        <v>3711</v>
      </c>
      <c r="J10805" t="s">
        <v>4996</v>
      </c>
      <c r="K10805" t="s">
        <v>3725</v>
      </c>
      <c r="M10805">
        <v>12.9</v>
      </c>
      <c r="N10805">
        <v>18</v>
      </c>
      <c r="O10805">
        <v>10.9</v>
      </c>
      <c r="S10805" t="b">
        <v>0</v>
      </c>
      <c r="T10805" t="b">
        <v>0</v>
      </c>
      <c r="U10805" t="b">
        <v>0</v>
      </c>
      <c r="V10805">
        <v>36000</v>
      </c>
      <c r="W10805">
        <v>26000</v>
      </c>
      <c r="X10805">
        <v>2.79</v>
      </c>
      <c r="Y10805">
        <v>42000</v>
      </c>
      <c r="Z10805">
        <v>2.84</v>
      </c>
    </row>
    <row r="10806" spans="1:26">
      <c r="A10806">
        <v>8693476</v>
      </c>
      <c r="B10806" t="s">
        <v>4992</v>
      </c>
      <c r="C10806" t="s">
        <v>3597</v>
      </c>
      <c r="D10806" t="s">
        <v>3775</v>
      </c>
      <c r="E10806" t="s">
        <v>3776</v>
      </c>
      <c r="F10806" t="s">
        <v>3718</v>
      </c>
      <c r="G10806">
        <v>8693476</v>
      </c>
      <c r="I10806" t="s">
        <v>3711</v>
      </c>
      <c r="J10806" t="s">
        <v>4995</v>
      </c>
      <c r="K10806" t="s">
        <v>3688</v>
      </c>
      <c r="M10806">
        <v>11.8</v>
      </c>
      <c r="N10806">
        <v>18.100000000000001</v>
      </c>
      <c r="O10806">
        <v>10.9</v>
      </c>
      <c r="S10806" t="b">
        <v>0</v>
      </c>
      <c r="T10806" t="b">
        <v>0</v>
      </c>
      <c r="U10806" t="b">
        <v>0</v>
      </c>
      <c r="V10806">
        <v>48000</v>
      </c>
      <c r="W10806">
        <v>34000</v>
      </c>
      <c r="X10806">
        <v>2.7</v>
      </c>
      <c r="Y10806">
        <v>50000</v>
      </c>
      <c r="Z10806">
        <v>3.35</v>
      </c>
    </row>
    <row r="10807" spans="1:26">
      <c r="A10807">
        <v>9962524</v>
      </c>
      <c r="B10807" t="s">
        <v>4992</v>
      </c>
      <c r="C10807" t="s">
        <v>3597</v>
      </c>
      <c r="D10807" t="s">
        <v>3775</v>
      </c>
      <c r="E10807" t="s">
        <v>3776</v>
      </c>
      <c r="F10807" t="s">
        <v>3710</v>
      </c>
      <c r="G10807">
        <v>9962524</v>
      </c>
      <c r="I10807" t="s">
        <v>3711</v>
      </c>
      <c r="J10807" t="s">
        <v>4994</v>
      </c>
      <c r="K10807" t="s">
        <v>3725</v>
      </c>
      <c r="M10807">
        <v>11.5</v>
      </c>
      <c r="N10807">
        <v>18.55</v>
      </c>
      <c r="O10807">
        <v>10.75</v>
      </c>
      <c r="S10807" t="b">
        <v>0</v>
      </c>
      <c r="T10807" t="b">
        <v>0</v>
      </c>
      <c r="U10807" t="b">
        <v>0</v>
      </c>
      <c r="V10807">
        <v>36000</v>
      </c>
      <c r="W10807">
        <v>26200</v>
      </c>
      <c r="X10807">
        <v>2.61</v>
      </c>
      <c r="Y10807">
        <v>37200</v>
      </c>
      <c r="Z10807">
        <v>3.04</v>
      </c>
    </row>
    <row r="10808" spans="1:26">
      <c r="A10808">
        <v>9962522</v>
      </c>
      <c r="B10808" t="s">
        <v>4992</v>
      </c>
      <c r="C10808" t="s">
        <v>3597</v>
      </c>
      <c r="D10808" t="s">
        <v>3775</v>
      </c>
      <c r="E10808" t="s">
        <v>3776</v>
      </c>
      <c r="F10808" t="s">
        <v>3718</v>
      </c>
      <c r="G10808">
        <v>9962522</v>
      </c>
      <c r="I10808" t="s">
        <v>3711</v>
      </c>
      <c r="J10808" t="s">
        <v>4994</v>
      </c>
      <c r="K10808" t="s">
        <v>3688</v>
      </c>
      <c r="M10808">
        <v>11.2</v>
      </c>
      <c r="N10808">
        <v>17.399999999999999</v>
      </c>
      <c r="O10808">
        <v>10.3</v>
      </c>
      <c r="S10808" t="b">
        <v>0</v>
      </c>
      <c r="T10808" t="b">
        <v>0</v>
      </c>
      <c r="U10808" t="b">
        <v>0</v>
      </c>
      <c r="V10808">
        <v>36000</v>
      </c>
      <c r="W10808">
        <v>26000</v>
      </c>
      <c r="X10808">
        <v>2.58</v>
      </c>
      <c r="Y10808">
        <v>37200</v>
      </c>
      <c r="Z10808">
        <v>3.04</v>
      </c>
    </row>
    <row r="10809" spans="1:26">
      <c r="A10809">
        <v>8693473</v>
      </c>
      <c r="B10809" t="s">
        <v>4992</v>
      </c>
      <c r="C10809" t="s">
        <v>3597</v>
      </c>
      <c r="D10809" t="s">
        <v>3775</v>
      </c>
      <c r="E10809" t="s">
        <v>3776</v>
      </c>
      <c r="F10809" t="s">
        <v>3718</v>
      </c>
      <c r="G10809">
        <v>8693473</v>
      </c>
      <c r="I10809" t="s">
        <v>3711</v>
      </c>
      <c r="J10809" t="s">
        <v>4993</v>
      </c>
      <c r="K10809" t="s">
        <v>3688</v>
      </c>
      <c r="M10809">
        <v>10.4</v>
      </c>
      <c r="N10809">
        <v>16.5</v>
      </c>
      <c r="O10809">
        <v>11</v>
      </c>
      <c r="S10809" t="b">
        <v>0</v>
      </c>
      <c r="T10809" t="b">
        <v>0</v>
      </c>
      <c r="U10809" t="b">
        <v>0</v>
      </c>
      <c r="V10809">
        <v>60000</v>
      </c>
      <c r="W10809">
        <v>41500</v>
      </c>
      <c r="X10809">
        <v>2.68</v>
      </c>
      <c r="Y10809">
        <v>56100</v>
      </c>
      <c r="Z10809">
        <v>3.3</v>
      </c>
    </row>
    <row r="10810" spans="1:26">
      <c r="A10810">
        <v>8693475</v>
      </c>
      <c r="B10810" t="s">
        <v>4992</v>
      </c>
      <c r="C10810" t="s">
        <v>3597</v>
      </c>
      <c r="D10810" t="s">
        <v>3775</v>
      </c>
      <c r="E10810" t="s">
        <v>3776</v>
      </c>
      <c r="F10810" t="s">
        <v>3710</v>
      </c>
      <c r="G10810">
        <v>8693475</v>
      </c>
      <c r="I10810" t="s">
        <v>3711</v>
      </c>
      <c r="J10810" t="s">
        <v>4993</v>
      </c>
      <c r="K10810" t="s">
        <v>3725</v>
      </c>
      <c r="M10810">
        <v>10.6</v>
      </c>
      <c r="N10810">
        <v>17.5</v>
      </c>
      <c r="O10810">
        <v>11.15</v>
      </c>
      <c r="S10810" t="b">
        <v>0</v>
      </c>
      <c r="T10810" t="b">
        <v>0</v>
      </c>
      <c r="U10810" t="b">
        <v>0</v>
      </c>
      <c r="V10810">
        <v>60000</v>
      </c>
      <c r="W10810">
        <v>41500</v>
      </c>
      <c r="X10810">
        <v>2.68</v>
      </c>
      <c r="Y10810">
        <v>56100</v>
      </c>
      <c r="Z10810">
        <v>3.3</v>
      </c>
    </row>
    <row r="10811" spans="1:26">
      <c r="A10811">
        <v>205281381</v>
      </c>
      <c r="B10811" t="s">
        <v>4975</v>
      </c>
      <c r="C10811" t="s">
        <v>3597</v>
      </c>
      <c r="D10811" t="s">
        <v>4976</v>
      </c>
      <c r="E10811" t="s">
        <v>4977</v>
      </c>
      <c r="F10811" t="s">
        <v>3621</v>
      </c>
      <c r="G10811">
        <v>205281381</v>
      </c>
      <c r="I10811" t="s">
        <v>3622</v>
      </c>
      <c r="J10811" t="s">
        <v>4991</v>
      </c>
      <c r="K10811" t="s">
        <v>3624</v>
      </c>
      <c r="L10811" t="s">
        <v>4984</v>
      </c>
      <c r="M10811">
        <v>14</v>
      </c>
      <c r="N10811">
        <v>21.5</v>
      </c>
      <c r="O10811">
        <v>10.5</v>
      </c>
      <c r="S10811" t="b">
        <v>0</v>
      </c>
      <c r="T10811" t="b">
        <v>0</v>
      </c>
      <c r="U10811" t="b">
        <v>0</v>
      </c>
      <c r="V10811">
        <v>12000</v>
      </c>
      <c r="W10811">
        <v>7500</v>
      </c>
      <c r="X10811">
        <v>2.68</v>
      </c>
      <c r="Y10811">
        <v>11116</v>
      </c>
      <c r="Z10811">
        <v>2.4500000000000002</v>
      </c>
    </row>
    <row r="10812" spans="1:26">
      <c r="A10812">
        <v>201786770</v>
      </c>
      <c r="B10812" t="s">
        <v>4975</v>
      </c>
      <c r="C10812" t="s">
        <v>3597</v>
      </c>
      <c r="D10812" t="s">
        <v>4976</v>
      </c>
      <c r="E10812" t="s">
        <v>4977</v>
      </c>
      <c r="F10812" t="s">
        <v>3621</v>
      </c>
      <c r="G10812">
        <v>201786770</v>
      </c>
      <c r="I10812" t="s">
        <v>3622</v>
      </c>
      <c r="J10812" t="s">
        <v>4989</v>
      </c>
      <c r="K10812" t="s">
        <v>3624</v>
      </c>
      <c r="L10812" t="s">
        <v>4990</v>
      </c>
      <c r="M10812">
        <v>13</v>
      </c>
      <c r="N10812">
        <v>20.5</v>
      </c>
      <c r="O10812">
        <v>11.5</v>
      </c>
      <c r="S10812" t="b">
        <v>0</v>
      </c>
      <c r="T10812" t="b">
        <v>0</v>
      </c>
      <c r="U10812" t="b">
        <v>0</v>
      </c>
      <c r="V10812">
        <v>24000</v>
      </c>
      <c r="W10812">
        <v>15400</v>
      </c>
      <c r="X10812">
        <v>2.4900000000000002</v>
      </c>
      <c r="Y10812">
        <v>19158</v>
      </c>
      <c r="Z10812">
        <v>2.1800000000000002</v>
      </c>
    </row>
    <row r="10813" spans="1:26">
      <c r="A10813">
        <v>205281377</v>
      </c>
      <c r="B10813" t="s">
        <v>4975</v>
      </c>
      <c r="C10813" t="s">
        <v>3597</v>
      </c>
      <c r="D10813" t="s">
        <v>4976</v>
      </c>
      <c r="E10813" t="s">
        <v>4977</v>
      </c>
      <c r="F10813" t="s">
        <v>3621</v>
      </c>
      <c r="G10813">
        <v>205281377</v>
      </c>
      <c r="I10813" t="s">
        <v>3622</v>
      </c>
      <c r="J10813" t="s">
        <v>4987</v>
      </c>
      <c r="K10813" t="s">
        <v>3624</v>
      </c>
      <c r="L10813" t="s">
        <v>4988</v>
      </c>
      <c r="M10813">
        <v>12.5</v>
      </c>
      <c r="N10813">
        <v>20.5</v>
      </c>
      <c r="O10813">
        <v>10</v>
      </c>
      <c r="S10813" t="b">
        <v>0</v>
      </c>
      <c r="T10813" t="b">
        <v>0</v>
      </c>
      <c r="U10813" t="b">
        <v>0</v>
      </c>
      <c r="V10813">
        <v>24000</v>
      </c>
      <c r="W10813">
        <v>15300</v>
      </c>
      <c r="X10813">
        <v>2.7</v>
      </c>
      <c r="Y10813">
        <v>19040</v>
      </c>
      <c r="Z10813">
        <v>2.21</v>
      </c>
    </row>
    <row r="10814" spans="1:26">
      <c r="A10814">
        <v>201786765</v>
      </c>
      <c r="B10814" t="s">
        <v>4975</v>
      </c>
      <c r="C10814" t="s">
        <v>3597</v>
      </c>
      <c r="D10814" t="s">
        <v>4976</v>
      </c>
      <c r="E10814" t="s">
        <v>4977</v>
      </c>
      <c r="F10814" t="s">
        <v>3621</v>
      </c>
      <c r="G10814">
        <v>201786765</v>
      </c>
      <c r="I10814" t="s">
        <v>3622</v>
      </c>
      <c r="J10814" t="s">
        <v>4985</v>
      </c>
      <c r="K10814" t="s">
        <v>3624</v>
      </c>
      <c r="L10814" t="s">
        <v>4986</v>
      </c>
      <c r="M10814">
        <v>14.5</v>
      </c>
      <c r="N10814">
        <v>25</v>
      </c>
      <c r="O10814">
        <v>11.2</v>
      </c>
      <c r="S10814" t="b">
        <v>0</v>
      </c>
      <c r="T10814" t="b">
        <v>0</v>
      </c>
      <c r="U10814" t="b">
        <v>0</v>
      </c>
      <c r="V10814">
        <v>9000</v>
      </c>
      <c r="W10814">
        <v>6900</v>
      </c>
      <c r="X10814">
        <v>2.73</v>
      </c>
      <c r="Y10814">
        <v>11390</v>
      </c>
      <c r="Z10814">
        <v>2</v>
      </c>
    </row>
    <row r="10815" spans="1:26">
      <c r="A10815">
        <v>201786767</v>
      </c>
      <c r="B10815" t="s">
        <v>4975</v>
      </c>
      <c r="C10815" t="s">
        <v>3597</v>
      </c>
      <c r="D10815" t="s">
        <v>4976</v>
      </c>
      <c r="E10815" t="s">
        <v>4977</v>
      </c>
      <c r="F10815" t="s">
        <v>3621</v>
      </c>
      <c r="G10815">
        <v>201786767</v>
      </c>
      <c r="I10815" t="s">
        <v>3622</v>
      </c>
      <c r="J10815" t="s">
        <v>4983</v>
      </c>
      <c r="K10815" t="s">
        <v>3624</v>
      </c>
      <c r="L10815" t="s">
        <v>4984</v>
      </c>
      <c r="M10815">
        <v>13</v>
      </c>
      <c r="N10815">
        <v>22.5</v>
      </c>
      <c r="O10815">
        <v>12</v>
      </c>
      <c r="S10815" t="b">
        <v>0</v>
      </c>
      <c r="T10815" t="b">
        <v>0</v>
      </c>
      <c r="U10815" t="b">
        <v>0</v>
      </c>
      <c r="V10815">
        <v>12000</v>
      </c>
      <c r="W10815">
        <v>7800</v>
      </c>
      <c r="X10815">
        <v>2.63</v>
      </c>
      <c r="Y10815">
        <v>12448</v>
      </c>
      <c r="Z10815">
        <v>1.86</v>
      </c>
    </row>
    <row r="10816" spans="1:26">
      <c r="A10816">
        <v>205281403</v>
      </c>
      <c r="B10816" t="s">
        <v>4975</v>
      </c>
      <c r="C10816" t="s">
        <v>3597</v>
      </c>
      <c r="D10816" t="s">
        <v>4976</v>
      </c>
      <c r="E10816" t="s">
        <v>4977</v>
      </c>
      <c r="F10816" t="s">
        <v>3710</v>
      </c>
      <c r="G10816">
        <v>205281403</v>
      </c>
      <c r="I10816" t="s">
        <v>3711</v>
      </c>
      <c r="J10816" t="s">
        <v>4982</v>
      </c>
      <c r="K10816" t="s">
        <v>3653</v>
      </c>
      <c r="M10816">
        <v>12.5</v>
      </c>
      <c r="N10816">
        <v>22.4</v>
      </c>
      <c r="O10816">
        <v>10.199999999999999</v>
      </c>
      <c r="S10816" t="b">
        <v>0</v>
      </c>
      <c r="T10816" t="b">
        <v>0</v>
      </c>
      <c r="U10816" t="b">
        <v>0</v>
      </c>
      <c r="V10816">
        <v>48000</v>
      </c>
      <c r="W10816">
        <v>29600</v>
      </c>
      <c r="X10816">
        <v>2.7</v>
      </c>
      <c r="Y10816">
        <v>32820</v>
      </c>
      <c r="Z10816">
        <v>2.27</v>
      </c>
    </row>
    <row r="10817" spans="1:26">
      <c r="A10817">
        <v>205421170</v>
      </c>
      <c r="B10817" t="s">
        <v>4975</v>
      </c>
      <c r="C10817" t="s">
        <v>3597</v>
      </c>
      <c r="D10817" t="s">
        <v>4976</v>
      </c>
      <c r="E10817" t="s">
        <v>4977</v>
      </c>
      <c r="F10817" t="s">
        <v>3621</v>
      </c>
      <c r="G10817">
        <v>205421170</v>
      </c>
      <c r="I10817" t="s">
        <v>3622</v>
      </c>
      <c r="J10817" t="s">
        <v>4980</v>
      </c>
      <c r="K10817" t="s">
        <v>3624</v>
      </c>
      <c r="L10817" t="s">
        <v>4981</v>
      </c>
      <c r="M10817">
        <v>14</v>
      </c>
      <c r="N10817">
        <v>22.8</v>
      </c>
      <c r="O10817">
        <v>10.5</v>
      </c>
      <c r="S10817" t="b">
        <v>0</v>
      </c>
      <c r="T10817" t="b">
        <v>0</v>
      </c>
      <c r="U10817" t="b">
        <v>0</v>
      </c>
      <c r="V10817">
        <v>9000</v>
      </c>
      <c r="W10817">
        <v>6400</v>
      </c>
      <c r="X10817">
        <v>2.76</v>
      </c>
      <c r="Y10817">
        <v>9229</v>
      </c>
      <c r="Z10817">
        <v>2.15</v>
      </c>
    </row>
    <row r="10818" spans="1:26">
      <c r="A10818">
        <v>205281376</v>
      </c>
      <c r="B10818" t="s">
        <v>4975</v>
      </c>
      <c r="C10818" t="s">
        <v>3597</v>
      </c>
      <c r="D10818" t="s">
        <v>4976</v>
      </c>
      <c r="E10818" t="s">
        <v>4977</v>
      </c>
      <c r="F10818" t="s">
        <v>3621</v>
      </c>
      <c r="G10818">
        <v>205281376</v>
      </c>
      <c r="I10818" t="s">
        <v>3622</v>
      </c>
      <c r="J10818" t="s">
        <v>4978</v>
      </c>
      <c r="K10818" t="s">
        <v>3624</v>
      </c>
      <c r="L10818" t="s">
        <v>4979</v>
      </c>
      <c r="M10818">
        <v>13</v>
      </c>
      <c r="N10818">
        <v>21</v>
      </c>
      <c r="O10818">
        <v>10</v>
      </c>
      <c r="S10818" t="b">
        <v>0</v>
      </c>
      <c r="T10818" t="b">
        <v>0</v>
      </c>
      <c r="U10818" t="b">
        <v>0</v>
      </c>
      <c r="V10818">
        <v>18000</v>
      </c>
      <c r="W10818">
        <v>10400</v>
      </c>
      <c r="X10818">
        <v>2.72</v>
      </c>
      <c r="Y10818">
        <v>13597</v>
      </c>
      <c r="Z10818">
        <v>2.46</v>
      </c>
    </row>
    <row r="10819" spans="1:26">
      <c r="A10819">
        <v>10333036</v>
      </c>
      <c r="B10819" t="s">
        <v>4272</v>
      </c>
      <c r="C10819" t="s">
        <v>3597</v>
      </c>
      <c r="D10819" t="s">
        <v>1086</v>
      </c>
      <c r="E10819" t="s">
        <v>3768</v>
      </c>
      <c r="F10819" t="s">
        <v>3621</v>
      </c>
      <c r="G10819">
        <v>10333036</v>
      </c>
      <c r="I10819" t="s">
        <v>3622</v>
      </c>
      <c r="J10819" t="s">
        <v>4973</v>
      </c>
      <c r="K10819" t="s">
        <v>3624</v>
      </c>
      <c r="L10819" t="s">
        <v>4974</v>
      </c>
      <c r="M10819">
        <v>14</v>
      </c>
      <c r="N10819">
        <v>23</v>
      </c>
      <c r="O10819">
        <v>10.5</v>
      </c>
      <c r="S10819" t="b">
        <v>0</v>
      </c>
      <c r="T10819" t="b">
        <v>0</v>
      </c>
      <c r="U10819" t="b">
        <v>0</v>
      </c>
      <c r="V10819">
        <v>9000</v>
      </c>
      <c r="W10819">
        <v>7300</v>
      </c>
      <c r="X10819">
        <v>2.4900000000000002</v>
      </c>
      <c r="Y10819">
        <v>14610</v>
      </c>
      <c r="Z10819">
        <v>2.41</v>
      </c>
    </row>
    <row r="10820" spans="1:26">
      <c r="A10820">
        <v>206396078</v>
      </c>
      <c r="B10820" t="s">
        <v>4972</v>
      </c>
      <c r="C10820" t="s">
        <v>3597</v>
      </c>
      <c r="D10820" t="s">
        <v>1049</v>
      </c>
      <c r="E10820" t="s">
        <v>3856</v>
      </c>
      <c r="F10820" t="s">
        <v>3621</v>
      </c>
      <c r="G10820">
        <v>206396078</v>
      </c>
      <c r="I10820" t="s">
        <v>3622</v>
      </c>
      <c r="J10820" t="s">
        <v>4906</v>
      </c>
      <c r="K10820" t="s">
        <v>3624</v>
      </c>
      <c r="L10820" t="s">
        <v>4025</v>
      </c>
      <c r="M10820">
        <v>12</v>
      </c>
      <c r="N10820">
        <v>21</v>
      </c>
      <c r="O10820">
        <v>10</v>
      </c>
      <c r="S10820" t="b">
        <v>0</v>
      </c>
      <c r="T10820" t="b">
        <v>0</v>
      </c>
      <c r="U10820" t="b">
        <v>0</v>
      </c>
      <c r="V10820">
        <v>12000</v>
      </c>
      <c r="W10820">
        <v>7500</v>
      </c>
      <c r="X10820">
        <v>3.01</v>
      </c>
      <c r="Y10820">
        <v>13960</v>
      </c>
      <c r="Z10820">
        <v>4.7</v>
      </c>
    </row>
    <row r="10821" spans="1:26">
      <c r="A10821">
        <v>206396079</v>
      </c>
      <c r="B10821" t="s">
        <v>4972</v>
      </c>
      <c r="C10821" t="s">
        <v>3597</v>
      </c>
      <c r="D10821" t="s">
        <v>1049</v>
      </c>
      <c r="E10821" t="s">
        <v>3856</v>
      </c>
      <c r="F10821" t="s">
        <v>3621</v>
      </c>
      <c r="G10821">
        <v>206396079</v>
      </c>
      <c r="I10821" t="s">
        <v>3622</v>
      </c>
      <c r="J10821" t="s">
        <v>3850</v>
      </c>
      <c r="K10821" t="s">
        <v>3624</v>
      </c>
      <c r="L10821" t="s">
        <v>4923</v>
      </c>
      <c r="M10821">
        <v>12</v>
      </c>
      <c r="N10821">
        <v>21</v>
      </c>
      <c r="O10821">
        <v>10</v>
      </c>
      <c r="S10821" t="b">
        <v>0</v>
      </c>
      <c r="T10821" t="b">
        <v>0</v>
      </c>
      <c r="U10821" t="b">
        <v>0</v>
      </c>
      <c r="V10821">
        <v>12000</v>
      </c>
      <c r="W10821">
        <v>7500</v>
      </c>
      <c r="X10821">
        <v>1.57</v>
      </c>
      <c r="Y10821">
        <v>22720</v>
      </c>
      <c r="Z10821">
        <v>2.21</v>
      </c>
    </row>
    <row r="10822" spans="1:26">
      <c r="A10822">
        <v>206396082</v>
      </c>
      <c r="B10822" t="s">
        <v>4972</v>
      </c>
      <c r="C10822" t="s">
        <v>3597</v>
      </c>
      <c r="D10822" t="s">
        <v>1049</v>
      </c>
      <c r="E10822" t="s">
        <v>3856</v>
      </c>
      <c r="F10822" t="s">
        <v>3621</v>
      </c>
      <c r="G10822">
        <v>206396082</v>
      </c>
      <c r="I10822" t="s">
        <v>3622</v>
      </c>
      <c r="J10822" t="s">
        <v>3877</v>
      </c>
      <c r="K10822" t="s">
        <v>3624</v>
      </c>
      <c r="L10822" t="s">
        <v>4920</v>
      </c>
      <c r="M10822">
        <v>12.5</v>
      </c>
      <c r="N10822">
        <v>20</v>
      </c>
      <c r="O10822">
        <v>10</v>
      </c>
      <c r="S10822" t="b">
        <v>0</v>
      </c>
      <c r="T10822" t="b">
        <v>0</v>
      </c>
      <c r="U10822" t="b">
        <v>0</v>
      </c>
      <c r="V10822">
        <v>23000</v>
      </c>
      <c r="W10822">
        <v>15000</v>
      </c>
      <c r="X10822">
        <v>2.57</v>
      </c>
      <c r="Y10822">
        <v>25710</v>
      </c>
      <c r="Z10822">
        <v>1.95</v>
      </c>
    </row>
    <row r="10823" spans="1:26">
      <c r="A10823">
        <v>206396083</v>
      </c>
      <c r="B10823" t="s">
        <v>4972</v>
      </c>
      <c r="C10823" t="s">
        <v>3597</v>
      </c>
      <c r="D10823" t="s">
        <v>1049</v>
      </c>
      <c r="E10823" t="s">
        <v>3856</v>
      </c>
      <c r="F10823" t="s">
        <v>3621</v>
      </c>
      <c r="G10823">
        <v>206396083</v>
      </c>
      <c r="I10823" t="s">
        <v>3622</v>
      </c>
      <c r="J10823" t="s">
        <v>4919</v>
      </c>
      <c r="K10823" t="s">
        <v>3624</v>
      </c>
      <c r="L10823" t="s">
        <v>4017</v>
      </c>
      <c r="M10823">
        <v>12.5</v>
      </c>
      <c r="N10823">
        <v>20</v>
      </c>
      <c r="O10823">
        <v>10</v>
      </c>
      <c r="S10823" t="b">
        <v>0</v>
      </c>
      <c r="T10823" t="b">
        <v>0</v>
      </c>
      <c r="U10823" t="b">
        <v>0</v>
      </c>
      <c r="V10823">
        <v>23000</v>
      </c>
      <c r="W10823">
        <v>15000</v>
      </c>
      <c r="X10823">
        <v>2.31</v>
      </c>
      <c r="Y10823">
        <v>28250</v>
      </c>
      <c r="Z10823">
        <v>4.29</v>
      </c>
    </row>
    <row r="10824" spans="1:26">
      <c r="A10824">
        <v>206350395</v>
      </c>
      <c r="B10824" t="s">
        <v>4972</v>
      </c>
      <c r="C10824" t="s">
        <v>3597</v>
      </c>
      <c r="D10824" t="s">
        <v>1049</v>
      </c>
      <c r="E10824" t="s">
        <v>3856</v>
      </c>
      <c r="F10824" t="s">
        <v>3849</v>
      </c>
      <c r="G10824">
        <v>206350395</v>
      </c>
      <c r="I10824" t="s">
        <v>3622</v>
      </c>
      <c r="J10824" t="s">
        <v>4906</v>
      </c>
      <c r="K10824" t="s">
        <v>3624</v>
      </c>
      <c r="L10824" t="s">
        <v>3851</v>
      </c>
      <c r="M10824">
        <v>12.7</v>
      </c>
      <c r="N10824">
        <v>21.5</v>
      </c>
      <c r="O10824">
        <v>10.6</v>
      </c>
      <c r="S10824" t="b">
        <v>0</v>
      </c>
      <c r="T10824" t="b">
        <v>0</v>
      </c>
      <c r="U10824" t="b">
        <v>1</v>
      </c>
      <c r="V10824">
        <v>12000</v>
      </c>
      <c r="W10824">
        <v>7900</v>
      </c>
      <c r="X10824">
        <v>2.21</v>
      </c>
      <c r="Y10824">
        <v>14400</v>
      </c>
      <c r="Z10824">
        <v>3.32</v>
      </c>
    </row>
    <row r="10825" spans="1:26">
      <c r="A10825">
        <v>206350396</v>
      </c>
      <c r="B10825" t="s">
        <v>4972</v>
      </c>
      <c r="C10825" t="s">
        <v>3597</v>
      </c>
      <c r="D10825" t="s">
        <v>1049</v>
      </c>
      <c r="E10825" t="s">
        <v>3856</v>
      </c>
      <c r="F10825" t="s">
        <v>3753</v>
      </c>
      <c r="G10825">
        <v>206350396</v>
      </c>
      <c r="I10825" t="s">
        <v>3601</v>
      </c>
      <c r="J10825" t="s">
        <v>4906</v>
      </c>
      <c r="K10825" t="s">
        <v>3624</v>
      </c>
      <c r="L10825" t="s">
        <v>3875</v>
      </c>
      <c r="M10825">
        <v>13</v>
      </c>
      <c r="N10825">
        <v>21.5</v>
      </c>
      <c r="O10825">
        <v>11.5</v>
      </c>
      <c r="S10825" t="b">
        <v>0</v>
      </c>
      <c r="T10825" t="b">
        <v>0</v>
      </c>
      <c r="U10825" t="b">
        <v>1</v>
      </c>
      <c r="V10825">
        <v>12000</v>
      </c>
      <c r="W10825">
        <v>8300</v>
      </c>
      <c r="X10825">
        <v>1.99</v>
      </c>
      <c r="Y10825">
        <v>13850</v>
      </c>
      <c r="Z10825">
        <v>2.57</v>
      </c>
    </row>
    <row r="10826" spans="1:26">
      <c r="A10826">
        <v>206350397</v>
      </c>
      <c r="B10826" t="s">
        <v>4972</v>
      </c>
      <c r="C10826" t="s">
        <v>3597</v>
      </c>
      <c r="D10826" t="s">
        <v>1049</v>
      </c>
      <c r="E10826" t="s">
        <v>3856</v>
      </c>
      <c r="F10826" t="s">
        <v>3787</v>
      </c>
      <c r="G10826">
        <v>206350397</v>
      </c>
      <c r="I10826" t="s">
        <v>3622</v>
      </c>
      <c r="J10826" t="s">
        <v>4906</v>
      </c>
      <c r="K10826" t="s">
        <v>3624</v>
      </c>
      <c r="L10826" t="s">
        <v>3873</v>
      </c>
      <c r="M10826">
        <v>13</v>
      </c>
      <c r="N10826">
        <v>23</v>
      </c>
      <c r="O10826">
        <v>11.5</v>
      </c>
      <c r="S10826" t="b">
        <v>0</v>
      </c>
      <c r="T10826" t="b">
        <v>0</v>
      </c>
      <c r="U10826" t="b">
        <v>1</v>
      </c>
      <c r="V10826">
        <v>12000</v>
      </c>
      <c r="W10826">
        <v>8400</v>
      </c>
      <c r="X10826">
        <v>2</v>
      </c>
      <c r="Y10826">
        <v>13670</v>
      </c>
      <c r="Z10826">
        <v>2.71</v>
      </c>
    </row>
    <row r="10827" spans="1:26">
      <c r="A10827">
        <v>206350402</v>
      </c>
      <c r="B10827" t="s">
        <v>4972</v>
      </c>
      <c r="C10827" t="s">
        <v>3597</v>
      </c>
      <c r="D10827" t="s">
        <v>1049</v>
      </c>
      <c r="E10827" t="s">
        <v>3856</v>
      </c>
      <c r="F10827" t="s">
        <v>3753</v>
      </c>
      <c r="G10827">
        <v>206350402</v>
      </c>
      <c r="I10827" t="s">
        <v>3601</v>
      </c>
      <c r="J10827" t="s">
        <v>4919</v>
      </c>
      <c r="K10827" t="s">
        <v>3624</v>
      </c>
      <c r="L10827" t="s">
        <v>4069</v>
      </c>
      <c r="M10827">
        <v>12.5</v>
      </c>
      <c r="N10827">
        <v>20.6</v>
      </c>
      <c r="O10827">
        <v>12.6</v>
      </c>
      <c r="S10827" t="b">
        <v>0</v>
      </c>
      <c r="T10827" t="b">
        <v>0</v>
      </c>
      <c r="U10827" t="b">
        <v>1</v>
      </c>
      <c r="V10827">
        <v>24000</v>
      </c>
      <c r="W10827">
        <v>14500</v>
      </c>
      <c r="X10827">
        <v>2.8</v>
      </c>
      <c r="Y10827">
        <v>27970</v>
      </c>
      <c r="Z10827">
        <v>4.0999999999999996</v>
      </c>
    </row>
    <row r="10828" spans="1:26">
      <c r="A10828">
        <v>206921504</v>
      </c>
      <c r="B10828" t="s">
        <v>4934</v>
      </c>
      <c r="C10828" t="s">
        <v>3597</v>
      </c>
      <c r="D10828" t="s">
        <v>3614</v>
      </c>
      <c r="E10828" t="s">
        <v>3615</v>
      </c>
      <c r="F10828" t="s">
        <v>3600</v>
      </c>
      <c r="G10828">
        <v>206921504</v>
      </c>
      <c r="I10828" t="s">
        <v>3601</v>
      </c>
      <c r="J10828" t="s">
        <v>4844</v>
      </c>
      <c r="L10828" t="s">
        <v>4971</v>
      </c>
      <c r="M10828">
        <v>9.25</v>
      </c>
      <c r="N10828">
        <v>17.75</v>
      </c>
      <c r="O10828">
        <v>9.5</v>
      </c>
      <c r="S10828" t="b">
        <v>0</v>
      </c>
      <c r="T10828" t="b">
        <v>0</v>
      </c>
      <c r="U10828" t="b">
        <v>0</v>
      </c>
      <c r="V10828">
        <v>36000</v>
      </c>
      <c r="W10828">
        <v>24200</v>
      </c>
      <c r="X10828">
        <v>2.6</v>
      </c>
      <c r="Y10828">
        <v>24200</v>
      </c>
      <c r="Z10828">
        <v>2.6</v>
      </c>
    </row>
    <row r="10829" spans="1:26">
      <c r="A10829">
        <v>206923410</v>
      </c>
      <c r="B10829" t="s">
        <v>4934</v>
      </c>
      <c r="C10829" t="s">
        <v>3597</v>
      </c>
      <c r="D10829" t="s">
        <v>3614</v>
      </c>
      <c r="E10829" t="s">
        <v>4842</v>
      </c>
      <c r="F10829" t="s">
        <v>3600</v>
      </c>
      <c r="G10829">
        <v>206923410</v>
      </c>
      <c r="I10829" t="s">
        <v>3601</v>
      </c>
      <c r="J10829" t="s">
        <v>4844</v>
      </c>
      <c r="L10829" t="s">
        <v>4971</v>
      </c>
      <c r="M10829">
        <v>9.25</v>
      </c>
      <c r="N10829">
        <v>17.75</v>
      </c>
      <c r="O10829">
        <v>9.5</v>
      </c>
      <c r="S10829" t="b">
        <v>0</v>
      </c>
      <c r="T10829" t="b">
        <v>0</v>
      </c>
      <c r="U10829" t="b">
        <v>0</v>
      </c>
      <c r="V10829">
        <v>36000</v>
      </c>
      <c r="W10829">
        <v>24200</v>
      </c>
      <c r="X10829">
        <v>2.6</v>
      </c>
      <c r="Y10829">
        <v>24200</v>
      </c>
      <c r="Z10829">
        <v>2.6</v>
      </c>
    </row>
    <row r="10830" spans="1:26">
      <c r="A10830">
        <v>206923412</v>
      </c>
      <c r="B10830" t="s">
        <v>4934</v>
      </c>
      <c r="C10830" t="s">
        <v>3597</v>
      </c>
      <c r="D10830" t="s">
        <v>3614</v>
      </c>
      <c r="E10830" t="s">
        <v>4840</v>
      </c>
      <c r="F10830" t="s">
        <v>3600</v>
      </c>
      <c r="G10830">
        <v>206923412</v>
      </c>
      <c r="I10830" t="s">
        <v>3601</v>
      </c>
      <c r="J10830" t="s">
        <v>4844</v>
      </c>
      <c r="L10830" t="s">
        <v>4971</v>
      </c>
      <c r="M10830">
        <v>9.25</v>
      </c>
      <c r="N10830">
        <v>17.75</v>
      </c>
      <c r="O10830">
        <v>9.5</v>
      </c>
      <c r="S10830" t="b">
        <v>0</v>
      </c>
      <c r="T10830" t="b">
        <v>0</v>
      </c>
      <c r="U10830" t="b">
        <v>0</v>
      </c>
      <c r="V10830">
        <v>36000</v>
      </c>
      <c r="W10830">
        <v>24200</v>
      </c>
      <c r="X10830">
        <v>2.6</v>
      </c>
      <c r="Y10830">
        <v>24200</v>
      </c>
      <c r="Z10830">
        <v>2.6</v>
      </c>
    </row>
    <row r="10831" spans="1:26">
      <c r="A10831">
        <v>206923411</v>
      </c>
      <c r="B10831" t="s">
        <v>4934</v>
      </c>
      <c r="C10831" t="s">
        <v>3597</v>
      </c>
      <c r="D10831" t="s">
        <v>3614</v>
      </c>
      <c r="E10831" t="s">
        <v>4841</v>
      </c>
      <c r="F10831" t="s">
        <v>3600</v>
      </c>
      <c r="G10831">
        <v>206923411</v>
      </c>
      <c r="I10831" t="s">
        <v>3601</v>
      </c>
      <c r="J10831" t="s">
        <v>4844</v>
      </c>
      <c r="L10831" t="s">
        <v>4971</v>
      </c>
      <c r="M10831">
        <v>9.25</v>
      </c>
      <c r="N10831">
        <v>17.75</v>
      </c>
      <c r="O10831">
        <v>9.5</v>
      </c>
      <c r="S10831" t="b">
        <v>0</v>
      </c>
      <c r="T10831" t="b">
        <v>0</v>
      </c>
      <c r="U10831" t="b">
        <v>0</v>
      </c>
      <c r="V10831">
        <v>36000</v>
      </c>
      <c r="W10831">
        <v>24200</v>
      </c>
      <c r="X10831">
        <v>2.6</v>
      </c>
      <c r="Y10831">
        <v>24200</v>
      </c>
      <c r="Z10831">
        <v>2.6</v>
      </c>
    </row>
    <row r="10832" spans="1:26">
      <c r="A10832">
        <v>206923413</v>
      </c>
      <c r="B10832" t="s">
        <v>4934</v>
      </c>
      <c r="C10832" t="s">
        <v>3597</v>
      </c>
      <c r="D10832" t="s">
        <v>3614</v>
      </c>
      <c r="E10832" t="s">
        <v>4837</v>
      </c>
      <c r="F10832" t="s">
        <v>3600</v>
      </c>
      <c r="G10832">
        <v>206923413</v>
      </c>
      <c r="I10832" t="s">
        <v>3601</v>
      </c>
      <c r="J10832" t="s">
        <v>4844</v>
      </c>
      <c r="L10832" t="s">
        <v>4971</v>
      </c>
      <c r="M10832">
        <v>9.25</v>
      </c>
      <c r="N10832">
        <v>17.75</v>
      </c>
      <c r="O10832">
        <v>9.5</v>
      </c>
      <c r="S10832" t="b">
        <v>0</v>
      </c>
      <c r="T10832" t="b">
        <v>0</v>
      </c>
      <c r="U10832" t="b">
        <v>0</v>
      </c>
      <c r="V10832">
        <v>36000</v>
      </c>
      <c r="W10832">
        <v>24200</v>
      </c>
      <c r="X10832">
        <v>2.6</v>
      </c>
      <c r="Y10832">
        <v>24200</v>
      </c>
      <c r="Z10832">
        <v>2.6</v>
      </c>
    </row>
    <row r="10833" spans="1:26">
      <c r="A10833">
        <v>206923415</v>
      </c>
      <c r="B10833" t="s">
        <v>4934</v>
      </c>
      <c r="C10833" t="s">
        <v>3597</v>
      </c>
      <c r="D10833" t="s">
        <v>3614</v>
      </c>
      <c r="E10833" t="s">
        <v>4841</v>
      </c>
      <c r="F10833" t="s">
        <v>3600</v>
      </c>
      <c r="G10833">
        <v>206923415</v>
      </c>
      <c r="I10833" t="s">
        <v>3601</v>
      </c>
      <c r="J10833" t="s">
        <v>4844</v>
      </c>
      <c r="L10833" t="s">
        <v>4970</v>
      </c>
      <c r="M10833">
        <v>9.25</v>
      </c>
      <c r="N10833">
        <v>17.75</v>
      </c>
      <c r="O10833">
        <v>9.5</v>
      </c>
      <c r="S10833" t="b">
        <v>0</v>
      </c>
      <c r="T10833" t="b">
        <v>0</v>
      </c>
      <c r="U10833" t="b">
        <v>0</v>
      </c>
      <c r="V10833">
        <v>36000</v>
      </c>
      <c r="W10833">
        <v>24200</v>
      </c>
      <c r="X10833">
        <v>2.6</v>
      </c>
      <c r="Y10833">
        <v>24200</v>
      </c>
      <c r="Z10833">
        <v>2.6</v>
      </c>
    </row>
    <row r="10834" spans="1:26">
      <c r="A10834">
        <v>206923414</v>
      </c>
      <c r="B10834" t="s">
        <v>4934</v>
      </c>
      <c r="C10834" t="s">
        <v>3597</v>
      </c>
      <c r="D10834" t="s">
        <v>3614</v>
      </c>
      <c r="E10834" t="s">
        <v>4842</v>
      </c>
      <c r="F10834" t="s">
        <v>3600</v>
      </c>
      <c r="G10834">
        <v>206923414</v>
      </c>
      <c r="I10834" t="s">
        <v>3601</v>
      </c>
      <c r="J10834" t="s">
        <v>4844</v>
      </c>
      <c r="L10834" t="s">
        <v>4970</v>
      </c>
      <c r="M10834">
        <v>9.25</v>
      </c>
      <c r="N10834">
        <v>17.75</v>
      </c>
      <c r="O10834">
        <v>9.5</v>
      </c>
      <c r="S10834" t="b">
        <v>0</v>
      </c>
      <c r="T10834" t="b">
        <v>0</v>
      </c>
      <c r="U10834" t="b">
        <v>0</v>
      </c>
      <c r="V10834">
        <v>36000</v>
      </c>
      <c r="W10834">
        <v>24200</v>
      </c>
      <c r="X10834">
        <v>2.6</v>
      </c>
      <c r="Y10834">
        <v>24200</v>
      </c>
      <c r="Z10834">
        <v>2.6</v>
      </c>
    </row>
    <row r="10835" spans="1:26">
      <c r="A10835">
        <v>206921505</v>
      </c>
      <c r="B10835" t="s">
        <v>4934</v>
      </c>
      <c r="C10835" t="s">
        <v>3597</v>
      </c>
      <c r="D10835" t="s">
        <v>3614</v>
      </c>
      <c r="E10835" t="s">
        <v>3615</v>
      </c>
      <c r="F10835" t="s">
        <v>3600</v>
      </c>
      <c r="G10835">
        <v>206921505</v>
      </c>
      <c r="I10835" t="s">
        <v>3601</v>
      </c>
      <c r="J10835" t="s">
        <v>4844</v>
      </c>
      <c r="L10835" t="s">
        <v>4970</v>
      </c>
      <c r="M10835">
        <v>9.25</v>
      </c>
      <c r="N10835">
        <v>17.75</v>
      </c>
      <c r="O10835">
        <v>9.5</v>
      </c>
      <c r="S10835" t="b">
        <v>0</v>
      </c>
      <c r="T10835" t="b">
        <v>0</v>
      </c>
      <c r="U10835" t="b">
        <v>0</v>
      </c>
      <c r="V10835">
        <v>36000</v>
      </c>
      <c r="W10835">
        <v>24200</v>
      </c>
      <c r="X10835">
        <v>2.6</v>
      </c>
      <c r="Y10835">
        <v>24200</v>
      </c>
      <c r="Z10835">
        <v>2.6</v>
      </c>
    </row>
    <row r="10836" spans="1:26">
      <c r="A10836">
        <v>206923416</v>
      </c>
      <c r="B10836" t="s">
        <v>4934</v>
      </c>
      <c r="C10836" t="s">
        <v>3597</v>
      </c>
      <c r="D10836" t="s">
        <v>3614</v>
      </c>
      <c r="E10836" t="s">
        <v>4840</v>
      </c>
      <c r="F10836" t="s">
        <v>3600</v>
      </c>
      <c r="G10836">
        <v>206923416</v>
      </c>
      <c r="I10836" t="s">
        <v>3601</v>
      </c>
      <c r="J10836" t="s">
        <v>4844</v>
      </c>
      <c r="L10836" t="s">
        <v>4970</v>
      </c>
      <c r="M10836">
        <v>9.25</v>
      </c>
      <c r="N10836">
        <v>17.75</v>
      </c>
      <c r="O10836">
        <v>9.5</v>
      </c>
      <c r="S10836" t="b">
        <v>0</v>
      </c>
      <c r="T10836" t="b">
        <v>0</v>
      </c>
      <c r="U10836" t="b">
        <v>0</v>
      </c>
      <c r="V10836">
        <v>36000</v>
      </c>
      <c r="W10836">
        <v>24200</v>
      </c>
      <c r="X10836">
        <v>2.6</v>
      </c>
      <c r="Y10836">
        <v>24200</v>
      </c>
      <c r="Z10836">
        <v>2.6</v>
      </c>
    </row>
    <row r="10837" spans="1:26">
      <c r="A10837">
        <v>206923417</v>
      </c>
      <c r="B10837" t="s">
        <v>4934</v>
      </c>
      <c r="C10837" t="s">
        <v>3597</v>
      </c>
      <c r="D10837" t="s">
        <v>3614</v>
      </c>
      <c r="E10837" t="s">
        <v>4837</v>
      </c>
      <c r="F10837" t="s">
        <v>3600</v>
      </c>
      <c r="G10837">
        <v>206923417</v>
      </c>
      <c r="I10837" t="s">
        <v>3601</v>
      </c>
      <c r="J10837" t="s">
        <v>4844</v>
      </c>
      <c r="L10837" t="s">
        <v>4970</v>
      </c>
      <c r="M10837">
        <v>9.25</v>
      </c>
      <c r="N10837">
        <v>17.75</v>
      </c>
      <c r="O10837">
        <v>9.5</v>
      </c>
      <c r="S10837" t="b">
        <v>0</v>
      </c>
      <c r="T10837" t="b">
        <v>0</v>
      </c>
      <c r="U10837" t="b">
        <v>0</v>
      </c>
      <c r="V10837">
        <v>36000</v>
      </c>
      <c r="W10837">
        <v>24200</v>
      </c>
      <c r="X10837">
        <v>2.6</v>
      </c>
      <c r="Y10837">
        <v>24200</v>
      </c>
      <c r="Z10837">
        <v>2.6</v>
      </c>
    </row>
    <row r="10838" spans="1:26">
      <c r="A10838">
        <v>206921506</v>
      </c>
      <c r="B10838" t="s">
        <v>4934</v>
      </c>
      <c r="C10838" t="s">
        <v>3597</v>
      </c>
      <c r="D10838" t="s">
        <v>3614</v>
      </c>
      <c r="E10838" t="s">
        <v>3615</v>
      </c>
      <c r="F10838" t="s">
        <v>3600</v>
      </c>
      <c r="G10838">
        <v>206921506</v>
      </c>
      <c r="I10838" t="s">
        <v>3601</v>
      </c>
      <c r="J10838" t="s">
        <v>4844</v>
      </c>
      <c r="L10838" t="s">
        <v>4969</v>
      </c>
      <c r="M10838">
        <v>9.25</v>
      </c>
      <c r="N10838">
        <v>17.75</v>
      </c>
      <c r="O10838">
        <v>9.5</v>
      </c>
      <c r="S10838" t="b">
        <v>0</v>
      </c>
      <c r="T10838" t="b">
        <v>0</v>
      </c>
      <c r="U10838" t="b">
        <v>0</v>
      </c>
      <c r="V10838">
        <v>36000</v>
      </c>
      <c r="W10838">
        <v>24200</v>
      </c>
      <c r="X10838">
        <v>2.6</v>
      </c>
      <c r="Y10838">
        <v>24200</v>
      </c>
      <c r="Z10838">
        <v>2.6</v>
      </c>
    </row>
    <row r="10839" spans="1:26">
      <c r="A10839">
        <v>206923418</v>
      </c>
      <c r="B10839" t="s">
        <v>4934</v>
      </c>
      <c r="C10839" t="s">
        <v>3597</v>
      </c>
      <c r="D10839" t="s">
        <v>3614</v>
      </c>
      <c r="E10839" t="s">
        <v>4842</v>
      </c>
      <c r="F10839" t="s">
        <v>3600</v>
      </c>
      <c r="G10839">
        <v>206923418</v>
      </c>
      <c r="I10839" t="s">
        <v>3601</v>
      </c>
      <c r="J10839" t="s">
        <v>4844</v>
      </c>
      <c r="L10839" t="s">
        <v>4969</v>
      </c>
      <c r="M10839">
        <v>9.25</v>
      </c>
      <c r="N10839">
        <v>17.75</v>
      </c>
      <c r="O10839">
        <v>9.5</v>
      </c>
      <c r="S10839" t="b">
        <v>0</v>
      </c>
      <c r="T10839" t="b">
        <v>0</v>
      </c>
      <c r="U10839" t="b">
        <v>0</v>
      </c>
      <c r="V10839">
        <v>36000</v>
      </c>
      <c r="W10839">
        <v>24200</v>
      </c>
      <c r="X10839">
        <v>2.6</v>
      </c>
      <c r="Y10839">
        <v>24200</v>
      </c>
      <c r="Z10839">
        <v>2.6</v>
      </c>
    </row>
    <row r="10840" spans="1:26">
      <c r="A10840">
        <v>206923419</v>
      </c>
      <c r="B10840" t="s">
        <v>4934</v>
      </c>
      <c r="C10840" t="s">
        <v>3597</v>
      </c>
      <c r="D10840" t="s">
        <v>3614</v>
      </c>
      <c r="E10840" t="s">
        <v>4841</v>
      </c>
      <c r="F10840" t="s">
        <v>3600</v>
      </c>
      <c r="G10840">
        <v>206923419</v>
      </c>
      <c r="I10840" t="s">
        <v>3601</v>
      </c>
      <c r="J10840" t="s">
        <v>4844</v>
      </c>
      <c r="L10840" t="s">
        <v>4969</v>
      </c>
      <c r="M10840">
        <v>9.25</v>
      </c>
      <c r="N10840">
        <v>17.75</v>
      </c>
      <c r="O10840">
        <v>9.5</v>
      </c>
      <c r="S10840" t="b">
        <v>0</v>
      </c>
      <c r="T10840" t="b">
        <v>0</v>
      </c>
      <c r="U10840" t="b">
        <v>0</v>
      </c>
      <c r="V10840">
        <v>36000</v>
      </c>
      <c r="W10840">
        <v>24200</v>
      </c>
      <c r="X10840">
        <v>2.6</v>
      </c>
      <c r="Y10840">
        <v>24200</v>
      </c>
      <c r="Z10840">
        <v>2.6</v>
      </c>
    </row>
    <row r="10841" spans="1:26">
      <c r="A10841">
        <v>206923420</v>
      </c>
      <c r="B10841" t="s">
        <v>4934</v>
      </c>
      <c r="C10841" t="s">
        <v>3597</v>
      </c>
      <c r="D10841" t="s">
        <v>3614</v>
      </c>
      <c r="E10841" t="s">
        <v>4840</v>
      </c>
      <c r="F10841" t="s">
        <v>3600</v>
      </c>
      <c r="G10841">
        <v>206923420</v>
      </c>
      <c r="I10841" t="s">
        <v>3601</v>
      </c>
      <c r="J10841" t="s">
        <v>4844</v>
      </c>
      <c r="L10841" t="s">
        <v>4969</v>
      </c>
      <c r="M10841">
        <v>9.25</v>
      </c>
      <c r="N10841">
        <v>17.75</v>
      </c>
      <c r="O10841">
        <v>9.5</v>
      </c>
      <c r="S10841" t="b">
        <v>0</v>
      </c>
      <c r="T10841" t="b">
        <v>0</v>
      </c>
      <c r="U10841" t="b">
        <v>0</v>
      </c>
      <c r="V10841">
        <v>36000</v>
      </c>
      <c r="W10841">
        <v>24200</v>
      </c>
      <c r="X10841">
        <v>2.6</v>
      </c>
      <c r="Y10841">
        <v>24200</v>
      </c>
      <c r="Z10841">
        <v>2.6</v>
      </c>
    </row>
    <row r="10842" spans="1:26">
      <c r="A10842">
        <v>206923421</v>
      </c>
      <c r="B10842" t="s">
        <v>4934</v>
      </c>
      <c r="C10842" t="s">
        <v>3597</v>
      </c>
      <c r="D10842" t="s">
        <v>3614</v>
      </c>
      <c r="E10842" t="s">
        <v>4837</v>
      </c>
      <c r="F10842" t="s">
        <v>3600</v>
      </c>
      <c r="G10842">
        <v>206923421</v>
      </c>
      <c r="I10842" t="s">
        <v>3601</v>
      </c>
      <c r="J10842" t="s">
        <v>4844</v>
      </c>
      <c r="L10842" t="s">
        <v>4969</v>
      </c>
      <c r="M10842">
        <v>9.25</v>
      </c>
      <c r="N10842">
        <v>17.75</v>
      </c>
      <c r="O10842">
        <v>9.5</v>
      </c>
      <c r="S10842" t="b">
        <v>0</v>
      </c>
      <c r="T10842" t="b">
        <v>0</v>
      </c>
      <c r="U10842" t="b">
        <v>0</v>
      </c>
      <c r="V10842">
        <v>36000</v>
      </c>
      <c r="W10842">
        <v>24200</v>
      </c>
      <c r="X10842">
        <v>2.6</v>
      </c>
      <c r="Y10842">
        <v>24200</v>
      </c>
      <c r="Z10842">
        <v>2.6</v>
      </c>
    </row>
    <row r="10843" spans="1:26">
      <c r="A10843">
        <v>206923422</v>
      </c>
      <c r="B10843" t="s">
        <v>4934</v>
      </c>
      <c r="C10843" t="s">
        <v>3597</v>
      </c>
      <c r="D10843" t="s">
        <v>3614</v>
      </c>
      <c r="E10843" t="s">
        <v>4842</v>
      </c>
      <c r="F10843" t="s">
        <v>3600</v>
      </c>
      <c r="G10843">
        <v>206923422</v>
      </c>
      <c r="I10843" t="s">
        <v>3601</v>
      </c>
      <c r="J10843" t="s">
        <v>4844</v>
      </c>
      <c r="L10843" t="s">
        <v>4951</v>
      </c>
      <c r="M10843">
        <v>9.25</v>
      </c>
      <c r="N10843">
        <v>18</v>
      </c>
      <c r="O10843">
        <v>9.5</v>
      </c>
      <c r="S10843" t="b">
        <v>0</v>
      </c>
      <c r="T10843" t="b">
        <v>0</v>
      </c>
      <c r="U10843" t="b">
        <v>0</v>
      </c>
      <c r="V10843">
        <v>36000</v>
      </c>
      <c r="W10843">
        <v>24000</v>
      </c>
      <c r="X10843">
        <v>2.58</v>
      </c>
      <c r="Y10843">
        <v>24000</v>
      </c>
      <c r="Z10843">
        <v>2.58</v>
      </c>
    </row>
    <row r="10844" spans="1:26">
      <c r="A10844">
        <v>206921507</v>
      </c>
      <c r="B10844" t="s">
        <v>4934</v>
      </c>
      <c r="C10844" t="s">
        <v>3597</v>
      </c>
      <c r="D10844" t="s">
        <v>3614</v>
      </c>
      <c r="E10844" t="s">
        <v>3615</v>
      </c>
      <c r="F10844" t="s">
        <v>3600</v>
      </c>
      <c r="G10844">
        <v>206921507</v>
      </c>
      <c r="I10844" t="s">
        <v>3601</v>
      </c>
      <c r="J10844" t="s">
        <v>4844</v>
      </c>
      <c r="L10844" t="s">
        <v>4951</v>
      </c>
      <c r="M10844">
        <v>9.25</v>
      </c>
      <c r="N10844">
        <v>18</v>
      </c>
      <c r="O10844">
        <v>9.5</v>
      </c>
      <c r="S10844" t="b">
        <v>0</v>
      </c>
      <c r="T10844" t="b">
        <v>0</v>
      </c>
      <c r="U10844" t="b">
        <v>0</v>
      </c>
      <c r="V10844">
        <v>36000</v>
      </c>
      <c r="W10844">
        <v>24000</v>
      </c>
      <c r="X10844">
        <v>2.58</v>
      </c>
      <c r="Y10844">
        <v>24000</v>
      </c>
      <c r="Z10844">
        <v>2.58</v>
      </c>
    </row>
    <row r="10845" spans="1:26">
      <c r="A10845">
        <v>206923423</v>
      </c>
      <c r="B10845" t="s">
        <v>4934</v>
      </c>
      <c r="C10845" t="s">
        <v>3597</v>
      </c>
      <c r="D10845" t="s">
        <v>3614</v>
      </c>
      <c r="E10845" t="s">
        <v>4841</v>
      </c>
      <c r="F10845" t="s">
        <v>3600</v>
      </c>
      <c r="G10845">
        <v>206923423</v>
      </c>
      <c r="I10845" t="s">
        <v>3601</v>
      </c>
      <c r="J10845" t="s">
        <v>4844</v>
      </c>
      <c r="L10845" t="s">
        <v>4951</v>
      </c>
      <c r="M10845">
        <v>9.25</v>
      </c>
      <c r="N10845">
        <v>18</v>
      </c>
      <c r="O10845">
        <v>9.5</v>
      </c>
      <c r="S10845" t="b">
        <v>0</v>
      </c>
      <c r="T10845" t="b">
        <v>0</v>
      </c>
      <c r="U10845" t="b">
        <v>0</v>
      </c>
      <c r="V10845">
        <v>36000</v>
      </c>
      <c r="W10845">
        <v>24000</v>
      </c>
      <c r="X10845">
        <v>2.58</v>
      </c>
      <c r="Y10845">
        <v>24000</v>
      </c>
      <c r="Z10845">
        <v>2.58</v>
      </c>
    </row>
    <row r="10846" spans="1:26">
      <c r="A10846">
        <v>206923424</v>
      </c>
      <c r="B10846" t="s">
        <v>4934</v>
      </c>
      <c r="C10846" t="s">
        <v>3597</v>
      </c>
      <c r="D10846" t="s">
        <v>3614</v>
      </c>
      <c r="E10846" t="s">
        <v>4840</v>
      </c>
      <c r="F10846" t="s">
        <v>3600</v>
      </c>
      <c r="G10846">
        <v>206923424</v>
      </c>
      <c r="I10846" t="s">
        <v>3601</v>
      </c>
      <c r="J10846" t="s">
        <v>4844</v>
      </c>
      <c r="L10846" t="s">
        <v>4951</v>
      </c>
      <c r="M10846">
        <v>9.25</v>
      </c>
      <c r="N10846">
        <v>18</v>
      </c>
      <c r="O10846">
        <v>9.5</v>
      </c>
      <c r="S10846" t="b">
        <v>0</v>
      </c>
      <c r="T10846" t="b">
        <v>0</v>
      </c>
      <c r="U10846" t="b">
        <v>0</v>
      </c>
      <c r="V10846">
        <v>36000</v>
      </c>
      <c r="W10846">
        <v>24000</v>
      </c>
      <c r="X10846">
        <v>2.58</v>
      </c>
      <c r="Y10846">
        <v>24000</v>
      </c>
      <c r="Z10846">
        <v>2.58</v>
      </c>
    </row>
    <row r="10847" spans="1:26">
      <c r="A10847">
        <v>206921508</v>
      </c>
      <c r="B10847" t="s">
        <v>4934</v>
      </c>
      <c r="C10847" t="s">
        <v>3597</v>
      </c>
      <c r="D10847" t="s">
        <v>3614</v>
      </c>
      <c r="E10847" t="s">
        <v>3615</v>
      </c>
      <c r="F10847" t="s">
        <v>3600</v>
      </c>
      <c r="G10847">
        <v>206921508</v>
      </c>
      <c r="I10847" t="s">
        <v>3601</v>
      </c>
      <c r="J10847" t="s">
        <v>4844</v>
      </c>
      <c r="L10847" t="s">
        <v>4950</v>
      </c>
      <c r="M10847">
        <v>9.25</v>
      </c>
      <c r="N10847">
        <v>18</v>
      </c>
      <c r="O10847">
        <v>9.5</v>
      </c>
      <c r="S10847" t="b">
        <v>0</v>
      </c>
      <c r="T10847" t="b">
        <v>0</v>
      </c>
      <c r="U10847" t="b">
        <v>0</v>
      </c>
      <c r="V10847">
        <v>36000</v>
      </c>
      <c r="W10847">
        <v>24000</v>
      </c>
      <c r="X10847">
        <v>2.58</v>
      </c>
      <c r="Y10847">
        <v>24000</v>
      </c>
      <c r="Z10847">
        <v>2.58</v>
      </c>
    </row>
    <row r="10848" spans="1:26">
      <c r="A10848">
        <v>206923426</v>
      </c>
      <c r="B10848" t="s">
        <v>4934</v>
      </c>
      <c r="C10848" t="s">
        <v>3597</v>
      </c>
      <c r="D10848" t="s">
        <v>3614</v>
      </c>
      <c r="E10848" t="s">
        <v>4842</v>
      </c>
      <c r="F10848" t="s">
        <v>3600</v>
      </c>
      <c r="G10848">
        <v>206923426</v>
      </c>
      <c r="I10848" t="s">
        <v>3601</v>
      </c>
      <c r="J10848" t="s">
        <v>4844</v>
      </c>
      <c r="L10848" t="s">
        <v>4950</v>
      </c>
      <c r="M10848">
        <v>9.25</v>
      </c>
      <c r="N10848">
        <v>18</v>
      </c>
      <c r="O10848">
        <v>9.5</v>
      </c>
      <c r="S10848" t="b">
        <v>0</v>
      </c>
      <c r="T10848" t="b">
        <v>0</v>
      </c>
      <c r="U10848" t="b">
        <v>0</v>
      </c>
      <c r="V10848">
        <v>36000</v>
      </c>
      <c r="W10848">
        <v>24000</v>
      </c>
      <c r="X10848">
        <v>2.58</v>
      </c>
      <c r="Y10848">
        <v>24000</v>
      </c>
      <c r="Z10848">
        <v>2.58</v>
      </c>
    </row>
    <row r="10849" spans="1:26">
      <c r="A10849">
        <v>206923425</v>
      </c>
      <c r="B10849" t="s">
        <v>4934</v>
      </c>
      <c r="C10849" t="s">
        <v>3597</v>
      </c>
      <c r="D10849" t="s">
        <v>3614</v>
      </c>
      <c r="E10849" t="s">
        <v>4837</v>
      </c>
      <c r="F10849" t="s">
        <v>3600</v>
      </c>
      <c r="G10849">
        <v>206923425</v>
      </c>
      <c r="I10849" t="s">
        <v>3601</v>
      </c>
      <c r="J10849" t="s">
        <v>4844</v>
      </c>
      <c r="L10849" t="s">
        <v>4951</v>
      </c>
      <c r="M10849">
        <v>9.25</v>
      </c>
      <c r="N10849">
        <v>18</v>
      </c>
      <c r="O10849">
        <v>9.5</v>
      </c>
      <c r="S10849" t="b">
        <v>0</v>
      </c>
      <c r="T10849" t="b">
        <v>0</v>
      </c>
      <c r="U10849" t="b">
        <v>0</v>
      </c>
      <c r="V10849">
        <v>36000</v>
      </c>
      <c r="W10849">
        <v>24000</v>
      </c>
      <c r="X10849">
        <v>2.58</v>
      </c>
      <c r="Y10849">
        <v>24000</v>
      </c>
      <c r="Z10849">
        <v>2.58</v>
      </c>
    </row>
    <row r="10850" spans="1:26">
      <c r="A10850">
        <v>206923428</v>
      </c>
      <c r="B10850" t="s">
        <v>4934</v>
      </c>
      <c r="C10850" t="s">
        <v>3597</v>
      </c>
      <c r="D10850" t="s">
        <v>3614</v>
      </c>
      <c r="E10850" t="s">
        <v>4840</v>
      </c>
      <c r="F10850" t="s">
        <v>3600</v>
      </c>
      <c r="G10850">
        <v>206923428</v>
      </c>
      <c r="I10850" t="s">
        <v>3601</v>
      </c>
      <c r="J10850" t="s">
        <v>4844</v>
      </c>
      <c r="L10850" t="s">
        <v>4950</v>
      </c>
      <c r="M10850">
        <v>9.25</v>
      </c>
      <c r="N10850">
        <v>18</v>
      </c>
      <c r="O10850">
        <v>9.5</v>
      </c>
      <c r="S10850" t="b">
        <v>0</v>
      </c>
      <c r="T10850" t="b">
        <v>0</v>
      </c>
      <c r="U10850" t="b">
        <v>0</v>
      </c>
      <c r="V10850">
        <v>36000</v>
      </c>
      <c r="W10850">
        <v>24000</v>
      </c>
      <c r="X10850">
        <v>2.58</v>
      </c>
      <c r="Y10850">
        <v>24000</v>
      </c>
      <c r="Z10850">
        <v>2.58</v>
      </c>
    </row>
    <row r="10851" spans="1:26">
      <c r="A10851">
        <v>206923427</v>
      </c>
      <c r="B10851" t="s">
        <v>4934</v>
      </c>
      <c r="C10851" t="s">
        <v>3597</v>
      </c>
      <c r="D10851" t="s">
        <v>3614</v>
      </c>
      <c r="E10851" t="s">
        <v>4841</v>
      </c>
      <c r="F10851" t="s">
        <v>3600</v>
      </c>
      <c r="G10851">
        <v>206923427</v>
      </c>
      <c r="I10851" t="s">
        <v>3601</v>
      </c>
      <c r="J10851" t="s">
        <v>4844</v>
      </c>
      <c r="L10851" t="s">
        <v>4950</v>
      </c>
      <c r="M10851">
        <v>9.25</v>
      </c>
      <c r="N10851">
        <v>18</v>
      </c>
      <c r="O10851">
        <v>9.5</v>
      </c>
      <c r="S10851" t="b">
        <v>0</v>
      </c>
      <c r="T10851" t="b">
        <v>0</v>
      </c>
      <c r="U10851" t="b">
        <v>0</v>
      </c>
      <c r="V10851">
        <v>36000</v>
      </c>
      <c r="W10851">
        <v>24000</v>
      </c>
      <c r="X10851">
        <v>2.58</v>
      </c>
      <c r="Y10851">
        <v>24000</v>
      </c>
      <c r="Z10851">
        <v>2.58</v>
      </c>
    </row>
    <row r="10852" spans="1:26">
      <c r="A10852">
        <v>206923429</v>
      </c>
      <c r="B10852" t="s">
        <v>4934</v>
      </c>
      <c r="C10852" t="s">
        <v>3597</v>
      </c>
      <c r="D10852" t="s">
        <v>3614</v>
      </c>
      <c r="E10852" t="s">
        <v>4837</v>
      </c>
      <c r="F10852" t="s">
        <v>3600</v>
      </c>
      <c r="G10852">
        <v>206923429</v>
      </c>
      <c r="I10852" t="s">
        <v>3601</v>
      </c>
      <c r="J10852" t="s">
        <v>4844</v>
      </c>
      <c r="L10852" t="s">
        <v>4950</v>
      </c>
      <c r="M10852">
        <v>9.25</v>
      </c>
      <c r="N10852">
        <v>18</v>
      </c>
      <c r="O10852">
        <v>9.5</v>
      </c>
      <c r="S10852" t="b">
        <v>0</v>
      </c>
      <c r="T10852" t="b">
        <v>0</v>
      </c>
      <c r="U10852" t="b">
        <v>0</v>
      </c>
      <c r="V10852">
        <v>36000</v>
      </c>
      <c r="W10852">
        <v>24000</v>
      </c>
      <c r="X10852">
        <v>2.58</v>
      </c>
      <c r="Y10852">
        <v>24000</v>
      </c>
      <c r="Z10852">
        <v>2.58</v>
      </c>
    </row>
    <row r="10853" spans="1:26">
      <c r="A10853">
        <v>206921509</v>
      </c>
      <c r="B10853" t="s">
        <v>4934</v>
      </c>
      <c r="C10853" t="s">
        <v>3597</v>
      </c>
      <c r="D10853" t="s">
        <v>3614</v>
      </c>
      <c r="E10853" t="s">
        <v>3615</v>
      </c>
      <c r="F10853" t="s">
        <v>3600</v>
      </c>
      <c r="G10853">
        <v>206921509</v>
      </c>
      <c r="I10853" t="s">
        <v>3601</v>
      </c>
      <c r="J10853" t="s">
        <v>4844</v>
      </c>
      <c r="L10853" t="s">
        <v>4968</v>
      </c>
      <c r="M10853">
        <v>9.25</v>
      </c>
      <c r="N10853">
        <v>18</v>
      </c>
      <c r="O10853">
        <v>9.5</v>
      </c>
      <c r="S10853" t="b">
        <v>0</v>
      </c>
      <c r="T10853" t="b">
        <v>0</v>
      </c>
      <c r="U10853" t="b">
        <v>0</v>
      </c>
      <c r="V10853">
        <v>36000</v>
      </c>
      <c r="W10853">
        <v>24000</v>
      </c>
      <c r="X10853">
        <v>2.58</v>
      </c>
      <c r="Y10853">
        <v>24000</v>
      </c>
      <c r="Z10853">
        <v>2.58</v>
      </c>
    </row>
    <row r="10854" spans="1:26">
      <c r="A10854">
        <v>206923430</v>
      </c>
      <c r="B10854" t="s">
        <v>4934</v>
      </c>
      <c r="C10854" t="s">
        <v>3597</v>
      </c>
      <c r="D10854" t="s">
        <v>3614</v>
      </c>
      <c r="E10854" t="s">
        <v>4842</v>
      </c>
      <c r="F10854" t="s">
        <v>3600</v>
      </c>
      <c r="G10854">
        <v>206923430</v>
      </c>
      <c r="I10854" t="s">
        <v>3601</v>
      </c>
      <c r="J10854" t="s">
        <v>4844</v>
      </c>
      <c r="L10854" t="s">
        <v>4968</v>
      </c>
      <c r="M10854">
        <v>9.25</v>
      </c>
      <c r="N10854">
        <v>18</v>
      </c>
      <c r="O10854">
        <v>9.5</v>
      </c>
      <c r="S10854" t="b">
        <v>0</v>
      </c>
      <c r="T10854" t="b">
        <v>0</v>
      </c>
      <c r="U10854" t="b">
        <v>0</v>
      </c>
      <c r="V10854">
        <v>36000</v>
      </c>
      <c r="W10854">
        <v>24000</v>
      </c>
      <c r="X10854">
        <v>2.58</v>
      </c>
      <c r="Y10854">
        <v>24000</v>
      </c>
      <c r="Z10854">
        <v>2.58</v>
      </c>
    </row>
    <row r="10855" spans="1:26">
      <c r="A10855">
        <v>206923431</v>
      </c>
      <c r="B10855" t="s">
        <v>4934</v>
      </c>
      <c r="C10855" t="s">
        <v>3597</v>
      </c>
      <c r="D10855" t="s">
        <v>3614</v>
      </c>
      <c r="E10855" t="s">
        <v>4841</v>
      </c>
      <c r="F10855" t="s">
        <v>3600</v>
      </c>
      <c r="G10855">
        <v>206923431</v>
      </c>
      <c r="I10855" t="s">
        <v>3601</v>
      </c>
      <c r="J10855" t="s">
        <v>4844</v>
      </c>
      <c r="L10855" t="s">
        <v>4968</v>
      </c>
      <c r="M10855">
        <v>9.25</v>
      </c>
      <c r="N10855">
        <v>18</v>
      </c>
      <c r="O10855">
        <v>9.5</v>
      </c>
      <c r="S10855" t="b">
        <v>0</v>
      </c>
      <c r="T10855" t="b">
        <v>0</v>
      </c>
      <c r="U10855" t="b">
        <v>0</v>
      </c>
      <c r="V10855">
        <v>36000</v>
      </c>
      <c r="W10855">
        <v>24000</v>
      </c>
      <c r="X10855">
        <v>2.58</v>
      </c>
      <c r="Y10855">
        <v>24000</v>
      </c>
      <c r="Z10855">
        <v>2.58</v>
      </c>
    </row>
    <row r="10856" spans="1:26">
      <c r="A10856">
        <v>206923432</v>
      </c>
      <c r="B10856" t="s">
        <v>4934</v>
      </c>
      <c r="C10856" t="s">
        <v>3597</v>
      </c>
      <c r="D10856" t="s">
        <v>3614</v>
      </c>
      <c r="E10856" t="s">
        <v>4840</v>
      </c>
      <c r="F10856" t="s">
        <v>3600</v>
      </c>
      <c r="G10856">
        <v>206923432</v>
      </c>
      <c r="I10856" t="s">
        <v>3601</v>
      </c>
      <c r="J10856" t="s">
        <v>4844</v>
      </c>
      <c r="L10856" t="s">
        <v>4968</v>
      </c>
      <c r="M10856">
        <v>9.25</v>
      </c>
      <c r="N10856">
        <v>18</v>
      </c>
      <c r="O10856">
        <v>9.5</v>
      </c>
      <c r="S10856" t="b">
        <v>0</v>
      </c>
      <c r="T10856" t="b">
        <v>0</v>
      </c>
      <c r="U10856" t="b">
        <v>0</v>
      </c>
      <c r="V10856">
        <v>36000</v>
      </c>
      <c r="W10856">
        <v>24000</v>
      </c>
      <c r="X10856">
        <v>2.58</v>
      </c>
      <c r="Y10856">
        <v>24000</v>
      </c>
      <c r="Z10856">
        <v>2.58</v>
      </c>
    </row>
    <row r="10857" spans="1:26">
      <c r="A10857">
        <v>206923433</v>
      </c>
      <c r="B10857" t="s">
        <v>4934</v>
      </c>
      <c r="C10857" t="s">
        <v>3597</v>
      </c>
      <c r="D10857" t="s">
        <v>3614</v>
      </c>
      <c r="E10857" t="s">
        <v>4837</v>
      </c>
      <c r="F10857" t="s">
        <v>3600</v>
      </c>
      <c r="G10857">
        <v>206923433</v>
      </c>
      <c r="I10857" t="s">
        <v>3601</v>
      </c>
      <c r="J10857" t="s">
        <v>4844</v>
      </c>
      <c r="L10857" t="s">
        <v>4968</v>
      </c>
      <c r="M10857">
        <v>9.25</v>
      </c>
      <c r="N10857">
        <v>18</v>
      </c>
      <c r="O10857">
        <v>9.5</v>
      </c>
      <c r="S10857" t="b">
        <v>0</v>
      </c>
      <c r="T10857" t="b">
        <v>0</v>
      </c>
      <c r="U10857" t="b">
        <v>0</v>
      </c>
      <c r="V10857">
        <v>36000</v>
      </c>
      <c r="W10857">
        <v>24000</v>
      </c>
      <c r="X10857">
        <v>2.58</v>
      </c>
      <c r="Y10857">
        <v>24000</v>
      </c>
      <c r="Z10857">
        <v>2.58</v>
      </c>
    </row>
    <row r="10858" spans="1:26">
      <c r="A10858">
        <v>206921146</v>
      </c>
      <c r="B10858" t="s">
        <v>4934</v>
      </c>
      <c r="C10858" t="s">
        <v>3597</v>
      </c>
      <c r="D10858" t="s">
        <v>3614</v>
      </c>
      <c r="E10858" t="s">
        <v>3615</v>
      </c>
      <c r="F10858" t="s">
        <v>3600</v>
      </c>
      <c r="G10858">
        <v>206921146</v>
      </c>
      <c r="I10858" t="s">
        <v>3601</v>
      </c>
      <c r="J10858" t="s">
        <v>4846</v>
      </c>
      <c r="L10858" t="s">
        <v>4961</v>
      </c>
      <c r="M10858">
        <v>10</v>
      </c>
      <c r="N10858">
        <v>17.5</v>
      </c>
      <c r="O10858">
        <v>9.5</v>
      </c>
      <c r="S10858" t="b">
        <v>0</v>
      </c>
      <c r="T10858" t="b">
        <v>0</v>
      </c>
      <c r="U10858" t="b">
        <v>0</v>
      </c>
      <c r="V10858">
        <v>22000</v>
      </c>
      <c r="W10858">
        <v>14300</v>
      </c>
      <c r="X10858">
        <v>2.39</v>
      </c>
      <c r="Y10858">
        <v>14300</v>
      </c>
      <c r="Z10858">
        <v>2.39</v>
      </c>
    </row>
    <row r="10859" spans="1:26">
      <c r="A10859">
        <v>206922129</v>
      </c>
      <c r="B10859" t="s">
        <v>4934</v>
      </c>
      <c r="C10859" t="s">
        <v>3597</v>
      </c>
      <c r="D10859" t="s">
        <v>3614</v>
      </c>
      <c r="E10859" t="s">
        <v>4840</v>
      </c>
      <c r="F10859" t="s">
        <v>3600</v>
      </c>
      <c r="G10859">
        <v>206922129</v>
      </c>
      <c r="I10859" t="s">
        <v>3601</v>
      </c>
      <c r="J10859" t="s">
        <v>4846</v>
      </c>
      <c r="L10859" t="s">
        <v>4961</v>
      </c>
      <c r="M10859">
        <v>10</v>
      </c>
      <c r="N10859">
        <v>17.5</v>
      </c>
      <c r="O10859">
        <v>9.5</v>
      </c>
      <c r="S10859" t="b">
        <v>0</v>
      </c>
      <c r="T10859" t="b">
        <v>0</v>
      </c>
      <c r="U10859" t="b">
        <v>0</v>
      </c>
      <c r="V10859">
        <v>22000</v>
      </c>
      <c r="W10859">
        <v>14300</v>
      </c>
      <c r="X10859">
        <v>2.39</v>
      </c>
      <c r="Y10859">
        <v>14300</v>
      </c>
      <c r="Z10859">
        <v>2.39</v>
      </c>
    </row>
    <row r="10860" spans="1:26">
      <c r="A10860">
        <v>206922127</v>
      </c>
      <c r="B10860" t="s">
        <v>4934</v>
      </c>
      <c r="C10860" t="s">
        <v>3597</v>
      </c>
      <c r="D10860" t="s">
        <v>3614</v>
      </c>
      <c r="E10860" t="s">
        <v>4842</v>
      </c>
      <c r="F10860" t="s">
        <v>3600</v>
      </c>
      <c r="G10860">
        <v>206922127</v>
      </c>
      <c r="I10860" t="s">
        <v>3601</v>
      </c>
      <c r="J10860" t="s">
        <v>4846</v>
      </c>
      <c r="L10860" t="s">
        <v>4961</v>
      </c>
      <c r="M10860">
        <v>10</v>
      </c>
      <c r="N10860">
        <v>17.5</v>
      </c>
      <c r="O10860">
        <v>9.5</v>
      </c>
      <c r="S10860" t="b">
        <v>0</v>
      </c>
      <c r="T10860" t="b">
        <v>0</v>
      </c>
      <c r="U10860" t="b">
        <v>0</v>
      </c>
      <c r="V10860">
        <v>22000</v>
      </c>
      <c r="W10860">
        <v>14300</v>
      </c>
      <c r="X10860">
        <v>2.39</v>
      </c>
      <c r="Y10860">
        <v>14300</v>
      </c>
      <c r="Z10860">
        <v>2.39</v>
      </c>
    </row>
    <row r="10861" spans="1:26">
      <c r="A10861">
        <v>206922128</v>
      </c>
      <c r="B10861" t="s">
        <v>4934</v>
      </c>
      <c r="C10861" t="s">
        <v>3597</v>
      </c>
      <c r="D10861" t="s">
        <v>3614</v>
      </c>
      <c r="E10861" t="s">
        <v>4841</v>
      </c>
      <c r="F10861" t="s">
        <v>3600</v>
      </c>
      <c r="G10861">
        <v>206922128</v>
      </c>
      <c r="I10861" t="s">
        <v>3601</v>
      </c>
      <c r="J10861" t="s">
        <v>4846</v>
      </c>
      <c r="L10861" t="s">
        <v>4961</v>
      </c>
      <c r="M10861">
        <v>10</v>
      </c>
      <c r="N10861">
        <v>17.5</v>
      </c>
      <c r="O10861">
        <v>9.5</v>
      </c>
      <c r="S10861" t="b">
        <v>0</v>
      </c>
      <c r="T10861" t="b">
        <v>0</v>
      </c>
      <c r="U10861" t="b">
        <v>0</v>
      </c>
      <c r="V10861">
        <v>22000</v>
      </c>
      <c r="W10861">
        <v>14300</v>
      </c>
      <c r="X10861">
        <v>2.39</v>
      </c>
      <c r="Y10861">
        <v>14300</v>
      </c>
      <c r="Z10861">
        <v>2.39</v>
      </c>
    </row>
    <row r="10862" spans="1:26">
      <c r="A10862">
        <v>206922130</v>
      </c>
      <c r="B10862" t="s">
        <v>4934</v>
      </c>
      <c r="C10862" t="s">
        <v>3597</v>
      </c>
      <c r="D10862" t="s">
        <v>3614</v>
      </c>
      <c r="E10862" t="s">
        <v>4837</v>
      </c>
      <c r="F10862" t="s">
        <v>3600</v>
      </c>
      <c r="G10862">
        <v>206922130</v>
      </c>
      <c r="I10862" t="s">
        <v>3601</v>
      </c>
      <c r="J10862" t="s">
        <v>4846</v>
      </c>
      <c r="L10862" t="s">
        <v>4961</v>
      </c>
      <c r="M10862">
        <v>10</v>
      </c>
      <c r="N10862">
        <v>17.5</v>
      </c>
      <c r="O10862">
        <v>9.5</v>
      </c>
      <c r="S10862" t="b">
        <v>0</v>
      </c>
      <c r="T10862" t="b">
        <v>0</v>
      </c>
      <c r="U10862" t="b">
        <v>0</v>
      </c>
      <c r="V10862">
        <v>22000</v>
      </c>
      <c r="W10862">
        <v>14300</v>
      </c>
      <c r="X10862">
        <v>2.39</v>
      </c>
      <c r="Y10862">
        <v>14300</v>
      </c>
      <c r="Z10862">
        <v>2.39</v>
      </c>
    </row>
    <row r="10863" spans="1:26">
      <c r="A10863">
        <v>206921520</v>
      </c>
      <c r="B10863" t="s">
        <v>4934</v>
      </c>
      <c r="C10863" t="s">
        <v>3597</v>
      </c>
      <c r="D10863" t="s">
        <v>3614</v>
      </c>
      <c r="E10863" t="s">
        <v>3615</v>
      </c>
      <c r="F10863" t="s">
        <v>3600</v>
      </c>
      <c r="G10863">
        <v>206921520</v>
      </c>
      <c r="I10863" t="s">
        <v>3601</v>
      </c>
      <c r="J10863" t="s">
        <v>4844</v>
      </c>
      <c r="L10863" t="s">
        <v>4967</v>
      </c>
      <c r="M10863">
        <v>9</v>
      </c>
      <c r="N10863">
        <v>17</v>
      </c>
      <c r="O10863">
        <v>9.5</v>
      </c>
      <c r="S10863" t="b">
        <v>0</v>
      </c>
      <c r="T10863" t="b">
        <v>0</v>
      </c>
      <c r="U10863" t="b">
        <v>0</v>
      </c>
      <c r="V10863">
        <v>35800</v>
      </c>
      <c r="W10863">
        <v>24400</v>
      </c>
      <c r="X10863">
        <v>2.54</v>
      </c>
      <c r="Y10863">
        <v>24400</v>
      </c>
      <c r="Z10863">
        <v>2.54</v>
      </c>
    </row>
    <row r="10864" spans="1:26">
      <c r="A10864">
        <v>206923474</v>
      </c>
      <c r="B10864" t="s">
        <v>4934</v>
      </c>
      <c r="C10864" t="s">
        <v>3597</v>
      </c>
      <c r="D10864" t="s">
        <v>3614</v>
      </c>
      <c r="E10864" t="s">
        <v>4842</v>
      </c>
      <c r="F10864" t="s">
        <v>3600</v>
      </c>
      <c r="G10864">
        <v>206923474</v>
      </c>
      <c r="I10864" t="s">
        <v>3601</v>
      </c>
      <c r="J10864" t="s">
        <v>4844</v>
      </c>
      <c r="L10864" t="s">
        <v>4967</v>
      </c>
      <c r="M10864">
        <v>9</v>
      </c>
      <c r="N10864">
        <v>17</v>
      </c>
      <c r="O10864">
        <v>9.5</v>
      </c>
      <c r="S10864" t="b">
        <v>0</v>
      </c>
      <c r="T10864" t="b">
        <v>0</v>
      </c>
      <c r="U10864" t="b">
        <v>0</v>
      </c>
      <c r="V10864">
        <v>35800</v>
      </c>
      <c r="W10864">
        <v>24400</v>
      </c>
      <c r="X10864">
        <v>2.54</v>
      </c>
      <c r="Y10864">
        <v>24400</v>
      </c>
      <c r="Z10864">
        <v>2.54</v>
      </c>
    </row>
    <row r="10865" spans="1:26">
      <c r="A10865">
        <v>206923477</v>
      </c>
      <c r="B10865" t="s">
        <v>4934</v>
      </c>
      <c r="C10865" t="s">
        <v>3597</v>
      </c>
      <c r="D10865" t="s">
        <v>3614</v>
      </c>
      <c r="E10865" t="s">
        <v>4837</v>
      </c>
      <c r="F10865" t="s">
        <v>3600</v>
      </c>
      <c r="G10865">
        <v>206923477</v>
      </c>
      <c r="I10865" t="s">
        <v>3601</v>
      </c>
      <c r="J10865" t="s">
        <v>4844</v>
      </c>
      <c r="L10865" t="s">
        <v>4967</v>
      </c>
      <c r="M10865">
        <v>9</v>
      </c>
      <c r="N10865">
        <v>17</v>
      </c>
      <c r="O10865">
        <v>9.5</v>
      </c>
      <c r="S10865" t="b">
        <v>0</v>
      </c>
      <c r="T10865" t="b">
        <v>0</v>
      </c>
      <c r="U10865" t="b">
        <v>0</v>
      </c>
      <c r="V10865">
        <v>35800</v>
      </c>
      <c r="W10865">
        <v>24400</v>
      </c>
      <c r="X10865">
        <v>2.54</v>
      </c>
      <c r="Y10865">
        <v>24400</v>
      </c>
      <c r="Z10865">
        <v>2.54</v>
      </c>
    </row>
    <row r="10866" spans="1:26">
      <c r="A10866">
        <v>206923475</v>
      </c>
      <c r="B10866" t="s">
        <v>4934</v>
      </c>
      <c r="C10866" t="s">
        <v>3597</v>
      </c>
      <c r="D10866" t="s">
        <v>3614</v>
      </c>
      <c r="E10866" t="s">
        <v>4841</v>
      </c>
      <c r="F10866" t="s">
        <v>3600</v>
      </c>
      <c r="G10866">
        <v>206923475</v>
      </c>
      <c r="I10866" t="s">
        <v>3601</v>
      </c>
      <c r="J10866" t="s">
        <v>4844</v>
      </c>
      <c r="L10866" t="s">
        <v>4967</v>
      </c>
      <c r="M10866">
        <v>9</v>
      </c>
      <c r="N10866">
        <v>17</v>
      </c>
      <c r="O10866">
        <v>9.5</v>
      </c>
      <c r="S10866" t="b">
        <v>0</v>
      </c>
      <c r="T10866" t="b">
        <v>0</v>
      </c>
      <c r="U10866" t="b">
        <v>0</v>
      </c>
      <c r="V10866">
        <v>35800</v>
      </c>
      <c r="W10866">
        <v>24400</v>
      </c>
      <c r="X10866">
        <v>2.54</v>
      </c>
      <c r="Y10866">
        <v>24400</v>
      </c>
      <c r="Z10866">
        <v>2.54</v>
      </c>
    </row>
    <row r="10867" spans="1:26">
      <c r="A10867">
        <v>206923478</v>
      </c>
      <c r="B10867" t="s">
        <v>4934</v>
      </c>
      <c r="C10867" t="s">
        <v>3597</v>
      </c>
      <c r="D10867" t="s">
        <v>3614</v>
      </c>
      <c r="E10867" t="s">
        <v>4842</v>
      </c>
      <c r="F10867" t="s">
        <v>3600</v>
      </c>
      <c r="G10867">
        <v>206923478</v>
      </c>
      <c r="I10867" t="s">
        <v>3601</v>
      </c>
      <c r="J10867" t="s">
        <v>4844</v>
      </c>
      <c r="L10867" t="s">
        <v>4966</v>
      </c>
      <c r="M10867">
        <v>9</v>
      </c>
      <c r="N10867">
        <v>17</v>
      </c>
      <c r="O10867">
        <v>9.5</v>
      </c>
      <c r="S10867" t="b">
        <v>0</v>
      </c>
      <c r="T10867" t="b">
        <v>0</v>
      </c>
      <c r="U10867" t="b">
        <v>0</v>
      </c>
      <c r="V10867">
        <v>35800</v>
      </c>
      <c r="W10867">
        <v>24400</v>
      </c>
      <c r="X10867">
        <v>2.54</v>
      </c>
      <c r="Y10867">
        <v>24400</v>
      </c>
      <c r="Z10867">
        <v>2.54</v>
      </c>
    </row>
    <row r="10868" spans="1:26">
      <c r="A10868">
        <v>206923479</v>
      </c>
      <c r="B10868" t="s">
        <v>4934</v>
      </c>
      <c r="C10868" t="s">
        <v>3597</v>
      </c>
      <c r="D10868" t="s">
        <v>3614</v>
      </c>
      <c r="E10868" t="s">
        <v>4841</v>
      </c>
      <c r="F10868" t="s">
        <v>3600</v>
      </c>
      <c r="G10868">
        <v>206923479</v>
      </c>
      <c r="I10868" t="s">
        <v>3601</v>
      </c>
      <c r="J10868" t="s">
        <v>4844</v>
      </c>
      <c r="L10868" t="s">
        <v>4966</v>
      </c>
      <c r="M10868">
        <v>9</v>
      </c>
      <c r="N10868">
        <v>17</v>
      </c>
      <c r="O10868">
        <v>9.5</v>
      </c>
      <c r="S10868" t="b">
        <v>0</v>
      </c>
      <c r="T10868" t="b">
        <v>0</v>
      </c>
      <c r="U10868" t="b">
        <v>0</v>
      </c>
      <c r="V10868">
        <v>35800</v>
      </c>
      <c r="W10868">
        <v>24400</v>
      </c>
      <c r="X10868">
        <v>2.54</v>
      </c>
      <c r="Y10868">
        <v>24400</v>
      </c>
      <c r="Z10868">
        <v>2.54</v>
      </c>
    </row>
    <row r="10869" spans="1:26">
      <c r="A10869">
        <v>206923476</v>
      </c>
      <c r="B10869" t="s">
        <v>4934</v>
      </c>
      <c r="C10869" t="s">
        <v>3597</v>
      </c>
      <c r="D10869" t="s">
        <v>3614</v>
      </c>
      <c r="E10869" t="s">
        <v>4840</v>
      </c>
      <c r="F10869" t="s">
        <v>3600</v>
      </c>
      <c r="G10869">
        <v>206923476</v>
      </c>
      <c r="I10869" t="s">
        <v>3601</v>
      </c>
      <c r="J10869" t="s">
        <v>4844</v>
      </c>
      <c r="L10869" t="s">
        <v>4967</v>
      </c>
      <c r="M10869">
        <v>9</v>
      </c>
      <c r="N10869">
        <v>17</v>
      </c>
      <c r="O10869">
        <v>9.5</v>
      </c>
      <c r="S10869" t="b">
        <v>0</v>
      </c>
      <c r="T10869" t="b">
        <v>0</v>
      </c>
      <c r="U10869" t="b">
        <v>0</v>
      </c>
      <c r="V10869">
        <v>35800</v>
      </c>
      <c r="W10869">
        <v>24400</v>
      </c>
      <c r="X10869">
        <v>2.54</v>
      </c>
      <c r="Y10869">
        <v>24400</v>
      </c>
      <c r="Z10869">
        <v>2.54</v>
      </c>
    </row>
    <row r="10870" spans="1:26">
      <c r="A10870">
        <v>206921521</v>
      </c>
      <c r="B10870" t="s">
        <v>4934</v>
      </c>
      <c r="C10870" t="s">
        <v>3597</v>
      </c>
      <c r="D10870" t="s">
        <v>3614</v>
      </c>
      <c r="E10870" t="s">
        <v>3615</v>
      </c>
      <c r="F10870" t="s">
        <v>3600</v>
      </c>
      <c r="G10870">
        <v>206921521</v>
      </c>
      <c r="I10870" t="s">
        <v>3601</v>
      </c>
      <c r="J10870" t="s">
        <v>4844</v>
      </c>
      <c r="L10870" t="s">
        <v>4966</v>
      </c>
      <c r="M10870">
        <v>9</v>
      </c>
      <c r="N10870">
        <v>17</v>
      </c>
      <c r="O10870">
        <v>9.5</v>
      </c>
      <c r="S10870" t="b">
        <v>0</v>
      </c>
      <c r="T10870" t="b">
        <v>0</v>
      </c>
      <c r="U10870" t="b">
        <v>0</v>
      </c>
      <c r="V10870">
        <v>35800</v>
      </c>
      <c r="W10870">
        <v>24400</v>
      </c>
      <c r="X10870">
        <v>2.54</v>
      </c>
      <c r="Y10870">
        <v>24400</v>
      </c>
      <c r="Z10870">
        <v>2.54</v>
      </c>
    </row>
    <row r="10871" spans="1:26">
      <c r="A10871">
        <v>206923480</v>
      </c>
      <c r="B10871" t="s">
        <v>4934</v>
      </c>
      <c r="C10871" t="s">
        <v>3597</v>
      </c>
      <c r="D10871" t="s">
        <v>3614</v>
      </c>
      <c r="E10871" t="s">
        <v>4840</v>
      </c>
      <c r="F10871" t="s">
        <v>3600</v>
      </c>
      <c r="G10871">
        <v>206923480</v>
      </c>
      <c r="I10871" t="s">
        <v>3601</v>
      </c>
      <c r="J10871" t="s">
        <v>4844</v>
      </c>
      <c r="L10871" t="s">
        <v>4966</v>
      </c>
      <c r="M10871">
        <v>9</v>
      </c>
      <c r="N10871">
        <v>17</v>
      </c>
      <c r="O10871">
        <v>9.5</v>
      </c>
      <c r="S10871" t="b">
        <v>0</v>
      </c>
      <c r="T10871" t="b">
        <v>0</v>
      </c>
      <c r="U10871" t="b">
        <v>0</v>
      </c>
      <c r="V10871">
        <v>35800</v>
      </c>
      <c r="W10871">
        <v>24400</v>
      </c>
      <c r="X10871">
        <v>2.54</v>
      </c>
      <c r="Y10871">
        <v>24400</v>
      </c>
      <c r="Z10871">
        <v>2.54</v>
      </c>
    </row>
    <row r="10872" spans="1:26">
      <c r="A10872">
        <v>206923481</v>
      </c>
      <c r="B10872" t="s">
        <v>4934</v>
      </c>
      <c r="C10872" t="s">
        <v>3597</v>
      </c>
      <c r="D10872" t="s">
        <v>3614</v>
      </c>
      <c r="E10872" t="s">
        <v>4837</v>
      </c>
      <c r="F10872" t="s">
        <v>3600</v>
      </c>
      <c r="G10872">
        <v>206923481</v>
      </c>
      <c r="I10872" t="s">
        <v>3601</v>
      </c>
      <c r="J10872" t="s">
        <v>4844</v>
      </c>
      <c r="L10872" t="s">
        <v>4966</v>
      </c>
      <c r="M10872">
        <v>9</v>
      </c>
      <c r="N10872">
        <v>17</v>
      </c>
      <c r="O10872">
        <v>9.5</v>
      </c>
      <c r="S10872" t="b">
        <v>0</v>
      </c>
      <c r="T10872" t="b">
        <v>0</v>
      </c>
      <c r="U10872" t="b">
        <v>0</v>
      </c>
      <c r="V10872">
        <v>35800</v>
      </c>
      <c r="W10872">
        <v>24400</v>
      </c>
      <c r="X10872">
        <v>2.54</v>
      </c>
      <c r="Y10872">
        <v>24400</v>
      </c>
      <c r="Z10872">
        <v>2.54</v>
      </c>
    </row>
    <row r="10873" spans="1:26">
      <c r="A10873">
        <v>206921522</v>
      </c>
      <c r="B10873" t="s">
        <v>4934</v>
      </c>
      <c r="C10873" t="s">
        <v>3597</v>
      </c>
      <c r="D10873" t="s">
        <v>3614</v>
      </c>
      <c r="E10873" t="s">
        <v>3615</v>
      </c>
      <c r="F10873" t="s">
        <v>3600</v>
      </c>
      <c r="G10873">
        <v>206921522</v>
      </c>
      <c r="I10873" t="s">
        <v>3601</v>
      </c>
      <c r="J10873" t="s">
        <v>4844</v>
      </c>
      <c r="L10873" t="s">
        <v>4965</v>
      </c>
      <c r="M10873">
        <v>9</v>
      </c>
      <c r="N10873">
        <v>17</v>
      </c>
      <c r="O10873">
        <v>9.5</v>
      </c>
      <c r="S10873" t="b">
        <v>0</v>
      </c>
      <c r="T10873" t="b">
        <v>0</v>
      </c>
      <c r="U10873" t="b">
        <v>0</v>
      </c>
      <c r="V10873">
        <v>35800</v>
      </c>
      <c r="W10873">
        <v>24400</v>
      </c>
      <c r="X10873">
        <v>2.54</v>
      </c>
      <c r="Y10873">
        <v>24400</v>
      </c>
      <c r="Z10873">
        <v>2.54</v>
      </c>
    </row>
    <row r="10874" spans="1:26">
      <c r="A10874">
        <v>206923484</v>
      </c>
      <c r="B10874" t="s">
        <v>4934</v>
      </c>
      <c r="C10874" t="s">
        <v>3597</v>
      </c>
      <c r="D10874" t="s">
        <v>3614</v>
      </c>
      <c r="E10874" t="s">
        <v>4840</v>
      </c>
      <c r="F10874" t="s">
        <v>3600</v>
      </c>
      <c r="G10874">
        <v>206923484</v>
      </c>
      <c r="I10874" t="s">
        <v>3601</v>
      </c>
      <c r="J10874" t="s">
        <v>4844</v>
      </c>
      <c r="L10874" t="s">
        <v>4965</v>
      </c>
      <c r="M10874">
        <v>9</v>
      </c>
      <c r="N10874">
        <v>17</v>
      </c>
      <c r="O10874">
        <v>9.5</v>
      </c>
      <c r="S10874" t="b">
        <v>0</v>
      </c>
      <c r="T10874" t="b">
        <v>0</v>
      </c>
      <c r="U10874" t="b">
        <v>0</v>
      </c>
      <c r="V10874">
        <v>35800</v>
      </c>
      <c r="W10874">
        <v>24400</v>
      </c>
      <c r="X10874">
        <v>2.54</v>
      </c>
      <c r="Y10874">
        <v>24400</v>
      </c>
      <c r="Z10874">
        <v>2.54</v>
      </c>
    </row>
    <row r="10875" spans="1:26">
      <c r="A10875">
        <v>206923482</v>
      </c>
      <c r="B10875" t="s">
        <v>4934</v>
      </c>
      <c r="C10875" t="s">
        <v>3597</v>
      </c>
      <c r="D10875" t="s">
        <v>3614</v>
      </c>
      <c r="E10875" t="s">
        <v>4842</v>
      </c>
      <c r="F10875" t="s">
        <v>3600</v>
      </c>
      <c r="G10875">
        <v>206923482</v>
      </c>
      <c r="I10875" t="s">
        <v>3601</v>
      </c>
      <c r="J10875" t="s">
        <v>4844</v>
      </c>
      <c r="L10875" t="s">
        <v>4965</v>
      </c>
      <c r="M10875">
        <v>9</v>
      </c>
      <c r="N10875">
        <v>17</v>
      </c>
      <c r="O10875">
        <v>9.5</v>
      </c>
      <c r="S10875" t="b">
        <v>0</v>
      </c>
      <c r="T10875" t="b">
        <v>0</v>
      </c>
      <c r="U10875" t="b">
        <v>0</v>
      </c>
      <c r="V10875">
        <v>35800</v>
      </c>
      <c r="W10875">
        <v>24400</v>
      </c>
      <c r="X10875">
        <v>2.54</v>
      </c>
      <c r="Y10875">
        <v>24400</v>
      </c>
      <c r="Z10875">
        <v>2.54</v>
      </c>
    </row>
    <row r="10876" spans="1:26">
      <c r="A10876">
        <v>206923483</v>
      </c>
      <c r="B10876" t="s">
        <v>4934</v>
      </c>
      <c r="C10876" t="s">
        <v>3597</v>
      </c>
      <c r="D10876" t="s">
        <v>3614</v>
      </c>
      <c r="E10876" t="s">
        <v>4841</v>
      </c>
      <c r="F10876" t="s">
        <v>3600</v>
      </c>
      <c r="G10876">
        <v>206923483</v>
      </c>
      <c r="I10876" t="s">
        <v>3601</v>
      </c>
      <c r="J10876" t="s">
        <v>4844</v>
      </c>
      <c r="L10876" t="s">
        <v>4965</v>
      </c>
      <c r="M10876">
        <v>9</v>
      </c>
      <c r="N10876">
        <v>17</v>
      </c>
      <c r="O10876">
        <v>9.5</v>
      </c>
      <c r="S10876" t="b">
        <v>0</v>
      </c>
      <c r="T10876" t="b">
        <v>0</v>
      </c>
      <c r="U10876" t="b">
        <v>0</v>
      </c>
      <c r="V10876">
        <v>35800</v>
      </c>
      <c r="W10876">
        <v>24400</v>
      </c>
      <c r="X10876">
        <v>2.54</v>
      </c>
      <c r="Y10876">
        <v>24400</v>
      </c>
      <c r="Z10876">
        <v>2.54</v>
      </c>
    </row>
    <row r="10877" spans="1:26">
      <c r="A10877">
        <v>206923485</v>
      </c>
      <c r="B10877" t="s">
        <v>4934</v>
      </c>
      <c r="C10877" t="s">
        <v>3597</v>
      </c>
      <c r="D10877" t="s">
        <v>3614</v>
      </c>
      <c r="E10877" t="s">
        <v>4837</v>
      </c>
      <c r="F10877" t="s">
        <v>3600</v>
      </c>
      <c r="G10877">
        <v>206923485</v>
      </c>
      <c r="I10877" t="s">
        <v>3601</v>
      </c>
      <c r="J10877" t="s">
        <v>4844</v>
      </c>
      <c r="L10877" t="s">
        <v>4965</v>
      </c>
      <c r="M10877">
        <v>9</v>
      </c>
      <c r="N10877">
        <v>17</v>
      </c>
      <c r="O10877">
        <v>9.5</v>
      </c>
      <c r="S10877" t="b">
        <v>0</v>
      </c>
      <c r="T10877" t="b">
        <v>0</v>
      </c>
      <c r="U10877" t="b">
        <v>0</v>
      </c>
      <c r="V10877">
        <v>35800</v>
      </c>
      <c r="W10877">
        <v>24400</v>
      </c>
      <c r="X10877">
        <v>2.54</v>
      </c>
      <c r="Y10877">
        <v>24400</v>
      </c>
      <c r="Z10877">
        <v>2.54</v>
      </c>
    </row>
    <row r="10878" spans="1:26">
      <c r="A10878">
        <v>206921523</v>
      </c>
      <c r="B10878" t="s">
        <v>4934</v>
      </c>
      <c r="C10878" t="s">
        <v>3597</v>
      </c>
      <c r="D10878" t="s">
        <v>3614</v>
      </c>
      <c r="E10878" t="s">
        <v>3615</v>
      </c>
      <c r="F10878" t="s">
        <v>3600</v>
      </c>
      <c r="G10878">
        <v>206921523</v>
      </c>
      <c r="I10878" t="s">
        <v>3601</v>
      </c>
      <c r="J10878" t="s">
        <v>4844</v>
      </c>
      <c r="L10878" t="s">
        <v>4964</v>
      </c>
      <c r="M10878">
        <v>9</v>
      </c>
      <c r="N10878">
        <v>17</v>
      </c>
      <c r="O10878">
        <v>9.5</v>
      </c>
      <c r="S10878" t="b">
        <v>0</v>
      </c>
      <c r="T10878" t="b">
        <v>0</v>
      </c>
      <c r="U10878" t="b">
        <v>0</v>
      </c>
      <c r="V10878">
        <v>35800</v>
      </c>
      <c r="W10878">
        <v>24400</v>
      </c>
      <c r="X10878">
        <v>2.54</v>
      </c>
      <c r="Y10878">
        <v>24400</v>
      </c>
      <c r="Z10878">
        <v>2.54</v>
      </c>
    </row>
    <row r="10879" spans="1:26">
      <c r="A10879">
        <v>206923487</v>
      </c>
      <c r="B10879" t="s">
        <v>4934</v>
      </c>
      <c r="C10879" t="s">
        <v>3597</v>
      </c>
      <c r="D10879" t="s">
        <v>3614</v>
      </c>
      <c r="E10879" t="s">
        <v>4841</v>
      </c>
      <c r="F10879" t="s">
        <v>3600</v>
      </c>
      <c r="G10879">
        <v>206923487</v>
      </c>
      <c r="I10879" t="s">
        <v>3601</v>
      </c>
      <c r="J10879" t="s">
        <v>4844</v>
      </c>
      <c r="L10879" t="s">
        <v>4964</v>
      </c>
      <c r="M10879">
        <v>9</v>
      </c>
      <c r="N10879">
        <v>17</v>
      </c>
      <c r="O10879">
        <v>9.5</v>
      </c>
      <c r="S10879" t="b">
        <v>0</v>
      </c>
      <c r="T10879" t="b">
        <v>0</v>
      </c>
      <c r="U10879" t="b">
        <v>0</v>
      </c>
      <c r="V10879">
        <v>35800</v>
      </c>
      <c r="W10879">
        <v>24400</v>
      </c>
      <c r="X10879">
        <v>2.54</v>
      </c>
      <c r="Y10879">
        <v>24400</v>
      </c>
      <c r="Z10879">
        <v>2.54</v>
      </c>
    </row>
    <row r="10880" spans="1:26">
      <c r="A10880">
        <v>206923488</v>
      </c>
      <c r="B10880" t="s">
        <v>4934</v>
      </c>
      <c r="C10880" t="s">
        <v>3597</v>
      </c>
      <c r="D10880" t="s">
        <v>3614</v>
      </c>
      <c r="E10880" t="s">
        <v>4840</v>
      </c>
      <c r="F10880" t="s">
        <v>3600</v>
      </c>
      <c r="G10880">
        <v>206923488</v>
      </c>
      <c r="I10880" t="s">
        <v>3601</v>
      </c>
      <c r="J10880" t="s">
        <v>4844</v>
      </c>
      <c r="L10880" t="s">
        <v>4964</v>
      </c>
      <c r="M10880">
        <v>9</v>
      </c>
      <c r="N10880">
        <v>17</v>
      </c>
      <c r="O10880">
        <v>9.5</v>
      </c>
      <c r="S10880" t="b">
        <v>0</v>
      </c>
      <c r="T10880" t="b">
        <v>0</v>
      </c>
      <c r="U10880" t="b">
        <v>0</v>
      </c>
      <c r="V10880">
        <v>35800</v>
      </c>
      <c r="W10880">
        <v>24400</v>
      </c>
      <c r="X10880">
        <v>2.54</v>
      </c>
      <c r="Y10880">
        <v>24400</v>
      </c>
      <c r="Z10880">
        <v>2.54</v>
      </c>
    </row>
    <row r="10881" spans="1:26">
      <c r="A10881">
        <v>206921524</v>
      </c>
      <c r="B10881" t="s">
        <v>4934</v>
      </c>
      <c r="C10881" t="s">
        <v>3597</v>
      </c>
      <c r="D10881" t="s">
        <v>3614</v>
      </c>
      <c r="E10881" t="s">
        <v>3615</v>
      </c>
      <c r="F10881" t="s">
        <v>3600</v>
      </c>
      <c r="G10881">
        <v>206921524</v>
      </c>
      <c r="I10881" t="s">
        <v>3601</v>
      </c>
      <c r="J10881" t="s">
        <v>4844</v>
      </c>
      <c r="L10881" t="s">
        <v>4945</v>
      </c>
      <c r="M10881">
        <v>9.25</v>
      </c>
      <c r="N10881">
        <v>17</v>
      </c>
      <c r="O10881">
        <v>9.5</v>
      </c>
      <c r="S10881" t="b">
        <v>0</v>
      </c>
      <c r="T10881" t="b">
        <v>0</v>
      </c>
      <c r="U10881" t="b">
        <v>0</v>
      </c>
      <c r="V10881">
        <v>34800</v>
      </c>
      <c r="W10881">
        <v>23600</v>
      </c>
      <c r="X10881">
        <v>2.5</v>
      </c>
      <c r="Y10881">
        <v>23600</v>
      </c>
      <c r="Z10881">
        <v>2.5</v>
      </c>
    </row>
    <row r="10882" spans="1:26">
      <c r="A10882">
        <v>206923486</v>
      </c>
      <c r="B10882" t="s">
        <v>4934</v>
      </c>
      <c r="C10882" t="s">
        <v>3597</v>
      </c>
      <c r="D10882" t="s">
        <v>3614</v>
      </c>
      <c r="E10882" t="s">
        <v>4842</v>
      </c>
      <c r="F10882" t="s">
        <v>3600</v>
      </c>
      <c r="G10882">
        <v>206923486</v>
      </c>
      <c r="I10882" t="s">
        <v>3601</v>
      </c>
      <c r="J10882" t="s">
        <v>4844</v>
      </c>
      <c r="L10882" t="s">
        <v>4964</v>
      </c>
      <c r="M10882">
        <v>9</v>
      </c>
      <c r="N10882">
        <v>17</v>
      </c>
      <c r="O10882">
        <v>9.5</v>
      </c>
      <c r="S10882" t="b">
        <v>0</v>
      </c>
      <c r="T10882" t="b">
        <v>0</v>
      </c>
      <c r="U10882" t="b">
        <v>0</v>
      </c>
      <c r="V10882">
        <v>35800</v>
      </c>
      <c r="W10882">
        <v>24400</v>
      </c>
      <c r="X10882">
        <v>2.54</v>
      </c>
      <c r="Y10882">
        <v>24400</v>
      </c>
      <c r="Z10882">
        <v>2.54</v>
      </c>
    </row>
    <row r="10883" spans="1:26">
      <c r="A10883">
        <v>206923489</v>
      </c>
      <c r="B10883" t="s">
        <v>4934</v>
      </c>
      <c r="C10883" t="s">
        <v>3597</v>
      </c>
      <c r="D10883" t="s">
        <v>3614</v>
      </c>
      <c r="E10883" t="s">
        <v>4837</v>
      </c>
      <c r="F10883" t="s">
        <v>3600</v>
      </c>
      <c r="G10883">
        <v>206923489</v>
      </c>
      <c r="I10883" t="s">
        <v>3601</v>
      </c>
      <c r="J10883" t="s">
        <v>4844</v>
      </c>
      <c r="L10883" t="s">
        <v>4964</v>
      </c>
      <c r="M10883">
        <v>9</v>
      </c>
      <c r="N10883">
        <v>17</v>
      </c>
      <c r="O10883">
        <v>9.5</v>
      </c>
      <c r="S10883" t="b">
        <v>0</v>
      </c>
      <c r="T10883" t="b">
        <v>0</v>
      </c>
      <c r="U10883" t="b">
        <v>0</v>
      </c>
      <c r="V10883">
        <v>35800</v>
      </c>
      <c r="W10883">
        <v>24400</v>
      </c>
      <c r="X10883">
        <v>2.54</v>
      </c>
      <c r="Y10883">
        <v>24400</v>
      </c>
      <c r="Z10883">
        <v>2.54</v>
      </c>
    </row>
    <row r="10884" spans="1:26">
      <c r="A10884">
        <v>206923490</v>
      </c>
      <c r="B10884" t="s">
        <v>4934</v>
      </c>
      <c r="C10884" t="s">
        <v>3597</v>
      </c>
      <c r="D10884" t="s">
        <v>3614</v>
      </c>
      <c r="E10884" t="s">
        <v>4842</v>
      </c>
      <c r="F10884" t="s">
        <v>3600</v>
      </c>
      <c r="G10884">
        <v>206923490</v>
      </c>
      <c r="I10884" t="s">
        <v>3601</v>
      </c>
      <c r="J10884" t="s">
        <v>4844</v>
      </c>
      <c r="L10884" t="s">
        <v>4945</v>
      </c>
      <c r="M10884">
        <v>9.25</v>
      </c>
      <c r="N10884">
        <v>17</v>
      </c>
      <c r="O10884">
        <v>9.5</v>
      </c>
      <c r="S10884" t="b">
        <v>0</v>
      </c>
      <c r="T10884" t="b">
        <v>0</v>
      </c>
      <c r="U10884" t="b">
        <v>0</v>
      </c>
      <c r="V10884">
        <v>34800</v>
      </c>
      <c r="W10884">
        <v>23600</v>
      </c>
      <c r="X10884">
        <v>2.5</v>
      </c>
      <c r="Y10884">
        <v>23600</v>
      </c>
      <c r="Z10884">
        <v>2.5</v>
      </c>
    </row>
    <row r="10885" spans="1:26">
      <c r="A10885">
        <v>206923493</v>
      </c>
      <c r="B10885" t="s">
        <v>4934</v>
      </c>
      <c r="C10885" t="s">
        <v>3597</v>
      </c>
      <c r="D10885" t="s">
        <v>3614</v>
      </c>
      <c r="E10885" t="s">
        <v>4837</v>
      </c>
      <c r="F10885" t="s">
        <v>3600</v>
      </c>
      <c r="G10885">
        <v>206923493</v>
      </c>
      <c r="I10885" t="s">
        <v>3601</v>
      </c>
      <c r="J10885" t="s">
        <v>4844</v>
      </c>
      <c r="L10885" t="s">
        <v>4945</v>
      </c>
      <c r="M10885">
        <v>9.25</v>
      </c>
      <c r="N10885">
        <v>17</v>
      </c>
      <c r="O10885">
        <v>9.5</v>
      </c>
      <c r="S10885" t="b">
        <v>0</v>
      </c>
      <c r="T10885" t="b">
        <v>0</v>
      </c>
      <c r="U10885" t="b">
        <v>0</v>
      </c>
      <c r="V10885">
        <v>34800</v>
      </c>
      <c r="W10885">
        <v>23600</v>
      </c>
      <c r="X10885">
        <v>2.5</v>
      </c>
      <c r="Y10885">
        <v>23600</v>
      </c>
      <c r="Z10885">
        <v>2.5</v>
      </c>
    </row>
    <row r="10886" spans="1:26">
      <c r="A10886">
        <v>206923494</v>
      </c>
      <c r="B10886" t="s">
        <v>4934</v>
      </c>
      <c r="C10886" t="s">
        <v>3597</v>
      </c>
      <c r="D10886" t="s">
        <v>3614</v>
      </c>
      <c r="E10886" t="s">
        <v>4842</v>
      </c>
      <c r="F10886" t="s">
        <v>3600</v>
      </c>
      <c r="G10886">
        <v>206923494</v>
      </c>
      <c r="I10886" t="s">
        <v>3601</v>
      </c>
      <c r="J10886" t="s">
        <v>4844</v>
      </c>
      <c r="L10886" t="s">
        <v>4943</v>
      </c>
      <c r="M10886">
        <v>9.25</v>
      </c>
      <c r="N10886">
        <v>17</v>
      </c>
      <c r="O10886">
        <v>9.5</v>
      </c>
      <c r="S10886" t="b">
        <v>0</v>
      </c>
      <c r="T10886" t="b">
        <v>0</v>
      </c>
      <c r="U10886" t="b">
        <v>0</v>
      </c>
      <c r="V10886">
        <v>34800</v>
      </c>
      <c r="W10886">
        <v>23600</v>
      </c>
      <c r="X10886">
        <v>2.5</v>
      </c>
      <c r="Y10886">
        <v>23600</v>
      </c>
      <c r="Z10886">
        <v>2.5</v>
      </c>
    </row>
    <row r="10887" spans="1:26">
      <c r="A10887">
        <v>206923492</v>
      </c>
      <c r="B10887" t="s">
        <v>4934</v>
      </c>
      <c r="C10887" t="s">
        <v>3597</v>
      </c>
      <c r="D10887" t="s">
        <v>3614</v>
      </c>
      <c r="E10887" t="s">
        <v>4840</v>
      </c>
      <c r="F10887" t="s">
        <v>3600</v>
      </c>
      <c r="G10887">
        <v>206923492</v>
      </c>
      <c r="I10887" t="s">
        <v>3601</v>
      </c>
      <c r="J10887" t="s">
        <v>4844</v>
      </c>
      <c r="L10887" t="s">
        <v>4945</v>
      </c>
      <c r="M10887">
        <v>9.25</v>
      </c>
      <c r="N10887">
        <v>17</v>
      </c>
      <c r="O10887">
        <v>9.5</v>
      </c>
      <c r="S10887" t="b">
        <v>0</v>
      </c>
      <c r="T10887" t="b">
        <v>0</v>
      </c>
      <c r="U10887" t="b">
        <v>0</v>
      </c>
      <c r="V10887">
        <v>34800</v>
      </c>
      <c r="W10887">
        <v>23600</v>
      </c>
      <c r="X10887">
        <v>2.5</v>
      </c>
      <c r="Y10887">
        <v>23600</v>
      </c>
      <c r="Z10887">
        <v>2.5</v>
      </c>
    </row>
    <row r="10888" spans="1:26">
      <c r="A10888">
        <v>206923491</v>
      </c>
      <c r="B10888" t="s">
        <v>4934</v>
      </c>
      <c r="C10888" t="s">
        <v>3597</v>
      </c>
      <c r="D10888" t="s">
        <v>3614</v>
      </c>
      <c r="E10888" t="s">
        <v>4841</v>
      </c>
      <c r="F10888" t="s">
        <v>3600</v>
      </c>
      <c r="G10888">
        <v>206923491</v>
      </c>
      <c r="I10888" t="s">
        <v>3601</v>
      </c>
      <c r="J10888" t="s">
        <v>4844</v>
      </c>
      <c r="L10888" t="s">
        <v>4945</v>
      </c>
      <c r="M10888">
        <v>9.25</v>
      </c>
      <c r="N10888">
        <v>17</v>
      </c>
      <c r="O10888">
        <v>9.5</v>
      </c>
      <c r="S10888" t="b">
        <v>0</v>
      </c>
      <c r="T10888" t="b">
        <v>0</v>
      </c>
      <c r="U10888" t="b">
        <v>0</v>
      </c>
      <c r="V10888">
        <v>34800</v>
      </c>
      <c r="W10888">
        <v>23600</v>
      </c>
      <c r="X10888">
        <v>2.5</v>
      </c>
      <c r="Y10888">
        <v>23600</v>
      </c>
      <c r="Z10888">
        <v>2.5</v>
      </c>
    </row>
    <row r="10889" spans="1:26">
      <c r="A10889">
        <v>206924363</v>
      </c>
      <c r="B10889" t="s">
        <v>4934</v>
      </c>
      <c r="C10889" t="s">
        <v>3597</v>
      </c>
      <c r="D10889" t="s">
        <v>3614</v>
      </c>
      <c r="E10889" t="s">
        <v>4842</v>
      </c>
      <c r="F10889" t="s">
        <v>3600</v>
      </c>
      <c r="G10889">
        <v>206924363</v>
      </c>
      <c r="I10889" t="s">
        <v>3601</v>
      </c>
      <c r="J10889" t="s">
        <v>4844</v>
      </c>
      <c r="L10889" t="s">
        <v>4963</v>
      </c>
      <c r="M10889">
        <v>9.25</v>
      </c>
      <c r="N10889">
        <v>17</v>
      </c>
      <c r="O10889">
        <v>9.5</v>
      </c>
      <c r="S10889" t="b">
        <v>0</v>
      </c>
      <c r="T10889" t="b">
        <v>0</v>
      </c>
      <c r="U10889" t="b">
        <v>0</v>
      </c>
      <c r="V10889">
        <v>34800</v>
      </c>
      <c r="W10889">
        <v>23600</v>
      </c>
      <c r="X10889">
        <v>2.5</v>
      </c>
      <c r="Y10889">
        <v>23600</v>
      </c>
      <c r="Z10889">
        <v>2.5</v>
      </c>
    </row>
    <row r="10890" spans="1:26">
      <c r="A10890">
        <v>206924125</v>
      </c>
      <c r="B10890" t="s">
        <v>4934</v>
      </c>
      <c r="C10890" t="s">
        <v>3597</v>
      </c>
      <c r="D10890" t="s">
        <v>3614</v>
      </c>
      <c r="E10890" t="s">
        <v>3615</v>
      </c>
      <c r="F10890" t="s">
        <v>3600</v>
      </c>
      <c r="G10890">
        <v>206924125</v>
      </c>
      <c r="I10890" t="s">
        <v>3601</v>
      </c>
      <c r="J10890" t="s">
        <v>4844</v>
      </c>
      <c r="L10890" t="s">
        <v>4963</v>
      </c>
      <c r="M10890">
        <v>9.25</v>
      </c>
      <c r="N10890">
        <v>17</v>
      </c>
      <c r="O10890">
        <v>9.5</v>
      </c>
      <c r="S10890" t="b">
        <v>0</v>
      </c>
      <c r="T10890" t="b">
        <v>0</v>
      </c>
      <c r="U10890" t="b">
        <v>0</v>
      </c>
      <c r="V10890">
        <v>34800</v>
      </c>
      <c r="W10890">
        <v>23600</v>
      </c>
      <c r="X10890">
        <v>2.5</v>
      </c>
      <c r="Y10890">
        <v>23600</v>
      </c>
      <c r="Z10890">
        <v>2.5</v>
      </c>
    </row>
    <row r="10891" spans="1:26">
      <c r="A10891">
        <v>206924357</v>
      </c>
      <c r="B10891" t="s">
        <v>4934</v>
      </c>
      <c r="C10891" t="s">
        <v>3597</v>
      </c>
      <c r="D10891" t="s">
        <v>3614</v>
      </c>
      <c r="E10891" t="s">
        <v>4837</v>
      </c>
      <c r="F10891" t="s">
        <v>3600</v>
      </c>
      <c r="G10891">
        <v>206924357</v>
      </c>
      <c r="I10891" t="s">
        <v>3601</v>
      </c>
      <c r="J10891" t="s">
        <v>4844</v>
      </c>
      <c r="L10891" t="s">
        <v>4963</v>
      </c>
      <c r="M10891">
        <v>9.25</v>
      </c>
      <c r="N10891">
        <v>17</v>
      </c>
      <c r="O10891">
        <v>9.5</v>
      </c>
      <c r="S10891" t="b">
        <v>0</v>
      </c>
      <c r="T10891" t="b">
        <v>0</v>
      </c>
      <c r="U10891" t="b">
        <v>0</v>
      </c>
      <c r="V10891">
        <v>34800</v>
      </c>
      <c r="W10891">
        <v>23600</v>
      </c>
      <c r="X10891">
        <v>2.5</v>
      </c>
      <c r="Y10891">
        <v>23600</v>
      </c>
      <c r="Z10891">
        <v>2.5</v>
      </c>
    </row>
    <row r="10892" spans="1:26">
      <c r="A10892">
        <v>206924355</v>
      </c>
      <c r="B10892" t="s">
        <v>4934</v>
      </c>
      <c r="C10892" t="s">
        <v>3597</v>
      </c>
      <c r="D10892" t="s">
        <v>3614</v>
      </c>
      <c r="E10892" t="s">
        <v>4841</v>
      </c>
      <c r="F10892" t="s">
        <v>3600</v>
      </c>
      <c r="G10892">
        <v>206924355</v>
      </c>
      <c r="I10892" t="s">
        <v>3601</v>
      </c>
      <c r="J10892" t="s">
        <v>4844</v>
      </c>
      <c r="L10892" t="s">
        <v>4963</v>
      </c>
      <c r="M10892">
        <v>9.25</v>
      </c>
      <c r="N10892">
        <v>17</v>
      </c>
      <c r="O10892">
        <v>9.5</v>
      </c>
      <c r="S10892" t="b">
        <v>0</v>
      </c>
      <c r="T10892" t="b">
        <v>0</v>
      </c>
      <c r="U10892" t="b">
        <v>0</v>
      </c>
      <c r="V10892">
        <v>34800</v>
      </c>
      <c r="W10892">
        <v>23600</v>
      </c>
      <c r="X10892">
        <v>2.5</v>
      </c>
      <c r="Y10892">
        <v>23600</v>
      </c>
      <c r="Z10892">
        <v>2.5</v>
      </c>
    </row>
    <row r="10893" spans="1:26">
      <c r="A10893">
        <v>206924365</v>
      </c>
      <c r="B10893" t="s">
        <v>4934</v>
      </c>
      <c r="C10893" t="s">
        <v>3597</v>
      </c>
      <c r="D10893" t="s">
        <v>3614</v>
      </c>
      <c r="E10893" t="s">
        <v>4840</v>
      </c>
      <c r="F10893" t="s">
        <v>3600</v>
      </c>
      <c r="G10893">
        <v>206924365</v>
      </c>
      <c r="I10893" t="s">
        <v>3601</v>
      </c>
      <c r="J10893" t="s">
        <v>4844</v>
      </c>
      <c r="L10893" t="s">
        <v>4963</v>
      </c>
      <c r="M10893">
        <v>9.25</v>
      </c>
      <c r="N10893">
        <v>17</v>
      </c>
      <c r="O10893">
        <v>9.5</v>
      </c>
      <c r="S10893" t="b">
        <v>0</v>
      </c>
      <c r="T10893" t="b">
        <v>0</v>
      </c>
      <c r="U10893" t="b">
        <v>0</v>
      </c>
      <c r="V10893">
        <v>34800</v>
      </c>
      <c r="W10893">
        <v>23600</v>
      </c>
      <c r="X10893">
        <v>2.5</v>
      </c>
      <c r="Y10893">
        <v>23600</v>
      </c>
      <c r="Z10893">
        <v>2.5</v>
      </c>
    </row>
    <row r="10894" spans="1:26">
      <c r="A10894">
        <v>206921525</v>
      </c>
      <c r="B10894" t="s">
        <v>4934</v>
      </c>
      <c r="C10894" t="s">
        <v>3597</v>
      </c>
      <c r="D10894" t="s">
        <v>3614</v>
      </c>
      <c r="E10894" t="s">
        <v>3615</v>
      </c>
      <c r="F10894" t="s">
        <v>3600</v>
      </c>
      <c r="G10894">
        <v>206921525</v>
      </c>
      <c r="I10894" t="s">
        <v>3601</v>
      </c>
      <c r="J10894" t="s">
        <v>4844</v>
      </c>
      <c r="L10894" t="s">
        <v>4943</v>
      </c>
      <c r="M10894">
        <v>9.25</v>
      </c>
      <c r="N10894">
        <v>17</v>
      </c>
      <c r="O10894">
        <v>9.5</v>
      </c>
      <c r="S10894" t="b">
        <v>0</v>
      </c>
      <c r="T10894" t="b">
        <v>0</v>
      </c>
      <c r="U10894" t="b">
        <v>0</v>
      </c>
      <c r="V10894">
        <v>34800</v>
      </c>
      <c r="W10894">
        <v>23600</v>
      </c>
      <c r="X10894">
        <v>2.5</v>
      </c>
      <c r="Y10894">
        <v>23600</v>
      </c>
      <c r="Z10894">
        <v>2.5</v>
      </c>
    </row>
    <row r="10895" spans="1:26">
      <c r="A10895">
        <v>206923495</v>
      </c>
      <c r="B10895" t="s">
        <v>4934</v>
      </c>
      <c r="C10895" t="s">
        <v>3597</v>
      </c>
      <c r="D10895" t="s">
        <v>3614</v>
      </c>
      <c r="E10895" t="s">
        <v>4841</v>
      </c>
      <c r="F10895" t="s">
        <v>3600</v>
      </c>
      <c r="G10895">
        <v>206923495</v>
      </c>
      <c r="I10895" t="s">
        <v>3601</v>
      </c>
      <c r="J10895" t="s">
        <v>4844</v>
      </c>
      <c r="L10895" t="s">
        <v>4943</v>
      </c>
      <c r="M10895">
        <v>9.25</v>
      </c>
      <c r="N10895">
        <v>17</v>
      </c>
      <c r="O10895">
        <v>9.5</v>
      </c>
      <c r="S10895" t="b">
        <v>0</v>
      </c>
      <c r="T10895" t="b">
        <v>0</v>
      </c>
      <c r="U10895" t="b">
        <v>0</v>
      </c>
      <c r="V10895">
        <v>34800</v>
      </c>
      <c r="W10895">
        <v>23600</v>
      </c>
      <c r="X10895">
        <v>2.5</v>
      </c>
      <c r="Y10895">
        <v>23600</v>
      </c>
      <c r="Z10895">
        <v>2.5</v>
      </c>
    </row>
    <row r="10896" spans="1:26">
      <c r="A10896">
        <v>206923497</v>
      </c>
      <c r="B10896" t="s">
        <v>4934</v>
      </c>
      <c r="C10896" t="s">
        <v>3597</v>
      </c>
      <c r="D10896" t="s">
        <v>3614</v>
      </c>
      <c r="E10896" t="s">
        <v>4837</v>
      </c>
      <c r="F10896" t="s">
        <v>3600</v>
      </c>
      <c r="G10896">
        <v>206923497</v>
      </c>
      <c r="I10896" t="s">
        <v>3601</v>
      </c>
      <c r="J10896" t="s">
        <v>4844</v>
      </c>
      <c r="L10896" t="s">
        <v>4943</v>
      </c>
      <c r="M10896">
        <v>9.25</v>
      </c>
      <c r="N10896">
        <v>17</v>
      </c>
      <c r="O10896">
        <v>9.5</v>
      </c>
      <c r="S10896" t="b">
        <v>0</v>
      </c>
      <c r="T10896" t="b">
        <v>0</v>
      </c>
      <c r="U10896" t="b">
        <v>0</v>
      </c>
      <c r="V10896">
        <v>34800</v>
      </c>
      <c r="W10896">
        <v>23600</v>
      </c>
      <c r="X10896">
        <v>2.5</v>
      </c>
      <c r="Y10896">
        <v>23600</v>
      </c>
      <c r="Z10896">
        <v>2.5</v>
      </c>
    </row>
    <row r="10897" spans="1:26">
      <c r="A10897">
        <v>206923496</v>
      </c>
      <c r="B10897" t="s">
        <v>4934</v>
      </c>
      <c r="C10897" t="s">
        <v>3597</v>
      </c>
      <c r="D10897" t="s">
        <v>3614</v>
      </c>
      <c r="E10897" t="s">
        <v>4840</v>
      </c>
      <c r="F10897" t="s">
        <v>3600</v>
      </c>
      <c r="G10897">
        <v>206923496</v>
      </c>
      <c r="I10897" t="s">
        <v>3601</v>
      </c>
      <c r="J10897" t="s">
        <v>4844</v>
      </c>
      <c r="L10897" t="s">
        <v>4943</v>
      </c>
      <c r="M10897">
        <v>9.25</v>
      </c>
      <c r="N10897">
        <v>17</v>
      </c>
      <c r="O10897">
        <v>9.5</v>
      </c>
      <c r="S10897" t="b">
        <v>0</v>
      </c>
      <c r="T10897" t="b">
        <v>0</v>
      </c>
      <c r="U10897" t="b">
        <v>0</v>
      </c>
      <c r="V10897">
        <v>34800</v>
      </c>
      <c r="W10897">
        <v>23600</v>
      </c>
      <c r="X10897">
        <v>2.5</v>
      </c>
      <c r="Y10897">
        <v>23600</v>
      </c>
      <c r="Z10897">
        <v>2.5</v>
      </c>
    </row>
    <row r="10898" spans="1:26">
      <c r="A10898">
        <v>206924367</v>
      </c>
      <c r="B10898" t="s">
        <v>4934</v>
      </c>
      <c r="C10898" t="s">
        <v>3597</v>
      </c>
      <c r="D10898" t="s">
        <v>3614</v>
      </c>
      <c r="E10898" t="s">
        <v>4842</v>
      </c>
      <c r="F10898" t="s">
        <v>3600</v>
      </c>
      <c r="G10898">
        <v>206924367</v>
      </c>
      <c r="I10898" t="s">
        <v>3601</v>
      </c>
      <c r="J10898" t="s">
        <v>4844</v>
      </c>
      <c r="L10898" t="s">
        <v>4962</v>
      </c>
      <c r="M10898">
        <v>9.25</v>
      </c>
      <c r="N10898">
        <v>17</v>
      </c>
      <c r="O10898">
        <v>9.5</v>
      </c>
      <c r="S10898" t="b">
        <v>0</v>
      </c>
      <c r="T10898" t="b">
        <v>0</v>
      </c>
      <c r="U10898" t="b">
        <v>0</v>
      </c>
      <c r="V10898">
        <v>34800</v>
      </c>
      <c r="W10898">
        <v>23600</v>
      </c>
      <c r="X10898">
        <v>2.5</v>
      </c>
      <c r="Y10898">
        <v>23600</v>
      </c>
      <c r="Z10898">
        <v>2.5</v>
      </c>
    </row>
    <row r="10899" spans="1:26">
      <c r="A10899">
        <v>206924126</v>
      </c>
      <c r="B10899" t="s">
        <v>4934</v>
      </c>
      <c r="C10899" t="s">
        <v>3597</v>
      </c>
      <c r="D10899" t="s">
        <v>3614</v>
      </c>
      <c r="E10899" t="s">
        <v>3615</v>
      </c>
      <c r="F10899" t="s">
        <v>3600</v>
      </c>
      <c r="G10899">
        <v>206924126</v>
      </c>
      <c r="I10899" t="s">
        <v>3601</v>
      </c>
      <c r="J10899" t="s">
        <v>4844</v>
      </c>
      <c r="L10899" t="s">
        <v>4962</v>
      </c>
      <c r="M10899">
        <v>9.25</v>
      </c>
      <c r="N10899">
        <v>17</v>
      </c>
      <c r="O10899">
        <v>9.5</v>
      </c>
      <c r="S10899" t="b">
        <v>0</v>
      </c>
      <c r="T10899" t="b">
        <v>0</v>
      </c>
      <c r="U10899" t="b">
        <v>0</v>
      </c>
      <c r="V10899">
        <v>34800</v>
      </c>
      <c r="W10899">
        <v>23600</v>
      </c>
      <c r="X10899">
        <v>2.5</v>
      </c>
      <c r="Y10899">
        <v>23600</v>
      </c>
      <c r="Z10899">
        <v>2.5</v>
      </c>
    </row>
    <row r="10900" spans="1:26">
      <c r="A10900">
        <v>206923504</v>
      </c>
      <c r="B10900" t="s">
        <v>4934</v>
      </c>
      <c r="C10900" t="s">
        <v>3597</v>
      </c>
      <c r="D10900" t="s">
        <v>3614</v>
      </c>
      <c r="E10900" t="s">
        <v>4840</v>
      </c>
      <c r="F10900" t="s">
        <v>3600</v>
      </c>
      <c r="G10900">
        <v>206923504</v>
      </c>
      <c r="I10900" t="s">
        <v>3601</v>
      </c>
      <c r="J10900" t="s">
        <v>4844</v>
      </c>
      <c r="L10900" t="s">
        <v>4961</v>
      </c>
      <c r="M10900">
        <v>9</v>
      </c>
      <c r="N10900">
        <v>17</v>
      </c>
      <c r="O10900">
        <v>9.5</v>
      </c>
      <c r="S10900" t="b">
        <v>0</v>
      </c>
      <c r="T10900" t="b">
        <v>0</v>
      </c>
      <c r="U10900" t="b">
        <v>0</v>
      </c>
      <c r="V10900">
        <v>35800</v>
      </c>
      <c r="W10900">
        <v>24600</v>
      </c>
      <c r="X10900">
        <v>2.54</v>
      </c>
      <c r="Y10900">
        <v>24600</v>
      </c>
      <c r="Z10900">
        <v>2.54</v>
      </c>
    </row>
    <row r="10901" spans="1:26">
      <c r="A10901">
        <v>206921526</v>
      </c>
      <c r="B10901" t="s">
        <v>4934</v>
      </c>
      <c r="C10901" t="s">
        <v>3597</v>
      </c>
      <c r="D10901" t="s">
        <v>3614</v>
      </c>
      <c r="E10901" t="s">
        <v>3615</v>
      </c>
      <c r="F10901" t="s">
        <v>3600</v>
      </c>
      <c r="G10901">
        <v>206921526</v>
      </c>
      <c r="I10901" t="s">
        <v>3601</v>
      </c>
      <c r="J10901" t="s">
        <v>4844</v>
      </c>
      <c r="L10901" t="s">
        <v>4958</v>
      </c>
      <c r="M10901">
        <v>9.25</v>
      </c>
      <c r="N10901">
        <v>18</v>
      </c>
      <c r="O10901">
        <v>9.5</v>
      </c>
      <c r="S10901" t="b">
        <v>0</v>
      </c>
      <c r="T10901" t="b">
        <v>0</v>
      </c>
      <c r="U10901" t="b">
        <v>0</v>
      </c>
      <c r="V10901">
        <v>36000</v>
      </c>
      <c r="W10901">
        <v>24200</v>
      </c>
      <c r="X10901">
        <v>2.58</v>
      </c>
      <c r="Y10901">
        <v>24200</v>
      </c>
      <c r="Z10901">
        <v>2.58</v>
      </c>
    </row>
    <row r="10902" spans="1:26">
      <c r="A10902">
        <v>206924361</v>
      </c>
      <c r="B10902" t="s">
        <v>4934</v>
      </c>
      <c r="C10902" t="s">
        <v>3597</v>
      </c>
      <c r="D10902" t="s">
        <v>3614</v>
      </c>
      <c r="E10902" t="s">
        <v>4837</v>
      </c>
      <c r="F10902" t="s">
        <v>3600</v>
      </c>
      <c r="G10902">
        <v>206924361</v>
      </c>
      <c r="I10902" t="s">
        <v>3601</v>
      </c>
      <c r="J10902" t="s">
        <v>4844</v>
      </c>
      <c r="L10902" t="s">
        <v>4962</v>
      </c>
      <c r="M10902">
        <v>9.25</v>
      </c>
      <c r="N10902">
        <v>17</v>
      </c>
      <c r="O10902">
        <v>9.5</v>
      </c>
      <c r="S10902" t="b">
        <v>0</v>
      </c>
      <c r="T10902" t="b">
        <v>0</v>
      </c>
      <c r="U10902" t="b">
        <v>0</v>
      </c>
      <c r="V10902">
        <v>34800</v>
      </c>
      <c r="W10902">
        <v>23600</v>
      </c>
      <c r="X10902">
        <v>2.5</v>
      </c>
      <c r="Y10902">
        <v>23600</v>
      </c>
      <c r="Z10902">
        <v>2.5</v>
      </c>
    </row>
    <row r="10903" spans="1:26">
      <c r="A10903">
        <v>206923498</v>
      </c>
      <c r="B10903" t="s">
        <v>4934</v>
      </c>
      <c r="C10903" t="s">
        <v>3597</v>
      </c>
      <c r="D10903" t="s">
        <v>3614</v>
      </c>
      <c r="E10903" t="s">
        <v>4842</v>
      </c>
      <c r="F10903" t="s">
        <v>3600</v>
      </c>
      <c r="G10903">
        <v>206923498</v>
      </c>
      <c r="I10903" t="s">
        <v>3601</v>
      </c>
      <c r="J10903" t="s">
        <v>4844</v>
      </c>
      <c r="L10903" t="s">
        <v>4958</v>
      </c>
      <c r="M10903">
        <v>9.25</v>
      </c>
      <c r="N10903">
        <v>18</v>
      </c>
      <c r="O10903">
        <v>9.5</v>
      </c>
      <c r="S10903" t="b">
        <v>0</v>
      </c>
      <c r="T10903" t="b">
        <v>0</v>
      </c>
      <c r="U10903" t="b">
        <v>0</v>
      </c>
      <c r="V10903">
        <v>36000</v>
      </c>
      <c r="W10903">
        <v>24200</v>
      </c>
      <c r="X10903">
        <v>2.58</v>
      </c>
      <c r="Y10903">
        <v>24200</v>
      </c>
      <c r="Z10903">
        <v>2.58</v>
      </c>
    </row>
    <row r="10904" spans="1:26">
      <c r="A10904">
        <v>206924359</v>
      </c>
      <c r="B10904" t="s">
        <v>4934</v>
      </c>
      <c r="C10904" t="s">
        <v>3597</v>
      </c>
      <c r="D10904" t="s">
        <v>3614</v>
      </c>
      <c r="E10904" t="s">
        <v>4841</v>
      </c>
      <c r="F10904" t="s">
        <v>3600</v>
      </c>
      <c r="G10904">
        <v>206924359</v>
      </c>
      <c r="I10904" t="s">
        <v>3601</v>
      </c>
      <c r="J10904" t="s">
        <v>4844</v>
      </c>
      <c r="L10904" t="s">
        <v>4962</v>
      </c>
      <c r="M10904">
        <v>9.25</v>
      </c>
      <c r="N10904">
        <v>17</v>
      </c>
      <c r="O10904">
        <v>9.5</v>
      </c>
      <c r="S10904" t="b">
        <v>0</v>
      </c>
      <c r="T10904" t="b">
        <v>0</v>
      </c>
      <c r="U10904" t="b">
        <v>0</v>
      </c>
      <c r="V10904">
        <v>34800</v>
      </c>
      <c r="W10904">
        <v>23600</v>
      </c>
      <c r="X10904">
        <v>2.5</v>
      </c>
      <c r="Y10904">
        <v>23600</v>
      </c>
      <c r="Z10904">
        <v>2.5</v>
      </c>
    </row>
    <row r="10905" spans="1:26">
      <c r="A10905">
        <v>206924370</v>
      </c>
      <c r="B10905" t="s">
        <v>4934</v>
      </c>
      <c r="C10905" t="s">
        <v>3597</v>
      </c>
      <c r="D10905" t="s">
        <v>3614</v>
      </c>
      <c r="E10905" t="s">
        <v>4840</v>
      </c>
      <c r="F10905" t="s">
        <v>3600</v>
      </c>
      <c r="G10905">
        <v>206924370</v>
      </c>
      <c r="I10905" t="s">
        <v>3601</v>
      </c>
      <c r="J10905" t="s">
        <v>4844</v>
      </c>
      <c r="L10905" t="s">
        <v>4962</v>
      </c>
      <c r="M10905">
        <v>9.25</v>
      </c>
      <c r="N10905">
        <v>17</v>
      </c>
      <c r="O10905">
        <v>9.5</v>
      </c>
      <c r="S10905" t="b">
        <v>0</v>
      </c>
      <c r="T10905" t="b">
        <v>0</v>
      </c>
      <c r="U10905" t="b">
        <v>0</v>
      </c>
      <c r="V10905">
        <v>34800</v>
      </c>
      <c r="W10905">
        <v>23600</v>
      </c>
      <c r="X10905">
        <v>2.5</v>
      </c>
      <c r="Y10905">
        <v>23600</v>
      </c>
      <c r="Z10905">
        <v>2.5</v>
      </c>
    </row>
    <row r="10906" spans="1:26">
      <c r="A10906">
        <v>206923499</v>
      </c>
      <c r="B10906" t="s">
        <v>4934</v>
      </c>
      <c r="C10906" t="s">
        <v>3597</v>
      </c>
      <c r="D10906" t="s">
        <v>3614</v>
      </c>
      <c r="E10906" t="s">
        <v>4841</v>
      </c>
      <c r="F10906" t="s">
        <v>3600</v>
      </c>
      <c r="G10906">
        <v>206923499</v>
      </c>
      <c r="I10906" t="s">
        <v>3601</v>
      </c>
      <c r="J10906" t="s">
        <v>4844</v>
      </c>
      <c r="L10906" t="s">
        <v>4958</v>
      </c>
      <c r="M10906">
        <v>9.25</v>
      </c>
      <c r="N10906">
        <v>18</v>
      </c>
      <c r="O10906">
        <v>9.5</v>
      </c>
      <c r="S10906" t="b">
        <v>0</v>
      </c>
      <c r="T10906" t="b">
        <v>0</v>
      </c>
      <c r="U10906" t="b">
        <v>0</v>
      </c>
      <c r="V10906">
        <v>36000</v>
      </c>
      <c r="W10906">
        <v>24200</v>
      </c>
      <c r="X10906">
        <v>2.58</v>
      </c>
      <c r="Y10906">
        <v>24200</v>
      </c>
      <c r="Z10906">
        <v>2.58</v>
      </c>
    </row>
    <row r="10907" spans="1:26">
      <c r="A10907">
        <v>206923500</v>
      </c>
      <c r="B10907" t="s">
        <v>4934</v>
      </c>
      <c r="C10907" t="s">
        <v>3597</v>
      </c>
      <c r="D10907" t="s">
        <v>3614</v>
      </c>
      <c r="E10907" t="s">
        <v>4840</v>
      </c>
      <c r="F10907" t="s">
        <v>3600</v>
      </c>
      <c r="G10907">
        <v>206923500</v>
      </c>
      <c r="I10907" t="s">
        <v>3601</v>
      </c>
      <c r="J10907" t="s">
        <v>4844</v>
      </c>
      <c r="L10907" t="s">
        <v>4958</v>
      </c>
      <c r="M10907">
        <v>9.25</v>
      </c>
      <c r="N10907">
        <v>18</v>
      </c>
      <c r="O10907">
        <v>9.5</v>
      </c>
      <c r="S10907" t="b">
        <v>0</v>
      </c>
      <c r="T10907" t="b">
        <v>0</v>
      </c>
      <c r="U10907" t="b">
        <v>0</v>
      </c>
      <c r="V10907">
        <v>36000</v>
      </c>
      <c r="W10907">
        <v>24200</v>
      </c>
      <c r="X10907">
        <v>2.58</v>
      </c>
      <c r="Y10907">
        <v>24200</v>
      </c>
      <c r="Z10907">
        <v>2.58</v>
      </c>
    </row>
    <row r="10908" spans="1:26">
      <c r="A10908">
        <v>206923501</v>
      </c>
      <c r="B10908" t="s">
        <v>4934</v>
      </c>
      <c r="C10908" t="s">
        <v>3597</v>
      </c>
      <c r="D10908" t="s">
        <v>3614</v>
      </c>
      <c r="E10908" t="s">
        <v>4837</v>
      </c>
      <c r="F10908" t="s">
        <v>3600</v>
      </c>
      <c r="G10908">
        <v>206923501</v>
      </c>
      <c r="I10908" t="s">
        <v>3601</v>
      </c>
      <c r="J10908" t="s">
        <v>4844</v>
      </c>
      <c r="L10908" t="s">
        <v>4958</v>
      </c>
      <c r="M10908">
        <v>9.25</v>
      </c>
      <c r="N10908">
        <v>18</v>
      </c>
      <c r="O10908">
        <v>9.5</v>
      </c>
      <c r="S10908" t="b">
        <v>0</v>
      </c>
      <c r="T10908" t="b">
        <v>0</v>
      </c>
      <c r="U10908" t="b">
        <v>0</v>
      </c>
      <c r="V10908">
        <v>36000</v>
      </c>
      <c r="W10908">
        <v>24200</v>
      </c>
      <c r="X10908">
        <v>2.58</v>
      </c>
      <c r="Y10908">
        <v>24200</v>
      </c>
      <c r="Z10908">
        <v>2.58</v>
      </c>
    </row>
    <row r="10909" spans="1:26">
      <c r="A10909">
        <v>206921527</v>
      </c>
      <c r="B10909" t="s">
        <v>4934</v>
      </c>
      <c r="C10909" t="s">
        <v>3597</v>
      </c>
      <c r="D10909" t="s">
        <v>3614</v>
      </c>
      <c r="E10909" t="s">
        <v>3615</v>
      </c>
      <c r="F10909" t="s">
        <v>3600</v>
      </c>
      <c r="G10909">
        <v>206921527</v>
      </c>
      <c r="I10909" t="s">
        <v>3601</v>
      </c>
      <c r="J10909" t="s">
        <v>4844</v>
      </c>
      <c r="L10909" t="s">
        <v>4961</v>
      </c>
      <c r="M10909">
        <v>9</v>
      </c>
      <c r="N10909">
        <v>17</v>
      </c>
      <c r="O10909">
        <v>9.5</v>
      </c>
      <c r="S10909" t="b">
        <v>0</v>
      </c>
      <c r="T10909" t="b">
        <v>0</v>
      </c>
      <c r="U10909" t="b">
        <v>0</v>
      </c>
      <c r="V10909">
        <v>35800</v>
      </c>
      <c r="W10909">
        <v>24600</v>
      </c>
      <c r="X10909">
        <v>2.54</v>
      </c>
      <c r="Y10909">
        <v>24600</v>
      </c>
      <c r="Z10909">
        <v>2.54</v>
      </c>
    </row>
    <row r="10910" spans="1:26">
      <c r="A10910">
        <v>206923502</v>
      </c>
      <c r="B10910" t="s">
        <v>4934</v>
      </c>
      <c r="C10910" t="s">
        <v>3597</v>
      </c>
      <c r="D10910" t="s">
        <v>3614</v>
      </c>
      <c r="E10910" t="s">
        <v>4842</v>
      </c>
      <c r="F10910" t="s">
        <v>3600</v>
      </c>
      <c r="G10910">
        <v>206923502</v>
      </c>
      <c r="I10910" t="s">
        <v>3601</v>
      </c>
      <c r="J10910" t="s">
        <v>4844</v>
      </c>
      <c r="L10910" t="s">
        <v>4961</v>
      </c>
      <c r="M10910">
        <v>9</v>
      </c>
      <c r="N10910">
        <v>17</v>
      </c>
      <c r="O10910">
        <v>9.5</v>
      </c>
      <c r="S10910" t="b">
        <v>0</v>
      </c>
      <c r="T10910" t="b">
        <v>0</v>
      </c>
      <c r="U10910" t="b">
        <v>0</v>
      </c>
      <c r="V10910">
        <v>35800</v>
      </c>
      <c r="W10910">
        <v>24600</v>
      </c>
      <c r="X10910">
        <v>2.54</v>
      </c>
      <c r="Y10910">
        <v>24600</v>
      </c>
      <c r="Z10910">
        <v>2.54</v>
      </c>
    </row>
    <row r="10911" spans="1:26">
      <c r="A10911">
        <v>206923503</v>
      </c>
      <c r="B10911" t="s">
        <v>4934</v>
      </c>
      <c r="C10911" t="s">
        <v>3597</v>
      </c>
      <c r="D10911" t="s">
        <v>3614</v>
      </c>
      <c r="E10911" t="s">
        <v>4841</v>
      </c>
      <c r="F10911" t="s">
        <v>3600</v>
      </c>
      <c r="G10911">
        <v>206923503</v>
      </c>
      <c r="I10911" t="s">
        <v>3601</v>
      </c>
      <c r="J10911" t="s">
        <v>4844</v>
      </c>
      <c r="L10911" t="s">
        <v>4961</v>
      </c>
      <c r="M10911">
        <v>9</v>
      </c>
      <c r="N10911">
        <v>17</v>
      </c>
      <c r="O10911">
        <v>9.5</v>
      </c>
      <c r="S10911" t="b">
        <v>0</v>
      </c>
      <c r="T10911" t="b">
        <v>0</v>
      </c>
      <c r="U10911" t="b">
        <v>0</v>
      </c>
      <c r="V10911">
        <v>35800</v>
      </c>
      <c r="W10911">
        <v>24600</v>
      </c>
      <c r="X10911">
        <v>2.54</v>
      </c>
      <c r="Y10911">
        <v>24600</v>
      </c>
      <c r="Z10911">
        <v>2.54</v>
      </c>
    </row>
    <row r="10912" spans="1:26">
      <c r="A10912">
        <v>206923505</v>
      </c>
      <c r="B10912" t="s">
        <v>4934</v>
      </c>
      <c r="C10912" t="s">
        <v>3597</v>
      </c>
      <c r="D10912" t="s">
        <v>3614</v>
      </c>
      <c r="E10912" t="s">
        <v>4837</v>
      </c>
      <c r="F10912" t="s">
        <v>3600</v>
      </c>
      <c r="G10912">
        <v>206923505</v>
      </c>
      <c r="I10912" t="s">
        <v>3601</v>
      </c>
      <c r="J10912" t="s">
        <v>4844</v>
      </c>
      <c r="L10912" t="s">
        <v>4961</v>
      </c>
      <c r="M10912">
        <v>9</v>
      </c>
      <c r="N10912">
        <v>17</v>
      </c>
      <c r="O10912">
        <v>9.5</v>
      </c>
      <c r="S10912" t="b">
        <v>0</v>
      </c>
      <c r="T10912" t="b">
        <v>0</v>
      </c>
      <c r="U10912" t="b">
        <v>0</v>
      </c>
      <c r="V10912">
        <v>35800</v>
      </c>
      <c r="W10912">
        <v>24600</v>
      </c>
      <c r="X10912">
        <v>2.54</v>
      </c>
      <c r="Y10912">
        <v>24600</v>
      </c>
      <c r="Z10912">
        <v>2.54</v>
      </c>
    </row>
    <row r="10913" spans="1:26">
      <c r="A10913">
        <v>206922109</v>
      </c>
      <c r="B10913" t="s">
        <v>4934</v>
      </c>
      <c r="C10913" t="s">
        <v>3597</v>
      </c>
      <c r="D10913" t="s">
        <v>3614</v>
      </c>
      <c r="E10913" t="s">
        <v>4840</v>
      </c>
      <c r="F10913" t="s">
        <v>3600</v>
      </c>
      <c r="G10913">
        <v>206922109</v>
      </c>
      <c r="I10913" t="s">
        <v>3601</v>
      </c>
      <c r="J10913" t="s">
        <v>4846</v>
      </c>
      <c r="L10913" t="s">
        <v>4954</v>
      </c>
      <c r="M10913">
        <v>10.25</v>
      </c>
      <c r="N10913">
        <v>17.75</v>
      </c>
      <c r="O10913">
        <v>9.5</v>
      </c>
      <c r="S10913" t="b">
        <v>0</v>
      </c>
      <c r="T10913" t="b">
        <v>0</v>
      </c>
      <c r="U10913" t="b">
        <v>0</v>
      </c>
      <c r="V10913">
        <v>22200</v>
      </c>
      <c r="W10913">
        <v>14200</v>
      </c>
      <c r="X10913">
        <v>2.42</v>
      </c>
      <c r="Y10913">
        <v>14200</v>
      </c>
      <c r="Z10913">
        <v>2.42</v>
      </c>
    </row>
    <row r="10914" spans="1:26">
      <c r="A10914">
        <v>206922111</v>
      </c>
      <c r="B10914" t="s">
        <v>4934</v>
      </c>
      <c r="C10914" t="s">
        <v>3597</v>
      </c>
      <c r="D10914" t="s">
        <v>3614</v>
      </c>
      <c r="E10914" t="s">
        <v>4842</v>
      </c>
      <c r="F10914" t="s">
        <v>3600</v>
      </c>
      <c r="G10914">
        <v>206922111</v>
      </c>
      <c r="I10914" t="s">
        <v>3601</v>
      </c>
      <c r="J10914" t="s">
        <v>4846</v>
      </c>
      <c r="L10914" t="s">
        <v>4953</v>
      </c>
      <c r="M10914">
        <v>10.25</v>
      </c>
      <c r="N10914">
        <v>17.75</v>
      </c>
      <c r="O10914">
        <v>9.5</v>
      </c>
      <c r="S10914" t="b">
        <v>0</v>
      </c>
      <c r="T10914" t="b">
        <v>0</v>
      </c>
      <c r="U10914" t="b">
        <v>0</v>
      </c>
      <c r="V10914">
        <v>22200</v>
      </c>
      <c r="W10914">
        <v>14200</v>
      </c>
      <c r="X10914">
        <v>2.42</v>
      </c>
      <c r="Y10914">
        <v>14200</v>
      </c>
      <c r="Z10914">
        <v>2.42</v>
      </c>
    </row>
    <row r="10915" spans="1:26">
      <c r="A10915">
        <v>206921141</v>
      </c>
      <c r="B10915" t="s">
        <v>4934</v>
      </c>
      <c r="C10915" t="s">
        <v>3597</v>
      </c>
      <c r="D10915" t="s">
        <v>3614</v>
      </c>
      <c r="E10915" t="s">
        <v>3615</v>
      </c>
      <c r="F10915" t="s">
        <v>3600</v>
      </c>
      <c r="G10915">
        <v>206921141</v>
      </c>
      <c r="I10915" t="s">
        <v>3601</v>
      </c>
      <c r="J10915" t="s">
        <v>4846</v>
      </c>
      <c r="L10915" t="s">
        <v>4954</v>
      </c>
      <c r="M10915">
        <v>10.25</v>
      </c>
      <c r="N10915">
        <v>17.75</v>
      </c>
      <c r="O10915">
        <v>9.5</v>
      </c>
      <c r="S10915" t="b">
        <v>0</v>
      </c>
      <c r="T10915" t="b">
        <v>0</v>
      </c>
      <c r="U10915" t="b">
        <v>0</v>
      </c>
      <c r="V10915">
        <v>22200</v>
      </c>
      <c r="W10915">
        <v>14200</v>
      </c>
      <c r="X10915">
        <v>2.42</v>
      </c>
      <c r="Y10915">
        <v>14200</v>
      </c>
      <c r="Z10915">
        <v>2.42</v>
      </c>
    </row>
    <row r="10916" spans="1:26">
      <c r="A10916">
        <v>206922107</v>
      </c>
      <c r="B10916" t="s">
        <v>4934</v>
      </c>
      <c r="C10916" t="s">
        <v>3597</v>
      </c>
      <c r="D10916" t="s">
        <v>3614</v>
      </c>
      <c r="E10916" t="s">
        <v>4842</v>
      </c>
      <c r="F10916" t="s">
        <v>3600</v>
      </c>
      <c r="G10916">
        <v>206922107</v>
      </c>
      <c r="I10916" t="s">
        <v>3601</v>
      </c>
      <c r="J10916" t="s">
        <v>4846</v>
      </c>
      <c r="L10916" t="s">
        <v>4954</v>
      </c>
      <c r="M10916">
        <v>10.25</v>
      </c>
      <c r="N10916">
        <v>17.75</v>
      </c>
      <c r="O10916">
        <v>9.5</v>
      </c>
      <c r="S10916" t="b">
        <v>0</v>
      </c>
      <c r="T10916" t="b">
        <v>0</v>
      </c>
      <c r="U10916" t="b">
        <v>0</v>
      </c>
      <c r="V10916">
        <v>22200</v>
      </c>
      <c r="W10916">
        <v>14200</v>
      </c>
      <c r="X10916">
        <v>2.42</v>
      </c>
      <c r="Y10916">
        <v>14200</v>
      </c>
      <c r="Z10916">
        <v>2.42</v>
      </c>
    </row>
    <row r="10917" spans="1:26">
      <c r="A10917">
        <v>206922108</v>
      </c>
      <c r="B10917" t="s">
        <v>4934</v>
      </c>
      <c r="C10917" t="s">
        <v>3597</v>
      </c>
      <c r="D10917" t="s">
        <v>3614</v>
      </c>
      <c r="E10917" t="s">
        <v>4841</v>
      </c>
      <c r="F10917" t="s">
        <v>3600</v>
      </c>
      <c r="G10917">
        <v>206922108</v>
      </c>
      <c r="I10917" t="s">
        <v>3601</v>
      </c>
      <c r="J10917" t="s">
        <v>4846</v>
      </c>
      <c r="L10917" t="s">
        <v>4954</v>
      </c>
      <c r="M10917">
        <v>10.25</v>
      </c>
      <c r="N10917">
        <v>17.75</v>
      </c>
      <c r="O10917">
        <v>9.5</v>
      </c>
      <c r="S10917" t="b">
        <v>0</v>
      </c>
      <c r="T10917" t="b">
        <v>0</v>
      </c>
      <c r="U10917" t="b">
        <v>0</v>
      </c>
      <c r="V10917">
        <v>22200</v>
      </c>
      <c r="W10917">
        <v>14200</v>
      </c>
      <c r="X10917">
        <v>2.42</v>
      </c>
      <c r="Y10917">
        <v>14200</v>
      </c>
      <c r="Z10917">
        <v>2.42</v>
      </c>
    </row>
    <row r="10918" spans="1:26">
      <c r="A10918">
        <v>206922110</v>
      </c>
      <c r="B10918" t="s">
        <v>4934</v>
      </c>
      <c r="C10918" t="s">
        <v>3597</v>
      </c>
      <c r="D10918" t="s">
        <v>3614</v>
      </c>
      <c r="E10918" t="s">
        <v>4837</v>
      </c>
      <c r="F10918" t="s">
        <v>3600</v>
      </c>
      <c r="G10918">
        <v>206922110</v>
      </c>
      <c r="I10918" t="s">
        <v>3601</v>
      </c>
      <c r="J10918" t="s">
        <v>4846</v>
      </c>
      <c r="L10918" t="s">
        <v>4954</v>
      </c>
      <c r="M10918">
        <v>10.25</v>
      </c>
      <c r="N10918">
        <v>17.75</v>
      </c>
      <c r="O10918">
        <v>9.5</v>
      </c>
      <c r="S10918" t="b">
        <v>0</v>
      </c>
      <c r="T10918" t="b">
        <v>0</v>
      </c>
      <c r="U10918" t="b">
        <v>0</v>
      </c>
      <c r="V10918">
        <v>22200</v>
      </c>
      <c r="W10918">
        <v>14200</v>
      </c>
      <c r="X10918">
        <v>2.42</v>
      </c>
      <c r="Y10918">
        <v>14200</v>
      </c>
      <c r="Z10918">
        <v>2.42</v>
      </c>
    </row>
    <row r="10919" spans="1:26">
      <c r="A10919">
        <v>206922112</v>
      </c>
      <c r="B10919" t="s">
        <v>4934</v>
      </c>
      <c r="C10919" t="s">
        <v>3597</v>
      </c>
      <c r="D10919" t="s">
        <v>3614</v>
      </c>
      <c r="E10919" t="s">
        <v>4841</v>
      </c>
      <c r="F10919" t="s">
        <v>3600</v>
      </c>
      <c r="G10919">
        <v>206922112</v>
      </c>
      <c r="I10919" t="s">
        <v>3601</v>
      </c>
      <c r="J10919" t="s">
        <v>4846</v>
      </c>
      <c r="L10919" t="s">
        <v>4953</v>
      </c>
      <c r="M10919">
        <v>10.25</v>
      </c>
      <c r="N10919">
        <v>17.75</v>
      </c>
      <c r="O10919">
        <v>9.5</v>
      </c>
      <c r="S10919" t="b">
        <v>0</v>
      </c>
      <c r="T10919" t="b">
        <v>0</v>
      </c>
      <c r="U10919" t="b">
        <v>0</v>
      </c>
      <c r="V10919">
        <v>22200</v>
      </c>
      <c r="W10919">
        <v>14200</v>
      </c>
      <c r="X10919">
        <v>2.42</v>
      </c>
      <c r="Y10919">
        <v>14200</v>
      </c>
      <c r="Z10919">
        <v>2.42</v>
      </c>
    </row>
    <row r="10920" spans="1:26">
      <c r="A10920">
        <v>206921142</v>
      </c>
      <c r="B10920" t="s">
        <v>4934</v>
      </c>
      <c r="C10920" t="s">
        <v>3597</v>
      </c>
      <c r="D10920" t="s">
        <v>3614</v>
      </c>
      <c r="E10920" t="s">
        <v>3615</v>
      </c>
      <c r="F10920" t="s">
        <v>3600</v>
      </c>
      <c r="G10920">
        <v>206921142</v>
      </c>
      <c r="I10920" t="s">
        <v>3601</v>
      </c>
      <c r="J10920" t="s">
        <v>4846</v>
      </c>
      <c r="L10920" t="s">
        <v>4953</v>
      </c>
      <c r="M10920">
        <v>10.25</v>
      </c>
      <c r="N10920">
        <v>17.75</v>
      </c>
      <c r="O10920">
        <v>9.5</v>
      </c>
      <c r="S10920" t="b">
        <v>0</v>
      </c>
      <c r="T10920" t="b">
        <v>0</v>
      </c>
      <c r="U10920" t="b">
        <v>0</v>
      </c>
      <c r="V10920">
        <v>22200</v>
      </c>
      <c r="W10920">
        <v>14200</v>
      </c>
      <c r="X10920">
        <v>2.42</v>
      </c>
      <c r="Y10920">
        <v>14200</v>
      </c>
      <c r="Z10920">
        <v>2.42</v>
      </c>
    </row>
    <row r="10921" spans="1:26">
      <c r="A10921">
        <v>206922113</v>
      </c>
      <c r="B10921" t="s">
        <v>4934</v>
      </c>
      <c r="C10921" t="s">
        <v>3597</v>
      </c>
      <c r="D10921" t="s">
        <v>3614</v>
      </c>
      <c r="E10921" t="s">
        <v>4840</v>
      </c>
      <c r="F10921" t="s">
        <v>3600</v>
      </c>
      <c r="G10921">
        <v>206922113</v>
      </c>
      <c r="I10921" t="s">
        <v>3601</v>
      </c>
      <c r="J10921" t="s">
        <v>4846</v>
      </c>
      <c r="L10921" t="s">
        <v>4953</v>
      </c>
      <c r="M10921">
        <v>10.25</v>
      </c>
      <c r="N10921">
        <v>17.75</v>
      </c>
      <c r="O10921">
        <v>9.5</v>
      </c>
      <c r="S10921" t="b">
        <v>0</v>
      </c>
      <c r="T10921" t="b">
        <v>0</v>
      </c>
      <c r="U10921" t="b">
        <v>0</v>
      </c>
      <c r="V10921">
        <v>22200</v>
      </c>
      <c r="W10921">
        <v>14200</v>
      </c>
      <c r="X10921">
        <v>2.42</v>
      </c>
      <c r="Y10921">
        <v>14200</v>
      </c>
      <c r="Z10921">
        <v>2.42</v>
      </c>
    </row>
    <row r="10922" spans="1:26">
      <c r="A10922">
        <v>206922114</v>
      </c>
      <c r="B10922" t="s">
        <v>4934</v>
      </c>
      <c r="C10922" t="s">
        <v>3597</v>
      </c>
      <c r="D10922" t="s">
        <v>3614</v>
      </c>
      <c r="E10922" t="s">
        <v>4837</v>
      </c>
      <c r="F10922" t="s">
        <v>3600</v>
      </c>
      <c r="G10922">
        <v>206922114</v>
      </c>
      <c r="I10922" t="s">
        <v>3601</v>
      </c>
      <c r="J10922" t="s">
        <v>4846</v>
      </c>
      <c r="L10922" t="s">
        <v>4953</v>
      </c>
      <c r="M10922">
        <v>10.25</v>
      </c>
      <c r="N10922">
        <v>17.75</v>
      </c>
      <c r="O10922">
        <v>9.5</v>
      </c>
      <c r="S10922" t="b">
        <v>0</v>
      </c>
      <c r="T10922" t="b">
        <v>0</v>
      </c>
      <c r="U10922" t="b">
        <v>0</v>
      </c>
      <c r="V10922">
        <v>22200</v>
      </c>
      <c r="W10922">
        <v>14200</v>
      </c>
      <c r="X10922">
        <v>2.42</v>
      </c>
      <c r="Y10922">
        <v>14200</v>
      </c>
      <c r="Z10922">
        <v>2.42</v>
      </c>
    </row>
    <row r="10923" spans="1:26">
      <c r="A10923">
        <v>206923444</v>
      </c>
      <c r="B10923" t="s">
        <v>4934</v>
      </c>
      <c r="C10923" t="s">
        <v>3597</v>
      </c>
      <c r="D10923" t="s">
        <v>3614</v>
      </c>
      <c r="E10923" t="s">
        <v>4840</v>
      </c>
      <c r="F10923" t="s">
        <v>3600</v>
      </c>
      <c r="G10923">
        <v>206923444</v>
      </c>
      <c r="I10923" t="s">
        <v>3601</v>
      </c>
      <c r="J10923" t="s">
        <v>4844</v>
      </c>
      <c r="L10923" t="s">
        <v>4947</v>
      </c>
      <c r="M10923">
        <v>9</v>
      </c>
      <c r="N10923">
        <v>17.25</v>
      </c>
      <c r="O10923">
        <v>9.5</v>
      </c>
      <c r="S10923" t="b">
        <v>0</v>
      </c>
      <c r="T10923" t="b">
        <v>0</v>
      </c>
      <c r="U10923" t="b">
        <v>0</v>
      </c>
      <c r="V10923">
        <v>35800</v>
      </c>
      <c r="W10923">
        <v>24400</v>
      </c>
      <c r="X10923">
        <v>2.54</v>
      </c>
      <c r="Y10923">
        <v>24400</v>
      </c>
      <c r="Z10923">
        <v>2.54</v>
      </c>
    </row>
    <row r="10924" spans="1:26">
      <c r="A10924">
        <v>206923434</v>
      </c>
      <c r="B10924" t="s">
        <v>4934</v>
      </c>
      <c r="C10924" t="s">
        <v>3597</v>
      </c>
      <c r="D10924" t="s">
        <v>3614</v>
      </c>
      <c r="E10924" t="s">
        <v>4842</v>
      </c>
      <c r="F10924" t="s">
        <v>3600</v>
      </c>
      <c r="G10924">
        <v>206923434</v>
      </c>
      <c r="I10924" t="s">
        <v>3601</v>
      </c>
      <c r="J10924" t="s">
        <v>4844</v>
      </c>
      <c r="L10924" t="s">
        <v>4949</v>
      </c>
      <c r="M10924">
        <v>9</v>
      </c>
      <c r="N10924">
        <v>17.25</v>
      </c>
      <c r="O10924">
        <v>9.5</v>
      </c>
      <c r="S10924" t="b">
        <v>0</v>
      </c>
      <c r="T10924" t="b">
        <v>0</v>
      </c>
      <c r="U10924" t="b">
        <v>0</v>
      </c>
      <c r="V10924">
        <v>35800</v>
      </c>
      <c r="W10924">
        <v>24400</v>
      </c>
      <c r="X10924">
        <v>2.54</v>
      </c>
      <c r="Y10924">
        <v>24400</v>
      </c>
      <c r="Z10924">
        <v>2.54</v>
      </c>
    </row>
    <row r="10925" spans="1:26">
      <c r="A10925">
        <v>206921510</v>
      </c>
      <c r="B10925" t="s">
        <v>4934</v>
      </c>
      <c r="C10925" t="s">
        <v>3597</v>
      </c>
      <c r="D10925" t="s">
        <v>3614</v>
      </c>
      <c r="E10925" t="s">
        <v>3615</v>
      </c>
      <c r="F10925" t="s">
        <v>3600</v>
      </c>
      <c r="G10925">
        <v>206921510</v>
      </c>
      <c r="I10925" t="s">
        <v>3601</v>
      </c>
      <c r="J10925" t="s">
        <v>4844</v>
      </c>
      <c r="L10925" t="s">
        <v>4949</v>
      </c>
      <c r="M10925">
        <v>9</v>
      </c>
      <c r="N10925">
        <v>17.25</v>
      </c>
      <c r="O10925">
        <v>9.5</v>
      </c>
      <c r="S10925" t="b">
        <v>0</v>
      </c>
      <c r="T10925" t="b">
        <v>0</v>
      </c>
      <c r="U10925" t="b">
        <v>0</v>
      </c>
      <c r="V10925">
        <v>35800</v>
      </c>
      <c r="W10925">
        <v>24400</v>
      </c>
      <c r="X10925">
        <v>2.54</v>
      </c>
      <c r="Y10925">
        <v>24400</v>
      </c>
      <c r="Z10925">
        <v>2.54</v>
      </c>
    </row>
    <row r="10926" spans="1:26">
      <c r="A10926">
        <v>206923435</v>
      </c>
      <c r="B10926" t="s">
        <v>4934</v>
      </c>
      <c r="C10926" t="s">
        <v>3597</v>
      </c>
      <c r="D10926" t="s">
        <v>3614</v>
      </c>
      <c r="E10926" t="s">
        <v>4841</v>
      </c>
      <c r="F10926" t="s">
        <v>3600</v>
      </c>
      <c r="G10926">
        <v>206923435</v>
      </c>
      <c r="I10926" t="s">
        <v>3601</v>
      </c>
      <c r="J10926" t="s">
        <v>4844</v>
      </c>
      <c r="L10926" t="s">
        <v>4949</v>
      </c>
      <c r="M10926">
        <v>9</v>
      </c>
      <c r="N10926">
        <v>17.25</v>
      </c>
      <c r="O10926">
        <v>9.5</v>
      </c>
      <c r="S10926" t="b">
        <v>0</v>
      </c>
      <c r="T10926" t="b">
        <v>0</v>
      </c>
      <c r="U10926" t="b">
        <v>0</v>
      </c>
      <c r="V10926">
        <v>35800</v>
      </c>
      <c r="W10926">
        <v>24400</v>
      </c>
      <c r="X10926">
        <v>2.54</v>
      </c>
      <c r="Y10926">
        <v>24400</v>
      </c>
      <c r="Z10926">
        <v>2.54</v>
      </c>
    </row>
    <row r="10927" spans="1:26">
      <c r="A10927">
        <v>206923436</v>
      </c>
      <c r="B10927" t="s">
        <v>4934</v>
      </c>
      <c r="C10927" t="s">
        <v>3597</v>
      </c>
      <c r="D10927" t="s">
        <v>3614</v>
      </c>
      <c r="E10927" t="s">
        <v>4840</v>
      </c>
      <c r="F10927" t="s">
        <v>3600</v>
      </c>
      <c r="G10927">
        <v>206923436</v>
      </c>
      <c r="I10927" t="s">
        <v>3601</v>
      </c>
      <c r="J10927" t="s">
        <v>4844</v>
      </c>
      <c r="L10927" t="s">
        <v>4949</v>
      </c>
      <c r="M10927">
        <v>9</v>
      </c>
      <c r="N10927">
        <v>17.25</v>
      </c>
      <c r="O10927">
        <v>9.5</v>
      </c>
      <c r="S10927" t="b">
        <v>0</v>
      </c>
      <c r="T10927" t="b">
        <v>0</v>
      </c>
      <c r="U10927" t="b">
        <v>0</v>
      </c>
      <c r="V10927">
        <v>35800</v>
      </c>
      <c r="W10927">
        <v>24400</v>
      </c>
      <c r="X10927">
        <v>2.54</v>
      </c>
      <c r="Y10927">
        <v>24400</v>
      </c>
      <c r="Z10927">
        <v>2.54</v>
      </c>
    </row>
    <row r="10928" spans="1:26">
      <c r="A10928">
        <v>206923438</v>
      </c>
      <c r="B10928" t="s">
        <v>4934</v>
      </c>
      <c r="C10928" t="s">
        <v>3597</v>
      </c>
      <c r="D10928" t="s">
        <v>3614</v>
      </c>
      <c r="E10928" t="s">
        <v>4842</v>
      </c>
      <c r="F10928" t="s">
        <v>3600</v>
      </c>
      <c r="G10928">
        <v>206923438</v>
      </c>
      <c r="I10928" t="s">
        <v>3601</v>
      </c>
      <c r="J10928" t="s">
        <v>4844</v>
      </c>
      <c r="L10928" t="s">
        <v>4960</v>
      </c>
      <c r="M10928">
        <v>9</v>
      </c>
      <c r="N10928">
        <v>17.25</v>
      </c>
      <c r="O10928">
        <v>9.5</v>
      </c>
      <c r="S10928" t="b">
        <v>0</v>
      </c>
      <c r="T10928" t="b">
        <v>0</v>
      </c>
      <c r="U10928" t="b">
        <v>0</v>
      </c>
      <c r="V10928">
        <v>35800</v>
      </c>
      <c r="W10928">
        <v>24400</v>
      </c>
      <c r="X10928">
        <v>2.54</v>
      </c>
      <c r="Y10928">
        <v>24400</v>
      </c>
      <c r="Z10928">
        <v>2.54</v>
      </c>
    </row>
    <row r="10929" spans="1:26">
      <c r="A10929">
        <v>206921511</v>
      </c>
      <c r="B10929" t="s">
        <v>4934</v>
      </c>
      <c r="C10929" t="s">
        <v>3597</v>
      </c>
      <c r="D10929" t="s">
        <v>3614</v>
      </c>
      <c r="E10929" t="s">
        <v>3615</v>
      </c>
      <c r="F10929" t="s">
        <v>3600</v>
      </c>
      <c r="G10929">
        <v>206921511</v>
      </c>
      <c r="I10929" t="s">
        <v>3601</v>
      </c>
      <c r="J10929" t="s">
        <v>4844</v>
      </c>
      <c r="L10929" t="s">
        <v>4960</v>
      </c>
      <c r="M10929">
        <v>9</v>
      </c>
      <c r="N10929">
        <v>17.25</v>
      </c>
      <c r="O10929">
        <v>9.5</v>
      </c>
      <c r="S10929" t="b">
        <v>0</v>
      </c>
      <c r="T10929" t="b">
        <v>0</v>
      </c>
      <c r="U10929" t="b">
        <v>0</v>
      </c>
      <c r="V10929">
        <v>35800</v>
      </c>
      <c r="W10929">
        <v>24400</v>
      </c>
      <c r="X10929">
        <v>2.54</v>
      </c>
      <c r="Y10929">
        <v>24400</v>
      </c>
      <c r="Z10929">
        <v>2.54</v>
      </c>
    </row>
    <row r="10930" spans="1:26">
      <c r="A10930">
        <v>206923437</v>
      </c>
      <c r="B10930" t="s">
        <v>4934</v>
      </c>
      <c r="C10930" t="s">
        <v>3597</v>
      </c>
      <c r="D10930" t="s">
        <v>3614</v>
      </c>
      <c r="E10930" t="s">
        <v>4837</v>
      </c>
      <c r="F10930" t="s">
        <v>3600</v>
      </c>
      <c r="G10930">
        <v>206923437</v>
      </c>
      <c r="I10930" t="s">
        <v>3601</v>
      </c>
      <c r="J10930" t="s">
        <v>4844</v>
      </c>
      <c r="L10930" t="s">
        <v>4949</v>
      </c>
      <c r="M10930">
        <v>9</v>
      </c>
      <c r="N10930">
        <v>17.25</v>
      </c>
      <c r="O10930">
        <v>9.5</v>
      </c>
      <c r="S10930" t="b">
        <v>0</v>
      </c>
      <c r="T10930" t="b">
        <v>0</v>
      </c>
      <c r="U10930" t="b">
        <v>0</v>
      </c>
      <c r="V10930">
        <v>35800</v>
      </c>
      <c r="W10930">
        <v>24400</v>
      </c>
      <c r="X10930">
        <v>2.54</v>
      </c>
      <c r="Y10930">
        <v>24400</v>
      </c>
      <c r="Z10930">
        <v>2.54</v>
      </c>
    </row>
    <row r="10931" spans="1:26">
      <c r="A10931">
        <v>206923439</v>
      </c>
      <c r="B10931" t="s">
        <v>4934</v>
      </c>
      <c r="C10931" t="s">
        <v>3597</v>
      </c>
      <c r="D10931" t="s">
        <v>3614</v>
      </c>
      <c r="E10931" t="s">
        <v>4841</v>
      </c>
      <c r="F10931" t="s">
        <v>3600</v>
      </c>
      <c r="G10931">
        <v>206923439</v>
      </c>
      <c r="I10931" t="s">
        <v>3601</v>
      </c>
      <c r="J10931" t="s">
        <v>4844</v>
      </c>
      <c r="L10931" t="s">
        <v>4960</v>
      </c>
      <c r="M10931">
        <v>9</v>
      </c>
      <c r="N10931">
        <v>17.25</v>
      </c>
      <c r="O10931">
        <v>9.5</v>
      </c>
      <c r="S10931" t="b">
        <v>0</v>
      </c>
      <c r="T10931" t="b">
        <v>0</v>
      </c>
      <c r="U10931" t="b">
        <v>0</v>
      </c>
      <c r="V10931">
        <v>35800</v>
      </c>
      <c r="W10931">
        <v>24400</v>
      </c>
      <c r="X10931">
        <v>2.54</v>
      </c>
      <c r="Y10931">
        <v>24400</v>
      </c>
      <c r="Z10931">
        <v>2.54</v>
      </c>
    </row>
    <row r="10932" spans="1:26">
      <c r="A10932">
        <v>206923440</v>
      </c>
      <c r="B10932" t="s">
        <v>4934</v>
      </c>
      <c r="C10932" t="s">
        <v>3597</v>
      </c>
      <c r="D10932" t="s">
        <v>3614</v>
      </c>
      <c r="E10932" t="s">
        <v>4840</v>
      </c>
      <c r="F10932" t="s">
        <v>3600</v>
      </c>
      <c r="G10932">
        <v>206923440</v>
      </c>
      <c r="I10932" t="s">
        <v>3601</v>
      </c>
      <c r="J10932" t="s">
        <v>4844</v>
      </c>
      <c r="L10932" t="s">
        <v>4960</v>
      </c>
      <c r="M10932">
        <v>9</v>
      </c>
      <c r="N10932">
        <v>17.25</v>
      </c>
      <c r="O10932">
        <v>9.5</v>
      </c>
      <c r="S10932" t="b">
        <v>0</v>
      </c>
      <c r="T10932" t="b">
        <v>0</v>
      </c>
      <c r="U10932" t="b">
        <v>0</v>
      </c>
      <c r="V10932">
        <v>35800</v>
      </c>
      <c r="W10932">
        <v>24400</v>
      </c>
      <c r="X10932">
        <v>2.54</v>
      </c>
      <c r="Y10932">
        <v>24400</v>
      </c>
      <c r="Z10932">
        <v>2.54</v>
      </c>
    </row>
    <row r="10933" spans="1:26">
      <c r="A10933">
        <v>206923441</v>
      </c>
      <c r="B10933" t="s">
        <v>4934</v>
      </c>
      <c r="C10933" t="s">
        <v>3597</v>
      </c>
      <c r="D10933" t="s">
        <v>3614</v>
      </c>
      <c r="E10933" t="s">
        <v>4837</v>
      </c>
      <c r="F10933" t="s">
        <v>3600</v>
      </c>
      <c r="G10933">
        <v>206923441</v>
      </c>
      <c r="I10933" t="s">
        <v>3601</v>
      </c>
      <c r="J10933" t="s">
        <v>4844</v>
      </c>
      <c r="L10933" t="s">
        <v>4960</v>
      </c>
      <c r="M10933">
        <v>9</v>
      </c>
      <c r="N10933">
        <v>17.25</v>
      </c>
      <c r="O10933">
        <v>9.5</v>
      </c>
      <c r="S10933" t="b">
        <v>0</v>
      </c>
      <c r="T10933" t="b">
        <v>0</v>
      </c>
      <c r="U10933" t="b">
        <v>0</v>
      </c>
      <c r="V10933">
        <v>35800</v>
      </c>
      <c r="W10933">
        <v>24400</v>
      </c>
      <c r="X10933">
        <v>2.54</v>
      </c>
      <c r="Y10933">
        <v>24400</v>
      </c>
      <c r="Z10933">
        <v>2.54</v>
      </c>
    </row>
    <row r="10934" spans="1:26">
      <c r="A10934">
        <v>206921512</v>
      </c>
      <c r="B10934" t="s">
        <v>4934</v>
      </c>
      <c r="C10934" t="s">
        <v>3597</v>
      </c>
      <c r="D10934" t="s">
        <v>3614</v>
      </c>
      <c r="E10934" t="s">
        <v>3615</v>
      </c>
      <c r="F10934" t="s">
        <v>3600</v>
      </c>
      <c r="G10934">
        <v>206921512</v>
      </c>
      <c r="I10934" t="s">
        <v>3601</v>
      </c>
      <c r="J10934" t="s">
        <v>4844</v>
      </c>
      <c r="L10934" t="s">
        <v>4947</v>
      </c>
      <c r="M10934">
        <v>9</v>
      </c>
      <c r="N10934">
        <v>17.25</v>
      </c>
      <c r="O10934">
        <v>9.5</v>
      </c>
      <c r="S10934" t="b">
        <v>0</v>
      </c>
      <c r="T10934" t="b">
        <v>0</v>
      </c>
      <c r="U10934" t="b">
        <v>0</v>
      </c>
      <c r="V10934">
        <v>35800</v>
      </c>
      <c r="W10934">
        <v>24400</v>
      </c>
      <c r="X10934">
        <v>2.54</v>
      </c>
      <c r="Y10934">
        <v>24400</v>
      </c>
      <c r="Z10934">
        <v>2.54</v>
      </c>
    </row>
    <row r="10935" spans="1:26">
      <c r="A10935">
        <v>206923443</v>
      </c>
      <c r="B10935" t="s">
        <v>4934</v>
      </c>
      <c r="C10935" t="s">
        <v>3597</v>
      </c>
      <c r="D10935" t="s">
        <v>3614</v>
      </c>
      <c r="E10935" t="s">
        <v>4841</v>
      </c>
      <c r="F10935" t="s">
        <v>3600</v>
      </c>
      <c r="G10935">
        <v>206923443</v>
      </c>
      <c r="I10935" t="s">
        <v>3601</v>
      </c>
      <c r="J10935" t="s">
        <v>4844</v>
      </c>
      <c r="L10935" t="s">
        <v>4947</v>
      </c>
      <c r="M10935">
        <v>9</v>
      </c>
      <c r="N10935">
        <v>17.25</v>
      </c>
      <c r="O10935">
        <v>9.5</v>
      </c>
      <c r="S10935" t="b">
        <v>0</v>
      </c>
      <c r="T10935" t="b">
        <v>0</v>
      </c>
      <c r="U10935" t="b">
        <v>0</v>
      </c>
      <c r="V10935">
        <v>35800</v>
      </c>
      <c r="W10935">
        <v>24400</v>
      </c>
      <c r="X10935">
        <v>2.54</v>
      </c>
      <c r="Y10935">
        <v>24400</v>
      </c>
      <c r="Z10935">
        <v>2.54</v>
      </c>
    </row>
    <row r="10936" spans="1:26">
      <c r="A10936">
        <v>206923442</v>
      </c>
      <c r="B10936" t="s">
        <v>4934</v>
      </c>
      <c r="C10936" t="s">
        <v>3597</v>
      </c>
      <c r="D10936" t="s">
        <v>3614</v>
      </c>
      <c r="E10936" t="s">
        <v>4842</v>
      </c>
      <c r="F10936" t="s">
        <v>3600</v>
      </c>
      <c r="G10936">
        <v>206923442</v>
      </c>
      <c r="I10936" t="s">
        <v>3601</v>
      </c>
      <c r="J10936" t="s">
        <v>4844</v>
      </c>
      <c r="L10936" t="s">
        <v>4947</v>
      </c>
      <c r="M10936">
        <v>9</v>
      </c>
      <c r="N10936">
        <v>17.25</v>
      </c>
      <c r="O10936">
        <v>9.5</v>
      </c>
      <c r="S10936" t="b">
        <v>0</v>
      </c>
      <c r="T10936" t="b">
        <v>0</v>
      </c>
      <c r="U10936" t="b">
        <v>0</v>
      </c>
      <c r="V10936">
        <v>35800</v>
      </c>
      <c r="W10936">
        <v>24400</v>
      </c>
      <c r="X10936">
        <v>2.54</v>
      </c>
      <c r="Y10936">
        <v>24400</v>
      </c>
      <c r="Z10936">
        <v>2.54</v>
      </c>
    </row>
    <row r="10937" spans="1:26">
      <c r="A10937">
        <v>206923445</v>
      </c>
      <c r="B10937" t="s">
        <v>4934</v>
      </c>
      <c r="C10937" t="s">
        <v>3597</v>
      </c>
      <c r="D10937" t="s">
        <v>3614</v>
      </c>
      <c r="E10937" t="s">
        <v>4837</v>
      </c>
      <c r="F10937" t="s">
        <v>3600</v>
      </c>
      <c r="G10937">
        <v>206923445</v>
      </c>
      <c r="I10937" t="s">
        <v>3601</v>
      </c>
      <c r="J10937" t="s">
        <v>4844</v>
      </c>
      <c r="L10937" t="s">
        <v>4947</v>
      </c>
      <c r="M10937">
        <v>9</v>
      </c>
      <c r="N10937">
        <v>17.25</v>
      </c>
      <c r="O10937">
        <v>9.5</v>
      </c>
      <c r="S10937" t="b">
        <v>0</v>
      </c>
      <c r="T10937" t="b">
        <v>0</v>
      </c>
      <c r="U10937" t="b">
        <v>0</v>
      </c>
      <c r="V10937">
        <v>35800</v>
      </c>
      <c r="W10937">
        <v>24400</v>
      </c>
      <c r="X10937">
        <v>2.54</v>
      </c>
      <c r="Y10937">
        <v>24400</v>
      </c>
      <c r="Z10937">
        <v>2.54</v>
      </c>
    </row>
    <row r="10938" spans="1:26">
      <c r="A10938">
        <v>206923446</v>
      </c>
      <c r="B10938" t="s">
        <v>4934</v>
      </c>
      <c r="C10938" t="s">
        <v>3597</v>
      </c>
      <c r="D10938" t="s">
        <v>3614</v>
      </c>
      <c r="E10938" t="s">
        <v>4842</v>
      </c>
      <c r="F10938" t="s">
        <v>3600</v>
      </c>
      <c r="G10938">
        <v>206923446</v>
      </c>
      <c r="I10938" t="s">
        <v>3601</v>
      </c>
      <c r="J10938" t="s">
        <v>4844</v>
      </c>
      <c r="L10938" t="s">
        <v>4959</v>
      </c>
      <c r="M10938">
        <v>9</v>
      </c>
      <c r="N10938">
        <v>17.25</v>
      </c>
      <c r="O10938">
        <v>9.5</v>
      </c>
      <c r="S10938" t="b">
        <v>0</v>
      </c>
      <c r="T10938" t="b">
        <v>0</v>
      </c>
      <c r="U10938" t="b">
        <v>0</v>
      </c>
      <c r="V10938">
        <v>35800</v>
      </c>
      <c r="W10938">
        <v>24400</v>
      </c>
      <c r="X10938">
        <v>2.54</v>
      </c>
      <c r="Y10938">
        <v>24400</v>
      </c>
      <c r="Z10938">
        <v>2.54</v>
      </c>
    </row>
    <row r="10939" spans="1:26">
      <c r="A10939">
        <v>206923448</v>
      </c>
      <c r="B10939" t="s">
        <v>4934</v>
      </c>
      <c r="C10939" t="s">
        <v>3597</v>
      </c>
      <c r="D10939" t="s">
        <v>3614</v>
      </c>
      <c r="E10939" t="s">
        <v>4840</v>
      </c>
      <c r="F10939" t="s">
        <v>3600</v>
      </c>
      <c r="G10939">
        <v>206923448</v>
      </c>
      <c r="I10939" t="s">
        <v>3601</v>
      </c>
      <c r="J10939" t="s">
        <v>4844</v>
      </c>
      <c r="L10939" t="s">
        <v>4959</v>
      </c>
      <c r="M10939">
        <v>9</v>
      </c>
      <c r="N10939">
        <v>17.25</v>
      </c>
      <c r="O10939">
        <v>9.5</v>
      </c>
      <c r="S10939" t="b">
        <v>0</v>
      </c>
      <c r="T10939" t="b">
        <v>0</v>
      </c>
      <c r="U10939" t="b">
        <v>0</v>
      </c>
      <c r="V10939">
        <v>35800</v>
      </c>
      <c r="W10939">
        <v>24400</v>
      </c>
      <c r="X10939">
        <v>2.54</v>
      </c>
      <c r="Y10939">
        <v>24400</v>
      </c>
      <c r="Z10939">
        <v>2.54</v>
      </c>
    </row>
    <row r="10940" spans="1:26">
      <c r="A10940">
        <v>206923449</v>
      </c>
      <c r="B10940" t="s">
        <v>4934</v>
      </c>
      <c r="C10940" t="s">
        <v>3597</v>
      </c>
      <c r="D10940" t="s">
        <v>3614</v>
      </c>
      <c r="E10940" t="s">
        <v>4837</v>
      </c>
      <c r="F10940" t="s">
        <v>3600</v>
      </c>
      <c r="G10940">
        <v>206923449</v>
      </c>
      <c r="I10940" t="s">
        <v>3601</v>
      </c>
      <c r="J10940" t="s">
        <v>4844</v>
      </c>
      <c r="L10940" t="s">
        <v>4959</v>
      </c>
      <c r="M10940">
        <v>9</v>
      </c>
      <c r="N10940">
        <v>17.25</v>
      </c>
      <c r="O10940">
        <v>9.5</v>
      </c>
      <c r="S10940" t="b">
        <v>0</v>
      </c>
      <c r="T10940" t="b">
        <v>0</v>
      </c>
      <c r="U10940" t="b">
        <v>0</v>
      </c>
      <c r="V10940">
        <v>35800</v>
      </c>
      <c r="W10940">
        <v>24400</v>
      </c>
      <c r="X10940">
        <v>2.54</v>
      </c>
      <c r="Y10940">
        <v>24400</v>
      </c>
      <c r="Z10940">
        <v>2.54</v>
      </c>
    </row>
    <row r="10941" spans="1:26">
      <c r="A10941">
        <v>206921513</v>
      </c>
      <c r="B10941" t="s">
        <v>4934</v>
      </c>
      <c r="C10941" t="s">
        <v>3597</v>
      </c>
      <c r="D10941" t="s">
        <v>3614</v>
      </c>
      <c r="E10941" t="s">
        <v>3615</v>
      </c>
      <c r="F10941" t="s">
        <v>3600</v>
      </c>
      <c r="G10941">
        <v>206921513</v>
      </c>
      <c r="I10941" t="s">
        <v>3601</v>
      </c>
      <c r="J10941" t="s">
        <v>4844</v>
      </c>
      <c r="L10941" t="s">
        <v>4959</v>
      </c>
      <c r="M10941">
        <v>9</v>
      </c>
      <c r="N10941">
        <v>17.25</v>
      </c>
      <c r="O10941">
        <v>9.5</v>
      </c>
      <c r="S10941" t="b">
        <v>0</v>
      </c>
      <c r="T10941" t="b">
        <v>0</v>
      </c>
      <c r="U10941" t="b">
        <v>0</v>
      </c>
      <c r="V10941">
        <v>35800</v>
      </c>
      <c r="W10941">
        <v>24400</v>
      </c>
      <c r="X10941">
        <v>2.54</v>
      </c>
      <c r="Y10941">
        <v>24400</v>
      </c>
      <c r="Z10941">
        <v>2.54</v>
      </c>
    </row>
    <row r="10942" spans="1:26">
      <c r="A10942">
        <v>206923447</v>
      </c>
      <c r="B10942" t="s">
        <v>4934</v>
      </c>
      <c r="C10942" t="s">
        <v>3597</v>
      </c>
      <c r="D10942" t="s">
        <v>3614</v>
      </c>
      <c r="E10942" t="s">
        <v>4841</v>
      </c>
      <c r="F10942" t="s">
        <v>3600</v>
      </c>
      <c r="G10942">
        <v>206923447</v>
      </c>
      <c r="I10942" t="s">
        <v>3601</v>
      </c>
      <c r="J10942" t="s">
        <v>4844</v>
      </c>
      <c r="L10942" t="s">
        <v>4959</v>
      </c>
      <c r="M10942">
        <v>9</v>
      </c>
      <c r="N10942">
        <v>17.25</v>
      </c>
      <c r="O10942">
        <v>9.5</v>
      </c>
      <c r="S10942" t="b">
        <v>0</v>
      </c>
      <c r="T10942" t="b">
        <v>0</v>
      </c>
      <c r="U10942" t="b">
        <v>0</v>
      </c>
      <c r="V10942">
        <v>35800</v>
      </c>
      <c r="W10942">
        <v>24400</v>
      </c>
      <c r="X10942">
        <v>2.54</v>
      </c>
      <c r="Y10942">
        <v>24400</v>
      </c>
      <c r="Z10942">
        <v>2.54</v>
      </c>
    </row>
    <row r="10943" spans="1:26">
      <c r="A10943">
        <v>206921145</v>
      </c>
      <c r="B10943" t="s">
        <v>4934</v>
      </c>
      <c r="C10943" t="s">
        <v>3597</v>
      </c>
      <c r="D10943" t="s">
        <v>3614</v>
      </c>
      <c r="E10943" t="s">
        <v>3615</v>
      </c>
      <c r="F10943" t="s">
        <v>3600</v>
      </c>
      <c r="G10943">
        <v>206921145</v>
      </c>
      <c r="I10943" t="s">
        <v>3601</v>
      </c>
      <c r="J10943" t="s">
        <v>4846</v>
      </c>
      <c r="L10943" t="s">
        <v>4958</v>
      </c>
      <c r="M10943">
        <v>10.25</v>
      </c>
      <c r="N10943">
        <v>17.75</v>
      </c>
      <c r="O10943">
        <v>9.5</v>
      </c>
      <c r="S10943" t="b">
        <v>0</v>
      </c>
      <c r="T10943" t="b">
        <v>0</v>
      </c>
      <c r="U10943" t="b">
        <v>0</v>
      </c>
      <c r="V10943">
        <v>22200</v>
      </c>
      <c r="W10943">
        <v>14200</v>
      </c>
      <c r="X10943">
        <v>2.4300000000000002</v>
      </c>
      <c r="Y10943">
        <v>14200</v>
      </c>
      <c r="Z10943">
        <v>2.4300000000000002</v>
      </c>
    </row>
    <row r="10944" spans="1:26">
      <c r="A10944">
        <v>206922123</v>
      </c>
      <c r="B10944" t="s">
        <v>4934</v>
      </c>
      <c r="C10944" t="s">
        <v>3597</v>
      </c>
      <c r="D10944" t="s">
        <v>3614</v>
      </c>
      <c r="E10944" t="s">
        <v>4842</v>
      </c>
      <c r="F10944" t="s">
        <v>3600</v>
      </c>
      <c r="G10944">
        <v>206922123</v>
      </c>
      <c r="I10944" t="s">
        <v>3601</v>
      </c>
      <c r="J10944" t="s">
        <v>4846</v>
      </c>
      <c r="L10944" t="s">
        <v>4958</v>
      </c>
      <c r="M10944">
        <v>10.25</v>
      </c>
      <c r="N10944">
        <v>17.75</v>
      </c>
      <c r="O10944">
        <v>9.5</v>
      </c>
      <c r="S10944" t="b">
        <v>0</v>
      </c>
      <c r="T10944" t="b">
        <v>0</v>
      </c>
      <c r="U10944" t="b">
        <v>0</v>
      </c>
      <c r="V10944">
        <v>22200</v>
      </c>
      <c r="W10944">
        <v>14200</v>
      </c>
      <c r="X10944">
        <v>2.4300000000000002</v>
      </c>
      <c r="Y10944">
        <v>14200</v>
      </c>
      <c r="Z10944">
        <v>2.4300000000000002</v>
      </c>
    </row>
    <row r="10945" spans="1:26">
      <c r="A10945">
        <v>206922124</v>
      </c>
      <c r="B10945" t="s">
        <v>4934</v>
      </c>
      <c r="C10945" t="s">
        <v>3597</v>
      </c>
      <c r="D10945" t="s">
        <v>3614</v>
      </c>
      <c r="E10945" t="s">
        <v>4841</v>
      </c>
      <c r="F10945" t="s">
        <v>3600</v>
      </c>
      <c r="G10945">
        <v>206922124</v>
      </c>
      <c r="I10945" t="s">
        <v>3601</v>
      </c>
      <c r="J10945" t="s">
        <v>4846</v>
      </c>
      <c r="L10945" t="s">
        <v>4958</v>
      </c>
      <c r="M10945">
        <v>10.25</v>
      </c>
      <c r="N10945">
        <v>17.75</v>
      </c>
      <c r="O10945">
        <v>9.5</v>
      </c>
      <c r="S10945" t="b">
        <v>0</v>
      </c>
      <c r="T10945" t="b">
        <v>0</v>
      </c>
      <c r="U10945" t="b">
        <v>0</v>
      </c>
      <c r="V10945">
        <v>22200</v>
      </c>
      <c r="W10945">
        <v>14200</v>
      </c>
      <c r="X10945">
        <v>2.4300000000000002</v>
      </c>
      <c r="Y10945">
        <v>14200</v>
      </c>
      <c r="Z10945">
        <v>2.4300000000000002</v>
      </c>
    </row>
    <row r="10946" spans="1:26">
      <c r="A10946">
        <v>206922126</v>
      </c>
      <c r="B10946" t="s">
        <v>4934</v>
      </c>
      <c r="C10946" t="s">
        <v>3597</v>
      </c>
      <c r="D10946" t="s">
        <v>3614</v>
      </c>
      <c r="E10946" t="s">
        <v>4837</v>
      </c>
      <c r="F10946" t="s">
        <v>3600</v>
      </c>
      <c r="G10946">
        <v>206922126</v>
      </c>
      <c r="I10946" t="s">
        <v>3601</v>
      </c>
      <c r="J10946" t="s">
        <v>4846</v>
      </c>
      <c r="L10946" t="s">
        <v>4958</v>
      </c>
      <c r="M10946">
        <v>10.25</v>
      </c>
      <c r="N10946">
        <v>17.75</v>
      </c>
      <c r="O10946">
        <v>9.5</v>
      </c>
      <c r="S10946" t="b">
        <v>0</v>
      </c>
      <c r="T10946" t="b">
        <v>0</v>
      </c>
      <c r="U10946" t="b">
        <v>0</v>
      </c>
      <c r="V10946">
        <v>22200</v>
      </c>
      <c r="W10946">
        <v>14200</v>
      </c>
      <c r="X10946">
        <v>2.4300000000000002</v>
      </c>
      <c r="Y10946">
        <v>14200</v>
      </c>
      <c r="Z10946">
        <v>2.4300000000000002</v>
      </c>
    </row>
    <row r="10947" spans="1:26">
      <c r="A10947">
        <v>206922125</v>
      </c>
      <c r="B10947" t="s">
        <v>4934</v>
      </c>
      <c r="C10947" t="s">
        <v>3597</v>
      </c>
      <c r="D10947" t="s">
        <v>3614</v>
      </c>
      <c r="E10947" t="s">
        <v>4840</v>
      </c>
      <c r="F10947" t="s">
        <v>3600</v>
      </c>
      <c r="G10947">
        <v>206922125</v>
      </c>
      <c r="I10947" t="s">
        <v>3601</v>
      </c>
      <c r="J10947" t="s">
        <v>4846</v>
      </c>
      <c r="L10947" t="s">
        <v>4958</v>
      </c>
      <c r="M10947">
        <v>10.25</v>
      </c>
      <c r="N10947">
        <v>17.75</v>
      </c>
      <c r="O10947">
        <v>9.5</v>
      </c>
      <c r="S10947" t="b">
        <v>0</v>
      </c>
      <c r="T10947" t="b">
        <v>0</v>
      </c>
      <c r="U10947" t="b">
        <v>0</v>
      </c>
      <c r="V10947">
        <v>22200</v>
      </c>
      <c r="W10947">
        <v>14200</v>
      </c>
      <c r="X10947">
        <v>2.4300000000000002</v>
      </c>
      <c r="Y10947">
        <v>14200</v>
      </c>
      <c r="Z10947">
        <v>2.4300000000000002</v>
      </c>
    </row>
    <row r="10948" spans="1:26">
      <c r="A10948">
        <v>206921514</v>
      </c>
      <c r="B10948" t="s">
        <v>4934</v>
      </c>
      <c r="C10948" t="s">
        <v>3597</v>
      </c>
      <c r="D10948" t="s">
        <v>3614</v>
      </c>
      <c r="E10948" t="s">
        <v>3615</v>
      </c>
      <c r="F10948" t="s">
        <v>3600</v>
      </c>
      <c r="G10948">
        <v>206921514</v>
      </c>
      <c r="I10948" t="s">
        <v>3601</v>
      </c>
      <c r="J10948" t="s">
        <v>4844</v>
      </c>
      <c r="L10948" t="s">
        <v>4957</v>
      </c>
      <c r="M10948">
        <v>9.25</v>
      </c>
      <c r="N10948">
        <v>17.25</v>
      </c>
      <c r="O10948">
        <v>9.5</v>
      </c>
      <c r="S10948" t="b">
        <v>0</v>
      </c>
      <c r="T10948" t="b">
        <v>0</v>
      </c>
      <c r="U10948" t="b">
        <v>0</v>
      </c>
      <c r="V10948">
        <v>35600</v>
      </c>
      <c r="W10948">
        <v>23800</v>
      </c>
      <c r="X10948">
        <v>2.56</v>
      </c>
      <c r="Y10948">
        <v>23800</v>
      </c>
      <c r="Z10948">
        <v>2.56</v>
      </c>
    </row>
    <row r="10949" spans="1:26">
      <c r="A10949">
        <v>206923450</v>
      </c>
      <c r="B10949" t="s">
        <v>4934</v>
      </c>
      <c r="C10949" t="s">
        <v>3597</v>
      </c>
      <c r="D10949" t="s">
        <v>3614</v>
      </c>
      <c r="E10949" t="s">
        <v>4842</v>
      </c>
      <c r="F10949" t="s">
        <v>3600</v>
      </c>
      <c r="G10949">
        <v>206923450</v>
      </c>
      <c r="I10949" t="s">
        <v>3601</v>
      </c>
      <c r="J10949" t="s">
        <v>4844</v>
      </c>
      <c r="L10949" t="s">
        <v>4957</v>
      </c>
      <c r="M10949">
        <v>9.25</v>
      </c>
      <c r="N10949">
        <v>17.25</v>
      </c>
      <c r="O10949">
        <v>9.5</v>
      </c>
      <c r="S10949" t="b">
        <v>0</v>
      </c>
      <c r="T10949" t="b">
        <v>0</v>
      </c>
      <c r="U10949" t="b">
        <v>0</v>
      </c>
      <c r="V10949">
        <v>35600</v>
      </c>
      <c r="W10949">
        <v>23800</v>
      </c>
      <c r="X10949">
        <v>2.56</v>
      </c>
      <c r="Y10949">
        <v>23800</v>
      </c>
      <c r="Z10949">
        <v>2.56</v>
      </c>
    </row>
    <row r="10950" spans="1:26">
      <c r="A10950">
        <v>206923451</v>
      </c>
      <c r="B10950" t="s">
        <v>4934</v>
      </c>
      <c r="C10950" t="s">
        <v>3597</v>
      </c>
      <c r="D10950" t="s">
        <v>3614</v>
      </c>
      <c r="E10950" t="s">
        <v>4841</v>
      </c>
      <c r="F10950" t="s">
        <v>3600</v>
      </c>
      <c r="G10950">
        <v>206923451</v>
      </c>
      <c r="I10950" t="s">
        <v>3601</v>
      </c>
      <c r="J10950" t="s">
        <v>4844</v>
      </c>
      <c r="L10950" t="s">
        <v>4957</v>
      </c>
      <c r="M10950">
        <v>9.25</v>
      </c>
      <c r="N10950">
        <v>17.25</v>
      </c>
      <c r="O10950">
        <v>9.5</v>
      </c>
      <c r="S10950" t="b">
        <v>0</v>
      </c>
      <c r="T10950" t="b">
        <v>0</v>
      </c>
      <c r="U10950" t="b">
        <v>0</v>
      </c>
      <c r="V10950">
        <v>35600</v>
      </c>
      <c r="W10950">
        <v>23800</v>
      </c>
      <c r="X10950">
        <v>2.56</v>
      </c>
      <c r="Y10950">
        <v>23800</v>
      </c>
      <c r="Z10950">
        <v>2.56</v>
      </c>
    </row>
    <row r="10951" spans="1:26">
      <c r="A10951">
        <v>206923452</v>
      </c>
      <c r="B10951" t="s">
        <v>4934</v>
      </c>
      <c r="C10951" t="s">
        <v>3597</v>
      </c>
      <c r="D10951" t="s">
        <v>3614</v>
      </c>
      <c r="E10951" t="s">
        <v>4840</v>
      </c>
      <c r="F10951" t="s">
        <v>3600</v>
      </c>
      <c r="G10951">
        <v>206923452</v>
      </c>
      <c r="I10951" t="s">
        <v>3601</v>
      </c>
      <c r="J10951" t="s">
        <v>4844</v>
      </c>
      <c r="L10951" t="s">
        <v>4957</v>
      </c>
      <c r="M10951">
        <v>9.25</v>
      </c>
      <c r="N10951">
        <v>17.25</v>
      </c>
      <c r="O10951">
        <v>9.5</v>
      </c>
      <c r="S10951" t="b">
        <v>0</v>
      </c>
      <c r="T10951" t="b">
        <v>0</v>
      </c>
      <c r="U10951" t="b">
        <v>0</v>
      </c>
      <c r="V10951">
        <v>35600</v>
      </c>
      <c r="W10951">
        <v>23800</v>
      </c>
      <c r="X10951">
        <v>2.56</v>
      </c>
      <c r="Y10951">
        <v>23800</v>
      </c>
      <c r="Z10951">
        <v>2.56</v>
      </c>
    </row>
    <row r="10952" spans="1:26">
      <c r="A10952">
        <v>206923453</v>
      </c>
      <c r="B10952" t="s">
        <v>4934</v>
      </c>
      <c r="C10952" t="s">
        <v>3597</v>
      </c>
      <c r="D10952" t="s">
        <v>3614</v>
      </c>
      <c r="E10952" t="s">
        <v>4837</v>
      </c>
      <c r="F10952" t="s">
        <v>3600</v>
      </c>
      <c r="G10952">
        <v>206923453</v>
      </c>
      <c r="I10952" t="s">
        <v>3601</v>
      </c>
      <c r="J10952" t="s">
        <v>4844</v>
      </c>
      <c r="L10952" t="s">
        <v>4957</v>
      </c>
      <c r="M10952">
        <v>9.25</v>
      </c>
      <c r="N10952">
        <v>17.25</v>
      </c>
      <c r="O10952">
        <v>9.5</v>
      </c>
      <c r="S10952" t="b">
        <v>0</v>
      </c>
      <c r="T10952" t="b">
        <v>0</v>
      </c>
      <c r="U10952" t="b">
        <v>0</v>
      </c>
      <c r="V10952">
        <v>35600</v>
      </c>
      <c r="W10952">
        <v>23800</v>
      </c>
      <c r="X10952">
        <v>2.56</v>
      </c>
      <c r="Y10952">
        <v>23800</v>
      </c>
      <c r="Z10952">
        <v>2.56</v>
      </c>
    </row>
    <row r="10953" spans="1:26">
      <c r="A10953">
        <v>206921515</v>
      </c>
      <c r="B10953" t="s">
        <v>4934</v>
      </c>
      <c r="C10953" t="s">
        <v>3597</v>
      </c>
      <c r="D10953" t="s">
        <v>3614</v>
      </c>
      <c r="E10953" t="s">
        <v>3615</v>
      </c>
      <c r="F10953" t="s">
        <v>3600</v>
      </c>
      <c r="G10953">
        <v>206921515</v>
      </c>
      <c r="I10953" t="s">
        <v>3601</v>
      </c>
      <c r="J10953" t="s">
        <v>4844</v>
      </c>
      <c r="L10953" t="s">
        <v>4956</v>
      </c>
      <c r="M10953">
        <v>9.25</v>
      </c>
      <c r="N10953">
        <v>17.25</v>
      </c>
      <c r="O10953">
        <v>9.5</v>
      </c>
      <c r="S10953" t="b">
        <v>0</v>
      </c>
      <c r="T10953" t="b">
        <v>0</v>
      </c>
      <c r="U10953" t="b">
        <v>0</v>
      </c>
      <c r="V10953">
        <v>35600</v>
      </c>
      <c r="W10953">
        <v>23800</v>
      </c>
      <c r="X10953">
        <v>2.56</v>
      </c>
      <c r="Y10953">
        <v>23800</v>
      </c>
      <c r="Z10953">
        <v>2.56</v>
      </c>
    </row>
    <row r="10954" spans="1:26">
      <c r="A10954">
        <v>206923454</v>
      </c>
      <c r="B10954" t="s">
        <v>4934</v>
      </c>
      <c r="C10954" t="s">
        <v>3597</v>
      </c>
      <c r="D10954" t="s">
        <v>3614</v>
      </c>
      <c r="E10954" t="s">
        <v>4842</v>
      </c>
      <c r="F10954" t="s">
        <v>3600</v>
      </c>
      <c r="G10954">
        <v>206923454</v>
      </c>
      <c r="I10954" t="s">
        <v>3601</v>
      </c>
      <c r="J10954" t="s">
        <v>4844</v>
      </c>
      <c r="L10954" t="s">
        <v>4956</v>
      </c>
      <c r="M10954">
        <v>9.25</v>
      </c>
      <c r="N10954">
        <v>17.25</v>
      </c>
      <c r="O10954">
        <v>9.5</v>
      </c>
      <c r="S10954" t="b">
        <v>0</v>
      </c>
      <c r="T10954" t="b">
        <v>0</v>
      </c>
      <c r="U10954" t="b">
        <v>0</v>
      </c>
      <c r="V10954">
        <v>35600</v>
      </c>
      <c r="W10954">
        <v>23800</v>
      </c>
      <c r="X10954">
        <v>2.56</v>
      </c>
      <c r="Y10954">
        <v>23800</v>
      </c>
      <c r="Z10954">
        <v>2.56</v>
      </c>
    </row>
    <row r="10955" spans="1:26">
      <c r="A10955">
        <v>206921517</v>
      </c>
      <c r="B10955" t="s">
        <v>4934</v>
      </c>
      <c r="C10955" t="s">
        <v>3597</v>
      </c>
      <c r="D10955" t="s">
        <v>3614</v>
      </c>
      <c r="E10955" t="s">
        <v>3615</v>
      </c>
      <c r="F10955" t="s">
        <v>3600</v>
      </c>
      <c r="G10955">
        <v>206921517</v>
      </c>
      <c r="I10955" t="s">
        <v>3601</v>
      </c>
      <c r="J10955" t="s">
        <v>4844</v>
      </c>
      <c r="L10955" t="s">
        <v>4954</v>
      </c>
      <c r="M10955">
        <v>9.25</v>
      </c>
      <c r="N10955">
        <v>17.5</v>
      </c>
      <c r="O10955">
        <v>9.5</v>
      </c>
      <c r="S10955" t="b">
        <v>0</v>
      </c>
      <c r="T10955" t="b">
        <v>0</v>
      </c>
      <c r="U10955" t="b">
        <v>0</v>
      </c>
      <c r="V10955">
        <v>36000</v>
      </c>
      <c r="W10955">
        <v>24200</v>
      </c>
      <c r="X10955">
        <v>2.58</v>
      </c>
      <c r="Y10955">
        <v>24200</v>
      </c>
      <c r="Z10955">
        <v>2.58</v>
      </c>
    </row>
    <row r="10956" spans="1:26">
      <c r="A10956">
        <v>206923455</v>
      </c>
      <c r="B10956" t="s">
        <v>4934</v>
      </c>
      <c r="C10956" t="s">
        <v>3597</v>
      </c>
      <c r="D10956" t="s">
        <v>3614</v>
      </c>
      <c r="E10956" t="s">
        <v>4841</v>
      </c>
      <c r="F10956" t="s">
        <v>3600</v>
      </c>
      <c r="G10956">
        <v>206923455</v>
      </c>
      <c r="I10956" t="s">
        <v>3601</v>
      </c>
      <c r="J10956" t="s">
        <v>4844</v>
      </c>
      <c r="L10956" t="s">
        <v>4956</v>
      </c>
      <c r="M10956">
        <v>9.25</v>
      </c>
      <c r="N10956">
        <v>17.25</v>
      </c>
      <c r="O10956">
        <v>9.5</v>
      </c>
      <c r="S10956" t="b">
        <v>0</v>
      </c>
      <c r="T10956" t="b">
        <v>0</v>
      </c>
      <c r="U10956" t="b">
        <v>0</v>
      </c>
      <c r="V10956">
        <v>35600</v>
      </c>
      <c r="W10956">
        <v>23800</v>
      </c>
      <c r="X10956">
        <v>2.56</v>
      </c>
      <c r="Y10956">
        <v>23800</v>
      </c>
      <c r="Z10956">
        <v>2.56</v>
      </c>
    </row>
    <row r="10957" spans="1:26">
      <c r="A10957">
        <v>206923456</v>
      </c>
      <c r="B10957" t="s">
        <v>4934</v>
      </c>
      <c r="C10957" t="s">
        <v>3597</v>
      </c>
      <c r="D10957" t="s">
        <v>3614</v>
      </c>
      <c r="E10957" t="s">
        <v>4840</v>
      </c>
      <c r="F10957" t="s">
        <v>3600</v>
      </c>
      <c r="G10957">
        <v>206923456</v>
      </c>
      <c r="I10957" t="s">
        <v>3601</v>
      </c>
      <c r="J10957" t="s">
        <v>4844</v>
      </c>
      <c r="L10957" t="s">
        <v>4956</v>
      </c>
      <c r="M10957">
        <v>9.25</v>
      </c>
      <c r="N10957">
        <v>17.25</v>
      </c>
      <c r="O10957">
        <v>9.5</v>
      </c>
      <c r="S10957" t="b">
        <v>0</v>
      </c>
      <c r="T10957" t="b">
        <v>0</v>
      </c>
      <c r="U10957" t="b">
        <v>0</v>
      </c>
      <c r="V10957">
        <v>35600</v>
      </c>
      <c r="W10957">
        <v>23800</v>
      </c>
      <c r="X10957">
        <v>2.56</v>
      </c>
      <c r="Y10957">
        <v>23800</v>
      </c>
      <c r="Z10957">
        <v>2.56</v>
      </c>
    </row>
    <row r="10958" spans="1:26">
      <c r="A10958">
        <v>206923462</v>
      </c>
      <c r="B10958" t="s">
        <v>4934</v>
      </c>
      <c r="C10958" t="s">
        <v>3597</v>
      </c>
      <c r="D10958" t="s">
        <v>3614</v>
      </c>
      <c r="E10958" t="s">
        <v>4842</v>
      </c>
      <c r="F10958" t="s">
        <v>3600</v>
      </c>
      <c r="G10958">
        <v>206923462</v>
      </c>
      <c r="I10958" t="s">
        <v>3601</v>
      </c>
      <c r="J10958" t="s">
        <v>4844</v>
      </c>
      <c r="L10958" t="s">
        <v>4954</v>
      </c>
      <c r="M10958">
        <v>9.25</v>
      </c>
      <c r="N10958">
        <v>17.5</v>
      </c>
      <c r="O10958">
        <v>9.5</v>
      </c>
      <c r="S10958" t="b">
        <v>0</v>
      </c>
      <c r="T10958" t="b">
        <v>0</v>
      </c>
      <c r="U10958" t="b">
        <v>0</v>
      </c>
      <c r="V10958">
        <v>36000</v>
      </c>
      <c r="W10958">
        <v>24200</v>
      </c>
      <c r="X10958">
        <v>2.58</v>
      </c>
      <c r="Y10958">
        <v>24200</v>
      </c>
      <c r="Z10958">
        <v>2.58</v>
      </c>
    </row>
    <row r="10959" spans="1:26">
      <c r="A10959">
        <v>206923457</v>
      </c>
      <c r="B10959" t="s">
        <v>4934</v>
      </c>
      <c r="C10959" t="s">
        <v>3597</v>
      </c>
      <c r="D10959" t="s">
        <v>3614</v>
      </c>
      <c r="E10959" t="s">
        <v>4837</v>
      </c>
      <c r="F10959" t="s">
        <v>3600</v>
      </c>
      <c r="G10959">
        <v>206923457</v>
      </c>
      <c r="I10959" t="s">
        <v>3601</v>
      </c>
      <c r="J10959" t="s">
        <v>4844</v>
      </c>
      <c r="L10959" t="s">
        <v>4956</v>
      </c>
      <c r="M10959">
        <v>9.25</v>
      </c>
      <c r="N10959">
        <v>17.25</v>
      </c>
      <c r="O10959">
        <v>9.5</v>
      </c>
      <c r="S10959" t="b">
        <v>0</v>
      </c>
      <c r="T10959" t="b">
        <v>0</v>
      </c>
      <c r="U10959" t="b">
        <v>0</v>
      </c>
      <c r="V10959">
        <v>35600</v>
      </c>
      <c r="W10959">
        <v>23800</v>
      </c>
      <c r="X10959">
        <v>2.56</v>
      </c>
      <c r="Y10959">
        <v>23800</v>
      </c>
      <c r="Z10959">
        <v>2.56</v>
      </c>
    </row>
    <row r="10960" spans="1:26">
      <c r="A10960">
        <v>206921518</v>
      </c>
      <c r="B10960" t="s">
        <v>4934</v>
      </c>
      <c r="C10960" t="s">
        <v>3597</v>
      </c>
      <c r="D10960" t="s">
        <v>3614</v>
      </c>
      <c r="E10960" t="s">
        <v>3615</v>
      </c>
      <c r="F10960" t="s">
        <v>3600</v>
      </c>
      <c r="G10960">
        <v>206921518</v>
      </c>
      <c r="I10960" t="s">
        <v>3601</v>
      </c>
      <c r="J10960" t="s">
        <v>4844</v>
      </c>
      <c r="L10960" t="s">
        <v>4953</v>
      </c>
      <c r="M10960">
        <v>9.25</v>
      </c>
      <c r="N10960">
        <v>17.5</v>
      </c>
      <c r="O10960">
        <v>9.5</v>
      </c>
      <c r="S10960" t="b">
        <v>0</v>
      </c>
      <c r="T10960" t="b">
        <v>0</v>
      </c>
      <c r="U10960" t="b">
        <v>0</v>
      </c>
      <c r="V10960">
        <v>36000</v>
      </c>
      <c r="W10960">
        <v>24200</v>
      </c>
      <c r="X10960">
        <v>2.58</v>
      </c>
      <c r="Y10960">
        <v>24200</v>
      </c>
      <c r="Z10960">
        <v>2.58</v>
      </c>
    </row>
    <row r="10961" spans="1:26">
      <c r="A10961">
        <v>206923458</v>
      </c>
      <c r="B10961" t="s">
        <v>4934</v>
      </c>
      <c r="C10961" t="s">
        <v>3597</v>
      </c>
      <c r="D10961" t="s">
        <v>3614</v>
      </c>
      <c r="E10961" t="s">
        <v>4842</v>
      </c>
      <c r="F10961" t="s">
        <v>3600</v>
      </c>
      <c r="G10961">
        <v>206923458</v>
      </c>
      <c r="I10961" t="s">
        <v>3601</v>
      </c>
      <c r="J10961" t="s">
        <v>4844</v>
      </c>
      <c r="L10961" t="s">
        <v>4955</v>
      </c>
      <c r="M10961">
        <v>9.25</v>
      </c>
      <c r="N10961">
        <v>17.25</v>
      </c>
      <c r="O10961">
        <v>9.5</v>
      </c>
      <c r="S10961" t="b">
        <v>0</v>
      </c>
      <c r="T10961" t="b">
        <v>0</v>
      </c>
      <c r="U10961" t="b">
        <v>0</v>
      </c>
      <c r="V10961">
        <v>35600</v>
      </c>
      <c r="W10961">
        <v>23800</v>
      </c>
      <c r="X10961">
        <v>2.56</v>
      </c>
      <c r="Y10961">
        <v>23800</v>
      </c>
      <c r="Z10961">
        <v>2.56</v>
      </c>
    </row>
    <row r="10962" spans="1:26">
      <c r="A10962">
        <v>206923459</v>
      </c>
      <c r="B10962" t="s">
        <v>4934</v>
      </c>
      <c r="C10962" t="s">
        <v>3597</v>
      </c>
      <c r="D10962" t="s">
        <v>3614</v>
      </c>
      <c r="E10962" t="s">
        <v>4841</v>
      </c>
      <c r="F10962" t="s">
        <v>3600</v>
      </c>
      <c r="G10962">
        <v>206923459</v>
      </c>
      <c r="I10962" t="s">
        <v>3601</v>
      </c>
      <c r="J10962" t="s">
        <v>4844</v>
      </c>
      <c r="L10962" t="s">
        <v>4955</v>
      </c>
      <c r="M10962">
        <v>9.25</v>
      </c>
      <c r="N10962">
        <v>17.25</v>
      </c>
      <c r="O10962">
        <v>9.5</v>
      </c>
      <c r="S10962" t="b">
        <v>0</v>
      </c>
      <c r="T10962" t="b">
        <v>0</v>
      </c>
      <c r="U10962" t="b">
        <v>0</v>
      </c>
      <c r="V10962">
        <v>35600</v>
      </c>
      <c r="W10962">
        <v>23800</v>
      </c>
      <c r="X10962">
        <v>2.56</v>
      </c>
      <c r="Y10962">
        <v>23800</v>
      </c>
      <c r="Z10962">
        <v>2.56</v>
      </c>
    </row>
    <row r="10963" spans="1:26">
      <c r="A10963">
        <v>206921516</v>
      </c>
      <c r="B10963" t="s">
        <v>4934</v>
      </c>
      <c r="C10963" t="s">
        <v>3597</v>
      </c>
      <c r="D10963" t="s">
        <v>3614</v>
      </c>
      <c r="E10963" t="s">
        <v>3615</v>
      </c>
      <c r="F10963" t="s">
        <v>3600</v>
      </c>
      <c r="G10963">
        <v>206921516</v>
      </c>
      <c r="I10963" t="s">
        <v>3601</v>
      </c>
      <c r="J10963" t="s">
        <v>4844</v>
      </c>
      <c r="L10963" t="s">
        <v>4955</v>
      </c>
      <c r="M10963">
        <v>9.25</v>
      </c>
      <c r="N10963">
        <v>17.25</v>
      </c>
      <c r="O10963">
        <v>9.5</v>
      </c>
      <c r="S10963" t="b">
        <v>0</v>
      </c>
      <c r="T10963" t="b">
        <v>0</v>
      </c>
      <c r="U10963" t="b">
        <v>0</v>
      </c>
      <c r="V10963">
        <v>35600</v>
      </c>
      <c r="W10963">
        <v>23800</v>
      </c>
      <c r="X10963">
        <v>2.56</v>
      </c>
      <c r="Y10963">
        <v>23800</v>
      </c>
      <c r="Z10963">
        <v>2.56</v>
      </c>
    </row>
    <row r="10964" spans="1:26">
      <c r="A10964">
        <v>206923467</v>
      </c>
      <c r="B10964" t="s">
        <v>4934</v>
      </c>
      <c r="C10964" t="s">
        <v>3597</v>
      </c>
      <c r="D10964" t="s">
        <v>3614</v>
      </c>
      <c r="E10964" t="s">
        <v>4841</v>
      </c>
      <c r="F10964" t="s">
        <v>3600</v>
      </c>
      <c r="G10964">
        <v>206923467</v>
      </c>
      <c r="I10964" t="s">
        <v>3601</v>
      </c>
      <c r="J10964" t="s">
        <v>4844</v>
      </c>
      <c r="L10964" t="s">
        <v>4953</v>
      </c>
      <c r="M10964">
        <v>9.25</v>
      </c>
      <c r="N10964">
        <v>17.5</v>
      </c>
      <c r="O10964">
        <v>9.5</v>
      </c>
      <c r="S10964" t="b">
        <v>0</v>
      </c>
      <c r="T10964" t="b">
        <v>0</v>
      </c>
      <c r="U10964" t="b">
        <v>0</v>
      </c>
      <c r="V10964">
        <v>36000</v>
      </c>
      <c r="W10964">
        <v>24200</v>
      </c>
      <c r="X10964">
        <v>2.58</v>
      </c>
      <c r="Y10964">
        <v>24200</v>
      </c>
      <c r="Z10964">
        <v>2.58</v>
      </c>
    </row>
    <row r="10965" spans="1:26">
      <c r="A10965">
        <v>206923460</v>
      </c>
      <c r="B10965" t="s">
        <v>4934</v>
      </c>
      <c r="C10965" t="s">
        <v>3597</v>
      </c>
      <c r="D10965" t="s">
        <v>3614</v>
      </c>
      <c r="E10965" t="s">
        <v>4840</v>
      </c>
      <c r="F10965" t="s">
        <v>3600</v>
      </c>
      <c r="G10965">
        <v>206923460</v>
      </c>
      <c r="I10965" t="s">
        <v>3601</v>
      </c>
      <c r="J10965" t="s">
        <v>4844</v>
      </c>
      <c r="L10965" t="s">
        <v>4955</v>
      </c>
      <c r="M10965">
        <v>9.25</v>
      </c>
      <c r="N10965">
        <v>17.25</v>
      </c>
      <c r="O10965">
        <v>9.5</v>
      </c>
      <c r="S10965" t="b">
        <v>0</v>
      </c>
      <c r="T10965" t="b">
        <v>0</v>
      </c>
      <c r="U10965" t="b">
        <v>0</v>
      </c>
      <c r="V10965">
        <v>35600</v>
      </c>
      <c r="W10965">
        <v>23800</v>
      </c>
      <c r="X10965">
        <v>2.56</v>
      </c>
      <c r="Y10965">
        <v>23800</v>
      </c>
      <c r="Z10965">
        <v>2.56</v>
      </c>
    </row>
    <row r="10966" spans="1:26">
      <c r="A10966">
        <v>206923461</v>
      </c>
      <c r="B10966" t="s">
        <v>4934</v>
      </c>
      <c r="C10966" t="s">
        <v>3597</v>
      </c>
      <c r="D10966" t="s">
        <v>3614</v>
      </c>
      <c r="E10966" t="s">
        <v>4837</v>
      </c>
      <c r="F10966" t="s">
        <v>3600</v>
      </c>
      <c r="G10966">
        <v>206923461</v>
      </c>
      <c r="I10966" t="s">
        <v>3601</v>
      </c>
      <c r="J10966" t="s">
        <v>4844</v>
      </c>
      <c r="L10966" t="s">
        <v>4955</v>
      </c>
      <c r="M10966">
        <v>9.25</v>
      </c>
      <c r="N10966">
        <v>17.25</v>
      </c>
      <c r="O10966">
        <v>9.5</v>
      </c>
      <c r="S10966" t="b">
        <v>0</v>
      </c>
      <c r="T10966" t="b">
        <v>0</v>
      </c>
      <c r="U10966" t="b">
        <v>0</v>
      </c>
      <c r="V10966">
        <v>35600</v>
      </c>
      <c r="W10966">
        <v>23800</v>
      </c>
      <c r="X10966">
        <v>2.56</v>
      </c>
      <c r="Y10966">
        <v>23800</v>
      </c>
      <c r="Z10966">
        <v>2.56</v>
      </c>
    </row>
    <row r="10967" spans="1:26">
      <c r="A10967">
        <v>206923464</v>
      </c>
      <c r="B10967" t="s">
        <v>4934</v>
      </c>
      <c r="C10967" t="s">
        <v>3597</v>
      </c>
      <c r="D10967" t="s">
        <v>3614</v>
      </c>
      <c r="E10967" t="s">
        <v>4840</v>
      </c>
      <c r="F10967" t="s">
        <v>3600</v>
      </c>
      <c r="G10967">
        <v>206923464</v>
      </c>
      <c r="I10967" t="s">
        <v>3601</v>
      </c>
      <c r="J10967" t="s">
        <v>4844</v>
      </c>
      <c r="L10967" t="s">
        <v>4954</v>
      </c>
      <c r="M10967">
        <v>9.25</v>
      </c>
      <c r="N10967">
        <v>17.5</v>
      </c>
      <c r="O10967">
        <v>9.5</v>
      </c>
      <c r="S10967" t="b">
        <v>0</v>
      </c>
      <c r="T10967" t="b">
        <v>0</v>
      </c>
      <c r="U10967" t="b">
        <v>0</v>
      </c>
      <c r="V10967">
        <v>36000</v>
      </c>
      <c r="W10967">
        <v>24200</v>
      </c>
      <c r="X10967">
        <v>2.58</v>
      </c>
      <c r="Y10967">
        <v>24200</v>
      </c>
      <c r="Z10967">
        <v>2.58</v>
      </c>
    </row>
    <row r="10968" spans="1:26">
      <c r="A10968">
        <v>206923465</v>
      </c>
      <c r="B10968" t="s">
        <v>4934</v>
      </c>
      <c r="C10968" t="s">
        <v>3597</v>
      </c>
      <c r="D10968" t="s">
        <v>3614</v>
      </c>
      <c r="E10968" t="s">
        <v>4837</v>
      </c>
      <c r="F10968" t="s">
        <v>3600</v>
      </c>
      <c r="G10968">
        <v>206923465</v>
      </c>
      <c r="I10968" t="s">
        <v>3601</v>
      </c>
      <c r="J10968" t="s">
        <v>4844</v>
      </c>
      <c r="L10968" t="s">
        <v>4954</v>
      </c>
      <c r="M10968">
        <v>9.25</v>
      </c>
      <c r="N10968">
        <v>17.5</v>
      </c>
      <c r="O10968">
        <v>9.5</v>
      </c>
      <c r="S10968" t="b">
        <v>0</v>
      </c>
      <c r="T10968" t="b">
        <v>0</v>
      </c>
      <c r="U10968" t="b">
        <v>0</v>
      </c>
      <c r="V10968">
        <v>36000</v>
      </c>
      <c r="W10968">
        <v>24200</v>
      </c>
      <c r="X10968">
        <v>2.58</v>
      </c>
      <c r="Y10968">
        <v>24200</v>
      </c>
      <c r="Z10968">
        <v>2.58</v>
      </c>
    </row>
    <row r="10969" spans="1:26">
      <c r="A10969">
        <v>206923463</v>
      </c>
      <c r="B10969" t="s">
        <v>4934</v>
      </c>
      <c r="C10969" t="s">
        <v>3597</v>
      </c>
      <c r="D10969" t="s">
        <v>3614</v>
      </c>
      <c r="E10969" t="s">
        <v>4841</v>
      </c>
      <c r="F10969" t="s">
        <v>3600</v>
      </c>
      <c r="G10969">
        <v>206923463</v>
      </c>
      <c r="I10969" t="s">
        <v>3601</v>
      </c>
      <c r="J10969" t="s">
        <v>4844</v>
      </c>
      <c r="L10969" t="s">
        <v>4954</v>
      </c>
      <c r="M10969">
        <v>9.25</v>
      </c>
      <c r="N10969">
        <v>17.5</v>
      </c>
      <c r="O10969">
        <v>9.5</v>
      </c>
      <c r="S10969" t="b">
        <v>0</v>
      </c>
      <c r="T10969" t="b">
        <v>0</v>
      </c>
      <c r="U10969" t="b">
        <v>0</v>
      </c>
      <c r="V10969">
        <v>36000</v>
      </c>
      <c r="W10969">
        <v>24200</v>
      </c>
      <c r="X10969">
        <v>2.58</v>
      </c>
      <c r="Y10969">
        <v>24200</v>
      </c>
      <c r="Z10969">
        <v>2.58</v>
      </c>
    </row>
    <row r="10970" spans="1:26">
      <c r="A10970">
        <v>206923469</v>
      </c>
      <c r="B10970" t="s">
        <v>4934</v>
      </c>
      <c r="C10970" t="s">
        <v>3597</v>
      </c>
      <c r="D10970" t="s">
        <v>3614</v>
      </c>
      <c r="E10970" t="s">
        <v>4837</v>
      </c>
      <c r="F10970" t="s">
        <v>3600</v>
      </c>
      <c r="G10970">
        <v>206923469</v>
      </c>
      <c r="I10970" t="s">
        <v>3601</v>
      </c>
      <c r="J10970" t="s">
        <v>4844</v>
      </c>
      <c r="L10970" t="s">
        <v>4953</v>
      </c>
      <c r="M10970">
        <v>9.25</v>
      </c>
      <c r="N10970">
        <v>17.5</v>
      </c>
      <c r="O10970">
        <v>9.5</v>
      </c>
      <c r="S10970" t="b">
        <v>0</v>
      </c>
      <c r="T10970" t="b">
        <v>0</v>
      </c>
      <c r="U10970" t="b">
        <v>0</v>
      </c>
      <c r="V10970">
        <v>36000</v>
      </c>
      <c r="W10970">
        <v>24200</v>
      </c>
      <c r="X10970">
        <v>2.58</v>
      </c>
      <c r="Y10970">
        <v>24200</v>
      </c>
      <c r="Z10970">
        <v>2.58</v>
      </c>
    </row>
    <row r="10971" spans="1:26">
      <c r="A10971">
        <v>206923466</v>
      </c>
      <c r="B10971" t="s">
        <v>4934</v>
      </c>
      <c r="C10971" t="s">
        <v>3597</v>
      </c>
      <c r="D10971" t="s">
        <v>3614</v>
      </c>
      <c r="E10971" t="s">
        <v>4842</v>
      </c>
      <c r="F10971" t="s">
        <v>3600</v>
      </c>
      <c r="G10971">
        <v>206923466</v>
      </c>
      <c r="I10971" t="s">
        <v>3601</v>
      </c>
      <c r="J10971" t="s">
        <v>4844</v>
      </c>
      <c r="L10971" t="s">
        <v>4953</v>
      </c>
      <c r="M10971">
        <v>9.25</v>
      </c>
      <c r="N10971">
        <v>17.5</v>
      </c>
      <c r="O10971">
        <v>9.5</v>
      </c>
      <c r="S10971" t="b">
        <v>0</v>
      </c>
      <c r="T10971" t="b">
        <v>0</v>
      </c>
      <c r="U10971" t="b">
        <v>0</v>
      </c>
      <c r="V10971">
        <v>36000</v>
      </c>
      <c r="W10971">
        <v>24200</v>
      </c>
      <c r="X10971">
        <v>2.58</v>
      </c>
      <c r="Y10971">
        <v>24200</v>
      </c>
      <c r="Z10971">
        <v>2.58</v>
      </c>
    </row>
    <row r="10972" spans="1:26">
      <c r="A10972">
        <v>206921519</v>
      </c>
      <c r="B10972" t="s">
        <v>4934</v>
      </c>
      <c r="C10972" t="s">
        <v>3597</v>
      </c>
      <c r="D10972" t="s">
        <v>3614</v>
      </c>
      <c r="E10972" t="s">
        <v>3615</v>
      </c>
      <c r="F10972" t="s">
        <v>3600</v>
      </c>
      <c r="G10972">
        <v>206921519</v>
      </c>
      <c r="I10972" t="s">
        <v>3601</v>
      </c>
      <c r="J10972" t="s">
        <v>4844</v>
      </c>
      <c r="L10972" t="s">
        <v>4952</v>
      </c>
      <c r="M10972">
        <v>9.25</v>
      </c>
      <c r="N10972">
        <v>17.5</v>
      </c>
      <c r="O10972">
        <v>9.5</v>
      </c>
      <c r="S10972" t="b">
        <v>0</v>
      </c>
      <c r="T10972" t="b">
        <v>0</v>
      </c>
      <c r="U10972" t="b">
        <v>0</v>
      </c>
      <c r="V10972">
        <v>36000</v>
      </c>
      <c r="W10972">
        <v>24200</v>
      </c>
      <c r="X10972">
        <v>2.58</v>
      </c>
      <c r="Y10972">
        <v>24200</v>
      </c>
      <c r="Z10972">
        <v>2.58</v>
      </c>
    </row>
    <row r="10973" spans="1:26">
      <c r="A10973">
        <v>206923468</v>
      </c>
      <c r="B10973" t="s">
        <v>4934</v>
      </c>
      <c r="C10973" t="s">
        <v>3597</v>
      </c>
      <c r="D10973" t="s">
        <v>3614</v>
      </c>
      <c r="E10973" t="s">
        <v>4840</v>
      </c>
      <c r="F10973" t="s">
        <v>3600</v>
      </c>
      <c r="G10973">
        <v>206923468</v>
      </c>
      <c r="I10973" t="s">
        <v>3601</v>
      </c>
      <c r="J10973" t="s">
        <v>4844</v>
      </c>
      <c r="L10973" t="s">
        <v>4953</v>
      </c>
      <c r="M10973">
        <v>9.25</v>
      </c>
      <c r="N10973">
        <v>17.5</v>
      </c>
      <c r="O10973">
        <v>9.5</v>
      </c>
      <c r="S10973" t="b">
        <v>0</v>
      </c>
      <c r="T10973" t="b">
        <v>0</v>
      </c>
      <c r="U10973" t="b">
        <v>0</v>
      </c>
      <c r="V10973">
        <v>36000</v>
      </c>
      <c r="W10973">
        <v>24200</v>
      </c>
      <c r="X10973">
        <v>2.58</v>
      </c>
      <c r="Y10973">
        <v>24200</v>
      </c>
      <c r="Z10973">
        <v>2.58</v>
      </c>
    </row>
    <row r="10974" spans="1:26">
      <c r="A10974">
        <v>206923470</v>
      </c>
      <c r="B10974" t="s">
        <v>4934</v>
      </c>
      <c r="C10974" t="s">
        <v>3597</v>
      </c>
      <c r="D10974" t="s">
        <v>3614</v>
      </c>
      <c r="E10974" t="s">
        <v>4842</v>
      </c>
      <c r="F10974" t="s">
        <v>3600</v>
      </c>
      <c r="G10974">
        <v>206923470</v>
      </c>
      <c r="I10974" t="s">
        <v>3601</v>
      </c>
      <c r="J10974" t="s">
        <v>4844</v>
      </c>
      <c r="L10974" t="s">
        <v>4952</v>
      </c>
      <c r="M10974">
        <v>9.25</v>
      </c>
      <c r="N10974">
        <v>17.5</v>
      </c>
      <c r="O10974">
        <v>9.5</v>
      </c>
      <c r="S10974" t="b">
        <v>0</v>
      </c>
      <c r="T10974" t="b">
        <v>0</v>
      </c>
      <c r="U10974" t="b">
        <v>0</v>
      </c>
      <c r="V10974">
        <v>36000</v>
      </c>
      <c r="W10974">
        <v>24200</v>
      </c>
      <c r="X10974">
        <v>2.58</v>
      </c>
      <c r="Y10974">
        <v>24200</v>
      </c>
      <c r="Z10974">
        <v>2.58</v>
      </c>
    </row>
    <row r="10975" spans="1:26">
      <c r="A10975">
        <v>206921135</v>
      </c>
      <c r="B10975" t="s">
        <v>4934</v>
      </c>
      <c r="C10975" t="s">
        <v>3597</v>
      </c>
      <c r="D10975" t="s">
        <v>3614</v>
      </c>
      <c r="E10975" t="s">
        <v>3615</v>
      </c>
      <c r="F10975" t="s">
        <v>3600</v>
      </c>
      <c r="G10975">
        <v>206921135</v>
      </c>
      <c r="I10975" t="s">
        <v>3601</v>
      </c>
      <c r="J10975" t="s">
        <v>4846</v>
      </c>
      <c r="L10975" t="s">
        <v>4951</v>
      </c>
      <c r="M10975">
        <v>10.25</v>
      </c>
      <c r="N10975">
        <v>17.75</v>
      </c>
      <c r="O10975">
        <v>9.5</v>
      </c>
      <c r="S10975" t="b">
        <v>0</v>
      </c>
      <c r="T10975" t="b">
        <v>0</v>
      </c>
      <c r="U10975" t="b">
        <v>0</v>
      </c>
      <c r="V10975">
        <v>22200</v>
      </c>
      <c r="W10975">
        <v>14200</v>
      </c>
      <c r="X10975">
        <v>2.4300000000000002</v>
      </c>
      <c r="Y10975">
        <v>14200</v>
      </c>
      <c r="Z10975">
        <v>2.4300000000000002</v>
      </c>
    </row>
    <row r="10976" spans="1:26">
      <c r="A10976">
        <v>206923473</v>
      </c>
      <c r="B10976" t="s">
        <v>4934</v>
      </c>
      <c r="C10976" t="s">
        <v>3597</v>
      </c>
      <c r="D10976" t="s">
        <v>3614</v>
      </c>
      <c r="E10976" t="s">
        <v>4837</v>
      </c>
      <c r="F10976" t="s">
        <v>3600</v>
      </c>
      <c r="G10976">
        <v>206923473</v>
      </c>
      <c r="I10976" t="s">
        <v>3601</v>
      </c>
      <c r="J10976" t="s">
        <v>4844</v>
      </c>
      <c r="L10976" t="s">
        <v>4952</v>
      </c>
      <c r="M10976">
        <v>9.25</v>
      </c>
      <c r="N10976">
        <v>17.5</v>
      </c>
      <c r="O10976">
        <v>9.5</v>
      </c>
      <c r="S10976" t="b">
        <v>0</v>
      </c>
      <c r="T10976" t="b">
        <v>0</v>
      </c>
      <c r="U10976" t="b">
        <v>0</v>
      </c>
      <c r="V10976">
        <v>36000</v>
      </c>
      <c r="W10976">
        <v>24200</v>
      </c>
      <c r="X10976">
        <v>2.58</v>
      </c>
      <c r="Y10976">
        <v>24200</v>
      </c>
      <c r="Z10976">
        <v>2.58</v>
      </c>
    </row>
    <row r="10977" spans="1:26">
      <c r="A10977">
        <v>206922084</v>
      </c>
      <c r="B10977" t="s">
        <v>4934</v>
      </c>
      <c r="C10977" t="s">
        <v>3597</v>
      </c>
      <c r="D10977" t="s">
        <v>3614</v>
      </c>
      <c r="E10977" t="s">
        <v>4841</v>
      </c>
      <c r="F10977" t="s">
        <v>3600</v>
      </c>
      <c r="G10977">
        <v>206922084</v>
      </c>
      <c r="I10977" t="s">
        <v>3601</v>
      </c>
      <c r="J10977" t="s">
        <v>4846</v>
      </c>
      <c r="L10977" t="s">
        <v>4951</v>
      </c>
      <c r="M10977">
        <v>10.25</v>
      </c>
      <c r="N10977">
        <v>17.75</v>
      </c>
      <c r="O10977">
        <v>9.5</v>
      </c>
      <c r="S10977" t="b">
        <v>0</v>
      </c>
      <c r="T10977" t="b">
        <v>0</v>
      </c>
      <c r="U10977" t="b">
        <v>0</v>
      </c>
      <c r="V10977">
        <v>22200</v>
      </c>
      <c r="W10977">
        <v>14200</v>
      </c>
      <c r="X10977">
        <v>2.4300000000000002</v>
      </c>
      <c r="Y10977">
        <v>14200</v>
      </c>
      <c r="Z10977">
        <v>2.4300000000000002</v>
      </c>
    </row>
    <row r="10978" spans="1:26">
      <c r="A10978">
        <v>206922083</v>
      </c>
      <c r="B10978" t="s">
        <v>4934</v>
      </c>
      <c r="C10978" t="s">
        <v>3597</v>
      </c>
      <c r="D10978" t="s">
        <v>3614</v>
      </c>
      <c r="E10978" t="s">
        <v>4842</v>
      </c>
      <c r="F10978" t="s">
        <v>3600</v>
      </c>
      <c r="G10978">
        <v>206922083</v>
      </c>
      <c r="I10978" t="s">
        <v>3601</v>
      </c>
      <c r="J10978" t="s">
        <v>4846</v>
      </c>
      <c r="L10978" t="s">
        <v>4951</v>
      </c>
      <c r="M10978">
        <v>10.25</v>
      </c>
      <c r="N10978">
        <v>17.75</v>
      </c>
      <c r="O10978">
        <v>9.5</v>
      </c>
      <c r="S10978" t="b">
        <v>0</v>
      </c>
      <c r="T10978" t="b">
        <v>0</v>
      </c>
      <c r="U10978" t="b">
        <v>0</v>
      </c>
      <c r="V10978">
        <v>22200</v>
      </c>
      <c r="W10978">
        <v>14200</v>
      </c>
      <c r="X10978">
        <v>2.4300000000000002</v>
      </c>
      <c r="Y10978">
        <v>14200</v>
      </c>
      <c r="Z10978">
        <v>2.4300000000000002</v>
      </c>
    </row>
    <row r="10979" spans="1:26">
      <c r="A10979">
        <v>206923471</v>
      </c>
      <c r="B10979" t="s">
        <v>4934</v>
      </c>
      <c r="C10979" t="s">
        <v>3597</v>
      </c>
      <c r="D10979" t="s">
        <v>3614</v>
      </c>
      <c r="E10979" t="s">
        <v>4841</v>
      </c>
      <c r="F10979" t="s">
        <v>3600</v>
      </c>
      <c r="G10979">
        <v>206923471</v>
      </c>
      <c r="I10979" t="s">
        <v>3601</v>
      </c>
      <c r="J10979" t="s">
        <v>4844</v>
      </c>
      <c r="L10979" t="s">
        <v>4952</v>
      </c>
      <c r="M10979">
        <v>9.25</v>
      </c>
      <c r="N10979">
        <v>17.5</v>
      </c>
      <c r="O10979">
        <v>9.5</v>
      </c>
      <c r="S10979" t="b">
        <v>0</v>
      </c>
      <c r="T10979" t="b">
        <v>0</v>
      </c>
      <c r="U10979" t="b">
        <v>0</v>
      </c>
      <c r="V10979">
        <v>36000</v>
      </c>
      <c r="W10979">
        <v>24200</v>
      </c>
      <c r="X10979">
        <v>2.58</v>
      </c>
      <c r="Y10979">
        <v>24200</v>
      </c>
      <c r="Z10979">
        <v>2.58</v>
      </c>
    </row>
    <row r="10980" spans="1:26">
      <c r="A10980">
        <v>206923472</v>
      </c>
      <c r="B10980" t="s">
        <v>4934</v>
      </c>
      <c r="C10980" t="s">
        <v>3597</v>
      </c>
      <c r="D10980" t="s">
        <v>3614</v>
      </c>
      <c r="E10980" t="s">
        <v>4840</v>
      </c>
      <c r="F10980" t="s">
        <v>3600</v>
      </c>
      <c r="G10980">
        <v>206923472</v>
      </c>
      <c r="I10980" t="s">
        <v>3601</v>
      </c>
      <c r="J10980" t="s">
        <v>4844</v>
      </c>
      <c r="L10980" t="s">
        <v>4952</v>
      </c>
      <c r="M10980">
        <v>9.25</v>
      </c>
      <c r="N10980">
        <v>17.5</v>
      </c>
      <c r="O10980">
        <v>9.5</v>
      </c>
      <c r="S10980" t="b">
        <v>0</v>
      </c>
      <c r="T10980" t="b">
        <v>0</v>
      </c>
      <c r="U10980" t="b">
        <v>0</v>
      </c>
      <c r="V10980">
        <v>36000</v>
      </c>
      <c r="W10980">
        <v>24200</v>
      </c>
      <c r="X10980">
        <v>2.58</v>
      </c>
      <c r="Y10980">
        <v>24200</v>
      </c>
      <c r="Z10980">
        <v>2.58</v>
      </c>
    </row>
    <row r="10981" spans="1:26">
      <c r="A10981">
        <v>206922085</v>
      </c>
      <c r="B10981" t="s">
        <v>4934</v>
      </c>
      <c r="C10981" t="s">
        <v>3597</v>
      </c>
      <c r="D10981" t="s">
        <v>3614</v>
      </c>
      <c r="E10981" t="s">
        <v>4840</v>
      </c>
      <c r="F10981" t="s">
        <v>3600</v>
      </c>
      <c r="G10981">
        <v>206922085</v>
      </c>
      <c r="I10981" t="s">
        <v>3601</v>
      </c>
      <c r="J10981" t="s">
        <v>4846</v>
      </c>
      <c r="L10981" t="s">
        <v>4951</v>
      </c>
      <c r="M10981">
        <v>10.25</v>
      </c>
      <c r="N10981">
        <v>17.75</v>
      </c>
      <c r="O10981">
        <v>9.5</v>
      </c>
      <c r="S10981" t="b">
        <v>0</v>
      </c>
      <c r="T10981" t="b">
        <v>0</v>
      </c>
      <c r="U10981" t="b">
        <v>0</v>
      </c>
      <c r="V10981">
        <v>22200</v>
      </c>
      <c r="W10981">
        <v>14200</v>
      </c>
      <c r="X10981">
        <v>2.4300000000000002</v>
      </c>
      <c r="Y10981">
        <v>14200</v>
      </c>
      <c r="Z10981">
        <v>2.4300000000000002</v>
      </c>
    </row>
    <row r="10982" spans="1:26">
      <c r="A10982">
        <v>206921136</v>
      </c>
      <c r="B10982" t="s">
        <v>4934</v>
      </c>
      <c r="C10982" t="s">
        <v>3597</v>
      </c>
      <c r="D10982" t="s">
        <v>3614</v>
      </c>
      <c r="E10982" t="s">
        <v>3615</v>
      </c>
      <c r="F10982" t="s">
        <v>3600</v>
      </c>
      <c r="G10982">
        <v>206921136</v>
      </c>
      <c r="I10982" t="s">
        <v>3601</v>
      </c>
      <c r="J10982" t="s">
        <v>4846</v>
      </c>
      <c r="L10982" t="s">
        <v>4950</v>
      </c>
      <c r="M10982">
        <v>10.25</v>
      </c>
      <c r="N10982">
        <v>17.75</v>
      </c>
      <c r="O10982">
        <v>9.5</v>
      </c>
      <c r="S10982" t="b">
        <v>0</v>
      </c>
      <c r="T10982" t="b">
        <v>0</v>
      </c>
      <c r="U10982" t="b">
        <v>0</v>
      </c>
      <c r="V10982">
        <v>22200</v>
      </c>
      <c r="W10982">
        <v>14200</v>
      </c>
      <c r="X10982">
        <v>2.4300000000000002</v>
      </c>
      <c r="Y10982">
        <v>14200</v>
      </c>
      <c r="Z10982">
        <v>2.4300000000000002</v>
      </c>
    </row>
    <row r="10983" spans="1:26">
      <c r="A10983">
        <v>206922086</v>
      </c>
      <c r="B10983" t="s">
        <v>4934</v>
      </c>
      <c r="C10983" t="s">
        <v>3597</v>
      </c>
      <c r="D10983" t="s">
        <v>3614</v>
      </c>
      <c r="E10983" t="s">
        <v>4837</v>
      </c>
      <c r="F10983" t="s">
        <v>3600</v>
      </c>
      <c r="G10983">
        <v>206922086</v>
      </c>
      <c r="I10983" t="s">
        <v>3601</v>
      </c>
      <c r="J10983" t="s">
        <v>4846</v>
      </c>
      <c r="L10983" t="s">
        <v>4951</v>
      </c>
      <c r="M10983">
        <v>10.25</v>
      </c>
      <c r="N10983">
        <v>17.75</v>
      </c>
      <c r="O10983">
        <v>9.5</v>
      </c>
      <c r="S10983" t="b">
        <v>0</v>
      </c>
      <c r="T10983" t="b">
        <v>0</v>
      </c>
      <c r="U10983" t="b">
        <v>0</v>
      </c>
      <c r="V10983">
        <v>22200</v>
      </c>
      <c r="W10983">
        <v>14200</v>
      </c>
      <c r="X10983">
        <v>2.4300000000000002</v>
      </c>
      <c r="Y10983">
        <v>14200</v>
      </c>
      <c r="Z10983">
        <v>2.4300000000000002</v>
      </c>
    </row>
    <row r="10984" spans="1:26">
      <c r="A10984">
        <v>206922087</v>
      </c>
      <c r="B10984" t="s">
        <v>4934</v>
      </c>
      <c r="C10984" t="s">
        <v>3597</v>
      </c>
      <c r="D10984" t="s">
        <v>3614</v>
      </c>
      <c r="E10984" t="s">
        <v>4842</v>
      </c>
      <c r="F10984" t="s">
        <v>3600</v>
      </c>
      <c r="G10984">
        <v>206922087</v>
      </c>
      <c r="I10984" t="s">
        <v>3601</v>
      </c>
      <c r="J10984" t="s">
        <v>4846</v>
      </c>
      <c r="L10984" t="s">
        <v>4950</v>
      </c>
      <c r="M10984">
        <v>10.25</v>
      </c>
      <c r="N10984">
        <v>17.75</v>
      </c>
      <c r="O10984">
        <v>9.5</v>
      </c>
      <c r="S10984" t="b">
        <v>0</v>
      </c>
      <c r="T10984" t="b">
        <v>0</v>
      </c>
      <c r="U10984" t="b">
        <v>0</v>
      </c>
      <c r="V10984">
        <v>22200</v>
      </c>
      <c r="W10984">
        <v>14200</v>
      </c>
      <c r="X10984">
        <v>2.4300000000000002</v>
      </c>
      <c r="Y10984">
        <v>14200</v>
      </c>
      <c r="Z10984">
        <v>2.4300000000000002</v>
      </c>
    </row>
    <row r="10985" spans="1:26">
      <c r="A10985">
        <v>206922089</v>
      </c>
      <c r="B10985" t="s">
        <v>4934</v>
      </c>
      <c r="C10985" t="s">
        <v>3597</v>
      </c>
      <c r="D10985" t="s">
        <v>3614</v>
      </c>
      <c r="E10985" t="s">
        <v>4840</v>
      </c>
      <c r="F10985" t="s">
        <v>3600</v>
      </c>
      <c r="G10985">
        <v>206922089</v>
      </c>
      <c r="I10985" t="s">
        <v>3601</v>
      </c>
      <c r="J10985" t="s">
        <v>4846</v>
      </c>
      <c r="L10985" t="s">
        <v>4950</v>
      </c>
      <c r="M10985">
        <v>10.25</v>
      </c>
      <c r="N10985">
        <v>17.75</v>
      </c>
      <c r="O10985">
        <v>9.5</v>
      </c>
      <c r="S10985" t="b">
        <v>0</v>
      </c>
      <c r="T10985" t="b">
        <v>0</v>
      </c>
      <c r="U10985" t="b">
        <v>0</v>
      </c>
      <c r="V10985">
        <v>22200</v>
      </c>
      <c r="W10985">
        <v>14200</v>
      </c>
      <c r="X10985">
        <v>2.4300000000000002</v>
      </c>
      <c r="Y10985">
        <v>14200</v>
      </c>
      <c r="Z10985">
        <v>2.4300000000000002</v>
      </c>
    </row>
    <row r="10986" spans="1:26">
      <c r="A10986">
        <v>206922088</v>
      </c>
      <c r="B10986" t="s">
        <v>4934</v>
      </c>
      <c r="C10986" t="s">
        <v>3597</v>
      </c>
      <c r="D10986" t="s">
        <v>3614</v>
      </c>
      <c r="E10986" t="s">
        <v>4841</v>
      </c>
      <c r="F10986" t="s">
        <v>3600</v>
      </c>
      <c r="G10986">
        <v>206922088</v>
      </c>
      <c r="I10986" t="s">
        <v>3601</v>
      </c>
      <c r="J10986" t="s">
        <v>4846</v>
      </c>
      <c r="L10986" t="s">
        <v>4950</v>
      </c>
      <c r="M10986">
        <v>10.25</v>
      </c>
      <c r="N10986">
        <v>17.75</v>
      </c>
      <c r="O10986">
        <v>9.5</v>
      </c>
      <c r="S10986" t="b">
        <v>0</v>
      </c>
      <c r="T10986" t="b">
        <v>0</v>
      </c>
      <c r="U10986" t="b">
        <v>0</v>
      </c>
      <c r="V10986">
        <v>22200</v>
      </c>
      <c r="W10986">
        <v>14200</v>
      </c>
      <c r="X10986">
        <v>2.4300000000000002</v>
      </c>
      <c r="Y10986">
        <v>14200</v>
      </c>
      <c r="Z10986">
        <v>2.4300000000000002</v>
      </c>
    </row>
    <row r="10987" spans="1:26">
      <c r="A10987">
        <v>206922090</v>
      </c>
      <c r="B10987" t="s">
        <v>4934</v>
      </c>
      <c r="C10987" t="s">
        <v>3597</v>
      </c>
      <c r="D10987" t="s">
        <v>3614</v>
      </c>
      <c r="E10987" t="s">
        <v>4837</v>
      </c>
      <c r="F10987" t="s">
        <v>3600</v>
      </c>
      <c r="G10987">
        <v>206922090</v>
      </c>
      <c r="I10987" t="s">
        <v>3601</v>
      </c>
      <c r="J10987" t="s">
        <v>4846</v>
      </c>
      <c r="L10987" t="s">
        <v>4950</v>
      </c>
      <c r="M10987">
        <v>10.25</v>
      </c>
      <c r="N10987">
        <v>17.75</v>
      </c>
      <c r="O10987">
        <v>9.5</v>
      </c>
      <c r="S10987" t="b">
        <v>0</v>
      </c>
      <c r="T10987" t="b">
        <v>0</v>
      </c>
      <c r="U10987" t="b">
        <v>0</v>
      </c>
      <c r="V10987">
        <v>22200</v>
      </c>
      <c r="W10987">
        <v>14200</v>
      </c>
      <c r="X10987">
        <v>2.4300000000000002</v>
      </c>
      <c r="Y10987">
        <v>14200</v>
      </c>
      <c r="Z10987">
        <v>2.4300000000000002</v>
      </c>
    </row>
    <row r="10988" spans="1:26">
      <c r="A10988">
        <v>206921137</v>
      </c>
      <c r="B10988" t="s">
        <v>4934</v>
      </c>
      <c r="C10988" t="s">
        <v>3597</v>
      </c>
      <c r="D10988" t="s">
        <v>3614</v>
      </c>
      <c r="E10988" t="s">
        <v>3615</v>
      </c>
      <c r="F10988" t="s">
        <v>3600</v>
      </c>
      <c r="G10988">
        <v>206921137</v>
      </c>
      <c r="I10988" t="s">
        <v>3601</v>
      </c>
      <c r="J10988" t="s">
        <v>4846</v>
      </c>
      <c r="L10988" t="s">
        <v>4949</v>
      </c>
      <c r="M10988">
        <v>10.25</v>
      </c>
      <c r="N10988">
        <v>17.75</v>
      </c>
      <c r="O10988">
        <v>9.5</v>
      </c>
      <c r="S10988" t="b">
        <v>0</v>
      </c>
      <c r="T10988" t="b">
        <v>0</v>
      </c>
      <c r="U10988" t="b">
        <v>0</v>
      </c>
      <c r="V10988">
        <v>22200</v>
      </c>
      <c r="W10988">
        <v>14300</v>
      </c>
      <c r="X10988">
        <v>2.42</v>
      </c>
      <c r="Y10988">
        <v>14300</v>
      </c>
      <c r="Z10988">
        <v>2.42</v>
      </c>
    </row>
    <row r="10989" spans="1:26">
      <c r="A10989">
        <v>206922091</v>
      </c>
      <c r="B10989" t="s">
        <v>4934</v>
      </c>
      <c r="C10989" t="s">
        <v>3597</v>
      </c>
      <c r="D10989" t="s">
        <v>3614</v>
      </c>
      <c r="E10989" t="s">
        <v>4842</v>
      </c>
      <c r="F10989" t="s">
        <v>3600</v>
      </c>
      <c r="G10989">
        <v>206922091</v>
      </c>
      <c r="I10989" t="s">
        <v>3601</v>
      </c>
      <c r="J10989" t="s">
        <v>4846</v>
      </c>
      <c r="L10989" t="s">
        <v>4949</v>
      </c>
      <c r="M10989">
        <v>10.25</v>
      </c>
      <c r="N10989">
        <v>17.75</v>
      </c>
      <c r="O10989">
        <v>9.5</v>
      </c>
      <c r="S10989" t="b">
        <v>0</v>
      </c>
      <c r="T10989" t="b">
        <v>0</v>
      </c>
      <c r="U10989" t="b">
        <v>0</v>
      </c>
      <c r="V10989">
        <v>22200</v>
      </c>
      <c r="W10989">
        <v>14300</v>
      </c>
      <c r="X10989">
        <v>2.42</v>
      </c>
      <c r="Y10989">
        <v>14300</v>
      </c>
      <c r="Z10989">
        <v>2.42</v>
      </c>
    </row>
    <row r="10990" spans="1:26">
      <c r="A10990">
        <v>206922101</v>
      </c>
      <c r="B10990" t="s">
        <v>4934</v>
      </c>
      <c r="C10990" t="s">
        <v>3597</v>
      </c>
      <c r="D10990" t="s">
        <v>3614</v>
      </c>
      <c r="E10990" t="s">
        <v>4840</v>
      </c>
      <c r="F10990" t="s">
        <v>3600</v>
      </c>
      <c r="G10990">
        <v>206922101</v>
      </c>
      <c r="I10990" t="s">
        <v>3601</v>
      </c>
      <c r="J10990" t="s">
        <v>4846</v>
      </c>
      <c r="L10990" t="s">
        <v>4947</v>
      </c>
      <c r="M10990">
        <v>10.25</v>
      </c>
      <c r="N10990">
        <v>17.75</v>
      </c>
      <c r="O10990">
        <v>9.5</v>
      </c>
      <c r="S10990" t="b">
        <v>0</v>
      </c>
      <c r="T10990" t="b">
        <v>0</v>
      </c>
      <c r="U10990" t="b">
        <v>0</v>
      </c>
      <c r="V10990">
        <v>22200</v>
      </c>
      <c r="W10990">
        <v>14300</v>
      </c>
      <c r="X10990">
        <v>2.42</v>
      </c>
      <c r="Y10990">
        <v>14300</v>
      </c>
      <c r="Z10990">
        <v>2.42</v>
      </c>
    </row>
    <row r="10991" spans="1:26">
      <c r="A10991">
        <v>206922092</v>
      </c>
      <c r="B10991" t="s">
        <v>4934</v>
      </c>
      <c r="C10991" t="s">
        <v>3597</v>
      </c>
      <c r="D10991" t="s">
        <v>3614</v>
      </c>
      <c r="E10991" t="s">
        <v>4841</v>
      </c>
      <c r="F10991" t="s">
        <v>3600</v>
      </c>
      <c r="G10991">
        <v>206922092</v>
      </c>
      <c r="I10991" t="s">
        <v>3601</v>
      </c>
      <c r="J10991" t="s">
        <v>4846</v>
      </c>
      <c r="L10991" t="s">
        <v>4949</v>
      </c>
      <c r="M10991">
        <v>10.25</v>
      </c>
      <c r="N10991">
        <v>17.75</v>
      </c>
      <c r="O10991">
        <v>9.5</v>
      </c>
      <c r="S10991" t="b">
        <v>0</v>
      </c>
      <c r="T10991" t="b">
        <v>0</v>
      </c>
      <c r="U10991" t="b">
        <v>0</v>
      </c>
      <c r="V10991">
        <v>22200</v>
      </c>
      <c r="W10991">
        <v>14300</v>
      </c>
      <c r="X10991">
        <v>2.42</v>
      </c>
      <c r="Y10991">
        <v>14300</v>
      </c>
      <c r="Z10991">
        <v>2.42</v>
      </c>
    </row>
    <row r="10992" spans="1:26">
      <c r="A10992">
        <v>206922105</v>
      </c>
      <c r="B10992" t="s">
        <v>4934</v>
      </c>
      <c r="C10992" t="s">
        <v>3597</v>
      </c>
      <c r="D10992" t="s">
        <v>3614</v>
      </c>
      <c r="E10992" t="s">
        <v>4840</v>
      </c>
      <c r="F10992" t="s">
        <v>3600</v>
      </c>
      <c r="G10992">
        <v>206922105</v>
      </c>
      <c r="I10992" t="s">
        <v>3601</v>
      </c>
      <c r="J10992" t="s">
        <v>4846</v>
      </c>
      <c r="L10992" t="s">
        <v>4946</v>
      </c>
      <c r="M10992">
        <v>10.25</v>
      </c>
      <c r="N10992">
        <v>17.75</v>
      </c>
      <c r="O10992">
        <v>9.5</v>
      </c>
      <c r="S10992" t="b">
        <v>0</v>
      </c>
      <c r="T10992" t="b">
        <v>0</v>
      </c>
      <c r="U10992" t="b">
        <v>0</v>
      </c>
      <c r="V10992">
        <v>22200</v>
      </c>
      <c r="W10992">
        <v>14300</v>
      </c>
      <c r="X10992">
        <v>2.42</v>
      </c>
      <c r="Y10992">
        <v>14300</v>
      </c>
      <c r="Z10992">
        <v>2.42</v>
      </c>
    </row>
    <row r="10993" spans="1:26">
      <c r="A10993">
        <v>206922093</v>
      </c>
      <c r="B10993" t="s">
        <v>4934</v>
      </c>
      <c r="C10993" t="s">
        <v>3597</v>
      </c>
      <c r="D10993" t="s">
        <v>3614</v>
      </c>
      <c r="E10993" t="s">
        <v>4840</v>
      </c>
      <c r="F10993" t="s">
        <v>3600</v>
      </c>
      <c r="G10993">
        <v>206922093</v>
      </c>
      <c r="I10993" t="s">
        <v>3601</v>
      </c>
      <c r="J10993" t="s">
        <v>4846</v>
      </c>
      <c r="L10993" t="s">
        <v>4949</v>
      </c>
      <c r="M10993">
        <v>10.25</v>
      </c>
      <c r="N10993">
        <v>17.75</v>
      </c>
      <c r="O10993">
        <v>9.5</v>
      </c>
      <c r="S10993" t="b">
        <v>0</v>
      </c>
      <c r="T10993" t="b">
        <v>0</v>
      </c>
      <c r="U10993" t="b">
        <v>0</v>
      </c>
      <c r="V10993">
        <v>22200</v>
      </c>
      <c r="W10993">
        <v>14300</v>
      </c>
      <c r="X10993">
        <v>2.42</v>
      </c>
      <c r="Y10993">
        <v>14300</v>
      </c>
      <c r="Z10993">
        <v>2.42</v>
      </c>
    </row>
    <row r="10994" spans="1:26">
      <c r="A10994">
        <v>206922094</v>
      </c>
      <c r="B10994" t="s">
        <v>4934</v>
      </c>
      <c r="C10994" t="s">
        <v>3597</v>
      </c>
      <c r="D10994" t="s">
        <v>3614</v>
      </c>
      <c r="E10994" t="s">
        <v>4837</v>
      </c>
      <c r="F10994" t="s">
        <v>3600</v>
      </c>
      <c r="G10994">
        <v>206922094</v>
      </c>
      <c r="I10994" t="s">
        <v>3601</v>
      </c>
      <c r="J10994" t="s">
        <v>4846</v>
      </c>
      <c r="L10994" t="s">
        <v>4949</v>
      </c>
      <c r="M10994">
        <v>10.25</v>
      </c>
      <c r="N10994">
        <v>17.75</v>
      </c>
      <c r="O10994">
        <v>9.5</v>
      </c>
      <c r="S10994" t="b">
        <v>0</v>
      </c>
      <c r="T10994" t="b">
        <v>0</v>
      </c>
      <c r="U10994" t="b">
        <v>0</v>
      </c>
      <c r="V10994">
        <v>22200</v>
      </c>
      <c r="W10994">
        <v>14300</v>
      </c>
      <c r="X10994">
        <v>2.42</v>
      </c>
      <c r="Y10994">
        <v>14300</v>
      </c>
      <c r="Z10994">
        <v>2.42</v>
      </c>
    </row>
    <row r="10995" spans="1:26">
      <c r="A10995">
        <v>206921138</v>
      </c>
      <c r="B10995" t="s">
        <v>4934</v>
      </c>
      <c r="C10995" t="s">
        <v>3597</v>
      </c>
      <c r="D10995" t="s">
        <v>3614</v>
      </c>
      <c r="E10995" t="s">
        <v>3615</v>
      </c>
      <c r="F10995" t="s">
        <v>3600</v>
      </c>
      <c r="G10995">
        <v>206921138</v>
      </c>
      <c r="I10995" t="s">
        <v>3601</v>
      </c>
      <c r="J10995" t="s">
        <v>4846</v>
      </c>
      <c r="L10995" t="s">
        <v>4948</v>
      </c>
      <c r="M10995">
        <v>10.25</v>
      </c>
      <c r="N10995">
        <v>17.75</v>
      </c>
      <c r="O10995">
        <v>9.5</v>
      </c>
      <c r="S10995" t="b">
        <v>0</v>
      </c>
      <c r="T10995" t="b">
        <v>0</v>
      </c>
      <c r="U10995" t="b">
        <v>0</v>
      </c>
      <c r="V10995">
        <v>22200</v>
      </c>
      <c r="W10995">
        <v>14300</v>
      </c>
      <c r="X10995">
        <v>2.42</v>
      </c>
      <c r="Y10995">
        <v>14300</v>
      </c>
      <c r="Z10995">
        <v>2.42</v>
      </c>
    </row>
    <row r="10996" spans="1:26">
      <c r="A10996">
        <v>206922095</v>
      </c>
      <c r="B10996" t="s">
        <v>4934</v>
      </c>
      <c r="C10996" t="s">
        <v>3597</v>
      </c>
      <c r="D10996" t="s">
        <v>3614</v>
      </c>
      <c r="E10996" t="s">
        <v>4842</v>
      </c>
      <c r="F10996" t="s">
        <v>3600</v>
      </c>
      <c r="G10996">
        <v>206922095</v>
      </c>
      <c r="I10996" t="s">
        <v>3601</v>
      </c>
      <c r="J10996" t="s">
        <v>4846</v>
      </c>
      <c r="L10996" t="s">
        <v>4948</v>
      </c>
      <c r="M10996">
        <v>10.25</v>
      </c>
      <c r="N10996">
        <v>17.75</v>
      </c>
      <c r="O10996">
        <v>9.5</v>
      </c>
      <c r="S10996" t="b">
        <v>0</v>
      </c>
      <c r="T10996" t="b">
        <v>0</v>
      </c>
      <c r="U10996" t="b">
        <v>0</v>
      </c>
      <c r="V10996">
        <v>22200</v>
      </c>
      <c r="W10996">
        <v>14300</v>
      </c>
      <c r="X10996">
        <v>2.42</v>
      </c>
      <c r="Y10996">
        <v>14300</v>
      </c>
      <c r="Z10996">
        <v>2.42</v>
      </c>
    </row>
    <row r="10997" spans="1:26">
      <c r="A10997">
        <v>206922098</v>
      </c>
      <c r="B10997" t="s">
        <v>4934</v>
      </c>
      <c r="C10997" t="s">
        <v>3597</v>
      </c>
      <c r="D10997" t="s">
        <v>3614</v>
      </c>
      <c r="E10997" t="s">
        <v>4837</v>
      </c>
      <c r="F10997" t="s">
        <v>3600</v>
      </c>
      <c r="G10997">
        <v>206922098</v>
      </c>
      <c r="I10997" t="s">
        <v>3601</v>
      </c>
      <c r="J10997" t="s">
        <v>4846</v>
      </c>
      <c r="L10997" t="s">
        <v>4948</v>
      </c>
      <c r="M10997">
        <v>10.25</v>
      </c>
      <c r="N10997">
        <v>17.75</v>
      </c>
      <c r="O10997">
        <v>9.5</v>
      </c>
      <c r="S10997" t="b">
        <v>0</v>
      </c>
      <c r="T10997" t="b">
        <v>0</v>
      </c>
      <c r="U10997" t="b">
        <v>0</v>
      </c>
      <c r="V10997">
        <v>22200</v>
      </c>
      <c r="W10997">
        <v>14300</v>
      </c>
      <c r="X10997">
        <v>2.42</v>
      </c>
      <c r="Y10997">
        <v>14300</v>
      </c>
      <c r="Z10997">
        <v>2.42</v>
      </c>
    </row>
    <row r="10998" spans="1:26">
      <c r="A10998">
        <v>206922097</v>
      </c>
      <c r="B10998" t="s">
        <v>4934</v>
      </c>
      <c r="C10998" t="s">
        <v>3597</v>
      </c>
      <c r="D10998" t="s">
        <v>3614</v>
      </c>
      <c r="E10998" t="s">
        <v>4840</v>
      </c>
      <c r="F10998" t="s">
        <v>3600</v>
      </c>
      <c r="G10998">
        <v>206922097</v>
      </c>
      <c r="I10998" t="s">
        <v>3601</v>
      </c>
      <c r="J10998" t="s">
        <v>4846</v>
      </c>
      <c r="L10998" t="s">
        <v>4948</v>
      </c>
      <c r="M10998">
        <v>10.25</v>
      </c>
      <c r="N10998">
        <v>17.75</v>
      </c>
      <c r="O10998">
        <v>9.5</v>
      </c>
      <c r="S10998" t="b">
        <v>0</v>
      </c>
      <c r="T10998" t="b">
        <v>0</v>
      </c>
      <c r="U10998" t="b">
        <v>0</v>
      </c>
      <c r="V10998">
        <v>22200</v>
      </c>
      <c r="W10998">
        <v>14300</v>
      </c>
      <c r="X10998">
        <v>2.42</v>
      </c>
      <c r="Y10998">
        <v>14300</v>
      </c>
      <c r="Z10998">
        <v>2.42</v>
      </c>
    </row>
    <row r="10999" spans="1:26">
      <c r="A10999">
        <v>206922096</v>
      </c>
      <c r="B10999" t="s">
        <v>4934</v>
      </c>
      <c r="C10999" t="s">
        <v>3597</v>
      </c>
      <c r="D10999" t="s">
        <v>3614</v>
      </c>
      <c r="E10999" t="s">
        <v>4841</v>
      </c>
      <c r="F10999" t="s">
        <v>3600</v>
      </c>
      <c r="G10999">
        <v>206922096</v>
      </c>
      <c r="I10999" t="s">
        <v>3601</v>
      </c>
      <c r="J10999" t="s">
        <v>4846</v>
      </c>
      <c r="L10999" t="s">
        <v>4948</v>
      </c>
      <c r="M10999">
        <v>10.25</v>
      </c>
      <c r="N10999">
        <v>17.75</v>
      </c>
      <c r="O10999">
        <v>9.5</v>
      </c>
      <c r="S10999" t="b">
        <v>0</v>
      </c>
      <c r="T10999" t="b">
        <v>0</v>
      </c>
      <c r="U10999" t="b">
        <v>0</v>
      </c>
      <c r="V10999">
        <v>22200</v>
      </c>
      <c r="W10999">
        <v>14300</v>
      </c>
      <c r="X10999">
        <v>2.42</v>
      </c>
      <c r="Y10999">
        <v>14300</v>
      </c>
      <c r="Z10999">
        <v>2.42</v>
      </c>
    </row>
    <row r="11000" spans="1:26">
      <c r="A11000">
        <v>206921139</v>
      </c>
      <c r="B11000" t="s">
        <v>4934</v>
      </c>
      <c r="C11000" t="s">
        <v>3597</v>
      </c>
      <c r="D11000" t="s">
        <v>3614</v>
      </c>
      <c r="E11000" t="s">
        <v>3615</v>
      </c>
      <c r="F11000" t="s">
        <v>3600</v>
      </c>
      <c r="G11000">
        <v>206921139</v>
      </c>
      <c r="I11000" t="s">
        <v>3601</v>
      </c>
      <c r="J11000" t="s">
        <v>4846</v>
      </c>
      <c r="L11000" t="s">
        <v>4947</v>
      </c>
      <c r="M11000">
        <v>10.25</v>
      </c>
      <c r="N11000">
        <v>17.75</v>
      </c>
      <c r="O11000">
        <v>9.5</v>
      </c>
      <c r="S11000" t="b">
        <v>0</v>
      </c>
      <c r="T11000" t="b">
        <v>0</v>
      </c>
      <c r="U11000" t="b">
        <v>0</v>
      </c>
      <c r="V11000">
        <v>22200</v>
      </c>
      <c r="W11000">
        <v>14300</v>
      </c>
      <c r="X11000">
        <v>2.42</v>
      </c>
      <c r="Y11000">
        <v>14300</v>
      </c>
      <c r="Z11000">
        <v>2.42</v>
      </c>
    </row>
    <row r="11001" spans="1:26">
      <c r="A11001">
        <v>206922099</v>
      </c>
      <c r="B11001" t="s">
        <v>4934</v>
      </c>
      <c r="C11001" t="s">
        <v>3597</v>
      </c>
      <c r="D11001" t="s">
        <v>3614</v>
      </c>
      <c r="E11001" t="s">
        <v>4842</v>
      </c>
      <c r="F11001" t="s">
        <v>3600</v>
      </c>
      <c r="G11001">
        <v>206922099</v>
      </c>
      <c r="I11001" t="s">
        <v>3601</v>
      </c>
      <c r="J11001" t="s">
        <v>4846</v>
      </c>
      <c r="L11001" t="s">
        <v>4947</v>
      </c>
      <c r="M11001">
        <v>10.25</v>
      </c>
      <c r="N11001">
        <v>17.75</v>
      </c>
      <c r="O11001">
        <v>9.5</v>
      </c>
      <c r="S11001" t="b">
        <v>0</v>
      </c>
      <c r="T11001" t="b">
        <v>0</v>
      </c>
      <c r="U11001" t="b">
        <v>0</v>
      </c>
      <c r="V11001">
        <v>22200</v>
      </c>
      <c r="W11001">
        <v>14300</v>
      </c>
      <c r="X11001">
        <v>2.42</v>
      </c>
      <c r="Y11001">
        <v>14300</v>
      </c>
      <c r="Z11001">
        <v>2.42</v>
      </c>
    </row>
    <row r="11002" spans="1:26">
      <c r="A11002">
        <v>206922100</v>
      </c>
      <c r="B11002" t="s">
        <v>4934</v>
      </c>
      <c r="C11002" t="s">
        <v>3597</v>
      </c>
      <c r="D11002" t="s">
        <v>3614</v>
      </c>
      <c r="E11002" t="s">
        <v>4841</v>
      </c>
      <c r="F11002" t="s">
        <v>3600</v>
      </c>
      <c r="G11002">
        <v>206922100</v>
      </c>
      <c r="I11002" t="s">
        <v>3601</v>
      </c>
      <c r="J11002" t="s">
        <v>4846</v>
      </c>
      <c r="L11002" t="s">
        <v>4947</v>
      </c>
      <c r="M11002">
        <v>10.25</v>
      </c>
      <c r="N11002">
        <v>17.75</v>
      </c>
      <c r="O11002">
        <v>9.5</v>
      </c>
      <c r="S11002" t="b">
        <v>0</v>
      </c>
      <c r="T11002" t="b">
        <v>0</v>
      </c>
      <c r="U11002" t="b">
        <v>0</v>
      </c>
      <c r="V11002">
        <v>22200</v>
      </c>
      <c r="W11002">
        <v>14300</v>
      </c>
      <c r="X11002">
        <v>2.42</v>
      </c>
      <c r="Y11002">
        <v>14300</v>
      </c>
      <c r="Z11002">
        <v>2.42</v>
      </c>
    </row>
    <row r="11003" spans="1:26">
      <c r="A11003">
        <v>206922102</v>
      </c>
      <c r="B11003" t="s">
        <v>4934</v>
      </c>
      <c r="C11003" t="s">
        <v>3597</v>
      </c>
      <c r="D11003" t="s">
        <v>3614</v>
      </c>
      <c r="E11003" t="s">
        <v>4837</v>
      </c>
      <c r="F11003" t="s">
        <v>3600</v>
      </c>
      <c r="G11003">
        <v>206922102</v>
      </c>
      <c r="I11003" t="s">
        <v>3601</v>
      </c>
      <c r="J11003" t="s">
        <v>4846</v>
      </c>
      <c r="L11003" t="s">
        <v>4947</v>
      </c>
      <c r="M11003">
        <v>10.25</v>
      </c>
      <c r="N11003">
        <v>17.75</v>
      </c>
      <c r="O11003">
        <v>9.5</v>
      </c>
      <c r="S11003" t="b">
        <v>0</v>
      </c>
      <c r="T11003" t="b">
        <v>0</v>
      </c>
      <c r="U11003" t="b">
        <v>0</v>
      </c>
      <c r="V11003">
        <v>22200</v>
      </c>
      <c r="W11003">
        <v>14300</v>
      </c>
      <c r="X11003">
        <v>2.42</v>
      </c>
      <c r="Y11003">
        <v>14300</v>
      </c>
      <c r="Z11003">
        <v>2.42</v>
      </c>
    </row>
    <row r="11004" spans="1:26">
      <c r="A11004">
        <v>206921140</v>
      </c>
      <c r="B11004" t="s">
        <v>4934</v>
      </c>
      <c r="C11004" t="s">
        <v>3597</v>
      </c>
      <c r="D11004" t="s">
        <v>3614</v>
      </c>
      <c r="E11004" t="s">
        <v>3615</v>
      </c>
      <c r="F11004" t="s">
        <v>3600</v>
      </c>
      <c r="G11004">
        <v>206921140</v>
      </c>
      <c r="I11004" t="s">
        <v>3601</v>
      </c>
      <c r="J11004" t="s">
        <v>4846</v>
      </c>
      <c r="L11004" t="s">
        <v>4946</v>
      </c>
      <c r="M11004">
        <v>10.25</v>
      </c>
      <c r="N11004">
        <v>17.75</v>
      </c>
      <c r="O11004">
        <v>9.5</v>
      </c>
      <c r="S11004" t="b">
        <v>0</v>
      </c>
      <c r="T11004" t="b">
        <v>0</v>
      </c>
      <c r="U11004" t="b">
        <v>0</v>
      </c>
      <c r="V11004">
        <v>22200</v>
      </c>
      <c r="W11004">
        <v>14300</v>
      </c>
      <c r="X11004">
        <v>2.42</v>
      </c>
      <c r="Y11004">
        <v>14300</v>
      </c>
      <c r="Z11004">
        <v>2.42</v>
      </c>
    </row>
    <row r="11005" spans="1:26">
      <c r="A11005">
        <v>206922104</v>
      </c>
      <c r="B11005" t="s">
        <v>4934</v>
      </c>
      <c r="C11005" t="s">
        <v>3597</v>
      </c>
      <c r="D11005" t="s">
        <v>3614</v>
      </c>
      <c r="E11005" t="s">
        <v>4841</v>
      </c>
      <c r="F11005" t="s">
        <v>3600</v>
      </c>
      <c r="G11005">
        <v>206922104</v>
      </c>
      <c r="I11005" t="s">
        <v>3601</v>
      </c>
      <c r="J11005" t="s">
        <v>4846</v>
      </c>
      <c r="L11005" t="s">
        <v>4946</v>
      </c>
      <c r="M11005">
        <v>10.25</v>
      </c>
      <c r="N11005">
        <v>17.75</v>
      </c>
      <c r="O11005">
        <v>9.5</v>
      </c>
      <c r="S11005" t="b">
        <v>0</v>
      </c>
      <c r="T11005" t="b">
        <v>0</v>
      </c>
      <c r="U11005" t="b">
        <v>0</v>
      </c>
      <c r="V11005">
        <v>22200</v>
      </c>
      <c r="W11005">
        <v>14300</v>
      </c>
      <c r="X11005">
        <v>2.42</v>
      </c>
      <c r="Y11005">
        <v>14300</v>
      </c>
      <c r="Z11005">
        <v>2.42</v>
      </c>
    </row>
    <row r="11006" spans="1:26">
      <c r="A11006">
        <v>206921147</v>
      </c>
      <c r="B11006" t="s">
        <v>4934</v>
      </c>
      <c r="C11006" t="s">
        <v>3597</v>
      </c>
      <c r="D11006" t="s">
        <v>3614</v>
      </c>
      <c r="E11006" t="s">
        <v>3615</v>
      </c>
      <c r="F11006" t="s">
        <v>3600</v>
      </c>
      <c r="G11006">
        <v>206921147</v>
      </c>
      <c r="I11006" t="s">
        <v>3601</v>
      </c>
      <c r="J11006" t="s">
        <v>4846</v>
      </c>
      <c r="L11006" t="s">
        <v>4945</v>
      </c>
      <c r="M11006">
        <v>10.25</v>
      </c>
      <c r="N11006">
        <v>17.5</v>
      </c>
      <c r="O11006">
        <v>9.5</v>
      </c>
      <c r="S11006" t="b">
        <v>0</v>
      </c>
      <c r="T11006" t="b">
        <v>0</v>
      </c>
      <c r="U11006" t="b">
        <v>0</v>
      </c>
      <c r="V11006">
        <v>22000</v>
      </c>
      <c r="W11006">
        <v>14100</v>
      </c>
      <c r="X11006">
        <v>2.37</v>
      </c>
      <c r="Y11006">
        <v>14100</v>
      </c>
      <c r="Z11006">
        <v>2.37</v>
      </c>
    </row>
    <row r="11007" spans="1:26">
      <c r="A11007">
        <v>206922106</v>
      </c>
      <c r="B11007" t="s">
        <v>4934</v>
      </c>
      <c r="C11007" t="s">
        <v>3597</v>
      </c>
      <c r="D11007" t="s">
        <v>3614</v>
      </c>
      <c r="E11007" t="s">
        <v>4837</v>
      </c>
      <c r="F11007" t="s">
        <v>3600</v>
      </c>
      <c r="G11007">
        <v>206922106</v>
      </c>
      <c r="I11007" t="s">
        <v>3601</v>
      </c>
      <c r="J11007" t="s">
        <v>4846</v>
      </c>
      <c r="L11007" t="s">
        <v>4946</v>
      </c>
      <c r="M11007">
        <v>10.25</v>
      </c>
      <c r="N11007">
        <v>17.75</v>
      </c>
      <c r="O11007">
        <v>9.5</v>
      </c>
      <c r="S11007" t="b">
        <v>0</v>
      </c>
      <c r="T11007" t="b">
        <v>0</v>
      </c>
      <c r="U11007" t="b">
        <v>0</v>
      </c>
      <c r="V11007">
        <v>22200</v>
      </c>
      <c r="W11007">
        <v>14300</v>
      </c>
      <c r="X11007">
        <v>2.42</v>
      </c>
      <c r="Y11007">
        <v>14300</v>
      </c>
      <c r="Z11007">
        <v>2.42</v>
      </c>
    </row>
    <row r="11008" spans="1:26">
      <c r="A11008">
        <v>206922103</v>
      </c>
      <c r="B11008" t="s">
        <v>4934</v>
      </c>
      <c r="C11008" t="s">
        <v>3597</v>
      </c>
      <c r="D11008" t="s">
        <v>3614</v>
      </c>
      <c r="E11008" t="s">
        <v>4842</v>
      </c>
      <c r="F11008" t="s">
        <v>3600</v>
      </c>
      <c r="G11008">
        <v>206922103</v>
      </c>
      <c r="I11008" t="s">
        <v>3601</v>
      </c>
      <c r="J11008" t="s">
        <v>4846</v>
      </c>
      <c r="L11008" t="s">
        <v>4946</v>
      </c>
      <c r="M11008">
        <v>10.25</v>
      </c>
      <c r="N11008">
        <v>17.75</v>
      </c>
      <c r="O11008">
        <v>9.5</v>
      </c>
      <c r="S11008" t="b">
        <v>0</v>
      </c>
      <c r="T11008" t="b">
        <v>0</v>
      </c>
      <c r="U11008" t="b">
        <v>0</v>
      </c>
      <c r="V11008">
        <v>22200</v>
      </c>
      <c r="W11008">
        <v>14300</v>
      </c>
      <c r="X11008">
        <v>2.42</v>
      </c>
      <c r="Y11008">
        <v>14300</v>
      </c>
      <c r="Z11008">
        <v>2.42</v>
      </c>
    </row>
    <row r="11009" spans="1:26">
      <c r="A11009">
        <v>206922131</v>
      </c>
      <c r="B11009" t="s">
        <v>4934</v>
      </c>
      <c r="C11009" t="s">
        <v>3597</v>
      </c>
      <c r="D11009" t="s">
        <v>3614</v>
      </c>
      <c r="E11009" t="s">
        <v>4842</v>
      </c>
      <c r="F11009" t="s">
        <v>3600</v>
      </c>
      <c r="G11009">
        <v>206922131</v>
      </c>
      <c r="I11009" t="s">
        <v>3601</v>
      </c>
      <c r="J11009" t="s">
        <v>4846</v>
      </c>
      <c r="L11009" t="s">
        <v>4945</v>
      </c>
      <c r="M11009">
        <v>10.25</v>
      </c>
      <c r="N11009">
        <v>17.5</v>
      </c>
      <c r="O11009">
        <v>9.5</v>
      </c>
      <c r="S11009" t="b">
        <v>0</v>
      </c>
      <c r="T11009" t="b">
        <v>0</v>
      </c>
      <c r="U11009" t="b">
        <v>0</v>
      </c>
      <c r="V11009">
        <v>22000</v>
      </c>
      <c r="W11009">
        <v>14100</v>
      </c>
      <c r="X11009">
        <v>2.37</v>
      </c>
      <c r="Y11009">
        <v>14100</v>
      </c>
      <c r="Z11009">
        <v>2.37</v>
      </c>
    </row>
    <row r="11010" spans="1:26">
      <c r="A11010">
        <v>206921148</v>
      </c>
      <c r="B11010" t="s">
        <v>4934</v>
      </c>
      <c r="C11010" t="s">
        <v>3597</v>
      </c>
      <c r="D11010" t="s">
        <v>3614</v>
      </c>
      <c r="E11010" t="s">
        <v>3615</v>
      </c>
      <c r="F11010" t="s">
        <v>3600</v>
      </c>
      <c r="G11010">
        <v>206921148</v>
      </c>
      <c r="I11010" t="s">
        <v>3601</v>
      </c>
      <c r="J11010" t="s">
        <v>4846</v>
      </c>
      <c r="L11010" t="s">
        <v>4944</v>
      </c>
      <c r="M11010">
        <v>10.25</v>
      </c>
      <c r="N11010">
        <v>17.5</v>
      </c>
      <c r="O11010">
        <v>9.5</v>
      </c>
      <c r="S11010" t="b">
        <v>0</v>
      </c>
      <c r="T11010" t="b">
        <v>0</v>
      </c>
      <c r="U11010" t="b">
        <v>0</v>
      </c>
      <c r="V11010">
        <v>22000</v>
      </c>
      <c r="W11010">
        <v>14100</v>
      </c>
      <c r="X11010">
        <v>2.37</v>
      </c>
      <c r="Y11010">
        <v>14100</v>
      </c>
      <c r="Z11010">
        <v>2.37</v>
      </c>
    </row>
    <row r="11011" spans="1:26">
      <c r="A11011">
        <v>206922132</v>
      </c>
      <c r="B11011" t="s">
        <v>4934</v>
      </c>
      <c r="C11011" t="s">
        <v>3597</v>
      </c>
      <c r="D11011" t="s">
        <v>3614</v>
      </c>
      <c r="E11011" t="s">
        <v>4841</v>
      </c>
      <c r="F11011" t="s">
        <v>3600</v>
      </c>
      <c r="G11011">
        <v>206922132</v>
      </c>
      <c r="I11011" t="s">
        <v>3601</v>
      </c>
      <c r="J11011" t="s">
        <v>4846</v>
      </c>
      <c r="L11011" t="s">
        <v>4945</v>
      </c>
      <c r="M11011">
        <v>10.25</v>
      </c>
      <c r="N11011">
        <v>17.5</v>
      </c>
      <c r="O11011">
        <v>9.5</v>
      </c>
      <c r="S11011" t="b">
        <v>0</v>
      </c>
      <c r="T11011" t="b">
        <v>0</v>
      </c>
      <c r="U11011" t="b">
        <v>0</v>
      </c>
      <c r="V11011">
        <v>22000</v>
      </c>
      <c r="W11011">
        <v>14100</v>
      </c>
      <c r="X11011">
        <v>2.37</v>
      </c>
      <c r="Y11011">
        <v>14100</v>
      </c>
      <c r="Z11011">
        <v>2.37</v>
      </c>
    </row>
    <row r="11012" spans="1:26">
      <c r="A11012">
        <v>206922135</v>
      </c>
      <c r="B11012" t="s">
        <v>4934</v>
      </c>
      <c r="C11012" t="s">
        <v>3597</v>
      </c>
      <c r="D11012" t="s">
        <v>3614</v>
      </c>
      <c r="E11012" t="s">
        <v>4842</v>
      </c>
      <c r="F11012" t="s">
        <v>3600</v>
      </c>
      <c r="G11012">
        <v>206922135</v>
      </c>
      <c r="I11012" t="s">
        <v>3601</v>
      </c>
      <c r="J11012" t="s">
        <v>4846</v>
      </c>
      <c r="L11012" t="s">
        <v>4944</v>
      </c>
      <c r="M11012">
        <v>10.25</v>
      </c>
      <c r="N11012">
        <v>17.5</v>
      </c>
      <c r="O11012">
        <v>9.5</v>
      </c>
      <c r="S11012" t="b">
        <v>0</v>
      </c>
      <c r="T11012" t="b">
        <v>0</v>
      </c>
      <c r="U11012" t="b">
        <v>0</v>
      </c>
      <c r="V11012">
        <v>22000</v>
      </c>
      <c r="W11012">
        <v>14100</v>
      </c>
      <c r="X11012">
        <v>2.37</v>
      </c>
      <c r="Y11012">
        <v>14100</v>
      </c>
      <c r="Z11012">
        <v>2.37</v>
      </c>
    </row>
    <row r="11013" spans="1:26">
      <c r="A11013">
        <v>206922133</v>
      </c>
      <c r="B11013" t="s">
        <v>4934</v>
      </c>
      <c r="C11013" t="s">
        <v>3597</v>
      </c>
      <c r="D11013" t="s">
        <v>3614</v>
      </c>
      <c r="E11013" t="s">
        <v>4840</v>
      </c>
      <c r="F11013" t="s">
        <v>3600</v>
      </c>
      <c r="G11013">
        <v>206922133</v>
      </c>
      <c r="I11013" t="s">
        <v>3601</v>
      </c>
      <c r="J11013" t="s">
        <v>4846</v>
      </c>
      <c r="L11013" t="s">
        <v>4945</v>
      </c>
      <c r="M11013">
        <v>10.25</v>
      </c>
      <c r="N11013">
        <v>17.5</v>
      </c>
      <c r="O11013">
        <v>9.5</v>
      </c>
      <c r="S11013" t="b">
        <v>0</v>
      </c>
      <c r="T11013" t="b">
        <v>0</v>
      </c>
      <c r="U11013" t="b">
        <v>0</v>
      </c>
      <c r="V11013">
        <v>22000</v>
      </c>
      <c r="W11013">
        <v>14100</v>
      </c>
      <c r="X11013">
        <v>2.37</v>
      </c>
      <c r="Y11013">
        <v>14100</v>
      </c>
      <c r="Z11013">
        <v>2.37</v>
      </c>
    </row>
    <row r="11014" spans="1:26">
      <c r="A11014">
        <v>206922134</v>
      </c>
      <c r="B11014" t="s">
        <v>4934</v>
      </c>
      <c r="C11014" t="s">
        <v>3597</v>
      </c>
      <c r="D11014" t="s">
        <v>3614</v>
      </c>
      <c r="E11014" t="s">
        <v>4837</v>
      </c>
      <c r="F11014" t="s">
        <v>3600</v>
      </c>
      <c r="G11014">
        <v>206922134</v>
      </c>
      <c r="I11014" t="s">
        <v>3601</v>
      </c>
      <c r="J11014" t="s">
        <v>4846</v>
      </c>
      <c r="L11014" t="s">
        <v>4945</v>
      </c>
      <c r="M11014">
        <v>10.25</v>
      </c>
      <c r="N11014">
        <v>17.5</v>
      </c>
      <c r="O11014">
        <v>9.5</v>
      </c>
      <c r="S11014" t="b">
        <v>0</v>
      </c>
      <c r="T11014" t="b">
        <v>0</v>
      </c>
      <c r="U11014" t="b">
        <v>0</v>
      </c>
      <c r="V11014">
        <v>22000</v>
      </c>
      <c r="W11014">
        <v>14100</v>
      </c>
      <c r="X11014">
        <v>2.37</v>
      </c>
      <c r="Y11014">
        <v>14100</v>
      </c>
      <c r="Z11014">
        <v>2.37</v>
      </c>
    </row>
    <row r="11015" spans="1:26">
      <c r="A11015">
        <v>206922136</v>
      </c>
      <c r="B11015" t="s">
        <v>4934</v>
      </c>
      <c r="C11015" t="s">
        <v>3597</v>
      </c>
      <c r="D11015" t="s">
        <v>3614</v>
      </c>
      <c r="E11015" t="s">
        <v>4841</v>
      </c>
      <c r="F11015" t="s">
        <v>3600</v>
      </c>
      <c r="G11015">
        <v>206922136</v>
      </c>
      <c r="I11015" t="s">
        <v>3601</v>
      </c>
      <c r="J11015" t="s">
        <v>4846</v>
      </c>
      <c r="L11015" t="s">
        <v>4944</v>
      </c>
      <c r="M11015">
        <v>10.25</v>
      </c>
      <c r="N11015">
        <v>17.5</v>
      </c>
      <c r="O11015">
        <v>9.5</v>
      </c>
      <c r="S11015" t="b">
        <v>0</v>
      </c>
      <c r="T11015" t="b">
        <v>0</v>
      </c>
      <c r="U11015" t="b">
        <v>0</v>
      </c>
      <c r="V11015">
        <v>22000</v>
      </c>
      <c r="W11015">
        <v>14100</v>
      </c>
      <c r="X11015">
        <v>2.37</v>
      </c>
      <c r="Y11015">
        <v>14100</v>
      </c>
      <c r="Z11015">
        <v>2.37</v>
      </c>
    </row>
    <row r="11016" spans="1:26">
      <c r="A11016">
        <v>206922138</v>
      </c>
      <c r="B11016" t="s">
        <v>4934</v>
      </c>
      <c r="C11016" t="s">
        <v>3597</v>
      </c>
      <c r="D11016" t="s">
        <v>3614</v>
      </c>
      <c r="E11016" t="s">
        <v>4837</v>
      </c>
      <c r="F11016" t="s">
        <v>3600</v>
      </c>
      <c r="G11016">
        <v>206922138</v>
      </c>
      <c r="I11016" t="s">
        <v>3601</v>
      </c>
      <c r="J11016" t="s">
        <v>4846</v>
      </c>
      <c r="L11016" t="s">
        <v>4944</v>
      </c>
      <c r="M11016">
        <v>10.25</v>
      </c>
      <c r="N11016">
        <v>17.5</v>
      </c>
      <c r="O11016">
        <v>9.5</v>
      </c>
      <c r="S11016" t="b">
        <v>0</v>
      </c>
      <c r="T11016" t="b">
        <v>0</v>
      </c>
      <c r="U11016" t="b">
        <v>0</v>
      </c>
      <c r="V11016">
        <v>22000</v>
      </c>
      <c r="W11016">
        <v>14100</v>
      </c>
      <c r="X11016">
        <v>2.37</v>
      </c>
      <c r="Y11016">
        <v>14100</v>
      </c>
      <c r="Z11016">
        <v>2.37</v>
      </c>
    </row>
    <row r="11017" spans="1:26">
      <c r="A11017">
        <v>206922137</v>
      </c>
      <c r="B11017" t="s">
        <v>4934</v>
      </c>
      <c r="C11017" t="s">
        <v>3597</v>
      </c>
      <c r="D11017" t="s">
        <v>3614</v>
      </c>
      <c r="E11017" t="s">
        <v>4840</v>
      </c>
      <c r="F11017" t="s">
        <v>3600</v>
      </c>
      <c r="G11017">
        <v>206922137</v>
      </c>
      <c r="I11017" t="s">
        <v>3601</v>
      </c>
      <c r="J11017" t="s">
        <v>4846</v>
      </c>
      <c r="L11017" t="s">
        <v>4944</v>
      </c>
      <c r="M11017">
        <v>10.25</v>
      </c>
      <c r="N11017">
        <v>17.5</v>
      </c>
      <c r="O11017">
        <v>9.5</v>
      </c>
      <c r="S11017" t="b">
        <v>0</v>
      </c>
      <c r="T11017" t="b">
        <v>0</v>
      </c>
      <c r="U11017" t="b">
        <v>0</v>
      </c>
      <c r="V11017">
        <v>22000</v>
      </c>
      <c r="W11017">
        <v>14100</v>
      </c>
      <c r="X11017">
        <v>2.37</v>
      </c>
      <c r="Y11017">
        <v>14100</v>
      </c>
      <c r="Z11017">
        <v>2.37</v>
      </c>
    </row>
    <row r="11018" spans="1:26">
      <c r="A11018">
        <v>206921149</v>
      </c>
      <c r="B11018" t="s">
        <v>4934</v>
      </c>
      <c r="C11018" t="s">
        <v>3597</v>
      </c>
      <c r="D11018" t="s">
        <v>3614</v>
      </c>
      <c r="E11018" t="s">
        <v>3615</v>
      </c>
      <c r="F11018" t="s">
        <v>3600</v>
      </c>
      <c r="G11018">
        <v>206921149</v>
      </c>
      <c r="I11018" t="s">
        <v>3601</v>
      </c>
      <c r="J11018" t="s">
        <v>4846</v>
      </c>
      <c r="L11018" t="s">
        <v>4943</v>
      </c>
      <c r="M11018">
        <v>10.25</v>
      </c>
      <c r="N11018">
        <v>17.5</v>
      </c>
      <c r="O11018">
        <v>9.5</v>
      </c>
      <c r="S11018" t="b">
        <v>0</v>
      </c>
      <c r="T11018" t="b">
        <v>0</v>
      </c>
      <c r="U11018" t="b">
        <v>0</v>
      </c>
      <c r="V11018">
        <v>22000</v>
      </c>
      <c r="W11018">
        <v>14100</v>
      </c>
      <c r="X11018">
        <v>2.37</v>
      </c>
      <c r="Y11018">
        <v>14100</v>
      </c>
      <c r="Z11018">
        <v>2.37</v>
      </c>
    </row>
    <row r="11019" spans="1:26">
      <c r="A11019">
        <v>206922139</v>
      </c>
      <c r="B11019" t="s">
        <v>4934</v>
      </c>
      <c r="C11019" t="s">
        <v>3597</v>
      </c>
      <c r="D11019" t="s">
        <v>3614</v>
      </c>
      <c r="E11019" t="s">
        <v>4842</v>
      </c>
      <c r="F11019" t="s">
        <v>3600</v>
      </c>
      <c r="G11019">
        <v>206922139</v>
      </c>
      <c r="I11019" t="s">
        <v>3601</v>
      </c>
      <c r="J11019" t="s">
        <v>4846</v>
      </c>
      <c r="L11019" t="s">
        <v>4943</v>
      </c>
      <c r="M11019">
        <v>10.25</v>
      </c>
      <c r="N11019">
        <v>17.5</v>
      </c>
      <c r="O11019">
        <v>9.5</v>
      </c>
      <c r="S11019" t="b">
        <v>0</v>
      </c>
      <c r="T11019" t="b">
        <v>0</v>
      </c>
      <c r="U11019" t="b">
        <v>0</v>
      </c>
      <c r="V11019">
        <v>22000</v>
      </c>
      <c r="W11019">
        <v>14100</v>
      </c>
      <c r="X11019">
        <v>2.37</v>
      </c>
      <c r="Y11019">
        <v>14100</v>
      </c>
      <c r="Z11019">
        <v>2.37</v>
      </c>
    </row>
    <row r="11020" spans="1:26">
      <c r="A11020">
        <v>206921150</v>
      </c>
      <c r="B11020" t="s">
        <v>4934</v>
      </c>
      <c r="C11020" t="s">
        <v>3597</v>
      </c>
      <c r="D11020" t="s">
        <v>3614</v>
      </c>
      <c r="E11020" t="s">
        <v>3615</v>
      </c>
      <c r="F11020" t="s">
        <v>3600</v>
      </c>
      <c r="G11020">
        <v>206921150</v>
      </c>
      <c r="I11020" t="s">
        <v>3601</v>
      </c>
      <c r="J11020" t="s">
        <v>4846</v>
      </c>
      <c r="L11020" t="s">
        <v>4942</v>
      </c>
      <c r="M11020">
        <v>10.25</v>
      </c>
      <c r="N11020">
        <v>17.5</v>
      </c>
      <c r="O11020">
        <v>9.5</v>
      </c>
      <c r="S11020" t="b">
        <v>0</v>
      </c>
      <c r="T11020" t="b">
        <v>0</v>
      </c>
      <c r="U11020" t="b">
        <v>0</v>
      </c>
      <c r="V11020">
        <v>22000</v>
      </c>
      <c r="W11020">
        <v>14100</v>
      </c>
      <c r="X11020">
        <v>2.37</v>
      </c>
      <c r="Y11020">
        <v>14100</v>
      </c>
      <c r="Z11020">
        <v>2.37</v>
      </c>
    </row>
    <row r="11021" spans="1:26">
      <c r="A11021">
        <v>206922140</v>
      </c>
      <c r="B11021" t="s">
        <v>4934</v>
      </c>
      <c r="C11021" t="s">
        <v>3597</v>
      </c>
      <c r="D11021" t="s">
        <v>3614</v>
      </c>
      <c r="E11021" t="s">
        <v>4841</v>
      </c>
      <c r="F11021" t="s">
        <v>3600</v>
      </c>
      <c r="G11021">
        <v>206922140</v>
      </c>
      <c r="I11021" t="s">
        <v>3601</v>
      </c>
      <c r="J11021" t="s">
        <v>4846</v>
      </c>
      <c r="L11021" t="s">
        <v>4943</v>
      </c>
      <c r="M11021">
        <v>10.25</v>
      </c>
      <c r="N11021">
        <v>17.5</v>
      </c>
      <c r="O11021">
        <v>9.5</v>
      </c>
      <c r="S11021" t="b">
        <v>0</v>
      </c>
      <c r="T11021" t="b">
        <v>0</v>
      </c>
      <c r="U11021" t="b">
        <v>0</v>
      </c>
      <c r="V11021">
        <v>22000</v>
      </c>
      <c r="W11021">
        <v>14100</v>
      </c>
      <c r="X11021">
        <v>2.37</v>
      </c>
      <c r="Y11021">
        <v>14100</v>
      </c>
      <c r="Z11021">
        <v>2.37</v>
      </c>
    </row>
    <row r="11022" spans="1:26">
      <c r="A11022">
        <v>206922142</v>
      </c>
      <c r="B11022" t="s">
        <v>4934</v>
      </c>
      <c r="C11022" t="s">
        <v>3597</v>
      </c>
      <c r="D11022" t="s">
        <v>3614</v>
      </c>
      <c r="E11022" t="s">
        <v>4837</v>
      </c>
      <c r="F11022" t="s">
        <v>3600</v>
      </c>
      <c r="G11022">
        <v>206922142</v>
      </c>
      <c r="I11022" t="s">
        <v>3601</v>
      </c>
      <c r="J11022" t="s">
        <v>4846</v>
      </c>
      <c r="L11022" t="s">
        <v>4943</v>
      </c>
      <c r="M11022">
        <v>10.25</v>
      </c>
      <c r="N11022">
        <v>17.5</v>
      </c>
      <c r="O11022">
        <v>9.5</v>
      </c>
      <c r="S11022" t="b">
        <v>0</v>
      </c>
      <c r="T11022" t="b">
        <v>0</v>
      </c>
      <c r="U11022" t="b">
        <v>0</v>
      </c>
      <c r="V11022">
        <v>22000</v>
      </c>
      <c r="W11022">
        <v>14100</v>
      </c>
      <c r="X11022">
        <v>2.37</v>
      </c>
      <c r="Y11022">
        <v>14100</v>
      </c>
      <c r="Z11022">
        <v>2.37</v>
      </c>
    </row>
    <row r="11023" spans="1:26">
      <c r="A11023">
        <v>206922141</v>
      </c>
      <c r="B11023" t="s">
        <v>4934</v>
      </c>
      <c r="C11023" t="s">
        <v>3597</v>
      </c>
      <c r="D11023" t="s">
        <v>3614</v>
      </c>
      <c r="E11023" t="s">
        <v>4840</v>
      </c>
      <c r="F11023" t="s">
        <v>3600</v>
      </c>
      <c r="G11023">
        <v>206922141</v>
      </c>
      <c r="I11023" t="s">
        <v>3601</v>
      </c>
      <c r="J11023" t="s">
        <v>4846</v>
      </c>
      <c r="L11023" t="s">
        <v>4943</v>
      </c>
      <c r="M11023">
        <v>10.25</v>
      </c>
      <c r="N11023">
        <v>17.5</v>
      </c>
      <c r="O11023">
        <v>9.5</v>
      </c>
      <c r="S11023" t="b">
        <v>0</v>
      </c>
      <c r="T11023" t="b">
        <v>0</v>
      </c>
      <c r="U11023" t="b">
        <v>0</v>
      </c>
      <c r="V11023">
        <v>22000</v>
      </c>
      <c r="W11023">
        <v>14100</v>
      </c>
      <c r="X11023">
        <v>2.37</v>
      </c>
      <c r="Y11023">
        <v>14100</v>
      </c>
      <c r="Z11023">
        <v>2.37</v>
      </c>
    </row>
    <row r="11024" spans="1:26">
      <c r="A11024">
        <v>206922143</v>
      </c>
      <c r="B11024" t="s">
        <v>4934</v>
      </c>
      <c r="C11024" t="s">
        <v>3597</v>
      </c>
      <c r="D11024" t="s">
        <v>3614</v>
      </c>
      <c r="E11024" t="s">
        <v>4842</v>
      </c>
      <c r="F11024" t="s">
        <v>3600</v>
      </c>
      <c r="G11024">
        <v>206922143</v>
      </c>
      <c r="I11024" t="s">
        <v>3601</v>
      </c>
      <c r="J11024" t="s">
        <v>4846</v>
      </c>
      <c r="L11024" t="s">
        <v>4942</v>
      </c>
      <c r="M11024">
        <v>10.25</v>
      </c>
      <c r="N11024">
        <v>17.5</v>
      </c>
      <c r="O11024">
        <v>9.5</v>
      </c>
      <c r="S11024" t="b">
        <v>0</v>
      </c>
      <c r="T11024" t="b">
        <v>0</v>
      </c>
      <c r="U11024" t="b">
        <v>0</v>
      </c>
      <c r="V11024">
        <v>22000</v>
      </c>
      <c r="W11024">
        <v>14100</v>
      </c>
      <c r="X11024">
        <v>2.37</v>
      </c>
      <c r="Y11024">
        <v>14100</v>
      </c>
      <c r="Z11024">
        <v>2.37</v>
      </c>
    </row>
    <row r="11025" spans="1:26">
      <c r="A11025">
        <v>206922144</v>
      </c>
      <c r="B11025" t="s">
        <v>4934</v>
      </c>
      <c r="C11025" t="s">
        <v>3597</v>
      </c>
      <c r="D11025" t="s">
        <v>3614</v>
      </c>
      <c r="E11025" t="s">
        <v>4841</v>
      </c>
      <c r="F11025" t="s">
        <v>3600</v>
      </c>
      <c r="G11025">
        <v>206922144</v>
      </c>
      <c r="I11025" t="s">
        <v>3601</v>
      </c>
      <c r="J11025" t="s">
        <v>4846</v>
      </c>
      <c r="L11025" t="s">
        <v>4942</v>
      </c>
      <c r="M11025">
        <v>10.25</v>
      </c>
      <c r="N11025">
        <v>17.5</v>
      </c>
      <c r="O11025">
        <v>9.5</v>
      </c>
      <c r="S11025" t="b">
        <v>0</v>
      </c>
      <c r="T11025" t="b">
        <v>0</v>
      </c>
      <c r="U11025" t="b">
        <v>0</v>
      </c>
      <c r="V11025">
        <v>22000</v>
      </c>
      <c r="W11025">
        <v>14100</v>
      </c>
      <c r="X11025">
        <v>2.37</v>
      </c>
      <c r="Y11025">
        <v>14100</v>
      </c>
      <c r="Z11025">
        <v>2.37</v>
      </c>
    </row>
    <row r="11026" spans="1:26">
      <c r="A11026">
        <v>206922145</v>
      </c>
      <c r="B11026" t="s">
        <v>4934</v>
      </c>
      <c r="C11026" t="s">
        <v>3597</v>
      </c>
      <c r="D11026" t="s">
        <v>3614</v>
      </c>
      <c r="E11026" t="s">
        <v>4840</v>
      </c>
      <c r="F11026" t="s">
        <v>3600</v>
      </c>
      <c r="G11026">
        <v>206922145</v>
      </c>
      <c r="I11026" t="s">
        <v>3601</v>
      </c>
      <c r="J11026" t="s">
        <v>4846</v>
      </c>
      <c r="L11026" t="s">
        <v>4942</v>
      </c>
      <c r="M11026">
        <v>10.25</v>
      </c>
      <c r="N11026">
        <v>17.5</v>
      </c>
      <c r="O11026">
        <v>9.5</v>
      </c>
      <c r="S11026" t="b">
        <v>0</v>
      </c>
      <c r="T11026" t="b">
        <v>0</v>
      </c>
      <c r="U11026" t="b">
        <v>0</v>
      </c>
      <c r="V11026">
        <v>22000</v>
      </c>
      <c r="W11026">
        <v>14100</v>
      </c>
      <c r="X11026">
        <v>2.37</v>
      </c>
      <c r="Y11026">
        <v>14100</v>
      </c>
      <c r="Z11026">
        <v>2.37</v>
      </c>
    </row>
    <row r="11027" spans="1:26">
      <c r="A11027">
        <v>206922146</v>
      </c>
      <c r="B11027" t="s">
        <v>4934</v>
      </c>
      <c r="C11027" t="s">
        <v>3597</v>
      </c>
      <c r="D11027" t="s">
        <v>3614</v>
      </c>
      <c r="E11027" t="s">
        <v>4837</v>
      </c>
      <c r="F11027" t="s">
        <v>3600</v>
      </c>
      <c r="G11027">
        <v>206922146</v>
      </c>
      <c r="I11027" t="s">
        <v>3601</v>
      </c>
      <c r="J11027" t="s">
        <v>4846</v>
      </c>
      <c r="L11027" t="s">
        <v>4942</v>
      </c>
      <c r="M11027">
        <v>10.25</v>
      </c>
      <c r="N11027">
        <v>17.5</v>
      </c>
      <c r="O11027">
        <v>9.5</v>
      </c>
      <c r="S11027" t="b">
        <v>0</v>
      </c>
      <c r="T11027" t="b">
        <v>0</v>
      </c>
      <c r="U11027" t="b">
        <v>0</v>
      </c>
      <c r="V11027">
        <v>22000</v>
      </c>
      <c r="W11027">
        <v>14100</v>
      </c>
      <c r="X11027">
        <v>2.37</v>
      </c>
      <c r="Y11027">
        <v>14100</v>
      </c>
      <c r="Z11027">
        <v>2.37</v>
      </c>
    </row>
    <row r="11028" spans="1:26">
      <c r="A11028">
        <v>206971724</v>
      </c>
      <c r="B11028" t="s">
        <v>4934</v>
      </c>
      <c r="C11028" t="s">
        <v>3597</v>
      </c>
      <c r="D11028" t="s">
        <v>3614</v>
      </c>
      <c r="E11028" t="s">
        <v>4842</v>
      </c>
      <c r="F11028" t="s">
        <v>3600</v>
      </c>
      <c r="G11028">
        <v>206971724</v>
      </c>
      <c r="I11028" t="s">
        <v>3601</v>
      </c>
      <c r="J11028" t="s">
        <v>4843</v>
      </c>
      <c r="L11028" t="s">
        <v>4941</v>
      </c>
      <c r="M11028">
        <v>10.25</v>
      </c>
      <c r="N11028">
        <v>18.25</v>
      </c>
      <c r="O11028">
        <v>9.5</v>
      </c>
      <c r="S11028" t="b">
        <v>0</v>
      </c>
      <c r="T11028" t="b">
        <v>0</v>
      </c>
      <c r="U11028" t="b">
        <v>0</v>
      </c>
      <c r="V11028">
        <v>48000</v>
      </c>
      <c r="W11028">
        <v>30200</v>
      </c>
      <c r="X11028">
        <v>2.54</v>
      </c>
      <c r="Y11028">
        <v>30200</v>
      </c>
      <c r="Z11028">
        <v>2.54</v>
      </c>
    </row>
    <row r="11029" spans="1:26">
      <c r="A11029">
        <v>206971178</v>
      </c>
      <c r="B11029" t="s">
        <v>4934</v>
      </c>
      <c r="C11029" t="s">
        <v>3597</v>
      </c>
      <c r="D11029" t="s">
        <v>3614</v>
      </c>
      <c r="E11029" t="s">
        <v>3615</v>
      </c>
      <c r="F11029" t="s">
        <v>3600</v>
      </c>
      <c r="G11029">
        <v>206971178</v>
      </c>
      <c r="I11029" t="s">
        <v>3601</v>
      </c>
      <c r="J11029" t="s">
        <v>4843</v>
      </c>
      <c r="L11029" t="s">
        <v>4941</v>
      </c>
      <c r="M11029">
        <v>10.25</v>
      </c>
      <c r="N11029">
        <v>18.25</v>
      </c>
      <c r="O11029">
        <v>9.5</v>
      </c>
      <c r="S11029" t="b">
        <v>0</v>
      </c>
      <c r="T11029" t="b">
        <v>0</v>
      </c>
      <c r="U11029" t="b">
        <v>0</v>
      </c>
      <c r="V11029">
        <v>48000</v>
      </c>
      <c r="W11029">
        <v>30200</v>
      </c>
      <c r="X11029">
        <v>2.54</v>
      </c>
      <c r="Y11029">
        <v>30200</v>
      </c>
      <c r="Z11029">
        <v>2.54</v>
      </c>
    </row>
    <row r="11030" spans="1:26">
      <c r="A11030">
        <v>206971725</v>
      </c>
      <c r="B11030" t="s">
        <v>4934</v>
      </c>
      <c r="C11030" t="s">
        <v>3597</v>
      </c>
      <c r="D11030" t="s">
        <v>3614</v>
      </c>
      <c r="E11030" t="s">
        <v>4841</v>
      </c>
      <c r="F11030" t="s">
        <v>3600</v>
      </c>
      <c r="G11030">
        <v>206971725</v>
      </c>
      <c r="I11030" t="s">
        <v>3601</v>
      </c>
      <c r="J11030" t="s">
        <v>4843</v>
      </c>
      <c r="L11030" t="s">
        <v>4941</v>
      </c>
      <c r="M11030">
        <v>10.25</v>
      </c>
      <c r="N11030">
        <v>18.25</v>
      </c>
      <c r="O11030">
        <v>9.5</v>
      </c>
      <c r="S11030" t="b">
        <v>0</v>
      </c>
      <c r="T11030" t="b">
        <v>0</v>
      </c>
      <c r="U11030" t="b">
        <v>0</v>
      </c>
      <c r="V11030">
        <v>48000</v>
      </c>
      <c r="W11030">
        <v>30200</v>
      </c>
      <c r="X11030">
        <v>2.54</v>
      </c>
      <c r="Y11030">
        <v>30200</v>
      </c>
      <c r="Z11030">
        <v>2.54</v>
      </c>
    </row>
    <row r="11031" spans="1:26">
      <c r="A11031">
        <v>206971731</v>
      </c>
      <c r="B11031" t="s">
        <v>4934</v>
      </c>
      <c r="C11031" t="s">
        <v>3597</v>
      </c>
      <c r="D11031" t="s">
        <v>3614</v>
      </c>
      <c r="E11031" t="s">
        <v>4837</v>
      </c>
      <c r="F11031" t="s">
        <v>3600</v>
      </c>
      <c r="G11031">
        <v>206971731</v>
      </c>
      <c r="I11031" t="s">
        <v>3601</v>
      </c>
      <c r="J11031" t="s">
        <v>4843</v>
      </c>
      <c r="L11031" t="s">
        <v>4940</v>
      </c>
      <c r="M11031">
        <v>10.25</v>
      </c>
      <c r="N11031">
        <v>18.25</v>
      </c>
      <c r="O11031">
        <v>9.5</v>
      </c>
      <c r="S11031" t="b">
        <v>0</v>
      </c>
      <c r="T11031" t="b">
        <v>0</v>
      </c>
      <c r="U11031" t="b">
        <v>0</v>
      </c>
      <c r="V11031">
        <v>48000</v>
      </c>
      <c r="W11031">
        <v>30200</v>
      </c>
      <c r="X11031">
        <v>2.54</v>
      </c>
      <c r="Y11031">
        <v>30200</v>
      </c>
      <c r="Z11031">
        <v>2.54</v>
      </c>
    </row>
    <row r="11032" spans="1:26">
      <c r="A11032">
        <v>206971728</v>
      </c>
      <c r="B11032" t="s">
        <v>4934</v>
      </c>
      <c r="C11032" t="s">
        <v>3597</v>
      </c>
      <c r="D11032" t="s">
        <v>3614</v>
      </c>
      <c r="E11032" t="s">
        <v>4842</v>
      </c>
      <c r="F11032" t="s">
        <v>3600</v>
      </c>
      <c r="G11032">
        <v>206971728</v>
      </c>
      <c r="I11032" t="s">
        <v>3601</v>
      </c>
      <c r="J11032" t="s">
        <v>4843</v>
      </c>
      <c r="L11032" t="s">
        <v>4940</v>
      </c>
      <c r="M11032">
        <v>10.25</v>
      </c>
      <c r="N11032">
        <v>18.25</v>
      </c>
      <c r="O11032">
        <v>9.5</v>
      </c>
      <c r="S11032" t="b">
        <v>0</v>
      </c>
      <c r="T11032" t="b">
        <v>0</v>
      </c>
      <c r="U11032" t="b">
        <v>0</v>
      </c>
      <c r="V11032">
        <v>48000</v>
      </c>
      <c r="W11032">
        <v>30200</v>
      </c>
      <c r="X11032">
        <v>2.54</v>
      </c>
      <c r="Y11032">
        <v>30200</v>
      </c>
      <c r="Z11032">
        <v>2.54</v>
      </c>
    </row>
    <row r="11033" spans="1:26">
      <c r="A11033">
        <v>206971726</v>
      </c>
      <c r="B11033" t="s">
        <v>4934</v>
      </c>
      <c r="C11033" t="s">
        <v>3597</v>
      </c>
      <c r="D11033" t="s">
        <v>3614</v>
      </c>
      <c r="E11033" t="s">
        <v>4840</v>
      </c>
      <c r="F11033" t="s">
        <v>3600</v>
      </c>
      <c r="G11033">
        <v>206971726</v>
      </c>
      <c r="I11033" t="s">
        <v>3601</v>
      </c>
      <c r="J11033" t="s">
        <v>4843</v>
      </c>
      <c r="L11033" t="s">
        <v>4941</v>
      </c>
      <c r="M11033">
        <v>10.25</v>
      </c>
      <c r="N11033">
        <v>18.25</v>
      </c>
      <c r="O11033">
        <v>9.5</v>
      </c>
      <c r="S11033" t="b">
        <v>0</v>
      </c>
      <c r="T11033" t="b">
        <v>0</v>
      </c>
      <c r="U11033" t="b">
        <v>0</v>
      </c>
      <c r="V11033">
        <v>48000</v>
      </c>
      <c r="W11033">
        <v>30200</v>
      </c>
      <c r="X11033">
        <v>2.54</v>
      </c>
      <c r="Y11033">
        <v>30200</v>
      </c>
      <c r="Z11033">
        <v>2.54</v>
      </c>
    </row>
    <row r="11034" spans="1:26">
      <c r="A11034">
        <v>206971727</v>
      </c>
      <c r="B11034" t="s">
        <v>4934</v>
      </c>
      <c r="C11034" t="s">
        <v>3597</v>
      </c>
      <c r="D11034" t="s">
        <v>3614</v>
      </c>
      <c r="E11034" t="s">
        <v>4837</v>
      </c>
      <c r="F11034" t="s">
        <v>3600</v>
      </c>
      <c r="G11034">
        <v>206971727</v>
      </c>
      <c r="I11034" t="s">
        <v>3601</v>
      </c>
      <c r="J11034" t="s">
        <v>4843</v>
      </c>
      <c r="L11034" t="s">
        <v>4941</v>
      </c>
      <c r="M11034">
        <v>10.25</v>
      </c>
      <c r="N11034">
        <v>18.25</v>
      </c>
      <c r="O11034">
        <v>9.5</v>
      </c>
      <c r="S11034" t="b">
        <v>0</v>
      </c>
      <c r="T11034" t="b">
        <v>0</v>
      </c>
      <c r="U11034" t="b">
        <v>0</v>
      </c>
      <c r="V11034">
        <v>48000</v>
      </c>
      <c r="W11034">
        <v>30200</v>
      </c>
      <c r="X11034">
        <v>2.54</v>
      </c>
      <c r="Y11034">
        <v>30200</v>
      </c>
      <c r="Z11034">
        <v>2.54</v>
      </c>
    </row>
    <row r="11035" spans="1:26">
      <c r="A11035">
        <v>206971179</v>
      </c>
      <c r="B11035" t="s">
        <v>4934</v>
      </c>
      <c r="C11035" t="s">
        <v>3597</v>
      </c>
      <c r="D11035" t="s">
        <v>3614</v>
      </c>
      <c r="E11035" t="s">
        <v>3615</v>
      </c>
      <c r="F11035" t="s">
        <v>3600</v>
      </c>
      <c r="G11035">
        <v>206971179</v>
      </c>
      <c r="I11035" t="s">
        <v>3601</v>
      </c>
      <c r="J11035" t="s">
        <v>4843</v>
      </c>
      <c r="L11035" t="s">
        <v>4940</v>
      </c>
      <c r="M11035">
        <v>10.25</v>
      </c>
      <c r="N11035">
        <v>18.25</v>
      </c>
      <c r="O11035">
        <v>9.5</v>
      </c>
      <c r="S11035" t="b">
        <v>0</v>
      </c>
      <c r="T11035" t="b">
        <v>0</v>
      </c>
      <c r="U11035" t="b">
        <v>0</v>
      </c>
      <c r="V11035">
        <v>48000</v>
      </c>
      <c r="W11035">
        <v>30200</v>
      </c>
      <c r="X11035">
        <v>2.54</v>
      </c>
      <c r="Y11035">
        <v>30200</v>
      </c>
      <c r="Z11035">
        <v>2.54</v>
      </c>
    </row>
    <row r="11036" spans="1:26">
      <c r="A11036">
        <v>206971729</v>
      </c>
      <c r="B11036" t="s">
        <v>4934</v>
      </c>
      <c r="C11036" t="s">
        <v>3597</v>
      </c>
      <c r="D11036" t="s">
        <v>3614</v>
      </c>
      <c r="E11036" t="s">
        <v>4841</v>
      </c>
      <c r="F11036" t="s">
        <v>3600</v>
      </c>
      <c r="G11036">
        <v>206971729</v>
      </c>
      <c r="I11036" t="s">
        <v>3601</v>
      </c>
      <c r="J11036" t="s">
        <v>4843</v>
      </c>
      <c r="L11036" t="s">
        <v>4940</v>
      </c>
      <c r="M11036">
        <v>10.25</v>
      </c>
      <c r="N11036">
        <v>18.25</v>
      </c>
      <c r="O11036">
        <v>9.5</v>
      </c>
      <c r="S11036" t="b">
        <v>0</v>
      </c>
      <c r="T11036" t="b">
        <v>0</v>
      </c>
      <c r="U11036" t="b">
        <v>0</v>
      </c>
      <c r="V11036">
        <v>48000</v>
      </c>
      <c r="W11036">
        <v>30200</v>
      </c>
      <c r="X11036">
        <v>2.54</v>
      </c>
      <c r="Y11036">
        <v>30200</v>
      </c>
      <c r="Z11036">
        <v>2.54</v>
      </c>
    </row>
    <row r="11037" spans="1:26">
      <c r="A11037">
        <v>206971730</v>
      </c>
      <c r="B11037" t="s">
        <v>4934</v>
      </c>
      <c r="C11037" t="s">
        <v>3597</v>
      </c>
      <c r="D11037" t="s">
        <v>3614</v>
      </c>
      <c r="E11037" t="s">
        <v>4840</v>
      </c>
      <c r="F11037" t="s">
        <v>3600</v>
      </c>
      <c r="G11037">
        <v>206971730</v>
      </c>
      <c r="I11037" t="s">
        <v>3601</v>
      </c>
      <c r="J11037" t="s">
        <v>4843</v>
      </c>
      <c r="L11037" t="s">
        <v>4940</v>
      </c>
      <c r="M11037">
        <v>10.25</v>
      </c>
      <c r="N11037">
        <v>18.25</v>
      </c>
      <c r="O11037">
        <v>9.5</v>
      </c>
      <c r="S11037" t="b">
        <v>0</v>
      </c>
      <c r="T11037" t="b">
        <v>0</v>
      </c>
      <c r="U11037" t="b">
        <v>0</v>
      </c>
      <c r="V11037">
        <v>48000</v>
      </c>
      <c r="W11037">
        <v>30200</v>
      </c>
      <c r="X11037">
        <v>2.54</v>
      </c>
      <c r="Y11037">
        <v>30200</v>
      </c>
      <c r="Z11037">
        <v>2.54</v>
      </c>
    </row>
    <row r="11038" spans="1:26">
      <c r="A11038">
        <v>206971105</v>
      </c>
      <c r="B11038" t="s">
        <v>4934</v>
      </c>
      <c r="C11038" t="s">
        <v>3597</v>
      </c>
      <c r="D11038" t="s">
        <v>3614</v>
      </c>
      <c r="E11038" t="s">
        <v>3615</v>
      </c>
      <c r="F11038" t="s">
        <v>3600</v>
      </c>
      <c r="G11038">
        <v>206971105</v>
      </c>
      <c r="I11038" t="s">
        <v>3601</v>
      </c>
      <c r="J11038" t="s">
        <v>4838</v>
      </c>
      <c r="L11038" t="s">
        <v>4939</v>
      </c>
      <c r="M11038">
        <v>8.5</v>
      </c>
      <c r="N11038">
        <v>16.25</v>
      </c>
      <c r="O11038">
        <v>9.5</v>
      </c>
      <c r="S11038" t="b">
        <v>0</v>
      </c>
      <c r="T11038" t="b">
        <v>0</v>
      </c>
      <c r="U11038" t="b">
        <v>0</v>
      </c>
      <c r="V11038">
        <v>59000</v>
      </c>
      <c r="W11038">
        <v>39000</v>
      </c>
      <c r="X11038">
        <v>2.62</v>
      </c>
      <c r="Y11038">
        <v>39000</v>
      </c>
      <c r="Z11038">
        <v>2.62</v>
      </c>
    </row>
    <row r="11039" spans="1:26">
      <c r="A11039">
        <v>206971103</v>
      </c>
      <c r="B11039" t="s">
        <v>4934</v>
      </c>
      <c r="C11039" t="s">
        <v>3597</v>
      </c>
      <c r="D11039" t="s">
        <v>3614</v>
      </c>
      <c r="E11039" t="s">
        <v>3615</v>
      </c>
      <c r="F11039" t="s">
        <v>3600</v>
      </c>
      <c r="G11039">
        <v>206971103</v>
      </c>
      <c r="I11039" t="s">
        <v>3601</v>
      </c>
      <c r="J11039" t="s">
        <v>4838</v>
      </c>
      <c r="L11039" t="s">
        <v>4941</v>
      </c>
      <c r="M11039">
        <v>8.5</v>
      </c>
      <c r="N11039">
        <v>16.75</v>
      </c>
      <c r="O11039">
        <v>9.5</v>
      </c>
      <c r="S11039" t="b">
        <v>0</v>
      </c>
      <c r="T11039" t="b">
        <v>0</v>
      </c>
      <c r="U11039" t="b">
        <v>0</v>
      </c>
      <c r="V11039">
        <v>59000</v>
      </c>
      <c r="W11039">
        <v>39000</v>
      </c>
      <c r="X11039">
        <v>2.62</v>
      </c>
      <c r="Y11039">
        <v>39000</v>
      </c>
      <c r="Z11039">
        <v>2.62</v>
      </c>
    </row>
    <row r="11040" spans="1:26">
      <c r="A11040">
        <v>206971460</v>
      </c>
      <c r="B11040" t="s">
        <v>4934</v>
      </c>
      <c r="C11040" t="s">
        <v>3597</v>
      </c>
      <c r="D11040" t="s">
        <v>3614</v>
      </c>
      <c r="E11040" t="s">
        <v>4840</v>
      </c>
      <c r="F11040" t="s">
        <v>3600</v>
      </c>
      <c r="G11040">
        <v>206971460</v>
      </c>
      <c r="I11040" t="s">
        <v>3601</v>
      </c>
      <c r="J11040" t="s">
        <v>4838</v>
      </c>
      <c r="L11040" t="s">
        <v>4941</v>
      </c>
      <c r="M11040">
        <v>8.5</v>
      </c>
      <c r="N11040">
        <v>16.75</v>
      </c>
      <c r="O11040">
        <v>9.5</v>
      </c>
      <c r="S11040" t="b">
        <v>0</v>
      </c>
      <c r="T11040" t="b">
        <v>0</v>
      </c>
      <c r="U11040" t="b">
        <v>0</v>
      </c>
      <c r="V11040">
        <v>59000</v>
      </c>
      <c r="W11040">
        <v>39000</v>
      </c>
      <c r="X11040">
        <v>2.62</v>
      </c>
      <c r="Y11040">
        <v>39000</v>
      </c>
      <c r="Z11040">
        <v>2.62</v>
      </c>
    </row>
    <row r="11041" spans="1:26">
      <c r="A11041">
        <v>206971459</v>
      </c>
      <c r="B11041" t="s">
        <v>4934</v>
      </c>
      <c r="C11041" t="s">
        <v>3597</v>
      </c>
      <c r="D11041" t="s">
        <v>3614</v>
      </c>
      <c r="E11041" t="s">
        <v>4841</v>
      </c>
      <c r="F11041" t="s">
        <v>3600</v>
      </c>
      <c r="G11041">
        <v>206971459</v>
      </c>
      <c r="I11041" t="s">
        <v>3601</v>
      </c>
      <c r="J11041" t="s">
        <v>4838</v>
      </c>
      <c r="L11041" t="s">
        <v>4941</v>
      </c>
      <c r="M11041">
        <v>8.5</v>
      </c>
      <c r="N11041">
        <v>16.75</v>
      </c>
      <c r="O11041">
        <v>9.5</v>
      </c>
      <c r="S11041" t="b">
        <v>0</v>
      </c>
      <c r="T11041" t="b">
        <v>0</v>
      </c>
      <c r="U11041" t="b">
        <v>0</v>
      </c>
      <c r="V11041">
        <v>59000</v>
      </c>
      <c r="W11041">
        <v>39000</v>
      </c>
      <c r="X11041">
        <v>2.62</v>
      </c>
      <c r="Y11041">
        <v>39000</v>
      </c>
      <c r="Z11041">
        <v>2.62</v>
      </c>
    </row>
    <row r="11042" spans="1:26">
      <c r="A11042">
        <v>206971458</v>
      </c>
      <c r="B11042" t="s">
        <v>4934</v>
      </c>
      <c r="C11042" t="s">
        <v>3597</v>
      </c>
      <c r="D11042" t="s">
        <v>3614</v>
      </c>
      <c r="E11042" t="s">
        <v>4842</v>
      </c>
      <c r="F11042" t="s">
        <v>3600</v>
      </c>
      <c r="G11042">
        <v>206971458</v>
      </c>
      <c r="I11042" t="s">
        <v>3601</v>
      </c>
      <c r="J11042" t="s">
        <v>4838</v>
      </c>
      <c r="L11042" t="s">
        <v>4941</v>
      </c>
      <c r="M11042">
        <v>8.5</v>
      </c>
      <c r="N11042">
        <v>16.75</v>
      </c>
      <c r="O11042">
        <v>9.5</v>
      </c>
      <c r="S11042" t="b">
        <v>0</v>
      </c>
      <c r="T11042" t="b">
        <v>0</v>
      </c>
      <c r="U11042" t="b">
        <v>0</v>
      </c>
      <c r="V11042">
        <v>59000</v>
      </c>
      <c r="W11042">
        <v>39000</v>
      </c>
      <c r="X11042">
        <v>2.62</v>
      </c>
      <c r="Y11042">
        <v>39000</v>
      </c>
      <c r="Z11042">
        <v>2.62</v>
      </c>
    </row>
    <row r="11043" spans="1:26">
      <c r="A11043">
        <v>206971461</v>
      </c>
      <c r="B11043" t="s">
        <v>4934</v>
      </c>
      <c r="C11043" t="s">
        <v>3597</v>
      </c>
      <c r="D11043" t="s">
        <v>3614</v>
      </c>
      <c r="E11043" t="s">
        <v>4837</v>
      </c>
      <c r="F11043" t="s">
        <v>3600</v>
      </c>
      <c r="G11043">
        <v>206971461</v>
      </c>
      <c r="I11043" t="s">
        <v>3601</v>
      </c>
      <c r="J11043" t="s">
        <v>4838</v>
      </c>
      <c r="L11043" t="s">
        <v>4941</v>
      </c>
      <c r="M11043">
        <v>8.5</v>
      </c>
      <c r="N11043">
        <v>16.75</v>
      </c>
      <c r="O11043">
        <v>9.5</v>
      </c>
      <c r="S11043" t="b">
        <v>0</v>
      </c>
      <c r="T11043" t="b">
        <v>0</v>
      </c>
      <c r="U11043" t="b">
        <v>0</v>
      </c>
      <c r="V11043">
        <v>59000</v>
      </c>
      <c r="W11043">
        <v>39000</v>
      </c>
      <c r="X11043">
        <v>2.62</v>
      </c>
      <c r="Y11043">
        <v>39000</v>
      </c>
      <c r="Z11043">
        <v>2.62</v>
      </c>
    </row>
    <row r="11044" spans="1:26">
      <c r="A11044">
        <v>206971104</v>
      </c>
      <c r="B11044" t="s">
        <v>4934</v>
      </c>
      <c r="C11044" t="s">
        <v>3597</v>
      </c>
      <c r="D11044" t="s">
        <v>3614</v>
      </c>
      <c r="E11044" t="s">
        <v>3615</v>
      </c>
      <c r="F11044" t="s">
        <v>3600</v>
      </c>
      <c r="G11044">
        <v>206971104</v>
      </c>
      <c r="I11044" t="s">
        <v>3601</v>
      </c>
      <c r="J11044" t="s">
        <v>4838</v>
      </c>
      <c r="L11044" t="s">
        <v>4940</v>
      </c>
      <c r="M11044">
        <v>8.5</v>
      </c>
      <c r="N11044">
        <v>16.75</v>
      </c>
      <c r="O11044">
        <v>9.5</v>
      </c>
      <c r="S11044" t="b">
        <v>0</v>
      </c>
      <c r="T11044" t="b">
        <v>0</v>
      </c>
      <c r="U11044" t="b">
        <v>0</v>
      </c>
      <c r="V11044">
        <v>59000</v>
      </c>
      <c r="W11044">
        <v>39000</v>
      </c>
      <c r="X11044">
        <v>2.62</v>
      </c>
      <c r="Y11044">
        <v>39000</v>
      </c>
      <c r="Z11044">
        <v>2.62</v>
      </c>
    </row>
    <row r="11045" spans="1:26">
      <c r="A11045">
        <v>206971462</v>
      </c>
      <c r="B11045" t="s">
        <v>4934</v>
      </c>
      <c r="C11045" t="s">
        <v>3597</v>
      </c>
      <c r="D11045" t="s">
        <v>3614</v>
      </c>
      <c r="E11045" t="s">
        <v>4842</v>
      </c>
      <c r="F11045" t="s">
        <v>3600</v>
      </c>
      <c r="G11045">
        <v>206971462</v>
      </c>
      <c r="I11045" t="s">
        <v>3601</v>
      </c>
      <c r="J11045" t="s">
        <v>4838</v>
      </c>
      <c r="L11045" t="s">
        <v>4940</v>
      </c>
      <c r="M11045">
        <v>8.5</v>
      </c>
      <c r="N11045">
        <v>16.75</v>
      </c>
      <c r="O11045">
        <v>9.5</v>
      </c>
      <c r="S11045" t="b">
        <v>0</v>
      </c>
      <c r="T11045" t="b">
        <v>0</v>
      </c>
      <c r="U11045" t="b">
        <v>0</v>
      </c>
      <c r="V11045">
        <v>59000</v>
      </c>
      <c r="W11045">
        <v>39000</v>
      </c>
      <c r="X11045">
        <v>2.62</v>
      </c>
      <c r="Y11045">
        <v>39000</v>
      </c>
      <c r="Z11045">
        <v>2.62</v>
      </c>
    </row>
    <row r="11046" spans="1:26">
      <c r="A11046">
        <v>206971463</v>
      </c>
      <c r="B11046" t="s">
        <v>4934</v>
      </c>
      <c r="C11046" t="s">
        <v>3597</v>
      </c>
      <c r="D11046" t="s">
        <v>3614</v>
      </c>
      <c r="E11046" t="s">
        <v>4841</v>
      </c>
      <c r="F11046" t="s">
        <v>3600</v>
      </c>
      <c r="G11046">
        <v>206971463</v>
      </c>
      <c r="I11046" t="s">
        <v>3601</v>
      </c>
      <c r="J11046" t="s">
        <v>4838</v>
      </c>
      <c r="L11046" t="s">
        <v>4940</v>
      </c>
      <c r="M11046">
        <v>8.5</v>
      </c>
      <c r="N11046">
        <v>16.75</v>
      </c>
      <c r="O11046">
        <v>9.5</v>
      </c>
      <c r="S11046" t="b">
        <v>0</v>
      </c>
      <c r="T11046" t="b">
        <v>0</v>
      </c>
      <c r="U11046" t="b">
        <v>0</v>
      </c>
      <c r="V11046">
        <v>59000</v>
      </c>
      <c r="W11046">
        <v>39000</v>
      </c>
      <c r="X11046">
        <v>2.62</v>
      </c>
      <c r="Y11046">
        <v>39000</v>
      </c>
      <c r="Z11046">
        <v>2.62</v>
      </c>
    </row>
    <row r="11047" spans="1:26">
      <c r="A11047">
        <v>206971464</v>
      </c>
      <c r="B11047" t="s">
        <v>4934</v>
      </c>
      <c r="C11047" t="s">
        <v>3597</v>
      </c>
      <c r="D11047" t="s">
        <v>3614</v>
      </c>
      <c r="E11047" t="s">
        <v>4840</v>
      </c>
      <c r="F11047" t="s">
        <v>3600</v>
      </c>
      <c r="G11047">
        <v>206971464</v>
      </c>
      <c r="I11047" t="s">
        <v>3601</v>
      </c>
      <c r="J11047" t="s">
        <v>4838</v>
      </c>
      <c r="L11047" t="s">
        <v>4940</v>
      </c>
      <c r="M11047">
        <v>8.5</v>
      </c>
      <c r="N11047">
        <v>16.75</v>
      </c>
      <c r="O11047">
        <v>9.5</v>
      </c>
      <c r="S11047" t="b">
        <v>0</v>
      </c>
      <c r="T11047" t="b">
        <v>0</v>
      </c>
      <c r="U11047" t="b">
        <v>0</v>
      </c>
      <c r="V11047">
        <v>59000</v>
      </c>
      <c r="W11047">
        <v>39000</v>
      </c>
      <c r="X11047">
        <v>2.62</v>
      </c>
      <c r="Y11047">
        <v>39000</v>
      </c>
      <c r="Z11047">
        <v>2.62</v>
      </c>
    </row>
    <row r="11048" spans="1:26">
      <c r="A11048">
        <v>206971465</v>
      </c>
      <c r="B11048" t="s">
        <v>4934</v>
      </c>
      <c r="C11048" t="s">
        <v>3597</v>
      </c>
      <c r="D11048" t="s">
        <v>3614</v>
      </c>
      <c r="E11048" t="s">
        <v>4837</v>
      </c>
      <c r="F11048" t="s">
        <v>3600</v>
      </c>
      <c r="G11048">
        <v>206971465</v>
      </c>
      <c r="I11048" t="s">
        <v>3601</v>
      </c>
      <c r="J11048" t="s">
        <v>4838</v>
      </c>
      <c r="L11048" t="s">
        <v>4940</v>
      </c>
      <c r="M11048">
        <v>8.5</v>
      </c>
      <c r="N11048">
        <v>16.75</v>
      </c>
      <c r="O11048">
        <v>9.5</v>
      </c>
      <c r="S11048" t="b">
        <v>0</v>
      </c>
      <c r="T11048" t="b">
        <v>0</v>
      </c>
      <c r="U11048" t="b">
        <v>0</v>
      </c>
      <c r="V11048">
        <v>59000</v>
      </c>
      <c r="W11048">
        <v>39000</v>
      </c>
      <c r="X11048">
        <v>2.62</v>
      </c>
      <c r="Y11048">
        <v>39000</v>
      </c>
      <c r="Z11048">
        <v>2.62</v>
      </c>
    </row>
    <row r="11049" spans="1:26">
      <c r="A11049">
        <v>206971466</v>
      </c>
      <c r="B11049" t="s">
        <v>4934</v>
      </c>
      <c r="C11049" t="s">
        <v>3597</v>
      </c>
      <c r="D11049" t="s">
        <v>3614</v>
      </c>
      <c r="E11049" t="s">
        <v>4842</v>
      </c>
      <c r="F11049" t="s">
        <v>3600</v>
      </c>
      <c r="G11049">
        <v>206971466</v>
      </c>
      <c r="I11049" t="s">
        <v>3601</v>
      </c>
      <c r="J11049" t="s">
        <v>4838</v>
      </c>
      <c r="L11049" t="s">
        <v>4939</v>
      </c>
      <c r="M11049">
        <v>8.5</v>
      </c>
      <c r="N11049">
        <v>16.25</v>
      </c>
      <c r="O11049">
        <v>9.5</v>
      </c>
      <c r="S11049" t="b">
        <v>0</v>
      </c>
      <c r="T11049" t="b">
        <v>0</v>
      </c>
      <c r="U11049" t="b">
        <v>0</v>
      </c>
      <c r="V11049">
        <v>59000</v>
      </c>
      <c r="W11049">
        <v>39000</v>
      </c>
      <c r="X11049">
        <v>2.62</v>
      </c>
      <c r="Y11049">
        <v>39000</v>
      </c>
      <c r="Z11049">
        <v>2.62</v>
      </c>
    </row>
    <row r="11050" spans="1:26">
      <c r="A11050">
        <v>206971471</v>
      </c>
      <c r="B11050" t="s">
        <v>4934</v>
      </c>
      <c r="C11050" t="s">
        <v>3597</v>
      </c>
      <c r="D11050" t="s">
        <v>3614</v>
      </c>
      <c r="E11050" t="s">
        <v>4841</v>
      </c>
      <c r="F11050" t="s">
        <v>3600</v>
      </c>
      <c r="G11050">
        <v>206971471</v>
      </c>
      <c r="I11050" t="s">
        <v>3601</v>
      </c>
      <c r="J11050" t="s">
        <v>4838</v>
      </c>
      <c r="L11050" t="s">
        <v>4938</v>
      </c>
      <c r="M11050">
        <v>8.5</v>
      </c>
      <c r="N11050">
        <v>16.25</v>
      </c>
      <c r="O11050">
        <v>9.5</v>
      </c>
      <c r="S11050" t="b">
        <v>0</v>
      </c>
      <c r="T11050" t="b">
        <v>0</v>
      </c>
      <c r="U11050" t="b">
        <v>0</v>
      </c>
      <c r="V11050">
        <v>59000</v>
      </c>
      <c r="W11050">
        <v>39000</v>
      </c>
      <c r="X11050">
        <v>2.62</v>
      </c>
      <c r="Y11050">
        <v>39000</v>
      </c>
      <c r="Z11050">
        <v>2.62</v>
      </c>
    </row>
    <row r="11051" spans="1:26">
      <c r="A11051">
        <v>206971467</v>
      </c>
      <c r="B11051" t="s">
        <v>4934</v>
      </c>
      <c r="C11051" t="s">
        <v>3597</v>
      </c>
      <c r="D11051" t="s">
        <v>3614</v>
      </c>
      <c r="E11051" t="s">
        <v>4841</v>
      </c>
      <c r="F11051" t="s">
        <v>3600</v>
      </c>
      <c r="G11051">
        <v>206971467</v>
      </c>
      <c r="I11051" t="s">
        <v>3601</v>
      </c>
      <c r="J11051" t="s">
        <v>4838</v>
      </c>
      <c r="L11051" t="s">
        <v>4939</v>
      </c>
      <c r="M11051">
        <v>8.5</v>
      </c>
      <c r="N11051">
        <v>16.25</v>
      </c>
      <c r="O11051">
        <v>9.5</v>
      </c>
      <c r="S11051" t="b">
        <v>0</v>
      </c>
      <c r="T11051" t="b">
        <v>0</v>
      </c>
      <c r="U11051" t="b">
        <v>0</v>
      </c>
      <c r="V11051">
        <v>59000</v>
      </c>
      <c r="W11051">
        <v>39000</v>
      </c>
      <c r="X11051">
        <v>2.62</v>
      </c>
      <c r="Y11051">
        <v>39000</v>
      </c>
      <c r="Z11051">
        <v>2.62</v>
      </c>
    </row>
    <row r="11052" spans="1:26">
      <c r="A11052">
        <v>206971468</v>
      </c>
      <c r="B11052" t="s">
        <v>4934</v>
      </c>
      <c r="C11052" t="s">
        <v>3597</v>
      </c>
      <c r="D11052" t="s">
        <v>3614</v>
      </c>
      <c r="E11052" t="s">
        <v>4840</v>
      </c>
      <c r="F11052" t="s">
        <v>3600</v>
      </c>
      <c r="G11052">
        <v>206971468</v>
      </c>
      <c r="I11052" t="s">
        <v>3601</v>
      </c>
      <c r="J11052" t="s">
        <v>4838</v>
      </c>
      <c r="L11052" t="s">
        <v>4939</v>
      </c>
      <c r="M11052">
        <v>8.5</v>
      </c>
      <c r="N11052">
        <v>16.25</v>
      </c>
      <c r="O11052">
        <v>9.5</v>
      </c>
      <c r="S11052" t="b">
        <v>0</v>
      </c>
      <c r="T11052" t="b">
        <v>0</v>
      </c>
      <c r="U11052" t="b">
        <v>0</v>
      </c>
      <c r="V11052">
        <v>59000</v>
      </c>
      <c r="W11052">
        <v>39000</v>
      </c>
      <c r="X11052">
        <v>2.62</v>
      </c>
      <c r="Y11052">
        <v>39000</v>
      </c>
      <c r="Z11052">
        <v>2.62</v>
      </c>
    </row>
    <row r="11053" spans="1:26">
      <c r="A11053">
        <v>206971470</v>
      </c>
      <c r="B11053" t="s">
        <v>4934</v>
      </c>
      <c r="C11053" t="s">
        <v>3597</v>
      </c>
      <c r="D11053" t="s">
        <v>3614</v>
      </c>
      <c r="E11053" t="s">
        <v>4842</v>
      </c>
      <c r="F11053" t="s">
        <v>3600</v>
      </c>
      <c r="G11053">
        <v>206971470</v>
      </c>
      <c r="I11053" t="s">
        <v>3601</v>
      </c>
      <c r="J11053" t="s">
        <v>4838</v>
      </c>
      <c r="L11053" t="s">
        <v>4938</v>
      </c>
      <c r="M11053">
        <v>8.5</v>
      </c>
      <c r="N11053">
        <v>16.25</v>
      </c>
      <c r="O11053">
        <v>9.5</v>
      </c>
      <c r="S11053" t="b">
        <v>0</v>
      </c>
      <c r="T11053" t="b">
        <v>0</v>
      </c>
      <c r="U11053" t="b">
        <v>0</v>
      </c>
      <c r="V11053">
        <v>59000</v>
      </c>
      <c r="W11053">
        <v>39000</v>
      </c>
      <c r="X11053">
        <v>2.62</v>
      </c>
      <c r="Y11053">
        <v>39000</v>
      </c>
      <c r="Z11053">
        <v>2.62</v>
      </c>
    </row>
    <row r="11054" spans="1:26">
      <c r="A11054">
        <v>206971106</v>
      </c>
      <c r="B11054" t="s">
        <v>4934</v>
      </c>
      <c r="C11054" t="s">
        <v>3597</v>
      </c>
      <c r="D11054" t="s">
        <v>3614</v>
      </c>
      <c r="E11054" t="s">
        <v>3615</v>
      </c>
      <c r="F11054" t="s">
        <v>3600</v>
      </c>
      <c r="G11054">
        <v>206971106</v>
      </c>
      <c r="I11054" t="s">
        <v>3601</v>
      </c>
      <c r="J11054" t="s">
        <v>4838</v>
      </c>
      <c r="L11054" t="s">
        <v>4938</v>
      </c>
      <c r="M11054">
        <v>8.5</v>
      </c>
      <c r="N11054">
        <v>16.25</v>
      </c>
      <c r="O11054">
        <v>9.5</v>
      </c>
      <c r="S11054" t="b">
        <v>0</v>
      </c>
      <c r="T11054" t="b">
        <v>0</v>
      </c>
      <c r="U11054" t="b">
        <v>0</v>
      </c>
      <c r="V11054">
        <v>59000</v>
      </c>
      <c r="W11054">
        <v>39000</v>
      </c>
      <c r="X11054">
        <v>2.62</v>
      </c>
      <c r="Y11054">
        <v>39000</v>
      </c>
      <c r="Z11054">
        <v>2.62</v>
      </c>
    </row>
    <row r="11055" spans="1:26">
      <c r="A11055">
        <v>206971469</v>
      </c>
      <c r="B11055" t="s">
        <v>4934</v>
      </c>
      <c r="C11055" t="s">
        <v>3597</v>
      </c>
      <c r="D11055" t="s">
        <v>3614</v>
      </c>
      <c r="E11055" t="s">
        <v>4837</v>
      </c>
      <c r="F11055" t="s">
        <v>3600</v>
      </c>
      <c r="G11055">
        <v>206971469</v>
      </c>
      <c r="I11055" t="s">
        <v>3601</v>
      </c>
      <c r="J11055" t="s">
        <v>4838</v>
      </c>
      <c r="L11055" t="s">
        <v>4939</v>
      </c>
      <c r="M11055">
        <v>8.5</v>
      </c>
      <c r="N11055">
        <v>16.25</v>
      </c>
      <c r="O11055">
        <v>9.5</v>
      </c>
      <c r="S11055" t="b">
        <v>0</v>
      </c>
      <c r="T11055" t="b">
        <v>0</v>
      </c>
      <c r="U11055" t="b">
        <v>0</v>
      </c>
      <c r="V11055">
        <v>59000</v>
      </c>
      <c r="W11055">
        <v>39000</v>
      </c>
      <c r="X11055">
        <v>2.62</v>
      </c>
      <c r="Y11055">
        <v>39000</v>
      </c>
      <c r="Z11055">
        <v>2.62</v>
      </c>
    </row>
    <row r="11056" spans="1:26">
      <c r="A11056">
        <v>206971472</v>
      </c>
      <c r="B11056" t="s">
        <v>4934</v>
      </c>
      <c r="C11056" t="s">
        <v>3597</v>
      </c>
      <c r="D11056" t="s">
        <v>3614</v>
      </c>
      <c r="E11056" t="s">
        <v>4840</v>
      </c>
      <c r="F11056" t="s">
        <v>3600</v>
      </c>
      <c r="G11056">
        <v>206971472</v>
      </c>
      <c r="I11056" t="s">
        <v>3601</v>
      </c>
      <c r="J11056" t="s">
        <v>4838</v>
      </c>
      <c r="L11056" t="s">
        <v>4938</v>
      </c>
      <c r="M11056">
        <v>8.5</v>
      </c>
      <c r="N11056">
        <v>16.25</v>
      </c>
      <c r="O11056">
        <v>9.5</v>
      </c>
      <c r="S11056" t="b">
        <v>0</v>
      </c>
      <c r="T11056" t="b">
        <v>0</v>
      </c>
      <c r="U11056" t="b">
        <v>0</v>
      </c>
      <c r="V11056">
        <v>59000</v>
      </c>
      <c r="W11056">
        <v>39000</v>
      </c>
      <c r="X11056">
        <v>2.62</v>
      </c>
      <c r="Y11056">
        <v>39000</v>
      </c>
      <c r="Z11056">
        <v>2.62</v>
      </c>
    </row>
    <row r="11057" spans="1:26">
      <c r="A11057">
        <v>206971473</v>
      </c>
      <c r="B11057" t="s">
        <v>4934</v>
      </c>
      <c r="C11057" t="s">
        <v>3597</v>
      </c>
      <c r="D11057" t="s">
        <v>3614</v>
      </c>
      <c r="E11057" t="s">
        <v>4837</v>
      </c>
      <c r="F11057" t="s">
        <v>3600</v>
      </c>
      <c r="G11057">
        <v>206971473</v>
      </c>
      <c r="I11057" t="s">
        <v>3601</v>
      </c>
      <c r="J11057" t="s">
        <v>4838</v>
      </c>
      <c r="L11057" t="s">
        <v>4938</v>
      </c>
      <c r="M11057">
        <v>8.5</v>
      </c>
      <c r="N11057">
        <v>16.25</v>
      </c>
      <c r="O11057">
        <v>9.5</v>
      </c>
      <c r="S11057" t="b">
        <v>0</v>
      </c>
      <c r="T11057" t="b">
        <v>0</v>
      </c>
      <c r="U11057" t="b">
        <v>0</v>
      </c>
      <c r="V11057">
        <v>59000</v>
      </c>
      <c r="W11057">
        <v>39000</v>
      </c>
      <c r="X11057">
        <v>2.62</v>
      </c>
      <c r="Y11057">
        <v>39000</v>
      </c>
      <c r="Z11057">
        <v>2.62</v>
      </c>
    </row>
    <row r="11058" spans="1:26">
      <c r="A11058">
        <v>206971107</v>
      </c>
      <c r="B11058" t="s">
        <v>4934</v>
      </c>
      <c r="C11058" t="s">
        <v>3597</v>
      </c>
      <c r="D11058" t="s">
        <v>3614</v>
      </c>
      <c r="E11058" t="s">
        <v>3615</v>
      </c>
      <c r="F11058" t="s">
        <v>3600</v>
      </c>
      <c r="G11058">
        <v>206971107</v>
      </c>
      <c r="I11058" t="s">
        <v>3601</v>
      </c>
      <c r="J11058" t="s">
        <v>4838</v>
      </c>
      <c r="L11058" t="s">
        <v>4937</v>
      </c>
      <c r="M11058">
        <v>8.25</v>
      </c>
      <c r="N11058">
        <v>16.25</v>
      </c>
      <c r="O11058">
        <v>9.5</v>
      </c>
      <c r="S11058" t="b">
        <v>0</v>
      </c>
      <c r="T11058" t="b">
        <v>0</v>
      </c>
      <c r="U11058" t="b">
        <v>0</v>
      </c>
      <c r="V11058">
        <v>57500</v>
      </c>
      <c r="W11058">
        <v>39000</v>
      </c>
      <c r="X11058">
        <v>2.56</v>
      </c>
      <c r="Y11058">
        <v>39000</v>
      </c>
      <c r="Z11058">
        <v>2.56</v>
      </c>
    </row>
    <row r="11059" spans="1:26">
      <c r="A11059">
        <v>206971475</v>
      </c>
      <c r="B11059" t="s">
        <v>4934</v>
      </c>
      <c r="C11059" t="s">
        <v>3597</v>
      </c>
      <c r="D11059" t="s">
        <v>3614</v>
      </c>
      <c r="E11059" t="s">
        <v>4841</v>
      </c>
      <c r="F11059" t="s">
        <v>3600</v>
      </c>
      <c r="G11059">
        <v>206971475</v>
      </c>
      <c r="I11059" t="s">
        <v>3601</v>
      </c>
      <c r="J11059" t="s">
        <v>4838</v>
      </c>
      <c r="L11059" t="s">
        <v>4937</v>
      </c>
      <c r="M11059">
        <v>8.25</v>
      </c>
      <c r="N11059">
        <v>16.25</v>
      </c>
      <c r="O11059">
        <v>9.5</v>
      </c>
      <c r="S11059" t="b">
        <v>0</v>
      </c>
      <c r="T11059" t="b">
        <v>0</v>
      </c>
      <c r="U11059" t="b">
        <v>0</v>
      </c>
      <c r="V11059">
        <v>57500</v>
      </c>
      <c r="W11059">
        <v>39000</v>
      </c>
      <c r="X11059">
        <v>2.56</v>
      </c>
      <c r="Y11059">
        <v>39000</v>
      </c>
      <c r="Z11059">
        <v>2.56</v>
      </c>
    </row>
    <row r="11060" spans="1:26">
      <c r="A11060">
        <v>206971474</v>
      </c>
      <c r="B11060" t="s">
        <v>4934</v>
      </c>
      <c r="C11060" t="s">
        <v>3597</v>
      </c>
      <c r="D11060" t="s">
        <v>3614</v>
      </c>
      <c r="E11060" t="s">
        <v>4842</v>
      </c>
      <c r="F11060" t="s">
        <v>3600</v>
      </c>
      <c r="G11060">
        <v>206971474</v>
      </c>
      <c r="I11060" t="s">
        <v>3601</v>
      </c>
      <c r="J11060" t="s">
        <v>4838</v>
      </c>
      <c r="L11060" t="s">
        <v>4937</v>
      </c>
      <c r="M11060">
        <v>8.25</v>
      </c>
      <c r="N11060">
        <v>16.25</v>
      </c>
      <c r="O11060">
        <v>9.5</v>
      </c>
      <c r="S11060" t="b">
        <v>0</v>
      </c>
      <c r="T11060" t="b">
        <v>0</v>
      </c>
      <c r="U11060" t="b">
        <v>0</v>
      </c>
      <c r="V11060">
        <v>57500</v>
      </c>
      <c r="W11060">
        <v>39000</v>
      </c>
      <c r="X11060">
        <v>2.56</v>
      </c>
      <c r="Y11060">
        <v>39000</v>
      </c>
      <c r="Z11060">
        <v>2.56</v>
      </c>
    </row>
    <row r="11061" spans="1:26">
      <c r="A11061">
        <v>206971476</v>
      </c>
      <c r="B11061" t="s">
        <v>4934</v>
      </c>
      <c r="C11061" t="s">
        <v>3597</v>
      </c>
      <c r="D11061" t="s">
        <v>3614</v>
      </c>
      <c r="E11061" t="s">
        <v>4840</v>
      </c>
      <c r="F11061" t="s">
        <v>3600</v>
      </c>
      <c r="G11061">
        <v>206971476</v>
      </c>
      <c r="I11061" t="s">
        <v>3601</v>
      </c>
      <c r="J11061" t="s">
        <v>4838</v>
      </c>
      <c r="L11061" t="s">
        <v>4937</v>
      </c>
      <c r="M11061">
        <v>8.25</v>
      </c>
      <c r="N11061">
        <v>16.25</v>
      </c>
      <c r="O11061">
        <v>9.5</v>
      </c>
      <c r="S11061" t="b">
        <v>0</v>
      </c>
      <c r="T11061" t="b">
        <v>0</v>
      </c>
      <c r="U11061" t="b">
        <v>0</v>
      </c>
      <c r="V11061">
        <v>57500</v>
      </c>
      <c r="W11061">
        <v>39000</v>
      </c>
      <c r="X11061">
        <v>2.56</v>
      </c>
      <c r="Y11061">
        <v>39000</v>
      </c>
      <c r="Z11061">
        <v>2.56</v>
      </c>
    </row>
    <row r="11062" spans="1:26">
      <c r="A11062">
        <v>206971477</v>
      </c>
      <c r="B11062" t="s">
        <v>4934</v>
      </c>
      <c r="C11062" t="s">
        <v>3597</v>
      </c>
      <c r="D11062" t="s">
        <v>3614</v>
      </c>
      <c r="E11062" t="s">
        <v>4837</v>
      </c>
      <c r="F11062" t="s">
        <v>3600</v>
      </c>
      <c r="G11062">
        <v>206971477</v>
      </c>
      <c r="I11062" t="s">
        <v>3601</v>
      </c>
      <c r="J11062" t="s">
        <v>4838</v>
      </c>
      <c r="L11062" t="s">
        <v>4937</v>
      </c>
      <c r="M11062">
        <v>8.25</v>
      </c>
      <c r="N11062">
        <v>16.25</v>
      </c>
      <c r="O11062">
        <v>9.5</v>
      </c>
      <c r="S11062" t="b">
        <v>0</v>
      </c>
      <c r="T11062" t="b">
        <v>0</v>
      </c>
      <c r="U11062" t="b">
        <v>0</v>
      </c>
      <c r="V11062">
        <v>57500</v>
      </c>
      <c r="W11062">
        <v>39000</v>
      </c>
      <c r="X11062">
        <v>2.56</v>
      </c>
      <c r="Y11062">
        <v>39000</v>
      </c>
      <c r="Z11062">
        <v>2.56</v>
      </c>
    </row>
    <row r="11063" spans="1:26">
      <c r="A11063">
        <v>206971737</v>
      </c>
      <c r="B11063" t="s">
        <v>4934</v>
      </c>
      <c r="C11063" t="s">
        <v>3597</v>
      </c>
      <c r="D11063" t="s">
        <v>3614</v>
      </c>
      <c r="E11063" t="s">
        <v>4841</v>
      </c>
      <c r="F11063" t="s">
        <v>3600</v>
      </c>
      <c r="G11063">
        <v>206971737</v>
      </c>
      <c r="I11063" t="s">
        <v>3601</v>
      </c>
      <c r="J11063" t="s">
        <v>4843</v>
      </c>
      <c r="L11063" t="s">
        <v>4935</v>
      </c>
      <c r="M11063">
        <v>10.25</v>
      </c>
      <c r="N11063">
        <v>18.25</v>
      </c>
      <c r="O11063">
        <v>9</v>
      </c>
      <c r="S11063" t="b">
        <v>0</v>
      </c>
      <c r="T11063" t="b">
        <v>0</v>
      </c>
      <c r="U11063" t="b">
        <v>0</v>
      </c>
      <c r="V11063">
        <v>48000</v>
      </c>
      <c r="W11063">
        <v>29200</v>
      </c>
      <c r="X11063">
        <v>2.5</v>
      </c>
      <c r="Y11063">
        <v>29200</v>
      </c>
      <c r="Z11063">
        <v>2.5</v>
      </c>
    </row>
    <row r="11064" spans="1:26">
      <c r="A11064">
        <v>206971180</v>
      </c>
      <c r="B11064" t="s">
        <v>4934</v>
      </c>
      <c r="C11064" t="s">
        <v>3597</v>
      </c>
      <c r="D11064" t="s">
        <v>3614</v>
      </c>
      <c r="E11064" t="s">
        <v>3615</v>
      </c>
      <c r="F11064" t="s">
        <v>3600</v>
      </c>
      <c r="G11064">
        <v>206971180</v>
      </c>
      <c r="I11064" t="s">
        <v>3601</v>
      </c>
      <c r="J11064" t="s">
        <v>4843</v>
      </c>
      <c r="L11064" t="s">
        <v>4936</v>
      </c>
      <c r="M11064">
        <v>10.25</v>
      </c>
      <c r="N11064">
        <v>18.25</v>
      </c>
      <c r="O11064">
        <v>9</v>
      </c>
      <c r="S11064" t="b">
        <v>0</v>
      </c>
      <c r="T11064" t="b">
        <v>0</v>
      </c>
      <c r="U11064" t="b">
        <v>0</v>
      </c>
      <c r="V11064">
        <v>48000</v>
      </c>
      <c r="W11064">
        <v>29200</v>
      </c>
      <c r="X11064">
        <v>2.5</v>
      </c>
      <c r="Y11064">
        <v>29200</v>
      </c>
      <c r="Z11064">
        <v>2.5</v>
      </c>
    </row>
    <row r="11065" spans="1:26">
      <c r="A11065">
        <v>206971732</v>
      </c>
      <c r="B11065" t="s">
        <v>4934</v>
      </c>
      <c r="C11065" t="s">
        <v>3597</v>
      </c>
      <c r="D11065" t="s">
        <v>3614</v>
      </c>
      <c r="E11065" t="s">
        <v>4842</v>
      </c>
      <c r="F11065" t="s">
        <v>3600</v>
      </c>
      <c r="G11065">
        <v>206971732</v>
      </c>
      <c r="I11065" t="s">
        <v>3601</v>
      </c>
      <c r="J11065" t="s">
        <v>4843</v>
      </c>
      <c r="L11065" t="s">
        <v>4936</v>
      </c>
      <c r="M11065">
        <v>10.25</v>
      </c>
      <c r="N11065">
        <v>18.25</v>
      </c>
      <c r="O11065">
        <v>9</v>
      </c>
      <c r="S11065" t="b">
        <v>0</v>
      </c>
      <c r="T11065" t="b">
        <v>0</v>
      </c>
      <c r="U11065" t="b">
        <v>0</v>
      </c>
      <c r="V11065">
        <v>48000</v>
      </c>
      <c r="W11065">
        <v>29200</v>
      </c>
      <c r="X11065">
        <v>2.5</v>
      </c>
      <c r="Y11065">
        <v>29200</v>
      </c>
      <c r="Z11065">
        <v>2.5</v>
      </c>
    </row>
    <row r="11066" spans="1:26">
      <c r="A11066">
        <v>206971733</v>
      </c>
      <c r="B11066" t="s">
        <v>4934</v>
      </c>
      <c r="C11066" t="s">
        <v>3597</v>
      </c>
      <c r="D11066" t="s">
        <v>3614</v>
      </c>
      <c r="E11066" t="s">
        <v>4841</v>
      </c>
      <c r="F11066" t="s">
        <v>3600</v>
      </c>
      <c r="G11066">
        <v>206971733</v>
      </c>
      <c r="I11066" t="s">
        <v>3601</v>
      </c>
      <c r="J11066" t="s">
        <v>4843</v>
      </c>
      <c r="L11066" t="s">
        <v>4936</v>
      </c>
      <c r="M11066">
        <v>10.25</v>
      </c>
      <c r="N11066">
        <v>18.25</v>
      </c>
      <c r="O11066">
        <v>9</v>
      </c>
      <c r="S11066" t="b">
        <v>0</v>
      </c>
      <c r="T11066" t="b">
        <v>0</v>
      </c>
      <c r="U11066" t="b">
        <v>0</v>
      </c>
      <c r="V11066">
        <v>48000</v>
      </c>
      <c r="W11066">
        <v>29200</v>
      </c>
      <c r="X11066">
        <v>2.5</v>
      </c>
      <c r="Y11066">
        <v>29200</v>
      </c>
      <c r="Z11066">
        <v>2.5</v>
      </c>
    </row>
    <row r="11067" spans="1:26">
      <c r="A11067">
        <v>206971734</v>
      </c>
      <c r="B11067" t="s">
        <v>4934</v>
      </c>
      <c r="C11067" t="s">
        <v>3597</v>
      </c>
      <c r="D11067" t="s">
        <v>3614</v>
      </c>
      <c r="E11067" t="s">
        <v>4840</v>
      </c>
      <c r="F11067" t="s">
        <v>3600</v>
      </c>
      <c r="G11067">
        <v>206971734</v>
      </c>
      <c r="I11067" t="s">
        <v>3601</v>
      </c>
      <c r="J11067" t="s">
        <v>4843</v>
      </c>
      <c r="L11067" t="s">
        <v>4936</v>
      </c>
      <c r="M11067">
        <v>10.25</v>
      </c>
      <c r="N11067">
        <v>18.25</v>
      </c>
      <c r="O11067">
        <v>9</v>
      </c>
      <c r="S11067" t="b">
        <v>0</v>
      </c>
      <c r="T11067" t="b">
        <v>0</v>
      </c>
      <c r="U11067" t="b">
        <v>0</v>
      </c>
      <c r="V11067">
        <v>48000</v>
      </c>
      <c r="W11067">
        <v>29200</v>
      </c>
      <c r="X11067">
        <v>2.5</v>
      </c>
      <c r="Y11067">
        <v>29200</v>
      </c>
      <c r="Z11067">
        <v>2.5</v>
      </c>
    </row>
    <row r="11068" spans="1:26">
      <c r="A11068">
        <v>206971735</v>
      </c>
      <c r="B11068" t="s">
        <v>4934</v>
      </c>
      <c r="C11068" t="s">
        <v>3597</v>
      </c>
      <c r="D11068" t="s">
        <v>3614</v>
      </c>
      <c r="E11068" t="s">
        <v>4837</v>
      </c>
      <c r="F11068" t="s">
        <v>3600</v>
      </c>
      <c r="G11068">
        <v>206971735</v>
      </c>
      <c r="I11068" t="s">
        <v>3601</v>
      </c>
      <c r="J11068" t="s">
        <v>4843</v>
      </c>
      <c r="L11068" t="s">
        <v>4936</v>
      </c>
      <c r="M11068">
        <v>10.25</v>
      </c>
      <c r="N11068">
        <v>18.25</v>
      </c>
      <c r="O11068">
        <v>9</v>
      </c>
      <c r="S11068" t="b">
        <v>0</v>
      </c>
      <c r="T11068" t="b">
        <v>0</v>
      </c>
      <c r="U11068" t="b">
        <v>0</v>
      </c>
      <c r="V11068">
        <v>48000</v>
      </c>
      <c r="W11068">
        <v>29200</v>
      </c>
      <c r="X11068">
        <v>2.5</v>
      </c>
      <c r="Y11068">
        <v>29200</v>
      </c>
      <c r="Z11068">
        <v>2.5</v>
      </c>
    </row>
    <row r="11069" spans="1:26">
      <c r="A11069">
        <v>206971181</v>
      </c>
      <c r="B11069" t="s">
        <v>4934</v>
      </c>
      <c r="C11069" t="s">
        <v>3597</v>
      </c>
      <c r="D11069" t="s">
        <v>3614</v>
      </c>
      <c r="E11069" t="s">
        <v>3615</v>
      </c>
      <c r="F11069" t="s">
        <v>3600</v>
      </c>
      <c r="G11069">
        <v>206971181</v>
      </c>
      <c r="I11069" t="s">
        <v>3601</v>
      </c>
      <c r="J11069" t="s">
        <v>4843</v>
      </c>
      <c r="L11069" t="s">
        <v>4935</v>
      </c>
      <c r="M11069">
        <v>10.25</v>
      </c>
      <c r="N11069">
        <v>18.25</v>
      </c>
      <c r="O11069">
        <v>9</v>
      </c>
      <c r="S11069" t="b">
        <v>0</v>
      </c>
      <c r="T11069" t="b">
        <v>0</v>
      </c>
      <c r="U11069" t="b">
        <v>0</v>
      </c>
      <c r="V11069">
        <v>48000</v>
      </c>
      <c r="W11069">
        <v>29200</v>
      </c>
      <c r="X11069">
        <v>2.5</v>
      </c>
      <c r="Y11069">
        <v>29200</v>
      </c>
      <c r="Z11069">
        <v>2.5</v>
      </c>
    </row>
    <row r="11070" spans="1:26">
      <c r="A11070">
        <v>206971736</v>
      </c>
      <c r="B11070" t="s">
        <v>4934</v>
      </c>
      <c r="C11070" t="s">
        <v>3597</v>
      </c>
      <c r="D11070" t="s">
        <v>3614</v>
      </c>
      <c r="E11070" t="s">
        <v>4842</v>
      </c>
      <c r="F11070" t="s">
        <v>3600</v>
      </c>
      <c r="G11070">
        <v>206971736</v>
      </c>
      <c r="I11070" t="s">
        <v>3601</v>
      </c>
      <c r="J11070" t="s">
        <v>4843</v>
      </c>
      <c r="L11070" t="s">
        <v>4935</v>
      </c>
      <c r="M11070">
        <v>10.25</v>
      </c>
      <c r="N11070">
        <v>18.25</v>
      </c>
      <c r="O11070">
        <v>9</v>
      </c>
      <c r="S11070" t="b">
        <v>0</v>
      </c>
      <c r="T11070" t="b">
        <v>0</v>
      </c>
      <c r="U11070" t="b">
        <v>0</v>
      </c>
      <c r="V11070">
        <v>48000</v>
      </c>
      <c r="W11070">
        <v>29200</v>
      </c>
      <c r="X11070">
        <v>2.5</v>
      </c>
      <c r="Y11070">
        <v>29200</v>
      </c>
      <c r="Z11070">
        <v>2.5</v>
      </c>
    </row>
    <row r="11071" spans="1:26">
      <c r="A11071">
        <v>206971738</v>
      </c>
      <c r="B11071" t="s">
        <v>4934</v>
      </c>
      <c r="C11071" t="s">
        <v>3597</v>
      </c>
      <c r="D11071" t="s">
        <v>3614</v>
      </c>
      <c r="E11071" t="s">
        <v>4840</v>
      </c>
      <c r="F11071" t="s">
        <v>3600</v>
      </c>
      <c r="G11071">
        <v>206971738</v>
      </c>
      <c r="I11071" t="s">
        <v>3601</v>
      </c>
      <c r="J11071" t="s">
        <v>4843</v>
      </c>
      <c r="L11071" t="s">
        <v>4935</v>
      </c>
      <c r="M11071">
        <v>10.25</v>
      </c>
      <c r="N11071">
        <v>18.25</v>
      </c>
      <c r="O11071">
        <v>9</v>
      </c>
      <c r="S11071" t="b">
        <v>0</v>
      </c>
      <c r="T11071" t="b">
        <v>0</v>
      </c>
      <c r="U11071" t="b">
        <v>0</v>
      </c>
      <c r="V11071">
        <v>48000</v>
      </c>
      <c r="W11071">
        <v>29200</v>
      </c>
      <c r="X11071">
        <v>2.5</v>
      </c>
      <c r="Y11071">
        <v>29200</v>
      </c>
      <c r="Z11071">
        <v>2.5</v>
      </c>
    </row>
    <row r="11072" spans="1:26">
      <c r="A11072">
        <v>206971739</v>
      </c>
      <c r="B11072" t="s">
        <v>4934</v>
      </c>
      <c r="C11072" t="s">
        <v>3597</v>
      </c>
      <c r="D11072" t="s">
        <v>3614</v>
      </c>
      <c r="E11072" t="s">
        <v>4837</v>
      </c>
      <c r="F11072" t="s">
        <v>3600</v>
      </c>
      <c r="G11072">
        <v>206971739</v>
      </c>
      <c r="I11072" t="s">
        <v>3601</v>
      </c>
      <c r="J11072" t="s">
        <v>4843</v>
      </c>
      <c r="L11072" t="s">
        <v>4935</v>
      </c>
      <c r="M11072">
        <v>10.25</v>
      </c>
      <c r="N11072">
        <v>18.25</v>
      </c>
      <c r="O11072">
        <v>9</v>
      </c>
      <c r="S11072" t="b">
        <v>0</v>
      </c>
      <c r="T11072" t="b">
        <v>0</v>
      </c>
      <c r="U11072" t="b">
        <v>0</v>
      </c>
      <c r="V11072">
        <v>48000</v>
      </c>
      <c r="W11072">
        <v>29200</v>
      </c>
      <c r="X11072">
        <v>2.5</v>
      </c>
      <c r="Y11072">
        <v>29200</v>
      </c>
      <c r="Z11072">
        <v>2.5</v>
      </c>
    </row>
    <row r="11073" spans="1:26">
      <c r="A11073">
        <v>206350490</v>
      </c>
      <c r="B11073" t="s">
        <v>4894</v>
      </c>
      <c r="C11073" t="s">
        <v>3597</v>
      </c>
      <c r="D11073" t="s">
        <v>1049</v>
      </c>
      <c r="E11073" t="s">
        <v>3862</v>
      </c>
      <c r="F11073" t="s">
        <v>3753</v>
      </c>
      <c r="G11073">
        <v>206350490</v>
      </c>
      <c r="I11073" t="s">
        <v>3601</v>
      </c>
      <c r="J11073" t="s">
        <v>4919</v>
      </c>
      <c r="K11073" t="s">
        <v>3624</v>
      </c>
      <c r="L11073" t="s">
        <v>4069</v>
      </c>
      <c r="M11073">
        <v>12.5</v>
      </c>
      <c r="N11073">
        <v>20.6</v>
      </c>
      <c r="O11073">
        <v>12.6</v>
      </c>
      <c r="S11073" t="b">
        <v>0</v>
      </c>
      <c r="T11073" t="b">
        <v>0</v>
      </c>
      <c r="U11073" t="b">
        <v>1</v>
      </c>
      <c r="V11073">
        <v>24000</v>
      </c>
      <c r="W11073">
        <v>14500</v>
      </c>
      <c r="X11073">
        <v>2.8</v>
      </c>
      <c r="Y11073">
        <v>27970</v>
      </c>
      <c r="Z11073">
        <v>4.0999999999999996</v>
      </c>
    </row>
    <row r="11074" spans="1:26">
      <c r="A11074">
        <v>206350484</v>
      </c>
      <c r="B11074" t="s">
        <v>4894</v>
      </c>
      <c r="C11074" t="s">
        <v>3597</v>
      </c>
      <c r="D11074" t="s">
        <v>1049</v>
      </c>
      <c r="E11074" t="s">
        <v>3862</v>
      </c>
      <c r="F11074" t="s">
        <v>3753</v>
      </c>
      <c r="G11074">
        <v>206350484</v>
      </c>
      <c r="I11074" t="s">
        <v>3601</v>
      </c>
      <c r="J11074" t="s">
        <v>4906</v>
      </c>
      <c r="K11074" t="s">
        <v>3624</v>
      </c>
      <c r="L11074" t="s">
        <v>3875</v>
      </c>
      <c r="M11074">
        <v>13</v>
      </c>
      <c r="N11074">
        <v>21.5</v>
      </c>
      <c r="O11074">
        <v>11.5</v>
      </c>
      <c r="S11074" t="b">
        <v>0</v>
      </c>
      <c r="T11074" t="b">
        <v>0</v>
      </c>
      <c r="U11074" t="b">
        <v>1</v>
      </c>
      <c r="V11074">
        <v>12000</v>
      </c>
      <c r="W11074">
        <v>8300</v>
      </c>
      <c r="X11074">
        <v>1.99</v>
      </c>
      <c r="Y11074">
        <v>13850</v>
      </c>
      <c r="Z11074">
        <v>2.57</v>
      </c>
    </row>
    <row r="11075" spans="1:26">
      <c r="A11075">
        <v>206350385</v>
      </c>
      <c r="B11075" t="s">
        <v>4894</v>
      </c>
      <c r="C11075" t="s">
        <v>3597</v>
      </c>
      <c r="D11075" t="s">
        <v>1049</v>
      </c>
      <c r="E11075" t="s">
        <v>3854</v>
      </c>
      <c r="F11075" t="s">
        <v>3753</v>
      </c>
      <c r="G11075">
        <v>206350385</v>
      </c>
      <c r="I11075" t="s">
        <v>3601</v>
      </c>
      <c r="J11075" t="s">
        <v>4906</v>
      </c>
      <c r="K11075" t="s">
        <v>3624</v>
      </c>
      <c r="L11075" t="s">
        <v>3875</v>
      </c>
      <c r="M11075">
        <v>13</v>
      </c>
      <c r="N11075">
        <v>21.5</v>
      </c>
      <c r="O11075">
        <v>11.5</v>
      </c>
      <c r="S11075" t="b">
        <v>0</v>
      </c>
      <c r="T11075" t="b">
        <v>0</v>
      </c>
      <c r="U11075" t="b">
        <v>1</v>
      </c>
      <c r="V11075">
        <v>12000</v>
      </c>
      <c r="W11075">
        <v>8300</v>
      </c>
      <c r="X11075">
        <v>1.99</v>
      </c>
      <c r="Y11075">
        <v>13850</v>
      </c>
      <c r="Z11075">
        <v>2.57</v>
      </c>
    </row>
    <row r="11076" spans="1:26">
      <c r="A11076">
        <v>206350391</v>
      </c>
      <c r="B11076" t="s">
        <v>4894</v>
      </c>
      <c r="C11076" t="s">
        <v>3597</v>
      </c>
      <c r="D11076" t="s">
        <v>1049</v>
      </c>
      <c r="E11076" t="s">
        <v>3854</v>
      </c>
      <c r="F11076" t="s">
        <v>3753</v>
      </c>
      <c r="G11076">
        <v>206350391</v>
      </c>
      <c r="I11076" t="s">
        <v>3601</v>
      </c>
      <c r="J11076" t="s">
        <v>4919</v>
      </c>
      <c r="K11076" t="s">
        <v>3624</v>
      </c>
      <c r="L11076" t="s">
        <v>4069</v>
      </c>
      <c r="M11076">
        <v>12.5</v>
      </c>
      <c r="N11076">
        <v>20.6</v>
      </c>
      <c r="O11076">
        <v>12.6</v>
      </c>
      <c r="S11076" t="b">
        <v>0</v>
      </c>
      <c r="T11076" t="b">
        <v>0</v>
      </c>
      <c r="U11076" t="b">
        <v>1</v>
      </c>
      <c r="V11076">
        <v>24000</v>
      </c>
      <c r="W11076">
        <v>14500</v>
      </c>
      <c r="X11076">
        <v>2.8</v>
      </c>
      <c r="Y11076">
        <v>27970</v>
      </c>
      <c r="Z11076">
        <v>4.0999999999999996</v>
      </c>
    </row>
    <row r="11077" spans="1:26">
      <c r="A11077">
        <v>206188259</v>
      </c>
      <c r="B11077" t="s">
        <v>4894</v>
      </c>
      <c r="C11077" t="s">
        <v>3597</v>
      </c>
      <c r="D11077" t="s">
        <v>1049</v>
      </c>
      <c r="E11077" t="s">
        <v>3792</v>
      </c>
      <c r="F11077" t="s">
        <v>3753</v>
      </c>
      <c r="G11077">
        <v>206188259</v>
      </c>
      <c r="I11077" t="s">
        <v>3601</v>
      </c>
      <c r="J11077" t="s">
        <v>4898</v>
      </c>
      <c r="K11077" t="s">
        <v>3624</v>
      </c>
      <c r="L11077" t="s">
        <v>4023</v>
      </c>
      <c r="M11077">
        <v>9.1999999999999993</v>
      </c>
      <c r="N11077">
        <v>17.399999999999999</v>
      </c>
      <c r="O11077">
        <v>10.3</v>
      </c>
      <c r="S11077" t="b">
        <v>0</v>
      </c>
      <c r="T11077" t="b">
        <v>0</v>
      </c>
      <c r="U11077" t="b">
        <v>0</v>
      </c>
      <c r="V11077">
        <v>48000</v>
      </c>
      <c r="W11077">
        <v>29000</v>
      </c>
      <c r="X11077">
        <v>2.5</v>
      </c>
      <c r="Y11077">
        <v>45950</v>
      </c>
      <c r="Z11077">
        <v>3.11</v>
      </c>
    </row>
    <row r="11078" spans="1:26">
      <c r="A11078">
        <v>206188256</v>
      </c>
      <c r="B11078" t="s">
        <v>4894</v>
      </c>
      <c r="C11078" t="s">
        <v>3597</v>
      </c>
      <c r="D11078" t="s">
        <v>1049</v>
      </c>
      <c r="E11078" t="s">
        <v>3792</v>
      </c>
      <c r="F11078" t="s">
        <v>3753</v>
      </c>
      <c r="G11078">
        <v>206188256</v>
      </c>
      <c r="I11078" t="s">
        <v>3601</v>
      </c>
      <c r="J11078" t="s">
        <v>4895</v>
      </c>
      <c r="K11078" t="s">
        <v>3624</v>
      </c>
      <c r="L11078" t="s">
        <v>3876</v>
      </c>
      <c r="M11078">
        <v>9</v>
      </c>
      <c r="N11078">
        <v>16.7</v>
      </c>
      <c r="O11078">
        <v>11.5</v>
      </c>
      <c r="S11078" t="b">
        <v>0</v>
      </c>
      <c r="T11078" t="b">
        <v>0</v>
      </c>
      <c r="U11078" t="b">
        <v>0</v>
      </c>
      <c r="V11078">
        <v>36000</v>
      </c>
      <c r="W11078">
        <v>27000</v>
      </c>
      <c r="X11078">
        <v>2.6</v>
      </c>
      <c r="Y11078">
        <v>32420</v>
      </c>
      <c r="Z11078">
        <v>2.71</v>
      </c>
    </row>
    <row r="11079" spans="1:26">
      <c r="A11079">
        <v>206350347</v>
      </c>
      <c r="B11079" t="s">
        <v>4894</v>
      </c>
      <c r="C11079" t="s">
        <v>3597</v>
      </c>
      <c r="D11079" t="s">
        <v>1049</v>
      </c>
      <c r="E11079" t="s">
        <v>3792</v>
      </c>
      <c r="F11079" t="s">
        <v>3753</v>
      </c>
      <c r="G11079">
        <v>206350347</v>
      </c>
      <c r="I11079" t="s">
        <v>3601</v>
      </c>
      <c r="J11079" t="s">
        <v>4904</v>
      </c>
      <c r="K11079" t="s">
        <v>3624</v>
      </c>
      <c r="L11079" t="s">
        <v>4933</v>
      </c>
      <c r="M11079">
        <v>12.5</v>
      </c>
      <c r="N11079">
        <v>20.6</v>
      </c>
      <c r="O11079">
        <v>12.6</v>
      </c>
      <c r="S11079" t="b">
        <v>0</v>
      </c>
      <c r="T11079" t="b">
        <v>0</v>
      </c>
      <c r="U11079" t="b">
        <v>1</v>
      </c>
      <c r="V11079">
        <v>24000</v>
      </c>
      <c r="W11079">
        <v>14500</v>
      </c>
      <c r="X11079">
        <v>2.8</v>
      </c>
      <c r="Y11079">
        <v>27970</v>
      </c>
      <c r="Z11079">
        <v>4.0999999999999996</v>
      </c>
    </row>
    <row r="11080" spans="1:26">
      <c r="A11080">
        <v>206350341</v>
      </c>
      <c r="B11080" t="s">
        <v>4894</v>
      </c>
      <c r="C11080" t="s">
        <v>3597</v>
      </c>
      <c r="D11080" t="s">
        <v>1049</v>
      </c>
      <c r="E11080" t="s">
        <v>3792</v>
      </c>
      <c r="F11080" t="s">
        <v>3753</v>
      </c>
      <c r="G11080">
        <v>206350341</v>
      </c>
      <c r="I11080" t="s">
        <v>3601</v>
      </c>
      <c r="J11080" t="s">
        <v>4896</v>
      </c>
      <c r="K11080" t="s">
        <v>3624</v>
      </c>
      <c r="L11080" t="s">
        <v>4932</v>
      </c>
      <c r="M11080">
        <v>13</v>
      </c>
      <c r="N11080">
        <v>21.5</v>
      </c>
      <c r="O11080">
        <v>11.5</v>
      </c>
      <c r="S11080" t="b">
        <v>0</v>
      </c>
      <c r="T11080" t="b">
        <v>0</v>
      </c>
      <c r="U11080" t="b">
        <v>1</v>
      </c>
      <c r="V11080">
        <v>12000</v>
      </c>
      <c r="W11080">
        <v>8300</v>
      </c>
      <c r="X11080">
        <v>1.99</v>
      </c>
      <c r="Y11080">
        <v>13850</v>
      </c>
      <c r="Z11080">
        <v>2.57</v>
      </c>
    </row>
    <row r="11081" spans="1:26">
      <c r="A11081">
        <v>205788727</v>
      </c>
      <c r="B11081" t="s">
        <v>4894</v>
      </c>
      <c r="C11081" t="s">
        <v>3597</v>
      </c>
      <c r="D11081" t="s">
        <v>1049</v>
      </c>
      <c r="E11081" t="s">
        <v>3792</v>
      </c>
      <c r="F11081" t="s">
        <v>3600</v>
      </c>
      <c r="G11081">
        <v>205788727</v>
      </c>
      <c r="I11081" t="s">
        <v>3601</v>
      </c>
      <c r="J11081" t="s">
        <v>4898</v>
      </c>
      <c r="K11081" t="s">
        <v>3624</v>
      </c>
      <c r="L11081" t="s">
        <v>4931</v>
      </c>
      <c r="M11081">
        <v>8.1999999999999993</v>
      </c>
      <c r="N11081">
        <v>16</v>
      </c>
      <c r="O11081">
        <v>9.5</v>
      </c>
      <c r="S11081" t="b">
        <v>0</v>
      </c>
      <c r="T11081" t="b">
        <v>0</v>
      </c>
      <c r="U11081" t="b">
        <v>0</v>
      </c>
      <c r="V11081">
        <v>48000</v>
      </c>
      <c r="W11081">
        <v>36000</v>
      </c>
      <c r="X11081">
        <v>2.08</v>
      </c>
      <c r="Y11081">
        <v>40540</v>
      </c>
      <c r="Z11081">
        <v>2.27</v>
      </c>
    </row>
    <row r="11082" spans="1:26">
      <c r="A11082">
        <v>205788722</v>
      </c>
      <c r="B11082" t="s">
        <v>4894</v>
      </c>
      <c r="C11082" t="s">
        <v>3597</v>
      </c>
      <c r="D11082" t="s">
        <v>1049</v>
      </c>
      <c r="E11082" t="s">
        <v>3637</v>
      </c>
      <c r="F11082" t="s">
        <v>3600</v>
      </c>
      <c r="G11082">
        <v>205788722</v>
      </c>
      <c r="I11082" t="s">
        <v>3601</v>
      </c>
      <c r="J11082" t="s">
        <v>4895</v>
      </c>
      <c r="K11082" t="s">
        <v>3624</v>
      </c>
      <c r="L11082" t="s">
        <v>4930</v>
      </c>
      <c r="M11082">
        <v>8.5</v>
      </c>
      <c r="N11082">
        <v>16.5</v>
      </c>
      <c r="O11082">
        <v>10.4</v>
      </c>
      <c r="S11082" t="b">
        <v>0</v>
      </c>
      <c r="T11082" t="b">
        <v>0</v>
      </c>
      <c r="U11082" t="b">
        <v>0</v>
      </c>
      <c r="V11082">
        <v>36000</v>
      </c>
      <c r="W11082">
        <v>25000</v>
      </c>
      <c r="X11082">
        <v>2.4500000000000002</v>
      </c>
      <c r="Y11082">
        <v>28840</v>
      </c>
      <c r="Z11082">
        <v>2.67</v>
      </c>
    </row>
    <row r="11083" spans="1:26">
      <c r="A11083">
        <v>205788726</v>
      </c>
      <c r="B11083" t="s">
        <v>4894</v>
      </c>
      <c r="C11083" t="s">
        <v>3597</v>
      </c>
      <c r="D11083" t="s">
        <v>1049</v>
      </c>
      <c r="E11083" t="s">
        <v>3792</v>
      </c>
      <c r="F11083" t="s">
        <v>3600</v>
      </c>
      <c r="G11083">
        <v>205788726</v>
      </c>
      <c r="I11083" t="s">
        <v>3601</v>
      </c>
      <c r="J11083" t="s">
        <v>4895</v>
      </c>
      <c r="K11083" t="s">
        <v>3624</v>
      </c>
      <c r="L11083" t="s">
        <v>4930</v>
      </c>
      <c r="M11083">
        <v>8.5</v>
      </c>
      <c r="N11083">
        <v>16.5</v>
      </c>
      <c r="O11083">
        <v>10.4</v>
      </c>
      <c r="S11083" t="b">
        <v>0</v>
      </c>
      <c r="T11083" t="b">
        <v>0</v>
      </c>
      <c r="U11083" t="b">
        <v>0</v>
      </c>
      <c r="V11083">
        <v>36000</v>
      </c>
      <c r="W11083">
        <v>25000</v>
      </c>
      <c r="X11083">
        <v>2.4500000000000002</v>
      </c>
      <c r="Y11083">
        <v>28840</v>
      </c>
      <c r="Z11083">
        <v>2.67</v>
      </c>
    </row>
    <row r="11084" spans="1:26">
      <c r="A11084">
        <v>206188249</v>
      </c>
      <c r="B11084" t="s">
        <v>4894</v>
      </c>
      <c r="C11084" t="s">
        <v>3597</v>
      </c>
      <c r="D11084" t="s">
        <v>1049</v>
      </c>
      <c r="E11084" t="s">
        <v>3637</v>
      </c>
      <c r="F11084" t="s">
        <v>3753</v>
      </c>
      <c r="G11084">
        <v>206188249</v>
      </c>
      <c r="I11084" t="s">
        <v>3601</v>
      </c>
      <c r="J11084" t="s">
        <v>4895</v>
      </c>
      <c r="K11084" t="s">
        <v>3624</v>
      </c>
      <c r="L11084" t="s">
        <v>3876</v>
      </c>
      <c r="M11084">
        <v>9</v>
      </c>
      <c r="N11084">
        <v>16.7</v>
      </c>
      <c r="O11084">
        <v>11.5</v>
      </c>
      <c r="S11084" t="b">
        <v>0</v>
      </c>
      <c r="T11084" t="b">
        <v>0</v>
      </c>
      <c r="U11084" t="b">
        <v>0</v>
      </c>
      <c r="V11084">
        <v>36000</v>
      </c>
      <c r="W11084">
        <v>27000</v>
      </c>
      <c r="X11084">
        <v>2.6</v>
      </c>
      <c r="Y11084">
        <v>32420</v>
      </c>
      <c r="Z11084">
        <v>2.71</v>
      </c>
    </row>
    <row r="11085" spans="1:26">
      <c r="A11085">
        <v>206188252</v>
      </c>
      <c r="B11085" t="s">
        <v>4894</v>
      </c>
      <c r="C11085" t="s">
        <v>3597</v>
      </c>
      <c r="D11085" t="s">
        <v>1049</v>
      </c>
      <c r="E11085" t="s">
        <v>3637</v>
      </c>
      <c r="F11085" t="s">
        <v>3753</v>
      </c>
      <c r="G11085">
        <v>206188252</v>
      </c>
      <c r="I11085" t="s">
        <v>3601</v>
      </c>
      <c r="J11085" t="s">
        <v>4898</v>
      </c>
      <c r="K11085" t="s">
        <v>3624</v>
      </c>
      <c r="L11085" t="s">
        <v>4023</v>
      </c>
      <c r="M11085">
        <v>9.1999999999999993</v>
      </c>
      <c r="N11085">
        <v>17.399999999999999</v>
      </c>
      <c r="O11085">
        <v>10.3</v>
      </c>
      <c r="S11085" t="b">
        <v>0</v>
      </c>
      <c r="T11085" t="b">
        <v>0</v>
      </c>
      <c r="U11085" t="b">
        <v>0</v>
      </c>
      <c r="V11085">
        <v>48000</v>
      </c>
      <c r="W11085">
        <v>29000</v>
      </c>
      <c r="X11085">
        <v>2.5</v>
      </c>
      <c r="Y11085">
        <v>45950</v>
      </c>
      <c r="Z11085">
        <v>3.11</v>
      </c>
    </row>
    <row r="11086" spans="1:26">
      <c r="A11086">
        <v>206350336</v>
      </c>
      <c r="B11086" t="s">
        <v>4894</v>
      </c>
      <c r="C11086" t="s">
        <v>3597</v>
      </c>
      <c r="D11086" t="s">
        <v>1049</v>
      </c>
      <c r="E11086" t="s">
        <v>3637</v>
      </c>
      <c r="F11086" t="s">
        <v>3753</v>
      </c>
      <c r="G11086">
        <v>206350336</v>
      </c>
      <c r="I11086" t="s">
        <v>3601</v>
      </c>
      <c r="J11086" t="s">
        <v>4904</v>
      </c>
      <c r="K11086" t="s">
        <v>3624</v>
      </c>
      <c r="L11086" t="s">
        <v>4933</v>
      </c>
      <c r="M11086">
        <v>12.5</v>
      </c>
      <c r="N11086">
        <v>20.6</v>
      </c>
      <c r="O11086">
        <v>12.6</v>
      </c>
      <c r="S11086" t="b">
        <v>0</v>
      </c>
      <c r="T11086" t="b">
        <v>0</v>
      </c>
      <c r="U11086" t="b">
        <v>1</v>
      </c>
      <c r="V11086">
        <v>24000</v>
      </c>
      <c r="W11086">
        <v>14500</v>
      </c>
      <c r="X11086">
        <v>2.8</v>
      </c>
      <c r="Y11086">
        <v>27970</v>
      </c>
      <c r="Z11086">
        <v>4.0999999999999996</v>
      </c>
    </row>
    <row r="11087" spans="1:26">
      <c r="A11087">
        <v>206350330</v>
      </c>
      <c r="B11087" t="s">
        <v>4894</v>
      </c>
      <c r="C11087" t="s">
        <v>3597</v>
      </c>
      <c r="D11087" t="s">
        <v>1049</v>
      </c>
      <c r="E11087" t="s">
        <v>3637</v>
      </c>
      <c r="F11087" t="s">
        <v>3753</v>
      </c>
      <c r="G11087">
        <v>206350330</v>
      </c>
      <c r="I11087" t="s">
        <v>3601</v>
      </c>
      <c r="J11087" t="s">
        <v>4896</v>
      </c>
      <c r="K11087" t="s">
        <v>3624</v>
      </c>
      <c r="L11087" t="s">
        <v>4932</v>
      </c>
      <c r="M11087">
        <v>13</v>
      </c>
      <c r="N11087">
        <v>21.5</v>
      </c>
      <c r="O11087">
        <v>11.5</v>
      </c>
      <c r="S11087" t="b">
        <v>0</v>
      </c>
      <c r="T11087" t="b">
        <v>0</v>
      </c>
      <c r="U11087" t="b">
        <v>1</v>
      </c>
      <c r="V11087">
        <v>12000</v>
      </c>
      <c r="W11087">
        <v>8300</v>
      </c>
      <c r="X11087">
        <v>1.99</v>
      </c>
      <c r="Y11087">
        <v>13850</v>
      </c>
      <c r="Z11087">
        <v>2.57</v>
      </c>
    </row>
    <row r="11088" spans="1:26">
      <c r="A11088">
        <v>205788723</v>
      </c>
      <c r="B11088" t="s">
        <v>4894</v>
      </c>
      <c r="C11088" t="s">
        <v>3597</v>
      </c>
      <c r="D11088" t="s">
        <v>1049</v>
      </c>
      <c r="E11088" t="s">
        <v>3637</v>
      </c>
      <c r="F11088" t="s">
        <v>3600</v>
      </c>
      <c r="G11088">
        <v>205788723</v>
      </c>
      <c r="I11088" t="s">
        <v>3601</v>
      </c>
      <c r="J11088" t="s">
        <v>4898</v>
      </c>
      <c r="K11088" t="s">
        <v>3624</v>
      </c>
      <c r="L11088" t="s">
        <v>4931</v>
      </c>
      <c r="M11088">
        <v>8.1999999999999993</v>
      </c>
      <c r="N11088">
        <v>16</v>
      </c>
      <c r="O11088">
        <v>9.5</v>
      </c>
      <c r="S11088" t="b">
        <v>0</v>
      </c>
      <c r="T11088" t="b">
        <v>0</v>
      </c>
      <c r="U11088" t="b">
        <v>0</v>
      </c>
      <c r="V11088">
        <v>48000</v>
      </c>
      <c r="W11088">
        <v>36000</v>
      </c>
      <c r="X11088">
        <v>2.08</v>
      </c>
      <c r="Y11088">
        <v>40540</v>
      </c>
      <c r="Z11088">
        <v>2.27</v>
      </c>
    </row>
    <row r="11089" spans="1:26">
      <c r="A11089">
        <v>206350413</v>
      </c>
      <c r="B11089" t="s">
        <v>4894</v>
      </c>
      <c r="C11089" t="s">
        <v>3597</v>
      </c>
      <c r="D11089" t="s">
        <v>1049</v>
      </c>
      <c r="E11089" t="s">
        <v>3855</v>
      </c>
      <c r="F11089" t="s">
        <v>3753</v>
      </c>
      <c r="G11089">
        <v>206350413</v>
      </c>
      <c r="I11089" t="s">
        <v>3601</v>
      </c>
      <c r="J11089" t="s">
        <v>4919</v>
      </c>
      <c r="K11089" t="s">
        <v>3624</v>
      </c>
      <c r="L11089" t="s">
        <v>4069</v>
      </c>
      <c r="M11089">
        <v>12.5</v>
      </c>
      <c r="N11089">
        <v>20.6</v>
      </c>
      <c r="O11089">
        <v>12.6</v>
      </c>
      <c r="S11089" t="b">
        <v>0</v>
      </c>
      <c r="T11089" t="b">
        <v>0</v>
      </c>
      <c r="U11089" t="b">
        <v>1</v>
      </c>
      <c r="V11089">
        <v>24000</v>
      </c>
      <c r="W11089">
        <v>14500</v>
      </c>
      <c r="X11089">
        <v>2.8</v>
      </c>
      <c r="Y11089">
        <v>27970</v>
      </c>
      <c r="Z11089">
        <v>4.0999999999999996</v>
      </c>
    </row>
    <row r="11090" spans="1:26">
      <c r="A11090">
        <v>206350407</v>
      </c>
      <c r="B11090" t="s">
        <v>4894</v>
      </c>
      <c r="C11090" t="s">
        <v>3597</v>
      </c>
      <c r="D11090" t="s">
        <v>1049</v>
      </c>
      <c r="E11090" t="s">
        <v>3855</v>
      </c>
      <c r="F11090" t="s">
        <v>3753</v>
      </c>
      <c r="G11090">
        <v>206350407</v>
      </c>
      <c r="I11090" t="s">
        <v>3601</v>
      </c>
      <c r="J11090" t="s">
        <v>4906</v>
      </c>
      <c r="K11090" t="s">
        <v>3624</v>
      </c>
      <c r="L11090" t="s">
        <v>3875</v>
      </c>
      <c r="M11090">
        <v>13</v>
      </c>
      <c r="N11090">
        <v>21.5</v>
      </c>
      <c r="O11090">
        <v>11.5</v>
      </c>
      <c r="S11090" t="b">
        <v>0</v>
      </c>
      <c r="T11090" t="b">
        <v>0</v>
      </c>
      <c r="U11090" t="b">
        <v>1</v>
      </c>
      <c r="V11090">
        <v>12000</v>
      </c>
      <c r="W11090">
        <v>8300</v>
      </c>
      <c r="X11090">
        <v>1.99</v>
      </c>
      <c r="Y11090">
        <v>13850</v>
      </c>
      <c r="Z11090">
        <v>2.57</v>
      </c>
    </row>
    <row r="11091" spans="1:26">
      <c r="A11091">
        <v>206350424</v>
      </c>
      <c r="B11091" t="s">
        <v>4894</v>
      </c>
      <c r="C11091" t="s">
        <v>3597</v>
      </c>
      <c r="D11091" t="s">
        <v>1049</v>
      </c>
      <c r="E11091" t="s">
        <v>3858</v>
      </c>
      <c r="F11091" t="s">
        <v>3753</v>
      </c>
      <c r="G11091">
        <v>206350424</v>
      </c>
      <c r="I11091" t="s">
        <v>3601</v>
      </c>
      <c r="J11091" t="s">
        <v>4919</v>
      </c>
      <c r="K11091" t="s">
        <v>3624</v>
      </c>
      <c r="L11091" t="s">
        <v>4069</v>
      </c>
      <c r="M11091">
        <v>12.5</v>
      </c>
      <c r="N11091">
        <v>20.6</v>
      </c>
      <c r="O11091">
        <v>12.6</v>
      </c>
      <c r="S11091" t="b">
        <v>0</v>
      </c>
      <c r="T11091" t="b">
        <v>0</v>
      </c>
      <c r="U11091" t="b">
        <v>1</v>
      </c>
      <c r="V11091">
        <v>24000</v>
      </c>
      <c r="W11091">
        <v>14500</v>
      </c>
      <c r="X11091">
        <v>2.8</v>
      </c>
      <c r="Y11091">
        <v>27970</v>
      </c>
      <c r="Z11091">
        <v>4.0999999999999996</v>
      </c>
    </row>
    <row r="11092" spans="1:26">
      <c r="A11092">
        <v>206350418</v>
      </c>
      <c r="B11092" t="s">
        <v>4894</v>
      </c>
      <c r="C11092" t="s">
        <v>3597</v>
      </c>
      <c r="D11092" t="s">
        <v>1049</v>
      </c>
      <c r="E11092" t="s">
        <v>3858</v>
      </c>
      <c r="F11092" t="s">
        <v>3753</v>
      </c>
      <c r="G11092">
        <v>206350418</v>
      </c>
      <c r="I11092" t="s">
        <v>3601</v>
      </c>
      <c r="J11092" t="s">
        <v>4906</v>
      </c>
      <c r="K11092" t="s">
        <v>3624</v>
      </c>
      <c r="L11092" t="s">
        <v>3875</v>
      </c>
      <c r="M11092">
        <v>13</v>
      </c>
      <c r="N11092">
        <v>21.5</v>
      </c>
      <c r="O11092">
        <v>11.5</v>
      </c>
      <c r="S11092" t="b">
        <v>0</v>
      </c>
      <c r="T11092" t="b">
        <v>0</v>
      </c>
      <c r="U11092" t="b">
        <v>1</v>
      </c>
      <c r="V11092">
        <v>12000</v>
      </c>
      <c r="W11092">
        <v>8300</v>
      </c>
      <c r="X11092">
        <v>1.99</v>
      </c>
      <c r="Y11092">
        <v>13850</v>
      </c>
      <c r="Z11092">
        <v>2.57</v>
      </c>
    </row>
    <row r="11093" spans="1:26">
      <c r="A11093">
        <v>206350429</v>
      </c>
      <c r="B11093" t="s">
        <v>4894</v>
      </c>
      <c r="C11093" t="s">
        <v>3597</v>
      </c>
      <c r="D11093" t="s">
        <v>1049</v>
      </c>
      <c r="E11093" t="s">
        <v>3857</v>
      </c>
      <c r="F11093" t="s">
        <v>3753</v>
      </c>
      <c r="G11093">
        <v>206350429</v>
      </c>
      <c r="I11093" t="s">
        <v>3601</v>
      </c>
      <c r="J11093" t="s">
        <v>4906</v>
      </c>
      <c r="K11093" t="s">
        <v>3624</v>
      </c>
      <c r="L11093" t="s">
        <v>3875</v>
      </c>
      <c r="M11093">
        <v>13</v>
      </c>
      <c r="N11093">
        <v>21.5</v>
      </c>
      <c r="O11093">
        <v>11.5</v>
      </c>
      <c r="S11093" t="b">
        <v>0</v>
      </c>
      <c r="T11093" t="b">
        <v>0</v>
      </c>
      <c r="U11093" t="b">
        <v>1</v>
      </c>
      <c r="V11093">
        <v>12000</v>
      </c>
      <c r="W11093">
        <v>8300</v>
      </c>
      <c r="X11093">
        <v>1.99</v>
      </c>
      <c r="Y11093">
        <v>13850</v>
      </c>
      <c r="Z11093">
        <v>2.57</v>
      </c>
    </row>
    <row r="11094" spans="1:26">
      <c r="A11094">
        <v>206350435</v>
      </c>
      <c r="B11094" t="s">
        <v>4894</v>
      </c>
      <c r="C11094" t="s">
        <v>3597</v>
      </c>
      <c r="D11094" t="s">
        <v>1049</v>
      </c>
      <c r="E11094" t="s">
        <v>3857</v>
      </c>
      <c r="F11094" t="s">
        <v>3753</v>
      </c>
      <c r="G11094">
        <v>206350435</v>
      </c>
      <c r="I11094" t="s">
        <v>3601</v>
      </c>
      <c r="J11094" t="s">
        <v>4919</v>
      </c>
      <c r="K11094" t="s">
        <v>3624</v>
      </c>
      <c r="L11094" t="s">
        <v>4069</v>
      </c>
      <c r="M11094">
        <v>12.5</v>
      </c>
      <c r="N11094">
        <v>20.6</v>
      </c>
      <c r="O11094">
        <v>12.6</v>
      </c>
      <c r="S11094" t="b">
        <v>0</v>
      </c>
      <c r="T11094" t="b">
        <v>0</v>
      </c>
      <c r="U11094" t="b">
        <v>1</v>
      </c>
      <c r="V11094">
        <v>24000</v>
      </c>
      <c r="W11094">
        <v>14500</v>
      </c>
      <c r="X11094">
        <v>2.8</v>
      </c>
      <c r="Y11094">
        <v>27970</v>
      </c>
      <c r="Z11094">
        <v>4.0999999999999996</v>
      </c>
    </row>
    <row r="11095" spans="1:26">
      <c r="A11095">
        <v>206350457</v>
      </c>
      <c r="B11095" t="s">
        <v>4894</v>
      </c>
      <c r="C11095" t="s">
        <v>3597</v>
      </c>
      <c r="D11095" t="s">
        <v>1049</v>
      </c>
      <c r="E11095" t="s">
        <v>3834</v>
      </c>
      <c r="F11095" t="s">
        <v>3753</v>
      </c>
      <c r="G11095">
        <v>206350457</v>
      </c>
      <c r="I11095" t="s">
        <v>3601</v>
      </c>
      <c r="J11095" t="s">
        <v>4919</v>
      </c>
      <c r="K11095" t="s">
        <v>3624</v>
      </c>
      <c r="L11095" t="s">
        <v>4069</v>
      </c>
      <c r="M11095">
        <v>12.5</v>
      </c>
      <c r="N11095">
        <v>20.6</v>
      </c>
      <c r="O11095">
        <v>12.6</v>
      </c>
      <c r="S11095" t="b">
        <v>0</v>
      </c>
      <c r="T11095" t="b">
        <v>0</v>
      </c>
      <c r="U11095" t="b">
        <v>1</v>
      </c>
      <c r="V11095">
        <v>24000</v>
      </c>
      <c r="W11095">
        <v>14500</v>
      </c>
      <c r="X11095">
        <v>2.8</v>
      </c>
      <c r="Y11095">
        <v>27970</v>
      </c>
      <c r="Z11095">
        <v>4.0999999999999996</v>
      </c>
    </row>
    <row r="11096" spans="1:26">
      <c r="A11096">
        <v>206350451</v>
      </c>
      <c r="B11096" t="s">
        <v>4894</v>
      </c>
      <c r="C11096" t="s">
        <v>3597</v>
      </c>
      <c r="D11096" t="s">
        <v>1049</v>
      </c>
      <c r="E11096" t="s">
        <v>3834</v>
      </c>
      <c r="F11096" t="s">
        <v>3753</v>
      </c>
      <c r="G11096">
        <v>206350451</v>
      </c>
      <c r="I11096" t="s">
        <v>3601</v>
      </c>
      <c r="J11096" t="s">
        <v>4906</v>
      </c>
      <c r="K11096" t="s">
        <v>3624</v>
      </c>
      <c r="L11096" t="s">
        <v>3875</v>
      </c>
      <c r="M11096">
        <v>13</v>
      </c>
      <c r="N11096">
        <v>21.5</v>
      </c>
      <c r="O11096">
        <v>11.5</v>
      </c>
      <c r="S11096" t="b">
        <v>0</v>
      </c>
      <c r="T11096" t="b">
        <v>0</v>
      </c>
      <c r="U11096" t="b">
        <v>1</v>
      </c>
      <c r="V11096">
        <v>12000</v>
      </c>
      <c r="W11096">
        <v>8300</v>
      </c>
      <c r="X11096">
        <v>1.99</v>
      </c>
      <c r="Y11096">
        <v>13850</v>
      </c>
      <c r="Z11096">
        <v>2.57</v>
      </c>
    </row>
    <row r="11097" spans="1:26">
      <c r="A11097">
        <v>206350446</v>
      </c>
      <c r="B11097" t="s">
        <v>4894</v>
      </c>
      <c r="C11097" t="s">
        <v>3597</v>
      </c>
      <c r="D11097" t="s">
        <v>1049</v>
      </c>
      <c r="E11097" t="s">
        <v>3859</v>
      </c>
      <c r="F11097" t="s">
        <v>3753</v>
      </c>
      <c r="G11097">
        <v>206350446</v>
      </c>
      <c r="I11097" t="s">
        <v>3601</v>
      </c>
      <c r="J11097" t="s">
        <v>4919</v>
      </c>
      <c r="K11097" t="s">
        <v>3624</v>
      </c>
      <c r="L11097" t="s">
        <v>4069</v>
      </c>
      <c r="M11097">
        <v>12.5</v>
      </c>
      <c r="N11097">
        <v>20.6</v>
      </c>
      <c r="O11097">
        <v>12.6</v>
      </c>
      <c r="S11097" t="b">
        <v>0</v>
      </c>
      <c r="T11097" t="b">
        <v>0</v>
      </c>
      <c r="U11097" t="b">
        <v>1</v>
      </c>
      <c r="V11097">
        <v>24000</v>
      </c>
      <c r="W11097">
        <v>14500</v>
      </c>
      <c r="X11097">
        <v>2.8</v>
      </c>
      <c r="Y11097">
        <v>27970</v>
      </c>
      <c r="Z11097">
        <v>4.0999999999999996</v>
      </c>
    </row>
    <row r="11098" spans="1:26">
      <c r="A11098">
        <v>206350440</v>
      </c>
      <c r="B11098" t="s">
        <v>4894</v>
      </c>
      <c r="C11098" t="s">
        <v>3597</v>
      </c>
      <c r="D11098" t="s">
        <v>1049</v>
      </c>
      <c r="E11098" t="s">
        <v>3859</v>
      </c>
      <c r="F11098" t="s">
        <v>3753</v>
      </c>
      <c r="G11098">
        <v>206350440</v>
      </c>
      <c r="I11098" t="s">
        <v>3601</v>
      </c>
      <c r="J11098" t="s">
        <v>4906</v>
      </c>
      <c r="K11098" t="s">
        <v>3624</v>
      </c>
      <c r="L11098" t="s">
        <v>3875</v>
      </c>
      <c r="M11098">
        <v>13</v>
      </c>
      <c r="N11098">
        <v>21.5</v>
      </c>
      <c r="O11098">
        <v>11.5</v>
      </c>
      <c r="S11098" t="b">
        <v>0</v>
      </c>
      <c r="T11098" t="b">
        <v>0</v>
      </c>
      <c r="U11098" t="b">
        <v>1</v>
      </c>
      <c r="V11098">
        <v>12000</v>
      </c>
      <c r="W11098">
        <v>8300</v>
      </c>
      <c r="X11098">
        <v>1.99</v>
      </c>
      <c r="Y11098">
        <v>13850</v>
      </c>
      <c r="Z11098">
        <v>2.57</v>
      </c>
    </row>
    <row r="11099" spans="1:26">
      <c r="A11099">
        <v>206188277</v>
      </c>
      <c r="B11099" t="s">
        <v>4894</v>
      </c>
      <c r="C11099" t="s">
        <v>3597</v>
      </c>
      <c r="D11099" t="s">
        <v>1049</v>
      </c>
      <c r="E11099" t="s">
        <v>3834</v>
      </c>
      <c r="F11099" t="s">
        <v>3753</v>
      </c>
      <c r="G11099">
        <v>206188277</v>
      </c>
      <c r="I11099" t="s">
        <v>3601</v>
      </c>
      <c r="J11099" t="s">
        <v>4895</v>
      </c>
      <c r="K11099" t="s">
        <v>3624</v>
      </c>
      <c r="L11099" t="s">
        <v>3876</v>
      </c>
      <c r="M11099">
        <v>9</v>
      </c>
      <c r="N11099">
        <v>16.7</v>
      </c>
      <c r="O11099">
        <v>11.5</v>
      </c>
      <c r="S11099" t="b">
        <v>0</v>
      </c>
      <c r="T11099" t="b">
        <v>0</v>
      </c>
      <c r="U11099" t="b">
        <v>0</v>
      </c>
      <c r="V11099">
        <v>36000</v>
      </c>
      <c r="W11099">
        <v>27000</v>
      </c>
      <c r="X11099">
        <v>2.6</v>
      </c>
      <c r="Y11099">
        <v>32420</v>
      </c>
      <c r="Z11099">
        <v>2.71</v>
      </c>
    </row>
    <row r="11100" spans="1:26">
      <c r="A11100">
        <v>206188280</v>
      </c>
      <c r="B11100" t="s">
        <v>4894</v>
      </c>
      <c r="C11100" t="s">
        <v>3597</v>
      </c>
      <c r="D11100" t="s">
        <v>1049</v>
      </c>
      <c r="E11100" t="s">
        <v>3834</v>
      </c>
      <c r="F11100" t="s">
        <v>3753</v>
      </c>
      <c r="G11100">
        <v>206188280</v>
      </c>
      <c r="I11100" t="s">
        <v>3601</v>
      </c>
      <c r="J11100" t="s">
        <v>4898</v>
      </c>
      <c r="K11100" t="s">
        <v>3624</v>
      </c>
      <c r="L11100" t="s">
        <v>4023</v>
      </c>
      <c r="M11100">
        <v>9.1999999999999993</v>
      </c>
      <c r="N11100">
        <v>17.399999999999999</v>
      </c>
      <c r="O11100">
        <v>10.3</v>
      </c>
      <c r="S11100" t="b">
        <v>0</v>
      </c>
      <c r="T11100" t="b">
        <v>0</v>
      </c>
      <c r="U11100" t="b">
        <v>0</v>
      </c>
      <c r="V11100">
        <v>48000</v>
      </c>
      <c r="W11100">
        <v>29000</v>
      </c>
      <c r="X11100">
        <v>2.5</v>
      </c>
      <c r="Y11100">
        <v>45950</v>
      </c>
      <c r="Z11100">
        <v>3.11</v>
      </c>
    </row>
    <row r="11101" spans="1:26">
      <c r="A11101">
        <v>206350380</v>
      </c>
      <c r="B11101" t="s">
        <v>4894</v>
      </c>
      <c r="C11101" t="s">
        <v>3597</v>
      </c>
      <c r="D11101" t="s">
        <v>1049</v>
      </c>
      <c r="E11101" t="s">
        <v>3834</v>
      </c>
      <c r="F11101" t="s">
        <v>3753</v>
      </c>
      <c r="G11101">
        <v>206350380</v>
      </c>
      <c r="I11101" t="s">
        <v>3601</v>
      </c>
      <c r="J11101" t="s">
        <v>4904</v>
      </c>
      <c r="K11101" t="s">
        <v>3624</v>
      </c>
      <c r="L11101" t="s">
        <v>4933</v>
      </c>
      <c r="M11101">
        <v>12.5</v>
      </c>
      <c r="N11101">
        <v>20.6</v>
      </c>
      <c r="O11101">
        <v>12.6</v>
      </c>
      <c r="S11101" t="b">
        <v>0</v>
      </c>
      <c r="T11101" t="b">
        <v>0</v>
      </c>
      <c r="U11101" t="b">
        <v>1</v>
      </c>
      <c r="V11101">
        <v>24000</v>
      </c>
      <c r="W11101">
        <v>14500</v>
      </c>
      <c r="X11101">
        <v>2.8</v>
      </c>
      <c r="Y11101">
        <v>27970</v>
      </c>
      <c r="Z11101">
        <v>4.0999999999999996</v>
      </c>
    </row>
    <row r="11102" spans="1:26">
      <c r="A11102">
        <v>206350374</v>
      </c>
      <c r="B11102" t="s">
        <v>4894</v>
      </c>
      <c r="C11102" t="s">
        <v>3597</v>
      </c>
      <c r="D11102" t="s">
        <v>1049</v>
      </c>
      <c r="E11102" t="s">
        <v>3834</v>
      </c>
      <c r="F11102" t="s">
        <v>3753</v>
      </c>
      <c r="G11102">
        <v>206350374</v>
      </c>
      <c r="I11102" t="s">
        <v>3601</v>
      </c>
      <c r="J11102" t="s">
        <v>4896</v>
      </c>
      <c r="K11102" t="s">
        <v>3624</v>
      </c>
      <c r="L11102" t="s">
        <v>4932</v>
      </c>
      <c r="M11102">
        <v>13</v>
      </c>
      <c r="N11102">
        <v>21.5</v>
      </c>
      <c r="O11102">
        <v>11.5</v>
      </c>
      <c r="S11102" t="b">
        <v>0</v>
      </c>
      <c r="T11102" t="b">
        <v>0</v>
      </c>
      <c r="U11102" t="b">
        <v>1</v>
      </c>
      <c r="V11102">
        <v>12000</v>
      </c>
      <c r="W11102">
        <v>8300</v>
      </c>
      <c r="X11102">
        <v>1.99</v>
      </c>
      <c r="Y11102">
        <v>13850</v>
      </c>
      <c r="Z11102">
        <v>2.57</v>
      </c>
    </row>
    <row r="11103" spans="1:26">
      <c r="A11103">
        <v>205962797</v>
      </c>
      <c r="B11103" t="s">
        <v>4894</v>
      </c>
      <c r="C11103" t="s">
        <v>3597</v>
      </c>
      <c r="D11103" t="s">
        <v>1049</v>
      </c>
      <c r="E11103" t="s">
        <v>3834</v>
      </c>
      <c r="F11103" t="s">
        <v>3600</v>
      </c>
      <c r="G11103">
        <v>205962797</v>
      </c>
      <c r="I11103" t="s">
        <v>3601</v>
      </c>
      <c r="J11103" t="s">
        <v>4898</v>
      </c>
      <c r="K11103" t="s">
        <v>3624</v>
      </c>
      <c r="L11103" t="s">
        <v>4931</v>
      </c>
      <c r="M11103">
        <v>8.1999999999999993</v>
      </c>
      <c r="N11103">
        <v>16</v>
      </c>
      <c r="O11103">
        <v>9.5</v>
      </c>
      <c r="S11103" t="b">
        <v>0</v>
      </c>
      <c r="T11103" t="b">
        <v>0</v>
      </c>
      <c r="U11103" t="b">
        <v>0</v>
      </c>
      <c r="V11103">
        <v>48000</v>
      </c>
      <c r="W11103">
        <v>36000</v>
      </c>
      <c r="X11103">
        <v>2.08</v>
      </c>
      <c r="Y11103">
        <v>40540</v>
      </c>
      <c r="Z11103">
        <v>2.27</v>
      </c>
    </row>
    <row r="11104" spans="1:26">
      <c r="A11104">
        <v>205962796</v>
      </c>
      <c r="B11104" t="s">
        <v>4894</v>
      </c>
      <c r="C11104" t="s">
        <v>3597</v>
      </c>
      <c r="D11104" t="s">
        <v>1049</v>
      </c>
      <c r="E11104" t="s">
        <v>3834</v>
      </c>
      <c r="F11104" t="s">
        <v>3600</v>
      </c>
      <c r="G11104">
        <v>205962796</v>
      </c>
      <c r="I11104" t="s">
        <v>3601</v>
      </c>
      <c r="J11104" t="s">
        <v>4895</v>
      </c>
      <c r="K11104" t="s">
        <v>3624</v>
      </c>
      <c r="L11104" t="s">
        <v>4930</v>
      </c>
      <c r="M11104">
        <v>8.5</v>
      </c>
      <c r="N11104">
        <v>16.5</v>
      </c>
      <c r="O11104">
        <v>10.4</v>
      </c>
      <c r="S11104" t="b">
        <v>0</v>
      </c>
      <c r="T11104" t="b">
        <v>0</v>
      </c>
      <c r="U11104" t="b">
        <v>0</v>
      </c>
      <c r="V11104">
        <v>36000</v>
      </c>
      <c r="W11104">
        <v>25000</v>
      </c>
      <c r="X11104">
        <v>2.4500000000000002</v>
      </c>
      <c r="Y11104">
        <v>28840</v>
      </c>
      <c r="Z11104">
        <v>2.67</v>
      </c>
    </row>
    <row r="11105" spans="1:26">
      <c r="A11105">
        <v>206350462</v>
      </c>
      <c r="B11105" t="s">
        <v>4894</v>
      </c>
      <c r="C11105" t="s">
        <v>3597</v>
      </c>
      <c r="D11105" t="s">
        <v>1049</v>
      </c>
      <c r="E11105" t="s">
        <v>3860</v>
      </c>
      <c r="F11105" t="s">
        <v>3753</v>
      </c>
      <c r="G11105">
        <v>206350462</v>
      </c>
      <c r="I11105" t="s">
        <v>3601</v>
      </c>
      <c r="J11105" t="s">
        <v>4906</v>
      </c>
      <c r="K11105" t="s">
        <v>3624</v>
      </c>
      <c r="L11105" t="s">
        <v>3875</v>
      </c>
      <c r="M11105">
        <v>13</v>
      </c>
      <c r="N11105">
        <v>21.5</v>
      </c>
      <c r="O11105">
        <v>11.5</v>
      </c>
      <c r="S11105" t="b">
        <v>0</v>
      </c>
      <c r="T11105" t="b">
        <v>0</v>
      </c>
      <c r="U11105" t="b">
        <v>1</v>
      </c>
      <c r="V11105">
        <v>12000</v>
      </c>
      <c r="W11105">
        <v>8300</v>
      </c>
      <c r="X11105">
        <v>1.99</v>
      </c>
      <c r="Y11105">
        <v>13850</v>
      </c>
      <c r="Z11105">
        <v>2.57</v>
      </c>
    </row>
    <row r="11106" spans="1:26">
      <c r="A11106">
        <v>206350358</v>
      </c>
      <c r="B11106" t="s">
        <v>4894</v>
      </c>
      <c r="C11106" t="s">
        <v>3597</v>
      </c>
      <c r="D11106" t="s">
        <v>1049</v>
      </c>
      <c r="E11106" t="s">
        <v>3835</v>
      </c>
      <c r="F11106" t="s">
        <v>3753</v>
      </c>
      <c r="G11106">
        <v>206350358</v>
      </c>
      <c r="I11106" t="s">
        <v>3601</v>
      </c>
      <c r="J11106" t="s">
        <v>4904</v>
      </c>
      <c r="K11106" t="s">
        <v>3624</v>
      </c>
      <c r="L11106" t="s">
        <v>4933</v>
      </c>
      <c r="M11106">
        <v>12.5</v>
      </c>
      <c r="N11106">
        <v>20.6</v>
      </c>
      <c r="O11106">
        <v>12.6</v>
      </c>
      <c r="S11106" t="b">
        <v>0</v>
      </c>
      <c r="T11106" t="b">
        <v>0</v>
      </c>
      <c r="U11106" t="b">
        <v>1</v>
      </c>
      <c r="V11106">
        <v>24000</v>
      </c>
      <c r="W11106">
        <v>14500</v>
      </c>
      <c r="X11106">
        <v>2.8</v>
      </c>
      <c r="Y11106">
        <v>27970</v>
      </c>
      <c r="Z11106">
        <v>4.0999999999999996</v>
      </c>
    </row>
    <row r="11107" spans="1:26">
      <c r="A11107">
        <v>206188263</v>
      </c>
      <c r="B11107" t="s">
        <v>4894</v>
      </c>
      <c r="C11107" t="s">
        <v>3597</v>
      </c>
      <c r="D11107" t="s">
        <v>1049</v>
      </c>
      <c r="E11107" t="s">
        <v>3835</v>
      </c>
      <c r="F11107" t="s">
        <v>3753</v>
      </c>
      <c r="G11107">
        <v>206188263</v>
      </c>
      <c r="I11107" t="s">
        <v>3601</v>
      </c>
      <c r="J11107" t="s">
        <v>4895</v>
      </c>
      <c r="K11107" t="s">
        <v>3624</v>
      </c>
      <c r="L11107" t="s">
        <v>3876</v>
      </c>
      <c r="M11107">
        <v>9</v>
      </c>
      <c r="N11107">
        <v>16.7</v>
      </c>
      <c r="O11107">
        <v>11.5</v>
      </c>
      <c r="S11107" t="b">
        <v>0</v>
      </c>
      <c r="T11107" t="b">
        <v>0</v>
      </c>
      <c r="U11107" t="b">
        <v>0</v>
      </c>
      <c r="V11107">
        <v>36000</v>
      </c>
      <c r="W11107">
        <v>27000</v>
      </c>
      <c r="X11107">
        <v>2.6</v>
      </c>
      <c r="Y11107">
        <v>32420</v>
      </c>
      <c r="Z11107">
        <v>2.71</v>
      </c>
    </row>
    <row r="11108" spans="1:26">
      <c r="A11108">
        <v>206188266</v>
      </c>
      <c r="B11108" t="s">
        <v>4894</v>
      </c>
      <c r="C11108" t="s">
        <v>3597</v>
      </c>
      <c r="D11108" t="s">
        <v>1049</v>
      </c>
      <c r="E11108" t="s">
        <v>3835</v>
      </c>
      <c r="F11108" t="s">
        <v>3753</v>
      </c>
      <c r="G11108">
        <v>206188266</v>
      </c>
      <c r="I11108" t="s">
        <v>3601</v>
      </c>
      <c r="J11108" t="s">
        <v>4898</v>
      </c>
      <c r="K11108" t="s">
        <v>3624</v>
      </c>
      <c r="L11108" t="s">
        <v>4023</v>
      </c>
      <c r="M11108">
        <v>9.1999999999999993</v>
      </c>
      <c r="N11108">
        <v>17.399999999999999</v>
      </c>
      <c r="O11108">
        <v>10.3</v>
      </c>
      <c r="S11108" t="b">
        <v>0</v>
      </c>
      <c r="T11108" t="b">
        <v>0</v>
      </c>
      <c r="U11108" t="b">
        <v>0</v>
      </c>
      <c r="V11108">
        <v>48000</v>
      </c>
      <c r="W11108">
        <v>29000</v>
      </c>
      <c r="X11108">
        <v>2.5</v>
      </c>
      <c r="Y11108">
        <v>45950</v>
      </c>
      <c r="Z11108">
        <v>3.11</v>
      </c>
    </row>
    <row r="11109" spans="1:26">
      <c r="A11109">
        <v>206350352</v>
      </c>
      <c r="B11109" t="s">
        <v>4894</v>
      </c>
      <c r="C11109" t="s">
        <v>3597</v>
      </c>
      <c r="D11109" t="s">
        <v>1049</v>
      </c>
      <c r="E11109" t="s">
        <v>3835</v>
      </c>
      <c r="F11109" t="s">
        <v>3753</v>
      </c>
      <c r="G11109">
        <v>206350352</v>
      </c>
      <c r="I11109" t="s">
        <v>3601</v>
      </c>
      <c r="J11109" t="s">
        <v>4896</v>
      </c>
      <c r="K11109" t="s">
        <v>3624</v>
      </c>
      <c r="L11109" t="s">
        <v>4932</v>
      </c>
      <c r="M11109">
        <v>13</v>
      </c>
      <c r="N11109">
        <v>21.5</v>
      </c>
      <c r="O11109">
        <v>11.5</v>
      </c>
      <c r="S11109" t="b">
        <v>0</v>
      </c>
      <c r="T11109" t="b">
        <v>0</v>
      </c>
      <c r="U11109" t="b">
        <v>1</v>
      </c>
      <c r="V11109">
        <v>12000</v>
      </c>
      <c r="W11109">
        <v>8300</v>
      </c>
      <c r="X11109">
        <v>1.99</v>
      </c>
      <c r="Y11109">
        <v>13850</v>
      </c>
      <c r="Z11109">
        <v>2.57</v>
      </c>
    </row>
    <row r="11110" spans="1:26">
      <c r="A11110">
        <v>205788725</v>
      </c>
      <c r="B11110" t="s">
        <v>4894</v>
      </c>
      <c r="C11110" t="s">
        <v>3597</v>
      </c>
      <c r="D11110" t="s">
        <v>1049</v>
      </c>
      <c r="E11110" t="s">
        <v>3835</v>
      </c>
      <c r="F11110" t="s">
        <v>3600</v>
      </c>
      <c r="G11110">
        <v>205788725</v>
      </c>
      <c r="I11110" t="s">
        <v>3601</v>
      </c>
      <c r="J11110" t="s">
        <v>4898</v>
      </c>
      <c r="K11110" t="s">
        <v>3624</v>
      </c>
      <c r="L11110" t="s">
        <v>4931</v>
      </c>
      <c r="M11110">
        <v>8.1999999999999993</v>
      </c>
      <c r="N11110">
        <v>16</v>
      </c>
      <c r="O11110">
        <v>9.5</v>
      </c>
      <c r="S11110" t="b">
        <v>0</v>
      </c>
      <c r="T11110" t="b">
        <v>0</v>
      </c>
      <c r="U11110" t="b">
        <v>0</v>
      </c>
      <c r="V11110">
        <v>48000</v>
      </c>
      <c r="W11110">
        <v>36000</v>
      </c>
      <c r="X11110">
        <v>2.08</v>
      </c>
      <c r="Y11110">
        <v>40540</v>
      </c>
      <c r="Z11110">
        <v>2.27</v>
      </c>
    </row>
    <row r="11111" spans="1:26">
      <c r="A11111">
        <v>205788724</v>
      </c>
      <c r="B11111" t="s">
        <v>4894</v>
      </c>
      <c r="C11111" t="s">
        <v>3597</v>
      </c>
      <c r="D11111" t="s">
        <v>1049</v>
      </c>
      <c r="E11111" t="s">
        <v>3835</v>
      </c>
      <c r="F11111" t="s">
        <v>3600</v>
      </c>
      <c r="G11111">
        <v>205788724</v>
      </c>
      <c r="I11111" t="s">
        <v>3601</v>
      </c>
      <c r="J11111" t="s">
        <v>4895</v>
      </c>
      <c r="K11111" t="s">
        <v>3624</v>
      </c>
      <c r="L11111" t="s">
        <v>4930</v>
      </c>
      <c r="M11111">
        <v>8.5</v>
      </c>
      <c r="N11111">
        <v>16.5</v>
      </c>
      <c r="O11111">
        <v>10.4</v>
      </c>
      <c r="S11111" t="b">
        <v>0</v>
      </c>
      <c r="T11111" t="b">
        <v>0</v>
      </c>
      <c r="U11111" t="b">
        <v>0</v>
      </c>
      <c r="V11111">
        <v>36000</v>
      </c>
      <c r="W11111">
        <v>25000</v>
      </c>
      <c r="X11111">
        <v>2.4500000000000002</v>
      </c>
      <c r="Y11111">
        <v>28840</v>
      </c>
      <c r="Z11111">
        <v>2.67</v>
      </c>
    </row>
    <row r="11112" spans="1:26">
      <c r="A11112">
        <v>206188270</v>
      </c>
      <c r="B11112" t="s">
        <v>4894</v>
      </c>
      <c r="C11112" t="s">
        <v>3597</v>
      </c>
      <c r="D11112" t="s">
        <v>1049</v>
      </c>
      <c r="E11112" t="s">
        <v>4582</v>
      </c>
      <c r="F11112" t="s">
        <v>3753</v>
      </c>
      <c r="G11112">
        <v>206188270</v>
      </c>
      <c r="I11112" t="s">
        <v>3601</v>
      </c>
      <c r="J11112" t="s">
        <v>4895</v>
      </c>
      <c r="K11112" t="s">
        <v>3624</v>
      </c>
      <c r="L11112" t="s">
        <v>3876</v>
      </c>
      <c r="M11112">
        <v>9</v>
      </c>
      <c r="N11112">
        <v>16.7</v>
      </c>
      <c r="O11112">
        <v>11.5</v>
      </c>
      <c r="S11112" t="b">
        <v>0</v>
      </c>
      <c r="T11112" t="b">
        <v>0</v>
      </c>
      <c r="U11112" t="b">
        <v>0</v>
      </c>
      <c r="V11112">
        <v>36000</v>
      </c>
      <c r="W11112">
        <v>27000</v>
      </c>
      <c r="X11112">
        <v>2.6</v>
      </c>
      <c r="Y11112">
        <v>32420</v>
      </c>
      <c r="Z11112">
        <v>2.71</v>
      </c>
    </row>
    <row r="11113" spans="1:26">
      <c r="A11113">
        <v>206350468</v>
      </c>
      <c r="B11113" t="s">
        <v>4894</v>
      </c>
      <c r="C11113" t="s">
        <v>3597</v>
      </c>
      <c r="D11113" t="s">
        <v>1049</v>
      </c>
      <c r="E11113" t="s">
        <v>3860</v>
      </c>
      <c r="F11113" t="s">
        <v>3753</v>
      </c>
      <c r="G11113">
        <v>206350468</v>
      </c>
      <c r="I11113" t="s">
        <v>3601</v>
      </c>
      <c r="J11113" t="s">
        <v>4919</v>
      </c>
      <c r="K11113" t="s">
        <v>3624</v>
      </c>
      <c r="L11113" t="s">
        <v>4069</v>
      </c>
      <c r="M11113">
        <v>12.5</v>
      </c>
      <c r="N11113">
        <v>20.6</v>
      </c>
      <c r="O11113">
        <v>12.6</v>
      </c>
      <c r="S11113" t="b">
        <v>0</v>
      </c>
      <c r="T11113" t="b">
        <v>0</v>
      </c>
      <c r="U11113" t="b">
        <v>1</v>
      </c>
      <c r="V11113">
        <v>24000</v>
      </c>
      <c r="W11113">
        <v>14500</v>
      </c>
      <c r="X11113">
        <v>2.8</v>
      </c>
      <c r="Y11113">
        <v>27970</v>
      </c>
      <c r="Z11113">
        <v>4.0999999999999996</v>
      </c>
    </row>
    <row r="11114" spans="1:26">
      <c r="A11114">
        <v>206350369</v>
      </c>
      <c r="B11114" t="s">
        <v>4894</v>
      </c>
      <c r="C11114" t="s">
        <v>3597</v>
      </c>
      <c r="D11114" t="s">
        <v>1049</v>
      </c>
      <c r="E11114" t="s">
        <v>4582</v>
      </c>
      <c r="F11114" t="s">
        <v>3753</v>
      </c>
      <c r="G11114">
        <v>206350369</v>
      </c>
      <c r="I11114" t="s">
        <v>3601</v>
      </c>
      <c r="J11114" t="s">
        <v>4904</v>
      </c>
      <c r="K11114" t="s">
        <v>3624</v>
      </c>
      <c r="L11114" t="s">
        <v>4933</v>
      </c>
      <c r="M11114">
        <v>12.5</v>
      </c>
      <c r="N11114">
        <v>20.6</v>
      </c>
      <c r="O11114">
        <v>12.6</v>
      </c>
      <c r="S11114" t="b">
        <v>0</v>
      </c>
      <c r="T11114" t="b">
        <v>0</v>
      </c>
      <c r="U11114" t="b">
        <v>1</v>
      </c>
      <c r="V11114">
        <v>24000</v>
      </c>
      <c r="W11114">
        <v>14500</v>
      </c>
      <c r="X11114">
        <v>2.8</v>
      </c>
      <c r="Y11114">
        <v>27970</v>
      </c>
      <c r="Z11114">
        <v>4.0999999999999996</v>
      </c>
    </row>
    <row r="11115" spans="1:26">
      <c r="A11115">
        <v>206188273</v>
      </c>
      <c r="B11115" t="s">
        <v>4894</v>
      </c>
      <c r="C11115" t="s">
        <v>3597</v>
      </c>
      <c r="D11115" t="s">
        <v>1049</v>
      </c>
      <c r="E11115" t="s">
        <v>4582</v>
      </c>
      <c r="F11115" t="s">
        <v>3753</v>
      </c>
      <c r="G11115">
        <v>206188273</v>
      </c>
      <c r="I11115" t="s">
        <v>3601</v>
      </c>
      <c r="J11115" t="s">
        <v>4898</v>
      </c>
      <c r="K11115" t="s">
        <v>3624</v>
      </c>
      <c r="L11115" t="s">
        <v>4023</v>
      </c>
      <c r="M11115">
        <v>9.1999999999999993</v>
      </c>
      <c r="N11115">
        <v>17.399999999999999</v>
      </c>
      <c r="O11115">
        <v>10.3</v>
      </c>
      <c r="S11115" t="b">
        <v>0</v>
      </c>
      <c r="T11115" t="b">
        <v>0</v>
      </c>
      <c r="U11115" t="b">
        <v>0</v>
      </c>
      <c r="V11115">
        <v>48000</v>
      </c>
      <c r="W11115">
        <v>29000</v>
      </c>
      <c r="X11115">
        <v>2.5</v>
      </c>
      <c r="Y11115">
        <v>45950</v>
      </c>
      <c r="Z11115">
        <v>3.11</v>
      </c>
    </row>
    <row r="11116" spans="1:26">
      <c r="A11116">
        <v>206350363</v>
      </c>
      <c r="B11116" t="s">
        <v>4894</v>
      </c>
      <c r="C11116" t="s">
        <v>3597</v>
      </c>
      <c r="D11116" t="s">
        <v>1049</v>
      </c>
      <c r="E11116" t="s">
        <v>4582</v>
      </c>
      <c r="F11116" t="s">
        <v>3753</v>
      </c>
      <c r="G11116">
        <v>206350363</v>
      </c>
      <c r="I11116" t="s">
        <v>3601</v>
      </c>
      <c r="J11116" t="s">
        <v>4896</v>
      </c>
      <c r="K11116" t="s">
        <v>3624</v>
      </c>
      <c r="L11116" t="s">
        <v>4932</v>
      </c>
      <c r="M11116">
        <v>13</v>
      </c>
      <c r="N11116">
        <v>21.5</v>
      </c>
      <c r="O11116">
        <v>11.5</v>
      </c>
      <c r="S11116" t="b">
        <v>0</v>
      </c>
      <c r="T11116" t="b">
        <v>0</v>
      </c>
      <c r="U11116" t="b">
        <v>1</v>
      </c>
      <c r="V11116">
        <v>12000</v>
      </c>
      <c r="W11116">
        <v>8300</v>
      </c>
      <c r="X11116">
        <v>1.99</v>
      </c>
      <c r="Y11116">
        <v>13850</v>
      </c>
      <c r="Z11116">
        <v>2.57</v>
      </c>
    </row>
    <row r="11117" spans="1:26">
      <c r="A11117">
        <v>205788721</v>
      </c>
      <c r="B11117" t="s">
        <v>4894</v>
      </c>
      <c r="C11117" t="s">
        <v>3597</v>
      </c>
      <c r="D11117" t="s">
        <v>1049</v>
      </c>
      <c r="E11117" t="s">
        <v>4582</v>
      </c>
      <c r="F11117" t="s">
        <v>3600</v>
      </c>
      <c r="G11117">
        <v>205788721</v>
      </c>
      <c r="I11117" t="s">
        <v>3601</v>
      </c>
      <c r="J11117" t="s">
        <v>4898</v>
      </c>
      <c r="K11117" t="s">
        <v>3624</v>
      </c>
      <c r="L11117" t="s">
        <v>4931</v>
      </c>
      <c r="M11117">
        <v>8.1999999999999993</v>
      </c>
      <c r="N11117">
        <v>16</v>
      </c>
      <c r="O11117">
        <v>9.5</v>
      </c>
      <c r="S11117" t="b">
        <v>0</v>
      </c>
      <c r="T11117" t="b">
        <v>0</v>
      </c>
      <c r="U11117" t="b">
        <v>0</v>
      </c>
      <c r="V11117">
        <v>48000</v>
      </c>
      <c r="W11117">
        <v>36000</v>
      </c>
      <c r="X11117">
        <v>2.08</v>
      </c>
      <c r="Y11117">
        <v>40540</v>
      </c>
      <c r="Z11117">
        <v>2.27</v>
      </c>
    </row>
    <row r="11118" spans="1:26">
      <c r="A11118">
        <v>206396159</v>
      </c>
      <c r="B11118" t="s">
        <v>4894</v>
      </c>
      <c r="C11118" t="s">
        <v>3597</v>
      </c>
      <c r="D11118" t="s">
        <v>1049</v>
      </c>
      <c r="E11118" t="s">
        <v>3862</v>
      </c>
      <c r="F11118" t="s">
        <v>3621</v>
      </c>
      <c r="G11118">
        <v>206396159</v>
      </c>
      <c r="I11118" t="s">
        <v>3622</v>
      </c>
      <c r="J11118" t="s">
        <v>3850</v>
      </c>
      <c r="K11118" t="s">
        <v>3624</v>
      </c>
      <c r="L11118" t="s">
        <v>4923</v>
      </c>
      <c r="M11118">
        <v>12</v>
      </c>
      <c r="N11118">
        <v>21</v>
      </c>
      <c r="O11118">
        <v>10</v>
      </c>
      <c r="S11118" t="b">
        <v>0</v>
      </c>
      <c r="T11118" t="b">
        <v>0</v>
      </c>
      <c r="U11118" t="b">
        <v>0</v>
      </c>
      <c r="V11118">
        <v>12000</v>
      </c>
      <c r="W11118">
        <v>7500</v>
      </c>
      <c r="X11118">
        <v>1.57</v>
      </c>
      <c r="Y11118">
        <v>22720</v>
      </c>
      <c r="Z11118">
        <v>2.21</v>
      </c>
    </row>
    <row r="11119" spans="1:26">
      <c r="A11119">
        <v>205788720</v>
      </c>
      <c r="B11119" t="s">
        <v>4894</v>
      </c>
      <c r="C11119" t="s">
        <v>3597</v>
      </c>
      <c r="D11119" t="s">
        <v>1049</v>
      </c>
      <c r="E11119" t="s">
        <v>4582</v>
      </c>
      <c r="F11119" t="s">
        <v>3600</v>
      </c>
      <c r="G11119">
        <v>205788720</v>
      </c>
      <c r="I11119" t="s">
        <v>3601</v>
      </c>
      <c r="J11119" t="s">
        <v>4895</v>
      </c>
      <c r="K11119" t="s">
        <v>3624</v>
      </c>
      <c r="L11119" t="s">
        <v>4930</v>
      </c>
      <c r="M11119">
        <v>8.5</v>
      </c>
      <c r="N11119">
        <v>16.5</v>
      </c>
      <c r="O11119">
        <v>10.4</v>
      </c>
      <c r="S11119" t="b">
        <v>0</v>
      </c>
      <c r="T11119" t="b">
        <v>0</v>
      </c>
      <c r="U11119" t="b">
        <v>0</v>
      </c>
      <c r="V11119">
        <v>36000</v>
      </c>
      <c r="W11119">
        <v>25000</v>
      </c>
      <c r="X11119">
        <v>2.4500000000000002</v>
      </c>
      <c r="Y11119">
        <v>28840</v>
      </c>
      <c r="Z11119">
        <v>2.67</v>
      </c>
    </row>
    <row r="11120" spans="1:26">
      <c r="A11120">
        <v>206396162</v>
      </c>
      <c r="B11120" t="s">
        <v>4894</v>
      </c>
      <c r="C11120" t="s">
        <v>3597</v>
      </c>
      <c r="D11120" t="s">
        <v>1049</v>
      </c>
      <c r="E11120" t="s">
        <v>3862</v>
      </c>
      <c r="F11120" t="s">
        <v>3621</v>
      </c>
      <c r="G11120">
        <v>206396162</v>
      </c>
      <c r="I11120" t="s">
        <v>3622</v>
      </c>
      <c r="J11120" t="s">
        <v>3877</v>
      </c>
      <c r="K11120" t="s">
        <v>3624</v>
      </c>
      <c r="L11120" t="s">
        <v>4920</v>
      </c>
      <c r="M11120">
        <v>12.5</v>
      </c>
      <c r="N11120">
        <v>20</v>
      </c>
      <c r="O11120">
        <v>10</v>
      </c>
      <c r="S11120" t="b">
        <v>0</v>
      </c>
      <c r="T11120" t="b">
        <v>0</v>
      </c>
      <c r="U11120" t="b">
        <v>0</v>
      </c>
      <c r="V11120">
        <v>23000</v>
      </c>
      <c r="W11120">
        <v>15000</v>
      </c>
      <c r="X11120">
        <v>2.57</v>
      </c>
      <c r="Y11120">
        <v>25710</v>
      </c>
      <c r="Z11120">
        <v>1.95</v>
      </c>
    </row>
    <row r="11121" spans="1:26">
      <c r="A11121">
        <v>206396163</v>
      </c>
      <c r="B11121" t="s">
        <v>4894</v>
      </c>
      <c r="C11121" t="s">
        <v>3597</v>
      </c>
      <c r="D11121" t="s">
        <v>1049</v>
      </c>
      <c r="E11121" t="s">
        <v>3862</v>
      </c>
      <c r="F11121" t="s">
        <v>3621</v>
      </c>
      <c r="G11121">
        <v>206396163</v>
      </c>
      <c r="I11121" t="s">
        <v>3622</v>
      </c>
      <c r="J11121" t="s">
        <v>4919</v>
      </c>
      <c r="K11121" t="s">
        <v>3624</v>
      </c>
      <c r="L11121" t="s">
        <v>4017</v>
      </c>
      <c r="M11121">
        <v>12.5</v>
      </c>
      <c r="N11121">
        <v>20</v>
      </c>
      <c r="O11121">
        <v>10</v>
      </c>
      <c r="S11121" t="b">
        <v>0</v>
      </c>
      <c r="T11121" t="b">
        <v>0</v>
      </c>
      <c r="U11121" t="b">
        <v>0</v>
      </c>
      <c r="V11121">
        <v>23000</v>
      </c>
      <c r="W11121">
        <v>15000</v>
      </c>
      <c r="X11121">
        <v>2.31</v>
      </c>
      <c r="Y11121">
        <v>28250</v>
      </c>
      <c r="Z11121">
        <v>4.29</v>
      </c>
    </row>
    <row r="11122" spans="1:26">
      <c r="A11122">
        <v>206396069</v>
      </c>
      <c r="B11122" t="s">
        <v>4894</v>
      </c>
      <c r="C11122" t="s">
        <v>3597</v>
      </c>
      <c r="D11122" t="s">
        <v>1049</v>
      </c>
      <c r="E11122" t="s">
        <v>3854</v>
      </c>
      <c r="F11122" t="s">
        <v>3621</v>
      </c>
      <c r="G11122">
        <v>206396069</v>
      </c>
      <c r="I11122" t="s">
        <v>3622</v>
      </c>
      <c r="J11122" t="s">
        <v>3850</v>
      </c>
      <c r="K11122" t="s">
        <v>3624</v>
      </c>
      <c r="L11122" t="s">
        <v>4923</v>
      </c>
      <c r="M11122">
        <v>12</v>
      </c>
      <c r="N11122">
        <v>21</v>
      </c>
      <c r="O11122">
        <v>10</v>
      </c>
      <c r="S11122" t="b">
        <v>0</v>
      </c>
      <c r="T11122" t="b">
        <v>0</v>
      </c>
      <c r="U11122" t="b">
        <v>0</v>
      </c>
      <c r="V11122">
        <v>12000</v>
      </c>
      <c r="W11122">
        <v>7500</v>
      </c>
      <c r="X11122">
        <v>1.57</v>
      </c>
      <c r="Y11122">
        <v>22720</v>
      </c>
      <c r="Z11122">
        <v>2.21</v>
      </c>
    </row>
    <row r="11123" spans="1:26">
      <c r="A11123">
        <v>206396072</v>
      </c>
      <c r="B11123" t="s">
        <v>4894</v>
      </c>
      <c r="C11123" t="s">
        <v>3597</v>
      </c>
      <c r="D11123" t="s">
        <v>1049</v>
      </c>
      <c r="E11123" t="s">
        <v>3854</v>
      </c>
      <c r="F11123" t="s">
        <v>3621</v>
      </c>
      <c r="G11123">
        <v>206396072</v>
      </c>
      <c r="I11123" t="s">
        <v>3622</v>
      </c>
      <c r="J11123" t="s">
        <v>3877</v>
      </c>
      <c r="K11123" t="s">
        <v>3624</v>
      </c>
      <c r="L11123" t="s">
        <v>4920</v>
      </c>
      <c r="M11123">
        <v>12.5</v>
      </c>
      <c r="N11123">
        <v>20</v>
      </c>
      <c r="O11123">
        <v>10</v>
      </c>
      <c r="S11123" t="b">
        <v>0</v>
      </c>
      <c r="T11123" t="b">
        <v>0</v>
      </c>
      <c r="U11123" t="b">
        <v>0</v>
      </c>
      <c r="V11123">
        <v>23000</v>
      </c>
      <c r="W11123">
        <v>15000</v>
      </c>
      <c r="X11123">
        <v>2.57</v>
      </c>
      <c r="Y11123">
        <v>25710</v>
      </c>
      <c r="Z11123">
        <v>1.95</v>
      </c>
    </row>
    <row r="11124" spans="1:26">
      <c r="A11124">
        <v>206400650</v>
      </c>
      <c r="B11124" t="s">
        <v>4894</v>
      </c>
      <c r="C11124" t="s">
        <v>3597</v>
      </c>
      <c r="D11124" t="s">
        <v>1049</v>
      </c>
      <c r="E11124" t="s">
        <v>3792</v>
      </c>
      <c r="F11124" t="s">
        <v>3621</v>
      </c>
      <c r="G11124">
        <v>206400650</v>
      </c>
      <c r="I11124" t="s">
        <v>3622</v>
      </c>
      <c r="J11124" t="s">
        <v>4916</v>
      </c>
      <c r="K11124" t="s">
        <v>3624</v>
      </c>
      <c r="L11124" t="s">
        <v>3924</v>
      </c>
      <c r="M11124">
        <v>12.5</v>
      </c>
      <c r="N11124">
        <v>20.5</v>
      </c>
      <c r="O11124">
        <v>11</v>
      </c>
      <c r="S11124" t="b">
        <v>0</v>
      </c>
      <c r="T11124" t="b">
        <v>0</v>
      </c>
      <c r="U11124" t="b">
        <v>0</v>
      </c>
      <c r="V11124">
        <v>18000</v>
      </c>
      <c r="W11124">
        <v>10800</v>
      </c>
      <c r="X11124">
        <v>2.8</v>
      </c>
      <c r="Y11124">
        <v>17630</v>
      </c>
      <c r="Z11124">
        <v>3.74</v>
      </c>
    </row>
    <row r="11125" spans="1:26">
      <c r="A11125">
        <v>206396073</v>
      </c>
      <c r="B11125" t="s">
        <v>4894</v>
      </c>
      <c r="C11125" t="s">
        <v>3597</v>
      </c>
      <c r="D11125" t="s">
        <v>1049</v>
      </c>
      <c r="E11125" t="s">
        <v>3854</v>
      </c>
      <c r="F11125" t="s">
        <v>3621</v>
      </c>
      <c r="G11125">
        <v>206396073</v>
      </c>
      <c r="I11125" t="s">
        <v>3622</v>
      </c>
      <c r="J11125" t="s">
        <v>4919</v>
      </c>
      <c r="K11125" t="s">
        <v>3624</v>
      </c>
      <c r="L11125" t="s">
        <v>4017</v>
      </c>
      <c r="M11125">
        <v>12.5</v>
      </c>
      <c r="N11125">
        <v>20</v>
      </c>
      <c r="O11125">
        <v>10</v>
      </c>
      <c r="S11125" t="b">
        <v>0</v>
      </c>
      <c r="T11125" t="b">
        <v>0</v>
      </c>
      <c r="U11125" t="b">
        <v>0</v>
      </c>
      <c r="V11125">
        <v>23000</v>
      </c>
      <c r="W11125">
        <v>15000</v>
      </c>
      <c r="X11125">
        <v>2.31</v>
      </c>
      <c r="Y11125">
        <v>28250</v>
      </c>
      <c r="Z11125">
        <v>4.29</v>
      </c>
    </row>
    <row r="11126" spans="1:26">
      <c r="A11126">
        <v>206396040</v>
      </c>
      <c r="B11126" t="s">
        <v>4894</v>
      </c>
      <c r="C11126" t="s">
        <v>3597</v>
      </c>
      <c r="D11126" t="s">
        <v>1049</v>
      </c>
      <c r="E11126" t="s">
        <v>3792</v>
      </c>
      <c r="F11126" t="s">
        <v>3621</v>
      </c>
      <c r="G11126">
        <v>206396040</v>
      </c>
      <c r="I11126" t="s">
        <v>3622</v>
      </c>
      <c r="J11126" t="s">
        <v>3842</v>
      </c>
      <c r="K11126" t="s">
        <v>3624</v>
      </c>
      <c r="L11126" t="s">
        <v>4929</v>
      </c>
      <c r="M11126">
        <v>12</v>
      </c>
      <c r="N11126">
        <v>19</v>
      </c>
      <c r="O11126">
        <v>10.5</v>
      </c>
      <c r="S11126" t="b">
        <v>0</v>
      </c>
      <c r="T11126" t="b">
        <v>0</v>
      </c>
      <c r="U11126" t="b">
        <v>0</v>
      </c>
      <c r="V11126">
        <v>24000</v>
      </c>
      <c r="W11126">
        <v>18800</v>
      </c>
      <c r="X11126">
        <v>3.22</v>
      </c>
      <c r="Y11126">
        <v>25710</v>
      </c>
      <c r="Z11126">
        <v>1.95</v>
      </c>
    </row>
    <row r="11127" spans="1:26">
      <c r="A11127">
        <v>206396038</v>
      </c>
      <c r="B11127" t="s">
        <v>4894</v>
      </c>
      <c r="C11127" t="s">
        <v>3597</v>
      </c>
      <c r="D11127" t="s">
        <v>1049</v>
      </c>
      <c r="E11127" t="s">
        <v>3792</v>
      </c>
      <c r="F11127" t="s">
        <v>3621</v>
      </c>
      <c r="G11127">
        <v>206396038</v>
      </c>
      <c r="I11127" t="s">
        <v>3622</v>
      </c>
      <c r="J11127" t="s">
        <v>3925</v>
      </c>
      <c r="K11127" t="s">
        <v>3624</v>
      </c>
      <c r="L11127" t="s">
        <v>4928</v>
      </c>
      <c r="M11127">
        <v>12</v>
      </c>
      <c r="N11127">
        <v>21</v>
      </c>
      <c r="O11127">
        <v>10.5</v>
      </c>
      <c r="S11127" t="b">
        <v>0</v>
      </c>
      <c r="T11127" t="b">
        <v>0</v>
      </c>
      <c r="U11127" t="b">
        <v>0</v>
      </c>
      <c r="V11127">
        <v>12000</v>
      </c>
      <c r="W11127">
        <v>7500</v>
      </c>
      <c r="X11127">
        <v>2.56</v>
      </c>
      <c r="Y11127">
        <v>13580</v>
      </c>
      <c r="Z11127">
        <v>2.2599999999999998</v>
      </c>
    </row>
    <row r="11128" spans="1:26">
      <c r="A11128">
        <v>206396039</v>
      </c>
      <c r="B11128" t="s">
        <v>4894</v>
      </c>
      <c r="C11128" t="s">
        <v>3597</v>
      </c>
      <c r="D11128" t="s">
        <v>1049</v>
      </c>
      <c r="E11128" t="s">
        <v>3792</v>
      </c>
      <c r="F11128" t="s">
        <v>3621</v>
      </c>
      <c r="G11128">
        <v>206396039</v>
      </c>
      <c r="I11128" t="s">
        <v>3622</v>
      </c>
      <c r="J11128" t="s">
        <v>3840</v>
      </c>
      <c r="K11128" t="s">
        <v>3624</v>
      </c>
      <c r="L11128" t="s">
        <v>4927</v>
      </c>
      <c r="M11128">
        <v>12.5</v>
      </c>
      <c r="N11128">
        <v>21</v>
      </c>
      <c r="O11128">
        <v>10</v>
      </c>
      <c r="S11128" t="b">
        <v>0</v>
      </c>
      <c r="T11128" t="b">
        <v>0</v>
      </c>
      <c r="U11128" t="b">
        <v>0</v>
      </c>
      <c r="V11128">
        <v>17000</v>
      </c>
      <c r="W11128">
        <v>11000</v>
      </c>
      <c r="X11128">
        <v>2.69</v>
      </c>
      <c r="Y11128">
        <v>23000</v>
      </c>
      <c r="Z11128">
        <v>2.2400000000000002</v>
      </c>
    </row>
    <row r="11129" spans="1:26">
      <c r="A11129">
        <v>206396031</v>
      </c>
      <c r="B11129" t="s">
        <v>4894</v>
      </c>
      <c r="C11129" t="s">
        <v>3597</v>
      </c>
      <c r="D11129" t="s">
        <v>1049</v>
      </c>
      <c r="E11129" t="s">
        <v>3637</v>
      </c>
      <c r="F11129" t="s">
        <v>3621</v>
      </c>
      <c r="G11129">
        <v>206396031</v>
      </c>
      <c r="I11129" t="s">
        <v>3622</v>
      </c>
      <c r="J11129" t="s">
        <v>3925</v>
      </c>
      <c r="K11129" t="s">
        <v>3624</v>
      </c>
      <c r="L11129" t="s">
        <v>4926</v>
      </c>
      <c r="M11129">
        <v>12</v>
      </c>
      <c r="N11129">
        <v>21</v>
      </c>
      <c r="O11129">
        <v>10.5</v>
      </c>
      <c r="S11129" t="b">
        <v>0</v>
      </c>
      <c r="T11129" t="b">
        <v>0</v>
      </c>
      <c r="U11129" t="b">
        <v>0</v>
      </c>
      <c r="V11129">
        <v>12000</v>
      </c>
      <c r="W11129">
        <v>7500</v>
      </c>
      <c r="X11129">
        <v>2.56</v>
      </c>
      <c r="Y11129">
        <v>13580</v>
      </c>
      <c r="Z11129">
        <v>2.2599999999999998</v>
      </c>
    </row>
    <row r="11130" spans="1:26">
      <c r="A11130">
        <v>206396033</v>
      </c>
      <c r="B11130" t="s">
        <v>4894</v>
      </c>
      <c r="C11130" t="s">
        <v>3597</v>
      </c>
      <c r="D11130" t="s">
        <v>1049</v>
      </c>
      <c r="E11130" t="s">
        <v>3637</v>
      </c>
      <c r="F11130" t="s">
        <v>3621</v>
      </c>
      <c r="G11130">
        <v>206396033</v>
      </c>
      <c r="I11130" t="s">
        <v>3622</v>
      </c>
      <c r="J11130" t="s">
        <v>3842</v>
      </c>
      <c r="K11130" t="s">
        <v>3624</v>
      </c>
      <c r="L11130" t="s">
        <v>4925</v>
      </c>
      <c r="M11130">
        <v>12</v>
      </c>
      <c r="N11130">
        <v>19</v>
      </c>
      <c r="O11130">
        <v>10.5</v>
      </c>
      <c r="S11130" t="b">
        <v>0</v>
      </c>
      <c r="T11130" t="b">
        <v>0</v>
      </c>
      <c r="U11130" t="b">
        <v>0</v>
      </c>
      <c r="V11130">
        <v>24000</v>
      </c>
      <c r="W11130">
        <v>18800</v>
      </c>
      <c r="X11130">
        <v>3.22</v>
      </c>
      <c r="Y11130">
        <v>25710</v>
      </c>
      <c r="Z11130">
        <v>1.95</v>
      </c>
    </row>
    <row r="11131" spans="1:26">
      <c r="A11131">
        <v>206400644</v>
      </c>
      <c r="B11131" t="s">
        <v>4894</v>
      </c>
      <c r="C11131" t="s">
        <v>3597</v>
      </c>
      <c r="D11131" t="s">
        <v>1049</v>
      </c>
      <c r="E11131" t="s">
        <v>3637</v>
      </c>
      <c r="F11131" t="s">
        <v>3621</v>
      </c>
      <c r="G11131">
        <v>206400644</v>
      </c>
      <c r="I11131" t="s">
        <v>3622</v>
      </c>
      <c r="J11131" t="s">
        <v>4916</v>
      </c>
      <c r="K11131" t="s">
        <v>3624</v>
      </c>
      <c r="L11131" t="s">
        <v>3923</v>
      </c>
      <c r="M11131">
        <v>12.5</v>
      </c>
      <c r="N11131">
        <v>20.5</v>
      </c>
      <c r="O11131">
        <v>11</v>
      </c>
      <c r="S11131" t="b">
        <v>0</v>
      </c>
      <c r="T11131" t="b">
        <v>0</v>
      </c>
      <c r="U11131" t="b">
        <v>0</v>
      </c>
      <c r="V11131">
        <v>18000</v>
      </c>
      <c r="W11131">
        <v>10800</v>
      </c>
      <c r="X11131">
        <v>2.8</v>
      </c>
      <c r="Y11131">
        <v>17630</v>
      </c>
      <c r="Z11131">
        <v>3.74</v>
      </c>
    </row>
    <row r="11132" spans="1:26">
      <c r="A11132">
        <v>206396089</v>
      </c>
      <c r="B11132" t="s">
        <v>4894</v>
      </c>
      <c r="C11132" t="s">
        <v>3597</v>
      </c>
      <c r="D11132" t="s">
        <v>1049</v>
      </c>
      <c r="E11132" t="s">
        <v>3855</v>
      </c>
      <c r="F11132" t="s">
        <v>3621</v>
      </c>
      <c r="G11132">
        <v>206396089</v>
      </c>
      <c r="I11132" t="s">
        <v>3622</v>
      </c>
      <c r="J11132" t="s">
        <v>3850</v>
      </c>
      <c r="K11132" t="s">
        <v>3624</v>
      </c>
      <c r="L11132" t="s">
        <v>4923</v>
      </c>
      <c r="M11132">
        <v>12</v>
      </c>
      <c r="N11132">
        <v>21</v>
      </c>
      <c r="O11132">
        <v>10</v>
      </c>
      <c r="S11132" t="b">
        <v>0</v>
      </c>
      <c r="T11132" t="b">
        <v>0</v>
      </c>
      <c r="U11132" t="b">
        <v>0</v>
      </c>
      <c r="V11132">
        <v>12000</v>
      </c>
      <c r="W11132">
        <v>7500</v>
      </c>
      <c r="X11132">
        <v>1.57</v>
      </c>
      <c r="Y11132">
        <v>22720</v>
      </c>
      <c r="Z11132">
        <v>2.21</v>
      </c>
    </row>
    <row r="11133" spans="1:26">
      <c r="A11133">
        <v>206396032</v>
      </c>
      <c r="B11133" t="s">
        <v>4894</v>
      </c>
      <c r="C11133" t="s">
        <v>3597</v>
      </c>
      <c r="D11133" t="s">
        <v>1049</v>
      </c>
      <c r="E11133" t="s">
        <v>3637</v>
      </c>
      <c r="F11133" t="s">
        <v>3621</v>
      </c>
      <c r="G11133">
        <v>206396032</v>
      </c>
      <c r="I11133" t="s">
        <v>3622</v>
      </c>
      <c r="J11133" t="s">
        <v>3840</v>
      </c>
      <c r="K11133" t="s">
        <v>3624</v>
      </c>
      <c r="L11133" t="s">
        <v>4924</v>
      </c>
      <c r="M11133">
        <v>12.5</v>
      </c>
      <c r="N11133">
        <v>21</v>
      </c>
      <c r="O11133">
        <v>10</v>
      </c>
      <c r="S11133" t="b">
        <v>0</v>
      </c>
      <c r="T11133" t="b">
        <v>0</v>
      </c>
      <c r="U11133" t="b">
        <v>0</v>
      </c>
      <c r="V11133">
        <v>17000</v>
      </c>
      <c r="W11133">
        <v>11000</v>
      </c>
      <c r="X11133">
        <v>2.69</v>
      </c>
      <c r="Y11133">
        <v>23000</v>
      </c>
      <c r="Z11133">
        <v>2.2400000000000002</v>
      </c>
    </row>
    <row r="11134" spans="1:26">
      <c r="A11134">
        <v>206396092</v>
      </c>
      <c r="B11134" t="s">
        <v>4894</v>
      </c>
      <c r="C11134" t="s">
        <v>3597</v>
      </c>
      <c r="D11134" t="s">
        <v>1049</v>
      </c>
      <c r="E11134" t="s">
        <v>3855</v>
      </c>
      <c r="F11134" t="s">
        <v>3621</v>
      </c>
      <c r="G11134">
        <v>206396092</v>
      </c>
      <c r="I11134" t="s">
        <v>3622</v>
      </c>
      <c r="J11134" t="s">
        <v>3877</v>
      </c>
      <c r="K11134" t="s">
        <v>3624</v>
      </c>
      <c r="L11134" t="s">
        <v>4920</v>
      </c>
      <c r="M11134">
        <v>12.5</v>
      </c>
      <c r="N11134">
        <v>20</v>
      </c>
      <c r="O11134">
        <v>10</v>
      </c>
      <c r="S11134" t="b">
        <v>0</v>
      </c>
      <c r="T11134" t="b">
        <v>0</v>
      </c>
      <c r="U11134" t="b">
        <v>0</v>
      </c>
      <c r="V11134">
        <v>23000</v>
      </c>
      <c r="W11134">
        <v>15000</v>
      </c>
      <c r="X11134">
        <v>2.57</v>
      </c>
      <c r="Y11134">
        <v>25710</v>
      </c>
      <c r="Z11134">
        <v>1.95</v>
      </c>
    </row>
    <row r="11135" spans="1:26">
      <c r="A11135">
        <v>206396093</v>
      </c>
      <c r="B11135" t="s">
        <v>4894</v>
      </c>
      <c r="C11135" t="s">
        <v>3597</v>
      </c>
      <c r="D11135" t="s">
        <v>1049</v>
      </c>
      <c r="E11135" t="s">
        <v>3855</v>
      </c>
      <c r="F11135" t="s">
        <v>3621</v>
      </c>
      <c r="G11135">
        <v>206396093</v>
      </c>
      <c r="I11135" t="s">
        <v>3622</v>
      </c>
      <c r="J11135" t="s">
        <v>4919</v>
      </c>
      <c r="K11135" t="s">
        <v>3624</v>
      </c>
      <c r="L11135" t="s">
        <v>4017</v>
      </c>
      <c r="M11135">
        <v>12.5</v>
      </c>
      <c r="N11135">
        <v>20</v>
      </c>
      <c r="O11135">
        <v>10</v>
      </c>
      <c r="S11135" t="b">
        <v>0</v>
      </c>
      <c r="T11135" t="b">
        <v>0</v>
      </c>
      <c r="U11135" t="b">
        <v>0</v>
      </c>
      <c r="V11135">
        <v>23000</v>
      </c>
      <c r="W11135">
        <v>15000</v>
      </c>
      <c r="X11135">
        <v>2.31</v>
      </c>
      <c r="Y11135">
        <v>28250</v>
      </c>
      <c r="Z11135">
        <v>4.29</v>
      </c>
    </row>
    <row r="11136" spans="1:26">
      <c r="A11136">
        <v>206396099</v>
      </c>
      <c r="B11136" t="s">
        <v>4894</v>
      </c>
      <c r="C11136" t="s">
        <v>3597</v>
      </c>
      <c r="D11136" t="s">
        <v>1049</v>
      </c>
      <c r="E11136" t="s">
        <v>3858</v>
      </c>
      <c r="F11136" t="s">
        <v>3621</v>
      </c>
      <c r="G11136">
        <v>206396099</v>
      </c>
      <c r="I11136" t="s">
        <v>3622</v>
      </c>
      <c r="J11136" t="s">
        <v>3850</v>
      </c>
      <c r="K11136" t="s">
        <v>3624</v>
      </c>
      <c r="L11136" t="s">
        <v>4923</v>
      </c>
      <c r="M11136">
        <v>12</v>
      </c>
      <c r="N11136">
        <v>21</v>
      </c>
      <c r="O11136">
        <v>10</v>
      </c>
      <c r="S11136" t="b">
        <v>0</v>
      </c>
      <c r="T11136" t="b">
        <v>0</v>
      </c>
      <c r="U11136" t="b">
        <v>0</v>
      </c>
      <c r="V11136">
        <v>12000</v>
      </c>
      <c r="W11136">
        <v>7500</v>
      </c>
      <c r="X11136">
        <v>1.57</v>
      </c>
      <c r="Y11136">
        <v>22720</v>
      </c>
      <c r="Z11136">
        <v>2.21</v>
      </c>
    </row>
    <row r="11137" spans="1:26">
      <c r="A11137">
        <v>206396098</v>
      </c>
      <c r="B11137" t="s">
        <v>4894</v>
      </c>
      <c r="C11137" t="s">
        <v>3597</v>
      </c>
      <c r="D11137" t="s">
        <v>1049</v>
      </c>
      <c r="E11137" t="s">
        <v>3858</v>
      </c>
      <c r="F11137" t="s">
        <v>3621</v>
      </c>
      <c r="G11137">
        <v>206396098</v>
      </c>
      <c r="I11137" t="s">
        <v>3622</v>
      </c>
      <c r="J11137" t="s">
        <v>4906</v>
      </c>
      <c r="K11137" t="s">
        <v>3624</v>
      </c>
      <c r="L11137" t="s">
        <v>4025</v>
      </c>
      <c r="M11137">
        <v>12</v>
      </c>
      <c r="N11137">
        <v>21</v>
      </c>
      <c r="O11137">
        <v>10</v>
      </c>
      <c r="S11137" t="b">
        <v>0</v>
      </c>
      <c r="T11137" t="b">
        <v>0</v>
      </c>
      <c r="U11137" t="b">
        <v>0</v>
      </c>
      <c r="V11137">
        <v>12000</v>
      </c>
      <c r="W11137">
        <v>7500</v>
      </c>
      <c r="X11137">
        <v>3.01</v>
      </c>
      <c r="Y11137">
        <v>13960</v>
      </c>
      <c r="Z11137">
        <v>4.7</v>
      </c>
    </row>
    <row r="11138" spans="1:26">
      <c r="A11138">
        <v>206396102</v>
      </c>
      <c r="B11138" t="s">
        <v>4894</v>
      </c>
      <c r="C11138" t="s">
        <v>3597</v>
      </c>
      <c r="D11138" t="s">
        <v>1049</v>
      </c>
      <c r="E11138" t="s">
        <v>3858</v>
      </c>
      <c r="F11138" t="s">
        <v>3621</v>
      </c>
      <c r="G11138">
        <v>206396102</v>
      </c>
      <c r="I11138" t="s">
        <v>3622</v>
      </c>
      <c r="J11138" t="s">
        <v>3877</v>
      </c>
      <c r="K11138" t="s">
        <v>3624</v>
      </c>
      <c r="L11138" t="s">
        <v>4920</v>
      </c>
      <c r="M11138">
        <v>12.5</v>
      </c>
      <c r="N11138">
        <v>20</v>
      </c>
      <c r="O11138">
        <v>10</v>
      </c>
      <c r="S11138" t="b">
        <v>0</v>
      </c>
      <c r="T11138" t="b">
        <v>0</v>
      </c>
      <c r="U11138" t="b">
        <v>0</v>
      </c>
      <c r="V11138">
        <v>23000</v>
      </c>
      <c r="W11138">
        <v>15000</v>
      </c>
      <c r="X11138">
        <v>2.57</v>
      </c>
      <c r="Y11138">
        <v>25710</v>
      </c>
      <c r="Z11138">
        <v>1.95</v>
      </c>
    </row>
    <row r="11139" spans="1:26">
      <c r="A11139">
        <v>206396103</v>
      </c>
      <c r="B11139" t="s">
        <v>4894</v>
      </c>
      <c r="C11139" t="s">
        <v>3597</v>
      </c>
      <c r="D11139" t="s">
        <v>1049</v>
      </c>
      <c r="E11139" t="s">
        <v>3858</v>
      </c>
      <c r="F11139" t="s">
        <v>3621</v>
      </c>
      <c r="G11139">
        <v>206396103</v>
      </c>
      <c r="I11139" t="s">
        <v>3622</v>
      </c>
      <c r="J11139" t="s">
        <v>4919</v>
      </c>
      <c r="K11139" t="s">
        <v>3624</v>
      </c>
      <c r="L11139" t="s">
        <v>4017</v>
      </c>
      <c r="M11139">
        <v>12.5</v>
      </c>
      <c r="N11139">
        <v>20</v>
      </c>
      <c r="O11139">
        <v>10</v>
      </c>
      <c r="S11139" t="b">
        <v>0</v>
      </c>
      <c r="T11139" t="b">
        <v>0</v>
      </c>
      <c r="U11139" t="b">
        <v>0</v>
      </c>
      <c r="V11139">
        <v>23000</v>
      </c>
      <c r="W11139">
        <v>15000</v>
      </c>
      <c r="X11139">
        <v>2.31</v>
      </c>
      <c r="Y11139">
        <v>28250</v>
      </c>
      <c r="Z11139">
        <v>4.29</v>
      </c>
    </row>
    <row r="11140" spans="1:26">
      <c r="A11140">
        <v>206396109</v>
      </c>
      <c r="B11140" t="s">
        <v>4894</v>
      </c>
      <c r="C11140" t="s">
        <v>3597</v>
      </c>
      <c r="D11140" t="s">
        <v>1049</v>
      </c>
      <c r="E11140" t="s">
        <v>3857</v>
      </c>
      <c r="F11140" t="s">
        <v>3621</v>
      </c>
      <c r="G11140">
        <v>206396109</v>
      </c>
      <c r="I11140" t="s">
        <v>3622</v>
      </c>
      <c r="J11140" t="s">
        <v>3850</v>
      </c>
      <c r="K11140" t="s">
        <v>3624</v>
      </c>
      <c r="L11140" t="s">
        <v>4923</v>
      </c>
      <c r="M11140">
        <v>12</v>
      </c>
      <c r="N11140">
        <v>21</v>
      </c>
      <c r="O11140">
        <v>10</v>
      </c>
      <c r="S11140" t="b">
        <v>0</v>
      </c>
      <c r="T11140" t="b">
        <v>0</v>
      </c>
      <c r="U11140" t="b">
        <v>0</v>
      </c>
      <c r="V11140">
        <v>12000</v>
      </c>
      <c r="W11140">
        <v>7500</v>
      </c>
      <c r="X11140">
        <v>1.57</v>
      </c>
      <c r="Y11140">
        <v>22720</v>
      </c>
      <c r="Z11140">
        <v>2.21</v>
      </c>
    </row>
    <row r="11141" spans="1:26">
      <c r="A11141">
        <v>206396112</v>
      </c>
      <c r="B11141" t="s">
        <v>4894</v>
      </c>
      <c r="C11141" t="s">
        <v>3597</v>
      </c>
      <c r="D11141" t="s">
        <v>1049</v>
      </c>
      <c r="E11141" t="s">
        <v>3857</v>
      </c>
      <c r="F11141" t="s">
        <v>3621</v>
      </c>
      <c r="G11141">
        <v>206396112</v>
      </c>
      <c r="I11141" t="s">
        <v>3622</v>
      </c>
      <c r="J11141" t="s">
        <v>3877</v>
      </c>
      <c r="K11141" t="s">
        <v>3624</v>
      </c>
      <c r="L11141" t="s">
        <v>4920</v>
      </c>
      <c r="M11141">
        <v>12.5</v>
      </c>
      <c r="N11141">
        <v>20</v>
      </c>
      <c r="O11141">
        <v>10</v>
      </c>
      <c r="S11141" t="b">
        <v>0</v>
      </c>
      <c r="T11141" t="b">
        <v>0</v>
      </c>
      <c r="U11141" t="b">
        <v>0</v>
      </c>
      <c r="V11141">
        <v>23000</v>
      </c>
      <c r="W11141">
        <v>15000</v>
      </c>
      <c r="X11141">
        <v>2.57</v>
      </c>
      <c r="Y11141">
        <v>25710</v>
      </c>
      <c r="Z11141">
        <v>1.95</v>
      </c>
    </row>
    <row r="11142" spans="1:26">
      <c r="A11142">
        <v>206396113</v>
      </c>
      <c r="B11142" t="s">
        <v>4894</v>
      </c>
      <c r="C11142" t="s">
        <v>3597</v>
      </c>
      <c r="D11142" t="s">
        <v>1049</v>
      </c>
      <c r="E11142" t="s">
        <v>3857</v>
      </c>
      <c r="F11142" t="s">
        <v>3621</v>
      </c>
      <c r="G11142">
        <v>206396113</v>
      </c>
      <c r="I11142" t="s">
        <v>3622</v>
      </c>
      <c r="J11142" t="s">
        <v>4919</v>
      </c>
      <c r="K11142" t="s">
        <v>3624</v>
      </c>
      <c r="L11142" t="s">
        <v>4017</v>
      </c>
      <c r="M11142">
        <v>12.5</v>
      </c>
      <c r="N11142">
        <v>20</v>
      </c>
      <c r="O11142">
        <v>10</v>
      </c>
      <c r="S11142" t="b">
        <v>0</v>
      </c>
      <c r="T11142" t="b">
        <v>0</v>
      </c>
      <c r="U11142" t="b">
        <v>0</v>
      </c>
      <c r="V11142">
        <v>23000</v>
      </c>
      <c r="W11142">
        <v>15000</v>
      </c>
      <c r="X11142">
        <v>2.31</v>
      </c>
      <c r="Y11142">
        <v>28250</v>
      </c>
      <c r="Z11142">
        <v>4.29</v>
      </c>
    </row>
    <row r="11143" spans="1:26">
      <c r="A11143">
        <v>206396119</v>
      </c>
      <c r="B11143" t="s">
        <v>4894</v>
      </c>
      <c r="C11143" t="s">
        <v>3597</v>
      </c>
      <c r="D11143" t="s">
        <v>1049</v>
      </c>
      <c r="E11143" t="s">
        <v>3859</v>
      </c>
      <c r="F11143" t="s">
        <v>3621</v>
      </c>
      <c r="G11143">
        <v>206396119</v>
      </c>
      <c r="I11143" t="s">
        <v>3622</v>
      </c>
      <c r="J11143" t="s">
        <v>3850</v>
      </c>
      <c r="K11143" t="s">
        <v>3624</v>
      </c>
      <c r="L11143" t="s">
        <v>4923</v>
      </c>
      <c r="M11143">
        <v>12</v>
      </c>
      <c r="N11143">
        <v>21</v>
      </c>
      <c r="O11143">
        <v>10</v>
      </c>
      <c r="S11143" t="b">
        <v>0</v>
      </c>
      <c r="T11143" t="b">
        <v>0</v>
      </c>
      <c r="U11143" t="b">
        <v>0</v>
      </c>
      <c r="V11143">
        <v>12000</v>
      </c>
      <c r="W11143">
        <v>7500</v>
      </c>
      <c r="X11143">
        <v>1.57</v>
      </c>
      <c r="Y11143">
        <v>22720</v>
      </c>
      <c r="Z11143">
        <v>2.21</v>
      </c>
    </row>
    <row r="11144" spans="1:26">
      <c r="A11144">
        <v>206396122</v>
      </c>
      <c r="B11144" t="s">
        <v>4894</v>
      </c>
      <c r="C11144" t="s">
        <v>3597</v>
      </c>
      <c r="D11144" t="s">
        <v>1049</v>
      </c>
      <c r="E11144" t="s">
        <v>3859</v>
      </c>
      <c r="F11144" t="s">
        <v>3621</v>
      </c>
      <c r="G11144">
        <v>206396122</v>
      </c>
      <c r="I11144" t="s">
        <v>3622</v>
      </c>
      <c r="J11144" t="s">
        <v>3877</v>
      </c>
      <c r="K11144" t="s">
        <v>3624</v>
      </c>
      <c r="L11144" t="s">
        <v>4920</v>
      </c>
      <c r="M11144">
        <v>12.5</v>
      </c>
      <c r="N11144">
        <v>20</v>
      </c>
      <c r="O11144">
        <v>10</v>
      </c>
      <c r="S11144" t="b">
        <v>0</v>
      </c>
      <c r="T11144" t="b">
        <v>0</v>
      </c>
      <c r="U11144" t="b">
        <v>0</v>
      </c>
      <c r="V11144">
        <v>23000</v>
      </c>
      <c r="W11144">
        <v>15000</v>
      </c>
      <c r="X11144">
        <v>2.57</v>
      </c>
      <c r="Y11144">
        <v>25710</v>
      </c>
      <c r="Z11144">
        <v>1.95</v>
      </c>
    </row>
    <row r="11145" spans="1:26">
      <c r="A11145">
        <v>206396123</v>
      </c>
      <c r="B11145" t="s">
        <v>4894</v>
      </c>
      <c r="C11145" t="s">
        <v>3597</v>
      </c>
      <c r="D11145" t="s">
        <v>1049</v>
      </c>
      <c r="E11145" t="s">
        <v>3859</v>
      </c>
      <c r="F11145" t="s">
        <v>3621</v>
      </c>
      <c r="G11145">
        <v>206396123</v>
      </c>
      <c r="I11145" t="s">
        <v>3622</v>
      </c>
      <c r="J11145" t="s">
        <v>4919</v>
      </c>
      <c r="K11145" t="s">
        <v>3624</v>
      </c>
      <c r="L11145" t="s">
        <v>4017</v>
      </c>
      <c r="M11145">
        <v>12.5</v>
      </c>
      <c r="N11145">
        <v>20</v>
      </c>
      <c r="O11145">
        <v>10</v>
      </c>
      <c r="S11145" t="b">
        <v>0</v>
      </c>
      <c r="T11145" t="b">
        <v>0</v>
      </c>
      <c r="U11145" t="b">
        <v>0</v>
      </c>
      <c r="V11145">
        <v>23000</v>
      </c>
      <c r="W11145">
        <v>15000</v>
      </c>
      <c r="X11145">
        <v>2.31</v>
      </c>
      <c r="Y11145">
        <v>28250</v>
      </c>
      <c r="Z11145">
        <v>4.29</v>
      </c>
    </row>
    <row r="11146" spans="1:26">
      <c r="A11146">
        <v>206396052</v>
      </c>
      <c r="B11146" t="s">
        <v>4894</v>
      </c>
      <c r="C11146" t="s">
        <v>3597</v>
      </c>
      <c r="D11146" t="s">
        <v>1049</v>
      </c>
      <c r="E11146" t="s">
        <v>3834</v>
      </c>
      <c r="F11146" t="s">
        <v>3621</v>
      </c>
      <c r="G11146">
        <v>206396052</v>
      </c>
      <c r="I11146" t="s">
        <v>3622</v>
      </c>
      <c r="J11146" t="s">
        <v>3925</v>
      </c>
      <c r="K11146" t="s">
        <v>3624</v>
      </c>
      <c r="L11146" t="s">
        <v>4917</v>
      </c>
      <c r="M11146">
        <v>12</v>
      </c>
      <c r="N11146">
        <v>21</v>
      </c>
      <c r="O11146">
        <v>10.5</v>
      </c>
      <c r="S11146" t="b">
        <v>0</v>
      </c>
      <c r="T11146" t="b">
        <v>0</v>
      </c>
      <c r="U11146" t="b">
        <v>0</v>
      </c>
      <c r="V11146">
        <v>12000</v>
      </c>
      <c r="W11146">
        <v>7500</v>
      </c>
      <c r="X11146">
        <v>2.56</v>
      </c>
      <c r="Y11146">
        <v>13580</v>
      </c>
      <c r="Z11146">
        <v>2.2599999999999998</v>
      </c>
    </row>
    <row r="11147" spans="1:26">
      <c r="A11147">
        <v>206396129</v>
      </c>
      <c r="B11147" t="s">
        <v>4894</v>
      </c>
      <c r="C11147" t="s">
        <v>3597</v>
      </c>
      <c r="D11147" t="s">
        <v>1049</v>
      </c>
      <c r="E11147" t="s">
        <v>3834</v>
      </c>
      <c r="F11147" t="s">
        <v>3621</v>
      </c>
      <c r="G11147">
        <v>206396129</v>
      </c>
      <c r="I11147" t="s">
        <v>3622</v>
      </c>
      <c r="J11147" t="s">
        <v>3850</v>
      </c>
      <c r="K11147" t="s">
        <v>3624</v>
      </c>
      <c r="L11147" t="s">
        <v>4923</v>
      </c>
      <c r="M11147">
        <v>12</v>
      </c>
      <c r="N11147">
        <v>21</v>
      </c>
      <c r="O11147">
        <v>10</v>
      </c>
      <c r="S11147" t="b">
        <v>0</v>
      </c>
      <c r="T11147" t="b">
        <v>0</v>
      </c>
      <c r="U11147" t="b">
        <v>0</v>
      </c>
      <c r="V11147">
        <v>12000</v>
      </c>
      <c r="W11147">
        <v>7500</v>
      </c>
      <c r="X11147">
        <v>1.57</v>
      </c>
      <c r="Y11147">
        <v>22720</v>
      </c>
      <c r="Z11147">
        <v>2.21</v>
      </c>
    </row>
    <row r="11148" spans="1:26">
      <c r="A11148">
        <v>206396054</v>
      </c>
      <c r="B11148" t="s">
        <v>4894</v>
      </c>
      <c r="C11148" t="s">
        <v>3597</v>
      </c>
      <c r="D11148" t="s">
        <v>1049</v>
      </c>
      <c r="E11148" t="s">
        <v>3834</v>
      </c>
      <c r="F11148" t="s">
        <v>3621</v>
      </c>
      <c r="G11148">
        <v>206396054</v>
      </c>
      <c r="I11148" t="s">
        <v>3622</v>
      </c>
      <c r="J11148" t="s">
        <v>3842</v>
      </c>
      <c r="K11148" t="s">
        <v>3624</v>
      </c>
      <c r="L11148" t="s">
        <v>4915</v>
      </c>
      <c r="M11148">
        <v>12</v>
      </c>
      <c r="N11148">
        <v>19</v>
      </c>
      <c r="O11148">
        <v>10.5</v>
      </c>
      <c r="S11148" t="b">
        <v>0</v>
      </c>
      <c r="T11148" t="b">
        <v>0</v>
      </c>
      <c r="U11148" t="b">
        <v>0</v>
      </c>
      <c r="V11148">
        <v>24000</v>
      </c>
      <c r="W11148">
        <v>18800</v>
      </c>
      <c r="X11148">
        <v>3.22</v>
      </c>
      <c r="Y11148">
        <v>25710</v>
      </c>
      <c r="Z11148">
        <v>1.95</v>
      </c>
    </row>
    <row r="11149" spans="1:26">
      <c r="A11149">
        <v>206396132</v>
      </c>
      <c r="B11149" t="s">
        <v>4894</v>
      </c>
      <c r="C11149" t="s">
        <v>3597</v>
      </c>
      <c r="D11149" t="s">
        <v>1049</v>
      </c>
      <c r="E11149" t="s">
        <v>3834</v>
      </c>
      <c r="F11149" t="s">
        <v>3621</v>
      </c>
      <c r="G11149">
        <v>206396132</v>
      </c>
      <c r="I11149" t="s">
        <v>3622</v>
      </c>
      <c r="J11149" t="s">
        <v>3877</v>
      </c>
      <c r="K11149" t="s">
        <v>3624</v>
      </c>
      <c r="L11149" t="s">
        <v>4920</v>
      </c>
      <c r="M11149">
        <v>12.5</v>
      </c>
      <c r="N11149">
        <v>20</v>
      </c>
      <c r="O11149">
        <v>10</v>
      </c>
      <c r="S11149" t="b">
        <v>0</v>
      </c>
      <c r="T11149" t="b">
        <v>0</v>
      </c>
      <c r="U11149" t="b">
        <v>0</v>
      </c>
      <c r="V11149">
        <v>23000</v>
      </c>
      <c r="W11149">
        <v>15000</v>
      </c>
      <c r="X11149">
        <v>2.57</v>
      </c>
      <c r="Y11149">
        <v>25710</v>
      </c>
      <c r="Z11149">
        <v>1.95</v>
      </c>
    </row>
    <row r="11150" spans="1:26">
      <c r="A11150">
        <v>206396133</v>
      </c>
      <c r="B11150" t="s">
        <v>4894</v>
      </c>
      <c r="C11150" t="s">
        <v>3597</v>
      </c>
      <c r="D11150" t="s">
        <v>1049</v>
      </c>
      <c r="E11150" t="s">
        <v>3834</v>
      </c>
      <c r="F11150" t="s">
        <v>3621</v>
      </c>
      <c r="G11150">
        <v>206396133</v>
      </c>
      <c r="I11150" t="s">
        <v>3622</v>
      </c>
      <c r="J11150" t="s">
        <v>4919</v>
      </c>
      <c r="K11150" t="s">
        <v>3624</v>
      </c>
      <c r="L11150" t="s">
        <v>4017</v>
      </c>
      <c r="M11150">
        <v>12.5</v>
      </c>
      <c r="N11150">
        <v>20</v>
      </c>
      <c r="O11150">
        <v>10</v>
      </c>
      <c r="S11150" t="b">
        <v>0</v>
      </c>
      <c r="T11150" t="b">
        <v>0</v>
      </c>
      <c r="U11150" t="b">
        <v>0</v>
      </c>
      <c r="V11150">
        <v>23000</v>
      </c>
      <c r="W11150">
        <v>15000</v>
      </c>
      <c r="X11150">
        <v>2.31</v>
      </c>
      <c r="Y11150">
        <v>28250</v>
      </c>
      <c r="Z11150">
        <v>4.29</v>
      </c>
    </row>
    <row r="11151" spans="1:26">
      <c r="A11151">
        <v>206396053</v>
      </c>
      <c r="B11151" t="s">
        <v>4894</v>
      </c>
      <c r="C11151" t="s">
        <v>3597</v>
      </c>
      <c r="D11151" t="s">
        <v>1049</v>
      </c>
      <c r="E11151" t="s">
        <v>3834</v>
      </c>
      <c r="F11151" t="s">
        <v>3621</v>
      </c>
      <c r="G11151">
        <v>206396053</v>
      </c>
      <c r="I11151" t="s">
        <v>3622</v>
      </c>
      <c r="J11151" t="s">
        <v>3840</v>
      </c>
      <c r="K11151" t="s">
        <v>3624</v>
      </c>
      <c r="L11151" t="s">
        <v>4918</v>
      </c>
      <c r="M11151">
        <v>12.5</v>
      </c>
      <c r="N11151">
        <v>21</v>
      </c>
      <c r="O11151">
        <v>10</v>
      </c>
      <c r="S11151" t="b">
        <v>0</v>
      </c>
      <c r="T11151" t="b">
        <v>0</v>
      </c>
      <c r="U11151" t="b">
        <v>0</v>
      </c>
      <c r="V11151">
        <v>17000</v>
      </c>
      <c r="W11151">
        <v>11000</v>
      </c>
      <c r="X11151">
        <v>2.69</v>
      </c>
      <c r="Y11151">
        <v>23000</v>
      </c>
      <c r="Z11151">
        <v>2.2400000000000002</v>
      </c>
    </row>
    <row r="11152" spans="1:26">
      <c r="A11152">
        <v>206400662</v>
      </c>
      <c r="B11152" t="s">
        <v>4894</v>
      </c>
      <c r="C11152" t="s">
        <v>3597</v>
      </c>
      <c r="D11152" t="s">
        <v>1049</v>
      </c>
      <c r="E11152" t="s">
        <v>3834</v>
      </c>
      <c r="F11152" t="s">
        <v>3621</v>
      </c>
      <c r="G11152">
        <v>206400662</v>
      </c>
      <c r="I11152" t="s">
        <v>3622</v>
      </c>
      <c r="J11152" t="s">
        <v>4916</v>
      </c>
      <c r="K11152" t="s">
        <v>3624</v>
      </c>
      <c r="L11152" t="s">
        <v>3927</v>
      </c>
      <c r="M11152">
        <v>12.5</v>
      </c>
      <c r="N11152">
        <v>20.5</v>
      </c>
      <c r="O11152">
        <v>11</v>
      </c>
      <c r="S11152" t="b">
        <v>0</v>
      </c>
      <c r="T11152" t="b">
        <v>0</v>
      </c>
      <c r="U11152" t="b">
        <v>0</v>
      </c>
      <c r="V11152">
        <v>18000</v>
      </c>
      <c r="W11152">
        <v>10800</v>
      </c>
      <c r="X11152">
        <v>2.8</v>
      </c>
      <c r="Y11152">
        <v>17630</v>
      </c>
      <c r="Z11152">
        <v>3.74</v>
      </c>
    </row>
    <row r="11153" spans="1:26">
      <c r="A11153">
        <v>206396047</v>
      </c>
      <c r="B11153" t="s">
        <v>4894</v>
      </c>
      <c r="C11153" t="s">
        <v>3597</v>
      </c>
      <c r="D11153" t="s">
        <v>1049</v>
      </c>
      <c r="E11153" t="s">
        <v>3835</v>
      </c>
      <c r="F11153" t="s">
        <v>3621</v>
      </c>
      <c r="G11153">
        <v>206396047</v>
      </c>
      <c r="I11153" t="s">
        <v>3622</v>
      </c>
      <c r="J11153" t="s">
        <v>3842</v>
      </c>
      <c r="K11153" t="s">
        <v>3624</v>
      </c>
      <c r="L11153" t="s">
        <v>4915</v>
      </c>
      <c r="M11153">
        <v>12</v>
      </c>
      <c r="N11153">
        <v>19</v>
      </c>
      <c r="O11153">
        <v>10.5</v>
      </c>
      <c r="S11153" t="b">
        <v>0</v>
      </c>
      <c r="T11153" t="b">
        <v>0</v>
      </c>
      <c r="U11153" t="b">
        <v>0</v>
      </c>
      <c r="V11153">
        <v>24000</v>
      </c>
      <c r="W11153">
        <v>18800</v>
      </c>
      <c r="X11153">
        <v>3.22</v>
      </c>
      <c r="Y11153">
        <v>25710</v>
      </c>
      <c r="Z11153">
        <v>1.95</v>
      </c>
    </row>
    <row r="11154" spans="1:26">
      <c r="A11154">
        <v>206396045</v>
      </c>
      <c r="B11154" t="s">
        <v>4894</v>
      </c>
      <c r="C11154" t="s">
        <v>3597</v>
      </c>
      <c r="D11154" t="s">
        <v>1049</v>
      </c>
      <c r="E11154" t="s">
        <v>3835</v>
      </c>
      <c r="F11154" t="s">
        <v>3621</v>
      </c>
      <c r="G11154">
        <v>206396045</v>
      </c>
      <c r="I11154" t="s">
        <v>3622</v>
      </c>
      <c r="J11154" t="s">
        <v>3925</v>
      </c>
      <c r="K11154" t="s">
        <v>3624</v>
      </c>
      <c r="L11154" t="s">
        <v>4917</v>
      </c>
      <c r="M11154">
        <v>12</v>
      </c>
      <c r="N11154">
        <v>21</v>
      </c>
      <c r="O11154">
        <v>10.5</v>
      </c>
      <c r="S11154" t="b">
        <v>0</v>
      </c>
      <c r="T11154" t="b">
        <v>0</v>
      </c>
      <c r="U11154" t="b">
        <v>0</v>
      </c>
      <c r="V11154">
        <v>12000</v>
      </c>
      <c r="W11154">
        <v>7500</v>
      </c>
      <c r="X11154">
        <v>2.56</v>
      </c>
      <c r="Y11154">
        <v>13580</v>
      </c>
      <c r="Z11154">
        <v>2.2599999999999998</v>
      </c>
    </row>
    <row r="11155" spans="1:26">
      <c r="A11155">
        <v>206400656</v>
      </c>
      <c r="B11155" t="s">
        <v>4894</v>
      </c>
      <c r="C11155" t="s">
        <v>3597</v>
      </c>
      <c r="D11155" t="s">
        <v>1049</v>
      </c>
      <c r="E11155" t="s">
        <v>3835</v>
      </c>
      <c r="F11155" t="s">
        <v>3621</v>
      </c>
      <c r="G11155">
        <v>206400656</v>
      </c>
      <c r="I11155" t="s">
        <v>3622</v>
      </c>
      <c r="J11155" t="s">
        <v>4916</v>
      </c>
      <c r="K11155" t="s">
        <v>3624</v>
      </c>
      <c r="L11155" t="s">
        <v>3927</v>
      </c>
      <c r="M11155">
        <v>12.5</v>
      </c>
      <c r="N11155">
        <v>20.5</v>
      </c>
      <c r="O11155">
        <v>11</v>
      </c>
      <c r="S11155" t="b">
        <v>0</v>
      </c>
      <c r="T11155" t="b">
        <v>0</v>
      </c>
      <c r="U11155" t="b">
        <v>0</v>
      </c>
      <c r="V11155">
        <v>18000</v>
      </c>
      <c r="W11155">
        <v>10800</v>
      </c>
      <c r="X11155">
        <v>2.8</v>
      </c>
      <c r="Y11155">
        <v>17630</v>
      </c>
      <c r="Z11155">
        <v>3.74</v>
      </c>
    </row>
    <row r="11156" spans="1:26">
      <c r="A11156">
        <v>206396046</v>
      </c>
      <c r="B11156" t="s">
        <v>4894</v>
      </c>
      <c r="C11156" t="s">
        <v>3597</v>
      </c>
      <c r="D11156" t="s">
        <v>1049</v>
      </c>
      <c r="E11156" t="s">
        <v>3835</v>
      </c>
      <c r="F11156" t="s">
        <v>3621</v>
      </c>
      <c r="G11156">
        <v>206396046</v>
      </c>
      <c r="I11156" t="s">
        <v>3622</v>
      </c>
      <c r="J11156" t="s">
        <v>3840</v>
      </c>
      <c r="K11156" t="s">
        <v>3624</v>
      </c>
      <c r="L11156" t="s">
        <v>4918</v>
      </c>
      <c r="M11156">
        <v>12.5</v>
      </c>
      <c r="N11156">
        <v>21</v>
      </c>
      <c r="O11156">
        <v>10</v>
      </c>
      <c r="S11156" t="b">
        <v>0</v>
      </c>
      <c r="T11156" t="b">
        <v>0</v>
      </c>
      <c r="U11156" t="b">
        <v>0</v>
      </c>
      <c r="V11156">
        <v>17000</v>
      </c>
      <c r="W11156">
        <v>11000</v>
      </c>
      <c r="X11156">
        <v>2.69</v>
      </c>
      <c r="Y11156">
        <v>23000</v>
      </c>
      <c r="Z11156">
        <v>2.2400000000000002</v>
      </c>
    </row>
    <row r="11157" spans="1:26">
      <c r="A11157">
        <v>206396139</v>
      </c>
      <c r="B11157" t="s">
        <v>4894</v>
      </c>
      <c r="C11157" t="s">
        <v>3597</v>
      </c>
      <c r="D11157" t="s">
        <v>1049</v>
      </c>
      <c r="E11157" t="s">
        <v>3860</v>
      </c>
      <c r="F11157" t="s">
        <v>3621</v>
      </c>
      <c r="G11157">
        <v>206396139</v>
      </c>
      <c r="I11157" t="s">
        <v>3622</v>
      </c>
      <c r="J11157" t="s">
        <v>3850</v>
      </c>
      <c r="K11157" t="s">
        <v>3624</v>
      </c>
      <c r="L11157" t="s">
        <v>4923</v>
      </c>
      <c r="M11157">
        <v>12</v>
      </c>
      <c r="N11157">
        <v>21</v>
      </c>
      <c r="O11157">
        <v>10</v>
      </c>
      <c r="S11157" t="b">
        <v>0</v>
      </c>
      <c r="T11157" t="b">
        <v>0</v>
      </c>
      <c r="U11157" t="b">
        <v>0</v>
      </c>
      <c r="V11157">
        <v>12000</v>
      </c>
      <c r="W11157">
        <v>7500</v>
      </c>
      <c r="X11157">
        <v>1.57</v>
      </c>
      <c r="Y11157">
        <v>22720</v>
      </c>
      <c r="Z11157">
        <v>2.21</v>
      </c>
    </row>
    <row r="11158" spans="1:26">
      <c r="A11158">
        <v>206396142</v>
      </c>
      <c r="B11158" t="s">
        <v>4894</v>
      </c>
      <c r="C11158" t="s">
        <v>3597</v>
      </c>
      <c r="D11158" t="s">
        <v>1049</v>
      </c>
      <c r="E11158" t="s">
        <v>3860</v>
      </c>
      <c r="F11158" t="s">
        <v>3621</v>
      </c>
      <c r="G11158">
        <v>206396142</v>
      </c>
      <c r="I11158" t="s">
        <v>3622</v>
      </c>
      <c r="J11158" t="s">
        <v>3877</v>
      </c>
      <c r="K11158" t="s">
        <v>3624</v>
      </c>
      <c r="L11158" t="s">
        <v>4920</v>
      </c>
      <c r="M11158">
        <v>12.5</v>
      </c>
      <c r="N11158">
        <v>20</v>
      </c>
      <c r="O11158">
        <v>10</v>
      </c>
      <c r="S11158" t="b">
        <v>0</v>
      </c>
      <c r="T11158" t="b">
        <v>0</v>
      </c>
      <c r="U11158" t="b">
        <v>0</v>
      </c>
      <c r="V11158">
        <v>23000</v>
      </c>
      <c r="W11158">
        <v>15000</v>
      </c>
      <c r="X11158">
        <v>2.57</v>
      </c>
      <c r="Y11158">
        <v>25710</v>
      </c>
      <c r="Z11158">
        <v>1.95</v>
      </c>
    </row>
    <row r="11159" spans="1:26">
      <c r="A11159">
        <v>206396143</v>
      </c>
      <c r="B11159" t="s">
        <v>4894</v>
      </c>
      <c r="C11159" t="s">
        <v>3597</v>
      </c>
      <c r="D11159" t="s">
        <v>1049</v>
      </c>
      <c r="E11159" t="s">
        <v>3860</v>
      </c>
      <c r="F11159" t="s">
        <v>3621</v>
      </c>
      <c r="G11159">
        <v>206396143</v>
      </c>
      <c r="I11159" t="s">
        <v>3622</v>
      </c>
      <c r="J11159" t="s">
        <v>4919</v>
      </c>
      <c r="K11159" t="s">
        <v>3624</v>
      </c>
      <c r="L11159" t="s">
        <v>4017</v>
      </c>
      <c r="M11159">
        <v>12.5</v>
      </c>
      <c r="N11159">
        <v>20</v>
      </c>
      <c r="O11159">
        <v>10</v>
      </c>
      <c r="S11159" t="b">
        <v>0</v>
      </c>
      <c r="T11159" t="b">
        <v>0</v>
      </c>
      <c r="U11159" t="b">
        <v>0</v>
      </c>
      <c r="V11159">
        <v>23000</v>
      </c>
      <c r="W11159">
        <v>15000</v>
      </c>
      <c r="X11159">
        <v>2.31</v>
      </c>
      <c r="Y11159">
        <v>28250</v>
      </c>
      <c r="Z11159">
        <v>4.29</v>
      </c>
    </row>
    <row r="11160" spans="1:26">
      <c r="A11160">
        <v>206396060</v>
      </c>
      <c r="B11160" t="s">
        <v>4894</v>
      </c>
      <c r="C11160" t="s">
        <v>3597</v>
      </c>
      <c r="D11160" t="s">
        <v>1049</v>
      </c>
      <c r="E11160" t="s">
        <v>4582</v>
      </c>
      <c r="F11160" t="s">
        <v>3621</v>
      </c>
      <c r="G11160">
        <v>206396060</v>
      </c>
      <c r="I11160" t="s">
        <v>3622</v>
      </c>
      <c r="J11160" t="s">
        <v>3840</v>
      </c>
      <c r="K11160" t="s">
        <v>3624</v>
      </c>
      <c r="L11160" t="s">
        <v>4918</v>
      </c>
      <c r="M11160">
        <v>12.5</v>
      </c>
      <c r="N11160">
        <v>21</v>
      </c>
      <c r="O11160">
        <v>10</v>
      </c>
      <c r="S11160" t="b">
        <v>0</v>
      </c>
      <c r="T11160" t="b">
        <v>0</v>
      </c>
      <c r="U11160" t="b">
        <v>0</v>
      </c>
      <c r="V11160">
        <v>17000</v>
      </c>
      <c r="W11160">
        <v>11000</v>
      </c>
      <c r="X11160">
        <v>2.69</v>
      </c>
      <c r="Y11160">
        <v>23000</v>
      </c>
      <c r="Z11160">
        <v>2.2400000000000002</v>
      </c>
    </row>
    <row r="11161" spans="1:26">
      <c r="A11161">
        <v>206396059</v>
      </c>
      <c r="B11161" t="s">
        <v>4894</v>
      </c>
      <c r="C11161" t="s">
        <v>3597</v>
      </c>
      <c r="D11161" t="s">
        <v>1049</v>
      </c>
      <c r="E11161" t="s">
        <v>4582</v>
      </c>
      <c r="F11161" t="s">
        <v>3621</v>
      </c>
      <c r="G11161">
        <v>206396059</v>
      </c>
      <c r="I11161" t="s">
        <v>3622</v>
      </c>
      <c r="J11161" t="s">
        <v>3925</v>
      </c>
      <c r="K11161" t="s">
        <v>3624</v>
      </c>
      <c r="L11161" t="s">
        <v>4917</v>
      </c>
      <c r="M11161">
        <v>12</v>
      </c>
      <c r="N11161">
        <v>21</v>
      </c>
      <c r="O11161">
        <v>10.5</v>
      </c>
      <c r="S11161" t="b">
        <v>0</v>
      </c>
      <c r="T11161" t="b">
        <v>0</v>
      </c>
      <c r="U11161" t="b">
        <v>0</v>
      </c>
      <c r="V11161">
        <v>12000</v>
      </c>
      <c r="W11161">
        <v>7500</v>
      </c>
      <c r="X11161">
        <v>2.56</v>
      </c>
      <c r="Y11161">
        <v>13580</v>
      </c>
      <c r="Z11161">
        <v>2.2599999999999998</v>
      </c>
    </row>
    <row r="11162" spans="1:26">
      <c r="A11162">
        <v>206400668</v>
      </c>
      <c r="B11162" t="s">
        <v>4894</v>
      </c>
      <c r="C11162" t="s">
        <v>3597</v>
      </c>
      <c r="D11162" t="s">
        <v>1049</v>
      </c>
      <c r="E11162" t="s">
        <v>4582</v>
      </c>
      <c r="F11162" t="s">
        <v>3621</v>
      </c>
      <c r="G11162">
        <v>206400668</v>
      </c>
      <c r="I11162" t="s">
        <v>3622</v>
      </c>
      <c r="J11162" t="s">
        <v>4916</v>
      </c>
      <c r="K11162" t="s">
        <v>3624</v>
      </c>
      <c r="L11162" t="s">
        <v>3927</v>
      </c>
      <c r="M11162">
        <v>12.5</v>
      </c>
      <c r="N11162">
        <v>20.5</v>
      </c>
      <c r="O11162">
        <v>11</v>
      </c>
      <c r="S11162" t="b">
        <v>0</v>
      </c>
      <c r="T11162" t="b">
        <v>0</v>
      </c>
      <c r="U11162" t="b">
        <v>0</v>
      </c>
      <c r="V11162">
        <v>18000</v>
      </c>
      <c r="W11162">
        <v>10800</v>
      </c>
      <c r="X11162">
        <v>2.8</v>
      </c>
      <c r="Y11162">
        <v>17630</v>
      </c>
      <c r="Z11162">
        <v>3.74</v>
      </c>
    </row>
    <row r="11163" spans="1:26">
      <c r="A11163">
        <v>206396061</v>
      </c>
      <c r="B11163" t="s">
        <v>4894</v>
      </c>
      <c r="C11163" t="s">
        <v>3597</v>
      </c>
      <c r="D11163" t="s">
        <v>1049</v>
      </c>
      <c r="E11163" t="s">
        <v>4582</v>
      </c>
      <c r="F11163" t="s">
        <v>3621</v>
      </c>
      <c r="G11163">
        <v>206396061</v>
      </c>
      <c r="I11163" t="s">
        <v>3622</v>
      </c>
      <c r="J11163" t="s">
        <v>3842</v>
      </c>
      <c r="K11163" t="s">
        <v>3624</v>
      </c>
      <c r="L11163" t="s">
        <v>4915</v>
      </c>
      <c r="M11163">
        <v>12</v>
      </c>
      <c r="N11163">
        <v>19</v>
      </c>
      <c r="O11163">
        <v>10.5</v>
      </c>
      <c r="S11163" t="b">
        <v>0</v>
      </c>
      <c r="T11163" t="b">
        <v>0</v>
      </c>
      <c r="U11163" t="b">
        <v>0</v>
      </c>
      <c r="V11163">
        <v>24000</v>
      </c>
      <c r="W11163">
        <v>18800</v>
      </c>
      <c r="X11163">
        <v>3.22</v>
      </c>
      <c r="Y11163">
        <v>25710</v>
      </c>
      <c r="Z11163">
        <v>1.95</v>
      </c>
    </row>
    <row r="11164" spans="1:26">
      <c r="A11164">
        <v>206350483</v>
      </c>
      <c r="B11164" t="s">
        <v>4894</v>
      </c>
      <c r="C11164" t="s">
        <v>3597</v>
      </c>
      <c r="D11164" t="s">
        <v>1049</v>
      </c>
      <c r="E11164" t="s">
        <v>3862</v>
      </c>
      <c r="F11164" t="s">
        <v>3849</v>
      </c>
      <c r="G11164">
        <v>206350483</v>
      </c>
      <c r="I11164" t="s">
        <v>3622</v>
      </c>
      <c r="J11164" t="s">
        <v>4906</v>
      </c>
      <c r="K11164" t="s">
        <v>3624</v>
      </c>
      <c r="L11164" t="s">
        <v>3851</v>
      </c>
      <c r="M11164">
        <v>12.7</v>
      </c>
      <c r="N11164">
        <v>21.5</v>
      </c>
      <c r="O11164">
        <v>10.6</v>
      </c>
      <c r="S11164" t="b">
        <v>0</v>
      </c>
      <c r="T11164" t="b">
        <v>0</v>
      </c>
      <c r="U11164" t="b">
        <v>1</v>
      </c>
      <c r="V11164">
        <v>12000</v>
      </c>
      <c r="W11164">
        <v>7900</v>
      </c>
      <c r="X11164">
        <v>2.21</v>
      </c>
      <c r="Y11164">
        <v>14400</v>
      </c>
      <c r="Z11164">
        <v>3.32</v>
      </c>
    </row>
    <row r="11165" spans="1:26">
      <c r="A11165">
        <v>206350485</v>
      </c>
      <c r="B11165" t="s">
        <v>4894</v>
      </c>
      <c r="C11165" t="s">
        <v>3597</v>
      </c>
      <c r="D11165" t="s">
        <v>1049</v>
      </c>
      <c r="E11165" t="s">
        <v>3862</v>
      </c>
      <c r="F11165" t="s">
        <v>3787</v>
      </c>
      <c r="G11165">
        <v>206350485</v>
      </c>
      <c r="I11165" t="s">
        <v>3622</v>
      </c>
      <c r="J11165" t="s">
        <v>4906</v>
      </c>
      <c r="K11165" t="s">
        <v>3624</v>
      </c>
      <c r="L11165" t="s">
        <v>3873</v>
      </c>
      <c r="M11165">
        <v>13</v>
      </c>
      <c r="N11165">
        <v>23</v>
      </c>
      <c r="O11165">
        <v>11.5</v>
      </c>
      <c r="S11165" t="b">
        <v>0</v>
      </c>
      <c r="T11165" t="b">
        <v>0</v>
      </c>
      <c r="U11165" t="b">
        <v>1</v>
      </c>
      <c r="V11165">
        <v>12000</v>
      </c>
      <c r="W11165">
        <v>8400</v>
      </c>
      <c r="X11165">
        <v>2</v>
      </c>
      <c r="Y11165">
        <v>13670</v>
      </c>
      <c r="Z11165">
        <v>2.71</v>
      </c>
    </row>
    <row r="11166" spans="1:26">
      <c r="A11166">
        <v>206350384</v>
      </c>
      <c r="B11166" t="s">
        <v>4894</v>
      </c>
      <c r="C11166" t="s">
        <v>3597</v>
      </c>
      <c r="D11166" t="s">
        <v>1049</v>
      </c>
      <c r="E11166" t="s">
        <v>3854</v>
      </c>
      <c r="F11166" t="s">
        <v>3849</v>
      </c>
      <c r="G11166">
        <v>206350384</v>
      </c>
      <c r="I11166" t="s">
        <v>3622</v>
      </c>
      <c r="J11166" t="s">
        <v>4906</v>
      </c>
      <c r="K11166" t="s">
        <v>3624</v>
      </c>
      <c r="L11166" t="s">
        <v>3851</v>
      </c>
      <c r="M11166">
        <v>12.7</v>
      </c>
      <c r="N11166">
        <v>21.5</v>
      </c>
      <c r="O11166">
        <v>10.6</v>
      </c>
      <c r="S11166" t="b">
        <v>0</v>
      </c>
      <c r="T11166" t="b">
        <v>0</v>
      </c>
      <c r="U11166" t="b">
        <v>1</v>
      </c>
      <c r="V11166">
        <v>12000</v>
      </c>
      <c r="W11166">
        <v>7900</v>
      </c>
      <c r="X11166">
        <v>2.21</v>
      </c>
      <c r="Y11166">
        <v>14400</v>
      </c>
      <c r="Z11166">
        <v>3.32</v>
      </c>
    </row>
    <row r="11167" spans="1:26">
      <c r="A11167">
        <v>206350386</v>
      </c>
      <c r="B11167" t="s">
        <v>4894</v>
      </c>
      <c r="C11167" t="s">
        <v>3597</v>
      </c>
      <c r="D11167" t="s">
        <v>1049</v>
      </c>
      <c r="E11167" t="s">
        <v>3854</v>
      </c>
      <c r="F11167" t="s">
        <v>3787</v>
      </c>
      <c r="G11167">
        <v>206350386</v>
      </c>
      <c r="I11167" t="s">
        <v>3622</v>
      </c>
      <c r="J11167" t="s">
        <v>4906</v>
      </c>
      <c r="K11167" t="s">
        <v>3624</v>
      </c>
      <c r="L11167" t="s">
        <v>3873</v>
      </c>
      <c r="M11167">
        <v>13</v>
      </c>
      <c r="N11167">
        <v>23</v>
      </c>
      <c r="O11167">
        <v>11.5</v>
      </c>
      <c r="S11167" t="b">
        <v>0</v>
      </c>
      <c r="T11167" t="b">
        <v>0</v>
      </c>
      <c r="U11167" t="b">
        <v>1</v>
      </c>
      <c r="V11167">
        <v>12000</v>
      </c>
      <c r="W11167">
        <v>8400</v>
      </c>
      <c r="X11167">
        <v>2</v>
      </c>
      <c r="Y11167">
        <v>13670</v>
      </c>
      <c r="Z11167">
        <v>2.71</v>
      </c>
    </row>
    <row r="11168" spans="1:26">
      <c r="A11168">
        <v>206396037</v>
      </c>
      <c r="B11168" t="s">
        <v>4894</v>
      </c>
      <c r="C11168" t="s">
        <v>3597</v>
      </c>
      <c r="D11168" t="s">
        <v>1049</v>
      </c>
      <c r="E11168" t="s">
        <v>3792</v>
      </c>
      <c r="F11168" t="s">
        <v>3621</v>
      </c>
      <c r="G11168">
        <v>206396037</v>
      </c>
      <c r="I11168" t="s">
        <v>3622</v>
      </c>
      <c r="J11168" t="s">
        <v>3844</v>
      </c>
      <c r="K11168" t="s">
        <v>3624</v>
      </c>
      <c r="L11168" t="s">
        <v>4913</v>
      </c>
      <c r="M11168">
        <v>13</v>
      </c>
      <c r="N11168">
        <v>23</v>
      </c>
      <c r="O11168">
        <v>10</v>
      </c>
      <c r="S11168" t="b">
        <v>0</v>
      </c>
      <c r="T11168" t="b">
        <v>0</v>
      </c>
      <c r="U11168" t="b">
        <v>0</v>
      </c>
      <c r="V11168">
        <v>9000</v>
      </c>
      <c r="W11168">
        <v>7000</v>
      </c>
      <c r="X11168">
        <v>2.77</v>
      </c>
      <c r="Y11168">
        <v>13580</v>
      </c>
      <c r="Z11168">
        <v>2.2599999999999998</v>
      </c>
    </row>
    <row r="11169" spans="1:26">
      <c r="A11169">
        <v>206400651</v>
      </c>
      <c r="B11169" t="s">
        <v>4894</v>
      </c>
      <c r="C11169" t="s">
        <v>3597</v>
      </c>
      <c r="D11169" t="s">
        <v>1049</v>
      </c>
      <c r="E11169" t="s">
        <v>3792</v>
      </c>
      <c r="F11169" t="s">
        <v>3621</v>
      </c>
      <c r="G11169">
        <v>206400651</v>
      </c>
      <c r="I11169" t="s">
        <v>3622</v>
      </c>
      <c r="J11169" t="s">
        <v>4904</v>
      </c>
      <c r="K11169" t="s">
        <v>3624</v>
      </c>
      <c r="L11169" t="s">
        <v>4059</v>
      </c>
      <c r="M11169">
        <v>13</v>
      </c>
      <c r="N11169">
        <v>21</v>
      </c>
      <c r="O11169">
        <v>12</v>
      </c>
      <c r="S11169" t="b">
        <v>0</v>
      </c>
      <c r="T11169" t="b">
        <v>0</v>
      </c>
      <c r="U11169" t="b">
        <v>1</v>
      </c>
      <c r="V11169">
        <v>24000</v>
      </c>
      <c r="W11169">
        <v>19800</v>
      </c>
      <c r="X11169">
        <v>3.05</v>
      </c>
      <c r="Y11169">
        <v>28250</v>
      </c>
      <c r="Z11169">
        <v>4.29</v>
      </c>
    </row>
    <row r="11170" spans="1:26">
      <c r="A11170">
        <v>206348141</v>
      </c>
      <c r="B11170" t="s">
        <v>4894</v>
      </c>
      <c r="C11170" t="s">
        <v>3597</v>
      </c>
      <c r="D11170" t="s">
        <v>1049</v>
      </c>
      <c r="E11170" t="s">
        <v>3792</v>
      </c>
      <c r="F11170" t="s">
        <v>3621</v>
      </c>
      <c r="G11170">
        <v>206348141</v>
      </c>
      <c r="I11170" t="s">
        <v>3622</v>
      </c>
      <c r="J11170" t="s">
        <v>4902</v>
      </c>
      <c r="K11170" t="s">
        <v>3624</v>
      </c>
      <c r="L11170" t="s">
        <v>4914</v>
      </c>
      <c r="M11170">
        <v>13</v>
      </c>
      <c r="N11170">
        <v>23</v>
      </c>
      <c r="O11170">
        <v>11.6</v>
      </c>
      <c r="S11170" t="b">
        <v>0</v>
      </c>
      <c r="T11170" t="b">
        <v>0</v>
      </c>
      <c r="U11170" t="b">
        <v>1</v>
      </c>
      <c r="V11170">
        <v>12000</v>
      </c>
      <c r="W11170">
        <v>7400</v>
      </c>
      <c r="X11170">
        <v>2.64</v>
      </c>
      <c r="Y11170">
        <v>9483</v>
      </c>
      <c r="Z11170">
        <v>2.67</v>
      </c>
    </row>
    <row r="11171" spans="1:26">
      <c r="A11171">
        <v>206400649</v>
      </c>
      <c r="B11171" t="s">
        <v>4894</v>
      </c>
      <c r="C11171" t="s">
        <v>3597</v>
      </c>
      <c r="D11171" t="s">
        <v>1049</v>
      </c>
      <c r="E11171" t="s">
        <v>3792</v>
      </c>
      <c r="F11171" t="s">
        <v>3621</v>
      </c>
      <c r="G11171">
        <v>206400649</v>
      </c>
      <c r="I11171" t="s">
        <v>3622</v>
      </c>
      <c r="J11171" t="s">
        <v>4896</v>
      </c>
      <c r="K11171" t="s">
        <v>3624</v>
      </c>
      <c r="L11171" t="s">
        <v>4342</v>
      </c>
      <c r="M11171">
        <v>13.5</v>
      </c>
      <c r="N11171">
        <v>24.5</v>
      </c>
      <c r="O11171">
        <v>12</v>
      </c>
      <c r="S11171" t="b">
        <v>0</v>
      </c>
      <c r="T11171" t="b">
        <v>0</v>
      </c>
      <c r="U11171" t="b">
        <v>1</v>
      </c>
      <c r="V11171">
        <v>12000</v>
      </c>
      <c r="W11171">
        <v>7500</v>
      </c>
      <c r="X11171">
        <v>3.01</v>
      </c>
      <c r="Y11171">
        <v>13960</v>
      </c>
      <c r="Z11171">
        <v>4.7</v>
      </c>
    </row>
    <row r="11172" spans="1:26">
      <c r="A11172">
        <v>206348142</v>
      </c>
      <c r="B11172" t="s">
        <v>4894</v>
      </c>
      <c r="C11172" t="s">
        <v>3597</v>
      </c>
      <c r="D11172" t="s">
        <v>1049</v>
      </c>
      <c r="E11172" t="s">
        <v>3792</v>
      </c>
      <c r="F11172" t="s">
        <v>3621</v>
      </c>
      <c r="G11172">
        <v>206348142</v>
      </c>
      <c r="I11172" t="s">
        <v>3622</v>
      </c>
      <c r="J11172" t="s">
        <v>4899</v>
      </c>
      <c r="K11172" t="s">
        <v>3624</v>
      </c>
      <c r="L11172" t="s">
        <v>4913</v>
      </c>
      <c r="M11172">
        <v>16.2</v>
      </c>
      <c r="N11172">
        <v>28.1</v>
      </c>
      <c r="O11172">
        <v>13</v>
      </c>
      <c r="S11172" t="b">
        <v>0</v>
      </c>
      <c r="T11172" t="b">
        <v>0</v>
      </c>
      <c r="U11172" t="b">
        <v>1</v>
      </c>
      <c r="V11172">
        <v>9000</v>
      </c>
      <c r="W11172">
        <v>7500</v>
      </c>
      <c r="X11172">
        <v>3.01</v>
      </c>
      <c r="Y11172">
        <v>14270</v>
      </c>
      <c r="Z11172">
        <v>4.3600000000000003</v>
      </c>
    </row>
    <row r="11173" spans="1:26">
      <c r="A11173">
        <v>206188258</v>
      </c>
      <c r="B11173" t="s">
        <v>4894</v>
      </c>
      <c r="C11173" t="s">
        <v>3597</v>
      </c>
      <c r="D11173" t="s">
        <v>1049</v>
      </c>
      <c r="E11173" t="s">
        <v>3792</v>
      </c>
      <c r="F11173" t="s">
        <v>3849</v>
      </c>
      <c r="G11173">
        <v>206188258</v>
      </c>
      <c r="I11173" t="s">
        <v>3622</v>
      </c>
      <c r="J11173" t="s">
        <v>4898</v>
      </c>
      <c r="K11173" t="s">
        <v>3624</v>
      </c>
      <c r="L11173" t="s">
        <v>4016</v>
      </c>
      <c r="M11173">
        <v>9.5</v>
      </c>
      <c r="N11173">
        <v>17</v>
      </c>
      <c r="O11173">
        <v>11</v>
      </c>
      <c r="S11173" t="b">
        <v>0</v>
      </c>
      <c r="T11173" t="b">
        <v>0</v>
      </c>
      <c r="U11173" t="b">
        <v>0</v>
      </c>
      <c r="V11173">
        <v>48000</v>
      </c>
      <c r="W11173">
        <v>29000</v>
      </c>
      <c r="X11173">
        <v>2.5</v>
      </c>
      <c r="Y11173">
        <v>43020</v>
      </c>
      <c r="Z11173">
        <v>3.11</v>
      </c>
    </row>
    <row r="11174" spans="1:26">
      <c r="A11174">
        <v>206350340</v>
      </c>
      <c r="B11174" t="s">
        <v>4894</v>
      </c>
      <c r="C11174" t="s">
        <v>3597</v>
      </c>
      <c r="D11174" t="s">
        <v>1049</v>
      </c>
      <c r="E11174" t="s">
        <v>3792</v>
      </c>
      <c r="F11174" t="s">
        <v>3849</v>
      </c>
      <c r="G11174">
        <v>206350340</v>
      </c>
      <c r="I11174" t="s">
        <v>3622</v>
      </c>
      <c r="J11174" t="s">
        <v>4896</v>
      </c>
      <c r="K11174" t="s">
        <v>3624</v>
      </c>
      <c r="L11174" t="s">
        <v>4901</v>
      </c>
      <c r="M11174">
        <v>12.7</v>
      </c>
      <c r="N11174">
        <v>21.5</v>
      </c>
      <c r="O11174">
        <v>10.6</v>
      </c>
      <c r="S11174" t="b">
        <v>0</v>
      </c>
      <c r="T11174" t="b">
        <v>0</v>
      </c>
      <c r="U11174" t="b">
        <v>1</v>
      </c>
      <c r="V11174">
        <v>12000</v>
      </c>
      <c r="W11174">
        <v>7900</v>
      </c>
      <c r="X11174">
        <v>2.21</v>
      </c>
      <c r="Y11174">
        <v>14400</v>
      </c>
      <c r="Z11174">
        <v>3.32</v>
      </c>
    </row>
    <row r="11175" spans="1:26">
      <c r="A11175">
        <v>206188255</v>
      </c>
      <c r="B11175" t="s">
        <v>4894</v>
      </c>
      <c r="C11175" t="s">
        <v>3597</v>
      </c>
      <c r="D11175" t="s">
        <v>1049</v>
      </c>
      <c r="E11175" t="s">
        <v>3792</v>
      </c>
      <c r="F11175" t="s">
        <v>3849</v>
      </c>
      <c r="G11175">
        <v>206188255</v>
      </c>
      <c r="I11175" t="s">
        <v>3622</v>
      </c>
      <c r="J11175" t="s">
        <v>4895</v>
      </c>
      <c r="K11175" t="s">
        <v>3624</v>
      </c>
      <c r="L11175" t="s">
        <v>3872</v>
      </c>
      <c r="M11175">
        <v>9</v>
      </c>
      <c r="N11175">
        <v>17.600000000000001</v>
      </c>
      <c r="O11175">
        <v>10.6</v>
      </c>
      <c r="S11175" t="b">
        <v>0</v>
      </c>
      <c r="T11175" t="b">
        <v>0</v>
      </c>
      <c r="U11175" t="b">
        <v>0</v>
      </c>
      <c r="V11175">
        <v>36000</v>
      </c>
      <c r="W11175">
        <v>22000</v>
      </c>
      <c r="X11175">
        <v>2.4900000000000002</v>
      </c>
      <c r="Y11175">
        <v>35820</v>
      </c>
      <c r="Z11175">
        <v>3.03</v>
      </c>
    </row>
    <row r="11176" spans="1:26">
      <c r="A11176">
        <v>206188254</v>
      </c>
      <c r="B11176" t="s">
        <v>4894</v>
      </c>
      <c r="C11176" t="s">
        <v>3597</v>
      </c>
      <c r="D11176" t="s">
        <v>1049</v>
      </c>
      <c r="E11176" t="s">
        <v>3792</v>
      </c>
      <c r="F11176" t="s">
        <v>3787</v>
      </c>
      <c r="G11176">
        <v>206188254</v>
      </c>
      <c r="I11176" t="s">
        <v>3622</v>
      </c>
      <c r="J11176" t="s">
        <v>4895</v>
      </c>
      <c r="K11176" t="s">
        <v>3624</v>
      </c>
      <c r="L11176" t="s">
        <v>3868</v>
      </c>
      <c r="M11176">
        <v>8</v>
      </c>
      <c r="N11176">
        <v>17</v>
      </c>
      <c r="O11176">
        <v>10</v>
      </c>
      <c r="S11176" t="b">
        <v>0</v>
      </c>
      <c r="T11176" t="b">
        <v>0</v>
      </c>
      <c r="U11176" t="b">
        <v>0</v>
      </c>
      <c r="V11176">
        <v>36000</v>
      </c>
      <c r="W11176">
        <v>22000</v>
      </c>
      <c r="X11176">
        <v>2.2999999999999998</v>
      </c>
      <c r="Y11176">
        <v>32600</v>
      </c>
      <c r="Z11176">
        <v>2.79</v>
      </c>
    </row>
    <row r="11177" spans="1:26">
      <c r="A11177">
        <v>206188257</v>
      </c>
      <c r="B11177" t="s">
        <v>4894</v>
      </c>
      <c r="C11177" t="s">
        <v>3597</v>
      </c>
      <c r="D11177" t="s">
        <v>1049</v>
      </c>
      <c r="E11177" t="s">
        <v>3792</v>
      </c>
      <c r="F11177" t="s">
        <v>3787</v>
      </c>
      <c r="G11177">
        <v>206188257</v>
      </c>
      <c r="I11177" t="s">
        <v>3622</v>
      </c>
      <c r="J11177" t="s">
        <v>4898</v>
      </c>
      <c r="K11177" t="s">
        <v>3624</v>
      </c>
      <c r="L11177" t="s">
        <v>3941</v>
      </c>
      <c r="M11177">
        <v>9.3000000000000007</v>
      </c>
      <c r="N11177">
        <v>18</v>
      </c>
      <c r="O11177">
        <v>11</v>
      </c>
      <c r="S11177" t="b">
        <v>0</v>
      </c>
      <c r="T11177" t="b">
        <v>0</v>
      </c>
      <c r="U11177" t="b">
        <v>0</v>
      </c>
      <c r="V11177">
        <v>48000</v>
      </c>
      <c r="W11177">
        <v>29000</v>
      </c>
      <c r="X11177">
        <v>2.2999999999999998</v>
      </c>
      <c r="Y11177">
        <v>49110</v>
      </c>
      <c r="Z11177">
        <v>3.06</v>
      </c>
    </row>
    <row r="11178" spans="1:26">
      <c r="A11178">
        <v>206350342</v>
      </c>
      <c r="B11178" t="s">
        <v>4894</v>
      </c>
      <c r="C11178" t="s">
        <v>3597</v>
      </c>
      <c r="D11178" t="s">
        <v>1049</v>
      </c>
      <c r="E11178" t="s">
        <v>3792</v>
      </c>
      <c r="F11178" t="s">
        <v>3787</v>
      </c>
      <c r="G11178">
        <v>206350342</v>
      </c>
      <c r="I11178" t="s">
        <v>3622</v>
      </c>
      <c r="J11178" t="s">
        <v>4896</v>
      </c>
      <c r="K11178" t="s">
        <v>3624</v>
      </c>
      <c r="L11178" t="s">
        <v>4897</v>
      </c>
      <c r="M11178">
        <v>13</v>
      </c>
      <c r="N11178">
        <v>23</v>
      </c>
      <c r="O11178">
        <v>11.5</v>
      </c>
      <c r="S11178" t="b">
        <v>0</v>
      </c>
      <c r="T11178" t="b">
        <v>0</v>
      </c>
      <c r="U11178" t="b">
        <v>1</v>
      </c>
      <c r="V11178">
        <v>12000</v>
      </c>
      <c r="W11178">
        <v>8400</v>
      </c>
      <c r="X11178">
        <v>2</v>
      </c>
      <c r="Y11178">
        <v>13670</v>
      </c>
      <c r="Z11178">
        <v>2.71</v>
      </c>
    </row>
    <row r="11179" spans="1:26">
      <c r="A11179">
        <v>206400645</v>
      </c>
      <c r="B11179" t="s">
        <v>4894</v>
      </c>
      <c r="C11179" t="s">
        <v>3597</v>
      </c>
      <c r="D11179" t="s">
        <v>1049</v>
      </c>
      <c r="E11179" t="s">
        <v>3637</v>
      </c>
      <c r="F11179" t="s">
        <v>3621</v>
      </c>
      <c r="G11179">
        <v>206400645</v>
      </c>
      <c r="I11179" t="s">
        <v>3622</v>
      </c>
      <c r="J11179" t="s">
        <v>4904</v>
      </c>
      <c r="K11179" t="s">
        <v>3624</v>
      </c>
      <c r="L11179" t="s">
        <v>4058</v>
      </c>
      <c r="M11179">
        <v>13</v>
      </c>
      <c r="N11179">
        <v>21</v>
      </c>
      <c r="O11179">
        <v>12</v>
      </c>
      <c r="S11179" t="b">
        <v>0</v>
      </c>
      <c r="T11179" t="b">
        <v>0</v>
      </c>
      <c r="U11179" t="b">
        <v>1</v>
      </c>
      <c r="V11179">
        <v>24000</v>
      </c>
      <c r="W11179">
        <v>19800</v>
      </c>
      <c r="X11179">
        <v>3.05</v>
      </c>
      <c r="Y11179">
        <v>28250</v>
      </c>
      <c r="Z11179">
        <v>4.29</v>
      </c>
    </row>
    <row r="11180" spans="1:26">
      <c r="A11180">
        <v>206396030</v>
      </c>
      <c r="B11180" t="s">
        <v>4894</v>
      </c>
      <c r="C11180" t="s">
        <v>3597</v>
      </c>
      <c r="D11180" t="s">
        <v>1049</v>
      </c>
      <c r="E11180" t="s">
        <v>3637</v>
      </c>
      <c r="F11180" t="s">
        <v>3621</v>
      </c>
      <c r="G11180">
        <v>206396030</v>
      </c>
      <c r="I11180" t="s">
        <v>3622</v>
      </c>
      <c r="J11180" t="s">
        <v>3844</v>
      </c>
      <c r="K11180" t="s">
        <v>3624</v>
      </c>
      <c r="L11180" t="s">
        <v>4911</v>
      </c>
      <c r="M11180">
        <v>13</v>
      </c>
      <c r="N11180">
        <v>23</v>
      </c>
      <c r="O11180">
        <v>10</v>
      </c>
      <c r="S11180" t="b">
        <v>0</v>
      </c>
      <c r="T11180" t="b">
        <v>0</v>
      </c>
      <c r="U11180" t="b">
        <v>0</v>
      </c>
      <c r="V11180">
        <v>9000</v>
      </c>
      <c r="W11180">
        <v>7000</v>
      </c>
      <c r="X11180">
        <v>2.77</v>
      </c>
      <c r="Y11180">
        <v>13580</v>
      </c>
      <c r="Z11180">
        <v>2.2599999999999998</v>
      </c>
    </row>
    <row r="11181" spans="1:26">
      <c r="A11181">
        <v>206348134</v>
      </c>
      <c r="B11181" t="s">
        <v>4894</v>
      </c>
      <c r="C11181" t="s">
        <v>3597</v>
      </c>
      <c r="D11181" t="s">
        <v>1049</v>
      </c>
      <c r="E11181" t="s">
        <v>3637</v>
      </c>
      <c r="F11181" t="s">
        <v>3621</v>
      </c>
      <c r="G11181">
        <v>206348134</v>
      </c>
      <c r="I11181" t="s">
        <v>3622</v>
      </c>
      <c r="J11181" t="s">
        <v>4902</v>
      </c>
      <c r="K11181" t="s">
        <v>3624</v>
      </c>
      <c r="L11181" t="s">
        <v>4912</v>
      </c>
      <c r="M11181">
        <v>13</v>
      </c>
      <c r="N11181">
        <v>23</v>
      </c>
      <c r="O11181">
        <v>11.6</v>
      </c>
      <c r="S11181" t="b">
        <v>0</v>
      </c>
      <c r="T11181" t="b">
        <v>0</v>
      </c>
      <c r="U11181" t="b">
        <v>1</v>
      </c>
      <c r="V11181">
        <v>12000</v>
      </c>
      <c r="W11181">
        <v>7400</v>
      </c>
      <c r="X11181">
        <v>2.68</v>
      </c>
      <c r="Y11181">
        <v>9357</v>
      </c>
      <c r="Z11181">
        <v>2.66</v>
      </c>
    </row>
    <row r="11182" spans="1:26">
      <c r="A11182">
        <v>206350406</v>
      </c>
      <c r="B11182" t="s">
        <v>4894</v>
      </c>
      <c r="C11182" t="s">
        <v>3597</v>
      </c>
      <c r="D11182" t="s">
        <v>1049</v>
      </c>
      <c r="E11182" t="s">
        <v>3855</v>
      </c>
      <c r="F11182" t="s">
        <v>3849</v>
      </c>
      <c r="G11182">
        <v>206350406</v>
      </c>
      <c r="I11182" t="s">
        <v>3622</v>
      </c>
      <c r="J11182" t="s">
        <v>4906</v>
      </c>
      <c r="K11182" t="s">
        <v>3624</v>
      </c>
      <c r="L11182" t="s">
        <v>3851</v>
      </c>
      <c r="M11182">
        <v>12.7</v>
      </c>
      <c r="N11182">
        <v>21.5</v>
      </c>
      <c r="O11182">
        <v>10.6</v>
      </c>
      <c r="S11182" t="b">
        <v>0</v>
      </c>
      <c r="T11182" t="b">
        <v>0</v>
      </c>
      <c r="U11182" t="b">
        <v>1</v>
      </c>
      <c r="V11182">
        <v>12000</v>
      </c>
      <c r="W11182">
        <v>7900</v>
      </c>
      <c r="X11182">
        <v>2.21</v>
      </c>
      <c r="Y11182">
        <v>14400</v>
      </c>
      <c r="Z11182">
        <v>3.32</v>
      </c>
    </row>
    <row r="11183" spans="1:26">
      <c r="A11183">
        <v>206400643</v>
      </c>
      <c r="B11183" t="s">
        <v>4894</v>
      </c>
      <c r="C11183" t="s">
        <v>3597</v>
      </c>
      <c r="D11183" t="s">
        <v>1049</v>
      </c>
      <c r="E11183" t="s">
        <v>3637</v>
      </c>
      <c r="F11183" t="s">
        <v>3621</v>
      </c>
      <c r="G11183">
        <v>206400643</v>
      </c>
      <c r="I11183" t="s">
        <v>3622</v>
      </c>
      <c r="J11183" t="s">
        <v>4896</v>
      </c>
      <c r="K11183" t="s">
        <v>3624</v>
      </c>
      <c r="L11183" t="s">
        <v>4343</v>
      </c>
      <c r="M11183">
        <v>13.5</v>
      </c>
      <c r="N11183">
        <v>24.5</v>
      </c>
      <c r="O11183">
        <v>12</v>
      </c>
      <c r="S11183" t="b">
        <v>0</v>
      </c>
      <c r="T11183" t="b">
        <v>0</v>
      </c>
      <c r="U11183" t="b">
        <v>1</v>
      </c>
      <c r="V11183">
        <v>12000</v>
      </c>
      <c r="W11183">
        <v>7500</v>
      </c>
      <c r="X11183">
        <v>3.01</v>
      </c>
      <c r="Y11183">
        <v>13960</v>
      </c>
      <c r="Z11183">
        <v>4.7</v>
      </c>
    </row>
    <row r="11184" spans="1:26">
      <c r="A11184">
        <v>206348135</v>
      </c>
      <c r="B11184" t="s">
        <v>4894</v>
      </c>
      <c r="C11184" t="s">
        <v>3597</v>
      </c>
      <c r="D11184" t="s">
        <v>1049</v>
      </c>
      <c r="E11184" t="s">
        <v>3637</v>
      </c>
      <c r="F11184" t="s">
        <v>3621</v>
      </c>
      <c r="G11184">
        <v>206348135</v>
      </c>
      <c r="I11184" t="s">
        <v>3622</v>
      </c>
      <c r="J11184" t="s">
        <v>4899</v>
      </c>
      <c r="K11184" t="s">
        <v>3624</v>
      </c>
      <c r="L11184" t="s">
        <v>4911</v>
      </c>
      <c r="M11184">
        <v>16.2</v>
      </c>
      <c r="N11184">
        <v>28.1</v>
      </c>
      <c r="O11184">
        <v>13</v>
      </c>
      <c r="S11184" t="b">
        <v>0</v>
      </c>
      <c r="T11184" t="b">
        <v>0</v>
      </c>
      <c r="U11184" t="b">
        <v>1</v>
      </c>
      <c r="V11184">
        <v>9000</v>
      </c>
      <c r="W11184">
        <v>7500</v>
      </c>
      <c r="X11184">
        <v>3.01</v>
      </c>
      <c r="Y11184">
        <v>14270</v>
      </c>
      <c r="Z11184">
        <v>4.3600000000000003</v>
      </c>
    </row>
    <row r="11185" spans="1:26">
      <c r="A11185">
        <v>206188251</v>
      </c>
      <c r="B11185" t="s">
        <v>4894</v>
      </c>
      <c r="C11185" t="s">
        <v>3597</v>
      </c>
      <c r="D11185" t="s">
        <v>1049</v>
      </c>
      <c r="E11185" t="s">
        <v>3637</v>
      </c>
      <c r="F11185" t="s">
        <v>3849</v>
      </c>
      <c r="G11185">
        <v>206188251</v>
      </c>
      <c r="I11185" t="s">
        <v>3622</v>
      </c>
      <c r="J11185" t="s">
        <v>4898</v>
      </c>
      <c r="K11185" t="s">
        <v>3624</v>
      </c>
      <c r="L11185" t="s">
        <v>4016</v>
      </c>
      <c r="M11185">
        <v>9.5</v>
      </c>
      <c r="N11185">
        <v>17</v>
      </c>
      <c r="O11185">
        <v>11</v>
      </c>
      <c r="S11185" t="b">
        <v>0</v>
      </c>
      <c r="T11185" t="b">
        <v>0</v>
      </c>
      <c r="U11185" t="b">
        <v>0</v>
      </c>
      <c r="V11185">
        <v>48000</v>
      </c>
      <c r="W11185">
        <v>29000</v>
      </c>
      <c r="X11185">
        <v>2.5</v>
      </c>
      <c r="Y11185">
        <v>43020</v>
      </c>
      <c r="Z11185">
        <v>3.11</v>
      </c>
    </row>
    <row r="11186" spans="1:26">
      <c r="A11186">
        <v>206188248</v>
      </c>
      <c r="B11186" t="s">
        <v>4894</v>
      </c>
      <c r="C11186" t="s">
        <v>3597</v>
      </c>
      <c r="D11186" t="s">
        <v>1049</v>
      </c>
      <c r="E11186" t="s">
        <v>3637</v>
      </c>
      <c r="F11186" t="s">
        <v>3849</v>
      </c>
      <c r="G11186">
        <v>206188248</v>
      </c>
      <c r="I11186" t="s">
        <v>3622</v>
      </c>
      <c r="J11186" t="s">
        <v>4895</v>
      </c>
      <c r="K11186" t="s">
        <v>3624</v>
      </c>
      <c r="L11186" t="s">
        <v>3872</v>
      </c>
      <c r="M11186">
        <v>9</v>
      </c>
      <c r="N11186">
        <v>17.600000000000001</v>
      </c>
      <c r="O11186">
        <v>10.6</v>
      </c>
      <c r="S11186" t="b">
        <v>0</v>
      </c>
      <c r="T11186" t="b">
        <v>0</v>
      </c>
      <c r="U11186" t="b">
        <v>0</v>
      </c>
      <c r="V11186">
        <v>36000</v>
      </c>
      <c r="W11186">
        <v>22000</v>
      </c>
      <c r="X11186">
        <v>2.4900000000000002</v>
      </c>
      <c r="Y11186">
        <v>35820</v>
      </c>
      <c r="Z11186">
        <v>3.03</v>
      </c>
    </row>
    <row r="11187" spans="1:26">
      <c r="A11187">
        <v>206350329</v>
      </c>
      <c r="B11187" t="s">
        <v>4894</v>
      </c>
      <c r="C11187" t="s">
        <v>3597</v>
      </c>
      <c r="D11187" t="s">
        <v>1049</v>
      </c>
      <c r="E11187" t="s">
        <v>3637</v>
      </c>
      <c r="F11187" t="s">
        <v>3849</v>
      </c>
      <c r="G11187">
        <v>206350329</v>
      </c>
      <c r="I11187" t="s">
        <v>3622</v>
      </c>
      <c r="J11187" t="s">
        <v>4896</v>
      </c>
      <c r="K11187" t="s">
        <v>3624</v>
      </c>
      <c r="L11187" t="s">
        <v>4901</v>
      </c>
      <c r="M11187">
        <v>12.7</v>
      </c>
      <c r="N11187">
        <v>21.5</v>
      </c>
      <c r="O11187">
        <v>10.6</v>
      </c>
      <c r="S11187" t="b">
        <v>0</v>
      </c>
      <c r="T11187" t="b">
        <v>0</v>
      </c>
      <c r="U11187" t="b">
        <v>1</v>
      </c>
      <c r="V11187">
        <v>12000</v>
      </c>
      <c r="W11187">
        <v>7900</v>
      </c>
      <c r="X11187">
        <v>2.21</v>
      </c>
      <c r="Y11187">
        <v>14400</v>
      </c>
      <c r="Z11187">
        <v>3.32</v>
      </c>
    </row>
    <row r="11188" spans="1:26">
      <c r="A11188">
        <v>206188247</v>
      </c>
      <c r="B11188" t="s">
        <v>4894</v>
      </c>
      <c r="C11188" t="s">
        <v>3597</v>
      </c>
      <c r="D11188" t="s">
        <v>1049</v>
      </c>
      <c r="E11188" t="s">
        <v>3637</v>
      </c>
      <c r="F11188" t="s">
        <v>3787</v>
      </c>
      <c r="G11188">
        <v>206188247</v>
      </c>
      <c r="I11188" t="s">
        <v>3622</v>
      </c>
      <c r="J11188" t="s">
        <v>4895</v>
      </c>
      <c r="K11188" t="s">
        <v>3624</v>
      </c>
      <c r="L11188" t="s">
        <v>3868</v>
      </c>
      <c r="M11188">
        <v>8</v>
      </c>
      <c r="N11188">
        <v>17</v>
      </c>
      <c r="O11188">
        <v>10</v>
      </c>
      <c r="S11188" t="b">
        <v>0</v>
      </c>
      <c r="T11188" t="b">
        <v>0</v>
      </c>
      <c r="U11188" t="b">
        <v>0</v>
      </c>
      <c r="V11188">
        <v>36000</v>
      </c>
      <c r="W11188">
        <v>22000</v>
      </c>
      <c r="X11188">
        <v>2.2999999999999998</v>
      </c>
      <c r="Y11188">
        <v>32600</v>
      </c>
      <c r="Z11188">
        <v>2.79</v>
      </c>
    </row>
    <row r="11189" spans="1:26">
      <c r="A11189">
        <v>206188250</v>
      </c>
      <c r="B11189" t="s">
        <v>4894</v>
      </c>
      <c r="C11189" t="s">
        <v>3597</v>
      </c>
      <c r="D11189" t="s">
        <v>1049</v>
      </c>
      <c r="E11189" t="s">
        <v>3637</v>
      </c>
      <c r="F11189" t="s">
        <v>3787</v>
      </c>
      <c r="G11189">
        <v>206188250</v>
      </c>
      <c r="I11189" t="s">
        <v>3622</v>
      </c>
      <c r="J11189" t="s">
        <v>4898</v>
      </c>
      <c r="K11189" t="s">
        <v>3624</v>
      </c>
      <c r="L11189" t="s">
        <v>3941</v>
      </c>
      <c r="M11189">
        <v>9.3000000000000007</v>
      </c>
      <c r="N11189">
        <v>18</v>
      </c>
      <c r="O11189">
        <v>11</v>
      </c>
      <c r="S11189" t="b">
        <v>0</v>
      </c>
      <c r="T11189" t="b">
        <v>0</v>
      </c>
      <c r="U11189" t="b">
        <v>0</v>
      </c>
      <c r="V11189">
        <v>48000</v>
      </c>
      <c r="W11189">
        <v>29000</v>
      </c>
      <c r="X11189">
        <v>2.2999999999999998</v>
      </c>
      <c r="Y11189">
        <v>49110</v>
      </c>
      <c r="Z11189">
        <v>3.06</v>
      </c>
    </row>
    <row r="11190" spans="1:26">
      <c r="A11190">
        <v>206350331</v>
      </c>
      <c r="B11190" t="s">
        <v>4894</v>
      </c>
      <c r="C11190" t="s">
        <v>3597</v>
      </c>
      <c r="D11190" t="s">
        <v>1049</v>
      </c>
      <c r="E11190" t="s">
        <v>3637</v>
      </c>
      <c r="F11190" t="s">
        <v>3787</v>
      </c>
      <c r="G11190">
        <v>206350331</v>
      </c>
      <c r="I11190" t="s">
        <v>3622</v>
      </c>
      <c r="J11190" t="s">
        <v>4896</v>
      </c>
      <c r="K11190" t="s">
        <v>3624</v>
      </c>
      <c r="L11190" t="s">
        <v>4897</v>
      </c>
      <c r="M11190">
        <v>13</v>
      </c>
      <c r="N11190">
        <v>23</v>
      </c>
      <c r="O11190">
        <v>11.5</v>
      </c>
      <c r="S11190" t="b">
        <v>0</v>
      </c>
      <c r="T11190" t="b">
        <v>0</v>
      </c>
      <c r="U11190" t="b">
        <v>1</v>
      </c>
      <c r="V11190">
        <v>12000</v>
      </c>
      <c r="W11190">
        <v>8400</v>
      </c>
      <c r="X11190">
        <v>2</v>
      </c>
      <c r="Y11190">
        <v>13670</v>
      </c>
      <c r="Z11190">
        <v>2.71</v>
      </c>
    </row>
    <row r="11191" spans="1:26">
      <c r="A11191">
        <v>206350408</v>
      </c>
      <c r="B11191" t="s">
        <v>4894</v>
      </c>
      <c r="C11191" t="s">
        <v>3597</v>
      </c>
      <c r="D11191" t="s">
        <v>1049</v>
      </c>
      <c r="E11191" t="s">
        <v>3855</v>
      </c>
      <c r="F11191" t="s">
        <v>3787</v>
      </c>
      <c r="G11191">
        <v>206350408</v>
      </c>
      <c r="I11191" t="s">
        <v>3622</v>
      </c>
      <c r="J11191" t="s">
        <v>4906</v>
      </c>
      <c r="K11191" t="s">
        <v>3624</v>
      </c>
      <c r="L11191" t="s">
        <v>3873</v>
      </c>
      <c r="M11191">
        <v>13</v>
      </c>
      <c r="N11191">
        <v>23</v>
      </c>
      <c r="O11191">
        <v>11.5</v>
      </c>
      <c r="S11191" t="b">
        <v>0</v>
      </c>
      <c r="T11191" t="b">
        <v>0</v>
      </c>
      <c r="U11191" t="b">
        <v>1</v>
      </c>
      <c r="V11191">
        <v>12000</v>
      </c>
      <c r="W11191">
        <v>8400</v>
      </c>
      <c r="X11191">
        <v>2</v>
      </c>
      <c r="Y11191">
        <v>13670</v>
      </c>
      <c r="Z11191">
        <v>2.71</v>
      </c>
    </row>
    <row r="11192" spans="1:26">
      <c r="A11192">
        <v>206350417</v>
      </c>
      <c r="B11192" t="s">
        <v>4894</v>
      </c>
      <c r="C11192" t="s">
        <v>3597</v>
      </c>
      <c r="D11192" t="s">
        <v>1049</v>
      </c>
      <c r="E11192" t="s">
        <v>3858</v>
      </c>
      <c r="F11192" t="s">
        <v>3849</v>
      </c>
      <c r="G11192">
        <v>206350417</v>
      </c>
      <c r="I11192" t="s">
        <v>3622</v>
      </c>
      <c r="J11192" t="s">
        <v>4906</v>
      </c>
      <c r="K11192" t="s">
        <v>3624</v>
      </c>
      <c r="L11192" t="s">
        <v>3851</v>
      </c>
      <c r="M11192">
        <v>12.7</v>
      </c>
      <c r="N11192">
        <v>21.5</v>
      </c>
      <c r="O11192">
        <v>10.6</v>
      </c>
      <c r="S11192" t="b">
        <v>0</v>
      </c>
      <c r="T11192" t="b">
        <v>0</v>
      </c>
      <c r="U11192" t="b">
        <v>1</v>
      </c>
      <c r="V11192">
        <v>12000</v>
      </c>
      <c r="W11192">
        <v>7900</v>
      </c>
      <c r="X11192">
        <v>2.21</v>
      </c>
      <c r="Y11192">
        <v>14400</v>
      </c>
      <c r="Z11192">
        <v>3.32</v>
      </c>
    </row>
    <row r="11193" spans="1:26">
      <c r="A11193">
        <v>206350419</v>
      </c>
      <c r="B11193" t="s">
        <v>4894</v>
      </c>
      <c r="C11193" t="s">
        <v>3597</v>
      </c>
      <c r="D11193" t="s">
        <v>1049</v>
      </c>
      <c r="E11193" t="s">
        <v>3858</v>
      </c>
      <c r="F11193" t="s">
        <v>3787</v>
      </c>
      <c r="G11193">
        <v>206350419</v>
      </c>
      <c r="I11193" t="s">
        <v>3622</v>
      </c>
      <c r="J11193" t="s">
        <v>4906</v>
      </c>
      <c r="K11193" t="s">
        <v>3624</v>
      </c>
      <c r="L11193" t="s">
        <v>3873</v>
      </c>
      <c r="M11193">
        <v>13</v>
      </c>
      <c r="N11193">
        <v>23</v>
      </c>
      <c r="O11193">
        <v>11.5</v>
      </c>
      <c r="S11193" t="b">
        <v>0</v>
      </c>
      <c r="T11193" t="b">
        <v>0</v>
      </c>
      <c r="U11193" t="b">
        <v>1</v>
      </c>
      <c r="V11193">
        <v>12000</v>
      </c>
      <c r="W11193">
        <v>8400</v>
      </c>
      <c r="X11193">
        <v>2</v>
      </c>
      <c r="Y11193">
        <v>13670</v>
      </c>
      <c r="Z11193">
        <v>2.71</v>
      </c>
    </row>
    <row r="11194" spans="1:26">
      <c r="A11194">
        <v>206350428</v>
      </c>
      <c r="B11194" t="s">
        <v>4894</v>
      </c>
      <c r="C11194" t="s">
        <v>3597</v>
      </c>
      <c r="D11194" t="s">
        <v>1049</v>
      </c>
      <c r="E11194" t="s">
        <v>3857</v>
      </c>
      <c r="F11194" t="s">
        <v>3849</v>
      </c>
      <c r="G11194">
        <v>206350428</v>
      </c>
      <c r="I11194" t="s">
        <v>3622</v>
      </c>
      <c r="J11194" t="s">
        <v>4906</v>
      </c>
      <c r="K11194" t="s">
        <v>3624</v>
      </c>
      <c r="L11194" t="s">
        <v>3851</v>
      </c>
      <c r="M11194">
        <v>12.7</v>
      </c>
      <c r="N11194">
        <v>21.5</v>
      </c>
      <c r="O11194">
        <v>10.6</v>
      </c>
      <c r="S11194" t="b">
        <v>0</v>
      </c>
      <c r="T11194" t="b">
        <v>0</v>
      </c>
      <c r="U11194" t="b">
        <v>1</v>
      </c>
      <c r="V11194">
        <v>12000</v>
      </c>
      <c r="W11194">
        <v>7900</v>
      </c>
      <c r="X11194">
        <v>2.21</v>
      </c>
      <c r="Y11194">
        <v>14400</v>
      </c>
      <c r="Z11194">
        <v>3.32</v>
      </c>
    </row>
    <row r="11195" spans="1:26">
      <c r="A11195">
        <v>206350430</v>
      </c>
      <c r="B11195" t="s">
        <v>4894</v>
      </c>
      <c r="C11195" t="s">
        <v>3597</v>
      </c>
      <c r="D11195" t="s">
        <v>1049</v>
      </c>
      <c r="E11195" t="s">
        <v>3857</v>
      </c>
      <c r="F11195" t="s">
        <v>3787</v>
      </c>
      <c r="G11195">
        <v>206350430</v>
      </c>
      <c r="I11195" t="s">
        <v>3622</v>
      </c>
      <c r="J11195" t="s">
        <v>4906</v>
      </c>
      <c r="K11195" t="s">
        <v>3624</v>
      </c>
      <c r="L11195" t="s">
        <v>3873</v>
      </c>
      <c r="M11195">
        <v>13</v>
      </c>
      <c r="N11195">
        <v>23</v>
      </c>
      <c r="O11195">
        <v>11.5</v>
      </c>
      <c r="S11195" t="b">
        <v>0</v>
      </c>
      <c r="T11195" t="b">
        <v>0</v>
      </c>
      <c r="U11195" t="b">
        <v>1</v>
      </c>
      <c r="V11195">
        <v>12000</v>
      </c>
      <c r="W11195">
        <v>8400</v>
      </c>
      <c r="X11195">
        <v>2</v>
      </c>
      <c r="Y11195">
        <v>13670</v>
      </c>
      <c r="Z11195">
        <v>2.71</v>
      </c>
    </row>
    <row r="11196" spans="1:26">
      <c r="A11196">
        <v>206350439</v>
      </c>
      <c r="B11196" t="s">
        <v>4894</v>
      </c>
      <c r="C11196" t="s">
        <v>3597</v>
      </c>
      <c r="D11196" t="s">
        <v>1049</v>
      </c>
      <c r="E11196" t="s">
        <v>3859</v>
      </c>
      <c r="F11196" t="s">
        <v>3849</v>
      </c>
      <c r="G11196">
        <v>206350439</v>
      </c>
      <c r="I11196" t="s">
        <v>3622</v>
      </c>
      <c r="J11196" t="s">
        <v>4906</v>
      </c>
      <c r="K11196" t="s">
        <v>3624</v>
      </c>
      <c r="L11196" t="s">
        <v>3851</v>
      </c>
      <c r="M11196">
        <v>12.7</v>
      </c>
      <c r="N11196">
        <v>21.5</v>
      </c>
      <c r="O11196">
        <v>10.6</v>
      </c>
      <c r="S11196" t="b">
        <v>0</v>
      </c>
      <c r="T11196" t="b">
        <v>0</v>
      </c>
      <c r="U11196" t="b">
        <v>1</v>
      </c>
      <c r="V11196">
        <v>12000</v>
      </c>
      <c r="W11196">
        <v>7900</v>
      </c>
      <c r="X11196">
        <v>2.21</v>
      </c>
      <c r="Y11196">
        <v>14400</v>
      </c>
      <c r="Z11196">
        <v>3.32</v>
      </c>
    </row>
    <row r="11197" spans="1:26">
      <c r="A11197">
        <v>206350441</v>
      </c>
      <c r="B11197" t="s">
        <v>4894</v>
      </c>
      <c r="C11197" t="s">
        <v>3597</v>
      </c>
      <c r="D11197" t="s">
        <v>1049</v>
      </c>
      <c r="E11197" t="s">
        <v>3859</v>
      </c>
      <c r="F11197" t="s">
        <v>3787</v>
      </c>
      <c r="G11197">
        <v>206350441</v>
      </c>
      <c r="I11197" t="s">
        <v>3622</v>
      </c>
      <c r="J11197" t="s">
        <v>4906</v>
      </c>
      <c r="K11197" t="s">
        <v>3624</v>
      </c>
      <c r="L11197" t="s">
        <v>3873</v>
      </c>
      <c r="M11197">
        <v>13</v>
      </c>
      <c r="N11197">
        <v>23</v>
      </c>
      <c r="O11197">
        <v>11.5</v>
      </c>
      <c r="S11197" t="b">
        <v>0</v>
      </c>
      <c r="T11197" t="b">
        <v>0</v>
      </c>
      <c r="U11197" t="b">
        <v>1</v>
      </c>
      <c r="V11197">
        <v>12000</v>
      </c>
      <c r="W11197">
        <v>8400</v>
      </c>
      <c r="X11197">
        <v>2</v>
      </c>
      <c r="Y11197">
        <v>13670</v>
      </c>
      <c r="Z11197">
        <v>2.71</v>
      </c>
    </row>
    <row r="11198" spans="1:26">
      <c r="A11198">
        <v>206396051</v>
      </c>
      <c r="B11198" t="s">
        <v>4894</v>
      </c>
      <c r="C11198" t="s">
        <v>3597</v>
      </c>
      <c r="D11198" t="s">
        <v>1049</v>
      </c>
      <c r="E11198" t="s">
        <v>3834</v>
      </c>
      <c r="F11198" t="s">
        <v>3621</v>
      </c>
      <c r="G11198">
        <v>206396051</v>
      </c>
      <c r="I11198" t="s">
        <v>3622</v>
      </c>
      <c r="J11198" t="s">
        <v>3844</v>
      </c>
      <c r="K11198" t="s">
        <v>3624</v>
      </c>
      <c r="L11198" t="s">
        <v>4900</v>
      </c>
      <c r="M11198">
        <v>13</v>
      </c>
      <c r="N11198">
        <v>23</v>
      </c>
      <c r="O11198">
        <v>10</v>
      </c>
      <c r="S11198" t="b">
        <v>0</v>
      </c>
      <c r="T11198" t="b">
        <v>0</v>
      </c>
      <c r="U11198" t="b">
        <v>0</v>
      </c>
      <c r="V11198">
        <v>9000</v>
      </c>
      <c r="W11198">
        <v>7000</v>
      </c>
      <c r="X11198">
        <v>2.77</v>
      </c>
      <c r="Y11198">
        <v>13580</v>
      </c>
      <c r="Z11198">
        <v>2.2599999999999998</v>
      </c>
    </row>
    <row r="11199" spans="1:26">
      <c r="A11199">
        <v>206400663</v>
      </c>
      <c r="B11199" t="s">
        <v>4894</v>
      </c>
      <c r="C11199" t="s">
        <v>3597</v>
      </c>
      <c r="D11199" t="s">
        <v>1049</v>
      </c>
      <c r="E11199" t="s">
        <v>3834</v>
      </c>
      <c r="F11199" t="s">
        <v>3621</v>
      </c>
      <c r="G11199">
        <v>206400663</v>
      </c>
      <c r="I11199" t="s">
        <v>3622</v>
      </c>
      <c r="J11199" t="s">
        <v>4904</v>
      </c>
      <c r="K11199" t="s">
        <v>3624</v>
      </c>
      <c r="L11199" t="s">
        <v>4905</v>
      </c>
      <c r="M11199">
        <v>13</v>
      </c>
      <c r="N11199">
        <v>21</v>
      </c>
      <c r="O11199">
        <v>12</v>
      </c>
      <c r="S11199" t="b">
        <v>0</v>
      </c>
      <c r="T11199" t="b">
        <v>0</v>
      </c>
      <c r="U11199" t="b">
        <v>1</v>
      </c>
      <c r="V11199">
        <v>24000</v>
      </c>
      <c r="W11199">
        <v>19800</v>
      </c>
      <c r="X11199">
        <v>3.05</v>
      </c>
      <c r="Y11199">
        <v>28250</v>
      </c>
      <c r="Z11199">
        <v>4.29</v>
      </c>
    </row>
    <row r="11200" spans="1:26">
      <c r="A11200">
        <v>206350317</v>
      </c>
      <c r="B11200" t="s">
        <v>4894</v>
      </c>
      <c r="C11200" t="s">
        <v>3597</v>
      </c>
      <c r="D11200" t="s">
        <v>1049</v>
      </c>
      <c r="E11200" t="s">
        <v>3834</v>
      </c>
      <c r="F11200" t="s">
        <v>3621</v>
      </c>
      <c r="G11200">
        <v>206350317</v>
      </c>
      <c r="I11200" t="s">
        <v>3622</v>
      </c>
      <c r="J11200" t="s">
        <v>4902</v>
      </c>
      <c r="K11200" t="s">
        <v>3624</v>
      </c>
      <c r="L11200" t="s">
        <v>4903</v>
      </c>
      <c r="M11200">
        <v>13</v>
      </c>
      <c r="N11200">
        <v>23</v>
      </c>
      <c r="O11200">
        <v>11.6</v>
      </c>
      <c r="S11200" t="b">
        <v>0</v>
      </c>
      <c r="T11200" t="b">
        <v>0</v>
      </c>
      <c r="U11200" t="b">
        <v>1</v>
      </c>
      <c r="V11200">
        <v>12000</v>
      </c>
      <c r="W11200">
        <v>7400</v>
      </c>
      <c r="X11200">
        <v>2.64</v>
      </c>
      <c r="Y11200">
        <v>9483</v>
      </c>
      <c r="Z11200">
        <v>2.67</v>
      </c>
    </row>
    <row r="11201" spans="1:26">
      <c r="A11201">
        <v>206350318</v>
      </c>
      <c r="B11201" t="s">
        <v>4894</v>
      </c>
      <c r="C11201" t="s">
        <v>3597</v>
      </c>
      <c r="D11201" t="s">
        <v>1049</v>
      </c>
      <c r="E11201" t="s">
        <v>3834</v>
      </c>
      <c r="F11201" t="s">
        <v>3621</v>
      </c>
      <c r="G11201">
        <v>206350318</v>
      </c>
      <c r="I11201" t="s">
        <v>3622</v>
      </c>
      <c r="J11201" t="s">
        <v>4899</v>
      </c>
      <c r="K11201" t="s">
        <v>3624</v>
      </c>
      <c r="L11201" t="s">
        <v>4900</v>
      </c>
      <c r="M11201">
        <v>16.2</v>
      </c>
      <c r="N11201">
        <v>28.1</v>
      </c>
      <c r="O11201">
        <v>13</v>
      </c>
      <c r="S11201" t="b">
        <v>0</v>
      </c>
      <c r="T11201" t="b">
        <v>0</v>
      </c>
      <c r="U11201" t="b">
        <v>1</v>
      </c>
      <c r="V11201">
        <v>9000</v>
      </c>
      <c r="W11201">
        <v>7500</v>
      </c>
      <c r="X11201">
        <v>3.01</v>
      </c>
      <c r="Y11201">
        <v>14270</v>
      </c>
      <c r="Z11201">
        <v>4.3600000000000003</v>
      </c>
    </row>
    <row r="11202" spans="1:26">
      <c r="A11202">
        <v>206400661</v>
      </c>
      <c r="B11202" t="s">
        <v>4894</v>
      </c>
      <c r="C11202" t="s">
        <v>3597</v>
      </c>
      <c r="D11202" t="s">
        <v>1049</v>
      </c>
      <c r="E11202" t="s">
        <v>3834</v>
      </c>
      <c r="F11202" t="s">
        <v>3621</v>
      </c>
      <c r="G11202">
        <v>206400661</v>
      </c>
      <c r="I11202" t="s">
        <v>3622</v>
      </c>
      <c r="J11202" t="s">
        <v>4896</v>
      </c>
      <c r="K11202" t="s">
        <v>3624</v>
      </c>
      <c r="L11202" t="s">
        <v>4341</v>
      </c>
      <c r="M11202">
        <v>13.5</v>
      </c>
      <c r="N11202">
        <v>24.5</v>
      </c>
      <c r="O11202">
        <v>12</v>
      </c>
      <c r="S11202" t="b">
        <v>0</v>
      </c>
      <c r="T11202" t="b">
        <v>0</v>
      </c>
      <c r="U11202" t="b">
        <v>1</v>
      </c>
      <c r="V11202">
        <v>12000</v>
      </c>
      <c r="W11202">
        <v>7500</v>
      </c>
      <c r="X11202">
        <v>3.01</v>
      </c>
      <c r="Y11202">
        <v>13960</v>
      </c>
      <c r="Z11202">
        <v>4.7</v>
      </c>
    </row>
    <row r="11203" spans="1:26">
      <c r="A11203">
        <v>206188276</v>
      </c>
      <c r="B11203" t="s">
        <v>4894</v>
      </c>
      <c r="C11203" t="s">
        <v>3597</v>
      </c>
      <c r="D11203" t="s">
        <v>1049</v>
      </c>
      <c r="E11203" t="s">
        <v>3834</v>
      </c>
      <c r="F11203" t="s">
        <v>3849</v>
      </c>
      <c r="G11203">
        <v>206188276</v>
      </c>
      <c r="I11203" t="s">
        <v>3622</v>
      </c>
      <c r="J11203" t="s">
        <v>4895</v>
      </c>
      <c r="K11203" t="s">
        <v>3624</v>
      </c>
      <c r="L11203" t="s">
        <v>3872</v>
      </c>
      <c r="M11203">
        <v>9</v>
      </c>
      <c r="N11203">
        <v>17.600000000000001</v>
      </c>
      <c r="O11203">
        <v>10.6</v>
      </c>
      <c r="S11203" t="b">
        <v>0</v>
      </c>
      <c r="T11203" t="b">
        <v>0</v>
      </c>
      <c r="U11203" t="b">
        <v>0</v>
      </c>
      <c r="V11203">
        <v>36000</v>
      </c>
      <c r="W11203">
        <v>22000</v>
      </c>
      <c r="X11203">
        <v>2.4900000000000002</v>
      </c>
      <c r="Y11203">
        <v>35820</v>
      </c>
      <c r="Z11203">
        <v>3.03</v>
      </c>
    </row>
    <row r="11204" spans="1:26">
      <c r="A11204">
        <v>206188279</v>
      </c>
      <c r="B11204" t="s">
        <v>4894</v>
      </c>
      <c r="C11204" t="s">
        <v>3597</v>
      </c>
      <c r="D11204" t="s">
        <v>1049</v>
      </c>
      <c r="E11204" t="s">
        <v>3834</v>
      </c>
      <c r="F11204" t="s">
        <v>3849</v>
      </c>
      <c r="G11204">
        <v>206188279</v>
      </c>
      <c r="I11204" t="s">
        <v>3622</v>
      </c>
      <c r="J11204" t="s">
        <v>4898</v>
      </c>
      <c r="K11204" t="s">
        <v>3624</v>
      </c>
      <c r="L11204" t="s">
        <v>4016</v>
      </c>
      <c r="M11204">
        <v>9.5</v>
      </c>
      <c r="N11204">
        <v>17</v>
      </c>
      <c r="O11204">
        <v>11</v>
      </c>
      <c r="S11204" t="b">
        <v>0</v>
      </c>
      <c r="T11204" t="b">
        <v>0</v>
      </c>
      <c r="U11204" t="b">
        <v>0</v>
      </c>
      <c r="V11204">
        <v>48000</v>
      </c>
      <c r="W11204">
        <v>29000</v>
      </c>
      <c r="X11204">
        <v>2.5</v>
      </c>
      <c r="Y11204">
        <v>43020</v>
      </c>
      <c r="Z11204">
        <v>3.11</v>
      </c>
    </row>
    <row r="11205" spans="1:26">
      <c r="A11205">
        <v>206350452</v>
      </c>
      <c r="B11205" t="s">
        <v>4894</v>
      </c>
      <c r="C11205" t="s">
        <v>3597</v>
      </c>
      <c r="D11205" t="s">
        <v>1049</v>
      </c>
      <c r="E11205" t="s">
        <v>3834</v>
      </c>
      <c r="F11205" t="s">
        <v>3787</v>
      </c>
      <c r="G11205">
        <v>206350452</v>
      </c>
      <c r="I11205" t="s">
        <v>3622</v>
      </c>
      <c r="J11205" t="s">
        <v>4906</v>
      </c>
      <c r="K11205" t="s">
        <v>3624</v>
      </c>
      <c r="L11205" t="s">
        <v>3873</v>
      </c>
      <c r="M11205">
        <v>13</v>
      </c>
      <c r="N11205">
        <v>23</v>
      </c>
      <c r="O11205">
        <v>11.5</v>
      </c>
      <c r="S11205" t="b">
        <v>0</v>
      </c>
      <c r="T11205" t="b">
        <v>0</v>
      </c>
      <c r="U11205" t="b">
        <v>1</v>
      </c>
      <c r="V11205">
        <v>12000</v>
      </c>
      <c r="W11205">
        <v>8400</v>
      </c>
      <c r="X11205">
        <v>2</v>
      </c>
      <c r="Y11205">
        <v>13670</v>
      </c>
      <c r="Z11205">
        <v>2.71</v>
      </c>
    </row>
    <row r="11206" spans="1:26">
      <c r="A11206">
        <v>206350373</v>
      </c>
      <c r="B11206" t="s">
        <v>4894</v>
      </c>
      <c r="C11206" t="s">
        <v>3597</v>
      </c>
      <c r="D11206" t="s">
        <v>1049</v>
      </c>
      <c r="E11206" t="s">
        <v>3834</v>
      </c>
      <c r="F11206" t="s">
        <v>3849</v>
      </c>
      <c r="G11206">
        <v>206350373</v>
      </c>
      <c r="I11206" t="s">
        <v>3622</v>
      </c>
      <c r="J11206" t="s">
        <v>4896</v>
      </c>
      <c r="K11206" t="s">
        <v>3624</v>
      </c>
      <c r="L11206" t="s">
        <v>4901</v>
      </c>
      <c r="M11206">
        <v>12.7</v>
      </c>
      <c r="N11206">
        <v>21.5</v>
      </c>
      <c r="O11206">
        <v>10.6</v>
      </c>
      <c r="S11206" t="b">
        <v>0</v>
      </c>
      <c r="T11206" t="b">
        <v>0</v>
      </c>
      <c r="U11206" t="b">
        <v>1</v>
      </c>
      <c r="V11206">
        <v>12000</v>
      </c>
      <c r="W11206">
        <v>7900</v>
      </c>
      <c r="X11206">
        <v>2.21</v>
      </c>
      <c r="Y11206">
        <v>14400</v>
      </c>
      <c r="Z11206">
        <v>3.32</v>
      </c>
    </row>
    <row r="11207" spans="1:26">
      <c r="A11207">
        <v>206350450</v>
      </c>
      <c r="B11207" t="s">
        <v>4894</v>
      </c>
      <c r="C11207" t="s">
        <v>3597</v>
      </c>
      <c r="D11207" t="s">
        <v>1049</v>
      </c>
      <c r="E11207" t="s">
        <v>3834</v>
      </c>
      <c r="F11207" t="s">
        <v>3849</v>
      </c>
      <c r="G11207">
        <v>206350450</v>
      </c>
      <c r="I11207" t="s">
        <v>3622</v>
      </c>
      <c r="J11207" t="s">
        <v>4906</v>
      </c>
      <c r="K11207" t="s">
        <v>3624</v>
      </c>
      <c r="L11207" t="s">
        <v>3851</v>
      </c>
      <c r="M11207">
        <v>12.7</v>
      </c>
      <c r="N11207">
        <v>21.5</v>
      </c>
      <c r="O11207">
        <v>10.6</v>
      </c>
      <c r="S11207" t="b">
        <v>0</v>
      </c>
      <c r="T11207" t="b">
        <v>0</v>
      </c>
      <c r="U11207" t="b">
        <v>1</v>
      </c>
      <c r="V11207">
        <v>12000</v>
      </c>
      <c r="W11207">
        <v>7900</v>
      </c>
      <c r="X11207">
        <v>2.21</v>
      </c>
      <c r="Y11207">
        <v>14400</v>
      </c>
      <c r="Z11207">
        <v>3.32</v>
      </c>
    </row>
    <row r="11208" spans="1:26">
      <c r="A11208">
        <v>206188278</v>
      </c>
      <c r="B11208" t="s">
        <v>4894</v>
      </c>
      <c r="C11208" t="s">
        <v>3597</v>
      </c>
      <c r="D11208" t="s">
        <v>1049</v>
      </c>
      <c r="E11208" t="s">
        <v>3834</v>
      </c>
      <c r="F11208" t="s">
        <v>3787</v>
      </c>
      <c r="G11208">
        <v>206188278</v>
      </c>
      <c r="I11208" t="s">
        <v>3622</v>
      </c>
      <c r="J11208" t="s">
        <v>4898</v>
      </c>
      <c r="K11208" t="s">
        <v>3624</v>
      </c>
      <c r="L11208" t="s">
        <v>3941</v>
      </c>
      <c r="M11208">
        <v>9.3000000000000007</v>
      </c>
      <c r="N11208">
        <v>18</v>
      </c>
      <c r="O11208">
        <v>11</v>
      </c>
      <c r="S11208" t="b">
        <v>0</v>
      </c>
      <c r="T11208" t="b">
        <v>0</v>
      </c>
      <c r="U11208" t="b">
        <v>0</v>
      </c>
      <c r="V11208">
        <v>48000</v>
      </c>
      <c r="W11208">
        <v>29000</v>
      </c>
      <c r="X11208">
        <v>2.2999999999999998</v>
      </c>
      <c r="Y11208">
        <v>49110</v>
      </c>
      <c r="Z11208">
        <v>3.06</v>
      </c>
    </row>
    <row r="11209" spans="1:26">
      <c r="A11209">
        <v>206188275</v>
      </c>
      <c r="B11209" t="s">
        <v>4894</v>
      </c>
      <c r="C11209" t="s">
        <v>3597</v>
      </c>
      <c r="D11209" t="s">
        <v>1049</v>
      </c>
      <c r="E11209" t="s">
        <v>3834</v>
      </c>
      <c r="F11209" t="s">
        <v>3787</v>
      </c>
      <c r="G11209">
        <v>206188275</v>
      </c>
      <c r="I11209" t="s">
        <v>3622</v>
      </c>
      <c r="J11209" t="s">
        <v>4895</v>
      </c>
      <c r="K11209" t="s">
        <v>3624</v>
      </c>
      <c r="L11209" t="s">
        <v>3868</v>
      </c>
      <c r="M11209">
        <v>8</v>
      </c>
      <c r="N11209">
        <v>17</v>
      </c>
      <c r="O11209">
        <v>10</v>
      </c>
      <c r="S11209" t="b">
        <v>0</v>
      </c>
      <c r="T11209" t="b">
        <v>0</v>
      </c>
      <c r="U11209" t="b">
        <v>0</v>
      </c>
      <c r="V11209">
        <v>36000</v>
      </c>
      <c r="W11209">
        <v>22000</v>
      </c>
      <c r="X11209">
        <v>2.2999999999999998</v>
      </c>
      <c r="Y11209">
        <v>32600</v>
      </c>
      <c r="Z11209">
        <v>2.79</v>
      </c>
    </row>
    <row r="11210" spans="1:26">
      <c r="A11210">
        <v>206350375</v>
      </c>
      <c r="B11210" t="s">
        <v>4894</v>
      </c>
      <c r="C11210" t="s">
        <v>3597</v>
      </c>
      <c r="D11210" t="s">
        <v>1049</v>
      </c>
      <c r="E11210" t="s">
        <v>3834</v>
      </c>
      <c r="F11210" t="s">
        <v>3787</v>
      </c>
      <c r="G11210">
        <v>206350375</v>
      </c>
      <c r="I11210" t="s">
        <v>3622</v>
      </c>
      <c r="J11210" t="s">
        <v>4896</v>
      </c>
      <c r="K11210" t="s">
        <v>3624</v>
      </c>
      <c r="L11210" t="s">
        <v>4897</v>
      </c>
      <c r="M11210">
        <v>13</v>
      </c>
      <c r="N11210">
        <v>23</v>
      </c>
      <c r="O11210">
        <v>11.5</v>
      </c>
      <c r="S11210" t="b">
        <v>0</v>
      </c>
      <c r="T11210" t="b">
        <v>0</v>
      </c>
      <c r="U11210" t="b">
        <v>1</v>
      </c>
      <c r="V11210">
        <v>12000</v>
      </c>
      <c r="W11210">
        <v>8400</v>
      </c>
      <c r="X11210">
        <v>2</v>
      </c>
      <c r="Y11210">
        <v>13670</v>
      </c>
      <c r="Z11210">
        <v>2.71</v>
      </c>
    </row>
    <row r="11211" spans="1:26">
      <c r="A11211">
        <v>206400657</v>
      </c>
      <c r="B11211" t="s">
        <v>4894</v>
      </c>
      <c r="C11211" t="s">
        <v>3597</v>
      </c>
      <c r="D11211" t="s">
        <v>1049</v>
      </c>
      <c r="E11211" t="s">
        <v>3835</v>
      </c>
      <c r="F11211" t="s">
        <v>3621</v>
      </c>
      <c r="G11211">
        <v>206400657</v>
      </c>
      <c r="I11211" t="s">
        <v>3622</v>
      </c>
      <c r="J11211" t="s">
        <v>4904</v>
      </c>
      <c r="K11211" t="s">
        <v>3624</v>
      </c>
      <c r="L11211" t="s">
        <v>4905</v>
      </c>
      <c r="M11211">
        <v>13</v>
      </c>
      <c r="N11211">
        <v>21</v>
      </c>
      <c r="O11211">
        <v>12</v>
      </c>
      <c r="S11211" t="b">
        <v>0</v>
      </c>
      <c r="T11211" t="b">
        <v>0</v>
      </c>
      <c r="U11211" t="b">
        <v>1</v>
      </c>
      <c r="V11211">
        <v>24000</v>
      </c>
      <c r="W11211">
        <v>19800</v>
      </c>
      <c r="X11211">
        <v>3.05</v>
      </c>
      <c r="Y11211">
        <v>28250</v>
      </c>
      <c r="Z11211">
        <v>4.29</v>
      </c>
    </row>
    <row r="11212" spans="1:26">
      <c r="A11212">
        <v>206396044</v>
      </c>
      <c r="B11212" t="s">
        <v>4894</v>
      </c>
      <c r="C11212" t="s">
        <v>3597</v>
      </c>
      <c r="D11212" t="s">
        <v>1049</v>
      </c>
      <c r="E11212" t="s">
        <v>3835</v>
      </c>
      <c r="F11212" t="s">
        <v>3621</v>
      </c>
      <c r="G11212">
        <v>206396044</v>
      </c>
      <c r="I11212" t="s">
        <v>3622</v>
      </c>
      <c r="J11212" t="s">
        <v>3844</v>
      </c>
      <c r="K11212" t="s">
        <v>3624</v>
      </c>
      <c r="L11212" t="s">
        <v>4900</v>
      </c>
      <c r="M11212">
        <v>13</v>
      </c>
      <c r="N11212">
        <v>23</v>
      </c>
      <c r="O11212">
        <v>10</v>
      </c>
      <c r="S11212" t="b">
        <v>0</v>
      </c>
      <c r="T11212" t="b">
        <v>0</v>
      </c>
      <c r="U11212" t="b">
        <v>0</v>
      </c>
      <c r="V11212">
        <v>9000</v>
      </c>
      <c r="W11212">
        <v>7000</v>
      </c>
      <c r="X11212">
        <v>2.77</v>
      </c>
      <c r="Y11212">
        <v>13580</v>
      </c>
      <c r="Z11212">
        <v>2.2599999999999998</v>
      </c>
    </row>
    <row r="11213" spans="1:26">
      <c r="A11213">
        <v>206350312</v>
      </c>
      <c r="B11213" t="s">
        <v>4894</v>
      </c>
      <c r="C11213" t="s">
        <v>3597</v>
      </c>
      <c r="D11213" t="s">
        <v>1049</v>
      </c>
      <c r="E11213" t="s">
        <v>3835</v>
      </c>
      <c r="F11213" t="s">
        <v>3621</v>
      </c>
      <c r="G11213">
        <v>206350312</v>
      </c>
      <c r="I11213" t="s">
        <v>3622</v>
      </c>
      <c r="J11213" t="s">
        <v>4902</v>
      </c>
      <c r="K11213" t="s">
        <v>3624</v>
      </c>
      <c r="L11213" t="s">
        <v>4903</v>
      </c>
      <c r="M11213">
        <v>13</v>
      </c>
      <c r="N11213">
        <v>23</v>
      </c>
      <c r="O11213">
        <v>11.6</v>
      </c>
      <c r="S11213" t="b">
        <v>0</v>
      </c>
      <c r="T11213" t="b">
        <v>0</v>
      </c>
      <c r="U11213" t="b">
        <v>1</v>
      </c>
      <c r="V11213">
        <v>12000</v>
      </c>
      <c r="W11213">
        <v>7400</v>
      </c>
      <c r="X11213">
        <v>2.68</v>
      </c>
      <c r="Y11213">
        <v>9230</v>
      </c>
      <c r="Z11213">
        <v>3.04</v>
      </c>
    </row>
    <row r="11214" spans="1:26">
      <c r="A11214">
        <v>206350461</v>
      </c>
      <c r="B11214" t="s">
        <v>4894</v>
      </c>
      <c r="C11214" t="s">
        <v>3597</v>
      </c>
      <c r="D11214" t="s">
        <v>1049</v>
      </c>
      <c r="E11214" t="s">
        <v>3860</v>
      </c>
      <c r="F11214" t="s">
        <v>3849</v>
      </c>
      <c r="G11214">
        <v>206350461</v>
      </c>
      <c r="I11214" t="s">
        <v>3622</v>
      </c>
      <c r="J11214" t="s">
        <v>4906</v>
      </c>
      <c r="K11214" t="s">
        <v>3624</v>
      </c>
      <c r="L11214" t="s">
        <v>3851</v>
      </c>
      <c r="M11214">
        <v>12.7</v>
      </c>
      <c r="N11214">
        <v>21.5</v>
      </c>
      <c r="O11214">
        <v>10.6</v>
      </c>
      <c r="S11214" t="b">
        <v>0</v>
      </c>
      <c r="T11214" t="b">
        <v>0</v>
      </c>
      <c r="U11214" t="b">
        <v>1</v>
      </c>
      <c r="V11214">
        <v>12000</v>
      </c>
      <c r="W11214">
        <v>7900</v>
      </c>
      <c r="X11214">
        <v>2.21</v>
      </c>
      <c r="Y11214">
        <v>14400</v>
      </c>
      <c r="Z11214">
        <v>3.32</v>
      </c>
    </row>
    <row r="11215" spans="1:26">
      <c r="A11215">
        <v>206400655</v>
      </c>
      <c r="B11215" t="s">
        <v>4894</v>
      </c>
      <c r="C11215" t="s">
        <v>3597</v>
      </c>
      <c r="D11215" t="s">
        <v>1049</v>
      </c>
      <c r="E11215" t="s">
        <v>3835</v>
      </c>
      <c r="F11215" t="s">
        <v>3621</v>
      </c>
      <c r="G11215">
        <v>206400655</v>
      </c>
      <c r="I11215" t="s">
        <v>3622</v>
      </c>
      <c r="J11215" t="s">
        <v>4896</v>
      </c>
      <c r="K11215" t="s">
        <v>3624</v>
      </c>
      <c r="L11215" t="s">
        <v>4341</v>
      </c>
      <c r="M11215">
        <v>13.5</v>
      </c>
      <c r="N11215">
        <v>24.5</v>
      </c>
      <c r="O11215">
        <v>12</v>
      </c>
      <c r="S11215" t="b">
        <v>0</v>
      </c>
      <c r="T11215" t="b">
        <v>0</v>
      </c>
      <c r="U11215" t="b">
        <v>1</v>
      </c>
      <c r="V11215">
        <v>12000</v>
      </c>
      <c r="W11215">
        <v>7500</v>
      </c>
      <c r="X11215">
        <v>3.01</v>
      </c>
      <c r="Y11215">
        <v>13960</v>
      </c>
      <c r="Z11215">
        <v>4.7</v>
      </c>
    </row>
    <row r="11216" spans="1:26">
      <c r="A11216">
        <v>206188262</v>
      </c>
      <c r="B11216" t="s">
        <v>4894</v>
      </c>
      <c r="C11216" t="s">
        <v>3597</v>
      </c>
      <c r="D11216" t="s">
        <v>1049</v>
      </c>
      <c r="E11216" t="s">
        <v>3835</v>
      </c>
      <c r="F11216" t="s">
        <v>3849</v>
      </c>
      <c r="G11216">
        <v>206188262</v>
      </c>
      <c r="I11216" t="s">
        <v>3622</v>
      </c>
      <c r="J11216" t="s">
        <v>4895</v>
      </c>
      <c r="K11216" t="s">
        <v>3624</v>
      </c>
      <c r="L11216" t="s">
        <v>3872</v>
      </c>
      <c r="M11216">
        <v>9</v>
      </c>
      <c r="N11216">
        <v>17.600000000000001</v>
      </c>
      <c r="O11216">
        <v>10.6</v>
      </c>
      <c r="S11216" t="b">
        <v>0</v>
      </c>
      <c r="T11216" t="b">
        <v>0</v>
      </c>
      <c r="U11216" t="b">
        <v>0</v>
      </c>
      <c r="V11216">
        <v>36000</v>
      </c>
      <c r="W11216">
        <v>22000</v>
      </c>
      <c r="X11216">
        <v>2.4900000000000002</v>
      </c>
      <c r="Y11216">
        <v>35820</v>
      </c>
      <c r="Z11216">
        <v>3.03</v>
      </c>
    </row>
    <row r="11217" spans="1:26">
      <c r="A11217">
        <v>206350313</v>
      </c>
      <c r="B11217" t="s">
        <v>4894</v>
      </c>
      <c r="C11217" t="s">
        <v>3597</v>
      </c>
      <c r="D11217" t="s">
        <v>1049</v>
      </c>
      <c r="E11217" t="s">
        <v>3835</v>
      </c>
      <c r="F11217" t="s">
        <v>3621</v>
      </c>
      <c r="G11217">
        <v>206350313</v>
      </c>
      <c r="I11217" t="s">
        <v>3622</v>
      </c>
      <c r="J11217" t="s">
        <v>4899</v>
      </c>
      <c r="K11217" t="s">
        <v>3624</v>
      </c>
      <c r="L11217" t="s">
        <v>4900</v>
      </c>
      <c r="M11217">
        <v>16.2</v>
      </c>
      <c r="N11217">
        <v>28.1</v>
      </c>
      <c r="O11217">
        <v>13</v>
      </c>
      <c r="S11217" t="b">
        <v>0</v>
      </c>
      <c r="T11217" t="b">
        <v>0</v>
      </c>
      <c r="U11217" t="b">
        <v>1</v>
      </c>
      <c r="V11217">
        <v>9000</v>
      </c>
      <c r="W11217">
        <v>7500</v>
      </c>
      <c r="X11217">
        <v>3.01</v>
      </c>
      <c r="Y11217">
        <v>14270</v>
      </c>
      <c r="Z11217">
        <v>4.3600000000000003</v>
      </c>
    </row>
    <row r="11218" spans="1:26">
      <c r="A11218">
        <v>206188265</v>
      </c>
      <c r="B11218" t="s">
        <v>4894</v>
      </c>
      <c r="C11218" t="s">
        <v>3597</v>
      </c>
      <c r="D11218" t="s">
        <v>1049</v>
      </c>
      <c r="E11218" t="s">
        <v>3835</v>
      </c>
      <c r="F11218" t="s">
        <v>3849</v>
      </c>
      <c r="G11218">
        <v>206188265</v>
      </c>
      <c r="I11218" t="s">
        <v>3622</v>
      </c>
      <c r="J11218" t="s">
        <v>4898</v>
      </c>
      <c r="K11218" t="s">
        <v>3624</v>
      </c>
      <c r="L11218" t="s">
        <v>4016</v>
      </c>
      <c r="M11218">
        <v>9.5</v>
      </c>
      <c r="N11218">
        <v>17</v>
      </c>
      <c r="O11218">
        <v>11</v>
      </c>
      <c r="S11218" t="b">
        <v>0</v>
      </c>
      <c r="T11218" t="b">
        <v>0</v>
      </c>
      <c r="U11218" t="b">
        <v>0</v>
      </c>
      <c r="V11218">
        <v>48000</v>
      </c>
      <c r="W11218">
        <v>29000</v>
      </c>
      <c r="X11218">
        <v>2.5</v>
      </c>
      <c r="Y11218">
        <v>43020</v>
      </c>
      <c r="Z11218">
        <v>3.11</v>
      </c>
    </row>
    <row r="11219" spans="1:26">
      <c r="A11219">
        <v>206350351</v>
      </c>
      <c r="B11219" t="s">
        <v>4894</v>
      </c>
      <c r="C11219" t="s">
        <v>3597</v>
      </c>
      <c r="D11219" t="s">
        <v>1049</v>
      </c>
      <c r="E11219" t="s">
        <v>3835</v>
      </c>
      <c r="F11219" t="s">
        <v>3849</v>
      </c>
      <c r="G11219">
        <v>206350351</v>
      </c>
      <c r="I11219" t="s">
        <v>3622</v>
      </c>
      <c r="J11219" t="s">
        <v>4896</v>
      </c>
      <c r="K11219" t="s">
        <v>3624</v>
      </c>
      <c r="L11219" t="s">
        <v>4901</v>
      </c>
      <c r="M11219">
        <v>12.7</v>
      </c>
      <c r="N11219">
        <v>21.5</v>
      </c>
      <c r="O11219">
        <v>10.6</v>
      </c>
      <c r="S11219" t="b">
        <v>0</v>
      </c>
      <c r="T11219" t="b">
        <v>0</v>
      </c>
      <c r="U11219" t="b">
        <v>1</v>
      </c>
      <c r="V11219">
        <v>12000</v>
      </c>
      <c r="W11219">
        <v>7900</v>
      </c>
      <c r="X11219">
        <v>2.21</v>
      </c>
      <c r="Y11219">
        <v>14400</v>
      </c>
      <c r="Z11219">
        <v>3.32</v>
      </c>
    </row>
    <row r="11220" spans="1:26">
      <c r="A11220">
        <v>206188261</v>
      </c>
      <c r="B11220" t="s">
        <v>4894</v>
      </c>
      <c r="C11220" t="s">
        <v>3597</v>
      </c>
      <c r="D11220" t="s">
        <v>1049</v>
      </c>
      <c r="E11220" t="s">
        <v>3835</v>
      </c>
      <c r="F11220" t="s">
        <v>3787</v>
      </c>
      <c r="G11220">
        <v>206188261</v>
      </c>
      <c r="I11220" t="s">
        <v>3622</v>
      </c>
      <c r="J11220" t="s">
        <v>4895</v>
      </c>
      <c r="K11220" t="s">
        <v>3624</v>
      </c>
      <c r="L11220" t="s">
        <v>3868</v>
      </c>
      <c r="M11220">
        <v>8</v>
      </c>
      <c r="N11220">
        <v>17</v>
      </c>
      <c r="O11220">
        <v>10</v>
      </c>
      <c r="S11220" t="b">
        <v>0</v>
      </c>
      <c r="T11220" t="b">
        <v>0</v>
      </c>
      <c r="U11220" t="b">
        <v>0</v>
      </c>
      <c r="V11220">
        <v>36000</v>
      </c>
      <c r="W11220">
        <v>22000</v>
      </c>
      <c r="X11220">
        <v>2.2999999999999998</v>
      </c>
      <c r="Y11220">
        <v>32600</v>
      </c>
      <c r="Z11220">
        <v>2.79</v>
      </c>
    </row>
    <row r="11221" spans="1:26">
      <c r="A11221">
        <v>206188264</v>
      </c>
      <c r="B11221" t="s">
        <v>4894</v>
      </c>
      <c r="C11221" t="s">
        <v>3597</v>
      </c>
      <c r="D11221" t="s">
        <v>1049</v>
      </c>
      <c r="E11221" t="s">
        <v>3835</v>
      </c>
      <c r="F11221" t="s">
        <v>3787</v>
      </c>
      <c r="G11221">
        <v>206188264</v>
      </c>
      <c r="I11221" t="s">
        <v>3622</v>
      </c>
      <c r="J11221" t="s">
        <v>4898</v>
      </c>
      <c r="K11221" t="s">
        <v>3624</v>
      </c>
      <c r="L11221" t="s">
        <v>3941</v>
      </c>
      <c r="M11221">
        <v>9.3000000000000007</v>
      </c>
      <c r="N11221">
        <v>18</v>
      </c>
      <c r="O11221">
        <v>11</v>
      </c>
      <c r="S11221" t="b">
        <v>0</v>
      </c>
      <c r="T11221" t="b">
        <v>0</v>
      </c>
      <c r="U11221" t="b">
        <v>0</v>
      </c>
      <c r="V11221">
        <v>48000</v>
      </c>
      <c r="W11221">
        <v>29000</v>
      </c>
      <c r="X11221">
        <v>2.2999999999999998</v>
      </c>
      <c r="Y11221">
        <v>49110</v>
      </c>
      <c r="Z11221">
        <v>3.06</v>
      </c>
    </row>
    <row r="11222" spans="1:26">
      <c r="A11222">
        <v>206350353</v>
      </c>
      <c r="B11222" t="s">
        <v>4894</v>
      </c>
      <c r="C11222" t="s">
        <v>3597</v>
      </c>
      <c r="D11222" t="s">
        <v>1049</v>
      </c>
      <c r="E11222" t="s">
        <v>3835</v>
      </c>
      <c r="F11222" t="s">
        <v>3787</v>
      </c>
      <c r="G11222">
        <v>206350353</v>
      </c>
      <c r="I11222" t="s">
        <v>3622</v>
      </c>
      <c r="J11222" t="s">
        <v>4896</v>
      </c>
      <c r="K11222" t="s">
        <v>3624</v>
      </c>
      <c r="L11222" t="s">
        <v>4897</v>
      </c>
      <c r="M11222">
        <v>13</v>
      </c>
      <c r="N11222">
        <v>23</v>
      </c>
      <c r="O11222">
        <v>11.5</v>
      </c>
      <c r="S11222" t="b">
        <v>0</v>
      </c>
      <c r="T11222" t="b">
        <v>0</v>
      </c>
      <c r="U11222" t="b">
        <v>1</v>
      </c>
      <c r="V11222">
        <v>12000</v>
      </c>
      <c r="W11222">
        <v>8400</v>
      </c>
      <c r="X11222">
        <v>2</v>
      </c>
      <c r="Y11222">
        <v>13670</v>
      </c>
      <c r="Z11222">
        <v>2.71</v>
      </c>
    </row>
    <row r="11223" spans="1:26">
      <c r="A11223">
        <v>206350463</v>
      </c>
      <c r="B11223" t="s">
        <v>4894</v>
      </c>
      <c r="C11223" t="s">
        <v>3597</v>
      </c>
      <c r="D11223" t="s">
        <v>1049</v>
      </c>
      <c r="E11223" t="s">
        <v>3860</v>
      </c>
      <c r="F11223" t="s">
        <v>3787</v>
      </c>
      <c r="G11223">
        <v>206350463</v>
      </c>
      <c r="I11223" t="s">
        <v>3622</v>
      </c>
      <c r="J11223" t="s">
        <v>4906</v>
      </c>
      <c r="K11223" t="s">
        <v>3624</v>
      </c>
      <c r="L11223" t="s">
        <v>3873</v>
      </c>
      <c r="M11223">
        <v>13</v>
      </c>
      <c r="N11223">
        <v>23</v>
      </c>
      <c r="O11223">
        <v>11.5</v>
      </c>
      <c r="S11223" t="b">
        <v>0</v>
      </c>
      <c r="T11223" t="b">
        <v>0</v>
      </c>
      <c r="U11223" t="b">
        <v>1</v>
      </c>
      <c r="V11223">
        <v>12000</v>
      </c>
      <c r="W11223">
        <v>8400</v>
      </c>
      <c r="X11223">
        <v>2</v>
      </c>
      <c r="Y11223">
        <v>13670</v>
      </c>
      <c r="Z11223">
        <v>2.71</v>
      </c>
    </row>
    <row r="11224" spans="1:26">
      <c r="A11224">
        <v>206400669</v>
      </c>
      <c r="B11224" t="s">
        <v>4894</v>
      </c>
      <c r="C11224" t="s">
        <v>3597</v>
      </c>
      <c r="D11224" t="s">
        <v>1049</v>
      </c>
      <c r="E11224" t="s">
        <v>4582</v>
      </c>
      <c r="F11224" t="s">
        <v>3621</v>
      </c>
      <c r="G11224">
        <v>206400669</v>
      </c>
      <c r="I11224" t="s">
        <v>3622</v>
      </c>
      <c r="J11224" t="s">
        <v>4904</v>
      </c>
      <c r="K11224" t="s">
        <v>3624</v>
      </c>
      <c r="L11224" t="s">
        <v>4905</v>
      </c>
      <c r="M11224">
        <v>13</v>
      </c>
      <c r="N11224">
        <v>21</v>
      </c>
      <c r="O11224">
        <v>12</v>
      </c>
      <c r="S11224" t="b">
        <v>0</v>
      </c>
      <c r="T11224" t="b">
        <v>0</v>
      </c>
      <c r="U11224" t="b">
        <v>1</v>
      </c>
      <c r="V11224">
        <v>24000</v>
      </c>
      <c r="W11224">
        <v>19800</v>
      </c>
      <c r="X11224">
        <v>3.05</v>
      </c>
      <c r="Y11224">
        <v>28250</v>
      </c>
      <c r="Z11224">
        <v>4.29</v>
      </c>
    </row>
    <row r="11225" spans="1:26">
      <c r="A11225">
        <v>206396058</v>
      </c>
      <c r="B11225" t="s">
        <v>4894</v>
      </c>
      <c r="C11225" t="s">
        <v>3597</v>
      </c>
      <c r="D11225" t="s">
        <v>1049</v>
      </c>
      <c r="E11225" t="s">
        <v>4582</v>
      </c>
      <c r="F11225" t="s">
        <v>3621</v>
      </c>
      <c r="G11225">
        <v>206396058</v>
      </c>
      <c r="I11225" t="s">
        <v>3622</v>
      </c>
      <c r="J11225" t="s">
        <v>3844</v>
      </c>
      <c r="K11225" t="s">
        <v>3624</v>
      </c>
      <c r="L11225" t="s">
        <v>4900</v>
      </c>
      <c r="M11225">
        <v>13</v>
      </c>
      <c r="N11225">
        <v>23</v>
      </c>
      <c r="O11225">
        <v>10</v>
      </c>
      <c r="S11225" t="b">
        <v>0</v>
      </c>
      <c r="T11225" t="b">
        <v>0</v>
      </c>
      <c r="U11225" t="b">
        <v>0</v>
      </c>
      <c r="V11225">
        <v>9000</v>
      </c>
      <c r="W11225">
        <v>7000</v>
      </c>
      <c r="X11225">
        <v>2.77</v>
      </c>
      <c r="Y11225">
        <v>13580</v>
      </c>
      <c r="Z11225">
        <v>2.2599999999999998</v>
      </c>
    </row>
    <row r="11226" spans="1:26">
      <c r="A11226">
        <v>206350322</v>
      </c>
      <c r="B11226" t="s">
        <v>4894</v>
      </c>
      <c r="C11226" t="s">
        <v>3597</v>
      </c>
      <c r="D11226" t="s">
        <v>1049</v>
      </c>
      <c r="E11226" t="s">
        <v>4582</v>
      </c>
      <c r="F11226" t="s">
        <v>3621</v>
      </c>
      <c r="G11226">
        <v>206350322</v>
      </c>
      <c r="I11226" t="s">
        <v>3622</v>
      </c>
      <c r="J11226" t="s">
        <v>4902</v>
      </c>
      <c r="K11226" t="s">
        <v>3624</v>
      </c>
      <c r="L11226" t="s">
        <v>4903</v>
      </c>
      <c r="M11226">
        <v>13</v>
      </c>
      <c r="N11226">
        <v>23</v>
      </c>
      <c r="O11226">
        <v>11.6</v>
      </c>
      <c r="S11226" t="b">
        <v>0</v>
      </c>
      <c r="T11226" t="b">
        <v>0</v>
      </c>
      <c r="U11226" t="b">
        <v>1</v>
      </c>
      <c r="V11226">
        <v>12000</v>
      </c>
      <c r="W11226">
        <v>7400</v>
      </c>
      <c r="X11226">
        <v>2.68</v>
      </c>
      <c r="Y11226">
        <v>9230</v>
      </c>
      <c r="Z11226">
        <v>3.04</v>
      </c>
    </row>
    <row r="11227" spans="1:26">
      <c r="A11227">
        <v>206400667</v>
      </c>
      <c r="B11227" t="s">
        <v>4894</v>
      </c>
      <c r="C11227" t="s">
        <v>3597</v>
      </c>
      <c r="D11227" t="s">
        <v>1049</v>
      </c>
      <c r="E11227" t="s">
        <v>4582</v>
      </c>
      <c r="F11227" t="s">
        <v>3621</v>
      </c>
      <c r="G11227">
        <v>206400667</v>
      </c>
      <c r="I11227" t="s">
        <v>3622</v>
      </c>
      <c r="J11227" t="s">
        <v>4896</v>
      </c>
      <c r="K11227" t="s">
        <v>3624</v>
      </c>
      <c r="L11227" t="s">
        <v>4341</v>
      </c>
      <c r="M11227">
        <v>13.5</v>
      </c>
      <c r="N11227">
        <v>24.5</v>
      </c>
      <c r="O11227">
        <v>12</v>
      </c>
      <c r="S11227" t="b">
        <v>0</v>
      </c>
      <c r="T11227" t="b">
        <v>0</v>
      </c>
      <c r="U11227" t="b">
        <v>1</v>
      </c>
      <c r="V11227">
        <v>12000</v>
      </c>
      <c r="W11227">
        <v>7500</v>
      </c>
      <c r="X11227">
        <v>3.01</v>
      </c>
      <c r="Y11227">
        <v>13960</v>
      </c>
      <c r="Z11227">
        <v>4.7</v>
      </c>
    </row>
    <row r="11228" spans="1:26">
      <c r="A11228">
        <v>206350362</v>
      </c>
      <c r="B11228" t="s">
        <v>4894</v>
      </c>
      <c r="C11228" t="s">
        <v>3597</v>
      </c>
      <c r="D11228" t="s">
        <v>1049</v>
      </c>
      <c r="E11228" t="s">
        <v>4582</v>
      </c>
      <c r="F11228" t="s">
        <v>3849</v>
      </c>
      <c r="G11228">
        <v>206350362</v>
      </c>
      <c r="I11228" t="s">
        <v>3622</v>
      </c>
      <c r="J11228" t="s">
        <v>4896</v>
      </c>
      <c r="K11228" t="s">
        <v>3624</v>
      </c>
      <c r="L11228" t="s">
        <v>4901</v>
      </c>
      <c r="M11228">
        <v>12.7</v>
      </c>
      <c r="N11228">
        <v>21.5</v>
      </c>
      <c r="O11228">
        <v>10.6</v>
      </c>
      <c r="S11228" t="b">
        <v>0</v>
      </c>
      <c r="T11228" t="b">
        <v>0</v>
      </c>
      <c r="U11228" t="b">
        <v>1</v>
      </c>
      <c r="V11228">
        <v>12000</v>
      </c>
      <c r="W11228">
        <v>7900</v>
      </c>
      <c r="X11228">
        <v>2.21</v>
      </c>
      <c r="Y11228">
        <v>14400</v>
      </c>
      <c r="Z11228">
        <v>3.32</v>
      </c>
    </row>
    <row r="11229" spans="1:26">
      <c r="A11229">
        <v>206188272</v>
      </c>
      <c r="B11229" t="s">
        <v>4894</v>
      </c>
      <c r="C11229" t="s">
        <v>3597</v>
      </c>
      <c r="D11229" t="s">
        <v>1049</v>
      </c>
      <c r="E11229" t="s">
        <v>4582</v>
      </c>
      <c r="F11229" t="s">
        <v>3849</v>
      </c>
      <c r="G11229">
        <v>206188272</v>
      </c>
      <c r="I11229" t="s">
        <v>3622</v>
      </c>
      <c r="J11229" t="s">
        <v>4898</v>
      </c>
      <c r="K11229" t="s">
        <v>3624</v>
      </c>
      <c r="L11229" t="s">
        <v>4016</v>
      </c>
      <c r="M11229">
        <v>9.5</v>
      </c>
      <c r="N11229">
        <v>17</v>
      </c>
      <c r="O11229">
        <v>11</v>
      </c>
      <c r="S11229" t="b">
        <v>0</v>
      </c>
      <c r="T11229" t="b">
        <v>0</v>
      </c>
      <c r="U11229" t="b">
        <v>0</v>
      </c>
      <c r="V11229">
        <v>48000</v>
      </c>
      <c r="W11229">
        <v>29000</v>
      </c>
      <c r="X11229">
        <v>2.5</v>
      </c>
      <c r="Y11229">
        <v>43020</v>
      </c>
      <c r="Z11229">
        <v>3.11</v>
      </c>
    </row>
    <row r="11230" spans="1:26">
      <c r="A11230">
        <v>206350323</v>
      </c>
      <c r="B11230" t="s">
        <v>4894</v>
      </c>
      <c r="C11230" t="s">
        <v>3597</v>
      </c>
      <c r="D11230" t="s">
        <v>1049</v>
      </c>
      <c r="E11230" t="s">
        <v>4582</v>
      </c>
      <c r="F11230" t="s">
        <v>3621</v>
      </c>
      <c r="G11230">
        <v>206350323</v>
      </c>
      <c r="I11230" t="s">
        <v>3622</v>
      </c>
      <c r="J11230" t="s">
        <v>4899</v>
      </c>
      <c r="K11230" t="s">
        <v>3624</v>
      </c>
      <c r="L11230" t="s">
        <v>4900</v>
      </c>
      <c r="M11230">
        <v>16.2</v>
      </c>
      <c r="N11230">
        <v>28.1</v>
      </c>
      <c r="O11230">
        <v>13</v>
      </c>
      <c r="S11230" t="b">
        <v>0</v>
      </c>
      <c r="T11230" t="b">
        <v>0</v>
      </c>
      <c r="U11230" t="b">
        <v>1</v>
      </c>
      <c r="V11230">
        <v>9000</v>
      </c>
      <c r="W11230">
        <v>7500</v>
      </c>
      <c r="X11230">
        <v>3.01</v>
      </c>
      <c r="Y11230">
        <v>14270</v>
      </c>
      <c r="Z11230">
        <v>4.3600000000000003</v>
      </c>
    </row>
    <row r="11231" spans="1:26">
      <c r="A11231">
        <v>206188269</v>
      </c>
      <c r="B11231" t="s">
        <v>4894</v>
      </c>
      <c r="C11231" t="s">
        <v>3597</v>
      </c>
      <c r="D11231" t="s">
        <v>1049</v>
      </c>
      <c r="E11231" t="s">
        <v>4582</v>
      </c>
      <c r="F11231" t="s">
        <v>3849</v>
      </c>
      <c r="G11231">
        <v>206188269</v>
      </c>
      <c r="I11231" t="s">
        <v>3622</v>
      </c>
      <c r="J11231" t="s">
        <v>4895</v>
      </c>
      <c r="K11231" t="s">
        <v>3624</v>
      </c>
      <c r="L11231" t="s">
        <v>3872</v>
      </c>
      <c r="M11231">
        <v>9</v>
      </c>
      <c r="N11231">
        <v>17.600000000000001</v>
      </c>
      <c r="O11231">
        <v>10.6</v>
      </c>
      <c r="S11231" t="b">
        <v>0</v>
      </c>
      <c r="T11231" t="b">
        <v>0</v>
      </c>
      <c r="U11231" t="b">
        <v>0</v>
      </c>
      <c r="V11231">
        <v>36000</v>
      </c>
      <c r="W11231">
        <v>22000</v>
      </c>
      <c r="X11231">
        <v>2.4900000000000002</v>
      </c>
      <c r="Y11231">
        <v>35820</v>
      </c>
      <c r="Z11231">
        <v>3.03</v>
      </c>
    </row>
    <row r="11232" spans="1:26">
      <c r="A11232">
        <v>206188271</v>
      </c>
      <c r="B11232" t="s">
        <v>4894</v>
      </c>
      <c r="C11232" t="s">
        <v>3597</v>
      </c>
      <c r="D11232" t="s">
        <v>1049</v>
      </c>
      <c r="E11232" t="s">
        <v>4582</v>
      </c>
      <c r="F11232" t="s">
        <v>3787</v>
      </c>
      <c r="G11232">
        <v>206188271</v>
      </c>
      <c r="I11232" t="s">
        <v>3622</v>
      </c>
      <c r="J11232" t="s">
        <v>4898</v>
      </c>
      <c r="K11232" t="s">
        <v>3624</v>
      </c>
      <c r="L11232" t="s">
        <v>3941</v>
      </c>
      <c r="M11232">
        <v>9.3000000000000007</v>
      </c>
      <c r="N11232">
        <v>18</v>
      </c>
      <c r="O11232">
        <v>11</v>
      </c>
      <c r="S11232" t="b">
        <v>0</v>
      </c>
      <c r="T11232" t="b">
        <v>0</v>
      </c>
      <c r="U11232" t="b">
        <v>0</v>
      </c>
      <c r="V11232">
        <v>48000</v>
      </c>
      <c r="W11232">
        <v>29000</v>
      </c>
      <c r="X11232">
        <v>2.2999999999999998</v>
      </c>
      <c r="Y11232">
        <v>49110</v>
      </c>
      <c r="Z11232">
        <v>3.06</v>
      </c>
    </row>
    <row r="11233" spans="1:26">
      <c r="A11233">
        <v>206350364</v>
      </c>
      <c r="B11233" t="s">
        <v>4894</v>
      </c>
      <c r="C11233" t="s">
        <v>3597</v>
      </c>
      <c r="D11233" t="s">
        <v>1049</v>
      </c>
      <c r="E11233" t="s">
        <v>4582</v>
      </c>
      <c r="F11233" t="s">
        <v>3787</v>
      </c>
      <c r="G11233">
        <v>206350364</v>
      </c>
      <c r="I11233" t="s">
        <v>3622</v>
      </c>
      <c r="J11233" t="s">
        <v>4896</v>
      </c>
      <c r="K11233" t="s">
        <v>3624</v>
      </c>
      <c r="L11233" t="s">
        <v>4897</v>
      </c>
      <c r="M11233">
        <v>13</v>
      </c>
      <c r="N11233">
        <v>23</v>
      </c>
      <c r="O11233">
        <v>11.5</v>
      </c>
      <c r="S11233" t="b">
        <v>0</v>
      </c>
      <c r="T11233" t="b">
        <v>0</v>
      </c>
      <c r="U11233" t="b">
        <v>1</v>
      </c>
      <c r="V11233">
        <v>12000</v>
      </c>
      <c r="W11233">
        <v>8400</v>
      </c>
      <c r="X11233">
        <v>2</v>
      </c>
      <c r="Y11233">
        <v>13670</v>
      </c>
      <c r="Z11233">
        <v>2.71</v>
      </c>
    </row>
    <row r="11234" spans="1:26">
      <c r="A11234">
        <v>206188268</v>
      </c>
      <c r="B11234" t="s">
        <v>4894</v>
      </c>
      <c r="C11234" t="s">
        <v>3597</v>
      </c>
      <c r="D11234" t="s">
        <v>1049</v>
      </c>
      <c r="E11234" t="s">
        <v>4582</v>
      </c>
      <c r="F11234" t="s">
        <v>3787</v>
      </c>
      <c r="G11234">
        <v>206188268</v>
      </c>
      <c r="I11234" t="s">
        <v>3622</v>
      </c>
      <c r="J11234" t="s">
        <v>4895</v>
      </c>
      <c r="K11234" t="s">
        <v>3624</v>
      </c>
      <c r="L11234" t="s">
        <v>3868</v>
      </c>
      <c r="M11234">
        <v>8</v>
      </c>
      <c r="N11234">
        <v>17</v>
      </c>
      <c r="O11234">
        <v>10</v>
      </c>
      <c r="S11234" t="b">
        <v>0</v>
      </c>
      <c r="T11234" t="b">
        <v>0</v>
      </c>
      <c r="U11234" t="b">
        <v>0</v>
      </c>
      <c r="V11234">
        <v>36000</v>
      </c>
      <c r="W11234">
        <v>22000</v>
      </c>
      <c r="X11234">
        <v>2.2999999999999998</v>
      </c>
      <c r="Y11234">
        <v>32600</v>
      </c>
      <c r="Z11234">
        <v>2.79</v>
      </c>
    </row>
    <row r="11235" spans="1:26">
      <c r="A11235">
        <v>206908466</v>
      </c>
      <c r="B11235" t="s">
        <v>4865</v>
      </c>
      <c r="C11235" t="s">
        <v>3597</v>
      </c>
      <c r="D11235" t="s">
        <v>3743</v>
      </c>
      <c r="E11235" t="s">
        <v>3747</v>
      </c>
      <c r="F11235" t="s">
        <v>3718</v>
      </c>
      <c r="G11235">
        <v>206908466</v>
      </c>
      <c r="I11235" t="s">
        <v>3711</v>
      </c>
      <c r="J11235" t="s">
        <v>4892</v>
      </c>
      <c r="K11235" t="s">
        <v>3688</v>
      </c>
      <c r="M11235">
        <v>11</v>
      </c>
      <c r="N11235">
        <v>15</v>
      </c>
      <c r="O11235">
        <v>9.5</v>
      </c>
      <c r="S11235" t="b">
        <v>0</v>
      </c>
      <c r="T11235" t="b">
        <v>0</v>
      </c>
      <c r="U11235" t="b">
        <v>0</v>
      </c>
      <c r="V11235">
        <v>20000</v>
      </c>
      <c r="W11235">
        <v>13700</v>
      </c>
      <c r="X11235">
        <v>2.4</v>
      </c>
      <c r="Y11235">
        <v>22000</v>
      </c>
      <c r="Z11235">
        <v>2</v>
      </c>
    </row>
    <row r="11236" spans="1:26">
      <c r="A11236">
        <v>206908465</v>
      </c>
      <c r="B11236" t="s">
        <v>4865</v>
      </c>
      <c r="C11236" t="s">
        <v>3597</v>
      </c>
      <c r="D11236" t="s">
        <v>3743</v>
      </c>
      <c r="E11236" t="s">
        <v>3744</v>
      </c>
      <c r="F11236" t="s">
        <v>3718</v>
      </c>
      <c r="G11236">
        <v>206908465</v>
      </c>
      <c r="I11236" t="s">
        <v>3711</v>
      </c>
      <c r="J11236" t="s">
        <v>4893</v>
      </c>
      <c r="K11236" t="s">
        <v>3688</v>
      </c>
      <c r="M11236">
        <v>11</v>
      </c>
      <c r="N11236">
        <v>15</v>
      </c>
      <c r="O11236">
        <v>9.5</v>
      </c>
      <c r="S11236" t="b">
        <v>0</v>
      </c>
      <c r="T11236" t="b">
        <v>0</v>
      </c>
      <c r="U11236" t="b">
        <v>0</v>
      </c>
      <c r="V11236">
        <v>20000</v>
      </c>
      <c r="W11236">
        <v>13700</v>
      </c>
      <c r="X11236">
        <v>2.4</v>
      </c>
      <c r="Y11236">
        <v>22000</v>
      </c>
      <c r="Z11236">
        <v>2</v>
      </c>
    </row>
    <row r="11237" spans="1:26">
      <c r="A11237">
        <v>206908470</v>
      </c>
      <c r="B11237" t="s">
        <v>4865</v>
      </c>
      <c r="C11237" t="s">
        <v>3597</v>
      </c>
      <c r="D11237" t="s">
        <v>3743</v>
      </c>
      <c r="E11237" t="s">
        <v>3744</v>
      </c>
      <c r="F11237" t="s">
        <v>3710</v>
      </c>
      <c r="G11237">
        <v>206908470</v>
      </c>
      <c r="I11237" t="s">
        <v>3711</v>
      </c>
      <c r="J11237" t="s">
        <v>4893</v>
      </c>
      <c r="K11237" t="s">
        <v>3725</v>
      </c>
      <c r="M11237">
        <v>12.65</v>
      </c>
      <c r="N11237">
        <v>16.079999999999998</v>
      </c>
      <c r="O11237">
        <v>9.8000000000000007</v>
      </c>
      <c r="S11237" t="b">
        <v>0</v>
      </c>
      <c r="T11237" t="b">
        <v>0</v>
      </c>
      <c r="U11237" t="b">
        <v>0</v>
      </c>
      <c r="V11237">
        <v>19000</v>
      </c>
      <c r="W11237">
        <v>13300</v>
      </c>
      <c r="X11237">
        <v>2.5</v>
      </c>
      <c r="Y11237">
        <v>22000</v>
      </c>
      <c r="Z11237">
        <v>2.0499999999999998</v>
      </c>
    </row>
    <row r="11238" spans="1:26">
      <c r="A11238">
        <v>206908471</v>
      </c>
      <c r="B11238" t="s">
        <v>4865</v>
      </c>
      <c r="C11238" t="s">
        <v>3597</v>
      </c>
      <c r="D11238" t="s">
        <v>3743</v>
      </c>
      <c r="E11238" t="s">
        <v>3747</v>
      </c>
      <c r="F11238" t="s">
        <v>3710</v>
      </c>
      <c r="G11238">
        <v>206908471</v>
      </c>
      <c r="I11238" t="s">
        <v>3711</v>
      </c>
      <c r="J11238" t="s">
        <v>4892</v>
      </c>
      <c r="K11238" t="s">
        <v>3725</v>
      </c>
      <c r="M11238">
        <v>12.65</v>
      </c>
      <c r="N11238">
        <v>16.079999999999998</v>
      </c>
      <c r="O11238">
        <v>9.8000000000000007</v>
      </c>
      <c r="S11238" t="b">
        <v>0</v>
      </c>
      <c r="T11238" t="b">
        <v>0</v>
      </c>
      <c r="U11238" t="b">
        <v>0</v>
      </c>
      <c r="V11238">
        <v>19000</v>
      </c>
      <c r="W11238">
        <v>13300</v>
      </c>
      <c r="X11238">
        <v>2.5</v>
      </c>
      <c r="Y11238">
        <v>22000</v>
      </c>
      <c r="Z11238">
        <v>2.0499999999999998</v>
      </c>
    </row>
    <row r="11239" spans="1:26">
      <c r="A11239">
        <v>10062563</v>
      </c>
      <c r="B11239" t="s">
        <v>4869</v>
      </c>
      <c r="C11239" t="s">
        <v>3597</v>
      </c>
      <c r="D11239" t="s">
        <v>3685</v>
      </c>
      <c r="E11239" t="s">
        <v>4866</v>
      </c>
      <c r="F11239" t="s">
        <v>3849</v>
      </c>
      <c r="G11239">
        <v>10062563</v>
      </c>
      <c r="I11239" t="s">
        <v>3622</v>
      </c>
      <c r="J11239" t="s">
        <v>4886</v>
      </c>
      <c r="K11239" t="s">
        <v>3624</v>
      </c>
      <c r="L11239" t="s">
        <v>4887</v>
      </c>
      <c r="M11239">
        <v>14</v>
      </c>
      <c r="N11239">
        <v>21.5</v>
      </c>
      <c r="O11239">
        <v>10.5</v>
      </c>
      <c r="S11239" t="b">
        <v>0</v>
      </c>
      <c r="T11239" t="b">
        <v>0</v>
      </c>
      <c r="U11239" t="b">
        <v>0</v>
      </c>
      <c r="V11239">
        <v>12000</v>
      </c>
      <c r="W11239">
        <v>7500</v>
      </c>
      <c r="X11239">
        <v>2.68</v>
      </c>
      <c r="Y11239">
        <v>9444</v>
      </c>
      <c r="Z11239">
        <v>2.4900000000000002</v>
      </c>
    </row>
    <row r="11240" spans="1:26">
      <c r="A11240">
        <v>10300062</v>
      </c>
      <c r="B11240" t="s">
        <v>4869</v>
      </c>
      <c r="C11240" t="s">
        <v>3597</v>
      </c>
      <c r="D11240" t="s">
        <v>3685</v>
      </c>
      <c r="E11240" t="s">
        <v>4866</v>
      </c>
      <c r="F11240" t="s">
        <v>3650</v>
      </c>
      <c r="G11240">
        <v>10300062</v>
      </c>
      <c r="I11240" t="s">
        <v>3711</v>
      </c>
      <c r="J11240" t="s">
        <v>4885</v>
      </c>
      <c r="K11240" t="s">
        <v>3653</v>
      </c>
      <c r="M11240">
        <v>12.5</v>
      </c>
      <c r="N11240">
        <v>21.3</v>
      </c>
      <c r="O11240">
        <v>10</v>
      </c>
      <c r="S11240" t="b">
        <v>0</v>
      </c>
      <c r="T11240" t="b">
        <v>0</v>
      </c>
      <c r="U11240" t="b">
        <v>0</v>
      </c>
      <c r="V11240">
        <v>17000</v>
      </c>
      <c r="W11240">
        <v>11800</v>
      </c>
      <c r="X11240">
        <v>2.74</v>
      </c>
      <c r="Y11240">
        <v>13047</v>
      </c>
      <c r="Z11240">
        <v>2.3199999999999998</v>
      </c>
    </row>
    <row r="11241" spans="1:26">
      <c r="A11241">
        <v>206764075</v>
      </c>
      <c r="B11241" t="s">
        <v>4869</v>
      </c>
      <c r="C11241" t="s">
        <v>3597</v>
      </c>
      <c r="D11241" t="s">
        <v>3685</v>
      </c>
      <c r="E11241" t="s">
        <v>4883</v>
      </c>
      <c r="F11241" t="s">
        <v>3718</v>
      </c>
      <c r="G11241">
        <v>206764075</v>
      </c>
      <c r="I11241" t="s">
        <v>3711</v>
      </c>
      <c r="J11241" t="s">
        <v>4884</v>
      </c>
      <c r="K11241" t="s">
        <v>3688</v>
      </c>
      <c r="M11241">
        <v>11.3</v>
      </c>
      <c r="N11241">
        <v>19</v>
      </c>
      <c r="O11241">
        <v>11</v>
      </c>
      <c r="S11241" t="b">
        <v>0</v>
      </c>
      <c r="T11241" t="b">
        <v>0</v>
      </c>
      <c r="U11241" t="b">
        <v>0</v>
      </c>
      <c r="V11241">
        <v>36000</v>
      </c>
      <c r="W11241">
        <v>24600</v>
      </c>
      <c r="X11241">
        <v>2.7</v>
      </c>
      <c r="Y11241">
        <v>39296</v>
      </c>
      <c r="Z11241">
        <v>2.19</v>
      </c>
    </row>
    <row r="11242" spans="1:26">
      <c r="A11242">
        <v>10300063</v>
      </c>
      <c r="B11242" t="s">
        <v>4869</v>
      </c>
      <c r="C11242" t="s">
        <v>3597</v>
      </c>
      <c r="D11242" t="s">
        <v>3685</v>
      </c>
      <c r="E11242" t="s">
        <v>4866</v>
      </c>
      <c r="F11242" t="s">
        <v>3650</v>
      </c>
      <c r="G11242">
        <v>10300063</v>
      </c>
      <c r="I11242" t="s">
        <v>3711</v>
      </c>
      <c r="J11242" t="s">
        <v>4882</v>
      </c>
      <c r="K11242" t="s">
        <v>3653</v>
      </c>
      <c r="M11242">
        <v>10.9</v>
      </c>
      <c r="N11242">
        <v>22.5</v>
      </c>
      <c r="O11242">
        <v>10.3</v>
      </c>
      <c r="S11242" t="b">
        <v>0</v>
      </c>
      <c r="T11242" t="b">
        <v>0</v>
      </c>
      <c r="U11242" t="b">
        <v>0</v>
      </c>
      <c r="V11242">
        <v>36000</v>
      </c>
      <c r="W11242">
        <v>25400</v>
      </c>
      <c r="X11242">
        <v>2.87</v>
      </c>
      <c r="Y11242">
        <v>25750</v>
      </c>
      <c r="Z11242">
        <v>2.1800000000000002</v>
      </c>
    </row>
    <row r="11243" spans="1:26">
      <c r="A11243">
        <v>202196601</v>
      </c>
      <c r="B11243" t="s">
        <v>4869</v>
      </c>
      <c r="C11243" t="s">
        <v>3597</v>
      </c>
      <c r="D11243" t="s">
        <v>3685</v>
      </c>
      <c r="E11243" t="s">
        <v>4866</v>
      </c>
      <c r="F11243" t="s">
        <v>3753</v>
      </c>
      <c r="G11243">
        <v>202196601</v>
      </c>
      <c r="I11243" t="s">
        <v>3601</v>
      </c>
      <c r="J11243" t="s">
        <v>4876</v>
      </c>
      <c r="K11243" t="s">
        <v>3624</v>
      </c>
      <c r="L11243" t="s">
        <v>4881</v>
      </c>
      <c r="M11243">
        <v>12.5</v>
      </c>
      <c r="N11243">
        <v>19</v>
      </c>
      <c r="O11243">
        <v>10.5</v>
      </c>
      <c r="S11243" t="b">
        <v>0</v>
      </c>
      <c r="T11243" t="b">
        <v>0</v>
      </c>
      <c r="U11243" t="b">
        <v>0</v>
      </c>
      <c r="V11243">
        <v>18000</v>
      </c>
      <c r="W11243">
        <v>12000</v>
      </c>
      <c r="X11243">
        <v>2.61</v>
      </c>
      <c r="Y11243">
        <v>12504</v>
      </c>
      <c r="Z11243">
        <v>2.4</v>
      </c>
    </row>
    <row r="11244" spans="1:26">
      <c r="A11244">
        <v>10062564</v>
      </c>
      <c r="B11244" t="s">
        <v>4869</v>
      </c>
      <c r="C11244" t="s">
        <v>3597</v>
      </c>
      <c r="D11244" t="s">
        <v>3685</v>
      </c>
      <c r="E11244" t="s">
        <v>4866</v>
      </c>
      <c r="F11244" t="s">
        <v>3849</v>
      </c>
      <c r="G11244">
        <v>10062564</v>
      </c>
      <c r="I11244" t="s">
        <v>3622</v>
      </c>
      <c r="J11244" t="s">
        <v>4876</v>
      </c>
      <c r="K11244" t="s">
        <v>3624</v>
      </c>
      <c r="L11244" t="s">
        <v>4880</v>
      </c>
      <c r="M11244">
        <v>12.5</v>
      </c>
      <c r="N11244">
        <v>20</v>
      </c>
      <c r="O11244">
        <v>10.3</v>
      </c>
      <c r="S11244" t="b">
        <v>0</v>
      </c>
      <c r="T11244" t="b">
        <v>0</v>
      </c>
      <c r="U11244" t="b">
        <v>0</v>
      </c>
      <c r="V11244">
        <v>18000</v>
      </c>
      <c r="W11244">
        <v>12000</v>
      </c>
      <c r="X11244">
        <v>2.77</v>
      </c>
      <c r="Y11244">
        <v>12000</v>
      </c>
      <c r="Z11244">
        <v>2.23</v>
      </c>
    </row>
    <row r="11245" spans="1:26">
      <c r="A11245">
        <v>203991088</v>
      </c>
      <c r="B11245" t="s">
        <v>4869</v>
      </c>
      <c r="C11245" t="s">
        <v>3597</v>
      </c>
      <c r="D11245" t="s">
        <v>3685</v>
      </c>
      <c r="E11245" t="s">
        <v>4866</v>
      </c>
      <c r="F11245" t="s">
        <v>3621</v>
      </c>
      <c r="G11245">
        <v>203991088</v>
      </c>
      <c r="I11245" t="s">
        <v>3622</v>
      </c>
      <c r="J11245" t="s">
        <v>4878</v>
      </c>
      <c r="K11245" t="s">
        <v>3624</v>
      </c>
      <c r="L11245" t="s">
        <v>4879</v>
      </c>
      <c r="M11245">
        <v>11</v>
      </c>
      <c r="N11245">
        <v>19</v>
      </c>
      <c r="O11245">
        <v>10</v>
      </c>
      <c r="S11245" t="b">
        <v>0</v>
      </c>
      <c r="T11245" t="b">
        <v>0</v>
      </c>
      <c r="U11245" t="b">
        <v>0</v>
      </c>
      <c r="V11245">
        <v>18000</v>
      </c>
      <c r="W11245">
        <v>11000</v>
      </c>
      <c r="X11245">
        <v>2.58</v>
      </c>
      <c r="Y11245">
        <v>11041</v>
      </c>
      <c r="Z11245">
        <v>2.2000000000000002</v>
      </c>
    </row>
    <row r="11246" spans="1:26">
      <c r="A11246">
        <v>10062552</v>
      </c>
      <c r="B11246" t="s">
        <v>4869</v>
      </c>
      <c r="C11246" t="s">
        <v>3597</v>
      </c>
      <c r="D11246" t="s">
        <v>3685</v>
      </c>
      <c r="E11246" t="s">
        <v>4866</v>
      </c>
      <c r="F11246" t="s">
        <v>3621</v>
      </c>
      <c r="G11246">
        <v>10062552</v>
      </c>
      <c r="I11246" t="s">
        <v>3622</v>
      </c>
      <c r="J11246" t="s">
        <v>4876</v>
      </c>
      <c r="K11246" t="s">
        <v>3624</v>
      </c>
      <c r="L11246" t="s">
        <v>4877</v>
      </c>
      <c r="M11246">
        <v>13</v>
      </c>
      <c r="N11246">
        <v>21</v>
      </c>
      <c r="O11246">
        <v>10</v>
      </c>
      <c r="S11246" t="b">
        <v>0</v>
      </c>
      <c r="T11246" t="b">
        <v>0</v>
      </c>
      <c r="U11246" t="b">
        <v>0</v>
      </c>
      <c r="V11246">
        <v>18000</v>
      </c>
      <c r="W11246">
        <v>10400</v>
      </c>
      <c r="X11246">
        <v>2.72</v>
      </c>
      <c r="Y11246">
        <v>13597</v>
      </c>
      <c r="Z11246">
        <v>2.46</v>
      </c>
    </row>
    <row r="11247" spans="1:26">
      <c r="A11247">
        <v>206726719</v>
      </c>
      <c r="B11247" t="s">
        <v>4848</v>
      </c>
      <c r="C11247" t="s">
        <v>3597</v>
      </c>
      <c r="D11247" t="s">
        <v>4870</v>
      </c>
      <c r="E11247" t="s">
        <v>4871</v>
      </c>
      <c r="F11247" t="s">
        <v>3600</v>
      </c>
      <c r="G11247">
        <v>206726719</v>
      </c>
      <c r="I11247" t="s">
        <v>3601</v>
      </c>
      <c r="J11247" t="s">
        <v>4874</v>
      </c>
      <c r="L11247" t="s">
        <v>4875</v>
      </c>
      <c r="M11247">
        <v>10</v>
      </c>
      <c r="N11247">
        <v>18</v>
      </c>
      <c r="O11247">
        <v>10</v>
      </c>
      <c r="S11247" t="b">
        <v>0</v>
      </c>
      <c r="T11247" t="b">
        <v>0</v>
      </c>
      <c r="U11247" t="b">
        <v>1</v>
      </c>
      <c r="V11247">
        <v>36000</v>
      </c>
      <c r="W11247">
        <v>24000</v>
      </c>
      <c r="X11247">
        <v>2.4</v>
      </c>
      <c r="Y11247">
        <v>36000</v>
      </c>
      <c r="Z11247">
        <v>1.94</v>
      </c>
    </row>
    <row r="11248" spans="1:26">
      <c r="A11248">
        <v>206853247</v>
      </c>
      <c r="B11248" t="s">
        <v>4869</v>
      </c>
      <c r="C11248" t="s">
        <v>3597</v>
      </c>
      <c r="D11248" t="s">
        <v>4870</v>
      </c>
      <c r="E11248" t="s">
        <v>4871</v>
      </c>
      <c r="F11248" t="s">
        <v>3621</v>
      </c>
      <c r="G11248">
        <v>206853247</v>
      </c>
      <c r="I11248" t="s">
        <v>3622</v>
      </c>
      <c r="J11248" t="s">
        <v>4872</v>
      </c>
      <c r="K11248" t="s">
        <v>3624</v>
      </c>
      <c r="L11248" t="s">
        <v>4873</v>
      </c>
      <c r="M11248">
        <v>12.5</v>
      </c>
      <c r="N11248">
        <v>20</v>
      </c>
      <c r="O11248">
        <v>10</v>
      </c>
      <c r="S11248" t="b">
        <v>0</v>
      </c>
      <c r="T11248" t="b">
        <v>0</v>
      </c>
      <c r="U11248" t="b">
        <v>0</v>
      </c>
      <c r="V11248">
        <v>22000</v>
      </c>
      <c r="W11248">
        <v>14600</v>
      </c>
      <c r="X11248">
        <v>2.61</v>
      </c>
      <c r="Y11248">
        <v>16500</v>
      </c>
      <c r="Z11248">
        <v>2.1</v>
      </c>
    </row>
    <row r="11249" spans="1:26">
      <c r="A11249">
        <v>202196602</v>
      </c>
      <c r="B11249" t="s">
        <v>4865</v>
      </c>
      <c r="C11249" t="s">
        <v>3597</v>
      </c>
      <c r="D11249" t="s">
        <v>3685</v>
      </c>
      <c r="E11249" t="s">
        <v>4866</v>
      </c>
      <c r="F11249" t="s">
        <v>3753</v>
      </c>
      <c r="G11249">
        <v>202196602</v>
      </c>
      <c r="I11249" t="s">
        <v>3601</v>
      </c>
      <c r="J11249" t="s">
        <v>4867</v>
      </c>
      <c r="K11249" t="s">
        <v>3624</v>
      </c>
      <c r="L11249" t="s">
        <v>4868</v>
      </c>
      <c r="M11249">
        <v>12.5</v>
      </c>
      <c r="N11249">
        <v>21.5</v>
      </c>
      <c r="O11249">
        <v>11</v>
      </c>
      <c r="S11249" t="b">
        <v>0</v>
      </c>
      <c r="T11249" t="b">
        <v>0</v>
      </c>
      <c r="U11249" t="b">
        <v>1</v>
      </c>
      <c r="V11249">
        <v>24000</v>
      </c>
      <c r="W11249">
        <v>16000</v>
      </c>
      <c r="X11249">
        <v>2.69</v>
      </c>
      <c r="Y11249">
        <v>18943</v>
      </c>
      <c r="Z11249">
        <v>2.2200000000000002</v>
      </c>
    </row>
    <row r="11250" spans="1:26">
      <c r="A11250">
        <v>206720387</v>
      </c>
      <c r="B11250" t="s">
        <v>4848</v>
      </c>
      <c r="C11250" t="s">
        <v>3597</v>
      </c>
      <c r="D11250" t="s">
        <v>4849</v>
      </c>
      <c r="E11250" t="s">
        <v>4850</v>
      </c>
      <c r="F11250" t="s">
        <v>3650</v>
      </c>
      <c r="G11250">
        <v>206720387</v>
      </c>
      <c r="I11250" t="s">
        <v>3651</v>
      </c>
      <c r="J11250" t="s">
        <v>4864</v>
      </c>
      <c r="K11250" t="s">
        <v>3653</v>
      </c>
      <c r="M11250">
        <v>12.5</v>
      </c>
      <c r="N11250">
        <v>21</v>
      </c>
      <c r="O11250">
        <v>11.5</v>
      </c>
      <c r="S11250" t="b">
        <v>0</v>
      </c>
      <c r="T11250" t="b">
        <v>0</v>
      </c>
      <c r="U11250" t="b">
        <v>0</v>
      </c>
      <c r="V11250">
        <v>34000</v>
      </c>
      <c r="W11250">
        <v>20000</v>
      </c>
      <c r="X11250">
        <v>2.17</v>
      </c>
      <c r="Y11250">
        <v>27500</v>
      </c>
      <c r="Z11250">
        <v>2.73</v>
      </c>
    </row>
    <row r="11251" spans="1:26">
      <c r="A11251">
        <v>206720381</v>
      </c>
      <c r="B11251" t="s">
        <v>4848</v>
      </c>
      <c r="C11251" t="s">
        <v>3597</v>
      </c>
      <c r="D11251" t="s">
        <v>4849</v>
      </c>
      <c r="E11251" t="s">
        <v>4850</v>
      </c>
      <c r="F11251" t="s">
        <v>3650</v>
      </c>
      <c r="G11251">
        <v>206720381</v>
      </c>
      <c r="I11251" t="s">
        <v>3651</v>
      </c>
      <c r="J11251" t="s">
        <v>4863</v>
      </c>
      <c r="K11251" t="s">
        <v>3653</v>
      </c>
      <c r="M11251">
        <v>12.5</v>
      </c>
      <c r="N11251">
        <v>21</v>
      </c>
      <c r="O11251">
        <v>11</v>
      </c>
      <c r="S11251" t="b">
        <v>0</v>
      </c>
      <c r="T11251" t="b">
        <v>0</v>
      </c>
      <c r="U11251" t="b">
        <v>0</v>
      </c>
      <c r="V11251">
        <v>24000</v>
      </c>
      <c r="W11251">
        <v>16600</v>
      </c>
      <c r="X11251">
        <v>2.46</v>
      </c>
      <c r="Y11251">
        <v>23000</v>
      </c>
      <c r="Z11251">
        <v>3.02</v>
      </c>
    </row>
    <row r="11252" spans="1:26">
      <c r="A11252">
        <v>206720390</v>
      </c>
      <c r="B11252" t="s">
        <v>4848</v>
      </c>
      <c r="C11252" t="s">
        <v>3597</v>
      </c>
      <c r="D11252" t="s">
        <v>4849</v>
      </c>
      <c r="E11252" t="s">
        <v>4850</v>
      </c>
      <c r="F11252" t="s">
        <v>3650</v>
      </c>
      <c r="G11252">
        <v>206720390</v>
      </c>
      <c r="I11252" t="s">
        <v>3651</v>
      </c>
      <c r="J11252" t="s">
        <v>4862</v>
      </c>
      <c r="K11252" t="s">
        <v>3653</v>
      </c>
      <c r="M11252">
        <v>10.4</v>
      </c>
      <c r="N11252">
        <v>21</v>
      </c>
      <c r="O11252">
        <v>10.199999999999999</v>
      </c>
      <c r="S11252" t="b">
        <v>0</v>
      </c>
      <c r="T11252" t="b">
        <v>0</v>
      </c>
      <c r="U11252" t="b">
        <v>0</v>
      </c>
      <c r="V11252">
        <v>39000</v>
      </c>
      <c r="W11252">
        <v>29000</v>
      </c>
      <c r="X11252">
        <v>2.68</v>
      </c>
      <c r="Y11252">
        <v>31100</v>
      </c>
      <c r="Z11252">
        <v>2.5</v>
      </c>
    </row>
    <row r="11253" spans="1:26">
      <c r="A11253">
        <v>206720377</v>
      </c>
      <c r="B11253" t="s">
        <v>4848</v>
      </c>
      <c r="C11253" t="s">
        <v>3597</v>
      </c>
      <c r="D11253" t="s">
        <v>4849</v>
      </c>
      <c r="E11253" t="s">
        <v>4850</v>
      </c>
      <c r="F11253" t="s">
        <v>3621</v>
      </c>
      <c r="G11253">
        <v>206720377</v>
      </c>
      <c r="I11253" t="s">
        <v>3622</v>
      </c>
      <c r="J11253" t="s">
        <v>4860</v>
      </c>
      <c r="K11253" t="s">
        <v>3624</v>
      </c>
      <c r="L11253" t="s">
        <v>4861</v>
      </c>
      <c r="M11253">
        <v>13.5</v>
      </c>
      <c r="N11253">
        <v>24.5</v>
      </c>
      <c r="O11253">
        <v>12</v>
      </c>
      <c r="S11253" t="b">
        <v>0</v>
      </c>
      <c r="T11253" t="b">
        <v>0</v>
      </c>
      <c r="U11253" t="b">
        <v>1</v>
      </c>
      <c r="V11253">
        <v>18000</v>
      </c>
      <c r="W11253">
        <v>14200</v>
      </c>
      <c r="X11253">
        <v>2.16</v>
      </c>
      <c r="Y11253">
        <v>23000</v>
      </c>
      <c r="Z11253">
        <v>3.12</v>
      </c>
    </row>
    <row r="11254" spans="1:26">
      <c r="A11254">
        <v>206720376</v>
      </c>
      <c r="B11254" t="s">
        <v>4848</v>
      </c>
      <c r="C11254" t="s">
        <v>3597</v>
      </c>
      <c r="D11254" t="s">
        <v>4849</v>
      </c>
      <c r="E11254" t="s">
        <v>4850</v>
      </c>
      <c r="F11254" t="s">
        <v>3621</v>
      </c>
      <c r="G11254">
        <v>206720376</v>
      </c>
      <c r="I11254" t="s">
        <v>3622</v>
      </c>
      <c r="J11254" t="s">
        <v>4858</v>
      </c>
      <c r="K11254" t="s">
        <v>3624</v>
      </c>
      <c r="L11254" t="s">
        <v>4859</v>
      </c>
      <c r="M11254">
        <v>15.3</v>
      </c>
      <c r="N11254">
        <v>30.5</v>
      </c>
      <c r="O11254">
        <v>14</v>
      </c>
      <c r="S11254" t="b">
        <v>0</v>
      </c>
      <c r="T11254" t="b">
        <v>0</v>
      </c>
      <c r="U11254" t="b">
        <v>0</v>
      </c>
      <c r="V11254">
        <v>12000</v>
      </c>
      <c r="W11254">
        <v>8300</v>
      </c>
      <c r="X11254">
        <v>2.93</v>
      </c>
      <c r="Y11254">
        <v>15000</v>
      </c>
      <c r="Z11254">
        <v>2.38</v>
      </c>
    </row>
    <row r="11255" spans="1:26">
      <c r="A11255">
        <v>206720374</v>
      </c>
      <c r="B11255" t="s">
        <v>4848</v>
      </c>
      <c r="C11255" t="s">
        <v>3597</v>
      </c>
      <c r="D11255" t="s">
        <v>4849</v>
      </c>
      <c r="E11255" t="s">
        <v>4850</v>
      </c>
      <c r="F11255" t="s">
        <v>3621</v>
      </c>
      <c r="G11255">
        <v>206720374</v>
      </c>
      <c r="I11255" t="s">
        <v>3622</v>
      </c>
      <c r="J11255" t="s">
        <v>4856</v>
      </c>
      <c r="K11255" t="s">
        <v>3624</v>
      </c>
      <c r="L11255" t="s">
        <v>4857</v>
      </c>
      <c r="M11255">
        <v>12.5</v>
      </c>
      <c r="N11255">
        <v>22</v>
      </c>
      <c r="O11255">
        <v>11</v>
      </c>
      <c r="S11255" t="b">
        <v>0</v>
      </c>
      <c r="T11255" t="b">
        <v>0</v>
      </c>
      <c r="U11255" t="b">
        <v>0</v>
      </c>
      <c r="V11255">
        <v>12000</v>
      </c>
      <c r="W11255">
        <v>7700</v>
      </c>
      <c r="X11255">
        <v>2.82</v>
      </c>
      <c r="Y11255">
        <v>11268</v>
      </c>
      <c r="Z11255">
        <v>2.41</v>
      </c>
    </row>
    <row r="11256" spans="1:26">
      <c r="A11256">
        <v>206720375</v>
      </c>
      <c r="B11256" t="s">
        <v>4848</v>
      </c>
      <c r="C11256" t="s">
        <v>3597</v>
      </c>
      <c r="D11256" t="s">
        <v>4849</v>
      </c>
      <c r="E11256" t="s">
        <v>4850</v>
      </c>
      <c r="F11256" t="s">
        <v>3621</v>
      </c>
      <c r="G11256">
        <v>206720375</v>
      </c>
      <c r="I11256" t="s">
        <v>3622</v>
      </c>
      <c r="J11256" t="s">
        <v>4854</v>
      </c>
      <c r="K11256" t="s">
        <v>3624</v>
      </c>
      <c r="L11256" t="s">
        <v>4855</v>
      </c>
      <c r="M11256">
        <v>12.5</v>
      </c>
      <c r="N11256">
        <v>20</v>
      </c>
      <c r="O11256">
        <v>10.5</v>
      </c>
      <c r="S11256" t="b">
        <v>0</v>
      </c>
      <c r="T11256" t="b">
        <v>0</v>
      </c>
      <c r="U11256" t="b">
        <v>0</v>
      </c>
      <c r="V11256">
        <v>18000</v>
      </c>
      <c r="W11256">
        <v>12400</v>
      </c>
      <c r="X11256">
        <v>2.63</v>
      </c>
      <c r="Y11256">
        <v>18600</v>
      </c>
      <c r="Z11256">
        <v>2.08</v>
      </c>
    </row>
    <row r="11257" spans="1:26">
      <c r="A11257">
        <v>206720373</v>
      </c>
      <c r="B11257" t="s">
        <v>4848</v>
      </c>
      <c r="C11257" t="s">
        <v>3597</v>
      </c>
      <c r="D11257" t="s">
        <v>4849</v>
      </c>
      <c r="E11257" t="s">
        <v>4850</v>
      </c>
      <c r="F11257" t="s">
        <v>3621</v>
      </c>
      <c r="G11257">
        <v>206720373</v>
      </c>
      <c r="I11257" t="s">
        <v>3622</v>
      </c>
      <c r="J11257" t="s">
        <v>4852</v>
      </c>
      <c r="K11257" t="s">
        <v>3624</v>
      </c>
      <c r="L11257" t="s">
        <v>4853</v>
      </c>
      <c r="M11257">
        <v>14</v>
      </c>
      <c r="N11257">
        <v>23</v>
      </c>
      <c r="O11257">
        <v>10.5</v>
      </c>
      <c r="S11257" t="b">
        <v>0</v>
      </c>
      <c r="T11257" t="b">
        <v>0</v>
      </c>
      <c r="U11257" t="b">
        <v>0</v>
      </c>
      <c r="V11257">
        <v>9000</v>
      </c>
      <c r="W11257">
        <v>7300</v>
      </c>
      <c r="X11257">
        <v>2.67</v>
      </c>
      <c r="Y11257">
        <v>10948</v>
      </c>
      <c r="Z11257">
        <v>2.38</v>
      </c>
    </row>
    <row r="11258" spans="1:26">
      <c r="A11258">
        <v>206720378</v>
      </c>
      <c r="B11258" t="s">
        <v>4848</v>
      </c>
      <c r="C11258" t="s">
        <v>3597</v>
      </c>
      <c r="D11258" t="s">
        <v>4849</v>
      </c>
      <c r="E11258" t="s">
        <v>4850</v>
      </c>
      <c r="F11258" t="s">
        <v>3650</v>
      </c>
      <c r="G11258">
        <v>206720378</v>
      </c>
      <c r="I11258" t="s">
        <v>3651</v>
      </c>
      <c r="J11258" t="s">
        <v>4851</v>
      </c>
      <c r="K11258" t="s">
        <v>3653</v>
      </c>
      <c r="M11258">
        <v>12.5</v>
      </c>
      <c r="N11258">
        <v>22</v>
      </c>
      <c r="O11258">
        <v>11</v>
      </c>
      <c r="S11258" t="b">
        <v>0</v>
      </c>
      <c r="T11258" t="b">
        <v>0</v>
      </c>
      <c r="U11258" t="b">
        <v>0</v>
      </c>
      <c r="V11258">
        <v>18000</v>
      </c>
      <c r="W11258">
        <v>12800</v>
      </c>
      <c r="X11258">
        <v>2.42</v>
      </c>
      <c r="Y11258">
        <v>16400</v>
      </c>
      <c r="Z11258">
        <v>2.42</v>
      </c>
    </row>
    <row r="11259" spans="1:26">
      <c r="A11259">
        <v>205132633</v>
      </c>
      <c r="B11259" t="s">
        <v>4659</v>
      </c>
      <c r="C11259" t="s">
        <v>3597</v>
      </c>
      <c r="D11259" t="s">
        <v>4660</v>
      </c>
      <c r="E11259" t="s">
        <v>4661</v>
      </c>
      <c r="F11259" t="s">
        <v>3621</v>
      </c>
      <c r="G11259">
        <v>205132633</v>
      </c>
      <c r="I11259" t="s">
        <v>3622</v>
      </c>
      <c r="J11259" t="s">
        <v>4847</v>
      </c>
      <c r="K11259" t="s">
        <v>3624</v>
      </c>
      <c r="L11259" t="s">
        <v>4663</v>
      </c>
      <c r="M11259">
        <v>12.5</v>
      </c>
      <c r="N11259">
        <v>20</v>
      </c>
      <c r="O11259">
        <v>10</v>
      </c>
      <c r="S11259" t="b">
        <v>0</v>
      </c>
      <c r="T11259" t="b">
        <v>0</v>
      </c>
      <c r="U11259" t="b">
        <v>0</v>
      </c>
      <c r="V11259">
        <v>21000</v>
      </c>
      <c r="W11259">
        <v>16000</v>
      </c>
      <c r="X11259">
        <v>2.08</v>
      </c>
      <c r="Y11259">
        <v>32945</v>
      </c>
      <c r="Z11259">
        <v>2.4500000000000002</v>
      </c>
    </row>
    <row r="11260" spans="1:26">
      <c r="A11260">
        <v>206787289</v>
      </c>
      <c r="B11260" t="s">
        <v>4836</v>
      </c>
      <c r="C11260" t="s">
        <v>3597</v>
      </c>
      <c r="D11260" t="s">
        <v>3614</v>
      </c>
      <c r="E11260" t="s">
        <v>4842</v>
      </c>
      <c r="F11260" t="s">
        <v>3600</v>
      </c>
      <c r="G11260">
        <v>206787289</v>
      </c>
      <c r="I11260" t="s">
        <v>3601</v>
      </c>
      <c r="J11260" t="s">
        <v>4846</v>
      </c>
      <c r="L11260" t="s">
        <v>4845</v>
      </c>
      <c r="M11260">
        <v>10</v>
      </c>
      <c r="N11260">
        <v>17.5</v>
      </c>
      <c r="O11260">
        <v>9</v>
      </c>
      <c r="S11260" t="b">
        <v>0</v>
      </c>
      <c r="T11260" t="b">
        <v>0</v>
      </c>
      <c r="U11260" t="b">
        <v>0</v>
      </c>
      <c r="V11260">
        <v>22200</v>
      </c>
      <c r="W11260">
        <v>14000</v>
      </c>
      <c r="X11260">
        <v>2.4300000000000002</v>
      </c>
      <c r="Y11260">
        <v>14000</v>
      </c>
      <c r="Z11260">
        <v>2.4300000000000002</v>
      </c>
    </row>
    <row r="11261" spans="1:26">
      <c r="A11261">
        <v>206787284</v>
      </c>
      <c r="B11261" t="s">
        <v>4836</v>
      </c>
      <c r="C11261" t="s">
        <v>3597</v>
      </c>
      <c r="D11261" t="s">
        <v>3614</v>
      </c>
      <c r="E11261" t="s">
        <v>3615</v>
      </c>
      <c r="F11261" t="s">
        <v>3600</v>
      </c>
      <c r="G11261">
        <v>206787284</v>
      </c>
      <c r="I11261" t="s">
        <v>3601</v>
      </c>
      <c r="J11261" t="s">
        <v>4846</v>
      </c>
      <c r="L11261" t="s">
        <v>4845</v>
      </c>
      <c r="M11261">
        <v>10</v>
      </c>
      <c r="N11261">
        <v>17.5</v>
      </c>
      <c r="O11261">
        <v>9</v>
      </c>
      <c r="S11261" t="b">
        <v>0</v>
      </c>
      <c r="T11261" t="b">
        <v>0</v>
      </c>
      <c r="U11261" t="b">
        <v>0</v>
      </c>
      <c r="V11261">
        <v>22200</v>
      </c>
      <c r="W11261">
        <v>14000</v>
      </c>
      <c r="X11261">
        <v>2.4300000000000002</v>
      </c>
      <c r="Y11261">
        <v>14000</v>
      </c>
      <c r="Z11261">
        <v>2.4300000000000002</v>
      </c>
    </row>
    <row r="11262" spans="1:26">
      <c r="A11262">
        <v>206787285</v>
      </c>
      <c r="B11262" t="s">
        <v>4836</v>
      </c>
      <c r="C11262" t="s">
        <v>3597</v>
      </c>
      <c r="D11262" t="s">
        <v>3614</v>
      </c>
      <c r="E11262" t="s">
        <v>4837</v>
      </c>
      <c r="F11262" t="s">
        <v>3600</v>
      </c>
      <c r="G11262">
        <v>206787285</v>
      </c>
      <c r="I11262" t="s">
        <v>3601</v>
      </c>
      <c r="J11262" t="s">
        <v>4846</v>
      </c>
      <c r="L11262" t="s">
        <v>4845</v>
      </c>
      <c r="M11262">
        <v>10</v>
      </c>
      <c r="N11262">
        <v>17.5</v>
      </c>
      <c r="O11262">
        <v>9</v>
      </c>
      <c r="S11262" t="b">
        <v>0</v>
      </c>
      <c r="T11262" t="b">
        <v>0</v>
      </c>
      <c r="U11262" t="b">
        <v>0</v>
      </c>
      <c r="V11262">
        <v>22200</v>
      </c>
      <c r="W11262">
        <v>14000</v>
      </c>
      <c r="X11262">
        <v>2.4300000000000002</v>
      </c>
      <c r="Y11262">
        <v>14000</v>
      </c>
      <c r="Z11262">
        <v>2.4300000000000002</v>
      </c>
    </row>
    <row r="11263" spans="1:26">
      <c r="A11263">
        <v>206787297</v>
      </c>
      <c r="B11263" t="s">
        <v>4836</v>
      </c>
      <c r="C11263" t="s">
        <v>3597</v>
      </c>
      <c r="D11263" t="s">
        <v>3614</v>
      </c>
      <c r="E11263" t="s">
        <v>4841</v>
      </c>
      <c r="F11263" t="s">
        <v>3600</v>
      </c>
      <c r="G11263">
        <v>206787297</v>
      </c>
      <c r="I11263" t="s">
        <v>3601</v>
      </c>
      <c r="J11263" t="s">
        <v>4846</v>
      </c>
      <c r="L11263" t="s">
        <v>4845</v>
      </c>
      <c r="M11263">
        <v>10</v>
      </c>
      <c r="N11263">
        <v>17.5</v>
      </c>
      <c r="O11263">
        <v>9</v>
      </c>
      <c r="S11263" t="b">
        <v>0</v>
      </c>
      <c r="T11263" t="b">
        <v>0</v>
      </c>
      <c r="U11263" t="b">
        <v>0</v>
      </c>
      <c r="V11263">
        <v>22200</v>
      </c>
      <c r="W11263">
        <v>14000</v>
      </c>
      <c r="X11263">
        <v>2.4300000000000002</v>
      </c>
      <c r="Y11263">
        <v>14000</v>
      </c>
      <c r="Z11263">
        <v>2.4300000000000002</v>
      </c>
    </row>
    <row r="11264" spans="1:26">
      <c r="A11264">
        <v>206787293</v>
      </c>
      <c r="B11264" t="s">
        <v>4836</v>
      </c>
      <c r="C11264" t="s">
        <v>3597</v>
      </c>
      <c r="D11264" t="s">
        <v>3614</v>
      </c>
      <c r="E11264" t="s">
        <v>4840</v>
      </c>
      <c r="F11264" t="s">
        <v>3600</v>
      </c>
      <c r="G11264">
        <v>206787293</v>
      </c>
      <c r="I11264" t="s">
        <v>3601</v>
      </c>
      <c r="J11264" t="s">
        <v>4846</v>
      </c>
      <c r="L11264" t="s">
        <v>4845</v>
      </c>
      <c r="M11264">
        <v>10</v>
      </c>
      <c r="N11264">
        <v>17.5</v>
      </c>
      <c r="O11264">
        <v>9</v>
      </c>
      <c r="S11264" t="b">
        <v>0</v>
      </c>
      <c r="T11264" t="b">
        <v>0</v>
      </c>
      <c r="U11264" t="b">
        <v>0</v>
      </c>
      <c r="V11264">
        <v>22200</v>
      </c>
      <c r="W11264">
        <v>14000</v>
      </c>
      <c r="X11264">
        <v>2.4300000000000002</v>
      </c>
      <c r="Y11264">
        <v>14000</v>
      </c>
      <c r="Z11264">
        <v>2.4300000000000002</v>
      </c>
    </row>
    <row r="11265" spans="1:26">
      <c r="A11265">
        <v>206787282</v>
      </c>
      <c r="B11265" t="s">
        <v>4836</v>
      </c>
      <c r="C11265" t="s">
        <v>3597</v>
      </c>
      <c r="D11265" t="s">
        <v>3614</v>
      </c>
      <c r="E11265" t="s">
        <v>3615</v>
      </c>
      <c r="F11265" t="s">
        <v>3600</v>
      </c>
      <c r="G11265">
        <v>206787282</v>
      </c>
      <c r="I11265" t="s">
        <v>3601</v>
      </c>
      <c r="J11265" t="s">
        <v>4844</v>
      </c>
      <c r="L11265" t="s">
        <v>4845</v>
      </c>
      <c r="M11265">
        <v>10</v>
      </c>
      <c r="N11265">
        <v>18</v>
      </c>
      <c r="O11265">
        <v>10.5</v>
      </c>
      <c r="S11265" t="b">
        <v>0</v>
      </c>
      <c r="T11265" t="b">
        <v>0</v>
      </c>
      <c r="U11265" t="b">
        <v>0</v>
      </c>
      <c r="V11265">
        <v>36000</v>
      </c>
      <c r="W11265">
        <v>24000</v>
      </c>
      <c r="X11265">
        <v>2.59</v>
      </c>
      <c r="Y11265">
        <v>24000</v>
      </c>
      <c r="Z11265">
        <v>2.59</v>
      </c>
    </row>
    <row r="11266" spans="1:26">
      <c r="A11266">
        <v>206787298</v>
      </c>
      <c r="B11266" t="s">
        <v>4836</v>
      </c>
      <c r="C11266" t="s">
        <v>3597</v>
      </c>
      <c r="D11266" t="s">
        <v>3614</v>
      </c>
      <c r="E11266" t="s">
        <v>4841</v>
      </c>
      <c r="F11266" t="s">
        <v>3600</v>
      </c>
      <c r="G11266">
        <v>206787298</v>
      </c>
      <c r="I11266" t="s">
        <v>3601</v>
      </c>
      <c r="J11266" t="s">
        <v>4844</v>
      </c>
      <c r="L11266" t="s">
        <v>4845</v>
      </c>
      <c r="M11266">
        <v>10</v>
      </c>
      <c r="N11266">
        <v>18</v>
      </c>
      <c r="O11266">
        <v>10.5</v>
      </c>
      <c r="S11266" t="b">
        <v>0</v>
      </c>
      <c r="T11266" t="b">
        <v>0</v>
      </c>
      <c r="U11266" t="b">
        <v>0</v>
      </c>
      <c r="V11266">
        <v>36000</v>
      </c>
      <c r="W11266">
        <v>24000</v>
      </c>
      <c r="X11266">
        <v>2.59</v>
      </c>
      <c r="Y11266">
        <v>24000</v>
      </c>
      <c r="Z11266">
        <v>2.59</v>
      </c>
    </row>
    <row r="11267" spans="1:26">
      <c r="A11267">
        <v>206787286</v>
      </c>
      <c r="B11267" t="s">
        <v>4836</v>
      </c>
      <c r="C11267" t="s">
        <v>3597</v>
      </c>
      <c r="D11267" t="s">
        <v>3614</v>
      </c>
      <c r="E11267" t="s">
        <v>4837</v>
      </c>
      <c r="F11267" t="s">
        <v>3600</v>
      </c>
      <c r="G11267">
        <v>206787286</v>
      </c>
      <c r="I11267" t="s">
        <v>3601</v>
      </c>
      <c r="J11267" t="s">
        <v>4844</v>
      </c>
      <c r="L11267" t="s">
        <v>4845</v>
      </c>
      <c r="M11267">
        <v>10</v>
      </c>
      <c r="N11267">
        <v>18</v>
      </c>
      <c r="O11267">
        <v>10.5</v>
      </c>
      <c r="S11267" t="b">
        <v>0</v>
      </c>
      <c r="T11267" t="b">
        <v>0</v>
      </c>
      <c r="U11267" t="b">
        <v>0</v>
      </c>
      <c r="V11267">
        <v>36000</v>
      </c>
      <c r="W11267">
        <v>24000</v>
      </c>
      <c r="X11267">
        <v>2.59</v>
      </c>
      <c r="Y11267">
        <v>24000</v>
      </c>
      <c r="Z11267">
        <v>2.59</v>
      </c>
    </row>
    <row r="11268" spans="1:26">
      <c r="A11268">
        <v>206787290</v>
      </c>
      <c r="B11268" t="s">
        <v>4836</v>
      </c>
      <c r="C11268" t="s">
        <v>3597</v>
      </c>
      <c r="D11268" t="s">
        <v>3614</v>
      </c>
      <c r="E11268" t="s">
        <v>4842</v>
      </c>
      <c r="F11268" t="s">
        <v>3600</v>
      </c>
      <c r="G11268">
        <v>206787290</v>
      </c>
      <c r="I11268" t="s">
        <v>3601</v>
      </c>
      <c r="J11268" t="s">
        <v>4844</v>
      </c>
      <c r="L11268" t="s">
        <v>4845</v>
      </c>
      <c r="M11268">
        <v>10</v>
      </c>
      <c r="N11268">
        <v>18</v>
      </c>
      <c r="O11268">
        <v>10.5</v>
      </c>
      <c r="S11268" t="b">
        <v>0</v>
      </c>
      <c r="T11268" t="b">
        <v>0</v>
      </c>
      <c r="U11268" t="b">
        <v>0</v>
      </c>
      <c r="V11268">
        <v>36000</v>
      </c>
      <c r="W11268">
        <v>24000</v>
      </c>
      <c r="X11268">
        <v>2.59</v>
      </c>
      <c r="Y11268">
        <v>24000</v>
      </c>
      <c r="Z11268">
        <v>2.59</v>
      </c>
    </row>
    <row r="11269" spans="1:26">
      <c r="A11269">
        <v>206787294</v>
      </c>
      <c r="B11269" t="s">
        <v>4836</v>
      </c>
      <c r="C11269" t="s">
        <v>3597</v>
      </c>
      <c r="D11269" t="s">
        <v>3614</v>
      </c>
      <c r="E11269" t="s">
        <v>4840</v>
      </c>
      <c r="F11269" t="s">
        <v>3600</v>
      </c>
      <c r="G11269">
        <v>206787294</v>
      </c>
      <c r="I11269" t="s">
        <v>3601</v>
      </c>
      <c r="J11269" t="s">
        <v>4844</v>
      </c>
      <c r="L11269" t="s">
        <v>4845</v>
      </c>
      <c r="M11269">
        <v>10</v>
      </c>
      <c r="N11269">
        <v>18</v>
      </c>
      <c r="O11269">
        <v>10.5</v>
      </c>
      <c r="S11269" t="b">
        <v>0</v>
      </c>
      <c r="T11269" t="b">
        <v>0</v>
      </c>
      <c r="U11269" t="b">
        <v>0</v>
      </c>
      <c r="V11269">
        <v>36000</v>
      </c>
      <c r="W11269">
        <v>24000</v>
      </c>
      <c r="X11269">
        <v>2.59</v>
      </c>
      <c r="Y11269">
        <v>24000</v>
      </c>
      <c r="Z11269">
        <v>2.59</v>
      </c>
    </row>
    <row r="11270" spans="1:26">
      <c r="A11270">
        <v>206787295</v>
      </c>
      <c r="B11270" t="s">
        <v>4836</v>
      </c>
      <c r="C11270" t="s">
        <v>3597</v>
      </c>
      <c r="D11270" t="s">
        <v>3614</v>
      </c>
      <c r="E11270" t="s">
        <v>4840</v>
      </c>
      <c r="F11270" t="s">
        <v>3600</v>
      </c>
      <c r="G11270">
        <v>206787295</v>
      </c>
      <c r="I11270" t="s">
        <v>3601</v>
      </c>
      <c r="J11270" t="s">
        <v>4843</v>
      </c>
      <c r="L11270" t="s">
        <v>4839</v>
      </c>
      <c r="M11270">
        <v>10.5</v>
      </c>
      <c r="N11270">
        <v>18</v>
      </c>
      <c r="O11270">
        <v>9.5</v>
      </c>
      <c r="S11270" t="b">
        <v>0</v>
      </c>
      <c r="T11270" t="b">
        <v>0</v>
      </c>
      <c r="U11270" t="b">
        <v>0</v>
      </c>
      <c r="V11270">
        <v>48000</v>
      </c>
      <c r="W11270">
        <v>30200</v>
      </c>
      <c r="X11270">
        <v>2.5099999999999998</v>
      </c>
      <c r="Y11270">
        <v>30200</v>
      </c>
      <c r="Z11270">
        <v>2.5099999999999998</v>
      </c>
    </row>
    <row r="11271" spans="1:26">
      <c r="A11271">
        <v>206787283</v>
      </c>
      <c r="B11271" t="s">
        <v>4836</v>
      </c>
      <c r="C11271" t="s">
        <v>3597</v>
      </c>
      <c r="D11271" t="s">
        <v>3614</v>
      </c>
      <c r="E11271" t="s">
        <v>3615</v>
      </c>
      <c r="F11271" t="s">
        <v>3600</v>
      </c>
      <c r="G11271">
        <v>206787283</v>
      </c>
      <c r="I11271" t="s">
        <v>3601</v>
      </c>
      <c r="J11271" t="s">
        <v>4843</v>
      </c>
      <c r="L11271" t="s">
        <v>4839</v>
      </c>
      <c r="M11271">
        <v>10.5</v>
      </c>
      <c r="N11271">
        <v>18</v>
      </c>
      <c r="O11271">
        <v>9.5</v>
      </c>
      <c r="S11271" t="b">
        <v>0</v>
      </c>
      <c r="T11271" t="b">
        <v>0</v>
      </c>
      <c r="U11271" t="b">
        <v>0</v>
      </c>
      <c r="V11271">
        <v>48000</v>
      </c>
      <c r="W11271">
        <v>30200</v>
      </c>
      <c r="X11271">
        <v>2.5099999999999998</v>
      </c>
      <c r="Y11271">
        <v>30200</v>
      </c>
      <c r="Z11271">
        <v>2.5099999999999998</v>
      </c>
    </row>
    <row r="11272" spans="1:26">
      <c r="A11272">
        <v>206787291</v>
      </c>
      <c r="B11272" t="s">
        <v>4836</v>
      </c>
      <c r="C11272" t="s">
        <v>3597</v>
      </c>
      <c r="D11272" t="s">
        <v>3614</v>
      </c>
      <c r="E11272" t="s">
        <v>4842</v>
      </c>
      <c r="F11272" t="s">
        <v>3600</v>
      </c>
      <c r="G11272">
        <v>206787291</v>
      </c>
      <c r="I11272" t="s">
        <v>3601</v>
      </c>
      <c r="J11272" t="s">
        <v>4843</v>
      </c>
      <c r="L11272" t="s">
        <v>4839</v>
      </c>
      <c r="M11272">
        <v>10.5</v>
      </c>
      <c r="N11272">
        <v>18</v>
      </c>
      <c r="O11272">
        <v>9.5</v>
      </c>
      <c r="S11272" t="b">
        <v>0</v>
      </c>
      <c r="T11272" t="b">
        <v>0</v>
      </c>
      <c r="U11272" t="b">
        <v>0</v>
      </c>
      <c r="V11272">
        <v>48000</v>
      </c>
      <c r="W11272">
        <v>30200</v>
      </c>
      <c r="X11272">
        <v>2.5099999999999998</v>
      </c>
      <c r="Y11272">
        <v>30200</v>
      </c>
      <c r="Z11272">
        <v>2.5099999999999998</v>
      </c>
    </row>
    <row r="11273" spans="1:26">
      <c r="A11273">
        <v>206787299</v>
      </c>
      <c r="B11273" t="s">
        <v>4836</v>
      </c>
      <c r="C11273" t="s">
        <v>3597</v>
      </c>
      <c r="D11273" t="s">
        <v>3614</v>
      </c>
      <c r="E11273" t="s">
        <v>4841</v>
      </c>
      <c r="F11273" t="s">
        <v>3600</v>
      </c>
      <c r="G11273">
        <v>206787299</v>
      </c>
      <c r="I11273" t="s">
        <v>3601</v>
      </c>
      <c r="J11273" t="s">
        <v>4843</v>
      </c>
      <c r="L11273" t="s">
        <v>4839</v>
      </c>
      <c r="M11273">
        <v>10.5</v>
      </c>
      <c r="N11273">
        <v>18</v>
      </c>
      <c r="O11273">
        <v>9.5</v>
      </c>
      <c r="S11273" t="b">
        <v>0</v>
      </c>
      <c r="T11273" t="b">
        <v>0</v>
      </c>
      <c r="U11273" t="b">
        <v>0</v>
      </c>
      <c r="V11273">
        <v>48000</v>
      </c>
      <c r="W11273">
        <v>30200</v>
      </c>
      <c r="X11273">
        <v>2.5099999999999998</v>
      </c>
      <c r="Y11273">
        <v>30200</v>
      </c>
      <c r="Z11273">
        <v>2.5099999999999998</v>
      </c>
    </row>
    <row r="11274" spans="1:26">
      <c r="A11274">
        <v>206787287</v>
      </c>
      <c r="B11274" t="s">
        <v>4836</v>
      </c>
      <c r="C11274" t="s">
        <v>3597</v>
      </c>
      <c r="D11274" t="s">
        <v>3614</v>
      </c>
      <c r="E11274" t="s">
        <v>4837</v>
      </c>
      <c r="F11274" t="s">
        <v>3600</v>
      </c>
      <c r="G11274">
        <v>206787287</v>
      </c>
      <c r="I11274" t="s">
        <v>3601</v>
      </c>
      <c r="J11274" t="s">
        <v>4843</v>
      </c>
      <c r="L11274" t="s">
        <v>4839</v>
      </c>
      <c r="M11274">
        <v>10.5</v>
      </c>
      <c r="N11274">
        <v>18</v>
      </c>
      <c r="O11274">
        <v>9.5</v>
      </c>
      <c r="S11274" t="b">
        <v>0</v>
      </c>
      <c r="T11274" t="b">
        <v>0</v>
      </c>
      <c r="U11274" t="b">
        <v>0</v>
      </c>
      <c r="V11274">
        <v>48000</v>
      </c>
      <c r="W11274">
        <v>30200</v>
      </c>
      <c r="X11274">
        <v>2.5099999999999998</v>
      </c>
      <c r="Y11274">
        <v>30200</v>
      </c>
      <c r="Z11274">
        <v>2.5099999999999998</v>
      </c>
    </row>
    <row r="11275" spans="1:26">
      <c r="A11275">
        <v>206787292</v>
      </c>
      <c r="B11275" t="s">
        <v>4836</v>
      </c>
      <c r="C11275" t="s">
        <v>3597</v>
      </c>
      <c r="D11275" t="s">
        <v>3614</v>
      </c>
      <c r="E11275" t="s">
        <v>4842</v>
      </c>
      <c r="F11275" t="s">
        <v>3600</v>
      </c>
      <c r="G11275">
        <v>206787292</v>
      </c>
      <c r="I11275" t="s">
        <v>3601</v>
      </c>
      <c r="J11275" t="s">
        <v>4838</v>
      </c>
      <c r="L11275" t="s">
        <v>4839</v>
      </c>
      <c r="M11275">
        <v>8.5</v>
      </c>
      <c r="N11275">
        <v>17</v>
      </c>
      <c r="O11275">
        <v>10</v>
      </c>
      <c r="S11275" t="b">
        <v>0</v>
      </c>
      <c r="T11275" t="b">
        <v>0</v>
      </c>
      <c r="U11275" t="b">
        <v>0</v>
      </c>
      <c r="V11275">
        <v>58500</v>
      </c>
      <c r="W11275">
        <v>36800</v>
      </c>
      <c r="X11275">
        <v>2.5299999999999998</v>
      </c>
      <c r="Y11275">
        <v>36800</v>
      </c>
      <c r="Z11275">
        <v>2.5299999999999998</v>
      </c>
    </row>
    <row r="11276" spans="1:26">
      <c r="A11276">
        <v>206787281</v>
      </c>
      <c r="B11276" t="s">
        <v>4836</v>
      </c>
      <c r="C11276" t="s">
        <v>3597</v>
      </c>
      <c r="D11276" t="s">
        <v>3614</v>
      </c>
      <c r="E11276" t="s">
        <v>3615</v>
      </c>
      <c r="F11276" t="s">
        <v>3600</v>
      </c>
      <c r="G11276">
        <v>206787281</v>
      </c>
      <c r="I11276" t="s">
        <v>3601</v>
      </c>
      <c r="J11276" t="s">
        <v>4838</v>
      </c>
      <c r="L11276" t="s">
        <v>4839</v>
      </c>
      <c r="M11276">
        <v>8.5</v>
      </c>
      <c r="N11276">
        <v>17</v>
      </c>
      <c r="O11276">
        <v>10</v>
      </c>
      <c r="S11276" t="b">
        <v>0</v>
      </c>
      <c r="T11276" t="b">
        <v>0</v>
      </c>
      <c r="U11276" t="b">
        <v>0</v>
      </c>
      <c r="V11276">
        <v>58500</v>
      </c>
      <c r="W11276">
        <v>36800</v>
      </c>
      <c r="X11276">
        <v>2.5299999999999998</v>
      </c>
      <c r="Y11276">
        <v>36800</v>
      </c>
      <c r="Z11276">
        <v>2.5299999999999998</v>
      </c>
    </row>
    <row r="11277" spans="1:26">
      <c r="A11277">
        <v>206787300</v>
      </c>
      <c r="B11277" t="s">
        <v>4836</v>
      </c>
      <c r="C11277" t="s">
        <v>3597</v>
      </c>
      <c r="D11277" t="s">
        <v>3614</v>
      </c>
      <c r="E11277" t="s">
        <v>4841</v>
      </c>
      <c r="F11277" t="s">
        <v>3600</v>
      </c>
      <c r="G11277">
        <v>206787300</v>
      </c>
      <c r="I11277" t="s">
        <v>3601</v>
      </c>
      <c r="J11277" t="s">
        <v>4838</v>
      </c>
      <c r="L11277" t="s">
        <v>4839</v>
      </c>
      <c r="M11277">
        <v>8.5</v>
      </c>
      <c r="N11277">
        <v>17</v>
      </c>
      <c r="O11277">
        <v>10</v>
      </c>
      <c r="S11277" t="b">
        <v>0</v>
      </c>
      <c r="T11277" t="b">
        <v>0</v>
      </c>
      <c r="U11277" t="b">
        <v>0</v>
      </c>
      <c r="V11277">
        <v>58500</v>
      </c>
      <c r="W11277">
        <v>36800</v>
      </c>
      <c r="X11277">
        <v>2.5299999999999998</v>
      </c>
      <c r="Y11277">
        <v>36800</v>
      </c>
      <c r="Z11277">
        <v>2.5299999999999998</v>
      </c>
    </row>
    <row r="11278" spans="1:26">
      <c r="A11278">
        <v>206787296</v>
      </c>
      <c r="B11278" t="s">
        <v>4836</v>
      </c>
      <c r="C11278" t="s">
        <v>3597</v>
      </c>
      <c r="D11278" t="s">
        <v>3614</v>
      </c>
      <c r="E11278" t="s">
        <v>4840</v>
      </c>
      <c r="F11278" t="s">
        <v>3600</v>
      </c>
      <c r="G11278">
        <v>206787296</v>
      </c>
      <c r="I11278" t="s">
        <v>3601</v>
      </c>
      <c r="J11278" t="s">
        <v>4838</v>
      </c>
      <c r="L11278" t="s">
        <v>4839</v>
      </c>
      <c r="M11278">
        <v>8.5</v>
      </c>
      <c r="N11278">
        <v>17</v>
      </c>
      <c r="O11278">
        <v>10</v>
      </c>
      <c r="S11278" t="b">
        <v>0</v>
      </c>
      <c r="T11278" t="b">
        <v>0</v>
      </c>
      <c r="U11278" t="b">
        <v>0</v>
      </c>
      <c r="V11278">
        <v>58500</v>
      </c>
      <c r="W11278">
        <v>36800</v>
      </c>
      <c r="X11278">
        <v>2.5299999999999998</v>
      </c>
      <c r="Y11278">
        <v>36800</v>
      </c>
      <c r="Z11278">
        <v>2.5299999999999998</v>
      </c>
    </row>
    <row r="11279" spans="1:26">
      <c r="A11279">
        <v>206787288</v>
      </c>
      <c r="B11279" t="s">
        <v>4836</v>
      </c>
      <c r="C11279" t="s">
        <v>3597</v>
      </c>
      <c r="D11279" t="s">
        <v>3614</v>
      </c>
      <c r="E11279" t="s">
        <v>4837</v>
      </c>
      <c r="F11279" t="s">
        <v>3600</v>
      </c>
      <c r="G11279">
        <v>206787288</v>
      </c>
      <c r="I11279" t="s">
        <v>3601</v>
      </c>
      <c r="J11279" t="s">
        <v>4838</v>
      </c>
      <c r="L11279" t="s">
        <v>4839</v>
      </c>
      <c r="M11279">
        <v>8.5</v>
      </c>
      <c r="N11279">
        <v>17</v>
      </c>
      <c r="O11279">
        <v>10</v>
      </c>
      <c r="S11279" t="b">
        <v>0</v>
      </c>
      <c r="T11279" t="b">
        <v>0</v>
      </c>
      <c r="U11279" t="b">
        <v>0</v>
      </c>
      <c r="V11279">
        <v>58500</v>
      </c>
      <c r="W11279">
        <v>36800</v>
      </c>
      <c r="X11279">
        <v>2.5299999999999998</v>
      </c>
      <c r="Y11279">
        <v>36800</v>
      </c>
      <c r="Z11279">
        <v>2.5299999999999998</v>
      </c>
    </row>
    <row r="11280" spans="1:26">
      <c r="A11280">
        <v>205300165</v>
      </c>
      <c r="B11280" t="s">
        <v>4815</v>
      </c>
      <c r="C11280" t="s">
        <v>3597</v>
      </c>
      <c r="D11280" t="s">
        <v>4816</v>
      </c>
      <c r="E11280" t="s">
        <v>4827</v>
      </c>
      <c r="F11280" t="s">
        <v>3621</v>
      </c>
      <c r="G11280">
        <v>205300165</v>
      </c>
      <c r="I11280" t="s">
        <v>3622</v>
      </c>
      <c r="J11280" t="s">
        <v>4834</v>
      </c>
      <c r="K11280" t="s">
        <v>3624</v>
      </c>
      <c r="L11280" t="s">
        <v>4835</v>
      </c>
      <c r="M11280">
        <v>12.5</v>
      </c>
      <c r="N11280">
        <v>21</v>
      </c>
      <c r="O11280">
        <v>10.5</v>
      </c>
      <c r="S11280" t="b">
        <v>0</v>
      </c>
      <c r="T11280" t="b">
        <v>0</v>
      </c>
      <c r="U11280" t="b">
        <v>0</v>
      </c>
      <c r="V11280">
        <v>23400</v>
      </c>
      <c r="W11280">
        <v>14500</v>
      </c>
      <c r="X11280">
        <v>2.4700000000000002</v>
      </c>
      <c r="Y11280">
        <v>20250</v>
      </c>
      <c r="Z11280">
        <v>2.12</v>
      </c>
    </row>
    <row r="11281" spans="1:26">
      <c r="A11281">
        <v>205300164</v>
      </c>
      <c r="B11281" t="s">
        <v>4815</v>
      </c>
      <c r="C11281" t="s">
        <v>3597</v>
      </c>
      <c r="D11281" t="s">
        <v>4816</v>
      </c>
      <c r="E11281" t="s">
        <v>4827</v>
      </c>
      <c r="F11281" t="s">
        <v>3621</v>
      </c>
      <c r="G11281">
        <v>205300164</v>
      </c>
      <c r="I11281" t="s">
        <v>3622</v>
      </c>
      <c r="J11281" t="s">
        <v>4832</v>
      </c>
      <c r="K11281" t="s">
        <v>3624</v>
      </c>
      <c r="L11281" t="s">
        <v>4833</v>
      </c>
      <c r="M11281">
        <v>13</v>
      </c>
      <c r="N11281">
        <v>23.3</v>
      </c>
      <c r="O11281">
        <v>11.6</v>
      </c>
      <c r="S11281" t="b">
        <v>0</v>
      </c>
      <c r="T11281" t="b">
        <v>0</v>
      </c>
      <c r="U11281" t="b">
        <v>0</v>
      </c>
      <c r="V11281">
        <v>18000</v>
      </c>
      <c r="W11281">
        <v>11600</v>
      </c>
      <c r="X11281">
        <v>3.01</v>
      </c>
      <c r="Y11281">
        <v>17530</v>
      </c>
      <c r="Z11281">
        <v>2.41</v>
      </c>
    </row>
    <row r="11282" spans="1:26">
      <c r="A11282">
        <v>206428592</v>
      </c>
      <c r="B11282" t="s">
        <v>4815</v>
      </c>
      <c r="C11282" t="s">
        <v>3597</v>
      </c>
      <c r="D11282" t="s">
        <v>4816</v>
      </c>
      <c r="E11282" t="s">
        <v>4820</v>
      </c>
      <c r="F11282" t="s">
        <v>3650</v>
      </c>
      <c r="G11282">
        <v>206428592</v>
      </c>
      <c r="I11282" t="s">
        <v>3622</v>
      </c>
      <c r="J11282" t="s">
        <v>4831</v>
      </c>
      <c r="K11282" t="s">
        <v>3653</v>
      </c>
      <c r="M11282">
        <v>12.5</v>
      </c>
      <c r="N11282">
        <v>22</v>
      </c>
      <c r="O11282">
        <v>11</v>
      </c>
      <c r="S11282" t="b">
        <v>0</v>
      </c>
      <c r="T11282" t="b">
        <v>0</v>
      </c>
      <c r="U11282" t="b">
        <v>0</v>
      </c>
      <c r="V11282">
        <v>24000</v>
      </c>
      <c r="W11282">
        <v>15400</v>
      </c>
      <c r="X11282">
        <v>2.59</v>
      </c>
      <c r="Y11282">
        <v>26000</v>
      </c>
      <c r="Z11282">
        <v>1.9</v>
      </c>
    </row>
    <row r="11283" spans="1:26">
      <c r="A11283">
        <v>206428591</v>
      </c>
      <c r="B11283" t="s">
        <v>4815</v>
      </c>
      <c r="C11283" t="s">
        <v>3597</v>
      </c>
      <c r="D11283" t="s">
        <v>4816</v>
      </c>
      <c r="E11283" t="s">
        <v>4820</v>
      </c>
      <c r="F11283" t="s">
        <v>3650</v>
      </c>
      <c r="G11283">
        <v>206428591</v>
      </c>
      <c r="I11283" t="s">
        <v>3622</v>
      </c>
      <c r="J11283" t="s">
        <v>4830</v>
      </c>
      <c r="K11283" t="s">
        <v>3653</v>
      </c>
      <c r="M11283">
        <v>12.5</v>
      </c>
      <c r="N11283">
        <v>22</v>
      </c>
      <c r="O11283">
        <v>11</v>
      </c>
      <c r="S11283" t="b">
        <v>0</v>
      </c>
      <c r="T11283" t="b">
        <v>0</v>
      </c>
      <c r="U11283" t="b">
        <v>1</v>
      </c>
      <c r="V11283">
        <v>18000</v>
      </c>
      <c r="W11283">
        <v>12200</v>
      </c>
      <c r="X11283">
        <v>2.59</v>
      </c>
      <c r="Y11283">
        <v>20000</v>
      </c>
      <c r="Z11283">
        <v>1.81</v>
      </c>
    </row>
    <row r="11284" spans="1:26">
      <c r="A11284">
        <v>205300162</v>
      </c>
      <c r="B11284" t="s">
        <v>4815</v>
      </c>
      <c r="C11284" t="s">
        <v>3597</v>
      </c>
      <c r="D11284" t="s">
        <v>4816</v>
      </c>
      <c r="E11284" t="s">
        <v>4827</v>
      </c>
      <c r="F11284" t="s">
        <v>3621</v>
      </c>
      <c r="G11284">
        <v>205300162</v>
      </c>
      <c r="I11284" t="s">
        <v>3622</v>
      </c>
      <c r="J11284" t="s">
        <v>4828</v>
      </c>
      <c r="K11284" t="s">
        <v>3624</v>
      </c>
      <c r="L11284" t="s">
        <v>4829</v>
      </c>
      <c r="M11284">
        <v>12.5</v>
      </c>
      <c r="N11284">
        <v>22</v>
      </c>
      <c r="O11284">
        <v>10.5</v>
      </c>
      <c r="S11284" t="b">
        <v>0</v>
      </c>
      <c r="T11284" t="b">
        <v>0</v>
      </c>
      <c r="U11284" t="b">
        <v>0</v>
      </c>
      <c r="V11284">
        <v>12000</v>
      </c>
      <c r="W11284">
        <v>7500</v>
      </c>
      <c r="X11284">
        <v>2.71</v>
      </c>
      <c r="Y11284">
        <v>9424</v>
      </c>
      <c r="Z11284">
        <v>2.42</v>
      </c>
    </row>
    <row r="11285" spans="1:26">
      <c r="A11285">
        <v>205653643</v>
      </c>
      <c r="B11285" t="s">
        <v>4815</v>
      </c>
      <c r="C11285" t="s">
        <v>3597</v>
      </c>
      <c r="D11285" t="s">
        <v>4816</v>
      </c>
      <c r="E11285" t="s">
        <v>4820</v>
      </c>
      <c r="F11285" t="s">
        <v>3621</v>
      </c>
      <c r="G11285">
        <v>205653643</v>
      </c>
      <c r="I11285" t="s">
        <v>3622</v>
      </c>
      <c r="J11285" t="s">
        <v>4825</v>
      </c>
      <c r="K11285" t="s">
        <v>3624</v>
      </c>
      <c r="L11285" t="s">
        <v>4826</v>
      </c>
      <c r="M11285">
        <v>13</v>
      </c>
      <c r="N11285">
        <v>23.3</v>
      </c>
      <c r="O11285">
        <v>11.6</v>
      </c>
      <c r="S11285" t="b">
        <v>0</v>
      </c>
      <c r="T11285" t="b">
        <v>0</v>
      </c>
      <c r="U11285" t="b">
        <v>0</v>
      </c>
      <c r="V11285">
        <v>18000</v>
      </c>
      <c r="W11285">
        <v>11600</v>
      </c>
      <c r="X11285">
        <v>3.01</v>
      </c>
      <c r="Y11285">
        <v>17530</v>
      </c>
      <c r="Z11285">
        <v>2.41</v>
      </c>
    </row>
    <row r="11286" spans="1:26">
      <c r="A11286">
        <v>205653644</v>
      </c>
      <c r="B11286" t="s">
        <v>4815</v>
      </c>
      <c r="C11286" t="s">
        <v>3597</v>
      </c>
      <c r="D11286" t="s">
        <v>4816</v>
      </c>
      <c r="E11286" t="s">
        <v>4820</v>
      </c>
      <c r="F11286" t="s">
        <v>3621</v>
      </c>
      <c r="G11286">
        <v>205653644</v>
      </c>
      <c r="I11286" t="s">
        <v>3622</v>
      </c>
      <c r="J11286" t="s">
        <v>4823</v>
      </c>
      <c r="K11286" t="s">
        <v>3624</v>
      </c>
      <c r="L11286" t="s">
        <v>4824</v>
      </c>
      <c r="M11286">
        <v>12.5</v>
      </c>
      <c r="N11286">
        <v>21</v>
      </c>
      <c r="O11286">
        <v>10.5</v>
      </c>
      <c r="S11286" t="b">
        <v>0</v>
      </c>
      <c r="T11286" t="b">
        <v>0</v>
      </c>
      <c r="U11286" t="b">
        <v>0</v>
      </c>
      <c r="V11286">
        <v>23400</v>
      </c>
      <c r="W11286">
        <v>14500</v>
      </c>
      <c r="X11286">
        <v>2.4700000000000002</v>
      </c>
      <c r="Y11286">
        <v>20250</v>
      </c>
      <c r="Z11286">
        <v>2.12</v>
      </c>
    </row>
    <row r="11287" spans="1:26">
      <c r="A11287">
        <v>205653642</v>
      </c>
      <c r="B11287" t="s">
        <v>4815</v>
      </c>
      <c r="C11287" t="s">
        <v>3597</v>
      </c>
      <c r="D11287" t="s">
        <v>4816</v>
      </c>
      <c r="E11287" t="s">
        <v>4820</v>
      </c>
      <c r="F11287" t="s">
        <v>3621</v>
      </c>
      <c r="G11287">
        <v>205653642</v>
      </c>
      <c r="I11287" t="s">
        <v>3622</v>
      </c>
      <c r="J11287" t="s">
        <v>4821</v>
      </c>
      <c r="K11287" t="s">
        <v>3624</v>
      </c>
      <c r="L11287" t="s">
        <v>4822</v>
      </c>
      <c r="M11287">
        <v>12.5</v>
      </c>
      <c r="N11287">
        <v>22</v>
      </c>
      <c r="O11287">
        <v>10.5</v>
      </c>
      <c r="S11287" t="b">
        <v>0</v>
      </c>
      <c r="T11287" t="b">
        <v>0</v>
      </c>
      <c r="U11287" t="b">
        <v>0</v>
      </c>
      <c r="V11287">
        <v>12000</v>
      </c>
      <c r="W11287">
        <v>7500</v>
      </c>
      <c r="X11287">
        <v>2.71</v>
      </c>
      <c r="Y11287">
        <v>9424</v>
      </c>
      <c r="Z11287">
        <v>2.42</v>
      </c>
    </row>
    <row r="11288" spans="1:26">
      <c r="A11288">
        <v>202864314</v>
      </c>
      <c r="B11288" t="s">
        <v>4815</v>
      </c>
      <c r="C11288" t="s">
        <v>3597</v>
      </c>
      <c r="D11288" t="s">
        <v>4816</v>
      </c>
      <c r="E11288" t="s">
        <v>4817</v>
      </c>
      <c r="F11288" t="s">
        <v>3650</v>
      </c>
      <c r="G11288">
        <v>202864314</v>
      </c>
      <c r="I11288" t="s">
        <v>3622</v>
      </c>
      <c r="J11288" t="s">
        <v>4818</v>
      </c>
      <c r="K11288" t="s">
        <v>3624</v>
      </c>
      <c r="L11288" t="s">
        <v>4819</v>
      </c>
      <c r="M11288">
        <v>12.5</v>
      </c>
      <c r="N11288">
        <v>22</v>
      </c>
      <c r="O11288">
        <v>11</v>
      </c>
      <c r="S11288" t="b">
        <v>0</v>
      </c>
      <c r="T11288" t="b">
        <v>0</v>
      </c>
      <c r="U11288" t="b">
        <v>0</v>
      </c>
      <c r="V11288">
        <v>24000</v>
      </c>
      <c r="W11288">
        <v>15400</v>
      </c>
      <c r="X11288">
        <v>2.59</v>
      </c>
      <c r="Y11288">
        <v>26000</v>
      </c>
      <c r="Z11288">
        <v>1.9</v>
      </c>
    </row>
    <row r="11289" spans="1:26">
      <c r="A11289">
        <v>201754302</v>
      </c>
      <c r="B11289" t="s">
        <v>3778</v>
      </c>
      <c r="C11289" t="s">
        <v>3597</v>
      </c>
      <c r="D11289" t="s">
        <v>3743</v>
      </c>
      <c r="E11289" t="s">
        <v>3752</v>
      </c>
      <c r="F11289" t="s">
        <v>3621</v>
      </c>
      <c r="G11289">
        <v>201754302</v>
      </c>
      <c r="I11289" t="s">
        <v>3622</v>
      </c>
      <c r="J11289" t="s">
        <v>4813</v>
      </c>
      <c r="K11289" t="s">
        <v>3624</v>
      </c>
      <c r="L11289" t="s">
        <v>4814</v>
      </c>
      <c r="M11289">
        <v>12.5</v>
      </c>
      <c r="N11289">
        <v>21</v>
      </c>
      <c r="O11289">
        <v>12</v>
      </c>
      <c r="S11289" t="b">
        <v>0</v>
      </c>
      <c r="T11289" t="b">
        <v>0</v>
      </c>
      <c r="U11289" t="b">
        <v>0</v>
      </c>
      <c r="V11289">
        <v>17200</v>
      </c>
      <c r="W11289">
        <v>13700</v>
      </c>
      <c r="X11289">
        <v>3.04</v>
      </c>
      <c r="Y11289">
        <v>20300</v>
      </c>
      <c r="Z11289">
        <v>2.12</v>
      </c>
    </row>
    <row r="11290" spans="1:26">
      <c r="A11290">
        <v>201754642</v>
      </c>
      <c r="B11290" t="s">
        <v>3778</v>
      </c>
      <c r="C11290" t="s">
        <v>3597</v>
      </c>
      <c r="D11290" t="s">
        <v>3743</v>
      </c>
      <c r="E11290" t="s">
        <v>3752</v>
      </c>
      <c r="F11290" t="s">
        <v>3650</v>
      </c>
      <c r="G11290">
        <v>201754642</v>
      </c>
      <c r="I11290" t="s">
        <v>3622</v>
      </c>
      <c r="J11290" t="s">
        <v>4103</v>
      </c>
      <c r="K11290" t="s">
        <v>3653</v>
      </c>
      <c r="M11290">
        <v>12.7</v>
      </c>
      <c r="N11290">
        <v>20</v>
      </c>
      <c r="O11290">
        <v>10</v>
      </c>
      <c r="S11290" t="b">
        <v>0</v>
      </c>
      <c r="T11290" t="b">
        <v>0</v>
      </c>
      <c r="U11290" t="b">
        <v>0</v>
      </c>
      <c r="V11290">
        <v>18000</v>
      </c>
      <c r="W11290">
        <v>13500</v>
      </c>
      <c r="X11290">
        <v>3.04</v>
      </c>
      <c r="Y11290">
        <v>15500</v>
      </c>
      <c r="Z11290">
        <v>2.6</v>
      </c>
    </row>
    <row r="11291" spans="1:26">
      <c r="A11291">
        <v>205047855</v>
      </c>
      <c r="B11291" t="s">
        <v>4804</v>
      </c>
      <c r="C11291" t="s">
        <v>3597</v>
      </c>
      <c r="D11291" t="s">
        <v>1093</v>
      </c>
      <c r="E11291" t="s">
        <v>3782</v>
      </c>
      <c r="F11291" t="s">
        <v>3621</v>
      </c>
      <c r="G11291">
        <v>205047855</v>
      </c>
      <c r="I11291" t="s">
        <v>3622</v>
      </c>
      <c r="J11291" t="s">
        <v>4805</v>
      </c>
      <c r="K11291" t="s">
        <v>3624</v>
      </c>
      <c r="L11291" t="s">
        <v>4806</v>
      </c>
      <c r="M11291">
        <v>10.9</v>
      </c>
      <c r="N11291">
        <v>20</v>
      </c>
      <c r="O11291">
        <v>10.6</v>
      </c>
      <c r="S11291" t="b">
        <v>0</v>
      </c>
      <c r="T11291" t="b">
        <v>0</v>
      </c>
      <c r="U11291" t="b">
        <v>1</v>
      </c>
      <c r="V11291">
        <v>24000</v>
      </c>
      <c r="W11291">
        <v>18500</v>
      </c>
      <c r="X11291">
        <v>2.64</v>
      </c>
      <c r="Y11291">
        <v>26500</v>
      </c>
      <c r="Z11291">
        <v>2.59</v>
      </c>
    </row>
    <row r="11292" spans="1:26">
      <c r="A11292">
        <v>206608650</v>
      </c>
      <c r="B11292" t="s">
        <v>4799</v>
      </c>
      <c r="C11292" t="s">
        <v>3597</v>
      </c>
      <c r="D11292" t="s">
        <v>3727</v>
      </c>
      <c r="E11292" t="s">
        <v>4003</v>
      </c>
      <c r="F11292" t="s">
        <v>3753</v>
      </c>
      <c r="G11292">
        <v>206608650</v>
      </c>
      <c r="I11292" t="s">
        <v>3601</v>
      </c>
      <c r="J11292" t="s">
        <v>4802</v>
      </c>
      <c r="K11292" t="s">
        <v>3624</v>
      </c>
      <c r="L11292" t="s">
        <v>4803</v>
      </c>
      <c r="M11292">
        <v>12.5</v>
      </c>
      <c r="N11292">
        <v>21</v>
      </c>
      <c r="O11292">
        <v>11</v>
      </c>
      <c r="S11292" t="b">
        <v>0</v>
      </c>
      <c r="T11292" t="b">
        <v>0</v>
      </c>
      <c r="U11292" t="b">
        <v>0</v>
      </c>
      <c r="V11292">
        <v>9000</v>
      </c>
      <c r="W11292">
        <v>6500</v>
      </c>
      <c r="X11292">
        <v>2.61</v>
      </c>
      <c r="Y11292">
        <v>11050</v>
      </c>
      <c r="Z11292">
        <v>2.5299999999999998</v>
      </c>
    </row>
    <row r="11293" spans="1:26">
      <c r="A11293">
        <v>206389354</v>
      </c>
      <c r="B11293" t="s">
        <v>4799</v>
      </c>
      <c r="C11293" t="s">
        <v>3597</v>
      </c>
      <c r="D11293" t="s">
        <v>3727</v>
      </c>
      <c r="E11293" t="s">
        <v>4003</v>
      </c>
      <c r="F11293" t="s">
        <v>3753</v>
      </c>
      <c r="G11293">
        <v>206389354</v>
      </c>
      <c r="I11293" t="s">
        <v>3601</v>
      </c>
      <c r="J11293" t="s">
        <v>4800</v>
      </c>
      <c r="K11293" t="s">
        <v>3624</v>
      </c>
      <c r="L11293" t="s">
        <v>4801</v>
      </c>
      <c r="M11293">
        <v>12.5</v>
      </c>
      <c r="N11293">
        <v>20</v>
      </c>
      <c r="O11293">
        <v>10.5</v>
      </c>
      <c r="S11293" t="b">
        <v>0</v>
      </c>
      <c r="T11293" t="b">
        <v>0</v>
      </c>
      <c r="U11293" t="b">
        <v>0</v>
      </c>
      <c r="V11293">
        <v>12000</v>
      </c>
      <c r="W11293">
        <v>9300</v>
      </c>
      <c r="X11293">
        <v>2.39</v>
      </c>
      <c r="Y11293">
        <v>13485</v>
      </c>
      <c r="Z11293">
        <v>2.31</v>
      </c>
    </row>
    <row r="11294" spans="1:26">
      <c r="A11294">
        <v>206608651</v>
      </c>
      <c r="B11294" t="s">
        <v>4796</v>
      </c>
      <c r="C11294" t="s">
        <v>3597</v>
      </c>
      <c r="D11294" t="s">
        <v>3727</v>
      </c>
      <c r="E11294" t="s">
        <v>4003</v>
      </c>
      <c r="F11294" t="s">
        <v>3753</v>
      </c>
      <c r="G11294">
        <v>206608651</v>
      </c>
      <c r="I11294" t="s">
        <v>3601</v>
      </c>
      <c r="J11294" t="s">
        <v>4797</v>
      </c>
      <c r="K11294" t="s">
        <v>3624</v>
      </c>
      <c r="L11294" t="s">
        <v>4798</v>
      </c>
      <c r="M11294">
        <v>11.5</v>
      </c>
      <c r="N11294">
        <v>19</v>
      </c>
      <c r="O11294">
        <v>10</v>
      </c>
      <c r="S11294" t="b">
        <v>0</v>
      </c>
      <c r="T11294" t="b">
        <v>0</v>
      </c>
      <c r="U11294" t="b">
        <v>0</v>
      </c>
      <c r="V11294">
        <v>18000</v>
      </c>
      <c r="W11294">
        <v>15000</v>
      </c>
      <c r="X11294">
        <v>2.2000000000000002</v>
      </c>
      <c r="Y11294">
        <v>20250</v>
      </c>
      <c r="Z11294">
        <v>2.2799999999999998</v>
      </c>
    </row>
    <row r="11295" spans="1:26">
      <c r="A11295">
        <v>205291903</v>
      </c>
      <c r="B11295" t="s">
        <v>4344</v>
      </c>
      <c r="C11295" t="s">
        <v>3597</v>
      </c>
      <c r="D11295" t="s">
        <v>3727</v>
      </c>
      <c r="E11295" t="s">
        <v>4003</v>
      </c>
      <c r="F11295" t="s">
        <v>3621</v>
      </c>
      <c r="G11295">
        <v>205291903</v>
      </c>
      <c r="I11295" t="s">
        <v>3622</v>
      </c>
      <c r="J11295" t="s">
        <v>4794</v>
      </c>
      <c r="K11295" t="s">
        <v>3624</v>
      </c>
      <c r="L11295" t="s">
        <v>4795</v>
      </c>
      <c r="M11295">
        <v>13</v>
      </c>
      <c r="N11295">
        <v>23</v>
      </c>
      <c r="O11295">
        <v>12</v>
      </c>
      <c r="S11295" t="b">
        <v>0</v>
      </c>
      <c r="T11295" t="b">
        <v>0</v>
      </c>
      <c r="U11295" t="b">
        <v>0</v>
      </c>
      <c r="V11295">
        <v>18000</v>
      </c>
      <c r="W11295">
        <v>15300</v>
      </c>
      <c r="X11295">
        <v>2.7</v>
      </c>
      <c r="Y11295">
        <v>21000</v>
      </c>
      <c r="Z11295">
        <v>2.65</v>
      </c>
    </row>
    <row r="11296" spans="1:26">
      <c r="A11296">
        <v>206551251</v>
      </c>
      <c r="B11296" t="s">
        <v>4789</v>
      </c>
      <c r="C11296" t="s">
        <v>3597</v>
      </c>
      <c r="D11296" t="s">
        <v>3727</v>
      </c>
      <c r="E11296" t="s">
        <v>3728</v>
      </c>
      <c r="F11296" t="s">
        <v>3621</v>
      </c>
      <c r="G11296">
        <v>206551251</v>
      </c>
      <c r="I11296" t="s">
        <v>3622</v>
      </c>
      <c r="J11296" t="s">
        <v>4792</v>
      </c>
      <c r="K11296" t="s">
        <v>3624</v>
      </c>
      <c r="L11296" t="s">
        <v>4793</v>
      </c>
      <c r="M11296">
        <v>11</v>
      </c>
      <c r="N11296">
        <v>18</v>
      </c>
      <c r="O11296">
        <v>10</v>
      </c>
      <c r="S11296" t="b">
        <v>0</v>
      </c>
      <c r="T11296" t="b">
        <v>0</v>
      </c>
      <c r="U11296" t="b">
        <v>0</v>
      </c>
      <c r="V11296">
        <v>9000</v>
      </c>
      <c r="W11296">
        <v>5000</v>
      </c>
      <c r="X11296">
        <v>2.82</v>
      </c>
      <c r="Y11296">
        <v>7500</v>
      </c>
      <c r="Z11296">
        <v>2.42</v>
      </c>
    </row>
    <row r="11297" spans="1:26">
      <c r="A11297">
        <v>206551252</v>
      </c>
      <c r="B11297" t="s">
        <v>4789</v>
      </c>
      <c r="C11297" t="s">
        <v>3597</v>
      </c>
      <c r="D11297" t="s">
        <v>3727</v>
      </c>
      <c r="E11297" t="s">
        <v>3728</v>
      </c>
      <c r="F11297" t="s">
        <v>3621</v>
      </c>
      <c r="G11297">
        <v>206551252</v>
      </c>
      <c r="I11297" t="s">
        <v>3622</v>
      </c>
      <c r="J11297" t="s">
        <v>4790</v>
      </c>
      <c r="K11297" t="s">
        <v>3624</v>
      </c>
      <c r="L11297" t="s">
        <v>4791</v>
      </c>
      <c r="M11297">
        <v>11</v>
      </c>
      <c r="N11297">
        <v>18</v>
      </c>
      <c r="O11297">
        <v>10</v>
      </c>
      <c r="S11297" t="b">
        <v>0</v>
      </c>
      <c r="T11297" t="b">
        <v>0</v>
      </c>
      <c r="U11297" t="b">
        <v>0</v>
      </c>
      <c r="V11297">
        <v>12000</v>
      </c>
      <c r="W11297">
        <v>7500</v>
      </c>
      <c r="X11297">
        <v>2.97</v>
      </c>
      <c r="Y11297">
        <v>10000</v>
      </c>
      <c r="Z11297">
        <v>2.66</v>
      </c>
    </row>
    <row r="11298" spans="1:26">
      <c r="A11298">
        <v>206551254</v>
      </c>
      <c r="B11298" t="s">
        <v>4784</v>
      </c>
      <c r="C11298" t="s">
        <v>3597</v>
      </c>
      <c r="D11298" t="s">
        <v>3727</v>
      </c>
      <c r="E11298" t="s">
        <v>4003</v>
      </c>
      <c r="F11298" t="s">
        <v>3621</v>
      </c>
      <c r="G11298">
        <v>206551254</v>
      </c>
      <c r="I11298" t="s">
        <v>3622</v>
      </c>
      <c r="J11298" t="s">
        <v>4787</v>
      </c>
      <c r="K11298" t="s">
        <v>3624</v>
      </c>
      <c r="L11298" t="s">
        <v>4788</v>
      </c>
      <c r="M11298">
        <v>11</v>
      </c>
      <c r="N11298">
        <v>18</v>
      </c>
      <c r="O11298">
        <v>10</v>
      </c>
      <c r="S11298" t="b">
        <v>0</v>
      </c>
      <c r="T11298" t="b">
        <v>0</v>
      </c>
      <c r="U11298" t="b">
        <v>0</v>
      </c>
      <c r="V11298">
        <v>12000</v>
      </c>
      <c r="W11298">
        <v>7500</v>
      </c>
      <c r="X11298">
        <v>2.97</v>
      </c>
      <c r="Y11298">
        <v>10000</v>
      </c>
      <c r="Z11298">
        <v>2.66</v>
      </c>
    </row>
    <row r="11299" spans="1:26">
      <c r="A11299">
        <v>206551253</v>
      </c>
      <c r="B11299" t="s">
        <v>4784</v>
      </c>
      <c r="C11299" t="s">
        <v>3597</v>
      </c>
      <c r="D11299" t="s">
        <v>3727</v>
      </c>
      <c r="E11299" t="s">
        <v>4003</v>
      </c>
      <c r="F11299" t="s">
        <v>3621</v>
      </c>
      <c r="G11299">
        <v>206551253</v>
      </c>
      <c r="I11299" t="s">
        <v>3622</v>
      </c>
      <c r="J11299" t="s">
        <v>4785</v>
      </c>
      <c r="K11299" t="s">
        <v>3624</v>
      </c>
      <c r="L11299" t="s">
        <v>4786</v>
      </c>
      <c r="M11299">
        <v>11</v>
      </c>
      <c r="N11299">
        <v>18</v>
      </c>
      <c r="O11299">
        <v>10</v>
      </c>
      <c r="S11299" t="b">
        <v>0</v>
      </c>
      <c r="T11299" t="b">
        <v>0</v>
      </c>
      <c r="U11299" t="b">
        <v>0</v>
      </c>
      <c r="V11299">
        <v>9000</v>
      </c>
      <c r="W11299">
        <v>5000</v>
      </c>
      <c r="X11299">
        <v>2.82</v>
      </c>
      <c r="Y11299">
        <v>7500</v>
      </c>
      <c r="Z11299">
        <v>2.42</v>
      </c>
    </row>
    <row r="11300" spans="1:26">
      <c r="A11300">
        <v>206401423</v>
      </c>
      <c r="B11300" t="s">
        <v>4678</v>
      </c>
      <c r="C11300" t="s">
        <v>3597</v>
      </c>
      <c r="D11300" t="s">
        <v>3743</v>
      </c>
      <c r="E11300" t="s">
        <v>3747</v>
      </c>
      <c r="F11300" t="s">
        <v>3621</v>
      </c>
      <c r="G11300">
        <v>206401423</v>
      </c>
      <c r="I11300" t="s">
        <v>3622</v>
      </c>
      <c r="J11300" t="s">
        <v>4783</v>
      </c>
      <c r="K11300" t="s">
        <v>3624</v>
      </c>
      <c r="L11300" t="s">
        <v>4708</v>
      </c>
      <c r="M11300">
        <v>12.5</v>
      </c>
      <c r="N11300">
        <v>21</v>
      </c>
      <c r="O11300">
        <v>12</v>
      </c>
      <c r="S11300" t="b">
        <v>0</v>
      </c>
      <c r="T11300" t="b">
        <v>0</v>
      </c>
      <c r="U11300" t="b">
        <v>0</v>
      </c>
      <c r="V11300">
        <v>17200</v>
      </c>
      <c r="W11300">
        <v>13700</v>
      </c>
      <c r="X11300">
        <v>3.04</v>
      </c>
      <c r="Y11300">
        <v>20300</v>
      </c>
      <c r="Z11300">
        <v>2.12</v>
      </c>
    </row>
    <row r="11301" spans="1:26">
      <c r="A11301">
        <v>204629363</v>
      </c>
      <c r="B11301" t="s">
        <v>4678</v>
      </c>
      <c r="C11301" t="s">
        <v>3597</v>
      </c>
      <c r="D11301" t="s">
        <v>3743</v>
      </c>
      <c r="E11301" t="s">
        <v>3752</v>
      </c>
      <c r="F11301" t="s">
        <v>3621</v>
      </c>
      <c r="G11301">
        <v>204629363</v>
      </c>
      <c r="I11301" t="s">
        <v>3622</v>
      </c>
      <c r="J11301" t="s">
        <v>4782</v>
      </c>
      <c r="K11301" t="s">
        <v>3624</v>
      </c>
      <c r="L11301" t="s">
        <v>4771</v>
      </c>
      <c r="M11301">
        <v>10.5</v>
      </c>
      <c r="N11301">
        <v>18</v>
      </c>
      <c r="O11301">
        <v>10</v>
      </c>
      <c r="S11301" t="b">
        <v>0</v>
      </c>
      <c r="T11301" t="b">
        <v>0</v>
      </c>
      <c r="U11301" t="b">
        <v>0</v>
      </c>
      <c r="V11301">
        <v>17200</v>
      </c>
      <c r="W11301">
        <v>11500</v>
      </c>
      <c r="X11301">
        <v>2.59</v>
      </c>
      <c r="Y11301">
        <v>15000</v>
      </c>
      <c r="Z11301">
        <v>2.2999999999999998</v>
      </c>
    </row>
    <row r="11302" spans="1:26">
      <c r="A11302">
        <v>204629556</v>
      </c>
      <c r="B11302" t="s">
        <v>4678</v>
      </c>
      <c r="C11302" t="s">
        <v>3597</v>
      </c>
      <c r="D11302" t="s">
        <v>3743</v>
      </c>
      <c r="E11302" t="s">
        <v>3752</v>
      </c>
      <c r="F11302" t="s">
        <v>3621</v>
      </c>
      <c r="G11302">
        <v>204629556</v>
      </c>
      <c r="I11302" t="s">
        <v>3622</v>
      </c>
      <c r="J11302" t="s">
        <v>4781</v>
      </c>
      <c r="K11302" t="s">
        <v>3624</v>
      </c>
      <c r="L11302" t="s">
        <v>4780</v>
      </c>
      <c r="M11302">
        <v>8.6</v>
      </c>
      <c r="N11302">
        <v>18</v>
      </c>
      <c r="O11302">
        <v>10</v>
      </c>
      <c r="S11302" t="b">
        <v>0</v>
      </c>
      <c r="T11302" t="b">
        <v>0</v>
      </c>
      <c r="U11302" t="b">
        <v>0</v>
      </c>
      <c r="V11302">
        <v>22500</v>
      </c>
      <c r="W11302">
        <v>18500</v>
      </c>
      <c r="X11302">
        <v>2.36</v>
      </c>
      <c r="Y11302">
        <v>18500</v>
      </c>
      <c r="Z11302">
        <v>2.42</v>
      </c>
    </row>
    <row r="11303" spans="1:26">
      <c r="A11303">
        <v>204629355</v>
      </c>
      <c r="B11303" t="s">
        <v>4678</v>
      </c>
      <c r="C11303" t="s">
        <v>3597</v>
      </c>
      <c r="D11303" t="s">
        <v>3743</v>
      </c>
      <c r="E11303" t="s">
        <v>3752</v>
      </c>
      <c r="F11303" t="s">
        <v>3621</v>
      </c>
      <c r="G11303">
        <v>204629355</v>
      </c>
      <c r="I11303" t="s">
        <v>3622</v>
      </c>
      <c r="J11303" t="s">
        <v>4779</v>
      </c>
      <c r="K11303" t="s">
        <v>3624</v>
      </c>
      <c r="L11303" t="s">
        <v>4761</v>
      </c>
      <c r="M11303">
        <v>13</v>
      </c>
      <c r="N11303">
        <v>21.6</v>
      </c>
      <c r="O11303">
        <v>11.7</v>
      </c>
      <c r="S11303" t="b">
        <v>0</v>
      </c>
      <c r="T11303" t="b">
        <v>0</v>
      </c>
      <c r="U11303" t="b">
        <v>0</v>
      </c>
      <c r="V11303">
        <v>14000</v>
      </c>
      <c r="W11303">
        <v>12100</v>
      </c>
      <c r="X11303">
        <v>2.2200000000000002</v>
      </c>
      <c r="Y11303">
        <v>16400</v>
      </c>
      <c r="Z11303">
        <v>2.39</v>
      </c>
    </row>
    <row r="11304" spans="1:26">
      <c r="A11304">
        <v>204629354</v>
      </c>
      <c r="B11304" t="s">
        <v>4678</v>
      </c>
      <c r="C11304" t="s">
        <v>3597</v>
      </c>
      <c r="D11304" t="s">
        <v>3743</v>
      </c>
      <c r="E11304" t="s">
        <v>3752</v>
      </c>
      <c r="F11304" t="s">
        <v>3621</v>
      </c>
      <c r="G11304">
        <v>204629354</v>
      </c>
      <c r="I11304" t="s">
        <v>3622</v>
      </c>
      <c r="J11304" t="s">
        <v>4778</v>
      </c>
      <c r="K11304" t="s">
        <v>3624</v>
      </c>
      <c r="L11304" t="s">
        <v>4765</v>
      </c>
      <c r="M11304">
        <v>13</v>
      </c>
      <c r="N11304">
        <v>23.1</v>
      </c>
      <c r="O11304">
        <v>12.5</v>
      </c>
      <c r="S11304" t="b">
        <v>0</v>
      </c>
      <c r="T11304" t="b">
        <v>0</v>
      </c>
      <c r="U11304" t="b">
        <v>0</v>
      </c>
      <c r="V11304">
        <v>12000</v>
      </c>
      <c r="W11304">
        <v>9200</v>
      </c>
      <c r="X11304">
        <v>3.1</v>
      </c>
      <c r="Y11304">
        <v>12000</v>
      </c>
      <c r="Z11304">
        <v>2.84</v>
      </c>
    </row>
    <row r="11305" spans="1:26">
      <c r="A11305">
        <v>204629353</v>
      </c>
      <c r="B11305" t="s">
        <v>4678</v>
      </c>
      <c r="C11305" t="s">
        <v>3597</v>
      </c>
      <c r="D11305" t="s">
        <v>3743</v>
      </c>
      <c r="E11305" t="s">
        <v>3752</v>
      </c>
      <c r="F11305" t="s">
        <v>3621</v>
      </c>
      <c r="G11305">
        <v>204629353</v>
      </c>
      <c r="I11305" t="s">
        <v>3622</v>
      </c>
      <c r="J11305" t="s">
        <v>4777</v>
      </c>
      <c r="K11305" t="s">
        <v>3624</v>
      </c>
      <c r="L11305" t="s">
        <v>4768</v>
      </c>
      <c r="M11305">
        <v>15.4</v>
      </c>
      <c r="N11305">
        <v>24.6</v>
      </c>
      <c r="O11305">
        <v>12.8</v>
      </c>
      <c r="S11305" t="b">
        <v>0</v>
      </c>
      <c r="T11305" t="b">
        <v>0</v>
      </c>
      <c r="U11305" t="b">
        <v>0</v>
      </c>
      <c r="V11305">
        <v>9000</v>
      </c>
      <c r="W11305">
        <v>6700</v>
      </c>
      <c r="X11305">
        <v>3.12</v>
      </c>
      <c r="Y11305">
        <v>10200</v>
      </c>
      <c r="Z11305">
        <v>2.82</v>
      </c>
    </row>
    <row r="11306" spans="1:26">
      <c r="A11306">
        <v>204629356</v>
      </c>
      <c r="B11306" t="s">
        <v>4678</v>
      </c>
      <c r="C11306" t="s">
        <v>3597</v>
      </c>
      <c r="D11306" t="s">
        <v>3743</v>
      </c>
      <c r="E11306" t="s">
        <v>3752</v>
      </c>
      <c r="F11306" t="s">
        <v>3621</v>
      </c>
      <c r="G11306">
        <v>204629356</v>
      </c>
      <c r="I11306" t="s">
        <v>3622</v>
      </c>
      <c r="J11306" t="s">
        <v>4776</v>
      </c>
      <c r="K11306" t="s">
        <v>3624</v>
      </c>
      <c r="L11306" t="s">
        <v>4763</v>
      </c>
      <c r="M11306">
        <v>13.4</v>
      </c>
      <c r="N11306">
        <v>20.5</v>
      </c>
      <c r="O11306">
        <v>11.2</v>
      </c>
      <c r="S11306" t="b">
        <v>0</v>
      </c>
      <c r="T11306" t="b">
        <v>0</v>
      </c>
      <c r="U11306" t="b">
        <v>0</v>
      </c>
      <c r="V11306">
        <v>18000</v>
      </c>
      <c r="W11306">
        <v>13800</v>
      </c>
      <c r="X11306">
        <v>2.73</v>
      </c>
      <c r="Y11306">
        <v>18200</v>
      </c>
      <c r="Z11306">
        <v>2.48</v>
      </c>
    </row>
    <row r="11307" spans="1:26">
      <c r="A11307">
        <v>204629357</v>
      </c>
      <c r="B11307" t="s">
        <v>4678</v>
      </c>
      <c r="C11307" t="s">
        <v>3597</v>
      </c>
      <c r="D11307" t="s">
        <v>3743</v>
      </c>
      <c r="E11307" t="s">
        <v>3752</v>
      </c>
      <c r="F11307" t="s">
        <v>3621</v>
      </c>
      <c r="G11307">
        <v>204629357</v>
      </c>
      <c r="I11307" t="s">
        <v>3622</v>
      </c>
      <c r="J11307" t="s">
        <v>4775</v>
      </c>
      <c r="K11307" t="s">
        <v>3624</v>
      </c>
      <c r="L11307" t="s">
        <v>4219</v>
      </c>
      <c r="M11307">
        <v>12.5</v>
      </c>
      <c r="N11307">
        <v>20.5</v>
      </c>
      <c r="O11307">
        <v>10</v>
      </c>
      <c r="S11307" t="b">
        <v>0</v>
      </c>
      <c r="T11307" t="b">
        <v>0</v>
      </c>
      <c r="U11307" t="b">
        <v>0</v>
      </c>
      <c r="V11307">
        <v>22500</v>
      </c>
      <c r="W11307">
        <v>16000</v>
      </c>
      <c r="X11307">
        <v>2.65</v>
      </c>
      <c r="Y11307">
        <v>24600</v>
      </c>
      <c r="Z11307">
        <v>2.19</v>
      </c>
    </row>
    <row r="11308" spans="1:26">
      <c r="A11308">
        <v>204629283</v>
      </c>
      <c r="B11308" t="s">
        <v>4678</v>
      </c>
      <c r="C11308" t="s">
        <v>3597</v>
      </c>
      <c r="D11308" t="s">
        <v>3743</v>
      </c>
      <c r="E11308" t="s">
        <v>3752</v>
      </c>
      <c r="F11308" t="s">
        <v>3849</v>
      </c>
      <c r="G11308">
        <v>204629283</v>
      </c>
      <c r="I11308" t="s">
        <v>3622</v>
      </c>
      <c r="J11308" t="s">
        <v>4774</v>
      </c>
      <c r="K11308" t="s">
        <v>3624</v>
      </c>
      <c r="L11308" t="s">
        <v>4269</v>
      </c>
      <c r="M11308">
        <v>12.6</v>
      </c>
      <c r="N11308">
        <v>19.5</v>
      </c>
      <c r="O11308">
        <v>13.3</v>
      </c>
      <c r="S11308" t="b">
        <v>0</v>
      </c>
      <c r="T11308" t="b">
        <v>0</v>
      </c>
      <c r="U11308" t="b">
        <v>0</v>
      </c>
      <c r="V11308">
        <v>9000</v>
      </c>
      <c r="W11308">
        <v>7700</v>
      </c>
      <c r="X11308">
        <v>3.22</v>
      </c>
      <c r="Y11308">
        <v>7700</v>
      </c>
      <c r="Z11308">
        <v>3.22</v>
      </c>
    </row>
    <row r="11309" spans="1:26">
      <c r="A11309">
        <v>204629285</v>
      </c>
      <c r="B11309" t="s">
        <v>4678</v>
      </c>
      <c r="C11309" t="s">
        <v>3597</v>
      </c>
      <c r="D11309" t="s">
        <v>3743</v>
      </c>
      <c r="E11309" t="s">
        <v>3752</v>
      </c>
      <c r="F11309" t="s">
        <v>3849</v>
      </c>
      <c r="G11309">
        <v>204629285</v>
      </c>
      <c r="I11309" t="s">
        <v>3622</v>
      </c>
      <c r="J11309" t="s">
        <v>4773</v>
      </c>
      <c r="K11309" t="s">
        <v>3624</v>
      </c>
      <c r="L11309" t="s">
        <v>4230</v>
      </c>
      <c r="M11309">
        <v>12.5</v>
      </c>
      <c r="N11309">
        <v>22.3</v>
      </c>
      <c r="O11309">
        <v>12.4</v>
      </c>
      <c r="S11309" t="b">
        <v>0</v>
      </c>
      <c r="T11309" t="b">
        <v>0</v>
      </c>
      <c r="U11309" t="b">
        <v>0</v>
      </c>
      <c r="V11309">
        <v>18000</v>
      </c>
      <c r="W11309">
        <v>13100</v>
      </c>
      <c r="X11309">
        <v>2.63</v>
      </c>
      <c r="Y11309">
        <v>13100</v>
      </c>
      <c r="Z11309">
        <v>2.63</v>
      </c>
    </row>
    <row r="11310" spans="1:26">
      <c r="A11310">
        <v>204629284</v>
      </c>
      <c r="B11310" t="s">
        <v>4678</v>
      </c>
      <c r="C11310" t="s">
        <v>3597</v>
      </c>
      <c r="D11310" t="s">
        <v>3743</v>
      </c>
      <c r="E11310" t="s">
        <v>3752</v>
      </c>
      <c r="F11310" t="s">
        <v>3849</v>
      </c>
      <c r="G11310">
        <v>204629284</v>
      </c>
      <c r="I11310" t="s">
        <v>3622</v>
      </c>
      <c r="J11310" t="s">
        <v>4772</v>
      </c>
      <c r="K11310" t="s">
        <v>3624</v>
      </c>
      <c r="L11310" t="s">
        <v>4242</v>
      </c>
      <c r="M11310">
        <v>12.5</v>
      </c>
      <c r="N11310">
        <v>19.8</v>
      </c>
      <c r="O11310">
        <v>12.1</v>
      </c>
      <c r="S11310" t="b">
        <v>0</v>
      </c>
      <c r="T11310" t="b">
        <v>0</v>
      </c>
      <c r="U11310" t="b">
        <v>0</v>
      </c>
      <c r="V11310">
        <v>12000</v>
      </c>
      <c r="W11310">
        <v>9900</v>
      </c>
      <c r="X11310">
        <v>2.84</v>
      </c>
      <c r="Y11310">
        <v>9900</v>
      </c>
      <c r="Z11310">
        <v>2.84</v>
      </c>
    </row>
    <row r="11311" spans="1:26">
      <c r="A11311">
        <v>206223048</v>
      </c>
      <c r="B11311" t="s">
        <v>4678</v>
      </c>
      <c r="C11311" t="s">
        <v>3597</v>
      </c>
      <c r="D11311" t="s">
        <v>3743</v>
      </c>
      <c r="E11311" t="s">
        <v>3752</v>
      </c>
      <c r="F11311" t="s">
        <v>3600</v>
      </c>
      <c r="G11311">
        <v>206223048</v>
      </c>
      <c r="I11311" t="s">
        <v>3601</v>
      </c>
      <c r="J11311" t="s">
        <v>4758</v>
      </c>
      <c r="K11311" t="s">
        <v>3624</v>
      </c>
      <c r="L11311" t="s">
        <v>4759</v>
      </c>
      <c r="M11311">
        <v>13</v>
      </c>
      <c r="N11311">
        <v>18</v>
      </c>
      <c r="O11311">
        <v>9.8000000000000007</v>
      </c>
      <c r="S11311" t="b">
        <v>0</v>
      </c>
      <c r="T11311" t="b">
        <v>0</v>
      </c>
      <c r="U11311" t="b">
        <v>0</v>
      </c>
      <c r="V11311">
        <v>30000</v>
      </c>
      <c r="W11311">
        <v>21000</v>
      </c>
      <c r="X11311">
        <v>2.44</v>
      </c>
      <c r="Y11311">
        <v>32000</v>
      </c>
      <c r="Z11311">
        <v>2.27</v>
      </c>
    </row>
    <row r="11312" spans="1:26">
      <c r="A11312">
        <v>204629236</v>
      </c>
      <c r="B11312" t="s">
        <v>4678</v>
      </c>
      <c r="C11312" t="s">
        <v>3597</v>
      </c>
      <c r="D11312" t="s">
        <v>3743</v>
      </c>
      <c r="E11312" t="s">
        <v>3752</v>
      </c>
      <c r="F11312" t="s">
        <v>3849</v>
      </c>
      <c r="G11312">
        <v>204629236</v>
      </c>
      <c r="I11312" t="s">
        <v>3622</v>
      </c>
      <c r="J11312" t="s">
        <v>4268</v>
      </c>
      <c r="K11312" t="s">
        <v>3624</v>
      </c>
      <c r="L11312" t="s">
        <v>4757</v>
      </c>
      <c r="M11312">
        <v>12.6</v>
      </c>
      <c r="N11312">
        <v>19.5</v>
      </c>
      <c r="O11312">
        <v>13.3</v>
      </c>
      <c r="S11312" t="b">
        <v>0</v>
      </c>
      <c r="T11312" t="b">
        <v>0</v>
      </c>
      <c r="U11312" t="b">
        <v>0</v>
      </c>
      <c r="V11312">
        <v>9000</v>
      </c>
      <c r="W11312">
        <v>7700</v>
      </c>
      <c r="X11312">
        <v>3.22</v>
      </c>
      <c r="Y11312">
        <v>7700</v>
      </c>
      <c r="Z11312">
        <v>3.22</v>
      </c>
    </row>
    <row r="11313" spans="1:26">
      <c r="A11313">
        <v>204629199</v>
      </c>
      <c r="B11313" t="s">
        <v>4678</v>
      </c>
      <c r="C11313" t="s">
        <v>3597</v>
      </c>
      <c r="D11313" t="s">
        <v>3743</v>
      </c>
      <c r="E11313" t="s">
        <v>3752</v>
      </c>
      <c r="F11313" t="s">
        <v>3849</v>
      </c>
      <c r="G11313">
        <v>204629199</v>
      </c>
      <c r="I11313" t="s">
        <v>3622</v>
      </c>
      <c r="J11313" t="s">
        <v>4268</v>
      </c>
      <c r="K11313" t="s">
        <v>3624</v>
      </c>
      <c r="L11313" t="s">
        <v>4756</v>
      </c>
      <c r="M11313">
        <v>13.4</v>
      </c>
      <c r="N11313">
        <v>22.4</v>
      </c>
      <c r="O11313">
        <v>12.2</v>
      </c>
      <c r="S11313" t="b">
        <v>0</v>
      </c>
      <c r="T11313" t="b">
        <v>0</v>
      </c>
      <c r="U11313" t="b">
        <v>0</v>
      </c>
      <c r="V11313">
        <v>9000</v>
      </c>
      <c r="W11313">
        <v>6900</v>
      </c>
      <c r="X11313">
        <v>2.5</v>
      </c>
      <c r="Y11313">
        <v>6900</v>
      </c>
      <c r="Z11313">
        <v>2.5</v>
      </c>
    </row>
    <row r="11314" spans="1:26">
      <c r="A11314">
        <v>204629196</v>
      </c>
      <c r="B11314" t="s">
        <v>4678</v>
      </c>
      <c r="C11314" t="s">
        <v>3597</v>
      </c>
      <c r="D11314" t="s">
        <v>3743</v>
      </c>
      <c r="E11314" t="s">
        <v>3752</v>
      </c>
      <c r="F11314" t="s">
        <v>3849</v>
      </c>
      <c r="G11314">
        <v>204629196</v>
      </c>
      <c r="I11314" t="s">
        <v>3622</v>
      </c>
      <c r="J11314" t="s">
        <v>4268</v>
      </c>
      <c r="K11314" t="s">
        <v>3624</v>
      </c>
      <c r="L11314" t="s">
        <v>4755</v>
      </c>
      <c r="M11314">
        <v>12.6</v>
      </c>
      <c r="N11314">
        <v>19.5</v>
      </c>
      <c r="O11314">
        <v>13.3</v>
      </c>
      <c r="S11314" t="b">
        <v>0</v>
      </c>
      <c r="T11314" t="b">
        <v>0</v>
      </c>
      <c r="U11314" t="b">
        <v>0</v>
      </c>
      <c r="V11314">
        <v>9000</v>
      </c>
      <c r="W11314">
        <v>7700</v>
      </c>
      <c r="X11314">
        <v>3.22</v>
      </c>
      <c r="Y11314">
        <v>7700</v>
      </c>
      <c r="Z11314">
        <v>3.22</v>
      </c>
    </row>
    <row r="11315" spans="1:26">
      <c r="A11315">
        <v>204629239</v>
      </c>
      <c r="B11315" t="s">
        <v>4678</v>
      </c>
      <c r="C11315" t="s">
        <v>3597</v>
      </c>
      <c r="D11315" t="s">
        <v>3743</v>
      </c>
      <c r="E11315" t="s">
        <v>3752</v>
      </c>
      <c r="F11315" t="s">
        <v>3849</v>
      </c>
      <c r="G11315">
        <v>204629239</v>
      </c>
      <c r="I11315" t="s">
        <v>3622</v>
      </c>
      <c r="J11315" t="s">
        <v>4268</v>
      </c>
      <c r="K11315" t="s">
        <v>3624</v>
      </c>
      <c r="L11315" t="s">
        <v>4754</v>
      </c>
      <c r="M11315">
        <v>13.4</v>
      </c>
      <c r="N11315">
        <v>22.4</v>
      </c>
      <c r="O11315">
        <v>12.2</v>
      </c>
      <c r="S11315" t="b">
        <v>0</v>
      </c>
      <c r="T11315" t="b">
        <v>0</v>
      </c>
      <c r="U11315" t="b">
        <v>0</v>
      </c>
      <c r="V11315">
        <v>9000</v>
      </c>
      <c r="W11315">
        <v>6900</v>
      </c>
      <c r="X11315">
        <v>2.5</v>
      </c>
      <c r="Y11315">
        <v>6900</v>
      </c>
      <c r="Z11315">
        <v>2.5</v>
      </c>
    </row>
    <row r="11316" spans="1:26">
      <c r="A11316">
        <v>204629200</v>
      </c>
      <c r="B11316" t="s">
        <v>4678</v>
      </c>
      <c r="C11316" t="s">
        <v>3597</v>
      </c>
      <c r="D11316" t="s">
        <v>3743</v>
      </c>
      <c r="E11316" t="s">
        <v>3752</v>
      </c>
      <c r="F11316" t="s">
        <v>3849</v>
      </c>
      <c r="G11316">
        <v>204629200</v>
      </c>
      <c r="I11316" t="s">
        <v>3622</v>
      </c>
      <c r="J11316" t="s">
        <v>4220</v>
      </c>
      <c r="K11316" t="s">
        <v>3624</v>
      </c>
      <c r="L11316" t="s">
        <v>4753</v>
      </c>
      <c r="M11316">
        <v>13.3</v>
      </c>
      <c r="N11316">
        <v>22</v>
      </c>
      <c r="O11316">
        <v>11.4</v>
      </c>
      <c r="S11316" t="b">
        <v>0</v>
      </c>
      <c r="T11316" t="b">
        <v>0</v>
      </c>
      <c r="U11316" t="b">
        <v>0</v>
      </c>
      <c r="V11316">
        <v>12000</v>
      </c>
      <c r="W11316">
        <v>8900</v>
      </c>
      <c r="X11316">
        <v>2.31</v>
      </c>
      <c r="Y11316">
        <v>8900</v>
      </c>
      <c r="Z11316">
        <v>2.31</v>
      </c>
    </row>
    <row r="11317" spans="1:26">
      <c r="A11317">
        <v>204629203</v>
      </c>
      <c r="B11317" t="s">
        <v>4678</v>
      </c>
      <c r="C11317" t="s">
        <v>3597</v>
      </c>
      <c r="D11317" t="s">
        <v>3743</v>
      </c>
      <c r="E11317" t="s">
        <v>3752</v>
      </c>
      <c r="F11317" t="s">
        <v>3753</v>
      </c>
      <c r="G11317">
        <v>204629203</v>
      </c>
      <c r="I11317" t="s">
        <v>3601</v>
      </c>
      <c r="J11317" t="s">
        <v>4268</v>
      </c>
      <c r="K11317" t="s">
        <v>3624</v>
      </c>
      <c r="L11317" t="s">
        <v>4752</v>
      </c>
      <c r="M11317">
        <v>12.8</v>
      </c>
      <c r="N11317">
        <v>18.8</v>
      </c>
      <c r="O11317">
        <v>11</v>
      </c>
      <c r="S11317" t="b">
        <v>0</v>
      </c>
      <c r="T11317" t="b">
        <v>0</v>
      </c>
      <c r="U11317" t="b">
        <v>0</v>
      </c>
      <c r="V11317">
        <v>9000</v>
      </c>
      <c r="W11317">
        <v>7600</v>
      </c>
      <c r="X11317">
        <v>2.5299999999999998</v>
      </c>
      <c r="Y11317">
        <v>7600</v>
      </c>
      <c r="Z11317">
        <v>2.5299999999999998</v>
      </c>
    </row>
    <row r="11318" spans="1:26">
      <c r="A11318">
        <v>204629243</v>
      </c>
      <c r="B11318" t="s">
        <v>4678</v>
      </c>
      <c r="C11318" t="s">
        <v>3597</v>
      </c>
      <c r="D11318" t="s">
        <v>3743</v>
      </c>
      <c r="E11318" t="s">
        <v>3752</v>
      </c>
      <c r="F11318" t="s">
        <v>3753</v>
      </c>
      <c r="G11318">
        <v>204629243</v>
      </c>
      <c r="I11318" t="s">
        <v>3601</v>
      </c>
      <c r="J11318" t="s">
        <v>4268</v>
      </c>
      <c r="K11318" t="s">
        <v>3624</v>
      </c>
      <c r="L11318" t="s">
        <v>4751</v>
      </c>
      <c r="M11318">
        <v>12.8</v>
      </c>
      <c r="N11318">
        <v>18.8</v>
      </c>
      <c r="O11318">
        <v>11</v>
      </c>
      <c r="S11318" t="b">
        <v>0</v>
      </c>
      <c r="T11318" t="b">
        <v>0</v>
      </c>
      <c r="U11318" t="b">
        <v>0</v>
      </c>
      <c r="V11318">
        <v>9000</v>
      </c>
      <c r="W11318">
        <v>7600</v>
      </c>
      <c r="X11318">
        <v>2.5299999999999998</v>
      </c>
      <c r="Y11318">
        <v>7600</v>
      </c>
      <c r="Z11318">
        <v>2.5299999999999998</v>
      </c>
    </row>
    <row r="11319" spans="1:26">
      <c r="A11319">
        <v>204629197</v>
      </c>
      <c r="B11319" t="s">
        <v>4678</v>
      </c>
      <c r="C11319" t="s">
        <v>3597</v>
      </c>
      <c r="D11319" t="s">
        <v>3743</v>
      </c>
      <c r="E11319" t="s">
        <v>3752</v>
      </c>
      <c r="F11319" t="s">
        <v>3849</v>
      </c>
      <c r="G11319">
        <v>204629197</v>
      </c>
      <c r="I11319" t="s">
        <v>3622</v>
      </c>
      <c r="J11319" t="s">
        <v>4220</v>
      </c>
      <c r="K11319" t="s">
        <v>3624</v>
      </c>
      <c r="L11319" t="s">
        <v>4750</v>
      </c>
      <c r="M11319">
        <v>12.5</v>
      </c>
      <c r="N11319">
        <v>19.8</v>
      </c>
      <c r="O11319">
        <v>12.1</v>
      </c>
      <c r="S11319" t="b">
        <v>0</v>
      </c>
      <c r="T11319" t="b">
        <v>0</v>
      </c>
      <c r="U11319" t="b">
        <v>0</v>
      </c>
      <c r="V11319">
        <v>12000</v>
      </c>
      <c r="W11319">
        <v>9900</v>
      </c>
      <c r="X11319">
        <v>2.84</v>
      </c>
      <c r="Y11319">
        <v>9900</v>
      </c>
      <c r="Z11319">
        <v>2.84</v>
      </c>
    </row>
    <row r="11320" spans="1:26">
      <c r="A11320">
        <v>204629204</v>
      </c>
      <c r="B11320" t="s">
        <v>4678</v>
      </c>
      <c r="C11320" t="s">
        <v>3597</v>
      </c>
      <c r="D11320" t="s">
        <v>3743</v>
      </c>
      <c r="E11320" t="s">
        <v>3752</v>
      </c>
      <c r="F11320" t="s">
        <v>3753</v>
      </c>
      <c r="G11320">
        <v>204629204</v>
      </c>
      <c r="I11320" t="s">
        <v>3601</v>
      </c>
      <c r="J11320" t="s">
        <v>4220</v>
      </c>
      <c r="K11320" t="s">
        <v>3624</v>
      </c>
      <c r="L11320" t="s">
        <v>4749</v>
      </c>
      <c r="M11320">
        <v>12.9</v>
      </c>
      <c r="N11320">
        <v>20.5</v>
      </c>
      <c r="O11320">
        <v>12.4</v>
      </c>
      <c r="S11320" t="b">
        <v>0</v>
      </c>
      <c r="T11320" t="b">
        <v>0</v>
      </c>
      <c r="U11320" t="b">
        <v>0</v>
      </c>
      <c r="V11320">
        <v>12000</v>
      </c>
      <c r="W11320">
        <v>10000</v>
      </c>
      <c r="X11320">
        <v>2.48</v>
      </c>
      <c r="Y11320">
        <v>10000</v>
      </c>
      <c r="Z11320">
        <v>2.48</v>
      </c>
    </row>
    <row r="11321" spans="1:26">
      <c r="A11321">
        <v>204629244</v>
      </c>
      <c r="B11321" t="s">
        <v>4678</v>
      </c>
      <c r="C11321" t="s">
        <v>3597</v>
      </c>
      <c r="D11321" t="s">
        <v>3743</v>
      </c>
      <c r="E11321" t="s">
        <v>3752</v>
      </c>
      <c r="F11321" t="s">
        <v>3753</v>
      </c>
      <c r="G11321">
        <v>204629244</v>
      </c>
      <c r="I11321" t="s">
        <v>3601</v>
      </c>
      <c r="J11321" t="s">
        <v>4220</v>
      </c>
      <c r="K11321" t="s">
        <v>3624</v>
      </c>
      <c r="L11321" t="s">
        <v>4748</v>
      </c>
      <c r="M11321">
        <v>12.9</v>
      </c>
      <c r="N11321">
        <v>20.5</v>
      </c>
      <c r="O11321">
        <v>12.4</v>
      </c>
      <c r="S11321" t="b">
        <v>0</v>
      </c>
      <c r="T11321" t="b">
        <v>0</v>
      </c>
      <c r="U11321" t="b">
        <v>0</v>
      </c>
      <c r="V11321">
        <v>12000</v>
      </c>
      <c r="W11321">
        <v>10000</v>
      </c>
      <c r="X11321">
        <v>2.48</v>
      </c>
      <c r="Y11321">
        <v>10000</v>
      </c>
      <c r="Z11321">
        <v>2.48</v>
      </c>
    </row>
    <row r="11322" spans="1:26">
      <c r="A11322">
        <v>204629237</v>
      </c>
      <c r="B11322" t="s">
        <v>4678</v>
      </c>
      <c r="C11322" t="s">
        <v>3597</v>
      </c>
      <c r="D11322" t="s">
        <v>3743</v>
      </c>
      <c r="E11322" t="s">
        <v>3752</v>
      </c>
      <c r="F11322" t="s">
        <v>3849</v>
      </c>
      <c r="G11322">
        <v>204629237</v>
      </c>
      <c r="I11322" t="s">
        <v>3622</v>
      </c>
      <c r="J11322" t="s">
        <v>4220</v>
      </c>
      <c r="K11322" t="s">
        <v>3624</v>
      </c>
      <c r="L11322" t="s">
        <v>4747</v>
      </c>
      <c r="M11322">
        <v>12.5</v>
      </c>
      <c r="N11322">
        <v>19.8</v>
      </c>
      <c r="O11322">
        <v>12.1</v>
      </c>
      <c r="S11322" t="b">
        <v>0</v>
      </c>
      <c r="T11322" t="b">
        <v>0</v>
      </c>
      <c r="U11322" t="b">
        <v>0</v>
      </c>
      <c r="V11322">
        <v>12000</v>
      </c>
      <c r="W11322">
        <v>9900</v>
      </c>
      <c r="X11322">
        <v>2.84</v>
      </c>
      <c r="Y11322">
        <v>9900</v>
      </c>
      <c r="Z11322">
        <v>2.84</v>
      </c>
    </row>
    <row r="11323" spans="1:26">
      <c r="A11323">
        <v>204629214</v>
      </c>
      <c r="B11323" t="s">
        <v>4678</v>
      </c>
      <c r="C11323" t="s">
        <v>3597</v>
      </c>
      <c r="D11323" t="s">
        <v>3743</v>
      </c>
      <c r="E11323" t="s">
        <v>3752</v>
      </c>
      <c r="F11323" t="s">
        <v>3600</v>
      </c>
      <c r="G11323">
        <v>204629214</v>
      </c>
      <c r="I11323" t="s">
        <v>3601</v>
      </c>
      <c r="J11323" t="s">
        <v>4220</v>
      </c>
      <c r="K11323" t="s">
        <v>3624</v>
      </c>
      <c r="L11323" t="s">
        <v>4746</v>
      </c>
      <c r="M11323">
        <v>12.7</v>
      </c>
      <c r="N11323">
        <v>18</v>
      </c>
      <c r="O11323">
        <v>12.1</v>
      </c>
      <c r="S11323" t="b">
        <v>0</v>
      </c>
      <c r="T11323" t="b">
        <v>0</v>
      </c>
      <c r="U11323" t="b">
        <v>0</v>
      </c>
      <c r="V11323">
        <v>12000</v>
      </c>
      <c r="W11323">
        <v>9900</v>
      </c>
      <c r="X11323">
        <v>2.59</v>
      </c>
      <c r="Y11323">
        <v>9900</v>
      </c>
      <c r="Z11323">
        <v>2.59</v>
      </c>
    </row>
    <row r="11324" spans="1:26">
      <c r="A11324">
        <v>204629247</v>
      </c>
      <c r="B11324" t="s">
        <v>4678</v>
      </c>
      <c r="C11324" t="s">
        <v>3597</v>
      </c>
      <c r="D11324" t="s">
        <v>3743</v>
      </c>
      <c r="E11324" t="s">
        <v>3752</v>
      </c>
      <c r="F11324" t="s">
        <v>3600</v>
      </c>
      <c r="G11324">
        <v>204629247</v>
      </c>
      <c r="I11324" t="s">
        <v>3601</v>
      </c>
      <c r="J11324" t="s">
        <v>4220</v>
      </c>
      <c r="K11324" t="s">
        <v>3624</v>
      </c>
      <c r="L11324" t="s">
        <v>4745</v>
      </c>
      <c r="M11324">
        <v>12.7</v>
      </c>
      <c r="N11324">
        <v>18</v>
      </c>
      <c r="O11324">
        <v>12.1</v>
      </c>
      <c r="S11324" t="b">
        <v>0</v>
      </c>
      <c r="T11324" t="b">
        <v>0</v>
      </c>
      <c r="U11324" t="b">
        <v>0</v>
      </c>
      <c r="V11324">
        <v>12000</v>
      </c>
      <c r="W11324">
        <v>9900</v>
      </c>
      <c r="X11324">
        <v>2.59</v>
      </c>
      <c r="Y11324">
        <v>9900</v>
      </c>
      <c r="Z11324">
        <v>2.59</v>
      </c>
    </row>
    <row r="11325" spans="1:26">
      <c r="A11325">
        <v>204629240</v>
      </c>
      <c r="B11325" t="s">
        <v>4678</v>
      </c>
      <c r="C11325" t="s">
        <v>3597</v>
      </c>
      <c r="D11325" t="s">
        <v>3743</v>
      </c>
      <c r="E11325" t="s">
        <v>3752</v>
      </c>
      <c r="F11325" t="s">
        <v>3849</v>
      </c>
      <c r="G11325">
        <v>204629240</v>
      </c>
      <c r="I11325" t="s">
        <v>3622</v>
      </c>
      <c r="J11325" t="s">
        <v>4220</v>
      </c>
      <c r="K11325" t="s">
        <v>3624</v>
      </c>
      <c r="L11325" t="s">
        <v>4744</v>
      </c>
      <c r="M11325">
        <v>13.3</v>
      </c>
      <c r="N11325">
        <v>22</v>
      </c>
      <c r="O11325">
        <v>11.4</v>
      </c>
      <c r="S11325" t="b">
        <v>0</v>
      </c>
      <c r="T11325" t="b">
        <v>0</v>
      </c>
      <c r="U11325" t="b">
        <v>0</v>
      </c>
      <c r="V11325">
        <v>12000</v>
      </c>
      <c r="W11325">
        <v>8900</v>
      </c>
      <c r="X11325">
        <v>2.31</v>
      </c>
      <c r="Y11325">
        <v>8900</v>
      </c>
      <c r="Z11325">
        <v>2.31</v>
      </c>
    </row>
    <row r="11326" spans="1:26">
      <c r="A11326">
        <v>206328090</v>
      </c>
      <c r="B11326" t="s">
        <v>4678</v>
      </c>
      <c r="C11326" t="s">
        <v>3597</v>
      </c>
      <c r="D11326" t="s">
        <v>3743</v>
      </c>
      <c r="E11326" t="s">
        <v>3752</v>
      </c>
      <c r="F11326" t="s">
        <v>3753</v>
      </c>
      <c r="G11326">
        <v>206328090</v>
      </c>
      <c r="I11326" t="s">
        <v>3601</v>
      </c>
      <c r="J11326" t="s">
        <v>4296</v>
      </c>
      <c r="K11326" t="s">
        <v>3624</v>
      </c>
      <c r="L11326" t="s">
        <v>4238</v>
      </c>
      <c r="M11326">
        <v>13</v>
      </c>
      <c r="N11326">
        <v>19</v>
      </c>
      <c r="O11326">
        <v>10.199999999999999</v>
      </c>
      <c r="S11326" t="b">
        <v>0</v>
      </c>
      <c r="T11326" t="b">
        <v>0</v>
      </c>
      <c r="U11326" t="b">
        <v>0</v>
      </c>
      <c r="V11326">
        <v>12000</v>
      </c>
      <c r="W11326">
        <v>9000</v>
      </c>
      <c r="X11326">
        <v>2.56</v>
      </c>
      <c r="Y11326">
        <v>15000</v>
      </c>
      <c r="Z11326">
        <v>2.56</v>
      </c>
    </row>
    <row r="11327" spans="1:26">
      <c r="A11327">
        <v>206328096</v>
      </c>
      <c r="B11327" t="s">
        <v>4678</v>
      </c>
      <c r="C11327" t="s">
        <v>3597</v>
      </c>
      <c r="D11327" t="s">
        <v>3743</v>
      </c>
      <c r="E11327" t="s">
        <v>3752</v>
      </c>
      <c r="F11327" t="s">
        <v>3849</v>
      </c>
      <c r="G11327">
        <v>206328096</v>
      </c>
      <c r="I11327" t="s">
        <v>3622</v>
      </c>
      <c r="J11327" t="s">
        <v>4296</v>
      </c>
      <c r="K11327" t="s">
        <v>3624</v>
      </c>
      <c r="L11327" t="s">
        <v>4240</v>
      </c>
      <c r="M11327">
        <v>12.7</v>
      </c>
      <c r="N11327">
        <v>20.3</v>
      </c>
      <c r="O11327">
        <v>10</v>
      </c>
      <c r="S11327" t="b">
        <v>0</v>
      </c>
      <c r="T11327" t="b">
        <v>0</v>
      </c>
      <c r="U11327" t="b">
        <v>0</v>
      </c>
      <c r="V11327">
        <v>12000</v>
      </c>
      <c r="W11327">
        <v>8300</v>
      </c>
      <c r="X11327">
        <v>2.38</v>
      </c>
      <c r="Y11327">
        <v>13800</v>
      </c>
      <c r="Z11327">
        <v>2.38</v>
      </c>
    </row>
    <row r="11328" spans="1:26">
      <c r="A11328">
        <v>206374537</v>
      </c>
      <c r="B11328" t="s">
        <v>4678</v>
      </c>
      <c r="C11328" t="s">
        <v>3597</v>
      </c>
      <c r="D11328" t="s">
        <v>3743</v>
      </c>
      <c r="E11328" t="s">
        <v>3752</v>
      </c>
      <c r="F11328" t="s">
        <v>3753</v>
      </c>
      <c r="G11328">
        <v>206374537</v>
      </c>
      <c r="I11328" t="s">
        <v>3601</v>
      </c>
      <c r="J11328" t="s">
        <v>4296</v>
      </c>
      <c r="K11328" t="s">
        <v>3624</v>
      </c>
      <c r="L11328" t="s">
        <v>4306</v>
      </c>
      <c r="M11328">
        <v>14.1</v>
      </c>
      <c r="N11328">
        <v>19.3</v>
      </c>
      <c r="O11328">
        <v>11</v>
      </c>
      <c r="S11328" t="b">
        <v>0</v>
      </c>
      <c r="T11328" t="b">
        <v>0</v>
      </c>
      <c r="U11328" t="b">
        <v>0</v>
      </c>
      <c r="V11328">
        <v>12000</v>
      </c>
      <c r="W11328">
        <v>9000</v>
      </c>
      <c r="X11328">
        <v>2.72</v>
      </c>
      <c r="Y11328">
        <v>15000</v>
      </c>
      <c r="Z11328">
        <v>2.71</v>
      </c>
    </row>
    <row r="11329" spans="1:26">
      <c r="A11329">
        <v>206328110</v>
      </c>
      <c r="B11329" t="s">
        <v>4678</v>
      </c>
      <c r="C11329" t="s">
        <v>3597</v>
      </c>
      <c r="D11329" t="s">
        <v>3743</v>
      </c>
      <c r="E11329" t="s">
        <v>3752</v>
      </c>
      <c r="F11329" t="s">
        <v>3753</v>
      </c>
      <c r="G11329">
        <v>206328110</v>
      </c>
      <c r="I11329" t="s">
        <v>3601</v>
      </c>
      <c r="J11329" t="s">
        <v>4296</v>
      </c>
      <c r="K11329" t="s">
        <v>3624</v>
      </c>
      <c r="L11329" t="s">
        <v>4209</v>
      </c>
      <c r="M11329">
        <v>13</v>
      </c>
      <c r="N11329">
        <v>19</v>
      </c>
      <c r="O11329">
        <v>10.199999999999999</v>
      </c>
      <c r="S11329" t="b">
        <v>0</v>
      </c>
      <c r="T11329" t="b">
        <v>0</v>
      </c>
      <c r="U11329" t="b">
        <v>0</v>
      </c>
      <c r="V11329">
        <v>12000</v>
      </c>
      <c r="W11329">
        <v>9000</v>
      </c>
      <c r="X11329">
        <v>2.56</v>
      </c>
      <c r="Y11329">
        <v>15000</v>
      </c>
      <c r="Z11329">
        <v>2.56</v>
      </c>
    </row>
    <row r="11330" spans="1:26">
      <c r="A11330">
        <v>204629205</v>
      </c>
      <c r="B11330" t="s">
        <v>4678</v>
      </c>
      <c r="C11330" t="s">
        <v>3597</v>
      </c>
      <c r="D11330" t="s">
        <v>3743</v>
      </c>
      <c r="E11330" t="s">
        <v>3752</v>
      </c>
      <c r="F11330" t="s">
        <v>3753</v>
      </c>
      <c r="G11330">
        <v>204629205</v>
      </c>
      <c r="I11330" t="s">
        <v>3601</v>
      </c>
      <c r="J11330" t="s">
        <v>4222</v>
      </c>
      <c r="K11330" t="s">
        <v>3624</v>
      </c>
      <c r="L11330" t="s">
        <v>4743</v>
      </c>
      <c r="M11330">
        <v>13</v>
      </c>
      <c r="N11330">
        <v>19</v>
      </c>
      <c r="O11330">
        <v>11.4</v>
      </c>
      <c r="S11330" t="b">
        <v>0</v>
      </c>
      <c r="T11330" t="b">
        <v>0</v>
      </c>
      <c r="U11330" t="b">
        <v>0</v>
      </c>
      <c r="V11330">
        <v>15000</v>
      </c>
      <c r="W11330">
        <v>11700</v>
      </c>
      <c r="X11330">
        <v>2.68</v>
      </c>
      <c r="Y11330">
        <v>11700</v>
      </c>
      <c r="Z11330">
        <v>2.68</v>
      </c>
    </row>
    <row r="11331" spans="1:26">
      <c r="A11331">
        <v>204629201</v>
      </c>
      <c r="B11331" t="s">
        <v>4678</v>
      </c>
      <c r="C11331" t="s">
        <v>3597</v>
      </c>
      <c r="D11331" t="s">
        <v>3743</v>
      </c>
      <c r="E11331" t="s">
        <v>3752</v>
      </c>
      <c r="F11331" t="s">
        <v>3849</v>
      </c>
      <c r="G11331">
        <v>204629201</v>
      </c>
      <c r="I11331" t="s">
        <v>3622</v>
      </c>
      <c r="J11331" t="s">
        <v>4222</v>
      </c>
      <c r="K11331" t="s">
        <v>3624</v>
      </c>
      <c r="L11331" t="s">
        <v>4742</v>
      </c>
      <c r="M11331">
        <v>12.2</v>
      </c>
      <c r="N11331">
        <v>19.8</v>
      </c>
      <c r="O11331">
        <v>11.2</v>
      </c>
      <c r="S11331" t="b">
        <v>0</v>
      </c>
      <c r="T11331" t="b">
        <v>0</v>
      </c>
      <c r="U11331" t="b">
        <v>0</v>
      </c>
      <c r="V11331">
        <v>14100</v>
      </c>
      <c r="W11331">
        <v>11900</v>
      </c>
      <c r="X11331">
        <v>2.7</v>
      </c>
      <c r="Y11331">
        <v>11900</v>
      </c>
      <c r="Z11331">
        <v>2.7</v>
      </c>
    </row>
    <row r="11332" spans="1:26">
      <c r="A11332">
        <v>206328116</v>
      </c>
      <c r="B11332" t="s">
        <v>4678</v>
      </c>
      <c r="C11332" t="s">
        <v>3597</v>
      </c>
      <c r="D11332" t="s">
        <v>3743</v>
      </c>
      <c r="E11332" t="s">
        <v>3752</v>
      </c>
      <c r="F11332" t="s">
        <v>3849</v>
      </c>
      <c r="G11332">
        <v>206328116</v>
      </c>
      <c r="I11332" t="s">
        <v>3622</v>
      </c>
      <c r="J11332" t="s">
        <v>4296</v>
      </c>
      <c r="K11332" t="s">
        <v>3624</v>
      </c>
      <c r="L11332" t="s">
        <v>4210</v>
      </c>
      <c r="M11332">
        <v>12.7</v>
      </c>
      <c r="N11332">
        <v>20.3</v>
      </c>
      <c r="O11332">
        <v>10</v>
      </c>
      <c r="S11332" t="b">
        <v>0</v>
      </c>
      <c r="T11332" t="b">
        <v>0</v>
      </c>
      <c r="U11332" t="b">
        <v>0</v>
      </c>
      <c r="V11332">
        <v>12000</v>
      </c>
      <c r="W11332">
        <v>8300</v>
      </c>
      <c r="X11332">
        <v>2.38</v>
      </c>
      <c r="Y11332">
        <v>13800</v>
      </c>
      <c r="Z11332">
        <v>2.38</v>
      </c>
    </row>
    <row r="11333" spans="1:26">
      <c r="A11333">
        <v>204629245</v>
      </c>
      <c r="B11333" t="s">
        <v>4678</v>
      </c>
      <c r="C11333" t="s">
        <v>3597</v>
      </c>
      <c r="D11333" t="s">
        <v>3743</v>
      </c>
      <c r="E11333" t="s">
        <v>3752</v>
      </c>
      <c r="F11333" t="s">
        <v>3753</v>
      </c>
      <c r="G11333">
        <v>204629245</v>
      </c>
      <c r="I11333" t="s">
        <v>3601</v>
      </c>
      <c r="J11333" t="s">
        <v>4222</v>
      </c>
      <c r="K11333" t="s">
        <v>3624</v>
      </c>
      <c r="L11333" t="s">
        <v>4741</v>
      </c>
      <c r="M11333">
        <v>13</v>
      </c>
      <c r="N11333">
        <v>19</v>
      </c>
      <c r="O11333">
        <v>11.4</v>
      </c>
      <c r="S11333" t="b">
        <v>0</v>
      </c>
      <c r="T11333" t="b">
        <v>0</v>
      </c>
      <c r="U11333" t="b">
        <v>0</v>
      </c>
      <c r="V11333">
        <v>15000</v>
      </c>
      <c r="W11333">
        <v>11700</v>
      </c>
      <c r="X11333">
        <v>2.68</v>
      </c>
      <c r="Y11333">
        <v>11700</v>
      </c>
      <c r="Z11333">
        <v>2.68</v>
      </c>
    </row>
    <row r="11334" spans="1:26">
      <c r="A11334">
        <v>206328091</v>
      </c>
      <c r="B11334" t="s">
        <v>4678</v>
      </c>
      <c r="C11334" t="s">
        <v>3597</v>
      </c>
      <c r="D11334" t="s">
        <v>3743</v>
      </c>
      <c r="E11334" t="s">
        <v>3752</v>
      </c>
      <c r="F11334" t="s">
        <v>3753</v>
      </c>
      <c r="G11334">
        <v>206328091</v>
      </c>
      <c r="I11334" t="s">
        <v>3601</v>
      </c>
      <c r="J11334" t="s">
        <v>4294</v>
      </c>
      <c r="K11334" t="s">
        <v>3624</v>
      </c>
      <c r="L11334" t="s">
        <v>4239</v>
      </c>
      <c r="M11334">
        <v>12.5</v>
      </c>
      <c r="N11334">
        <v>17.3</v>
      </c>
      <c r="O11334">
        <v>9.5</v>
      </c>
      <c r="S11334" t="b">
        <v>0</v>
      </c>
      <c r="T11334" t="b">
        <v>0</v>
      </c>
      <c r="U11334" t="b">
        <v>0</v>
      </c>
      <c r="V11334">
        <v>15000</v>
      </c>
      <c r="W11334">
        <v>12200</v>
      </c>
      <c r="X11334">
        <v>2.15</v>
      </c>
      <c r="Y11334">
        <v>18000</v>
      </c>
      <c r="Z11334">
        <v>2.15</v>
      </c>
    </row>
    <row r="11335" spans="1:26">
      <c r="A11335">
        <v>204629241</v>
      </c>
      <c r="B11335" t="s">
        <v>4678</v>
      </c>
      <c r="C11335" t="s">
        <v>3597</v>
      </c>
      <c r="D11335" t="s">
        <v>3743</v>
      </c>
      <c r="E11335" t="s">
        <v>3752</v>
      </c>
      <c r="F11335" t="s">
        <v>3849</v>
      </c>
      <c r="G11335">
        <v>204629241</v>
      </c>
      <c r="I11335" t="s">
        <v>3622</v>
      </c>
      <c r="J11335" t="s">
        <v>4222</v>
      </c>
      <c r="K11335" t="s">
        <v>3624</v>
      </c>
      <c r="L11335" t="s">
        <v>4740</v>
      </c>
      <c r="M11335">
        <v>12.2</v>
      </c>
      <c r="N11335">
        <v>19.8</v>
      </c>
      <c r="O11335">
        <v>11.2</v>
      </c>
      <c r="S11335" t="b">
        <v>0</v>
      </c>
      <c r="T11335" t="b">
        <v>0</v>
      </c>
      <c r="U11335" t="b">
        <v>0</v>
      </c>
      <c r="V11335">
        <v>14100</v>
      </c>
      <c r="W11335">
        <v>11900</v>
      </c>
      <c r="X11335">
        <v>2.7</v>
      </c>
      <c r="Y11335">
        <v>11900</v>
      </c>
      <c r="Z11335">
        <v>2.7</v>
      </c>
    </row>
    <row r="11336" spans="1:26">
      <c r="A11336">
        <v>204629206</v>
      </c>
      <c r="B11336" t="s">
        <v>4678</v>
      </c>
      <c r="C11336" t="s">
        <v>3597</v>
      </c>
      <c r="D11336" t="s">
        <v>3743</v>
      </c>
      <c r="E11336" t="s">
        <v>3752</v>
      </c>
      <c r="F11336" t="s">
        <v>3753</v>
      </c>
      <c r="G11336">
        <v>204629206</v>
      </c>
      <c r="I11336" t="s">
        <v>3601</v>
      </c>
      <c r="J11336" t="s">
        <v>4224</v>
      </c>
      <c r="K11336" t="s">
        <v>3624</v>
      </c>
      <c r="L11336" t="s">
        <v>4739</v>
      </c>
      <c r="M11336">
        <v>13.7</v>
      </c>
      <c r="N11336">
        <v>22</v>
      </c>
      <c r="O11336">
        <v>13.1</v>
      </c>
      <c r="S11336" t="b">
        <v>0</v>
      </c>
      <c r="T11336" t="b">
        <v>0</v>
      </c>
      <c r="U11336" t="b">
        <v>0</v>
      </c>
      <c r="V11336">
        <v>18000</v>
      </c>
      <c r="W11336">
        <v>13900</v>
      </c>
      <c r="X11336">
        <v>2.87</v>
      </c>
      <c r="Y11336">
        <v>13900</v>
      </c>
      <c r="Z11336">
        <v>2.87</v>
      </c>
    </row>
    <row r="11337" spans="1:26">
      <c r="A11337">
        <v>206328113</v>
      </c>
      <c r="B11337" t="s">
        <v>4678</v>
      </c>
      <c r="C11337" t="s">
        <v>3597</v>
      </c>
      <c r="D11337" t="s">
        <v>3743</v>
      </c>
      <c r="E11337" t="s">
        <v>3752</v>
      </c>
      <c r="F11337" t="s">
        <v>3753</v>
      </c>
      <c r="G11337">
        <v>206328113</v>
      </c>
      <c r="I11337" t="s">
        <v>3601</v>
      </c>
      <c r="J11337" t="s">
        <v>4292</v>
      </c>
      <c r="K11337" t="s">
        <v>3624</v>
      </c>
      <c r="L11337" t="s">
        <v>4212</v>
      </c>
      <c r="M11337">
        <v>13.1</v>
      </c>
      <c r="N11337">
        <v>19.100000000000001</v>
      </c>
      <c r="O11337">
        <v>10.9</v>
      </c>
      <c r="S11337" t="b">
        <v>0</v>
      </c>
      <c r="T11337" t="b">
        <v>0</v>
      </c>
      <c r="U11337" t="b">
        <v>0</v>
      </c>
      <c r="V11337">
        <v>18000</v>
      </c>
      <c r="W11337">
        <v>14200</v>
      </c>
      <c r="X11337">
        <v>2.52</v>
      </c>
      <c r="Y11337">
        <v>21600</v>
      </c>
      <c r="Z11337">
        <v>2.52</v>
      </c>
    </row>
    <row r="11338" spans="1:26">
      <c r="A11338">
        <v>206374539</v>
      </c>
      <c r="B11338" t="s">
        <v>4678</v>
      </c>
      <c r="C11338" t="s">
        <v>3597</v>
      </c>
      <c r="D11338" t="s">
        <v>3743</v>
      </c>
      <c r="E11338" t="s">
        <v>3752</v>
      </c>
      <c r="F11338" t="s">
        <v>3753</v>
      </c>
      <c r="G11338">
        <v>206374539</v>
      </c>
      <c r="I11338" t="s">
        <v>3601</v>
      </c>
      <c r="J11338" t="s">
        <v>4294</v>
      </c>
      <c r="K11338" t="s">
        <v>3624</v>
      </c>
      <c r="L11338" t="s">
        <v>4305</v>
      </c>
      <c r="M11338">
        <v>12.6</v>
      </c>
      <c r="N11338">
        <v>18.3</v>
      </c>
      <c r="O11338">
        <v>9.9</v>
      </c>
      <c r="S11338" t="b">
        <v>0</v>
      </c>
      <c r="T11338" t="b">
        <v>0</v>
      </c>
      <c r="U11338" t="b">
        <v>0</v>
      </c>
      <c r="V11338">
        <v>15000</v>
      </c>
      <c r="W11338">
        <v>11700</v>
      </c>
      <c r="X11338">
        <v>2.29</v>
      </c>
      <c r="Y11338">
        <v>18000</v>
      </c>
      <c r="Z11338">
        <v>2.2799999999999998</v>
      </c>
    </row>
    <row r="11339" spans="1:26">
      <c r="A11339">
        <v>206328112</v>
      </c>
      <c r="B11339" t="s">
        <v>4678</v>
      </c>
      <c r="C11339" t="s">
        <v>3597</v>
      </c>
      <c r="D11339" t="s">
        <v>3743</v>
      </c>
      <c r="E11339" t="s">
        <v>3752</v>
      </c>
      <c r="F11339" t="s">
        <v>3753</v>
      </c>
      <c r="G11339">
        <v>206328112</v>
      </c>
      <c r="I11339" t="s">
        <v>3601</v>
      </c>
      <c r="J11339" t="s">
        <v>4294</v>
      </c>
      <c r="K11339" t="s">
        <v>3624</v>
      </c>
      <c r="L11339" t="s">
        <v>4211</v>
      </c>
      <c r="M11339">
        <v>12.5</v>
      </c>
      <c r="N11339">
        <v>17.3</v>
      </c>
      <c r="O11339">
        <v>9.5</v>
      </c>
      <c r="S11339" t="b">
        <v>0</v>
      </c>
      <c r="T11339" t="b">
        <v>0</v>
      </c>
      <c r="U11339" t="b">
        <v>0</v>
      </c>
      <c r="V11339">
        <v>15000</v>
      </c>
      <c r="W11339">
        <v>12200</v>
      </c>
      <c r="X11339">
        <v>2.15</v>
      </c>
      <c r="Y11339">
        <v>18000</v>
      </c>
      <c r="Z11339">
        <v>2.15</v>
      </c>
    </row>
    <row r="11340" spans="1:26">
      <c r="A11340">
        <v>204629202</v>
      </c>
      <c r="B11340" t="s">
        <v>4678</v>
      </c>
      <c r="C11340" t="s">
        <v>3597</v>
      </c>
      <c r="D11340" t="s">
        <v>3743</v>
      </c>
      <c r="E11340" t="s">
        <v>3752</v>
      </c>
      <c r="F11340" t="s">
        <v>3849</v>
      </c>
      <c r="G11340">
        <v>204629202</v>
      </c>
      <c r="I11340" t="s">
        <v>3622</v>
      </c>
      <c r="J11340" t="s">
        <v>4224</v>
      </c>
      <c r="K11340" t="s">
        <v>3624</v>
      </c>
      <c r="L11340" t="s">
        <v>4738</v>
      </c>
      <c r="M11340">
        <v>12.5</v>
      </c>
      <c r="N11340">
        <v>20.7</v>
      </c>
      <c r="O11340">
        <v>11.6</v>
      </c>
      <c r="S11340" t="b">
        <v>0</v>
      </c>
      <c r="T11340" t="b">
        <v>0</v>
      </c>
      <c r="U11340" t="b">
        <v>0</v>
      </c>
      <c r="V11340">
        <v>17700</v>
      </c>
      <c r="W11340">
        <v>12900</v>
      </c>
      <c r="X11340">
        <v>2.68</v>
      </c>
      <c r="Y11340">
        <v>12900</v>
      </c>
      <c r="Z11340">
        <v>2.68</v>
      </c>
    </row>
    <row r="11341" spans="1:26">
      <c r="A11341">
        <v>204629198</v>
      </c>
      <c r="B11341" t="s">
        <v>4678</v>
      </c>
      <c r="C11341" t="s">
        <v>3597</v>
      </c>
      <c r="D11341" t="s">
        <v>3743</v>
      </c>
      <c r="E11341" t="s">
        <v>3752</v>
      </c>
      <c r="F11341" t="s">
        <v>3849</v>
      </c>
      <c r="G11341">
        <v>204629198</v>
      </c>
      <c r="I11341" t="s">
        <v>3622</v>
      </c>
      <c r="J11341" t="s">
        <v>4224</v>
      </c>
      <c r="K11341" t="s">
        <v>3624</v>
      </c>
      <c r="L11341" t="s">
        <v>4737</v>
      </c>
      <c r="M11341">
        <v>12.5</v>
      </c>
      <c r="N11341">
        <v>22.3</v>
      </c>
      <c r="O11341">
        <v>12.4</v>
      </c>
      <c r="S11341" t="b">
        <v>0</v>
      </c>
      <c r="T11341" t="b">
        <v>0</v>
      </c>
      <c r="U11341" t="b">
        <v>0</v>
      </c>
      <c r="V11341">
        <v>18000</v>
      </c>
      <c r="W11341">
        <v>13100</v>
      </c>
      <c r="X11341">
        <v>2.63</v>
      </c>
      <c r="Y11341">
        <v>13100</v>
      </c>
      <c r="Z11341">
        <v>2.63</v>
      </c>
    </row>
    <row r="11342" spans="1:26">
      <c r="A11342">
        <v>204629215</v>
      </c>
      <c r="B11342" t="s">
        <v>4678</v>
      </c>
      <c r="C11342" t="s">
        <v>3597</v>
      </c>
      <c r="D11342" t="s">
        <v>3743</v>
      </c>
      <c r="E11342" t="s">
        <v>3752</v>
      </c>
      <c r="F11342" t="s">
        <v>3600</v>
      </c>
      <c r="G11342">
        <v>204629215</v>
      </c>
      <c r="I11342" t="s">
        <v>3601</v>
      </c>
      <c r="J11342" t="s">
        <v>4224</v>
      </c>
      <c r="K11342" t="s">
        <v>3624</v>
      </c>
      <c r="L11342" t="s">
        <v>4736</v>
      </c>
      <c r="M11342">
        <v>13.2</v>
      </c>
      <c r="N11342">
        <v>18</v>
      </c>
      <c r="O11342">
        <v>12.6</v>
      </c>
      <c r="S11342" t="b">
        <v>0</v>
      </c>
      <c r="T11342" t="b">
        <v>0</v>
      </c>
      <c r="U11342" t="b">
        <v>0</v>
      </c>
      <c r="V11342">
        <v>18000</v>
      </c>
      <c r="W11342">
        <v>14000</v>
      </c>
      <c r="X11342">
        <v>2.81</v>
      </c>
      <c r="Y11342">
        <v>14000</v>
      </c>
      <c r="Z11342">
        <v>2.81</v>
      </c>
    </row>
    <row r="11343" spans="1:26">
      <c r="A11343">
        <v>204629238</v>
      </c>
      <c r="B11343" t="s">
        <v>4678</v>
      </c>
      <c r="C11343" t="s">
        <v>3597</v>
      </c>
      <c r="D11343" t="s">
        <v>3743</v>
      </c>
      <c r="E11343" t="s">
        <v>3752</v>
      </c>
      <c r="F11343" t="s">
        <v>3849</v>
      </c>
      <c r="G11343">
        <v>204629238</v>
      </c>
      <c r="I11343" t="s">
        <v>3622</v>
      </c>
      <c r="J11343" t="s">
        <v>4224</v>
      </c>
      <c r="K11343" t="s">
        <v>3624</v>
      </c>
      <c r="L11343" t="s">
        <v>4735</v>
      </c>
      <c r="M11343">
        <v>12.5</v>
      </c>
      <c r="N11343">
        <v>22.3</v>
      </c>
      <c r="O11343">
        <v>12.4</v>
      </c>
      <c r="S11343" t="b">
        <v>0</v>
      </c>
      <c r="T11343" t="b">
        <v>0</v>
      </c>
      <c r="U11343" t="b">
        <v>0</v>
      </c>
      <c r="V11343">
        <v>18000</v>
      </c>
      <c r="W11343">
        <v>13100</v>
      </c>
      <c r="X11343">
        <v>2.63</v>
      </c>
      <c r="Y11343">
        <v>13100</v>
      </c>
      <c r="Z11343">
        <v>2.63</v>
      </c>
    </row>
    <row r="11344" spans="1:26">
      <c r="A11344">
        <v>206328093</v>
      </c>
      <c r="B11344" t="s">
        <v>4678</v>
      </c>
      <c r="C11344" t="s">
        <v>3597</v>
      </c>
      <c r="D11344" t="s">
        <v>3743</v>
      </c>
      <c r="E11344" t="s">
        <v>3752</v>
      </c>
      <c r="F11344" t="s">
        <v>3753</v>
      </c>
      <c r="G11344">
        <v>206328093</v>
      </c>
      <c r="I11344" t="s">
        <v>3601</v>
      </c>
      <c r="J11344" t="s">
        <v>4292</v>
      </c>
      <c r="K11344" t="s">
        <v>3624</v>
      </c>
      <c r="L11344" t="s">
        <v>4241</v>
      </c>
      <c r="M11344">
        <v>13.1</v>
      </c>
      <c r="N11344">
        <v>19.100000000000001</v>
      </c>
      <c r="O11344">
        <v>10.9</v>
      </c>
      <c r="S11344" t="b">
        <v>0</v>
      </c>
      <c r="T11344" t="b">
        <v>0</v>
      </c>
      <c r="U11344" t="b">
        <v>0</v>
      </c>
      <c r="V11344">
        <v>18000</v>
      </c>
      <c r="W11344">
        <v>14200</v>
      </c>
      <c r="X11344">
        <v>2.52</v>
      </c>
      <c r="Y11344">
        <v>21600</v>
      </c>
      <c r="Z11344">
        <v>2.52</v>
      </c>
    </row>
    <row r="11345" spans="1:26">
      <c r="A11345">
        <v>204629242</v>
      </c>
      <c r="B11345" t="s">
        <v>4678</v>
      </c>
      <c r="C11345" t="s">
        <v>3597</v>
      </c>
      <c r="D11345" t="s">
        <v>3743</v>
      </c>
      <c r="E11345" t="s">
        <v>3752</v>
      </c>
      <c r="F11345" t="s">
        <v>3849</v>
      </c>
      <c r="G11345">
        <v>204629242</v>
      </c>
      <c r="I11345" t="s">
        <v>3622</v>
      </c>
      <c r="J11345" t="s">
        <v>4224</v>
      </c>
      <c r="K11345" t="s">
        <v>3624</v>
      </c>
      <c r="L11345" t="s">
        <v>4734</v>
      </c>
      <c r="M11345">
        <v>12.5</v>
      </c>
      <c r="N11345">
        <v>20.7</v>
      </c>
      <c r="O11345">
        <v>11.6</v>
      </c>
      <c r="S11345" t="b">
        <v>0</v>
      </c>
      <c r="T11345" t="b">
        <v>0</v>
      </c>
      <c r="U11345" t="b">
        <v>0</v>
      </c>
      <c r="V11345">
        <v>17700</v>
      </c>
      <c r="W11345">
        <v>12900</v>
      </c>
      <c r="X11345">
        <v>2.68</v>
      </c>
      <c r="Y11345">
        <v>12900</v>
      </c>
      <c r="Z11345">
        <v>2.68</v>
      </c>
    </row>
    <row r="11346" spans="1:26">
      <c r="A11346">
        <v>204629246</v>
      </c>
      <c r="B11346" t="s">
        <v>4678</v>
      </c>
      <c r="C11346" t="s">
        <v>3597</v>
      </c>
      <c r="D11346" t="s">
        <v>3743</v>
      </c>
      <c r="E11346" t="s">
        <v>3752</v>
      </c>
      <c r="F11346" t="s">
        <v>3753</v>
      </c>
      <c r="G11346">
        <v>204629246</v>
      </c>
      <c r="I11346" t="s">
        <v>3601</v>
      </c>
      <c r="J11346" t="s">
        <v>4224</v>
      </c>
      <c r="K11346" t="s">
        <v>3624</v>
      </c>
      <c r="L11346" t="s">
        <v>4733</v>
      </c>
      <c r="M11346">
        <v>13.7</v>
      </c>
      <c r="N11346">
        <v>22</v>
      </c>
      <c r="O11346">
        <v>13.1</v>
      </c>
      <c r="S11346" t="b">
        <v>0</v>
      </c>
      <c r="T11346" t="b">
        <v>0</v>
      </c>
      <c r="U11346" t="b">
        <v>0</v>
      </c>
      <c r="V11346">
        <v>18000</v>
      </c>
      <c r="W11346">
        <v>13900</v>
      </c>
      <c r="X11346">
        <v>2.87</v>
      </c>
      <c r="Y11346">
        <v>13900</v>
      </c>
      <c r="Z11346">
        <v>2.87</v>
      </c>
    </row>
    <row r="11347" spans="1:26">
      <c r="A11347">
        <v>204629248</v>
      </c>
      <c r="B11347" t="s">
        <v>4678</v>
      </c>
      <c r="C11347" t="s">
        <v>3597</v>
      </c>
      <c r="D11347" t="s">
        <v>3743</v>
      </c>
      <c r="E11347" t="s">
        <v>3752</v>
      </c>
      <c r="F11347" t="s">
        <v>3600</v>
      </c>
      <c r="G11347">
        <v>204629248</v>
      </c>
      <c r="I11347" t="s">
        <v>3601</v>
      </c>
      <c r="J11347" t="s">
        <v>4224</v>
      </c>
      <c r="K11347" t="s">
        <v>3624</v>
      </c>
      <c r="L11347" t="s">
        <v>4732</v>
      </c>
      <c r="M11347">
        <v>13.2</v>
      </c>
      <c r="N11347">
        <v>18</v>
      </c>
      <c r="O11347">
        <v>12.6</v>
      </c>
      <c r="S11347" t="b">
        <v>0</v>
      </c>
      <c r="T11347" t="b">
        <v>0</v>
      </c>
      <c r="U11347" t="b">
        <v>0</v>
      </c>
      <c r="V11347">
        <v>18000</v>
      </c>
      <c r="W11347">
        <v>14000</v>
      </c>
      <c r="X11347">
        <v>2.81</v>
      </c>
      <c r="Y11347">
        <v>14000</v>
      </c>
      <c r="Z11347">
        <v>2.81</v>
      </c>
    </row>
    <row r="11348" spans="1:26">
      <c r="A11348">
        <v>206328102</v>
      </c>
      <c r="B11348" t="s">
        <v>4678</v>
      </c>
      <c r="C11348" t="s">
        <v>3597</v>
      </c>
      <c r="D11348" t="s">
        <v>3743</v>
      </c>
      <c r="E11348" t="s">
        <v>3752</v>
      </c>
      <c r="F11348" t="s">
        <v>3600</v>
      </c>
      <c r="G11348">
        <v>206328102</v>
      </c>
      <c r="I11348" t="s">
        <v>3601</v>
      </c>
      <c r="J11348" t="s">
        <v>4292</v>
      </c>
      <c r="K11348" t="s">
        <v>3624</v>
      </c>
      <c r="L11348" t="s">
        <v>3751</v>
      </c>
      <c r="M11348">
        <v>12.5</v>
      </c>
      <c r="N11348">
        <v>18.399999999999999</v>
      </c>
      <c r="O11348">
        <v>10.4</v>
      </c>
      <c r="S11348" t="b">
        <v>0</v>
      </c>
      <c r="T11348" t="b">
        <v>0</v>
      </c>
      <c r="U11348" t="b">
        <v>1</v>
      </c>
      <c r="V11348">
        <v>18000</v>
      </c>
      <c r="W11348">
        <v>14300</v>
      </c>
      <c r="X11348">
        <v>2.3199999999999998</v>
      </c>
      <c r="Y11348">
        <v>21600</v>
      </c>
      <c r="Z11348">
        <v>2.31</v>
      </c>
    </row>
    <row r="11349" spans="1:26">
      <c r="A11349">
        <v>206328121</v>
      </c>
      <c r="B11349" t="s">
        <v>4678</v>
      </c>
      <c r="C11349" t="s">
        <v>3597</v>
      </c>
      <c r="D11349" t="s">
        <v>3743</v>
      </c>
      <c r="E11349" t="s">
        <v>3752</v>
      </c>
      <c r="F11349" t="s">
        <v>3600</v>
      </c>
      <c r="G11349">
        <v>206328121</v>
      </c>
      <c r="I11349" t="s">
        <v>3601</v>
      </c>
      <c r="J11349" t="s">
        <v>4292</v>
      </c>
      <c r="K11349" t="s">
        <v>3624</v>
      </c>
      <c r="L11349" t="s">
        <v>3749</v>
      </c>
      <c r="M11349">
        <v>12.5</v>
      </c>
      <c r="N11349">
        <v>18.399999999999999</v>
      </c>
      <c r="O11349">
        <v>10.4</v>
      </c>
      <c r="S11349" t="b">
        <v>0</v>
      </c>
      <c r="T11349" t="b">
        <v>0</v>
      </c>
      <c r="U11349" t="b">
        <v>1</v>
      </c>
      <c r="V11349">
        <v>18000</v>
      </c>
      <c r="W11349">
        <v>14300</v>
      </c>
      <c r="X11349">
        <v>2.3199999999999998</v>
      </c>
      <c r="Y11349">
        <v>21600</v>
      </c>
      <c r="Z11349">
        <v>2.31</v>
      </c>
    </row>
    <row r="11350" spans="1:26">
      <c r="A11350">
        <v>206425203</v>
      </c>
      <c r="B11350" t="s">
        <v>4678</v>
      </c>
      <c r="C11350" t="s">
        <v>3597</v>
      </c>
      <c r="D11350" t="s">
        <v>3743</v>
      </c>
      <c r="E11350" t="s">
        <v>3747</v>
      </c>
      <c r="F11350" t="s">
        <v>3621</v>
      </c>
      <c r="G11350">
        <v>206425203</v>
      </c>
      <c r="I11350" t="s">
        <v>3622</v>
      </c>
      <c r="J11350" t="s">
        <v>4731</v>
      </c>
      <c r="K11350" t="s">
        <v>3624</v>
      </c>
      <c r="L11350" t="s">
        <v>4187</v>
      </c>
      <c r="M11350">
        <v>12.5</v>
      </c>
      <c r="N11350">
        <v>22</v>
      </c>
      <c r="O11350">
        <v>11</v>
      </c>
      <c r="S11350" t="b">
        <v>0</v>
      </c>
      <c r="T11350" t="b">
        <v>0</v>
      </c>
      <c r="U11350" t="b">
        <v>0</v>
      </c>
      <c r="V11350">
        <v>15000</v>
      </c>
      <c r="W11350">
        <v>11000</v>
      </c>
      <c r="X11350">
        <v>3.39</v>
      </c>
      <c r="Y11350">
        <v>20200</v>
      </c>
      <c r="Z11350">
        <v>1.76</v>
      </c>
    </row>
    <row r="11351" spans="1:26">
      <c r="A11351">
        <v>206425190</v>
      </c>
      <c r="B11351" t="s">
        <v>4678</v>
      </c>
      <c r="C11351" t="s">
        <v>3597</v>
      </c>
      <c r="D11351" t="s">
        <v>3743</v>
      </c>
      <c r="E11351" t="s">
        <v>3747</v>
      </c>
      <c r="F11351" t="s">
        <v>3621</v>
      </c>
      <c r="G11351">
        <v>206425190</v>
      </c>
      <c r="I11351" t="s">
        <v>3622</v>
      </c>
      <c r="J11351" t="s">
        <v>4730</v>
      </c>
      <c r="K11351" t="s">
        <v>3624</v>
      </c>
      <c r="L11351" t="s">
        <v>4153</v>
      </c>
      <c r="M11351">
        <v>16.100000000000001</v>
      </c>
      <c r="N11351">
        <v>30.5</v>
      </c>
      <c r="O11351">
        <v>13.5</v>
      </c>
      <c r="S11351" t="b">
        <v>0</v>
      </c>
      <c r="T11351" t="b">
        <v>0</v>
      </c>
      <c r="U11351" t="b">
        <v>0</v>
      </c>
      <c r="V11351">
        <v>9000</v>
      </c>
      <c r="W11351">
        <v>6700</v>
      </c>
      <c r="X11351">
        <v>3.27</v>
      </c>
      <c r="Y11351">
        <v>12200</v>
      </c>
      <c r="Z11351">
        <v>2.48</v>
      </c>
    </row>
    <row r="11352" spans="1:26">
      <c r="A11352">
        <v>206425188</v>
      </c>
      <c r="B11352" t="s">
        <v>4678</v>
      </c>
      <c r="C11352" t="s">
        <v>3597</v>
      </c>
      <c r="D11352" t="s">
        <v>3743</v>
      </c>
      <c r="E11352" t="s">
        <v>3747</v>
      </c>
      <c r="F11352" t="s">
        <v>3621</v>
      </c>
      <c r="G11352">
        <v>206425188</v>
      </c>
      <c r="I11352" t="s">
        <v>3622</v>
      </c>
      <c r="J11352" t="s">
        <v>4729</v>
      </c>
      <c r="K11352" t="s">
        <v>3624</v>
      </c>
      <c r="L11352" t="s">
        <v>4167</v>
      </c>
      <c r="M11352">
        <v>12.5</v>
      </c>
      <c r="N11352">
        <v>21</v>
      </c>
      <c r="O11352">
        <v>11</v>
      </c>
      <c r="S11352" t="b">
        <v>0</v>
      </c>
      <c r="T11352" t="b">
        <v>0</v>
      </c>
      <c r="U11352" t="b">
        <v>0</v>
      </c>
      <c r="V11352">
        <v>17200</v>
      </c>
      <c r="W11352">
        <v>13700</v>
      </c>
      <c r="X11352">
        <v>3.21</v>
      </c>
      <c r="Y11352">
        <v>24300</v>
      </c>
      <c r="Z11352">
        <v>2.1</v>
      </c>
    </row>
    <row r="11353" spans="1:26">
      <c r="A11353">
        <v>206425192</v>
      </c>
      <c r="B11353" t="s">
        <v>4678</v>
      </c>
      <c r="C11353" t="s">
        <v>3597</v>
      </c>
      <c r="D11353" t="s">
        <v>3743</v>
      </c>
      <c r="E11353" t="s">
        <v>3747</v>
      </c>
      <c r="F11353" t="s">
        <v>3621</v>
      </c>
      <c r="G11353">
        <v>206425192</v>
      </c>
      <c r="I11353" t="s">
        <v>3622</v>
      </c>
      <c r="J11353" t="s">
        <v>4728</v>
      </c>
      <c r="K11353" t="s">
        <v>3624</v>
      </c>
      <c r="L11353" t="s">
        <v>4187</v>
      </c>
      <c r="M11353">
        <v>12.5</v>
      </c>
      <c r="N11353">
        <v>22</v>
      </c>
      <c r="O11353">
        <v>12</v>
      </c>
      <c r="S11353" t="b">
        <v>0</v>
      </c>
      <c r="T11353" t="b">
        <v>0</v>
      </c>
      <c r="U11353" t="b">
        <v>0</v>
      </c>
      <c r="V11353">
        <v>15000</v>
      </c>
      <c r="W11353">
        <v>11000</v>
      </c>
      <c r="X11353">
        <v>3.16</v>
      </c>
      <c r="Y11353">
        <v>18000</v>
      </c>
      <c r="Z11353">
        <v>2.13</v>
      </c>
    </row>
    <row r="11354" spans="1:26">
      <c r="A11354">
        <v>206425189</v>
      </c>
      <c r="B11354" t="s">
        <v>4678</v>
      </c>
      <c r="C11354" t="s">
        <v>3597</v>
      </c>
      <c r="D11354" t="s">
        <v>3743</v>
      </c>
      <c r="E11354" t="s">
        <v>3747</v>
      </c>
      <c r="F11354" t="s">
        <v>3621</v>
      </c>
      <c r="G11354">
        <v>206425189</v>
      </c>
      <c r="I11354" t="s">
        <v>3622</v>
      </c>
      <c r="J11354" t="s">
        <v>4727</v>
      </c>
      <c r="K11354" t="s">
        <v>3624</v>
      </c>
      <c r="L11354" t="s">
        <v>4159</v>
      </c>
      <c r="M11354">
        <v>19</v>
      </c>
      <c r="N11354">
        <v>33.1</v>
      </c>
      <c r="O11354">
        <v>13.5</v>
      </c>
      <c r="S11354" t="b">
        <v>0</v>
      </c>
      <c r="T11354" t="b">
        <v>0</v>
      </c>
      <c r="U11354" t="b">
        <v>0</v>
      </c>
      <c r="V11354">
        <v>6000</v>
      </c>
      <c r="W11354">
        <v>5900</v>
      </c>
      <c r="X11354">
        <v>3.46</v>
      </c>
      <c r="Y11354">
        <v>10700</v>
      </c>
      <c r="Z11354">
        <v>3.14</v>
      </c>
    </row>
    <row r="11355" spans="1:26">
      <c r="A11355">
        <v>206425191</v>
      </c>
      <c r="B11355" t="s">
        <v>4678</v>
      </c>
      <c r="C11355" t="s">
        <v>3597</v>
      </c>
      <c r="D11355" t="s">
        <v>3743</v>
      </c>
      <c r="E11355" t="s">
        <v>3747</v>
      </c>
      <c r="F11355" t="s">
        <v>3621</v>
      </c>
      <c r="G11355">
        <v>206425191</v>
      </c>
      <c r="I11355" t="s">
        <v>3622</v>
      </c>
      <c r="J11355" t="s">
        <v>4726</v>
      </c>
      <c r="K11355" t="s">
        <v>3624</v>
      </c>
      <c r="L11355" t="s">
        <v>4163</v>
      </c>
      <c r="M11355">
        <v>13.8</v>
      </c>
      <c r="N11355">
        <v>26.1</v>
      </c>
      <c r="O11355">
        <v>12.5</v>
      </c>
      <c r="S11355" t="b">
        <v>0</v>
      </c>
      <c r="T11355" t="b">
        <v>0</v>
      </c>
      <c r="U11355" t="b">
        <v>0</v>
      </c>
      <c r="V11355">
        <v>12000</v>
      </c>
      <c r="W11355">
        <v>8100</v>
      </c>
      <c r="X11355">
        <v>3.3</v>
      </c>
      <c r="Y11355">
        <v>13600</v>
      </c>
      <c r="Z11355">
        <v>2.1</v>
      </c>
    </row>
    <row r="11356" spans="1:26">
      <c r="A11356">
        <v>206425201</v>
      </c>
      <c r="B11356" t="s">
        <v>4678</v>
      </c>
      <c r="C11356" t="s">
        <v>3597</v>
      </c>
      <c r="D11356" t="s">
        <v>3743</v>
      </c>
      <c r="E11356" t="s">
        <v>3747</v>
      </c>
      <c r="F11356" t="s">
        <v>3621</v>
      </c>
      <c r="G11356">
        <v>206425201</v>
      </c>
      <c r="I11356" t="s">
        <v>3622</v>
      </c>
      <c r="J11356" t="s">
        <v>4725</v>
      </c>
      <c r="K11356" t="s">
        <v>3624</v>
      </c>
      <c r="L11356" t="s">
        <v>4153</v>
      </c>
      <c r="M11356">
        <v>16.100000000000001</v>
      </c>
      <c r="N11356">
        <v>30.5</v>
      </c>
      <c r="O11356">
        <v>12.5</v>
      </c>
      <c r="S11356" t="b">
        <v>0</v>
      </c>
      <c r="T11356" t="b">
        <v>0</v>
      </c>
      <c r="U11356" t="b">
        <v>0</v>
      </c>
      <c r="V11356">
        <v>9000</v>
      </c>
      <c r="W11356">
        <v>6700</v>
      </c>
      <c r="X11356">
        <v>2.73</v>
      </c>
      <c r="Y11356">
        <v>12200</v>
      </c>
      <c r="Z11356">
        <v>2.84</v>
      </c>
    </row>
    <row r="11357" spans="1:26">
      <c r="A11357">
        <v>206425193</v>
      </c>
      <c r="B11357" t="s">
        <v>4678</v>
      </c>
      <c r="C11357" t="s">
        <v>3597</v>
      </c>
      <c r="D11357" t="s">
        <v>3743</v>
      </c>
      <c r="E11357" t="s">
        <v>3747</v>
      </c>
      <c r="F11357" t="s">
        <v>3621</v>
      </c>
      <c r="G11357">
        <v>206425193</v>
      </c>
      <c r="I11357" t="s">
        <v>3622</v>
      </c>
      <c r="J11357" t="s">
        <v>4724</v>
      </c>
      <c r="K11357" t="s">
        <v>3624</v>
      </c>
      <c r="L11357" t="s">
        <v>4167</v>
      </c>
      <c r="M11357">
        <v>12.5</v>
      </c>
      <c r="N11357">
        <v>21</v>
      </c>
      <c r="O11357">
        <v>12</v>
      </c>
      <c r="S11357" t="b">
        <v>0</v>
      </c>
      <c r="T11357" t="b">
        <v>0</v>
      </c>
      <c r="U11357" t="b">
        <v>0</v>
      </c>
      <c r="V11357">
        <v>17200</v>
      </c>
      <c r="W11357">
        <v>13700</v>
      </c>
      <c r="X11357">
        <v>3.04</v>
      </c>
      <c r="Y11357">
        <v>20300</v>
      </c>
      <c r="Z11357">
        <v>2.12</v>
      </c>
    </row>
    <row r="11358" spans="1:26">
      <c r="A11358">
        <v>206425202</v>
      </c>
      <c r="B11358" t="s">
        <v>4678</v>
      </c>
      <c r="C11358" t="s">
        <v>3597</v>
      </c>
      <c r="D11358" t="s">
        <v>3743</v>
      </c>
      <c r="E11358" t="s">
        <v>3747</v>
      </c>
      <c r="F11358" t="s">
        <v>3621</v>
      </c>
      <c r="G11358">
        <v>206425202</v>
      </c>
      <c r="I11358" t="s">
        <v>3622</v>
      </c>
      <c r="J11358" t="s">
        <v>4723</v>
      </c>
      <c r="K11358" t="s">
        <v>3624</v>
      </c>
      <c r="L11358" t="s">
        <v>4163</v>
      </c>
      <c r="M11358">
        <v>13.8</v>
      </c>
      <c r="N11358">
        <v>26.1</v>
      </c>
      <c r="O11358">
        <v>11.5</v>
      </c>
      <c r="S11358" t="b">
        <v>0</v>
      </c>
      <c r="T11358" t="b">
        <v>0</v>
      </c>
      <c r="U11358" t="b">
        <v>0</v>
      </c>
      <c r="V11358">
        <v>12000</v>
      </c>
      <c r="W11358">
        <v>8100</v>
      </c>
      <c r="X11358">
        <v>2.83</v>
      </c>
      <c r="Y11358">
        <v>13600</v>
      </c>
      <c r="Z11358">
        <v>2.0299999999999998</v>
      </c>
    </row>
    <row r="11359" spans="1:26">
      <c r="A11359">
        <v>206425187</v>
      </c>
      <c r="B11359" t="s">
        <v>4678</v>
      </c>
      <c r="C11359" t="s">
        <v>3597</v>
      </c>
      <c r="D11359" t="s">
        <v>3743</v>
      </c>
      <c r="E11359" t="s">
        <v>3747</v>
      </c>
      <c r="F11359" t="s">
        <v>3621</v>
      </c>
      <c r="G11359">
        <v>206425187</v>
      </c>
      <c r="I11359" t="s">
        <v>3622</v>
      </c>
      <c r="J11359" t="s">
        <v>4722</v>
      </c>
      <c r="K11359" t="s">
        <v>3624</v>
      </c>
      <c r="L11359" t="s">
        <v>4159</v>
      </c>
      <c r="M11359">
        <v>19</v>
      </c>
      <c r="N11359">
        <v>33.1</v>
      </c>
      <c r="O11359">
        <v>12.5</v>
      </c>
      <c r="S11359" t="b">
        <v>0</v>
      </c>
      <c r="T11359" t="b">
        <v>0</v>
      </c>
      <c r="U11359" t="b">
        <v>0</v>
      </c>
      <c r="V11359">
        <v>6000</v>
      </c>
      <c r="W11359">
        <v>5900</v>
      </c>
      <c r="X11359">
        <v>2.74</v>
      </c>
      <c r="Y11359">
        <v>10700</v>
      </c>
      <c r="Z11359">
        <v>2.78</v>
      </c>
    </row>
    <row r="11360" spans="1:26">
      <c r="A11360">
        <v>204834287</v>
      </c>
      <c r="B11360" t="s">
        <v>4678</v>
      </c>
      <c r="C11360" t="s">
        <v>3597</v>
      </c>
      <c r="D11360" t="s">
        <v>3743</v>
      </c>
      <c r="E11360" t="s">
        <v>3744</v>
      </c>
      <c r="F11360" t="s">
        <v>3650</v>
      </c>
      <c r="G11360">
        <v>204834287</v>
      </c>
      <c r="I11360" t="s">
        <v>3651</v>
      </c>
      <c r="J11360" t="s">
        <v>4721</v>
      </c>
      <c r="K11360" t="s">
        <v>3653</v>
      </c>
      <c r="M11360">
        <v>12.5</v>
      </c>
      <c r="N11360">
        <v>19.5</v>
      </c>
      <c r="O11360">
        <v>10.7</v>
      </c>
      <c r="S11360" t="b">
        <v>0</v>
      </c>
      <c r="T11360" t="b">
        <v>0</v>
      </c>
      <c r="U11360" t="b">
        <v>0</v>
      </c>
      <c r="V11360">
        <v>60000</v>
      </c>
      <c r="W11360">
        <v>41500</v>
      </c>
      <c r="X11360">
        <v>2.5</v>
      </c>
      <c r="Y11360">
        <v>65000</v>
      </c>
      <c r="Z11360">
        <v>2.35</v>
      </c>
    </row>
    <row r="11361" spans="1:26">
      <c r="A11361">
        <v>206401418</v>
      </c>
      <c r="B11361" t="s">
        <v>4678</v>
      </c>
      <c r="C11361" t="s">
        <v>3597</v>
      </c>
      <c r="D11361" t="s">
        <v>3743</v>
      </c>
      <c r="E11361" t="s">
        <v>3747</v>
      </c>
      <c r="F11361" t="s">
        <v>3621</v>
      </c>
      <c r="G11361">
        <v>206401418</v>
      </c>
      <c r="I11361" t="s">
        <v>3622</v>
      </c>
      <c r="J11361" t="s">
        <v>4720</v>
      </c>
      <c r="K11361" t="s">
        <v>3624</v>
      </c>
      <c r="L11361" t="s">
        <v>4719</v>
      </c>
      <c r="M11361">
        <v>19</v>
      </c>
      <c r="N11361">
        <v>33.1</v>
      </c>
      <c r="O11361">
        <v>13.5</v>
      </c>
      <c r="S11361" t="b">
        <v>0</v>
      </c>
      <c r="T11361" t="b">
        <v>0</v>
      </c>
      <c r="U11361" t="b">
        <v>0</v>
      </c>
      <c r="V11361">
        <v>6000</v>
      </c>
      <c r="W11361">
        <v>5900</v>
      </c>
      <c r="X11361">
        <v>3.46</v>
      </c>
      <c r="Y11361">
        <v>10700</v>
      </c>
      <c r="Z11361">
        <v>3.14</v>
      </c>
    </row>
    <row r="11362" spans="1:26">
      <c r="A11362">
        <v>206401419</v>
      </c>
      <c r="B11362" t="s">
        <v>4678</v>
      </c>
      <c r="C11362" t="s">
        <v>3597</v>
      </c>
      <c r="D11362" t="s">
        <v>3743</v>
      </c>
      <c r="E11362" t="s">
        <v>3747</v>
      </c>
      <c r="F11362" t="s">
        <v>3621</v>
      </c>
      <c r="G11362">
        <v>206401419</v>
      </c>
      <c r="I11362" t="s">
        <v>3622</v>
      </c>
      <c r="J11362" t="s">
        <v>4718</v>
      </c>
      <c r="K11362" t="s">
        <v>3624</v>
      </c>
      <c r="L11362" t="s">
        <v>4719</v>
      </c>
      <c r="M11362">
        <v>19</v>
      </c>
      <c r="N11362">
        <v>33.1</v>
      </c>
      <c r="O11362">
        <v>12.5</v>
      </c>
      <c r="S11362" t="b">
        <v>0</v>
      </c>
      <c r="T11362" t="b">
        <v>0</v>
      </c>
      <c r="U11362" t="b">
        <v>0</v>
      </c>
      <c r="V11362">
        <v>6000</v>
      </c>
      <c r="W11362">
        <v>5900</v>
      </c>
      <c r="X11362">
        <v>2.74</v>
      </c>
      <c r="Y11362">
        <v>10700</v>
      </c>
      <c r="Z11362">
        <v>2.78</v>
      </c>
    </row>
    <row r="11363" spans="1:26">
      <c r="A11363">
        <v>206401405</v>
      </c>
      <c r="B11363" t="s">
        <v>4678</v>
      </c>
      <c r="C11363" t="s">
        <v>3597</v>
      </c>
      <c r="D11363" t="s">
        <v>3743</v>
      </c>
      <c r="E11363" t="s">
        <v>3747</v>
      </c>
      <c r="F11363" t="s">
        <v>3621</v>
      </c>
      <c r="G11363">
        <v>206401405</v>
      </c>
      <c r="I11363" t="s">
        <v>3622</v>
      </c>
      <c r="J11363" t="s">
        <v>4717</v>
      </c>
      <c r="K11363" t="s">
        <v>3624</v>
      </c>
      <c r="L11363" t="s">
        <v>4716</v>
      </c>
      <c r="M11363">
        <v>16.100000000000001</v>
      </c>
      <c r="N11363">
        <v>30.5</v>
      </c>
      <c r="O11363">
        <v>12.5</v>
      </c>
      <c r="S11363" t="b">
        <v>0</v>
      </c>
      <c r="T11363" t="b">
        <v>0</v>
      </c>
      <c r="U11363" t="b">
        <v>0</v>
      </c>
      <c r="V11363">
        <v>9000</v>
      </c>
      <c r="W11363">
        <v>6700</v>
      </c>
      <c r="X11363">
        <v>2.73</v>
      </c>
      <c r="Y11363">
        <v>12200</v>
      </c>
      <c r="Z11363">
        <v>2.84</v>
      </c>
    </row>
    <row r="11364" spans="1:26">
      <c r="A11364">
        <v>206401420</v>
      </c>
      <c r="B11364" t="s">
        <v>4678</v>
      </c>
      <c r="C11364" t="s">
        <v>3597</v>
      </c>
      <c r="D11364" t="s">
        <v>3743</v>
      </c>
      <c r="E11364" t="s">
        <v>3747</v>
      </c>
      <c r="F11364" t="s">
        <v>3621</v>
      </c>
      <c r="G11364">
        <v>206401420</v>
      </c>
      <c r="I11364" t="s">
        <v>3622</v>
      </c>
      <c r="J11364" t="s">
        <v>4715</v>
      </c>
      <c r="K11364" t="s">
        <v>3624</v>
      </c>
      <c r="L11364" t="s">
        <v>4716</v>
      </c>
      <c r="M11364">
        <v>16.100000000000001</v>
      </c>
      <c r="N11364">
        <v>30.5</v>
      </c>
      <c r="O11364">
        <v>13.5</v>
      </c>
      <c r="S11364" t="b">
        <v>0</v>
      </c>
      <c r="T11364" t="b">
        <v>0</v>
      </c>
      <c r="U11364" t="b">
        <v>0</v>
      </c>
      <c r="V11364">
        <v>9000</v>
      </c>
      <c r="W11364">
        <v>6700</v>
      </c>
      <c r="X11364">
        <v>3.27</v>
      </c>
      <c r="Y11364">
        <v>12200</v>
      </c>
      <c r="Z11364">
        <v>2.48</v>
      </c>
    </row>
    <row r="11365" spans="1:26">
      <c r="A11365">
        <v>206401422</v>
      </c>
      <c r="B11365" t="s">
        <v>4678</v>
      </c>
      <c r="C11365" t="s">
        <v>3597</v>
      </c>
      <c r="D11365" t="s">
        <v>3743</v>
      </c>
      <c r="E11365" t="s">
        <v>3747</v>
      </c>
      <c r="F11365" t="s">
        <v>3621</v>
      </c>
      <c r="G11365">
        <v>206401422</v>
      </c>
      <c r="I11365" t="s">
        <v>3622</v>
      </c>
      <c r="J11365" t="s">
        <v>4714</v>
      </c>
      <c r="K11365" t="s">
        <v>3624</v>
      </c>
      <c r="L11365" t="s">
        <v>4710</v>
      </c>
      <c r="M11365">
        <v>12.5</v>
      </c>
      <c r="N11365">
        <v>22</v>
      </c>
      <c r="O11365">
        <v>12</v>
      </c>
      <c r="S11365" t="b">
        <v>0</v>
      </c>
      <c r="T11365" t="b">
        <v>0</v>
      </c>
      <c r="U11365" t="b">
        <v>0</v>
      </c>
      <c r="V11365">
        <v>15000</v>
      </c>
      <c r="W11365">
        <v>11000</v>
      </c>
      <c r="X11365">
        <v>3.16</v>
      </c>
      <c r="Y11365">
        <v>18000</v>
      </c>
      <c r="Z11365">
        <v>2.13</v>
      </c>
    </row>
    <row r="11366" spans="1:26">
      <c r="A11366">
        <v>206401421</v>
      </c>
      <c r="B11366" t="s">
        <v>4678</v>
      </c>
      <c r="C11366" t="s">
        <v>3597</v>
      </c>
      <c r="D11366" t="s">
        <v>3743</v>
      </c>
      <c r="E11366" t="s">
        <v>3747</v>
      </c>
      <c r="F11366" t="s">
        <v>3621</v>
      </c>
      <c r="G11366">
        <v>206401421</v>
      </c>
      <c r="I11366" t="s">
        <v>3622</v>
      </c>
      <c r="J11366" t="s">
        <v>4713</v>
      </c>
      <c r="K11366" t="s">
        <v>3624</v>
      </c>
      <c r="L11366" t="s">
        <v>4712</v>
      </c>
      <c r="M11366">
        <v>13.8</v>
      </c>
      <c r="N11366">
        <v>26.1</v>
      </c>
      <c r="O11366">
        <v>12.5</v>
      </c>
      <c r="S11366" t="b">
        <v>0</v>
      </c>
      <c r="T11366" t="b">
        <v>0</v>
      </c>
      <c r="U11366" t="b">
        <v>0</v>
      </c>
      <c r="V11366">
        <v>12000</v>
      </c>
      <c r="W11366">
        <v>8100</v>
      </c>
      <c r="X11366">
        <v>3.3</v>
      </c>
      <c r="Y11366">
        <v>13600</v>
      </c>
      <c r="Z11366">
        <v>2.1</v>
      </c>
    </row>
    <row r="11367" spans="1:26">
      <c r="A11367">
        <v>206401406</v>
      </c>
      <c r="B11367" t="s">
        <v>4678</v>
      </c>
      <c r="C11367" t="s">
        <v>3597</v>
      </c>
      <c r="D11367" t="s">
        <v>3743</v>
      </c>
      <c r="E11367" t="s">
        <v>3747</v>
      </c>
      <c r="F11367" t="s">
        <v>3621</v>
      </c>
      <c r="G11367">
        <v>206401406</v>
      </c>
      <c r="I11367" t="s">
        <v>3622</v>
      </c>
      <c r="J11367" t="s">
        <v>4711</v>
      </c>
      <c r="K11367" t="s">
        <v>3624</v>
      </c>
      <c r="L11367" t="s">
        <v>4712</v>
      </c>
      <c r="M11367">
        <v>13.8</v>
      </c>
      <c r="N11367">
        <v>26.1</v>
      </c>
      <c r="O11367">
        <v>11.5</v>
      </c>
      <c r="S11367" t="b">
        <v>0</v>
      </c>
      <c r="T11367" t="b">
        <v>0</v>
      </c>
      <c r="U11367" t="b">
        <v>0</v>
      </c>
      <c r="V11367">
        <v>12000</v>
      </c>
      <c r="W11367">
        <v>8100</v>
      </c>
      <c r="X11367">
        <v>2.83</v>
      </c>
      <c r="Y11367">
        <v>13600</v>
      </c>
      <c r="Z11367">
        <v>2.0299999999999998</v>
      </c>
    </row>
    <row r="11368" spans="1:26">
      <c r="A11368">
        <v>206401407</v>
      </c>
      <c r="B11368" t="s">
        <v>4678</v>
      </c>
      <c r="C11368" t="s">
        <v>3597</v>
      </c>
      <c r="D11368" t="s">
        <v>3743</v>
      </c>
      <c r="E11368" t="s">
        <v>3747</v>
      </c>
      <c r="F11368" t="s">
        <v>3621</v>
      </c>
      <c r="G11368">
        <v>206401407</v>
      </c>
      <c r="I11368" t="s">
        <v>3622</v>
      </c>
      <c r="J11368" t="s">
        <v>4709</v>
      </c>
      <c r="K11368" t="s">
        <v>3624</v>
      </c>
      <c r="L11368" t="s">
        <v>4710</v>
      </c>
      <c r="M11368">
        <v>12.5</v>
      </c>
      <c r="N11368">
        <v>22</v>
      </c>
      <c r="O11368">
        <v>11</v>
      </c>
      <c r="S11368" t="b">
        <v>0</v>
      </c>
      <c r="T11368" t="b">
        <v>0</v>
      </c>
      <c r="U11368" t="b">
        <v>0</v>
      </c>
      <c r="V11368">
        <v>15000</v>
      </c>
      <c r="W11368">
        <v>11000</v>
      </c>
      <c r="X11368">
        <v>3.39</v>
      </c>
      <c r="Y11368">
        <v>20200</v>
      </c>
      <c r="Z11368">
        <v>1.76</v>
      </c>
    </row>
    <row r="11369" spans="1:26">
      <c r="A11369">
        <v>206401424</v>
      </c>
      <c r="B11369" t="s">
        <v>4678</v>
      </c>
      <c r="C11369" t="s">
        <v>3597</v>
      </c>
      <c r="D11369" t="s">
        <v>3743</v>
      </c>
      <c r="E11369" t="s">
        <v>3747</v>
      </c>
      <c r="F11369" t="s">
        <v>3621</v>
      </c>
      <c r="G11369">
        <v>206401424</v>
      </c>
      <c r="I11369" t="s">
        <v>3622</v>
      </c>
      <c r="J11369" t="s">
        <v>4707</v>
      </c>
      <c r="K11369" t="s">
        <v>3624</v>
      </c>
      <c r="L11369" t="s">
        <v>4708</v>
      </c>
      <c r="M11369">
        <v>12.5</v>
      </c>
      <c r="N11369">
        <v>21</v>
      </c>
      <c r="O11369">
        <v>11</v>
      </c>
      <c r="S11369" t="b">
        <v>0</v>
      </c>
      <c r="T11369" t="b">
        <v>0</v>
      </c>
      <c r="U11369" t="b">
        <v>0</v>
      </c>
      <c r="V11369">
        <v>17200</v>
      </c>
      <c r="W11369">
        <v>13700</v>
      </c>
      <c r="X11369">
        <v>3.21</v>
      </c>
      <c r="Y11369">
        <v>24300</v>
      </c>
      <c r="Z11369">
        <v>2.1</v>
      </c>
    </row>
    <row r="11370" spans="1:26">
      <c r="A11370">
        <v>204629182</v>
      </c>
      <c r="B11370" t="s">
        <v>4678</v>
      </c>
      <c r="C11370" t="s">
        <v>3597</v>
      </c>
      <c r="D11370" t="s">
        <v>3743</v>
      </c>
      <c r="E11370" t="s">
        <v>3752</v>
      </c>
      <c r="F11370" t="s">
        <v>3621</v>
      </c>
      <c r="G11370">
        <v>204629182</v>
      </c>
      <c r="I11370" t="s">
        <v>3622</v>
      </c>
      <c r="J11370" t="s">
        <v>4700</v>
      </c>
      <c r="K11370" t="s">
        <v>3624</v>
      </c>
      <c r="L11370" t="s">
        <v>4706</v>
      </c>
      <c r="M11370">
        <v>13</v>
      </c>
      <c r="N11370">
        <v>23.1</v>
      </c>
      <c r="O11370">
        <v>12.5</v>
      </c>
      <c r="S11370" t="b">
        <v>0</v>
      </c>
      <c r="T11370" t="b">
        <v>0</v>
      </c>
      <c r="U11370" t="b">
        <v>0</v>
      </c>
      <c r="V11370">
        <v>12000</v>
      </c>
      <c r="W11370">
        <v>9200</v>
      </c>
      <c r="X11370">
        <v>3.1</v>
      </c>
      <c r="Y11370">
        <v>12000</v>
      </c>
      <c r="Z11370">
        <v>2.84</v>
      </c>
    </row>
    <row r="11371" spans="1:26">
      <c r="A11371">
        <v>204629222</v>
      </c>
      <c r="B11371" t="s">
        <v>4678</v>
      </c>
      <c r="C11371" t="s">
        <v>3597</v>
      </c>
      <c r="D11371" t="s">
        <v>3743</v>
      </c>
      <c r="E11371" t="s">
        <v>3752</v>
      </c>
      <c r="F11371" t="s">
        <v>3621</v>
      </c>
      <c r="G11371">
        <v>204629222</v>
      </c>
      <c r="I11371" t="s">
        <v>3622</v>
      </c>
      <c r="J11371" t="s">
        <v>4703</v>
      </c>
      <c r="K11371" t="s">
        <v>3624</v>
      </c>
      <c r="L11371" t="s">
        <v>4705</v>
      </c>
      <c r="M11371">
        <v>15.4</v>
      </c>
      <c r="N11371">
        <v>24.6</v>
      </c>
      <c r="O11371">
        <v>12.8</v>
      </c>
      <c r="S11371" t="b">
        <v>0</v>
      </c>
      <c r="T11371" t="b">
        <v>0</v>
      </c>
      <c r="U11371" t="b">
        <v>0</v>
      </c>
      <c r="V11371">
        <v>9000</v>
      </c>
      <c r="W11371">
        <v>6700</v>
      </c>
      <c r="X11371">
        <v>3.12</v>
      </c>
      <c r="Y11371">
        <v>10200</v>
      </c>
      <c r="Z11371">
        <v>2.82</v>
      </c>
    </row>
    <row r="11372" spans="1:26">
      <c r="A11372">
        <v>204629181</v>
      </c>
      <c r="B11372" t="s">
        <v>4678</v>
      </c>
      <c r="C11372" t="s">
        <v>3597</v>
      </c>
      <c r="D11372" t="s">
        <v>3743</v>
      </c>
      <c r="E11372" t="s">
        <v>3752</v>
      </c>
      <c r="F11372" t="s">
        <v>3621</v>
      </c>
      <c r="G11372">
        <v>204629181</v>
      </c>
      <c r="I11372" t="s">
        <v>3622</v>
      </c>
      <c r="J11372" t="s">
        <v>4703</v>
      </c>
      <c r="K11372" t="s">
        <v>3624</v>
      </c>
      <c r="L11372" t="s">
        <v>4704</v>
      </c>
      <c r="M11372">
        <v>15.4</v>
      </c>
      <c r="N11372">
        <v>24.6</v>
      </c>
      <c r="O11372">
        <v>12.8</v>
      </c>
      <c r="S11372" t="b">
        <v>0</v>
      </c>
      <c r="T11372" t="b">
        <v>0</v>
      </c>
      <c r="U11372" t="b">
        <v>0</v>
      </c>
      <c r="V11372">
        <v>9000</v>
      </c>
      <c r="W11372">
        <v>6700</v>
      </c>
      <c r="X11372">
        <v>3.12</v>
      </c>
      <c r="Y11372">
        <v>10200</v>
      </c>
      <c r="Z11372">
        <v>2.82</v>
      </c>
    </row>
    <row r="11373" spans="1:26">
      <c r="A11373">
        <v>204629183</v>
      </c>
      <c r="B11373" t="s">
        <v>4678</v>
      </c>
      <c r="C11373" t="s">
        <v>3597</v>
      </c>
      <c r="D11373" t="s">
        <v>3743</v>
      </c>
      <c r="E11373" t="s">
        <v>3752</v>
      </c>
      <c r="F11373" t="s">
        <v>3621</v>
      </c>
      <c r="G11373">
        <v>204629183</v>
      </c>
      <c r="I11373" t="s">
        <v>3622</v>
      </c>
      <c r="J11373" t="s">
        <v>4697</v>
      </c>
      <c r="K11373" t="s">
        <v>3624</v>
      </c>
      <c r="L11373" t="s">
        <v>4702</v>
      </c>
      <c r="M11373">
        <v>13</v>
      </c>
      <c r="N11373">
        <v>21.6</v>
      </c>
      <c r="O11373">
        <v>11.7</v>
      </c>
      <c r="S11373" t="b">
        <v>0</v>
      </c>
      <c r="T11373" t="b">
        <v>0</v>
      </c>
      <c r="U11373" t="b">
        <v>0</v>
      </c>
      <c r="V11373">
        <v>14000</v>
      </c>
      <c r="W11373">
        <v>12100</v>
      </c>
      <c r="X11373">
        <v>2.2200000000000002</v>
      </c>
      <c r="Y11373">
        <v>16400</v>
      </c>
      <c r="Z11373">
        <v>2.39</v>
      </c>
    </row>
    <row r="11374" spans="1:26">
      <c r="A11374">
        <v>204629223</v>
      </c>
      <c r="B11374" t="s">
        <v>4678</v>
      </c>
      <c r="C11374" t="s">
        <v>3597</v>
      </c>
      <c r="D11374" t="s">
        <v>3743</v>
      </c>
      <c r="E11374" t="s">
        <v>3752</v>
      </c>
      <c r="F11374" t="s">
        <v>3621</v>
      </c>
      <c r="G11374">
        <v>204629223</v>
      </c>
      <c r="I11374" t="s">
        <v>3622</v>
      </c>
      <c r="J11374" t="s">
        <v>4700</v>
      </c>
      <c r="K11374" t="s">
        <v>3624</v>
      </c>
      <c r="L11374" t="s">
        <v>4701</v>
      </c>
      <c r="M11374">
        <v>13</v>
      </c>
      <c r="N11374">
        <v>23.1</v>
      </c>
      <c r="O11374">
        <v>12.5</v>
      </c>
      <c r="S11374" t="b">
        <v>0</v>
      </c>
      <c r="T11374" t="b">
        <v>0</v>
      </c>
      <c r="U11374" t="b">
        <v>0</v>
      </c>
      <c r="V11374">
        <v>12000</v>
      </c>
      <c r="W11374">
        <v>9200</v>
      </c>
      <c r="X11374">
        <v>3.1</v>
      </c>
      <c r="Y11374">
        <v>12000</v>
      </c>
      <c r="Z11374">
        <v>2.84</v>
      </c>
    </row>
    <row r="11375" spans="1:26">
      <c r="A11375">
        <v>204629184</v>
      </c>
      <c r="B11375" t="s">
        <v>4678</v>
      </c>
      <c r="C11375" t="s">
        <v>3597</v>
      </c>
      <c r="D11375" t="s">
        <v>3743</v>
      </c>
      <c r="E11375" t="s">
        <v>3752</v>
      </c>
      <c r="F11375" t="s">
        <v>3621</v>
      </c>
      <c r="G11375">
        <v>204629184</v>
      </c>
      <c r="I11375" t="s">
        <v>3622</v>
      </c>
      <c r="J11375" t="s">
        <v>4694</v>
      </c>
      <c r="K11375" t="s">
        <v>3624</v>
      </c>
      <c r="L11375" t="s">
        <v>4699</v>
      </c>
      <c r="M11375">
        <v>13.4</v>
      </c>
      <c r="N11375">
        <v>20.5</v>
      </c>
      <c r="O11375">
        <v>11.2</v>
      </c>
      <c r="S11375" t="b">
        <v>0</v>
      </c>
      <c r="T11375" t="b">
        <v>0</v>
      </c>
      <c r="U11375" t="b">
        <v>0</v>
      </c>
      <c r="V11375">
        <v>18000</v>
      </c>
      <c r="W11375">
        <v>13800</v>
      </c>
      <c r="X11375">
        <v>2.73</v>
      </c>
      <c r="Y11375">
        <v>18200</v>
      </c>
      <c r="Z11375">
        <v>2.48</v>
      </c>
    </row>
    <row r="11376" spans="1:26">
      <c r="A11376">
        <v>204629224</v>
      </c>
      <c r="B11376" t="s">
        <v>4678</v>
      </c>
      <c r="C11376" t="s">
        <v>3597</v>
      </c>
      <c r="D11376" t="s">
        <v>3743</v>
      </c>
      <c r="E11376" t="s">
        <v>3752</v>
      </c>
      <c r="F11376" t="s">
        <v>3621</v>
      </c>
      <c r="G11376">
        <v>204629224</v>
      </c>
      <c r="I11376" t="s">
        <v>3622</v>
      </c>
      <c r="J11376" t="s">
        <v>4697</v>
      </c>
      <c r="K11376" t="s">
        <v>3624</v>
      </c>
      <c r="L11376" t="s">
        <v>4698</v>
      </c>
      <c r="M11376">
        <v>13</v>
      </c>
      <c r="N11376">
        <v>21.6</v>
      </c>
      <c r="O11376">
        <v>11.7</v>
      </c>
      <c r="S11376" t="b">
        <v>0</v>
      </c>
      <c r="T11376" t="b">
        <v>0</v>
      </c>
      <c r="U11376" t="b">
        <v>0</v>
      </c>
      <c r="V11376">
        <v>14000</v>
      </c>
      <c r="W11376">
        <v>12100</v>
      </c>
      <c r="X11376">
        <v>2.2200000000000002</v>
      </c>
      <c r="Y11376">
        <v>16400</v>
      </c>
      <c r="Z11376">
        <v>2.39</v>
      </c>
    </row>
    <row r="11377" spans="1:26">
      <c r="A11377">
        <v>204629576</v>
      </c>
      <c r="B11377" t="s">
        <v>4678</v>
      </c>
      <c r="C11377" t="s">
        <v>3597</v>
      </c>
      <c r="D11377" t="s">
        <v>3743</v>
      </c>
      <c r="E11377" t="s">
        <v>3752</v>
      </c>
      <c r="F11377" t="s">
        <v>3621</v>
      </c>
      <c r="G11377">
        <v>204629576</v>
      </c>
      <c r="I11377" t="s">
        <v>3622</v>
      </c>
      <c r="J11377" t="s">
        <v>4694</v>
      </c>
      <c r="K11377" t="s">
        <v>3624</v>
      </c>
      <c r="L11377" t="s">
        <v>4695</v>
      </c>
      <c r="M11377">
        <v>13.4</v>
      </c>
      <c r="N11377">
        <v>20.5</v>
      </c>
      <c r="O11377">
        <v>11.2</v>
      </c>
      <c r="S11377" t="b">
        <v>0</v>
      </c>
      <c r="T11377" t="b">
        <v>0</v>
      </c>
      <c r="U11377" t="b">
        <v>0</v>
      </c>
      <c r="V11377">
        <v>18000</v>
      </c>
      <c r="W11377">
        <v>13800</v>
      </c>
      <c r="X11377">
        <v>2.73</v>
      </c>
      <c r="Y11377">
        <v>18200</v>
      </c>
      <c r="Z11377">
        <v>2.48</v>
      </c>
    </row>
    <row r="11378" spans="1:26">
      <c r="A11378">
        <v>204629188</v>
      </c>
      <c r="B11378" t="s">
        <v>4678</v>
      </c>
      <c r="C11378" t="s">
        <v>3597</v>
      </c>
      <c r="D11378" t="s">
        <v>3743</v>
      </c>
      <c r="E11378" t="s">
        <v>3752</v>
      </c>
      <c r="F11378" t="s">
        <v>3621</v>
      </c>
      <c r="G11378">
        <v>204629188</v>
      </c>
      <c r="I11378" t="s">
        <v>3622</v>
      </c>
      <c r="J11378" t="s">
        <v>4685</v>
      </c>
      <c r="K11378" t="s">
        <v>3624</v>
      </c>
      <c r="L11378" t="s">
        <v>4691</v>
      </c>
      <c r="M11378">
        <v>12</v>
      </c>
      <c r="N11378">
        <v>18</v>
      </c>
      <c r="O11378">
        <v>10</v>
      </c>
      <c r="S11378" t="b">
        <v>0</v>
      </c>
      <c r="T11378" t="b">
        <v>0</v>
      </c>
      <c r="U11378" t="b">
        <v>0</v>
      </c>
      <c r="V11378">
        <v>14000</v>
      </c>
      <c r="W11378">
        <v>11500</v>
      </c>
      <c r="X11378">
        <v>2.5499999999999998</v>
      </c>
      <c r="Y11378">
        <v>14000</v>
      </c>
      <c r="Z11378">
        <v>2.25</v>
      </c>
    </row>
    <row r="11379" spans="1:26">
      <c r="A11379">
        <v>204629189</v>
      </c>
      <c r="B11379" t="s">
        <v>4678</v>
      </c>
      <c r="C11379" t="s">
        <v>3597</v>
      </c>
      <c r="D11379" t="s">
        <v>3743</v>
      </c>
      <c r="E11379" t="s">
        <v>3752</v>
      </c>
      <c r="F11379" t="s">
        <v>3621</v>
      </c>
      <c r="G11379">
        <v>204629189</v>
      </c>
      <c r="I11379" t="s">
        <v>3622</v>
      </c>
      <c r="J11379" t="s">
        <v>4688</v>
      </c>
      <c r="K11379" t="s">
        <v>3624</v>
      </c>
      <c r="L11379" t="s">
        <v>4690</v>
      </c>
      <c r="M11379">
        <v>10.5</v>
      </c>
      <c r="N11379">
        <v>18</v>
      </c>
      <c r="O11379">
        <v>10</v>
      </c>
      <c r="S11379" t="b">
        <v>0</v>
      </c>
      <c r="T11379" t="b">
        <v>0</v>
      </c>
      <c r="U11379" t="b">
        <v>0</v>
      </c>
      <c r="V11379">
        <v>17200</v>
      </c>
      <c r="W11379">
        <v>11500</v>
      </c>
      <c r="X11379">
        <v>2.59</v>
      </c>
      <c r="Y11379">
        <v>15000</v>
      </c>
      <c r="Z11379">
        <v>2.2999999999999998</v>
      </c>
    </row>
    <row r="11380" spans="1:26">
      <c r="A11380">
        <v>204629229</v>
      </c>
      <c r="B11380" t="s">
        <v>4678</v>
      </c>
      <c r="C11380" t="s">
        <v>3597</v>
      </c>
      <c r="D11380" t="s">
        <v>3743</v>
      </c>
      <c r="E11380" t="s">
        <v>3752</v>
      </c>
      <c r="F11380" t="s">
        <v>3621</v>
      </c>
      <c r="G11380">
        <v>204629229</v>
      </c>
      <c r="I11380" t="s">
        <v>3622</v>
      </c>
      <c r="J11380" t="s">
        <v>4688</v>
      </c>
      <c r="K11380" t="s">
        <v>3624</v>
      </c>
      <c r="L11380" t="s">
        <v>4689</v>
      </c>
      <c r="M11380">
        <v>10.5</v>
      </c>
      <c r="N11380">
        <v>18</v>
      </c>
      <c r="O11380">
        <v>10</v>
      </c>
      <c r="S11380" t="b">
        <v>0</v>
      </c>
      <c r="T11380" t="b">
        <v>0</v>
      </c>
      <c r="U11380" t="b">
        <v>0</v>
      </c>
      <c r="V11380">
        <v>17200</v>
      </c>
      <c r="W11380">
        <v>11500</v>
      </c>
      <c r="X11380">
        <v>2.59</v>
      </c>
      <c r="Y11380">
        <v>15000</v>
      </c>
      <c r="Z11380">
        <v>2.2999999999999998</v>
      </c>
    </row>
    <row r="11381" spans="1:26">
      <c r="A11381">
        <v>204629553</v>
      </c>
      <c r="B11381" t="s">
        <v>4678</v>
      </c>
      <c r="C11381" t="s">
        <v>3597</v>
      </c>
      <c r="D11381" t="s">
        <v>3743</v>
      </c>
      <c r="E11381" t="s">
        <v>3752</v>
      </c>
      <c r="F11381" t="s">
        <v>3621</v>
      </c>
      <c r="G11381">
        <v>204629553</v>
      </c>
      <c r="I11381" t="s">
        <v>3622</v>
      </c>
      <c r="J11381" t="s">
        <v>4113</v>
      </c>
      <c r="K11381" t="s">
        <v>3624</v>
      </c>
      <c r="L11381" t="s">
        <v>4687</v>
      </c>
      <c r="M11381">
        <v>8.6</v>
      </c>
      <c r="N11381">
        <v>18</v>
      </c>
      <c r="O11381">
        <v>10</v>
      </c>
      <c r="S11381" t="b">
        <v>0</v>
      </c>
      <c r="T11381" t="b">
        <v>0</v>
      </c>
      <c r="U11381" t="b">
        <v>0</v>
      </c>
      <c r="V11381">
        <v>22500</v>
      </c>
      <c r="W11381">
        <v>18500</v>
      </c>
      <c r="X11381">
        <v>2.36</v>
      </c>
      <c r="Y11381">
        <v>18500</v>
      </c>
      <c r="Z11381">
        <v>2.42</v>
      </c>
    </row>
    <row r="11382" spans="1:26">
      <c r="A11382">
        <v>204629228</v>
      </c>
      <c r="B11382" t="s">
        <v>4678</v>
      </c>
      <c r="C11382" t="s">
        <v>3597</v>
      </c>
      <c r="D11382" t="s">
        <v>3743</v>
      </c>
      <c r="E11382" t="s">
        <v>3752</v>
      </c>
      <c r="F11382" t="s">
        <v>3621</v>
      </c>
      <c r="G11382">
        <v>204629228</v>
      </c>
      <c r="I11382" t="s">
        <v>3622</v>
      </c>
      <c r="J11382" t="s">
        <v>4685</v>
      </c>
      <c r="K11382" t="s">
        <v>3624</v>
      </c>
      <c r="L11382" t="s">
        <v>4686</v>
      </c>
      <c r="M11382">
        <v>12</v>
      </c>
      <c r="N11382">
        <v>18</v>
      </c>
      <c r="O11382">
        <v>10</v>
      </c>
      <c r="S11382" t="b">
        <v>0</v>
      </c>
      <c r="T11382" t="b">
        <v>0</v>
      </c>
      <c r="U11382" t="b">
        <v>0</v>
      </c>
      <c r="V11382">
        <v>14000</v>
      </c>
      <c r="W11382">
        <v>11500</v>
      </c>
      <c r="X11382">
        <v>2.5499999999999998</v>
      </c>
      <c r="Y11382">
        <v>14000</v>
      </c>
      <c r="Z11382">
        <v>2.25</v>
      </c>
    </row>
    <row r="11383" spans="1:26">
      <c r="A11383">
        <v>204629552</v>
      </c>
      <c r="B11383" t="s">
        <v>4678</v>
      </c>
      <c r="C11383" t="s">
        <v>3597</v>
      </c>
      <c r="D11383" t="s">
        <v>3743</v>
      </c>
      <c r="E11383" t="s">
        <v>3752</v>
      </c>
      <c r="F11383" t="s">
        <v>3621</v>
      </c>
      <c r="G11383">
        <v>204629552</v>
      </c>
      <c r="I11383" t="s">
        <v>3622</v>
      </c>
      <c r="J11383" t="s">
        <v>4113</v>
      </c>
      <c r="K11383" t="s">
        <v>3624</v>
      </c>
      <c r="L11383" t="s">
        <v>4684</v>
      </c>
      <c r="M11383">
        <v>8.6</v>
      </c>
      <c r="N11383">
        <v>18</v>
      </c>
      <c r="O11383">
        <v>10</v>
      </c>
      <c r="S11383" t="b">
        <v>0</v>
      </c>
      <c r="T11383" t="b">
        <v>0</v>
      </c>
      <c r="U11383" t="b">
        <v>0</v>
      </c>
      <c r="V11383">
        <v>22500</v>
      </c>
      <c r="W11383">
        <v>18500</v>
      </c>
      <c r="X11383">
        <v>2.36</v>
      </c>
      <c r="Y11383">
        <v>18500</v>
      </c>
      <c r="Z11383">
        <v>2.42</v>
      </c>
    </row>
    <row r="11384" spans="1:26">
      <c r="A11384">
        <v>204629372</v>
      </c>
      <c r="B11384" t="s">
        <v>4678</v>
      </c>
      <c r="C11384" t="s">
        <v>3597</v>
      </c>
      <c r="D11384" t="s">
        <v>3743</v>
      </c>
      <c r="E11384" t="s">
        <v>3752</v>
      </c>
      <c r="F11384" t="s">
        <v>3849</v>
      </c>
      <c r="G11384">
        <v>204629372</v>
      </c>
      <c r="I11384" t="s">
        <v>3622</v>
      </c>
      <c r="J11384" t="s">
        <v>4683</v>
      </c>
      <c r="K11384" t="s">
        <v>3624</v>
      </c>
      <c r="L11384" t="s">
        <v>4230</v>
      </c>
      <c r="M11384">
        <v>12.5</v>
      </c>
      <c r="N11384">
        <v>22.3</v>
      </c>
      <c r="O11384">
        <v>12.4</v>
      </c>
      <c r="S11384" t="b">
        <v>0</v>
      </c>
      <c r="T11384" t="b">
        <v>0</v>
      </c>
      <c r="U11384" t="b">
        <v>0</v>
      </c>
      <c r="V11384">
        <v>18000</v>
      </c>
      <c r="W11384">
        <v>13100</v>
      </c>
      <c r="X11384">
        <v>2.63</v>
      </c>
      <c r="Y11384">
        <v>13100</v>
      </c>
      <c r="Z11384">
        <v>2.63</v>
      </c>
    </row>
    <row r="11385" spans="1:26">
      <c r="A11385">
        <v>204629370</v>
      </c>
      <c r="B11385" t="s">
        <v>4678</v>
      </c>
      <c r="C11385" t="s">
        <v>3597</v>
      </c>
      <c r="D11385" t="s">
        <v>3743</v>
      </c>
      <c r="E11385" t="s">
        <v>3752</v>
      </c>
      <c r="F11385" t="s">
        <v>3849</v>
      </c>
      <c r="G11385">
        <v>204629370</v>
      </c>
      <c r="I11385" t="s">
        <v>3622</v>
      </c>
      <c r="J11385" t="s">
        <v>4682</v>
      </c>
      <c r="K11385" t="s">
        <v>3624</v>
      </c>
      <c r="L11385" t="s">
        <v>4269</v>
      </c>
      <c r="M11385">
        <v>12.6</v>
      </c>
      <c r="N11385">
        <v>19.5</v>
      </c>
      <c r="O11385">
        <v>13.3</v>
      </c>
      <c r="S11385" t="b">
        <v>0</v>
      </c>
      <c r="T11385" t="b">
        <v>0</v>
      </c>
      <c r="U11385" t="b">
        <v>0</v>
      </c>
      <c r="V11385">
        <v>9000</v>
      </c>
      <c r="W11385">
        <v>7700</v>
      </c>
      <c r="X11385">
        <v>3.22</v>
      </c>
      <c r="Y11385">
        <v>7700</v>
      </c>
      <c r="Z11385">
        <v>3.22</v>
      </c>
    </row>
    <row r="11386" spans="1:26">
      <c r="A11386">
        <v>204629362</v>
      </c>
      <c r="B11386" t="s">
        <v>4678</v>
      </c>
      <c r="C11386" t="s">
        <v>3597</v>
      </c>
      <c r="D11386" t="s">
        <v>3743</v>
      </c>
      <c r="E11386" t="s">
        <v>3752</v>
      </c>
      <c r="F11386" t="s">
        <v>3621</v>
      </c>
      <c r="G11386">
        <v>204629362</v>
      </c>
      <c r="I11386" t="s">
        <v>3622</v>
      </c>
      <c r="J11386" t="s">
        <v>4680</v>
      </c>
      <c r="K11386" t="s">
        <v>3624</v>
      </c>
      <c r="L11386" t="s">
        <v>4681</v>
      </c>
      <c r="M11386">
        <v>12</v>
      </c>
      <c r="N11386">
        <v>18</v>
      </c>
      <c r="O11386">
        <v>10</v>
      </c>
      <c r="S11386" t="b">
        <v>0</v>
      </c>
      <c r="T11386" t="b">
        <v>0</v>
      </c>
      <c r="U11386" t="b">
        <v>0</v>
      </c>
      <c r="V11386">
        <v>14000</v>
      </c>
      <c r="W11386">
        <v>11500</v>
      </c>
      <c r="X11386">
        <v>2.5499999999999998</v>
      </c>
      <c r="Y11386">
        <v>14000</v>
      </c>
      <c r="Z11386">
        <v>2.25</v>
      </c>
    </row>
    <row r="11387" spans="1:26">
      <c r="A11387">
        <v>204629371</v>
      </c>
      <c r="B11387" t="s">
        <v>4678</v>
      </c>
      <c r="C11387" t="s">
        <v>3597</v>
      </c>
      <c r="D11387" t="s">
        <v>3743</v>
      </c>
      <c r="E11387" t="s">
        <v>3752</v>
      </c>
      <c r="F11387" t="s">
        <v>3849</v>
      </c>
      <c r="G11387">
        <v>204629371</v>
      </c>
      <c r="I11387" t="s">
        <v>3622</v>
      </c>
      <c r="J11387" t="s">
        <v>4679</v>
      </c>
      <c r="K11387" t="s">
        <v>3624</v>
      </c>
      <c r="L11387" t="s">
        <v>4242</v>
      </c>
      <c r="M11387">
        <v>12.5</v>
      </c>
      <c r="N11387">
        <v>19.8</v>
      </c>
      <c r="O11387">
        <v>12.1</v>
      </c>
      <c r="S11387" t="b">
        <v>0</v>
      </c>
      <c r="T11387" t="b">
        <v>0</v>
      </c>
      <c r="U11387" t="b">
        <v>0</v>
      </c>
      <c r="V11387">
        <v>12000</v>
      </c>
      <c r="W11387">
        <v>9900</v>
      </c>
      <c r="X11387">
        <v>2.84</v>
      </c>
      <c r="Y11387">
        <v>9900</v>
      </c>
      <c r="Z11387">
        <v>2.84</v>
      </c>
    </row>
    <row r="11388" spans="1:26">
      <c r="A11388">
        <v>205306851</v>
      </c>
      <c r="B11388" t="s">
        <v>4665</v>
      </c>
      <c r="C11388" t="s">
        <v>3597</v>
      </c>
      <c r="D11388" t="s">
        <v>4624</v>
      </c>
      <c r="E11388" t="s">
        <v>4630</v>
      </c>
      <c r="F11388" t="s">
        <v>3600</v>
      </c>
      <c r="G11388">
        <v>205306851</v>
      </c>
      <c r="I11388" t="s">
        <v>3601</v>
      </c>
      <c r="J11388" t="s">
        <v>4677</v>
      </c>
      <c r="K11388" t="s">
        <v>3624</v>
      </c>
      <c r="L11388" t="s">
        <v>4671</v>
      </c>
      <c r="M11388">
        <v>10.9</v>
      </c>
      <c r="N11388">
        <v>18</v>
      </c>
      <c r="O11388">
        <v>10</v>
      </c>
      <c r="S11388" t="b">
        <v>0</v>
      </c>
      <c r="T11388" t="b">
        <v>0</v>
      </c>
      <c r="U11388" t="b">
        <v>0</v>
      </c>
      <c r="V11388">
        <v>24000</v>
      </c>
      <c r="W11388">
        <v>15300</v>
      </c>
      <c r="X11388">
        <v>2.48</v>
      </c>
      <c r="Y11388">
        <v>20000</v>
      </c>
      <c r="Z11388">
        <v>1.8</v>
      </c>
    </row>
    <row r="11389" spans="1:26">
      <c r="A11389">
        <v>206031034</v>
      </c>
      <c r="B11389" t="s">
        <v>4665</v>
      </c>
      <c r="C11389" t="s">
        <v>3597</v>
      </c>
      <c r="D11389" t="s">
        <v>4624</v>
      </c>
      <c r="E11389" t="s">
        <v>4630</v>
      </c>
      <c r="F11389" t="s">
        <v>3600</v>
      </c>
      <c r="G11389">
        <v>206031034</v>
      </c>
      <c r="I11389" t="s">
        <v>3601</v>
      </c>
      <c r="J11389" t="s">
        <v>4676</v>
      </c>
      <c r="K11389" t="s">
        <v>3624</v>
      </c>
      <c r="L11389" t="s">
        <v>4669</v>
      </c>
      <c r="M11389">
        <v>8.5</v>
      </c>
      <c r="N11389">
        <v>17.5</v>
      </c>
      <c r="O11389">
        <v>10</v>
      </c>
      <c r="S11389" t="b">
        <v>0</v>
      </c>
      <c r="T11389" t="b">
        <v>0</v>
      </c>
      <c r="U11389" t="b">
        <v>0</v>
      </c>
      <c r="V11389">
        <v>56000</v>
      </c>
      <c r="W11389">
        <v>32400</v>
      </c>
      <c r="X11389">
        <v>2.2000000000000002</v>
      </c>
      <c r="Y11389">
        <v>42000</v>
      </c>
      <c r="Z11389">
        <v>2.1</v>
      </c>
    </row>
    <row r="11390" spans="1:26">
      <c r="A11390">
        <v>205306852</v>
      </c>
      <c r="B11390" t="s">
        <v>4665</v>
      </c>
      <c r="C11390" t="s">
        <v>3597</v>
      </c>
      <c r="D11390" t="s">
        <v>4624</v>
      </c>
      <c r="E11390" t="s">
        <v>4630</v>
      </c>
      <c r="F11390" t="s">
        <v>3600</v>
      </c>
      <c r="G11390">
        <v>205306852</v>
      </c>
      <c r="I11390" t="s">
        <v>3601</v>
      </c>
      <c r="J11390" t="s">
        <v>4675</v>
      </c>
      <c r="K11390" t="s">
        <v>3624</v>
      </c>
      <c r="L11390" t="s">
        <v>4667</v>
      </c>
      <c r="M11390">
        <v>9.5500000000000007</v>
      </c>
      <c r="N11390">
        <v>18</v>
      </c>
      <c r="O11390">
        <v>11</v>
      </c>
      <c r="S11390" t="b">
        <v>0</v>
      </c>
      <c r="T11390" t="b">
        <v>0</v>
      </c>
      <c r="U11390" t="b">
        <v>0</v>
      </c>
      <c r="V11390">
        <v>36000</v>
      </c>
      <c r="W11390">
        <v>25000</v>
      </c>
      <c r="X11390">
        <v>2.59</v>
      </c>
      <c r="Y11390">
        <v>34520</v>
      </c>
      <c r="Z11390">
        <v>2.38</v>
      </c>
    </row>
    <row r="11391" spans="1:26">
      <c r="A11391">
        <v>206346136</v>
      </c>
      <c r="B11391" t="s">
        <v>4665</v>
      </c>
      <c r="C11391" t="s">
        <v>3597</v>
      </c>
      <c r="D11391" t="s">
        <v>4624</v>
      </c>
      <c r="E11391" t="s">
        <v>4625</v>
      </c>
      <c r="F11391" t="s">
        <v>3650</v>
      </c>
      <c r="G11391">
        <v>206346136</v>
      </c>
      <c r="I11391" t="s">
        <v>3622</v>
      </c>
      <c r="J11391" t="s">
        <v>4674</v>
      </c>
      <c r="K11391" t="s">
        <v>3653</v>
      </c>
      <c r="M11391">
        <v>12.5</v>
      </c>
      <c r="N11391">
        <v>22</v>
      </c>
      <c r="O11391">
        <v>11</v>
      </c>
      <c r="S11391" t="b">
        <v>0</v>
      </c>
      <c r="T11391" t="b">
        <v>0</v>
      </c>
      <c r="U11391" t="b">
        <v>0</v>
      </c>
      <c r="V11391">
        <v>24000</v>
      </c>
      <c r="W11391">
        <v>15400</v>
      </c>
      <c r="X11391">
        <v>2.59</v>
      </c>
      <c r="Y11391">
        <v>26000</v>
      </c>
      <c r="Z11391">
        <v>1.9</v>
      </c>
    </row>
    <row r="11392" spans="1:26">
      <c r="A11392">
        <v>206347268</v>
      </c>
      <c r="B11392" t="s">
        <v>4665</v>
      </c>
      <c r="C11392" t="s">
        <v>3597</v>
      </c>
      <c r="D11392" t="s">
        <v>4624</v>
      </c>
      <c r="E11392" t="s">
        <v>4625</v>
      </c>
      <c r="F11392" t="s">
        <v>3650</v>
      </c>
      <c r="G11392">
        <v>206347268</v>
      </c>
      <c r="I11392" t="s">
        <v>3622</v>
      </c>
      <c r="J11392" t="s">
        <v>4673</v>
      </c>
      <c r="K11392" t="s">
        <v>3653</v>
      </c>
      <c r="M11392">
        <v>12.5</v>
      </c>
      <c r="N11392">
        <v>21</v>
      </c>
      <c r="O11392">
        <v>11</v>
      </c>
      <c r="S11392" t="b">
        <v>0</v>
      </c>
      <c r="T11392" t="b">
        <v>0</v>
      </c>
      <c r="U11392" t="b">
        <v>0</v>
      </c>
      <c r="V11392">
        <v>32000</v>
      </c>
      <c r="W11392">
        <v>23200</v>
      </c>
      <c r="X11392">
        <v>2.62</v>
      </c>
      <c r="Y11392">
        <v>40000</v>
      </c>
      <c r="Z11392">
        <v>1.89</v>
      </c>
    </row>
    <row r="11393" spans="1:26">
      <c r="A11393">
        <v>206346140</v>
      </c>
      <c r="B11393" t="s">
        <v>4665</v>
      </c>
      <c r="C11393" t="s">
        <v>3597</v>
      </c>
      <c r="D11393" t="s">
        <v>4624</v>
      </c>
      <c r="E11393" t="s">
        <v>4625</v>
      </c>
      <c r="F11393" t="s">
        <v>3650</v>
      </c>
      <c r="G11393">
        <v>206346140</v>
      </c>
      <c r="I11393" t="s">
        <v>3651</v>
      </c>
      <c r="J11393" t="s">
        <v>4672</v>
      </c>
      <c r="K11393" t="s">
        <v>3653</v>
      </c>
      <c r="M11393">
        <v>10.5</v>
      </c>
      <c r="N11393">
        <v>20</v>
      </c>
      <c r="O11393">
        <v>10</v>
      </c>
      <c r="S11393" t="b">
        <v>0</v>
      </c>
      <c r="T11393" t="b">
        <v>0</v>
      </c>
      <c r="U11393" t="b">
        <v>0</v>
      </c>
      <c r="V11393">
        <v>42000</v>
      </c>
      <c r="W11393">
        <v>24000</v>
      </c>
      <c r="X11393">
        <v>2.4500000000000002</v>
      </c>
      <c r="Y11393">
        <v>40000</v>
      </c>
      <c r="Z11393">
        <v>2.02</v>
      </c>
    </row>
    <row r="11394" spans="1:26">
      <c r="A11394">
        <v>205662516</v>
      </c>
      <c r="B11394" t="s">
        <v>4665</v>
      </c>
      <c r="C11394" t="s">
        <v>3597</v>
      </c>
      <c r="D11394" t="s">
        <v>4624</v>
      </c>
      <c r="E11394" t="s">
        <v>4625</v>
      </c>
      <c r="F11394" t="s">
        <v>3600</v>
      </c>
      <c r="G11394">
        <v>205662516</v>
      </c>
      <c r="I11394" t="s">
        <v>3601</v>
      </c>
      <c r="J11394" t="s">
        <v>4670</v>
      </c>
      <c r="K11394" t="s">
        <v>3624</v>
      </c>
      <c r="L11394" t="s">
        <v>4671</v>
      </c>
      <c r="M11394">
        <v>10.9</v>
      </c>
      <c r="N11394">
        <v>18</v>
      </c>
      <c r="O11394">
        <v>10</v>
      </c>
      <c r="S11394" t="b">
        <v>0</v>
      </c>
      <c r="T11394" t="b">
        <v>0</v>
      </c>
      <c r="U11394" t="b">
        <v>0</v>
      </c>
      <c r="V11394">
        <v>24000</v>
      </c>
      <c r="W11394">
        <v>15300</v>
      </c>
      <c r="X11394">
        <v>2.48</v>
      </c>
      <c r="Y11394">
        <v>20000</v>
      </c>
      <c r="Z11394">
        <v>1.8</v>
      </c>
    </row>
    <row r="11395" spans="1:26">
      <c r="A11395">
        <v>205663369</v>
      </c>
      <c r="B11395" t="s">
        <v>4665</v>
      </c>
      <c r="C11395" t="s">
        <v>3597</v>
      </c>
      <c r="D11395" t="s">
        <v>4624</v>
      </c>
      <c r="E11395" t="s">
        <v>4625</v>
      </c>
      <c r="F11395" t="s">
        <v>3600</v>
      </c>
      <c r="G11395">
        <v>205663369</v>
      </c>
      <c r="I11395" t="s">
        <v>3601</v>
      </c>
      <c r="J11395" t="s">
        <v>4668</v>
      </c>
      <c r="K11395" t="s">
        <v>3624</v>
      </c>
      <c r="L11395" t="s">
        <v>4669</v>
      </c>
      <c r="M11395">
        <v>8.5</v>
      </c>
      <c r="N11395">
        <v>17.5</v>
      </c>
      <c r="O11395">
        <v>10</v>
      </c>
      <c r="S11395" t="b">
        <v>0</v>
      </c>
      <c r="T11395" t="b">
        <v>0</v>
      </c>
      <c r="U11395" t="b">
        <v>0</v>
      </c>
      <c r="V11395">
        <v>56000</v>
      </c>
      <c r="W11395">
        <v>32400</v>
      </c>
      <c r="X11395">
        <v>2.2000000000000002</v>
      </c>
      <c r="Y11395">
        <v>42000</v>
      </c>
      <c r="Z11395">
        <v>2.1</v>
      </c>
    </row>
    <row r="11396" spans="1:26">
      <c r="A11396">
        <v>205662517</v>
      </c>
      <c r="B11396" t="s">
        <v>4665</v>
      </c>
      <c r="C11396" t="s">
        <v>3597</v>
      </c>
      <c r="D11396" t="s">
        <v>4624</v>
      </c>
      <c r="E11396" t="s">
        <v>4625</v>
      </c>
      <c r="F11396" t="s">
        <v>3600</v>
      </c>
      <c r="G11396">
        <v>205662517</v>
      </c>
      <c r="I11396" t="s">
        <v>3601</v>
      </c>
      <c r="J11396" t="s">
        <v>4666</v>
      </c>
      <c r="K11396" t="s">
        <v>3624</v>
      </c>
      <c r="L11396" t="s">
        <v>4667</v>
      </c>
      <c r="M11396">
        <v>9.5500000000000007</v>
      </c>
      <c r="N11396">
        <v>18</v>
      </c>
      <c r="O11396">
        <v>11</v>
      </c>
      <c r="S11396" t="b">
        <v>0</v>
      </c>
      <c r="T11396" t="b">
        <v>0</v>
      </c>
      <c r="U11396" t="b">
        <v>0</v>
      </c>
      <c r="V11396">
        <v>36000</v>
      </c>
      <c r="W11396">
        <v>25000</v>
      </c>
      <c r="X11396">
        <v>2.59</v>
      </c>
      <c r="Y11396">
        <v>34520</v>
      </c>
      <c r="Z11396">
        <v>2.38</v>
      </c>
    </row>
    <row r="11397" spans="1:26">
      <c r="A11397">
        <v>8654208</v>
      </c>
      <c r="B11397" t="s">
        <v>4664</v>
      </c>
      <c r="C11397" t="s">
        <v>3597</v>
      </c>
      <c r="D11397" t="s">
        <v>1086</v>
      </c>
      <c r="E11397" t="s">
        <v>3620</v>
      </c>
      <c r="F11397" t="s">
        <v>3650</v>
      </c>
      <c r="G11397">
        <v>8654208</v>
      </c>
      <c r="I11397" t="s">
        <v>3711</v>
      </c>
      <c r="J11397" t="s">
        <v>4290</v>
      </c>
      <c r="K11397" t="s">
        <v>3653</v>
      </c>
      <c r="M11397">
        <v>13</v>
      </c>
      <c r="N11397">
        <v>20.5</v>
      </c>
      <c r="O11397">
        <v>11.7</v>
      </c>
      <c r="S11397" t="b">
        <v>0</v>
      </c>
      <c r="T11397" t="b">
        <v>0</v>
      </c>
      <c r="U11397" t="b">
        <v>0</v>
      </c>
      <c r="V11397">
        <v>36000</v>
      </c>
      <c r="W11397">
        <v>29400</v>
      </c>
      <c r="X11397">
        <v>2.46</v>
      </c>
      <c r="Y11397">
        <v>45000</v>
      </c>
      <c r="Z11397">
        <v>2.5</v>
      </c>
    </row>
    <row r="11398" spans="1:26">
      <c r="A11398">
        <v>205132634</v>
      </c>
      <c r="B11398" t="s">
        <v>4659</v>
      </c>
      <c r="C11398" t="s">
        <v>3597</v>
      </c>
      <c r="D11398" t="s">
        <v>4660</v>
      </c>
      <c r="E11398" t="s">
        <v>4661</v>
      </c>
      <c r="F11398" t="s">
        <v>3621</v>
      </c>
      <c r="G11398">
        <v>205132634</v>
      </c>
      <c r="I11398" t="s">
        <v>3622</v>
      </c>
      <c r="J11398" t="s">
        <v>4662</v>
      </c>
      <c r="K11398" t="s">
        <v>3624</v>
      </c>
      <c r="L11398" t="s">
        <v>4663</v>
      </c>
      <c r="M11398">
        <v>12.5</v>
      </c>
      <c r="N11398">
        <v>20</v>
      </c>
      <c r="O11398">
        <v>10</v>
      </c>
      <c r="S11398" t="b">
        <v>0</v>
      </c>
      <c r="T11398" t="b">
        <v>0</v>
      </c>
      <c r="U11398" t="b">
        <v>0</v>
      </c>
      <c r="V11398">
        <v>21000</v>
      </c>
      <c r="W11398">
        <v>16000</v>
      </c>
      <c r="X11398">
        <v>2.08</v>
      </c>
      <c r="Y11398">
        <v>31882</v>
      </c>
      <c r="Z11398">
        <v>2.6</v>
      </c>
    </row>
    <row r="11399" spans="1:26">
      <c r="A11399">
        <v>206143049</v>
      </c>
      <c r="B11399" t="s">
        <v>4652</v>
      </c>
      <c r="C11399" t="s">
        <v>3597</v>
      </c>
      <c r="D11399" t="s">
        <v>4034</v>
      </c>
      <c r="E11399" t="s">
        <v>4412</v>
      </c>
      <c r="F11399" t="s">
        <v>3849</v>
      </c>
      <c r="G11399">
        <v>206143049</v>
      </c>
      <c r="I11399" t="s">
        <v>3622</v>
      </c>
      <c r="J11399" t="s">
        <v>4653</v>
      </c>
      <c r="K11399" t="s">
        <v>3624</v>
      </c>
      <c r="L11399" t="s">
        <v>4658</v>
      </c>
      <c r="M11399">
        <v>9.5</v>
      </c>
      <c r="N11399">
        <v>17</v>
      </c>
      <c r="O11399">
        <v>11</v>
      </c>
      <c r="S11399" t="b">
        <v>0</v>
      </c>
      <c r="T11399" t="b">
        <v>0</v>
      </c>
      <c r="U11399" t="b">
        <v>0</v>
      </c>
      <c r="V11399">
        <v>48000</v>
      </c>
      <c r="W11399">
        <v>29000</v>
      </c>
      <c r="X11399">
        <v>2.48</v>
      </c>
      <c r="Y11399">
        <v>37903</v>
      </c>
      <c r="Z11399">
        <v>2.2200000000000002</v>
      </c>
    </row>
    <row r="11400" spans="1:26">
      <c r="A11400">
        <v>206143046</v>
      </c>
      <c r="B11400" t="s">
        <v>4652</v>
      </c>
      <c r="C11400" t="s">
        <v>3597</v>
      </c>
      <c r="D11400" t="s">
        <v>4034</v>
      </c>
      <c r="E11400" t="s">
        <v>4412</v>
      </c>
      <c r="F11400" t="s">
        <v>3849</v>
      </c>
      <c r="G11400">
        <v>206143046</v>
      </c>
      <c r="I11400" t="s">
        <v>3622</v>
      </c>
      <c r="J11400" t="s">
        <v>4656</v>
      </c>
      <c r="K11400" t="s">
        <v>3624</v>
      </c>
      <c r="L11400" t="s">
        <v>4414</v>
      </c>
      <c r="M11400">
        <v>9</v>
      </c>
      <c r="N11400">
        <v>17.600000000000001</v>
      </c>
      <c r="O11400">
        <v>10.6</v>
      </c>
      <c r="S11400" t="b">
        <v>0</v>
      </c>
      <c r="T11400" t="b">
        <v>0</v>
      </c>
      <c r="U11400" t="b">
        <v>0</v>
      </c>
      <c r="V11400">
        <v>36000</v>
      </c>
      <c r="W11400">
        <v>22000</v>
      </c>
      <c r="X11400">
        <v>2.4700000000000002</v>
      </c>
      <c r="Y11400">
        <v>25337</v>
      </c>
      <c r="Z11400">
        <v>2.37</v>
      </c>
    </row>
    <row r="11401" spans="1:26">
      <c r="A11401">
        <v>206143047</v>
      </c>
      <c r="B11401" t="s">
        <v>4652</v>
      </c>
      <c r="C11401" t="s">
        <v>3597</v>
      </c>
      <c r="D11401" t="s">
        <v>4034</v>
      </c>
      <c r="E11401" t="s">
        <v>4412</v>
      </c>
      <c r="F11401" t="s">
        <v>3753</v>
      </c>
      <c r="G11401">
        <v>206143047</v>
      </c>
      <c r="I11401" t="s">
        <v>3601</v>
      </c>
      <c r="J11401" t="s">
        <v>4656</v>
      </c>
      <c r="K11401" t="s">
        <v>3624</v>
      </c>
      <c r="L11401" t="s">
        <v>4657</v>
      </c>
      <c r="M11401">
        <v>9</v>
      </c>
      <c r="N11401">
        <v>16.7</v>
      </c>
      <c r="O11401">
        <v>11.5</v>
      </c>
      <c r="S11401" t="b">
        <v>0</v>
      </c>
      <c r="T11401" t="b">
        <v>0</v>
      </c>
      <c r="U11401" t="b">
        <v>0</v>
      </c>
      <c r="V11401">
        <v>36000</v>
      </c>
      <c r="W11401">
        <v>27000</v>
      </c>
      <c r="X11401">
        <v>2.63</v>
      </c>
      <c r="Y11401">
        <v>27019</v>
      </c>
      <c r="Z11401">
        <v>2.31</v>
      </c>
    </row>
    <row r="11402" spans="1:26">
      <c r="A11402">
        <v>206143048</v>
      </c>
      <c r="B11402" t="s">
        <v>4652</v>
      </c>
      <c r="C11402" t="s">
        <v>3597</v>
      </c>
      <c r="D11402" t="s">
        <v>4034</v>
      </c>
      <c r="E11402" t="s">
        <v>4412</v>
      </c>
      <c r="F11402" t="s">
        <v>3787</v>
      </c>
      <c r="G11402">
        <v>206143048</v>
      </c>
      <c r="I11402" t="s">
        <v>3622</v>
      </c>
      <c r="J11402" t="s">
        <v>4653</v>
      </c>
      <c r="K11402" t="s">
        <v>3624</v>
      </c>
      <c r="L11402" t="s">
        <v>4655</v>
      </c>
      <c r="M11402">
        <v>9.3000000000000007</v>
      </c>
      <c r="N11402">
        <v>18</v>
      </c>
      <c r="O11402">
        <v>11</v>
      </c>
      <c r="S11402" t="b">
        <v>0</v>
      </c>
      <c r="T11402" t="b">
        <v>0</v>
      </c>
      <c r="U11402" t="b">
        <v>0</v>
      </c>
      <c r="V11402">
        <v>48000</v>
      </c>
      <c r="W11402">
        <v>29000</v>
      </c>
      <c r="X11402">
        <v>2.5</v>
      </c>
      <c r="Y11402">
        <v>36007</v>
      </c>
      <c r="Z11402">
        <v>2.2599999999999998</v>
      </c>
    </row>
    <row r="11403" spans="1:26">
      <c r="A11403">
        <v>206143050</v>
      </c>
      <c r="B11403" t="s">
        <v>4652</v>
      </c>
      <c r="C11403" t="s">
        <v>3597</v>
      </c>
      <c r="D11403" t="s">
        <v>4034</v>
      </c>
      <c r="E11403" t="s">
        <v>4412</v>
      </c>
      <c r="F11403" t="s">
        <v>3753</v>
      </c>
      <c r="G11403">
        <v>206143050</v>
      </c>
      <c r="I11403" t="s">
        <v>3601</v>
      </c>
      <c r="J11403" t="s">
        <v>4653</v>
      </c>
      <c r="K11403" t="s">
        <v>3624</v>
      </c>
      <c r="L11403" t="s">
        <v>4654</v>
      </c>
      <c r="M11403">
        <v>9.1999999999999993</v>
      </c>
      <c r="N11403">
        <v>17.399999999999999</v>
      </c>
      <c r="O11403">
        <v>10.3</v>
      </c>
      <c r="S11403" t="b">
        <v>0</v>
      </c>
      <c r="T11403" t="b">
        <v>0</v>
      </c>
      <c r="U11403" t="b">
        <v>0</v>
      </c>
      <c r="V11403">
        <v>48000</v>
      </c>
      <c r="W11403">
        <v>29000</v>
      </c>
      <c r="X11403">
        <v>2.54</v>
      </c>
      <c r="Y11403">
        <v>41070</v>
      </c>
      <c r="Z11403">
        <v>2.3199999999999998</v>
      </c>
    </row>
    <row r="11404" spans="1:26">
      <c r="A11404">
        <v>205921369</v>
      </c>
      <c r="B11404" t="s">
        <v>4640</v>
      </c>
      <c r="C11404" t="s">
        <v>3597</v>
      </c>
      <c r="D11404" t="s">
        <v>4350</v>
      </c>
      <c r="E11404" t="s">
        <v>4351</v>
      </c>
      <c r="F11404" t="s">
        <v>3600</v>
      </c>
      <c r="G11404">
        <v>205921369</v>
      </c>
      <c r="I11404" t="s">
        <v>3601</v>
      </c>
      <c r="J11404" t="s">
        <v>4648</v>
      </c>
      <c r="K11404" t="s">
        <v>3624</v>
      </c>
      <c r="L11404" t="s">
        <v>4649</v>
      </c>
      <c r="M11404">
        <v>8.5</v>
      </c>
      <c r="N11404">
        <v>17.5</v>
      </c>
      <c r="O11404">
        <v>10</v>
      </c>
      <c r="S11404" t="b">
        <v>0</v>
      </c>
      <c r="T11404" t="b">
        <v>0</v>
      </c>
      <c r="U11404" t="b">
        <v>0</v>
      </c>
      <c r="V11404">
        <v>56000</v>
      </c>
      <c r="W11404">
        <v>32400</v>
      </c>
      <c r="X11404">
        <v>2.2000000000000002</v>
      </c>
      <c r="Y11404">
        <v>42000</v>
      </c>
      <c r="Z11404">
        <v>2.1</v>
      </c>
    </row>
    <row r="11405" spans="1:26">
      <c r="A11405">
        <v>205726755</v>
      </c>
      <c r="B11405" t="s">
        <v>4640</v>
      </c>
      <c r="C11405" t="s">
        <v>3597</v>
      </c>
      <c r="D11405" t="s">
        <v>4350</v>
      </c>
      <c r="E11405" t="s">
        <v>4351</v>
      </c>
      <c r="F11405" t="s">
        <v>3600</v>
      </c>
      <c r="G11405">
        <v>205726755</v>
      </c>
      <c r="I11405" t="s">
        <v>3601</v>
      </c>
      <c r="J11405" t="s">
        <v>4646</v>
      </c>
      <c r="K11405" t="s">
        <v>3624</v>
      </c>
      <c r="L11405" t="s">
        <v>4647</v>
      </c>
      <c r="M11405">
        <v>9.5500000000000007</v>
      </c>
      <c r="N11405">
        <v>18</v>
      </c>
      <c r="O11405">
        <v>11</v>
      </c>
      <c r="S11405" t="b">
        <v>0</v>
      </c>
      <c r="T11405" t="b">
        <v>0</v>
      </c>
      <c r="U11405" t="b">
        <v>0</v>
      </c>
      <c r="V11405">
        <v>36000</v>
      </c>
      <c r="W11405">
        <v>25000</v>
      </c>
      <c r="X11405">
        <v>2.59</v>
      </c>
      <c r="Y11405">
        <v>34520</v>
      </c>
      <c r="Z11405">
        <v>2.38</v>
      </c>
    </row>
    <row r="11406" spans="1:26">
      <c r="A11406">
        <v>205306853</v>
      </c>
      <c r="B11406" t="s">
        <v>4640</v>
      </c>
      <c r="C11406" t="s">
        <v>3597</v>
      </c>
      <c r="D11406" t="s">
        <v>4350</v>
      </c>
      <c r="E11406" t="s">
        <v>4351</v>
      </c>
      <c r="F11406" t="s">
        <v>3600</v>
      </c>
      <c r="G11406">
        <v>205306853</v>
      </c>
      <c r="I11406" t="s">
        <v>3601</v>
      </c>
      <c r="J11406" t="s">
        <v>4644</v>
      </c>
      <c r="L11406" t="s">
        <v>4645</v>
      </c>
      <c r="M11406">
        <v>10.9</v>
      </c>
      <c r="N11406">
        <v>18</v>
      </c>
      <c r="O11406">
        <v>10</v>
      </c>
      <c r="S11406" t="b">
        <v>0</v>
      </c>
      <c r="T11406" t="b">
        <v>0</v>
      </c>
      <c r="U11406" t="b">
        <v>0</v>
      </c>
      <c r="V11406">
        <v>24000</v>
      </c>
      <c r="W11406">
        <v>15300</v>
      </c>
      <c r="X11406">
        <v>2.48</v>
      </c>
      <c r="Y11406">
        <v>20000</v>
      </c>
      <c r="Z11406">
        <v>1.8</v>
      </c>
    </row>
    <row r="11407" spans="1:26">
      <c r="A11407">
        <v>206221552</v>
      </c>
      <c r="B11407" t="s">
        <v>4637</v>
      </c>
      <c r="C11407" t="s">
        <v>3597</v>
      </c>
      <c r="D11407" t="s">
        <v>3714</v>
      </c>
      <c r="E11407" t="s">
        <v>3714</v>
      </c>
      <c r="F11407" t="s">
        <v>3710</v>
      </c>
      <c r="G11407">
        <v>206221552</v>
      </c>
      <c r="I11407" t="s">
        <v>3711</v>
      </c>
      <c r="J11407" t="s">
        <v>4639</v>
      </c>
      <c r="K11407" t="s">
        <v>3725</v>
      </c>
      <c r="M11407">
        <v>13</v>
      </c>
      <c r="N11407">
        <v>20.5</v>
      </c>
      <c r="O11407">
        <v>10.4</v>
      </c>
      <c r="S11407" t="b">
        <v>0</v>
      </c>
      <c r="T11407" t="b">
        <v>0</v>
      </c>
      <c r="U11407" t="b">
        <v>0</v>
      </c>
      <c r="V11407">
        <v>22800</v>
      </c>
      <c r="W11407">
        <v>14800</v>
      </c>
      <c r="X11407">
        <v>2.75</v>
      </c>
      <c r="Y11407">
        <v>21200</v>
      </c>
      <c r="Z11407">
        <v>2.68</v>
      </c>
    </row>
    <row r="11408" spans="1:26">
      <c r="A11408">
        <v>206221550</v>
      </c>
      <c r="B11408" t="s">
        <v>4637</v>
      </c>
      <c r="C11408" t="s">
        <v>3597</v>
      </c>
      <c r="D11408" t="s">
        <v>3714</v>
      </c>
      <c r="E11408" t="s">
        <v>3714</v>
      </c>
      <c r="F11408" t="s">
        <v>3710</v>
      </c>
      <c r="G11408">
        <v>206221550</v>
      </c>
      <c r="I11408" t="s">
        <v>3711</v>
      </c>
      <c r="J11408" t="s">
        <v>4638</v>
      </c>
      <c r="K11408" t="s">
        <v>3725</v>
      </c>
      <c r="M11408">
        <v>13</v>
      </c>
      <c r="N11408">
        <v>20.5</v>
      </c>
      <c r="O11408">
        <v>10.3</v>
      </c>
      <c r="S11408" t="b">
        <v>0</v>
      </c>
      <c r="T11408" t="b">
        <v>0</v>
      </c>
      <c r="U11408" t="b">
        <v>0</v>
      </c>
      <c r="V11408">
        <v>17600</v>
      </c>
      <c r="W11408">
        <v>13700</v>
      </c>
      <c r="X11408">
        <v>2.56</v>
      </c>
      <c r="Y11408">
        <v>19850</v>
      </c>
      <c r="Z11408">
        <v>2.5299999999999998</v>
      </c>
    </row>
    <row r="11409" spans="1:26">
      <c r="A11409">
        <v>9680948</v>
      </c>
      <c r="B11409" t="s">
        <v>3630</v>
      </c>
      <c r="C11409" t="s">
        <v>3597</v>
      </c>
      <c r="D11409" t="s">
        <v>4034</v>
      </c>
      <c r="E11409" t="s">
        <v>4035</v>
      </c>
      <c r="F11409" t="s">
        <v>3621</v>
      </c>
      <c r="G11409">
        <v>9680948</v>
      </c>
      <c r="I11409" t="s">
        <v>3622</v>
      </c>
      <c r="J11409" t="s">
        <v>4635</v>
      </c>
      <c r="K11409" t="s">
        <v>3624</v>
      </c>
      <c r="L11409" t="s">
        <v>4636</v>
      </c>
      <c r="M11409">
        <v>13.7</v>
      </c>
      <c r="N11409">
        <v>22.7</v>
      </c>
      <c r="O11409">
        <v>11</v>
      </c>
      <c r="S11409" t="b">
        <v>0</v>
      </c>
      <c r="T11409" t="b">
        <v>0</v>
      </c>
      <c r="U11409" t="b">
        <v>0</v>
      </c>
      <c r="V11409">
        <v>12000</v>
      </c>
      <c r="W11409">
        <v>7700</v>
      </c>
      <c r="X11409">
        <v>2.75</v>
      </c>
      <c r="Y11409">
        <v>9930</v>
      </c>
      <c r="Z11409">
        <v>2.16</v>
      </c>
    </row>
    <row r="11410" spans="1:26">
      <c r="A11410">
        <v>205131573</v>
      </c>
      <c r="B11410" t="s">
        <v>4623</v>
      </c>
      <c r="C11410" t="s">
        <v>3597</v>
      </c>
      <c r="D11410" t="s">
        <v>4624</v>
      </c>
      <c r="E11410" t="s">
        <v>4630</v>
      </c>
      <c r="F11410" t="s">
        <v>3621</v>
      </c>
      <c r="G11410">
        <v>205131573</v>
      </c>
      <c r="I11410" t="s">
        <v>3622</v>
      </c>
      <c r="J11410" t="s">
        <v>4633</v>
      </c>
      <c r="K11410" t="s">
        <v>3624</v>
      </c>
      <c r="L11410" t="s">
        <v>4634</v>
      </c>
      <c r="M11410">
        <v>11</v>
      </c>
      <c r="N11410">
        <v>19.3</v>
      </c>
      <c r="O11410">
        <v>10.5</v>
      </c>
      <c r="S11410" t="b">
        <v>0</v>
      </c>
      <c r="T11410" t="b">
        <v>0</v>
      </c>
      <c r="U11410" t="b">
        <v>0</v>
      </c>
      <c r="V11410">
        <v>9000</v>
      </c>
      <c r="W11410">
        <v>5000</v>
      </c>
      <c r="X11410">
        <v>2.15</v>
      </c>
      <c r="Y11410">
        <v>8007</v>
      </c>
      <c r="Z11410">
        <v>2.17</v>
      </c>
    </row>
    <row r="11411" spans="1:26">
      <c r="A11411">
        <v>10277947</v>
      </c>
      <c r="B11411" t="s">
        <v>4623</v>
      </c>
      <c r="C11411" t="s">
        <v>3597</v>
      </c>
      <c r="D11411" t="s">
        <v>4624</v>
      </c>
      <c r="E11411" t="s">
        <v>4630</v>
      </c>
      <c r="F11411" t="s">
        <v>3621</v>
      </c>
      <c r="G11411">
        <v>10277947</v>
      </c>
      <c r="I11411" t="s">
        <v>3622</v>
      </c>
      <c r="J11411" t="s">
        <v>4631</v>
      </c>
      <c r="K11411" t="s">
        <v>3624</v>
      </c>
      <c r="L11411" t="s">
        <v>4632</v>
      </c>
      <c r="M11411">
        <v>10.9</v>
      </c>
      <c r="N11411">
        <v>17.600000000000001</v>
      </c>
      <c r="O11411">
        <v>10.1</v>
      </c>
      <c r="S11411" t="b">
        <v>0</v>
      </c>
      <c r="T11411" t="b">
        <v>0</v>
      </c>
      <c r="U11411" t="b">
        <v>0</v>
      </c>
      <c r="V11411">
        <v>18000</v>
      </c>
      <c r="W11411">
        <v>11600</v>
      </c>
      <c r="X11411">
        <v>2.2799999999999998</v>
      </c>
      <c r="Y11411">
        <v>14968</v>
      </c>
      <c r="Z11411">
        <v>2.5499999999999998</v>
      </c>
    </row>
    <row r="11412" spans="1:26">
      <c r="A11412">
        <v>205417843</v>
      </c>
      <c r="B11412" t="s">
        <v>4623</v>
      </c>
      <c r="C11412" t="s">
        <v>3597</v>
      </c>
      <c r="D11412" t="s">
        <v>4624</v>
      </c>
      <c r="E11412" t="s">
        <v>4625</v>
      </c>
      <c r="F11412" t="s">
        <v>3621</v>
      </c>
      <c r="G11412">
        <v>205417843</v>
      </c>
      <c r="I11412" t="s">
        <v>3622</v>
      </c>
      <c r="J11412" t="s">
        <v>4628</v>
      </c>
      <c r="K11412" t="s">
        <v>3624</v>
      </c>
      <c r="L11412" t="s">
        <v>4629</v>
      </c>
      <c r="M11412">
        <v>11</v>
      </c>
      <c r="N11412">
        <v>19.3</v>
      </c>
      <c r="O11412">
        <v>10.5</v>
      </c>
      <c r="S11412" t="b">
        <v>0</v>
      </c>
      <c r="T11412" t="b">
        <v>0</v>
      </c>
      <c r="U11412" t="b">
        <v>0</v>
      </c>
      <c r="V11412">
        <v>9000</v>
      </c>
      <c r="W11412">
        <v>5000</v>
      </c>
      <c r="X11412">
        <v>2.15</v>
      </c>
      <c r="Y11412">
        <v>8007</v>
      </c>
      <c r="Z11412">
        <v>2.17</v>
      </c>
    </row>
    <row r="11413" spans="1:26">
      <c r="A11413">
        <v>205417846</v>
      </c>
      <c r="B11413" t="s">
        <v>4623</v>
      </c>
      <c r="C11413" t="s">
        <v>3597</v>
      </c>
      <c r="D11413" t="s">
        <v>4624</v>
      </c>
      <c r="E11413" t="s">
        <v>4625</v>
      </c>
      <c r="F11413" t="s">
        <v>3621</v>
      </c>
      <c r="G11413">
        <v>205417846</v>
      </c>
      <c r="I11413" t="s">
        <v>3622</v>
      </c>
      <c r="J11413" t="s">
        <v>4626</v>
      </c>
      <c r="K11413" t="s">
        <v>3624</v>
      </c>
      <c r="L11413" t="s">
        <v>4627</v>
      </c>
      <c r="M11413">
        <v>10.9</v>
      </c>
      <c r="N11413">
        <v>17.600000000000001</v>
      </c>
      <c r="O11413">
        <v>10.1</v>
      </c>
      <c r="S11413" t="b">
        <v>0</v>
      </c>
      <c r="T11413" t="b">
        <v>0</v>
      </c>
      <c r="U11413" t="b">
        <v>0</v>
      </c>
      <c r="V11413">
        <v>18000</v>
      </c>
      <c r="W11413">
        <v>11600</v>
      </c>
      <c r="X11413">
        <v>2.2799999999999998</v>
      </c>
      <c r="Y11413">
        <v>14968</v>
      </c>
      <c r="Z11413">
        <v>2.5499999999999998</v>
      </c>
    </row>
    <row r="11414" spans="1:26">
      <c r="A11414">
        <v>205416004</v>
      </c>
      <c r="B11414" t="s">
        <v>4612</v>
      </c>
      <c r="C11414" t="s">
        <v>3597</v>
      </c>
      <c r="D11414" t="s">
        <v>1086</v>
      </c>
      <c r="E11414" t="s">
        <v>3627</v>
      </c>
      <c r="F11414" t="s">
        <v>3753</v>
      </c>
      <c r="G11414">
        <v>205416004</v>
      </c>
      <c r="I11414" t="s">
        <v>3601</v>
      </c>
      <c r="J11414" t="s">
        <v>4621</v>
      </c>
      <c r="K11414" t="s">
        <v>3624</v>
      </c>
      <c r="L11414" t="s">
        <v>4622</v>
      </c>
      <c r="M11414">
        <v>10</v>
      </c>
      <c r="N11414">
        <v>16</v>
      </c>
      <c r="O11414">
        <v>9</v>
      </c>
      <c r="S11414" t="b">
        <v>0</v>
      </c>
      <c r="T11414" t="b">
        <v>0</v>
      </c>
      <c r="U11414" t="b">
        <v>0</v>
      </c>
      <c r="V11414">
        <v>17100</v>
      </c>
      <c r="W11414">
        <v>12500</v>
      </c>
      <c r="X11414">
        <v>3.05</v>
      </c>
      <c r="Y11414">
        <v>16400</v>
      </c>
      <c r="Z11414">
        <v>2.91</v>
      </c>
    </row>
    <row r="11415" spans="1:26">
      <c r="A11415">
        <v>205416005</v>
      </c>
      <c r="B11415" t="s">
        <v>4612</v>
      </c>
      <c r="C11415" t="s">
        <v>3597</v>
      </c>
      <c r="D11415" t="s">
        <v>1086</v>
      </c>
      <c r="E11415" t="s">
        <v>3627</v>
      </c>
      <c r="F11415" t="s">
        <v>3753</v>
      </c>
      <c r="G11415">
        <v>205416005</v>
      </c>
      <c r="I11415" t="s">
        <v>3601</v>
      </c>
      <c r="J11415" t="s">
        <v>4619</v>
      </c>
      <c r="K11415" t="s">
        <v>3624</v>
      </c>
      <c r="L11415" t="s">
        <v>4620</v>
      </c>
      <c r="M11415">
        <v>10.35</v>
      </c>
      <c r="N11415">
        <v>16</v>
      </c>
      <c r="O11415">
        <v>9</v>
      </c>
      <c r="S11415" t="b">
        <v>0</v>
      </c>
      <c r="T11415" t="b">
        <v>0</v>
      </c>
      <c r="U11415" t="b">
        <v>0</v>
      </c>
      <c r="V11415">
        <v>23800</v>
      </c>
      <c r="W11415">
        <v>16500</v>
      </c>
      <c r="X11415">
        <v>2.61</v>
      </c>
      <c r="Y11415">
        <v>22000</v>
      </c>
      <c r="Z11415">
        <v>2.69</v>
      </c>
    </row>
    <row r="11416" spans="1:26">
      <c r="A11416">
        <v>10616184</v>
      </c>
      <c r="B11416" t="s">
        <v>4612</v>
      </c>
      <c r="C11416" t="s">
        <v>3597</v>
      </c>
      <c r="D11416" t="s">
        <v>1086</v>
      </c>
      <c r="E11416" t="s">
        <v>3627</v>
      </c>
      <c r="F11416" t="s">
        <v>3753</v>
      </c>
      <c r="G11416">
        <v>10616184</v>
      </c>
      <c r="I11416" t="s">
        <v>3601</v>
      </c>
      <c r="J11416" t="s">
        <v>4617</v>
      </c>
      <c r="K11416" t="s">
        <v>3624</v>
      </c>
      <c r="L11416" t="s">
        <v>4618</v>
      </c>
      <c r="M11416">
        <v>10.35</v>
      </c>
      <c r="N11416">
        <v>16</v>
      </c>
      <c r="O11416">
        <v>9</v>
      </c>
      <c r="S11416" t="b">
        <v>0</v>
      </c>
      <c r="T11416" t="b">
        <v>0</v>
      </c>
      <c r="U11416" t="b">
        <v>0</v>
      </c>
      <c r="V11416">
        <v>34000</v>
      </c>
      <c r="W11416">
        <v>24600</v>
      </c>
      <c r="X11416">
        <v>2.72</v>
      </c>
      <c r="Y11416">
        <v>35000</v>
      </c>
      <c r="Z11416">
        <v>2.85</v>
      </c>
    </row>
    <row r="11417" spans="1:26">
      <c r="A11417">
        <v>10609450</v>
      </c>
      <c r="B11417" t="s">
        <v>4612</v>
      </c>
      <c r="C11417" t="s">
        <v>3597</v>
      </c>
      <c r="D11417" t="s">
        <v>1086</v>
      </c>
      <c r="E11417" t="s">
        <v>3627</v>
      </c>
      <c r="F11417" t="s">
        <v>3753</v>
      </c>
      <c r="G11417">
        <v>10609450</v>
      </c>
      <c r="I11417" t="s">
        <v>3601</v>
      </c>
      <c r="J11417" t="s">
        <v>4615</v>
      </c>
      <c r="K11417" t="s">
        <v>3624</v>
      </c>
      <c r="L11417" t="s">
        <v>4616</v>
      </c>
      <c r="M11417">
        <v>10.65</v>
      </c>
      <c r="N11417">
        <v>16</v>
      </c>
      <c r="O11417">
        <v>10</v>
      </c>
      <c r="S11417" t="b">
        <v>0</v>
      </c>
      <c r="T11417" t="b">
        <v>0</v>
      </c>
      <c r="U11417" t="b">
        <v>0</v>
      </c>
      <c r="V11417">
        <v>23800</v>
      </c>
      <c r="W11417">
        <v>16700</v>
      </c>
      <c r="X11417">
        <v>2.65</v>
      </c>
      <c r="Y11417">
        <v>22000</v>
      </c>
      <c r="Z11417">
        <v>2.69</v>
      </c>
    </row>
    <row r="11418" spans="1:26">
      <c r="A11418">
        <v>10544537</v>
      </c>
      <c r="B11418" t="s">
        <v>4612</v>
      </c>
      <c r="C11418" t="s">
        <v>3597</v>
      </c>
      <c r="D11418" t="s">
        <v>1086</v>
      </c>
      <c r="E11418" t="s">
        <v>3627</v>
      </c>
      <c r="F11418" t="s">
        <v>3753</v>
      </c>
      <c r="G11418">
        <v>10544537</v>
      </c>
      <c r="I11418" t="s">
        <v>3601</v>
      </c>
      <c r="J11418" t="s">
        <v>4613</v>
      </c>
      <c r="K11418" t="s">
        <v>3624</v>
      </c>
      <c r="L11418" t="s">
        <v>4614</v>
      </c>
      <c r="M11418">
        <v>11</v>
      </c>
      <c r="N11418">
        <v>16</v>
      </c>
      <c r="O11418">
        <v>9.5</v>
      </c>
      <c r="S11418" t="b">
        <v>0</v>
      </c>
      <c r="T11418" t="b">
        <v>0</v>
      </c>
      <c r="U11418" t="b">
        <v>0</v>
      </c>
      <c r="V11418">
        <v>17100</v>
      </c>
      <c r="W11418">
        <v>10900</v>
      </c>
      <c r="X11418">
        <v>2.56</v>
      </c>
      <c r="Y11418">
        <v>16400</v>
      </c>
      <c r="Z11418">
        <v>2.91</v>
      </c>
    </row>
    <row r="11419" spans="1:26">
      <c r="A11419">
        <v>205291990</v>
      </c>
      <c r="B11419" t="s">
        <v>3737</v>
      </c>
      <c r="C11419" t="s">
        <v>3597</v>
      </c>
      <c r="D11419" t="s">
        <v>3727</v>
      </c>
      <c r="E11419" t="s">
        <v>3728</v>
      </c>
      <c r="F11419" t="s">
        <v>3621</v>
      </c>
      <c r="G11419">
        <v>205291990</v>
      </c>
      <c r="I11419" t="s">
        <v>3622</v>
      </c>
      <c r="J11419" t="s">
        <v>4610</v>
      </c>
      <c r="K11419" t="s">
        <v>3624</v>
      </c>
      <c r="L11419" t="s">
        <v>4611</v>
      </c>
      <c r="M11419">
        <v>13</v>
      </c>
      <c r="N11419">
        <v>23</v>
      </c>
      <c r="O11419">
        <v>12</v>
      </c>
      <c r="S11419" t="b">
        <v>0</v>
      </c>
      <c r="T11419" t="b">
        <v>0</v>
      </c>
      <c r="U11419" t="b">
        <v>0</v>
      </c>
      <c r="V11419">
        <v>18000</v>
      </c>
      <c r="W11419">
        <v>15300</v>
      </c>
      <c r="X11419">
        <v>2.7</v>
      </c>
      <c r="Y11419">
        <v>21000</v>
      </c>
      <c r="Z11419">
        <v>2.65</v>
      </c>
    </row>
    <row r="11420" spans="1:26">
      <c r="A11420">
        <v>206335348</v>
      </c>
      <c r="B11420" t="s">
        <v>4608</v>
      </c>
      <c r="C11420" t="s">
        <v>3597</v>
      </c>
      <c r="D11420" t="s">
        <v>1086</v>
      </c>
      <c r="E11420" t="s">
        <v>3620</v>
      </c>
      <c r="F11420" t="s">
        <v>3650</v>
      </c>
      <c r="G11420">
        <v>206335348</v>
      </c>
      <c r="I11420" t="s">
        <v>3622</v>
      </c>
      <c r="J11420" t="s">
        <v>4609</v>
      </c>
      <c r="K11420" t="s">
        <v>3653</v>
      </c>
      <c r="M11420">
        <v>12.5</v>
      </c>
      <c r="N11420">
        <v>23</v>
      </c>
      <c r="O11420">
        <v>10</v>
      </c>
      <c r="S11420" t="b">
        <v>0</v>
      </c>
      <c r="T11420" t="b">
        <v>0</v>
      </c>
      <c r="U11420" t="b">
        <v>0</v>
      </c>
      <c r="V11420">
        <v>24000</v>
      </c>
      <c r="W11420">
        <v>13200</v>
      </c>
      <c r="X11420">
        <v>2.58</v>
      </c>
      <c r="Y11420">
        <v>17900</v>
      </c>
      <c r="Z11420">
        <v>2.4900000000000002</v>
      </c>
    </row>
    <row r="11421" spans="1:26">
      <c r="A11421">
        <v>205663366</v>
      </c>
      <c r="B11421" t="s">
        <v>4605</v>
      </c>
      <c r="C11421" t="s">
        <v>3597</v>
      </c>
      <c r="D11421" t="s">
        <v>3685</v>
      </c>
      <c r="E11421" t="s">
        <v>3693</v>
      </c>
      <c r="F11421" t="s">
        <v>3710</v>
      </c>
      <c r="G11421">
        <v>205663366</v>
      </c>
      <c r="I11421" t="s">
        <v>3711</v>
      </c>
      <c r="J11421" t="s">
        <v>4574</v>
      </c>
      <c r="K11421" t="s">
        <v>3725</v>
      </c>
      <c r="M11421">
        <v>11.2</v>
      </c>
      <c r="N11421">
        <v>16</v>
      </c>
      <c r="O11421">
        <v>10.35</v>
      </c>
      <c r="S11421" t="b">
        <v>0</v>
      </c>
      <c r="T11421" t="b">
        <v>0</v>
      </c>
      <c r="U11421" t="b">
        <v>0</v>
      </c>
      <c r="V11421">
        <v>24000</v>
      </c>
      <c r="W11421">
        <v>15200</v>
      </c>
      <c r="X11421">
        <v>2.8</v>
      </c>
      <c r="Y11421">
        <v>23200</v>
      </c>
      <c r="Z11421">
        <v>2.73</v>
      </c>
    </row>
    <row r="11422" spans="1:26">
      <c r="A11422">
        <v>205663367</v>
      </c>
      <c r="B11422" t="s">
        <v>4605</v>
      </c>
      <c r="C11422" t="s">
        <v>3597</v>
      </c>
      <c r="D11422" t="s">
        <v>3685</v>
      </c>
      <c r="E11422" t="s">
        <v>3693</v>
      </c>
      <c r="F11422" t="s">
        <v>3710</v>
      </c>
      <c r="G11422">
        <v>205663367</v>
      </c>
      <c r="I11422" t="s">
        <v>3711</v>
      </c>
      <c r="J11422" t="s">
        <v>4571</v>
      </c>
      <c r="K11422" t="s">
        <v>3725</v>
      </c>
      <c r="M11422">
        <v>11.3</v>
      </c>
      <c r="N11422">
        <v>16</v>
      </c>
      <c r="O11422">
        <v>10.35</v>
      </c>
      <c r="S11422" t="b">
        <v>0</v>
      </c>
      <c r="T11422" t="b">
        <v>0</v>
      </c>
      <c r="U11422" t="b">
        <v>0</v>
      </c>
      <c r="V11422">
        <v>24000</v>
      </c>
      <c r="W11422">
        <v>15200</v>
      </c>
      <c r="X11422">
        <v>2.25</v>
      </c>
      <c r="Y11422">
        <v>26400</v>
      </c>
      <c r="Z11422">
        <v>2.4300000000000002</v>
      </c>
    </row>
    <row r="11423" spans="1:26">
      <c r="A11423">
        <v>205663365</v>
      </c>
      <c r="B11423" t="s">
        <v>4605</v>
      </c>
      <c r="C11423" t="s">
        <v>3597</v>
      </c>
      <c r="D11423" t="s">
        <v>3685</v>
      </c>
      <c r="E11423" t="s">
        <v>3693</v>
      </c>
      <c r="F11423" t="s">
        <v>3710</v>
      </c>
      <c r="G11423">
        <v>205663365</v>
      </c>
      <c r="I11423" t="s">
        <v>3711</v>
      </c>
      <c r="J11423" t="s">
        <v>4589</v>
      </c>
      <c r="K11423" t="s">
        <v>3725</v>
      </c>
      <c r="M11423">
        <v>11.4</v>
      </c>
      <c r="N11423">
        <v>15.5</v>
      </c>
      <c r="O11423">
        <v>9.25</v>
      </c>
      <c r="S11423" t="b">
        <v>0</v>
      </c>
      <c r="T11423" t="b">
        <v>0</v>
      </c>
      <c r="U11423" t="b">
        <v>0</v>
      </c>
      <c r="V11423">
        <v>18000</v>
      </c>
      <c r="W11423">
        <v>11700</v>
      </c>
      <c r="X11423">
        <v>2.86</v>
      </c>
      <c r="Y11423">
        <v>20630</v>
      </c>
      <c r="Z11423">
        <v>2.41</v>
      </c>
    </row>
    <row r="11424" spans="1:26">
      <c r="A11424">
        <v>202650862</v>
      </c>
      <c r="B11424" t="s">
        <v>4605</v>
      </c>
      <c r="C11424" t="s">
        <v>3597</v>
      </c>
      <c r="D11424" t="s">
        <v>3685</v>
      </c>
      <c r="E11424" t="s">
        <v>3693</v>
      </c>
      <c r="F11424" t="s">
        <v>3710</v>
      </c>
      <c r="G11424">
        <v>202650862</v>
      </c>
      <c r="I11424" t="s">
        <v>3711</v>
      </c>
      <c r="J11424" t="s">
        <v>4607</v>
      </c>
      <c r="K11424" t="s">
        <v>3725</v>
      </c>
      <c r="M11424">
        <v>9.5500000000000007</v>
      </c>
      <c r="N11424">
        <v>17.75</v>
      </c>
      <c r="O11424">
        <v>9.85</v>
      </c>
      <c r="S11424" t="b">
        <v>0</v>
      </c>
      <c r="T11424" t="b">
        <v>0</v>
      </c>
      <c r="U11424" t="b">
        <v>0</v>
      </c>
      <c r="V11424">
        <v>46500</v>
      </c>
      <c r="W11424">
        <v>30600</v>
      </c>
      <c r="X11424">
        <v>2.66</v>
      </c>
      <c r="Y11424">
        <v>43760</v>
      </c>
      <c r="Z11424">
        <v>2.46</v>
      </c>
    </row>
    <row r="11425" spans="1:26">
      <c r="A11425">
        <v>202522140</v>
      </c>
      <c r="B11425" t="s">
        <v>4605</v>
      </c>
      <c r="C11425" t="s">
        <v>3597</v>
      </c>
      <c r="D11425" t="s">
        <v>3685</v>
      </c>
      <c r="E11425" t="s">
        <v>3693</v>
      </c>
      <c r="F11425" t="s">
        <v>3710</v>
      </c>
      <c r="G11425">
        <v>202522140</v>
      </c>
      <c r="I11425" t="s">
        <v>3711</v>
      </c>
      <c r="J11425" t="s">
        <v>4606</v>
      </c>
      <c r="K11425" t="s">
        <v>3725</v>
      </c>
      <c r="M11425">
        <v>11.75</v>
      </c>
      <c r="N11425">
        <v>19.3</v>
      </c>
      <c r="O11425">
        <v>10.15</v>
      </c>
      <c r="S11425" t="b">
        <v>0</v>
      </c>
      <c r="T11425" t="b">
        <v>0</v>
      </c>
      <c r="U11425" t="b">
        <v>0</v>
      </c>
      <c r="V11425">
        <v>34400</v>
      </c>
      <c r="W11425">
        <v>22200</v>
      </c>
      <c r="X11425">
        <v>2.68</v>
      </c>
      <c r="Y11425">
        <v>40730</v>
      </c>
      <c r="Z11425">
        <v>2.2000000000000002</v>
      </c>
    </row>
    <row r="11426" spans="1:26">
      <c r="A11426">
        <v>205663353</v>
      </c>
      <c r="B11426" t="s">
        <v>4605</v>
      </c>
      <c r="C11426" t="s">
        <v>3597</v>
      </c>
      <c r="D11426" t="s">
        <v>3685</v>
      </c>
      <c r="E11426" t="s">
        <v>3693</v>
      </c>
      <c r="F11426" t="s">
        <v>3710</v>
      </c>
      <c r="G11426">
        <v>205663353</v>
      </c>
      <c r="I11426" t="s">
        <v>3711</v>
      </c>
      <c r="J11426" t="s">
        <v>4569</v>
      </c>
      <c r="K11426" t="s">
        <v>3725</v>
      </c>
      <c r="M11426">
        <v>11</v>
      </c>
      <c r="N11426">
        <v>16.45</v>
      </c>
      <c r="O11426">
        <v>9.4499999999999993</v>
      </c>
      <c r="S11426" t="b">
        <v>0</v>
      </c>
      <c r="T11426" t="b">
        <v>0</v>
      </c>
      <c r="U11426" t="b">
        <v>0</v>
      </c>
      <c r="V11426">
        <v>18000</v>
      </c>
      <c r="W11426">
        <v>12000</v>
      </c>
      <c r="X11426">
        <v>2.91</v>
      </c>
      <c r="Y11426">
        <v>16910</v>
      </c>
      <c r="Z11426">
        <v>2.93</v>
      </c>
    </row>
    <row r="11427" spans="1:26">
      <c r="A11427">
        <v>205663368</v>
      </c>
      <c r="B11427" t="s">
        <v>4605</v>
      </c>
      <c r="C11427" t="s">
        <v>3597</v>
      </c>
      <c r="D11427" t="s">
        <v>3685</v>
      </c>
      <c r="E11427" t="s">
        <v>3693</v>
      </c>
      <c r="F11427" t="s">
        <v>3710</v>
      </c>
      <c r="G11427">
        <v>205663368</v>
      </c>
      <c r="I11427" t="s">
        <v>3711</v>
      </c>
      <c r="J11427" t="s">
        <v>4570</v>
      </c>
      <c r="K11427" t="s">
        <v>3725</v>
      </c>
      <c r="M11427">
        <v>8.5500000000000007</v>
      </c>
      <c r="N11427">
        <v>15.85</v>
      </c>
      <c r="O11427">
        <v>10.199999999999999</v>
      </c>
      <c r="S11427" t="b">
        <v>0</v>
      </c>
      <c r="T11427" t="b">
        <v>0</v>
      </c>
      <c r="U11427" t="b">
        <v>0</v>
      </c>
      <c r="V11427">
        <v>35200</v>
      </c>
      <c r="W11427">
        <v>20600</v>
      </c>
      <c r="X11427">
        <v>2.0299999999999998</v>
      </c>
      <c r="Y11427">
        <v>27930</v>
      </c>
      <c r="Z11427">
        <v>3.29</v>
      </c>
    </row>
    <row r="11428" spans="1:26">
      <c r="A11428">
        <v>10277686</v>
      </c>
      <c r="B11428" t="s">
        <v>4594</v>
      </c>
      <c r="C11428" t="s">
        <v>3597</v>
      </c>
      <c r="D11428" t="s">
        <v>4595</v>
      </c>
      <c r="E11428" t="s">
        <v>4596</v>
      </c>
      <c r="F11428" t="s">
        <v>3621</v>
      </c>
      <c r="G11428">
        <v>10277686</v>
      </c>
      <c r="I11428" t="s">
        <v>3622</v>
      </c>
      <c r="J11428" t="s">
        <v>4603</v>
      </c>
      <c r="K11428" t="s">
        <v>3624</v>
      </c>
      <c r="L11428" t="s">
        <v>4604</v>
      </c>
      <c r="M11428">
        <v>12.5</v>
      </c>
      <c r="N11428">
        <v>20</v>
      </c>
      <c r="O11428">
        <v>10.5</v>
      </c>
      <c r="S11428" t="b">
        <v>0</v>
      </c>
      <c r="T11428" t="b">
        <v>0</v>
      </c>
      <c r="U11428" t="b">
        <v>0</v>
      </c>
      <c r="V11428">
        <v>18000</v>
      </c>
      <c r="W11428">
        <v>12400</v>
      </c>
      <c r="X11428">
        <v>2.63</v>
      </c>
      <c r="Y11428">
        <v>18600</v>
      </c>
      <c r="Z11428">
        <v>2.08</v>
      </c>
    </row>
    <row r="11429" spans="1:26">
      <c r="A11429">
        <v>10277687</v>
      </c>
      <c r="B11429" t="s">
        <v>4594</v>
      </c>
      <c r="C11429" t="s">
        <v>3597</v>
      </c>
      <c r="D11429" t="s">
        <v>4595</v>
      </c>
      <c r="E11429" t="s">
        <v>4596</v>
      </c>
      <c r="F11429" t="s">
        <v>3621</v>
      </c>
      <c r="G11429">
        <v>10277687</v>
      </c>
      <c r="I11429" t="s">
        <v>3622</v>
      </c>
      <c r="J11429" t="s">
        <v>4601</v>
      </c>
      <c r="K11429" t="s">
        <v>3624</v>
      </c>
      <c r="L11429" t="s">
        <v>4602</v>
      </c>
      <c r="M11429">
        <v>12.5</v>
      </c>
      <c r="N11429">
        <v>20</v>
      </c>
      <c r="O11429">
        <v>10</v>
      </c>
      <c r="S11429" t="b">
        <v>0</v>
      </c>
      <c r="T11429" t="b">
        <v>0</v>
      </c>
      <c r="U11429" t="b">
        <v>0</v>
      </c>
      <c r="V11429">
        <v>22000</v>
      </c>
      <c r="W11429">
        <v>14600</v>
      </c>
      <c r="X11429">
        <v>2.71</v>
      </c>
      <c r="Y11429">
        <v>23450</v>
      </c>
      <c r="Z11429">
        <v>1.9</v>
      </c>
    </row>
    <row r="11430" spans="1:26">
      <c r="A11430">
        <v>10277685</v>
      </c>
      <c r="B11430" t="s">
        <v>4594</v>
      </c>
      <c r="C11430" t="s">
        <v>3597</v>
      </c>
      <c r="D11430" t="s">
        <v>4595</v>
      </c>
      <c r="E11430" t="s">
        <v>4596</v>
      </c>
      <c r="F11430" t="s">
        <v>3621</v>
      </c>
      <c r="G11430">
        <v>10277685</v>
      </c>
      <c r="I11430" t="s">
        <v>3622</v>
      </c>
      <c r="J11430" t="s">
        <v>4599</v>
      </c>
      <c r="K11430" t="s">
        <v>3624</v>
      </c>
      <c r="L11430" t="s">
        <v>4600</v>
      </c>
      <c r="M11430">
        <v>12.5</v>
      </c>
      <c r="N11430">
        <v>22</v>
      </c>
      <c r="O11430">
        <v>11</v>
      </c>
      <c r="S11430" t="b">
        <v>0</v>
      </c>
      <c r="T11430" t="b">
        <v>0</v>
      </c>
      <c r="U11430" t="b">
        <v>0</v>
      </c>
      <c r="V11430">
        <v>12000</v>
      </c>
      <c r="W11430">
        <v>7100</v>
      </c>
      <c r="X11430">
        <v>2.6</v>
      </c>
      <c r="Y11430">
        <v>11268</v>
      </c>
      <c r="Z11430">
        <v>2.41</v>
      </c>
    </row>
    <row r="11431" spans="1:26">
      <c r="A11431">
        <v>10277684</v>
      </c>
      <c r="B11431" t="s">
        <v>4594</v>
      </c>
      <c r="C11431" t="s">
        <v>3597</v>
      </c>
      <c r="D11431" t="s">
        <v>4595</v>
      </c>
      <c r="E11431" t="s">
        <v>4596</v>
      </c>
      <c r="F11431" t="s">
        <v>3621</v>
      </c>
      <c r="G11431">
        <v>10277684</v>
      </c>
      <c r="I11431" t="s">
        <v>3622</v>
      </c>
      <c r="J11431" t="s">
        <v>4597</v>
      </c>
      <c r="K11431" t="s">
        <v>3624</v>
      </c>
      <c r="L11431" t="s">
        <v>4598</v>
      </c>
      <c r="M11431">
        <v>14</v>
      </c>
      <c r="N11431">
        <v>23</v>
      </c>
      <c r="O11431">
        <v>10.5</v>
      </c>
      <c r="S11431" t="b">
        <v>0</v>
      </c>
      <c r="T11431" t="b">
        <v>0</v>
      </c>
      <c r="U11431" t="b">
        <v>0</v>
      </c>
      <c r="V11431">
        <v>9000</v>
      </c>
      <c r="W11431">
        <v>6800</v>
      </c>
      <c r="X11431">
        <v>2.4900000000000002</v>
      </c>
      <c r="Y11431">
        <v>10948</v>
      </c>
      <c r="Z11431">
        <v>2.38</v>
      </c>
    </row>
    <row r="11432" spans="1:26">
      <c r="A11432">
        <v>10611533</v>
      </c>
      <c r="B11432" t="s">
        <v>4591</v>
      </c>
      <c r="C11432" t="s">
        <v>3597</v>
      </c>
      <c r="D11432" t="s">
        <v>1086</v>
      </c>
      <c r="E11432" t="s">
        <v>3627</v>
      </c>
      <c r="F11432" t="s">
        <v>3621</v>
      </c>
      <c r="G11432">
        <v>10611533</v>
      </c>
      <c r="I11432" t="s">
        <v>3622</v>
      </c>
      <c r="J11432" t="s">
        <v>4592</v>
      </c>
      <c r="K11432" t="s">
        <v>3624</v>
      </c>
      <c r="L11432" t="s">
        <v>4593</v>
      </c>
      <c r="M11432">
        <v>13</v>
      </c>
      <c r="N11432">
        <v>23</v>
      </c>
      <c r="O11432">
        <v>10.5</v>
      </c>
      <c r="S11432" t="b">
        <v>0</v>
      </c>
      <c r="T11432" t="b">
        <v>0</v>
      </c>
      <c r="U11432" t="b">
        <v>0</v>
      </c>
      <c r="V11432">
        <v>9000</v>
      </c>
      <c r="W11432">
        <v>6100</v>
      </c>
      <c r="X11432">
        <v>2.48</v>
      </c>
      <c r="Y11432">
        <v>10215</v>
      </c>
      <c r="Z11432">
        <v>2.36</v>
      </c>
    </row>
    <row r="11433" spans="1:26">
      <c r="A11433">
        <v>204717600</v>
      </c>
      <c r="B11433" t="s">
        <v>3810</v>
      </c>
      <c r="C11433" t="s">
        <v>3597</v>
      </c>
      <c r="D11433" t="s">
        <v>3685</v>
      </c>
      <c r="E11433" t="s">
        <v>3693</v>
      </c>
      <c r="F11433" t="s">
        <v>3621</v>
      </c>
      <c r="G11433">
        <v>204717600</v>
      </c>
      <c r="I11433" t="s">
        <v>3622</v>
      </c>
      <c r="J11433" t="s">
        <v>3811</v>
      </c>
      <c r="K11433" t="s">
        <v>3624</v>
      </c>
      <c r="L11433" t="s">
        <v>4590</v>
      </c>
      <c r="M11433">
        <v>12.5</v>
      </c>
      <c r="N11433">
        <v>20</v>
      </c>
      <c r="O11433">
        <v>12</v>
      </c>
      <c r="S11433" t="b">
        <v>0</v>
      </c>
      <c r="T11433" t="b">
        <v>0</v>
      </c>
      <c r="U11433" t="b">
        <v>0</v>
      </c>
      <c r="V11433">
        <v>10600</v>
      </c>
      <c r="W11433">
        <v>8800</v>
      </c>
      <c r="X11433">
        <v>2.87</v>
      </c>
      <c r="Y11433">
        <v>15388</v>
      </c>
      <c r="Z11433">
        <v>2.52</v>
      </c>
    </row>
    <row r="11434" spans="1:26">
      <c r="A11434">
        <v>205663354</v>
      </c>
      <c r="B11434" t="s">
        <v>4558</v>
      </c>
      <c r="C11434" t="s">
        <v>3597</v>
      </c>
      <c r="D11434" t="s">
        <v>3685</v>
      </c>
      <c r="E11434" t="s">
        <v>3693</v>
      </c>
      <c r="F11434" t="s">
        <v>3650</v>
      </c>
      <c r="G11434">
        <v>205663354</v>
      </c>
      <c r="I11434" t="s">
        <v>3651</v>
      </c>
      <c r="J11434" t="s">
        <v>4589</v>
      </c>
      <c r="K11434" t="s">
        <v>3653</v>
      </c>
      <c r="M11434">
        <v>12.7</v>
      </c>
      <c r="N11434">
        <v>17</v>
      </c>
      <c r="O11434">
        <v>10.3</v>
      </c>
      <c r="S11434" t="b">
        <v>0</v>
      </c>
      <c r="T11434" t="b">
        <v>0</v>
      </c>
      <c r="U11434" t="b">
        <v>0</v>
      </c>
      <c r="V11434">
        <v>18000</v>
      </c>
      <c r="W11434">
        <v>11400</v>
      </c>
      <c r="X11434">
        <v>2.91</v>
      </c>
      <c r="Y11434">
        <v>23480</v>
      </c>
      <c r="Z11434">
        <v>2.48</v>
      </c>
    </row>
    <row r="11435" spans="1:26">
      <c r="A11435">
        <v>7940753</v>
      </c>
      <c r="B11435" t="s">
        <v>4586</v>
      </c>
      <c r="C11435" t="s">
        <v>3597</v>
      </c>
      <c r="D11435" t="s">
        <v>3775</v>
      </c>
      <c r="E11435" t="s">
        <v>3776</v>
      </c>
      <c r="F11435" t="s">
        <v>3621</v>
      </c>
      <c r="G11435">
        <v>7940753</v>
      </c>
      <c r="I11435" t="s">
        <v>3622</v>
      </c>
      <c r="J11435" t="s">
        <v>4587</v>
      </c>
      <c r="K11435" t="s">
        <v>3624</v>
      </c>
      <c r="L11435" t="s">
        <v>4588</v>
      </c>
      <c r="M11435">
        <v>10</v>
      </c>
      <c r="N11435">
        <v>18</v>
      </c>
      <c r="O11435">
        <v>10.6</v>
      </c>
      <c r="S11435" t="b">
        <v>0</v>
      </c>
      <c r="T11435" t="b">
        <v>0</v>
      </c>
      <c r="U11435" t="b">
        <v>0</v>
      </c>
      <c r="V11435">
        <v>24000</v>
      </c>
      <c r="W11435">
        <v>15300</v>
      </c>
      <c r="X11435">
        <v>2.8</v>
      </c>
      <c r="Y11435">
        <v>22553</v>
      </c>
      <c r="Z11435">
        <v>2.5499999999999998</v>
      </c>
    </row>
    <row r="11436" spans="1:26">
      <c r="A11436">
        <v>205788766</v>
      </c>
      <c r="B11436" t="s">
        <v>4583</v>
      </c>
      <c r="C11436" t="s">
        <v>3597</v>
      </c>
      <c r="D11436" t="s">
        <v>3714</v>
      </c>
      <c r="E11436" t="s">
        <v>3714</v>
      </c>
      <c r="F11436" t="s">
        <v>3753</v>
      </c>
      <c r="G11436">
        <v>205788766</v>
      </c>
      <c r="I11436" t="s">
        <v>3601</v>
      </c>
      <c r="J11436" t="s">
        <v>4584</v>
      </c>
      <c r="K11436" t="s">
        <v>3624</v>
      </c>
      <c r="L11436" t="s">
        <v>4585</v>
      </c>
      <c r="M11436">
        <v>12.5</v>
      </c>
      <c r="N11436">
        <v>18.8</v>
      </c>
      <c r="O11436">
        <v>10</v>
      </c>
      <c r="S11436" t="b">
        <v>0</v>
      </c>
      <c r="T11436" t="b">
        <v>0</v>
      </c>
      <c r="U11436" t="b">
        <v>0</v>
      </c>
      <c r="V11436">
        <v>18000</v>
      </c>
      <c r="W11436">
        <v>12200</v>
      </c>
      <c r="X11436">
        <v>2.52</v>
      </c>
      <c r="Y11436">
        <v>22500</v>
      </c>
      <c r="Z11436">
        <v>2.17</v>
      </c>
    </row>
    <row r="11437" spans="1:26">
      <c r="A11437">
        <v>205921382</v>
      </c>
      <c r="B11437" t="s">
        <v>4575</v>
      </c>
      <c r="C11437" t="s">
        <v>3597</v>
      </c>
      <c r="D11437" t="s">
        <v>1049</v>
      </c>
      <c r="E11437" t="s">
        <v>4582</v>
      </c>
      <c r="F11437" t="s">
        <v>3600</v>
      </c>
      <c r="G11437">
        <v>205921382</v>
      </c>
      <c r="I11437" t="s">
        <v>3601</v>
      </c>
      <c r="J11437" t="s">
        <v>3842</v>
      </c>
      <c r="K11437" t="s">
        <v>3624</v>
      </c>
      <c r="L11437" t="s">
        <v>4581</v>
      </c>
      <c r="M11437">
        <v>12.5</v>
      </c>
      <c r="N11437">
        <v>20</v>
      </c>
      <c r="O11437">
        <v>10</v>
      </c>
      <c r="S11437" t="b">
        <v>0</v>
      </c>
      <c r="T11437" t="b">
        <v>0</v>
      </c>
      <c r="U11437" t="b">
        <v>0</v>
      </c>
      <c r="V11437">
        <v>20800</v>
      </c>
      <c r="W11437">
        <v>17500</v>
      </c>
      <c r="X11437">
        <v>2.56</v>
      </c>
      <c r="Y11437">
        <v>29700</v>
      </c>
      <c r="Z11437">
        <v>2.06</v>
      </c>
    </row>
    <row r="11438" spans="1:26">
      <c r="A11438">
        <v>205921388</v>
      </c>
      <c r="B11438" t="s">
        <v>4575</v>
      </c>
      <c r="C11438" t="s">
        <v>3597</v>
      </c>
      <c r="D11438" t="s">
        <v>1049</v>
      </c>
      <c r="E11438" t="s">
        <v>3792</v>
      </c>
      <c r="F11438" t="s">
        <v>3600</v>
      </c>
      <c r="G11438">
        <v>205921388</v>
      </c>
      <c r="I11438" t="s">
        <v>3601</v>
      </c>
      <c r="J11438" t="s">
        <v>3842</v>
      </c>
      <c r="K11438" t="s">
        <v>3624</v>
      </c>
      <c r="L11438" t="s">
        <v>4581</v>
      </c>
      <c r="M11438">
        <v>12.5</v>
      </c>
      <c r="N11438">
        <v>20</v>
      </c>
      <c r="O11438">
        <v>10</v>
      </c>
      <c r="S11438" t="b">
        <v>0</v>
      </c>
      <c r="T11438" t="b">
        <v>0</v>
      </c>
      <c r="U11438" t="b">
        <v>0</v>
      </c>
      <c r="V11438">
        <v>20800</v>
      </c>
      <c r="W11438">
        <v>17500</v>
      </c>
      <c r="X11438">
        <v>2.56</v>
      </c>
      <c r="Y11438">
        <v>29700</v>
      </c>
      <c r="Z11438">
        <v>2.06</v>
      </c>
    </row>
    <row r="11439" spans="1:26">
      <c r="A11439">
        <v>205921386</v>
      </c>
      <c r="B11439" t="s">
        <v>4575</v>
      </c>
      <c r="C11439" t="s">
        <v>3597</v>
      </c>
      <c r="D11439" t="s">
        <v>1049</v>
      </c>
      <c r="E11439" t="s">
        <v>3835</v>
      </c>
      <c r="F11439" t="s">
        <v>3600</v>
      </c>
      <c r="G11439">
        <v>205921386</v>
      </c>
      <c r="I11439" t="s">
        <v>3601</v>
      </c>
      <c r="J11439" t="s">
        <v>3842</v>
      </c>
      <c r="K11439" t="s">
        <v>3624</v>
      </c>
      <c r="L11439" t="s">
        <v>4581</v>
      </c>
      <c r="M11439">
        <v>12.5</v>
      </c>
      <c r="N11439">
        <v>20</v>
      </c>
      <c r="O11439">
        <v>10</v>
      </c>
      <c r="S11439" t="b">
        <v>0</v>
      </c>
      <c r="T11439" t="b">
        <v>0</v>
      </c>
      <c r="U11439" t="b">
        <v>0</v>
      </c>
      <c r="V11439">
        <v>20800</v>
      </c>
      <c r="W11439">
        <v>17500</v>
      </c>
      <c r="X11439">
        <v>2.56</v>
      </c>
      <c r="Y11439">
        <v>29700</v>
      </c>
      <c r="Z11439">
        <v>2.06</v>
      </c>
    </row>
    <row r="11440" spans="1:26">
      <c r="A11440">
        <v>205962795</v>
      </c>
      <c r="B11440" t="s">
        <v>4575</v>
      </c>
      <c r="C11440" t="s">
        <v>3597</v>
      </c>
      <c r="D11440" t="s">
        <v>1049</v>
      </c>
      <c r="E11440" t="s">
        <v>3834</v>
      </c>
      <c r="F11440" t="s">
        <v>3600</v>
      </c>
      <c r="G11440">
        <v>205962795</v>
      </c>
      <c r="I11440" t="s">
        <v>3601</v>
      </c>
      <c r="J11440" t="s">
        <v>3842</v>
      </c>
      <c r="K11440" t="s">
        <v>3624</v>
      </c>
      <c r="L11440" t="s">
        <v>4581</v>
      </c>
      <c r="M11440">
        <v>12.5</v>
      </c>
      <c r="N11440">
        <v>20</v>
      </c>
      <c r="O11440">
        <v>10</v>
      </c>
      <c r="S11440" t="b">
        <v>0</v>
      </c>
      <c r="T11440" t="b">
        <v>0</v>
      </c>
      <c r="U11440" t="b">
        <v>0</v>
      </c>
      <c r="V11440">
        <v>20800</v>
      </c>
      <c r="W11440">
        <v>17500</v>
      </c>
      <c r="X11440">
        <v>2.56</v>
      </c>
      <c r="Y11440">
        <v>29700</v>
      </c>
      <c r="Z11440">
        <v>2.06</v>
      </c>
    </row>
    <row r="11441" spans="1:26">
      <c r="A11441">
        <v>205921381</v>
      </c>
      <c r="B11441" t="s">
        <v>4575</v>
      </c>
      <c r="C11441" t="s">
        <v>3597</v>
      </c>
      <c r="D11441" t="s">
        <v>1049</v>
      </c>
      <c r="E11441" t="s">
        <v>3862</v>
      </c>
      <c r="F11441" t="s">
        <v>3600</v>
      </c>
      <c r="G11441">
        <v>205921381</v>
      </c>
      <c r="I11441" t="s">
        <v>3601</v>
      </c>
      <c r="J11441" t="s">
        <v>3877</v>
      </c>
      <c r="K11441" t="s">
        <v>3624</v>
      </c>
      <c r="L11441" t="s">
        <v>4580</v>
      </c>
      <c r="M11441">
        <v>12.5</v>
      </c>
      <c r="N11441">
        <v>20</v>
      </c>
      <c r="O11441">
        <v>10</v>
      </c>
      <c r="S11441" t="b">
        <v>0</v>
      </c>
      <c r="T11441" t="b">
        <v>0</v>
      </c>
      <c r="U11441" t="b">
        <v>0</v>
      </c>
      <c r="V11441">
        <v>20800</v>
      </c>
      <c r="W11441">
        <v>17500</v>
      </c>
      <c r="X11441">
        <v>2.56</v>
      </c>
      <c r="Y11441">
        <v>29700</v>
      </c>
      <c r="Z11441">
        <v>2.06</v>
      </c>
    </row>
    <row r="11442" spans="1:26">
      <c r="A11442">
        <v>205921373</v>
      </c>
      <c r="B11442" t="s">
        <v>4575</v>
      </c>
      <c r="C11442" t="s">
        <v>3597</v>
      </c>
      <c r="D11442" t="s">
        <v>1049</v>
      </c>
      <c r="E11442" t="s">
        <v>3856</v>
      </c>
      <c r="F11442" t="s">
        <v>3600</v>
      </c>
      <c r="G11442">
        <v>205921373</v>
      </c>
      <c r="I11442" t="s">
        <v>3601</v>
      </c>
      <c r="J11442" t="s">
        <v>3877</v>
      </c>
      <c r="K11442" t="s">
        <v>3624</v>
      </c>
      <c r="L11442" t="s">
        <v>4580</v>
      </c>
      <c r="M11442">
        <v>12.5</v>
      </c>
      <c r="N11442">
        <v>20</v>
      </c>
      <c r="O11442">
        <v>10</v>
      </c>
      <c r="S11442" t="b">
        <v>0</v>
      </c>
      <c r="T11442" t="b">
        <v>0</v>
      </c>
      <c r="U11442" t="b">
        <v>0</v>
      </c>
      <c r="V11442">
        <v>20800</v>
      </c>
      <c r="W11442">
        <v>17500</v>
      </c>
      <c r="X11442">
        <v>2.56</v>
      </c>
      <c r="Y11442">
        <v>29700</v>
      </c>
      <c r="Z11442">
        <v>2.06</v>
      </c>
    </row>
    <row r="11443" spans="1:26">
      <c r="A11443">
        <v>205767340</v>
      </c>
      <c r="B11443" t="s">
        <v>4575</v>
      </c>
      <c r="C11443" t="s">
        <v>3597</v>
      </c>
      <c r="D11443" t="s">
        <v>1049</v>
      </c>
      <c r="E11443" t="s">
        <v>3854</v>
      </c>
      <c r="F11443" t="s">
        <v>3600</v>
      </c>
      <c r="G11443">
        <v>205767340</v>
      </c>
      <c r="I11443" t="s">
        <v>3601</v>
      </c>
      <c r="J11443" t="s">
        <v>4576</v>
      </c>
      <c r="K11443" t="s">
        <v>3624</v>
      </c>
      <c r="L11443" t="s">
        <v>4577</v>
      </c>
      <c r="M11443">
        <v>8.5</v>
      </c>
      <c r="N11443">
        <v>16.5</v>
      </c>
      <c r="O11443">
        <v>10.4</v>
      </c>
      <c r="S11443" t="b">
        <v>0</v>
      </c>
      <c r="T11443" t="b">
        <v>0</v>
      </c>
      <c r="U11443" t="b">
        <v>0</v>
      </c>
      <c r="V11443">
        <v>36000</v>
      </c>
      <c r="W11443">
        <v>25000</v>
      </c>
      <c r="X11443">
        <v>2.4500000000000002</v>
      </c>
      <c r="Y11443">
        <v>28840</v>
      </c>
      <c r="Z11443">
        <v>2.7</v>
      </c>
    </row>
    <row r="11444" spans="1:26">
      <c r="A11444">
        <v>205921372</v>
      </c>
      <c r="B11444" t="s">
        <v>4575</v>
      </c>
      <c r="C11444" t="s">
        <v>3597</v>
      </c>
      <c r="D11444" t="s">
        <v>1049</v>
      </c>
      <c r="E11444" t="s">
        <v>3854</v>
      </c>
      <c r="F11444" t="s">
        <v>3600</v>
      </c>
      <c r="G11444">
        <v>205921372</v>
      </c>
      <c r="I11444" t="s">
        <v>3601</v>
      </c>
      <c r="J11444" t="s">
        <v>3877</v>
      </c>
      <c r="K11444" t="s">
        <v>3624</v>
      </c>
      <c r="L11444" t="s">
        <v>4580</v>
      </c>
      <c r="M11444">
        <v>12.5</v>
      </c>
      <c r="N11444">
        <v>20</v>
      </c>
      <c r="O11444">
        <v>10</v>
      </c>
      <c r="S11444" t="b">
        <v>0</v>
      </c>
      <c r="T11444" t="b">
        <v>0</v>
      </c>
      <c r="U11444" t="b">
        <v>0</v>
      </c>
      <c r="V11444">
        <v>20800</v>
      </c>
      <c r="W11444">
        <v>17500</v>
      </c>
      <c r="X11444">
        <v>2.56</v>
      </c>
      <c r="Y11444">
        <v>29700</v>
      </c>
      <c r="Z11444">
        <v>2.06</v>
      </c>
    </row>
    <row r="11445" spans="1:26">
      <c r="A11445">
        <v>205767367</v>
      </c>
      <c r="B11445" t="s">
        <v>4575</v>
      </c>
      <c r="C11445" t="s">
        <v>3597</v>
      </c>
      <c r="D11445" t="s">
        <v>1049</v>
      </c>
      <c r="E11445" t="s">
        <v>3862</v>
      </c>
      <c r="F11445" t="s">
        <v>3600</v>
      </c>
      <c r="G11445">
        <v>205767367</v>
      </c>
      <c r="I11445" t="s">
        <v>3601</v>
      </c>
      <c r="J11445" t="s">
        <v>4576</v>
      </c>
      <c r="K11445" t="s">
        <v>3624</v>
      </c>
      <c r="L11445" t="s">
        <v>4577</v>
      </c>
      <c r="M11445">
        <v>8.5</v>
      </c>
      <c r="N11445">
        <v>16.5</v>
      </c>
      <c r="O11445">
        <v>10.4</v>
      </c>
      <c r="S11445" t="b">
        <v>0</v>
      </c>
      <c r="T11445" t="b">
        <v>0</v>
      </c>
      <c r="U11445" t="b">
        <v>0</v>
      </c>
      <c r="V11445">
        <v>36000</v>
      </c>
      <c r="W11445">
        <v>25000</v>
      </c>
      <c r="X11445">
        <v>2.4500000000000002</v>
      </c>
      <c r="Y11445">
        <v>28840</v>
      </c>
      <c r="Z11445">
        <v>2.7</v>
      </c>
    </row>
    <row r="11446" spans="1:26">
      <c r="A11446">
        <v>205767368</v>
      </c>
      <c r="B11446" t="s">
        <v>4575</v>
      </c>
      <c r="C11446" t="s">
        <v>3597</v>
      </c>
      <c r="D11446" t="s">
        <v>1049</v>
      </c>
      <c r="E11446" t="s">
        <v>3862</v>
      </c>
      <c r="F11446" t="s">
        <v>3600</v>
      </c>
      <c r="G11446">
        <v>205767368</v>
      </c>
      <c r="I11446" t="s">
        <v>3601</v>
      </c>
      <c r="J11446" t="s">
        <v>4578</v>
      </c>
      <c r="K11446" t="s">
        <v>3624</v>
      </c>
      <c r="L11446" t="s">
        <v>4579</v>
      </c>
      <c r="M11446">
        <v>8.1999999999999993</v>
      </c>
      <c r="N11446">
        <v>16</v>
      </c>
      <c r="O11446">
        <v>9.5</v>
      </c>
      <c r="S11446" t="b">
        <v>0</v>
      </c>
      <c r="T11446" t="b">
        <v>0</v>
      </c>
      <c r="U11446" t="b">
        <v>0</v>
      </c>
      <c r="V11446">
        <v>48000</v>
      </c>
      <c r="W11446">
        <v>36000</v>
      </c>
      <c r="X11446">
        <v>2.2999999999999998</v>
      </c>
      <c r="Y11446">
        <v>40540</v>
      </c>
      <c r="Z11446">
        <v>2.5099999999999998</v>
      </c>
    </row>
    <row r="11447" spans="1:26">
      <c r="A11447">
        <v>205767341</v>
      </c>
      <c r="B11447" t="s">
        <v>4575</v>
      </c>
      <c r="C11447" t="s">
        <v>3597</v>
      </c>
      <c r="D11447" t="s">
        <v>1049</v>
      </c>
      <c r="E11447" t="s">
        <v>3854</v>
      </c>
      <c r="F11447" t="s">
        <v>3600</v>
      </c>
      <c r="G11447">
        <v>205767341</v>
      </c>
      <c r="I11447" t="s">
        <v>3601</v>
      </c>
      <c r="J11447" t="s">
        <v>4578</v>
      </c>
      <c r="K11447" t="s">
        <v>3624</v>
      </c>
      <c r="L11447" t="s">
        <v>4579</v>
      </c>
      <c r="M11447">
        <v>8.1999999999999993</v>
      </c>
      <c r="N11447">
        <v>16</v>
      </c>
      <c r="O11447">
        <v>9.5</v>
      </c>
      <c r="S11447" t="b">
        <v>0</v>
      </c>
      <c r="T11447" t="b">
        <v>0</v>
      </c>
      <c r="U11447" t="b">
        <v>0</v>
      </c>
      <c r="V11447">
        <v>48000</v>
      </c>
      <c r="W11447">
        <v>36000</v>
      </c>
      <c r="X11447">
        <v>2.2999999999999998</v>
      </c>
      <c r="Y11447">
        <v>40540</v>
      </c>
      <c r="Z11447">
        <v>2.5099999999999998</v>
      </c>
    </row>
    <row r="11448" spans="1:26">
      <c r="A11448">
        <v>205921374</v>
      </c>
      <c r="B11448" t="s">
        <v>4575</v>
      </c>
      <c r="C11448" t="s">
        <v>3597</v>
      </c>
      <c r="D11448" t="s">
        <v>1049</v>
      </c>
      <c r="E11448" t="s">
        <v>3855</v>
      </c>
      <c r="F11448" t="s">
        <v>3600</v>
      </c>
      <c r="G11448">
        <v>205921374</v>
      </c>
      <c r="I11448" t="s">
        <v>3601</v>
      </c>
      <c r="J11448" t="s">
        <v>3877</v>
      </c>
      <c r="K11448" t="s">
        <v>3624</v>
      </c>
      <c r="L11448" t="s">
        <v>4580</v>
      </c>
      <c r="M11448">
        <v>12.5</v>
      </c>
      <c r="N11448">
        <v>20</v>
      </c>
      <c r="O11448">
        <v>10</v>
      </c>
      <c r="S11448" t="b">
        <v>0</v>
      </c>
      <c r="T11448" t="b">
        <v>0</v>
      </c>
      <c r="U11448" t="b">
        <v>0</v>
      </c>
      <c r="V11448">
        <v>20800</v>
      </c>
      <c r="W11448">
        <v>17500</v>
      </c>
      <c r="X11448">
        <v>2.56</v>
      </c>
      <c r="Y11448">
        <v>29700</v>
      </c>
      <c r="Z11448">
        <v>2.06</v>
      </c>
    </row>
    <row r="11449" spans="1:26">
      <c r="A11449">
        <v>205767344</v>
      </c>
      <c r="B11449" t="s">
        <v>4575</v>
      </c>
      <c r="C11449" t="s">
        <v>3597</v>
      </c>
      <c r="D11449" t="s">
        <v>1049</v>
      </c>
      <c r="E11449" t="s">
        <v>3856</v>
      </c>
      <c r="F11449" t="s">
        <v>3600</v>
      </c>
      <c r="G11449">
        <v>205767344</v>
      </c>
      <c r="I11449" t="s">
        <v>3601</v>
      </c>
      <c r="J11449" t="s">
        <v>4578</v>
      </c>
      <c r="K11449" t="s">
        <v>3624</v>
      </c>
      <c r="L11449" t="s">
        <v>4579</v>
      </c>
      <c r="M11449">
        <v>8.1999999999999993</v>
      </c>
      <c r="N11449">
        <v>16</v>
      </c>
      <c r="O11449">
        <v>9.5</v>
      </c>
      <c r="S11449" t="b">
        <v>0</v>
      </c>
      <c r="T11449" t="b">
        <v>0</v>
      </c>
      <c r="U11449" t="b">
        <v>0</v>
      </c>
      <c r="V11449">
        <v>48000</v>
      </c>
      <c r="W11449">
        <v>36000</v>
      </c>
      <c r="X11449">
        <v>2.2999999999999998</v>
      </c>
      <c r="Y11449">
        <v>40540</v>
      </c>
      <c r="Z11449">
        <v>2.5099999999999998</v>
      </c>
    </row>
    <row r="11450" spans="1:26">
      <c r="A11450">
        <v>205767343</v>
      </c>
      <c r="B11450" t="s">
        <v>4575</v>
      </c>
      <c r="C11450" t="s">
        <v>3597</v>
      </c>
      <c r="D11450" t="s">
        <v>1049</v>
      </c>
      <c r="E11450" t="s">
        <v>3856</v>
      </c>
      <c r="F11450" t="s">
        <v>3600</v>
      </c>
      <c r="G11450">
        <v>205767343</v>
      </c>
      <c r="I11450" t="s">
        <v>3601</v>
      </c>
      <c r="J11450" t="s">
        <v>4576</v>
      </c>
      <c r="K11450" t="s">
        <v>3624</v>
      </c>
      <c r="L11450" t="s">
        <v>4577</v>
      </c>
      <c r="M11450">
        <v>8.5</v>
      </c>
      <c r="N11450">
        <v>16.5</v>
      </c>
      <c r="O11450">
        <v>10.4</v>
      </c>
      <c r="S11450" t="b">
        <v>0</v>
      </c>
      <c r="T11450" t="b">
        <v>0</v>
      </c>
      <c r="U11450" t="b">
        <v>0</v>
      </c>
      <c r="V11450">
        <v>36000</v>
      </c>
      <c r="W11450">
        <v>25000</v>
      </c>
      <c r="X11450">
        <v>2.4500000000000002</v>
      </c>
      <c r="Y11450">
        <v>28840</v>
      </c>
      <c r="Z11450">
        <v>2.7</v>
      </c>
    </row>
    <row r="11451" spans="1:26">
      <c r="A11451">
        <v>205767346</v>
      </c>
      <c r="B11451" t="s">
        <v>4575</v>
      </c>
      <c r="C11451" t="s">
        <v>3597</v>
      </c>
      <c r="D11451" t="s">
        <v>1049</v>
      </c>
      <c r="E11451" t="s">
        <v>3855</v>
      </c>
      <c r="F11451" t="s">
        <v>3600</v>
      </c>
      <c r="G11451">
        <v>205767346</v>
      </c>
      <c r="I11451" t="s">
        <v>3601</v>
      </c>
      <c r="J11451" t="s">
        <v>4576</v>
      </c>
      <c r="K11451" t="s">
        <v>3624</v>
      </c>
      <c r="L11451" t="s">
        <v>4577</v>
      </c>
      <c r="M11451">
        <v>8.5</v>
      </c>
      <c r="N11451">
        <v>16.5</v>
      </c>
      <c r="O11451">
        <v>10.4</v>
      </c>
      <c r="S11451" t="b">
        <v>0</v>
      </c>
      <c r="T11451" t="b">
        <v>0</v>
      </c>
      <c r="U11451" t="b">
        <v>0</v>
      </c>
      <c r="V11451">
        <v>36000</v>
      </c>
      <c r="W11451">
        <v>25000</v>
      </c>
      <c r="X11451">
        <v>2.4500000000000002</v>
      </c>
      <c r="Y11451">
        <v>28840</v>
      </c>
      <c r="Z11451">
        <v>2.7</v>
      </c>
    </row>
    <row r="11452" spans="1:26">
      <c r="A11452">
        <v>205767347</v>
      </c>
      <c r="B11452" t="s">
        <v>4575</v>
      </c>
      <c r="C11452" t="s">
        <v>3597</v>
      </c>
      <c r="D11452" t="s">
        <v>1049</v>
      </c>
      <c r="E11452" t="s">
        <v>3855</v>
      </c>
      <c r="F11452" t="s">
        <v>3600</v>
      </c>
      <c r="G11452">
        <v>205767347</v>
      </c>
      <c r="I11452" t="s">
        <v>3601</v>
      </c>
      <c r="J11452" t="s">
        <v>4578</v>
      </c>
      <c r="K11452" t="s">
        <v>3624</v>
      </c>
      <c r="L11452" t="s">
        <v>4579</v>
      </c>
      <c r="M11452">
        <v>8.1999999999999993</v>
      </c>
      <c r="N11452">
        <v>16</v>
      </c>
      <c r="O11452">
        <v>9.5</v>
      </c>
      <c r="S11452" t="b">
        <v>0</v>
      </c>
      <c r="T11452" t="b">
        <v>0</v>
      </c>
      <c r="U11452" t="b">
        <v>0</v>
      </c>
      <c r="V11452">
        <v>48000</v>
      </c>
      <c r="W11452">
        <v>36000</v>
      </c>
      <c r="X11452">
        <v>2.2999999999999998</v>
      </c>
      <c r="Y11452">
        <v>40540</v>
      </c>
      <c r="Z11452">
        <v>2.5099999999999998</v>
      </c>
    </row>
    <row r="11453" spans="1:26">
      <c r="A11453">
        <v>205767352</v>
      </c>
      <c r="B11453" t="s">
        <v>4575</v>
      </c>
      <c r="C11453" t="s">
        <v>3597</v>
      </c>
      <c r="D11453" t="s">
        <v>1049</v>
      </c>
      <c r="E11453" t="s">
        <v>3857</v>
      </c>
      <c r="F11453" t="s">
        <v>3600</v>
      </c>
      <c r="G11453">
        <v>205767352</v>
      </c>
      <c r="I11453" t="s">
        <v>3601</v>
      </c>
      <c r="J11453" t="s">
        <v>4576</v>
      </c>
      <c r="K11453" t="s">
        <v>3624</v>
      </c>
      <c r="L11453" t="s">
        <v>4577</v>
      </c>
      <c r="M11453">
        <v>8.5</v>
      </c>
      <c r="N11453">
        <v>16.5</v>
      </c>
      <c r="O11453">
        <v>10.4</v>
      </c>
      <c r="S11453" t="b">
        <v>0</v>
      </c>
      <c r="T11453" t="b">
        <v>0</v>
      </c>
      <c r="U11453" t="b">
        <v>0</v>
      </c>
      <c r="V11453">
        <v>36000</v>
      </c>
      <c r="W11453">
        <v>25000</v>
      </c>
      <c r="X11453">
        <v>2.4500000000000002</v>
      </c>
      <c r="Y11453">
        <v>28840</v>
      </c>
      <c r="Z11453">
        <v>2.7</v>
      </c>
    </row>
    <row r="11454" spans="1:26">
      <c r="A11454">
        <v>205767353</v>
      </c>
      <c r="B11454" t="s">
        <v>4575</v>
      </c>
      <c r="C11454" t="s">
        <v>3597</v>
      </c>
      <c r="D11454" t="s">
        <v>1049</v>
      </c>
      <c r="E11454" t="s">
        <v>3857</v>
      </c>
      <c r="F11454" t="s">
        <v>3600</v>
      </c>
      <c r="G11454">
        <v>205767353</v>
      </c>
      <c r="I11454" t="s">
        <v>3601</v>
      </c>
      <c r="J11454" t="s">
        <v>4578</v>
      </c>
      <c r="K11454" t="s">
        <v>3624</v>
      </c>
      <c r="L11454" t="s">
        <v>4579</v>
      </c>
      <c r="M11454">
        <v>8.1999999999999993</v>
      </c>
      <c r="N11454">
        <v>16</v>
      </c>
      <c r="O11454">
        <v>9.5</v>
      </c>
      <c r="S11454" t="b">
        <v>0</v>
      </c>
      <c r="T11454" t="b">
        <v>0</v>
      </c>
      <c r="U11454" t="b">
        <v>0</v>
      </c>
      <c r="V11454">
        <v>48000</v>
      </c>
      <c r="W11454">
        <v>36000</v>
      </c>
      <c r="X11454">
        <v>2.2999999999999998</v>
      </c>
      <c r="Y11454">
        <v>40540</v>
      </c>
      <c r="Z11454">
        <v>2.5099999999999998</v>
      </c>
    </row>
    <row r="11455" spans="1:26">
      <c r="A11455">
        <v>205921375</v>
      </c>
      <c r="B11455" t="s">
        <v>4575</v>
      </c>
      <c r="C11455" t="s">
        <v>3597</v>
      </c>
      <c r="D11455" t="s">
        <v>1049</v>
      </c>
      <c r="E11455" t="s">
        <v>3858</v>
      </c>
      <c r="F11455" t="s">
        <v>3600</v>
      </c>
      <c r="G11455">
        <v>205921375</v>
      </c>
      <c r="I11455" t="s">
        <v>3601</v>
      </c>
      <c r="J11455" t="s">
        <v>3877</v>
      </c>
      <c r="K11455" t="s">
        <v>3624</v>
      </c>
      <c r="L11455" t="s">
        <v>4580</v>
      </c>
      <c r="M11455">
        <v>12.5</v>
      </c>
      <c r="N11455">
        <v>20</v>
      </c>
      <c r="O11455">
        <v>10</v>
      </c>
      <c r="S11455" t="b">
        <v>0</v>
      </c>
      <c r="T11455" t="b">
        <v>0</v>
      </c>
      <c r="U11455" t="b">
        <v>0</v>
      </c>
      <c r="V11455">
        <v>20800</v>
      </c>
      <c r="W11455">
        <v>17500</v>
      </c>
      <c r="X11455">
        <v>2.56</v>
      </c>
      <c r="Y11455">
        <v>29700</v>
      </c>
      <c r="Z11455">
        <v>2.06</v>
      </c>
    </row>
    <row r="11456" spans="1:26">
      <c r="A11456">
        <v>205767349</v>
      </c>
      <c r="B11456" t="s">
        <v>4575</v>
      </c>
      <c r="C11456" t="s">
        <v>3597</v>
      </c>
      <c r="D11456" t="s">
        <v>1049</v>
      </c>
      <c r="E11456" t="s">
        <v>3858</v>
      </c>
      <c r="F11456" t="s">
        <v>3600</v>
      </c>
      <c r="G11456">
        <v>205767349</v>
      </c>
      <c r="I11456" t="s">
        <v>3601</v>
      </c>
      <c r="J11456" t="s">
        <v>4576</v>
      </c>
      <c r="K11456" t="s">
        <v>3624</v>
      </c>
      <c r="L11456" t="s">
        <v>4577</v>
      </c>
      <c r="M11456">
        <v>8.5</v>
      </c>
      <c r="N11456">
        <v>16.5</v>
      </c>
      <c r="O11456">
        <v>10.4</v>
      </c>
      <c r="S11456" t="b">
        <v>0</v>
      </c>
      <c r="T11456" t="b">
        <v>0</v>
      </c>
      <c r="U11456" t="b">
        <v>0</v>
      </c>
      <c r="V11456">
        <v>36000</v>
      </c>
      <c r="W11456">
        <v>25000</v>
      </c>
      <c r="X11456">
        <v>2.4500000000000002</v>
      </c>
      <c r="Y11456">
        <v>28840</v>
      </c>
      <c r="Z11456">
        <v>2.7</v>
      </c>
    </row>
    <row r="11457" spans="1:26">
      <c r="A11457">
        <v>205767350</v>
      </c>
      <c r="B11457" t="s">
        <v>4575</v>
      </c>
      <c r="C11457" t="s">
        <v>3597</v>
      </c>
      <c r="D11457" t="s">
        <v>1049</v>
      </c>
      <c r="E11457" t="s">
        <v>3858</v>
      </c>
      <c r="F11457" t="s">
        <v>3600</v>
      </c>
      <c r="G11457">
        <v>205767350</v>
      </c>
      <c r="I11457" t="s">
        <v>3601</v>
      </c>
      <c r="J11457" t="s">
        <v>4578</v>
      </c>
      <c r="K11457" t="s">
        <v>3624</v>
      </c>
      <c r="L11457" t="s">
        <v>4579</v>
      </c>
      <c r="M11457">
        <v>8.1999999999999993</v>
      </c>
      <c r="N11457">
        <v>16</v>
      </c>
      <c r="O11457">
        <v>9.5</v>
      </c>
      <c r="S11457" t="b">
        <v>0</v>
      </c>
      <c r="T11457" t="b">
        <v>0</v>
      </c>
      <c r="U11457" t="b">
        <v>0</v>
      </c>
      <c r="V11457">
        <v>48000</v>
      </c>
      <c r="W11457">
        <v>36000</v>
      </c>
      <c r="X11457">
        <v>2.2999999999999998</v>
      </c>
      <c r="Y11457">
        <v>40540</v>
      </c>
      <c r="Z11457">
        <v>2.5099999999999998</v>
      </c>
    </row>
    <row r="11458" spans="1:26">
      <c r="A11458">
        <v>205921376</v>
      </c>
      <c r="B11458" t="s">
        <v>4575</v>
      </c>
      <c r="C11458" t="s">
        <v>3597</v>
      </c>
      <c r="D11458" t="s">
        <v>1049</v>
      </c>
      <c r="E11458" t="s">
        <v>3857</v>
      </c>
      <c r="F11458" t="s">
        <v>3600</v>
      </c>
      <c r="G11458">
        <v>205921376</v>
      </c>
      <c r="I11458" t="s">
        <v>3601</v>
      </c>
      <c r="J11458" t="s">
        <v>3877</v>
      </c>
      <c r="K11458" t="s">
        <v>3624</v>
      </c>
      <c r="L11458" t="s">
        <v>4580</v>
      </c>
      <c r="M11458">
        <v>12.5</v>
      </c>
      <c r="N11458">
        <v>20</v>
      </c>
      <c r="O11458">
        <v>10</v>
      </c>
      <c r="S11458" t="b">
        <v>0</v>
      </c>
      <c r="T11458" t="b">
        <v>0</v>
      </c>
      <c r="U11458" t="b">
        <v>0</v>
      </c>
      <c r="V11458">
        <v>20800</v>
      </c>
      <c r="W11458">
        <v>17500</v>
      </c>
      <c r="X11458">
        <v>2.56</v>
      </c>
      <c r="Y11458">
        <v>29700</v>
      </c>
      <c r="Z11458">
        <v>2.06</v>
      </c>
    </row>
    <row r="11459" spans="1:26">
      <c r="A11459">
        <v>205767356</v>
      </c>
      <c r="B11459" t="s">
        <v>4575</v>
      </c>
      <c r="C11459" t="s">
        <v>3597</v>
      </c>
      <c r="D11459" t="s">
        <v>1049</v>
      </c>
      <c r="E11459" t="s">
        <v>3859</v>
      </c>
      <c r="F11459" t="s">
        <v>3600</v>
      </c>
      <c r="G11459">
        <v>205767356</v>
      </c>
      <c r="I11459" t="s">
        <v>3601</v>
      </c>
      <c r="J11459" t="s">
        <v>4578</v>
      </c>
      <c r="K11459" t="s">
        <v>3624</v>
      </c>
      <c r="L11459" t="s">
        <v>4579</v>
      </c>
      <c r="M11459">
        <v>8.1999999999999993</v>
      </c>
      <c r="N11459">
        <v>16</v>
      </c>
      <c r="O11459">
        <v>9.5</v>
      </c>
      <c r="S11459" t="b">
        <v>0</v>
      </c>
      <c r="T11459" t="b">
        <v>0</v>
      </c>
      <c r="U11459" t="b">
        <v>0</v>
      </c>
      <c r="V11459">
        <v>48000</v>
      </c>
      <c r="W11459">
        <v>36000</v>
      </c>
      <c r="X11459">
        <v>2.2999999999999998</v>
      </c>
      <c r="Y11459">
        <v>40540</v>
      </c>
      <c r="Z11459">
        <v>2.5099999999999998</v>
      </c>
    </row>
    <row r="11460" spans="1:26">
      <c r="A11460">
        <v>205767361</v>
      </c>
      <c r="B11460" t="s">
        <v>4575</v>
      </c>
      <c r="C11460" t="s">
        <v>3597</v>
      </c>
      <c r="D11460" t="s">
        <v>1049</v>
      </c>
      <c r="E11460" t="s">
        <v>3860</v>
      </c>
      <c r="F11460" t="s">
        <v>3600</v>
      </c>
      <c r="G11460">
        <v>205767361</v>
      </c>
      <c r="I11460" t="s">
        <v>3601</v>
      </c>
      <c r="J11460" t="s">
        <v>4576</v>
      </c>
      <c r="K11460" t="s">
        <v>3624</v>
      </c>
      <c r="L11460" t="s">
        <v>4577</v>
      </c>
      <c r="M11460">
        <v>8.5</v>
      </c>
      <c r="N11460">
        <v>16.5</v>
      </c>
      <c r="O11460">
        <v>10.4</v>
      </c>
      <c r="S11460" t="b">
        <v>0</v>
      </c>
      <c r="T11460" t="b">
        <v>0</v>
      </c>
      <c r="U11460" t="b">
        <v>0</v>
      </c>
      <c r="V11460">
        <v>36000</v>
      </c>
      <c r="W11460">
        <v>25000</v>
      </c>
      <c r="X11460">
        <v>2.4500000000000002</v>
      </c>
      <c r="Y11460">
        <v>28840</v>
      </c>
      <c r="Z11460">
        <v>2.7</v>
      </c>
    </row>
    <row r="11461" spans="1:26">
      <c r="A11461">
        <v>205921377</v>
      </c>
      <c r="B11461" t="s">
        <v>4575</v>
      </c>
      <c r="C11461" t="s">
        <v>3597</v>
      </c>
      <c r="D11461" t="s">
        <v>1049</v>
      </c>
      <c r="E11461" t="s">
        <v>3859</v>
      </c>
      <c r="F11461" t="s">
        <v>3600</v>
      </c>
      <c r="G11461">
        <v>205921377</v>
      </c>
      <c r="I11461" t="s">
        <v>3601</v>
      </c>
      <c r="J11461" t="s">
        <v>3877</v>
      </c>
      <c r="K11461" t="s">
        <v>3624</v>
      </c>
      <c r="L11461" t="s">
        <v>4580</v>
      </c>
      <c r="M11461">
        <v>12.5</v>
      </c>
      <c r="N11461">
        <v>20</v>
      </c>
      <c r="O11461">
        <v>10</v>
      </c>
      <c r="S11461" t="b">
        <v>0</v>
      </c>
      <c r="T11461" t="b">
        <v>0</v>
      </c>
      <c r="U11461" t="b">
        <v>0</v>
      </c>
      <c r="V11461">
        <v>20800</v>
      </c>
      <c r="W11461">
        <v>17500</v>
      </c>
      <c r="X11461">
        <v>2.56</v>
      </c>
      <c r="Y11461">
        <v>29700</v>
      </c>
      <c r="Z11461">
        <v>2.06</v>
      </c>
    </row>
    <row r="11462" spans="1:26">
      <c r="A11462">
        <v>205767362</v>
      </c>
      <c r="B11462" t="s">
        <v>4575</v>
      </c>
      <c r="C11462" t="s">
        <v>3597</v>
      </c>
      <c r="D11462" t="s">
        <v>1049</v>
      </c>
      <c r="E11462" t="s">
        <v>3860</v>
      </c>
      <c r="F11462" t="s">
        <v>3600</v>
      </c>
      <c r="G11462">
        <v>205767362</v>
      </c>
      <c r="I11462" t="s">
        <v>3601</v>
      </c>
      <c r="J11462" t="s">
        <v>4578</v>
      </c>
      <c r="K11462" t="s">
        <v>3624</v>
      </c>
      <c r="L11462" t="s">
        <v>4579</v>
      </c>
      <c r="M11462">
        <v>8.1999999999999993</v>
      </c>
      <c r="N11462">
        <v>16</v>
      </c>
      <c r="O11462">
        <v>9.5</v>
      </c>
      <c r="S11462" t="b">
        <v>0</v>
      </c>
      <c r="T11462" t="b">
        <v>0</v>
      </c>
      <c r="U11462" t="b">
        <v>0</v>
      </c>
      <c r="V11462">
        <v>48000</v>
      </c>
      <c r="W11462">
        <v>36000</v>
      </c>
      <c r="X11462">
        <v>2.2999999999999998</v>
      </c>
      <c r="Y11462">
        <v>40540</v>
      </c>
      <c r="Z11462">
        <v>2.5099999999999998</v>
      </c>
    </row>
    <row r="11463" spans="1:26">
      <c r="A11463">
        <v>205921379</v>
      </c>
      <c r="B11463" t="s">
        <v>4575</v>
      </c>
      <c r="C11463" t="s">
        <v>3597</v>
      </c>
      <c r="D11463" t="s">
        <v>1049</v>
      </c>
      <c r="E11463" t="s">
        <v>3860</v>
      </c>
      <c r="F11463" t="s">
        <v>3600</v>
      </c>
      <c r="G11463">
        <v>205921379</v>
      </c>
      <c r="I11463" t="s">
        <v>3601</v>
      </c>
      <c r="J11463" t="s">
        <v>3877</v>
      </c>
      <c r="K11463" t="s">
        <v>3624</v>
      </c>
      <c r="L11463" t="s">
        <v>4580</v>
      </c>
      <c r="M11463">
        <v>12.5</v>
      </c>
      <c r="N11463">
        <v>20</v>
      </c>
      <c r="O11463">
        <v>10</v>
      </c>
      <c r="S11463" t="b">
        <v>0</v>
      </c>
      <c r="T11463" t="b">
        <v>0</v>
      </c>
      <c r="U11463" t="b">
        <v>0</v>
      </c>
      <c r="V11463">
        <v>20800</v>
      </c>
      <c r="W11463">
        <v>17500</v>
      </c>
      <c r="X11463">
        <v>2.56</v>
      </c>
      <c r="Y11463">
        <v>29700</v>
      </c>
      <c r="Z11463">
        <v>2.06</v>
      </c>
    </row>
    <row r="11464" spans="1:26">
      <c r="A11464">
        <v>205767355</v>
      </c>
      <c r="B11464" t="s">
        <v>4575</v>
      </c>
      <c r="C11464" t="s">
        <v>3597</v>
      </c>
      <c r="D11464" t="s">
        <v>1049</v>
      </c>
      <c r="E11464" t="s">
        <v>3859</v>
      </c>
      <c r="F11464" t="s">
        <v>3600</v>
      </c>
      <c r="G11464">
        <v>205767355</v>
      </c>
      <c r="I11464" t="s">
        <v>3601</v>
      </c>
      <c r="J11464" t="s">
        <v>4576</v>
      </c>
      <c r="K11464" t="s">
        <v>3624</v>
      </c>
      <c r="L11464" t="s">
        <v>4577</v>
      </c>
      <c r="M11464">
        <v>8.5</v>
      </c>
      <c r="N11464">
        <v>16.5</v>
      </c>
      <c r="O11464">
        <v>10.4</v>
      </c>
      <c r="S11464" t="b">
        <v>0</v>
      </c>
      <c r="T11464" t="b">
        <v>0</v>
      </c>
      <c r="U11464" t="b">
        <v>0</v>
      </c>
      <c r="V11464">
        <v>36000</v>
      </c>
      <c r="W11464">
        <v>25000</v>
      </c>
      <c r="X11464">
        <v>2.4500000000000002</v>
      </c>
      <c r="Y11464">
        <v>28840</v>
      </c>
      <c r="Z11464">
        <v>2.7</v>
      </c>
    </row>
    <row r="11465" spans="1:26">
      <c r="A11465">
        <v>205921378</v>
      </c>
      <c r="B11465" t="s">
        <v>4575</v>
      </c>
      <c r="C11465" t="s">
        <v>3597</v>
      </c>
      <c r="D11465" t="s">
        <v>1049</v>
      </c>
      <c r="E11465" t="s">
        <v>3834</v>
      </c>
      <c r="F11465" t="s">
        <v>3600</v>
      </c>
      <c r="G11465">
        <v>205921378</v>
      </c>
      <c r="I11465" t="s">
        <v>3601</v>
      </c>
      <c r="J11465" t="s">
        <v>3877</v>
      </c>
      <c r="K11465" t="s">
        <v>3624</v>
      </c>
      <c r="L11465" t="s">
        <v>4580</v>
      </c>
      <c r="M11465">
        <v>12.5</v>
      </c>
      <c r="N11465">
        <v>20</v>
      </c>
      <c r="O11465">
        <v>10</v>
      </c>
      <c r="S11465" t="b">
        <v>0</v>
      </c>
      <c r="T11465" t="b">
        <v>0</v>
      </c>
      <c r="U11465" t="b">
        <v>0</v>
      </c>
      <c r="V11465">
        <v>20800</v>
      </c>
      <c r="W11465">
        <v>17500</v>
      </c>
      <c r="X11465">
        <v>2.56</v>
      </c>
      <c r="Y11465">
        <v>29700</v>
      </c>
      <c r="Z11465">
        <v>2.06</v>
      </c>
    </row>
    <row r="11466" spans="1:26">
      <c r="A11466">
        <v>205767359</v>
      </c>
      <c r="B11466" t="s">
        <v>4575</v>
      </c>
      <c r="C11466" t="s">
        <v>3597</v>
      </c>
      <c r="D11466" t="s">
        <v>1049</v>
      </c>
      <c r="E11466" t="s">
        <v>3834</v>
      </c>
      <c r="F11466" t="s">
        <v>3600</v>
      </c>
      <c r="G11466">
        <v>205767359</v>
      </c>
      <c r="I11466" t="s">
        <v>3601</v>
      </c>
      <c r="J11466" t="s">
        <v>4578</v>
      </c>
      <c r="K11466" t="s">
        <v>3624</v>
      </c>
      <c r="L11466" t="s">
        <v>4579</v>
      </c>
      <c r="M11466">
        <v>8.1999999999999993</v>
      </c>
      <c r="N11466">
        <v>16</v>
      </c>
      <c r="O11466">
        <v>9.5</v>
      </c>
      <c r="S11466" t="b">
        <v>0</v>
      </c>
      <c r="T11466" t="b">
        <v>0</v>
      </c>
      <c r="U11466" t="b">
        <v>0</v>
      </c>
      <c r="V11466">
        <v>48000</v>
      </c>
      <c r="W11466">
        <v>36000</v>
      </c>
      <c r="X11466">
        <v>2.2999999999999998</v>
      </c>
      <c r="Y11466">
        <v>40540</v>
      </c>
      <c r="Z11466">
        <v>2.5099999999999998</v>
      </c>
    </row>
    <row r="11467" spans="1:26">
      <c r="A11467">
        <v>205767358</v>
      </c>
      <c r="B11467" t="s">
        <v>4575</v>
      </c>
      <c r="C11467" t="s">
        <v>3597</v>
      </c>
      <c r="D11467" t="s">
        <v>1049</v>
      </c>
      <c r="E11467" t="s">
        <v>3834</v>
      </c>
      <c r="F11467" t="s">
        <v>3600</v>
      </c>
      <c r="G11467">
        <v>205767358</v>
      </c>
      <c r="I11467" t="s">
        <v>3601</v>
      </c>
      <c r="J11467" t="s">
        <v>4576</v>
      </c>
      <c r="K11467" t="s">
        <v>3624</v>
      </c>
      <c r="L11467" t="s">
        <v>4577</v>
      </c>
      <c r="M11467">
        <v>8.5</v>
      </c>
      <c r="N11467">
        <v>16.5</v>
      </c>
      <c r="O11467">
        <v>10.4</v>
      </c>
      <c r="S11467" t="b">
        <v>0</v>
      </c>
      <c r="T11467" t="b">
        <v>0</v>
      </c>
      <c r="U11467" t="b">
        <v>0</v>
      </c>
      <c r="V11467">
        <v>36000</v>
      </c>
      <c r="W11467">
        <v>25000</v>
      </c>
      <c r="X11467">
        <v>2.4500000000000002</v>
      </c>
      <c r="Y11467">
        <v>28840</v>
      </c>
      <c r="Z11467">
        <v>2.7</v>
      </c>
    </row>
    <row r="11468" spans="1:26">
      <c r="A11468">
        <v>205663356</v>
      </c>
      <c r="B11468" t="s">
        <v>4558</v>
      </c>
      <c r="C11468" t="s">
        <v>3597</v>
      </c>
      <c r="D11468" t="s">
        <v>3685</v>
      </c>
      <c r="E11468" t="s">
        <v>3693</v>
      </c>
      <c r="F11468" t="s">
        <v>3650</v>
      </c>
      <c r="G11468">
        <v>205663356</v>
      </c>
      <c r="I11468" t="s">
        <v>3651</v>
      </c>
      <c r="J11468" t="s">
        <v>4574</v>
      </c>
      <c r="K11468" t="s">
        <v>3653</v>
      </c>
      <c r="M11468">
        <v>12.7</v>
      </c>
      <c r="N11468">
        <v>18</v>
      </c>
      <c r="O11468">
        <v>12.5</v>
      </c>
      <c r="S11468" t="b">
        <v>0</v>
      </c>
      <c r="T11468" t="b">
        <v>0</v>
      </c>
      <c r="U11468" t="b">
        <v>0</v>
      </c>
      <c r="V11468">
        <v>24000</v>
      </c>
      <c r="W11468">
        <v>15500</v>
      </c>
      <c r="X11468">
        <v>2.61</v>
      </c>
      <c r="Y11468">
        <v>24350</v>
      </c>
      <c r="Z11468">
        <v>2.72</v>
      </c>
    </row>
    <row r="11469" spans="1:26">
      <c r="A11469">
        <v>205776148</v>
      </c>
      <c r="B11469" t="s">
        <v>4558</v>
      </c>
      <c r="C11469" t="s">
        <v>3597</v>
      </c>
      <c r="D11469" t="s">
        <v>3685</v>
      </c>
      <c r="E11469" t="s">
        <v>3693</v>
      </c>
      <c r="F11469" t="s">
        <v>3753</v>
      </c>
      <c r="G11469">
        <v>205776148</v>
      </c>
      <c r="I11469" t="s">
        <v>3601</v>
      </c>
      <c r="J11469" t="s">
        <v>4565</v>
      </c>
      <c r="K11469" t="s">
        <v>3624</v>
      </c>
      <c r="L11469" t="s">
        <v>4573</v>
      </c>
      <c r="M11469">
        <v>12.7</v>
      </c>
      <c r="N11469">
        <v>20.2</v>
      </c>
      <c r="O11469">
        <v>10.3</v>
      </c>
      <c r="S11469" t="b">
        <v>0</v>
      </c>
      <c r="T11469" t="b">
        <v>0</v>
      </c>
      <c r="U11469" t="b">
        <v>0</v>
      </c>
      <c r="V11469">
        <v>14400</v>
      </c>
      <c r="W11469">
        <v>11500</v>
      </c>
      <c r="X11469">
        <v>2.88</v>
      </c>
      <c r="Y11469">
        <v>11820</v>
      </c>
      <c r="Z11469">
        <v>2.84</v>
      </c>
    </row>
    <row r="11470" spans="1:26">
      <c r="A11470">
        <v>205663342</v>
      </c>
      <c r="B11470" t="s">
        <v>4558</v>
      </c>
      <c r="C11470" t="s">
        <v>3597</v>
      </c>
      <c r="D11470" t="s">
        <v>3685</v>
      </c>
      <c r="E11470" t="s">
        <v>3693</v>
      </c>
      <c r="F11470" t="s">
        <v>3621</v>
      </c>
      <c r="G11470">
        <v>205663342</v>
      </c>
      <c r="I11470" t="s">
        <v>3622</v>
      </c>
      <c r="J11470" t="s">
        <v>4562</v>
      </c>
      <c r="K11470" t="s">
        <v>3624</v>
      </c>
      <c r="L11470" t="s">
        <v>4572</v>
      </c>
      <c r="M11470">
        <v>12.5</v>
      </c>
      <c r="N11470">
        <v>20.3</v>
      </c>
      <c r="O11470">
        <v>10.3</v>
      </c>
      <c r="S11470" t="b">
        <v>0</v>
      </c>
      <c r="T11470" t="b">
        <v>0</v>
      </c>
      <c r="U11470" t="b">
        <v>0</v>
      </c>
      <c r="V11470">
        <v>18000</v>
      </c>
      <c r="W11470">
        <v>14000</v>
      </c>
      <c r="X11470">
        <v>2.61</v>
      </c>
      <c r="Y11470">
        <v>23200</v>
      </c>
      <c r="Z11470">
        <v>2.16</v>
      </c>
    </row>
    <row r="11471" spans="1:26">
      <c r="A11471">
        <v>205663358</v>
      </c>
      <c r="B11471" t="s">
        <v>4558</v>
      </c>
      <c r="C11471" t="s">
        <v>3597</v>
      </c>
      <c r="D11471" t="s">
        <v>3685</v>
      </c>
      <c r="E11471" t="s">
        <v>3693</v>
      </c>
      <c r="F11471" t="s">
        <v>3650</v>
      </c>
      <c r="G11471">
        <v>205663358</v>
      </c>
      <c r="I11471" t="s">
        <v>3651</v>
      </c>
      <c r="J11471" t="s">
        <v>4571</v>
      </c>
      <c r="K11471" t="s">
        <v>3653</v>
      </c>
      <c r="M11471">
        <v>12.7</v>
      </c>
      <c r="N11471">
        <v>18</v>
      </c>
      <c r="O11471">
        <v>12.5</v>
      </c>
      <c r="S11471" t="b">
        <v>0</v>
      </c>
      <c r="T11471" t="b">
        <v>0</v>
      </c>
      <c r="U11471" t="b">
        <v>0</v>
      </c>
      <c r="V11471">
        <v>24000</v>
      </c>
      <c r="W11471">
        <v>15500</v>
      </c>
      <c r="X11471">
        <v>2.61</v>
      </c>
      <c r="Y11471">
        <v>26780</v>
      </c>
      <c r="Z11471">
        <v>2.5499999999999998</v>
      </c>
    </row>
    <row r="11472" spans="1:26">
      <c r="A11472">
        <v>205663360</v>
      </c>
      <c r="B11472" t="s">
        <v>4558</v>
      </c>
      <c r="C11472" t="s">
        <v>3597</v>
      </c>
      <c r="D11472" t="s">
        <v>3685</v>
      </c>
      <c r="E11472" t="s">
        <v>3693</v>
      </c>
      <c r="F11472" t="s">
        <v>3650</v>
      </c>
      <c r="G11472">
        <v>205663360</v>
      </c>
      <c r="I11472" t="s">
        <v>3651</v>
      </c>
      <c r="J11472" t="s">
        <v>4570</v>
      </c>
      <c r="K11472" t="s">
        <v>3653</v>
      </c>
      <c r="M11472">
        <v>9.1999999999999993</v>
      </c>
      <c r="N11472">
        <v>17.7</v>
      </c>
      <c r="O11472">
        <v>12.2</v>
      </c>
      <c r="S11472" t="b">
        <v>0</v>
      </c>
      <c r="T11472" t="b">
        <v>0</v>
      </c>
      <c r="U11472" t="b">
        <v>0</v>
      </c>
      <c r="V11472">
        <v>36000</v>
      </c>
      <c r="W11472">
        <v>22000</v>
      </c>
      <c r="X11472">
        <v>2.39</v>
      </c>
      <c r="Y11472">
        <v>26840</v>
      </c>
      <c r="Z11472">
        <v>2.1</v>
      </c>
    </row>
    <row r="11473" spans="1:26">
      <c r="A11473">
        <v>205663351</v>
      </c>
      <c r="B11473" t="s">
        <v>4558</v>
      </c>
      <c r="C11473" t="s">
        <v>3597</v>
      </c>
      <c r="D11473" t="s">
        <v>3685</v>
      </c>
      <c r="E11473" t="s">
        <v>3693</v>
      </c>
      <c r="F11473" t="s">
        <v>3650</v>
      </c>
      <c r="G11473">
        <v>205663351</v>
      </c>
      <c r="I11473" t="s">
        <v>3651</v>
      </c>
      <c r="J11473" t="s">
        <v>4569</v>
      </c>
      <c r="K11473" t="s">
        <v>3653</v>
      </c>
      <c r="M11473">
        <v>12.5</v>
      </c>
      <c r="N11473">
        <v>18.899999999999999</v>
      </c>
      <c r="O11473">
        <v>10.7</v>
      </c>
      <c r="S11473" t="b">
        <v>0</v>
      </c>
      <c r="T11473" t="b">
        <v>0</v>
      </c>
      <c r="U11473" t="b">
        <v>0</v>
      </c>
      <c r="V11473">
        <v>18000</v>
      </c>
      <c r="W11473">
        <v>12000</v>
      </c>
      <c r="X11473">
        <v>3.17</v>
      </c>
      <c r="Y11473">
        <v>16910</v>
      </c>
      <c r="Z11473">
        <v>3.33</v>
      </c>
    </row>
    <row r="11474" spans="1:26">
      <c r="A11474">
        <v>205776150</v>
      </c>
      <c r="B11474" t="s">
        <v>4558</v>
      </c>
      <c r="C11474" t="s">
        <v>3597</v>
      </c>
      <c r="D11474" t="s">
        <v>3685</v>
      </c>
      <c r="E11474" t="s">
        <v>3693</v>
      </c>
      <c r="F11474" t="s">
        <v>3753</v>
      </c>
      <c r="G11474">
        <v>205776150</v>
      </c>
      <c r="I11474" t="s">
        <v>3601</v>
      </c>
      <c r="J11474" t="s">
        <v>4566</v>
      </c>
      <c r="K11474" t="s">
        <v>3624</v>
      </c>
      <c r="L11474" t="s">
        <v>4563</v>
      </c>
      <c r="M11474">
        <v>12.5</v>
      </c>
      <c r="N11474">
        <v>18.5</v>
      </c>
      <c r="O11474">
        <v>10.3</v>
      </c>
      <c r="S11474" t="b">
        <v>0</v>
      </c>
      <c r="T11474" t="b">
        <v>0</v>
      </c>
      <c r="U11474" t="b">
        <v>0</v>
      </c>
      <c r="V11474">
        <v>17600</v>
      </c>
      <c r="W11474">
        <v>13600</v>
      </c>
      <c r="X11474">
        <v>2.69</v>
      </c>
      <c r="Y11474">
        <v>15740</v>
      </c>
      <c r="Z11474">
        <v>2.58</v>
      </c>
    </row>
    <row r="11475" spans="1:26">
      <c r="A11475">
        <v>205776151</v>
      </c>
      <c r="B11475" t="s">
        <v>4558</v>
      </c>
      <c r="C11475" t="s">
        <v>3597</v>
      </c>
      <c r="D11475" t="s">
        <v>3685</v>
      </c>
      <c r="E11475" t="s">
        <v>3693</v>
      </c>
      <c r="F11475" t="s">
        <v>3753</v>
      </c>
      <c r="G11475">
        <v>205776151</v>
      </c>
      <c r="I11475" t="s">
        <v>3601</v>
      </c>
      <c r="J11475" t="s">
        <v>4568</v>
      </c>
      <c r="K11475" t="s">
        <v>3624</v>
      </c>
      <c r="L11475" t="s">
        <v>4561</v>
      </c>
      <c r="M11475">
        <v>12.5</v>
      </c>
      <c r="N11475">
        <v>18.600000000000001</v>
      </c>
      <c r="O11475">
        <v>10</v>
      </c>
      <c r="S11475" t="b">
        <v>0</v>
      </c>
      <c r="T11475" t="b">
        <v>0</v>
      </c>
      <c r="U11475" t="b">
        <v>0</v>
      </c>
      <c r="V11475">
        <v>21800</v>
      </c>
      <c r="W11475">
        <v>15000</v>
      </c>
      <c r="X11475">
        <v>2.78</v>
      </c>
      <c r="Y11475">
        <v>17250</v>
      </c>
      <c r="Z11475">
        <v>2.69</v>
      </c>
    </row>
    <row r="11476" spans="1:26">
      <c r="A11476">
        <v>205663362</v>
      </c>
      <c r="B11476" t="s">
        <v>4558</v>
      </c>
      <c r="C11476" t="s">
        <v>3597</v>
      </c>
      <c r="D11476" t="s">
        <v>3685</v>
      </c>
      <c r="E11476" t="s">
        <v>3693</v>
      </c>
      <c r="F11476" t="s">
        <v>3849</v>
      </c>
      <c r="G11476">
        <v>205663362</v>
      </c>
      <c r="I11476" t="s">
        <v>3622</v>
      </c>
      <c r="J11476" t="s">
        <v>4566</v>
      </c>
      <c r="K11476" t="s">
        <v>3624</v>
      </c>
      <c r="L11476" t="s">
        <v>4567</v>
      </c>
      <c r="M11476">
        <v>12.5</v>
      </c>
      <c r="N11476">
        <v>19.3</v>
      </c>
      <c r="O11476">
        <v>10.1</v>
      </c>
      <c r="S11476" t="b">
        <v>0</v>
      </c>
      <c r="T11476" t="b">
        <v>0</v>
      </c>
      <c r="U11476" t="b">
        <v>0</v>
      </c>
      <c r="V11476">
        <v>17400</v>
      </c>
      <c r="W11476">
        <v>14200</v>
      </c>
      <c r="X11476">
        <v>2.67</v>
      </c>
      <c r="Y11476">
        <v>14220</v>
      </c>
      <c r="Z11476">
        <v>2.48</v>
      </c>
    </row>
    <row r="11477" spans="1:26">
      <c r="A11477">
        <v>205663346</v>
      </c>
      <c r="B11477" t="s">
        <v>4558</v>
      </c>
      <c r="C11477" t="s">
        <v>3597</v>
      </c>
      <c r="D11477" t="s">
        <v>3685</v>
      </c>
      <c r="E11477" t="s">
        <v>3693</v>
      </c>
      <c r="F11477" t="s">
        <v>3849</v>
      </c>
      <c r="G11477">
        <v>205663346</v>
      </c>
      <c r="I11477" t="s">
        <v>3622</v>
      </c>
      <c r="J11477" t="s">
        <v>4565</v>
      </c>
      <c r="K11477" t="s">
        <v>3624</v>
      </c>
      <c r="L11477" t="s">
        <v>4001</v>
      </c>
      <c r="M11477">
        <v>12.5</v>
      </c>
      <c r="N11477">
        <v>20.7</v>
      </c>
      <c r="O11477">
        <v>11</v>
      </c>
      <c r="S11477" t="b">
        <v>0</v>
      </c>
      <c r="T11477" t="b">
        <v>0</v>
      </c>
      <c r="U11477" t="b">
        <v>0</v>
      </c>
      <c r="V11477">
        <v>14400</v>
      </c>
      <c r="W11477">
        <v>10600</v>
      </c>
      <c r="X11477">
        <v>2.8</v>
      </c>
      <c r="Y11477">
        <v>10650</v>
      </c>
      <c r="Z11477">
        <v>2.74</v>
      </c>
    </row>
    <row r="11478" spans="1:26">
      <c r="A11478">
        <v>205663350</v>
      </c>
      <c r="B11478" t="s">
        <v>4558</v>
      </c>
      <c r="C11478" t="s">
        <v>3597</v>
      </c>
      <c r="D11478" t="s">
        <v>3685</v>
      </c>
      <c r="E11478" t="s">
        <v>3693</v>
      </c>
      <c r="F11478" t="s">
        <v>3787</v>
      </c>
      <c r="G11478">
        <v>205663350</v>
      </c>
      <c r="I11478" t="s">
        <v>3622</v>
      </c>
      <c r="J11478" t="s">
        <v>4564</v>
      </c>
      <c r="K11478" t="s">
        <v>3624</v>
      </c>
      <c r="L11478" t="s">
        <v>3975</v>
      </c>
      <c r="M11478">
        <v>12.5</v>
      </c>
      <c r="N11478">
        <v>20</v>
      </c>
      <c r="O11478">
        <v>11.3</v>
      </c>
      <c r="S11478" t="b">
        <v>0</v>
      </c>
      <c r="T11478" t="b">
        <v>0</v>
      </c>
      <c r="U11478" t="b">
        <v>0</v>
      </c>
      <c r="V11478">
        <v>15000</v>
      </c>
      <c r="W11478">
        <v>11500</v>
      </c>
      <c r="X11478">
        <v>2.76</v>
      </c>
      <c r="Y11478">
        <v>19414</v>
      </c>
      <c r="Z11478">
        <v>2.71</v>
      </c>
    </row>
    <row r="11479" spans="1:26">
      <c r="A11479">
        <v>205663343</v>
      </c>
      <c r="B11479" t="s">
        <v>4558</v>
      </c>
      <c r="C11479" t="s">
        <v>3597</v>
      </c>
      <c r="D11479" t="s">
        <v>3685</v>
      </c>
      <c r="E11479" t="s">
        <v>3693</v>
      </c>
      <c r="F11479" t="s">
        <v>3753</v>
      </c>
      <c r="G11479">
        <v>205663343</v>
      </c>
      <c r="I11479" t="s">
        <v>3601</v>
      </c>
      <c r="J11479" t="s">
        <v>4562</v>
      </c>
      <c r="K11479" t="s">
        <v>3624</v>
      </c>
      <c r="L11479" t="s">
        <v>4563</v>
      </c>
      <c r="M11479">
        <v>12.7</v>
      </c>
      <c r="N11479">
        <v>19.399999999999999</v>
      </c>
      <c r="O11479">
        <v>10.3</v>
      </c>
      <c r="S11479" t="b">
        <v>0</v>
      </c>
      <c r="T11479" t="b">
        <v>0</v>
      </c>
      <c r="U11479" t="b">
        <v>0</v>
      </c>
      <c r="V11479">
        <v>17600</v>
      </c>
      <c r="W11479">
        <v>14600</v>
      </c>
      <c r="X11479">
        <v>2.99</v>
      </c>
      <c r="Y11479">
        <v>22400</v>
      </c>
      <c r="Z11479">
        <v>2.17</v>
      </c>
    </row>
    <row r="11480" spans="1:26">
      <c r="A11480">
        <v>205663345</v>
      </c>
      <c r="B11480" t="s">
        <v>4558</v>
      </c>
      <c r="C11480" t="s">
        <v>3597</v>
      </c>
      <c r="D11480" t="s">
        <v>3685</v>
      </c>
      <c r="E11480" t="s">
        <v>3693</v>
      </c>
      <c r="F11480" t="s">
        <v>3753</v>
      </c>
      <c r="G11480">
        <v>205663345</v>
      </c>
      <c r="I11480" t="s">
        <v>3601</v>
      </c>
      <c r="J11480" t="s">
        <v>4559</v>
      </c>
      <c r="K11480" t="s">
        <v>3624</v>
      </c>
      <c r="L11480" t="s">
        <v>4561</v>
      </c>
      <c r="M11480">
        <v>12.5</v>
      </c>
      <c r="N11480">
        <v>18.600000000000001</v>
      </c>
      <c r="O11480">
        <v>10</v>
      </c>
      <c r="S11480" t="b">
        <v>0</v>
      </c>
      <c r="T11480" t="b">
        <v>0</v>
      </c>
      <c r="U11480" t="b">
        <v>0</v>
      </c>
      <c r="V11480">
        <v>21200</v>
      </c>
      <c r="W11480">
        <v>16000</v>
      </c>
      <c r="X11480">
        <v>2.99</v>
      </c>
      <c r="Y11480">
        <v>24200</v>
      </c>
      <c r="Z11480">
        <v>1.99</v>
      </c>
    </row>
    <row r="11481" spans="1:26">
      <c r="A11481">
        <v>205663344</v>
      </c>
      <c r="B11481" t="s">
        <v>4558</v>
      </c>
      <c r="C11481" t="s">
        <v>3597</v>
      </c>
      <c r="D11481" t="s">
        <v>3685</v>
      </c>
      <c r="E11481" t="s">
        <v>3693</v>
      </c>
      <c r="F11481" t="s">
        <v>3621</v>
      </c>
      <c r="G11481">
        <v>205663344</v>
      </c>
      <c r="I11481" t="s">
        <v>3622</v>
      </c>
      <c r="J11481" t="s">
        <v>4559</v>
      </c>
      <c r="K11481" t="s">
        <v>3624</v>
      </c>
      <c r="L11481" t="s">
        <v>4560</v>
      </c>
      <c r="M11481">
        <v>12.5</v>
      </c>
      <c r="N11481">
        <v>20</v>
      </c>
      <c r="O11481">
        <v>10.3</v>
      </c>
      <c r="S11481" t="b">
        <v>0</v>
      </c>
      <c r="T11481" t="b">
        <v>0</v>
      </c>
      <c r="U11481" t="b">
        <v>0</v>
      </c>
      <c r="V11481">
        <v>21200</v>
      </c>
      <c r="W11481">
        <v>15800</v>
      </c>
      <c r="X11481">
        <v>2.56</v>
      </c>
      <c r="Y11481">
        <v>26100</v>
      </c>
      <c r="Z11481">
        <v>1.97</v>
      </c>
    </row>
    <row r="11482" spans="1:26">
      <c r="A11482">
        <v>205782845</v>
      </c>
      <c r="B11482" t="s">
        <v>4553</v>
      </c>
      <c r="C11482" t="s">
        <v>3597</v>
      </c>
      <c r="D11482" t="s">
        <v>3685</v>
      </c>
      <c r="E11482" t="s">
        <v>3693</v>
      </c>
      <c r="F11482" t="s">
        <v>3621</v>
      </c>
      <c r="G11482">
        <v>205782845</v>
      </c>
      <c r="I11482" t="s">
        <v>3622</v>
      </c>
      <c r="J11482" t="s">
        <v>4556</v>
      </c>
      <c r="K11482" t="s">
        <v>3624</v>
      </c>
      <c r="L11482" t="s">
        <v>4557</v>
      </c>
      <c r="M11482">
        <v>12.5</v>
      </c>
      <c r="N11482">
        <v>19</v>
      </c>
      <c r="O11482">
        <v>10</v>
      </c>
      <c r="S11482" t="b">
        <v>0</v>
      </c>
      <c r="T11482" t="b">
        <v>0</v>
      </c>
      <c r="U11482" t="b">
        <v>0</v>
      </c>
      <c r="V11482">
        <v>8900</v>
      </c>
      <c r="W11482">
        <v>5700</v>
      </c>
      <c r="X11482">
        <v>2.65</v>
      </c>
      <c r="Y11482">
        <v>8205</v>
      </c>
      <c r="Z11482">
        <v>2.59</v>
      </c>
    </row>
    <row r="11483" spans="1:26">
      <c r="A11483">
        <v>205782846</v>
      </c>
      <c r="B11483" t="s">
        <v>4553</v>
      </c>
      <c r="C11483" t="s">
        <v>3597</v>
      </c>
      <c r="D11483" t="s">
        <v>3685</v>
      </c>
      <c r="E11483" t="s">
        <v>3693</v>
      </c>
      <c r="F11483" t="s">
        <v>3621</v>
      </c>
      <c r="G11483">
        <v>205782846</v>
      </c>
      <c r="I11483" t="s">
        <v>3622</v>
      </c>
      <c r="J11483" t="s">
        <v>4554</v>
      </c>
      <c r="K11483" t="s">
        <v>3624</v>
      </c>
      <c r="L11483" t="s">
        <v>4555</v>
      </c>
      <c r="M11483">
        <v>12.5</v>
      </c>
      <c r="N11483">
        <v>19</v>
      </c>
      <c r="O11483">
        <v>10</v>
      </c>
      <c r="S11483" t="b">
        <v>0</v>
      </c>
      <c r="T11483" t="b">
        <v>0</v>
      </c>
      <c r="U11483" t="b">
        <v>1</v>
      </c>
      <c r="V11483">
        <v>10900</v>
      </c>
      <c r="W11483">
        <v>8600</v>
      </c>
      <c r="X11483">
        <v>2.9</v>
      </c>
      <c r="Y11483">
        <v>10500</v>
      </c>
      <c r="Z11483">
        <v>2.59</v>
      </c>
    </row>
    <row r="11484" spans="1:26">
      <c r="A11484">
        <v>202732311</v>
      </c>
      <c r="B11484" t="s">
        <v>4500</v>
      </c>
      <c r="C11484" t="s">
        <v>3597</v>
      </c>
      <c r="D11484" t="s">
        <v>3743</v>
      </c>
      <c r="E11484" t="s">
        <v>3747</v>
      </c>
      <c r="F11484" t="s">
        <v>3650</v>
      </c>
      <c r="G11484">
        <v>202732311</v>
      </c>
      <c r="I11484" t="s">
        <v>3711</v>
      </c>
      <c r="J11484" t="s">
        <v>4105</v>
      </c>
      <c r="L11484" t="s">
        <v>4552</v>
      </c>
      <c r="M11484">
        <v>14.3</v>
      </c>
      <c r="N11484">
        <v>17.149999999999999</v>
      </c>
      <c r="O11484">
        <v>10.1</v>
      </c>
      <c r="S11484" t="b">
        <v>0</v>
      </c>
      <c r="T11484" t="b">
        <v>0</v>
      </c>
      <c r="U11484" t="b">
        <v>0</v>
      </c>
      <c r="V11484">
        <v>18000</v>
      </c>
      <c r="W11484">
        <v>13000</v>
      </c>
      <c r="X11484">
        <v>2.63</v>
      </c>
      <c r="Y11484">
        <v>22000</v>
      </c>
      <c r="Z11484">
        <v>2.1</v>
      </c>
    </row>
    <row r="11485" spans="1:26">
      <c r="A11485">
        <v>202732310</v>
      </c>
      <c r="B11485" t="s">
        <v>4500</v>
      </c>
      <c r="C11485" t="s">
        <v>3597</v>
      </c>
      <c r="D11485" t="s">
        <v>3743</v>
      </c>
      <c r="E11485" t="s">
        <v>3744</v>
      </c>
      <c r="F11485" t="s">
        <v>3650</v>
      </c>
      <c r="G11485">
        <v>202732310</v>
      </c>
      <c r="I11485" t="s">
        <v>3711</v>
      </c>
      <c r="J11485" t="s">
        <v>4107</v>
      </c>
      <c r="L11485" t="s">
        <v>4551</v>
      </c>
      <c r="M11485">
        <v>14.3</v>
      </c>
      <c r="N11485">
        <v>17.149999999999999</v>
      </c>
      <c r="O11485">
        <v>10.1</v>
      </c>
      <c r="S11485" t="b">
        <v>0</v>
      </c>
      <c r="T11485" t="b">
        <v>0</v>
      </c>
      <c r="U11485" t="b">
        <v>0</v>
      </c>
      <c r="V11485">
        <v>18000</v>
      </c>
      <c r="W11485">
        <v>13000</v>
      </c>
      <c r="X11485">
        <v>2.63</v>
      </c>
      <c r="Y11485">
        <v>22000</v>
      </c>
      <c r="Z11485">
        <v>2.1</v>
      </c>
    </row>
    <row r="11486" spans="1:26">
      <c r="A11486">
        <v>204444986</v>
      </c>
      <c r="B11486" t="s">
        <v>4500</v>
      </c>
      <c r="C11486" t="s">
        <v>3597</v>
      </c>
      <c r="D11486" t="s">
        <v>3743</v>
      </c>
      <c r="E11486" t="s">
        <v>3747</v>
      </c>
      <c r="F11486" t="s">
        <v>3600</v>
      </c>
      <c r="G11486">
        <v>204444986</v>
      </c>
      <c r="I11486" t="s">
        <v>3601</v>
      </c>
      <c r="J11486" t="s">
        <v>4550</v>
      </c>
      <c r="K11486" t="s">
        <v>3624</v>
      </c>
      <c r="L11486" t="s">
        <v>4547</v>
      </c>
      <c r="M11486">
        <v>9.8000000000000007</v>
      </c>
      <c r="N11486">
        <v>15.3</v>
      </c>
      <c r="O11486">
        <v>11</v>
      </c>
      <c r="S11486" t="b">
        <v>0</v>
      </c>
      <c r="T11486" t="b">
        <v>0</v>
      </c>
      <c r="U11486" t="b">
        <v>0</v>
      </c>
      <c r="V11486">
        <v>42000</v>
      </c>
      <c r="W11486">
        <v>42000</v>
      </c>
      <c r="X11486">
        <v>2.4700000000000002</v>
      </c>
      <c r="Y11486">
        <v>48000</v>
      </c>
      <c r="Z11486">
        <v>2.1</v>
      </c>
    </row>
    <row r="11487" spans="1:26">
      <c r="A11487">
        <v>204795658</v>
      </c>
      <c r="B11487" t="s">
        <v>4500</v>
      </c>
      <c r="C11487" t="s">
        <v>3597</v>
      </c>
      <c r="D11487" t="s">
        <v>3743</v>
      </c>
      <c r="E11487" t="s">
        <v>3747</v>
      </c>
      <c r="F11487" t="s">
        <v>3600</v>
      </c>
      <c r="G11487">
        <v>204795658</v>
      </c>
      <c r="I11487" t="s">
        <v>3601</v>
      </c>
      <c r="J11487" t="s">
        <v>4530</v>
      </c>
      <c r="K11487" t="s">
        <v>3624</v>
      </c>
      <c r="L11487" t="s">
        <v>4533</v>
      </c>
      <c r="M11487">
        <v>9.8000000000000007</v>
      </c>
      <c r="N11487">
        <v>19.3</v>
      </c>
      <c r="O11487">
        <v>9.5</v>
      </c>
      <c r="S11487" t="b">
        <v>0</v>
      </c>
      <c r="T11487" t="b">
        <v>0</v>
      </c>
      <c r="U11487" t="b">
        <v>0</v>
      </c>
      <c r="V11487">
        <v>36000</v>
      </c>
      <c r="W11487">
        <v>24000</v>
      </c>
      <c r="X11487">
        <v>2.35</v>
      </c>
      <c r="Y11487">
        <v>27800</v>
      </c>
      <c r="Z11487">
        <v>2.66</v>
      </c>
    </row>
    <row r="11488" spans="1:26">
      <c r="A11488">
        <v>204795659</v>
      </c>
      <c r="B11488" t="s">
        <v>4500</v>
      </c>
      <c r="C11488" t="s">
        <v>3597</v>
      </c>
      <c r="D11488" t="s">
        <v>3743</v>
      </c>
      <c r="E11488" t="s">
        <v>3747</v>
      </c>
      <c r="F11488" t="s">
        <v>3600</v>
      </c>
      <c r="G11488">
        <v>204795659</v>
      </c>
      <c r="I11488" t="s">
        <v>3601</v>
      </c>
      <c r="J11488" t="s">
        <v>4528</v>
      </c>
      <c r="K11488" t="s">
        <v>3624</v>
      </c>
      <c r="L11488" t="s">
        <v>4533</v>
      </c>
      <c r="M11488">
        <v>9.8000000000000007</v>
      </c>
      <c r="N11488">
        <v>19.3</v>
      </c>
      <c r="O11488">
        <v>9.5</v>
      </c>
      <c r="S11488" t="b">
        <v>0</v>
      </c>
      <c r="T11488" t="b">
        <v>0</v>
      </c>
      <c r="U11488" t="b">
        <v>0</v>
      </c>
      <c r="V11488">
        <v>36000</v>
      </c>
      <c r="W11488">
        <v>24000</v>
      </c>
      <c r="X11488">
        <v>2.35</v>
      </c>
      <c r="Y11488">
        <v>27800</v>
      </c>
      <c r="Z11488">
        <v>2.66</v>
      </c>
    </row>
    <row r="11489" spans="1:26">
      <c r="A11489">
        <v>204795640</v>
      </c>
      <c r="B11489" t="s">
        <v>4500</v>
      </c>
      <c r="C11489" t="s">
        <v>3597</v>
      </c>
      <c r="D11489" t="s">
        <v>3743</v>
      </c>
      <c r="E11489" t="s">
        <v>3747</v>
      </c>
      <c r="F11489" t="s">
        <v>3621</v>
      </c>
      <c r="G11489">
        <v>204795640</v>
      </c>
      <c r="I11489" t="s">
        <v>3622</v>
      </c>
      <c r="J11489" t="s">
        <v>4524</v>
      </c>
      <c r="K11489" t="s">
        <v>3624</v>
      </c>
      <c r="L11489" t="s">
        <v>4549</v>
      </c>
      <c r="M11489">
        <v>9.9</v>
      </c>
      <c r="N11489">
        <v>18.5</v>
      </c>
      <c r="O11489">
        <v>10.199999999999999</v>
      </c>
      <c r="S11489" t="b">
        <v>0</v>
      </c>
      <c r="T11489" t="b">
        <v>0</v>
      </c>
      <c r="U11489" t="b">
        <v>0</v>
      </c>
      <c r="V11489">
        <v>18000</v>
      </c>
      <c r="W11489">
        <v>11300</v>
      </c>
      <c r="X11489">
        <v>2.4700000000000002</v>
      </c>
      <c r="Y11489">
        <v>13900</v>
      </c>
      <c r="Z11489">
        <v>2.85</v>
      </c>
    </row>
    <row r="11490" spans="1:26">
      <c r="A11490">
        <v>204795641</v>
      </c>
      <c r="B11490" t="s">
        <v>4500</v>
      </c>
      <c r="C11490" t="s">
        <v>3597</v>
      </c>
      <c r="D11490" t="s">
        <v>3743</v>
      </c>
      <c r="E11490" t="s">
        <v>3747</v>
      </c>
      <c r="F11490" t="s">
        <v>3621</v>
      </c>
      <c r="G11490">
        <v>204795641</v>
      </c>
      <c r="I11490" t="s">
        <v>3622</v>
      </c>
      <c r="J11490" t="s">
        <v>4522</v>
      </c>
      <c r="K11490" t="s">
        <v>3624</v>
      </c>
      <c r="L11490" t="s">
        <v>4549</v>
      </c>
      <c r="M11490">
        <v>9.9</v>
      </c>
      <c r="N11490">
        <v>18.5</v>
      </c>
      <c r="O11490">
        <v>10.199999999999999</v>
      </c>
      <c r="S11490" t="b">
        <v>0</v>
      </c>
      <c r="T11490" t="b">
        <v>0</v>
      </c>
      <c r="U11490" t="b">
        <v>0</v>
      </c>
      <c r="V11490">
        <v>18000</v>
      </c>
      <c r="W11490">
        <v>11300</v>
      </c>
      <c r="X11490">
        <v>2.4700000000000002</v>
      </c>
      <c r="Y11490">
        <v>13900</v>
      </c>
      <c r="Z11490">
        <v>2.85</v>
      </c>
    </row>
    <row r="11491" spans="1:26">
      <c r="A11491">
        <v>204795656</v>
      </c>
      <c r="B11491" t="s">
        <v>4500</v>
      </c>
      <c r="C11491" t="s">
        <v>3597</v>
      </c>
      <c r="D11491" t="s">
        <v>3743</v>
      </c>
      <c r="E11491" t="s">
        <v>3747</v>
      </c>
      <c r="F11491" t="s">
        <v>3600</v>
      </c>
      <c r="G11491">
        <v>204795656</v>
      </c>
      <c r="I11491" t="s">
        <v>3601</v>
      </c>
      <c r="J11491" t="s">
        <v>4541</v>
      </c>
      <c r="K11491" t="s">
        <v>3624</v>
      </c>
      <c r="L11491" t="s">
        <v>4548</v>
      </c>
      <c r="M11491">
        <v>10</v>
      </c>
      <c r="N11491">
        <v>19</v>
      </c>
      <c r="O11491">
        <v>10</v>
      </c>
      <c r="S11491" t="b">
        <v>0</v>
      </c>
      <c r="T11491" t="b">
        <v>0</v>
      </c>
      <c r="U11491" t="b">
        <v>0</v>
      </c>
      <c r="V11491">
        <v>30000</v>
      </c>
      <c r="W11491">
        <v>18000</v>
      </c>
      <c r="X11491">
        <v>2.5</v>
      </c>
      <c r="Y11491">
        <v>20700</v>
      </c>
      <c r="Z11491">
        <v>2.72</v>
      </c>
    </row>
    <row r="11492" spans="1:26">
      <c r="A11492">
        <v>204795657</v>
      </c>
      <c r="B11492" t="s">
        <v>4500</v>
      </c>
      <c r="C11492" t="s">
        <v>3597</v>
      </c>
      <c r="D11492" t="s">
        <v>3743</v>
      </c>
      <c r="E11492" t="s">
        <v>3747</v>
      </c>
      <c r="F11492" t="s">
        <v>3600</v>
      </c>
      <c r="G11492">
        <v>204795657</v>
      </c>
      <c r="I11492" t="s">
        <v>3601</v>
      </c>
      <c r="J11492" t="s">
        <v>4539</v>
      </c>
      <c r="K11492" t="s">
        <v>3624</v>
      </c>
      <c r="L11492" t="s">
        <v>4548</v>
      </c>
      <c r="M11492">
        <v>10</v>
      </c>
      <c r="N11492">
        <v>19</v>
      </c>
      <c r="O11492">
        <v>10</v>
      </c>
      <c r="S11492" t="b">
        <v>0</v>
      </c>
      <c r="T11492" t="b">
        <v>0</v>
      </c>
      <c r="U11492" t="b">
        <v>0</v>
      </c>
      <c r="V11492">
        <v>30000</v>
      </c>
      <c r="W11492">
        <v>18000</v>
      </c>
      <c r="X11492">
        <v>2.5</v>
      </c>
      <c r="Y11492">
        <v>20700</v>
      </c>
      <c r="Z11492">
        <v>2.72</v>
      </c>
    </row>
    <row r="11493" spans="1:26">
      <c r="A11493">
        <v>204795661</v>
      </c>
      <c r="B11493" t="s">
        <v>4500</v>
      </c>
      <c r="C11493" t="s">
        <v>3597</v>
      </c>
      <c r="D11493" t="s">
        <v>3743</v>
      </c>
      <c r="E11493" t="s">
        <v>3747</v>
      </c>
      <c r="F11493" t="s">
        <v>3600</v>
      </c>
      <c r="G11493">
        <v>204795661</v>
      </c>
      <c r="I11493" t="s">
        <v>3601</v>
      </c>
      <c r="J11493" t="s">
        <v>4544</v>
      </c>
      <c r="K11493" t="s">
        <v>3624</v>
      </c>
      <c r="L11493" t="s">
        <v>4547</v>
      </c>
      <c r="M11493">
        <v>10.1</v>
      </c>
      <c r="N11493">
        <v>18</v>
      </c>
      <c r="O11493">
        <v>9.3000000000000007</v>
      </c>
      <c r="S11493" t="b">
        <v>0</v>
      </c>
      <c r="T11493" t="b">
        <v>0</v>
      </c>
      <c r="U11493" t="b">
        <v>0</v>
      </c>
      <c r="V11493">
        <v>42000</v>
      </c>
      <c r="W11493">
        <v>28400</v>
      </c>
      <c r="X11493">
        <v>2.42</v>
      </c>
      <c r="Y11493">
        <v>31400</v>
      </c>
      <c r="Z11493">
        <v>2.64</v>
      </c>
    </row>
    <row r="11494" spans="1:26">
      <c r="A11494">
        <v>204795660</v>
      </c>
      <c r="B11494" t="s">
        <v>4500</v>
      </c>
      <c r="C11494" t="s">
        <v>3597</v>
      </c>
      <c r="D11494" t="s">
        <v>3743</v>
      </c>
      <c r="E11494" t="s">
        <v>3747</v>
      </c>
      <c r="F11494" t="s">
        <v>3600</v>
      </c>
      <c r="G11494">
        <v>204795660</v>
      </c>
      <c r="I11494" t="s">
        <v>3601</v>
      </c>
      <c r="J11494" t="s">
        <v>4546</v>
      </c>
      <c r="K11494" t="s">
        <v>3624</v>
      </c>
      <c r="L11494" t="s">
        <v>4547</v>
      </c>
      <c r="M11494">
        <v>10.1</v>
      </c>
      <c r="N11494">
        <v>18</v>
      </c>
      <c r="O11494">
        <v>9.3000000000000007</v>
      </c>
      <c r="S11494" t="b">
        <v>0</v>
      </c>
      <c r="T11494" t="b">
        <v>0</v>
      </c>
      <c r="U11494" t="b">
        <v>0</v>
      </c>
      <c r="V11494">
        <v>42000</v>
      </c>
      <c r="W11494">
        <v>28400</v>
      </c>
      <c r="X11494">
        <v>2.42</v>
      </c>
      <c r="Y11494">
        <v>31400</v>
      </c>
      <c r="Z11494">
        <v>2.64</v>
      </c>
    </row>
    <row r="11495" spans="1:26">
      <c r="A11495">
        <v>204795626</v>
      </c>
      <c r="B11495" t="s">
        <v>4500</v>
      </c>
      <c r="C11495" t="s">
        <v>3597</v>
      </c>
      <c r="D11495" t="s">
        <v>3743</v>
      </c>
      <c r="E11495" t="s">
        <v>3747</v>
      </c>
      <c r="F11495" t="s">
        <v>3849</v>
      </c>
      <c r="G11495">
        <v>204795626</v>
      </c>
      <c r="I11495" t="s">
        <v>3622</v>
      </c>
      <c r="J11495" t="s">
        <v>4546</v>
      </c>
      <c r="K11495" t="s">
        <v>3624</v>
      </c>
      <c r="L11495" t="s">
        <v>4545</v>
      </c>
      <c r="M11495">
        <v>10.199999999999999</v>
      </c>
      <c r="N11495">
        <v>17.600000000000001</v>
      </c>
      <c r="O11495">
        <v>10.199999999999999</v>
      </c>
      <c r="S11495" t="b">
        <v>0</v>
      </c>
      <c r="T11495" t="b">
        <v>0</v>
      </c>
      <c r="U11495" t="b">
        <v>0</v>
      </c>
      <c r="V11495">
        <v>42000</v>
      </c>
      <c r="W11495">
        <v>31800</v>
      </c>
      <c r="X11495">
        <v>2.95</v>
      </c>
      <c r="Y11495">
        <v>35000</v>
      </c>
      <c r="Z11495">
        <v>3.21</v>
      </c>
    </row>
    <row r="11496" spans="1:26">
      <c r="A11496">
        <v>204795627</v>
      </c>
      <c r="B11496" t="s">
        <v>4500</v>
      </c>
      <c r="C11496" t="s">
        <v>3597</v>
      </c>
      <c r="D11496" t="s">
        <v>3743</v>
      </c>
      <c r="E11496" t="s">
        <v>3747</v>
      </c>
      <c r="F11496" t="s">
        <v>3849</v>
      </c>
      <c r="G11496">
        <v>204795627</v>
      </c>
      <c r="I11496" t="s">
        <v>3622</v>
      </c>
      <c r="J11496" t="s">
        <v>4544</v>
      </c>
      <c r="K11496" t="s">
        <v>3624</v>
      </c>
      <c r="L11496" t="s">
        <v>4545</v>
      </c>
      <c r="M11496">
        <v>10.199999999999999</v>
      </c>
      <c r="N11496">
        <v>17.600000000000001</v>
      </c>
      <c r="O11496">
        <v>10.199999999999999</v>
      </c>
      <c r="S11496" t="b">
        <v>0</v>
      </c>
      <c r="T11496" t="b">
        <v>0</v>
      </c>
      <c r="U11496" t="b">
        <v>0</v>
      </c>
      <c r="V11496">
        <v>42000</v>
      </c>
      <c r="W11496">
        <v>31800</v>
      </c>
      <c r="X11496">
        <v>2.95</v>
      </c>
      <c r="Y11496">
        <v>35000</v>
      </c>
      <c r="Z11496">
        <v>3.21</v>
      </c>
    </row>
    <row r="11497" spans="1:26">
      <c r="A11497">
        <v>204795652</v>
      </c>
      <c r="B11497" t="s">
        <v>4500</v>
      </c>
      <c r="C11497" t="s">
        <v>3597</v>
      </c>
      <c r="D11497" t="s">
        <v>3743</v>
      </c>
      <c r="E11497" t="s">
        <v>3747</v>
      </c>
      <c r="F11497" t="s">
        <v>3600</v>
      </c>
      <c r="G11497">
        <v>204795652</v>
      </c>
      <c r="I11497" t="s">
        <v>3601</v>
      </c>
      <c r="J11497" t="s">
        <v>4524</v>
      </c>
      <c r="K11497" t="s">
        <v>3624</v>
      </c>
      <c r="L11497" t="s">
        <v>4542</v>
      </c>
      <c r="M11497">
        <v>11.4</v>
      </c>
      <c r="N11497">
        <v>20.2</v>
      </c>
      <c r="O11497">
        <v>10.4</v>
      </c>
      <c r="S11497" t="b">
        <v>0</v>
      </c>
      <c r="T11497" t="b">
        <v>0</v>
      </c>
      <c r="U11497" t="b">
        <v>0</v>
      </c>
      <c r="V11497">
        <v>18000</v>
      </c>
      <c r="W11497">
        <v>12000</v>
      </c>
      <c r="X11497">
        <v>2.31</v>
      </c>
      <c r="Y11497">
        <v>14700</v>
      </c>
      <c r="Z11497">
        <v>2.66</v>
      </c>
    </row>
    <row r="11498" spans="1:26">
      <c r="A11498">
        <v>204795624</v>
      </c>
      <c r="B11498" t="s">
        <v>4500</v>
      </c>
      <c r="C11498" t="s">
        <v>3597</v>
      </c>
      <c r="D11498" t="s">
        <v>3743</v>
      </c>
      <c r="E11498" t="s">
        <v>3747</v>
      </c>
      <c r="F11498" t="s">
        <v>3849</v>
      </c>
      <c r="G11498">
        <v>204795624</v>
      </c>
      <c r="I11498" t="s">
        <v>3622</v>
      </c>
      <c r="J11498" t="s">
        <v>4530</v>
      </c>
      <c r="K11498" t="s">
        <v>3624</v>
      </c>
      <c r="L11498" t="s">
        <v>4543</v>
      </c>
      <c r="M11498">
        <v>11</v>
      </c>
      <c r="N11498">
        <v>19.100000000000001</v>
      </c>
      <c r="O11498">
        <v>10.199999999999999</v>
      </c>
      <c r="S11498" t="b">
        <v>0</v>
      </c>
      <c r="T11498" t="b">
        <v>0</v>
      </c>
      <c r="U11498" t="b">
        <v>0</v>
      </c>
      <c r="V11498">
        <v>36000</v>
      </c>
      <c r="W11498">
        <v>21000</v>
      </c>
      <c r="X11498">
        <v>2.5299999999999998</v>
      </c>
      <c r="Y11498">
        <v>24400</v>
      </c>
      <c r="Z11498">
        <v>2.87</v>
      </c>
    </row>
    <row r="11499" spans="1:26">
      <c r="A11499">
        <v>204795625</v>
      </c>
      <c r="B11499" t="s">
        <v>4500</v>
      </c>
      <c r="C11499" t="s">
        <v>3597</v>
      </c>
      <c r="D11499" t="s">
        <v>3743</v>
      </c>
      <c r="E11499" t="s">
        <v>3747</v>
      </c>
      <c r="F11499" t="s">
        <v>3849</v>
      </c>
      <c r="G11499">
        <v>204795625</v>
      </c>
      <c r="I11499" t="s">
        <v>3622</v>
      </c>
      <c r="J11499" t="s">
        <v>4528</v>
      </c>
      <c r="K11499" t="s">
        <v>3624</v>
      </c>
      <c r="L11499" t="s">
        <v>4543</v>
      </c>
      <c r="M11499">
        <v>11</v>
      </c>
      <c r="N11499">
        <v>19.100000000000001</v>
      </c>
      <c r="O11499">
        <v>10.199999999999999</v>
      </c>
      <c r="S11499" t="b">
        <v>0</v>
      </c>
      <c r="T11499" t="b">
        <v>0</v>
      </c>
      <c r="U11499" t="b">
        <v>0</v>
      </c>
      <c r="V11499">
        <v>36000</v>
      </c>
      <c r="W11499">
        <v>21000</v>
      </c>
      <c r="X11499">
        <v>2.5299999999999998</v>
      </c>
      <c r="Y11499">
        <v>24400</v>
      </c>
      <c r="Z11499">
        <v>2.87</v>
      </c>
    </row>
    <row r="11500" spans="1:26">
      <c r="A11500">
        <v>204795653</v>
      </c>
      <c r="B11500" t="s">
        <v>4500</v>
      </c>
      <c r="C11500" t="s">
        <v>3597</v>
      </c>
      <c r="D11500" t="s">
        <v>3743</v>
      </c>
      <c r="E11500" t="s">
        <v>3747</v>
      </c>
      <c r="F11500" t="s">
        <v>3600</v>
      </c>
      <c r="G11500">
        <v>204795653</v>
      </c>
      <c r="I11500" t="s">
        <v>3601</v>
      </c>
      <c r="J11500" t="s">
        <v>4522</v>
      </c>
      <c r="K11500" t="s">
        <v>3624</v>
      </c>
      <c r="L11500" t="s">
        <v>4542</v>
      </c>
      <c r="M11500">
        <v>11.4</v>
      </c>
      <c r="N11500">
        <v>20.2</v>
      </c>
      <c r="O11500">
        <v>10.4</v>
      </c>
      <c r="S11500" t="b">
        <v>0</v>
      </c>
      <c r="T11500" t="b">
        <v>0</v>
      </c>
      <c r="U11500" t="b">
        <v>0</v>
      </c>
      <c r="V11500">
        <v>18000</v>
      </c>
      <c r="W11500">
        <v>12000</v>
      </c>
      <c r="X11500">
        <v>2.31</v>
      </c>
      <c r="Y11500">
        <v>14700</v>
      </c>
      <c r="Z11500">
        <v>2.66</v>
      </c>
    </row>
    <row r="11501" spans="1:26">
      <c r="A11501">
        <v>204281761</v>
      </c>
      <c r="B11501" t="s">
        <v>4500</v>
      </c>
      <c r="C11501" t="s">
        <v>3597</v>
      </c>
      <c r="D11501" t="s">
        <v>3743</v>
      </c>
      <c r="E11501" t="s">
        <v>3747</v>
      </c>
      <c r="F11501" t="s">
        <v>3600</v>
      </c>
      <c r="G11501">
        <v>204281761</v>
      </c>
      <c r="I11501" t="s">
        <v>3601</v>
      </c>
      <c r="J11501" t="s">
        <v>4525</v>
      </c>
      <c r="K11501" t="s">
        <v>3624</v>
      </c>
      <c r="L11501" t="s">
        <v>4535</v>
      </c>
      <c r="M11501">
        <v>11.45</v>
      </c>
      <c r="N11501">
        <v>19</v>
      </c>
      <c r="O11501">
        <v>11</v>
      </c>
      <c r="S11501" t="b">
        <v>0</v>
      </c>
      <c r="T11501" t="b">
        <v>0</v>
      </c>
      <c r="U11501" t="b">
        <v>0</v>
      </c>
      <c r="V11501">
        <v>24000</v>
      </c>
      <c r="W11501">
        <v>17500</v>
      </c>
      <c r="X11501">
        <v>2.63</v>
      </c>
      <c r="Y11501">
        <v>26000</v>
      </c>
      <c r="Z11501">
        <v>2.15</v>
      </c>
    </row>
    <row r="11502" spans="1:26">
      <c r="A11502">
        <v>204795648</v>
      </c>
      <c r="B11502" t="s">
        <v>4500</v>
      </c>
      <c r="C11502" t="s">
        <v>3597</v>
      </c>
      <c r="D11502" t="s">
        <v>3743</v>
      </c>
      <c r="E11502" t="s">
        <v>3747</v>
      </c>
      <c r="F11502" t="s">
        <v>3849</v>
      </c>
      <c r="G11502">
        <v>204795648</v>
      </c>
      <c r="I11502" t="s">
        <v>3622</v>
      </c>
      <c r="J11502" t="s">
        <v>4541</v>
      </c>
      <c r="K11502" t="s">
        <v>3624</v>
      </c>
      <c r="L11502" t="s">
        <v>4540</v>
      </c>
      <c r="M11502">
        <v>11.8</v>
      </c>
      <c r="N11502">
        <v>22.8</v>
      </c>
      <c r="O11502">
        <v>11.6</v>
      </c>
      <c r="S11502" t="b">
        <v>0</v>
      </c>
      <c r="T11502" t="b">
        <v>0</v>
      </c>
      <c r="U11502" t="b">
        <v>0</v>
      </c>
      <c r="V11502">
        <v>30000</v>
      </c>
      <c r="W11502">
        <v>18100</v>
      </c>
      <c r="X11502">
        <v>2.82</v>
      </c>
      <c r="Y11502">
        <v>20800</v>
      </c>
      <c r="Z11502">
        <v>3.06</v>
      </c>
    </row>
    <row r="11503" spans="1:26">
      <c r="A11503">
        <v>204795649</v>
      </c>
      <c r="B11503" t="s">
        <v>4500</v>
      </c>
      <c r="C11503" t="s">
        <v>3597</v>
      </c>
      <c r="D11503" t="s">
        <v>3743</v>
      </c>
      <c r="E11503" t="s">
        <v>3747</v>
      </c>
      <c r="F11503" t="s">
        <v>3849</v>
      </c>
      <c r="G11503">
        <v>204795649</v>
      </c>
      <c r="I11503" t="s">
        <v>3622</v>
      </c>
      <c r="J11503" t="s">
        <v>4539</v>
      </c>
      <c r="K11503" t="s">
        <v>3624</v>
      </c>
      <c r="L11503" t="s">
        <v>4540</v>
      </c>
      <c r="M11503">
        <v>11.8</v>
      </c>
      <c r="N11503">
        <v>22.8</v>
      </c>
      <c r="O11503">
        <v>11.6</v>
      </c>
      <c r="S11503" t="b">
        <v>0</v>
      </c>
      <c r="T11503" t="b">
        <v>0</v>
      </c>
      <c r="U11503" t="b">
        <v>0</v>
      </c>
      <c r="V11503">
        <v>30000</v>
      </c>
      <c r="W11503">
        <v>18100</v>
      </c>
      <c r="X11503">
        <v>2.82</v>
      </c>
      <c r="Y11503">
        <v>20800</v>
      </c>
      <c r="Z11503">
        <v>3.06</v>
      </c>
    </row>
    <row r="11504" spans="1:26">
      <c r="A11504">
        <v>204795638</v>
      </c>
      <c r="B11504" t="s">
        <v>4500</v>
      </c>
      <c r="C11504" t="s">
        <v>3597</v>
      </c>
      <c r="D11504" t="s">
        <v>3743</v>
      </c>
      <c r="E11504" t="s">
        <v>3747</v>
      </c>
      <c r="F11504" t="s">
        <v>3621</v>
      </c>
      <c r="G11504">
        <v>204795638</v>
      </c>
      <c r="I11504" t="s">
        <v>3622</v>
      </c>
      <c r="J11504" t="s">
        <v>4521</v>
      </c>
      <c r="K11504" t="s">
        <v>3624</v>
      </c>
      <c r="L11504" t="s">
        <v>4538</v>
      </c>
      <c r="M11504">
        <v>12</v>
      </c>
      <c r="N11504">
        <v>20.8</v>
      </c>
      <c r="O11504">
        <v>10.199999999999999</v>
      </c>
      <c r="S11504" t="b">
        <v>0</v>
      </c>
      <c r="T11504" t="b">
        <v>0</v>
      </c>
      <c r="U11504" t="b">
        <v>0</v>
      </c>
      <c r="V11504">
        <v>12000</v>
      </c>
      <c r="W11504">
        <v>9200</v>
      </c>
      <c r="X11504">
        <v>2.64</v>
      </c>
      <c r="Y11504">
        <v>11100</v>
      </c>
      <c r="Z11504">
        <v>3.1</v>
      </c>
    </row>
    <row r="11505" spans="1:26">
      <c r="A11505">
        <v>204795639</v>
      </c>
      <c r="B11505" t="s">
        <v>4500</v>
      </c>
      <c r="C11505" t="s">
        <v>3597</v>
      </c>
      <c r="D11505" t="s">
        <v>3743</v>
      </c>
      <c r="E11505" t="s">
        <v>3747</v>
      </c>
      <c r="F11505" t="s">
        <v>3621</v>
      </c>
      <c r="G11505">
        <v>204795639</v>
      </c>
      <c r="I11505" t="s">
        <v>3622</v>
      </c>
      <c r="J11505" t="s">
        <v>4519</v>
      </c>
      <c r="K11505" t="s">
        <v>3624</v>
      </c>
      <c r="L11505" t="s">
        <v>4538</v>
      </c>
      <c r="M11505">
        <v>12</v>
      </c>
      <c r="N11505">
        <v>20.8</v>
      </c>
      <c r="O11505">
        <v>10.199999999999999</v>
      </c>
      <c r="S11505" t="b">
        <v>0</v>
      </c>
      <c r="T11505" t="b">
        <v>0</v>
      </c>
      <c r="U11505" t="b">
        <v>0</v>
      </c>
      <c r="V11505">
        <v>12000</v>
      </c>
      <c r="W11505">
        <v>9200</v>
      </c>
      <c r="X11505">
        <v>2.64</v>
      </c>
      <c r="Y11505">
        <v>11100</v>
      </c>
      <c r="Z11505">
        <v>3.1</v>
      </c>
    </row>
    <row r="11506" spans="1:26">
      <c r="A11506">
        <v>204795620</v>
      </c>
      <c r="B11506" t="s">
        <v>4500</v>
      </c>
      <c r="C11506" t="s">
        <v>3597</v>
      </c>
      <c r="D11506" t="s">
        <v>3743</v>
      </c>
      <c r="E11506" t="s">
        <v>3747</v>
      </c>
      <c r="F11506" t="s">
        <v>3849</v>
      </c>
      <c r="G11506">
        <v>204795620</v>
      </c>
      <c r="I11506" t="s">
        <v>3622</v>
      </c>
      <c r="J11506" t="s">
        <v>4536</v>
      </c>
      <c r="K11506" t="s">
        <v>3624</v>
      </c>
      <c r="L11506" t="s">
        <v>4537</v>
      </c>
      <c r="M11506">
        <v>12.2</v>
      </c>
      <c r="N11506">
        <v>21.2</v>
      </c>
      <c r="O11506">
        <v>10.8</v>
      </c>
      <c r="S11506" t="b">
        <v>0</v>
      </c>
      <c r="T11506" t="b">
        <v>0</v>
      </c>
      <c r="U11506" t="b">
        <v>0</v>
      </c>
      <c r="V11506">
        <v>24000</v>
      </c>
      <c r="W11506">
        <v>15400</v>
      </c>
      <c r="X11506">
        <v>2.65</v>
      </c>
      <c r="Y11506">
        <v>17900</v>
      </c>
      <c r="Z11506">
        <v>2.96</v>
      </c>
    </row>
    <row r="11507" spans="1:26">
      <c r="A11507">
        <v>204795621</v>
      </c>
      <c r="B11507" t="s">
        <v>4500</v>
      </c>
      <c r="C11507" t="s">
        <v>3597</v>
      </c>
      <c r="D11507" t="s">
        <v>3743</v>
      </c>
      <c r="E11507" t="s">
        <v>3747</v>
      </c>
      <c r="F11507" t="s">
        <v>3849</v>
      </c>
      <c r="G11507">
        <v>204795621</v>
      </c>
      <c r="I11507" t="s">
        <v>3622</v>
      </c>
      <c r="J11507" t="s">
        <v>4534</v>
      </c>
      <c r="K11507" t="s">
        <v>3624</v>
      </c>
      <c r="L11507" t="s">
        <v>4537</v>
      </c>
      <c r="M11507">
        <v>12.2</v>
      </c>
      <c r="N11507">
        <v>21.2</v>
      </c>
      <c r="O11507">
        <v>10.8</v>
      </c>
      <c r="S11507" t="b">
        <v>0</v>
      </c>
      <c r="T11507" t="b">
        <v>0</v>
      </c>
      <c r="U11507" t="b">
        <v>0</v>
      </c>
      <c r="V11507">
        <v>24000</v>
      </c>
      <c r="W11507">
        <v>15400</v>
      </c>
      <c r="X11507">
        <v>2.65</v>
      </c>
      <c r="Y11507">
        <v>17900</v>
      </c>
      <c r="Z11507">
        <v>2.96</v>
      </c>
    </row>
    <row r="11508" spans="1:26">
      <c r="A11508">
        <v>204795642</v>
      </c>
      <c r="B11508" t="s">
        <v>4500</v>
      </c>
      <c r="C11508" t="s">
        <v>3597</v>
      </c>
      <c r="D11508" t="s">
        <v>3743</v>
      </c>
      <c r="E11508" t="s">
        <v>3747</v>
      </c>
      <c r="F11508" t="s">
        <v>3621</v>
      </c>
      <c r="G11508">
        <v>204795642</v>
      </c>
      <c r="I11508" t="s">
        <v>3622</v>
      </c>
      <c r="J11508" t="s">
        <v>4536</v>
      </c>
      <c r="K11508" t="s">
        <v>3624</v>
      </c>
      <c r="L11508" t="s">
        <v>4531</v>
      </c>
      <c r="M11508">
        <v>12.2</v>
      </c>
      <c r="N11508">
        <v>21.4</v>
      </c>
      <c r="O11508">
        <v>11</v>
      </c>
      <c r="S11508" t="b">
        <v>0</v>
      </c>
      <c r="T11508" t="b">
        <v>0</v>
      </c>
      <c r="U11508" t="b">
        <v>0</v>
      </c>
      <c r="V11508">
        <v>24000</v>
      </c>
      <c r="W11508">
        <v>15700</v>
      </c>
      <c r="X11508">
        <v>2.63</v>
      </c>
      <c r="Y11508">
        <v>18300</v>
      </c>
      <c r="Z11508">
        <v>2.95</v>
      </c>
    </row>
    <row r="11509" spans="1:26">
      <c r="A11509">
        <v>204795643</v>
      </c>
      <c r="B11509" t="s">
        <v>4500</v>
      </c>
      <c r="C11509" t="s">
        <v>3597</v>
      </c>
      <c r="D11509" t="s">
        <v>3743</v>
      </c>
      <c r="E11509" t="s">
        <v>3747</v>
      </c>
      <c r="F11509" t="s">
        <v>3621</v>
      </c>
      <c r="G11509">
        <v>204795643</v>
      </c>
      <c r="I11509" t="s">
        <v>3622</v>
      </c>
      <c r="J11509" t="s">
        <v>4534</v>
      </c>
      <c r="K11509" t="s">
        <v>3624</v>
      </c>
      <c r="L11509" t="s">
        <v>4531</v>
      </c>
      <c r="M11509">
        <v>12.2</v>
      </c>
      <c r="N11509">
        <v>21.4</v>
      </c>
      <c r="O11509">
        <v>11</v>
      </c>
      <c r="S11509" t="b">
        <v>0</v>
      </c>
      <c r="T11509" t="b">
        <v>0</v>
      </c>
      <c r="U11509" t="b">
        <v>0</v>
      </c>
      <c r="V11509">
        <v>24000</v>
      </c>
      <c r="W11509">
        <v>15700</v>
      </c>
      <c r="X11509">
        <v>2.63</v>
      </c>
      <c r="Y11509">
        <v>18300</v>
      </c>
      <c r="Z11509">
        <v>2.95</v>
      </c>
    </row>
    <row r="11510" spans="1:26">
      <c r="A11510">
        <v>204795654</v>
      </c>
      <c r="B11510" t="s">
        <v>4500</v>
      </c>
      <c r="C11510" t="s">
        <v>3597</v>
      </c>
      <c r="D11510" t="s">
        <v>3743</v>
      </c>
      <c r="E11510" t="s">
        <v>3747</v>
      </c>
      <c r="F11510" t="s">
        <v>3600</v>
      </c>
      <c r="G11510">
        <v>204795654</v>
      </c>
      <c r="I11510" t="s">
        <v>3601</v>
      </c>
      <c r="J11510" t="s">
        <v>4536</v>
      </c>
      <c r="K11510" t="s">
        <v>3624</v>
      </c>
      <c r="L11510" t="s">
        <v>4535</v>
      </c>
      <c r="M11510">
        <v>12.2</v>
      </c>
      <c r="N11510">
        <v>20.5</v>
      </c>
      <c r="O11510">
        <v>9.3000000000000007</v>
      </c>
      <c r="S11510" t="b">
        <v>0</v>
      </c>
      <c r="T11510" t="b">
        <v>0</v>
      </c>
      <c r="U11510" t="b">
        <v>0</v>
      </c>
      <c r="V11510">
        <v>24000</v>
      </c>
      <c r="W11510">
        <v>15000</v>
      </c>
      <c r="X11510">
        <v>2.5</v>
      </c>
      <c r="Y11510">
        <v>17500</v>
      </c>
      <c r="Z11510">
        <v>2.8</v>
      </c>
    </row>
    <row r="11511" spans="1:26">
      <c r="A11511">
        <v>204795655</v>
      </c>
      <c r="B11511" t="s">
        <v>4500</v>
      </c>
      <c r="C11511" t="s">
        <v>3597</v>
      </c>
      <c r="D11511" t="s">
        <v>3743</v>
      </c>
      <c r="E11511" t="s">
        <v>3747</v>
      </c>
      <c r="F11511" t="s">
        <v>3600</v>
      </c>
      <c r="G11511">
        <v>204795655</v>
      </c>
      <c r="I11511" t="s">
        <v>3601</v>
      </c>
      <c r="J11511" t="s">
        <v>4534</v>
      </c>
      <c r="K11511" t="s">
        <v>3624</v>
      </c>
      <c r="L11511" t="s">
        <v>4535</v>
      </c>
      <c r="M11511">
        <v>12.2</v>
      </c>
      <c r="N11511">
        <v>20.5</v>
      </c>
      <c r="O11511">
        <v>9.3000000000000007</v>
      </c>
      <c r="S11511" t="b">
        <v>0</v>
      </c>
      <c r="T11511" t="b">
        <v>0</v>
      </c>
      <c r="U11511" t="b">
        <v>0</v>
      </c>
      <c r="V11511">
        <v>24000</v>
      </c>
      <c r="W11511">
        <v>15000</v>
      </c>
      <c r="X11511">
        <v>2.5</v>
      </c>
      <c r="Y11511">
        <v>17500</v>
      </c>
      <c r="Z11511">
        <v>2.8</v>
      </c>
    </row>
    <row r="11512" spans="1:26">
      <c r="A11512">
        <v>204813310</v>
      </c>
      <c r="B11512" t="s">
        <v>4500</v>
      </c>
      <c r="C11512" t="s">
        <v>3597</v>
      </c>
      <c r="D11512" t="s">
        <v>3743</v>
      </c>
      <c r="E11512" t="s">
        <v>3747</v>
      </c>
      <c r="F11512" t="s">
        <v>3600</v>
      </c>
      <c r="G11512">
        <v>204813310</v>
      </c>
      <c r="I11512" t="s">
        <v>3601</v>
      </c>
      <c r="J11512" t="s">
        <v>4519</v>
      </c>
      <c r="K11512" t="s">
        <v>3624</v>
      </c>
      <c r="L11512" t="s">
        <v>4527</v>
      </c>
      <c r="M11512">
        <v>13.4</v>
      </c>
      <c r="N11512">
        <v>21.4</v>
      </c>
      <c r="O11512">
        <v>10.3</v>
      </c>
      <c r="S11512" t="b">
        <v>0</v>
      </c>
      <c r="T11512" t="b">
        <v>0</v>
      </c>
      <c r="U11512" t="b">
        <v>0</v>
      </c>
      <c r="V11512">
        <v>12000</v>
      </c>
      <c r="W11512">
        <v>9900</v>
      </c>
      <c r="X11512">
        <v>2.0699999999999998</v>
      </c>
      <c r="Y11512">
        <v>12000</v>
      </c>
      <c r="Z11512">
        <v>2.44</v>
      </c>
    </row>
    <row r="11513" spans="1:26">
      <c r="A11513">
        <v>204874294</v>
      </c>
      <c r="B11513" t="s">
        <v>4500</v>
      </c>
      <c r="C11513" t="s">
        <v>3597</v>
      </c>
      <c r="D11513" t="s">
        <v>3743</v>
      </c>
      <c r="E11513" t="s">
        <v>3747</v>
      </c>
      <c r="F11513" t="s">
        <v>3600</v>
      </c>
      <c r="G11513">
        <v>204874294</v>
      </c>
      <c r="I11513" t="s">
        <v>3622</v>
      </c>
      <c r="J11513" t="s">
        <v>4532</v>
      </c>
      <c r="K11513" t="s">
        <v>3624</v>
      </c>
      <c r="L11513" t="s">
        <v>4533</v>
      </c>
      <c r="M11513">
        <v>12.5</v>
      </c>
      <c r="N11513">
        <v>17.8</v>
      </c>
      <c r="O11513">
        <v>11</v>
      </c>
      <c r="S11513" t="b">
        <v>0</v>
      </c>
      <c r="T11513" t="b">
        <v>0</v>
      </c>
      <c r="U11513" t="b">
        <v>0</v>
      </c>
      <c r="V11513">
        <v>33000</v>
      </c>
      <c r="W11513">
        <v>29000</v>
      </c>
      <c r="X11513">
        <v>2.5499999999999998</v>
      </c>
      <c r="Y11513">
        <v>38000</v>
      </c>
      <c r="Z11513">
        <v>2.06</v>
      </c>
    </row>
    <row r="11514" spans="1:26">
      <c r="A11514">
        <v>204276764</v>
      </c>
      <c r="B11514" t="s">
        <v>4500</v>
      </c>
      <c r="C11514" t="s">
        <v>3597</v>
      </c>
      <c r="D11514" t="s">
        <v>3743</v>
      </c>
      <c r="E11514" t="s">
        <v>3747</v>
      </c>
      <c r="F11514" t="s">
        <v>3621</v>
      </c>
      <c r="G11514">
        <v>204276764</v>
      </c>
      <c r="I11514" t="s">
        <v>3622</v>
      </c>
      <c r="J11514" t="s">
        <v>4525</v>
      </c>
      <c r="K11514" t="s">
        <v>3624</v>
      </c>
      <c r="L11514" t="s">
        <v>4531</v>
      </c>
      <c r="M11514">
        <v>12.6</v>
      </c>
      <c r="N11514">
        <v>19.5</v>
      </c>
      <c r="O11514">
        <v>11.2</v>
      </c>
      <c r="S11514" t="b">
        <v>0</v>
      </c>
      <c r="T11514" t="b">
        <v>0</v>
      </c>
      <c r="U11514" t="b">
        <v>0</v>
      </c>
      <c r="V11514">
        <v>24000</v>
      </c>
      <c r="W11514">
        <v>17200</v>
      </c>
      <c r="X11514">
        <v>2.75</v>
      </c>
      <c r="Y11514">
        <v>26000</v>
      </c>
      <c r="Z11514">
        <v>2.14</v>
      </c>
    </row>
    <row r="11515" spans="1:26">
      <c r="A11515">
        <v>204813304</v>
      </c>
      <c r="B11515" t="s">
        <v>4500</v>
      </c>
      <c r="C11515" t="s">
        <v>3597</v>
      </c>
      <c r="D11515" t="s">
        <v>3743</v>
      </c>
      <c r="E11515" t="s">
        <v>3747</v>
      </c>
      <c r="F11515" t="s">
        <v>3849</v>
      </c>
      <c r="G11515">
        <v>204813304</v>
      </c>
      <c r="I11515" t="s">
        <v>3622</v>
      </c>
      <c r="J11515" t="s">
        <v>4530</v>
      </c>
      <c r="K11515" t="s">
        <v>3624</v>
      </c>
      <c r="L11515" t="s">
        <v>4529</v>
      </c>
      <c r="M11515">
        <v>12.9</v>
      </c>
      <c r="N11515">
        <v>21.8</v>
      </c>
      <c r="O11515">
        <v>10.4</v>
      </c>
      <c r="S11515" t="b">
        <v>0</v>
      </c>
      <c r="T11515" t="b">
        <v>0</v>
      </c>
      <c r="U11515" t="b">
        <v>0</v>
      </c>
      <c r="V11515">
        <v>36000</v>
      </c>
      <c r="W11515">
        <v>22000</v>
      </c>
      <c r="X11515">
        <v>2.59</v>
      </c>
      <c r="Y11515">
        <v>24000</v>
      </c>
      <c r="Z11515">
        <v>2.34</v>
      </c>
    </row>
    <row r="11516" spans="1:26">
      <c r="A11516">
        <v>204813306</v>
      </c>
      <c r="B11516" t="s">
        <v>4500</v>
      </c>
      <c r="C11516" t="s">
        <v>3597</v>
      </c>
      <c r="D11516" t="s">
        <v>3743</v>
      </c>
      <c r="E11516" t="s">
        <v>3747</v>
      </c>
      <c r="F11516" t="s">
        <v>3849</v>
      </c>
      <c r="G11516">
        <v>204813306</v>
      </c>
      <c r="I11516" t="s">
        <v>3622</v>
      </c>
      <c r="J11516" t="s">
        <v>4528</v>
      </c>
      <c r="K11516" t="s">
        <v>3624</v>
      </c>
      <c r="L11516" t="s">
        <v>4529</v>
      </c>
      <c r="M11516">
        <v>12.9</v>
      </c>
      <c r="N11516">
        <v>21.8</v>
      </c>
      <c r="O11516">
        <v>10.4</v>
      </c>
      <c r="S11516" t="b">
        <v>0</v>
      </c>
      <c r="T11516" t="b">
        <v>0</v>
      </c>
      <c r="U11516" t="b">
        <v>0</v>
      </c>
      <c r="V11516">
        <v>36000</v>
      </c>
      <c r="W11516">
        <v>22000</v>
      </c>
      <c r="X11516">
        <v>2.59</v>
      </c>
      <c r="Y11516">
        <v>24000</v>
      </c>
      <c r="Z11516">
        <v>2.34</v>
      </c>
    </row>
    <row r="11517" spans="1:26">
      <c r="A11517">
        <v>204813308</v>
      </c>
      <c r="B11517" t="s">
        <v>4500</v>
      </c>
      <c r="C11517" t="s">
        <v>3597</v>
      </c>
      <c r="D11517" t="s">
        <v>3743</v>
      </c>
      <c r="E11517" t="s">
        <v>3747</v>
      </c>
      <c r="F11517" t="s">
        <v>3600</v>
      </c>
      <c r="G11517">
        <v>204813308</v>
      </c>
      <c r="I11517" t="s">
        <v>3601</v>
      </c>
      <c r="J11517" t="s">
        <v>4521</v>
      </c>
      <c r="K11517" t="s">
        <v>3624</v>
      </c>
      <c r="L11517" t="s">
        <v>4527</v>
      </c>
      <c r="M11517">
        <v>13.4</v>
      </c>
      <c r="N11517">
        <v>21.4</v>
      </c>
      <c r="O11517">
        <v>10.3</v>
      </c>
      <c r="S11517" t="b">
        <v>0</v>
      </c>
      <c r="T11517" t="b">
        <v>0</v>
      </c>
      <c r="U11517" t="b">
        <v>0</v>
      </c>
      <c r="V11517">
        <v>12000</v>
      </c>
      <c r="W11517">
        <v>9900</v>
      </c>
      <c r="X11517">
        <v>2.0699999999999998</v>
      </c>
      <c r="Y11517">
        <v>12000</v>
      </c>
      <c r="Z11517">
        <v>2.44</v>
      </c>
    </row>
    <row r="11518" spans="1:26">
      <c r="A11518">
        <v>204276539</v>
      </c>
      <c r="B11518" t="s">
        <v>4500</v>
      </c>
      <c r="C11518" t="s">
        <v>3597</v>
      </c>
      <c r="D11518" t="s">
        <v>3743</v>
      </c>
      <c r="E11518" t="s">
        <v>3747</v>
      </c>
      <c r="F11518" t="s">
        <v>3849</v>
      </c>
      <c r="G11518">
        <v>204276539</v>
      </c>
      <c r="I11518" t="s">
        <v>3622</v>
      </c>
      <c r="J11518" t="s">
        <v>4525</v>
      </c>
      <c r="K11518" t="s">
        <v>3624</v>
      </c>
      <c r="L11518" t="s">
        <v>4526</v>
      </c>
      <c r="M11518">
        <v>14</v>
      </c>
      <c r="N11518">
        <v>21.5</v>
      </c>
      <c r="O11518">
        <v>12</v>
      </c>
      <c r="S11518" t="b">
        <v>0</v>
      </c>
      <c r="T11518" t="b">
        <v>0</v>
      </c>
      <c r="U11518" t="b">
        <v>0</v>
      </c>
      <c r="V11518">
        <v>24000</v>
      </c>
      <c r="W11518">
        <v>17300</v>
      </c>
      <c r="X11518">
        <v>3.09</v>
      </c>
      <c r="Y11518">
        <v>26000</v>
      </c>
      <c r="Z11518">
        <v>2.54</v>
      </c>
    </row>
    <row r="11519" spans="1:26">
      <c r="A11519">
        <v>204813297</v>
      </c>
      <c r="B11519" t="s">
        <v>4500</v>
      </c>
      <c r="C11519" t="s">
        <v>3597</v>
      </c>
      <c r="D11519" t="s">
        <v>3743</v>
      </c>
      <c r="E11519" t="s">
        <v>3747</v>
      </c>
      <c r="F11519" t="s">
        <v>3849</v>
      </c>
      <c r="G11519">
        <v>204813297</v>
      </c>
      <c r="I11519" t="s">
        <v>3622</v>
      </c>
      <c r="J11519" t="s">
        <v>4524</v>
      </c>
      <c r="K11519" t="s">
        <v>3624</v>
      </c>
      <c r="L11519" t="s">
        <v>4523</v>
      </c>
      <c r="M11519">
        <v>14.4</v>
      </c>
      <c r="N11519">
        <v>24.6</v>
      </c>
      <c r="O11519">
        <v>11</v>
      </c>
      <c r="S11519" t="b">
        <v>0</v>
      </c>
      <c r="T11519" t="b">
        <v>0</v>
      </c>
      <c r="U11519" t="b">
        <v>0</v>
      </c>
      <c r="V11519">
        <v>18000</v>
      </c>
      <c r="W11519">
        <v>11000</v>
      </c>
      <c r="X11519">
        <v>2.48</v>
      </c>
      <c r="Y11519">
        <v>13500</v>
      </c>
      <c r="Z11519">
        <v>2.85</v>
      </c>
    </row>
    <row r="11520" spans="1:26">
      <c r="A11520">
        <v>204813299</v>
      </c>
      <c r="B11520" t="s">
        <v>4500</v>
      </c>
      <c r="C11520" t="s">
        <v>3597</v>
      </c>
      <c r="D11520" t="s">
        <v>3743</v>
      </c>
      <c r="E11520" t="s">
        <v>3747</v>
      </c>
      <c r="F11520" t="s">
        <v>3849</v>
      </c>
      <c r="G11520">
        <v>204813299</v>
      </c>
      <c r="I11520" t="s">
        <v>3622</v>
      </c>
      <c r="J11520" t="s">
        <v>4522</v>
      </c>
      <c r="K11520" t="s">
        <v>3624</v>
      </c>
      <c r="L11520" t="s">
        <v>4523</v>
      </c>
      <c r="M11520">
        <v>14.4</v>
      </c>
      <c r="N11520">
        <v>24.6</v>
      </c>
      <c r="O11520">
        <v>11</v>
      </c>
      <c r="S11520" t="b">
        <v>0</v>
      </c>
      <c r="T11520" t="b">
        <v>0</v>
      </c>
      <c r="U11520" t="b">
        <v>0</v>
      </c>
      <c r="V11520">
        <v>18000</v>
      </c>
      <c r="W11520">
        <v>11000</v>
      </c>
      <c r="X11520">
        <v>2.48</v>
      </c>
      <c r="Y11520">
        <v>13500</v>
      </c>
      <c r="Z11520">
        <v>2.85</v>
      </c>
    </row>
    <row r="11521" spans="1:26">
      <c r="A11521">
        <v>204813293</v>
      </c>
      <c r="B11521" t="s">
        <v>4500</v>
      </c>
      <c r="C11521" t="s">
        <v>3597</v>
      </c>
      <c r="D11521" t="s">
        <v>3743</v>
      </c>
      <c r="E11521" t="s">
        <v>3747</v>
      </c>
      <c r="F11521" t="s">
        <v>3849</v>
      </c>
      <c r="G11521">
        <v>204813293</v>
      </c>
      <c r="I11521" t="s">
        <v>3622</v>
      </c>
      <c r="J11521" t="s">
        <v>4521</v>
      </c>
      <c r="K11521" t="s">
        <v>3624</v>
      </c>
      <c r="L11521" t="s">
        <v>4520</v>
      </c>
      <c r="M11521">
        <v>16.399999999999999</v>
      </c>
      <c r="N11521">
        <v>27</v>
      </c>
      <c r="O11521">
        <v>12.8</v>
      </c>
      <c r="S11521" t="b">
        <v>0</v>
      </c>
      <c r="T11521" t="b">
        <v>0</v>
      </c>
      <c r="U11521" t="b">
        <v>0</v>
      </c>
      <c r="V11521">
        <v>12000</v>
      </c>
      <c r="W11521">
        <v>10100</v>
      </c>
      <c r="X11521">
        <v>2.5299999999999998</v>
      </c>
      <c r="Y11521">
        <v>12200</v>
      </c>
      <c r="Z11521">
        <v>2.98</v>
      </c>
    </row>
    <row r="11522" spans="1:26">
      <c r="A11522">
        <v>204813295</v>
      </c>
      <c r="B11522" t="s">
        <v>4500</v>
      </c>
      <c r="C11522" t="s">
        <v>3597</v>
      </c>
      <c r="D11522" t="s">
        <v>3743</v>
      </c>
      <c r="E11522" t="s">
        <v>3747</v>
      </c>
      <c r="F11522" t="s">
        <v>3849</v>
      </c>
      <c r="G11522">
        <v>204813295</v>
      </c>
      <c r="I11522" t="s">
        <v>3622</v>
      </c>
      <c r="J11522" t="s">
        <v>4519</v>
      </c>
      <c r="K11522" t="s">
        <v>3624</v>
      </c>
      <c r="L11522" t="s">
        <v>4520</v>
      </c>
      <c r="M11522">
        <v>16.399999999999999</v>
      </c>
      <c r="N11522">
        <v>27</v>
      </c>
      <c r="O11522">
        <v>12.8</v>
      </c>
      <c r="S11522" t="b">
        <v>0</v>
      </c>
      <c r="T11522" t="b">
        <v>0</v>
      </c>
      <c r="U11522" t="b">
        <v>0</v>
      </c>
      <c r="V11522">
        <v>12000</v>
      </c>
      <c r="W11522">
        <v>10100</v>
      </c>
      <c r="X11522">
        <v>2.5299999999999998</v>
      </c>
      <c r="Y11522">
        <v>12200</v>
      </c>
      <c r="Z11522">
        <v>2.98</v>
      </c>
    </row>
    <row r="11523" spans="1:26">
      <c r="A11523">
        <v>204444987</v>
      </c>
      <c r="B11523" t="s">
        <v>4500</v>
      </c>
      <c r="C11523" t="s">
        <v>3597</v>
      </c>
      <c r="D11523" t="s">
        <v>3743</v>
      </c>
      <c r="E11523" t="s">
        <v>3744</v>
      </c>
      <c r="F11523" t="s">
        <v>3600</v>
      </c>
      <c r="G11523">
        <v>204444987</v>
      </c>
      <c r="I11523" t="s">
        <v>3601</v>
      </c>
      <c r="J11523" t="s">
        <v>4518</v>
      </c>
      <c r="K11523" t="s">
        <v>3624</v>
      </c>
      <c r="L11523" t="s">
        <v>4516</v>
      </c>
      <c r="M11523">
        <v>9.8000000000000007</v>
      </c>
      <c r="N11523">
        <v>15.3</v>
      </c>
      <c r="O11523">
        <v>11</v>
      </c>
      <c r="S11523" t="b">
        <v>0</v>
      </c>
      <c r="T11523" t="b">
        <v>0</v>
      </c>
      <c r="U11523" t="b">
        <v>0</v>
      </c>
      <c r="V11523">
        <v>42000</v>
      </c>
      <c r="W11523">
        <v>42000</v>
      </c>
      <c r="X11523">
        <v>2.4700000000000002</v>
      </c>
      <c r="Y11523">
        <v>48000</v>
      </c>
      <c r="Z11523">
        <v>2.1</v>
      </c>
    </row>
    <row r="11524" spans="1:26">
      <c r="A11524">
        <v>202850706</v>
      </c>
      <c r="B11524" t="s">
        <v>4500</v>
      </c>
      <c r="C11524" t="s">
        <v>3597</v>
      </c>
      <c r="D11524" t="s">
        <v>3743</v>
      </c>
      <c r="E11524" t="s">
        <v>3744</v>
      </c>
      <c r="F11524" t="s">
        <v>3718</v>
      </c>
      <c r="G11524">
        <v>202850706</v>
      </c>
      <c r="I11524" t="s">
        <v>3711</v>
      </c>
      <c r="J11524" t="s">
        <v>4510</v>
      </c>
      <c r="K11524" t="s">
        <v>3688</v>
      </c>
      <c r="M11524">
        <v>11.3</v>
      </c>
      <c r="N11524">
        <v>16.5</v>
      </c>
      <c r="O11524">
        <v>11</v>
      </c>
      <c r="S11524" t="b">
        <v>0</v>
      </c>
      <c r="T11524" t="b">
        <v>0</v>
      </c>
      <c r="U11524" t="b">
        <v>0</v>
      </c>
      <c r="V11524">
        <v>48000</v>
      </c>
      <c r="W11524">
        <v>35000</v>
      </c>
      <c r="X11524">
        <v>3.74</v>
      </c>
      <c r="Y11524">
        <v>43000</v>
      </c>
      <c r="Z11524">
        <v>4.5999999999999996</v>
      </c>
    </row>
    <row r="11525" spans="1:26">
      <c r="A11525">
        <v>204834220</v>
      </c>
      <c r="B11525" t="s">
        <v>4500</v>
      </c>
      <c r="C11525" t="s">
        <v>3597</v>
      </c>
      <c r="D11525" t="s">
        <v>3743</v>
      </c>
      <c r="E11525" t="s">
        <v>3744</v>
      </c>
      <c r="F11525" t="s">
        <v>3718</v>
      </c>
      <c r="G11525">
        <v>204834220</v>
      </c>
      <c r="I11525" t="s">
        <v>3711</v>
      </c>
      <c r="J11525" t="s">
        <v>4507</v>
      </c>
      <c r="K11525" t="s">
        <v>3688</v>
      </c>
      <c r="M11525">
        <v>11.1</v>
      </c>
      <c r="N11525">
        <v>17.8</v>
      </c>
      <c r="O11525">
        <v>10.7</v>
      </c>
      <c r="S11525" t="b">
        <v>0</v>
      </c>
      <c r="T11525" t="b">
        <v>0</v>
      </c>
      <c r="U11525" t="b">
        <v>0</v>
      </c>
      <c r="V11525">
        <v>60000</v>
      </c>
      <c r="W11525">
        <v>40500</v>
      </c>
      <c r="X11525">
        <v>2.84</v>
      </c>
      <c r="Y11525">
        <v>45144</v>
      </c>
      <c r="Z11525">
        <v>3.17</v>
      </c>
    </row>
    <row r="11526" spans="1:26">
      <c r="A11526">
        <v>202850707</v>
      </c>
      <c r="B11526" t="s">
        <v>4500</v>
      </c>
      <c r="C11526" t="s">
        <v>3597</v>
      </c>
      <c r="D11526" t="s">
        <v>3743</v>
      </c>
      <c r="E11526" t="s">
        <v>3744</v>
      </c>
      <c r="F11526" t="s">
        <v>3718</v>
      </c>
      <c r="G11526">
        <v>202850707</v>
      </c>
      <c r="I11526" t="s">
        <v>3711</v>
      </c>
      <c r="J11526" t="s">
        <v>4506</v>
      </c>
      <c r="K11526" t="s">
        <v>3688</v>
      </c>
      <c r="M11526">
        <v>11.1</v>
      </c>
      <c r="N11526">
        <v>17.8</v>
      </c>
      <c r="O11526">
        <v>10.7</v>
      </c>
      <c r="S11526" t="b">
        <v>0</v>
      </c>
      <c r="T11526" t="b">
        <v>0</v>
      </c>
      <c r="U11526" t="b">
        <v>0</v>
      </c>
      <c r="V11526">
        <v>60000</v>
      </c>
      <c r="W11526">
        <v>40500</v>
      </c>
      <c r="X11526">
        <v>2.84</v>
      </c>
      <c r="Y11526">
        <v>45144</v>
      </c>
      <c r="Z11526">
        <v>3.17</v>
      </c>
    </row>
    <row r="11527" spans="1:26">
      <c r="A11527">
        <v>202850714</v>
      </c>
      <c r="B11527" t="s">
        <v>4500</v>
      </c>
      <c r="C11527" t="s">
        <v>3597</v>
      </c>
      <c r="D11527" t="s">
        <v>3743</v>
      </c>
      <c r="E11527" t="s">
        <v>3744</v>
      </c>
      <c r="F11527" t="s">
        <v>3718</v>
      </c>
      <c r="G11527">
        <v>202850714</v>
      </c>
      <c r="I11527" t="s">
        <v>3711</v>
      </c>
      <c r="J11527" t="s">
        <v>4508</v>
      </c>
      <c r="K11527" t="s">
        <v>3688</v>
      </c>
      <c r="M11527">
        <v>11.3</v>
      </c>
      <c r="N11527">
        <v>16.5</v>
      </c>
      <c r="O11527">
        <v>11</v>
      </c>
      <c r="S11527" t="b">
        <v>0</v>
      </c>
      <c r="T11527" t="b">
        <v>0</v>
      </c>
      <c r="U11527" t="b">
        <v>0</v>
      </c>
      <c r="V11527">
        <v>48000</v>
      </c>
      <c r="W11527">
        <v>42000</v>
      </c>
      <c r="X11527">
        <v>1.86</v>
      </c>
      <c r="Y11527">
        <v>59011</v>
      </c>
      <c r="Z11527">
        <v>3.52</v>
      </c>
    </row>
    <row r="11528" spans="1:26">
      <c r="A11528">
        <v>204834218</v>
      </c>
      <c r="B11528" t="s">
        <v>4500</v>
      </c>
      <c r="C11528" t="s">
        <v>3597</v>
      </c>
      <c r="D11528" t="s">
        <v>3743</v>
      </c>
      <c r="E11528" t="s">
        <v>3744</v>
      </c>
      <c r="F11528" t="s">
        <v>3718</v>
      </c>
      <c r="G11528">
        <v>204834218</v>
      </c>
      <c r="I11528" t="s">
        <v>3711</v>
      </c>
      <c r="J11528" t="s">
        <v>4509</v>
      </c>
      <c r="K11528" t="s">
        <v>3688</v>
      </c>
      <c r="M11528">
        <v>11.3</v>
      </c>
      <c r="N11528">
        <v>16.5</v>
      </c>
      <c r="O11528">
        <v>11</v>
      </c>
      <c r="S11528" t="b">
        <v>0</v>
      </c>
      <c r="T11528" t="b">
        <v>0</v>
      </c>
      <c r="U11528" t="b">
        <v>0</v>
      </c>
      <c r="V11528">
        <v>48000</v>
      </c>
      <c r="W11528">
        <v>35000</v>
      </c>
      <c r="X11528">
        <v>3.74</v>
      </c>
      <c r="Y11528">
        <v>43000</v>
      </c>
      <c r="Z11528">
        <v>4.5999999999999996</v>
      </c>
    </row>
    <row r="11529" spans="1:26">
      <c r="A11529">
        <v>204281763</v>
      </c>
      <c r="B11529" t="s">
        <v>4500</v>
      </c>
      <c r="C11529" t="s">
        <v>3597</v>
      </c>
      <c r="D11529" t="s">
        <v>3743</v>
      </c>
      <c r="E11529" t="s">
        <v>3744</v>
      </c>
      <c r="F11529" t="s">
        <v>3600</v>
      </c>
      <c r="G11529">
        <v>204281763</v>
      </c>
      <c r="I11529" t="s">
        <v>3601</v>
      </c>
      <c r="J11529" t="s">
        <v>4502</v>
      </c>
      <c r="K11529" t="s">
        <v>3624</v>
      </c>
      <c r="L11529" t="s">
        <v>4515</v>
      </c>
      <c r="M11529">
        <v>11.45</v>
      </c>
      <c r="N11529">
        <v>19</v>
      </c>
      <c r="O11529">
        <v>11</v>
      </c>
      <c r="S11529" t="b">
        <v>0</v>
      </c>
      <c r="T11529" t="b">
        <v>0</v>
      </c>
      <c r="U11529" t="b">
        <v>0</v>
      </c>
      <c r="V11529">
        <v>24000</v>
      </c>
      <c r="W11529">
        <v>17500</v>
      </c>
      <c r="X11529">
        <v>2.63</v>
      </c>
      <c r="Y11529">
        <v>26000</v>
      </c>
      <c r="Z11529">
        <v>2.15</v>
      </c>
    </row>
    <row r="11530" spans="1:26">
      <c r="A11530">
        <v>204834219</v>
      </c>
      <c r="B11530" t="s">
        <v>4500</v>
      </c>
      <c r="C11530" t="s">
        <v>3597</v>
      </c>
      <c r="D11530" t="s">
        <v>3743</v>
      </c>
      <c r="E11530" t="s">
        <v>3744</v>
      </c>
      <c r="F11530" t="s">
        <v>3718</v>
      </c>
      <c r="G11530">
        <v>204834219</v>
      </c>
      <c r="I11530" t="s">
        <v>3711</v>
      </c>
      <c r="J11530" t="s">
        <v>4505</v>
      </c>
      <c r="K11530" t="s">
        <v>3688</v>
      </c>
      <c r="M11530">
        <v>11.3</v>
      </c>
      <c r="N11530">
        <v>16.5</v>
      </c>
      <c r="O11530">
        <v>11</v>
      </c>
      <c r="S11530" t="b">
        <v>0</v>
      </c>
      <c r="T11530" t="b">
        <v>0</v>
      </c>
      <c r="U11530" t="b">
        <v>0</v>
      </c>
      <c r="V11530">
        <v>48000</v>
      </c>
      <c r="W11530">
        <v>42000</v>
      </c>
      <c r="X11530">
        <v>1.86</v>
      </c>
      <c r="Y11530">
        <v>59011</v>
      </c>
      <c r="Z11530">
        <v>3.52</v>
      </c>
    </row>
    <row r="11531" spans="1:26">
      <c r="A11531">
        <v>202850717</v>
      </c>
      <c r="B11531" t="s">
        <v>4500</v>
      </c>
      <c r="C11531" t="s">
        <v>3597</v>
      </c>
      <c r="D11531" t="s">
        <v>3743</v>
      </c>
      <c r="E11531" t="s">
        <v>3744</v>
      </c>
      <c r="F11531" t="s">
        <v>3710</v>
      </c>
      <c r="G11531">
        <v>202850717</v>
      </c>
      <c r="I11531" t="s">
        <v>3711</v>
      </c>
      <c r="J11531" t="s">
        <v>4506</v>
      </c>
      <c r="K11531" t="s">
        <v>3725</v>
      </c>
      <c r="M11531">
        <v>12.2</v>
      </c>
      <c r="N11531">
        <v>18.899999999999999</v>
      </c>
      <c r="O11531">
        <v>11.35</v>
      </c>
      <c r="S11531" t="b">
        <v>0</v>
      </c>
      <c r="T11531" t="b">
        <v>0</v>
      </c>
      <c r="U11531" t="b">
        <v>0</v>
      </c>
      <c r="V11531">
        <v>60000</v>
      </c>
      <c r="W11531">
        <v>45144</v>
      </c>
      <c r="X11531">
        <v>3.01</v>
      </c>
      <c r="Y11531">
        <v>45144</v>
      </c>
      <c r="Z11531">
        <v>3.01</v>
      </c>
    </row>
    <row r="11532" spans="1:26">
      <c r="A11532">
        <v>202850716</v>
      </c>
      <c r="B11532" t="s">
        <v>4500</v>
      </c>
      <c r="C11532" t="s">
        <v>3597</v>
      </c>
      <c r="D11532" t="s">
        <v>3743</v>
      </c>
      <c r="E11532" t="s">
        <v>3744</v>
      </c>
      <c r="F11532" t="s">
        <v>3710</v>
      </c>
      <c r="G11532">
        <v>202850716</v>
      </c>
      <c r="I11532" t="s">
        <v>3711</v>
      </c>
      <c r="J11532" t="s">
        <v>4510</v>
      </c>
      <c r="K11532" t="s">
        <v>3725</v>
      </c>
      <c r="M11532">
        <v>12.2</v>
      </c>
      <c r="N11532">
        <v>19.55</v>
      </c>
      <c r="O11532">
        <v>11.5</v>
      </c>
      <c r="S11532" t="b">
        <v>0</v>
      </c>
      <c r="T11532" t="b">
        <v>0</v>
      </c>
      <c r="U11532" t="b">
        <v>0</v>
      </c>
      <c r="V11532">
        <v>48000</v>
      </c>
      <c r="W11532">
        <v>33200</v>
      </c>
      <c r="X11532">
        <v>2.75</v>
      </c>
      <c r="Y11532">
        <v>36936</v>
      </c>
      <c r="Z11532">
        <v>3.06</v>
      </c>
    </row>
    <row r="11533" spans="1:26">
      <c r="A11533">
        <v>202850719</v>
      </c>
      <c r="B11533" t="s">
        <v>4500</v>
      </c>
      <c r="C11533" t="s">
        <v>3597</v>
      </c>
      <c r="D11533" t="s">
        <v>3743</v>
      </c>
      <c r="E11533" t="s">
        <v>3744</v>
      </c>
      <c r="F11533" t="s">
        <v>3710</v>
      </c>
      <c r="G11533">
        <v>202850719</v>
      </c>
      <c r="I11533" t="s">
        <v>3711</v>
      </c>
      <c r="J11533" t="s">
        <v>4508</v>
      </c>
      <c r="K11533" t="s">
        <v>3725</v>
      </c>
      <c r="M11533">
        <v>12.2</v>
      </c>
      <c r="N11533">
        <v>19.55</v>
      </c>
      <c r="O11533">
        <v>11.5</v>
      </c>
      <c r="S11533" t="b">
        <v>0</v>
      </c>
      <c r="T11533" t="b">
        <v>0</v>
      </c>
      <c r="U11533" t="b">
        <v>0</v>
      </c>
      <c r="V11533">
        <v>48000</v>
      </c>
      <c r="W11533">
        <v>40500</v>
      </c>
      <c r="X11533">
        <v>1.97</v>
      </c>
      <c r="Y11533">
        <v>59011</v>
      </c>
      <c r="Z11533">
        <v>3.34</v>
      </c>
    </row>
    <row r="11534" spans="1:26">
      <c r="A11534">
        <v>204926545</v>
      </c>
      <c r="B11534" t="s">
        <v>4500</v>
      </c>
      <c r="C11534" t="s">
        <v>3597</v>
      </c>
      <c r="D11534" t="s">
        <v>3743</v>
      </c>
      <c r="E11534" t="s">
        <v>3744</v>
      </c>
      <c r="F11534" t="s">
        <v>3710</v>
      </c>
      <c r="G11534">
        <v>204926545</v>
      </c>
      <c r="I11534" t="s">
        <v>3711</v>
      </c>
      <c r="J11534" t="s">
        <v>4505</v>
      </c>
      <c r="K11534" t="s">
        <v>3725</v>
      </c>
      <c r="M11534">
        <v>12.2</v>
      </c>
      <c r="N11534">
        <v>19.55</v>
      </c>
      <c r="O11534">
        <v>11.5</v>
      </c>
      <c r="S11534" t="b">
        <v>0</v>
      </c>
      <c r="T11534" t="b">
        <v>0</v>
      </c>
      <c r="U11534" t="b">
        <v>0</v>
      </c>
      <c r="V11534">
        <v>48000</v>
      </c>
      <c r="W11534">
        <v>40500</v>
      </c>
      <c r="X11534">
        <v>1.97</v>
      </c>
      <c r="Y11534">
        <v>59011</v>
      </c>
      <c r="Z11534">
        <v>3.34</v>
      </c>
    </row>
    <row r="11535" spans="1:26">
      <c r="A11535">
        <v>204926548</v>
      </c>
      <c r="B11535" t="s">
        <v>4500</v>
      </c>
      <c r="C11535" t="s">
        <v>3597</v>
      </c>
      <c r="D11535" t="s">
        <v>3743</v>
      </c>
      <c r="E11535" t="s">
        <v>3744</v>
      </c>
      <c r="F11535" t="s">
        <v>3710</v>
      </c>
      <c r="G11535">
        <v>204926548</v>
      </c>
      <c r="I11535" t="s">
        <v>3711</v>
      </c>
      <c r="J11535" t="s">
        <v>4509</v>
      </c>
      <c r="K11535" t="s">
        <v>3725</v>
      </c>
      <c r="M11535">
        <v>12.2</v>
      </c>
      <c r="N11535">
        <v>19.55</v>
      </c>
      <c r="O11535">
        <v>11.5</v>
      </c>
      <c r="S11535" t="b">
        <v>0</v>
      </c>
      <c r="T11535" t="b">
        <v>0</v>
      </c>
      <c r="U11535" t="b">
        <v>0</v>
      </c>
      <c r="V11535">
        <v>48000</v>
      </c>
      <c r="W11535">
        <v>33200</v>
      </c>
      <c r="X11535">
        <v>2.75</v>
      </c>
      <c r="Y11535">
        <v>36936</v>
      </c>
      <c r="Z11535">
        <v>3.06</v>
      </c>
    </row>
    <row r="11536" spans="1:26">
      <c r="A11536">
        <v>204926550</v>
      </c>
      <c r="B11536" t="s">
        <v>4500</v>
      </c>
      <c r="C11536" t="s">
        <v>3597</v>
      </c>
      <c r="D11536" t="s">
        <v>3743</v>
      </c>
      <c r="E11536" t="s">
        <v>3744</v>
      </c>
      <c r="F11536" t="s">
        <v>3710</v>
      </c>
      <c r="G11536">
        <v>204926550</v>
      </c>
      <c r="I11536" t="s">
        <v>3711</v>
      </c>
      <c r="J11536" t="s">
        <v>4507</v>
      </c>
      <c r="K11536" t="s">
        <v>3725</v>
      </c>
      <c r="M11536">
        <v>12.2</v>
      </c>
      <c r="N11536">
        <v>18.899999999999999</v>
      </c>
      <c r="O11536">
        <v>11.35</v>
      </c>
      <c r="S11536" t="b">
        <v>0</v>
      </c>
      <c r="T11536" t="b">
        <v>0</v>
      </c>
      <c r="U11536" t="b">
        <v>0</v>
      </c>
      <c r="V11536">
        <v>60000</v>
      </c>
      <c r="W11536">
        <v>45144</v>
      </c>
      <c r="X11536">
        <v>3.01</v>
      </c>
      <c r="Y11536">
        <v>45144</v>
      </c>
      <c r="Z11536">
        <v>3.01</v>
      </c>
    </row>
    <row r="11537" spans="1:26">
      <c r="A11537">
        <v>204444396</v>
      </c>
      <c r="B11537" t="s">
        <v>4500</v>
      </c>
      <c r="C11537" t="s">
        <v>3597</v>
      </c>
      <c r="D11537" t="s">
        <v>3743</v>
      </c>
      <c r="E11537" t="s">
        <v>3744</v>
      </c>
      <c r="F11537" t="s">
        <v>3600</v>
      </c>
      <c r="G11537">
        <v>204444396</v>
      </c>
      <c r="I11537" t="s">
        <v>3601</v>
      </c>
      <c r="J11537" t="s">
        <v>4512</v>
      </c>
      <c r="K11537" t="s">
        <v>3624</v>
      </c>
      <c r="L11537" t="s">
        <v>4514</v>
      </c>
      <c r="M11537">
        <v>12.5</v>
      </c>
      <c r="N11537">
        <v>16.8</v>
      </c>
      <c r="O11537">
        <v>10.4</v>
      </c>
      <c r="S11537" t="b">
        <v>0</v>
      </c>
      <c r="T11537" t="b">
        <v>0</v>
      </c>
      <c r="U11537" t="b">
        <v>0</v>
      </c>
      <c r="V11537">
        <v>33000</v>
      </c>
      <c r="W11537">
        <v>27000</v>
      </c>
      <c r="X11537">
        <v>2.4300000000000002</v>
      </c>
      <c r="Y11537">
        <v>38000</v>
      </c>
      <c r="Z11537">
        <v>2.06</v>
      </c>
    </row>
    <row r="11538" spans="1:26">
      <c r="A11538">
        <v>204874302</v>
      </c>
      <c r="B11538" t="s">
        <v>4500</v>
      </c>
      <c r="C11538" t="s">
        <v>3597</v>
      </c>
      <c r="D11538" t="s">
        <v>3743</v>
      </c>
      <c r="E11538" t="s">
        <v>3744</v>
      </c>
      <c r="F11538" t="s">
        <v>3600</v>
      </c>
      <c r="G11538">
        <v>204874302</v>
      </c>
      <c r="I11538" t="s">
        <v>3622</v>
      </c>
      <c r="J11538" t="s">
        <v>4512</v>
      </c>
      <c r="K11538" t="s">
        <v>3624</v>
      </c>
      <c r="L11538" t="s">
        <v>4513</v>
      </c>
      <c r="M11538">
        <v>12.5</v>
      </c>
      <c r="N11538">
        <v>17.8</v>
      </c>
      <c r="O11538">
        <v>11</v>
      </c>
      <c r="S11538" t="b">
        <v>0</v>
      </c>
      <c r="T11538" t="b">
        <v>0</v>
      </c>
      <c r="U11538" t="b">
        <v>0</v>
      </c>
      <c r="V11538">
        <v>33000</v>
      </c>
      <c r="W11538">
        <v>29000</v>
      </c>
      <c r="X11538">
        <v>2.5499999999999998</v>
      </c>
      <c r="Y11538">
        <v>38000</v>
      </c>
      <c r="Z11538">
        <v>2.06</v>
      </c>
    </row>
    <row r="11539" spans="1:26">
      <c r="A11539">
        <v>202850705</v>
      </c>
      <c r="B11539" t="s">
        <v>4500</v>
      </c>
      <c r="C11539" t="s">
        <v>3597</v>
      </c>
      <c r="D11539" t="s">
        <v>3743</v>
      </c>
      <c r="E11539" t="s">
        <v>3744</v>
      </c>
      <c r="F11539" t="s">
        <v>3718</v>
      </c>
      <c r="G11539">
        <v>202850705</v>
      </c>
      <c r="I11539" t="s">
        <v>3711</v>
      </c>
      <c r="J11539" t="s">
        <v>4504</v>
      </c>
      <c r="K11539" t="s">
        <v>3688</v>
      </c>
      <c r="M11539">
        <v>12.6</v>
      </c>
      <c r="N11539">
        <v>18.3</v>
      </c>
      <c r="O11539">
        <v>11.2</v>
      </c>
      <c r="S11539" t="b">
        <v>0</v>
      </c>
      <c r="T11539" t="b">
        <v>0</v>
      </c>
      <c r="U11539" t="b">
        <v>0</v>
      </c>
      <c r="V11539">
        <v>36000</v>
      </c>
      <c r="W11539">
        <v>26600</v>
      </c>
      <c r="X11539">
        <v>2.39</v>
      </c>
      <c r="Y11539">
        <v>28728</v>
      </c>
      <c r="Z11539">
        <v>2.58</v>
      </c>
    </row>
    <row r="11540" spans="1:26">
      <c r="A11540">
        <v>202850708</v>
      </c>
      <c r="B11540" t="s">
        <v>4500</v>
      </c>
      <c r="C11540" t="s">
        <v>3597</v>
      </c>
      <c r="D11540" t="s">
        <v>3743</v>
      </c>
      <c r="E11540" t="s">
        <v>3744</v>
      </c>
      <c r="F11540" t="s">
        <v>3718</v>
      </c>
      <c r="G11540">
        <v>202850708</v>
      </c>
      <c r="I11540" t="s">
        <v>3711</v>
      </c>
      <c r="J11540" t="s">
        <v>4501</v>
      </c>
      <c r="K11540" t="s">
        <v>3688</v>
      </c>
      <c r="L11540" t="s">
        <v>1273</v>
      </c>
      <c r="M11540">
        <v>12.6</v>
      </c>
      <c r="N11540">
        <v>18.3</v>
      </c>
      <c r="O11540">
        <v>11.7</v>
      </c>
      <c r="S11540" t="b">
        <v>0</v>
      </c>
      <c r="T11540" t="b">
        <v>0</v>
      </c>
      <c r="U11540" t="b">
        <v>0</v>
      </c>
      <c r="V11540">
        <v>36000</v>
      </c>
      <c r="W11540">
        <v>32000</v>
      </c>
      <c r="X11540">
        <v>2.0499999999999998</v>
      </c>
      <c r="Y11540">
        <v>45898</v>
      </c>
      <c r="Z11540">
        <v>2.94</v>
      </c>
    </row>
    <row r="11541" spans="1:26">
      <c r="A11541">
        <v>204276766</v>
      </c>
      <c r="B11541" t="s">
        <v>4500</v>
      </c>
      <c r="C11541" t="s">
        <v>3597</v>
      </c>
      <c r="D11541" t="s">
        <v>3743</v>
      </c>
      <c r="E11541" t="s">
        <v>3744</v>
      </c>
      <c r="F11541" t="s">
        <v>3621</v>
      </c>
      <c r="G11541">
        <v>204276766</v>
      </c>
      <c r="I11541" t="s">
        <v>3622</v>
      </c>
      <c r="J11541" t="s">
        <v>4502</v>
      </c>
      <c r="K11541" t="s">
        <v>3624</v>
      </c>
      <c r="L11541" t="s">
        <v>4511</v>
      </c>
      <c r="M11541">
        <v>12.6</v>
      </c>
      <c r="N11541">
        <v>19.5</v>
      </c>
      <c r="O11541">
        <v>11.2</v>
      </c>
      <c r="S11541" t="b">
        <v>0</v>
      </c>
      <c r="T11541" t="b">
        <v>0</v>
      </c>
      <c r="U11541" t="b">
        <v>0</v>
      </c>
      <c r="V11541">
        <v>24000</v>
      </c>
      <c r="W11541">
        <v>17200</v>
      </c>
      <c r="X11541">
        <v>2.75</v>
      </c>
      <c r="Y11541">
        <v>26000</v>
      </c>
      <c r="Z11541">
        <v>2.14</v>
      </c>
    </row>
    <row r="11542" spans="1:26">
      <c r="A11542">
        <v>202850710</v>
      </c>
      <c r="B11542" t="s">
        <v>4500</v>
      </c>
      <c r="C11542" t="s">
        <v>3597</v>
      </c>
      <c r="D11542" t="s">
        <v>3743</v>
      </c>
      <c r="E11542" t="s">
        <v>3744</v>
      </c>
      <c r="F11542" t="s">
        <v>3650</v>
      </c>
      <c r="G11542">
        <v>202850710</v>
      </c>
      <c r="I11542" t="s">
        <v>3651</v>
      </c>
      <c r="J11542" t="s">
        <v>4510</v>
      </c>
      <c r="K11542" t="s">
        <v>3653</v>
      </c>
      <c r="M11542">
        <v>13.1</v>
      </c>
      <c r="N11542">
        <v>22.6</v>
      </c>
      <c r="O11542">
        <v>12</v>
      </c>
      <c r="S11542" t="b">
        <v>0</v>
      </c>
      <c r="T11542" t="b">
        <v>0</v>
      </c>
      <c r="U11542" t="b">
        <v>0</v>
      </c>
      <c r="V11542">
        <v>48000</v>
      </c>
      <c r="W11542">
        <v>31400</v>
      </c>
      <c r="X11542">
        <v>2.37</v>
      </c>
      <c r="Y11542">
        <v>36936</v>
      </c>
      <c r="Z11542">
        <v>2.79</v>
      </c>
    </row>
    <row r="11543" spans="1:26">
      <c r="A11543">
        <v>204834278</v>
      </c>
      <c r="B11543" t="s">
        <v>4500</v>
      </c>
      <c r="C11543" t="s">
        <v>3597</v>
      </c>
      <c r="D11543" t="s">
        <v>3743</v>
      </c>
      <c r="E11543" t="s">
        <v>3744</v>
      </c>
      <c r="F11543" t="s">
        <v>3718</v>
      </c>
      <c r="G11543">
        <v>204834278</v>
      </c>
      <c r="I11543" t="s">
        <v>3711</v>
      </c>
      <c r="J11543" t="s">
        <v>4499</v>
      </c>
      <c r="K11543" t="s">
        <v>3688</v>
      </c>
      <c r="M11543">
        <v>12.6</v>
      </c>
      <c r="N11543">
        <v>18.3</v>
      </c>
      <c r="O11543">
        <v>11.2</v>
      </c>
      <c r="S11543" t="b">
        <v>0</v>
      </c>
      <c r="T11543" t="b">
        <v>0</v>
      </c>
      <c r="U11543" t="b">
        <v>0</v>
      </c>
      <c r="V11543">
        <v>36000</v>
      </c>
      <c r="W11543">
        <v>26600</v>
      </c>
      <c r="X11543">
        <v>2.39</v>
      </c>
      <c r="Y11543">
        <v>28728</v>
      </c>
      <c r="Z11543">
        <v>2.58</v>
      </c>
    </row>
    <row r="11544" spans="1:26">
      <c r="A11544">
        <v>204834280</v>
      </c>
      <c r="B11544" t="s">
        <v>4500</v>
      </c>
      <c r="C11544" t="s">
        <v>3597</v>
      </c>
      <c r="D11544" t="s">
        <v>3743</v>
      </c>
      <c r="E11544" t="s">
        <v>3744</v>
      </c>
      <c r="F11544" t="s">
        <v>3718</v>
      </c>
      <c r="G11544">
        <v>204834280</v>
      </c>
      <c r="I11544" t="s">
        <v>3711</v>
      </c>
      <c r="J11544" t="s">
        <v>4498</v>
      </c>
      <c r="K11544" t="s">
        <v>3688</v>
      </c>
      <c r="M11544">
        <v>12.6</v>
      </c>
      <c r="N11544">
        <v>18.3</v>
      </c>
      <c r="O11544">
        <v>11.7</v>
      </c>
      <c r="S11544" t="b">
        <v>0</v>
      </c>
      <c r="T11544" t="b">
        <v>0</v>
      </c>
      <c r="U11544" t="b">
        <v>0</v>
      </c>
      <c r="V11544">
        <v>36000</v>
      </c>
      <c r="W11544">
        <v>32000</v>
      </c>
      <c r="X11544">
        <v>2.0499999999999998</v>
      </c>
      <c r="Y11544">
        <v>45898</v>
      </c>
      <c r="Z11544">
        <v>2.94</v>
      </c>
    </row>
    <row r="11545" spans="1:26">
      <c r="A11545">
        <v>204834281</v>
      </c>
      <c r="B11545" t="s">
        <v>4500</v>
      </c>
      <c r="C11545" t="s">
        <v>3597</v>
      </c>
      <c r="D11545" t="s">
        <v>3743</v>
      </c>
      <c r="E11545" t="s">
        <v>3744</v>
      </c>
      <c r="F11545" t="s">
        <v>3650</v>
      </c>
      <c r="G11545">
        <v>204834281</v>
      </c>
      <c r="I11545" t="s">
        <v>3651</v>
      </c>
      <c r="J11545" t="s">
        <v>4509</v>
      </c>
      <c r="K11545" t="s">
        <v>3653</v>
      </c>
      <c r="M11545">
        <v>13.1</v>
      </c>
      <c r="N11545">
        <v>22.6</v>
      </c>
      <c r="O11545">
        <v>12</v>
      </c>
      <c r="S11545" t="b">
        <v>0</v>
      </c>
      <c r="T11545" t="b">
        <v>0</v>
      </c>
      <c r="U11545" t="b">
        <v>0</v>
      </c>
      <c r="V11545">
        <v>48000</v>
      </c>
      <c r="W11545">
        <v>31400</v>
      </c>
      <c r="X11545">
        <v>2.37</v>
      </c>
      <c r="Y11545">
        <v>36936</v>
      </c>
      <c r="Z11545">
        <v>2.79</v>
      </c>
    </row>
    <row r="11546" spans="1:26">
      <c r="A11546">
        <v>202850713</v>
      </c>
      <c r="B11546" t="s">
        <v>4500</v>
      </c>
      <c r="C11546" t="s">
        <v>3597</v>
      </c>
      <c r="D11546" t="s">
        <v>3743</v>
      </c>
      <c r="E11546" t="s">
        <v>3744</v>
      </c>
      <c r="F11546" t="s">
        <v>3650</v>
      </c>
      <c r="G11546">
        <v>202850713</v>
      </c>
      <c r="I11546" t="s">
        <v>3651</v>
      </c>
      <c r="J11546" t="s">
        <v>4508</v>
      </c>
      <c r="K11546" t="s">
        <v>3653</v>
      </c>
      <c r="M11546">
        <v>13.1</v>
      </c>
      <c r="N11546">
        <v>22.6</v>
      </c>
      <c r="O11546">
        <v>12</v>
      </c>
      <c r="S11546" t="b">
        <v>0</v>
      </c>
      <c r="T11546" t="b">
        <v>0</v>
      </c>
      <c r="U11546" t="b">
        <v>0</v>
      </c>
      <c r="V11546">
        <v>48000</v>
      </c>
      <c r="W11546">
        <v>39000</v>
      </c>
      <c r="X11546">
        <v>2.1</v>
      </c>
      <c r="Y11546">
        <v>59011</v>
      </c>
      <c r="Z11546">
        <v>3.18</v>
      </c>
    </row>
    <row r="11547" spans="1:26">
      <c r="A11547">
        <v>204834283</v>
      </c>
      <c r="B11547" t="s">
        <v>4500</v>
      </c>
      <c r="C11547" t="s">
        <v>3597</v>
      </c>
      <c r="D11547" t="s">
        <v>3743</v>
      </c>
      <c r="E11547" t="s">
        <v>3744</v>
      </c>
      <c r="F11547" t="s">
        <v>3650</v>
      </c>
      <c r="G11547">
        <v>204834283</v>
      </c>
      <c r="I11547" t="s">
        <v>3651</v>
      </c>
      <c r="J11547" t="s">
        <v>4507</v>
      </c>
      <c r="K11547" t="s">
        <v>3653</v>
      </c>
      <c r="M11547">
        <v>13.3</v>
      </c>
      <c r="N11547">
        <v>20</v>
      </c>
      <c r="O11547">
        <v>12</v>
      </c>
      <c r="S11547" t="b">
        <v>0</v>
      </c>
      <c r="T11547" t="b">
        <v>0</v>
      </c>
      <c r="U11547" t="b">
        <v>0</v>
      </c>
      <c r="V11547">
        <v>60000</v>
      </c>
      <c r="W11547">
        <v>41500</v>
      </c>
      <c r="X11547">
        <v>2.63</v>
      </c>
      <c r="Y11547">
        <v>45144</v>
      </c>
      <c r="Z11547">
        <v>2.86</v>
      </c>
    </row>
    <row r="11548" spans="1:26">
      <c r="A11548">
        <v>202850711</v>
      </c>
      <c r="B11548" t="s">
        <v>4500</v>
      </c>
      <c r="C11548" t="s">
        <v>3597</v>
      </c>
      <c r="D11548" t="s">
        <v>3743</v>
      </c>
      <c r="E11548" t="s">
        <v>3744</v>
      </c>
      <c r="F11548" t="s">
        <v>3650</v>
      </c>
      <c r="G11548">
        <v>202850711</v>
      </c>
      <c r="I11548" t="s">
        <v>3651</v>
      </c>
      <c r="J11548" t="s">
        <v>4506</v>
      </c>
      <c r="K11548" t="s">
        <v>3653</v>
      </c>
      <c r="M11548">
        <v>13.3</v>
      </c>
      <c r="N11548">
        <v>20</v>
      </c>
      <c r="O11548">
        <v>12</v>
      </c>
      <c r="S11548" t="b">
        <v>0</v>
      </c>
      <c r="T11548" t="b">
        <v>0</v>
      </c>
      <c r="U11548" t="b">
        <v>0</v>
      </c>
      <c r="V11548">
        <v>60000</v>
      </c>
      <c r="W11548">
        <v>41500</v>
      </c>
      <c r="X11548">
        <v>2.63</v>
      </c>
      <c r="Y11548">
        <v>45144</v>
      </c>
      <c r="Z11548">
        <v>2.86</v>
      </c>
    </row>
    <row r="11549" spans="1:26">
      <c r="A11549">
        <v>204834282</v>
      </c>
      <c r="B11549" t="s">
        <v>4500</v>
      </c>
      <c r="C11549" t="s">
        <v>3597</v>
      </c>
      <c r="D11549" t="s">
        <v>3743</v>
      </c>
      <c r="E11549" t="s">
        <v>3744</v>
      </c>
      <c r="F11549" t="s">
        <v>3650</v>
      </c>
      <c r="G11549">
        <v>204834282</v>
      </c>
      <c r="I11549" t="s">
        <v>3651</v>
      </c>
      <c r="J11549" t="s">
        <v>4505</v>
      </c>
      <c r="K11549" t="s">
        <v>3653</v>
      </c>
      <c r="M11549">
        <v>13.1</v>
      </c>
      <c r="N11549">
        <v>22.6</v>
      </c>
      <c r="O11549">
        <v>12</v>
      </c>
      <c r="S11549" t="b">
        <v>0</v>
      </c>
      <c r="T11549" t="b">
        <v>0</v>
      </c>
      <c r="U11549" t="b">
        <v>0</v>
      </c>
      <c r="V11549">
        <v>48000</v>
      </c>
      <c r="W11549">
        <v>39000</v>
      </c>
      <c r="X11549">
        <v>2.1</v>
      </c>
      <c r="Y11549">
        <v>59011</v>
      </c>
      <c r="Z11549">
        <v>3.18</v>
      </c>
    </row>
    <row r="11550" spans="1:26">
      <c r="A11550">
        <v>202850709</v>
      </c>
      <c r="B11550" t="s">
        <v>4500</v>
      </c>
      <c r="C11550" t="s">
        <v>3597</v>
      </c>
      <c r="D11550" t="s">
        <v>3743</v>
      </c>
      <c r="E11550" t="s">
        <v>3744</v>
      </c>
      <c r="F11550" t="s">
        <v>3650</v>
      </c>
      <c r="G11550">
        <v>202850709</v>
      </c>
      <c r="I11550" t="s">
        <v>3651</v>
      </c>
      <c r="J11550" t="s">
        <v>4504</v>
      </c>
      <c r="K11550" t="s">
        <v>3653</v>
      </c>
      <c r="M11550">
        <v>15</v>
      </c>
      <c r="N11550">
        <v>22.3</v>
      </c>
      <c r="O11550">
        <v>12</v>
      </c>
      <c r="S11550" t="b">
        <v>0</v>
      </c>
      <c r="T11550" t="b">
        <v>0</v>
      </c>
      <c r="U11550" t="b">
        <v>0</v>
      </c>
      <c r="V11550">
        <v>36000</v>
      </c>
      <c r="W11550">
        <v>26400</v>
      </c>
      <c r="X11550">
        <v>2.56</v>
      </c>
      <c r="Y11550">
        <v>28728</v>
      </c>
      <c r="Z11550">
        <v>2.79</v>
      </c>
    </row>
    <row r="11551" spans="1:26">
      <c r="A11551">
        <v>202850712</v>
      </c>
      <c r="B11551" t="s">
        <v>4500</v>
      </c>
      <c r="C11551" t="s">
        <v>3597</v>
      </c>
      <c r="D11551" t="s">
        <v>3743</v>
      </c>
      <c r="E11551" t="s">
        <v>3744</v>
      </c>
      <c r="F11551" t="s">
        <v>3650</v>
      </c>
      <c r="G11551">
        <v>202850712</v>
      </c>
      <c r="I11551" t="s">
        <v>3651</v>
      </c>
      <c r="J11551" t="s">
        <v>4501</v>
      </c>
      <c r="K11551" t="s">
        <v>3653</v>
      </c>
      <c r="M11551">
        <v>15</v>
      </c>
      <c r="N11551">
        <v>22.3</v>
      </c>
      <c r="O11551">
        <v>12</v>
      </c>
      <c r="S11551" t="b">
        <v>0</v>
      </c>
      <c r="T11551" t="b">
        <v>0</v>
      </c>
      <c r="U11551" t="b">
        <v>0</v>
      </c>
      <c r="V11551">
        <v>36000</v>
      </c>
      <c r="W11551">
        <v>33000</v>
      </c>
      <c r="X11551">
        <v>2.2799999999999998</v>
      </c>
      <c r="Y11551">
        <v>45898</v>
      </c>
      <c r="Z11551">
        <v>3.17</v>
      </c>
    </row>
    <row r="11552" spans="1:26">
      <c r="A11552">
        <v>204834279</v>
      </c>
      <c r="B11552" t="s">
        <v>4500</v>
      </c>
      <c r="C11552" t="s">
        <v>3597</v>
      </c>
      <c r="D11552" t="s">
        <v>3743</v>
      </c>
      <c r="E11552" t="s">
        <v>3744</v>
      </c>
      <c r="F11552" t="s">
        <v>3650</v>
      </c>
      <c r="G11552">
        <v>204834279</v>
      </c>
      <c r="I11552" t="s">
        <v>3651</v>
      </c>
      <c r="J11552" t="s">
        <v>4498</v>
      </c>
      <c r="K11552" t="s">
        <v>3653</v>
      </c>
      <c r="M11552">
        <v>15</v>
      </c>
      <c r="N11552">
        <v>22.3</v>
      </c>
      <c r="O11552">
        <v>12</v>
      </c>
      <c r="S11552" t="b">
        <v>0</v>
      </c>
      <c r="T11552" t="b">
        <v>0</v>
      </c>
      <c r="U11552" t="b">
        <v>0</v>
      </c>
      <c r="V11552">
        <v>36000</v>
      </c>
      <c r="W11552">
        <v>33000</v>
      </c>
      <c r="X11552">
        <v>2.2799999999999998</v>
      </c>
      <c r="Y11552">
        <v>45898</v>
      </c>
      <c r="Z11552">
        <v>3.17</v>
      </c>
    </row>
    <row r="11553" spans="1:26">
      <c r="A11553">
        <v>204834277</v>
      </c>
      <c r="B11553" t="s">
        <v>4500</v>
      </c>
      <c r="C11553" t="s">
        <v>3597</v>
      </c>
      <c r="D11553" t="s">
        <v>3743</v>
      </c>
      <c r="E11553" t="s">
        <v>3744</v>
      </c>
      <c r="F11553" t="s">
        <v>3650</v>
      </c>
      <c r="G11553">
        <v>204834277</v>
      </c>
      <c r="I11553" t="s">
        <v>3651</v>
      </c>
      <c r="J11553" t="s">
        <v>4499</v>
      </c>
      <c r="K11553" t="s">
        <v>3653</v>
      </c>
      <c r="M11553">
        <v>15</v>
      </c>
      <c r="N11553">
        <v>22.3</v>
      </c>
      <c r="O11553">
        <v>12</v>
      </c>
      <c r="S11553" t="b">
        <v>0</v>
      </c>
      <c r="T11553" t="b">
        <v>0</v>
      </c>
      <c r="U11553" t="b">
        <v>0</v>
      </c>
      <c r="V11553">
        <v>36000</v>
      </c>
      <c r="W11553">
        <v>26400</v>
      </c>
      <c r="X11553">
        <v>2.56</v>
      </c>
      <c r="Y11553">
        <v>28728</v>
      </c>
      <c r="Z11553">
        <v>2.79</v>
      </c>
    </row>
    <row r="11554" spans="1:26">
      <c r="A11554">
        <v>204926547</v>
      </c>
      <c r="B11554" t="s">
        <v>4497</v>
      </c>
      <c r="C11554" t="s">
        <v>3597</v>
      </c>
      <c r="D11554" t="s">
        <v>3743</v>
      </c>
      <c r="E11554" t="s">
        <v>3744</v>
      </c>
      <c r="F11554" t="s">
        <v>3710</v>
      </c>
      <c r="G11554">
        <v>204926547</v>
      </c>
      <c r="I11554" t="s">
        <v>3711</v>
      </c>
      <c r="J11554" t="s">
        <v>4499</v>
      </c>
      <c r="K11554" t="s">
        <v>3725</v>
      </c>
      <c r="M11554">
        <v>13.8</v>
      </c>
      <c r="N11554">
        <v>20.3</v>
      </c>
      <c r="O11554">
        <v>11.6</v>
      </c>
      <c r="S11554" t="b">
        <v>0</v>
      </c>
      <c r="T11554" t="b">
        <v>0</v>
      </c>
      <c r="U11554" t="b">
        <v>0</v>
      </c>
      <c r="V11554">
        <v>36000</v>
      </c>
      <c r="W11554">
        <v>26400</v>
      </c>
      <c r="X11554">
        <v>2.46</v>
      </c>
      <c r="Y11554">
        <v>28728</v>
      </c>
      <c r="Z11554">
        <v>2.68</v>
      </c>
    </row>
    <row r="11555" spans="1:26">
      <c r="A11555">
        <v>204926544</v>
      </c>
      <c r="B11555" t="s">
        <v>4497</v>
      </c>
      <c r="C11555" t="s">
        <v>3597</v>
      </c>
      <c r="D11555" t="s">
        <v>3743</v>
      </c>
      <c r="E11555" t="s">
        <v>3744</v>
      </c>
      <c r="F11555" t="s">
        <v>3710</v>
      </c>
      <c r="G11555">
        <v>204926544</v>
      </c>
      <c r="I11555" t="s">
        <v>3711</v>
      </c>
      <c r="J11555" t="s">
        <v>4498</v>
      </c>
      <c r="K11555" t="s">
        <v>3725</v>
      </c>
      <c r="M11555">
        <v>13.8</v>
      </c>
      <c r="N11555">
        <v>20.3</v>
      </c>
      <c r="O11555">
        <v>11.85</v>
      </c>
      <c r="S11555" t="b">
        <v>0</v>
      </c>
      <c r="T11555" t="b">
        <v>0</v>
      </c>
      <c r="U11555" t="b">
        <v>0</v>
      </c>
      <c r="V11555">
        <v>36000</v>
      </c>
      <c r="W11555">
        <v>32400</v>
      </c>
      <c r="X11555">
        <v>2.15</v>
      </c>
      <c r="Y11555">
        <v>45898</v>
      </c>
      <c r="Z11555">
        <v>3.05</v>
      </c>
    </row>
    <row r="11556" spans="1:26">
      <c r="A11556">
        <v>7086358</v>
      </c>
      <c r="B11556" t="s">
        <v>3778</v>
      </c>
      <c r="C11556" t="s">
        <v>3597</v>
      </c>
      <c r="D11556" t="s">
        <v>4279</v>
      </c>
      <c r="E11556" t="s">
        <v>4280</v>
      </c>
      <c r="F11556" t="s">
        <v>3621</v>
      </c>
      <c r="G11556">
        <v>7086358</v>
      </c>
      <c r="I11556" t="s">
        <v>3622</v>
      </c>
      <c r="J11556" t="s">
        <v>4495</v>
      </c>
      <c r="K11556" t="s">
        <v>3624</v>
      </c>
      <c r="L11556" t="s">
        <v>4496</v>
      </c>
      <c r="M11556">
        <v>14.1</v>
      </c>
      <c r="N11556">
        <v>25</v>
      </c>
      <c r="O11556">
        <v>11</v>
      </c>
      <c r="S11556" t="b">
        <v>0</v>
      </c>
      <c r="T11556" t="b">
        <v>0</v>
      </c>
      <c r="U11556" t="b">
        <v>0</v>
      </c>
      <c r="V11556">
        <v>12000</v>
      </c>
      <c r="W11556">
        <v>8800</v>
      </c>
      <c r="X11556">
        <v>3.11</v>
      </c>
      <c r="Y11556">
        <v>9100</v>
      </c>
      <c r="Z11556">
        <v>3.1</v>
      </c>
    </row>
    <row r="11557" spans="1:26">
      <c r="A11557">
        <v>204276762</v>
      </c>
      <c r="B11557" t="s">
        <v>4291</v>
      </c>
      <c r="C11557" t="s">
        <v>3597</v>
      </c>
      <c r="D11557" t="s">
        <v>3743</v>
      </c>
      <c r="E11557" t="s">
        <v>3752</v>
      </c>
      <c r="F11557" t="s">
        <v>3849</v>
      </c>
      <c r="G11557">
        <v>204276762</v>
      </c>
      <c r="I11557" t="s">
        <v>3622</v>
      </c>
      <c r="J11557" t="s">
        <v>4298</v>
      </c>
      <c r="K11557" t="s">
        <v>3624</v>
      </c>
      <c r="L11557" t="s">
        <v>4494</v>
      </c>
      <c r="M11557">
        <v>12.5</v>
      </c>
      <c r="N11557">
        <v>18.5</v>
      </c>
      <c r="O11557">
        <v>10.8</v>
      </c>
      <c r="S11557" t="b">
        <v>0</v>
      </c>
      <c r="T11557" t="b">
        <v>0</v>
      </c>
      <c r="U11557" t="b">
        <v>0</v>
      </c>
      <c r="V11557">
        <v>24000</v>
      </c>
      <c r="W11557">
        <v>17700</v>
      </c>
      <c r="X11557">
        <v>2.63</v>
      </c>
      <c r="Y11557">
        <v>26000</v>
      </c>
      <c r="Z11557">
        <v>2.0299999999999998</v>
      </c>
    </row>
    <row r="11558" spans="1:26">
      <c r="A11558">
        <v>204281760</v>
      </c>
      <c r="B11558" t="s">
        <v>4291</v>
      </c>
      <c r="C11558" t="s">
        <v>3597</v>
      </c>
      <c r="D11558" t="s">
        <v>3743</v>
      </c>
      <c r="E11558" t="s">
        <v>3752</v>
      </c>
      <c r="F11558" t="s">
        <v>3600</v>
      </c>
      <c r="G11558">
        <v>204281760</v>
      </c>
      <c r="I11558" t="s">
        <v>3601</v>
      </c>
      <c r="J11558" t="s">
        <v>4298</v>
      </c>
      <c r="K11558" t="s">
        <v>3624</v>
      </c>
      <c r="L11558" t="s">
        <v>4493</v>
      </c>
      <c r="M11558">
        <v>11.45</v>
      </c>
      <c r="N11558">
        <v>19</v>
      </c>
      <c r="O11558">
        <v>11</v>
      </c>
      <c r="S11558" t="b">
        <v>0</v>
      </c>
      <c r="T11558" t="b">
        <v>0</v>
      </c>
      <c r="U11558" t="b">
        <v>0</v>
      </c>
      <c r="V11558">
        <v>24000</v>
      </c>
      <c r="W11558">
        <v>17500</v>
      </c>
      <c r="X11558">
        <v>2.63</v>
      </c>
      <c r="Y11558">
        <v>26000</v>
      </c>
      <c r="Z11558">
        <v>2.15</v>
      </c>
    </row>
    <row r="11559" spans="1:26">
      <c r="A11559">
        <v>202423532</v>
      </c>
      <c r="B11559" t="s">
        <v>3742</v>
      </c>
      <c r="C11559" t="s">
        <v>3597</v>
      </c>
      <c r="D11559" t="s">
        <v>3743</v>
      </c>
      <c r="E11559" t="s">
        <v>3752</v>
      </c>
      <c r="F11559" t="s">
        <v>3718</v>
      </c>
      <c r="G11559">
        <v>202423532</v>
      </c>
      <c r="I11559" t="s">
        <v>3711</v>
      </c>
      <c r="J11559" t="s">
        <v>4236</v>
      </c>
      <c r="K11559" t="s">
        <v>3688</v>
      </c>
      <c r="M11559">
        <v>12.6</v>
      </c>
      <c r="N11559">
        <v>18.3</v>
      </c>
      <c r="O11559">
        <v>11.2</v>
      </c>
      <c r="S11559" t="b">
        <v>0</v>
      </c>
      <c r="T11559" t="b">
        <v>0</v>
      </c>
      <c r="U11559" t="b">
        <v>0</v>
      </c>
      <c r="V11559">
        <v>36000</v>
      </c>
      <c r="W11559">
        <v>26600</v>
      </c>
      <c r="X11559">
        <v>2.39</v>
      </c>
      <c r="Y11559">
        <v>28728</v>
      </c>
      <c r="Z11559">
        <v>2.58</v>
      </c>
    </row>
    <row r="11560" spans="1:26">
      <c r="A11560">
        <v>204276538</v>
      </c>
      <c r="B11560" t="s">
        <v>4291</v>
      </c>
      <c r="C11560" t="s">
        <v>3597</v>
      </c>
      <c r="D11560" t="s">
        <v>3743</v>
      </c>
      <c r="E11560" t="s">
        <v>3752</v>
      </c>
      <c r="F11560" t="s">
        <v>3849</v>
      </c>
      <c r="G11560">
        <v>204276538</v>
      </c>
      <c r="I11560" t="s">
        <v>3622</v>
      </c>
      <c r="J11560" t="s">
        <v>4298</v>
      </c>
      <c r="K11560" t="s">
        <v>3624</v>
      </c>
      <c r="L11560" t="s">
        <v>4492</v>
      </c>
      <c r="M11560">
        <v>14</v>
      </c>
      <c r="N11560">
        <v>21.5</v>
      </c>
      <c r="O11560">
        <v>12</v>
      </c>
      <c r="S11560" t="b">
        <v>0</v>
      </c>
      <c r="T11560" t="b">
        <v>0</v>
      </c>
      <c r="U11560" t="b">
        <v>0</v>
      </c>
      <c r="V11560">
        <v>24000</v>
      </c>
      <c r="W11560">
        <v>17300</v>
      </c>
      <c r="X11560">
        <v>3.09</v>
      </c>
      <c r="Y11560">
        <v>26000</v>
      </c>
      <c r="Z11560">
        <v>2.54</v>
      </c>
    </row>
    <row r="11561" spans="1:26">
      <c r="A11561">
        <v>9956332</v>
      </c>
      <c r="B11561" t="s">
        <v>3774</v>
      </c>
      <c r="C11561" t="s">
        <v>3597</v>
      </c>
      <c r="D11561" t="s">
        <v>1086</v>
      </c>
      <c r="E11561" t="s">
        <v>3620</v>
      </c>
      <c r="F11561" t="s">
        <v>3621</v>
      </c>
      <c r="G11561">
        <v>9956332</v>
      </c>
      <c r="I11561" t="s">
        <v>3622</v>
      </c>
      <c r="J11561" t="s">
        <v>4490</v>
      </c>
      <c r="K11561" t="s">
        <v>3624</v>
      </c>
      <c r="L11561" t="s">
        <v>4491</v>
      </c>
      <c r="M11561">
        <v>12.5</v>
      </c>
      <c r="N11561">
        <v>20</v>
      </c>
      <c r="O11561">
        <v>10.5</v>
      </c>
      <c r="S11561" t="b">
        <v>0</v>
      </c>
      <c r="T11561" t="b">
        <v>0</v>
      </c>
      <c r="U11561" t="b">
        <v>0</v>
      </c>
      <c r="V11561">
        <v>18000</v>
      </c>
      <c r="W11561">
        <v>12400</v>
      </c>
      <c r="X11561">
        <v>2.63</v>
      </c>
      <c r="Y11561">
        <v>18600</v>
      </c>
      <c r="Z11561">
        <v>2.08</v>
      </c>
    </row>
    <row r="11562" spans="1:26">
      <c r="A11562">
        <v>9956330</v>
      </c>
      <c r="B11562" t="s">
        <v>4066</v>
      </c>
      <c r="C11562" t="s">
        <v>3597</v>
      </c>
      <c r="D11562" t="s">
        <v>1086</v>
      </c>
      <c r="E11562" t="s">
        <v>3620</v>
      </c>
      <c r="F11562" t="s">
        <v>3621</v>
      </c>
      <c r="G11562">
        <v>9956330</v>
      </c>
      <c r="I11562" t="s">
        <v>3622</v>
      </c>
      <c r="J11562" t="s">
        <v>4488</v>
      </c>
      <c r="K11562" t="s">
        <v>3624</v>
      </c>
      <c r="L11562" t="s">
        <v>4489</v>
      </c>
      <c r="M11562">
        <v>12.5</v>
      </c>
      <c r="N11562">
        <v>22</v>
      </c>
      <c r="O11562">
        <v>10.199999999999999</v>
      </c>
      <c r="S11562" t="b">
        <v>0</v>
      </c>
      <c r="T11562" t="b">
        <v>0</v>
      </c>
      <c r="U11562" t="b">
        <v>0</v>
      </c>
      <c r="V11562">
        <v>12000</v>
      </c>
      <c r="W11562">
        <v>6800</v>
      </c>
      <c r="X11562">
        <v>2.4900000000000002</v>
      </c>
      <c r="Y11562">
        <v>10348</v>
      </c>
      <c r="Z11562">
        <v>2.25</v>
      </c>
    </row>
    <row r="11563" spans="1:26">
      <c r="A11563">
        <v>9956329</v>
      </c>
      <c r="B11563" t="s">
        <v>4066</v>
      </c>
      <c r="C11563" t="s">
        <v>3597</v>
      </c>
      <c r="D11563" t="s">
        <v>1086</v>
      </c>
      <c r="E11563" t="s">
        <v>3620</v>
      </c>
      <c r="F11563" t="s">
        <v>3621</v>
      </c>
      <c r="G11563">
        <v>9956329</v>
      </c>
      <c r="I11563" t="s">
        <v>3622</v>
      </c>
      <c r="J11563" t="s">
        <v>4486</v>
      </c>
      <c r="K11563" t="s">
        <v>3624</v>
      </c>
      <c r="L11563" t="s">
        <v>4487</v>
      </c>
      <c r="M11563">
        <v>13</v>
      </c>
      <c r="N11563">
        <v>23</v>
      </c>
      <c r="O11563">
        <v>10.5</v>
      </c>
      <c r="S11563" t="b">
        <v>0</v>
      </c>
      <c r="T11563" t="b">
        <v>0</v>
      </c>
      <c r="U11563" t="b">
        <v>0</v>
      </c>
      <c r="V11563">
        <v>9000</v>
      </c>
      <c r="W11563">
        <v>6100</v>
      </c>
      <c r="X11563">
        <v>2.48</v>
      </c>
      <c r="Y11563">
        <v>10215</v>
      </c>
      <c r="Z11563">
        <v>2.36</v>
      </c>
    </row>
    <row r="11564" spans="1:26">
      <c r="A11564">
        <v>203383864</v>
      </c>
      <c r="B11564" t="s">
        <v>4449</v>
      </c>
      <c r="C11564" t="s">
        <v>3597</v>
      </c>
      <c r="D11564" t="s">
        <v>4279</v>
      </c>
      <c r="E11564" t="s">
        <v>4280</v>
      </c>
      <c r="F11564" t="s">
        <v>3621</v>
      </c>
      <c r="G11564">
        <v>203383864</v>
      </c>
      <c r="I11564" t="s">
        <v>3622</v>
      </c>
      <c r="J11564" t="s">
        <v>4484</v>
      </c>
      <c r="K11564" t="s">
        <v>3624</v>
      </c>
      <c r="L11564" t="s">
        <v>4485</v>
      </c>
      <c r="M11564">
        <v>15.4</v>
      </c>
      <c r="N11564">
        <v>25</v>
      </c>
      <c r="O11564">
        <v>12</v>
      </c>
      <c r="S11564" t="b">
        <v>0</v>
      </c>
      <c r="T11564" t="b">
        <v>0</v>
      </c>
      <c r="U11564" t="b">
        <v>1</v>
      </c>
      <c r="V11564">
        <v>12000</v>
      </c>
      <c r="W11564">
        <v>8000</v>
      </c>
      <c r="X11564">
        <v>3.17</v>
      </c>
      <c r="Y11564">
        <v>10164</v>
      </c>
      <c r="Z11564">
        <v>2.5</v>
      </c>
    </row>
    <row r="11565" spans="1:26">
      <c r="A11565">
        <v>203383867</v>
      </c>
      <c r="B11565" t="s">
        <v>4449</v>
      </c>
      <c r="C11565" t="s">
        <v>3597</v>
      </c>
      <c r="D11565" t="s">
        <v>4279</v>
      </c>
      <c r="E11565" t="s">
        <v>4280</v>
      </c>
      <c r="F11565" t="s">
        <v>3621</v>
      </c>
      <c r="G11565">
        <v>203383867</v>
      </c>
      <c r="I11565" t="s">
        <v>3622</v>
      </c>
      <c r="J11565" t="s">
        <v>4482</v>
      </c>
      <c r="K11565" t="s">
        <v>3624</v>
      </c>
      <c r="L11565" t="s">
        <v>4483</v>
      </c>
      <c r="M11565">
        <v>12.8</v>
      </c>
      <c r="N11565">
        <v>19.5</v>
      </c>
      <c r="O11565">
        <v>10</v>
      </c>
      <c r="S11565" t="b">
        <v>0</v>
      </c>
      <c r="T11565" t="b">
        <v>0</v>
      </c>
      <c r="U11565" t="b">
        <v>0</v>
      </c>
      <c r="V11565">
        <v>9000</v>
      </c>
      <c r="W11565">
        <v>5000</v>
      </c>
      <c r="X11565">
        <v>2.4</v>
      </c>
      <c r="Y11565">
        <v>9762</v>
      </c>
      <c r="Z11565">
        <v>2.4900000000000002</v>
      </c>
    </row>
    <row r="11566" spans="1:26">
      <c r="A11566">
        <v>203383866</v>
      </c>
      <c r="B11566" t="s">
        <v>4449</v>
      </c>
      <c r="C11566" t="s">
        <v>3597</v>
      </c>
      <c r="D11566" t="s">
        <v>4279</v>
      </c>
      <c r="E11566" t="s">
        <v>4280</v>
      </c>
      <c r="F11566" t="s">
        <v>3621</v>
      </c>
      <c r="G11566">
        <v>203383866</v>
      </c>
      <c r="I11566" t="s">
        <v>3622</v>
      </c>
      <c r="J11566" t="s">
        <v>4480</v>
      </c>
      <c r="K11566" t="s">
        <v>3624</v>
      </c>
      <c r="L11566" t="s">
        <v>4481</v>
      </c>
      <c r="M11566">
        <v>13</v>
      </c>
      <c r="N11566">
        <v>22</v>
      </c>
      <c r="O11566">
        <v>10.5</v>
      </c>
      <c r="S11566" t="b">
        <v>0</v>
      </c>
      <c r="T11566" t="b">
        <v>0</v>
      </c>
      <c r="U11566" t="b">
        <v>0</v>
      </c>
      <c r="V11566">
        <v>12000</v>
      </c>
      <c r="W11566">
        <v>7500</v>
      </c>
      <c r="X11566">
        <v>2.71</v>
      </c>
      <c r="Y11566">
        <v>10130</v>
      </c>
      <c r="Z11566">
        <v>2.4500000000000002</v>
      </c>
    </row>
    <row r="11567" spans="1:26">
      <c r="A11567">
        <v>205104716</v>
      </c>
      <c r="B11567" t="s">
        <v>4460</v>
      </c>
      <c r="C11567" t="s">
        <v>3597</v>
      </c>
      <c r="D11567" t="s">
        <v>4279</v>
      </c>
      <c r="E11567" t="s">
        <v>4280</v>
      </c>
      <c r="F11567" t="s">
        <v>3849</v>
      </c>
      <c r="G11567">
        <v>205104716</v>
      </c>
      <c r="I11567" t="s">
        <v>3622</v>
      </c>
      <c r="J11567" t="s">
        <v>4478</v>
      </c>
      <c r="K11567" t="s">
        <v>3624</v>
      </c>
      <c r="L11567" t="s">
        <v>4479</v>
      </c>
      <c r="M11567">
        <v>12.5</v>
      </c>
      <c r="N11567">
        <v>19</v>
      </c>
      <c r="O11567">
        <v>10</v>
      </c>
      <c r="S11567" t="b">
        <v>0</v>
      </c>
      <c r="T11567" t="b">
        <v>0</v>
      </c>
      <c r="U11567" t="b">
        <v>1</v>
      </c>
      <c r="V11567">
        <v>12000</v>
      </c>
      <c r="W11567">
        <v>7000</v>
      </c>
      <c r="X11567">
        <v>2.5299999999999998</v>
      </c>
      <c r="Y11567">
        <v>9424</v>
      </c>
      <c r="Z11567">
        <v>2.42</v>
      </c>
    </row>
    <row r="11568" spans="1:26">
      <c r="A11568">
        <v>205123805</v>
      </c>
      <c r="B11568" t="s">
        <v>4460</v>
      </c>
      <c r="C11568" t="s">
        <v>3597</v>
      </c>
      <c r="D11568" t="s">
        <v>4279</v>
      </c>
      <c r="E11568" t="s">
        <v>4280</v>
      </c>
      <c r="F11568" t="s">
        <v>3849</v>
      </c>
      <c r="G11568">
        <v>205123805</v>
      </c>
      <c r="I11568" t="s">
        <v>3622</v>
      </c>
      <c r="J11568" t="s">
        <v>4476</v>
      </c>
      <c r="K11568" t="s">
        <v>3624</v>
      </c>
      <c r="L11568" t="s">
        <v>4477</v>
      </c>
      <c r="M11568">
        <v>12.5</v>
      </c>
      <c r="N11568">
        <v>19</v>
      </c>
      <c r="O11568">
        <v>10</v>
      </c>
      <c r="S11568" t="b">
        <v>0</v>
      </c>
      <c r="T11568" t="b">
        <v>0</v>
      </c>
      <c r="U11568" t="b">
        <v>1</v>
      </c>
      <c r="V11568">
        <v>24000</v>
      </c>
      <c r="W11568">
        <v>19600</v>
      </c>
      <c r="X11568">
        <v>2.84</v>
      </c>
      <c r="Y11568">
        <v>23500</v>
      </c>
      <c r="Z11568">
        <v>2.2000000000000002</v>
      </c>
    </row>
    <row r="11569" spans="1:26">
      <c r="A11569">
        <v>205142785</v>
      </c>
      <c r="B11569" t="s">
        <v>4460</v>
      </c>
      <c r="C11569" t="s">
        <v>3597</v>
      </c>
      <c r="D11569" t="s">
        <v>4279</v>
      </c>
      <c r="E11569" t="s">
        <v>4280</v>
      </c>
      <c r="F11569" t="s">
        <v>3621</v>
      </c>
      <c r="G11569">
        <v>205142785</v>
      </c>
      <c r="I11569" t="s">
        <v>3622</v>
      </c>
      <c r="J11569" t="s">
        <v>4474</v>
      </c>
      <c r="K11569" t="s">
        <v>3624</v>
      </c>
      <c r="L11569" t="s">
        <v>4475</v>
      </c>
      <c r="M11569">
        <v>13</v>
      </c>
      <c r="N11569">
        <v>22</v>
      </c>
      <c r="O11569">
        <v>10.5</v>
      </c>
      <c r="S11569" t="b">
        <v>0</v>
      </c>
      <c r="T11569" t="b">
        <v>0</v>
      </c>
      <c r="U11569" t="b">
        <v>0</v>
      </c>
      <c r="V11569">
        <v>12000</v>
      </c>
      <c r="W11569">
        <v>7500</v>
      </c>
      <c r="X11569">
        <v>2.71</v>
      </c>
      <c r="Y11569">
        <v>10130</v>
      </c>
      <c r="Z11569">
        <v>2.4500000000000002</v>
      </c>
    </row>
    <row r="11570" spans="1:26">
      <c r="A11570">
        <v>205142781</v>
      </c>
      <c r="B11570" t="s">
        <v>4460</v>
      </c>
      <c r="C11570" t="s">
        <v>3597</v>
      </c>
      <c r="D11570" t="s">
        <v>4279</v>
      </c>
      <c r="E11570" t="s">
        <v>4280</v>
      </c>
      <c r="F11570" t="s">
        <v>3621</v>
      </c>
      <c r="G11570">
        <v>205142781</v>
      </c>
      <c r="I11570" t="s">
        <v>3622</v>
      </c>
      <c r="J11570" t="s">
        <v>4472</v>
      </c>
      <c r="K11570" t="s">
        <v>3624</v>
      </c>
      <c r="L11570" t="s">
        <v>4473</v>
      </c>
      <c r="M11570">
        <v>12.8</v>
      </c>
      <c r="N11570">
        <v>19.5</v>
      </c>
      <c r="O11570">
        <v>10</v>
      </c>
      <c r="S11570" t="b">
        <v>0</v>
      </c>
      <c r="T11570" t="b">
        <v>0</v>
      </c>
      <c r="U11570" t="b">
        <v>0</v>
      </c>
      <c r="V11570">
        <v>9000</v>
      </c>
      <c r="W11570">
        <v>5000</v>
      </c>
      <c r="X11570">
        <v>2.4</v>
      </c>
      <c r="Y11570">
        <v>9762</v>
      </c>
      <c r="Z11570">
        <v>2.4900000000000002</v>
      </c>
    </row>
    <row r="11571" spans="1:26">
      <c r="A11571">
        <v>205142782</v>
      </c>
      <c r="B11571" t="s">
        <v>4460</v>
      </c>
      <c r="C11571" t="s">
        <v>3597</v>
      </c>
      <c r="D11571" t="s">
        <v>4279</v>
      </c>
      <c r="E11571" t="s">
        <v>4280</v>
      </c>
      <c r="F11571" t="s">
        <v>3621</v>
      </c>
      <c r="G11571">
        <v>205142782</v>
      </c>
      <c r="I11571" t="s">
        <v>3622</v>
      </c>
      <c r="J11571" t="s">
        <v>4470</v>
      </c>
      <c r="K11571" t="s">
        <v>3624</v>
      </c>
      <c r="L11571" t="s">
        <v>4471</v>
      </c>
      <c r="M11571">
        <v>12.5</v>
      </c>
      <c r="N11571">
        <v>22</v>
      </c>
      <c r="O11571">
        <v>10.5</v>
      </c>
      <c r="S11571" t="b">
        <v>0</v>
      </c>
      <c r="T11571" t="b">
        <v>0</v>
      </c>
      <c r="U11571" t="b">
        <v>0</v>
      </c>
      <c r="V11571">
        <v>12000</v>
      </c>
      <c r="W11571">
        <v>7500</v>
      </c>
      <c r="X11571">
        <v>2.71</v>
      </c>
      <c r="Y11571">
        <v>9424</v>
      </c>
      <c r="Z11571">
        <v>2.42</v>
      </c>
    </row>
    <row r="11572" spans="1:26">
      <c r="A11572">
        <v>205142783</v>
      </c>
      <c r="B11572" t="s">
        <v>4460</v>
      </c>
      <c r="C11572" t="s">
        <v>3597</v>
      </c>
      <c r="D11572" t="s">
        <v>4279</v>
      </c>
      <c r="E11572" t="s">
        <v>4280</v>
      </c>
      <c r="F11572" t="s">
        <v>3621</v>
      </c>
      <c r="G11572">
        <v>205142783</v>
      </c>
      <c r="I11572" t="s">
        <v>3622</v>
      </c>
      <c r="J11572" t="s">
        <v>4468</v>
      </c>
      <c r="K11572" t="s">
        <v>3624</v>
      </c>
      <c r="L11572" t="s">
        <v>4469</v>
      </c>
      <c r="M11572">
        <v>13.7</v>
      </c>
      <c r="N11572">
        <v>22.5</v>
      </c>
      <c r="O11572">
        <v>10.7</v>
      </c>
      <c r="S11572" t="b">
        <v>0</v>
      </c>
      <c r="T11572" t="b">
        <v>0</v>
      </c>
      <c r="U11572" t="b">
        <v>0</v>
      </c>
      <c r="V11572">
        <v>9000</v>
      </c>
      <c r="W11572">
        <v>5000</v>
      </c>
      <c r="X11572">
        <v>2.62</v>
      </c>
      <c r="Y11572">
        <v>9758</v>
      </c>
      <c r="Z11572">
        <v>2.6</v>
      </c>
    </row>
    <row r="11573" spans="1:26">
      <c r="A11573">
        <v>205142786</v>
      </c>
      <c r="B11573" t="s">
        <v>4460</v>
      </c>
      <c r="C11573" t="s">
        <v>3597</v>
      </c>
      <c r="D11573" t="s">
        <v>4279</v>
      </c>
      <c r="E11573" t="s">
        <v>4280</v>
      </c>
      <c r="F11573" t="s">
        <v>3621</v>
      </c>
      <c r="G11573">
        <v>205142786</v>
      </c>
      <c r="I11573" t="s">
        <v>3622</v>
      </c>
      <c r="J11573" t="s">
        <v>4466</v>
      </c>
      <c r="K11573" t="s">
        <v>3624</v>
      </c>
      <c r="L11573" t="s">
        <v>4467</v>
      </c>
      <c r="M11573">
        <v>13</v>
      </c>
      <c r="N11573">
        <v>23.3</v>
      </c>
      <c r="O11573">
        <v>11.6</v>
      </c>
      <c r="S11573" t="b">
        <v>0</v>
      </c>
      <c r="T11573" t="b">
        <v>0</v>
      </c>
      <c r="U11573" t="b">
        <v>0</v>
      </c>
      <c r="V11573">
        <v>18000</v>
      </c>
      <c r="W11573">
        <v>11600</v>
      </c>
      <c r="X11573">
        <v>2.7</v>
      </c>
      <c r="Y11573">
        <v>14777</v>
      </c>
      <c r="Z11573">
        <v>2.38</v>
      </c>
    </row>
    <row r="11574" spans="1:26">
      <c r="A11574">
        <v>204101247</v>
      </c>
      <c r="B11574" t="s">
        <v>4460</v>
      </c>
      <c r="C11574" t="s">
        <v>3597</v>
      </c>
      <c r="D11574" t="s">
        <v>4279</v>
      </c>
      <c r="E11574" t="s">
        <v>4280</v>
      </c>
      <c r="F11574" t="s">
        <v>3650</v>
      </c>
      <c r="G11574">
        <v>204101247</v>
      </c>
      <c r="I11574" t="s">
        <v>3622</v>
      </c>
      <c r="J11574" t="s">
        <v>4465</v>
      </c>
      <c r="K11574" t="s">
        <v>3653</v>
      </c>
      <c r="M11574">
        <v>12.5</v>
      </c>
      <c r="N11574">
        <v>21</v>
      </c>
      <c r="O11574">
        <v>11</v>
      </c>
      <c r="S11574" t="b">
        <v>0</v>
      </c>
      <c r="T11574" t="b">
        <v>0</v>
      </c>
      <c r="U11574" t="b">
        <v>0</v>
      </c>
      <c r="V11574">
        <v>32000</v>
      </c>
      <c r="W11574">
        <v>23200</v>
      </c>
      <c r="X11574">
        <v>2.62</v>
      </c>
      <c r="Y11574">
        <v>40000</v>
      </c>
      <c r="Z11574">
        <v>1.89</v>
      </c>
    </row>
    <row r="11575" spans="1:26">
      <c r="A11575">
        <v>201763897</v>
      </c>
      <c r="B11575" t="s">
        <v>4460</v>
      </c>
      <c r="C11575" t="s">
        <v>3597</v>
      </c>
      <c r="D11575" t="s">
        <v>4279</v>
      </c>
      <c r="E11575" t="s">
        <v>4280</v>
      </c>
      <c r="F11575" t="s">
        <v>3621</v>
      </c>
      <c r="G11575">
        <v>201763897</v>
      </c>
      <c r="I11575" t="s">
        <v>3622</v>
      </c>
      <c r="J11575" t="s">
        <v>4463</v>
      </c>
      <c r="K11575" t="s">
        <v>3624</v>
      </c>
      <c r="L11575" t="s">
        <v>4464</v>
      </c>
      <c r="M11575">
        <v>16.100000000000001</v>
      </c>
      <c r="N11575">
        <v>28</v>
      </c>
      <c r="O11575">
        <v>12.5</v>
      </c>
      <c r="S11575" t="b">
        <v>0</v>
      </c>
      <c r="T11575" t="b">
        <v>0</v>
      </c>
      <c r="U11575" t="b">
        <v>1</v>
      </c>
      <c r="V11575">
        <v>9000</v>
      </c>
      <c r="W11575">
        <v>6500</v>
      </c>
      <c r="X11575">
        <v>2.68</v>
      </c>
      <c r="Y11575">
        <v>10441</v>
      </c>
      <c r="Z11575">
        <v>2.78</v>
      </c>
    </row>
    <row r="11576" spans="1:26">
      <c r="A11576">
        <v>201763898</v>
      </c>
      <c r="B11576" t="s">
        <v>4460</v>
      </c>
      <c r="C11576" t="s">
        <v>3597</v>
      </c>
      <c r="D11576" t="s">
        <v>4279</v>
      </c>
      <c r="E11576" t="s">
        <v>4280</v>
      </c>
      <c r="F11576" t="s">
        <v>3621</v>
      </c>
      <c r="G11576">
        <v>201763898</v>
      </c>
      <c r="I11576" t="s">
        <v>3622</v>
      </c>
      <c r="J11576" t="s">
        <v>4461</v>
      </c>
      <c r="K11576" t="s">
        <v>3624</v>
      </c>
      <c r="L11576" t="s">
        <v>4462</v>
      </c>
      <c r="M11576">
        <v>15.4</v>
      </c>
      <c r="N11576">
        <v>25</v>
      </c>
      <c r="O11576">
        <v>12</v>
      </c>
      <c r="S11576" t="b">
        <v>0</v>
      </c>
      <c r="T11576" t="b">
        <v>0</v>
      </c>
      <c r="U11576" t="b">
        <v>1</v>
      </c>
      <c r="V11576">
        <v>12000</v>
      </c>
      <c r="W11576">
        <v>8000</v>
      </c>
      <c r="X11576">
        <v>3.17</v>
      </c>
      <c r="Y11576">
        <v>10164</v>
      </c>
      <c r="Z11576">
        <v>2.5</v>
      </c>
    </row>
    <row r="11577" spans="1:26">
      <c r="A11577">
        <v>203383868</v>
      </c>
      <c r="B11577" t="s">
        <v>4449</v>
      </c>
      <c r="C11577" t="s">
        <v>3597</v>
      </c>
      <c r="D11577" t="s">
        <v>4279</v>
      </c>
      <c r="E11577" t="s">
        <v>4280</v>
      </c>
      <c r="F11577" t="s">
        <v>3621</v>
      </c>
      <c r="G11577">
        <v>203383868</v>
      </c>
      <c r="I11577" t="s">
        <v>3622</v>
      </c>
      <c r="J11577" t="s">
        <v>4458</v>
      </c>
      <c r="K11577" t="s">
        <v>3624</v>
      </c>
      <c r="L11577" t="s">
        <v>4459</v>
      </c>
      <c r="M11577">
        <v>12.5</v>
      </c>
      <c r="N11577">
        <v>22</v>
      </c>
      <c r="O11577">
        <v>10.5</v>
      </c>
      <c r="S11577" t="b">
        <v>0</v>
      </c>
      <c r="T11577" t="b">
        <v>0</v>
      </c>
      <c r="U11577" t="b">
        <v>0</v>
      </c>
      <c r="V11577">
        <v>12000</v>
      </c>
      <c r="W11577">
        <v>7500</v>
      </c>
      <c r="X11577">
        <v>2.71</v>
      </c>
      <c r="Y11577">
        <v>9424</v>
      </c>
      <c r="Z11577">
        <v>2.42</v>
      </c>
    </row>
    <row r="11578" spans="1:26">
      <c r="A11578">
        <v>203383869</v>
      </c>
      <c r="B11578" t="s">
        <v>4449</v>
      </c>
      <c r="C11578" t="s">
        <v>3597</v>
      </c>
      <c r="D11578" t="s">
        <v>4279</v>
      </c>
      <c r="E11578" t="s">
        <v>4280</v>
      </c>
      <c r="F11578" t="s">
        <v>3621</v>
      </c>
      <c r="G11578">
        <v>203383869</v>
      </c>
      <c r="I11578" t="s">
        <v>3622</v>
      </c>
      <c r="J11578" t="s">
        <v>4456</v>
      </c>
      <c r="K11578" t="s">
        <v>3624</v>
      </c>
      <c r="L11578" t="s">
        <v>4457</v>
      </c>
      <c r="M11578">
        <v>13</v>
      </c>
      <c r="N11578">
        <v>23.3</v>
      </c>
      <c r="O11578">
        <v>11.6</v>
      </c>
      <c r="S11578" t="b">
        <v>0</v>
      </c>
      <c r="T11578" t="b">
        <v>0</v>
      </c>
      <c r="U11578" t="b">
        <v>0</v>
      </c>
      <c r="V11578">
        <v>18000</v>
      </c>
      <c r="W11578">
        <v>11600</v>
      </c>
      <c r="X11578">
        <v>2.7</v>
      </c>
      <c r="Y11578">
        <v>14777</v>
      </c>
      <c r="Z11578">
        <v>2.38</v>
      </c>
    </row>
    <row r="11579" spans="1:26">
      <c r="A11579">
        <v>203383865</v>
      </c>
      <c r="B11579" t="s">
        <v>4449</v>
      </c>
      <c r="C11579" t="s">
        <v>3597</v>
      </c>
      <c r="D11579" t="s">
        <v>4279</v>
      </c>
      <c r="E11579" t="s">
        <v>4280</v>
      </c>
      <c r="F11579" t="s">
        <v>3621</v>
      </c>
      <c r="G11579">
        <v>203383865</v>
      </c>
      <c r="I11579" t="s">
        <v>3622</v>
      </c>
      <c r="J11579" t="s">
        <v>4454</v>
      </c>
      <c r="K11579" t="s">
        <v>3624</v>
      </c>
      <c r="L11579" t="s">
        <v>4455</v>
      </c>
      <c r="M11579">
        <v>13.7</v>
      </c>
      <c r="N11579">
        <v>22.5</v>
      </c>
      <c r="O11579">
        <v>10.7</v>
      </c>
      <c r="S11579" t="b">
        <v>0</v>
      </c>
      <c r="T11579" t="b">
        <v>0</v>
      </c>
      <c r="U11579" t="b">
        <v>0</v>
      </c>
      <c r="V11579">
        <v>9000</v>
      </c>
      <c r="W11579">
        <v>5000</v>
      </c>
      <c r="X11579">
        <v>2.62</v>
      </c>
      <c r="Y11579">
        <v>9758</v>
      </c>
      <c r="Z11579">
        <v>2.6</v>
      </c>
    </row>
    <row r="11580" spans="1:26">
      <c r="A11580">
        <v>203383863</v>
      </c>
      <c r="B11580" t="s">
        <v>4449</v>
      </c>
      <c r="C11580" t="s">
        <v>3597</v>
      </c>
      <c r="D11580" t="s">
        <v>4279</v>
      </c>
      <c r="E11580" t="s">
        <v>4280</v>
      </c>
      <c r="F11580" t="s">
        <v>3621</v>
      </c>
      <c r="G11580">
        <v>203383863</v>
      </c>
      <c r="I11580" t="s">
        <v>3622</v>
      </c>
      <c r="J11580" t="s">
        <v>4452</v>
      </c>
      <c r="K11580" t="s">
        <v>3624</v>
      </c>
      <c r="L11580" t="s">
        <v>4453</v>
      </c>
      <c r="M11580">
        <v>16.100000000000001</v>
      </c>
      <c r="N11580">
        <v>28</v>
      </c>
      <c r="O11580">
        <v>12.5</v>
      </c>
      <c r="S11580" t="b">
        <v>0</v>
      </c>
      <c r="T11580" t="b">
        <v>0</v>
      </c>
      <c r="U11580" t="b">
        <v>1</v>
      </c>
      <c r="V11580">
        <v>9000</v>
      </c>
      <c r="W11580">
        <v>6500</v>
      </c>
      <c r="X11580">
        <v>2.68</v>
      </c>
      <c r="Y11580">
        <v>10441</v>
      </c>
      <c r="Z11580">
        <v>2.78</v>
      </c>
    </row>
    <row r="11581" spans="1:26">
      <c r="A11581">
        <v>205150429</v>
      </c>
      <c r="B11581" t="s">
        <v>4449</v>
      </c>
      <c r="C11581" t="s">
        <v>3597</v>
      </c>
      <c r="D11581" t="s">
        <v>4279</v>
      </c>
      <c r="E11581" t="s">
        <v>4280</v>
      </c>
      <c r="F11581" t="s">
        <v>3650</v>
      </c>
      <c r="G11581">
        <v>205150429</v>
      </c>
      <c r="I11581" t="s">
        <v>3622</v>
      </c>
      <c r="J11581" t="s">
        <v>4451</v>
      </c>
      <c r="K11581" t="s">
        <v>3653</v>
      </c>
      <c r="M11581">
        <v>12.5</v>
      </c>
      <c r="N11581">
        <v>22</v>
      </c>
      <c r="O11581">
        <v>11</v>
      </c>
      <c r="S11581" t="b">
        <v>0</v>
      </c>
      <c r="T11581" t="b">
        <v>0</v>
      </c>
      <c r="U11581" t="b">
        <v>1</v>
      </c>
      <c r="V11581">
        <v>18000</v>
      </c>
      <c r="W11581">
        <v>12200</v>
      </c>
      <c r="X11581">
        <v>2.4</v>
      </c>
      <c r="Y11581">
        <v>19844</v>
      </c>
      <c r="Z11581">
        <v>1.8</v>
      </c>
    </row>
    <row r="11582" spans="1:26">
      <c r="A11582">
        <v>204101246</v>
      </c>
      <c r="B11582" t="s">
        <v>4449</v>
      </c>
      <c r="C11582" t="s">
        <v>3597</v>
      </c>
      <c r="D11582" t="s">
        <v>4279</v>
      </c>
      <c r="E11582" t="s">
        <v>4280</v>
      </c>
      <c r="F11582" t="s">
        <v>3650</v>
      </c>
      <c r="G11582">
        <v>204101246</v>
      </c>
      <c r="I11582" t="s">
        <v>3622</v>
      </c>
      <c r="J11582" t="s">
        <v>4450</v>
      </c>
      <c r="K11582" t="s">
        <v>3653</v>
      </c>
      <c r="M11582">
        <v>12.5</v>
      </c>
      <c r="N11582">
        <v>22</v>
      </c>
      <c r="O11582">
        <v>11</v>
      </c>
      <c r="S11582" t="b">
        <v>0</v>
      </c>
      <c r="T11582" t="b">
        <v>0</v>
      </c>
      <c r="U11582" t="b">
        <v>0</v>
      </c>
      <c r="V11582">
        <v>24000</v>
      </c>
      <c r="W11582">
        <v>15400</v>
      </c>
      <c r="X11582">
        <v>2.64</v>
      </c>
      <c r="Y11582">
        <v>26000</v>
      </c>
      <c r="Z11582">
        <v>1.9</v>
      </c>
    </row>
    <row r="11583" spans="1:26">
      <c r="A11583">
        <v>204834288</v>
      </c>
      <c r="B11583" t="s">
        <v>4436</v>
      </c>
      <c r="C11583" t="s">
        <v>3597</v>
      </c>
      <c r="D11583" t="s">
        <v>3743</v>
      </c>
      <c r="E11583" t="s">
        <v>3747</v>
      </c>
      <c r="F11583" t="s">
        <v>3650</v>
      </c>
      <c r="G11583">
        <v>204834288</v>
      </c>
      <c r="I11583" t="s">
        <v>3651</v>
      </c>
      <c r="J11583" t="s">
        <v>4447</v>
      </c>
      <c r="K11583" t="s">
        <v>3653</v>
      </c>
      <c r="M11583">
        <v>14</v>
      </c>
      <c r="N11583">
        <v>20</v>
      </c>
      <c r="O11583">
        <v>11.3</v>
      </c>
      <c r="S11583" t="b">
        <v>0</v>
      </c>
      <c r="T11583" t="b">
        <v>0</v>
      </c>
      <c r="U11583" t="b">
        <v>0</v>
      </c>
      <c r="V11583">
        <v>36000</v>
      </c>
      <c r="W11583">
        <v>30000</v>
      </c>
      <c r="X11583">
        <v>2.85</v>
      </c>
      <c r="Y11583">
        <v>45000</v>
      </c>
      <c r="Z11583">
        <v>2.2999999999999998</v>
      </c>
    </row>
    <row r="11584" spans="1:26">
      <c r="A11584">
        <v>204834258</v>
      </c>
      <c r="B11584" t="s">
        <v>4436</v>
      </c>
      <c r="C11584" t="s">
        <v>3597</v>
      </c>
      <c r="D11584" t="s">
        <v>3743</v>
      </c>
      <c r="E11584" t="s">
        <v>3747</v>
      </c>
      <c r="F11584" t="s">
        <v>3650</v>
      </c>
      <c r="G11584">
        <v>204834258</v>
      </c>
      <c r="I11584" t="s">
        <v>3651</v>
      </c>
      <c r="J11584" t="s">
        <v>4446</v>
      </c>
      <c r="K11584" t="s">
        <v>3653</v>
      </c>
      <c r="M11584">
        <v>12.2</v>
      </c>
      <c r="N11584">
        <v>20</v>
      </c>
      <c r="O11584">
        <v>11.5</v>
      </c>
      <c r="S11584" t="b">
        <v>0</v>
      </c>
      <c r="T11584" t="b">
        <v>0</v>
      </c>
      <c r="U11584" t="b">
        <v>0</v>
      </c>
      <c r="V11584">
        <v>48000</v>
      </c>
      <c r="W11584">
        <v>33000</v>
      </c>
      <c r="X11584">
        <v>2.6</v>
      </c>
      <c r="Y11584">
        <v>36600</v>
      </c>
      <c r="Z11584">
        <v>2.06</v>
      </c>
    </row>
    <row r="11585" spans="1:26">
      <c r="A11585">
        <v>204834261</v>
      </c>
      <c r="B11585" t="s">
        <v>4436</v>
      </c>
      <c r="C11585" t="s">
        <v>3597</v>
      </c>
      <c r="D11585" t="s">
        <v>3743</v>
      </c>
      <c r="E11585" t="s">
        <v>3747</v>
      </c>
      <c r="F11585" t="s">
        <v>3650</v>
      </c>
      <c r="G11585">
        <v>204834261</v>
      </c>
      <c r="I11585" t="s">
        <v>3651</v>
      </c>
      <c r="J11585" t="s">
        <v>4445</v>
      </c>
      <c r="K11585" t="s">
        <v>3653</v>
      </c>
      <c r="M11585">
        <v>12.2</v>
      </c>
      <c r="N11585">
        <v>20</v>
      </c>
      <c r="O11585">
        <v>11.5</v>
      </c>
      <c r="S11585" t="b">
        <v>0</v>
      </c>
      <c r="T11585" t="b">
        <v>0</v>
      </c>
      <c r="U11585" t="b">
        <v>0</v>
      </c>
      <c r="V11585">
        <v>48000</v>
      </c>
      <c r="W11585">
        <v>38000</v>
      </c>
      <c r="X11585">
        <v>2.7</v>
      </c>
      <c r="Y11585">
        <v>54000</v>
      </c>
      <c r="Z11585">
        <v>2.2999999999999998</v>
      </c>
    </row>
    <row r="11586" spans="1:26">
      <c r="A11586">
        <v>204834289</v>
      </c>
      <c r="B11586" t="s">
        <v>4436</v>
      </c>
      <c r="C11586" t="s">
        <v>3597</v>
      </c>
      <c r="D11586" t="s">
        <v>3743</v>
      </c>
      <c r="E11586" t="s">
        <v>3747</v>
      </c>
      <c r="F11586" t="s">
        <v>3718</v>
      </c>
      <c r="G11586">
        <v>204834289</v>
      </c>
      <c r="I11586" t="s">
        <v>3711</v>
      </c>
      <c r="J11586" t="s">
        <v>4447</v>
      </c>
      <c r="K11586" t="s">
        <v>3688</v>
      </c>
      <c r="M11586">
        <v>12.5</v>
      </c>
      <c r="N11586">
        <v>17.5</v>
      </c>
      <c r="O11586">
        <v>11</v>
      </c>
      <c r="S11586" t="b">
        <v>0</v>
      </c>
      <c r="T11586" t="b">
        <v>0</v>
      </c>
      <c r="U11586" t="b">
        <v>0</v>
      </c>
      <c r="V11586">
        <v>36000</v>
      </c>
      <c r="W11586">
        <v>34000</v>
      </c>
      <c r="X11586">
        <v>2.59</v>
      </c>
      <c r="Y11586">
        <v>45000</v>
      </c>
      <c r="Z11586">
        <v>2.09</v>
      </c>
    </row>
    <row r="11587" spans="1:26">
      <c r="A11587">
        <v>204834290</v>
      </c>
      <c r="B11587" t="s">
        <v>4436</v>
      </c>
      <c r="C11587" t="s">
        <v>3597</v>
      </c>
      <c r="D11587" t="s">
        <v>3743</v>
      </c>
      <c r="E11587" t="s">
        <v>3747</v>
      </c>
      <c r="F11587" t="s">
        <v>3650</v>
      </c>
      <c r="G11587">
        <v>204834290</v>
      </c>
      <c r="I11587" t="s">
        <v>3651</v>
      </c>
      <c r="J11587" t="s">
        <v>4448</v>
      </c>
      <c r="K11587" t="s">
        <v>3653</v>
      </c>
      <c r="M11587">
        <v>13.4</v>
      </c>
      <c r="N11587">
        <v>20</v>
      </c>
      <c r="O11587">
        <v>11</v>
      </c>
      <c r="S11587" t="b">
        <v>0</v>
      </c>
      <c r="T11587" t="b">
        <v>0</v>
      </c>
      <c r="U11587" t="b">
        <v>0</v>
      </c>
      <c r="V11587">
        <v>42000</v>
      </c>
      <c r="W11587">
        <v>32000</v>
      </c>
      <c r="X11587">
        <v>2.8</v>
      </c>
      <c r="Y11587">
        <v>48000</v>
      </c>
      <c r="Z11587">
        <v>2.2999999999999998</v>
      </c>
    </row>
    <row r="11588" spans="1:26">
      <c r="A11588">
        <v>204834259</v>
      </c>
      <c r="B11588" t="s">
        <v>4436</v>
      </c>
      <c r="C11588" t="s">
        <v>3597</v>
      </c>
      <c r="D11588" t="s">
        <v>3743</v>
      </c>
      <c r="E11588" t="s">
        <v>3747</v>
      </c>
      <c r="F11588" t="s">
        <v>3718</v>
      </c>
      <c r="G11588">
        <v>204834259</v>
      </c>
      <c r="I11588" t="s">
        <v>3711</v>
      </c>
      <c r="J11588" t="s">
        <v>4446</v>
      </c>
      <c r="K11588" t="s">
        <v>3688</v>
      </c>
      <c r="M11588">
        <v>10</v>
      </c>
      <c r="N11588">
        <v>16</v>
      </c>
      <c r="O11588">
        <v>10.1</v>
      </c>
      <c r="S11588" t="b">
        <v>0</v>
      </c>
      <c r="T11588" t="b">
        <v>0</v>
      </c>
      <c r="U11588" t="b">
        <v>0</v>
      </c>
      <c r="V11588">
        <v>48000</v>
      </c>
      <c r="W11588">
        <v>33000</v>
      </c>
      <c r="X11588">
        <v>2.4</v>
      </c>
      <c r="Y11588">
        <v>36600</v>
      </c>
      <c r="Z11588">
        <v>2.06</v>
      </c>
    </row>
    <row r="11589" spans="1:26">
      <c r="A11589">
        <v>204834260</v>
      </c>
      <c r="B11589" t="s">
        <v>4436</v>
      </c>
      <c r="C11589" t="s">
        <v>3597</v>
      </c>
      <c r="D11589" t="s">
        <v>3743</v>
      </c>
      <c r="E11589" t="s">
        <v>3747</v>
      </c>
      <c r="F11589" t="s">
        <v>3718</v>
      </c>
      <c r="G11589">
        <v>204834260</v>
      </c>
      <c r="I11589" t="s">
        <v>3711</v>
      </c>
      <c r="J11589" t="s">
        <v>4448</v>
      </c>
      <c r="K11589" t="s">
        <v>3688</v>
      </c>
      <c r="M11589">
        <v>10.8</v>
      </c>
      <c r="N11589">
        <v>17</v>
      </c>
      <c r="O11589">
        <v>10.6</v>
      </c>
      <c r="S11589" t="b">
        <v>0</v>
      </c>
      <c r="T11589" t="b">
        <v>0</v>
      </c>
      <c r="U11589" t="b">
        <v>0</v>
      </c>
      <c r="V11589">
        <v>42000</v>
      </c>
      <c r="W11589">
        <v>36000</v>
      </c>
      <c r="X11589">
        <v>2.4900000000000002</v>
      </c>
      <c r="Y11589">
        <v>48000</v>
      </c>
      <c r="Z11589">
        <v>1.99</v>
      </c>
    </row>
    <row r="11590" spans="1:26">
      <c r="A11590">
        <v>204834262</v>
      </c>
      <c r="B11590" t="s">
        <v>4436</v>
      </c>
      <c r="C11590" t="s">
        <v>3597</v>
      </c>
      <c r="D11590" t="s">
        <v>3743</v>
      </c>
      <c r="E11590" t="s">
        <v>3747</v>
      </c>
      <c r="F11590" t="s">
        <v>3718</v>
      </c>
      <c r="G11590">
        <v>204834262</v>
      </c>
      <c r="I11590" t="s">
        <v>3711</v>
      </c>
      <c r="J11590" t="s">
        <v>4445</v>
      </c>
      <c r="K11590" t="s">
        <v>3688</v>
      </c>
      <c r="M11590">
        <v>10</v>
      </c>
      <c r="N11590">
        <v>16</v>
      </c>
      <c r="O11590">
        <v>10.1</v>
      </c>
      <c r="S11590" t="b">
        <v>0</v>
      </c>
      <c r="T11590" t="b">
        <v>0</v>
      </c>
      <c r="U11590" t="b">
        <v>0</v>
      </c>
      <c r="V11590">
        <v>48000</v>
      </c>
      <c r="W11590">
        <v>38000</v>
      </c>
      <c r="X11590">
        <v>2.39</v>
      </c>
      <c r="Y11590">
        <v>54000</v>
      </c>
      <c r="Z11590">
        <v>1.88</v>
      </c>
    </row>
    <row r="11591" spans="1:26">
      <c r="A11591">
        <v>204926524</v>
      </c>
      <c r="B11591" t="s">
        <v>4436</v>
      </c>
      <c r="C11591" t="s">
        <v>3597</v>
      </c>
      <c r="D11591" t="s">
        <v>3743</v>
      </c>
      <c r="E11591" t="s">
        <v>3747</v>
      </c>
      <c r="F11591" t="s">
        <v>3710</v>
      </c>
      <c r="G11591">
        <v>204926524</v>
      </c>
      <c r="I11591" t="s">
        <v>3711</v>
      </c>
      <c r="J11591" t="s">
        <v>4448</v>
      </c>
      <c r="K11591" t="s">
        <v>3725</v>
      </c>
      <c r="M11591">
        <v>12.1</v>
      </c>
      <c r="N11591">
        <v>18.5</v>
      </c>
      <c r="O11591">
        <v>10.8</v>
      </c>
      <c r="S11591" t="b">
        <v>0</v>
      </c>
      <c r="T11591" t="b">
        <v>0</v>
      </c>
      <c r="U11591" t="b">
        <v>0</v>
      </c>
      <c r="V11591">
        <v>42000</v>
      </c>
      <c r="W11591">
        <v>34000</v>
      </c>
      <c r="X11591">
        <v>2.64</v>
      </c>
      <c r="Y11591">
        <v>48000</v>
      </c>
      <c r="Z11591">
        <v>2.13</v>
      </c>
    </row>
    <row r="11592" spans="1:26">
      <c r="A11592">
        <v>204926523</v>
      </c>
      <c r="B11592" t="s">
        <v>4436</v>
      </c>
      <c r="C11592" t="s">
        <v>3597</v>
      </c>
      <c r="D11592" t="s">
        <v>3743</v>
      </c>
      <c r="E11592" t="s">
        <v>3747</v>
      </c>
      <c r="F11592" t="s">
        <v>3710</v>
      </c>
      <c r="G11592">
        <v>204926523</v>
      </c>
      <c r="I11592" t="s">
        <v>3711</v>
      </c>
      <c r="J11592" t="s">
        <v>4447</v>
      </c>
      <c r="K11592" t="s">
        <v>3725</v>
      </c>
      <c r="M11592">
        <v>13.25</v>
      </c>
      <c r="N11592">
        <v>18.75</v>
      </c>
      <c r="O11592">
        <v>11.15</v>
      </c>
      <c r="S11592" t="b">
        <v>0</v>
      </c>
      <c r="T11592" t="b">
        <v>0</v>
      </c>
      <c r="U11592" t="b">
        <v>0</v>
      </c>
      <c r="V11592">
        <v>36000</v>
      </c>
      <c r="W11592">
        <v>32000</v>
      </c>
      <c r="X11592">
        <v>2.69</v>
      </c>
      <c r="Y11592">
        <v>45000</v>
      </c>
      <c r="Z11592">
        <v>2.1800000000000002</v>
      </c>
    </row>
    <row r="11593" spans="1:26">
      <c r="A11593">
        <v>204926520</v>
      </c>
      <c r="B11593" t="s">
        <v>4436</v>
      </c>
      <c r="C11593" t="s">
        <v>3597</v>
      </c>
      <c r="D11593" t="s">
        <v>3743</v>
      </c>
      <c r="E11593" t="s">
        <v>3747</v>
      </c>
      <c r="F11593" t="s">
        <v>3710</v>
      </c>
      <c r="G11593">
        <v>204926520</v>
      </c>
      <c r="I11593" t="s">
        <v>3711</v>
      </c>
      <c r="J11593" t="s">
        <v>4446</v>
      </c>
      <c r="K11593" t="s">
        <v>3725</v>
      </c>
      <c r="M11593">
        <v>11.1</v>
      </c>
      <c r="N11593">
        <v>18</v>
      </c>
      <c r="O11593">
        <v>10.8</v>
      </c>
      <c r="S11593" t="b">
        <v>0</v>
      </c>
      <c r="T11593" t="b">
        <v>0</v>
      </c>
      <c r="U11593" t="b">
        <v>0</v>
      </c>
      <c r="V11593">
        <v>48000</v>
      </c>
      <c r="W11593">
        <v>33000</v>
      </c>
      <c r="X11593">
        <v>2.5</v>
      </c>
      <c r="Y11593">
        <v>36600</v>
      </c>
      <c r="Z11593">
        <v>1.93</v>
      </c>
    </row>
    <row r="11594" spans="1:26">
      <c r="A11594">
        <v>204834252</v>
      </c>
      <c r="B11594" t="s">
        <v>4436</v>
      </c>
      <c r="C11594" t="s">
        <v>3597</v>
      </c>
      <c r="D11594" t="s">
        <v>3743</v>
      </c>
      <c r="E11594" t="s">
        <v>3744</v>
      </c>
      <c r="F11594" t="s">
        <v>3650</v>
      </c>
      <c r="G11594">
        <v>204834252</v>
      </c>
      <c r="I11594" t="s">
        <v>3651</v>
      </c>
      <c r="J11594" t="s">
        <v>4444</v>
      </c>
      <c r="K11594" t="s">
        <v>3653</v>
      </c>
      <c r="M11594">
        <v>12.2</v>
      </c>
      <c r="N11594">
        <v>20</v>
      </c>
      <c r="O11594">
        <v>11.5</v>
      </c>
      <c r="S11594" t="b">
        <v>0</v>
      </c>
      <c r="T11594" t="b">
        <v>0</v>
      </c>
      <c r="U11594" t="b">
        <v>0</v>
      </c>
      <c r="V11594">
        <v>48000</v>
      </c>
      <c r="W11594">
        <v>33000</v>
      </c>
      <c r="X11594">
        <v>2.6</v>
      </c>
      <c r="Y11594">
        <v>36600</v>
      </c>
      <c r="Z11594">
        <v>2.06</v>
      </c>
    </row>
    <row r="11595" spans="1:26">
      <c r="A11595">
        <v>204926526</v>
      </c>
      <c r="B11595" t="s">
        <v>4436</v>
      </c>
      <c r="C11595" t="s">
        <v>3597</v>
      </c>
      <c r="D11595" t="s">
        <v>3743</v>
      </c>
      <c r="E11595" t="s">
        <v>3747</v>
      </c>
      <c r="F11595" t="s">
        <v>3710</v>
      </c>
      <c r="G11595">
        <v>204926526</v>
      </c>
      <c r="I11595" t="s">
        <v>3711</v>
      </c>
      <c r="J11595" t="s">
        <v>4445</v>
      </c>
      <c r="K11595" t="s">
        <v>3725</v>
      </c>
      <c r="M11595">
        <v>11.1</v>
      </c>
      <c r="N11595">
        <v>18</v>
      </c>
      <c r="O11595">
        <v>10.8</v>
      </c>
      <c r="S11595" t="b">
        <v>0</v>
      </c>
      <c r="T11595" t="b">
        <v>0</v>
      </c>
      <c r="U11595" t="b">
        <v>0</v>
      </c>
      <c r="V11595">
        <v>48000</v>
      </c>
      <c r="W11595">
        <v>38000</v>
      </c>
      <c r="X11595">
        <v>2.5499999999999998</v>
      </c>
      <c r="Y11595">
        <v>54000</v>
      </c>
      <c r="Z11595">
        <v>2.0699999999999998</v>
      </c>
    </row>
    <row r="11596" spans="1:26">
      <c r="A11596">
        <v>204834255</v>
      </c>
      <c r="B11596" t="s">
        <v>4436</v>
      </c>
      <c r="C11596" t="s">
        <v>3597</v>
      </c>
      <c r="D11596" t="s">
        <v>3743</v>
      </c>
      <c r="E11596" t="s">
        <v>3744</v>
      </c>
      <c r="F11596" t="s">
        <v>3650</v>
      </c>
      <c r="G11596">
        <v>204834255</v>
      </c>
      <c r="I11596" t="s">
        <v>3651</v>
      </c>
      <c r="J11596" t="s">
        <v>4441</v>
      </c>
      <c r="K11596" t="s">
        <v>3653</v>
      </c>
      <c r="M11596">
        <v>12.2</v>
      </c>
      <c r="N11596">
        <v>20</v>
      </c>
      <c r="O11596">
        <v>11.5</v>
      </c>
      <c r="S11596" t="b">
        <v>0</v>
      </c>
      <c r="T11596" t="b">
        <v>0</v>
      </c>
      <c r="U11596" t="b">
        <v>0</v>
      </c>
      <c r="V11596">
        <v>48000</v>
      </c>
      <c r="W11596">
        <v>38000</v>
      </c>
      <c r="X11596">
        <v>2.7</v>
      </c>
      <c r="Y11596">
        <v>54000</v>
      </c>
      <c r="Z11596">
        <v>2.2999999999999998</v>
      </c>
    </row>
    <row r="11597" spans="1:26">
      <c r="A11597">
        <v>204834286</v>
      </c>
      <c r="B11597" t="s">
        <v>4436</v>
      </c>
      <c r="C11597" t="s">
        <v>3597</v>
      </c>
      <c r="D11597" t="s">
        <v>3743</v>
      </c>
      <c r="E11597" t="s">
        <v>3744</v>
      </c>
      <c r="F11597" t="s">
        <v>3650</v>
      </c>
      <c r="G11597">
        <v>204834286</v>
      </c>
      <c r="I11597" t="s">
        <v>3651</v>
      </c>
      <c r="J11597" t="s">
        <v>4443</v>
      </c>
      <c r="K11597" t="s">
        <v>3653</v>
      </c>
      <c r="M11597">
        <v>13.4</v>
      </c>
      <c r="N11597">
        <v>20</v>
      </c>
      <c r="O11597">
        <v>11</v>
      </c>
      <c r="S11597" t="b">
        <v>0</v>
      </c>
      <c r="T11597" t="b">
        <v>0</v>
      </c>
      <c r="U11597" t="b">
        <v>0</v>
      </c>
      <c r="V11597">
        <v>42000</v>
      </c>
      <c r="W11597">
        <v>32000</v>
      </c>
      <c r="X11597">
        <v>2.8</v>
      </c>
      <c r="Y11597">
        <v>48000</v>
      </c>
      <c r="Z11597">
        <v>2.2999999999999998</v>
      </c>
    </row>
    <row r="11598" spans="1:26">
      <c r="A11598">
        <v>204834284</v>
      </c>
      <c r="B11598" t="s">
        <v>4436</v>
      </c>
      <c r="C11598" t="s">
        <v>3597</v>
      </c>
      <c r="D11598" t="s">
        <v>3743</v>
      </c>
      <c r="E11598" t="s">
        <v>3744</v>
      </c>
      <c r="F11598" t="s">
        <v>3650</v>
      </c>
      <c r="G11598">
        <v>204834284</v>
      </c>
      <c r="I11598" t="s">
        <v>3651</v>
      </c>
      <c r="J11598" t="s">
        <v>4442</v>
      </c>
      <c r="K11598" t="s">
        <v>3653</v>
      </c>
      <c r="M11598">
        <v>14</v>
      </c>
      <c r="N11598">
        <v>20</v>
      </c>
      <c r="O11598">
        <v>11.3</v>
      </c>
      <c r="S11598" t="b">
        <v>0</v>
      </c>
      <c r="T11598" t="b">
        <v>0</v>
      </c>
      <c r="U11598" t="b">
        <v>0</v>
      </c>
      <c r="V11598">
        <v>36000</v>
      </c>
      <c r="W11598">
        <v>30000</v>
      </c>
      <c r="X11598">
        <v>2.85</v>
      </c>
      <c r="Y11598">
        <v>45000</v>
      </c>
      <c r="Z11598">
        <v>2.2999999999999998</v>
      </c>
    </row>
    <row r="11599" spans="1:26">
      <c r="A11599">
        <v>204834285</v>
      </c>
      <c r="B11599" t="s">
        <v>4436</v>
      </c>
      <c r="C11599" t="s">
        <v>3597</v>
      </c>
      <c r="D11599" t="s">
        <v>3743</v>
      </c>
      <c r="E11599" t="s">
        <v>3744</v>
      </c>
      <c r="F11599" t="s">
        <v>3718</v>
      </c>
      <c r="G11599">
        <v>204834285</v>
      </c>
      <c r="I11599" t="s">
        <v>3711</v>
      </c>
      <c r="J11599" t="s">
        <v>4442</v>
      </c>
      <c r="K11599" t="s">
        <v>3688</v>
      </c>
      <c r="M11599">
        <v>12.5</v>
      </c>
      <c r="N11599">
        <v>17.5</v>
      </c>
      <c r="O11599">
        <v>11</v>
      </c>
      <c r="S11599" t="b">
        <v>0</v>
      </c>
      <c r="T11599" t="b">
        <v>0</v>
      </c>
      <c r="U11599" t="b">
        <v>0</v>
      </c>
      <c r="V11599">
        <v>36000</v>
      </c>
      <c r="W11599">
        <v>34000</v>
      </c>
      <c r="X11599">
        <v>2.59</v>
      </c>
      <c r="Y11599">
        <v>45000</v>
      </c>
      <c r="Z11599">
        <v>2.09</v>
      </c>
    </row>
    <row r="11600" spans="1:26">
      <c r="A11600">
        <v>204834253</v>
      </c>
      <c r="B11600" t="s">
        <v>4436</v>
      </c>
      <c r="C11600" t="s">
        <v>3597</v>
      </c>
      <c r="D11600" t="s">
        <v>3743</v>
      </c>
      <c r="E11600" t="s">
        <v>3744</v>
      </c>
      <c r="F11600" t="s">
        <v>3718</v>
      </c>
      <c r="G11600">
        <v>204834253</v>
      </c>
      <c r="I11600" t="s">
        <v>3711</v>
      </c>
      <c r="J11600" t="s">
        <v>4444</v>
      </c>
      <c r="K11600" t="s">
        <v>3688</v>
      </c>
      <c r="M11600">
        <v>10</v>
      </c>
      <c r="N11600">
        <v>16</v>
      </c>
      <c r="O11600">
        <v>10.1</v>
      </c>
      <c r="S11600" t="b">
        <v>0</v>
      </c>
      <c r="T11600" t="b">
        <v>0</v>
      </c>
      <c r="U11600" t="b">
        <v>0</v>
      </c>
      <c r="V11600">
        <v>48000</v>
      </c>
      <c r="W11600">
        <v>33000</v>
      </c>
      <c r="X11600">
        <v>2.4</v>
      </c>
      <c r="Y11600">
        <v>36600</v>
      </c>
      <c r="Z11600">
        <v>2.06</v>
      </c>
    </row>
    <row r="11601" spans="1:26">
      <c r="A11601">
        <v>204834254</v>
      </c>
      <c r="B11601" t="s">
        <v>4436</v>
      </c>
      <c r="C11601" t="s">
        <v>3597</v>
      </c>
      <c r="D11601" t="s">
        <v>3743</v>
      </c>
      <c r="E11601" t="s">
        <v>3744</v>
      </c>
      <c r="F11601" t="s">
        <v>3718</v>
      </c>
      <c r="G11601">
        <v>204834254</v>
      </c>
      <c r="I11601" t="s">
        <v>3711</v>
      </c>
      <c r="J11601" t="s">
        <v>4443</v>
      </c>
      <c r="K11601" t="s">
        <v>3688</v>
      </c>
      <c r="M11601">
        <v>10.8</v>
      </c>
      <c r="N11601">
        <v>17</v>
      </c>
      <c r="O11601">
        <v>10.6</v>
      </c>
      <c r="S11601" t="b">
        <v>0</v>
      </c>
      <c r="T11601" t="b">
        <v>0</v>
      </c>
      <c r="U11601" t="b">
        <v>0</v>
      </c>
      <c r="V11601">
        <v>42000</v>
      </c>
      <c r="W11601">
        <v>36000</v>
      </c>
      <c r="X11601">
        <v>2.4900000000000002</v>
      </c>
      <c r="Y11601">
        <v>48000</v>
      </c>
      <c r="Z11601">
        <v>1.99</v>
      </c>
    </row>
    <row r="11602" spans="1:26">
      <c r="A11602">
        <v>204926527</v>
      </c>
      <c r="B11602" t="s">
        <v>4436</v>
      </c>
      <c r="C11602" t="s">
        <v>3597</v>
      </c>
      <c r="D11602" t="s">
        <v>3743</v>
      </c>
      <c r="E11602" t="s">
        <v>3744</v>
      </c>
      <c r="F11602" t="s">
        <v>3710</v>
      </c>
      <c r="G11602">
        <v>204926527</v>
      </c>
      <c r="I11602" t="s">
        <v>3711</v>
      </c>
      <c r="J11602" t="s">
        <v>4444</v>
      </c>
      <c r="K11602" t="s">
        <v>3725</v>
      </c>
      <c r="M11602">
        <v>11.1</v>
      </c>
      <c r="N11602">
        <v>18</v>
      </c>
      <c r="O11602">
        <v>10.8</v>
      </c>
      <c r="S11602" t="b">
        <v>0</v>
      </c>
      <c r="T11602" t="b">
        <v>0</v>
      </c>
      <c r="U11602" t="b">
        <v>0</v>
      </c>
      <c r="V11602">
        <v>48000</v>
      </c>
      <c r="W11602">
        <v>33000</v>
      </c>
      <c r="X11602">
        <v>2.5</v>
      </c>
      <c r="Y11602">
        <v>36600</v>
      </c>
      <c r="Z11602">
        <v>1.93</v>
      </c>
    </row>
    <row r="11603" spans="1:26">
      <c r="A11603">
        <v>204926532</v>
      </c>
      <c r="B11603" t="s">
        <v>4436</v>
      </c>
      <c r="C11603" t="s">
        <v>3597</v>
      </c>
      <c r="D11603" t="s">
        <v>3743</v>
      </c>
      <c r="E11603" t="s">
        <v>3744</v>
      </c>
      <c r="F11603" t="s">
        <v>3710</v>
      </c>
      <c r="G11603">
        <v>204926532</v>
      </c>
      <c r="I11603" t="s">
        <v>3711</v>
      </c>
      <c r="J11603" t="s">
        <v>4443</v>
      </c>
      <c r="K11603" t="s">
        <v>3725</v>
      </c>
      <c r="M11603">
        <v>12.1</v>
      </c>
      <c r="N11603">
        <v>18.5</v>
      </c>
      <c r="O11603">
        <v>10.8</v>
      </c>
      <c r="S11603" t="b">
        <v>0</v>
      </c>
      <c r="T11603" t="b">
        <v>0</v>
      </c>
      <c r="U11603" t="b">
        <v>0</v>
      </c>
      <c r="V11603">
        <v>42000</v>
      </c>
      <c r="W11603">
        <v>34000</v>
      </c>
      <c r="X11603">
        <v>2.64</v>
      </c>
      <c r="Y11603">
        <v>48000</v>
      </c>
      <c r="Z11603">
        <v>2.13</v>
      </c>
    </row>
    <row r="11604" spans="1:26">
      <c r="A11604">
        <v>204834256</v>
      </c>
      <c r="B11604" t="s">
        <v>4436</v>
      </c>
      <c r="C11604" t="s">
        <v>3597</v>
      </c>
      <c r="D11604" t="s">
        <v>3743</v>
      </c>
      <c r="E11604" t="s">
        <v>3744</v>
      </c>
      <c r="F11604" t="s">
        <v>3718</v>
      </c>
      <c r="G11604">
        <v>204834256</v>
      </c>
      <c r="I11604" t="s">
        <v>3711</v>
      </c>
      <c r="J11604" t="s">
        <v>4441</v>
      </c>
      <c r="K11604" t="s">
        <v>3688</v>
      </c>
      <c r="M11604">
        <v>10</v>
      </c>
      <c r="N11604">
        <v>16</v>
      </c>
      <c r="O11604">
        <v>10.1</v>
      </c>
      <c r="S11604" t="b">
        <v>0</v>
      </c>
      <c r="T11604" t="b">
        <v>0</v>
      </c>
      <c r="U11604" t="b">
        <v>0</v>
      </c>
      <c r="V11604">
        <v>48000</v>
      </c>
      <c r="W11604">
        <v>38000</v>
      </c>
      <c r="X11604">
        <v>2.39</v>
      </c>
      <c r="Y11604">
        <v>54000</v>
      </c>
      <c r="Z11604">
        <v>1.88</v>
      </c>
    </row>
    <row r="11605" spans="1:26">
      <c r="A11605">
        <v>204926530</v>
      </c>
      <c r="B11605" t="s">
        <v>4436</v>
      </c>
      <c r="C11605" t="s">
        <v>3597</v>
      </c>
      <c r="D11605" t="s">
        <v>3743</v>
      </c>
      <c r="E11605" t="s">
        <v>3744</v>
      </c>
      <c r="F11605" t="s">
        <v>3710</v>
      </c>
      <c r="G11605">
        <v>204926530</v>
      </c>
      <c r="I11605" t="s">
        <v>3711</v>
      </c>
      <c r="J11605" t="s">
        <v>4442</v>
      </c>
      <c r="K11605" t="s">
        <v>3725</v>
      </c>
      <c r="M11605">
        <v>13.25</v>
      </c>
      <c r="N11605">
        <v>18.75</v>
      </c>
      <c r="O11605">
        <v>11.15</v>
      </c>
      <c r="S11605" t="b">
        <v>0</v>
      </c>
      <c r="T11605" t="b">
        <v>0</v>
      </c>
      <c r="U11605" t="b">
        <v>0</v>
      </c>
      <c r="V11605">
        <v>36000</v>
      </c>
      <c r="W11605">
        <v>32000</v>
      </c>
      <c r="X11605">
        <v>2.69</v>
      </c>
      <c r="Y11605">
        <v>45000</v>
      </c>
      <c r="Z11605">
        <v>2.1800000000000002</v>
      </c>
    </row>
    <row r="11606" spans="1:26">
      <c r="A11606">
        <v>204926534</v>
      </c>
      <c r="B11606" t="s">
        <v>4436</v>
      </c>
      <c r="C11606" t="s">
        <v>3597</v>
      </c>
      <c r="D11606" t="s">
        <v>3743</v>
      </c>
      <c r="E11606" t="s">
        <v>3744</v>
      </c>
      <c r="F11606" t="s">
        <v>3710</v>
      </c>
      <c r="G11606">
        <v>204926534</v>
      </c>
      <c r="I11606" t="s">
        <v>3711</v>
      </c>
      <c r="J11606" t="s">
        <v>4441</v>
      </c>
      <c r="K11606" t="s">
        <v>3725</v>
      </c>
      <c r="M11606">
        <v>11.1</v>
      </c>
      <c r="N11606">
        <v>18</v>
      </c>
      <c r="O11606">
        <v>10.8</v>
      </c>
      <c r="S11606" t="b">
        <v>0</v>
      </c>
      <c r="T11606" t="b">
        <v>0</v>
      </c>
      <c r="U11606" t="b">
        <v>0</v>
      </c>
      <c r="V11606">
        <v>48000</v>
      </c>
      <c r="W11606">
        <v>38000</v>
      </c>
      <c r="X11606">
        <v>2.5499999999999998</v>
      </c>
      <c r="Y11606">
        <v>54000</v>
      </c>
      <c r="Z11606">
        <v>2.0699999999999998</v>
      </c>
    </row>
    <row r="11607" spans="1:26">
      <c r="A11607">
        <v>204834264</v>
      </c>
      <c r="B11607" t="s">
        <v>4436</v>
      </c>
      <c r="C11607" t="s">
        <v>3597</v>
      </c>
      <c r="D11607" t="s">
        <v>3743</v>
      </c>
      <c r="E11607" t="s">
        <v>3752</v>
      </c>
      <c r="F11607" t="s">
        <v>3650</v>
      </c>
      <c r="G11607">
        <v>204834264</v>
      </c>
      <c r="I11607" t="s">
        <v>3651</v>
      </c>
      <c r="J11607" t="s">
        <v>4439</v>
      </c>
      <c r="K11607" t="s">
        <v>3653</v>
      </c>
      <c r="M11607">
        <v>12.2</v>
      </c>
      <c r="N11607">
        <v>20</v>
      </c>
      <c r="O11607">
        <v>11.5</v>
      </c>
      <c r="S11607" t="b">
        <v>0</v>
      </c>
      <c r="T11607" t="b">
        <v>0</v>
      </c>
      <c r="U11607" t="b">
        <v>0</v>
      </c>
      <c r="V11607">
        <v>48000</v>
      </c>
      <c r="W11607">
        <v>33000</v>
      </c>
      <c r="X11607">
        <v>2.6</v>
      </c>
      <c r="Y11607">
        <v>36600</v>
      </c>
      <c r="Z11607">
        <v>2.06</v>
      </c>
    </row>
    <row r="11608" spans="1:26">
      <c r="A11608">
        <v>204834267</v>
      </c>
      <c r="B11608" t="s">
        <v>4436</v>
      </c>
      <c r="C11608" t="s">
        <v>3597</v>
      </c>
      <c r="D11608" t="s">
        <v>3743</v>
      </c>
      <c r="E11608" t="s">
        <v>3752</v>
      </c>
      <c r="F11608" t="s">
        <v>3650</v>
      </c>
      <c r="G11608">
        <v>204834267</v>
      </c>
      <c r="I11608" t="s">
        <v>3651</v>
      </c>
      <c r="J11608" t="s">
        <v>4437</v>
      </c>
      <c r="K11608" t="s">
        <v>3653</v>
      </c>
      <c r="M11608">
        <v>12.2</v>
      </c>
      <c r="N11608">
        <v>20</v>
      </c>
      <c r="O11608">
        <v>11.5</v>
      </c>
      <c r="S11608" t="b">
        <v>0</v>
      </c>
      <c r="T11608" t="b">
        <v>0</v>
      </c>
      <c r="U11608" t="b">
        <v>0</v>
      </c>
      <c r="V11608">
        <v>48000</v>
      </c>
      <c r="W11608">
        <v>38000</v>
      </c>
      <c r="X11608">
        <v>2.7</v>
      </c>
      <c r="Y11608">
        <v>54000</v>
      </c>
      <c r="Z11608">
        <v>2.2999999999999998</v>
      </c>
    </row>
    <row r="11609" spans="1:26">
      <c r="A11609">
        <v>204834292</v>
      </c>
      <c r="B11609" t="s">
        <v>4436</v>
      </c>
      <c r="C11609" t="s">
        <v>3597</v>
      </c>
      <c r="D11609" t="s">
        <v>3743</v>
      </c>
      <c r="E11609" t="s">
        <v>3752</v>
      </c>
      <c r="F11609" t="s">
        <v>3650</v>
      </c>
      <c r="G11609">
        <v>204834292</v>
      </c>
      <c r="I11609" t="s">
        <v>3651</v>
      </c>
      <c r="J11609" t="s">
        <v>4440</v>
      </c>
      <c r="K11609" t="s">
        <v>3653</v>
      </c>
      <c r="M11609">
        <v>14</v>
      </c>
      <c r="N11609">
        <v>20</v>
      </c>
      <c r="O11609">
        <v>11.3</v>
      </c>
      <c r="S11609" t="b">
        <v>0</v>
      </c>
      <c r="T11609" t="b">
        <v>0</v>
      </c>
      <c r="U11609" t="b">
        <v>0</v>
      </c>
      <c r="V11609">
        <v>36000</v>
      </c>
      <c r="W11609">
        <v>30000</v>
      </c>
      <c r="X11609">
        <v>2.85</v>
      </c>
      <c r="Y11609">
        <v>45000</v>
      </c>
      <c r="Z11609">
        <v>2.2999999999999998</v>
      </c>
    </row>
    <row r="11610" spans="1:26">
      <c r="A11610">
        <v>204834294</v>
      </c>
      <c r="B11610" t="s">
        <v>4436</v>
      </c>
      <c r="C11610" t="s">
        <v>3597</v>
      </c>
      <c r="D11610" t="s">
        <v>3743</v>
      </c>
      <c r="E11610" t="s">
        <v>3752</v>
      </c>
      <c r="F11610" t="s">
        <v>3650</v>
      </c>
      <c r="G11610">
        <v>204834294</v>
      </c>
      <c r="I11610" t="s">
        <v>3651</v>
      </c>
      <c r="J11610" t="s">
        <v>4438</v>
      </c>
      <c r="K11610" t="s">
        <v>3653</v>
      </c>
      <c r="M11610">
        <v>13.4</v>
      </c>
      <c r="N11610">
        <v>20</v>
      </c>
      <c r="O11610">
        <v>11</v>
      </c>
      <c r="S11610" t="b">
        <v>0</v>
      </c>
      <c r="T11610" t="b">
        <v>0</v>
      </c>
      <c r="U11610" t="b">
        <v>0</v>
      </c>
      <c r="V11610">
        <v>42000</v>
      </c>
      <c r="W11610">
        <v>32000</v>
      </c>
      <c r="X11610">
        <v>2.8</v>
      </c>
      <c r="Y11610">
        <v>48000</v>
      </c>
      <c r="Z11610">
        <v>2.2999999999999998</v>
      </c>
    </row>
    <row r="11611" spans="1:26">
      <c r="A11611">
        <v>204834265</v>
      </c>
      <c r="B11611" t="s">
        <v>4436</v>
      </c>
      <c r="C11611" t="s">
        <v>3597</v>
      </c>
      <c r="D11611" t="s">
        <v>3743</v>
      </c>
      <c r="E11611" t="s">
        <v>3752</v>
      </c>
      <c r="F11611" t="s">
        <v>3718</v>
      </c>
      <c r="G11611">
        <v>204834265</v>
      </c>
      <c r="I11611" t="s">
        <v>3711</v>
      </c>
      <c r="J11611" t="s">
        <v>4439</v>
      </c>
      <c r="K11611" t="s">
        <v>3688</v>
      </c>
      <c r="M11611">
        <v>10</v>
      </c>
      <c r="N11611">
        <v>16</v>
      </c>
      <c r="O11611">
        <v>10.1</v>
      </c>
      <c r="S11611" t="b">
        <v>0</v>
      </c>
      <c r="T11611" t="b">
        <v>0</v>
      </c>
      <c r="U11611" t="b">
        <v>0</v>
      </c>
      <c r="V11611">
        <v>48000</v>
      </c>
      <c r="W11611">
        <v>33000</v>
      </c>
      <c r="X11611">
        <v>2.4</v>
      </c>
      <c r="Y11611">
        <v>36600</v>
      </c>
      <c r="Z11611">
        <v>2.06</v>
      </c>
    </row>
    <row r="11612" spans="1:26">
      <c r="A11612">
        <v>204834293</v>
      </c>
      <c r="B11612" t="s">
        <v>4436</v>
      </c>
      <c r="C11612" t="s">
        <v>3597</v>
      </c>
      <c r="D11612" t="s">
        <v>3743</v>
      </c>
      <c r="E11612" t="s">
        <v>3752</v>
      </c>
      <c r="F11612" t="s">
        <v>3718</v>
      </c>
      <c r="G11612">
        <v>204834293</v>
      </c>
      <c r="I11612" t="s">
        <v>3711</v>
      </c>
      <c r="J11612" t="s">
        <v>4440</v>
      </c>
      <c r="K11612" t="s">
        <v>3688</v>
      </c>
      <c r="M11612">
        <v>12.5</v>
      </c>
      <c r="N11612">
        <v>17.5</v>
      </c>
      <c r="O11612">
        <v>11</v>
      </c>
      <c r="S11612" t="b">
        <v>0</v>
      </c>
      <c r="T11612" t="b">
        <v>0</v>
      </c>
      <c r="U11612" t="b">
        <v>0</v>
      </c>
      <c r="V11612">
        <v>36000</v>
      </c>
      <c r="W11612">
        <v>34000</v>
      </c>
      <c r="X11612">
        <v>2.59</v>
      </c>
      <c r="Y11612">
        <v>45000</v>
      </c>
      <c r="Z11612">
        <v>2.09</v>
      </c>
    </row>
    <row r="11613" spans="1:26">
      <c r="A11613">
        <v>204834266</v>
      </c>
      <c r="B11613" t="s">
        <v>4436</v>
      </c>
      <c r="C11613" t="s">
        <v>3597</v>
      </c>
      <c r="D11613" t="s">
        <v>3743</v>
      </c>
      <c r="E11613" t="s">
        <v>3752</v>
      </c>
      <c r="F11613" t="s">
        <v>3718</v>
      </c>
      <c r="G11613">
        <v>204834266</v>
      </c>
      <c r="I11613" t="s">
        <v>3711</v>
      </c>
      <c r="J11613" t="s">
        <v>4438</v>
      </c>
      <c r="K11613" t="s">
        <v>3688</v>
      </c>
      <c r="M11613">
        <v>10.8</v>
      </c>
      <c r="N11613">
        <v>17</v>
      </c>
      <c r="O11613">
        <v>10.6</v>
      </c>
      <c r="S11613" t="b">
        <v>0</v>
      </c>
      <c r="T11613" t="b">
        <v>0</v>
      </c>
      <c r="U11613" t="b">
        <v>0</v>
      </c>
      <c r="V11613">
        <v>42000</v>
      </c>
      <c r="W11613">
        <v>36000</v>
      </c>
      <c r="X11613">
        <v>2.4900000000000002</v>
      </c>
      <c r="Y11613">
        <v>48000</v>
      </c>
      <c r="Z11613">
        <v>1.99</v>
      </c>
    </row>
    <row r="11614" spans="1:26">
      <c r="A11614">
        <v>204834268</v>
      </c>
      <c r="B11614" t="s">
        <v>4436</v>
      </c>
      <c r="C11614" t="s">
        <v>3597</v>
      </c>
      <c r="D11614" t="s">
        <v>3743</v>
      </c>
      <c r="E11614" t="s">
        <v>3752</v>
      </c>
      <c r="F11614" t="s">
        <v>3718</v>
      </c>
      <c r="G11614">
        <v>204834268</v>
      </c>
      <c r="I11614" t="s">
        <v>3711</v>
      </c>
      <c r="J11614" t="s">
        <v>4437</v>
      </c>
      <c r="K11614" t="s">
        <v>3688</v>
      </c>
      <c r="M11614">
        <v>10</v>
      </c>
      <c r="N11614">
        <v>16</v>
      </c>
      <c r="O11614">
        <v>10.1</v>
      </c>
      <c r="S11614" t="b">
        <v>0</v>
      </c>
      <c r="T11614" t="b">
        <v>0</v>
      </c>
      <c r="U11614" t="b">
        <v>0</v>
      </c>
      <c r="V11614">
        <v>48000</v>
      </c>
      <c r="W11614">
        <v>38000</v>
      </c>
      <c r="X11614">
        <v>2.39</v>
      </c>
      <c r="Y11614">
        <v>54000</v>
      </c>
      <c r="Z11614">
        <v>1.88</v>
      </c>
    </row>
    <row r="11615" spans="1:26">
      <c r="A11615">
        <v>204926512</v>
      </c>
      <c r="B11615" t="s">
        <v>4436</v>
      </c>
      <c r="C11615" t="s">
        <v>3597</v>
      </c>
      <c r="D11615" t="s">
        <v>3743</v>
      </c>
      <c r="E11615" t="s">
        <v>3752</v>
      </c>
      <c r="F11615" t="s">
        <v>3710</v>
      </c>
      <c r="G11615">
        <v>204926512</v>
      </c>
      <c r="I11615" t="s">
        <v>3711</v>
      </c>
      <c r="J11615" t="s">
        <v>4440</v>
      </c>
      <c r="K11615" t="s">
        <v>3725</v>
      </c>
      <c r="M11615">
        <v>13.25</v>
      </c>
      <c r="N11615">
        <v>18.75</v>
      </c>
      <c r="O11615">
        <v>11.15</v>
      </c>
      <c r="S11615" t="b">
        <v>0</v>
      </c>
      <c r="T11615" t="b">
        <v>0</v>
      </c>
      <c r="U11615" t="b">
        <v>0</v>
      </c>
      <c r="V11615">
        <v>36000</v>
      </c>
      <c r="W11615">
        <v>32000</v>
      </c>
      <c r="X11615">
        <v>2.69</v>
      </c>
      <c r="Y11615">
        <v>45000</v>
      </c>
      <c r="Z11615">
        <v>2.1800000000000002</v>
      </c>
    </row>
    <row r="11616" spans="1:26">
      <c r="A11616">
        <v>204926515</v>
      </c>
      <c r="B11616" t="s">
        <v>4436</v>
      </c>
      <c r="C11616" t="s">
        <v>3597</v>
      </c>
      <c r="D11616" t="s">
        <v>3743</v>
      </c>
      <c r="E11616" t="s">
        <v>3752</v>
      </c>
      <c r="F11616" t="s">
        <v>3710</v>
      </c>
      <c r="G11616">
        <v>204926515</v>
      </c>
      <c r="I11616" t="s">
        <v>3711</v>
      </c>
      <c r="J11616" t="s">
        <v>4439</v>
      </c>
      <c r="K11616" t="s">
        <v>3725</v>
      </c>
      <c r="M11616">
        <v>11.1</v>
      </c>
      <c r="N11616">
        <v>18</v>
      </c>
      <c r="O11616">
        <v>10.8</v>
      </c>
      <c r="S11616" t="b">
        <v>0</v>
      </c>
      <c r="T11616" t="b">
        <v>0</v>
      </c>
      <c r="U11616" t="b">
        <v>0</v>
      </c>
      <c r="V11616">
        <v>48000</v>
      </c>
      <c r="W11616">
        <v>33000</v>
      </c>
      <c r="X11616">
        <v>2.5</v>
      </c>
      <c r="Y11616">
        <v>36600</v>
      </c>
      <c r="Z11616">
        <v>1.93</v>
      </c>
    </row>
    <row r="11617" spans="1:26">
      <c r="A11617">
        <v>204926514</v>
      </c>
      <c r="B11617" t="s">
        <v>4436</v>
      </c>
      <c r="C11617" t="s">
        <v>3597</v>
      </c>
      <c r="D11617" t="s">
        <v>3743</v>
      </c>
      <c r="E11617" t="s">
        <v>3752</v>
      </c>
      <c r="F11617" t="s">
        <v>3710</v>
      </c>
      <c r="G11617">
        <v>204926514</v>
      </c>
      <c r="I11617" t="s">
        <v>3711</v>
      </c>
      <c r="J11617" t="s">
        <v>4438</v>
      </c>
      <c r="K11617" t="s">
        <v>3725</v>
      </c>
      <c r="M11617">
        <v>12.1</v>
      </c>
      <c r="N11617">
        <v>18.5</v>
      </c>
      <c r="O11617">
        <v>10.8</v>
      </c>
      <c r="S11617" t="b">
        <v>0</v>
      </c>
      <c r="T11617" t="b">
        <v>0</v>
      </c>
      <c r="U11617" t="b">
        <v>0</v>
      </c>
      <c r="V11617">
        <v>42000</v>
      </c>
      <c r="W11617">
        <v>34000</v>
      </c>
      <c r="X11617">
        <v>2.64</v>
      </c>
      <c r="Y11617">
        <v>48000</v>
      </c>
      <c r="Z11617">
        <v>2.13</v>
      </c>
    </row>
    <row r="11618" spans="1:26">
      <c r="A11618">
        <v>204926517</v>
      </c>
      <c r="B11618" t="s">
        <v>4436</v>
      </c>
      <c r="C11618" t="s">
        <v>3597</v>
      </c>
      <c r="D11618" t="s">
        <v>3743</v>
      </c>
      <c r="E11618" t="s">
        <v>3752</v>
      </c>
      <c r="F11618" t="s">
        <v>3710</v>
      </c>
      <c r="G11618">
        <v>204926517</v>
      </c>
      <c r="I11618" t="s">
        <v>3711</v>
      </c>
      <c r="J11618" t="s">
        <v>4437</v>
      </c>
      <c r="K11618" t="s">
        <v>3725</v>
      </c>
      <c r="M11618">
        <v>11.1</v>
      </c>
      <c r="N11618">
        <v>18</v>
      </c>
      <c r="O11618">
        <v>10.8</v>
      </c>
      <c r="S11618" t="b">
        <v>0</v>
      </c>
      <c r="T11618" t="b">
        <v>0</v>
      </c>
      <c r="U11618" t="b">
        <v>0</v>
      </c>
      <c r="V11618">
        <v>48000</v>
      </c>
      <c r="W11618">
        <v>38000</v>
      </c>
      <c r="X11618">
        <v>2.5499999999999998</v>
      </c>
      <c r="Y11618">
        <v>54000</v>
      </c>
      <c r="Z11618">
        <v>2.0699999999999998</v>
      </c>
    </row>
    <row r="11619" spans="1:26">
      <c r="A11619">
        <v>10596838</v>
      </c>
      <c r="B11619" t="s">
        <v>4425</v>
      </c>
      <c r="C11619" t="s">
        <v>3597</v>
      </c>
      <c r="D11619" t="s">
        <v>3910</v>
      </c>
      <c r="E11619" t="s">
        <v>4435</v>
      </c>
      <c r="F11619" t="s">
        <v>3621</v>
      </c>
      <c r="G11619">
        <v>10596838</v>
      </c>
      <c r="I11619" t="s">
        <v>3622</v>
      </c>
      <c r="J11619" t="s">
        <v>4427</v>
      </c>
      <c r="K11619" t="s">
        <v>3624</v>
      </c>
      <c r="L11619" t="s">
        <v>4428</v>
      </c>
      <c r="M11619">
        <v>10.6</v>
      </c>
      <c r="N11619">
        <v>18.5</v>
      </c>
      <c r="O11619">
        <v>10.199999999999999</v>
      </c>
      <c r="S11619" t="b">
        <v>0</v>
      </c>
      <c r="T11619" t="b">
        <v>0</v>
      </c>
      <c r="U11619" t="b">
        <v>0</v>
      </c>
      <c r="V11619">
        <v>9200</v>
      </c>
      <c r="W11619">
        <v>5800</v>
      </c>
      <c r="X11619">
        <v>2.33</v>
      </c>
      <c r="Y11619">
        <v>10562</v>
      </c>
      <c r="Z11619">
        <v>2.11</v>
      </c>
    </row>
    <row r="11620" spans="1:26">
      <c r="A11620">
        <v>203162808</v>
      </c>
      <c r="B11620" t="s">
        <v>4425</v>
      </c>
      <c r="C11620" t="s">
        <v>3597</v>
      </c>
      <c r="D11620" t="s">
        <v>3910</v>
      </c>
      <c r="E11620" t="s">
        <v>4435</v>
      </c>
      <c r="F11620" t="s">
        <v>3621</v>
      </c>
      <c r="G11620">
        <v>203162808</v>
      </c>
      <c r="I11620" t="s">
        <v>3622</v>
      </c>
      <c r="J11620" t="s">
        <v>4433</v>
      </c>
      <c r="K11620" t="s">
        <v>3624</v>
      </c>
      <c r="L11620" t="s">
        <v>4434</v>
      </c>
      <c r="M11620">
        <v>12.5</v>
      </c>
      <c r="N11620">
        <v>18</v>
      </c>
      <c r="O11620">
        <v>10.199999999999999</v>
      </c>
      <c r="S11620" t="b">
        <v>0</v>
      </c>
      <c r="T11620" t="b">
        <v>0</v>
      </c>
      <c r="U11620" t="b">
        <v>0</v>
      </c>
      <c r="V11620">
        <v>12000</v>
      </c>
      <c r="W11620">
        <v>7100</v>
      </c>
      <c r="X11620">
        <v>2.48</v>
      </c>
      <c r="Y11620">
        <v>10954</v>
      </c>
      <c r="Z11620">
        <v>2.4</v>
      </c>
    </row>
    <row r="11621" spans="1:26">
      <c r="A11621">
        <v>203162807</v>
      </c>
      <c r="B11621" t="s">
        <v>4425</v>
      </c>
      <c r="C11621" t="s">
        <v>3597</v>
      </c>
      <c r="D11621" t="s">
        <v>3910</v>
      </c>
      <c r="E11621" t="s">
        <v>4435</v>
      </c>
      <c r="F11621" t="s">
        <v>3621</v>
      </c>
      <c r="G11621">
        <v>203162807</v>
      </c>
      <c r="I11621" t="s">
        <v>3622</v>
      </c>
      <c r="J11621" t="s">
        <v>4431</v>
      </c>
      <c r="K11621" t="s">
        <v>3624</v>
      </c>
      <c r="L11621" t="s">
        <v>4432</v>
      </c>
      <c r="M11621">
        <v>12.5</v>
      </c>
      <c r="N11621">
        <v>18</v>
      </c>
      <c r="O11621">
        <v>10.7</v>
      </c>
      <c r="S11621" t="b">
        <v>0</v>
      </c>
      <c r="T11621" t="b">
        <v>0</v>
      </c>
      <c r="U11621" t="b">
        <v>0</v>
      </c>
      <c r="V11621">
        <v>18000</v>
      </c>
      <c r="W11621">
        <v>12400</v>
      </c>
      <c r="X11621">
        <v>2.65</v>
      </c>
      <c r="Y11621">
        <v>18688</v>
      </c>
      <c r="Z11621">
        <v>2.1</v>
      </c>
    </row>
    <row r="11622" spans="1:26">
      <c r="A11622">
        <v>203162806</v>
      </c>
      <c r="B11622" t="s">
        <v>4425</v>
      </c>
      <c r="C11622" t="s">
        <v>3597</v>
      </c>
      <c r="D11622" t="s">
        <v>3910</v>
      </c>
      <c r="E11622" t="s">
        <v>4435</v>
      </c>
      <c r="F11622" t="s">
        <v>3621</v>
      </c>
      <c r="G11622">
        <v>203162806</v>
      </c>
      <c r="I11622" t="s">
        <v>3622</v>
      </c>
      <c r="J11622" t="s">
        <v>4429</v>
      </c>
      <c r="K11622" t="s">
        <v>3624</v>
      </c>
      <c r="L11622" t="s">
        <v>4430</v>
      </c>
      <c r="M11622">
        <v>12.5</v>
      </c>
      <c r="N11622">
        <v>18</v>
      </c>
      <c r="O11622">
        <v>10.199999999999999</v>
      </c>
      <c r="S11622" t="b">
        <v>0</v>
      </c>
      <c r="T11622" t="b">
        <v>0</v>
      </c>
      <c r="U11622" t="b">
        <v>0</v>
      </c>
      <c r="V11622">
        <v>22000</v>
      </c>
      <c r="W11622">
        <v>14600</v>
      </c>
      <c r="X11622">
        <v>2.61</v>
      </c>
      <c r="Y11622">
        <v>23450</v>
      </c>
      <c r="Z11622">
        <v>1.9</v>
      </c>
    </row>
    <row r="11623" spans="1:26">
      <c r="A11623">
        <v>205118677</v>
      </c>
      <c r="B11623" t="s">
        <v>4425</v>
      </c>
      <c r="C11623" t="s">
        <v>3597</v>
      </c>
      <c r="D11623" t="s">
        <v>3910</v>
      </c>
      <c r="E11623" t="s">
        <v>4426</v>
      </c>
      <c r="F11623" t="s">
        <v>3621</v>
      </c>
      <c r="G11623">
        <v>205118677</v>
      </c>
      <c r="I11623" t="s">
        <v>3622</v>
      </c>
      <c r="J11623" t="s">
        <v>4433</v>
      </c>
      <c r="K11623" t="s">
        <v>3624</v>
      </c>
      <c r="L11623" t="s">
        <v>4434</v>
      </c>
      <c r="M11623">
        <v>12.5</v>
      </c>
      <c r="N11623">
        <v>18</v>
      </c>
      <c r="O11623">
        <v>10.199999999999999</v>
      </c>
      <c r="S11623" t="b">
        <v>0</v>
      </c>
      <c r="T11623" t="b">
        <v>0</v>
      </c>
      <c r="U11623" t="b">
        <v>0</v>
      </c>
      <c r="V11623">
        <v>12000</v>
      </c>
      <c r="W11623">
        <v>7100</v>
      </c>
      <c r="X11623">
        <v>2.48</v>
      </c>
      <c r="Y11623">
        <v>10954</v>
      </c>
      <c r="Z11623">
        <v>2.4</v>
      </c>
    </row>
    <row r="11624" spans="1:26">
      <c r="A11624">
        <v>205118697</v>
      </c>
      <c r="B11624" t="s">
        <v>4425</v>
      </c>
      <c r="C11624" t="s">
        <v>3597</v>
      </c>
      <c r="D11624" t="s">
        <v>3910</v>
      </c>
      <c r="E11624" t="s">
        <v>4426</v>
      </c>
      <c r="F11624" t="s">
        <v>3621</v>
      </c>
      <c r="G11624">
        <v>205118697</v>
      </c>
      <c r="I11624" t="s">
        <v>3622</v>
      </c>
      <c r="J11624" t="s">
        <v>4431</v>
      </c>
      <c r="K11624" t="s">
        <v>3624</v>
      </c>
      <c r="L11624" t="s">
        <v>4432</v>
      </c>
      <c r="M11624">
        <v>12.5</v>
      </c>
      <c r="N11624">
        <v>18</v>
      </c>
      <c r="O11624">
        <v>10.7</v>
      </c>
      <c r="S11624" t="b">
        <v>0</v>
      </c>
      <c r="T11624" t="b">
        <v>0</v>
      </c>
      <c r="U11624" t="b">
        <v>0</v>
      </c>
      <c r="V11624">
        <v>18000</v>
      </c>
      <c r="W11624">
        <v>12400</v>
      </c>
      <c r="X11624">
        <v>2.65</v>
      </c>
      <c r="Y11624">
        <v>18688</v>
      </c>
      <c r="Z11624">
        <v>2.1</v>
      </c>
    </row>
    <row r="11625" spans="1:26">
      <c r="A11625">
        <v>205118701</v>
      </c>
      <c r="B11625" t="s">
        <v>4425</v>
      </c>
      <c r="C11625" t="s">
        <v>3597</v>
      </c>
      <c r="D11625" t="s">
        <v>3910</v>
      </c>
      <c r="E11625" t="s">
        <v>4426</v>
      </c>
      <c r="F11625" t="s">
        <v>3621</v>
      </c>
      <c r="G11625">
        <v>205118701</v>
      </c>
      <c r="I11625" t="s">
        <v>3622</v>
      </c>
      <c r="J11625" t="s">
        <v>4429</v>
      </c>
      <c r="K11625" t="s">
        <v>3624</v>
      </c>
      <c r="L11625" t="s">
        <v>4430</v>
      </c>
      <c r="M11625">
        <v>12.5</v>
      </c>
      <c r="N11625">
        <v>18</v>
      </c>
      <c r="O11625">
        <v>10.199999999999999</v>
      </c>
      <c r="S11625" t="b">
        <v>0</v>
      </c>
      <c r="T11625" t="b">
        <v>0</v>
      </c>
      <c r="U11625" t="b">
        <v>0</v>
      </c>
      <c r="V11625">
        <v>22000</v>
      </c>
      <c r="W11625">
        <v>14600</v>
      </c>
      <c r="X11625">
        <v>2.61</v>
      </c>
      <c r="Y11625">
        <v>23450</v>
      </c>
      <c r="Z11625">
        <v>1.9</v>
      </c>
    </row>
    <row r="11626" spans="1:26">
      <c r="A11626">
        <v>205118682</v>
      </c>
      <c r="B11626" t="s">
        <v>4425</v>
      </c>
      <c r="C11626" t="s">
        <v>3597</v>
      </c>
      <c r="D11626" t="s">
        <v>3910</v>
      </c>
      <c r="E11626" t="s">
        <v>4426</v>
      </c>
      <c r="F11626" t="s">
        <v>3621</v>
      </c>
      <c r="G11626">
        <v>205118682</v>
      </c>
      <c r="I11626" t="s">
        <v>3622</v>
      </c>
      <c r="J11626" t="s">
        <v>4427</v>
      </c>
      <c r="K11626" t="s">
        <v>3624</v>
      </c>
      <c r="L11626" t="s">
        <v>4428</v>
      </c>
      <c r="M11626">
        <v>10.6</v>
      </c>
      <c r="N11626">
        <v>18.5</v>
      </c>
      <c r="O11626">
        <v>10.199999999999999</v>
      </c>
      <c r="S11626" t="b">
        <v>0</v>
      </c>
      <c r="T11626" t="b">
        <v>0</v>
      </c>
      <c r="U11626" t="b">
        <v>0</v>
      </c>
      <c r="V11626">
        <v>9200</v>
      </c>
      <c r="W11626">
        <v>5800</v>
      </c>
      <c r="X11626">
        <v>2.33</v>
      </c>
      <c r="Y11626">
        <v>10562</v>
      </c>
      <c r="Z11626">
        <v>2.11</v>
      </c>
    </row>
    <row r="11627" spans="1:26">
      <c r="A11627">
        <v>201754495</v>
      </c>
      <c r="B11627" t="s">
        <v>3742</v>
      </c>
      <c r="C11627" t="s">
        <v>3597</v>
      </c>
      <c r="D11627" t="s">
        <v>3743</v>
      </c>
      <c r="E11627" t="s">
        <v>3752</v>
      </c>
      <c r="F11627" t="s">
        <v>3600</v>
      </c>
      <c r="G11627">
        <v>201754495</v>
      </c>
      <c r="I11627" t="s">
        <v>3601</v>
      </c>
      <c r="J11627" t="s">
        <v>4423</v>
      </c>
      <c r="L11627" t="s">
        <v>4424</v>
      </c>
      <c r="M11627">
        <v>9.8000000000000007</v>
      </c>
      <c r="N11627">
        <v>15.3</v>
      </c>
      <c r="O11627">
        <v>11</v>
      </c>
      <c r="S11627" t="b">
        <v>0</v>
      </c>
      <c r="T11627" t="b">
        <v>0</v>
      </c>
      <c r="U11627" t="b">
        <v>0</v>
      </c>
      <c r="V11627">
        <v>42000</v>
      </c>
      <c r="W11627">
        <v>42000</v>
      </c>
      <c r="X11627">
        <v>2.4700000000000002</v>
      </c>
      <c r="Y11627">
        <v>48000</v>
      </c>
      <c r="Z11627">
        <v>2.1</v>
      </c>
    </row>
    <row r="11628" spans="1:26">
      <c r="A11628">
        <v>202423535</v>
      </c>
      <c r="B11628" t="s">
        <v>3742</v>
      </c>
      <c r="C11628" t="s">
        <v>3597</v>
      </c>
      <c r="D11628" t="s">
        <v>3743</v>
      </c>
      <c r="E11628" t="s">
        <v>3752</v>
      </c>
      <c r="F11628" t="s">
        <v>3718</v>
      </c>
      <c r="G11628">
        <v>202423535</v>
      </c>
      <c r="I11628" t="s">
        <v>3711</v>
      </c>
      <c r="J11628" t="s">
        <v>4422</v>
      </c>
      <c r="K11628" t="s">
        <v>3688</v>
      </c>
      <c r="M11628">
        <v>11.3</v>
      </c>
      <c r="N11628">
        <v>16.5</v>
      </c>
      <c r="O11628">
        <v>11</v>
      </c>
      <c r="S11628" t="b">
        <v>0</v>
      </c>
      <c r="T11628" t="b">
        <v>0</v>
      </c>
      <c r="U11628" t="b">
        <v>0</v>
      </c>
      <c r="V11628">
        <v>48000</v>
      </c>
      <c r="W11628">
        <v>42000</v>
      </c>
      <c r="X11628">
        <v>1.86</v>
      </c>
      <c r="Y11628">
        <v>59011</v>
      </c>
      <c r="Z11628">
        <v>3.52</v>
      </c>
    </row>
    <row r="11629" spans="1:26">
      <c r="A11629">
        <v>202423533</v>
      </c>
      <c r="B11629" t="s">
        <v>3742</v>
      </c>
      <c r="C11629" t="s">
        <v>3597</v>
      </c>
      <c r="D11629" t="s">
        <v>3743</v>
      </c>
      <c r="E11629" t="s">
        <v>3752</v>
      </c>
      <c r="F11629" t="s">
        <v>3718</v>
      </c>
      <c r="G11629">
        <v>202423533</v>
      </c>
      <c r="I11629" t="s">
        <v>3711</v>
      </c>
      <c r="J11629" t="s">
        <v>4235</v>
      </c>
      <c r="K11629" t="s">
        <v>3688</v>
      </c>
      <c r="M11629">
        <v>12.6</v>
      </c>
      <c r="N11629">
        <v>18.3</v>
      </c>
      <c r="O11629">
        <v>11.7</v>
      </c>
      <c r="S11629" t="b">
        <v>0</v>
      </c>
      <c r="T11629" t="b">
        <v>0</v>
      </c>
      <c r="U11629" t="b">
        <v>0</v>
      </c>
      <c r="V11629">
        <v>36000</v>
      </c>
      <c r="W11629">
        <v>32000</v>
      </c>
      <c r="X11629">
        <v>2.0499999999999998</v>
      </c>
      <c r="Y11629">
        <v>45898</v>
      </c>
      <c r="Z11629">
        <v>2.94</v>
      </c>
    </row>
    <row r="11630" spans="1:26">
      <c r="A11630">
        <v>202426336</v>
      </c>
      <c r="B11630" t="s">
        <v>3742</v>
      </c>
      <c r="C11630" t="s">
        <v>3597</v>
      </c>
      <c r="D11630" t="s">
        <v>3743</v>
      </c>
      <c r="E11630" t="s">
        <v>3752</v>
      </c>
      <c r="F11630" t="s">
        <v>3710</v>
      </c>
      <c r="G11630">
        <v>202426336</v>
      </c>
      <c r="I11630" t="s">
        <v>3711</v>
      </c>
      <c r="J11630" t="s">
        <v>4422</v>
      </c>
      <c r="K11630" t="s">
        <v>3725</v>
      </c>
      <c r="M11630">
        <v>12.2</v>
      </c>
      <c r="N11630">
        <v>19.55</v>
      </c>
      <c r="O11630">
        <v>11.5</v>
      </c>
      <c r="S11630" t="b">
        <v>0</v>
      </c>
      <c r="T11630" t="b">
        <v>0</v>
      </c>
      <c r="U11630" t="b">
        <v>0</v>
      </c>
      <c r="V11630">
        <v>48000</v>
      </c>
      <c r="W11630">
        <v>40500</v>
      </c>
      <c r="X11630">
        <v>1.97</v>
      </c>
      <c r="Y11630">
        <v>59011</v>
      </c>
      <c r="Z11630">
        <v>3.34</v>
      </c>
    </row>
    <row r="11631" spans="1:26">
      <c r="A11631">
        <v>202426338</v>
      </c>
      <c r="B11631" t="s">
        <v>3742</v>
      </c>
      <c r="C11631" t="s">
        <v>3597</v>
      </c>
      <c r="D11631" t="s">
        <v>3743</v>
      </c>
      <c r="E11631" t="s">
        <v>3752</v>
      </c>
      <c r="F11631" t="s">
        <v>3710</v>
      </c>
      <c r="G11631">
        <v>202426338</v>
      </c>
      <c r="I11631" t="s">
        <v>3711</v>
      </c>
      <c r="J11631" t="s">
        <v>4421</v>
      </c>
      <c r="K11631" t="s">
        <v>3725</v>
      </c>
      <c r="M11631">
        <v>12.2</v>
      </c>
      <c r="N11631">
        <v>19.55</v>
      </c>
      <c r="O11631">
        <v>11.5</v>
      </c>
      <c r="S11631" t="b">
        <v>0</v>
      </c>
      <c r="T11631" t="b">
        <v>0</v>
      </c>
      <c r="U11631" t="b">
        <v>0</v>
      </c>
      <c r="V11631">
        <v>48000</v>
      </c>
      <c r="W11631">
        <v>33200</v>
      </c>
      <c r="X11631">
        <v>2.75</v>
      </c>
      <c r="Y11631">
        <v>36936</v>
      </c>
      <c r="Z11631">
        <v>3.06</v>
      </c>
    </row>
    <row r="11632" spans="1:26">
      <c r="A11632">
        <v>205130932</v>
      </c>
      <c r="B11632" t="s">
        <v>4411</v>
      </c>
      <c r="C11632" t="s">
        <v>3597</v>
      </c>
      <c r="D11632" t="s">
        <v>4034</v>
      </c>
      <c r="E11632" t="s">
        <v>4412</v>
      </c>
      <c r="F11632" t="s">
        <v>3753</v>
      </c>
      <c r="G11632">
        <v>205130932</v>
      </c>
      <c r="I11632" t="s">
        <v>3601</v>
      </c>
      <c r="J11632" t="s">
        <v>4419</v>
      </c>
      <c r="K11632" t="s">
        <v>3624</v>
      </c>
      <c r="L11632" t="s">
        <v>4420</v>
      </c>
      <c r="M11632">
        <v>8.1999999999999993</v>
      </c>
      <c r="N11632">
        <v>16</v>
      </c>
      <c r="O11632">
        <v>9.5</v>
      </c>
      <c r="S11632" t="b">
        <v>0</v>
      </c>
      <c r="T11632" t="b">
        <v>0</v>
      </c>
      <c r="U11632" t="b">
        <v>0</v>
      </c>
      <c r="V11632">
        <v>48000</v>
      </c>
      <c r="W11632">
        <v>36000</v>
      </c>
      <c r="X11632">
        <v>2.2999999999999998</v>
      </c>
      <c r="Y11632">
        <v>35597</v>
      </c>
      <c r="Z11632">
        <v>2.2400000000000002</v>
      </c>
    </row>
    <row r="11633" spans="1:26">
      <c r="A11633">
        <v>205130931</v>
      </c>
      <c r="B11633" t="s">
        <v>4411</v>
      </c>
      <c r="C11633" t="s">
        <v>3597</v>
      </c>
      <c r="D11633" t="s">
        <v>4034</v>
      </c>
      <c r="E11633" t="s">
        <v>4412</v>
      </c>
      <c r="F11633" t="s">
        <v>3753</v>
      </c>
      <c r="G11633">
        <v>205130931</v>
      </c>
      <c r="I11633" t="s">
        <v>3601</v>
      </c>
      <c r="J11633" t="s">
        <v>4417</v>
      </c>
      <c r="K11633" t="s">
        <v>3624</v>
      </c>
      <c r="L11633" t="s">
        <v>4418</v>
      </c>
      <c r="M11633">
        <v>8.5</v>
      </c>
      <c r="N11633">
        <v>16.5</v>
      </c>
      <c r="O11633">
        <v>10.4</v>
      </c>
      <c r="S11633" t="b">
        <v>0</v>
      </c>
      <c r="T11633" t="b">
        <v>0</v>
      </c>
      <c r="U11633" t="b">
        <v>0</v>
      </c>
      <c r="V11633">
        <v>36000</v>
      </c>
      <c r="W11633">
        <v>25000</v>
      </c>
      <c r="X11633">
        <v>2.4500000000000002</v>
      </c>
      <c r="Y11633">
        <v>27360</v>
      </c>
      <c r="Z11633">
        <v>2.37</v>
      </c>
    </row>
    <row r="11634" spans="1:26">
      <c r="A11634">
        <v>204829818</v>
      </c>
      <c r="B11634" t="s">
        <v>4411</v>
      </c>
      <c r="C11634" t="s">
        <v>3597</v>
      </c>
      <c r="D11634" t="s">
        <v>4034</v>
      </c>
      <c r="E11634" t="s">
        <v>4412</v>
      </c>
      <c r="F11634" t="s">
        <v>3787</v>
      </c>
      <c r="G11634">
        <v>204829818</v>
      </c>
      <c r="I11634" t="s">
        <v>3622</v>
      </c>
      <c r="J11634" t="s">
        <v>4415</v>
      </c>
      <c r="K11634" t="s">
        <v>3624</v>
      </c>
      <c r="L11634" t="s">
        <v>4416</v>
      </c>
      <c r="M11634">
        <v>8.1999999999999993</v>
      </c>
      <c r="N11634">
        <v>17</v>
      </c>
      <c r="O11634">
        <v>10.8</v>
      </c>
      <c r="S11634" t="b">
        <v>0</v>
      </c>
      <c r="T11634" t="b">
        <v>0</v>
      </c>
      <c r="U11634" t="b">
        <v>0</v>
      </c>
      <c r="V11634">
        <v>48000</v>
      </c>
      <c r="W11634">
        <v>35000</v>
      </c>
      <c r="X11634">
        <v>2.34</v>
      </c>
      <c r="Y11634">
        <v>52012</v>
      </c>
      <c r="Z11634">
        <v>2.12</v>
      </c>
    </row>
    <row r="11635" spans="1:26">
      <c r="A11635">
        <v>205767336</v>
      </c>
      <c r="B11635" t="s">
        <v>4411</v>
      </c>
      <c r="C11635" t="s">
        <v>3597</v>
      </c>
      <c r="D11635" t="s">
        <v>4034</v>
      </c>
      <c r="E11635" t="s">
        <v>4412</v>
      </c>
      <c r="F11635" t="s">
        <v>3849</v>
      </c>
      <c r="G11635">
        <v>205767336</v>
      </c>
      <c r="I11635" t="s">
        <v>3622</v>
      </c>
      <c r="J11635" t="s">
        <v>4413</v>
      </c>
      <c r="K11635" t="s">
        <v>3624</v>
      </c>
      <c r="L11635" t="s">
        <v>4414</v>
      </c>
      <c r="M11635">
        <v>9.5</v>
      </c>
      <c r="N11635">
        <v>18</v>
      </c>
      <c r="O11635">
        <v>10.3</v>
      </c>
      <c r="S11635" t="b">
        <v>0</v>
      </c>
      <c r="T11635" t="b">
        <v>0</v>
      </c>
      <c r="U11635" t="b">
        <v>0</v>
      </c>
      <c r="V11635">
        <v>36000</v>
      </c>
      <c r="W11635">
        <v>25400</v>
      </c>
      <c r="X11635">
        <v>2.33</v>
      </c>
      <c r="Y11635">
        <v>42370</v>
      </c>
      <c r="Z11635">
        <v>2.2000000000000002</v>
      </c>
    </row>
    <row r="11636" spans="1:26">
      <c r="A11636">
        <v>7607465</v>
      </c>
      <c r="B11636" t="s">
        <v>3630</v>
      </c>
      <c r="C11636" t="s">
        <v>3597</v>
      </c>
      <c r="D11636" t="s">
        <v>1086</v>
      </c>
      <c r="E11636" t="s">
        <v>3620</v>
      </c>
      <c r="F11636" t="s">
        <v>3621</v>
      </c>
      <c r="G11636">
        <v>7607465</v>
      </c>
      <c r="I11636" t="s">
        <v>3622</v>
      </c>
      <c r="J11636" t="s">
        <v>4409</v>
      </c>
      <c r="K11636" t="s">
        <v>3624</v>
      </c>
      <c r="L11636" t="s">
        <v>4410</v>
      </c>
      <c r="M11636">
        <v>15.7</v>
      </c>
      <c r="N11636">
        <v>30.5</v>
      </c>
      <c r="O11636">
        <v>10.5</v>
      </c>
      <c r="S11636" t="b">
        <v>0</v>
      </c>
      <c r="T11636" t="b">
        <v>0</v>
      </c>
      <c r="U11636" t="b">
        <v>0</v>
      </c>
      <c r="V11636">
        <v>9000</v>
      </c>
      <c r="W11636">
        <v>5500</v>
      </c>
      <c r="X11636">
        <v>2.83</v>
      </c>
      <c r="Y11636">
        <v>13240</v>
      </c>
      <c r="Z11636">
        <v>2.59</v>
      </c>
    </row>
    <row r="11637" spans="1:26">
      <c r="A11637">
        <v>202126395</v>
      </c>
      <c r="B11637" t="s">
        <v>3626</v>
      </c>
      <c r="C11637" t="s">
        <v>3597</v>
      </c>
      <c r="D11637" t="s">
        <v>1086</v>
      </c>
      <c r="E11637" t="s">
        <v>3627</v>
      </c>
      <c r="F11637" t="s">
        <v>3621</v>
      </c>
      <c r="G11637">
        <v>202126395</v>
      </c>
      <c r="I11637" t="s">
        <v>3622</v>
      </c>
      <c r="J11637" t="s">
        <v>4407</v>
      </c>
      <c r="K11637" t="s">
        <v>3624</v>
      </c>
      <c r="L11637" t="s">
        <v>4408</v>
      </c>
      <c r="M11637">
        <v>14</v>
      </c>
      <c r="N11637">
        <v>23</v>
      </c>
      <c r="O11637">
        <v>10.5</v>
      </c>
      <c r="S11637" t="b">
        <v>0</v>
      </c>
      <c r="T11637" t="b">
        <v>0</v>
      </c>
      <c r="U11637" t="b">
        <v>0</v>
      </c>
      <c r="V11637">
        <v>9000</v>
      </c>
      <c r="W11637">
        <v>6800</v>
      </c>
      <c r="X11637">
        <v>2.4900000000000002</v>
      </c>
      <c r="Y11637">
        <v>10948</v>
      </c>
      <c r="Z11637">
        <v>2.38</v>
      </c>
    </row>
    <row r="11638" spans="1:26">
      <c r="A11638">
        <v>10062018</v>
      </c>
      <c r="B11638" t="s">
        <v>3630</v>
      </c>
      <c r="C11638" t="s">
        <v>3597</v>
      </c>
      <c r="D11638" t="s">
        <v>1086</v>
      </c>
      <c r="E11638" t="s">
        <v>3627</v>
      </c>
      <c r="F11638" t="s">
        <v>3621</v>
      </c>
      <c r="G11638">
        <v>10062018</v>
      </c>
      <c r="I11638" t="s">
        <v>3622</v>
      </c>
      <c r="J11638" t="s">
        <v>4405</v>
      </c>
      <c r="K11638" t="s">
        <v>3624</v>
      </c>
      <c r="L11638" t="s">
        <v>4406</v>
      </c>
      <c r="M11638">
        <v>16.5</v>
      </c>
      <c r="N11638">
        <v>38</v>
      </c>
      <c r="O11638">
        <v>15</v>
      </c>
      <c r="S11638" t="b">
        <v>0</v>
      </c>
      <c r="T11638" t="b">
        <v>0</v>
      </c>
      <c r="U11638" t="b">
        <v>1</v>
      </c>
      <c r="V11638">
        <v>9000</v>
      </c>
      <c r="W11638">
        <v>5600</v>
      </c>
      <c r="X11638">
        <v>2.88</v>
      </c>
      <c r="Y11638">
        <v>14610</v>
      </c>
      <c r="Z11638">
        <v>2.41</v>
      </c>
    </row>
    <row r="11639" spans="1:26">
      <c r="A11639">
        <v>202134393</v>
      </c>
      <c r="B11639" t="s">
        <v>3626</v>
      </c>
      <c r="C11639" t="s">
        <v>3597</v>
      </c>
      <c r="D11639" t="s">
        <v>1086</v>
      </c>
      <c r="E11639" t="s">
        <v>3627</v>
      </c>
      <c r="F11639" t="s">
        <v>3621</v>
      </c>
      <c r="G11639">
        <v>202134393</v>
      </c>
      <c r="I11639" t="s">
        <v>3622</v>
      </c>
      <c r="J11639" t="s">
        <v>4399</v>
      </c>
      <c r="K11639" t="s">
        <v>3624</v>
      </c>
      <c r="L11639" t="s">
        <v>4400</v>
      </c>
      <c r="M11639">
        <v>12.5</v>
      </c>
      <c r="N11639">
        <v>20</v>
      </c>
      <c r="O11639">
        <v>10.5</v>
      </c>
      <c r="S11639" t="b">
        <v>0</v>
      </c>
      <c r="T11639" t="b">
        <v>0</v>
      </c>
      <c r="U11639" t="b">
        <v>0</v>
      </c>
      <c r="V11639">
        <v>18000</v>
      </c>
      <c r="W11639">
        <v>12400</v>
      </c>
      <c r="X11639">
        <v>2.63</v>
      </c>
      <c r="Y11639">
        <v>18600</v>
      </c>
      <c r="Z11639">
        <v>2.08</v>
      </c>
    </row>
    <row r="11640" spans="1:26">
      <c r="A11640">
        <v>9108747</v>
      </c>
      <c r="B11640" t="s">
        <v>3626</v>
      </c>
      <c r="C11640" t="s">
        <v>3597</v>
      </c>
      <c r="D11640" t="s">
        <v>1086</v>
      </c>
      <c r="E11640" t="s">
        <v>3627</v>
      </c>
      <c r="F11640" t="s">
        <v>3621</v>
      </c>
      <c r="G11640">
        <v>9108747</v>
      </c>
      <c r="I11640" t="s">
        <v>3622</v>
      </c>
      <c r="J11640" t="s">
        <v>4397</v>
      </c>
      <c r="K11640" t="s">
        <v>3624</v>
      </c>
      <c r="L11640" t="s">
        <v>4398</v>
      </c>
      <c r="M11640">
        <v>12.5</v>
      </c>
      <c r="N11640">
        <v>20</v>
      </c>
      <c r="O11640">
        <v>10.5</v>
      </c>
      <c r="S11640" t="b">
        <v>0</v>
      </c>
      <c r="T11640" t="b">
        <v>0</v>
      </c>
      <c r="U11640" t="b">
        <v>0</v>
      </c>
      <c r="V11640">
        <v>18000</v>
      </c>
      <c r="W11640">
        <v>12400</v>
      </c>
      <c r="X11640">
        <v>2.63</v>
      </c>
      <c r="Y11640">
        <v>18600</v>
      </c>
      <c r="Z11640">
        <v>2.08</v>
      </c>
    </row>
    <row r="11641" spans="1:26">
      <c r="A11641">
        <v>202134394</v>
      </c>
      <c r="B11641" t="s">
        <v>3626</v>
      </c>
      <c r="C11641" t="s">
        <v>3597</v>
      </c>
      <c r="D11641" t="s">
        <v>1086</v>
      </c>
      <c r="E11641" t="s">
        <v>3627</v>
      </c>
      <c r="F11641" t="s">
        <v>3621</v>
      </c>
      <c r="G11641">
        <v>202134394</v>
      </c>
      <c r="I11641" t="s">
        <v>3622</v>
      </c>
      <c r="J11641" t="s">
        <v>4395</v>
      </c>
      <c r="K11641" t="s">
        <v>3624</v>
      </c>
      <c r="L11641" t="s">
        <v>4396</v>
      </c>
      <c r="M11641">
        <v>12.5</v>
      </c>
      <c r="N11641">
        <v>20</v>
      </c>
      <c r="O11641">
        <v>10</v>
      </c>
      <c r="S11641" t="b">
        <v>0</v>
      </c>
      <c r="T11641" t="b">
        <v>0</v>
      </c>
      <c r="U11641" t="b">
        <v>0</v>
      </c>
      <c r="V11641">
        <v>22000</v>
      </c>
      <c r="W11641">
        <v>14600</v>
      </c>
      <c r="X11641">
        <v>2.71</v>
      </c>
      <c r="Y11641">
        <v>23450</v>
      </c>
      <c r="Z11641">
        <v>1.9</v>
      </c>
    </row>
    <row r="11642" spans="1:26">
      <c r="A11642">
        <v>7607467</v>
      </c>
      <c r="B11642" t="s">
        <v>3630</v>
      </c>
      <c r="C11642" t="s">
        <v>3597</v>
      </c>
      <c r="D11642" t="s">
        <v>1086</v>
      </c>
      <c r="E11642" t="s">
        <v>3620</v>
      </c>
      <c r="F11642" t="s">
        <v>3621</v>
      </c>
      <c r="G11642">
        <v>7607467</v>
      </c>
      <c r="I11642" t="s">
        <v>3622</v>
      </c>
      <c r="J11642" t="s">
        <v>4393</v>
      </c>
      <c r="K11642" t="s">
        <v>3624</v>
      </c>
      <c r="L11642" t="s">
        <v>4394</v>
      </c>
      <c r="M11642">
        <v>12.7</v>
      </c>
      <c r="N11642">
        <v>23</v>
      </c>
      <c r="O11642">
        <v>10.5</v>
      </c>
      <c r="S11642" t="b">
        <v>0</v>
      </c>
      <c r="T11642" t="b">
        <v>0</v>
      </c>
      <c r="U11642" t="b">
        <v>0</v>
      </c>
      <c r="V11642">
        <v>12000</v>
      </c>
      <c r="W11642">
        <v>8500</v>
      </c>
      <c r="X11642">
        <v>2.54</v>
      </c>
      <c r="Y11642">
        <v>13500</v>
      </c>
      <c r="Z11642">
        <v>2.83</v>
      </c>
    </row>
    <row r="11643" spans="1:26">
      <c r="A11643">
        <v>202134392</v>
      </c>
      <c r="B11643" t="s">
        <v>3626</v>
      </c>
      <c r="C11643" t="s">
        <v>3597</v>
      </c>
      <c r="D11643" t="s">
        <v>1086</v>
      </c>
      <c r="E11643" t="s">
        <v>3627</v>
      </c>
      <c r="F11643" t="s">
        <v>3621</v>
      </c>
      <c r="G11643">
        <v>202134392</v>
      </c>
      <c r="I11643" t="s">
        <v>3622</v>
      </c>
      <c r="J11643" t="s">
        <v>4391</v>
      </c>
      <c r="K11643" t="s">
        <v>3624</v>
      </c>
      <c r="L11643" t="s">
        <v>4392</v>
      </c>
      <c r="M11643">
        <v>12.5</v>
      </c>
      <c r="N11643">
        <v>22</v>
      </c>
      <c r="O11643">
        <v>11</v>
      </c>
      <c r="S11643" t="b">
        <v>0</v>
      </c>
      <c r="T11643" t="b">
        <v>0</v>
      </c>
      <c r="U11643" t="b">
        <v>0</v>
      </c>
      <c r="V11643">
        <v>12000</v>
      </c>
      <c r="W11643">
        <v>7100</v>
      </c>
      <c r="X11643">
        <v>2.6</v>
      </c>
      <c r="Y11643">
        <v>11268</v>
      </c>
      <c r="Z11643">
        <v>2.41</v>
      </c>
    </row>
    <row r="11644" spans="1:26">
      <c r="A11644">
        <v>7091968</v>
      </c>
      <c r="B11644" t="s">
        <v>4027</v>
      </c>
      <c r="C11644" t="s">
        <v>3597</v>
      </c>
      <c r="D11644" t="s">
        <v>1086</v>
      </c>
      <c r="E11644" t="s">
        <v>3620</v>
      </c>
      <c r="F11644" t="s">
        <v>3621</v>
      </c>
      <c r="G11644">
        <v>7091968</v>
      </c>
      <c r="I11644" t="s">
        <v>3622</v>
      </c>
      <c r="J11644" t="s">
        <v>4389</v>
      </c>
      <c r="K11644" t="s">
        <v>3624</v>
      </c>
      <c r="L11644" t="s">
        <v>4390</v>
      </c>
      <c r="M11644">
        <v>12.5</v>
      </c>
      <c r="N11644">
        <v>22</v>
      </c>
      <c r="O11644">
        <v>10.199999999999999</v>
      </c>
      <c r="S11644" t="b">
        <v>0</v>
      </c>
      <c r="T11644" t="b">
        <v>0</v>
      </c>
      <c r="U11644" t="b">
        <v>0</v>
      </c>
      <c r="V11644">
        <v>12000</v>
      </c>
      <c r="W11644">
        <v>6800</v>
      </c>
      <c r="X11644">
        <v>2.4900000000000002</v>
      </c>
      <c r="Y11644">
        <v>10348</v>
      </c>
      <c r="Z11644">
        <v>2.25</v>
      </c>
    </row>
    <row r="11645" spans="1:26">
      <c r="A11645">
        <v>10062019</v>
      </c>
      <c r="B11645" t="s">
        <v>3630</v>
      </c>
      <c r="C11645" t="s">
        <v>3597</v>
      </c>
      <c r="D11645" t="s">
        <v>1086</v>
      </c>
      <c r="E11645" t="s">
        <v>3627</v>
      </c>
      <c r="F11645" t="s">
        <v>3621</v>
      </c>
      <c r="G11645">
        <v>10062019</v>
      </c>
      <c r="I11645" t="s">
        <v>3622</v>
      </c>
      <c r="J11645" t="s">
        <v>4387</v>
      </c>
      <c r="K11645" t="s">
        <v>3624</v>
      </c>
      <c r="L11645" t="s">
        <v>4388</v>
      </c>
      <c r="M11645">
        <v>15.3</v>
      </c>
      <c r="N11645">
        <v>30.5</v>
      </c>
      <c r="O11645">
        <v>14</v>
      </c>
      <c r="S11645" t="b">
        <v>0</v>
      </c>
      <c r="T11645" t="b">
        <v>0</v>
      </c>
      <c r="U11645" t="b">
        <v>0</v>
      </c>
      <c r="V11645">
        <v>12000</v>
      </c>
      <c r="W11645">
        <v>8100</v>
      </c>
      <c r="X11645">
        <v>2.86</v>
      </c>
      <c r="Y11645">
        <v>15000</v>
      </c>
      <c r="Z11645">
        <v>2.38</v>
      </c>
    </row>
    <row r="11646" spans="1:26">
      <c r="A11646">
        <v>201754425</v>
      </c>
      <c r="B11646" t="s">
        <v>3778</v>
      </c>
      <c r="C11646" t="s">
        <v>3597</v>
      </c>
      <c r="D11646" t="s">
        <v>3743</v>
      </c>
      <c r="E11646" t="s">
        <v>3752</v>
      </c>
      <c r="F11646" t="s">
        <v>3621</v>
      </c>
      <c r="G11646">
        <v>201754425</v>
      </c>
      <c r="I11646" t="s">
        <v>3622</v>
      </c>
      <c r="J11646" t="s">
        <v>4385</v>
      </c>
      <c r="K11646" t="s">
        <v>3624</v>
      </c>
      <c r="L11646" t="s">
        <v>4386</v>
      </c>
      <c r="M11646">
        <v>15.5</v>
      </c>
      <c r="N11646">
        <v>26</v>
      </c>
      <c r="O11646">
        <v>10</v>
      </c>
      <c r="S11646" t="b">
        <v>0</v>
      </c>
      <c r="T11646" t="b">
        <v>0</v>
      </c>
      <c r="U11646" t="b">
        <v>0</v>
      </c>
      <c r="V11646">
        <v>9000</v>
      </c>
      <c r="W11646">
        <v>6700</v>
      </c>
      <c r="X11646">
        <v>2.93</v>
      </c>
      <c r="Y11646">
        <v>13700</v>
      </c>
      <c r="Z11646">
        <v>2.12</v>
      </c>
    </row>
    <row r="11647" spans="1:26">
      <c r="A11647">
        <v>201754295</v>
      </c>
      <c r="B11647" t="s">
        <v>3778</v>
      </c>
      <c r="C11647" t="s">
        <v>3597</v>
      </c>
      <c r="D11647" t="s">
        <v>3743</v>
      </c>
      <c r="E11647" t="s">
        <v>3752</v>
      </c>
      <c r="F11647" t="s">
        <v>3621</v>
      </c>
      <c r="G11647">
        <v>201754295</v>
      </c>
      <c r="I11647" t="s">
        <v>3622</v>
      </c>
      <c r="J11647" t="s">
        <v>4383</v>
      </c>
      <c r="K11647" t="s">
        <v>3624</v>
      </c>
      <c r="L11647" t="s">
        <v>4384</v>
      </c>
      <c r="M11647">
        <v>12.9</v>
      </c>
      <c r="N11647">
        <v>23</v>
      </c>
      <c r="O11647">
        <v>10.1</v>
      </c>
      <c r="S11647" t="b">
        <v>0</v>
      </c>
      <c r="T11647" t="b">
        <v>0</v>
      </c>
      <c r="U11647" t="b">
        <v>0</v>
      </c>
      <c r="V11647">
        <v>12000</v>
      </c>
      <c r="W11647">
        <v>7800</v>
      </c>
      <c r="X11647">
        <v>2.72</v>
      </c>
      <c r="Y11647">
        <v>15100</v>
      </c>
      <c r="Z11647">
        <v>2.34</v>
      </c>
    </row>
    <row r="11648" spans="1:26">
      <c r="A11648">
        <v>6233140</v>
      </c>
      <c r="B11648" t="s">
        <v>3778</v>
      </c>
      <c r="C11648" t="s">
        <v>3597</v>
      </c>
      <c r="D11648" t="s">
        <v>3714</v>
      </c>
      <c r="E11648" t="s">
        <v>3714</v>
      </c>
      <c r="F11648" t="s">
        <v>3621</v>
      </c>
      <c r="G11648">
        <v>6233140</v>
      </c>
      <c r="I11648" t="s">
        <v>3622</v>
      </c>
      <c r="J11648" t="s">
        <v>4381</v>
      </c>
      <c r="K11648" t="s">
        <v>3624</v>
      </c>
      <c r="L11648" t="s">
        <v>4382</v>
      </c>
      <c r="M11648">
        <v>14.1</v>
      </c>
      <c r="N11648">
        <v>25.5</v>
      </c>
      <c r="O11648">
        <v>11.5</v>
      </c>
      <c r="S11648" t="b">
        <v>0</v>
      </c>
      <c r="T11648" t="b">
        <v>0</v>
      </c>
      <c r="U11648" t="b">
        <v>0</v>
      </c>
      <c r="V11648">
        <v>12000</v>
      </c>
      <c r="W11648">
        <v>8400</v>
      </c>
      <c r="X11648">
        <v>3.57</v>
      </c>
      <c r="Y11648">
        <v>14650</v>
      </c>
      <c r="Z11648">
        <v>2.86</v>
      </c>
    </row>
    <row r="11649" spans="1:26">
      <c r="A11649">
        <v>9409574</v>
      </c>
      <c r="B11649" t="s">
        <v>3885</v>
      </c>
      <c r="C11649" t="s">
        <v>3597</v>
      </c>
      <c r="D11649" t="s">
        <v>1086</v>
      </c>
      <c r="E11649" t="s">
        <v>3620</v>
      </c>
      <c r="F11649" t="s">
        <v>3718</v>
      </c>
      <c r="G11649">
        <v>9409574</v>
      </c>
      <c r="I11649" t="s">
        <v>3711</v>
      </c>
      <c r="J11649" t="s">
        <v>4380</v>
      </c>
      <c r="K11649" t="s">
        <v>3688</v>
      </c>
      <c r="M11649">
        <v>10</v>
      </c>
      <c r="N11649">
        <v>16</v>
      </c>
      <c r="O11649">
        <v>10</v>
      </c>
      <c r="S11649" t="b">
        <v>0</v>
      </c>
      <c r="T11649" t="b">
        <v>0</v>
      </c>
      <c r="U11649" t="b">
        <v>0</v>
      </c>
      <c r="V11649">
        <v>36000</v>
      </c>
      <c r="W11649">
        <v>41000</v>
      </c>
      <c r="X11649">
        <v>2</v>
      </c>
      <c r="Y11649">
        <v>45000</v>
      </c>
      <c r="Z11649">
        <v>2.2000000000000002</v>
      </c>
    </row>
    <row r="11650" spans="1:26">
      <c r="A11650">
        <v>203161150</v>
      </c>
      <c r="B11650" t="s">
        <v>4377</v>
      </c>
      <c r="C11650" t="s">
        <v>3597</v>
      </c>
      <c r="D11650" t="s">
        <v>3714</v>
      </c>
      <c r="E11650" t="s">
        <v>3714</v>
      </c>
      <c r="F11650" t="s">
        <v>3849</v>
      </c>
      <c r="G11650">
        <v>203161150</v>
      </c>
      <c r="I11650" t="s">
        <v>3622</v>
      </c>
      <c r="J11650" t="s">
        <v>4378</v>
      </c>
      <c r="K11650" t="s">
        <v>3624</v>
      </c>
      <c r="L11650" t="s">
        <v>4379</v>
      </c>
      <c r="M11650">
        <v>12.6</v>
      </c>
      <c r="N11650">
        <v>20</v>
      </c>
      <c r="O11650">
        <v>10.5</v>
      </c>
      <c r="S11650" t="b">
        <v>0</v>
      </c>
      <c r="T11650" t="b">
        <v>0</v>
      </c>
      <c r="U11650" t="b">
        <v>0</v>
      </c>
      <c r="V11650">
        <v>24000</v>
      </c>
      <c r="W11650">
        <v>17500</v>
      </c>
      <c r="X11650">
        <v>2.73</v>
      </c>
      <c r="Y11650">
        <v>26570</v>
      </c>
      <c r="Z11650">
        <v>2.66</v>
      </c>
    </row>
    <row r="11651" spans="1:26">
      <c r="A11651">
        <v>10338836</v>
      </c>
      <c r="B11651" t="s">
        <v>4374</v>
      </c>
      <c r="C11651" t="s">
        <v>3597</v>
      </c>
      <c r="D11651" t="s">
        <v>1086</v>
      </c>
      <c r="E11651" t="s">
        <v>3768</v>
      </c>
      <c r="F11651" t="s">
        <v>3621</v>
      </c>
      <c r="G11651">
        <v>10338836</v>
      </c>
      <c r="I11651" t="s">
        <v>3622</v>
      </c>
      <c r="J11651" t="s">
        <v>4375</v>
      </c>
      <c r="K11651" t="s">
        <v>3624</v>
      </c>
      <c r="L11651" t="s">
        <v>4376</v>
      </c>
      <c r="M11651">
        <v>12.5</v>
      </c>
      <c r="N11651">
        <v>21</v>
      </c>
      <c r="O11651">
        <v>10.5</v>
      </c>
      <c r="S11651" t="b">
        <v>0</v>
      </c>
      <c r="T11651" t="b">
        <v>0</v>
      </c>
      <c r="U11651" t="b">
        <v>0</v>
      </c>
      <c r="V11651">
        <v>18000</v>
      </c>
      <c r="W11651">
        <v>12700</v>
      </c>
      <c r="X11651">
        <v>2.5</v>
      </c>
      <c r="Y11651">
        <v>24566</v>
      </c>
      <c r="Z11651">
        <v>2.88</v>
      </c>
    </row>
    <row r="11652" spans="1:26">
      <c r="A11652">
        <v>201903164</v>
      </c>
      <c r="B11652" t="s">
        <v>4356</v>
      </c>
      <c r="C11652" t="s">
        <v>3597</v>
      </c>
      <c r="D11652" t="s">
        <v>4357</v>
      </c>
      <c r="E11652" t="s">
        <v>4358</v>
      </c>
      <c r="F11652" t="s">
        <v>3621</v>
      </c>
      <c r="G11652">
        <v>201903164</v>
      </c>
      <c r="I11652" t="s">
        <v>3622</v>
      </c>
      <c r="J11652" t="s">
        <v>4371</v>
      </c>
      <c r="K11652" t="s">
        <v>3624</v>
      </c>
      <c r="L11652" t="s">
        <v>4372</v>
      </c>
      <c r="M11652">
        <v>14</v>
      </c>
      <c r="N11652">
        <v>23</v>
      </c>
      <c r="O11652">
        <v>10.5</v>
      </c>
      <c r="S11652" t="b">
        <v>0</v>
      </c>
      <c r="T11652" t="b">
        <v>0</v>
      </c>
      <c r="U11652" t="b">
        <v>0</v>
      </c>
      <c r="V11652">
        <v>9000</v>
      </c>
      <c r="W11652">
        <v>6800</v>
      </c>
      <c r="X11652">
        <v>2.66</v>
      </c>
      <c r="Y11652">
        <v>14611</v>
      </c>
      <c r="Z11652">
        <v>2.41</v>
      </c>
    </row>
    <row r="11653" spans="1:26">
      <c r="A11653">
        <v>201903167</v>
      </c>
      <c r="B11653" t="s">
        <v>4356</v>
      </c>
      <c r="C11653" t="s">
        <v>3597</v>
      </c>
      <c r="D11653" t="s">
        <v>4357</v>
      </c>
      <c r="E11653" t="s">
        <v>4358</v>
      </c>
      <c r="F11653" t="s">
        <v>3621</v>
      </c>
      <c r="G11653">
        <v>201903167</v>
      </c>
      <c r="I11653" t="s">
        <v>3622</v>
      </c>
      <c r="J11653" t="s">
        <v>4369</v>
      </c>
      <c r="K11653" t="s">
        <v>3624</v>
      </c>
      <c r="L11653" t="s">
        <v>4370</v>
      </c>
      <c r="M11653">
        <v>12.5</v>
      </c>
      <c r="N11653">
        <v>20</v>
      </c>
      <c r="O11653">
        <v>10.5</v>
      </c>
      <c r="S11653" t="b">
        <v>0</v>
      </c>
      <c r="T11653" t="b">
        <v>0</v>
      </c>
      <c r="U11653" t="b">
        <v>0</v>
      </c>
      <c r="V11653">
        <v>18000</v>
      </c>
      <c r="W11653">
        <v>12400</v>
      </c>
      <c r="X11653">
        <v>2.5099999999999998</v>
      </c>
      <c r="Y11653">
        <v>23000</v>
      </c>
      <c r="Z11653">
        <v>2.11</v>
      </c>
    </row>
    <row r="11654" spans="1:26">
      <c r="A11654">
        <v>201903168</v>
      </c>
      <c r="B11654" t="s">
        <v>4356</v>
      </c>
      <c r="C11654" t="s">
        <v>3597</v>
      </c>
      <c r="D11654" t="s">
        <v>4357</v>
      </c>
      <c r="E11654" t="s">
        <v>4358</v>
      </c>
      <c r="F11654" t="s">
        <v>3621</v>
      </c>
      <c r="G11654">
        <v>201903168</v>
      </c>
      <c r="I11654" t="s">
        <v>3622</v>
      </c>
      <c r="J11654" t="s">
        <v>4367</v>
      </c>
      <c r="K11654" t="s">
        <v>3624</v>
      </c>
      <c r="L11654" t="s">
        <v>4368</v>
      </c>
      <c r="M11654">
        <v>12.5</v>
      </c>
      <c r="N11654">
        <v>20</v>
      </c>
      <c r="O11654">
        <v>10</v>
      </c>
      <c r="S11654" t="b">
        <v>0</v>
      </c>
      <c r="T11654" t="b">
        <v>0</v>
      </c>
      <c r="U11654" t="b">
        <v>0</v>
      </c>
      <c r="V11654">
        <v>22000</v>
      </c>
      <c r="W11654">
        <v>14600</v>
      </c>
      <c r="X11654">
        <v>2.73</v>
      </c>
      <c r="Y11654">
        <v>26263</v>
      </c>
      <c r="Z11654">
        <v>2.2799999999999998</v>
      </c>
    </row>
    <row r="11655" spans="1:26">
      <c r="A11655">
        <v>201903171</v>
      </c>
      <c r="B11655" t="s">
        <v>4356</v>
      </c>
      <c r="C11655" t="s">
        <v>3597</v>
      </c>
      <c r="D11655" t="s">
        <v>4357</v>
      </c>
      <c r="E11655" t="s">
        <v>4358</v>
      </c>
      <c r="F11655" t="s">
        <v>3621</v>
      </c>
      <c r="G11655">
        <v>201903171</v>
      </c>
      <c r="I11655" t="s">
        <v>3622</v>
      </c>
      <c r="J11655" t="s">
        <v>4365</v>
      </c>
      <c r="K11655" t="s">
        <v>3624</v>
      </c>
      <c r="L11655" t="s">
        <v>4366</v>
      </c>
      <c r="M11655">
        <v>16.5</v>
      </c>
      <c r="N11655">
        <v>38</v>
      </c>
      <c r="O11655">
        <v>15</v>
      </c>
      <c r="S11655" t="b">
        <v>0</v>
      </c>
      <c r="T11655" t="b">
        <v>0</v>
      </c>
      <c r="U11655" t="b">
        <v>0</v>
      </c>
      <c r="V11655">
        <v>9000</v>
      </c>
      <c r="W11655">
        <v>5600</v>
      </c>
      <c r="X11655">
        <v>2.19</v>
      </c>
      <c r="Y11655">
        <v>14611</v>
      </c>
      <c r="Z11655">
        <v>2.41</v>
      </c>
    </row>
    <row r="11656" spans="1:26">
      <c r="A11656">
        <v>201903174</v>
      </c>
      <c r="B11656" t="s">
        <v>4356</v>
      </c>
      <c r="C11656" t="s">
        <v>3597</v>
      </c>
      <c r="D11656" t="s">
        <v>4357</v>
      </c>
      <c r="E11656" t="s">
        <v>4358</v>
      </c>
      <c r="F11656" t="s">
        <v>3621</v>
      </c>
      <c r="G11656">
        <v>201903174</v>
      </c>
      <c r="I11656" t="s">
        <v>3622</v>
      </c>
      <c r="J11656" t="s">
        <v>4363</v>
      </c>
      <c r="K11656" t="s">
        <v>3624</v>
      </c>
      <c r="L11656" t="s">
        <v>4364</v>
      </c>
      <c r="M11656">
        <v>13.5</v>
      </c>
      <c r="N11656">
        <v>24.5</v>
      </c>
      <c r="O11656">
        <v>12</v>
      </c>
      <c r="S11656" t="b">
        <v>0</v>
      </c>
      <c r="T11656" t="b">
        <v>0</v>
      </c>
      <c r="U11656" t="b">
        <v>1</v>
      </c>
      <c r="V11656">
        <v>18000</v>
      </c>
      <c r="W11656">
        <v>14200</v>
      </c>
      <c r="X11656">
        <v>2.87</v>
      </c>
      <c r="Y11656">
        <v>23000</v>
      </c>
      <c r="Z11656">
        <v>2.11</v>
      </c>
    </row>
    <row r="11657" spans="1:26">
      <c r="A11657">
        <v>201903175</v>
      </c>
      <c r="B11657" t="s">
        <v>4356</v>
      </c>
      <c r="C11657" t="s">
        <v>3597</v>
      </c>
      <c r="D11657" t="s">
        <v>4357</v>
      </c>
      <c r="E11657" t="s">
        <v>4358</v>
      </c>
      <c r="F11657" t="s">
        <v>3621</v>
      </c>
      <c r="G11657">
        <v>201903175</v>
      </c>
      <c r="I11657" t="s">
        <v>3622</v>
      </c>
      <c r="J11657" t="s">
        <v>4361</v>
      </c>
      <c r="K11657" t="s">
        <v>3624</v>
      </c>
      <c r="L11657" t="s">
        <v>4362</v>
      </c>
      <c r="M11657">
        <v>13</v>
      </c>
      <c r="N11657">
        <v>21.5</v>
      </c>
      <c r="O11657">
        <v>12</v>
      </c>
      <c r="S11657" t="b">
        <v>0</v>
      </c>
      <c r="T11657" t="b">
        <v>0</v>
      </c>
      <c r="U11657" t="b">
        <v>1</v>
      </c>
      <c r="V11657">
        <v>22000</v>
      </c>
      <c r="W11657">
        <v>15500</v>
      </c>
      <c r="X11657">
        <v>2.89</v>
      </c>
      <c r="Y11657">
        <v>26263</v>
      </c>
      <c r="Z11657">
        <v>2.2799999999999998</v>
      </c>
    </row>
    <row r="11658" spans="1:26">
      <c r="A11658">
        <v>201903176</v>
      </c>
      <c r="B11658" t="s">
        <v>4356</v>
      </c>
      <c r="C11658" t="s">
        <v>3597</v>
      </c>
      <c r="D11658" t="s">
        <v>4357</v>
      </c>
      <c r="E11658" t="s">
        <v>4358</v>
      </c>
      <c r="F11658" t="s">
        <v>3650</v>
      </c>
      <c r="G11658">
        <v>201903176</v>
      </c>
      <c r="I11658" t="s">
        <v>3711</v>
      </c>
      <c r="J11658" t="s">
        <v>4360</v>
      </c>
      <c r="K11658" t="s">
        <v>3653</v>
      </c>
      <c r="M11658">
        <v>12.5</v>
      </c>
      <c r="N11658">
        <v>22</v>
      </c>
      <c r="O11658">
        <v>11</v>
      </c>
      <c r="S11658" t="b">
        <v>0</v>
      </c>
      <c r="T11658" t="b">
        <v>0</v>
      </c>
      <c r="U11658" t="b">
        <v>0</v>
      </c>
      <c r="V11658">
        <v>18000</v>
      </c>
      <c r="W11658">
        <v>12800</v>
      </c>
      <c r="X11658">
        <v>2.42</v>
      </c>
      <c r="Y11658">
        <v>16400</v>
      </c>
      <c r="Z11658">
        <v>2.42</v>
      </c>
    </row>
    <row r="11659" spans="1:26">
      <c r="A11659">
        <v>201903180</v>
      </c>
      <c r="B11659" t="s">
        <v>4356</v>
      </c>
      <c r="C11659" t="s">
        <v>3597</v>
      </c>
      <c r="D11659" t="s">
        <v>4357</v>
      </c>
      <c r="E11659" t="s">
        <v>4358</v>
      </c>
      <c r="F11659" t="s">
        <v>3650</v>
      </c>
      <c r="G11659">
        <v>201903180</v>
      </c>
      <c r="I11659" t="s">
        <v>3711</v>
      </c>
      <c r="J11659" t="s">
        <v>4359</v>
      </c>
      <c r="K11659" t="s">
        <v>3653</v>
      </c>
      <c r="M11659">
        <v>12.5</v>
      </c>
      <c r="N11659">
        <v>21</v>
      </c>
      <c r="O11659">
        <v>11.5</v>
      </c>
      <c r="S11659" t="b">
        <v>0</v>
      </c>
      <c r="T11659" t="b">
        <v>0</v>
      </c>
      <c r="U11659" t="b">
        <v>0</v>
      </c>
      <c r="V11659">
        <v>34000</v>
      </c>
      <c r="W11659">
        <v>20000</v>
      </c>
      <c r="X11659">
        <v>2.17</v>
      </c>
      <c r="Y11659">
        <v>27500</v>
      </c>
      <c r="Z11659">
        <v>2.73</v>
      </c>
    </row>
    <row r="11660" spans="1:26">
      <c r="A11660">
        <v>201835540</v>
      </c>
      <c r="B11660" t="s">
        <v>3939</v>
      </c>
      <c r="C11660" t="s">
        <v>3597</v>
      </c>
      <c r="D11660" t="s">
        <v>1049</v>
      </c>
      <c r="E11660" t="s">
        <v>3854</v>
      </c>
      <c r="F11660" t="s">
        <v>3849</v>
      </c>
      <c r="G11660">
        <v>201835540</v>
      </c>
      <c r="I11660" t="s">
        <v>3622</v>
      </c>
      <c r="J11660" t="s">
        <v>3877</v>
      </c>
      <c r="K11660" t="s">
        <v>3624</v>
      </c>
      <c r="L11660" t="s">
        <v>4355</v>
      </c>
      <c r="M11660">
        <v>11</v>
      </c>
      <c r="N11660">
        <v>20</v>
      </c>
      <c r="O11660">
        <v>11.5</v>
      </c>
      <c r="S11660" t="b">
        <v>0</v>
      </c>
      <c r="T11660" t="b">
        <v>0</v>
      </c>
      <c r="U11660" t="b">
        <v>0</v>
      </c>
      <c r="V11660">
        <v>24000</v>
      </c>
      <c r="W11660">
        <v>16200</v>
      </c>
      <c r="X11660">
        <v>2.97</v>
      </c>
      <c r="Y11660">
        <v>31700</v>
      </c>
      <c r="Z11660">
        <v>2.1800000000000002</v>
      </c>
    </row>
    <row r="11661" spans="1:26">
      <c r="A11661">
        <v>201835589</v>
      </c>
      <c r="B11661" t="s">
        <v>3939</v>
      </c>
      <c r="C11661" t="s">
        <v>3597</v>
      </c>
      <c r="D11661" t="s">
        <v>1049</v>
      </c>
      <c r="E11661" t="s">
        <v>3856</v>
      </c>
      <c r="F11661" t="s">
        <v>3849</v>
      </c>
      <c r="G11661">
        <v>201835589</v>
      </c>
      <c r="I11661" t="s">
        <v>3622</v>
      </c>
      <c r="J11661" t="s">
        <v>3877</v>
      </c>
      <c r="K11661" t="s">
        <v>3624</v>
      </c>
      <c r="L11661" t="s">
        <v>4355</v>
      </c>
      <c r="M11661">
        <v>11</v>
      </c>
      <c r="N11661">
        <v>20</v>
      </c>
      <c r="O11661">
        <v>11.5</v>
      </c>
      <c r="S11661" t="b">
        <v>0</v>
      </c>
      <c r="T11661" t="b">
        <v>0</v>
      </c>
      <c r="U11661" t="b">
        <v>0</v>
      </c>
      <c r="V11661">
        <v>24000</v>
      </c>
      <c r="W11661">
        <v>16200</v>
      </c>
      <c r="X11661">
        <v>2.97</v>
      </c>
      <c r="Y11661">
        <v>31700</v>
      </c>
      <c r="Z11661">
        <v>2.1800000000000002</v>
      </c>
    </row>
    <row r="11662" spans="1:26">
      <c r="A11662">
        <v>201835637</v>
      </c>
      <c r="B11662" t="s">
        <v>3939</v>
      </c>
      <c r="C11662" t="s">
        <v>3597</v>
      </c>
      <c r="D11662" t="s">
        <v>1049</v>
      </c>
      <c r="E11662" t="s">
        <v>3855</v>
      </c>
      <c r="F11662" t="s">
        <v>3849</v>
      </c>
      <c r="G11662">
        <v>201835637</v>
      </c>
      <c r="I11662" t="s">
        <v>3622</v>
      </c>
      <c r="J11662" t="s">
        <v>3877</v>
      </c>
      <c r="K11662" t="s">
        <v>3624</v>
      </c>
      <c r="L11662" t="s">
        <v>4355</v>
      </c>
      <c r="M11662">
        <v>11</v>
      </c>
      <c r="N11662">
        <v>20</v>
      </c>
      <c r="O11662">
        <v>11.5</v>
      </c>
      <c r="S11662" t="b">
        <v>0</v>
      </c>
      <c r="T11662" t="b">
        <v>0</v>
      </c>
      <c r="U11662" t="b">
        <v>0</v>
      </c>
      <c r="V11662">
        <v>24000</v>
      </c>
      <c r="W11662">
        <v>16200</v>
      </c>
      <c r="X11662">
        <v>2.97</v>
      </c>
      <c r="Y11662">
        <v>31700</v>
      </c>
      <c r="Z11662">
        <v>2.1800000000000002</v>
      </c>
    </row>
    <row r="11663" spans="1:26">
      <c r="A11663">
        <v>201796614</v>
      </c>
      <c r="B11663" t="s">
        <v>3939</v>
      </c>
      <c r="C11663" t="s">
        <v>3597</v>
      </c>
      <c r="D11663" t="s">
        <v>1049</v>
      </c>
      <c r="E11663" t="s">
        <v>3834</v>
      </c>
      <c r="F11663" t="s">
        <v>3849</v>
      </c>
      <c r="G11663">
        <v>201796614</v>
      </c>
      <c r="I11663" t="s">
        <v>3622</v>
      </c>
      <c r="J11663" t="s">
        <v>3877</v>
      </c>
      <c r="K11663" t="s">
        <v>3624</v>
      </c>
      <c r="L11663" t="s">
        <v>4355</v>
      </c>
      <c r="M11663">
        <v>11</v>
      </c>
      <c r="N11663">
        <v>20</v>
      </c>
      <c r="O11663">
        <v>11.5</v>
      </c>
      <c r="S11663" t="b">
        <v>0</v>
      </c>
      <c r="T11663" t="b">
        <v>0</v>
      </c>
      <c r="U11663" t="b">
        <v>0</v>
      </c>
      <c r="V11663">
        <v>24000</v>
      </c>
      <c r="W11663">
        <v>16200</v>
      </c>
      <c r="X11663">
        <v>2.97</v>
      </c>
      <c r="Y11663">
        <v>31700</v>
      </c>
      <c r="Z11663">
        <v>2.1800000000000002</v>
      </c>
    </row>
    <row r="11664" spans="1:26">
      <c r="A11664">
        <v>201835723</v>
      </c>
      <c r="B11664" t="s">
        <v>3939</v>
      </c>
      <c r="C11664" t="s">
        <v>3597</v>
      </c>
      <c r="D11664" t="s">
        <v>1049</v>
      </c>
      <c r="E11664" t="s">
        <v>3857</v>
      </c>
      <c r="F11664" t="s">
        <v>3849</v>
      </c>
      <c r="G11664">
        <v>201835723</v>
      </c>
      <c r="I11664" t="s">
        <v>3622</v>
      </c>
      <c r="J11664" t="s">
        <v>3877</v>
      </c>
      <c r="K11664" t="s">
        <v>3624</v>
      </c>
      <c r="L11664" t="s">
        <v>4355</v>
      </c>
      <c r="M11664">
        <v>11</v>
      </c>
      <c r="N11664">
        <v>20</v>
      </c>
      <c r="O11664">
        <v>11.5</v>
      </c>
      <c r="S11664" t="b">
        <v>0</v>
      </c>
      <c r="T11664" t="b">
        <v>0</v>
      </c>
      <c r="U11664" t="b">
        <v>0</v>
      </c>
      <c r="V11664">
        <v>24000</v>
      </c>
      <c r="W11664">
        <v>16200</v>
      </c>
      <c r="X11664">
        <v>2.97</v>
      </c>
      <c r="Y11664">
        <v>31700</v>
      </c>
      <c r="Z11664">
        <v>2.1800000000000002</v>
      </c>
    </row>
    <row r="11665" spans="1:26">
      <c r="A11665">
        <v>201835722</v>
      </c>
      <c r="B11665" t="s">
        <v>3939</v>
      </c>
      <c r="C11665" t="s">
        <v>3597</v>
      </c>
      <c r="D11665" t="s">
        <v>1049</v>
      </c>
      <c r="E11665" t="s">
        <v>3858</v>
      </c>
      <c r="F11665" t="s">
        <v>3849</v>
      </c>
      <c r="G11665">
        <v>201835722</v>
      </c>
      <c r="I11665" t="s">
        <v>3622</v>
      </c>
      <c r="J11665" t="s">
        <v>3877</v>
      </c>
      <c r="K11665" t="s">
        <v>3624</v>
      </c>
      <c r="L11665" t="s">
        <v>4355</v>
      </c>
      <c r="M11665">
        <v>11</v>
      </c>
      <c r="N11665">
        <v>20</v>
      </c>
      <c r="O11665">
        <v>11.5</v>
      </c>
      <c r="S11665" t="b">
        <v>0</v>
      </c>
      <c r="T11665" t="b">
        <v>0</v>
      </c>
      <c r="U11665" t="b">
        <v>0</v>
      </c>
      <c r="V11665">
        <v>24000</v>
      </c>
      <c r="W11665">
        <v>16200</v>
      </c>
      <c r="X11665">
        <v>2.97</v>
      </c>
      <c r="Y11665">
        <v>31700</v>
      </c>
      <c r="Z11665">
        <v>2.1800000000000002</v>
      </c>
    </row>
    <row r="11666" spans="1:26">
      <c r="A11666">
        <v>201835819</v>
      </c>
      <c r="B11666" t="s">
        <v>3939</v>
      </c>
      <c r="C11666" t="s">
        <v>3597</v>
      </c>
      <c r="D11666" t="s">
        <v>1049</v>
      </c>
      <c r="E11666" t="s">
        <v>3859</v>
      </c>
      <c r="F11666" t="s">
        <v>3849</v>
      </c>
      <c r="G11666">
        <v>201835819</v>
      </c>
      <c r="I11666" t="s">
        <v>3622</v>
      </c>
      <c r="J11666" t="s">
        <v>3877</v>
      </c>
      <c r="K11666" t="s">
        <v>3624</v>
      </c>
      <c r="L11666" t="s">
        <v>4355</v>
      </c>
      <c r="M11666">
        <v>11</v>
      </c>
      <c r="N11666">
        <v>20</v>
      </c>
      <c r="O11666">
        <v>11.5</v>
      </c>
      <c r="S11666" t="b">
        <v>0</v>
      </c>
      <c r="T11666" t="b">
        <v>0</v>
      </c>
      <c r="U11666" t="b">
        <v>0</v>
      </c>
      <c r="V11666">
        <v>24000</v>
      </c>
      <c r="W11666">
        <v>16200</v>
      </c>
      <c r="X11666">
        <v>2.97</v>
      </c>
      <c r="Y11666">
        <v>31700</v>
      </c>
      <c r="Z11666">
        <v>2.1800000000000002</v>
      </c>
    </row>
    <row r="11667" spans="1:26">
      <c r="A11667">
        <v>202119285</v>
      </c>
      <c r="B11667" t="s">
        <v>3939</v>
      </c>
      <c r="C11667" t="s">
        <v>3597</v>
      </c>
      <c r="D11667" t="s">
        <v>1049</v>
      </c>
      <c r="E11667" t="s">
        <v>3861</v>
      </c>
      <c r="F11667" t="s">
        <v>3849</v>
      </c>
      <c r="G11667">
        <v>202119285</v>
      </c>
      <c r="I11667" t="s">
        <v>3622</v>
      </c>
      <c r="J11667" t="s">
        <v>3877</v>
      </c>
      <c r="K11667" t="s">
        <v>3624</v>
      </c>
      <c r="L11667" t="s">
        <v>4355</v>
      </c>
      <c r="M11667">
        <v>11</v>
      </c>
      <c r="N11667">
        <v>20</v>
      </c>
      <c r="O11667">
        <v>11.5</v>
      </c>
      <c r="S11667" t="b">
        <v>0</v>
      </c>
      <c r="T11667" t="b">
        <v>0</v>
      </c>
      <c r="U11667" t="b">
        <v>0</v>
      </c>
      <c r="V11667">
        <v>24000</v>
      </c>
      <c r="W11667">
        <v>16200</v>
      </c>
      <c r="X11667">
        <v>2.97</v>
      </c>
      <c r="Y11667">
        <v>31700</v>
      </c>
      <c r="Z11667">
        <v>2.1800000000000002</v>
      </c>
    </row>
    <row r="11668" spans="1:26">
      <c r="A11668">
        <v>201835818</v>
      </c>
      <c r="B11668" t="s">
        <v>3939</v>
      </c>
      <c r="C11668" t="s">
        <v>3597</v>
      </c>
      <c r="D11668" t="s">
        <v>1049</v>
      </c>
      <c r="E11668" t="s">
        <v>3860</v>
      </c>
      <c r="F11668" t="s">
        <v>3849</v>
      </c>
      <c r="G11668">
        <v>201835818</v>
      </c>
      <c r="I11668" t="s">
        <v>3622</v>
      </c>
      <c r="J11668" t="s">
        <v>3877</v>
      </c>
      <c r="K11668" t="s">
        <v>3624</v>
      </c>
      <c r="L11668" t="s">
        <v>4355</v>
      </c>
      <c r="M11668">
        <v>11</v>
      </c>
      <c r="N11668">
        <v>20</v>
      </c>
      <c r="O11668">
        <v>11.5</v>
      </c>
      <c r="S11668" t="b">
        <v>0</v>
      </c>
      <c r="T11668" t="b">
        <v>0</v>
      </c>
      <c r="U11668" t="b">
        <v>0</v>
      </c>
      <c r="V11668">
        <v>24000</v>
      </c>
      <c r="W11668">
        <v>16200</v>
      </c>
      <c r="X11668">
        <v>2.97</v>
      </c>
      <c r="Y11668">
        <v>31700</v>
      </c>
      <c r="Z11668">
        <v>2.1800000000000002</v>
      </c>
    </row>
    <row r="11669" spans="1:26">
      <c r="A11669">
        <v>201756552</v>
      </c>
      <c r="B11669" t="s">
        <v>3939</v>
      </c>
      <c r="C11669" t="s">
        <v>3597</v>
      </c>
      <c r="D11669" t="s">
        <v>1049</v>
      </c>
      <c r="E11669" t="s">
        <v>3834</v>
      </c>
      <c r="F11669" t="s">
        <v>3621</v>
      </c>
      <c r="G11669">
        <v>201756552</v>
      </c>
      <c r="I11669" t="s">
        <v>3622</v>
      </c>
      <c r="J11669" t="s">
        <v>4353</v>
      </c>
      <c r="K11669" t="s">
        <v>3624</v>
      </c>
      <c r="L11669" t="s">
        <v>4354</v>
      </c>
      <c r="M11669">
        <v>10.5</v>
      </c>
      <c r="N11669">
        <v>18</v>
      </c>
      <c r="O11669">
        <v>10</v>
      </c>
      <c r="S11669" t="b">
        <v>0</v>
      </c>
      <c r="T11669" t="b">
        <v>0</v>
      </c>
      <c r="U11669" t="b">
        <v>0</v>
      </c>
      <c r="V11669">
        <v>36000</v>
      </c>
      <c r="W11669">
        <v>20600</v>
      </c>
      <c r="X11669">
        <v>2.5499999999999998</v>
      </c>
      <c r="Y11669">
        <v>23160</v>
      </c>
      <c r="Z11669">
        <v>2.09</v>
      </c>
    </row>
    <row r="11670" spans="1:26">
      <c r="A11670">
        <v>201835520</v>
      </c>
      <c r="B11670" t="s">
        <v>3939</v>
      </c>
      <c r="C11670" t="s">
        <v>3597</v>
      </c>
      <c r="D11670" t="s">
        <v>1049</v>
      </c>
      <c r="E11670" t="s">
        <v>3854</v>
      </c>
      <c r="F11670" t="s">
        <v>3621</v>
      </c>
      <c r="G11670">
        <v>201835520</v>
      </c>
      <c r="I11670" t="s">
        <v>3622</v>
      </c>
      <c r="J11670" t="s">
        <v>4353</v>
      </c>
      <c r="K11670" t="s">
        <v>3624</v>
      </c>
      <c r="L11670" t="s">
        <v>4354</v>
      </c>
      <c r="M11670">
        <v>10.5</v>
      </c>
      <c r="N11670">
        <v>18</v>
      </c>
      <c r="O11670">
        <v>10</v>
      </c>
      <c r="S11670" t="b">
        <v>0</v>
      </c>
      <c r="T11670" t="b">
        <v>0</v>
      </c>
      <c r="U11670" t="b">
        <v>0</v>
      </c>
      <c r="V11670">
        <v>36000</v>
      </c>
      <c r="W11670">
        <v>20600</v>
      </c>
      <c r="X11670">
        <v>2.5499999999999998</v>
      </c>
      <c r="Y11670">
        <v>23160</v>
      </c>
      <c r="Z11670">
        <v>2.09</v>
      </c>
    </row>
    <row r="11671" spans="1:26">
      <c r="A11671">
        <v>201835568</v>
      </c>
      <c r="B11671" t="s">
        <v>3939</v>
      </c>
      <c r="C11671" t="s">
        <v>3597</v>
      </c>
      <c r="D11671" t="s">
        <v>1049</v>
      </c>
      <c r="E11671" t="s">
        <v>3856</v>
      </c>
      <c r="F11671" t="s">
        <v>3621</v>
      </c>
      <c r="G11671">
        <v>201835568</v>
      </c>
      <c r="I11671" t="s">
        <v>3622</v>
      </c>
      <c r="J11671" t="s">
        <v>4353</v>
      </c>
      <c r="K11671" t="s">
        <v>3624</v>
      </c>
      <c r="L11671" t="s">
        <v>4354</v>
      </c>
      <c r="M11671">
        <v>10.5</v>
      </c>
      <c r="N11671">
        <v>18</v>
      </c>
      <c r="O11671">
        <v>10</v>
      </c>
      <c r="S11671" t="b">
        <v>0</v>
      </c>
      <c r="T11671" t="b">
        <v>0</v>
      </c>
      <c r="U11671" t="b">
        <v>0</v>
      </c>
      <c r="V11671">
        <v>36000</v>
      </c>
      <c r="W11671">
        <v>20600</v>
      </c>
      <c r="X11671">
        <v>2.5499999999999998</v>
      </c>
      <c r="Y11671">
        <v>23160</v>
      </c>
      <c r="Z11671">
        <v>2.09</v>
      </c>
    </row>
    <row r="11672" spans="1:26">
      <c r="A11672">
        <v>201835776</v>
      </c>
      <c r="B11672" t="s">
        <v>3939</v>
      </c>
      <c r="C11672" t="s">
        <v>3597</v>
      </c>
      <c r="D11672" t="s">
        <v>1049</v>
      </c>
      <c r="E11672" t="s">
        <v>3859</v>
      </c>
      <c r="F11672" t="s">
        <v>3621</v>
      </c>
      <c r="G11672">
        <v>201835776</v>
      </c>
      <c r="I11672" t="s">
        <v>3622</v>
      </c>
      <c r="J11672" t="s">
        <v>4353</v>
      </c>
      <c r="K11672" t="s">
        <v>3624</v>
      </c>
      <c r="L11672" t="s">
        <v>4354</v>
      </c>
      <c r="M11672">
        <v>10.5</v>
      </c>
      <c r="N11672">
        <v>18</v>
      </c>
      <c r="O11672">
        <v>10</v>
      </c>
      <c r="S11672" t="b">
        <v>0</v>
      </c>
      <c r="T11672" t="b">
        <v>0</v>
      </c>
      <c r="U11672" t="b">
        <v>0</v>
      </c>
      <c r="V11672">
        <v>36000</v>
      </c>
      <c r="W11672">
        <v>20600</v>
      </c>
      <c r="X11672">
        <v>2.5499999999999998</v>
      </c>
      <c r="Y11672">
        <v>23160</v>
      </c>
      <c r="Z11672">
        <v>2.09</v>
      </c>
    </row>
    <row r="11673" spans="1:26">
      <c r="A11673">
        <v>201835616</v>
      </c>
      <c r="B11673" t="s">
        <v>3939</v>
      </c>
      <c r="C11673" t="s">
        <v>3597</v>
      </c>
      <c r="D11673" t="s">
        <v>1049</v>
      </c>
      <c r="E11673" t="s">
        <v>3855</v>
      </c>
      <c r="F11673" t="s">
        <v>3621</v>
      </c>
      <c r="G11673">
        <v>201835616</v>
      </c>
      <c r="I11673" t="s">
        <v>3622</v>
      </c>
      <c r="J11673" t="s">
        <v>4353</v>
      </c>
      <c r="K11673" t="s">
        <v>3624</v>
      </c>
      <c r="L11673" t="s">
        <v>4354</v>
      </c>
      <c r="M11673">
        <v>10.5</v>
      </c>
      <c r="N11673">
        <v>18</v>
      </c>
      <c r="O11673">
        <v>10</v>
      </c>
      <c r="S11673" t="b">
        <v>0</v>
      </c>
      <c r="T11673" t="b">
        <v>0</v>
      </c>
      <c r="U11673" t="b">
        <v>0</v>
      </c>
      <c r="V11673">
        <v>36000</v>
      </c>
      <c r="W11673">
        <v>20600</v>
      </c>
      <c r="X11673">
        <v>2.5499999999999998</v>
      </c>
      <c r="Y11673">
        <v>23160</v>
      </c>
      <c r="Z11673">
        <v>2.09</v>
      </c>
    </row>
    <row r="11674" spans="1:26">
      <c r="A11674">
        <v>201835680</v>
      </c>
      <c r="B11674" t="s">
        <v>3939</v>
      </c>
      <c r="C11674" t="s">
        <v>3597</v>
      </c>
      <c r="D11674" t="s">
        <v>1049</v>
      </c>
      <c r="E11674" t="s">
        <v>3858</v>
      </c>
      <c r="F11674" t="s">
        <v>3621</v>
      </c>
      <c r="G11674">
        <v>201835680</v>
      </c>
      <c r="I11674" t="s">
        <v>3622</v>
      </c>
      <c r="J11674" t="s">
        <v>4353</v>
      </c>
      <c r="K11674" t="s">
        <v>3624</v>
      </c>
      <c r="L11674" t="s">
        <v>4354</v>
      </c>
      <c r="M11674">
        <v>10.5</v>
      </c>
      <c r="N11674">
        <v>18</v>
      </c>
      <c r="O11674">
        <v>10</v>
      </c>
      <c r="S11674" t="b">
        <v>0</v>
      </c>
      <c r="T11674" t="b">
        <v>0</v>
      </c>
      <c r="U11674" t="b">
        <v>0</v>
      </c>
      <c r="V11674">
        <v>36000</v>
      </c>
      <c r="W11674">
        <v>20600</v>
      </c>
      <c r="X11674">
        <v>2.5499999999999998</v>
      </c>
      <c r="Y11674">
        <v>23160</v>
      </c>
      <c r="Z11674">
        <v>2.09</v>
      </c>
    </row>
    <row r="11675" spans="1:26">
      <c r="A11675">
        <v>201835681</v>
      </c>
      <c r="B11675" t="s">
        <v>3939</v>
      </c>
      <c r="C11675" t="s">
        <v>3597</v>
      </c>
      <c r="D11675" t="s">
        <v>1049</v>
      </c>
      <c r="E11675" t="s">
        <v>3857</v>
      </c>
      <c r="F11675" t="s">
        <v>3621</v>
      </c>
      <c r="G11675">
        <v>201835681</v>
      </c>
      <c r="I11675" t="s">
        <v>3622</v>
      </c>
      <c r="J11675" t="s">
        <v>4353</v>
      </c>
      <c r="K11675" t="s">
        <v>3624</v>
      </c>
      <c r="L11675" t="s">
        <v>4354</v>
      </c>
      <c r="M11675">
        <v>10.5</v>
      </c>
      <c r="N11675">
        <v>18</v>
      </c>
      <c r="O11675">
        <v>10</v>
      </c>
      <c r="S11675" t="b">
        <v>0</v>
      </c>
      <c r="T11675" t="b">
        <v>0</v>
      </c>
      <c r="U11675" t="b">
        <v>0</v>
      </c>
      <c r="V11675">
        <v>36000</v>
      </c>
      <c r="W11675">
        <v>20600</v>
      </c>
      <c r="X11675">
        <v>2.5499999999999998</v>
      </c>
      <c r="Y11675">
        <v>23160</v>
      </c>
      <c r="Z11675">
        <v>2.09</v>
      </c>
    </row>
    <row r="11676" spans="1:26">
      <c r="A11676">
        <v>201835777</v>
      </c>
      <c r="B11676" t="s">
        <v>3939</v>
      </c>
      <c r="C11676" t="s">
        <v>3597</v>
      </c>
      <c r="D11676" t="s">
        <v>1049</v>
      </c>
      <c r="E11676" t="s">
        <v>3860</v>
      </c>
      <c r="F11676" t="s">
        <v>3621</v>
      </c>
      <c r="G11676">
        <v>201835777</v>
      </c>
      <c r="I11676" t="s">
        <v>3622</v>
      </c>
      <c r="J11676" t="s">
        <v>4353</v>
      </c>
      <c r="K11676" t="s">
        <v>3624</v>
      </c>
      <c r="L11676" t="s">
        <v>4354</v>
      </c>
      <c r="M11676">
        <v>10.5</v>
      </c>
      <c r="N11676">
        <v>18</v>
      </c>
      <c r="O11676">
        <v>10</v>
      </c>
      <c r="S11676" t="b">
        <v>0</v>
      </c>
      <c r="T11676" t="b">
        <v>0</v>
      </c>
      <c r="U11676" t="b">
        <v>0</v>
      </c>
      <c r="V11676">
        <v>36000</v>
      </c>
      <c r="W11676">
        <v>20600</v>
      </c>
      <c r="X11676">
        <v>2.5499999999999998</v>
      </c>
      <c r="Y11676">
        <v>23160</v>
      </c>
      <c r="Z11676">
        <v>2.09</v>
      </c>
    </row>
    <row r="11677" spans="1:26">
      <c r="A11677">
        <v>202119267</v>
      </c>
      <c r="B11677" t="s">
        <v>3939</v>
      </c>
      <c r="C11677" t="s">
        <v>3597</v>
      </c>
      <c r="D11677" t="s">
        <v>1049</v>
      </c>
      <c r="E11677" t="s">
        <v>3861</v>
      </c>
      <c r="F11677" t="s">
        <v>3621</v>
      </c>
      <c r="G11677">
        <v>202119267</v>
      </c>
      <c r="I11677" t="s">
        <v>3622</v>
      </c>
      <c r="J11677" t="s">
        <v>4353</v>
      </c>
      <c r="K11677" t="s">
        <v>3624</v>
      </c>
      <c r="L11677" t="s">
        <v>4354</v>
      </c>
      <c r="M11677">
        <v>10.5</v>
      </c>
      <c r="N11677">
        <v>18</v>
      </c>
      <c r="O11677">
        <v>10</v>
      </c>
      <c r="S11677" t="b">
        <v>0</v>
      </c>
      <c r="T11677" t="b">
        <v>0</v>
      </c>
      <c r="U11677" t="b">
        <v>0</v>
      </c>
      <c r="V11677">
        <v>36000</v>
      </c>
      <c r="W11677">
        <v>20600</v>
      </c>
      <c r="X11677">
        <v>2.5499999999999998</v>
      </c>
      <c r="Y11677">
        <v>23160</v>
      </c>
      <c r="Z11677">
        <v>2.09</v>
      </c>
    </row>
    <row r="11678" spans="1:26">
      <c r="A11678">
        <v>205291901</v>
      </c>
      <c r="B11678" t="s">
        <v>4344</v>
      </c>
      <c r="C11678" t="s">
        <v>3597</v>
      </c>
      <c r="D11678" t="s">
        <v>3727</v>
      </c>
      <c r="E11678" t="s">
        <v>4003</v>
      </c>
      <c r="F11678" t="s">
        <v>3621</v>
      </c>
      <c r="G11678">
        <v>205291901</v>
      </c>
      <c r="I11678" t="s">
        <v>3622</v>
      </c>
      <c r="J11678" t="s">
        <v>4347</v>
      </c>
      <c r="K11678" t="s">
        <v>3624</v>
      </c>
      <c r="L11678" t="s">
        <v>4348</v>
      </c>
      <c r="M11678">
        <v>16</v>
      </c>
      <c r="N11678">
        <v>30</v>
      </c>
      <c r="O11678">
        <v>15.2</v>
      </c>
      <c r="S11678" t="b">
        <v>0</v>
      </c>
      <c r="T11678" t="b">
        <v>0</v>
      </c>
      <c r="U11678" t="b">
        <v>0</v>
      </c>
      <c r="V11678">
        <v>9000</v>
      </c>
      <c r="W11678">
        <v>6500</v>
      </c>
      <c r="X11678">
        <v>2.89</v>
      </c>
      <c r="Y11678">
        <v>13500</v>
      </c>
      <c r="Z11678">
        <v>2.5499999999999998</v>
      </c>
    </row>
    <row r="11679" spans="1:26">
      <c r="A11679">
        <v>205291902</v>
      </c>
      <c r="B11679" t="s">
        <v>4344</v>
      </c>
      <c r="C11679" t="s">
        <v>3597</v>
      </c>
      <c r="D11679" t="s">
        <v>3727</v>
      </c>
      <c r="E11679" t="s">
        <v>4003</v>
      </c>
      <c r="F11679" t="s">
        <v>3621</v>
      </c>
      <c r="G11679">
        <v>205291902</v>
      </c>
      <c r="I11679" t="s">
        <v>3622</v>
      </c>
      <c r="J11679" t="s">
        <v>4345</v>
      </c>
      <c r="K11679" t="s">
        <v>3624</v>
      </c>
      <c r="L11679" t="s">
        <v>4346</v>
      </c>
      <c r="M11679">
        <v>15</v>
      </c>
      <c r="N11679">
        <v>27</v>
      </c>
      <c r="O11679">
        <v>13</v>
      </c>
      <c r="S11679" t="b">
        <v>0</v>
      </c>
      <c r="T11679" t="b">
        <v>0</v>
      </c>
      <c r="U11679" t="b">
        <v>0</v>
      </c>
      <c r="V11679">
        <v>12000</v>
      </c>
      <c r="W11679">
        <v>9300</v>
      </c>
      <c r="X11679">
        <v>3.21</v>
      </c>
      <c r="Y11679">
        <v>19300</v>
      </c>
      <c r="Z11679">
        <v>3.35</v>
      </c>
    </row>
    <row r="11680" spans="1:26">
      <c r="A11680">
        <v>201846969</v>
      </c>
      <c r="B11680" t="s">
        <v>4340</v>
      </c>
      <c r="C11680" t="s">
        <v>3597</v>
      </c>
      <c r="D11680" t="s">
        <v>1049</v>
      </c>
      <c r="E11680" t="s">
        <v>3835</v>
      </c>
      <c r="F11680" t="s">
        <v>3621</v>
      </c>
      <c r="G11680">
        <v>201846969</v>
      </c>
      <c r="I11680" t="s">
        <v>3622</v>
      </c>
      <c r="J11680" t="s">
        <v>3925</v>
      </c>
      <c r="K11680" t="s">
        <v>3624</v>
      </c>
      <c r="L11680" t="s">
        <v>4341</v>
      </c>
      <c r="M11680">
        <v>13</v>
      </c>
      <c r="N11680">
        <v>22.5</v>
      </c>
      <c r="O11680">
        <v>12</v>
      </c>
      <c r="S11680" t="b">
        <v>0</v>
      </c>
      <c r="T11680" t="b">
        <v>0</v>
      </c>
      <c r="U11680" t="b">
        <v>0</v>
      </c>
      <c r="V11680">
        <v>12000</v>
      </c>
      <c r="W11680">
        <v>7800</v>
      </c>
      <c r="X11680">
        <v>2.66</v>
      </c>
      <c r="Y11680">
        <v>13580</v>
      </c>
      <c r="Z11680">
        <v>2.2599999999999998</v>
      </c>
    </row>
    <row r="11681" spans="1:26">
      <c r="A11681">
        <v>8738636</v>
      </c>
      <c r="B11681" t="s">
        <v>3630</v>
      </c>
      <c r="C11681" t="s">
        <v>3597</v>
      </c>
      <c r="D11681" t="s">
        <v>1049</v>
      </c>
      <c r="E11681" t="s">
        <v>3637</v>
      </c>
      <c r="F11681" t="s">
        <v>3621</v>
      </c>
      <c r="G11681">
        <v>8738636</v>
      </c>
      <c r="I11681" t="s">
        <v>3622</v>
      </c>
      <c r="J11681" t="s">
        <v>3925</v>
      </c>
      <c r="K11681" t="s">
        <v>3624</v>
      </c>
      <c r="L11681" t="s">
        <v>4343</v>
      </c>
      <c r="M11681">
        <v>13</v>
      </c>
      <c r="N11681">
        <v>22.5</v>
      </c>
      <c r="O11681">
        <v>12</v>
      </c>
      <c r="S11681" t="b">
        <v>0</v>
      </c>
      <c r="T11681" t="b">
        <v>0</v>
      </c>
      <c r="U11681" t="b">
        <v>0</v>
      </c>
      <c r="V11681">
        <v>12000</v>
      </c>
      <c r="W11681">
        <v>7800</v>
      </c>
      <c r="X11681">
        <v>2.66</v>
      </c>
      <c r="Y11681">
        <v>13580</v>
      </c>
      <c r="Z11681">
        <v>2.2599999999999998</v>
      </c>
    </row>
    <row r="11682" spans="1:26">
      <c r="A11682">
        <v>8738645</v>
      </c>
      <c r="B11682" t="s">
        <v>3630</v>
      </c>
      <c r="C11682" t="s">
        <v>3597</v>
      </c>
      <c r="D11682" t="s">
        <v>1049</v>
      </c>
      <c r="E11682" t="s">
        <v>3792</v>
      </c>
      <c r="F11682" t="s">
        <v>3621</v>
      </c>
      <c r="G11682">
        <v>8738645</v>
      </c>
      <c r="I11682" t="s">
        <v>3622</v>
      </c>
      <c r="J11682" t="s">
        <v>3925</v>
      </c>
      <c r="K11682" t="s">
        <v>3624</v>
      </c>
      <c r="L11682" t="s">
        <v>4342</v>
      </c>
      <c r="M11682">
        <v>13</v>
      </c>
      <c r="N11682">
        <v>22.5</v>
      </c>
      <c r="O11682">
        <v>12</v>
      </c>
      <c r="S11682" t="b">
        <v>0</v>
      </c>
      <c r="T11682" t="b">
        <v>0</v>
      </c>
      <c r="U11682" t="b">
        <v>0</v>
      </c>
      <c r="V11682">
        <v>12000</v>
      </c>
      <c r="W11682">
        <v>7800</v>
      </c>
      <c r="X11682">
        <v>2.66</v>
      </c>
      <c r="Y11682">
        <v>13580</v>
      </c>
      <c r="Z11682">
        <v>2.2599999999999998</v>
      </c>
    </row>
    <row r="11683" spans="1:26">
      <c r="A11683">
        <v>201846989</v>
      </c>
      <c r="B11683" t="s">
        <v>4340</v>
      </c>
      <c r="C11683" t="s">
        <v>3597</v>
      </c>
      <c r="D11683" t="s">
        <v>1049</v>
      </c>
      <c r="E11683" t="s">
        <v>3834</v>
      </c>
      <c r="F11683" t="s">
        <v>3621</v>
      </c>
      <c r="G11683">
        <v>201846989</v>
      </c>
      <c r="I11683" t="s">
        <v>3622</v>
      </c>
      <c r="J11683" t="s">
        <v>3925</v>
      </c>
      <c r="K11683" t="s">
        <v>3624</v>
      </c>
      <c r="L11683" t="s">
        <v>4341</v>
      </c>
      <c r="M11683">
        <v>13</v>
      </c>
      <c r="N11683">
        <v>22.5</v>
      </c>
      <c r="O11683">
        <v>12</v>
      </c>
      <c r="S11683" t="b">
        <v>0</v>
      </c>
      <c r="T11683" t="b">
        <v>0</v>
      </c>
      <c r="U11683" t="b">
        <v>0</v>
      </c>
      <c r="V11683">
        <v>12000</v>
      </c>
      <c r="W11683">
        <v>7800</v>
      </c>
      <c r="X11683">
        <v>2.66</v>
      </c>
      <c r="Y11683">
        <v>13580</v>
      </c>
      <c r="Z11683">
        <v>2.2599999999999998</v>
      </c>
    </row>
    <row r="11684" spans="1:26">
      <c r="A11684">
        <v>5839957</v>
      </c>
      <c r="B11684" t="s">
        <v>4337</v>
      </c>
      <c r="C11684" t="s">
        <v>3597</v>
      </c>
      <c r="D11684" t="s">
        <v>3775</v>
      </c>
      <c r="E11684" t="s">
        <v>3776</v>
      </c>
      <c r="F11684" t="s">
        <v>3753</v>
      </c>
      <c r="G11684">
        <v>5839957</v>
      </c>
      <c r="I11684" t="s">
        <v>3601</v>
      </c>
      <c r="J11684" t="s">
        <v>4338</v>
      </c>
      <c r="K11684" t="s">
        <v>3624</v>
      </c>
      <c r="L11684" t="s">
        <v>4339</v>
      </c>
      <c r="M11684">
        <v>12</v>
      </c>
      <c r="N11684">
        <v>19.7</v>
      </c>
      <c r="O11684">
        <v>11.3</v>
      </c>
      <c r="S11684" t="b">
        <v>0</v>
      </c>
      <c r="T11684" t="b">
        <v>0</v>
      </c>
      <c r="U11684" t="b">
        <v>0</v>
      </c>
      <c r="V11684">
        <v>18000</v>
      </c>
      <c r="W11684">
        <v>13600</v>
      </c>
      <c r="X11684">
        <v>3.11</v>
      </c>
      <c r="Y11684">
        <v>21428</v>
      </c>
      <c r="Z11684">
        <v>2.64</v>
      </c>
    </row>
    <row r="11685" spans="1:26">
      <c r="A11685">
        <v>9854720</v>
      </c>
      <c r="B11685" t="s">
        <v>4317</v>
      </c>
      <c r="C11685" t="s">
        <v>3597</v>
      </c>
      <c r="D11685" t="s">
        <v>1049</v>
      </c>
      <c r="E11685" t="s">
        <v>4311</v>
      </c>
      <c r="F11685" t="s">
        <v>3753</v>
      </c>
      <c r="G11685">
        <v>9854720</v>
      </c>
      <c r="I11685" t="s">
        <v>3622</v>
      </c>
      <c r="J11685" t="s">
        <v>4334</v>
      </c>
      <c r="K11685" t="s">
        <v>3624</v>
      </c>
      <c r="L11685" t="s">
        <v>4336</v>
      </c>
      <c r="M11685">
        <v>9.6</v>
      </c>
      <c r="N11685">
        <v>18.2</v>
      </c>
      <c r="O11685">
        <v>9.6</v>
      </c>
      <c r="S11685" t="b">
        <v>0</v>
      </c>
      <c r="T11685" t="b">
        <v>0</v>
      </c>
      <c r="U11685" t="b">
        <v>0</v>
      </c>
      <c r="V11685">
        <v>24000</v>
      </c>
      <c r="W11685">
        <v>19800</v>
      </c>
      <c r="X11685">
        <v>2.4900000000000002</v>
      </c>
      <c r="Y11685">
        <v>28000</v>
      </c>
      <c r="Z11685">
        <v>2.31</v>
      </c>
    </row>
    <row r="11686" spans="1:26">
      <c r="A11686">
        <v>3638308</v>
      </c>
      <c r="B11686" t="s">
        <v>4317</v>
      </c>
      <c r="C11686" t="s">
        <v>3597</v>
      </c>
      <c r="D11686" t="s">
        <v>1049</v>
      </c>
      <c r="E11686" t="s">
        <v>4311</v>
      </c>
      <c r="F11686" t="s">
        <v>3849</v>
      </c>
      <c r="G11686">
        <v>3638308</v>
      </c>
      <c r="I11686" t="s">
        <v>3622</v>
      </c>
      <c r="J11686" t="s">
        <v>4334</v>
      </c>
      <c r="K11686" t="s">
        <v>3624</v>
      </c>
      <c r="L11686" t="s">
        <v>4335</v>
      </c>
      <c r="M11686">
        <v>9</v>
      </c>
      <c r="N11686">
        <v>19.5</v>
      </c>
      <c r="O11686">
        <v>10.3</v>
      </c>
      <c r="S11686" t="b">
        <v>0</v>
      </c>
      <c r="T11686" t="b">
        <v>0</v>
      </c>
      <c r="U11686" t="b">
        <v>0</v>
      </c>
      <c r="V11686">
        <v>23600</v>
      </c>
      <c r="W11686">
        <v>18300</v>
      </c>
      <c r="X11686">
        <v>2.37</v>
      </c>
      <c r="Y11686">
        <v>28000</v>
      </c>
      <c r="Z11686">
        <v>2.0499999999999998</v>
      </c>
    </row>
    <row r="11687" spans="1:26">
      <c r="A11687">
        <v>3638309</v>
      </c>
      <c r="B11687" t="s">
        <v>4317</v>
      </c>
      <c r="C11687" t="s">
        <v>3597</v>
      </c>
      <c r="D11687" t="s">
        <v>1049</v>
      </c>
      <c r="E11687" t="s">
        <v>4311</v>
      </c>
      <c r="F11687" t="s">
        <v>3849</v>
      </c>
      <c r="G11687">
        <v>3638309</v>
      </c>
      <c r="I11687" t="s">
        <v>3622</v>
      </c>
      <c r="J11687" t="s">
        <v>4327</v>
      </c>
      <c r="K11687" t="s">
        <v>3624</v>
      </c>
      <c r="L11687" t="s">
        <v>4333</v>
      </c>
      <c r="M11687">
        <v>14</v>
      </c>
      <c r="N11687">
        <v>21</v>
      </c>
      <c r="O11687">
        <v>11</v>
      </c>
      <c r="S11687" t="b">
        <v>0</v>
      </c>
      <c r="T11687" t="b">
        <v>0</v>
      </c>
      <c r="U11687" t="b">
        <v>0</v>
      </c>
      <c r="V11687">
        <v>32000</v>
      </c>
      <c r="W11687">
        <v>19700</v>
      </c>
      <c r="X11687">
        <v>3.09</v>
      </c>
      <c r="Y11687">
        <v>27300</v>
      </c>
      <c r="Z11687">
        <v>2.35</v>
      </c>
    </row>
    <row r="11688" spans="1:26">
      <c r="A11688">
        <v>3638303</v>
      </c>
      <c r="B11688" t="s">
        <v>4317</v>
      </c>
      <c r="C11688" t="s">
        <v>3597</v>
      </c>
      <c r="D11688" t="s">
        <v>1049</v>
      </c>
      <c r="E11688" t="s">
        <v>4311</v>
      </c>
      <c r="F11688" t="s">
        <v>3621</v>
      </c>
      <c r="G11688">
        <v>3638303</v>
      </c>
      <c r="I11688" t="s">
        <v>3622</v>
      </c>
      <c r="J11688" t="s">
        <v>4321</v>
      </c>
      <c r="K11688" t="s">
        <v>3624</v>
      </c>
      <c r="L11688" t="s">
        <v>4332</v>
      </c>
      <c r="M11688">
        <v>10</v>
      </c>
      <c r="N11688">
        <v>19.5</v>
      </c>
      <c r="O11688">
        <v>11.5</v>
      </c>
      <c r="S11688" t="b">
        <v>0</v>
      </c>
      <c r="T11688" t="b">
        <v>0</v>
      </c>
      <c r="U11688" t="b">
        <v>0</v>
      </c>
      <c r="V11688">
        <v>18000</v>
      </c>
      <c r="W11688">
        <v>11800</v>
      </c>
      <c r="X11688">
        <v>2.6</v>
      </c>
      <c r="Y11688">
        <v>16500</v>
      </c>
      <c r="Z11688">
        <v>2.09</v>
      </c>
    </row>
    <row r="11689" spans="1:26">
      <c r="A11689">
        <v>3638312</v>
      </c>
      <c r="B11689" t="s">
        <v>4317</v>
      </c>
      <c r="C11689" t="s">
        <v>3597</v>
      </c>
      <c r="D11689" t="s">
        <v>1049</v>
      </c>
      <c r="E11689" t="s">
        <v>4311</v>
      </c>
      <c r="F11689" t="s">
        <v>3849</v>
      </c>
      <c r="G11689">
        <v>3638312</v>
      </c>
      <c r="I11689" t="s">
        <v>3622</v>
      </c>
      <c r="J11689" t="s">
        <v>4324</v>
      </c>
      <c r="K11689" t="s">
        <v>3624</v>
      </c>
      <c r="L11689" t="s">
        <v>4331</v>
      </c>
      <c r="M11689">
        <v>12</v>
      </c>
      <c r="N11689">
        <v>20.399999999999999</v>
      </c>
      <c r="O11689">
        <v>11</v>
      </c>
      <c r="S11689" t="b">
        <v>0</v>
      </c>
      <c r="T11689" t="b">
        <v>0</v>
      </c>
      <c r="U11689" t="b">
        <v>0</v>
      </c>
      <c r="V11689">
        <v>36000</v>
      </c>
      <c r="W11689">
        <v>25800</v>
      </c>
      <c r="X11689">
        <v>3.04</v>
      </c>
      <c r="Y11689">
        <v>36100</v>
      </c>
      <c r="Z11689">
        <v>2.25</v>
      </c>
    </row>
    <row r="11690" spans="1:26">
      <c r="A11690">
        <v>3638311</v>
      </c>
      <c r="B11690" t="s">
        <v>4317</v>
      </c>
      <c r="C11690" t="s">
        <v>3597</v>
      </c>
      <c r="D11690" t="s">
        <v>1049</v>
      </c>
      <c r="E11690" t="s">
        <v>4311</v>
      </c>
      <c r="F11690" t="s">
        <v>3849</v>
      </c>
      <c r="G11690">
        <v>3638311</v>
      </c>
      <c r="I11690" t="s">
        <v>3622</v>
      </c>
      <c r="J11690" t="s">
        <v>4324</v>
      </c>
      <c r="K11690" t="s">
        <v>3624</v>
      </c>
      <c r="L11690" t="s">
        <v>4330</v>
      </c>
      <c r="M11690">
        <v>13</v>
      </c>
      <c r="N11690">
        <v>21</v>
      </c>
      <c r="O11690">
        <v>11.9</v>
      </c>
      <c r="S11690" t="b">
        <v>0</v>
      </c>
      <c r="T11690" t="b">
        <v>0</v>
      </c>
      <c r="U11690" t="b">
        <v>0</v>
      </c>
      <c r="V11690">
        <v>36400</v>
      </c>
      <c r="W11690">
        <v>23200</v>
      </c>
      <c r="X11690">
        <v>3.01</v>
      </c>
      <c r="Y11690">
        <v>32000</v>
      </c>
      <c r="Z11690">
        <v>2.35</v>
      </c>
    </row>
    <row r="11691" spans="1:26">
      <c r="A11691">
        <v>3638305</v>
      </c>
      <c r="B11691" t="s">
        <v>4317</v>
      </c>
      <c r="C11691" t="s">
        <v>3597</v>
      </c>
      <c r="D11691" t="s">
        <v>1049</v>
      </c>
      <c r="E11691" t="s">
        <v>4311</v>
      </c>
      <c r="F11691" t="s">
        <v>3849</v>
      </c>
      <c r="G11691">
        <v>3638305</v>
      </c>
      <c r="I11691" t="s">
        <v>3622</v>
      </c>
      <c r="J11691" t="s">
        <v>4321</v>
      </c>
      <c r="K11691" t="s">
        <v>3624</v>
      </c>
      <c r="L11691" t="s">
        <v>4329</v>
      </c>
      <c r="M11691">
        <v>8.6</v>
      </c>
      <c r="N11691">
        <v>17</v>
      </c>
      <c r="O11691">
        <v>10.8</v>
      </c>
      <c r="S11691" t="b">
        <v>0</v>
      </c>
      <c r="T11691" t="b">
        <v>0</v>
      </c>
      <c r="U11691" t="b">
        <v>0</v>
      </c>
      <c r="V11691">
        <v>17000</v>
      </c>
      <c r="W11691">
        <v>11900</v>
      </c>
      <c r="X11691">
        <v>2.68</v>
      </c>
      <c r="Y11691">
        <v>17600</v>
      </c>
      <c r="Z11691">
        <v>2.54</v>
      </c>
    </row>
    <row r="11692" spans="1:26">
      <c r="A11692">
        <v>9854722</v>
      </c>
      <c r="B11692" t="s">
        <v>4317</v>
      </c>
      <c r="C11692" t="s">
        <v>3597</v>
      </c>
      <c r="D11692" t="s">
        <v>1049</v>
      </c>
      <c r="E11692" t="s">
        <v>4311</v>
      </c>
      <c r="F11692" t="s">
        <v>3753</v>
      </c>
      <c r="G11692">
        <v>9854722</v>
      </c>
      <c r="I11692" t="s">
        <v>3622</v>
      </c>
      <c r="J11692" t="s">
        <v>4327</v>
      </c>
      <c r="K11692" t="s">
        <v>3624</v>
      </c>
      <c r="L11692" t="s">
        <v>4328</v>
      </c>
      <c r="M11692">
        <v>13</v>
      </c>
      <c r="N11692">
        <v>20</v>
      </c>
      <c r="O11692">
        <v>11.8</v>
      </c>
      <c r="S11692" t="b">
        <v>0</v>
      </c>
      <c r="T11692" t="b">
        <v>0</v>
      </c>
      <c r="U11692" t="b">
        <v>0</v>
      </c>
      <c r="V11692">
        <v>30000</v>
      </c>
      <c r="W11692">
        <v>20600</v>
      </c>
      <c r="X11692">
        <v>2.99</v>
      </c>
      <c r="Y11692">
        <v>26900</v>
      </c>
      <c r="Z11692">
        <v>2.66</v>
      </c>
    </row>
    <row r="11693" spans="1:26">
      <c r="A11693">
        <v>3638304</v>
      </c>
      <c r="B11693" t="s">
        <v>4317</v>
      </c>
      <c r="C11693" t="s">
        <v>3597</v>
      </c>
      <c r="D11693" t="s">
        <v>1049</v>
      </c>
      <c r="E11693" t="s">
        <v>4311</v>
      </c>
      <c r="F11693" t="s">
        <v>3849</v>
      </c>
      <c r="G11693">
        <v>3638304</v>
      </c>
      <c r="I11693" t="s">
        <v>3622</v>
      </c>
      <c r="J11693" t="s">
        <v>4321</v>
      </c>
      <c r="K11693" t="s">
        <v>3624</v>
      </c>
      <c r="L11693" t="s">
        <v>4326</v>
      </c>
      <c r="M11693">
        <v>10.7</v>
      </c>
      <c r="N11693">
        <v>20.5</v>
      </c>
      <c r="O11693">
        <v>11.5</v>
      </c>
      <c r="S11693" t="b">
        <v>0</v>
      </c>
      <c r="T11693" t="b">
        <v>0</v>
      </c>
      <c r="U11693" t="b">
        <v>0</v>
      </c>
      <c r="V11693">
        <v>19000</v>
      </c>
      <c r="W11693">
        <v>11300</v>
      </c>
      <c r="X11693">
        <v>2.83</v>
      </c>
      <c r="Y11693">
        <v>16400</v>
      </c>
      <c r="Z11693">
        <v>2.57</v>
      </c>
    </row>
    <row r="11694" spans="1:26">
      <c r="A11694">
        <v>9854795</v>
      </c>
      <c r="B11694" t="s">
        <v>4317</v>
      </c>
      <c r="C11694" t="s">
        <v>3597</v>
      </c>
      <c r="D11694" t="s">
        <v>1049</v>
      </c>
      <c r="E11694" t="s">
        <v>4311</v>
      </c>
      <c r="F11694" t="s">
        <v>3753</v>
      </c>
      <c r="G11694">
        <v>9854795</v>
      </c>
      <c r="I11694" t="s">
        <v>3622</v>
      </c>
      <c r="J11694" t="s">
        <v>4324</v>
      </c>
      <c r="K11694" t="s">
        <v>3624</v>
      </c>
      <c r="L11694" t="s">
        <v>4325</v>
      </c>
      <c r="M11694">
        <v>12.5</v>
      </c>
      <c r="N11694">
        <v>19.7</v>
      </c>
      <c r="O11694">
        <v>11.5</v>
      </c>
      <c r="S11694" t="b">
        <v>0</v>
      </c>
      <c r="T11694" t="b">
        <v>0</v>
      </c>
      <c r="U11694" t="b">
        <v>0</v>
      </c>
      <c r="V11694">
        <v>36000</v>
      </c>
      <c r="W11694">
        <v>21400</v>
      </c>
      <c r="X11694">
        <v>2.69</v>
      </c>
      <c r="Y11694">
        <v>27000</v>
      </c>
      <c r="Z11694">
        <v>2.66</v>
      </c>
    </row>
    <row r="11695" spans="1:26">
      <c r="A11695">
        <v>3638314</v>
      </c>
      <c r="B11695" t="s">
        <v>4317</v>
      </c>
      <c r="C11695" t="s">
        <v>3597</v>
      </c>
      <c r="D11695" t="s">
        <v>1049</v>
      </c>
      <c r="E11695" t="s">
        <v>4311</v>
      </c>
      <c r="F11695" t="s">
        <v>3849</v>
      </c>
      <c r="G11695">
        <v>3638314</v>
      </c>
      <c r="I11695" t="s">
        <v>3622</v>
      </c>
      <c r="J11695" t="s">
        <v>4318</v>
      </c>
      <c r="K11695" t="s">
        <v>3624</v>
      </c>
      <c r="L11695" t="s">
        <v>4323</v>
      </c>
      <c r="M11695">
        <v>9.6999999999999993</v>
      </c>
      <c r="N11695">
        <v>18.8</v>
      </c>
      <c r="O11695">
        <v>11</v>
      </c>
      <c r="S11695" t="b">
        <v>0</v>
      </c>
      <c r="T11695" t="b">
        <v>0</v>
      </c>
      <c r="U11695" t="b">
        <v>0</v>
      </c>
      <c r="V11695">
        <v>41000</v>
      </c>
      <c r="W11695">
        <v>28600</v>
      </c>
      <c r="X11695">
        <v>2.89</v>
      </c>
      <c r="Y11695">
        <v>39200</v>
      </c>
      <c r="Z11695">
        <v>2.74</v>
      </c>
    </row>
    <row r="11696" spans="1:26">
      <c r="A11696">
        <v>9854719</v>
      </c>
      <c r="B11696" t="s">
        <v>4317</v>
      </c>
      <c r="C11696" t="s">
        <v>3597</v>
      </c>
      <c r="D11696" t="s">
        <v>1049</v>
      </c>
      <c r="E11696" t="s">
        <v>4311</v>
      </c>
      <c r="F11696" t="s">
        <v>3753</v>
      </c>
      <c r="G11696">
        <v>9854719</v>
      </c>
      <c r="I11696" t="s">
        <v>3622</v>
      </c>
      <c r="J11696" t="s">
        <v>4321</v>
      </c>
      <c r="K11696" t="s">
        <v>3624</v>
      </c>
      <c r="L11696" t="s">
        <v>4322</v>
      </c>
      <c r="M11696">
        <v>8.6</v>
      </c>
      <c r="N11696">
        <v>17</v>
      </c>
      <c r="O11696">
        <v>10.8</v>
      </c>
      <c r="S11696" t="b">
        <v>0</v>
      </c>
      <c r="T11696" t="b">
        <v>0</v>
      </c>
      <c r="U11696" t="b">
        <v>0</v>
      </c>
      <c r="V11696">
        <v>18000</v>
      </c>
      <c r="W11696">
        <v>11000</v>
      </c>
      <c r="X11696">
        <v>2.3199999999999998</v>
      </c>
      <c r="Y11696">
        <v>16300</v>
      </c>
      <c r="Z11696">
        <v>2.46</v>
      </c>
    </row>
    <row r="11697" spans="1:26">
      <c r="A11697">
        <v>9854796</v>
      </c>
      <c r="B11697" t="s">
        <v>4317</v>
      </c>
      <c r="C11697" t="s">
        <v>3597</v>
      </c>
      <c r="D11697" t="s">
        <v>1049</v>
      </c>
      <c r="E11697" t="s">
        <v>4311</v>
      </c>
      <c r="F11697" t="s">
        <v>3753</v>
      </c>
      <c r="G11697">
        <v>9854796</v>
      </c>
      <c r="I11697" t="s">
        <v>3622</v>
      </c>
      <c r="J11697" t="s">
        <v>4318</v>
      </c>
      <c r="K11697" t="s">
        <v>3624</v>
      </c>
      <c r="L11697" t="s">
        <v>4320</v>
      </c>
      <c r="M11697">
        <v>10.6</v>
      </c>
      <c r="N11697">
        <v>18.7</v>
      </c>
      <c r="O11697">
        <v>12</v>
      </c>
      <c r="S11697" t="b">
        <v>0</v>
      </c>
      <c r="T11697" t="b">
        <v>0</v>
      </c>
      <c r="U11697" t="b">
        <v>0</v>
      </c>
      <c r="V11697">
        <v>42000</v>
      </c>
      <c r="W11697">
        <v>32200</v>
      </c>
      <c r="X11697">
        <v>2.99</v>
      </c>
      <c r="Y11697">
        <v>38200</v>
      </c>
      <c r="Z11697">
        <v>3.07</v>
      </c>
    </row>
    <row r="11698" spans="1:26">
      <c r="A11698">
        <v>3638313</v>
      </c>
      <c r="B11698" t="s">
        <v>4317</v>
      </c>
      <c r="C11698" t="s">
        <v>3597</v>
      </c>
      <c r="D11698" t="s">
        <v>1049</v>
      </c>
      <c r="E11698" t="s">
        <v>4311</v>
      </c>
      <c r="F11698" t="s">
        <v>3849</v>
      </c>
      <c r="G11698">
        <v>3638313</v>
      </c>
      <c r="I11698" t="s">
        <v>3622</v>
      </c>
      <c r="J11698" t="s">
        <v>4318</v>
      </c>
      <c r="K11698" t="s">
        <v>3624</v>
      </c>
      <c r="L11698" t="s">
        <v>4319</v>
      </c>
      <c r="M11698">
        <v>11.5</v>
      </c>
      <c r="N11698">
        <v>19</v>
      </c>
      <c r="O11698">
        <v>10.3</v>
      </c>
      <c r="S11698" t="b">
        <v>0</v>
      </c>
      <c r="T11698" t="b">
        <v>0</v>
      </c>
      <c r="U11698" t="b">
        <v>0</v>
      </c>
      <c r="V11698">
        <v>40500</v>
      </c>
      <c r="W11698">
        <v>24800</v>
      </c>
      <c r="X11698">
        <v>2.74</v>
      </c>
      <c r="Y11698">
        <v>34400</v>
      </c>
      <c r="Z11698">
        <v>2.84</v>
      </c>
    </row>
    <row r="11699" spans="1:26">
      <c r="A11699">
        <v>201863368</v>
      </c>
      <c r="B11699" t="s">
        <v>4310</v>
      </c>
      <c r="C11699" t="s">
        <v>3597</v>
      </c>
      <c r="D11699" t="s">
        <v>1049</v>
      </c>
      <c r="E11699" t="s">
        <v>3792</v>
      </c>
      <c r="F11699" t="s">
        <v>3718</v>
      </c>
      <c r="G11699">
        <v>201863368</v>
      </c>
      <c r="I11699" t="s">
        <v>3711</v>
      </c>
      <c r="J11699" t="s">
        <v>4315</v>
      </c>
      <c r="K11699" t="s">
        <v>3688</v>
      </c>
      <c r="M11699">
        <v>9.3000000000000007</v>
      </c>
      <c r="N11699">
        <v>18.2</v>
      </c>
      <c r="O11699">
        <v>10</v>
      </c>
      <c r="S11699" t="b">
        <v>0</v>
      </c>
      <c r="T11699" t="b">
        <v>0</v>
      </c>
      <c r="U11699" t="b">
        <v>0</v>
      </c>
      <c r="V11699">
        <v>60000</v>
      </c>
      <c r="W11699">
        <v>42000</v>
      </c>
      <c r="X11699">
        <v>2.4300000000000002</v>
      </c>
      <c r="Y11699">
        <v>50490</v>
      </c>
      <c r="Z11699">
        <v>2.42</v>
      </c>
    </row>
    <row r="11700" spans="1:26">
      <c r="A11700">
        <v>205282611</v>
      </c>
      <c r="B11700" t="s">
        <v>4310</v>
      </c>
      <c r="C11700" t="s">
        <v>3597</v>
      </c>
      <c r="D11700" t="s">
        <v>1049</v>
      </c>
      <c r="E11700" t="s">
        <v>3792</v>
      </c>
      <c r="F11700" t="s">
        <v>3718</v>
      </c>
      <c r="G11700">
        <v>205282611</v>
      </c>
      <c r="I11700" t="s">
        <v>3711</v>
      </c>
      <c r="J11700" t="s">
        <v>4316</v>
      </c>
      <c r="K11700" t="s">
        <v>3688</v>
      </c>
      <c r="M11700">
        <v>9.3000000000000007</v>
      </c>
      <c r="N11700">
        <v>18.2</v>
      </c>
      <c r="O11700">
        <v>10</v>
      </c>
      <c r="S11700" t="b">
        <v>0</v>
      </c>
      <c r="T11700" t="b">
        <v>0</v>
      </c>
      <c r="U11700" t="b">
        <v>0</v>
      </c>
      <c r="V11700">
        <v>60000</v>
      </c>
      <c r="W11700">
        <v>42000</v>
      </c>
      <c r="X11700">
        <v>2.4300000000000002</v>
      </c>
      <c r="Y11700">
        <v>50490</v>
      </c>
      <c r="Z11700">
        <v>2.42</v>
      </c>
    </row>
    <row r="11701" spans="1:26">
      <c r="A11701">
        <v>201863367</v>
      </c>
      <c r="B11701" t="s">
        <v>4310</v>
      </c>
      <c r="C11701" t="s">
        <v>3597</v>
      </c>
      <c r="D11701" t="s">
        <v>1049</v>
      </c>
      <c r="E11701" t="s">
        <v>3792</v>
      </c>
      <c r="F11701" t="s">
        <v>3650</v>
      </c>
      <c r="G11701">
        <v>201863367</v>
      </c>
      <c r="I11701" t="s">
        <v>3711</v>
      </c>
      <c r="J11701" t="s">
        <v>4315</v>
      </c>
      <c r="K11701" t="s">
        <v>3653</v>
      </c>
      <c r="M11701">
        <v>9.5</v>
      </c>
      <c r="N11701">
        <v>18.600000000000001</v>
      </c>
      <c r="O11701">
        <v>10</v>
      </c>
      <c r="S11701" t="b">
        <v>0</v>
      </c>
      <c r="T11701" t="b">
        <v>0</v>
      </c>
      <c r="U11701" t="b">
        <v>0</v>
      </c>
      <c r="V11701">
        <v>60000</v>
      </c>
      <c r="W11701">
        <v>42000</v>
      </c>
      <c r="X11701">
        <v>2.4300000000000002</v>
      </c>
      <c r="Y11701">
        <v>50490</v>
      </c>
      <c r="Z11701">
        <v>2.42</v>
      </c>
    </row>
    <row r="11702" spans="1:26">
      <c r="A11702">
        <v>205282610</v>
      </c>
      <c r="B11702" t="s">
        <v>4310</v>
      </c>
      <c r="C11702" t="s">
        <v>3597</v>
      </c>
      <c r="D11702" t="s">
        <v>1049</v>
      </c>
      <c r="E11702" t="s">
        <v>3792</v>
      </c>
      <c r="F11702" t="s">
        <v>3650</v>
      </c>
      <c r="G11702">
        <v>205282610</v>
      </c>
      <c r="I11702" t="s">
        <v>3711</v>
      </c>
      <c r="J11702" t="s">
        <v>4316</v>
      </c>
      <c r="K11702" t="s">
        <v>3653</v>
      </c>
      <c r="M11702">
        <v>9.5</v>
      </c>
      <c r="N11702">
        <v>18.600000000000001</v>
      </c>
      <c r="O11702">
        <v>10</v>
      </c>
      <c r="S11702" t="b">
        <v>0</v>
      </c>
      <c r="T11702" t="b">
        <v>0</v>
      </c>
      <c r="U11702" t="b">
        <v>0</v>
      </c>
      <c r="V11702">
        <v>60000</v>
      </c>
      <c r="W11702">
        <v>42000</v>
      </c>
      <c r="X11702">
        <v>2.4300000000000002</v>
      </c>
      <c r="Y11702">
        <v>50490</v>
      </c>
      <c r="Z11702">
        <v>2.42</v>
      </c>
    </row>
    <row r="11703" spans="1:26">
      <c r="A11703">
        <v>205282612</v>
      </c>
      <c r="B11703" t="s">
        <v>4310</v>
      </c>
      <c r="C11703" t="s">
        <v>3597</v>
      </c>
      <c r="D11703" t="s">
        <v>1049</v>
      </c>
      <c r="E11703" t="s">
        <v>3792</v>
      </c>
      <c r="F11703" t="s">
        <v>3710</v>
      </c>
      <c r="G11703">
        <v>205282612</v>
      </c>
      <c r="I11703" t="s">
        <v>3711</v>
      </c>
      <c r="J11703" t="s">
        <v>4316</v>
      </c>
      <c r="K11703" t="s">
        <v>3725</v>
      </c>
      <c r="M11703">
        <v>9.4</v>
      </c>
      <c r="N11703">
        <v>18.399999999999999</v>
      </c>
      <c r="O11703">
        <v>10</v>
      </c>
      <c r="S11703" t="b">
        <v>0</v>
      </c>
      <c r="T11703" t="b">
        <v>0</v>
      </c>
      <c r="U11703" t="b">
        <v>0</v>
      </c>
      <c r="V11703">
        <v>60000</v>
      </c>
      <c r="W11703">
        <v>42000</v>
      </c>
      <c r="X11703">
        <v>2.4300000000000002</v>
      </c>
      <c r="Y11703">
        <v>50490</v>
      </c>
      <c r="Z11703">
        <v>2.42</v>
      </c>
    </row>
    <row r="11704" spans="1:26">
      <c r="A11704">
        <v>205282606</v>
      </c>
      <c r="B11704" t="s">
        <v>4310</v>
      </c>
      <c r="C11704" t="s">
        <v>3597</v>
      </c>
      <c r="D11704" t="s">
        <v>1049</v>
      </c>
      <c r="E11704" t="s">
        <v>3792</v>
      </c>
      <c r="F11704" t="s">
        <v>3710</v>
      </c>
      <c r="G11704">
        <v>205282606</v>
      </c>
      <c r="I11704" t="s">
        <v>3711</v>
      </c>
      <c r="J11704" t="s">
        <v>3793</v>
      </c>
      <c r="K11704" t="s">
        <v>3725</v>
      </c>
      <c r="M11704">
        <v>12</v>
      </c>
      <c r="N11704">
        <v>18.5</v>
      </c>
      <c r="O11704">
        <v>9.4</v>
      </c>
      <c r="S11704" t="b">
        <v>0</v>
      </c>
      <c r="T11704" t="b">
        <v>0</v>
      </c>
      <c r="U11704" t="b">
        <v>0</v>
      </c>
      <c r="V11704">
        <v>36000</v>
      </c>
      <c r="W11704">
        <v>25000</v>
      </c>
      <c r="X11704">
        <v>2.56</v>
      </c>
      <c r="Y11704">
        <v>36350</v>
      </c>
      <c r="Z11704">
        <v>2.83</v>
      </c>
    </row>
    <row r="11705" spans="1:26">
      <c r="A11705">
        <v>205282609</v>
      </c>
      <c r="B11705" t="s">
        <v>4310</v>
      </c>
      <c r="C11705" t="s">
        <v>3597</v>
      </c>
      <c r="D11705" t="s">
        <v>1049</v>
      </c>
      <c r="E11705" t="s">
        <v>3792</v>
      </c>
      <c r="F11705" t="s">
        <v>3710</v>
      </c>
      <c r="G11705">
        <v>205282609</v>
      </c>
      <c r="I11705" t="s">
        <v>3711</v>
      </c>
      <c r="J11705" t="s">
        <v>3796</v>
      </c>
      <c r="K11705" t="s">
        <v>3725</v>
      </c>
      <c r="M11705">
        <v>10.4</v>
      </c>
      <c r="N11705">
        <v>18.5</v>
      </c>
      <c r="O11705">
        <v>9.4</v>
      </c>
      <c r="S11705" t="b">
        <v>0</v>
      </c>
      <c r="T11705" t="b">
        <v>0</v>
      </c>
      <c r="U11705" t="b">
        <v>0</v>
      </c>
      <c r="V11705">
        <v>48000</v>
      </c>
      <c r="W11705">
        <v>34000</v>
      </c>
      <c r="X11705">
        <v>2.5099999999999998</v>
      </c>
      <c r="Y11705">
        <v>50340</v>
      </c>
      <c r="Z11705">
        <v>3.02</v>
      </c>
    </row>
    <row r="11706" spans="1:26">
      <c r="A11706">
        <v>201863362</v>
      </c>
      <c r="B11706" t="s">
        <v>4310</v>
      </c>
      <c r="C11706" t="s">
        <v>3597</v>
      </c>
      <c r="D11706" t="s">
        <v>1049</v>
      </c>
      <c r="E11706" t="s">
        <v>3637</v>
      </c>
      <c r="F11706" t="s">
        <v>3718</v>
      </c>
      <c r="G11706">
        <v>201863362</v>
      </c>
      <c r="I11706" t="s">
        <v>3711</v>
      </c>
      <c r="J11706" t="s">
        <v>4315</v>
      </c>
      <c r="K11706" t="s">
        <v>3688</v>
      </c>
      <c r="M11706">
        <v>9.3000000000000007</v>
      </c>
      <c r="N11706">
        <v>18.2</v>
      </c>
      <c r="O11706">
        <v>10</v>
      </c>
      <c r="S11706" t="b">
        <v>0</v>
      </c>
      <c r="T11706" t="b">
        <v>0</v>
      </c>
      <c r="U11706" t="b">
        <v>0</v>
      </c>
      <c r="V11706">
        <v>60000</v>
      </c>
      <c r="W11706">
        <v>42000</v>
      </c>
      <c r="X11706">
        <v>2.4300000000000002</v>
      </c>
      <c r="Y11706">
        <v>50490</v>
      </c>
      <c r="Z11706">
        <v>2.42</v>
      </c>
    </row>
    <row r="11707" spans="1:26">
      <c r="A11707">
        <v>205282602</v>
      </c>
      <c r="B11707" t="s">
        <v>4310</v>
      </c>
      <c r="C11707" t="s">
        <v>3597</v>
      </c>
      <c r="D11707" t="s">
        <v>1049</v>
      </c>
      <c r="E11707" t="s">
        <v>3637</v>
      </c>
      <c r="F11707" t="s">
        <v>3718</v>
      </c>
      <c r="G11707">
        <v>205282602</v>
      </c>
      <c r="I11707" t="s">
        <v>3711</v>
      </c>
      <c r="J11707" t="s">
        <v>4316</v>
      </c>
      <c r="K11707" t="s">
        <v>3688</v>
      </c>
      <c r="M11707">
        <v>9.3000000000000007</v>
      </c>
      <c r="N11707">
        <v>18.2</v>
      </c>
      <c r="O11707">
        <v>10</v>
      </c>
      <c r="S11707" t="b">
        <v>0</v>
      </c>
      <c r="T11707" t="b">
        <v>0</v>
      </c>
      <c r="U11707" t="b">
        <v>0</v>
      </c>
      <c r="V11707">
        <v>60000</v>
      </c>
      <c r="W11707">
        <v>42000</v>
      </c>
      <c r="X11707">
        <v>2.4300000000000002</v>
      </c>
      <c r="Y11707">
        <v>50490</v>
      </c>
      <c r="Z11707">
        <v>2.42</v>
      </c>
    </row>
    <row r="11708" spans="1:26">
      <c r="A11708">
        <v>205282601</v>
      </c>
      <c r="B11708" t="s">
        <v>4310</v>
      </c>
      <c r="C11708" t="s">
        <v>3597</v>
      </c>
      <c r="D11708" t="s">
        <v>1049</v>
      </c>
      <c r="E11708" t="s">
        <v>3637</v>
      </c>
      <c r="F11708" t="s">
        <v>3650</v>
      </c>
      <c r="G11708">
        <v>205282601</v>
      </c>
      <c r="I11708" t="s">
        <v>3711</v>
      </c>
      <c r="J11708" t="s">
        <v>4316</v>
      </c>
      <c r="K11708" t="s">
        <v>3653</v>
      </c>
      <c r="M11708">
        <v>9.5</v>
      </c>
      <c r="N11708">
        <v>18.600000000000001</v>
      </c>
      <c r="O11708">
        <v>10</v>
      </c>
      <c r="S11708" t="b">
        <v>0</v>
      </c>
      <c r="T11708" t="b">
        <v>0</v>
      </c>
      <c r="U11708" t="b">
        <v>0</v>
      </c>
      <c r="V11708">
        <v>60000</v>
      </c>
      <c r="W11708">
        <v>42000</v>
      </c>
      <c r="X11708">
        <v>2.4300000000000002</v>
      </c>
      <c r="Y11708">
        <v>50490</v>
      </c>
      <c r="Z11708">
        <v>2.42</v>
      </c>
    </row>
    <row r="11709" spans="1:26">
      <c r="A11709">
        <v>201863361</v>
      </c>
      <c r="B11709" t="s">
        <v>4310</v>
      </c>
      <c r="C11709" t="s">
        <v>3597</v>
      </c>
      <c r="D11709" t="s">
        <v>1049</v>
      </c>
      <c r="E11709" t="s">
        <v>3637</v>
      </c>
      <c r="F11709" t="s">
        <v>3650</v>
      </c>
      <c r="G11709">
        <v>201863361</v>
      </c>
      <c r="I11709" t="s">
        <v>3711</v>
      </c>
      <c r="J11709" t="s">
        <v>4315</v>
      </c>
      <c r="K11709" t="s">
        <v>3653</v>
      </c>
      <c r="M11709">
        <v>9.5</v>
      </c>
      <c r="N11709">
        <v>18.600000000000001</v>
      </c>
      <c r="O11709">
        <v>10</v>
      </c>
      <c r="S11709" t="b">
        <v>0</v>
      </c>
      <c r="T11709" t="b">
        <v>0</v>
      </c>
      <c r="U11709" t="b">
        <v>0</v>
      </c>
      <c r="V11709">
        <v>60000</v>
      </c>
      <c r="W11709">
        <v>42000</v>
      </c>
      <c r="X11709">
        <v>2.4300000000000002</v>
      </c>
      <c r="Y11709">
        <v>50490</v>
      </c>
      <c r="Z11709">
        <v>2.42</v>
      </c>
    </row>
    <row r="11710" spans="1:26">
      <c r="A11710">
        <v>205282603</v>
      </c>
      <c r="B11710" t="s">
        <v>4310</v>
      </c>
      <c r="C11710" t="s">
        <v>3597</v>
      </c>
      <c r="D11710" t="s">
        <v>1049</v>
      </c>
      <c r="E11710" t="s">
        <v>3637</v>
      </c>
      <c r="F11710" t="s">
        <v>3710</v>
      </c>
      <c r="G11710">
        <v>205282603</v>
      </c>
      <c r="I11710" t="s">
        <v>3711</v>
      </c>
      <c r="J11710" t="s">
        <v>4316</v>
      </c>
      <c r="K11710" t="s">
        <v>3725</v>
      </c>
      <c r="M11710">
        <v>9.4</v>
      </c>
      <c r="N11710">
        <v>18.399999999999999</v>
      </c>
      <c r="O11710">
        <v>10</v>
      </c>
      <c r="S11710" t="b">
        <v>0</v>
      </c>
      <c r="T11710" t="b">
        <v>0</v>
      </c>
      <c r="U11710" t="b">
        <v>0</v>
      </c>
      <c r="V11710">
        <v>60000</v>
      </c>
      <c r="W11710">
        <v>42000</v>
      </c>
      <c r="X11710">
        <v>2.4300000000000002</v>
      </c>
      <c r="Y11710">
        <v>50490</v>
      </c>
      <c r="Z11710">
        <v>2.42</v>
      </c>
    </row>
    <row r="11711" spans="1:26">
      <c r="A11711">
        <v>205282597</v>
      </c>
      <c r="B11711" t="s">
        <v>4310</v>
      </c>
      <c r="C11711" t="s">
        <v>3597</v>
      </c>
      <c r="D11711" t="s">
        <v>1049</v>
      </c>
      <c r="E11711" t="s">
        <v>3637</v>
      </c>
      <c r="F11711" t="s">
        <v>3710</v>
      </c>
      <c r="G11711">
        <v>205282597</v>
      </c>
      <c r="I11711" t="s">
        <v>3711</v>
      </c>
      <c r="J11711" t="s">
        <v>3793</v>
      </c>
      <c r="K11711" t="s">
        <v>3725</v>
      </c>
      <c r="M11711">
        <v>12</v>
      </c>
      <c r="N11711">
        <v>18.5</v>
      </c>
      <c r="O11711">
        <v>9.4</v>
      </c>
      <c r="S11711" t="b">
        <v>0</v>
      </c>
      <c r="T11711" t="b">
        <v>0</v>
      </c>
      <c r="U11711" t="b">
        <v>0</v>
      </c>
      <c r="V11711">
        <v>36000</v>
      </c>
      <c r="W11711">
        <v>25000</v>
      </c>
      <c r="X11711">
        <v>2.56</v>
      </c>
      <c r="Y11711">
        <v>36350</v>
      </c>
      <c r="Z11711">
        <v>2.83</v>
      </c>
    </row>
    <row r="11712" spans="1:26">
      <c r="A11712">
        <v>205282600</v>
      </c>
      <c r="B11712" t="s">
        <v>4310</v>
      </c>
      <c r="C11712" t="s">
        <v>3597</v>
      </c>
      <c r="D11712" t="s">
        <v>1049</v>
      </c>
      <c r="E11712" t="s">
        <v>3637</v>
      </c>
      <c r="F11712" t="s">
        <v>3710</v>
      </c>
      <c r="G11712">
        <v>205282600</v>
      </c>
      <c r="I11712" t="s">
        <v>3711</v>
      </c>
      <c r="J11712" t="s">
        <v>3796</v>
      </c>
      <c r="K11712" t="s">
        <v>3725</v>
      </c>
      <c r="M11712">
        <v>10.4</v>
      </c>
      <c r="N11712">
        <v>18.5</v>
      </c>
      <c r="O11712">
        <v>9.4</v>
      </c>
      <c r="S11712" t="b">
        <v>0</v>
      </c>
      <c r="T11712" t="b">
        <v>0</v>
      </c>
      <c r="U11712" t="b">
        <v>0</v>
      </c>
      <c r="V11712">
        <v>48000</v>
      </c>
      <c r="W11712">
        <v>34000</v>
      </c>
      <c r="X11712">
        <v>2.5099999999999998</v>
      </c>
      <c r="Y11712">
        <v>50340</v>
      </c>
      <c r="Z11712">
        <v>3.02</v>
      </c>
    </row>
    <row r="11713" spans="1:26">
      <c r="A11713">
        <v>205261895</v>
      </c>
      <c r="B11713" t="s">
        <v>4310</v>
      </c>
      <c r="C11713" t="s">
        <v>3597</v>
      </c>
      <c r="D11713" t="s">
        <v>1049</v>
      </c>
      <c r="E11713" t="s">
        <v>3794</v>
      </c>
      <c r="F11713" t="s">
        <v>3718</v>
      </c>
      <c r="G11713">
        <v>205261895</v>
      </c>
      <c r="I11713" t="s">
        <v>3711</v>
      </c>
      <c r="J11713" t="s">
        <v>4315</v>
      </c>
      <c r="K11713" t="s">
        <v>3688</v>
      </c>
      <c r="M11713">
        <v>9.3000000000000007</v>
      </c>
      <c r="N11713">
        <v>18.2</v>
      </c>
      <c r="O11713">
        <v>10</v>
      </c>
      <c r="S11713" t="b">
        <v>0</v>
      </c>
      <c r="T11713" t="b">
        <v>0</v>
      </c>
      <c r="U11713" t="b">
        <v>0</v>
      </c>
      <c r="V11713">
        <v>60000</v>
      </c>
      <c r="W11713">
        <v>42000</v>
      </c>
      <c r="X11713">
        <v>2.4300000000000002</v>
      </c>
      <c r="Y11713">
        <v>50490</v>
      </c>
      <c r="Z11713">
        <v>2.42</v>
      </c>
    </row>
    <row r="11714" spans="1:26">
      <c r="A11714">
        <v>205261904</v>
      </c>
      <c r="B11714" t="s">
        <v>4310</v>
      </c>
      <c r="C11714" t="s">
        <v>3597</v>
      </c>
      <c r="D11714" t="s">
        <v>1049</v>
      </c>
      <c r="E11714" t="s">
        <v>3794</v>
      </c>
      <c r="F11714" t="s">
        <v>3718</v>
      </c>
      <c r="G11714">
        <v>205261904</v>
      </c>
      <c r="I11714" t="s">
        <v>3711</v>
      </c>
      <c r="J11714" t="s">
        <v>4316</v>
      </c>
      <c r="K11714" t="s">
        <v>3688</v>
      </c>
      <c r="M11714">
        <v>9.3000000000000007</v>
      </c>
      <c r="N11714">
        <v>18.2</v>
      </c>
      <c r="O11714">
        <v>10</v>
      </c>
      <c r="S11714" t="b">
        <v>0</v>
      </c>
      <c r="T11714" t="b">
        <v>0</v>
      </c>
      <c r="U11714" t="b">
        <v>0</v>
      </c>
      <c r="V11714">
        <v>60000</v>
      </c>
      <c r="W11714">
        <v>42000</v>
      </c>
      <c r="X11714">
        <v>2.4300000000000002</v>
      </c>
      <c r="Y11714">
        <v>50490</v>
      </c>
      <c r="Z11714">
        <v>2.42</v>
      </c>
    </row>
    <row r="11715" spans="1:26">
      <c r="A11715">
        <v>205261905</v>
      </c>
      <c r="B11715" t="s">
        <v>4310</v>
      </c>
      <c r="C11715" t="s">
        <v>3597</v>
      </c>
      <c r="D11715" t="s">
        <v>1049</v>
      </c>
      <c r="E11715" t="s">
        <v>3794</v>
      </c>
      <c r="F11715" t="s">
        <v>3710</v>
      </c>
      <c r="G11715">
        <v>205261905</v>
      </c>
      <c r="I11715" t="s">
        <v>3711</v>
      </c>
      <c r="J11715" t="s">
        <v>4316</v>
      </c>
      <c r="K11715" t="s">
        <v>3725</v>
      </c>
      <c r="M11715">
        <v>9.4</v>
      </c>
      <c r="N11715">
        <v>18.399999999999999</v>
      </c>
      <c r="O11715">
        <v>10</v>
      </c>
      <c r="S11715" t="b">
        <v>0</v>
      </c>
      <c r="T11715" t="b">
        <v>0</v>
      </c>
      <c r="U11715" t="b">
        <v>0</v>
      </c>
      <c r="V11715">
        <v>60000</v>
      </c>
      <c r="W11715">
        <v>42000</v>
      </c>
      <c r="X11715">
        <v>2.4300000000000002</v>
      </c>
      <c r="Y11715">
        <v>50490</v>
      </c>
      <c r="Z11715">
        <v>2.42</v>
      </c>
    </row>
    <row r="11716" spans="1:26">
      <c r="A11716">
        <v>205261894</v>
      </c>
      <c r="B11716" t="s">
        <v>4310</v>
      </c>
      <c r="C11716" t="s">
        <v>3597</v>
      </c>
      <c r="D11716" t="s">
        <v>1049</v>
      </c>
      <c r="E11716" t="s">
        <v>3794</v>
      </c>
      <c r="F11716" t="s">
        <v>3650</v>
      </c>
      <c r="G11716">
        <v>205261894</v>
      </c>
      <c r="I11716" t="s">
        <v>3711</v>
      </c>
      <c r="J11716" t="s">
        <v>4315</v>
      </c>
      <c r="K11716" t="s">
        <v>3653</v>
      </c>
      <c r="M11716">
        <v>9.5</v>
      </c>
      <c r="N11716">
        <v>18.600000000000001</v>
      </c>
      <c r="O11716">
        <v>10</v>
      </c>
      <c r="S11716" t="b">
        <v>0</v>
      </c>
      <c r="T11716" t="b">
        <v>0</v>
      </c>
      <c r="U11716" t="b">
        <v>0</v>
      </c>
      <c r="V11716">
        <v>60000</v>
      </c>
      <c r="W11716">
        <v>42000</v>
      </c>
      <c r="X11716">
        <v>2.4300000000000002</v>
      </c>
      <c r="Y11716">
        <v>50490</v>
      </c>
      <c r="Z11716">
        <v>2.42</v>
      </c>
    </row>
    <row r="11717" spans="1:26">
      <c r="A11717">
        <v>205261903</v>
      </c>
      <c r="B11717" t="s">
        <v>4310</v>
      </c>
      <c r="C11717" t="s">
        <v>3597</v>
      </c>
      <c r="D11717" t="s">
        <v>1049</v>
      </c>
      <c r="E11717" t="s">
        <v>3794</v>
      </c>
      <c r="F11717" t="s">
        <v>3650</v>
      </c>
      <c r="G11717">
        <v>205261903</v>
      </c>
      <c r="I11717" t="s">
        <v>3711</v>
      </c>
      <c r="J11717" t="s">
        <v>4316</v>
      </c>
      <c r="K11717" t="s">
        <v>3653</v>
      </c>
      <c r="M11717">
        <v>9.5</v>
      </c>
      <c r="N11717">
        <v>18.600000000000001</v>
      </c>
      <c r="O11717">
        <v>10</v>
      </c>
      <c r="S11717" t="b">
        <v>0</v>
      </c>
      <c r="T11717" t="b">
        <v>0</v>
      </c>
      <c r="U11717" t="b">
        <v>0</v>
      </c>
      <c r="V11717">
        <v>60000</v>
      </c>
      <c r="W11717">
        <v>42000</v>
      </c>
      <c r="X11717">
        <v>2.4300000000000002</v>
      </c>
      <c r="Y11717">
        <v>50490</v>
      </c>
      <c r="Z11717">
        <v>2.42</v>
      </c>
    </row>
    <row r="11718" spans="1:26">
      <c r="A11718">
        <v>205261896</v>
      </c>
      <c r="B11718" t="s">
        <v>4310</v>
      </c>
      <c r="C11718" t="s">
        <v>3597</v>
      </c>
      <c r="D11718" t="s">
        <v>1049</v>
      </c>
      <c r="E11718" t="s">
        <v>3794</v>
      </c>
      <c r="F11718" t="s">
        <v>3710</v>
      </c>
      <c r="G11718">
        <v>205261896</v>
      </c>
      <c r="I11718" t="s">
        <v>3711</v>
      </c>
      <c r="J11718" t="s">
        <v>4315</v>
      </c>
      <c r="K11718" t="s">
        <v>3725</v>
      </c>
      <c r="M11718">
        <v>9.4</v>
      </c>
      <c r="N11718">
        <v>18.399999999999999</v>
      </c>
      <c r="O11718">
        <v>10</v>
      </c>
      <c r="S11718" t="b">
        <v>0</v>
      </c>
      <c r="T11718" t="b">
        <v>0</v>
      </c>
      <c r="U11718" t="b">
        <v>0</v>
      </c>
      <c r="V11718">
        <v>60000</v>
      </c>
      <c r="W11718">
        <v>42000</v>
      </c>
      <c r="X11718">
        <v>2.4300000000000002</v>
      </c>
      <c r="Y11718">
        <v>50490</v>
      </c>
      <c r="Z11718">
        <v>2.42</v>
      </c>
    </row>
    <row r="11719" spans="1:26">
      <c r="A11719">
        <v>205261890</v>
      </c>
      <c r="B11719" t="s">
        <v>4310</v>
      </c>
      <c r="C11719" t="s">
        <v>3597</v>
      </c>
      <c r="D11719" t="s">
        <v>1049</v>
      </c>
      <c r="E11719" t="s">
        <v>3794</v>
      </c>
      <c r="F11719" t="s">
        <v>3710</v>
      </c>
      <c r="G11719">
        <v>205261890</v>
      </c>
      <c r="I11719" t="s">
        <v>3711</v>
      </c>
      <c r="J11719" t="s">
        <v>3791</v>
      </c>
      <c r="K11719" t="s">
        <v>3725</v>
      </c>
      <c r="M11719">
        <v>12</v>
      </c>
      <c r="N11719">
        <v>18.5</v>
      </c>
      <c r="O11719">
        <v>9.4</v>
      </c>
      <c r="S11719" t="b">
        <v>0</v>
      </c>
      <c r="T11719" t="b">
        <v>0</v>
      </c>
      <c r="U11719" t="b">
        <v>0</v>
      </c>
      <c r="V11719">
        <v>36000</v>
      </c>
      <c r="W11719">
        <v>25000</v>
      </c>
      <c r="X11719">
        <v>2.56</v>
      </c>
      <c r="Y11719">
        <v>36350</v>
      </c>
      <c r="Z11719">
        <v>2.83</v>
      </c>
    </row>
    <row r="11720" spans="1:26">
      <c r="A11720">
        <v>205261893</v>
      </c>
      <c r="B11720" t="s">
        <v>4310</v>
      </c>
      <c r="C11720" t="s">
        <v>3597</v>
      </c>
      <c r="D11720" t="s">
        <v>1049</v>
      </c>
      <c r="E11720" t="s">
        <v>3794</v>
      </c>
      <c r="F11720" t="s">
        <v>3710</v>
      </c>
      <c r="G11720">
        <v>205261893</v>
      </c>
      <c r="I11720" t="s">
        <v>3711</v>
      </c>
      <c r="J11720" t="s">
        <v>3795</v>
      </c>
      <c r="K11720" t="s">
        <v>3725</v>
      </c>
      <c r="M11720">
        <v>10.4</v>
      </c>
      <c r="N11720">
        <v>18.5</v>
      </c>
      <c r="O11720">
        <v>9.4</v>
      </c>
      <c r="S11720" t="b">
        <v>0</v>
      </c>
      <c r="T11720" t="b">
        <v>0</v>
      </c>
      <c r="U11720" t="b">
        <v>0</v>
      </c>
      <c r="V11720">
        <v>48000</v>
      </c>
      <c r="W11720">
        <v>34000</v>
      </c>
      <c r="X11720">
        <v>2.5099999999999998</v>
      </c>
      <c r="Y11720">
        <v>50340</v>
      </c>
      <c r="Z11720">
        <v>3.02</v>
      </c>
    </row>
    <row r="11721" spans="1:26">
      <c r="A11721">
        <v>205261899</v>
      </c>
      <c r="B11721" t="s">
        <v>4310</v>
      </c>
      <c r="C11721" t="s">
        <v>3597</v>
      </c>
      <c r="D11721" t="s">
        <v>1049</v>
      </c>
      <c r="E11721" t="s">
        <v>3794</v>
      </c>
      <c r="F11721" t="s">
        <v>3710</v>
      </c>
      <c r="G11721">
        <v>205261899</v>
      </c>
      <c r="I11721" t="s">
        <v>3711</v>
      </c>
      <c r="J11721" t="s">
        <v>3793</v>
      </c>
      <c r="K11721" t="s">
        <v>3725</v>
      </c>
      <c r="M11721">
        <v>12</v>
      </c>
      <c r="N11721">
        <v>18.5</v>
      </c>
      <c r="O11721">
        <v>9.4</v>
      </c>
      <c r="S11721" t="b">
        <v>0</v>
      </c>
      <c r="T11721" t="b">
        <v>0</v>
      </c>
      <c r="U11721" t="b">
        <v>0</v>
      </c>
      <c r="V11721">
        <v>36000</v>
      </c>
      <c r="W11721">
        <v>25000</v>
      </c>
      <c r="X11721">
        <v>2.56</v>
      </c>
      <c r="Y11721">
        <v>36350</v>
      </c>
      <c r="Z11721">
        <v>2.83</v>
      </c>
    </row>
    <row r="11722" spans="1:26">
      <c r="A11722">
        <v>205261902</v>
      </c>
      <c r="B11722" t="s">
        <v>4310</v>
      </c>
      <c r="C11722" t="s">
        <v>3597</v>
      </c>
      <c r="D11722" t="s">
        <v>1049</v>
      </c>
      <c r="E11722" t="s">
        <v>3794</v>
      </c>
      <c r="F11722" t="s">
        <v>3710</v>
      </c>
      <c r="G11722">
        <v>205261902</v>
      </c>
      <c r="I11722" t="s">
        <v>3711</v>
      </c>
      <c r="J11722" t="s">
        <v>3796</v>
      </c>
      <c r="K11722" t="s">
        <v>3725</v>
      </c>
      <c r="M11722">
        <v>10.4</v>
      </c>
      <c r="N11722">
        <v>18.5</v>
      </c>
      <c r="O11722">
        <v>9.4</v>
      </c>
      <c r="S11722" t="b">
        <v>0</v>
      </c>
      <c r="T11722" t="b">
        <v>0</v>
      </c>
      <c r="U11722" t="b">
        <v>0</v>
      </c>
      <c r="V11722">
        <v>48000</v>
      </c>
      <c r="W11722">
        <v>34000</v>
      </c>
      <c r="X11722">
        <v>2.5099999999999998</v>
      </c>
      <c r="Y11722">
        <v>50340</v>
      </c>
      <c r="Z11722">
        <v>3.02</v>
      </c>
    </row>
    <row r="11723" spans="1:26">
      <c r="A11723">
        <v>10049878</v>
      </c>
      <c r="B11723" t="s">
        <v>4310</v>
      </c>
      <c r="C11723" t="s">
        <v>3597</v>
      </c>
      <c r="D11723" t="s">
        <v>1049</v>
      </c>
      <c r="E11723" t="s">
        <v>4311</v>
      </c>
      <c r="F11723" t="s">
        <v>3718</v>
      </c>
      <c r="G11723">
        <v>10049878</v>
      </c>
      <c r="I11723" t="s">
        <v>3711</v>
      </c>
      <c r="J11723" t="s">
        <v>4314</v>
      </c>
      <c r="K11723" t="s">
        <v>3688</v>
      </c>
      <c r="M11723">
        <v>13.05</v>
      </c>
      <c r="N11723">
        <v>17.7</v>
      </c>
      <c r="O11723">
        <v>10.5</v>
      </c>
      <c r="S11723" t="b">
        <v>0</v>
      </c>
      <c r="T11723" t="b">
        <v>0</v>
      </c>
      <c r="U11723" t="b">
        <v>1</v>
      </c>
      <c r="V11723">
        <v>36000</v>
      </c>
      <c r="W11723">
        <v>25000</v>
      </c>
      <c r="X11723">
        <v>2.65</v>
      </c>
      <c r="Y11723">
        <v>32200</v>
      </c>
      <c r="Z11723">
        <v>2.02</v>
      </c>
    </row>
    <row r="11724" spans="1:26">
      <c r="A11724">
        <v>10053545</v>
      </c>
      <c r="B11724" t="s">
        <v>4310</v>
      </c>
      <c r="C11724" t="s">
        <v>3597</v>
      </c>
      <c r="D11724" t="s">
        <v>1049</v>
      </c>
      <c r="E11724" t="s">
        <v>4311</v>
      </c>
      <c r="F11724" t="s">
        <v>3718</v>
      </c>
      <c r="G11724">
        <v>10053545</v>
      </c>
      <c r="I11724" t="s">
        <v>3711</v>
      </c>
      <c r="J11724" t="s">
        <v>4312</v>
      </c>
      <c r="K11724" t="s">
        <v>3688</v>
      </c>
      <c r="M11724">
        <v>10.4</v>
      </c>
      <c r="N11724">
        <v>17.600000000000001</v>
      </c>
      <c r="O11724">
        <v>11</v>
      </c>
      <c r="S11724" t="b">
        <v>0</v>
      </c>
      <c r="T11724" t="b">
        <v>0</v>
      </c>
      <c r="U11724" t="b">
        <v>0</v>
      </c>
      <c r="V11724">
        <v>60000</v>
      </c>
      <c r="W11724">
        <v>40000</v>
      </c>
      <c r="X11724">
        <v>2.78</v>
      </c>
      <c r="Y11724">
        <v>45000</v>
      </c>
      <c r="Z11724">
        <v>2.37</v>
      </c>
    </row>
    <row r="11725" spans="1:26">
      <c r="A11725">
        <v>10052878</v>
      </c>
      <c r="B11725" t="s">
        <v>4310</v>
      </c>
      <c r="C11725" t="s">
        <v>3597</v>
      </c>
      <c r="D11725" t="s">
        <v>1049</v>
      </c>
      <c r="E11725" t="s">
        <v>4311</v>
      </c>
      <c r="F11725" t="s">
        <v>3718</v>
      </c>
      <c r="G11725">
        <v>10052878</v>
      </c>
      <c r="I11725" t="s">
        <v>3711</v>
      </c>
      <c r="J11725" t="s">
        <v>4313</v>
      </c>
      <c r="K11725" t="s">
        <v>3688</v>
      </c>
      <c r="M11725">
        <v>9.85</v>
      </c>
      <c r="N11725">
        <v>16.600000000000001</v>
      </c>
      <c r="O11725">
        <v>9.5</v>
      </c>
      <c r="S11725" t="b">
        <v>0</v>
      </c>
      <c r="T11725" t="b">
        <v>0</v>
      </c>
      <c r="U11725" t="b">
        <v>1</v>
      </c>
      <c r="V11725">
        <v>48000</v>
      </c>
      <c r="W11725">
        <v>33000</v>
      </c>
      <c r="X11725">
        <v>2.4900000000000002</v>
      </c>
      <c r="Y11725">
        <v>41400</v>
      </c>
      <c r="Z11725">
        <v>2.21</v>
      </c>
    </row>
    <row r="11726" spans="1:26">
      <c r="A11726">
        <v>10190447</v>
      </c>
      <c r="B11726" t="s">
        <v>4310</v>
      </c>
      <c r="C11726" t="s">
        <v>3597</v>
      </c>
      <c r="D11726" t="s">
        <v>1049</v>
      </c>
      <c r="E11726" t="s">
        <v>4311</v>
      </c>
      <c r="F11726" t="s">
        <v>3710</v>
      </c>
      <c r="G11726">
        <v>10190447</v>
      </c>
      <c r="I11726" t="s">
        <v>3711</v>
      </c>
      <c r="J11726" t="s">
        <v>4312</v>
      </c>
      <c r="K11726" t="s">
        <v>3725</v>
      </c>
      <c r="M11726">
        <v>10.9</v>
      </c>
      <c r="N11726">
        <v>19.05</v>
      </c>
      <c r="O11726">
        <v>11.25</v>
      </c>
      <c r="S11726" t="b">
        <v>0</v>
      </c>
      <c r="T11726" t="b">
        <v>0</v>
      </c>
      <c r="U11726" t="b">
        <v>0</v>
      </c>
      <c r="V11726">
        <v>60000</v>
      </c>
      <c r="W11726">
        <v>40000</v>
      </c>
      <c r="X11726">
        <v>2.8</v>
      </c>
      <c r="Y11726">
        <v>47050</v>
      </c>
      <c r="Z11726">
        <v>2.4900000000000002</v>
      </c>
    </row>
    <row r="11727" spans="1:26">
      <c r="A11727">
        <v>10157790</v>
      </c>
      <c r="B11727" t="s">
        <v>4310</v>
      </c>
      <c r="C11727" t="s">
        <v>3597</v>
      </c>
      <c r="D11727" t="s">
        <v>1049</v>
      </c>
      <c r="E11727" t="s">
        <v>4311</v>
      </c>
      <c r="F11727" t="s">
        <v>3710</v>
      </c>
      <c r="G11727">
        <v>10157790</v>
      </c>
      <c r="I11727" t="s">
        <v>3711</v>
      </c>
      <c r="J11727" t="s">
        <v>4313</v>
      </c>
      <c r="K11727" t="s">
        <v>3725</v>
      </c>
      <c r="M11727">
        <v>11.4</v>
      </c>
      <c r="N11727">
        <v>18.8</v>
      </c>
      <c r="O11727">
        <v>10.5</v>
      </c>
      <c r="S11727" t="b">
        <v>0</v>
      </c>
      <c r="T11727" t="b">
        <v>0</v>
      </c>
      <c r="U11727" t="b">
        <v>0</v>
      </c>
      <c r="V11727">
        <v>48000</v>
      </c>
      <c r="W11727">
        <v>32500</v>
      </c>
      <c r="X11727">
        <v>2.66</v>
      </c>
      <c r="Y11727">
        <v>42250</v>
      </c>
      <c r="Z11727">
        <v>2.35</v>
      </c>
    </row>
    <row r="11728" spans="1:26">
      <c r="A11728">
        <v>10053546</v>
      </c>
      <c r="B11728" t="s">
        <v>4310</v>
      </c>
      <c r="C11728" t="s">
        <v>3597</v>
      </c>
      <c r="D11728" t="s">
        <v>1049</v>
      </c>
      <c r="E11728" t="s">
        <v>4311</v>
      </c>
      <c r="F11728" t="s">
        <v>3650</v>
      </c>
      <c r="G11728">
        <v>10053546</v>
      </c>
      <c r="I11728" t="s">
        <v>3711</v>
      </c>
      <c r="J11728" t="s">
        <v>4312</v>
      </c>
      <c r="K11728" t="s">
        <v>3653</v>
      </c>
      <c r="M11728">
        <v>11.4</v>
      </c>
      <c r="N11728">
        <v>20.5</v>
      </c>
      <c r="O11728">
        <v>11.5</v>
      </c>
      <c r="S11728" t="b">
        <v>0</v>
      </c>
      <c r="T11728" t="b">
        <v>0</v>
      </c>
      <c r="U11728" t="b">
        <v>0</v>
      </c>
      <c r="V11728">
        <v>60000</v>
      </c>
      <c r="W11728">
        <v>40000</v>
      </c>
      <c r="X11728">
        <v>2.82</v>
      </c>
      <c r="Y11728">
        <v>49100</v>
      </c>
      <c r="Z11728">
        <v>2.62</v>
      </c>
    </row>
    <row r="11729" spans="1:26">
      <c r="A11729">
        <v>204793325</v>
      </c>
      <c r="B11729" t="s">
        <v>4301</v>
      </c>
      <c r="C11729" t="s">
        <v>3597</v>
      </c>
      <c r="D11729" t="s">
        <v>3743</v>
      </c>
      <c r="E11729" t="s">
        <v>3747</v>
      </c>
      <c r="F11729" t="s">
        <v>3753</v>
      </c>
      <c r="G11729">
        <v>204793325</v>
      </c>
      <c r="I11729" t="s">
        <v>3601</v>
      </c>
      <c r="J11729" t="s">
        <v>4309</v>
      </c>
      <c r="K11729" t="s">
        <v>3624</v>
      </c>
      <c r="L11729" t="s">
        <v>4209</v>
      </c>
      <c r="M11729">
        <v>13</v>
      </c>
      <c r="N11729">
        <v>19</v>
      </c>
      <c r="O11729">
        <v>10.199999999999999</v>
      </c>
      <c r="S11729" t="b">
        <v>0</v>
      </c>
      <c r="T11729" t="b">
        <v>0</v>
      </c>
      <c r="U11729" t="b">
        <v>0</v>
      </c>
      <c r="V11729">
        <v>12000</v>
      </c>
      <c r="W11729">
        <v>9000</v>
      </c>
      <c r="X11729">
        <v>2.56</v>
      </c>
      <c r="Y11729">
        <v>15000</v>
      </c>
      <c r="Z11729">
        <v>2.56</v>
      </c>
    </row>
    <row r="11730" spans="1:26">
      <c r="A11730">
        <v>204793326</v>
      </c>
      <c r="B11730" t="s">
        <v>4301</v>
      </c>
      <c r="C11730" t="s">
        <v>3597</v>
      </c>
      <c r="D11730" t="s">
        <v>3743</v>
      </c>
      <c r="E11730" t="s">
        <v>3747</v>
      </c>
      <c r="F11730" t="s">
        <v>3849</v>
      </c>
      <c r="G11730">
        <v>204793326</v>
      </c>
      <c r="I11730" t="s">
        <v>3622</v>
      </c>
      <c r="J11730" t="s">
        <v>4309</v>
      </c>
      <c r="K11730" t="s">
        <v>3624</v>
      </c>
      <c r="L11730" t="s">
        <v>4210</v>
      </c>
      <c r="M11730">
        <v>12.7</v>
      </c>
      <c r="N11730">
        <v>20.3</v>
      </c>
      <c r="O11730">
        <v>10</v>
      </c>
      <c r="S11730" t="b">
        <v>0</v>
      </c>
      <c r="T11730" t="b">
        <v>0</v>
      </c>
      <c r="U11730" t="b">
        <v>0</v>
      </c>
      <c r="V11730">
        <v>12000</v>
      </c>
      <c r="W11730">
        <v>8300</v>
      </c>
      <c r="X11730">
        <v>2.38</v>
      </c>
      <c r="Y11730">
        <v>13800</v>
      </c>
      <c r="Z11730">
        <v>2.38</v>
      </c>
    </row>
    <row r="11731" spans="1:26">
      <c r="A11731">
        <v>204793330</v>
      </c>
      <c r="B11731" t="s">
        <v>4301</v>
      </c>
      <c r="C11731" t="s">
        <v>3597</v>
      </c>
      <c r="D11731" t="s">
        <v>3743</v>
      </c>
      <c r="E11731" t="s">
        <v>3747</v>
      </c>
      <c r="F11731" t="s">
        <v>3753</v>
      </c>
      <c r="G11731">
        <v>204793330</v>
      </c>
      <c r="I11731" t="s">
        <v>3601</v>
      </c>
      <c r="J11731" t="s">
        <v>4308</v>
      </c>
      <c r="K11731" t="s">
        <v>3624</v>
      </c>
      <c r="L11731" t="s">
        <v>4211</v>
      </c>
      <c r="M11731">
        <v>12.5</v>
      </c>
      <c r="N11731">
        <v>17.3</v>
      </c>
      <c r="O11731">
        <v>9.5</v>
      </c>
      <c r="S11731" t="b">
        <v>0</v>
      </c>
      <c r="T11731" t="b">
        <v>0</v>
      </c>
      <c r="U11731" t="b">
        <v>0</v>
      </c>
      <c r="V11731">
        <v>15000</v>
      </c>
      <c r="W11731">
        <v>12200</v>
      </c>
      <c r="X11731">
        <v>2.15</v>
      </c>
      <c r="Y11731">
        <v>18000</v>
      </c>
      <c r="Z11731">
        <v>2.15</v>
      </c>
    </row>
    <row r="11732" spans="1:26">
      <c r="A11732">
        <v>204793336</v>
      </c>
      <c r="B11732" t="s">
        <v>4301</v>
      </c>
      <c r="C11732" t="s">
        <v>3597</v>
      </c>
      <c r="D11732" t="s">
        <v>3743</v>
      </c>
      <c r="E11732" t="s">
        <v>3747</v>
      </c>
      <c r="F11732" t="s">
        <v>3600</v>
      </c>
      <c r="G11732">
        <v>204793336</v>
      </c>
      <c r="I11732" t="s">
        <v>3601</v>
      </c>
      <c r="J11732" t="s">
        <v>4307</v>
      </c>
      <c r="K11732" t="s">
        <v>3624</v>
      </c>
      <c r="L11732" t="s">
        <v>3749</v>
      </c>
      <c r="M11732">
        <v>12.5</v>
      </c>
      <c r="N11732">
        <v>18.399999999999999</v>
      </c>
      <c r="O11732">
        <v>10.4</v>
      </c>
      <c r="S11732" t="b">
        <v>0</v>
      </c>
      <c r="T11732" t="b">
        <v>0</v>
      </c>
      <c r="U11732" t="b">
        <v>0</v>
      </c>
      <c r="V11732">
        <v>18000</v>
      </c>
      <c r="W11732">
        <v>14300</v>
      </c>
      <c r="X11732">
        <v>2.3199999999999998</v>
      </c>
      <c r="Y11732">
        <v>21600</v>
      </c>
      <c r="Z11732">
        <v>2.31</v>
      </c>
    </row>
    <row r="11733" spans="1:26">
      <c r="A11733">
        <v>204793333</v>
      </c>
      <c r="B11733" t="s">
        <v>4301</v>
      </c>
      <c r="C11733" t="s">
        <v>3597</v>
      </c>
      <c r="D11733" t="s">
        <v>3743</v>
      </c>
      <c r="E11733" t="s">
        <v>3747</v>
      </c>
      <c r="F11733" t="s">
        <v>3753</v>
      </c>
      <c r="G11733">
        <v>204793333</v>
      </c>
      <c r="I11733" t="s">
        <v>3601</v>
      </c>
      <c r="J11733" t="s">
        <v>4307</v>
      </c>
      <c r="K11733" t="s">
        <v>3624</v>
      </c>
      <c r="L11733" t="s">
        <v>4212</v>
      </c>
      <c r="M11733">
        <v>13.1</v>
      </c>
      <c r="N11733">
        <v>19.100000000000001</v>
      </c>
      <c r="O11733">
        <v>10.9</v>
      </c>
      <c r="S11733" t="b">
        <v>0</v>
      </c>
      <c r="T11733" t="b">
        <v>0</v>
      </c>
      <c r="U11733" t="b">
        <v>0</v>
      </c>
      <c r="V11733">
        <v>18000</v>
      </c>
      <c r="W11733">
        <v>14200</v>
      </c>
      <c r="X11733">
        <v>2.52</v>
      </c>
      <c r="Y11733">
        <v>21600</v>
      </c>
      <c r="Z11733">
        <v>2.52</v>
      </c>
    </row>
    <row r="11734" spans="1:26">
      <c r="A11734">
        <v>204793342</v>
      </c>
      <c r="B11734" t="s">
        <v>4301</v>
      </c>
      <c r="C11734" t="s">
        <v>3597</v>
      </c>
      <c r="D11734" t="s">
        <v>3743</v>
      </c>
      <c r="E11734" t="s">
        <v>3744</v>
      </c>
      <c r="F11734" t="s">
        <v>3753</v>
      </c>
      <c r="G11734">
        <v>204793342</v>
      </c>
      <c r="I11734" t="s">
        <v>3601</v>
      </c>
      <c r="J11734" t="s">
        <v>4303</v>
      </c>
      <c r="K11734" t="s">
        <v>3624</v>
      </c>
      <c r="L11734" t="s">
        <v>4238</v>
      </c>
      <c r="M11734">
        <v>13</v>
      </c>
      <c r="N11734">
        <v>19</v>
      </c>
      <c r="O11734">
        <v>10.199999999999999</v>
      </c>
      <c r="S11734" t="b">
        <v>0</v>
      </c>
      <c r="T11734" t="b">
        <v>0</v>
      </c>
      <c r="U11734" t="b">
        <v>0</v>
      </c>
      <c r="V11734">
        <v>12000</v>
      </c>
      <c r="W11734">
        <v>9000</v>
      </c>
      <c r="X11734">
        <v>2.56</v>
      </c>
      <c r="Y11734">
        <v>15000</v>
      </c>
      <c r="Z11734">
        <v>2.56</v>
      </c>
    </row>
    <row r="11735" spans="1:26">
      <c r="A11735">
        <v>204793347</v>
      </c>
      <c r="B11735" t="s">
        <v>4301</v>
      </c>
      <c r="C11735" t="s">
        <v>3597</v>
      </c>
      <c r="D11735" t="s">
        <v>3743</v>
      </c>
      <c r="E11735" t="s">
        <v>3744</v>
      </c>
      <c r="F11735" t="s">
        <v>3753</v>
      </c>
      <c r="G11735">
        <v>204793347</v>
      </c>
      <c r="I11735" t="s">
        <v>3601</v>
      </c>
      <c r="J11735" t="s">
        <v>4304</v>
      </c>
      <c r="K11735" t="s">
        <v>3624</v>
      </c>
      <c r="L11735" t="s">
        <v>4239</v>
      </c>
      <c r="M11735">
        <v>12.5</v>
      </c>
      <c r="N11735">
        <v>17.3</v>
      </c>
      <c r="O11735">
        <v>9.5</v>
      </c>
      <c r="S11735" t="b">
        <v>0</v>
      </c>
      <c r="T11735" t="b">
        <v>0</v>
      </c>
      <c r="U11735" t="b">
        <v>0</v>
      </c>
      <c r="V11735">
        <v>15000</v>
      </c>
      <c r="W11735">
        <v>12200</v>
      </c>
      <c r="X11735">
        <v>2.15</v>
      </c>
      <c r="Y11735">
        <v>18000</v>
      </c>
      <c r="Z11735">
        <v>2.15</v>
      </c>
    </row>
    <row r="11736" spans="1:26">
      <c r="A11736">
        <v>204793350</v>
      </c>
      <c r="B11736" t="s">
        <v>4301</v>
      </c>
      <c r="C11736" t="s">
        <v>3597</v>
      </c>
      <c r="D11736" t="s">
        <v>3743</v>
      </c>
      <c r="E11736" t="s">
        <v>3744</v>
      </c>
      <c r="F11736" t="s">
        <v>3753</v>
      </c>
      <c r="G11736">
        <v>204793350</v>
      </c>
      <c r="I11736" t="s">
        <v>3601</v>
      </c>
      <c r="J11736" t="s">
        <v>4302</v>
      </c>
      <c r="K11736" t="s">
        <v>3624</v>
      </c>
      <c r="L11736" t="s">
        <v>4241</v>
      </c>
      <c r="M11736">
        <v>13.1</v>
      </c>
      <c r="N11736">
        <v>19.100000000000001</v>
      </c>
      <c r="O11736">
        <v>10.9</v>
      </c>
      <c r="S11736" t="b">
        <v>0</v>
      </c>
      <c r="T11736" t="b">
        <v>0</v>
      </c>
      <c r="U11736" t="b">
        <v>0</v>
      </c>
      <c r="V11736">
        <v>18000</v>
      </c>
      <c r="W11736">
        <v>14200</v>
      </c>
      <c r="X11736">
        <v>2.52</v>
      </c>
      <c r="Y11736">
        <v>21600</v>
      </c>
      <c r="Z11736">
        <v>2.52</v>
      </c>
    </row>
    <row r="11737" spans="1:26">
      <c r="A11737">
        <v>204276767</v>
      </c>
      <c r="B11737" t="s">
        <v>4291</v>
      </c>
      <c r="C11737" t="s">
        <v>3597</v>
      </c>
      <c r="D11737" t="s">
        <v>3743</v>
      </c>
      <c r="E11737" t="s">
        <v>3752</v>
      </c>
      <c r="F11737" t="s">
        <v>3753</v>
      </c>
      <c r="G11737">
        <v>204276767</v>
      </c>
      <c r="I11737" t="s">
        <v>3601</v>
      </c>
      <c r="J11737" t="s">
        <v>4298</v>
      </c>
      <c r="K11737" t="s">
        <v>3624</v>
      </c>
      <c r="L11737" t="s">
        <v>4300</v>
      </c>
      <c r="M11737">
        <v>11.5</v>
      </c>
      <c r="N11737">
        <v>16.600000000000001</v>
      </c>
      <c r="O11737">
        <v>11</v>
      </c>
      <c r="S11737" t="b">
        <v>0</v>
      </c>
      <c r="T11737" t="b">
        <v>0</v>
      </c>
      <c r="U11737" t="b">
        <v>0</v>
      </c>
      <c r="V11737">
        <v>24000</v>
      </c>
      <c r="W11737">
        <v>18000</v>
      </c>
      <c r="X11737">
        <v>2.75</v>
      </c>
      <c r="Y11737">
        <v>25000</v>
      </c>
      <c r="Z11737">
        <v>2.12</v>
      </c>
    </row>
    <row r="11738" spans="1:26">
      <c r="A11738">
        <v>204276761</v>
      </c>
      <c r="B11738" t="s">
        <v>4291</v>
      </c>
      <c r="C11738" t="s">
        <v>3597</v>
      </c>
      <c r="D11738" t="s">
        <v>3743</v>
      </c>
      <c r="E11738" t="s">
        <v>3752</v>
      </c>
      <c r="F11738" t="s">
        <v>3621</v>
      </c>
      <c r="G11738">
        <v>204276761</v>
      </c>
      <c r="I11738" t="s">
        <v>3622</v>
      </c>
      <c r="J11738" t="s">
        <v>4298</v>
      </c>
      <c r="K11738" t="s">
        <v>3624</v>
      </c>
      <c r="L11738" t="s">
        <v>4299</v>
      </c>
      <c r="M11738">
        <v>12.6</v>
      </c>
      <c r="N11738">
        <v>19.5</v>
      </c>
      <c r="O11738">
        <v>11.2</v>
      </c>
      <c r="S11738" t="b">
        <v>0</v>
      </c>
      <c r="T11738" t="b">
        <v>0</v>
      </c>
      <c r="U11738" t="b">
        <v>0</v>
      </c>
      <c r="V11738">
        <v>24000</v>
      </c>
      <c r="W11738">
        <v>17200</v>
      </c>
      <c r="X11738">
        <v>2.75</v>
      </c>
      <c r="Y11738">
        <v>26000</v>
      </c>
      <c r="Z11738">
        <v>2.14</v>
      </c>
    </row>
    <row r="11739" spans="1:26">
      <c r="A11739">
        <v>204627020</v>
      </c>
      <c r="B11739" t="s">
        <v>4291</v>
      </c>
      <c r="C11739" t="s">
        <v>3597</v>
      </c>
      <c r="D11739" t="s">
        <v>3743</v>
      </c>
      <c r="E11739" t="s">
        <v>3752</v>
      </c>
      <c r="F11739" t="s">
        <v>3753</v>
      </c>
      <c r="G11739">
        <v>204627020</v>
      </c>
      <c r="I11739" t="s">
        <v>3601</v>
      </c>
      <c r="J11739" t="s">
        <v>4296</v>
      </c>
      <c r="K11739" t="s">
        <v>3624</v>
      </c>
      <c r="L11739" t="s">
        <v>4297</v>
      </c>
      <c r="M11739">
        <v>13</v>
      </c>
      <c r="N11739">
        <v>19</v>
      </c>
      <c r="O11739">
        <v>10.199999999999999</v>
      </c>
      <c r="S11739" t="b">
        <v>0</v>
      </c>
      <c r="T11739" t="b">
        <v>0</v>
      </c>
      <c r="U11739" t="b">
        <v>0</v>
      </c>
      <c r="V11739">
        <v>12000</v>
      </c>
      <c r="W11739">
        <v>9000</v>
      </c>
      <c r="X11739">
        <v>2.56</v>
      </c>
      <c r="Y11739">
        <v>15000</v>
      </c>
      <c r="Z11739">
        <v>2.56</v>
      </c>
    </row>
    <row r="11740" spans="1:26">
      <c r="A11740">
        <v>204627021</v>
      </c>
      <c r="B11740" t="s">
        <v>4291</v>
      </c>
      <c r="C11740" t="s">
        <v>3597</v>
      </c>
      <c r="D11740" t="s">
        <v>3743</v>
      </c>
      <c r="E11740" t="s">
        <v>3752</v>
      </c>
      <c r="F11740" t="s">
        <v>3753</v>
      </c>
      <c r="G11740">
        <v>204627021</v>
      </c>
      <c r="I11740" t="s">
        <v>3601</v>
      </c>
      <c r="J11740" t="s">
        <v>4294</v>
      </c>
      <c r="K11740" t="s">
        <v>3624</v>
      </c>
      <c r="L11740" t="s">
        <v>4295</v>
      </c>
      <c r="M11740">
        <v>12.5</v>
      </c>
      <c r="N11740">
        <v>17.3</v>
      </c>
      <c r="O11740">
        <v>9.5</v>
      </c>
      <c r="S11740" t="b">
        <v>0</v>
      </c>
      <c r="T11740" t="b">
        <v>0</v>
      </c>
      <c r="U11740" t="b">
        <v>0</v>
      </c>
      <c r="V11740">
        <v>15000</v>
      </c>
      <c r="W11740">
        <v>12200</v>
      </c>
      <c r="X11740">
        <v>2.15</v>
      </c>
      <c r="Y11740">
        <v>18000</v>
      </c>
      <c r="Z11740">
        <v>2.15</v>
      </c>
    </row>
    <row r="11741" spans="1:26">
      <c r="A11741">
        <v>204627022</v>
      </c>
      <c r="B11741" t="s">
        <v>4291</v>
      </c>
      <c r="C11741" t="s">
        <v>3597</v>
      </c>
      <c r="D11741" t="s">
        <v>3743</v>
      </c>
      <c r="E11741" t="s">
        <v>3752</v>
      </c>
      <c r="F11741" t="s">
        <v>3753</v>
      </c>
      <c r="G11741">
        <v>204627022</v>
      </c>
      <c r="I11741" t="s">
        <v>3601</v>
      </c>
      <c r="J11741" t="s">
        <v>4292</v>
      </c>
      <c r="K11741" t="s">
        <v>3624</v>
      </c>
      <c r="L11741" t="s">
        <v>4293</v>
      </c>
      <c r="M11741">
        <v>13.1</v>
      </c>
      <c r="N11741">
        <v>19.100000000000001</v>
      </c>
      <c r="O11741">
        <v>10.9</v>
      </c>
      <c r="S11741" t="b">
        <v>0</v>
      </c>
      <c r="T11741" t="b">
        <v>0</v>
      </c>
      <c r="U11741" t="b">
        <v>0</v>
      </c>
      <c r="V11741">
        <v>18000</v>
      </c>
      <c r="W11741">
        <v>14200</v>
      </c>
      <c r="X11741">
        <v>2.52</v>
      </c>
      <c r="Y11741">
        <v>21600</v>
      </c>
      <c r="Z11741">
        <v>2.52</v>
      </c>
    </row>
    <row r="11742" spans="1:26">
      <c r="A11742">
        <v>8654209</v>
      </c>
      <c r="B11742" t="s">
        <v>3885</v>
      </c>
      <c r="C11742" t="s">
        <v>3597</v>
      </c>
      <c r="D11742" t="s">
        <v>1086</v>
      </c>
      <c r="E11742" t="s">
        <v>3620</v>
      </c>
      <c r="F11742" t="s">
        <v>3718</v>
      </c>
      <c r="G11742">
        <v>8654209</v>
      </c>
      <c r="I11742" t="s">
        <v>3711</v>
      </c>
      <c r="J11742" t="s">
        <v>4290</v>
      </c>
      <c r="K11742" t="s">
        <v>3688</v>
      </c>
      <c r="M11742">
        <v>11.3</v>
      </c>
      <c r="N11742">
        <v>16.5</v>
      </c>
      <c r="O11742">
        <v>10.3</v>
      </c>
      <c r="S11742" t="b">
        <v>0</v>
      </c>
      <c r="T11742" t="b">
        <v>0</v>
      </c>
      <c r="U11742" t="b">
        <v>0</v>
      </c>
      <c r="V11742">
        <v>36000</v>
      </c>
      <c r="W11742">
        <v>29400</v>
      </c>
      <c r="X11742">
        <v>2.27</v>
      </c>
      <c r="Y11742">
        <v>45000</v>
      </c>
      <c r="Z11742">
        <v>2.5</v>
      </c>
    </row>
    <row r="11743" spans="1:26">
      <c r="A11743">
        <v>9128593</v>
      </c>
      <c r="B11743" t="s">
        <v>3717</v>
      </c>
      <c r="C11743" t="s">
        <v>3597</v>
      </c>
      <c r="D11743" t="s">
        <v>1086</v>
      </c>
      <c r="E11743" t="s">
        <v>3627</v>
      </c>
      <c r="F11743" t="s">
        <v>3718</v>
      </c>
      <c r="G11743">
        <v>9128593</v>
      </c>
      <c r="I11743" t="s">
        <v>3711</v>
      </c>
      <c r="J11743" t="s">
        <v>4289</v>
      </c>
      <c r="K11743" t="s">
        <v>3688</v>
      </c>
      <c r="M11743">
        <v>11.3</v>
      </c>
      <c r="N11743">
        <v>16.5</v>
      </c>
      <c r="O11743">
        <v>10.3</v>
      </c>
      <c r="S11743" t="b">
        <v>0</v>
      </c>
      <c r="T11743" t="b">
        <v>0</v>
      </c>
      <c r="U11743" t="b">
        <v>0</v>
      </c>
      <c r="V11743">
        <v>36000</v>
      </c>
      <c r="W11743">
        <v>29400</v>
      </c>
      <c r="X11743">
        <v>2.27</v>
      </c>
      <c r="Y11743">
        <v>45000</v>
      </c>
      <c r="Z11743">
        <v>2.5</v>
      </c>
    </row>
    <row r="11744" spans="1:26">
      <c r="A11744">
        <v>10221178</v>
      </c>
      <c r="B11744" t="s">
        <v>4278</v>
      </c>
      <c r="C11744" t="s">
        <v>3597</v>
      </c>
      <c r="D11744" t="s">
        <v>4279</v>
      </c>
      <c r="E11744" t="s">
        <v>4280</v>
      </c>
      <c r="F11744" t="s">
        <v>3621</v>
      </c>
      <c r="G11744">
        <v>10221178</v>
      </c>
      <c r="I11744" t="s">
        <v>3622</v>
      </c>
      <c r="J11744" t="s">
        <v>4287</v>
      </c>
      <c r="K11744" t="s">
        <v>3624</v>
      </c>
      <c r="L11744" t="s">
        <v>4288</v>
      </c>
      <c r="M11744">
        <v>12.5</v>
      </c>
      <c r="N11744">
        <v>20</v>
      </c>
      <c r="O11744">
        <v>10</v>
      </c>
      <c r="S11744" t="b">
        <v>0</v>
      </c>
      <c r="T11744" t="b">
        <v>0</v>
      </c>
      <c r="U11744" t="b">
        <v>0</v>
      </c>
      <c r="V11744">
        <v>22000</v>
      </c>
      <c r="W11744">
        <v>14700</v>
      </c>
      <c r="X11744">
        <v>2.63</v>
      </c>
      <c r="Y11744">
        <v>24800</v>
      </c>
      <c r="Z11744">
        <v>2.02</v>
      </c>
    </row>
    <row r="11745" spans="1:26">
      <c r="A11745">
        <v>10221177</v>
      </c>
      <c r="B11745" t="s">
        <v>4278</v>
      </c>
      <c r="C11745" t="s">
        <v>3597</v>
      </c>
      <c r="D11745" t="s">
        <v>4279</v>
      </c>
      <c r="E11745" t="s">
        <v>4280</v>
      </c>
      <c r="F11745" t="s">
        <v>3621</v>
      </c>
      <c r="G11745">
        <v>10221177</v>
      </c>
      <c r="I11745" t="s">
        <v>3622</v>
      </c>
      <c r="J11745" t="s">
        <v>4285</v>
      </c>
      <c r="K11745" t="s">
        <v>3624</v>
      </c>
      <c r="L11745" t="s">
        <v>4286</v>
      </c>
      <c r="M11745">
        <v>12.5</v>
      </c>
      <c r="N11745">
        <v>20</v>
      </c>
      <c r="O11745">
        <v>10.5</v>
      </c>
      <c r="S11745" t="b">
        <v>0</v>
      </c>
      <c r="T11745" t="b">
        <v>0</v>
      </c>
      <c r="U11745" t="b">
        <v>0</v>
      </c>
      <c r="V11745">
        <v>18000</v>
      </c>
      <c r="W11745">
        <v>12471</v>
      </c>
      <c r="X11745">
        <v>2.67</v>
      </c>
      <c r="Y11745">
        <v>14840</v>
      </c>
      <c r="Z11745">
        <v>2.11</v>
      </c>
    </row>
    <row r="11746" spans="1:26">
      <c r="A11746">
        <v>10221175</v>
      </c>
      <c r="B11746" t="s">
        <v>4278</v>
      </c>
      <c r="C11746" t="s">
        <v>3597</v>
      </c>
      <c r="D11746" t="s">
        <v>4279</v>
      </c>
      <c r="E11746" t="s">
        <v>4280</v>
      </c>
      <c r="F11746" t="s">
        <v>3621</v>
      </c>
      <c r="G11746">
        <v>10221175</v>
      </c>
      <c r="I11746" t="s">
        <v>3622</v>
      </c>
      <c r="J11746" t="s">
        <v>4283</v>
      </c>
      <c r="K11746" t="s">
        <v>3624</v>
      </c>
      <c r="L11746" t="s">
        <v>4284</v>
      </c>
      <c r="M11746">
        <v>13</v>
      </c>
      <c r="N11746">
        <v>23</v>
      </c>
      <c r="O11746">
        <v>10.5</v>
      </c>
      <c r="S11746" t="b">
        <v>0</v>
      </c>
      <c r="T11746" t="b">
        <v>0</v>
      </c>
      <c r="U11746" t="b">
        <v>0</v>
      </c>
      <c r="V11746">
        <v>9000</v>
      </c>
      <c r="W11746">
        <v>6100</v>
      </c>
      <c r="X11746">
        <v>2.38</v>
      </c>
      <c r="Y11746">
        <v>10215</v>
      </c>
      <c r="Z11746">
        <v>2.36</v>
      </c>
    </row>
    <row r="11747" spans="1:26">
      <c r="A11747">
        <v>10221176</v>
      </c>
      <c r="B11747" t="s">
        <v>4278</v>
      </c>
      <c r="C11747" t="s">
        <v>3597</v>
      </c>
      <c r="D11747" t="s">
        <v>4279</v>
      </c>
      <c r="E11747" t="s">
        <v>4280</v>
      </c>
      <c r="F11747" t="s">
        <v>3621</v>
      </c>
      <c r="G11747">
        <v>10221176</v>
      </c>
      <c r="I11747" t="s">
        <v>3622</v>
      </c>
      <c r="J11747" t="s">
        <v>4281</v>
      </c>
      <c r="K11747" t="s">
        <v>3624</v>
      </c>
      <c r="L11747" t="s">
        <v>4282</v>
      </c>
      <c r="M11747">
        <v>12.5</v>
      </c>
      <c r="N11747">
        <v>22</v>
      </c>
      <c r="O11747">
        <v>10.199999999999999</v>
      </c>
      <c r="S11747" t="b">
        <v>0</v>
      </c>
      <c r="T11747" t="b">
        <v>0</v>
      </c>
      <c r="U11747" t="b">
        <v>0</v>
      </c>
      <c r="V11747">
        <v>12000</v>
      </c>
      <c r="W11747">
        <v>6800</v>
      </c>
      <c r="X11747">
        <v>2.4900000000000002</v>
      </c>
      <c r="Y11747">
        <v>11000</v>
      </c>
      <c r="Z11747">
        <v>2.35</v>
      </c>
    </row>
    <row r="11748" spans="1:26">
      <c r="A11748">
        <v>10340613</v>
      </c>
      <c r="B11748" t="s">
        <v>4272</v>
      </c>
      <c r="C11748" t="s">
        <v>3597</v>
      </c>
      <c r="D11748" t="s">
        <v>1086</v>
      </c>
      <c r="E11748" t="s">
        <v>3768</v>
      </c>
      <c r="F11748" t="s">
        <v>3650</v>
      </c>
      <c r="G11748">
        <v>10340613</v>
      </c>
      <c r="I11748" t="s">
        <v>3711</v>
      </c>
      <c r="J11748" t="s">
        <v>4277</v>
      </c>
      <c r="K11748" t="s">
        <v>3653</v>
      </c>
      <c r="M11748">
        <v>10.4</v>
      </c>
      <c r="N11748">
        <v>21</v>
      </c>
      <c r="O11748">
        <v>10.199999999999999</v>
      </c>
      <c r="S11748" t="b">
        <v>0</v>
      </c>
      <c r="T11748" t="b">
        <v>0</v>
      </c>
      <c r="U11748" t="b">
        <v>0</v>
      </c>
      <c r="V11748">
        <v>40060</v>
      </c>
      <c r="W11748">
        <v>29000</v>
      </c>
      <c r="X11748">
        <v>2.68</v>
      </c>
      <c r="Y11748">
        <v>31100</v>
      </c>
      <c r="Z11748">
        <v>2.5</v>
      </c>
    </row>
    <row r="11749" spans="1:26">
      <c r="A11749">
        <v>10333040</v>
      </c>
      <c r="B11749" t="s">
        <v>4272</v>
      </c>
      <c r="C11749" t="s">
        <v>3597</v>
      </c>
      <c r="D11749" t="s">
        <v>1086</v>
      </c>
      <c r="E11749" t="s">
        <v>3768</v>
      </c>
      <c r="F11749" t="s">
        <v>3621</v>
      </c>
      <c r="G11749">
        <v>10333040</v>
      </c>
      <c r="I11749" t="s">
        <v>3622</v>
      </c>
      <c r="J11749" t="s">
        <v>4275</v>
      </c>
      <c r="K11749" t="s">
        <v>3624</v>
      </c>
      <c r="L11749" t="s">
        <v>4276</v>
      </c>
      <c r="M11749">
        <v>12.5</v>
      </c>
      <c r="N11749">
        <v>20</v>
      </c>
      <c r="O11749">
        <v>10.5</v>
      </c>
      <c r="S11749" t="b">
        <v>0</v>
      </c>
      <c r="T11749" t="b">
        <v>0</v>
      </c>
      <c r="U11749" t="b">
        <v>0</v>
      </c>
      <c r="V11749">
        <v>18000</v>
      </c>
      <c r="W11749">
        <v>12400</v>
      </c>
      <c r="X11749">
        <v>2.5099999999999998</v>
      </c>
      <c r="Y11749">
        <v>23000</v>
      </c>
      <c r="Z11749">
        <v>2.11</v>
      </c>
    </row>
    <row r="11750" spans="1:26">
      <c r="A11750">
        <v>10338140</v>
      </c>
      <c r="B11750" t="s">
        <v>4272</v>
      </c>
      <c r="C11750" t="s">
        <v>3597</v>
      </c>
      <c r="D11750" t="s">
        <v>1086</v>
      </c>
      <c r="E11750" t="s">
        <v>3768</v>
      </c>
      <c r="F11750" t="s">
        <v>3621</v>
      </c>
      <c r="G11750">
        <v>10338140</v>
      </c>
      <c r="I11750" t="s">
        <v>3622</v>
      </c>
      <c r="J11750" t="s">
        <v>4273</v>
      </c>
      <c r="K11750" t="s">
        <v>3624</v>
      </c>
      <c r="L11750" t="s">
        <v>4274</v>
      </c>
      <c r="M11750">
        <v>12.5</v>
      </c>
      <c r="N11750">
        <v>20</v>
      </c>
      <c r="O11750">
        <v>10</v>
      </c>
      <c r="S11750" t="b">
        <v>0</v>
      </c>
      <c r="T11750" t="b">
        <v>0</v>
      </c>
      <c r="U11750" t="b">
        <v>0</v>
      </c>
      <c r="V11750">
        <v>22389</v>
      </c>
      <c r="W11750">
        <v>14600</v>
      </c>
      <c r="X11750">
        <v>2.73</v>
      </c>
      <c r="Y11750">
        <v>26263</v>
      </c>
      <c r="Z11750">
        <v>2.2799999999999998</v>
      </c>
    </row>
    <row r="11751" spans="1:26">
      <c r="A11751">
        <v>10338834</v>
      </c>
      <c r="B11751" t="s">
        <v>3893</v>
      </c>
      <c r="C11751" t="s">
        <v>3597</v>
      </c>
      <c r="D11751" t="s">
        <v>1086</v>
      </c>
      <c r="E11751" t="s">
        <v>3768</v>
      </c>
      <c r="F11751" t="s">
        <v>3621</v>
      </c>
      <c r="G11751">
        <v>10338834</v>
      </c>
      <c r="I11751" t="s">
        <v>3622</v>
      </c>
      <c r="J11751" t="s">
        <v>4270</v>
      </c>
      <c r="K11751" t="s">
        <v>3624</v>
      </c>
      <c r="L11751" t="s">
        <v>4271</v>
      </c>
      <c r="M11751">
        <v>15.7</v>
      </c>
      <c r="N11751">
        <v>30.5</v>
      </c>
      <c r="O11751">
        <v>10.5</v>
      </c>
      <c r="S11751" t="b">
        <v>0</v>
      </c>
      <c r="T11751" t="b">
        <v>0</v>
      </c>
      <c r="U11751" t="b">
        <v>0</v>
      </c>
      <c r="V11751">
        <v>9000</v>
      </c>
      <c r="W11751">
        <v>5380</v>
      </c>
      <c r="X11751">
        <v>2.97</v>
      </c>
      <c r="Y11751">
        <v>12100</v>
      </c>
      <c r="Z11751">
        <v>2.4300000000000002</v>
      </c>
    </row>
    <row r="11752" spans="1:26">
      <c r="A11752">
        <v>202463657</v>
      </c>
      <c r="B11752" t="s">
        <v>3893</v>
      </c>
      <c r="C11752" t="s">
        <v>3597</v>
      </c>
      <c r="D11752" t="s">
        <v>1049</v>
      </c>
      <c r="E11752" t="s">
        <v>3860</v>
      </c>
      <c r="F11752" t="s">
        <v>3621</v>
      </c>
      <c r="G11752">
        <v>202463657</v>
      </c>
      <c r="I11752" t="s">
        <v>3622</v>
      </c>
      <c r="J11752" t="s">
        <v>4116</v>
      </c>
      <c r="K11752" t="s">
        <v>3624</v>
      </c>
      <c r="L11752" t="s">
        <v>4117</v>
      </c>
      <c r="M11752">
        <v>13.65</v>
      </c>
      <c r="N11752">
        <v>23.5</v>
      </c>
      <c r="O11752">
        <v>12</v>
      </c>
      <c r="S11752" t="b">
        <v>0</v>
      </c>
      <c r="T11752" t="b">
        <v>0</v>
      </c>
      <c r="U11752" t="b">
        <v>1</v>
      </c>
      <c r="V11752">
        <v>22000</v>
      </c>
      <c r="W11752">
        <v>15450</v>
      </c>
      <c r="X11752">
        <v>3</v>
      </c>
      <c r="Y11752">
        <v>22000</v>
      </c>
      <c r="Z11752">
        <v>2.34</v>
      </c>
    </row>
    <row r="11753" spans="1:26">
      <c r="A11753">
        <v>202463659</v>
      </c>
      <c r="B11753" t="s">
        <v>3893</v>
      </c>
      <c r="C11753" t="s">
        <v>3597</v>
      </c>
      <c r="D11753" t="s">
        <v>1049</v>
      </c>
      <c r="E11753" t="s">
        <v>3861</v>
      </c>
      <c r="F11753" t="s">
        <v>3621</v>
      </c>
      <c r="G11753">
        <v>202463659</v>
      </c>
      <c r="I11753" t="s">
        <v>3622</v>
      </c>
      <c r="J11753" t="s">
        <v>4116</v>
      </c>
      <c r="K11753" t="s">
        <v>3624</v>
      </c>
      <c r="L11753" t="s">
        <v>4117</v>
      </c>
      <c r="M11753">
        <v>13.65</v>
      </c>
      <c r="N11753">
        <v>23.5</v>
      </c>
      <c r="O11753">
        <v>12</v>
      </c>
      <c r="S11753" t="b">
        <v>0</v>
      </c>
      <c r="T11753" t="b">
        <v>0</v>
      </c>
      <c r="U11753" t="b">
        <v>1</v>
      </c>
      <c r="V11753">
        <v>22000</v>
      </c>
      <c r="W11753">
        <v>15450</v>
      </c>
      <c r="X11753">
        <v>3</v>
      </c>
      <c r="Y11753">
        <v>22000</v>
      </c>
      <c r="Z11753">
        <v>2.34</v>
      </c>
    </row>
    <row r="11754" spans="1:26">
      <c r="A11754">
        <v>202463655</v>
      </c>
      <c r="B11754" t="s">
        <v>3893</v>
      </c>
      <c r="C11754" t="s">
        <v>3597</v>
      </c>
      <c r="D11754" t="s">
        <v>1049</v>
      </c>
      <c r="E11754" t="s">
        <v>3834</v>
      </c>
      <c r="F11754" t="s">
        <v>3621</v>
      </c>
      <c r="G11754">
        <v>202463655</v>
      </c>
      <c r="I11754" t="s">
        <v>3622</v>
      </c>
      <c r="J11754" t="s">
        <v>4116</v>
      </c>
      <c r="K11754" t="s">
        <v>3624</v>
      </c>
      <c r="L11754" t="s">
        <v>4117</v>
      </c>
      <c r="M11754">
        <v>13.65</v>
      </c>
      <c r="N11754">
        <v>23.5</v>
      </c>
      <c r="O11754">
        <v>12</v>
      </c>
      <c r="S11754" t="b">
        <v>0</v>
      </c>
      <c r="T11754" t="b">
        <v>0</v>
      </c>
      <c r="U11754" t="b">
        <v>1</v>
      </c>
      <c r="V11754">
        <v>22000</v>
      </c>
      <c r="W11754">
        <v>15450</v>
      </c>
      <c r="X11754">
        <v>3</v>
      </c>
      <c r="Y11754">
        <v>22000</v>
      </c>
      <c r="Z11754">
        <v>2.34</v>
      </c>
    </row>
    <row r="11755" spans="1:26">
      <c r="A11755">
        <v>202463653</v>
      </c>
      <c r="B11755" t="s">
        <v>3893</v>
      </c>
      <c r="C11755" t="s">
        <v>3597</v>
      </c>
      <c r="D11755" t="s">
        <v>1049</v>
      </c>
      <c r="E11755" t="s">
        <v>3859</v>
      </c>
      <c r="F11755" t="s">
        <v>3621</v>
      </c>
      <c r="G11755">
        <v>202463653</v>
      </c>
      <c r="I11755" t="s">
        <v>3622</v>
      </c>
      <c r="J11755" t="s">
        <v>4116</v>
      </c>
      <c r="K11755" t="s">
        <v>3624</v>
      </c>
      <c r="L11755" t="s">
        <v>4117</v>
      </c>
      <c r="M11755">
        <v>13.65</v>
      </c>
      <c r="N11755">
        <v>23.5</v>
      </c>
      <c r="O11755">
        <v>12</v>
      </c>
      <c r="S11755" t="b">
        <v>0</v>
      </c>
      <c r="T11755" t="b">
        <v>0</v>
      </c>
      <c r="U11755" t="b">
        <v>1</v>
      </c>
      <c r="V11755">
        <v>22000</v>
      </c>
      <c r="W11755">
        <v>15450</v>
      </c>
      <c r="X11755">
        <v>3</v>
      </c>
      <c r="Y11755">
        <v>22000</v>
      </c>
      <c r="Z11755">
        <v>2.34</v>
      </c>
    </row>
    <row r="11756" spans="1:26">
      <c r="A11756">
        <v>202463651</v>
      </c>
      <c r="B11756" t="s">
        <v>3893</v>
      </c>
      <c r="C11756" t="s">
        <v>3597</v>
      </c>
      <c r="D11756" t="s">
        <v>1049</v>
      </c>
      <c r="E11756" t="s">
        <v>3857</v>
      </c>
      <c r="F11756" t="s">
        <v>3621</v>
      </c>
      <c r="G11756">
        <v>202463651</v>
      </c>
      <c r="I11756" t="s">
        <v>3622</v>
      </c>
      <c r="J11756" t="s">
        <v>4116</v>
      </c>
      <c r="K11756" t="s">
        <v>3624</v>
      </c>
      <c r="L11756" t="s">
        <v>4117</v>
      </c>
      <c r="M11756">
        <v>13.65</v>
      </c>
      <c r="N11756">
        <v>23.5</v>
      </c>
      <c r="O11756">
        <v>12</v>
      </c>
      <c r="S11756" t="b">
        <v>0</v>
      </c>
      <c r="T11756" t="b">
        <v>0</v>
      </c>
      <c r="U11756" t="b">
        <v>1</v>
      </c>
      <c r="V11756">
        <v>22000</v>
      </c>
      <c r="W11756">
        <v>15450</v>
      </c>
      <c r="X11756">
        <v>3</v>
      </c>
      <c r="Y11756">
        <v>22000</v>
      </c>
      <c r="Z11756">
        <v>2.34</v>
      </c>
    </row>
    <row r="11757" spans="1:26">
      <c r="A11757">
        <v>202463649</v>
      </c>
      <c r="B11757" t="s">
        <v>3893</v>
      </c>
      <c r="C11757" t="s">
        <v>3597</v>
      </c>
      <c r="D11757" t="s">
        <v>1049</v>
      </c>
      <c r="E11757" t="s">
        <v>3858</v>
      </c>
      <c r="F11757" t="s">
        <v>3621</v>
      </c>
      <c r="G11757">
        <v>202463649</v>
      </c>
      <c r="I11757" t="s">
        <v>3622</v>
      </c>
      <c r="J11757" t="s">
        <v>4116</v>
      </c>
      <c r="K11757" t="s">
        <v>3624</v>
      </c>
      <c r="L11757" t="s">
        <v>4117</v>
      </c>
      <c r="M11757">
        <v>13.65</v>
      </c>
      <c r="N11757">
        <v>23.5</v>
      </c>
      <c r="O11757">
        <v>12</v>
      </c>
      <c r="S11757" t="b">
        <v>0</v>
      </c>
      <c r="T11757" t="b">
        <v>0</v>
      </c>
      <c r="U11757" t="b">
        <v>1</v>
      </c>
      <c r="V11757">
        <v>22000</v>
      </c>
      <c r="W11757">
        <v>15450</v>
      </c>
      <c r="X11757">
        <v>3</v>
      </c>
      <c r="Y11757">
        <v>22000</v>
      </c>
      <c r="Z11757">
        <v>2.34</v>
      </c>
    </row>
    <row r="11758" spans="1:26">
      <c r="A11758">
        <v>202463645</v>
      </c>
      <c r="B11758" t="s">
        <v>3893</v>
      </c>
      <c r="C11758" t="s">
        <v>3597</v>
      </c>
      <c r="D11758" t="s">
        <v>1049</v>
      </c>
      <c r="E11758" t="s">
        <v>3856</v>
      </c>
      <c r="F11758" t="s">
        <v>3621</v>
      </c>
      <c r="G11758">
        <v>202463645</v>
      </c>
      <c r="I11758" t="s">
        <v>3622</v>
      </c>
      <c r="J11758" t="s">
        <v>4116</v>
      </c>
      <c r="K11758" t="s">
        <v>3624</v>
      </c>
      <c r="L11758" t="s">
        <v>4117</v>
      </c>
      <c r="M11758">
        <v>13.65</v>
      </c>
      <c r="N11758">
        <v>23.5</v>
      </c>
      <c r="O11758">
        <v>12</v>
      </c>
      <c r="S11758" t="b">
        <v>0</v>
      </c>
      <c r="T11758" t="b">
        <v>0</v>
      </c>
      <c r="U11758" t="b">
        <v>1</v>
      </c>
      <c r="V11758">
        <v>22000</v>
      </c>
      <c r="W11758">
        <v>15450</v>
      </c>
      <c r="X11758">
        <v>3</v>
      </c>
      <c r="Y11758">
        <v>22000</v>
      </c>
      <c r="Z11758">
        <v>2.34</v>
      </c>
    </row>
    <row r="11759" spans="1:26">
      <c r="A11759">
        <v>202463643</v>
      </c>
      <c r="B11759" t="s">
        <v>3893</v>
      </c>
      <c r="C11759" t="s">
        <v>3597</v>
      </c>
      <c r="D11759" t="s">
        <v>1049</v>
      </c>
      <c r="E11759" t="s">
        <v>3854</v>
      </c>
      <c r="F11759" t="s">
        <v>3621</v>
      </c>
      <c r="G11759">
        <v>202463643</v>
      </c>
      <c r="I11759" t="s">
        <v>3622</v>
      </c>
      <c r="J11759" t="s">
        <v>4116</v>
      </c>
      <c r="K11759" t="s">
        <v>3624</v>
      </c>
      <c r="L11759" t="s">
        <v>4117</v>
      </c>
      <c r="M11759">
        <v>13.65</v>
      </c>
      <c r="N11759">
        <v>23.5</v>
      </c>
      <c r="O11759">
        <v>12</v>
      </c>
      <c r="S11759" t="b">
        <v>0</v>
      </c>
      <c r="T11759" t="b">
        <v>0</v>
      </c>
      <c r="U11759" t="b">
        <v>1</v>
      </c>
      <c r="V11759">
        <v>22000</v>
      </c>
      <c r="W11759">
        <v>15450</v>
      </c>
      <c r="X11759">
        <v>3</v>
      </c>
      <c r="Y11759">
        <v>22000</v>
      </c>
      <c r="Z11759">
        <v>2.34</v>
      </c>
    </row>
    <row r="11760" spans="1:26">
      <c r="A11760">
        <v>202463638</v>
      </c>
      <c r="B11760" t="s">
        <v>3893</v>
      </c>
      <c r="C11760" t="s">
        <v>3597</v>
      </c>
      <c r="D11760" t="s">
        <v>1049</v>
      </c>
      <c r="E11760" t="s">
        <v>3835</v>
      </c>
      <c r="F11760" t="s">
        <v>3621</v>
      </c>
      <c r="G11760">
        <v>202463638</v>
      </c>
      <c r="I11760" t="s">
        <v>3622</v>
      </c>
      <c r="J11760" t="s">
        <v>4252</v>
      </c>
      <c r="K11760" t="s">
        <v>3624</v>
      </c>
      <c r="L11760" t="s">
        <v>4258</v>
      </c>
      <c r="M11760">
        <v>14.5</v>
      </c>
      <c r="N11760">
        <v>28.2</v>
      </c>
      <c r="O11760">
        <v>14</v>
      </c>
      <c r="S11760" t="b">
        <v>0</v>
      </c>
      <c r="T11760" t="b">
        <v>0</v>
      </c>
      <c r="U11760" t="b">
        <v>1</v>
      </c>
      <c r="V11760">
        <v>18000</v>
      </c>
      <c r="W11760">
        <v>12300</v>
      </c>
      <c r="X11760">
        <v>3.19</v>
      </c>
      <c r="Y11760">
        <v>22000</v>
      </c>
      <c r="Z11760">
        <v>2.44</v>
      </c>
    </row>
    <row r="11761" spans="1:26">
      <c r="A11761">
        <v>202392035</v>
      </c>
      <c r="B11761" t="s">
        <v>3742</v>
      </c>
      <c r="C11761" t="s">
        <v>3597</v>
      </c>
      <c r="D11761" t="s">
        <v>3743</v>
      </c>
      <c r="E11761" t="s">
        <v>3752</v>
      </c>
      <c r="F11761" t="s">
        <v>3849</v>
      </c>
      <c r="G11761">
        <v>202392035</v>
      </c>
      <c r="I11761" t="s">
        <v>3622</v>
      </c>
      <c r="J11761" t="s">
        <v>4227</v>
      </c>
      <c r="K11761" t="s">
        <v>3624</v>
      </c>
      <c r="L11761" t="s">
        <v>4269</v>
      </c>
      <c r="M11761">
        <v>12.6</v>
      </c>
      <c r="N11761">
        <v>19.5</v>
      </c>
      <c r="O11761">
        <v>12.5</v>
      </c>
      <c r="S11761" t="b">
        <v>0</v>
      </c>
      <c r="T11761" t="b">
        <v>0</v>
      </c>
      <c r="U11761" t="b">
        <v>0</v>
      </c>
      <c r="V11761">
        <v>9000</v>
      </c>
      <c r="W11761">
        <v>7700</v>
      </c>
      <c r="X11761">
        <v>2.72</v>
      </c>
      <c r="Y11761">
        <v>7700</v>
      </c>
      <c r="Z11761">
        <v>2.72</v>
      </c>
    </row>
    <row r="11762" spans="1:26">
      <c r="A11762">
        <v>202392027</v>
      </c>
      <c r="B11762" t="s">
        <v>3742</v>
      </c>
      <c r="C11762" t="s">
        <v>3597</v>
      </c>
      <c r="D11762" t="s">
        <v>3743</v>
      </c>
      <c r="E11762" t="s">
        <v>3752</v>
      </c>
      <c r="F11762" t="s">
        <v>3753</v>
      </c>
      <c r="G11762">
        <v>202392027</v>
      </c>
      <c r="I11762" t="s">
        <v>3601</v>
      </c>
      <c r="J11762" t="s">
        <v>4268</v>
      </c>
      <c r="L11762" t="s">
        <v>4228</v>
      </c>
      <c r="M11762">
        <v>12.8</v>
      </c>
      <c r="N11762">
        <v>18.8</v>
      </c>
      <c r="O11762">
        <v>11</v>
      </c>
      <c r="S11762" t="b">
        <v>0</v>
      </c>
      <c r="T11762" t="b">
        <v>0</v>
      </c>
      <c r="U11762" t="b">
        <v>0</v>
      </c>
      <c r="V11762">
        <v>9000</v>
      </c>
      <c r="W11762">
        <v>7600</v>
      </c>
      <c r="X11762">
        <v>2.5299999999999998</v>
      </c>
      <c r="Y11762">
        <v>7600</v>
      </c>
      <c r="Z11762">
        <v>2.5299999999999998</v>
      </c>
    </row>
    <row r="11763" spans="1:26">
      <c r="A11763">
        <v>202373728</v>
      </c>
      <c r="B11763" t="s">
        <v>3742</v>
      </c>
      <c r="C11763" t="s">
        <v>3597</v>
      </c>
      <c r="D11763" t="s">
        <v>3743</v>
      </c>
      <c r="E11763" t="s">
        <v>3744</v>
      </c>
      <c r="F11763" t="s">
        <v>3621</v>
      </c>
      <c r="G11763">
        <v>202373728</v>
      </c>
      <c r="I11763" t="s">
        <v>3622</v>
      </c>
      <c r="J11763" t="s">
        <v>4267</v>
      </c>
      <c r="L11763" t="s">
        <v>4198</v>
      </c>
      <c r="M11763">
        <v>12.5</v>
      </c>
      <c r="N11763">
        <v>22</v>
      </c>
      <c r="O11763">
        <v>12</v>
      </c>
      <c r="S11763" t="b">
        <v>0</v>
      </c>
      <c r="T11763" t="b">
        <v>0</v>
      </c>
      <c r="U11763" t="b">
        <v>0</v>
      </c>
      <c r="V11763">
        <v>15000</v>
      </c>
      <c r="W11763">
        <v>11000</v>
      </c>
      <c r="X11763">
        <v>3.16</v>
      </c>
      <c r="Y11763">
        <v>18000</v>
      </c>
      <c r="Z11763">
        <v>2.13</v>
      </c>
    </row>
    <row r="11764" spans="1:26">
      <c r="A11764">
        <v>202373723</v>
      </c>
      <c r="B11764" t="s">
        <v>3742</v>
      </c>
      <c r="C11764" t="s">
        <v>3597</v>
      </c>
      <c r="D11764" t="s">
        <v>3743</v>
      </c>
      <c r="E11764" t="s">
        <v>3744</v>
      </c>
      <c r="F11764" t="s">
        <v>3621</v>
      </c>
      <c r="G11764">
        <v>202373723</v>
      </c>
      <c r="I11764" t="s">
        <v>3622</v>
      </c>
      <c r="J11764" t="s">
        <v>4264</v>
      </c>
      <c r="K11764" t="s">
        <v>3624</v>
      </c>
      <c r="L11764" t="s">
        <v>4173</v>
      </c>
      <c r="M11764">
        <v>19</v>
      </c>
      <c r="N11764">
        <v>33.1</v>
      </c>
      <c r="O11764">
        <v>12.5</v>
      </c>
      <c r="S11764" t="b">
        <v>0</v>
      </c>
      <c r="T11764" t="b">
        <v>0</v>
      </c>
      <c r="U11764" t="b">
        <v>0</v>
      </c>
      <c r="V11764">
        <v>6000</v>
      </c>
      <c r="W11764">
        <v>5900</v>
      </c>
      <c r="X11764">
        <v>2.74</v>
      </c>
      <c r="Y11764">
        <v>10700</v>
      </c>
      <c r="Z11764">
        <v>2.78</v>
      </c>
    </row>
    <row r="11765" spans="1:26">
      <c r="A11765">
        <v>202373683</v>
      </c>
      <c r="B11765" t="s">
        <v>3742</v>
      </c>
      <c r="C11765" t="s">
        <v>3597</v>
      </c>
      <c r="D11765" t="s">
        <v>3743</v>
      </c>
      <c r="E11765" t="s">
        <v>3747</v>
      </c>
      <c r="F11765" t="s">
        <v>3621</v>
      </c>
      <c r="G11765">
        <v>202373683</v>
      </c>
      <c r="I11765" t="s">
        <v>3622</v>
      </c>
      <c r="J11765" t="s">
        <v>4263</v>
      </c>
      <c r="K11765" t="s">
        <v>3624</v>
      </c>
      <c r="L11765" t="s">
        <v>4159</v>
      </c>
      <c r="M11765">
        <v>19</v>
      </c>
      <c r="N11765">
        <v>33.1</v>
      </c>
      <c r="O11765">
        <v>12.5</v>
      </c>
      <c r="S11765" t="b">
        <v>0</v>
      </c>
      <c r="T11765" t="b">
        <v>0</v>
      </c>
      <c r="U11765" t="b">
        <v>0</v>
      </c>
      <c r="V11765">
        <v>6000</v>
      </c>
      <c r="W11765">
        <v>5900</v>
      </c>
      <c r="X11765">
        <v>2.74</v>
      </c>
      <c r="Y11765">
        <v>10700</v>
      </c>
      <c r="Z11765">
        <v>2.78</v>
      </c>
    </row>
    <row r="11766" spans="1:26">
      <c r="A11766">
        <v>202463639</v>
      </c>
      <c r="B11766" t="s">
        <v>3893</v>
      </c>
      <c r="C11766" t="s">
        <v>3597</v>
      </c>
      <c r="D11766" t="s">
        <v>1049</v>
      </c>
      <c r="E11766" t="s">
        <v>3835</v>
      </c>
      <c r="F11766" t="s">
        <v>3621</v>
      </c>
      <c r="G11766">
        <v>202463639</v>
      </c>
      <c r="I11766" t="s">
        <v>3622</v>
      </c>
      <c r="J11766" t="s">
        <v>4255</v>
      </c>
      <c r="K11766" t="s">
        <v>3624</v>
      </c>
      <c r="L11766" t="s">
        <v>4259</v>
      </c>
      <c r="M11766">
        <v>13.65</v>
      </c>
      <c r="N11766">
        <v>23.5</v>
      </c>
      <c r="O11766">
        <v>12</v>
      </c>
      <c r="S11766" t="b">
        <v>0</v>
      </c>
      <c r="T11766" t="b">
        <v>0</v>
      </c>
      <c r="U11766" t="b">
        <v>1</v>
      </c>
      <c r="V11766">
        <v>22000</v>
      </c>
      <c r="W11766">
        <v>15450</v>
      </c>
      <c r="X11766">
        <v>3</v>
      </c>
      <c r="Y11766">
        <v>22000</v>
      </c>
      <c r="Z11766">
        <v>2.34</v>
      </c>
    </row>
    <row r="11767" spans="1:26">
      <c r="A11767">
        <v>202463634</v>
      </c>
      <c r="B11767" t="s">
        <v>3893</v>
      </c>
      <c r="C11767" t="s">
        <v>3597</v>
      </c>
      <c r="D11767" t="s">
        <v>1049</v>
      </c>
      <c r="E11767" t="s">
        <v>3637</v>
      </c>
      <c r="F11767" t="s">
        <v>3621</v>
      </c>
      <c r="G11767">
        <v>202463634</v>
      </c>
      <c r="I11767" t="s">
        <v>3622</v>
      </c>
      <c r="J11767" t="s">
        <v>4252</v>
      </c>
      <c r="K11767" t="s">
        <v>3624</v>
      </c>
      <c r="L11767" t="s">
        <v>4260</v>
      </c>
      <c r="M11767">
        <v>14.5</v>
      </c>
      <c r="N11767">
        <v>28.2</v>
      </c>
      <c r="O11767">
        <v>14</v>
      </c>
      <c r="S11767" t="b">
        <v>0</v>
      </c>
      <c r="T11767" t="b">
        <v>0</v>
      </c>
      <c r="U11767" t="b">
        <v>1</v>
      </c>
      <c r="V11767">
        <v>18000</v>
      </c>
      <c r="W11767">
        <v>12300</v>
      </c>
      <c r="X11767">
        <v>3.19</v>
      </c>
      <c r="Y11767">
        <v>22000</v>
      </c>
      <c r="Z11767">
        <v>2.44</v>
      </c>
    </row>
    <row r="11768" spans="1:26">
      <c r="A11768">
        <v>202463641</v>
      </c>
      <c r="B11768" t="s">
        <v>3893</v>
      </c>
      <c r="C11768" t="s">
        <v>3597</v>
      </c>
      <c r="D11768" t="s">
        <v>1049</v>
      </c>
      <c r="E11768" t="s">
        <v>3834</v>
      </c>
      <c r="F11768" t="s">
        <v>3621</v>
      </c>
      <c r="G11768">
        <v>202463641</v>
      </c>
      <c r="I11768" t="s">
        <v>3622</v>
      </c>
      <c r="J11768" t="s">
        <v>4255</v>
      </c>
      <c r="K11768" t="s">
        <v>3624</v>
      </c>
      <c r="L11768" t="s">
        <v>4259</v>
      </c>
      <c r="M11768">
        <v>13.65</v>
      </c>
      <c r="N11768">
        <v>23.5</v>
      </c>
      <c r="O11768">
        <v>12</v>
      </c>
      <c r="S11768" t="b">
        <v>0</v>
      </c>
      <c r="T11768" t="b">
        <v>0</v>
      </c>
      <c r="U11768" t="b">
        <v>1</v>
      </c>
      <c r="V11768">
        <v>22000</v>
      </c>
      <c r="W11768">
        <v>15450</v>
      </c>
      <c r="X11768">
        <v>3</v>
      </c>
      <c r="Y11768">
        <v>22000</v>
      </c>
      <c r="Z11768">
        <v>2.34</v>
      </c>
    </row>
    <row r="11769" spans="1:26">
      <c r="A11769">
        <v>202463640</v>
      </c>
      <c r="B11769" t="s">
        <v>3893</v>
      </c>
      <c r="C11769" t="s">
        <v>3597</v>
      </c>
      <c r="D11769" t="s">
        <v>1049</v>
      </c>
      <c r="E11769" t="s">
        <v>3834</v>
      </c>
      <c r="F11769" t="s">
        <v>3621</v>
      </c>
      <c r="G11769">
        <v>202463640</v>
      </c>
      <c r="I11769" t="s">
        <v>3622</v>
      </c>
      <c r="J11769" t="s">
        <v>4252</v>
      </c>
      <c r="K11769" t="s">
        <v>3624</v>
      </c>
      <c r="L11769" t="s">
        <v>4258</v>
      </c>
      <c r="M11769">
        <v>14.5</v>
      </c>
      <c r="N11769">
        <v>28.2</v>
      </c>
      <c r="O11769">
        <v>14</v>
      </c>
      <c r="S11769" t="b">
        <v>0</v>
      </c>
      <c r="T11769" t="b">
        <v>0</v>
      </c>
      <c r="U11769" t="b">
        <v>1</v>
      </c>
      <c r="V11769">
        <v>18000</v>
      </c>
      <c r="W11769">
        <v>12300</v>
      </c>
      <c r="X11769">
        <v>3.19</v>
      </c>
      <c r="Y11769">
        <v>22000</v>
      </c>
      <c r="Z11769">
        <v>2.44</v>
      </c>
    </row>
    <row r="11770" spans="1:26">
      <c r="A11770">
        <v>202463635</v>
      </c>
      <c r="B11770" t="s">
        <v>3893</v>
      </c>
      <c r="C11770" t="s">
        <v>3597</v>
      </c>
      <c r="D11770" t="s">
        <v>1049</v>
      </c>
      <c r="E11770" t="s">
        <v>3637</v>
      </c>
      <c r="F11770" t="s">
        <v>3621</v>
      </c>
      <c r="G11770">
        <v>202463635</v>
      </c>
      <c r="I11770" t="s">
        <v>3622</v>
      </c>
      <c r="J11770" t="s">
        <v>4255</v>
      </c>
      <c r="K11770" t="s">
        <v>3624</v>
      </c>
      <c r="L11770" t="s">
        <v>4257</v>
      </c>
      <c r="M11770">
        <v>13.65</v>
      </c>
      <c r="N11770">
        <v>23.5</v>
      </c>
      <c r="O11770">
        <v>12</v>
      </c>
      <c r="S11770" t="b">
        <v>0</v>
      </c>
      <c r="T11770" t="b">
        <v>0</v>
      </c>
      <c r="U11770" t="b">
        <v>1</v>
      </c>
      <c r="V11770">
        <v>22000</v>
      </c>
      <c r="W11770">
        <v>15450</v>
      </c>
      <c r="X11770">
        <v>3</v>
      </c>
      <c r="Y11770">
        <v>22000</v>
      </c>
      <c r="Z11770">
        <v>2.34</v>
      </c>
    </row>
    <row r="11771" spans="1:26">
      <c r="A11771">
        <v>202463637</v>
      </c>
      <c r="B11771" t="s">
        <v>3893</v>
      </c>
      <c r="C11771" t="s">
        <v>3597</v>
      </c>
      <c r="D11771" t="s">
        <v>1049</v>
      </c>
      <c r="E11771" t="s">
        <v>3792</v>
      </c>
      <c r="F11771" t="s">
        <v>3621</v>
      </c>
      <c r="G11771">
        <v>202463637</v>
      </c>
      <c r="I11771" t="s">
        <v>3622</v>
      </c>
      <c r="J11771" t="s">
        <v>4255</v>
      </c>
      <c r="K11771" t="s">
        <v>3624</v>
      </c>
      <c r="L11771" t="s">
        <v>4256</v>
      </c>
      <c r="M11771">
        <v>13.65</v>
      </c>
      <c r="N11771">
        <v>23.5</v>
      </c>
      <c r="O11771">
        <v>12</v>
      </c>
      <c r="S11771" t="b">
        <v>0</v>
      </c>
      <c r="T11771" t="b">
        <v>0</v>
      </c>
      <c r="U11771" t="b">
        <v>1</v>
      </c>
      <c r="V11771">
        <v>22000</v>
      </c>
      <c r="W11771">
        <v>15450</v>
      </c>
      <c r="X11771">
        <v>3</v>
      </c>
      <c r="Y11771">
        <v>22000</v>
      </c>
      <c r="Z11771">
        <v>2.34</v>
      </c>
    </row>
    <row r="11772" spans="1:26">
      <c r="A11772">
        <v>201753408</v>
      </c>
      <c r="B11772" t="s">
        <v>4145</v>
      </c>
      <c r="C11772" t="s">
        <v>3597</v>
      </c>
      <c r="D11772" t="s">
        <v>1049</v>
      </c>
      <c r="E11772" t="s">
        <v>3637</v>
      </c>
      <c r="F11772" t="s">
        <v>3621</v>
      </c>
      <c r="G11772">
        <v>201753408</v>
      </c>
      <c r="I11772" t="s">
        <v>3622</v>
      </c>
      <c r="J11772" t="s">
        <v>4249</v>
      </c>
      <c r="K11772" t="s">
        <v>3624</v>
      </c>
      <c r="L11772" t="s">
        <v>4254</v>
      </c>
      <c r="M11772">
        <v>15</v>
      </c>
      <c r="N11772">
        <v>42</v>
      </c>
      <c r="O11772">
        <v>15</v>
      </c>
      <c r="S11772" t="b">
        <v>0</v>
      </c>
      <c r="T11772" t="b">
        <v>0</v>
      </c>
      <c r="U11772" t="b">
        <v>1</v>
      </c>
      <c r="V11772">
        <v>9000</v>
      </c>
      <c r="W11772">
        <v>7200</v>
      </c>
      <c r="X11772">
        <v>2.78</v>
      </c>
      <c r="Y11772">
        <v>15488</v>
      </c>
      <c r="Z11772">
        <v>2.1</v>
      </c>
    </row>
    <row r="11773" spans="1:26">
      <c r="A11773">
        <v>202463636</v>
      </c>
      <c r="B11773" t="s">
        <v>3893</v>
      </c>
      <c r="C11773" t="s">
        <v>3597</v>
      </c>
      <c r="D11773" t="s">
        <v>1049</v>
      </c>
      <c r="E11773" t="s">
        <v>3792</v>
      </c>
      <c r="F11773" t="s">
        <v>3621</v>
      </c>
      <c r="G11773">
        <v>202463636</v>
      </c>
      <c r="I11773" t="s">
        <v>3622</v>
      </c>
      <c r="J11773" t="s">
        <v>4252</v>
      </c>
      <c r="K11773" t="s">
        <v>3624</v>
      </c>
      <c r="L11773" t="s">
        <v>4253</v>
      </c>
      <c r="M11773">
        <v>14.5</v>
      </c>
      <c r="N11773">
        <v>28.2</v>
      </c>
      <c r="O11773">
        <v>14</v>
      </c>
      <c r="S11773" t="b">
        <v>0</v>
      </c>
      <c r="T11773" t="b">
        <v>0</v>
      </c>
      <c r="U11773" t="b">
        <v>1</v>
      </c>
      <c r="V11773">
        <v>18000</v>
      </c>
      <c r="W11773">
        <v>12300</v>
      </c>
      <c r="X11773">
        <v>3.19</v>
      </c>
      <c r="Y11773">
        <v>22000</v>
      </c>
      <c r="Z11773">
        <v>2.44</v>
      </c>
    </row>
    <row r="11774" spans="1:26">
      <c r="A11774">
        <v>201753409</v>
      </c>
      <c r="B11774" t="s">
        <v>4145</v>
      </c>
      <c r="C11774" t="s">
        <v>3597</v>
      </c>
      <c r="D11774" t="s">
        <v>1049</v>
      </c>
      <c r="E11774" t="s">
        <v>3792</v>
      </c>
      <c r="F11774" t="s">
        <v>3621</v>
      </c>
      <c r="G11774">
        <v>201753409</v>
      </c>
      <c r="I11774" t="s">
        <v>3622</v>
      </c>
      <c r="J11774" t="s">
        <v>4249</v>
      </c>
      <c r="K11774" t="s">
        <v>3624</v>
      </c>
      <c r="L11774" t="s">
        <v>4251</v>
      </c>
      <c r="M11774">
        <v>15</v>
      </c>
      <c r="N11774">
        <v>42</v>
      </c>
      <c r="O11774">
        <v>15</v>
      </c>
      <c r="S11774" t="b">
        <v>0</v>
      </c>
      <c r="T11774" t="b">
        <v>0</v>
      </c>
      <c r="U11774" t="b">
        <v>1</v>
      </c>
      <c r="V11774">
        <v>9000</v>
      </c>
      <c r="W11774">
        <v>7200</v>
      </c>
      <c r="X11774">
        <v>2.78</v>
      </c>
      <c r="Y11774">
        <v>15488</v>
      </c>
      <c r="Z11774">
        <v>2.1</v>
      </c>
    </row>
    <row r="11775" spans="1:26">
      <c r="A11775">
        <v>201753970</v>
      </c>
      <c r="B11775" t="s">
        <v>4145</v>
      </c>
      <c r="C11775" t="s">
        <v>3597</v>
      </c>
      <c r="D11775" t="s">
        <v>1049</v>
      </c>
      <c r="E11775" t="s">
        <v>3834</v>
      </c>
      <c r="F11775" t="s">
        <v>3621</v>
      </c>
      <c r="G11775">
        <v>201753970</v>
      </c>
      <c r="I11775" t="s">
        <v>3622</v>
      </c>
      <c r="J11775" t="s">
        <v>4249</v>
      </c>
      <c r="K11775" t="s">
        <v>3624</v>
      </c>
      <c r="L11775" t="s">
        <v>4250</v>
      </c>
      <c r="M11775">
        <v>15</v>
      </c>
      <c r="N11775">
        <v>42</v>
      </c>
      <c r="O11775">
        <v>15</v>
      </c>
      <c r="S11775" t="b">
        <v>0</v>
      </c>
      <c r="T11775" t="b">
        <v>0</v>
      </c>
      <c r="U11775" t="b">
        <v>1</v>
      </c>
      <c r="V11775">
        <v>9000</v>
      </c>
      <c r="W11775">
        <v>7200</v>
      </c>
      <c r="X11775">
        <v>2.78</v>
      </c>
      <c r="Y11775">
        <v>15488</v>
      </c>
      <c r="Z11775">
        <v>2.1</v>
      </c>
    </row>
    <row r="11776" spans="1:26">
      <c r="A11776">
        <v>201753410</v>
      </c>
      <c r="B11776" t="s">
        <v>4145</v>
      </c>
      <c r="C11776" t="s">
        <v>3597</v>
      </c>
      <c r="D11776" t="s">
        <v>1049</v>
      </c>
      <c r="E11776" t="s">
        <v>3835</v>
      </c>
      <c r="F11776" t="s">
        <v>3621</v>
      </c>
      <c r="G11776">
        <v>201753410</v>
      </c>
      <c r="I11776" t="s">
        <v>3622</v>
      </c>
      <c r="J11776" t="s">
        <v>4249</v>
      </c>
      <c r="K11776" t="s">
        <v>3624</v>
      </c>
      <c r="L11776" t="s">
        <v>4250</v>
      </c>
      <c r="M11776">
        <v>15</v>
      </c>
      <c r="N11776">
        <v>42</v>
      </c>
      <c r="O11776">
        <v>15</v>
      </c>
      <c r="S11776" t="b">
        <v>0</v>
      </c>
      <c r="T11776" t="b">
        <v>0</v>
      </c>
      <c r="U11776" t="b">
        <v>1</v>
      </c>
      <c r="V11776">
        <v>9000</v>
      </c>
      <c r="W11776">
        <v>7200</v>
      </c>
      <c r="X11776">
        <v>2.78</v>
      </c>
      <c r="Y11776">
        <v>15488</v>
      </c>
      <c r="Z11776">
        <v>2.1</v>
      </c>
    </row>
    <row r="11777" spans="1:26">
      <c r="A11777">
        <v>201753411</v>
      </c>
      <c r="B11777" t="s">
        <v>4145</v>
      </c>
      <c r="C11777" t="s">
        <v>3597</v>
      </c>
      <c r="D11777" t="s">
        <v>1049</v>
      </c>
      <c r="E11777" t="s">
        <v>3637</v>
      </c>
      <c r="F11777" t="s">
        <v>3621</v>
      </c>
      <c r="G11777">
        <v>201753411</v>
      </c>
      <c r="I11777" t="s">
        <v>3622</v>
      </c>
      <c r="J11777" t="s">
        <v>4245</v>
      </c>
      <c r="K11777" t="s">
        <v>3624</v>
      </c>
      <c r="L11777" t="s">
        <v>4248</v>
      </c>
      <c r="M11777">
        <v>13.5</v>
      </c>
      <c r="N11777">
        <v>32</v>
      </c>
      <c r="O11777">
        <v>14</v>
      </c>
      <c r="S11777" t="b">
        <v>0</v>
      </c>
      <c r="T11777" t="b">
        <v>0</v>
      </c>
      <c r="U11777" t="b">
        <v>1</v>
      </c>
      <c r="V11777">
        <v>12000</v>
      </c>
      <c r="W11777">
        <v>6800</v>
      </c>
      <c r="X11777">
        <v>2.66</v>
      </c>
      <c r="Y11777">
        <v>16596</v>
      </c>
      <c r="Z11777">
        <v>2.19</v>
      </c>
    </row>
    <row r="11778" spans="1:26">
      <c r="A11778">
        <v>201753412</v>
      </c>
      <c r="B11778" t="s">
        <v>4145</v>
      </c>
      <c r="C11778" t="s">
        <v>3597</v>
      </c>
      <c r="D11778" t="s">
        <v>1049</v>
      </c>
      <c r="E11778" t="s">
        <v>3792</v>
      </c>
      <c r="F11778" t="s">
        <v>3621</v>
      </c>
      <c r="G11778">
        <v>201753412</v>
      </c>
      <c r="I11778" t="s">
        <v>3622</v>
      </c>
      <c r="J11778" t="s">
        <v>4245</v>
      </c>
      <c r="K11778" t="s">
        <v>3624</v>
      </c>
      <c r="L11778" t="s">
        <v>4247</v>
      </c>
      <c r="M11778">
        <v>13.5</v>
      </c>
      <c r="N11778">
        <v>32</v>
      </c>
      <c r="O11778">
        <v>14</v>
      </c>
      <c r="S11778" t="b">
        <v>0</v>
      </c>
      <c r="T11778" t="b">
        <v>0</v>
      </c>
      <c r="U11778" t="b">
        <v>1</v>
      </c>
      <c r="V11778">
        <v>12000</v>
      </c>
      <c r="W11778">
        <v>6800</v>
      </c>
      <c r="X11778">
        <v>2.66</v>
      </c>
      <c r="Y11778">
        <v>16596</v>
      </c>
      <c r="Z11778">
        <v>2.19</v>
      </c>
    </row>
    <row r="11779" spans="1:26">
      <c r="A11779">
        <v>201753413</v>
      </c>
      <c r="B11779" t="s">
        <v>3778</v>
      </c>
      <c r="C11779" t="s">
        <v>3597</v>
      </c>
      <c r="D11779" t="s">
        <v>1049</v>
      </c>
      <c r="E11779" t="s">
        <v>3835</v>
      </c>
      <c r="F11779" t="s">
        <v>3621</v>
      </c>
      <c r="G11779">
        <v>201753413</v>
      </c>
      <c r="I11779" t="s">
        <v>3622</v>
      </c>
      <c r="J11779" t="s">
        <v>4245</v>
      </c>
      <c r="K11779" t="s">
        <v>3624</v>
      </c>
      <c r="L11779" t="s">
        <v>4246</v>
      </c>
      <c r="M11779">
        <v>13.5</v>
      </c>
      <c r="N11779">
        <v>32</v>
      </c>
      <c r="O11779">
        <v>14</v>
      </c>
      <c r="S11779" t="b">
        <v>0</v>
      </c>
      <c r="T11779" t="b">
        <v>0</v>
      </c>
      <c r="U11779" t="b">
        <v>1</v>
      </c>
      <c r="V11779">
        <v>12000</v>
      </c>
      <c r="W11779">
        <v>6800</v>
      </c>
      <c r="X11779">
        <v>2.66</v>
      </c>
      <c r="Y11779">
        <v>16596</v>
      </c>
      <c r="Z11779">
        <v>2.19</v>
      </c>
    </row>
    <row r="11780" spans="1:26">
      <c r="A11780">
        <v>201753971</v>
      </c>
      <c r="B11780" t="s">
        <v>3619</v>
      </c>
      <c r="C11780" t="s">
        <v>3597</v>
      </c>
      <c r="D11780" t="s">
        <v>1049</v>
      </c>
      <c r="E11780" t="s">
        <v>3834</v>
      </c>
      <c r="F11780" t="s">
        <v>3621</v>
      </c>
      <c r="G11780">
        <v>201753971</v>
      </c>
      <c r="I11780" t="s">
        <v>3622</v>
      </c>
      <c r="J11780" t="s">
        <v>4245</v>
      </c>
      <c r="K11780" t="s">
        <v>3624</v>
      </c>
      <c r="L11780" t="s">
        <v>4246</v>
      </c>
      <c r="M11780">
        <v>13.5</v>
      </c>
      <c r="N11780">
        <v>32</v>
      </c>
      <c r="O11780">
        <v>14</v>
      </c>
      <c r="S11780" t="b">
        <v>0</v>
      </c>
      <c r="T11780" t="b">
        <v>0</v>
      </c>
      <c r="U11780" t="b">
        <v>1</v>
      </c>
      <c r="V11780">
        <v>12000</v>
      </c>
      <c r="W11780">
        <v>6800</v>
      </c>
      <c r="X11780">
        <v>2.66</v>
      </c>
      <c r="Y11780">
        <v>16596</v>
      </c>
      <c r="Z11780">
        <v>2.19</v>
      </c>
    </row>
    <row r="11781" spans="1:26">
      <c r="A11781">
        <v>201754298</v>
      </c>
      <c r="B11781" t="s">
        <v>3778</v>
      </c>
      <c r="C11781" t="s">
        <v>3597</v>
      </c>
      <c r="D11781" t="s">
        <v>3743</v>
      </c>
      <c r="E11781" t="s">
        <v>3752</v>
      </c>
      <c r="F11781" t="s">
        <v>3621</v>
      </c>
      <c r="G11781">
        <v>201754298</v>
      </c>
      <c r="I11781" t="s">
        <v>3622</v>
      </c>
      <c r="J11781" t="s">
        <v>4243</v>
      </c>
      <c r="K11781" t="s">
        <v>3624</v>
      </c>
      <c r="L11781" t="s">
        <v>4244</v>
      </c>
      <c r="M11781">
        <v>13.8</v>
      </c>
      <c r="N11781">
        <v>26.1</v>
      </c>
      <c r="O11781">
        <v>12.5</v>
      </c>
      <c r="S11781" t="b">
        <v>0</v>
      </c>
      <c r="T11781" t="b">
        <v>0</v>
      </c>
      <c r="U11781" t="b">
        <v>0</v>
      </c>
      <c r="V11781">
        <v>12000</v>
      </c>
      <c r="W11781">
        <v>8000</v>
      </c>
      <c r="X11781">
        <v>3.26</v>
      </c>
      <c r="Y11781">
        <v>13600</v>
      </c>
      <c r="Z11781">
        <v>2.1</v>
      </c>
    </row>
    <row r="11782" spans="1:26">
      <c r="A11782">
        <v>202392036</v>
      </c>
      <c r="B11782" t="s">
        <v>3742</v>
      </c>
      <c r="C11782" t="s">
        <v>3597</v>
      </c>
      <c r="D11782" t="s">
        <v>3743</v>
      </c>
      <c r="E11782" t="s">
        <v>3752</v>
      </c>
      <c r="F11782" t="s">
        <v>3849</v>
      </c>
      <c r="G11782">
        <v>202392036</v>
      </c>
      <c r="I11782" t="s">
        <v>3622</v>
      </c>
      <c r="J11782" t="s">
        <v>4226</v>
      </c>
      <c r="K11782" t="s">
        <v>3624</v>
      </c>
      <c r="L11782" t="s">
        <v>4242</v>
      </c>
      <c r="M11782">
        <v>12.5</v>
      </c>
      <c r="N11782">
        <v>19.8</v>
      </c>
      <c r="O11782">
        <v>11.6</v>
      </c>
      <c r="S11782" t="b">
        <v>0</v>
      </c>
      <c r="T11782" t="b">
        <v>0</v>
      </c>
      <c r="U11782" t="b">
        <v>0</v>
      </c>
      <c r="V11782">
        <v>12000</v>
      </c>
      <c r="W11782">
        <v>9900</v>
      </c>
      <c r="X11782">
        <v>2.52</v>
      </c>
      <c r="Y11782">
        <v>9900</v>
      </c>
      <c r="Z11782">
        <v>2.52</v>
      </c>
    </row>
    <row r="11783" spans="1:26">
      <c r="A11783">
        <v>202392231</v>
      </c>
      <c r="B11783" t="s">
        <v>3742</v>
      </c>
      <c r="C11783" t="s">
        <v>3597</v>
      </c>
      <c r="D11783" t="s">
        <v>3743</v>
      </c>
      <c r="E11783" t="s">
        <v>3744</v>
      </c>
      <c r="F11783" t="s">
        <v>3753</v>
      </c>
      <c r="G11783">
        <v>202392231</v>
      </c>
      <c r="I11783" t="s">
        <v>3601</v>
      </c>
      <c r="J11783" t="s">
        <v>3750</v>
      </c>
      <c r="L11783" t="s">
        <v>4241</v>
      </c>
      <c r="M11783">
        <v>13.7</v>
      </c>
      <c r="N11783">
        <v>22</v>
      </c>
      <c r="O11783">
        <v>13.1</v>
      </c>
      <c r="S11783" t="b">
        <v>0</v>
      </c>
      <c r="T11783" t="b">
        <v>0</v>
      </c>
      <c r="U11783" t="b">
        <v>0</v>
      </c>
      <c r="V11783">
        <v>18000</v>
      </c>
      <c r="W11783">
        <v>13900</v>
      </c>
      <c r="X11783">
        <v>2.87</v>
      </c>
      <c r="Y11783">
        <v>13900</v>
      </c>
      <c r="Z11783">
        <v>2.87</v>
      </c>
    </row>
    <row r="11784" spans="1:26">
      <c r="A11784">
        <v>202392225</v>
      </c>
      <c r="B11784" t="s">
        <v>3742</v>
      </c>
      <c r="C11784" t="s">
        <v>3597</v>
      </c>
      <c r="D11784" t="s">
        <v>3743</v>
      </c>
      <c r="E11784" t="s">
        <v>3744</v>
      </c>
      <c r="F11784" t="s">
        <v>3753</v>
      </c>
      <c r="G11784">
        <v>202392225</v>
      </c>
      <c r="I11784" t="s">
        <v>3601</v>
      </c>
      <c r="J11784" t="s">
        <v>3762</v>
      </c>
      <c r="L11784" t="s">
        <v>4239</v>
      </c>
      <c r="M11784">
        <v>13</v>
      </c>
      <c r="N11784">
        <v>19</v>
      </c>
      <c r="O11784">
        <v>11.4</v>
      </c>
      <c r="S11784" t="b">
        <v>0</v>
      </c>
      <c r="T11784" t="b">
        <v>0</v>
      </c>
      <c r="U11784" t="b">
        <v>0</v>
      </c>
      <c r="V11784">
        <v>15000</v>
      </c>
      <c r="W11784">
        <v>11700</v>
      </c>
      <c r="X11784">
        <v>2.68</v>
      </c>
      <c r="Y11784">
        <v>11700</v>
      </c>
      <c r="Z11784">
        <v>2.68</v>
      </c>
    </row>
    <row r="11785" spans="1:26">
      <c r="A11785">
        <v>202392217</v>
      </c>
      <c r="B11785" t="s">
        <v>3742</v>
      </c>
      <c r="C11785" t="s">
        <v>3597</v>
      </c>
      <c r="D11785" t="s">
        <v>3743</v>
      </c>
      <c r="E11785" t="s">
        <v>3744</v>
      </c>
      <c r="F11785" t="s">
        <v>3753</v>
      </c>
      <c r="G11785">
        <v>202392217</v>
      </c>
      <c r="I11785" t="s">
        <v>3601</v>
      </c>
      <c r="J11785" t="s">
        <v>3745</v>
      </c>
      <c r="L11785" t="s">
        <v>4238</v>
      </c>
      <c r="M11785">
        <v>12.9</v>
      </c>
      <c r="N11785">
        <v>20.5</v>
      </c>
      <c r="O11785">
        <v>12.4</v>
      </c>
      <c r="S11785" t="b">
        <v>0</v>
      </c>
      <c r="T11785" t="b">
        <v>0</v>
      </c>
      <c r="U11785" t="b">
        <v>0</v>
      </c>
      <c r="V11785">
        <v>12000</v>
      </c>
      <c r="W11785">
        <v>10000</v>
      </c>
      <c r="X11785">
        <v>2.48</v>
      </c>
      <c r="Y11785">
        <v>10000</v>
      </c>
      <c r="Z11785">
        <v>2.48</v>
      </c>
    </row>
    <row r="11786" spans="1:26">
      <c r="A11786">
        <v>202392207</v>
      </c>
      <c r="B11786" t="s">
        <v>3742</v>
      </c>
      <c r="C11786" t="s">
        <v>3597</v>
      </c>
      <c r="D11786" t="s">
        <v>3743</v>
      </c>
      <c r="E11786" t="s">
        <v>3744</v>
      </c>
      <c r="F11786" t="s">
        <v>3753</v>
      </c>
      <c r="G11786">
        <v>202392207</v>
      </c>
      <c r="I11786" t="s">
        <v>3601</v>
      </c>
      <c r="J11786" t="s">
        <v>3756</v>
      </c>
      <c r="L11786" t="s">
        <v>4237</v>
      </c>
      <c r="M11786">
        <v>12.8</v>
      </c>
      <c r="N11786">
        <v>18.8</v>
      </c>
      <c r="O11786">
        <v>11</v>
      </c>
      <c r="S11786" t="b">
        <v>0</v>
      </c>
      <c r="T11786" t="b">
        <v>0</v>
      </c>
      <c r="U11786" t="b">
        <v>0</v>
      </c>
      <c r="V11786">
        <v>9000</v>
      </c>
      <c r="W11786">
        <v>7600</v>
      </c>
      <c r="X11786">
        <v>2.5299999999999998</v>
      </c>
      <c r="Y11786">
        <v>7600</v>
      </c>
      <c r="Z11786">
        <v>2.5299999999999998</v>
      </c>
    </row>
    <row r="11787" spans="1:26">
      <c r="A11787">
        <v>202426337</v>
      </c>
      <c r="B11787" t="s">
        <v>3742</v>
      </c>
      <c r="C11787" t="s">
        <v>3597</v>
      </c>
      <c r="D11787" t="s">
        <v>3743</v>
      </c>
      <c r="E11787" t="s">
        <v>3752</v>
      </c>
      <c r="F11787" t="s">
        <v>3710</v>
      </c>
      <c r="G11787">
        <v>202426337</v>
      </c>
      <c r="I11787" t="s">
        <v>3711</v>
      </c>
      <c r="J11787" t="s">
        <v>4236</v>
      </c>
      <c r="K11787" t="s">
        <v>3725</v>
      </c>
      <c r="M11787">
        <v>13.8</v>
      </c>
      <c r="N11787">
        <v>20.3</v>
      </c>
      <c r="O11787">
        <v>11.6</v>
      </c>
      <c r="S11787" t="b">
        <v>0</v>
      </c>
      <c r="T11787" t="b">
        <v>0</v>
      </c>
      <c r="U11787" t="b">
        <v>0</v>
      </c>
      <c r="V11787">
        <v>36000</v>
      </c>
      <c r="W11787">
        <v>28728</v>
      </c>
      <c r="X11787">
        <v>2.68</v>
      </c>
      <c r="Y11787">
        <v>28728</v>
      </c>
      <c r="Z11787">
        <v>2.68</v>
      </c>
    </row>
    <row r="11788" spans="1:26">
      <c r="A11788">
        <v>202426335</v>
      </c>
      <c r="B11788" t="s">
        <v>3742</v>
      </c>
      <c r="C11788" t="s">
        <v>3597</v>
      </c>
      <c r="D11788" t="s">
        <v>3743</v>
      </c>
      <c r="E11788" t="s">
        <v>3752</v>
      </c>
      <c r="F11788" t="s">
        <v>3710</v>
      </c>
      <c r="G11788">
        <v>202426335</v>
      </c>
      <c r="I11788" t="s">
        <v>3711</v>
      </c>
      <c r="J11788" t="s">
        <v>4235</v>
      </c>
      <c r="K11788" t="s">
        <v>3725</v>
      </c>
      <c r="M11788">
        <v>13.8</v>
      </c>
      <c r="N11788">
        <v>20.3</v>
      </c>
      <c r="O11788">
        <v>11.85</v>
      </c>
      <c r="S11788" t="b">
        <v>0</v>
      </c>
      <c r="T11788" t="b">
        <v>0</v>
      </c>
      <c r="U11788" t="b">
        <v>0</v>
      </c>
      <c r="V11788">
        <v>36000</v>
      </c>
      <c r="W11788">
        <v>45898</v>
      </c>
      <c r="X11788">
        <v>3.05</v>
      </c>
      <c r="Y11788">
        <v>45898</v>
      </c>
      <c r="Z11788">
        <v>3.05</v>
      </c>
    </row>
    <row r="11789" spans="1:26">
      <c r="A11789">
        <v>202392056</v>
      </c>
      <c r="B11789" t="s">
        <v>3742</v>
      </c>
      <c r="C11789" t="s">
        <v>3597</v>
      </c>
      <c r="D11789" t="s">
        <v>3743</v>
      </c>
      <c r="E11789" t="s">
        <v>3752</v>
      </c>
      <c r="F11789" t="s">
        <v>3600</v>
      </c>
      <c r="G11789">
        <v>202392056</v>
      </c>
      <c r="I11789" t="s">
        <v>3601</v>
      </c>
      <c r="J11789" t="s">
        <v>4229</v>
      </c>
      <c r="L11789" t="s">
        <v>4234</v>
      </c>
      <c r="M11789">
        <v>13.2</v>
      </c>
      <c r="N11789">
        <v>18</v>
      </c>
      <c r="O11789">
        <v>12.2</v>
      </c>
      <c r="S11789" t="b">
        <v>0</v>
      </c>
      <c r="T11789" t="b">
        <v>0</v>
      </c>
      <c r="U11789" t="b">
        <v>0</v>
      </c>
      <c r="V11789">
        <v>18000</v>
      </c>
      <c r="W11789">
        <v>14000</v>
      </c>
      <c r="X11789">
        <v>2.6</v>
      </c>
      <c r="Y11789">
        <v>14000</v>
      </c>
      <c r="Z11789">
        <v>2.6</v>
      </c>
    </row>
    <row r="11790" spans="1:26">
      <c r="A11790">
        <v>202392055</v>
      </c>
      <c r="B11790" t="s">
        <v>3742</v>
      </c>
      <c r="C11790" t="s">
        <v>3597</v>
      </c>
      <c r="D11790" t="s">
        <v>3743</v>
      </c>
      <c r="E11790" t="s">
        <v>3752</v>
      </c>
      <c r="F11790" t="s">
        <v>3600</v>
      </c>
      <c r="G11790">
        <v>202392055</v>
      </c>
      <c r="I11790" t="s">
        <v>3601</v>
      </c>
      <c r="J11790" t="s">
        <v>4226</v>
      </c>
      <c r="L11790" t="s">
        <v>4233</v>
      </c>
      <c r="M11790">
        <v>12.7</v>
      </c>
      <c r="N11790">
        <v>18</v>
      </c>
      <c r="O11790">
        <v>11.5</v>
      </c>
      <c r="S11790" t="b">
        <v>0</v>
      </c>
      <c r="T11790" t="b">
        <v>0</v>
      </c>
      <c r="U11790" t="b">
        <v>0</v>
      </c>
      <c r="V11790">
        <v>12000</v>
      </c>
      <c r="W11790">
        <v>9900</v>
      </c>
      <c r="X11790">
        <v>2.3199999999999998</v>
      </c>
      <c r="Y11790">
        <v>9900</v>
      </c>
      <c r="Z11790">
        <v>2.3199999999999998</v>
      </c>
    </row>
    <row r="11791" spans="1:26">
      <c r="A11791">
        <v>202392051</v>
      </c>
      <c r="B11791" t="s">
        <v>3742</v>
      </c>
      <c r="C11791" t="s">
        <v>3597</v>
      </c>
      <c r="D11791" t="s">
        <v>3743</v>
      </c>
      <c r="E11791" t="s">
        <v>3752</v>
      </c>
      <c r="F11791" t="s">
        <v>3849</v>
      </c>
      <c r="G11791">
        <v>202392051</v>
      </c>
      <c r="I11791" t="s">
        <v>3622</v>
      </c>
      <c r="J11791" t="s">
        <v>4226</v>
      </c>
      <c r="K11791" t="s">
        <v>3624</v>
      </c>
      <c r="L11791" t="s">
        <v>4232</v>
      </c>
      <c r="M11791">
        <v>13.3</v>
      </c>
      <c r="N11791">
        <v>22</v>
      </c>
      <c r="O11791">
        <v>10.9</v>
      </c>
      <c r="S11791" t="b">
        <v>0</v>
      </c>
      <c r="T11791" t="b">
        <v>0</v>
      </c>
      <c r="U11791" t="b">
        <v>0</v>
      </c>
      <c r="V11791">
        <v>12000</v>
      </c>
      <c r="W11791">
        <v>8900</v>
      </c>
      <c r="X11791">
        <v>2.0699999999999998</v>
      </c>
      <c r="Y11791">
        <v>8900</v>
      </c>
      <c r="Z11791">
        <v>2.0699999999999998</v>
      </c>
    </row>
    <row r="11792" spans="1:26">
      <c r="A11792">
        <v>202392050</v>
      </c>
      <c r="B11792" t="s">
        <v>3742</v>
      </c>
      <c r="C11792" t="s">
        <v>3597</v>
      </c>
      <c r="D11792" t="s">
        <v>3743</v>
      </c>
      <c r="E11792" t="s">
        <v>3752</v>
      </c>
      <c r="F11792" t="s">
        <v>3849</v>
      </c>
      <c r="G11792">
        <v>202392050</v>
      </c>
      <c r="I11792" t="s">
        <v>3622</v>
      </c>
      <c r="J11792" t="s">
        <v>4227</v>
      </c>
      <c r="K11792" t="s">
        <v>3624</v>
      </c>
      <c r="L11792" t="s">
        <v>4231</v>
      </c>
      <c r="M11792">
        <v>13.4</v>
      </c>
      <c r="N11792">
        <v>22.4</v>
      </c>
      <c r="O11792">
        <v>11.5</v>
      </c>
      <c r="S11792" t="b">
        <v>0</v>
      </c>
      <c r="T11792" t="b">
        <v>0</v>
      </c>
      <c r="U11792" t="b">
        <v>0</v>
      </c>
      <c r="V11792">
        <v>9000</v>
      </c>
      <c r="W11792">
        <v>6900</v>
      </c>
      <c r="X11792">
        <v>2.15</v>
      </c>
      <c r="Y11792">
        <v>6900</v>
      </c>
      <c r="Z11792">
        <v>2.15</v>
      </c>
    </row>
    <row r="11793" spans="1:26">
      <c r="A11793">
        <v>202392037</v>
      </c>
      <c r="B11793" t="s">
        <v>3742</v>
      </c>
      <c r="C11793" t="s">
        <v>3597</v>
      </c>
      <c r="D11793" t="s">
        <v>3743</v>
      </c>
      <c r="E11793" t="s">
        <v>3752</v>
      </c>
      <c r="F11793" t="s">
        <v>3849</v>
      </c>
      <c r="G11793">
        <v>202392037</v>
      </c>
      <c r="I11793" t="s">
        <v>3622</v>
      </c>
      <c r="J11793" t="s">
        <v>4229</v>
      </c>
      <c r="K11793" t="s">
        <v>3624</v>
      </c>
      <c r="L11793" t="s">
        <v>4230</v>
      </c>
      <c r="M11793">
        <v>12.5</v>
      </c>
      <c r="N11793">
        <v>22.3</v>
      </c>
      <c r="O11793">
        <v>12</v>
      </c>
      <c r="S11793" t="b">
        <v>0</v>
      </c>
      <c r="T11793" t="b">
        <v>0</v>
      </c>
      <c r="U11793" t="b">
        <v>0</v>
      </c>
      <c r="V11793">
        <v>18000</v>
      </c>
      <c r="W11793">
        <v>13100</v>
      </c>
      <c r="X11793">
        <v>2.4300000000000002</v>
      </c>
      <c r="Y11793">
        <v>13100</v>
      </c>
      <c r="Z11793">
        <v>2.4300000000000002</v>
      </c>
    </row>
    <row r="11794" spans="1:26">
      <c r="A11794">
        <v>202392034</v>
      </c>
      <c r="B11794" t="s">
        <v>3742</v>
      </c>
      <c r="C11794" t="s">
        <v>3597</v>
      </c>
      <c r="D11794" t="s">
        <v>3743</v>
      </c>
      <c r="E11794" t="s">
        <v>3752</v>
      </c>
      <c r="F11794" t="s">
        <v>3753</v>
      </c>
      <c r="G11794">
        <v>202392034</v>
      </c>
      <c r="I11794" t="s">
        <v>3601</v>
      </c>
      <c r="J11794" t="s">
        <v>4229</v>
      </c>
      <c r="L11794" t="s">
        <v>4225</v>
      </c>
      <c r="M11794">
        <v>13.7</v>
      </c>
      <c r="N11794">
        <v>22</v>
      </c>
      <c r="O11794">
        <v>12.8</v>
      </c>
      <c r="S11794" t="b">
        <v>0</v>
      </c>
      <c r="T11794" t="b">
        <v>0</v>
      </c>
      <c r="U11794" t="b">
        <v>0</v>
      </c>
      <c r="V11794">
        <v>18000</v>
      </c>
      <c r="W11794">
        <v>13900</v>
      </c>
      <c r="X11794">
        <v>2.65</v>
      </c>
      <c r="Y11794">
        <v>13900</v>
      </c>
      <c r="Z11794">
        <v>2.65</v>
      </c>
    </row>
    <row r="11795" spans="1:26">
      <c r="A11795">
        <v>202392033</v>
      </c>
      <c r="B11795" t="s">
        <v>3742</v>
      </c>
      <c r="C11795" t="s">
        <v>3597</v>
      </c>
      <c r="D11795" t="s">
        <v>3743</v>
      </c>
      <c r="E11795" t="s">
        <v>3752</v>
      </c>
      <c r="F11795" t="s">
        <v>3753</v>
      </c>
      <c r="G11795">
        <v>202392033</v>
      </c>
      <c r="I11795" t="s">
        <v>3601</v>
      </c>
      <c r="J11795" t="s">
        <v>3754</v>
      </c>
      <c r="L11795" t="s">
        <v>4223</v>
      </c>
      <c r="M11795">
        <v>13</v>
      </c>
      <c r="N11795">
        <v>19</v>
      </c>
      <c r="O11795">
        <v>11</v>
      </c>
      <c r="S11795" t="b">
        <v>0</v>
      </c>
      <c r="T11795" t="b">
        <v>0</v>
      </c>
      <c r="U11795" t="b">
        <v>0</v>
      </c>
      <c r="V11795">
        <v>15000</v>
      </c>
      <c r="W11795">
        <v>11700</v>
      </c>
      <c r="X11795">
        <v>2.4300000000000002</v>
      </c>
      <c r="Y11795">
        <v>11700</v>
      </c>
      <c r="Z11795">
        <v>2.4300000000000002</v>
      </c>
    </row>
    <row r="11796" spans="1:26">
      <c r="A11796">
        <v>202392031</v>
      </c>
      <c r="B11796" t="s">
        <v>3742</v>
      </c>
      <c r="C11796" t="s">
        <v>3597</v>
      </c>
      <c r="D11796" t="s">
        <v>3743</v>
      </c>
      <c r="E11796" t="s">
        <v>3752</v>
      </c>
      <c r="F11796" t="s">
        <v>3753</v>
      </c>
      <c r="G11796">
        <v>202392031</v>
      </c>
      <c r="I11796" t="s">
        <v>3601</v>
      </c>
      <c r="J11796" t="s">
        <v>4227</v>
      </c>
      <c r="L11796" t="s">
        <v>4228</v>
      </c>
      <c r="M11796">
        <v>12.8</v>
      </c>
      <c r="N11796">
        <v>18.8</v>
      </c>
      <c r="O11796">
        <v>10.4</v>
      </c>
      <c r="S11796" t="b">
        <v>0</v>
      </c>
      <c r="T11796" t="b">
        <v>0</v>
      </c>
      <c r="U11796" t="b">
        <v>0</v>
      </c>
      <c r="V11796">
        <v>9000</v>
      </c>
      <c r="W11796">
        <v>7600</v>
      </c>
      <c r="X11796">
        <v>2.21</v>
      </c>
      <c r="Y11796">
        <v>7600</v>
      </c>
      <c r="Z11796">
        <v>2.21</v>
      </c>
    </row>
    <row r="11797" spans="1:26">
      <c r="A11797">
        <v>202392032</v>
      </c>
      <c r="B11797" t="s">
        <v>3742</v>
      </c>
      <c r="C11797" t="s">
        <v>3597</v>
      </c>
      <c r="D11797" t="s">
        <v>3743</v>
      </c>
      <c r="E11797" t="s">
        <v>3752</v>
      </c>
      <c r="F11797" t="s">
        <v>3753</v>
      </c>
      <c r="G11797">
        <v>202392032</v>
      </c>
      <c r="I11797" t="s">
        <v>3601</v>
      </c>
      <c r="J11797" t="s">
        <v>4226</v>
      </c>
      <c r="L11797" t="s">
        <v>4221</v>
      </c>
      <c r="M11797">
        <v>12.9</v>
      </c>
      <c r="N11797">
        <v>20.5</v>
      </c>
      <c r="O11797">
        <v>11.8</v>
      </c>
      <c r="S11797" t="b">
        <v>0</v>
      </c>
      <c r="T11797" t="b">
        <v>0</v>
      </c>
      <c r="U11797" t="b">
        <v>0</v>
      </c>
      <c r="V11797">
        <v>12000</v>
      </c>
      <c r="W11797">
        <v>10000</v>
      </c>
      <c r="X11797">
        <v>2.2400000000000002</v>
      </c>
      <c r="Y11797">
        <v>10000</v>
      </c>
      <c r="Z11797">
        <v>2.2400000000000002</v>
      </c>
    </row>
    <row r="11798" spans="1:26">
      <c r="A11798">
        <v>202392030</v>
      </c>
      <c r="B11798" t="s">
        <v>3742</v>
      </c>
      <c r="C11798" t="s">
        <v>3597</v>
      </c>
      <c r="D11798" t="s">
        <v>3743</v>
      </c>
      <c r="E11798" t="s">
        <v>3752</v>
      </c>
      <c r="F11798" t="s">
        <v>3753</v>
      </c>
      <c r="G11798">
        <v>202392030</v>
      </c>
      <c r="I11798" t="s">
        <v>3601</v>
      </c>
      <c r="J11798" t="s">
        <v>4224</v>
      </c>
      <c r="L11798" t="s">
        <v>4225</v>
      </c>
      <c r="M11798">
        <v>13.7</v>
      </c>
      <c r="N11798">
        <v>22</v>
      </c>
      <c r="O11798">
        <v>13.1</v>
      </c>
      <c r="S11798" t="b">
        <v>0</v>
      </c>
      <c r="T11798" t="b">
        <v>0</v>
      </c>
      <c r="U11798" t="b">
        <v>0</v>
      </c>
      <c r="V11798">
        <v>18000</v>
      </c>
      <c r="W11798">
        <v>13900</v>
      </c>
      <c r="X11798">
        <v>2.87</v>
      </c>
      <c r="Y11798">
        <v>13900</v>
      </c>
      <c r="Z11798">
        <v>2.87</v>
      </c>
    </row>
    <row r="11799" spans="1:26">
      <c r="A11799">
        <v>202392029</v>
      </c>
      <c r="B11799" t="s">
        <v>3742</v>
      </c>
      <c r="C11799" t="s">
        <v>3597</v>
      </c>
      <c r="D11799" t="s">
        <v>3743</v>
      </c>
      <c r="E11799" t="s">
        <v>3752</v>
      </c>
      <c r="F11799" t="s">
        <v>3753</v>
      </c>
      <c r="G11799">
        <v>202392029</v>
      </c>
      <c r="I11799" t="s">
        <v>3601</v>
      </c>
      <c r="J11799" t="s">
        <v>4222</v>
      </c>
      <c r="L11799" t="s">
        <v>4223</v>
      </c>
      <c r="M11799">
        <v>13</v>
      </c>
      <c r="N11799">
        <v>19</v>
      </c>
      <c r="O11799">
        <v>11.4</v>
      </c>
      <c r="S11799" t="b">
        <v>0</v>
      </c>
      <c r="T11799" t="b">
        <v>0</v>
      </c>
      <c r="U11799" t="b">
        <v>0</v>
      </c>
      <c r="V11799">
        <v>15000</v>
      </c>
      <c r="W11799">
        <v>11700</v>
      </c>
      <c r="X11799">
        <v>2.68</v>
      </c>
      <c r="Y11799">
        <v>11700</v>
      </c>
      <c r="Z11799">
        <v>2.68</v>
      </c>
    </row>
    <row r="11800" spans="1:26">
      <c r="A11800">
        <v>202392028</v>
      </c>
      <c r="B11800" t="s">
        <v>3742</v>
      </c>
      <c r="C11800" t="s">
        <v>3597</v>
      </c>
      <c r="D11800" t="s">
        <v>3743</v>
      </c>
      <c r="E11800" t="s">
        <v>3752</v>
      </c>
      <c r="F11800" t="s">
        <v>3753</v>
      </c>
      <c r="G11800">
        <v>202392028</v>
      </c>
      <c r="I11800" t="s">
        <v>3601</v>
      </c>
      <c r="J11800" t="s">
        <v>4220</v>
      </c>
      <c r="L11800" t="s">
        <v>4221</v>
      </c>
      <c r="M11800">
        <v>12.9</v>
      </c>
      <c r="N11800">
        <v>20.5</v>
      </c>
      <c r="O11800">
        <v>12.4</v>
      </c>
      <c r="S11800" t="b">
        <v>0</v>
      </c>
      <c r="T11800" t="b">
        <v>0</v>
      </c>
      <c r="U11800" t="b">
        <v>0</v>
      </c>
      <c r="V11800">
        <v>12000</v>
      </c>
      <c r="W11800">
        <v>10000</v>
      </c>
      <c r="X11800">
        <v>2.48</v>
      </c>
      <c r="Y11800">
        <v>10000</v>
      </c>
      <c r="Z11800">
        <v>2.48</v>
      </c>
    </row>
    <row r="11801" spans="1:26">
      <c r="A11801">
        <v>201755029</v>
      </c>
      <c r="B11801" t="s">
        <v>3742</v>
      </c>
      <c r="C11801" t="s">
        <v>3597</v>
      </c>
      <c r="D11801" t="s">
        <v>3743</v>
      </c>
      <c r="E11801" t="s">
        <v>3752</v>
      </c>
      <c r="F11801" t="s">
        <v>3621</v>
      </c>
      <c r="G11801">
        <v>201755029</v>
      </c>
      <c r="I11801" t="s">
        <v>3622</v>
      </c>
      <c r="J11801" t="s">
        <v>4218</v>
      </c>
      <c r="K11801" t="s">
        <v>3624</v>
      </c>
      <c r="L11801" t="s">
        <v>4219</v>
      </c>
      <c r="M11801">
        <v>12.5</v>
      </c>
      <c r="N11801">
        <v>20.5</v>
      </c>
      <c r="O11801">
        <v>10</v>
      </c>
      <c r="S11801" t="b">
        <v>0</v>
      </c>
      <c r="T11801" t="b">
        <v>0</v>
      </c>
      <c r="U11801" t="b">
        <v>0</v>
      </c>
      <c r="V11801">
        <v>22500</v>
      </c>
      <c r="W11801">
        <v>16000</v>
      </c>
      <c r="X11801">
        <v>2.48</v>
      </c>
      <c r="Y11801">
        <v>24600</v>
      </c>
      <c r="Z11801">
        <v>2.11</v>
      </c>
    </row>
    <row r="11802" spans="1:26">
      <c r="A11802">
        <v>201754487</v>
      </c>
      <c r="B11802" t="s">
        <v>3742</v>
      </c>
      <c r="C11802" t="s">
        <v>3597</v>
      </c>
      <c r="D11802" t="s">
        <v>3743</v>
      </c>
      <c r="E11802" t="s">
        <v>3752</v>
      </c>
      <c r="F11802" t="s">
        <v>3600</v>
      </c>
      <c r="G11802">
        <v>201754487</v>
      </c>
      <c r="I11802" t="s">
        <v>3601</v>
      </c>
      <c r="J11802" t="s">
        <v>4216</v>
      </c>
      <c r="L11802" t="s">
        <v>4217</v>
      </c>
      <c r="M11802">
        <v>12.5</v>
      </c>
      <c r="N11802">
        <v>17</v>
      </c>
      <c r="O11802">
        <v>9.6999999999999993</v>
      </c>
      <c r="S11802" t="b">
        <v>0</v>
      </c>
      <c r="T11802" t="b">
        <v>0</v>
      </c>
      <c r="U11802" t="b">
        <v>0</v>
      </c>
      <c r="V11802">
        <v>28500</v>
      </c>
      <c r="W11802">
        <v>22600</v>
      </c>
      <c r="X11802">
        <v>2.42</v>
      </c>
      <c r="Y11802">
        <v>32000</v>
      </c>
      <c r="Z11802">
        <v>1.9</v>
      </c>
    </row>
    <row r="11803" spans="1:26">
      <c r="A11803">
        <v>201754321</v>
      </c>
      <c r="B11803" t="s">
        <v>3742</v>
      </c>
      <c r="C11803" t="s">
        <v>3597</v>
      </c>
      <c r="D11803" t="s">
        <v>3743</v>
      </c>
      <c r="E11803" t="s">
        <v>3752</v>
      </c>
      <c r="F11803" t="s">
        <v>3849</v>
      </c>
      <c r="G11803">
        <v>201754321</v>
      </c>
      <c r="I11803" t="s">
        <v>3622</v>
      </c>
      <c r="J11803" t="s">
        <v>4193</v>
      </c>
      <c r="K11803" t="s">
        <v>3624</v>
      </c>
      <c r="L11803" t="s">
        <v>4215</v>
      </c>
      <c r="M11803">
        <v>12.6</v>
      </c>
      <c r="N11803">
        <v>17</v>
      </c>
      <c r="O11803">
        <v>10</v>
      </c>
      <c r="S11803" t="b">
        <v>0</v>
      </c>
      <c r="T11803" t="b">
        <v>0</v>
      </c>
      <c r="U11803" t="b">
        <v>0</v>
      </c>
      <c r="V11803">
        <v>36000</v>
      </c>
      <c r="W11803">
        <v>28000</v>
      </c>
      <c r="X11803">
        <v>2.29</v>
      </c>
      <c r="Y11803">
        <v>38000</v>
      </c>
      <c r="Z11803">
        <v>2.1</v>
      </c>
    </row>
    <row r="11804" spans="1:26">
      <c r="A11804">
        <v>202392238</v>
      </c>
      <c r="B11804" t="s">
        <v>3742</v>
      </c>
      <c r="C11804" t="s">
        <v>3597</v>
      </c>
      <c r="D11804" t="s">
        <v>3743</v>
      </c>
      <c r="E11804" t="s">
        <v>3747</v>
      </c>
      <c r="F11804" t="s">
        <v>3849</v>
      </c>
      <c r="G11804">
        <v>202392238</v>
      </c>
      <c r="I11804" t="s">
        <v>3622</v>
      </c>
      <c r="J11804" t="s">
        <v>3748</v>
      </c>
      <c r="K11804" t="s">
        <v>3624</v>
      </c>
      <c r="L11804" t="s">
        <v>4214</v>
      </c>
      <c r="M11804">
        <v>12.5</v>
      </c>
      <c r="N11804">
        <v>20.7</v>
      </c>
      <c r="O11804">
        <v>11.6</v>
      </c>
      <c r="S11804" t="b">
        <v>0</v>
      </c>
      <c r="T11804" t="b">
        <v>0</v>
      </c>
      <c r="U11804" t="b">
        <v>0</v>
      </c>
      <c r="V11804">
        <v>17700</v>
      </c>
      <c r="W11804">
        <v>12900</v>
      </c>
      <c r="X11804">
        <v>2.68</v>
      </c>
      <c r="Y11804">
        <v>12900</v>
      </c>
      <c r="Z11804">
        <v>2.68</v>
      </c>
    </row>
    <row r="11805" spans="1:26">
      <c r="A11805">
        <v>202392234</v>
      </c>
      <c r="B11805" t="s">
        <v>3742</v>
      </c>
      <c r="C11805" t="s">
        <v>3597</v>
      </c>
      <c r="D11805" t="s">
        <v>3743</v>
      </c>
      <c r="E11805" t="s">
        <v>3747</v>
      </c>
      <c r="F11805" t="s">
        <v>3849</v>
      </c>
      <c r="G11805">
        <v>202392234</v>
      </c>
      <c r="I11805" t="s">
        <v>3622</v>
      </c>
      <c r="J11805" t="s">
        <v>3748</v>
      </c>
      <c r="K11805" t="s">
        <v>3624</v>
      </c>
      <c r="L11805" t="s">
        <v>4213</v>
      </c>
      <c r="M11805">
        <v>12.5</v>
      </c>
      <c r="N11805">
        <v>22.3</v>
      </c>
      <c r="O11805">
        <v>12.4</v>
      </c>
      <c r="S11805" t="b">
        <v>0</v>
      </c>
      <c r="T11805" t="b">
        <v>0</v>
      </c>
      <c r="U11805" t="b">
        <v>0</v>
      </c>
      <c r="V11805">
        <v>18000</v>
      </c>
      <c r="W11805">
        <v>13100</v>
      </c>
      <c r="X11805">
        <v>2.63</v>
      </c>
      <c r="Y11805">
        <v>13100</v>
      </c>
      <c r="Z11805">
        <v>2.63</v>
      </c>
    </row>
    <row r="11806" spans="1:26">
      <c r="A11806">
        <v>202392232</v>
      </c>
      <c r="B11806" t="s">
        <v>3742</v>
      </c>
      <c r="C11806" t="s">
        <v>3597</v>
      </c>
      <c r="D11806" t="s">
        <v>3743</v>
      </c>
      <c r="E11806" t="s">
        <v>3747</v>
      </c>
      <c r="F11806" t="s">
        <v>3753</v>
      </c>
      <c r="G11806">
        <v>202392232</v>
      </c>
      <c r="I11806" t="s">
        <v>3601</v>
      </c>
      <c r="J11806" t="s">
        <v>3748</v>
      </c>
      <c r="L11806" t="s">
        <v>4212</v>
      </c>
      <c r="M11806">
        <v>13.7</v>
      </c>
      <c r="N11806">
        <v>22</v>
      </c>
      <c r="O11806">
        <v>13.1</v>
      </c>
      <c r="S11806" t="b">
        <v>0</v>
      </c>
      <c r="T11806" t="b">
        <v>0</v>
      </c>
      <c r="U11806" t="b">
        <v>0</v>
      </c>
      <c r="V11806">
        <v>18000</v>
      </c>
      <c r="W11806">
        <v>13900</v>
      </c>
      <c r="X11806">
        <v>2.87</v>
      </c>
      <c r="Y11806">
        <v>13900</v>
      </c>
      <c r="Z11806">
        <v>2.87</v>
      </c>
    </row>
    <row r="11807" spans="1:26">
      <c r="A11807">
        <v>202392226</v>
      </c>
      <c r="B11807" t="s">
        <v>3742</v>
      </c>
      <c r="C11807" t="s">
        <v>3597</v>
      </c>
      <c r="D11807" t="s">
        <v>3743</v>
      </c>
      <c r="E11807" t="s">
        <v>3747</v>
      </c>
      <c r="F11807" t="s">
        <v>3753</v>
      </c>
      <c r="G11807">
        <v>202392226</v>
      </c>
      <c r="I11807" t="s">
        <v>3601</v>
      </c>
      <c r="J11807" t="s">
        <v>3763</v>
      </c>
      <c r="L11807" t="s">
        <v>4211</v>
      </c>
      <c r="M11807">
        <v>13</v>
      </c>
      <c r="N11807">
        <v>19</v>
      </c>
      <c r="O11807">
        <v>11.4</v>
      </c>
      <c r="S11807" t="b">
        <v>0</v>
      </c>
      <c r="T11807" t="b">
        <v>0</v>
      </c>
      <c r="U11807" t="b">
        <v>0</v>
      </c>
      <c r="V11807">
        <v>15000</v>
      </c>
      <c r="W11807">
        <v>11700</v>
      </c>
      <c r="X11807">
        <v>2.68</v>
      </c>
      <c r="Y11807">
        <v>11700</v>
      </c>
      <c r="Z11807">
        <v>2.68</v>
      </c>
    </row>
    <row r="11808" spans="1:26">
      <c r="A11808">
        <v>202392222</v>
      </c>
      <c r="B11808" t="s">
        <v>3742</v>
      </c>
      <c r="C11808" t="s">
        <v>3597</v>
      </c>
      <c r="D11808" t="s">
        <v>3743</v>
      </c>
      <c r="E11808" t="s">
        <v>3747</v>
      </c>
      <c r="F11808" t="s">
        <v>3849</v>
      </c>
      <c r="G11808">
        <v>202392222</v>
      </c>
      <c r="I11808" t="s">
        <v>3622</v>
      </c>
      <c r="J11808" t="s">
        <v>3758</v>
      </c>
      <c r="K11808" t="s">
        <v>3624</v>
      </c>
      <c r="L11808" t="s">
        <v>4210</v>
      </c>
      <c r="M11808">
        <v>13.3</v>
      </c>
      <c r="N11808">
        <v>22</v>
      </c>
      <c r="O11808">
        <v>11.4</v>
      </c>
      <c r="S11808" t="b">
        <v>0</v>
      </c>
      <c r="T11808" t="b">
        <v>0</v>
      </c>
      <c r="U11808" t="b">
        <v>0</v>
      </c>
      <c r="V11808">
        <v>12000</v>
      </c>
      <c r="W11808">
        <v>8900</v>
      </c>
      <c r="X11808">
        <v>2.31</v>
      </c>
      <c r="Y11808">
        <v>8900</v>
      </c>
      <c r="Z11808">
        <v>2.31</v>
      </c>
    </row>
    <row r="11809" spans="1:26">
      <c r="A11809">
        <v>202392218</v>
      </c>
      <c r="B11809" t="s">
        <v>3742</v>
      </c>
      <c r="C11809" t="s">
        <v>3597</v>
      </c>
      <c r="D11809" t="s">
        <v>3743</v>
      </c>
      <c r="E11809" t="s">
        <v>3747</v>
      </c>
      <c r="F11809" t="s">
        <v>3753</v>
      </c>
      <c r="G11809">
        <v>202392218</v>
      </c>
      <c r="I11809" t="s">
        <v>3601</v>
      </c>
      <c r="J11809" t="s">
        <v>3758</v>
      </c>
      <c r="L11809" t="s">
        <v>4209</v>
      </c>
      <c r="M11809">
        <v>12.9</v>
      </c>
      <c r="N11809">
        <v>20.5</v>
      </c>
      <c r="O11809">
        <v>12.4</v>
      </c>
      <c r="S11809" t="b">
        <v>0</v>
      </c>
      <c r="T11809" t="b">
        <v>0</v>
      </c>
      <c r="U11809" t="b">
        <v>0</v>
      </c>
      <c r="V11809">
        <v>12000</v>
      </c>
      <c r="W11809">
        <v>10000</v>
      </c>
      <c r="X11809">
        <v>2.48</v>
      </c>
      <c r="Y11809">
        <v>10000</v>
      </c>
      <c r="Z11809">
        <v>2.48</v>
      </c>
    </row>
    <row r="11810" spans="1:26">
      <c r="A11810">
        <v>202392220</v>
      </c>
      <c r="B11810" t="s">
        <v>3742</v>
      </c>
      <c r="C11810" t="s">
        <v>3597</v>
      </c>
      <c r="D11810" t="s">
        <v>3743</v>
      </c>
      <c r="E11810" t="s">
        <v>3747</v>
      </c>
      <c r="F11810" t="s">
        <v>3849</v>
      </c>
      <c r="G11810">
        <v>202392220</v>
      </c>
      <c r="I11810" t="s">
        <v>3622</v>
      </c>
      <c r="J11810" t="s">
        <v>3758</v>
      </c>
      <c r="K11810" t="s">
        <v>3624</v>
      </c>
      <c r="L11810" t="s">
        <v>4208</v>
      </c>
      <c r="M11810">
        <v>12.5</v>
      </c>
      <c r="N11810">
        <v>19.8</v>
      </c>
      <c r="O11810">
        <v>12.1</v>
      </c>
      <c r="S11810" t="b">
        <v>0</v>
      </c>
      <c r="T11810" t="b">
        <v>0</v>
      </c>
      <c r="U11810" t="b">
        <v>0</v>
      </c>
      <c r="V11810">
        <v>12000</v>
      </c>
      <c r="W11810">
        <v>9900</v>
      </c>
      <c r="X11810">
        <v>2.84</v>
      </c>
      <c r="Y11810">
        <v>9900</v>
      </c>
      <c r="Z11810">
        <v>2.84</v>
      </c>
    </row>
    <row r="11811" spans="1:26">
      <c r="A11811">
        <v>202392214</v>
      </c>
      <c r="B11811" t="s">
        <v>3742</v>
      </c>
      <c r="C11811" t="s">
        <v>3597</v>
      </c>
      <c r="D11811" t="s">
        <v>3743</v>
      </c>
      <c r="E11811" t="s">
        <v>3747</v>
      </c>
      <c r="F11811" t="s">
        <v>3849</v>
      </c>
      <c r="G11811">
        <v>202392214</v>
      </c>
      <c r="I11811" t="s">
        <v>3622</v>
      </c>
      <c r="J11811" t="s">
        <v>3760</v>
      </c>
      <c r="K11811" t="s">
        <v>3624</v>
      </c>
      <c r="L11811" t="s">
        <v>4207</v>
      </c>
      <c r="M11811">
        <v>13.4</v>
      </c>
      <c r="N11811">
        <v>22.4</v>
      </c>
      <c r="O11811">
        <v>12.2</v>
      </c>
      <c r="S11811" t="b">
        <v>0</v>
      </c>
      <c r="T11811" t="b">
        <v>0</v>
      </c>
      <c r="U11811" t="b">
        <v>0</v>
      </c>
      <c r="V11811">
        <v>9000</v>
      </c>
      <c r="W11811">
        <v>6900</v>
      </c>
      <c r="X11811">
        <v>2.5</v>
      </c>
      <c r="Y11811">
        <v>6900</v>
      </c>
      <c r="Z11811">
        <v>2.5</v>
      </c>
    </row>
    <row r="11812" spans="1:26">
      <c r="A11812">
        <v>202392208</v>
      </c>
      <c r="B11812" t="s">
        <v>3742</v>
      </c>
      <c r="C11812" t="s">
        <v>3597</v>
      </c>
      <c r="D11812" t="s">
        <v>3743</v>
      </c>
      <c r="E11812" t="s">
        <v>3747</v>
      </c>
      <c r="F11812" t="s">
        <v>3753</v>
      </c>
      <c r="G11812">
        <v>202392208</v>
      </c>
      <c r="I11812" t="s">
        <v>3601</v>
      </c>
      <c r="J11812" t="s">
        <v>3760</v>
      </c>
      <c r="L11812" t="s">
        <v>4206</v>
      </c>
      <c r="M11812">
        <v>12.8</v>
      </c>
      <c r="N11812">
        <v>18.8</v>
      </c>
      <c r="O11812">
        <v>11</v>
      </c>
      <c r="S11812" t="b">
        <v>0</v>
      </c>
      <c r="T11812" t="b">
        <v>0</v>
      </c>
      <c r="U11812" t="b">
        <v>0</v>
      </c>
      <c r="V11812">
        <v>9000</v>
      </c>
      <c r="W11812">
        <v>7600</v>
      </c>
      <c r="X11812">
        <v>2.5299999999999998</v>
      </c>
      <c r="Y11812">
        <v>7600</v>
      </c>
      <c r="Z11812">
        <v>2.5299999999999998</v>
      </c>
    </row>
    <row r="11813" spans="1:26">
      <c r="A11813">
        <v>202392210</v>
      </c>
      <c r="B11813" t="s">
        <v>3742</v>
      </c>
      <c r="C11813" t="s">
        <v>3597</v>
      </c>
      <c r="D11813" t="s">
        <v>3743</v>
      </c>
      <c r="E11813" t="s">
        <v>3747</v>
      </c>
      <c r="F11813" t="s">
        <v>3849</v>
      </c>
      <c r="G11813">
        <v>202392210</v>
      </c>
      <c r="I11813" t="s">
        <v>3622</v>
      </c>
      <c r="J11813" t="s">
        <v>3760</v>
      </c>
      <c r="K11813" t="s">
        <v>3624</v>
      </c>
      <c r="L11813" t="s">
        <v>4205</v>
      </c>
      <c r="M11813">
        <v>12.6</v>
      </c>
      <c r="N11813">
        <v>19.5</v>
      </c>
      <c r="O11813">
        <v>13.3</v>
      </c>
      <c r="S11813" t="b">
        <v>0</v>
      </c>
      <c r="T11813" t="b">
        <v>0</v>
      </c>
      <c r="U11813" t="b">
        <v>0</v>
      </c>
      <c r="V11813">
        <v>9000</v>
      </c>
      <c r="W11813">
        <v>7700</v>
      </c>
      <c r="X11813">
        <v>3.22</v>
      </c>
      <c r="Y11813">
        <v>7700</v>
      </c>
      <c r="Z11813">
        <v>3.22</v>
      </c>
    </row>
    <row r="11814" spans="1:26">
      <c r="A11814">
        <v>201754323</v>
      </c>
      <c r="B11814" t="s">
        <v>3778</v>
      </c>
      <c r="C11814" t="s">
        <v>3597</v>
      </c>
      <c r="D11814" t="s">
        <v>3743</v>
      </c>
      <c r="E11814" t="s">
        <v>3752</v>
      </c>
      <c r="F11814" t="s">
        <v>3600</v>
      </c>
      <c r="G11814">
        <v>201754323</v>
      </c>
      <c r="I11814" t="s">
        <v>3601</v>
      </c>
      <c r="J11814" t="s">
        <v>4193</v>
      </c>
      <c r="K11814" t="s">
        <v>3624</v>
      </c>
      <c r="L11814" t="s">
        <v>4204</v>
      </c>
      <c r="M11814">
        <v>12.5</v>
      </c>
      <c r="N11814">
        <v>17.8</v>
      </c>
      <c r="O11814">
        <v>11</v>
      </c>
      <c r="S11814" t="b">
        <v>0</v>
      </c>
      <c r="T11814" t="b">
        <v>0</v>
      </c>
      <c r="U11814" t="b">
        <v>0</v>
      </c>
      <c r="V11814">
        <v>33000</v>
      </c>
      <c r="W11814">
        <v>25000</v>
      </c>
      <c r="X11814">
        <v>2.2000000000000002</v>
      </c>
      <c r="Y11814">
        <v>38000</v>
      </c>
      <c r="Z11814">
        <v>2.06</v>
      </c>
    </row>
    <row r="11815" spans="1:26">
      <c r="A11815">
        <v>202373696</v>
      </c>
      <c r="B11815" t="s">
        <v>3742</v>
      </c>
      <c r="C11815" t="s">
        <v>3597</v>
      </c>
      <c r="D11815" t="s">
        <v>3743</v>
      </c>
      <c r="E11815" t="s">
        <v>3747</v>
      </c>
      <c r="F11815" t="s">
        <v>3621</v>
      </c>
      <c r="G11815">
        <v>202373696</v>
      </c>
      <c r="I11815" t="s">
        <v>3622</v>
      </c>
      <c r="J11815" t="s">
        <v>4202</v>
      </c>
      <c r="L11815" t="s">
        <v>4203</v>
      </c>
      <c r="M11815">
        <v>12.5</v>
      </c>
      <c r="N11815">
        <v>20.5</v>
      </c>
      <c r="O11815">
        <v>10</v>
      </c>
      <c r="S11815" t="b">
        <v>0</v>
      </c>
      <c r="T11815" t="b">
        <v>0</v>
      </c>
      <c r="U11815" t="b">
        <v>0</v>
      </c>
      <c r="V11815">
        <v>22500</v>
      </c>
      <c r="W11815">
        <v>16000</v>
      </c>
      <c r="X11815">
        <v>2.65</v>
      </c>
      <c r="Y11815">
        <v>24600</v>
      </c>
      <c r="Z11815">
        <v>2.19</v>
      </c>
    </row>
    <row r="11816" spans="1:26">
      <c r="A11816">
        <v>202373732</v>
      </c>
      <c r="B11816" t="s">
        <v>3742</v>
      </c>
      <c r="C11816" t="s">
        <v>3597</v>
      </c>
      <c r="D11816" t="s">
        <v>3743</v>
      </c>
      <c r="E11816" t="s">
        <v>3744</v>
      </c>
      <c r="F11816" t="s">
        <v>3621</v>
      </c>
      <c r="G11816">
        <v>202373732</v>
      </c>
      <c r="I11816" t="s">
        <v>3622</v>
      </c>
      <c r="J11816" t="s">
        <v>4200</v>
      </c>
      <c r="L11816" t="s">
        <v>4201</v>
      </c>
      <c r="M11816">
        <v>15.4</v>
      </c>
      <c r="N11816">
        <v>24.6</v>
      </c>
      <c r="O11816">
        <v>12.8</v>
      </c>
      <c r="S11816" t="b">
        <v>0</v>
      </c>
      <c r="T11816" t="b">
        <v>0</v>
      </c>
      <c r="U11816" t="b">
        <v>1</v>
      </c>
      <c r="V11816">
        <v>9000</v>
      </c>
      <c r="W11816">
        <v>6700</v>
      </c>
      <c r="X11816">
        <v>3.12</v>
      </c>
      <c r="Y11816">
        <v>10200</v>
      </c>
      <c r="Z11816">
        <v>2.82</v>
      </c>
    </row>
    <row r="11817" spans="1:26">
      <c r="A11817">
        <v>202373730</v>
      </c>
      <c r="B11817" t="s">
        <v>3742</v>
      </c>
      <c r="C11817" t="s">
        <v>3597</v>
      </c>
      <c r="D11817" t="s">
        <v>3743</v>
      </c>
      <c r="E11817" t="s">
        <v>3744</v>
      </c>
      <c r="F11817" t="s">
        <v>3621</v>
      </c>
      <c r="G11817">
        <v>202373730</v>
      </c>
      <c r="I11817" t="s">
        <v>3622</v>
      </c>
      <c r="J11817" t="s">
        <v>4199</v>
      </c>
      <c r="L11817" t="s">
        <v>4179</v>
      </c>
      <c r="M11817">
        <v>12.5</v>
      </c>
      <c r="N11817">
        <v>21</v>
      </c>
      <c r="O11817">
        <v>12</v>
      </c>
      <c r="S11817" t="b">
        <v>0</v>
      </c>
      <c r="T11817" t="b">
        <v>0</v>
      </c>
      <c r="U11817" t="b">
        <v>0</v>
      </c>
      <c r="V11817">
        <v>17200</v>
      </c>
      <c r="W11817">
        <v>13700</v>
      </c>
      <c r="X11817">
        <v>3.04</v>
      </c>
      <c r="Y11817">
        <v>20300</v>
      </c>
      <c r="Z11817">
        <v>2.12</v>
      </c>
    </row>
    <row r="11818" spans="1:26">
      <c r="A11818">
        <v>202373729</v>
      </c>
      <c r="B11818" t="s">
        <v>3742</v>
      </c>
      <c r="C11818" t="s">
        <v>3597</v>
      </c>
      <c r="D11818" t="s">
        <v>3743</v>
      </c>
      <c r="E11818" t="s">
        <v>3744</v>
      </c>
      <c r="F11818" t="s">
        <v>3621</v>
      </c>
      <c r="G11818">
        <v>202373729</v>
      </c>
      <c r="I11818" t="s">
        <v>3622</v>
      </c>
      <c r="J11818" t="s">
        <v>4197</v>
      </c>
      <c r="K11818" t="s">
        <v>3624</v>
      </c>
      <c r="L11818" t="s">
        <v>4198</v>
      </c>
      <c r="M11818">
        <v>12.5</v>
      </c>
      <c r="N11818">
        <v>22</v>
      </c>
      <c r="O11818">
        <v>11</v>
      </c>
      <c r="S11818" t="b">
        <v>0</v>
      </c>
      <c r="T11818" t="b">
        <v>0</v>
      </c>
      <c r="U11818" t="b">
        <v>0</v>
      </c>
      <c r="V11818">
        <v>15000</v>
      </c>
      <c r="W11818">
        <v>11070</v>
      </c>
      <c r="X11818">
        <v>3.42</v>
      </c>
      <c r="Y11818">
        <v>20200</v>
      </c>
      <c r="Z11818">
        <v>1.76</v>
      </c>
    </row>
    <row r="11819" spans="1:26">
      <c r="A11819">
        <v>202373727</v>
      </c>
      <c r="B11819" t="s">
        <v>3742</v>
      </c>
      <c r="C11819" t="s">
        <v>3597</v>
      </c>
      <c r="D11819" t="s">
        <v>3743</v>
      </c>
      <c r="E11819" t="s">
        <v>3744</v>
      </c>
      <c r="F11819" t="s">
        <v>3621</v>
      </c>
      <c r="G11819">
        <v>202373727</v>
      </c>
      <c r="I11819" t="s">
        <v>3622</v>
      </c>
      <c r="J11819" t="s">
        <v>4196</v>
      </c>
      <c r="K11819" t="s">
        <v>3624</v>
      </c>
      <c r="L11819" t="s">
        <v>4177</v>
      </c>
      <c r="M11819">
        <v>13.8</v>
      </c>
      <c r="N11819">
        <v>26.1</v>
      </c>
      <c r="O11819">
        <v>11.5</v>
      </c>
      <c r="S11819" t="b">
        <v>0</v>
      </c>
      <c r="T11819" t="b">
        <v>0</v>
      </c>
      <c r="U11819" t="b">
        <v>0</v>
      </c>
      <c r="V11819">
        <v>12000</v>
      </c>
      <c r="W11819">
        <v>8100</v>
      </c>
      <c r="X11819">
        <v>2.83</v>
      </c>
      <c r="Y11819">
        <v>13600</v>
      </c>
      <c r="Z11819">
        <v>2.0299999999999998</v>
      </c>
    </row>
    <row r="11820" spans="1:26">
      <c r="A11820">
        <v>202373725</v>
      </c>
      <c r="B11820" t="s">
        <v>3742</v>
      </c>
      <c r="C11820" t="s">
        <v>3597</v>
      </c>
      <c r="D11820" t="s">
        <v>3743</v>
      </c>
      <c r="E11820" t="s">
        <v>3744</v>
      </c>
      <c r="F11820" t="s">
        <v>3621</v>
      </c>
      <c r="G11820">
        <v>202373725</v>
      </c>
      <c r="I11820" t="s">
        <v>3622</v>
      </c>
      <c r="J11820" t="s">
        <v>4195</v>
      </c>
      <c r="K11820" t="s">
        <v>3624</v>
      </c>
      <c r="L11820" t="s">
        <v>4175</v>
      </c>
      <c r="M11820">
        <v>16.100000000000001</v>
      </c>
      <c r="N11820">
        <v>30.5</v>
      </c>
      <c r="O11820">
        <v>12.5</v>
      </c>
      <c r="S11820" t="b">
        <v>0</v>
      </c>
      <c r="T11820" t="b">
        <v>0</v>
      </c>
      <c r="U11820" t="b">
        <v>0</v>
      </c>
      <c r="V11820">
        <v>9000</v>
      </c>
      <c r="W11820">
        <v>6700</v>
      </c>
      <c r="X11820">
        <v>2.73</v>
      </c>
      <c r="Y11820">
        <v>12200</v>
      </c>
      <c r="Z11820">
        <v>2.84</v>
      </c>
    </row>
    <row r="11821" spans="1:26">
      <c r="A11821">
        <v>201754322</v>
      </c>
      <c r="B11821" t="s">
        <v>3778</v>
      </c>
      <c r="C11821" t="s">
        <v>3597</v>
      </c>
      <c r="D11821" t="s">
        <v>3743</v>
      </c>
      <c r="E11821" t="s">
        <v>3752</v>
      </c>
      <c r="F11821" t="s">
        <v>3600</v>
      </c>
      <c r="G11821">
        <v>201754322</v>
      </c>
      <c r="I11821" t="s">
        <v>3601</v>
      </c>
      <c r="J11821" t="s">
        <v>4193</v>
      </c>
      <c r="K11821" t="s">
        <v>3624</v>
      </c>
      <c r="L11821" t="s">
        <v>4194</v>
      </c>
      <c r="M11821">
        <v>12.5</v>
      </c>
      <c r="N11821">
        <v>16.8</v>
      </c>
      <c r="O11821">
        <v>10.4</v>
      </c>
      <c r="S11821" t="b">
        <v>0</v>
      </c>
      <c r="T11821" t="b">
        <v>0</v>
      </c>
      <c r="U11821" t="b">
        <v>0</v>
      </c>
      <c r="V11821">
        <v>33000</v>
      </c>
      <c r="W11821">
        <v>27000</v>
      </c>
      <c r="X11821">
        <v>2.4300000000000002</v>
      </c>
      <c r="Y11821">
        <v>38000</v>
      </c>
      <c r="Z11821">
        <v>2.06</v>
      </c>
    </row>
    <row r="11822" spans="1:26">
      <c r="A11822">
        <v>201754300</v>
      </c>
      <c r="B11822" t="s">
        <v>3778</v>
      </c>
      <c r="C11822" t="s">
        <v>3597</v>
      </c>
      <c r="D11822" t="s">
        <v>3743</v>
      </c>
      <c r="E11822" t="s">
        <v>3752</v>
      </c>
      <c r="F11822" t="s">
        <v>3621</v>
      </c>
      <c r="G11822">
        <v>201754300</v>
      </c>
      <c r="I11822" t="s">
        <v>3622</v>
      </c>
      <c r="J11822" t="s">
        <v>4191</v>
      </c>
      <c r="K11822" t="s">
        <v>3624</v>
      </c>
      <c r="L11822" t="s">
        <v>4192</v>
      </c>
      <c r="M11822">
        <v>12.5</v>
      </c>
      <c r="N11822">
        <v>22</v>
      </c>
      <c r="O11822">
        <v>12</v>
      </c>
      <c r="S11822" t="b">
        <v>0</v>
      </c>
      <c r="T11822" t="b">
        <v>0</v>
      </c>
      <c r="U11822" t="b">
        <v>0</v>
      </c>
      <c r="V11822">
        <v>15000</v>
      </c>
      <c r="W11822">
        <v>11000</v>
      </c>
      <c r="X11822">
        <v>3.16</v>
      </c>
      <c r="Y11822">
        <v>18000</v>
      </c>
      <c r="Z11822">
        <v>2.13</v>
      </c>
    </row>
    <row r="11823" spans="1:26">
      <c r="A11823">
        <v>202373689</v>
      </c>
      <c r="B11823" t="s">
        <v>3742</v>
      </c>
      <c r="C11823" t="s">
        <v>3597</v>
      </c>
      <c r="D11823" t="s">
        <v>3743</v>
      </c>
      <c r="E11823" t="s">
        <v>3747</v>
      </c>
      <c r="F11823" t="s">
        <v>3621</v>
      </c>
      <c r="G11823">
        <v>202373689</v>
      </c>
      <c r="I11823" t="s">
        <v>3622</v>
      </c>
      <c r="J11823" t="s">
        <v>4190</v>
      </c>
      <c r="K11823" t="s">
        <v>3624</v>
      </c>
      <c r="L11823" t="s">
        <v>4187</v>
      </c>
      <c r="M11823">
        <v>12.5</v>
      </c>
      <c r="N11823">
        <v>22</v>
      </c>
      <c r="O11823">
        <v>11</v>
      </c>
      <c r="S11823" t="b">
        <v>0</v>
      </c>
      <c r="T11823" t="b">
        <v>0</v>
      </c>
      <c r="U11823" t="b">
        <v>0</v>
      </c>
      <c r="V11823">
        <v>15000</v>
      </c>
      <c r="W11823">
        <v>11070</v>
      </c>
      <c r="X11823">
        <v>3.42</v>
      </c>
      <c r="Y11823">
        <v>20200</v>
      </c>
      <c r="Z11823">
        <v>1.76</v>
      </c>
    </row>
    <row r="11824" spans="1:26">
      <c r="A11824">
        <v>202373687</v>
      </c>
      <c r="B11824" t="s">
        <v>3742</v>
      </c>
      <c r="C11824" t="s">
        <v>3597</v>
      </c>
      <c r="D11824" t="s">
        <v>3743</v>
      </c>
      <c r="E11824" t="s">
        <v>3747</v>
      </c>
      <c r="F11824" t="s">
        <v>3621</v>
      </c>
      <c r="G11824">
        <v>202373687</v>
      </c>
      <c r="I11824" t="s">
        <v>3622</v>
      </c>
      <c r="J11824" t="s">
        <v>4189</v>
      </c>
      <c r="K11824" t="s">
        <v>3624</v>
      </c>
      <c r="L11824" t="s">
        <v>4163</v>
      </c>
      <c r="M11824">
        <v>13.8</v>
      </c>
      <c r="N11824">
        <v>26.1</v>
      </c>
      <c r="O11824">
        <v>11.5</v>
      </c>
      <c r="S11824" t="b">
        <v>0</v>
      </c>
      <c r="T11824" t="b">
        <v>0</v>
      </c>
      <c r="U11824" t="b">
        <v>0</v>
      </c>
      <c r="V11824">
        <v>12000</v>
      </c>
      <c r="W11824">
        <v>8100</v>
      </c>
      <c r="X11824">
        <v>2.83</v>
      </c>
      <c r="Y11824">
        <v>13600</v>
      </c>
      <c r="Z11824">
        <v>2.0299999999999998</v>
      </c>
    </row>
    <row r="11825" spans="1:26">
      <c r="A11825">
        <v>202373685</v>
      </c>
      <c r="B11825" t="s">
        <v>3742</v>
      </c>
      <c r="C11825" t="s">
        <v>3597</v>
      </c>
      <c r="D11825" t="s">
        <v>3743</v>
      </c>
      <c r="E11825" t="s">
        <v>3747</v>
      </c>
      <c r="F11825" t="s">
        <v>3621</v>
      </c>
      <c r="G11825">
        <v>202373685</v>
      </c>
      <c r="I11825" t="s">
        <v>3622</v>
      </c>
      <c r="J11825" t="s">
        <v>4188</v>
      </c>
      <c r="K11825" t="s">
        <v>3624</v>
      </c>
      <c r="L11825" t="s">
        <v>4153</v>
      </c>
      <c r="M11825">
        <v>16.100000000000001</v>
      </c>
      <c r="N11825">
        <v>30.5</v>
      </c>
      <c r="O11825">
        <v>12.5</v>
      </c>
      <c r="S11825" t="b">
        <v>0</v>
      </c>
      <c r="T11825" t="b">
        <v>0</v>
      </c>
      <c r="U11825" t="b">
        <v>0</v>
      </c>
      <c r="V11825">
        <v>9000</v>
      </c>
      <c r="W11825">
        <v>6700</v>
      </c>
      <c r="X11825">
        <v>2.73</v>
      </c>
      <c r="Y11825">
        <v>12200</v>
      </c>
      <c r="Z11825">
        <v>2.84</v>
      </c>
    </row>
    <row r="11826" spans="1:26">
      <c r="A11826">
        <v>202373688</v>
      </c>
      <c r="B11826" t="s">
        <v>3742</v>
      </c>
      <c r="C11826" t="s">
        <v>3597</v>
      </c>
      <c r="D11826" t="s">
        <v>3743</v>
      </c>
      <c r="E11826" t="s">
        <v>3747</v>
      </c>
      <c r="F11826" t="s">
        <v>3621</v>
      </c>
      <c r="G11826">
        <v>202373688</v>
      </c>
      <c r="I11826" t="s">
        <v>3622</v>
      </c>
      <c r="J11826" t="s">
        <v>4186</v>
      </c>
      <c r="L11826" t="s">
        <v>4187</v>
      </c>
      <c r="M11826">
        <v>12.5</v>
      </c>
      <c r="N11826">
        <v>22</v>
      </c>
      <c r="O11826">
        <v>12</v>
      </c>
      <c r="S11826" t="b">
        <v>0</v>
      </c>
      <c r="T11826" t="b">
        <v>0</v>
      </c>
      <c r="U11826" t="b">
        <v>0</v>
      </c>
      <c r="V11826">
        <v>15000</v>
      </c>
      <c r="W11826">
        <v>11000</v>
      </c>
      <c r="X11826">
        <v>3.16</v>
      </c>
      <c r="Y11826">
        <v>18000</v>
      </c>
      <c r="Z11826">
        <v>2.13</v>
      </c>
    </row>
    <row r="11827" spans="1:26">
      <c r="A11827">
        <v>202373692</v>
      </c>
      <c r="B11827" t="s">
        <v>3742</v>
      </c>
      <c r="C11827" t="s">
        <v>3597</v>
      </c>
      <c r="D11827" t="s">
        <v>3743</v>
      </c>
      <c r="E11827" t="s">
        <v>3747</v>
      </c>
      <c r="F11827" t="s">
        <v>3621</v>
      </c>
      <c r="G11827">
        <v>202373692</v>
      </c>
      <c r="I11827" t="s">
        <v>3622</v>
      </c>
      <c r="J11827" t="s">
        <v>4184</v>
      </c>
      <c r="L11827" t="s">
        <v>4185</v>
      </c>
      <c r="M11827">
        <v>15.4</v>
      </c>
      <c r="N11827">
        <v>24.6</v>
      </c>
      <c r="O11827">
        <v>12.8</v>
      </c>
      <c r="S11827" t="b">
        <v>0</v>
      </c>
      <c r="T11827" t="b">
        <v>0</v>
      </c>
      <c r="U11827" t="b">
        <v>0</v>
      </c>
      <c r="V11827">
        <v>9000</v>
      </c>
      <c r="W11827">
        <v>6700</v>
      </c>
      <c r="X11827">
        <v>3.12</v>
      </c>
      <c r="Y11827">
        <v>10200</v>
      </c>
      <c r="Z11827">
        <v>2.82</v>
      </c>
    </row>
    <row r="11828" spans="1:26">
      <c r="A11828">
        <v>202373678</v>
      </c>
      <c r="B11828" t="s">
        <v>3742</v>
      </c>
      <c r="C11828" t="s">
        <v>3597</v>
      </c>
      <c r="D11828" t="s">
        <v>3743</v>
      </c>
      <c r="E11828" t="s">
        <v>3747</v>
      </c>
      <c r="F11828" t="s">
        <v>3787</v>
      </c>
      <c r="G11828">
        <v>202373678</v>
      </c>
      <c r="I11828" t="s">
        <v>3622</v>
      </c>
      <c r="J11828" t="s">
        <v>4182</v>
      </c>
      <c r="L11828" t="s">
        <v>4183</v>
      </c>
      <c r="M11828">
        <v>13.5</v>
      </c>
      <c r="N11828">
        <v>21.8</v>
      </c>
      <c r="O11828">
        <v>11.6</v>
      </c>
      <c r="S11828" t="b">
        <v>0</v>
      </c>
      <c r="T11828" t="b">
        <v>0</v>
      </c>
      <c r="U11828" t="b">
        <v>1</v>
      </c>
      <c r="V11828">
        <v>16550</v>
      </c>
      <c r="W11828">
        <v>14400</v>
      </c>
      <c r="X11828">
        <v>3.55</v>
      </c>
      <c r="Y11828">
        <v>20000</v>
      </c>
      <c r="Z11828">
        <v>1.93</v>
      </c>
    </row>
    <row r="11829" spans="1:26">
      <c r="A11829">
        <v>202373690</v>
      </c>
      <c r="B11829" t="s">
        <v>3742</v>
      </c>
      <c r="C11829" t="s">
        <v>3597</v>
      </c>
      <c r="D11829" t="s">
        <v>3743</v>
      </c>
      <c r="E11829" t="s">
        <v>3747</v>
      </c>
      <c r="F11829" t="s">
        <v>3621</v>
      </c>
      <c r="G11829">
        <v>202373690</v>
      </c>
      <c r="I11829" t="s">
        <v>3622</v>
      </c>
      <c r="J11829" t="s">
        <v>4181</v>
      </c>
      <c r="L11829" t="s">
        <v>4167</v>
      </c>
      <c r="M11829">
        <v>12.5</v>
      </c>
      <c r="N11829">
        <v>21</v>
      </c>
      <c r="O11829">
        <v>12</v>
      </c>
      <c r="S11829" t="b">
        <v>0</v>
      </c>
      <c r="T11829" t="b">
        <v>0</v>
      </c>
      <c r="U11829" t="b">
        <v>0</v>
      </c>
      <c r="V11829">
        <v>17200</v>
      </c>
      <c r="W11829">
        <v>13700</v>
      </c>
      <c r="X11829">
        <v>3.04</v>
      </c>
      <c r="Y11829">
        <v>20300</v>
      </c>
      <c r="Z11829">
        <v>2.12</v>
      </c>
    </row>
    <row r="11830" spans="1:26">
      <c r="A11830">
        <v>202373731</v>
      </c>
      <c r="B11830" t="s">
        <v>3742</v>
      </c>
      <c r="C11830" t="s">
        <v>3597</v>
      </c>
      <c r="D11830" t="s">
        <v>3743</v>
      </c>
      <c r="E11830" t="s">
        <v>3744</v>
      </c>
      <c r="F11830" t="s">
        <v>3621</v>
      </c>
      <c r="G11830">
        <v>202373731</v>
      </c>
      <c r="I11830" t="s">
        <v>3622</v>
      </c>
      <c r="J11830" t="s">
        <v>4178</v>
      </c>
      <c r="L11830" t="s">
        <v>4179</v>
      </c>
      <c r="M11830">
        <v>12.5</v>
      </c>
      <c r="N11830">
        <v>21</v>
      </c>
      <c r="O11830">
        <v>11</v>
      </c>
      <c r="S11830" t="b">
        <v>0</v>
      </c>
      <c r="T11830" t="b">
        <v>0</v>
      </c>
      <c r="U11830" t="b">
        <v>0</v>
      </c>
      <c r="V11830">
        <v>17200</v>
      </c>
      <c r="W11830">
        <v>12480</v>
      </c>
      <c r="X11830">
        <v>2.93</v>
      </c>
      <c r="Y11830">
        <v>24300</v>
      </c>
      <c r="Z11830">
        <v>2.1</v>
      </c>
    </row>
    <row r="11831" spans="1:26">
      <c r="A11831">
        <v>202373726</v>
      </c>
      <c r="B11831" t="s">
        <v>3742</v>
      </c>
      <c r="C11831" t="s">
        <v>3597</v>
      </c>
      <c r="D11831" t="s">
        <v>3743</v>
      </c>
      <c r="E11831" t="s">
        <v>3744</v>
      </c>
      <c r="F11831" t="s">
        <v>3621</v>
      </c>
      <c r="G11831">
        <v>202373726</v>
      </c>
      <c r="I11831" t="s">
        <v>3622</v>
      </c>
      <c r="J11831" t="s">
        <v>4176</v>
      </c>
      <c r="L11831" t="s">
        <v>4177</v>
      </c>
      <c r="M11831">
        <v>13.8</v>
      </c>
      <c r="N11831">
        <v>26.1</v>
      </c>
      <c r="O11831">
        <v>12.5</v>
      </c>
      <c r="S11831" t="b">
        <v>0</v>
      </c>
      <c r="T11831" t="b">
        <v>0</v>
      </c>
      <c r="U11831" t="b">
        <v>0</v>
      </c>
      <c r="V11831">
        <v>12000</v>
      </c>
      <c r="W11831">
        <v>8000</v>
      </c>
      <c r="X11831">
        <v>3.26</v>
      </c>
      <c r="Y11831">
        <v>13600</v>
      </c>
      <c r="Z11831">
        <v>2.1</v>
      </c>
    </row>
    <row r="11832" spans="1:26">
      <c r="A11832">
        <v>202373724</v>
      </c>
      <c r="B11832" t="s">
        <v>3742</v>
      </c>
      <c r="C11832" t="s">
        <v>3597</v>
      </c>
      <c r="D11832" t="s">
        <v>3743</v>
      </c>
      <c r="E11832" t="s">
        <v>3744</v>
      </c>
      <c r="F11832" t="s">
        <v>3621</v>
      </c>
      <c r="G11832">
        <v>202373724</v>
      </c>
      <c r="I11832" t="s">
        <v>3622</v>
      </c>
      <c r="J11832" t="s">
        <v>4174</v>
      </c>
      <c r="L11832" t="s">
        <v>4175</v>
      </c>
      <c r="M11832">
        <v>16.100000000000001</v>
      </c>
      <c r="N11832">
        <v>30.5</v>
      </c>
      <c r="O11832">
        <v>13.5</v>
      </c>
      <c r="S11832" t="b">
        <v>0</v>
      </c>
      <c r="T11832" t="b">
        <v>0</v>
      </c>
      <c r="U11832" t="b">
        <v>0</v>
      </c>
      <c r="V11832">
        <v>9000</v>
      </c>
      <c r="W11832">
        <v>6700</v>
      </c>
      <c r="X11832">
        <v>3.27</v>
      </c>
      <c r="Y11832">
        <v>12200</v>
      </c>
      <c r="Z11832">
        <v>2.48</v>
      </c>
    </row>
    <row r="11833" spans="1:26">
      <c r="A11833">
        <v>202373722</v>
      </c>
      <c r="B11833" t="s">
        <v>3742</v>
      </c>
      <c r="C11833" t="s">
        <v>3597</v>
      </c>
      <c r="D11833" t="s">
        <v>3743</v>
      </c>
      <c r="E11833" t="s">
        <v>3744</v>
      </c>
      <c r="F11833" t="s">
        <v>3621</v>
      </c>
      <c r="G11833">
        <v>202373722</v>
      </c>
      <c r="I11833" t="s">
        <v>3622</v>
      </c>
      <c r="J11833" t="s">
        <v>4172</v>
      </c>
      <c r="L11833" t="s">
        <v>4173</v>
      </c>
      <c r="M11833">
        <v>19</v>
      </c>
      <c r="N11833">
        <v>33.1</v>
      </c>
      <c r="O11833">
        <v>13.5</v>
      </c>
      <c r="S11833" t="b">
        <v>0</v>
      </c>
      <c r="T11833" t="b">
        <v>0</v>
      </c>
      <c r="U11833" t="b">
        <v>0</v>
      </c>
      <c r="V11833">
        <v>6000</v>
      </c>
      <c r="W11833">
        <v>5900</v>
      </c>
      <c r="X11833">
        <v>3.46</v>
      </c>
      <c r="Y11833">
        <v>10700</v>
      </c>
      <c r="Z11833">
        <v>3.14</v>
      </c>
    </row>
    <row r="11834" spans="1:26">
      <c r="A11834">
        <v>202366334</v>
      </c>
      <c r="B11834" t="s">
        <v>3742</v>
      </c>
      <c r="C11834" t="s">
        <v>3597</v>
      </c>
      <c r="D11834" t="s">
        <v>3743</v>
      </c>
      <c r="E11834" t="s">
        <v>3744</v>
      </c>
      <c r="F11834" t="s">
        <v>3710</v>
      </c>
      <c r="G11834">
        <v>202366334</v>
      </c>
      <c r="I11834" t="s">
        <v>3711</v>
      </c>
      <c r="J11834" t="s">
        <v>4171</v>
      </c>
      <c r="K11834" t="s">
        <v>3725</v>
      </c>
      <c r="M11834">
        <v>12.65</v>
      </c>
      <c r="N11834">
        <v>17.45</v>
      </c>
      <c r="O11834">
        <v>10.7</v>
      </c>
      <c r="S11834" t="b">
        <v>0</v>
      </c>
      <c r="T11834" t="b">
        <v>0</v>
      </c>
      <c r="U11834" t="b">
        <v>0</v>
      </c>
      <c r="V11834">
        <v>36000</v>
      </c>
      <c r="W11834">
        <v>35000</v>
      </c>
      <c r="X11834">
        <v>2.54</v>
      </c>
      <c r="Y11834">
        <v>45000</v>
      </c>
      <c r="Z11834">
        <v>2.3199999999999998</v>
      </c>
    </row>
    <row r="11835" spans="1:26">
      <c r="A11835">
        <v>202373695</v>
      </c>
      <c r="B11835" t="s">
        <v>3742</v>
      </c>
      <c r="C11835" t="s">
        <v>3597</v>
      </c>
      <c r="D11835" t="s">
        <v>3743</v>
      </c>
      <c r="E11835" t="s">
        <v>3747</v>
      </c>
      <c r="F11835" t="s">
        <v>3621</v>
      </c>
      <c r="G11835">
        <v>202373695</v>
      </c>
      <c r="I11835" t="s">
        <v>3622</v>
      </c>
      <c r="J11835" t="s">
        <v>4169</v>
      </c>
      <c r="L11835" t="s">
        <v>4170</v>
      </c>
      <c r="M11835">
        <v>13.4</v>
      </c>
      <c r="N11835">
        <v>20.5</v>
      </c>
      <c r="O11835">
        <v>11.2</v>
      </c>
      <c r="S11835" t="b">
        <v>0</v>
      </c>
      <c r="T11835" t="b">
        <v>0</v>
      </c>
      <c r="U11835" t="b">
        <v>0</v>
      </c>
      <c r="V11835">
        <v>18000</v>
      </c>
      <c r="W11835">
        <v>13800</v>
      </c>
      <c r="X11835">
        <v>2.73</v>
      </c>
      <c r="Y11835">
        <v>18200</v>
      </c>
      <c r="Z11835">
        <v>2.48</v>
      </c>
    </row>
    <row r="11836" spans="1:26">
      <c r="A11836">
        <v>202373691</v>
      </c>
      <c r="B11836" t="s">
        <v>3742</v>
      </c>
      <c r="C11836" t="s">
        <v>3597</v>
      </c>
      <c r="D11836" t="s">
        <v>3743</v>
      </c>
      <c r="E11836" t="s">
        <v>3747</v>
      </c>
      <c r="F11836" t="s">
        <v>3621</v>
      </c>
      <c r="G11836">
        <v>202373691</v>
      </c>
      <c r="I11836" t="s">
        <v>3622</v>
      </c>
      <c r="J11836" t="s">
        <v>4166</v>
      </c>
      <c r="L11836" t="s">
        <v>4167</v>
      </c>
      <c r="M11836">
        <v>12.5</v>
      </c>
      <c r="N11836">
        <v>21</v>
      </c>
      <c r="O11836">
        <v>11</v>
      </c>
      <c r="S11836" t="b">
        <v>0</v>
      </c>
      <c r="T11836" t="b">
        <v>0</v>
      </c>
      <c r="U11836" t="b">
        <v>0</v>
      </c>
      <c r="V11836">
        <v>17200</v>
      </c>
      <c r="W11836">
        <v>12480</v>
      </c>
      <c r="X11836">
        <v>2.93</v>
      </c>
      <c r="Y11836">
        <v>24300</v>
      </c>
      <c r="Z11836">
        <v>2.1</v>
      </c>
    </row>
    <row r="11837" spans="1:26">
      <c r="A11837">
        <v>202373694</v>
      </c>
      <c r="B11837" t="s">
        <v>3742</v>
      </c>
      <c r="C11837" t="s">
        <v>3597</v>
      </c>
      <c r="D11837" t="s">
        <v>3743</v>
      </c>
      <c r="E11837" t="s">
        <v>3747</v>
      </c>
      <c r="F11837" t="s">
        <v>3621</v>
      </c>
      <c r="G11837">
        <v>202373694</v>
      </c>
      <c r="I11837" t="s">
        <v>3622</v>
      </c>
      <c r="J11837" t="s">
        <v>4164</v>
      </c>
      <c r="L11837" t="s">
        <v>4165</v>
      </c>
      <c r="M11837">
        <v>13</v>
      </c>
      <c r="N11837">
        <v>21.6</v>
      </c>
      <c r="O11837">
        <v>11.7</v>
      </c>
      <c r="S11837" t="b">
        <v>0</v>
      </c>
      <c r="T11837" t="b">
        <v>0</v>
      </c>
      <c r="U11837" t="b">
        <v>0</v>
      </c>
      <c r="V11837">
        <v>14000</v>
      </c>
      <c r="W11837">
        <v>12200</v>
      </c>
      <c r="X11837">
        <v>2.23</v>
      </c>
      <c r="Y11837">
        <v>16400</v>
      </c>
      <c r="Z11837">
        <v>2.39</v>
      </c>
    </row>
    <row r="11838" spans="1:26">
      <c r="A11838">
        <v>202373686</v>
      </c>
      <c r="B11838" t="s">
        <v>3742</v>
      </c>
      <c r="C11838" t="s">
        <v>3597</v>
      </c>
      <c r="D11838" t="s">
        <v>3743</v>
      </c>
      <c r="E11838" t="s">
        <v>3747</v>
      </c>
      <c r="F11838" t="s">
        <v>3621</v>
      </c>
      <c r="G11838">
        <v>202373686</v>
      </c>
      <c r="I11838" t="s">
        <v>3622</v>
      </c>
      <c r="J11838" t="s">
        <v>4162</v>
      </c>
      <c r="L11838" t="s">
        <v>4163</v>
      </c>
      <c r="M11838">
        <v>13.8</v>
      </c>
      <c r="N11838">
        <v>26.1</v>
      </c>
      <c r="O11838">
        <v>12.5</v>
      </c>
      <c r="S11838" t="b">
        <v>0</v>
      </c>
      <c r="T11838" t="b">
        <v>0</v>
      </c>
      <c r="U11838" t="b">
        <v>0</v>
      </c>
      <c r="V11838">
        <v>12000</v>
      </c>
      <c r="W11838">
        <v>8000</v>
      </c>
      <c r="X11838">
        <v>3.26</v>
      </c>
      <c r="Y11838">
        <v>13600</v>
      </c>
      <c r="Z11838">
        <v>2.1</v>
      </c>
    </row>
    <row r="11839" spans="1:26">
      <c r="A11839">
        <v>202373693</v>
      </c>
      <c r="B11839" t="s">
        <v>3742</v>
      </c>
      <c r="C11839" t="s">
        <v>3597</v>
      </c>
      <c r="D11839" t="s">
        <v>3743</v>
      </c>
      <c r="E11839" t="s">
        <v>3747</v>
      </c>
      <c r="F11839" t="s">
        <v>3621</v>
      </c>
      <c r="G11839">
        <v>202373693</v>
      </c>
      <c r="I11839" t="s">
        <v>3622</v>
      </c>
      <c r="J11839" t="s">
        <v>4160</v>
      </c>
      <c r="L11839" t="s">
        <v>4161</v>
      </c>
      <c r="M11839">
        <v>13</v>
      </c>
      <c r="N11839">
        <v>23.1</v>
      </c>
      <c r="O11839">
        <v>12.5</v>
      </c>
      <c r="S11839" t="b">
        <v>0</v>
      </c>
      <c r="T11839" t="b">
        <v>0</v>
      </c>
      <c r="U11839" t="b">
        <v>0</v>
      </c>
      <c r="V11839">
        <v>12000</v>
      </c>
      <c r="W11839">
        <v>9200</v>
      </c>
      <c r="X11839">
        <v>3.1</v>
      </c>
      <c r="Y11839">
        <v>12000</v>
      </c>
      <c r="Z11839">
        <v>2.84</v>
      </c>
    </row>
    <row r="11840" spans="1:26">
      <c r="A11840">
        <v>202373682</v>
      </c>
      <c r="B11840" t="s">
        <v>3742</v>
      </c>
      <c r="C11840" t="s">
        <v>3597</v>
      </c>
      <c r="D11840" t="s">
        <v>3743</v>
      </c>
      <c r="E11840" t="s">
        <v>3747</v>
      </c>
      <c r="F11840" t="s">
        <v>3621</v>
      </c>
      <c r="G11840">
        <v>202373682</v>
      </c>
      <c r="I11840" t="s">
        <v>3622</v>
      </c>
      <c r="J11840" t="s">
        <v>4158</v>
      </c>
      <c r="L11840" t="s">
        <v>4159</v>
      </c>
      <c r="M11840">
        <v>19</v>
      </c>
      <c r="N11840">
        <v>33.1</v>
      </c>
      <c r="O11840">
        <v>13.5</v>
      </c>
      <c r="S11840" t="b">
        <v>0</v>
      </c>
      <c r="T11840" t="b">
        <v>0</v>
      </c>
      <c r="U11840" t="b">
        <v>0</v>
      </c>
      <c r="V11840">
        <v>6000</v>
      </c>
      <c r="W11840">
        <v>5900</v>
      </c>
      <c r="X11840">
        <v>3.46</v>
      </c>
      <c r="Y11840">
        <v>10700</v>
      </c>
      <c r="Z11840">
        <v>3.14</v>
      </c>
    </row>
    <row r="11841" spans="1:26">
      <c r="A11841">
        <v>202373679</v>
      </c>
      <c r="B11841" t="s">
        <v>3742</v>
      </c>
      <c r="C11841" t="s">
        <v>3597</v>
      </c>
      <c r="D11841" t="s">
        <v>3743</v>
      </c>
      <c r="E11841" t="s">
        <v>3747</v>
      </c>
      <c r="F11841" t="s">
        <v>3787</v>
      </c>
      <c r="G11841">
        <v>202373679</v>
      </c>
      <c r="I11841" t="s">
        <v>3622</v>
      </c>
      <c r="J11841" t="s">
        <v>4156</v>
      </c>
      <c r="L11841" t="s">
        <v>4157</v>
      </c>
      <c r="M11841">
        <v>12.6</v>
      </c>
      <c r="N11841">
        <v>21</v>
      </c>
      <c r="O11841">
        <v>11.3</v>
      </c>
      <c r="S11841" t="b">
        <v>0</v>
      </c>
      <c r="T11841" t="b">
        <v>0</v>
      </c>
      <c r="U11841" t="b">
        <v>1</v>
      </c>
      <c r="V11841">
        <v>18760</v>
      </c>
      <c r="W11841">
        <v>12800</v>
      </c>
      <c r="X11841">
        <v>2.62</v>
      </c>
      <c r="Y11841">
        <v>23000</v>
      </c>
      <c r="Z11841">
        <v>2.1</v>
      </c>
    </row>
    <row r="11842" spans="1:26">
      <c r="A11842">
        <v>202373677</v>
      </c>
      <c r="B11842" t="s">
        <v>3742</v>
      </c>
      <c r="C11842" t="s">
        <v>3597</v>
      </c>
      <c r="D11842" t="s">
        <v>3743</v>
      </c>
      <c r="E11842" t="s">
        <v>3747</v>
      </c>
      <c r="F11842" t="s">
        <v>3787</v>
      </c>
      <c r="G11842">
        <v>202373677</v>
      </c>
      <c r="I11842" t="s">
        <v>3622</v>
      </c>
      <c r="J11842" t="s">
        <v>4154</v>
      </c>
      <c r="L11842" t="s">
        <v>4155</v>
      </c>
      <c r="M11842">
        <v>13.6</v>
      </c>
      <c r="N11842">
        <v>25.5</v>
      </c>
      <c r="O11842">
        <v>12</v>
      </c>
      <c r="S11842" t="b">
        <v>0</v>
      </c>
      <c r="T11842" t="b">
        <v>0</v>
      </c>
      <c r="U11842" t="b">
        <v>1</v>
      </c>
      <c r="V11842">
        <v>13240</v>
      </c>
      <c r="W11842">
        <v>8800</v>
      </c>
      <c r="X11842">
        <v>2.77</v>
      </c>
      <c r="Y11842">
        <v>14800</v>
      </c>
      <c r="Z11842">
        <v>2.29</v>
      </c>
    </row>
    <row r="11843" spans="1:26">
      <c r="A11843">
        <v>202373684</v>
      </c>
      <c r="B11843" t="s">
        <v>3742</v>
      </c>
      <c r="C11843" t="s">
        <v>3597</v>
      </c>
      <c r="D11843" t="s">
        <v>3743</v>
      </c>
      <c r="E11843" t="s">
        <v>3747</v>
      </c>
      <c r="F11843" t="s">
        <v>3621</v>
      </c>
      <c r="G11843">
        <v>202373684</v>
      </c>
      <c r="I11843" t="s">
        <v>3622</v>
      </c>
      <c r="J11843" t="s">
        <v>4152</v>
      </c>
      <c r="L11843" t="s">
        <v>4153</v>
      </c>
      <c r="M11843">
        <v>16.100000000000001</v>
      </c>
      <c r="N11843">
        <v>30.5</v>
      </c>
      <c r="O11843">
        <v>13.5</v>
      </c>
      <c r="S11843" t="b">
        <v>0</v>
      </c>
      <c r="T11843" t="b">
        <v>0</v>
      </c>
      <c r="U11843" t="b">
        <v>0</v>
      </c>
      <c r="V11843">
        <v>9000</v>
      </c>
      <c r="W11843">
        <v>6700</v>
      </c>
      <c r="X11843">
        <v>3.27</v>
      </c>
      <c r="Y11843">
        <v>12200</v>
      </c>
      <c r="Z11843">
        <v>2.48</v>
      </c>
    </row>
    <row r="11844" spans="1:26">
      <c r="A11844">
        <v>202366328</v>
      </c>
      <c r="B11844" t="s">
        <v>3742</v>
      </c>
      <c r="C11844" t="s">
        <v>3597</v>
      </c>
      <c r="D11844" t="s">
        <v>3743</v>
      </c>
      <c r="E11844" t="s">
        <v>3747</v>
      </c>
      <c r="F11844" t="s">
        <v>3710</v>
      </c>
      <c r="G11844">
        <v>202366328</v>
      </c>
      <c r="I11844" t="s">
        <v>3711</v>
      </c>
      <c r="J11844" t="s">
        <v>4151</v>
      </c>
      <c r="K11844" t="s">
        <v>3725</v>
      </c>
      <c r="M11844">
        <v>12.65</v>
      </c>
      <c r="N11844">
        <v>17.45</v>
      </c>
      <c r="O11844">
        <v>10.7</v>
      </c>
      <c r="S11844" t="b">
        <v>0</v>
      </c>
      <c r="T11844" t="b">
        <v>0</v>
      </c>
      <c r="U11844" t="b">
        <v>0</v>
      </c>
      <c r="V11844">
        <v>36000</v>
      </c>
      <c r="W11844">
        <v>35000</v>
      </c>
      <c r="X11844">
        <v>2.54</v>
      </c>
      <c r="Y11844">
        <v>45000</v>
      </c>
      <c r="Z11844">
        <v>2.3199999999999998</v>
      </c>
    </row>
    <row r="11845" spans="1:26">
      <c r="A11845">
        <v>201900210</v>
      </c>
      <c r="B11845" t="s">
        <v>4148</v>
      </c>
      <c r="C11845" t="s">
        <v>3597</v>
      </c>
      <c r="D11845" t="s">
        <v>1093</v>
      </c>
      <c r="E11845" t="s">
        <v>3782</v>
      </c>
      <c r="F11845" t="s">
        <v>3621</v>
      </c>
      <c r="G11845">
        <v>201900210</v>
      </c>
      <c r="I11845" t="s">
        <v>3622</v>
      </c>
      <c r="J11845" t="s">
        <v>4149</v>
      </c>
      <c r="K11845" t="s">
        <v>3624</v>
      </c>
      <c r="L11845" t="s">
        <v>4150</v>
      </c>
      <c r="M11845">
        <v>14.7</v>
      </c>
      <c r="N11845">
        <v>26.2</v>
      </c>
      <c r="O11845">
        <v>12.5</v>
      </c>
      <c r="S11845" t="b">
        <v>0</v>
      </c>
      <c r="T11845" t="b">
        <v>0</v>
      </c>
      <c r="U11845" t="b">
        <v>0</v>
      </c>
      <c r="V11845">
        <v>11500</v>
      </c>
      <c r="W11845">
        <v>12500</v>
      </c>
      <c r="X11845">
        <v>3.49</v>
      </c>
      <c r="Y11845">
        <v>12500</v>
      </c>
      <c r="Z11845">
        <v>2.19</v>
      </c>
    </row>
    <row r="11846" spans="1:26">
      <c r="A11846">
        <v>201900302</v>
      </c>
      <c r="B11846" t="s">
        <v>4145</v>
      </c>
      <c r="C11846" t="s">
        <v>3597</v>
      </c>
      <c r="D11846" t="s">
        <v>1093</v>
      </c>
      <c r="E11846" t="s">
        <v>3782</v>
      </c>
      <c r="F11846" t="s">
        <v>3621</v>
      </c>
      <c r="G11846">
        <v>201900302</v>
      </c>
      <c r="I11846" t="s">
        <v>3622</v>
      </c>
      <c r="J11846" t="s">
        <v>4146</v>
      </c>
      <c r="K11846" t="s">
        <v>3624</v>
      </c>
      <c r="L11846" t="s">
        <v>4147</v>
      </c>
      <c r="M11846">
        <v>12.5</v>
      </c>
      <c r="N11846">
        <v>22.1</v>
      </c>
      <c r="O11846">
        <v>12</v>
      </c>
      <c r="S11846" t="b">
        <v>0</v>
      </c>
      <c r="T11846" t="b">
        <v>0</v>
      </c>
      <c r="U11846" t="b">
        <v>0</v>
      </c>
      <c r="V11846">
        <v>15000</v>
      </c>
      <c r="W11846">
        <v>18200</v>
      </c>
      <c r="X11846">
        <v>5.23</v>
      </c>
      <c r="Y11846">
        <v>18200</v>
      </c>
      <c r="Z11846">
        <v>2.1</v>
      </c>
    </row>
    <row r="11847" spans="1:26">
      <c r="A11847">
        <v>7958199</v>
      </c>
      <c r="B11847" t="s">
        <v>3778</v>
      </c>
      <c r="C11847" t="s">
        <v>3597</v>
      </c>
      <c r="D11847" t="s">
        <v>1093</v>
      </c>
      <c r="E11847" t="s">
        <v>3782</v>
      </c>
      <c r="F11847" t="s">
        <v>3621</v>
      </c>
      <c r="G11847">
        <v>7958199</v>
      </c>
      <c r="I11847" t="s">
        <v>3622</v>
      </c>
      <c r="J11847" t="s">
        <v>4143</v>
      </c>
      <c r="K11847" t="s">
        <v>3624</v>
      </c>
      <c r="L11847" t="s">
        <v>4144</v>
      </c>
      <c r="M11847">
        <v>12.5</v>
      </c>
      <c r="N11847">
        <v>22.5</v>
      </c>
      <c r="O11847">
        <v>11</v>
      </c>
      <c r="S11847" t="b">
        <v>0</v>
      </c>
      <c r="T11847" t="b">
        <v>0</v>
      </c>
      <c r="U11847" t="b">
        <v>0</v>
      </c>
      <c r="V11847">
        <v>11500</v>
      </c>
      <c r="W11847">
        <v>10500</v>
      </c>
      <c r="X11847">
        <v>2.93</v>
      </c>
      <c r="Y11847">
        <v>10500</v>
      </c>
      <c r="Z11847">
        <v>2.14</v>
      </c>
    </row>
    <row r="11848" spans="1:26">
      <c r="A11848">
        <v>7958198</v>
      </c>
      <c r="B11848" t="s">
        <v>3778</v>
      </c>
      <c r="C11848" t="s">
        <v>3597</v>
      </c>
      <c r="D11848" t="s">
        <v>1093</v>
      </c>
      <c r="E11848" t="s">
        <v>3782</v>
      </c>
      <c r="F11848" t="s">
        <v>3621</v>
      </c>
      <c r="G11848">
        <v>7958198</v>
      </c>
      <c r="I11848" t="s">
        <v>3622</v>
      </c>
      <c r="J11848" t="s">
        <v>4141</v>
      </c>
      <c r="K11848" t="s">
        <v>3624</v>
      </c>
      <c r="L11848" t="s">
        <v>4142</v>
      </c>
      <c r="M11848">
        <v>13</v>
      </c>
      <c r="N11848">
        <v>23</v>
      </c>
      <c r="O11848">
        <v>11</v>
      </c>
      <c r="S11848" t="b">
        <v>0</v>
      </c>
      <c r="T11848" t="b">
        <v>0</v>
      </c>
      <c r="U11848" t="b">
        <v>0</v>
      </c>
      <c r="V11848">
        <v>9000</v>
      </c>
      <c r="W11848">
        <v>8100</v>
      </c>
      <c r="X11848">
        <v>2.4</v>
      </c>
      <c r="Y11848">
        <v>9500</v>
      </c>
      <c r="Z11848">
        <v>2.09</v>
      </c>
    </row>
    <row r="11849" spans="1:26">
      <c r="A11849">
        <v>8584526</v>
      </c>
      <c r="B11849" t="s">
        <v>3778</v>
      </c>
      <c r="C11849" t="s">
        <v>3597</v>
      </c>
      <c r="D11849" t="s">
        <v>3714</v>
      </c>
      <c r="E11849" t="s">
        <v>3714</v>
      </c>
      <c r="F11849" t="s">
        <v>3621</v>
      </c>
      <c r="G11849">
        <v>8584526</v>
      </c>
      <c r="I11849" t="s">
        <v>3622</v>
      </c>
      <c r="J11849" t="s">
        <v>4139</v>
      </c>
      <c r="K11849" t="s">
        <v>3624</v>
      </c>
      <c r="L11849" t="s">
        <v>4140</v>
      </c>
      <c r="M11849">
        <v>12.5</v>
      </c>
      <c r="N11849">
        <v>22</v>
      </c>
      <c r="O11849">
        <v>12</v>
      </c>
      <c r="S11849" t="b">
        <v>0</v>
      </c>
      <c r="T11849" t="b">
        <v>0</v>
      </c>
      <c r="U11849" t="b">
        <v>0</v>
      </c>
      <c r="V11849">
        <v>22000</v>
      </c>
      <c r="W11849">
        <v>17200</v>
      </c>
      <c r="X11849">
        <v>2.8</v>
      </c>
      <c r="Y11849">
        <v>27410</v>
      </c>
      <c r="Z11849">
        <v>2.54</v>
      </c>
    </row>
    <row r="11850" spans="1:26">
      <c r="A11850">
        <v>7947563</v>
      </c>
      <c r="B11850" t="s">
        <v>3778</v>
      </c>
      <c r="C11850" t="s">
        <v>3597</v>
      </c>
      <c r="D11850" t="s">
        <v>3714</v>
      </c>
      <c r="E11850" t="s">
        <v>3714</v>
      </c>
      <c r="F11850" t="s">
        <v>3621</v>
      </c>
      <c r="G11850">
        <v>7947563</v>
      </c>
      <c r="I11850" t="s">
        <v>3622</v>
      </c>
      <c r="J11850" t="s">
        <v>4137</v>
      </c>
      <c r="K11850" t="s">
        <v>3624</v>
      </c>
      <c r="L11850" t="s">
        <v>4138</v>
      </c>
      <c r="M11850">
        <v>15.65</v>
      </c>
      <c r="N11850">
        <v>27.5</v>
      </c>
      <c r="O11850">
        <v>12</v>
      </c>
      <c r="S11850" t="b">
        <v>0</v>
      </c>
      <c r="T11850" t="b">
        <v>0</v>
      </c>
      <c r="U11850" t="b">
        <v>0</v>
      </c>
      <c r="V11850">
        <v>9000</v>
      </c>
      <c r="W11850">
        <v>6750</v>
      </c>
      <c r="X11850">
        <v>3.47</v>
      </c>
      <c r="Y11850">
        <v>11940</v>
      </c>
      <c r="Z11850">
        <v>3.02</v>
      </c>
    </row>
    <row r="11851" spans="1:26">
      <c r="A11851">
        <v>10445111</v>
      </c>
      <c r="B11851" t="s">
        <v>3764</v>
      </c>
      <c r="C11851" t="s">
        <v>3597</v>
      </c>
      <c r="D11851" t="s">
        <v>3714</v>
      </c>
      <c r="E11851" t="s">
        <v>3714</v>
      </c>
      <c r="F11851" t="s">
        <v>3710</v>
      </c>
      <c r="G11851">
        <v>10445111</v>
      </c>
      <c r="I11851" t="s">
        <v>3711</v>
      </c>
      <c r="J11851" t="s">
        <v>4136</v>
      </c>
      <c r="K11851" t="s">
        <v>3725</v>
      </c>
      <c r="M11851">
        <v>14.25</v>
      </c>
      <c r="N11851">
        <v>19.25</v>
      </c>
      <c r="O11851">
        <v>11</v>
      </c>
      <c r="S11851" t="b">
        <v>0</v>
      </c>
      <c r="T11851" t="b">
        <v>0</v>
      </c>
      <c r="U11851" t="b">
        <v>0</v>
      </c>
      <c r="V11851">
        <v>35000</v>
      </c>
      <c r="W11851">
        <v>27500</v>
      </c>
      <c r="X11851">
        <v>2.68</v>
      </c>
      <c r="Y11851">
        <v>44960</v>
      </c>
      <c r="Z11851">
        <v>2.5099999999999998</v>
      </c>
    </row>
    <row r="11852" spans="1:26">
      <c r="A11852">
        <v>10443475</v>
      </c>
      <c r="B11852" t="s">
        <v>3778</v>
      </c>
      <c r="C11852" t="s">
        <v>3597</v>
      </c>
      <c r="D11852" t="s">
        <v>3714</v>
      </c>
      <c r="E11852" t="s">
        <v>3714</v>
      </c>
      <c r="F11852" t="s">
        <v>3718</v>
      </c>
      <c r="G11852">
        <v>10443475</v>
      </c>
      <c r="I11852" t="s">
        <v>3711</v>
      </c>
      <c r="J11852" t="s">
        <v>4136</v>
      </c>
      <c r="K11852" t="s">
        <v>3688</v>
      </c>
      <c r="M11852">
        <v>13.5</v>
      </c>
      <c r="N11852">
        <v>17.5</v>
      </c>
      <c r="O11852">
        <v>10.5</v>
      </c>
      <c r="S11852" t="b">
        <v>0</v>
      </c>
      <c r="T11852" t="b">
        <v>0</v>
      </c>
      <c r="U11852" t="b">
        <v>0</v>
      </c>
      <c r="V11852">
        <v>34000</v>
      </c>
      <c r="W11852">
        <v>27000</v>
      </c>
      <c r="X11852">
        <v>2.5</v>
      </c>
      <c r="Y11852">
        <v>44400</v>
      </c>
      <c r="Z11852">
        <v>2.4500000000000002</v>
      </c>
    </row>
    <row r="11853" spans="1:26">
      <c r="A11853">
        <v>10443474</v>
      </c>
      <c r="B11853" t="s">
        <v>3778</v>
      </c>
      <c r="C11853" t="s">
        <v>3597</v>
      </c>
      <c r="D11853" t="s">
        <v>3714</v>
      </c>
      <c r="E11853" t="s">
        <v>3714</v>
      </c>
      <c r="F11853" t="s">
        <v>3718</v>
      </c>
      <c r="G11853">
        <v>10443474</v>
      </c>
      <c r="I11853" t="s">
        <v>3711</v>
      </c>
      <c r="J11853" t="s">
        <v>4135</v>
      </c>
      <c r="K11853" t="s">
        <v>3688</v>
      </c>
      <c r="M11853">
        <v>13</v>
      </c>
      <c r="N11853">
        <v>19</v>
      </c>
      <c r="O11853">
        <v>10.5</v>
      </c>
      <c r="S11853" t="b">
        <v>0</v>
      </c>
      <c r="T11853" t="b">
        <v>0</v>
      </c>
      <c r="U11853" t="b">
        <v>0</v>
      </c>
      <c r="V11853">
        <v>42000</v>
      </c>
      <c r="W11853">
        <v>29000</v>
      </c>
      <c r="X11853">
        <v>2.71</v>
      </c>
      <c r="Y11853">
        <v>49950</v>
      </c>
      <c r="Z11853">
        <v>2.5099999999999998</v>
      </c>
    </row>
    <row r="11854" spans="1:26">
      <c r="A11854">
        <v>8111355</v>
      </c>
      <c r="B11854" t="s">
        <v>3778</v>
      </c>
      <c r="C11854" t="s">
        <v>3597</v>
      </c>
      <c r="D11854" t="s">
        <v>3714</v>
      </c>
      <c r="E11854" t="s">
        <v>3714</v>
      </c>
      <c r="F11854" t="s">
        <v>3650</v>
      </c>
      <c r="G11854">
        <v>8111355</v>
      </c>
      <c r="I11854" t="s">
        <v>3711</v>
      </c>
      <c r="J11854" t="s">
        <v>4121</v>
      </c>
      <c r="K11854" t="s">
        <v>3653</v>
      </c>
      <c r="M11854">
        <v>13</v>
      </c>
      <c r="N11854">
        <v>22</v>
      </c>
      <c r="O11854">
        <v>10</v>
      </c>
      <c r="S11854" t="b">
        <v>0</v>
      </c>
      <c r="T11854" t="b">
        <v>0</v>
      </c>
      <c r="U11854" t="b">
        <v>0</v>
      </c>
      <c r="V11854">
        <v>30000</v>
      </c>
      <c r="W11854">
        <v>19600</v>
      </c>
      <c r="X11854">
        <v>2.74</v>
      </c>
      <c r="Y11854">
        <v>26739</v>
      </c>
      <c r="Z11854">
        <v>3.07</v>
      </c>
    </row>
    <row r="11855" spans="1:26">
      <c r="A11855">
        <v>7184507</v>
      </c>
      <c r="B11855" t="s">
        <v>3778</v>
      </c>
      <c r="C11855" t="s">
        <v>3597</v>
      </c>
      <c r="D11855" t="s">
        <v>3714</v>
      </c>
      <c r="E11855" t="s">
        <v>3714</v>
      </c>
      <c r="F11855" t="s">
        <v>3710</v>
      </c>
      <c r="G11855">
        <v>7184507</v>
      </c>
      <c r="I11855" t="s">
        <v>3711</v>
      </c>
      <c r="J11855" t="s">
        <v>4033</v>
      </c>
      <c r="K11855" t="s">
        <v>3725</v>
      </c>
      <c r="M11855">
        <v>12.5</v>
      </c>
      <c r="N11855">
        <v>19.600000000000001</v>
      </c>
      <c r="O11855">
        <v>10.199999999999999</v>
      </c>
      <c r="S11855" t="b">
        <v>0</v>
      </c>
      <c r="T11855" t="b">
        <v>0</v>
      </c>
      <c r="U11855" t="b">
        <v>0</v>
      </c>
      <c r="V11855">
        <v>18900</v>
      </c>
      <c r="W11855">
        <v>14250</v>
      </c>
      <c r="X11855">
        <v>2.59</v>
      </c>
      <c r="Y11855">
        <v>20394</v>
      </c>
      <c r="Z11855">
        <v>3.4</v>
      </c>
    </row>
    <row r="11856" spans="1:26">
      <c r="A11856">
        <v>8584525</v>
      </c>
      <c r="B11856" t="s">
        <v>3778</v>
      </c>
      <c r="C11856" t="s">
        <v>3597</v>
      </c>
      <c r="D11856" t="s">
        <v>3714</v>
      </c>
      <c r="E11856" t="s">
        <v>3714</v>
      </c>
      <c r="F11856" t="s">
        <v>3621</v>
      </c>
      <c r="G11856">
        <v>8584525</v>
      </c>
      <c r="I11856" t="s">
        <v>3622</v>
      </c>
      <c r="J11856" t="s">
        <v>4133</v>
      </c>
      <c r="K11856" t="s">
        <v>3624</v>
      </c>
      <c r="L11856" t="s">
        <v>4134</v>
      </c>
      <c r="M11856">
        <v>13.5</v>
      </c>
      <c r="N11856">
        <v>24</v>
      </c>
      <c r="O11856">
        <v>12.5</v>
      </c>
      <c r="S11856" t="b">
        <v>0</v>
      </c>
      <c r="T11856" t="b">
        <v>0</v>
      </c>
      <c r="U11856" t="b">
        <v>0</v>
      </c>
      <c r="V11856">
        <v>18200</v>
      </c>
      <c r="W11856">
        <v>13000</v>
      </c>
      <c r="X11856">
        <v>2.78</v>
      </c>
      <c r="Y11856">
        <v>22340</v>
      </c>
      <c r="Z11856">
        <v>2.68</v>
      </c>
    </row>
    <row r="11857" spans="1:26">
      <c r="A11857">
        <v>9680934</v>
      </c>
      <c r="B11857" t="s">
        <v>3778</v>
      </c>
      <c r="C11857" t="s">
        <v>3597</v>
      </c>
      <c r="D11857" t="s">
        <v>3714</v>
      </c>
      <c r="E11857" t="s">
        <v>3714</v>
      </c>
      <c r="F11857" t="s">
        <v>3621</v>
      </c>
      <c r="G11857">
        <v>9680934</v>
      </c>
      <c r="I11857" t="s">
        <v>3622</v>
      </c>
      <c r="J11857" t="s">
        <v>4131</v>
      </c>
      <c r="K11857" t="s">
        <v>3624</v>
      </c>
      <c r="L11857" t="s">
        <v>4132</v>
      </c>
      <c r="M11857">
        <v>12.5</v>
      </c>
      <c r="N11857">
        <v>22</v>
      </c>
      <c r="O11857">
        <v>12</v>
      </c>
      <c r="S11857" t="b">
        <v>0</v>
      </c>
      <c r="T11857" t="b">
        <v>0</v>
      </c>
      <c r="U11857" t="b">
        <v>0</v>
      </c>
      <c r="V11857">
        <v>15000</v>
      </c>
      <c r="W11857">
        <v>13500</v>
      </c>
      <c r="X11857">
        <v>2.75</v>
      </c>
      <c r="Y11857">
        <v>25640</v>
      </c>
      <c r="Z11857">
        <v>2.65</v>
      </c>
    </row>
    <row r="11858" spans="1:26">
      <c r="A11858">
        <v>7180063</v>
      </c>
      <c r="B11858" t="s">
        <v>3778</v>
      </c>
      <c r="C11858" t="s">
        <v>3597</v>
      </c>
      <c r="D11858" t="s">
        <v>3714</v>
      </c>
      <c r="E11858" t="s">
        <v>3714</v>
      </c>
      <c r="F11858" t="s">
        <v>3650</v>
      </c>
      <c r="G11858">
        <v>7180063</v>
      </c>
      <c r="I11858" t="s">
        <v>3711</v>
      </c>
      <c r="J11858" t="s">
        <v>4120</v>
      </c>
      <c r="K11858" t="s">
        <v>3653</v>
      </c>
      <c r="M11858">
        <v>13</v>
      </c>
      <c r="N11858">
        <v>22</v>
      </c>
      <c r="O11858">
        <v>10</v>
      </c>
      <c r="S11858" t="b">
        <v>0</v>
      </c>
      <c r="T11858" t="b">
        <v>0</v>
      </c>
      <c r="U11858" t="b">
        <v>0</v>
      </c>
      <c r="V11858">
        <v>32000</v>
      </c>
      <c r="W11858">
        <v>20000</v>
      </c>
      <c r="X11858">
        <v>2.62</v>
      </c>
      <c r="Y11858">
        <v>29105</v>
      </c>
      <c r="Z11858">
        <v>3.06</v>
      </c>
    </row>
    <row r="11859" spans="1:26">
      <c r="A11859">
        <v>10513886</v>
      </c>
      <c r="B11859" t="s">
        <v>4128</v>
      </c>
      <c r="C11859" t="s">
        <v>3597</v>
      </c>
      <c r="D11859" t="s">
        <v>3714</v>
      </c>
      <c r="E11859" t="s">
        <v>3714</v>
      </c>
      <c r="F11859" t="s">
        <v>3600</v>
      </c>
      <c r="G11859">
        <v>10513886</v>
      </c>
      <c r="I11859" t="s">
        <v>3601</v>
      </c>
      <c r="J11859" t="s">
        <v>4129</v>
      </c>
      <c r="K11859" t="s">
        <v>3688</v>
      </c>
      <c r="L11859" t="s">
        <v>4130</v>
      </c>
      <c r="M11859">
        <v>13.3</v>
      </c>
      <c r="N11859">
        <v>19</v>
      </c>
      <c r="O11859">
        <v>9.5</v>
      </c>
      <c r="S11859" t="b">
        <v>0</v>
      </c>
      <c r="T11859" t="b">
        <v>0</v>
      </c>
      <c r="U11859" t="b">
        <v>0</v>
      </c>
      <c r="V11859">
        <v>18000</v>
      </c>
      <c r="W11859">
        <v>12600</v>
      </c>
      <c r="X11859">
        <v>2.64</v>
      </c>
      <c r="Y11859">
        <v>18000</v>
      </c>
      <c r="Z11859">
        <v>2.29</v>
      </c>
    </row>
    <row r="11860" spans="1:26">
      <c r="A11860">
        <v>5859621</v>
      </c>
      <c r="B11860" t="s">
        <v>3723</v>
      </c>
      <c r="C11860" t="s">
        <v>3597</v>
      </c>
      <c r="D11860" t="s">
        <v>3714</v>
      </c>
      <c r="E11860" t="s">
        <v>3714</v>
      </c>
      <c r="F11860" t="s">
        <v>3753</v>
      </c>
      <c r="G11860">
        <v>5859621</v>
      </c>
      <c r="I11860" t="s">
        <v>3601</v>
      </c>
      <c r="J11860" t="s">
        <v>4126</v>
      </c>
      <c r="K11860" t="s">
        <v>3624</v>
      </c>
      <c r="L11860" t="s">
        <v>4127</v>
      </c>
      <c r="M11860">
        <v>12</v>
      </c>
      <c r="N11860">
        <v>17</v>
      </c>
      <c r="O11860">
        <v>10</v>
      </c>
      <c r="S11860" t="b">
        <v>0</v>
      </c>
      <c r="T11860" t="b">
        <v>0</v>
      </c>
      <c r="U11860" t="b">
        <v>0</v>
      </c>
      <c r="V11860">
        <v>24000</v>
      </c>
      <c r="W11860">
        <v>17600</v>
      </c>
      <c r="X11860">
        <v>2.67</v>
      </c>
      <c r="Y11860">
        <v>21500</v>
      </c>
      <c r="Z11860">
        <v>2.25</v>
      </c>
    </row>
    <row r="11861" spans="1:26">
      <c r="A11861">
        <v>5859622</v>
      </c>
      <c r="B11861" t="s">
        <v>3723</v>
      </c>
      <c r="C11861" t="s">
        <v>3597</v>
      </c>
      <c r="D11861" t="s">
        <v>3714</v>
      </c>
      <c r="E11861" t="s">
        <v>3714</v>
      </c>
      <c r="F11861" t="s">
        <v>3753</v>
      </c>
      <c r="G11861">
        <v>5859622</v>
      </c>
      <c r="I11861" t="s">
        <v>3601</v>
      </c>
      <c r="J11861" t="s">
        <v>4124</v>
      </c>
      <c r="K11861" t="s">
        <v>3624</v>
      </c>
      <c r="L11861" t="s">
        <v>4125</v>
      </c>
      <c r="M11861">
        <v>12.1</v>
      </c>
      <c r="N11861">
        <v>17.600000000000001</v>
      </c>
      <c r="O11861">
        <v>9.1999999999999993</v>
      </c>
      <c r="S11861" t="b">
        <v>0</v>
      </c>
      <c r="T11861" t="b">
        <v>0</v>
      </c>
      <c r="U11861" t="b">
        <v>0</v>
      </c>
      <c r="V11861">
        <v>36000</v>
      </c>
      <c r="W11861">
        <v>24600</v>
      </c>
      <c r="X11861">
        <v>2.62</v>
      </c>
      <c r="Y11861">
        <v>32800</v>
      </c>
      <c r="Z11861">
        <v>2.09</v>
      </c>
    </row>
    <row r="11862" spans="1:26">
      <c r="A11862">
        <v>8111360</v>
      </c>
      <c r="B11862" t="s">
        <v>3723</v>
      </c>
      <c r="C11862" t="s">
        <v>3597</v>
      </c>
      <c r="D11862" t="s">
        <v>3714</v>
      </c>
      <c r="E11862" t="s">
        <v>3714</v>
      </c>
      <c r="F11862" t="s">
        <v>3710</v>
      </c>
      <c r="G11862">
        <v>8111360</v>
      </c>
      <c r="I11862" t="s">
        <v>3711</v>
      </c>
      <c r="J11862" t="s">
        <v>4123</v>
      </c>
      <c r="K11862" t="s">
        <v>3725</v>
      </c>
      <c r="M11862">
        <v>11.65</v>
      </c>
      <c r="N11862">
        <v>18.5</v>
      </c>
      <c r="O11862">
        <v>9.85</v>
      </c>
      <c r="S11862" t="b">
        <v>0</v>
      </c>
      <c r="T11862" t="b">
        <v>0</v>
      </c>
      <c r="U11862" t="b">
        <v>0</v>
      </c>
      <c r="V11862">
        <v>46000</v>
      </c>
      <c r="W11862">
        <v>34300</v>
      </c>
      <c r="X11862">
        <v>3.23</v>
      </c>
      <c r="Y11862">
        <v>47189</v>
      </c>
      <c r="Z11862">
        <v>2.67</v>
      </c>
    </row>
    <row r="11863" spans="1:26">
      <c r="A11863">
        <v>8111357</v>
      </c>
      <c r="B11863" t="s">
        <v>3723</v>
      </c>
      <c r="C11863" t="s">
        <v>3597</v>
      </c>
      <c r="D11863" t="s">
        <v>3714</v>
      </c>
      <c r="E11863" t="s">
        <v>3714</v>
      </c>
      <c r="F11863" t="s">
        <v>3718</v>
      </c>
      <c r="G11863">
        <v>8111357</v>
      </c>
      <c r="I11863" t="s">
        <v>3711</v>
      </c>
      <c r="J11863" t="s">
        <v>4123</v>
      </c>
      <c r="K11863" t="s">
        <v>3688</v>
      </c>
      <c r="M11863">
        <v>10.8</v>
      </c>
      <c r="N11863">
        <v>17.5</v>
      </c>
      <c r="O11863">
        <v>9.6999999999999993</v>
      </c>
      <c r="S11863" t="b">
        <v>0</v>
      </c>
      <c r="T11863" t="b">
        <v>0</v>
      </c>
      <c r="U11863" t="b">
        <v>0</v>
      </c>
      <c r="V11863">
        <v>44000</v>
      </c>
      <c r="W11863">
        <v>33600</v>
      </c>
      <c r="X11863">
        <v>3.08</v>
      </c>
      <c r="Y11863">
        <v>45382</v>
      </c>
      <c r="Z11863">
        <v>2.52</v>
      </c>
    </row>
    <row r="11864" spans="1:26">
      <c r="A11864">
        <v>8898929</v>
      </c>
      <c r="B11864" t="s">
        <v>3723</v>
      </c>
      <c r="C11864" t="s">
        <v>3597</v>
      </c>
      <c r="D11864" t="s">
        <v>3714</v>
      </c>
      <c r="E11864" t="s">
        <v>3714</v>
      </c>
      <c r="F11864" t="s">
        <v>3718</v>
      </c>
      <c r="G11864">
        <v>8898929</v>
      </c>
      <c r="I11864" t="s">
        <v>3711</v>
      </c>
      <c r="J11864" t="s">
        <v>3724</v>
      </c>
      <c r="K11864" t="s">
        <v>3688</v>
      </c>
      <c r="M11864">
        <v>10.5</v>
      </c>
      <c r="N11864">
        <v>18.5</v>
      </c>
      <c r="O11864">
        <v>10.5</v>
      </c>
      <c r="S11864" t="b">
        <v>0</v>
      </c>
      <c r="T11864" t="b">
        <v>0</v>
      </c>
      <c r="U11864" t="b">
        <v>0</v>
      </c>
      <c r="V11864">
        <v>58000</v>
      </c>
      <c r="W11864">
        <v>43000</v>
      </c>
      <c r="X11864">
        <v>2.8</v>
      </c>
      <c r="Y11864">
        <v>53982</v>
      </c>
      <c r="Z11864">
        <v>2.75</v>
      </c>
    </row>
    <row r="11865" spans="1:26">
      <c r="A11865">
        <v>7184505</v>
      </c>
      <c r="B11865" t="s">
        <v>3723</v>
      </c>
      <c r="C11865" t="s">
        <v>3597</v>
      </c>
      <c r="D11865" t="s">
        <v>3714</v>
      </c>
      <c r="E11865" t="s">
        <v>3714</v>
      </c>
      <c r="F11865" t="s">
        <v>3718</v>
      </c>
      <c r="G11865">
        <v>7184505</v>
      </c>
      <c r="I11865" t="s">
        <v>3711</v>
      </c>
      <c r="J11865" t="s">
        <v>4033</v>
      </c>
      <c r="K11865" t="s">
        <v>3688</v>
      </c>
      <c r="M11865">
        <v>11.5</v>
      </c>
      <c r="N11865">
        <v>17.5</v>
      </c>
      <c r="O11865">
        <v>9.8000000000000007</v>
      </c>
      <c r="S11865" t="b">
        <v>0</v>
      </c>
      <c r="T11865" t="b">
        <v>0</v>
      </c>
      <c r="U11865" t="b">
        <v>0</v>
      </c>
      <c r="V11865">
        <v>17800</v>
      </c>
      <c r="W11865">
        <v>14000</v>
      </c>
      <c r="X11865">
        <v>2.4900000000000002</v>
      </c>
      <c r="Y11865">
        <v>19691</v>
      </c>
      <c r="Z11865">
        <v>3.19</v>
      </c>
    </row>
    <row r="11866" spans="1:26">
      <c r="A11866">
        <v>7184506</v>
      </c>
      <c r="B11866" t="s">
        <v>3723</v>
      </c>
      <c r="C11866" t="s">
        <v>3597</v>
      </c>
      <c r="D11866" t="s">
        <v>3714</v>
      </c>
      <c r="E11866" t="s">
        <v>3714</v>
      </c>
      <c r="F11866" t="s">
        <v>3710</v>
      </c>
      <c r="G11866">
        <v>7184506</v>
      </c>
      <c r="I11866" t="s">
        <v>3711</v>
      </c>
      <c r="J11866" t="s">
        <v>4122</v>
      </c>
      <c r="K11866" t="s">
        <v>3725</v>
      </c>
      <c r="M11866">
        <v>11.85</v>
      </c>
      <c r="N11866">
        <v>19.600000000000001</v>
      </c>
      <c r="O11866">
        <v>9.6999999999999993</v>
      </c>
      <c r="S11866" t="b">
        <v>0</v>
      </c>
      <c r="T11866" t="b">
        <v>0</v>
      </c>
      <c r="U11866" t="b">
        <v>0</v>
      </c>
      <c r="V11866">
        <v>15500</v>
      </c>
      <c r="W11866">
        <v>13250</v>
      </c>
      <c r="X11866">
        <v>2.41</v>
      </c>
      <c r="Y11866">
        <v>18203</v>
      </c>
      <c r="Z11866">
        <v>2.67</v>
      </c>
    </row>
    <row r="11867" spans="1:26">
      <c r="A11867">
        <v>7180061</v>
      </c>
      <c r="B11867" t="s">
        <v>3723</v>
      </c>
      <c r="C11867" t="s">
        <v>3597</v>
      </c>
      <c r="D11867" t="s">
        <v>3714</v>
      </c>
      <c r="E11867" t="s">
        <v>3714</v>
      </c>
      <c r="F11867" t="s">
        <v>3718</v>
      </c>
      <c r="G11867">
        <v>7180061</v>
      </c>
      <c r="I11867" t="s">
        <v>3711</v>
      </c>
      <c r="J11867" t="s">
        <v>4122</v>
      </c>
      <c r="K11867" t="s">
        <v>3688</v>
      </c>
      <c r="M11867">
        <v>10.7</v>
      </c>
      <c r="N11867">
        <v>17.2</v>
      </c>
      <c r="O11867">
        <v>9.6999999999999993</v>
      </c>
      <c r="S11867" t="b">
        <v>0</v>
      </c>
      <c r="T11867" t="b">
        <v>0</v>
      </c>
      <c r="U11867" t="b">
        <v>0</v>
      </c>
      <c r="V11867">
        <v>14000</v>
      </c>
      <c r="W11867">
        <v>13000</v>
      </c>
      <c r="X11867">
        <v>2.4</v>
      </c>
      <c r="Y11867">
        <v>17245</v>
      </c>
      <c r="Z11867">
        <v>2.57</v>
      </c>
    </row>
    <row r="11868" spans="1:26">
      <c r="A11868">
        <v>8111356</v>
      </c>
      <c r="B11868" t="s">
        <v>3723</v>
      </c>
      <c r="C11868" t="s">
        <v>3597</v>
      </c>
      <c r="D11868" t="s">
        <v>3714</v>
      </c>
      <c r="E11868" t="s">
        <v>3714</v>
      </c>
      <c r="F11868" t="s">
        <v>3718</v>
      </c>
      <c r="G11868">
        <v>8111356</v>
      </c>
      <c r="I11868" t="s">
        <v>3711</v>
      </c>
      <c r="J11868" t="s">
        <v>4121</v>
      </c>
      <c r="K11868" t="s">
        <v>3688</v>
      </c>
      <c r="M11868">
        <v>11</v>
      </c>
      <c r="N11868">
        <v>18.2</v>
      </c>
      <c r="O11868">
        <v>9.6999999999999993</v>
      </c>
      <c r="S11868" t="b">
        <v>0</v>
      </c>
      <c r="T11868" t="b">
        <v>0</v>
      </c>
      <c r="U11868" t="b">
        <v>0</v>
      </c>
      <c r="V11868">
        <v>26030</v>
      </c>
      <c r="W11868">
        <v>19000</v>
      </c>
      <c r="X11868">
        <v>2.4900000000000002</v>
      </c>
      <c r="Y11868">
        <v>24817</v>
      </c>
      <c r="Z11868">
        <v>2.54</v>
      </c>
    </row>
    <row r="11869" spans="1:26">
      <c r="A11869">
        <v>7184508</v>
      </c>
      <c r="B11869" t="s">
        <v>3723</v>
      </c>
      <c r="C11869" t="s">
        <v>3597</v>
      </c>
      <c r="D11869" t="s">
        <v>3714</v>
      </c>
      <c r="E11869" t="s">
        <v>3714</v>
      </c>
      <c r="F11869" t="s">
        <v>3710</v>
      </c>
      <c r="G11869">
        <v>7184508</v>
      </c>
      <c r="I11869" t="s">
        <v>3711</v>
      </c>
      <c r="J11869" t="s">
        <v>4120</v>
      </c>
      <c r="K11869" t="s">
        <v>3725</v>
      </c>
      <c r="M11869">
        <v>12</v>
      </c>
      <c r="N11869">
        <v>20.100000000000001</v>
      </c>
      <c r="O11869">
        <v>9.85</v>
      </c>
      <c r="S11869" t="b">
        <v>0</v>
      </c>
      <c r="T11869" t="b">
        <v>0</v>
      </c>
      <c r="U11869" t="b">
        <v>0</v>
      </c>
      <c r="V11869">
        <v>30000</v>
      </c>
      <c r="W11869">
        <v>19750</v>
      </c>
      <c r="X11869">
        <v>2.5099999999999998</v>
      </c>
      <c r="Y11869">
        <v>28297</v>
      </c>
      <c r="Z11869">
        <v>2.92</v>
      </c>
    </row>
    <row r="11870" spans="1:26">
      <c r="A11870">
        <v>8111359</v>
      </c>
      <c r="B11870" t="s">
        <v>3723</v>
      </c>
      <c r="C11870" t="s">
        <v>3597</v>
      </c>
      <c r="D11870" t="s">
        <v>3714</v>
      </c>
      <c r="E11870" t="s">
        <v>3714</v>
      </c>
      <c r="F11870" t="s">
        <v>3710</v>
      </c>
      <c r="G11870">
        <v>8111359</v>
      </c>
      <c r="I11870" t="s">
        <v>3711</v>
      </c>
      <c r="J11870" t="s">
        <v>4121</v>
      </c>
      <c r="K11870" t="s">
        <v>3725</v>
      </c>
      <c r="M11870">
        <v>12</v>
      </c>
      <c r="N11870">
        <v>20.100000000000001</v>
      </c>
      <c r="O11870">
        <v>9.85</v>
      </c>
      <c r="S11870" t="b">
        <v>0</v>
      </c>
      <c r="T11870" t="b">
        <v>0</v>
      </c>
      <c r="U11870" t="b">
        <v>0</v>
      </c>
      <c r="V11870">
        <v>28020</v>
      </c>
      <c r="W11870">
        <v>19300</v>
      </c>
      <c r="X11870">
        <v>2.61</v>
      </c>
      <c r="Y11870">
        <v>25778</v>
      </c>
      <c r="Z11870">
        <v>2.8</v>
      </c>
    </row>
    <row r="11871" spans="1:26">
      <c r="A11871">
        <v>7180064</v>
      </c>
      <c r="B11871" t="s">
        <v>3723</v>
      </c>
      <c r="C11871" t="s">
        <v>3597</v>
      </c>
      <c r="D11871" t="s">
        <v>3714</v>
      </c>
      <c r="E11871" t="s">
        <v>3714</v>
      </c>
      <c r="F11871" t="s">
        <v>3718</v>
      </c>
      <c r="G11871">
        <v>7180064</v>
      </c>
      <c r="I11871" t="s">
        <v>3711</v>
      </c>
      <c r="J11871" t="s">
        <v>4120</v>
      </c>
      <c r="K11871" t="s">
        <v>3688</v>
      </c>
      <c r="M11871">
        <v>11</v>
      </c>
      <c r="N11871">
        <v>18.2</v>
      </c>
      <c r="O11871">
        <v>9.6999999999999993</v>
      </c>
      <c r="S11871" t="b">
        <v>0</v>
      </c>
      <c r="T11871" t="b">
        <v>0</v>
      </c>
      <c r="U11871" t="b">
        <v>0</v>
      </c>
      <c r="V11871">
        <v>28000</v>
      </c>
      <c r="W11871">
        <v>19500</v>
      </c>
      <c r="X11871">
        <v>2.4</v>
      </c>
      <c r="Y11871">
        <v>27489</v>
      </c>
      <c r="Z11871">
        <v>2.79</v>
      </c>
    </row>
    <row r="11872" spans="1:26">
      <c r="A11872">
        <v>202463647</v>
      </c>
      <c r="B11872" t="s">
        <v>3893</v>
      </c>
      <c r="C11872" t="s">
        <v>3597</v>
      </c>
      <c r="D11872" t="s">
        <v>1049</v>
      </c>
      <c r="E11872" t="s">
        <v>3855</v>
      </c>
      <c r="F11872" t="s">
        <v>3621</v>
      </c>
      <c r="G11872">
        <v>202463647</v>
      </c>
      <c r="I11872" t="s">
        <v>3622</v>
      </c>
      <c r="J11872" t="s">
        <v>4116</v>
      </c>
      <c r="K11872" t="s">
        <v>3624</v>
      </c>
      <c r="L11872" t="s">
        <v>4117</v>
      </c>
      <c r="M11872">
        <v>13.65</v>
      </c>
      <c r="N11872">
        <v>23.5</v>
      </c>
      <c r="O11872">
        <v>12</v>
      </c>
      <c r="S11872" t="b">
        <v>0</v>
      </c>
      <c r="T11872" t="b">
        <v>0</v>
      </c>
      <c r="U11872" t="b">
        <v>1</v>
      </c>
      <c r="V11872">
        <v>22000</v>
      </c>
      <c r="W11872">
        <v>15450</v>
      </c>
      <c r="X11872">
        <v>3</v>
      </c>
      <c r="Y11872">
        <v>22000</v>
      </c>
      <c r="Z11872">
        <v>2.34</v>
      </c>
    </row>
    <row r="11873" spans="1:26">
      <c r="A11873">
        <v>202373698</v>
      </c>
      <c r="B11873" t="s">
        <v>3742</v>
      </c>
      <c r="C11873" t="s">
        <v>3597</v>
      </c>
      <c r="D11873" t="s">
        <v>3743</v>
      </c>
      <c r="E11873" t="s">
        <v>3747</v>
      </c>
      <c r="F11873" t="s">
        <v>3621</v>
      </c>
      <c r="G11873">
        <v>202373698</v>
      </c>
      <c r="I11873" t="s">
        <v>3622</v>
      </c>
      <c r="J11873" t="s">
        <v>4114</v>
      </c>
      <c r="K11873" t="s">
        <v>3624</v>
      </c>
      <c r="L11873" t="s">
        <v>4115</v>
      </c>
      <c r="M11873">
        <v>9.9</v>
      </c>
      <c r="N11873">
        <v>18</v>
      </c>
      <c r="O11873">
        <v>10</v>
      </c>
      <c r="S11873" t="b">
        <v>0</v>
      </c>
      <c r="T11873" t="b">
        <v>0</v>
      </c>
      <c r="U11873" t="b">
        <v>0</v>
      </c>
      <c r="V11873">
        <v>12000</v>
      </c>
      <c r="W11873">
        <v>7600</v>
      </c>
      <c r="X11873">
        <v>2.78</v>
      </c>
      <c r="Y11873">
        <v>9000</v>
      </c>
      <c r="Z11873">
        <v>2.66</v>
      </c>
    </row>
    <row r="11874" spans="1:26">
      <c r="A11874">
        <v>202373701</v>
      </c>
      <c r="B11874" t="s">
        <v>3742</v>
      </c>
      <c r="C11874" t="s">
        <v>3597</v>
      </c>
      <c r="D11874" t="s">
        <v>3743</v>
      </c>
      <c r="E11874" t="s">
        <v>3747</v>
      </c>
      <c r="F11874" t="s">
        <v>3621</v>
      </c>
      <c r="G11874">
        <v>202373701</v>
      </c>
      <c r="I11874" t="s">
        <v>3622</v>
      </c>
      <c r="J11874" t="s">
        <v>4111</v>
      </c>
      <c r="K11874" t="s">
        <v>3624</v>
      </c>
      <c r="L11874" t="s">
        <v>4112</v>
      </c>
      <c r="M11874">
        <v>8.6</v>
      </c>
      <c r="N11874">
        <v>18</v>
      </c>
      <c r="O11874">
        <v>10</v>
      </c>
      <c r="S11874" t="b">
        <v>0</v>
      </c>
      <c r="T11874" t="b">
        <v>0</v>
      </c>
      <c r="U11874" t="b">
        <v>0</v>
      </c>
      <c r="V11874">
        <v>22500</v>
      </c>
      <c r="W11874">
        <v>18500</v>
      </c>
      <c r="X11874">
        <v>2.36</v>
      </c>
      <c r="Y11874">
        <v>18500</v>
      </c>
      <c r="Z11874">
        <v>2.42</v>
      </c>
    </row>
    <row r="11875" spans="1:26">
      <c r="A11875">
        <v>202119335</v>
      </c>
      <c r="B11875" t="s">
        <v>3893</v>
      </c>
      <c r="C11875" t="s">
        <v>3597</v>
      </c>
      <c r="D11875" t="s">
        <v>1049</v>
      </c>
      <c r="E11875" t="s">
        <v>3861</v>
      </c>
      <c r="F11875" t="s">
        <v>3650</v>
      </c>
      <c r="G11875">
        <v>202119335</v>
      </c>
      <c r="I11875" t="s">
        <v>3711</v>
      </c>
      <c r="J11875" t="s">
        <v>4096</v>
      </c>
      <c r="K11875" t="s">
        <v>3653</v>
      </c>
      <c r="M11875">
        <v>11</v>
      </c>
      <c r="N11875">
        <v>20.5</v>
      </c>
      <c r="O11875">
        <v>10.199999999999999</v>
      </c>
      <c r="S11875" t="b">
        <v>0</v>
      </c>
      <c r="T11875" t="b">
        <v>0</v>
      </c>
      <c r="U11875" t="b">
        <v>0</v>
      </c>
      <c r="V11875">
        <v>48000</v>
      </c>
      <c r="W11875">
        <v>30400</v>
      </c>
      <c r="X11875">
        <v>2.2200000000000002</v>
      </c>
      <c r="Y11875">
        <v>30070</v>
      </c>
      <c r="Z11875">
        <v>2.12</v>
      </c>
    </row>
    <row r="11876" spans="1:26">
      <c r="A11876">
        <v>201835791</v>
      </c>
      <c r="B11876" t="s">
        <v>3893</v>
      </c>
      <c r="C11876" t="s">
        <v>3597</v>
      </c>
      <c r="D11876" t="s">
        <v>1049</v>
      </c>
      <c r="E11876" t="s">
        <v>3860</v>
      </c>
      <c r="F11876" t="s">
        <v>3650</v>
      </c>
      <c r="G11876">
        <v>201835791</v>
      </c>
      <c r="I11876" t="s">
        <v>3711</v>
      </c>
      <c r="J11876" t="s">
        <v>4096</v>
      </c>
      <c r="K11876" t="s">
        <v>3653</v>
      </c>
      <c r="M11876">
        <v>11</v>
      </c>
      <c r="N11876">
        <v>20.5</v>
      </c>
      <c r="O11876">
        <v>10.199999999999999</v>
      </c>
      <c r="S11876" t="b">
        <v>0</v>
      </c>
      <c r="T11876" t="b">
        <v>0</v>
      </c>
      <c r="U11876" t="b">
        <v>0</v>
      </c>
      <c r="V11876">
        <v>48000</v>
      </c>
      <c r="W11876">
        <v>30400</v>
      </c>
      <c r="X11876">
        <v>2.2200000000000002</v>
      </c>
      <c r="Y11876">
        <v>30070</v>
      </c>
      <c r="Z11876">
        <v>2.12</v>
      </c>
    </row>
    <row r="11877" spans="1:26">
      <c r="A11877">
        <v>201771975</v>
      </c>
      <c r="B11877" t="s">
        <v>3893</v>
      </c>
      <c r="C11877" t="s">
        <v>3597</v>
      </c>
      <c r="D11877" t="s">
        <v>1049</v>
      </c>
      <c r="E11877" t="s">
        <v>3834</v>
      </c>
      <c r="F11877" t="s">
        <v>3650</v>
      </c>
      <c r="G11877">
        <v>201771975</v>
      </c>
      <c r="I11877" t="s">
        <v>3711</v>
      </c>
      <c r="J11877" t="s">
        <v>4096</v>
      </c>
      <c r="K11877" t="s">
        <v>3653</v>
      </c>
      <c r="M11877">
        <v>11</v>
      </c>
      <c r="N11877">
        <v>20.5</v>
      </c>
      <c r="O11877">
        <v>10.199999999999999</v>
      </c>
      <c r="S11877" t="b">
        <v>0</v>
      </c>
      <c r="T11877" t="b">
        <v>0</v>
      </c>
      <c r="U11877" t="b">
        <v>0</v>
      </c>
      <c r="V11877">
        <v>48000</v>
      </c>
      <c r="W11877">
        <v>30400</v>
      </c>
      <c r="X11877">
        <v>2.2200000000000002</v>
      </c>
      <c r="Y11877">
        <v>30070</v>
      </c>
      <c r="Z11877">
        <v>2.12</v>
      </c>
    </row>
    <row r="11878" spans="1:26">
      <c r="A11878">
        <v>201835790</v>
      </c>
      <c r="B11878" t="s">
        <v>3893</v>
      </c>
      <c r="C11878" t="s">
        <v>3597</v>
      </c>
      <c r="D11878" t="s">
        <v>1049</v>
      </c>
      <c r="E11878" t="s">
        <v>3859</v>
      </c>
      <c r="F11878" t="s">
        <v>3650</v>
      </c>
      <c r="G11878">
        <v>201835790</v>
      </c>
      <c r="I11878" t="s">
        <v>3711</v>
      </c>
      <c r="J11878" t="s">
        <v>4096</v>
      </c>
      <c r="K11878" t="s">
        <v>3653</v>
      </c>
      <c r="M11878">
        <v>11</v>
      </c>
      <c r="N11878">
        <v>20.5</v>
      </c>
      <c r="O11878">
        <v>10.199999999999999</v>
      </c>
      <c r="S11878" t="b">
        <v>0</v>
      </c>
      <c r="T11878" t="b">
        <v>0</v>
      </c>
      <c r="U11878" t="b">
        <v>0</v>
      </c>
      <c r="V11878">
        <v>48000</v>
      </c>
      <c r="W11878">
        <v>30400</v>
      </c>
      <c r="X11878">
        <v>2.2200000000000002</v>
      </c>
      <c r="Y11878">
        <v>30070</v>
      </c>
      <c r="Z11878">
        <v>2.12</v>
      </c>
    </row>
    <row r="11879" spans="1:26">
      <c r="A11879">
        <v>201835695</v>
      </c>
      <c r="B11879" t="s">
        <v>3893</v>
      </c>
      <c r="C11879" t="s">
        <v>3597</v>
      </c>
      <c r="D11879" t="s">
        <v>1049</v>
      </c>
      <c r="E11879" t="s">
        <v>3857</v>
      </c>
      <c r="F11879" t="s">
        <v>3650</v>
      </c>
      <c r="G11879">
        <v>201835695</v>
      </c>
      <c r="I11879" t="s">
        <v>3711</v>
      </c>
      <c r="J11879" t="s">
        <v>4096</v>
      </c>
      <c r="K11879" t="s">
        <v>3653</v>
      </c>
      <c r="M11879">
        <v>11</v>
      </c>
      <c r="N11879">
        <v>20.5</v>
      </c>
      <c r="O11879">
        <v>10.199999999999999</v>
      </c>
      <c r="S11879" t="b">
        <v>0</v>
      </c>
      <c r="T11879" t="b">
        <v>0</v>
      </c>
      <c r="U11879" t="b">
        <v>0</v>
      </c>
      <c r="V11879">
        <v>48000</v>
      </c>
      <c r="W11879">
        <v>30400</v>
      </c>
      <c r="X11879">
        <v>2.2200000000000002</v>
      </c>
      <c r="Y11879">
        <v>30070</v>
      </c>
      <c r="Z11879">
        <v>2.12</v>
      </c>
    </row>
    <row r="11880" spans="1:26">
      <c r="A11880">
        <v>201835694</v>
      </c>
      <c r="B11880" t="s">
        <v>3893</v>
      </c>
      <c r="C11880" t="s">
        <v>3597</v>
      </c>
      <c r="D11880" t="s">
        <v>1049</v>
      </c>
      <c r="E11880" t="s">
        <v>3858</v>
      </c>
      <c r="F11880" t="s">
        <v>3650</v>
      </c>
      <c r="G11880">
        <v>201835694</v>
      </c>
      <c r="I11880" t="s">
        <v>3711</v>
      </c>
      <c r="J11880" t="s">
        <v>4096</v>
      </c>
      <c r="K11880" t="s">
        <v>3653</v>
      </c>
      <c r="M11880">
        <v>11</v>
      </c>
      <c r="N11880">
        <v>20.5</v>
      </c>
      <c r="O11880">
        <v>10.199999999999999</v>
      </c>
      <c r="S11880" t="b">
        <v>0</v>
      </c>
      <c r="T11880" t="b">
        <v>0</v>
      </c>
      <c r="U11880" t="b">
        <v>0</v>
      </c>
      <c r="V11880">
        <v>48000</v>
      </c>
      <c r="W11880">
        <v>30400</v>
      </c>
      <c r="X11880">
        <v>2.2200000000000002</v>
      </c>
      <c r="Y11880">
        <v>30070</v>
      </c>
      <c r="Z11880">
        <v>2.12</v>
      </c>
    </row>
    <row r="11881" spans="1:26">
      <c r="A11881">
        <v>201835575</v>
      </c>
      <c r="B11881" t="s">
        <v>3893</v>
      </c>
      <c r="C11881" t="s">
        <v>3597</v>
      </c>
      <c r="D11881" t="s">
        <v>1049</v>
      </c>
      <c r="E11881" t="s">
        <v>3856</v>
      </c>
      <c r="F11881" t="s">
        <v>3650</v>
      </c>
      <c r="G11881">
        <v>201835575</v>
      </c>
      <c r="I11881" t="s">
        <v>3711</v>
      </c>
      <c r="J11881" t="s">
        <v>4096</v>
      </c>
      <c r="K11881" t="s">
        <v>3653</v>
      </c>
      <c r="M11881">
        <v>11</v>
      </c>
      <c r="N11881">
        <v>20.5</v>
      </c>
      <c r="O11881">
        <v>10.199999999999999</v>
      </c>
      <c r="S11881" t="b">
        <v>0</v>
      </c>
      <c r="T11881" t="b">
        <v>0</v>
      </c>
      <c r="U11881" t="b">
        <v>0</v>
      </c>
      <c r="V11881">
        <v>48000</v>
      </c>
      <c r="W11881">
        <v>30400</v>
      </c>
      <c r="X11881">
        <v>2.2200000000000002</v>
      </c>
      <c r="Y11881">
        <v>30070</v>
      </c>
      <c r="Z11881">
        <v>2.12</v>
      </c>
    </row>
    <row r="11882" spans="1:26">
      <c r="A11882">
        <v>201835623</v>
      </c>
      <c r="B11882" t="s">
        <v>3893</v>
      </c>
      <c r="C11882" t="s">
        <v>3597</v>
      </c>
      <c r="D11882" t="s">
        <v>1049</v>
      </c>
      <c r="E11882" t="s">
        <v>3855</v>
      </c>
      <c r="F11882" t="s">
        <v>3650</v>
      </c>
      <c r="G11882">
        <v>201835623</v>
      </c>
      <c r="I11882" t="s">
        <v>3711</v>
      </c>
      <c r="J11882" t="s">
        <v>4096</v>
      </c>
      <c r="K11882" t="s">
        <v>3653</v>
      </c>
      <c r="M11882">
        <v>11</v>
      </c>
      <c r="N11882">
        <v>20.5</v>
      </c>
      <c r="O11882">
        <v>10.199999999999999</v>
      </c>
      <c r="S11882" t="b">
        <v>0</v>
      </c>
      <c r="T11882" t="b">
        <v>0</v>
      </c>
      <c r="U11882" t="b">
        <v>0</v>
      </c>
      <c r="V11882">
        <v>48000</v>
      </c>
      <c r="W11882">
        <v>30400</v>
      </c>
      <c r="X11882">
        <v>2.2200000000000002</v>
      </c>
      <c r="Y11882">
        <v>30070</v>
      </c>
      <c r="Z11882">
        <v>2.12</v>
      </c>
    </row>
    <row r="11883" spans="1:26">
      <c r="A11883">
        <v>201835550</v>
      </c>
      <c r="B11883" t="s">
        <v>3893</v>
      </c>
      <c r="C11883" t="s">
        <v>3597</v>
      </c>
      <c r="D11883" t="s">
        <v>1049</v>
      </c>
      <c r="E11883" t="s">
        <v>3854</v>
      </c>
      <c r="F11883" t="s">
        <v>3650</v>
      </c>
      <c r="G11883">
        <v>201835550</v>
      </c>
      <c r="I11883" t="s">
        <v>3711</v>
      </c>
      <c r="J11883" t="s">
        <v>4096</v>
      </c>
      <c r="K11883" t="s">
        <v>3653</v>
      </c>
      <c r="M11883">
        <v>11</v>
      </c>
      <c r="N11883">
        <v>20.5</v>
      </c>
      <c r="O11883">
        <v>10.199999999999999</v>
      </c>
      <c r="S11883" t="b">
        <v>0</v>
      </c>
      <c r="T11883" t="b">
        <v>0</v>
      </c>
      <c r="U11883" t="b">
        <v>0</v>
      </c>
      <c r="V11883">
        <v>48000</v>
      </c>
      <c r="W11883">
        <v>30400</v>
      </c>
      <c r="X11883">
        <v>2.2200000000000002</v>
      </c>
      <c r="Y11883">
        <v>30070</v>
      </c>
      <c r="Z11883">
        <v>2.12</v>
      </c>
    </row>
    <row r="11884" spans="1:26">
      <c r="A11884">
        <v>201835789</v>
      </c>
      <c r="B11884" t="s">
        <v>3893</v>
      </c>
      <c r="C11884" t="s">
        <v>3597</v>
      </c>
      <c r="D11884" t="s">
        <v>1049</v>
      </c>
      <c r="E11884" t="s">
        <v>3860</v>
      </c>
      <c r="F11884" t="s">
        <v>3650</v>
      </c>
      <c r="G11884">
        <v>201835789</v>
      </c>
      <c r="I11884" t="s">
        <v>3711</v>
      </c>
      <c r="J11884" t="s">
        <v>4095</v>
      </c>
      <c r="K11884" t="s">
        <v>3653</v>
      </c>
      <c r="M11884">
        <v>10.5</v>
      </c>
      <c r="N11884">
        <v>21.4</v>
      </c>
      <c r="O11884">
        <v>10.199999999999999</v>
      </c>
      <c r="S11884" t="b">
        <v>0</v>
      </c>
      <c r="T11884" t="b">
        <v>0</v>
      </c>
      <c r="U11884" t="b">
        <v>0</v>
      </c>
      <c r="V11884">
        <v>36000</v>
      </c>
      <c r="W11884">
        <v>23600</v>
      </c>
      <c r="X11884">
        <v>2.4300000000000002</v>
      </c>
      <c r="Y11884">
        <v>26670</v>
      </c>
      <c r="Z11884">
        <v>2.27</v>
      </c>
    </row>
    <row r="11885" spans="1:26">
      <c r="A11885">
        <v>202119271</v>
      </c>
      <c r="B11885" t="s">
        <v>3893</v>
      </c>
      <c r="C11885" t="s">
        <v>3597</v>
      </c>
      <c r="D11885" t="s">
        <v>1049</v>
      </c>
      <c r="E11885" t="s">
        <v>3861</v>
      </c>
      <c r="F11885" t="s">
        <v>3650</v>
      </c>
      <c r="G11885">
        <v>202119271</v>
      </c>
      <c r="I11885" t="s">
        <v>3711</v>
      </c>
      <c r="J11885" t="s">
        <v>4095</v>
      </c>
      <c r="K11885" t="s">
        <v>3653</v>
      </c>
      <c r="M11885">
        <v>10.5</v>
      </c>
      <c r="N11885">
        <v>21.4</v>
      </c>
      <c r="O11885">
        <v>10.199999999999999</v>
      </c>
      <c r="S11885" t="b">
        <v>0</v>
      </c>
      <c r="T11885" t="b">
        <v>0</v>
      </c>
      <c r="U11885" t="b">
        <v>0</v>
      </c>
      <c r="V11885">
        <v>36000</v>
      </c>
      <c r="W11885">
        <v>23600</v>
      </c>
      <c r="X11885">
        <v>2.4300000000000002</v>
      </c>
      <c r="Y11885">
        <v>26670</v>
      </c>
      <c r="Z11885">
        <v>2.27</v>
      </c>
    </row>
    <row r="11886" spans="1:26">
      <c r="A11886">
        <v>201771974</v>
      </c>
      <c r="B11886" t="s">
        <v>3893</v>
      </c>
      <c r="C11886" t="s">
        <v>3597</v>
      </c>
      <c r="D11886" t="s">
        <v>1049</v>
      </c>
      <c r="E11886" t="s">
        <v>3834</v>
      </c>
      <c r="F11886" t="s">
        <v>3650</v>
      </c>
      <c r="G11886">
        <v>201771974</v>
      </c>
      <c r="I11886" t="s">
        <v>3711</v>
      </c>
      <c r="J11886" t="s">
        <v>4095</v>
      </c>
      <c r="K11886" t="s">
        <v>3653</v>
      </c>
      <c r="M11886">
        <v>10.5</v>
      </c>
      <c r="N11886">
        <v>21.4</v>
      </c>
      <c r="O11886">
        <v>10.199999999999999</v>
      </c>
      <c r="S11886" t="b">
        <v>0</v>
      </c>
      <c r="T11886" t="b">
        <v>0</v>
      </c>
      <c r="U11886" t="b">
        <v>0</v>
      </c>
      <c r="V11886">
        <v>36000</v>
      </c>
      <c r="W11886">
        <v>23600</v>
      </c>
      <c r="X11886">
        <v>2.4300000000000002</v>
      </c>
      <c r="Y11886">
        <v>26670</v>
      </c>
      <c r="Z11886">
        <v>2.27</v>
      </c>
    </row>
    <row r="11887" spans="1:26">
      <c r="A11887">
        <v>201835692</v>
      </c>
      <c r="B11887" t="s">
        <v>3893</v>
      </c>
      <c r="C11887" t="s">
        <v>3597</v>
      </c>
      <c r="D11887" t="s">
        <v>1049</v>
      </c>
      <c r="E11887" t="s">
        <v>3858</v>
      </c>
      <c r="F11887" t="s">
        <v>3650</v>
      </c>
      <c r="G11887">
        <v>201835692</v>
      </c>
      <c r="I11887" t="s">
        <v>3711</v>
      </c>
      <c r="J11887" t="s">
        <v>4095</v>
      </c>
      <c r="K11887" t="s">
        <v>3653</v>
      </c>
      <c r="M11887">
        <v>10.5</v>
      </c>
      <c r="N11887">
        <v>21.4</v>
      </c>
      <c r="O11887">
        <v>10.199999999999999</v>
      </c>
      <c r="S11887" t="b">
        <v>0</v>
      </c>
      <c r="T11887" t="b">
        <v>0</v>
      </c>
      <c r="U11887" t="b">
        <v>0</v>
      </c>
      <c r="V11887">
        <v>36000</v>
      </c>
      <c r="W11887">
        <v>23600</v>
      </c>
      <c r="X11887">
        <v>2.4300000000000002</v>
      </c>
      <c r="Y11887">
        <v>26670</v>
      </c>
      <c r="Z11887">
        <v>2.27</v>
      </c>
    </row>
    <row r="11888" spans="1:26">
      <c r="A11888">
        <v>201835693</v>
      </c>
      <c r="B11888" t="s">
        <v>3893</v>
      </c>
      <c r="C11888" t="s">
        <v>3597</v>
      </c>
      <c r="D11888" t="s">
        <v>1049</v>
      </c>
      <c r="E11888" t="s">
        <v>3857</v>
      </c>
      <c r="F11888" t="s">
        <v>3650</v>
      </c>
      <c r="G11888">
        <v>201835693</v>
      </c>
      <c r="I11888" t="s">
        <v>3711</v>
      </c>
      <c r="J11888" t="s">
        <v>4095</v>
      </c>
      <c r="K11888" t="s">
        <v>3653</v>
      </c>
      <c r="M11888">
        <v>10.5</v>
      </c>
      <c r="N11888">
        <v>21.4</v>
      </c>
      <c r="O11888">
        <v>10.199999999999999</v>
      </c>
      <c r="S11888" t="b">
        <v>0</v>
      </c>
      <c r="T11888" t="b">
        <v>0</v>
      </c>
      <c r="U11888" t="b">
        <v>0</v>
      </c>
      <c r="V11888">
        <v>36000</v>
      </c>
      <c r="W11888">
        <v>23600</v>
      </c>
      <c r="X11888">
        <v>2.4300000000000002</v>
      </c>
      <c r="Y11888">
        <v>26670</v>
      </c>
      <c r="Z11888">
        <v>2.27</v>
      </c>
    </row>
    <row r="11889" spans="1:26">
      <c r="A11889">
        <v>201835574</v>
      </c>
      <c r="B11889" t="s">
        <v>3893</v>
      </c>
      <c r="C11889" t="s">
        <v>3597</v>
      </c>
      <c r="D11889" t="s">
        <v>1049</v>
      </c>
      <c r="E11889" t="s">
        <v>3856</v>
      </c>
      <c r="F11889" t="s">
        <v>3650</v>
      </c>
      <c r="G11889">
        <v>201835574</v>
      </c>
      <c r="I11889" t="s">
        <v>3711</v>
      </c>
      <c r="J11889" t="s">
        <v>4095</v>
      </c>
      <c r="K11889" t="s">
        <v>3653</v>
      </c>
      <c r="M11889">
        <v>10.5</v>
      </c>
      <c r="N11889">
        <v>21.4</v>
      </c>
      <c r="O11889">
        <v>10.199999999999999</v>
      </c>
      <c r="S11889" t="b">
        <v>0</v>
      </c>
      <c r="T11889" t="b">
        <v>0</v>
      </c>
      <c r="U11889" t="b">
        <v>0</v>
      </c>
      <c r="V11889">
        <v>36000</v>
      </c>
      <c r="W11889">
        <v>23600</v>
      </c>
      <c r="X11889">
        <v>2.4300000000000002</v>
      </c>
      <c r="Y11889">
        <v>26670</v>
      </c>
      <c r="Z11889">
        <v>2.27</v>
      </c>
    </row>
    <row r="11890" spans="1:26">
      <c r="A11890">
        <v>201835788</v>
      </c>
      <c r="B11890" t="s">
        <v>3893</v>
      </c>
      <c r="C11890" t="s">
        <v>3597</v>
      </c>
      <c r="D11890" t="s">
        <v>1049</v>
      </c>
      <c r="E11890" t="s">
        <v>3859</v>
      </c>
      <c r="F11890" t="s">
        <v>3650</v>
      </c>
      <c r="G11890">
        <v>201835788</v>
      </c>
      <c r="I11890" t="s">
        <v>3711</v>
      </c>
      <c r="J11890" t="s">
        <v>4095</v>
      </c>
      <c r="K11890" t="s">
        <v>3653</v>
      </c>
      <c r="M11890">
        <v>10.5</v>
      </c>
      <c r="N11890">
        <v>21.4</v>
      </c>
      <c r="O11890">
        <v>10.199999999999999</v>
      </c>
      <c r="S11890" t="b">
        <v>0</v>
      </c>
      <c r="T11890" t="b">
        <v>0</v>
      </c>
      <c r="U11890" t="b">
        <v>0</v>
      </c>
      <c r="V11890">
        <v>36000</v>
      </c>
      <c r="W11890">
        <v>23600</v>
      </c>
      <c r="X11890">
        <v>2.4300000000000002</v>
      </c>
      <c r="Y11890">
        <v>26670</v>
      </c>
      <c r="Z11890">
        <v>2.27</v>
      </c>
    </row>
    <row r="11891" spans="1:26">
      <c r="A11891">
        <v>201835526</v>
      </c>
      <c r="B11891" t="s">
        <v>3893</v>
      </c>
      <c r="C11891" t="s">
        <v>3597</v>
      </c>
      <c r="D11891" t="s">
        <v>1049</v>
      </c>
      <c r="E11891" t="s">
        <v>3854</v>
      </c>
      <c r="F11891" t="s">
        <v>3650</v>
      </c>
      <c r="G11891">
        <v>201835526</v>
      </c>
      <c r="I11891" t="s">
        <v>3711</v>
      </c>
      <c r="J11891" t="s">
        <v>4095</v>
      </c>
      <c r="K11891" t="s">
        <v>3653</v>
      </c>
      <c r="M11891">
        <v>10.5</v>
      </c>
      <c r="N11891">
        <v>21.4</v>
      </c>
      <c r="O11891">
        <v>10.199999999999999</v>
      </c>
      <c r="S11891" t="b">
        <v>0</v>
      </c>
      <c r="T11891" t="b">
        <v>0</v>
      </c>
      <c r="U11891" t="b">
        <v>0</v>
      </c>
      <c r="V11891">
        <v>36000</v>
      </c>
      <c r="W11891">
        <v>23600</v>
      </c>
      <c r="X11891">
        <v>2.4300000000000002</v>
      </c>
      <c r="Y11891">
        <v>26670</v>
      </c>
      <c r="Z11891">
        <v>2.27</v>
      </c>
    </row>
    <row r="11892" spans="1:26">
      <c r="A11892">
        <v>201835622</v>
      </c>
      <c r="B11892" t="s">
        <v>3893</v>
      </c>
      <c r="C11892" t="s">
        <v>3597</v>
      </c>
      <c r="D11892" t="s">
        <v>1049</v>
      </c>
      <c r="E11892" t="s">
        <v>3855</v>
      </c>
      <c r="F11892" t="s">
        <v>3650</v>
      </c>
      <c r="G11892">
        <v>201835622</v>
      </c>
      <c r="I11892" t="s">
        <v>3711</v>
      </c>
      <c r="J11892" t="s">
        <v>4095</v>
      </c>
      <c r="K11892" t="s">
        <v>3653</v>
      </c>
      <c r="M11892">
        <v>10.5</v>
      </c>
      <c r="N11892">
        <v>21.4</v>
      </c>
      <c r="O11892">
        <v>10.199999999999999</v>
      </c>
      <c r="S11892" t="b">
        <v>0</v>
      </c>
      <c r="T11892" t="b">
        <v>0</v>
      </c>
      <c r="U11892" t="b">
        <v>0</v>
      </c>
      <c r="V11892">
        <v>36000</v>
      </c>
      <c r="W11892">
        <v>23600</v>
      </c>
      <c r="X11892">
        <v>2.4300000000000002</v>
      </c>
      <c r="Y11892">
        <v>26670</v>
      </c>
      <c r="Z11892">
        <v>2.27</v>
      </c>
    </row>
    <row r="11893" spans="1:26">
      <c r="A11893">
        <v>202373712</v>
      </c>
      <c r="B11893" t="s">
        <v>3742</v>
      </c>
      <c r="C11893" t="s">
        <v>3597</v>
      </c>
      <c r="D11893" t="s">
        <v>3743</v>
      </c>
      <c r="E11893" t="s">
        <v>3744</v>
      </c>
      <c r="F11893" t="s">
        <v>3718</v>
      </c>
      <c r="G11893">
        <v>202373712</v>
      </c>
      <c r="I11893" t="s">
        <v>3711</v>
      </c>
      <c r="J11893" t="s">
        <v>4094</v>
      </c>
      <c r="K11893" t="s">
        <v>3688</v>
      </c>
      <c r="M11893">
        <v>10.8</v>
      </c>
      <c r="N11893">
        <v>15</v>
      </c>
      <c r="O11893">
        <v>10.1</v>
      </c>
      <c r="S11893" t="b">
        <v>0</v>
      </c>
      <c r="T11893" t="b">
        <v>0</v>
      </c>
      <c r="U11893" t="b">
        <v>0</v>
      </c>
      <c r="V11893">
        <v>42000</v>
      </c>
      <c r="W11893">
        <v>36600</v>
      </c>
      <c r="X11893">
        <v>2.5</v>
      </c>
      <c r="Y11893">
        <v>48000</v>
      </c>
      <c r="Z11893">
        <v>2.0699999999999998</v>
      </c>
    </row>
    <row r="11894" spans="1:26">
      <c r="A11894">
        <v>201754441</v>
      </c>
      <c r="B11894" t="s">
        <v>3742</v>
      </c>
      <c r="C11894" t="s">
        <v>3597</v>
      </c>
      <c r="D11894" t="s">
        <v>3743</v>
      </c>
      <c r="E11894" t="s">
        <v>3752</v>
      </c>
      <c r="F11894" t="s">
        <v>3718</v>
      </c>
      <c r="G11894">
        <v>201754441</v>
      </c>
      <c r="I11894" t="s">
        <v>3711</v>
      </c>
      <c r="J11894" t="s">
        <v>4093</v>
      </c>
      <c r="K11894" t="s">
        <v>3688</v>
      </c>
      <c r="M11894">
        <v>10.8</v>
      </c>
      <c r="N11894">
        <v>15</v>
      </c>
      <c r="O11894">
        <v>10.1</v>
      </c>
      <c r="S11894" t="b">
        <v>0</v>
      </c>
      <c r="T11894" t="b">
        <v>0</v>
      </c>
      <c r="U11894" t="b">
        <v>0</v>
      </c>
      <c r="V11894">
        <v>42000</v>
      </c>
      <c r="W11894">
        <v>36600</v>
      </c>
      <c r="X11894">
        <v>2.5</v>
      </c>
      <c r="Y11894">
        <v>48000</v>
      </c>
      <c r="Z11894">
        <v>2.0699999999999998</v>
      </c>
    </row>
    <row r="11895" spans="1:26">
      <c r="A11895">
        <v>202373672</v>
      </c>
      <c r="B11895" t="s">
        <v>3742</v>
      </c>
      <c r="C11895" t="s">
        <v>3597</v>
      </c>
      <c r="D11895" t="s">
        <v>3743</v>
      </c>
      <c r="E11895" t="s">
        <v>3747</v>
      </c>
      <c r="F11895" t="s">
        <v>3718</v>
      </c>
      <c r="G11895">
        <v>202373672</v>
      </c>
      <c r="I11895" t="s">
        <v>3711</v>
      </c>
      <c r="J11895" t="s">
        <v>4091</v>
      </c>
      <c r="K11895" t="s">
        <v>3688</v>
      </c>
      <c r="M11895">
        <v>10.8</v>
      </c>
      <c r="N11895">
        <v>15</v>
      </c>
      <c r="O11895">
        <v>10.1</v>
      </c>
      <c r="S11895" t="b">
        <v>0</v>
      </c>
      <c r="T11895" t="b">
        <v>0</v>
      </c>
      <c r="U11895" t="b">
        <v>0</v>
      </c>
      <c r="V11895">
        <v>42000</v>
      </c>
      <c r="W11895">
        <v>36600</v>
      </c>
      <c r="X11895">
        <v>2.5</v>
      </c>
      <c r="Y11895">
        <v>48000</v>
      </c>
      <c r="Z11895">
        <v>2.0699999999999998</v>
      </c>
    </row>
    <row r="11896" spans="1:26">
      <c r="A11896">
        <v>202373699</v>
      </c>
      <c r="B11896" t="s">
        <v>3742</v>
      </c>
      <c r="C11896" t="s">
        <v>3597</v>
      </c>
      <c r="D11896" t="s">
        <v>3743</v>
      </c>
      <c r="E11896" t="s">
        <v>3747</v>
      </c>
      <c r="F11896" t="s">
        <v>3621</v>
      </c>
      <c r="G11896">
        <v>202373699</v>
      </c>
      <c r="I11896" t="s">
        <v>3622</v>
      </c>
      <c r="J11896" t="s">
        <v>4087</v>
      </c>
      <c r="K11896" t="s">
        <v>3624</v>
      </c>
      <c r="L11896" t="s">
        <v>4088</v>
      </c>
      <c r="M11896">
        <v>12</v>
      </c>
      <c r="N11896">
        <v>18</v>
      </c>
      <c r="O11896">
        <v>10</v>
      </c>
      <c r="S11896" t="b">
        <v>0</v>
      </c>
      <c r="T11896" t="b">
        <v>0</v>
      </c>
      <c r="U11896" t="b">
        <v>0</v>
      </c>
      <c r="V11896">
        <v>14000</v>
      </c>
      <c r="W11896">
        <v>11500</v>
      </c>
      <c r="X11896">
        <v>2.5499999999999998</v>
      </c>
      <c r="Y11896">
        <v>14000</v>
      </c>
      <c r="Z11896">
        <v>2.25</v>
      </c>
    </row>
    <row r="11897" spans="1:26">
      <c r="A11897">
        <v>202373697</v>
      </c>
      <c r="B11897" t="s">
        <v>3742</v>
      </c>
      <c r="C11897" t="s">
        <v>3597</v>
      </c>
      <c r="D11897" t="s">
        <v>3743</v>
      </c>
      <c r="E11897" t="s">
        <v>3747</v>
      </c>
      <c r="F11897" t="s">
        <v>3621</v>
      </c>
      <c r="G11897">
        <v>202373697</v>
      </c>
      <c r="I11897" t="s">
        <v>3622</v>
      </c>
      <c r="J11897" t="s">
        <v>4085</v>
      </c>
      <c r="K11897" t="s">
        <v>3624</v>
      </c>
      <c r="L11897" t="s">
        <v>4086</v>
      </c>
      <c r="M11897">
        <v>12</v>
      </c>
      <c r="N11897">
        <v>18</v>
      </c>
      <c r="O11897">
        <v>10</v>
      </c>
      <c r="S11897" t="b">
        <v>0</v>
      </c>
      <c r="T11897" t="b">
        <v>0</v>
      </c>
      <c r="U11897" t="b">
        <v>0</v>
      </c>
      <c r="V11897">
        <v>9000</v>
      </c>
      <c r="W11897">
        <v>6700</v>
      </c>
      <c r="X11897">
        <v>2.52</v>
      </c>
      <c r="Y11897">
        <v>7200</v>
      </c>
      <c r="Z11897">
        <v>1.1599999999999999</v>
      </c>
    </row>
    <row r="11898" spans="1:26">
      <c r="A11898">
        <v>202373700</v>
      </c>
      <c r="B11898" t="s">
        <v>3742</v>
      </c>
      <c r="C11898" t="s">
        <v>3597</v>
      </c>
      <c r="D11898" t="s">
        <v>3743</v>
      </c>
      <c r="E11898" t="s">
        <v>3747</v>
      </c>
      <c r="F11898" t="s">
        <v>3621</v>
      </c>
      <c r="G11898">
        <v>202373700</v>
      </c>
      <c r="I11898" t="s">
        <v>3622</v>
      </c>
      <c r="J11898" t="s">
        <v>4083</v>
      </c>
      <c r="K11898" t="s">
        <v>3624</v>
      </c>
      <c r="L11898" t="s">
        <v>4084</v>
      </c>
      <c r="M11898">
        <v>10.5</v>
      </c>
      <c r="N11898">
        <v>18</v>
      </c>
      <c r="O11898">
        <v>10</v>
      </c>
      <c r="S11898" t="b">
        <v>0</v>
      </c>
      <c r="T11898" t="b">
        <v>0</v>
      </c>
      <c r="U11898" t="b">
        <v>0</v>
      </c>
      <c r="V11898">
        <v>17200</v>
      </c>
      <c r="W11898">
        <v>11500</v>
      </c>
      <c r="X11898">
        <v>2.59</v>
      </c>
      <c r="Y11898">
        <v>15000</v>
      </c>
      <c r="Z11898">
        <v>2.2999999999999998</v>
      </c>
    </row>
    <row r="11899" spans="1:26">
      <c r="A11899">
        <v>202426339</v>
      </c>
      <c r="B11899" t="s">
        <v>3742</v>
      </c>
      <c r="C11899" t="s">
        <v>3597</v>
      </c>
      <c r="D11899" t="s">
        <v>3743</v>
      </c>
      <c r="E11899" t="s">
        <v>3752</v>
      </c>
      <c r="F11899" t="s">
        <v>3710</v>
      </c>
      <c r="G11899">
        <v>202426339</v>
      </c>
      <c r="I11899" t="s">
        <v>3711</v>
      </c>
      <c r="J11899" t="s">
        <v>4082</v>
      </c>
      <c r="K11899" t="s">
        <v>3725</v>
      </c>
      <c r="M11899">
        <v>12.2</v>
      </c>
      <c r="N11899">
        <v>18.899999999999999</v>
      </c>
      <c r="O11899">
        <v>11.35</v>
      </c>
      <c r="S11899" t="b">
        <v>0</v>
      </c>
      <c r="T11899" t="b">
        <v>0</v>
      </c>
      <c r="U11899" t="b">
        <v>0</v>
      </c>
      <c r="V11899">
        <v>60000</v>
      </c>
      <c r="W11899">
        <v>45144</v>
      </c>
      <c r="X11899">
        <v>3.01</v>
      </c>
      <c r="Y11899">
        <v>45144</v>
      </c>
      <c r="Z11899">
        <v>3.01</v>
      </c>
    </row>
    <row r="11900" spans="1:26">
      <c r="A11900">
        <v>202392230</v>
      </c>
      <c r="B11900" t="s">
        <v>3742</v>
      </c>
      <c r="C11900" t="s">
        <v>3597</v>
      </c>
      <c r="D11900" t="s">
        <v>3743</v>
      </c>
      <c r="E11900" t="s">
        <v>3747</v>
      </c>
      <c r="F11900" t="s">
        <v>3849</v>
      </c>
      <c r="G11900">
        <v>202392230</v>
      </c>
      <c r="I11900" t="s">
        <v>3622</v>
      </c>
      <c r="J11900" t="s">
        <v>3763</v>
      </c>
      <c r="K11900" t="s">
        <v>3624</v>
      </c>
      <c r="L11900" t="s">
        <v>4081</v>
      </c>
      <c r="M11900">
        <v>12.2</v>
      </c>
      <c r="N11900">
        <v>19.8</v>
      </c>
      <c r="O11900">
        <v>11.2</v>
      </c>
      <c r="S11900" t="b">
        <v>0</v>
      </c>
      <c r="T11900" t="b">
        <v>0</v>
      </c>
      <c r="U11900" t="b">
        <v>0</v>
      </c>
      <c r="V11900">
        <v>14100</v>
      </c>
      <c r="W11900">
        <v>11900</v>
      </c>
      <c r="X11900">
        <v>2.7</v>
      </c>
      <c r="Y11900">
        <v>11900</v>
      </c>
      <c r="Z11900">
        <v>2.7</v>
      </c>
    </row>
    <row r="11901" spans="1:26">
      <c r="A11901">
        <v>202392063</v>
      </c>
      <c r="B11901" t="s">
        <v>3742</v>
      </c>
      <c r="C11901" t="s">
        <v>3597</v>
      </c>
      <c r="D11901" t="s">
        <v>3743</v>
      </c>
      <c r="E11901" t="s">
        <v>3752</v>
      </c>
      <c r="F11901" t="s">
        <v>3849</v>
      </c>
      <c r="G11901">
        <v>202392063</v>
      </c>
      <c r="I11901" t="s">
        <v>3622</v>
      </c>
      <c r="J11901" t="s">
        <v>3754</v>
      </c>
      <c r="K11901" t="s">
        <v>3624</v>
      </c>
      <c r="L11901" t="s">
        <v>4080</v>
      </c>
      <c r="M11901">
        <v>12.2</v>
      </c>
      <c r="N11901">
        <v>19.8</v>
      </c>
      <c r="O11901">
        <v>10.9</v>
      </c>
      <c r="S11901" t="b">
        <v>0</v>
      </c>
      <c r="T11901" t="b">
        <v>0</v>
      </c>
      <c r="U11901" t="b">
        <v>0</v>
      </c>
      <c r="V11901">
        <v>14100</v>
      </c>
      <c r="W11901">
        <v>11900</v>
      </c>
      <c r="X11901">
        <v>2.46</v>
      </c>
      <c r="Y11901">
        <v>11900</v>
      </c>
      <c r="Z11901">
        <v>2.46</v>
      </c>
    </row>
    <row r="11902" spans="1:26">
      <c r="A11902">
        <v>9122552</v>
      </c>
      <c r="B11902" t="s">
        <v>4074</v>
      </c>
      <c r="C11902" t="s">
        <v>3597</v>
      </c>
      <c r="D11902" t="s">
        <v>3714</v>
      </c>
      <c r="E11902" t="s">
        <v>3714</v>
      </c>
      <c r="F11902" t="s">
        <v>3621</v>
      </c>
      <c r="G11902">
        <v>9122552</v>
      </c>
      <c r="I11902" t="s">
        <v>3622</v>
      </c>
      <c r="J11902" t="s">
        <v>4075</v>
      </c>
      <c r="K11902" t="s">
        <v>3624</v>
      </c>
      <c r="L11902" t="s">
        <v>4076</v>
      </c>
      <c r="M11902">
        <v>12.5</v>
      </c>
      <c r="N11902">
        <v>21.5</v>
      </c>
      <c r="O11902">
        <v>11</v>
      </c>
      <c r="S11902" t="b">
        <v>0</v>
      </c>
      <c r="T11902" t="b">
        <v>0</v>
      </c>
      <c r="U11902" t="b">
        <v>0</v>
      </c>
      <c r="V11902">
        <v>22000</v>
      </c>
      <c r="W11902">
        <v>17900</v>
      </c>
      <c r="X11902">
        <v>2.79</v>
      </c>
      <c r="Y11902">
        <v>27410</v>
      </c>
      <c r="Z11902">
        <v>2.35</v>
      </c>
    </row>
    <row r="11903" spans="1:26">
      <c r="A11903">
        <v>10316378</v>
      </c>
      <c r="B11903" t="s">
        <v>3939</v>
      </c>
      <c r="C11903" t="s">
        <v>3597</v>
      </c>
      <c r="D11903" t="s">
        <v>3727</v>
      </c>
      <c r="E11903" t="s">
        <v>4003</v>
      </c>
      <c r="F11903" t="s">
        <v>3718</v>
      </c>
      <c r="G11903">
        <v>10316378</v>
      </c>
      <c r="I11903" t="s">
        <v>3711</v>
      </c>
      <c r="J11903" t="s">
        <v>4004</v>
      </c>
      <c r="K11903" t="s">
        <v>3688</v>
      </c>
      <c r="M11903">
        <v>10</v>
      </c>
      <c r="N11903">
        <v>16</v>
      </c>
      <c r="O11903">
        <v>10</v>
      </c>
      <c r="S11903" t="b">
        <v>0</v>
      </c>
      <c r="T11903" t="b">
        <v>0</v>
      </c>
      <c r="U11903" t="b">
        <v>0</v>
      </c>
      <c r="V11903">
        <v>56000</v>
      </c>
      <c r="W11903">
        <v>38000</v>
      </c>
      <c r="X11903">
        <v>2.39</v>
      </c>
      <c r="Y11903">
        <v>38000</v>
      </c>
      <c r="Z11903">
        <v>2.06</v>
      </c>
    </row>
    <row r="11904" spans="1:26">
      <c r="A11904">
        <v>10092556</v>
      </c>
      <c r="B11904" t="s">
        <v>3939</v>
      </c>
      <c r="C11904" t="s">
        <v>3597</v>
      </c>
      <c r="D11904" t="s">
        <v>3727</v>
      </c>
      <c r="E11904" t="s">
        <v>4003</v>
      </c>
      <c r="F11904" t="s">
        <v>3621</v>
      </c>
      <c r="G11904">
        <v>10092556</v>
      </c>
      <c r="I11904" t="s">
        <v>3622</v>
      </c>
      <c r="J11904" t="s">
        <v>4072</v>
      </c>
      <c r="K11904" t="s">
        <v>3624</v>
      </c>
      <c r="L11904" t="s">
        <v>4073</v>
      </c>
      <c r="M11904">
        <v>12.6</v>
      </c>
      <c r="N11904">
        <v>21</v>
      </c>
      <c r="O11904">
        <v>11</v>
      </c>
      <c r="S11904" t="b">
        <v>0</v>
      </c>
      <c r="T11904" t="b">
        <v>0</v>
      </c>
      <c r="U11904" t="b">
        <v>0</v>
      </c>
      <c r="V11904">
        <v>17000</v>
      </c>
      <c r="W11904">
        <v>14000</v>
      </c>
      <c r="X11904">
        <v>2.74</v>
      </c>
      <c r="Y11904">
        <v>19600</v>
      </c>
      <c r="Z11904">
        <v>2.13</v>
      </c>
    </row>
    <row r="11905" spans="1:26">
      <c r="A11905">
        <v>10316372</v>
      </c>
      <c r="B11905" t="s">
        <v>3939</v>
      </c>
      <c r="C11905" t="s">
        <v>3597</v>
      </c>
      <c r="D11905" t="s">
        <v>3727</v>
      </c>
      <c r="E11905" t="s">
        <v>4003</v>
      </c>
      <c r="F11905" t="s">
        <v>3718</v>
      </c>
      <c r="G11905">
        <v>10316372</v>
      </c>
      <c r="I11905" t="s">
        <v>3711</v>
      </c>
      <c r="J11905" t="s">
        <v>4005</v>
      </c>
      <c r="K11905" t="s">
        <v>3688</v>
      </c>
      <c r="M11905">
        <v>10</v>
      </c>
      <c r="N11905">
        <v>16</v>
      </c>
      <c r="O11905">
        <v>10</v>
      </c>
      <c r="S11905" t="b">
        <v>0</v>
      </c>
      <c r="T11905" t="b">
        <v>0</v>
      </c>
      <c r="U11905" t="b">
        <v>0</v>
      </c>
      <c r="V11905">
        <v>48000</v>
      </c>
      <c r="W11905">
        <v>35000</v>
      </c>
      <c r="X11905">
        <v>2.2000000000000002</v>
      </c>
      <c r="Y11905">
        <v>35000</v>
      </c>
      <c r="Z11905">
        <v>2.04</v>
      </c>
    </row>
    <row r="11906" spans="1:26">
      <c r="A11906">
        <v>10092555</v>
      </c>
      <c r="B11906" t="s">
        <v>3939</v>
      </c>
      <c r="C11906" t="s">
        <v>3597</v>
      </c>
      <c r="D11906" t="s">
        <v>3727</v>
      </c>
      <c r="E11906" t="s">
        <v>4003</v>
      </c>
      <c r="F11906" t="s">
        <v>3621</v>
      </c>
      <c r="G11906">
        <v>10092555</v>
      </c>
      <c r="I11906" t="s">
        <v>3622</v>
      </c>
      <c r="J11906" t="s">
        <v>4070</v>
      </c>
      <c r="K11906" t="s">
        <v>3624</v>
      </c>
      <c r="L11906" t="s">
        <v>4071</v>
      </c>
      <c r="M11906">
        <v>12.5</v>
      </c>
      <c r="N11906">
        <v>20</v>
      </c>
      <c r="O11906">
        <v>10</v>
      </c>
      <c r="S11906" t="b">
        <v>0</v>
      </c>
      <c r="T11906" t="b">
        <v>0</v>
      </c>
      <c r="U11906" t="b">
        <v>0</v>
      </c>
      <c r="V11906">
        <v>22000</v>
      </c>
      <c r="W11906">
        <v>18500</v>
      </c>
      <c r="X11906">
        <v>2.85</v>
      </c>
      <c r="Y11906">
        <v>26000</v>
      </c>
      <c r="Z11906">
        <v>2.34</v>
      </c>
    </row>
    <row r="11907" spans="1:26">
      <c r="A11907">
        <v>201846994</v>
      </c>
      <c r="B11907" t="s">
        <v>3839</v>
      </c>
      <c r="C11907" t="s">
        <v>3597</v>
      </c>
      <c r="D11907" t="s">
        <v>1049</v>
      </c>
      <c r="E11907" t="s">
        <v>3834</v>
      </c>
      <c r="F11907" t="s">
        <v>3849</v>
      </c>
      <c r="G11907">
        <v>201846994</v>
      </c>
      <c r="I11907" t="s">
        <v>3622</v>
      </c>
      <c r="J11907" t="s">
        <v>3840</v>
      </c>
      <c r="K11907" t="s">
        <v>3624</v>
      </c>
      <c r="L11907" t="s">
        <v>4061</v>
      </c>
      <c r="M11907">
        <v>12.5</v>
      </c>
      <c r="N11907">
        <v>20</v>
      </c>
      <c r="O11907">
        <v>10.5</v>
      </c>
      <c r="S11907" t="b">
        <v>0</v>
      </c>
      <c r="T11907" t="b">
        <v>0</v>
      </c>
      <c r="U11907" t="b">
        <v>0</v>
      </c>
      <c r="V11907">
        <v>16000</v>
      </c>
      <c r="W11907">
        <v>12000</v>
      </c>
      <c r="X11907">
        <v>2.5499999999999998</v>
      </c>
      <c r="Y11907">
        <v>20590</v>
      </c>
      <c r="Z11907">
        <v>2.06</v>
      </c>
    </row>
    <row r="11908" spans="1:26">
      <c r="A11908">
        <v>201846974</v>
      </c>
      <c r="B11908" t="s">
        <v>3839</v>
      </c>
      <c r="C11908" t="s">
        <v>3597</v>
      </c>
      <c r="D11908" t="s">
        <v>1049</v>
      </c>
      <c r="E11908" t="s">
        <v>3835</v>
      </c>
      <c r="F11908" t="s">
        <v>3849</v>
      </c>
      <c r="G11908">
        <v>201846974</v>
      </c>
      <c r="I11908" t="s">
        <v>3622</v>
      </c>
      <c r="J11908" t="s">
        <v>3840</v>
      </c>
      <c r="K11908" t="s">
        <v>3624</v>
      </c>
      <c r="L11908" t="s">
        <v>4061</v>
      </c>
      <c r="M11908">
        <v>12.5</v>
      </c>
      <c r="N11908">
        <v>20</v>
      </c>
      <c r="O11908">
        <v>10.5</v>
      </c>
      <c r="S11908" t="b">
        <v>0</v>
      </c>
      <c r="T11908" t="b">
        <v>0</v>
      </c>
      <c r="U11908" t="b">
        <v>0</v>
      </c>
      <c r="V11908">
        <v>16000</v>
      </c>
      <c r="W11908">
        <v>12000</v>
      </c>
      <c r="X11908">
        <v>2.5499999999999998</v>
      </c>
      <c r="Y11908">
        <v>20590</v>
      </c>
      <c r="Z11908">
        <v>2.06</v>
      </c>
    </row>
    <row r="11909" spans="1:26">
      <c r="A11909">
        <v>201835764</v>
      </c>
      <c r="B11909" t="s">
        <v>3619</v>
      </c>
      <c r="C11909" t="s">
        <v>3597</v>
      </c>
      <c r="D11909" t="s">
        <v>1049</v>
      </c>
      <c r="E11909" t="s">
        <v>3859</v>
      </c>
      <c r="F11909" t="s">
        <v>3621</v>
      </c>
      <c r="G11909">
        <v>201835764</v>
      </c>
      <c r="I11909" t="s">
        <v>3622</v>
      </c>
      <c r="J11909" t="s">
        <v>4067</v>
      </c>
      <c r="K11909" t="s">
        <v>3624</v>
      </c>
      <c r="L11909" t="s">
        <v>4068</v>
      </c>
      <c r="M11909">
        <v>12.5</v>
      </c>
      <c r="N11909">
        <v>20.399999999999999</v>
      </c>
      <c r="O11909">
        <v>11</v>
      </c>
      <c r="S11909" t="b">
        <v>0</v>
      </c>
      <c r="T11909" t="b">
        <v>0</v>
      </c>
      <c r="U11909" t="b">
        <v>0</v>
      </c>
      <c r="V11909">
        <v>12000</v>
      </c>
      <c r="W11909">
        <v>7100</v>
      </c>
      <c r="X11909">
        <v>2.57</v>
      </c>
      <c r="Y11909">
        <v>8000</v>
      </c>
      <c r="Z11909">
        <v>2.34</v>
      </c>
    </row>
    <row r="11910" spans="1:26">
      <c r="A11910">
        <v>201835815</v>
      </c>
      <c r="B11910" t="s">
        <v>3630</v>
      </c>
      <c r="C11910" t="s">
        <v>3597</v>
      </c>
      <c r="D11910" t="s">
        <v>1049</v>
      </c>
      <c r="E11910" t="s">
        <v>3859</v>
      </c>
      <c r="F11910" t="s">
        <v>3753</v>
      </c>
      <c r="G11910">
        <v>201835815</v>
      </c>
      <c r="I11910" t="s">
        <v>3601</v>
      </c>
      <c r="J11910" t="s">
        <v>3877</v>
      </c>
      <c r="K11910" t="s">
        <v>3624</v>
      </c>
      <c r="L11910" t="s">
        <v>4069</v>
      </c>
      <c r="M11910">
        <v>12.5</v>
      </c>
      <c r="N11910">
        <v>21</v>
      </c>
      <c r="O11910">
        <v>12</v>
      </c>
      <c r="S11910" t="b">
        <v>0</v>
      </c>
      <c r="T11910" t="b">
        <v>0</v>
      </c>
      <c r="U11910" t="b">
        <v>0</v>
      </c>
      <c r="V11910">
        <v>24000</v>
      </c>
      <c r="W11910">
        <v>17400</v>
      </c>
      <c r="X11910">
        <v>2.96</v>
      </c>
      <c r="Y11910">
        <v>31700</v>
      </c>
      <c r="Z11910">
        <v>1.99</v>
      </c>
    </row>
    <row r="11911" spans="1:26">
      <c r="A11911">
        <v>201835814</v>
      </c>
      <c r="B11911" t="s">
        <v>3630</v>
      </c>
      <c r="C11911" t="s">
        <v>3597</v>
      </c>
      <c r="D11911" t="s">
        <v>1049</v>
      </c>
      <c r="E11911" t="s">
        <v>3860</v>
      </c>
      <c r="F11911" t="s">
        <v>3753</v>
      </c>
      <c r="G11911">
        <v>201835814</v>
      </c>
      <c r="I11911" t="s">
        <v>3601</v>
      </c>
      <c r="J11911" t="s">
        <v>3877</v>
      </c>
      <c r="K11911" t="s">
        <v>3624</v>
      </c>
      <c r="L11911" t="s">
        <v>4069</v>
      </c>
      <c r="M11911">
        <v>12.5</v>
      </c>
      <c r="N11911">
        <v>21</v>
      </c>
      <c r="O11911">
        <v>12</v>
      </c>
      <c r="S11911" t="b">
        <v>0</v>
      </c>
      <c r="T11911" t="b">
        <v>0</v>
      </c>
      <c r="U11911" t="b">
        <v>0</v>
      </c>
      <c r="V11911">
        <v>24000</v>
      </c>
      <c r="W11911">
        <v>17400</v>
      </c>
      <c r="X11911">
        <v>2.96</v>
      </c>
      <c r="Y11911">
        <v>31700</v>
      </c>
      <c r="Z11911">
        <v>1.99</v>
      </c>
    </row>
    <row r="11912" spans="1:26">
      <c r="A11912">
        <v>201835765</v>
      </c>
      <c r="B11912" t="s">
        <v>3619</v>
      </c>
      <c r="C11912" t="s">
        <v>3597</v>
      </c>
      <c r="D11912" t="s">
        <v>1049</v>
      </c>
      <c r="E11912" t="s">
        <v>3860</v>
      </c>
      <c r="F11912" t="s">
        <v>3621</v>
      </c>
      <c r="G11912">
        <v>201835765</v>
      </c>
      <c r="I11912" t="s">
        <v>3622</v>
      </c>
      <c r="J11912" t="s">
        <v>4067</v>
      </c>
      <c r="K11912" t="s">
        <v>3624</v>
      </c>
      <c r="L11912" t="s">
        <v>4068</v>
      </c>
      <c r="M11912">
        <v>12.5</v>
      </c>
      <c r="N11912">
        <v>20.399999999999999</v>
      </c>
      <c r="O11912">
        <v>11</v>
      </c>
      <c r="S11912" t="b">
        <v>0</v>
      </c>
      <c r="T11912" t="b">
        <v>0</v>
      </c>
      <c r="U11912" t="b">
        <v>0</v>
      </c>
      <c r="V11912">
        <v>12000</v>
      </c>
      <c r="W11912">
        <v>7100</v>
      </c>
      <c r="X11912">
        <v>2.57</v>
      </c>
      <c r="Y11912">
        <v>8000</v>
      </c>
      <c r="Z11912">
        <v>2.34</v>
      </c>
    </row>
    <row r="11913" spans="1:26">
      <c r="A11913">
        <v>201835751</v>
      </c>
      <c r="B11913" t="s">
        <v>3619</v>
      </c>
      <c r="C11913" t="s">
        <v>3597</v>
      </c>
      <c r="D11913" t="s">
        <v>1049</v>
      </c>
      <c r="E11913" t="s">
        <v>3859</v>
      </c>
      <c r="F11913" t="s">
        <v>3621</v>
      </c>
      <c r="G11913">
        <v>201835751</v>
      </c>
      <c r="I11913" t="s">
        <v>3622</v>
      </c>
      <c r="J11913" t="s">
        <v>4064</v>
      </c>
      <c r="K11913" t="s">
        <v>3624</v>
      </c>
      <c r="L11913" t="s">
        <v>4065</v>
      </c>
      <c r="M11913">
        <v>13.5</v>
      </c>
      <c r="N11913">
        <v>30</v>
      </c>
      <c r="O11913">
        <v>13.6</v>
      </c>
      <c r="S11913" t="b">
        <v>0</v>
      </c>
      <c r="T11913" t="b">
        <v>0</v>
      </c>
      <c r="U11913" t="b">
        <v>1</v>
      </c>
      <c r="V11913">
        <v>12000</v>
      </c>
      <c r="W11913">
        <v>6800</v>
      </c>
      <c r="X11913">
        <v>2.66</v>
      </c>
      <c r="Y11913">
        <v>16596</v>
      </c>
      <c r="Z11913">
        <v>2.19</v>
      </c>
    </row>
    <row r="11914" spans="1:26">
      <c r="A11914">
        <v>201835750</v>
      </c>
      <c r="B11914" t="s">
        <v>3619</v>
      </c>
      <c r="C11914" t="s">
        <v>3597</v>
      </c>
      <c r="D11914" t="s">
        <v>1049</v>
      </c>
      <c r="E11914" t="s">
        <v>3860</v>
      </c>
      <c r="F11914" t="s">
        <v>3621</v>
      </c>
      <c r="G11914">
        <v>201835750</v>
      </c>
      <c r="I11914" t="s">
        <v>3622</v>
      </c>
      <c r="J11914" t="s">
        <v>4064</v>
      </c>
      <c r="K11914" t="s">
        <v>3624</v>
      </c>
      <c r="L11914" t="s">
        <v>4065</v>
      </c>
      <c r="M11914">
        <v>13.5</v>
      </c>
      <c r="N11914">
        <v>30</v>
      </c>
      <c r="O11914">
        <v>13.6</v>
      </c>
      <c r="S11914" t="b">
        <v>0</v>
      </c>
      <c r="T11914" t="b">
        <v>0</v>
      </c>
      <c r="U11914" t="b">
        <v>1</v>
      </c>
      <c r="V11914">
        <v>12000</v>
      </c>
      <c r="W11914">
        <v>6800</v>
      </c>
      <c r="X11914">
        <v>2.66</v>
      </c>
      <c r="Y11914">
        <v>16596</v>
      </c>
      <c r="Z11914">
        <v>2.19</v>
      </c>
    </row>
    <row r="11915" spans="1:26">
      <c r="A11915">
        <v>201835749</v>
      </c>
      <c r="B11915" t="s">
        <v>3619</v>
      </c>
      <c r="C11915" t="s">
        <v>3597</v>
      </c>
      <c r="D11915" t="s">
        <v>1049</v>
      </c>
      <c r="E11915" t="s">
        <v>3859</v>
      </c>
      <c r="F11915" t="s">
        <v>3621</v>
      </c>
      <c r="G11915">
        <v>201835749</v>
      </c>
      <c r="I11915" t="s">
        <v>3622</v>
      </c>
      <c r="J11915" t="s">
        <v>4062</v>
      </c>
      <c r="K11915" t="s">
        <v>3624</v>
      </c>
      <c r="L11915" t="s">
        <v>4063</v>
      </c>
      <c r="M11915">
        <v>15</v>
      </c>
      <c r="N11915">
        <v>40</v>
      </c>
      <c r="O11915">
        <v>14.5</v>
      </c>
      <c r="S11915" t="b">
        <v>0</v>
      </c>
      <c r="T11915" t="b">
        <v>0</v>
      </c>
      <c r="U11915" t="b">
        <v>1</v>
      </c>
      <c r="V11915">
        <v>9000</v>
      </c>
      <c r="W11915">
        <v>7200</v>
      </c>
      <c r="X11915">
        <v>2.78</v>
      </c>
      <c r="Y11915">
        <v>15488</v>
      </c>
      <c r="Z11915">
        <v>2.1</v>
      </c>
    </row>
    <row r="11916" spans="1:26">
      <c r="A11916">
        <v>201835748</v>
      </c>
      <c r="B11916" t="s">
        <v>3619</v>
      </c>
      <c r="C11916" t="s">
        <v>3597</v>
      </c>
      <c r="D11916" t="s">
        <v>1049</v>
      </c>
      <c r="E11916" t="s">
        <v>3860</v>
      </c>
      <c r="F11916" t="s">
        <v>3621</v>
      </c>
      <c r="G11916">
        <v>201835748</v>
      </c>
      <c r="I11916" t="s">
        <v>3622</v>
      </c>
      <c r="J11916" t="s">
        <v>4062</v>
      </c>
      <c r="K11916" t="s">
        <v>3624</v>
      </c>
      <c r="L11916" t="s">
        <v>4063</v>
      </c>
      <c r="M11916">
        <v>15</v>
      </c>
      <c r="N11916">
        <v>40</v>
      </c>
      <c r="O11916">
        <v>14.5</v>
      </c>
      <c r="S11916" t="b">
        <v>0</v>
      </c>
      <c r="T11916" t="b">
        <v>0</v>
      </c>
      <c r="U11916" t="b">
        <v>1</v>
      </c>
      <c r="V11916">
        <v>9000</v>
      </c>
      <c r="W11916">
        <v>7200</v>
      </c>
      <c r="X11916">
        <v>2.78</v>
      </c>
      <c r="Y11916">
        <v>15488</v>
      </c>
      <c r="Z11916">
        <v>2.1</v>
      </c>
    </row>
    <row r="11917" spans="1:26">
      <c r="A11917">
        <v>201835719</v>
      </c>
      <c r="B11917" t="s">
        <v>3619</v>
      </c>
      <c r="C11917" t="s">
        <v>3597</v>
      </c>
      <c r="D11917" t="s">
        <v>1049</v>
      </c>
      <c r="E11917" t="s">
        <v>3857</v>
      </c>
      <c r="F11917" t="s">
        <v>3753</v>
      </c>
      <c r="G11917">
        <v>201835719</v>
      </c>
      <c r="I11917" t="s">
        <v>3601</v>
      </c>
      <c r="J11917" t="s">
        <v>3877</v>
      </c>
      <c r="K11917" t="s">
        <v>3624</v>
      </c>
      <c r="L11917" t="s">
        <v>4069</v>
      </c>
      <c r="M11917">
        <v>12.5</v>
      </c>
      <c r="N11917">
        <v>21</v>
      </c>
      <c r="O11917">
        <v>12</v>
      </c>
      <c r="S11917" t="b">
        <v>0</v>
      </c>
      <c r="T11917" t="b">
        <v>0</v>
      </c>
      <c r="U11917" t="b">
        <v>0</v>
      </c>
      <c r="V11917">
        <v>24000</v>
      </c>
      <c r="W11917">
        <v>17400</v>
      </c>
      <c r="X11917">
        <v>2.96</v>
      </c>
      <c r="Y11917">
        <v>31700</v>
      </c>
      <c r="Z11917">
        <v>1.99</v>
      </c>
    </row>
    <row r="11918" spans="1:26">
      <c r="A11918">
        <v>201835718</v>
      </c>
      <c r="B11918" t="s">
        <v>3630</v>
      </c>
      <c r="C11918" t="s">
        <v>3597</v>
      </c>
      <c r="D11918" t="s">
        <v>1049</v>
      </c>
      <c r="E11918" t="s">
        <v>3858</v>
      </c>
      <c r="F11918" t="s">
        <v>3753</v>
      </c>
      <c r="G11918">
        <v>201835718</v>
      </c>
      <c r="I11918" t="s">
        <v>3601</v>
      </c>
      <c r="J11918" t="s">
        <v>3877</v>
      </c>
      <c r="K11918" t="s">
        <v>3624</v>
      </c>
      <c r="L11918" t="s">
        <v>4069</v>
      </c>
      <c r="M11918">
        <v>12.5</v>
      </c>
      <c r="N11918">
        <v>21</v>
      </c>
      <c r="O11918">
        <v>12</v>
      </c>
      <c r="S11918" t="b">
        <v>0</v>
      </c>
      <c r="T11918" t="b">
        <v>0</v>
      </c>
      <c r="U11918" t="b">
        <v>0</v>
      </c>
      <c r="V11918">
        <v>24000</v>
      </c>
      <c r="W11918">
        <v>17400</v>
      </c>
      <c r="X11918">
        <v>2.96</v>
      </c>
      <c r="Y11918">
        <v>31700</v>
      </c>
      <c r="Z11918">
        <v>1.99</v>
      </c>
    </row>
    <row r="11919" spans="1:26">
      <c r="A11919">
        <v>201835669</v>
      </c>
      <c r="B11919" t="s">
        <v>3619</v>
      </c>
      <c r="C11919" t="s">
        <v>3597</v>
      </c>
      <c r="D11919" t="s">
        <v>1049</v>
      </c>
      <c r="E11919" t="s">
        <v>3857</v>
      </c>
      <c r="F11919" t="s">
        <v>3621</v>
      </c>
      <c r="G11919">
        <v>201835669</v>
      </c>
      <c r="I11919" t="s">
        <v>3622</v>
      </c>
      <c r="J11919" t="s">
        <v>4067</v>
      </c>
      <c r="K11919" t="s">
        <v>3624</v>
      </c>
      <c r="L11919" t="s">
        <v>4068</v>
      </c>
      <c r="M11919">
        <v>12.5</v>
      </c>
      <c r="N11919">
        <v>20.399999999999999</v>
      </c>
      <c r="O11919">
        <v>11</v>
      </c>
      <c r="S11919" t="b">
        <v>0</v>
      </c>
      <c r="T11919" t="b">
        <v>0</v>
      </c>
      <c r="U11919" t="b">
        <v>0</v>
      </c>
      <c r="V11919">
        <v>12000</v>
      </c>
      <c r="W11919">
        <v>7100</v>
      </c>
      <c r="X11919">
        <v>2.57</v>
      </c>
      <c r="Y11919">
        <v>8000</v>
      </c>
      <c r="Z11919">
        <v>2.34</v>
      </c>
    </row>
    <row r="11920" spans="1:26">
      <c r="A11920">
        <v>201835668</v>
      </c>
      <c r="B11920" t="s">
        <v>3619</v>
      </c>
      <c r="C11920" t="s">
        <v>3597</v>
      </c>
      <c r="D11920" t="s">
        <v>1049</v>
      </c>
      <c r="E11920" t="s">
        <v>3858</v>
      </c>
      <c r="F11920" t="s">
        <v>3621</v>
      </c>
      <c r="G11920">
        <v>201835668</v>
      </c>
      <c r="I11920" t="s">
        <v>3622</v>
      </c>
      <c r="J11920" t="s">
        <v>4067</v>
      </c>
      <c r="K11920" t="s">
        <v>3624</v>
      </c>
      <c r="L11920" t="s">
        <v>4068</v>
      </c>
      <c r="M11920">
        <v>12.5</v>
      </c>
      <c r="N11920">
        <v>20.399999999999999</v>
      </c>
      <c r="O11920">
        <v>11</v>
      </c>
      <c r="S11920" t="b">
        <v>0</v>
      </c>
      <c r="T11920" t="b">
        <v>0</v>
      </c>
      <c r="U11920" t="b">
        <v>0</v>
      </c>
      <c r="V11920">
        <v>12000</v>
      </c>
      <c r="W11920">
        <v>7100</v>
      </c>
      <c r="X11920">
        <v>2.57</v>
      </c>
      <c r="Y11920">
        <v>8000</v>
      </c>
      <c r="Z11920">
        <v>2.34</v>
      </c>
    </row>
    <row r="11921" spans="1:26">
      <c r="A11921">
        <v>201835655</v>
      </c>
      <c r="B11921" t="s">
        <v>3619</v>
      </c>
      <c r="C11921" t="s">
        <v>3597</v>
      </c>
      <c r="D11921" t="s">
        <v>1049</v>
      </c>
      <c r="E11921" t="s">
        <v>3857</v>
      </c>
      <c r="F11921" t="s">
        <v>3621</v>
      </c>
      <c r="G11921">
        <v>201835655</v>
      </c>
      <c r="I11921" t="s">
        <v>3622</v>
      </c>
      <c r="J11921" t="s">
        <v>4064</v>
      </c>
      <c r="K11921" t="s">
        <v>3624</v>
      </c>
      <c r="L11921" t="s">
        <v>4065</v>
      </c>
      <c r="M11921">
        <v>13.5</v>
      </c>
      <c r="N11921">
        <v>30</v>
      </c>
      <c r="O11921">
        <v>13.6</v>
      </c>
      <c r="S11921" t="b">
        <v>0</v>
      </c>
      <c r="T11921" t="b">
        <v>0</v>
      </c>
      <c r="U11921" t="b">
        <v>1</v>
      </c>
      <c r="V11921">
        <v>12000</v>
      </c>
      <c r="W11921">
        <v>6800</v>
      </c>
      <c r="X11921">
        <v>2.66</v>
      </c>
      <c r="Y11921">
        <v>16596</v>
      </c>
      <c r="Z11921">
        <v>2.19</v>
      </c>
    </row>
    <row r="11922" spans="1:26">
      <c r="A11922">
        <v>201835654</v>
      </c>
      <c r="B11922" t="s">
        <v>3619</v>
      </c>
      <c r="C11922" t="s">
        <v>3597</v>
      </c>
      <c r="D11922" t="s">
        <v>1049</v>
      </c>
      <c r="E11922" t="s">
        <v>3858</v>
      </c>
      <c r="F11922" t="s">
        <v>3621</v>
      </c>
      <c r="G11922">
        <v>201835654</v>
      </c>
      <c r="I11922" t="s">
        <v>3622</v>
      </c>
      <c r="J11922" t="s">
        <v>4064</v>
      </c>
      <c r="K11922" t="s">
        <v>3624</v>
      </c>
      <c r="L11922" t="s">
        <v>4065</v>
      </c>
      <c r="M11922">
        <v>13.5</v>
      </c>
      <c r="N11922">
        <v>30</v>
      </c>
      <c r="O11922">
        <v>13.6</v>
      </c>
      <c r="S11922" t="b">
        <v>0</v>
      </c>
      <c r="T11922" t="b">
        <v>0</v>
      </c>
      <c r="U11922" t="b">
        <v>1</v>
      </c>
      <c r="V11922">
        <v>12000</v>
      </c>
      <c r="W11922">
        <v>6800</v>
      </c>
      <c r="X11922">
        <v>2.66</v>
      </c>
      <c r="Y11922">
        <v>16596</v>
      </c>
      <c r="Z11922">
        <v>2.19</v>
      </c>
    </row>
    <row r="11923" spans="1:26">
      <c r="A11923">
        <v>201835653</v>
      </c>
      <c r="B11923" t="s">
        <v>3619</v>
      </c>
      <c r="C11923" t="s">
        <v>3597</v>
      </c>
      <c r="D11923" t="s">
        <v>1049</v>
      </c>
      <c r="E11923" t="s">
        <v>3858</v>
      </c>
      <c r="F11923" t="s">
        <v>3621</v>
      </c>
      <c r="G11923">
        <v>201835653</v>
      </c>
      <c r="I11923" t="s">
        <v>3622</v>
      </c>
      <c r="J11923" t="s">
        <v>4062</v>
      </c>
      <c r="K11923" t="s">
        <v>3624</v>
      </c>
      <c r="L11923" t="s">
        <v>4063</v>
      </c>
      <c r="M11923">
        <v>15</v>
      </c>
      <c r="N11923">
        <v>40</v>
      </c>
      <c r="O11923">
        <v>14.5</v>
      </c>
      <c r="S11923" t="b">
        <v>0</v>
      </c>
      <c r="T11923" t="b">
        <v>0</v>
      </c>
      <c r="U11923" t="b">
        <v>1</v>
      </c>
      <c r="V11923">
        <v>9000</v>
      </c>
      <c r="W11923">
        <v>7200</v>
      </c>
      <c r="X11923">
        <v>2.78</v>
      </c>
      <c r="Y11923">
        <v>15488</v>
      </c>
      <c r="Z11923">
        <v>2.1</v>
      </c>
    </row>
    <row r="11924" spans="1:26">
      <c r="A11924">
        <v>201835652</v>
      </c>
      <c r="B11924" t="s">
        <v>3619</v>
      </c>
      <c r="C11924" t="s">
        <v>3597</v>
      </c>
      <c r="D11924" t="s">
        <v>1049</v>
      </c>
      <c r="E11924" t="s">
        <v>3857</v>
      </c>
      <c r="F11924" t="s">
        <v>3621</v>
      </c>
      <c r="G11924">
        <v>201835652</v>
      </c>
      <c r="I11924" t="s">
        <v>3622</v>
      </c>
      <c r="J11924" t="s">
        <v>4062</v>
      </c>
      <c r="K11924" t="s">
        <v>3624</v>
      </c>
      <c r="L11924" t="s">
        <v>4063</v>
      </c>
      <c r="M11924">
        <v>15</v>
      </c>
      <c r="N11924">
        <v>40</v>
      </c>
      <c r="O11924">
        <v>14.5</v>
      </c>
      <c r="S11924" t="b">
        <v>0</v>
      </c>
      <c r="T11924" t="b">
        <v>0</v>
      </c>
      <c r="U11924" t="b">
        <v>1</v>
      </c>
      <c r="V11924">
        <v>9000</v>
      </c>
      <c r="W11924">
        <v>7200</v>
      </c>
      <c r="X11924">
        <v>2.78</v>
      </c>
      <c r="Y11924">
        <v>15488</v>
      </c>
      <c r="Z11924">
        <v>2.1</v>
      </c>
    </row>
    <row r="11925" spans="1:26">
      <c r="A11925">
        <v>201835635</v>
      </c>
      <c r="B11925" t="s">
        <v>3619</v>
      </c>
      <c r="C11925" t="s">
        <v>3597</v>
      </c>
      <c r="D11925" t="s">
        <v>1049</v>
      </c>
      <c r="E11925" t="s">
        <v>3855</v>
      </c>
      <c r="F11925" t="s">
        <v>3753</v>
      </c>
      <c r="G11925">
        <v>201835635</v>
      </c>
      <c r="I11925" t="s">
        <v>3601</v>
      </c>
      <c r="J11925" t="s">
        <v>3877</v>
      </c>
      <c r="K11925" t="s">
        <v>3624</v>
      </c>
      <c r="L11925" t="s">
        <v>4069</v>
      </c>
      <c r="M11925">
        <v>12.5</v>
      </c>
      <c r="N11925">
        <v>21</v>
      </c>
      <c r="O11925">
        <v>12</v>
      </c>
      <c r="S11925" t="b">
        <v>0</v>
      </c>
      <c r="T11925" t="b">
        <v>0</v>
      </c>
      <c r="U11925" t="b">
        <v>0</v>
      </c>
      <c r="V11925">
        <v>24000</v>
      </c>
      <c r="W11925">
        <v>17400</v>
      </c>
      <c r="X11925">
        <v>2.96</v>
      </c>
      <c r="Y11925">
        <v>31700</v>
      </c>
      <c r="Z11925">
        <v>1.99</v>
      </c>
    </row>
    <row r="11926" spans="1:26">
      <c r="A11926">
        <v>201835610</v>
      </c>
      <c r="B11926" t="s">
        <v>3619</v>
      </c>
      <c r="C11926" t="s">
        <v>3597</v>
      </c>
      <c r="D11926" t="s">
        <v>1049</v>
      </c>
      <c r="E11926" t="s">
        <v>3855</v>
      </c>
      <c r="F11926" t="s">
        <v>3621</v>
      </c>
      <c r="G11926">
        <v>201835610</v>
      </c>
      <c r="I11926" t="s">
        <v>3622</v>
      </c>
      <c r="J11926" t="s">
        <v>4067</v>
      </c>
      <c r="K11926" t="s">
        <v>3624</v>
      </c>
      <c r="L11926" t="s">
        <v>4068</v>
      </c>
      <c r="M11926">
        <v>12.5</v>
      </c>
      <c r="N11926">
        <v>20.399999999999999</v>
      </c>
      <c r="O11926">
        <v>11</v>
      </c>
      <c r="S11926" t="b">
        <v>0</v>
      </c>
      <c r="T11926" t="b">
        <v>0</v>
      </c>
      <c r="U11926" t="b">
        <v>0</v>
      </c>
      <c r="V11926">
        <v>12000</v>
      </c>
      <c r="W11926">
        <v>7100</v>
      </c>
      <c r="X11926">
        <v>2.57</v>
      </c>
      <c r="Y11926">
        <v>8000</v>
      </c>
      <c r="Z11926">
        <v>2.34</v>
      </c>
    </row>
    <row r="11927" spans="1:26">
      <c r="A11927">
        <v>201835603</v>
      </c>
      <c r="B11927" t="s">
        <v>3619</v>
      </c>
      <c r="C11927" t="s">
        <v>3597</v>
      </c>
      <c r="D11927" t="s">
        <v>1049</v>
      </c>
      <c r="E11927" t="s">
        <v>3855</v>
      </c>
      <c r="F11927" t="s">
        <v>3621</v>
      </c>
      <c r="G11927">
        <v>201835603</v>
      </c>
      <c r="I11927" t="s">
        <v>3622</v>
      </c>
      <c r="J11927" t="s">
        <v>4064</v>
      </c>
      <c r="K11927" t="s">
        <v>3624</v>
      </c>
      <c r="L11927" t="s">
        <v>4065</v>
      </c>
      <c r="M11927">
        <v>13.5</v>
      </c>
      <c r="N11927">
        <v>30</v>
      </c>
      <c r="O11927">
        <v>13.6</v>
      </c>
      <c r="S11927" t="b">
        <v>0</v>
      </c>
      <c r="T11927" t="b">
        <v>0</v>
      </c>
      <c r="U11927" t="b">
        <v>1</v>
      </c>
      <c r="V11927">
        <v>12000</v>
      </c>
      <c r="W11927">
        <v>6800</v>
      </c>
      <c r="X11927">
        <v>2.66</v>
      </c>
      <c r="Y11927">
        <v>16596</v>
      </c>
      <c r="Z11927">
        <v>2.19</v>
      </c>
    </row>
    <row r="11928" spans="1:26">
      <c r="A11928">
        <v>201835602</v>
      </c>
      <c r="B11928" t="s">
        <v>3619</v>
      </c>
      <c r="C11928" t="s">
        <v>3597</v>
      </c>
      <c r="D11928" t="s">
        <v>1049</v>
      </c>
      <c r="E11928" t="s">
        <v>3855</v>
      </c>
      <c r="F11928" t="s">
        <v>3621</v>
      </c>
      <c r="G11928">
        <v>201835602</v>
      </c>
      <c r="I11928" t="s">
        <v>3622</v>
      </c>
      <c r="J11928" t="s">
        <v>4062</v>
      </c>
      <c r="K11928" t="s">
        <v>3624</v>
      </c>
      <c r="L11928" t="s">
        <v>4063</v>
      </c>
      <c r="M11928">
        <v>15</v>
      </c>
      <c r="N11928">
        <v>40</v>
      </c>
      <c r="O11928">
        <v>14.5</v>
      </c>
      <c r="S11928" t="b">
        <v>0</v>
      </c>
      <c r="T11928" t="b">
        <v>0</v>
      </c>
      <c r="U11928" t="b">
        <v>1</v>
      </c>
      <c r="V11928">
        <v>9000</v>
      </c>
      <c r="W11928">
        <v>7200</v>
      </c>
      <c r="X11928">
        <v>2.78</v>
      </c>
      <c r="Y11928">
        <v>15488</v>
      </c>
      <c r="Z11928">
        <v>2.1</v>
      </c>
    </row>
    <row r="11929" spans="1:26">
      <c r="A11929">
        <v>201835587</v>
      </c>
      <c r="B11929" t="s">
        <v>3619</v>
      </c>
      <c r="C11929" t="s">
        <v>3597</v>
      </c>
      <c r="D11929" t="s">
        <v>1049</v>
      </c>
      <c r="E11929" t="s">
        <v>3856</v>
      </c>
      <c r="F11929" t="s">
        <v>3753</v>
      </c>
      <c r="G11929">
        <v>201835587</v>
      </c>
      <c r="I11929" t="s">
        <v>3601</v>
      </c>
      <c r="J11929" t="s">
        <v>3877</v>
      </c>
      <c r="K11929" t="s">
        <v>3624</v>
      </c>
      <c r="L11929" t="s">
        <v>4069</v>
      </c>
      <c r="M11929">
        <v>12.5</v>
      </c>
      <c r="N11929">
        <v>21</v>
      </c>
      <c r="O11929">
        <v>12</v>
      </c>
      <c r="S11929" t="b">
        <v>0</v>
      </c>
      <c r="T11929" t="b">
        <v>0</v>
      </c>
      <c r="U11929" t="b">
        <v>0</v>
      </c>
      <c r="V11929">
        <v>24000</v>
      </c>
      <c r="W11929">
        <v>17400</v>
      </c>
      <c r="X11929">
        <v>2.96</v>
      </c>
      <c r="Y11929">
        <v>31700</v>
      </c>
      <c r="Z11929">
        <v>1.99</v>
      </c>
    </row>
    <row r="11930" spans="1:26">
      <c r="A11930">
        <v>201835562</v>
      </c>
      <c r="B11930" t="s">
        <v>3619</v>
      </c>
      <c r="C11930" t="s">
        <v>3597</v>
      </c>
      <c r="D11930" t="s">
        <v>1049</v>
      </c>
      <c r="E11930" t="s">
        <v>3856</v>
      </c>
      <c r="F11930" t="s">
        <v>3621</v>
      </c>
      <c r="G11930">
        <v>201835562</v>
      </c>
      <c r="I11930" t="s">
        <v>3622</v>
      </c>
      <c r="J11930" t="s">
        <v>4067</v>
      </c>
      <c r="K11930" t="s">
        <v>3624</v>
      </c>
      <c r="L11930" t="s">
        <v>4068</v>
      </c>
      <c r="M11930">
        <v>12.5</v>
      </c>
      <c r="N11930">
        <v>20.399999999999999</v>
      </c>
      <c r="O11930">
        <v>11</v>
      </c>
      <c r="S11930" t="b">
        <v>0</v>
      </c>
      <c r="T11930" t="b">
        <v>0</v>
      </c>
      <c r="U11930" t="b">
        <v>0</v>
      </c>
      <c r="V11930">
        <v>12000</v>
      </c>
      <c r="W11930">
        <v>7100</v>
      </c>
      <c r="X11930">
        <v>2.57</v>
      </c>
      <c r="Y11930">
        <v>8000</v>
      </c>
      <c r="Z11930">
        <v>2.34</v>
      </c>
    </row>
    <row r="11931" spans="1:26">
      <c r="A11931">
        <v>201835555</v>
      </c>
      <c r="B11931" t="s">
        <v>3619</v>
      </c>
      <c r="C11931" t="s">
        <v>3597</v>
      </c>
      <c r="D11931" t="s">
        <v>1049</v>
      </c>
      <c r="E11931" t="s">
        <v>3856</v>
      </c>
      <c r="F11931" t="s">
        <v>3621</v>
      </c>
      <c r="G11931">
        <v>201835555</v>
      </c>
      <c r="I11931" t="s">
        <v>3622</v>
      </c>
      <c r="J11931" t="s">
        <v>4064</v>
      </c>
      <c r="K11931" t="s">
        <v>3624</v>
      </c>
      <c r="L11931" t="s">
        <v>4065</v>
      </c>
      <c r="M11931">
        <v>13.5</v>
      </c>
      <c r="N11931">
        <v>30</v>
      </c>
      <c r="O11931">
        <v>13.6</v>
      </c>
      <c r="S11931" t="b">
        <v>0</v>
      </c>
      <c r="T11931" t="b">
        <v>0</v>
      </c>
      <c r="U11931" t="b">
        <v>1</v>
      </c>
      <c r="V11931">
        <v>12000</v>
      </c>
      <c r="W11931">
        <v>6800</v>
      </c>
      <c r="X11931">
        <v>2.66</v>
      </c>
      <c r="Y11931">
        <v>16596</v>
      </c>
      <c r="Z11931">
        <v>2.19</v>
      </c>
    </row>
    <row r="11932" spans="1:26">
      <c r="A11932">
        <v>201835554</v>
      </c>
      <c r="B11932" t="s">
        <v>3619</v>
      </c>
      <c r="C11932" t="s">
        <v>3597</v>
      </c>
      <c r="D11932" t="s">
        <v>1049</v>
      </c>
      <c r="E11932" t="s">
        <v>3856</v>
      </c>
      <c r="F11932" t="s">
        <v>3621</v>
      </c>
      <c r="G11932">
        <v>201835554</v>
      </c>
      <c r="I11932" t="s">
        <v>3622</v>
      </c>
      <c r="J11932" t="s">
        <v>4062</v>
      </c>
      <c r="K11932" t="s">
        <v>3624</v>
      </c>
      <c r="L11932" t="s">
        <v>4063</v>
      </c>
      <c r="M11932">
        <v>15</v>
      </c>
      <c r="N11932">
        <v>40</v>
      </c>
      <c r="O11932">
        <v>14.5</v>
      </c>
      <c r="S11932" t="b">
        <v>0</v>
      </c>
      <c r="T11932" t="b">
        <v>0</v>
      </c>
      <c r="U11932" t="b">
        <v>1</v>
      </c>
      <c r="V11932">
        <v>9000</v>
      </c>
      <c r="W11932">
        <v>7200</v>
      </c>
      <c r="X11932">
        <v>2.78</v>
      </c>
      <c r="Y11932">
        <v>15488</v>
      </c>
      <c r="Z11932">
        <v>2.1</v>
      </c>
    </row>
    <row r="11933" spans="1:26">
      <c r="A11933">
        <v>201835538</v>
      </c>
      <c r="B11933" t="s">
        <v>3619</v>
      </c>
      <c r="C11933" t="s">
        <v>3597</v>
      </c>
      <c r="D11933" t="s">
        <v>1049</v>
      </c>
      <c r="E11933" t="s">
        <v>3854</v>
      </c>
      <c r="F11933" t="s">
        <v>3753</v>
      </c>
      <c r="G11933">
        <v>201835538</v>
      </c>
      <c r="I11933" t="s">
        <v>3601</v>
      </c>
      <c r="J11933" t="s">
        <v>3877</v>
      </c>
      <c r="K11933" t="s">
        <v>3624</v>
      </c>
      <c r="L11933" t="s">
        <v>4069</v>
      </c>
      <c r="M11933">
        <v>12.5</v>
      </c>
      <c r="N11933">
        <v>21</v>
      </c>
      <c r="O11933">
        <v>12</v>
      </c>
      <c r="S11933" t="b">
        <v>0</v>
      </c>
      <c r="T11933" t="b">
        <v>0</v>
      </c>
      <c r="U11933" t="b">
        <v>0</v>
      </c>
      <c r="V11933">
        <v>24000</v>
      </c>
      <c r="W11933">
        <v>17400</v>
      </c>
      <c r="X11933">
        <v>2.96</v>
      </c>
      <c r="Y11933">
        <v>31700</v>
      </c>
      <c r="Z11933">
        <v>1.99</v>
      </c>
    </row>
    <row r="11934" spans="1:26">
      <c r="A11934">
        <v>201835514</v>
      </c>
      <c r="B11934" t="s">
        <v>3619</v>
      </c>
      <c r="C11934" t="s">
        <v>3597</v>
      </c>
      <c r="D11934" t="s">
        <v>1049</v>
      </c>
      <c r="E11934" t="s">
        <v>3854</v>
      </c>
      <c r="F11934" t="s">
        <v>3621</v>
      </c>
      <c r="G11934">
        <v>201835514</v>
      </c>
      <c r="I11934" t="s">
        <v>3622</v>
      </c>
      <c r="J11934" t="s">
        <v>4067</v>
      </c>
      <c r="K11934" t="s">
        <v>3624</v>
      </c>
      <c r="L11934" t="s">
        <v>4068</v>
      </c>
      <c r="M11934">
        <v>12.5</v>
      </c>
      <c r="N11934">
        <v>20.399999999999999</v>
      </c>
      <c r="O11934">
        <v>11</v>
      </c>
      <c r="S11934" t="b">
        <v>0</v>
      </c>
      <c r="T11934" t="b">
        <v>0</v>
      </c>
      <c r="U11934" t="b">
        <v>0</v>
      </c>
      <c r="V11934">
        <v>12000</v>
      </c>
      <c r="W11934">
        <v>7100</v>
      </c>
      <c r="X11934">
        <v>2.57</v>
      </c>
      <c r="Y11934">
        <v>8000</v>
      </c>
      <c r="Z11934">
        <v>2.34</v>
      </c>
    </row>
    <row r="11935" spans="1:26">
      <c r="A11935">
        <v>201835507</v>
      </c>
      <c r="B11935" t="s">
        <v>3619</v>
      </c>
      <c r="C11935" t="s">
        <v>3597</v>
      </c>
      <c r="D11935" t="s">
        <v>1049</v>
      </c>
      <c r="E11935" t="s">
        <v>3854</v>
      </c>
      <c r="F11935" t="s">
        <v>3621</v>
      </c>
      <c r="G11935">
        <v>201835507</v>
      </c>
      <c r="I11935" t="s">
        <v>3622</v>
      </c>
      <c r="J11935" t="s">
        <v>4064</v>
      </c>
      <c r="K11935" t="s">
        <v>3624</v>
      </c>
      <c r="L11935" t="s">
        <v>4065</v>
      </c>
      <c r="M11935">
        <v>13.5</v>
      </c>
      <c r="N11935">
        <v>30</v>
      </c>
      <c r="O11935">
        <v>13.6</v>
      </c>
      <c r="S11935" t="b">
        <v>0</v>
      </c>
      <c r="T11935" t="b">
        <v>0</v>
      </c>
      <c r="U11935" t="b">
        <v>1</v>
      </c>
      <c r="V11935">
        <v>12000</v>
      </c>
      <c r="W11935">
        <v>6800</v>
      </c>
      <c r="X11935">
        <v>2.66</v>
      </c>
      <c r="Y11935">
        <v>16596</v>
      </c>
      <c r="Z11935">
        <v>2.19</v>
      </c>
    </row>
    <row r="11936" spans="1:26">
      <c r="A11936">
        <v>201796612</v>
      </c>
      <c r="B11936" t="s">
        <v>3630</v>
      </c>
      <c r="C11936" t="s">
        <v>3597</v>
      </c>
      <c r="D11936" t="s">
        <v>1049</v>
      </c>
      <c r="E11936" t="s">
        <v>3834</v>
      </c>
      <c r="F11936" t="s">
        <v>3753</v>
      </c>
      <c r="G11936">
        <v>201796612</v>
      </c>
      <c r="I11936" t="s">
        <v>3601</v>
      </c>
      <c r="J11936" t="s">
        <v>3877</v>
      </c>
      <c r="K11936" t="s">
        <v>3624</v>
      </c>
      <c r="L11936" t="s">
        <v>4069</v>
      </c>
      <c r="M11936">
        <v>12.5</v>
      </c>
      <c r="N11936">
        <v>21</v>
      </c>
      <c r="O11936">
        <v>12</v>
      </c>
      <c r="S11936" t="b">
        <v>0</v>
      </c>
      <c r="T11936" t="b">
        <v>0</v>
      </c>
      <c r="U11936" t="b">
        <v>0</v>
      </c>
      <c r="V11936">
        <v>24000</v>
      </c>
      <c r="W11936">
        <v>17400</v>
      </c>
      <c r="X11936">
        <v>2.96</v>
      </c>
      <c r="Y11936">
        <v>31700</v>
      </c>
      <c r="Z11936">
        <v>1.99</v>
      </c>
    </row>
    <row r="11937" spans="1:26">
      <c r="A11937">
        <v>201835506</v>
      </c>
      <c r="B11937" t="s">
        <v>3619</v>
      </c>
      <c r="C11937" t="s">
        <v>3597</v>
      </c>
      <c r="D11937" t="s">
        <v>1049</v>
      </c>
      <c r="E11937" t="s">
        <v>3854</v>
      </c>
      <c r="F11937" t="s">
        <v>3621</v>
      </c>
      <c r="G11937">
        <v>201835506</v>
      </c>
      <c r="I11937" t="s">
        <v>3622</v>
      </c>
      <c r="J11937" t="s">
        <v>4062</v>
      </c>
      <c r="K11937" t="s">
        <v>3624</v>
      </c>
      <c r="L11937" t="s">
        <v>4063</v>
      </c>
      <c r="M11937">
        <v>15</v>
      </c>
      <c r="N11937">
        <v>40</v>
      </c>
      <c r="O11937">
        <v>14.5</v>
      </c>
      <c r="S11937" t="b">
        <v>0</v>
      </c>
      <c r="T11937" t="b">
        <v>0</v>
      </c>
      <c r="U11937" t="b">
        <v>1</v>
      </c>
      <c r="V11937">
        <v>9000</v>
      </c>
      <c r="W11937">
        <v>7200</v>
      </c>
      <c r="X11937">
        <v>2.78</v>
      </c>
      <c r="Y11937">
        <v>15488</v>
      </c>
      <c r="Z11937">
        <v>2.1</v>
      </c>
    </row>
    <row r="11938" spans="1:26">
      <c r="A11938">
        <v>201756546</v>
      </c>
      <c r="B11938" t="s">
        <v>4066</v>
      </c>
      <c r="C11938" t="s">
        <v>3597</v>
      </c>
      <c r="D11938" t="s">
        <v>1049</v>
      </c>
      <c r="E11938" t="s">
        <v>3834</v>
      </c>
      <c r="F11938" t="s">
        <v>3621</v>
      </c>
      <c r="G11938">
        <v>201756546</v>
      </c>
      <c r="I11938" t="s">
        <v>3622</v>
      </c>
      <c r="J11938" t="s">
        <v>4067</v>
      </c>
      <c r="K11938" t="s">
        <v>3624</v>
      </c>
      <c r="L11938" t="s">
        <v>4068</v>
      </c>
      <c r="M11938">
        <v>12.5</v>
      </c>
      <c r="N11938">
        <v>20.399999999999999</v>
      </c>
      <c r="O11938">
        <v>11</v>
      </c>
      <c r="S11938" t="b">
        <v>0</v>
      </c>
      <c r="T11938" t="b">
        <v>0</v>
      </c>
      <c r="U11938" t="b">
        <v>0</v>
      </c>
      <c r="V11938">
        <v>12000</v>
      </c>
      <c r="W11938">
        <v>7100</v>
      </c>
      <c r="X11938">
        <v>2.57</v>
      </c>
      <c r="Y11938">
        <v>8000</v>
      </c>
      <c r="Z11938">
        <v>2.34</v>
      </c>
    </row>
    <row r="11939" spans="1:26">
      <c r="A11939">
        <v>201755033</v>
      </c>
      <c r="B11939" t="s">
        <v>3619</v>
      </c>
      <c r="C11939" t="s">
        <v>3597</v>
      </c>
      <c r="D11939" t="s">
        <v>1049</v>
      </c>
      <c r="E11939" t="s">
        <v>3834</v>
      </c>
      <c r="F11939" t="s">
        <v>3621</v>
      </c>
      <c r="G11939">
        <v>201755033</v>
      </c>
      <c r="I11939" t="s">
        <v>3622</v>
      </c>
      <c r="J11939" t="s">
        <v>4064</v>
      </c>
      <c r="K11939" t="s">
        <v>3624</v>
      </c>
      <c r="L11939" t="s">
        <v>4065</v>
      </c>
      <c r="M11939">
        <v>13.5</v>
      </c>
      <c r="N11939">
        <v>30</v>
      </c>
      <c r="O11939">
        <v>13.6</v>
      </c>
      <c r="S11939" t="b">
        <v>0</v>
      </c>
      <c r="T11939" t="b">
        <v>0</v>
      </c>
      <c r="U11939" t="b">
        <v>1</v>
      </c>
      <c r="V11939">
        <v>12000</v>
      </c>
      <c r="W11939">
        <v>6800</v>
      </c>
      <c r="X11939">
        <v>2.66</v>
      </c>
      <c r="Y11939">
        <v>16596</v>
      </c>
      <c r="Z11939">
        <v>2.19</v>
      </c>
    </row>
    <row r="11940" spans="1:26">
      <c r="A11940">
        <v>201753972</v>
      </c>
      <c r="B11940" t="s">
        <v>3619</v>
      </c>
      <c r="C11940" t="s">
        <v>3597</v>
      </c>
      <c r="D11940" t="s">
        <v>1049</v>
      </c>
      <c r="E11940" t="s">
        <v>3834</v>
      </c>
      <c r="F11940" t="s">
        <v>3621</v>
      </c>
      <c r="G11940">
        <v>201753972</v>
      </c>
      <c r="I11940" t="s">
        <v>3622</v>
      </c>
      <c r="J11940" t="s">
        <v>4062</v>
      </c>
      <c r="K11940" t="s">
        <v>3624</v>
      </c>
      <c r="L11940" t="s">
        <v>4063</v>
      </c>
      <c r="M11940">
        <v>15</v>
      </c>
      <c r="N11940">
        <v>40</v>
      </c>
      <c r="O11940">
        <v>14.5</v>
      </c>
      <c r="S11940" t="b">
        <v>0</v>
      </c>
      <c r="T11940" t="b">
        <v>0</v>
      </c>
      <c r="U11940" t="b">
        <v>1</v>
      </c>
      <c r="V11940">
        <v>9000</v>
      </c>
      <c r="W11940">
        <v>7200</v>
      </c>
      <c r="X11940">
        <v>2.78</v>
      </c>
      <c r="Y11940">
        <v>15488</v>
      </c>
      <c r="Z11940">
        <v>2.1</v>
      </c>
    </row>
    <row r="11941" spans="1:26">
      <c r="A11941">
        <v>200059158</v>
      </c>
      <c r="B11941" t="s">
        <v>3839</v>
      </c>
      <c r="C11941" t="s">
        <v>3597</v>
      </c>
      <c r="D11941" t="s">
        <v>1049</v>
      </c>
      <c r="E11941" t="s">
        <v>3792</v>
      </c>
      <c r="F11941" t="s">
        <v>3849</v>
      </c>
      <c r="G11941">
        <v>200059158</v>
      </c>
      <c r="I11941" t="s">
        <v>3622</v>
      </c>
      <c r="J11941" t="s">
        <v>3840</v>
      </c>
      <c r="K11941" t="s">
        <v>3624</v>
      </c>
      <c r="L11941" t="s">
        <v>4061</v>
      </c>
      <c r="M11941">
        <v>12.5</v>
      </c>
      <c r="N11941">
        <v>20</v>
      </c>
      <c r="O11941">
        <v>10.5</v>
      </c>
      <c r="S11941" t="b">
        <v>0</v>
      </c>
      <c r="T11941" t="b">
        <v>0</v>
      </c>
      <c r="U11941" t="b">
        <v>0</v>
      </c>
      <c r="V11941">
        <v>16000</v>
      </c>
      <c r="W11941">
        <v>12000</v>
      </c>
      <c r="X11941">
        <v>2.5499999999999998</v>
      </c>
      <c r="Y11941">
        <v>20590</v>
      </c>
      <c r="Z11941">
        <v>2.06</v>
      </c>
    </row>
    <row r="11942" spans="1:26">
      <c r="A11942">
        <v>200059159</v>
      </c>
      <c r="B11942" t="s">
        <v>3839</v>
      </c>
      <c r="C11942" t="s">
        <v>3597</v>
      </c>
      <c r="D11942" t="s">
        <v>1049</v>
      </c>
      <c r="E11942" t="s">
        <v>3637</v>
      </c>
      <c r="F11942" t="s">
        <v>3849</v>
      </c>
      <c r="G11942">
        <v>200059159</v>
      </c>
      <c r="I11942" t="s">
        <v>3622</v>
      </c>
      <c r="J11942" t="s">
        <v>3840</v>
      </c>
      <c r="K11942" t="s">
        <v>3624</v>
      </c>
      <c r="L11942" t="s">
        <v>4061</v>
      </c>
      <c r="M11942">
        <v>12.5</v>
      </c>
      <c r="N11942">
        <v>20</v>
      </c>
      <c r="O11942">
        <v>10.5</v>
      </c>
      <c r="S11942" t="b">
        <v>0</v>
      </c>
      <c r="T11942" t="b">
        <v>0</v>
      </c>
      <c r="U11942" t="b">
        <v>0</v>
      </c>
      <c r="V11942">
        <v>16000</v>
      </c>
      <c r="W11942">
        <v>12000</v>
      </c>
      <c r="X11942">
        <v>2.5499999999999998</v>
      </c>
      <c r="Y11942">
        <v>20590</v>
      </c>
      <c r="Z11942">
        <v>2.06</v>
      </c>
    </row>
    <row r="11943" spans="1:26">
      <c r="A11943">
        <v>8738646</v>
      </c>
      <c r="B11943" t="s">
        <v>3630</v>
      </c>
      <c r="C11943" t="s">
        <v>3597</v>
      </c>
      <c r="D11943" t="s">
        <v>1049</v>
      </c>
      <c r="E11943" t="s">
        <v>3792</v>
      </c>
      <c r="F11943" t="s">
        <v>3621</v>
      </c>
      <c r="G11943">
        <v>8738646</v>
      </c>
      <c r="I11943" t="s">
        <v>3622</v>
      </c>
      <c r="J11943" t="s">
        <v>3844</v>
      </c>
      <c r="K11943" t="s">
        <v>3624</v>
      </c>
      <c r="L11943" t="s">
        <v>4060</v>
      </c>
      <c r="M11943">
        <v>14.5</v>
      </c>
      <c r="N11943">
        <v>25</v>
      </c>
      <c r="O11943">
        <v>11.2</v>
      </c>
      <c r="S11943" t="b">
        <v>0</v>
      </c>
      <c r="T11943" t="b">
        <v>0</v>
      </c>
      <c r="U11943" t="b">
        <v>0</v>
      </c>
      <c r="V11943">
        <v>9000</v>
      </c>
      <c r="W11943">
        <v>6900</v>
      </c>
      <c r="X11943">
        <v>2.73</v>
      </c>
      <c r="Y11943">
        <v>13580</v>
      </c>
      <c r="Z11943">
        <v>2.2599999999999998</v>
      </c>
    </row>
    <row r="11944" spans="1:26">
      <c r="A11944">
        <v>8738643</v>
      </c>
      <c r="B11944" t="s">
        <v>3630</v>
      </c>
      <c r="C11944" t="s">
        <v>3597</v>
      </c>
      <c r="D11944" t="s">
        <v>1049</v>
      </c>
      <c r="E11944" t="s">
        <v>3792</v>
      </c>
      <c r="F11944" t="s">
        <v>3621</v>
      </c>
      <c r="G11944">
        <v>8738643</v>
      </c>
      <c r="I11944" t="s">
        <v>3622</v>
      </c>
      <c r="J11944" t="s">
        <v>3842</v>
      </c>
      <c r="K11944" t="s">
        <v>3624</v>
      </c>
      <c r="L11944" t="s">
        <v>4059</v>
      </c>
      <c r="M11944">
        <v>13</v>
      </c>
      <c r="N11944">
        <v>20.5</v>
      </c>
      <c r="O11944">
        <v>10.3</v>
      </c>
      <c r="S11944" t="b">
        <v>0</v>
      </c>
      <c r="T11944" t="b">
        <v>0</v>
      </c>
      <c r="U11944" t="b">
        <v>0</v>
      </c>
      <c r="V11944">
        <v>24000</v>
      </c>
      <c r="W11944">
        <v>15400</v>
      </c>
      <c r="X11944">
        <v>2.64</v>
      </c>
      <c r="Y11944">
        <v>25710</v>
      </c>
      <c r="Z11944">
        <v>1.95</v>
      </c>
    </row>
    <row r="11945" spans="1:26">
      <c r="A11945">
        <v>8738638</v>
      </c>
      <c r="B11945" t="s">
        <v>3630</v>
      </c>
      <c r="C11945" t="s">
        <v>3597</v>
      </c>
      <c r="D11945" t="s">
        <v>1049</v>
      </c>
      <c r="E11945" t="s">
        <v>3637</v>
      </c>
      <c r="F11945" t="s">
        <v>3621</v>
      </c>
      <c r="G11945">
        <v>8738638</v>
      </c>
      <c r="I11945" t="s">
        <v>3622</v>
      </c>
      <c r="J11945" t="s">
        <v>3842</v>
      </c>
      <c r="K11945" t="s">
        <v>3624</v>
      </c>
      <c r="L11945" t="s">
        <v>4058</v>
      </c>
      <c r="M11945">
        <v>13</v>
      </c>
      <c r="N11945">
        <v>20.5</v>
      </c>
      <c r="O11945">
        <v>10.3</v>
      </c>
      <c r="S11945" t="b">
        <v>0</v>
      </c>
      <c r="T11945" t="b">
        <v>0</v>
      </c>
      <c r="U11945" t="b">
        <v>0</v>
      </c>
      <c r="V11945">
        <v>24000</v>
      </c>
      <c r="W11945">
        <v>15400</v>
      </c>
      <c r="X11945">
        <v>2.64</v>
      </c>
      <c r="Y11945">
        <v>25710</v>
      </c>
      <c r="Z11945">
        <v>1.95</v>
      </c>
    </row>
    <row r="11946" spans="1:26">
      <c r="A11946">
        <v>8738635</v>
      </c>
      <c r="B11946" t="s">
        <v>3630</v>
      </c>
      <c r="C11946" t="s">
        <v>3597</v>
      </c>
      <c r="D11946" t="s">
        <v>1049</v>
      </c>
      <c r="E11946" t="s">
        <v>3637</v>
      </c>
      <c r="F11946" t="s">
        <v>3621</v>
      </c>
      <c r="G11946">
        <v>8738635</v>
      </c>
      <c r="I11946" t="s">
        <v>3622</v>
      </c>
      <c r="J11946" t="s">
        <v>3844</v>
      </c>
      <c r="K11946" t="s">
        <v>3624</v>
      </c>
      <c r="L11946" t="s">
        <v>4057</v>
      </c>
      <c r="M11946">
        <v>14.5</v>
      </c>
      <c r="N11946">
        <v>25</v>
      </c>
      <c r="O11946">
        <v>11.2</v>
      </c>
      <c r="S11946" t="b">
        <v>0</v>
      </c>
      <c r="T11946" t="b">
        <v>0</v>
      </c>
      <c r="U11946" t="b">
        <v>0</v>
      </c>
      <c r="V11946">
        <v>9000</v>
      </c>
      <c r="W11946">
        <v>6900</v>
      </c>
      <c r="X11946">
        <v>2.73</v>
      </c>
      <c r="Y11946">
        <v>13580</v>
      </c>
      <c r="Z11946">
        <v>2.2599999999999998</v>
      </c>
    </row>
    <row r="11947" spans="1:26">
      <c r="A11947">
        <v>202119262</v>
      </c>
      <c r="B11947" t="s">
        <v>3939</v>
      </c>
      <c r="C11947" t="s">
        <v>3597</v>
      </c>
      <c r="D11947" t="s">
        <v>1049</v>
      </c>
      <c r="E11947" t="s">
        <v>3861</v>
      </c>
      <c r="F11947" t="s">
        <v>3621</v>
      </c>
      <c r="G11947">
        <v>202119262</v>
      </c>
      <c r="I11947" t="s">
        <v>3622</v>
      </c>
      <c r="J11947" t="s">
        <v>3852</v>
      </c>
      <c r="K11947" t="s">
        <v>3624</v>
      </c>
      <c r="L11947" t="s">
        <v>4056</v>
      </c>
      <c r="M11947">
        <v>14</v>
      </c>
      <c r="N11947">
        <v>24.7</v>
      </c>
      <c r="O11947">
        <v>10.5</v>
      </c>
      <c r="S11947" t="b">
        <v>0</v>
      </c>
      <c r="T11947" t="b">
        <v>0</v>
      </c>
      <c r="U11947" t="b">
        <v>0</v>
      </c>
      <c r="V11947">
        <v>9000</v>
      </c>
      <c r="W11947">
        <v>7500</v>
      </c>
      <c r="X11947">
        <v>2.65</v>
      </c>
      <c r="Y11947">
        <v>11870</v>
      </c>
      <c r="Z11947">
        <v>2.2599999999999998</v>
      </c>
    </row>
    <row r="11948" spans="1:26">
      <c r="A11948">
        <v>201835767</v>
      </c>
      <c r="B11948" t="s">
        <v>3939</v>
      </c>
      <c r="C11948" t="s">
        <v>3597</v>
      </c>
      <c r="D11948" t="s">
        <v>1049</v>
      </c>
      <c r="E11948" t="s">
        <v>3860</v>
      </c>
      <c r="F11948" t="s">
        <v>3621</v>
      </c>
      <c r="G11948">
        <v>201835767</v>
      </c>
      <c r="I11948" t="s">
        <v>3622</v>
      </c>
      <c r="J11948" t="s">
        <v>3852</v>
      </c>
      <c r="K11948" t="s">
        <v>3624</v>
      </c>
      <c r="L11948" t="s">
        <v>4056</v>
      </c>
      <c r="M11948">
        <v>14</v>
      </c>
      <c r="N11948">
        <v>24.7</v>
      </c>
      <c r="O11948">
        <v>10.5</v>
      </c>
      <c r="S11948" t="b">
        <v>0</v>
      </c>
      <c r="T11948" t="b">
        <v>0</v>
      </c>
      <c r="U11948" t="b">
        <v>0</v>
      </c>
      <c r="V11948">
        <v>9000</v>
      </c>
      <c r="W11948">
        <v>7500</v>
      </c>
      <c r="X11948">
        <v>2.65</v>
      </c>
      <c r="Y11948">
        <v>11870</v>
      </c>
      <c r="Z11948">
        <v>2.2599999999999998</v>
      </c>
    </row>
    <row r="11949" spans="1:26">
      <c r="A11949">
        <v>201835766</v>
      </c>
      <c r="B11949" t="s">
        <v>3939</v>
      </c>
      <c r="C11949" t="s">
        <v>3597</v>
      </c>
      <c r="D11949" t="s">
        <v>1049</v>
      </c>
      <c r="E11949" t="s">
        <v>3859</v>
      </c>
      <c r="F11949" t="s">
        <v>3621</v>
      </c>
      <c r="G11949">
        <v>201835766</v>
      </c>
      <c r="I11949" t="s">
        <v>3622</v>
      </c>
      <c r="J11949" t="s">
        <v>3852</v>
      </c>
      <c r="K11949" t="s">
        <v>3624</v>
      </c>
      <c r="L11949" t="s">
        <v>4056</v>
      </c>
      <c r="M11949">
        <v>14</v>
      </c>
      <c r="N11949">
        <v>24.7</v>
      </c>
      <c r="O11949">
        <v>10.5</v>
      </c>
      <c r="S11949" t="b">
        <v>0</v>
      </c>
      <c r="T11949" t="b">
        <v>0</v>
      </c>
      <c r="U11949" t="b">
        <v>0</v>
      </c>
      <c r="V11949">
        <v>9000</v>
      </c>
      <c r="W11949">
        <v>7500</v>
      </c>
      <c r="X11949">
        <v>2.65</v>
      </c>
      <c r="Y11949">
        <v>11870</v>
      </c>
      <c r="Z11949">
        <v>2.2599999999999998</v>
      </c>
    </row>
    <row r="11950" spans="1:26">
      <c r="A11950">
        <v>201835671</v>
      </c>
      <c r="B11950" t="s">
        <v>3939</v>
      </c>
      <c r="C11950" t="s">
        <v>3597</v>
      </c>
      <c r="D11950" t="s">
        <v>1049</v>
      </c>
      <c r="E11950" t="s">
        <v>3857</v>
      </c>
      <c r="F11950" t="s">
        <v>3621</v>
      </c>
      <c r="G11950">
        <v>201835671</v>
      </c>
      <c r="I11950" t="s">
        <v>3622</v>
      </c>
      <c r="J11950" t="s">
        <v>3852</v>
      </c>
      <c r="K11950" t="s">
        <v>3624</v>
      </c>
      <c r="L11950" t="s">
        <v>4056</v>
      </c>
      <c r="M11950">
        <v>14</v>
      </c>
      <c r="N11950">
        <v>24.7</v>
      </c>
      <c r="O11950">
        <v>10.5</v>
      </c>
      <c r="S11950" t="b">
        <v>0</v>
      </c>
      <c r="T11950" t="b">
        <v>0</v>
      </c>
      <c r="U11950" t="b">
        <v>0</v>
      </c>
      <c r="V11950">
        <v>9000</v>
      </c>
      <c r="W11950">
        <v>7500</v>
      </c>
      <c r="X11950">
        <v>2.65</v>
      </c>
      <c r="Y11950">
        <v>11870</v>
      </c>
      <c r="Z11950">
        <v>2.2599999999999998</v>
      </c>
    </row>
    <row r="11951" spans="1:26">
      <c r="A11951">
        <v>201835670</v>
      </c>
      <c r="B11951" t="s">
        <v>3939</v>
      </c>
      <c r="C11951" t="s">
        <v>3597</v>
      </c>
      <c r="D11951" t="s">
        <v>1049</v>
      </c>
      <c r="E11951" t="s">
        <v>3858</v>
      </c>
      <c r="F11951" t="s">
        <v>3621</v>
      </c>
      <c r="G11951">
        <v>201835670</v>
      </c>
      <c r="I11951" t="s">
        <v>3622</v>
      </c>
      <c r="J11951" t="s">
        <v>3852</v>
      </c>
      <c r="K11951" t="s">
        <v>3624</v>
      </c>
      <c r="L11951" t="s">
        <v>4056</v>
      </c>
      <c r="M11951">
        <v>14</v>
      </c>
      <c r="N11951">
        <v>24.7</v>
      </c>
      <c r="O11951">
        <v>10.5</v>
      </c>
      <c r="S11951" t="b">
        <v>0</v>
      </c>
      <c r="T11951" t="b">
        <v>0</v>
      </c>
      <c r="U11951" t="b">
        <v>0</v>
      </c>
      <c r="V11951">
        <v>9000</v>
      </c>
      <c r="W11951">
        <v>7500</v>
      </c>
      <c r="X11951">
        <v>2.65</v>
      </c>
      <c r="Y11951">
        <v>11870</v>
      </c>
      <c r="Z11951">
        <v>2.2599999999999998</v>
      </c>
    </row>
    <row r="11952" spans="1:26">
      <c r="A11952">
        <v>201835611</v>
      </c>
      <c r="B11952" t="s">
        <v>3939</v>
      </c>
      <c r="C11952" t="s">
        <v>3597</v>
      </c>
      <c r="D11952" t="s">
        <v>1049</v>
      </c>
      <c r="E11952" t="s">
        <v>3855</v>
      </c>
      <c r="F11952" t="s">
        <v>3621</v>
      </c>
      <c r="G11952">
        <v>201835611</v>
      </c>
      <c r="I11952" t="s">
        <v>3622</v>
      </c>
      <c r="J11952" t="s">
        <v>3852</v>
      </c>
      <c r="K11952" t="s">
        <v>3624</v>
      </c>
      <c r="L11952" t="s">
        <v>4056</v>
      </c>
      <c r="M11952">
        <v>14</v>
      </c>
      <c r="N11952">
        <v>24.7</v>
      </c>
      <c r="O11952">
        <v>10.5</v>
      </c>
      <c r="S11952" t="b">
        <v>0</v>
      </c>
      <c r="T11952" t="b">
        <v>0</v>
      </c>
      <c r="U11952" t="b">
        <v>0</v>
      </c>
      <c r="V11952">
        <v>9000</v>
      </c>
      <c r="W11952">
        <v>7500</v>
      </c>
      <c r="X11952">
        <v>2.65</v>
      </c>
      <c r="Y11952">
        <v>11870</v>
      </c>
      <c r="Z11952">
        <v>2.2599999999999998</v>
      </c>
    </row>
    <row r="11953" spans="1:26">
      <c r="A11953">
        <v>201835563</v>
      </c>
      <c r="B11953" t="s">
        <v>3939</v>
      </c>
      <c r="C11953" t="s">
        <v>3597</v>
      </c>
      <c r="D11953" t="s">
        <v>1049</v>
      </c>
      <c r="E11953" t="s">
        <v>3856</v>
      </c>
      <c r="F11953" t="s">
        <v>3621</v>
      </c>
      <c r="G11953">
        <v>201835563</v>
      </c>
      <c r="I11953" t="s">
        <v>3622</v>
      </c>
      <c r="J11953" t="s">
        <v>3852</v>
      </c>
      <c r="K11953" t="s">
        <v>3624</v>
      </c>
      <c r="L11953" t="s">
        <v>4056</v>
      </c>
      <c r="M11953">
        <v>14</v>
      </c>
      <c r="N11953">
        <v>24.7</v>
      </c>
      <c r="O11953">
        <v>10.5</v>
      </c>
      <c r="S11953" t="b">
        <v>0</v>
      </c>
      <c r="T11953" t="b">
        <v>0</v>
      </c>
      <c r="U11953" t="b">
        <v>0</v>
      </c>
      <c r="V11953">
        <v>9000</v>
      </c>
      <c r="W11953">
        <v>7500</v>
      </c>
      <c r="X11953">
        <v>2.65</v>
      </c>
      <c r="Y11953">
        <v>11870</v>
      </c>
      <c r="Z11953">
        <v>2.2599999999999998</v>
      </c>
    </row>
    <row r="11954" spans="1:26">
      <c r="A11954">
        <v>201756547</v>
      </c>
      <c r="B11954" t="s">
        <v>3939</v>
      </c>
      <c r="C11954" t="s">
        <v>3597</v>
      </c>
      <c r="D11954" t="s">
        <v>1049</v>
      </c>
      <c r="E11954" t="s">
        <v>3834</v>
      </c>
      <c r="F11954" t="s">
        <v>3621</v>
      </c>
      <c r="G11954">
        <v>201756547</v>
      </c>
      <c r="I11954" t="s">
        <v>3622</v>
      </c>
      <c r="J11954" t="s">
        <v>3852</v>
      </c>
      <c r="K11954" t="s">
        <v>3624</v>
      </c>
      <c r="L11954" t="s">
        <v>4056</v>
      </c>
      <c r="M11954">
        <v>14</v>
      </c>
      <c r="N11954">
        <v>24.7</v>
      </c>
      <c r="O11954">
        <v>10.5</v>
      </c>
      <c r="S11954" t="b">
        <v>0</v>
      </c>
      <c r="T11954" t="b">
        <v>0</v>
      </c>
      <c r="U11954" t="b">
        <v>0</v>
      </c>
      <c r="V11954">
        <v>9000</v>
      </c>
      <c r="W11954">
        <v>7500</v>
      </c>
      <c r="X11954">
        <v>2.65</v>
      </c>
      <c r="Y11954">
        <v>11870</v>
      </c>
      <c r="Z11954">
        <v>2.2599999999999998</v>
      </c>
    </row>
    <row r="11955" spans="1:26">
      <c r="A11955">
        <v>201835515</v>
      </c>
      <c r="B11955" t="s">
        <v>3939</v>
      </c>
      <c r="C11955" t="s">
        <v>3597</v>
      </c>
      <c r="D11955" t="s">
        <v>1049</v>
      </c>
      <c r="E11955" t="s">
        <v>3854</v>
      </c>
      <c r="F11955" t="s">
        <v>3621</v>
      </c>
      <c r="G11955">
        <v>201835515</v>
      </c>
      <c r="I11955" t="s">
        <v>3622</v>
      </c>
      <c r="J11955" t="s">
        <v>3852</v>
      </c>
      <c r="K11955" t="s">
        <v>3624</v>
      </c>
      <c r="L11955" t="s">
        <v>4056</v>
      </c>
      <c r="M11955">
        <v>14</v>
      </c>
      <c r="N11955">
        <v>24.7</v>
      </c>
      <c r="O11955">
        <v>10.5</v>
      </c>
      <c r="S11955" t="b">
        <v>0</v>
      </c>
      <c r="T11955" t="b">
        <v>0</v>
      </c>
      <c r="U11955" t="b">
        <v>0</v>
      </c>
      <c r="V11955">
        <v>9000</v>
      </c>
      <c r="W11955">
        <v>7500</v>
      </c>
      <c r="X11955">
        <v>2.65</v>
      </c>
      <c r="Y11955">
        <v>11870</v>
      </c>
      <c r="Z11955">
        <v>2.2599999999999998</v>
      </c>
    </row>
    <row r="11956" spans="1:26">
      <c r="A11956">
        <v>202119334</v>
      </c>
      <c r="B11956" t="s">
        <v>3939</v>
      </c>
      <c r="C11956" t="s">
        <v>3597</v>
      </c>
      <c r="D11956" t="s">
        <v>1049</v>
      </c>
      <c r="E11956" t="s">
        <v>3861</v>
      </c>
      <c r="F11956" t="s">
        <v>3753</v>
      </c>
      <c r="G11956">
        <v>202119334</v>
      </c>
      <c r="I11956" t="s">
        <v>3601</v>
      </c>
      <c r="J11956" t="s">
        <v>4021</v>
      </c>
      <c r="K11956" t="s">
        <v>3624</v>
      </c>
      <c r="L11956" t="s">
        <v>4054</v>
      </c>
      <c r="M11956">
        <v>10</v>
      </c>
      <c r="N11956">
        <v>18</v>
      </c>
      <c r="O11956">
        <v>9</v>
      </c>
      <c r="S11956" t="b">
        <v>0</v>
      </c>
      <c r="T11956" t="b">
        <v>0</v>
      </c>
      <c r="U11956" t="b">
        <v>0</v>
      </c>
      <c r="V11956">
        <v>57000</v>
      </c>
      <c r="W11956">
        <v>37600</v>
      </c>
      <c r="X11956">
        <v>2.62</v>
      </c>
      <c r="Y11956">
        <v>44480</v>
      </c>
      <c r="Z11956">
        <v>2.5499999999999998</v>
      </c>
    </row>
    <row r="11957" spans="1:26">
      <c r="A11957">
        <v>201847044</v>
      </c>
      <c r="B11957" t="s">
        <v>3939</v>
      </c>
      <c r="C11957" t="s">
        <v>3597</v>
      </c>
      <c r="D11957" t="s">
        <v>1049</v>
      </c>
      <c r="E11957" t="s">
        <v>3835</v>
      </c>
      <c r="F11957" t="s">
        <v>3753</v>
      </c>
      <c r="G11957">
        <v>201847044</v>
      </c>
      <c r="I11957" t="s">
        <v>3601</v>
      </c>
      <c r="J11957" t="s">
        <v>3942</v>
      </c>
      <c r="K11957" t="s">
        <v>3624</v>
      </c>
      <c r="L11957" t="s">
        <v>4055</v>
      </c>
      <c r="M11957">
        <v>10</v>
      </c>
      <c r="N11957">
        <v>18</v>
      </c>
      <c r="O11957">
        <v>9</v>
      </c>
      <c r="S11957" t="b">
        <v>0</v>
      </c>
      <c r="T11957" t="b">
        <v>0</v>
      </c>
      <c r="U11957" t="b">
        <v>0</v>
      </c>
      <c r="V11957">
        <v>57000</v>
      </c>
      <c r="W11957">
        <v>37600</v>
      </c>
      <c r="X11957">
        <v>2.62</v>
      </c>
      <c r="Y11957">
        <v>44480</v>
      </c>
      <c r="Z11957">
        <v>2.5499999999999998</v>
      </c>
    </row>
    <row r="11958" spans="1:26">
      <c r="A11958">
        <v>201835783</v>
      </c>
      <c r="B11958" t="s">
        <v>3939</v>
      </c>
      <c r="C11958" t="s">
        <v>3597</v>
      </c>
      <c r="D11958" t="s">
        <v>1049</v>
      </c>
      <c r="E11958" t="s">
        <v>3859</v>
      </c>
      <c r="F11958" t="s">
        <v>3753</v>
      </c>
      <c r="G11958">
        <v>201835783</v>
      </c>
      <c r="I11958" t="s">
        <v>3601</v>
      </c>
      <c r="J11958" t="s">
        <v>4021</v>
      </c>
      <c r="K11958" t="s">
        <v>3624</v>
      </c>
      <c r="L11958" t="s">
        <v>4054</v>
      </c>
      <c r="M11958">
        <v>10</v>
      </c>
      <c r="N11958">
        <v>18</v>
      </c>
      <c r="O11958">
        <v>9</v>
      </c>
      <c r="S11958" t="b">
        <v>0</v>
      </c>
      <c r="T11958" t="b">
        <v>0</v>
      </c>
      <c r="U11958" t="b">
        <v>0</v>
      </c>
      <c r="V11958">
        <v>57000</v>
      </c>
      <c r="W11958">
        <v>37600</v>
      </c>
      <c r="X11958">
        <v>2.62</v>
      </c>
      <c r="Y11958">
        <v>44480</v>
      </c>
      <c r="Z11958">
        <v>2.5499999999999998</v>
      </c>
    </row>
    <row r="11959" spans="1:26">
      <c r="A11959">
        <v>201847061</v>
      </c>
      <c r="B11959" t="s">
        <v>3939</v>
      </c>
      <c r="C11959" t="s">
        <v>3597</v>
      </c>
      <c r="D11959" t="s">
        <v>1049</v>
      </c>
      <c r="E11959" t="s">
        <v>3834</v>
      </c>
      <c r="F11959" t="s">
        <v>3753</v>
      </c>
      <c r="G11959">
        <v>201847061</v>
      </c>
      <c r="I11959" t="s">
        <v>3601</v>
      </c>
      <c r="J11959" t="s">
        <v>3942</v>
      </c>
      <c r="K11959" t="s">
        <v>3624</v>
      </c>
      <c r="L11959" t="s">
        <v>4055</v>
      </c>
      <c r="M11959">
        <v>10</v>
      </c>
      <c r="N11959">
        <v>18</v>
      </c>
      <c r="O11959">
        <v>9</v>
      </c>
      <c r="S11959" t="b">
        <v>0</v>
      </c>
      <c r="T11959" t="b">
        <v>0</v>
      </c>
      <c r="U11959" t="b">
        <v>0</v>
      </c>
      <c r="V11959">
        <v>57000</v>
      </c>
      <c r="W11959">
        <v>37600</v>
      </c>
      <c r="X11959">
        <v>2.62</v>
      </c>
      <c r="Y11959">
        <v>44480</v>
      </c>
      <c r="Z11959">
        <v>2.5499999999999998</v>
      </c>
    </row>
    <row r="11960" spans="1:26">
      <c r="A11960">
        <v>201847027</v>
      </c>
      <c r="B11960" t="s">
        <v>3939</v>
      </c>
      <c r="C11960" t="s">
        <v>3597</v>
      </c>
      <c r="D11960" t="s">
        <v>1049</v>
      </c>
      <c r="E11960" t="s">
        <v>3792</v>
      </c>
      <c r="F11960" t="s">
        <v>3753</v>
      </c>
      <c r="G11960">
        <v>201847027</v>
      </c>
      <c r="I11960" t="s">
        <v>3601</v>
      </c>
      <c r="J11960" t="s">
        <v>3942</v>
      </c>
      <c r="K11960" t="s">
        <v>3624</v>
      </c>
      <c r="L11960" t="s">
        <v>4055</v>
      </c>
      <c r="M11960">
        <v>10</v>
      </c>
      <c r="N11960">
        <v>18</v>
      </c>
      <c r="O11960">
        <v>9</v>
      </c>
      <c r="S11960" t="b">
        <v>0</v>
      </c>
      <c r="T11960" t="b">
        <v>0</v>
      </c>
      <c r="U11960" t="b">
        <v>0</v>
      </c>
      <c r="V11960">
        <v>57000</v>
      </c>
      <c r="W11960">
        <v>37600</v>
      </c>
      <c r="X11960">
        <v>2.62</v>
      </c>
      <c r="Y11960">
        <v>44480</v>
      </c>
      <c r="Z11960">
        <v>2.5499999999999998</v>
      </c>
    </row>
    <row r="11961" spans="1:26">
      <c r="A11961">
        <v>201835782</v>
      </c>
      <c r="B11961" t="s">
        <v>3939</v>
      </c>
      <c r="C11961" t="s">
        <v>3597</v>
      </c>
      <c r="D11961" t="s">
        <v>1049</v>
      </c>
      <c r="E11961" t="s">
        <v>3860</v>
      </c>
      <c r="F11961" t="s">
        <v>3753</v>
      </c>
      <c r="G11961">
        <v>201835782</v>
      </c>
      <c r="I11961" t="s">
        <v>3601</v>
      </c>
      <c r="J11961" t="s">
        <v>4021</v>
      </c>
      <c r="K11961" t="s">
        <v>3624</v>
      </c>
      <c r="L11961" t="s">
        <v>4054</v>
      </c>
      <c r="M11961">
        <v>10</v>
      </c>
      <c r="N11961">
        <v>18</v>
      </c>
      <c r="O11961">
        <v>9</v>
      </c>
      <c r="S11961" t="b">
        <v>0</v>
      </c>
      <c r="T11961" t="b">
        <v>0</v>
      </c>
      <c r="U11961" t="b">
        <v>0</v>
      </c>
      <c r="V11961">
        <v>57000</v>
      </c>
      <c r="W11961">
        <v>37600</v>
      </c>
      <c r="X11961">
        <v>2.62</v>
      </c>
      <c r="Y11961">
        <v>44480</v>
      </c>
      <c r="Z11961">
        <v>2.5499999999999998</v>
      </c>
    </row>
    <row r="11962" spans="1:26">
      <c r="A11962">
        <v>201847014</v>
      </c>
      <c r="B11962" t="s">
        <v>3939</v>
      </c>
      <c r="C11962" t="s">
        <v>3597</v>
      </c>
      <c r="D11962" t="s">
        <v>1049</v>
      </c>
      <c r="E11962" t="s">
        <v>3637</v>
      </c>
      <c r="F11962" t="s">
        <v>3753</v>
      </c>
      <c r="G11962">
        <v>201847014</v>
      </c>
      <c r="I11962" t="s">
        <v>3601</v>
      </c>
      <c r="J11962" t="s">
        <v>3942</v>
      </c>
      <c r="K11962" t="s">
        <v>3624</v>
      </c>
      <c r="L11962" t="s">
        <v>4055</v>
      </c>
      <c r="M11962">
        <v>10</v>
      </c>
      <c r="N11962">
        <v>18</v>
      </c>
      <c r="O11962">
        <v>9</v>
      </c>
      <c r="S11962" t="b">
        <v>0</v>
      </c>
      <c r="T11962" t="b">
        <v>0</v>
      </c>
      <c r="U11962" t="b">
        <v>0</v>
      </c>
      <c r="V11962">
        <v>57000</v>
      </c>
      <c r="W11962">
        <v>37600</v>
      </c>
      <c r="X11962">
        <v>2.62</v>
      </c>
      <c r="Y11962">
        <v>44480</v>
      </c>
      <c r="Z11962">
        <v>2.5499999999999998</v>
      </c>
    </row>
    <row r="11963" spans="1:26">
      <c r="A11963">
        <v>201835687</v>
      </c>
      <c r="B11963" t="s">
        <v>3939</v>
      </c>
      <c r="C11963" t="s">
        <v>3597</v>
      </c>
      <c r="D11963" t="s">
        <v>1049</v>
      </c>
      <c r="E11963" t="s">
        <v>3857</v>
      </c>
      <c r="F11963" t="s">
        <v>3753</v>
      </c>
      <c r="G11963">
        <v>201835687</v>
      </c>
      <c r="I11963" t="s">
        <v>3601</v>
      </c>
      <c r="J11963" t="s">
        <v>4021</v>
      </c>
      <c r="K11963" t="s">
        <v>3624</v>
      </c>
      <c r="L11963" t="s">
        <v>4054</v>
      </c>
      <c r="M11963">
        <v>10</v>
      </c>
      <c r="N11963">
        <v>18</v>
      </c>
      <c r="O11963">
        <v>9</v>
      </c>
      <c r="S11963" t="b">
        <v>0</v>
      </c>
      <c r="T11963" t="b">
        <v>0</v>
      </c>
      <c r="U11963" t="b">
        <v>0</v>
      </c>
      <c r="V11963">
        <v>57000</v>
      </c>
      <c r="W11963">
        <v>37600</v>
      </c>
      <c r="X11963">
        <v>2.62</v>
      </c>
      <c r="Y11963">
        <v>44480</v>
      </c>
      <c r="Z11963">
        <v>2.5499999999999998</v>
      </c>
    </row>
    <row r="11964" spans="1:26">
      <c r="A11964">
        <v>201835686</v>
      </c>
      <c r="B11964" t="s">
        <v>3939</v>
      </c>
      <c r="C11964" t="s">
        <v>3597</v>
      </c>
      <c r="D11964" t="s">
        <v>1049</v>
      </c>
      <c r="E11964" t="s">
        <v>3858</v>
      </c>
      <c r="F11964" t="s">
        <v>3753</v>
      </c>
      <c r="G11964">
        <v>201835686</v>
      </c>
      <c r="I11964" t="s">
        <v>3601</v>
      </c>
      <c r="J11964" t="s">
        <v>4021</v>
      </c>
      <c r="K11964" t="s">
        <v>3624</v>
      </c>
      <c r="L11964" t="s">
        <v>4054</v>
      </c>
      <c r="M11964">
        <v>10</v>
      </c>
      <c r="N11964">
        <v>18</v>
      </c>
      <c r="O11964">
        <v>9</v>
      </c>
      <c r="S11964" t="b">
        <v>0</v>
      </c>
      <c r="T11964" t="b">
        <v>0</v>
      </c>
      <c r="U11964" t="b">
        <v>0</v>
      </c>
      <c r="V11964">
        <v>57000</v>
      </c>
      <c r="W11964">
        <v>37600</v>
      </c>
      <c r="X11964">
        <v>2.62</v>
      </c>
      <c r="Y11964">
        <v>44480</v>
      </c>
      <c r="Z11964">
        <v>2.5499999999999998</v>
      </c>
    </row>
    <row r="11965" spans="1:26">
      <c r="A11965">
        <v>201835619</v>
      </c>
      <c r="B11965" t="s">
        <v>3939</v>
      </c>
      <c r="C11965" t="s">
        <v>3597</v>
      </c>
      <c r="D11965" t="s">
        <v>1049</v>
      </c>
      <c r="E11965" t="s">
        <v>3855</v>
      </c>
      <c r="F11965" t="s">
        <v>3753</v>
      </c>
      <c r="G11965">
        <v>201835619</v>
      </c>
      <c r="I11965" t="s">
        <v>3601</v>
      </c>
      <c r="J11965" t="s">
        <v>4021</v>
      </c>
      <c r="K11965" t="s">
        <v>3624</v>
      </c>
      <c r="L11965" t="s">
        <v>4054</v>
      </c>
      <c r="M11965">
        <v>10</v>
      </c>
      <c r="N11965">
        <v>18</v>
      </c>
      <c r="O11965">
        <v>9</v>
      </c>
      <c r="S11965" t="b">
        <v>0</v>
      </c>
      <c r="T11965" t="b">
        <v>0</v>
      </c>
      <c r="U11965" t="b">
        <v>0</v>
      </c>
      <c r="V11965">
        <v>57000</v>
      </c>
      <c r="W11965">
        <v>37600</v>
      </c>
      <c r="X11965">
        <v>2.62</v>
      </c>
      <c r="Y11965">
        <v>44480</v>
      </c>
      <c r="Z11965">
        <v>2.5499999999999998</v>
      </c>
    </row>
    <row r="11966" spans="1:26">
      <c r="A11966">
        <v>201835571</v>
      </c>
      <c r="B11966" t="s">
        <v>3939</v>
      </c>
      <c r="C11966" t="s">
        <v>3597</v>
      </c>
      <c r="D11966" t="s">
        <v>1049</v>
      </c>
      <c r="E11966" t="s">
        <v>3856</v>
      </c>
      <c r="F11966" t="s">
        <v>3753</v>
      </c>
      <c r="G11966">
        <v>201835571</v>
      </c>
      <c r="I11966" t="s">
        <v>3601</v>
      </c>
      <c r="J11966" t="s">
        <v>4021</v>
      </c>
      <c r="K11966" t="s">
        <v>3624</v>
      </c>
      <c r="L11966" t="s">
        <v>4054</v>
      </c>
      <c r="M11966">
        <v>10</v>
      </c>
      <c r="N11966">
        <v>18</v>
      </c>
      <c r="O11966">
        <v>9</v>
      </c>
      <c r="S11966" t="b">
        <v>0</v>
      </c>
      <c r="T11966" t="b">
        <v>0</v>
      </c>
      <c r="U11966" t="b">
        <v>0</v>
      </c>
      <c r="V11966">
        <v>57000</v>
      </c>
      <c r="W11966">
        <v>37600</v>
      </c>
      <c r="X11966">
        <v>2.62</v>
      </c>
      <c r="Y11966">
        <v>44480</v>
      </c>
      <c r="Z11966">
        <v>2.5499999999999998</v>
      </c>
    </row>
    <row r="11967" spans="1:26">
      <c r="A11967">
        <v>201771971</v>
      </c>
      <c r="B11967" t="s">
        <v>3939</v>
      </c>
      <c r="C11967" t="s">
        <v>3597</v>
      </c>
      <c r="D11967" t="s">
        <v>1049</v>
      </c>
      <c r="E11967" t="s">
        <v>3834</v>
      </c>
      <c r="F11967" t="s">
        <v>3753</v>
      </c>
      <c r="G11967">
        <v>201771971</v>
      </c>
      <c r="I11967" t="s">
        <v>3601</v>
      </c>
      <c r="J11967" t="s">
        <v>4021</v>
      </c>
      <c r="K11967" t="s">
        <v>3624</v>
      </c>
      <c r="L11967" t="s">
        <v>4054</v>
      </c>
      <c r="M11967">
        <v>10</v>
      </c>
      <c r="N11967">
        <v>18</v>
      </c>
      <c r="O11967">
        <v>9</v>
      </c>
      <c r="S11967" t="b">
        <v>0</v>
      </c>
      <c r="T11967" t="b">
        <v>0</v>
      </c>
      <c r="U11967" t="b">
        <v>0</v>
      </c>
      <c r="V11967">
        <v>57000</v>
      </c>
      <c r="W11967">
        <v>37600</v>
      </c>
      <c r="X11967">
        <v>2.62</v>
      </c>
      <c r="Y11967">
        <v>44480</v>
      </c>
      <c r="Z11967">
        <v>2.5499999999999998</v>
      </c>
    </row>
    <row r="11968" spans="1:26">
      <c r="A11968">
        <v>201835523</v>
      </c>
      <c r="B11968" t="s">
        <v>3939</v>
      </c>
      <c r="C11968" t="s">
        <v>3597</v>
      </c>
      <c r="D11968" t="s">
        <v>1049</v>
      </c>
      <c r="E11968" t="s">
        <v>3854</v>
      </c>
      <c r="F11968" t="s">
        <v>3753</v>
      </c>
      <c r="G11968">
        <v>201835523</v>
      </c>
      <c r="I11968" t="s">
        <v>3601</v>
      </c>
      <c r="J11968" t="s">
        <v>4021</v>
      </c>
      <c r="K11968" t="s">
        <v>3624</v>
      </c>
      <c r="L11968" t="s">
        <v>4054</v>
      </c>
      <c r="M11968">
        <v>10</v>
      </c>
      <c r="N11968">
        <v>18</v>
      </c>
      <c r="O11968">
        <v>9</v>
      </c>
      <c r="S11968" t="b">
        <v>0</v>
      </c>
      <c r="T11968" t="b">
        <v>0</v>
      </c>
      <c r="U11968" t="b">
        <v>0</v>
      </c>
      <c r="V11968">
        <v>57000</v>
      </c>
      <c r="W11968">
        <v>37600</v>
      </c>
      <c r="X11968">
        <v>2.62</v>
      </c>
      <c r="Y11968">
        <v>44480</v>
      </c>
      <c r="Z11968">
        <v>2.5499999999999998</v>
      </c>
    </row>
    <row r="11969" spans="1:26">
      <c r="A11969">
        <v>202110483</v>
      </c>
      <c r="B11969" t="s">
        <v>4049</v>
      </c>
      <c r="C11969" t="s">
        <v>3597</v>
      </c>
      <c r="D11969" t="s">
        <v>4050</v>
      </c>
      <c r="E11969" t="s">
        <v>4051</v>
      </c>
      <c r="F11969" t="s">
        <v>3621</v>
      </c>
      <c r="G11969">
        <v>202110483</v>
      </c>
      <c r="I11969" t="s">
        <v>3622</v>
      </c>
      <c r="J11969" t="s">
        <v>4052</v>
      </c>
      <c r="K11969" t="s">
        <v>3624</v>
      </c>
      <c r="L11969" t="s">
        <v>4053</v>
      </c>
      <c r="M11969">
        <v>16.5</v>
      </c>
      <c r="N11969">
        <v>38</v>
      </c>
      <c r="O11969">
        <v>15</v>
      </c>
      <c r="S11969" t="b">
        <v>0</v>
      </c>
      <c r="T11969" t="b">
        <v>0</v>
      </c>
      <c r="U11969" t="b">
        <v>0</v>
      </c>
      <c r="V11969">
        <v>9000</v>
      </c>
      <c r="W11969">
        <v>5600</v>
      </c>
      <c r="X11969">
        <v>2.19</v>
      </c>
      <c r="Y11969">
        <v>14611</v>
      </c>
      <c r="Z11969">
        <v>2.41</v>
      </c>
    </row>
    <row r="11970" spans="1:26">
      <c r="A11970">
        <v>9680950</v>
      </c>
      <c r="B11970" t="s">
        <v>3630</v>
      </c>
      <c r="C11970" t="s">
        <v>3597</v>
      </c>
      <c r="D11970" t="s">
        <v>4034</v>
      </c>
      <c r="E11970" t="s">
        <v>4035</v>
      </c>
      <c r="F11970" t="s">
        <v>3621</v>
      </c>
      <c r="G11970">
        <v>9680950</v>
      </c>
      <c r="I11970" t="s">
        <v>3622</v>
      </c>
      <c r="J11970" t="s">
        <v>4041</v>
      </c>
      <c r="K11970" t="s">
        <v>3624</v>
      </c>
      <c r="L11970" t="s">
        <v>4048</v>
      </c>
      <c r="M11970">
        <v>13.7</v>
      </c>
      <c r="N11970">
        <v>20.7</v>
      </c>
      <c r="O11970">
        <v>11.5</v>
      </c>
      <c r="S11970" t="b">
        <v>0</v>
      </c>
      <c r="T11970" t="b">
        <v>0</v>
      </c>
      <c r="U11970" t="b">
        <v>0</v>
      </c>
      <c r="V11970">
        <v>24000</v>
      </c>
      <c r="W11970">
        <v>15300</v>
      </c>
      <c r="X11970">
        <v>2.7</v>
      </c>
      <c r="Y11970">
        <v>19040</v>
      </c>
      <c r="Z11970">
        <v>2.21</v>
      </c>
    </row>
    <row r="11971" spans="1:26">
      <c r="A11971">
        <v>9680949</v>
      </c>
      <c r="B11971" t="s">
        <v>3630</v>
      </c>
      <c r="C11971" t="s">
        <v>3597</v>
      </c>
      <c r="D11971" t="s">
        <v>4034</v>
      </c>
      <c r="E11971" t="s">
        <v>4035</v>
      </c>
      <c r="F11971" t="s">
        <v>3621</v>
      </c>
      <c r="G11971">
        <v>9680949</v>
      </c>
      <c r="I11971" t="s">
        <v>3622</v>
      </c>
      <c r="J11971" t="s">
        <v>4038</v>
      </c>
      <c r="K11971" t="s">
        <v>3624</v>
      </c>
      <c r="L11971" t="s">
        <v>4047</v>
      </c>
      <c r="M11971">
        <v>13</v>
      </c>
      <c r="N11971">
        <v>21</v>
      </c>
      <c r="O11971">
        <v>10.4</v>
      </c>
      <c r="S11971" t="b">
        <v>0</v>
      </c>
      <c r="T11971" t="b">
        <v>0</v>
      </c>
      <c r="U11971" t="b">
        <v>0</v>
      </c>
      <c r="V11971">
        <v>18000</v>
      </c>
      <c r="W11971">
        <v>11400</v>
      </c>
      <c r="X11971">
        <v>2.72</v>
      </c>
      <c r="Y11971">
        <v>14020</v>
      </c>
      <c r="Z11971">
        <v>2.4900000000000002</v>
      </c>
    </row>
    <row r="11972" spans="1:26">
      <c r="A11972">
        <v>8989603</v>
      </c>
      <c r="B11972" t="s">
        <v>3630</v>
      </c>
      <c r="C11972" t="s">
        <v>3597</v>
      </c>
      <c r="D11972" t="s">
        <v>4034</v>
      </c>
      <c r="E11972" t="s">
        <v>4035</v>
      </c>
      <c r="F11972" t="s">
        <v>3621</v>
      </c>
      <c r="G11972">
        <v>8989603</v>
      </c>
      <c r="I11972" t="s">
        <v>3622</v>
      </c>
      <c r="J11972" t="s">
        <v>4036</v>
      </c>
      <c r="K11972" t="s">
        <v>3624</v>
      </c>
      <c r="L11972" t="s">
        <v>4046</v>
      </c>
      <c r="M11972">
        <v>14</v>
      </c>
      <c r="N11972">
        <v>20.5</v>
      </c>
      <c r="O11972">
        <v>10</v>
      </c>
      <c r="S11972" t="b">
        <v>0</v>
      </c>
      <c r="T11972" t="b">
        <v>0</v>
      </c>
      <c r="U11972" t="b">
        <v>0</v>
      </c>
      <c r="V11972">
        <v>9000</v>
      </c>
      <c r="W11972">
        <v>6300</v>
      </c>
      <c r="X11972">
        <v>2.68</v>
      </c>
      <c r="Y11972">
        <v>8111</v>
      </c>
      <c r="Z11972">
        <v>2.33</v>
      </c>
    </row>
    <row r="11973" spans="1:26">
      <c r="A11973">
        <v>8952869</v>
      </c>
      <c r="B11973" t="s">
        <v>3630</v>
      </c>
      <c r="C11973" t="s">
        <v>3597</v>
      </c>
      <c r="D11973" t="s">
        <v>4034</v>
      </c>
      <c r="E11973" t="s">
        <v>4035</v>
      </c>
      <c r="F11973" t="s">
        <v>3621</v>
      </c>
      <c r="G11973">
        <v>8952869</v>
      </c>
      <c r="I11973" t="s">
        <v>3622</v>
      </c>
      <c r="J11973" t="s">
        <v>4044</v>
      </c>
      <c r="K11973" t="s">
        <v>3624</v>
      </c>
      <c r="L11973" t="s">
        <v>4045</v>
      </c>
      <c r="M11973">
        <v>14.5</v>
      </c>
      <c r="N11973">
        <v>25</v>
      </c>
      <c r="O11973">
        <v>11.2</v>
      </c>
      <c r="S11973" t="b">
        <v>0</v>
      </c>
      <c r="T11973" t="b">
        <v>0</v>
      </c>
      <c r="U11973" t="b">
        <v>0</v>
      </c>
      <c r="V11973">
        <v>9000</v>
      </c>
      <c r="W11973">
        <v>6900</v>
      </c>
      <c r="X11973">
        <v>2.73</v>
      </c>
      <c r="Y11973">
        <v>11390</v>
      </c>
      <c r="Z11973">
        <v>2</v>
      </c>
    </row>
    <row r="11974" spans="1:26">
      <c r="A11974">
        <v>8775853</v>
      </c>
      <c r="B11974" t="s">
        <v>3630</v>
      </c>
      <c r="C11974" t="s">
        <v>3597</v>
      </c>
      <c r="D11974" t="s">
        <v>4034</v>
      </c>
      <c r="E11974" t="s">
        <v>4035</v>
      </c>
      <c r="F11974" t="s">
        <v>3621</v>
      </c>
      <c r="G11974">
        <v>8775853</v>
      </c>
      <c r="I11974" t="s">
        <v>3622</v>
      </c>
      <c r="J11974" t="s">
        <v>4041</v>
      </c>
      <c r="K11974" t="s">
        <v>3624</v>
      </c>
      <c r="L11974" t="s">
        <v>4043</v>
      </c>
      <c r="M11974">
        <v>12.5</v>
      </c>
      <c r="N11974">
        <v>20</v>
      </c>
      <c r="O11974">
        <v>11</v>
      </c>
      <c r="S11974" t="b">
        <v>0</v>
      </c>
      <c r="T11974" t="b">
        <v>0</v>
      </c>
      <c r="U11974" t="b">
        <v>0</v>
      </c>
      <c r="V11974">
        <v>24000</v>
      </c>
      <c r="W11974">
        <v>15000</v>
      </c>
      <c r="X11974">
        <v>2.85</v>
      </c>
      <c r="Y11974">
        <v>18214</v>
      </c>
      <c r="Z11974">
        <v>2.1</v>
      </c>
    </row>
    <row r="11975" spans="1:26">
      <c r="A11975">
        <v>8775852</v>
      </c>
      <c r="B11975" t="s">
        <v>3630</v>
      </c>
      <c r="C11975" t="s">
        <v>3597</v>
      </c>
      <c r="D11975" t="s">
        <v>4034</v>
      </c>
      <c r="E11975" t="s">
        <v>4035</v>
      </c>
      <c r="F11975" t="s">
        <v>3621</v>
      </c>
      <c r="G11975">
        <v>8775852</v>
      </c>
      <c r="I11975" t="s">
        <v>3622</v>
      </c>
      <c r="J11975" t="s">
        <v>4041</v>
      </c>
      <c r="K11975" t="s">
        <v>3624</v>
      </c>
      <c r="L11975" t="s">
        <v>4042</v>
      </c>
      <c r="M11975">
        <v>12.5</v>
      </c>
      <c r="N11975">
        <v>20</v>
      </c>
      <c r="O11975">
        <v>10.5</v>
      </c>
      <c r="S11975" t="b">
        <v>0</v>
      </c>
      <c r="T11975" t="b">
        <v>0</v>
      </c>
      <c r="U11975" t="b">
        <v>0</v>
      </c>
      <c r="V11975">
        <v>24000</v>
      </c>
      <c r="W11975">
        <v>15800</v>
      </c>
      <c r="X11975">
        <v>2.56</v>
      </c>
      <c r="Y11975">
        <v>19158</v>
      </c>
      <c r="Z11975">
        <v>2.1800000000000002</v>
      </c>
    </row>
    <row r="11976" spans="1:26">
      <c r="A11976">
        <v>8775850</v>
      </c>
      <c r="B11976" t="s">
        <v>3630</v>
      </c>
      <c r="C11976" t="s">
        <v>3597</v>
      </c>
      <c r="D11976" t="s">
        <v>4034</v>
      </c>
      <c r="E11976" t="s">
        <v>4035</v>
      </c>
      <c r="F11976" t="s">
        <v>3621</v>
      </c>
      <c r="G11976">
        <v>8775850</v>
      </c>
      <c r="I11976" t="s">
        <v>3622</v>
      </c>
      <c r="J11976" t="s">
        <v>4038</v>
      </c>
      <c r="K11976" t="s">
        <v>3624</v>
      </c>
      <c r="L11976" t="s">
        <v>4040</v>
      </c>
      <c r="M11976">
        <v>12.5</v>
      </c>
      <c r="N11976">
        <v>20</v>
      </c>
      <c r="O11976">
        <v>10.5</v>
      </c>
      <c r="S11976" t="b">
        <v>0</v>
      </c>
      <c r="T11976" t="b">
        <v>0</v>
      </c>
      <c r="U11976" t="b">
        <v>0</v>
      </c>
      <c r="V11976">
        <v>18000</v>
      </c>
      <c r="W11976">
        <v>12000</v>
      </c>
      <c r="X11976">
        <v>2.71</v>
      </c>
      <c r="Y11976">
        <v>13823</v>
      </c>
      <c r="Z11976">
        <v>2.65</v>
      </c>
    </row>
    <row r="11977" spans="1:26">
      <c r="A11977">
        <v>8775849</v>
      </c>
      <c r="B11977" t="s">
        <v>3630</v>
      </c>
      <c r="C11977" t="s">
        <v>3597</v>
      </c>
      <c r="D11977" t="s">
        <v>4034</v>
      </c>
      <c r="E11977" t="s">
        <v>4035</v>
      </c>
      <c r="F11977" t="s">
        <v>3621</v>
      </c>
      <c r="G11977">
        <v>8775849</v>
      </c>
      <c r="I11977" t="s">
        <v>3622</v>
      </c>
      <c r="J11977" t="s">
        <v>4038</v>
      </c>
      <c r="K11977" t="s">
        <v>3624</v>
      </c>
      <c r="L11977" t="s">
        <v>4039</v>
      </c>
      <c r="M11977">
        <v>12.5</v>
      </c>
      <c r="N11977">
        <v>20</v>
      </c>
      <c r="O11977">
        <v>10.3</v>
      </c>
      <c r="S11977" t="b">
        <v>0</v>
      </c>
      <c r="T11977" t="b">
        <v>0</v>
      </c>
      <c r="U11977" t="b">
        <v>0</v>
      </c>
      <c r="V11977">
        <v>18000</v>
      </c>
      <c r="W11977">
        <v>12000</v>
      </c>
      <c r="X11977">
        <v>2.77</v>
      </c>
      <c r="Y11977">
        <v>13936</v>
      </c>
      <c r="Z11977">
        <v>2.63</v>
      </c>
    </row>
    <row r="11978" spans="1:26">
      <c r="A11978">
        <v>8775842</v>
      </c>
      <c r="B11978" t="s">
        <v>3630</v>
      </c>
      <c r="C11978" t="s">
        <v>3597</v>
      </c>
      <c r="D11978" t="s">
        <v>4034</v>
      </c>
      <c r="E11978" t="s">
        <v>4035</v>
      </c>
      <c r="F11978" t="s">
        <v>3621</v>
      </c>
      <c r="G11978">
        <v>8775842</v>
      </c>
      <c r="I11978" t="s">
        <v>3622</v>
      </c>
      <c r="J11978" t="s">
        <v>4036</v>
      </c>
      <c r="K11978" t="s">
        <v>3624</v>
      </c>
      <c r="L11978" t="s">
        <v>4037</v>
      </c>
      <c r="M11978">
        <v>13</v>
      </c>
      <c r="N11978">
        <v>20</v>
      </c>
      <c r="O11978">
        <v>10.5</v>
      </c>
      <c r="S11978" t="b">
        <v>0</v>
      </c>
      <c r="T11978" t="b">
        <v>0</v>
      </c>
      <c r="U11978" t="b">
        <v>0</v>
      </c>
      <c r="V11978">
        <v>9000</v>
      </c>
      <c r="W11978">
        <v>5800</v>
      </c>
      <c r="X11978">
        <v>2.66</v>
      </c>
      <c r="Y11978">
        <v>8912</v>
      </c>
      <c r="Z11978">
        <v>2.1800000000000002</v>
      </c>
    </row>
    <row r="11979" spans="1:26">
      <c r="A11979">
        <v>201835595</v>
      </c>
      <c r="B11979" t="s">
        <v>3939</v>
      </c>
      <c r="C11979" t="s">
        <v>3597</v>
      </c>
      <c r="D11979" t="s">
        <v>1049</v>
      </c>
      <c r="E11979" t="s">
        <v>3856</v>
      </c>
      <c r="F11979" t="s">
        <v>3849</v>
      </c>
      <c r="G11979">
        <v>201835595</v>
      </c>
      <c r="I11979" t="s">
        <v>3622</v>
      </c>
      <c r="J11979" t="s">
        <v>4021</v>
      </c>
      <c r="K11979" t="s">
        <v>3624</v>
      </c>
      <c r="L11979" t="s">
        <v>4022</v>
      </c>
      <c r="M11979">
        <v>11</v>
      </c>
      <c r="N11979">
        <v>18</v>
      </c>
      <c r="O11979">
        <v>10.5</v>
      </c>
      <c r="S11979" t="b">
        <v>0</v>
      </c>
      <c r="T11979" t="b">
        <v>0</v>
      </c>
      <c r="U11979" t="b">
        <v>0</v>
      </c>
      <c r="V11979">
        <v>54000</v>
      </c>
      <c r="W11979">
        <v>39000</v>
      </c>
      <c r="X11979">
        <v>2.39</v>
      </c>
      <c r="Y11979">
        <v>43310</v>
      </c>
      <c r="Z11979">
        <v>2.5099999999999998</v>
      </c>
    </row>
    <row r="11980" spans="1:26">
      <c r="A11980">
        <v>7180062</v>
      </c>
      <c r="B11980" t="s">
        <v>3778</v>
      </c>
      <c r="C11980" t="s">
        <v>3597</v>
      </c>
      <c r="D11980" t="s">
        <v>3714</v>
      </c>
      <c r="E11980" t="s">
        <v>3714</v>
      </c>
      <c r="F11980" t="s">
        <v>3650</v>
      </c>
      <c r="G11980">
        <v>7180062</v>
      </c>
      <c r="I11980" t="s">
        <v>3711</v>
      </c>
      <c r="J11980" t="s">
        <v>4033</v>
      </c>
      <c r="K11980" t="s">
        <v>3653</v>
      </c>
      <c r="M11980">
        <v>13.5</v>
      </c>
      <c r="N11980">
        <v>21.7</v>
      </c>
      <c r="O11980">
        <v>10.6</v>
      </c>
      <c r="S11980" t="b">
        <v>0</v>
      </c>
      <c r="T11980" t="b">
        <v>0</v>
      </c>
      <c r="U11980" t="b">
        <v>0</v>
      </c>
      <c r="V11980">
        <v>20000</v>
      </c>
      <c r="W11980">
        <v>14500</v>
      </c>
      <c r="X11980">
        <v>2.72</v>
      </c>
      <c r="Y11980">
        <v>21097</v>
      </c>
      <c r="Z11980">
        <v>3.62</v>
      </c>
    </row>
    <row r="11981" spans="1:26">
      <c r="A11981">
        <v>8931559</v>
      </c>
      <c r="B11981" t="s">
        <v>4030</v>
      </c>
      <c r="C11981" t="s">
        <v>3597</v>
      </c>
      <c r="D11981" t="s">
        <v>3714</v>
      </c>
      <c r="E11981" t="s">
        <v>3714</v>
      </c>
      <c r="F11981" t="s">
        <v>3753</v>
      </c>
      <c r="G11981">
        <v>8931559</v>
      </c>
      <c r="I11981" t="s">
        <v>3601</v>
      </c>
      <c r="J11981" t="s">
        <v>4031</v>
      </c>
      <c r="K11981" t="s">
        <v>3624</v>
      </c>
      <c r="L11981" t="s">
        <v>4032</v>
      </c>
      <c r="M11981">
        <v>12.9</v>
      </c>
      <c r="N11981">
        <v>19.600000000000001</v>
      </c>
      <c r="O11981">
        <v>10.5</v>
      </c>
      <c r="S11981" t="b">
        <v>0</v>
      </c>
      <c r="T11981" t="b">
        <v>0</v>
      </c>
      <c r="U11981" t="b">
        <v>0</v>
      </c>
      <c r="V11981">
        <v>11600</v>
      </c>
      <c r="W11981">
        <v>10000</v>
      </c>
      <c r="X11981">
        <v>2.71</v>
      </c>
      <c r="Y11981">
        <v>13600</v>
      </c>
      <c r="Z11981">
        <v>2.3199999999999998</v>
      </c>
    </row>
    <row r="11982" spans="1:26">
      <c r="A11982">
        <v>7607469</v>
      </c>
      <c r="B11982" t="s">
        <v>4027</v>
      </c>
      <c r="C11982" t="s">
        <v>3597</v>
      </c>
      <c r="D11982" t="s">
        <v>1086</v>
      </c>
      <c r="E11982" t="s">
        <v>3620</v>
      </c>
      <c r="F11982" t="s">
        <v>3621</v>
      </c>
      <c r="G11982">
        <v>7607469</v>
      </c>
      <c r="I11982" t="s">
        <v>3622</v>
      </c>
      <c r="J11982" t="s">
        <v>4028</v>
      </c>
      <c r="K11982" t="s">
        <v>3624</v>
      </c>
      <c r="L11982" t="s">
        <v>4029</v>
      </c>
      <c r="M11982">
        <v>12.5</v>
      </c>
      <c r="N11982">
        <v>21</v>
      </c>
      <c r="O11982">
        <v>10.5</v>
      </c>
      <c r="S11982" t="b">
        <v>0</v>
      </c>
      <c r="T11982" t="b">
        <v>0</v>
      </c>
      <c r="U11982" t="b">
        <v>0</v>
      </c>
      <c r="V11982">
        <v>18000</v>
      </c>
      <c r="W11982">
        <v>12717</v>
      </c>
      <c r="X11982">
        <v>2.5</v>
      </c>
      <c r="Y11982">
        <v>24566</v>
      </c>
      <c r="Z11982">
        <v>2.88</v>
      </c>
    </row>
    <row r="11983" spans="1:26">
      <c r="A11983">
        <v>202119265</v>
      </c>
      <c r="B11983" t="s">
        <v>3939</v>
      </c>
      <c r="C11983" t="s">
        <v>3597</v>
      </c>
      <c r="D11983" t="s">
        <v>1049</v>
      </c>
      <c r="E11983" t="s">
        <v>3861</v>
      </c>
      <c r="F11983" t="s">
        <v>3621</v>
      </c>
      <c r="G11983">
        <v>202119265</v>
      </c>
      <c r="I11983" t="s">
        <v>3622</v>
      </c>
      <c r="J11983" t="s">
        <v>3877</v>
      </c>
      <c r="K11983" t="s">
        <v>3624</v>
      </c>
      <c r="L11983" t="s">
        <v>4017</v>
      </c>
      <c r="M11983">
        <v>12.5</v>
      </c>
      <c r="N11983">
        <v>20</v>
      </c>
      <c r="O11983">
        <v>10</v>
      </c>
      <c r="S11983" t="b">
        <v>0</v>
      </c>
      <c r="T11983" t="b">
        <v>0</v>
      </c>
      <c r="U11983" t="b">
        <v>0</v>
      </c>
      <c r="V11983">
        <v>23000</v>
      </c>
      <c r="W11983">
        <v>15000</v>
      </c>
      <c r="X11983">
        <v>2.35</v>
      </c>
      <c r="Y11983">
        <v>25040</v>
      </c>
      <c r="Z11983">
        <v>2.09</v>
      </c>
    </row>
    <row r="11984" spans="1:26">
      <c r="A11984">
        <v>201835772</v>
      </c>
      <c r="B11984" t="s">
        <v>3939</v>
      </c>
      <c r="C11984" t="s">
        <v>3597</v>
      </c>
      <c r="D11984" t="s">
        <v>1049</v>
      </c>
      <c r="E11984" t="s">
        <v>3859</v>
      </c>
      <c r="F11984" t="s">
        <v>3621</v>
      </c>
      <c r="G11984">
        <v>201835772</v>
      </c>
      <c r="I11984" t="s">
        <v>3622</v>
      </c>
      <c r="J11984" t="s">
        <v>3877</v>
      </c>
      <c r="K11984" t="s">
        <v>3624</v>
      </c>
      <c r="L11984" t="s">
        <v>4017</v>
      </c>
      <c r="M11984">
        <v>12.5</v>
      </c>
      <c r="N11984">
        <v>20</v>
      </c>
      <c r="O11984">
        <v>10</v>
      </c>
      <c r="S11984" t="b">
        <v>0</v>
      </c>
      <c r="T11984" t="b">
        <v>0</v>
      </c>
      <c r="U11984" t="b">
        <v>0</v>
      </c>
      <c r="V11984">
        <v>23000</v>
      </c>
      <c r="W11984">
        <v>15000</v>
      </c>
      <c r="X11984">
        <v>2.35</v>
      </c>
      <c r="Y11984">
        <v>25040</v>
      </c>
      <c r="Z11984">
        <v>2.09</v>
      </c>
    </row>
    <row r="11985" spans="1:26">
      <c r="A11985">
        <v>202119264</v>
      </c>
      <c r="B11985" t="s">
        <v>3939</v>
      </c>
      <c r="C11985" t="s">
        <v>3597</v>
      </c>
      <c r="D11985" t="s">
        <v>1049</v>
      </c>
      <c r="E11985" t="s">
        <v>3861</v>
      </c>
      <c r="F11985" t="s">
        <v>3621</v>
      </c>
      <c r="G11985">
        <v>202119264</v>
      </c>
      <c r="I11985" t="s">
        <v>3622</v>
      </c>
      <c r="J11985" t="s">
        <v>3869</v>
      </c>
      <c r="K11985" t="s">
        <v>3624</v>
      </c>
      <c r="L11985" t="s">
        <v>4026</v>
      </c>
      <c r="M11985">
        <v>12.5</v>
      </c>
      <c r="N11985">
        <v>22</v>
      </c>
      <c r="O11985">
        <v>10.5</v>
      </c>
      <c r="S11985" t="b">
        <v>0</v>
      </c>
      <c r="T11985" t="b">
        <v>0</v>
      </c>
      <c r="U11985" t="b">
        <v>0</v>
      </c>
      <c r="V11985">
        <v>18000</v>
      </c>
      <c r="W11985">
        <v>11900</v>
      </c>
      <c r="X11985">
        <v>2.4900000000000002</v>
      </c>
      <c r="Y11985">
        <v>22720</v>
      </c>
      <c r="Z11985">
        <v>2.21</v>
      </c>
    </row>
    <row r="11986" spans="1:26">
      <c r="A11986">
        <v>202119263</v>
      </c>
      <c r="B11986" t="s">
        <v>3939</v>
      </c>
      <c r="C11986" t="s">
        <v>3597</v>
      </c>
      <c r="D11986" t="s">
        <v>1049</v>
      </c>
      <c r="E11986" t="s">
        <v>3861</v>
      </c>
      <c r="F11986" t="s">
        <v>3621</v>
      </c>
      <c r="G11986">
        <v>202119263</v>
      </c>
      <c r="I11986" t="s">
        <v>3622</v>
      </c>
      <c r="J11986" t="s">
        <v>3850</v>
      </c>
      <c r="K11986" t="s">
        <v>3624</v>
      </c>
      <c r="L11986" t="s">
        <v>4025</v>
      </c>
      <c r="M11986">
        <v>12.5</v>
      </c>
      <c r="N11986">
        <v>21.5</v>
      </c>
      <c r="O11986">
        <v>11</v>
      </c>
      <c r="S11986" t="b">
        <v>0</v>
      </c>
      <c r="T11986" t="b">
        <v>0</v>
      </c>
      <c r="U11986" t="b">
        <v>0</v>
      </c>
      <c r="V11986">
        <v>12000</v>
      </c>
      <c r="W11986">
        <v>7600</v>
      </c>
      <c r="X11986">
        <v>2.39</v>
      </c>
      <c r="Y11986">
        <v>13710</v>
      </c>
      <c r="Z11986">
        <v>2.11</v>
      </c>
    </row>
    <row r="11987" spans="1:26">
      <c r="A11987">
        <v>201835771</v>
      </c>
      <c r="B11987" t="s">
        <v>3939</v>
      </c>
      <c r="C11987" t="s">
        <v>3597</v>
      </c>
      <c r="D11987" t="s">
        <v>1049</v>
      </c>
      <c r="E11987" t="s">
        <v>3860</v>
      </c>
      <c r="F11987" t="s">
        <v>3621</v>
      </c>
      <c r="G11987">
        <v>201835771</v>
      </c>
      <c r="I11987" t="s">
        <v>3622</v>
      </c>
      <c r="J11987" t="s">
        <v>3869</v>
      </c>
      <c r="K11987" t="s">
        <v>3624</v>
      </c>
      <c r="L11987" t="s">
        <v>4026</v>
      </c>
      <c r="M11987">
        <v>12.5</v>
      </c>
      <c r="N11987">
        <v>22</v>
      </c>
      <c r="O11987">
        <v>10.5</v>
      </c>
      <c r="S11987" t="b">
        <v>0</v>
      </c>
      <c r="T11987" t="b">
        <v>0</v>
      </c>
      <c r="U11987" t="b">
        <v>0</v>
      </c>
      <c r="V11987">
        <v>18000</v>
      </c>
      <c r="W11987">
        <v>11900</v>
      </c>
      <c r="X11987">
        <v>2.4900000000000002</v>
      </c>
      <c r="Y11987">
        <v>22720</v>
      </c>
      <c r="Z11987">
        <v>2.21</v>
      </c>
    </row>
    <row r="11988" spans="1:26">
      <c r="A11988">
        <v>201835770</v>
      </c>
      <c r="B11988" t="s">
        <v>3939</v>
      </c>
      <c r="C11988" t="s">
        <v>3597</v>
      </c>
      <c r="D11988" t="s">
        <v>1049</v>
      </c>
      <c r="E11988" t="s">
        <v>3859</v>
      </c>
      <c r="F11988" t="s">
        <v>3621</v>
      </c>
      <c r="G11988">
        <v>201835770</v>
      </c>
      <c r="I11988" t="s">
        <v>3622</v>
      </c>
      <c r="J11988" t="s">
        <v>3869</v>
      </c>
      <c r="K11988" t="s">
        <v>3624</v>
      </c>
      <c r="L11988" t="s">
        <v>4026</v>
      </c>
      <c r="M11988">
        <v>12.5</v>
      </c>
      <c r="N11988">
        <v>22</v>
      </c>
      <c r="O11988">
        <v>10.5</v>
      </c>
      <c r="S11988" t="b">
        <v>0</v>
      </c>
      <c r="T11988" t="b">
        <v>0</v>
      </c>
      <c r="U11988" t="b">
        <v>0</v>
      </c>
      <c r="V11988">
        <v>18000</v>
      </c>
      <c r="W11988">
        <v>11900</v>
      </c>
      <c r="X11988">
        <v>2.4900000000000002</v>
      </c>
      <c r="Y11988">
        <v>22720</v>
      </c>
      <c r="Z11988">
        <v>2.21</v>
      </c>
    </row>
    <row r="11989" spans="1:26">
      <c r="A11989">
        <v>201835769</v>
      </c>
      <c r="B11989" t="s">
        <v>3939</v>
      </c>
      <c r="C11989" t="s">
        <v>3597</v>
      </c>
      <c r="D11989" t="s">
        <v>1049</v>
      </c>
      <c r="E11989" t="s">
        <v>3860</v>
      </c>
      <c r="F11989" t="s">
        <v>3621</v>
      </c>
      <c r="G11989">
        <v>201835769</v>
      </c>
      <c r="I11989" t="s">
        <v>3622</v>
      </c>
      <c r="J11989" t="s">
        <v>3850</v>
      </c>
      <c r="K11989" t="s">
        <v>3624</v>
      </c>
      <c r="L11989" t="s">
        <v>4025</v>
      </c>
      <c r="M11989">
        <v>12.5</v>
      </c>
      <c r="N11989">
        <v>21.5</v>
      </c>
      <c r="O11989">
        <v>11</v>
      </c>
      <c r="S11989" t="b">
        <v>0</v>
      </c>
      <c r="T11989" t="b">
        <v>0</v>
      </c>
      <c r="U11989" t="b">
        <v>0</v>
      </c>
      <c r="V11989">
        <v>12000</v>
      </c>
      <c r="W11989">
        <v>7600</v>
      </c>
      <c r="X11989">
        <v>2.39</v>
      </c>
      <c r="Y11989">
        <v>13710</v>
      </c>
      <c r="Z11989">
        <v>2.11</v>
      </c>
    </row>
    <row r="11990" spans="1:26">
      <c r="A11990">
        <v>201835768</v>
      </c>
      <c r="B11990" t="s">
        <v>3939</v>
      </c>
      <c r="C11990" t="s">
        <v>3597</v>
      </c>
      <c r="D11990" t="s">
        <v>1049</v>
      </c>
      <c r="E11990" t="s">
        <v>3859</v>
      </c>
      <c r="F11990" t="s">
        <v>3621</v>
      </c>
      <c r="G11990">
        <v>201835768</v>
      </c>
      <c r="I11990" t="s">
        <v>3622</v>
      </c>
      <c r="J11990" t="s">
        <v>3850</v>
      </c>
      <c r="K11990" t="s">
        <v>3624</v>
      </c>
      <c r="L11990" t="s">
        <v>4025</v>
      </c>
      <c r="M11990">
        <v>12.5</v>
      </c>
      <c r="N11990">
        <v>21.5</v>
      </c>
      <c r="O11990">
        <v>11</v>
      </c>
      <c r="S11990" t="b">
        <v>0</v>
      </c>
      <c r="T11990" t="b">
        <v>0</v>
      </c>
      <c r="U11990" t="b">
        <v>0</v>
      </c>
      <c r="V11990">
        <v>12000</v>
      </c>
      <c r="W11990">
        <v>7600</v>
      </c>
      <c r="X11990">
        <v>2.39</v>
      </c>
      <c r="Y11990">
        <v>13710</v>
      </c>
      <c r="Z11990">
        <v>2.11</v>
      </c>
    </row>
    <row r="11991" spans="1:26">
      <c r="A11991">
        <v>201835677</v>
      </c>
      <c r="B11991" t="s">
        <v>3939</v>
      </c>
      <c r="C11991" t="s">
        <v>3597</v>
      </c>
      <c r="D11991" t="s">
        <v>1049</v>
      </c>
      <c r="E11991" t="s">
        <v>3857</v>
      </c>
      <c r="F11991" t="s">
        <v>3621</v>
      </c>
      <c r="G11991">
        <v>201835677</v>
      </c>
      <c r="I11991" t="s">
        <v>3622</v>
      </c>
      <c r="J11991" t="s">
        <v>3877</v>
      </c>
      <c r="K11991" t="s">
        <v>3624</v>
      </c>
      <c r="L11991" t="s">
        <v>4017</v>
      </c>
      <c r="M11991">
        <v>12.5</v>
      </c>
      <c r="N11991">
        <v>20</v>
      </c>
      <c r="O11991">
        <v>10</v>
      </c>
      <c r="S11991" t="b">
        <v>0</v>
      </c>
      <c r="T11991" t="b">
        <v>0</v>
      </c>
      <c r="U11991" t="b">
        <v>0</v>
      </c>
      <c r="V11991">
        <v>23000</v>
      </c>
      <c r="W11991">
        <v>15000</v>
      </c>
      <c r="X11991">
        <v>2.35</v>
      </c>
      <c r="Y11991">
        <v>25040</v>
      </c>
      <c r="Z11991">
        <v>2.09</v>
      </c>
    </row>
    <row r="11992" spans="1:26">
      <c r="A11992">
        <v>201835676</v>
      </c>
      <c r="B11992" t="s">
        <v>3939</v>
      </c>
      <c r="C11992" t="s">
        <v>3597</v>
      </c>
      <c r="D11992" t="s">
        <v>1049</v>
      </c>
      <c r="E11992" t="s">
        <v>3858</v>
      </c>
      <c r="F11992" t="s">
        <v>3621</v>
      </c>
      <c r="G11992">
        <v>201835676</v>
      </c>
      <c r="I11992" t="s">
        <v>3622</v>
      </c>
      <c r="J11992" t="s">
        <v>3877</v>
      </c>
      <c r="K11992" t="s">
        <v>3624</v>
      </c>
      <c r="L11992" t="s">
        <v>4017</v>
      </c>
      <c r="M11992">
        <v>12.5</v>
      </c>
      <c r="N11992">
        <v>20</v>
      </c>
      <c r="O11992">
        <v>10</v>
      </c>
      <c r="S11992" t="b">
        <v>0</v>
      </c>
      <c r="T11992" t="b">
        <v>0</v>
      </c>
      <c r="U11992" t="b">
        <v>0</v>
      </c>
      <c r="V11992">
        <v>23000</v>
      </c>
      <c r="W11992">
        <v>15000</v>
      </c>
      <c r="X11992">
        <v>2.35</v>
      </c>
      <c r="Y11992">
        <v>25040</v>
      </c>
      <c r="Z11992">
        <v>2.09</v>
      </c>
    </row>
    <row r="11993" spans="1:26">
      <c r="A11993">
        <v>201835673</v>
      </c>
      <c r="B11993" t="s">
        <v>3939</v>
      </c>
      <c r="C11993" t="s">
        <v>3597</v>
      </c>
      <c r="D11993" t="s">
        <v>1049</v>
      </c>
      <c r="E11993" t="s">
        <v>3857</v>
      </c>
      <c r="F11993" t="s">
        <v>3621</v>
      </c>
      <c r="G11993">
        <v>201835673</v>
      </c>
      <c r="I11993" t="s">
        <v>3622</v>
      </c>
      <c r="J11993" t="s">
        <v>3850</v>
      </c>
      <c r="K11993" t="s">
        <v>3624</v>
      </c>
      <c r="L11993" t="s">
        <v>4025</v>
      </c>
      <c r="M11993">
        <v>12.5</v>
      </c>
      <c r="N11993">
        <v>21.5</v>
      </c>
      <c r="O11993">
        <v>11</v>
      </c>
      <c r="S11993" t="b">
        <v>0</v>
      </c>
      <c r="T11993" t="b">
        <v>0</v>
      </c>
      <c r="U11993" t="b">
        <v>0</v>
      </c>
      <c r="V11993">
        <v>12000</v>
      </c>
      <c r="W11993">
        <v>7600</v>
      </c>
      <c r="X11993">
        <v>2.39</v>
      </c>
      <c r="Y11993">
        <v>13710</v>
      </c>
      <c r="Z11993">
        <v>2.11</v>
      </c>
    </row>
    <row r="11994" spans="1:26">
      <c r="A11994">
        <v>201835675</v>
      </c>
      <c r="B11994" t="s">
        <v>3939</v>
      </c>
      <c r="C11994" t="s">
        <v>3597</v>
      </c>
      <c r="D11994" t="s">
        <v>1049</v>
      </c>
      <c r="E11994" t="s">
        <v>3857</v>
      </c>
      <c r="F11994" t="s">
        <v>3621</v>
      </c>
      <c r="G11994">
        <v>201835675</v>
      </c>
      <c r="I11994" t="s">
        <v>3622</v>
      </c>
      <c r="J11994" t="s">
        <v>3869</v>
      </c>
      <c r="K11994" t="s">
        <v>3624</v>
      </c>
      <c r="L11994" t="s">
        <v>4026</v>
      </c>
      <c r="M11994">
        <v>12.5</v>
      </c>
      <c r="N11994">
        <v>22</v>
      </c>
      <c r="O11994">
        <v>10.5</v>
      </c>
      <c r="S11994" t="b">
        <v>0</v>
      </c>
      <c r="T11994" t="b">
        <v>0</v>
      </c>
      <c r="U11994" t="b">
        <v>0</v>
      </c>
      <c r="V11994">
        <v>18000</v>
      </c>
      <c r="W11994">
        <v>11900</v>
      </c>
      <c r="X11994">
        <v>2.4900000000000002</v>
      </c>
      <c r="Y11994">
        <v>22720</v>
      </c>
      <c r="Z11994">
        <v>2.21</v>
      </c>
    </row>
    <row r="11995" spans="1:26">
      <c r="A11995">
        <v>201835674</v>
      </c>
      <c r="B11995" t="s">
        <v>3939</v>
      </c>
      <c r="C11995" t="s">
        <v>3597</v>
      </c>
      <c r="D11995" t="s">
        <v>1049</v>
      </c>
      <c r="E11995" t="s">
        <v>3858</v>
      </c>
      <c r="F11995" t="s">
        <v>3621</v>
      </c>
      <c r="G11995">
        <v>201835674</v>
      </c>
      <c r="I11995" t="s">
        <v>3622</v>
      </c>
      <c r="J11995" t="s">
        <v>3869</v>
      </c>
      <c r="K11995" t="s">
        <v>3624</v>
      </c>
      <c r="L11995" t="s">
        <v>4026</v>
      </c>
      <c r="M11995">
        <v>12.5</v>
      </c>
      <c r="N11995">
        <v>22</v>
      </c>
      <c r="O11995">
        <v>10.5</v>
      </c>
      <c r="S11995" t="b">
        <v>0</v>
      </c>
      <c r="T11995" t="b">
        <v>0</v>
      </c>
      <c r="U11995" t="b">
        <v>0</v>
      </c>
      <c r="V11995">
        <v>18000</v>
      </c>
      <c r="W11995">
        <v>11900</v>
      </c>
      <c r="X11995">
        <v>2.4900000000000002</v>
      </c>
      <c r="Y11995">
        <v>22720</v>
      </c>
      <c r="Z11995">
        <v>2.21</v>
      </c>
    </row>
    <row r="11996" spans="1:26">
      <c r="A11996">
        <v>201835672</v>
      </c>
      <c r="B11996" t="s">
        <v>3939</v>
      </c>
      <c r="C11996" t="s">
        <v>3597</v>
      </c>
      <c r="D11996" t="s">
        <v>1049</v>
      </c>
      <c r="E11996" t="s">
        <v>3858</v>
      </c>
      <c r="F11996" t="s">
        <v>3621</v>
      </c>
      <c r="G11996">
        <v>201835672</v>
      </c>
      <c r="I11996" t="s">
        <v>3622</v>
      </c>
      <c r="J11996" t="s">
        <v>3850</v>
      </c>
      <c r="K11996" t="s">
        <v>3624</v>
      </c>
      <c r="L11996" t="s">
        <v>4025</v>
      </c>
      <c r="M11996">
        <v>12.5</v>
      </c>
      <c r="N11996">
        <v>21.5</v>
      </c>
      <c r="O11996">
        <v>11</v>
      </c>
      <c r="S11996" t="b">
        <v>0</v>
      </c>
      <c r="T11996" t="b">
        <v>0</v>
      </c>
      <c r="U11996" t="b">
        <v>0</v>
      </c>
      <c r="V11996">
        <v>12000</v>
      </c>
      <c r="W11996">
        <v>7600</v>
      </c>
      <c r="X11996">
        <v>2.39</v>
      </c>
      <c r="Y11996">
        <v>13710</v>
      </c>
      <c r="Z11996">
        <v>2.11</v>
      </c>
    </row>
    <row r="11997" spans="1:26">
      <c r="A11997">
        <v>201835614</v>
      </c>
      <c r="B11997" t="s">
        <v>3939</v>
      </c>
      <c r="C11997" t="s">
        <v>3597</v>
      </c>
      <c r="D11997" t="s">
        <v>1049</v>
      </c>
      <c r="E11997" t="s">
        <v>3855</v>
      </c>
      <c r="F11997" t="s">
        <v>3621</v>
      </c>
      <c r="G11997">
        <v>201835614</v>
      </c>
      <c r="I11997" t="s">
        <v>3622</v>
      </c>
      <c r="J11997" t="s">
        <v>3877</v>
      </c>
      <c r="K11997" t="s">
        <v>3624</v>
      </c>
      <c r="L11997" t="s">
        <v>4017</v>
      </c>
      <c r="M11997">
        <v>12.5</v>
      </c>
      <c r="N11997">
        <v>20</v>
      </c>
      <c r="O11997">
        <v>10</v>
      </c>
      <c r="S11997" t="b">
        <v>0</v>
      </c>
      <c r="T11997" t="b">
        <v>0</v>
      </c>
      <c r="U11997" t="b">
        <v>0</v>
      </c>
      <c r="V11997">
        <v>23000</v>
      </c>
      <c r="W11997">
        <v>15000</v>
      </c>
      <c r="X11997">
        <v>2.35</v>
      </c>
      <c r="Y11997">
        <v>25040</v>
      </c>
      <c r="Z11997">
        <v>2.09</v>
      </c>
    </row>
    <row r="11998" spans="1:26">
      <c r="A11998">
        <v>201835613</v>
      </c>
      <c r="B11998" t="s">
        <v>3939</v>
      </c>
      <c r="C11998" t="s">
        <v>3597</v>
      </c>
      <c r="D11998" t="s">
        <v>1049</v>
      </c>
      <c r="E11998" t="s">
        <v>3855</v>
      </c>
      <c r="F11998" t="s">
        <v>3621</v>
      </c>
      <c r="G11998">
        <v>201835613</v>
      </c>
      <c r="I11998" t="s">
        <v>3622</v>
      </c>
      <c r="J11998" t="s">
        <v>3869</v>
      </c>
      <c r="K11998" t="s">
        <v>3624</v>
      </c>
      <c r="L11998" t="s">
        <v>4026</v>
      </c>
      <c r="M11998">
        <v>12.5</v>
      </c>
      <c r="N11998">
        <v>22</v>
      </c>
      <c r="O11998">
        <v>10.5</v>
      </c>
      <c r="S11998" t="b">
        <v>0</v>
      </c>
      <c r="T11998" t="b">
        <v>0</v>
      </c>
      <c r="U11998" t="b">
        <v>0</v>
      </c>
      <c r="V11998">
        <v>18000</v>
      </c>
      <c r="W11998">
        <v>11900</v>
      </c>
      <c r="X11998">
        <v>2.4900000000000002</v>
      </c>
      <c r="Y11998">
        <v>22720</v>
      </c>
      <c r="Z11998">
        <v>2.21</v>
      </c>
    </row>
    <row r="11999" spans="1:26">
      <c r="A11999">
        <v>201835612</v>
      </c>
      <c r="B11999" t="s">
        <v>3939</v>
      </c>
      <c r="C11999" t="s">
        <v>3597</v>
      </c>
      <c r="D11999" t="s">
        <v>1049</v>
      </c>
      <c r="E11999" t="s">
        <v>3855</v>
      </c>
      <c r="F11999" t="s">
        <v>3621</v>
      </c>
      <c r="G11999">
        <v>201835612</v>
      </c>
      <c r="I11999" t="s">
        <v>3622</v>
      </c>
      <c r="J11999" t="s">
        <v>3850</v>
      </c>
      <c r="K11999" t="s">
        <v>3624</v>
      </c>
      <c r="L11999" t="s">
        <v>4025</v>
      </c>
      <c r="M11999">
        <v>12.5</v>
      </c>
      <c r="N11999">
        <v>21.5</v>
      </c>
      <c r="O11999">
        <v>11</v>
      </c>
      <c r="S11999" t="b">
        <v>0</v>
      </c>
      <c r="T11999" t="b">
        <v>0</v>
      </c>
      <c r="U11999" t="b">
        <v>0</v>
      </c>
      <c r="V11999">
        <v>12000</v>
      </c>
      <c r="W11999">
        <v>7600</v>
      </c>
      <c r="X11999">
        <v>2.39</v>
      </c>
      <c r="Y11999">
        <v>13710</v>
      </c>
      <c r="Z11999">
        <v>2.11</v>
      </c>
    </row>
    <row r="12000" spans="1:26">
      <c r="A12000">
        <v>201835566</v>
      </c>
      <c r="B12000" t="s">
        <v>3939</v>
      </c>
      <c r="C12000" t="s">
        <v>3597</v>
      </c>
      <c r="D12000" t="s">
        <v>1049</v>
      </c>
      <c r="E12000" t="s">
        <v>3856</v>
      </c>
      <c r="F12000" t="s">
        <v>3621</v>
      </c>
      <c r="G12000">
        <v>201835566</v>
      </c>
      <c r="I12000" t="s">
        <v>3622</v>
      </c>
      <c r="J12000" t="s">
        <v>3877</v>
      </c>
      <c r="K12000" t="s">
        <v>3624</v>
      </c>
      <c r="L12000" t="s">
        <v>4017</v>
      </c>
      <c r="M12000">
        <v>12.5</v>
      </c>
      <c r="N12000">
        <v>20</v>
      </c>
      <c r="O12000">
        <v>10</v>
      </c>
      <c r="S12000" t="b">
        <v>0</v>
      </c>
      <c r="T12000" t="b">
        <v>0</v>
      </c>
      <c r="U12000" t="b">
        <v>0</v>
      </c>
      <c r="V12000">
        <v>23000</v>
      </c>
      <c r="W12000">
        <v>15000</v>
      </c>
      <c r="X12000">
        <v>2.35</v>
      </c>
      <c r="Y12000">
        <v>25040</v>
      </c>
      <c r="Z12000">
        <v>2.09</v>
      </c>
    </row>
    <row r="12001" spans="1:26">
      <c r="A12001">
        <v>201835565</v>
      </c>
      <c r="B12001" t="s">
        <v>3939</v>
      </c>
      <c r="C12001" t="s">
        <v>3597</v>
      </c>
      <c r="D12001" t="s">
        <v>1049</v>
      </c>
      <c r="E12001" t="s">
        <v>3856</v>
      </c>
      <c r="F12001" t="s">
        <v>3621</v>
      </c>
      <c r="G12001">
        <v>201835565</v>
      </c>
      <c r="I12001" t="s">
        <v>3622</v>
      </c>
      <c r="J12001" t="s">
        <v>3869</v>
      </c>
      <c r="K12001" t="s">
        <v>3624</v>
      </c>
      <c r="L12001" t="s">
        <v>4026</v>
      </c>
      <c r="M12001">
        <v>12.5</v>
      </c>
      <c r="N12001">
        <v>22</v>
      </c>
      <c r="O12001">
        <v>10.5</v>
      </c>
      <c r="S12001" t="b">
        <v>0</v>
      </c>
      <c r="T12001" t="b">
        <v>0</v>
      </c>
      <c r="U12001" t="b">
        <v>0</v>
      </c>
      <c r="V12001">
        <v>18000</v>
      </c>
      <c r="W12001">
        <v>11900</v>
      </c>
      <c r="X12001">
        <v>2.4900000000000002</v>
      </c>
      <c r="Y12001">
        <v>22720</v>
      </c>
      <c r="Z12001">
        <v>2.21</v>
      </c>
    </row>
    <row r="12002" spans="1:26">
      <c r="A12002">
        <v>201835564</v>
      </c>
      <c r="B12002" t="s">
        <v>3939</v>
      </c>
      <c r="C12002" t="s">
        <v>3597</v>
      </c>
      <c r="D12002" t="s">
        <v>1049</v>
      </c>
      <c r="E12002" t="s">
        <v>3856</v>
      </c>
      <c r="F12002" t="s">
        <v>3621</v>
      </c>
      <c r="G12002">
        <v>201835564</v>
      </c>
      <c r="I12002" t="s">
        <v>3622</v>
      </c>
      <c r="J12002" t="s">
        <v>3850</v>
      </c>
      <c r="K12002" t="s">
        <v>3624</v>
      </c>
      <c r="L12002" t="s">
        <v>4025</v>
      </c>
      <c r="M12002">
        <v>12.5</v>
      </c>
      <c r="N12002">
        <v>21.5</v>
      </c>
      <c r="O12002">
        <v>11</v>
      </c>
      <c r="S12002" t="b">
        <v>0</v>
      </c>
      <c r="T12002" t="b">
        <v>0</v>
      </c>
      <c r="U12002" t="b">
        <v>0</v>
      </c>
      <c r="V12002">
        <v>12000</v>
      </c>
      <c r="W12002">
        <v>7600</v>
      </c>
      <c r="X12002">
        <v>2.39</v>
      </c>
      <c r="Y12002">
        <v>13710</v>
      </c>
      <c r="Z12002">
        <v>2.11</v>
      </c>
    </row>
    <row r="12003" spans="1:26">
      <c r="A12003">
        <v>201756550</v>
      </c>
      <c r="B12003" t="s">
        <v>3939</v>
      </c>
      <c r="C12003" t="s">
        <v>3597</v>
      </c>
      <c r="D12003" t="s">
        <v>1049</v>
      </c>
      <c r="E12003" t="s">
        <v>3834</v>
      </c>
      <c r="F12003" t="s">
        <v>3621</v>
      </c>
      <c r="G12003">
        <v>201756550</v>
      </c>
      <c r="I12003" t="s">
        <v>3622</v>
      </c>
      <c r="J12003" t="s">
        <v>3877</v>
      </c>
      <c r="K12003" t="s">
        <v>3624</v>
      </c>
      <c r="L12003" t="s">
        <v>4017</v>
      </c>
      <c r="M12003">
        <v>12.5</v>
      </c>
      <c r="N12003">
        <v>20</v>
      </c>
      <c r="O12003">
        <v>10</v>
      </c>
      <c r="S12003" t="b">
        <v>0</v>
      </c>
      <c r="T12003" t="b">
        <v>0</v>
      </c>
      <c r="U12003" t="b">
        <v>0</v>
      </c>
      <c r="V12003">
        <v>23000</v>
      </c>
      <c r="W12003">
        <v>15000</v>
      </c>
      <c r="X12003">
        <v>2.35</v>
      </c>
      <c r="Y12003">
        <v>25040</v>
      </c>
      <c r="Z12003">
        <v>2.09</v>
      </c>
    </row>
    <row r="12004" spans="1:26">
      <c r="A12004">
        <v>201756549</v>
      </c>
      <c r="B12004" t="s">
        <v>3939</v>
      </c>
      <c r="C12004" t="s">
        <v>3597</v>
      </c>
      <c r="D12004" t="s">
        <v>1049</v>
      </c>
      <c r="E12004" t="s">
        <v>3834</v>
      </c>
      <c r="F12004" t="s">
        <v>3621</v>
      </c>
      <c r="G12004">
        <v>201756549</v>
      </c>
      <c r="I12004" t="s">
        <v>3622</v>
      </c>
      <c r="J12004" t="s">
        <v>3869</v>
      </c>
      <c r="K12004" t="s">
        <v>3624</v>
      </c>
      <c r="L12004" t="s">
        <v>4026</v>
      </c>
      <c r="M12004">
        <v>12.5</v>
      </c>
      <c r="N12004">
        <v>22</v>
      </c>
      <c r="O12004">
        <v>10.5</v>
      </c>
      <c r="S12004" t="b">
        <v>0</v>
      </c>
      <c r="T12004" t="b">
        <v>0</v>
      </c>
      <c r="U12004" t="b">
        <v>0</v>
      </c>
      <c r="V12004">
        <v>18000</v>
      </c>
      <c r="W12004">
        <v>11900</v>
      </c>
      <c r="X12004">
        <v>2.4900000000000002</v>
      </c>
      <c r="Y12004">
        <v>22720</v>
      </c>
      <c r="Z12004">
        <v>2.21</v>
      </c>
    </row>
    <row r="12005" spans="1:26">
      <c r="A12005">
        <v>201756548</v>
      </c>
      <c r="B12005" t="s">
        <v>3939</v>
      </c>
      <c r="C12005" t="s">
        <v>3597</v>
      </c>
      <c r="D12005" t="s">
        <v>1049</v>
      </c>
      <c r="E12005" t="s">
        <v>3834</v>
      </c>
      <c r="F12005" t="s">
        <v>3621</v>
      </c>
      <c r="G12005">
        <v>201756548</v>
      </c>
      <c r="I12005" t="s">
        <v>3622</v>
      </c>
      <c r="J12005" t="s">
        <v>3850</v>
      </c>
      <c r="K12005" t="s">
        <v>3624</v>
      </c>
      <c r="L12005" t="s">
        <v>4025</v>
      </c>
      <c r="M12005">
        <v>12.5</v>
      </c>
      <c r="N12005">
        <v>21.5</v>
      </c>
      <c r="O12005">
        <v>11</v>
      </c>
      <c r="S12005" t="b">
        <v>0</v>
      </c>
      <c r="T12005" t="b">
        <v>0</v>
      </c>
      <c r="U12005" t="b">
        <v>0</v>
      </c>
      <c r="V12005">
        <v>12000</v>
      </c>
      <c r="W12005">
        <v>7600</v>
      </c>
      <c r="X12005">
        <v>2.39</v>
      </c>
      <c r="Y12005">
        <v>13710</v>
      </c>
      <c r="Z12005">
        <v>2.11</v>
      </c>
    </row>
    <row r="12006" spans="1:26">
      <c r="A12006">
        <v>201835517</v>
      </c>
      <c r="B12006" t="s">
        <v>3939</v>
      </c>
      <c r="C12006" t="s">
        <v>3597</v>
      </c>
      <c r="D12006" t="s">
        <v>1049</v>
      </c>
      <c r="E12006" t="s">
        <v>3854</v>
      </c>
      <c r="F12006" t="s">
        <v>3621</v>
      </c>
      <c r="G12006">
        <v>201835517</v>
      </c>
      <c r="I12006" t="s">
        <v>3622</v>
      </c>
      <c r="J12006" t="s">
        <v>3869</v>
      </c>
      <c r="K12006" t="s">
        <v>3624</v>
      </c>
      <c r="L12006" t="s">
        <v>4026</v>
      </c>
      <c r="M12006">
        <v>12.5</v>
      </c>
      <c r="N12006">
        <v>22</v>
      </c>
      <c r="O12006">
        <v>10.5</v>
      </c>
      <c r="S12006" t="b">
        <v>0</v>
      </c>
      <c r="T12006" t="b">
        <v>0</v>
      </c>
      <c r="U12006" t="b">
        <v>0</v>
      </c>
      <c r="V12006">
        <v>18000</v>
      </c>
      <c r="W12006">
        <v>11900</v>
      </c>
      <c r="X12006">
        <v>2.4900000000000002</v>
      </c>
      <c r="Y12006">
        <v>22720</v>
      </c>
      <c r="Z12006">
        <v>2.21</v>
      </c>
    </row>
    <row r="12007" spans="1:26">
      <c r="A12007">
        <v>201835518</v>
      </c>
      <c r="B12007" t="s">
        <v>3939</v>
      </c>
      <c r="C12007" t="s">
        <v>3597</v>
      </c>
      <c r="D12007" t="s">
        <v>1049</v>
      </c>
      <c r="E12007" t="s">
        <v>3854</v>
      </c>
      <c r="F12007" t="s">
        <v>3621</v>
      </c>
      <c r="G12007">
        <v>201835518</v>
      </c>
      <c r="I12007" t="s">
        <v>3622</v>
      </c>
      <c r="J12007" t="s">
        <v>3877</v>
      </c>
      <c r="K12007" t="s">
        <v>3624</v>
      </c>
      <c r="L12007" t="s">
        <v>4017</v>
      </c>
      <c r="M12007">
        <v>12.5</v>
      </c>
      <c r="N12007">
        <v>20</v>
      </c>
      <c r="O12007">
        <v>10</v>
      </c>
      <c r="S12007" t="b">
        <v>0</v>
      </c>
      <c r="T12007" t="b">
        <v>0</v>
      </c>
      <c r="U12007" t="b">
        <v>0</v>
      </c>
      <c r="V12007">
        <v>23000</v>
      </c>
      <c r="W12007">
        <v>15000</v>
      </c>
      <c r="X12007">
        <v>2.35</v>
      </c>
      <c r="Y12007">
        <v>25040</v>
      </c>
      <c r="Z12007">
        <v>2.09</v>
      </c>
    </row>
    <row r="12008" spans="1:26">
      <c r="A12008">
        <v>201835516</v>
      </c>
      <c r="B12008" t="s">
        <v>3939</v>
      </c>
      <c r="C12008" t="s">
        <v>3597</v>
      </c>
      <c r="D12008" t="s">
        <v>1049</v>
      </c>
      <c r="E12008" t="s">
        <v>3854</v>
      </c>
      <c r="F12008" t="s">
        <v>3621</v>
      </c>
      <c r="G12008">
        <v>201835516</v>
      </c>
      <c r="I12008" t="s">
        <v>3622</v>
      </c>
      <c r="J12008" t="s">
        <v>3850</v>
      </c>
      <c r="K12008" t="s">
        <v>3624</v>
      </c>
      <c r="L12008" t="s">
        <v>4025</v>
      </c>
      <c r="M12008">
        <v>12.5</v>
      </c>
      <c r="N12008">
        <v>21.5</v>
      </c>
      <c r="O12008">
        <v>11</v>
      </c>
      <c r="S12008" t="b">
        <v>0</v>
      </c>
      <c r="T12008" t="b">
        <v>0</v>
      </c>
      <c r="U12008" t="b">
        <v>0</v>
      </c>
      <c r="V12008">
        <v>12000</v>
      </c>
      <c r="W12008">
        <v>7600</v>
      </c>
      <c r="X12008">
        <v>2.39</v>
      </c>
      <c r="Y12008">
        <v>13710</v>
      </c>
      <c r="Z12008">
        <v>2.11</v>
      </c>
    </row>
    <row r="12009" spans="1:26">
      <c r="A12009">
        <v>202119337</v>
      </c>
      <c r="B12009" t="s">
        <v>3939</v>
      </c>
      <c r="C12009" t="s">
        <v>3597</v>
      </c>
      <c r="D12009" t="s">
        <v>1049</v>
      </c>
      <c r="E12009" t="s">
        <v>3861</v>
      </c>
      <c r="F12009" t="s">
        <v>3849</v>
      </c>
      <c r="G12009">
        <v>202119337</v>
      </c>
      <c r="I12009" t="s">
        <v>3622</v>
      </c>
      <c r="J12009" t="s">
        <v>4018</v>
      </c>
      <c r="K12009" t="s">
        <v>3624</v>
      </c>
      <c r="L12009" t="s">
        <v>4024</v>
      </c>
      <c r="M12009">
        <v>9.5</v>
      </c>
      <c r="N12009">
        <v>16.8</v>
      </c>
      <c r="O12009">
        <v>11</v>
      </c>
      <c r="S12009" t="b">
        <v>0</v>
      </c>
      <c r="T12009" t="b">
        <v>0</v>
      </c>
      <c r="U12009" t="b">
        <v>0</v>
      </c>
      <c r="V12009">
        <v>48000</v>
      </c>
      <c r="W12009">
        <v>35000</v>
      </c>
      <c r="X12009">
        <v>2.62</v>
      </c>
      <c r="Y12009">
        <v>45680</v>
      </c>
      <c r="Z12009">
        <v>2.36</v>
      </c>
    </row>
    <row r="12010" spans="1:26">
      <c r="A12010">
        <v>201835829</v>
      </c>
      <c r="B12010" t="s">
        <v>3939</v>
      </c>
      <c r="C12010" t="s">
        <v>3597</v>
      </c>
      <c r="D12010" t="s">
        <v>1049</v>
      </c>
      <c r="E12010" t="s">
        <v>3859</v>
      </c>
      <c r="F12010" t="s">
        <v>3849</v>
      </c>
      <c r="G12010">
        <v>201835829</v>
      </c>
      <c r="I12010" t="s">
        <v>3622</v>
      </c>
      <c r="J12010" t="s">
        <v>4018</v>
      </c>
      <c r="K12010" t="s">
        <v>3624</v>
      </c>
      <c r="L12010" t="s">
        <v>4024</v>
      </c>
      <c r="M12010">
        <v>9.5</v>
      </c>
      <c r="N12010">
        <v>16.8</v>
      </c>
      <c r="O12010">
        <v>11</v>
      </c>
      <c r="S12010" t="b">
        <v>0</v>
      </c>
      <c r="T12010" t="b">
        <v>0</v>
      </c>
      <c r="U12010" t="b">
        <v>0</v>
      </c>
      <c r="V12010">
        <v>48000</v>
      </c>
      <c r="W12010">
        <v>35000</v>
      </c>
      <c r="X12010">
        <v>2.62</v>
      </c>
      <c r="Y12010">
        <v>45680</v>
      </c>
      <c r="Z12010">
        <v>2.36</v>
      </c>
    </row>
    <row r="12011" spans="1:26">
      <c r="A12011">
        <v>201835828</v>
      </c>
      <c r="B12011" t="s">
        <v>3939</v>
      </c>
      <c r="C12011" t="s">
        <v>3597</v>
      </c>
      <c r="D12011" t="s">
        <v>1049</v>
      </c>
      <c r="E12011" t="s">
        <v>3860</v>
      </c>
      <c r="F12011" t="s">
        <v>3849</v>
      </c>
      <c r="G12011">
        <v>201835828</v>
      </c>
      <c r="I12011" t="s">
        <v>3622</v>
      </c>
      <c r="J12011" t="s">
        <v>4018</v>
      </c>
      <c r="K12011" t="s">
        <v>3624</v>
      </c>
      <c r="L12011" t="s">
        <v>4024</v>
      </c>
      <c r="M12011">
        <v>9.5</v>
      </c>
      <c r="N12011">
        <v>16.8</v>
      </c>
      <c r="O12011">
        <v>11</v>
      </c>
      <c r="S12011" t="b">
        <v>0</v>
      </c>
      <c r="T12011" t="b">
        <v>0</v>
      </c>
      <c r="U12011" t="b">
        <v>0</v>
      </c>
      <c r="V12011">
        <v>48000</v>
      </c>
      <c r="W12011">
        <v>35000</v>
      </c>
      <c r="X12011">
        <v>2.62</v>
      </c>
      <c r="Y12011">
        <v>45680</v>
      </c>
      <c r="Z12011">
        <v>2.36</v>
      </c>
    </row>
    <row r="12012" spans="1:26">
      <c r="A12012">
        <v>201847058</v>
      </c>
      <c r="B12012" t="s">
        <v>3939</v>
      </c>
      <c r="C12012" t="s">
        <v>3597</v>
      </c>
      <c r="D12012" t="s">
        <v>1049</v>
      </c>
      <c r="E12012" t="s">
        <v>3834</v>
      </c>
      <c r="F12012" t="s">
        <v>3849</v>
      </c>
      <c r="G12012">
        <v>201847058</v>
      </c>
      <c r="I12012" t="s">
        <v>3622</v>
      </c>
      <c r="J12012" t="s">
        <v>3940</v>
      </c>
      <c r="K12012" t="s">
        <v>3624</v>
      </c>
      <c r="L12012" t="s">
        <v>4016</v>
      </c>
      <c r="M12012">
        <v>9.5</v>
      </c>
      <c r="N12012">
        <v>16.8</v>
      </c>
      <c r="O12012">
        <v>11</v>
      </c>
      <c r="S12012" t="b">
        <v>0</v>
      </c>
      <c r="T12012" t="b">
        <v>0</v>
      </c>
      <c r="U12012" t="b">
        <v>0</v>
      </c>
      <c r="V12012">
        <v>48000</v>
      </c>
      <c r="W12012">
        <v>35000</v>
      </c>
      <c r="X12012">
        <v>2.62</v>
      </c>
      <c r="Y12012">
        <v>45680</v>
      </c>
      <c r="Z12012">
        <v>2.36</v>
      </c>
    </row>
    <row r="12013" spans="1:26">
      <c r="A12013">
        <v>201847026</v>
      </c>
      <c r="B12013" t="s">
        <v>3939</v>
      </c>
      <c r="C12013" t="s">
        <v>3597</v>
      </c>
      <c r="D12013" t="s">
        <v>1049</v>
      </c>
      <c r="E12013" t="s">
        <v>3792</v>
      </c>
      <c r="F12013" t="s">
        <v>3849</v>
      </c>
      <c r="G12013">
        <v>201847026</v>
      </c>
      <c r="I12013" t="s">
        <v>3622</v>
      </c>
      <c r="J12013" t="s">
        <v>3940</v>
      </c>
      <c r="K12013" t="s">
        <v>3624</v>
      </c>
      <c r="L12013" t="s">
        <v>4016</v>
      </c>
      <c r="M12013">
        <v>9.5</v>
      </c>
      <c r="N12013">
        <v>16.8</v>
      </c>
      <c r="O12013">
        <v>11</v>
      </c>
      <c r="S12013" t="b">
        <v>0</v>
      </c>
      <c r="T12013" t="b">
        <v>0</v>
      </c>
      <c r="U12013" t="b">
        <v>0</v>
      </c>
      <c r="V12013">
        <v>48000</v>
      </c>
      <c r="W12013">
        <v>35000</v>
      </c>
      <c r="X12013">
        <v>2.62</v>
      </c>
      <c r="Y12013">
        <v>45680</v>
      </c>
      <c r="Z12013">
        <v>2.36</v>
      </c>
    </row>
    <row r="12014" spans="1:26">
      <c r="A12014">
        <v>201835733</v>
      </c>
      <c r="B12014" t="s">
        <v>3939</v>
      </c>
      <c r="C12014" t="s">
        <v>3597</v>
      </c>
      <c r="D12014" t="s">
        <v>1049</v>
      </c>
      <c r="E12014" t="s">
        <v>3857</v>
      </c>
      <c r="F12014" t="s">
        <v>3849</v>
      </c>
      <c r="G12014">
        <v>201835733</v>
      </c>
      <c r="I12014" t="s">
        <v>3622</v>
      </c>
      <c r="J12014" t="s">
        <v>4018</v>
      </c>
      <c r="K12014" t="s">
        <v>3624</v>
      </c>
      <c r="L12014" t="s">
        <v>4024</v>
      </c>
      <c r="M12014">
        <v>9.5</v>
      </c>
      <c r="N12014">
        <v>16.8</v>
      </c>
      <c r="O12014">
        <v>11</v>
      </c>
      <c r="S12014" t="b">
        <v>0</v>
      </c>
      <c r="T12014" t="b">
        <v>0</v>
      </c>
      <c r="U12014" t="b">
        <v>0</v>
      </c>
      <c r="V12014">
        <v>48000</v>
      </c>
      <c r="W12014">
        <v>35000</v>
      </c>
      <c r="X12014">
        <v>2.62</v>
      </c>
      <c r="Y12014">
        <v>45680</v>
      </c>
      <c r="Z12014">
        <v>2.36</v>
      </c>
    </row>
    <row r="12015" spans="1:26">
      <c r="A12015">
        <v>201796619</v>
      </c>
      <c r="B12015" t="s">
        <v>3939</v>
      </c>
      <c r="C12015" t="s">
        <v>3597</v>
      </c>
      <c r="D12015" t="s">
        <v>1049</v>
      </c>
      <c r="E12015" t="s">
        <v>3834</v>
      </c>
      <c r="F12015" t="s">
        <v>3849</v>
      </c>
      <c r="G12015">
        <v>201796619</v>
      </c>
      <c r="I12015" t="s">
        <v>3622</v>
      </c>
      <c r="J12015" t="s">
        <v>4018</v>
      </c>
      <c r="K12015" t="s">
        <v>3624</v>
      </c>
      <c r="L12015" t="s">
        <v>4024</v>
      </c>
      <c r="M12015">
        <v>9.5</v>
      </c>
      <c r="N12015">
        <v>16.8</v>
      </c>
      <c r="O12015">
        <v>11</v>
      </c>
      <c r="S12015" t="b">
        <v>0</v>
      </c>
      <c r="T12015" t="b">
        <v>0</v>
      </c>
      <c r="U12015" t="b">
        <v>0</v>
      </c>
      <c r="V12015">
        <v>48000</v>
      </c>
      <c r="W12015">
        <v>35000</v>
      </c>
      <c r="X12015">
        <v>2.62</v>
      </c>
      <c r="Y12015">
        <v>45680</v>
      </c>
      <c r="Z12015">
        <v>2.36</v>
      </c>
    </row>
    <row r="12016" spans="1:26">
      <c r="A12016">
        <v>201835642</v>
      </c>
      <c r="B12016" t="s">
        <v>3939</v>
      </c>
      <c r="C12016" t="s">
        <v>3597</v>
      </c>
      <c r="D12016" t="s">
        <v>1049</v>
      </c>
      <c r="E12016" t="s">
        <v>3855</v>
      </c>
      <c r="F12016" t="s">
        <v>3849</v>
      </c>
      <c r="G12016">
        <v>201835642</v>
      </c>
      <c r="I12016" t="s">
        <v>3622</v>
      </c>
      <c r="J12016" t="s">
        <v>4018</v>
      </c>
      <c r="K12016" t="s">
        <v>3624</v>
      </c>
      <c r="L12016" t="s">
        <v>4024</v>
      </c>
      <c r="M12016">
        <v>9.5</v>
      </c>
      <c r="N12016">
        <v>16.8</v>
      </c>
      <c r="O12016">
        <v>11</v>
      </c>
      <c r="S12016" t="b">
        <v>0</v>
      </c>
      <c r="T12016" t="b">
        <v>0</v>
      </c>
      <c r="U12016" t="b">
        <v>0</v>
      </c>
      <c r="V12016">
        <v>48000</v>
      </c>
      <c r="W12016">
        <v>35000</v>
      </c>
      <c r="X12016">
        <v>2.62</v>
      </c>
      <c r="Y12016">
        <v>45680</v>
      </c>
      <c r="Z12016">
        <v>2.36</v>
      </c>
    </row>
    <row r="12017" spans="1:26">
      <c r="A12017">
        <v>201835732</v>
      </c>
      <c r="B12017" t="s">
        <v>3939</v>
      </c>
      <c r="C12017" t="s">
        <v>3597</v>
      </c>
      <c r="D12017" t="s">
        <v>1049</v>
      </c>
      <c r="E12017" t="s">
        <v>3858</v>
      </c>
      <c r="F12017" t="s">
        <v>3849</v>
      </c>
      <c r="G12017">
        <v>201835732</v>
      </c>
      <c r="I12017" t="s">
        <v>3622</v>
      </c>
      <c r="J12017" t="s">
        <v>4018</v>
      </c>
      <c r="K12017" t="s">
        <v>3624</v>
      </c>
      <c r="L12017" t="s">
        <v>4024</v>
      </c>
      <c r="M12017">
        <v>9.5</v>
      </c>
      <c r="N12017">
        <v>16.8</v>
      </c>
      <c r="O12017">
        <v>11</v>
      </c>
      <c r="S12017" t="b">
        <v>0</v>
      </c>
      <c r="T12017" t="b">
        <v>0</v>
      </c>
      <c r="U12017" t="b">
        <v>0</v>
      </c>
      <c r="V12017">
        <v>48000</v>
      </c>
      <c r="W12017">
        <v>35000</v>
      </c>
      <c r="X12017">
        <v>2.62</v>
      </c>
      <c r="Y12017">
        <v>45680</v>
      </c>
      <c r="Z12017">
        <v>2.36</v>
      </c>
    </row>
    <row r="12018" spans="1:26">
      <c r="A12018">
        <v>201835594</v>
      </c>
      <c r="B12018" t="s">
        <v>3939</v>
      </c>
      <c r="C12018" t="s">
        <v>3597</v>
      </c>
      <c r="D12018" t="s">
        <v>1049</v>
      </c>
      <c r="E12018" t="s">
        <v>3856</v>
      </c>
      <c r="F12018" t="s">
        <v>3849</v>
      </c>
      <c r="G12018">
        <v>201835594</v>
      </c>
      <c r="I12018" t="s">
        <v>3622</v>
      </c>
      <c r="J12018" t="s">
        <v>4018</v>
      </c>
      <c r="K12018" t="s">
        <v>3624</v>
      </c>
      <c r="L12018" t="s">
        <v>4024</v>
      </c>
      <c r="M12018">
        <v>9.5</v>
      </c>
      <c r="N12018">
        <v>16.8</v>
      </c>
      <c r="O12018">
        <v>11</v>
      </c>
      <c r="S12018" t="b">
        <v>0</v>
      </c>
      <c r="T12018" t="b">
        <v>0</v>
      </c>
      <c r="U12018" t="b">
        <v>0</v>
      </c>
      <c r="V12018">
        <v>48000</v>
      </c>
      <c r="W12018">
        <v>35000</v>
      </c>
      <c r="X12018">
        <v>2.62</v>
      </c>
      <c r="Y12018">
        <v>45680</v>
      </c>
      <c r="Z12018">
        <v>2.36</v>
      </c>
    </row>
    <row r="12019" spans="1:26">
      <c r="A12019">
        <v>201835545</v>
      </c>
      <c r="B12019" t="s">
        <v>3939</v>
      </c>
      <c r="C12019" t="s">
        <v>3597</v>
      </c>
      <c r="D12019" t="s">
        <v>1049</v>
      </c>
      <c r="E12019" t="s">
        <v>3854</v>
      </c>
      <c r="F12019" t="s">
        <v>3849</v>
      </c>
      <c r="G12019">
        <v>201835545</v>
      </c>
      <c r="I12019" t="s">
        <v>3622</v>
      </c>
      <c r="J12019" t="s">
        <v>4018</v>
      </c>
      <c r="K12019" t="s">
        <v>3624</v>
      </c>
      <c r="L12019" t="s">
        <v>4024</v>
      </c>
      <c r="M12019">
        <v>9.5</v>
      </c>
      <c r="N12019">
        <v>16.8</v>
      </c>
      <c r="O12019">
        <v>11</v>
      </c>
      <c r="S12019" t="b">
        <v>0</v>
      </c>
      <c r="T12019" t="b">
        <v>0</v>
      </c>
      <c r="U12019" t="b">
        <v>0</v>
      </c>
      <c r="V12019">
        <v>48000</v>
      </c>
      <c r="W12019">
        <v>35000</v>
      </c>
      <c r="X12019">
        <v>2.62</v>
      </c>
      <c r="Y12019">
        <v>45680</v>
      </c>
      <c r="Z12019">
        <v>2.36</v>
      </c>
    </row>
    <row r="12020" spans="1:26">
      <c r="A12020">
        <v>201835830</v>
      </c>
      <c r="B12020" t="s">
        <v>3939</v>
      </c>
      <c r="C12020" t="s">
        <v>3597</v>
      </c>
      <c r="D12020" t="s">
        <v>1049</v>
      </c>
      <c r="E12020" t="s">
        <v>3860</v>
      </c>
      <c r="F12020" t="s">
        <v>3849</v>
      </c>
      <c r="G12020">
        <v>201835830</v>
      </c>
      <c r="I12020" t="s">
        <v>3622</v>
      </c>
      <c r="J12020" t="s">
        <v>4021</v>
      </c>
      <c r="K12020" t="s">
        <v>3624</v>
      </c>
      <c r="L12020" t="s">
        <v>4022</v>
      </c>
      <c r="M12020">
        <v>9.8000000000000007</v>
      </c>
      <c r="N12020">
        <v>18</v>
      </c>
      <c r="O12020">
        <v>10.5</v>
      </c>
      <c r="S12020" t="b">
        <v>0</v>
      </c>
      <c r="T12020" t="b">
        <v>0</v>
      </c>
      <c r="U12020" t="b">
        <v>0</v>
      </c>
      <c r="V12020">
        <v>54000</v>
      </c>
      <c r="W12020">
        <v>39000</v>
      </c>
      <c r="X12020">
        <v>2.39</v>
      </c>
      <c r="Y12020">
        <v>43310</v>
      </c>
      <c r="Z12020">
        <v>2.5099999999999998</v>
      </c>
    </row>
    <row r="12021" spans="1:26">
      <c r="A12021">
        <v>201835826</v>
      </c>
      <c r="B12021" t="s">
        <v>3939</v>
      </c>
      <c r="C12021" t="s">
        <v>3597</v>
      </c>
      <c r="D12021" t="s">
        <v>1049</v>
      </c>
      <c r="E12021" t="s">
        <v>3860</v>
      </c>
      <c r="F12021" t="s">
        <v>3849</v>
      </c>
      <c r="G12021">
        <v>201835826</v>
      </c>
      <c r="I12021" t="s">
        <v>3622</v>
      </c>
      <c r="J12021" t="s">
        <v>4018</v>
      </c>
      <c r="K12021" t="s">
        <v>3624</v>
      </c>
      <c r="L12021" t="s">
        <v>4020</v>
      </c>
      <c r="M12021">
        <v>9.3000000000000007</v>
      </c>
      <c r="N12021">
        <v>17.8</v>
      </c>
      <c r="O12021">
        <v>11</v>
      </c>
      <c r="S12021" t="b">
        <v>0</v>
      </c>
      <c r="T12021" t="b">
        <v>0</v>
      </c>
      <c r="U12021" t="b">
        <v>0</v>
      </c>
      <c r="V12021">
        <v>48000</v>
      </c>
      <c r="W12021">
        <v>35000</v>
      </c>
      <c r="X12021">
        <v>2.11</v>
      </c>
      <c r="Y12021">
        <v>42900</v>
      </c>
      <c r="Z12021">
        <v>2.44</v>
      </c>
    </row>
    <row r="12022" spans="1:26">
      <c r="A12022">
        <v>202119338</v>
      </c>
      <c r="B12022" t="s">
        <v>3939</v>
      </c>
      <c r="C12022" t="s">
        <v>3597</v>
      </c>
      <c r="D12022" t="s">
        <v>1049</v>
      </c>
      <c r="E12022" t="s">
        <v>3861</v>
      </c>
      <c r="F12022" t="s">
        <v>3849</v>
      </c>
      <c r="G12022">
        <v>202119338</v>
      </c>
      <c r="I12022" t="s">
        <v>3622</v>
      </c>
      <c r="J12022" t="s">
        <v>4021</v>
      </c>
      <c r="K12022" t="s">
        <v>3624</v>
      </c>
      <c r="L12022" t="s">
        <v>4022</v>
      </c>
      <c r="M12022">
        <v>9.8000000000000007</v>
      </c>
      <c r="N12022">
        <v>18</v>
      </c>
      <c r="O12022">
        <v>10.5</v>
      </c>
      <c r="S12022" t="b">
        <v>0</v>
      </c>
      <c r="T12022" t="b">
        <v>0</v>
      </c>
      <c r="U12022" t="b">
        <v>0</v>
      </c>
      <c r="V12022">
        <v>54000</v>
      </c>
      <c r="W12022">
        <v>39000</v>
      </c>
      <c r="X12022">
        <v>2.39</v>
      </c>
      <c r="Y12022">
        <v>43310</v>
      </c>
      <c r="Z12022">
        <v>2.5099999999999998</v>
      </c>
    </row>
    <row r="12023" spans="1:26">
      <c r="A12023">
        <v>201835781</v>
      </c>
      <c r="B12023" t="s">
        <v>3939</v>
      </c>
      <c r="C12023" t="s">
        <v>3597</v>
      </c>
      <c r="D12023" t="s">
        <v>1049</v>
      </c>
      <c r="E12023" t="s">
        <v>3860</v>
      </c>
      <c r="F12023" t="s">
        <v>3753</v>
      </c>
      <c r="G12023">
        <v>201835781</v>
      </c>
      <c r="I12023" t="s">
        <v>3601</v>
      </c>
      <c r="J12023" t="s">
        <v>4018</v>
      </c>
      <c r="K12023" t="s">
        <v>3624</v>
      </c>
      <c r="L12023" t="s">
        <v>4019</v>
      </c>
      <c r="M12023">
        <v>9.1999999999999993</v>
      </c>
      <c r="N12023">
        <v>17.399999999999999</v>
      </c>
      <c r="O12023">
        <v>10.3</v>
      </c>
      <c r="S12023" t="b">
        <v>0</v>
      </c>
      <c r="T12023" t="b">
        <v>0</v>
      </c>
      <c r="U12023" t="b">
        <v>0</v>
      </c>
      <c r="V12023">
        <v>48000</v>
      </c>
      <c r="W12023">
        <v>33400</v>
      </c>
      <c r="X12023">
        <v>2.5</v>
      </c>
      <c r="Y12023">
        <v>45680</v>
      </c>
      <c r="Z12023">
        <v>2.36</v>
      </c>
    </row>
    <row r="12024" spans="1:26">
      <c r="A12024">
        <v>202119336</v>
      </c>
      <c r="B12024" t="s">
        <v>3939</v>
      </c>
      <c r="C12024" t="s">
        <v>3597</v>
      </c>
      <c r="D12024" t="s">
        <v>1049</v>
      </c>
      <c r="E12024" t="s">
        <v>3861</v>
      </c>
      <c r="F12024" t="s">
        <v>3849</v>
      </c>
      <c r="G12024">
        <v>202119336</v>
      </c>
      <c r="I12024" t="s">
        <v>3622</v>
      </c>
      <c r="J12024" t="s">
        <v>4018</v>
      </c>
      <c r="K12024" t="s">
        <v>3624</v>
      </c>
      <c r="L12024" t="s">
        <v>4020</v>
      </c>
      <c r="M12024">
        <v>9.3000000000000007</v>
      </c>
      <c r="N12024">
        <v>17.8</v>
      </c>
      <c r="O12024">
        <v>11</v>
      </c>
      <c r="S12024" t="b">
        <v>0</v>
      </c>
      <c r="T12024" t="b">
        <v>0</v>
      </c>
      <c r="U12024" t="b">
        <v>0</v>
      </c>
      <c r="V12024">
        <v>48000</v>
      </c>
      <c r="W12024">
        <v>35000</v>
      </c>
      <c r="X12024">
        <v>2.11</v>
      </c>
      <c r="Y12024">
        <v>42900</v>
      </c>
      <c r="Z12024">
        <v>2.44</v>
      </c>
    </row>
    <row r="12025" spans="1:26">
      <c r="A12025">
        <v>202119333</v>
      </c>
      <c r="B12025" t="s">
        <v>3939</v>
      </c>
      <c r="C12025" t="s">
        <v>3597</v>
      </c>
      <c r="D12025" t="s">
        <v>1049</v>
      </c>
      <c r="E12025" t="s">
        <v>3861</v>
      </c>
      <c r="F12025" t="s">
        <v>3753</v>
      </c>
      <c r="G12025">
        <v>202119333</v>
      </c>
      <c r="I12025" t="s">
        <v>3601</v>
      </c>
      <c r="J12025" t="s">
        <v>4018</v>
      </c>
      <c r="K12025" t="s">
        <v>3624</v>
      </c>
      <c r="L12025" t="s">
        <v>4019</v>
      </c>
      <c r="M12025">
        <v>9.1999999999999993</v>
      </c>
      <c r="N12025">
        <v>17.399999999999999</v>
      </c>
      <c r="O12025">
        <v>10.3</v>
      </c>
      <c r="S12025" t="b">
        <v>0</v>
      </c>
      <c r="T12025" t="b">
        <v>0</v>
      </c>
      <c r="U12025" t="b">
        <v>0</v>
      </c>
      <c r="V12025">
        <v>48000</v>
      </c>
      <c r="W12025">
        <v>33400</v>
      </c>
      <c r="X12025">
        <v>2.5</v>
      </c>
      <c r="Y12025">
        <v>45680</v>
      </c>
      <c r="Z12025">
        <v>2.36</v>
      </c>
    </row>
    <row r="12026" spans="1:26">
      <c r="A12026">
        <v>201847043</v>
      </c>
      <c r="B12026" t="s">
        <v>3939</v>
      </c>
      <c r="C12026" t="s">
        <v>3597</v>
      </c>
      <c r="D12026" t="s">
        <v>1049</v>
      </c>
      <c r="E12026" t="s">
        <v>3835</v>
      </c>
      <c r="F12026" t="s">
        <v>3753</v>
      </c>
      <c r="G12026">
        <v>201847043</v>
      </c>
      <c r="I12026" t="s">
        <v>3601</v>
      </c>
      <c r="J12026" t="s">
        <v>3940</v>
      </c>
      <c r="K12026" t="s">
        <v>3624</v>
      </c>
      <c r="L12026" t="s">
        <v>4023</v>
      </c>
      <c r="M12026">
        <v>9.1999999999999993</v>
      </c>
      <c r="N12026">
        <v>17.399999999999999</v>
      </c>
      <c r="O12026">
        <v>10.3</v>
      </c>
      <c r="S12026" t="b">
        <v>0</v>
      </c>
      <c r="T12026" t="b">
        <v>0</v>
      </c>
      <c r="U12026" t="b">
        <v>0</v>
      </c>
      <c r="V12026">
        <v>48000</v>
      </c>
      <c r="W12026">
        <v>33400</v>
      </c>
      <c r="X12026">
        <v>2.5</v>
      </c>
      <c r="Y12026">
        <v>45680</v>
      </c>
      <c r="Z12026">
        <v>2.36</v>
      </c>
    </row>
    <row r="12027" spans="1:26">
      <c r="A12027">
        <v>201847060</v>
      </c>
      <c r="B12027" t="s">
        <v>3939</v>
      </c>
      <c r="C12027" t="s">
        <v>3597</v>
      </c>
      <c r="D12027" t="s">
        <v>1049</v>
      </c>
      <c r="E12027" t="s">
        <v>3834</v>
      </c>
      <c r="F12027" t="s">
        <v>3753</v>
      </c>
      <c r="G12027">
        <v>201847060</v>
      </c>
      <c r="I12027" t="s">
        <v>3601</v>
      </c>
      <c r="J12027" t="s">
        <v>3940</v>
      </c>
      <c r="K12027" t="s">
        <v>3624</v>
      </c>
      <c r="L12027" t="s">
        <v>4023</v>
      </c>
      <c r="M12027">
        <v>9.1999999999999993</v>
      </c>
      <c r="N12027">
        <v>17.399999999999999</v>
      </c>
      <c r="O12027">
        <v>10.3</v>
      </c>
      <c r="S12027" t="b">
        <v>0</v>
      </c>
      <c r="T12027" t="b">
        <v>0</v>
      </c>
      <c r="U12027" t="b">
        <v>0</v>
      </c>
      <c r="V12027">
        <v>48000</v>
      </c>
      <c r="W12027">
        <v>33400</v>
      </c>
      <c r="X12027">
        <v>2.5</v>
      </c>
      <c r="Y12027">
        <v>45680</v>
      </c>
      <c r="Z12027">
        <v>2.36</v>
      </c>
    </row>
    <row r="12028" spans="1:26">
      <c r="A12028">
        <v>201796620</v>
      </c>
      <c r="B12028" t="s">
        <v>3939</v>
      </c>
      <c r="C12028" t="s">
        <v>3597</v>
      </c>
      <c r="D12028" t="s">
        <v>1049</v>
      </c>
      <c r="E12028" t="s">
        <v>3834</v>
      </c>
      <c r="F12028" t="s">
        <v>3849</v>
      </c>
      <c r="G12028">
        <v>201796620</v>
      </c>
      <c r="I12028" t="s">
        <v>3622</v>
      </c>
      <c r="J12028" t="s">
        <v>4021</v>
      </c>
      <c r="K12028" t="s">
        <v>3624</v>
      </c>
      <c r="L12028" t="s">
        <v>4022</v>
      </c>
      <c r="M12028">
        <v>9.8000000000000007</v>
      </c>
      <c r="N12028">
        <v>18</v>
      </c>
      <c r="O12028">
        <v>10.5</v>
      </c>
      <c r="S12028" t="b">
        <v>0</v>
      </c>
      <c r="T12028" t="b">
        <v>0</v>
      </c>
      <c r="U12028" t="b">
        <v>0</v>
      </c>
      <c r="V12028">
        <v>54000</v>
      </c>
      <c r="W12028">
        <v>39000</v>
      </c>
      <c r="X12028">
        <v>2.39</v>
      </c>
      <c r="Y12028">
        <v>43310</v>
      </c>
      <c r="Z12028">
        <v>2.5099999999999998</v>
      </c>
    </row>
    <row r="12029" spans="1:26">
      <c r="A12029">
        <v>201796618</v>
      </c>
      <c r="B12029" t="s">
        <v>3939</v>
      </c>
      <c r="C12029" t="s">
        <v>3597</v>
      </c>
      <c r="D12029" t="s">
        <v>1049</v>
      </c>
      <c r="E12029" t="s">
        <v>3834</v>
      </c>
      <c r="F12029" t="s">
        <v>3849</v>
      </c>
      <c r="G12029">
        <v>201796618</v>
      </c>
      <c r="I12029" t="s">
        <v>3622</v>
      </c>
      <c r="J12029" t="s">
        <v>4018</v>
      </c>
      <c r="K12029" t="s">
        <v>3624</v>
      </c>
      <c r="L12029" t="s">
        <v>4020</v>
      </c>
      <c r="M12029">
        <v>9.3000000000000007</v>
      </c>
      <c r="N12029">
        <v>17.8</v>
      </c>
      <c r="O12029">
        <v>11</v>
      </c>
      <c r="S12029" t="b">
        <v>0</v>
      </c>
      <c r="T12029" t="b">
        <v>0</v>
      </c>
      <c r="U12029" t="b">
        <v>0</v>
      </c>
      <c r="V12029">
        <v>48000</v>
      </c>
      <c r="W12029">
        <v>35000</v>
      </c>
      <c r="X12029">
        <v>2.11</v>
      </c>
      <c r="Y12029">
        <v>42900</v>
      </c>
      <c r="Z12029">
        <v>2.44</v>
      </c>
    </row>
    <row r="12030" spans="1:26">
      <c r="A12030">
        <v>201771970</v>
      </c>
      <c r="B12030" t="s">
        <v>3939</v>
      </c>
      <c r="C12030" t="s">
        <v>3597</v>
      </c>
      <c r="D12030" t="s">
        <v>1049</v>
      </c>
      <c r="E12030" t="s">
        <v>3834</v>
      </c>
      <c r="F12030" t="s">
        <v>3753</v>
      </c>
      <c r="G12030">
        <v>201771970</v>
      </c>
      <c r="I12030" t="s">
        <v>3601</v>
      </c>
      <c r="J12030" t="s">
        <v>4018</v>
      </c>
      <c r="K12030" t="s">
        <v>3624</v>
      </c>
      <c r="L12030" t="s">
        <v>4019</v>
      </c>
      <c r="M12030">
        <v>9.1999999999999993</v>
      </c>
      <c r="N12030">
        <v>17.399999999999999</v>
      </c>
      <c r="O12030">
        <v>10.3</v>
      </c>
      <c r="S12030" t="b">
        <v>0</v>
      </c>
      <c r="T12030" t="b">
        <v>0</v>
      </c>
      <c r="U12030" t="b">
        <v>0</v>
      </c>
      <c r="V12030">
        <v>48000</v>
      </c>
      <c r="W12030">
        <v>33400</v>
      </c>
      <c r="X12030">
        <v>2.5</v>
      </c>
      <c r="Y12030">
        <v>45680</v>
      </c>
      <c r="Z12030">
        <v>2.36</v>
      </c>
    </row>
    <row r="12031" spans="1:26">
      <c r="A12031">
        <v>201835827</v>
      </c>
      <c r="B12031" t="s">
        <v>3939</v>
      </c>
      <c r="C12031" t="s">
        <v>3597</v>
      </c>
      <c r="D12031" t="s">
        <v>1049</v>
      </c>
      <c r="E12031" t="s">
        <v>3859</v>
      </c>
      <c r="F12031" t="s">
        <v>3849</v>
      </c>
      <c r="G12031">
        <v>201835827</v>
      </c>
      <c r="I12031" t="s">
        <v>3622</v>
      </c>
      <c r="J12031" t="s">
        <v>4018</v>
      </c>
      <c r="K12031" t="s">
        <v>3624</v>
      </c>
      <c r="L12031" t="s">
        <v>4020</v>
      </c>
      <c r="M12031">
        <v>9.3000000000000007</v>
      </c>
      <c r="N12031">
        <v>17.8</v>
      </c>
      <c r="O12031">
        <v>11</v>
      </c>
      <c r="S12031" t="b">
        <v>0</v>
      </c>
      <c r="T12031" t="b">
        <v>0</v>
      </c>
      <c r="U12031" t="b">
        <v>0</v>
      </c>
      <c r="V12031">
        <v>48000</v>
      </c>
      <c r="W12031">
        <v>35000</v>
      </c>
      <c r="X12031">
        <v>2.11</v>
      </c>
      <c r="Y12031">
        <v>42900</v>
      </c>
      <c r="Z12031">
        <v>2.44</v>
      </c>
    </row>
    <row r="12032" spans="1:26">
      <c r="A12032">
        <v>201835831</v>
      </c>
      <c r="B12032" t="s">
        <v>3939</v>
      </c>
      <c r="C12032" t="s">
        <v>3597</v>
      </c>
      <c r="D12032" t="s">
        <v>1049</v>
      </c>
      <c r="E12032" t="s">
        <v>3859</v>
      </c>
      <c r="F12032" t="s">
        <v>3849</v>
      </c>
      <c r="G12032">
        <v>201835831</v>
      </c>
      <c r="I12032" t="s">
        <v>3622</v>
      </c>
      <c r="J12032" t="s">
        <v>4021</v>
      </c>
      <c r="K12032" t="s">
        <v>3624</v>
      </c>
      <c r="L12032" t="s">
        <v>4022</v>
      </c>
      <c r="M12032">
        <v>9.8000000000000007</v>
      </c>
      <c r="N12032">
        <v>18</v>
      </c>
      <c r="O12032">
        <v>10.5</v>
      </c>
      <c r="S12032" t="b">
        <v>0</v>
      </c>
      <c r="T12032" t="b">
        <v>0</v>
      </c>
      <c r="U12032" t="b">
        <v>0</v>
      </c>
      <c r="V12032">
        <v>54000</v>
      </c>
      <c r="W12032">
        <v>39000</v>
      </c>
      <c r="X12032">
        <v>2.39</v>
      </c>
      <c r="Y12032">
        <v>43310</v>
      </c>
      <c r="Z12032">
        <v>2.5099999999999998</v>
      </c>
    </row>
    <row r="12033" spans="1:26">
      <c r="A12033">
        <v>201835780</v>
      </c>
      <c r="B12033" t="s">
        <v>3939</v>
      </c>
      <c r="C12033" t="s">
        <v>3597</v>
      </c>
      <c r="D12033" t="s">
        <v>1049</v>
      </c>
      <c r="E12033" t="s">
        <v>3859</v>
      </c>
      <c r="F12033" t="s">
        <v>3753</v>
      </c>
      <c r="G12033">
        <v>201835780</v>
      </c>
      <c r="I12033" t="s">
        <v>3601</v>
      </c>
      <c r="J12033" t="s">
        <v>4018</v>
      </c>
      <c r="K12033" t="s">
        <v>3624</v>
      </c>
      <c r="L12033" t="s">
        <v>4019</v>
      </c>
      <c r="M12033">
        <v>9.1999999999999993</v>
      </c>
      <c r="N12033">
        <v>17.399999999999999</v>
      </c>
      <c r="O12033">
        <v>10.3</v>
      </c>
      <c r="S12033" t="b">
        <v>0</v>
      </c>
      <c r="T12033" t="b">
        <v>0</v>
      </c>
      <c r="U12033" t="b">
        <v>0</v>
      </c>
      <c r="V12033">
        <v>48000</v>
      </c>
      <c r="W12033">
        <v>33400</v>
      </c>
      <c r="X12033">
        <v>2.5</v>
      </c>
      <c r="Y12033">
        <v>45680</v>
      </c>
      <c r="Z12033">
        <v>2.36</v>
      </c>
    </row>
    <row r="12034" spans="1:26">
      <c r="A12034">
        <v>201835735</v>
      </c>
      <c r="B12034" t="s">
        <v>3939</v>
      </c>
      <c r="C12034" t="s">
        <v>3597</v>
      </c>
      <c r="D12034" t="s">
        <v>1049</v>
      </c>
      <c r="E12034" t="s">
        <v>3857</v>
      </c>
      <c r="F12034" t="s">
        <v>3849</v>
      </c>
      <c r="G12034">
        <v>201835735</v>
      </c>
      <c r="I12034" t="s">
        <v>3622</v>
      </c>
      <c r="J12034" t="s">
        <v>4021</v>
      </c>
      <c r="K12034" t="s">
        <v>3624</v>
      </c>
      <c r="L12034" t="s">
        <v>4022</v>
      </c>
      <c r="M12034">
        <v>9.8000000000000007</v>
      </c>
      <c r="N12034">
        <v>18</v>
      </c>
      <c r="O12034">
        <v>10.5</v>
      </c>
      <c r="S12034" t="b">
        <v>0</v>
      </c>
      <c r="T12034" t="b">
        <v>0</v>
      </c>
      <c r="U12034" t="b">
        <v>0</v>
      </c>
      <c r="V12034">
        <v>54000</v>
      </c>
      <c r="W12034">
        <v>39000</v>
      </c>
      <c r="X12034">
        <v>2.39</v>
      </c>
      <c r="Y12034">
        <v>43310</v>
      </c>
      <c r="Z12034">
        <v>2.5099999999999998</v>
      </c>
    </row>
    <row r="12035" spans="1:26">
      <c r="A12035">
        <v>201835731</v>
      </c>
      <c r="B12035" t="s">
        <v>3939</v>
      </c>
      <c r="C12035" t="s">
        <v>3597</v>
      </c>
      <c r="D12035" t="s">
        <v>1049</v>
      </c>
      <c r="E12035" t="s">
        <v>3857</v>
      </c>
      <c r="F12035" t="s">
        <v>3849</v>
      </c>
      <c r="G12035">
        <v>201835731</v>
      </c>
      <c r="I12035" t="s">
        <v>3622</v>
      </c>
      <c r="J12035" t="s">
        <v>4018</v>
      </c>
      <c r="K12035" t="s">
        <v>3624</v>
      </c>
      <c r="L12035" t="s">
        <v>4020</v>
      </c>
      <c r="M12035">
        <v>9.3000000000000007</v>
      </c>
      <c r="N12035">
        <v>17.8</v>
      </c>
      <c r="O12035">
        <v>11</v>
      </c>
      <c r="S12035" t="b">
        <v>0</v>
      </c>
      <c r="T12035" t="b">
        <v>0</v>
      </c>
      <c r="U12035" t="b">
        <v>0</v>
      </c>
      <c r="V12035">
        <v>48000</v>
      </c>
      <c r="W12035">
        <v>35000</v>
      </c>
      <c r="X12035">
        <v>2.11</v>
      </c>
      <c r="Y12035">
        <v>42900</v>
      </c>
      <c r="Z12035">
        <v>2.44</v>
      </c>
    </row>
    <row r="12036" spans="1:26">
      <c r="A12036">
        <v>201835685</v>
      </c>
      <c r="B12036" t="s">
        <v>3939</v>
      </c>
      <c r="C12036" t="s">
        <v>3597</v>
      </c>
      <c r="D12036" t="s">
        <v>1049</v>
      </c>
      <c r="E12036" t="s">
        <v>3857</v>
      </c>
      <c r="F12036" t="s">
        <v>3753</v>
      </c>
      <c r="G12036">
        <v>201835685</v>
      </c>
      <c r="I12036" t="s">
        <v>3601</v>
      </c>
      <c r="J12036" t="s">
        <v>4018</v>
      </c>
      <c r="K12036" t="s">
        <v>3624</v>
      </c>
      <c r="L12036" t="s">
        <v>4019</v>
      </c>
      <c r="M12036">
        <v>9.1999999999999993</v>
      </c>
      <c r="N12036">
        <v>17.399999999999999</v>
      </c>
      <c r="O12036">
        <v>10.3</v>
      </c>
      <c r="S12036" t="b">
        <v>0</v>
      </c>
      <c r="T12036" t="b">
        <v>0</v>
      </c>
      <c r="U12036" t="b">
        <v>0</v>
      </c>
      <c r="V12036">
        <v>48000</v>
      </c>
      <c r="W12036">
        <v>33400</v>
      </c>
      <c r="X12036">
        <v>2.5</v>
      </c>
      <c r="Y12036">
        <v>45680</v>
      </c>
      <c r="Z12036">
        <v>2.36</v>
      </c>
    </row>
    <row r="12037" spans="1:26">
      <c r="A12037">
        <v>201835734</v>
      </c>
      <c r="B12037" t="s">
        <v>3939</v>
      </c>
      <c r="C12037" t="s">
        <v>3597</v>
      </c>
      <c r="D12037" t="s">
        <v>1049</v>
      </c>
      <c r="E12037" t="s">
        <v>3858</v>
      </c>
      <c r="F12037" t="s">
        <v>3849</v>
      </c>
      <c r="G12037">
        <v>201835734</v>
      </c>
      <c r="I12037" t="s">
        <v>3622</v>
      </c>
      <c r="J12037" t="s">
        <v>4021</v>
      </c>
      <c r="K12037" t="s">
        <v>3624</v>
      </c>
      <c r="L12037" t="s">
        <v>4022</v>
      </c>
      <c r="M12037">
        <v>9.8000000000000007</v>
      </c>
      <c r="N12037">
        <v>18</v>
      </c>
      <c r="O12037">
        <v>10.5</v>
      </c>
      <c r="S12037" t="b">
        <v>0</v>
      </c>
      <c r="T12037" t="b">
        <v>0</v>
      </c>
      <c r="U12037" t="b">
        <v>0</v>
      </c>
      <c r="V12037">
        <v>54000</v>
      </c>
      <c r="W12037">
        <v>39000</v>
      </c>
      <c r="X12037">
        <v>2.39</v>
      </c>
      <c r="Y12037">
        <v>43310</v>
      </c>
      <c r="Z12037">
        <v>2.5099999999999998</v>
      </c>
    </row>
    <row r="12038" spans="1:26">
      <c r="A12038">
        <v>201835684</v>
      </c>
      <c r="B12038" t="s">
        <v>3939</v>
      </c>
      <c r="C12038" t="s">
        <v>3597</v>
      </c>
      <c r="D12038" t="s">
        <v>1049</v>
      </c>
      <c r="E12038" t="s">
        <v>3858</v>
      </c>
      <c r="F12038" t="s">
        <v>3753</v>
      </c>
      <c r="G12038">
        <v>201835684</v>
      </c>
      <c r="I12038" t="s">
        <v>3601</v>
      </c>
      <c r="J12038" t="s">
        <v>4018</v>
      </c>
      <c r="K12038" t="s">
        <v>3624</v>
      </c>
      <c r="L12038" t="s">
        <v>4019</v>
      </c>
      <c r="M12038">
        <v>9.1999999999999993</v>
      </c>
      <c r="N12038">
        <v>17.399999999999999</v>
      </c>
      <c r="O12038">
        <v>10.3</v>
      </c>
      <c r="S12038" t="b">
        <v>0</v>
      </c>
      <c r="T12038" t="b">
        <v>0</v>
      </c>
      <c r="U12038" t="b">
        <v>0</v>
      </c>
      <c r="V12038">
        <v>48000</v>
      </c>
      <c r="W12038">
        <v>33400</v>
      </c>
      <c r="X12038">
        <v>2.5</v>
      </c>
      <c r="Y12038">
        <v>45680</v>
      </c>
      <c r="Z12038">
        <v>2.36</v>
      </c>
    </row>
    <row r="12039" spans="1:26">
      <c r="A12039">
        <v>201835730</v>
      </c>
      <c r="B12039" t="s">
        <v>3939</v>
      </c>
      <c r="C12039" t="s">
        <v>3597</v>
      </c>
      <c r="D12039" t="s">
        <v>1049</v>
      </c>
      <c r="E12039" t="s">
        <v>3858</v>
      </c>
      <c r="F12039" t="s">
        <v>3849</v>
      </c>
      <c r="G12039">
        <v>201835730</v>
      </c>
      <c r="I12039" t="s">
        <v>3622</v>
      </c>
      <c r="J12039" t="s">
        <v>4018</v>
      </c>
      <c r="K12039" t="s">
        <v>3624</v>
      </c>
      <c r="L12039" t="s">
        <v>4020</v>
      </c>
      <c r="M12039">
        <v>9.3000000000000007</v>
      </c>
      <c r="N12039">
        <v>17.8</v>
      </c>
      <c r="O12039">
        <v>11</v>
      </c>
      <c r="S12039" t="b">
        <v>0</v>
      </c>
      <c r="T12039" t="b">
        <v>0</v>
      </c>
      <c r="U12039" t="b">
        <v>0</v>
      </c>
      <c r="V12039">
        <v>48000</v>
      </c>
      <c r="W12039">
        <v>35000</v>
      </c>
      <c r="X12039">
        <v>2.11</v>
      </c>
      <c r="Y12039">
        <v>42900</v>
      </c>
      <c r="Z12039">
        <v>2.44</v>
      </c>
    </row>
    <row r="12040" spans="1:26">
      <c r="A12040">
        <v>201835643</v>
      </c>
      <c r="B12040" t="s">
        <v>3939</v>
      </c>
      <c r="C12040" t="s">
        <v>3597</v>
      </c>
      <c r="D12040" t="s">
        <v>1049</v>
      </c>
      <c r="E12040" t="s">
        <v>3855</v>
      </c>
      <c r="F12040" t="s">
        <v>3849</v>
      </c>
      <c r="G12040">
        <v>201835643</v>
      </c>
      <c r="I12040" t="s">
        <v>3622</v>
      </c>
      <c r="J12040" t="s">
        <v>4021</v>
      </c>
      <c r="K12040" t="s">
        <v>3624</v>
      </c>
      <c r="L12040" t="s">
        <v>4022</v>
      </c>
      <c r="M12040">
        <v>9.8000000000000007</v>
      </c>
      <c r="N12040">
        <v>18</v>
      </c>
      <c r="O12040">
        <v>10.5</v>
      </c>
      <c r="S12040" t="b">
        <v>0</v>
      </c>
      <c r="T12040" t="b">
        <v>0</v>
      </c>
      <c r="U12040" t="b">
        <v>0</v>
      </c>
      <c r="V12040">
        <v>54000</v>
      </c>
      <c r="W12040">
        <v>39000</v>
      </c>
      <c r="X12040">
        <v>2.39</v>
      </c>
      <c r="Y12040">
        <v>43310</v>
      </c>
      <c r="Z12040">
        <v>2.5099999999999998</v>
      </c>
    </row>
    <row r="12041" spans="1:26">
      <c r="A12041">
        <v>201835641</v>
      </c>
      <c r="B12041" t="s">
        <v>3939</v>
      </c>
      <c r="C12041" t="s">
        <v>3597</v>
      </c>
      <c r="D12041" t="s">
        <v>1049</v>
      </c>
      <c r="E12041" t="s">
        <v>3855</v>
      </c>
      <c r="F12041" t="s">
        <v>3849</v>
      </c>
      <c r="G12041">
        <v>201835641</v>
      </c>
      <c r="I12041" t="s">
        <v>3622</v>
      </c>
      <c r="J12041" t="s">
        <v>4018</v>
      </c>
      <c r="K12041" t="s">
        <v>3624</v>
      </c>
      <c r="L12041" t="s">
        <v>4020</v>
      </c>
      <c r="M12041">
        <v>9.3000000000000007</v>
      </c>
      <c r="N12041">
        <v>17.8</v>
      </c>
      <c r="O12041">
        <v>11</v>
      </c>
      <c r="S12041" t="b">
        <v>0</v>
      </c>
      <c r="T12041" t="b">
        <v>0</v>
      </c>
      <c r="U12041" t="b">
        <v>0</v>
      </c>
      <c r="V12041">
        <v>48000</v>
      </c>
      <c r="W12041">
        <v>35000</v>
      </c>
      <c r="X12041">
        <v>2.11</v>
      </c>
      <c r="Y12041">
        <v>42900</v>
      </c>
      <c r="Z12041">
        <v>2.44</v>
      </c>
    </row>
    <row r="12042" spans="1:26">
      <c r="A12042">
        <v>201835618</v>
      </c>
      <c r="B12042" t="s">
        <v>3939</v>
      </c>
      <c r="C12042" t="s">
        <v>3597</v>
      </c>
      <c r="D12042" t="s">
        <v>1049</v>
      </c>
      <c r="E12042" t="s">
        <v>3855</v>
      </c>
      <c r="F12042" t="s">
        <v>3753</v>
      </c>
      <c r="G12042">
        <v>201835618</v>
      </c>
      <c r="I12042" t="s">
        <v>3601</v>
      </c>
      <c r="J12042" t="s">
        <v>4018</v>
      </c>
      <c r="K12042" t="s">
        <v>3624</v>
      </c>
      <c r="L12042" t="s">
        <v>4019</v>
      </c>
      <c r="M12042">
        <v>9.1999999999999993</v>
      </c>
      <c r="N12042">
        <v>17.399999999999999</v>
      </c>
      <c r="O12042">
        <v>10.3</v>
      </c>
      <c r="S12042" t="b">
        <v>0</v>
      </c>
      <c r="T12042" t="b">
        <v>0</v>
      </c>
      <c r="U12042" t="b">
        <v>0</v>
      </c>
      <c r="V12042">
        <v>48000</v>
      </c>
      <c r="W12042">
        <v>33400</v>
      </c>
      <c r="X12042">
        <v>2.5</v>
      </c>
      <c r="Y12042">
        <v>45680</v>
      </c>
      <c r="Z12042">
        <v>2.36</v>
      </c>
    </row>
    <row r="12043" spans="1:26">
      <c r="A12043">
        <v>201835593</v>
      </c>
      <c r="B12043" t="s">
        <v>3939</v>
      </c>
      <c r="C12043" t="s">
        <v>3597</v>
      </c>
      <c r="D12043" t="s">
        <v>1049</v>
      </c>
      <c r="E12043" t="s">
        <v>3856</v>
      </c>
      <c r="F12043" t="s">
        <v>3849</v>
      </c>
      <c r="G12043">
        <v>201835593</v>
      </c>
      <c r="I12043" t="s">
        <v>3622</v>
      </c>
      <c r="J12043" t="s">
        <v>4018</v>
      </c>
      <c r="K12043" t="s">
        <v>3624</v>
      </c>
      <c r="L12043" t="s">
        <v>4020</v>
      </c>
      <c r="M12043">
        <v>9.3000000000000007</v>
      </c>
      <c r="N12043">
        <v>17.8</v>
      </c>
      <c r="O12043">
        <v>11</v>
      </c>
      <c r="S12043" t="b">
        <v>0</v>
      </c>
      <c r="T12043" t="b">
        <v>0</v>
      </c>
      <c r="U12043" t="b">
        <v>0</v>
      </c>
      <c r="V12043">
        <v>48000</v>
      </c>
      <c r="W12043">
        <v>35000</v>
      </c>
      <c r="X12043">
        <v>2.11</v>
      </c>
      <c r="Y12043">
        <v>42900</v>
      </c>
      <c r="Z12043">
        <v>2.44</v>
      </c>
    </row>
    <row r="12044" spans="1:26">
      <c r="A12044">
        <v>201835570</v>
      </c>
      <c r="B12044" t="s">
        <v>3939</v>
      </c>
      <c r="C12044" t="s">
        <v>3597</v>
      </c>
      <c r="D12044" t="s">
        <v>1049</v>
      </c>
      <c r="E12044" t="s">
        <v>3856</v>
      </c>
      <c r="F12044" t="s">
        <v>3753</v>
      </c>
      <c r="G12044">
        <v>201835570</v>
      </c>
      <c r="I12044" t="s">
        <v>3601</v>
      </c>
      <c r="J12044" t="s">
        <v>4018</v>
      </c>
      <c r="K12044" t="s">
        <v>3624</v>
      </c>
      <c r="L12044" t="s">
        <v>4019</v>
      </c>
      <c r="M12044">
        <v>9.1999999999999993</v>
      </c>
      <c r="N12044">
        <v>17.399999999999999</v>
      </c>
      <c r="O12044">
        <v>10.3</v>
      </c>
      <c r="S12044" t="b">
        <v>0</v>
      </c>
      <c r="T12044" t="b">
        <v>0</v>
      </c>
      <c r="U12044" t="b">
        <v>0</v>
      </c>
      <c r="V12044">
        <v>48000</v>
      </c>
      <c r="W12044">
        <v>33400</v>
      </c>
      <c r="X12044">
        <v>2.5</v>
      </c>
      <c r="Y12044">
        <v>45680</v>
      </c>
      <c r="Z12044">
        <v>2.36</v>
      </c>
    </row>
    <row r="12045" spans="1:26">
      <c r="A12045">
        <v>201847013</v>
      </c>
      <c r="B12045" t="s">
        <v>3939</v>
      </c>
      <c r="C12045" t="s">
        <v>3597</v>
      </c>
      <c r="D12045" t="s">
        <v>1049</v>
      </c>
      <c r="E12045" t="s">
        <v>3637</v>
      </c>
      <c r="F12045" t="s">
        <v>3849</v>
      </c>
      <c r="G12045">
        <v>201847013</v>
      </c>
      <c r="I12045" t="s">
        <v>3622</v>
      </c>
      <c r="J12045" t="s">
        <v>3940</v>
      </c>
      <c r="K12045" t="s">
        <v>3624</v>
      </c>
      <c r="L12045" t="s">
        <v>4016</v>
      </c>
      <c r="M12045">
        <v>9.5</v>
      </c>
      <c r="N12045">
        <v>16.8</v>
      </c>
      <c r="O12045">
        <v>11</v>
      </c>
      <c r="S12045" t="b">
        <v>0</v>
      </c>
      <c r="T12045" t="b">
        <v>0</v>
      </c>
      <c r="U12045" t="b">
        <v>0</v>
      </c>
      <c r="V12045">
        <v>48000</v>
      </c>
      <c r="W12045">
        <v>35000</v>
      </c>
      <c r="X12045">
        <v>2.62</v>
      </c>
      <c r="Y12045">
        <v>45680</v>
      </c>
      <c r="Z12045">
        <v>2.36</v>
      </c>
    </row>
    <row r="12046" spans="1:26">
      <c r="A12046">
        <v>200059149</v>
      </c>
      <c r="B12046" t="s">
        <v>3939</v>
      </c>
      <c r="C12046" t="s">
        <v>3597</v>
      </c>
      <c r="D12046" t="s">
        <v>1049</v>
      </c>
      <c r="E12046" t="s">
        <v>3637</v>
      </c>
      <c r="F12046" t="s">
        <v>3753</v>
      </c>
      <c r="G12046">
        <v>200059149</v>
      </c>
      <c r="I12046" t="s">
        <v>3601</v>
      </c>
      <c r="J12046" t="s">
        <v>3940</v>
      </c>
      <c r="K12046" t="s">
        <v>3624</v>
      </c>
      <c r="L12046" t="s">
        <v>4023</v>
      </c>
      <c r="M12046">
        <v>9.1999999999999993</v>
      </c>
      <c r="N12046">
        <v>17.399999999999999</v>
      </c>
      <c r="O12046">
        <v>10.3</v>
      </c>
      <c r="S12046" t="b">
        <v>0</v>
      </c>
      <c r="T12046" t="b">
        <v>0</v>
      </c>
      <c r="U12046" t="b">
        <v>0</v>
      </c>
      <c r="V12046">
        <v>48000</v>
      </c>
      <c r="W12046">
        <v>33400</v>
      </c>
      <c r="X12046">
        <v>2.5</v>
      </c>
      <c r="Y12046">
        <v>45680</v>
      </c>
      <c r="Z12046">
        <v>2.36</v>
      </c>
    </row>
    <row r="12047" spans="1:26">
      <c r="A12047">
        <v>200059148</v>
      </c>
      <c r="B12047" t="s">
        <v>3939</v>
      </c>
      <c r="C12047" t="s">
        <v>3597</v>
      </c>
      <c r="D12047" t="s">
        <v>1049</v>
      </c>
      <c r="E12047" t="s">
        <v>3792</v>
      </c>
      <c r="F12047" t="s">
        <v>3753</v>
      </c>
      <c r="G12047">
        <v>200059148</v>
      </c>
      <c r="I12047" t="s">
        <v>3601</v>
      </c>
      <c r="J12047" t="s">
        <v>3940</v>
      </c>
      <c r="K12047" t="s">
        <v>3624</v>
      </c>
      <c r="L12047" t="s">
        <v>4023</v>
      </c>
      <c r="M12047">
        <v>9.1999999999999993</v>
      </c>
      <c r="N12047">
        <v>17.399999999999999</v>
      </c>
      <c r="O12047">
        <v>10.3</v>
      </c>
      <c r="S12047" t="b">
        <v>0</v>
      </c>
      <c r="T12047" t="b">
        <v>0</v>
      </c>
      <c r="U12047" t="b">
        <v>0</v>
      </c>
      <c r="V12047">
        <v>48000</v>
      </c>
      <c r="W12047">
        <v>33400</v>
      </c>
      <c r="X12047">
        <v>2.5</v>
      </c>
      <c r="Y12047">
        <v>45680</v>
      </c>
      <c r="Z12047">
        <v>2.36</v>
      </c>
    </row>
    <row r="12048" spans="1:26">
      <c r="A12048">
        <v>201835546</v>
      </c>
      <c r="B12048" t="s">
        <v>3939</v>
      </c>
      <c r="C12048" t="s">
        <v>3597</v>
      </c>
      <c r="D12048" t="s">
        <v>1049</v>
      </c>
      <c r="E12048" t="s">
        <v>3854</v>
      </c>
      <c r="F12048" t="s">
        <v>3849</v>
      </c>
      <c r="G12048">
        <v>201835546</v>
      </c>
      <c r="I12048" t="s">
        <v>3622</v>
      </c>
      <c r="J12048" t="s">
        <v>4021</v>
      </c>
      <c r="K12048" t="s">
        <v>3624</v>
      </c>
      <c r="L12048" t="s">
        <v>4022</v>
      </c>
      <c r="M12048">
        <v>9.8000000000000007</v>
      </c>
      <c r="N12048">
        <v>18</v>
      </c>
      <c r="O12048">
        <v>10.5</v>
      </c>
      <c r="S12048" t="b">
        <v>0</v>
      </c>
      <c r="T12048" t="b">
        <v>0</v>
      </c>
      <c r="U12048" t="b">
        <v>0</v>
      </c>
      <c r="V12048">
        <v>54000</v>
      </c>
      <c r="W12048">
        <v>39000</v>
      </c>
      <c r="X12048">
        <v>2.39</v>
      </c>
      <c r="Y12048">
        <v>43310</v>
      </c>
      <c r="Z12048">
        <v>2.5099999999999998</v>
      </c>
    </row>
    <row r="12049" spans="1:26">
      <c r="A12049">
        <v>201835544</v>
      </c>
      <c r="B12049" t="s">
        <v>3939</v>
      </c>
      <c r="C12049" t="s">
        <v>3597</v>
      </c>
      <c r="D12049" t="s">
        <v>1049</v>
      </c>
      <c r="E12049" t="s">
        <v>3854</v>
      </c>
      <c r="F12049" t="s">
        <v>3849</v>
      </c>
      <c r="G12049">
        <v>201835544</v>
      </c>
      <c r="I12049" t="s">
        <v>3622</v>
      </c>
      <c r="J12049" t="s">
        <v>4018</v>
      </c>
      <c r="K12049" t="s">
        <v>3624</v>
      </c>
      <c r="L12049" t="s">
        <v>4020</v>
      </c>
      <c r="M12049">
        <v>9.3000000000000007</v>
      </c>
      <c r="N12049">
        <v>17.8</v>
      </c>
      <c r="O12049">
        <v>11</v>
      </c>
      <c r="S12049" t="b">
        <v>0</v>
      </c>
      <c r="T12049" t="b">
        <v>0</v>
      </c>
      <c r="U12049" t="b">
        <v>0</v>
      </c>
      <c r="V12049">
        <v>48000</v>
      </c>
      <c r="W12049">
        <v>35000</v>
      </c>
      <c r="X12049">
        <v>2.11</v>
      </c>
      <c r="Y12049">
        <v>42900</v>
      </c>
      <c r="Z12049">
        <v>2.44</v>
      </c>
    </row>
    <row r="12050" spans="1:26">
      <c r="A12050">
        <v>201835522</v>
      </c>
      <c r="B12050" t="s">
        <v>3939</v>
      </c>
      <c r="C12050" t="s">
        <v>3597</v>
      </c>
      <c r="D12050" t="s">
        <v>1049</v>
      </c>
      <c r="E12050" t="s">
        <v>3854</v>
      </c>
      <c r="F12050" t="s">
        <v>3753</v>
      </c>
      <c r="G12050">
        <v>201835522</v>
      </c>
      <c r="I12050" t="s">
        <v>3601</v>
      </c>
      <c r="J12050" t="s">
        <v>4018</v>
      </c>
      <c r="K12050" t="s">
        <v>3624</v>
      </c>
      <c r="L12050" t="s">
        <v>4019</v>
      </c>
      <c r="M12050">
        <v>9.1999999999999993</v>
      </c>
      <c r="N12050">
        <v>17.399999999999999</v>
      </c>
      <c r="O12050">
        <v>10.3</v>
      </c>
      <c r="S12050" t="b">
        <v>0</v>
      </c>
      <c r="T12050" t="b">
        <v>0</v>
      </c>
      <c r="U12050" t="b">
        <v>0</v>
      </c>
      <c r="V12050">
        <v>48000</v>
      </c>
      <c r="W12050">
        <v>33400</v>
      </c>
      <c r="X12050">
        <v>2.5</v>
      </c>
      <c r="Y12050">
        <v>45680</v>
      </c>
      <c r="Z12050">
        <v>2.36</v>
      </c>
    </row>
    <row r="12051" spans="1:26">
      <c r="A12051">
        <v>201835773</v>
      </c>
      <c r="B12051" t="s">
        <v>3939</v>
      </c>
      <c r="C12051" t="s">
        <v>3597</v>
      </c>
      <c r="D12051" t="s">
        <v>1049</v>
      </c>
      <c r="E12051" t="s">
        <v>3860</v>
      </c>
      <c r="F12051" t="s">
        <v>3621</v>
      </c>
      <c r="G12051">
        <v>201835773</v>
      </c>
      <c r="I12051" t="s">
        <v>3622</v>
      </c>
      <c r="J12051" t="s">
        <v>3877</v>
      </c>
      <c r="K12051" t="s">
        <v>3624</v>
      </c>
      <c r="L12051" t="s">
        <v>4017</v>
      </c>
      <c r="M12051">
        <v>12.5</v>
      </c>
      <c r="N12051">
        <v>20</v>
      </c>
      <c r="O12051">
        <v>10</v>
      </c>
      <c r="S12051" t="b">
        <v>0</v>
      </c>
      <c r="T12051" t="b">
        <v>0</v>
      </c>
      <c r="U12051" t="b">
        <v>0</v>
      </c>
      <c r="V12051">
        <v>23000</v>
      </c>
      <c r="W12051">
        <v>15000</v>
      </c>
      <c r="X12051">
        <v>2.35</v>
      </c>
      <c r="Y12051">
        <v>25040</v>
      </c>
      <c r="Z12051">
        <v>2.09</v>
      </c>
    </row>
    <row r="12052" spans="1:26">
      <c r="A12052">
        <v>201847041</v>
      </c>
      <c r="B12052" t="s">
        <v>3939</v>
      </c>
      <c r="C12052" t="s">
        <v>3597</v>
      </c>
      <c r="D12052" t="s">
        <v>1049</v>
      </c>
      <c r="E12052" t="s">
        <v>3835</v>
      </c>
      <c r="F12052" t="s">
        <v>3849</v>
      </c>
      <c r="G12052">
        <v>201847041</v>
      </c>
      <c r="I12052" t="s">
        <v>3622</v>
      </c>
      <c r="J12052" t="s">
        <v>3940</v>
      </c>
      <c r="K12052" t="s">
        <v>3624</v>
      </c>
      <c r="L12052" t="s">
        <v>4016</v>
      </c>
      <c r="M12052">
        <v>9.5</v>
      </c>
      <c r="N12052">
        <v>16.8</v>
      </c>
      <c r="O12052">
        <v>11</v>
      </c>
      <c r="S12052" t="b">
        <v>0</v>
      </c>
      <c r="T12052" t="b">
        <v>0</v>
      </c>
      <c r="U12052" t="b">
        <v>0</v>
      </c>
      <c r="V12052">
        <v>48000</v>
      </c>
      <c r="W12052">
        <v>35000</v>
      </c>
      <c r="X12052">
        <v>2.62</v>
      </c>
      <c r="Y12052">
        <v>45680</v>
      </c>
      <c r="Z12052">
        <v>2.36</v>
      </c>
    </row>
    <row r="12053" spans="1:26">
      <c r="A12053">
        <v>6749791</v>
      </c>
      <c r="B12053" t="s">
        <v>3630</v>
      </c>
      <c r="C12053" t="s">
        <v>3597</v>
      </c>
      <c r="D12053" t="s">
        <v>3910</v>
      </c>
      <c r="E12053" t="s">
        <v>3915</v>
      </c>
      <c r="F12053" t="s">
        <v>3600</v>
      </c>
      <c r="G12053">
        <v>6749791</v>
      </c>
      <c r="I12053" t="s">
        <v>3601</v>
      </c>
      <c r="J12053" t="s">
        <v>3916</v>
      </c>
      <c r="L12053" t="s">
        <v>4012</v>
      </c>
      <c r="M12053">
        <v>12.5</v>
      </c>
      <c r="N12053">
        <v>19.25</v>
      </c>
      <c r="O12053">
        <v>10</v>
      </c>
      <c r="S12053" t="b">
        <v>0</v>
      </c>
      <c r="T12053" t="b">
        <v>0</v>
      </c>
      <c r="U12053" t="b">
        <v>0</v>
      </c>
      <c r="V12053">
        <v>47000</v>
      </c>
      <c r="W12053">
        <v>34000</v>
      </c>
      <c r="X12053">
        <v>2.1</v>
      </c>
      <c r="Y12053">
        <v>34400</v>
      </c>
      <c r="Z12053">
        <v>2.16</v>
      </c>
    </row>
    <row r="12054" spans="1:26">
      <c r="A12054">
        <v>6750233</v>
      </c>
      <c r="B12054" t="s">
        <v>3630</v>
      </c>
      <c r="C12054" t="s">
        <v>3597</v>
      </c>
      <c r="D12054" t="s">
        <v>3910</v>
      </c>
      <c r="E12054" t="s">
        <v>3915</v>
      </c>
      <c r="F12054" t="s">
        <v>3600</v>
      </c>
      <c r="G12054">
        <v>6750233</v>
      </c>
      <c r="I12054" t="s">
        <v>3601</v>
      </c>
      <c r="J12054" t="s">
        <v>4015</v>
      </c>
      <c r="L12054" t="s">
        <v>4012</v>
      </c>
      <c r="M12054">
        <v>12.5</v>
      </c>
      <c r="N12054">
        <v>18</v>
      </c>
      <c r="O12054">
        <v>10</v>
      </c>
      <c r="S12054" t="b">
        <v>0</v>
      </c>
      <c r="T12054" t="b">
        <v>0</v>
      </c>
      <c r="U12054" t="b">
        <v>0</v>
      </c>
      <c r="V12054">
        <v>47000</v>
      </c>
      <c r="W12054">
        <v>34400</v>
      </c>
      <c r="X12054">
        <v>2.2000000000000002</v>
      </c>
      <c r="Y12054">
        <v>34800</v>
      </c>
      <c r="Z12054">
        <v>2.21</v>
      </c>
    </row>
    <row r="12055" spans="1:26">
      <c r="A12055">
        <v>6750457</v>
      </c>
      <c r="B12055" t="s">
        <v>3630</v>
      </c>
      <c r="C12055" t="s">
        <v>3597</v>
      </c>
      <c r="D12055" t="s">
        <v>3910</v>
      </c>
      <c r="E12055" t="s">
        <v>3915</v>
      </c>
      <c r="F12055" t="s">
        <v>3600</v>
      </c>
      <c r="G12055">
        <v>6750457</v>
      </c>
      <c r="I12055" t="s">
        <v>3601</v>
      </c>
      <c r="J12055" t="s">
        <v>4014</v>
      </c>
      <c r="L12055" t="s">
        <v>4012</v>
      </c>
      <c r="M12055">
        <v>12.5</v>
      </c>
      <c r="N12055">
        <v>18</v>
      </c>
      <c r="O12055">
        <v>10</v>
      </c>
      <c r="S12055" t="b">
        <v>0</v>
      </c>
      <c r="T12055" t="b">
        <v>0</v>
      </c>
      <c r="U12055" t="b">
        <v>0</v>
      </c>
      <c r="V12055">
        <v>47000</v>
      </c>
      <c r="W12055">
        <v>34000</v>
      </c>
      <c r="X12055">
        <v>2.1</v>
      </c>
      <c r="Y12055">
        <v>34400</v>
      </c>
      <c r="Z12055">
        <v>2.16</v>
      </c>
    </row>
    <row r="12056" spans="1:26">
      <c r="A12056">
        <v>7161151</v>
      </c>
      <c r="B12056" t="s">
        <v>3630</v>
      </c>
      <c r="C12056" t="s">
        <v>3597</v>
      </c>
      <c r="D12056" t="s">
        <v>3910</v>
      </c>
      <c r="E12056" t="s">
        <v>3915</v>
      </c>
      <c r="F12056" t="s">
        <v>3600</v>
      </c>
      <c r="G12056">
        <v>7161151</v>
      </c>
      <c r="I12056" t="s">
        <v>3601</v>
      </c>
      <c r="J12056" t="s">
        <v>3916</v>
      </c>
      <c r="L12056" t="s">
        <v>4010</v>
      </c>
      <c r="M12056">
        <v>12.5</v>
      </c>
      <c r="N12056">
        <v>19.25</v>
      </c>
      <c r="O12056">
        <v>10</v>
      </c>
      <c r="S12056" t="b">
        <v>0</v>
      </c>
      <c r="T12056" t="b">
        <v>0</v>
      </c>
      <c r="U12056" t="b">
        <v>0</v>
      </c>
      <c r="V12056">
        <v>46500</v>
      </c>
      <c r="W12056">
        <v>34200</v>
      </c>
      <c r="X12056">
        <v>2.2000000000000002</v>
      </c>
      <c r="Y12056">
        <v>34700</v>
      </c>
      <c r="Z12056">
        <v>2.2400000000000002</v>
      </c>
    </row>
    <row r="12057" spans="1:26">
      <c r="A12057">
        <v>6749944</v>
      </c>
      <c r="B12057" t="s">
        <v>3630</v>
      </c>
      <c r="C12057" t="s">
        <v>3597</v>
      </c>
      <c r="D12057" t="s">
        <v>3910</v>
      </c>
      <c r="E12057" t="s">
        <v>3911</v>
      </c>
      <c r="F12057" t="s">
        <v>3600</v>
      </c>
      <c r="G12057">
        <v>6749944</v>
      </c>
      <c r="I12057" t="s">
        <v>3601</v>
      </c>
      <c r="J12057" t="s">
        <v>3912</v>
      </c>
      <c r="L12057" t="s">
        <v>4012</v>
      </c>
      <c r="M12057">
        <v>12.5</v>
      </c>
      <c r="N12057">
        <v>19.25</v>
      </c>
      <c r="O12057">
        <v>10</v>
      </c>
      <c r="S12057" t="b">
        <v>0</v>
      </c>
      <c r="T12057" t="b">
        <v>0</v>
      </c>
      <c r="U12057" t="b">
        <v>0</v>
      </c>
      <c r="V12057">
        <v>47000</v>
      </c>
      <c r="W12057">
        <v>34000</v>
      </c>
      <c r="X12057">
        <v>2.1</v>
      </c>
      <c r="Y12057">
        <v>34400</v>
      </c>
      <c r="Z12057">
        <v>2.16</v>
      </c>
    </row>
    <row r="12058" spans="1:26">
      <c r="A12058">
        <v>6750235</v>
      </c>
      <c r="B12058" t="s">
        <v>3630</v>
      </c>
      <c r="C12058" t="s">
        <v>3597</v>
      </c>
      <c r="D12058" t="s">
        <v>3910</v>
      </c>
      <c r="E12058" t="s">
        <v>3911</v>
      </c>
      <c r="F12058" t="s">
        <v>3600</v>
      </c>
      <c r="G12058">
        <v>6750235</v>
      </c>
      <c r="I12058" t="s">
        <v>3601</v>
      </c>
      <c r="J12058" t="s">
        <v>4013</v>
      </c>
      <c r="L12058" t="s">
        <v>4012</v>
      </c>
      <c r="M12058">
        <v>12.5</v>
      </c>
      <c r="N12058">
        <v>18</v>
      </c>
      <c r="O12058">
        <v>10</v>
      </c>
      <c r="S12058" t="b">
        <v>0</v>
      </c>
      <c r="T12058" t="b">
        <v>0</v>
      </c>
      <c r="U12058" t="b">
        <v>0</v>
      </c>
      <c r="V12058">
        <v>47000</v>
      </c>
      <c r="W12058">
        <v>34400</v>
      </c>
      <c r="X12058">
        <v>2.2000000000000002</v>
      </c>
      <c r="Y12058">
        <v>34800</v>
      </c>
      <c r="Z12058">
        <v>2.21</v>
      </c>
    </row>
    <row r="12059" spans="1:26">
      <c r="A12059">
        <v>6750461</v>
      </c>
      <c r="B12059" t="s">
        <v>3630</v>
      </c>
      <c r="C12059" t="s">
        <v>3597</v>
      </c>
      <c r="D12059" t="s">
        <v>3910</v>
      </c>
      <c r="E12059" t="s">
        <v>3911</v>
      </c>
      <c r="F12059" t="s">
        <v>3600</v>
      </c>
      <c r="G12059">
        <v>6750461</v>
      </c>
      <c r="I12059" t="s">
        <v>3601</v>
      </c>
      <c r="J12059" t="s">
        <v>4011</v>
      </c>
      <c r="L12059" t="s">
        <v>4012</v>
      </c>
      <c r="M12059">
        <v>12.5</v>
      </c>
      <c r="N12059">
        <v>18</v>
      </c>
      <c r="O12059">
        <v>10</v>
      </c>
      <c r="S12059" t="b">
        <v>0</v>
      </c>
      <c r="T12059" t="b">
        <v>0</v>
      </c>
      <c r="U12059" t="b">
        <v>0</v>
      </c>
      <c r="V12059">
        <v>47000</v>
      </c>
      <c r="W12059">
        <v>34000</v>
      </c>
      <c r="X12059">
        <v>2.1</v>
      </c>
      <c r="Y12059">
        <v>34400</v>
      </c>
      <c r="Z12059">
        <v>2.16</v>
      </c>
    </row>
    <row r="12060" spans="1:26">
      <c r="A12060">
        <v>7161152</v>
      </c>
      <c r="B12060" t="s">
        <v>3630</v>
      </c>
      <c r="C12060" t="s">
        <v>3597</v>
      </c>
      <c r="D12060" t="s">
        <v>3910</v>
      </c>
      <c r="E12060" t="s">
        <v>3911</v>
      </c>
      <c r="F12060" t="s">
        <v>3600</v>
      </c>
      <c r="G12060">
        <v>7161152</v>
      </c>
      <c r="I12060" t="s">
        <v>3601</v>
      </c>
      <c r="J12060" t="s">
        <v>3912</v>
      </c>
      <c r="L12060" t="s">
        <v>4010</v>
      </c>
      <c r="M12060">
        <v>12.5</v>
      </c>
      <c r="N12060">
        <v>19.25</v>
      </c>
      <c r="O12060">
        <v>10</v>
      </c>
      <c r="S12060" t="b">
        <v>0</v>
      </c>
      <c r="T12060" t="b">
        <v>0</v>
      </c>
      <c r="U12060" t="b">
        <v>0</v>
      </c>
      <c r="V12060">
        <v>46500</v>
      </c>
      <c r="W12060">
        <v>34200</v>
      </c>
      <c r="X12060">
        <v>2.2000000000000002</v>
      </c>
      <c r="Y12060">
        <v>34700</v>
      </c>
      <c r="Z12060">
        <v>2.2400000000000002</v>
      </c>
    </row>
    <row r="12061" spans="1:26">
      <c r="A12061">
        <v>201851579</v>
      </c>
      <c r="B12061" t="s">
        <v>4008</v>
      </c>
      <c r="C12061" t="s">
        <v>3597</v>
      </c>
      <c r="D12061" t="s">
        <v>3685</v>
      </c>
      <c r="E12061" t="s">
        <v>3693</v>
      </c>
      <c r="F12061" t="s">
        <v>3650</v>
      </c>
      <c r="G12061">
        <v>201851579</v>
      </c>
      <c r="I12061" t="s">
        <v>3711</v>
      </c>
      <c r="J12061" t="s">
        <v>4009</v>
      </c>
      <c r="K12061" t="s">
        <v>3653</v>
      </c>
      <c r="M12061">
        <v>9.1999999999999993</v>
      </c>
      <c r="N12061">
        <v>17.7</v>
      </c>
      <c r="O12061">
        <v>12.2</v>
      </c>
      <c r="S12061" t="b">
        <v>0</v>
      </c>
      <c r="T12061" t="b">
        <v>0</v>
      </c>
      <c r="U12061" t="b">
        <v>0</v>
      </c>
      <c r="V12061">
        <v>36000</v>
      </c>
      <c r="W12061">
        <v>22000</v>
      </c>
      <c r="X12061">
        <v>2.39</v>
      </c>
      <c r="Y12061">
        <v>26840</v>
      </c>
      <c r="Z12061">
        <v>2.1</v>
      </c>
    </row>
    <row r="12062" spans="1:26">
      <c r="A12062">
        <v>10225936</v>
      </c>
      <c r="B12062" t="s">
        <v>4002</v>
      </c>
      <c r="C12062" t="s">
        <v>3597</v>
      </c>
      <c r="D12062" t="s">
        <v>3727</v>
      </c>
      <c r="E12062" t="s">
        <v>4003</v>
      </c>
      <c r="F12062" t="s">
        <v>3849</v>
      </c>
      <c r="G12062">
        <v>10225936</v>
      </c>
      <c r="I12062" t="s">
        <v>3622</v>
      </c>
      <c r="J12062" t="s">
        <v>4006</v>
      </c>
      <c r="K12062" t="s">
        <v>3624</v>
      </c>
      <c r="L12062" t="s">
        <v>4007</v>
      </c>
      <c r="M12062">
        <v>10</v>
      </c>
      <c r="N12062">
        <v>17</v>
      </c>
      <c r="O12062">
        <v>10.3</v>
      </c>
      <c r="S12062" t="b">
        <v>0</v>
      </c>
      <c r="T12062" t="b">
        <v>0</v>
      </c>
      <c r="U12062" t="b">
        <v>0</v>
      </c>
      <c r="V12062">
        <v>35000</v>
      </c>
      <c r="W12062">
        <v>20800</v>
      </c>
      <c r="X12062">
        <v>2.75</v>
      </c>
      <c r="Y12062">
        <v>29890</v>
      </c>
      <c r="Z12062">
        <v>2.71</v>
      </c>
    </row>
    <row r="12063" spans="1:26">
      <c r="A12063">
        <v>10316371</v>
      </c>
      <c r="B12063" t="s">
        <v>4002</v>
      </c>
      <c r="C12063" t="s">
        <v>3597</v>
      </c>
      <c r="D12063" t="s">
        <v>3727</v>
      </c>
      <c r="E12063" t="s">
        <v>4003</v>
      </c>
      <c r="F12063" t="s">
        <v>3650</v>
      </c>
      <c r="G12063">
        <v>10316371</v>
      </c>
      <c r="I12063" t="s">
        <v>3711</v>
      </c>
      <c r="J12063" t="s">
        <v>4005</v>
      </c>
      <c r="K12063" t="s">
        <v>3653</v>
      </c>
      <c r="M12063">
        <v>10</v>
      </c>
      <c r="N12063">
        <v>16</v>
      </c>
      <c r="O12063">
        <v>10</v>
      </c>
      <c r="S12063" t="b">
        <v>0</v>
      </c>
      <c r="T12063" t="b">
        <v>0</v>
      </c>
      <c r="U12063" t="b">
        <v>0</v>
      </c>
      <c r="V12063">
        <v>48000</v>
      </c>
      <c r="W12063">
        <v>35000</v>
      </c>
      <c r="X12063">
        <v>2.33</v>
      </c>
      <c r="Y12063">
        <v>35000</v>
      </c>
      <c r="Z12063">
        <v>2.04</v>
      </c>
    </row>
    <row r="12064" spans="1:26">
      <c r="A12064">
        <v>10316377</v>
      </c>
      <c r="B12064" t="s">
        <v>4002</v>
      </c>
      <c r="C12064" t="s">
        <v>3597</v>
      </c>
      <c r="D12064" t="s">
        <v>3727</v>
      </c>
      <c r="E12064" t="s">
        <v>4003</v>
      </c>
      <c r="F12064" t="s">
        <v>3650</v>
      </c>
      <c r="G12064">
        <v>10316377</v>
      </c>
      <c r="I12064" t="s">
        <v>3711</v>
      </c>
      <c r="J12064" t="s">
        <v>4004</v>
      </c>
      <c r="K12064" t="s">
        <v>3653</v>
      </c>
      <c r="M12064">
        <v>10</v>
      </c>
      <c r="N12064">
        <v>16</v>
      </c>
      <c r="O12064">
        <v>10</v>
      </c>
      <c r="S12064" t="b">
        <v>0</v>
      </c>
      <c r="T12064" t="b">
        <v>0</v>
      </c>
      <c r="U12064" t="b">
        <v>0</v>
      </c>
      <c r="V12064">
        <v>56000</v>
      </c>
      <c r="W12064">
        <v>38000</v>
      </c>
      <c r="X12064">
        <v>2.5299999999999998</v>
      </c>
      <c r="Y12064">
        <v>38000</v>
      </c>
      <c r="Z12064">
        <v>2.1</v>
      </c>
    </row>
    <row r="12065" spans="1:26">
      <c r="A12065">
        <v>9966775</v>
      </c>
      <c r="B12065" t="s">
        <v>3630</v>
      </c>
      <c r="C12065" t="s">
        <v>3597</v>
      </c>
      <c r="D12065" t="s">
        <v>3685</v>
      </c>
      <c r="E12065" t="s">
        <v>3693</v>
      </c>
      <c r="F12065" t="s">
        <v>3849</v>
      </c>
      <c r="G12065">
        <v>9966775</v>
      </c>
      <c r="I12065" t="s">
        <v>3622</v>
      </c>
      <c r="J12065" t="s">
        <v>4000</v>
      </c>
      <c r="K12065" t="s">
        <v>3624</v>
      </c>
      <c r="L12065" t="s">
        <v>4001</v>
      </c>
      <c r="M12065">
        <v>12.5</v>
      </c>
      <c r="N12065">
        <v>20.7</v>
      </c>
      <c r="O12065">
        <v>11</v>
      </c>
      <c r="S12065" t="b">
        <v>0</v>
      </c>
      <c r="T12065" t="b">
        <v>0</v>
      </c>
      <c r="U12065" t="b">
        <v>0</v>
      </c>
      <c r="V12065">
        <v>14400</v>
      </c>
      <c r="W12065">
        <v>10600</v>
      </c>
      <c r="X12065">
        <v>3.57</v>
      </c>
      <c r="Y12065">
        <v>9460</v>
      </c>
      <c r="Z12065">
        <v>3.01</v>
      </c>
    </row>
    <row r="12066" spans="1:26">
      <c r="A12066">
        <v>9966569</v>
      </c>
      <c r="B12066" t="s">
        <v>3630</v>
      </c>
      <c r="C12066" t="s">
        <v>3597</v>
      </c>
      <c r="D12066" t="s">
        <v>3685</v>
      </c>
      <c r="E12066" t="s">
        <v>3693</v>
      </c>
      <c r="F12066" t="s">
        <v>3849</v>
      </c>
      <c r="G12066">
        <v>9966569</v>
      </c>
      <c r="I12066" t="s">
        <v>3622</v>
      </c>
      <c r="J12066" t="s">
        <v>3998</v>
      </c>
      <c r="K12066" t="s">
        <v>3624</v>
      </c>
      <c r="L12066" t="s">
        <v>3999</v>
      </c>
      <c r="M12066">
        <v>13</v>
      </c>
      <c r="N12066">
        <v>20.9</v>
      </c>
      <c r="O12066">
        <v>11.7</v>
      </c>
      <c r="S12066" t="b">
        <v>0</v>
      </c>
      <c r="T12066" t="b">
        <v>0</v>
      </c>
      <c r="U12066" t="b">
        <v>0</v>
      </c>
      <c r="V12066">
        <v>9100</v>
      </c>
      <c r="W12066">
        <v>6000</v>
      </c>
      <c r="X12066">
        <v>3.91</v>
      </c>
      <c r="Y12066">
        <v>8150</v>
      </c>
      <c r="Z12066">
        <v>2.95</v>
      </c>
    </row>
    <row r="12067" spans="1:26">
      <c r="A12067">
        <v>9966684</v>
      </c>
      <c r="B12067" t="s">
        <v>3630</v>
      </c>
      <c r="C12067" t="s">
        <v>3597</v>
      </c>
      <c r="D12067" t="s">
        <v>3685</v>
      </c>
      <c r="E12067" t="s">
        <v>3693</v>
      </c>
      <c r="F12067" t="s">
        <v>3849</v>
      </c>
      <c r="G12067">
        <v>9966684</v>
      </c>
      <c r="I12067" t="s">
        <v>3622</v>
      </c>
      <c r="J12067" t="s">
        <v>3996</v>
      </c>
      <c r="K12067" t="s">
        <v>3624</v>
      </c>
      <c r="L12067" t="s">
        <v>3997</v>
      </c>
      <c r="M12067">
        <v>12.5</v>
      </c>
      <c r="N12067">
        <v>20.2</v>
      </c>
      <c r="O12067">
        <v>11.2</v>
      </c>
      <c r="S12067" t="b">
        <v>0</v>
      </c>
      <c r="T12067" t="b">
        <v>0</v>
      </c>
      <c r="U12067" t="b">
        <v>0</v>
      </c>
      <c r="V12067">
        <v>10800</v>
      </c>
      <c r="W12067">
        <v>8300</v>
      </c>
      <c r="X12067">
        <v>3.47</v>
      </c>
      <c r="Y12067">
        <v>9760</v>
      </c>
      <c r="Z12067">
        <v>2.78</v>
      </c>
    </row>
    <row r="12068" spans="1:26">
      <c r="A12068">
        <v>8103542</v>
      </c>
      <c r="B12068" t="s">
        <v>3630</v>
      </c>
      <c r="C12068" t="s">
        <v>3597</v>
      </c>
      <c r="D12068" t="s">
        <v>3685</v>
      </c>
      <c r="E12068" t="s">
        <v>3693</v>
      </c>
      <c r="F12068" t="s">
        <v>3650</v>
      </c>
      <c r="G12068">
        <v>8103542</v>
      </c>
      <c r="I12068" t="s">
        <v>3711</v>
      </c>
      <c r="J12068" t="s">
        <v>3995</v>
      </c>
      <c r="K12068" t="s">
        <v>3653</v>
      </c>
      <c r="M12068">
        <v>12.5</v>
      </c>
      <c r="N12068">
        <v>18.899999999999999</v>
      </c>
      <c r="O12068">
        <v>10.7</v>
      </c>
      <c r="S12068" t="b">
        <v>0</v>
      </c>
      <c r="T12068" t="b">
        <v>0</v>
      </c>
      <c r="U12068" t="b">
        <v>0</v>
      </c>
      <c r="V12068">
        <v>18000</v>
      </c>
      <c r="W12068">
        <v>12000</v>
      </c>
      <c r="X12068">
        <v>3.17</v>
      </c>
      <c r="Y12068">
        <v>16910</v>
      </c>
      <c r="Z12068">
        <v>3.33</v>
      </c>
    </row>
    <row r="12069" spans="1:26">
      <c r="A12069">
        <v>5265758</v>
      </c>
      <c r="B12069" t="s">
        <v>3630</v>
      </c>
      <c r="C12069" t="s">
        <v>3597</v>
      </c>
      <c r="D12069" t="s">
        <v>3685</v>
      </c>
      <c r="E12069" t="s">
        <v>3693</v>
      </c>
      <c r="F12069" t="s">
        <v>3621</v>
      </c>
      <c r="G12069">
        <v>5265758</v>
      </c>
      <c r="I12069" t="s">
        <v>3622</v>
      </c>
      <c r="J12069" t="s">
        <v>3993</v>
      </c>
      <c r="K12069" t="s">
        <v>3624</v>
      </c>
      <c r="L12069" t="s">
        <v>3994</v>
      </c>
      <c r="M12069">
        <v>12.5</v>
      </c>
      <c r="N12069">
        <v>20</v>
      </c>
      <c r="O12069">
        <v>10.6</v>
      </c>
      <c r="S12069" t="b">
        <v>0</v>
      </c>
      <c r="T12069" t="b">
        <v>0</v>
      </c>
      <c r="U12069" t="b">
        <v>0</v>
      </c>
      <c r="V12069">
        <v>21500</v>
      </c>
      <c r="W12069">
        <v>16400</v>
      </c>
      <c r="X12069">
        <v>3.12</v>
      </c>
      <c r="Y12069">
        <v>17041</v>
      </c>
      <c r="Z12069">
        <v>2.61</v>
      </c>
    </row>
    <row r="12070" spans="1:26">
      <c r="A12070">
        <v>3208523</v>
      </c>
      <c r="B12070" t="s">
        <v>3630</v>
      </c>
      <c r="C12070" t="s">
        <v>3597</v>
      </c>
      <c r="D12070" t="s">
        <v>3685</v>
      </c>
      <c r="E12070" t="s">
        <v>3693</v>
      </c>
      <c r="F12070" t="s">
        <v>3621</v>
      </c>
      <c r="G12070">
        <v>3208523</v>
      </c>
      <c r="I12070" t="s">
        <v>3622</v>
      </c>
      <c r="J12070" t="s">
        <v>3991</v>
      </c>
      <c r="K12070" t="s">
        <v>3624</v>
      </c>
      <c r="L12070" t="s">
        <v>3992</v>
      </c>
      <c r="M12070">
        <v>12.9</v>
      </c>
      <c r="N12070">
        <v>21</v>
      </c>
      <c r="O12070">
        <v>10</v>
      </c>
      <c r="S12070" t="b">
        <v>0</v>
      </c>
      <c r="T12070" t="b">
        <v>0</v>
      </c>
      <c r="U12070" t="b">
        <v>0</v>
      </c>
      <c r="V12070">
        <v>15000</v>
      </c>
      <c r="W12070">
        <v>11100</v>
      </c>
      <c r="X12070">
        <v>3.01</v>
      </c>
      <c r="Y12070">
        <v>14340</v>
      </c>
      <c r="Z12070">
        <v>2.25</v>
      </c>
    </row>
    <row r="12071" spans="1:26">
      <c r="A12071">
        <v>5265757</v>
      </c>
      <c r="B12071" t="s">
        <v>3630</v>
      </c>
      <c r="C12071" t="s">
        <v>3597</v>
      </c>
      <c r="D12071" t="s">
        <v>3685</v>
      </c>
      <c r="E12071" t="s">
        <v>3693</v>
      </c>
      <c r="F12071" t="s">
        <v>3621</v>
      </c>
      <c r="G12071">
        <v>5265757</v>
      </c>
      <c r="I12071" t="s">
        <v>3622</v>
      </c>
      <c r="J12071" t="s">
        <v>3989</v>
      </c>
      <c r="K12071" t="s">
        <v>3624</v>
      </c>
      <c r="L12071" t="s">
        <v>3990</v>
      </c>
      <c r="M12071">
        <v>12.7</v>
      </c>
      <c r="N12071">
        <v>20.3</v>
      </c>
      <c r="O12071">
        <v>11</v>
      </c>
      <c r="S12071" t="b">
        <v>0</v>
      </c>
      <c r="T12071" t="b">
        <v>0</v>
      </c>
      <c r="U12071" t="b">
        <v>0</v>
      </c>
      <c r="V12071">
        <v>18000</v>
      </c>
      <c r="W12071">
        <v>13900</v>
      </c>
      <c r="X12071">
        <v>3.42</v>
      </c>
      <c r="Y12071">
        <v>14485</v>
      </c>
      <c r="Z12071">
        <v>2.89</v>
      </c>
    </row>
    <row r="12072" spans="1:26">
      <c r="A12072">
        <v>5265756</v>
      </c>
      <c r="B12072" t="s">
        <v>3630</v>
      </c>
      <c r="C12072" t="s">
        <v>3597</v>
      </c>
      <c r="D12072" t="s">
        <v>3685</v>
      </c>
      <c r="E12072" t="s">
        <v>3693</v>
      </c>
      <c r="F12072" t="s">
        <v>3621</v>
      </c>
      <c r="G12072">
        <v>5265756</v>
      </c>
      <c r="I12072" t="s">
        <v>3622</v>
      </c>
      <c r="J12072" t="s">
        <v>3987</v>
      </c>
      <c r="K12072" t="s">
        <v>3624</v>
      </c>
      <c r="L12072" t="s">
        <v>3988</v>
      </c>
      <c r="M12072">
        <v>14.4</v>
      </c>
      <c r="N12072">
        <v>20.6</v>
      </c>
      <c r="O12072">
        <v>11.6</v>
      </c>
      <c r="S12072" t="b">
        <v>0</v>
      </c>
      <c r="T12072" t="b">
        <v>0</v>
      </c>
      <c r="U12072" t="b">
        <v>1</v>
      </c>
      <c r="V12072">
        <v>15000</v>
      </c>
      <c r="W12072">
        <v>11900</v>
      </c>
      <c r="X12072">
        <v>3.79</v>
      </c>
      <c r="Y12072">
        <v>12114</v>
      </c>
      <c r="Z12072">
        <v>3.11</v>
      </c>
    </row>
    <row r="12073" spans="1:26">
      <c r="A12073">
        <v>3208522</v>
      </c>
      <c r="B12073" t="s">
        <v>3630</v>
      </c>
      <c r="C12073" t="s">
        <v>3597</v>
      </c>
      <c r="D12073" t="s">
        <v>3685</v>
      </c>
      <c r="E12073" t="s">
        <v>3693</v>
      </c>
      <c r="F12073" t="s">
        <v>3621</v>
      </c>
      <c r="G12073">
        <v>3208522</v>
      </c>
      <c r="I12073" t="s">
        <v>3622</v>
      </c>
      <c r="J12073" t="s">
        <v>3985</v>
      </c>
      <c r="K12073" t="s">
        <v>3624</v>
      </c>
      <c r="L12073" t="s">
        <v>3986</v>
      </c>
      <c r="M12073">
        <v>14</v>
      </c>
      <c r="N12073">
        <v>24.2</v>
      </c>
      <c r="O12073">
        <v>10.55</v>
      </c>
      <c r="S12073" t="b">
        <v>0</v>
      </c>
      <c r="T12073" t="b">
        <v>0</v>
      </c>
      <c r="U12073" t="b">
        <v>0</v>
      </c>
      <c r="V12073">
        <v>12000</v>
      </c>
      <c r="W12073">
        <v>10400</v>
      </c>
      <c r="X12073">
        <v>3.11</v>
      </c>
      <c r="Y12073">
        <v>12920</v>
      </c>
      <c r="Z12073">
        <v>2.13</v>
      </c>
    </row>
    <row r="12074" spans="1:26">
      <c r="A12074">
        <v>5265755</v>
      </c>
      <c r="B12074" t="s">
        <v>3630</v>
      </c>
      <c r="C12074" t="s">
        <v>3597</v>
      </c>
      <c r="D12074" t="s">
        <v>3685</v>
      </c>
      <c r="E12074" t="s">
        <v>3693</v>
      </c>
      <c r="F12074" t="s">
        <v>3621</v>
      </c>
      <c r="G12074">
        <v>5265755</v>
      </c>
      <c r="I12074" t="s">
        <v>3622</v>
      </c>
      <c r="J12074" t="s">
        <v>3983</v>
      </c>
      <c r="K12074" t="s">
        <v>3624</v>
      </c>
      <c r="L12074" t="s">
        <v>3984</v>
      </c>
      <c r="M12074">
        <v>12.8</v>
      </c>
      <c r="N12074">
        <v>23</v>
      </c>
      <c r="O12074">
        <v>12.5</v>
      </c>
      <c r="S12074" t="b">
        <v>0</v>
      </c>
      <c r="T12074" t="b">
        <v>0</v>
      </c>
      <c r="U12074" t="b">
        <v>1</v>
      </c>
      <c r="V12074">
        <v>12000</v>
      </c>
      <c r="W12074">
        <v>9200</v>
      </c>
      <c r="X12074">
        <v>4.0199999999999996</v>
      </c>
      <c r="Y12074">
        <v>9780</v>
      </c>
      <c r="Z12074">
        <v>3.26</v>
      </c>
    </row>
    <row r="12075" spans="1:26">
      <c r="A12075">
        <v>5265753</v>
      </c>
      <c r="B12075" t="s">
        <v>3630</v>
      </c>
      <c r="C12075" t="s">
        <v>3597</v>
      </c>
      <c r="D12075" t="s">
        <v>3685</v>
      </c>
      <c r="E12075" t="s">
        <v>3693</v>
      </c>
      <c r="F12075" t="s">
        <v>3621</v>
      </c>
      <c r="G12075">
        <v>5265753</v>
      </c>
      <c r="I12075" t="s">
        <v>3622</v>
      </c>
      <c r="J12075" t="s">
        <v>3981</v>
      </c>
      <c r="K12075" t="s">
        <v>3624</v>
      </c>
      <c r="L12075" t="s">
        <v>3982</v>
      </c>
      <c r="M12075">
        <v>15.3</v>
      </c>
      <c r="N12075">
        <v>24.5</v>
      </c>
      <c r="O12075">
        <v>12.5</v>
      </c>
      <c r="S12075" t="b">
        <v>0</v>
      </c>
      <c r="T12075" t="b">
        <v>0</v>
      </c>
      <c r="U12075" t="b">
        <v>1</v>
      </c>
      <c r="V12075">
        <v>9000</v>
      </c>
      <c r="W12075">
        <v>7700</v>
      </c>
      <c r="X12075">
        <v>4.0999999999999996</v>
      </c>
      <c r="Y12075">
        <v>8465</v>
      </c>
      <c r="Z12075">
        <v>2.82</v>
      </c>
    </row>
    <row r="12076" spans="1:26">
      <c r="A12076">
        <v>8849330</v>
      </c>
      <c r="B12076" t="s">
        <v>3630</v>
      </c>
      <c r="C12076" t="s">
        <v>3597</v>
      </c>
      <c r="D12076" t="s">
        <v>3685</v>
      </c>
      <c r="E12076" t="s">
        <v>3693</v>
      </c>
      <c r="F12076" t="s">
        <v>3621</v>
      </c>
      <c r="G12076">
        <v>8849330</v>
      </c>
      <c r="I12076" t="s">
        <v>3622</v>
      </c>
      <c r="J12076" t="s">
        <v>3974</v>
      </c>
      <c r="K12076" t="s">
        <v>3624</v>
      </c>
      <c r="L12076" t="s">
        <v>3980</v>
      </c>
      <c r="M12076">
        <v>13</v>
      </c>
      <c r="N12076">
        <v>20</v>
      </c>
      <c r="O12076">
        <v>12.5</v>
      </c>
      <c r="S12076" t="b">
        <v>0</v>
      </c>
      <c r="T12076" t="b">
        <v>0</v>
      </c>
      <c r="U12076" t="b">
        <v>0</v>
      </c>
      <c r="V12076">
        <v>15000</v>
      </c>
      <c r="W12076">
        <v>11500</v>
      </c>
      <c r="X12076">
        <v>2.88</v>
      </c>
      <c r="Y12076">
        <v>19755</v>
      </c>
      <c r="Z12076">
        <v>2.4500000000000002</v>
      </c>
    </row>
    <row r="12077" spans="1:26">
      <c r="A12077">
        <v>3208521</v>
      </c>
      <c r="B12077" t="s">
        <v>3630</v>
      </c>
      <c r="C12077" t="s">
        <v>3597</v>
      </c>
      <c r="D12077" t="s">
        <v>3685</v>
      </c>
      <c r="E12077" t="s">
        <v>3693</v>
      </c>
      <c r="F12077" t="s">
        <v>3621</v>
      </c>
      <c r="G12077">
        <v>3208521</v>
      </c>
      <c r="I12077" t="s">
        <v>3622</v>
      </c>
      <c r="J12077" t="s">
        <v>3978</v>
      </c>
      <c r="K12077" t="s">
        <v>3624</v>
      </c>
      <c r="L12077" t="s">
        <v>3979</v>
      </c>
      <c r="M12077">
        <v>15.8</v>
      </c>
      <c r="N12077">
        <v>26.1</v>
      </c>
      <c r="O12077">
        <v>11</v>
      </c>
      <c r="S12077" t="b">
        <v>0</v>
      </c>
      <c r="T12077" t="b">
        <v>0</v>
      </c>
      <c r="U12077" t="b">
        <v>0</v>
      </c>
      <c r="V12077">
        <v>9000</v>
      </c>
      <c r="W12077">
        <v>8100</v>
      </c>
      <c r="X12077">
        <v>3.3</v>
      </c>
      <c r="Y12077">
        <v>12170</v>
      </c>
      <c r="Z12077">
        <v>2.12</v>
      </c>
    </row>
    <row r="12078" spans="1:26">
      <c r="A12078">
        <v>7484109</v>
      </c>
      <c r="B12078" t="s">
        <v>3778</v>
      </c>
      <c r="C12078" t="s">
        <v>3597</v>
      </c>
      <c r="D12078" t="s">
        <v>3714</v>
      </c>
      <c r="E12078" t="s">
        <v>3714</v>
      </c>
      <c r="F12078" t="s">
        <v>3621</v>
      </c>
      <c r="G12078">
        <v>7484109</v>
      </c>
      <c r="I12078" t="s">
        <v>3622</v>
      </c>
      <c r="J12078" t="s">
        <v>3976</v>
      </c>
      <c r="K12078" t="s">
        <v>3624</v>
      </c>
      <c r="L12078" t="s">
        <v>3977</v>
      </c>
      <c r="M12078">
        <v>13.3</v>
      </c>
      <c r="N12078">
        <v>21.5</v>
      </c>
      <c r="O12078">
        <v>10.8</v>
      </c>
      <c r="S12078" t="b">
        <v>0</v>
      </c>
      <c r="T12078" t="b">
        <v>0</v>
      </c>
      <c r="U12078" t="b">
        <v>0</v>
      </c>
      <c r="V12078">
        <v>9000</v>
      </c>
      <c r="W12078">
        <v>6600</v>
      </c>
      <c r="X12078">
        <v>3.45</v>
      </c>
      <c r="Y12078">
        <v>11080</v>
      </c>
      <c r="Z12078">
        <v>3.18</v>
      </c>
    </row>
    <row r="12079" spans="1:26">
      <c r="A12079">
        <v>8849445</v>
      </c>
      <c r="B12079" t="s">
        <v>3630</v>
      </c>
      <c r="C12079" t="s">
        <v>3597</v>
      </c>
      <c r="D12079" t="s">
        <v>3685</v>
      </c>
      <c r="E12079" t="s">
        <v>3693</v>
      </c>
      <c r="F12079" t="s">
        <v>3787</v>
      </c>
      <c r="G12079">
        <v>8849445</v>
      </c>
      <c r="I12079" t="s">
        <v>3622</v>
      </c>
      <c r="J12079" t="s">
        <v>3974</v>
      </c>
      <c r="K12079" t="s">
        <v>3624</v>
      </c>
      <c r="L12079" t="s">
        <v>3975</v>
      </c>
      <c r="M12079">
        <v>12.5</v>
      </c>
      <c r="N12079">
        <v>20</v>
      </c>
      <c r="O12079">
        <v>11.3</v>
      </c>
      <c r="S12079" t="b">
        <v>0</v>
      </c>
      <c r="T12079" t="b">
        <v>0</v>
      </c>
      <c r="U12079" t="b">
        <v>0</v>
      </c>
      <c r="V12079">
        <v>15000</v>
      </c>
      <c r="W12079">
        <v>11500</v>
      </c>
      <c r="X12079">
        <v>2.76</v>
      </c>
      <c r="Y12079">
        <v>19414</v>
      </c>
      <c r="Z12079">
        <v>2.71</v>
      </c>
    </row>
    <row r="12080" spans="1:26">
      <c r="A12080">
        <v>8849459</v>
      </c>
      <c r="B12080" t="s">
        <v>3630</v>
      </c>
      <c r="C12080" t="s">
        <v>3597</v>
      </c>
      <c r="D12080" t="s">
        <v>3685</v>
      </c>
      <c r="E12080" t="s">
        <v>3693</v>
      </c>
      <c r="F12080" t="s">
        <v>3787</v>
      </c>
      <c r="G12080">
        <v>8849459</v>
      </c>
      <c r="I12080" t="s">
        <v>3622</v>
      </c>
      <c r="J12080" t="s">
        <v>3797</v>
      </c>
      <c r="K12080" t="s">
        <v>3624</v>
      </c>
      <c r="L12080" t="s">
        <v>3973</v>
      </c>
      <c r="M12080">
        <v>12.5</v>
      </c>
      <c r="N12080">
        <v>20</v>
      </c>
      <c r="O12080">
        <v>11.7</v>
      </c>
      <c r="S12080" t="b">
        <v>0</v>
      </c>
      <c r="T12080" t="b">
        <v>0</v>
      </c>
      <c r="U12080" t="b">
        <v>0</v>
      </c>
      <c r="V12080">
        <v>9000</v>
      </c>
      <c r="W12080">
        <v>6200</v>
      </c>
      <c r="X12080">
        <v>2.88</v>
      </c>
      <c r="Y12080">
        <v>11082</v>
      </c>
      <c r="Z12080">
        <v>2.35</v>
      </c>
    </row>
    <row r="12081" spans="1:26">
      <c r="A12081">
        <v>201796631</v>
      </c>
      <c r="B12081" t="s">
        <v>3971</v>
      </c>
      <c r="C12081" t="s">
        <v>3597</v>
      </c>
      <c r="D12081" t="s">
        <v>3698</v>
      </c>
      <c r="E12081" t="s">
        <v>3944</v>
      </c>
      <c r="F12081" t="s">
        <v>3621</v>
      </c>
      <c r="G12081">
        <v>201796631</v>
      </c>
      <c r="I12081" t="s">
        <v>3622</v>
      </c>
      <c r="J12081" t="s">
        <v>3949</v>
      </c>
      <c r="K12081" t="s">
        <v>3624</v>
      </c>
      <c r="L12081" t="s">
        <v>3972</v>
      </c>
      <c r="M12081">
        <v>13.7</v>
      </c>
      <c r="N12081">
        <v>22.7</v>
      </c>
      <c r="O12081">
        <v>11</v>
      </c>
      <c r="S12081" t="b">
        <v>0</v>
      </c>
      <c r="T12081" t="b">
        <v>0</v>
      </c>
      <c r="U12081" t="b">
        <v>0</v>
      </c>
      <c r="V12081">
        <v>12000</v>
      </c>
      <c r="W12081">
        <v>7700</v>
      </c>
      <c r="X12081">
        <v>2.75</v>
      </c>
      <c r="Y12081">
        <v>12110</v>
      </c>
      <c r="Z12081">
        <v>2.52</v>
      </c>
    </row>
    <row r="12082" spans="1:26">
      <c r="A12082">
        <v>201796629</v>
      </c>
      <c r="B12082" t="s">
        <v>3969</v>
      </c>
      <c r="C12082" t="s">
        <v>3597</v>
      </c>
      <c r="D12082" t="s">
        <v>3698</v>
      </c>
      <c r="E12082" t="s">
        <v>3944</v>
      </c>
      <c r="F12082" t="s">
        <v>3621</v>
      </c>
      <c r="G12082">
        <v>201796629</v>
      </c>
      <c r="I12082" t="s">
        <v>3622</v>
      </c>
      <c r="J12082" t="s">
        <v>3947</v>
      </c>
      <c r="K12082" t="s">
        <v>3624</v>
      </c>
      <c r="L12082" t="s">
        <v>3970</v>
      </c>
      <c r="M12082">
        <v>13</v>
      </c>
      <c r="N12082">
        <v>22</v>
      </c>
      <c r="O12082">
        <v>10.199999999999999</v>
      </c>
      <c r="S12082" t="b">
        <v>0</v>
      </c>
      <c r="T12082" t="b">
        <v>0</v>
      </c>
      <c r="U12082" t="b">
        <v>0</v>
      </c>
      <c r="V12082">
        <v>12000</v>
      </c>
      <c r="W12082">
        <v>7600</v>
      </c>
      <c r="X12082">
        <v>2.59</v>
      </c>
      <c r="Y12082">
        <v>8280</v>
      </c>
      <c r="Z12082">
        <v>2.33</v>
      </c>
    </row>
    <row r="12083" spans="1:26">
      <c r="A12083">
        <v>10058835</v>
      </c>
      <c r="B12083" t="s">
        <v>3630</v>
      </c>
      <c r="C12083" t="s">
        <v>3597</v>
      </c>
      <c r="D12083" t="s">
        <v>3698</v>
      </c>
      <c r="E12083" t="s">
        <v>3944</v>
      </c>
      <c r="F12083" t="s">
        <v>3621</v>
      </c>
      <c r="G12083">
        <v>10058835</v>
      </c>
      <c r="I12083" t="s">
        <v>3622</v>
      </c>
      <c r="J12083" t="s">
        <v>3951</v>
      </c>
      <c r="K12083" t="s">
        <v>3624</v>
      </c>
      <c r="L12083" t="s">
        <v>3968</v>
      </c>
      <c r="M12083">
        <v>12.5</v>
      </c>
      <c r="N12083">
        <v>20</v>
      </c>
      <c r="O12083">
        <v>10.3</v>
      </c>
      <c r="S12083" t="b">
        <v>0</v>
      </c>
      <c r="T12083" t="b">
        <v>0</v>
      </c>
      <c r="U12083" t="b">
        <v>0</v>
      </c>
      <c r="V12083">
        <v>18000</v>
      </c>
      <c r="W12083">
        <v>12000</v>
      </c>
      <c r="X12083">
        <v>2.77</v>
      </c>
      <c r="Y12083">
        <v>15213</v>
      </c>
      <c r="Z12083">
        <v>2.35</v>
      </c>
    </row>
    <row r="12084" spans="1:26">
      <c r="A12084">
        <v>10058836</v>
      </c>
      <c r="B12084" t="s">
        <v>3630</v>
      </c>
      <c r="C12084" t="s">
        <v>3597</v>
      </c>
      <c r="D12084" t="s">
        <v>3698</v>
      </c>
      <c r="E12084" t="s">
        <v>3944</v>
      </c>
      <c r="F12084" t="s">
        <v>3621</v>
      </c>
      <c r="G12084">
        <v>10058836</v>
      </c>
      <c r="I12084" t="s">
        <v>3622</v>
      </c>
      <c r="J12084" t="s">
        <v>3955</v>
      </c>
      <c r="K12084" t="s">
        <v>3624</v>
      </c>
      <c r="L12084" t="s">
        <v>3967</v>
      </c>
      <c r="M12084">
        <v>12.5</v>
      </c>
      <c r="N12084">
        <v>20</v>
      </c>
      <c r="O12084">
        <v>10.5</v>
      </c>
      <c r="S12084" t="b">
        <v>0</v>
      </c>
      <c r="T12084" t="b">
        <v>0</v>
      </c>
      <c r="U12084" t="b">
        <v>0</v>
      </c>
      <c r="V12084">
        <v>24000</v>
      </c>
      <c r="W12084">
        <v>15800</v>
      </c>
      <c r="X12084">
        <v>2.56</v>
      </c>
      <c r="Y12084">
        <v>18628</v>
      </c>
      <c r="Z12084">
        <v>2.0699999999999998</v>
      </c>
    </row>
    <row r="12085" spans="1:26">
      <c r="A12085">
        <v>10058834</v>
      </c>
      <c r="B12085" t="s">
        <v>3630</v>
      </c>
      <c r="C12085" t="s">
        <v>3597</v>
      </c>
      <c r="D12085" t="s">
        <v>3698</v>
      </c>
      <c r="E12085" t="s">
        <v>3944</v>
      </c>
      <c r="F12085" t="s">
        <v>3621</v>
      </c>
      <c r="G12085">
        <v>10058834</v>
      </c>
      <c r="I12085" t="s">
        <v>3622</v>
      </c>
      <c r="J12085" t="s">
        <v>3951</v>
      </c>
      <c r="K12085" t="s">
        <v>3624</v>
      </c>
      <c r="L12085" t="s">
        <v>3966</v>
      </c>
      <c r="M12085">
        <v>12.5</v>
      </c>
      <c r="N12085">
        <v>20</v>
      </c>
      <c r="O12085">
        <v>10.3</v>
      </c>
      <c r="S12085" t="b">
        <v>0</v>
      </c>
      <c r="T12085" t="b">
        <v>0</v>
      </c>
      <c r="U12085" t="b">
        <v>0</v>
      </c>
      <c r="V12085">
        <v>18000</v>
      </c>
      <c r="W12085">
        <v>12000</v>
      </c>
      <c r="X12085">
        <v>2.77</v>
      </c>
      <c r="Y12085">
        <v>15213</v>
      </c>
      <c r="Z12085">
        <v>2.35</v>
      </c>
    </row>
    <row r="12086" spans="1:26">
      <c r="A12086">
        <v>10058833</v>
      </c>
      <c r="B12086" t="s">
        <v>3630</v>
      </c>
      <c r="C12086" t="s">
        <v>3597</v>
      </c>
      <c r="D12086" t="s">
        <v>3698</v>
      </c>
      <c r="E12086" t="s">
        <v>3944</v>
      </c>
      <c r="F12086" t="s">
        <v>3621</v>
      </c>
      <c r="G12086">
        <v>10058833</v>
      </c>
      <c r="I12086" t="s">
        <v>3622</v>
      </c>
      <c r="J12086" t="s">
        <v>3949</v>
      </c>
      <c r="K12086" t="s">
        <v>3624</v>
      </c>
      <c r="L12086" t="s">
        <v>3965</v>
      </c>
      <c r="M12086">
        <v>14</v>
      </c>
      <c r="N12086">
        <v>21.5</v>
      </c>
      <c r="O12086">
        <v>10.5</v>
      </c>
      <c r="S12086" t="b">
        <v>0</v>
      </c>
      <c r="T12086" t="b">
        <v>0</v>
      </c>
      <c r="U12086" t="b">
        <v>0</v>
      </c>
      <c r="V12086">
        <v>12000</v>
      </c>
      <c r="W12086">
        <v>7500</v>
      </c>
      <c r="X12086">
        <v>2.68</v>
      </c>
      <c r="Y12086">
        <v>12012</v>
      </c>
      <c r="Z12086">
        <v>2.3199999999999998</v>
      </c>
    </row>
    <row r="12087" spans="1:26">
      <c r="A12087">
        <v>10058831</v>
      </c>
      <c r="B12087" t="s">
        <v>3630</v>
      </c>
      <c r="C12087" t="s">
        <v>3597</v>
      </c>
      <c r="D12087" t="s">
        <v>3698</v>
      </c>
      <c r="E12087" t="s">
        <v>3944</v>
      </c>
      <c r="F12087" t="s">
        <v>3621</v>
      </c>
      <c r="G12087">
        <v>10058831</v>
      </c>
      <c r="I12087" t="s">
        <v>3622</v>
      </c>
      <c r="J12087" t="s">
        <v>3962</v>
      </c>
      <c r="K12087" t="s">
        <v>3624</v>
      </c>
      <c r="L12087" t="s">
        <v>3964</v>
      </c>
      <c r="M12087">
        <v>13</v>
      </c>
      <c r="N12087">
        <v>20</v>
      </c>
      <c r="O12087">
        <v>10.5</v>
      </c>
      <c r="S12087" t="b">
        <v>0</v>
      </c>
      <c r="T12087" t="b">
        <v>0</v>
      </c>
      <c r="U12087" t="b">
        <v>0</v>
      </c>
      <c r="V12087">
        <v>9000</v>
      </c>
      <c r="W12087">
        <v>5800</v>
      </c>
      <c r="X12087">
        <v>2.66</v>
      </c>
      <c r="Y12087">
        <v>8912</v>
      </c>
      <c r="Z12087">
        <v>2.1800000000000002</v>
      </c>
    </row>
    <row r="12088" spans="1:26">
      <c r="A12088">
        <v>10058830</v>
      </c>
      <c r="B12088" t="s">
        <v>3630</v>
      </c>
      <c r="C12088" t="s">
        <v>3597</v>
      </c>
      <c r="D12088" t="s">
        <v>3698</v>
      </c>
      <c r="E12088" t="s">
        <v>3944</v>
      </c>
      <c r="F12088" t="s">
        <v>3621</v>
      </c>
      <c r="G12088">
        <v>10058830</v>
      </c>
      <c r="I12088" t="s">
        <v>3622</v>
      </c>
      <c r="J12088" t="s">
        <v>3962</v>
      </c>
      <c r="K12088" t="s">
        <v>3624</v>
      </c>
      <c r="L12088" t="s">
        <v>3963</v>
      </c>
      <c r="M12088">
        <v>13</v>
      </c>
      <c r="N12088">
        <v>20</v>
      </c>
      <c r="O12088">
        <v>10.5</v>
      </c>
      <c r="S12088" t="b">
        <v>0</v>
      </c>
      <c r="T12088" t="b">
        <v>0</v>
      </c>
      <c r="U12088" t="b">
        <v>0</v>
      </c>
      <c r="V12088">
        <v>9000</v>
      </c>
      <c r="W12088">
        <v>5800</v>
      </c>
      <c r="X12088">
        <v>2.66</v>
      </c>
      <c r="Y12088">
        <v>8912</v>
      </c>
      <c r="Z12088">
        <v>2.1800000000000002</v>
      </c>
    </row>
    <row r="12089" spans="1:26">
      <c r="A12089">
        <v>10058832</v>
      </c>
      <c r="B12089" t="s">
        <v>3630</v>
      </c>
      <c r="C12089" t="s">
        <v>3597</v>
      </c>
      <c r="D12089" t="s">
        <v>3698</v>
      </c>
      <c r="E12089" t="s">
        <v>3944</v>
      </c>
      <c r="F12089" t="s">
        <v>3621</v>
      </c>
      <c r="G12089">
        <v>10058832</v>
      </c>
      <c r="I12089" t="s">
        <v>3622</v>
      </c>
      <c r="J12089" t="s">
        <v>3949</v>
      </c>
      <c r="K12089" t="s">
        <v>3624</v>
      </c>
      <c r="L12089" t="s">
        <v>3961</v>
      </c>
      <c r="M12089">
        <v>14</v>
      </c>
      <c r="N12089">
        <v>21.5</v>
      </c>
      <c r="O12089">
        <v>10.5</v>
      </c>
      <c r="S12089" t="b">
        <v>0</v>
      </c>
      <c r="T12089" t="b">
        <v>0</v>
      </c>
      <c r="U12089" t="b">
        <v>0</v>
      </c>
      <c r="V12089">
        <v>12000</v>
      </c>
      <c r="W12089">
        <v>7500</v>
      </c>
      <c r="X12089">
        <v>2.68</v>
      </c>
      <c r="Y12089">
        <v>12012</v>
      </c>
      <c r="Z12089">
        <v>2.3199999999999998</v>
      </c>
    </row>
    <row r="12090" spans="1:26">
      <c r="A12090">
        <v>10058827</v>
      </c>
      <c r="B12090" t="s">
        <v>3630</v>
      </c>
      <c r="C12090" t="s">
        <v>3597</v>
      </c>
      <c r="D12090" t="s">
        <v>3698</v>
      </c>
      <c r="E12090" t="s">
        <v>3944</v>
      </c>
      <c r="F12090" t="s">
        <v>3621</v>
      </c>
      <c r="G12090">
        <v>10058827</v>
      </c>
      <c r="I12090" t="s">
        <v>3622</v>
      </c>
      <c r="J12090" t="s">
        <v>3955</v>
      </c>
      <c r="K12090" t="s">
        <v>3624</v>
      </c>
      <c r="L12090" t="s">
        <v>3960</v>
      </c>
      <c r="M12090">
        <v>12.5</v>
      </c>
      <c r="N12090">
        <v>20</v>
      </c>
      <c r="O12090">
        <v>11</v>
      </c>
      <c r="S12090" t="b">
        <v>0</v>
      </c>
      <c r="T12090" t="b">
        <v>0</v>
      </c>
      <c r="U12090" t="b">
        <v>0</v>
      </c>
      <c r="V12090">
        <v>24000</v>
      </c>
      <c r="W12090">
        <v>15000</v>
      </c>
      <c r="X12090">
        <v>2.85</v>
      </c>
      <c r="Y12090">
        <v>18214</v>
      </c>
      <c r="Z12090">
        <v>2.1</v>
      </c>
    </row>
    <row r="12091" spans="1:26">
      <c r="A12091">
        <v>10058826</v>
      </c>
      <c r="B12091" t="s">
        <v>3630</v>
      </c>
      <c r="C12091" t="s">
        <v>3597</v>
      </c>
      <c r="D12091" t="s">
        <v>3698</v>
      </c>
      <c r="E12091" t="s">
        <v>3944</v>
      </c>
      <c r="F12091" t="s">
        <v>3621</v>
      </c>
      <c r="G12091">
        <v>10058826</v>
      </c>
      <c r="I12091" t="s">
        <v>3622</v>
      </c>
      <c r="J12091" t="s">
        <v>3955</v>
      </c>
      <c r="K12091" t="s">
        <v>3624</v>
      </c>
      <c r="L12091" t="s">
        <v>3959</v>
      </c>
      <c r="M12091">
        <v>12.5</v>
      </c>
      <c r="N12091">
        <v>20</v>
      </c>
      <c r="O12091">
        <v>11</v>
      </c>
      <c r="S12091" t="b">
        <v>0</v>
      </c>
      <c r="T12091" t="b">
        <v>0</v>
      </c>
      <c r="U12091" t="b">
        <v>0</v>
      </c>
      <c r="V12091">
        <v>24000</v>
      </c>
      <c r="W12091">
        <v>15000</v>
      </c>
      <c r="X12091">
        <v>2.85</v>
      </c>
      <c r="Y12091">
        <v>18214</v>
      </c>
      <c r="Z12091">
        <v>2.1</v>
      </c>
    </row>
    <row r="12092" spans="1:26">
      <c r="A12092">
        <v>10058825</v>
      </c>
      <c r="B12092" t="s">
        <v>3630</v>
      </c>
      <c r="C12092" t="s">
        <v>3597</v>
      </c>
      <c r="D12092" t="s">
        <v>3698</v>
      </c>
      <c r="E12092" t="s">
        <v>3944</v>
      </c>
      <c r="F12092" t="s">
        <v>3621</v>
      </c>
      <c r="G12092">
        <v>10058825</v>
      </c>
      <c r="I12092" t="s">
        <v>3622</v>
      </c>
      <c r="J12092" t="s">
        <v>3951</v>
      </c>
      <c r="K12092" t="s">
        <v>3624</v>
      </c>
      <c r="L12092" t="s">
        <v>3958</v>
      </c>
      <c r="M12092">
        <v>12.5</v>
      </c>
      <c r="N12092">
        <v>20</v>
      </c>
      <c r="O12092">
        <v>10.5</v>
      </c>
      <c r="S12092" t="b">
        <v>0</v>
      </c>
      <c r="T12092" t="b">
        <v>0</v>
      </c>
      <c r="U12092" t="b">
        <v>0</v>
      </c>
      <c r="V12092">
        <v>18000</v>
      </c>
      <c r="W12092">
        <v>12000</v>
      </c>
      <c r="X12092">
        <v>2.71</v>
      </c>
      <c r="Y12092">
        <v>14923</v>
      </c>
      <c r="Z12092">
        <v>2.39</v>
      </c>
    </row>
    <row r="12093" spans="1:26">
      <c r="A12093">
        <v>10056176</v>
      </c>
      <c r="B12093" t="s">
        <v>3630</v>
      </c>
      <c r="C12093" t="s">
        <v>3597</v>
      </c>
      <c r="D12093" t="s">
        <v>3698</v>
      </c>
      <c r="E12093" t="s">
        <v>3944</v>
      </c>
      <c r="F12093" t="s">
        <v>3621</v>
      </c>
      <c r="G12093">
        <v>10056176</v>
      </c>
      <c r="I12093" t="s">
        <v>3622</v>
      </c>
      <c r="J12093" t="s">
        <v>3955</v>
      </c>
      <c r="K12093" t="s">
        <v>3624</v>
      </c>
      <c r="L12093" t="s">
        <v>3957</v>
      </c>
      <c r="M12093">
        <v>13.7</v>
      </c>
      <c r="N12093">
        <v>20.7</v>
      </c>
      <c r="O12093">
        <v>11.5</v>
      </c>
      <c r="S12093" t="b">
        <v>0</v>
      </c>
      <c r="T12093" t="b">
        <v>0</v>
      </c>
      <c r="U12093" t="b">
        <v>0</v>
      </c>
      <c r="V12093">
        <v>24000</v>
      </c>
      <c r="W12093">
        <v>15300</v>
      </c>
      <c r="X12093">
        <v>2.7</v>
      </c>
      <c r="Y12093">
        <v>18925</v>
      </c>
      <c r="Z12093">
        <v>2.12</v>
      </c>
    </row>
    <row r="12094" spans="1:26">
      <c r="A12094">
        <v>10056175</v>
      </c>
      <c r="B12094" t="s">
        <v>3630</v>
      </c>
      <c r="C12094" t="s">
        <v>3597</v>
      </c>
      <c r="D12094" t="s">
        <v>3698</v>
      </c>
      <c r="E12094" t="s">
        <v>3944</v>
      </c>
      <c r="F12094" t="s">
        <v>3621</v>
      </c>
      <c r="G12094">
        <v>10056175</v>
      </c>
      <c r="I12094" t="s">
        <v>3622</v>
      </c>
      <c r="J12094" t="s">
        <v>3955</v>
      </c>
      <c r="K12094" t="s">
        <v>3624</v>
      </c>
      <c r="L12094" t="s">
        <v>3956</v>
      </c>
      <c r="M12094">
        <v>13.7</v>
      </c>
      <c r="N12094">
        <v>20.7</v>
      </c>
      <c r="O12094">
        <v>11.5</v>
      </c>
      <c r="S12094" t="b">
        <v>0</v>
      </c>
      <c r="T12094" t="b">
        <v>0</v>
      </c>
      <c r="U12094" t="b">
        <v>0</v>
      </c>
      <c r="V12094">
        <v>24000</v>
      </c>
      <c r="W12094">
        <v>15300</v>
      </c>
      <c r="X12094">
        <v>2.7</v>
      </c>
      <c r="Y12094">
        <v>18925</v>
      </c>
      <c r="Z12094">
        <v>2.12</v>
      </c>
    </row>
    <row r="12095" spans="1:26">
      <c r="A12095">
        <v>10056172</v>
      </c>
      <c r="B12095" t="s">
        <v>3630</v>
      </c>
      <c r="C12095" t="s">
        <v>3597</v>
      </c>
      <c r="D12095" t="s">
        <v>3698</v>
      </c>
      <c r="E12095" t="s">
        <v>3944</v>
      </c>
      <c r="F12095" t="s">
        <v>3621</v>
      </c>
      <c r="G12095">
        <v>10056172</v>
      </c>
      <c r="I12095" t="s">
        <v>3622</v>
      </c>
      <c r="J12095" t="s">
        <v>3949</v>
      </c>
      <c r="K12095" t="s">
        <v>3624</v>
      </c>
      <c r="L12095" t="s">
        <v>3954</v>
      </c>
      <c r="M12095">
        <v>13.7</v>
      </c>
      <c r="N12095">
        <v>22.7</v>
      </c>
      <c r="O12095">
        <v>11</v>
      </c>
      <c r="S12095" t="b">
        <v>0</v>
      </c>
      <c r="T12095" t="b">
        <v>0</v>
      </c>
      <c r="U12095" t="b">
        <v>0</v>
      </c>
      <c r="V12095">
        <v>12000</v>
      </c>
      <c r="W12095">
        <v>7700</v>
      </c>
      <c r="X12095">
        <v>2.75</v>
      </c>
      <c r="Y12095">
        <v>12110</v>
      </c>
      <c r="Z12095">
        <v>2.52</v>
      </c>
    </row>
    <row r="12096" spans="1:26">
      <c r="A12096">
        <v>10056174</v>
      </c>
      <c r="B12096" t="s">
        <v>3630</v>
      </c>
      <c r="C12096" t="s">
        <v>3597</v>
      </c>
      <c r="D12096" t="s">
        <v>3698</v>
      </c>
      <c r="E12096" t="s">
        <v>3944</v>
      </c>
      <c r="F12096" t="s">
        <v>3621</v>
      </c>
      <c r="G12096">
        <v>10056174</v>
      </c>
      <c r="I12096" t="s">
        <v>3622</v>
      </c>
      <c r="J12096" t="s">
        <v>3951</v>
      </c>
      <c r="K12096" t="s">
        <v>3624</v>
      </c>
      <c r="L12096" t="s">
        <v>3953</v>
      </c>
      <c r="M12096">
        <v>13</v>
      </c>
      <c r="N12096">
        <v>21</v>
      </c>
      <c r="O12096">
        <v>10.4</v>
      </c>
      <c r="S12096" t="b">
        <v>0</v>
      </c>
      <c r="T12096" t="b">
        <v>0</v>
      </c>
      <c r="U12096" t="b">
        <v>0</v>
      </c>
      <c r="V12096">
        <v>18000</v>
      </c>
      <c r="W12096">
        <v>11400</v>
      </c>
      <c r="X12096">
        <v>2.72</v>
      </c>
      <c r="Y12096">
        <v>15120</v>
      </c>
      <c r="Z12096">
        <v>2.58</v>
      </c>
    </row>
    <row r="12097" spans="1:26">
      <c r="A12097">
        <v>10056173</v>
      </c>
      <c r="B12097" t="s">
        <v>3630</v>
      </c>
      <c r="C12097" t="s">
        <v>3597</v>
      </c>
      <c r="D12097" t="s">
        <v>3698</v>
      </c>
      <c r="E12097" t="s">
        <v>3944</v>
      </c>
      <c r="F12097" t="s">
        <v>3621</v>
      </c>
      <c r="G12097">
        <v>10056173</v>
      </c>
      <c r="I12097" t="s">
        <v>3622</v>
      </c>
      <c r="J12097" t="s">
        <v>3951</v>
      </c>
      <c r="K12097" t="s">
        <v>3624</v>
      </c>
      <c r="L12097" t="s">
        <v>3952</v>
      </c>
      <c r="M12097">
        <v>13</v>
      </c>
      <c r="N12097">
        <v>21</v>
      </c>
      <c r="O12097">
        <v>10.4</v>
      </c>
      <c r="S12097" t="b">
        <v>0</v>
      </c>
      <c r="T12097" t="b">
        <v>0</v>
      </c>
      <c r="U12097" t="b">
        <v>0</v>
      </c>
      <c r="V12097">
        <v>18000</v>
      </c>
      <c r="W12097">
        <v>11400</v>
      </c>
      <c r="X12097">
        <v>2.72</v>
      </c>
      <c r="Y12097">
        <v>15120</v>
      </c>
      <c r="Z12097">
        <v>2.58</v>
      </c>
    </row>
    <row r="12098" spans="1:26">
      <c r="A12098">
        <v>10056171</v>
      </c>
      <c r="B12098" t="s">
        <v>3630</v>
      </c>
      <c r="C12098" t="s">
        <v>3597</v>
      </c>
      <c r="D12098" t="s">
        <v>3698</v>
      </c>
      <c r="E12098" t="s">
        <v>3944</v>
      </c>
      <c r="F12098" t="s">
        <v>3621</v>
      </c>
      <c r="G12098">
        <v>10056171</v>
      </c>
      <c r="I12098" t="s">
        <v>3622</v>
      </c>
      <c r="J12098" t="s">
        <v>3949</v>
      </c>
      <c r="K12098" t="s">
        <v>3624</v>
      </c>
      <c r="L12098" t="s">
        <v>3950</v>
      </c>
      <c r="M12098">
        <v>13.7</v>
      </c>
      <c r="N12098">
        <v>22.7</v>
      </c>
      <c r="O12098">
        <v>11</v>
      </c>
      <c r="S12098" t="b">
        <v>0</v>
      </c>
      <c r="T12098" t="b">
        <v>0</v>
      </c>
      <c r="U12098" t="b">
        <v>0</v>
      </c>
      <c r="V12098">
        <v>12000</v>
      </c>
      <c r="W12098">
        <v>7700</v>
      </c>
      <c r="X12098">
        <v>2.75</v>
      </c>
      <c r="Y12098">
        <v>12110</v>
      </c>
      <c r="Z12098">
        <v>2.52</v>
      </c>
    </row>
    <row r="12099" spans="1:26">
      <c r="A12099">
        <v>10056168</v>
      </c>
      <c r="B12099" t="s">
        <v>3630</v>
      </c>
      <c r="C12099" t="s">
        <v>3597</v>
      </c>
      <c r="D12099" t="s">
        <v>3698</v>
      </c>
      <c r="E12099" t="s">
        <v>3944</v>
      </c>
      <c r="F12099" t="s">
        <v>3621</v>
      </c>
      <c r="G12099">
        <v>10056168</v>
      </c>
      <c r="I12099" t="s">
        <v>3622</v>
      </c>
      <c r="J12099" t="s">
        <v>3947</v>
      </c>
      <c r="K12099" t="s">
        <v>3624</v>
      </c>
      <c r="L12099" t="s">
        <v>3948</v>
      </c>
      <c r="M12099">
        <v>13</v>
      </c>
      <c r="N12099">
        <v>22</v>
      </c>
      <c r="O12099">
        <v>10.199999999999999</v>
      </c>
      <c r="S12099" t="b">
        <v>0</v>
      </c>
      <c r="T12099" t="b">
        <v>0</v>
      </c>
      <c r="U12099" t="b">
        <v>0</v>
      </c>
      <c r="V12099">
        <v>12000</v>
      </c>
      <c r="W12099">
        <v>7600</v>
      </c>
      <c r="X12099">
        <v>2.59</v>
      </c>
      <c r="Y12099">
        <v>11220</v>
      </c>
      <c r="Z12099">
        <v>2.3199999999999998</v>
      </c>
    </row>
    <row r="12100" spans="1:26">
      <c r="A12100">
        <v>9920038</v>
      </c>
      <c r="B12100" t="s">
        <v>3630</v>
      </c>
      <c r="C12100" t="s">
        <v>3597</v>
      </c>
      <c r="D12100" t="s">
        <v>3698</v>
      </c>
      <c r="E12100" t="s">
        <v>3944</v>
      </c>
      <c r="F12100" t="s">
        <v>3621</v>
      </c>
      <c r="G12100">
        <v>9920038</v>
      </c>
      <c r="I12100" t="s">
        <v>3622</v>
      </c>
      <c r="J12100" t="s">
        <v>3945</v>
      </c>
      <c r="K12100" t="s">
        <v>3624</v>
      </c>
      <c r="L12100" t="s">
        <v>3946</v>
      </c>
      <c r="M12100">
        <v>14.5</v>
      </c>
      <c r="N12100">
        <v>24</v>
      </c>
      <c r="O12100">
        <v>10.5</v>
      </c>
      <c r="S12100" t="b">
        <v>0</v>
      </c>
      <c r="T12100" t="b">
        <v>0</v>
      </c>
      <c r="U12100" t="b">
        <v>0</v>
      </c>
      <c r="V12100">
        <v>9000</v>
      </c>
      <c r="W12100">
        <v>6900</v>
      </c>
      <c r="X12100">
        <v>2.73</v>
      </c>
      <c r="Y12100">
        <v>12115</v>
      </c>
      <c r="Z12100">
        <v>1.95</v>
      </c>
    </row>
    <row r="12101" spans="1:26">
      <c r="A12101">
        <v>201847047</v>
      </c>
      <c r="B12101" t="s">
        <v>3939</v>
      </c>
      <c r="C12101" t="s">
        <v>3597</v>
      </c>
      <c r="D12101" t="s">
        <v>1049</v>
      </c>
      <c r="E12101" t="s">
        <v>3835</v>
      </c>
      <c r="F12101" t="s">
        <v>3787</v>
      </c>
      <c r="G12101">
        <v>201847047</v>
      </c>
      <c r="I12101" t="s">
        <v>3622</v>
      </c>
      <c r="J12101" t="s">
        <v>3940</v>
      </c>
      <c r="K12101" t="s">
        <v>3624</v>
      </c>
      <c r="L12101" t="s">
        <v>3941</v>
      </c>
      <c r="M12101">
        <v>9.3000000000000007</v>
      </c>
      <c r="N12101">
        <v>17.8</v>
      </c>
      <c r="O12101">
        <v>11</v>
      </c>
      <c r="S12101" t="b">
        <v>0</v>
      </c>
      <c r="T12101" t="b">
        <v>0</v>
      </c>
      <c r="U12101" t="b">
        <v>0</v>
      </c>
      <c r="V12101">
        <v>48000</v>
      </c>
      <c r="W12101">
        <v>35000</v>
      </c>
      <c r="X12101">
        <v>2.11</v>
      </c>
      <c r="Y12101">
        <v>42900</v>
      </c>
      <c r="Z12101">
        <v>2.44</v>
      </c>
    </row>
    <row r="12102" spans="1:26">
      <c r="A12102">
        <v>201847065</v>
      </c>
      <c r="B12102" t="s">
        <v>3939</v>
      </c>
      <c r="C12102" t="s">
        <v>3597</v>
      </c>
      <c r="D12102" t="s">
        <v>1049</v>
      </c>
      <c r="E12102" t="s">
        <v>3834</v>
      </c>
      <c r="F12102" t="s">
        <v>3787</v>
      </c>
      <c r="G12102">
        <v>201847065</v>
      </c>
      <c r="I12102" t="s">
        <v>3622</v>
      </c>
      <c r="J12102" t="s">
        <v>3942</v>
      </c>
      <c r="K12102" t="s">
        <v>3624</v>
      </c>
      <c r="L12102" t="s">
        <v>3943</v>
      </c>
      <c r="M12102">
        <v>9.8000000000000007</v>
      </c>
      <c r="N12102">
        <v>18</v>
      </c>
      <c r="O12102">
        <v>10.5</v>
      </c>
      <c r="S12102" t="b">
        <v>0</v>
      </c>
      <c r="T12102" t="b">
        <v>0</v>
      </c>
      <c r="U12102" t="b">
        <v>0</v>
      </c>
      <c r="V12102">
        <v>54000</v>
      </c>
      <c r="W12102">
        <v>39000</v>
      </c>
      <c r="X12102">
        <v>2.39</v>
      </c>
      <c r="Y12102">
        <v>43310</v>
      </c>
      <c r="Z12102">
        <v>2.5099999999999998</v>
      </c>
    </row>
    <row r="12103" spans="1:26">
      <c r="A12103">
        <v>201847048</v>
      </c>
      <c r="B12103" t="s">
        <v>3939</v>
      </c>
      <c r="C12103" t="s">
        <v>3597</v>
      </c>
      <c r="D12103" t="s">
        <v>1049</v>
      </c>
      <c r="E12103" t="s">
        <v>3835</v>
      </c>
      <c r="F12103" t="s">
        <v>3787</v>
      </c>
      <c r="G12103">
        <v>201847048</v>
      </c>
      <c r="I12103" t="s">
        <v>3622</v>
      </c>
      <c r="J12103" t="s">
        <v>3942</v>
      </c>
      <c r="K12103" t="s">
        <v>3624</v>
      </c>
      <c r="L12103" t="s">
        <v>3943</v>
      </c>
      <c r="M12103">
        <v>9.8000000000000007</v>
      </c>
      <c r="N12103">
        <v>18</v>
      </c>
      <c r="O12103">
        <v>10.5</v>
      </c>
      <c r="S12103" t="b">
        <v>0</v>
      </c>
      <c r="T12103" t="b">
        <v>0</v>
      </c>
      <c r="U12103" t="b">
        <v>0</v>
      </c>
      <c r="V12103">
        <v>54000</v>
      </c>
      <c r="W12103">
        <v>39000</v>
      </c>
      <c r="X12103">
        <v>2.39</v>
      </c>
      <c r="Y12103">
        <v>43310</v>
      </c>
      <c r="Z12103">
        <v>2.5099999999999998</v>
      </c>
    </row>
    <row r="12104" spans="1:26">
      <c r="A12104">
        <v>201847064</v>
      </c>
      <c r="B12104" t="s">
        <v>3939</v>
      </c>
      <c r="C12104" t="s">
        <v>3597</v>
      </c>
      <c r="D12104" t="s">
        <v>1049</v>
      </c>
      <c r="E12104" t="s">
        <v>3834</v>
      </c>
      <c r="F12104" t="s">
        <v>3787</v>
      </c>
      <c r="G12104">
        <v>201847064</v>
      </c>
      <c r="I12104" t="s">
        <v>3622</v>
      </c>
      <c r="J12104" t="s">
        <v>3940</v>
      </c>
      <c r="K12104" t="s">
        <v>3624</v>
      </c>
      <c r="L12104" t="s">
        <v>3941</v>
      </c>
      <c r="M12104">
        <v>9.3000000000000007</v>
      </c>
      <c r="N12104">
        <v>17.8</v>
      </c>
      <c r="O12104">
        <v>11</v>
      </c>
      <c r="S12104" t="b">
        <v>0</v>
      </c>
      <c r="T12104" t="b">
        <v>0</v>
      </c>
      <c r="U12104" t="b">
        <v>0</v>
      </c>
      <c r="V12104">
        <v>48000</v>
      </c>
      <c r="W12104">
        <v>35000</v>
      </c>
      <c r="X12104">
        <v>2.11</v>
      </c>
      <c r="Y12104">
        <v>42900</v>
      </c>
      <c r="Z12104">
        <v>2.44</v>
      </c>
    </row>
    <row r="12105" spans="1:26">
      <c r="A12105">
        <v>201847017</v>
      </c>
      <c r="B12105" t="s">
        <v>3939</v>
      </c>
      <c r="C12105" t="s">
        <v>3597</v>
      </c>
      <c r="D12105" t="s">
        <v>1049</v>
      </c>
      <c r="E12105" t="s">
        <v>3637</v>
      </c>
      <c r="F12105" t="s">
        <v>3787</v>
      </c>
      <c r="G12105">
        <v>201847017</v>
      </c>
      <c r="I12105" t="s">
        <v>3622</v>
      </c>
      <c r="J12105" t="s">
        <v>3940</v>
      </c>
      <c r="K12105" t="s">
        <v>3624</v>
      </c>
      <c r="L12105" t="s">
        <v>3941</v>
      </c>
      <c r="M12105">
        <v>9.3000000000000007</v>
      </c>
      <c r="N12105">
        <v>17.8</v>
      </c>
      <c r="O12105">
        <v>11</v>
      </c>
      <c r="S12105" t="b">
        <v>0</v>
      </c>
      <c r="T12105" t="b">
        <v>0</v>
      </c>
      <c r="U12105" t="b">
        <v>0</v>
      </c>
      <c r="V12105">
        <v>48000</v>
      </c>
      <c r="W12105">
        <v>35000</v>
      </c>
      <c r="X12105">
        <v>2.11</v>
      </c>
      <c r="Y12105">
        <v>42900</v>
      </c>
      <c r="Z12105">
        <v>2.44</v>
      </c>
    </row>
    <row r="12106" spans="1:26">
      <c r="A12106">
        <v>201847018</v>
      </c>
      <c r="B12106" t="s">
        <v>3939</v>
      </c>
      <c r="C12106" t="s">
        <v>3597</v>
      </c>
      <c r="D12106" t="s">
        <v>1049</v>
      </c>
      <c r="E12106" t="s">
        <v>3637</v>
      </c>
      <c r="F12106" t="s">
        <v>3787</v>
      </c>
      <c r="G12106">
        <v>201847018</v>
      </c>
      <c r="I12106" t="s">
        <v>3622</v>
      </c>
      <c r="J12106" t="s">
        <v>3942</v>
      </c>
      <c r="K12106" t="s">
        <v>3624</v>
      </c>
      <c r="L12106" t="s">
        <v>3943</v>
      </c>
      <c r="M12106">
        <v>9.8000000000000007</v>
      </c>
      <c r="N12106">
        <v>18</v>
      </c>
      <c r="O12106">
        <v>10.5</v>
      </c>
      <c r="S12106" t="b">
        <v>0</v>
      </c>
      <c r="T12106" t="b">
        <v>0</v>
      </c>
      <c r="U12106" t="b">
        <v>0</v>
      </c>
      <c r="V12106">
        <v>54000</v>
      </c>
      <c r="W12106">
        <v>39000</v>
      </c>
      <c r="X12106">
        <v>2.39</v>
      </c>
      <c r="Y12106">
        <v>43310</v>
      </c>
      <c r="Z12106">
        <v>2.5099999999999998</v>
      </c>
    </row>
    <row r="12107" spans="1:26">
      <c r="A12107">
        <v>201847031</v>
      </c>
      <c r="B12107" t="s">
        <v>3939</v>
      </c>
      <c r="C12107" t="s">
        <v>3597</v>
      </c>
      <c r="D12107" t="s">
        <v>1049</v>
      </c>
      <c r="E12107" t="s">
        <v>3792</v>
      </c>
      <c r="F12107" t="s">
        <v>3787</v>
      </c>
      <c r="G12107">
        <v>201847031</v>
      </c>
      <c r="I12107" t="s">
        <v>3622</v>
      </c>
      <c r="J12107" t="s">
        <v>3942</v>
      </c>
      <c r="K12107" t="s">
        <v>3624</v>
      </c>
      <c r="L12107" t="s">
        <v>3943</v>
      </c>
      <c r="M12107">
        <v>9.8000000000000007</v>
      </c>
      <c r="N12107">
        <v>18</v>
      </c>
      <c r="O12107">
        <v>10.5</v>
      </c>
      <c r="S12107" t="b">
        <v>0</v>
      </c>
      <c r="T12107" t="b">
        <v>0</v>
      </c>
      <c r="U12107" t="b">
        <v>0</v>
      </c>
      <c r="V12107">
        <v>54000</v>
      </c>
      <c r="W12107">
        <v>39000</v>
      </c>
      <c r="X12107">
        <v>2.39</v>
      </c>
      <c r="Y12107">
        <v>43310</v>
      </c>
      <c r="Z12107">
        <v>2.5099999999999998</v>
      </c>
    </row>
    <row r="12108" spans="1:26">
      <c r="A12108">
        <v>201847030</v>
      </c>
      <c r="B12108" t="s">
        <v>3939</v>
      </c>
      <c r="C12108" t="s">
        <v>3597</v>
      </c>
      <c r="D12108" t="s">
        <v>1049</v>
      </c>
      <c r="E12108" t="s">
        <v>3792</v>
      </c>
      <c r="F12108" t="s">
        <v>3787</v>
      </c>
      <c r="G12108">
        <v>201847030</v>
      </c>
      <c r="I12108" t="s">
        <v>3622</v>
      </c>
      <c r="J12108" t="s">
        <v>3940</v>
      </c>
      <c r="K12108" t="s">
        <v>3624</v>
      </c>
      <c r="L12108" t="s">
        <v>3941</v>
      </c>
      <c r="M12108">
        <v>9.3000000000000007</v>
      </c>
      <c r="N12108">
        <v>17.8</v>
      </c>
      <c r="O12108">
        <v>11</v>
      </c>
      <c r="S12108" t="b">
        <v>0</v>
      </c>
      <c r="T12108" t="b">
        <v>0</v>
      </c>
      <c r="U12108" t="b">
        <v>0</v>
      </c>
      <c r="V12108">
        <v>48000</v>
      </c>
      <c r="W12108">
        <v>35000</v>
      </c>
      <c r="X12108">
        <v>2.11</v>
      </c>
      <c r="Y12108">
        <v>42900</v>
      </c>
      <c r="Z12108">
        <v>2.44</v>
      </c>
    </row>
    <row r="12109" spans="1:26">
      <c r="A12109">
        <v>5859619</v>
      </c>
      <c r="B12109" t="s">
        <v>3778</v>
      </c>
      <c r="C12109" t="s">
        <v>3597</v>
      </c>
      <c r="D12109" t="s">
        <v>3714</v>
      </c>
      <c r="E12109" t="s">
        <v>3714</v>
      </c>
      <c r="F12109" t="s">
        <v>3849</v>
      </c>
      <c r="G12109">
        <v>5859619</v>
      </c>
      <c r="I12109" t="s">
        <v>3622</v>
      </c>
      <c r="J12109" t="s">
        <v>3937</v>
      </c>
      <c r="K12109" t="s">
        <v>3624</v>
      </c>
      <c r="L12109" t="s">
        <v>3938</v>
      </c>
      <c r="M12109">
        <v>15</v>
      </c>
      <c r="N12109">
        <v>20</v>
      </c>
      <c r="O12109">
        <v>10.1</v>
      </c>
      <c r="S12109" t="b">
        <v>0</v>
      </c>
      <c r="T12109" t="b">
        <v>0</v>
      </c>
      <c r="U12109" t="b">
        <v>0</v>
      </c>
      <c r="V12109">
        <v>18000</v>
      </c>
      <c r="W12109">
        <v>12500</v>
      </c>
      <c r="X12109">
        <v>2.88</v>
      </c>
      <c r="Y12109">
        <v>14330</v>
      </c>
      <c r="Z12109">
        <v>2.73</v>
      </c>
    </row>
    <row r="12110" spans="1:26">
      <c r="A12110">
        <v>7958200</v>
      </c>
      <c r="B12110" t="s">
        <v>3778</v>
      </c>
      <c r="C12110" t="s">
        <v>3597</v>
      </c>
      <c r="D12110" t="s">
        <v>1093</v>
      </c>
      <c r="E12110" t="s">
        <v>3782</v>
      </c>
      <c r="F12110" t="s">
        <v>3621</v>
      </c>
      <c r="G12110">
        <v>7958200</v>
      </c>
      <c r="I12110" t="s">
        <v>3622</v>
      </c>
      <c r="J12110" t="s">
        <v>3935</v>
      </c>
      <c r="K12110" t="s">
        <v>3624</v>
      </c>
      <c r="L12110" t="s">
        <v>3936</v>
      </c>
      <c r="M12110">
        <v>13.2</v>
      </c>
      <c r="N12110">
        <v>19.5</v>
      </c>
      <c r="O12110">
        <v>10</v>
      </c>
      <c r="S12110" t="b">
        <v>0</v>
      </c>
      <c r="T12110" t="b">
        <v>0</v>
      </c>
      <c r="U12110" t="b">
        <v>0</v>
      </c>
      <c r="V12110">
        <v>17200</v>
      </c>
      <c r="W12110">
        <v>12000</v>
      </c>
      <c r="X12110">
        <v>2.71</v>
      </c>
      <c r="Y12110">
        <v>12000</v>
      </c>
      <c r="Z12110">
        <v>2.61</v>
      </c>
    </row>
    <row r="12111" spans="1:26">
      <c r="A12111">
        <v>201847062</v>
      </c>
      <c r="B12111" t="s">
        <v>3921</v>
      </c>
      <c r="C12111" t="s">
        <v>3597</v>
      </c>
      <c r="D12111" t="s">
        <v>1049</v>
      </c>
      <c r="E12111" t="s">
        <v>3834</v>
      </c>
      <c r="F12111" t="s">
        <v>3849</v>
      </c>
      <c r="G12111">
        <v>201847062</v>
      </c>
      <c r="I12111" t="s">
        <v>3622</v>
      </c>
      <c r="J12111" t="s">
        <v>3842</v>
      </c>
      <c r="K12111" t="s">
        <v>3624</v>
      </c>
      <c r="L12111" t="s">
        <v>3930</v>
      </c>
      <c r="M12111">
        <v>11.5</v>
      </c>
      <c r="N12111">
        <v>20</v>
      </c>
      <c r="O12111">
        <v>11.5</v>
      </c>
      <c r="S12111" t="b">
        <v>0</v>
      </c>
      <c r="T12111" t="b">
        <v>0</v>
      </c>
      <c r="U12111" t="b">
        <v>0</v>
      </c>
      <c r="V12111">
        <v>24000</v>
      </c>
      <c r="W12111">
        <v>17200</v>
      </c>
      <c r="X12111">
        <v>2.82</v>
      </c>
      <c r="Y12111">
        <v>27970</v>
      </c>
      <c r="Z12111">
        <v>1.97</v>
      </c>
    </row>
    <row r="12112" spans="1:26">
      <c r="A12112">
        <v>201846967</v>
      </c>
      <c r="B12112" t="s">
        <v>3921</v>
      </c>
      <c r="C12112" t="s">
        <v>3597</v>
      </c>
      <c r="D12112" t="s">
        <v>1049</v>
      </c>
      <c r="E12112" t="s">
        <v>3835</v>
      </c>
      <c r="F12112" t="s">
        <v>3621</v>
      </c>
      <c r="G12112">
        <v>201846967</v>
      </c>
      <c r="I12112" t="s">
        <v>3622</v>
      </c>
      <c r="J12112" t="s">
        <v>3931</v>
      </c>
      <c r="K12112" t="s">
        <v>3624</v>
      </c>
      <c r="L12112" t="s">
        <v>3934</v>
      </c>
      <c r="M12112">
        <v>13</v>
      </c>
      <c r="N12112">
        <v>22</v>
      </c>
      <c r="O12112">
        <v>10.199999999999999</v>
      </c>
      <c r="S12112" t="b">
        <v>0</v>
      </c>
      <c r="T12112" t="b">
        <v>0</v>
      </c>
      <c r="U12112" t="b">
        <v>0</v>
      </c>
      <c r="V12112">
        <v>12000</v>
      </c>
      <c r="W12112">
        <v>7600</v>
      </c>
      <c r="X12112">
        <v>2.59</v>
      </c>
      <c r="Y12112">
        <v>8400</v>
      </c>
      <c r="Z12112">
        <v>2.39</v>
      </c>
    </row>
    <row r="12113" spans="1:26">
      <c r="A12113">
        <v>201846987</v>
      </c>
      <c r="B12113" t="s">
        <v>3921</v>
      </c>
      <c r="C12113" t="s">
        <v>3597</v>
      </c>
      <c r="D12113" t="s">
        <v>1049</v>
      </c>
      <c r="E12113" t="s">
        <v>3834</v>
      </c>
      <c r="F12113" t="s">
        <v>3621</v>
      </c>
      <c r="G12113">
        <v>201846987</v>
      </c>
      <c r="I12113" t="s">
        <v>3622</v>
      </c>
      <c r="J12113" t="s">
        <v>3931</v>
      </c>
      <c r="K12113" t="s">
        <v>3624</v>
      </c>
      <c r="L12113" t="s">
        <v>3934</v>
      </c>
      <c r="M12113">
        <v>13</v>
      </c>
      <c r="N12113">
        <v>22</v>
      </c>
      <c r="O12113">
        <v>10.199999999999999</v>
      </c>
      <c r="S12113" t="b">
        <v>0</v>
      </c>
      <c r="T12113" t="b">
        <v>0</v>
      </c>
      <c r="U12113" t="b">
        <v>0</v>
      </c>
      <c r="V12113">
        <v>12000</v>
      </c>
      <c r="W12113">
        <v>7600</v>
      </c>
      <c r="X12113">
        <v>2.59</v>
      </c>
      <c r="Y12113">
        <v>8400</v>
      </c>
      <c r="Z12113">
        <v>2.39</v>
      </c>
    </row>
    <row r="12114" spans="1:26">
      <c r="A12114">
        <v>8738647</v>
      </c>
      <c r="B12114" t="s">
        <v>3921</v>
      </c>
      <c r="C12114" t="s">
        <v>3597</v>
      </c>
      <c r="D12114" t="s">
        <v>1049</v>
      </c>
      <c r="E12114" t="s">
        <v>3792</v>
      </c>
      <c r="F12114" t="s">
        <v>3621</v>
      </c>
      <c r="G12114">
        <v>8738647</v>
      </c>
      <c r="I12114" t="s">
        <v>3622</v>
      </c>
      <c r="J12114" t="s">
        <v>3931</v>
      </c>
      <c r="K12114" t="s">
        <v>3624</v>
      </c>
      <c r="L12114" t="s">
        <v>3933</v>
      </c>
      <c r="M12114">
        <v>13</v>
      </c>
      <c r="N12114">
        <v>22</v>
      </c>
      <c r="O12114">
        <v>10.199999999999999</v>
      </c>
      <c r="S12114" t="b">
        <v>0</v>
      </c>
      <c r="T12114" t="b">
        <v>0</v>
      </c>
      <c r="U12114" t="b">
        <v>0</v>
      </c>
      <c r="V12114">
        <v>12000</v>
      </c>
      <c r="W12114">
        <v>7600</v>
      </c>
      <c r="X12114">
        <v>2.59</v>
      </c>
      <c r="Y12114">
        <v>8400</v>
      </c>
      <c r="Z12114">
        <v>2.39</v>
      </c>
    </row>
    <row r="12115" spans="1:26">
      <c r="A12115">
        <v>8738634</v>
      </c>
      <c r="B12115" t="s">
        <v>3921</v>
      </c>
      <c r="C12115" t="s">
        <v>3597</v>
      </c>
      <c r="D12115" t="s">
        <v>1049</v>
      </c>
      <c r="E12115" t="s">
        <v>3637</v>
      </c>
      <c r="F12115" t="s">
        <v>3621</v>
      </c>
      <c r="G12115">
        <v>8738634</v>
      </c>
      <c r="I12115" t="s">
        <v>3622</v>
      </c>
      <c r="J12115" t="s">
        <v>3931</v>
      </c>
      <c r="K12115" t="s">
        <v>3624</v>
      </c>
      <c r="L12115" t="s">
        <v>3932</v>
      </c>
      <c r="M12115">
        <v>13</v>
      </c>
      <c r="N12115">
        <v>22</v>
      </c>
      <c r="O12115">
        <v>10.199999999999999</v>
      </c>
      <c r="S12115" t="b">
        <v>0</v>
      </c>
      <c r="T12115" t="b">
        <v>0</v>
      </c>
      <c r="U12115" t="b">
        <v>0</v>
      </c>
      <c r="V12115">
        <v>12000</v>
      </c>
      <c r="W12115">
        <v>7600</v>
      </c>
      <c r="X12115">
        <v>2.59</v>
      </c>
      <c r="Y12115">
        <v>8400</v>
      </c>
      <c r="Z12115">
        <v>2.39</v>
      </c>
    </row>
    <row r="12116" spans="1:26">
      <c r="A12116">
        <v>201847015</v>
      </c>
      <c r="B12116" t="s">
        <v>3921</v>
      </c>
      <c r="C12116" t="s">
        <v>3597</v>
      </c>
      <c r="D12116" t="s">
        <v>1049</v>
      </c>
      <c r="E12116" t="s">
        <v>3637</v>
      </c>
      <c r="F12116" t="s">
        <v>3849</v>
      </c>
      <c r="G12116">
        <v>201847015</v>
      </c>
      <c r="I12116" t="s">
        <v>3622</v>
      </c>
      <c r="J12116" t="s">
        <v>3842</v>
      </c>
      <c r="K12116" t="s">
        <v>3624</v>
      </c>
      <c r="L12116" t="s">
        <v>3930</v>
      </c>
      <c r="M12116">
        <v>11.5</v>
      </c>
      <c r="N12116">
        <v>20</v>
      </c>
      <c r="O12116">
        <v>11.5</v>
      </c>
      <c r="S12116" t="b">
        <v>0</v>
      </c>
      <c r="T12116" t="b">
        <v>0</v>
      </c>
      <c r="U12116" t="b">
        <v>0</v>
      </c>
      <c r="V12116">
        <v>24000</v>
      </c>
      <c r="W12116">
        <v>17200</v>
      </c>
      <c r="X12116">
        <v>2.82</v>
      </c>
      <c r="Y12116">
        <v>27970</v>
      </c>
      <c r="Z12116">
        <v>1.97</v>
      </c>
    </row>
    <row r="12117" spans="1:26">
      <c r="A12117">
        <v>201846993</v>
      </c>
      <c r="B12117" t="s">
        <v>3921</v>
      </c>
      <c r="C12117" t="s">
        <v>3597</v>
      </c>
      <c r="D12117" t="s">
        <v>1049</v>
      </c>
      <c r="E12117" t="s">
        <v>3834</v>
      </c>
      <c r="F12117" t="s">
        <v>3849</v>
      </c>
      <c r="G12117">
        <v>201846993</v>
      </c>
      <c r="I12117" t="s">
        <v>3622</v>
      </c>
      <c r="J12117" t="s">
        <v>3925</v>
      </c>
      <c r="K12117" t="s">
        <v>3624</v>
      </c>
      <c r="L12117" t="s">
        <v>3929</v>
      </c>
      <c r="M12117">
        <v>12.5</v>
      </c>
      <c r="N12117">
        <v>19.5</v>
      </c>
      <c r="O12117">
        <v>10.6</v>
      </c>
      <c r="S12117" t="b">
        <v>0</v>
      </c>
      <c r="T12117" t="b">
        <v>0</v>
      </c>
      <c r="U12117" t="b">
        <v>0</v>
      </c>
      <c r="V12117">
        <v>12000</v>
      </c>
      <c r="W12117">
        <v>8700</v>
      </c>
      <c r="X12117">
        <v>2.41</v>
      </c>
      <c r="Y12117">
        <v>12830</v>
      </c>
      <c r="Z12117">
        <v>1.85</v>
      </c>
    </row>
    <row r="12118" spans="1:26">
      <c r="A12118">
        <v>201847028</v>
      </c>
      <c r="B12118" t="s">
        <v>3921</v>
      </c>
      <c r="C12118" t="s">
        <v>3597</v>
      </c>
      <c r="D12118" t="s">
        <v>1049</v>
      </c>
      <c r="E12118" t="s">
        <v>3792</v>
      </c>
      <c r="F12118" t="s">
        <v>3849</v>
      </c>
      <c r="G12118">
        <v>201847028</v>
      </c>
      <c r="I12118" t="s">
        <v>3622</v>
      </c>
      <c r="J12118" t="s">
        <v>3842</v>
      </c>
      <c r="K12118" t="s">
        <v>3624</v>
      </c>
      <c r="L12118" t="s">
        <v>3930</v>
      </c>
      <c r="M12118">
        <v>11.5</v>
      </c>
      <c r="N12118">
        <v>20</v>
      </c>
      <c r="O12118">
        <v>11.5</v>
      </c>
      <c r="S12118" t="b">
        <v>0</v>
      </c>
      <c r="T12118" t="b">
        <v>0</v>
      </c>
      <c r="U12118" t="b">
        <v>0</v>
      </c>
      <c r="V12118">
        <v>24000</v>
      </c>
      <c r="W12118">
        <v>17200</v>
      </c>
      <c r="X12118">
        <v>2.82</v>
      </c>
      <c r="Y12118">
        <v>27970</v>
      </c>
      <c r="Z12118">
        <v>1.97</v>
      </c>
    </row>
    <row r="12119" spans="1:26">
      <c r="A12119">
        <v>201847045</v>
      </c>
      <c r="B12119" t="s">
        <v>3921</v>
      </c>
      <c r="C12119" t="s">
        <v>3597</v>
      </c>
      <c r="D12119" t="s">
        <v>1049</v>
      </c>
      <c r="E12119" t="s">
        <v>3835</v>
      </c>
      <c r="F12119" t="s">
        <v>3849</v>
      </c>
      <c r="G12119">
        <v>201847045</v>
      </c>
      <c r="I12119" t="s">
        <v>3622</v>
      </c>
      <c r="J12119" t="s">
        <v>3842</v>
      </c>
      <c r="K12119" t="s">
        <v>3624</v>
      </c>
      <c r="L12119" t="s">
        <v>3930</v>
      </c>
      <c r="M12119">
        <v>11.5</v>
      </c>
      <c r="N12119">
        <v>20</v>
      </c>
      <c r="O12119">
        <v>11.5</v>
      </c>
      <c r="S12119" t="b">
        <v>0</v>
      </c>
      <c r="T12119" t="b">
        <v>0</v>
      </c>
      <c r="U12119" t="b">
        <v>0</v>
      </c>
      <c r="V12119">
        <v>24000</v>
      </c>
      <c r="W12119">
        <v>17200</v>
      </c>
      <c r="X12119">
        <v>2.82</v>
      </c>
      <c r="Y12119">
        <v>27970</v>
      </c>
      <c r="Z12119">
        <v>1.97</v>
      </c>
    </row>
    <row r="12120" spans="1:26">
      <c r="A12120">
        <v>201846973</v>
      </c>
      <c r="B12120" t="s">
        <v>3921</v>
      </c>
      <c r="C12120" t="s">
        <v>3597</v>
      </c>
      <c r="D12120" t="s">
        <v>1049</v>
      </c>
      <c r="E12120" t="s">
        <v>3835</v>
      </c>
      <c r="F12120" t="s">
        <v>3849</v>
      </c>
      <c r="G12120">
        <v>201846973</v>
      </c>
      <c r="I12120" t="s">
        <v>3622</v>
      </c>
      <c r="J12120" t="s">
        <v>3925</v>
      </c>
      <c r="K12120" t="s">
        <v>3624</v>
      </c>
      <c r="L12120" t="s">
        <v>3929</v>
      </c>
      <c r="M12120">
        <v>12.5</v>
      </c>
      <c r="N12120">
        <v>19.5</v>
      </c>
      <c r="O12120">
        <v>10.6</v>
      </c>
      <c r="S12120" t="b">
        <v>0</v>
      </c>
      <c r="T12120" t="b">
        <v>0</v>
      </c>
      <c r="U12120" t="b">
        <v>0</v>
      </c>
      <c r="V12120">
        <v>12000</v>
      </c>
      <c r="W12120">
        <v>8700</v>
      </c>
      <c r="X12120">
        <v>2.41</v>
      </c>
      <c r="Y12120">
        <v>12830</v>
      </c>
      <c r="Z12120">
        <v>1.85</v>
      </c>
    </row>
    <row r="12121" spans="1:26">
      <c r="A12121">
        <v>200059155</v>
      </c>
      <c r="B12121" t="s">
        <v>3921</v>
      </c>
      <c r="C12121" t="s">
        <v>3597</v>
      </c>
      <c r="D12121" t="s">
        <v>1049</v>
      </c>
      <c r="E12121" t="s">
        <v>3637</v>
      </c>
      <c r="F12121" t="s">
        <v>3849</v>
      </c>
      <c r="G12121">
        <v>200059155</v>
      </c>
      <c r="I12121" t="s">
        <v>3622</v>
      </c>
      <c r="J12121" t="s">
        <v>3925</v>
      </c>
      <c r="K12121" t="s">
        <v>3624</v>
      </c>
      <c r="L12121" t="s">
        <v>3929</v>
      </c>
      <c r="M12121">
        <v>12.5</v>
      </c>
      <c r="N12121">
        <v>19.5</v>
      </c>
      <c r="O12121">
        <v>10.6</v>
      </c>
      <c r="S12121" t="b">
        <v>0</v>
      </c>
      <c r="T12121" t="b">
        <v>0</v>
      </c>
      <c r="U12121" t="b">
        <v>0</v>
      </c>
      <c r="V12121">
        <v>12000</v>
      </c>
      <c r="W12121">
        <v>8700</v>
      </c>
      <c r="X12121">
        <v>2.41</v>
      </c>
      <c r="Y12121">
        <v>12830</v>
      </c>
      <c r="Z12121">
        <v>1.85</v>
      </c>
    </row>
    <row r="12122" spans="1:26">
      <c r="A12122">
        <v>200059154</v>
      </c>
      <c r="B12122" t="s">
        <v>3921</v>
      </c>
      <c r="C12122" t="s">
        <v>3597</v>
      </c>
      <c r="D12122" t="s">
        <v>1049</v>
      </c>
      <c r="E12122" t="s">
        <v>3792</v>
      </c>
      <c r="F12122" t="s">
        <v>3849</v>
      </c>
      <c r="G12122">
        <v>200059154</v>
      </c>
      <c r="I12122" t="s">
        <v>3622</v>
      </c>
      <c r="J12122" t="s">
        <v>3925</v>
      </c>
      <c r="K12122" t="s">
        <v>3624</v>
      </c>
      <c r="L12122" t="s">
        <v>3929</v>
      </c>
      <c r="M12122">
        <v>12.5</v>
      </c>
      <c r="N12122">
        <v>19.5</v>
      </c>
      <c r="O12122">
        <v>10.6</v>
      </c>
      <c r="S12122" t="b">
        <v>0</v>
      </c>
      <c r="T12122" t="b">
        <v>0</v>
      </c>
      <c r="U12122" t="b">
        <v>0</v>
      </c>
      <c r="V12122">
        <v>12000</v>
      </c>
      <c r="W12122">
        <v>8700</v>
      </c>
      <c r="X12122">
        <v>2.41</v>
      </c>
      <c r="Y12122">
        <v>12830</v>
      </c>
      <c r="Z12122">
        <v>1.85</v>
      </c>
    </row>
    <row r="12123" spans="1:26">
      <c r="A12123">
        <v>201847056</v>
      </c>
      <c r="B12123" t="s">
        <v>3921</v>
      </c>
      <c r="C12123" t="s">
        <v>3597</v>
      </c>
      <c r="D12123" t="s">
        <v>1049</v>
      </c>
      <c r="E12123" t="s">
        <v>3834</v>
      </c>
      <c r="F12123" t="s">
        <v>3849</v>
      </c>
      <c r="G12123">
        <v>201847056</v>
      </c>
      <c r="I12123" t="s">
        <v>3622</v>
      </c>
      <c r="J12123" t="s">
        <v>3842</v>
      </c>
      <c r="K12123" t="s">
        <v>3624</v>
      </c>
      <c r="L12123" t="s">
        <v>3928</v>
      </c>
      <c r="M12123">
        <v>11</v>
      </c>
      <c r="N12123">
        <v>20</v>
      </c>
      <c r="O12123">
        <v>11.5</v>
      </c>
      <c r="S12123" t="b">
        <v>0</v>
      </c>
      <c r="T12123" t="b">
        <v>0</v>
      </c>
      <c r="U12123" t="b">
        <v>0</v>
      </c>
      <c r="V12123">
        <v>24000</v>
      </c>
      <c r="W12123">
        <v>16200</v>
      </c>
      <c r="X12123">
        <v>2.73</v>
      </c>
      <c r="Y12123">
        <v>25700</v>
      </c>
      <c r="Z12123">
        <v>1.95</v>
      </c>
    </row>
    <row r="12124" spans="1:26">
      <c r="A12124">
        <v>201847039</v>
      </c>
      <c r="B12124" t="s">
        <v>3921</v>
      </c>
      <c r="C12124" t="s">
        <v>3597</v>
      </c>
      <c r="D12124" t="s">
        <v>1049</v>
      </c>
      <c r="E12124" t="s">
        <v>3835</v>
      </c>
      <c r="F12124" t="s">
        <v>3849</v>
      </c>
      <c r="G12124">
        <v>201847039</v>
      </c>
      <c r="I12124" t="s">
        <v>3622</v>
      </c>
      <c r="J12124" t="s">
        <v>3842</v>
      </c>
      <c r="K12124" t="s">
        <v>3624</v>
      </c>
      <c r="L12124" t="s">
        <v>3928</v>
      </c>
      <c r="M12124">
        <v>11</v>
      </c>
      <c r="N12124">
        <v>20</v>
      </c>
      <c r="O12124">
        <v>11.5</v>
      </c>
      <c r="S12124" t="b">
        <v>0</v>
      </c>
      <c r="T12124" t="b">
        <v>0</v>
      </c>
      <c r="U12124" t="b">
        <v>0</v>
      </c>
      <c r="V12124">
        <v>24000</v>
      </c>
      <c r="W12124">
        <v>16200</v>
      </c>
      <c r="X12124">
        <v>2.73</v>
      </c>
      <c r="Y12124">
        <v>25700</v>
      </c>
      <c r="Z12124">
        <v>1.95</v>
      </c>
    </row>
    <row r="12125" spans="1:26">
      <c r="A12125">
        <v>201847024</v>
      </c>
      <c r="B12125" t="s">
        <v>3921</v>
      </c>
      <c r="C12125" t="s">
        <v>3597</v>
      </c>
      <c r="D12125" t="s">
        <v>1049</v>
      </c>
      <c r="E12125" t="s">
        <v>3792</v>
      </c>
      <c r="F12125" t="s">
        <v>3849</v>
      </c>
      <c r="G12125">
        <v>201847024</v>
      </c>
      <c r="I12125" t="s">
        <v>3622</v>
      </c>
      <c r="J12125" t="s">
        <v>3842</v>
      </c>
      <c r="K12125" t="s">
        <v>3624</v>
      </c>
      <c r="L12125" t="s">
        <v>3928</v>
      </c>
      <c r="M12125">
        <v>11</v>
      </c>
      <c r="N12125">
        <v>20</v>
      </c>
      <c r="O12125">
        <v>11.5</v>
      </c>
      <c r="S12125" t="b">
        <v>0</v>
      </c>
      <c r="T12125" t="b">
        <v>0</v>
      </c>
      <c r="U12125" t="b">
        <v>0</v>
      </c>
      <c r="V12125">
        <v>24000</v>
      </c>
      <c r="W12125">
        <v>16200</v>
      </c>
      <c r="X12125">
        <v>2.73</v>
      </c>
      <c r="Y12125">
        <v>25700</v>
      </c>
      <c r="Z12125">
        <v>1.95</v>
      </c>
    </row>
    <row r="12126" spans="1:26">
      <c r="A12126">
        <v>201846999</v>
      </c>
      <c r="B12126" t="s">
        <v>3921</v>
      </c>
      <c r="C12126" t="s">
        <v>3597</v>
      </c>
      <c r="D12126" t="s">
        <v>1049</v>
      </c>
      <c r="E12126" t="s">
        <v>3834</v>
      </c>
      <c r="F12126" t="s">
        <v>3849</v>
      </c>
      <c r="G12126">
        <v>201846999</v>
      </c>
      <c r="I12126" t="s">
        <v>3622</v>
      </c>
      <c r="J12126" t="s">
        <v>3925</v>
      </c>
      <c r="K12126" t="s">
        <v>3624</v>
      </c>
      <c r="L12126" t="s">
        <v>3926</v>
      </c>
      <c r="M12126">
        <v>12.5</v>
      </c>
      <c r="N12126">
        <v>19.399999999999999</v>
      </c>
      <c r="O12126">
        <v>10.5</v>
      </c>
      <c r="S12126" t="b">
        <v>0</v>
      </c>
      <c r="T12126" t="b">
        <v>0</v>
      </c>
      <c r="U12126" t="b">
        <v>0</v>
      </c>
      <c r="V12126">
        <v>12000</v>
      </c>
      <c r="W12126">
        <v>9600</v>
      </c>
      <c r="X12126">
        <v>2.4900000000000002</v>
      </c>
      <c r="Y12126">
        <v>11830</v>
      </c>
      <c r="Z12126">
        <v>1.68</v>
      </c>
    </row>
    <row r="12127" spans="1:26">
      <c r="A12127">
        <v>201847011</v>
      </c>
      <c r="B12127" t="s">
        <v>3921</v>
      </c>
      <c r="C12127" t="s">
        <v>3597</v>
      </c>
      <c r="D12127" t="s">
        <v>1049</v>
      </c>
      <c r="E12127" t="s">
        <v>3637</v>
      </c>
      <c r="F12127" t="s">
        <v>3849</v>
      </c>
      <c r="G12127">
        <v>201847011</v>
      </c>
      <c r="I12127" t="s">
        <v>3622</v>
      </c>
      <c r="J12127" t="s">
        <v>3842</v>
      </c>
      <c r="K12127" t="s">
        <v>3624</v>
      </c>
      <c r="L12127" t="s">
        <v>3928</v>
      </c>
      <c r="M12127">
        <v>11</v>
      </c>
      <c r="N12127">
        <v>20</v>
      </c>
      <c r="O12127">
        <v>11.5</v>
      </c>
      <c r="S12127" t="b">
        <v>0</v>
      </c>
      <c r="T12127" t="b">
        <v>0</v>
      </c>
      <c r="U12127" t="b">
        <v>0</v>
      </c>
      <c r="V12127">
        <v>24000</v>
      </c>
      <c r="W12127">
        <v>16200</v>
      </c>
      <c r="X12127">
        <v>2.73</v>
      </c>
      <c r="Y12127">
        <v>25700</v>
      </c>
      <c r="Z12127">
        <v>1.95</v>
      </c>
    </row>
    <row r="12128" spans="1:26">
      <c r="A12128">
        <v>201846979</v>
      </c>
      <c r="B12128" t="s">
        <v>3921</v>
      </c>
      <c r="C12128" t="s">
        <v>3597</v>
      </c>
      <c r="D12128" t="s">
        <v>1049</v>
      </c>
      <c r="E12128" t="s">
        <v>3835</v>
      </c>
      <c r="F12128" t="s">
        <v>3849</v>
      </c>
      <c r="G12128">
        <v>201846979</v>
      </c>
      <c r="I12128" t="s">
        <v>3622</v>
      </c>
      <c r="J12128" t="s">
        <v>3925</v>
      </c>
      <c r="K12128" t="s">
        <v>3624</v>
      </c>
      <c r="L12128" t="s">
        <v>3926</v>
      </c>
      <c r="M12128">
        <v>12.5</v>
      </c>
      <c r="N12128">
        <v>19.399999999999999</v>
      </c>
      <c r="O12128">
        <v>10.5</v>
      </c>
      <c r="S12128" t="b">
        <v>0</v>
      </c>
      <c r="T12128" t="b">
        <v>0</v>
      </c>
      <c r="U12128" t="b">
        <v>0</v>
      </c>
      <c r="V12128">
        <v>12000</v>
      </c>
      <c r="W12128">
        <v>9600</v>
      </c>
      <c r="X12128">
        <v>2.4900000000000002</v>
      </c>
      <c r="Y12128">
        <v>11830</v>
      </c>
      <c r="Z12128">
        <v>1.68</v>
      </c>
    </row>
    <row r="12129" spans="1:26">
      <c r="A12129">
        <v>201846990</v>
      </c>
      <c r="B12129" t="s">
        <v>3921</v>
      </c>
      <c r="C12129" t="s">
        <v>3597</v>
      </c>
      <c r="D12129" t="s">
        <v>1049</v>
      </c>
      <c r="E12129" t="s">
        <v>3834</v>
      </c>
      <c r="F12129" t="s">
        <v>3621</v>
      </c>
      <c r="G12129">
        <v>201846990</v>
      </c>
      <c r="I12129" t="s">
        <v>3622</v>
      </c>
      <c r="J12129" t="s">
        <v>3840</v>
      </c>
      <c r="K12129" t="s">
        <v>3624</v>
      </c>
      <c r="L12129" t="s">
        <v>3927</v>
      </c>
      <c r="M12129">
        <v>12.5</v>
      </c>
      <c r="N12129">
        <v>20</v>
      </c>
      <c r="O12129">
        <v>10.3</v>
      </c>
      <c r="S12129" t="b">
        <v>0</v>
      </c>
      <c r="T12129" t="b">
        <v>0</v>
      </c>
      <c r="U12129" t="b">
        <v>0</v>
      </c>
      <c r="V12129">
        <v>17000</v>
      </c>
      <c r="W12129">
        <v>10800</v>
      </c>
      <c r="X12129">
        <v>2.64</v>
      </c>
      <c r="Y12129">
        <v>23000</v>
      </c>
      <c r="Z12129">
        <v>2.2400000000000002</v>
      </c>
    </row>
    <row r="12130" spans="1:26">
      <c r="A12130">
        <v>201846970</v>
      </c>
      <c r="B12130" t="s">
        <v>3921</v>
      </c>
      <c r="C12130" t="s">
        <v>3597</v>
      </c>
      <c r="D12130" t="s">
        <v>1049</v>
      </c>
      <c r="E12130" t="s">
        <v>3835</v>
      </c>
      <c r="F12130" t="s">
        <v>3621</v>
      </c>
      <c r="G12130">
        <v>201846970</v>
      </c>
      <c r="I12130" t="s">
        <v>3622</v>
      </c>
      <c r="J12130" t="s">
        <v>3840</v>
      </c>
      <c r="K12130" t="s">
        <v>3624</v>
      </c>
      <c r="L12130" t="s">
        <v>3927</v>
      </c>
      <c r="M12130">
        <v>12.5</v>
      </c>
      <c r="N12130">
        <v>20</v>
      </c>
      <c r="O12130">
        <v>10.3</v>
      </c>
      <c r="S12130" t="b">
        <v>0</v>
      </c>
      <c r="T12130" t="b">
        <v>0</v>
      </c>
      <c r="U12130" t="b">
        <v>0</v>
      </c>
      <c r="V12130">
        <v>17000</v>
      </c>
      <c r="W12130">
        <v>10800</v>
      </c>
      <c r="X12130">
        <v>2.64</v>
      </c>
      <c r="Y12130">
        <v>23000</v>
      </c>
      <c r="Z12130">
        <v>2.2400000000000002</v>
      </c>
    </row>
    <row r="12131" spans="1:26">
      <c r="A12131">
        <v>200059156</v>
      </c>
      <c r="B12131" t="s">
        <v>3921</v>
      </c>
      <c r="C12131" t="s">
        <v>3597</v>
      </c>
      <c r="D12131" t="s">
        <v>1049</v>
      </c>
      <c r="E12131" t="s">
        <v>3792</v>
      </c>
      <c r="F12131" t="s">
        <v>3849</v>
      </c>
      <c r="G12131">
        <v>200059156</v>
      </c>
      <c r="I12131" t="s">
        <v>3622</v>
      </c>
      <c r="J12131" t="s">
        <v>3925</v>
      </c>
      <c r="K12131" t="s">
        <v>3624</v>
      </c>
      <c r="L12131" t="s">
        <v>3926</v>
      </c>
      <c r="M12131">
        <v>12.5</v>
      </c>
      <c r="N12131">
        <v>19.399999999999999</v>
      </c>
      <c r="O12131">
        <v>10.5</v>
      </c>
      <c r="S12131" t="b">
        <v>0</v>
      </c>
      <c r="T12131" t="b">
        <v>0</v>
      </c>
      <c r="U12131" t="b">
        <v>0</v>
      </c>
      <c r="V12131">
        <v>12000</v>
      </c>
      <c r="W12131">
        <v>9600</v>
      </c>
      <c r="X12131">
        <v>2.4900000000000002</v>
      </c>
      <c r="Y12131">
        <v>11830</v>
      </c>
      <c r="Z12131">
        <v>1.68</v>
      </c>
    </row>
    <row r="12132" spans="1:26">
      <c r="A12132">
        <v>200059157</v>
      </c>
      <c r="B12132" t="s">
        <v>3921</v>
      </c>
      <c r="C12132" t="s">
        <v>3597</v>
      </c>
      <c r="D12132" t="s">
        <v>1049</v>
      </c>
      <c r="E12132" t="s">
        <v>3637</v>
      </c>
      <c r="F12132" t="s">
        <v>3849</v>
      </c>
      <c r="G12132">
        <v>200059157</v>
      </c>
      <c r="I12132" t="s">
        <v>3622</v>
      </c>
      <c r="J12132" t="s">
        <v>3925</v>
      </c>
      <c r="K12132" t="s">
        <v>3624</v>
      </c>
      <c r="L12132" t="s">
        <v>3926</v>
      </c>
      <c r="M12132">
        <v>12.5</v>
      </c>
      <c r="N12132">
        <v>19.399999999999999</v>
      </c>
      <c r="O12132">
        <v>10.5</v>
      </c>
      <c r="S12132" t="b">
        <v>0</v>
      </c>
      <c r="T12132" t="b">
        <v>0</v>
      </c>
      <c r="U12132" t="b">
        <v>0</v>
      </c>
      <c r="V12132">
        <v>12000</v>
      </c>
      <c r="W12132">
        <v>9600</v>
      </c>
      <c r="X12132">
        <v>2.4900000000000002</v>
      </c>
      <c r="Y12132">
        <v>11830</v>
      </c>
      <c r="Z12132">
        <v>1.68</v>
      </c>
    </row>
    <row r="12133" spans="1:26">
      <c r="A12133">
        <v>8738644</v>
      </c>
      <c r="B12133" t="s">
        <v>3921</v>
      </c>
      <c r="C12133" t="s">
        <v>3597</v>
      </c>
      <c r="D12133" t="s">
        <v>1049</v>
      </c>
      <c r="E12133" t="s">
        <v>3792</v>
      </c>
      <c r="F12133" t="s">
        <v>3621</v>
      </c>
      <c r="G12133">
        <v>8738644</v>
      </c>
      <c r="I12133" t="s">
        <v>3622</v>
      </c>
      <c r="J12133" t="s">
        <v>3840</v>
      </c>
      <c r="K12133" t="s">
        <v>3624</v>
      </c>
      <c r="L12133" t="s">
        <v>3924</v>
      </c>
      <c r="M12133">
        <v>12.5</v>
      </c>
      <c r="N12133">
        <v>20</v>
      </c>
      <c r="O12133">
        <v>10.3</v>
      </c>
      <c r="S12133" t="b">
        <v>0</v>
      </c>
      <c r="T12133" t="b">
        <v>0</v>
      </c>
      <c r="U12133" t="b">
        <v>0</v>
      </c>
      <c r="V12133">
        <v>17000</v>
      </c>
      <c r="W12133">
        <v>10800</v>
      </c>
      <c r="X12133">
        <v>2.64</v>
      </c>
      <c r="Y12133">
        <v>23000</v>
      </c>
      <c r="Z12133">
        <v>2.2400000000000002</v>
      </c>
    </row>
    <row r="12134" spans="1:26">
      <c r="A12134">
        <v>8738637</v>
      </c>
      <c r="B12134" t="s">
        <v>3921</v>
      </c>
      <c r="C12134" t="s">
        <v>3597</v>
      </c>
      <c r="D12134" t="s">
        <v>1049</v>
      </c>
      <c r="E12134" t="s">
        <v>3637</v>
      </c>
      <c r="F12134" t="s">
        <v>3621</v>
      </c>
      <c r="G12134">
        <v>8738637</v>
      </c>
      <c r="I12134" t="s">
        <v>3622</v>
      </c>
      <c r="J12134" t="s">
        <v>3840</v>
      </c>
      <c r="K12134" t="s">
        <v>3624</v>
      </c>
      <c r="L12134" t="s">
        <v>3923</v>
      </c>
      <c r="M12134">
        <v>12.5</v>
      </c>
      <c r="N12134">
        <v>20</v>
      </c>
      <c r="O12134">
        <v>10.3</v>
      </c>
      <c r="S12134" t="b">
        <v>0</v>
      </c>
      <c r="T12134" t="b">
        <v>0</v>
      </c>
      <c r="U12134" t="b">
        <v>0</v>
      </c>
      <c r="V12134">
        <v>17000</v>
      </c>
      <c r="W12134">
        <v>10800</v>
      </c>
      <c r="X12134">
        <v>2.64</v>
      </c>
      <c r="Y12134">
        <v>23000</v>
      </c>
      <c r="Z12134">
        <v>2.2400000000000002</v>
      </c>
    </row>
    <row r="12135" spans="1:26">
      <c r="A12135">
        <v>201846965</v>
      </c>
      <c r="B12135" t="s">
        <v>3921</v>
      </c>
      <c r="C12135" t="s">
        <v>3597</v>
      </c>
      <c r="D12135" t="s">
        <v>1049</v>
      </c>
      <c r="E12135" t="s">
        <v>3792</v>
      </c>
      <c r="F12135" t="s">
        <v>3849</v>
      </c>
      <c r="G12135">
        <v>201846965</v>
      </c>
      <c r="I12135" t="s">
        <v>3622</v>
      </c>
      <c r="J12135" t="s">
        <v>3840</v>
      </c>
      <c r="K12135" t="s">
        <v>3624</v>
      </c>
      <c r="L12135" t="s">
        <v>3922</v>
      </c>
      <c r="M12135">
        <v>12.5</v>
      </c>
      <c r="N12135">
        <v>19.899999999999999</v>
      </c>
      <c r="O12135">
        <v>10.6</v>
      </c>
      <c r="S12135" t="b">
        <v>0</v>
      </c>
      <c r="T12135" t="b">
        <v>0</v>
      </c>
      <c r="U12135" t="b">
        <v>0</v>
      </c>
      <c r="V12135">
        <v>17000</v>
      </c>
      <c r="W12135">
        <v>13400</v>
      </c>
      <c r="X12135">
        <v>2.38</v>
      </c>
      <c r="Y12135">
        <v>22470</v>
      </c>
      <c r="Z12135">
        <v>1.82</v>
      </c>
    </row>
    <row r="12136" spans="1:26">
      <c r="A12136">
        <v>201847000</v>
      </c>
      <c r="B12136" t="s">
        <v>3921</v>
      </c>
      <c r="C12136" t="s">
        <v>3597</v>
      </c>
      <c r="D12136" t="s">
        <v>1049</v>
      </c>
      <c r="E12136" t="s">
        <v>3834</v>
      </c>
      <c r="F12136" t="s">
        <v>3849</v>
      </c>
      <c r="G12136">
        <v>201847000</v>
      </c>
      <c r="I12136" t="s">
        <v>3622</v>
      </c>
      <c r="J12136" t="s">
        <v>3840</v>
      </c>
      <c r="K12136" t="s">
        <v>3624</v>
      </c>
      <c r="L12136" t="s">
        <v>3922</v>
      </c>
      <c r="M12136">
        <v>12.5</v>
      </c>
      <c r="N12136">
        <v>19.899999999999999</v>
      </c>
      <c r="O12136">
        <v>10.6</v>
      </c>
      <c r="S12136" t="b">
        <v>0</v>
      </c>
      <c r="T12136" t="b">
        <v>0</v>
      </c>
      <c r="U12136" t="b">
        <v>0</v>
      </c>
      <c r="V12136">
        <v>17000</v>
      </c>
      <c r="W12136">
        <v>13400</v>
      </c>
      <c r="X12136">
        <v>2.38</v>
      </c>
      <c r="Y12136">
        <v>22470</v>
      </c>
      <c r="Z12136">
        <v>1.82</v>
      </c>
    </row>
    <row r="12137" spans="1:26">
      <c r="A12137">
        <v>201846980</v>
      </c>
      <c r="B12137" t="s">
        <v>3921</v>
      </c>
      <c r="C12137" t="s">
        <v>3597</v>
      </c>
      <c r="D12137" t="s">
        <v>1049</v>
      </c>
      <c r="E12137" t="s">
        <v>3835</v>
      </c>
      <c r="F12137" t="s">
        <v>3849</v>
      </c>
      <c r="G12137">
        <v>201846980</v>
      </c>
      <c r="I12137" t="s">
        <v>3622</v>
      </c>
      <c r="J12137" t="s">
        <v>3840</v>
      </c>
      <c r="K12137" t="s">
        <v>3624</v>
      </c>
      <c r="L12137" t="s">
        <v>3922</v>
      </c>
      <c r="M12137">
        <v>12.5</v>
      </c>
      <c r="N12137">
        <v>19.899999999999999</v>
      </c>
      <c r="O12137">
        <v>10.6</v>
      </c>
      <c r="S12137" t="b">
        <v>0</v>
      </c>
      <c r="T12137" t="b">
        <v>0</v>
      </c>
      <c r="U12137" t="b">
        <v>0</v>
      </c>
      <c r="V12137">
        <v>17000</v>
      </c>
      <c r="W12137">
        <v>13400</v>
      </c>
      <c r="X12137">
        <v>2.38</v>
      </c>
      <c r="Y12137">
        <v>22470</v>
      </c>
      <c r="Z12137">
        <v>1.82</v>
      </c>
    </row>
    <row r="12138" spans="1:26">
      <c r="A12138">
        <v>201846962</v>
      </c>
      <c r="B12138" t="s">
        <v>3921</v>
      </c>
      <c r="C12138" t="s">
        <v>3597</v>
      </c>
      <c r="D12138" t="s">
        <v>1049</v>
      </c>
      <c r="E12138" t="s">
        <v>3637</v>
      </c>
      <c r="F12138" t="s">
        <v>3849</v>
      </c>
      <c r="G12138">
        <v>201846962</v>
      </c>
      <c r="I12138" t="s">
        <v>3622</v>
      </c>
      <c r="J12138" t="s">
        <v>3840</v>
      </c>
      <c r="K12138" t="s">
        <v>3624</v>
      </c>
      <c r="L12138" t="s">
        <v>3922</v>
      </c>
      <c r="M12138">
        <v>12.5</v>
      </c>
      <c r="N12138">
        <v>19.899999999999999</v>
      </c>
      <c r="O12138">
        <v>10.6</v>
      </c>
      <c r="S12138" t="b">
        <v>0</v>
      </c>
      <c r="T12138" t="b">
        <v>0</v>
      </c>
      <c r="U12138" t="b">
        <v>0</v>
      </c>
      <c r="V12138">
        <v>17000</v>
      </c>
      <c r="W12138">
        <v>13400</v>
      </c>
      <c r="X12138">
        <v>2.38</v>
      </c>
      <c r="Y12138">
        <v>22470</v>
      </c>
      <c r="Z12138">
        <v>1.82</v>
      </c>
    </row>
    <row r="12139" spans="1:26">
      <c r="A12139">
        <v>7280497</v>
      </c>
      <c r="B12139" t="s">
        <v>3893</v>
      </c>
      <c r="C12139" t="s">
        <v>3597</v>
      </c>
      <c r="D12139" t="s">
        <v>1086</v>
      </c>
      <c r="E12139" t="s">
        <v>3620</v>
      </c>
      <c r="F12139" t="s">
        <v>3849</v>
      </c>
      <c r="G12139">
        <v>7280497</v>
      </c>
      <c r="I12139" t="s">
        <v>3622</v>
      </c>
      <c r="J12139" t="s">
        <v>3907</v>
      </c>
      <c r="K12139" t="s">
        <v>3624</v>
      </c>
      <c r="L12139" t="s">
        <v>3920</v>
      </c>
      <c r="M12139">
        <v>10.65</v>
      </c>
      <c r="N12139">
        <v>18</v>
      </c>
      <c r="O12139">
        <v>10</v>
      </c>
      <c r="S12139" t="b">
        <v>0</v>
      </c>
      <c r="T12139" t="b">
        <v>0</v>
      </c>
      <c r="U12139" t="b">
        <v>0</v>
      </c>
      <c r="V12139">
        <v>23800</v>
      </c>
      <c r="W12139">
        <v>15700</v>
      </c>
      <c r="X12139">
        <v>2.4900000000000002</v>
      </c>
      <c r="Y12139">
        <v>22000</v>
      </c>
      <c r="Z12139">
        <v>2.69</v>
      </c>
    </row>
    <row r="12140" spans="1:26">
      <c r="A12140">
        <v>7280500</v>
      </c>
      <c r="B12140" t="s">
        <v>3893</v>
      </c>
      <c r="C12140" t="s">
        <v>3597</v>
      </c>
      <c r="D12140" t="s">
        <v>1086</v>
      </c>
      <c r="E12140" t="s">
        <v>3620</v>
      </c>
      <c r="F12140" t="s">
        <v>3753</v>
      </c>
      <c r="G12140">
        <v>7280500</v>
      </c>
      <c r="I12140" t="s">
        <v>3601</v>
      </c>
      <c r="J12140" t="s">
        <v>3918</v>
      </c>
      <c r="K12140" t="s">
        <v>3624</v>
      </c>
      <c r="L12140" t="s">
        <v>3919</v>
      </c>
      <c r="M12140">
        <v>8.5500000000000007</v>
      </c>
      <c r="N12140">
        <v>16</v>
      </c>
      <c r="O12140">
        <v>9</v>
      </c>
      <c r="S12140" t="b">
        <v>0</v>
      </c>
      <c r="T12140" t="b">
        <v>0</v>
      </c>
      <c r="U12140" t="b">
        <v>0</v>
      </c>
      <c r="V12140">
        <v>28200</v>
      </c>
      <c r="W12140">
        <v>16700</v>
      </c>
      <c r="X12140">
        <v>1.85</v>
      </c>
      <c r="Y12140">
        <v>25000</v>
      </c>
      <c r="Z12140">
        <v>2.62</v>
      </c>
    </row>
    <row r="12141" spans="1:26">
      <c r="A12141">
        <v>7280499</v>
      </c>
      <c r="B12141" t="s">
        <v>3893</v>
      </c>
      <c r="C12141" t="s">
        <v>3597</v>
      </c>
      <c r="D12141" t="s">
        <v>1086</v>
      </c>
      <c r="E12141" t="s">
        <v>3620</v>
      </c>
      <c r="F12141" t="s">
        <v>3753</v>
      </c>
      <c r="G12141">
        <v>7280499</v>
      </c>
      <c r="I12141" t="s">
        <v>3601</v>
      </c>
      <c r="J12141" t="s">
        <v>3907</v>
      </c>
      <c r="L12141" t="s">
        <v>3917</v>
      </c>
      <c r="M12141">
        <v>10.65</v>
      </c>
      <c r="N12141">
        <v>16</v>
      </c>
      <c r="O12141">
        <v>10</v>
      </c>
      <c r="S12141" t="b">
        <v>0</v>
      </c>
      <c r="T12141" t="b">
        <v>0</v>
      </c>
      <c r="U12141" t="b">
        <v>0</v>
      </c>
      <c r="V12141">
        <v>23800</v>
      </c>
      <c r="W12141">
        <v>16700</v>
      </c>
      <c r="X12141">
        <v>2.65</v>
      </c>
      <c r="Y12141">
        <v>22000</v>
      </c>
      <c r="Z12141">
        <v>2.69</v>
      </c>
    </row>
    <row r="12142" spans="1:26">
      <c r="A12142">
        <v>10093451</v>
      </c>
      <c r="B12142" t="s">
        <v>3914</v>
      </c>
      <c r="C12142" t="s">
        <v>3597</v>
      </c>
      <c r="D12142" t="s">
        <v>3910</v>
      </c>
      <c r="E12142" t="s">
        <v>3915</v>
      </c>
      <c r="F12142" t="s">
        <v>3600</v>
      </c>
      <c r="G12142">
        <v>10093451</v>
      </c>
      <c r="I12142" t="s">
        <v>3601</v>
      </c>
      <c r="J12142" t="s">
        <v>3916</v>
      </c>
      <c r="L12142" t="s">
        <v>3913</v>
      </c>
      <c r="M12142">
        <v>12.5</v>
      </c>
      <c r="N12142">
        <v>19.25</v>
      </c>
      <c r="O12142">
        <v>10</v>
      </c>
      <c r="S12142" t="b">
        <v>0</v>
      </c>
      <c r="T12142" t="b">
        <v>0</v>
      </c>
      <c r="U12142" t="b">
        <v>1</v>
      </c>
      <c r="V12142">
        <v>47000</v>
      </c>
      <c r="W12142">
        <v>34000</v>
      </c>
      <c r="X12142">
        <v>2.1</v>
      </c>
      <c r="Y12142">
        <v>34400</v>
      </c>
      <c r="Z12142">
        <v>2.2000000000000002</v>
      </c>
    </row>
    <row r="12143" spans="1:26">
      <c r="A12143">
        <v>10093499</v>
      </c>
      <c r="B12143" t="s">
        <v>3909</v>
      </c>
      <c r="C12143" t="s">
        <v>3597</v>
      </c>
      <c r="D12143" t="s">
        <v>3910</v>
      </c>
      <c r="E12143" t="s">
        <v>3911</v>
      </c>
      <c r="F12143" t="s">
        <v>3600</v>
      </c>
      <c r="G12143">
        <v>10093499</v>
      </c>
      <c r="I12143" t="s">
        <v>3601</v>
      </c>
      <c r="J12143" t="s">
        <v>3912</v>
      </c>
      <c r="L12143" t="s">
        <v>3913</v>
      </c>
      <c r="M12143">
        <v>12.5</v>
      </c>
      <c r="N12143">
        <v>19.25</v>
      </c>
      <c r="O12143">
        <v>10</v>
      </c>
      <c r="S12143" t="b">
        <v>0</v>
      </c>
      <c r="T12143" t="b">
        <v>0</v>
      </c>
      <c r="U12143" t="b">
        <v>1</v>
      </c>
      <c r="V12143">
        <v>47000</v>
      </c>
      <c r="W12143">
        <v>34000</v>
      </c>
      <c r="X12143">
        <v>2.1</v>
      </c>
      <c r="Y12143">
        <v>34400</v>
      </c>
      <c r="Z12143">
        <v>2.2000000000000002</v>
      </c>
    </row>
    <row r="12144" spans="1:26">
      <c r="A12144">
        <v>7280498</v>
      </c>
      <c r="B12144" t="s">
        <v>3893</v>
      </c>
      <c r="C12144" t="s">
        <v>3597</v>
      </c>
      <c r="D12144" t="s">
        <v>1086</v>
      </c>
      <c r="E12144" t="s">
        <v>3620</v>
      </c>
      <c r="F12144" t="s">
        <v>3787</v>
      </c>
      <c r="G12144">
        <v>7280498</v>
      </c>
      <c r="I12144" t="s">
        <v>3622</v>
      </c>
      <c r="J12144" t="s">
        <v>3907</v>
      </c>
      <c r="K12144" t="s">
        <v>3624</v>
      </c>
      <c r="L12144" t="s">
        <v>3908</v>
      </c>
      <c r="M12144">
        <v>10.65</v>
      </c>
      <c r="N12144">
        <v>16</v>
      </c>
      <c r="O12144">
        <v>10</v>
      </c>
      <c r="S12144" t="b">
        <v>0</v>
      </c>
      <c r="T12144" t="b">
        <v>0</v>
      </c>
      <c r="U12144" t="b">
        <v>0</v>
      </c>
      <c r="V12144">
        <v>23800</v>
      </c>
      <c r="W12144">
        <v>15700</v>
      </c>
      <c r="X12144">
        <v>2.4900000000000002</v>
      </c>
      <c r="Y12144">
        <v>21000</v>
      </c>
      <c r="Z12144">
        <v>2.56</v>
      </c>
    </row>
    <row r="12145" spans="1:26">
      <c r="A12145">
        <v>7280492</v>
      </c>
      <c r="B12145" t="s">
        <v>3893</v>
      </c>
      <c r="C12145" t="s">
        <v>3597</v>
      </c>
      <c r="D12145" t="s">
        <v>1086</v>
      </c>
      <c r="E12145" t="s">
        <v>3620</v>
      </c>
      <c r="F12145" t="s">
        <v>3753</v>
      </c>
      <c r="G12145">
        <v>7280492</v>
      </c>
      <c r="I12145" t="s">
        <v>3601</v>
      </c>
      <c r="J12145" t="s">
        <v>3905</v>
      </c>
      <c r="K12145" t="s">
        <v>3624</v>
      </c>
      <c r="L12145" t="s">
        <v>3906</v>
      </c>
      <c r="M12145">
        <v>11</v>
      </c>
      <c r="N12145">
        <v>16</v>
      </c>
      <c r="O12145">
        <v>9.5</v>
      </c>
      <c r="S12145" t="b">
        <v>0</v>
      </c>
      <c r="T12145" t="b">
        <v>0</v>
      </c>
      <c r="U12145" t="b">
        <v>0</v>
      </c>
      <c r="V12145">
        <v>17100</v>
      </c>
      <c r="W12145">
        <v>10900</v>
      </c>
      <c r="X12145">
        <v>2.56</v>
      </c>
      <c r="Y12145">
        <v>16400</v>
      </c>
      <c r="Z12145">
        <v>2.91</v>
      </c>
    </row>
    <row r="12146" spans="1:26">
      <c r="A12146">
        <v>7425275</v>
      </c>
      <c r="B12146" t="s">
        <v>3885</v>
      </c>
      <c r="C12146" t="s">
        <v>3597</v>
      </c>
      <c r="D12146" t="s">
        <v>1086</v>
      </c>
      <c r="E12146" t="s">
        <v>3620</v>
      </c>
      <c r="F12146" t="s">
        <v>3718</v>
      </c>
      <c r="G12146">
        <v>7425275</v>
      </c>
      <c r="I12146" t="s">
        <v>3711</v>
      </c>
      <c r="J12146" t="s">
        <v>3904</v>
      </c>
      <c r="K12146" t="s">
        <v>3688</v>
      </c>
      <c r="M12146">
        <v>10</v>
      </c>
      <c r="N12146">
        <v>17</v>
      </c>
      <c r="O12146">
        <v>9</v>
      </c>
      <c r="S12146" t="b">
        <v>0</v>
      </c>
      <c r="T12146" t="b">
        <v>0</v>
      </c>
      <c r="U12146" t="b">
        <v>0</v>
      </c>
      <c r="V12146">
        <v>48000</v>
      </c>
      <c r="W12146">
        <v>32000</v>
      </c>
      <c r="X12146">
        <v>2.46</v>
      </c>
      <c r="Y12146">
        <v>40600</v>
      </c>
      <c r="Z12146">
        <v>2.3199999999999998</v>
      </c>
    </row>
    <row r="12147" spans="1:26">
      <c r="A12147">
        <v>202519340</v>
      </c>
      <c r="B12147" t="s">
        <v>3883</v>
      </c>
      <c r="C12147" t="s">
        <v>3597</v>
      </c>
      <c r="D12147" t="s">
        <v>1086</v>
      </c>
      <c r="E12147" t="s">
        <v>3620</v>
      </c>
      <c r="F12147" t="s">
        <v>3718</v>
      </c>
      <c r="G12147">
        <v>202519340</v>
      </c>
      <c r="I12147" t="s">
        <v>3711</v>
      </c>
      <c r="J12147" t="s">
        <v>3903</v>
      </c>
      <c r="K12147" t="s">
        <v>3688</v>
      </c>
      <c r="M12147">
        <v>7.5</v>
      </c>
      <c r="N12147">
        <v>15</v>
      </c>
      <c r="O12147">
        <v>9</v>
      </c>
      <c r="S12147" t="b">
        <v>0</v>
      </c>
      <c r="T12147" t="b">
        <v>0</v>
      </c>
      <c r="U12147" t="b">
        <v>0</v>
      </c>
      <c r="V12147">
        <v>48000</v>
      </c>
      <c r="W12147">
        <v>33000</v>
      </c>
      <c r="X12147">
        <v>1.85</v>
      </c>
      <c r="Y12147">
        <v>40400</v>
      </c>
      <c r="Z12147">
        <v>2.31</v>
      </c>
    </row>
    <row r="12148" spans="1:26">
      <c r="A12148">
        <v>202515509</v>
      </c>
      <c r="B12148" t="s">
        <v>3883</v>
      </c>
      <c r="C12148" t="s">
        <v>3597</v>
      </c>
      <c r="D12148" t="s">
        <v>1086</v>
      </c>
      <c r="E12148" t="s">
        <v>3620</v>
      </c>
      <c r="F12148" t="s">
        <v>3718</v>
      </c>
      <c r="G12148">
        <v>202515509</v>
      </c>
      <c r="I12148" t="s">
        <v>3711</v>
      </c>
      <c r="J12148" t="s">
        <v>3902</v>
      </c>
      <c r="K12148" t="s">
        <v>3688</v>
      </c>
      <c r="M12148">
        <v>9</v>
      </c>
      <c r="N12148">
        <v>15</v>
      </c>
      <c r="O12148">
        <v>9</v>
      </c>
      <c r="S12148" t="b">
        <v>0</v>
      </c>
      <c r="T12148" t="b">
        <v>0</v>
      </c>
      <c r="U12148" t="b">
        <v>0</v>
      </c>
      <c r="V12148">
        <v>37400</v>
      </c>
      <c r="W12148">
        <v>25000</v>
      </c>
      <c r="X12148">
        <v>1.85</v>
      </c>
      <c r="Y12148">
        <v>31800</v>
      </c>
      <c r="Z12148">
        <v>1.74</v>
      </c>
    </row>
    <row r="12149" spans="1:26">
      <c r="A12149">
        <v>7280525</v>
      </c>
      <c r="B12149" t="s">
        <v>3893</v>
      </c>
      <c r="C12149" t="s">
        <v>3597</v>
      </c>
      <c r="D12149" t="s">
        <v>1086</v>
      </c>
      <c r="E12149" t="s">
        <v>3620</v>
      </c>
      <c r="F12149" t="s">
        <v>3753</v>
      </c>
      <c r="G12149">
        <v>7280525</v>
      </c>
      <c r="I12149" t="s">
        <v>3601</v>
      </c>
      <c r="J12149" t="s">
        <v>3898</v>
      </c>
      <c r="K12149" t="s">
        <v>3624</v>
      </c>
      <c r="L12149" t="s">
        <v>3899</v>
      </c>
      <c r="M12149">
        <v>9.0500000000000007</v>
      </c>
      <c r="N12149">
        <v>16</v>
      </c>
      <c r="O12149">
        <v>9</v>
      </c>
      <c r="S12149" t="b">
        <v>0</v>
      </c>
      <c r="T12149" t="b">
        <v>0</v>
      </c>
      <c r="U12149" t="b">
        <v>0</v>
      </c>
      <c r="V12149">
        <v>48000</v>
      </c>
      <c r="W12149">
        <v>30600</v>
      </c>
      <c r="X12149">
        <v>1.93</v>
      </c>
      <c r="Y12149">
        <v>48000</v>
      </c>
      <c r="Z12149">
        <v>2.93</v>
      </c>
    </row>
    <row r="12150" spans="1:26">
      <c r="A12150">
        <v>7280511</v>
      </c>
      <c r="B12150" t="s">
        <v>3893</v>
      </c>
      <c r="C12150" t="s">
        <v>3597</v>
      </c>
      <c r="D12150" t="s">
        <v>1086</v>
      </c>
      <c r="E12150" t="s">
        <v>3620</v>
      </c>
      <c r="F12150" t="s">
        <v>3753</v>
      </c>
      <c r="G12150">
        <v>7280511</v>
      </c>
      <c r="I12150" t="s">
        <v>3601</v>
      </c>
      <c r="J12150" t="s">
        <v>3896</v>
      </c>
      <c r="K12150" t="s">
        <v>3624</v>
      </c>
      <c r="L12150" t="s">
        <v>3897</v>
      </c>
      <c r="M12150">
        <v>9.5</v>
      </c>
      <c r="N12150">
        <v>16</v>
      </c>
      <c r="O12150">
        <v>9</v>
      </c>
      <c r="S12150" t="b">
        <v>0</v>
      </c>
      <c r="T12150" t="b">
        <v>0</v>
      </c>
      <c r="U12150" t="b">
        <v>0</v>
      </c>
      <c r="V12150">
        <v>39500</v>
      </c>
      <c r="W12150">
        <v>24800</v>
      </c>
      <c r="X12150">
        <v>2.0499999999999998</v>
      </c>
      <c r="Y12150">
        <v>42000</v>
      </c>
      <c r="Z12150">
        <v>2.93</v>
      </c>
    </row>
    <row r="12151" spans="1:26">
      <c r="A12151">
        <v>7280508</v>
      </c>
      <c r="B12151" t="s">
        <v>3893</v>
      </c>
      <c r="C12151" t="s">
        <v>3597</v>
      </c>
      <c r="D12151" t="s">
        <v>1086</v>
      </c>
      <c r="E12151" t="s">
        <v>3620</v>
      </c>
      <c r="F12151" t="s">
        <v>3753</v>
      </c>
      <c r="G12151">
        <v>7280508</v>
      </c>
      <c r="I12151" t="s">
        <v>3601</v>
      </c>
      <c r="J12151" t="s">
        <v>3894</v>
      </c>
      <c r="K12151" t="s">
        <v>3624</v>
      </c>
      <c r="L12151" t="s">
        <v>3895</v>
      </c>
      <c r="M12151">
        <v>10.35</v>
      </c>
      <c r="N12151">
        <v>16</v>
      </c>
      <c r="O12151">
        <v>9</v>
      </c>
      <c r="S12151" t="b">
        <v>0</v>
      </c>
      <c r="T12151" t="b">
        <v>0</v>
      </c>
      <c r="U12151" t="b">
        <v>0</v>
      </c>
      <c r="V12151">
        <v>34000</v>
      </c>
      <c r="W12151">
        <v>24600</v>
      </c>
      <c r="X12151">
        <v>2.72</v>
      </c>
      <c r="Y12151">
        <v>35000</v>
      </c>
      <c r="Z12151">
        <v>2.85</v>
      </c>
    </row>
    <row r="12152" spans="1:26">
      <c r="A12152">
        <v>201846972</v>
      </c>
      <c r="B12152" t="s">
        <v>3891</v>
      </c>
      <c r="C12152" t="s">
        <v>3597</v>
      </c>
      <c r="D12152" t="s">
        <v>1049</v>
      </c>
      <c r="E12152" t="s">
        <v>3835</v>
      </c>
      <c r="F12152" t="s">
        <v>3849</v>
      </c>
      <c r="G12152">
        <v>201846972</v>
      </c>
      <c r="I12152" t="s">
        <v>3622</v>
      </c>
      <c r="J12152" t="s">
        <v>3844</v>
      </c>
      <c r="K12152" t="s">
        <v>3624</v>
      </c>
      <c r="L12152" t="s">
        <v>3892</v>
      </c>
      <c r="M12152">
        <v>13</v>
      </c>
      <c r="N12152">
        <v>20</v>
      </c>
      <c r="O12152">
        <v>10.8</v>
      </c>
      <c r="S12152" t="b">
        <v>0</v>
      </c>
      <c r="T12152" t="b">
        <v>0</v>
      </c>
      <c r="U12152" t="b">
        <v>0</v>
      </c>
      <c r="V12152">
        <v>9000</v>
      </c>
      <c r="W12152">
        <v>6700</v>
      </c>
      <c r="X12152">
        <v>2.37</v>
      </c>
      <c r="Y12152">
        <v>12460</v>
      </c>
      <c r="Z12152">
        <v>1.85</v>
      </c>
    </row>
    <row r="12153" spans="1:26">
      <c r="A12153">
        <v>200059150</v>
      </c>
      <c r="B12153" t="s">
        <v>3891</v>
      </c>
      <c r="C12153" t="s">
        <v>3597</v>
      </c>
      <c r="D12153" t="s">
        <v>1049</v>
      </c>
      <c r="E12153" t="s">
        <v>3792</v>
      </c>
      <c r="F12153" t="s">
        <v>3849</v>
      </c>
      <c r="G12153">
        <v>200059150</v>
      </c>
      <c r="I12153" t="s">
        <v>3622</v>
      </c>
      <c r="J12153" t="s">
        <v>3844</v>
      </c>
      <c r="K12153" t="s">
        <v>3624</v>
      </c>
      <c r="L12153" t="s">
        <v>3892</v>
      </c>
      <c r="M12153">
        <v>13</v>
      </c>
      <c r="N12153">
        <v>20</v>
      </c>
      <c r="O12153">
        <v>10.8</v>
      </c>
      <c r="S12153" t="b">
        <v>0</v>
      </c>
      <c r="T12153" t="b">
        <v>0</v>
      </c>
      <c r="U12153" t="b">
        <v>0</v>
      </c>
      <c r="V12153">
        <v>9000</v>
      </c>
      <c r="W12153">
        <v>6700</v>
      </c>
      <c r="X12153">
        <v>2.37</v>
      </c>
      <c r="Y12153">
        <v>12460</v>
      </c>
      <c r="Z12153">
        <v>1.85</v>
      </c>
    </row>
    <row r="12154" spans="1:26">
      <c r="A12154">
        <v>201846992</v>
      </c>
      <c r="B12154" t="s">
        <v>3891</v>
      </c>
      <c r="C12154" t="s">
        <v>3597</v>
      </c>
      <c r="D12154" t="s">
        <v>1049</v>
      </c>
      <c r="E12154" t="s">
        <v>3834</v>
      </c>
      <c r="F12154" t="s">
        <v>3849</v>
      </c>
      <c r="G12154">
        <v>201846992</v>
      </c>
      <c r="I12154" t="s">
        <v>3622</v>
      </c>
      <c r="J12154" t="s">
        <v>3844</v>
      </c>
      <c r="K12154" t="s">
        <v>3624</v>
      </c>
      <c r="L12154" t="s">
        <v>3892</v>
      </c>
      <c r="M12154">
        <v>13</v>
      </c>
      <c r="N12154">
        <v>20</v>
      </c>
      <c r="O12154">
        <v>10.8</v>
      </c>
      <c r="S12154" t="b">
        <v>0</v>
      </c>
      <c r="T12154" t="b">
        <v>0</v>
      </c>
      <c r="U12154" t="b">
        <v>0</v>
      </c>
      <c r="V12154">
        <v>9000</v>
      </c>
      <c r="W12154">
        <v>6700</v>
      </c>
      <c r="X12154">
        <v>2.37</v>
      </c>
      <c r="Y12154">
        <v>12460</v>
      </c>
      <c r="Z12154">
        <v>1.85</v>
      </c>
    </row>
    <row r="12155" spans="1:26">
      <c r="A12155">
        <v>200059151</v>
      </c>
      <c r="B12155" t="s">
        <v>3891</v>
      </c>
      <c r="C12155" t="s">
        <v>3597</v>
      </c>
      <c r="D12155" t="s">
        <v>1049</v>
      </c>
      <c r="E12155" t="s">
        <v>3637</v>
      </c>
      <c r="F12155" t="s">
        <v>3849</v>
      </c>
      <c r="G12155">
        <v>200059151</v>
      </c>
      <c r="I12155" t="s">
        <v>3622</v>
      </c>
      <c r="J12155" t="s">
        <v>3844</v>
      </c>
      <c r="K12155" t="s">
        <v>3624</v>
      </c>
      <c r="L12155" t="s">
        <v>3892</v>
      </c>
      <c r="M12155">
        <v>13</v>
      </c>
      <c r="N12155">
        <v>20</v>
      </c>
      <c r="O12155">
        <v>10.8</v>
      </c>
      <c r="S12155" t="b">
        <v>0</v>
      </c>
      <c r="T12155" t="b">
        <v>0</v>
      </c>
      <c r="U12155" t="b">
        <v>0</v>
      </c>
      <c r="V12155">
        <v>9000</v>
      </c>
      <c r="W12155">
        <v>6700</v>
      </c>
      <c r="X12155">
        <v>2.37</v>
      </c>
      <c r="Y12155">
        <v>12460</v>
      </c>
      <c r="Z12155">
        <v>1.85</v>
      </c>
    </row>
    <row r="12156" spans="1:26">
      <c r="A12156">
        <v>8654210</v>
      </c>
      <c r="B12156" t="s">
        <v>3885</v>
      </c>
      <c r="C12156" t="s">
        <v>3597</v>
      </c>
      <c r="D12156" t="s">
        <v>1086</v>
      </c>
      <c r="E12156" t="s">
        <v>3620</v>
      </c>
      <c r="F12156" t="s">
        <v>3718</v>
      </c>
      <c r="G12156">
        <v>8654210</v>
      </c>
      <c r="I12156" t="s">
        <v>3711</v>
      </c>
      <c r="J12156" t="s">
        <v>3890</v>
      </c>
      <c r="K12156" t="s">
        <v>3688</v>
      </c>
      <c r="M12156">
        <v>9.5</v>
      </c>
      <c r="N12156">
        <v>16.5</v>
      </c>
      <c r="O12156">
        <v>10.199999999999999</v>
      </c>
      <c r="S12156" t="b">
        <v>0</v>
      </c>
      <c r="T12156" t="b">
        <v>0</v>
      </c>
      <c r="U12156" t="b">
        <v>0</v>
      </c>
      <c r="V12156">
        <v>48000</v>
      </c>
      <c r="W12156">
        <v>38000</v>
      </c>
      <c r="X12156">
        <v>1.72</v>
      </c>
      <c r="Y12156">
        <v>54000</v>
      </c>
      <c r="Z12156">
        <v>2.4500000000000002</v>
      </c>
    </row>
    <row r="12157" spans="1:26">
      <c r="A12157">
        <v>9410052</v>
      </c>
      <c r="B12157" t="s">
        <v>3885</v>
      </c>
      <c r="C12157" t="s">
        <v>3597</v>
      </c>
      <c r="D12157" t="s">
        <v>1086</v>
      </c>
      <c r="E12157" t="s">
        <v>3620</v>
      </c>
      <c r="F12157" t="s">
        <v>3718</v>
      </c>
      <c r="G12157">
        <v>9410052</v>
      </c>
      <c r="I12157" t="s">
        <v>3711</v>
      </c>
      <c r="J12157" t="s">
        <v>3889</v>
      </c>
      <c r="K12157" t="s">
        <v>3688</v>
      </c>
      <c r="M12157">
        <v>8.5</v>
      </c>
      <c r="N12157">
        <v>16</v>
      </c>
      <c r="O12157">
        <v>10</v>
      </c>
      <c r="S12157" t="b">
        <v>0</v>
      </c>
      <c r="T12157" t="b">
        <v>0</v>
      </c>
      <c r="U12157" t="b">
        <v>0</v>
      </c>
      <c r="V12157">
        <v>48000</v>
      </c>
      <c r="W12157">
        <v>35000</v>
      </c>
      <c r="X12157">
        <v>1.51</v>
      </c>
      <c r="Y12157">
        <v>52200</v>
      </c>
      <c r="Z12157">
        <v>2.25</v>
      </c>
    </row>
    <row r="12158" spans="1:26">
      <c r="A12158">
        <v>10399150</v>
      </c>
      <c r="B12158" t="s">
        <v>3778</v>
      </c>
      <c r="C12158" t="s">
        <v>3597</v>
      </c>
      <c r="D12158" t="s">
        <v>3714</v>
      </c>
      <c r="E12158" t="s">
        <v>3714</v>
      </c>
      <c r="F12158" t="s">
        <v>3600</v>
      </c>
      <c r="G12158">
        <v>10399150</v>
      </c>
      <c r="I12158" t="s">
        <v>3601</v>
      </c>
      <c r="J12158" t="s">
        <v>3887</v>
      </c>
      <c r="K12158" t="s">
        <v>3624</v>
      </c>
      <c r="L12158" t="s">
        <v>3888</v>
      </c>
      <c r="M12158">
        <v>12.5</v>
      </c>
      <c r="N12158">
        <v>18</v>
      </c>
      <c r="O12158">
        <v>10</v>
      </c>
      <c r="S12158" t="b">
        <v>0</v>
      </c>
      <c r="T12158" t="b">
        <v>0</v>
      </c>
      <c r="U12158" t="b">
        <v>0</v>
      </c>
      <c r="V12158">
        <v>36000</v>
      </c>
      <c r="W12158">
        <v>25600</v>
      </c>
      <c r="X12158">
        <v>2.73</v>
      </c>
      <c r="Y12158">
        <v>32000</v>
      </c>
      <c r="Z12158">
        <v>2.08</v>
      </c>
    </row>
    <row r="12159" spans="1:26">
      <c r="A12159">
        <v>202541562</v>
      </c>
      <c r="B12159" t="s">
        <v>3885</v>
      </c>
      <c r="C12159" t="s">
        <v>3597</v>
      </c>
      <c r="D12159" t="s">
        <v>1086</v>
      </c>
      <c r="E12159" t="s">
        <v>3620</v>
      </c>
      <c r="F12159" t="s">
        <v>3718</v>
      </c>
      <c r="G12159">
        <v>202541562</v>
      </c>
      <c r="I12159" t="s">
        <v>3711</v>
      </c>
      <c r="J12159" t="s">
        <v>3886</v>
      </c>
      <c r="K12159" t="s">
        <v>3688</v>
      </c>
      <c r="M12159">
        <v>11</v>
      </c>
      <c r="N12159">
        <v>18</v>
      </c>
      <c r="O12159">
        <v>9</v>
      </c>
      <c r="S12159" t="b">
        <v>0</v>
      </c>
      <c r="T12159" t="b">
        <v>0</v>
      </c>
      <c r="U12159" t="b">
        <v>0</v>
      </c>
      <c r="V12159">
        <v>28000</v>
      </c>
      <c r="W12159">
        <v>19400</v>
      </c>
      <c r="X12159">
        <v>2.2200000000000002</v>
      </c>
      <c r="Y12159">
        <v>20400</v>
      </c>
      <c r="Z12159">
        <v>2.34</v>
      </c>
    </row>
    <row r="12160" spans="1:26">
      <c r="A12160">
        <v>202519342</v>
      </c>
      <c r="B12160" t="s">
        <v>3883</v>
      </c>
      <c r="C12160" t="s">
        <v>3597</v>
      </c>
      <c r="D12160" t="s">
        <v>1086</v>
      </c>
      <c r="E12160" t="s">
        <v>3620</v>
      </c>
      <c r="F12160" t="s">
        <v>3718</v>
      </c>
      <c r="G12160">
        <v>202519342</v>
      </c>
      <c r="I12160" t="s">
        <v>3711</v>
      </c>
      <c r="J12160" t="s">
        <v>3884</v>
      </c>
      <c r="K12160" t="s">
        <v>3688</v>
      </c>
      <c r="M12160">
        <v>7</v>
      </c>
      <c r="N12160">
        <v>15</v>
      </c>
      <c r="O12160">
        <v>9</v>
      </c>
      <c r="S12160" t="b">
        <v>0</v>
      </c>
      <c r="T12160" t="b">
        <v>0</v>
      </c>
      <c r="U12160" t="b">
        <v>0</v>
      </c>
      <c r="V12160">
        <v>54000</v>
      </c>
      <c r="W12160">
        <v>35000</v>
      </c>
      <c r="X12160">
        <v>1.85</v>
      </c>
      <c r="Y12160">
        <v>44000</v>
      </c>
      <c r="Z12160">
        <v>2.31</v>
      </c>
    </row>
    <row r="12161" spans="1:26">
      <c r="A12161">
        <v>9125308</v>
      </c>
      <c r="B12161" t="s">
        <v>3778</v>
      </c>
      <c r="C12161" t="s">
        <v>3597</v>
      </c>
      <c r="D12161" t="s">
        <v>1093</v>
      </c>
      <c r="E12161" t="s">
        <v>3782</v>
      </c>
      <c r="F12161" t="s">
        <v>3753</v>
      </c>
      <c r="G12161">
        <v>9125308</v>
      </c>
      <c r="I12161" t="s">
        <v>3601</v>
      </c>
      <c r="J12161" t="s">
        <v>3881</v>
      </c>
      <c r="K12161" t="s">
        <v>3624</v>
      </c>
      <c r="L12161" t="s">
        <v>3882</v>
      </c>
      <c r="M12161">
        <v>13</v>
      </c>
      <c r="N12161">
        <v>20.5</v>
      </c>
      <c r="O12161">
        <v>10</v>
      </c>
      <c r="S12161" t="b">
        <v>0</v>
      </c>
      <c r="T12161" t="b">
        <v>0</v>
      </c>
      <c r="U12161" t="b">
        <v>0</v>
      </c>
      <c r="V12161">
        <v>9000</v>
      </c>
      <c r="W12161">
        <v>7900</v>
      </c>
      <c r="X12161">
        <v>2.54</v>
      </c>
      <c r="Y12161">
        <v>9000</v>
      </c>
      <c r="Z12161">
        <v>2.36</v>
      </c>
    </row>
    <row r="12162" spans="1:26">
      <c r="A12162">
        <v>9125309</v>
      </c>
      <c r="B12162" t="s">
        <v>3778</v>
      </c>
      <c r="C12162" t="s">
        <v>3597</v>
      </c>
      <c r="D12162" t="s">
        <v>1093</v>
      </c>
      <c r="E12162" t="s">
        <v>3782</v>
      </c>
      <c r="F12162" t="s">
        <v>3753</v>
      </c>
      <c r="G12162">
        <v>9125309</v>
      </c>
      <c r="I12162" t="s">
        <v>3601</v>
      </c>
      <c r="J12162" t="s">
        <v>3879</v>
      </c>
      <c r="K12162" t="s">
        <v>3624</v>
      </c>
      <c r="L12162" t="s">
        <v>3880</v>
      </c>
      <c r="M12162">
        <v>12.5</v>
      </c>
      <c r="N12162">
        <v>20</v>
      </c>
      <c r="O12162">
        <v>10</v>
      </c>
      <c r="S12162" t="b">
        <v>0</v>
      </c>
      <c r="T12162" t="b">
        <v>0</v>
      </c>
      <c r="U12162" t="b">
        <v>0</v>
      </c>
      <c r="V12162">
        <v>11500</v>
      </c>
      <c r="W12162">
        <v>9500</v>
      </c>
      <c r="X12162">
        <v>2.42</v>
      </c>
      <c r="Y12162">
        <v>11000</v>
      </c>
      <c r="Z12162">
        <v>2.2400000000000002</v>
      </c>
    </row>
    <row r="12163" spans="1:26">
      <c r="A12163">
        <v>203966592</v>
      </c>
      <c r="B12163" t="s">
        <v>3848</v>
      </c>
      <c r="C12163" t="s">
        <v>3597</v>
      </c>
      <c r="D12163" t="s">
        <v>1049</v>
      </c>
      <c r="E12163" t="s">
        <v>3862</v>
      </c>
      <c r="F12163" t="s">
        <v>3849</v>
      </c>
      <c r="G12163">
        <v>203966592</v>
      </c>
      <c r="I12163" t="s">
        <v>3622</v>
      </c>
      <c r="J12163" t="s">
        <v>3863</v>
      </c>
      <c r="K12163" t="s">
        <v>3624</v>
      </c>
      <c r="L12163" t="s">
        <v>3866</v>
      </c>
      <c r="M12163">
        <v>8</v>
      </c>
      <c r="N12163">
        <v>16</v>
      </c>
      <c r="O12163">
        <v>10</v>
      </c>
      <c r="S12163" t="b">
        <v>0</v>
      </c>
      <c r="T12163" t="b">
        <v>0</v>
      </c>
      <c r="U12163" t="b">
        <v>0</v>
      </c>
      <c r="V12163">
        <v>36000</v>
      </c>
      <c r="W12163">
        <v>25400</v>
      </c>
      <c r="X12163">
        <v>2.46</v>
      </c>
      <c r="Y12163">
        <v>30680</v>
      </c>
      <c r="Z12163">
        <v>2.75</v>
      </c>
    </row>
    <row r="12164" spans="1:26">
      <c r="A12164">
        <v>201835816</v>
      </c>
      <c r="B12164" t="s">
        <v>3848</v>
      </c>
      <c r="C12164" t="s">
        <v>3597</v>
      </c>
      <c r="D12164" t="s">
        <v>1049</v>
      </c>
      <c r="E12164" t="s">
        <v>3860</v>
      </c>
      <c r="F12164" t="s">
        <v>3849</v>
      </c>
      <c r="G12164">
        <v>201835816</v>
      </c>
      <c r="I12164" t="s">
        <v>3622</v>
      </c>
      <c r="J12164" t="s">
        <v>3877</v>
      </c>
      <c r="K12164" t="s">
        <v>3624</v>
      </c>
      <c r="L12164" t="s">
        <v>3878</v>
      </c>
      <c r="M12164">
        <v>11.5</v>
      </c>
      <c r="N12164">
        <v>20</v>
      </c>
      <c r="O12164">
        <v>11.5</v>
      </c>
      <c r="S12164" t="b">
        <v>0</v>
      </c>
      <c r="T12164" t="b">
        <v>0</v>
      </c>
      <c r="U12164" t="b">
        <v>0</v>
      </c>
      <c r="V12164">
        <v>24000</v>
      </c>
      <c r="W12164">
        <v>17200</v>
      </c>
      <c r="X12164">
        <v>2.8</v>
      </c>
      <c r="Y12164">
        <v>27970</v>
      </c>
      <c r="Z12164">
        <v>1.97</v>
      </c>
    </row>
    <row r="12165" spans="1:26">
      <c r="A12165">
        <v>201835721</v>
      </c>
      <c r="B12165" t="s">
        <v>3848</v>
      </c>
      <c r="C12165" t="s">
        <v>3597</v>
      </c>
      <c r="D12165" t="s">
        <v>1049</v>
      </c>
      <c r="E12165" t="s">
        <v>3857</v>
      </c>
      <c r="F12165" t="s">
        <v>3849</v>
      </c>
      <c r="G12165">
        <v>201835721</v>
      </c>
      <c r="I12165" t="s">
        <v>3622</v>
      </c>
      <c r="J12165" t="s">
        <v>3877</v>
      </c>
      <c r="K12165" t="s">
        <v>3624</v>
      </c>
      <c r="L12165" t="s">
        <v>3878</v>
      </c>
      <c r="M12165">
        <v>11.5</v>
      </c>
      <c r="N12165">
        <v>20</v>
      </c>
      <c r="O12165">
        <v>11.5</v>
      </c>
      <c r="S12165" t="b">
        <v>0</v>
      </c>
      <c r="T12165" t="b">
        <v>0</v>
      </c>
      <c r="U12165" t="b">
        <v>0</v>
      </c>
      <c r="V12165">
        <v>24000</v>
      </c>
      <c r="W12165">
        <v>17200</v>
      </c>
      <c r="X12165">
        <v>2.8</v>
      </c>
      <c r="Y12165">
        <v>27970</v>
      </c>
      <c r="Z12165">
        <v>1.97</v>
      </c>
    </row>
    <row r="12166" spans="1:26">
      <c r="A12166">
        <v>201835720</v>
      </c>
      <c r="B12166" t="s">
        <v>3848</v>
      </c>
      <c r="C12166" t="s">
        <v>3597</v>
      </c>
      <c r="D12166" t="s">
        <v>1049</v>
      </c>
      <c r="E12166" t="s">
        <v>3858</v>
      </c>
      <c r="F12166" t="s">
        <v>3849</v>
      </c>
      <c r="G12166">
        <v>201835720</v>
      </c>
      <c r="I12166" t="s">
        <v>3622</v>
      </c>
      <c r="J12166" t="s">
        <v>3877</v>
      </c>
      <c r="K12166" t="s">
        <v>3624</v>
      </c>
      <c r="L12166" t="s">
        <v>3878</v>
      </c>
      <c r="M12166">
        <v>11.5</v>
      </c>
      <c r="N12166">
        <v>20</v>
      </c>
      <c r="O12166">
        <v>11.5</v>
      </c>
      <c r="S12166" t="b">
        <v>0</v>
      </c>
      <c r="T12166" t="b">
        <v>0</v>
      </c>
      <c r="U12166" t="b">
        <v>0</v>
      </c>
      <c r="V12166">
        <v>24000</v>
      </c>
      <c r="W12166">
        <v>17200</v>
      </c>
      <c r="X12166">
        <v>2.8</v>
      </c>
      <c r="Y12166">
        <v>27970</v>
      </c>
      <c r="Z12166">
        <v>1.97</v>
      </c>
    </row>
    <row r="12167" spans="1:26">
      <c r="A12167">
        <v>202119284</v>
      </c>
      <c r="B12167" t="s">
        <v>3848</v>
      </c>
      <c r="C12167" t="s">
        <v>3597</v>
      </c>
      <c r="D12167" t="s">
        <v>1049</v>
      </c>
      <c r="E12167" t="s">
        <v>3861</v>
      </c>
      <c r="F12167" t="s">
        <v>3849</v>
      </c>
      <c r="G12167">
        <v>202119284</v>
      </c>
      <c r="I12167" t="s">
        <v>3622</v>
      </c>
      <c r="J12167" t="s">
        <v>3877</v>
      </c>
      <c r="K12167" t="s">
        <v>3624</v>
      </c>
      <c r="L12167" t="s">
        <v>3878</v>
      </c>
      <c r="M12167">
        <v>11.5</v>
      </c>
      <c r="N12167">
        <v>20</v>
      </c>
      <c r="O12167">
        <v>11.5</v>
      </c>
      <c r="S12167" t="b">
        <v>0</v>
      </c>
      <c r="T12167" t="b">
        <v>0</v>
      </c>
      <c r="U12167" t="b">
        <v>0</v>
      </c>
      <c r="V12167">
        <v>24000</v>
      </c>
      <c r="W12167">
        <v>17200</v>
      </c>
      <c r="X12167">
        <v>2.8</v>
      </c>
      <c r="Y12167">
        <v>27970</v>
      </c>
      <c r="Z12167">
        <v>1.97</v>
      </c>
    </row>
    <row r="12168" spans="1:26">
      <c r="A12168">
        <v>201835817</v>
      </c>
      <c r="B12168" t="s">
        <v>3848</v>
      </c>
      <c r="C12168" t="s">
        <v>3597</v>
      </c>
      <c r="D12168" t="s">
        <v>1049</v>
      </c>
      <c r="E12168" t="s">
        <v>3859</v>
      </c>
      <c r="F12168" t="s">
        <v>3849</v>
      </c>
      <c r="G12168">
        <v>201835817</v>
      </c>
      <c r="I12168" t="s">
        <v>3622</v>
      </c>
      <c r="J12168" t="s">
        <v>3877</v>
      </c>
      <c r="K12168" t="s">
        <v>3624</v>
      </c>
      <c r="L12168" t="s">
        <v>3878</v>
      </c>
      <c r="M12168">
        <v>11.5</v>
      </c>
      <c r="N12168">
        <v>20</v>
      </c>
      <c r="O12168">
        <v>11.5</v>
      </c>
      <c r="S12168" t="b">
        <v>0</v>
      </c>
      <c r="T12168" t="b">
        <v>0</v>
      </c>
      <c r="U12168" t="b">
        <v>0</v>
      </c>
      <c r="V12168">
        <v>24000</v>
      </c>
      <c r="W12168">
        <v>17200</v>
      </c>
      <c r="X12168">
        <v>2.8</v>
      </c>
      <c r="Y12168">
        <v>27970</v>
      </c>
      <c r="Z12168">
        <v>1.97</v>
      </c>
    </row>
    <row r="12169" spans="1:26">
      <c r="A12169">
        <v>201835588</v>
      </c>
      <c r="B12169" t="s">
        <v>3848</v>
      </c>
      <c r="C12169" t="s">
        <v>3597</v>
      </c>
      <c r="D12169" t="s">
        <v>1049</v>
      </c>
      <c r="E12169" t="s">
        <v>3856</v>
      </c>
      <c r="F12169" t="s">
        <v>3849</v>
      </c>
      <c r="G12169">
        <v>201835588</v>
      </c>
      <c r="I12169" t="s">
        <v>3622</v>
      </c>
      <c r="J12169" t="s">
        <v>3877</v>
      </c>
      <c r="K12169" t="s">
        <v>3624</v>
      </c>
      <c r="L12169" t="s">
        <v>3878</v>
      </c>
      <c r="M12169">
        <v>11.5</v>
      </c>
      <c r="N12169">
        <v>20</v>
      </c>
      <c r="O12169">
        <v>11.5</v>
      </c>
      <c r="S12169" t="b">
        <v>0</v>
      </c>
      <c r="T12169" t="b">
        <v>0</v>
      </c>
      <c r="U12169" t="b">
        <v>0</v>
      </c>
      <c r="V12169">
        <v>24000</v>
      </c>
      <c r="W12169">
        <v>17200</v>
      </c>
      <c r="X12169">
        <v>2.8</v>
      </c>
      <c r="Y12169">
        <v>27970</v>
      </c>
      <c r="Z12169">
        <v>1.97</v>
      </c>
    </row>
    <row r="12170" spans="1:26">
      <c r="A12170">
        <v>201835636</v>
      </c>
      <c r="B12170" t="s">
        <v>3848</v>
      </c>
      <c r="C12170" t="s">
        <v>3597</v>
      </c>
      <c r="D12170" t="s">
        <v>1049</v>
      </c>
      <c r="E12170" t="s">
        <v>3855</v>
      </c>
      <c r="F12170" t="s">
        <v>3849</v>
      </c>
      <c r="G12170">
        <v>201835636</v>
      </c>
      <c r="I12170" t="s">
        <v>3622</v>
      </c>
      <c r="J12170" t="s">
        <v>3877</v>
      </c>
      <c r="K12170" t="s">
        <v>3624</v>
      </c>
      <c r="L12170" t="s">
        <v>3878</v>
      </c>
      <c r="M12170">
        <v>11.5</v>
      </c>
      <c r="N12170">
        <v>20</v>
      </c>
      <c r="O12170">
        <v>11.5</v>
      </c>
      <c r="S12170" t="b">
        <v>0</v>
      </c>
      <c r="T12170" t="b">
        <v>0</v>
      </c>
      <c r="U12170" t="b">
        <v>0</v>
      </c>
      <c r="V12170">
        <v>24000</v>
      </c>
      <c r="W12170">
        <v>17200</v>
      </c>
      <c r="X12170">
        <v>2.8</v>
      </c>
      <c r="Y12170">
        <v>27970</v>
      </c>
      <c r="Z12170">
        <v>1.97</v>
      </c>
    </row>
    <row r="12171" spans="1:26">
      <c r="A12171">
        <v>201835539</v>
      </c>
      <c r="B12171" t="s">
        <v>3848</v>
      </c>
      <c r="C12171" t="s">
        <v>3597</v>
      </c>
      <c r="D12171" t="s">
        <v>1049</v>
      </c>
      <c r="E12171" t="s">
        <v>3854</v>
      </c>
      <c r="F12171" t="s">
        <v>3849</v>
      </c>
      <c r="G12171">
        <v>201835539</v>
      </c>
      <c r="I12171" t="s">
        <v>3622</v>
      </c>
      <c r="J12171" t="s">
        <v>3877</v>
      </c>
      <c r="K12171" t="s">
        <v>3624</v>
      </c>
      <c r="L12171" t="s">
        <v>3878</v>
      </c>
      <c r="M12171">
        <v>11.5</v>
      </c>
      <c r="N12171">
        <v>20</v>
      </c>
      <c r="O12171">
        <v>11.5</v>
      </c>
      <c r="S12171" t="b">
        <v>0</v>
      </c>
      <c r="T12171" t="b">
        <v>0</v>
      </c>
      <c r="U12171" t="b">
        <v>0</v>
      </c>
      <c r="V12171">
        <v>24000</v>
      </c>
      <c r="W12171">
        <v>17200</v>
      </c>
      <c r="X12171">
        <v>2.8</v>
      </c>
      <c r="Y12171">
        <v>27970</v>
      </c>
      <c r="Z12171">
        <v>1.97</v>
      </c>
    </row>
    <row r="12172" spans="1:26">
      <c r="A12172">
        <v>201796613</v>
      </c>
      <c r="B12172" t="s">
        <v>3848</v>
      </c>
      <c r="C12172" t="s">
        <v>3597</v>
      </c>
      <c r="D12172" t="s">
        <v>1049</v>
      </c>
      <c r="E12172" t="s">
        <v>3834</v>
      </c>
      <c r="F12172" t="s">
        <v>3849</v>
      </c>
      <c r="G12172">
        <v>201796613</v>
      </c>
      <c r="I12172" t="s">
        <v>3622</v>
      </c>
      <c r="J12172" t="s">
        <v>3877</v>
      </c>
      <c r="K12172" t="s">
        <v>3624</v>
      </c>
      <c r="L12172" t="s">
        <v>3878</v>
      </c>
      <c r="M12172">
        <v>11.5</v>
      </c>
      <c r="N12172">
        <v>20</v>
      </c>
      <c r="O12172">
        <v>11.5</v>
      </c>
      <c r="S12172" t="b">
        <v>0</v>
      </c>
      <c r="T12172" t="b">
        <v>0</v>
      </c>
      <c r="U12172" t="b">
        <v>0</v>
      </c>
      <c r="V12172">
        <v>24000</v>
      </c>
      <c r="W12172">
        <v>17200</v>
      </c>
      <c r="X12172">
        <v>2.8</v>
      </c>
      <c r="Y12172">
        <v>27970</v>
      </c>
      <c r="Z12172">
        <v>1.97</v>
      </c>
    </row>
    <row r="12173" spans="1:26">
      <c r="A12173">
        <v>201847042</v>
      </c>
      <c r="B12173" t="s">
        <v>3848</v>
      </c>
      <c r="C12173" t="s">
        <v>3597</v>
      </c>
      <c r="D12173" t="s">
        <v>1049</v>
      </c>
      <c r="E12173" t="s">
        <v>3835</v>
      </c>
      <c r="F12173" t="s">
        <v>3753</v>
      </c>
      <c r="G12173">
        <v>201847042</v>
      </c>
      <c r="I12173" t="s">
        <v>3601</v>
      </c>
      <c r="J12173" t="s">
        <v>3867</v>
      </c>
      <c r="K12173" t="s">
        <v>3624</v>
      </c>
      <c r="L12173" t="s">
        <v>3876</v>
      </c>
      <c r="M12173">
        <v>9</v>
      </c>
      <c r="N12173">
        <v>16.5</v>
      </c>
      <c r="O12173">
        <v>11.5</v>
      </c>
      <c r="S12173" t="b">
        <v>0</v>
      </c>
      <c r="T12173" t="b">
        <v>0</v>
      </c>
      <c r="U12173" t="b">
        <v>0</v>
      </c>
      <c r="V12173">
        <v>36000</v>
      </c>
      <c r="W12173">
        <v>27600</v>
      </c>
      <c r="X12173">
        <v>2.46</v>
      </c>
      <c r="Y12173">
        <v>34820</v>
      </c>
      <c r="Z12173">
        <v>2.27</v>
      </c>
    </row>
    <row r="12174" spans="1:26">
      <c r="A12174">
        <v>201847059</v>
      </c>
      <c r="B12174" t="s">
        <v>3848</v>
      </c>
      <c r="C12174" t="s">
        <v>3597</v>
      </c>
      <c r="D12174" t="s">
        <v>1049</v>
      </c>
      <c r="E12174" t="s">
        <v>3834</v>
      </c>
      <c r="F12174" t="s">
        <v>3753</v>
      </c>
      <c r="G12174">
        <v>201847059</v>
      </c>
      <c r="I12174" t="s">
        <v>3601</v>
      </c>
      <c r="J12174" t="s">
        <v>3867</v>
      </c>
      <c r="K12174" t="s">
        <v>3624</v>
      </c>
      <c r="L12174" t="s">
        <v>3876</v>
      </c>
      <c r="M12174">
        <v>9</v>
      </c>
      <c r="N12174">
        <v>16.5</v>
      </c>
      <c r="O12174">
        <v>11.5</v>
      </c>
      <c r="S12174" t="b">
        <v>0</v>
      </c>
      <c r="T12174" t="b">
        <v>0</v>
      </c>
      <c r="U12174" t="b">
        <v>0</v>
      </c>
      <c r="V12174">
        <v>36000</v>
      </c>
      <c r="W12174">
        <v>27600</v>
      </c>
      <c r="X12174">
        <v>2.46</v>
      </c>
      <c r="Y12174">
        <v>34820</v>
      </c>
      <c r="Z12174">
        <v>2.27</v>
      </c>
    </row>
    <row r="12175" spans="1:26">
      <c r="A12175">
        <v>200059147</v>
      </c>
      <c r="B12175" t="s">
        <v>3848</v>
      </c>
      <c r="C12175" t="s">
        <v>3597</v>
      </c>
      <c r="D12175" t="s">
        <v>1049</v>
      </c>
      <c r="E12175" t="s">
        <v>3637</v>
      </c>
      <c r="F12175" t="s">
        <v>3753</v>
      </c>
      <c r="G12175">
        <v>200059147</v>
      </c>
      <c r="I12175" t="s">
        <v>3601</v>
      </c>
      <c r="J12175" t="s">
        <v>3867</v>
      </c>
      <c r="K12175" t="s">
        <v>3624</v>
      </c>
      <c r="L12175" t="s">
        <v>3876</v>
      </c>
      <c r="M12175">
        <v>9</v>
      </c>
      <c r="N12175">
        <v>16.5</v>
      </c>
      <c r="O12175">
        <v>11.5</v>
      </c>
      <c r="S12175" t="b">
        <v>0</v>
      </c>
      <c r="T12175" t="b">
        <v>0</v>
      </c>
      <c r="U12175" t="b">
        <v>0</v>
      </c>
      <c r="V12175">
        <v>36000</v>
      </c>
      <c r="W12175">
        <v>27600</v>
      </c>
      <c r="X12175">
        <v>2.46</v>
      </c>
      <c r="Y12175">
        <v>34820</v>
      </c>
      <c r="Z12175">
        <v>2.27</v>
      </c>
    </row>
    <row r="12176" spans="1:26">
      <c r="A12176">
        <v>200059146</v>
      </c>
      <c r="B12176" t="s">
        <v>3848</v>
      </c>
      <c r="C12176" t="s">
        <v>3597</v>
      </c>
      <c r="D12176" t="s">
        <v>1049</v>
      </c>
      <c r="E12176" t="s">
        <v>3792</v>
      </c>
      <c r="F12176" t="s">
        <v>3753</v>
      </c>
      <c r="G12176">
        <v>200059146</v>
      </c>
      <c r="I12176" t="s">
        <v>3601</v>
      </c>
      <c r="J12176" t="s">
        <v>3867</v>
      </c>
      <c r="K12176" t="s">
        <v>3624</v>
      </c>
      <c r="L12176" t="s">
        <v>3876</v>
      </c>
      <c r="M12176">
        <v>9</v>
      </c>
      <c r="N12176">
        <v>16.5</v>
      </c>
      <c r="O12176">
        <v>11.5</v>
      </c>
      <c r="S12176" t="b">
        <v>0</v>
      </c>
      <c r="T12176" t="b">
        <v>0</v>
      </c>
      <c r="U12176" t="b">
        <v>0</v>
      </c>
      <c r="V12176">
        <v>36000</v>
      </c>
      <c r="W12176">
        <v>27600</v>
      </c>
      <c r="X12176">
        <v>2.46</v>
      </c>
      <c r="Y12176">
        <v>34820</v>
      </c>
      <c r="Z12176">
        <v>2.27</v>
      </c>
    </row>
    <row r="12177" spans="1:26">
      <c r="A12177">
        <v>202119268</v>
      </c>
      <c r="B12177" t="s">
        <v>3848</v>
      </c>
      <c r="C12177" t="s">
        <v>3597</v>
      </c>
      <c r="D12177" t="s">
        <v>1049</v>
      </c>
      <c r="E12177" t="s">
        <v>3861</v>
      </c>
      <c r="F12177" t="s">
        <v>3753</v>
      </c>
      <c r="G12177">
        <v>202119268</v>
      </c>
      <c r="I12177" t="s">
        <v>3601</v>
      </c>
      <c r="J12177" t="s">
        <v>3863</v>
      </c>
      <c r="K12177" t="s">
        <v>3624</v>
      </c>
      <c r="L12177" t="s">
        <v>3864</v>
      </c>
      <c r="M12177">
        <v>9</v>
      </c>
      <c r="N12177">
        <v>16.5</v>
      </c>
      <c r="O12177">
        <v>11.5</v>
      </c>
      <c r="S12177" t="b">
        <v>0</v>
      </c>
      <c r="T12177" t="b">
        <v>0</v>
      </c>
      <c r="U12177" t="b">
        <v>0</v>
      </c>
      <c r="V12177">
        <v>36000</v>
      </c>
      <c r="W12177">
        <v>27600</v>
      </c>
      <c r="X12177">
        <v>2.46</v>
      </c>
      <c r="Y12177">
        <v>34820</v>
      </c>
      <c r="Z12177">
        <v>2.27</v>
      </c>
    </row>
    <row r="12178" spans="1:26">
      <c r="A12178">
        <v>201835779</v>
      </c>
      <c r="B12178" t="s">
        <v>3848</v>
      </c>
      <c r="C12178" t="s">
        <v>3597</v>
      </c>
      <c r="D12178" t="s">
        <v>1049</v>
      </c>
      <c r="E12178" t="s">
        <v>3860</v>
      </c>
      <c r="F12178" t="s">
        <v>3753</v>
      </c>
      <c r="G12178">
        <v>201835779</v>
      </c>
      <c r="I12178" t="s">
        <v>3601</v>
      </c>
      <c r="J12178" t="s">
        <v>3863</v>
      </c>
      <c r="K12178" t="s">
        <v>3624</v>
      </c>
      <c r="L12178" t="s">
        <v>3864</v>
      </c>
      <c r="M12178">
        <v>9</v>
      </c>
      <c r="N12178">
        <v>16.5</v>
      </c>
      <c r="O12178">
        <v>11.5</v>
      </c>
      <c r="S12178" t="b">
        <v>0</v>
      </c>
      <c r="T12178" t="b">
        <v>0</v>
      </c>
      <c r="U12178" t="b">
        <v>0</v>
      </c>
      <c r="V12178">
        <v>36000</v>
      </c>
      <c r="W12178">
        <v>27600</v>
      </c>
      <c r="X12178">
        <v>2.46</v>
      </c>
      <c r="Y12178">
        <v>34820</v>
      </c>
      <c r="Z12178">
        <v>2.27</v>
      </c>
    </row>
    <row r="12179" spans="1:26">
      <c r="A12179">
        <v>201835778</v>
      </c>
      <c r="B12179" t="s">
        <v>3848</v>
      </c>
      <c r="C12179" t="s">
        <v>3597</v>
      </c>
      <c r="D12179" t="s">
        <v>1049</v>
      </c>
      <c r="E12179" t="s">
        <v>3859</v>
      </c>
      <c r="F12179" t="s">
        <v>3753</v>
      </c>
      <c r="G12179">
        <v>201835778</v>
      </c>
      <c r="I12179" t="s">
        <v>3601</v>
      </c>
      <c r="J12179" t="s">
        <v>3863</v>
      </c>
      <c r="K12179" t="s">
        <v>3624</v>
      </c>
      <c r="L12179" t="s">
        <v>3864</v>
      </c>
      <c r="M12179">
        <v>9</v>
      </c>
      <c r="N12179">
        <v>16.5</v>
      </c>
      <c r="O12179">
        <v>11.5</v>
      </c>
      <c r="S12179" t="b">
        <v>0</v>
      </c>
      <c r="T12179" t="b">
        <v>0</v>
      </c>
      <c r="U12179" t="b">
        <v>0</v>
      </c>
      <c r="V12179">
        <v>36000</v>
      </c>
      <c r="W12179">
        <v>27600</v>
      </c>
      <c r="X12179">
        <v>2.46</v>
      </c>
      <c r="Y12179">
        <v>34820</v>
      </c>
      <c r="Z12179">
        <v>2.27</v>
      </c>
    </row>
    <row r="12180" spans="1:26">
      <c r="A12180">
        <v>201835683</v>
      </c>
      <c r="B12180" t="s">
        <v>3848</v>
      </c>
      <c r="C12180" t="s">
        <v>3597</v>
      </c>
      <c r="D12180" t="s">
        <v>1049</v>
      </c>
      <c r="E12180" t="s">
        <v>3857</v>
      </c>
      <c r="F12180" t="s">
        <v>3753</v>
      </c>
      <c r="G12180">
        <v>201835683</v>
      </c>
      <c r="I12180" t="s">
        <v>3601</v>
      </c>
      <c r="J12180" t="s">
        <v>3863</v>
      </c>
      <c r="K12180" t="s">
        <v>3624</v>
      </c>
      <c r="L12180" t="s">
        <v>3864</v>
      </c>
      <c r="M12180">
        <v>9</v>
      </c>
      <c r="N12180">
        <v>16.5</v>
      </c>
      <c r="O12180">
        <v>11.5</v>
      </c>
      <c r="S12180" t="b">
        <v>0</v>
      </c>
      <c r="T12180" t="b">
        <v>0</v>
      </c>
      <c r="U12180" t="b">
        <v>0</v>
      </c>
      <c r="V12180">
        <v>36000</v>
      </c>
      <c r="W12180">
        <v>27600</v>
      </c>
      <c r="X12180">
        <v>2.46</v>
      </c>
      <c r="Y12180">
        <v>34820</v>
      </c>
      <c r="Z12180">
        <v>2.27</v>
      </c>
    </row>
    <row r="12181" spans="1:26">
      <c r="A12181">
        <v>201835682</v>
      </c>
      <c r="B12181" t="s">
        <v>3848</v>
      </c>
      <c r="C12181" t="s">
        <v>3597</v>
      </c>
      <c r="D12181" t="s">
        <v>1049</v>
      </c>
      <c r="E12181" t="s">
        <v>3858</v>
      </c>
      <c r="F12181" t="s">
        <v>3753</v>
      </c>
      <c r="G12181">
        <v>201835682</v>
      </c>
      <c r="I12181" t="s">
        <v>3601</v>
      </c>
      <c r="J12181" t="s">
        <v>3863</v>
      </c>
      <c r="K12181" t="s">
        <v>3624</v>
      </c>
      <c r="L12181" t="s">
        <v>3864</v>
      </c>
      <c r="M12181">
        <v>9</v>
      </c>
      <c r="N12181">
        <v>16.5</v>
      </c>
      <c r="O12181">
        <v>11.5</v>
      </c>
      <c r="S12181" t="b">
        <v>0</v>
      </c>
      <c r="T12181" t="b">
        <v>0</v>
      </c>
      <c r="U12181" t="b">
        <v>0</v>
      </c>
      <c r="V12181">
        <v>36000</v>
      </c>
      <c r="W12181">
        <v>27600</v>
      </c>
      <c r="X12181">
        <v>2.46</v>
      </c>
      <c r="Y12181">
        <v>34820</v>
      </c>
      <c r="Z12181">
        <v>2.27</v>
      </c>
    </row>
    <row r="12182" spans="1:26">
      <c r="A12182">
        <v>201835617</v>
      </c>
      <c r="B12182" t="s">
        <v>3848</v>
      </c>
      <c r="C12182" t="s">
        <v>3597</v>
      </c>
      <c r="D12182" t="s">
        <v>1049</v>
      </c>
      <c r="E12182" t="s">
        <v>3855</v>
      </c>
      <c r="F12182" t="s">
        <v>3753</v>
      </c>
      <c r="G12182">
        <v>201835617</v>
      </c>
      <c r="I12182" t="s">
        <v>3601</v>
      </c>
      <c r="J12182" t="s">
        <v>3863</v>
      </c>
      <c r="K12182" t="s">
        <v>3624</v>
      </c>
      <c r="L12182" t="s">
        <v>3864</v>
      </c>
      <c r="M12182">
        <v>9</v>
      </c>
      <c r="N12182">
        <v>16.5</v>
      </c>
      <c r="O12182">
        <v>11.5</v>
      </c>
      <c r="S12182" t="b">
        <v>0</v>
      </c>
      <c r="T12182" t="b">
        <v>0</v>
      </c>
      <c r="U12182" t="b">
        <v>0</v>
      </c>
      <c r="V12182">
        <v>36000</v>
      </c>
      <c r="W12182">
        <v>27600</v>
      </c>
      <c r="X12182">
        <v>2.46</v>
      </c>
      <c r="Y12182">
        <v>34820</v>
      </c>
      <c r="Z12182">
        <v>2.27</v>
      </c>
    </row>
    <row r="12183" spans="1:26">
      <c r="A12183">
        <v>201835569</v>
      </c>
      <c r="B12183" t="s">
        <v>3848</v>
      </c>
      <c r="C12183" t="s">
        <v>3597</v>
      </c>
      <c r="D12183" t="s">
        <v>1049</v>
      </c>
      <c r="E12183" t="s">
        <v>3856</v>
      </c>
      <c r="F12183" t="s">
        <v>3753</v>
      </c>
      <c r="G12183">
        <v>201835569</v>
      </c>
      <c r="I12183" t="s">
        <v>3601</v>
      </c>
      <c r="J12183" t="s">
        <v>3863</v>
      </c>
      <c r="K12183" t="s">
        <v>3624</v>
      </c>
      <c r="L12183" t="s">
        <v>3864</v>
      </c>
      <c r="M12183">
        <v>9</v>
      </c>
      <c r="N12183">
        <v>16.5</v>
      </c>
      <c r="O12183">
        <v>11.5</v>
      </c>
      <c r="S12183" t="b">
        <v>0</v>
      </c>
      <c r="T12183" t="b">
        <v>0</v>
      </c>
      <c r="U12183" t="b">
        <v>0</v>
      </c>
      <c r="V12183">
        <v>36000</v>
      </c>
      <c r="W12183">
        <v>27600</v>
      </c>
      <c r="X12183">
        <v>2.46</v>
      </c>
      <c r="Y12183">
        <v>34820</v>
      </c>
      <c r="Z12183">
        <v>2.27</v>
      </c>
    </row>
    <row r="12184" spans="1:26">
      <c r="A12184">
        <v>201771969</v>
      </c>
      <c r="B12184" t="s">
        <v>3848</v>
      </c>
      <c r="C12184" t="s">
        <v>3597</v>
      </c>
      <c r="D12184" t="s">
        <v>1049</v>
      </c>
      <c r="E12184" t="s">
        <v>3834</v>
      </c>
      <c r="F12184" t="s">
        <v>3753</v>
      </c>
      <c r="G12184">
        <v>201771969</v>
      </c>
      <c r="I12184" t="s">
        <v>3601</v>
      </c>
      <c r="J12184" t="s">
        <v>3863</v>
      </c>
      <c r="K12184" t="s">
        <v>3624</v>
      </c>
      <c r="L12184" t="s">
        <v>3864</v>
      </c>
      <c r="M12184">
        <v>9</v>
      </c>
      <c r="N12184">
        <v>16.5</v>
      </c>
      <c r="O12184">
        <v>11.5</v>
      </c>
      <c r="S12184" t="b">
        <v>0</v>
      </c>
      <c r="T12184" t="b">
        <v>0</v>
      </c>
      <c r="U12184" t="b">
        <v>0</v>
      </c>
      <c r="V12184">
        <v>36000</v>
      </c>
      <c r="W12184">
        <v>27600</v>
      </c>
      <c r="X12184">
        <v>2.46</v>
      </c>
      <c r="Y12184">
        <v>34820</v>
      </c>
      <c r="Z12184">
        <v>2.27</v>
      </c>
    </row>
    <row r="12185" spans="1:26">
      <c r="A12185">
        <v>201835521</v>
      </c>
      <c r="B12185" t="s">
        <v>3848</v>
      </c>
      <c r="C12185" t="s">
        <v>3597</v>
      </c>
      <c r="D12185" t="s">
        <v>1049</v>
      </c>
      <c r="E12185" t="s">
        <v>3854</v>
      </c>
      <c r="F12185" t="s">
        <v>3753</v>
      </c>
      <c r="G12185">
        <v>201835521</v>
      </c>
      <c r="I12185" t="s">
        <v>3601</v>
      </c>
      <c r="J12185" t="s">
        <v>3863</v>
      </c>
      <c r="K12185" t="s">
        <v>3624</v>
      </c>
      <c r="L12185" t="s">
        <v>3864</v>
      </c>
      <c r="M12185">
        <v>9</v>
      </c>
      <c r="N12185">
        <v>16.5</v>
      </c>
      <c r="O12185">
        <v>11.5</v>
      </c>
      <c r="S12185" t="b">
        <v>0</v>
      </c>
      <c r="T12185" t="b">
        <v>0</v>
      </c>
      <c r="U12185" t="b">
        <v>0</v>
      </c>
      <c r="V12185">
        <v>36000</v>
      </c>
      <c r="W12185">
        <v>27600</v>
      </c>
      <c r="X12185">
        <v>2.46</v>
      </c>
      <c r="Y12185">
        <v>34820</v>
      </c>
      <c r="Z12185">
        <v>2.27</v>
      </c>
    </row>
    <row r="12186" spans="1:26">
      <c r="A12186">
        <v>202119280</v>
      </c>
      <c r="B12186" t="s">
        <v>3848</v>
      </c>
      <c r="C12186" t="s">
        <v>3597</v>
      </c>
      <c r="D12186" t="s">
        <v>1049</v>
      </c>
      <c r="E12186" t="s">
        <v>3861</v>
      </c>
      <c r="F12186" t="s">
        <v>3753</v>
      </c>
      <c r="G12186">
        <v>202119280</v>
      </c>
      <c r="I12186" t="s">
        <v>3601</v>
      </c>
      <c r="J12186" t="s">
        <v>3850</v>
      </c>
      <c r="K12186" t="s">
        <v>3624</v>
      </c>
      <c r="L12186" t="s">
        <v>3875</v>
      </c>
      <c r="M12186">
        <v>12.5</v>
      </c>
      <c r="N12186">
        <v>20.5</v>
      </c>
      <c r="O12186">
        <v>11</v>
      </c>
      <c r="S12186" t="b">
        <v>0</v>
      </c>
      <c r="T12186" t="b">
        <v>0</v>
      </c>
      <c r="U12186" t="b">
        <v>0</v>
      </c>
      <c r="V12186">
        <v>12000</v>
      </c>
      <c r="W12186">
        <v>8100</v>
      </c>
      <c r="X12186">
        <v>2.42</v>
      </c>
      <c r="Y12186">
        <v>14340</v>
      </c>
      <c r="Z12186">
        <v>1.95</v>
      </c>
    </row>
    <row r="12187" spans="1:26">
      <c r="A12187">
        <v>201835809</v>
      </c>
      <c r="B12187" t="s">
        <v>3848</v>
      </c>
      <c r="C12187" t="s">
        <v>3597</v>
      </c>
      <c r="D12187" t="s">
        <v>1049</v>
      </c>
      <c r="E12187" t="s">
        <v>3859</v>
      </c>
      <c r="F12187" t="s">
        <v>3753</v>
      </c>
      <c r="G12187">
        <v>201835809</v>
      </c>
      <c r="I12187" t="s">
        <v>3601</v>
      </c>
      <c r="J12187" t="s">
        <v>3850</v>
      </c>
      <c r="K12187" t="s">
        <v>3624</v>
      </c>
      <c r="L12187" t="s">
        <v>3875</v>
      </c>
      <c r="M12187">
        <v>12.5</v>
      </c>
      <c r="N12187">
        <v>20.5</v>
      </c>
      <c r="O12187">
        <v>11</v>
      </c>
      <c r="S12187" t="b">
        <v>0</v>
      </c>
      <c r="T12187" t="b">
        <v>0</v>
      </c>
      <c r="U12187" t="b">
        <v>0</v>
      </c>
      <c r="V12187">
        <v>12000</v>
      </c>
      <c r="W12187">
        <v>8100</v>
      </c>
      <c r="X12187">
        <v>2.42</v>
      </c>
      <c r="Y12187">
        <v>14340</v>
      </c>
      <c r="Z12187">
        <v>1.95</v>
      </c>
    </row>
    <row r="12188" spans="1:26">
      <c r="A12188">
        <v>201835808</v>
      </c>
      <c r="B12188" t="s">
        <v>3848</v>
      </c>
      <c r="C12188" t="s">
        <v>3597</v>
      </c>
      <c r="D12188" t="s">
        <v>1049</v>
      </c>
      <c r="E12188" t="s">
        <v>3860</v>
      </c>
      <c r="F12188" t="s">
        <v>3753</v>
      </c>
      <c r="G12188">
        <v>201835808</v>
      </c>
      <c r="I12188" t="s">
        <v>3601</v>
      </c>
      <c r="J12188" t="s">
        <v>3850</v>
      </c>
      <c r="K12188" t="s">
        <v>3624</v>
      </c>
      <c r="L12188" t="s">
        <v>3875</v>
      </c>
      <c r="M12188">
        <v>12.5</v>
      </c>
      <c r="N12188">
        <v>20.5</v>
      </c>
      <c r="O12188">
        <v>11</v>
      </c>
      <c r="S12188" t="b">
        <v>0</v>
      </c>
      <c r="T12188" t="b">
        <v>0</v>
      </c>
      <c r="U12188" t="b">
        <v>0</v>
      </c>
      <c r="V12188">
        <v>12000</v>
      </c>
      <c r="W12188">
        <v>8100</v>
      </c>
      <c r="X12188">
        <v>2.42</v>
      </c>
      <c r="Y12188">
        <v>14340</v>
      </c>
      <c r="Z12188">
        <v>1.95</v>
      </c>
    </row>
    <row r="12189" spans="1:26">
      <c r="A12189">
        <v>201835713</v>
      </c>
      <c r="B12189" t="s">
        <v>3848</v>
      </c>
      <c r="C12189" t="s">
        <v>3597</v>
      </c>
      <c r="D12189" t="s">
        <v>1049</v>
      </c>
      <c r="E12189" t="s">
        <v>3857</v>
      </c>
      <c r="F12189" t="s">
        <v>3753</v>
      </c>
      <c r="G12189">
        <v>201835713</v>
      </c>
      <c r="I12189" t="s">
        <v>3601</v>
      </c>
      <c r="J12189" t="s">
        <v>3850</v>
      </c>
      <c r="K12189" t="s">
        <v>3624</v>
      </c>
      <c r="L12189" t="s">
        <v>3875</v>
      </c>
      <c r="M12189">
        <v>12.5</v>
      </c>
      <c r="N12189">
        <v>20.5</v>
      </c>
      <c r="O12189">
        <v>11</v>
      </c>
      <c r="S12189" t="b">
        <v>0</v>
      </c>
      <c r="T12189" t="b">
        <v>0</v>
      </c>
      <c r="U12189" t="b">
        <v>0</v>
      </c>
      <c r="V12189">
        <v>12000</v>
      </c>
      <c r="W12189">
        <v>8100</v>
      </c>
      <c r="X12189">
        <v>2.42</v>
      </c>
      <c r="Y12189">
        <v>14340</v>
      </c>
      <c r="Z12189">
        <v>1.95</v>
      </c>
    </row>
    <row r="12190" spans="1:26">
      <c r="A12190">
        <v>201835712</v>
      </c>
      <c r="B12190" t="s">
        <v>3848</v>
      </c>
      <c r="C12190" t="s">
        <v>3597</v>
      </c>
      <c r="D12190" t="s">
        <v>1049</v>
      </c>
      <c r="E12190" t="s">
        <v>3858</v>
      </c>
      <c r="F12190" t="s">
        <v>3753</v>
      </c>
      <c r="G12190">
        <v>201835712</v>
      </c>
      <c r="I12190" t="s">
        <v>3601</v>
      </c>
      <c r="J12190" t="s">
        <v>3850</v>
      </c>
      <c r="K12190" t="s">
        <v>3624</v>
      </c>
      <c r="L12190" t="s">
        <v>3875</v>
      </c>
      <c r="M12190">
        <v>12.5</v>
      </c>
      <c r="N12190">
        <v>20.5</v>
      </c>
      <c r="O12190">
        <v>11</v>
      </c>
      <c r="S12190" t="b">
        <v>0</v>
      </c>
      <c r="T12190" t="b">
        <v>0</v>
      </c>
      <c r="U12190" t="b">
        <v>0</v>
      </c>
      <c r="V12190">
        <v>12000</v>
      </c>
      <c r="W12190">
        <v>8100</v>
      </c>
      <c r="X12190">
        <v>2.42</v>
      </c>
      <c r="Y12190">
        <v>14340</v>
      </c>
      <c r="Z12190">
        <v>1.95</v>
      </c>
    </row>
    <row r="12191" spans="1:26">
      <c r="A12191">
        <v>201835632</v>
      </c>
      <c r="B12191" t="s">
        <v>3848</v>
      </c>
      <c r="C12191" t="s">
        <v>3597</v>
      </c>
      <c r="D12191" t="s">
        <v>1049</v>
      </c>
      <c r="E12191" t="s">
        <v>3855</v>
      </c>
      <c r="F12191" t="s">
        <v>3753</v>
      </c>
      <c r="G12191">
        <v>201835632</v>
      </c>
      <c r="I12191" t="s">
        <v>3601</v>
      </c>
      <c r="J12191" t="s">
        <v>3850</v>
      </c>
      <c r="K12191" t="s">
        <v>3624</v>
      </c>
      <c r="L12191" t="s">
        <v>3875</v>
      </c>
      <c r="M12191">
        <v>12.5</v>
      </c>
      <c r="N12191">
        <v>20.5</v>
      </c>
      <c r="O12191">
        <v>11</v>
      </c>
      <c r="S12191" t="b">
        <v>0</v>
      </c>
      <c r="T12191" t="b">
        <v>0</v>
      </c>
      <c r="U12191" t="b">
        <v>0</v>
      </c>
      <c r="V12191">
        <v>12000</v>
      </c>
      <c r="W12191">
        <v>8100</v>
      </c>
      <c r="X12191">
        <v>2.42</v>
      </c>
      <c r="Y12191">
        <v>14340</v>
      </c>
      <c r="Z12191">
        <v>1.95</v>
      </c>
    </row>
    <row r="12192" spans="1:26">
      <c r="A12192">
        <v>201835584</v>
      </c>
      <c r="B12192" t="s">
        <v>3848</v>
      </c>
      <c r="C12192" t="s">
        <v>3597</v>
      </c>
      <c r="D12192" t="s">
        <v>1049</v>
      </c>
      <c r="E12192" t="s">
        <v>3856</v>
      </c>
      <c r="F12192" t="s">
        <v>3753</v>
      </c>
      <c r="G12192">
        <v>201835584</v>
      </c>
      <c r="I12192" t="s">
        <v>3601</v>
      </c>
      <c r="J12192" t="s">
        <v>3850</v>
      </c>
      <c r="K12192" t="s">
        <v>3624</v>
      </c>
      <c r="L12192" t="s">
        <v>3875</v>
      </c>
      <c r="M12192">
        <v>12.5</v>
      </c>
      <c r="N12192">
        <v>20.5</v>
      </c>
      <c r="O12192">
        <v>11</v>
      </c>
      <c r="S12192" t="b">
        <v>0</v>
      </c>
      <c r="T12192" t="b">
        <v>0</v>
      </c>
      <c r="U12192" t="b">
        <v>0</v>
      </c>
      <c r="V12192">
        <v>12000</v>
      </c>
      <c r="W12192">
        <v>8100</v>
      </c>
      <c r="X12192">
        <v>2.42</v>
      </c>
      <c r="Y12192">
        <v>14340</v>
      </c>
      <c r="Z12192">
        <v>1.95</v>
      </c>
    </row>
    <row r="12193" spans="1:26">
      <c r="A12193">
        <v>201835535</v>
      </c>
      <c r="B12193" t="s">
        <v>3848</v>
      </c>
      <c r="C12193" t="s">
        <v>3597</v>
      </c>
      <c r="D12193" t="s">
        <v>1049</v>
      </c>
      <c r="E12193" t="s">
        <v>3854</v>
      </c>
      <c r="F12193" t="s">
        <v>3753</v>
      </c>
      <c r="G12193">
        <v>201835535</v>
      </c>
      <c r="I12193" t="s">
        <v>3601</v>
      </c>
      <c r="J12193" t="s">
        <v>3850</v>
      </c>
      <c r="K12193" t="s">
        <v>3624</v>
      </c>
      <c r="L12193" t="s">
        <v>3875</v>
      </c>
      <c r="M12193">
        <v>12.5</v>
      </c>
      <c r="N12193">
        <v>20.5</v>
      </c>
      <c r="O12193">
        <v>11</v>
      </c>
      <c r="S12193" t="b">
        <v>0</v>
      </c>
      <c r="T12193" t="b">
        <v>0</v>
      </c>
      <c r="U12193" t="b">
        <v>0</v>
      </c>
      <c r="V12193">
        <v>12000</v>
      </c>
      <c r="W12193">
        <v>8100</v>
      </c>
      <c r="X12193">
        <v>2.42</v>
      </c>
      <c r="Y12193">
        <v>14340</v>
      </c>
      <c r="Z12193">
        <v>1.95</v>
      </c>
    </row>
    <row r="12194" spans="1:26">
      <c r="A12194">
        <v>201796609</v>
      </c>
      <c r="B12194" t="s">
        <v>3848</v>
      </c>
      <c r="C12194" t="s">
        <v>3597</v>
      </c>
      <c r="D12194" t="s">
        <v>1049</v>
      </c>
      <c r="E12194" t="s">
        <v>3834</v>
      </c>
      <c r="F12194" t="s">
        <v>3753</v>
      </c>
      <c r="G12194">
        <v>201796609</v>
      </c>
      <c r="I12194" t="s">
        <v>3601</v>
      </c>
      <c r="J12194" t="s">
        <v>3850</v>
      </c>
      <c r="K12194" t="s">
        <v>3624</v>
      </c>
      <c r="L12194" t="s">
        <v>3875</v>
      </c>
      <c r="M12194">
        <v>12.5</v>
      </c>
      <c r="N12194">
        <v>20.5</v>
      </c>
      <c r="O12194">
        <v>11</v>
      </c>
      <c r="S12194" t="b">
        <v>0</v>
      </c>
      <c r="T12194" t="b">
        <v>0</v>
      </c>
      <c r="U12194" t="b">
        <v>0</v>
      </c>
      <c r="V12194">
        <v>12000</v>
      </c>
      <c r="W12194">
        <v>8100</v>
      </c>
      <c r="X12194">
        <v>2.42</v>
      </c>
      <c r="Y12194">
        <v>14340</v>
      </c>
      <c r="Z12194">
        <v>1.95</v>
      </c>
    </row>
    <row r="12195" spans="1:26">
      <c r="A12195">
        <v>202119282</v>
      </c>
      <c r="B12195" t="s">
        <v>3848</v>
      </c>
      <c r="C12195" t="s">
        <v>3597</v>
      </c>
      <c r="D12195" t="s">
        <v>1049</v>
      </c>
      <c r="E12195" t="s">
        <v>3861</v>
      </c>
      <c r="F12195" t="s">
        <v>3849</v>
      </c>
      <c r="G12195">
        <v>202119282</v>
      </c>
      <c r="I12195" t="s">
        <v>3622</v>
      </c>
      <c r="J12195" t="s">
        <v>3869</v>
      </c>
      <c r="K12195" t="s">
        <v>3624</v>
      </c>
      <c r="L12195" t="s">
        <v>3874</v>
      </c>
      <c r="M12195">
        <v>12.5</v>
      </c>
      <c r="N12195">
        <v>20</v>
      </c>
      <c r="O12195">
        <v>10.5</v>
      </c>
      <c r="S12195" t="b">
        <v>0</v>
      </c>
      <c r="T12195" t="b">
        <v>0</v>
      </c>
      <c r="U12195" t="b">
        <v>0</v>
      </c>
      <c r="V12195">
        <v>16000</v>
      </c>
      <c r="W12195">
        <v>12000</v>
      </c>
      <c r="X12195">
        <v>2.59</v>
      </c>
      <c r="Y12195">
        <v>16410</v>
      </c>
      <c r="Z12195">
        <v>2.61</v>
      </c>
    </row>
    <row r="12196" spans="1:26">
      <c r="A12196">
        <v>201835813</v>
      </c>
      <c r="B12196" t="s">
        <v>3848</v>
      </c>
      <c r="C12196" t="s">
        <v>3597</v>
      </c>
      <c r="D12196" t="s">
        <v>1049</v>
      </c>
      <c r="E12196" t="s">
        <v>3859</v>
      </c>
      <c r="F12196" t="s">
        <v>3849</v>
      </c>
      <c r="G12196">
        <v>201835813</v>
      </c>
      <c r="I12196" t="s">
        <v>3622</v>
      </c>
      <c r="J12196" t="s">
        <v>3869</v>
      </c>
      <c r="K12196" t="s">
        <v>3624</v>
      </c>
      <c r="L12196" t="s">
        <v>3874</v>
      </c>
      <c r="M12196">
        <v>12.5</v>
      </c>
      <c r="N12196">
        <v>20</v>
      </c>
      <c r="O12196">
        <v>10.5</v>
      </c>
      <c r="S12196" t="b">
        <v>0</v>
      </c>
      <c r="T12196" t="b">
        <v>0</v>
      </c>
      <c r="U12196" t="b">
        <v>0</v>
      </c>
      <c r="V12196">
        <v>16000</v>
      </c>
      <c r="W12196">
        <v>12000</v>
      </c>
      <c r="X12196">
        <v>2.59</v>
      </c>
      <c r="Y12196">
        <v>16410</v>
      </c>
      <c r="Z12196">
        <v>2.61</v>
      </c>
    </row>
    <row r="12197" spans="1:26">
      <c r="A12197">
        <v>201835812</v>
      </c>
      <c r="B12197" t="s">
        <v>3848</v>
      </c>
      <c r="C12197" t="s">
        <v>3597</v>
      </c>
      <c r="D12197" t="s">
        <v>1049</v>
      </c>
      <c r="E12197" t="s">
        <v>3860</v>
      </c>
      <c r="F12197" t="s">
        <v>3849</v>
      </c>
      <c r="G12197">
        <v>201835812</v>
      </c>
      <c r="I12197" t="s">
        <v>3622</v>
      </c>
      <c r="J12197" t="s">
        <v>3869</v>
      </c>
      <c r="K12197" t="s">
        <v>3624</v>
      </c>
      <c r="L12197" t="s">
        <v>3874</v>
      </c>
      <c r="M12197">
        <v>12.5</v>
      </c>
      <c r="N12197">
        <v>20</v>
      </c>
      <c r="O12197">
        <v>10.5</v>
      </c>
      <c r="S12197" t="b">
        <v>0</v>
      </c>
      <c r="T12197" t="b">
        <v>0</v>
      </c>
      <c r="U12197" t="b">
        <v>0</v>
      </c>
      <c r="V12197">
        <v>16000</v>
      </c>
      <c r="W12197">
        <v>12000</v>
      </c>
      <c r="X12197">
        <v>2.59</v>
      </c>
      <c r="Y12197">
        <v>16410</v>
      </c>
      <c r="Z12197">
        <v>2.61</v>
      </c>
    </row>
    <row r="12198" spans="1:26">
      <c r="A12198">
        <v>201835717</v>
      </c>
      <c r="B12198" t="s">
        <v>3848</v>
      </c>
      <c r="C12198" t="s">
        <v>3597</v>
      </c>
      <c r="D12198" t="s">
        <v>1049</v>
      </c>
      <c r="E12198" t="s">
        <v>3857</v>
      </c>
      <c r="F12198" t="s">
        <v>3849</v>
      </c>
      <c r="G12198">
        <v>201835717</v>
      </c>
      <c r="I12198" t="s">
        <v>3622</v>
      </c>
      <c r="J12198" t="s">
        <v>3869</v>
      </c>
      <c r="K12198" t="s">
        <v>3624</v>
      </c>
      <c r="L12198" t="s">
        <v>3874</v>
      </c>
      <c r="M12198">
        <v>12.5</v>
      </c>
      <c r="N12198">
        <v>20</v>
      </c>
      <c r="O12198">
        <v>10.5</v>
      </c>
      <c r="S12198" t="b">
        <v>0</v>
      </c>
      <c r="T12198" t="b">
        <v>0</v>
      </c>
      <c r="U12198" t="b">
        <v>0</v>
      </c>
      <c r="V12198">
        <v>16000</v>
      </c>
      <c r="W12198">
        <v>12000</v>
      </c>
      <c r="X12198">
        <v>2.59</v>
      </c>
      <c r="Y12198">
        <v>16410</v>
      </c>
      <c r="Z12198">
        <v>2.61</v>
      </c>
    </row>
    <row r="12199" spans="1:26">
      <c r="A12199">
        <v>201835716</v>
      </c>
      <c r="B12199" t="s">
        <v>3848</v>
      </c>
      <c r="C12199" t="s">
        <v>3597</v>
      </c>
      <c r="D12199" t="s">
        <v>1049</v>
      </c>
      <c r="E12199" t="s">
        <v>3858</v>
      </c>
      <c r="F12199" t="s">
        <v>3849</v>
      </c>
      <c r="G12199">
        <v>201835716</v>
      </c>
      <c r="I12199" t="s">
        <v>3622</v>
      </c>
      <c r="J12199" t="s">
        <v>3869</v>
      </c>
      <c r="K12199" t="s">
        <v>3624</v>
      </c>
      <c r="L12199" t="s">
        <v>3874</v>
      </c>
      <c r="M12199">
        <v>12.5</v>
      </c>
      <c r="N12199">
        <v>20</v>
      </c>
      <c r="O12199">
        <v>10.5</v>
      </c>
      <c r="S12199" t="b">
        <v>0</v>
      </c>
      <c r="T12199" t="b">
        <v>0</v>
      </c>
      <c r="U12199" t="b">
        <v>0</v>
      </c>
      <c r="V12199">
        <v>16000</v>
      </c>
      <c r="W12199">
        <v>12000</v>
      </c>
      <c r="X12199">
        <v>2.59</v>
      </c>
      <c r="Y12199">
        <v>16410</v>
      </c>
      <c r="Z12199">
        <v>2.61</v>
      </c>
    </row>
    <row r="12200" spans="1:26">
      <c r="A12200">
        <v>201835634</v>
      </c>
      <c r="B12200" t="s">
        <v>3848</v>
      </c>
      <c r="C12200" t="s">
        <v>3597</v>
      </c>
      <c r="D12200" t="s">
        <v>1049</v>
      </c>
      <c r="E12200" t="s">
        <v>3855</v>
      </c>
      <c r="F12200" t="s">
        <v>3849</v>
      </c>
      <c r="G12200">
        <v>201835634</v>
      </c>
      <c r="I12200" t="s">
        <v>3622</v>
      </c>
      <c r="J12200" t="s">
        <v>3869</v>
      </c>
      <c r="K12200" t="s">
        <v>3624</v>
      </c>
      <c r="L12200" t="s">
        <v>3874</v>
      </c>
      <c r="M12200">
        <v>12.5</v>
      </c>
      <c r="N12200">
        <v>20</v>
      </c>
      <c r="O12200">
        <v>10.5</v>
      </c>
      <c r="S12200" t="b">
        <v>0</v>
      </c>
      <c r="T12200" t="b">
        <v>0</v>
      </c>
      <c r="U12200" t="b">
        <v>0</v>
      </c>
      <c r="V12200">
        <v>16000</v>
      </c>
      <c r="W12200">
        <v>12000</v>
      </c>
      <c r="X12200">
        <v>2.59</v>
      </c>
      <c r="Y12200">
        <v>16410</v>
      </c>
      <c r="Z12200">
        <v>2.61</v>
      </c>
    </row>
    <row r="12201" spans="1:26">
      <c r="A12201">
        <v>201835537</v>
      </c>
      <c r="B12201" t="s">
        <v>3848</v>
      </c>
      <c r="C12201" t="s">
        <v>3597</v>
      </c>
      <c r="D12201" t="s">
        <v>1049</v>
      </c>
      <c r="E12201" t="s">
        <v>3854</v>
      </c>
      <c r="F12201" t="s">
        <v>3849</v>
      </c>
      <c r="G12201">
        <v>201835537</v>
      </c>
      <c r="I12201" t="s">
        <v>3622</v>
      </c>
      <c r="J12201" t="s">
        <v>3869</v>
      </c>
      <c r="K12201" t="s">
        <v>3624</v>
      </c>
      <c r="L12201" t="s">
        <v>3874</v>
      </c>
      <c r="M12201">
        <v>12.5</v>
      </c>
      <c r="N12201">
        <v>20</v>
      </c>
      <c r="O12201">
        <v>10.5</v>
      </c>
      <c r="S12201" t="b">
        <v>0</v>
      </c>
      <c r="T12201" t="b">
        <v>0</v>
      </c>
      <c r="U12201" t="b">
        <v>0</v>
      </c>
      <c r="V12201">
        <v>16000</v>
      </c>
      <c r="W12201">
        <v>12000</v>
      </c>
      <c r="X12201">
        <v>2.59</v>
      </c>
      <c r="Y12201">
        <v>16410</v>
      </c>
      <c r="Z12201">
        <v>2.61</v>
      </c>
    </row>
    <row r="12202" spans="1:26">
      <c r="A12202">
        <v>201835586</v>
      </c>
      <c r="B12202" t="s">
        <v>3848</v>
      </c>
      <c r="C12202" t="s">
        <v>3597</v>
      </c>
      <c r="D12202" t="s">
        <v>1049</v>
      </c>
      <c r="E12202" t="s">
        <v>3856</v>
      </c>
      <c r="F12202" t="s">
        <v>3849</v>
      </c>
      <c r="G12202">
        <v>201835586</v>
      </c>
      <c r="I12202" t="s">
        <v>3622</v>
      </c>
      <c r="J12202" t="s">
        <v>3869</v>
      </c>
      <c r="K12202" t="s">
        <v>3624</v>
      </c>
      <c r="L12202" t="s">
        <v>3874</v>
      </c>
      <c r="M12202">
        <v>12.5</v>
      </c>
      <c r="N12202">
        <v>20</v>
      </c>
      <c r="O12202">
        <v>10.5</v>
      </c>
      <c r="S12202" t="b">
        <v>0</v>
      </c>
      <c r="T12202" t="b">
        <v>0</v>
      </c>
      <c r="U12202" t="b">
        <v>0</v>
      </c>
      <c r="V12202">
        <v>16000</v>
      </c>
      <c r="W12202">
        <v>12000</v>
      </c>
      <c r="X12202">
        <v>2.59</v>
      </c>
      <c r="Y12202">
        <v>16410</v>
      </c>
      <c r="Z12202">
        <v>2.61</v>
      </c>
    </row>
    <row r="12203" spans="1:26">
      <c r="A12203">
        <v>201796611</v>
      </c>
      <c r="B12203" t="s">
        <v>3848</v>
      </c>
      <c r="C12203" t="s">
        <v>3597</v>
      </c>
      <c r="D12203" t="s">
        <v>1049</v>
      </c>
      <c r="E12203" t="s">
        <v>3834</v>
      </c>
      <c r="F12203" t="s">
        <v>3849</v>
      </c>
      <c r="G12203">
        <v>201796611</v>
      </c>
      <c r="I12203" t="s">
        <v>3622</v>
      </c>
      <c r="J12203" t="s">
        <v>3869</v>
      </c>
      <c r="K12203" t="s">
        <v>3624</v>
      </c>
      <c r="L12203" t="s">
        <v>3874</v>
      </c>
      <c r="M12203">
        <v>12.5</v>
      </c>
      <c r="N12203">
        <v>20</v>
      </c>
      <c r="O12203">
        <v>10.5</v>
      </c>
      <c r="S12203" t="b">
        <v>0</v>
      </c>
      <c r="T12203" t="b">
        <v>0</v>
      </c>
      <c r="U12203" t="b">
        <v>0</v>
      </c>
      <c r="V12203">
        <v>16000</v>
      </c>
      <c r="W12203">
        <v>12000</v>
      </c>
      <c r="X12203">
        <v>2.59</v>
      </c>
      <c r="Y12203">
        <v>16410</v>
      </c>
      <c r="Z12203">
        <v>2.61</v>
      </c>
    </row>
    <row r="12204" spans="1:26">
      <c r="A12204">
        <v>202119279</v>
      </c>
      <c r="B12204" t="s">
        <v>3848</v>
      </c>
      <c r="C12204" t="s">
        <v>3597</v>
      </c>
      <c r="D12204" t="s">
        <v>1049</v>
      </c>
      <c r="E12204" t="s">
        <v>3861</v>
      </c>
      <c r="F12204" t="s">
        <v>3849</v>
      </c>
      <c r="G12204">
        <v>202119279</v>
      </c>
      <c r="I12204" t="s">
        <v>3622</v>
      </c>
      <c r="J12204" t="s">
        <v>3850</v>
      </c>
      <c r="K12204" t="s">
        <v>3624</v>
      </c>
      <c r="L12204" t="s">
        <v>3873</v>
      </c>
      <c r="M12204">
        <v>12.5</v>
      </c>
      <c r="N12204">
        <v>19.399999999999999</v>
      </c>
      <c r="O12204">
        <v>10.5</v>
      </c>
      <c r="S12204" t="b">
        <v>0</v>
      </c>
      <c r="T12204" t="b">
        <v>0</v>
      </c>
      <c r="U12204" t="b">
        <v>0</v>
      </c>
      <c r="V12204">
        <v>12000</v>
      </c>
      <c r="W12204">
        <v>9600</v>
      </c>
      <c r="X12204">
        <v>2.65</v>
      </c>
      <c r="Y12204">
        <v>13740</v>
      </c>
      <c r="Z12204">
        <v>1.83</v>
      </c>
    </row>
    <row r="12205" spans="1:26">
      <c r="A12205">
        <v>201835807</v>
      </c>
      <c r="B12205" t="s">
        <v>3848</v>
      </c>
      <c r="C12205" t="s">
        <v>3597</v>
      </c>
      <c r="D12205" t="s">
        <v>1049</v>
      </c>
      <c r="E12205" t="s">
        <v>3859</v>
      </c>
      <c r="F12205" t="s">
        <v>3849</v>
      </c>
      <c r="G12205">
        <v>201835807</v>
      </c>
      <c r="I12205" t="s">
        <v>3622</v>
      </c>
      <c r="J12205" t="s">
        <v>3850</v>
      </c>
      <c r="K12205" t="s">
        <v>3624</v>
      </c>
      <c r="L12205" t="s">
        <v>3873</v>
      </c>
      <c r="M12205">
        <v>12.5</v>
      </c>
      <c r="N12205">
        <v>19.399999999999999</v>
      </c>
      <c r="O12205">
        <v>10.5</v>
      </c>
      <c r="S12205" t="b">
        <v>0</v>
      </c>
      <c r="T12205" t="b">
        <v>0</v>
      </c>
      <c r="U12205" t="b">
        <v>0</v>
      </c>
      <c r="V12205">
        <v>12000</v>
      </c>
      <c r="W12205">
        <v>9600</v>
      </c>
      <c r="X12205">
        <v>2.65</v>
      </c>
      <c r="Y12205">
        <v>13740</v>
      </c>
      <c r="Z12205">
        <v>1.83</v>
      </c>
    </row>
    <row r="12206" spans="1:26">
      <c r="A12206">
        <v>201835806</v>
      </c>
      <c r="B12206" t="s">
        <v>3848</v>
      </c>
      <c r="C12206" t="s">
        <v>3597</v>
      </c>
      <c r="D12206" t="s">
        <v>1049</v>
      </c>
      <c r="E12206" t="s">
        <v>3860</v>
      </c>
      <c r="F12206" t="s">
        <v>3849</v>
      </c>
      <c r="G12206">
        <v>201835806</v>
      </c>
      <c r="I12206" t="s">
        <v>3622</v>
      </c>
      <c r="J12206" t="s">
        <v>3850</v>
      </c>
      <c r="K12206" t="s">
        <v>3624</v>
      </c>
      <c r="L12206" t="s">
        <v>3873</v>
      </c>
      <c r="M12206">
        <v>12.5</v>
      </c>
      <c r="N12206">
        <v>19.399999999999999</v>
      </c>
      <c r="O12206">
        <v>10.5</v>
      </c>
      <c r="S12206" t="b">
        <v>0</v>
      </c>
      <c r="T12206" t="b">
        <v>0</v>
      </c>
      <c r="U12206" t="b">
        <v>0</v>
      </c>
      <c r="V12206">
        <v>12000</v>
      </c>
      <c r="W12206">
        <v>9600</v>
      </c>
      <c r="X12206">
        <v>2.65</v>
      </c>
      <c r="Y12206">
        <v>13740</v>
      </c>
      <c r="Z12206">
        <v>1.83</v>
      </c>
    </row>
    <row r="12207" spans="1:26">
      <c r="A12207">
        <v>201835711</v>
      </c>
      <c r="B12207" t="s">
        <v>3848</v>
      </c>
      <c r="C12207" t="s">
        <v>3597</v>
      </c>
      <c r="D12207" t="s">
        <v>1049</v>
      </c>
      <c r="E12207" t="s">
        <v>3857</v>
      </c>
      <c r="F12207" t="s">
        <v>3849</v>
      </c>
      <c r="G12207">
        <v>201835711</v>
      </c>
      <c r="I12207" t="s">
        <v>3622</v>
      </c>
      <c r="J12207" t="s">
        <v>3850</v>
      </c>
      <c r="K12207" t="s">
        <v>3624</v>
      </c>
      <c r="L12207" t="s">
        <v>3873</v>
      </c>
      <c r="M12207">
        <v>12.5</v>
      </c>
      <c r="N12207">
        <v>19.399999999999999</v>
      </c>
      <c r="O12207">
        <v>10.5</v>
      </c>
      <c r="S12207" t="b">
        <v>0</v>
      </c>
      <c r="T12207" t="b">
        <v>0</v>
      </c>
      <c r="U12207" t="b">
        <v>0</v>
      </c>
      <c r="V12207">
        <v>12000</v>
      </c>
      <c r="W12207">
        <v>9600</v>
      </c>
      <c r="X12207">
        <v>2.65</v>
      </c>
      <c r="Y12207">
        <v>13740</v>
      </c>
      <c r="Z12207">
        <v>1.83</v>
      </c>
    </row>
    <row r="12208" spans="1:26">
      <c r="A12208">
        <v>201835710</v>
      </c>
      <c r="B12208" t="s">
        <v>3848</v>
      </c>
      <c r="C12208" t="s">
        <v>3597</v>
      </c>
      <c r="D12208" t="s">
        <v>1049</v>
      </c>
      <c r="E12208" t="s">
        <v>3858</v>
      </c>
      <c r="F12208" t="s">
        <v>3849</v>
      </c>
      <c r="G12208">
        <v>201835710</v>
      </c>
      <c r="I12208" t="s">
        <v>3622</v>
      </c>
      <c r="J12208" t="s">
        <v>3850</v>
      </c>
      <c r="K12208" t="s">
        <v>3624</v>
      </c>
      <c r="L12208" t="s">
        <v>3873</v>
      </c>
      <c r="M12208">
        <v>12.5</v>
      </c>
      <c r="N12208">
        <v>19.399999999999999</v>
      </c>
      <c r="O12208">
        <v>10.5</v>
      </c>
      <c r="S12208" t="b">
        <v>0</v>
      </c>
      <c r="T12208" t="b">
        <v>0</v>
      </c>
      <c r="U12208" t="b">
        <v>0</v>
      </c>
      <c r="V12208">
        <v>12000</v>
      </c>
      <c r="W12208">
        <v>9600</v>
      </c>
      <c r="X12208">
        <v>2.65</v>
      </c>
      <c r="Y12208">
        <v>13740</v>
      </c>
      <c r="Z12208">
        <v>1.83</v>
      </c>
    </row>
    <row r="12209" spans="1:26">
      <c r="A12209">
        <v>201835583</v>
      </c>
      <c r="B12209" t="s">
        <v>3848</v>
      </c>
      <c r="C12209" t="s">
        <v>3597</v>
      </c>
      <c r="D12209" t="s">
        <v>1049</v>
      </c>
      <c r="E12209" t="s">
        <v>3856</v>
      </c>
      <c r="F12209" t="s">
        <v>3849</v>
      </c>
      <c r="G12209">
        <v>201835583</v>
      </c>
      <c r="I12209" t="s">
        <v>3622</v>
      </c>
      <c r="J12209" t="s">
        <v>3850</v>
      </c>
      <c r="K12209" t="s">
        <v>3624</v>
      </c>
      <c r="L12209" t="s">
        <v>3873</v>
      </c>
      <c r="M12209">
        <v>12.5</v>
      </c>
      <c r="N12209">
        <v>19.399999999999999</v>
      </c>
      <c r="O12209">
        <v>10.5</v>
      </c>
      <c r="S12209" t="b">
        <v>0</v>
      </c>
      <c r="T12209" t="b">
        <v>0</v>
      </c>
      <c r="U12209" t="b">
        <v>0</v>
      </c>
      <c r="V12209">
        <v>12000</v>
      </c>
      <c r="W12209">
        <v>9600</v>
      </c>
      <c r="X12209">
        <v>2.65</v>
      </c>
      <c r="Y12209">
        <v>13740</v>
      </c>
      <c r="Z12209">
        <v>1.83</v>
      </c>
    </row>
    <row r="12210" spans="1:26">
      <c r="A12210">
        <v>201835631</v>
      </c>
      <c r="B12210" t="s">
        <v>3848</v>
      </c>
      <c r="C12210" t="s">
        <v>3597</v>
      </c>
      <c r="D12210" t="s">
        <v>1049</v>
      </c>
      <c r="E12210" t="s">
        <v>3855</v>
      </c>
      <c r="F12210" t="s">
        <v>3849</v>
      </c>
      <c r="G12210">
        <v>201835631</v>
      </c>
      <c r="I12210" t="s">
        <v>3622</v>
      </c>
      <c r="J12210" t="s">
        <v>3850</v>
      </c>
      <c r="K12210" t="s">
        <v>3624</v>
      </c>
      <c r="L12210" t="s">
        <v>3873</v>
      </c>
      <c r="M12210">
        <v>12.5</v>
      </c>
      <c r="N12210">
        <v>19.399999999999999</v>
      </c>
      <c r="O12210">
        <v>10.5</v>
      </c>
      <c r="S12210" t="b">
        <v>0</v>
      </c>
      <c r="T12210" t="b">
        <v>0</v>
      </c>
      <c r="U12210" t="b">
        <v>0</v>
      </c>
      <c r="V12210">
        <v>12000</v>
      </c>
      <c r="W12210">
        <v>9600</v>
      </c>
      <c r="X12210">
        <v>2.65</v>
      </c>
      <c r="Y12210">
        <v>13740</v>
      </c>
      <c r="Z12210">
        <v>1.83</v>
      </c>
    </row>
    <row r="12211" spans="1:26">
      <c r="A12211">
        <v>201835534</v>
      </c>
      <c r="B12211" t="s">
        <v>3848</v>
      </c>
      <c r="C12211" t="s">
        <v>3597</v>
      </c>
      <c r="D12211" t="s">
        <v>1049</v>
      </c>
      <c r="E12211" t="s">
        <v>3854</v>
      </c>
      <c r="F12211" t="s">
        <v>3849</v>
      </c>
      <c r="G12211">
        <v>201835534</v>
      </c>
      <c r="I12211" t="s">
        <v>3622</v>
      </c>
      <c r="J12211" t="s">
        <v>3850</v>
      </c>
      <c r="K12211" t="s">
        <v>3624</v>
      </c>
      <c r="L12211" t="s">
        <v>3873</v>
      </c>
      <c r="M12211">
        <v>12.5</v>
      </c>
      <c r="N12211">
        <v>19.399999999999999</v>
      </c>
      <c r="O12211">
        <v>10.5</v>
      </c>
      <c r="S12211" t="b">
        <v>0</v>
      </c>
      <c r="T12211" t="b">
        <v>0</v>
      </c>
      <c r="U12211" t="b">
        <v>0</v>
      </c>
      <c r="V12211">
        <v>12000</v>
      </c>
      <c r="W12211">
        <v>9600</v>
      </c>
      <c r="X12211">
        <v>2.65</v>
      </c>
      <c r="Y12211">
        <v>13740</v>
      </c>
      <c r="Z12211">
        <v>1.83</v>
      </c>
    </row>
    <row r="12212" spans="1:26">
      <c r="A12212">
        <v>201847057</v>
      </c>
      <c r="B12212" t="s">
        <v>3848</v>
      </c>
      <c r="C12212" t="s">
        <v>3597</v>
      </c>
      <c r="D12212" t="s">
        <v>1049</v>
      </c>
      <c r="E12212" t="s">
        <v>3834</v>
      </c>
      <c r="F12212" t="s">
        <v>3849</v>
      </c>
      <c r="G12212">
        <v>201847057</v>
      </c>
      <c r="I12212" t="s">
        <v>3622</v>
      </c>
      <c r="J12212" t="s">
        <v>3867</v>
      </c>
      <c r="K12212" t="s">
        <v>3624</v>
      </c>
      <c r="L12212" t="s">
        <v>3872</v>
      </c>
      <c r="M12212">
        <v>9</v>
      </c>
      <c r="N12212">
        <v>17.5</v>
      </c>
      <c r="O12212">
        <v>10.5</v>
      </c>
      <c r="S12212" t="b">
        <v>0</v>
      </c>
      <c r="T12212" t="b">
        <v>0</v>
      </c>
      <c r="U12212" t="b">
        <v>0</v>
      </c>
      <c r="V12212">
        <v>36000</v>
      </c>
      <c r="W12212">
        <v>25200</v>
      </c>
      <c r="X12212">
        <v>2.46</v>
      </c>
      <c r="Y12212">
        <v>30490</v>
      </c>
      <c r="Z12212">
        <v>2.5099999999999998</v>
      </c>
    </row>
    <row r="12213" spans="1:26">
      <c r="A12213">
        <v>201796608</v>
      </c>
      <c r="B12213" t="s">
        <v>3848</v>
      </c>
      <c r="C12213" t="s">
        <v>3597</v>
      </c>
      <c r="D12213" t="s">
        <v>1049</v>
      </c>
      <c r="E12213" t="s">
        <v>3834</v>
      </c>
      <c r="F12213" t="s">
        <v>3849</v>
      </c>
      <c r="G12213">
        <v>201796608</v>
      </c>
      <c r="I12213" t="s">
        <v>3622</v>
      </c>
      <c r="J12213" t="s">
        <v>3850</v>
      </c>
      <c r="K12213" t="s">
        <v>3624</v>
      </c>
      <c r="L12213" t="s">
        <v>3873</v>
      </c>
      <c r="M12213">
        <v>12.5</v>
      </c>
      <c r="N12213">
        <v>19.399999999999999</v>
      </c>
      <c r="O12213">
        <v>10.5</v>
      </c>
      <c r="S12213" t="b">
        <v>0</v>
      </c>
      <c r="T12213" t="b">
        <v>0</v>
      </c>
      <c r="U12213" t="b">
        <v>0</v>
      </c>
      <c r="V12213">
        <v>12000</v>
      </c>
      <c r="W12213">
        <v>9600</v>
      </c>
      <c r="X12213">
        <v>2.65</v>
      </c>
      <c r="Y12213">
        <v>13740</v>
      </c>
      <c r="Z12213">
        <v>1.83</v>
      </c>
    </row>
    <row r="12214" spans="1:26">
      <c r="A12214">
        <v>201847040</v>
      </c>
      <c r="B12214" t="s">
        <v>3848</v>
      </c>
      <c r="C12214" t="s">
        <v>3597</v>
      </c>
      <c r="D12214" t="s">
        <v>1049</v>
      </c>
      <c r="E12214" t="s">
        <v>3835</v>
      </c>
      <c r="F12214" t="s">
        <v>3849</v>
      </c>
      <c r="G12214">
        <v>201847040</v>
      </c>
      <c r="I12214" t="s">
        <v>3622</v>
      </c>
      <c r="J12214" t="s">
        <v>3867</v>
      </c>
      <c r="K12214" t="s">
        <v>3624</v>
      </c>
      <c r="L12214" t="s">
        <v>3872</v>
      </c>
      <c r="M12214">
        <v>9</v>
      </c>
      <c r="N12214">
        <v>17.5</v>
      </c>
      <c r="O12214">
        <v>10.5</v>
      </c>
      <c r="S12214" t="b">
        <v>0</v>
      </c>
      <c r="T12214" t="b">
        <v>0</v>
      </c>
      <c r="U12214" t="b">
        <v>0</v>
      </c>
      <c r="V12214">
        <v>36000</v>
      </c>
      <c r="W12214">
        <v>25200</v>
      </c>
      <c r="X12214">
        <v>2.46</v>
      </c>
      <c r="Y12214">
        <v>30490</v>
      </c>
      <c r="Z12214">
        <v>2.5099999999999998</v>
      </c>
    </row>
    <row r="12215" spans="1:26">
      <c r="A12215">
        <v>201847025</v>
      </c>
      <c r="B12215" t="s">
        <v>3848</v>
      </c>
      <c r="C12215" t="s">
        <v>3597</v>
      </c>
      <c r="D12215" t="s">
        <v>1049</v>
      </c>
      <c r="E12215" t="s">
        <v>3792</v>
      </c>
      <c r="F12215" t="s">
        <v>3849</v>
      </c>
      <c r="G12215">
        <v>201847025</v>
      </c>
      <c r="I12215" t="s">
        <v>3622</v>
      </c>
      <c r="J12215" t="s">
        <v>3867</v>
      </c>
      <c r="K12215" t="s">
        <v>3624</v>
      </c>
      <c r="L12215" t="s">
        <v>3872</v>
      </c>
      <c r="M12215">
        <v>9</v>
      </c>
      <c r="N12215">
        <v>17.5</v>
      </c>
      <c r="O12215">
        <v>10.5</v>
      </c>
      <c r="S12215" t="b">
        <v>0</v>
      </c>
      <c r="T12215" t="b">
        <v>0</v>
      </c>
      <c r="U12215" t="b">
        <v>0</v>
      </c>
      <c r="V12215">
        <v>36000</v>
      </c>
      <c r="W12215">
        <v>25200</v>
      </c>
      <c r="X12215">
        <v>2.46</v>
      </c>
      <c r="Y12215">
        <v>30490</v>
      </c>
      <c r="Z12215">
        <v>2.5099999999999998</v>
      </c>
    </row>
    <row r="12216" spans="1:26">
      <c r="A12216">
        <v>201847012</v>
      </c>
      <c r="B12216" t="s">
        <v>3848</v>
      </c>
      <c r="C12216" t="s">
        <v>3597</v>
      </c>
      <c r="D12216" t="s">
        <v>1049</v>
      </c>
      <c r="E12216" t="s">
        <v>3637</v>
      </c>
      <c r="F12216" t="s">
        <v>3849</v>
      </c>
      <c r="G12216">
        <v>201847012</v>
      </c>
      <c r="I12216" t="s">
        <v>3622</v>
      </c>
      <c r="J12216" t="s">
        <v>3867</v>
      </c>
      <c r="K12216" t="s">
        <v>3624</v>
      </c>
      <c r="L12216" t="s">
        <v>3872</v>
      </c>
      <c r="M12216">
        <v>9</v>
      </c>
      <c r="N12216">
        <v>17.5</v>
      </c>
      <c r="O12216">
        <v>10.5</v>
      </c>
      <c r="S12216" t="b">
        <v>0</v>
      </c>
      <c r="T12216" t="b">
        <v>0</v>
      </c>
      <c r="U12216" t="b">
        <v>0</v>
      </c>
      <c r="V12216">
        <v>36000</v>
      </c>
      <c r="W12216">
        <v>25200</v>
      </c>
      <c r="X12216">
        <v>2.46</v>
      </c>
      <c r="Y12216">
        <v>30490</v>
      </c>
      <c r="Z12216">
        <v>2.5099999999999998</v>
      </c>
    </row>
    <row r="12217" spans="1:26">
      <c r="A12217">
        <v>202119287</v>
      </c>
      <c r="B12217" t="s">
        <v>3848</v>
      </c>
      <c r="C12217" t="s">
        <v>3597</v>
      </c>
      <c r="D12217" t="s">
        <v>1049</v>
      </c>
      <c r="E12217" t="s">
        <v>3861</v>
      </c>
      <c r="F12217" t="s">
        <v>3849</v>
      </c>
      <c r="G12217">
        <v>202119287</v>
      </c>
      <c r="I12217" t="s">
        <v>3622</v>
      </c>
      <c r="J12217" t="s">
        <v>3863</v>
      </c>
      <c r="K12217" t="s">
        <v>3624</v>
      </c>
      <c r="L12217" t="s">
        <v>3865</v>
      </c>
      <c r="M12217">
        <v>9</v>
      </c>
      <c r="N12217">
        <v>17.5</v>
      </c>
      <c r="O12217">
        <v>10.5</v>
      </c>
      <c r="S12217" t="b">
        <v>0</v>
      </c>
      <c r="T12217" t="b">
        <v>0</v>
      </c>
      <c r="U12217" t="b">
        <v>0</v>
      </c>
      <c r="V12217">
        <v>36000</v>
      </c>
      <c r="W12217">
        <v>25200</v>
      </c>
      <c r="X12217">
        <v>2.46</v>
      </c>
      <c r="Y12217">
        <v>30490</v>
      </c>
      <c r="Z12217">
        <v>2.5099999999999998</v>
      </c>
    </row>
    <row r="12218" spans="1:26">
      <c r="A12218">
        <v>201835823</v>
      </c>
      <c r="B12218" t="s">
        <v>3848</v>
      </c>
      <c r="C12218" t="s">
        <v>3597</v>
      </c>
      <c r="D12218" t="s">
        <v>1049</v>
      </c>
      <c r="E12218" t="s">
        <v>3859</v>
      </c>
      <c r="F12218" t="s">
        <v>3849</v>
      </c>
      <c r="G12218">
        <v>201835823</v>
      </c>
      <c r="I12218" t="s">
        <v>3622</v>
      </c>
      <c r="J12218" t="s">
        <v>3863</v>
      </c>
      <c r="K12218" t="s">
        <v>3624</v>
      </c>
      <c r="L12218" t="s">
        <v>3865</v>
      </c>
      <c r="M12218">
        <v>9</v>
      </c>
      <c r="N12218">
        <v>17.5</v>
      </c>
      <c r="O12218">
        <v>10.5</v>
      </c>
      <c r="S12218" t="b">
        <v>0</v>
      </c>
      <c r="T12218" t="b">
        <v>0</v>
      </c>
      <c r="U12218" t="b">
        <v>0</v>
      </c>
      <c r="V12218">
        <v>36000</v>
      </c>
      <c r="W12218">
        <v>25200</v>
      </c>
      <c r="X12218">
        <v>2.46</v>
      </c>
      <c r="Y12218">
        <v>30490</v>
      </c>
      <c r="Z12218">
        <v>2.5099999999999998</v>
      </c>
    </row>
    <row r="12219" spans="1:26">
      <c r="A12219">
        <v>201835727</v>
      </c>
      <c r="B12219" t="s">
        <v>3848</v>
      </c>
      <c r="C12219" t="s">
        <v>3597</v>
      </c>
      <c r="D12219" t="s">
        <v>1049</v>
      </c>
      <c r="E12219" t="s">
        <v>3857</v>
      </c>
      <c r="F12219" t="s">
        <v>3849</v>
      </c>
      <c r="G12219">
        <v>201835727</v>
      </c>
      <c r="I12219" t="s">
        <v>3622</v>
      </c>
      <c r="J12219" t="s">
        <v>3863</v>
      </c>
      <c r="K12219" t="s">
        <v>3624</v>
      </c>
      <c r="L12219" t="s">
        <v>3865</v>
      </c>
      <c r="M12219">
        <v>9</v>
      </c>
      <c r="N12219">
        <v>17.5</v>
      </c>
      <c r="O12219">
        <v>10.5</v>
      </c>
      <c r="S12219" t="b">
        <v>0</v>
      </c>
      <c r="T12219" t="b">
        <v>0</v>
      </c>
      <c r="U12219" t="b">
        <v>0</v>
      </c>
      <c r="V12219">
        <v>36000</v>
      </c>
      <c r="W12219">
        <v>25200</v>
      </c>
      <c r="X12219">
        <v>2.46</v>
      </c>
      <c r="Y12219">
        <v>30490</v>
      </c>
      <c r="Z12219">
        <v>2.5099999999999998</v>
      </c>
    </row>
    <row r="12220" spans="1:26">
      <c r="A12220">
        <v>201835639</v>
      </c>
      <c r="B12220" t="s">
        <v>3848</v>
      </c>
      <c r="C12220" t="s">
        <v>3597</v>
      </c>
      <c r="D12220" t="s">
        <v>1049</v>
      </c>
      <c r="E12220" t="s">
        <v>3855</v>
      </c>
      <c r="F12220" t="s">
        <v>3849</v>
      </c>
      <c r="G12220">
        <v>201835639</v>
      </c>
      <c r="I12220" t="s">
        <v>3622</v>
      </c>
      <c r="J12220" t="s">
        <v>3863</v>
      </c>
      <c r="K12220" t="s">
        <v>3624</v>
      </c>
      <c r="L12220" t="s">
        <v>3865</v>
      </c>
      <c r="M12220">
        <v>9</v>
      </c>
      <c r="N12220">
        <v>17.5</v>
      </c>
      <c r="O12220">
        <v>10.5</v>
      </c>
      <c r="S12220" t="b">
        <v>0</v>
      </c>
      <c r="T12220" t="b">
        <v>0</v>
      </c>
      <c r="U12220" t="b">
        <v>0</v>
      </c>
      <c r="V12220">
        <v>36000</v>
      </c>
      <c r="W12220">
        <v>25200</v>
      </c>
      <c r="X12220">
        <v>2.46</v>
      </c>
      <c r="Y12220">
        <v>30490</v>
      </c>
      <c r="Z12220">
        <v>2.5099999999999998</v>
      </c>
    </row>
    <row r="12221" spans="1:26">
      <c r="A12221">
        <v>201835591</v>
      </c>
      <c r="B12221" t="s">
        <v>3848</v>
      </c>
      <c r="C12221" t="s">
        <v>3597</v>
      </c>
      <c r="D12221" t="s">
        <v>1049</v>
      </c>
      <c r="E12221" t="s">
        <v>3856</v>
      </c>
      <c r="F12221" t="s">
        <v>3849</v>
      </c>
      <c r="G12221">
        <v>201835591</v>
      </c>
      <c r="I12221" t="s">
        <v>3622</v>
      </c>
      <c r="J12221" t="s">
        <v>3863</v>
      </c>
      <c r="K12221" t="s">
        <v>3624</v>
      </c>
      <c r="L12221" t="s">
        <v>3865</v>
      </c>
      <c r="M12221">
        <v>9</v>
      </c>
      <c r="N12221">
        <v>17.5</v>
      </c>
      <c r="O12221">
        <v>10.5</v>
      </c>
      <c r="S12221" t="b">
        <v>0</v>
      </c>
      <c r="T12221" t="b">
        <v>0</v>
      </c>
      <c r="U12221" t="b">
        <v>0</v>
      </c>
      <c r="V12221">
        <v>36000</v>
      </c>
      <c r="W12221">
        <v>25200</v>
      </c>
      <c r="X12221">
        <v>2.46</v>
      </c>
      <c r="Y12221">
        <v>30490</v>
      </c>
      <c r="Z12221">
        <v>2.5099999999999998</v>
      </c>
    </row>
    <row r="12222" spans="1:26">
      <c r="A12222">
        <v>201835726</v>
      </c>
      <c r="B12222" t="s">
        <v>3848</v>
      </c>
      <c r="C12222" t="s">
        <v>3597</v>
      </c>
      <c r="D12222" t="s">
        <v>1049</v>
      </c>
      <c r="E12222" t="s">
        <v>3858</v>
      </c>
      <c r="F12222" t="s">
        <v>3849</v>
      </c>
      <c r="G12222">
        <v>201835726</v>
      </c>
      <c r="I12222" t="s">
        <v>3622</v>
      </c>
      <c r="J12222" t="s">
        <v>3863</v>
      </c>
      <c r="K12222" t="s">
        <v>3624</v>
      </c>
      <c r="L12222" t="s">
        <v>3865</v>
      </c>
      <c r="M12222">
        <v>9</v>
      </c>
      <c r="N12222">
        <v>17.5</v>
      </c>
      <c r="O12222">
        <v>10.5</v>
      </c>
      <c r="S12222" t="b">
        <v>0</v>
      </c>
      <c r="T12222" t="b">
        <v>0</v>
      </c>
      <c r="U12222" t="b">
        <v>0</v>
      </c>
      <c r="V12222">
        <v>36000</v>
      </c>
      <c r="W12222">
        <v>25200</v>
      </c>
      <c r="X12222">
        <v>2.46</v>
      </c>
      <c r="Y12222">
        <v>30490</v>
      </c>
      <c r="Z12222">
        <v>2.5099999999999998</v>
      </c>
    </row>
    <row r="12223" spans="1:26">
      <c r="A12223">
        <v>201835822</v>
      </c>
      <c r="B12223" t="s">
        <v>3848</v>
      </c>
      <c r="C12223" t="s">
        <v>3597</v>
      </c>
      <c r="D12223" t="s">
        <v>1049</v>
      </c>
      <c r="E12223" t="s">
        <v>3860</v>
      </c>
      <c r="F12223" t="s">
        <v>3849</v>
      </c>
      <c r="G12223">
        <v>201835822</v>
      </c>
      <c r="I12223" t="s">
        <v>3622</v>
      </c>
      <c r="J12223" t="s">
        <v>3863</v>
      </c>
      <c r="K12223" t="s">
        <v>3624</v>
      </c>
      <c r="L12223" t="s">
        <v>3865</v>
      </c>
      <c r="M12223">
        <v>9</v>
      </c>
      <c r="N12223">
        <v>17.5</v>
      </c>
      <c r="O12223">
        <v>10.5</v>
      </c>
      <c r="S12223" t="b">
        <v>0</v>
      </c>
      <c r="T12223" t="b">
        <v>0</v>
      </c>
      <c r="U12223" t="b">
        <v>0</v>
      </c>
      <c r="V12223">
        <v>36000</v>
      </c>
      <c r="W12223">
        <v>25200</v>
      </c>
      <c r="X12223">
        <v>2.46</v>
      </c>
      <c r="Y12223">
        <v>30490</v>
      </c>
      <c r="Z12223">
        <v>2.5099999999999998</v>
      </c>
    </row>
    <row r="12224" spans="1:26">
      <c r="A12224">
        <v>202119277</v>
      </c>
      <c r="B12224" t="s">
        <v>3848</v>
      </c>
      <c r="C12224" t="s">
        <v>3597</v>
      </c>
      <c r="D12224" t="s">
        <v>1049</v>
      </c>
      <c r="E12224" t="s">
        <v>3861</v>
      </c>
      <c r="F12224" t="s">
        <v>3849</v>
      </c>
      <c r="G12224">
        <v>202119277</v>
      </c>
      <c r="I12224" t="s">
        <v>3622</v>
      </c>
      <c r="J12224" t="s">
        <v>3852</v>
      </c>
      <c r="K12224" t="s">
        <v>3624</v>
      </c>
      <c r="L12224" t="s">
        <v>3871</v>
      </c>
      <c r="M12224">
        <v>13</v>
      </c>
      <c r="N12224">
        <v>20</v>
      </c>
      <c r="O12224">
        <v>10.199999999999999</v>
      </c>
      <c r="S12224" t="b">
        <v>0</v>
      </c>
      <c r="T12224" t="b">
        <v>0</v>
      </c>
      <c r="U12224" t="b">
        <v>0</v>
      </c>
      <c r="V12224">
        <v>9000</v>
      </c>
      <c r="W12224">
        <v>6700</v>
      </c>
      <c r="X12224">
        <v>2.58</v>
      </c>
      <c r="Y12224">
        <v>14130</v>
      </c>
      <c r="Z12224">
        <v>2.17</v>
      </c>
    </row>
    <row r="12225" spans="1:26">
      <c r="A12225">
        <v>201835803</v>
      </c>
      <c r="B12225" t="s">
        <v>3848</v>
      </c>
      <c r="C12225" t="s">
        <v>3597</v>
      </c>
      <c r="D12225" t="s">
        <v>1049</v>
      </c>
      <c r="E12225" t="s">
        <v>3859</v>
      </c>
      <c r="F12225" t="s">
        <v>3849</v>
      </c>
      <c r="G12225">
        <v>201835803</v>
      </c>
      <c r="I12225" t="s">
        <v>3622</v>
      </c>
      <c r="J12225" t="s">
        <v>3852</v>
      </c>
      <c r="K12225" t="s">
        <v>3624</v>
      </c>
      <c r="L12225" t="s">
        <v>3871</v>
      </c>
      <c r="M12225">
        <v>13</v>
      </c>
      <c r="N12225">
        <v>20</v>
      </c>
      <c r="O12225">
        <v>10.199999999999999</v>
      </c>
      <c r="S12225" t="b">
        <v>0</v>
      </c>
      <c r="T12225" t="b">
        <v>0</v>
      </c>
      <c r="U12225" t="b">
        <v>0</v>
      </c>
      <c r="V12225">
        <v>9000</v>
      </c>
      <c r="W12225">
        <v>6700</v>
      </c>
      <c r="X12225">
        <v>2.58</v>
      </c>
      <c r="Y12225">
        <v>14130</v>
      </c>
      <c r="Z12225">
        <v>2.17</v>
      </c>
    </row>
    <row r="12226" spans="1:26">
      <c r="A12226">
        <v>201835542</v>
      </c>
      <c r="B12226" t="s">
        <v>3848</v>
      </c>
      <c r="C12226" t="s">
        <v>3597</v>
      </c>
      <c r="D12226" t="s">
        <v>1049</v>
      </c>
      <c r="E12226" t="s">
        <v>3854</v>
      </c>
      <c r="F12226" t="s">
        <v>3849</v>
      </c>
      <c r="G12226">
        <v>201835542</v>
      </c>
      <c r="I12226" t="s">
        <v>3622</v>
      </c>
      <c r="J12226" t="s">
        <v>3863</v>
      </c>
      <c r="K12226" t="s">
        <v>3624</v>
      </c>
      <c r="L12226" t="s">
        <v>3865</v>
      </c>
      <c r="M12226">
        <v>9</v>
      </c>
      <c r="N12226">
        <v>17.5</v>
      </c>
      <c r="O12226">
        <v>10.5</v>
      </c>
      <c r="S12226" t="b">
        <v>0</v>
      </c>
      <c r="T12226" t="b">
        <v>0</v>
      </c>
      <c r="U12226" t="b">
        <v>0</v>
      </c>
      <c r="V12226">
        <v>36000</v>
      </c>
      <c r="W12226">
        <v>25200</v>
      </c>
      <c r="X12226">
        <v>2.46</v>
      </c>
      <c r="Y12226">
        <v>30490</v>
      </c>
      <c r="Z12226">
        <v>2.5099999999999998</v>
      </c>
    </row>
    <row r="12227" spans="1:26">
      <c r="A12227">
        <v>201835802</v>
      </c>
      <c r="B12227" t="s">
        <v>3848</v>
      </c>
      <c r="C12227" t="s">
        <v>3597</v>
      </c>
      <c r="D12227" t="s">
        <v>1049</v>
      </c>
      <c r="E12227" t="s">
        <v>3860</v>
      </c>
      <c r="F12227" t="s">
        <v>3849</v>
      </c>
      <c r="G12227">
        <v>201835802</v>
      </c>
      <c r="I12227" t="s">
        <v>3622</v>
      </c>
      <c r="J12227" t="s">
        <v>3852</v>
      </c>
      <c r="K12227" t="s">
        <v>3624</v>
      </c>
      <c r="L12227" t="s">
        <v>3871</v>
      </c>
      <c r="M12227">
        <v>13</v>
      </c>
      <c r="N12227">
        <v>20</v>
      </c>
      <c r="O12227">
        <v>10.199999999999999</v>
      </c>
      <c r="S12227" t="b">
        <v>0</v>
      </c>
      <c r="T12227" t="b">
        <v>0</v>
      </c>
      <c r="U12227" t="b">
        <v>0</v>
      </c>
      <c r="V12227">
        <v>9000</v>
      </c>
      <c r="W12227">
        <v>6700</v>
      </c>
      <c r="X12227">
        <v>2.58</v>
      </c>
      <c r="Y12227">
        <v>14130</v>
      </c>
      <c r="Z12227">
        <v>2.17</v>
      </c>
    </row>
    <row r="12228" spans="1:26">
      <c r="A12228">
        <v>201796616</v>
      </c>
      <c r="B12228" t="s">
        <v>3848</v>
      </c>
      <c r="C12228" t="s">
        <v>3597</v>
      </c>
      <c r="D12228" t="s">
        <v>1049</v>
      </c>
      <c r="E12228" t="s">
        <v>3834</v>
      </c>
      <c r="F12228" t="s">
        <v>3849</v>
      </c>
      <c r="G12228">
        <v>201796616</v>
      </c>
      <c r="I12228" t="s">
        <v>3622</v>
      </c>
      <c r="J12228" t="s">
        <v>3863</v>
      </c>
      <c r="K12228" t="s">
        <v>3624</v>
      </c>
      <c r="L12228" t="s">
        <v>3865</v>
      </c>
      <c r="M12228">
        <v>9</v>
      </c>
      <c r="N12228">
        <v>17.5</v>
      </c>
      <c r="O12228">
        <v>10.5</v>
      </c>
      <c r="S12228" t="b">
        <v>0</v>
      </c>
      <c r="T12228" t="b">
        <v>0</v>
      </c>
      <c r="U12228" t="b">
        <v>0</v>
      </c>
      <c r="V12228">
        <v>36000</v>
      </c>
      <c r="W12228">
        <v>25200</v>
      </c>
      <c r="X12228">
        <v>2.46</v>
      </c>
      <c r="Y12228">
        <v>30490</v>
      </c>
      <c r="Z12228">
        <v>2.5099999999999998</v>
      </c>
    </row>
    <row r="12229" spans="1:26">
      <c r="A12229">
        <v>201835707</v>
      </c>
      <c r="B12229" t="s">
        <v>3848</v>
      </c>
      <c r="C12229" t="s">
        <v>3597</v>
      </c>
      <c r="D12229" t="s">
        <v>1049</v>
      </c>
      <c r="E12229" t="s">
        <v>3857</v>
      </c>
      <c r="F12229" t="s">
        <v>3849</v>
      </c>
      <c r="G12229">
        <v>201835707</v>
      </c>
      <c r="I12229" t="s">
        <v>3622</v>
      </c>
      <c r="J12229" t="s">
        <v>3852</v>
      </c>
      <c r="K12229" t="s">
        <v>3624</v>
      </c>
      <c r="L12229" t="s">
        <v>3871</v>
      </c>
      <c r="M12229">
        <v>13</v>
      </c>
      <c r="N12229">
        <v>20</v>
      </c>
      <c r="O12229">
        <v>10.199999999999999</v>
      </c>
      <c r="S12229" t="b">
        <v>0</v>
      </c>
      <c r="T12229" t="b">
        <v>0</v>
      </c>
      <c r="U12229" t="b">
        <v>0</v>
      </c>
      <c r="V12229">
        <v>9000</v>
      </c>
      <c r="W12229">
        <v>6700</v>
      </c>
      <c r="X12229">
        <v>2.58</v>
      </c>
      <c r="Y12229">
        <v>14130</v>
      </c>
      <c r="Z12229">
        <v>2.17</v>
      </c>
    </row>
    <row r="12230" spans="1:26">
      <c r="A12230">
        <v>201835706</v>
      </c>
      <c r="B12230" t="s">
        <v>3848</v>
      </c>
      <c r="C12230" t="s">
        <v>3597</v>
      </c>
      <c r="D12230" t="s">
        <v>1049</v>
      </c>
      <c r="E12230" t="s">
        <v>3858</v>
      </c>
      <c r="F12230" t="s">
        <v>3849</v>
      </c>
      <c r="G12230">
        <v>201835706</v>
      </c>
      <c r="I12230" t="s">
        <v>3622</v>
      </c>
      <c r="J12230" t="s">
        <v>3852</v>
      </c>
      <c r="K12230" t="s">
        <v>3624</v>
      </c>
      <c r="L12230" t="s">
        <v>3871</v>
      </c>
      <c r="M12230">
        <v>13</v>
      </c>
      <c r="N12230">
        <v>20</v>
      </c>
      <c r="O12230">
        <v>10.199999999999999</v>
      </c>
      <c r="S12230" t="b">
        <v>0</v>
      </c>
      <c r="T12230" t="b">
        <v>0</v>
      </c>
      <c r="U12230" t="b">
        <v>0</v>
      </c>
      <c r="V12230">
        <v>9000</v>
      </c>
      <c r="W12230">
        <v>6700</v>
      </c>
      <c r="X12230">
        <v>2.58</v>
      </c>
      <c r="Y12230">
        <v>14130</v>
      </c>
      <c r="Z12230">
        <v>2.17</v>
      </c>
    </row>
    <row r="12231" spans="1:26">
      <c r="A12231">
        <v>201835629</v>
      </c>
      <c r="B12231" t="s">
        <v>3848</v>
      </c>
      <c r="C12231" t="s">
        <v>3597</v>
      </c>
      <c r="D12231" t="s">
        <v>1049</v>
      </c>
      <c r="E12231" t="s">
        <v>3855</v>
      </c>
      <c r="F12231" t="s">
        <v>3849</v>
      </c>
      <c r="G12231">
        <v>201835629</v>
      </c>
      <c r="I12231" t="s">
        <v>3622</v>
      </c>
      <c r="J12231" t="s">
        <v>3852</v>
      </c>
      <c r="K12231" t="s">
        <v>3624</v>
      </c>
      <c r="L12231" t="s">
        <v>3871</v>
      </c>
      <c r="M12231">
        <v>13</v>
      </c>
      <c r="N12231">
        <v>20</v>
      </c>
      <c r="O12231">
        <v>10.199999999999999</v>
      </c>
      <c r="S12231" t="b">
        <v>0</v>
      </c>
      <c r="T12231" t="b">
        <v>0</v>
      </c>
      <c r="U12231" t="b">
        <v>0</v>
      </c>
      <c r="V12231">
        <v>9000</v>
      </c>
      <c r="W12231">
        <v>6700</v>
      </c>
      <c r="X12231">
        <v>2.58</v>
      </c>
      <c r="Y12231">
        <v>14130</v>
      </c>
      <c r="Z12231">
        <v>2.17</v>
      </c>
    </row>
    <row r="12232" spans="1:26">
      <c r="A12232">
        <v>201835581</v>
      </c>
      <c r="B12232" t="s">
        <v>3848</v>
      </c>
      <c r="C12232" t="s">
        <v>3597</v>
      </c>
      <c r="D12232" t="s">
        <v>1049</v>
      </c>
      <c r="E12232" t="s">
        <v>3856</v>
      </c>
      <c r="F12232" t="s">
        <v>3849</v>
      </c>
      <c r="G12232">
        <v>201835581</v>
      </c>
      <c r="I12232" t="s">
        <v>3622</v>
      </c>
      <c r="J12232" t="s">
        <v>3852</v>
      </c>
      <c r="K12232" t="s">
        <v>3624</v>
      </c>
      <c r="L12232" t="s">
        <v>3871</v>
      </c>
      <c r="M12232">
        <v>13</v>
      </c>
      <c r="N12232">
        <v>20</v>
      </c>
      <c r="O12232">
        <v>10.199999999999999</v>
      </c>
      <c r="S12232" t="b">
        <v>0</v>
      </c>
      <c r="T12232" t="b">
        <v>0</v>
      </c>
      <c r="U12232" t="b">
        <v>0</v>
      </c>
      <c r="V12232">
        <v>9000</v>
      </c>
      <c r="W12232">
        <v>6700</v>
      </c>
      <c r="X12232">
        <v>2.58</v>
      </c>
      <c r="Y12232">
        <v>14130</v>
      </c>
      <c r="Z12232">
        <v>2.17</v>
      </c>
    </row>
    <row r="12233" spans="1:26">
      <c r="A12233">
        <v>201835532</v>
      </c>
      <c r="B12233" t="s">
        <v>3848</v>
      </c>
      <c r="C12233" t="s">
        <v>3597</v>
      </c>
      <c r="D12233" t="s">
        <v>1049</v>
      </c>
      <c r="E12233" t="s">
        <v>3854</v>
      </c>
      <c r="F12233" t="s">
        <v>3849</v>
      </c>
      <c r="G12233">
        <v>201835532</v>
      </c>
      <c r="I12233" t="s">
        <v>3622</v>
      </c>
      <c r="J12233" t="s">
        <v>3852</v>
      </c>
      <c r="K12233" t="s">
        <v>3624</v>
      </c>
      <c r="L12233" t="s">
        <v>3871</v>
      </c>
      <c r="M12233">
        <v>13</v>
      </c>
      <c r="N12233">
        <v>20</v>
      </c>
      <c r="O12233">
        <v>10.199999999999999</v>
      </c>
      <c r="S12233" t="b">
        <v>0</v>
      </c>
      <c r="T12233" t="b">
        <v>0</v>
      </c>
      <c r="U12233" t="b">
        <v>0</v>
      </c>
      <c r="V12233">
        <v>9000</v>
      </c>
      <c r="W12233">
        <v>6700</v>
      </c>
      <c r="X12233">
        <v>2.58</v>
      </c>
      <c r="Y12233">
        <v>14130</v>
      </c>
      <c r="Z12233">
        <v>2.17</v>
      </c>
    </row>
    <row r="12234" spans="1:26">
      <c r="A12234">
        <v>201796606</v>
      </c>
      <c r="B12234" t="s">
        <v>3848</v>
      </c>
      <c r="C12234" t="s">
        <v>3597</v>
      </c>
      <c r="D12234" t="s">
        <v>1049</v>
      </c>
      <c r="E12234" t="s">
        <v>3834</v>
      </c>
      <c r="F12234" t="s">
        <v>3849</v>
      </c>
      <c r="G12234">
        <v>201796606</v>
      </c>
      <c r="I12234" t="s">
        <v>3622</v>
      </c>
      <c r="J12234" t="s">
        <v>3852</v>
      </c>
      <c r="K12234" t="s">
        <v>3624</v>
      </c>
      <c r="L12234" t="s">
        <v>3871</v>
      </c>
      <c r="M12234">
        <v>13</v>
      </c>
      <c r="N12234">
        <v>20</v>
      </c>
      <c r="O12234">
        <v>10.199999999999999</v>
      </c>
      <c r="S12234" t="b">
        <v>0</v>
      </c>
      <c r="T12234" t="b">
        <v>0</v>
      </c>
      <c r="U12234" t="b">
        <v>0</v>
      </c>
      <c r="V12234">
        <v>9000</v>
      </c>
      <c r="W12234">
        <v>6700</v>
      </c>
      <c r="X12234">
        <v>2.58</v>
      </c>
      <c r="Y12234">
        <v>14130</v>
      </c>
      <c r="Z12234">
        <v>2.17</v>
      </c>
    </row>
    <row r="12235" spans="1:26">
      <c r="A12235">
        <v>202119281</v>
      </c>
      <c r="B12235" t="s">
        <v>3848</v>
      </c>
      <c r="C12235" t="s">
        <v>3597</v>
      </c>
      <c r="D12235" t="s">
        <v>1049</v>
      </c>
      <c r="E12235" t="s">
        <v>3861</v>
      </c>
      <c r="F12235" t="s">
        <v>3849</v>
      </c>
      <c r="G12235">
        <v>202119281</v>
      </c>
      <c r="I12235" t="s">
        <v>3622</v>
      </c>
      <c r="J12235" t="s">
        <v>3869</v>
      </c>
      <c r="K12235" t="s">
        <v>3624</v>
      </c>
      <c r="L12235" t="s">
        <v>3870</v>
      </c>
      <c r="M12235">
        <v>12.5</v>
      </c>
      <c r="N12235">
        <v>19.899999999999999</v>
      </c>
      <c r="O12235">
        <v>10.199999999999999</v>
      </c>
      <c r="S12235" t="b">
        <v>0</v>
      </c>
      <c r="T12235" t="b">
        <v>0</v>
      </c>
      <c r="U12235" t="b">
        <v>0</v>
      </c>
      <c r="V12235">
        <v>17000</v>
      </c>
      <c r="W12235">
        <v>12900</v>
      </c>
      <c r="X12235">
        <v>2.31</v>
      </c>
      <c r="Y12235">
        <v>22470</v>
      </c>
      <c r="Z12235">
        <v>1.75</v>
      </c>
    </row>
    <row r="12236" spans="1:26">
      <c r="A12236">
        <v>201835811</v>
      </c>
      <c r="B12236" t="s">
        <v>3848</v>
      </c>
      <c r="C12236" t="s">
        <v>3597</v>
      </c>
      <c r="D12236" t="s">
        <v>1049</v>
      </c>
      <c r="E12236" t="s">
        <v>3859</v>
      </c>
      <c r="F12236" t="s">
        <v>3849</v>
      </c>
      <c r="G12236">
        <v>201835811</v>
      </c>
      <c r="I12236" t="s">
        <v>3622</v>
      </c>
      <c r="J12236" t="s">
        <v>3869</v>
      </c>
      <c r="K12236" t="s">
        <v>3624</v>
      </c>
      <c r="L12236" t="s">
        <v>3870</v>
      </c>
      <c r="M12236">
        <v>12.5</v>
      </c>
      <c r="N12236">
        <v>19.899999999999999</v>
      </c>
      <c r="O12236">
        <v>10.199999999999999</v>
      </c>
      <c r="S12236" t="b">
        <v>0</v>
      </c>
      <c r="T12236" t="b">
        <v>0</v>
      </c>
      <c r="U12236" t="b">
        <v>0</v>
      </c>
      <c r="V12236">
        <v>17000</v>
      </c>
      <c r="W12236">
        <v>12900</v>
      </c>
      <c r="X12236">
        <v>2.31</v>
      </c>
      <c r="Y12236">
        <v>22470</v>
      </c>
      <c r="Z12236">
        <v>1.75</v>
      </c>
    </row>
    <row r="12237" spans="1:26">
      <c r="A12237">
        <v>201835810</v>
      </c>
      <c r="B12237" t="s">
        <v>3848</v>
      </c>
      <c r="C12237" t="s">
        <v>3597</v>
      </c>
      <c r="D12237" t="s">
        <v>1049</v>
      </c>
      <c r="E12237" t="s">
        <v>3860</v>
      </c>
      <c r="F12237" t="s">
        <v>3849</v>
      </c>
      <c r="G12237">
        <v>201835810</v>
      </c>
      <c r="I12237" t="s">
        <v>3622</v>
      </c>
      <c r="J12237" t="s">
        <v>3869</v>
      </c>
      <c r="K12237" t="s">
        <v>3624</v>
      </c>
      <c r="L12237" t="s">
        <v>3870</v>
      </c>
      <c r="M12237">
        <v>12.5</v>
      </c>
      <c r="N12237">
        <v>19.899999999999999</v>
      </c>
      <c r="O12237">
        <v>10.199999999999999</v>
      </c>
      <c r="S12237" t="b">
        <v>0</v>
      </c>
      <c r="T12237" t="b">
        <v>0</v>
      </c>
      <c r="U12237" t="b">
        <v>0</v>
      </c>
      <c r="V12237">
        <v>17000</v>
      </c>
      <c r="W12237">
        <v>12900</v>
      </c>
      <c r="X12237">
        <v>2.31</v>
      </c>
      <c r="Y12237">
        <v>22470</v>
      </c>
      <c r="Z12237">
        <v>1.75</v>
      </c>
    </row>
    <row r="12238" spans="1:26">
      <c r="A12238">
        <v>201835715</v>
      </c>
      <c r="B12238" t="s">
        <v>3848</v>
      </c>
      <c r="C12238" t="s">
        <v>3597</v>
      </c>
      <c r="D12238" t="s">
        <v>1049</v>
      </c>
      <c r="E12238" t="s">
        <v>3857</v>
      </c>
      <c r="F12238" t="s">
        <v>3849</v>
      </c>
      <c r="G12238">
        <v>201835715</v>
      </c>
      <c r="I12238" t="s">
        <v>3622</v>
      </c>
      <c r="J12238" t="s">
        <v>3869</v>
      </c>
      <c r="K12238" t="s">
        <v>3624</v>
      </c>
      <c r="L12238" t="s">
        <v>3870</v>
      </c>
      <c r="M12238">
        <v>12.5</v>
      </c>
      <c r="N12238">
        <v>19.899999999999999</v>
      </c>
      <c r="O12238">
        <v>10.199999999999999</v>
      </c>
      <c r="S12238" t="b">
        <v>0</v>
      </c>
      <c r="T12238" t="b">
        <v>0</v>
      </c>
      <c r="U12238" t="b">
        <v>0</v>
      </c>
      <c r="V12238">
        <v>17000</v>
      </c>
      <c r="W12238">
        <v>12900</v>
      </c>
      <c r="X12238">
        <v>2.31</v>
      </c>
      <c r="Y12238">
        <v>22470</v>
      </c>
      <c r="Z12238">
        <v>1.75</v>
      </c>
    </row>
    <row r="12239" spans="1:26">
      <c r="A12239">
        <v>201835714</v>
      </c>
      <c r="B12239" t="s">
        <v>3848</v>
      </c>
      <c r="C12239" t="s">
        <v>3597</v>
      </c>
      <c r="D12239" t="s">
        <v>1049</v>
      </c>
      <c r="E12239" t="s">
        <v>3858</v>
      </c>
      <c r="F12239" t="s">
        <v>3849</v>
      </c>
      <c r="G12239">
        <v>201835714</v>
      </c>
      <c r="I12239" t="s">
        <v>3622</v>
      </c>
      <c r="J12239" t="s">
        <v>3869</v>
      </c>
      <c r="K12239" t="s">
        <v>3624</v>
      </c>
      <c r="L12239" t="s">
        <v>3870</v>
      </c>
      <c r="M12239">
        <v>12.5</v>
      </c>
      <c r="N12239">
        <v>19.899999999999999</v>
      </c>
      <c r="O12239">
        <v>10.199999999999999</v>
      </c>
      <c r="S12239" t="b">
        <v>0</v>
      </c>
      <c r="T12239" t="b">
        <v>0</v>
      </c>
      <c r="U12239" t="b">
        <v>0</v>
      </c>
      <c r="V12239">
        <v>17000</v>
      </c>
      <c r="W12239">
        <v>12900</v>
      </c>
      <c r="X12239">
        <v>2.31</v>
      </c>
      <c r="Y12239">
        <v>22470</v>
      </c>
      <c r="Z12239">
        <v>1.75</v>
      </c>
    </row>
    <row r="12240" spans="1:26">
      <c r="A12240">
        <v>201835633</v>
      </c>
      <c r="B12240" t="s">
        <v>3848</v>
      </c>
      <c r="C12240" t="s">
        <v>3597</v>
      </c>
      <c r="D12240" t="s">
        <v>1049</v>
      </c>
      <c r="E12240" t="s">
        <v>3855</v>
      </c>
      <c r="F12240" t="s">
        <v>3849</v>
      </c>
      <c r="G12240">
        <v>201835633</v>
      </c>
      <c r="I12240" t="s">
        <v>3622</v>
      </c>
      <c r="J12240" t="s">
        <v>3869</v>
      </c>
      <c r="K12240" t="s">
        <v>3624</v>
      </c>
      <c r="L12240" t="s">
        <v>3870</v>
      </c>
      <c r="M12240">
        <v>12.5</v>
      </c>
      <c r="N12240">
        <v>19.899999999999999</v>
      </c>
      <c r="O12240">
        <v>10.199999999999999</v>
      </c>
      <c r="S12240" t="b">
        <v>0</v>
      </c>
      <c r="T12240" t="b">
        <v>0</v>
      </c>
      <c r="U12240" t="b">
        <v>0</v>
      </c>
      <c r="V12240">
        <v>17000</v>
      </c>
      <c r="W12240">
        <v>12900</v>
      </c>
      <c r="X12240">
        <v>2.31</v>
      </c>
      <c r="Y12240">
        <v>22470</v>
      </c>
      <c r="Z12240">
        <v>1.75</v>
      </c>
    </row>
    <row r="12241" spans="1:26">
      <c r="A12241">
        <v>201835585</v>
      </c>
      <c r="B12241" t="s">
        <v>3848</v>
      </c>
      <c r="C12241" t="s">
        <v>3597</v>
      </c>
      <c r="D12241" t="s">
        <v>1049</v>
      </c>
      <c r="E12241" t="s">
        <v>3856</v>
      </c>
      <c r="F12241" t="s">
        <v>3849</v>
      </c>
      <c r="G12241">
        <v>201835585</v>
      </c>
      <c r="I12241" t="s">
        <v>3622</v>
      </c>
      <c r="J12241" t="s">
        <v>3869</v>
      </c>
      <c r="K12241" t="s">
        <v>3624</v>
      </c>
      <c r="L12241" t="s">
        <v>3870</v>
      </c>
      <c r="M12241">
        <v>12.5</v>
      </c>
      <c r="N12241">
        <v>19.899999999999999</v>
      </c>
      <c r="O12241">
        <v>10.199999999999999</v>
      </c>
      <c r="S12241" t="b">
        <v>0</v>
      </c>
      <c r="T12241" t="b">
        <v>0</v>
      </c>
      <c r="U12241" t="b">
        <v>0</v>
      </c>
      <c r="V12241">
        <v>17000</v>
      </c>
      <c r="W12241">
        <v>12900</v>
      </c>
      <c r="X12241">
        <v>2.31</v>
      </c>
      <c r="Y12241">
        <v>22470</v>
      </c>
      <c r="Z12241">
        <v>1.75</v>
      </c>
    </row>
    <row r="12242" spans="1:26">
      <c r="A12242">
        <v>201796610</v>
      </c>
      <c r="B12242" t="s">
        <v>3848</v>
      </c>
      <c r="C12242" t="s">
        <v>3597</v>
      </c>
      <c r="D12242" t="s">
        <v>1049</v>
      </c>
      <c r="E12242" t="s">
        <v>3834</v>
      </c>
      <c r="F12242" t="s">
        <v>3849</v>
      </c>
      <c r="G12242">
        <v>201796610</v>
      </c>
      <c r="I12242" t="s">
        <v>3622</v>
      </c>
      <c r="J12242" t="s">
        <v>3869</v>
      </c>
      <c r="K12242" t="s">
        <v>3624</v>
      </c>
      <c r="L12242" t="s">
        <v>3870</v>
      </c>
      <c r="M12242">
        <v>12.5</v>
      </c>
      <c r="N12242">
        <v>19.899999999999999</v>
      </c>
      <c r="O12242">
        <v>10.199999999999999</v>
      </c>
      <c r="S12242" t="b">
        <v>0</v>
      </c>
      <c r="T12242" t="b">
        <v>0</v>
      </c>
      <c r="U12242" t="b">
        <v>0</v>
      </c>
      <c r="V12242">
        <v>17000</v>
      </c>
      <c r="W12242">
        <v>12900</v>
      </c>
      <c r="X12242">
        <v>2.31</v>
      </c>
      <c r="Y12242">
        <v>22470</v>
      </c>
      <c r="Z12242">
        <v>1.75</v>
      </c>
    </row>
    <row r="12243" spans="1:26">
      <c r="A12243">
        <v>201835536</v>
      </c>
      <c r="B12243" t="s">
        <v>3848</v>
      </c>
      <c r="C12243" t="s">
        <v>3597</v>
      </c>
      <c r="D12243" t="s">
        <v>1049</v>
      </c>
      <c r="E12243" t="s">
        <v>3854</v>
      </c>
      <c r="F12243" t="s">
        <v>3849</v>
      </c>
      <c r="G12243">
        <v>201835536</v>
      </c>
      <c r="I12243" t="s">
        <v>3622</v>
      </c>
      <c r="J12243" t="s">
        <v>3869</v>
      </c>
      <c r="K12243" t="s">
        <v>3624</v>
      </c>
      <c r="L12243" t="s">
        <v>3870</v>
      </c>
      <c r="M12243">
        <v>12.5</v>
      </c>
      <c r="N12243">
        <v>19.899999999999999</v>
      </c>
      <c r="O12243">
        <v>10.199999999999999</v>
      </c>
      <c r="S12243" t="b">
        <v>0</v>
      </c>
      <c r="T12243" t="b">
        <v>0</v>
      </c>
      <c r="U12243" t="b">
        <v>0</v>
      </c>
      <c r="V12243">
        <v>17000</v>
      </c>
      <c r="W12243">
        <v>12900</v>
      </c>
      <c r="X12243">
        <v>2.31</v>
      </c>
      <c r="Y12243">
        <v>22470</v>
      </c>
      <c r="Z12243">
        <v>1.75</v>
      </c>
    </row>
    <row r="12244" spans="1:26">
      <c r="A12244">
        <v>202119278</v>
      </c>
      <c r="B12244" t="s">
        <v>3848</v>
      </c>
      <c r="C12244" t="s">
        <v>3597</v>
      </c>
      <c r="D12244" t="s">
        <v>1049</v>
      </c>
      <c r="E12244" t="s">
        <v>3861</v>
      </c>
      <c r="F12244" t="s">
        <v>3849</v>
      </c>
      <c r="G12244">
        <v>202119278</v>
      </c>
      <c r="I12244" t="s">
        <v>3622</v>
      </c>
      <c r="J12244" t="s">
        <v>3850</v>
      </c>
      <c r="K12244" t="s">
        <v>3624</v>
      </c>
      <c r="L12244" t="s">
        <v>3851</v>
      </c>
      <c r="M12244">
        <v>12.5</v>
      </c>
      <c r="N12244">
        <v>19.5</v>
      </c>
      <c r="O12244">
        <v>10.199999999999999</v>
      </c>
      <c r="S12244" t="b">
        <v>0</v>
      </c>
      <c r="T12244" t="b">
        <v>0</v>
      </c>
      <c r="U12244" t="b">
        <v>0</v>
      </c>
      <c r="V12244">
        <v>12000</v>
      </c>
      <c r="W12244">
        <v>8200</v>
      </c>
      <c r="X12244">
        <v>2.4300000000000002</v>
      </c>
      <c r="Y12244">
        <v>14570</v>
      </c>
      <c r="Z12244">
        <v>1.95</v>
      </c>
    </row>
    <row r="12245" spans="1:26">
      <c r="A12245">
        <v>201835805</v>
      </c>
      <c r="B12245" t="s">
        <v>3848</v>
      </c>
      <c r="C12245" t="s">
        <v>3597</v>
      </c>
      <c r="D12245" t="s">
        <v>1049</v>
      </c>
      <c r="E12245" t="s">
        <v>3859</v>
      </c>
      <c r="F12245" t="s">
        <v>3849</v>
      </c>
      <c r="G12245">
        <v>201835805</v>
      </c>
      <c r="I12245" t="s">
        <v>3622</v>
      </c>
      <c r="J12245" t="s">
        <v>3850</v>
      </c>
      <c r="K12245" t="s">
        <v>3624</v>
      </c>
      <c r="L12245" t="s">
        <v>3851</v>
      </c>
      <c r="M12245">
        <v>12.5</v>
      </c>
      <c r="N12245">
        <v>19.5</v>
      </c>
      <c r="O12245">
        <v>10.199999999999999</v>
      </c>
      <c r="S12245" t="b">
        <v>0</v>
      </c>
      <c r="T12245" t="b">
        <v>0</v>
      </c>
      <c r="U12245" t="b">
        <v>0</v>
      </c>
      <c r="V12245">
        <v>12000</v>
      </c>
      <c r="W12245">
        <v>8200</v>
      </c>
      <c r="X12245">
        <v>2.4300000000000002</v>
      </c>
      <c r="Y12245">
        <v>14570</v>
      </c>
      <c r="Z12245">
        <v>1.95</v>
      </c>
    </row>
    <row r="12246" spans="1:26">
      <c r="A12246">
        <v>201835804</v>
      </c>
      <c r="B12246" t="s">
        <v>3848</v>
      </c>
      <c r="C12246" t="s">
        <v>3597</v>
      </c>
      <c r="D12246" t="s">
        <v>1049</v>
      </c>
      <c r="E12246" t="s">
        <v>3860</v>
      </c>
      <c r="F12246" t="s">
        <v>3849</v>
      </c>
      <c r="G12246">
        <v>201835804</v>
      </c>
      <c r="I12246" t="s">
        <v>3622</v>
      </c>
      <c r="J12246" t="s">
        <v>3850</v>
      </c>
      <c r="K12246" t="s">
        <v>3624</v>
      </c>
      <c r="L12246" t="s">
        <v>3851</v>
      </c>
      <c r="M12246">
        <v>12.5</v>
      </c>
      <c r="N12246">
        <v>19.5</v>
      </c>
      <c r="O12246">
        <v>10.199999999999999</v>
      </c>
      <c r="S12246" t="b">
        <v>0</v>
      </c>
      <c r="T12246" t="b">
        <v>0</v>
      </c>
      <c r="U12246" t="b">
        <v>0</v>
      </c>
      <c r="V12246">
        <v>12000</v>
      </c>
      <c r="W12246">
        <v>8200</v>
      </c>
      <c r="X12246">
        <v>2.4300000000000002</v>
      </c>
      <c r="Y12246">
        <v>14570</v>
      </c>
      <c r="Z12246">
        <v>1.95</v>
      </c>
    </row>
    <row r="12247" spans="1:26">
      <c r="A12247">
        <v>201835708</v>
      </c>
      <c r="B12247" t="s">
        <v>3848</v>
      </c>
      <c r="C12247" t="s">
        <v>3597</v>
      </c>
      <c r="D12247" t="s">
        <v>1049</v>
      </c>
      <c r="E12247" t="s">
        <v>3858</v>
      </c>
      <c r="F12247" t="s">
        <v>3849</v>
      </c>
      <c r="G12247">
        <v>201835708</v>
      </c>
      <c r="I12247" t="s">
        <v>3622</v>
      </c>
      <c r="J12247" t="s">
        <v>3850</v>
      </c>
      <c r="K12247" t="s">
        <v>3624</v>
      </c>
      <c r="L12247" t="s">
        <v>3851</v>
      </c>
      <c r="M12247">
        <v>12.5</v>
      </c>
      <c r="N12247">
        <v>19.5</v>
      </c>
      <c r="O12247">
        <v>10.199999999999999</v>
      </c>
      <c r="S12247" t="b">
        <v>0</v>
      </c>
      <c r="T12247" t="b">
        <v>0</v>
      </c>
      <c r="U12247" t="b">
        <v>0</v>
      </c>
      <c r="V12247">
        <v>12000</v>
      </c>
      <c r="W12247">
        <v>8200</v>
      </c>
      <c r="X12247">
        <v>2.4300000000000002</v>
      </c>
      <c r="Y12247">
        <v>14570</v>
      </c>
      <c r="Z12247">
        <v>1.95</v>
      </c>
    </row>
    <row r="12248" spans="1:26">
      <c r="A12248">
        <v>201835709</v>
      </c>
      <c r="B12248" t="s">
        <v>3848</v>
      </c>
      <c r="C12248" t="s">
        <v>3597</v>
      </c>
      <c r="D12248" t="s">
        <v>1049</v>
      </c>
      <c r="E12248" t="s">
        <v>3857</v>
      </c>
      <c r="F12248" t="s">
        <v>3849</v>
      </c>
      <c r="G12248">
        <v>201835709</v>
      </c>
      <c r="I12248" t="s">
        <v>3622</v>
      </c>
      <c r="J12248" t="s">
        <v>3850</v>
      </c>
      <c r="K12248" t="s">
        <v>3624</v>
      </c>
      <c r="L12248" t="s">
        <v>3851</v>
      </c>
      <c r="M12248">
        <v>12.5</v>
      </c>
      <c r="N12248">
        <v>19.5</v>
      </c>
      <c r="O12248">
        <v>10.199999999999999</v>
      </c>
      <c r="S12248" t="b">
        <v>0</v>
      </c>
      <c r="T12248" t="b">
        <v>0</v>
      </c>
      <c r="U12248" t="b">
        <v>0</v>
      </c>
      <c r="V12248">
        <v>12000</v>
      </c>
      <c r="W12248">
        <v>8200</v>
      </c>
      <c r="X12248">
        <v>2.4300000000000002</v>
      </c>
      <c r="Y12248">
        <v>14570</v>
      </c>
      <c r="Z12248">
        <v>1.95</v>
      </c>
    </row>
    <row r="12249" spans="1:26">
      <c r="A12249">
        <v>201835630</v>
      </c>
      <c r="B12249" t="s">
        <v>3848</v>
      </c>
      <c r="C12249" t="s">
        <v>3597</v>
      </c>
      <c r="D12249" t="s">
        <v>1049</v>
      </c>
      <c r="E12249" t="s">
        <v>3855</v>
      </c>
      <c r="F12249" t="s">
        <v>3849</v>
      </c>
      <c r="G12249">
        <v>201835630</v>
      </c>
      <c r="I12249" t="s">
        <v>3622</v>
      </c>
      <c r="J12249" t="s">
        <v>3850</v>
      </c>
      <c r="K12249" t="s">
        <v>3624</v>
      </c>
      <c r="L12249" t="s">
        <v>3851</v>
      </c>
      <c r="M12249">
        <v>12.5</v>
      </c>
      <c r="N12249">
        <v>19.5</v>
      </c>
      <c r="O12249">
        <v>10.199999999999999</v>
      </c>
      <c r="S12249" t="b">
        <v>0</v>
      </c>
      <c r="T12249" t="b">
        <v>0</v>
      </c>
      <c r="U12249" t="b">
        <v>0</v>
      </c>
      <c r="V12249">
        <v>12000</v>
      </c>
      <c r="W12249">
        <v>8200</v>
      </c>
      <c r="X12249">
        <v>2.4300000000000002</v>
      </c>
      <c r="Y12249">
        <v>14570</v>
      </c>
      <c r="Z12249">
        <v>1.95</v>
      </c>
    </row>
    <row r="12250" spans="1:26">
      <c r="A12250">
        <v>201835582</v>
      </c>
      <c r="B12250" t="s">
        <v>3848</v>
      </c>
      <c r="C12250" t="s">
        <v>3597</v>
      </c>
      <c r="D12250" t="s">
        <v>1049</v>
      </c>
      <c r="E12250" t="s">
        <v>3856</v>
      </c>
      <c r="F12250" t="s">
        <v>3849</v>
      </c>
      <c r="G12250">
        <v>201835582</v>
      </c>
      <c r="I12250" t="s">
        <v>3622</v>
      </c>
      <c r="J12250" t="s">
        <v>3850</v>
      </c>
      <c r="K12250" t="s">
        <v>3624</v>
      </c>
      <c r="L12250" t="s">
        <v>3851</v>
      </c>
      <c r="M12250">
        <v>12.5</v>
      </c>
      <c r="N12250">
        <v>19.5</v>
      </c>
      <c r="O12250">
        <v>10.199999999999999</v>
      </c>
      <c r="S12250" t="b">
        <v>0</v>
      </c>
      <c r="T12250" t="b">
        <v>0</v>
      </c>
      <c r="U12250" t="b">
        <v>0</v>
      </c>
      <c r="V12250">
        <v>12000</v>
      </c>
      <c r="W12250">
        <v>8200</v>
      </c>
      <c r="X12250">
        <v>2.4300000000000002</v>
      </c>
      <c r="Y12250">
        <v>14570</v>
      </c>
      <c r="Z12250">
        <v>1.95</v>
      </c>
    </row>
    <row r="12251" spans="1:26">
      <c r="A12251">
        <v>201835533</v>
      </c>
      <c r="B12251" t="s">
        <v>3848</v>
      </c>
      <c r="C12251" t="s">
        <v>3597</v>
      </c>
      <c r="D12251" t="s">
        <v>1049</v>
      </c>
      <c r="E12251" t="s">
        <v>3854</v>
      </c>
      <c r="F12251" t="s">
        <v>3849</v>
      </c>
      <c r="G12251">
        <v>201835533</v>
      </c>
      <c r="I12251" t="s">
        <v>3622</v>
      </c>
      <c r="J12251" t="s">
        <v>3850</v>
      </c>
      <c r="K12251" t="s">
        <v>3624</v>
      </c>
      <c r="L12251" t="s">
        <v>3851</v>
      </c>
      <c r="M12251">
        <v>12.5</v>
      </c>
      <c r="N12251">
        <v>19.5</v>
      </c>
      <c r="O12251">
        <v>10.199999999999999</v>
      </c>
      <c r="S12251" t="b">
        <v>0</v>
      </c>
      <c r="T12251" t="b">
        <v>0</v>
      </c>
      <c r="U12251" t="b">
        <v>0</v>
      </c>
      <c r="V12251">
        <v>12000</v>
      </c>
      <c r="W12251">
        <v>8200</v>
      </c>
      <c r="X12251">
        <v>2.4300000000000002</v>
      </c>
      <c r="Y12251">
        <v>14570</v>
      </c>
      <c r="Z12251">
        <v>1.95</v>
      </c>
    </row>
    <row r="12252" spans="1:26">
      <c r="A12252">
        <v>201847063</v>
      </c>
      <c r="B12252" t="s">
        <v>3848</v>
      </c>
      <c r="C12252" t="s">
        <v>3597</v>
      </c>
      <c r="D12252" t="s">
        <v>1049</v>
      </c>
      <c r="E12252" t="s">
        <v>3834</v>
      </c>
      <c r="F12252" t="s">
        <v>3849</v>
      </c>
      <c r="G12252">
        <v>201847063</v>
      </c>
      <c r="I12252" t="s">
        <v>3622</v>
      </c>
      <c r="J12252" t="s">
        <v>3867</v>
      </c>
      <c r="K12252" t="s">
        <v>3624</v>
      </c>
      <c r="L12252" t="s">
        <v>3868</v>
      </c>
      <c r="M12252">
        <v>8</v>
      </c>
      <c r="N12252">
        <v>16</v>
      </c>
      <c r="O12252">
        <v>10</v>
      </c>
      <c r="S12252" t="b">
        <v>0</v>
      </c>
      <c r="T12252" t="b">
        <v>0</v>
      </c>
      <c r="U12252" t="b">
        <v>0</v>
      </c>
      <c r="V12252">
        <v>36000</v>
      </c>
      <c r="W12252">
        <v>25400</v>
      </c>
      <c r="X12252">
        <v>2.46</v>
      </c>
      <c r="Y12252">
        <v>30680</v>
      </c>
      <c r="Z12252">
        <v>2.75</v>
      </c>
    </row>
    <row r="12253" spans="1:26">
      <c r="A12253">
        <v>201847046</v>
      </c>
      <c r="B12253" t="s">
        <v>3848</v>
      </c>
      <c r="C12253" t="s">
        <v>3597</v>
      </c>
      <c r="D12253" t="s">
        <v>1049</v>
      </c>
      <c r="E12253" t="s">
        <v>3835</v>
      </c>
      <c r="F12253" t="s">
        <v>3849</v>
      </c>
      <c r="G12253">
        <v>201847046</v>
      </c>
      <c r="I12253" t="s">
        <v>3622</v>
      </c>
      <c r="J12253" t="s">
        <v>3867</v>
      </c>
      <c r="K12253" t="s">
        <v>3624</v>
      </c>
      <c r="L12253" t="s">
        <v>3868</v>
      </c>
      <c r="M12253">
        <v>8</v>
      </c>
      <c r="N12253">
        <v>16</v>
      </c>
      <c r="O12253">
        <v>10</v>
      </c>
      <c r="S12253" t="b">
        <v>0</v>
      </c>
      <c r="T12253" t="b">
        <v>0</v>
      </c>
      <c r="U12253" t="b">
        <v>0</v>
      </c>
      <c r="V12253">
        <v>36000</v>
      </c>
      <c r="W12253">
        <v>25400</v>
      </c>
      <c r="X12253">
        <v>2.46</v>
      </c>
      <c r="Y12253">
        <v>30680</v>
      </c>
      <c r="Z12253">
        <v>2.75</v>
      </c>
    </row>
    <row r="12254" spans="1:26">
      <c r="A12254">
        <v>201847029</v>
      </c>
      <c r="B12254" t="s">
        <v>3848</v>
      </c>
      <c r="C12254" t="s">
        <v>3597</v>
      </c>
      <c r="D12254" t="s">
        <v>1049</v>
      </c>
      <c r="E12254" t="s">
        <v>3792</v>
      </c>
      <c r="F12254" t="s">
        <v>3849</v>
      </c>
      <c r="G12254">
        <v>201847029</v>
      </c>
      <c r="I12254" t="s">
        <v>3622</v>
      </c>
      <c r="J12254" t="s">
        <v>3867</v>
      </c>
      <c r="K12254" t="s">
        <v>3624</v>
      </c>
      <c r="L12254" t="s">
        <v>3868</v>
      </c>
      <c r="M12254">
        <v>8</v>
      </c>
      <c r="N12254">
        <v>16</v>
      </c>
      <c r="O12254">
        <v>10</v>
      </c>
      <c r="S12254" t="b">
        <v>0</v>
      </c>
      <c r="T12254" t="b">
        <v>0</v>
      </c>
      <c r="U12254" t="b">
        <v>0</v>
      </c>
      <c r="V12254">
        <v>36000</v>
      </c>
      <c r="W12254">
        <v>25400</v>
      </c>
      <c r="X12254">
        <v>2.46</v>
      </c>
      <c r="Y12254">
        <v>30680</v>
      </c>
      <c r="Z12254">
        <v>2.75</v>
      </c>
    </row>
    <row r="12255" spans="1:26">
      <c r="A12255">
        <v>201847016</v>
      </c>
      <c r="B12255" t="s">
        <v>3848</v>
      </c>
      <c r="C12255" t="s">
        <v>3597</v>
      </c>
      <c r="D12255" t="s">
        <v>1049</v>
      </c>
      <c r="E12255" t="s">
        <v>3637</v>
      </c>
      <c r="F12255" t="s">
        <v>3849</v>
      </c>
      <c r="G12255">
        <v>201847016</v>
      </c>
      <c r="I12255" t="s">
        <v>3622</v>
      </c>
      <c r="J12255" t="s">
        <v>3867</v>
      </c>
      <c r="K12255" t="s">
        <v>3624</v>
      </c>
      <c r="L12255" t="s">
        <v>3868</v>
      </c>
      <c r="M12255">
        <v>8</v>
      </c>
      <c r="N12255">
        <v>16</v>
      </c>
      <c r="O12255">
        <v>10</v>
      </c>
      <c r="S12255" t="b">
        <v>0</v>
      </c>
      <c r="T12255" t="b">
        <v>0</v>
      </c>
      <c r="U12255" t="b">
        <v>0</v>
      </c>
      <c r="V12255">
        <v>36000</v>
      </c>
      <c r="W12255">
        <v>25400</v>
      </c>
      <c r="X12255">
        <v>2.46</v>
      </c>
      <c r="Y12255">
        <v>30680</v>
      </c>
      <c r="Z12255">
        <v>2.75</v>
      </c>
    </row>
    <row r="12256" spans="1:26">
      <c r="A12256">
        <v>202119286</v>
      </c>
      <c r="B12256" t="s">
        <v>3848</v>
      </c>
      <c r="C12256" t="s">
        <v>3597</v>
      </c>
      <c r="D12256" t="s">
        <v>1049</v>
      </c>
      <c r="E12256" t="s">
        <v>3861</v>
      </c>
      <c r="F12256" t="s">
        <v>3849</v>
      </c>
      <c r="G12256">
        <v>202119286</v>
      </c>
      <c r="I12256" t="s">
        <v>3622</v>
      </c>
      <c r="J12256" t="s">
        <v>3863</v>
      </c>
      <c r="K12256" t="s">
        <v>3624</v>
      </c>
      <c r="L12256" t="s">
        <v>3866</v>
      </c>
      <c r="M12256">
        <v>8</v>
      </c>
      <c r="N12256">
        <v>16</v>
      </c>
      <c r="O12256">
        <v>10</v>
      </c>
      <c r="S12256" t="b">
        <v>0</v>
      </c>
      <c r="T12256" t="b">
        <v>0</v>
      </c>
      <c r="U12256" t="b">
        <v>0</v>
      </c>
      <c r="V12256">
        <v>36000</v>
      </c>
      <c r="W12256">
        <v>25400</v>
      </c>
      <c r="X12256">
        <v>2.46</v>
      </c>
      <c r="Y12256">
        <v>30680</v>
      </c>
      <c r="Z12256">
        <v>2.75</v>
      </c>
    </row>
    <row r="12257" spans="1:26">
      <c r="A12257">
        <v>201835821</v>
      </c>
      <c r="B12257" t="s">
        <v>3848</v>
      </c>
      <c r="C12257" t="s">
        <v>3597</v>
      </c>
      <c r="D12257" t="s">
        <v>1049</v>
      </c>
      <c r="E12257" t="s">
        <v>3859</v>
      </c>
      <c r="F12257" t="s">
        <v>3849</v>
      </c>
      <c r="G12257">
        <v>201835821</v>
      </c>
      <c r="I12257" t="s">
        <v>3622</v>
      </c>
      <c r="J12257" t="s">
        <v>3863</v>
      </c>
      <c r="K12257" t="s">
        <v>3624</v>
      </c>
      <c r="L12257" t="s">
        <v>3866</v>
      </c>
      <c r="M12257">
        <v>8</v>
      </c>
      <c r="N12257">
        <v>16</v>
      </c>
      <c r="O12257">
        <v>10</v>
      </c>
      <c r="S12257" t="b">
        <v>0</v>
      </c>
      <c r="T12257" t="b">
        <v>0</v>
      </c>
      <c r="U12257" t="b">
        <v>0</v>
      </c>
      <c r="V12257">
        <v>36000</v>
      </c>
      <c r="W12257">
        <v>25400</v>
      </c>
      <c r="X12257">
        <v>2.46</v>
      </c>
      <c r="Y12257">
        <v>30680</v>
      </c>
      <c r="Z12257">
        <v>2.75</v>
      </c>
    </row>
    <row r="12258" spans="1:26">
      <c r="A12258">
        <v>201835820</v>
      </c>
      <c r="B12258" t="s">
        <v>3848</v>
      </c>
      <c r="C12258" t="s">
        <v>3597</v>
      </c>
      <c r="D12258" t="s">
        <v>1049</v>
      </c>
      <c r="E12258" t="s">
        <v>3860</v>
      </c>
      <c r="F12258" t="s">
        <v>3849</v>
      </c>
      <c r="G12258">
        <v>201835820</v>
      </c>
      <c r="I12258" t="s">
        <v>3622</v>
      </c>
      <c r="J12258" t="s">
        <v>3863</v>
      </c>
      <c r="K12258" t="s">
        <v>3624</v>
      </c>
      <c r="L12258" t="s">
        <v>3866</v>
      </c>
      <c r="M12258">
        <v>8</v>
      </c>
      <c r="N12258">
        <v>16</v>
      </c>
      <c r="O12258">
        <v>10</v>
      </c>
      <c r="S12258" t="b">
        <v>0</v>
      </c>
      <c r="T12258" t="b">
        <v>0</v>
      </c>
      <c r="U12258" t="b">
        <v>0</v>
      </c>
      <c r="V12258">
        <v>36000</v>
      </c>
      <c r="W12258">
        <v>25400</v>
      </c>
      <c r="X12258">
        <v>2.46</v>
      </c>
      <c r="Y12258">
        <v>30680</v>
      </c>
      <c r="Z12258">
        <v>2.75</v>
      </c>
    </row>
    <row r="12259" spans="1:26">
      <c r="A12259">
        <v>201835725</v>
      </c>
      <c r="B12259" t="s">
        <v>3848</v>
      </c>
      <c r="C12259" t="s">
        <v>3597</v>
      </c>
      <c r="D12259" t="s">
        <v>1049</v>
      </c>
      <c r="E12259" t="s">
        <v>3857</v>
      </c>
      <c r="F12259" t="s">
        <v>3849</v>
      </c>
      <c r="G12259">
        <v>201835725</v>
      </c>
      <c r="I12259" t="s">
        <v>3622</v>
      </c>
      <c r="J12259" t="s">
        <v>3863</v>
      </c>
      <c r="K12259" t="s">
        <v>3624</v>
      </c>
      <c r="L12259" t="s">
        <v>3866</v>
      </c>
      <c r="M12259">
        <v>8</v>
      </c>
      <c r="N12259">
        <v>16</v>
      </c>
      <c r="O12259">
        <v>10</v>
      </c>
      <c r="S12259" t="b">
        <v>0</v>
      </c>
      <c r="T12259" t="b">
        <v>0</v>
      </c>
      <c r="U12259" t="b">
        <v>0</v>
      </c>
      <c r="V12259">
        <v>36000</v>
      </c>
      <c r="W12259">
        <v>25400</v>
      </c>
      <c r="X12259">
        <v>2.46</v>
      </c>
      <c r="Y12259">
        <v>30680</v>
      </c>
      <c r="Z12259">
        <v>2.75</v>
      </c>
    </row>
    <row r="12260" spans="1:26">
      <c r="A12260">
        <v>201835724</v>
      </c>
      <c r="B12260" t="s">
        <v>3848</v>
      </c>
      <c r="C12260" t="s">
        <v>3597</v>
      </c>
      <c r="D12260" t="s">
        <v>1049</v>
      </c>
      <c r="E12260" t="s">
        <v>3858</v>
      </c>
      <c r="F12260" t="s">
        <v>3849</v>
      </c>
      <c r="G12260">
        <v>201835724</v>
      </c>
      <c r="I12260" t="s">
        <v>3622</v>
      </c>
      <c r="J12260" t="s">
        <v>3863</v>
      </c>
      <c r="K12260" t="s">
        <v>3624</v>
      </c>
      <c r="L12260" t="s">
        <v>3866</v>
      </c>
      <c r="M12260">
        <v>8</v>
      </c>
      <c r="N12260">
        <v>16</v>
      </c>
      <c r="O12260">
        <v>10</v>
      </c>
      <c r="S12260" t="b">
        <v>0</v>
      </c>
      <c r="T12260" t="b">
        <v>0</v>
      </c>
      <c r="U12260" t="b">
        <v>0</v>
      </c>
      <c r="V12260">
        <v>36000</v>
      </c>
      <c r="W12260">
        <v>25400</v>
      </c>
      <c r="X12260">
        <v>2.46</v>
      </c>
      <c r="Y12260">
        <v>30680</v>
      </c>
      <c r="Z12260">
        <v>2.75</v>
      </c>
    </row>
    <row r="12261" spans="1:26">
      <c r="A12261">
        <v>201835590</v>
      </c>
      <c r="B12261" t="s">
        <v>3848</v>
      </c>
      <c r="C12261" t="s">
        <v>3597</v>
      </c>
      <c r="D12261" t="s">
        <v>1049</v>
      </c>
      <c r="E12261" t="s">
        <v>3856</v>
      </c>
      <c r="F12261" t="s">
        <v>3849</v>
      </c>
      <c r="G12261">
        <v>201835590</v>
      </c>
      <c r="I12261" t="s">
        <v>3622</v>
      </c>
      <c r="J12261" t="s">
        <v>3863</v>
      </c>
      <c r="K12261" t="s">
        <v>3624</v>
      </c>
      <c r="L12261" t="s">
        <v>3866</v>
      </c>
      <c r="M12261">
        <v>8</v>
      </c>
      <c r="N12261">
        <v>16</v>
      </c>
      <c r="O12261">
        <v>10</v>
      </c>
      <c r="S12261" t="b">
        <v>0</v>
      </c>
      <c r="T12261" t="b">
        <v>0</v>
      </c>
      <c r="U12261" t="b">
        <v>0</v>
      </c>
      <c r="V12261">
        <v>36000</v>
      </c>
      <c r="W12261">
        <v>25400</v>
      </c>
      <c r="X12261">
        <v>2.46</v>
      </c>
      <c r="Y12261">
        <v>30680</v>
      </c>
      <c r="Z12261">
        <v>2.75</v>
      </c>
    </row>
    <row r="12262" spans="1:26">
      <c r="A12262">
        <v>201835638</v>
      </c>
      <c r="B12262" t="s">
        <v>3848</v>
      </c>
      <c r="C12262" t="s">
        <v>3597</v>
      </c>
      <c r="D12262" t="s">
        <v>1049</v>
      </c>
      <c r="E12262" t="s">
        <v>3855</v>
      </c>
      <c r="F12262" t="s">
        <v>3849</v>
      </c>
      <c r="G12262">
        <v>201835638</v>
      </c>
      <c r="I12262" t="s">
        <v>3622</v>
      </c>
      <c r="J12262" t="s">
        <v>3863</v>
      </c>
      <c r="K12262" t="s">
        <v>3624</v>
      </c>
      <c r="L12262" t="s">
        <v>3866</v>
      </c>
      <c r="M12262">
        <v>8</v>
      </c>
      <c r="N12262">
        <v>16</v>
      </c>
      <c r="O12262">
        <v>10</v>
      </c>
      <c r="S12262" t="b">
        <v>0</v>
      </c>
      <c r="T12262" t="b">
        <v>0</v>
      </c>
      <c r="U12262" t="b">
        <v>0</v>
      </c>
      <c r="V12262">
        <v>36000</v>
      </c>
      <c r="W12262">
        <v>25400</v>
      </c>
      <c r="X12262">
        <v>2.46</v>
      </c>
      <c r="Y12262">
        <v>30680</v>
      </c>
      <c r="Z12262">
        <v>2.75</v>
      </c>
    </row>
    <row r="12263" spans="1:26">
      <c r="A12263">
        <v>201835541</v>
      </c>
      <c r="B12263" t="s">
        <v>3848</v>
      </c>
      <c r="C12263" t="s">
        <v>3597</v>
      </c>
      <c r="D12263" t="s">
        <v>1049</v>
      </c>
      <c r="E12263" t="s">
        <v>3854</v>
      </c>
      <c r="F12263" t="s">
        <v>3849</v>
      </c>
      <c r="G12263">
        <v>201835541</v>
      </c>
      <c r="I12263" t="s">
        <v>3622</v>
      </c>
      <c r="J12263" t="s">
        <v>3863</v>
      </c>
      <c r="K12263" t="s">
        <v>3624</v>
      </c>
      <c r="L12263" t="s">
        <v>3866</v>
      </c>
      <c r="M12263">
        <v>8</v>
      </c>
      <c r="N12263">
        <v>16</v>
      </c>
      <c r="O12263">
        <v>10</v>
      </c>
      <c r="S12263" t="b">
        <v>0</v>
      </c>
      <c r="T12263" t="b">
        <v>0</v>
      </c>
      <c r="U12263" t="b">
        <v>0</v>
      </c>
      <c r="V12263">
        <v>36000</v>
      </c>
      <c r="W12263">
        <v>25400</v>
      </c>
      <c r="X12263">
        <v>2.46</v>
      </c>
      <c r="Y12263">
        <v>30680</v>
      </c>
      <c r="Z12263">
        <v>2.75</v>
      </c>
    </row>
    <row r="12264" spans="1:26">
      <c r="A12264">
        <v>201796615</v>
      </c>
      <c r="B12264" t="s">
        <v>3848</v>
      </c>
      <c r="C12264" t="s">
        <v>3597</v>
      </c>
      <c r="D12264" t="s">
        <v>1049</v>
      </c>
      <c r="E12264" t="s">
        <v>3834</v>
      </c>
      <c r="F12264" t="s">
        <v>3849</v>
      </c>
      <c r="G12264">
        <v>201796615</v>
      </c>
      <c r="I12264" t="s">
        <v>3622</v>
      </c>
      <c r="J12264" t="s">
        <v>3863</v>
      </c>
      <c r="K12264" t="s">
        <v>3624</v>
      </c>
      <c r="L12264" t="s">
        <v>3866</v>
      </c>
      <c r="M12264">
        <v>8</v>
      </c>
      <c r="N12264">
        <v>16</v>
      </c>
      <c r="O12264">
        <v>10</v>
      </c>
      <c r="S12264" t="b">
        <v>0</v>
      </c>
      <c r="T12264" t="b">
        <v>0</v>
      </c>
      <c r="U12264" t="b">
        <v>0</v>
      </c>
      <c r="V12264">
        <v>36000</v>
      </c>
      <c r="W12264">
        <v>25400</v>
      </c>
      <c r="X12264">
        <v>2.46</v>
      </c>
      <c r="Y12264">
        <v>30680</v>
      </c>
      <c r="Z12264">
        <v>2.75</v>
      </c>
    </row>
    <row r="12265" spans="1:26">
      <c r="A12265">
        <v>203966588</v>
      </c>
      <c r="B12265" t="s">
        <v>3848</v>
      </c>
      <c r="C12265" t="s">
        <v>3597</v>
      </c>
      <c r="D12265" t="s">
        <v>1049</v>
      </c>
      <c r="E12265" t="s">
        <v>3862</v>
      </c>
      <c r="F12265" t="s">
        <v>3849</v>
      </c>
      <c r="G12265">
        <v>203966588</v>
      </c>
      <c r="I12265" t="s">
        <v>3622</v>
      </c>
      <c r="J12265" t="s">
        <v>3863</v>
      </c>
      <c r="K12265" t="s">
        <v>3624</v>
      </c>
      <c r="L12265" t="s">
        <v>3865</v>
      </c>
      <c r="M12265">
        <v>9</v>
      </c>
      <c r="N12265">
        <v>17.5</v>
      </c>
      <c r="O12265">
        <v>10.5</v>
      </c>
      <c r="S12265" t="b">
        <v>0</v>
      </c>
      <c r="T12265" t="b">
        <v>0</v>
      </c>
      <c r="U12265" t="b">
        <v>0</v>
      </c>
      <c r="V12265">
        <v>36000</v>
      </c>
      <c r="W12265">
        <v>25200</v>
      </c>
      <c r="X12265">
        <v>2.46</v>
      </c>
      <c r="Y12265">
        <v>30490</v>
      </c>
      <c r="Z12265">
        <v>2.5099999999999998</v>
      </c>
    </row>
    <row r="12266" spans="1:26">
      <c r="A12266">
        <v>203966599</v>
      </c>
      <c r="B12266" t="s">
        <v>3848</v>
      </c>
      <c r="C12266" t="s">
        <v>3597</v>
      </c>
      <c r="D12266" t="s">
        <v>1049</v>
      </c>
      <c r="E12266" t="s">
        <v>3862</v>
      </c>
      <c r="F12266" t="s">
        <v>3753</v>
      </c>
      <c r="G12266">
        <v>203966599</v>
      </c>
      <c r="I12266" t="s">
        <v>3601</v>
      </c>
      <c r="J12266" t="s">
        <v>3863</v>
      </c>
      <c r="K12266" t="s">
        <v>3624</v>
      </c>
      <c r="L12266" t="s">
        <v>3864</v>
      </c>
      <c r="M12266">
        <v>9</v>
      </c>
      <c r="N12266">
        <v>16.5</v>
      </c>
      <c r="O12266">
        <v>11.5</v>
      </c>
      <c r="S12266" t="b">
        <v>0</v>
      </c>
      <c r="T12266" t="b">
        <v>0</v>
      </c>
      <c r="U12266" t="b">
        <v>0</v>
      </c>
      <c r="V12266">
        <v>36000</v>
      </c>
      <c r="W12266">
        <v>27600</v>
      </c>
      <c r="X12266">
        <v>2.46</v>
      </c>
      <c r="Y12266">
        <v>34820</v>
      </c>
      <c r="Z12266">
        <v>2.27</v>
      </c>
    </row>
    <row r="12267" spans="1:26">
      <c r="A12267">
        <v>202119276</v>
      </c>
      <c r="B12267" t="s">
        <v>3848</v>
      </c>
      <c r="C12267" t="s">
        <v>3597</v>
      </c>
      <c r="D12267" t="s">
        <v>1049</v>
      </c>
      <c r="E12267" t="s">
        <v>3861</v>
      </c>
      <c r="F12267" t="s">
        <v>3753</v>
      </c>
      <c r="G12267">
        <v>202119276</v>
      </c>
      <c r="I12267" t="s">
        <v>3601</v>
      </c>
      <c r="J12267" t="s">
        <v>3852</v>
      </c>
      <c r="K12267" t="s">
        <v>3624</v>
      </c>
      <c r="L12267" t="s">
        <v>3853</v>
      </c>
      <c r="M12267">
        <v>14</v>
      </c>
      <c r="N12267">
        <v>22.5</v>
      </c>
      <c r="O12267">
        <v>11.5</v>
      </c>
      <c r="S12267" t="b">
        <v>0</v>
      </c>
      <c r="T12267" t="b">
        <v>0</v>
      </c>
      <c r="U12267" t="b">
        <v>0</v>
      </c>
      <c r="V12267">
        <v>9000</v>
      </c>
      <c r="W12267">
        <v>6800</v>
      </c>
      <c r="X12267">
        <v>2.73</v>
      </c>
      <c r="Y12267">
        <v>14100</v>
      </c>
      <c r="Z12267">
        <v>2.0099999999999998</v>
      </c>
    </row>
    <row r="12268" spans="1:26">
      <c r="A12268">
        <v>201835800</v>
      </c>
      <c r="B12268" t="s">
        <v>3848</v>
      </c>
      <c r="C12268" t="s">
        <v>3597</v>
      </c>
      <c r="D12268" t="s">
        <v>1049</v>
      </c>
      <c r="E12268" t="s">
        <v>3860</v>
      </c>
      <c r="F12268" t="s">
        <v>3753</v>
      </c>
      <c r="G12268">
        <v>201835800</v>
      </c>
      <c r="I12268" t="s">
        <v>3601</v>
      </c>
      <c r="J12268" t="s">
        <v>3852</v>
      </c>
      <c r="K12268" t="s">
        <v>3624</v>
      </c>
      <c r="L12268" t="s">
        <v>3853</v>
      </c>
      <c r="M12268">
        <v>14</v>
      </c>
      <c r="N12268">
        <v>22.5</v>
      </c>
      <c r="O12268">
        <v>11.5</v>
      </c>
      <c r="S12268" t="b">
        <v>0</v>
      </c>
      <c r="T12268" t="b">
        <v>0</v>
      </c>
      <c r="U12268" t="b">
        <v>0</v>
      </c>
      <c r="V12268">
        <v>9000</v>
      </c>
      <c r="W12268">
        <v>6800</v>
      </c>
      <c r="X12268">
        <v>2.73</v>
      </c>
      <c r="Y12268">
        <v>14100</v>
      </c>
      <c r="Z12268">
        <v>2.0099999999999998</v>
      </c>
    </row>
    <row r="12269" spans="1:26">
      <c r="A12269">
        <v>201835801</v>
      </c>
      <c r="B12269" t="s">
        <v>3848</v>
      </c>
      <c r="C12269" t="s">
        <v>3597</v>
      </c>
      <c r="D12269" t="s">
        <v>1049</v>
      </c>
      <c r="E12269" t="s">
        <v>3859</v>
      </c>
      <c r="F12269" t="s">
        <v>3753</v>
      </c>
      <c r="G12269">
        <v>201835801</v>
      </c>
      <c r="I12269" t="s">
        <v>3601</v>
      </c>
      <c r="J12269" t="s">
        <v>3852</v>
      </c>
      <c r="K12269" t="s">
        <v>3624</v>
      </c>
      <c r="L12269" t="s">
        <v>3853</v>
      </c>
      <c r="M12269">
        <v>14</v>
      </c>
      <c r="N12269">
        <v>22.5</v>
      </c>
      <c r="O12269">
        <v>11.5</v>
      </c>
      <c r="S12269" t="b">
        <v>0</v>
      </c>
      <c r="T12269" t="b">
        <v>0</v>
      </c>
      <c r="U12269" t="b">
        <v>0</v>
      </c>
      <c r="V12269">
        <v>9000</v>
      </c>
      <c r="W12269">
        <v>6800</v>
      </c>
      <c r="X12269">
        <v>2.73</v>
      </c>
      <c r="Y12269">
        <v>14100</v>
      </c>
      <c r="Z12269">
        <v>2.0099999999999998</v>
      </c>
    </row>
    <row r="12270" spans="1:26">
      <c r="A12270">
        <v>201835704</v>
      </c>
      <c r="B12270" t="s">
        <v>3848</v>
      </c>
      <c r="C12270" t="s">
        <v>3597</v>
      </c>
      <c r="D12270" t="s">
        <v>1049</v>
      </c>
      <c r="E12270" t="s">
        <v>3858</v>
      </c>
      <c r="F12270" t="s">
        <v>3753</v>
      </c>
      <c r="G12270">
        <v>201835704</v>
      </c>
      <c r="I12270" t="s">
        <v>3601</v>
      </c>
      <c r="J12270" t="s">
        <v>3852</v>
      </c>
      <c r="K12270" t="s">
        <v>3624</v>
      </c>
      <c r="L12270" t="s">
        <v>3853</v>
      </c>
      <c r="M12270">
        <v>14</v>
      </c>
      <c r="N12270">
        <v>22.5</v>
      </c>
      <c r="O12270">
        <v>11.5</v>
      </c>
      <c r="S12270" t="b">
        <v>0</v>
      </c>
      <c r="T12270" t="b">
        <v>0</v>
      </c>
      <c r="U12270" t="b">
        <v>0</v>
      </c>
      <c r="V12270">
        <v>9000</v>
      </c>
      <c r="W12270">
        <v>6800</v>
      </c>
      <c r="X12270">
        <v>2.73</v>
      </c>
      <c r="Y12270">
        <v>14100</v>
      </c>
      <c r="Z12270">
        <v>2.0099999999999998</v>
      </c>
    </row>
    <row r="12271" spans="1:26">
      <c r="A12271">
        <v>201835705</v>
      </c>
      <c r="B12271" t="s">
        <v>3848</v>
      </c>
      <c r="C12271" t="s">
        <v>3597</v>
      </c>
      <c r="D12271" t="s">
        <v>1049</v>
      </c>
      <c r="E12271" t="s">
        <v>3857</v>
      </c>
      <c r="F12271" t="s">
        <v>3753</v>
      </c>
      <c r="G12271">
        <v>201835705</v>
      </c>
      <c r="I12271" t="s">
        <v>3601</v>
      </c>
      <c r="J12271" t="s">
        <v>3852</v>
      </c>
      <c r="K12271" t="s">
        <v>3624</v>
      </c>
      <c r="L12271" t="s">
        <v>3853</v>
      </c>
      <c r="M12271">
        <v>14</v>
      </c>
      <c r="N12271">
        <v>22.5</v>
      </c>
      <c r="O12271">
        <v>11.5</v>
      </c>
      <c r="S12271" t="b">
        <v>0</v>
      </c>
      <c r="T12271" t="b">
        <v>0</v>
      </c>
      <c r="U12271" t="b">
        <v>0</v>
      </c>
      <c r="V12271">
        <v>9000</v>
      </c>
      <c r="W12271">
        <v>6800</v>
      </c>
      <c r="X12271">
        <v>2.73</v>
      </c>
      <c r="Y12271">
        <v>14100</v>
      </c>
      <c r="Z12271">
        <v>2.0099999999999998</v>
      </c>
    </row>
    <row r="12272" spans="1:26">
      <c r="A12272">
        <v>201835580</v>
      </c>
      <c r="B12272" t="s">
        <v>3848</v>
      </c>
      <c r="C12272" t="s">
        <v>3597</v>
      </c>
      <c r="D12272" t="s">
        <v>1049</v>
      </c>
      <c r="E12272" t="s">
        <v>3856</v>
      </c>
      <c r="F12272" t="s">
        <v>3753</v>
      </c>
      <c r="G12272">
        <v>201835580</v>
      </c>
      <c r="I12272" t="s">
        <v>3601</v>
      </c>
      <c r="J12272" t="s">
        <v>3852</v>
      </c>
      <c r="K12272" t="s">
        <v>3624</v>
      </c>
      <c r="L12272" t="s">
        <v>3853</v>
      </c>
      <c r="M12272">
        <v>14</v>
      </c>
      <c r="N12272">
        <v>22.5</v>
      </c>
      <c r="O12272">
        <v>11.5</v>
      </c>
      <c r="S12272" t="b">
        <v>0</v>
      </c>
      <c r="T12272" t="b">
        <v>0</v>
      </c>
      <c r="U12272" t="b">
        <v>0</v>
      </c>
      <c r="V12272">
        <v>9000</v>
      </c>
      <c r="W12272">
        <v>6800</v>
      </c>
      <c r="X12272">
        <v>2.73</v>
      </c>
      <c r="Y12272">
        <v>14100</v>
      </c>
      <c r="Z12272">
        <v>2.0099999999999998</v>
      </c>
    </row>
    <row r="12273" spans="1:26">
      <c r="A12273">
        <v>201835628</v>
      </c>
      <c r="B12273" t="s">
        <v>3848</v>
      </c>
      <c r="C12273" t="s">
        <v>3597</v>
      </c>
      <c r="D12273" t="s">
        <v>1049</v>
      </c>
      <c r="E12273" t="s">
        <v>3855</v>
      </c>
      <c r="F12273" t="s">
        <v>3753</v>
      </c>
      <c r="G12273">
        <v>201835628</v>
      </c>
      <c r="I12273" t="s">
        <v>3601</v>
      </c>
      <c r="J12273" t="s">
        <v>3852</v>
      </c>
      <c r="K12273" t="s">
        <v>3624</v>
      </c>
      <c r="L12273" t="s">
        <v>3853</v>
      </c>
      <c r="M12273">
        <v>14</v>
      </c>
      <c r="N12273">
        <v>22.5</v>
      </c>
      <c r="O12273">
        <v>11.5</v>
      </c>
      <c r="S12273" t="b">
        <v>0</v>
      </c>
      <c r="T12273" t="b">
        <v>0</v>
      </c>
      <c r="U12273" t="b">
        <v>0</v>
      </c>
      <c r="V12273">
        <v>9000</v>
      </c>
      <c r="W12273">
        <v>6800</v>
      </c>
      <c r="X12273">
        <v>2.73</v>
      </c>
      <c r="Y12273">
        <v>14100</v>
      </c>
      <c r="Z12273">
        <v>2.0099999999999998</v>
      </c>
    </row>
    <row r="12274" spans="1:26">
      <c r="A12274">
        <v>201835531</v>
      </c>
      <c r="B12274" t="s">
        <v>3848</v>
      </c>
      <c r="C12274" t="s">
        <v>3597</v>
      </c>
      <c r="D12274" t="s">
        <v>1049</v>
      </c>
      <c r="E12274" t="s">
        <v>3854</v>
      </c>
      <c r="F12274" t="s">
        <v>3753</v>
      </c>
      <c r="G12274">
        <v>201835531</v>
      </c>
      <c r="I12274" t="s">
        <v>3601</v>
      </c>
      <c r="J12274" t="s">
        <v>3852</v>
      </c>
      <c r="K12274" t="s">
        <v>3624</v>
      </c>
      <c r="L12274" t="s">
        <v>3853</v>
      </c>
      <c r="M12274">
        <v>14</v>
      </c>
      <c r="N12274">
        <v>22.5</v>
      </c>
      <c r="O12274">
        <v>11.5</v>
      </c>
      <c r="S12274" t="b">
        <v>0</v>
      </c>
      <c r="T12274" t="b">
        <v>0</v>
      </c>
      <c r="U12274" t="b">
        <v>0</v>
      </c>
      <c r="V12274">
        <v>9000</v>
      </c>
      <c r="W12274">
        <v>6800</v>
      </c>
      <c r="X12274">
        <v>2.73</v>
      </c>
      <c r="Y12274">
        <v>14100</v>
      </c>
      <c r="Z12274">
        <v>2.0099999999999998</v>
      </c>
    </row>
    <row r="12275" spans="1:26">
      <c r="A12275">
        <v>201796605</v>
      </c>
      <c r="B12275" t="s">
        <v>3848</v>
      </c>
      <c r="C12275" t="s">
        <v>3597</v>
      </c>
      <c r="D12275" t="s">
        <v>1049</v>
      </c>
      <c r="E12275" t="s">
        <v>3834</v>
      </c>
      <c r="F12275" t="s">
        <v>3753</v>
      </c>
      <c r="G12275">
        <v>201796605</v>
      </c>
      <c r="I12275" t="s">
        <v>3601</v>
      </c>
      <c r="J12275" t="s">
        <v>3852</v>
      </c>
      <c r="K12275" t="s">
        <v>3624</v>
      </c>
      <c r="L12275" t="s">
        <v>3853</v>
      </c>
      <c r="M12275">
        <v>14</v>
      </c>
      <c r="N12275">
        <v>22.5</v>
      </c>
      <c r="O12275">
        <v>11.5</v>
      </c>
      <c r="S12275" t="b">
        <v>0</v>
      </c>
      <c r="T12275" t="b">
        <v>0</v>
      </c>
      <c r="U12275" t="b">
        <v>0</v>
      </c>
      <c r="V12275">
        <v>9000</v>
      </c>
      <c r="W12275">
        <v>6800</v>
      </c>
      <c r="X12275">
        <v>2.73</v>
      </c>
      <c r="Y12275">
        <v>14100</v>
      </c>
      <c r="Z12275">
        <v>2.0099999999999998</v>
      </c>
    </row>
    <row r="12276" spans="1:26">
      <c r="A12276">
        <v>201796607</v>
      </c>
      <c r="B12276" t="s">
        <v>3848</v>
      </c>
      <c r="C12276" t="s">
        <v>3597</v>
      </c>
      <c r="D12276" t="s">
        <v>1049</v>
      </c>
      <c r="E12276" t="s">
        <v>3834</v>
      </c>
      <c r="F12276" t="s">
        <v>3849</v>
      </c>
      <c r="G12276">
        <v>201796607</v>
      </c>
      <c r="I12276" t="s">
        <v>3622</v>
      </c>
      <c r="J12276" t="s">
        <v>3850</v>
      </c>
      <c r="K12276" t="s">
        <v>3624</v>
      </c>
      <c r="L12276" t="s">
        <v>3851</v>
      </c>
      <c r="M12276">
        <v>12.5</v>
      </c>
      <c r="N12276">
        <v>19.5</v>
      </c>
      <c r="O12276">
        <v>10.199999999999999</v>
      </c>
      <c r="S12276" t="b">
        <v>0</v>
      </c>
      <c r="T12276" t="b">
        <v>0</v>
      </c>
      <c r="U12276" t="b">
        <v>0</v>
      </c>
      <c r="V12276">
        <v>12000</v>
      </c>
      <c r="W12276">
        <v>8200</v>
      </c>
      <c r="X12276">
        <v>2.4300000000000002</v>
      </c>
      <c r="Y12276">
        <v>14570</v>
      </c>
      <c r="Z12276">
        <v>1.95</v>
      </c>
    </row>
    <row r="12277" spans="1:26">
      <c r="A12277">
        <v>201754426</v>
      </c>
      <c r="B12277" t="s">
        <v>3778</v>
      </c>
      <c r="C12277" t="s">
        <v>3597</v>
      </c>
      <c r="D12277" t="s">
        <v>3743</v>
      </c>
      <c r="E12277" t="s">
        <v>3752</v>
      </c>
      <c r="F12277" t="s">
        <v>3621</v>
      </c>
      <c r="G12277">
        <v>201754426</v>
      </c>
      <c r="I12277" t="s">
        <v>3622</v>
      </c>
      <c r="J12277" t="s">
        <v>3846</v>
      </c>
      <c r="K12277" t="s">
        <v>3624</v>
      </c>
      <c r="L12277" t="s">
        <v>3847</v>
      </c>
      <c r="M12277">
        <v>19</v>
      </c>
      <c r="N12277">
        <v>33.1</v>
      </c>
      <c r="O12277">
        <v>13.5</v>
      </c>
      <c r="S12277" t="b">
        <v>0</v>
      </c>
      <c r="T12277" t="b">
        <v>0</v>
      </c>
      <c r="U12277" t="b">
        <v>0</v>
      </c>
      <c r="V12277">
        <v>6000</v>
      </c>
      <c r="W12277">
        <v>5900</v>
      </c>
      <c r="X12277">
        <v>3.46</v>
      </c>
      <c r="Y12277">
        <v>10700</v>
      </c>
      <c r="Z12277">
        <v>3.14</v>
      </c>
    </row>
    <row r="12278" spans="1:26">
      <c r="A12278">
        <v>201846960</v>
      </c>
      <c r="B12278" t="s">
        <v>3839</v>
      </c>
      <c r="C12278" t="s">
        <v>3597</v>
      </c>
      <c r="D12278" t="s">
        <v>1049</v>
      </c>
      <c r="E12278" t="s">
        <v>3637</v>
      </c>
      <c r="F12278" t="s">
        <v>3753</v>
      </c>
      <c r="G12278">
        <v>201846960</v>
      </c>
      <c r="I12278" t="s">
        <v>3601</v>
      </c>
      <c r="J12278" t="s">
        <v>3844</v>
      </c>
      <c r="L12278" t="s">
        <v>3845</v>
      </c>
      <c r="M12278">
        <v>13.5</v>
      </c>
      <c r="N12278">
        <v>23</v>
      </c>
      <c r="O12278">
        <v>12</v>
      </c>
      <c r="S12278" t="b">
        <v>0</v>
      </c>
      <c r="T12278" t="b">
        <v>0</v>
      </c>
      <c r="U12278" t="b">
        <v>1</v>
      </c>
      <c r="V12278">
        <v>9000</v>
      </c>
      <c r="W12278">
        <v>7200</v>
      </c>
      <c r="X12278">
        <v>2.74</v>
      </c>
      <c r="Y12278">
        <v>13266</v>
      </c>
      <c r="Z12278">
        <v>2.14</v>
      </c>
    </row>
    <row r="12279" spans="1:26">
      <c r="A12279">
        <v>201846963</v>
      </c>
      <c r="B12279" t="s">
        <v>3839</v>
      </c>
      <c r="C12279" t="s">
        <v>3597</v>
      </c>
      <c r="D12279" t="s">
        <v>1049</v>
      </c>
      <c r="E12279" t="s">
        <v>3792</v>
      </c>
      <c r="F12279" t="s">
        <v>3753</v>
      </c>
      <c r="G12279">
        <v>201846963</v>
      </c>
      <c r="I12279" t="s">
        <v>3601</v>
      </c>
      <c r="J12279" t="s">
        <v>3844</v>
      </c>
      <c r="L12279" t="s">
        <v>3845</v>
      </c>
      <c r="M12279">
        <v>13.5</v>
      </c>
      <c r="N12279">
        <v>23</v>
      </c>
      <c r="O12279">
        <v>12</v>
      </c>
      <c r="S12279" t="b">
        <v>0</v>
      </c>
      <c r="T12279" t="b">
        <v>0</v>
      </c>
      <c r="U12279" t="b">
        <v>1</v>
      </c>
      <c r="V12279">
        <v>9000</v>
      </c>
      <c r="W12279">
        <v>7200</v>
      </c>
      <c r="X12279">
        <v>2.74</v>
      </c>
      <c r="Y12279">
        <v>13266</v>
      </c>
      <c r="Z12279">
        <v>2.14</v>
      </c>
    </row>
    <row r="12280" spans="1:26">
      <c r="A12280">
        <v>201846995</v>
      </c>
      <c r="B12280" t="s">
        <v>3839</v>
      </c>
      <c r="C12280" t="s">
        <v>3597</v>
      </c>
      <c r="D12280" t="s">
        <v>1049</v>
      </c>
      <c r="E12280" t="s">
        <v>3834</v>
      </c>
      <c r="F12280" t="s">
        <v>3753</v>
      </c>
      <c r="G12280">
        <v>201846995</v>
      </c>
      <c r="I12280" t="s">
        <v>3601</v>
      </c>
      <c r="J12280" t="s">
        <v>3844</v>
      </c>
      <c r="K12280" t="s">
        <v>3624</v>
      </c>
      <c r="L12280" t="s">
        <v>3845</v>
      </c>
      <c r="M12280">
        <v>13.5</v>
      </c>
      <c r="N12280">
        <v>23</v>
      </c>
      <c r="O12280">
        <v>12</v>
      </c>
      <c r="S12280" t="b">
        <v>0</v>
      </c>
      <c r="T12280" t="b">
        <v>0</v>
      </c>
      <c r="U12280" t="b">
        <v>1</v>
      </c>
      <c r="V12280">
        <v>9000</v>
      </c>
      <c r="W12280">
        <v>7200</v>
      </c>
      <c r="X12280">
        <v>2.74</v>
      </c>
      <c r="Y12280">
        <v>13266</v>
      </c>
      <c r="Z12280">
        <v>2.14</v>
      </c>
    </row>
    <row r="12281" spans="1:26">
      <c r="A12281">
        <v>201846975</v>
      </c>
      <c r="B12281" t="s">
        <v>3839</v>
      </c>
      <c r="C12281" t="s">
        <v>3597</v>
      </c>
      <c r="D12281" t="s">
        <v>1049</v>
      </c>
      <c r="E12281" t="s">
        <v>3835</v>
      </c>
      <c r="F12281" t="s">
        <v>3753</v>
      </c>
      <c r="G12281">
        <v>201846975</v>
      </c>
      <c r="I12281" t="s">
        <v>3601</v>
      </c>
      <c r="J12281" t="s">
        <v>3844</v>
      </c>
      <c r="L12281" t="s">
        <v>3845</v>
      </c>
      <c r="M12281">
        <v>13.5</v>
      </c>
      <c r="N12281">
        <v>23</v>
      </c>
      <c r="O12281">
        <v>12</v>
      </c>
      <c r="S12281" t="b">
        <v>0</v>
      </c>
      <c r="T12281" t="b">
        <v>0</v>
      </c>
      <c r="U12281" t="b">
        <v>1</v>
      </c>
      <c r="V12281">
        <v>9000</v>
      </c>
      <c r="W12281">
        <v>7200</v>
      </c>
      <c r="X12281">
        <v>2.74</v>
      </c>
      <c r="Y12281">
        <v>13266</v>
      </c>
      <c r="Z12281">
        <v>2.14</v>
      </c>
    </row>
    <row r="12282" spans="1:26">
      <c r="A12282">
        <v>201846998</v>
      </c>
      <c r="B12282" t="s">
        <v>3839</v>
      </c>
      <c r="C12282" t="s">
        <v>3597</v>
      </c>
      <c r="D12282" t="s">
        <v>1049</v>
      </c>
      <c r="E12282" t="s">
        <v>3834</v>
      </c>
      <c r="F12282" t="s">
        <v>3753</v>
      </c>
      <c r="G12282">
        <v>201846998</v>
      </c>
      <c r="I12282" t="s">
        <v>3601</v>
      </c>
      <c r="J12282" t="s">
        <v>3842</v>
      </c>
      <c r="K12282" t="s">
        <v>3624</v>
      </c>
      <c r="L12282" t="s">
        <v>3843</v>
      </c>
      <c r="M12282">
        <v>12.5</v>
      </c>
      <c r="N12282">
        <v>20.5</v>
      </c>
      <c r="O12282">
        <v>12.5</v>
      </c>
      <c r="S12282" t="b">
        <v>0</v>
      </c>
      <c r="T12282" t="b">
        <v>0</v>
      </c>
      <c r="U12282" t="b">
        <v>1</v>
      </c>
      <c r="V12282">
        <v>24000</v>
      </c>
      <c r="W12282">
        <v>17300</v>
      </c>
      <c r="X12282">
        <v>2.56</v>
      </c>
      <c r="Y12282">
        <v>25400</v>
      </c>
      <c r="Z12282">
        <v>2.14</v>
      </c>
    </row>
    <row r="12283" spans="1:26">
      <c r="A12283">
        <v>201846997</v>
      </c>
      <c r="B12283" t="s">
        <v>3839</v>
      </c>
      <c r="C12283" t="s">
        <v>3597</v>
      </c>
      <c r="D12283" t="s">
        <v>1049</v>
      </c>
      <c r="E12283" t="s">
        <v>3834</v>
      </c>
      <c r="F12283" t="s">
        <v>3753</v>
      </c>
      <c r="G12283">
        <v>201846997</v>
      </c>
      <c r="I12283" t="s">
        <v>3601</v>
      </c>
      <c r="J12283" t="s">
        <v>3840</v>
      </c>
      <c r="K12283" t="s">
        <v>3624</v>
      </c>
      <c r="L12283" t="s">
        <v>3841</v>
      </c>
      <c r="M12283">
        <v>12.5</v>
      </c>
      <c r="N12283">
        <v>20</v>
      </c>
      <c r="O12283">
        <v>11</v>
      </c>
      <c r="S12283" t="b">
        <v>0</v>
      </c>
      <c r="T12283" t="b">
        <v>0</v>
      </c>
      <c r="U12283" t="b">
        <v>0</v>
      </c>
      <c r="V12283">
        <v>16500</v>
      </c>
      <c r="W12283">
        <v>13400</v>
      </c>
      <c r="X12283">
        <v>2.71</v>
      </c>
      <c r="Y12283">
        <v>20200</v>
      </c>
      <c r="Z12283">
        <v>2.14</v>
      </c>
    </row>
    <row r="12284" spans="1:26">
      <c r="A12284">
        <v>201846978</v>
      </c>
      <c r="B12284" t="s">
        <v>3839</v>
      </c>
      <c r="C12284" t="s">
        <v>3597</v>
      </c>
      <c r="D12284" t="s">
        <v>1049</v>
      </c>
      <c r="E12284" t="s">
        <v>3835</v>
      </c>
      <c r="F12284" t="s">
        <v>3753</v>
      </c>
      <c r="G12284">
        <v>201846978</v>
      </c>
      <c r="I12284" t="s">
        <v>3601</v>
      </c>
      <c r="J12284" t="s">
        <v>3842</v>
      </c>
      <c r="L12284" t="s">
        <v>3843</v>
      </c>
      <c r="M12284">
        <v>12.5</v>
      </c>
      <c r="N12284">
        <v>20.5</v>
      </c>
      <c r="O12284">
        <v>12.5</v>
      </c>
      <c r="S12284" t="b">
        <v>0</v>
      </c>
      <c r="T12284" t="b">
        <v>0</v>
      </c>
      <c r="U12284" t="b">
        <v>1</v>
      </c>
      <c r="V12284">
        <v>24000</v>
      </c>
      <c r="W12284">
        <v>17300</v>
      </c>
      <c r="X12284">
        <v>2.56</v>
      </c>
      <c r="Y12284">
        <v>25400</v>
      </c>
      <c r="Z12284">
        <v>2.14</v>
      </c>
    </row>
    <row r="12285" spans="1:26">
      <c r="A12285">
        <v>201846977</v>
      </c>
      <c r="B12285" t="s">
        <v>3839</v>
      </c>
      <c r="C12285" t="s">
        <v>3597</v>
      </c>
      <c r="D12285" t="s">
        <v>1049</v>
      </c>
      <c r="E12285" t="s">
        <v>3835</v>
      </c>
      <c r="F12285" t="s">
        <v>3753</v>
      </c>
      <c r="G12285">
        <v>201846977</v>
      </c>
      <c r="I12285" t="s">
        <v>3601</v>
      </c>
      <c r="J12285" t="s">
        <v>3840</v>
      </c>
      <c r="L12285" t="s">
        <v>3841</v>
      </c>
      <c r="M12285">
        <v>12.5</v>
      </c>
      <c r="N12285">
        <v>20</v>
      </c>
      <c r="O12285">
        <v>11</v>
      </c>
      <c r="S12285" t="b">
        <v>0</v>
      </c>
      <c r="T12285" t="b">
        <v>0</v>
      </c>
      <c r="U12285" t="b">
        <v>0</v>
      </c>
      <c r="V12285">
        <v>16500</v>
      </c>
      <c r="W12285">
        <v>13400</v>
      </c>
      <c r="X12285">
        <v>2.71</v>
      </c>
      <c r="Y12285">
        <v>20200</v>
      </c>
      <c r="Z12285">
        <v>2.14</v>
      </c>
    </row>
    <row r="12286" spans="1:26">
      <c r="A12286">
        <v>200059144</v>
      </c>
      <c r="B12286" t="s">
        <v>3839</v>
      </c>
      <c r="C12286" t="s">
        <v>3597</v>
      </c>
      <c r="D12286" t="s">
        <v>1049</v>
      </c>
      <c r="E12286" t="s">
        <v>3792</v>
      </c>
      <c r="F12286" t="s">
        <v>3753</v>
      </c>
      <c r="G12286">
        <v>200059144</v>
      </c>
      <c r="I12286" t="s">
        <v>3601</v>
      </c>
      <c r="J12286" t="s">
        <v>3842</v>
      </c>
      <c r="K12286" t="s">
        <v>3624</v>
      </c>
      <c r="L12286" t="s">
        <v>3843</v>
      </c>
      <c r="M12286">
        <v>12.5</v>
      </c>
      <c r="N12286">
        <v>20.5</v>
      </c>
      <c r="O12286">
        <v>12.5</v>
      </c>
      <c r="S12286" t="b">
        <v>0</v>
      </c>
      <c r="T12286" t="b">
        <v>0</v>
      </c>
      <c r="U12286" t="b">
        <v>1</v>
      </c>
      <c r="V12286">
        <v>24000</v>
      </c>
      <c r="W12286">
        <v>17300</v>
      </c>
      <c r="X12286">
        <v>2.56</v>
      </c>
      <c r="Y12286">
        <v>25400</v>
      </c>
      <c r="Z12286">
        <v>2.14</v>
      </c>
    </row>
    <row r="12287" spans="1:26">
      <c r="A12287">
        <v>200059145</v>
      </c>
      <c r="B12287" t="s">
        <v>3839</v>
      </c>
      <c r="C12287" t="s">
        <v>3597</v>
      </c>
      <c r="D12287" t="s">
        <v>1049</v>
      </c>
      <c r="E12287" t="s">
        <v>3637</v>
      </c>
      <c r="F12287" t="s">
        <v>3753</v>
      </c>
      <c r="G12287">
        <v>200059145</v>
      </c>
      <c r="I12287" t="s">
        <v>3601</v>
      </c>
      <c r="J12287" t="s">
        <v>3842</v>
      </c>
      <c r="K12287" t="s">
        <v>3624</v>
      </c>
      <c r="L12287" t="s">
        <v>3843</v>
      </c>
      <c r="M12287">
        <v>12.5</v>
      </c>
      <c r="N12287">
        <v>20.5</v>
      </c>
      <c r="O12287">
        <v>12.5</v>
      </c>
      <c r="S12287" t="b">
        <v>0</v>
      </c>
      <c r="T12287" t="b">
        <v>0</v>
      </c>
      <c r="U12287" t="b">
        <v>1</v>
      </c>
      <c r="V12287">
        <v>24000</v>
      </c>
      <c r="W12287">
        <v>17300</v>
      </c>
      <c r="X12287">
        <v>2.56</v>
      </c>
      <c r="Y12287">
        <v>25400</v>
      </c>
      <c r="Z12287">
        <v>2.14</v>
      </c>
    </row>
    <row r="12288" spans="1:26">
      <c r="A12288">
        <v>200059142</v>
      </c>
      <c r="B12288" t="s">
        <v>3839</v>
      </c>
      <c r="C12288" t="s">
        <v>3597</v>
      </c>
      <c r="D12288" t="s">
        <v>1049</v>
      </c>
      <c r="E12288" t="s">
        <v>3792</v>
      </c>
      <c r="F12288" t="s">
        <v>3753</v>
      </c>
      <c r="G12288">
        <v>200059142</v>
      </c>
      <c r="I12288" t="s">
        <v>3601</v>
      </c>
      <c r="J12288" t="s">
        <v>3840</v>
      </c>
      <c r="K12288" t="s">
        <v>3624</v>
      </c>
      <c r="L12288" t="s">
        <v>3841</v>
      </c>
      <c r="M12288">
        <v>12.5</v>
      </c>
      <c r="N12288">
        <v>20</v>
      </c>
      <c r="O12288">
        <v>11</v>
      </c>
      <c r="S12288" t="b">
        <v>0</v>
      </c>
      <c r="T12288" t="b">
        <v>0</v>
      </c>
      <c r="U12288" t="b">
        <v>0</v>
      </c>
      <c r="V12288">
        <v>16500</v>
      </c>
      <c r="W12288">
        <v>13400</v>
      </c>
      <c r="X12288">
        <v>2.71</v>
      </c>
      <c r="Y12288">
        <v>20200</v>
      </c>
      <c r="Z12288">
        <v>2.14</v>
      </c>
    </row>
    <row r="12289" spans="1:26">
      <c r="A12289">
        <v>200059143</v>
      </c>
      <c r="B12289" t="s">
        <v>3839</v>
      </c>
      <c r="C12289" t="s">
        <v>3597</v>
      </c>
      <c r="D12289" t="s">
        <v>1049</v>
      </c>
      <c r="E12289" t="s">
        <v>3637</v>
      </c>
      <c r="F12289" t="s">
        <v>3753</v>
      </c>
      <c r="G12289">
        <v>200059143</v>
      </c>
      <c r="I12289" t="s">
        <v>3601</v>
      </c>
      <c r="J12289" t="s">
        <v>3840</v>
      </c>
      <c r="K12289" t="s">
        <v>3624</v>
      </c>
      <c r="L12289" t="s">
        <v>3841</v>
      </c>
      <c r="M12289">
        <v>12.5</v>
      </c>
      <c r="N12289">
        <v>20</v>
      </c>
      <c r="O12289">
        <v>11</v>
      </c>
      <c r="S12289" t="b">
        <v>0</v>
      </c>
      <c r="T12289" t="b">
        <v>0</v>
      </c>
      <c r="U12289" t="b">
        <v>0</v>
      </c>
      <c r="V12289">
        <v>16500</v>
      </c>
      <c r="W12289">
        <v>13400</v>
      </c>
      <c r="X12289">
        <v>2.71</v>
      </c>
      <c r="Y12289">
        <v>20200</v>
      </c>
      <c r="Z12289">
        <v>2.14</v>
      </c>
    </row>
    <row r="12290" spans="1:26">
      <c r="A12290">
        <v>201847075</v>
      </c>
      <c r="B12290" t="s">
        <v>3831</v>
      </c>
      <c r="C12290" t="s">
        <v>3597</v>
      </c>
      <c r="D12290" t="s">
        <v>1049</v>
      </c>
      <c r="E12290" t="s">
        <v>3834</v>
      </c>
      <c r="F12290" t="s">
        <v>3718</v>
      </c>
      <c r="G12290">
        <v>201847075</v>
      </c>
      <c r="I12290" t="s">
        <v>3711</v>
      </c>
      <c r="J12290" t="s">
        <v>3838</v>
      </c>
      <c r="K12290" t="s">
        <v>3688</v>
      </c>
      <c r="M12290">
        <v>10.1</v>
      </c>
      <c r="N12290">
        <v>20.5</v>
      </c>
      <c r="O12290">
        <v>11.5</v>
      </c>
      <c r="S12290" t="b">
        <v>0</v>
      </c>
      <c r="T12290" t="b">
        <v>0</v>
      </c>
      <c r="U12290" t="b">
        <v>0</v>
      </c>
      <c r="V12290">
        <v>49000</v>
      </c>
      <c r="W12290">
        <v>34000</v>
      </c>
      <c r="X12290">
        <v>2.72</v>
      </c>
      <c r="Y12290">
        <v>36680</v>
      </c>
      <c r="Z12290">
        <v>1.99</v>
      </c>
    </row>
    <row r="12291" spans="1:26">
      <c r="A12291">
        <v>201847070</v>
      </c>
      <c r="B12291" t="s">
        <v>3831</v>
      </c>
      <c r="C12291" t="s">
        <v>3597</v>
      </c>
      <c r="D12291" t="s">
        <v>1049</v>
      </c>
      <c r="E12291" t="s">
        <v>3835</v>
      </c>
      <c r="F12291" t="s">
        <v>3718</v>
      </c>
      <c r="G12291">
        <v>201847070</v>
      </c>
      <c r="I12291" t="s">
        <v>3711</v>
      </c>
      <c r="J12291" t="s">
        <v>3838</v>
      </c>
      <c r="K12291" t="s">
        <v>3688</v>
      </c>
      <c r="M12291">
        <v>10.1</v>
      </c>
      <c r="N12291">
        <v>20.5</v>
      </c>
      <c r="O12291">
        <v>11.5</v>
      </c>
      <c r="S12291" t="b">
        <v>0</v>
      </c>
      <c r="T12291" t="b">
        <v>0</v>
      </c>
      <c r="U12291" t="b">
        <v>0</v>
      </c>
      <c r="V12291">
        <v>49000</v>
      </c>
      <c r="W12291">
        <v>34000</v>
      </c>
      <c r="X12291">
        <v>2.72</v>
      </c>
      <c r="Y12291">
        <v>36680</v>
      </c>
      <c r="Z12291">
        <v>1.99</v>
      </c>
    </row>
    <row r="12292" spans="1:26">
      <c r="A12292">
        <v>202345974</v>
      </c>
      <c r="B12292" t="s">
        <v>3831</v>
      </c>
      <c r="C12292" t="s">
        <v>3597</v>
      </c>
      <c r="D12292" t="s">
        <v>1049</v>
      </c>
      <c r="E12292" t="s">
        <v>3792</v>
      </c>
      <c r="F12292" t="s">
        <v>3718</v>
      </c>
      <c r="G12292">
        <v>202345974</v>
      </c>
      <c r="I12292" t="s">
        <v>3711</v>
      </c>
      <c r="J12292" t="s">
        <v>3838</v>
      </c>
      <c r="K12292" t="s">
        <v>3688</v>
      </c>
      <c r="M12292">
        <v>10.1</v>
      </c>
      <c r="N12292">
        <v>20.5</v>
      </c>
      <c r="O12292">
        <v>11.5</v>
      </c>
      <c r="S12292" t="b">
        <v>0</v>
      </c>
      <c r="T12292" t="b">
        <v>0</v>
      </c>
      <c r="U12292" t="b">
        <v>0</v>
      </c>
      <c r="V12292">
        <v>49000</v>
      </c>
      <c r="W12292">
        <v>34000</v>
      </c>
      <c r="X12292">
        <v>2.72</v>
      </c>
      <c r="Y12292">
        <v>36680</v>
      </c>
      <c r="Z12292">
        <v>1.99</v>
      </c>
    </row>
    <row r="12293" spans="1:26">
      <c r="A12293">
        <v>202345969</v>
      </c>
      <c r="B12293" t="s">
        <v>3831</v>
      </c>
      <c r="C12293" t="s">
        <v>3597</v>
      </c>
      <c r="D12293" t="s">
        <v>1049</v>
      </c>
      <c r="E12293" t="s">
        <v>3637</v>
      </c>
      <c r="F12293" t="s">
        <v>3718</v>
      </c>
      <c r="G12293">
        <v>202345969</v>
      </c>
      <c r="I12293" t="s">
        <v>3711</v>
      </c>
      <c r="J12293" t="s">
        <v>3838</v>
      </c>
      <c r="K12293" t="s">
        <v>3688</v>
      </c>
      <c r="M12293">
        <v>10.1</v>
      </c>
      <c r="N12293">
        <v>20.5</v>
      </c>
      <c r="O12293">
        <v>11.5</v>
      </c>
      <c r="S12293" t="b">
        <v>0</v>
      </c>
      <c r="T12293" t="b">
        <v>0</v>
      </c>
      <c r="U12293" t="b">
        <v>0</v>
      </c>
      <c r="V12293">
        <v>49000</v>
      </c>
      <c r="W12293">
        <v>34000</v>
      </c>
      <c r="X12293">
        <v>2.72</v>
      </c>
      <c r="Y12293">
        <v>36680</v>
      </c>
      <c r="Z12293">
        <v>1.99</v>
      </c>
    </row>
    <row r="12294" spans="1:26">
      <c r="A12294">
        <v>201847069</v>
      </c>
      <c r="B12294" t="s">
        <v>3831</v>
      </c>
      <c r="C12294" t="s">
        <v>3597</v>
      </c>
      <c r="D12294" t="s">
        <v>1049</v>
      </c>
      <c r="E12294" t="s">
        <v>3835</v>
      </c>
      <c r="F12294" t="s">
        <v>3718</v>
      </c>
      <c r="G12294">
        <v>201847069</v>
      </c>
      <c r="I12294" t="s">
        <v>3711</v>
      </c>
      <c r="J12294" t="s">
        <v>3837</v>
      </c>
      <c r="K12294" t="s">
        <v>3688</v>
      </c>
      <c r="M12294">
        <v>11.3</v>
      </c>
      <c r="N12294">
        <v>19</v>
      </c>
      <c r="O12294">
        <v>11</v>
      </c>
      <c r="S12294" t="b">
        <v>0</v>
      </c>
      <c r="T12294" t="b">
        <v>0</v>
      </c>
      <c r="U12294" t="b">
        <v>0</v>
      </c>
      <c r="V12294">
        <v>36000</v>
      </c>
      <c r="W12294">
        <v>24600</v>
      </c>
      <c r="X12294">
        <v>2.54</v>
      </c>
      <c r="Y12294">
        <v>36210</v>
      </c>
      <c r="Z12294">
        <v>1.99</v>
      </c>
    </row>
    <row r="12295" spans="1:26">
      <c r="A12295">
        <v>202345968</v>
      </c>
      <c r="B12295" t="s">
        <v>3831</v>
      </c>
      <c r="C12295" t="s">
        <v>3597</v>
      </c>
      <c r="D12295" t="s">
        <v>1049</v>
      </c>
      <c r="E12295" t="s">
        <v>3637</v>
      </c>
      <c r="F12295" t="s">
        <v>3718</v>
      </c>
      <c r="G12295">
        <v>202345968</v>
      </c>
      <c r="I12295" t="s">
        <v>3711</v>
      </c>
      <c r="J12295" t="s">
        <v>3837</v>
      </c>
      <c r="K12295" t="s">
        <v>3688</v>
      </c>
      <c r="M12295">
        <v>11.3</v>
      </c>
      <c r="N12295">
        <v>19</v>
      </c>
      <c r="O12295">
        <v>11</v>
      </c>
      <c r="S12295" t="b">
        <v>0</v>
      </c>
      <c r="T12295" t="b">
        <v>0</v>
      </c>
      <c r="U12295" t="b">
        <v>0</v>
      </c>
      <c r="V12295">
        <v>36000</v>
      </c>
      <c r="W12295">
        <v>24600</v>
      </c>
      <c r="X12295">
        <v>2.54</v>
      </c>
      <c r="Y12295">
        <v>36210</v>
      </c>
      <c r="Z12295">
        <v>1.99</v>
      </c>
    </row>
    <row r="12296" spans="1:26">
      <c r="A12296">
        <v>201847074</v>
      </c>
      <c r="B12296" t="s">
        <v>3831</v>
      </c>
      <c r="C12296" t="s">
        <v>3597</v>
      </c>
      <c r="D12296" t="s">
        <v>1049</v>
      </c>
      <c r="E12296" t="s">
        <v>3834</v>
      </c>
      <c r="F12296" t="s">
        <v>3718</v>
      </c>
      <c r="G12296">
        <v>201847074</v>
      </c>
      <c r="I12296" t="s">
        <v>3711</v>
      </c>
      <c r="J12296" t="s">
        <v>3837</v>
      </c>
      <c r="K12296" t="s">
        <v>3688</v>
      </c>
      <c r="M12296">
        <v>11.3</v>
      </c>
      <c r="N12296">
        <v>19</v>
      </c>
      <c r="O12296">
        <v>11</v>
      </c>
      <c r="S12296" t="b">
        <v>0</v>
      </c>
      <c r="T12296" t="b">
        <v>0</v>
      </c>
      <c r="U12296" t="b">
        <v>0</v>
      </c>
      <c r="V12296">
        <v>36000</v>
      </c>
      <c r="W12296">
        <v>24600</v>
      </c>
      <c r="X12296">
        <v>2.54</v>
      </c>
      <c r="Y12296">
        <v>36210</v>
      </c>
      <c r="Z12296">
        <v>1.99</v>
      </c>
    </row>
    <row r="12297" spans="1:26">
      <c r="A12297">
        <v>202345973</v>
      </c>
      <c r="B12297" t="s">
        <v>3831</v>
      </c>
      <c r="C12297" t="s">
        <v>3597</v>
      </c>
      <c r="D12297" t="s">
        <v>1049</v>
      </c>
      <c r="E12297" t="s">
        <v>3792</v>
      </c>
      <c r="F12297" t="s">
        <v>3718</v>
      </c>
      <c r="G12297">
        <v>202345973</v>
      </c>
      <c r="I12297" t="s">
        <v>3711</v>
      </c>
      <c r="J12297" t="s">
        <v>3837</v>
      </c>
      <c r="K12297" t="s">
        <v>3688</v>
      </c>
      <c r="M12297">
        <v>11.3</v>
      </c>
      <c r="N12297">
        <v>19</v>
      </c>
      <c r="O12297">
        <v>11</v>
      </c>
      <c r="S12297" t="b">
        <v>0</v>
      </c>
      <c r="T12297" t="b">
        <v>0</v>
      </c>
      <c r="U12297" t="b">
        <v>0</v>
      </c>
      <c r="V12297">
        <v>36000</v>
      </c>
      <c r="W12297">
        <v>24600</v>
      </c>
      <c r="X12297">
        <v>2.54</v>
      </c>
      <c r="Y12297">
        <v>36210</v>
      </c>
      <c r="Z12297">
        <v>1.99</v>
      </c>
    </row>
    <row r="12298" spans="1:26">
      <c r="A12298">
        <v>204711114</v>
      </c>
      <c r="B12298" t="s">
        <v>3831</v>
      </c>
      <c r="C12298" t="s">
        <v>3597</v>
      </c>
      <c r="D12298" t="s">
        <v>1049</v>
      </c>
      <c r="E12298" t="s">
        <v>3835</v>
      </c>
      <c r="F12298" t="s">
        <v>3718</v>
      </c>
      <c r="G12298">
        <v>204711114</v>
      </c>
      <c r="I12298" t="s">
        <v>3711</v>
      </c>
      <c r="J12298" t="s">
        <v>3836</v>
      </c>
      <c r="K12298" t="s">
        <v>3688</v>
      </c>
      <c r="M12298">
        <v>10</v>
      </c>
      <c r="N12298">
        <v>21</v>
      </c>
      <c r="O12298">
        <v>10</v>
      </c>
      <c r="S12298" t="b">
        <v>0</v>
      </c>
      <c r="T12298" t="b">
        <v>0</v>
      </c>
      <c r="U12298" t="b">
        <v>0</v>
      </c>
      <c r="V12298">
        <v>30000</v>
      </c>
      <c r="W12298">
        <v>23000</v>
      </c>
      <c r="X12298">
        <v>3.37</v>
      </c>
      <c r="Y12298">
        <v>28030</v>
      </c>
      <c r="Z12298">
        <v>2.0499999999999998</v>
      </c>
    </row>
    <row r="12299" spans="1:26">
      <c r="A12299">
        <v>204711115</v>
      </c>
      <c r="B12299" t="s">
        <v>3831</v>
      </c>
      <c r="C12299" t="s">
        <v>3597</v>
      </c>
      <c r="D12299" t="s">
        <v>1049</v>
      </c>
      <c r="E12299" t="s">
        <v>3834</v>
      </c>
      <c r="F12299" t="s">
        <v>3718</v>
      </c>
      <c r="G12299">
        <v>204711115</v>
      </c>
      <c r="I12299" t="s">
        <v>3711</v>
      </c>
      <c r="J12299" t="s">
        <v>3836</v>
      </c>
      <c r="K12299" t="s">
        <v>3688</v>
      </c>
      <c r="M12299">
        <v>10</v>
      </c>
      <c r="N12299">
        <v>21</v>
      </c>
      <c r="O12299">
        <v>10</v>
      </c>
      <c r="S12299" t="b">
        <v>0</v>
      </c>
      <c r="T12299" t="b">
        <v>0</v>
      </c>
      <c r="U12299" t="b">
        <v>0</v>
      </c>
      <c r="V12299">
        <v>30000</v>
      </c>
      <c r="W12299">
        <v>23000</v>
      </c>
      <c r="X12299">
        <v>3.37</v>
      </c>
      <c r="Y12299">
        <v>28030</v>
      </c>
      <c r="Z12299">
        <v>2.0499999999999998</v>
      </c>
    </row>
    <row r="12300" spans="1:26">
      <c r="A12300">
        <v>204711112</v>
      </c>
      <c r="B12300" t="s">
        <v>3831</v>
      </c>
      <c r="C12300" t="s">
        <v>3597</v>
      </c>
      <c r="D12300" t="s">
        <v>1049</v>
      </c>
      <c r="E12300" t="s">
        <v>3637</v>
      </c>
      <c r="F12300" t="s">
        <v>3718</v>
      </c>
      <c r="G12300">
        <v>204711112</v>
      </c>
      <c r="I12300" t="s">
        <v>3711</v>
      </c>
      <c r="J12300" t="s">
        <v>3836</v>
      </c>
      <c r="K12300" t="s">
        <v>3688</v>
      </c>
      <c r="M12300">
        <v>10</v>
      </c>
      <c r="N12300">
        <v>21</v>
      </c>
      <c r="O12300">
        <v>10</v>
      </c>
      <c r="S12300" t="b">
        <v>0</v>
      </c>
      <c r="T12300" t="b">
        <v>0</v>
      </c>
      <c r="U12300" t="b">
        <v>0</v>
      </c>
      <c r="V12300">
        <v>30000</v>
      </c>
      <c r="W12300">
        <v>23000</v>
      </c>
      <c r="X12300">
        <v>3.37</v>
      </c>
      <c r="Y12300">
        <v>28030</v>
      </c>
      <c r="Z12300">
        <v>2.0499999999999998</v>
      </c>
    </row>
    <row r="12301" spans="1:26">
      <c r="A12301">
        <v>204711113</v>
      </c>
      <c r="B12301" t="s">
        <v>3831</v>
      </c>
      <c r="C12301" t="s">
        <v>3597</v>
      </c>
      <c r="D12301" t="s">
        <v>1049</v>
      </c>
      <c r="E12301" t="s">
        <v>3792</v>
      </c>
      <c r="F12301" t="s">
        <v>3718</v>
      </c>
      <c r="G12301">
        <v>204711113</v>
      </c>
      <c r="I12301" t="s">
        <v>3711</v>
      </c>
      <c r="J12301" t="s">
        <v>3836</v>
      </c>
      <c r="K12301" t="s">
        <v>3688</v>
      </c>
      <c r="M12301">
        <v>10</v>
      </c>
      <c r="N12301">
        <v>21</v>
      </c>
      <c r="O12301">
        <v>10</v>
      </c>
      <c r="S12301" t="b">
        <v>0</v>
      </c>
      <c r="T12301" t="b">
        <v>0</v>
      </c>
      <c r="U12301" t="b">
        <v>0</v>
      </c>
      <c r="V12301">
        <v>30000</v>
      </c>
      <c r="W12301">
        <v>23000</v>
      </c>
      <c r="X12301">
        <v>3.37</v>
      </c>
      <c r="Y12301">
        <v>28030</v>
      </c>
      <c r="Z12301">
        <v>2.0499999999999998</v>
      </c>
    </row>
    <row r="12302" spans="1:26">
      <c r="A12302">
        <v>204707611</v>
      </c>
      <c r="B12302" t="s">
        <v>3831</v>
      </c>
      <c r="C12302" t="s">
        <v>3597</v>
      </c>
      <c r="D12302" t="s">
        <v>1049</v>
      </c>
      <c r="E12302" t="s">
        <v>3835</v>
      </c>
      <c r="F12302" t="s">
        <v>3718</v>
      </c>
      <c r="G12302">
        <v>204707611</v>
      </c>
      <c r="I12302" t="s">
        <v>3711</v>
      </c>
      <c r="J12302" t="s">
        <v>3833</v>
      </c>
      <c r="K12302" t="s">
        <v>3688</v>
      </c>
      <c r="M12302">
        <v>11</v>
      </c>
      <c r="N12302">
        <v>21</v>
      </c>
      <c r="O12302">
        <v>10</v>
      </c>
      <c r="S12302" t="b">
        <v>0</v>
      </c>
      <c r="T12302" t="b">
        <v>0</v>
      </c>
      <c r="U12302" t="b">
        <v>0</v>
      </c>
      <c r="V12302">
        <v>24000</v>
      </c>
      <c r="W12302">
        <v>17600</v>
      </c>
      <c r="X12302">
        <v>3.63</v>
      </c>
      <c r="Y12302">
        <v>24830</v>
      </c>
      <c r="Z12302">
        <v>2.57</v>
      </c>
    </row>
    <row r="12303" spans="1:26">
      <c r="A12303">
        <v>204707613</v>
      </c>
      <c r="B12303" t="s">
        <v>3831</v>
      </c>
      <c r="C12303" t="s">
        <v>3597</v>
      </c>
      <c r="D12303" t="s">
        <v>1049</v>
      </c>
      <c r="E12303" t="s">
        <v>3637</v>
      </c>
      <c r="F12303" t="s">
        <v>3718</v>
      </c>
      <c r="G12303">
        <v>204707613</v>
      </c>
      <c r="I12303" t="s">
        <v>3711</v>
      </c>
      <c r="J12303" t="s">
        <v>3833</v>
      </c>
      <c r="K12303" t="s">
        <v>3688</v>
      </c>
      <c r="M12303">
        <v>11</v>
      </c>
      <c r="N12303">
        <v>21</v>
      </c>
      <c r="O12303">
        <v>10</v>
      </c>
      <c r="S12303" t="b">
        <v>0</v>
      </c>
      <c r="T12303" t="b">
        <v>0</v>
      </c>
      <c r="U12303" t="b">
        <v>0</v>
      </c>
      <c r="V12303">
        <v>24000</v>
      </c>
      <c r="W12303">
        <v>17600</v>
      </c>
      <c r="X12303">
        <v>3.63</v>
      </c>
      <c r="Y12303">
        <v>24830</v>
      </c>
      <c r="Z12303">
        <v>2.57</v>
      </c>
    </row>
    <row r="12304" spans="1:26">
      <c r="A12304">
        <v>204707612</v>
      </c>
      <c r="B12304" t="s">
        <v>3831</v>
      </c>
      <c r="C12304" t="s">
        <v>3597</v>
      </c>
      <c r="D12304" t="s">
        <v>1049</v>
      </c>
      <c r="E12304" t="s">
        <v>3834</v>
      </c>
      <c r="F12304" t="s">
        <v>3718</v>
      </c>
      <c r="G12304">
        <v>204707612</v>
      </c>
      <c r="I12304" t="s">
        <v>3711</v>
      </c>
      <c r="J12304" t="s">
        <v>3833</v>
      </c>
      <c r="K12304" t="s">
        <v>3688</v>
      </c>
      <c r="M12304">
        <v>11</v>
      </c>
      <c r="N12304">
        <v>21</v>
      </c>
      <c r="O12304">
        <v>10</v>
      </c>
      <c r="S12304" t="b">
        <v>0</v>
      </c>
      <c r="T12304" t="b">
        <v>0</v>
      </c>
      <c r="U12304" t="b">
        <v>0</v>
      </c>
      <c r="V12304">
        <v>24000</v>
      </c>
      <c r="W12304">
        <v>17600</v>
      </c>
      <c r="X12304">
        <v>3.63</v>
      </c>
      <c r="Y12304">
        <v>24830</v>
      </c>
      <c r="Z12304">
        <v>2.57</v>
      </c>
    </row>
    <row r="12305" spans="1:26">
      <c r="A12305">
        <v>201847066</v>
      </c>
      <c r="B12305" t="s">
        <v>3831</v>
      </c>
      <c r="C12305" t="s">
        <v>3597</v>
      </c>
      <c r="D12305" t="s">
        <v>1049</v>
      </c>
      <c r="E12305" t="s">
        <v>3835</v>
      </c>
      <c r="F12305" t="s">
        <v>3718</v>
      </c>
      <c r="G12305">
        <v>201847066</v>
      </c>
      <c r="I12305" t="s">
        <v>3711</v>
      </c>
      <c r="J12305" t="s">
        <v>3832</v>
      </c>
      <c r="K12305" t="s">
        <v>3688</v>
      </c>
      <c r="M12305">
        <v>11.8</v>
      </c>
      <c r="N12305">
        <v>18.5</v>
      </c>
      <c r="O12305">
        <v>10</v>
      </c>
      <c r="S12305" t="b">
        <v>0</v>
      </c>
      <c r="T12305" t="b">
        <v>0</v>
      </c>
      <c r="U12305" t="b">
        <v>0</v>
      </c>
      <c r="V12305">
        <v>18000</v>
      </c>
      <c r="W12305">
        <v>11500</v>
      </c>
      <c r="X12305">
        <v>2.7</v>
      </c>
      <c r="Y12305">
        <v>13390</v>
      </c>
      <c r="Z12305">
        <v>2.34</v>
      </c>
    </row>
    <row r="12306" spans="1:26">
      <c r="A12306">
        <v>201847071</v>
      </c>
      <c r="B12306" t="s">
        <v>3831</v>
      </c>
      <c r="C12306" t="s">
        <v>3597</v>
      </c>
      <c r="D12306" t="s">
        <v>1049</v>
      </c>
      <c r="E12306" t="s">
        <v>3834</v>
      </c>
      <c r="F12306" t="s">
        <v>3718</v>
      </c>
      <c r="G12306">
        <v>201847071</v>
      </c>
      <c r="I12306" t="s">
        <v>3711</v>
      </c>
      <c r="J12306" t="s">
        <v>3832</v>
      </c>
      <c r="K12306" t="s">
        <v>3688</v>
      </c>
      <c r="M12306">
        <v>11.8</v>
      </c>
      <c r="N12306">
        <v>18.5</v>
      </c>
      <c r="O12306">
        <v>10</v>
      </c>
      <c r="S12306" t="b">
        <v>0</v>
      </c>
      <c r="T12306" t="b">
        <v>0</v>
      </c>
      <c r="U12306" t="b">
        <v>0</v>
      </c>
      <c r="V12306">
        <v>18000</v>
      </c>
      <c r="W12306">
        <v>11500</v>
      </c>
      <c r="X12306">
        <v>2.7</v>
      </c>
      <c r="Y12306">
        <v>13390</v>
      </c>
      <c r="Z12306">
        <v>2.34</v>
      </c>
    </row>
    <row r="12307" spans="1:26">
      <c r="A12307">
        <v>202345965</v>
      </c>
      <c r="B12307" t="s">
        <v>3831</v>
      </c>
      <c r="C12307" t="s">
        <v>3597</v>
      </c>
      <c r="D12307" t="s">
        <v>1049</v>
      </c>
      <c r="E12307" t="s">
        <v>3637</v>
      </c>
      <c r="F12307" t="s">
        <v>3718</v>
      </c>
      <c r="G12307">
        <v>202345965</v>
      </c>
      <c r="I12307" t="s">
        <v>3711</v>
      </c>
      <c r="J12307" t="s">
        <v>3832</v>
      </c>
      <c r="K12307" t="s">
        <v>3688</v>
      </c>
      <c r="M12307">
        <v>11.8</v>
      </c>
      <c r="N12307">
        <v>18.5</v>
      </c>
      <c r="O12307">
        <v>10</v>
      </c>
      <c r="S12307" t="b">
        <v>0</v>
      </c>
      <c r="T12307" t="b">
        <v>0</v>
      </c>
      <c r="U12307" t="b">
        <v>0</v>
      </c>
      <c r="V12307">
        <v>18000</v>
      </c>
      <c r="W12307">
        <v>11500</v>
      </c>
      <c r="X12307">
        <v>2.7</v>
      </c>
      <c r="Y12307">
        <v>13390</v>
      </c>
      <c r="Z12307">
        <v>2.34</v>
      </c>
    </row>
    <row r="12308" spans="1:26">
      <c r="A12308">
        <v>204707614</v>
      </c>
      <c r="B12308" t="s">
        <v>3831</v>
      </c>
      <c r="C12308" t="s">
        <v>3597</v>
      </c>
      <c r="D12308" t="s">
        <v>1049</v>
      </c>
      <c r="E12308" t="s">
        <v>3792</v>
      </c>
      <c r="F12308" t="s">
        <v>3718</v>
      </c>
      <c r="G12308">
        <v>204707614</v>
      </c>
      <c r="I12308" t="s">
        <v>3711</v>
      </c>
      <c r="J12308" t="s">
        <v>3833</v>
      </c>
      <c r="K12308" t="s">
        <v>3688</v>
      </c>
      <c r="M12308">
        <v>11</v>
      </c>
      <c r="N12308">
        <v>21</v>
      </c>
      <c r="O12308">
        <v>10</v>
      </c>
      <c r="S12308" t="b">
        <v>0</v>
      </c>
      <c r="T12308" t="b">
        <v>0</v>
      </c>
      <c r="U12308" t="b">
        <v>0</v>
      </c>
      <c r="V12308">
        <v>24000</v>
      </c>
      <c r="W12308">
        <v>17600</v>
      </c>
      <c r="X12308">
        <v>3.63</v>
      </c>
      <c r="Y12308">
        <v>24830</v>
      </c>
      <c r="Z12308">
        <v>2.57</v>
      </c>
    </row>
    <row r="12309" spans="1:26">
      <c r="A12309">
        <v>202345970</v>
      </c>
      <c r="B12309" t="s">
        <v>3831</v>
      </c>
      <c r="C12309" t="s">
        <v>3597</v>
      </c>
      <c r="D12309" t="s">
        <v>1049</v>
      </c>
      <c r="E12309" t="s">
        <v>3792</v>
      </c>
      <c r="F12309" t="s">
        <v>3718</v>
      </c>
      <c r="G12309">
        <v>202345970</v>
      </c>
      <c r="I12309" t="s">
        <v>3711</v>
      </c>
      <c r="J12309" t="s">
        <v>3832</v>
      </c>
      <c r="K12309" t="s">
        <v>3688</v>
      </c>
      <c r="M12309">
        <v>11.8</v>
      </c>
      <c r="N12309">
        <v>18.5</v>
      </c>
      <c r="O12309">
        <v>10</v>
      </c>
      <c r="S12309" t="b">
        <v>0</v>
      </c>
      <c r="T12309" t="b">
        <v>0</v>
      </c>
      <c r="U12309" t="b">
        <v>0</v>
      </c>
      <c r="V12309">
        <v>18000</v>
      </c>
      <c r="W12309">
        <v>11500</v>
      </c>
      <c r="X12309">
        <v>2.7</v>
      </c>
      <c r="Y12309">
        <v>13390</v>
      </c>
      <c r="Z12309">
        <v>2.34</v>
      </c>
    </row>
    <row r="12310" spans="1:26">
      <c r="A12310">
        <v>204722804</v>
      </c>
      <c r="B12310" t="s">
        <v>3831</v>
      </c>
      <c r="C12310" t="s">
        <v>3597</v>
      </c>
      <c r="D12310" t="s">
        <v>1049</v>
      </c>
      <c r="E12310" t="s">
        <v>3835</v>
      </c>
      <c r="F12310" t="s">
        <v>3710</v>
      </c>
      <c r="G12310">
        <v>204722804</v>
      </c>
      <c r="I12310" t="s">
        <v>3711</v>
      </c>
      <c r="J12310" t="s">
        <v>3838</v>
      </c>
      <c r="K12310" t="s">
        <v>3725</v>
      </c>
      <c r="M12310">
        <v>11.3</v>
      </c>
      <c r="N12310">
        <v>21.45</v>
      </c>
      <c r="O12310">
        <v>10.85</v>
      </c>
      <c r="S12310" t="b">
        <v>0</v>
      </c>
      <c r="T12310" t="b">
        <v>0</v>
      </c>
      <c r="U12310" t="b">
        <v>0</v>
      </c>
      <c r="V12310">
        <v>48500</v>
      </c>
      <c r="W12310">
        <v>31800</v>
      </c>
      <c r="X12310">
        <v>2.71</v>
      </c>
      <c r="Y12310">
        <v>37290</v>
      </c>
      <c r="Z12310">
        <v>2.04</v>
      </c>
    </row>
    <row r="12311" spans="1:26">
      <c r="A12311">
        <v>204722809</v>
      </c>
      <c r="B12311" t="s">
        <v>3831</v>
      </c>
      <c r="C12311" t="s">
        <v>3597</v>
      </c>
      <c r="D12311" t="s">
        <v>1049</v>
      </c>
      <c r="E12311" t="s">
        <v>3834</v>
      </c>
      <c r="F12311" t="s">
        <v>3710</v>
      </c>
      <c r="G12311">
        <v>204722809</v>
      </c>
      <c r="I12311" t="s">
        <v>3711</v>
      </c>
      <c r="J12311" t="s">
        <v>3838</v>
      </c>
      <c r="K12311" t="s">
        <v>3725</v>
      </c>
      <c r="M12311">
        <v>11.3</v>
      </c>
      <c r="N12311">
        <v>21.45</v>
      </c>
      <c r="O12311">
        <v>10.85</v>
      </c>
      <c r="S12311" t="b">
        <v>0</v>
      </c>
      <c r="T12311" t="b">
        <v>0</v>
      </c>
      <c r="U12311" t="b">
        <v>0</v>
      </c>
      <c r="V12311">
        <v>48500</v>
      </c>
      <c r="W12311">
        <v>31800</v>
      </c>
      <c r="X12311">
        <v>2.71</v>
      </c>
      <c r="Y12311">
        <v>37290</v>
      </c>
      <c r="Z12311">
        <v>2.04</v>
      </c>
    </row>
    <row r="12312" spans="1:26">
      <c r="A12312">
        <v>204722799</v>
      </c>
      <c r="B12312" t="s">
        <v>3831</v>
      </c>
      <c r="C12312" t="s">
        <v>3597</v>
      </c>
      <c r="D12312" t="s">
        <v>1049</v>
      </c>
      <c r="E12312" t="s">
        <v>3637</v>
      </c>
      <c r="F12312" t="s">
        <v>3710</v>
      </c>
      <c r="G12312">
        <v>204722799</v>
      </c>
      <c r="I12312" t="s">
        <v>3711</v>
      </c>
      <c r="J12312" t="s">
        <v>3838</v>
      </c>
      <c r="K12312" t="s">
        <v>3725</v>
      </c>
      <c r="M12312">
        <v>11.3</v>
      </c>
      <c r="N12312">
        <v>21.45</v>
      </c>
      <c r="O12312">
        <v>10.85</v>
      </c>
      <c r="S12312" t="b">
        <v>0</v>
      </c>
      <c r="T12312" t="b">
        <v>0</v>
      </c>
      <c r="U12312" t="b">
        <v>0</v>
      </c>
      <c r="V12312">
        <v>48500</v>
      </c>
      <c r="W12312">
        <v>31800</v>
      </c>
      <c r="X12312">
        <v>2.71</v>
      </c>
      <c r="Y12312">
        <v>37290</v>
      </c>
      <c r="Z12312">
        <v>2.04</v>
      </c>
    </row>
    <row r="12313" spans="1:26">
      <c r="A12313">
        <v>204722808</v>
      </c>
      <c r="B12313" t="s">
        <v>3831</v>
      </c>
      <c r="C12313" t="s">
        <v>3597</v>
      </c>
      <c r="D12313" t="s">
        <v>1049</v>
      </c>
      <c r="E12313" t="s">
        <v>3834</v>
      </c>
      <c r="F12313" t="s">
        <v>3710</v>
      </c>
      <c r="G12313">
        <v>204722808</v>
      </c>
      <c r="I12313" t="s">
        <v>3711</v>
      </c>
      <c r="J12313" t="s">
        <v>3837</v>
      </c>
      <c r="K12313" t="s">
        <v>3725</v>
      </c>
      <c r="M12313">
        <v>12.4</v>
      </c>
      <c r="N12313">
        <v>20.25</v>
      </c>
      <c r="O12313">
        <v>10.75</v>
      </c>
      <c r="S12313" t="b">
        <v>0</v>
      </c>
      <c r="T12313" t="b">
        <v>0</v>
      </c>
      <c r="U12313" t="b">
        <v>0</v>
      </c>
      <c r="V12313">
        <v>36000</v>
      </c>
      <c r="W12313">
        <v>23800</v>
      </c>
      <c r="X12313">
        <v>2.63</v>
      </c>
      <c r="Y12313">
        <v>36810</v>
      </c>
      <c r="Z12313">
        <v>2.04</v>
      </c>
    </row>
    <row r="12314" spans="1:26">
      <c r="A12314">
        <v>204722803</v>
      </c>
      <c r="B12314" t="s">
        <v>3831</v>
      </c>
      <c r="C12314" t="s">
        <v>3597</v>
      </c>
      <c r="D12314" t="s">
        <v>1049</v>
      </c>
      <c r="E12314" t="s">
        <v>3835</v>
      </c>
      <c r="F12314" t="s">
        <v>3710</v>
      </c>
      <c r="G12314">
        <v>204722803</v>
      </c>
      <c r="I12314" t="s">
        <v>3711</v>
      </c>
      <c r="J12314" t="s">
        <v>3837</v>
      </c>
      <c r="K12314" t="s">
        <v>3725</v>
      </c>
      <c r="M12314">
        <v>12.4</v>
      </c>
      <c r="N12314">
        <v>20.25</v>
      </c>
      <c r="O12314">
        <v>10.75</v>
      </c>
      <c r="S12314" t="b">
        <v>0</v>
      </c>
      <c r="T12314" t="b">
        <v>0</v>
      </c>
      <c r="U12314" t="b">
        <v>0</v>
      </c>
      <c r="V12314">
        <v>36000</v>
      </c>
      <c r="W12314">
        <v>23800</v>
      </c>
      <c r="X12314">
        <v>2.63</v>
      </c>
      <c r="Y12314">
        <v>36810</v>
      </c>
      <c r="Z12314">
        <v>2.04</v>
      </c>
    </row>
    <row r="12315" spans="1:26">
      <c r="A12315">
        <v>204722798</v>
      </c>
      <c r="B12315" t="s">
        <v>3831</v>
      </c>
      <c r="C12315" t="s">
        <v>3597</v>
      </c>
      <c r="D12315" t="s">
        <v>1049</v>
      </c>
      <c r="E12315" t="s">
        <v>3637</v>
      </c>
      <c r="F12315" t="s">
        <v>3710</v>
      </c>
      <c r="G12315">
        <v>204722798</v>
      </c>
      <c r="I12315" t="s">
        <v>3711</v>
      </c>
      <c r="J12315" t="s">
        <v>3837</v>
      </c>
      <c r="K12315" t="s">
        <v>3725</v>
      </c>
      <c r="M12315">
        <v>12.4</v>
      </c>
      <c r="N12315">
        <v>20.25</v>
      </c>
      <c r="O12315">
        <v>10.75</v>
      </c>
      <c r="S12315" t="b">
        <v>0</v>
      </c>
      <c r="T12315" t="b">
        <v>0</v>
      </c>
      <c r="U12315" t="b">
        <v>0</v>
      </c>
      <c r="V12315">
        <v>36000</v>
      </c>
      <c r="W12315">
        <v>23800</v>
      </c>
      <c r="X12315">
        <v>2.63</v>
      </c>
      <c r="Y12315">
        <v>36810</v>
      </c>
      <c r="Z12315">
        <v>2.04</v>
      </c>
    </row>
    <row r="12316" spans="1:26">
      <c r="A12316">
        <v>204722814</v>
      </c>
      <c r="B12316" t="s">
        <v>3831</v>
      </c>
      <c r="C12316" t="s">
        <v>3597</v>
      </c>
      <c r="D12316" t="s">
        <v>1049</v>
      </c>
      <c r="E12316" t="s">
        <v>3792</v>
      </c>
      <c r="F12316" t="s">
        <v>3710</v>
      </c>
      <c r="G12316">
        <v>204722814</v>
      </c>
      <c r="I12316" t="s">
        <v>3711</v>
      </c>
      <c r="J12316" t="s">
        <v>3838</v>
      </c>
      <c r="K12316" t="s">
        <v>3725</v>
      </c>
      <c r="M12316">
        <v>11.3</v>
      </c>
      <c r="N12316">
        <v>21.45</v>
      </c>
      <c r="O12316">
        <v>10.85</v>
      </c>
      <c r="S12316" t="b">
        <v>0</v>
      </c>
      <c r="T12316" t="b">
        <v>0</v>
      </c>
      <c r="U12316" t="b">
        <v>0</v>
      </c>
      <c r="V12316">
        <v>48500</v>
      </c>
      <c r="W12316">
        <v>31800</v>
      </c>
      <c r="X12316">
        <v>2.71</v>
      </c>
      <c r="Y12316">
        <v>37290</v>
      </c>
      <c r="Z12316">
        <v>2.04</v>
      </c>
    </row>
    <row r="12317" spans="1:26">
      <c r="A12317">
        <v>204722813</v>
      </c>
      <c r="B12317" t="s">
        <v>3831</v>
      </c>
      <c r="C12317" t="s">
        <v>3597</v>
      </c>
      <c r="D12317" t="s">
        <v>1049</v>
      </c>
      <c r="E12317" t="s">
        <v>3792</v>
      </c>
      <c r="F12317" t="s">
        <v>3710</v>
      </c>
      <c r="G12317">
        <v>204722813</v>
      </c>
      <c r="I12317" t="s">
        <v>3711</v>
      </c>
      <c r="J12317" t="s">
        <v>3837</v>
      </c>
      <c r="K12317" t="s">
        <v>3725</v>
      </c>
      <c r="M12317">
        <v>12.4</v>
      </c>
      <c r="N12317">
        <v>20.25</v>
      </c>
      <c r="O12317">
        <v>10.75</v>
      </c>
      <c r="S12317" t="b">
        <v>0</v>
      </c>
      <c r="T12317" t="b">
        <v>0</v>
      </c>
      <c r="U12317" t="b">
        <v>0</v>
      </c>
      <c r="V12317">
        <v>36000</v>
      </c>
      <c r="W12317">
        <v>23800</v>
      </c>
      <c r="X12317">
        <v>2.63</v>
      </c>
      <c r="Y12317">
        <v>36810</v>
      </c>
      <c r="Z12317">
        <v>2.04</v>
      </c>
    </row>
    <row r="12318" spans="1:26">
      <c r="A12318">
        <v>204722807</v>
      </c>
      <c r="B12318" t="s">
        <v>3831</v>
      </c>
      <c r="C12318" t="s">
        <v>3597</v>
      </c>
      <c r="D12318" t="s">
        <v>1049</v>
      </c>
      <c r="E12318" t="s">
        <v>3834</v>
      </c>
      <c r="F12318" t="s">
        <v>3710</v>
      </c>
      <c r="G12318">
        <v>204722807</v>
      </c>
      <c r="I12318" t="s">
        <v>3711</v>
      </c>
      <c r="J12318" t="s">
        <v>3836</v>
      </c>
      <c r="K12318" t="s">
        <v>3725</v>
      </c>
      <c r="M12318">
        <v>11.25</v>
      </c>
      <c r="N12318">
        <v>22.4</v>
      </c>
      <c r="O12318">
        <v>10</v>
      </c>
      <c r="S12318" t="b">
        <v>0</v>
      </c>
      <c r="T12318" t="b">
        <v>0</v>
      </c>
      <c r="U12318" t="b">
        <v>0</v>
      </c>
      <c r="V12318">
        <v>30000</v>
      </c>
      <c r="W12318">
        <v>20200</v>
      </c>
      <c r="X12318">
        <v>3.08</v>
      </c>
      <c r="Y12318">
        <v>29400</v>
      </c>
      <c r="Z12318">
        <v>2.29</v>
      </c>
    </row>
    <row r="12319" spans="1:26">
      <c r="A12319">
        <v>204722802</v>
      </c>
      <c r="B12319" t="s">
        <v>3831</v>
      </c>
      <c r="C12319" t="s">
        <v>3597</v>
      </c>
      <c r="D12319" t="s">
        <v>1049</v>
      </c>
      <c r="E12319" t="s">
        <v>3835</v>
      </c>
      <c r="F12319" t="s">
        <v>3710</v>
      </c>
      <c r="G12319">
        <v>204722802</v>
      </c>
      <c r="I12319" t="s">
        <v>3711</v>
      </c>
      <c r="J12319" t="s">
        <v>3836</v>
      </c>
      <c r="K12319" t="s">
        <v>3725</v>
      </c>
      <c r="M12319">
        <v>11.25</v>
      </c>
      <c r="N12319">
        <v>22.4</v>
      </c>
      <c r="O12319">
        <v>10</v>
      </c>
      <c r="S12319" t="b">
        <v>0</v>
      </c>
      <c r="T12319" t="b">
        <v>0</v>
      </c>
      <c r="U12319" t="b">
        <v>0</v>
      </c>
      <c r="V12319">
        <v>30000</v>
      </c>
      <c r="W12319">
        <v>20200</v>
      </c>
      <c r="X12319">
        <v>3.08</v>
      </c>
      <c r="Y12319">
        <v>29400</v>
      </c>
      <c r="Z12319">
        <v>2.29</v>
      </c>
    </row>
    <row r="12320" spans="1:26">
      <c r="A12320">
        <v>204722812</v>
      </c>
      <c r="B12320" t="s">
        <v>3831</v>
      </c>
      <c r="C12320" t="s">
        <v>3597</v>
      </c>
      <c r="D12320" t="s">
        <v>1049</v>
      </c>
      <c r="E12320" t="s">
        <v>3792</v>
      </c>
      <c r="F12320" t="s">
        <v>3710</v>
      </c>
      <c r="G12320">
        <v>204722812</v>
      </c>
      <c r="I12320" t="s">
        <v>3711</v>
      </c>
      <c r="J12320" t="s">
        <v>3836</v>
      </c>
      <c r="K12320" t="s">
        <v>3725</v>
      </c>
      <c r="M12320">
        <v>11.25</v>
      </c>
      <c r="N12320">
        <v>22.4</v>
      </c>
      <c r="O12320">
        <v>10</v>
      </c>
      <c r="S12320" t="b">
        <v>0</v>
      </c>
      <c r="T12320" t="b">
        <v>0</v>
      </c>
      <c r="U12320" t="b">
        <v>0</v>
      </c>
      <c r="V12320">
        <v>30000</v>
      </c>
      <c r="W12320">
        <v>20200</v>
      </c>
      <c r="X12320">
        <v>3.08</v>
      </c>
      <c r="Y12320">
        <v>29400</v>
      </c>
      <c r="Z12320">
        <v>2.29</v>
      </c>
    </row>
    <row r="12321" spans="1:26">
      <c r="A12321">
        <v>204722797</v>
      </c>
      <c r="B12321" t="s">
        <v>3831</v>
      </c>
      <c r="C12321" t="s">
        <v>3597</v>
      </c>
      <c r="D12321" t="s">
        <v>1049</v>
      </c>
      <c r="E12321" t="s">
        <v>3637</v>
      </c>
      <c r="F12321" t="s">
        <v>3710</v>
      </c>
      <c r="G12321">
        <v>204722797</v>
      </c>
      <c r="I12321" t="s">
        <v>3711</v>
      </c>
      <c r="J12321" t="s">
        <v>3836</v>
      </c>
      <c r="K12321" t="s">
        <v>3725</v>
      </c>
      <c r="M12321">
        <v>11.25</v>
      </c>
      <c r="N12321">
        <v>22.4</v>
      </c>
      <c r="O12321">
        <v>10</v>
      </c>
      <c r="S12321" t="b">
        <v>0</v>
      </c>
      <c r="T12321" t="b">
        <v>0</v>
      </c>
      <c r="U12321" t="b">
        <v>0</v>
      </c>
      <c r="V12321">
        <v>30000</v>
      </c>
      <c r="W12321">
        <v>20200</v>
      </c>
      <c r="X12321">
        <v>3.08</v>
      </c>
      <c r="Y12321">
        <v>29400</v>
      </c>
      <c r="Z12321">
        <v>2.29</v>
      </c>
    </row>
    <row r="12322" spans="1:26">
      <c r="A12322">
        <v>204722801</v>
      </c>
      <c r="B12322" t="s">
        <v>3831</v>
      </c>
      <c r="C12322" t="s">
        <v>3597</v>
      </c>
      <c r="D12322" t="s">
        <v>1049</v>
      </c>
      <c r="E12322" t="s">
        <v>3835</v>
      </c>
      <c r="F12322" t="s">
        <v>3710</v>
      </c>
      <c r="G12322">
        <v>204722801</v>
      </c>
      <c r="I12322" t="s">
        <v>3711</v>
      </c>
      <c r="J12322" t="s">
        <v>3833</v>
      </c>
      <c r="K12322" t="s">
        <v>3725</v>
      </c>
      <c r="M12322">
        <v>11.75</v>
      </c>
      <c r="N12322">
        <v>22</v>
      </c>
      <c r="O12322">
        <v>10.15</v>
      </c>
      <c r="S12322" t="b">
        <v>0</v>
      </c>
      <c r="T12322" t="b">
        <v>0</v>
      </c>
      <c r="U12322" t="b">
        <v>0</v>
      </c>
      <c r="V12322">
        <v>24000</v>
      </c>
      <c r="W12322">
        <v>17400</v>
      </c>
      <c r="X12322">
        <v>3.59</v>
      </c>
      <c r="Y12322">
        <v>24990</v>
      </c>
      <c r="Z12322">
        <v>2.61</v>
      </c>
    </row>
    <row r="12323" spans="1:26">
      <c r="A12323">
        <v>204722806</v>
      </c>
      <c r="B12323" t="s">
        <v>3831</v>
      </c>
      <c r="C12323" t="s">
        <v>3597</v>
      </c>
      <c r="D12323" t="s">
        <v>1049</v>
      </c>
      <c r="E12323" t="s">
        <v>3834</v>
      </c>
      <c r="F12323" t="s">
        <v>3710</v>
      </c>
      <c r="G12323">
        <v>204722806</v>
      </c>
      <c r="I12323" t="s">
        <v>3711</v>
      </c>
      <c r="J12323" t="s">
        <v>3833</v>
      </c>
      <c r="K12323" t="s">
        <v>3725</v>
      </c>
      <c r="M12323">
        <v>11.75</v>
      </c>
      <c r="N12323">
        <v>22</v>
      </c>
      <c r="O12323">
        <v>10.15</v>
      </c>
      <c r="S12323" t="b">
        <v>0</v>
      </c>
      <c r="T12323" t="b">
        <v>0</v>
      </c>
      <c r="U12323" t="b">
        <v>0</v>
      </c>
      <c r="V12323">
        <v>24000</v>
      </c>
      <c r="W12323">
        <v>17400</v>
      </c>
      <c r="X12323">
        <v>3.59</v>
      </c>
      <c r="Y12323">
        <v>24990</v>
      </c>
      <c r="Z12323">
        <v>2.61</v>
      </c>
    </row>
    <row r="12324" spans="1:26">
      <c r="A12324">
        <v>204722796</v>
      </c>
      <c r="B12324" t="s">
        <v>3831</v>
      </c>
      <c r="C12324" t="s">
        <v>3597</v>
      </c>
      <c r="D12324" t="s">
        <v>1049</v>
      </c>
      <c r="E12324" t="s">
        <v>3637</v>
      </c>
      <c r="F12324" t="s">
        <v>3710</v>
      </c>
      <c r="G12324">
        <v>204722796</v>
      </c>
      <c r="I12324" t="s">
        <v>3711</v>
      </c>
      <c r="J12324" t="s">
        <v>3833</v>
      </c>
      <c r="K12324" t="s">
        <v>3725</v>
      </c>
      <c r="M12324">
        <v>11.75</v>
      </c>
      <c r="N12324">
        <v>22</v>
      </c>
      <c r="O12324">
        <v>10.15</v>
      </c>
      <c r="S12324" t="b">
        <v>0</v>
      </c>
      <c r="T12324" t="b">
        <v>0</v>
      </c>
      <c r="U12324" t="b">
        <v>0</v>
      </c>
      <c r="V12324">
        <v>24000</v>
      </c>
      <c r="W12324">
        <v>17400</v>
      </c>
      <c r="X12324">
        <v>3.59</v>
      </c>
      <c r="Y12324">
        <v>24990</v>
      </c>
      <c r="Z12324">
        <v>2.61</v>
      </c>
    </row>
    <row r="12325" spans="1:26">
      <c r="A12325">
        <v>204722800</v>
      </c>
      <c r="B12325" t="s">
        <v>3831</v>
      </c>
      <c r="C12325" t="s">
        <v>3597</v>
      </c>
      <c r="D12325" t="s">
        <v>1049</v>
      </c>
      <c r="E12325" t="s">
        <v>3835</v>
      </c>
      <c r="F12325" t="s">
        <v>3710</v>
      </c>
      <c r="G12325">
        <v>204722800</v>
      </c>
      <c r="I12325" t="s">
        <v>3711</v>
      </c>
      <c r="J12325" t="s">
        <v>3832</v>
      </c>
      <c r="K12325" t="s">
        <v>3725</v>
      </c>
      <c r="M12325">
        <v>12.15</v>
      </c>
      <c r="N12325">
        <v>20.5</v>
      </c>
      <c r="O12325">
        <v>10.15</v>
      </c>
      <c r="S12325" t="b">
        <v>0</v>
      </c>
      <c r="T12325" t="b">
        <v>0</v>
      </c>
      <c r="U12325" t="b">
        <v>0</v>
      </c>
      <c r="V12325">
        <v>18000</v>
      </c>
      <c r="W12325">
        <v>11700</v>
      </c>
      <c r="X12325">
        <v>2.74</v>
      </c>
      <c r="Y12325">
        <v>14205</v>
      </c>
      <c r="Z12325">
        <v>2.52</v>
      </c>
    </row>
    <row r="12326" spans="1:26">
      <c r="A12326">
        <v>204722805</v>
      </c>
      <c r="B12326" t="s">
        <v>3831</v>
      </c>
      <c r="C12326" t="s">
        <v>3597</v>
      </c>
      <c r="D12326" t="s">
        <v>1049</v>
      </c>
      <c r="E12326" t="s">
        <v>3834</v>
      </c>
      <c r="F12326" t="s">
        <v>3710</v>
      </c>
      <c r="G12326">
        <v>204722805</v>
      </c>
      <c r="I12326" t="s">
        <v>3711</v>
      </c>
      <c r="J12326" t="s">
        <v>3832</v>
      </c>
      <c r="K12326" t="s">
        <v>3725</v>
      </c>
      <c r="M12326">
        <v>12.15</v>
      </c>
      <c r="N12326">
        <v>20.5</v>
      </c>
      <c r="O12326">
        <v>10.15</v>
      </c>
      <c r="S12326" t="b">
        <v>0</v>
      </c>
      <c r="T12326" t="b">
        <v>0</v>
      </c>
      <c r="U12326" t="b">
        <v>0</v>
      </c>
      <c r="V12326">
        <v>18000</v>
      </c>
      <c r="W12326">
        <v>11700</v>
      </c>
      <c r="X12326">
        <v>2.74</v>
      </c>
      <c r="Y12326">
        <v>14205</v>
      </c>
      <c r="Z12326">
        <v>2.52</v>
      </c>
    </row>
    <row r="12327" spans="1:26">
      <c r="A12327">
        <v>204722811</v>
      </c>
      <c r="B12327" t="s">
        <v>3831</v>
      </c>
      <c r="C12327" t="s">
        <v>3597</v>
      </c>
      <c r="D12327" t="s">
        <v>1049</v>
      </c>
      <c r="E12327" t="s">
        <v>3792</v>
      </c>
      <c r="F12327" t="s">
        <v>3710</v>
      </c>
      <c r="G12327">
        <v>204722811</v>
      </c>
      <c r="I12327" t="s">
        <v>3711</v>
      </c>
      <c r="J12327" t="s">
        <v>3833</v>
      </c>
      <c r="K12327" t="s">
        <v>3725</v>
      </c>
      <c r="M12327">
        <v>11.75</v>
      </c>
      <c r="N12327">
        <v>22</v>
      </c>
      <c r="O12327">
        <v>10.15</v>
      </c>
      <c r="S12327" t="b">
        <v>0</v>
      </c>
      <c r="T12327" t="b">
        <v>0</v>
      </c>
      <c r="U12327" t="b">
        <v>0</v>
      </c>
      <c r="V12327">
        <v>24000</v>
      </c>
      <c r="W12327">
        <v>17400</v>
      </c>
      <c r="X12327">
        <v>3.59</v>
      </c>
      <c r="Y12327">
        <v>24990</v>
      </c>
      <c r="Z12327">
        <v>2.61</v>
      </c>
    </row>
    <row r="12328" spans="1:26">
      <c r="A12328">
        <v>204722795</v>
      </c>
      <c r="B12328" t="s">
        <v>3831</v>
      </c>
      <c r="C12328" t="s">
        <v>3597</v>
      </c>
      <c r="D12328" t="s">
        <v>1049</v>
      </c>
      <c r="E12328" t="s">
        <v>3637</v>
      </c>
      <c r="F12328" t="s">
        <v>3710</v>
      </c>
      <c r="G12328">
        <v>204722795</v>
      </c>
      <c r="I12328" t="s">
        <v>3711</v>
      </c>
      <c r="J12328" t="s">
        <v>3832</v>
      </c>
      <c r="K12328" t="s">
        <v>3725</v>
      </c>
      <c r="M12328">
        <v>12.15</v>
      </c>
      <c r="N12328">
        <v>20.5</v>
      </c>
      <c r="O12328">
        <v>10.15</v>
      </c>
      <c r="S12328" t="b">
        <v>0</v>
      </c>
      <c r="T12328" t="b">
        <v>0</v>
      </c>
      <c r="U12328" t="b">
        <v>0</v>
      </c>
      <c r="V12328">
        <v>18000</v>
      </c>
      <c r="W12328">
        <v>11700</v>
      </c>
      <c r="X12328">
        <v>2.74</v>
      </c>
      <c r="Y12328">
        <v>14205</v>
      </c>
      <c r="Z12328">
        <v>2.52</v>
      </c>
    </row>
    <row r="12329" spans="1:26">
      <c r="A12329">
        <v>204722810</v>
      </c>
      <c r="B12329" t="s">
        <v>3831</v>
      </c>
      <c r="C12329" t="s">
        <v>3597</v>
      </c>
      <c r="D12329" t="s">
        <v>1049</v>
      </c>
      <c r="E12329" t="s">
        <v>3792</v>
      </c>
      <c r="F12329" t="s">
        <v>3710</v>
      </c>
      <c r="G12329">
        <v>204722810</v>
      </c>
      <c r="I12329" t="s">
        <v>3711</v>
      </c>
      <c r="J12329" t="s">
        <v>3832</v>
      </c>
      <c r="K12329" t="s">
        <v>3725</v>
      </c>
      <c r="M12329">
        <v>12.15</v>
      </c>
      <c r="N12329">
        <v>20.5</v>
      </c>
      <c r="O12329">
        <v>10.15</v>
      </c>
      <c r="S12329" t="b">
        <v>0</v>
      </c>
      <c r="T12329" t="b">
        <v>0</v>
      </c>
      <c r="U12329" t="b">
        <v>0</v>
      </c>
      <c r="V12329">
        <v>18000</v>
      </c>
      <c r="W12329">
        <v>11700</v>
      </c>
      <c r="X12329">
        <v>2.74</v>
      </c>
      <c r="Y12329">
        <v>14205</v>
      </c>
      <c r="Z12329">
        <v>2.52</v>
      </c>
    </row>
    <row r="12330" spans="1:26">
      <c r="A12330">
        <v>204760469</v>
      </c>
      <c r="B12330" t="s">
        <v>3828</v>
      </c>
      <c r="C12330" t="s">
        <v>3597</v>
      </c>
      <c r="D12330" t="s">
        <v>1086</v>
      </c>
      <c r="E12330" t="s">
        <v>3768</v>
      </c>
      <c r="F12330" t="s">
        <v>3621</v>
      </c>
      <c r="G12330">
        <v>204760469</v>
      </c>
      <c r="I12330" t="s">
        <v>3622</v>
      </c>
      <c r="J12330" t="s">
        <v>3829</v>
      </c>
      <c r="K12330" t="s">
        <v>3624</v>
      </c>
      <c r="L12330" t="s">
        <v>3830</v>
      </c>
      <c r="M12330">
        <v>12.5</v>
      </c>
      <c r="N12330">
        <v>22</v>
      </c>
      <c r="O12330">
        <v>10.199999999999999</v>
      </c>
      <c r="S12330" t="b">
        <v>0</v>
      </c>
      <c r="T12330" t="b">
        <v>0</v>
      </c>
      <c r="U12330" t="b">
        <v>0</v>
      </c>
      <c r="V12330">
        <v>12000</v>
      </c>
      <c r="W12330">
        <v>6800</v>
      </c>
      <c r="X12330">
        <v>2.4900000000000002</v>
      </c>
      <c r="Y12330">
        <v>11000</v>
      </c>
      <c r="Z12330">
        <v>2.35</v>
      </c>
    </row>
    <row r="12331" spans="1:26">
      <c r="A12331">
        <v>10338165</v>
      </c>
      <c r="B12331" t="s">
        <v>3813</v>
      </c>
      <c r="C12331" t="s">
        <v>3597</v>
      </c>
      <c r="D12331" t="s">
        <v>1086</v>
      </c>
      <c r="E12331" t="s">
        <v>3768</v>
      </c>
      <c r="F12331" t="s">
        <v>3753</v>
      </c>
      <c r="G12331">
        <v>10338165</v>
      </c>
      <c r="I12331" t="s">
        <v>3601</v>
      </c>
      <c r="J12331" t="s">
        <v>3826</v>
      </c>
      <c r="K12331" t="s">
        <v>3688</v>
      </c>
      <c r="L12331" t="s">
        <v>3827</v>
      </c>
      <c r="M12331">
        <v>10.65</v>
      </c>
      <c r="N12331">
        <v>16</v>
      </c>
      <c r="O12331">
        <v>10</v>
      </c>
      <c r="S12331" t="b">
        <v>0</v>
      </c>
      <c r="T12331" t="b">
        <v>0</v>
      </c>
      <c r="U12331" t="b">
        <v>0</v>
      </c>
      <c r="V12331">
        <v>23800</v>
      </c>
      <c r="W12331">
        <v>16700</v>
      </c>
      <c r="X12331">
        <v>2.38</v>
      </c>
      <c r="Y12331">
        <v>22000</v>
      </c>
      <c r="Z12331">
        <v>2.69</v>
      </c>
    </row>
    <row r="12332" spans="1:26">
      <c r="A12332">
        <v>10338143</v>
      </c>
      <c r="B12332" t="s">
        <v>3813</v>
      </c>
      <c r="C12332" t="s">
        <v>3597</v>
      </c>
      <c r="D12332" t="s">
        <v>1086</v>
      </c>
      <c r="E12332" t="s">
        <v>3768</v>
      </c>
      <c r="F12332" t="s">
        <v>3753</v>
      </c>
      <c r="G12332">
        <v>10338143</v>
      </c>
      <c r="I12332" t="s">
        <v>3601</v>
      </c>
      <c r="J12332" t="s">
        <v>3824</v>
      </c>
      <c r="K12332" t="s">
        <v>3624</v>
      </c>
      <c r="L12332" t="s">
        <v>3825</v>
      </c>
      <c r="M12332">
        <v>8.5500000000000007</v>
      </c>
      <c r="N12332">
        <v>16</v>
      </c>
      <c r="O12332">
        <v>9</v>
      </c>
      <c r="S12332" t="b">
        <v>0</v>
      </c>
      <c r="T12332" t="b">
        <v>0</v>
      </c>
      <c r="U12332" t="b">
        <v>0</v>
      </c>
      <c r="V12332">
        <v>28200</v>
      </c>
      <c r="W12332">
        <v>16700</v>
      </c>
      <c r="X12332">
        <v>2</v>
      </c>
      <c r="Y12332">
        <v>25000</v>
      </c>
      <c r="Z12332">
        <v>2.62</v>
      </c>
    </row>
    <row r="12333" spans="1:26">
      <c r="A12333">
        <v>10338148</v>
      </c>
      <c r="B12333" t="s">
        <v>3813</v>
      </c>
      <c r="C12333" t="s">
        <v>3597</v>
      </c>
      <c r="D12333" t="s">
        <v>1086</v>
      </c>
      <c r="E12333" t="s">
        <v>3768</v>
      </c>
      <c r="F12333" t="s">
        <v>3753</v>
      </c>
      <c r="G12333">
        <v>10338148</v>
      </c>
      <c r="I12333" t="s">
        <v>3601</v>
      </c>
      <c r="J12333" t="s">
        <v>3822</v>
      </c>
      <c r="K12333" t="s">
        <v>3624</v>
      </c>
      <c r="L12333" t="s">
        <v>3823</v>
      </c>
      <c r="M12333">
        <v>10.35</v>
      </c>
      <c r="N12333">
        <v>16</v>
      </c>
      <c r="O12333">
        <v>9</v>
      </c>
      <c r="S12333" t="b">
        <v>0</v>
      </c>
      <c r="T12333" t="b">
        <v>0</v>
      </c>
      <c r="U12333" t="b">
        <v>0</v>
      </c>
      <c r="V12333">
        <v>34000</v>
      </c>
      <c r="W12333">
        <v>24600</v>
      </c>
      <c r="X12333">
        <v>2.4</v>
      </c>
      <c r="Y12333">
        <v>35000</v>
      </c>
      <c r="Z12333">
        <v>2.85</v>
      </c>
    </row>
    <row r="12334" spans="1:26">
      <c r="A12334">
        <v>10338155</v>
      </c>
      <c r="B12334" t="s">
        <v>3813</v>
      </c>
      <c r="C12334" t="s">
        <v>3597</v>
      </c>
      <c r="D12334" t="s">
        <v>1086</v>
      </c>
      <c r="E12334" t="s">
        <v>3768</v>
      </c>
      <c r="F12334" t="s">
        <v>3753</v>
      </c>
      <c r="G12334">
        <v>10338155</v>
      </c>
      <c r="I12334" t="s">
        <v>3601</v>
      </c>
      <c r="J12334" t="s">
        <v>3820</v>
      </c>
      <c r="K12334" t="s">
        <v>3624</v>
      </c>
      <c r="L12334" t="s">
        <v>3821</v>
      </c>
      <c r="M12334">
        <v>9.5</v>
      </c>
      <c r="N12334">
        <v>16</v>
      </c>
      <c r="O12334">
        <v>9</v>
      </c>
      <c r="S12334" t="b">
        <v>0</v>
      </c>
      <c r="T12334" t="b">
        <v>0</v>
      </c>
      <c r="U12334" t="b">
        <v>0</v>
      </c>
      <c r="V12334">
        <v>39500</v>
      </c>
      <c r="W12334">
        <v>24800</v>
      </c>
      <c r="X12334">
        <v>2.2799999999999998</v>
      </c>
      <c r="Y12334">
        <v>42000</v>
      </c>
      <c r="Z12334">
        <v>2.93</v>
      </c>
    </row>
    <row r="12335" spans="1:26">
      <c r="A12335">
        <v>10338151</v>
      </c>
      <c r="B12335" t="s">
        <v>3813</v>
      </c>
      <c r="C12335" t="s">
        <v>3597</v>
      </c>
      <c r="D12335" t="s">
        <v>1086</v>
      </c>
      <c r="E12335" t="s">
        <v>3768</v>
      </c>
      <c r="F12335" t="s">
        <v>3753</v>
      </c>
      <c r="G12335">
        <v>10338151</v>
      </c>
      <c r="I12335" t="s">
        <v>3601</v>
      </c>
      <c r="J12335" t="s">
        <v>3818</v>
      </c>
      <c r="K12335" t="s">
        <v>3624</v>
      </c>
      <c r="L12335" t="s">
        <v>3819</v>
      </c>
      <c r="M12335">
        <v>9.0500000000000007</v>
      </c>
      <c r="N12335">
        <v>16</v>
      </c>
      <c r="O12335">
        <v>9</v>
      </c>
      <c r="S12335" t="b">
        <v>0</v>
      </c>
      <c r="T12335" t="b">
        <v>0</v>
      </c>
      <c r="U12335" t="b">
        <v>0</v>
      </c>
      <c r="V12335">
        <v>48000</v>
      </c>
      <c r="W12335">
        <v>30600</v>
      </c>
      <c r="X12335">
        <v>2.14</v>
      </c>
      <c r="Y12335">
        <v>48000</v>
      </c>
      <c r="Z12335">
        <v>2.93</v>
      </c>
    </row>
    <row r="12336" spans="1:26">
      <c r="A12336">
        <v>10333042</v>
      </c>
      <c r="B12336" t="s">
        <v>3813</v>
      </c>
      <c r="C12336" t="s">
        <v>3597</v>
      </c>
      <c r="D12336" t="s">
        <v>1086</v>
      </c>
      <c r="E12336" t="s">
        <v>3768</v>
      </c>
      <c r="F12336" t="s">
        <v>3753</v>
      </c>
      <c r="G12336">
        <v>10333042</v>
      </c>
      <c r="I12336" t="s">
        <v>3601</v>
      </c>
      <c r="J12336" t="s">
        <v>3816</v>
      </c>
      <c r="K12336" t="s">
        <v>3624</v>
      </c>
      <c r="L12336" t="s">
        <v>3817</v>
      </c>
      <c r="M12336">
        <v>11</v>
      </c>
      <c r="N12336">
        <v>16</v>
      </c>
      <c r="O12336">
        <v>9.5</v>
      </c>
      <c r="S12336" t="b">
        <v>0</v>
      </c>
      <c r="T12336" t="b">
        <v>0</v>
      </c>
      <c r="U12336" t="b">
        <v>0</v>
      </c>
      <c r="V12336">
        <v>17100</v>
      </c>
      <c r="W12336">
        <v>10900</v>
      </c>
      <c r="X12336">
        <v>2.06</v>
      </c>
      <c r="Y12336">
        <v>16400</v>
      </c>
      <c r="Z12336">
        <v>2.91</v>
      </c>
    </row>
    <row r="12337" spans="1:26">
      <c r="A12337">
        <v>204462627</v>
      </c>
      <c r="B12337" t="s">
        <v>3813</v>
      </c>
      <c r="C12337" t="s">
        <v>3597</v>
      </c>
      <c r="D12337" t="s">
        <v>1086</v>
      </c>
      <c r="E12337" t="s">
        <v>3768</v>
      </c>
      <c r="F12337" t="s">
        <v>3753</v>
      </c>
      <c r="G12337">
        <v>204462627</v>
      </c>
      <c r="I12337" t="s">
        <v>3601</v>
      </c>
      <c r="J12337" t="s">
        <v>3814</v>
      </c>
      <c r="K12337" t="s">
        <v>3624</v>
      </c>
      <c r="L12337" t="s">
        <v>3815</v>
      </c>
      <c r="M12337">
        <v>10</v>
      </c>
      <c r="N12337">
        <v>16</v>
      </c>
      <c r="O12337">
        <v>9</v>
      </c>
      <c r="S12337" t="b">
        <v>0</v>
      </c>
      <c r="T12337" t="b">
        <v>0</v>
      </c>
      <c r="U12337" t="b">
        <v>0</v>
      </c>
      <c r="V12337">
        <v>17100</v>
      </c>
      <c r="W12337">
        <v>12500</v>
      </c>
      <c r="X12337">
        <v>2.6</v>
      </c>
      <c r="Y12337">
        <v>16400</v>
      </c>
      <c r="Z12337">
        <v>2.91</v>
      </c>
    </row>
    <row r="12338" spans="1:26">
      <c r="A12338">
        <v>204717990</v>
      </c>
      <c r="B12338" t="s">
        <v>3810</v>
      </c>
      <c r="C12338" t="s">
        <v>3597</v>
      </c>
      <c r="D12338" t="s">
        <v>3685</v>
      </c>
      <c r="E12338" t="s">
        <v>3693</v>
      </c>
      <c r="F12338" t="s">
        <v>3753</v>
      </c>
      <c r="G12338">
        <v>204717990</v>
      </c>
      <c r="I12338" t="s">
        <v>3601</v>
      </c>
      <c r="J12338" t="s">
        <v>3811</v>
      </c>
      <c r="K12338" t="s">
        <v>3624</v>
      </c>
      <c r="L12338" t="s">
        <v>3812</v>
      </c>
      <c r="M12338">
        <v>11.7</v>
      </c>
      <c r="N12338">
        <v>18</v>
      </c>
      <c r="O12338">
        <v>10.8</v>
      </c>
      <c r="S12338" t="b">
        <v>0</v>
      </c>
      <c r="T12338" t="b">
        <v>0</v>
      </c>
      <c r="U12338" t="b">
        <v>0</v>
      </c>
      <c r="V12338">
        <v>10800</v>
      </c>
      <c r="W12338">
        <v>8600</v>
      </c>
      <c r="X12338">
        <v>2.9</v>
      </c>
      <c r="Y12338">
        <v>14400</v>
      </c>
      <c r="Z12338">
        <v>1.94</v>
      </c>
    </row>
    <row r="12339" spans="1:26">
      <c r="A12339">
        <v>10340485</v>
      </c>
      <c r="B12339" t="s">
        <v>3808</v>
      </c>
      <c r="C12339" t="s">
        <v>3597</v>
      </c>
      <c r="D12339" t="s">
        <v>1086</v>
      </c>
      <c r="E12339" t="s">
        <v>3768</v>
      </c>
      <c r="F12339" t="s">
        <v>3650</v>
      </c>
      <c r="G12339">
        <v>10340485</v>
      </c>
      <c r="I12339" t="s">
        <v>3711</v>
      </c>
      <c r="J12339" t="s">
        <v>3809</v>
      </c>
      <c r="K12339" t="s">
        <v>3653</v>
      </c>
      <c r="M12339">
        <v>12.5</v>
      </c>
      <c r="N12339">
        <v>21</v>
      </c>
      <c r="O12339">
        <v>11.5</v>
      </c>
      <c r="S12339" t="b">
        <v>0</v>
      </c>
      <c r="T12339" t="b">
        <v>0</v>
      </c>
      <c r="U12339" t="b">
        <v>0</v>
      </c>
      <c r="V12339">
        <v>34000</v>
      </c>
      <c r="W12339">
        <v>20000</v>
      </c>
      <c r="X12339">
        <v>2.17</v>
      </c>
      <c r="Y12339">
        <v>27500</v>
      </c>
      <c r="Z12339">
        <v>2.73</v>
      </c>
    </row>
    <row r="12340" spans="1:26">
      <c r="A12340">
        <v>8718495</v>
      </c>
      <c r="B12340" t="s">
        <v>3630</v>
      </c>
      <c r="C12340" t="s">
        <v>3597</v>
      </c>
      <c r="D12340" t="s">
        <v>3775</v>
      </c>
      <c r="E12340" t="s">
        <v>3776</v>
      </c>
      <c r="F12340" t="s">
        <v>3621</v>
      </c>
      <c r="G12340">
        <v>8718495</v>
      </c>
      <c r="I12340" t="s">
        <v>3622</v>
      </c>
      <c r="J12340" t="s">
        <v>3806</v>
      </c>
      <c r="K12340" t="s">
        <v>3624</v>
      </c>
      <c r="L12340" t="s">
        <v>3807</v>
      </c>
      <c r="M12340">
        <v>13.3</v>
      </c>
      <c r="N12340">
        <v>20</v>
      </c>
      <c r="O12340">
        <v>10.5</v>
      </c>
      <c r="S12340" t="b">
        <v>0</v>
      </c>
      <c r="T12340" t="b">
        <v>0</v>
      </c>
      <c r="U12340" t="b">
        <v>0</v>
      </c>
      <c r="V12340">
        <v>18000</v>
      </c>
      <c r="W12340">
        <v>14600</v>
      </c>
      <c r="X12340">
        <v>3.08</v>
      </c>
      <c r="Y12340">
        <v>22759</v>
      </c>
      <c r="Z12340">
        <v>2.34</v>
      </c>
    </row>
    <row r="12341" spans="1:26">
      <c r="A12341">
        <v>7937663</v>
      </c>
      <c r="B12341" t="s">
        <v>3630</v>
      </c>
      <c r="C12341" t="s">
        <v>3597</v>
      </c>
      <c r="D12341" t="s">
        <v>3775</v>
      </c>
      <c r="E12341" t="s">
        <v>3776</v>
      </c>
      <c r="F12341" t="s">
        <v>3621</v>
      </c>
      <c r="G12341">
        <v>7937663</v>
      </c>
      <c r="I12341" t="s">
        <v>3622</v>
      </c>
      <c r="J12341" t="s">
        <v>3804</v>
      </c>
      <c r="K12341" t="s">
        <v>3624</v>
      </c>
      <c r="L12341" t="s">
        <v>3805</v>
      </c>
      <c r="M12341">
        <v>12.5</v>
      </c>
      <c r="N12341">
        <v>19</v>
      </c>
      <c r="O12341">
        <v>10.6</v>
      </c>
      <c r="S12341" t="b">
        <v>0</v>
      </c>
      <c r="T12341" t="b">
        <v>0</v>
      </c>
      <c r="U12341" t="b">
        <v>0</v>
      </c>
      <c r="V12341">
        <v>18000</v>
      </c>
      <c r="W12341">
        <v>11500</v>
      </c>
      <c r="X12341">
        <v>2.93</v>
      </c>
      <c r="Y12341">
        <v>16700</v>
      </c>
      <c r="Z12341">
        <v>2.33</v>
      </c>
    </row>
    <row r="12342" spans="1:26">
      <c r="A12342">
        <v>8718545</v>
      </c>
      <c r="B12342" t="s">
        <v>3630</v>
      </c>
      <c r="C12342" t="s">
        <v>3597</v>
      </c>
      <c r="D12342" t="s">
        <v>3775</v>
      </c>
      <c r="E12342" t="s">
        <v>3776</v>
      </c>
      <c r="F12342" t="s">
        <v>3621</v>
      </c>
      <c r="G12342">
        <v>8718545</v>
      </c>
      <c r="I12342" t="s">
        <v>3622</v>
      </c>
      <c r="J12342" t="s">
        <v>3802</v>
      </c>
      <c r="K12342" t="s">
        <v>3624</v>
      </c>
      <c r="L12342" t="s">
        <v>3803</v>
      </c>
      <c r="M12342">
        <v>12.5</v>
      </c>
      <c r="N12342">
        <v>19.5</v>
      </c>
      <c r="O12342">
        <v>10.6</v>
      </c>
      <c r="S12342" t="b">
        <v>0</v>
      </c>
      <c r="T12342" t="b">
        <v>0</v>
      </c>
      <c r="U12342" t="b">
        <v>0</v>
      </c>
      <c r="V12342">
        <v>22000</v>
      </c>
      <c r="W12342">
        <v>18000</v>
      </c>
      <c r="X12342">
        <v>2.69</v>
      </c>
      <c r="Y12342">
        <v>27700</v>
      </c>
      <c r="Z12342">
        <v>2.36</v>
      </c>
    </row>
    <row r="12343" spans="1:26">
      <c r="A12343">
        <v>10333026</v>
      </c>
      <c r="B12343" t="s">
        <v>3799</v>
      </c>
      <c r="C12343" t="s">
        <v>3597</v>
      </c>
      <c r="D12343" t="s">
        <v>1086</v>
      </c>
      <c r="E12343" t="s">
        <v>3768</v>
      </c>
      <c r="F12343" t="s">
        <v>3621</v>
      </c>
      <c r="G12343">
        <v>10333026</v>
      </c>
      <c r="I12343" t="s">
        <v>3622</v>
      </c>
      <c r="J12343" t="s">
        <v>3800</v>
      </c>
      <c r="K12343" t="s">
        <v>3624</v>
      </c>
      <c r="L12343" t="s">
        <v>3801</v>
      </c>
      <c r="M12343">
        <v>10.95</v>
      </c>
      <c r="N12343">
        <v>18</v>
      </c>
      <c r="O12343">
        <v>10</v>
      </c>
      <c r="S12343" t="b">
        <v>0</v>
      </c>
      <c r="T12343" t="b">
        <v>0</v>
      </c>
      <c r="U12343" t="b">
        <v>0</v>
      </c>
      <c r="V12343">
        <v>22000</v>
      </c>
      <c r="W12343">
        <v>16000</v>
      </c>
      <c r="X12343">
        <v>2.5299999999999998</v>
      </c>
      <c r="Y12343">
        <v>18310</v>
      </c>
      <c r="Z12343">
        <v>2.29</v>
      </c>
    </row>
    <row r="12344" spans="1:26">
      <c r="A12344">
        <v>8849533</v>
      </c>
      <c r="B12344" t="s">
        <v>3630</v>
      </c>
      <c r="C12344" t="s">
        <v>3597</v>
      </c>
      <c r="D12344" t="s">
        <v>3685</v>
      </c>
      <c r="E12344" t="s">
        <v>3693</v>
      </c>
      <c r="F12344" t="s">
        <v>3621</v>
      </c>
      <c r="G12344">
        <v>8849533</v>
      </c>
      <c r="I12344" t="s">
        <v>3622</v>
      </c>
      <c r="J12344" t="s">
        <v>3797</v>
      </c>
      <c r="K12344" t="s">
        <v>3624</v>
      </c>
      <c r="L12344" t="s">
        <v>3798</v>
      </c>
      <c r="M12344">
        <v>12.5</v>
      </c>
      <c r="N12344">
        <v>20</v>
      </c>
      <c r="O12344">
        <v>12.5</v>
      </c>
      <c r="S12344" t="b">
        <v>0</v>
      </c>
      <c r="T12344" t="b">
        <v>0</v>
      </c>
      <c r="U12344" t="b">
        <v>0</v>
      </c>
      <c r="V12344">
        <v>9000</v>
      </c>
      <c r="W12344">
        <v>6700</v>
      </c>
      <c r="X12344">
        <v>2.98</v>
      </c>
      <c r="Y12344">
        <v>12136</v>
      </c>
      <c r="Z12344">
        <v>2.17</v>
      </c>
    </row>
    <row r="12345" spans="1:26">
      <c r="A12345">
        <v>205282608</v>
      </c>
      <c r="B12345" t="s">
        <v>3790</v>
      </c>
      <c r="C12345" t="s">
        <v>3597</v>
      </c>
      <c r="D12345" t="s">
        <v>1049</v>
      </c>
      <c r="E12345" t="s">
        <v>3792</v>
      </c>
      <c r="F12345" t="s">
        <v>3718</v>
      </c>
      <c r="G12345">
        <v>205282608</v>
      </c>
      <c r="I12345" t="s">
        <v>3711</v>
      </c>
      <c r="J12345" t="s">
        <v>3796</v>
      </c>
      <c r="K12345" t="s">
        <v>3688</v>
      </c>
      <c r="M12345">
        <v>9.8000000000000007</v>
      </c>
      <c r="N12345">
        <v>17.8</v>
      </c>
      <c r="O12345">
        <v>9.6</v>
      </c>
      <c r="S12345" t="b">
        <v>0</v>
      </c>
      <c r="T12345" t="b">
        <v>0</v>
      </c>
      <c r="U12345" t="b">
        <v>0</v>
      </c>
      <c r="V12345">
        <v>48000</v>
      </c>
      <c r="W12345">
        <v>34000</v>
      </c>
      <c r="X12345">
        <v>2.5099999999999998</v>
      </c>
      <c r="Y12345">
        <v>50340</v>
      </c>
      <c r="Z12345">
        <v>3.02</v>
      </c>
    </row>
    <row r="12346" spans="1:26">
      <c r="A12346">
        <v>205282599</v>
      </c>
      <c r="B12346" t="s">
        <v>3790</v>
      </c>
      <c r="C12346" t="s">
        <v>3597</v>
      </c>
      <c r="D12346" t="s">
        <v>1049</v>
      </c>
      <c r="E12346" t="s">
        <v>3637</v>
      </c>
      <c r="F12346" t="s">
        <v>3718</v>
      </c>
      <c r="G12346">
        <v>205282599</v>
      </c>
      <c r="I12346" t="s">
        <v>3711</v>
      </c>
      <c r="J12346" t="s">
        <v>3796</v>
      </c>
      <c r="K12346" t="s">
        <v>3688</v>
      </c>
      <c r="M12346">
        <v>9.8000000000000007</v>
      </c>
      <c r="N12346">
        <v>17.8</v>
      </c>
      <c r="O12346">
        <v>9.6</v>
      </c>
      <c r="S12346" t="b">
        <v>0</v>
      </c>
      <c r="T12346" t="b">
        <v>0</v>
      </c>
      <c r="U12346" t="b">
        <v>0</v>
      </c>
      <c r="V12346">
        <v>48000</v>
      </c>
      <c r="W12346">
        <v>34000</v>
      </c>
      <c r="X12346">
        <v>2.5099999999999998</v>
      </c>
      <c r="Y12346">
        <v>50340</v>
      </c>
      <c r="Z12346">
        <v>3.02</v>
      </c>
    </row>
    <row r="12347" spans="1:26">
      <c r="A12347">
        <v>205261892</v>
      </c>
      <c r="B12347" t="s">
        <v>3790</v>
      </c>
      <c r="C12347" t="s">
        <v>3597</v>
      </c>
      <c r="D12347" t="s">
        <v>1049</v>
      </c>
      <c r="E12347" t="s">
        <v>3794</v>
      </c>
      <c r="F12347" t="s">
        <v>3718</v>
      </c>
      <c r="G12347">
        <v>205261892</v>
      </c>
      <c r="I12347" t="s">
        <v>3711</v>
      </c>
      <c r="J12347" t="s">
        <v>3795</v>
      </c>
      <c r="K12347" t="s">
        <v>3688</v>
      </c>
      <c r="M12347">
        <v>9.8000000000000007</v>
      </c>
      <c r="N12347">
        <v>17.8</v>
      </c>
      <c r="O12347">
        <v>9.6</v>
      </c>
      <c r="S12347" t="b">
        <v>0</v>
      </c>
      <c r="T12347" t="b">
        <v>0</v>
      </c>
      <c r="U12347" t="b">
        <v>0</v>
      </c>
      <c r="V12347">
        <v>48000</v>
      </c>
      <c r="W12347">
        <v>34000</v>
      </c>
      <c r="X12347">
        <v>2.5099999999999998</v>
      </c>
      <c r="Y12347">
        <v>50340</v>
      </c>
      <c r="Z12347">
        <v>3.02</v>
      </c>
    </row>
    <row r="12348" spans="1:26">
      <c r="A12348">
        <v>205261901</v>
      </c>
      <c r="B12348" t="s">
        <v>3790</v>
      </c>
      <c r="C12348" t="s">
        <v>3597</v>
      </c>
      <c r="D12348" t="s">
        <v>1049</v>
      </c>
      <c r="E12348" t="s">
        <v>3794</v>
      </c>
      <c r="F12348" t="s">
        <v>3718</v>
      </c>
      <c r="G12348">
        <v>205261901</v>
      </c>
      <c r="I12348" t="s">
        <v>3711</v>
      </c>
      <c r="J12348" t="s">
        <v>3796</v>
      </c>
      <c r="K12348" t="s">
        <v>3688</v>
      </c>
      <c r="M12348">
        <v>9.8000000000000007</v>
      </c>
      <c r="N12348">
        <v>17.8</v>
      </c>
      <c r="O12348">
        <v>9.6</v>
      </c>
      <c r="S12348" t="b">
        <v>0</v>
      </c>
      <c r="T12348" t="b">
        <v>0</v>
      </c>
      <c r="U12348" t="b">
        <v>0</v>
      </c>
      <c r="V12348">
        <v>48000</v>
      </c>
      <c r="W12348">
        <v>34000</v>
      </c>
      <c r="X12348">
        <v>2.5099999999999998</v>
      </c>
      <c r="Y12348">
        <v>50340</v>
      </c>
      <c r="Z12348">
        <v>3.02</v>
      </c>
    </row>
    <row r="12349" spans="1:26">
      <c r="A12349">
        <v>201863366</v>
      </c>
      <c r="B12349" t="s">
        <v>3790</v>
      </c>
      <c r="C12349" t="s">
        <v>3597</v>
      </c>
      <c r="D12349" t="s">
        <v>1049</v>
      </c>
      <c r="E12349" t="s">
        <v>3792</v>
      </c>
      <c r="F12349" t="s">
        <v>3718</v>
      </c>
      <c r="G12349">
        <v>201863366</v>
      </c>
      <c r="I12349" t="s">
        <v>3711</v>
      </c>
      <c r="J12349" t="s">
        <v>3795</v>
      </c>
      <c r="K12349" t="s">
        <v>3688</v>
      </c>
      <c r="M12349">
        <v>9.8000000000000007</v>
      </c>
      <c r="N12349">
        <v>17.8</v>
      </c>
      <c r="O12349">
        <v>9.6</v>
      </c>
      <c r="S12349" t="b">
        <v>0</v>
      </c>
      <c r="T12349" t="b">
        <v>0</v>
      </c>
      <c r="U12349" t="b">
        <v>0</v>
      </c>
      <c r="V12349">
        <v>48000</v>
      </c>
      <c r="W12349">
        <v>34000</v>
      </c>
      <c r="X12349">
        <v>2.5099999999999998</v>
      </c>
      <c r="Y12349">
        <v>50340</v>
      </c>
      <c r="Z12349">
        <v>3.02</v>
      </c>
    </row>
    <row r="12350" spans="1:26">
      <c r="A12350">
        <v>201863360</v>
      </c>
      <c r="B12350" t="s">
        <v>3790</v>
      </c>
      <c r="C12350" t="s">
        <v>3597</v>
      </c>
      <c r="D12350" t="s">
        <v>1049</v>
      </c>
      <c r="E12350" t="s">
        <v>3637</v>
      </c>
      <c r="F12350" t="s">
        <v>3718</v>
      </c>
      <c r="G12350">
        <v>201863360</v>
      </c>
      <c r="I12350" t="s">
        <v>3711</v>
      </c>
      <c r="J12350" t="s">
        <v>3795</v>
      </c>
      <c r="K12350" t="s">
        <v>3688</v>
      </c>
      <c r="M12350">
        <v>9.8000000000000007</v>
      </c>
      <c r="N12350">
        <v>17.8</v>
      </c>
      <c r="O12350">
        <v>9.6</v>
      </c>
      <c r="S12350" t="b">
        <v>0</v>
      </c>
      <c r="T12350" t="b">
        <v>0</v>
      </c>
      <c r="U12350" t="b">
        <v>0</v>
      </c>
      <c r="V12350">
        <v>48000</v>
      </c>
      <c r="W12350">
        <v>34000</v>
      </c>
      <c r="X12350">
        <v>2.5099999999999998</v>
      </c>
      <c r="Y12350">
        <v>50340</v>
      </c>
      <c r="Z12350">
        <v>3.02</v>
      </c>
    </row>
    <row r="12351" spans="1:26">
      <c r="A12351">
        <v>205261898</v>
      </c>
      <c r="B12351" t="s">
        <v>3790</v>
      </c>
      <c r="C12351" t="s">
        <v>3597</v>
      </c>
      <c r="D12351" t="s">
        <v>1049</v>
      </c>
      <c r="E12351" t="s">
        <v>3794</v>
      </c>
      <c r="F12351" t="s">
        <v>3718</v>
      </c>
      <c r="G12351">
        <v>205261898</v>
      </c>
      <c r="I12351" t="s">
        <v>3711</v>
      </c>
      <c r="J12351" t="s">
        <v>3793</v>
      </c>
      <c r="K12351" t="s">
        <v>3688</v>
      </c>
      <c r="M12351">
        <v>11.9</v>
      </c>
      <c r="N12351">
        <v>17.8</v>
      </c>
      <c r="O12351">
        <v>9.6</v>
      </c>
      <c r="S12351" t="b">
        <v>0</v>
      </c>
      <c r="T12351" t="b">
        <v>0</v>
      </c>
      <c r="U12351" t="b">
        <v>0</v>
      </c>
      <c r="V12351">
        <v>36000</v>
      </c>
      <c r="W12351">
        <v>25000</v>
      </c>
      <c r="X12351">
        <v>2.56</v>
      </c>
      <c r="Y12351">
        <v>36350</v>
      </c>
      <c r="Z12351">
        <v>2.83</v>
      </c>
    </row>
    <row r="12352" spans="1:26">
      <c r="A12352">
        <v>205282605</v>
      </c>
      <c r="B12352" t="s">
        <v>3790</v>
      </c>
      <c r="C12352" t="s">
        <v>3597</v>
      </c>
      <c r="D12352" t="s">
        <v>1049</v>
      </c>
      <c r="E12352" t="s">
        <v>3792</v>
      </c>
      <c r="F12352" t="s">
        <v>3718</v>
      </c>
      <c r="G12352">
        <v>205282605</v>
      </c>
      <c r="I12352" t="s">
        <v>3711</v>
      </c>
      <c r="J12352" t="s">
        <v>3793</v>
      </c>
      <c r="K12352" t="s">
        <v>3688</v>
      </c>
      <c r="M12352">
        <v>11.9</v>
      </c>
      <c r="N12352">
        <v>17.8</v>
      </c>
      <c r="O12352">
        <v>9.6</v>
      </c>
      <c r="S12352" t="b">
        <v>0</v>
      </c>
      <c r="T12352" t="b">
        <v>0</v>
      </c>
      <c r="U12352" t="b">
        <v>0</v>
      </c>
      <c r="V12352">
        <v>36000</v>
      </c>
      <c r="W12352">
        <v>25000</v>
      </c>
      <c r="X12352">
        <v>2.56</v>
      </c>
      <c r="Y12352">
        <v>36350</v>
      </c>
      <c r="Z12352">
        <v>2.83</v>
      </c>
    </row>
    <row r="12353" spans="1:26">
      <c r="A12353">
        <v>205261889</v>
      </c>
      <c r="B12353" t="s">
        <v>3790</v>
      </c>
      <c r="C12353" t="s">
        <v>3597</v>
      </c>
      <c r="D12353" t="s">
        <v>1049</v>
      </c>
      <c r="E12353" t="s">
        <v>3794</v>
      </c>
      <c r="F12353" t="s">
        <v>3718</v>
      </c>
      <c r="G12353">
        <v>205261889</v>
      </c>
      <c r="I12353" t="s">
        <v>3711</v>
      </c>
      <c r="J12353" t="s">
        <v>3791</v>
      </c>
      <c r="K12353" t="s">
        <v>3688</v>
      </c>
      <c r="M12353">
        <v>11.9</v>
      </c>
      <c r="N12353">
        <v>17.8</v>
      </c>
      <c r="O12353">
        <v>9.6</v>
      </c>
      <c r="S12353" t="b">
        <v>0</v>
      </c>
      <c r="T12353" t="b">
        <v>0</v>
      </c>
      <c r="U12353" t="b">
        <v>0</v>
      </c>
      <c r="V12353">
        <v>36000</v>
      </c>
      <c r="W12353">
        <v>25000</v>
      </c>
      <c r="X12353">
        <v>2.56</v>
      </c>
      <c r="Y12353">
        <v>36350</v>
      </c>
      <c r="Z12353">
        <v>2.83</v>
      </c>
    </row>
    <row r="12354" spans="1:26">
      <c r="A12354">
        <v>205282596</v>
      </c>
      <c r="B12354" t="s">
        <v>3790</v>
      </c>
      <c r="C12354" t="s">
        <v>3597</v>
      </c>
      <c r="D12354" t="s">
        <v>1049</v>
      </c>
      <c r="E12354" t="s">
        <v>3637</v>
      </c>
      <c r="F12354" t="s">
        <v>3718</v>
      </c>
      <c r="G12354">
        <v>205282596</v>
      </c>
      <c r="I12354" t="s">
        <v>3711</v>
      </c>
      <c r="J12354" t="s">
        <v>3793</v>
      </c>
      <c r="K12354" t="s">
        <v>3688</v>
      </c>
      <c r="M12354">
        <v>11.9</v>
      </c>
      <c r="N12354">
        <v>17.8</v>
      </c>
      <c r="O12354">
        <v>9.6</v>
      </c>
      <c r="S12354" t="b">
        <v>0</v>
      </c>
      <c r="T12354" t="b">
        <v>0</v>
      </c>
      <c r="U12354" t="b">
        <v>0</v>
      </c>
      <c r="V12354">
        <v>36000</v>
      </c>
      <c r="W12354">
        <v>25000</v>
      </c>
      <c r="X12354">
        <v>2.56</v>
      </c>
      <c r="Y12354">
        <v>36350</v>
      </c>
      <c r="Z12354">
        <v>2.83</v>
      </c>
    </row>
    <row r="12355" spans="1:26">
      <c r="A12355">
        <v>201863364</v>
      </c>
      <c r="B12355" t="s">
        <v>3790</v>
      </c>
      <c r="C12355" t="s">
        <v>3597</v>
      </c>
      <c r="D12355" t="s">
        <v>1049</v>
      </c>
      <c r="E12355" t="s">
        <v>3792</v>
      </c>
      <c r="F12355" t="s">
        <v>3718</v>
      </c>
      <c r="G12355">
        <v>201863364</v>
      </c>
      <c r="I12355" t="s">
        <v>3711</v>
      </c>
      <c r="J12355" t="s">
        <v>3791</v>
      </c>
      <c r="K12355" t="s">
        <v>3688</v>
      </c>
      <c r="M12355">
        <v>11.9</v>
      </c>
      <c r="N12355">
        <v>17.8</v>
      </c>
      <c r="O12355">
        <v>9.6</v>
      </c>
      <c r="S12355" t="b">
        <v>0</v>
      </c>
      <c r="T12355" t="b">
        <v>0</v>
      </c>
      <c r="U12355" t="b">
        <v>0</v>
      </c>
      <c r="V12355">
        <v>36000</v>
      </c>
      <c r="W12355">
        <v>25000</v>
      </c>
      <c r="X12355">
        <v>2.56</v>
      </c>
      <c r="Y12355">
        <v>36350</v>
      </c>
      <c r="Z12355">
        <v>2.83</v>
      </c>
    </row>
    <row r="12356" spans="1:26">
      <c r="A12356">
        <v>201863358</v>
      </c>
      <c r="B12356" t="s">
        <v>3790</v>
      </c>
      <c r="C12356" t="s">
        <v>3597</v>
      </c>
      <c r="D12356" t="s">
        <v>1049</v>
      </c>
      <c r="E12356" t="s">
        <v>3637</v>
      </c>
      <c r="F12356" t="s">
        <v>3718</v>
      </c>
      <c r="G12356">
        <v>201863358</v>
      </c>
      <c r="I12356" t="s">
        <v>3711</v>
      </c>
      <c r="J12356" t="s">
        <v>3791</v>
      </c>
      <c r="K12356" t="s">
        <v>3688</v>
      </c>
      <c r="M12356">
        <v>11.9</v>
      </c>
      <c r="N12356">
        <v>17.8</v>
      </c>
      <c r="O12356">
        <v>9.6</v>
      </c>
      <c r="S12356" t="b">
        <v>0</v>
      </c>
      <c r="T12356" t="b">
        <v>0</v>
      </c>
      <c r="U12356" t="b">
        <v>0</v>
      </c>
      <c r="V12356">
        <v>36000</v>
      </c>
      <c r="W12356">
        <v>25000</v>
      </c>
      <c r="X12356">
        <v>2.56</v>
      </c>
      <c r="Y12356">
        <v>36350</v>
      </c>
      <c r="Z12356">
        <v>2.83</v>
      </c>
    </row>
    <row r="12357" spans="1:26">
      <c r="A12357">
        <v>202373676</v>
      </c>
      <c r="B12357" t="s">
        <v>3742</v>
      </c>
      <c r="C12357" t="s">
        <v>3597</v>
      </c>
      <c r="D12357" t="s">
        <v>3743</v>
      </c>
      <c r="E12357" t="s">
        <v>3747</v>
      </c>
      <c r="F12357" t="s">
        <v>3787</v>
      </c>
      <c r="G12357">
        <v>202373676</v>
      </c>
      <c r="I12357" t="s">
        <v>3622</v>
      </c>
      <c r="J12357" t="s">
        <v>3788</v>
      </c>
      <c r="L12357" t="s">
        <v>3789</v>
      </c>
      <c r="M12357">
        <v>15.8</v>
      </c>
      <c r="N12357">
        <v>28.2</v>
      </c>
      <c r="O12357">
        <v>13</v>
      </c>
      <c r="S12357" t="b">
        <v>0</v>
      </c>
      <c r="T12357" t="b">
        <v>0</v>
      </c>
      <c r="U12357" t="b">
        <v>1</v>
      </c>
      <c r="V12357">
        <v>9000</v>
      </c>
      <c r="W12357">
        <v>7500</v>
      </c>
      <c r="X12357">
        <v>2.75</v>
      </c>
      <c r="Y12357">
        <v>13400</v>
      </c>
      <c r="Z12357">
        <v>2.11</v>
      </c>
    </row>
    <row r="12358" spans="1:26">
      <c r="A12358">
        <v>205047853</v>
      </c>
      <c r="B12358" t="s">
        <v>3781</v>
      </c>
      <c r="C12358" t="s">
        <v>3597</v>
      </c>
      <c r="D12358" t="s">
        <v>1093</v>
      </c>
      <c r="E12358" t="s">
        <v>3782</v>
      </c>
      <c r="F12358" t="s">
        <v>3621</v>
      </c>
      <c r="G12358">
        <v>205047853</v>
      </c>
      <c r="I12358" t="s">
        <v>3622</v>
      </c>
      <c r="J12358" t="s">
        <v>3785</v>
      </c>
      <c r="K12358" t="s">
        <v>3624</v>
      </c>
      <c r="L12358" t="s">
        <v>3786</v>
      </c>
      <c r="M12358">
        <v>12.55</v>
      </c>
      <c r="N12358">
        <v>21.1</v>
      </c>
      <c r="O12358">
        <v>12</v>
      </c>
      <c r="S12358" t="b">
        <v>0</v>
      </c>
      <c r="T12358" t="b">
        <v>0</v>
      </c>
      <c r="U12358" t="b">
        <v>1</v>
      </c>
      <c r="V12358">
        <v>14700</v>
      </c>
      <c r="W12358">
        <v>11000</v>
      </c>
      <c r="X12358">
        <v>3.16</v>
      </c>
      <c r="Y12358">
        <v>19000</v>
      </c>
      <c r="Z12358">
        <v>2.2000000000000002</v>
      </c>
    </row>
    <row r="12359" spans="1:26">
      <c r="A12359">
        <v>205047852</v>
      </c>
      <c r="B12359" t="s">
        <v>3781</v>
      </c>
      <c r="C12359" t="s">
        <v>3597</v>
      </c>
      <c r="D12359" t="s">
        <v>1093</v>
      </c>
      <c r="E12359" t="s">
        <v>3782</v>
      </c>
      <c r="F12359" t="s">
        <v>3621</v>
      </c>
      <c r="G12359">
        <v>205047852</v>
      </c>
      <c r="I12359" t="s">
        <v>3622</v>
      </c>
      <c r="J12359" t="s">
        <v>3783</v>
      </c>
      <c r="K12359" t="s">
        <v>3624</v>
      </c>
      <c r="L12359" t="s">
        <v>3784</v>
      </c>
      <c r="M12359">
        <v>14.15</v>
      </c>
      <c r="N12359">
        <v>24.6</v>
      </c>
      <c r="O12359">
        <v>13</v>
      </c>
      <c r="S12359" t="b">
        <v>0</v>
      </c>
      <c r="T12359" t="b">
        <v>0</v>
      </c>
      <c r="U12359" t="b">
        <v>1</v>
      </c>
      <c r="V12359">
        <v>11500</v>
      </c>
      <c r="W12359">
        <v>10000</v>
      </c>
      <c r="X12359">
        <v>2.79</v>
      </c>
      <c r="Y12359">
        <v>14600</v>
      </c>
      <c r="Z12359">
        <v>2.71</v>
      </c>
    </row>
    <row r="12360" spans="1:26">
      <c r="A12360">
        <v>201754296</v>
      </c>
      <c r="B12360" t="s">
        <v>3778</v>
      </c>
      <c r="C12360" t="s">
        <v>3597</v>
      </c>
      <c r="D12360" t="s">
        <v>3743</v>
      </c>
      <c r="E12360" t="s">
        <v>3752</v>
      </c>
      <c r="F12360" t="s">
        <v>3621</v>
      </c>
      <c r="G12360">
        <v>201754296</v>
      </c>
      <c r="I12360" t="s">
        <v>3622</v>
      </c>
      <c r="J12360" t="s">
        <v>3779</v>
      </c>
      <c r="K12360" t="s">
        <v>3624</v>
      </c>
      <c r="L12360" t="s">
        <v>3780</v>
      </c>
      <c r="M12360">
        <v>16.100000000000001</v>
      </c>
      <c r="N12360">
        <v>30.5</v>
      </c>
      <c r="O12360">
        <v>13.5</v>
      </c>
      <c r="S12360" t="b">
        <v>0</v>
      </c>
      <c r="T12360" t="b">
        <v>0</v>
      </c>
      <c r="U12360" t="b">
        <v>0</v>
      </c>
      <c r="V12360">
        <v>9000</v>
      </c>
      <c r="W12360">
        <v>6700</v>
      </c>
      <c r="X12360">
        <v>3.27</v>
      </c>
      <c r="Y12360">
        <v>12200</v>
      </c>
      <c r="Z12360">
        <v>2.48</v>
      </c>
    </row>
    <row r="12361" spans="1:26">
      <c r="A12361">
        <v>204760468</v>
      </c>
      <c r="B12361" t="s">
        <v>3771</v>
      </c>
      <c r="C12361" t="s">
        <v>3597</v>
      </c>
      <c r="D12361" t="s">
        <v>1086</v>
      </c>
      <c r="E12361" t="s">
        <v>3768</v>
      </c>
      <c r="F12361" t="s">
        <v>3621</v>
      </c>
      <c r="G12361">
        <v>204760468</v>
      </c>
      <c r="I12361" t="s">
        <v>3622</v>
      </c>
      <c r="J12361" t="s">
        <v>3772</v>
      </c>
      <c r="K12361" t="s">
        <v>3624</v>
      </c>
      <c r="L12361" t="s">
        <v>3773</v>
      </c>
      <c r="M12361">
        <v>13</v>
      </c>
      <c r="N12361">
        <v>23</v>
      </c>
      <c r="O12361">
        <v>10.5</v>
      </c>
      <c r="S12361" t="b">
        <v>0</v>
      </c>
      <c r="T12361" t="b">
        <v>0</v>
      </c>
      <c r="U12361" t="b">
        <v>0</v>
      </c>
      <c r="V12361">
        <v>9000</v>
      </c>
      <c r="W12361">
        <v>6100</v>
      </c>
      <c r="X12361">
        <v>2.38</v>
      </c>
      <c r="Y12361">
        <v>10215</v>
      </c>
      <c r="Z12361">
        <v>2.36</v>
      </c>
    </row>
    <row r="12362" spans="1:26">
      <c r="A12362">
        <v>205287677</v>
      </c>
      <c r="B12362" t="s">
        <v>3767</v>
      </c>
      <c r="C12362" t="s">
        <v>3597</v>
      </c>
      <c r="D12362" t="s">
        <v>1086</v>
      </c>
      <c r="E12362" t="s">
        <v>3768</v>
      </c>
      <c r="F12362" t="s">
        <v>3753</v>
      </c>
      <c r="G12362">
        <v>205287677</v>
      </c>
      <c r="I12362" t="s">
        <v>3601</v>
      </c>
      <c r="J12362" t="s">
        <v>3769</v>
      </c>
      <c r="K12362" t="s">
        <v>3624</v>
      </c>
      <c r="L12362" t="s">
        <v>3770</v>
      </c>
      <c r="M12362">
        <v>9.6</v>
      </c>
      <c r="N12362">
        <v>16</v>
      </c>
      <c r="O12362">
        <v>9</v>
      </c>
      <c r="S12362" t="b">
        <v>0</v>
      </c>
      <c r="T12362" t="b">
        <v>0</v>
      </c>
      <c r="U12362" t="b">
        <v>0</v>
      </c>
      <c r="V12362">
        <v>48000</v>
      </c>
      <c r="W12362">
        <v>33000</v>
      </c>
      <c r="X12362">
        <v>2.25</v>
      </c>
      <c r="Y12362">
        <v>48000</v>
      </c>
      <c r="Z12362">
        <v>2.93</v>
      </c>
    </row>
    <row r="12363" spans="1:26">
      <c r="A12363">
        <v>10513887</v>
      </c>
      <c r="B12363" t="s">
        <v>3764</v>
      </c>
      <c r="C12363" t="s">
        <v>3597</v>
      </c>
      <c r="D12363" t="s">
        <v>3714</v>
      </c>
      <c r="E12363" t="s">
        <v>3714</v>
      </c>
      <c r="F12363" t="s">
        <v>3600</v>
      </c>
      <c r="G12363">
        <v>10513887</v>
      </c>
      <c r="I12363" t="s">
        <v>3601</v>
      </c>
      <c r="J12363" t="s">
        <v>3765</v>
      </c>
      <c r="L12363" t="s">
        <v>3766</v>
      </c>
      <c r="M12363">
        <v>12.5</v>
      </c>
      <c r="N12363">
        <v>18</v>
      </c>
      <c r="O12363">
        <v>10</v>
      </c>
      <c r="S12363" t="b">
        <v>0</v>
      </c>
      <c r="T12363" t="b">
        <v>0</v>
      </c>
      <c r="U12363" t="b">
        <v>0</v>
      </c>
      <c r="V12363">
        <v>24000</v>
      </c>
      <c r="W12363">
        <v>18000</v>
      </c>
      <c r="X12363">
        <v>2.78</v>
      </c>
      <c r="Y12363">
        <v>22000</v>
      </c>
      <c r="Z12363">
        <v>2.15</v>
      </c>
    </row>
    <row r="12364" spans="1:26">
      <c r="A12364">
        <v>202392228</v>
      </c>
      <c r="B12364" t="s">
        <v>3742</v>
      </c>
      <c r="C12364" t="s">
        <v>3597</v>
      </c>
      <c r="D12364" t="s">
        <v>3743</v>
      </c>
      <c r="E12364" t="s">
        <v>3747</v>
      </c>
      <c r="F12364" t="s">
        <v>3753</v>
      </c>
      <c r="G12364">
        <v>202392228</v>
      </c>
      <c r="I12364" t="s">
        <v>3601</v>
      </c>
      <c r="J12364" t="s">
        <v>3763</v>
      </c>
      <c r="K12364" t="s">
        <v>3624</v>
      </c>
      <c r="L12364" t="s">
        <v>3755</v>
      </c>
      <c r="M12364">
        <v>13</v>
      </c>
      <c r="N12364">
        <v>19.2</v>
      </c>
      <c r="O12364">
        <v>11.6</v>
      </c>
      <c r="S12364" t="b">
        <v>0</v>
      </c>
      <c r="T12364" t="b">
        <v>0</v>
      </c>
      <c r="U12364" t="b">
        <v>0</v>
      </c>
      <c r="V12364">
        <v>18000</v>
      </c>
      <c r="W12364">
        <v>11300</v>
      </c>
      <c r="X12364">
        <v>2.2999999999999998</v>
      </c>
      <c r="Y12364">
        <v>14000</v>
      </c>
      <c r="Z12364">
        <v>2.85</v>
      </c>
    </row>
    <row r="12365" spans="1:26">
      <c r="A12365">
        <v>202392224</v>
      </c>
      <c r="B12365" t="s">
        <v>3742</v>
      </c>
      <c r="C12365" t="s">
        <v>3597</v>
      </c>
      <c r="D12365" t="s">
        <v>3743</v>
      </c>
      <c r="E12365" t="s">
        <v>3747</v>
      </c>
      <c r="F12365" t="s">
        <v>3753</v>
      </c>
      <c r="G12365">
        <v>202392224</v>
      </c>
      <c r="I12365" t="s">
        <v>3601</v>
      </c>
      <c r="J12365" t="s">
        <v>3758</v>
      </c>
      <c r="K12365" t="s">
        <v>3624</v>
      </c>
      <c r="L12365" t="s">
        <v>3761</v>
      </c>
      <c r="M12365">
        <v>12.7</v>
      </c>
      <c r="N12365">
        <v>18</v>
      </c>
      <c r="O12365">
        <v>12.1</v>
      </c>
      <c r="S12365" t="b">
        <v>0</v>
      </c>
      <c r="T12365" t="b">
        <v>0</v>
      </c>
      <c r="U12365" t="b">
        <v>0</v>
      </c>
      <c r="V12365">
        <v>12000</v>
      </c>
      <c r="W12365">
        <v>9900</v>
      </c>
      <c r="X12365">
        <v>2.59</v>
      </c>
      <c r="Y12365">
        <v>9900</v>
      </c>
      <c r="Z12365">
        <v>2.59</v>
      </c>
    </row>
    <row r="12366" spans="1:26">
      <c r="A12366">
        <v>202392212</v>
      </c>
      <c r="B12366" t="s">
        <v>3742</v>
      </c>
      <c r="C12366" t="s">
        <v>3597</v>
      </c>
      <c r="D12366" t="s">
        <v>3743</v>
      </c>
      <c r="E12366" t="s">
        <v>3747</v>
      </c>
      <c r="F12366" t="s">
        <v>3753</v>
      </c>
      <c r="G12366">
        <v>202392212</v>
      </c>
      <c r="I12366" t="s">
        <v>3601</v>
      </c>
      <c r="J12366" t="s">
        <v>3760</v>
      </c>
      <c r="K12366" t="s">
        <v>3624</v>
      </c>
      <c r="L12366" t="s">
        <v>3757</v>
      </c>
      <c r="M12366">
        <v>12.5</v>
      </c>
      <c r="N12366">
        <v>19.7</v>
      </c>
      <c r="O12366">
        <v>12.6</v>
      </c>
      <c r="S12366" t="b">
        <v>0</v>
      </c>
      <c r="T12366" t="b">
        <v>0</v>
      </c>
      <c r="U12366" t="b">
        <v>0</v>
      </c>
      <c r="V12366">
        <v>9000</v>
      </c>
      <c r="W12366">
        <v>7600</v>
      </c>
      <c r="X12366">
        <v>2.5299999999999998</v>
      </c>
      <c r="Y12366">
        <v>7600</v>
      </c>
      <c r="Z12366">
        <v>2.5299999999999998</v>
      </c>
    </row>
    <row r="12367" spans="1:26">
      <c r="A12367">
        <v>202392216</v>
      </c>
      <c r="B12367" t="s">
        <v>3742</v>
      </c>
      <c r="C12367" t="s">
        <v>3597</v>
      </c>
      <c r="D12367" t="s">
        <v>3743</v>
      </c>
      <c r="E12367" t="s">
        <v>3747</v>
      </c>
      <c r="F12367" t="s">
        <v>3753</v>
      </c>
      <c r="G12367">
        <v>202392216</v>
      </c>
      <c r="I12367" t="s">
        <v>3601</v>
      </c>
      <c r="J12367" t="s">
        <v>3758</v>
      </c>
      <c r="K12367" t="s">
        <v>3624</v>
      </c>
      <c r="L12367" t="s">
        <v>3759</v>
      </c>
      <c r="M12367">
        <v>12.9</v>
      </c>
      <c r="N12367">
        <v>20.5</v>
      </c>
      <c r="O12367">
        <v>13</v>
      </c>
      <c r="S12367" t="b">
        <v>0</v>
      </c>
      <c r="T12367" t="b">
        <v>0</v>
      </c>
      <c r="U12367" t="b">
        <v>0</v>
      </c>
      <c r="V12367">
        <v>12000</v>
      </c>
      <c r="W12367">
        <v>9900</v>
      </c>
      <c r="X12367">
        <v>2.15</v>
      </c>
      <c r="Y12367">
        <v>11300</v>
      </c>
      <c r="Z12367">
        <v>2.4500000000000002</v>
      </c>
    </row>
    <row r="12368" spans="1:26">
      <c r="A12368">
        <v>202392045</v>
      </c>
      <c r="B12368" t="s">
        <v>3742</v>
      </c>
      <c r="C12368" t="s">
        <v>3597</v>
      </c>
      <c r="D12368" t="s">
        <v>3743</v>
      </c>
      <c r="E12368" t="s">
        <v>3752</v>
      </c>
      <c r="F12368" t="s">
        <v>3753</v>
      </c>
      <c r="G12368">
        <v>202392045</v>
      </c>
      <c r="I12368" t="s">
        <v>3601</v>
      </c>
      <c r="J12368" t="s">
        <v>3754</v>
      </c>
      <c r="K12368" t="s">
        <v>3624</v>
      </c>
      <c r="L12368" t="s">
        <v>3755</v>
      </c>
      <c r="M12368">
        <v>13</v>
      </c>
      <c r="N12368">
        <v>19.2</v>
      </c>
      <c r="O12368">
        <v>11.2</v>
      </c>
      <c r="S12368" t="b">
        <v>0</v>
      </c>
      <c r="T12368" t="b">
        <v>0</v>
      </c>
      <c r="U12368" t="b">
        <v>0</v>
      </c>
      <c r="V12368">
        <v>15000</v>
      </c>
      <c r="W12368">
        <v>11300</v>
      </c>
      <c r="X12368">
        <v>2.2400000000000002</v>
      </c>
      <c r="Y12368">
        <v>11300</v>
      </c>
      <c r="Z12368">
        <v>2.2400000000000002</v>
      </c>
    </row>
    <row r="12369" spans="1:26">
      <c r="A12369">
        <v>202392240</v>
      </c>
      <c r="B12369" t="s">
        <v>3742</v>
      </c>
      <c r="C12369" t="s">
        <v>3597</v>
      </c>
      <c r="D12369" t="s">
        <v>3743</v>
      </c>
      <c r="E12369" t="s">
        <v>3747</v>
      </c>
      <c r="F12369" t="s">
        <v>3600</v>
      </c>
      <c r="G12369">
        <v>202392240</v>
      </c>
      <c r="I12369" t="s">
        <v>3601</v>
      </c>
      <c r="J12369" t="s">
        <v>3748</v>
      </c>
      <c r="K12369" t="s">
        <v>3624</v>
      </c>
      <c r="L12369" t="s">
        <v>3749</v>
      </c>
      <c r="M12369">
        <v>13.2</v>
      </c>
      <c r="N12369">
        <v>18</v>
      </c>
      <c r="O12369">
        <v>12.6</v>
      </c>
      <c r="S12369" t="b">
        <v>0</v>
      </c>
      <c r="T12369" t="b">
        <v>0</v>
      </c>
      <c r="U12369" t="b">
        <v>0</v>
      </c>
      <c r="V12369">
        <v>18000</v>
      </c>
      <c r="W12369">
        <v>14000</v>
      </c>
      <c r="X12369">
        <v>2.81</v>
      </c>
      <c r="Y12369">
        <v>14000</v>
      </c>
      <c r="Z12369">
        <v>2.81</v>
      </c>
    </row>
    <row r="12370" spans="1:26">
      <c r="A12370">
        <v>205291989</v>
      </c>
      <c r="B12370" t="s">
        <v>3737</v>
      </c>
      <c r="C12370" t="s">
        <v>3597</v>
      </c>
      <c r="D12370" t="s">
        <v>3727</v>
      </c>
      <c r="E12370" t="s">
        <v>3728</v>
      </c>
      <c r="F12370" t="s">
        <v>3621</v>
      </c>
      <c r="G12370">
        <v>205291989</v>
      </c>
      <c r="I12370" t="s">
        <v>3622</v>
      </c>
      <c r="J12370" t="s">
        <v>3740</v>
      </c>
      <c r="K12370" t="s">
        <v>3624</v>
      </c>
      <c r="L12370" t="s">
        <v>3741</v>
      </c>
      <c r="M12370">
        <v>15</v>
      </c>
      <c r="N12370">
        <v>27</v>
      </c>
      <c r="O12370">
        <v>13</v>
      </c>
      <c r="S12370" t="b">
        <v>0</v>
      </c>
      <c r="T12370" t="b">
        <v>0</v>
      </c>
      <c r="U12370" t="b">
        <v>0</v>
      </c>
      <c r="V12370">
        <v>12000</v>
      </c>
      <c r="W12370">
        <v>9300</v>
      </c>
      <c r="X12370">
        <v>3.21</v>
      </c>
      <c r="Y12370">
        <v>19300</v>
      </c>
      <c r="Z12370">
        <v>3.35</v>
      </c>
    </row>
    <row r="12371" spans="1:26">
      <c r="A12371">
        <v>205291988</v>
      </c>
      <c r="B12371" t="s">
        <v>3737</v>
      </c>
      <c r="C12371" t="s">
        <v>3597</v>
      </c>
      <c r="D12371" t="s">
        <v>3727</v>
      </c>
      <c r="E12371" t="s">
        <v>3728</v>
      </c>
      <c r="F12371" t="s">
        <v>3621</v>
      </c>
      <c r="G12371">
        <v>205291988</v>
      </c>
      <c r="I12371" t="s">
        <v>3622</v>
      </c>
      <c r="J12371" t="s">
        <v>3738</v>
      </c>
      <c r="K12371" t="s">
        <v>3624</v>
      </c>
      <c r="L12371" t="s">
        <v>3739</v>
      </c>
      <c r="M12371">
        <v>16</v>
      </c>
      <c r="N12371">
        <v>30</v>
      </c>
      <c r="O12371">
        <v>15.2</v>
      </c>
      <c r="S12371" t="b">
        <v>0</v>
      </c>
      <c r="T12371" t="b">
        <v>0</v>
      </c>
      <c r="U12371" t="b">
        <v>0</v>
      </c>
      <c r="V12371">
        <v>9000</v>
      </c>
      <c r="W12371">
        <v>6500</v>
      </c>
      <c r="X12371">
        <v>2.89</v>
      </c>
      <c r="Y12371">
        <v>13500</v>
      </c>
      <c r="Z12371">
        <v>2.5499999999999998</v>
      </c>
    </row>
    <row r="12372" spans="1:26">
      <c r="A12372">
        <v>204722821</v>
      </c>
      <c r="B12372" t="s">
        <v>3726</v>
      </c>
      <c r="C12372" t="s">
        <v>3597</v>
      </c>
      <c r="D12372" t="s">
        <v>3727</v>
      </c>
      <c r="E12372" t="s">
        <v>3728</v>
      </c>
      <c r="F12372" t="s">
        <v>3621</v>
      </c>
      <c r="G12372">
        <v>204722821</v>
      </c>
      <c r="I12372" t="s">
        <v>3601</v>
      </c>
      <c r="J12372" t="s">
        <v>3735</v>
      </c>
      <c r="K12372" t="s">
        <v>3624</v>
      </c>
      <c r="L12372" t="s">
        <v>3736</v>
      </c>
      <c r="M12372">
        <v>10.5</v>
      </c>
      <c r="N12372">
        <v>18</v>
      </c>
      <c r="O12372">
        <v>11</v>
      </c>
      <c r="S12372" t="b">
        <v>0</v>
      </c>
      <c r="T12372" t="b">
        <v>0</v>
      </c>
      <c r="U12372" t="b">
        <v>1</v>
      </c>
      <c r="V12372">
        <v>9000</v>
      </c>
      <c r="W12372">
        <v>6500</v>
      </c>
      <c r="X12372">
        <v>2.8</v>
      </c>
      <c r="Y12372">
        <v>8200</v>
      </c>
      <c r="Z12372">
        <v>2.29</v>
      </c>
    </row>
    <row r="12373" spans="1:26">
      <c r="A12373">
        <v>204722824</v>
      </c>
      <c r="B12373" t="s">
        <v>3726</v>
      </c>
      <c r="C12373" t="s">
        <v>3597</v>
      </c>
      <c r="D12373" t="s">
        <v>3727</v>
      </c>
      <c r="E12373" t="s">
        <v>3728</v>
      </c>
      <c r="F12373" t="s">
        <v>3621</v>
      </c>
      <c r="G12373">
        <v>204722824</v>
      </c>
      <c r="I12373" t="s">
        <v>3601</v>
      </c>
      <c r="J12373" t="s">
        <v>3733</v>
      </c>
      <c r="K12373" t="s">
        <v>3624</v>
      </c>
      <c r="L12373" t="s">
        <v>3734</v>
      </c>
      <c r="M12373">
        <v>10</v>
      </c>
      <c r="N12373">
        <v>18</v>
      </c>
      <c r="O12373">
        <v>10</v>
      </c>
      <c r="S12373" t="b">
        <v>0</v>
      </c>
      <c r="T12373" t="b">
        <v>0</v>
      </c>
      <c r="U12373" t="b">
        <v>0</v>
      </c>
      <c r="V12373">
        <v>22600</v>
      </c>
      <c r="W12373">
        <v>16000</v>
      </c>
      <c r="X12373">
        <v>2.61</v>
      </c>
      <c r="Y12373">
        <v>19300</v>
      </c>
      <c r="Z12373">
        <v>2.1800000000000002</v>
      </c>
    </row>
    <row r="12374" spans="1:26">
      <c r="A12374">
        <v>204722822</v>
      </c>
      <c r="B12374" t="s">
        <v>3726</v>
      </c>
      <c r="C12374" t="s">
        <v>3597</v>
      </c>
      <c r="D12374" t="s">
        <v>3727</v>
      </c>
      <c r="E12374" t="s">
        <v>3728</v>
      </c>
      <c r="F12374" t="s">
        <v>3621</v>
      </c>
      <c r="G12374">
        <v>204722822</v>
      </c>
      <c r="I12374" t="s">
        <v>3601</v>
      </c>
      <c r="J12374" t="s">
        <v>3731</v>
      </c>
      <c r="K12374" t="s">
        <v>3624</v>
      </c>
      <c r="L12374" t="s">
        <v>3732</v>
      </c>
      <c r="M12374">
        <v>10</v>
      </c>
      <c r="N12374">
        <v>18</v>
      </c>
      <c r="O12374">
        <v>11</v>
      </c>
      <c r="S12374" t="b">
        <v>0</v>
      </c>
      <c r="T12374" t="b">
        <v>0</v>
      </c>
      <c r="U12374" t="b">
        <v>0</v>
      </c>
      <c r="V12374">
        <v>12000</v>
      </c>
      <c r="W12374">
        <v>7000</v>
      </c>
      <c r="X12374">
        <v>2.6</v>
      </c>
      <c r="Y12374">
        <v>10000</v>
      </c>
      <c r="Z12374">
        <v>2.08</v>
      </c>
    </row>
    <row r="12375" spans="1:26">
      <c r="A12375">
        <v>204722823</v>
      </c>
      <c r="B12375" t="s">
        <v>3726</v>
      </c>
      <c r="C12375" t="s">
        <v>3597</v>
      </c>
      <c r="D12375" t="s">
        <v>3727</v>
      </c>
      <c r="E12375" t="s">
        <v>3728</v>
      </c>
      <c r="F12375" t="s">
        <v>3621</v>
      </c>
      <c r="G12375">
        <v>204722823</v>
      </c>
      <c r="I12375" t="s">
        <v>3601</v>
      </c>
      <c r="J12375" t="s">
        <v>3729</v>
      </c>
      <c r="K12375" t="s">
        <v>3624</v>
      </c>
      <c r="L12375" t="s">
        <v>3730</v>
      </c>
      <c r="M12375">
        <v>10</v>
      </c>
      <c r="N12375">
        <v>18</v>
      </c>
      <c r="O12375">
        <v>10.5</v>
      </c>
      <c r="S12375" t="b">
        <v>0</v>
      </c>
      <c r="T12375" t="b">
        <v>0</v>
      </c>
      <c r="U12375" t="b">
        <v>0</v>
      </c>
      <c r="V12375">
        <v>17800</v>
      </c>
      <c r="W12375">
        <v>11200</v>
      </c>
      <c r="X12375">
        <v>2.71</v>
      </c>
      <c r="Y12375">
        <v>15500</v>
      </c>
      <c r="Z12375">
        <v>2.74</v>
      </c>
    </row>
    <row r="12376" spans="1:26">
      <c r="A12376">
        <v>8898930</v>
      </c>
      <c r="B12376" t="s">
        <v>3723</v>
      </c>
      <c r="C12376" t="s">
        <v>3597</v>
      </c>
      <c r="D12376" t="s">
        <v>3714</v>
      </c>
      <c r="E12376" t="s">
        <v>3714</v>
      </c>
      <c r="F12376" t="s">
        <v>3710</v>
      </c>
      <c r="G12376">
        <v>8898930</v>
      </c>
      <c r="I12376" t="s">
        <v>3711</v>
      </c>
      <c r="J12376" t="s">
        <v>3724</v>
      </c>
      <c r="K12376" t="s">
        <v>3725</v>
      </c>
      <c r="M12376">
        <v>10.95</v>
      </c>
      <c r="N12376">
        <v>19.5</v>
      </c>
      <c r="O12376">
        <v>10.75</v>
      </c>
      <c r="S12376" t="b">
        <v>0</v>
      </c>
      <c r="T12376" t="b">
        <v>0</v>
      </c>
      <c r="U12376" t="b">
        <v>0</v>
      </c>
      <c r="V12376">
        <v>59000</v>
      </c>
      <c r="W12376">
        <v>42000</v>
      </c>
      <c r="X12376">
        <v>2.77</v>
      </c>
      <c r="Y12376">
        <v>53771</v>
      </c>
      <c r="Z12376">
        <v>2.76</v>
      </c>
    </row>
    <row r="12377" spans="1:26">
      <c r="A12377">
        <v>8898928</v>
      </c>
      <c r="B12377" t="s">
        <v>3723</v>
      </c>
      <c r="C12377" t="s">
        <v>3597</v>
      </c>
      <c r="D12377" t="s">
        <v>3714</v>
      </c>
      <c r="E12377" t="s">
        <v>3714</v>
      </c>
      <c r="F12377" t="s">
        <v>3650</v>
      </c>
      <c r="G12377">
        <v>8898928</v>
      </c>
      <c r="I12377" t="s">
        <v>3711</v>
      </c>
      <c r="J12377" t="s">
        <v>3724</v>
      </c>
      <c r="K12377" t="s">
        <v>3653</v>
      </c>
      <c r="M12377">
        <v>11.4</v>
      </c>
      <c r="N12377">
        <v>20.5</v>
      </c>
      <c r="O12377">
        <v>11</v>
      </c>
      <c r="S12377" t="b">
        <v>0</v>
      </c>
      <c r="T12377" t="b">
        <v>0</v>
      </c>
      <c r="U12377" t="b">
        <v>0</v>
      </c>
      <c r="V12377">
        <v>60000</v>
      </c>
      <c r="W12377">
        <v>41000</v>
      </c>
      <c r="X12377">
        <v>2.73</v>
      </c>
      <c r="Y12377">
        <v>53560</v>
      </c>
      <c r="Z12377">
        <v>2.78</v>
      </c>
    </row>
    <row r="12378" spans="1:26">
      <c r="A12378">
        <v>204825183</v>
      </c>
      <c r="B12378" t="s">
        <v>3713</v>
      </c>
      <c r="C12378" t="s">
        <v>3597</v>
      </c>
      <c r="D12378" t="s">
        <v>3714</v>
      </c>
      <c r="E12378" t="s">
        <v>3714</v>
      </c>
      <c r="F12378" t="s">
        <v>3621</v>
      </c>
      <c r="G12378">
        <v>204825183</v>
      </c>
      <c r="I12378" t="s">
        <v>3622</v>
      </c>
      <c r="J12378" t="s">
        <v>3721</v>
      </c>
      <c r="K12378" t="s">
        <v>3624</v>
      </c>
      <c r="L12378" t="s">
        <v>3722</v>
      </c>
      <c r="M12378">
        <v>11.3</v>
      </c>
      <c r="N12378">
        <v>20</v>
      </c>
      <c r="O12378">
        <v>11.5</v>
      </c>
      <c r="S12378" t="b">
        <v>0</v>
      </c>
      <c r="T12378" t="b">
        <v>0</v>
      </c>
      <c r="U12378" t="b">
        <v>0</v>
      </c>
      <c r="V12378">
        <v>30000</v>
      </c>
      <c r="W12378">
        <v>19700</v>
      </c>
      <c r="X12378">
        <v>2.6</v>
      </c>
      <c r="Y12378">
        <v>32500</v>
      </c>
      <c r="Z12378">
        <v>2.39</v>
      </c>
    </row>
    <row r="12379" spans="1:26">
      <c r="A12379">
        <v>9128596</v>
      </c>
      <c r="B12379" t="s">
        <v>3717</v>
      </c>
      <c r="C12379" t="s">
        <v>3597</v>
      </c>
      <c r="D12379" t="s">
        <v>1086</v>
      </c>
      <c r="E12379" t="s">
        <v>3627</v>
      </c>
      <c r="F12379" t="s">
        <v>3718</v>
      </c>
      <c r="G12379">
        <v>9128596</v>
      </c>
      <c r="I12379" t="s">
        <v>3711</v>
      </c>
      <c r="J12379" t="s">
        <v>3720</v>
      </c>
      <c r="K12379" t="s">
        <v>3688</v>
      </c>
      <c r="M12379">
        <v>9.5</v>
      </c>
      <c r="N12379">
        <v>16.5</v>
      </c>
      <c r="O12379">
        <v>10.199999999999999</v>
      </c>
      <c r="S12379" t="b">
        <v>0</v>
      </c>
      <c r="T12379" t="b">
        <v>0</v>
      </c>
      <c r="U12379" t="b">
        <v>0</v>
      </c>
      <c r="V12379">
        <v>48000</v>
      </c>
      <c r="W12379">
        <v>38000</v>
      </c>
      <c r="X12379">
        <v>1.72</v>
      </c>
      <c r="Y12379">
        <v>54000</v>
      </c>
      <c r="Z12379">
        <v>2.4500000000000002</v>
      </c>
    </row>
    <row r="12380" spans="1:26">
      <c r="A12380">
        <v>205082081</v>
      </c>
      <c r="B12380" t="s">
        <v>3717</v>
      </c>
      <c r="C12380" t="s">
        <v>3597</v>
      </c>
      <c r="D12380" t="s">
        <v>1086</v>
      </c>
      <c r="E12380" t="s">
        <v>3627</v>
      </c>
      <c r="F12380" t="s">
        <v>3718</v>
      </c>
      <c r="G12380">
        <v>205082081</v>
      </c>
      <c r="I12380" t="s">
        <v>3711</v>
      </c>
      <c r="J12380" t="s">
        <v>3719</v>
      </c>
      <c r="K12380" t="s">
        <v>3688</v>
      </c>
      <c r="M12380">
        <v>11</v>
      </c>
      <c r="N12380">
        <v>18</v>
      </c>
      <c r="O12380">
        <v>9</v>
      </c>
      <c r="S12380" t="b">
        <v>0</v>
      </c>
      <c r="T12380" t="b">
        <v>0</v>
      </c>
      <c r="U12380" t="b">
        <v>0</v>
      </c>
      <c r="V12380">
        <v>28000</v>
      </c>
      <c r="W12380">
        <v>19400</v>
      </c>
      <c r="X12380">
        <v>2.2200000000000002</v>
      </c>
      <c r="Y12380">
        <v>20400</v>
      </c>
      <c r="Z12380">
        <v>2.34</v>
      </c>
    </row>
    <row r="12381" spans="1:26">
      <c r="A12381">
        <v>204825184</v>
      </c>
      <c r="B12381" t="s">
        <v>3713</v>
      </c>
      <c r="C12381" t="s">
        <v>3597</v>
      </c>
      <c r="D12381" t="s">
        <v>3714</v>
      </c>
      <c r="E12381" t="s">
        <v>3714</v>
      </c>
      <c r="F12381" t="s">
        <v>3621</v>
      </c>
      <c r="G12381">
        <v>204825184</v>
      </c>
      <c r="I12381" t="s">
        <v>3622</v>
      </c>
      <c r="J12381" t="s">
        <v>3715</v>
      </c>
      <c r="K12381" t="s">
        <v>3624</v>
      </c>
      <c r="L12381" t="s">
        <v>3716</v>
      </c>
      <c r="M12381">
        <v>10</v>
      </c>
      <c r="N12381">
        <v>18.5</v>
      </c>
      <c r="O12381">
        <v>11</v>
      </c>
      <c r="S12381" t="b">
        <v>0</v>
      </c>
      <c r="T12381" t="b">
        <v>0</v>
      </c>
      <c r="U12381" t="b">
        <v>0</v>
      </c>
      <c r="V12381">
        <v>33000</v>
      </c>
      <c r="W12381">
        <v>21400</v>
      </c>
      <c r="X12381">
        <v>2.5</v>
      </c>
      <c r="Y12381">
        <v>35740</v>
      </c>
      <c r="Z12381">
        <v>2.12</v>
      </c>
    </row>
    <row r="12382" spans="1:26">
      <c r="A12382">
        <v>212693020</v>
      </c>
      <c r="B12382" t="s">
        <v>3697</v>
      </c>
      <c r="C12382" t="s">
        <v>3597</v>
      </c>
      <c r="D12382" t="s">
        <v>3698</v>
      </c>
      <c r="E12382" t="s">
        <v>3699</v>
      </c>
      <c r="F12382" t="s">
        <v>3600</v>
      </c>
      <c r="G12382">
        <v>212693020</v>
      </c>
      <c r="I12382" t="s">
        <v>3700</v>
      </c>
      <c r="J12382" t="s">
        <v>3704</v>
      </c>
      <c r="K12382" t="s">
        <v>3688</v>
      </c>
      <c r="L12382" t="s">
        <v>3708</v>
      </c>
      <c r="P12382">
        <v>9</v>
      </c>
      <c r="Q12382">
        <v>15.2</v>
      </c>
      <c r="R12382">
        <v>8.5</v>
      </c>
      <c r="S12382" t="b">
        <v>0</v>
      </c>
      <c r="T12382" t="b">
        <v>0</v>
      </c>
      <c r="U12382" t="b">
        <v>0</v>
      </c>
      <c r="V12382">
        <v>31600</v>
      </c>
      <c r="W12382">
        <v>21000</v>
      </c>
      <c r="X12382">
        <v>2.1</v>
      </c>
      <c r="Y12382">
        <v>22000</v>
      </c>
      <c r="Z12382">
        <v>2.1</v>
      </c>
    </row>
    <row r="12383" spans="1:26">
      <c r="A12383">
        <v>212689688</v>
      </c>
      <c r="B12383" t="s">
        <v>3697</v>
      </c>
      <c r="C12383" t="s">
        <v>3597</v>
      </c>
      <c r="D12383" t="s">
        <v>3698</v>
      </c>
      <c r="E12383" t="s">
        <v>3699</v>
      </c>
      <c r="F12383" t="s">
        <v>3600</v>
      </c>
      <c r="G12383">
        <v>212689688</v>
      </c>
      <c r="I12383" t="s">
        <v>3700</v>
      </c>
      <c r="J12383" t="s">
        <v>3704</v>
      </c>
      <c r="K12383" t="s">
        <v>3688</v>
      </c>
      <c r="L12383" t="s">
        <v>3707</v>
      </c>
      <c r="P12383">
        <v>11</v>
      </c>
      <c r="Q12383">
        <v>15.2</v>
      </c>
      <c r="R12383">
        <v>8.5</v>
      </c>
      <c r="S12383" t="b">
        <v>0</v>
      </c>
      <c r="T12383" t="b">
        <v>0</v>
      </c>
      <c r="U12383" t="b">
        <v>1</v>
      </c>
      <c r="V12383">
        <v>22800</v>
      </c>
      <c r="W12383">
        <v>14000</v>
      </c>
      <c r="X12383">
        <v>2.1</v>
      </c>
      <c r="Y12383">
        <v>22000</v>
      </c>
      <c r="Z12383">
        <v>2.1</v>
      </c>
    </row>
    <row r="12384" spans="1:26">
      <c r="A12384">
        <v>212693015</v>
      </c>
      <c r="B12384" t="s">
        <v>3697</v>
      </c>
      <c r="C12384" t="s">
        <v>3597</v>
      </c>
      <c r="D12384" t="s">
        <v>3698</v>
      </c>
      <c r="E12384" t="s">
        <v>3699</v>
      </c>
      <c r="F12384" t="s">
        <v>3600</v>
      </c>
      <c r="G12384">
        <v>212693015</v>
      </c>
      <c r="I12384" t="s">
        <v>3700</v>
      </c>
      <c r="J12384" t="s">
        <v>3704</v>
      </c>
      <c r="K12384" t="s">
        <v>3688</v>
      </c>
      <c r="L12384" t="s">
        <v>3706</v>
      </c>
      <c r="P12384">
        <v>9</v>
      </c>
      <c r="Q12384">
        <v>15.2</v>
      </c>
      <c r="R12384">
        <v>8.5</v>
      </c>
      <c r="S12384" t="b">
        <v>0</v>
      </c>
      <c r="T12384" t="b">
        <v>0</v>
      </c>
      <c r="U12384" t="b">
        <v>0</v>
      </c>
      <c r="V12384">
        <v>31600</v>
      </c>
      <c r="W12384">
        <v>21000</v>
      </c>
      <c r="X12384">
        <v>2.1</v>
      </c>
      <c r="Y12384">
        <v>22000</v>
      </c>
      <c r="Z12384">
        <v>2.1</v>
      </c>
    </row>
    <row r="12385" spans="1:26">
      <c r="A12385">
        <v>212693012</v>
      </c>
      <c r="B12385" t="s">
        <v>3697</v>
      </c>
      <c r="C12385" t="s">
        <v>3597</v>
      </c>
      <c r="D12385" t="s">
        <v>3698</v>
      </c>
      <c r="E12385" t="s">
        <v>3699</v>
      </c>
      <c r="F12385" t="s">
        <v>3600</v>
      </c>
      <c r="G12385">
        <v>212693012</v>
      </c>
      <c r="I12385" t="s">
        <v>3700</v>
      </c>
      <c r="J12385" t="s">
        <v>3704</v>
      </c>
      <c r="K12385" t="s">
        <v>3688</v>
      </c>
      <c r="L12385" t="s">
        <v>3705</v>
      </c>
      <c r="P12385">
        <v>11</v>
      </c>
      <c r="Q12385">
        <v>15.2</v>
      </c>
      <c r="R12385">
        <v>8.5</v>
      </c>
      <c r="S12385" t="b">
        <v>0</v>
      </c>
      <c r="T12385" t="b">
        <v>0</v>
      </c>
      <c r="U12385" t="b">
        <v>1</v>
      </c>
      <c r="V12385">
        <v>22800</v>
      </c>
      <c r="W12385">
        <v>14000</v>
      </c>
      <c r="X12385">
        <v>2.1</v>
      </c>
      <c r="Y12385">
        <v>22000</v>
      </c>
      <c r="Z12385">
        <v>2.1</v>
      </c>
    </row>
    <row r="12386" spans="1:26">
      <c r="A12386">
        <v>212693027</v>
      </c>
      <c r="B12386" t="s">
        <v>3697</v>
      </c>
      <c r="C12386" t="s">
        <v>3597</v>
      </c>
      <c r="D12386" t="s">
        <v>3698</v>
      </c>
      <c r="E12386" t="s">
        <v>3699</v>
      </c>
      <c r="F12386" t="s">
        <v>3600</v>
      </c>
      <c r="G12386">
        <v>212693027</v>
      </c>
      <c r="I12386" t="s">
        <v>3700</v>
      </c>
      <c r="J12386" t="s">
        <v>3701</v>
      </c>
      <c r="K12386" t="s">
        <v>3688</v>
      </c>
      <c r="L12386" t="s">
        <v>3703</v>
      </c>
      <c r="P12386">
        <v>9.5</v>
      </c>
      <c r="Q12386">
        <v>15.2</v>
      </c>
      <c r="R12386">
        <v>8.5</v>
      </c>
      <c r="S12386" t="b">
        <v>0</v>
      </c>
      <c r="T12386" t="b">
        <v>0</v>
      </c>
      <c r="U12386" t="b">
        <v>0</v>
      </c>
      <c r="V12386">
        <v>50500</v>
      </c>
      <c r="W12386">
        <v>34200</v>
      </c>
      <c r="X12386">
        <v>2.1</v>
      </c>
      <c r="Y12386">
        <v>28200</v>
      </c>
      <c r="Z12386">
        <v>2</v>
      </c>
    </row>
    <row r="12387" spans="1:26">
      <c r="A12387">
        <v>212693023</v>
      </c>
      <c r="B12387" t="s">
        <v>3697</v>
      </c>
      <c r="C12387" t="s">
        <v>3597</v>
      </c>
      <c r="D12387" t="s">
        <v>3698</v>
      </c>
      <c r="E12387" t="s">
        <v>3699</v>
      </c>
      <c r="F12387" t="s">
        <v>3600</v>
      </c>
      <c r="G12387">
        <v>212693023</v>
      </c>
      <c r="I12387" t="s">
        <v>3700</v>
      </c>
      <c r="J12387" t="s">
        <v>3701</v>
      </c>
      <c r="K12387" t="s">
        <v>3688</v>
      </c>
      <c r="L12387" t="s">
        <v>3702</v>
      </c>
      <c r="P12387">
        <v>10</v>
      </c>
      <c r="Q12387">
        <v>15.2</v>
      </c>
      <c r="R12387">
        <v>8.5</v>
      </c>
      <c r="S12387" t="b">
        <v>0</v>
      </c>
      <c r="T12387" t="b">
        <v>0</v>
      </c>
      <c r="U12387" t="b">
        <v>1</v>
      </c>
      <c r="V12387">
        <v>47000</v>
      </c>
      <c r="W12387">
        <v>30200</v>
      </c>
      <c r="X12387">
        <v>2.1</v>
      </c>
      <c r="Y12387">
        <v>28200</v>
      </c>
      <c r="Z12387">
        <v>2</v>
      </c>
    </row>
    <row r="12388" spans="1:26">
      <c r="A12388">
        <v>213191953</v>
      </c>
      <c r="B12388" t="s">
        <v>3684</v>
      </c>
      <c r="C12388" t="s">
        <v>3597</v>
      </c>
      <c r="D12388" t="s">
        <v>3685</v>
      </c>
      <c r="E12388" t="s">
        <v>3693</v>
      </c>
      <c r="F12388" t="s">
        <v>3600</v>
      </c>
      <c r="G12388">
        <v>213191953</v>
      </c>
      <c r="I12388" t="s">
        <v>3601</v>
      </c>
      <c r="J12388" t="s">
        <v>3696</v>
      </c>
      <c r="K12388" t="s">
        <v>3688</v>
      </c>
      <c r="L12388" t="s">
        <v>3691</v>
      </c>
      <c r="P12388">
        <v>8.5</v>
      </c>
      <c r="Q12388">
        <v>16.899999999999999</v>
      </c>
      <c r="R12388">
        <v>8.1</v>
      </c>
      <c r="S12388" t="b">
        <v>0</v>
      </c>
      <c r="T12388" t="b">
        <v>0</v>
      </c>
      <c r="U12388" t="b">
        <v>0</v>
      </c>
      <c r="V12388">
        <v>39500</v>
      </c>
      <c r="W12388">
        <v>25600</v>
      </c>
      <c r="X12388">
        <v>2.54</v>
      </c>
      <c r="Y12388">
        <v>34400</v>
      </c>
      <c r="Z12388">
        <v>2.2200000000000002</v>
      </c>
    </row>
    <row r="12389" spans="1:26">
      <c r="A12389">
        <v>213191987</v>
      </c>
      <c r="B12389" t="s">
        <v>3684</v>
      </c>
      <c r="C12389" t="s">
        <v>3597</v>
      </c>
      <c r="D12389" t="s">
        <v>3685</v>
      </c>
      <c r="E12389" t="s">
        <v>3693</v>
      </c>
      <c r="F12389" t="s">
        <v>3600</v>
      </c>
      <c r="G12389">
        <v>213191987</v>
      </c>
      <c r="I12389" t="s">
        <v>3601</v>
      </c>
      <c r="J12389" t="s">
        <v>3696</v>
      </c>
      <c r="K12389" t="s">
        <v>3688</v>
      </c>
      <c r="L12389" t="s">
        <v>3689</v>
      </c>
      <c r="P12389">
        <v>8.5</v>
      </c>
      <c r="Q12389">
        <v>16.899999999999999</v>
      </c>
      <c r="R12389">
        <v>8.1</v>
      </c>
      <c r="S12389" t="b">
        <v>0</v>
      </c>
      <c r="T12389" t="b">
        <v>0</v>
      </c>
      <c r="U12389" t="b">
        <v>0</v>
      </c>
      <c r="V12389">
        <v>40000</v>
      </c>
      <c r="W12389">
        <v>25600</v>
      </c>
      <c r="X12389">
        <v>2.54</v>
      </c>
      <c r="Y12389">
        <v>34400</v>
      </c>
      <c r="Z12389">
        <v>2.2200000000000002</v>
      </c>
    </row>
    <row r="12390" spans="1:26">
      <c r="A12390">
        <v>213192011</v>
      </c>
      <c r="B12390" t="s">
        <v>3684</v>
      </c>
      <c r="C12390" t="s">
        <v>3597</v>
      </c>
      <c r="D12390" t="s">
        <v>3685</v>
      </c>
      <c r="E12390" t="s">
        <v>3693</v>
      </c>
      <c r="F12390" t="s">
        <v>3600</v>
      </c>
      <c r="G12390">
        <v>213192011</v>
      </c>
      <c r="I12390" t="s">
        <v>3601</v>
      </c>
      <c r="J12390" t="s">
        <v>3695</v>
      </c>
      <c r="K12390" t="s">
        <v>3688</v>
      </c>
      <c r="L12390" t="s">
        <v>3691</v>
      </c>
      <c r="P12390">
        <v>8</v>
      </c>
      <c r="Q12390">
        <v>16.2</v>
      </c>
      <c r="R12390">
        <v>8.1</v>
      </c>
      <c r="S12390" t="b">
        <v>0</v>
      </c>
      <c r="T12390" t="b">
        <v>0</v>
      </c>
      <c r="U12390" t="b">
        <v>0</v>
      </c>
      <c r="V12390">
        <v>45000</v>
      </c>
      <c r="W12390">
        <v>29800</v>
      </c>
      <c r="X12390">
        <v>2.52</v>
      </c>
      <c r="Y12390">
        <v>37300</v>
      </c>
      <c r="Z12390">
        <v>2.39</v>
      </c>
    </row>
    <row r="12391" spans="1:26">
      <c r="A12391">
        <v>213192045</v>
      </c>
      <c r="B12391" t="s">
        <v>3684</v>
      </c>
      <c r="C12391" t="s">
        <v>3597</v>
      </c>
      <c r="D12391" t="s">
        <v>3685</v>
      </c>
      <c r="E12391" t="s">
        <v>3693</v>
      </c>
      <c r="F12391" t="s">
        <v>3600</v>
      </c>
      <c r="G12391">
        <v>213192045</v>
      </c>
      <c r="I12391" t="s">
        <v>3601</v>
      </c>
      <c r="J12391" t="s">
        <v>3695</v>
      </c>
      <c r="K12391" t="s">
        <v>3688</v>
      </c>
      <c r="L12391" t="s">
        <v>3689</v>
      </c>
      <c r="P12391">
        <v>8</v>
      </c>
      <c r="Q12391">
        <v>16.2</v>
      </c>
      <c r="R12391">
        <v>8.1</v>
      </c>
      <c r="S12391" t="b">
        <v>0</v>
      </c>
      <c r="T12391" t="b">
        <v>0</v>
      </c>
      <c r="U12391" t="b">
        <v>0</v>
      </c>
      <c r="V12391">
        <v>45000</v>
      </c>
      <c r="W12391">
        <v>29800</v>
      </c>
      <c r="X12391">
        <v>2.52</v>
      </c>
      <c r="Y12391">
        <v>37300</v>
      </c>
      <c r="Z12391">
        <v>2.39</v>
      </c>
    </row>
    <row r="12392" spans="1:26">
      <c r="A12392">
        <v>213192409</v>
      </c>
      <c r="B12392" t="s">
        <v>3684</v>
      </c>
      <c r="C12392" t="s">
        <v>3597</v>
      </c>
      <c r="D12392" t="s">
        <v>3685</v>
      </c>
      <c r="E12392" t="s">
        <v>3693</v>
      </c>
      <c r="F12392" t="s">
        <v>3600</v>
      </c>
      <c r="G12392">
        <v>213192409</v>
      </c>
      <c r="I12392" t="s">
        <v>3601</v>
      </c>
      <c r="J12392" t="s">
        <v>3694</v>
      </c>
      <c r="K12392" t="s">
        <v>3688</v>
      </c>
      <c r="L12392" t="s">
        <v>3689</v>
      </c>
      <c r="P12392">
        <v>8</v>
      </c>
      <c r="Q12392">
        <v>16.100000000000001</v>
      </c>
      <c r="R12392">
        <v>8.1</v>
      </c>
      <c r="S12392" t="b">
        <v>0</v>
      </c>
      <c r="T12392" t="b">
        <v>0</v>
      </c>
      <c r="U12392" t="b">
        <v>0</v>
      </c>
      <c r="V12392">
        <v>52500</v>
      </c>
      <c r="W12392">
        <v>34800</v>
      </c>
      <c r="X12392">
        <v>2.5099999999999998</v>
      </c>
      <c r="Y12392">
        <v>39500</v>
      </c>
      <c r="Z12392">
        <v>2.42</v>
      </c>
    </row>
    <row r="12393" spans="1:26">
      <c r="A12393">
        <v>213191973</v>
      </c>
      <c r="B12393" t="s">
        <v>3684</v>
      </c>
      <c r="C12393" t="s">
        <v>3597</v>
      </c>
      <c r="D12393" t="s">
        <v>3685</v>
      </c>
      <c r="E12393" t="s">
        <v>3686</v>
      </c>
      <c r="F12393" t="s">
        <v>3600</v>
      </c>
      <c r="G12393">
        <v>213191973</v>
      </c>
      <c r="I12393" t="s">
        <v>3601</v>
      </c>
      <c r="J12393" t="s">
        <v>3692</v>
      </c>
      <c r="K12393" t="s">
        <v>3688</v>
      </c>
      <c r="L12393" t="s">
        <v>3691</v>
      </c>
      <c r="P12393">
        <v>8.5</v>
      </c>
      <c r="Q12393">
        <v>16.899999999999999</v>
      </c>
      <c r="R12393">
        <v>8.1</v>
      </c>
      <c r="S12393" t="b">
        <v>0</v>
      </c>
      <c r="T12393" t="b">
        <v>0</v>
      </c>
      <c r="U12393" t="b">
        <v>0</v>
      </c>
      <c r="V12393">
        <v>39500</v>
      </c>
      <c r="W12393">
        <v>25600</v>
      </c>
      <c r="X12393">
        <v>2.54</v>
      </c>
      <c r="Y12393">
        <v>34400</v>
      </c>
      <c r="Z12393">
        <v>2.2200000000000002</v>
      </c>
    </row>
    <row r="12394" spans="1:26">
      <c r="A12394">
        <v>213191995</v>
      </c>
      <c r="B12394" t="s">
        <v>3684</v>
      </c>
      <c r="C12394" t="s">
        <v>3597</v>
      </c>
      <c r="D12394" t="s">
        <v>3685</v>
      </c>
      <c r="E12394" t="s">
        <v>3686</v>
      </c>
      <c r="F12394" t="s">
        <v>3600</v>
      </c>
      <c r="G12394">
        <v>213191995</v>
      </c>
      <c r="I12394" t="s">
        <v>3601</v>
      </c>
      <c r="J12394" t="s">
        <v>3692</v>
      </c>
      <c r="K12394" t="s">
        <v>3688</v>
      </c>
      <c r="L12394" t="s">
        <v>3689</v>
      </c>
      <c r="P12394">
        <v>8.5</v>
      </c>
      <c r="Q12394">
        <v>16.899999999999999</v>
      </c>
      <c r="R12394">
        <v>8.1</v>
      </c>
      <c r="S12394" t="b">
        <v>0</v>
      </c>
      <c r="T12394" t="b">
        <v>0</v>
      </c>
      <c r="U12394" t="b">
        <v>0</v>
      </c>
      <c r="V12394">
        <v>40000</v>
      </c>
      <c r="W12394">
        <v>25600</v>
      </c>
      <c r="X12394">
        <v>2.54</v>
      </c>
      <c r="Y12394">
        <v>34400</v>
      </c>
      <c r="Z12394">
        <v>2.2200000000000002</v>
      </c>
    </row>
    <row r="12395" spans="1:26">
      <c r="A12395">
        <v>213192031</v>
      </c>
      <c r="B12395" t="s">
        <v>3684</v>
      </c>
      <c r="C12395" t="s">
        <v>3597</v>
      </c>
      <c r="D12395" t="s">
        <v>3685</v>
      </c>
      <c r="E12395" t="s">
        <v>3686</v>
      </c>
      <c r="F12395" t="s">
        <v>3600</v>
      </c>
      <c r="G12395">
        <v>213192031</v>
      </c>
      <c r="I12395" t="s">
        <v>3601</v>
      </c>
      <c r="J12395" t="s">
        <v>3690</v>
      </c>
      <c r="K12395" t="s">
        <v>3688</v>
      </c>
      <c r="L12395" t="s">
        <v>3691</v>
      </c>
      <c r="P12395">
        <v>8</v>
      </c>
      <c r="Q12395">
        <v>16.2</v>
      </c>
      <c r="R12395">
        <v>8.1</v>
      </c>
      <c r="S12395" t="b">
        <v>0</v>
      </c>
      <c r="T12395" t="b">
        <v>0</v>
      </c>
      <c r="U12395" t="b">
        <v>0</v>
      </c>
      <c r="V12395">
        <v>45000</v>
      </c>
      <c r="W12395">
        <v>29800</v>
      </c>
      <c r="X12395">
        <v>2.52</v>
      </c>
      <c r="Y12395">
        <v>37300</v>
      </c>
      <c r="Z12395">
        <v>2.39</v>
      </c>
    </row>
    <row r="12396" spans="1:26">
      <c r="A12396">
        <v>213192053</v>
      </c>
      <c r="B12396" t="s">
        <v>3684</v>
      </c>
      <c r="C12396" t="s">
        <v>3597</v>
      </c>
      <c r="D12396" t="s">
        <v>3685</v>
      </c>
      <c r="E12396" t="s">
        <v>3686</v>
      </c>
      <c r="F12396" t="s">
        <v>3600</v>
      </c>
      <c r="G12396">
        <v>213192053</v>
      </c>
      <c r="I12396" t="s">
        <v>3601</v>
      </c>
      <c r="J12396" t="s">
        <v>3690</v>
      </c>
      <c r="K12396" t="s">
        <v>3688</v>
      </c>
      <c r="L12396" t="s">
        <v>3689</v>
      </c>
      <c r="P12396">
        <v>8</v>
      </c>
      <c r="Q12396">
        <v>16.2</v>
      </c>
      <c r="R12396">
        <v>8.1</v>
      </c>
      <c r="S12396" t="b">
        <v>0</v>
      </c>
      <c r="T12396" t="b">
        <v>0</v>
      </c>
      <c r="U12396" t="b">
        <v>0</v>
      </c>
      <c r="V12396">
        <v>45000</v>
      </c>
      <c r="W12396">
        <v>29800</v>
      </c>
      <c r="X12396">
        <v>2.52</v>
      </c>
      <c r="Y12396">
        <v>37300</v>
      </c>
      <c r="Z12396">
        <v>2.39</v>
      </c>
    </row>
    <row r="12397" spans="1:26">
      <c r="A12397">
        <v>213192417</v>
      </c>
      <c r="B12397" t="s">
        <v>3684</v>
      </c>
      <c r="C12397" t="s">
        <v>3597</v>
      </c>
      <c r="D12397" t="s">
        <v>3685</v>
      </c>
      <c r="E12397" t="s">
        <v>3686</v>
      </c>
      <c r="F12397" t="s">
        <v>3600</v>
      </c>
      <c r="G12397">
        <v>213192417</v>
      </c>
      <c r="I12397" t="s">
        <v>3601</v>
      </c>
      <c r="J12397" t="s">
        <v>3687</v>
      </c>
      <c r="K12397" t="s">
        <v>3688</v>
      </c>
      <c r="L12397" t="s">
        <v>3689</v>
      </c>
      <c r="P12397">
        <v>8</v>
      </c>
      <c r="Q12397">
        <v>16.100000000000001</v>
      </c>
      <c r="R12397">
        <v>8.1</v>
      </c>
      <c r="S12397" t="b">
        <v>0</v>
      </c>
      <c r="T12397" t="b">
        <v>0</v>
      </c>
      <c r="U12397" t="b">
        <v>0</v>
      </c>
      <c r="V12397">
        <v>52500</v>
      </c>
      <c r="W12397">
        <v>34800</v>
      </c>
      <c r="X12397">
        <v>2.5099999999999998</v>
      </c>
      <c r="Y12397">
        <v>39500</v>
      </c>
      <c r="Z12397">
        <v>2.42</v>
      </c>
    </row>
    <row r="12398" spans="1:26">
      <c r="A12398">
        <v>210534164</v>
      </c>
      <c r="B12398" t="s">
        <v>3649</v>
      </c>
      <c r="C12398" t="s">
        <v>3597</v>
      </c>
      <c r="D12398" t="s">
        <v>3645</v>
      </c>
      <c r="E12398" t="s">
        <v>3646</v>
      </c>
      <c r="F12398" t="s">
        <v>3621</v>
      </c>
      <c r="G12398">
        <v>210534164</v>
      </c>
      <c r="I12398" t="s">
        <v>3622</v>
      </c>
      <c r="J12398" t="s">
        <v>3682</v>
      </c>
      <c r="K12398" t="s">
        <v>3624</v>
      </c>
      <c r="L12398" t="s">
        <v>3683</v>
      </c>
      <c r="M12398">
        <v>11.25</v>
      </c>
      <c r="N12398">
        <v>19</v>
      </c>
      <c r="O12398">
        <v>10</v>
      </c>
      <c r="P12398">
        <v>11.25</v>
      </c>
      <c r="Q12398">
        <v>20</v>
      </c>
      <c r="R12398">
        <v>8.5</v>
      </c>
      <c r="S12398" t="b">
        <v>0</v>
      </c>
      <c r="T12398" t="b">
        <v>0</v>
      </c>
      <c r="U12398" t="b">
        <v>0</v>
      </c>
      <c r="V12398">
        <v>33600</v>
      </c>
      <c r="W12398">
        <v>22000</v>
      </c>
      <c r="X12398">
        <v>2.6</v>
      </c>
      <c r="Y12398">
        <v>28000</v>
      </c>
      <c r="Z12398">
        <v>2.0299999999999998</v>
      </c>
    </row>
    <row r="12399" spans="1:26">
      <c r="A12399">
        <v>211497140</v>
      </c>
      <c r="B12399" t="s">
        <v>3649</v>
      </c>
      <c r="C12399" t="s">
        <v>3597</v>
      </c>
      <c r="D12399" t="s">
        <v>3645</v>
      </c>
      <c r="E12399" t="s">
        <v>3646</v>
      </c>
      <c r="F12399" t="s">
        <v>3621</v>
      </c>
      <c r="G12399">
        <v>211497140</v>
      </c>
      <c r="I12399" t="s">
        <v>3622</v>
      </c>
      <c r="J12399" t="s">
        <v>3680</v>
      </c>
      <c r="K12399" t="s">
        <v>3624</v>
      </c>
      <c r="L12399" t="s">
        <v>3681</v>
      </c>
      <c r="M12399">
        <v>12.5</v>
      </c>
      <c r="N12399">
        <v>22</v>
      </c>
      <c r="O12399">
        <v>10.5</v>
      </c>
      <c r="P12399">
        <v>12.5</v>
      </c>
      <c r="Q12399">
        <v>23</v>
      </c>
      <c r="R12399">
        <v>8.5</v>
      </c>
      <c r="S12399" t="b">
        <v>0</v>
      </c>
      <c r="T12399" t="b">
        <v>0</v>
      </c>
      <c r="U12399" t="b">
        <v>0</v>
      </c>
      <c r="V12399">
        <v>18000</v>
      </c>
      <c r="W12399">
        <v>10800</v>
      </c>
      <c r="X12399">
        <v>2.64</v>
      </c>
      <c r="Y12399">
        <v>15500</v>
      </c>
      <c r="Z12399">
        <v>2.06</v>
      </c>
    </row>
    <row r="12400" spans="1:26">
      <c r="A12400">
        <v>210534162</v>
      </c>
      <c r="B12400" t="s">
        <v>3649</v>
      </c>
      <c r="C12400" t="s">
        <v>3597</v>
      </c>
      <c r="D12400" t="s">
        <v>3645</v>
      </c>
      <c r="E12400" t="s">
        <v>3646</v>
      </c>
      <c r="F12400" t="s">
        <v>3621</v>
      </c>
      <c r="G12400">
        <v>210534162</v>
      </c>
      <c r="I12400" t="s">
        <v>3622</v>
      </c>
      <c r="J12400" t="s">
        <v>3678</v>
      </c>
      <c r="K12400" t="s">
        <v>3624</v>
      </c>
      <c r="L12400" t="s">
        <v>3679</v>
      </c>
      <c r="M12400">
        <v>12.5</v>
      </c>
      <c r="N12400">
        <v>24</v>
      </c>
      <c r="O12400">
        <v>11</v>
      </c>
      <c r="P12400">
        <v>12.5</v>
      </c>
      <c r="Q12400">
        <v>24</v>
      </c>
      <c r="R12400">
        <v>9</v>
      </c>
      <c r="S12400" t="b">
        <v>0</v>
      </c>
      <c r="T12400" t="b">
        <v>0</v>
      </c>
      <c r="U12400" t="b">
        <v>0</v>
      </c>
      <c r="V12400">
        <v>12000</v>
      </c>
      <c r="W12400">
        <v>7000</v>
      </c>
      <c r="X12400">
        <v>2.81</v>
      </c>
      <c r="Y12400">
        <v>10900</v>
      </c>
      <c r="Z12400">
        <v>2.25</v>
      </c>
    </row>
    <row r="12401" spans="1:26">
      <c r="A12401">
        <v>210534163</v>
      </c>
      <c r="B12401" t="s">
        <v>3649</v>
      </c>
      <c r="C12401" t="s">
        <v>3597</v>
      </c>
      <c r="D12401" t="s">
        <v>3645</v>
      </c>
      <c r="E12401" t="s">
        <v>3646</v>
      </c>
      <c r="F12401" t="s">
        <v>3621</v>
      </c>
      <c r="G12401">
        <v>210534163</v>
      </c>
      <c r="I12401" t="s">
        <v>3622</v>
      </c>
      <c r="J12401" t="s">
        <v>3676</v>
      </c>
      <c r="K12401" t="s">
        <v>3624</v>
      </c>
      <c r="L12401" t="s">
        <v>3677</v>
      </c>
      <c r="M12401">
        <v>13</v>
      </c>
      <c r="N12401">
        <v>24</v>
      </c>
      <c r="O12401">
        <v>11</v>
      </c>
      <c r="P12401">
        <v>13.1</v>
      </c>
      <c r="Q12401">
        <v>24.5</v>
      </c>
      <c r="R12401">
        <v>9.5</v>
      </c>
      <c r="S12401" t="b">
        <v>0</v>
      </c>
      <c r="T12401" t="b">
        <v>0</v>
      </c>
      <c r="U12401" t="b">
        <v>1</v>
      </c>
      <c r="V12401">
        <v>22000</v>
      </c>
      <c r="W12401">
        <v>15000</v>
      </c>
      <c r="X12401">
        <v>2.84</v>
      </c>
      <c r="Y12401">
        <v>22000</v>
      </c>
      <c r="Z12401">
        <v>2.11</v>
      </c>
    </row>
    <row r="12402" spans="1:26">
      <c r="A12402">
        <v>210534165</v>
      </c>
      <c r="B12402" t="s">
        <v>3649</v>
      </c>
      <c r="C12402" t="s">
        <v>3597</v>
      </c>
      <c r="D12402" t="s">
        <v>3645</v>
      </c>
      <c r="E12402" t="s">
        <v>3646</v>
      </c>
      <c r="F12402" t="s">
        <v>3621</v>
      </c>
      <c r="G12402">
        <v>210534165</v>
      </c>
      <c r="I12402" t="s">
        <v>3622</v>
      </c>
      <c r="J12402" t="s">
        <v>3674</v>
      </c>
      <c r="K12402" t="s">
        <v>3624</v>
      </c>
      <c r="L12402" t="s">
        <v>3675</v>
      </c>
      <c r="M12402">
        <v>10.5</v>
      </c>
      <c r="N12402">
        <v>20</v>
      </c>
      <c r="O12402">
        <v>9</v>
      </c>
      <c r="P12402">
        <v>10.5</v>
      </c>
      <c r="Q12402">
        <v>20</v>
      </c>
      <c r="R12402">
        <v>8.5</v>
      </c>
      <c r="S12402" t="b">
        <v>0</v>
      </c>
      <c r="T12402" t="b">
        <v>0</v>
      </c>
      <c r="U12402" t="b">
        <v>0</v>
      </c>
      <c r="V12402">
        <v>30000</v>
      </c>
      <c r="W12402">
        <v>17500</v>
      </c>
      <c r="X12402">
        <v>2.4700000000000002</v>
      </c>
      <c r="Y12402">
        <v>27000</v>
      </c>
      <c r="Z12402">
        <v>2.08</v>
      </c>
    </row>
    <row r="12403" spans="1:26">
      <c r="A12403">
        <v>210534161</v>
      </c>
      <c r="B12403" t="s">
        <v>3649</v>
      </c>
      <c r="C12403" t="s">
        <v>3597</v>
      </c>
      <c r="D12403" t="s">
        <v>3645</v>
      </c>
      <c r="E12403" t="s">
        <v>3646</v>
      </c>
      <c r="F12403" t="s">
        <v>3621</v>
      </c>
      <c r="G12403">
        <v>210534161</v>
      </c>
      <c r="I12403" t="s">
        <v>3622</v>
      </c>
      <c r="J12403" t="s">
        <v>3672</v>
      </c>
      <c r="K12403" t="s">
        <v>3624</v>
      </c>
      <c r="L12403" t="s">
        <v>3673</v>
      </c>
      <c r="M12403">
        <v>14.7</v>
      </c>
      <c r="N12403">
        <v>25.5</v>
      </c>
      <c r="O12403">
        <v>12</v>
      </c>
      <c r="P12403">
        <v>14.7</v>
      </c>
      <c r="Q12403">
        <v>25.5</v>
      </c>
      <c r="R12403">
        <v>10.199999999999999</v>
      </c>
      <c r="S12403" t="b">
        <v>0</v>
      </c>
      <c r="T12403" t="b">
        <v>0</v>
      </c>
      <c r="U12403" t="b">
        <v>1</v>
      </c>
      <c r="V12403">
        <v>9100</v>
      </c>
      <c r="W12403">
        <v>7000</v>
      </c>
      <c r="X12403">
        <v>2.89</v>
      </c>
      <c r="Y12403">
        <v>11000</v>
      </c>
      <c r="Z12403">
        <v>2.08</v>
      </c>
    </row>
    <row r="12404" spans="1:26">
      <c r="A12404">
        <v>210276805</v>
      </c>
      <c r="B12404" t="s">
        <v>3649</v>
      </c>
      <c r="C12404" t="s">
        <v>3597</v>
      </c>
      <c r="D12404" t="s">
        <v>3645</v>
      </c>
      <c r="E12404" t="s">
        <v>3646</v>
      </c>
      <c r="F12404" t="s">
        <v>3650</v>
      </c>
      <c r="G12404">
        <v>210276805</v>
      </c>
      <c r="I12404" t="s">
        <v>3651</v>
      </c>
      <c r="J12404" t="s">
        <v>3671</v>
      </c>
      <c r="K12404" t="s">
        <v>3653</v>
      </c>
      <c r="M12404">
        <v>12</v>
      </c>
      <c r="N12404">
        <v>21</v>
      </c>
      <c r="O12404">
        <v>10</v>
      </c>
      <c r="P12404">
        <v>12</v>
      </c>
      <c r="Q12404">
        <v>21</v>
      </c>
      <c r="R12404">
        <v>10</v>
      </c>
      <c r="S12404" t="b">
        <v>0</v>
      </c>
      <c r="T12404" t="b">
        <v>0</v>
      </c>
      <c r="U12404" t="b">
        <v>1</v>
      </c>
      <c r="V12404">
        <v>17000</v>
      </c>
      <c r="W12404">
        <v>14700</v>
      </c>
      <c r="X12404">
        <v>2.63</v>
      </c>
      <c r="Y12404">
        <v>16400</v>
      </c>
      <c r="Z12404">
        <v>2.64</v>
      </c>
    </row>
    <row r="12405" spans="1:26">
      <c r="A12405">
        <v>210276806</v>
      </c>
      <c r="B12405" t="s">
        <v>3649</v>
      </c>
      <c r="C12405" t="s">
        <v>3597</v>
      </c>
      <c r="D12405" t="s">
        <v>3645</v>
      </c>
      <c r="E12405" t="s">
        <v>3646</v>
      </c>
      <c r="F12405" t="s">
        <v>3650</v>
      </c>
      <c r="G12405">
        <v>210276806</v>
      </c>
      <c r="I12405" t="s">
        <v>3651</v>
      </c>
      <c r="J12405" t="s">
        <v>3670</v>
      </c>
      <c r="K12405" t="s">
        <v>3653</v>
      </c>
      <c r="M12405">
        <v>12.5</v>
      </c>
      <c r="N12405">
        <v>21</v>
      </c>
      <c r="O12405">
        <v>10</v>
      </c>
      <c r="P12405">
        <v>12.5</v>
      </c>
      <c r="Q12405">
        <v>21</v>
      </c>
      <c r="R12405">
        <v>10</v>
      </c>
      <c r="S12405" t="b">
        <v>0</v>
      </c>
      <c r="T12405" t="b">
        <v>0</v>
      </c>
      <c r="U12405" t="b">
        <v>1</v>
      </c>
      <c r="V12405">
        <v>23200</v>
      </c>
      <c r="W12405">
        <v>23600</v>
      </c>
      <c r="X12405">
        <v>2.34</v>
      </c>
      <c r="Y12405">
        <v>26600</v>
      </c>
      <c r="Z12405">
        <v>2.5</v>
      </c>
    </row>
    <row r="12406" spans="1:26">
      <c r="A12406">
        <v>210534160</v>
      </c>
      <c r="B12406" t="s">
        <v>3649</v>
      </c>
      <c r="C12406" t="s">
        <v>3597</v>
      </c>
      <c r="D12406" t="s">
        <v>3645</v>
      </c>
      <c r="E12406" t="s">
        <v>3646</v>
      </c>
      <c r="F12406" t="s">
        <v>3621</v>
      </c>
      <c r="G12406">
        <v>210534160</v>
      </c>
      <c r="I12406" t="s">
        <v>3622</v>
      </c>
      <c r="J12406" t="s">
        <v>3668</v>
      </c>
      <c r="K12406" t="s">
        <v>3624</v>
      </c>
      <c r="L12406" t="s">
        <v>3669</v>
      </c>
      <c r="M12406">
        <v>11.6</v>
      </c>
      <c r="N12406">
        <v>18</v>
      </c>
      <c r="O12406">
        <v>10</v>
      </c>
      <c r="P12406">
        <v>11.6</v>
      </c>
      <c r="Q12406">
        <v>18</v>
      </c>
      <c r="R12406">
        <v>8.5</v>
      </c>
      <c r="S12406" t="b">
        <v>0</v>
      </c>
      <c r="T12406" t="b">
        <v>0</v>
      </c>
      <c r="U12406" t="b">
        <v>0</v>
      </c>
      <c r="V12406">
        <v>22000</v>
      </c>
      <c r="W12406">
        <v>13900</v>
      </c>
      <c r="X12406">
        <v>2.48</v>
      </c>
      <c r="Y12406">
        <v>18760</v>
      </c>
      <c r="Z12406">
        <v>2.37</v>
      </c>
    </row>
    <row r="12407" spans="1:26">
      <c r="A12407">
        <v>210276804</v>
      </c>
      <c r="B12407" t="s">
        <v>3649</v>
      </c>
      <c r="C12407" t="s">
        <v>3597</v>
      </c>
      <c r="D12407" t="s">
        <v>3645</v>
      </c>
      <c r="E12407" t="s">
        <v>3646</v>
      </c>
      <c r="F12407" t="s">
        <v>3650</v>
      </c>
      <c r="G12407">
        <v>210276804</v>
      </c>
      <c r="I12407" t="s">
        <v>3651</v>
      </c>
      <c r="J12407" t="s">
        <v>3667</v>
      </c>
      <c r="K12407" t="s">
        <v>3653</v>
      </c>
      <c r="M12407">
        <v>12</v>
      </c>
      <c r="N12407">
        <v>21</v>
      </c>
      <c r="O12407">
        <v>10</v>
      </c>
      <c r="P12407">
        <v>12</v>
      </c>
      <c r="Q12407">
        <v>21</v>
      </c>
      <c r="R12407">
        <v>10</v>
      </c>
      <c r="S12407" t="b">
        <v>0</v>
      </c>
      <c r="T12407" t="b">
        <v>0</v>
      </c>
      <c r="U12407" t="b">
        <v>1</v>
      </c>
      <c r="V12407">
        <v>36000</v>
      </c>
      <c r="W12407">
        <v>35600</v>
      </c>
      <c r="X12407">
        <v>2.38</v>
      </c>
      <c r="Y12407">
        <v>38200</v>
      </c>
      <c r="Z12407">
        <v>2.41</v>
      </c>
    </row>
    <row r="12408" spans="1:26">
      <c r="A12408">
        <v>206724410</v>
      </c>
      <c r="B12408" t="s">
        <v>3654</v>
      </c>
      <c r="C12408" t="s">
        <v>3597</v>
      </c>
      <c r="D12408" t="s">
        <v>3645</v>
      </c>
      <c r="E12408" t="s">
        <v>3646</v>
      </c>
      <c r="F12408" t="s">
        <v>3600</v>
      </c>
      <c r="G12408">
        <v>206724410</v>
      </c>
      <c r="I12408" t="s">
        <v>3601</v>
      </c>
      <c r="J12408" t="s">
        <v>3661</v>
      </c>
      <c r="K12408" t="s">
        <v>3624</v>
      </c>
      <c r="L12408" t="s">
        <v>3666</v>
      </c>
      <c r="M12408">
        <v>11.5</v>
      </c>
      <c r="N12408">
        <v>18</v>
      </c>
      <c r="O12408">
        <v>10.5</v>
      </c>
      <c r="P12408">
        <v>11</v>
      </c>
      <c r="Q12408">
        <v>17</v>
      </c>
      <c r="R12408">
        <v>9</v>
      </c>
      <c r="S12408" t="b">
        <v>0</v>
      </c>
      <c r="T12408" t="b">
        <v>0</v>
      </c>
      <c r="U12408" t="b">
        <v>1</v>
      </c>
      <c r="V12408">
        <v>48000</v>
      </c>
      <c r="W12408">
        <v>31400</v>
      </c>
      <c r="X12408">
        <v>2.5</v>
      </c>
      <c r="Y12408">
        <v>31400</v>
      </c>
      <c r="Z12408">
        <v>2.5</v>
      </c>
    </row>
    <row r="12409" spans="1:26">
      <c r="A12409">
        <v>206724409</v>
      </c>
      <c r="B12409" t="s">
        <v>3654</v>
      </c>
      <c r="C12409" t="s">
        <v>3597</v>
      </c>
      <c r="D12409" t="s">
        <v>3645</v>
      </c>
      <c r="E12409" t="s">
        <v>3646</v>
      </c>
      <c r="F12409" t="s">
        <v>3600</v>
      </c>
      <c r="G12409">
        <v>206724409</v>
      </c>
      <c r="I12409" t="s">
        <v>3601</v>
      </c>
      <c r="J12409" t="s">
        <v>3655</v>
      </c>
      <c r="K12409" t="s">
        <v>3624</v>
      </c>
      <c r="L12409" t="s">
        <v>3665</v>
      </c>
      <c r="M12409">
        <v>10</v>
      </c>
      <c r="N12409">
        <v>18</v>
      </c>
      <c r="O12409">
        <v>10</v>
      </c>
      <c r="P12409">
        <v>10</v>
      </c>
      <c r="Q12409">
        <v>16</v>
      </c>
      <c r="R12409">
        <v>9</v>
      </c>
      <c r="S12409" t="b">
        <v>0</v>
      </c>
      <c r="T12409" t="b">
        <v>0</v>
      </c>
      <c r="U12409" t="b">
        <v>1</v>
      </c>
      <c r="V12409">
        <v>34000</v>
      </c>
      <c r="W12409">
        <v>24000</v>
      </c>
      <c r="X12409">
        <v>2.31</v>
      </c>
      <c r="Y12409">
        <v>24000</v>
      </c>
      <c r="Z12409">
        <v>2.31</v>
      </c>
    </row>
    <row r="12410" spans="1:26">
      <c r="A12410">
        <v>210276807</v>
      </c>
      <c r="B12410" t="s">
        <v>3649</v>
      </c>
      <c r="C12410" t="s">
        <v>3597</v>
      </c>
      <c r="D12410" t="s">
        <v>3645</v>
      </c>
      <c r="E12410" t="s">
        <v>3646</v>
      </c>
      <c r="F12410" t="s">
        <v>3650</v>
      </c>
      <c r="G12410">
        <v>210276807</v>
      </c>
      <c r="I12410" t="s">
        <v>3651</v>
      </c>
      <c r="J12410" t="s">
        <v>3664</v>
      </c>
      <c r="K12410" t="s">
        <v>3653</v>
      </c>
      <c r="M12410">
        <v>12.5</v>
      </c>
      <c r="N12410">
        <v>21</v>
      </c>
      <c r="O12410">
        <v>10</v>
      </c>
      <c r="P12410">
        <v>12.5</v>
      </c>
      <c r="Q12410">
        <v>21</v>
      </c>
      <c r="R12410">
        <v>10</v>
      </c>
      <c r="S12410" t="b">
        <v>0</v>
      </c>
      <c r="T12410" t="b">
        <v>0</v>
      </c>
      <c r="U12410" t="b">
        <v>1</v>
      </c>
      <c r="V12410">
        <v>28400</v>
      </c>
      <c r="W12410">
        <v>27200</v>
      </c>
      <c r="X12410">
        <v>2.41</v>
      </c>
      <c r="Y12410">
        <v>31860</v>
      </c>
      <c r="Z12410">
        <v>2.4</v>
      </c>
    </row>
    <row r="12411" spans="1:26">
      <c r="A12411">
        <v>210276803</v>
      </c>
      <c r="B12411" t="s">
        <v>3649</v>
      </c>
      <c r="C12411" t="s">
        <v>3597</v>
      </c>
      <c r="D12411" t="s">
        <v>3645</v>
      </c>
      <c r="E12411" t="s">
        <v>3646</v>
      </c>
      <c r="F12411" t="s">
        <v>3650</v>
      </c>
      <c r="G12411">
        <v>210276803</v>
      </c>
      <c r="I12411" t="s">
        <v>3651</v>
      </c>
      <c r="J12411" t="s">
        <v>3663</v>
      </c>
      <c r="K12411" t="s">
        <v>3653</v>
      </c>
      <c r="M12411">
        <v>12</v>
      </c>
      <c r="N12411">
        <v>21</v>
      </c>
      <c r="O12411">
        <v>10</v>
      </c>
      <c r="P12411">
        <v>12</v>
      </c>
      <c r="Q12411">
        <v>21</v>
      </c>
      <c r="R12411">
        <v>10</v>
      </c>
      <c r="S12411" t="b">
        <v>0</v>
      </c>
      <c r="T12411" t="b">
        <v>0</v>
      </c>
      <c r="U12411" t="b">
        <v>1</v>
      </c>
      <c r="V12411">
        <v>34000</v>
      </c>
      <c r="W12411">
        <v>30800</v>
      </c>
      <c r="X12411">
        <v>2.04</v>
      </c>
      <c r="Y12411">
        <v>37720</v>
      </c>
      <c r="Z12411">
        <v>2.38</v>
      </c>
    </row>
    <row r="12412" spans="1:26">
      <c r="A12412">
        <v>206724411</v>
      </c>
      <c r="B12412" t="s">
        <v>3654</v>
      </c>
      <c r="C12412" t="s">
        <v>3597</v>
      </c>
      <c r="D12412" t="s">
        <v>3645</v>
      </c>
      <c r="E12412" t="s">
        <v>3646</v>
      </c>
      <c r="F12412" t="s">
        <v>3600</v>
      </c>
      <c r="G12412">
        <v>206724411</v>
      </c>
      <c r="I12412" t="s">
        <v>3601</v>
      </c>
      <c r="J12412" t="s">
        <v>3661</v>
      </c>
      <c r="K12412" t="s">
        <v>3624</v>
      </c>
      <c r="L12412" t="s">
        <v>3662</v>
      </c>
      <c r="M12412">
        <v>10.5</v>
      </c>
      <c r="N12412">
        <v>17</v>
      </c>
      <c r="O12412">
        <v>10</v>
      </c>
      <c r="P12412">
        <v>10</v>
      </c>
      <c r="Q12412">
        <v>15.8</v>
      </c>
      <c r="R12412">
        <v>9</v>
      </c>
      <c r="S12412" t="b">
        <v>0</v>
      </c>
      <c r="T12412" t="b">
        <v>0</v>
      </c>
      <c r="U12412" t="b">
        <v>1</v>
      </c>
      <c r="V12412">
        <v>54000</v>
      </c>
      <c r="W12412">
        <v>36000</v>
      </c>
      <c r="X12412">
        <v>2.4</v>
      </c>
      <c r="Y12412">
        <v>36000</v>
      </c>
      <c r="Z12412">
        <v>2.4</v>
      </c>
    </row>
    <row r="12413" spans="1:26">
      <c r="A12413">
        <v>202443312</v>
      </c>
      <c r="B12413" t="s">
        <v>3644</v>
      </c>
      <c r="C12413" t="s">
        <v>3597</v>
      </c>
      <c r="D12413" t="s">
        <v>3645</v>
      </c>
      <c r="E12413" t="s">
        <v>3646</v>
      </c>
      <c r="F12413" t="s">
        <v>3621</v>
      </c>
      <c r="G12413">
        <v>202443312</v>
      </c>
      <c r="I12413" t="s">
        <v>3622</v>
      </c>
      <c r="J12413" t="s">
        <v>3659</v>
      </c>
      <c r="K12413" t="s">
        <v>3624</v>
      </c>
      <c r="L12413" t="s">
        <v>3660</v>
      </c>
      <c r="M12413">
        <v>12.5</v>
      </c>
      <c r="N12413">
        <v>20</v>
      </c>
      <c r="O12413">
        <v>10</v>
      </c>
      <c r="P12413">
        <v>12.5</v>
      </c>
      <c r="Q12413">
        <v>20</v>
      </c>
      <c r="R12413">
        <v>8.5</v>
      </c>
      <c r="S12413" t="b">
        <v>0</v>
      </c>
      <c r="T12413" t="b">
        <v>0</v>
      </c>
      <c r="U12413" t="b">
        <v>0</v>
      </c>
      <c r="V12413">
        <v>22000</v>
      </c>
      <c r="W12413">
        <v>14300</v>
      </c>
      <c r="X12413">
        <v>2.65</v>
      </c>
      <c r="Y12413">
        <v>23450</v>
      </c>
      <c r="Z12413">
        <v>1.9</v>
      </c>
    </row>
    <row r="12414" spans="1:26">
      <c r="A12414">
        <v>202443307</v>
      </c>
      <c r="B12414" t="s">
        <v>3644</v>
      </c>
      <c r="C12414" t="s">
        <v>3597</v>
      </c>
      <c r="D12414" t="s">
        <v>3645</v>
      </c>
      <c r="E12414" t="s">
        <v>3646</v>
      </c>
      <c r="F12414" t="s">
        <v>3621</v>
      </c>
      <c r="G12414">
        <v>202443307</v>
      </c>
      <c r="I12414" t="s">
        <v>3622</v>
      </c>
      <c r="J12414" t="s">
        <v>3657</v>
      </c>
      <c r="K12414" t="s">
        <v>3624</v>
      </c>
      <c r="L12414" t="s">
        <v>3658</v>
      </c>
      <c r="M12414">
        <v>13</v>
      </c>
      <c r="N12414">
        <v>23</v>
      </c>
      <c r="O12414">
        <v>10.5</v>
      </c>
      <c r="P12414">
        <v>13</v>
      </c>
      <c r="Q12414">
        <v>23</v>
      </c>
      <c r="R12414">
        <v>9.4</v>
      </c>
      <c r="S12414" t="b">
        <v>0</v>
      </c>
      <c r="T12414" t="b">
        <v>0</v>
      </c>
      <c r="U12414" t="b">
        <v>0</v>
      </c>
      <c r="V12414">
        <v>9000</v>
      </c>
      <c r="W12414">
        <v>6900</v>
      </c>
      <c r="X12414">
        <v>2.5</v>
      </c>
      <c r="Y12414">
        <v>10215</v>
      </c>
      <c r="Z12414">
        <v>2.36</v>
      </c>
    </row>
    <row r="12415" spans="1:26">
      <c r="A12415">
        <v>206724408</v>
      </c>
      <c r="B12415" t="s">
        <v>3654</v>
      </c>
      <c r="C12415" t="s">
        <v>3597</v>
      </c>
      <c r="D12415" t="s">
        <v>3645</v>
      </c>
      <c r="E12415" t="s">
        <v>3646</v>
      </c>
      <c r="F12415" t="s">
        <v>3600</v>
      </c>
      <c r="G12415">
        <v>206724408</v>
      </c>
      <c r="I12415" t="s">
        <v>3601</v>
      </c>
      <c r="J12415" t="s">
        <v>3655</v>
      </c>
      <c r="K12415" t="s">
        <v>3624</v>
      </c>
      <c r="L12415" t="s">
        <v>3656</v>
      </c>
      <c r="M12415">
        <v>12.5</v>
      </c>
      <c r="N12415">
        <v>20</v>
      </c>
      <c r="O12415">
        <v>10.5</v>
      </c>
      <c r="P12415">
        <v>12</v>
      </c>
      <c r="Q12415">
        <v>17</v>
      </c>
      <c r="R12415">
        <v>9</v>
      </c>
      <c r="S12415" t="b">
        <v>0</v>
      </c>
      <c r="T12415" t="b">
        <v>0</v>
      </c>
      <c r="U12415" t="b">
        <v>1</v>
      </c>
      <c r="V12415">
        <v>24000</v>
      </c>
      <c r="W12415">
        <v>16000</v>
      </c>
      <c r="X12415">
        <v>2.31</v>
      </c>
      <c r="Y12415">
        <v>16000</v>
      </c>
      <c r="Z12415">
        <v>2.31</v>
      </c>
    </row>
    <row r="12416" spans="1:26">
      <c r="A12416">
        <v>203376863</v>
      </c>
      <c r="B12416" t="s">
        <v>3649</v>
      </c>
      <c r="C12416" t="s">
        <v>3597</v>
      </c>
      <c r="D12416" t="s">
        <v>3645</v>
      </c>
      <c r="E12416" t="s">
        <v>3646</v>
      </c>
      <c r="F12416" t="s">
        <v>3650</v>
      </c>
      <c r="G12416">
        <v>203376863</v>
      </c>
      <c r="I12416" t="s">
        <v>3651</v>
      </c>
      <c r="J12416" t="s">
        <v>3652</v>
      </c>
      <c r="K12416" t="s">
        <v>3653</v>
      </c>
      <c r="M12416">
        <v>10.4</v>
      </c>
      <c r="N12416">
        <v>21</v>
      </c>
      <c r="O12416">
        <v>10.199999999999999</v>
      </c>
      <c r="P12416">
        <v>10.4</v>
      </c>
      <c r="Q12416">
        <v>21</v>
      </c>
      <c r="R12416">
        <v>8.6</v>
      </c>
      <c r="S12416" t="b">
        <v>0</v>
      </c>
      <c r="T12416" t="b">
        <v>0</v>
      </c>
      <c r="U12416" t="b">
        <v>0</v>
      </c>
      <c r="V12416">
        <v>39000</v>
      </c>
      <c r="W12416">
        <v>29000</v>
      </c>
      <c r="X12416">
        <v>2.68</v>
      </c>
      <c r="Y12416">
        <v>31100</v>
      </c>
      <c r="Z12416">
        <v>2.5</v>
      </c>
    </row>
    <row r="12417" spans="1:26">
      <c r="A12417">
        <v>202443309</v>
      </c>
      <c r="B12417" t="s">
        <v>3644</v>
      </c>
      <c r="C12417" t="s">
        <v>3597</v>
      </c>
      <c r="D12417" t="s">
        <v>3645</v>
      </c>
      <c r="E12417" t="s">
        <v>3646</v>
      </c>
      <c r="F12417" t="s">
        <v>3621</v>
      </c>
      <c r="G12417">
        <v>202443309</v>
      </c>
      <c r="I12417" t="s">
        <v>3622</v>
      </c>
      <c r="J12417" t="s">
        <v>3647</v>
      </c>
      <c r="K12417" t="s">
        <v>3624</v>
      </c>
      <c r="L12417" t="s">
        <v>3648</v>
      </c>
      <c r="M12417">
        <v>14</v>
      </c>
      <c r="N12417">
        <v>23</v>
      </c>
      <c r="O12417">
        <v>10.5</v>
      </c>
      <c r="P12417">
        <v>14</v>
      </c>
      <c r="Q12417">
        <v>23</v>
      </c>
      <c r="R12417">
        <v>8.5</v>
      </c>
      <c r="S12417" t="b">
        <v>0</v>
      </c>
      <c r="T12417" t="b">
        <v>0</v>
      </c>
      <c r="U12417" t="b">
        <v>0</v>
      </c>
      <c r="V12417">
        <v>9000</v>
      </c>
      <c r="W12417">
        <v>7300</v>
      </c>
      <c r="X12417">
        <v>2.4900000000000002</v>
      </c>
      <c r="Y12417">
        <v>10948</v>
      </c>
      <c r="Z12417">
        <v>2.38</v>
      </c>
    </row>
    <row r="12418" spans="1:26">
      <c r="A12418">
        <v>206788329</v>
      </c>
      <c r="B12418" t="s">
        <v>3635</v>
      </c>
      <c r="C12418" t="s">
        <v>3597</v>
      </c>
      <c r="D12418" t="s">
        <v>3637</v>
      </c>
      <c r="E12418" t="s">
        <v>3637</v>
      </c>
      <c r="F12418" t="s">
        <v>3600</v>
      </c>
      <c r="G12418">
        <v>206788329</v>
      </c>
      <c r="I12418" t="s">
        <v>3601</v>
      </c>
      <c r="J12418" t="s">
        <v>3642</v>
      </c>
      <c r="L12418" t="s">
        <v>3643</v>
      </c>
      <c r="M12418">
        <v>14</v>
      </c>
      <c r="N12418">
        <v>22</v>
      </c>
      <c r="O12418">
        <v>12</v>
      </c>
      <c r="P12418">
        <v>13.5</v>
      </c>
      <c r="Q12418">
        <v>21</v>
      </c>
      <c r="R12418">
        <v>10</v>
      </c>
      <c r="S12418" t="b">
        <v>0</v>
      </c>
      <c r="T12418" t="b">
        <v>0</v>
      </c>
      <c r="U12418" t="b">
        <v>1</v>
      </c>
      <c r="V12418">
        <v>23400</v>
      </c>
      <c r="W12418">
        <v>24800</v>
      </c>
      <c r="X12418">
        <v>2.54</v>
      </c>
      <c r="Y12418">
        <v>24800</v>
      </c>
      <c r="Z12418">
        <v>2.54</v>
      </c>
    </row>
    <row r="12419" spans="1:26">
      <c r="A12419">
        <v>206788330</v>
      </c>
      <c r="B12419" t="s">
        <v>3635</v>
      </c>
      <c r="C12419" t="s">
        <v>3597</v>
      </c>
      <c r="D12419" t="s">
        <v>3637</v>
      </c>
      <c r="E12419" t="s">
        <v>3637</v>
      </c>
      <c r="F12419" t="s">
        <v>3600</v>
      </c>
      <c r="G12419">
        <v>206788330</v>
      </c>
      <c r="I12419" t="s">
        <v>3601</v>
      </c>
      <c r="J12419" t="s">
        <v>3642</v>
      </c>
      <c r="L12419" t="s">
        <v>3640</v>
      </c>
      <c r="M12419">
        <v>14.5</v>
      </c>
      <c r="N12419">
        <v>22</v>
      </c>
      <c r="O12419">
        <v>12</v>
      </c>
      <c r="P12419">
        <v>13.5</v>
      </c>
      <c r="Q12419">
        <v>21</v>
      </c>
      <c r="R12419">
        <v>10.5</v>
      </c>
      <c r="S12419" t="b">
        <v>0</v>
      </c>
      <c r="T12419" t="b">
        <v>0</v>
      </c>
      <c r="U12419" t="b">
        <v>1</v>
      </c>
      <c r="V12419">
        <v>23400</v>
      </c>
      <c r="W12419">
        <v>24800</v>
      </c>
      <c r="X12419">
        <v>2.5</v>
      </c>
      <c r="Y12419">
        <v>24800</v>
      </c>
      <c r="Z12419">
        <v>2.5</v>
      </c>
    </row>
    <row r="12420" spans="1:26">
      <c r="A12420">
        <v>206788574</v>
      </c>
      <c r="B12420" t="s">
        <v>3635</v>
      </c>
      <c r="C12420" t="s">
        <v>3597</v>
      </c>
      <c r="D12420" t="s">
        <v>3636</v>
      </c>
      <c r="E12420" t="s">
        <v>3637</v>
      </c>
      <c r="F12420" t="s">
        <v>3600</v>
      </c>
      <c r="G12420">
        <v>206788574</v>
      </c>
      <c r="I12420" t="s">
        <v>3601</v>
      </c>
      <c r="J12420" t="s">
        <v>3638</v>
      </c>
      <c r="L12420" t="s">
        <v>3641</v>
      </c>
      <c r="M12420">
        <v>13.5</v>
      </c>
      <c r="N12420">
        <v>22.5</v>
      </c>
      <c r="O12420">
        <v>11</v>
      </c>
      <c r="P12420">
        <v>13</v>
      </c>
      <c r="Q12420">
        <v>21</v>
      </c>
      <c r="R12420">
        <v>9</v>
      </c>
      <c r="S12420" t="b">
        <v>0</v>
      </c>
      <c r="T12420" t="b">
        <v>0</v>
      </c>
      <c r="U12420" t="b">
        <v>1</v>
      </c>
      <c r="V12420">
        <v>34400</v>
      </c>
      <c r="W12420">
        <v>30400</v>
      </c>
      <c r="X12420">
        <v>2.2999999999999998</v>
      </c>
      <c r="Y12420">
        <v>30400</v>
      </c>
      <c r="Z12420">
        <v>2.2999999999999998</v>
      </c>
    </row>
    <row r="12421" spans="1:26">
      <c r="A12421">
        <v>206788575</v>
      </c>
      <c r="B12421" t="s">
        <v>3635</v>
      </c>
      <c r="C12421" t="s">
        <v>3597</v>
      </c>
      <c r="D12421" t="s">
        <v>3636</v>
      </c>
      <c r="E12421" t="s">
        <v>3637</v>
      </c>
      <c r="F12421" t="s">
        <v>3600</v>
      </c>
      <c r="G12421">
        <v>206788575</v>
      </c>
      <c r="I12421" t="s">
        <v>3601</v>
      </c>
      <c r="J12421" t="s">
        <v>3638</v>
      </c>
      <c r="L12421" t="s">
        <v>3640</v>
      </c>
      <c r="M12421">
        <v>13</v>
      </c>
      <c r="N12421">
        <v>21</v>
      </c>
      <c r="O12421">
        <v>10.5</v>
      </c>
      <c r="P12421">
        <v>12</v>
      </c>
      <c r="Q12421">
        <v>19.5</v>
      </c>
      <c r="R12421">
        <v>9</v>
      </c>
      <c r="S12421" t="b">
        <v>0</v>
      </c>
      <c r="T12421" t="b">
        <v>0</v>
      </c>
      <c r="U12421" t="b">
        <v>1</v>
      </c>
      <c r="V12421">
        <v>33000</v>
      </c>
      <c r="W12421">
        <v>31400</v>
      </c>
      <c r="X12421">
        <v>2.2200000000000002</v>
      </c>
      <c r="Y12421">
        <v>31400</v>
      </c>
      <c r="Z12421">
        <v>2.2200000000000002</v>
      </c>
    </row>
    <row r="12422" spans="1:26">
      <c r="A12422">
        <v>206788576</v>
      </c>
      <c r="B12422" t="s">
        <v>3635</v>
      </c>
      <c r="C12422" t="s">
        <v>3597</v>
      </c>
      <c r="D12422" t="s">
        <v>3636</v>
      </c>
      <c r="E12422" t="s">
        <v>3637</v>
      </c>
      <c r="F12422" t="s">
        <v>3600</v>
      </c>
      <c r="G12422">
        <v>206788576</v>
      </c>
      <c r="I12422" t="s">
        <v>3601</v>
      </c>
      <c r="J12422" t="s">
        <v>3638</v>
      </c>
      <c r="L12422" t="s">
        <v>3639</v>
      </c>
      <c r="M12422">
        <v>13.5</v>
      </c>
      <c r="N12422">
        <v>22</v>
      </c>
      <c r="O12422">
        <v>11.5</v>
      </c>
      <c r="P12422">
        <v>13</v>
      </c>
      <c r="Q12422">
        <v>20.5</v>
      </c>
      <c r="R12422">
        <v>9.5</v>
      </c>
      <c r="S12422" t="b">
        <v>0</v>
      </c>
      <c r="T12422" t="b">
        <v>0</v>
      </c>
      <c r="U12422" t="b">
        <v>1</v>
      </c>
      <c r="V12422">
        <v>34800</v>
      </c>
      <c r="W12422">
        <v>30000</v>
      </c>
      <c r="X12422">
        <v>2.3199999999999998</v>
      </c>
      <c r="Y12422">
        <v>30000</v>
      </c>
      <c r="Z12422">
        <v>2.3199999999999998</v>
      </c>
    </row>
    <row r="12423" spans="1:26">
      <c r="A12423">
        <v>213194174</v>
      </c>
      <c r="B12423" t="s">
        <v>3633</v>
      </c>
      <c r="C12423" t="s">
        <v>3597</v>
      </c>
      <c r="D12423" t="s">
        <v>1086</v>
      </c>
      <c r="E12423" t="s">
        <v>3620</v>
      </c>
      <c r="F12423" t="s">
        <v>3621</v>
      </c>
      <c r="G12423">
        <v>213194174</v>
      </c>
      <c r="I12423" t="s">
        <v>3622</v>
      </c>
      <c r="J12423" t="s">
        <v>3631</v>
      </c>
      <c r="K12423" t="s">
        <v>3624</v>
      </c>
      <c r="L12423" t="s">
        <v>3634</v>
      </c>
      <c r="P12423">
        <v>12</v>
      </c>
      <c r="Q12423">
        <v>21.5</v>
      </c>
      <c r="R12423">
        <v>8.5</v>
      </c>
      <c r="S12423" t="b">
        <v>0</v>
      </c>
      <c r="T12423" t="b">
        <v>0</v>
      </c>
      <c r="U12423" t="b">
        <v>0</v>
      </c>
      <c r="V12423">
        <v>12000</v>
      </c>
      <c r="W12423">
        <v>7700</v>
      </c>
      <c r="X12423">
        <v>2.59</v>
      </c>
      <c r="Y12423">
        <v>11268</v>
      </c>
      <c r="Z12423">
        <v>2.41</v>
      </c>
    </row>
    <row r="12424" spans="1:26">
      <c r="A12424">
        <v>7091971</v>
      </c>
      <c r="B12424" t="s">
        <v>3630</v>
      </c>
      <c r="C12424" t="s">
        <v>3597</v>
      </c>
      <c r="D12424" t="s">
        <v>1086</v>
      </c>
      <c r="E12424" t="s">
        <v>3620</v>
      </c>
      <c r="F12424" t="s">
        <v>3621</v>
      </c>
      <c r="G12424">
        <v>7091971</v>
      </c>
      <c r="I12424" t="s">
        <v>3622</v>
      </c>
      <c r="J12424" t="s">
        <v>3631</v>
      </c>
      <c r="K12424" t="s">
        <v>3624</v>
      </c>
      <c r="L12424" t="s">
        <v>3632</v>
      </c>
      <c r="M12424">
        <v>12.5</v>
      </c>
      <c r="N12424">
        <v>22</v>
      </c>
      <c r="O12424">
        <v>11</v>
      </c>
      <c r="P12424">
        <v>12</v>
      </c>
      <c r="Q12424">
        <v>21.5</v>
      </c>
      <c r="R12424">
        <v>8.5</v>
      </c>
      <c r="S12424" t="b">
        <v>0</v>
      </c>
      <c r="T12424" t="b">
        <v>0</v>
      </c>
      <c r="U12424" t="b">
        <v>0</v>
      </c>
      <c r="V12424">
        <v>12000</v>
      </c>
      <c r="W12424">
        <v>7700</v>
      </c>
      <c r="X12424">
        <v>2.59</v>
      </c>
      <c r="Y12424">
        <v>11268</v>
      </c>
      <c r="Z12424">
        <v>2.41</v>
      </c>
    </row>
    <row r="12425" spans="1:26">
      <c r="A12425">
        <v>9108746</v>
      </c>
      <c r="B12425" t="s">
        <v>3626</v>
      </c>
      <c r="C12425" t="s">
        <v>3597</v>
      </c>
      <c r="D12425" t="s">
        <v>1086</v>
      </c>
      <c r="E12425" t="s">
        <v>3627</v>
      </c>
      <c r="F12425" t="s">
        <v>3621</v>
      </c>
      <c r="G12425">
        <v>9108746</v>
      </c>
      <c r="I12425" t="s">
        <v>3622</v>
      </c>
      <c r="J12425" t="s">
        <v>3628</v>
      </c>
      <c r="K12425" t="s">
        <v>3624</v>
      </c>
      <c r="L12425" t="s">
        <v>3629</v>
      </c>
      <c r="M12425">
        <v>12.5</v>
      </c>
      <c r="N12425">
        <v>22</v>
      </c>
      <c r="O12425">
        <v>11</v>
      </c>
      <c r="P12425">
        <v>12</v>
      </c>
      <c r="Q12425">
        <v>21.5</v>
      </c>
      <c r="R12425">
        <v>8.5</v>
      </c>
      <c r="S12425" t="b">
        <v>0</v>
      </c>
      <c r="T12425" t="b">
        <v>0</v>
      </c>
      <c r="U12425" t="b">
        <v>0</v>
      </c>
      <c r="V12425">
        <v>12000</v>
      </c>
      <c r="W12425">
        <v>7700</v>
      </c>
      <c r="X12425">
        <v>2.59</v>
      </c>
      <c r="Y12425">
        <v>11268</v>
      </c>
      <c r="Z12425">
        <v>2.41</v>
      </c>
    </row>
    <row r="12426" spans="1:26">
      <c r="A12426">
        <v>9959454</v>
      </c>
      <c r="B12426" t="s">
        <v>3619</v>
      </c>
      <c r="C12426" t="s">
        <v>3597</v>
      </c>
      <c r="D12426" t="s">
        <v>1086</v>
      </c>
      <c r="E12426" t="s">
        <v>3620</v>
      </c>
      <c r="F12426" t="s">
        <v>3621</v>
      </c>
      <c r="G12426">
        <v>9959454</v>
      </c>
      <c r="I12426" t="s">
        <v>3622</v>
      </c>
      <c r="J12426" t="s">
        <v>3623</v>
      </c>
      <c r="K12426" t="s">
        <v>3624</v>
      </c>
      <c r="L12426" t="s">
        <v>3625</v>
      </c>
      <c r="M12426">
        <v>12.5</v>
      </c>
      <c r="N12426">
        <v>22</v>
      </c>
      <c r="O12426">
        <v>11</v>
      </c>
      <c r="P12426">
        <v>12</v>
      </c>
      <c r="Q12426">
        <v>21.5</v>
      </c>
      <c r="R12426">
        <v>8.5</v>
      </c>
      <c r="S12426" t="b">
        <v>0</v>
      </c>
      <c r="T12426" t="b">
        <v>0</v>
      </c>
      <c r="U12426" t="b">
        <v>0</v>
      </c>
      <c r="V12426">
        <v>12000</v>
      </c>
      <c r="W12426">
        <v>7700</v>
      </c>
      <c r="X12426">
        <v>2.59</v>
      </c>
      <c r="Y12426">
        <v>11268</v>
      </c>
      <c r="Z12426">
        <v>2.41</v>
      </c>
    </row>
    <row r="12427" spans="1:26">
      <c r="A12427">
        <v>211380211</v>
      </c>
      <c r="B12427" t="s">
        <v>3613</v>
      </c>
      <c r="C12427" t="s">
        <v>3597</v>
      </c>
      <c r="D12427" t="s">
        <v>3614</v>
      </c>
      <c r="E12427" t="s">
        <v>3615</v>
      </c>
      <c r="F12427" t="s">
        <v>3600</v>
      </c>
      <c r="G12427">
        <v>211380211</v>
      </c>
      <c r="I12427" t="s">
        <v>3601</v>
      </c>
      <c r="J12427" t="s">
        <v>3616</v>
      </c>
      <c r="L12427" t="s">
        <v>3618</v>
      </c>
      <c r="P12427">
        <v>9.5</v>
      </c>
      <c r="Q12427">
        <v>17.5</v>
      </c>
      <c r="R12427">
        <v>8.5</v>
      </c>
      <c r="S12427" t="b">
        <v>0</v>
      </c>
      <c r="T12427" t="b">
        <v>0</v>
      </c>
      <c r="U12427" t="b">
        <v>0</v>
      </c>
      <c r="V12427">
        <v>33800</v>
      </c>
      <c r="W12427">
        <v>24800</v>
      </c>
      <c r="X12427">
        <v>2.56</v>
      </c>
      <c r="Y12427">
        <v>24800</v>
      </c>
      <c r="Z12427">
        <v>2.56</v>
      </c>
    </row>
    <row r="12428" spans="1:26">
      <c r="A12428">
        <v>211380208</v>
      </c>
      <c r="B12428" t="s">
        <v>3613</v>
      </c>
      <c r="C12428" t="s">
        <v>3597</v>
      </c>
      <c r="D12428" t="s">
        <v>3614</v>
      </c>
      <c r="E12428" t="s">
        <v>3615</v>
      </c>
      <c r="F12428" t="s">
        <v>3600</v>
      </c>
      <c r="G12428">
        <v>211380208</v>
      </c>
      <c r="I12428" t="s">
        <v>3601</v>
      </c>
      <c r="J12428" t="s">
        <v>3616</v>
      </c>
      <c r="L12428" t="s">
        <v>3617</v>
      </c>
      <c r="P12428">
        <v>9.5</v>
      </c>
      <c r="Q12428">
        <v>17.5</v>
      </c>
      <c r="R12428">
        <v>8.5</v>
      </c>
      <c r="S12428" t="b">
        <v>0</v>
      </c>
      <c r="T12428" t="b">
        <v>0</v>
      </c>
      <c r="U12428" t="b">
        <v>0</v>
      </c>
      <c r="V12428">
        <v>33800</v>
      </c>
      <c r="W12428">
        <v>24800</v>
      </c>
      <c r="X12428">
        <v>2.56</v>
      </c>
      <c r="Y12428">
        <v>24800</v>
      </c>
      <c r="Z12428">
        <v>2.56</v>
      </c>
    </row>
    <row r="12429" spans="1:26">
      <c r="A12429">
        <v>208552862</v>
      </c>
      <c r="B12429" t="s">
        <v>3596</v>
      </c>
      <c r="C12429" t="s">
        <v>3597</v>
      </c>
      <c r="D12429" t="s">
        <v>3598</v>
      </c>
      <c r="E12429" t="s">
        <v>3608</v>
      </c>
      <c r="F12429" t="s">
        <v>3600</v>
      </c>
      <c r="G12429">
        <v>208552862</v>
      </c>
      <c r="I12429" t="s">
        <v>3601</v>
      </c>
      <c r="J12429" t="s">
        <v>3612</v>
      </c>
      <c r="L12429" t="s">
        <v>3605</v>
      </c>
      <c r="P12429">
        <v>10</v>
      </c>
      <c r="Q12429">
        <v>19</v>
      </c>
      <c r="R12429">
        <v>8.1</v>
      </c>
      <c r="S12429" t="b">
        <v>0</v>
      </c>
      <c r="T12429" t="b">
        <v>0</v>
      </c>
      <c r="U12429" t="b">
        <v>1</v>
      </c>
      <c r="V12429">
        <v>53000</v>
      </c>
      <c r="W12429">
        <v>46500</v>
      </c>
      <c r="X12429">
        <v>2.11</v>
      </c>
      <c r="Y12429">
        <v>46500</v>
      </c>
      <c r="Z12429">
        <v>2.11</v>
      </c>
    </row>
    <row r="12430" spans="1:26">
      <c r="A12430">
        <v>208552859</v>
      </c>
      <c r="B12430" t="s">
        <v>3596</v>
      </c>
      <c r="C12430" t="s">
        <v>3597</v>
      </c>
      <c r="D12430" t="s">
        <v>3598</v>
      </c>
      <c r="E12430" t="s">
        <v>3608</v>
      </c>
      <c r="F12430" t="s">
        <v>3600</v>
      </c>
      <c r="G12430">
        <v>208552859</v>
      </c>
      <c r="I12430" t="s">
        <v>3601</v>
      </c>
      <c r="J12430" t="s">
        <v>3611</v>
      </c>
      <c r="L12430" t="s">
        <v>3605</v>
      </c>
      <c r="P12430">
        <v>12</v>
      </c>
      <c r="Q12430">
        <v>19</v>
      </c>
      <c r="R12430">
        <v>8.5</v>
      </c>
      <c r="S12430" t="b">
        <v>0</v>
      </c>
      <c r="T12430" t="b">
        <v>0</v>
      </c>
      <c r="U12430" t="b">
        <v>1</v>
      </c>
      <c r="V12430">
        <v>45000</v>
      </c>
      <c r="W12430">
        <v>41500</v>
      </c>
      <c r="X12430">
        <v>2.2999999999999998</v>
      </c>
      <c r="Y12430">
        <v>41500</v>
      </c>
      <c r="Z12430">
        <v>2.2999999999999998</v>
      </c>
    </row>
    <row r="12431" spans="1:26">
      <c r="A12431">
        <v>208552857</v>
      </c>
      <c r="B12431" t="s">
        <v>3596</v>
      </c>
      <c r="C12431" t="s">
        <v>3597</v>
      </c>
      <c r="D12431" t="s">
        <v>3598</v>
      </c>
      <c r="E12431" t="s">
        <v>3608</v>
      </c>
      <c r="F12431" t="s">
        <v>3600</v>
      </c>
      <c r="G12431">
        <v>208552857</v>
      </c>
      <c r="I12431" t="s">
        <v>3601</v>
      </c>
      <c r="J12431" t="s">
        <v>3610</v>
      </c>
      <c r="L12431" t="s">
        <v>3605</v>
      </c>
      <c r="P12431">
        <v>12.5</v>
      </c>
      <c r="Q12431">
        <v>20</v>
      </c>
      <c r="R12431">
        <v>8.5</v>
      </c>
      <c r="S12431" t="b">
        <v>0</v>
      </c>
      <c r="T12431" t="b">
        <v>0</v>
      </c>
      <c r="U12431" t="b">
        <v>1</v>
      </c>
      <c r="V12431">
        <v>34200</v>
      </c>
      <c r="W12431">
        <v>38000</v>
      </c>
      <c r="X12431">
        <v>2.5</v>
      </c>
      <c r="Y12431">
        <v>38000</v>
      </c>
      <c r="Z12431">
        <v>2.5</v>
      </c>
    </row>
    <row r="12432" spans="1:26">
      <c r="A12432">
        <v>208552856</v>
      </c>
      <c r="B12432" t="s">
        <v>3596</v>
      </c>
      <c r="C12432" t="s">
        <v>3597</v>
      </c>
      <c r="D12432" t="s">
        <v>3598</v>
      </c>
      <c r="E12432" t="s">
        <v>3608</v>
      </c>
      <c r="F12432" t="s">
        <v>3600</v>
      </c>
      <c r="G12432">
        <v>208552856</v>
      </c>
      <c r="I12432" t="s">
        <v>3601</v>
      </c>
      <c r="J12432" t="s">
        <v>3609</v>
      </c>
      <c r="L12432" t="s">
        <v>3603</v>
      </c>
      <c r="P12432">
        <v>12.5</v>
      </c>
      <c r="Q12432">
        <v>20</v>
      </c>
      <c r="R12432">
        <v>8.5</v>
      </c>
      <c r="S12432" t="b">
        <v>0</v>
      </c>
      <c r="T12432" t="b">
        <v>0</v>
      </c>
      <c r="U12432" t="b">
        <v>1</v>
      </c>
      <c r="V12432">
        <v>22800</v>
      </c>
      <c r="W12432">
        <v>24200</v>
      </c>
      <c r="X12432">
        <v>2.4</v>
      </c>
      <c r="Y12432">
        <v>24200</v>
      </c>
      <c r="Z12432">
        <v>2.4</v>
      </c>
    </row>
    <row r="12433" spans="1:26">
      <c r="A12433">
        <v>208553299</v>
      </c>
      <c r="B12433" t="s">
        <v>3596</v>
      </c>
      <c r="C12433" t="s">
        <v>3597</v>
      </c>
      <c r="D12433" t="s">
        <v>3598</v>
      </c>
      <c r="E12433" t="s">
        <v>3599</v>
      </c>
      <c r="F12433" t="s">
        <v>3600</v>
      </c>
      <c r="G12433">
        <v>208553299</v>
      </c>
      <c r="I12433" t="s">
        <v>3601</v>
      </c>
      <c r="J12433" t="s">
        <v>3607</v>
      </c>
      <c r="L12433" t="s">
        <v>3605</v>
      </c>
      <c r="P12433">
        <v>10</v>
      </c>
      <c r="Q12433">
        <v>19</v>
      </c>
      <c r="R12433">
        <v>8.1</v>
      </c>
      <c r="S12433" t="b">
        <v>0</v>
      </c>
      <c r="T12433" t="b">
        <v>0</v>
      </c>
      <c r="U12433" t="b">
        <v>1</v>
      </c>
      <c r="V12433">
        <v>53000</v>
      </c>
      <c r="W12433">
        <v>46500</v>
      </c>
      <c r="X12433">
        <v>2.11</v>
      </c>
      <c r="Y12433">
        <v>46500</v>
      </c>
      <c r="Z12433">
        <v>2.11</v>
      </c>
    </row>
    <row r="12434" spans="1:26">
      <c r="A12434">
        <v>208553295</v>
      </c>
      <c r="B12434" t="s">
        <v>3596</v>
      </c>
      <c r="C12434" t="s">
        <v>3597</v>
      </c>
      <c r="D12434" t="s">
        <v>3598</v>
      </c>
      <c r="E12434" t="s">
        <v>3599</v>
      </c>
      <c r="F12434" t="s">
        <v>3600</v>
      </c>
      <c r="G12434">
        <v>208553295</v>
      </c>
      <c r="I12434" t="s">
        <v>3601</v>
      </c>
      <c r="J12434" t="s">
        <v>3606</v>
      </c>
      <c r="L12434" t="s">
        <v>3605</v>
      </c>
      <c r="P12434">
        <v>12</v>
      </c>
      <c r="Q12434">
        <v>19</v>
      </c>
      <c r="R12434">
        <v>8.5</v>
      </c>
      <c r="S12434" t="b">
        <v>0</v>
      </c>
      <c r="T12434" t="b">
        <v>0</v>
      </c>
      <c r="U12434" t="b">
        <v>1</v>
      </c>
      <c r="V12434">
        <v>45000</v>
      </c>
      <c r="W12434">
        <v>41500</v>
      </c>
      <c r="X12434">
        <v>2.2999999999999998</v>
      </c>
      <c r="Y12434">
        <v>41500</v>
      </c>
      <c r="Z12434">
        <v>2.2999999999999998</v>
      </c>
    </row>
    <row r="12435" spans="1:26">
      <c r="A12435">
        <v>208553291</v>
      </c>
      <c r="B12435" t="s">
        <v>3596</v>
      </c>
      <c r="C12435" t="s">
        <v>3597</v>
      </c>
      <c r="D12435" t="s">
        <v>3598</v>
      </c>
      <c r="E12435" t="s">
        <v>3599</v>
      </c>
      <c r="F12435" t="s">
        <v>3600</v>
      </c>
      <c r="G12435">
        <v>208553291</v>
      </c>
      <c r="I12435" t="s">
        <v>3601</v>
      </c>
      <c r="J12435" t="s">
        <v>3604</v>
      </c>
      <c r="L12435" t="s">
        <v>3605</v>
      </c>
      <c r="P12435">
        <v>12.5</v>
      </c>
      <c r="Q12435">
        <v>20</v>
      </c>
      <c r="R12435">
        <v>8.5</v>
      </c>
      <c r="S12435" t="b">
        <v>0</v>
      </c>
      <c r="T12435" t="b">
        <v>0</v>
      </c>
      <c r="U12435" t="b">
        <v>1</v>
      </c>
      <c r="V12435">
        <v>34200</v>
      </c>
      <c r="W12435">
        <v>38000</v>
      </c>
      <c r="X12435">
        <v>2.5</v>
      </c>
      <c r="Y12435">
        <v>38000</v>
      </c>
      <c r="Z12435">
        <v>2.5</v>
      </c>
    </row>
    <row r="12436" spans="1:26">
      <c r="A12436">
        <v>208553288</v>
      </c>
      <c r="B12436" t="s">
        <v>3596</v>
      </c>
      <c r="C12436" t="s">
        <v>3597</v>
      </c>
      <c r="D12436" t="s">
        <v>3598</v>
      </c>
      <c r="E12436" t="s">
        <v>3599</v>
      </c>
      <c r="F12436" t="s">
        <v>3600</v>
      </c>
      <c r="G12436">
        <v>208553288</v>
      </c>
      <c r="I12436" t="s">
        <v>3601</v>
      </c>
      <c r="J12436" t="s">
        <v>3602</v>
      </c>
      <c r="L12436" t="s">
        <v>3603</v>
      </c>
      <c r="P12436">
        <v>12.5</v>
      </c>
      <c r="Q12436">
        <v>20</v>
      </c>
      <c r="R12436">
        <v>8.5</v>
      </c>
      <c r="S12436" t="b">
        <v>0</v>
      </c>
      <c r="T12436" t="b">
        <v>0</v>
      </c>
      <c r="U12436" t="b">
        <v>1</v>
      </c>
      <c r="V12436">
        <v>22800</v>
      </c>
      <c r="W12436">
        <v>24200</v>
      </c>
      <c r="X12436">
        <v>2.4</v>
      </c>
      <c r="Y12436">
        <v>24200</v>
      </c>
      <c r="Z12436">
        <v>2.4</v>
      </c>
    </row>
    <row r="12437" spans="1:26">
      <c r="A12437">
        <v>212396412</v>
      </c>
      <c r="B12437" t="s">
        <v>13050</v>
      </c>
      <c r="C12437" t="s">
        <v>3597</v>
      </c>
      <c r="D12437" t="s">
        <v>3698</v>
      </c>
      <c r="E12437" t="s">
        <v>9183</v>
      </c>
      <c r="F12437" t="s">
        <v>3600</v>
      </c>
      <c r="G12437">
        <v>212396412</v>
      </c>
      <c r="I12437" t="s">
        <v>3601</v>
      </c>
      <c r="J12437" t="s">
        <v>9509</v>
      </c>
      <c r="K12437" t="s">
        <v>3688</v>
      </c>
      <c r="L12437" t="s">
        <v>13830</v>
      </c>
      <c r="P12437">
        <v>13.5</v>
      </c>
      <c r="Q12437">
        <v>21</v>
      </c>
      <c r="R12437">
        <v>9.5</v>
      </c>
      <c r="S12437" t="b">
        <v>0</v>
      </c>
      <c r="T12437" t="b">
        <v>0</v>
      </c>
      <c r="U12437" t="b">
        <v>1</v>
      </c>
      <c r="V12437">
        <v>24000</v>
      </c>
      <c r="W12437">
        <v>14900</v>
      </c>
      <c r="X12437">
        <v>2.84</v>
      </c>
      <c r="Y12437">
        <v>14900</v>
      </c>
      <c r="Z12437">
        <v>2.84</v>
      </c>
    </row>
    <row r="12438" spans="1:26">
      <c r="A12438">
        <v>212396449</v>
      </c>
      <c r="B12438" t="s">
        <v>13050</v>
      </c>
      <c r="C12438" t="s">
        <v>3597</v>
      </c>
      <c r="D12438" t="s">
        <v>3698</v>
      </c>
      <c r="E12438" t="s">
        <v>9183</v>
      </c>
      <c r="F12438" t="s">
        <v>3600</v>
      </c>
      <c r="G12438">
        <v>212396449</v>
      </c>
      <c r="I12438" t="s">
        <v>3601</v>
      </c>
      <c r="J12438" t="s">
        <v>9509</v>
      </c>
      <c r="K12438" t="s">
        <v>3688</v>
      </c>
      <c r="L12438" t="s">
        <v>13856</v>
      </c>
      <c r="P12438">
        <v>13</v>
      </c>
      <c r="Q12438">
        <v>20.5</v>
      </c>
      <c r="R12438">
        <v>8.8000000000000007</v>
      </c>
      <c r="S12438" t="b">
        <v>0</v>
      </c>
      <c r="T12438" t="b">
        <v>0</v>
      </c>
      <c r="U12438" t="b">
        <v>1</v>
      </c>
      <c r="V12438">
        <v>24000</v>
      </c>
      <c r="W12438">
        <v>14300</v>
      </c>
      <c r="X12438">
        <v>2.4700000000000002</v>
      </c>
      <c r="Y12438">
        <v>14300</v>
      </c>
      <c r="Z12438">
        <v>2.4700000000000002</v>
      </c>
    </row>
    <row r="12439" spans="1:26">
      <c r="A12439">
        <v>212396450</v>
      </c>
      <c r="B12439" t="s">
        <v>13050</v>
      </c>
      <c r="C12439" t="s">
        <v>3597</v>
      </c>
      <c r="D12439" t="s">
        <v>3698</v>
      </c>
      <c r="E12439" t="s">
        <v>9183</v>
      </c>
      <c r="F12439" t="s">
        <v>3600</v>
      </c>
      <c r="G12439">
        <v>212396450</v>
      </c>
      <c r="I12439" t="s">
        <v>3601</v>
      </c>
      <c r="J12439" t="s">
        <v>9509</v>
      </c>
      <c r="K12439" t="s">
        <v>3688</v>
      </c>
      <c r="L12439" t="s">
        <v>13855</v>
      </c>
      <c r="P12439">
        <v>13.5</v>
      </c>
      <c r="Q12439">
        <v>21</v>
      </c>
      <c r="R12439">
        <v>8.8000000000000007</v>
      </c>
      <c r="S12439" t="b">
        <v>0</v>
      </c>
      <c r="T12439" t="b">
        <v>0</v>
      </c>
      <c r="U12439" t="b">
        <v>1</v>
      </c>
      <c r="V12439">
        <v>24000</v>
      </c>
      <c r="W12439">
        <v>15000</v>
      </c>
      <c r="X12439">
        <v>2.62</v>
      </c>
      <c r="Y12439">
        <v>15000</v>
      </c>
      <c r="Z12439">
        <v>2.62</v>
      </c>
    </row>
    <row r="12440" spans="1:26">
      <c r="A12440">
        <v>212396451</v>
      </c>
      <c r="B12440" t="s">
        <v>13050</v>
      </c>
      <c r="C12440" t="s">
        <v>3597</v>
      </c>
      <c r="D12440" t="s">
        <v>3698</v>
      </c>
      <c r="E12440" t="s">
        <v>9183</v>
      </c>
      <c r="F12440" t="s">
        <v>3600</v>
      </c>
      <c r="G12440">
        <v>212396451</v>
      </c>
      <c r="I12440" t="s">
        <v>3601</v>
      </c>
      <c r="J12440" t="s">
        <v>9509</v>
      </c>
      <c r="K12440" t="s">
        <v>3688</v>
      </c>
      <c r="L12440" t="s">
        <v>13854</v>
      </c>
      <c r="P12440">
        <v>13.5</v>
      </c>
      <c r="Q12440">
        <v>20</v>
      </c>
      <c r="R12440">
        <v>8.8000000000000007</v>
      </c>
      <c r="S12440" t="b">
        <v>0</v>
      </c>
      <c r="T12440" t="b">
        <v>0</v>
      </c>
      <c r="U12440" t="b">
        <v>1</v>
      </c>
      <c r="V12440">
        <v>24000</v>
      </c>
      <c r="W12440">
        <v>14500</v>
      </c>
      <c r="X12440">
        <v>2.4300000000000002</v>
      </c>
      <c r="Y12440">
        <v>14500</v>
      </c>
      <c r="Z12440">
        <v>2.4300000000000002</v>
      </c>
    </row>
    <row r="12441" spans="1:26">
      <c r="A12441">
        <v>212403838</v>
      </c>
      <c r="B12441" t="s">
        <v>13050</v>
      </c>
      <c r="C12441" t="s">
        <v>3597</v>
      </c>
      <c r="D12441" t="s">
        <v>3698</v>
      </c>
      <c r="E12441" t="s">
        <v>9183</v>
      </c>
      <c r="F12441" t="s">
        <v>3600</v>
      </c>
      <c r="G12441">
        <v>212403838</v>
      </c>
      <c r="I12441" t="s">
        <v>3601</v>
      </c>
      <c r="J12441" t="s">
        <v>9504</v>
      </c>
      <c r="K12441" t="s">
        <v>3688</v>
      </c>
      <c r="L12441" t="s">
        <v>13829</v>
      </c>
      <c r="P12441">
        <v>12</v>
      </c>
      <c r="Q12441">
        <v>20</v>
      </c>
      <c r="R12441">
        <v>9</v>
      </c>
      <c r="S12441" t="b">
        <v>0</v>
      </c>
      <c r="T12441" t="b">
        <v>0</v>
      </c>
      <c r="U12441" t="b">
        <v>1</v>
      </c>
      <c r="V12441">
        <v>34200</v>
      </c>
      <c r="W12441">
        <v>22800</v>
      </c>
      <c r="X12441">
        <v>2.61</v>
      </c>
      <c r="Y12441">
        <v>22800</v>
      </c>
      <c r="Z12441">
        <v>2.61</v>
      </c>
    </row>
    <row r="12442" spans="1:26">
      <c r="A12442">
        <v>212403841</v>
      </c>
      <c r="B12442" t="s">
        <v>13050</v>
      </c>
      <c r="C12442" t="s">
        <v>3597</v>
      </c>
      <c r="D12442" t="s">
        <v>3698</v>
      </c>
      <c r="E12442" t="s">
        <v>9183</v>
      </c>
      <c r="F12442" t="s">
        <v>3600</v>
      </c>
      <c r="G12442">
        <v>212403841</v>
      </c>
      <c r="I12442" t="s">
        <v>3601</v>
      </c>
      <c r="J12442" t="s">
        <v>9504</v>
      </c>
      <c r="K12442" t="s">
        <v>3688</v>
      </c>
      <c r="L12442" t="s">
        <v>13828</v>
      </c>
      <c r="P12442">
        <v>11.7</v>
      </c>
      <c r="Q12442">
        <v>20</v>
      </c>
      <c r="R12442">
        <v>9</v>
      </c>
      <c r="S12442" t="b">
        <v>0</v>
      </c>
      <c r="T12442" t="b">
        <v>0</v>
      </c>
      <c r="U12442" t="b">
        <v>1</v>
      </c>
      <c r="V12442">
        <v>35400</v>
      </c>
      <c r="W12442">
        <v>22600</v>
      </c>
      <c r="X12442">
        <v>2.63</v>
      </c>
      <c r="Y12442">
        <v>22600</v>
      </c>
      <c r="Z12442">
        <v>2.63</v>
      </c>
    </row>
    <row r="12443" spans="1:26">
      <c r="A12443">
        <v>212403839</v>
      </c>
      <c r="B12443" t="s">
        <v>13050</v>
      </c>
      <c r="C12443" t="s">
        <v>3597</v>
      </c>
      <c r="D12443" t="s">
        <v>3698</v>
      </c>
      <c r="E12443" t="s">
        <v>9183</v>
      </c>
      <c r="F12443" t="s">
        <v>3600</v>
      </c>
      <c r="G12443">
        <v>212403839</v>
      </c>
      <c r="I12443" t="s">
        <v>3601</v>
      </c>
      <c r="J12443" t="s">
        <v>9504</v>
      </c>
      <c r="K12443" t="s">
        <v>3688</v>
      </c>
      <c r="L12443" t="s">
        <v>13853</v>
      </c>
      <c r="P12443">
        <v>11.7</v>
      </c>
      <c r="Q12443">
        <v>17.5</v>
      </c>
      <c r="R12443">
        <v>8.8000000000000007</v>
      </c>
      <c r="S12443" t="b">
        <v>0</v>
      </c>
      <c r="T12443" t="b">
        <v>0</v>
      </c>
      <c r="U12443" t="b">
        <v>1</v>
      </c>
      <c r="V12443">
        <v>34000</v>
      </c>
      <c r="W12443">
        <v>21800</v>
      </c>
      <c r="X12443">
        <v>2.5</v>
      </c>
      <c r="Y12443">
        <v>21800</v>
      </c>
      <c r="Z12443">
        <v>2.5</v>
      </c>
    </row>
    <row r="12444" spans="1:26">
      <c r="A12444">
        <v>212403840</v>
      </c>
      <c r="B12444" t="s">
        <v>13050</v>
      </c>
      <c r="C12444" t="s">
        <v>3597</v>
      </c>
      <c r="D12444" t="s">
        <v>3698</v>
      </c>
      <c r="E12444" t="s">
        <v>9183</v>
      </c>
      <c r="F12444" t="s">
        <v>3600</v>
      </c>
      <c r="G12444">
        <v>212403840</v>
      </c>
      <c r="I12444" t="s">
        <v>3601</v>
      </c>
      <c r="J12444" t="s">
        <v>9504</v>
      </c>
      <c r="K12444" t="s">
        <v>3688</v>
      </c>
      <c r="L12444" t="s">
        <v>13852</v>
      </c>
      <c r="P12444">
        <v>12</v>
      </c>
      <c r="Q12444">
        <v>18.5</v>
      </c>
      <c r="R12444">
        <v>8.8000000000000007</v>
      </c>
      <c r="S12444" t="b">
        <v>0</v>
      </c>
      <c r="T12444" t="b">
        <v>0</v>
      </c>
      <c r="U12444" t="b">
        <v>1</v>
      </c>
      <c r="V12444">
        <v>35000</v>
      </c>
      <c r="W12444">
        <v>22200</v>
      </c>
      <c r="X12444">
        <v>2.5499999999999998</v>
      </c>
      <c r="Y12444">
        <v>22200</v>
      </c>
      <c r="Z12444">
        <v>2.5499999999999998</v>
      </c>
    </row>
    <row r="12445" spans="1:26">
      <c r="A12445">
        <v>212403797</v>
      </c>
      <c r="B12445" t="s">
        <v>13050</v>
      </c>
      <c r="C12445" t="s">
        <v>3597</v>
      </c>
      <c r="D12445" t="s">
        <v>3698</v>
      </c>
      <c r="E12445" t="s">
        <v>9183</v>
      </c>
      <c r="F12445" t="s">
        <v>3600</v>
      </c>
      <c r="G12445">
        <v>212403797</v>
      </c>
      <c r="I12445" t="s">
        <v>3601</v>
      </c>
      <c r="J12445" t="s">
        <v>9502</v>
      </c>
      <c r="K12445" t="s">
        <v>3688</v>
      </c>
      <c r="L12445" t="s">
        <v>13826</v>
      </c>
      <c r="P12445">
        <v>12</v>
      </c>
      <c r="Q12445">
        <v>19.5</v>
      </c>
      <c r="R12445">
        <v>8.5</v>
      </c>
      <c r="S12445" t="b">
        <v>0</v>
      </c>
      <c r="T12445" t="b">
        <v>0</v>
      </c>
      <c r="U12445" t="b">
        <v>1</v>
      </c>
      <c r="V12445">
        <v>47000</v>
      </c>
      <c r="W12445">
        <v>27200</v>
      </c>
      <c r="X12445">
        <v>2.35</v>
      </c>
      <c r="Y12445">
        <v>27200</v>
      </c>
      <c r="Z12445">
        <v>2.35</v>
      </c>
    </row>
    <row r="12446" spans="1:26">
      <c r="A12446">
        <v>212403799</v>
      </c>
      <c r="B12446" t="s">
        <v>13050</v>
      </c>
      <c r="C12446" t="s">
        <v>3597</v>
      </c>
      <c r="D12446" t="s">
        <v>3698</v>
      </c>
      <c r="E12446" t="s">
        <v>9183</v>
      </c>
      <c r="F12446" t="s">
        <v>3600</v>
      </c>
      <c r="G12446">
        <v>212403799</v>
      </c>
      <c r="I12446" t="s">
        <v>3601</v>
      </c>
      <c r="J12446" t="s">
        <v>9502</v>
      </c>
      <c r="K12446" t="s">
        <v>3688</v>
      </c>
      <c r="L12446" t="s">
        <v>13827</v>
      </c>
      <c r="P12446">
        <v>12</v>
      </c>
      <c r="Q12446">
        <v>19</v>
      </c>
      <c r="R12446">
        <v>8</v>
      </c>
      <c r="S12446" t="b">
        <v>0</v>
      </c>
      <c r="T12446" t="b">
        <v>0</v>
      </c>
      <c r="U12446" t="b">
        <v>0</v>
      </c>
      <c r="V12446">
        <v>46000</v>
      </c>
      <c r="W12446">
        <v>28000</v>
      </c>
      <c r="X12446">
        <v>2.1</v>
      </c>
      <c r="Y12446">
        <v>28000</v>
      </c>
      <c r="Z12446">
        <v>2.1</v>
      </c>
    </row>
    <row r="12447" spans="1:26">
      <c r="A12447">
        <v>212403800</v>
      </c>
      <c r="B12447" t="s">
        <v>13050</v>
      </c>
      <c r="C12447" t="s">
        <v>3597</v>
      </c>
      <c r="D12447" t="s">
        <v>3698</v>
      </c>
      <c r="E12447" t="s">
        <v>9183</v>
      </c>
      <c r="F12447" t="s">
        <v>3600</v>
      </c>
      <c r="G12447">
        <v>212403800</v>
      </c>
      <c r="I12447" t="s">
        <v>3601</v>
      </c>
      <c r="J12447" t="s">
        <v>9502</v>
      </c>
      <c r="K12447" t="s">
        <v>3688</v>
      </c>
      <c r="L12447" t="s">
        <v>13851</v>
      </c>
      <c r="P12447">
        <v>11</v>
      </c>
      <c r="Q12447">
        <v>17</v>
      </c>
      <c r="R12447">
        <v>7.8</v>
      </c>
      <c r="S12447" t="b">
        <v>0</v>
      </c>
      <c r="T12447" t="b">
        <v>0</v>
      </c>
      <c r="U12447" t="b">
        <v>0</v>
      </c>
      <c r="V12447">
        <v>43000</v>
      </c>
      <c r="W12447">
        <v>28200</v>
      </c>
      <c r="X12447">
        <v>2.11</v>
      </c>
      <c r="Y12447">
        <v>28200</v>
      </c>
      <c r="Z12447">
        <v>2.11</v>
      </c>
    </row>
    <row r="12448" spans="1:26">
      <c r="A12448">
        <v>212403760</v>
      </c>
      <c r="B12448" t="s">
        <v>13050</v>
      </c>
      <c r="C12448" t="s">
        <v>3597</v>
      </c>
      <c r="D12448" t="s">
        <v>3698</v>
      </c>
      <c r="E12448" t="s">
        <v>9183</v>
      </c>
      <c r="F12448" t="s">
        <v>3600</v>
      </c>
      <c r="G12448">
        <v>212403760</v>
      </c>
      <c r="I12448" t="s">
        <v>3601</v>
      </c>
      <c r="J12448" t="s">
        <v>9507</v>
      </c>
      <c r="K12448" t="s">
        <v>3688</v>
      </c>
      <c r="L12448" t="s">
        <v>13826</v>
      </c>
      <c r="P12448">
        <v>12</v>
      </c>
      <c r="Q12448">
        <v>19</v>
      </c>
      <c r="R12448">
        <v>8.6999999999999993</v>
      </c>
      <c r="S12448" t="b">
        <v>0</v>
      </c>
      <c r="T12448" t="b">
        <v>0</v>
      </c>
      <c r="U12448" t="b">
        <v>1</v>
      </c>
      <c r="V12448">
        <v>55000</v>
      </c>
      <c r="W12448">
        <v>37000</v>
      </c>
      <c r="X12448">
        <v>2.42</v>
      </c>
      <c r="Y12448">
        <v>37000</v>
      </c>
      <c r="Z12448">
        <v>2.42</v>
      </c>
    </row>
    <row r="12449" spans="1:26">
      <c r="A12449">
        <v>212403761</v>
      </c>
      <c r="B12449" t="s">
        <v>13050</v>
      </c>
      <c r="C12449" t="s">
        <v>3597</v>
      </c>
      <c r="D12449" t="s">
        <v>3698</v>
      </c>
      <c r="E12449" t="s">
        <v>9183</v>
      </c>
      <c r="F12449" t="s">
        <v>3600</v>
      </c>
      <c r="G12449">
        <v>212403761</v>
      </c>
      <c r="I12449" t="s">
        <v>3601</v>
      </c>
      <c r="J12449" t="s">
        <v>9507</v>
      </c>
      <c r="K12449" t="s">
        <v>3688</v>
      </c>
      <c r="L12449" t="s">
        <v>13851</v>
      </c>
      <c r="P12449">
        <v>11</v>
      </c>
      <c r="Q12449">
        <v>17</v>
      </c>
      <c r="R12449">
        <v>8.1</v>
      </c>
      <c r="S12449" t="b">
        <v>0</v>
      </c>
      <c r="T12449" t="b">
        <v>0</v>
      </c>
      <c r="U12449" t="b">
        <v>1</v>
      </c>
      <c r="V12449">
        <v>53500</v>
      </c>
      <c r="W12449">
        <v>36800</v>
      </c>
      <c r="X12449">
        <v>2.31</v>
      </c>
      <c r="Y12449">
        <v>36800</v>
      </c>
      <c r="Z12449">
        <v>2.31</v>
      </c>
    </row>
    <row r="12450" spans="1:26">
      <c r="A12450">
        <v>213255486</v>
      </c>
      <c r="B12450" t="s">
        <v>13050</v>
      </c>
      <c r="C12450" t="s">
        <v>3597</v>
      </c>
      <c r="D12450" t="s">
        <v>3698</v>
      </c>
      <c r="E12450" t="s">
        <v>3699</v>
      </c>
      <c r="F12450" t="s">
        <v>3600</v>
      </c>
      <c r="G12450">
        <v>213255486</v>
      </c>
      <c r="I12450" t="s">
        <v>3700</v>
      </c>
      <c r="J12450" t="s">
        <v>6715</v>
      </c>
      <c r="K12450" t="s">
        <v>3688</v>
      </c>
      <c r="L12450" t="s">
        <v>13765</v>
      </c>
      <c r="P12450">
        <v>10</v>
      </c>
      <c r="Q12450">
        <v>16</v>
      </c>
      <c r="R12450">
        <v>8.8000000000000007</v>
      </c>
      <c r="S12450" t="b">
        <v>0</v>
      </c>
      <c r="T12450" t="b">
        <v>0</v>
      </c>
      <c r="U12450" t="b">
        <v>1</v>
      </c>
      <c r="V12450">
        <v>23000</v>
      </c>
      <c r="W12450">
        <v>19800</v>
      </c>
      <c r="X12450">
        <v>2.1</v>
      </c>
      <c r="Y12450">
        <v>25000</v>
      </c>
      <c r="Z12450">
        <v>2</v>
      </c>
    </row>
    <row r="12451" spans="1:26">
      <c r="A12451">
        <v>213255487</v>
      </c>
      <c r="B12451" t="s">
        <v>13050</v>
      </c>
      <c r="C12451" t="s">
        <v>3597</v>
      </c>
      <c r="D12451" t="s">
        <v>3698</v>
      </c>
      <c r="E12451" t="s">
        <v>3699</v>
      </c>
      <c r="F12451" t="s">
        <v>3600</v>
      </c>
      <c r="G12451">
        <v>213255487</v>
      </c>
      <c r="I12451" t="s">
        <v>3700</v>
      </c>
      <c r="J12451" t="s">
        <v>5238</v>
      </c>
      <c r="K12451" t="s">
        <v>3688</v>
      </c>
      <c r="L12451" t="s">
        <v>13438</v>
      </c>
      <c r="P12451">
        <v>10</v>
      </c>
      <c r="Q12451">
        <v>15.2</v>
      </c>
      <c r="R12451">
        <v>9.0500000000000007</v>
      </c>
      <c r="S12451" t="b">
        <v>0</v>
      </c>
      <c r="T12451" t="b">
        <v>0</v>
      </c>
      <c r="U12451" t="b">
        <v>1</v>
      </c>
      <c r="V12451">
        <v>28600</v>
      </c>
      <c r="W12451">
        <v>21400</v>
      </c>
      <c r="X12451">
        <v>2.1</v>
      </c>
      <c r="Y12451">
        <v>30000</v>
      </c>
      <c r="Z12451">
        <v>2.2000000000000002</v>
      </c>
    </row>
    <row r="12452" spans="1:26">
      <c r="A12452">
        <v>213255489</v>
      </c>
      <c r="B12452" t="s">
        <v>13050</v>
      </c>
      <c r="C12452" t="s">
        <v>3597</v>
      </c>
      <c r="D12452" t="s">
        <v>3698</v>
      </c>
      <c r="E12452" t="s">
        <v>3699</v>
      </c>
      <c r="F12452" t="s">
        <v>3600</v>
      </c>
      <c r="G12452">
        <v>213255489</v>
      </c>
      <c r="I12452" t="s">
        <v>3700</v>
      </c>
      <c r="J12452" t="s">
        <v>5238</v>
      </c>
      <c r="K12452" t="s">
        <v>3688</v>
      </c>
      <c r="L12452" t="s">
        <v>13751</v>
      </c>
      <c r="P12452">
        <v>10</v>
      </c>
      <c r="Q12452">
        <v>15.2</v>
      </c>
      <c r="R12452">
        <v>9.35</v>
      </c>
      <c r="S12452" t="b">
        <v>0</v>
      </c>
      <c r="T12452" t="b">
        <v>0</v>
      </c>
      <c r="U12452" t="b">
        <v>0</v>
      </c>
      <c r="V12452">
        <v>29400</v>
      </c>
      <c r="W12452">
        <v>21600</v>
      </c>
      <c r="X12452">
        <v>2.1</v>
      </c>
      <c r="Y12452">
        <v>30000</v>
      </c>
      <c r="Z12452">
        <v>2.2000000000000002</v>
      </c>
    </row>
    <row r="12453" spans="1:26">
      <c r="A12453">
        <v>213255490</v>
      </c>
      <c r="B12453" t="s">
        <v>13050</v>
      </c>
      <c r="C12453" t="s">
        <v>3597</v>
      </c>
      <c r="D12453" t="s">
        <v>3698</v>
      </c>
      <c r="E12453" t="s">
        <v>3699</v>
      </c>
      <c r="F12453" t="s">
        <v>3600</v>
      </c>
      <c r="G12453">
        <v>213255490</v>
      </c>
      <c r="I12453" t="s">
        <v>3700</v>
      </c>
      <c r="J12453" t="s">
        <v>5238</v>
      </c>
      <c r="K12453" t="s">
        <v>3688</v>
      </c>
      <c r="L12453" t="s">
        <v>13761</v>
      </c>
      <c r="P12453">
        <v>10.5</v>
      </c>
      <c r="Q12453">
        <v>15.2</v>
      </c>
      <c r="R12453">
        <v>9.5</v>
      </c>
      <c r="S12453" t="b">
        <v>0</v>
      </c>
      <c r="T12453" t="b">
        <v>0</v>
      </c>
      <c r="U12453" t="b">
        <v>0</v>
      </c>
      <c r="V12453">
        <v>29800</v>
      </c>
      <c r="W12453">
        <v>21600</v>
      </c>
      <c r="X12453">
        <v>2.1</v>
      </c>
      <c r="Y12453">
        <v>30000</v>
      </c>
      <c r="Z12453">
        <v>2.2000000000000002</v>
      </c>
    </row>
    <row r="12454" spans="1:26">
      <c r="A12454">
        <v>213255488</v>
      </c>
      <c r="B12454" t="s">
        <v>13050</v>
      </c>
      <c r="C12454" t="s">
        <v>3597</v>
      </c>
      <c r="D12454" t="s">
        <v>3698</v>
      </c>
      <c r="E12454" t="s">
        <v>3699</v>
      </c>
      <c r="F12454" t="s">
        <v>3600</v>
      </c>
      <c r="G12454">
        <v>213255488</v>
      </c>
      <c r="I12454" t="s">
        <v>3700</v>
      </c>
      <c r="J12454" t="s">
        <v>6717</v>
      </c>
      <c r="K12454" t="s">
        <v>3688</v>
      </c>
      <c r="L12454" t="s">
        <v>13761</v>
      </c>
      <c r="P12454">
        <v>9.5</v>
      </c>
      <c r="Q12454">
        <v>15.2</v>
      </c>
      <c r="R12454">
        <v>9.8000000000000007</v>
      </c>
      <c r="S12454" t="b">
        <v>0</v>
      </c>
      <c r="T12454" t="b">
        <v>0</v>
      </c>
      <c r="U12454" t="b">
        <v>0</v>
      </c>
      <c r="V12454">
        <v>34600</v>
      </c>
      <c r="W12454">
        <v>32000</v>
      </c>
      <c r="X12454">
        <v>2.1</v>
      </c>
      <c r="Y12454">
        <v>46000</v>
      </c>
      <c r="Z12454">
        <v>2.0099999999999998</v>
      </c>
    </row>
    <row r="12455" spans="1:26">
      <c r="A12455">
        <v>213250273</v>
      </c>
      <c r="B12455" t="s">
        <v>13050</v>
      </c>
      <c r="C12455" t="s">
        <v>3597</v>
      </c>
      <c r="D12455" t="s">
        <v>3698</v>
      </c>
      <c r="E12455" t="s">
        <v>3699</v>
      </c>
      <c r="F12455" t="s">
        <v>3600</v>
      </c>
      <c r="G12455">
        <v>213250273</v>
      </c>
      <c r="I12455" t="s">
        <v>3700</v>
      </c>
      <c r="J12455" t="s">
        <v>9291</v>
      </c>
      <c r="K12455" t="s">
        <v>3688</v>
      </c>
      <c r="L12455" t="s">
        <v>13765</v>
      </c>
      <c r="P12455">
        <v>11.5</v>
      </c>
      <c r="Q12455">
        <v>16</v>
      </c>
      <c r="R12455">
        <v>8.85</v>
      </c>
      <c r="S12455" t="b">
        <v>0</v>
      </c>
      <c r="T12455" t="b">
        <v>0</v>
      </c>
      <c r="U12455" t="b">
        <v>1</v>
      </c>
      <c r="V12455">
        <v>17700</v>
      </c>
      <c r="W12455">
        <v>13600</v>
      </c>
      <c r="X12455">
        <v>2.1</v>
      </c>
      <c r="Y12455">
        <v>17400</v>
      </c>
      <c r="Z12455">
        <v>2.42</v>
      </c>
    </row>
    <row r="12456" spans="1:26">
      <c r="A12456">
        <v>213250274</v>
      </c>
      <c r="B12456" t="s">
        <v>13050</v>
      </c>
      <c r="C12456" t="s">
        <v>3597</v>
      </c>
      <c r="D12456" t="s">
        <v>3698</v>
      </c>
      <c r="E12456" t="s">
        <v>3699</v>
      </c>
      <c r="F12456" t="s">
        <v>3600</v>
      </c>
      <c r="G12456">
        <v>213250274</v>
      </c>
      <c r="I12456" t="s">
        <v>3700</v>
      </c>
      <c r="J12456" t="s">
        <v>9322</v>
      </c>
      <c r="K12456" t="s">
        <v>3688</v>
      </c>
      <c r="L12456" t="s">
        <v>13765</v>
      </c>
      <c r="P12456">
        <v>10</v>
      </c>
      <c r="Q12456">
        <v>16</v>
      </c>
      <c r="R12456">
        <v>8.8000000000000007</v>
      </c>
      <c r="S12456" t="b">
        <v>0</v>
      </c>
      <c r="T12456" t="b">
        <v>0</v>
      </c>
      <c r="U12456" t="b">
        <v>1</v>
      </c>
      <c r="V12456">
        <v>23000</v>
      </c>
      <c r="W12456">
        <v>19800</v>
      </c>
      <c r="X12456">
        <v>2.1</v>
      </c>
      <c r="Y12456">
        <v>23000</v>
      </c>
      <c r="Z12456">
        <v>2.2799999999999998</v>
      </c>
    </row>
    <row r="12457" spans="1:26">
      <c r="A12457">
        <v>213250267</v>
      </c>
      <c r="B12457" t="s">
        <v>13050</v>
      </c>
      <c r="C12457" t="s">
        <v>3597</v>
      </c>
      <c r="D12457" t="s">
        <v>3698</v>
      </c>
      <c r="E12457" t="s">
        <v>3699</v>
      </c>
      <c r="F12457" t="s">
        <v>3600</v>
      </c>
      <c r="G12457">
        <v>213250267</v>
      </c>
      <c r="I12457" t="s">
        <v>3700</v>
      </c>
      <c r="J12457" t="s">
        <v>9324</v>
      </c>
      <c r="K12457" t="s">
        <v>3688</v>
      </c>
      <c r="L12457" t="s">
        <v>13438</v>
      </c>
      <c r="P12457">
        <v>10</v>
      </c>
      <c r="Q12457">
        <v>15.2</v>
      </c>
      <c r="R12457">
        <v>9.0500000000000007</v>
      </c>
      <c r="S12457" t="b">
        <v>0</v>
      </c>
      <c r="T12457" t="b">
        <v>0</v>
      </c>
      <c r="U12457" t="b">
        <v>0</v>
      </c>
      <c r="V12457">
        <v>28600</v>
      </c>
      <c r="W12457">
        <v>21400</v>
      </c>
      <c r="X12457">
        <v>2.1</v>
      </c>
      <c r="Y12457">
        <v>26000</v>
      </c>
      <c r="Z12457">
        <v>2.2799999999999998</v>
      </c>
    </row>
    <row r="12458" spans="1:26">
      <c r="A12458">
        <v>213250270</v>
      </c>
      <c r="B12458" t="s">
        <v>13050</v>
      </c>
      <c r="C12458" t="s">
        <v>3597</v>
      </c>
      <c r="D12458" t="s">
        <v>3698</v>
      </c>
      <c r="E12458" t="s">
        <v>3699</v>
      </c>
      <c r="F12458" t="s">
        <v>3600</v>
      </c>
      <c r="G12458">
        <v>213250270</v>
      </c>
      <c r="I12458" t="s">
        <v>3700</v>
      </c>
      <c r="J12458" t="s">
        <v>9324</v>
      </c>
      <c r="K12458" t="s">
        <v>3688</v>
      </c>
      <c r="L12458" t="s">
        <v>13751</v>
      </c>
      <c r="P12458">
        <v>10</v>
      </c>
      <c r="Q12458">
        <v>15.2</v>
      </c>
      <c r="R12458">
        <v>9.35</v>
      </c>
      <c r="S12458" t="b">
        <v>0</v>
      </c>
      <c r="T12458" t="b">
        <v>0</v>
      </c>
      <c r="U12458" t="b">
        <v>0</v>
      </c>
      <c r="V12458">
        <v>29400</v>
      </c>
      <c r="W12458">
        <v>21600</v>
      </c>
      <c r="X12458">
        <v>2.1</v>
      </c>
      <c r="Y12458">
        <v>26000</v>
      </c>
      <c r="Z12458">
        <v>2.2799999999999998</v>
      </c>
    </row>
    <row r="12459" spans="1:26">
      <c r="A12459">
        <v>213250268</v>
      </c>
      <c r="B12459" t="s">
        <v>13050</v>
      </c>
      <c r="C12459" t="s">
        <v>3597</v>
      </c>
      <c r="D12459" t="s">
        <v>3698</v>
      </c>
      <c r="E12459" t="s">
        <v>3699</v>
      </c>
      <c r="F12459" t="s">
        <v>3600</v>
      </c>
      <c r="G12459">
        <v>213250268</v>
      </c>
      <c r="I12459" t="s">
        <v>3700</v>
      </c>
      <c r="J12459" t="s">
        <v>9324</v>
      </c>
      <c r="K12459" t="s">
        <v>3688</v>
      </c>
      <c r="L12459" t="s">
        <v>13761</v>
      </c>
      <c r="P12459">
        <v>10.5</v>
      </c>
      <c r="Q12459">
        <v>15.2</v>
      </c>
      <c r="R12459">
        <v>9.5</v>
      </c>
      <c r="S12459" t="b">
        <v>0</v>
      </c>
      <c r="T12459" t="b">
        <v>0</v>
      </c>
      <c r="U12459" t="b">
        <v>0</v>
      </c>
      <c r="V12459">
        <v>29800</v>
      </c>
      <c r="W12459">
        <v>21600</v>
      </c>
      <c r="X12459">
        <v>2.1</v>
      </c>
      <c r="Y12459">
        <v>26000</v>
      </c>
      <c r="Z12459">
        <v>2.2799999999999998</v>
      </c>
    </row>
    <row r="12460" spans="1:26">
      <c r="A12460">
        <v>213250269</v>
      </c>
      <c r="B12460" t="s">
        <v>13050</v>
      </c>
      <c r="C12460" t="s">
        <v>3597</v>
      </c>
      <c r="D12460" t="s">
        <v>3698</v>
      </c>
      <c r="E12460" t="s">
        <v>3699</v>
      </c>
      <c r="F12460" t="s">
        <v>3600</v>
      </c>
      <c r="G12460">
        <v>213250269</v>
      </c>
      <c r="I12460" t="s">
        <v>3700</v>
      </c>
      <c r="J12460" t="s">
        <v>9361</v>
      </c>
      <c r="K12460" t="s">
        <v>3688</v>
      </c>
      <c r="L12460" t="s">
        <v>13761</v>
      </c>
      <c r="P12460">
        <v>9.5</v>
      </c>
      <c r="Q12460">
        <v>15.2</v>
      </c>
      <c r="R12460">
        <v>9.8000000000000007</v>
      </c>
      <c r="S12460" t="b">
        <v>0</v>
      </c>
      <c r="T12460" t="b">
        <v>0</v>
      </c>
      <c r="U12460" t="b">
        <v>0</v>
      </c>
      <c r="V12460">
        <v>34600</v>
      </c>
      <c r="W12460">
        <v>32000</v>
      </c>
      <c r="X12460">
        <v>2.1</v>
      </c>
      <c r="Y12460">
        <v>30400</v>
      </c>
      <c r="Z12460">
        <v>2</v>
      </c>
    </row>
    <row r="12461" spans="1:26">
      <c r="A12461">
        <v>213255512</v>
      </c>
      <c r="B12461" t="s">
        <v>13050</v>
      </c>
      <c r="C12461" t="s">
        <v>3597</v>
      </c>
      <c r="D12461" t="s">
        <v>3698</v>
      </c>
      <c r="E12461" t="s">
        <v>3699</v>
      </c>
      <c r="F12461" t="s">
        <v>3600</v>
      </c>
      <c r="G12461">
        <v>213255512</v>
      </c>
      <c r="I12461" t="s">
        <v>3700</v>
      </c>
      <c r="J12461" t="s">
        <v>5521</v>
      </c>
      <c r="K12461" t="s">
        <v>3688</v>
      </c>
      <c r="L12461" t="s">
        <v>13757</v>
      </c>
      <c r="P12461">
        <v>9</v>
      </c>
      <c r="Q12461">
        <v>15.2</v>
      </c>
      <c r="R12461">
        <v>8.5</v>
      </c>
      <c r="S12461" t="b">
        <v>0</v>
      </c>
      <c r="T12461" t="b">
        <v>0</v>
      </c>
      <c r="U12461" t="b">
        <v>0</v>
      </c>
      <c r="V12461">
        <v>31800</v>
      </c>
      <c r="W12461">
        <v>21000</v>
      </c>
      <c r="X12461">
        <v>2.1</v>
      </c>
      <c r="Y12461">
        <v>24000</v>
      </c>
      <c r="Z12461">
        <v>2.31</v>
      </c>
    </row>
    <row r="12462" spans="1:26">
      <c r="A12462">
        <v>213255511</v>
      </c>
      <c r="B12462" t="s">
        <v>13050</v>
      </c>
      <c r="C12462" t="s">
        <v>3597</v>
      </c>
      <c r="D12462" t="s">
        <v>3698</v>
      </c>
      <c r="E12462" t="s">
        <v>3699</v>
      </c>
      <c r="F12462" t="s">
        <v>3600</v>
      </c>
      <c r="G12462">
        <v>213255511</v>
      </c>
      <c r="I12462" t="s">
        <v>3700</v>
      </c>
      <c r="J12462" t="s">
        <v>5521</v>
      </c>
      <c r="K12462" t="s">
        <v>3688</v>
      </c>
      <c r="L12462" t="s">
        <v>13756</v>
      </c>
      <c r="P12462">
        <v>11</v>
      </c>
      <c r="Q12462">
        <v>15.2</v>
      </c>
      <c r="R12462">
        <v>8.5</v>
      </c>
      <c r="S12462" t="b">
        <v>0</v>
      </c>
      <c r="T12462" t="b">
        <v>0</v>
      </c>
      <c r="U12462" t="b">
        <v>1</v>
      </c>
      <c r="V12462">
        <v>23000</v>
      </c>
      <c r="W12462">
        <v>14000</v>
      </c>
      <c r="X12462">
        <v>2.1</v>
      </c>
      <c r="Y12462">
        <v>24000</v>
      </c>
      <c r="Z12462">
        <v>2.31</v>
      </c>
    </row>
    <row r="12463" spans="1:26">
      <c r="A12463">
        <v>213255514</v>
      </c>
      <c r="B12463" t="s">
        <v>13050</v>
      </c>
      <c r="C12463" t="s">
        <v>3597</v>
      </c>
      <c r="D12463" t="s">
        <v>3698</v>
      </c>
      <c r="E12463" t="s">
        <v>3699</v>
      </c>
      <c r="F12463" t="s">
        <v>3600</v>
      </c>
      <c r="G12463">
        <v>213255514</v>
      </c>
      <c r="I12463" t="s">
        <v>3700</v>
      </c>
      <c r="J12463" t="s">
        <v>5521</v>
      </c>
      <c r="K12463" t="s">
        <v>3688</v>
      </c>
      <c r="L12463" t="s">
        <v>13850</v>
      </c>
      <c r="P12463">
        <v>9.5</v>
      </c>
      <c r="Q12463">
        <v>15.2</v>
      </c>
      <c r="R12463">
        <v>8.5</v>
      </c>
      <c r="S12463" t="b">
        <v>0</v>
      </c>
      <c r="T12463" t="b">
        <v>0</v>
      </c>
      <c r="U12463" t="b">
        <v>0</v>
      </c>
      <c r="V12463">
        <v>32000</v>
      </c>
      <c r="W12463">
        <v>21000</v>
      </c>
      <c r="X12463">
        <v>2.1</v>
      </c>
      <c r="Y12463">
        <v>24000</v>
      </c>
      <c r="Z12463">
        <v>2.31</v>
      </c>
    </row>
    <row r="12464" spans="1:26">
      <c r="A12464">
        <v>213255513</v>
      </c>
      <c r="B12464" t="s">
        <v>13050</v>
      </c>
      <c r="C12464" t="s">
        <v>3597</v>
      </c>
      <c r="D12464" t="s">
        <v>3698</v>
      </c>
      <c r="E12464" t="s">
        <v>3699</v>
      </c>
      <c r="F12464" t="s">
        <v>3600</v>
      </c>
      <c r="G12464">
        <v>213255513</v>
      </c>
      <c r="I12464" t="s">
        <v>3700</v>
      </c>
      <c r="J12464" t="s">
        <v>5521</v>
      </c>
      <c r="K12464" t="s">
        <v>3688</v>
      </c>
      <c r="L12464" t="s">
        <v>13849</v>
      </c>
      <c r="P12464">
        <v>11</v>
      </c>
      <c r="Q12464">
        <v>15.2</v>
      </c>
      <c r="R12464">
        <v>8.5</v>
      </c>
      <c r="S12464" t="b">
        <v>0</v>
      </c>
      <c r="T12464" t="b">
        <v>0</v>
      </c>
      <c r="U12464" t="b">
        <v>1</v>
      </c>
      <c r="V12464">
        <v>23000</v>
      </c>
      <c r="W12464">
        <v>14000</v>
      </c>
      <c r="X12464">
        <v>2.1</v>
      </c>
      <c r="Y12464">
        <v>24000</v>
      </c>
      <c r="Z12464">
        <v>2.31</v>
      </c>
    </row>
    <row r="12465" spans="1:26">
      <c r="A12465">
        <v>212941749</v>
      </c>
      <c r="B12465" t="s">
        <v>13050</v>
      </c>
      <c r="C12465" t="s">
        <v>3597</v>
      </c>
      <c r="D12465" t="s">
        <v>4034</v>
      </c>
      <c r="E12465" t="s">
        <v>13078</v>
      </c>
      <c r="F12465" t="s">
        <v>3753</v>
      </c>
      <c r="G12465">
        <v>212941749</v>
      </c>
      <c r="I12465" t="s">
        <v>3601</v>
      </c>
      <c r="J12465" t="s">
        <v>13389</v>
      </c>
      <c r="K12465" t="s">
        <v>3624</v>
      </c>
      <c r="L12465" t="s">
        <v>13848</v>
      </c>
      <c r="M12465">
        <v>13</v>
      </c>
      <c r="N12465">
        <v>21.5</v>
      </c>
      <c r="O12465">
        <v>11.5</v>
      </c>
      <c r="P12465">
        <v>11.7</v>
      </c>
      <c r="Q12465">
        <v>19.5</v>
      </c>
      <c r="R12465">
        <v>10</v>
      </c>
      <c r="S12465" t="b">
        <v>0</v>
      </c>
      <c r="T12465" t="b">
        <v>0</v>
      </c>
      <c r="U12465" t="b">
        <v>1</v>
      </c>
      <c r="V12465">
        <v>12000</v>
      </c>
      <c r="W12465">
        <v>10600</v>
      </c>
      <c r="X12465">
        <v>2.5099999999999998</v>
      </c>
      <c r="Y12465">
        <v>12600</v>
      </c>
      <c r="Z12465">
        <v>1.95</v>
      </c>
    </row>
    <row r="12466" spans="1:26">
      <c r="A12466">
        <v>212941750</v>
      </c>
      <c r="B12466" t="s">
        <v>13050</v>
      </c>
      <c r="C12466" t="s">
        <v>3597</v>
      </c>
      <c r="D12466" t="s">
        <v>4034</v>
      </c>
      <c r="E12466" t="s">
        <v>13078</v>
      </c>
      <c r="F12466" t="s">
        <v>3753</v>
      </c>
      <c r="G12466">
        <v>212941750</v>
      </c>
      <c r="I12466" t="s">
        <v>3601</v>
      </c>
      <c r="J12466" t="s">
        <v>13388</v>
      </c>
      <c r="K12466" t="s">
        <v>3624</v>
      </c>
      <c r="L12466" t="s">
        <v>13847</v>
      </c>
      <c r="M12466">
        <v>12.5</v>
      </c>
      <c r="N12466">
        <v>19.600000000000001</v>
      </c>
      <c r="O12466">
        <v>11</v>
      </c>
      <c r="P12466">
        <v>11.7</v>
      </c>
      <c r="Q12466">
        <v>18</v>
      </c>
      <c r="R12466">
        <v>9.5</v>
      </c>
      <c r="S12466" t="b">
        <v>0</v>
      </c>
      <c r="T12466" t="b">
        <v>0</v>
      </c>
      <c r="U12466" t="b">
        <v>1</v>
      </c>
      <c r="V12466">
        <v>17000</v>
      </c>
      <c r="W12466">
        <v>15000</v>
      </c>
      <c r="X12466">
        <v>2.27</v>
      </c>
      <c r="Y12466">
        <v>19000</v>
      </c>
      <c r="Z12466">
        <v>2.02</v>
      </c>
    </row>
    <row r="12467" spans="1:26">
      <c r="A12467">
        <v>212941751</v>
      </c>
      <c r="B12467" t="s">
        <v>13050</v>
      </c>
      <c r="C12467" t="s">
        <v>3597</v>
      </c>
      <c r="D12467" t="s">
        <v>4034</v>
      </c>
      <c r="E12467" t="s">
        <v>13078</v>
      </c>
      <c r="F12467" t="s">
        <v>3753</v>
      </c>
      <c r="G12467">
        <v>212941751</v>
      </c>
      <c r="I12467" t="s">
        <v>3601</v>
      </c>
      <c r="J12467" t="s">
        <v>13387</v>
      </c>
      <c r="K12467" t="s">
        <v>3624</v>
      </c>
      <c r="L12467" t="s">
        <v>13846</v>
      </c>
      <c r="M12467">
        <v>12.5</v>
      </c>
      <c r="N12467">
        <v>20.6</v>
      </c>
      <c r="O12467">
        <v>12.6</v>
      </c>
      <c r="P12467">
        <v>12</v>
      </c>
      <c r="Q12467">
        <v>19.2</v>
      </c>
      <c r="R12467">
        <v>10.5</v>
      </c>
      <c r="S12467" t="b">
        <v>0</v>
      </c>
      <c r="T12467" t="b">
        <v>0</v>
      </c>
      <c r="U12467" t="b">
        <v>1</v>
      </c>
      <c r="V12467">
        <v>24000</v>
      </c>
      <c r="W12467">
        <v>21000</v>
      </c>
      <c r="X12467">
        <v>2.64</v>
      </c>
      <c r="Y12467">
        <v>24000</v>
      </c>
      <c r="Z12467">
        <v>2.4</v>
      </c>
    </row>
    <row r="12468" spans="1:26">
      <c r="A12468">
        <v>212941744</v>
      </c>
      <c r="B12468" t="s">
        <v>13050</v>
      </c>
      <c r="C12468" t="s">
        <v>3597</v>
      </c>
      <c r="D12468" t="s">
        <v>4034</v>
      </c>
      <c r="E12468" t="s">
        <v>13078</v>
      </c>
      <c r="F12468" t="s">
        <v>3621</v>
      </c>
      <c r="G12468">
        <v>212941744</v>
      </c>
      <c r="I12468" t="s">
        <v>3622</v>
      </c>
      <c r="J12468" t="s">
        <v>13386</v>
      </c>
      <c r="K12468" t="s">
        <v>3624</v>
      </c>
      <c r="L12468" t="s">
        <v>13386</v>
      </c>
      <c r="M12468">
        <v>12.5</v>
      </c>
      <c r="N12468">
        <v>21.5</v>
      </c>
      <c r="O12468">
        <v>10.3</v>
      </c>
      <c r="P12468">
        <v>12.5</v>
      </c>
      <c r="Q12468">
        <v>21.5</v>
      </c>
      <c r="R12468">
        <v>9.1</v>
      </c>
      <c r="S12468" t="b">
        <v>0</v>
      </c>
      <c r="T12468" t="b">
        <v>0</v>
      </c>
      <c r="U12468" t="b">
        <v>0</v>
      </c>
      <c r="V12468">
        <v>9000</v>
      </c>
      <c r="W12468">
        <v>6300</v>
      </c>
      <c r="X12468">
        <v>2.4</v>
      </c>
      <c r="Y12468">
        <v>7973</v>
      </c>
      <c r="Z12468">
        <v>1.88</v>
      </c>
    </row>
    <row r="12469" spans="1:26">
      <c r="A12469">
        <v>212941745</v>
      </c>
      <c r="B12469" t="s">
        <v>13050</v>
      </c>
      <c r="C12469" t="s">
        <v>3597</v>
      </c>
      <c r="D12469" t="s">
        <v>4034</v>
      </c>
      <c r="E12469" t="s">
        <v>13078</v>
      </c>
      <c r="F12469" t="s">
        <v>3621</v>
      </c>
      <c r="G12469">
        <v>212941745</v>
      </c>
      <c r="I12469" t="s">
        <v>3622</v>
      </c>
      <c r="J12469" t="s">
        <v>13385</v>
      </c>
      <c r="K12469" t="s">
        <v>3624</v>
      </c>
      <c r="L12469" t="s">
        <v>13385</v>
      </c>
      <c r="M12469">
        <v>10.3</v>
      </c>
      <c r="N12469">
        <v>20</v>
      </c>
      <c r="O12469">
        <v>10.8</v>
      </c>
      <c r="P12469">
        <v>10.3</v>
      </c>
      <c r="Q12469">
        <v>20.8</v>
      </c>
      <c r="R12469">
        <v>8.6999999999999993</v>
      </c>
      <c r="S12469" t="b">
        <v>0</v>
      </c>
      <c r="T12469" t="b">
        <v>0</v>
      </c>
      <c r="U12469" t="b">
        <v>0</v>
      </c>
      <c r="V12469">
        <v>12000</v>
      </c>
      <c r="W12469">
        <v>7800</v>
      </c>
      <c r="X12469">
        <v>2.31</v>
      </c>
      <c r="Y12469">
        <v>8200</v>
      </c>
      <c r="Z12469">
        <v>1.35</v>
      </c>
    </row>
    <row r="12470" spans="1:26">
      <c r="A12470">
        <v>212941746</v>
      </c>
      <c r="B12470" t="s">
        <v>13050</v>
      </c>
      <c r="C12470" t="s">
        <v>3597</v>
      </c>
      <c r="D12470" t="s">
        <v>4034</v>
      </c>
      <c r="E12470" t="s">
        <v>13078</v>
      </c>
      <c r="F12470" t="s">
        <v>3621</v>
      </c>
      <c r="G12470">
        <v>212941746</v>
      </c>
      <c r="I12470" t="s">
        <v>3622</v>
      </c>
      <c r="J12470" t="s">
        <v>13384</v>
      </c>
      <c r="K12470" t="s">
        <v>3624</v>
      </c>
      <c r="L12470" t="s">
        <v>13384</v>
      </c>
      <c r="M12470">
        <v>11</v>
      </c>
      <c r="N12470">
        <v>19.5</v>
      </c>
      <c r="O12470">
        <v>10</v>
      </c>
      <c r="P12470">
        <v>11</v>
      </c>
      <c r="Q12470">
        <v>19.5</v>
      </c>
      <c r="R12470">
        <v>8.6999999999999993</v>
      </c>
      <c r="S12470" t="b">
        <v>0</v>
      </c>
      <c r="T12470" t="b">
        <v>0</v>
      </c>
      <c r="U12470" t="b">
        <v>0</v>
      </c>
      <c r="V12470">
        <v>18000</v>
      </c>
      <c r="W12470">
        <v>11400</v>
      </c>
      <c r="X12470">
        <v>2.57</v>
      </c>
      <c r="Y12470">
        <v>14370</v>
      </c>
      <c r="Z12470">
        <v>2.4900000000000002</v>
      </c>
    </row>
    <row r="12471" spans="1:26">
      <c r="A12471">
        <v>212941747</v>
      </c>
      <c r="B12471" t="s">
        <v>13050</v>
      </c>
      <c r="C12471" t="s">
        <v>3597</v>
      </c>
      <c r="D12471" t="s">
        <v>4034</v>
      </c>
      <c r="E12471" t="s">
        <v>13078</v>
      </c>
      <c r="F12471" t="s">
        <v>3621</v>
      </c>
      <c r="G12471">
        <v>212941747</v>
      </c>
      <c r="I12471" t="s">
        <v>3622</v>
      </c>
      <c r="J12471" t="s">
        <v>13383</v>
      </c>
      <c r="K12471" t="s">
        <v>3624</v>
      </c>
      <c r="L12471" t="s">
        <v>13383</v>
      </c>
      <c r="M12471">
        <v>9.5</v>
      </c>
      <c r="N12471">
        <v>18.5</v>
      </c>
      <c r="O12471">
        <v>10.199999999999999</v>
      </c>
      <c r="P12471">
        <v>9.5</v>
      </c>
      <c r="Q12471">
        <v>18.5</v>
      </c>
      <c r="R12471">
        <v>8.6</v>
      </c>
      <c r="S12471" t="b">
        <v>0</v>
      </c>
      <c r="T12471" t="b">
        <v>0</v>
      </c>
      <c r="U12471" t="b">
        <v>0</v>
      </c>
      <c r="V12471">
        <v>24000</v>
      </c>
      <c r="W12471">
        <v>16500</v>
      </c>
      <c r="X12471">
        <v>2.38</v>
      </c>
      <c r="Y12471">
        <v>19257</v>
      </c>
      <c r="Z12471">
        <v>2.11</v>
      </c>
    </row>
    <row r="12472" spans="1:26">
      <c r="A12472">
        <v>212941752</v>
      </c>
      <c r="B12472" t="s">
        <v>13050</v>
      </c>
      <c r="C12472" t="s">
        <v>3597</v>
      </c>
      <c r="D12472" t="s">
        <v>4034</v>
      </c>
      <c r="E12472" t="s">
        <v>13078</v>
      </c>
      <c r="F12472" t="s">
        <v>3753</v>
      </c>
      <c r="G12472">
        <v>212941752</v>
      </c>
      <c r="I12472" t="s">
        <v>3601</v>
      </c>
      <c r="J12472" t="s">
        <v>13382</v>
      </c>
      <c r="K12472" t="s">
        <v>3624</v>
      </c>
      <c r="L12472" t="s">
        <v>13845</v>
      </c>
      <c r="M12472">
        <v>9</v>
      </c>
      <c r="N12472">
        <v>16.7</v>
      </c>
      <c r="O12472">
        <v>11.5</v>
      </c>
      <c r="P12472">
        <v>8.8000000000000007</v>
      </c>
      <c r="Q12472">
        <v>15.8</v>
      </c>
      <c r="R12472">
        <v>8.8000000000000007</v>
      </c>
      <c r="S12472" t="b">
        <v>0</v>
      </c>
      <c r="T12472" t="b">
        <v>0</v>
      </c>
      <c r="U12472" t="b">
        <v>0</v>
      </c>
      <c r="V12472">
        <v>36000</v>
      </c>
      <c r="W12472">
        <v>25000</v>
      </c>
      <c r="X12472">
        <v>2.4900000000000002</v>
      </c>
      <c r="Y12472">
        <v>26000</v>
      </c>
      <c r="Z12472">
        <v>2.2200000000000002</v>
      </c>
    </row>
    <row r="12473" spans="1:26">
      <c r="A12473">
        <v>212941753</v>
      </c>
      <c r="B12473" t="s">
        <v>13050</v>
      </c>
      <c r="C12473" t="s">
        <v>3597</v>
      </c>
      <c r="D12473" t="s">
        <v>4034</v>
      </c>
      <c r="E12473" t="s">
        <v>13078</v>
      </c>
      <c r="F12473" t="s">
        <v>3753</v>
      </c>
      <c r="G12473">
        <v>212941753</v>
      </c>
      <c r="I12473" t="s">
        <v>3601</v>
      </c>
      <c r="J12473" t="s">
        <v>13381</v>
      </c>
      <c r="K12473" t="s">
        <v>3624</v>
      </c>
      <c r="L12473" t="s">
        <v>13844</v>
      </c>
      <c r="M12473">
        <v>9.1999999999999993</v>
      </c>
      <c r="N12473">
        <v>17.399999999999999</v>
      </c>
      <c r="O12473">
        <v>10.3</v>
      </c>
      <c r="P12473">
        <v>8.5</v>
      </c>
      <c r="Q12473">
        <v>15.1</v>
      </c>
      <c r="R12473">
        <v>9.3000000000000007</v>
      </c>
      <c r="S12473" t="b">
        <v>0</v>
      </c>
      <c r="T12473" t="b">
        <v>0</v>
      </c>
      <c r="U12473" t="b">
        <v>0</v>
      </c>
      <c r="V12473">
        <v>48000</v>
      </c>
      <c r="W12473">
        <v>34000</v>
      </c>
      <c r="X12473">
        <v>2.3199999999999998</v>
      </c>
      <c r="Y12473">
        <v>41000</v>
      </c>
      <c r="Z12473">
        <v>2.3199999999999998</v>
      </c>
    </row>
    <row r="12474" spans="1:26">
      <c r="A12474">
        <v>212941756</v>
      </c>
      <c r="B12474" t="s">
        <v>13050</v>
      </c>
      <c r="C12474" t="s">
        <v>3597</v>
      </c>
      <c r="D12474" t="s">
        <v>4034</v>
      </c>
      <c r="E12474" t="s">
        <v>13078</v>
      </c>
      <c r="F12474" t="s">
        <v>3718</v>
      </c>
      <c r="G12474">
        <v>212941756</v>
      </c>
      <c r="I12474" t="s">
        <v>3711</v>
      </c>
      <c r="J12474" t="s">
        <v>13093</v>
      </c>
      <c r="K12474" t="s">
        <v>3688</v>
      </c>
      <c r="M12474">
        <v>12</v>
      </c>
      <c r="N12474">
        <v>19</v>
      </c>
      <c r="O12474">
        <v>10.8</v>
      </c>
      <c r="P12474">
        <v>12</v>
      </c>
      <c r="Q12474">
        <v>19</v>
      </c>
      <c r="R12474">
        <v>9.8000000000000007</v>
      </c>
      <c r="S12474" t="b">
        <v>0</v>
      </c>
      <c r="T12474" t="b">
        <v>0</v>
      </c>
      <c r="U12474" t="b">
        <v>1</v>
      </c>
      <c r="V12474">
        <v>18000</v>
      </c>
      <c r="W12474">
        <v>14800</v>
      </c>
      <c r="X12474">
        <v>2.4900000000000002</v>
      </c>
      <c r="Y12474">
        <v>16000</v>
      </c>
      <c r="Z12474">
        <v>2.23</v>
      </c>
    </row>
    <row r="12475" spans="1:26">
      <c r="A12475">
        <v>212941757</v>
      </c>
      <c r="B12475" t="s">
        <v>13050</v>
      </c>
      <c r="C12475" t="s">
        <v>3597</v>
      </c>
      <c r="D12475" t="s">
        <v>4034</v>
      </c>
      <c r="E12475" t="s">
        <v>13078</v>
      </c>
      <c r="F12475" t="s">
        <v>3710</v>
      </c>
      <c r="G12475">
        <v>212941757</v>
      </c>
      <c r="I12475" t="s">
        <v>3711</v>
      </c>
      <c r="J12475" t="s">
        <v>13093</v>
      </c>
      <c r="K12475" t="s">
        <v>3725</v>
      </c>
      <c r="M12475">
        <v>12.25</v>
      </c>
      <c r="N12475">
        <v>20.25</v>
      </c>
      <c r="O12475">
        <v>10.7</v>
      </c>
      <c r="P12475">
        <v>12.25</v>
      </c>
      <c r="Q12475">
        <v>20</v>
      </c>
      <c r="R12475">
        <v>10</v>
      </c>
      <c r="S12475" t="b">
        <v>0</v>
      </c>
      <c r="T12475" t="b">
        <v>0</v>
      </c>
      <c r="U12475" t="b">
        <v>1</v>
      </c>
      <c r="V12475">
        <v>18000</v>
      </c>
      <c r="W12475">
        <v>14600</v>
      </c>
      <c r="X12475">
        <v>2.5</v>
      </c>
      <c r="Y12475">
        <v>16000</v>
      </c>
      <c r="Z12475">
        <v>2.23</v>
      </c>
    </row>
    <row r="12476" spans="1:26">
      <c r="A12476">
        <v>212941759</v>
      </c>
      <c r="B12476" t="s">
        <v>13050</v>
      </c>
      <c r="C12476" t="s">
        <v>3597</v>
      </c>
      <c r="D12476" t="s">
        <v>4034</v>
      </c>
      <c r="E12476" t="s">
        <v>13078</v>
      </c>
      <c r="F12476" t="s">
        <v>3718</v>
      </c>
      <c r="G12476">
        <v>212941759</v>
      </c>
      <c r="I12476" t="s">
        <v>3711</v>
      </c>
      <c r="J12476" t="s">
        <v>13091</v>
      </c>
      <c r="K12476" t="s">
        <v>3688</v>
      </c>
      <c r="M12476">
        <v>11.2</v>
      </c>
      <c r="N12476">
        <v>21</v>
      </c>
      <c r="O12476">
        <v>10.199999999999999</v>
      </c>
      <c r="P12476">
        <v>11.7</v>
      </c>
      <c r="Q12476">
        <v>21</v>
      </c>
      <c r="R12476">
        <v>9.1999999999999993</v>
      </c>
      <c r="S12476" t="b">
        <v>0</v>
      </c>
      <c r="T12476" t="b">
        <v>0</v>
      </c>
      <c r="U12476" t="b">
        <v>1</v>
      </c>
      <c r="V12476">
        <v>28000</v>
      </c>
      <c r="W12476">
        <v>22000</v>
      </c>
      <c r="X12476">
        <v>2.6</v>
      </c>
      <c r="Y12476">
        <v>22600</v>
      </c>
      <c r="Z12476">
        <v>2.25</v>
      </c>
    </row>
    <row r="12477" spans="1:26">
      <c r="A12477">
        <v>212941760</v>
      </c>
      <c r="B12477" t="s">
        <v>13050</v>
      </c>
      <c r="C12477" t="s">
        <v>3597</v>
      </c>
      <c r="D12477" t="s">
        <v>4034</v>
      </c>
      <c r="E12477" t="s">
        <v>13078</v>
      </c>
      <c r="F12477" t="s">
        <v>3710</v>
      </c>
      <c r="G12477">
        <v>212941760</v>
      </c>
      <c r="I12477" t="s">
        <v>3711</v>
      </c>
      <c r="J12477" t="s">
        <v>13091</v>
      </c>
      <c r="K12477" t="s">
        <v>3725</v>
      </c>
      <c r="M12477">
        <v>11.6</v>
      </c>
      <c r="N12477">
        <v>21.75</v>
      </c>
      <c r="O12477">
        <v>10.199999999999999</v>
      </c>
      <c r="P12477">
        <v>11.95</v>
      </c>
      <c r="Q12477">
        <v>22.25</v>
      </c>
      <c r="R12477">
        <v>9.1999999999999993</v>
      </c>
      <c r="S12477" t="b">
        <v>0</v>
      </c>
      <c r="T12477" t="b">
        <v>0</v>
      </c>
      <c r="U12477" t="b">
        <v>1</v>
      </c>
      <c r="V12477">
        <v>27400</v>
      </c>
      <c r="W12477">
        <v>21000</v>
      </c>
      <c r="X12477">
        <v>2.48</v>
      </c>
      <c r="Y12477">
        <v>22600</v>
      </c>
      <c r="Z12477">
        <v>2.25</v>
      </c>
    </row>
    <row r="12478" spans="1:26">
      <c r="A12478">
        <v>212941766</v>
      </c>
      <c r="B12478" t="s">
        <v>13050</v>
      </c>
      <c r="C12478" t="s">
        <v>3597</v>
      </c>
      <c r="D12478" t="s">
        <v>4034</v>
      </c>
      <c r="E12478" t="s">
        <v>13078</v>
      </c>
      <c r="F12478" t="s">
        <v>3710</v>
      </c>
      <c r="G12478">
        <v>212941766</v>
      </c>
      <c r="I12478" t="s">
        <v>3711</v>
      </c>
      <c r="J12478" t="s">
        <v>13105</v>
      </c>
      <c r="K12478" t="s">
        <v>3725</v>
      </c>
      <c r="M12478">
        <v>10.55</v>
      </c>
      <c r="N12478">
        <v>20.75</v>
      </c>
      <c r="O12478">
        <v>11</v>
      </c>
      <c r="P12478">
        <v>10.9</v>
      </c>
      <c r="Q12478">
        <v>20.8</v>
      </c>
      <c r="R12478">
        <v>9.6</v>
      </c>
      <c r="S12478" t="b">
        <v>0</v>
      </c>
      <c r="T12478" t="b">
        <v>0</v>
      </c>
      <c r="U12478" t="b">
        <v>1</v>
      </c>
      <c r="V12478">
        <v>48000</v>
      </c>
      <c r="W12478">
        <v>36000</v>
      </c>
      <c r="X12478">
        <v>2.6</v>
      </c>
      <c r="Y12478">
        <v>37000</v>
      </c>
      <c r="Z12478">
        <v>2.17</v>
      </c>
    </row>
    <row r="12479" spans="1:26">
      <c r="A12479">
        <v>212941769</v>
      </c>
      <c r="B12479" t="s">
        <v>13050</v>
      </c>
      <c r="C12479" t="s">
        <v>3597</v>
      </c>
      <c r="D12479" t="s">
        <v>4034</v>
      </c>
      <c r="E12479" t="s">
        <v>13078</v>
      </c>
      <c r="F12479" t="s">
        <v>3710</v>
      </c>
      <c r="G12479">
        <v>212941769</v>
      </c>
      <c r="I12479" t="s">
        <v>3711</v>
      </c>
      <c r="J12479" t="s">
        <v>13104</v>
      </c>
      <c r="K12479" t="s">
        <v>3725</v>
      </c>
      <c r="M12479">
        <v>10.5</v>
      </c>
      <c r="N12479">
        <v>19</v>
      </c>
      <c r="O12479">
        <v>11.15</v>
      </c>
      <c r="P12479">
        <v>10.5</v>
      </c>
      <c r="Q12479">
        <v>19.600000000000001</v>
      </c>
      <c r="R12479">
        <v>9.1</v>
      </c>
      <c r="S12479" t="b">
        <v>0</v>
      </c>
      <c r="T12479" t="b">
        <v>0</v>
      </c>
      <c r="U12479" t="b">
        <v>1</v>
      </c>
      <c r="V12479">
        <v>55000</v>
      </c>
      <c r="W12479">
        <v>35800</v>
      </c>
      <c r="X12479">
        <v>2.58</v>
      </c>
      <c r="Y12479">
        <v>37000</v>
      </c>
      <c r="Z12479">
        <v>2.17</v>
      </c>
    </row>
    <row r="12480" spans="1:26">
      <c r="A12480">
        <v>212941770</v>
      </c>
      <c r="B12480" t="s">
        <v>13050</v>
      </c>
      <c r="C12480" t="s">
        <v>3597</v>
      </c>
      <c r="D12480" t="s">
        <v>4034</v>
      </c>
      <c r="E12480" t="s">
        <v>13078</v>
      </c>
      <c r="F12480" t="s">
        <v>3600</v>
      </c>
      <c r="G12480">
        <v>212941770</v>
      </c>
      <c r="I12480" t="s">
        <v>3601</v>
      </c>
      <c r="J12480" t="s">
        <v>13380</v>
      </c>
      <c r="L12480" t="s">
        <v>13843</v>
      </c>
      <c r="M12480">
        <v>11.3</v>
      </c>
      <c r="N12480">
        <v>19.399999999999999</v>
      </c>
      <c r="O12480">
        <v>11.3</v>
      </c>
      <c r="P12480">
        <v>10.5</v>
      </c>
      <c r="Q12480">
        <v>17</v>
      </c>
      <c r="R12480">
        <v>9.1999999999999993</v>
      </c>
      <c r="S12480" t="b">
        <v>0</v>
      </c>
      <c r="T12480" t="b">
        <v>0</v>
      </c>
      <c r="U12480" t="b">
        <v>1</v>
      </c>
      <c r="V12480">
        <v>24000</v>
      </c>
      <c r="W12480">
        <v>21000</v>
      </c>
      <c r="X12480">
        <v>2.8</v>
      </c>
      <c r="Y12480">
        <v>22000</v>
      </c>
      <c r="Z12480">
        <v>2.8</v>
      </c>
    </row>
    <row r="12481" spans="1:26">
      <c r="A12481">
        <v>212941772</v>
      </c>
      <c r="B12481" t="s">
        <v>13050</v>
      </c>
      <c r="C12481" t="s">
        <v>3597</v>
      </c>
      <c r="D12481" t="s">
        <v>4034</v>
      </c>
      <c r="E12481" t="s">
        <v>13078</v>
      </c>
      <c r="F12481" t="s">
        <v>3600</v>
      </c>
      <c r="G12481">
        <v>212941772</v>
      </c>
      <c r="I12481" t="s">
        <v>3601</v>
      </c>
      <c r="J12481" t="s">
        <v>13379</v>
      </c>
      <c r="L12481" t="s">
        <v>13842</v>
      </c>
      <c r="M12481">
        <v>10.4</v>
      </c>
      <c r="N12481">
        <v>18</v>
      </c>
      <c r="O12481">
        <v>9.1</v>
      </c>
      <c r="P12481">
        <v>10.1</v>
      </c>
      <c r="Q12481">
        <v>16.899999999999999</v>
      </c>
      <c r="R12481">
        <v>8.1999999999999993</v>
      </c>
      <c r="S12481" t="b">
        <v>0</v>
      </c>
      <c r="T12481" t="b">
        <v>0</v>
      </c>
      <c r="U12481" t="b">
        <v>0</v>
      </c>
      <c r="V12481">
        <v>36000</v>
      </c>
      <c r="W12481">
        <v>20400</v>
      </c>
      <c r="X12481">
        <v>2.48</v>
      </c>
      <c r="Y12481">
        <v>22700</v>
      </c>
      <c r="Z12481">
        <v>2.1</v>
      </c>
    </row>
    <row r="12482" spans="1:26">
      <c r="A12482">
        <v>212941773</v>
      </c>
      <c r="B12482" t="s">
        <v>13050</v>
      </c>
      <c r="C12482" t="s">
        <v>3597</v>
      </c>
      <c r="D12482" t="s">
        <v>4034</v>
      </c>
      <c r="E12482" t="s">
        <v>13078</v>
      </c>
      <c r="F12482" t="s">
        <v>3600</v>
      </c>
      <c r="G12482">
        <v>212941773</v>
      </c>
      <c r="I12482" t="s">
        <v>3601</v>
      </c>
      <c r="J12482" t="s">
        <v>13378</v>
      </c>
      <c r="L12482" t="s">
        <v>13841</v>
      </c>
      <c r="M12482">
        <v>9.3000000000000007</v>
      </c>
      <c r="N12482">
        <v>17.3</v>
      </c>
      <c r="O12482">
        <v>10</v>
      </c>
      <c r="P12482">
        <v>8.8000000000000007</v>
      </c>
      <c r="Q12482">
        <v>15.8</v>
      </c>
      <c r="R12482">
        <v>9.4</v>
      </c>
      <c r="S12482" t="b">
        <v>0</v>
      </c>
      <c r="T12482" t="b">
        <v>0</v>
      </c>
      <c r="U12482" t="b">
        <v>0</v>
      </c>
      <c r="V12482">
        <v>47000</v>
      </c>
      <c r="W12482">
        <v>37000</v>
      </c>
      <c r="X12482">
        <v>2.4</v>
      </c>
      <c r="Y12482">
        <v>39000</v>
      </c>
      <c r="Z12482">
        <v>2.2000000000000002</v>
      </c>
    </row>
    <row r="12483" spans="1:26">
      <c r="A12483">
        <v>213199197</v>
      </c>
      <c r="B12483" t="s">
        <v>13050</v>
      </c>
      <c r="C12483" t="s">
        <v>3597</v>
      </c>
      <c r="D12483" t="s">
        <v>4034</v>
      </c>
      <c r="E12483" t="s">
        <v>5483</v>
      </c>
      <c r="F12483" t="s">
        <v>3621</v>
      </c>
      <c r="G12483">
        <v>213199197</v>
      </c>
      <c r="I12483" t="s">
        <v>3622</v>
      </c>
      <c r="J12483" t="s">
        <v>13377</v>
      </c>
      <c r="K12483" t="s">
        <v>3624</v>
      </c>
      <c r="L12483" t="s">
        <v>13840</v>
      </c>
      <c r="M12483">
        <v>12.5</v>
      </c>
      <c r="N12483">
        <v>21.5</v>
      </c>
      <c r="O12483">
        <v>10.3</v>
      </c>
      <c r="P12483">
        <v>12.5</v>
      </c>
      <c r="Q12483">
        <v>21.5</v>
      </c>
      <c r="R12483">
        <v>9.1</v>
      </c>
      <c r="S12483" t="b">
        <v>0</v>
      </c>
      <c r="T12483" t="b">
        <v>0</v>
      </c>
      <c r="U12483" t="b">
        <v>0</v>
      </c>
      <c r="V12483">
        <v>9000</v>
      </c>
      <c r="W12483">
        <v>6300</v>
      </c>
      <c r="X12483">
        <v>2.4</v>
      </c>
      <c r="Y12483">
        <v>7973</v>
      </c>
      <c r="Z12483">
        <v>1.88</v>
      </c>
    </row>
    <row r="12484" spans="1:26">
      <c r="A12484">
        <v>213215916</v>
      </c>
      <c r="B12484" t="s">
        <v>13050</v>
      </c>
      <c r="C12484" t="s">
        <v>3597</v>
      </c>
      <c r="D12484" t="s">
        <v>4034</v>
      </c>
      <c r="E12484" t="s">
        <v>11934</v>
      </c>
      <c r="F12484" t="s">
        <v>3621</v>
      </c>
      <c r="G12484">
        <v>213215916</v>
      </c>
      <c r="I12484" t="s">
        <v>3622</v>
      </c>
      <c r="J12484" t="s">
        <v>13376</v>
      </c>
      <c r="K12484" t="s">
        <v>3624</v>
      </c>
      <c r="L12484" t="s">
        <v>13839</v>
      </c>
      <c r="M12484">
        <v>13.5</v>
      </c>
      <c r="N12484">
        <v>23.5</v>
      </c>
      <c r="O12484">
        <v>11</v>
      </c>
      <c r="P12484">
        <v>13.5</v>
      </c>
      <c r="Q12484">
        <v>23.7</v>
      </c>
      <c r="R12484">
        <v>10.3</v>
      </c>
      <c r="S12484" t="b">
        <v>0</v>
      </c>
      <c r="T12484" t="b">
        <v>0</v>
      </c>
      <c r="U12484" t="b">
        <v>1</v>
      </c>
      <c r="V12484">
        <v>18000</v>
      </c>
      <c r="W12484">
        <v>14000</v>
      </c>
      <c r="X12484">
        <v>2.61</v>
      </c>
      <c r="Y12484">
        <v>15265</v>
      </c>
      <c r="Z12484">
        <v>2.5</v>
      </c>
    </row>
    <row r="12485" spans="1:26">
      <c r="A12485">
        <v>213215914</v>
      </c>
      <c r="B12485" t="s">
        <v>13050</v>
      </c>
      <c r="C12485" t="s">
        <v>3597</v>
      </c>
      <c r="D12485" t="s">
        <v>4034</v>
      </c>
      <c r="E12485" t="s">
        <v>11934</v>
      </c>
      <c r="F12485" t="s">
        <v>3621</v>
      </c>
      <c r="G12485">
        <v>213215914</v>
      </c>
      <c r="I12485" t="s">
        <v>3622</v>
      </c>
      <c r="J12485" t="s">
        <v>13375</v>
      </c>
      <c r="K12485" t="s">
        <v>3624</v>
      </c>
      <c r="L12485" t="s">
        <v>13838</v>
      </c>
      <c r="M12485">
        <v>12.5</v>
      </c>
      <c r="N12485">
        <v>22</v>
      </c>
      <c r="O12485">
        <v>10.8</v>
      </c>
      <c r="P12485">
        <v>12.5</v>
      </c>
      <c r="Q12485">
        <v>23.1</v>
      </c>
      <c r="R12485">
        <v>9.3000000000000007</v>
      </c>
      <c r="S12485" t="b">
        <v>0</v>
      </c>
      <c r="T12485" t="b">
        <v>0</v>
      </c>
      <c r="U12485" t="b">
        <v>0</v>
      </c>
      <c r="V12485">
        <v>12000</v>
      </c>
      <c r="W12485">
        <v>8200</v>
      </c>
      <c r="X12485">
        <v>2.25</v>
      </c>
      <c r="Y12485">
        <v>9543</v>
      </c>
      <c r="Z12485">
        <v>2.39</v>
      </c>
    </row>
    <row r="12486" spans="1:26">
      <c r="A12486">
        <v>213199196</v>
      </c>
      <c r="B12486" t="s">
        <v>13050</v>
      </c>
      <c r="C12486" t="s">
        <v>3597</v>
      </c>
      <c r="D12486" t="s">
        <v>4034</v>
      </c>
      <c r="E12486" t="s">
        <v>6469</v>
      </c>
      <c r="F12486" t="s">
        <v>3710</v>
      </c>
      <c r="G12486">
        <v>213199196</v>
      </c>
      <c r="I12486" t="s">
        <v>3711</v>
      </c>
      <c r="J12486" t="s">
        <v>13103</v>
      </c>
      <c r="K12486" t="s">
        <v>3725</v>
      </c>
      <c r="M12486">
        <v>10.55</v>
      </c>
      <c r="N12486">
        <v>20.75</v>
      </c>
      <c r="O12486">
        <v>11</v>
      </c>
      <c r="P12486">
        <v>10.9</v>
      </c>
      <c r="Q12486">
        <v>20.8</v>
      </c>
      <c r="R12486">
        <v>9.6</v>
      </c>
      <c r="S12486" t="b">
        <v>0</v>
      </c>
      <c r="T12486" t="b">
        <v>0</v>
      </c>
      <c r="U12486" t="b">
        <v>1</v>
      </c>
      <c r="V12486">
        <v>48000</v>
      </c>
      <c r="W12486">
        <v>36000</v>
      </c>
      <c r="X12486">
        <v>2.6</v>
      </c>
      <c r="Y12486">
        <v>37000</v>
      </c>
      <c r="Z12486">
        <v>2.17</v>
      </c>
    </row>
    <row r="12487" spans="1:26">
      <c r="A12487">
        <v>213216270</v>
      </c>
      <c r="B12487" t="s">
        <v>13050</v>
      </c>
      <c r="C12487" t="s">
        <v>3597</v>
      </c>
      <c r="D12487" t="s">
        <v>4034</v>
      </c>
      <c r="E12487" t="s">
        <v>10638</v>
      </c>
      <c r="F12487" t="s">
        <v>3600</v>
      </c>
      <c r="G12487">
        <v>213216270</v>
      </c>
      <c r="I12487" t="s">
        <v>3700</v>
      </c>
      <c r="J12487" t="s">
        <v>10849</v>
      </c>
      <c r="L12487" t="s">
        <v>10849</v>
      </c>
      <c r="M12487">
        <v>10.7</v>
      </c>
      <c r="N12487">
        <v>14.2</v>
      </c>
      <c r="O12487">
        <v>9.5</v>
      </c>
      <c r="P12487">
        <v>10.5</v>
      </c>
      <c r="Q12487">
        <v>15.5</v>
      </c>
      <c r="R12487">
        <v>9.6999999999999993</v>
      </c>
      <c r="S12487" t="b">
        <v>0</v>
      </c>
      <c r="T12487" t="b">
        <v>0</v>
      </c>
      <c r="U12487" t="b">
        <v>1</v>
      </c>
      <c r="V12487">
        <v>30000</v>
      </c>
      <c r="W12487">
        <v>22600</v>
      </c>
      <c r="X12487">
        <v>2.62</v>
      </c>
      <c r="Y12487">
        <v>26000</v>
      </c>
      <c r="Z12487">
        <v>2.2799999999999998</v>
      </c>
    </row>
    <row r="12488" spans="1:26">
      <c r="A12488">
        <v>213160447</v>
      </c>
      <c r="B12488" t="s">
        <v>13050</v>
      </c>
      <c r="C12488" t="s">
        <v>3597</v>
      </c>
      <c r="D12488" t="s">
        <v>4034</v>
      </c>
      <c r="E12488" t="s">
        <v>5262</v>
      </c>
      <c r="F12488" t="s">
        <v>3600</v>
      </c>
      <c r="G12488">
        <v>213160447</v>
      </c>
      <c r="I12488" t="s">
        <v>3700</v>
      </c>
      <c r="J12488" t="s">
        <v>10819</v>
      </c>
      <c r="L12488" t="s">
        <v>12410</v>
      </c>
      <c r="P12488">
        <v>8.6</v>
      </c>
      <c r="Q12488">
        <v>14.5</v>
      </c>
      <c r="R12488">
        <v>8.6</v>
      </c>
      <c r="S12488" t="b">
        <v>0</v>
      </c>
      <c r="T12488" t="b">
        <v>0</v>
      </c>
      <c r="U12488" t="b">
        <v>0</v>
      </c>
      <c r="V12488">
        <v>53000</v>
      </c>
      <c r="W12488">
        <v>37000</v>
      </c>
      <c r="X12488">
        <v>2.2599999999999998</v>
      </c>
      <c r="Y12488">
        <v>38000</v>
      </c>
      <c r="Z12488">
        <v>2.2599999999999998</v>
      </c>
    </row>
    <row r="12489" spans="1:26">
      <c r="A12489">
        <v>213160448</v>
      </c>
      <c r="B12489" t="s">
        <v>13050</v>
      </c>
      <c r="C12489" t="s">
        <v>3597</v>
      </c>
      <c r="D12489" t="s">
        <v>4034</v>
      </c>
      <c r="E12489" t="s">
        <v>4035</v>
      </c>
      <c r="F12489" t="s">
        <v>3600</v>
      </c>
      <c r="G12489">
        <v>213160448</v>
      </c>
      <c r="I12489" t="s">
        <v>3700</v>
      </c>
      <c r="J12489" t="s">
        <v>9492</v>
      </c>
      <c r="L12489" t="s">
        <v>13837</v>
      </c>
      <c r="P12489">
        <v>8.6</v>
      </c>
      <c r="Q12489">
        <v>14.5</v>
      </c>
      <c r="R12489">
        <v>8.6</v>
      </c>
      <c r="S12489" t="b">
        <v>0</v>
      </c>
      <c r="T12489" t="b">
        <v>0</v>
      </c>
      <c r="U12489" t="b">
        <v>0</v>
      </c>
      <c r="V12489">
        <v>53000</v>
      </c>
      <c r="W12489">
        <v>37000</v>
      </c>
      <c r="X12489">
        <v>2.2599999999999998</v>
      </c>
      <c r="Y12489">
        <v>38000</v>
      </c>
      <c r="Z12489">
        <v>2.2599999999999998</v>
      </c>
    </row>
    <row r="12490" spans="1:26">
      <c r="A12490">
        <v>213255598</v>
      </c>
      <c r="B12490" t="s">
        <v>13050</v>
      </c>
      <c r="C12490" t="s">
        <v>3597</v>
      </c>
      <c r="D12490" t="s">
        <v>4034</v>
      </c>
      <c r="E12490" t="s">
        <v>5445</v>
      </c>
      <c r="F12490" t="s">
        <v>3600</v>
      </c>
      <c r="G12490">
        <v>213255598</v>
      </c>
      <c r="I12490" t="s">
        <v>3601</v>
      </c>
      <c r="J12490" t="s">
        <v>9311</v>
      </c>
      <c r="L12490" t="s">
        <v>13726</v>
      </c>
      <c r="P12490">
        <v>11.7</v>
      </c>
      <c r="Q12490">
        <v>17.5</v>
      </c>
      <c r="R12490">
        <v>10.5</v>
      </c>
      <c r="S12490" t="b">
        <v>0</v>
      </c>
      <c r="T12490" t="b">
        <v>0</v>
      </c>
      <c r="U12490" t="b">
        <v>0</v>
      </c>
      <c r="V12490">
        <v>24000</v>
      </c>
      <c r="W12490">
        <v>20000</v>
      </c>
      <c r="X12490">
        <v>2.7</v>
      </c>
      <c r="Y12490">
        <v>31500</v>
      </c>
      <c r="Z12490">
        <v>2.72</v>
      </c>
    </row>
    <row r="12491" spans="1:26">
      <c r="A12491">
        <v>213255600</v>
      </c>
      <c r="B12491" t="s">
        <v>13050</v>
      </c>
      <c r="C12491" t="s">
        <v>3597</v>
      </c>
      <c r="D12491" t="s">
        <v>4034</v>
      </c>
      <c r="E12491" t="s">
        <v>5445</v>
      </c>
      <c r="F12491" t="s">
        <v>3600</v>
      </c>
      <c r="G12491">
        <v>213255600</v>
      </c>
      <c r="I12491" t="s">
        <v>3601</v>
      </c>
      <c r="J12491" t="s">
        <v>9349</v>
      </c>
      <c r="L12491" t="s">
        <v>13721</v>
      </c>
      <c r="P12491">
        <v>10.199999999999999</v>
      </c>
      <c r="Q12491">
        <v>17.600000000000001</v>
      </c>
      <c r="R12491">
        <v>9.1999999999999993</v>
      </c>
      <c r="S12491" t="b">
        <v>0</v>
      </c>
      <c r="T12491" t="b">
        <v>0</v>
      </c>
      <c r="U12491" t="b">
        <v>0</v>
      </c>
      <c r="V12491">
        <v>36000</v>
      </c>
      <c r="W12491">
        <v>28600</v>
      </c>
      <c r="X12491">
        <v>2.2400000000000002</v>
      </c>
      <c r="Y12491">
        <v>41000</v>
      </c>
      <c r="Z12491">
        <v>2</v>
      </c>
    </row>
    <row r="12492" spans="1:26">
      <c r="A12492">
        <v>213255597</v>
      </c>
      <c r="B12492" t="s">
        <v>13050</v>
      </c>
      <c r="C12492" t="s">
        <v>3597</v>
      </c>
      <c r="D12492" t="s">
        <v>4034</v>
      </c>
      <c r="E12492" t="s">
        <v>5445</v>
      </c>
      <c r="F12492" t="s">
        <v>3600</v>
      </c>
      <c r="G12492">
        <v>213255597</v>
      </c>
      <c r="I12492" t="s">
        <v>3601</v>
      </c>
      <c r="J12492" t="s">
        <v>12337</v>
      </c>
      <c r="L12492" t="s">
        <v>13723</v>
      </c>
      <c r="P12492">
        <v>12.1</v>
      </c>
      <c r="Q12492">
        <v>19.3</v>
      </c>
      <c r="R12492">
        <v>10.8</v>
      </c>
      <c r="S12492" t="b">
        <v>0</v>
      </c>
      <c r="T12492" t="b">
        <v>0</v>
      </c>
      <c r="U12492" t="b">
        <v>0</v>
      </c>
      <c r="V12492">
        <v>18000</v>
      </c>
      <c r="W12492">
        <v>15800</v>
      </c>
      <c r="X12492">
        <v>2.82</v>
      </c>
      <c r="Y12492">
        <v>22000</v>
      </c>
      <c r="Z12492">
        <v>2.4500000000000002</v>
      </c>
    </row>
    <row r="12493" spans="1:26">
      <c r="A12493">
        <v>213088032</v>
      </c>
      <c r="B12493" t="s">
        <v>13070</v>
      </c>
      <c r="C12493" t="s">
        <v>3597</v>
      </c>
      <c r="D12493" t="s">
        <v>4816</v>
      </c>
      <c r="E12493" t="s">
        <v>9525</v>
      </c>
      <c r="F12493" t="s">
        <v>3621</v>
      </c>
      <c r="G12493">
        <v>213088032</v>
      </c>
      <c r="I12493" t="s">
        <v>3622</v>
      </c>
      <c r="J12493" t="s">
        <v>13374</v>
      </c>
      <c r="K12493" t="s">
        <v>3624</v>
      </c>
      <c r="L12493" t="s">
        <v>13836</v>
      </c>
      <c r="M12493">
        <v>12.5</v>
      </c>
      <c r="N12493">
        <v>21</v>
      </c>
      <c r="O12493">
        <v>10.5</v>
      </c>
      <c r="P12493">
        <v>12.2</v>
      </c>
      <c r="Q12493">
        <v>20.5</v>
      </c>
      <c r="R12493">
        <v>9</v>
      </c>
      <c r="S12493" t="b">
        <v>0</v>
      </c>
      <c r="T12493" t="b">
        <v>0</v>
      </c>
      <c r="U12493" t="b">
        <v>0</v>
      </c>
      <c r="V12493">
        <v>23000</v>
      </c>
      <c r="W12493">
        <v>14500</v>
      </c>
      <c r="X12493">
        <v>2.4700000000000002</v>
      </c>
      <c r="Y12493">
        <v>20250</v>
      </c>
      <c r="Z12493">
        <v>2.12</v>
      </c>
    </row>
    <row r="12494" spans="1:26">
      <c r="A12494">
        <v>212614865</v>
      </c>
      <c r="B12494" t="s">
        <v>12089</v>
      </c>
      <c r="C12494" t="s">
        <v>3597</v>
      </c>
      <c r="D12494" t="s">
        <v>13088</v>
      </c>
      <c r="E12494" t="s">
        <v>3693</v>
      </c>
      <c r="F12494" t="s">
        <v>3600</v>
      </c>
      <c r="G12494">
        <v>212614865</v>
      </c>
      <c r="I12494" t="s">
        <v>3601</v>
      </c>
      <c r="J12494" t="s">
        <v>12092</v>
      </c>
      <c r="K12494" t="s">
        <v>3688</v>
      </c>
      <c r="L12494" t="s">
        <v>11466</v>
      </c>
      <c r="P12494">
        <v>10</v>
      </c>
      <c r="Q12494">
        <v>17.5</v>
      </c>
      <c r="R12494">
        <v>8.6</v>
      </c>
      <c r="S12494" t="b">
        <v>0</v>
      </c>
      <c r="T12494" t="b">
        <v>0</v>
      </c>
      <c r="U12494" t="b">
        <v>1</v>
      </c>
      <c r="V12494">
        <v>34200</v>
      </c>
      <c r="W12494">
        <v>23000</v>
      </c>
      <c r="X12494">
        <v>2.59</v>
      </c>
      <c r="Y12494">
        <v>37000</v>
      </c>
      <c r="Z12494">
        <v>2.25</v>
      </c>
    </row>
    <row r="12495" spans="1:26">
      <c r="A12495">
        <v>212614915</v>
      </c>
      <c r="B12495" t="s">
        <v>12089</v>
      </c>
      <c r="C12495" t="s">
        <v>3597</v>
      </c>
      <c r="D12495" t="s">
        <v>13088</v>
      </c>
      <c r="E12495" t="s">
        <v>3693</v>
      </c>
      <c r="F12495" t="s">
        <v>3600</v>
      </c>
      <c r="G12495">
        <v>212614915</v>
      </c>
      <c r="I12495" t="s">
        <v>3601</v>
      </c>
      <c r="J12495" t="s">
        <v>12092</v>
      </c>
      <c r="K12495" t="s">
        <v>3688</v>
      </c>
      <c r="L12495" t="s">
        <v>11467</v>
      </c>
      <c r="P12495">
        <v>10</v>
      </c>
      <c r="Q12495">
        <v>17.5</v>
      </c>
      <c r="R12495">
        <v>8.6</v>
      </c>
      <c r="S12495" t="b">
        <v>0</v>
      </c>
      <c r="T12495" t="b">
        <v>0</v>
      </c>
      <c r="U12495" t="b">
        <v>1</v>
      </c>
      <c r="V12495">
        <v>34200</v>
      </c>
      <c r="W12495">
        <v>23000</v>
      </c>
      <c r="X12495">
        <v>2.59</v>
      </c>
      <c r="Y12495">
        <v>36800</v>
      </c>
      <c r="Z12495">
        <v>1.99</v>
      </c>
    </row>
    <row r="12496" spans="1:26">
      <c r="A12496">
        <v>212614916</v>
      </c>
      <c r="B12496" t="s">
        <v>12089</v>
      </c>
      <c r="C12496" t="s">
        <v>3597</v>
      </c>
      <c r="D12496" t="s">
        <v>13088</v>
      </c>
      <c r="E12496" t="s">
        <v>3693</v>
      </c>
      <c r="F12496" t="s">
        <v>3600</v>
      </c>
      <c r="G12496">
        <v>212614916</v>
      </c>
      <c r="I12496" t="s">
        <v>3601</v>
      </c>
      <c r="J12496" t="s">
        <v>12092</v>
      </c>
      <c r="K12496" t="s">
        <v>3688</v>
      </c>
      <c r="L12496" t="s">
        <v>12093</v>
      </c>
      <c r="P12496">
        <v>10</v>
      </c>
      <c r="Q12496">
        <v>17.5</v>
      </c>
      <c r="R12496">
        <v>8.6</v>
      </c>
      <c r="S12496" t="b">
        <v>0</v>
      </c>
      <c r="T12496" t="b">
        <v>0</v>
      </c>
      <c r="U12496" t="b">
        <v>1</v>
      </c>
      <c r="V12496">
        <v>34200</v>
      </c>
      <c r="W12496">
        <v>23000</v>
      </c>
      <c r="X12496">
        <v>2.59</v>
      </c>
      <c r="Y12496">
        <v>36800</v>
      </c>
      <c r="Z12496">
        <v>1.99</v>
      </c>
    </row>
    <row r="12497" spans="1:26">
      <c r="A12497">
        <v>212614917</v>
      </c>
      <c r="B12497" t="s">
        <v>12089</v>
      </c>
      <c r="C12497" t="s">
        <v>3597</v>
      </c>
      <c r="D12497" t="s">
        <v>13088</v>
      </c>
      <c r="E12497" t="s">
        <v>3693</v>
      </c>
      <c r="F12497" t="s">
        <v>3600</v>
      </c>
      <c r="G12497">
        <v>212614917</v>
      </c>
      <c r="I12497" t="s">
        <v>3601</v>
      </c>
      <c r="J12497" t="s">
        <v>12092</v>
      </c>
      <c r="K12497" t="s">
        <v>3688</v>
      </c>
      <c r="L12497" t="s">
        <v>12094</v>
      </c>
      <c r="P12497">
        <v>10</v>
      </c>
      <c r="Q12497">
        <v>17.5</v>
      </c>
      <c r="R12497">
        <v>8.6</v>
      </c>
      <c r="S12497" t="b">
        <v>0</v>
      </c>
      <c r="T12497" t="b">
        <v>0</v>
      </c>
      <c r="U12497" t="b">
        <v>1</v>
      </c>
      <c r="V12497">
        <v>34200</v>
      </c>
      <c r="W12497">
        <v>23000</v>
      </c>
      <c r="X12497">
        <v>2.59</v>
      </c>
      <c r="Y12497">
        <v>37000</v>
      </c>
      <c r="Z12497">
        <v>2.25</v>
      </c>
    </row>
    <row r="12498" spans="1:26">
      <c r="A12498">
        <v>212614918</v>
      </c>
      <c r="B12498" t="s">
        <v>12089</v>
      </c>
      <c r="C12498" t="s">
        <v>3597</v>
      </c>
      <c r="D12498" t="s">
        <v>13088</v>
      </c>
      <c r="E12498" t="s">
        <v>3693</v>
      </c>
      <c r="F12498" t="s">
        <v>3600</v>
      </c>
      <c r="G12498">
        <v>212614918</v>
      </c>
      <c r="I12498" t="s">
        <v>3601</v>
      </c>
      <c r="J12498" t="s">
        <v>12092</v>
      </c>
      <c r="K12498" t="s">
        <v>3688</v>
      </c>
      <c r="L12498" t="s">
        <v>3689</v>
      </c>
      <c r="P12498">
        <v>10</v>
      </c>
      <c r="Q12498">
        <v>17.5</v>
      </c>
      <c r="R12498">
        <v>8.6</v>
      </c>
      <c r="S12498" t="b">
        <v>0</v>
      </c>
      <c r="T12498" t="b">
        <v>0</v>
      </c>
      <c r="U12498" t="b">
        <v>1</v>
      </c>
      <c r="V12498">
        <v>34200</v>
      </c>
      <c r="W12498">
        <v>23000</v>
      </c>
      <c r="X12498">
        <v>2.59</v>
      </c>
      <c r="Y12498">
        <v>36800</v>
      </c>
      <c r="Z12498">
        <v>1.99</v>
      </c>
    </row>
    <row r="12499" spans="1:26">
      <c r="A12499">
        <v>212614919</v>
      </c>
      <c r="B12499" t="s">
        <v>12089</v>
      </c>
      <c r="C12499" t="s">
        <v>3597</v>
      </c>
      <c r="D12499" t="s">
        <v>13088</v>
      </c>
      <c r="E12499" t="s">
        <v>3693</v>
      </c>
      <c r="F12499" t="s">
        <v>3600</v>
      </c>
      <c r="G12499">
        <v>212614919</v>
      </c>
      <c r="I12499" t="s">
        <v>3601</v>
      </c>
      <c r="J12499" t="s">
        <v>12092</v>
      </c>
      <c r="K12499" t="s">
        <v>3688</v>
      </c>
      <c r="L12499" t="s">
        <v>3691</v>
      </c>
      <c r="P12499">
        <v>10</v>
      </c>
      <c r="Q12499">
        <v>17.5</v>
      </c>
      <c r="R12499">
        <v>8.6</v>
      </c>
      <c r="S12499" t="b">
        <v>0</v>
      </c>
      <c r="T12499" t="b">
        <v>0</v>
      </c>
      <c r="U12499" t="b">
        <v>1</v>
      </c>
      <c r="V12499">
        <v>34200</v>
      </c>
      <c r="W12499">
        <v>23000</v>
      </c>
      <c r="X12499">
        <v>2.59</v>
      </c>
      <c r="Y12499">
        <v>36800</v>
      </c>
      <c r="Z12499">
        <v>1.99</v>
      </c>
    </row>
    <row r="12500" spans="1:26">
      <c r="A12500">
        <v>212928694</v>
      </c>
      <c r="B12500" t="s">
        <v>12089</v>
      </c>
      <c r="C12500" t="s">
        <v>3597</v>
      </c>
      <c r="D12500" t="s">
        <v>13088</v>
      </c>
      <c r="E12500" t="s">
        <v>3693</v>
      </c>
      <c r="F12500" t="s">
        <v>3600</v>
      </c>
      <c r="G12500">
        <v>212928694</v>
      </c>
      <c r="I12500" t="s">
        <v>3601</v>
      </c>
      <c r="J12500" t="s">
        <v>12092</v>
      </c>
      <c r="K12500" t="s">
        <v>3688</v>
      </c>
      <c r="L12500" t="s">
        <v>12095</v>
      </c>
      <c r="P12500">
        <v>10</v>
      </c>
      <c r="Q12500">
        <v>17.5</v>
      </c>
      <c r="R12500">
        <v>8.6</v>
      </c>
      <c r="S12500" t="b">
        <v>0</v>
      </c>
      <c r="T12500" t="b">
        <v>0</v>
      </c>
      <c r="U12500" t="b">
        <v>1</v>
      </c>
      <c r="V12500">
        <v>34200</v>
      </c>
      <c r="W12500">
        <v>23000</v>
      </c>
      <c r="X12500">
        <v>2.59</v>
      </c>
      <c r="Y12500">
        <v>36800</v>
      </c>
      <c r="Z12500">
        <v>1.99</v>
      </c>
    </row>
    <row r="12501" spans="1:26">
      <c r="A12501">
        <v>212928695</v>
      </c>
      <c r="B12501" t="s">
        <v>12089</v>
      </c>
      <c r="C12501" t="s">
        <v>3597</v>
      </c>
      <c r="D12501" t="s">
        <v>13088</v>
      </c>
      <c r="E12501" t="s">
        <v>3693</v>
      </c>
      <c r="F12501" t="s">
        <v>3600</v>
      </c>
      <c r="G12501">
        <v>212928695</v>
      </c>
      <c r="I12501" t="s">
        <v>3601</v>
      </c>
      <c r="J12501" t="s">
        <v>12092</v>
      </c>
      <c r="K12501" t="s">
        <v>3688</v>
      </c>
      <c r="L12501" t="s">
        <v>11465</v>
      </c>
      <c r="P12501">
        <v>10</v>
      </c>
      <c r="Q12501">
        <v>17.5</v>
      </c>
      <c r="R12501">
        <v>8.6</v>
      </c>
      <c r="S12501" t="b">
        <v>0</v>
      </c>
      <c r="T12501" t="b">
        <v>0</v>
      </c>
      <c r="U12501" t="b">
        <v>1</v>
      </c>
      <c r="V12501">
        <v>34200</v>
      </c>
      <c r="W12501">
        <v>23000</v>
      </c>
      <c r="X12501">
        <v>2.59</v>
      </c>
      <c r="Y12501">
        <v>36800</v>
      </c>
      <c r="Z12501">
        <v>1.99</v>
      </c>
    </row>
    <row r="12502" spans="1:26">
      <c r="A12502">
        <v>212614866</v>
      </c>
      <c r="B12502" t="s">
        <v>12089</v>
      </c>
      <c r="C12502" t="s">
        <v>3597</v>
      </c>
      <c r="D12502" t="s">
        <v>13088</v>
      </c>
      <c r="E12502" t="s">
        <v>3693</v>
      </c>
      <c r="F12502" t="s">
        <v>3600</v>
      </c>
      <c r="G12502">
        <v>212614866</v>
      </c>
      <c r="I12502" t="s">
        <v>3601</v>
      </c>
      <c r="J12502" t="s">
        <v>12096</v>
      </c>
      <c r="K12502" t="s">
        <v>3688</v>
      </c>
      <c r="L12502" t="s">
        <v>11467</v>
      </c>
      <c r="P12502">
        <v>10</v>
      </c>
      <c r="Q12502">
        <v>17</v>
      </c>
      <c r="R12502">
        <v>8.6</v>
      </c>
      <c r="S12502" t="b">
        <v>0</v>
      </c>
      <c r="T12502" t="b">
        <v>0</v>
      </c>
      <c r="U12502" t="b">
        <v>1</v>
      </c>
      <c r="V12502">
        <v>40000</v>
      </c>
      <c r="W12502">
        <v>28000</v>
      </c>
      <c r="X12502">
        <v>2.67</v>
      </c>
      <c r="Y12502">
        <v>38000</v>
      </c>
      <c r="Z12502">
        <v>2.25</v>
      </c>
    </row>
    <row r="12503" spans="1:26">
      <c r="A12503">
        <v>212614933</v>
      </c>
      <c r="B12503" t="s">
        <v>12089</v>
      </c>
      <c r="C12503" t="s">
        <v>3597</v>
      </c>
      <c r="D12503" t="s">
        <v>13088</v>
      </c>
      <c r="E12503" t="s">
        <v>3693</v>
      </c>
      <c r="F12503" t="s">
        <v>3600</v>
      </c>
      <c r="G12503">
        <v>212614933</v>
      </c>
      <c r="I12503" t="s">
        <v>3601</v>
      </c>
      <c r="J12503" t="s">
        <v>12096</v>
      </c>
      <c r="K12503" t="s">
        <v>3688</v>
      </c>
      <c r="L12503" t="s">
        <v>12093</v>
      </c>
      <c r="P12503">
        <v>10</v>
      </c>
      <c r="Q12503">
        <v>17</v>
      </c>
      <c r="R12503">
        <v>8.6</v>
      </c>
      <c r="S12503" t="b">
        <v>0</v>
      </c>
      <c r="T12503" t="b">
        <v>0</v>
      </c>
      <c r="U12503" t="b">
        <v>1</v>
      </c>
      <c r="V12503">
        <v>40000</v>
      </c>
      <c r="W12503">
        <v>28000</v>
      </c>
      <c r="X12503">
        <v>2.67</v>
      </c>
      <c r="Y12503">
        <v>38000</v>
      </c>
      <c r="Z12503">
        <v>2.25</v>
      </c>
    </row>
    <row r="12504" spans="1:26">
      <c r="A12504">
        <v>212614934</v>
      </c>
      <c r="B12504" t="s">
        <v>12089</v>
      </c>
      <c r="C12504" t="s">
        <v>3597</v>
      </c>
      <c r="D12504" t="s">
        <v>13088</v>
      </c>
      <c r="E12504" t="s">
        <v>3693</v>
      </c>
      <c r="F12504" t="s">
        <v>3600</v>
      </c>
      <c r="G12504">
        <v>212614934</v>
      </c>
      <c r="I12504" t="s">
        <v>3601</v>
      </c>
      <c r="J12504" t="s">
        <v>12096</v>
      </c>
      <c r="K12504" t="s">
        <v>3688</v>
      </c>
      <c r="L12504" t="s">
        <v>3689</v>
      </c>
      <c r="P12504">
        <v>10</v>
      </c>
      <c r="Q12504">
        <v>17</v>
      </c>
      <c r="R12504">
        <v>8.6</v>
      </c>
      <c r="S12504" t="b">
        <v>0</v>
      </c>
      <c r="T12504" t="b">
        <v>0</v>
      </c>
      <c r="U12504" t="b">
        <v>1</v>
      </c>
      <c r="V12504">
        <v>40000</v>
      </c>
      <c r="W12504">
        <v>28000</v>
      </c>
      <c r="X12504">
        <v>2.67</v>
      </c>
      <c r="Y12504">
        <v>37800</v>
      </c>
      <c r="Z12504">
        <v>2</v>
      </c>
    </row>
    <row r="12505" spans="1:26">
      <c r="A12505">
        <v>212614867</v>
      </c>
      <c r="B12505" t="s">
        <v>12089</v>
      </c>
      <c r="C12505" t="s">
        <v>3597</v>
      </c>
      <c r="D12505" t="s">
        <v>13088</v>
      </c>
      <c r="E12505" t="s">
        <v>3693</v>
      </c>
      <c r="F12505" t="s">
        <v>3600</v>
      </c>
      <c r="G12505">
        <v>212614867</v>
      </c>
      <c r="I12505" t="s">
        <v>3601</v>
      </c>
      <c r="J12505" t="s">
        <v>12097</v>
      </c>
      <c r="K12505" t="s">
        <v>3688</v>
      </c>
      <c r="L12505" t="s">
        <v>11467</v>
      </c>
      <c r="P12505">
        <v>10</v>
      </c>
      <c r="Q12505">
        <v>17</v>
      </c>
      <c r="R12505">
        <v>8.6</v>
      </c>
      <c r="S12505" t="b">
        <v>0</v>
      </c>
      <c r="T12505" t="b">
        <v>0</v>
      </c>
      <c r="U12505" t="b">
        <v>1</v>
      </c>
      <c r="V12505">
        <v>44000</v>
      </c>
      <c r="W12505">
        <v>28000</v>
      </c>
      <c r="X12505">
        <v>2.67</v>
      </c>
      <c r="Y12505">
        <v>38500</v>
      </c>
      <c r="Z12505">
        <v>2.2400000000000002</v>
      </c>
    </row>
    <row r="12506" spans="1:26">
      <c r="A12506">
        <v>212614938</v>
      </c>
      <c r="B12506" t="s">
        <v>12089</v>
      </c>
      <c r="C12506" t="s">
        <v>3597</v>
      </c>
      <c r="D12506" t="s">
        <v>13088</v>
      </c>
      <c r="E12506" t="s">
        <v>3693</v>
      </c>
      <c r="F12506" t="s">
        <v>3600</v>
      </c>
      <c r="G12506">
        <v>212614938</v>
      </c>
      <c r="I12506" t="s">
        <v>3601</v>
      </c>
      <c r="J12506" t="s">
        <v>12097</v>
      </c>
      <c r="K12506" t="s">
        <v>3688</v>
      </c>
      <c r="L12506" t="s">
        <v>12093</v>
      </c>
      <c r="P12506">
        <v>10</v>
      </c>
      <c r="Q12506">
        <v>17</v>
      </c>
      <c r="R12506">
        <v>8.6</v>
      </c>
      <c r="S12506" t="b">
        <v>0</v>
      </c>
      <c r="T12506" t="b">
        <v>0</v>
      </c>
      <c r="U12506" t="b">
        <v>1</v>
      </c>
      <c r="V12506">
        <v>44000</v>
      </c>
      <c r="W12506">
        <v>28000</v>
      </c>
      <c r="X12506">
        <v>2.67</v>
      </c>
      <c r="Y12506">
        <v>38500</v>
      </c>
      <c r="Z12506">
        <v>2.2400000000000002</v>
      </c>
    </row>
    <row r="12507" spans="1:26">
      <c r="A12507">
        <v>212614939</v>
      </c>
      <c r="B12507" t="s">
        <v>12089</v>
      </c>
      <c r="C12507" t="s">
        <v>3597</v>
      </c>
      <c r="D12507" t="s">
        <v>13088</v>
      </c>
      <c r="E12507" t="s">
        <v>3693</v>
      </c>
      <c r="F12507" t="s">
        <v>3600</v>
      </c>
      <c r="G12507">
        <v>212614939</v>
      </c>
      <c r="I12507" t="s">
        <v>3601</v>
      </c>
      <c r="J12507" t="s">
        <v>12097</v>
      </c>
      <c r="K12507" t="s">
        <v>3688</v>
      </c>
      <c r="L12507" t="s">
        <v>3689</v>
      </c>
      <c r="P12507">
        <v>10</v>
      </c>
      <c r="Q12507">
        <v>17</v>
      </c>
      <c r="R12507">
        <v>8.6</v>
      </c>
      <c r="S12507" t="b">
        <v>0</v>
      </c>
      <c r="T12507" t="b">
        <v>0</v>
      </c>
      <c r="U12507" t="b">
        <v>1</v>
      </c>
      <c r="V12507">
        <v>44000</v>
      </c>
      <c r="W12507">
        <v>28000</v>
      </c>
      <c r="X12507">
        <v>2.67</v>
      </c>
      <c r="Y12507">
        <v>38500</v>
      </c>
      <c r="Z12507">
        <v>1.99</v>
      </c>
    </row>
    <row r="12508" spans="1:26">
      <c r="A12508">
        <v>212614869</v>
      </c>
      <c r="B12508" t="s">
        <v>12089</v>
      </c>
      <c r="C12508" t="s">
        <v>3597</v>
      </c>
      <c r="D12508" t="s">
        <v>13090</v>
      </c>
      <c r="E12508" t="s">
        <v>3686</v>
      </c>
      <c r="F12508" t="s">
        <v>3600</v>
      </c>
      <c r="G12508">
        <v>212614869</v>
      </c>
      <c r="I12508" t="s">
        <v>3601</v>
      </c>
      <c r="J12508" t="s">
        <v>12100</v>
      </c>
      <c r="K12508" t="s">
        <v>3688</v>
      </c>
      <c r="L12508" t="s">
        <v>11476</v>
      </c>
      <c r="P12508">
        <v>10</v>
      </c>
      <c r="Q12508">
        <v>17.5</v>
      </c>
      <c r="R12508">
        <v>8.6</v>
      </c>
      <c r="S12508" t="b">
        <v>0</v>
      </c>
      <c r="T12508" t="b">
        <v>0</v>
      </c>
      <c r="U12508" t="b">
        <v>1</v>
      </c>
      <c r="V12508">
        <v>34200</v>
      </c>
      <c r="W12508">
        <v>23000</v>
      </c>
      <c r="X12508">
        <v>2.59</v>
      </c>
      <c r="Y12508">
        <v>37000</v>
      </c>
      <c r="Z12508">
        <v>2.25</v>
      </c>
    </row>
    <row r="12509" spans="1:26">
      <c r="A12509">
        <v>212614986</v>
      </c>
      <c r="B12509" t="s">
        <v>12089</v>
      </c>
      <c r="C12509" t="s">
        <v>3597</v>
      </c>
      <c r="D12509" t="s">
        <v>13090</v>
      </c>
      <c r="E12509" t="s">
        <v>3686</v>
      </c>
      <c r="F12509" t="s">
        <v>3600</v>
      </c>
      <c r="G12509">
        <v>212614986</v>
      </c>
      <c r="I12509" t="s">
        <v>3601</v>
      </c>
      <c r="J12509" t="s">
        <v>12100</v>
      </c>
      <c r="K12509" t="s">
        <v>3688</v>
      </c>
      <c r="L12509" t="s">
        <v>11477</v>
      </c>
      <c r="P12509">
        <v>10</v>
      </c>
      <c r="Q12509">
        <v>17.5</v>
      </c>
      <c r="R12509">
        <v>8.6</v>
      </c>
      <c r="S12509" t="b">
        <v>0</v>
      </c>
      <c r="T12509" t="b">
        <v>0</v>
      </c>
      <c r="U12509" t="b">
        <v>1</v>
      </c>
      <c r="V12509">
        <v>34200</v>
      </c>
      <c r="W12509">
        <v>23000</v>
      </c>
      <c r="X12509">
        <v>2.59</v>
      </c>
      <c r="Y12509">
        <v>36800</v>
      </c>
      <c r="Z12509">
        <v>1.99</v>
      </c>
    </row>
    <row r="12510" spans="1:26">
      <c r="A12510">
        <v>212614987</v>
      </c>
      <c r="B12510" t="s">
        <v>12089</v>
      </c>
      <c r="C12510" t="s">
        <v>3597</v>
      </c>
      <c r="D12510" t="s">
        <v>13090</v>
      </c>
      <c r="E12510" t="s">
        <v>3686</v>
      </c>
      <c r="F12510" t="s">
        <v>3600</v>
      </c>
      <c r="G12510">
        <v>212614987</v>
      </c>
      <c r="I12510" t="s">
        <v>3601</v>
      </c>
      <c r="J12510" t="s">
        <v>12100</v>
      </c>
      <c r="K12510" t="s">
        <v>3688</v>
      </c>
      <c r="L12510" t="s">
        <v>12101</v>
      </c>
      <c r="P12510">
        <v>10</v>
      </c>
      <c r="Q12510">
        <v>17.5</v>
      </c>
      <c r="R12510">
        <v>8.6</v>
      </c>
      <c r="S12510" t="b">
        <v>0</v>
      </c>
      <c r="T12510" t="b">
        <v>0</v>
      </c>
      <c r="U12510" t="b">
        <v>1</v>
      </c>
      <c r="V12510">
        <v>34200</v>
      </c>
      <c r="W12510">
        <v>23000</v>
      </c>
      <c r="X12510">
        <v>2.59</v>
      </c>
      <c r="Y12510">
        <v>36800</v>
      </c>
      <c r="Z12510">
        <v>1.99</v>
      </c>
    </row>
    <row r="12511" spans="1:26">
      <c r="A12511">
        <v>212614988</v>
      </c>
      <c r="B12511" t="s">
        <v>12089</v>
      </c>
      <c r="C12511" t="s">
        <v>3597</v>
      </c>
      <c r="D12511" t="s">
        <v>13090</v>
      </c>
      <c r="E12511" t="s">
        <v>3686</v>
      </c>
      <c r="F12511" t="s">
        <v>3600</v>
      </c>
      <c r="G12511">
        <v>212614988</v>
      </c>
      <c r="I12511" t="s">
        <v>3601</v>
      </c>
      <c r="J12511" t="s">
        <v>12100</v>
      </c>
      <c r="K12511" t="s">
        <v>3688</v>
      </c>
      <c r="L12511" t="s">
        <v>12102</v>
      </c>
      <c r="P12511">
        <v>10</v>
      </c>
      <c r="Q12511">
        <v>17.5</v>
      </c>
      <c r="R12511">
        <v>8.6</v>
      </c>
      <c r="S12511" t="b">
        <v>0</v>
      </c>
      <c r="T12511" t="b">
        <v>0</v>
      </c>
      <c r="U12511" t="b">
        <v>1</v>
      </c>
      <c r="V12511">
        <v>34200</v>
      </c>
      <c r="W12511">
        <v>23000</v>
      </c>
      <c r="X12511">
        <v>2.59</v>
      </c>
      <c r="Y12511">
        <v>37000</v>
      </c>
      <c r="Z12511">
        <v>2.25</v>
      </c>
    </row>
    <row r="12512" spans="1:26">
      <c r="A12512">
        <v>212614989</v>
      </c>
      <c r="B12512" t="s">
        <v>12089</v>
      </c>
      <c r="C12512" t="s">
        <v>3597</v>
      </c>
      <c r="D12512" t="s">
        <v>13090</v>
      </c>
      <c r="E12512" t="s">
        <v>3686</v>
      </c>
      <c r="F12512" t="s">
        <v>3600</v>
      </c>
      <c r="G12512">
        <v>212614989</v>
      </c>
      <c r="I12512" t="s">
        <v>3601</v>
      </c>
      <c r="J12512" t="s">
        <v>12100</v>
      </c>
      <c r="K12512" t="s">
        <v>3688</v>
      </c>
      <c r="L12512" t="s">
        <v>3689</v>
      </c>
      <c r="P12512">
        <v>10</v>
      </c>
      <c r="Q12512">
        <v>17.5</v>
      </c>
      <c r="R12512">
        <v>8.6</v>
      </c>
      <c r="S12512" t="b">
        <v>0</v>
      </c>
      <c r="T12512" t="b">
        <v>0</v>
      </c>
      <c r="U12512" t="b">
        <v>1</v>
      </c>
      <c r="V12512">
        <v>34200</v>
      </c>
      <c r="W12512">
        <v>23000</v>
      </c>
      <c r="X12512">
        <v>2.59</v>
      </c>
      <c r="Y12512">
        <v>36800</v>
      </c>
      <c r="Z12512">
        <v>1.99</v>
      </c>
    </row>
    <row r="12513" spans="1:26">
      <c r="A12513">
        <v>212614990</v>
      </c>
      <c r="B12513" t="s">
        <v>12089</v>
      </c>
      <c r="C12513" t="s">
        <v>3597</v>
      </c>
      <c r="D12513" t="s">
        <v>13090</v>
      </c>
      <c r="E12513" t="s">
        <v>3686</v>
      </c>
      <c r="F12513" t="s">
        <v>3600</v>
      </c>
      <c r="G12513">
        <v>212614990</v>
      </c>
      <c r="I12513" t="s">
        <v>3601</v>
      </c>
      <c r="J12513" t="s">
        <v>12100</v>
      </c>
      <c r="K12513" t="s">
        <v>3688</v>
      </c>
      <c r="L12513" t="s">
        <v>3691</v>
      </c>
      <c r="P12513">
        <v>10</v>
      </c>
      <c r="Q12513">
        <v>17.5</v>
      </c>
      <c r="R12513">
        <v>8.6</v>
      </c>
      <c r="S12513" t="b">
        <v>0</v>
      </c>
      <c r="T12513" t="b">
        <v>0</v>
      </c>
      <c r="U12513" t="b">
        <v>1</v>
      </c>
      <c r="V12513">
        <v>34200</v>
      </c>
      <c r="W12513">
        <v>23000</v>
      </c>
      <c r="X12513">
        <v>2.59</v>
      </c>
      <c r="Y12513">
        <v>36800</v>
      </c>
      <c r="Z12513">
        <v>1.99</v>
      </c>
    </row>
    <row r="12514" spans="1:26">
      <c r="A12514">
        <v>212928697</v>
      </c>
      <c r="B12514" t="s">
        <v>12089</v>
      </c>
      <c r="C12514" t="s">
        <v>3597</v>
      </c>
      <c r="D12514" t="s">
        <v>13090</v>
      </c>
      <c r="E12514" t="s">
        <v>3686</v>
      </c>
      <c r="F12514" t="s">
        <v>3600</v>
      </c>
      <c r="G12514">
        <v>212928697</v>
      </c>
      <c r="I12514" t="s">
        <v>3601</v>
      </c>
      <c r="J12514" t="s">
        <v>12100</v>
      </c>
      <c r="K12514" t="s">
        <v>3688</v>
      </c>
      <c r="L12514" t="s">
        <v>12103</v>
      </c>
      <c r="P12514">
        <v>10</v>
      </c>
      <c r="Q12514">
        <v>17.5</v>
      </c>
      <c r="R12514">
        <v>8.6</v>
      </c>
      <c r="S12514" t="b">
        <v>0</v>
      </c>
      <c r="T12514" t="b">
        <v>0</v>
      </c>
      <c r="U12514" t="b">
        <v>1</v>
      </c>
      <c r="V12514">
        <v>34200</v>
      </c>
      <c r="W12514">
        <v>23000</v>
      </c>
      <c r="X12514">
        <v>2.59</v>
      </c>
      <c r="Y12514">
        <v>36800</v>
      </c>
      <c r="Z12514">
        <v>1.99</v>
      </c>
    </row>
    <row r="12515" spans="1:26">
      <c r="A12515">
        <v>212928696</v>
      </c>
      <c r="B12515" t="s">
        <v>12089</v>
      </c>
      <c r="C12515" t="s">
        <v>3597</v>
      </c>
      <c r="D12515" t="s">
        <v>13090</v>
      </c>
      <c r="E12515" t="s">
        <v>3686</v>
      </c>
      <c r="F12515" t="s">
        <v>3600</v>
      </c>
      <c r="G12515">
        <v>212928696</v>
      </c>
      <c r="I12515" t="s">
        <v>3601</v>
      </c>
      <c r="J12515" t="s">
        <v>12100</v>
      </c>
      <c r="K12515" t="s">
        <v>3688</v>
      </c>
      <c r="L12515" t="s">
        <v>11475</v>
      </c>
      <c r="P12515">
        <v>10</v>
      </c>
      <c r="Q12515">
        <v>17.5</v>
      </c>
      <c r="R12515">
        <v>8.6</v>
      </c>
      <c r="S12515" t="b">
        <v>0</v>
      </c>
      <c r="T12515" t="b">
        <v>0</v>
      </c>
      <c r="U12515" t="b">
        <v>1</v>
      </c>
      <c r="V12515">
        <v>34200</v>
      </c>
      <c r="W12515">
        <v>23000</v>
      </c>
      <c r="X12515">
        <v>2.59</v>
      </c>
      <c r="Y12515">
        <v>36800</v>
      </c>
      <c r="Z12515">
        <v>1.99</v>
      </c>
    </row>
    <row r="12516" spans="1:26">
      <c r="A12516">
        <v>212614870</v>
      </c>
      <c r="B12516" t="s">
        <v>12089</v>
      </c>
      <c r="C12516" t="s">
        <v>3597</v>
      </c>
      <c r="D12516" t="s">
        <v>13090</v>
      </c>
      <c r="E12516" t="s">
        <v>3686</v>
      </c>
      <c r="F12516" t="s">
        <v>3600</v>
      </c>
      <c r="G12516">
        <v>212614870</v>
      </c>
      <c r="I12516" t="s">
        <v>3601</v>
      </c>
      <c r="J12516" t="s">
        <v>12104</v>
      </c>
      <c r="K12516" t="s">
        <v>3688</v>
      </c>
      <c r="L12516" t="s">
        <v>11477</v>
      </c>
      <c r="P12516">
        <v>10</v>
      </c>
      <c r="Q12516">
        <v>17</v>
      </c>
      <c r="R12516">
        <v>8.6</v>
      </c>
      <c r="S12516" t="b">
        <v>0</v>
      </c>
      <c r="T12516" t="b">
        <v>0</v>
      </c>
      <c r="U12516" t="b">
        <v>1</v>
      </c>
      <c r="V12516">
        <v>40000</v>
      </c>
      <c r="W12516">
        <v>28000</v>
      </c>
      <c r="X12516">
        <v>2.67</v>
      </c>
      <c r="Y12516">
        <v>38000</v>
      </c>
      <c r="Z12516">
        <v>2.25</v>
      </c>
    </row>
    <row r="12517" spans="1:26">
      <c r="A12517">
        <v>212615003</v>
      </c>
      <c r="B12517" t="s">
        <v>12089</v>
      </c>
      <c r="C12517" t="s">
        <v>3597</v>
      </c>
      <c r="D12517" t="s">
        <v>13090</v>
      </c>
      <c r="E12517" t="s">
        <v>3686</v>
      </c>
      <c r="F12517" t="s">
        <v>3600</v>
      </c>
      <c r="G12517">
        <v>212615003</v>
      </c>
      <c r="I12517" t="s">
        <v>3601</v>
      </c>
      <c r="J12517" t="s">
        <v>12104</v>
      </c>
      <c r="K12517" t="s">
        <v>3688</v>
      </c>
      <c r="L12517" t="s">
        <v>12101</v>
      </c>
      <c r="P12517">
        <v>10</v>
      </c>
      <c r="Q12517">
        <v>17</v>
      </c>
      <c r="R12517">
        <v>8.6</v>
      </c>
      <c r="S12517" t="b">
        <v>0</v>
      </c>
      <c r="T12517" t="b">
        <v>0</v>
      </c>
      <c r="U12517" t="b">
        <v>1</v>
      </c>
      <c r="V12517">
        <v>40000</v>
      </c>
      <c r="W12517">
        <v>28000</v>
      </c>
      <c r="X12517">
        <v>2.67</v>
      </c>
      <c r="Y12517">
        <v>38000</v>
      </c>
      <c r="Z12517">
        <v>2.25</v>
      </c>
    </row>
    <row r="12518" spans="1:26">
      <c r="A12518">
        <v>212615004</v>
      </c>
      <c r="B12518" t="s">
        <v>12089</v>
      </c>
      <c r="C12518" t="s">
        <v>3597</v>
      </c>
      <c r="D12518" t="s">
        <v>13090</v>
      </c>
      <c r="E12518" t="s">
        <v>3686</v>
      </c>
      <c r="F12518" t="s">
        <v>3600</v>
      </c>
      <c r="G12518">
        <v>212615004</v>
      </c>
      <c r="I12518" t="s">
        <v>3601</v>
      </c>
      <c r="J12518" t="s">
        <v>12104</v>
      </c>
      <c r="K12518" t="s">
        <v>3688</v>
      </c>
      <c r="L12518" t="s">
        <v>3689</v>
      </c>
      <c r="P12518">
        <v>10</v>
      </c>
      <c r="Q12518">
        <v>17</v>
      </c>
      <c r="R12518">
        <v>8.6</v>
      </c>
      <c r="S12518" t="b">
        <v>0</v>
      </c>
      <c r="T12518" t="b">
        <v>0</v>
      </c>
      <c r="U12518" t="b">
        <v>1</v>
      </c>
      <c r="V12518">
        <v>40000</v>
      </c>
      <c r="W12518">
        <v>28000</v>
      </c>
      <c r="X12518">
        <v>2.67</v>
      </c>
      <c r="Y12518">
        <v>37800</v>
      </c>
      <c r="Z12518">
        <v>2</v>
      </c>
    </row>
    <row r="12519" spans="1:26">
      <c r="A12519">
        <v>212614871</v>
      </c>
      <c r="B12519" t="s">
        <v>12089</v>
      </c>
      <c r="C12519" t="s">
        <v>3597</v>
      </c>
      <c r="D12519" t="s">
        <v>13090</v>
      </c>
      <c r="E12519" t="s">
        <v>3686</v>
      </c>
      <c r="F12519" t="s">
        <v>3600</v>
      </c>
      <c r="G12519">
        <v>212614871</v>
      </c>
      <c r="I12519" t="s">
        <v>3601</v>
      </c>
      <c r="J12519" t="s">
        <v>12105</v>
      </c>
      <c r="K12519" t="s">
        <v>3688</v>
      </c>
      <c r="L12519" t="s">
        <v>11477</v>
      </c>
      <c r="P12519">
        <v>10</v>
      </c>
      <c r="Q12519">
        <v>17</v>
      </c>
      <c r="R12519">
        <v>8.6</v>
      </c>
      <c r="S12519" t="b">
        <v>0</v>
      </c>
      <c r="T12519" t="b">
        <v>0</v>
      </c>
      <c r="U12519" t="b">
        <v>1</v>
      </c>
      <c r="V12519">
        <v>44000</v>
      </c>
      <c r="W12519">
        <v>28000</v>
      </c>
      <c r="X12519">
        <v>2.67</v>
      </c>
      <c r="Y12519">
        <v>38500</v>
      </c>
      <c r="Z12519">
        <v>2.2400000000000002</v>
      </c>
    </row>
    <row r="12520" spans="1:26">
      <c r="A12520">
        <v>212615007</v>
      </c>
      <c r="B12520" t="s">
        <v>12089</v>
      </c>
      <c r="C12520" t="s">
        <v>3597</v>
      </c>
      <c r="D12520" t="s">
        <v>13090</v>
      </c>
      <c r="E12520" t="s">
        <v>3686</v>
      </c>
      <c r="F12520" t="s">
        <v>3600</v>
      </c>
      <c r="G12520">
        <v>212615007</v>
      </c>
      <c r="I12520" t="s">
        <v>3601</v>
      </c>
      <c r="J12520" t="s">
        <v>12105</v>
      </c>
      <c r="K12520" t="s">
        <v>3688</v>
      </c>
      <c r="L12520" t="s">
        <v>12101</v>
      </c>
      <c r="P12520">
        <v>10</v>
      </c>
      <c r="Q12520">
        <v>17</v>
      </c>
      <c r="R12520">
        <v>8.6</v>
      </c>
      <c r="S12520" t="b">
        <v>0</v>
      </c>
      <c r="T12520" t="b">
        <v>0</v>
      </c>
      <c r="U12520" t="b">
        <v>1</v>
      </c>
      <c r="V12520">
        <v>44000</v>
      </c>
      <c r="W12520">
        <v>28000</v>
      </c>
      <c r="X12520">
        <v>2.67</v>
      </c>
      <c r="Y12520">
        <v>38500</v>
      </c>
      <c r="Z12520">
        <v>2.2400000000000002</v>
      </c>
    </row>
    <row r="12521" spans="1:26">
      <c r="A12521">
        <v>212615008</v>
      </c>
      <c r="B12521" t="s">
        <v>12089</v>
      </c>
      <c r="C12521" t="s">
        <v>3597</v>
      </c>
      <c r="D12521" t="s">
        <v>13090</v>
      </c>
      <c r="E12521" t="s">
        <v>3686</v>
      </c>
      <c r="F12521" t="s">
        <v>3600</v>
      </c>
      <c r="G12521">
        <v>212615008</v>
      </c>
      <c r="I12521" t="s">
        <v>3601</v>
      </c>
      <c r="J12521" t="s">
        <v>12105</v>
      </c>
      <c r="K12521" t="s">
        <v>3688</v>
      </c>
      <c r="L12521" t="s">
        <v>3689</v>
      </c>
      <c r="P12521">
        <v>10</v>
      </c>
      <c r="Q12521">
        <v>17</v>
      </c>
      <c r="R12521">
        <v>8.6</v>
      </c>
      <c r="S12521" t="b">
        <v>0</v>
      </c>
      <c r="T12521" t="b">
        <v>0</v>
      </c>
      <c r="U12521" t="b">
        <v>1</v>
      </c>
      <c r="V12521">
        <v>44000</v>
      </c>
      <c r="W12521">
        <v>28000</v>
      </c>
      <c r="X12521">
        <v>2.67</v>
      </c>
      <c r="Y12521">
        <v>38500</v>
      </c>
      <c r="Z12521">
        <v>1.99</v>
      </c>
    </row>
    <row r="12522" spans="1:26">
      <c r="A12522">
        <v>213164338</v>
      </c>
      <c r="B12522" t="s">
        <v>13070</v>
      </c>
      <c r="C12522" t="s">
        <v>3597</v>
      </c>
      <c r="D12522" t="s">
        <v>13083</v>
      </c>
      <c r="E12522" t="s">
        <v>4051</v>
      </c>
      <c r="F12522" t="s">
        <v>3600</v>
      </c>
      <c r="G12522">
        <v>213164338</v>
      </c>
      <c r="I12522" t="s">
        <v>3700</v>
      </c>
      <c r="J12522" t="s">
        <v>5107</v>
      </c>
      <c r="L12522" t="s">
        <v>13835</v>
      </c>
      <c r="P12522">
        <v>11</v>
      </c>
      <c r="Q12522">
        <v>15.2</v>
      </c>
      <c r="R12522">
        <v>8.5</v>
      </c>
      <c r="S12522" t="b">
        <v>0</v>
      </c>
      <c r="T12522" t="b">
        <v>0</v>
      </c>
      <c r="U12522" t="b">
        <v>1</v>
      </c>
      <c r="V12522">
        <v>23000</v>
      </c>
      <c r="W12522">
        <v>15000</v>
      </c>
      <c r="X12522">
        <v>1.88</v>
      </c>
      <c r="Y12522">
        <v>17600</v>
      </c>
      <c r="Z12522">
        <v>2.08</v>
      </c>
    </row>
    <row r="12523" spans="1:26">
      <c r="A12523">
        <v>213164339</v>
      </c>
      <c r="B12523" t="s">
        <v>13070</v>
      </c>
      <c r="C12523" t="s">
        <v>3597</v>
      </c>
      <c r="D12523" t="s">
        <v>13083</v>
      </c>
      <c r="E12523" t="s">
        <v>4051</v>
      </c>
      <c r="F12523" t="s">
        <v>3600</v>
      </c>
      <c r="G12523">
        <v>213164339</v>
      </c>
      <c r="I12523" t="s">
        <v>3700</v>
      </c>
      <c r="J12523" t="s">
        <v>5107</v>
      </c>
      <c r="L12523" t="s">
        <v>13834</v>
      </c>
      <c r="P12523">
        <v>9.5</v>
      </c>
      <c r="Q12523">
        <v>15.2</v>
      </c>
      <c r="R12523">
        <v>8.5</v>
      </c>
      <c r="S12523" t="b">
        <v>0</v>
      </c>
      <c r="T12523" t="b">
        <v>0</v>
      </c>
      <c r="U12523" t="b">
        <v>0</v>
      </c>
      <c r="V12523">
        <v>32000</v>
      </c>
      <c r="W12523">
        <v>22000</v>
      </c>
      <c r="X12523">
        <v>2</v>
      </c>
      <c r="Y12523">
        <v>23100</v>
      </c>
      <c r="Z12523">
        <v>1.99</v>
      </c>
    </row>
    <row r="12524" spans="1:26">
      <c r="A12524">
        <v>213164340</v>
      </c>
      <c r="B12524" t="s">
        <v>13070</v>
      </c>
      <c r="C12524" t="s">
        <v>3597</v>
      </c>
      <c r="D12524" t="s">
        <v>13083</v>
      </c>
      <c r="E12524" t="s">
        <v>4051</v>
      </c>
      <c r="F12524" t="s">
        <v>3600</v>
      </c>
      <c r="G12524">
        <v>213164340</v>
      </c>
      <c r="I12524" t="s">
        <v>3700</v>
      </c>
      <c r="J12524" t="s">
        <v>5109</v>
      </c>
      <c r="L12524" t="s">
        <v>13833</v>
      </c>
      <c r="P12524">
        <v>10</v>
      </c>
      <c r="Q12524">
        <v>15.2</v>
      </c>
      <c r="R12524">
        <v>8.5</v>
      </c>
      <c r="S12524" t="b">
        <v>0</v>
      </c>
      <c r="T12524" t="b">
        <v>0</v>
      </c>
      <c r="U12524" t="b">
        <v>1</v>
      </c>
      <c r="V12524">
        <v>47000</v>
      </c>
      <c r="W12524">
        <v>31200</v>
      </c>
      <c r="X12524">
        <v>2.1</v>
      </c>
      <c r="Y12524">
        <v>32700</v>
      </c>
      <c r="Z12524">
        <v>2.08</v>
      </c>
    </row>
    <row r="12525" spans="1:26">
      <c r="A12525">
        <v>213164341</v>
      </c>
      <c r="B12525" t="s">
        <v>13070</v>
      </c>
      <c r="C12525" t="s">
        <v>3597</v>
      </c>
      <c r="D12525" t="s">
        <v>13083</v>
      </c>
      <c r="E12525" t="s">
        <v>4051</v>
      </c>
      <c r="F12525" t="s">
        <v>3600</v>
      </c>
      <c r="G12525">
        <v>213164341</v>
      </c>
      <c r="I12525" t="s">
        <v>3700</v>
      </c>
      <c r="J12525" t="s">
        <v>5109</v>
      </c>
      <c r="L12525" t="s">
        <v>13832</v>
      </c>
      <c r="P12525">
        <v>9.5</v>
      </c>
      <c r="Q12525">
        <v>15.2</v>
      </c>
      <c r="R12525">
        <v>8.5</v>
      </c>
      <c r="S12525" t="b">
        <v>0</v>
      </c>
      <c r="T12525" t="b">
        <v>0</v>
      </c>
      <c r="U12525" t="b">
        <v>0</v>
      </c>
      <c r="V12525">
        <v>50500</v>
      </c>
      <c r="W12525">
        <v>35200</v>
      </c>
      <c r="X12525">
        <v>2.1</v>
      </c>
      <c r="Y12525">
        <v>36900</v>
      </c>
      <c r="Z12525">
        <v>2.08</v>
      </c>
    </row>
    <row r="12526" spans="1:26">
      <c r="A12526">
        <v>206764868</v>
      </c>
      <c r="B12526" t="s">
        <v>11426</v>
      </c>
      <c r="C12526" t="s">
        <v>3597</v>
      </c>
      <c r="D12526" t="s">
        <v>1049</v>
      </c>
      <c r="E12526" t="s">
        <v>3637</v>
      </c>
      <c r="F12526" t="s">
        <v>3600</v>
      </c>
      <c r="G12526">
        <v>206764868</v>
      </c>
      <c r="I12526" t="s">
        <v>3601</v>
      </c>
      <c r="J12526" t="s">
        <v>13373</v>
      </c>
      <c r="L12526" t="s">
        <v>5584</v>
      </c>
      <c r="M12526">
        <v>11.5</v>
      </c>
      <c r="N12526">
        <v>16</v>
      </c>
      <c r="O12526">
        <v>8.8000000000000007</v>
      </c>
      <c r="P12526">
        <v>11</v>
      </c>
      <c r="Q12526">
        <v>16.5</v>
      </c>
      <c r="R12526">
        <v>8</v>
      </c>
      <c r="S12526" t="b">
        <v>0</v>
      </c>
      <c r="T12526" t="b">
        <v>0</v>
      </c>
      <c r="U12526" t="b">
        <v>0</v>
      </c>
      <c r="V12526">
        <v>30800</v>
      </c>
      <c r="W12526">
        <v>30400</v>
      </c>
      <c r="X12526">
        <v>2.42</v>
      </c>
      <c r="Y12526">
        <v>30400</v>
      </c>
      <c r="Z12526">
        <v>2.42</v>
      </c>
    </row>
    <row r="12527" spans="1:26">
      <c r="A12527">
        <v>206764869</v>
      </c>
      <c r="B12527" t="s">
        <v>11426</v>
      </c>
      <c r="C12527" t="s">
        <v>3597</v>
      </c>
      <c r="D12527" t="s">
        <v>1049</v>
      </c>
      <c r="E12527" t="s">
        <v>3637</v>
      </c>
      <c r="F12527" t="s">
        <v>3600</v>
      </c>
      <c r="G12527">
        <v>206764869</v>
      </c>
      <c r="I12527" t="s">
        <v>3601</v>
      </c>
      <c r="J12527" t="s">
        <v>13373</v>
      </c>
      <c r="L12527" t="s">
        <v>5076</v>
      </c>
      <c r="M12527">
        <v>11.5</v>
      </c>
      <c r="N12527">
        <v>17</v>
      </c>
      <c r="O12527">
        <v>8.8000000000000007</v>
      </c>
      <c r="P12527">
        <v>11</v>
      </c>
      <c r="Q12527">
        <v>17</v>
      </c>
      <c r="R12527">
        <v>8</v>
      </c>
      <c r="S12527" t="b">
        <v>0</v>
      </c>
      <c r="T12527" t="b">
        <v>0</v>
      </c>
      <c r="U12527" t="b">
        <v>0</v>
      </c>
      <c r="V12527">
        <v>30800</v>
      </c>
      <c r="W12527">
        <v>29800</v>
      </c>
      <c r="X12527">
        <v>2.38</v>
      </c>
      <c r="Y12527">
        <v>29800</v>
      </c>
      <c r="Z12527">
        <v>2.38</v>
      </c>
    </row>
    <row r="12528" spans="1:26">
      <c r="A12528">
        <v>206765167</v>
      </c>
      <c r="B12528" t="s">
        <v>11426</v>
      </c>
      <c r="C12528" t="s">
        <v>3597</v>
      </c>
      <c r="D12528" t="s">
        <v>1049</v>
      </c>
      <c r="E12528" t="s">
        <v>3637</v>
      </c>
      <c r="F12528" t="s">
        <v>3600</v>
      </c>
      <c r="G12528">
        <v>206765167</v>
      </c>
      <c r="I12528" t="s">
        <v>3601</v>
      </c>
      <c r="J12528" t="s">
        <v>13372</v>
      </c>
      <c r="L12528" t="s">
        <v>10524</v>
      </c>
      <c r="M12528">
        <v>11</v>
      </c>
      <c r="N12528">
        <v>16</v>
      </c>
      <c r="O12528">
        <v>8.8000000000000007</v>
      </c>
      <c r="P12528">
        <v>10.5</v>
      </c>
      <c r="Q12528">
        <v>16</v>
      </c>
      <c r="R12528">
        <v>7.7</v>
      </c>
      <c r="S12528" t="b">
        <v>0</v>
      </c>
      <c r="T12528" t="b">
        <v>0</v>
      </c>
      <c r="U12528" t="b">
        <v>0</v>
      </c>
      <c r="V12528">
        <v>46000</v>
      </c>
      <c r="W12528">
        <v>31800</v>
      </c>
      <c r="X12528">
        <v>2.3199999999999998</v>
      </c>
      <c r="Y12528">
        <v>31800</v>
      </c>
      <c r="Z12528">
        <v>2.3199999999999998</v>
      </c>
    </row>
    <row r="12529" spans="1:26">
      <c r="A12529">
        <v>10461080</v>
      </c>
      <c r="B12529" t="s">
        <v>11426</v>
      </c>
      <c r="C12529" t="s">
        <v>3597</v>
      </c>
      <c r="D12529" t="s">
        <v>1049</v>
      </c>
      <c r="E12529" t="s">
        <v>3637</v>
      </c>
      <c r="F12529" t="s">
        <v>3600</v>
      </c>
      <c r="G12529">
        <v>10461080</v>
      </c>
      <c r="I12529" t="s">
        <v>3601</v>
      </c>
      <c r="J12529" t="s">
        <v>13371</v>
      </c>
      <c r="L12529" t="s">
        <v>11419</v>
      </c>
      <c r="M12529">
        <v>9</v>
      </c>
      <c r="N12529">
        <v>15</v>
      </c>
      <c r="O12529">
        <v>8.8000000000000007</v>
      </c>
      <c r="P12529">
        <v>9.5</v>
      </c>
      <c r="Q12529">
        <v>14.5</v>
      </c>
      <c r="R12529">
        <v>8</v>
      </c>
      <c r="S12529" t="b">
        <v>0</v>
      </c>
      <c r="T12529" t="b">
        <v>0</v>
      </c>
      <c r="U12529" t="b">
        <v>0</v>
      </c>
      <c r="V12529">
        <v>56500</v>
      </c>
      <c r="W12529">
        <v>44500</v>
      </c>
      <c r="X12529">
        <v>2.46</v>
      </c>
      <c r="Y12529">
        <v>44500</v>
      </c>
      <c r="Z12529">
        <v>2.46</v>
      </c>
    </row>
    <row r="12530" spans="1:26">
      <c r="A12530">
        <v>206765313</v>
      </c>
      <c r="B12530" t="s">
        <v>11426</v>
      </c>
      <c r="C12530" t="s">
        <v>3597</v>
      </c>
      <c r="D12530" t="s">
        <v>1049</v>
      </c>
      <c r="E12530" t="s">
        <v>3637</v>
      </c>
      <c r="F12530" t="s">
        <v>3600</v>
      </c>
      <c r="G12530">
        <v>206765313</v>
      </c>
      <c r="I12530" t="s">
        <v>3601</v>
      </c>
      <c r="J12530" t="s">
        <v>13370</v>
      </c>
      <c r="L12530" t="s">
        <v>11419</v>
      </c>
      <c r="M12530">
        <v>9</v>
      </c>
      <c r="N12530">
        <v>15</v>
      </c>
      <c r="O12530">
        <v>8.8000000000000007</v>
      </c>
      <c r="P12530">
        <v>9.5</v>
      </c>
      <c r="Q12530">
        <v>14.5</v>
      </c>
      <c r="R12530">
        <v>8</v>
      </c>
      <c r="S12530" t="b">
        <v>0</v>
      </c>
      <c r="T12530" t="b">
        <v>0</v>
      </c>
      <c r="U12530" t="b">
        <v>0</v>
      </c>
      <c r="V12530">
        <v>56500</v>
      </c>
      <c r="W12530">
        <v>44500</v>
      </c>
      <c r="X12530">
        <v>2.46</v>
      </c>
      <c r="Y12530">
        <v>44500</v>
      </c>
      <c r="Z12530">
        <v>2.46</v>
      </c>
    </row>
    <row r="12531" spans="1:26">
      <c r="A12531">
        <v>206790017</v>
      </c>
      <c r="B12531" t="s">
        <v>3635</v>
      </c>
      <c r="C12531" t="s">
        <v>3597</v>
      </c>
      <c r="D12531" t="s">
        <v>1049</v>
      </c>
      <c r="E12531" t="s">
        <v>10374</v>
      </c>
      <c r="F12531" t="s">
        <v>3600</v>
      </c>
      <c r="G12531">
        <v>206790017</v>
      </c>
      <c r="I12531" t="s">
        <v>3601</v>
      </c>
      <c r="J12531" t="s">
        <v>6131</v>
      </c>
      <c r="L12531" t="s">
        <v>3643</v>
      </c>
      <c r="M12531">
        <v>14</v>
      </c>
      <c r="N12531">
        <v>22</v>
      </c>
      <c r="O12531">
        <v>12</v>
      </c>
      <c r="P12531">
        <v>13.5</v>
      </c>
      <c r="Q12531">
        <v>21</v>
      </c>
      <c r="R12531">
        <v>10</v>
      </c>
      <c r="S12531" t="b">
        <v>0</v>
      </c>
      <c r="T12531" t="b">
        <v>0</v>
      </c>
      <c r="U12531" t="b">
        <v>1</v>
      </c>
      <c r="V12531">
        <v>23400</v>
      </c>
      <c r="W12531">
        <v>24800</v>
      </c>
      <c r="X12531">
        <v>2.54</v>
      </c>
      <c r="Y12531">
        <v>24800</v>
      </c>
      <c r="Z12531">
        <v>2.54</v>
      </c>
    </row>
    <row r="12532" spans="1:26">
      <c r="A12532">
        <v>206790018</v>
      </c>
      <c r="B12532" t="s">
        <v>3635</v>
      </c>
      <c r="C12532" t="s">
        <v>3597</v>
      </c>
      <c r="D12532" t="s">
        <v>1049</v>
      </c>
      <c r="E12532" t="s">
        <v>10374</v>
      </c>
      <c r="F12532" t="s">
        <v>3600</v>
      </c>
      <c r="G12532">
        <v>206790018</v>
      </c>
      <c r="I12532" t="s">
        <v>3601</v>
      </c>
      <c r="J12532" t="s">
        <v>6131</v>
      </c>
      <c r="L12532" t="s">
        <v>3640</v>
      </c>
      <c r="M12532">
        <v>14.5</v>
      </c>
      <c r="N12532">
        <v>22</v>
      </c>
      <c r="O12532">
        <v>12</v>
      </c>
      <c r="P12532">
        <v>13.5</v>
      </c>
      <c r="Q12532">
        <v>21</v>
      </c>
      <c r="R12532">
        <v>10.5</v>
      </c>
      <c r="S12532" t="b">
        <v>0</v>
      </c>
      <c r="T12532" t="b">
        <v>0</v>
      </c>
      <c r="U12532" t="b">
        <v>1</v>
      </c>
      <c r="V12532">
        <v>23400</v>
      </c>
      <c r="W12532">
        <v>24800</v>
      </c>
      <c r="X12532">
        <v>2.5</v>
      </c>
      <c r="Y12532">
        <v>24800</v>
      </c>
      <c r="Z12532">
        <v>2.5</v>
      </c>
    </row>
    <row r="12533" spans="1:26">
      <c r="A12533">
        <v>206790262</v>
      </c>
      <c r="B12533" t="s">
        <v>3635</v>
      </c>
      <c r="C12533" t="s">
        <v>3597</v>
      </c>
      <c r="D12533" t="s">
        <v>1049</v>
      </c>
      <c r="E12533" t="s">
        <v>10374</v>
      </c>
      <c r="F12533" t="s">
        <v>3600</v>
      </c>
      <c r="G12533">
        <v>206790262</v>
      </c>
      <c r="I12533" t="s">
        <v>3601</v>
      </c>
      <c r="J12533" t="s">
        <v>10516</v>
      </c>
      <c r="L12533" t="s">
        <v>3641</v>
      </c>
      <c r="M12533">
        <v>13.5</v>
      </c>
      <c r="N12533">
        <v>22.5</v>
      </c>
      <c r="O12533">
        <v>11</v>
      </c>
      <c r="P12533">
        <v>13</v>
      </c>
      <c r="Q12533">
        <v>21</v>
      </c>
      <c r="R12533">
        <v>9</v>
      </c>
      <c r="S12533" t="b">
        <v>0</v>
      </c>
      <c r="T12533" t="b">
        <v>0</v>
      </c>
      <c r="U12533" t="b">
        <v>1</v>
      </c>
      <c r="V12533">
        <v>34400</v>
      </c>
      <c r="W12533">
        <v>30400</v>
      </c>
      <c r="X12533">
        <v>2.2999999999999998</v>
      </c>
      <c r="Y12533">
        <v>30400</v>
      </c>
      <c r="Z12533">
        <v>2.2999999999999998</v>
      </c>
    </row>
    <row r="12534" spans="1:26">
      <c r="A12534">
        <v>206790263</v>
      </c>
      <c r="B12534" t="s">
        <v>3635</v>
      </c>
      <c r="C12534" t="s">
        <v>3597</v>
      </c>
      <c r="D12534" t="s">
        <v>1049</v>
      </c>
      <c r="E12534" t="s">
        <v>10374</v>
      </c>
      <c r="F12534" t="s">
        <v>3600</v>
      </c>
      <c r="G12534">
        <v>206790263</v>
      </c>
      <c r="I12534" t="s">
        <v>3601</v>
      </c>
      <c r="J12534" t="s">
        <v>10516</v>
      </c>
      <c r="L12534" t="s">
        <v>3640</v>
      </c>
      <c r="M12534">
        <v>13</v>
      </c>
      <c r="N12534">
        <v>21</v>
      </c>
      <c r="O12534">
        <v>10.5</v>
      </c>
      <c r="P12534">
        <v>12</v>
      </c>
      <c r="Q12534">
        <v>19.5</v>
      </c>
      <c r="R12534">
        <v>9</v>
      </c>
      <c r="S12534" t="b">
        <v>0</v>
      </c>
      <c r="T12534" t="b">
        <v>0</v>
      </c>
      <c r="U12534" t="b">
        <v>1</v>
      </c>
      <c r="V12534">
        <v>33000</v>
      </c>
      <c r="W12534">
        <v>31400</v>
      </c>
      <c r="X12534">
        <v>2.2200000000000002</v>
      </c>
      <c r="Y12534">
        <v>31400</v>
      </c>
      <c r="Z12534">
        <v>2.2200000000000002</v>
      </c>
    </row>
    <row r="12535" spans="1:26">
      <c r="A12535">
        <v>206790264</v>
      </c>
      <c r="B12535" t="s">
        <v>3635</v>
      </c>
      <c r="C12535" t="s">
        <v>3597</v>
      </c>
      <c r="D12535" t="s">
        <v>1049</v>
      </c>
      <c r="E12535" t="s">
        <v>10374</v>
      </c>
      <c r="F12535" t="s">
        <v>3600</v>
      </c>
      <c r="G12535">
        <v>206790264</v>
      </c>
      <c r="I12535" t="s">
        <v>3601</v>
      </c>
      <c r="J12535" t="s">
        <v>10516</v>
      </c>
      <c r="L12535" t="s">
        <v>3639</v>
      </c>
      <c r="M12535">
        <v>13.5</v>
      </c>
      <c r="N12535">
        <v>22</v>
      </c>
      <c r="O12535">
        <v>11.5</v>
      </c>
      <c r="P12535">
        <v>13</v>
      </c>
      <c r="Q12535">
        <v>20.5</v>
      </c>
      <c r="R12535">
        <v>9.5</v>
      </c>
      <c r="S12535" t="b">
        <v>0</v>
      </c>
      <c r="T12535" t="b">
        <v>0</v>
      </c>
      <c r="U12535" t="b">
        <v>1</v>
      </c>
      <c r="V12535">
        <v>34800</v>
      </c>
      <c r="W12535">
        <v>30000</v>
      </c>
      <c r="X12535">
        <v>2.3199999999999998</v>
      </c>
      <c r="Y12535">
        <v>30000</v>
      </c>
      <c r="Z12535">
        <v>2.3199999999999998</v>
      </c>
    </row>
    <row r="12536" spans="1:26">
      <c r="A12536">
        <v>206790587</v>
      </c>
      <c r="B12536" t="s">
        <v>3635</v>
      </c>
      <c r="C12536" t="s">
        <v>3597</v>
      </c>
      <c r="D12536" t="s">
        <v>1049</v>
      </c>
      <c r="E12536" t="s">
        <v>10374</v>
      </c>
      <c r="F12536" t="s">
        <v>3600</v>
      </c>
      <c r="G12536">
        <v>206790587</v>
      </c>
      <c r="I12536" t="s">
        <v>3601</v>
      </c>
      <c r="J12536" t="s">
        <v>10517</v>
      </c>
      <c r="L12536" t="s">
        <v>3639</v>
      </c>
      <c r="M12536">
        <v>13.5</v>
      </c>
      <c r="N12536">
        <v>22</v>
      </c>
      <c r="O12536">
        <v>11</v>
      </c>
      <c r="P12536">
        <v>13</v>
      </c>
      <c r="Q12536">
        <v>22</v>
      </c>
      <c r="R12536">
        <v>9.5</v>
      </c>
      <c r="S12536" t="b">
        <v>0</v>
      </c>
      <c r="T12536" t="b">
        <v>0</v>
      </c>
      <c r="U12536" t="b">
        <v>1</v>
      </c>
      <c r="V12536">
        <v>46000</v>
      </c>
      <c r="W12536">
        <v>42500</v>
      </c>
      <c r="X12536">
        <v>2.58</v>
      </c>
      <c r="Y12536">
        <v>42500</v>
      </c>
      <c r="Z12536">
        <v>2.58</v>
      </c>
    </row>
    <row r="12537" spans="1:26">
      <c r="A12537">
        <v>206790588</v>
      </c>
      <c r="B12537" t="s">
        <v>3635</v>
      </c>
      <c r="C12537" t="s">
        <v>3597</v>
      </c>
      <c r="D12537" t="s">
        <v>1049</v>
      </c>
      <c r="E12537" t="s">
        <v>10374</v>
      </c>
      <c r="F12537" t="s">
        <v>3600</v>
      </c>
      <c r="G12537">
        <v>206790588</v>
      </c>
      <c r="I12537" t="s">
        <v>3601</v>
      </c>
      <c r="J12537" t="s">
        <v>10517</v>
      </c>
      <c r="L12537" t="s">
        <v>3641</v>
      </c>
      <c r="M12537">
        <v>13</v>
      </c>
      <c r="N12537">
        <v>22</v>
      </c>
      <c r="O12537">
        <v>10.5</v>
      </c>
      <c r="P12537">
        <v>12.5</v>
      </c>
      <c r="Q12537">
        <v>22</v>
      </c>
      <c r="R12537">
        <v>9.5</v>
      </c>
      <c r="S12537" t="b">
        <v>0</v>
      </c>
      <c r="T12537" t="b">
        <v>0</v>
      </c>
      <c r="U12537" t="b">
        <v>1</v>
      </c>
      <c r="V12537">
        <v>45000</v>
      </c>
      <c r="W12537">
        <v>43000</v>
      </c>
      <c r="X12537">
        <v>2.46</v>
      </c>
      <c r="Y12537">
        <v>43000</v>
      </c>
      <c r="Z12537">
        <v>2.46</v>
      </c>
    </row>
    <row r="12538" spans="1:26">
      <c r="A12538">
        <v>206790658</v>
      </c>
      <c r="B12538" t="s">
        <v>3635</v>
      </c>
      <c r="C12538" t="s">
        <v>3597</v>
      </c>
      <c r="D12538" t="s">
        <v>1049</v>
      </c>
      <c r="E12538" t="s">
        <v>10374</v>
      </c>
      <c r="F12538" t="s">
        <v>3600</v>
      </c>
      <c r="G12538">
        <v>206790658</v>
      </c>
      <c r="I12538" t="s">
        <v>3601</v>
      </c>
      <c r="J12538" t="s">
        <v>10518</v>
      </c>
      <c r="L12538" t="s">
        <v>3639</v>
      </c>
      <c r="M12538">
        <v>13</v>
      </c>
      <c r="N12538">
        <v>21</v>
      </c>
      <c r="O12538">
        <v>11</v>
      </c>
      <c r="P12538">
        <v>13</v>
      </c>
      <c r="Q12538">
        <v>20.5</v>
      </c>
      <c r="R12538">
        <v>8.5</v>
      </c>
      <c r="S12538" t="b">
        <v>0</v>
      </c>
      <c r="T12538" t="b">
        <v>0</v>
      </c>
      <c r="U12538" t="b">
        <v>1</v>
      </c>
      <c r="V12538">
        <v>58000</v>
      </c>
      <c r="W12538">
        <v>50000</v>
      </c>
      <c r="X12538">
        <v>2.58</v>
      </c>
      <c r="Y12538">
        <v>50000</v>
      </c>
      <c r="Z12538">
        <v>2.58</v>
      </c>
    </row>
    <row r="12539" spans="1:26">
      <c r="A12539">
        <v>204456301</v>
      </c>
      <c r="B12539" t="s">
        <v>11426</v>
      </c>
      <c r="C12539" t="s">
        <v>3597</v>
      </c>
      <c r="D12539" t="s">
        <v>1049</v>
      </c>
      <c r="E12539" t="s">
        <v>10374</v>
      </c>
      <c r="F12539" t="s">
        <v>3600</v>
      </c>
      <c r="G12539">
        <v>204456301</v>
      </c>
      <c r="I12539" t="s">
        <v>3601</v>
      </c>
      <c r="J12539" t="s">
        <v>13369</v>
      </c>
      <c r="L12539" t="s">
        <v>10524</v>
      </c>
      <c r="M12539">
        <v>12</v>
      </c>
      <c r="N12539">
        <v>16.5</v>
      </c>
      <c r="O12539">
        <v>8.8000000000000007</v>
      </c>
      <c r="P12539">
        <v>11.7</v>
      </c>
      <c r="Q12539">
        <v>15.5</v>
      </c>
      <c r="R12539">
        <v>7.8</v>
      </c>
      <c r="S12539" t="b">
        <v>0</v>
      </c>
      <c r="T12539" t="b">
        <v>0</v>
      </c>
      <c r="U12539" t="b">
        <v>0</v>
      </c>
      <c r="V12539">
        <v>24600</v>
      </c>
      <c r="W12539">
        <v>20200</v>
      </c>
      <c r="X12539">
        <v>2.52</v>
      </c>
      <c r="Y12539">
        <v>20200</v>
      </c>
      <c r="Z12539">
        <v>2.52</v>
      </c>
    </row>
    <row r="12540" spans="1:26">
      <c r="A12540">
        <v>202110527</v>
      </c>
      <c r="B12540" t="s">
        <v>7532</v>
      </c>
      <c r="C12540" t="s">
        <v>3597</v>
      </c>
      <c r="D12540" t="s">
        <v>7533</v>
      </c>
      <c r="E12540" t="s">
        <v>6304</v>
      </c>
      <c r="F12540" t="s">
        <v>3600</v>
      </c>
      <c r="G12540">
        <v>202110527</v>
      </c>
      <c r="I12540" t="s">
        <v>3601</v>
      </c>
      <c r="J12540" t="s">
        <v>6305</v>
      </c>
      <c r="L12540" t="s">
        <v>7537</v>
      </c>
      <c r="M12540">
        <v>10</v>
      </c>
      <c r="N12540">
        <v>17</v>
      </c>
      <c r="O12540">
        <v>9.5</v>
      </c>
      <c r="P12540">
        <v>10</v>
      </c>
      <c r="Q12540">
        <v>15.5</v>
      </c>
      <c r="R12540">
        <v>8.5</v>
      </c>
      <c r="S12540" t="b">
        <v>0</v>
      </c>
      <c r="T12540" t="b">
        <v>0</v>
      </c>
      <c r="U12540" t="b">
        <v>1</v>
      </c>
      <c r="V12540">
        <v>54000</v>
      </c>
      <c r="W12540">
        <v>35600</v>
      </c>
      <c r="X12540">
        <v>2.4</v>
      </c>
      <c r="Y12540">
        <v>40000</v>
      </c>
      <c r="Z12540">
        <v>2.16</v>
      </c>
    </row>
    <row r="12541" spans="1:26">
      <c r="A12541">
        <v>202337970</v>
      </c>
      <c r="B12541" t="s">
        <v>7532</v>
      </c>
      <c r="C12541" t="s">
        <v>3597</v>
      </c>
      <c r="D12541" t="s">
        <v>7533</v>
      </c>
      <c r="E12541" t="s">
        <v>6304</v>
      </c>
      <c r="F12541" t="s">
        <v>3600</v>
      </c>
      <c r="G12541">
        <v>202337970</v>
      </c>
      <c r="I12541" t="s">
        <v>3601</v>
      </c>
      <c r="J12541" t="s">
        <v>6305</v>
      </c>
      <c r="L12541" t="s">
        <v>7536</v>
      </c>
      <c r="M12541">
        <v>12</v>
      </c>
      <c r="N12541">
        <v>17</v>
      </c>
      <c r="O12541">
        <v>9.5</v>
      </c>
      <c r="P12541">
        <v>11.2</v>
      </c>
      <c r="Q12541">
        <v>16.5</v>
      </c>
      <c r="R12541">
        <v>8.5</v>
      </c>
      <c r="S12541" t="b">
        <v>0</v>
      </c>
      <c r="T12541" t="b">
        <v>0</v>
      </c>
      <c r="U12541" t="b">
        <v>1</v>
      </c>
      <c r="V12541">
        <v>45000</v>
      </c>
      <c r="W12541">
        <v>32000</v>
      </c>
      <c r="X12541">
        <v>2.46</v>
      </c>
      <c r="Y12541">
        <v>36000</v>
      </c>
      <c r="Z12541">
        <v>2.2000000000000002</v>
      </c>
    </row>
    <row r="12542" spans="1:26">
      <c r="A12542">
        <v>207861757</v>
      </c>
      <c r="B12542" t="s">
        <v>7532</v>
      </c>
      <c r="C12542" t="s">
        <v>3597</v>
      </c>
      <c r="D12542" t="s">
        <v>7533</v>
      </c>
      <c r="E12542" t="s">
        <v>6304</v>
      </c>
      <c r="F12542" t="s">
        <v>3600</v>
      </c>
      <c r="G12542">
        <v>207861757</v>
      </c>
      <c r="I12542" t="s">
        <v>3601</v>
      </c>
      <c r="J12542" t="s">
        <v>7544</v>
      </c>
      <c r="L12542" t="s">
        <v>7546</v>
      </c>
      <c r="M12542">
        <v>11.5</v>
      </c>
      <c r="N12542">
        <v>20</v>
      </c>
      <c r="O12542">
        <v>10.5</v>
      </c>
      <c r="P12542">
        <v>11.2</v>
      </c>
      <c r="Q12542">
        <v>18</v>
      </c>
      <c r="R12542">
        <v>9</v>
      </c>
      <c r="S12542" t="b">
        <v>0</v>
      </c>
      <c r="T12542" t="b">
        <v>0</v>
      </c>
      <c r="U12542" t="b">
        <v>1</v>
      </c>
      <c r="V12542">
        <v>34200</v>
      </c>
      <c r="W12542">
        <v>27600</v>
      </c>
      <c r="X12542">
        <v>2.4</v>
      </c>
      <c r="Y12542">
        <v>29000</v>
      </c>
      <c r="Z12542">
        <v>2.2999999999999998</v>
      </c>
    </row>
    <row r="12543" spans="1:26">
      <c r="A12543">
        <v>207861760</v>
      </c>
      <c r="B12543" t="s">
        <v>7532</v>
      </c>
      <c r="C12543" t="s">
        <v>3597</v>
      </c>
      <c r="D12543" t="s">
        <v>7533</v>
      </c>
      <c r="E12543" t="s">
        <v>6304</v>
      </c>
      <c r="F12543" t="s">
        <v>3600</v>
      </c>
      <c r="G12543">
        <v>207861760</v>
      </c>
      <c r="I12543" t="s">
        <v>3601</v>
      </c>
      <c r="J12543" t="s">
        <v>7547</v>
      </c>
      <c r="L12543" t="s">
        <v>7549</v>
      </c>
      <c r="M12543">
        <v>10.5</v>
      </c>
      <c r="N12543">
        <v>18</v>
      </c>
      <c r="O12543">
        <v>10</v>
      </c>
      <c r="P12543">
        <v>10</v>
      </c>
      <c r="Q12543">
        <v>17</v>
      </c>
      <c r="R12543">
        <v>9</v>
      </c>
      <c r="S12543" t="b">
        <v>0</v>
      </c>
      <c r="T12543" t="b">
        <v>0</v>
      </c>
      <c r="U12543" t="b">
        <v>1</v>
      </c>
      <c r="V12543">
        <v>54000</v>
      </c>
      <c r="W12543">
        <v>42000</v>
      </c>
      <c r="X12543">
        <v>2.2999999999999998</v>
      </c>
      <c r="Y12543">
        <v>45000</v>
      </c>
      <c r="Z12543">
        <v>2.27</v>
      </c>
    </row>
    <row r="12544" spans="1:26">
      <c r="A12544">
        <v>207861762</v>
      </c>
      <c r="B12544" t="s">
        <v>7532</v>
      </c>
      <c r="C12544" t="s">
        <v>3597</v>
      </c>
      <c r="D12544" t="s">
        <v>7533</v>
      </c>
      <c r="E12544" t="s">
        <v>6304</v>
      </c>
      <c r="F12544" t="s">
        <v>3600</v>
      </c>
      <c r="G12544">
        <v>207861762</v>
      </c>
      <c r="I12544" t="s">
        <v>3700</v>
      </c>
      <c r="J12544" t="s">
        <v>7544</v>
      </c>
      <c r="L12544" t="s">
        <v>7539</v>
      </c>
      <c r="M12544">
        <v>11.5</v>
      </c>
      <c r="N12544">
        <v>16</v>
      </c>
      <c r="O12544">
        <v>9.5</v>
      </c>
      <c r="P12544">
        <v>11</v>
      </c>
      <c r="Q12544">
        <v>15.2</v>
      </c>
      <c r="R12544">
        <v>8.5</v>
      </c>
      <c r="S12544" t="b">
        <v>0</v>
      </c>
      <c r="T12544" t="b">
        <v>0</v>
      </c>
      <c r="U12544" t="b">
        <v>1</v>
      </c>
      <c r="V12544">
        <v>22800</v>
      </c>
      <c r="W12544">
        <v>21000</v>
      </c>
      <c r="X12544">
        <v>2.2999999999999998</v>
      </c>
      <c r="Y12544">
        <v>23000</v>
      </c>
      <c r="Z12544">
        <v>2.2999999999999998</v>
      </c>
    </row>
    <row r="12545" spans="1:26">
      <c r="A12545">
        <v>211594473</v>
      </c>
      <c r="B12545" t="s">
        <v>9261</v>
      </c>
      <c r="C12545" t="s">
        <v>3597</v>
      </c>
      <c r="D12545" t="s">
        <v>7533</v>
      </c>
      <c r="E12545" t="s">
        <v>6304</v>
      </c>
      <c r="F12545" t="s">
        <v>3600</v>
      </c>
      <c r="G12545">
        <v>211594473</v>
      </c>
      <c r="I12545" t="s">
        <v>3601</v>
      </c>
      <c r="J12545" t="s">
        <v>9343</v>
      </c>
      <c r="L12545" t="s">
        <v>9344</v>
      </c>
      <c r="M12545">
        <v>10.5</v>
      </c>
      <c r="N12545">
        <v>18</v>
      </c>
      <c r="O12545">
        <v>10.5</v>
      </c>
      <c r="P12545">
        <v>10</v>
      </c>
      <c r="Q12545">
        <v>16</v>
      </c>
      <c r="R12545">
        <v>9.5</v>
      </c>
      <c r="S12545" t="b">
        <v>0</v>
      </c>
      <c r="T12545" t="b">
        <v>0</v>
      </c>
      <c r="U12545" t="b">
        <v>1</v>
      </c>
      <c r="V12545">
        <v>36000</v>
      </c>
      <c r="W12545">
        <v>30400</v>
      </c>
      <c r="X12545">
        <v>2.46</v>
      </c>
      <c r="Y12545">
        <v>47000</v>
      </c>
      <c r="Z12545">
        <v>1.9</v>
      </c>
    </row>
    <row r="12546" spans="1:26">
      <c r="A12546">
        <v>211594474</v>
      </c>
      <c r="B12546" t="s">
        <v>9261</v>
      </c>
      <c r="C12546" t="s">
        <v>3597</v>
      </c>
      <c r="D12546" t="s">
        <v>7533</v>
      </c>
      <c r="E12546" t="s">
        <v>6304</v>
      </c>
      <c r="F12546" t="s">
        <v>3600</v>
      </c>
      <c r="G12546">
        <v>211594474</v>
      </c>
      <c r="I12546" t="s">
        <v>3601</v>
      </c>
      <c r="J12546" t="s">
        <v>9486</v>
      </c>
      <c r="L12546" t="s">
        <v>9487</v>
      </c>
      <c r="M12546">
        <v>9</v>
      </c>
      <c r="N12546">
        <v>16.399999999999999</v>
      </c>
      <c r="O12546">
        <v>10.5</v>
      </c>
      <c r="P12546">
        <v>8.8000000000000007</v>
      </c>
      <c r="Q12546">
        <v>15.3</v>
      </c>
      <c r="R12546">
        <v>9.4</v>
      </c>
      <c r="S12546" t="b">
        <v>0</v>
      </c>
      <c r="T12546" t="b">
        <v>0</v>
      </c>
      <c r="U12546" t="b">
        <v>0</v>
      </c>
      <c r="V12546">
        <v>55000</v>
      </c>
      <c r="W12546">
        <v>42000</v>
      </c>
      <c r="X12546">
        <v>2.6</v>
      </c>
      <c r="Y12546">
        <v>52500</v>
      </c>
      <c r="Z12546">
        <v>2.2999999999999998</v>
      </c>
    </row>
    <row r="12547" spans="1:26">
      <c r="A12547">
        <v>211887778</v>
      </c>
      <c r="B12547" t="s">
        <v>13070</v>
      </c>
      <c r="C12547" t="s">
        <v>3597</v>
      </c>
      <c r="D12547" t="s">
        <v>7533</v>
      </c>
      <c r="E12547" t="s">
        <v>6304</v>
      </c>
      <c r="F12547" t="s">
        <v>3600</v>
      </c>
      <c r="G12547">
        <v>211887778</v>
      </c>
      <c r="I12547" t="s">
        <v>3601</v>
      </c>
      <c r="J12547" t="s">
        <v>6307</v>
      </c>
      <c r="L12547" t="s">
        <v>7545</v>
      </c>
      <c r="P12547">
        <v>12</v>
      </c>
      <c r="Q12547">
        <v>18.5</v>
      </c>
      <c r="R12547">
        <v>8.5</v>
      </c>
      <c r="S12547" t="b">
        <v>0</v>
      </c>
      <c r="T12547" t="b">
        <v>0</v>
      </c>
      <c r="U12547" t="b">
        <v>1</v>
      </c>
      <c r="V12547">
        <v>23400</v>
      </c>
      <c r="W12547">
        <v>19200</v>
      </c>
      <c r="X12547">
        <v>2.61</v>
      </c>
      <c r="Y12547">
        <v>20400</v>
      </c>
      <c r="Z12547">
        <v>2.34</v>
      </c>
    </row>
    <row r="12548" spans="1:26">
      <c r="A12548">
        <v>211887779</v>
      </c>
      <c r="B12548" t="s">
        <v>13070</v>
      </c>
      <c r="C12548" t="s">
        <v>3597</v>
      </c>
      <c r="D12548" t="s">
        <v>7533</v>
      </c>
      <c r="E12548" t="s">
        <v>6304</v>
      </c>
      <c r="F12548" t="s">
        <v>3600</v>
      </c>
      <c r="G12548">
        <v>211887779</v>
      </c>
      <c r="I12548" t="s">
        <v>3601</v>
      </c>
      <c r="J12548" t="s">
        <v>6307</v>
      </c>
      <c r="L12548" t="s">
        <v>7546</v>
      </c>
      <c r="P12548">
        <v>10</v>
      </c>
      <c r="Q12548">
        <v>16.5</v>
      </c>
      <c r="R12548">
        <v>8.5</v>
      </c>
      <c r="S12548" t="b">
        <v>0</v>
      </c>
      <c r="T12548" t="b">
        <v>0</v>
      </c>
      <c r="U12548" t="b">
        <v>0</v>
      </c>
      <c r="V12548">
        <v>34200</v>
      </c>
      <c r="W12548">
        <v>24000</v>
      </c>
      <c r="X12548">
        <v>2.4</v>
      </c>
      <c r="Y12548">
        <v>25600</v>
      </c>
      <c r="Z12548">
        <v>2.29</v>
      </c>
    </row>
    <row r="12549" spans="1:26">
      <c r="A12549">
        <v>211887780</v>
      </c>
      <c r="B12549" t="s">
        <v>13070</v>
      </c>
      <c r="C12549" t="s">
        <v>3597</v>
      </c>
      <c r="D12549" t="s">
        <v>7533</v>
      </c>
      <c r="E12549" t="s">
        <v>6304</v>
      </c>
      <c r="F12549" t="s">
        <v>3600</v>
      </c>
      <c r="G12549">
        <v>211887780</v>
      </c>
      <c r="I12549" t="s">
        <v>3601</v>
      </c>
      <c r="J12549" t="s">
        <v>6305</v>
      </c>
      <c r="L12549" t="s">
        <v>7546</v>
      </c>
      <c r="P12549">
        <v>12</v>
      </c>
      <c r="Q12549">
        <v>18</v>
      </c>
      <c r="R12549">
        <v>8.5</v>
      </c>
      <c r="S12549" t="b">
        <v>0</v>
      </c>
      <c r="T12549" t="b">
        <v>0</v>
      </c>
      <c r="U12549" t="b">
        <v>1</v>
      </c>
      <c r="V12549">
        <v>36000</v>
      </c>
      <c r="W12549">
        <v>24000</v>
      </c>
      <c r="X12549">
        <v>2.4</v>
      </c>
      <c r="Y12549">
        <v>31000</v>
      </c>
      <c r="Z12549">
        <v>2.34</v>
      </c>
    </row>
    <row r="12550" spans="1:26">
      <c r="A12550">
        <v>211887781</v>
      </c>
      <c r="B12550" t="s">
        <v>13070</v>
      </c>
      <c r="C12550" t="s">
        <v>3597</v>
      </c>
      <c r="D12550" t="s">
        <v>7533</v>
      </c>
      <c r="E12550" t="s">
        <v>6304</v>
      </c>
      <c r="F12550" t="s">
        <v>3600</v>
      </c>
      <c r="G12550">
        <v>211887781</v>
      </c>
      <c r="I12550" t="s">
        <v>3601</v>
      </c>
      <c r="J12550" t="s">
        <v>6305</v>
      </c>
      <c r="L12550" t="s">
        <v>7548</v>
      </c>
      <c r="P12550">
        <v>11.2</v>
      </c>
      <c r="Q12550">
        <v>17</v>
      </c>
      <c r="R12550">
        <v>8.5</v>
      </c>
      <c r="S12550" t="b">
        <v>0</v>
      </c>
      <c r="T12550" t="b">
        <v>0</v>
      </c>
      <c r="U12550" t="b">
        <v>1</v>
      </c>
      <c r="V12550">
        <v>45000</v>
      </c>
      <c r="W12550">
        <v>32000</v>
      </c>
      <c r="X12550">
        <v>2.46</v>
      </c>
      <c r="Y12550">
        <v>36000</v>
      </c>
      <c r="Z12550">
        <v>2.2000000000000002</v>
      </c>
    </row>
    <row r="12551" spans="1:26">
      <c r="A12551">
        <v>211887782</v>
      </c>
      <c r="B12551" t="s">
        <v>13070</v>
      </c>
      <c r="C12551" t="s">
        <v>3597</v>
      </c>
      <c r="D12551" t="s">
        <v>7533</v>
      </c>
      <c r="E12551" t="s">
        <v>6304</v>
      </c>
      <c r="F12551" t="s">
        <v>3600</v>
      </c>
      <c r="G12551">
        <v>211887782</v>
      </c>
      <c r="I12551" t="s">
        <v>3601</v>
      </c>
      <c r="J12551" t="s">
        <v>6305</v>
      </c>
      <c r="L12551" t="s">
        <v>7549</v>
      </c>
      <c r="P12551">
        <v>10</v>
      </c>
      <c r="Q12551">
        <v>16</v>
      </c>
      <c r="R12551">
        <v>8.5</v>
      </c>
      <c r="S12551" t="b">
        <v>0</v>
      </c>
      <c r="T12551" t="b">
        <v>0</v>
      </c>
      <c r="U12551" t="b">
        <v>1</v>
      </c>
      <c r="V12551">
        <v>54000</v>
      </c>
      <c r="W12551">
        <v>35600</v>
      </c>
      <c r="X12551">
        <v>2.4</v>
      </c>
      <c r="Y12551">
        <v>40000</v>
      </c>
      <c r="Z12551">
        <v>2.16</v>
      </c>
    </row>
    <row r="12552" spans="1:26">
      <c r="A12552">
        <v>206765350</v>
      </c>
      <c r="B12552" t="s">
        <v>11426</v>
      </c>
      <c r="C12552" t="s">
        <v>3597</v>
      </c>
      <c r="D12552" t="s">
        <v>1049</v>
      </c>
      <c r="E12552" t="s">
        <v>10374</v>
      </c>
      <c r="F12552" t="s">
        <v>3600</v>
      </c>
      <c r="G12552">
        <v>206765350</v>
      </c>
      <c r="I12552" t="s">
        <v>3601</v>
      </c>
      <c r="J12552" t="s">
        <v>13368</v>
      </c>
      <c r="L12552" t="s">
        <v>10524</v>
      </c>
      <c r="M12552">
        <v>12</v>
      </c>
      <c r="N12552">
        <v>16.5</v>
      </c>
      <c r="O12552">
        <v>8.8000000000000007</v>
      </c>
      <c r="P12552">
        <v>11.7</v>
      </c>
      <c r="Q12552">
        <v>15.5</v>
      </c>
      <c r="R12552">
        <v>7.8</v>
      </c>
      <c r="S12552" t="b">
        <v>0</v>
      </c>
      <c r="T12552" t="b">
        <v>0</v>
      </c>
      <c r="U12552" t="b">
        <v>0</v>
      </c>
      <c r="V12552">
        <v>24600</v>
      </c>
      <c r="W12552">
        <v>20200</v>
      </c>
      <c r="X12552">
        <v>2.52</v>
      </c>
      <c r="Y12552">
        <v>20200</v>
      </c>
      <c r="Z12552">
        <v>2.52</v>
      </c>
    </row>
    <row r="12553" spans="1:26">
      <c r="A12553">
        <v>206770911</v>
      </c>
      <c r="B12553" t="s">
        <v>11426</v>
      </c>
      <c r="C12553" t="s">
        <v>3597</v>
      </c>
      <c r="D12553" t="s">
        <v>1049</v>
      </c>
      <c r="E12553" t="s">
        <v>10374</v>
      </c>
      <c r="F12553" t="s">
        <v>3600</v>
      </c>
      <c r="G12553">
        <v>206770911</v>
      </c>
      <c r="I12553" t="s">
        <v>3601</v>
      </c>
      <c r="J12553" t="s">
        <v>13367</v>
      </c>
      <c r="L12553" t="s">
        <v>5584</v>
      </c>
      <c r="M12553">
        <v>11.5</v>
      </c>
      <c r="N12553">
        <v>16</v>
      </c>
      <c r="O12553">
        <v>8.8000000000000007</v>
      </c>
      <c r="P12553">
        <v>11</v>
      </c>
      <c r="Q12553">
        <v>16.5</v>
      </c>
      <c r="R12553">
        <v>8</v>
      </c>
      <c r="S12553" t="b">
        <v>0</v>
      </c>
      <c r="T12553" t="b">
        <v>0</v>
      </c>
      <c r="U12553" t="b">
        <v>0</v>
      </c>
      <c r="V12553">
        <v>30800</v>
      </c>
      <c r="W12553">
        <v>30400</v>
      </c>
      <c r="X12553">
        <v>2.42</v>
      </c>
      <c r="Y12553">
        <v>30400</v>
      </c>
      <c r="Z12553">
        <v>2.42</v>
      </c>
    </row>
    <row r="12554" spans="1:26">
      <c r="A12554">
        <v>206770920</v>
      </c>
      <c r="B12554" t="s">
        <v>11426</v>
      </c>
      <c r="C12554" t="s">
        <v>3597</v>
      </c>
      <c r="D12554" t="s">
        <v>1049</v>
      </c>
      <c r="E12554" t="s">
        <v>10374</v>
      </c>
      <c r="F12554" t="s">
        <v>3600</v>
      </c>
      <c r="G12554">
        <v>206770920</v>
      </c>
      <c r="I12554" t="s">
        <v>3601</v>
      </c>
      <c r="J12554" t="s">
        <v>13367</v>
      </c>
      <c r="L12554" t="s">
        <v>5076</v>
      </c>
      <c r="M12554">
        <v>11.5</v>
      </c>
      <c r="N12554">
        <v>17</v>
      </c>
      <c r="O12554">
        <v>8.8000000000000007</v>
      </c>
      <c r="P12554">
        <v>11</v>
      </c>
      <c r="Q12554">
        <v>17</v>
      </c>
      <c r="R12554">
        <v>8</v>
      </c>
      <c r="S12554" t="b">
        <v>0</v>
      </c>
      <c r="T12554" t="b">
        <v>0</v>
      </c>
      <c r="U12554" t="b">
        <v>0</v>
      </c>
      <c r="V12554">
        <v>30800</v>
      </c>
      <c r="W12554">
        <v>29800</v>
      </c>
      <c r="X12554">
        <v>2.38</v>
      </c>
      <c r="Y12554">
        <v>29800</v>
      </c>
      <c r="Z12554">
        <v>2.38</v>
      </c>
    </row>
    <row r="12555" spans="1:26">
      <c r="A12555">
        <v>206773687</v>
      </c>
      <c r="B12555" t="s">
        <v>11426</v>
      </c>
      <c r="C12555" t="s">
        <v>3597</v>
      </c>
      <c r="D12555" t="s">
        <v>1049</v>
      </c>
      <c r="E12555" t="s">
        <v>10374</v>
      </c>
      <c r="F12555" t="s">
        <v>3600</v>
      </c>
      <c r="G12555">
        <v>206773687</v>
      </c>
      <c r="I12555" t="s">
        <v>3601</v>
      </c>
      <c r="J12555" t="s">
        <v>13366</v>
      </c>
      <c r="L12555" t="s">
        <v>10524</v>
      </c>
      <c r="M12555">
        <v>11</v>
      </c>
      <c r="N12555">
        <v>16</v>
      </c>
      <c r="O12555">
        <v>8.8000000000000007</v>
      </c>
      <c r="P12555">
        <v>10.5</v>
      </c>
      <c r="Q12555">
        <v>16</v>
      </c>
      <c r="R12555">
        <v>7.7</v>
      </c>
      <c r="S12555" t="b">
        <v>0</v>
      </c>
      <c r="T12555" t="b">
        <v>0</v>
      </c>
      <c r="U12555" t="b">
        <v>0</v>
      </c>
      <c r="V12555">
        <v>46000</v>
      </c>
      <c r="W12555">
        <v>31800</v>
      </c>
      <c r="X12555">
        <v>2.3199999999999998</v>
      </c>
      <c r="Y12555">
        <v>31800</v>
      </c>
      <c r="Z12555">
        <v>2.3199999999999998</v>
      </c>
    </row>
    <row r="12556" spans="1:26">
      <c r="A12556">
        <v>10464077</v>
      </c>
      <c r="B12556" t="s">
        <v>11426</v>
      </c>
      <c r="C12556" t="s">
        <v>3597</v>
      </c>
      <c r="D12556" t="s">
        <v>1049</v>
      </c>
      <c r="E12556" t="s">
        <v>10374</v>
      </c>
      <c r="F12556" t="s">
        <v>3600</v>
      </c>
      <c r="G12556">
        <v>10464077</v>
      </c>
      <c r="I12556" t="s">
        <v>3601</v>
      </c>
      <c r="J12556" t="s">
        <v>13365</v>
      </c>
      <c r="L12556" t="s">
        <v>11419</v>
      </c>
      <c r="M12556">
        <v>9</v>
      </c>
      <c r="N12556">
        <v>15</v>
      </c>
      <c r="O12556">
        <v>8.8000000000000007</v>
      </c>
      <c r="P12556">
        <v>9.5</v>
      </c>
      <c r="Q12556">
        <v>14.5</v>
      </c>
      <c r="R12556">
        <v>8</v>
      </c>
      <c r="S12556" t="b">
        <v>0</v>
      </c>
      <c r="T12556" t="b">
        <v>0</v>
      </c>
      <c r="U12556" t="b">
        <v>0</v>
      </c>
      <c r="V12556">
        <v>56500</v>
      </c>
      <c r="W12556">
        <v>44500</v>
      </c>
      <c r="X12556">
        <v>2.46</v>
      </c>
      <c r="Y12556">
        <v>44500</v>
      </c>
      <c r="Z12556">
        <v>2.46</v>
      </c>
    </row>
    <row r="12557" spans="1:26">
      <c r="A12557">
        <v>206775009</v>
      </c>
      <c r="B12557" t="s">
        <v>11426</v>
      </c>
      <c r="C12557" t="s">
        <v>3597</v>
      </c>
      <c r="D12557" t="s">
        <v>1049</v>
      </c>
      <c r="E12557" t="s">
        <v>10374</v>
      </c>
      <c r="F12557" t="s">
        <v>3600</v>
      </c>
      <c r="G12557">
        <v>206775009</v>
      </c>
      <c r="I12557" t="s">
        <v>3601</v>
      </c>
      <c r="J12557" t="s">
        <v>13364</v>
      </c>
      <c r="L12557" t="s">
        <v>11419</v>
      </c>
      <c r="M12557">
        <v>9</v>
      </c>
      <c r="N12557">
        <v>15</v>
      </c>
      <c r="O12557">
        <v>8.8000000000000007</v>
      </c>
      <c r="P12557">
        <v>9.5</v>
      </c>
      <c r="Q12557">
        <v>14.5</v>
      </c>
      <c r="R12557">
        <v>8</v>
      </c>
      <c r="S12557" t="b">
        <v>0</v>
      </c>
      <c r="T12557" t="b">
        <v>0</v>
      </c>
      <c r="U12557" t="b">
        <v>0</v>
      </c>
      <c r="V12557">
        <v>56500</v>
      </c>
      <c r="W12557">
        <v>44500</v>
      </c>
      <c r="X12557">
        <v>2.46</v>
      </c>
      <c r="Y12557">
        <v>44500</v>
      </c>
      <c r="Z12557">
        <v>2.46</v>
      </c>
    </row>
    <row r="12558" spans="1:26">
      <c r="A12558">
        <v>204456308</v>
      </c>
      <c r="B12558" t="s">
        <v>11426</v>
      </c>
      <c r="C12558" t="s">
        <v>3597</v>
      </c>
      <c r="D12558" t="s">
        <v>1049</v>
      </c>
      <c r="E12558" t="s">
        <v>3859</v>
      </c>
      <c r="F12558" t="s">
        <v>3600</v>
      </c>
      <c r="G12558">
        <v>204456308</v>
      </c>
      <c r="I12558" t="s">
        <v>3601</v>
      </c>
      <c r="J12558" t="s">
        <v>13363</v>
      </c>
      <c r="L12558" t="s">
        <v>10519</v>
      </c>
      <c r="M12558">
        <v>12</v>
      </c>
      <c r="N12558">
        <v>16.5</v>
      </c>
      <c r="O12558">
        <v>8.8000000000000007</v>
      </c>
      <c r="P12558">
        <v>11.7</v>
      </c>
      <c r="Q12558">
        <v>15.5</v>
      </c>
      <c r="R12558">
        <v>7.8</v>
      </c>
      <c r="S12558" t="b">
        <v>0</v>
      </c>
      <c r="T12558" t="b">
        <v>0</v>
      </c>
      <c r="U12558" t="b">
        <v>0</v>
      </c>
      <c r="V12558">
        <v>24600</v>
      </c>
      <c r="W12558">
        <v>20200</v>
      </c>
      <c r="X12558">
        <v>2.52</v>
      </c>
      <c r="Y12558">
        <v>20200</v>
      </c>
      <c r="Z12558">
        <v>2.52</v>
      </c>
    </row>
    <row r="12559" spans="1:26">
      <c r="A12559">
        <v>210301933</v>
      </c>
      <c r="B12559" t="s">
        <v>6242</v>
      </c>
      <c r="C12559" t="s">
        <v>3597</v>
      </c>
      <c r="D12559" t="s">
        <v>4350</v>
      </c>
      <c r="E12559" t="s">
        <v>6187</v>
      </c>
      <c r="F12559" t="s">
        <v>3621</v>
      </c>
      <c r="G12559">
        <v>210301933</v>
      </c>
      <c r="I12559" t="s">
        <v>3622</v>
      </c>
      <c r="J12559" t="s">
        <v>11571</v>
      </c>
      <c r="K12559" t="s">
        <v>3624</v>
      </c>
      <c r="L12559" t="s">
        <v>11572</v>
      </c>
      <c r="P12559">
        <v>13</v>
      </c>
      <c r="Q12559">
        <v>24</v>
      </c>
      <c r="R12559">
        <v>11</v>
      </c>
      <c r="S12559" t="b">
        <v>0</v>
      </c>
      <c r="T12559" t="b">
        <v>0</v>
      </c>
      <c r="U12559" t="b">
        <v>0</v>
      </c>
      <c r="V12559">
        <v>18000</v>
      </c>
      <c r="W12559">
        <v>22000</v>
      </c>
      <c r="X12559">
        <v>2.48</v>
      </c>
      <c r="Y12559">
        <v>22000</v>
      </c>
      <c r="Z12559">
        <v>2.2999999999999998</v>
      </c>
    </row>
    <row r="12560" spans="1:26">
      <c r="A12560">
        <v>213255776</v>
      </c>
      <c r="B12560" t="s">
        <v>13077</v>
      </c>
      <c r="C12560" t="s">
        <v>3597</v>
      </c>
      <c r="D12560" t="s">
        <v>3698</v>
      </c>
      <c r="E12560" t="s">
        <v>9183</v>
      </c>
      <c r="F12560" t="s">
        <v>3600</v>
      </c>
      <c r="G12560">
        <v>213255776</v>
      </c>
      <c r="I12560" t="s">
        <v>3601</v>
      </c>
      <c r="J12560" t="s">
        <v>9184</v>
      </c>
      <c r="K12560" t="s">
        <v>3688</v>
      </c>
      <c r="L12560" t="s">
        <v>13831</v>
      </c>
      <c r="P12560">
        <v>12.3</v>
      </c>
      <c r="Q12560">
        <v>19</v>
      </c>
      <c r="R12560">
        <v>8.5</v>
      </c>
      <c r="S12560" t="b">
        <v>0</v>
      </c>
      <c r="T12560" t="b">
        <v>0</v>
      </c>
      <c r="U12560" t="b">
        <v>1</v>
      </c>
      <c r="V12560">
        <v>23000</v>
      </c>
      <c r="W12560">
        <v>15200</v>
      </c>
      <c r="X12560">
        <v>2.67</v>
      </c>
      <c r="Y12560">
        <v>15200</v>
      </c>
      <c r="Z12560">
        <v>2.67</v>
      </c>
    </row>
    <row r="12561" spans="1:26">
      <c r="A12561">
        <v>213255777</v>
      </c>
      <c r="B12561" t="s">
        <v>13077</v>
      </c>
      <c r="C12561" t="s">
        <v>3597</v>
      </c>
      <c r="D12561" t="s">
        <v>3698</v>
      </c>
      <c r="E12561" t="s">
        <v>9183</v>
      </c>
      <c r="F12561" t="s">
        <v>3600</v>
      </c>
      <c r="G12561">
        <v>213255777</v>
      </c>
      <c r="I12561" t="s">
        <v>3601</v>
      </c>
      <c r="J12561" t="s">
        <v>9184</v>
      </c>
      <c r="K12561" t="s">
        <v>3688</v>
      </c>
      <c r="L12561" t="s">
        <v>13830</v>
      </c>
      <c r="P12561">
        <v>12.3</v>
      </c>
      <c r="Q12561">
        <v>19</v>
      </c>
      <c r="R12561">
        <v>8.5</v>
      </c>
      <c r="S12561" t="b">
        <v>0</v>
      </c>
      <c r="T12561" t="b">
        <v>0</v>
      </c>
      <c r="U12561" t="b">
        <v>1</v>
      </c>
      <c r="V12561">
        <v>23200</v>
      </c>
      <c r="W12561">
        <v>16000</v>
      </c>
      <c r="X12561">
        <v>3.01</v>
      </c>
      <c r="Y12561">
        <v>16000</v>
      </c>
      <c r="Z12561">
        <v>3.01</v>
      </c>
    </row>
    <row r="12562" spans="1:26">
      <c r="A12562">
        <v>213255778</v>
      </c>
      <c r="B12562" t="s">
        <v>13077</v>
      </c>
      <c r="C12562" t="s">
        <v>3597</v>
      </c>
      <c r="D12562" t="s">
        <v>3698</v>
      </c>
      <c r="E12562" t="s">
        <v>9183</v>
      </c>
      <c r="F12562" t="s">
        <v>3600</v>
      </c>
      <c r="G12562">
        <v>213255778</v>
      </c>
      <c r="I12562" t="s">
        <v>3601</v>
      </c>
      <c r="J12562" t="s">
        <v>9184</v>
      </c>
      <c r="K12562" t="s">
        <v>3688</v>
      </c>
      <c r="L12562" t="s">
        <v>13829</v>
      </c>
      <c r="P12562">
        <v>11.7</v>
      </c>
      <c r="Q12562">
        <v>19</v>
      </c>
      <c r="R12562">
        <v>8.5</v>
      </c>
      <c r="S12562" t="b">
        <v>0</v>
      </c>
      <c r="T12562" t="b">
        <v>0</v>
      </c>
      <c r="U12562" t="b">
        <v>1</v>
      </c>
      <c r="V12562">
        <v>33600</v>
      </c>
      <c r="W12562">
        <v>22600</v>
      </c>
      <c r="X12562">
        <v>2.46</v>
      </c>
      <c r="Y12562">
        <v>22600</v>
      </c>
      <c r="Z12562">
        <v>2.46</v>
      </c>
    </row>
    <row r="12563" spans="1:26">
      <c r="A12563">
        <v>213255773</v>
      </c>
      <c r="B12563" t="s">
        <v>13077</v>
      </c>
      <c r="C12563" t="s">
        <v>3597</v>
      </c>
      <c r="D12563" t="s">
        <v>3698</v>
      </c>
      <c r="E12563" t="s">
        <v>9183</v>
      </c>
      <c r="F12563" t="s">
        <v>3600</v>
      </c>
      <c r="G12563">
        <v>213255773</v>
      </c>
      <c r="I12563" t="s">
        <v>3601</v>
      </c>
      <c r="J12563" t="s">
        <v>9184</v>
      </c>
      <c r="K12563" t="s">
        <v>3688</v>
      </c>
      <c r="L12563" t="s">
        <v>13828</v>
      </c>
      <c r="P12563">
        <v>11</v>
      </c>
      <c r="Q12563">
        <v>18</v>
      </c>
      <c r="R12563">
        <v>8.5</v>
      </c>
      <c r="S12563" t="b">
        <v>0</v>
      </c>
      <c r="T12563" t="b">
        <v>0</v>
      </c>
      <c r="U12563" t="b">
        <v>1</v>
      </c>
      <c r="V12563">
        <v>34600</v>
      </c>
      <c r="W12563">
        <v>22400</v>
      </c>
      <c r="X12563">
        <v>2.48</v>
      </c>
      <c r="Y12563">
        <v>22400</v>
      </c>
      <c r="Z12563">
        <v>2.48</v>
      </c>
    </row>
    <row r="12564" spans="1:26">
      <c r="A12564">
        <v>213255775</v>
      </c>
      <c r="B12564" t="s">
        <v>13077</v>
      </c>
      <c r="C12564" t="s">
        <v>3597</v>
      </c>
      <c r="D12564" t="s">
        <v>3698</v>
      </c>
      <c r="E12564" t="s">
        <v>9183</v>
      </c>
      <c r="F12564" t="s">
        <v>3600</v>
      </c>
      <c r="G12564">
        <v>213255775</v>
      </c>
      <c r="I12564" t="s">
        <v>3601</v>
      </c>
      <c r="J12564" t="s">
        <v>9197</v>
      </c>
      <c r="K12564" t="s">
        <v>3688</v>
      </c>
      <c r="L12564" t="s">
        <v>13827</v>
      </c>
      <c r="P12564">
        <v>11.5</v>
      </c>
      <c r="Q12564">
        <v>18</v>
      </c>
      <c r="R12564">
        <v>8.1</v>
      </c>
      <c r="S12564" t="b">
        <v>0</v>
      </c>
      <c r="T12564" t="b">
        <v>0</v>
      </c>
      <c r="U12564" t="b">
        <v>1</v>
      </c>
      <c r="V12564">
        <v>46000</v>
      </c>
      <c r="W12564">
        <v>32800</v>
      </c>
      <c r="X12564">
        <v>2.31</v>
      </c>
      <c r="Y12564">
        <v>32800</v>
      </c>
      <c r="Z12564">
        <v>2.31</v>
      </c>
    </row>
    <row r="12565" spans="1:26">
      <c r="A12565">
        <v>213255774</v>
      </c>
      <c r="B12565" t="s">
        <v>13077</v>
      </c>
      <c r="C12565" t="s">
        <v>3597</v>
      </c>
      <c r="D12565" t="s">
        <v>3698</v>
      </c>
      <c r="E12565" t="s">
        <v>9183</v>
      </c>
      <c r="F12565" t="s">
        <v>3600</v>
      </c>
      <c r="G12565">
        <v>213255774</v>
      </c>
      <c r="I12565" t="s">
        <v>3601</v>
      </c>
      <c r="J12565" t="s">
        <v>9197</v>
      </c>
      <c r="K12565" t="s">
        <v>3688</v>
      </c>
      <c r="L12565" t="s">
        <v>13826</v>
      </c>
      <c r="P12565">
        <v>10.4</v>
      </c>
      <c r="Q12565">
        <v>17.100000000000001</v>
      </c>
      <c r="R12565">
        <v>8.5</v>
      </c>
      <c r="S12565" t="b">
        <v>0</v>
      </c>
      <c r="T12565" t="b">
        <v>0</v>
      </c>
      <c r="U12565" t="b">
        <v>1</v>
      </c>
      <c r="V12565">
        <v>57000</v>
      </c>
      <c r="W12565">
        <v>38500</v>
      </c>
      <c r="X12565">
        <v>2.31</v>
      </c>
      <c r="Y12565">
        <v>38500</v>
      </c>
      <c r="Z12565">
        <v>2.31</v>
      </c>
    </row>
    <row r="12566" spans="1:26">
      <c r="A12566">
        <v>208447886</v>
      </c>
      <c r="B12566" t="s">
        <v>3635</v>
      </c>
      <c r="C12566" t="s">
        <v>3597</v>
      </c>
      <c r="D12566" t="s">
        <v>1049</v>
      </c>
      <c r="E12566" t="s">
        <v>1049</v>
      </c>
      <c r="F12566" t="s">
        <v>3600</v>
      </c>
      <c r="G12566">
        <v>208447886</v>
      </c>
      <c r="I12566" t="s">
        <v>3601</v>
      </c>
      <c r="J12566" t="s">
        <v>7255</v>
      </c>
      <c r="K12566" t="s">
        <v>3688</v>
      </c>
      <c r="L12566" t="s">
        <v>7256</v>
      </c>
      <c r="M12566">
        <v>10.3</v>
      </c>
      <c r="N12566">
        <v>18</v>
      </c>
      <c r="O12566">
        <v>9.1999999999999993</v>
      </c>
      <c r="P12566">
        <v>8.8000000000000007</v>
      </c>
      <c r="Q12566">
        <v>14.7</v>
      </c>
      <c r="R12566">
        <v>8.5</v>
      </c>
      <c r="S12566" t="b">
        <v>0</v>
      </c>
      <c r="T12566" t="b">
        <v>0</v>
      </c>
      <c r="U12566" t="b">
        <v>0</v>
      </c>
      <c r="V12566">
        <v>57000</v>
      </c>
      <c r="W12566">
        <v>37000</v>
      </c>
      <c r="X12566">
        <v>2.35</v>
      </c>
      <c r="Y12566">
        <v>39000</v>
      </c>
      <c r="Z12566">
        <v>2.35</v>
      </c>
    </row>
    <row r="12567" spans="1:26">
      <c r="A12567">
        <v>209818204</v>
      </c>
      <c r="B12567" t="s">
        <v>13076</v>
      </c>
      <c r="C12567" t="s">
        <v>3597</v>
      </c>
      <c r="D12567" t="s">
        <v>3743</v>
      </c>
      <c r="E12567" t="s">
        <v>1091</v>
      </c>
      <c r="F12567" t="s">
        <v>3621</v>
      </c>
      <c r="G12567">
        <v>209818204</v>
      </c>
      <c r="I12567" t="s">
        <v>3622</v>
      </c>
      <c r="J12567" t="s">
        <v>13362</v>
      </c>
      <c r="K12567" t="s">
        <v>3624</v>
      </c>
      <c r="L12567" t="s">
        <v>13805</v>
      </c>
      <c r="P12567">
        <v>9.1999999999999993</v>
      </c>
      <c r="Q12567">
        <v>19.100000000000001</v>
      </c>
      <c r="R12567">
        <v>8.9</v>
      </c>
      <c r="S12567" t="b">
        <v>0</v>
      </c>
      <c r="T12567" t="b">
        <v>0</v>
      </c>
      <c r="U12567" t="b">
        <v>0</v>
      </c>
      <c r="V12567">
        <v>30600</v>
      </c>
      <c r="W12567">
        <v>20000</v>
      </c>
      <c r="X12567">
        <v>2.34</v>
      </c>
      <c r="Y12567">
        <v>20800</v>
      </c>
      <c r="Z12567">
        <v>2.34</v>
      </c>
    </row>
    <row r="12568" spans="1:26">
      <c r="A12568">
        <v>209818205</v>
      </c>
      <c r="B12568" t="s">
        <v>13076</v>
      </c>
      <c r="C12568" t="s">
        <v>3597</v>
      </c>
      <c r="D12568" t="s">
        <v>3743</v>
      </c>
      <c r="E12568" t="s">
        <v>1091</v>
      </c>
      <c r="F12568" t="s">
        <v>3621</v>
      </c>
      <c r="G12568">
        <v>209818205</v>
      </c>
      <c r="I12568" t="s">
        <v>3622</v>
      </c>
      <c r="J12568" t="s">
        <v>13361</v>
      </c>
      <c r="K12568" t="s">
        <v>3624</v>
      </c>
      <c r="L12568" t="s">
        <v>13802</v>
      </c>
      <c r="P12568">
        <v>8.8000000000000007</v>
      </c>
      <c r="Q12568">
        <v>18.399999999999999</v>
      </c>
      <c r="R12568">
        <v>8.5</v>
      </c>
      <c r="S12568" t="b">
        <v>0</v>
      </c>
      <c r="T12568" t="b">
        <v>0</v>
      </c>
      <c r="U12568" t="b">
        <v>0</v>
      </c>
      <c r="V12568">
        <v>33200</v>
      </c>
      <c r="W12568">
        <v>21600</v>
      </c>
      <c r="X12568">
        <v>2.29</v>
      </c>
      <c r="Y12568">
        <v>22800</v>
      </c>
      <c r="Z12568">
        <v>2.29</v>
      </c>
    </row>
    <row r="12569" spans="1:26">
      <c r="A12569">
        <v>209832269</v>
      </c>
      <c r="B12569" t="s">
        <v>3742</v>
      </c>
      <c r="C12569" t="s">
        <v>3597</v>
      </c>
      <c r="D12569" t="s">
        <v>3743</v>
      </c>
      <c r="E12569" t="s">
        <v>3752</v>
      </c>
      <c r="F12569" t="s">
        <v>3621</v>
      </c>
      <c r="G12569">
        <v>209832269</v>
      </c>
      <c r="I12569" t="s">
        <v>3622</v>
      </c>
      <c r="J12569" t="s">
        <v>4113</v>
      </c>
      <c r="K12569" t="s">
        <v>3624</v>
      </c>
      <c r="L12569" t="s">
        <v>10941</v>
      </c>
      <c r="M12569">
        <v>8.6</v>
      </c>
      <c r="N12569">
        <v>18</v>
      </c>
      <c r="O12569">
        <v>10</v>
      </c>
      <c r="P12569">
        <v>8.6</v>
      </c>
      <c r="Q12569">
        <v>20</v>
      </c>
      <c r="R12569">
        <v>10</v>
      </c>
      <c r="S12569" t="b">
        <v>0</v>
      </c>
      <c r="T12569" t="b">
        <v>0</v>
      </c>
      <c r="U12569" t="b">
        <v>0</v>
      </c>
      <c r="V12569">
        <v>22400</v>
      </c>
      <c r="W12569">
        <v>18500</v>
      </c>
      <c r="X12569">
        <v>2.36</v>
      </c>
      <c r="Y12569">
        <v>18500</v>
      </c>
      <c r="Z12569">
        <v>2.42</v>
      </c>
    </row>
    <row r="12570" spans="1:26">
      <c r="A12570">
        <v>212614966</v>
      </c>
      <c r="B12570" t="s">
        <v>12089</v>
      </c>
      <c r="C12570" t="s">
        <v>3597</v>
      </c>
      <c r="D12570" t="s">
        <v>3685</v>
      </c>
      <c r="E12570" t="s">
        <v>3686</v>
      </c>
      <c r="F12570" t="s">
        <v>3600</v>
      </c>
      <c r="G12570">
        <v>212614966</v>
      </c>
      <c r="I12570" t="s">
        <v>3601</v>
      </c>
      <c r="J12570" t="s">
        <v>12098</v>
      </c>
      <c r="K12570" t="s">
        <v>3688</v>
      </c>
      <c r="L12570" t="s">
        <v>8851</v>
      </c>
      <c r="P12570">
        <v>10</v>
      </c>
      <c r="Q12570">
        <v>17</v>
      </c>
      <c r="R12570">
        <v>8.6</v>
      </c>
      <c r="S12570" t="b">
        <v>0</v>
      </c>
      <c r="T12570" t="b">
        <v>0</v>
      </c>
      <c r="U12570" t="b">
        <v>1</v>
      </c>
      <c r="V12570">
        <v>23000</v>
      </c>
      <c r="W12570">
        <v>16000</v>
      </c>
      <c r="X12570">
        <v>2.65</v>
      </c>
      <c r="Y12570">
        <v>19400</v>
      </c>
      <c r="Z12570">
        <v>2</v>
      </c>
    </row>
    <row r="12571" spans="1:26">
      <c r="A12571">
        <v>212614965</v>
      </c>
      <c r="B12571" t="s">
        <v>12089</v>
      </c>
      <c r="C12571" t="s">
        <v>3597</v>
      </c>
      <c r="D12571" t="s">
        <v>3685</v>
      </c>
      <c r="E12571" t="s">
        <v>3686</v>
      </c>
      <c r="F12571" t="s">
        <v>3600</v>
      </c>
      <c r="G12571">
        <v>212614965</v>
      </c>
      <c r="I12571" t="s">
        <v>3601</v>
      </c>
      <c r="J12571" t="s">
        <v>12098</v>
      </c>
      <c r="K12571" t="s">
        <v>3688</v>
      </c>
      <c r="L12571" t="s">
        <v>8852</v>
      </c>
      <c r="P12571">
        <v>10</v>
      </c>
      <c r="Q12571">
        <v>17</v>
      </c>
      <c r="R12571">
        <v>8.6</v>
      </c>
      <c r="S12571" t="b">
        <v>0</v>
      </c>
      <c r="T12571" t="b">
        <v>0</v>
      </c>
      <c r="U12571" t="b">
        <v>1</v>
      </c>
      <c r="V12571">
        <v>23000</v>
      </c>
      <c r="W12571">
        <v>16000</v>
      </c>
      <c r="X12571">
        <v>2.65</v>
      </c>
      <c r="Y12571">
        <v>19400</v>
      </c>
      <c r="Z12571">
        <v>2</v>
      </c>
    </row>
    <row r="12572" spans="1:26">
      <c r="A12572">
        <v>212614945</v>
      </c>
      <c r="B12572" t="s">
        <v>12089</v>
      </c>
      <c r="C12572" t="s">
        <v>3597</v>
      </c>
      <c r="D12572" t="s">
        <v>3685</v>
      </c>
      <c r="E12572" t="s">
        <v>3686</v>
      </c>
      <c r="F12572" t="s">
        <v>3600</v>
      </c>
      <c r="G12572">
        <v>212614945</v>
      </c>
      <c r="I12572" t="s">
        <v>3601</v>
      </c>
      <c r="J12572" t="s">
        <v>12098</v>
      </c>
      <c r="K12572" t="s">
        <v>3688</v>
      </c>
      <c r="L12572" t="s">
        <v>7162</v>
      </c>
      <c r="P12572">
        <v>10</v>
      </c>
      <c r="Q12572">
        <v>17</v>
      </c>
      <c r="R12572">
        <v>8.6</v>
      </c>
      <c r="S12572" t="b">
        <v>0</v>
      </c>
      <c r="T12572" t="b">
        <v>0</v>
      </c>
      <c r="U12572" t="b">
        <v>1</v>
      </c>
      <c r="V12572">
        <v>23000</v>
      </c>
      <c r="W12572">
        <v>16000</v>
      </c>
      <c r="X12572">
        <v>2.65</v>
      </c>
      <c r="Y12572">
        <v>19400</v>
      </c>
      <c r="Z12572">
        <v>2</v>
      </c>
    </row>
    <row r="12573" spans="1:26">
      <c r="A12573">
        <v>212614944</v>
      </c>
      <c r="B12573" t="s">
        <v>12089</v>
      </c>
      <c r="C12573" t="s">
        <v>3597</v>
      </c>
      <c r="D12573" t="s">
        <v>3685</v>
      </c>
      <c r="E12573" t="s">
        <v>3686</v>
      </c>
      <c r="F12573" t="s">
        <v>3600</v>
      </c>
      <c r="G12573">
        <v>212614944</v>
      </c>
      <c r="I12573" t="s">
        <v>3601</v>
      </c>
      <c r="J12573" t="s">
        <v>12098</v>
      </c>
      <c r="K12573" t="s">
        <v>3688</v>
      </c>
      <c r="L12573" t="s">
        <v>7161</v>
      </c>
      <c r="P12573">
        <v>10</v>
      </c>
      <c r="Q12573">
        <v>17</v>
      </c>
      <c r="R12573">
        <v>8.6</v>
      </c>
      <c r="S12573" t="b">
        <v>0</v>
      </c>
      <c r="T12573" t="b">
        <v>0</v>
      </c>
      <c r="U12573" t="b">
        <v>1</v>
      </c>
      <c r="V12573">
        <v>23000</v>
      </c>
      <c r="W12573">
        <v>16000</v>
      </c>
      <c r="X12573">
        <v>2.65</v>
      </c>
      <c r="Y12573">
        <v>19400</v>
      </c>
      <c r="Z12573">
        <v>2</v>
      </c>
    </row>
    <row r="12574" spans="1:26">
      <c r="A12574">
        <v>212614943</v>
      </c>
      <c r="B12574" t="s">
        <v>12089</v>
      </c>
      <c r="C12574" t="s">
        <v>3597</v>
      </c>
      <c r="D12574" t="s">
        <v>3685</v>
      </c>
      <c r="E12574" t="s">
        <v>3686</v>
      </c>
      <c r="F12574" t="s">
        <v>3600</v>
      </c>
      <c r="G12574">
        <v>212614943</v>
      </c>
      <c r="I12574" t="s">
        <v>3601</v>
      </c>
      <c r="J12574" t="s">
        <v>12098</v>
      </c>
      <c r="K12574" t="s">
        <v>3688</v>
      </c>
      <c r="L12574" t="s">
        <v>12099</v>
      </c>
      <c r="P12574">
        <v>10</v>
      </c>
      <c r="Q12574">
        <v>17</v>
      </c>
      <c r="R12574">
        <v>8.6</v>
      </c>
      <c r="S12574" t="b">
        <v>0</v>
      </c>
      <c r="T12574" t="b">
        <v>0</v>
      </c>
      <c r="U12574" t="b">
        <v>1</v>
      </c>
      <c r="V12574">
        <v>23000</v>
      </c>
      <c r="W12574">
        <v>16000</v>
      </c>
      <c r="X12574">
        <v>2.65</v>
      </c>
      <c r="Y12574">
        <v>19700</v>
      </c>
      <c r="Z12574">
        <v>2.2599999999999998</v>
      </c>
    </row>
    <row r="12575" spans="1:26">
      <c r="A12575">
        <v>212614868</v>
      </c>
      <c r="B12575" t="s">
        <v>12089</v>
      </c>
      <c r="C12575" t="s">
        <v>3597</v>
      </c>
      <c r="D12575" t="s">
        <v>3685</v>
      </c>
      <c r="E12575" t="s">
        <v>3686</v>
      </c>
      <c r="F12575" t="s">
        <v>3600</v>
      </c>
      <c r="G12575">
        <v>212614868</v>
      </c>
      <c r="I12575" t="s">
        <v>3601</v>
      </c>
      <c r="J12575" t="s">
        <v>12098</v>
      </c>
      <c r="K12575" t="s">
        <v>3688</v>
      </c>
      <c r="L12575" t="s">
        <v>11473</v>
      </c>
      <c r="P12575">
        <v>10</v>
      </c>
      <c r="Q12575">
        <v>17</v>
      </c>
      <c r="R12575">
        <v>8.6</v>
      </c>
      <c r="S12575" t="b">
        <v>0</v>
      </c>
      <c r="T12575" t="b">
        <v>0</v>
      </c>
      <c r="U12575" t="b">
        <v>1</v>
      </c>
      <c r="V12575">
        <v>23000</v>
      </c>
      <c r="W12575">
        <v>16000</v>
      </c>
      <c r="X12575">
        <v>2.65</v>
      </c>
      <c r="Y12575">
        <v>19700</v>
      </c>
      <c r="Z12575">
        <v>2.2599999999999998</v>
      </c>
    </row>
    <row r="12576" spans="1:26">
      <c r="A12576">
        <v>212614895</v>
      </c>
      <c r="B12576" t="s">
        <v>12089</v>
      </c>
      <c r="C12576" t="s">
        <v>3597</v>
      </c>
      <c r="D12576" t="s">
        <v>3685</v>
      </c>
      <c r="E12576" t="s">
        <v>3693</v>
      </c>
      <c r="F12576" t="s">
        <v>3600</v>
      </c>
      <c r="G12576">
        <v>212614895</v>
      </c>
      <c r="I12576" t="s">
        <v>3601</v>
      </c>
      <c r="J12576" t="s">
        <v>12090</v>
      </c>
      <c r="K12576" t="s">
        <v>3688</v>
      </c>
      <c r="L12576" t="s">
        <v>8851</v>
      </c>
      <c r="P12576">
        <v>10</v>
      </c>
      <c r="Q12576">
        <v>17</v>
      </c>
      <c r="R12576">
        <v>8.6</v>
      </c>
      <c r="S12576" t="b">
        <v>0</v>
      </c>
      <c r="T12576" t="b">
        <v>0</v>
      </c>
      <c r="U12576" t="b">
        <v>1</v>
      </c>
      <c r="V12576">
        <v>23000</v>
      </c>
      <c r="W12576">
        <v>16000</v>
      </c>
      <c r="X12576">
        <v>2.65</v>
      </c>
      <c r="Y12576">
        <v>19400</v>
      </c>
      <c r="Z12576">
        <v>2</v>
      </c>
    </row>
    <row r="12577" spans="1:26">
      <c r="A12577">
        <v>212614894</v>
      </c>
      <c r="B12577" t="s">
        <v>12089</v>
      </c>
      <c r="C12577" t="s">
        <v>3597</v>
      </c>
      <c r="D12577" t="s">
        <v>3685</v>
      </c>
      <c r="E12577" t="s">
        <v>3693</v>
      </c>
      <c r="F12577" t="s">
        <v>3600</v>
      </c>
      <c r="G12577">
        <v>212614894</v>
      </c>
      <c r="I12577" t="s">
        <v>3601</v>
      </c>
      <c r="J12577" t="s">
        <v>12090</v>
      </c>
      <c r="K12577" t="s">
        <v>3688</v>
      </c>
      <c r="L12577" t="s">
        <v>8852</v>
      </c>
      <c r="P12577">
        <v>10</v>
      </c>
      <c r="Q12577">
        <v>17</v>
      </c>
      <c r="R12577">
        <v>8.6</v>
      </c>
      <c r="S12577" t="b">
        <v>0</v>
      </c>
      <c r="T12577" t="b">
        <v>0</v>
      </c>
      <c r="U12577" t="b">
        <v>1</v>
      </c>
      <c r="V12577">
        <v>23000</v>
      </c>
      <c r="W12577">
        <v>16000</v>
      </c>
      <c r="X12577">
        <v>2.65</v>
      </c>
      <c r="Y12577">
        <v>19400</v>
      </c>
      <c r="Z12577">
        <v>2</v>
      </c>
    </row>
    <row r="12578" spans="1:26">
      <c r="A12578">
        <v>212614874</v>
      </c>
      <c r="B12578" t="s">
        <v>12089</v>
      </c>
      <c r="C12578" t="s">
        <v>3597</v>
      </c>
      <c r="D12578" t="s">
        <v>3685</v>
      </c>
      <c r="E12578" t="s">
        <v>3693</v>
      </c>
      <c r="F12578" t="s">
        <v>3600</v>
      </c>
      <c r="G12578">
        <v>212614874</v>
      </c>
      <c r="I12578" t="s">
        <v>3601</v>
      </c>
      <c r="J12578" t="s">
        <v>12090</v>
      </c>
      <c r="K12578" t="s">
        <v>3688</v>
      </c>
      <c r="L12578" t="s">
        <v>7162</v>
      </c>
      <c r="P12578">
        <v>10</v>
      </c>
      <c r="Q12578">
        <v>17</v>
      </c>
      <c r="R12578">
        <v>8.6</v>
      </c>
      <c r="S12578" t="b">
        <v>0</v>
      </c>
      <c r="T12578" t="b">
        <v>0</v>
      </c>
      <c r="U12578" t="b">
        <v>1</v>
      </c>
      <c r="V12578">
        <v>23000</v>
      </c>
      <c r="W12578">
        <v>16000</v>
      </c>
      <c r="X12578">
        <v>2.65</v>
      </c>
      <c r="Y12578">
        <v>19400</v>
      </c>
      <c r="Z12578">
        <v>2</v>
      </c>
    </row>
    <row r="12579" spans="1:26">
      <c r="A12579">
        <v>212614873</v>
      </c>
      <c r="B12579" t="s">
        <v>12089</v>
      </c>
      <c r="C12579" t="s">
        <v>3597</v>
      </c>
      <c r="D12579" t="s">
        <v>3685</v>
      </c>
      <c r="E12579" t="s">
        <v>3693</v>
      </c>
      <c r="F12579" t="s">
        <v>3600</v>
      </c>
      <c r="G12579">
        <v>212614873</v>
      </c>
      <c r="I12579" t="s">
        <v>3601</v>
      </c>
      <c r="J12579" t="s">
        <v>12090</v>
      </c>
      <c r="K12579" t="s">
        <v>3688</v>
      </c>
      <c r="L12579" t="s">
        <v>7161</v>
      </c>
      <c r="P12579">
        <v>10</v>
      </c>
      <c r="Q12579">
        <v>17</v>
      </c>
      <c r="R12579">
        <v>8.6</v>
      </c>
      <c r="S12579" t="b">
        <v>0</v>
      </c>
      <c r="T12579" t="b">
        <v>0</v>
      </c>
      <c r="U12579" t="b">
        <v>1</v>
      </c>
      <c r="V12579">
        <v>23000</v>
      </c>
      <c r="W12579">
        <v>16000</v>
      </c>
      <c r="X12579">
        <v>2.65</v>
      </c>
      <c r="Y12579">
        <v>19400</v>
      </c>
      <c r="Z12579">
        <v>2</v>
      </c>
    </row>
    <row r="12580" spans="1:26">
      <c r="A12580">
        <v>212614872</v>
      </c>
      <c r="B12580" t="s">
        <v>12089</v>
      </c>
      <c r="C12580" t="s">
        <v>3597</v>
      </c>
      <c r="D12580" t="s">
        <v>3685</v>
      </c>
      <c r="E12580" t="s">
        <v>3693</v>
      </c>
      <c r="F12580" t="s">
        <v>3600</v>
      </c>
      <c r="G12580">
        <v>212614872</v>
      </c>
      <c r="I12580" t="s">
        <v>3601</v>
      </c>
      <c r="J12580" t="s">
        <v>12090</v>
      </c>
      <c r="K12580" t="s">
        <v>3688</v>
      </c>
      <c r="L12580" t="s">
        <v>12091</v>
      </c>
      <c r="P12580">
        <v>10</v>
      </c>
      <c r="Q12580">
        <v>17</v>
      </c>
      <c r="R12580">
        <v>8.6</v>
      </c>
      <c r="S12580" t="b">
        <v>0</v>
      </c>
      <c r="T12580" t="b">
        <v>0</v>
      </c>
      <c r="U12580" t="b">
        <v>1</v>
      </c>
      <c r="V12580">
        <v>23000</v>
      </c>
      <c r="W12580">
        <v>16000</v>
      </c>
      <c r="X12580">
        <v>2.65</v>
      </c>
      <c r="Y12580">
        <v>19700</v>
      </c>
      <c r="Z12580">
        <v>2.2599999999999998</v>
      </c>
    </row>
    <row r="12581" spans="1:26">
      <c r="A12581">
        <v>212614864</v>
      </c>
      <c r="B12581" t="s">
        <v>12089</v>
      </c>
      <c r="C12581" t="s">
        <v>3597</v>
      </c>
      <c r="D12581" t="s">
        <v>3685</v>
      </c>
      <c r="E12581" t="s">
        <v>3693</v>
      </c>
      <c r="F12581" t="s">
        <v>3600</v>
      </c>
      <c r="G12581">
        <v>212614864</v>
      </c>
      <c r="I12581" t="s">
        <v>3601</v>
      </c>
      <c r="J12581" t="s">
        <v>12090</v>
      </c>
      <c r="K12581" t="s">
        <v>3688</v>
      </c>
      <c r="L12581" t="s">
        <v>11464</v>
      </c>
      <c r="P12581">
        <v>10</v>
      </c>
      <c r="Q12581">
        <v>17</v>
      </c>
      <c r="R12581">
        <v>8.6</v>
      </c>
      <c r="S12581" t="b">
        <v>0</v>
      </c>
      <c r="T12581" t="b">
        <v>0</v>
      </c>
      <c r="U12581" t="b">
        <v>1</v>
      </c>
      <c r="V12581">
        <v>23000</v>
      </c>
      <c r="W12581">
        <v>16000</v>
      </c>
      <c r="X12581">
        <v>2.65</v>
      </c>
      <c r="Y12581">
        <v>19700</v>
      </c>
      <c r="Z12581">
        <v>2.2599999999999998</v>
      </c>
    </row>
    <row r="12582" spans="1:26">
      <c r="A12582">
        <v>204276540</v>
      </c>
      <c r="B12582" t="s">
        <v>4500</v>
      </c>
      <c r="C12582" t="s">
        <v>3597</v>
      </c>
      <c r="D12582" t="s">
        <v>3743</v>
      </c>
      <c r="E12582" t="s">
        <v>3744</v>
      </c>
      <c r="F12582" t="s">
        <v>3849</v>
      </c>
      <c r="G12582">
        <v>204276540</v>
      </c>
      <c r="I12582" t="s">
        <v>3622</v>
      </c>
      <c r="J12582" t="s">
        <v>4502</v>
      </c>
      <c r="K12582" t="s">
        <v>3624</v>
      </c>
      <c r="L12582" t="s">
        <v>4503</v>
      </c>
      <c r="M12582">
        <v>14</v>
      </c>
      <c r="N12582">
        <v>21.5</v>
      </c>
      <c r="O12582">
        <v>12</v>
      </c>
      <c r="S12582" t="b">
        <v>0</v>
      </c>
      <c r="T12582" t="b">
        <v>0</v>
      </c>
      <c r="U12582" t="b">
        <v>0</v>
      </c>
      <c r="V12582">
        <v>24000</v>
      </c>
      <c r="W12582">
        <v>17300</v>
      </c>
      <c r="X12582">
        <v>3.09</v>
      </c>
      <c r="Y12582">
        <v>26000</v>
      </c>
      <c r="Z12582">
        <v>2.54</v>
      </c>
    </row>
    <row r="12583" spans="1:26">
      <c r="A12583">
        <v>210426580</v>
      </c>
      <c r="B12583" t="s">
        <v>10695</v>
      </c>
      <c r="C12583" t="s">
        <v>3597</v>
      </c>
      <c r="D12583" t="s">
        <v>4034</v>
      </c>
      <c r="E12583" t="s">
        <v>8126</v>
      </c>
      <c r="F12583" t="s">
        <v>3600</v>
      </c>
      <c r="G12583">
        <v>210426580</v>
      </c>
      <c r="I12583" t="s">
        <v>3601</v>
      </c>
      <c r="J12583" t="s">
        <v>10791</v>
      </c>
      <c r="L12583" t="s">
        <v>10792</v>
      </c>
      <c r="M12583">
        <v>11</v>
      </c>
      <c r="N12583">
        <v>18</v>
      </c>
      <c r="O12583">
        <v>10.5</v>
      </c>
      <c r="P12583">
        <v>10</v>
      </c>
      <c r="Q12583">
        <v>16.2</v>
      </c>
      <c r="R12583">
        <v>8.9</v>
      </c>
      <c r="S12583" t="b">
        <v>0</v>
      </c>
      <c r="T12583" t="b">
        <v>0</v>
      </c>
      <c r="U12583" t="b">
        <v>1</v>
      </c>
      <c r="V12583">
        <v>30000</v>
      </c>
      <c r="W12583">
        <v>21000</v>
      </c>
      <c r="X12583">
        <v>2.34</v>
      </c>
      <c r="Y12583">
        <v>28600</v>
      </c>
      <c r="Z12583">
        <v>2.1</v>
      </c>
    </row>
    <row r="12584" spans="1:26">
      <c r="A12584">
        <v>207525865</v>
      </c>
      <c r="B12584" t="s">
        <v>5324</v>
      </c>
      <c r="C12584" t="s">
        <v>3597</v>
      </c>
      <c r="D12584" t="s">
        <v>3743</v>
      </c>
      <c r="E12584" t="s">
        <v>3744</v>
      </c>
      <c r="F12584" t="s">
        <v>3710</v>
      </c>
      <c r="G12584">
        <v>207525865</v>
      </c>
      <c r="I12584" t="s">
        <v>3711</v>
      </c>
      <c r="J12584" t="s">
        <v>5325</v>
      </c>
      <c r="K12584" t="s">
        <v>3725</v>
      </c>
      <c r="M12584">
        <v>12.2</v>
      </c>
      <c r="N12584">
        <v>18.899999999999999</v>
      </c>
      <c r="O12584">
        <v>11.35</v>
      </c>
      <c r="P12584">
        <v>11.95</v>
      </c>
      <c r="Q12584">
        <v>18.5</v>
      </c>
      <c r="R12584">
        <v>9.8000000000000007</v>
      </c>
      <c r="S12584" t="b">
        <v>0</v>
      </c>
      <c r="T12584" t="b">
        <v>0</v>
      </c>
      <c r="U12584" t="b">
        <v>1</v>
      </c>
      <c r="V12584">
        <v>60000</v>
      </c>
      <c r="W12584">
        <v>41000</v>
      </c>
      <c r="X12584">
        <v>2.74</v>
      </c>
      <c r="Y12584">
        <v>65000</v>
      </c>
      <c r="Z12584">
        <v>2.0499999999999998</v>
      </c>
    </row>
    <row r="12585" spans="1:26">
      <c r="A12585">
        <v>207517170</v>
      </c>
      <c r="B12585" t="s">
        <v>5324</v>
      </c>
      <c r="C12585" t="s">
        <v>3597</v>
      </c>
      <c r="D12585" t="s">
        <v>3743</v>
      </c>
      <c r="E12585" t="s">
        <v>3744</v>
      </c>
      <c r="F12585" t="s">
        <v>3718</v>
      </c>
      <c r="G12585">
        <v>207517170</v>
      </c>
      <c r="I12585" t="s">
        <v>3711</v>
      </c>
      <c r="J12585" t="s">
        <v>5325</v>
      </c>
      <c r="K12585" t="s">
        <v>3688</v>
      </c>
      <c r="M12585">
        <v>11.1</v>
      </c>
      <c r="N12585">
        <v>17.8</v>
      </c>
      <c r="O12585">
        <v>10.7</v>
      </c>
      <c r="P12585">
        <v>10.6</v>
      </c>
      <c r="Q12585">
        <v>17</v>
      </c>
      <c r="R12585">
        <v>9</v>
      </c>
      <c r="S12585" t="b">
        <v>0</v>
      </c>
      <c r="T12585" t="b">
        <v>0</v>
      </c>
      <c r="U12585" t="b">
        <v>1</v>
      </c>
      <c r="V12585">
        <v>60000</v>
      </c>
      <c r="W12585">
        <v>40500</v>
      </c>
      <c r="X12585">
        <v>2.6</v>
      </c>
      <c r="Y12585">
        <v>65000</v>
      </c>
      <c r="Z12585">
        <v>1.94</v>
      </c>
    </row>
    <row r="12586" spans="1:26">
      <c r="A12586">
        <v>207517169</v>
      </c>
      <c r="B12586" t="s">
        <v>5324</v>
      </c>
      <c r="C12586" t="s">
        <v>3597</v>
      </c>
      <c r="D12586" t="s">
        <v>3743</v>
      </c>
      <c r="E12586" t="s">
        <v>3744</v>
      </c>
      <c r="F12586" t="s">
        <v>3650</v>
      </c>
      <c r="G12586">
        <v>207517169</v>
      </c>
      <c r="I12586" t="s">
        <v>3651</v>
      </c>
      <c r="J12586" t="s">
        <v>5325</v>
      </c>
      <c r="K12586" t="s">
        <v>3653</v>
      </c>
      <c r="M12586">
        <v>13.3</v>
      </c>
      <c r="N12586">
        <v>20</v>
      </c>
      <c r="O12586">
        <v>12</v>
      </c>
      <c r="P12586">
        <v>13.3</v>
      </c>
      <c r="Q12586">
        <v>20</v>
      </c>
      <c r="R12586">
        <v>10.5</v>
      </c>
      <c r="S12586" t="b">
        <v>0</v>
      </c>
      <c r="T12586" t="b">
        <v>0</v>
      </c>
      <c r="U12586" t="b">
        <v>1</v>
      </c>
      <c r="V12586">
        <v>60000</v>
      </c>
      <c r="W12586">
        <v>41500</v>
      </c>
      <c r="X12586">
        <v>2.9</v>
      </c>
      <c r="Y12586">
        <v>65000</v>
      </c>
      <c r="Z12586">
        <v>2.2999999999999998</v>
      </c>
    </row>
    <row r="12587" spans="1:26">
      <c r="A12587">
        <v>207518839</v>
      </c>
      <c r="B12587" t="s">
        <v>5324</v>
      </c>
      <c r="C12587" t="s">
        <v>3597</v>
      </c>
      <c r="D12587" t="s">
        <v>3743</v>
      </c>
      <c r="E12587" t="s">
        <v>3744</v>
      </c>
      <c r="F12587" t="s">
        <v>3650</v>
      </c>
      <c r="G12587">
        <v>207518839</v>
      </c>
      <c r="I12587" t="s">
        <v>3651</v>
      </c>
      <c r="J12587" t="s">
        <v>5326</v>
      </c>
      <c r="K12587" t="s">
        <v>3653</v>
      </c>
      <c r="M12587">
        <v>13.1</v>
      </c>
      <c r="N12587">
        <v>23</v>
      </c>
      <c r="O12587">
        <v>12</v>
      </c>
      <c r="P12587">
        <v>13.1</v>
      </c>
      <c r="Q12587">
        <v>23</v>
      </c>
      <c r="R12587">
        <v>10.4</v>
      </c>
      <c r="S12587" t="b">
        <v>0</v>
      </c>
      <c r="T12587" t="b">
        <v>0</v>
      </c>
      <c r="U12587" t="b">
        <v>1</v>
      </c>
      <c r="V12587">
        <v>48000</v>
      </c>
      <c r="W12587">
        <v>31400</v>
      </c>
      <c r="X12587">
        <v>2.7</v>
      </c>
      <c r="Y12587">
        <v>37800</v>
      </c>
      <c r="Z12587">
        <v>2.13</v>
      </c>
    </row>
    <row r="12588" spans="1:26">
      <c r="A12588">
        <v>206249116</v>
      </c>
      <c r="B12588" t="s">
        <v>8845</v>
      </c>
      <c r="C12588" t="s">
        <v>3597</v>
      </c>
      <c r="D12588" t="s">
        <v>1086</v>
      </c>
      <c r="E12588" t="s">
        <v>3620</v>
      </c>
      <c r="F12588" t="s">
        <v>3600</v>
      </c>
      <c r="G12588">
        <v>206249116</v>
      </c>
      <c r="I12588" t="s">
        <v>3601</v>
      </c>
      <c r="J12588" t="s">
        <v>5517</v>
      </c>
      <c r="K12588" t="s">
        <v>3624</v>
      </c>
      <c r="L12588" t="s">
        <v>12116</v>
      </c>
      <c r="M12588">
        <v>12.5</v>
      </c>
      <c r="N12588">
        <v>20</v>
      </c>
      <c r="O12588">
        <v>10.5</v>
      </c>
      <c r="P12588">
        <v>12</v>
      </c>
      <c r="Q12588">
        <v>17</v>
      </c>
      <c r="R12588">
        <v>9</v>
      </c>
      <c r="S12588" t="b">
        <v>0</v>
      </c>
      <c r="T12588" t="b">
        <v>0</v>
      </c>
      <c r="U12588" t="b">
        <v>1</v>
      </c>
      <c r="V12588">
        <v>24000</v>
      </c>
      <c r="W12588">
        <v>16000</v>
      </c>
      <c r="X12588">
        <v>2.31</v>
      </c>
      <c r="Y12588">
        <v>24000</v>
      </c>
      <c r="Z12588">
        <v>2.2999999999999998</v>
      </c>
    </row>
    <row r="12589" spans="1:26">
      <c r="A12589">
        <v>206249117</v>
      </c>
      <c r="B12589" t="s">
        <v>8845</v>
      </c>
      <c r="C12589" t="s">
        <v>3597</v>
      </c>
      <c r="D12589" t="s">
        <v>1086</v>
      </c>
      <c r="E12589" t="s">
        <v>3620</v>
      </c>
      <c r="F12589" t="s">
        <v>3600</v>
      </c>
      <c r="G12589">
        <v>206249117</v>
      </c>
      <c r="I12589" t="s">
        <v>3601</v>
      </c>
      <c r="J12589" t="s">
        <v>5517</v>
      </c>
      <c r="K12589" t="s">
        <v>3624</v>
      </c>
      <c r="L12589" t="s">
        <v>12117</v>
      </c>
      <c r="M12589">
        <v>10</v>
      </c>
      <c r="N12589">
        <v>18</v>
      </c>
      <c r="O12589">
        <v>10</v>
      </c>
      <c r="P12589">
        <v>10</v>
      </c>
      <c r="Q12589">
        <v>16</v>
      </c>
      <c r="R12589">
        <v>9</v>
      </c>
      <c r="S12589" t="b">
        <v>0</v>
      </c>
      <c r="T12589" t="b">
        <v>0</v>
      </c>
      <c r="U12589" t="b">
        <v>1</v>
      </c>
      <c r="V12589">
        <v>34000</v>
      </c>
      <c r="W12589">
        <v>24000</v>
      </c>
      <c r="X12589">
        <v>2.31</v>
      </c>
      <c r="Y12589">
        <v>35000</v>
      </c>
      <c r="Z12589">
        <v>1.95</v>
      </c>
    </row>
    <row r="12590" spans="1:26">
      <c r="A12590">
        <v>206249118</v>
      </c>
      <c r="B12590" t="s">
        <v>8845</v>
      </c>
      <c r="C12590" t="s">
        <v>3597</v>
      </c>
      <c r="D12590" t="s">
        <v>1086</v>
      </c>
      <c r="E12590" t="s">
        <v>3620</v>
      </c>
      <c r="F12590" t="s">
        <v>3600</v>
      </c>
      <c r="G12590">
        <v>206249118</v>
      </c>
      <c r="I12590" t="s">
        <v>3601</v>
      </c>
      <c r="J12590" t="s">
        <v>5537</v>
      </c>
      <c r="K12590" t="s">
        <v>3624</v>
      </c>
      <c r="L12590" t="s">
        <v>12118</v>
      </c>
      <c r="M12590">
        <v>10.5</v>
      </c>
      <c r="N12590">
        <v>17</v>
      </c>
      <c r="O12590">
        <v>10</v>
      </c>
      <c r="P12590">
        <v>10</v>
      </c>
      <c r="Q12590">
        <v>15.8</v>
      </c>
      <c r="R12590">
        <v>9</v>
      </c>
      <c r="S12590" t="b">
        <v>0</v>
      </c>
      <c r="T12590" t="b">
        <v>0</v>
      </c>
      <c r="U12590" t="b">
        <v>1</v>
      </c>
      <c r="V12590">
        <v>54000</v>
      </c>
      <c r="W12590">
        <v>36000</v>
      </c>
      <c r="X12590">
        <v>2.4</v>
      </c>
      <c r="Y12590">
        <v>49000</v>
      </c>
      <c r="Z12590">
        <v>2.0299999999999998</v>
      </c>
    </row>
    <row r="12591" spans="1:26">
      <c r="A12591">
        <v>206249119</v>
      </c>
      <c r="B12591" t="s">
        <v>8845</v>
      </c>
      <c r="C12591" t="s">
        <v>3597</v>
      </c>
      <c r="D12591" t="s">
        <v>1086</v>
      </c>
      <c r="E12591" t="s">
        <v>3620</v>
      </c>
      <c r="F12591" t="s">
        <v>3600</v>
      </c>
      <c r="G12591">
        <v>206249119</v>
      </c>
      <c r="I12591" t="s">
        <v>3601</v>
      </c>
      <c r="J12591" t="s">
        <v>5537</v>
      </c>
      <c r="K12591" t="s">
        <v>3624</v>
      </c>
      <c r="L12591" t="s">
        <v>12119</v>
      </c>
      <c r="M12591">
        <v>11.5</v>
      </c>
      <c r="N12591">
        <v>18</v>
      </c>
      <c r="O12591">
        <v>10.5</v>
      </c>
      <c r="P12591">
        <v>11</v>
      </c>
      <c r="Q12591">
        <v>17</v>
      </c>
      <c r="R12591">
        <v>9</v>
      </c>
      <c r="S12591" t="b">
        <v>0</v>
      </c>
      <c r="T12591" t="b">
        <v>0</v>
      </c>
      <c r="U12591" t="b">
        <v>1</v>
      </c>
      <c r="V12591">
        <v>48000</v>
      </c>
      <c r="W12591">
        <v>31400</v>
      </c>
      <c r="X12591">
        <v>2.5</v>
      </c>
      <c r="Y12591">
        <v>48000</v>
      </c>
      <c r="Z12591">
        <v>2.04</v>
      </c>
    </row>
    <row r="12592" spans="1:26">
      <c r="A12592">
        <v>206414272</v>
      </c>
      <c r="B12592" t="s">
        <v>8845</v>
      </c>
      <c r="C12592" t="s">
        <v>3597</v>
      </c>
      <c r="D12592" t="s">
        <v>1086</v>
      </c>
      <c r="E12592" t="s">
        <v>3627</v>
      </c>
      <c r="F12592" t="s">
        <v>3600</v>
      </c>
      <c r="G12592">
        <v>206414272</v>
      </c>
      <c r="I12592" t="s">
        <v>3601</v>
      </c>
      <c r="J12592" t="s">
        <v>3704</v>
      </c>
      <c r="K12592" t="s">
        <v>3624</v>
      </c>
      <c r="L12592" t="s">
        <v>12120</v>
      </c>
      <c r="M12592">
        <v>12.5</v>
      </c>
      <c r="N12592">
        <v>20</v>
      </c>
      <c r="O12592">
        <v>10.5</v>
      </c>
      <c r="P12592">
        <v>12</v>
      </c>
      <c r="Q12592">
        <v>17</v>
      </c>
      <c r="R12592">
        <v>9</v>
      </c>
      <c r="S12592" t="b">
        <v>0</v>
      </c>
      <c r="T12592" t="b">
        <v>0</v>
      </c>
      <c r="U12592" t="b">
        <v>1</v>
      </c>
      <c r="V12592">
        <v>24000</v>
      </c>
      <c r="W12592">
        <v>16000</v>
      </c>
      <c r="X12592">
        <v>2.31</v>
      </c>
      <c r="Y12592">
        <v>24000</v>
      </c>
      <c r="Z12592">
        <v>2.2999999999999998</v>
      </c>
    </row>
    <row r="12593" spans="1:26">
      <c r="A12593">
        <v>206414273</v>
      </c>
      <c r="B12593" t="s">
        <v>8845</v>
      </c>
      <c r="C12593" t="s">
        <v>3597</v>
      </c>
      <c r="D12593" t="s">
        <v>1086</v>
      </c>
      <c r="E12593" t="s">
        <v>3627</v>
      </c>
      <c r="F12593" t="s">
        <v>3600</v>
      </c>
      <c r="G12593">
        <v>206414273</v>
      </c>
      <c r="I12593" t="s">
        <v>3601</v>
      </c>
      <c r="J12593" t="s">
        <v>3704</v>
      </c>
      <c r="K12593" t="s">
        <v>3624</v>
      </c>
      <c r="L12593" t="s">
        <v>12121</v>
      </c>
      <c r="M12593">
        <v>10</v>
      </c>
      <c r="N12593">
        <v>18</v>
      </c>
      <c r="O12593">
        <v>10</v>
      </c>
      <c r="P12593">
        <v>10</v>
      </c>
      <c r="Q12593">
        <v>16</v>
      </c>
      <c r="R12593">
        <v>9</v>
      </c>
      <c r="S12593" t="b">
        <v>0</v>
      </c>
      <c r="T12593" t="b">
        <v>0</v>
      </c>
      <c r="U12593" t="b">
        <v>1</v>
      </c>
      <c r="V12593">
        <v>34000</v>
      </c>
      <c r="W12593">
        <v>24000</v>
      </c>
      <c r="X12593">
        <v>2.31</v>
      </c>
      <c r="Y12593">
        <v>35000</v>
      </c>
      <c r="Z12593">
        <v>1.95</v>
      </c>
    </row>
    <row r="12594" spans="1:26">
      <c r="A12594">
        <v>206414274</v>
      </c>
      <c r="B12594" t="s">
        <v>8845</v>
      </c>
      <c r="C12594" t="s">
        <v>3597</v>
      </c>
      <c r="D12594" t="s">
        <v>1086</v>
      </c>
      <c r="E12594" t="s">
        <v>3627</v>
      </c>
      <c r="F12594" t="s">
        <v>3600</v>
      </c>
      <c r="G12594">
        <v>206414274</v>
      </c>
      <c r="I12594" t="s">
        <v>3601</v>
      </c>
      <c r="J12594" t="s">
        <v>3701</v>
      </c>
      <c r="K12594" t="s">
        <v>3624</v>
      </c>
      <c r="L12594" t="s">
        <v>12106</v>
      </c>
      <c r="M12594">
        <v>10.5</v>
      </c>
      <c r="N12594">
        <v>17</v>
      </c>
      <c r="O12594">
        <v>10</v>
      </c>
      <c r="P12594">
        <v>10</v>
      </c>
      <c r="Q12594">
        <v>15.8</v>
      </c>
      <c r="R12594">
        <v>9</v>
      </c>
      <c r="S12594" t="b">
        <v>0</v>
      </c>
      <c r="T12594" t="b">
        <v>0</v>
      </c>
      <c r="U12594" t="b">
        <v>1</v>
      </c>
      <c r="V12594">
        <v>54000</v>
      </c>
      <c r="W12594">
        <v>36000</v>
      </c>
      <c r="X12594">
        <v>2.4</v>
      </c>
      <c r="Y12594">
        <v>49000</v>
      </c>
      <c r="Z12594">
        <v>2.0299999999999998</v>
      </c>
    </row>
    <row r="12595" spans="1:26">
      <c r="A12595">
        <v>206414275</v>
      </c>
      <c r="B12595" t="s">
        <v>8845</v>
      </c>
      <c r="C12595" t="s">
        <v>3597</v>
      </c>
      <c r="D12595" t="s">
        <v>1086</v>
      </c>
      <c r="E12595" t="s">
        <v>3627</v>
      </c>
      <c r="F12595" t="s">
        <v>3600</v>
      </c>
      <c r="G12595">
        <v>206414275</v>
      </c>
      <c r="I12595" t="s">
        <v>3601</v>
      </c>
      <c r="J12595" t="s">
        <v>3701</v>
      </c>
      <c r="K12595" t="s">
        <v>3624</v>
      </c>
      <c r="L12595" t="s">
        <v>12107</v>
      </c>
      <c r="M12595">
        <v>11.5</v>
      </c>
      <c r="N12595">
        <v>18</v>
      </c>
      <c r="O12595">
        <v>10.5</v>
      </c>
      <c r="P12595">
        <v>11</v>
      </c>
      <c r="Q12595">
        <v>17</v>
      </c>
      <c r="R12595">
        <v>9</v>
      </c>
      <c r="S12595" t="b">
        <v>0</v>
      </c>
      <c r="T12595" t="b">
        <v>0</v>
      </c>
      <c r="U12595" t="b">
        <v>1</v>
      </c>
      <c r="V12595">
        <v>48000</v>
      </c>
      <c r="W12595">
        <v>31400</v>
      </c>
      <c r="X12595">
        <v>2.5</v>
      </c>
      <c r="Y12595">
        <v>48000</v>
      </c>
      <c r="Z12595">
        <v>2.04</v>
      </c>
    </row>
    <row r="12596" spans="1:26">
      <c r="A12596">
        <v>206414276</v>
      </c>
      <c r="B12596" t="s">
        <v>8845</v>
      </c>
      <c r="C12596" t="s">
        <v>3597</v>
      </c>
      <c r="D12596" t="s">
        <v>1086</v>
      </c>
      <c r="E12596" t="s">
        <v>3768</v>
      </c>
      <c r="F12596" t="s">
        <v>3600</v>
      </c>
      <c r="G12596">
        <v>206414276</v>
      </c>
      <c r="I12596" t="s">
        <v>3601</v>
      </c>
      <c r="J12596" t="s">
        <v>5521</v>
      </c>
      <c r="K12596" t="s">
        <v>3624</v>
      </c>
      <c r="L12596" t="s">
        <v>12122</v>
      </c>
      <c r="M12596">
        <v>12.5</v>
      </c>
      <c r="N12596">
        <v>20</v>
      </c>
      <c r="O12596">
        <v>10.5</v>
      </c>
      <c r="P12596">
        <v>12</v>
      </c>
      <c r="Q12596">
        <v>17</v>
      </c>
      <c r="R12596">
        <v>9</v>
      </c>
      <c r="S12596" t="b">
        <v>0</v>
      </c>
      <c r="T12596" t="b">
        <v>0</v>
      </c>
      <c r="U12596" t="b">
        <v>1</v>
      </c>
      <c r="V12596">
        <v>24000</v>
      </c>
      <c r="W12596">
        <v>16000</v>
      </c>
      <c r="X12596">
        <v>2.31</v>
      </c>
      <c r="Y12596">
        <v>24000</v>
      </c>
      <c r="Z12596">
        <v>2.2999999999999998</v>
      </c>
    </row>
    <row r="12597" spans="1:26">
      <c r="A12597">
        <v>206414277</v>
      </c>
      <c r="B12597" t="s">
        <v>8845</v>
      </c>
      <c r="C12597" t="s">
        <v>3597</v>
      </c>
      <c r="D12597" t="s">
        <v>1086</v>
      </c>
      <c r="E12597" t="s">
        <v>3768</v>
      </c>
      <c r="F12597" t="s">
        <v>3600</v>
      </c>
      <c r="G12597">
        <v>206414277</v>
      </c>
      <c r="I12597" t="s">
        <v>3601</v>
      </c>
      <c r="J12597" t="s">
        <v>5521</v>
      </c>
      <c r="K12597" t="s">
        <v>3624</v>
      </c>
      <c r="L12597" t="s">
        <v>12123</v>
      </c>
      <c r="M12597">
        <v>10</v>
      </c>
      <c r="N12597">
        <v>18</v>
      </c>
      <c r="O12597">
        <v>10</v>
      </c>
      <c r="P12597">
        <v>10</v>
      </c>
      <c r="Q12597">
        <v>16</v>
      </c>
      <c r="R12597">
        <v>9</v>
      </c>
      <c r="S12597" t="b">
        <v>0</v>
      </c>
      <c r="T12597" t="b">
        <v>0</v>
      </c>
      <c r="U12597" t="b">
        <v>1</v>
      </c>
      <c r="V12597">
        <v>34000</v>
      </c>
      <c r="W12597">
        <v>24000</v>
      </c>
      <c r="X12597">
        <v>2.31</v>
      </c>
      <c r="Y12597">
        <v>35000</v>
      </c>
      <c r="Z12597">
        <v>1.95</v>
      </c>
    </row>
    <row r="12598" spans="1:26">
      <c r="A12598">
        <v>206414278</v>
      </c>
      <c r="B12598" t="s">
        <v>8845</v>
      </c>
      <c r="C12598" t="s">
        <v>3597</v>
      </c>
      <c r="D12598" t="s">
        <v>1086</v>
      </c>
      <c r="E12598" t="s">
        <v>3768</v>
      </c>
      <c r="F12598" t="s">
        <v>3600</v>
      </c>
      <c r="G12598">
        <v>206414278</v>
      </c>
      <c r="I12598" t="s">
        <v>3601</v>
      </c>
      <c r="J12598" t="s">
        <v>5531</v>
      </c>
      <c r="K12598" t="s">
        <v>3624</v>
      </c>
      <c r="L12598" t="s">
        <v>12124</v>
      </c>
      <c r="M12598">
        <v>10.5</v>
      </c>
      <c r="N12598">
        <v>17</v>
      </c>
      <c r="O12598">
        <v>10</v>
      </c>
      <c r="P12598">
        <v>10</v>
      </c>
      <c r="Q12598">
        <v>15.8</v>
      </c>
      <c r="R12598">
        <v>9</v>
      </c>
      <c r="S12598" t="b">
        <v>0</v>
      </c>
      <c r="T12598" t="b">
        <v>0</v>
      </c>
      <c r="U12598" t="b">
        <v>1</v>
      </c>
      <c r="V12598">
        <v>54000</v>
      </c>
      <c r="W12598">
        <v>36000</v>
      </c>
      <c r="X12598">
        <v>2.4</v>
      </c>
      <c r="Y12598">
        <v>49000</v>
      </c>
      <c r="Z12598">
        <v>2.0299999999999998</v>
      </c>
    </row>
    <row r="12599" spans="1:26">
      <c r="A12599">
        <v>206414279</v>
      </c>
      <c r="B12599" t="s">
        <v>8845</v>
      </c>
      <c r="C12599" t="s">
        <v>3597</v>
      </c>
      <c r="D12599" t="s">
        <v>1086</v>
      </c>
      <c r="E12599" t="s">
        <v>3768</v>
      </c>
      <c r="F12599" t="s">
        <v>3600</v>
      </c>
      <c r="G12599">
        <v>206414279</v>
      </c>
      <c r="I12599" t="s">
        <v>3601</v>
      </c>
      <c r="J12599" t="s">
        <v>5531</v>
      </c>
      <c r="K12599" t="s">
        <v>3624</v>
      </c>
      <c r="L12599" t="s">
        <v>12125</v>
      </c>
      <c r="M12599">
        <v>11.5</v>
      </c>
      <c r="N12599">
        <v>18</v>
      </c>
      <c r="O12599">
        <v>10.5</v>
      </c>
      <c r="P12599">
        <v>11</v>
      </c>
      <c r="Q12599">
        <v>17</v>
      </c>
      <c r="R12599">
        <v>9</v>
      </c>
      <c r="S12599" t="b">
        <v>0</v>
      </c>
      <c r="T12599" t="b">
        <v>0</v>
      </c>
      <c r="U12599" t="b">
        <v>1</v>
      </c>
      <c r="V12599">
        <v>48000</v>
      </c>
      <c r="W12599">
        <v>31400</v>
      </c>
      <c r="X12599">
        <v>2.5</v>
      </c>
      <c r="Y12599">
        <v>48000</v>
      </c>
      <c r="Z12599">
        <v>2.04</v>
      </c>
    </row>
    <row r="12600" spans="1:26">
      <c r="A12600">
        <v>207256440</v>
      </c>
      <c r="B12600" t="s">
        <v>8845</v>
      </c>
      <c r="C12600" t="s">
        <v>3597</v>
      </c>
      <c r="D12600" t="s">
        <v>1086</v>
      </c>
      <c r="E12600" t="s">
        <v>3620</v>
      </c>
      <c r="F12600" t="s">
        <v>3600</v>
      </c>
      <c r="G12600">
        <v>207256440</v>
      </c>
      <c r="I12600" t="s">
        <v>3601</v>
      </c>
      <c r="J12600" t="s">
        <v>5781</v>
      </c>
      <c r="K12600" t="s">
        <v>3624</v>
      </c>
      <c r="L12600" t="s">
        <v>12126</v>
      </c>
      <c r="M12600">
        <v>12.5</v>
      </c>
      <c r="N12600">
        <v>20</v>
      </c>
      <c r="O12600">
        <v>10.5</v>
      </c>
      <c r="P12600">
        <v>12</v>
      </c>
      <c r="Q12600">
        <v>17</v>
      </c>
      <c r="R12600">
        <v>9</v>
      </c>
      <c r="S12600" t="b">
        <v>0</v>
      </c>
      <c r="T12600" t="b">
        <v>0</v>
      </c>
      <c r="U12600" t="b">
        <v>1</v>
      </c>
      <c r="V12600">
        <v>24000</v>
      </c>
      <c r="W12600">
        <v>16000</v>
      </c>
      <c r="X12600">
        <v>2.31</v>
      </c>
      <c r="Y12600">
        <v>24000</v>
      </c>
      <c r="Z12600">
        <v>2.2999999999999998</v>
      </c>
    </row>
    <row r="12601" spans="1:26">
      <c r="A12601">
        <v>207256441</v>
      </c>
      <c r="B12601" t="s">
        <v>8845</v>
      </c>
      <c r="C12601" t="s">
        <v>3597</v>
      </c>
      <c r="D12601" t="s">
        <v>1086</v>
      </c>
      <c r="E12601" t="s">
        <v>3620</v>
      </c>
      <c r="F12601" t="s">
        <v>3600</v>
      </c>
      <c r="G12601">
        <v>207256441</v>
      </c>
      <c r="I12601" t="s">
        <v>3601</v>
      </c>
      <c r="J12601" t="s">
        <v>5781</v>
      </c>
      <c r="K12601" t="s">
        <v>3624</v>
      </c>
      <c r="L12601" t="s">
        <v>12127</v>
      </c>
      <c r="M12601">
        <v>10</v>
      </c>
      <c r="N12601">
        <v>18</v>
      </c>
      <c r="O12601">
        <v>10</v>
      </c>
      <c r="P12601">
        <v>10</v>
      </c>
      <c r="Q12601">
        <v>16</v>
      </c>
      <c r="R12601">
        <v>9</v>
      </c>
      <c r="S12601" t="b">
        <v>0</v>
      </c>
      <c r="T12601" t="b">
        <v>0</v>
      </c>
      <c r="U12601" t="b">
        <v>1</v>
      </c>
      <c r="V12601">
        <v>34000</v>
      </c>
      <c r="W12601">
        <v>24000</v>
      </c>
      <c r="X12601">
        <v>2.31</v>
      </c>
      <c r="Y12601">
        <v>35000</v>
      </c>
      <c r="Z12601">
        <v>1.95</v>
      </c>
    </row>
    <row r="12602" spans="1:26">
      <c r="A12602">
        <v>207256442</v>
      </c>
      <c r="B12602" t="s">
        <v>8845</v>
      </c>
      <c r="C12602" t="s">
        <v>3597</v>
      </c>
      <c r="D12602" t="s">
        <v>1086</v>
      </c>
      <c r="E12602" t="s">
        <v>3620</v>
      </c>
      <c r="F12602" t="s">
        <v>3600</v>
      </c>
      <c r="G12602">
        <v>207256442</v>
      </c>
      <c r="I12602" t="s">
        <v>3601</v>
      </c>
      <c r="J12602" t="s">
        <v>5779</v>
      </c>
      <c r="K12602" t="s">
        <v>3624</v>
      </c>
      <c r="L12602" t="s">
        <v>12128</v>
      </c>
      <c r="M12602">
        <v>10.5</v>
      </c>
      <c r="N12602">
        <v>17</v>
      </c>
      <c r="O12602">
        <v>10</v>
      </c>
      <c r="P12602">
        <v>10</v>
      </c>
      <c r="Q12602">
        <v>15.8</v>
      </c>
      <c r="R12602">
        <v>9</v>
      </c>
      <c r="S12602" t="b">
        <v>0</v>
      </c>
      <c r="T12602" t="b">
        <v>0</v>
      </c>
      <c r="U12602" t="b">
        <v>1</v>
      </c>
      <c r="V12602">
        <v>54000</v>
      </c>
      <c r="W12602">
        <v>36000</v>
      </c>
      <c r="X12602">
        <v>2.4</v>
      </c>
      <c r="Y12602">
        <v>49000</v>
      </c>
      <c r="Z12602">
        <v>2.0299999999999998</v>
      </c>
    </row>
    <row r="12603" spans="1:26">
      <c r="A12603">
        <v>207256443</v>
      </c>
      <c r="B12603" t="s">
        <v>8845</v>
      </c>
      <c r="C12603" t="s">
        <v>3597</v>
      </c>
      <c r="D12603" t="s">
        <v>1086</v>
      </c>
      <c r="E12603" t="s">
        <v>3620</v>
      </c>
      <c r="F12603" t="s">
        <v>3600</v>
      </c>
      <c r="G12603">
        <v>207256443</v>
      </c>
      <c r="I12603" t="s">
        <v>3601</v>
      </c>
      <c r="J12603" t="s">
        <v>5779</v>
      </c>
      <c r="K12603" t="s">
        <v>3624</v>
      </c>
      <c r="L12603" t="s">
        <v>12129</v>
      </c>
      <c r="M12603">
        <v>11.5</v>
      </c>
      <c r="N12603">
        <v>18</v>
      </c>
      <c r="O12603">
        <v>10.5</v>
      </c>
      <c r="P12603">
        <v>11</v>
      </c>
      <c r="Q12603">
        <v>17</v>
      </c>
      <c r="R12603">
        <v>9</v>
      </c>
      <c r="S12603" t="b">
        <v>0</v>
      </c>
      <c r="T12603" t="b">
        <v>0</v>
      </c>
      <c r="U12603" t="b">
        <v>1</v>
      </c>
      <c r="V12603">
        <v>48000</v>
      </c>
      <c r="W12603">
        <v>31400</v>
      </c>
      <c r="X12603">
        <v>2.5</v>
      </c>
      <c r="Y12603">
        <v>48000</v>
      </c>
      <c r="Z12603">
        <v>2.04</v>
      </c>
    </row>
    <row r="12604" spans="1:26">
      <c r="A12604">
        <v>209843759</v>
      </c>
      <c r="B12604" t="s">
        <v>12089</v>
      </c>
      <c r="C12604" t="s">
        <v>3597</v>
      </c>
      <c r="D12604" t="s">
        <v>1086</v>
      </c>
      <c r="E12604" t="s">
        <v>3627</v>
      </c>
      <c r="F12604" t="s">
        <v>3600</v>
      </c>
      <c r="G12604">
        <v>209843759</v>
      </c>
      <c r="I12604" t="s">
        <v>3601</v>
      </c>
      <c r="J12604" t="s">
        <v>5534</v>
      </c>
      <c r="K12604" t="s">
        <v>3624</v>
      </c>
      <c r="L12604" t="s">
        <v>12106</v>
      </c>
      <c r="M12604">
        <v>10.5</v>
      </c>
      <c r="N12604">
        <v>17</v>
      </c>
      <c r="O12604">
        <v>10</v>
      </c>
      <c r="P12604">
        <v>10</v>
      </c>
      <c r="Q12604">
        <v>15.8</v>
      </c>
      <c r="R12604">
        <v>9</v>
      </c>
      <c r="S12604" t="b">
        <v>0</v>
      </c>
      <c r="T12604" t="b">
        <v>0</v>
      </c>
      <c r="U12604" t="b">
        <v>1</v>
      </c>
      <c r="V12604">
        <v>54000</v>
      </c>
      <c r="W12604">
        <v>36000</v>
      </c>
      <c r="X12604">
        <v>2.4</v>
      </c>
      <c r="Y12604">
        <v>49000</v>
      </c>
      <c r="Z12604">
        <v>2.0299999999999998</v>
      </c>
    </row>
    <row r="12605" spans="1:26">
      <c r="A12605">
        <v>209843760</v>
      </c>
      <c r="B12605" t="s">
        <v>12089</v>
      </c>
      <c r="C12605" t="s">
        <v>3597</v>
      </c>
      <c r="D12605" t="s">
        <v>1086</v>
      </c>
      <c r="E12605" t="s">
        <v>3627</v>
      </c>
      <c r="F12605" t="s">
        <v>3600</v>
      </c>
      <c r="G12605">
        <v>209843760</v>
      </c>
      <c r="I12605" t="s">
        <v>3601</v>
      </c>
      <c r="J12605" t="s">
        <v>5534</v>
      </c>
      <c r="K12605" t="s">
        <v>3624</v>
      </c>
      <c r="L12605" t="s">
        <v>12107</v>
      </c>
      <c r="M12605">
        <v>11.5</v>
      </c>
      <c r="N12605">
        <v>18</v>
      </c>
      <c r="O12605">
        <v>10.5</v>
      </c>
      <c r="P12605">
        <v>11</v>
      </c>
      <c r="Q12605">
        <v>17</v>
      </c>
      <c r="R12605">
        <v>9</v>
      </c>
      <c r="S12605" t="b">
        <v>0</v>
      </c>
      <c r="T12605" t="b">
        <v>0</v>
      </c>
      <c r="U12605" t="b">
        <v>1</v>
      </c>
      <c r="V12605">
        <v>48000</v>
      </c>
      <c r="W12605">
        <v>31400</v>
      </c>
      <c r="X12605">
        <v>2.5</v>
      </c>
      <c r="Y12605">
        <v>48000</v>
      </c>
      <c r="Z12605">
        <v>2.04</v>
      </c>
    </row>
    <row r="12606" spans="1:26">
      <c r="A12606">
        <v>213249110</v>
      </c>
      <c r="B12606" t="s">
        <v>13070</v>
      </c>
      <c r="C12606" t="s">
        <v>3597</v>
      </c>
      <c r="D12606" t="s">
        <v>3698</v>
      </c>
      <c r="E12606" t="s">
        <v>3699</v>
      </c>
      <c r="F12606" t="s">
        <v>3600</v>
      </c>
      <c r="G12606">
        <v>213249110</v>
      </c>
      <c r="I12606" t="s">
        <v>3700</v>
      </c>
      <c r="J12606" t="s">
        <v>3704</v>
      </c>
      <c r="K12606" t="s">
        <v>3688</v>
      </c>
      <c r="L12606" t="s">
        <v>13751</v>
      </c>
      <c r="P12606">
        <v>10.5</v>
      </c>
      <c r="Q12606">
        <v>15.2</v>
      </c>
      <c r="R12606">
        <v>8.4</v>
      </c>
      <c r="S12606" t="b">
        <v>0</v>
      </c>
      <c r="T12606" t="b">
        <v>0</v>
      </c>
      <c r="U12606" t="b">
        <v>1</v>
      </c>
      <c r="V12606">
        <v>22400</v>
      </c>
      <c r="W12606">
        <v>14000</v>
      </c>
      <c r="X12606">
        <v>2.1</v>
      </c>
      <c r="Y12606">
        <v>24000</v>
      </c>
      <c r="Z12606">
        <v>2.31</v>
      </c>
    </row>
    <row r="12607" spans="1:26">
      <c r="A12607">
        <v>213249111</v>
      </c>
      <c r="B12607" t="s">
        <v>13070</v>
      </c>
      <c r="C12607" t="s">
        <v>3597</v>
      </c>
      <c r="D12607" t="s">
        <v>3698</v>
      </c>
      <c r="E12607" t="s">
        <v>3699</v>
      </c>
      <c r="F12607" t="s">
        <v>3600</v>
      </c>
      <c r="G12607">
        <v>213249111</v>
      </c>
      <c r="I12607" t="s">
        <v>3700</v>
      </c>
      <c r="J12607" t="s">
        <v>3704</v>
      </c>
      <c r="K12607" t="s">
        <v>3688</v>
      </c>
      <c r="L12607" t="s">
        <v>13770</v>
      </c>
      <c r="P12607">
        <v>11</v>
      </c>
      <c r="Q12607">
        <v>15.2</v>
      </c>
      <c r="R12607">
        <v>8.5</v>
      </c>
      <c r="S12607" t="b">
        <v>0</v>
      </c>
      <c r="T12607" t="b">
        <v>0</v>
      </c>
      <c r="U12607" t="b">
        <v>1</v>
      </c>
      <c r="V12607">
        <v>22800</v>
      </c>
      <c r="W12607">
        <v>14000</v>
      </c>
      <c r="X12607">
        <v>2.1</v>
      </c>
      <c r="Y12607">
        <v>24000</v>
      </c>
      <c r="Z12607">
        <v>2.31</v>
      </c>
    </row>
    <row r="12608" spans="1:26">
      <c r="A12608">
        <v>213249112</v>
      </c>
      <c r="B12608" t="s">
        <v>13070</v>
      </c>
      <c r="C12608" t="s">
        <v>3597</v>
      </c>
      <c r="D12608" t="s">
        <v>3698</v>
      </c>
      <c r="E12608" t="s">
        <v>3699</v>
      </c>
      <c r="F12608" t="s">
        <v>3600</v>
      </c>
      <c r="G12608">
        <v>213249112</v>
      </c>
      <c r="I12608" t="s">
        <v>3700</v>
      </c>
      <c r="J12608" t="s">
        <v>3704</v>
      </c>
      <c r="K12608" t="s">
        <v>3688</v>
      </c>
      <c r="L12608" t="s">
        <v>13769</v>
      </c>
      <c r="P12608">
        <v>11</v>
      </c>
      <c r="Q12608">
        <v>15.2</v>
      </c>
      <c r="R12608">
        <v>8.5</v>
      </c>
      <c r="S12608" t="b">
        <v>0</v>
      </c>
      <c r="T12608" t="b">
        <v>0</v>
      </c>
      <c r="U12608" t="b">
        <v>1</v>
      </c>
      <c r="V12608">
        <v>22800</v>
      </c>
      <c r="W12608">
        <v>14000</v>
      </c>
      <c r="X12608">
        <v>2.1</v>
      </c>
      <c r="Y12608">
        <v>24000</v>
      </c>
      <c r="Z12608">
        <v>2.31</v>
      </c>
    </row>
    <row r="12609" spans="1:26">
      <c r="A12609">
        <v>213249113</v>
      </c>
      <c r="B12609" t="s">
        <v>13070</v>
      </c>
      <c r="C12609" t="s">
        <v>3597</v>
      </c>
      <c r="D12609" t="s">
        <v>3698</v>
      </c>
      <c r="E12609" t="s">
        <v>3699</v>
      </c>
      <c r="F12609" t="s">
        <v>3600</v>
      </c>
      <c r="G12609">
        <v>213249113</v>
      </c>
      <c r="I12609" t="s">
        <v>3700</v>
      </c>
      <c r="J12609" t="s">
        <v>3701</v>
      </c>
      <c r="K12609" t="s">
        <v>3688</v>
      </c>
      <c r="L12609" t="s">
        <v>13760</v>
      </c>
      <c r="P12609">
        <v>10</v>
      </c>
      <c r="Q12609">
        <v>15.2</v>
      </c>
      <c r="R12609">
        <v>8.5</v>
      </c>
      <c r="S12609" t="b">
        <v>0</v>
      </c>
      <c r="T12609" t="b">
        <v>0</v>
      </c>
      <c r="U12609" t="b">
        <v>1</v>
      </c>
      <c r="V12609">
        <v>47000</v>
      </c>
      <c r="W12609">
        <v>30200</v>
      </c>
      <c r="X12609">
        <v>2.1</v>
      </c>
      <c r="Y12609">
        <v>31400</v>
      </c>
      <c r="Z12609">
        <v>2.5</v>
      </c>
    </row>
    <row r="12610" spans="1:26">
      <c r="A12610">
        <v>213249114</v>
      </c>
      <c r="B12610" t="s">
        <v>13070</v>
      </c>
      <c r="C12610" t="s">
        <v>3597</v>
      </c>
      <c r="D12610" t="s">
        <v>3698</v>
      </c>
      <c r="E12610" t="s">
        <v>3699</v>
      </c>
      <c r="F12610" t="s">
        <v>3600</v>
      </c>
      <c r="G12610">
        <v>213249114</v>
      </c>
      <c r="I12610" t="s">
        <v>3700</v>
      </c>
      <c r="J12610" t="s">
        <v>3701</v>
      </c>
      <c r="K12610" t="s">
        <v>3688</v>
      </c>
      <c r="L12610" t="s">
        <v>13775</v>
      </c>
      <c r="P12610">
        <v>10</v>
      </c>
      <c r="Q12610">
        <v>15.2</v>
      </c>
      <c r="R12610">
        <v>8.5</v>
      </c>
      <c r="S12610" t="b">
        <v>0</v>
      </c>
      <c r="T12610" t="b">
        <v>0</v>
      </c>
      <c r="U12610" t="b">
        <v>1</v>
      </c>
      <c r="V12610">
        <v>47000</v>
      </c>
      <c r="W12610">
        <v>30200</v>
      </c>
      <c r="X12610">
        <v>2.1</v>
      </c>
      <c r="Y12610">
        <v>31400</v>
      </c>
      <c r="Z12610">
        <v>2.5</v>
      </c>
    </row>
    <row r="12611" spans="1:26">
      <c r="A12611">
        <v>213249232</v>
      </c>
      <c r="B12611" t="s">
        <v>13070</v>
      </c>
      <c r="C12611" t="s">
        <v>3597</v>
      </c>
      <c r="D12611" t="s">
        <v>3698</v>
      </c>
      <c r="E12611" t="s">
        <v>3699</v>
      </c>
      <c r="F12611" t="s">
        <v>3600</v>
      </c>
      <c r="G12611">
        <v>213249232</v>
      </c>
      <c r="I12611" t="s">
        <v>3700</v>
      </c>
      <c r="J12611" t="s">
        <v>9324</v>
      </c>
      <c r="K12611" t="s">
        <v>3688</v>
      </c>
      <c r="L12611" t="s">
        <v>12070</v>
      </c>
      <c r="P12611">
        <v>10</v>
      </c>
      <c r="Q12611">
        <v>15.2</v>
      </c>
      <c r="R12611">
        <v>9.35</v>
      </c>
      <c r="S12611" t="b">
        <v>0</v>
      </c>
      <c r="T12611" t="b">
        <v>0</v>
      </c>
      <c r="U12611" t="b">
        <v>1</v>
      </c>
      <c r="V12611">
        <v>29400</v>
      </c>
      <c r="W12611">
        <v>21600</v>
      </c>
      <c r="X12611">
        <v>2.1</v>
      </c>
      <c r="Y12611">
        <v>26000</v>
      </c>
      <c r="Z12611">
        <v>2.2799999999999998</v>
      </c>
    </row>
    <row r="12612" spans="1:26">
      <c r="A12612">
        <v>213249233</v>
      </c>
      <c r="B12612" t="s">
        <v>13070</v>
      </c>
      <c r="C12612" t="s">
        <v>3597</v>
      </c>
      <c r="D12612" t="s">
        <v>3698</v>
      </c>
      <c r="E12612" t="s">
        <v>3699</v>
      </c>
      <c r="F12612" t="s">
        <v>3600</v>
      </c>
      <c r="G12612">
        <v>213249233</v>
      </c>
      <c r="I12612" t="s">
        <v>3700</v>
      </c>
      <c r="J12612" t="s">
        <v>5238</v>
      </c>
      <c r="K12612" t="s">
        <v>3688</v>
      </c>
      <c r="L12612" t="s">
        <v>12070</v>
      </c>
      <c r="P12612">
        <v>10</v>
      </c>
      <c r="Q12612">
        <v>15.2</v>
      </c>
      <c r="R12612">
        <v>9.35</v>
      </c>
      <c r="S12612" t="b">
        <v>0</v>
      </c>
      <c r="T12612" t="b">
        <v>0</v>
      </c>
      <c r="U12612" t="b">
        <v>0</v>
      </c>
      <c r="V12612">
        <v>29400</v>
      </c>
      <c r="W12612">
        <v>21600</v>
      </c>
      <c r="X12612">
        <v>2.1</v>
      </c>
      <c r="Y12612">
        <v>30000</v>
      </c>
      <c r="Z12612">
        <v>2.2000000000000002</v>
      </c>
    </row>
    <row r="12613" spans="1:26">
      <c r="A12613">
        <v>213249234</v>
      </c>
      <c r="B12613" t="s">
        <v>13070</v>
      </c>
      <c r="C12613" t="s">
        <v>3597</v>
      </c>
      <c r="D12613" t="s">
        <v>3698</v>
      </c>
      <c r="E12613" t="s">
        <v>3699</v>
      </c>
      <c r="F12613" t="s">
        <v>3600</v>
      </c>
      <c r="G12613">
        <v>213249234</v>
      </c>
      <c r="I12613" t="s">
        <v>3700</v>
      </c>
      <c r="J12613" t="s">
        <v>5238</v>
      </c>
      <c r="K12613" t="s">
        <v>3688</v>
      </c>
      <c r="L12613" t="s">
        <v>12065</v>
      </c>
      <c r="P12613">
        <v>10.5</v>
      </c>
      <c r="Q12613">
        <v>15.2</v>
      </c>
      <c r="R12613">
        <v>9.5</v>
      </c>
      <c r="S12613" t="b">
        <v>0</v>
      </c>
      <c r="T12613" t="b">
        <v>0</v>
      </c>
      <c r="U12613" t="b">
        <v>0</v>
      </c>
      <c r="V12613">
        <v>29800</v>
      </c>
      <c r="W12613">
        <v>21600</v>
      </c>
      <c r="X12613">
        <v>2.1</v>
      </c>
      <c r="Y12613">
        <v>30000</v>
      </c>
      <c r="Z12613">
        <v>2.2000000000000002</v>
      </c>
    </row>
    <row r="12614" spans="1:26">
      <c r="A12614">
        <v>213249349</v>
      </c>
      <c r="B12614" t="s">
        <v>13070</v>
      </c>
      <c r="C12614" t="s">
        <v>3597</v>
      </c>
      <c r="D12614" t="s">
        <v>3698</v>
      </c>
      <c r="E12614" t="s">
        <v>3699</v>
      </c>
      <c r="F12614" t="s">
        <v>3600</v>
      </c>
      <c r="G12614">
        <v>213249349</v>
      </c>
      <c r="I12614" t="s">
        <v>3700</v>
      </c>
      <c r="J12614" t="s">
        <v>3704</v>
      </c>
      <c r="K12614" t="s">
        <v>3688</v>
      </c>
      <c r="L12614" t="s">
        <v>13763</v>
      </c>
      <c r="P12614">
        <v>10.5</v>
      </c>
      <c r="Q12614">
        <v>15</v>
      </c>
      <c r="R12614">
        <v>8.3000000000000007</v>
      </c>
      <c r="S12614" t="b">
        <v>0</v>
      </c>
      <c r="T12614" t="b">
        <v>0</v>
      </c>
      <c r="U12614" t="b">
        <v>0</v>
      </c>
      <c r="V12614">
        <v>22000</v>
      </c>
      <c r="W12614">
        <v>14000</v>
      </c>
      <c r="X12614">
        <v>2.1</v>
      </c>
      <c r="Y12614">
        <v>24000</v>
      </c>
      <c r="Z12614">
        <v>2.31</v>
      </c>
    </row>
    <row r="12615" spans="1:26">
      <c r="A12615">
        <v>213249350</v>
      </c>
      <c r="B12615" t="s">
        <v>13070</v>
      </c>
      <c r="C12615" t="s">
        <v>3597</v>
      </c>
      <c r="D12615" t="s">
        <v>3698</v>
      </c>
      <c r="E12615" t="s">
        <v>3699</v>
      </c>
      <c r="F12615" t="s">
        <v>3600</v>
      </c>
      <c r="G12615">
        <v>213249350</v>
      </c>
      <c r="I12615" t="s">
        <v>3700</v>
      </c>
      <c r="J12615" t="s">
        <v>3704</v>
      </c>
      <c r="K12615" t="s">
        <v>3688</v>
      </c>
      <c r="L12615" t="s">
        <v>13789</v>
      </c>
      <c r="P12615">
        <v>10.5</v>
      </c>
      <c r="Q12615">
        <v>15.2</v>
      </c>
      <c r="R12615">
        <v>8.4</v>
      </c>
      <c r="S12615" t="b">
        <v>0</v>
      </c>
      <c r="T12615" t="b">
        <v>0</v>
      </c>
      <c r="U12615" t="b">
        <v>1</v>
      </c>
      <c r="V12615">
        <v>22200</v>
      </c>
      <c r="W12615">
        <v>14000</v>
      </c>
      <c r="X12615">
        <v>2.1</v>
      </c>
      <c r="Y12615">
        <v>24000</v>
      </c>
      <c r="Z12615">
        <v>2.31</v>
      </c>
    </row>
    <row r="12616" spans="1:26">
      <c r="A12616">
        <v>213249351</v>
      </c>
      <c r="B12616" t="s">
        <v>13070</v>
      </c>
      <c r="C12616" t="s">
        <v>3597</v>
      </c>
      <c r="D12616" t="s">
        <v>3698</v>
      </c>
      <c r="E12616" t="s">
        <v>3699</v>
      </c>
      <c r="F12616" t="s">
        <v>3600</v>
      </c>
      <c r="G12616">
        <v>213249351</v>
      </c>
      <c r="I12616" t="s">
        <v>3700</v>
      </c>
      <c r="J12616" t="s">
        <v>3704</v>
      </c>
      <c r="K12616" t="s">
        <v>3688</v>
      </c>
      <c r="L12616" t="s">
        <v>13512</v>
      </c>
      <c r="P12616">
        <v>9</v>
      </c>
      <c r="Q12616">
        <v>15.2</v>
      </c>
      <c r="R12616">
        <v>8.5</v>
      </c>
      <c r="S12616" t="b">
        <v>0</v>
      </c>
      <c r="T12616" t="b">
        <v>0</v>
      </c>
      <c r="U12616" t="b">
        <v>0</v>
      </c>
      <c r="V12616">
        <v>31600</v>
      </c>
      <c r="W12616">
        <v>21000</v>
      </c>
      <c r="X12616">
        <v>2.1</v>
      </c>
      <c r="Y12616">
        <v>24000</v>
      </c>
      <c r="Z12616">
        <v>2.31</v>
      </c>
    </row>
    <row r="12617" spans="1:26">
      <c r="A12617">
        <v>213249352</v>
      </c>
      <c r="B12617" t="s">
        <v>13070</v>
      </c>
      <c r="C12617" t="s">
        <v>3597</v>
      </c>
      <c r="D12617" t="s">
        <v>3698</v>
      </c>
      <c r="E12617" t="s">
        <v>3699</v>
      </c>
      <c r="F12617" t="s">
        <v>3600</v>
      </c>
      <c r="G12617">
        <v>213249352</v>
      </c>
      <c r="I12617" t="s">
        <v>3700</v>
      </c>
      <c r="J12617" t="s">
        <v>3704</v>
      </c>
      <c r="K12617" t="s">
        <v>3688</v>
      </c>
      <c r="L12617" t="s">
        <v>13771</v>
      </c>
      <c r="P12617">
        <v>9</v>
      </c>
      <c r="Q12617">
        <v>15.2</v>
      </c>
      <c r="R12617">
        <v>8.5</v>
      </c>
      <c r="S12617" t="b">
        <v>0</v>
      </c>
      <c r="T12617" t="b">
        <v>0</v>
      </c>
      <c r="U12617" t="b">
        <v>0</v>
      </c>
      <c r="V12617">
        <v>31600</v>
      </c>
      <c r="W12617">
        <v>21000</v>
      </c>
      <c r="X12617">
        <v>2.1</v>
      </c>
      <c r="Y12617">
        <v>24000</v>
      </c>
      <c r="Z12617">
        <v>2.31</v>
      </c>
    </row>
    <row r="12618" spans="1:26">
      <c r="A12618">
        <v>213249353</v>
      </c>
      <c r="B12618" t="s">
        <v>13070</v>
      </c>
      <c r="C12618" t="s">
        <v>3597</v>
      </c>
      <c r="D12618" t="s">
        <v>3698</v>
      </c>
      <c r="E12618" t="s">
        <v>3699</v>
      </c>
      <c r="F12618" t="s">
        <v>3600</v>
      </c>
      <c r="G12618">
        <v>213249353</v>
      </c>
      <c r="I12618" t="s">
        <v>3700</v>
      </c>
      <c r="J12618" t="s">
        <v>3701</v>
      </c>
      <c r="K12618" t="s">
        <v>3688</v>
      </c>
      <c r="L12618" t="s">
        <v>13508</v>
      </c>
      <c r="P12618">
        <v>9.5</v>
      </c>
      <c r="Q12618">
        <v>15.2</v>
      </c>
      <c r="R12618">
        <v>8.5</v>
      </c>
      <c r="S12618" t="b">
        <v>0</v>
      </c>
      <c r="T12618" t="b">
        <v>0</v>
      </c>
      <c r="U12618" t="b">
        <v>0</v>
      </c>
      <c r="V12618">
        <v>50500</v>
      </c>
      <c r="W12618">
        <v>34200</v>
      </c>
      <c r="X12618">
        <v>2.1</v>
      </c>
      <c r="Y12618">
        <v>31400</v>
      </c>
      <c r="Z12618">
        <v>2.5</v>
      </c>
    </row>
    <row r="12619" spans="1:26">
      <c r="A12619">
        <v>213249354</v>
      </c>
      <c r="B12619" t="s">
        <v>13070</v>
      </c>
      <c r="C12619" t="s">
        <v>3597</v>
      </c>
      <c r="D12619" t="s">
        <v>3698</v>
      </c>
      <c r="E12619" t="s">
        <v>3699</v>
      </c>
      <c r="F12619" t="s">
        <v>3600</v>
      </c>
      <c r="G12619">
        <v>213249354</v>
      </c>
      <c r="I12619" t="s">
        <v>3700</v>
      </c>
      <c r="J12619" t="s">
        <v>3701</v>
      </c>
      <c r="K12619" t="s">
        <v>3688</v>
      </c>
      <c r="L12619" t="s">
        <v>13825</v>
      </c>
      <c r="P12619">
        <v>9.5</v>
      </c>
      <c r="Q12619">
        <v>15.2</v>
      </c>
      <c r="R12619">
        <v>8.5</v>
      </c>
      <c r="S12619" t="b">
        <v>0</v>
      </c>
      <c r="T12619" t="b">
        <v>0</v>
      </c>
      <c r="U12619" t="b">
        <v>0</v>
      </c>
      <c r="V12619">
        <v>50500</v>
      </c>
      <c r="W12619">
        <v>34200</v>
      </c>
      <c r="X12619">
        <v>2.1</v>
      </c>
      <c r="Y12619">
        <v>31400</v>
      </c>
      <c r="Z12619">
        <v>2.5</v>
      </c>
    </row>
    <row r="12620" spans="1:26">
      <c r="A12620">
        <v>213156950</v>
      </c>
      <c r="B12620" t="s">
        <v>12237</v>
      </c>
      <c r="C12620" t="s">
        <v>3597</v>
      </c>
      <c r="D12620" t="s">
        <v>4034</v>
      </c>
      <c r="E12620" t="s">
        <v>4412</v>
      </c>
      <c r="F12620" t="s">
        <v>3600</v>
      </c>
      <c r="G12620">
        <v>213156950</v>
      </c>
      <c r="I12620" t="s">
        <v>3601</v>
      </c>
      <c r="J12620" t="s">
        <v>5247</v>
      </c>
      <c r="L12620" t="s">
        <v>12353</v>
      </c>
      <c r="P12620">
        <v>10</v>
      </c>
      <c r="Q12620">
        <v>16.899999999999999</v>
      </c>
      <c r="R12620">
        <v>9</v>
      </c>
      <c r="S12620" t="b">
        <v>0</v>
      </c>
      <c r="T12620" t="b">
        <v>0</v>
      </c>
      <c r="U12620" t="b">
        <v>0</v>
      </c>
      <c r="V12620">
        <v>30000</v>
      </c>
      <c r="W12620">
        <v>19600</v>
      </c>
      <c r="X12620">
        <v>2.4</v>
      </c>
      <c r="Y12620">
        <v>30000</v>
      </c>
      <c r="Z12620">
        <v>2</v>
      </c>
    </row>
    <row r="12621" spans="1:26">
      <c r="A12621">
        <v>213156953</v>
      </c>
      <c r="B12621" t="s">
        <v>12237</v>
      </c>
      <c r="C12621" t="s">
        <v>3597</v>
      </c>
      <c r="D12621" t="s">
        <v>4034</v>
      </c>
      <c r="E12621" t="s">
        <v>11946</v>
      </c>
      <c r="F12621" t="s">
        <v>3600</v>
      </c>
      <c r="G12621">
        <v>213156953</v>
      </c>
      <c r="I12621" t="s">
        <v>3601</v>
      </c>
      <c r="J12621" t="s">
        <v>11964</v>
      </c>
      <c r="L12621" t="s">
        <v>12314</v>
      </c>
      <c r="P12621">
        <v>10</v>
      </c>
      <c r="Q12621">
        <v>16.899999999999999</v>
      </c>
      <c r="R12621">
        <v>9</v>
      </c>
      <c r="S12621" t="b">
        <v>0</v>
      </c>
      <c r="T12621" t="b">
        <v>0</v>
      </c>
      <c r="U12621" t="b">
        <v>0</v>
      </c>
      <c r="V12621">
        <v>30000</v>
      </c>
      <c r="W12621">
        <v>19600</v>
      </c>
      <c r="X12621">
        <v>2.4</v>
      </c>
      <c r="Y12621">
        <v>30000</v>
      </c>
      <c r="Z12621">
        <v>2</v>
      </c>
    </row>
    <row r="12622" spans="1:26">
      <c r="A12622">
        <v>213194987</v>
      </c>
      <c r="B12622" t="s">
        <v>13075</v>
      </c>
      <c r="C12622" t="s">
        <v>3597</v>
      </c>
      <c r="D12622" t="s">
        <v>4350</v>
      </c>
      <c r="E12622" t="s">
        <v>6187</v>
      </c>
      <c r="F12622" t="s">
        <v>3621</v>
      </c>
      <c r="G12622">
        <v>213194987</v>
      </c>
      <c r="I12622" t="s">
        <v>3622</v>
      </c>
      <c r="J12622" t="s">
        <v>13360</v>
      </c>
      <c r="K12622" t="s">
        <v>3624</v>
      </c>
      <c r="L12622" t="s">
        <v>13824</v>
      </c>
      <c r="P12622">
        <v>12.5</v>
      </c>
      <c r="Q12622">
        <v>22</v>
      </c>
      <c r="R12622">
        <v>11</v>
      </c>
      <c r="S12622" t="b">
        <v>0</v>
      </c>
      <c r="T12622" t="b">
        <v>0</v>
      </c>
      <c r="U12622" t="b">
        <v>1</v>
      </c>
      <c r="V12622">
        <v>12000</v>
      </c>
      <c r="W12622">
        <v>14500</v>
      </c>
      <c r="X12622">
        <v>2.44</v>
      </c>
      <c r="Y12622">
        <v>14500</v>
      </c>
      <c r="Z12622">
        <v>2.44</v>
      </c>
    </row>
    <row r="12623" spans="1:26">
      <c r="A12623">
        <v>213238803</v>
      </c>
      <c r="B12623" t="s">
        <v>13075</v>
      </c>
      <c r="C12623" t="s">
        <v>3597</v>
      </c>
      <c r="D12623" t="s">
        <v>4350</v>
      </c>
      <c r="E12623" t="s">
        <v>6187</v>
      </c>
      <c r="F12623" t="s">
        <v>3621</v>
      </c>
      <c r="G12623">
        <v>213238803</v>
      </c>
      <c r="I12623" t="s">
        <v>3622</v>
      </c>
      <c r="J12623" t="s">
        <v>13359</v>
      </c>
      <c r="K12623" t="s">
        <v>3624</v>
      </c>
      <c r="L12623" t="s">
        <v>13823</v>
      </c>
      <c r="P12623">
        <v>16</v>
      </c>
      <c r="Q12623">
        <v>25</v>
      </c>
      <c r="R12623">
        <v>11</v>
      </c>
      <c r="S12623" t="b">
        <v>0</v>
      </c>
      <c r="T12623" t="b">
        <v>0</v>
      </c>
      <c r="U12623" t="b">
        <v>1</v>
      </c>
      <c r="V12623">
        <v>12000</v>
      </c>
      <c r="W12623">
        <v>18900</v>
      </c>
      <c r="X12623">
        <v>2.2200000000000002</v>
      </c>
      <c r="Y12623">
        <v>18900</v>
      </c>
      <c r="Z12623">
        <v>2.2200000000000002</v>
      </c>
    </row>
    <row r="12624" spans="1:26">
      <c r="A12624">
        <v>213246052</v>
      </c>
      <c r="B12624" t="s">
        <v>13075</v>
      </c>
      <c r="C12624" t="s">
        <v>3597</v>
      </c>
      <c r="D12624" t="s">
        <v>4350</v>
      </c>
      <c r="E12624" t="s">
        <v>6187</v>
      </c>
      <c r="F12624" t="s">
        <v>3621</v>
      </c>
      <c r="G12624">
        <v>213246052</v>
      </c>
      <c r="I12624" t="s">
        <v>3622</v>
      </c>
      <c r="J12624" t="s">
        <v>13358</v>
      </c>
      <c r="K12624" t="s">
        <v>3624</v>
      </c>
      <c r="L12624" t="s">
        <v>13822</v>
      </c>
      <c r="P12624">
        <v>13</v>
      </c>
      <c r="Q12624">
        <v>25</v>
      </c>
      <c r="R12624">
        <v>11.5</v>
      </c>
      <c r="S12624" t="b">
        <v>0</v>
      </c>
      <c r="T12624" t="b">
        <v>0</v>
      </c>
      <c r="U12624" t="b">
        <v>1</v>
      </c>
      <c r="V12624">
        <v>18000</v>
      </c>
      <c r="W12624">
        <v>22600</v>
      </c>
      <c r="X12624">
        <v>2.2799999999999998</v>
      </c>
      <c r="Y12624">
        <v>22600</v>
      </c>
      <c r="Z12624">
        <v>2.2799999999999998</v>
      </c>
    </row>
    <row r="12625" spans="1:26">
      <c r="A12625">
        <v>213246053</v>
      </c>
      <c r="B12625" t="s">
        <v>13075</v>
      </c>
      <c r="C12625" t="s">
        <v>3597</v>
      </c>
      <c r="D12625" t="s">
        <v>4350</v>
      </c>
      <c r="E12625" t="s">
        <v>6187</v>
      </c>
      <c r="F12625" t="s">
        <v>3621</v>
      </c>
      <c r="G12625">
        <v>213246053</v>
      </c>
      <c r="I12625" t="s">
        <v>3622</v>
      </c>
      <c r="J12625" t="s">
        <v>13356</v>
      </c>
      <c r="K12625" t="s">
        <v>3624</v>
      </c>
      <c r="L12625" t="s">
        <v>13820</v>
      </c>
      <c r="P12625">
        <v>13</v>
      </c>
      <c r="Q12625">
        <v>24</v>
      </c>
      <c r="R12625">
        <v>11</v>
      </c>
      <c r="S12625" t="b">
        <v>0</v>
      </c>
      <c r="T12625" t="b">
        <v>0</v>
      </c>
      <c r="U12625" t="b">
        <v>1</v>
      </c>
      <c r="V12625">
        <v>18000</v>
      </c>
      <c r="W12625">
        <v>22000</v>
      </c>
      <c r="X12625">
        <v>2.2999999999999998</v>
      </c>
      <c r="Y12625">
        <v>22000</v>
      </c>
      <c r="Z12625">
        <v>2.2999999999999998</v>
      </c>
    </row>
    <row r="12626" spans="1:26">
      <c r="A12626">
        <v>213246054</v>
      </c>
      <c r="B12626" t="s">
        <v>13075</v>
      </c>
      <c r="C12626" t="s">
        <v>3597</v>
      </c>
      <c r="D12626" t="s">
        <v>4350</v>
      </c>
      <c r="E12626" t="s">
        <v>6187</v>
      </c>
      <c r="F12626" t="s">
        <v>3621</v>
      </c>
      <c r="G12626">
        <v>213246054</v>
      </c>
      <c r="I12626" t="s">
        <v>3622</v>
      </c>
      <c r="J12626" t="s">
        <v>13355</v>
      </c>
      <c r="K12626" t="s">
        <v>3624</v>
      </c>
      <c r="L12626" t="s">
        <v>13819</v>
      </c>
      <c r="P12626">
        <v>10</v>
      </c>
      <c r="Q12626">
        <v>22</v>
      </c>
      <c r="R12626">
        <v>11</v>
      </c>
      <c r="S12626" t="b">
        <v>0</v>
      </c>
      <c r="T12626" t="b">
        <v>0</v>
      </c>
      <c r="U12626" t="b">
        <v>1</v>
      </c>
      <c r="V12626">
        <v>22000</v>
      </c>
      <c r="W12626">
        <v>22400</v>
      </c>
      <c r="X12626">
        <v>2.34</v>
      </c>
      <c r="Y12626">
        <v>22400</v>
      </c>
      <c r="Z12626">
        <v>2.34</v>
      </c>
    </row>
    <row r="12627" spans="1:26">
      <c r="A12627">
        <v>207188911</v>
      </c>
      <c r="B12627" t="s">
        <v>13074</v>
      </c>
      <c r="C12627" t="s">
        <v>3597</v>
      </c>
      <c r="D12627" t="s">
        <v>1049</v>
      </c>
      <c r="E12627" t="s">
        <v>3855</v>
      </c>
      <c r="F12627" t="s">
        <v>3621</v>
      </c>
      <c r="G12627">
        <v>207188911</v>
      </c>
      <c r="I12627" t="s">
        <v>3622</v>
      </c>
      <c r="J12627" t="s">
        <v>13354</v>
      </c>
      <c r="K12627" t="s">
        <v>3624</v>
      </c>
      <c r="L12627" t="s">
        <v>13818</v>
      </c>
      <c r="M12627">
        <v>15</v>
      </c>
      <c r="N12627">
        <v>23.5</v>
      </c>
      <c r="O12627">
        <v>11</v>
      </c>
      <c r="P12627">
        <v>15</v>
      </c>
      <c r="Q12627">
        <v>23.5</v>
      </c>
      <c r="R12627">
        <v>12</v>
      </c>
      <c r="S12627" t="b">
        <v>0</v>
      </c>
      <c r="T12627" t="b">
        <v>0</v>
      </c>
      <c r="U12627" t="b">
        <v>1</v>
      </c>
      <c r="V12627">
        <v>6000</v>
      </c>
      <c r="W12627">
        <v>7500</v>
      </c>
      <c r="X12627">
        <v>2.5</v>
      </c>
      <c r="Y12627">
        <v>10000</v>
      </c>
      <c r="Z12627">
        <v>2.38</v>
      </c>
    </row>
    <row r="12628" spans="1:26">
      <c r="A12628">
        <v>207188914</v>
      </c>
      <c r="B12628" t="s">
        <v>13074</v>
      </c>
      <c r="C12628" t="s">
        <v>3597</v>
      </c>
      <c r="D12628" t="s">
        <v>1049</v>
      </c>
      <c r="E12628" t="s">
        <v>3858</v>
      </c>
      <c r="F12628" t="s">
        <v>3621</v>
      </c>
      <c r="G12628">
        <v>207188914</v>
      </c>
      <c r="I12628" t="s">
        <v>3622</v>
      </c>
      <c r="J12628" t="s">
        <v>13354</v>
      </c>
      <c r="K12628" t="s">
        <v>3624</v>
      </c>
      <c r="L12628" t="s">
        <v>13818</v>
      </c>
      <c r="M12628">
        <v>15</v>
      </c>
      <c r="N12628">
        <v>23.5</v>
      </c>
      <c r="O12628">
        <v>11</v>
      </c>
      <c r="P12628">
        <v>15</v>
      </c>
      <c r="Q12628">
        <v>23.5</v>
      </c>
      <c r="R12628">
        <v>12</v>
      </c>
      <c r="S12628" t="b">
        <v>0</v>
      </c>
      <c r="T12628" t="b">
        <v>0</v>
      </c>
      <c r="U12628" t="b">
        <v>1</v>
      </c>
      <c r="V12628">
        <v>6000</v>
      </c>
      <c r="W12628">
        <v>7500</v>
      </c>
      <c r="X12628">
        <v>2.5</v>
      </c>
      <c r="Y12628">
        <v>10000</v>
      </c>
      <c r="Z12628">
        <v>2.38</v>
      </c>
    </row>
    <row r="12629" spans="1:26">
      <c r="A12629">
        <v>207188917</v>
      </c>
      <c r="B12629" t="s">
        <v>13074</v>
      </c>
      <c r="C12629" t="s">
        <v>3597</v>
      </c>
      <c r="D12629" t="s">
        <v>1049</v>
      </c>
      <c r="E12629" t="s">
        <v>3857</v>
      </c>
      <c r="F12629" t="s">
        <v>3621</v>
      </c>
      <c r="G12629">
        <v>207188917</v>
      </c>
      <c r="I12629" t="s">
        <v>3622</v>
      </c>
      <c r="J12629" t="s">
        <v>13354</v>
      </c>
      <c r="K12629" t="s">
        <v>3624</v>
      </c>
      <c r="L12629" t="s">
        <v>13818</v>
      </c>
      <c r="M12629">
        <v>15</v>
      </c>
      <c r="N12629">
        <v>23.5</v>
      </c>
      <c r="O12629">
        <v>11</v>
      </c>
      <c r="P12629">
        <v>15</v>
      </c>
      <c r="Q12629">
        <v>23.5</v>
      </c>
      <c r="R12629">
        <v>12</v>
      </c>
      <c r="S12629" t="b">
        <v>0</v>
      </c>
      <c r="T12629" t="b">
        <v>0</v>
      </c>
      <c r="U12629" t="b">
        <v>1</v>
      </c>
      <c r="V12629">
        <v>6000</v>
      </c>
      <c r="W12629">
        <v>7500</v>
      </c>
      <c r="X12629">
        <v>2.5</v>
      </c>
      <c r="Y12629">
        <v>10000</v>
      </c>
      <c r="Z12629">
        <v>2.38</v>
      </c>
    </row>
    <row r="12630" spans="1:26">
      <c r="A12630">
        <v>207188926</v>
      </c>
      <c r="B12630" t="s">
        <v>13074</v>
      </c>
      <c r="C12630" t="s">
        <v>3597</v>
      </c>
      <c r="D12630" t="s">
        <v>1049</v>
      </c>
      <c r="E12630" t="s">
        <v>3860</v>
      </c>
      <c r="F12630" t="s">
        <v>3621</v>
      </c>
      <c r="G12630">
        <v>207188926</v>
      </c>
      <c r="I12630" t="s">
        <v>3622</v>
      </c>
      <c r="J12630" t="s">
        <v>13354</v>
      </c>
      <c r="K12630" t="s">
        <v>3624</v>
      </c>
      <c r="L12630" t="s">
        <v>13818</v>
      </c>
      <c r="M12630">
        <v>15</v>
      </c>
      <c r="N12630">
        <v>23.5</v>
      </c>
      <c r="O12630">
        <v>11</v>
      </c>
      <c r="P12630">
        <v>15</v>
      </c>
      <c r="Q12630">
        <v>23.5</v>
      </c>
      <c r="R12630">
        <v>12</v>
      </c>
      <c r="S12630" t="b">
        <v>0</v>
      </c>
      <c r="T12630" t="b">
        <v>0</v>
      </c>
      <c r="U12630" t="b">
        <v>1</v>
      </c>
      <c r="V12630">
        <v>6000</v>
      </c>
      <c r="W12630">
        <v>7500</v>
      </c>
      <c r="X12630">
        <v>2.5</v>
      </c>
      <c r="Y12630">
        <v>10000</v>
      </c>
      <c r="Z12630">
        <v>2.38</v>
      </c>
    </row>
    <row r="12631" spans="1:26">
      <c r="A12631">
        <v>207188905</v>
      </c>
      <c r="B12631" t="s">
        <v>13074</v>
      </c>
      <c r="C12631" t="s">
        <v>3597</v>
      </c>
      <c r="D12631" t="s">
        <v>1049</v>
      </c>
      <c r="E12631" t="s">
        <v>3854</v>
      </c>
      <c r="F12631" t="s">
        <v>3621</v>
      </c>
      <c r="G12631">
        <v>207188905</v>
      </c>
      <c r="I12631" t="s">
        <v>3622</v>
      </c>
      <c r="J12631" t="s">
        <v>13354</v>
      </c>
      <c r="K12631" t="s">
        <v>3624</v>
      </c>
      <c r="L12631" t="s">
        <v>13818</v>
      </c>
      <c r="M12631">
        <v>15</v>
      </c>
      <c r="N12631">
        <v>23.5</v>
      </c>
      <c r="O12631">
        <v>11</v>
      </c>
      <c r="P12631">
        <v>15</v>
      </c>
      <c r="Q12631">
        <v>23.5</v>
      </c>
      <c r="R12631">
        <v>12</v>
      </c>
      <c r="S12631" t="b">
        <v>0</v>
      </c>
      <c r="T12631" t="b">
        <v>0</v>
      </c>
      <c r="U12631" t="b">
        <v>1</v>
      </c>
      <c r="V12631">
        <v>6000</v>
      </c>
      <c r="W12631">
        <v>7500</v>
      </c>
      <c r="X12631">
        <v>2.5</v>
      </c>
      <c r="Y12631">
        <v>10000</v>
      </c>
      <c r="Z12631">
        <v>2.38</v>
      </c>
    </row>
    <row r="12632" spans="1:26">
      <c r="A12632">
        <v>207188923</v>
      </c>
      <c r="B12632" t="s">
        <v>13074</v>
      </c>
      <c r="C12632" t="s">
        <v>3597</v>
      </c>
      <c r="D12632" t="s">
        <v>1049</v>
      </c>
      <c r="E12632" t="s">
        <v>3834</v>
      </c>
      <c r="F12632" t="s">
        <v>3621</v>
      </c>
      <c r="G12632">
        <v>207188923</v>
      </c>
      <c r="I12632" t="s">
        <v>3622</v>
      </c>
      <c r="J12632" t="s">
        <v>13354</v>
      </c>
      <c r="K12632" t="s">
        <v>3624</v>
      </c>
      <c r="L12632" t="s">
        <v>13818</v>
      </c>
      <c r="M12632">
        <v>15</v>
      </c>
      <c r="N12632">
        <v>23.5</v>
      </c>
      <c r="O12632">
        <v>11</v>
      </c>
      <c r="P12632">
        <v>15</v>
      </c>
      <c r="Q12632">
        <v>23.5</v>
      </c>
      <c r="R12632">
        <v>12</v>
      </c>
      <c r="S12632" t="b">
        <v>0</v>
      </c>
      <c r="T12632" t="b">
        <v>0</v>
      </c>
      <c r="U12632" t="b">
        <v>1</v>
      </c>
      <c r="V12632">
        <v>6000</v>
      </c>
      <c r="W12632">
        <v>7500</v>
      </c>
      <c r="X12632">
        <v>2.5</v>
      </c>
      <c r="Y12632">
        <v>10000</v>
      </c>
      <c r="Z12632">
        <v>2.38</v>
      </c>
    </row>
    <row r="12633" spans="1:26">
      <c r="A12633">
        <v>207188929</v>
      </c>
      <c r="B12633" t="s">
        <v>13074</v>
      </c>
      <c r="C12633" t="s">
        <v>3597</v>
      </c>
      <c r="D12633" t="s">
        <v>1049</v>
      </c>
      <c r="E12633" t="s">
        <v>3861</v>
      </c>
      <c r="F12633" t="s">
        <v>3621</v>
      </c>
      <c r="G12633">
        <v>207188929</v>
      </c>
      <c r="I12633" t="s">
        <v>3622</v>
      </c>
      <c r="J12633" t="s">
        <v>13354</v>
      </c>
      <c r="K12633" t="s">
        <v>3624</v>
      </c>
      <c r="L12633" t="s">
        <v>13818</v>
      </c>
      <c r="M12633">
        <v>15</v>
      </c>
      <c r="N12633">
        <v>23.5</v>
      </c>
      <c r="O12633">
        <v>11</v>
      </c>
      <c r="P12633">
        <v>15</v>
      </c>
      <c r="Q12633">
        <v>23.5</v>
      </c>
      <c r="R12633">
        <v>12</v>
      </c>
      <c r="S12633" t="b">
        <v>0</v>
      </c>
      <c r="T12633" t="b">
        <v>0</v>
      </c>
      <c r="U12633" t="b">
        <v>1</v>
      </c>
      <c r="V12633">
        <v>6000</v>
      </c>
      <c r="W12633">
        <v>7500</v>
      </c>
      <c r="X12633">
        <v>2.5</v>
      </c>
      <c r="Y12633">
        <v>10000</v>
      </c>
      <c r="Z12633">
        <v>2.38</v>
      </c>
    </row>
    <row r="12634" spans="1:26">
      <c r="A12634">
        <v>207188908</v>
      </c>
      <c r="B12634" t="s">
        <v>13074</v>
      </c>
      <c r="C12634" t="s">
        <v>3597</v>
      </c>
      <c r="D12634" t="s">
        <v>1049</v>
      </c>
      <c r="E12634" t="s">
        <v>3856</v>
      </c>
      <c r="F12634" t="s">
        <v>3621</v>
      </c>
      <c r="G12634">
        <v>207188908</v>
      </c>
      <c r="I12634" t="s">
        <v>3622</v>
      </c>
      <c r="J12634" t="s">
        <v>13354</v>
      </c>
      <c r="K12634" t="s">
        <v>3624</v>
      </c>
      <c r="L12634" t="s">
        <v>13818</v>
      </c>
      <c r="M12634">
        <v>15</v>
      </c>
      <c r="N12634">
        <v>23.5</v>
      </c>
      <c r="O12634">
        <v>11</v>
      </c>
      <c r="P12634">
        <v>15</v>
      </c>
      <c r="Q12634">
        <v>23.5</v>
      </c>
      <c r="R12634">
        <v>12</v>
      </c>
      <c r="S12634" t="b">
        <v>0</v>
      </c>
      <c r="T12634" t="b">
        <v>0</v>
      </c>
      <c r="U12634" t="b">
        <v>1</v>
      </c>
      <c r="V12634">
        <v>6000</v>
      </c>
      <c r="W12634">
        <v>7500</v>
      </c>
      <c r="X12634">
        <v>2.5</v>
      </c>
      <c r="Y12634">
        <v>10000</v>
      </c>
      <c r="Z12634">
        <v>2.38</v>
      </c>
    </row>
    <row r="12635" spans="1:26">
      <c r="A12635">
        <v>207188920</v>
      </c>
      <c r="B12635" t="s">
        <v>13074</v>
      </c>
      <c r="C12635" t="s">
        <v>3597</v>
      </c>
      <c r="D12635" t="s">
        <v>1049</v>
      </c>
      <c r="E12635" t="s">
        <v>3859</v>
      </c>
      <c r="F12635" t="s">
        <v>3621</v>
      </c>
      <c r="G12635">
        <v>207188920</v>
      </c>
      <c r="I12635" t="s">
        <v>3622</v>
      </c>
      <c r="J12635" t="s">
        <v>13354</v>
      </c>
      <c r="K12635" t="s">
        <v>3624</v>
      </c>
      <c r="L12635" t="s">
        <v>13818</v>
      </c>
      <c r="M12635">
        <v>15</v>
      </c>
      <c r="N12635">
        <v>23.5</v>
      </c>
      <c r="O12635">
        <v>11</v>
      </c>
      <c r="P12635">
        <v>15</v>
      </c>
      <c r="Q12635">
        <v>23.5</v>
      </c>
      <c r="R12635">
        <v>12</v>
      </c>
      <c r="S12635" t="b">
        <v>0</v>
      </c>
      <c r="T12635" t="b">
        <v>0</v>
      </c>
      <c r="U12635" t="b">
        <v>1</v>
      </c>
      <c r="V12635">
        <v>6000</v>
      </c>
      <c r="W12635">
        <v>7500</v>
      </c>
      <c r="X12635">
        <v>2.5</v>
      </c>
      <c r="Y12635">
        <v>10000</v>
      </c>
      <c r="Z12635">
        <v>2.38</v>
      </c>
    </row>
    <row r="12636" spans="1:26">
      <c r="A12636">
        <v>207188932</v>
      </c>
      <c r="B12636" t="s">
        <v>13074</v>
      </c>
      <c r="C12636" t="s">
        <v>3597</v>
      </c>
      <c r="D12636" t="s">
        <v>1049</v>
      </c>
      <c r="E12636" t="s">
        <v>3862</v>
      </c>
      <c r="F12636" t="s">
        <v>3621</v>
      </c>
      <c r="G12636">
        <v>207188932</v>
      </c>
      <c r="I12636" t="s">
        <v>3622</v>
      </c>
      <c r="J12636" t="s">
        <v>13354</v>
      </c>
      <c r="K12636" t="s">
        <v>3624</v>
      </c>
      <c r="L12636" t="s">
        <v>13818</v>
      </c>
      <c r="M12636">
        <v>15</v>
      </c>
      <c r="N12636">
        <v>23.5</v>
      </c>
      <c r="O12636">
        <v>11</v>
      </c>
      <c r="P12636">
        <v>15</v>
      </c>
      <c r="Q12636">
        <v>23.5</v>
      </c>
      <c r="R12636">
        <v>12</v>
      </c>
      <c r="S12636" t="b">
        <v>0</v>
      </c>
      <c r="T12636" t="b">
        <v>0</v>
      </c>
      <c r="U12636" t="b">
        <v>1</v>
      </c>
      <c r="V12636">
        <v>6000</v>
      </c>
      <c r="W12636">
        <v>7500</v>
      </c>
      <c r="X12636">
        <v>2.5</v>
      </c>
      <c r="Y12636">
        <v>10000</v>
      </c>
      <c r="Z12636">
        <v>2.38</v>
      </c>
    </row>
    <row r="12637" spans="1:26">
      <c r="A12637">
        <v>211756558</v>
      </c>
      <c r="B12637" t="s">
        <v>13074</v>
      </c>
      <c r="C12637" t="s">
        <v>3597</v>
      </c>
      <c r="D12637" t="s">
        <v>1049</v>
      </c>
      <c r="E12637" t="s">
        <v>13089</v>
      </c>
      <c r="F12637" t="s">
        <v>3621</v>
      </c>
      <c r="G12637">
        <v>211756558</v>
      </c>
      <c r="I12637" t="s">
        <v>3622</v>
      </c>
      <c r="J12637" t="s">
        <v>13354</v>
      </c>
      <c r="K12637" t="s">
        <v>3624</v>
      </c>
      <c r="L12637" t="s">
        <v>13818</v>
      </c>
      <c r="M12637">
        <v>15</v>
      </c>
      <c r="N12637">
        <v>23.5</v>
      </c>
      <c r="O12637">
        <v>11</v>
      </c>
      <c r="P12637">
        <v>15</v>
      </c>
      <c r="Q12637">
        <v>23.5</v>
      </c>
      <c r="R12637">
        <v>12</v>
      </c>
      <c r="S12637" t="b">
        <v>0</v>
      </c>
      <c r="T12637" t="b">
        <v>0</v>
      </c>
      <c r="U12637" t="b">
        <v>1</v>
      </c>
      <c r="V12637">
        <v>6000</v>
      </c>
      <c r="W12637">
        <v>7500</v>
      </c>
      <c r="X12637">
        <v>2.5</v>
      </c>
      <c r="Y12637">
        <v>10000</v>
      </c>
      <c r="Z12637">
        <v>2.38</v>
      </c>
    </row>
    <row r="12638" spans="1:26">
      <c r="A12638">
        <v>206361879</v>
      </c>
      <c r="B12638" t="s">
        <v>4894</v>
      </c>
      <c r="C12638" t="s">
        <v>3597</v>
      </c>
      <c r="D12638" t="s">
        <v>1049</v>
      </c>
      <c r="E12638" t="s">
        <v>3855</v>
      </c>
      <c r="F12638" t="s">
        <v>3621</v>
      </c>
      <c r="G12638">
        <v>206361879</v>
      </c>
      <c r="I12638" t="s">
        <v>3622</v>
      </c>
      <c r="J12638" t="s">
        <v>4907</v>
      </c>
      <c r="K12638" t="s">
        <v>3624</v>
      </c>
      <c r="L12638" t="s">
        <v>4908</v>
      </c>
      <c r="M12638">
        <v>15.8</v>
      </c>
      <c r="N12638">
        <v>25.5</v>
      </c>
      <c r="O12638">
        <v>12.5</v>
      </c>
      <c r="P12638">
        <v>15.8</v>
      </c>
      <c r="Q12638">
        <v>26.4</v>
      </c>
      <c r="R12638">
        <v>11.6</v>
      </c>
      <c r="S12638" t="b">
        <v>0</v>
      </c>
      <c r="T12638" t="b">
        <v>0</v>
      </c>
      <c r="U12638" t="b">
        <v>1</v>
      </c>
      <c r="V12638">
        <v>9000</v>
      </c>
      <c r="W12638">
        <v>9300</v>
      </c>
      <c r="X12638">
        <v>2.5</v>
      </c>
      <c r="Y12638">
        <v>12235</v>
      </c>
      <c r="Z12638">
        <v>1.98</v>
      </c>
    </row>
    <row r="12639" spans="1:26">
      <c r="A12639">
        <v>206361884</v>
      </c>
      <c r="B12639" t="s">
        <v>4894</v>
      </c>
      <c r="C12639" t="s">
        <v>3597</v>
      </c>
      <c r="D12639" t="s">
        <v>1049</v>
      </c>
      <c r="E12639" t="s">
        <v>3858</v>
      </c>
      <c r="F12639" t="s">
        <v>3621</v>
      </c>
      <c r="G12639">
        <v>206361884</v>
      </c>
      <c r="I12639" t="s">
        <v>3622</v>
      </c>
      <c r="J12639" t="s">
        <v>4907</v>
      </c>
      <c r="K12639" t="s">
        <v>3624</v>
      </c>
      <c r="L12639" t="s">
        <v>4908</v>
      </c>
      <c r="M12639">
        <v>15.8</v>
      </c>
      <c r="N12639">
        <v>25.5</v>
      </c>
      <c r="O12639">
        <v>12.5</v>
      </c>
      <c r="P12639">
        <v>15.8</v>
      </c>
      <c r="Q12639">
        <v>26.4</v>
      </c>
      <c r="R12639">
        <v>11.6</v>
      </c>
      <c r="S12639" t="b">
        <v>0</v>
      </c>
      <c r="T12639" t="b">
        <v>0</v>
      </c>
      <c r="U12639" t="b">
        <v>1</v>
      </c>
      <c r="V12639">
        <v>9000</v>
      </c>
      <c r="W12639">
        <v>9300</v>
      </c>
      <c r="X12639">
        <v>2.5</v>
      </c>
      <c r="Y12639">
        <v>12235</v>
      </c>
      <c r="Z12639">
        <v>1.98</v>
      </c>
    </row>
    <row r="12640" spans="1:26">
      <c r="A12640">
        <v>206361889</v>
      </c>
      <c r="B12640" t="s">
        <v>4894</v>
      </c>
      <c r="C12640" t="s">
        <v>3597</v>
      </c>
      <c r="D12640" t="s">
        <v>1049</v>
      </c>
      <c r="E12640" t="s">
        <v>3857</v>
      </c>
      <c r="F12640" t="s">
        <v>3621</v>
      </c>
      <c r="G12640">
        <v>206361889</v>
      </c>
      <c r="I12640" t="s">
        <v>3622</v>
      </c>
      <c r="J12640" t="s">
        <v>4907</v>
      </c>
      <c r="K12640" t="s">
        <v>3624</v>
      </c>
      <c r="L12640" t="s">
        <v>4908</v>
      </c>
      <c r="M12640">
        <v>15.8</v>
      </c>
      <c r="N12640">
        <v>25.5</v>
      </c>
      <c r="O12640">
        <v>12.5</v>
      </c>
      <c r="P12640">
        <v>15.8</v>
      </c>
      <c r="Q12640">
        <v>26.4</v>
      </c>
      <c r="R12640">
        <v>11.6</v>
      </c>
      <c r="S12640" t="b">
        <v>0</v>
      </c>
      <c r="T12640" t="b">
        <v>0</v>
      </c>
      <c r="U12640" t="b">
        <v>1</v>
      </c>
      <c r="V12640">
        <v>9000</v>
      </c>
      <c r="W12640">
        <v>9300</v>
      </c>
      <c r="X12640">
        <v>2.5</v>
      </c>
      <c r="Y12640">
        <v>12235</v>
      </c>
      <c r="Z12640">
        <v>1.98</v>
      </c>
    </row>
    <row r="12641" spans="1:26">
      <c r="A12641">
        <v>206361904</v>
      </c>
      <c r="B12641" t="s">
        <v>4894</v>
      </c>
      <c r="C12641" t="s">
        <v>3597</v>
      </c>
      <c r="D12641" t="s">
        <v>1049</v>
      </c>
      <c r="E12641" t="s">
        <v>3860</v>
      </c>
      <c r="F12641" t="s">
        <v>3621</v>
      </c>
      <c r="G12641">
        <v>206361904</v>
      </c>
      <c r="I12641" t="s">
        <v>3622</v>
      </c>
      <c r="J12641" t="s">
        <v>4907</v>
      </c>
      <c r="K12641" t="s">
        <v>3624</v>
      </c>
      <c r="L12641" t="s">
        <v>4908</v>
      </c>
      <c r="M12641">
        <v>15.8</v>
      </c>
      <c r="N12641">
        <v>25.5</v>
      </c>
      <c r="O12641">
        <v>12.5</v>
      </c>
      <c r="P12641">
        <v>15.8</v>
      </c>
      <c r="Q12641">
        <v>26.4</v>
      </c>
      <c r="R12641">
        <v>11.6</v>
      </c>
      <c r="S12641" t="b">
        <v>0</v>
      </c>
      <c r="T12641" t="b">
        <v>0</v>
      </c>
      <c r="U12641" t="b">
        <v>1</v>
      </c>
      <c r="V12641">
        <v>9000</v>
      </c>
      <c r="W12641">
        <v>9300</v>
      </c>
      <c r="X12641">
        <v>2.5</v>
      </c>
      <c r="Y12641">
        <v>12235</v>
      </c>
      <c r="Z12641">
        <v>1.98</v>
      </c>
    </row>
    <row r="12642" spans="1:26">
      <c r="A12642">
        <v>206361869</v>
      </c>
      <c r="B12642" t="s">
        <v>4894</v>
      </c>
      <c r="C12642" t="s">
        <v>3597</v>
      </c>
      <c r="D12642" t="s">
        <v>1049</v>
      </c>
      <c r="E12642" t="s">
        <v>3854</v>
      </c>
      <c r="F12642" t="s">
        <v>3621</v>
      </c>
      <c r="G12642">
        <v>206361869</v>
      </c>
      <c r="I12642" t="s">
        <v>3622</v>
      </c>
      <c r="J12642" t="s">
        <v>4907</v>
      </c>
      <c r="K12642" t="s">
        <v>3624</v>
      </c>
      <c r="L12642" t="s">
        <v>4908</v>
      </c>
      <c r="M12642">
        <v>15.8</v>
      </c>
      <c r="N12642">
        <v>25.5</v>
      </c>
      <c r="O12642">
        <v>12.5</v>
      </c>
      <c r="P12642">
        <v>15.8</v>
      </c>
      <c r="Q12642">
        <v>26.4</v>
      </c>
      <c r="R12642">
        <v>11.6</v>
      </c>
      <c r="S12642" t="b">
        <v>0</v>
      </c>
      <c r="T12642" t="b">
        <v>0</v>
      </c>
      <c r="U12642" t="b">
        <v>1</v>
      </c>
      <c r="V12642">
        <v>9000</v>
      </c>
      <c r="W12642">
        <v>9300</v>
      </c>
      <c r="X12642">
        <v>2.5</v>
      </c>
      <c r="Y12642">
        <v>12235</v>
      </c>
      <c r="Z12642">
        <v>1.98</v>
      </c>
    </row>
    <row r="12643" spans="1:26">
      <c r="A12643">
        <v>206361899</v>
      </c>
      <c r="B12643" t="s">
        <v>4894</v>
      </c>
      <c r="C12643" t="s">
        <v>3597</v>
      </c>
      <c r="D12643" t="s">
        <v>1049</v>
      </c>
      <c r="E12643" t="s">
        <v>3834</v>
      </c>
      <c r="F12643" t="s">
        <v>3621</v>
      </c>
      <c r="G12643">
        <v>206361899</v>
      </c>
      <c r="I12643" t="s">
        <v>3622</v>
      </c>
      <c r="J12643" t="s">
        <v>4907</v>
      </c>
      <c r="K12643" t="s">
        <v>3624</v>
      </c>
      <c r="L12643" t="s">
        <v>4908</v>
      </c>
      <c r="M12643">
        <v>15.8</v>
      </c>
      <c r="N12643">
        <v>25.5</v>
      </c>
      <c r="O12643">
        <v>12.5</v>
      </c>
      <c r="P12643">
        <v>15.8</v>
      </c>
      <c r="Q12643">
        <v>26.4</v>
      </c>
      <c r="R12643">
        <v>11.6</v>
      </c>
      <c r="S12643" t="b">
        <v>0</v>
      </c>
      <c r="T12643" t="b">
        <v>0</v>
      </c>
      <c r="U12643" t="b">
        <v>1</v>
      </c>
      <c r="V12643">
        <v>9000</v>
      </c>
      <c r="W12643">
        <v>9300</v>
      </c>
      <c r="X12643">
        <v>2.5</v>
      </c>
      <c r="Y12643">
        <v>12235</v>
      </c>
      <c r="Z12643">
        <v>1.98</v>
      </c>
    </row>
    <row r="12644" spans="1:26">
      <c r="A12644">
        <v>206361909</v>
      </c>
      <c r="B12644" t="s">
        <v>13074</v>
      </c>
      <c r="C12644" t="s">
        <v>3597</v>
      </c>
      <c r="D12644" t="s">
        <v>1049</v>
      </c>
      <c r="E12644" t="s">
        <v>3861</v>
      </c>
      <c r="F12644" t="s">
        <v>3621</v>
      </c>
      <c r="G12644">
        <v>206361909</v>
      </c>
      <c r="I12644" t="s">
        <v>3622</v>
      </c>
      <c r="J12644" t="s">
        <v>4907</v>
      </c>
      <c r="K12644" t="s">
        <v>3624</v>
      </c>
      <c r="L12644" t="s">
        <v>4908</v>
      </c>
      <c r="M12644">
        <v>15.8</v>
      </c>
      <c r="N12644">
        <v>25.5</v>
      </c>
      <c r="O12644">
        <v>12.5</v>
      </c>
      <c r="P12644">
        <v>15.8</v>
      </c>
      <c r="Q12644">
        <v>26.4</v>
      </c>
      <c r="R12644">
        <v>11.6</v>
      </c>
      <c r="S12644" t="b">
        <v>0</v>
      </c>
      <c r="T12644" t="b">
        <v>0</v>
      </c>
      <c r="U12644" t="b">
        <v>1</v>
      </c>
      <c r="V12644">
        <v>9000</v>
      </c>
      <c r="W12644">
        <v>9300</v>
      </c>
      <c r="X12644">
        <v>2.5</v>
      </c>
      <c r="Y12644">
        <v>12235</v>
      </c>
      <c r="Z12644">
        <v>1.98</v>
      </c>
    </row>
    <row r="12645" spans="1:26">
      <c r="A12645">
        <v>206361874</v>
      </c>
      <c r="B12645" t="s">
        <v>4972</v>
      </c>
      <c r="C12645" t="s">
        <v>3597</v>
      </c>
      <c r="D12645" t="s">
        <v>1049</v>
      </c>
      <c r="E12645" t="s">
        <v>3856</v>
      </c>
      <c r="F12645" t="s">
        <v>3621</v>
      </c>
      <c r="G12645">
        <v>206361874</v>
      </c>
      <c r="I12645" t="s">
        <v>3622</v>
      </c>
      <c r="J12645" t="s">
        <v>4907</v>
      </c>
      <c r="K12645" t="s">
        <v>3624</v>
      </c>
      <c r="L12645" t="s">
        <v>4908</v>
      </c>
      <c r="M12645">
        <v>15.8</v>
      </c>
      <c r="N12645">
        <v>25.5</v>
      </c>
      <c r="O12645">
        <v>12.5</v>
      </c>
      <c r="P12645">
        <v>15.8</v>
      </c>
      <c r="Q12645">
        <v>26.4</v>
      </c>
      <c r="R12645">
        <v>11.6</v>
      </c>
      <c r="S12645" t="b">
        <v>0</v>
      </c>
      <c r="T12645" t="b">
        <v>0</v>
      </c>
      <c r="U12645" t="b">
        <v>1</v>
      </c>
      <c r="V12645">
        <v>9000</v>
      </c>
      <c r="W12645">
        <v>9300</v>
      </c>
      <c r="X12645">
        <v>2.5</v>
      </c>
      <c r="Y12645">
        <v>12235</v>
      </c>
      <c r="Z12645">
        <v>1.98</v>
      </c>
    </row>
    <row r="12646" spans="1:26">
      <c r="A12646">
        <v>206361894</v>
      </c>
      <c r="B12646" t="s">
        <v>4894</v>
      </c>
      <c r="C12646" t="s">
        <v>3597</v>
      </c>
      <c r="D12646" t="s">
        <v>1049</v>
      </c>
      <c r="E12646" t="s">
        <v>3859</v>
      </c>
      <c r="F12646" t="s">
        <v>3621</v>
      </c>
      <c r="G12646">
        <v>206361894</v>
      </c>
      <c r="I12646" t="s">
        <v>3622</v>
      </c>
      <c r="J12646" t="s">
        <v>4907</v>
      </c>
      <c r="K12646" t="s">
        <v>3624</v>
      </c>
      <c r="L12646" t="s">
        <v>4908</v>
      </c>
      <c r="M12646">
        <v>15.8</v>
      </c>
      <c r="N12646">
        <v>25.5</v>
      </c>
      <c r="O12646">
        <v>12.5</v>
      </c>
      <c r="P12646">
        <v>15.8</v>
      </c>
      <c r="Q12646">
        <v>26.4</v>
      </c>
      <c r="R12646">
        <v>11.6</v>
      </c>
      <c r="S12646" t="b">
        <v>0</v>
      </c>
      <c r="T12646" t="b">
        <v>0</v>
      </c>
      <c r="U12646" t="b">
        <v>1</v>
      </c>
      <c r="V12646">
        <v>9000</v>
      </c>
      <c r="W12646">
        <v>9300</v>
      </c>
      <c r="X12646">
        <v>2.5</v>
      </c>
      <c r="Y12646">
        <v>12235</v>
      </c>
      <c r="Z12646">
        <v>1.98</v>
      </c>
    </row>
    <row r="12647" spans="1:26">
      <c r="A12647">
        <v>206361914</v>
      </c>
      <c r="B12647" t="s">
        <v>4894</v>
      </c>
      <c r="C12647" t="s">
        <v>3597</v>
      </c>
      <c r="D12647" t="s">
        <v>1049</v>
      </c>
      <c r="E12647" t="s">
        <v>3862</v>
      </c>
      <c r="F12647" t="s">
        <v>3621</v>
      </c>
      <c r="G12647">
        <v>206361914</v>
      </c>
      <c r="I12647" t="s">
        <v>3622</v>
      </c>
      <c r="J12647" t="s">
        <v>4907</v>
      </c>
      <c r="K12647" t="s">
        <v>3624</v>
      </c>
      <c r="L12647" t="s">
        <v>4908</v>
      </c>
      <c r="M12647">
        <v>15.8</v>
      </c>
      <c r="N12647">
        <v>25.5</v>
      </c>
      <c r="O12647">
        <v>12.5</v>
      </c>
      <c r="P12647">
        <v>15.8</v>
      </c>
      <c r="Q12647">
        <v>26.4</v>
      </c>
      <c r="R12647">
        <v>11.6</v>
      </c>
      <c r="S12647" t="b">
        <v>0</v>
      </c>
      <c r="T12647" t="b">
        <v>0</v>
      </c>
      <c r="U12647" t="b">
        <v>1</v>
      </c>
      <c r="V12647">
        <v>9000</v>
      </c>
      <c r="W12647">
        <v>9300</v>
      </c>
      <c r="X12647">
        <v>2.5</v>
      </c>
      <c r="Y12647">
        <v>12235</v>
      </c>
      <c r="Z12647">
        <v>1.98</v>
      </c>
    </row>
    <row r="12648" spans="1:26">
      <c r="A12648">
        <v>211756563</v>
      </c>
      <c r="B12648" t="s">
        <v>13074</v>
      </c>
      <c r="C12648" t="s">
        <v>3597</v>
      </c>
      <c r="D12648" t="s">
        <v>1049</v>
      </c>
      <c r="E12648" t="s">
        <v>13089</v>
      </c>
      <c r="F12648" t="s">
        <v>3621</v>
      </c>
      <c r="G12648">
        <v>211756563</v>
      </c>
      <c r="I12648" t="s">
        <v>3622</v>
      </c>
      <c r="J12648" t="s">
        <v>4907</v>
      </c>
      <c r="K12648" t="s">
        <v>3624</v>
      </c>
      <c r="L12648" t="s">
        <v>4908</v>
      </c>
      <c r="M12648">
        <v>15.8</v>
      </c>
      <c r="N12648">
        <v>25.5</v>
      </c>
      <c r="O12648">
        <v>12.5</v>
      </c>
      <c r="P12648">
        <v>15.8</v>
      </c>
      <c r="Q12648">
        <v>26.4</v>
      </c>
      <c r="R12648">
        <v>11.6</v>
      </c>
      <c r="S12648" t="b">
        <v>0</v>
      </c>
      <c r="T12648" t="b">
        <v>0</v>
      </c>
      <c r="U12648" t="b">
        <v>1</v>
      </c>
      <c r="V12648">
        <v>9000</v>
      </c>
      <c r="W12648">
        <v>9300</v>
      </c>
      <c r="X12648">
        <v>2.5</v>
      </c>
      <c r="Y12648">
        <v>12235</v>
      </c>
      <c r="Z12648">
        <v>1.98</v>
      </c>
    </row>
    <row r="12649" spans="1:26">
      <c r="A12649">
        <v>206361878</v>
      </c>
      <c r="B12649" t="s">
        <v>4894</v>
      </c>
      <c r="C12649" t="s">
        <v>3597</v>
      </c>
      <c r="D12649" t="s">
        <v>1049</v>
      </c>
      <c r="E12649" t="s">
        <v>3855</v>
      </c>
      <c r="F12649" t="s">
        <v>3621</v>
      </c>
      <c r="G12649">
        <v>206361878</v>
      </c>
      <c r="I12649" t="s">
        <v>3622</v>
      </c>
      <c r="J12649" t="s">
        <v>4921</v>
      </c>
      <c r="K12649" t="s">
        <v>3624</v>
      </c>
      <c r="L12649" t="s">
        <v>4922</v>
      </c>
      <c r="M12649">
        <v>12.5</v>
      </c>
      <c r="N12649">
        <v>22</v>
      </c>
      <c r="O12649">
        <v>11.5</v>
      </c>
      <c r="P12649">
        <v>12.5</v>
      </c>
      <c r="Q12649">
        <v>22.7</v>
      </c>
      <c r="R12649">
        <v>10.4</v>
      </c>
      <c r="S12649" t="b">
        <v>0</v>
      </c>
      <c r="T12649" t="b">
        <v>0</v>
      </c>
      <c r="U12649" t="b">
        <v>1</v>
      </c>
      <c r="V12649">
        <v>12000</v>
      </c>
      <c r="W12649">
        <v>8900</v>
      </c>
      <c r="X12649">
        <v>2.75</v>
      </c>
      <c r="Y12649">
        <v>9018</v>
      </c>
      <c r="Z12649">
        <v>2.4</v>
      </c>
    </row>
    <row r="12650" spans="1:26">
      <c r="A12650">
        <v>206361883</v>
      </c>
      <c r="B12650" t="s">
        <v>4894</v>
      </c>
      <c r="C12650" t="s">
        <v>3597</v>
      </c>
      <c r="D12650" t="s">
        <v>1049</v>
      </c>
      <c r="E12650" t="s">
        <v>3858</v>
      </c>
      <c r="F12650" t="s">
        <v>3621</v>
      </c>
      <c r="G12650">
        <v>206361883</v>
      </c>
      <c r="I12650" t="s">
        <v>3622</v>
      </c>
      <c r="J12650" t="s">
        <v>4921</v>
      </c>
      <c r="K12650" t="s">
        <v>3624</v>
      </c>
      <c r="L12650" t="s">
        <v>4922</v>
      </c>
      <c r="M12650">
        <v>12.5</v>
      </c>
      <c r="N12650">
        <v>22</v>
      </c>
      <c r="O12650">
        <v>11.5</v>
      </c>
      <c r="P12650">
        <v>12.5</v>
      </c>
      <c r="Q12650">
        <v>22.7</v>
      </c>
      <c r="R12650">
        <v>10.4</v>
      </c>
      <c r="S12650" t="b">
        <v>0</v>
      </c>
      <c r="T12650" t="b">
        <v>0</v>
      </c>
      <c r="U12650" t="b">
        <v>1</v>
      </c>
      <c r="V12650">
        <v>12000</v>
      </c>
      <c r="W12650">
        <v>8900</v>
      </c>
      <c r="X12650">
        <v>2.75</v>
      </c>
      <c r="Y12650">
        <v>9018</v>
      </c>
      <c r="Z12650">
        <v>2.4</v>
      </c>
    </row>
    <row r="12651" spans="1:26">
      <c r="A12651">
        <v>206361888</v>
      </c>
      <c r="B12651" t="s">
        <v>4894</v>
      </c>
      <c r="C12651" t="s">
        <v>3597</v>
      </c>
      <c r="D12651" t="s">
        <v>1049</v>
      </c>
      <c r="E12651" t="s">
        <v>3857</v>
      </c>
      <c r="F12651" t="s">
        <v>3621</v>
      </c>
      <c r="G12651">
        <v>206361888</v>
      </c>
      <c r="I12651" t="s">
        <v>3622</v>
      </c>
      <c r="J12651" t="s">
        <v>4921</v>
      </c>
      <c r="K12651" t="s">
        <v>3624</v>
      </c>
      <c r="L12651" t="s">
        <v>4922</v>
      </c>
      <c r="M12651">
        <v>12.5</v>
      </c>
      <c r="N12651">
        <v>22</v>
      </c>
      <c r="O12651">
        <v>11.5</v>
      </c>
      <c r="P12651">
        <v>12.5</v>
      </c>
      <c r="Q12651">
        <v>22.7</v>
      </c>
      <c r="R12651">
        <v>10.4</v>
      </c>
      <c r="S12651" t="b">
        <v>0</v>
      </c>
      <c r="T12651" t="b">
        <v>0</v>
      </c>
      <c r="U12651" t="b">
        <v>1</v>
      </c>
      <c r="V12651">
        <v>12000</v>
      </c>
      <c r="W12651">
        <v>8900</v>
      </c>
      <c r="X12651">
        <v>2.75</v>
      </c>
      <c r="Y12651">
        <v>9018</v>
      </c>
      <c r="Z12651">
        <v>2.4</v>
      </c>
    </row>
    <row r="12652" spans="1:26">
      <c r="A12652">
        <v>206361903</v>
      </c>
      <c r="B12652" t="s">
        <v>4894</v>
      </c>
      <c r="C12652" t="s">
        <v>3597</v>
      </c>
      <c r="D12652" t="s">
        <v>1049</v>
      </c>
      <c r="E12652" t="s">
        <v>3860</v>
      </c>
      <c r="F12652" t="s">
        <v>3621</v>
      </c>
      <c r="G12652">
        <v>206361903</v>
      </c>
      <c r="I12652" t="s">
        <v>3622</v>
      </c>
      <c r="J12652" t="s">
        <v>4921</v>
      </c>
      <c r="K12652" t="s">
        <v>3624</v>
      </c>
      <c r="L12652" t="s">
        <v>4922</v>
      </c>
      <c r="M12652">
        <v>12.5</v>
      </c>
      <c r="N12652">
        <v>22</v>
      </c>
      <c r="O12652">
        <v>11.5</v>
      </c>
      <c r="P12652">
        <v>12.5</v>
      </c>
      <c r="Q12652">
        <v>22.7</v>
      </c>
      <c r="R12652">
        <v>10.4</v>
      </c>
      <c r="S12652" t="b">
        <v>0</v>
      </c>
      <c r="T12652" t="b">
        <v>0</v>
      </c>
      <c r="U12652" t="b">
        <v>1</v>
      </c>
      <c r="V12652">
        <v>12000</v>
      </c>
      <c r="W12652">
        <v>8900</v>
      </c>
      <c r="X12652">
        <v>2.75</v>
      </c>
      <c r="Y12652">
        <v>9018</v>
      </c>
      <c r="Z12652">
        <v>2.4</v>
      </c>
    </row>
    <row r="12653" spans="1:26">
      <c r="A12653">
        <v>206361868</v>
      </c>
      <c r="B12653" t="s">
        <v>4894</v>
      </c>
      <c r="C12653" t="s">
        <v>3597</v>
      </c>
      <c r="D12653" t="s">
        <v>1049</v>
      </c>
      <c r="E12653" t="s">
        <v>3854</v>
      </c>
      <c r="F12653" t="s">
        <v>3621</v>
      </c>
      <c r="G12653">
        <v>206361868</v>
      </c>
      <c r="I12653" t="s">
        <v>3622</v>
      </c>
      <c r="J12653" t="s">
        <v>4921</v>
      </c>
      <c r="K12653" t="s">
        <v>3624</v>
      </c>
      <c r="L12653" t="s">
        <v>4922</v>
      </c>
      <c r="M12653">
        <v>12.5</v>
      </c>
      <c r="N12653">
        <v>22</v>
      </c>
      <c r="O12653">
        <v>11.5</v>
      </c>
      <c r="P12653">
        <v>12.5</v>
      </c>
      <c r="Q12653">
        <v>22.7</v>
      </c>
      <c r="R12653">
        <v>10.4</v>
      </c>
      <c r="S12653" t="b">
        <v>0</v>
      </c>
      <c r="T12653" t="b">
        <v>0</v>
      </c>
      <c r="U12653" t="b">
        <v>1</v>
      </c>
      <c r="V12653">
        <v>12000</v>
      </c>
      <c r="W12653">
        <v>8900</v>
      </c>
      <c r="X12653">
        <v>2.75</v>
      </c>
      <c r="Y12653">
        <v>9018</v>
      </c>
      <c r="Z12653">
        <v>2.4</v>
      </c>
    </row>
    <row r="12654" spans="1:26">
      <c r="A12654">
        <v>206361898</v>
      </c>
      <c r="B12654" t="s">
        <v>4894</v>
      </c>
      <c r="C12654" t="s">
        <v>3597</v>
      </c>
      <c r="D12654" t="s">
        <v>1049</v>
      </c>
      <c r="E12654" t="s">
        <v>3834</v>
      </c>
      <c r="F12654" t="s">
        <v>3621</v>
      </c>
      <c r="G12654">
        <v>206361898</v>
      </c>
      <c r="I12654" t="s">
        <v>3622</v>
      </c>
      <c r="J12654" t="s">
        <v>4921</v>
      </c>
      <c r="K12654" t="s">
        <v>3624</v>
      </c>
      <c r="L12654" t="s">
        <v>4922</v>
      </c>
      <c r="M12654">
        <v>12.5</v>
      </c>
      <c r="N12654">
        <v>22</v>
      </c>
      <c r="O12654">
        <v>11.5</v>
      </c>
      <c r="P12654">
        <v>12.5</v>
      </c>
      <c r="Q12654">
        <v>22.7</v>
      </c>
      <c r="R12654">
        <v>10.4</v>
      </c>
      <c r="S12654" t="b">
        <v>0</v>
      </c>
      <c r="T12654" t="b">
        <v>0</v>
      </c>
      <c r="U12654" t="b">
        <v>1</v>
      </c>
      <c r="V12654">
        <v>12000</v>
      </c>
      <c r="W12654">
        <v>8900</v>
      </c>
      <c r="X12654">
        <v>2.75</v>
      </c>
      <c r="Y12654">
        <v>9018</v>
      </c>
      <c r="Z12654">
        <v>2.4</v>
      </c>
    </row>
    <row r="12655" spans="1:26">
      <c r="A12655">
        <v>206361908</v>
      </c>
      <c r="B12655" t="s">
        <v>13074</v>
      </c>
      <c r="C12655" t="s">
        <v>3597</v>
      </c>
      <c r="D12655" t="s">
        <v>1049</v>
      </c>
      <c r="E12655" t="s">
        <v>3861</v>
      </c>
      <c r="F12655" t="s">
        <v>3621</v>
      </c>
      <c r="G12655">
        <v>206361908</v>
      </c>
      <c r="I12655" t="s">
        <v>3622</v>
      </c>
      <c r="J12655" t="s">
        <v>4921</v>
      </c>
      <c r="K12655" t="s">
        <v>3624</v>
      </c>
      <c r="L12655" t="s">
        <v>4922</v>
      </c>
      <c r="M12655">
        <v>12.5</v>
      </c>
      <c r="N12655">
        <v>22</v>
      </c>
      <c r="O12655">
        <v>11.5</v>
      </c>
      <c r="P12655">
        <v>12.5</v>
      </c>
      <c r="Q12655">
        <v>22.7</v>
      </c>
      <c r="R12655">
        <v>10.4</v>
      </c>
      <c r="S12655" t="b">
        <v>0</v>
      </c>
      <c r="T12655" t="b">
        <v>0</v>
      </c>
      <c r="U12655" t="b">
        <v>1</v>
      </c>
      <c r="V12655">
        <v>12000</v>
      </c>
      <c r="W12655">
        <v>8900</v>
      </c>
      <c r="X12655">
        <v>2.75</v>
      </c>
      <c r="Y12655">
        <v>9018</v>
      </c>
      <c r="Z12655">
        <v>2.4</v>
      </c>
    </row>
    <row r="12656" spans="1:26">
      <c r="A12656">
        <v>206361873</v>
      </c>
      <c r="B12656" t="s">
        <v>4972</v>
      </c>
      <c r="C12656" t="s">
        <v>3597</v>
      </c>
      <c r="D12656" t="s">
        <v>1049</v>
      </c>
      <c r="E12656" t="s">
        <v>3856</v>
      </c>
      <c r="F12656" t="s">
        <v>3621</v>
      </c>
      <c r="G12656">
        <v>206361873</v>
      </c>
      <c r="I12656" t="s">
        <v>3622</v>
      </c>
      <c r="J12656" t="s">
        <v>4921</v>
      </c>
      <c r="K12656" t="s">
        <v>3624</v>
      </c>
      <c r="L12656" t="s">
        <v>4922</v>
      </c>
      <c r="M12656">
        <v>12.5</v>
      </c>
      <c r="N12656">
        <v>22</v>
      </c>
      <c r="O12656">
        <v>11.5</v>
      </c>
      <c r="P12656">
        <v>12.5</v>
      </c>
      <c r="Q12656">
        <v>22.7</v>
      </c>
      <c r="R12656">
        <v>10.4</v>
      </c>
      <c r="S12656" t="b">
        <v>0</v>
      </c>
      <c r="T12656" t="b">
        <v>0</v>
      </c>
      <c r="U12656" t="b">
        <v>1</v>
      </c>
      <c r="V12656">
        <v>12000</v>
      </c>
      <c r="W12656">
        <v>8900</v>
      </c>
      <c r="X12656">
        <v>2.75</v>
      </c>
      <c r="Y12656">
        <v>9018</v>
      </c>
      <c r="Z12656">
        <v>2.4</v>
      </c>
    </row>
    <row r="12657" spans="1:26">
      <c r="A12657">
        <v>206361893</v>
      </c>
      <c r="B12657" t="s">
        <v>4894</v>
      </c>
      <c r="C12657" t="s">
        <v>3597</v>
      </c>
      <c r="D12657" t="s">
        <v>1049</v>
      </c>
      <c r="E12657" t="s">
        <v>3859</v>
      </c>
      <c r="F12657" t="s">
        <v>3621</v>
      </c>
      <c r="G12657">
        <v>206361893</v>
      </c>
      <c r="I12657" t="s">
        <v>3622</v>
      </c>
      <c r="J12657" t="s">
        <v>4921</v>
      </c>
      <c r="K12657" t="s">
        <v>3624</v>
      </c>
      <c r="L12657" t="s">
        <v>4922</v>
      </c>
      <c r="M12657">
        <v>12.5</v>
      </c>
      <c r="N12657">
        <v>22</v>
      </c>
      <c r="O12657">
        <v>11.5</v>
      </c>
      <c r="P12657">
        <v>12.5</v>
      </c>
      <c r="Q12657">
        <v>22.7</v>
      </c>
      <c r="R12657">
        <v>10.4</v>
      </c>
      <c r="S12657" t="b">
        <v>0</v>
      </c>
      <c r="T12657" t="b">
        <v>0</v>
      </c>
      <c r="U12657" t="b">
        <v>1</v>
      </c>
      <c r="V12657">
        <v>12000</v>
      </c>
      <c r="W12657">
        <v>8900</v>
      </c>
      <c r="X12657">
        <v>2.75</v>
      </c>
      <c r="Y12657">
        <v>9018</v>
      </c>
      <c r="Z12657">
        <v>2.4</v>
      </c>
    </row>
    <row r="12658" spans="1:26">
      <c r="A12658">
        <v>206361913</v>
      </c>
      <c r="B12658" t="s">
        <v>4894</v>
      </c>
      <c r="C12658" t="s">
        <v>3597</v>
      </c>
      <c r="D12658" t="s">
        <v>1049</v>
      </c>
      <c r="E12658" t="s">
        <v>3862</v>
      </c>
      <c r="F12658" t="s">
        <v>3621</v>
      </c>
      <c r="G12658">
        <v>206361913</v>
      </c>
      <c r="I12658" t="s">
        <v>3622</v>
      </c>
      <c r="J12658" t="s">
        <v>4921</v>
      </c>
      <c r="K12658" t="s">
        <v>3624</v>
      </c>
      <c r="L12658" t="s">
        <v>4922</v>
      </c>
      <c r="M12658">
        <v>12.5</v>
      </c>
      <c r="N12658">
        <v>22</v>
      </c>
      <c r="O12658">
        <v>11.5</v>
      </c>
      <c r="P12658">
        <v>12.5</v>
      </c>
      <c r="Q12658">
        <v>22.7</v>
      </c>
      <c r="R12658">
        <v>10.4</v>
      </c>
      <c r="S12658" t="b">
        <v>0</v>
      </c>
      <c r="T12658" t="b">
        <v>0</v>
      </c>
      <c r="U12658" t="b">
        <v>1</v>
      </c>
      <c r="V12658">
        <v>12000</v>
      </c>
      <c r="W12658">
        <v>8900</v>
      </c>
      <c r="X12658">
        <v>2.75</v>
      </c>
      <c r="Y12658">
        <v>9018</v>
      </c>
      <c r="Z12658">
        <v>2.4</v>
      </c>
    </row>
    <row r="12659" spans="1:26">
      <c r="A12659">
        <v>211756518</v>
      </c>
      <c r="B12659" t="s">
        <v>13074</v>
      </c>
      <c r="C12659" t="s">
        <v>3597</v>
      </c>
      <c r="D12659" t="s">
        <v>1049</v>
      </c>
      <c r="E12659" t="s">
        <v>13089</v>
      </c>
      <c r="F12659" t="s">
        <v>3621</v>
      </c>
      <c r="G12659">
        <v>211756518</v>
      </c>
      <c r="I12659" t="s">
        <v>3622</v>
      </c>
      <c r="J12659" t="s">
        <v>4921</v>
      </c>
      <c r="K12659" t="s">
        <v>3624</v>
      </c>
      <c r="L12659" t="s">
        <v>4922</v>
      </c>
      <c r="M12659">
        <v>12.5</v>
      </c>
      <c r="N12659">
        <v>22</v>
      </c>
      <c r="O12659">
        <v>11.5</v>
      </c>
      <c r="P12659">
        <v>12.5</v>
      </c>
      <c r="Q12659">
        <v>22.7</v>
      </c>
      <c r="R12659">
        <v>10.4</v>
      </c>
      <c r="S12659" t="b">
        <v>0</v>
      </c>
      <c r="T12659" t="b">
        <v>0</v>
      </c>
      <c r="U12659" t="b">
        <v>1</v>
      </c>
      <c r="V12659">
        <v>12000</v>
      </c>
      <c r="W12659">
        <v>8900</v>
      </c>
      <c r="X12659">
        <v>2.75</v>
      </c>
      <c r="Y12659">
        <v>9018</v>
      </c>
      <c r="Z12659">
        <v>2.4</v>
      </c>
    </row>
    <row r="12660" spans="1:26">
      <c r="A12660">
        <v>206361880</v>
      </c>
      <c r="B12660" t="s">
        <v>5056</v>
      </c>
      <c r="C12660" t="s">
        <v>3597</v>
      </c>
      <c r="D12660" t="s">
        <v>1049</v>
      </c>
      <c r="E12660" t="s">
        <v>3855</v>
      </c>
      <c r="F12660" t="s">
        <v>3621</v>
      </c>
      <c r="G12660">
        <v>206361880</v>
      </c>
      <c r="I12660" t="s">
        <v>3622</v>
      </c>
      <c r="J12660" t="s">
        <v>4906</v>
      </c>
      <c r="K12660" t="s">
        <v>3624</v>
      </c>
      <c r="L12660" t="s">
        <v>4923</v>
      </c>
      <c r="M12660">
        <v>13</v>
      </c>
      <c r="N12660">
        <v>22</v>
      </c>
      <c r="O12660">
        <v>12.7</v>
      </c>
      <c r="P12660">
        <v>13</v>
      </c>
      <c r="Q12660">
        <v>23.1</v>
      </c>
      <c r="R12660">
        <v>10.5</v>
      </c>
      <c r="S12660" t="b">
        <v>0</v>
      </c>
      <c r="T12660" t="b">
        <v>0</v>
      </c>
      <c r="U12660" t="b">
        <v>1</v>
      </c>
      <c r="V12660">
        <v>12000</v>
      </c>
      <c r="W12660">
        <v>10300</v>
      </c>
      <c r="X12660">
        <v>2.56</v>
      </c>
      <c r="Y12660">
        <v>12477</v>
      </c>
      <c r="Z12660">
        <v>2.0099999999999998</v>
      </c>
    </row>
    <row r="12661" spans="1:26">
      <c r="A12661">
        <v>206361885</v>
      </c>
      <c r="B12661" t="s">
        <v>5056</v>
      </c>
      <c r="C12661" t="s">
        <v>3597</v>
      </c>
      <c r="D12661" t="s">
        <v>1049</v>
      </c>
      <c r="E12661" t="s">
        <v>3858</v>
      </c>
      <c r="F12661" t="s">
        <v>3621</v>
      </c>
      <c r="G12661">
        <v>206361885</v>
      </c>
      <c r="I12661" t="s">
        <v>3622</v>
      </c>
      <c r="J12661" t="s">
        <v>4906</v>
      </c>
      <c r="K12661" t="s">
        <v>3624</v>
      </c>
      <c r="L12661" t="s">
        <v>4923</v>
      </c>
      <c r="M12661">
        <v>13</v>
      </c>
      <c r="N12661">
        <v>22</v>
      </c>
      <c r="O12661">
        <v>12.7</v>
      </c>
      <c r="P12661">
        <v>13</v>
      </c>
      <c r="Q12661">
        <v>23.1</v>
      </c>
      <c r="R12661">
        <v>10.5</v>
      </c>
      <c r="S12661" t="b">
        <v>0</v>
      </c>
      <c r="T12661" t="b">
        <v>0</v>
      </c>
      <c r="U12661" t="b">
        <v>1</v>
      </c>
      <c r="V12661">
        <v>12000</v>
      </c>
      <c r="W12661">
        <v>10300</v>
      </c>
      <c r="X12661">
        <v>2.56</v>
      </c>
      <c r="Y12661">
        <v>12477</v>
      </c>
      <c r="Z12661">
        <v>2.0099999999999998</v>
      </c>
    </row>
    <row r="12662" spans="1:26">
      <c r="A12662">
        <v>206361890</v>
      </c>
      <c r="B12662" t="s">
        <v>5056</v>
      </c>
      <c r="C12662" t="s">
        <v>3597</v>
      </c>
      <c r="D12662" t="s">
        <v>1049</v>
      </c>
      <c r="E12662" t="s">
        <v>3857</v>
      </c>
      <c r="F12662" t="s">
        <v>3621</v>
      </c>
      <c r="G12662">
        <v>206361890</v>
      </c>
      <c r="I12662" t="s">
        <v>3622</v>
      </c>
      <c r="J12662" t="s">
        <v>4906</v>
      </c>
      <c r="K12662" t="s">
        <v>3624</v>
      </c>
      <c r="L12662" t="s">
        <v>4923</v>
      </c>
      <c r="M12662">
        <v>13</v>
      </c>
      <c r="N12662">
        <v>22</v>
      </c>
      <c r="O12662">
        <v>12.7</v>
      </c>
      <c r="P12662">
        <v>13</v>
      </c>
      <c r="Q12662">
        <v>23.1</v>
      </c>
      <c r="R12662">
        <v>10.5</v>
      </c>
      <c r="S12662" t="b">
        <v>0</v>
      </c>
      <c r="T12662" t="b">
        <v>0</v>
      </c>
      <c r="U12662" t="b">
        <v>1</v>
      </c>
      <c r="V12662">
        <v>12000</v>
      </c>
      <c r="W12662">
        <v>10300</v>
      </c>
      <c r="X12662">
        <v>2.56</v>
      </c>
      <c r="Y12662">
        <v>12477</v>
      </c>
      <c r="Z12662">
        <v>2.0099999999999998</v>
      </c>
    </row>
    <row r="12663" spans="1:26">
      <c r="A12663">
        <v>206361905</v>
      </c>
      <c r="B12663" t="s">
        <v>5056</v>
      </c>
      <c r="C12663" t="s">
        <v>3597</v>
      </c>
      <c r="D12663" t="s">
        <v>1049</v>
      </c>
      <c r="E12663" t="s">
        <v>3860</v>
      </c>
      <c r="F12663" t="s">
        <v>3621</v>
      </c>
      <c r="G12663">
        <v>206361905</v>
      </c>
      <c r="I12663" t="s">
        <v>3622</v>
      </c>
      <c r="J12663" t="s">
        <v>4906</v>
      </c>
      <c r="K12663" t="s">
        <v>3624</v>
      </c>
      <c r="L12663" t="s">
        <v>4923</v>
      </c>
      <c r="M12663">
        <v>13</v>
      </c>
      <c r="N12663">
        <v>22</v>
      </c>
      <c r="O12663">
        <v>12.7</v>
      </c>
      <c r="P12663">
        <v>13</v>
      </c>
      <c r="Q12663">
        <v>23.1</v>
      </c>
      <c r="R12663">
        <v>10.5</v>
      </c>
      <c r="S12663" t="b">
        <v>0</v>
      </c>
      <c r="T12663" t="b">
        <v>0</v>
      </c>
      <c r="U12663" t="b">
        <v>1</v>
      </c>
      <c r="V12663">
        <v>12000</v>
      </c>
      <c r="W12663">
        <v>10300</v>
      </c>
      <c r="X12663">
        <v>2.56</v>
      </c>
      <c r="Y12663">
        <v>12477</v>
      </c>
      <c r="Z12663">
        <v>2.0099999999999998</v>
      </c>
    </row>
    <row r="12664" spans="1:26">
      <c r="A12664">
        <v>206361870</v>
      </c>
      <c r="B12664" t="s">
        <v>5056</v>
      </c>
      <c r="C12664" t="s">
        <v>3597</v>
      </c>
      <c r="D12664" t="s">
        <v>1049</v>
      </c>
      <c r="E12664" t="s">
        <v>3854</v>
      </c>
      <c r="F12664" t="s">
        <v>3621</v>
      </c>
      <c r="G12664">
        <v>206361870</v>
      </c>
      <c r="I12664" t="s">
        <v>3622</v>
      </c>
      <c r="J12664" t="s">
        <v>4906</v>
      </c>
      <c r="K12664" t="s">
        <v>3624</v>
      </c>
      <c r="L12664" t="s">
        <v>4923</v>
      </c>
      <c r="M12664">
        <v>13</v>
      </c>
      <c r="N12664">
        <v>22</v>
      </c>
      <c r="O12664">
        <v>12.7</v>
      </c>
      <c r="P12664">
        <v>13</v>
      </c>
      <c r="Q12664">
        <v>23.1</v>
      </c>
      <c r="R12664">
        <v>10.5</v>
      </c>
      <c r="S12664" t="b">
        <v>0</v>
      </c>
      <c r="T12664" t="b">
        <v>0</v>
      </c>
      <c r="U12664" t="b">
        <v>1</v>
      </c>
      <c r="V12664">
        <v>12000</v>
      </c>
      <c r="W12664">
        <v>10300</v>
      </c>
      <c r="X12664">
        <v>2.56</v>
      </c>
      <c r="Y12664">
        <v>12477</v>
      </c>
      <c r="Z12664">
        <v>2.0099999999999998</v>
      </c>
    </row>
    <row r="12665" spans="1:26">
      <c r="A12665">
        <v>206361900</v>
      </c>
      <c r="B12665" t="s">
        <v>5056</v>
      </c>
      <c r="C12665" t="s">
        <v>3597</v>
      </c>
      <c r="D12665" t="s">
        <v>1049</v>
      </c>
      <c r="E12665" t="s">
        <v>3834</v>
      </c>
      <c r="F12665" t="s">
        <v>3621</v>
      </c>
      <c r="G12665">
        <v>206361900</v>
      </c>
      <c r="I12665" t="s">
        <v>3622</v>
      </c>
      <c r="J12665" t="s">
        <v>4906</v>
      </c>
      <c r="K12665" t="s">
        <v>3624</v>
      </c>
      <c r="L12665" t="s">
        <v>4923</v>
      </c>
      <c r="M12665">
        <v>13</v>
      </c>
      <c r="N12665">
        <v>22</v>
      </c>
      <c r="O12665">
        <v>12.7</v>
      </c>
      <c r="P12665">
        <v>13</v>
      </c>
      <c r="Q12665">
        <v>23.1</v>
      </c>
      <c r="R12665">
        <v>10.5</v>
      </c>
      <c r="S12665" t="b">
        <v>0</v>
      </c>
      <c r="T12665" t="b">
        <v>0</v>
      </c>
      <c r="U12665" t="b">
        <v>1</v>
      </c>
      <c r="V12665">
        <v>12000</v>
      </c>
      <c r="W12665">
        <v>10300</v>
      </c>
      <c r="X12665">
        <v>2.56</v>
      </c>
      <c r="Y12665">
        <v>12477</v>
      </c>
      <c r="Z12665">
        <v>2.0099999999999998</v>
      </c>
    </row>
    <row r="12666" spans="1:26">
      <c r="A12666">
        <v>206361910</v>
      </c>
      <c r="B12666" t="s">
        <v>13074</v>
      </c>
      <c r="C12666" t="s">
        <v>3597</v>
      </c>
      <c r="D12666" t="s">
        <v>1049</v>
      </c>
      <c r="E12666" t="s">
        <v>3861</v>
      </c>
      <c r="F12666" t="s">
        <v>3621</v>
      </c>
      <c r="G12666">
        <v>206361910</v>
      </c>
      <c r="I12666" t="s">
        <v>3622</v>
      </c>
      <c r="J12666" t="s">
        <v>4906</v>
      </c>
      <c r="K12666" t="s">
        <v>3624</v>
      </c>
      <c r="L12666" t="s">
        <v>4923</v>
      </c>
      <c r="M12666">
        <v>13</v>
      </c>
      <c r="N12666">
        <v>22</v>
      </c>
      <c r="O12666">
        <v>12.7</v>
      </c>
      <c r="P12666">
        <v>13</v>
      </c>
      <c r="Q12666">
        <v>23.1</v>
      </c>
      <c r="R12666">
        <v>10.5</v>
      </c>
      <c r="S12666" t="b">
        <v>0</v>
      </c>
      <c r="T12666" t="b">
        <v>0</v>
      </c>
      <c r="U12666" t="b">
        <v>1</v>
      </c>
      <c r="V12666">
        <v>12000</v>
      </c>
      <c r="W12666">
        <v>10300</v>
      </c>
      <c r="X12666">
        <v>2.56</v>
      </c>
      <c r="Y12666">
        <v>12477</v>
      </c>
      <c r="Z12666">
        <v>2.0099999999999998</v>
      </c>
    </row>
    <row r="12667" spans="1:26">
      <c r="A12667">
        <v>206361875</v>
      </c>
      <c r="B12667" t="s">
        <v>4972</v>
      </c>
      <c r="C12667" t="s">
        <v>3597</v>
      </c>
      <c r="D12667" t="s">
        <v>1049</v>
      </c>
      <c r="E12667" t="s">
        <v>3856</v>
      </c>
      <c r="F12667" t="s">
        <v>3621</v>
      </c>
      <c r="G12667">
        <v>206361875</v>
      </c>
      <c r="I12667" t="s">
        <v>3622</v>
      </c>
      <c r="J12667" t="s">
        <v>4906</v>
      </c>
      <c r="K12667" t="s">
        <v>3624</v>
      </c>
      <c r="L12667" t="s">
        <v>4923</v>
      </c>
      <c r="M12667">
        <v>13</v>
      </c>
      <c r="N12667">
        <v>22</v>
      </c>
      <c r="O12667">
        <v>12.7</v>
      </c>
      <c r="P12667">
        <v>13</v>
      </c>
      <c r="Q12667">
        <v>23.1</v>
      </c>
      <c r="R12667">
        <v>10.5</v>
      </c>
      <c r="S12667" t="b">
        <v>0</v>
      </c>
      <c r="T12667" t="b">
        <v>0</v>
      </c>
      <c r="U12667" t="b">
        <v>1</v>
      </c>
      <c r="V12667">
        <v>12000</v>
      </c>
      <c r="W12667">
        <v>10300</v>
      </c>
      <c r="X12667">
        <v>2.56</v>
      </c>
      <c r="Y12667">
        <v>12477</v>
      </c>
      <c r="Z12667">
        <v>2.0099999999999998</v>
      </c>
    </row>
    <row r="12668" spans="1:26">
      <c r="A12668">
        <v>206361895</v>
      </c>
      <c r="B12668" t="s">
        <v>5056</v>
      </c>
      <c r="C12668" t="s">
        <v>3597</v>
      </c>
      <c r="D12668" t="s">
        <v>1049</v>
      </c>
      <c r="E12668" t="s">
        <v>3859</v>
      </c>
      <c r="F12668" t="s">
        <v>3621</v>
      </c>
      <c r="G12668">
        <v>206361895</v>
      </c>
      <c r="I12668" t="s">
        <v>3622</v>
      </c>
      <c r="J12668" t="s">
        <v>4906</v>
      </c>
      <c r="K12668" t="s">
        <v>3624</v>
      </c>
      <c r="L12668" t="s">
        <v>4923</v>
      </c>
      <c r="M12668">
        <v>13</v>
      </c>
      <c r="N12668">
        <v>22</v>
      </c>
      <c r="O12668">
        <v>12.7</v>
      </c>
      <c r="P12668">
        <v>13</v>
      </c>
      <c r="Q12668">
        <v>23.1</v>
      </c>
      <c r="R12668">
        <v>10.5</v>
      </c>
      <c r="S12668" t="b">
        <v>0</v>
      </c>
      <c r="T12668" t="b">
        <v>0</v>
      </c>
      <c r="U12668" t="b">
        <v>1</v>
      </c>
      <c r="V12668">
        <v>12000</v>
      </c>
      <c r="W12668">
        <v>10300</v>
      </c>
      <c r="X12668">
        <v>2.56</v>
      </c>
      <c r="Y12668">
        <v>12477</v>
      </c>
      <c r="Z12668">
        <v>2.0099999999999998</v>
      </c>
    </row>
    <row r="12669" spans="1:26">
      <c r="A12669">
        <v>206361915</v>
      </c>
      <c r="B12669" t="s">
        <v>5056</v>
      </c>
      <c r="C12669" t="s">
        <v>3597</v>
      </c>
      <c r="D12669" t="s">
        <v>1049</v>
      </c>
      <c r="E12669" t="s">
        <v>3862</v>
      </c>
      <c r="F12669" t="s">
        <v>3621</v>
      </c>
      <c r="G12669">
        <v>206361915</v>
      </c>
      <c r="I12669" t="s">
        <v>3622</v>
      </c>
      <c r="J12669" t="s">
        <v>4906</v>
      </c>
      <c r="K12669" t="s">
        <v>3624</v>
      </c>
      <c r="L12669" t="s">
        <v>4923</v>
      </c>
      <c r="M12669">
        <v>13</v>
      </c>
      <c r="N12669">
        <v>22</v>
      </c>
      <c r="O12669">
        <v>12.7</v>
      </c>
      <c r="P12669">
        <v>13</v>
      </c>
      <c r="Q12669">
        <v>23.1</v>
      </c>
      <c r="R12669">
        <v>10.5</v>
      </c>
      <c r="S12669" t="b">
        <v>0</v>
      </c>
      <c r="T12669" t="b">
        <v>0</v>
      </c>
      <c r="U12669" t="b">
        <v>1</v>
      </c>
      <c r="V12669">
        <v>12000</v>
      </c>
      <c r="W12669">
        <v>10300</v>
      </c>
      <c r="X12669">
        <v>2.56</v>
      </c>
      <c r="Y12669">
        <v>12477</v>
      </c>
      <c r="Z12669">
        <v>2.0099999999999998</v>
      </c>
    </row>
    <row r="12670" spans="1:26">
      <c r="A12670">
        <v>211756564</v>
      </c>
      <c r="B12670" t="s">
        <v>13074</v>
      </c>
      <c r="C12670" t="s">
        <v>3597</v>
      </c>
      <c r="D12670" t="s">
        <v>1049</v>
      </c>
      <c r="E12670" t="s">
        <v>13089</v>
      </c>
      <c r="F12670" t="s">
        <v>3621</v>
      </c>
      <c r="G12670">
        <v>211756564</v>
      </c>
      <c r="I12670" t="s">
        <v>3622</v>
      </c>
      <c r="J12670" t="s">
        <v>4906</v>
      </c>
      <c r="K12670" t="s">
        <v>3624</v>
      </c>
      <c r="L12670" t="s">
        <v>4923</v>
      </c>
      <c r="M12670">
        <v>13</v>
      </c>
      <c r="N12670">
        <v>22</v>
      </c>
      <c r="O12670">
        <v>12.7</v>
      </c>
      <c r="P12670">
        <v>13</v>
      </c>
      <c r="Q12670">
        <v>23.1</v>
      </c>
      <c r="R12670">
        <v>10.5</v>
      </c>
      <c r="S12670" t="b">
        <v>0</v>
      </c>
      <c r="T12670" t="b">
        <v>0</v>
      </c>
      <c r="U12670" t="b">
        <v>1</v>
      </c>
      <c r="V12670">
        <v>12000</v>
      </c>
      <c r="W12670">
        <v>10300</v>
      </c>
      <c r="X12670">
        <v>2.56</v>
      </c>
      <c r="Y12670">
        <v>12477</v>
      </c>
      <c r="Z12670">
        <v>2.0099999999999998</v>
      </c>
    </row>
    <row r="12671" spans="1:26">
      <c r="A12671">
        <v>206361882</v>
      </c>
      <c r="B12671" t="s">
        <v>4894</v>
      </c>
      <c r="C12671" t="s">
        <v>3597</v>
      </c>
      <c r="D12671" t="s">
        <v>1049</v>
      </c>
      <c r="E12671" t="s">
        <v>3855</v>
      </c>
      <c r="F12671" t="s">
        <v>3621</v>
      </c>
      <c r="G12671">
        <v>206361882</v>
      </c>
      <c r="I12671" t="s">
        <v>3622</v>
      </c>
      <c r="J12671" t="s">
        <v>4919</v>
      </c>
      <c r="K12671" t="s">
        <v>3624</v>
      </c>
      <c r="L12671" t="s">
        <v>4920</v>
      </c>
      <c r="M12671">
        <v>12.5</v>
      </c>
      <c r="N12671">
        <v>21.5</v>
      </c>
      <c r="O12671">
        <v>11.5</v>
      </c>
      <c r="P12671">
        <v>12.5</v>
      </c>
      <c r="Q12671">
        <v>22.3</v>
      </c>
      <c r="R12671">
        <v>10.3</v>
      </c>
      <c r="S12671" t="b">
        <v>0</v>
      </c>
      <c r="T12671" t="b">
        <v>0</v>
      </c>
      <c r="U12671" t="b">
        <v>1</v>
      </c>
      <c r="V12671">
        <v>23000</v>
      </c>
      <c r="W12671">
        <v>18900</v>
      </c>
      <c r="X12671">
        <v>2.38</v>
      </c>
      <c r="Y12671">
        <v>23737</v>
      </c>
      <c r="Z12671">
        <v>1.82</v>
      </c>
    </row>
    <row r="12672" spans="1:26">
      <c r="A12672">
        <v>206361887</v>
      </c>
      <c r="B12672" t="s">
        <v>4894</v>
      </c>
      <c r="C12672" t="s">
        <v>3597</v>
      </c>
      <c r="D12672" t="s">
        <v>1049</v>
      </c>
      <c r="E12672" t="s">
        <v>3858</v>
      </c>
      <c r="F12672" t="s">
        <v>3621</v>
      </c>
      <c r="G12672">
        <v>206361887</v>
      </c>
      <c r="I12672" t="s">
        <v>3622</v>
      </c>
      <c r="J12672" t="s">
        <v>4919</v>
      </c>
      <c r="K12672" t="s">
        <v>3624</v>
      </c>
      <c r="L12672" t="s">
        <v>4920</v>
      </c>
      <c r="M12672">
        <v>12.5</v>
      </c>
      <c r="N12672">
        <v>21.5</v>
      </c>
      <c r="O12672">
        <v>11.5</v>
      </c>
      <c r="P12672">
        <v>12.5</v>
      </c>
      <c r="Q12672">
        <v>22.3</v>
      </c>
      <c r="R12672">
        <v>10.3</v>
      </c>
      <c r="S12672" t="b">
        <v>0</v>
      </c>
      <c r="T12672" t="b">
        <v>0</v>
      </c>
      <c r="U12672" t="b">
        <v>1</v>
      </c>
      <c r="V12672">
        <v>23000</v>
      </c>
      <c r="W12672">
        <v>18900</v>
      </c>
      <c r="X12672">
        <v>2.38</v>
      </c>
      <c r="Y12672">
        <v>23737</v>
      </c>
      <c r="Z12672">
        <v>1.82</v>
      </c>
    </row>
    <row r="12673" spans="1:26">
      <c r="A12673">
        <v>206361892</v>
      </c>
      <c r="B12673" t="s">
        <v>4894</v>
      </c>
      <c r="C12673" t="s">
        <v>3597</v>
      </c>
      <c r="D12673" t="s">
        <v>1049</v>
      </c>
      <c r="E12673" t="s">
        <v>3857</v>
      </c>
      <c r="F12673" t="s">
        <v>3621</v>
      </c>
      <c r="G12673">
        <v>206361892</v>
      </c>
      <c r="I12673" t="s">
        <v>3622</v>
      </c>
      <c r="J12673" t="s">
        <v>4919</v>
      </c>
      <c r="K12673" t="s">
        <v>3624</v>
      </c>
      <c r="L12673" t="s">
        <v>4920</v>
      </c>
      <c r="M12673">
        <v>12.5</v>
      </c>
      <c r="N12673">
        <v>21.5</v>
      </c>
      <c r="O12673">
        <v>11.5</v>
      </c>
      <c r="P12673">
        <v>12.5</v>
      </c>
      <c r="Q12673">
        <v>22.3</v>
      </c>
      <c r="R12673">
        <v>10.3</v>
      </c>
      <c r="S12673" t="b">
        <v>0</v>
      </c>
      <c r="T12673" t="b">
        <v>0</v>
      </c>
      <c r="U12673" t="b">
        <v>1</v>
      </c>
      <c r="V12673">
        <v>23000</v>
      </c>
      <c r="W12673">
        <v>18900</v>
      </c>
      <c r="X12673">
        <v>2.38</v>
      </c>
      <c r="Y12673">
        <v>23737</v>
      </c>
      <c r="Z12673">
        <v>1.82</v>
      </c>
    </row>
    <row r="12674" spans="1:26">
      <c r="A12674">
        <v>206361907</v>
      </c>
      <c r="B12674" t="s">
        <v>4894</v>
      </c>
      <c r="C12674" t="s">
        <v>3597</v>
      </c>
      <c r="D12674" t="s">
        <v>1049</v>
      </c>
      <c r="E12674" t="s">
        <v>3860</v>
      </c>
      <c r="F12674" t="s">
        <v>3621</v>
      </c>
      <c r="G12674">
        <v>206361907</v>
      </c>
      <c r="I12674" t="s">
        <v>3622</v>
      </c>
      <c r="J12674" t="s">
        <v>4919</v>
      </c>
      <c r="K12674" t="s">
        <v>3624</v>
      </c>
      <c r="L12674" t="s">
        <v>4920</v>
      </c>
      <c r="M12674">
        <v>12.5</v>
      </c>
      <c r="N12674">
        <v>21.5</v>
      </c>
      <c r="O12674">
        <v>11.5</v>
      </c>
      <c r="P12674">
        <v>12.5</v>
      </c>
      <c r="Q12674">
        <v>22.3</v>
      </c>
      <c r="R12674">
        <v>10.3</v>
      </c>
      <c r="S12674" t="b">
        <v>0</v>
      </c>
      <c r="T12674" t="b">
        <v>0</v>
      </c>
      <c r="U12674" t="b">
        <v>1</v>
      </c>
      <c r="V12674">
        <v>23000</v>
      </c>
      <c r="W12674">
        <v>18900</v>
      </c>
      <c r="X12674">
        <v>2.38</v>
      </c>
      <c r="Y12674">
        <v>23737</v>
      </c>
      <c r="Z12674">
        <v>1.82</v>
      </c>
    </row>
    <row r="12675" spans="1:26">
      <c r="A12675">
        <v>206361872</v>
      </c>
      <c r="B12675" t="s">
        <v>4894</v>
      </c>
      <c r="C12675" t="s">
        <v>3597</v>
      </c>
      <c r="D12675" t="s">
        <v>1049</v>
      </c>
      <c r="E12675" t="s">
        <v>3854</v>
      </c>
      <c r="F12675" t="s">
        <v>3621</v>
      </c>
      <c r="G12675">
        <v>206361872</v>
      </c>
      <c r="I12675" t="s">
        <v>3622</v>
      </c>
      <c r="J12675" t="s">
        <v>4919</v>
      </c>
      <c r="K12675" t="s">
        <v>3624</v>
      </c>
      <c r="L12675" t="s">
        <v>4920</v>
      </c>
      <c r="M12675">
        <v>12.5</v>
      </c>
      <c r="N12675">
        <v>21.5</v>
      </c>
      <c r="O12675">
        <v>11.5</v>
      </c>
      <c r="P12675">
        <v>12.5</v>
      </c>
      <c r="Q12675">
        <v>22.3</v>
      </c>
      <c r="R12675">
        <v>10.3</v>
      </c>
      <c r="S12675" t="b">
        <v>0</v>
      </c>
      <c r="T12675" t="b">
        <v>0</v>
      </c>
      <c r="U12675" t="b">
        <v>1</v>
      </c>
      <c r="V12675">
        <v>23000</v>
      </c>
      <c r="W12675">
        <v>18900</v>
      </c>
      <c r="X12675">
        <v>2.38</v>
      </c>
      <c r="Y12675">
        <v>23737</v>
      </c>
      <c r="Z12675">
        <v>1.82</v>
      </c>
    </row>
    <row r="12676" spans="1:26">
      <c r="A12676">
        <v>206361902</v>
      </c>
      <c r="B12676" t="s">
        <v>4894</v>
      </c>
      <c r="C12676" t="s">
        <v>3597</v>
      </c>
      <c r="D12676" t="s">
        <v>1049</v>
      </c>
      <c r="E12676" t="s">
        <v>3834</v>
      </c>
      <c r="F12676" t="s">
        <v>3621</v>
      </c>
      <c r="G12676">
        <v>206361902</v>
      </c>
      <c r="I12676" t="s">
        <v>3622</v>
      </c>
      <c r="J12676" t="s">
        <v>4919</v>
      </c>
      <c r="K12676" t="s">
        <v>3624</v>
      </c>
      <c r="L12676" t="s">
        <v>4920</v>
      </c>
      <c r="M12676">
        <v>12.5</v>
      </c>
      <c r="N12676">
        <v>21.5</v>
      </c>
      <c r="O12676">
        <v>11.5</v>
      </c>
      <c r="P12676">
        <v>12.5</v>
      </c>
      <c r="Q12676">
        <v>22.3</v>
      </c>
      <c r="R12676">
        <v>10.3</v>
      </c>
      <c r="S12676" t="b">
        <v>0</v>
      </c>
      <c r="T12676" t="b">
        <v>0</v>
      </c>
      <c r="U12676" t="b">
        <v>1</v>
      </c>
      <c r="V12676">
        <v>23000</v>
      </c>
      <c r="W12676">
        <v>18900</v>
      </c>
      <c r="X12676">
        <v>2.38</v>
      </c>
      <c r="Y12676">
        <v>23737</v>
      </c>
      <c r="Z12676">
        <v>1.82</v>
      </c>
    </row>
    <row r="12677" spans="1:26">
      <c r="A12677">
        <v>206361912</v>
      </c>
      <c r="B12677" t="s">
        <v>13074</v>
      </c>
      <c r="C12677" t="s">
        <v>3597</v>
      </c>
      <c r="D12677" t="s">
        <v>1049</v>
      </c>
      <c r="E12677" t="s">
        <v>3861</v>
      </c>
      <c r="F12677" t="s">
        <v>3621</v>
      </c>
      <c r="G12677">
        <v>206361912</v>
      </c>
      <c r="I12677" t="s">
        <v>3622</v>
      </c>
      <c r="J12677" t="s">
        <v>4919</v>
      </c>
      <c r="K12677" t="s">
        <v>3624</v>
      </c>
      <c r="L12677" t="s">
        <v>4920</v>
      </c>
      <c r="M12677">
        <v>12.5</v>
      </c>
      <c r="N12677">
        <v>21.5</v>
      </c>
      <c r="O12677">
        <v>11.5</v>
      </c>
      <c r="P12677">
        <v>12.5</v>
      </c>
      <c r="Q12677">
        <v>22.3</v>
      </c>
      <c r="R12677">
        <v>10.3</v>
      </c>
      <c r="S12677" t="b">
        <v>0</v>
      </c>
      <c r="T12677" t="b">
        <v>0</v>
      </c>
      <c r="U12677" t="b">
        <v>1</v>
      </c>
      <c r="V12677">
        <v>23000</v>
      </c>
      <c r="W12677">
        <v>18900</v>
      </c>
      <c r="X12677">
        <v>2.38</v>
      </c>
      <c r="Y12677">
        <v>23737</v>
      </c>
      <c r="Z12677">
        <v>1.82</v>
      </c>
    </row>
    <row r="12678" spans="1:26">
      <c r="A12678">
        <v>206361877</v>
      </c>
      <c r="B12678" t="s">
        <v>4972</v>
      </c>
      <c r="C12678" t="s">
        <v>3597</v>
      </c>
      <c r="D12678" t="s">
        <v>1049</v>
      </c>
      <c r="E12678" t="s">
        <v>3856</v>
      </c>
      <c r="F12678" t="s">
        <v>3621</v>
      </c>
      <c r="G12678">
        <v>206361877</v>
      </c>
      <c r="I12678" t="s">
        <v>3622</v>
      </c>
      <c r="J12678" t="s">
        <v>4919</v>
      </c>
      <c r="K12678" t="s">
        <v>3624</v>
      </c>
      <c r="L12678" t="s">
        <v>4920</v>
      </c>
      <c r="M12678">
        <v>12.5</v>
      </c>
      <c r="N12678">
        <v>21.5</v>
      </c>
      <c r="O12678">
        <v>11.5</v>
      </c>
      <c r="P12678">
        <v>12.5</v>
      </c>
      <c r="Q12678">
        <v>22.3</v>
      </c>
      <c r="R12678">
        <v>10.3</v>
      </c>
      <c r="S12678" t="b">
        <v>0</v>
      </c>
      <c r="T12678" t="b">
        <v>0</v>
      </c>
      <c r="U12678" t="b">
        <v>1</v>
      </c>
      <c r="V12678">
        <v>23000</v>
      </c>
      <c r="W12678">
        <v>18900</v>
      </c>
      <c r="X12678">
        <v>2.38</v>
      </c>
      <c r="Y12678">
        <v>23737</v>
      </c>
      <c r="Z12678">
        <v>1.82</v>
      </c>
    </row>
    <row r="12679" spans="1:26">
      <c r="A12679">
        <v>206361897</v>
      </c>
      <c r="B12679" t="s">
        <v>4894</v>
      </c>
      <c r="C12679" t="s">
        <v>3597</v>
      </c>
      <c r="D12679" t="s">
        <v>1049</v>
      </c>
      <c r="E12679" t="s">
        <v>3859</v>
      </c>
      <c r="F12679" t="s">
        <v>3621</v>
      </c>
      <c r="G12679">
        <v>206361897</v>
      </c>
      <c r="I12679" t="s">
        <v>3622</v>
      </c>
      <c r="J12679" t="s">
        <v>4919</v>
      </c>
      <c r="K12679" t="s">
        <v>3624</v>
      </c>
      <c r="L12679" t="s">
        <v>4920</v>
      </c>
      <c r="M12679">
        <v>12.5</v>
      </c>
      <c r="N12679">
        <v>21.5</v>
      </c>
      <c r="O12679">
        <v>11.5</v>
      </c>
      <c r="P12679">
        <v>12.5</v>
      </c>
      <c r="Q12679">
        <v>22.3</v>
      </c>
      <c r="R12679">
        <v>10.3</v>
      </c>
      <c r="S12679" t="b">
        <v>0</v>
      </c>
      <c r="T12679" t="b">
        <v>0</v>
      </c>
      <c r="U12679" t="b">
        <v>1</v>
      </c>
      <c r="V12679">
        <v>23000</v>
      </c>
      <c r="W12679">
        <v>18900</v>
      </c>
      <c r="X12679">
        <v>2.38</v>
      </c>
      <c r="Y12679">
        <v>23737</v>
      </c>
      <c r="Z12679">
        <v>1.82</v>
      </c>
    </row>
    <row r="12680" spans="1:26">
      <c r="A12680">
        <v>206361917</v>
      </c>
      <c r="B12680" t="s">
        <v>4894</v>
      </c>
      <c r="C12680" t="s">
        <v>3597</v>
      </c>
      <c r="D12680" t="s">
        <v>1049</v>
      </c>
      <c r="E12680" t="s">
        <v>3862</v>
      </c>
      <c r="F12680" t="s">
        <v>3621</v>
      </c>
      <c r="G12680">
        <v>206361917</v>
      </c>
      <c r="I12680" t="s">
        <v>3622</v>
      </c>
      <c r="J12680" t="s">
        <v>4919</v>
      </c>
      <c r="K12680" t="s">
        <v>3624</v>
      </c>
      <c r="L12680" t="s">
        <v>4920</v>
      </c>
      <c r="M12680">
        <v>12.5</v>
      </c>
      <c r="N12680">
        <v>21.5</v>
      </c>
      <c r="O12680">
        <v>11.5</v>
      </c>
      <c r="P12680">
        <v>12.5</v>
      </c>
      <c r="Q12680">
        <v>22.3</v>
      </c>
      <c r="R12680">
        <v>10.3</v>
      </c>
      <c r="S12680" t="b">
        <v>0</v>
      </c>
      <c r="T12680" t="b">
        <v>0</v>
      </c>
      <c r="U12680" t="b">
        <v>1</v>
      </c>
      <c r="V12680">
        <v>23000</v>
      </c>
      <c r="W12680">
        <v>18900</v>
      </c>
      <c r="X12680">
        <v>2.38</v>
      </c>
      <c r="Y12680">
        <v>23737</v>
      </c>
      <c r="Z12680">
        <v>1.82</v>
      </c>
    </row>
    <row r="12681" spans="1:26">
      <c r="A12681">
        <v>211756566</v>
      </c>
      <c r="B12681" t="s">
        <v>13074</v>
      </c>
      <c r="C12681" t="s">
        <v>3597</v>
      </c>
      <c r="D12681" t="s">
        <v>1049</v>
      </c>
      <c r="E12681" t="s">
        <v>13089</v>
      </c>
      <c r="F12681" t="s">
        <v>3621</v>
      </c>
      <c r="G12681">
        <v>211756566</v>
      </c>
      <c r="I12681" t="s">
        <v>3622</v>
      </c>
      <c r="J12681" t="s">
        <v>4919</v>
      </c>
      <c r="K12681" t="s">
        <v>3624</v>
      </c>
      <c r="L12681" t="s">
        <v>4920</v>
      </c>
      <c r="M12681">
        <v>12.5</v>
      </c>
      <c r="N12681">
        <v>21.5</v>
      </c>
      <c r="O12681">
        <v>11.5</v>
      </c>
      <c r="P12681">
        <v>12.5</v>
      </c>
      <c r="Q12681">
        <v>22.3</v>
      </c>
      <c r="R12681">
        <v>10.3</v>
      </c>
      <c r="S12681" t="b">
        <v>0</v>
      </c>
      <c r="T12681" t="b">
        <v>0</v>
      </c>
      <c r="U12681" t="b">
        <v>1</v>
      </c>
      <c r="V12681">
        <v>23000</v>
      </c>
      <c r="W12681">
        <v>18900</v>
      </c>
      <c r="X12681">
        <v>2.38</v>
      </c>
      <c r="Y12681">
        <v>23737</v>
      </c>
      <c r="Z12681">
        <v>1.82</v>
      </c>
    </row>
    <row r="12682" spans="1:26">
      <c r="A12682">
        <v>206361881</v>
      </c>
      <c r="B12682" t="s">
        <v>4894</v>
      </c>
      <c r="C12682" t="s">
        <v>3597</v>
      </c>
      <c r="D12682" t="s">
        <v>1049</v>
      </c>
      <c r="E12682" t="s">
        <v>3855</v>
      </c>
      <c r="F12682" t="s">
        <v>3621</v>
      </c>
      <c r="G12682">
        <v>206361881</v>
      </c>
      <c r="I12682" t="s">
        <v>3622</v>
      </c>
      <c r="J12682" t="s">
        <v>4909</v>
      </c>
      <c r="K12682" t="s">
        <v>3624</v>
      </c>
      <c r="L12682" t="s">
        <v>4910</v>
      </c>
      <c r="M12682">
        <v>13</v>
      </c>
      <c r="N12682">
        <v>21.5</v>
      </c>
      <c r="O12682">
        <v>11</v>
      </c>
      <c r="P12682">
        <v>13</v>
      </c>
      <c r="Q12682">
        <v>22</v>
      </c>
      <c r="R12682">
        <v>10.6</v>
      </c>
      <c r="S12682" t="b">
        <v>0</v>
      </c>
      <c r="T12682" t="b">
        <v>0</v>
      </c>
      <c r="U12682" t="b">
        <v>1</v>
      </c>
      <c r="V12682">
        <v>18000</v>
      </c>
      <c r="W12682">
        <v>11100</v>
      </c>
      <c r="X12682">
        <v>2.8</v>
      </c>
      <c r="Y12682">
        <v>21447</v>
      </c>
      <c r="Z12682">
        <v>1.98</v>
      </c>
    </row>
    <row r="12683" spans="1:26">
      <c r="A12683">
        <v>206361886</v>
      </c>
      <c r="B12683" t="s">
        <v>4894</v>
      </c>
      <c r="C12683" t="s">
        <v>3597</v>
      </c>
      <c r="D12683" t="s">
        <v>1049</v>
      </c>
      <c r="E12683" t="s">
        <v>3858</v>
      </c>
      <c r="F12683" t="s">
        <v>3621</v>
      </c>
      <c r="G12683">
        <v>206361886</v>
      </c>
      <c r="I12683" t="s">
        <v>3622</v>
      </c>
      <c r="J12683" t="s">
        <v>4909</v>
      </c>
      <c r="K12683" t="s">
        <v>3624</v>
      </c>
      <c r="L12683" t="s">
        <v>4910</v>
      </c>
      <c r="M12683">
        <v>13</v>
      </c>
      <c r="N12683">
        <v>21.5</v>
      </c>
      <c r="O12683">
        <v>11</v>
      </c>
      <c r="P12683">
        <v>13</v>
      </c>
      <c r="Q12683">
        <v>22</v>
      </c>
      <c r="R12683">
        <v>10.6</v>
      </c>
      <c r="S12683" t="b">
        <v>0</v>
      </c>
      <c r="T12683" t="b">
        <v>0</v>
      </c>
      <c r="U12683" t="b">
        <v>1</v>
      </c>
      <c r="V12683">
        <v>18000</v>
      </c>
      <c r="W12683">
        <v>11100</v>
      </c>
      <c r="X12683">
        <v>2.8</v>
      </c>
      <c r="Y12683">
        <v>21447</v>
      </c>
      <c r="Z12683">
        <v>1.98</v>
      </c>
    </row>
    <row r="12684" spans="1:26">
      <c r="A12684">
        <v>206361891</v>
      </c>
      <c r="B12684" t="s">
        <v>4894</v>
      </c>
      <c r="C12684" t="s">
        <v>3597</v>
      </c>
      <c r="D12684" t="s">
        <v>1049</v>
      </c>
      <c r="E12684" t="s">
        <v>3857</v>
      </c>
      <c r="F12684" t="s">
        <v>3621</v>
      </c>
      <c r="G12684">
        <v>206361891</v>
      </c>
      <c r="I12684" t="s">
        <v>3622</v>
      </c>
      <c r="J12684" t="s">
        <v>4909</v>
      </c>
      <c r="K12684" t="s">
        <v>3624</v>
      </c>
      <c r="L12684" t="s">
        <v>4910</v>
      </c>
      <c r="M12684">
        <v>13</v>
      </c>
      <c r="N12684">
        <v>21.5</v>
      </c>
      <c r="O12684">
        <v>11</v>
      </c>
      <c r="P12684">
        <v>13</v>
      </c>
      <c r="Q12684">
        <v>22</v>
      </c>
      <c r="R12684">
        <v>10.6</v>
      </c>
      <c r="S12684" t="b">
        <v>0</v>
      </c>
      <c r="T12684" t="b">
        <v>0</v>
      </c>
      <c r="U12684" t="b">
        <v>1</v>
      </c>
      <c r="V12684">
        <v>18000</v>
      </c>
      <c r="W12684">
        <v>11100</v>
      </c>
      <c r="X12684">
        <v>2.8</v>
      </c>
      <c r="Y12684">
        <v>21447</v>
      </c>
      <c r="Z12684">
        <v>1.98</v>
      </c>
    </row>
    <row r="12685" spans="1:26">
      <c r="A12685">
        <v>206361906</v>
      </c>
      <c r="B12685" t="s">
        <v>4894</v>
      </c>
      <c r="C12685" t="s">
        <v>3597</v>
      </c>
      <c r="D12685" t="s">
        <v>1049</v>
      </c>
      <c r="E12685" t="s">
        <v>3860</v>
      </c>
      <c r="F12685" t="s">
        <v>3621</v>
      </c>
      <c r="G12685">
        <v>206361906</v>
      </c>
      <c r="I12685" t="s">
        <v>3622</v>
      </c>
      <c r="J12685" t="s">
        <v>4909</v>
      </c>
      <c r="K12685" t="s">
        <v>3624</v>
      </c>
      <c r="L12685" t="s">
        <v>4910</v>
      </c>
      <c r="M12685">
        <v>13</v>
      </c>
      <c r="N12685">
        <v>21.5</v>
      </c>
      <c r="O12685">
        <v>11</v>
      </c>
      <c r="P12685">
        <v>13</v>
      </c>
      <c r="Q12685">
        <v>22</v>
      </c>
      <c r="R12685">
        <v>10.6</v>
      </c>
      <c r="S12685" t="b">
        <v>0</v>
      </c>
      <c r="T12685" t="b">
        <v>0</v>
      </c>
      <c r="U12685" t="b">
        <v>1</v>
      </c>
      <c r="V12685">
        <v>18000</v>
      </c>
      <c r="W12685">
        <v>11100</v>
      </c>
      <c r="X12685">
        <v>2.8</v>
      </c>
      <c r="Y12685">
        <v>21447</v>
      </c>
      <c r="Z12685">
        <v>1.98</v>
      </c>
    </row>
    <row r="12686" spans="1:26">
      <c r="A12686">
        <v>206361871</v>
      </c>
      <c r="B12686" t="s">
        <v>4894</v>
      </c>
      <c r="C12686" t="s">
        <v>3597</v>
      </c>
      <c r="D12686" t="s">
        <v>1049</v>
      </c>
      <c r="E12686" t="s">
        <v>3854</v>
      </c>
      <c r="F12686" t="s">
        <v>3621</v>
      </c>
      <c r="G12686">
        <v>206361871</v>
      </c>
      <c r="I12686" t="s">
        <v>3622</v>
      </c>
      <c r="J12686" t="s">
        <v>4909</v>
      </c>
      <c r="K12686" t="s">
        <v>3624</v>
      </c>
      <c r="L12686" t="s">
        <v>4910</v>
      </c>
      <c r="M12686">
        <v>13</v>
      </c>
      <c r="N12686">
        <v>21.5</v>
      </c>
      <c r="O12686">
        <v>11</v>
      </c>
      <c r="P12686">
        <v>13</v>
      </c>
      <c r="Q12686">
        <v>22</v>
      </c>
      <c r="R12686">
        <v>10.6</v>
      </c>
      <c r="S12686" t="b">
        <v>0</v>
      </c>
      <c r="T12686" t="b">
        <v>0</v>
      </c>
      <c r="U12686" t="b">
        <v>1</v>
      </c>
      <c r="V12686">
        <v>18000</v>
      </c>
      <c r="W12686">
        <v>11100</v>
      </c>
      <c r="X12686">
        <v>2.8</v>
      </c>
      <c r="Y12686">
        <v>21447</v>
      </c>
      <c r="Z12686">
        <v>1.98</v>
      </c>
    </row>
    <row r="12687" spans="1:26">
      <c r="A12687">
        <v>206361901</v>
      </c>
      <c r="B12687" t="s">
        <v>4894</v>
      </c>
      <c r="C12687" t="s">
        <v>3597</v>
      </c>
      <c r="D12687" t="s">
        <v>1049</v>
      </c>
      <c r="E12687" t="s">
        <v>3834</v>
      </c>
      <c r="F12687" t="s">
        <v>3621</v>
      </c>
      <c r="G12687">
        <v>206361901</v>
      </c>
      <c r="I12687" t="s">
        <v>3622</v>
      </c>
      <c r="J12687" t="s">
        <v>4909</v>
      </c>
      <c r="K12687" t="s">
        <v>3624</v>
      </c>
      <c r="L12687" t="s">
        <v>4910</v>
      </c>
      <c r="M12687">
        <v>13</v>
      </c>
      <c r="N12687">
        <v>21.5</v>
      </c>
      <c r="O12687">
        <v>11</v>
      </c>
      <c r="P12687">
        <v>13</v>
      </c>
      <c r="Q12687">
        <v>22</v>
      </c>
      <c r="R12687">
        <v>10.6</v>
      </c>
      <c r="S12687" t="b">
        <v>0</v>
      </c>
      <c r="T12687" t="b">
        <v>0</v>
      </c>
      <c r="U12687" t="b">
        <v>1</v>
      </c>
      <c r="V12687">
        <v>18000</v>
      </c>
      <c r="W12687">
        <v>11100</v>
      </c>
      <c r="X12687">
        <v>2.8</v>
      </c>
      <c r="Y12687">
        <v>21447</v>
      </c>
      <c r="Z12687">
        <v>1.98</v>
      </c>
    </row>
    <row r="12688" spans="1:26">
      <c r="A12688">
        <v>206361911</v>
      </c>
      <c r="B12688" t="s">
        <v>13074</v>
      </c>
      <c r="C12688" t="s">
        <v>3597</v>
      </c>
      <c r="D12688" t="s">
        <v>1049</v>
      </c>
      <c r="E12688" t="s">
        <v>3861</v>
      </c>
      <c r="F12688" t="s">
        <v>3621</v>
      </c>
      <c r="G12688">
        <v>206361911</v>
      </c>
      <c r="I12688" t="s">
        <v>3622</v>
      </c>
      <c r="J12688" t="s">
        <v>4909</v>
      </c>
      <c r="K12688" t="s">
        <v>3624</v>
      </c>
      <c r="L12688" t="s">
        <v>4910</v>
      </c>
      <c r="M12688">
        <v>13</v>
      </c>
      <c r="N12688">
        <v>21.5</v>
      </c>
      <c r="O12688">
        <v>11</v>
      </c>
      <c r="P12688">
        <v>13</v>
      </c>
      <c r="Q12688">
        <v>22</v>
      </c>
      <c r="R12688">
        <v>10.6</v>
      </c>
      <c r="S12688" t="b">
        <v>0</v>
      </c>
      <c r="T12688" t="b">
        <v>0</v>
      </c>
      <c r="U12688" t="b">
        <v>1</v>
      </c>
      <c r="V12688">
        <v>18000</v>
      </c>
      <c r="W12688">
        <v>11100</v>
      </c>
      <c r="X12688">
        <v>2.8</v>
      </c>
      <c r="Y12688">
        <v>21447</v>
      </c>
      <c r="Z12688">
        <v>1.98</v>
      </c>
    </row>
    <row r="12689" spans="1:26">
      <c r="A12689">
        <v>206361876</v>
      </c>
      <c r="B12689" t="s">
        <v>4972</v>
      </c>
      <c r="C12689" t="s">
        <v>3597</v>
      </c>
      <c r="D12689" t="s">
        <v>1049</v>
      </c>
      <c r="E12689" t="s">
        <v>3856</v>
      </c>
      <c r="F12689" t="s">
        <v>3621</v>
      </c>
      <c r="G12689">
        <v>206361876</v>
      </c>
      <c r="I12689" t="s">
        <v>3622</v>
      </c>
      <c r="J12689" t="s">
        <v>4909</v>
      </c>
      <c r="K12689" t="s">
        <v>3624</v>
      </c>
      <c r="L12689" t="s">
        <v>4910</v>
      </c>
      <c r="M12689">
        <v>13</v>
      </c>
      <c r="N12689">
        <v>21.5</v>
      </c>
      <c r="O12689">
        <v>11</v>
      </c>
      <c r="P12689">
        <v>13</v>
      </c>
      <c r="Q12689">
        <v>22</v>
      </c>
      <c r="R12689">
        <v>10.6</v>
      </c>
      <c r="S12689" t="b">
        <v>0</v>
      </c>
      <c r="T12689" t="b">
        <v>0</v>
      </c>
      <c r="U12689" t="b">
        <v>1</v>
      </c>
      <c r="V12689">
        <v>18000</v>
      </c>
      <c r="W12689">
        <v>11100</v>
      </c>
      <c r="X12689">
        <v>2.8</v>
      </c>
      <c r="Y12689">
        <v>21447</v>
      </c>
      <c r="Z12689">
        <v>1.98</v>
      </c>
    </row>
    <row r="12690" spans="1:26">
      <c r="A12690">
        <v>206361896</v>
      </c>
      <c r="B12690" t="s">
        <v>4894</v>
      </c>
      <c r="C12690" t="s">
        <v>3597</v>
      </c>
      <c r="D12690" t="s">
        <v>1049</v>
      </c>
      <c r="E12690" t="s">
        <v>3859</v>
      </c>
      <c r="F12690" t="s">
        <v>3621</v>
      </c>
      <c r="G12690">
        <v>206361896</v>
      </c>
      <c r="I12690" t="s">
        <v>3622</v>
      </c>
      <c r="J12690" t="s">
        <v>4909</v>
      </c>
      <c r="K12690" t="s">
        <v>3624</v>
      </c>
      <c r="L12690" t="s">
        <v>4910</v>
      </c>
      <c r="M12690">
        <v>13</v>
      </c>
      <c r="N12690">
        <v>21.5</v>
      </c>
      <c r="O12690">
        <v>11</v>
      </c>
      <c r="P12690">
        <v>13</v>
      </c>
      <c r="Q12690">
        <v>22</v>
      </c>
      <c r="R12690">
        <v>10.6</v>
      </c>
      <c r="S12690" t="b">
        <v>0</v>
      </c>
      <c r="T12690" t="b">
        <v>0</v>
      </c>
      <c r="U12690" t="b">
        <v>1</v>
      </c>
      <c r="V12690">
        <v>18000</v>
      </c>
      <c r="W12690">
        <v>11100</v>
      </c>
      <c r="X12690">
        <v>2.8</v>
      </c>
      <c r="Y12690">
        <v>21447</v>
      </c>
      <c r="Z12690">
        <v>1.98</v>
      </c>
    </row>
    <row r="12691" spans="1:26">
      <c r="A12691">
        <v>206361916</v>
      </c>
      <c r="B12691" t="s">
        <v>4894</v>
      </c>
      <c r="C12691" t="s">
        <v>3597</v>
      </c>
      <c r="D12691" t="s">
        <v>1049</v>
      </c>
      <c r="E12691" t="s">
        <v>3862</v>
      </c>
      <c r="F12691" t="s">
        <v>3621</v>
      </c>
      <c r="G12691">
        <v>206361916</v>
      </c>
      <c r="I12691" t="s">
        <v>3622</v>
      </c>
      <c r="J12691" t="s">
        <v>4909</v>
      </c>
      <c r="K12691" t="s">
        <v>3624</v>
      </c>
      <c r="L12691" t="s">
        <v>4910</v>
      </c>
      <c r="M12691">
        <v>13</v>
      </c>
      <c r="N12691">
        <v>21.5</v>
      </c>
      <c r="O12691">
        <v>11</v>
      </c>
      <c r="P12691">
        <v>13</v>
      </c>
      <c r="Q12691">
        <v>22</v>
      </c>
      <c r="R12691">
        <v>10.6</v>
      </c>
      <c r="S12691" t="b">
        <v>0</v>
      </c>
      <c r="T12691" t="b">
        <v>0</v>
      </c>
      <c r="U12691" t="b">
        <v>1</v>
      </c>
      <c r="V12691">
        <v>18000</v>
      </c>
      <c r="W12691">
        <v>11100</v>
      </c>
      <c r="X12691">
        <v>2.8</v>
      </c>
      <c r="Y12691">
        <v>21447</v>
      </c>
      <c r="Z12691">
        <v>1.98</v>
      </c>
    </row>
    <row r="12692" spans="1:26">
      <c r="A12692">
        <v>211756565</v>
      </c>
      <c r="B12692" t="s">
        <v>13074</v>
      </c>
      <c r="C12692" t="s">
        <v>3597</v>
      </c>
      <c r="D12692" t="s">
        <v>1049</v>
      </c>
      <c r="E12692" t="s">
        <v>13089</v>
      </c>
      <c r="F12692" t="s">
        <v>3621</v>
      </c>
      <c r="G12692">
        <v>211756565</v>
      </c>
      <c r="I12692" t="s">
        <v>3622</v>
      </c>
      <c r="J12692" t="s">
        <v>4909</v>
      </c>
      <c r="K12692" t="s">
        <v>3624</v>
      </c>
      <c r="L12692" t="s">
        <v>4910</v>
      </c>
      <c r="M12692">
        <v>13</v>
      </c>
      <c r="N12692">
        <v>21.5</v>
      </c>
      <c r="O12692">
        <v>11</v>
      </c>
      <c r="P12692">
        <v>13</v>
      </c>
      <c r="Q12692">
        <v>22</v>
      </c>
      <c r="R12692">
        <v>10.6</v>
      </c>
      <c r="S12692" t="b">
        <v>0</v>
      </c>
      <c r="T12692" t="b">
        <v>0</v>
      </c>
      <c r="U12692" t="b">
        <v>1</v>
      </c>
      <c r="V12692">
        <v>18000</v>
      </c>
      <c r="W12692">
        <v>11100</v>
      </c>
      <c r="X12692">
        <v>2.8</v>
      </c>
      <c r="Y12692">
        <v>21447</v>
      </c>
      <c r="Z12692">
        <v>1.98</v>
      </c>
    </row>
    <row r="12693" spans="1:26">
      <c r="A12693">
        <v>208102125</v>
      </c>
      <c r="B12693" t="s">
        <v>13074</v>
      </c>
      <c r="C12693" t="s">
        <v>3597</v>
      </c>
      <c r="D12693" t="s">
        <v>1049</v>
      </c>
      <c r="E12693" t="s">
        <v>3855</v>
      </c>
      <c r="F12693" t="s">
        <v>3621</v>
      </c>
      <c r="G12693">
        <v>208102125</v>
      </c>
      <c r="I12693" t="s">
        <v>3622</v>
      </c>
      <c r="J12693" t="s">
        <v>5890</v>
      </c>
      <c r="K12693" t="s">
        <v>3624</v>
      </c>
      <c r="L12693" t="s">
        <v>13817</v>
      </c>
      <c r="M12693">
        <v>12.2</v>
      </c>
      <c r="N12693">
        <v>21</v>
      </c>
      <c r="O12693">
        <v>10.5</v>
      </c>
      <c r="P12693">
        <v>12.2</v>
      </c>
      <c r="Q12693">
        <v>21</v>
      </c>
      <c r="R12693">
        <v>8.6999999999999993</v>
      </c>
      <c r="S12693" t="b">
        <v>0</v>
      </c>
      <c r="T12693" t="b">
        <v>0</v>
      </c>
      <c r="U12693" t="b">
        <v>0</v>
      </c>
      <c r="V12693">
        <v>30000</v>
      </c>
      <c r="W12693">
        <v>20000</v>
      </c>
      <c r="X12693">
        <v>1.87</v>
      </c>
      <c r="Y12693">
        <v>23000</v>
      </c>
      <c r="Z12693">
        <v>2.1</v>
      </c>
    </row>
    <row r="12694" spans="1:26">
      <c r="A12694">
        <v>208102126</v>
      </c>
      <c r="B12694" t="s">
        <v>13074</v>
      </c>
      <c r="C12694" t="s">
        <v>3597</v>
      </c>
      <c r="D12694" t="s">
        <v>1049</v>
      </c>
      <c r="E12694" t="s">
        <v>3858</v>
      </c>
      <c r="F12694" t="s">
        <v>3621</v>
      </c>
      <c r="G12694">
        <v>208102126</v>
      </c>
      <c r="I12694" t="s">
        <v>3622</v>
      </c>
      <c r="J12694" t="s">
        <v>5890</v>
      </c>
      <c r="K12694" t="s">
        <v>3624</v>
      </c>
      <c r="L12694" t="s">
        <v>13817</v>
      </c>
      <c r="M12694">
        <v>12.2</v>
      </c>
      <c r="N12694">
        <v>21</v>
      </c>
      <c r="O12694">
        <v>10.5</v>
      </c>
      <c r="P12694">
        <v>12.2</v>
      </c>
      <c r="Q12694">
        <v>21</v>
      </c>
      <c r="R12694">
        <v>8.6999999999999993</v>
      </c>
      <c r="S12694" t="b">
        <v>0</v>
      </c>
      <c r="T12694" t="b">
        <v>0</v>
      </c>
      <c r="U12694" t="b">
        <v>0</v>
      </c>
      <c r="V12694">
        <v>30000</v>
      </c>
      <c r="W12694">
        <v>20000</v>
      </c>
      <c r="X12694">
        <v>1.87</v>
      </c>
      <c r="Y12694">
        <v>23000</v>
      </c>
      <c r="Z12694">
        <v>2.1</v>
      </c>
    </row>
    <row r="12695" spans="1:26">
      <c r="A12695">
        <v>208102127</v>
      </c>
      <c r="B12695" t="s">
        <v>13074</v>
      </c>
      <c r="C12695" t="s">
        <v>3597</v>
      </c>
      <c r="D12695" t="s">
        <v>1049</v>
      </c>
      <c r="E12695" t="s">
        <v>3857</v>
      </c>
      <c r="F12695" t="s">
        <v>3621</v>
      </c>
      <c r="G12695">
        <v>208102127</v>
      </c>
      <c r="I12695" t="s">
        <v>3622</v>
      </c>
      <c r="J12695" t="s">
        <v>5890</v>
      </c>
      <c r="K12695" t="s">
        <v>3624</v>
      </c>
      <c r="L12695" t="s">
        <v>13817</v>
      </c>
      <c r="M12695">
        <v>12.2</v>
      </c>
      <c r="N12695">
        <v>21</v>
      </c>
      <c r="O12695">
        <v>10.5</v>
      </c>
      <c r="P12695">
        <v>12.2</v>
      </c>
      <c r="Q12695">
        <v>21</v>
      </c>
      <c r="R12695">
        <v>8.6999999999999993</v>
      </c>
      <c r="S12695" t="b">
        <v>0</v>
      </c>
      <c r="T12695" t="b">
        <v>0</v>
      </c>
      <c r="U12695" t="b">
        <v>0</v>
      </c>
      <c r="V12695">
        <v>30000</v>
      </c>
      <c r="W12695">
        <v>20000</v>
      </c>
      <c r="X12695">
        <v>1.87</v>
      </c>
      <c r="Y12695">
        <v>23000</v>
      </c>
      <c r="Z12695">
        <v>2.1</v>
      </c>
    </row>
    <row r="12696" spans="1:26">
      <c r="A12696">
        <v>208102130</v>
      </c>
      <c r="B12696" t="s">
        <v>13074</v>
      </c>
      <c r="C12696" t="s">
        <v>3597</v>
      </c>
      <c r="D12696" t="s">
        <v>1049</v>
      </c>
      <c r="E12696" t="s">
        <v>3860</v>
      </c>
      <c r="F12696" t="s">
        <v>3621</v>
      </c>
      <c r="G12696">
        <v>208102130</v>
      </c>
      <c r="I12696" t="s">
        <v>3622</v>
      </c>
      <c r="J12696" t="s">
        <v>5890</v>
      </c>
      <c r="K12696" t="s">
        <v>3624</v>
      </c>
      <c r="L12696" t="s">
        <v>13817</v>
      </c>
      <c r="M12696">
        <v>12.2</v>
      </c>
      <c r="N12696">
        <v>21</v>
      </c>
      <c r="O12696">
        <v>10.5</v>
      </c>
      <c r="P12696">
        <v>12.2</v>
      </c>
      <c r="Q12696">
        <v>21</v>
      </c>
      <c r="R12696">
        <v>8.6999999999999993</v>
      </c>
      <c r="S12696" t="b">
        <v>0</v>
      </c>
      <c r="T12696" t="b">
        <v>0</v>
      </c>
      <c r="U12696" t="b">
        <v>0</v>
      </c>
      <c r="V12696">
        <v>30000</v>
      </c>
      <c r="W12696">
        <v>20000</v>
      </c>
      <c r="X12696">
        <v>1.87</v>
      </c>
      <c r="Y12696">
        <v>23000</v>
      </c>
      <c r="Z12696">
        <v>2.1</v>
      </c>
    </row>
    <row r="12697" spans="1:26">
      <c r="A12697">
        <v>208102123</v>
      </c>
      <c r="B12697" t="s">
        <v>13074</v>
      </c>
      <c r="C12697" t="s">
        <v>3597</v>
      </c>
      <c r="D12697" t="s">
        <v>1049</v>
      </c>
      <c r="E12697" t="s">
        <v>3854</v>
      </c>
      <c r="F12697" t="s">
        <v>3621</v>
      </c>
      <c r="G12697">
        <v>208102123</v>
      </c>
      <c r="I12697" t="s">
        <v>3622</v>
      </c>
      <c r="J12697" t="s">
        <v>5890</v>
      </c>
      <c r="K12697" t="s">
        <v>3624</v>
      </c>
      <c r="L12697" t="s">
        <v>13817</v>
      </c>
      <c r="M12697">
        <v>12.2</v>
      </c>
      <c r="N12697">
        <v>21</v>
      </c>
      <c r="O12697">
        <v>10.5</v>
      </c>
      <c r="P12697">
        <v>12.2</v>
      </c>
      <c r="Q12697">
        <v>21</v>
      </c>
      <c r="R12697">
        <v>8.6999999999999993</v>
      </c>
      <c r="S12697" t="b">
        <v>0</v>
      </c>
      <c r="T12697" t="b">
        <v>0</v>
      </c>
      <c r="U12697" t="b">
        <v>0</v>
      </c>
      <c r="V12697">
        <v>30000</v>
      </c>
      <c r="W12697">
        <v>20000</v>
      </c>
      <c r="X12697">
        <v>1.87</v>
      </c>
      <c r="Y12697">
        <v>23000</v>
      </c>
      <c r="Z12697">
        <v>2.1</v>
      </c>
    </row>
    <row r="12698" spans="1:26">
      <c r="A12698">
        <v>208102129</v>
      </c>
      <c r="B12698" t="s">
        <v>13074</v>
      </c>
      <c r="C12698" t="s">
        <v>3597</v>
      </c>
      <c r="D12698" t="s">
        <v>1049</v>
      </c>
      <c r="E12698" t="s">
        <v>3834</v>
      </c>
      <c r="F12698" t="s">
        <v>3621</v>
      </c>
      <c r="G12698">
        <v>208102129</v>
      </c>
      <c r="I12698" t="s">
        <v>3622</v>
      </c>
      <c r="J12698" t="s">
        <v>5890</v>
      </c>
      <c r="K12698" t="s">
        <v>3624</v>
      </c>
      <c r="L12698" t="s">
        <v>13817</v>
      </c>
      <c r="M12698">
        <v>12.2</v>
      </c>
      <c r="N12698">
        <v>21</v>
      </c>
      <c r="O12698">
        <v>10.5</v>
      </c>
      <c r="P12698">
        <v>12.2</v>
      </c>
      <c r="Q12698">
        <v>21</v>
      </c>
      <c r="R12698">
        <v>8.6999999999999993</v>
      </c>
      <c r="S12698" t="b">
        <v>0</v>
      </c>
      <c r="T12698" t="b">
        <v>0</v>
      </c>
      <c r="U12698" t="b">
        <v>0</v>
      </c>
      <c r="V12698">
        <v>30000</v>
      </c>
      <c r="W12698">
        <v>20000</v>
      </c>
      <c r="X12698">
        <v>1.87</v>
      </c>
      <c r="Y12698">
        <v>23000</v>
      </c>
      <c r="Z12698">
        <v>2.1</v>
      </c>
    </row>
    <row r="12699" spans="1:26">
      <c r="A12699">
        <v>208102131</v>
      </c>
      <c r="B12699" t="s">
        <v>13074</v>
      </c>
      <c r="C12699" t="s">
        <v>3597</v>
      </c>
      <c r="D12699" t="s">
        <v>1049</v>
      </c>
      <c r="E12699" t="s">
        <v>3861</v>
      </c>
      <c r="F12699" t="s">
        <v>3621</v>
      </c>
      <c r="G12699">
        <v>208102131</v>
      </c>
      <c r="I12699" t="s">
        <v>3622</v>
      </c>
      <c r="J12699" t="s">
        <v>5890</v>
      </c>
      <c r="K12699" t="s">
        <v>3624</v>
      </c>
      <c r="L12699" t="s">
        <v>13817</v>
      </c>
      <c r="M12699">
        <v>12.2</v>
      </c>
      <c r="N12699">
        <v>21</v>
      </c>
      <c r="O12699">
        <v>10.5</v>
      </c>
      <c r="P12699">
        <v>12.2</v>
      </c>
      <c r="Q12699">
        <v>21</v>
      </c>
      <c r="R12699">
        <v>8.6999999999999993</v>
      </c>
      <c r="S12699" t="b">
        <v>0</v>
      </c>
      <c r="T12699" t="b">
        <v>0</v>
      </c>
      <c r="U12699" t="b">
        <v>0</v>
      </c>
      <c r="V12699">
        <v>30000</v>
      </c>
      <c r="W12699">
        <v>20000</v>
      </c>
      <c r="X12699">
        <v>1.87</v>
      </c>
      <c r="Y12699">
        <v>23000</v>
      </c>
      <c r="Z12699">
        <v>2.1</v>
      </c>
    </row>
    <row r="12700" spans="1:26">
      <c r="A12700">
        <v>208102124</v>
      </c>
      <c r="B12700" t="s">
        <v>13074</v>
      </c>
      <c r="C12700" t="s">
        <v>3597</v>
      </c>
      <c r="D12700" t="s">
        <v>1049</v>
      </c>
      <c r="E12700" t="s">
        <v>3856</v>
      </c>
      <c r="F12700" t="s">
        <v>3621</v>
      </c>
      <c r="G12700">
        <v>208102124</v>
      </c>
      <c r="I12700" t="s">
        <v>3622</v>
      </c>
      <c r="J12700" t="s">
        <v>5890</v>
      </c>
      <c r="K12700" t="s">
        <v>3624</v>
      </c>
      <c r="L12700" t="s">
        <v>13817</v>
      </c>
      <c r="M12700">
        <v>12.2</v>
      </c>
      <c r="N12700">
        <v>21</v>
      </c>
      <c r="O12700">
        <v>10.5</v>
      </c>
      <c r="P12700">
        <v>12.2</v>
      </c>
      <c r="Q12700">
        <v>21</v>
      </c>
      <c r="R12700">
        <v>8.6999999999999993</v>
      </c>
      <c r="S12700" t="b">
        <v>0</v>
      </c>
      <c r="T12700" t="b">
        <v>0</v>
      </c>
      <c r="U12700" t="b">
        <v>0</v>
      </c>
      <c r="V12700">
        <v>30000</v>
      </c>
      <c r="W12700">
        <v>20000</v>
      </c>
      <c r="X12700">
        <v>1.87</v>
      </c>
      <c r="Y12700">
        <v>23000</v>
      </c>
      <c r="Z12700">
        <v>2.1</v>
      </c>
    </row>
    <row r="12701" spans="1:26">
      <c r="A12701">
        <v>208102128</v>
      </c>
      <c r="B12701" t="s">
        <v>13074</v>
      </c>
      <c r="C12701" t="s">
        <v>3597</v>
      </c>
      <c r="D12701" t="s">
        <v>1049</v>
      </c>
      <c r="E12701" t="s">
        <v>3859</v>
      </c>
      <c r="F12701" t="s">
        <v>3621</v>
      </c>
      <c r="G12701">
        <v>208102128</v>
      </c>
      <c r="I12701" t="s">
        <v>3622</v>
      </c>
      <c r="J12701" t="s">
        <v>5890</v>
      </c>
      <c r="K12701" t="s">
        <v>3624</v>
      </c>
      <c r="L12701" t="s">
        <v>13817</v>
      </c>
      <c r="M12701">
        <v>12.2</v>
      </c>
      <c r="N12701">
        <v>21</v>
      </c>
      <c r="O12701">
        <v>10.5</v>
      </c>
      <c r="P12701">
        <v>12.2</v>
      </c>
      <c r="Q12701">
        <v>21</v>
      </c>
      <c r="R12701">
        <v>8.6999999999999993</v>
      </c>
      <c r="S12701" t="b">
        <v>0</v>
      </c>
      <c r="T12701" t="b">
        <v>0</v>
      </c>
      <c r="U12701" t="b">
        <v>0</v>
      </c>
      <c r="V12701">
        <v>30000</v>
      </c>
      <c r="W12701">
        <v>20000</v>
      </c>
      <c r="X12701">
        <v>1.87</v>
      </c>
      <c r="Y12701">
        <v>23000</v>
      </c>
      <c r="Z12701">
        <v>2.1</v>
      </c>
    </row>
    <row r="12702" spans="1:26">
      <c r="A12702">
        <v>208102132</v>
      </c>
      <c r="B12702" t="s">
        <v>13074</v>
      </c>
      <c r="C12702" t="s">
        <v>3597</v>
      </c>
      <c r="D12702" t="s">
        <v>1049</v>
      </c>
      <c r="E12702" t="s">
        <v>3862</v>
      </c>
      <c r="F12702" t="s">
        <v>3621</v>
      </c>
      <c r="G12702">
        <v>208102132</v>
      </c>
      <c r="I12702" t="s">
        <v>3622</v>
      </c>
      <c r="J12702" t="s">
        <v>5890</v>
      </c>
      <c r="K12702" t="s">
        <v>3624</v>
      </c>
      <c r="L12702" t="s">
        <v>13817</v>
      </c>
      <c r="M12702">
        <v>12.2</v>
      </c>
      <c r="N12702">
        <v>21</v>
      </c>
      <c r="O12702">
        <v>10.5</v>
      </c>
      <c r="P12702">
        <v>12.2</v>
      </c>
      <c r="Q12702">
        <v>21</v>
      </c>
      <c r="R12702">
        <v>8.6999999999999993</v>
      </c>
      <c r="S12702" t="b">
        <v>0</v>
      </c>
      <c r="T12702" t="b">
        <v>0</v>
      </c>
      <c r="U12702" t="b">
        <v>0</v>
      </c>
      <c r="V12702">
        <v>30000</v>
      </c>
      <c r="W12702">
        <v>20000</v>
      </c>
      <c r="X12702">
        <v>1.87</v>
      </c>
      <c r="Y12702">
        <v>23000</v>
      </c>
      <c r="Z12702">
        <v>2.1</v>
      </c>
    </row>
    <row r="12703" spans="1:26">
      <c r="A12703">
        <v>211756516</v>
      </c>
      <c r="B12703" t="s">
        <v>13074</v>
      </c>
      <c r="C12703" t="s">
        <v>3597</v>
      </c>
      <c r="D12703" t="s">
        <v>1049</v>
      </c>
      <c r="E12703" t="s">
        <v>13089</v>
      </c>
      <c r="F12703" t="s">
        <v>3621</v>
      </c>
      <c r="G12703">
        <v>211756516</v>
      </c>
      <c r="I12703" t="s">
        <v>3622</v>
      </c>
      <c r="J12703" t="s">
        <v>5890</v>
      </c>
      <c r="K12703" t="s">
        <v>3624</v>
      </c>
      <c r="L12703" t="s">
        <v>13817</v>
      </c>
      <c r="M12703">
        <v>12.2</v>
      </c>
      <c r="N12703">
        <v>21</v>
      </c>
      <c r="O12703">
        <v>10.5</v>
      </c>
      <c r="P12703">
        <v>12.2</v>
      </c>
      <c r="Q12703">
        <v>21</v>
      </c>
      <c r="R12703">
        <v>8.6999999999999993</v>
      </c>
      <c r="S12703" t="b">
        <v>0</v>
      </c>
      <c r="T12703" t="b">
        <v>0</v>
      </c>
      <c r="U12703" t="b">
        <v>0</v>
      </c>
      <c r="V12703">
        <v>30000</v>
      </c>
      <c r="W12703">
        <v>20000</v>
      </c>
      <c r="X12703">
        <v>1.87</v>
      </c>
      <c r="Y12703">
        <v>23000</v>
      </c>
      <c r="Z12703">
        <v>2.1</v>
      </c>
    </row>
    <row r="12704" spans="1:26">
      <c r="A12704">
        <v>207642879</v>
      </c>
      <c r="B12704" t="s">
        <v>5385</v>
      </c>
      <c r="C12704" t="s">
        <v>3597</v>
      </c>
      <c r="D12704" t="s">
        <v>1049</v>
      </c>
      <c r="E12704" t="s">
        <v>3637</v>
      </c>
      <c r="F12704" t="s">
        <v>3650</v>
      </c>
      <c r="G12704">
        <v>207642879</v>
      </c>
      <c r="I12704" t="s">
        <v>3711</v>
      </c>
      <c r="J12704" t="s">
        <v>5389</v>
      </c>
      <c r="K12704" t="s">
        <v>3653</v>
      </c>
      <c r="M12704">
        <v>13.1</v>
      </c>
      <c r="N12704">
        <v>24.1</v>
      </c>
      <c r="O12704">
        <v>11</v>
      </c>
      <c r="P12704">
        <v>13.4</v>
      </c>
      <c r="Q12704">
        <v>24.6</v>
      </c>
      <c r="R12704">
        <v>10</v>
      </c>
      <c r="S12704" t="b">
        <v>0</v>
      </c>
      <c r="T12704" t="b">
        <v>0</v>
      </c>
      <c r="U12704" t="b">
        <v>1</v>
      </c>
      <c r="V12704">
        <v>24000</v>
      </c>
      <c r="W12704">
        <v>20400</v>
      </c>
      <c r="X12704">
        <v>3.81</v>
      </c>
      <c r="Y12704">
        <v>26928</v>
      </c>
      <c r="Z12704">
        <v>3.81</v>
      </c>
    </row>
    <row r="12705" spans="1:26">
      <c r="A12705">
        <v>211378941</v>
      </c>
      <c r="B12705" t="s">
        <v>13068</v>
      </c>
      <c r="C12705" t="s">
        <v>3597</v>
      </c>
      <c r="D12705" t="s">
        <v>3614</v>
      </c>
      <c r="E12705" t="s">
        <v>3615</v>
      </c>
      <c r="F12705" t="s">
        <v>3600</v>
      </c>
      <c r="G12705">
        <v>211378941</v>
      </c>
      <c r="I12705" t="s">
        <v>3601</v>
      </c>
      <c r="J12705" t="s">
        <v>3616</v>
      </c>
      <c r="L12705" t="s">
        <v>6062</v>
      </c>
      <c r="P12705">
        <v>10.5</v>
      </c>
      <c r="Q12705">
        <v>18.5</v>
      </c>
      <c r="R12705">
        <v>8.5</v>
      </c>
      <c r="S12705" t="b">
        <v>0</v>
      </c>
      <c r="T12705" t="b">
        <v>0</v>
      </c>
      <c r="U12705" t="b">
        <v>0</v>
      </c>
      <c r="V12705">
        <v>34000</v>
      </c>
      <c r="W12705">
        <v>24800</v>
      </c>
      <c r="X12705">
        <v>2.54</v>
      </c>
      <c r="Y12705">
        <v>24800</v>
      </c>
      <c r="Z12705">
        <v>2.54</v>
      </c>
    </row>
    <row r="12706" spans="1:26">
      <c r="A12706">
        <v>211393655</v>
      </c>
      <c r="B12706" t="s">
        <v>13068</v>
      </c>
      <c r="C12706" t="s">
        <v>3597</v>
      </c>
      <c r="D12706" t="s">
        <v>3614</v>
      </c>
      <c r="E12706" t="s">
        <v>11496</v>
      </c>
      <c r="F12706" t="s">
        <v>3600</v>
      </c>
      <c r="G12706">
        <v>211393655</v>
      </c>
      <c r="I12706" t="s">
        <v>3601</v>
      </c>
      <c r="J12706" t="s">
        <v>3616</v>
      </c>
      <c r="L12706" t="s">
        <v>6062</v>
      </c>
      <c r="P12706">
        <v>10.5</v>
      </c>
      <c r="Q12706">
        <v>18.5</v>
      </c>
      <c r="R12706">
        <v>8.5</v>
      </c>
      <c r="S12706" t="b">
        <v>0</v>
      </c>
      <c r="T12706" t="b">
        <v>0</v>
      </c>
      <c r="U12706" t="b">
        <v>0</v>
      </c>
      <c r="V12706">
        <v>34000</v>
      </c>
      <c r="W12706">
        <v>24800</v>
      </c>
      <c r="X12706">
        <v>2.54</v>
      </c>
      <c r="Y12706">
        <v>24800</v>
      </c>
      <c r="Z12706">
        <v>2.54</v>
      </c>
    </row>
    <row r="12707" spans="1:26">
      <c r="A12707">
        <v>211393643</v>
      </c>
      <c r="B12707" t="s">
        <v>13068</v>
      </c>
      <c r="C12707" t="s">
        <v>3597</v>
      </c>
      <c r="D12707" t="s">
        <v>3614</v>
      </c>
      <c r="E12707" t="s">
        <v>4842</v>
      </c>
      <c r="F12707" t="s">
        <v>3600</v>
      </c>
      <c r="G12707">
        <v>211393643</v>
      </c>
      <c r="I12707" t="s">
        <v>3601</v>
      </c>
      <c r="J12707" t="s">
        <v>3616</v>
      </c>
      <c r="L12707" t="s">
        <v>6062</v>
      </c>
      <c r="P12707">
        <v>10.5</v>
      </c>
      <c r="Q12707">
        <v>18.5</v>
      </c>
      <c r="R12707">
        <v>8.5</v>
      </c>
      <c r="S12707" t="b">
        <v>0</v>
      </c>
      <c r="T12707" t="b">
        <v>0</v>
      </c>
      <c r="U12707" t="b">
        <v>0</v>
      </c>
      <c r="V12707">
        <v>34000</v>
      </c>
      <c r="W12707">
        <v>24800</v>
      </c>
      <c r="X12707">
        <v>2.54</v>
      </c>
      <c r="Y12707">
        <v>24800</v>
      </c>
      <c r="Z12707">
        <v>2.54</v>
      </c>
    </row>
    <row r="12708" spans="1:26">
      <c r="A12708">
        <v>211393646</v>
      </c>
      <c r="B12708" t="s">
        <v>13068</v>
      </c>
      <c r="C12708" t="s">
        <v>3597</v>
      </c>
      <c r="D12708" t="s">
        <v>3614</v>
      </c>
      <c r="E12708" t="s">
        <v>4841</v>
      </c>
      <c r="F12708" t="s">
        <v>3600</v>
      </c>
      <c r="G12708">
        <v>211393646</v>
      </c>
      <c r="I12708" t="s">
        <v>3601</v>
      </c>
      <c r="J12708" t="s">
        <v>3616</v>
      </c>
      <c r="L12708" t="s">
        <v>6062</v>
      </c>
      <c r="P12708">
        <v>10.5</v>
      </c>
      <c r="Q12708">
        <v>18.5</v>
      </c>
      <c r="R12708">
        <v>8.5</v>
      </c>
      <c r="S12708" t="b">
        <v>0</v>
      </c>
      <c r="T12708" t="b">
        <v>0</v>
      </c>
      <c r="U12708" t="b">
        <v>0</v>
      </c>
      <c r="V12708">
        <v>34000</v>
      </c>
      <c r="W12708">
        <v>24800</v>
      </c>
      <c r="X12708">
        <v>2.54</v>
      </c>
      <c r="Y12708">
        <v>24800</v>
      </c>
      <c r="Z12708">
        <v>2.54</v>
      </c>
    </row>
    <row r="12709" spans="1:26">
      <c r="A12709">
        <v>211393649</v>
      </c>
      <c r="B12709" t="s">
        <v>13068</v>
      </c>
      <c r="C12709" t="s">
        <v>3597</v>
      </c>
      <c r="D12709" t="s">
        <v>3614</v>
      </c>
      <c r="E12709" t="s">
        <v>4840</v>
      </c>
      <c r="F12709" t="s">
        <v>3600</v>
      </c>
      <c r="G12709">
        <v>211393649</v>
      </c>
      <c r="I12709" t="s">
        <v>3601</v>
      </c>
      <c r="J12709" t="s">
        <v>3616</v>
      </c>
      <c r="L12709" t="s">
        <v>6062</v>
      </c>
      <c r="P12709">
        <v>10.5</v>
      </c>
      <c r="Q12709">
        <v>18.5</v>
      </c>
      <c r="R12709">
        <v>8.5</v>
      </c>
      <c r="S12709" t="b">
        <v>0</v>
      </c>
      <c r="T12709" t="b">
        <v>0</v>
      </c>
      <c r="U12709" t="b">
        <v>0</v>
      </c>
      <c r="V12709">
        <v>34000</v>
      </c>
      <c r="W12709">
        <v>24800</v>
      </c>
      <c r="X12709">
        <v>2.54</v>
      </c>
      <c r="Y12709">
        <v>24800</v>
      </c>
      <c r="Z12709">
        <v>2.54</v>
      </c>
    </row>
    <row r="12710" spans="1:26">
      <c r="A12710">
        <v>211393652</v>
      </c>
      <c r="B12710" t="s">
        <v>13068</v>
      </c>
      <c r="C12710" t="s">
        <v>3597</v>
      </c>
      <c r="D12710" t="s">
        <v>3614</v>
      </c>
      <c r="E12710" t="s">
        <v>4837</v>
      </c>
      <c r="F12710" t="s">
        <v>3600</v>
      </c>
      <c r="G12710">
        <v>211393652</v>
      </c>
      <c r="I12710" t="s">
        <v>3601</v>
      </c>
      <c r="J12710" t="s">
        <v>3616</v>
      </c>
      <c r="L12710" t="s">
        <v>6062</v>
      </c>
      <c r="P12710">
        <v>10.5</v>
      </c>
      <c r="Q12710">
        <v>18.5</v>
      </c>
      <c r="R12710">
        <v>8.5</v>
      </c>
      <c r="S12710" t="b">
        <v>0</v>
      </c>
      <c r="T12710" t="b">
        <v>0</v>
      </c>
      <c r="U12710" t="b">
        <v>0</v>
      </c>
      <c r="V12710">
        <v>34000</v>
      </c>
      <c r="W12710">
        <v>24800</v>
      </c>
      <c r="X12710">
        <v>2.54</v>
      </c>
      <c r="Y12710">
        <v>24800</v>
      </c>
      <c r="Z12710">
        <v>2.54</v>
      </c>
    </row>
    <row r="12711" spans="1:26">
      <c r="A12711">
        <v>213296778</v>
      </c>
      <c r="B12711" t="s">
        <v>13068</v>
      </c>
      <c r="C12711" t="s">
        <v>3597</v>
      </c>
      <c r="D12711" t="s">
        <v>3614</v>
      </c>
      <c r="E12711" t="s">
        <v>3615</v>
      </c>
      <c r="F12711" t="s">
        <v>3600</v>
      </c>
      <c r="G12711">
        <v>213296778</v>
      </c>
      <c r="I12711" t="s">
        <v>3601</v>
      </c>
      <c r="J12711" t="s">
        <v>3616</v>
      </c>
      <c r="L12711" t="s">
        <v>11802</v>
      </c>
      <c r="P12711">
        <v>10</v>
      </c>
      <c r="Q12711">
        <v>18.5</v>
      </c>
      <c r="R12711">
        <v>8.5</v>
      </c>
      <c r="S12711" t="b">
        <v>0</v>
      </c>
      <c r="T12711" t="b">
        <v>0</v>
      </c>
      <c r="U12711" t="b">
        <v>0</v>
      </c>
      <c r="V12711">
        <v>33400</v>
      </c>
      <c r="W12711">
        <v>26600</v>
      </c>
      <c r="X12711">
        <v>2.64</v>
      </c>
      <c r="Y12711">
        <v>26600</v>
      </c>
      <c r="Z12711">
        <v>2.64</v>
      </c>
    </row>
    <row r="12712" spans="1:26">
      <c r="A12712">
        <v>213298091</v>
      </c>
      <c r="B12712" t="s">
        <v>13068</v>
      </c>
      <c r="C12712" t="s">
        <v>3597</v>
      </c>
      <c r="D12712" t="s">
        <v>3614</v>
      </c>
      <c r="E12712" t="s">
        <v>4837</v>
      </c>
      <c r="F12712" t="s">
        <v>3600</v>
      </c>
      <c r="G12712">
        <v>213298091</v>
      </c>
      <c r="I12712" t="s">
        <v>3601</v>
      </c>
      <c r="J12712" t="s">
        <v>3616</v>
      </c>
      <c r="L12712" t="s">
        <v>11802</v>
      </c>
      <c r="P12712">
        <v>10</v>
      </c>
      <c r="Q12712">
        <v>18.5</v>
      </c>
      <c r="R12712">
        <v>8.5</v>
      </c>
      <c r="S12712" t="b">
        <v>0</v>
      </c>
      <c r="T12712" t="b">
        <v>0</v>
      </c>
      <c r="U12712" t="b">
        <v>0</v>
      </c>
      <c r="V12712">
        <v>33400</v>
      </c>
      <c r="W12712">
        <v>26600</v>
      </c>
      <c r="X12712">
        <v>2.64</v>
      </c>
      <c r="Y12712">
        <v>26600</v>
      </c>
      <c r="Z12712">
        <v>2.64</v>
      </c>
    </row>
    <row r="12713" spans="1:26">
      <c r="A12713">
        <v>213298090</v>
      </c>
      <c r="B12713" t="s">
        <v>13068</v>
      </c>
      <c r="C12713" t="s">
        <v>3597</v>
      </c>
      <c r="D12713" t="s">
        <v>3614</v>
      </c>
      <c r="E12713" t="s">
        <v>4840</v>
      </c>
      <c r="F12713" t="s">
        <v>3600</v>
      </c>
      <c r="G12713">
        <v>213298090</v>
      </c>
      <c r="I12713" t="s">
        <v>3601</v>
      </c>
      <c r="J12713" t="s">
        <v>3616</v>
      </c>
      <c r="L12713" t="s">
        <v>11802</v>
      </c>
      <c r="P12713">
        <v>10</v>
      </c>
      <c r="Q12713">
        <v>18.5</v>
      </c>
      <c r="R12713">
        <v>8.5</v>
      </c>
      <c r="S12713" t="b">
        <v>0</v>
      </c>
      <c r="T12713" t="b">
        <v>0</v>
      </c>
      <c r="U12713" t="b">
        <v>0</v>
      </c>
      <c r="V12713">
        <v>33400</v>
      </c>
      <c r="W12713">
        <v>26600</v>
      </c>
      <c r="X12713">
        <v>2.64</v>
      </c>
      <c r="Y12713">
        <v>26600</v>
      </c>
      <c r="Z12713">
        <v>2.64</v>
      </c>
    </row>
    <row r="12714" spans="1:26">
      <c r="A12714">
        <v>213298092</v>
      </c>
      <c r="B12714" t="s">
        <v>13068</v>
      </c>
      <c r="C12714" t="s">
        <v>3597</v>
      </c>
      <c r="D12714" t="s">
        <v>3614</v>
      </c>
      <c r="E12714" t="s">
        <v>11496</v>
      </c>
      <c r="F12714" t="s">
        <v>3600</v>
      </c>
      <c r="G12714">
        <v>213298092</v>
      </c>
      <c r="I12714" t="s">
        <v>3601</v>
      </c>
      <c r="J12714" t="s">
        <v>3616</v>
      </c>
      <c r="L12714" t="s">
        <v>11802</v>
      </c>
      <c r="P12714">
        <v>10</v>
      </c>
      <c r="Q12714">
        <v>18.5</v>
      </c>
      <c r="R12714">
        <v>8.5</v>
      </c>
      <c r="S12714" t="b">
        <v>0</v>
      </c>
      <c r="T12714" t="b">
        <v>0</v>
      </c>
      <c r="U12714" t="b">
        <v>0</v>
      </c>
      <c r="V12714">
        <v>33400</v>
      </c>
      <c r="W12714">
        <v>26600</v>
      </c>
      <c r="X12714">
        <v>2.64</v>
      </c>
      <c r="Y12714">
        <v>26600</v>
      </c>
      <c r="Z12714">
        <v>2.64</v>
      </c>
    </row>
    <row r="12715" spans="1:26">
      <c r="A12715">
        <v>213298088</v>
      </c>
      <c r="B12715" t="s">
        <v>13068</v>
      </c>
      <c r="C12715" t="s">
        <v>3597</v>
      </c>
      <c r="D12715" t="s">
        <v>3614</v>
      </c>
      <c r="E12715" t="s">
        <v>4842</v>
      </c>
      <c r="F12715" t="s">
        <v>3600</v>
      </c>
      <c r="G12715">
        <v>213298088</v>
      </c>
      <c r="I12715" t="s">
        <v>3601</v>
      </c>
      <c r="J12715" t="s">
        <v>3616</v>
      </c>
      <c r="L12715" t="s">
        <v>11802</v>
      </c>
      <c r="P12715">
        <v>10</v>
      </c>
      <c r="Q12715">
        <v>18.5</v>
      </c>
      <c r="R12715">
        <v>8.5</v>
      </c>
      <c r="S12715" t="b">
        <v>0</v>
      </c>
      <c r="T12715" t="b">
        <v>0</v>
      </c>
      <c r="U12715" t="b">
        <v>0</v>
      </c>
      <c r="V12715">
        <v>33400</v>
      </c>
      <c r="W12715">
        <v>26600</v>
      </c>
      <c r="X12715">
        <v>2.64</v>
      </c>
      <c r="Y12715">
        <v>26600</v>
      </c>
      <c r="Z12715">
        <v>2.64</v>
      </c>
    </row>
    <row r="12716" spans="1:26">
      <c r="A12716">
        <v>213298089</v>
      </c>
      <c r="B12716" t="s">
        <v>13068</v>
      </c>
      <c r="C12716" t="s">
        <v>3597</v>
      </c>
      <c r="D12716" t="s">
        <v>3614</v>
      </c>
      <c r="E12716" t="s">
        <v>4841</v>
      </c>
      <c r="F12716" t="s">
        <v>3600</v>
      </c>
      <c r="G12716">
        <v>213298089</v>
      </c>
      <c r="I12716" t="s">
        <v>3601</v>
      </c>
      <c r="J12716" t="s">
        <v>3616</v>
      </c>
      <c r="L12716" t="s">
        <v>11802</v>
      </c>
      <c r="P12716">
        <v>10</v>
      </c>
      <c r="Q12716">
        <v>18.5</v>
      </c>
      <c r="R12716">
        <v>8.5</v>
      </c>
      <c r="S12716" t="b">
        <v>0</v>
      </c>
      <c r="T12716" t="b">
        <v>0</v>
      </c>
      <c r="U12716" t="b">
        <v>0</v>
      </c>
      <c r="V12716">
        <v>33400</v>
      </c>
      <c r="W12716">
        <v>26600</v>
      </c>
      <c r="X12716">
        <v>2.64</v>
      </c>
      <c r="Y12716">
        <v>26600</v>
      </c>
      <c r="Z12716">
        <v>2.64</v>
      </c>
    </row>
    <row r="12717" spans="1:26">
      <c r="A12717">
        <v>213296779</v>
      </c>
      <c r="B12717" t="s">
        <v>13068</v>
      </c>
      <c r="C12717" t="s">
        <v>3597</v>
      </c>
      <c r="D12717" t="s">
        <v>3614</v>
      </c>
      <c r="E12717" t="s">
        <v>3615</v>
      </c>
      <c r="F12717" t="s">
        <v>3600</v>
      </c>
      <c r="G12717">
        <v>213296779</v>
      </c>
      <c r="I12717" t="s">
        <v>3601</v>
      </c>
      <c r="J12717" t="s">
        <v>3616</v>
      </c>
      <c r="L12717" t="s">
        <v>11803</v>
      </c>
      <c r="P12717">
        <v>10</v>
      </c>
      <c r="Q12717">
        <v>18.5</v>
      </c>
      <c r="R12717">
        <v>8.5</v>
      </c>
      <c r="S12717" t="b">
        <v>0</v>
      </c>
      <c r="T12717" t="b">
        <v>0</v>
      </c>
      <c r="U12717" t="b">
        <v>0</v>
      </c>
      <c r="V12717">
        <v>33400</v>
      </c>
      <c r="W12717">
        <v>26600</v>
      </c>
      <c r="X12717">
        <v>2.64</v>
      </c>
      <c r="Y12717">
        <v>26600</v>
      </c>
      <c r="Z12717">
        <v>2.64</v>
      </c>
    </row>
    <row r="12718" spans="1:26">
      <c r="A12718">
        <v>213298094</v>
      </c>
      <c r="B12718" t="s">
        <v>13068</v>
      </c>
      <c r="C12718" t="s">
        <v>3597</v>
      </c>
      <c r="D12718" t="s">
        <v>3614</v>
      </c>
      <c r="E12718" t="s">
        <v>4841</v>
      </c>
      <c r="F12718" t="s">
        <v>3600</v>
      </c>
      <c r="G12718">
        <v>213298094</v>
      </c>
      <c r="I12718" t="s">
        <v>3601</v>
      </c>
      <c r="J12718" t="s">
        <v>3616</v>
      </c>
      <c r="L12718" t="s">
        <v>11803</v>
      </c>
      <c r="P12718">
        <v>10</v>
      </c>
      <c r="Q12718">
        <v>18.5</v>
      </c>
      <c r="R12718">
        <v>8.5</v>
      </c>
      <c r="S12718" t="b">
        <v>0</v>
      </c>
      <c r="T12718" t="b">
        <v>0</v>
      </c>
      <c r="U12718" t="b">
        <v>0</v>
      </c>
      <c r="V12718">
        <v>33400</v>
      </c>
      <c r="W12718">
        <v>26600</v>
      </c>
      <c r="X12718">
        <v>2.64</v>
      </c>
      <c r="Y12718">
        <v>26600</v>
      </c>
      <c r="Z12718">
        <v>2.64</v>
      </c>
    </row>
    <row r="12719" spans="1:26">
      <c r="A12719">
        <v>213298095</v>
      </c>
      <c r="B12719" t="s">
        <v>13068</v>
      </c>
      <c r="C12719" t="s">
        <v>3597</v>
      </c>
      <c r="D12719" t="s">
        <v>3614</v>
      </c>
      <c r="E12719" t="s">
        <v>4840</v>
      </c>
      <c r="F12719" t="s">
        <v>3600</v>
      </c>
      <c r="G12719">
        <v>213298095</v>
      </c>
      <c r="I12719" t="s">
        <v>3601</v>
      </c>
      <c r="J12719" t="s">
        <v>3616</v>
      </c>
      <c r="L12719" t="s">
        <v>11803</v>
      </c>
      <c r="P12719">
        <v>10</v>
      </c>
      <c r="Q12719">
        <v>18.5</v>
      </c>
      <c r="R12719">
        <v>8.5</v>
      </c>
      <c r="S12719" t="b">
        <v>0</v>
      </c>
      <c r="T12719" t="b">
        <v>0</v>
      </c>
      <c r="U12719" t="b">
        <v>0</v>
      </c>
      <c r="V12719">
        <v>33400</v>
      </c>
      <c r="W12719">
        <v>26600</v>
      </c>
      <c r="X12719">
        <v>2.64</v>
      </c>
      <c r="Y12719">
        <v>26600</v>
      </c>
      <c r="Z12719">
        <v>2.64</v>
      </c>
    </row>
    <row r="12720" spans="1:26">
      <c r="A12720">
        <v>213298097</v>
      </c>
      <c r="B12720" t="s">
        <v>13068</v>
      </c>
      <c r="C12720" t="s">
        <v>3597</v>
      </c>
      <c r="D12720" t="s">
        <v>3614</v>
      </c>
      <c r="E12720" t="s">
        <v>11496</v>
      </c>
      <c r="F12720" t="s">
        <v>3600</v>
      </c>
      <c r="G12720">
        <v>213298097</v>
      </c>
      <c r="I12720" t="s">
        <v>3601</v>
      </c>
      <c r="J12720" t="s">
        <v>3616</v>
      </c>
      <c r="L12720" t="s">
        <v>11803</v>
      </c>
      <c r="P12720">
        <v>10</v>
      </c>
      <c r="Q12720">
        <v>18.5</v>
      </c>
      <c r="R12720">
        <v>8.5</v>
      </c>
      <c r="S12720" t="b">
        <v>0</v>
      </c>
      <c r="T12720" t="b">
        <v>0</v>
      </c>
      <c r="U12720" t="b">
        <v>0</v>
      </c>
      <c r="V12720">
        <v>33400</v>
      </c>
      <c r="W12720">
        <v>26600</v>
      </c>
      <c r="X12720">
        <v>2.64</v>
      </c>
      <c r="Y12720">
        <v>26600</v>
      </c>
      <c r="Z12720">
        <v>2.64</v>
      </c>
    </row>
    <row r="12721" spans="1:26">
      <c r="A12721">
        <v>213298096</v>
      </c>
      <c r="B12721" t="s">
        <v>13068</v>
      </c>
      <c r="C12721" t="s">
        <v>3597</v>
      </c>
      <c r="D12721" t="s">
        <v>3614</v>
      </c>
      <c r="E12721" t="s">
        <v>4837</v>
      </c>
      <c r="F12721" t="s">
        <v>3600</v>
      </c>
      <c r="G12721">
        <v>213298096</v>
      </c>
      <c r="I12721" t="s">
        <v>3601</v>
      </c>
      <c r="J12721" t="s">
        <v>3616</v>
      </c>
      <c r="L12721" t="s">
        <v>11803</v>
      </c>
      <c r="P12721">
        <v>10</v>
      </c>
      <c r="Q12721">
        <v>18.5</v>
      </c>
      <c r="R12721">
        <v>8.5</v>
      </c>
      <c r="S12721" t="b">
        <v>0</v>
      </c>
      <c r="T12721" t="b">
        <v>0</v>
      </c>
      <c r="U12721" t="b">
        <v>0</v>
      </c>
      <c r="V12721">
        <v>33400</v>
      </c>
      <c r="W12721">
        <v>26600</v>
      </c>
      <c r="X12721">
        <v>2.64</v>
      </c>
      <c r="Y12721">
        <v>26600</v>
      </c>
      <c r="Z12721">
        <v>2.64</v>
      </c>
    </row>
    <row r="12722" spans="1:26">
      <c r="A12722">
        <v>213298093</v>
      </c>
      <c r="B12722" t="s">
        <v>13068</v>
      </c>
      <c r="C12722" t="s">
        <v>3597</v>
      </c>
      <c r="D12722" t="s">
        <v>3614</v>
      </c>
      <c r="E12722" t="s">
        <v>4842</v>
      </c>
      <c r="F12722" t="s">
        <v>3600</v>
      </c>
      <c r="G12722">
        <v>213298093</v>
      </c>
      <c r="I12722" t="s">
        <v>3601</v>
      </c>
      <c r="J12722" t="s">
        <v>3616</v>
      </c>
      <c r="L12722" t="s">
        <v>11803</v>
      </c>
      <c r="P12722">
        <v>10</v>
      </c>
      <c r="Q12722">
        <v>18.5</v>
      </c>
      <c r="R12722">
        <v>8.5</v>
      </c>
      <c r="S12722" t="b">
        <v>0</v>
      </c>
      <c r="T12722" t="b">
        <v>0</v>
      </c>
      <c r="U12722" t="b">
        <v>0</v>
      </c>
      <c r="V12722">
        <v>33400</v>
      </c>
      <c r="W12722">
        <v>26600</v>
      </c>
      <c r="X12722">
        <v>2.64</v>
      </c>
      <c r="Y12722">
        <v>26600</v>
      </c>
      <c r="Z12722">
        <v>2.64</v>
      </c>
    </row>
    <row r="12723" spans="1:26">
      <c r="A12723">
        <v>213296643</v>
      </c>
      <c r="B12723" t="s">
        <v>13068</v>
      </c>
      <c r="C12723" t="s">
        <v>3597</v>
      </c>
      <c r="D12723" t="s">
        <v>3614</v>
      </c>
      <c r="E12723" t="s">
        <v>3615</v>
      </c>
      <c r="F12723" t="s">
        <v>3600</v>
      </c>
      <c r="G12723">
        <v>213296643</v>
      </c>
      <c r="I12723" t="s">
        <v>3601</v>
      </c>
      <c r="J12723" t="s">
        <v>3616</v>
      </c>
      <c r="L12723" t="s">
        <v>6055</v>
      </c>
      <c r="P12723">
        <v>10</v>
      </c>
      <c r="Q12723">
        <v>18.5</v>
      </c>
      <c r="R12723">
        <v>8.5</v>
      </c>
      <c r="S12723" t="b">
        <v>0</v>
      </c>
      <c r="T12723" t="b">
        <v>0</v>
      </c>
      <c r="U12723" t="b">
        <v>0</v>
      </c>
      <c r="V12723">
        <v>34000</v>
      </c>
      <c r="W12723">
        <v>25000</v>
      </c>
      <c r="X12723">
        <v>2.56</v>
      </c>
      <c r="Y12723">
        <v>25000</v>
      </c>
      <c r="Z12723">
        <v>2.56</v>
      </c>
    </row>
    <row r="12724" spans="1:26">
      <c r="A12724">
        <v>213297414</v>
      </c>
      <c r="B12724" t="s">
        <v>13068</v>
      </c>
      <c r="C12724" t="s">
        <v>3597</v>
      </c>
      <c r="D12724" t="s">
        <v>3614</v>
      </c>
      <c r="E12724" t="s">
        <v>4841</v>
      </c>
      <c r="F12724" t="s">
        <v>3600</v>
      </c>
      <c r="G12724">
        <v>213297414</v>
      </c>
      <c r="I12724" t="s">
        <v>3601</v>
      </c>
      <c r="J12724" t="s">
        <v>3616</v>
      </c>
      <c r="L12724" t="s">
        <v>6055</v>
      </c>
      <c r="P12724">
        <v>10</v>
      </c>
      <c r="Q12724">
        <v>18.5</v>
      </c>
      <c r="R12724">
        <v>8.5</v>
      </c>
      <c r="S12724" t="b">
        <v>0</v>
      </c>
      <c r="T12724" t="b">
        <v>0</v>
      </c>
      <c r="U12724" t="b">
        <v>0</v>
      </c>
      <c r="V12724">
        <v>34000</v>
      </c>
      <c r="W12724">
        <v>25000</v>
      </c>
      <c r="X12724">
        <v>2.56</v>
      </c>
      <c r="Y12724">
        <v>25000</v>
      </c>
      <c r="Z12724">
        <v>2.56</v>
      </c>
    </row>
    <row r="12725" spans="1:26">
      <c r="A12725">
        <v>213297417</v>
      </c>
      <c r="B12725" t="s">
        <v>13068</v>
      </c>
      <c r="C12725" t="s">
        <v>3597</v>
      </c>
      <c r="D12725" t="s">
        <v>3614</v>
      </c>
      <c r="E12725" t="s">
        <v>11496</v>
      </c>
      <c r="F12725" t="s">
        <v>3600</v>
      </c>
      <c r="G12725">
        <v>213297417</v>
      </c>
      <c r="I12725" t="s">
        <v>3601</v>
      </c>
      <c r="J12725" t="s">
        <v>3616</v>
      </c>
      <c r="L12725" t="s">
        <v>6055</v>
      </c>
      <c r="P12725">
        <v>10</v>
      </c>
      <c r="Q12725">
        <v>18.5</v>
      </c>
      <c r="R12725">
        <v>8.5</v>
      </c>
      <c r="S12725" t="b">
        <v>0</v>
      </c>
      <c r="T12725" t="b">
        <v>0</v>
      </c>
      <c r="U12725" t="b">
        <v>0</v>
      </c>
      <c r="V12725">
        <v>34000</v>
      </c>
      <c r="W12725">
        <v>25000</v>
      </c>
      <c r="X12725">
        <v>2.56</v>
      </c>
      <c r="Y12725">
        <v>25000</v>
      </c>
      <c r="Z12725">
        <v>2.56</v>
      </c>
    </row>
    <row r="12726" spans="1:26">
      <c r="A12726">
        <v>213297413</v>
      </c>
      <c r="B12726" t="s">
        <v>13068</v>
      </c>
      <c r="C12726" t="s">
        <v>3597</v>
      </c>
      <c r="D12726" t="s">
        <v>3614</v>
      </c>
      <c r="E12726" t="s">
        <v>4842</v>
      </c>
      <c r="F12726" t="s">
        <v>3600</v>
      </c>
      <c r="G12726">
        <v>213297413</v>
      </c>
      <c r="I12726" t="s">
        <v>3601</v>
      </c>
      <c r="J12726" t="s">
        <v>3616</v>
      </c>
      <c r="L12726" t="s">
        <v>6055</v>
      </c>
      <c r="P12726">
        <v>10</v>
      </c>
      <c r="Q12726">
        <v>18.5</v>
      </c>
      <c r="R12726">
        <v>8.5</v>
      </c>
      <c r="S12726" t="b">
        <v>0</v>
      </c>
      <c r="T12726" t="b">
        <v>0</v>
      </c>
      <c r="U12726" t="b">
        <v>0</v>
      </c>
      <c r="V12726">
        <v>34000</v>
      </c>
      <c r="W12726">
        <v>25000</v>
      </c>
      <c r="X12726">
        <v>2.56</v>
      </c>
      <c r="Y12726">
        <v>25000</v>
      </c>
      <c r="Z12726">
        <v>2.56</v>
      </c>
    </row>
    <row r="12727" spans="1:26">
      <c r="A12727">
        <v>213297416</v>
      </c>
      <c r="B12727" t="s">
        <v>13068</v>
      </c>
      <c r="C12727" t="s">
        <v>3597</v>
      </c>
      <c r="D12727" t="s">
        <v>3614</v>
      </c>
      <c r="E12727" t="s">
        <v>4837</v>
      </c>
      <c r="F12727" t="s">
        <v>3600</v>
      </c>
      <c r="G12727">
        <v>213297416</v>
      </c>
      <c r="I12727" t="s">
        <v>3601</v>
      </c>
      <c r="J12727" t="s">
        <v>3616</v>
      </c>
      <c r="L12727" t="s">
        <v>6055</v>
      </c>
      <c r="P12727">
        <v>10</v>
      </c>
      <c r="Q12727">
        <v>18.5</v>
      </c>
      <c r="R12727">
        <v>8.5</v>
      </c>
      <c r="S12727" t="b">
        <v>0</v>
      </c>
      <c r="T12727" t="b">
        <v>0</v>
      </c>
      <c r="U12727" t="b">
        <v>0</v>
      </c>
      <c r="V12727">
        <v>34000</v>
      </c>
      <c r="W12727">
        <v>25000</v>
      </c>
      <c r="X12727">
        <v>2.56</v>
      </c>
      <c r="Y12727">
        <v>25000</v>
      </c>
      <c r="Z12727">
        <v>2.56</v>
      </c>
    </row>
    <row r="12728" spans="1:26">
      <c r="A12728">
        <v>213297415</v>
      </c>
      <c r="B12728" t="s">
        <v>13068</v>
      </c>
      <c r="C12728" t="s">
        <v>3597</v>
      </c>
      <c r="D12728" t="s">
        <v>3614</v>
      </c>
      <c r="E12728" t="s">
        <v>4840</v>
      </c>
      <c r="F12728" t="s">
        <v>3600</v>
      </c>
      <c r="G12728">
        <v>213297415</v>
      </c>
      <c r="I12728" t="s">
        <v>3601</v>
      </c>
      <c r="J12728" t="s">
        <v>3616</v>
      </c>
      <c r="L12728" t="s">
        <v>6055</v>
      </c>
      <c r="P12728">
        <v>10</v>
      </c>
      <c r="Q12728">
        <v>18.5</v>
      </c>
      <c r="R12728">
        <v>8.5</v>
      </c>
      <c r="S12728" t="b">
        <v>0</v>
      </c>
      <c r="T12728" t="b">
        <v>0</v>
      </c>
      <c r="U12728" t="b">
        <v>0</v>
      </c>
      <c r="V12728">
        <v>34000</v>
      </c>
      <c r="W12728">
        <v>25000</v>
      </c>
      <c r="X12728">
        <v>2.56</v>
      </c>
      <c r="Y12728">
        <v>25000</v>
      </c>
      <c r="Z12728">
        <v>2.56</v>
      </c>
    </row>
    <row r="12729" spans="1:26">
      <c r="A12729">
        <v>213296644</v>
      </c>
      <c r="B12729" t="s">
        <v>13068</v>
      </c>
      <c r="C12729" t="s">
        <v>3597</v>
      </c>
      <c r="D12729" t="s">
        <v>3614</v>
      </c>
      <c r="E12729" t="s">
        <v>3615</v>
      </c>
      <c r="F12729" t="s">
        <v>3600</v>
      </c>
      <c r="G12729">
        <v>213296644</v>
      </c>
      <c r="I12729" t="s">
        <v>3601</v>
      </c>
      <c r="J12729" t="s">
        <v>3616</v>
      </c>
      <c r="L12729" t="s">
        <v>11498</v>
      </c>
      <c r="P12729">
        <v>10</v>
      </c>
      <c r="Q12729">
        <v>18.5</v>
      </c>
      <c r="R12729">
        <v>8.5</v>
      </c>
      <c r="S12729" t="b">
        <v>0</v>
      </c>
      <c r="T12729" t="b">
        <v>0</v>
      </c>
      <c r="U12729" t="b">
        <v>0</v>
      </c>
      <c r="V12729">
        <v>34000</v>
      </c>
      <c r="W12729">
        <v>25000</v>
      </c>
      <c r="X12729">
        <v>2.56</v>
      </c>
      <c r="Y12729">
        <v>25000</v>
      </c>
      <c r="Z12729">
        <v>2.56</v>
      </c>
    </row>
    <row r="12730" spans="1:26">
      <c r="A12730">
        <v>213297420</v>
      </c>
      <c r="B12730" t="s">
        <v>13068</v>
      </c>
      <c r="C12730" t="s">
        <v>3597</v>
      </c>
      <c r="D12730" t="s">
        <v>3614</v>
      </c>
      <c r="E12730" t="s">
        <v>4840</v>
      </c>
      <c r="F12730" t="s">
        <v>3600</v>
      </c>
      <c r="G12730">
        <v>213297420</v>
      </c>
      <c r="I12730" t="s">
        <v>3601</v>
      </c>
      <c r="J12730" t="s">
        <v>3616</v>
      </c>
      <c r="L12730" t="s">
        <v>11498</v>
      </c>
      <c r="P12730">
        <v>10</v>
      </c>
      <c r="Q12730">
        <v>18.5</v>
      </c>
      <c r="R12730">
        <v>8.5</v>
      </c>
      <c r="S12730" t="b">
        <v>0</v>
      </c>
      <c r="T12730" t="b">
        <v>0</v>
      </c>
      <c r="U12730" t="b">
        <v>0</v>
      </c>
      <c r="V12730">
        <v>34000</v>
      </c>
      <c r="W12730">
        <v>25000</v>
      </c>
      <c r="X12730">
        <v>2.56</v>
      </c>
      <c r="Y12730">
        <v>25000</v>
      </c>
      <c r="Z12730">
        <v>2.56</v>
      </c>
    </row>
    <row r="12731" spans="1:26">
      <c r="A12731">
        <v>213297419</v>
      </c>
      <c r="B12731" t="s">
        <v>13068</v>
      </c>
      <c r="C12731" t="s">
        <v>3597</v>
      </c>
      <c r="D12731" t="s">
        <v>3614</v>
      </c>
      <c r="E12731" t="s">
        <v>4841</v>
      </c>
      <c r="F12731" t="s">
        <v>3600</v>
      </c>
      <c r="G12731">
        <v>213297419</v>
      </c>
      <c r="I12731" t="s">
        <v>3601</v>
      </c>
      <c r="J12731" t="s">
        <v>3616</v>
      </c>
      <c r="L12731" t="s">
        <v>11498</v>
      </c>
      <c r="P12731">
        <v>10</v>
      </c>
      <c r="Q12731">
        <v>18.5</v>
      </c>
      <c r="R12731">
        <v>8.5</v>
      </c>
      <c r="S12731" t="b">
        <v>0</v>
      </c>
      <c r="T12731" t="b">
        <v>0</v>
      </c>
      <c r="U12731" t="b">
        <v>0</v>
      </c>
      <c r="V12731">
        <v>34000</v>
      </c>
      <c r="W12731">
        <v>25000</v>
      </c>
      <c r="X12731">
        <v>2.56</v>
      </c>
      <c r="Y12731">
        <v>25000</v>
      </c>
      <c r="Z12731">
        <v>2.56</v>
      </c>
    </row>
    <row r="12732" spans="1:26">
      <c r="A12732">
        <v>213297421</v>
      </c>
      <c r="B12732" t="s">
        <v>13068</v>
      </c>
      <c r="C12732" t="s">
        <v>3597</v>
      </c>
      <c r="D12732" t="s">
        <v>3614</v>
      </c>
      <c r="E12732" t="s">
        <v>4837</v>
      </c>
      <c r="F12732" t="s">
        <v>3600</v>
      </c>
      <c r="G12732">
        <v>213297421</v>
      </c>
      <c r="I12732" t="s">
        <v>3601</v>
      </c>
      <c r="J12732" t="s">
        <v>3616</v>
      </c>
      <c r="L12732" t="s">
        <v>11498</v>
      </c>
      <c r="P12732">
        <v>10</v>
      </c>
      <c r="Q12732">
        <v>18.5</v>
      </c>
      <c r="R12732">
        <v>8.5</v>
      </c>
      <c r="S12732" t="b">
        <v>0</v>
      </c>
      <c r="T12732" t="b">
        <v>0</v>
      </c>
      <c r="U12732" t="b">
        <v>0</v>
      </c>
      <c r="V12732">
        <v>34000</v>
      </c>
      <c r="W12732">
        <v>25000</v>
      </c>
      <c r="X12732">
        <v>2.56</v>
      </c>
      <c r="Y12732">
        <v>25000</v>
      </c>
      <c r="Z12732">
        <v>2.56</v>
      </c>
    </row>
    <row r="12733" spans="1:26">
      <c r="A12733">
        <v>213297422</v>
      </c>
      <c r="B12733" t="s">
        <v>13068</v>
      </c>
      <c r="C12733" t="s">
        <v>3597</v>
      </c>
      <c r="D12733" t="s">
        <v>3614</v>
      </c>
      <c r="E12733" t="s">
        <v>11496</v>
      </c>
      <c r="F12733" t="s">
        <v>3600</v>
      </c>
      <c r="G12733">
        <v>213297422</v>
      </c>
      <c r="I12733" t="s">
        <v>3601</v>
      </c>
      <c r="J12733" t="s">
        <v>3616</v>
      </c>
      <c r="L12733" t="s">
        <v>11498</v>
      </c>
      <c r="P12733">
        <v>10</v>
      </c>
      <c r="Q12733">
        <v>18.5</v>
      </c>
      <c r="R12733">
        <v>8.5</v>
      </c>
      <c r="S12733" t="b">
        <v>0</v>
      </c>
      <c r="T12733" t="b">
        <v>0</v>
      </c>
      <c r="U12733" t="b">
        <v>0</v>
      </c>
      <c r="V12733">
        <v>34000</v>
      </c>
      <c r="W12733">
        <v>25000</v>
      </c>
      <c r="X12733">
        <v>2.56</v>
      </c>
      <c r="Y12733">
        <v>25000</v>
      </c>
      <c r="Z12733">
        <v>2.56</v>
      </c>
    </row>
    <row r="12734" spans="1:26">
      <c r="A12734">
        <v>213297418</v>
      </c>
      <c r="B12734" t="s">
        <v>13068</v>
      </c>
      <c r="C12734" t="s">
        <v>3597</v>
      </c>
      <c r="D12734" t="s">
        <v>3614</v>
      </c>
      <c r="E12734" t="s">
        <v>4842</v>
      </c>
      <c r="F12734" t="s">
        <v>3600</v>
      </c>
      <c r="G12734">
        <v>213297418</v>
      </c>
      <c r="I12734" t="s">
        <v>3601</v>
      </c>
      <c r="J12734" t="s">
        <v>3616</v>
      </c>
      <c r="L12734" t="s">
        <v>11498</v>
      </c>
      <c r="P12734">
        <v>10</v>
      </c>
      <c r="Q12734">
        <v>18.5</v>
      </c>
      <c r="R12734">
        <v>8.5</v>
      </c>
      <c r="S12734" t="b">
        <v>0</v>
      </c>
      <c r="T12734" t="b">
        <v>0</v>
      </c>
      <c r="U12734" t="b">
        <v>0</v>
      </c>
      <c r="V12734">
        <v>34000</v>
      </c>
      <c r="W12734">
        <v>25000</v>
      </c>
      <c r="X12734">
        <v>2.56</v>
      </c>
      <c r="Y12734">
        <v>25000</v>
      </c>
      <c r="Z12734">
        <v>2.56</v>
      </c>
    </row>
    <row r="12735" spans="1:26">
      <c r="A12735">
        <v>213296645</v>
      </c>
      <c r="B12735" t="s">
        <v>13068</v>
      </c>
      <c r="C12735" t="s">
        <v>3597</v>
      </c>
      <c r="D12735" t="s">
        <v>3614</v>
      </c>
      <c r="E12735" t="s">
        <v>3615</v>
      </c>
      <c r="F12735" t="s">
        <v>3600</v>
      </c>
      <c r="G12735">
        <v>213296645</v>
      </c>
      <c r="I12735" t="s">
        <v>3601</v>
      </c>
      <c r="J12735" t="s">
        <v>3616</v>
      </c>
      <c r="L12735" t="s">
        <v>6057</v>
      </c>
      <c r="P12735">
        <v>10</v>
      </c>
      <c r="Q12735">
        <v>18.5</v>
      </c>
      <c r="R12735">
        <v>8.5</v>
      </c>
      <c r="S12735" t="b">
        <v>0</v>
      </c>
      <c r="T12735" t="b">
        <v>0</v>
      </c>
      <c r="U12735" t="b">
        <v>0</v>
      </c>
      <c r="V12735">
        <v>34000</v>
      </c>
      <c r="W12735">
        <v>25000</v>
      </c>
      <c r="X12735">
        <v>2.56</v>
      </c>
      <c r="Y12735">
        <v>25000</v>
      </c>
      <c r="Z12735">
        <v>2.56</v>
      </c>
    </row>
    <row r="12736" spans="1:26">
      <c r="A12736">
        <v>213297427</v>
      </c>
      <c r="B12736" t="s">
        <v>13068</v>
      </c>
      <c r="C12736" t="s">
        <v>3597</v>
      </c>
      <c r="D12736" t="s">
        <v>3614</v>
      </c>
      <c r="E12736" t="s">
        <v>11496</v>
      </c>
      <c r="F12736" t="s">
        <v>3600</v>
      </c>
      <c r="G12736">
        <v>213297427</v>
      </c>
      <c r="I12736" t="s">
        <v>3601</v>
      </c>
      <c r="J12736" t="s">
        <v>3616</v>
      </c>
      <c r="L12736" t="s">
        <v>6057</v>
      </c>
      <c r="P12736">
        <v>10</v>
      </c>
      <c r="Q12736">
        <v>18.5</v>
      </c>
      <c r="R12736">
        <v>8.5</v>
      </c>
      <c r="S12736" t="b">
        <v>0</v>
      </c>
      <c r="T12736" t="b">
        <v>0</v>
      </c>
      <c r="U12736" t="b">
        <v>0</v>
      </c>
      <c r="V12736">
        <v>34000</v>
      </c>
      <c r="W12736">
        <v>25000</v>
      </c>
      <c r="X12736">
        <v>2.56</v>
      </c>
      <c r="Y12736">
        <v>25000</v>
      </c>
      <c r="Z12736">
        <v>2.56</v>
      </c>
    </row>
    <row r="12737" spans="1:26">
      <c r="A12737">
        <v>213297426</v>
      </c>
      <c r="B12737" t="s">
        <v>13068</v>
      </c>
      <c r="C12737" t="s">
        <v>3597</v>
      </c>
      <c r="D12737" t="s">
        <v>3614</v>
      </c>
      <c r="E12737" t="s">
        <v>4837</v>
      </c>
      <c r="F12737" t="s">
        <v>3600</v>
      </c>
      <c r="G12737">
        <v>213297426</v>
      </c>
      <c r="I12737" t="s">
        <v>3601</v>
      </c>
      <c r="J12737" t="s">
        <v>3616</v>
      </c>
      <c r="L12737" t="s">
        <v>6057</v>
      </c>
      <c r="P12737">
        <v>10</v>
      </c>
      <c r="Q12737">
        <v>18.5</v>
      </c>
      <c r="R12737">
        <v>8.5</v>
      </c>
      <c r="S12737" t="b">
        <v>0</v>
      </c>
      <c r="T12737" t="b">
        <v>0</v>
      </c>
      <c r="U12737" t="b">
        <v>0</v>
      </c>
      <c r="V12737">
        <v>34000</v>
      </c>
      <c r="W12737">
        <v>25000</v>
      </c>
      <c r="X12737">
        <v>2.56</v>
      </c>
      <c r="Y12737">
        <v>25000</v>
      </c>
      <c r="Z12737">
        <v>2.56</v>
      </c>
    </row>
    <row r="12738" spans="1:26">
      <c r="A12738">
        <v>213297423</v>
      </c>
      <c r="B12738" t="s">
        <v>13068</v>
      </c>
      <c r="C12738" t="s">
        <v>3597</v>
      </c>
      <c r="D12738" t="s">
        <v>3614</v>
      </c>
      <c r="E12738" t="s">
        <v>4842</v>
      </c>
      <c r="F12738" t="s">
        <v>3600</v>
      </c>
      <c r="G12738">
        <v>213297423</v>
      </c>
      <c r="I12738" t="s">
        <v>3601</v>
      </c>
      <c r="J12738" t="s">
        <v>3616</v>
      </c>
      <c r="L12738" t="s">
        <v>6057</v>
      </c>
      <c r="P12738">
        <v>10</v>
      </c>
      <c r="Q12738">
        <v>18.5</v>
      </c>
      <c r="R12738">
        <v>8.5</v>
      </c>
      <c r="S12738" t="b">
        <v>0</v>
      </c>
      <c r="T12738" t="b">
        <v>0</v>
      </c>
      <c r="U12738" t="b">
        <v>0</v>
      </c>
      <c r="V12738">
        <v>34000</v>
      </c>
      <c r="W12738">
        <v>25000</v>
      </c>
      <c r="X12738">
        <v>2.56</v>
      </c>
      <c r="Y12738">
        <v>25000</v>
      </c>
      <c r="Z12738">
        <v>2.56</v>
      </c>
    </row>
    <row r="12739" spans="1:26">
      <c r="A12739">
        <v>213297424</v>
      </c>
      <c r="B12739" t="s">
        <v>13068</v>
      </c>
      <c r="C12739" t="s">
        <v>3597</v>
      </c>
      <c r="D12739" t="s">
        <v>3614</v>
      </c>
      <c r="E12739" t="s">
        <v>4841</v>
      </c>
      <c r="F12739" t="s">
        <v>3600</v>
      </c>
      <c r="G12739">
        <v>213297424</v>
      </c>
      <c r="I12739" t="s">
        <v>3601</v>
      </c>
      <c r="J12739" t="s">
        <v>3616</v>
      </c>
      <c r="L12739" t="s">
        <v>6057</v>
      </c>
      <c r="P12739">
        <v>10</v>
      </c>
      <c r="Q12739">
        <v>18.5</v>
      </c>
      <c r="R12739">
        <v>8.5</v>
      </c>
      <c r="S12739" t="b">
        <v>0</v>
      </c>
      <c r="T12739" t="b">
        <v>0</v>
      </c>
      <c r="U12739" t="b">
        <v>0</v>
      </c>
      <c r="V12739">
        <v>34000</v>
      </c>
      <c r="W12739">
        <v>25000</v>
      </c>
      <c r="X12739">
        <v>2.56</v>
      </c>
      <c r="Y12739">
        <v>25000</v>
      </c>
      <c r="Z12739">
        <v>2.56</v>
      </c>
    </row>
    <row r="12740" spans="1:26">
      <c r="A12740">
        <v>213297425</v>
      </c>
      <c r="B12740" t="s">
        <v>13068</v>
      </c>
      <c r="C12740" t="s">
        <v>3597</v>
      </c>
      <c r="D12740" t="s">
        <v>3614</v>
      </c>
      <c r="E12740" t="s">
        <v>4840</v>
      </c>
      <c r="F12740" t="s">
        <v>3600</v>
      </c>
      <c r="G12740">
        <v>213297425</v>
      </c>
      <c r="I12740" t="s">
        <v>3601</v>
      </c>
      <c r="J12740" t="s">
        <v>3616</v>
      </c>
      <c r="L12740" t="s">
        <v>6057</v>
      </c>
      <c r="P12740">
        <v>10</v>
      </c>
      <c r="Q12740">
        <v>18.5</v>
      </c>
      <c r="R12740">
        <v>8.5</v>
      </c>
      <c r="S12740" t="b">
        <v>0</v>
      </c>
      <c r="T12740" t="b">
        <v>0</v>
      </c>
      <c r="U12740" t="b">
        <v>0</v>
      </c>
      <c r="V12740">
        <v>34000</v>
      </c>
      <c r="W12740">
        <v>25000</v>
      </c>
      <c r="X12740">
        <v>2.56</v>
      </c>
      <c r="Y12740">
        <v>25000</v>
      </c>
      <c r="Z12740">
        <v>2.56</v>
      </c>
    </row>
    <row r="12741" spans="1:26">
      <c r="A12741">
        <v>210440236</v>
      </c>
      <c r="B12741" t="s">
        <v>13068</v>
      </c>
      <c r="C12741" t="s">
        <v>3597</v>
      </c>
      <c r="D12741" t="s">
        <v>3614</v>
      </c>
      <c r="E12741" t="s">
        <v>3615</v>
      </c>
      <c r="F12741" t="s">
        <v>3600</v>
      </c>
      <c r="G12741">
        <v>210440236</v>
      </c>
      <c r="I12741" t="s">
        <v>3601</v>
      </c>
      <c r="J12741" t="s">
        <v>4843</v>
      </c>
      <c r="L12741" t="s">
        <v>11558</v>
      </c>
      <c r="M12741">
        <v>10</v>
      </c>
      <c r="N12741">
        <v>18.5</v>
      </c>
      <c r="O12741">
        <v>9.5</v>
      </c>
      <c r="P12741">
        <v>9.5</v>
      </c>
      <c r="Q12741">
        <v>17.5</v>
      </c>
      <c r="R12741">
        <v>7.8</v>
      </c>
      <c r="S12741" t="b">
        <v>0</v>
      </c>
      <c r="T12741" t="b">
        <v>0</v>
      </c>
      <c r="U12741" t="b">
        <v>0</v>
      </c>
      <c r="V12741">
        <v>45000</v>
      </c>
      <c r="W12741">
        <v>29400</v>
      </c>
      <c r="X12741">
        <v>2.44</v>
      </c>
      <c r="Y12741">
        <v>29400</v>
      </c>
      <c r="Z12741">
        <v>2.44</v>
      </c>
    </row>
    <row r="12742" spans="1:26">
      <c r="A12742">
        <v>210440129</v>
      </c>
      <c r="B12742" t="s">
        <v>13068</v>
      </c>
      <c r="C12742" t="s">
        <v>3597</v>
      </c>
      <c r="D12742" t="s">
        <v>3614</v>
      </c>
      <c r="E12742" t="s">
        <v>4837</v>
      </c>
      <c r="F12742" t="s">
        <v>3600</v>
      </c>
      <c r="G12742">
        <v>210440129</v>
      </c>
      <c r="I12742" t="s">
        <v>3601</v>
      </c>
      <c r="J12742" t="s">
        <v>4843</v>
      </c>
      <c r="L12742" t="s">
        <v>11558</v>
      </c>
      <c r="M12742">
        <v>10</v>
      </c>
      <c r="N12742">
        <v>18.5</v>
      </c>
      <c r="O12742">
        <v>9.5</v>
      </c>
      <c r="P12742">
        <v>9.5</v>
      </c>
      <c r="Q12742">
        <v>17.5</v>
      </c>
      <c r="R12742">
        <v>7.8</v>
      </c>
      <c r="S12742" t="b">
        <v>0</v>
      </c>
      <c r="T12742" t="b">
        <v>0</v>
      </c>
      <c r="U12742" t="b">
        <v>0</v>
      </c>
      <c r="V12742">
        <v>45000</v>
      </c>
      <c r="W12742">
        <v>29400</v>
      </c>
      <c r="X12742">
        <v>2.44</v>
      </c>
      <c r="Y12742">
        <v>29400</v>
      </c>
      <c r="Z12742">
        <v>2.44</v>
      </c>
    </row>
    <row r="12743" spans="1:26">
      <c r="A12743">
        <v>210440149</v>
      </c>
      <c r="B12743" t="s">
        <v>13068</v>
      </c>
      <c r="C12743" t="s">
        <v>3597</v>
      </c>
      <c r="D12743" t="s">
        <v>3614</v>
      </c>
      <c r="E12743" t="s">
        <v>4840</v>
      </c>
      <c r="F12743" t="s">
        <v>3600</v>
      </c>
      <c r="G12743">
        <v>210440149</v>
      </c>
      <c r="I12743" t="s">
        <v>3601</v>
      </c>
      <c r="J12743" t="s">
        <v>4843</v>
      </c>
      <c r="L12743" t="s">
        <v>11558</v>
      </c>
      <c r="M12743">
        <v>10</v>
      </c>
      <c r="N12743">
        <v>18.5</v>
      </c>
      <c r="O12743">
        <v>9.5</v>
      </c>
      <c r="P12743">
        <v>9.5</v>
      </c>
      <c r="Q12743">
        <v>17.5</v>
      </c>
      <c r="R12743">
        <v>7.8</v>
      </c>
      <c r="S12743" t="b">
        <v>0</v>
      </c>
      <c r="T12743" t="b">
        <v>0</v>
      </c>
      <c r="U12743" t="b">
        <v>0</v>
      </c>
      <c r="V12743">
        <v>45000</v>
      </c>
      <c r="W12743">
        <v>29400</v>
      </c>
      <c r="X12743">
        <v>2.44</v>
      </c>
      <c r="Y12743">
        <v>29400</v>
      </c>
      <c r="Z12743">
        <v>2.44</v>
      </c>
    </row>
    <row r="12744" spans="1:26">
      <c r="A12744">
        <v>210847363</v>
      </c>
      <c r="B12744" t="s">
        <v>13068</v>
      </c>
      <c r="C12744" t="s">
        <v>3597</v>
      </c>
      <c r="D12744" t="s">
        <v>3614</v>
      </c>
      <c r="E12744" t="s">
        <v>11496</v>
      </c>
      <c r="F12744" t="s">
        <v>3600</v>
      </c>
      <c r="G12744">
        <v>210847363</v>
      </c>
      <c r="I12744" t="s">
        <v>3601</v>
      </c>
      <c r="J12744" t="s">
        <v>4843</v>
      </c>
      <c r="L12744" t="s">
        <v>11558</v>
      </c>
      <c r="P12744">
        <v>9.5</v>
      </c>
      <c r="Q12744">
        <v>17.5</v>
      </c>
      <c r="R12744">
        <v>7.8</v>
      </c>
      <c r="S12744" t="b">
        <v>0</v>
      </c>
      <c r="T12744" t="b">
        <v>0</v>
      </c>
      <c r="U12744" t="b">
        <v>0</v>
      </c>
      <c r="V12744">
        <v>45000</v>
      </c>
      <c r="W12744">
        <v>29400</v>
      </c>
      <c r="X12744">
        <v>2.44</v>
      </c>
      <c r="Y12744">
        <v>29400</v>
      </c>
      <c r="Z12744">
        <v>2.44</v>
      </c>
    </row>
    <row r="12745" spans="1:26">
      <c r="A12745">
        <v>210440169</v>
      </c>
      <c r="B12745" t="s">
        <v>13068</v>
      </c>
      <c r="C12745" t="s">
        <v>3597</v>
      </c>
      <c r="D12745" t="s">
        <v>3614</v>
      </c>
      <c r="E12745" t="s">
        <v>4841</v>
      </c>
      <c r="F12745" t="s">
        <v>3600</v>
      </c>
      <c r="G12745">
        <v>210440169</v>
      </c>
      <c r="I12745" t="s">
        <v>3601</v>
      </c>
      <c r="J12745" t="s">
        <v>4843</v>
      </c>
      <c r="L12745" t="s">
        <v>11558</v>
      </c>
      <c r="M12745">
        <v>10</v>
      </c>
      <c r="N12745">
        <v>18.5</v>
      </c>
      <c r="O12745">
        <v>9.5</v>
      </c>
      <c r="P12745">
        <v>9.5</v>
      </c>
      <c r="Q12745">
        <v>17.5</v>
      </c>
      <c r="R12745">
        <v>7.8</v>
      </c>
      <c r="S12745" t="b">
        <v>0</v>
      </c>
      <c r="T12745" t="b">
        <v>0</v>
      </c>
      <c r="U12745" t="b">
        <v>0</v>
      </c>
      <c r="V12745">
        <v>45000</v>
      </c>
      <c r="W12745">
        <v>29400</v>
      </c>
      <c r="X12745">
        <v>2.44</v>
      </c>
      <c r="Y12745">
        <v>29400</v>
      </c>
      <c r="Z12745">
        <v>2.44</v>
      </c>
    </row>
    <row r="12746" spans="1:26">
      <c r="A12746">
        <v>210440189</v>
      </c>
      <c r="B12746" t="s">
        <v>13068</v>
      </c>
      <c r="C12746" t="s">
        <v>3597</v>
      </c>
      <c r="D12746" t="s">
        <v>3614</v>
      </c>
      <c r="E12746" t="s">
        <v>4842</v>
      </c>
      <c r="F12746" t="s">
        <v>3600</v>
      </c>
      <c r="G12746">
        <v>210440189</v>
      </c>
      <c r="I12746" t="s">
        <v>3601</v>
      </c>
      <c r="J12746" t="s">
        <v>4843</v>
      </c>
      <c r="L12746" t="s">
        <v>11558</v>
      </c>
      <c r="M12746">
        <v>10</v>
      </c>
      <c r="N12746">
        <v>18.5</v>
      </c>
      <c r="O12746">
        <v>9.5</v>
      </c>
      <c r="P12746">
        <v>9.5</v>
      </c>
      <c r="Q12746">
        <v>17.5</v>
      </c>
      <c r="R12746">
        <v>7.8</v>
      </c>
      <c r="S12746" t="b">
        <v>0</v>
      </c>
      <c r="T12746" t="b">
        <v>0</v>
      </c>
      <c r="U12746" t="b">
        <v>0</v>
      </c>
      <c r="V12746">
        <v>45000</v>
      </c>
      <c r="W12746">
        <v>29400</v>
      </c>
      <c r="X12746">
        <v>2.44</v>
      </c>
      <c r="Y12746">
        <v>29400</v>
      </c>
      <c r="Z12746">
        <v>2.44</v>
      </c>
    </row>
    <row r="12747" spans="1:26">
      <c r="A12747">
        <v>210440237</v>
      </c>
      <c r="B12747" t="s">
        <v>13068</v>
      </c>
      <c r="C12747" t="s">
        <v>3597</v>
      </c>
      <c r="D12747" t="s">
        <v>3614</v>
      </c>
      <c r="E12747" t="s">
        <v>3615</v>
      </c>
      <c r="F12747" t="s">
        <v>3600</v>
      </c>
      <c r="G12747">
        <v>210440237</v>
      </c>
      <c r="I12747" t="s">
        <v>3601</v>
      </c>
      <c r="J12747" t="s">
        <v>4843</v>
      </c>
      <c r="L12747" t="s">
        <v>11560</v>
      </c>
      <c r="M12747">
        <v>10</v>
      </c>
      <c r="N12747">
        <v>18.5</v>
      </c>
      <c r="O12747">
        <v>9.5</v>
      </c>
      <c r="P12747">
        <v>9.5</v>
      </c>
      <c r="Q12747">
        <v>17.5</v>
      </c>
      <c r="R12747">
        <v>7.8</v>
      </c>
      <c r="S12747" t="b">
        <v>0</v>
      </c>
      <c r="T12747" t="b">
        <v>0</v>
      </c>
      <c r="U12747" t="b">
        <v>0</v>
      </c>
      <c r="V12747">
        <v>45000</v>
      </c>
      <c r="W12747">
        <v>29400</v>
      </c>
      <c r="X12747">
        <v>2.44</v>
      </c>
      <c r="Y12747">
        <v>29400</v>
      </c>
      <c r="Z12747">
        <v>2.44</v>
      </c>
    </row>
    <row r="12748" spans="1:26">
      <c r="A12748">
        <v>210440170</v>
      </c>
      <c r="B12748" t="s">
        <v>13068</v>
      </c>
      <c r="C12748" t="s">
        <v>3597</v>
      </c>
      <c r="D12748" t="s">
        <v>3614</v>
      </c>
      <c r="E12748" t="s">
        <v>4837</v>
      </c>
      <c r="F12748" t="s">
        <v>3600</v>
      </c>
      <c r="G12748">
        <v>210440170</v>
      </c>
      <c r="I12748" t="s">
        <v>3601</v>
      </c>
      <c r="J12748" t="s">
        <v>4843</v>
      </c>
      <c r="L12748" t="s">
        <v>11560</v>
      </c>
      <c r="M12748">
        <v>10</v>
      </c>
      <c r="N12748">
        <v>18.5</v>
      </c>
      <c r="O12748">
        <v>9.5</v>
      </c>
      <c r="P12748">
        <v>9.5</v>
      </c>
      <c r="Q12748">
        <v>17.5</v>
      </c>
      <c r="R12748">
        <v>7.8</v>
      </c>
      <c r="S12748" t="b">
        <v>0</v>
      </c>
      <c r="T12748" t="b">
        <v>0</v>
      </c>
      <c r="U12748" t="b">
        <v>0</v>
      </c>
      <c r="V12748">
        <v>45000</v>
      </c>
      <c r="W12748">
        <v>29400</v>
      </c>
      <c r="X12748">
        <v>2.44</v>
      </c>
      <c r="Y12748">
        <v>29400</v>
      </c>
      <c r="Z12748">
        <v>2.44</v>
      </c>
    </row>
    <row r="12749" spans="1:26">
      <c r="A12749">
        <v>210440209</v>
      </c>
      <c r="B12749" t="s">
        <v>13068</v>
      </c>
      <c r="C12749" t="s">
        <v>3597</v>
      </c>
      <c r="D12749" t="s">
        <v>3614</v>
      </c>
      <c r="E12749" t="s">
        <v>4841</v>
      </c>
      <c r="F12749" t="s">
        <v>3600</v>
      </c>
      <c r="G12749">
        <v>210440209</v>
      </c>
      <c r="I12749" t="s">
        <v>3601</v>
      </c>
      <c r="J12749" t="s">
        <v>4843</v>
      </c>
      <c r="L12749" t="s">
        <v>11560</v>
      </c>
      <c r="M12749">
        <v>10</v>
      </c>
      <c r="N12749">
        <v>18.5</v>
      </c>
      <c r="O12749">
        <v>9.5</v>
      </c>
      <c r="P12749">
        <v>9.5</v>
      </c>
      <c r="Q12749">
        <v>17.5</v>
      </c>
      <c r="R12749">
        <v>7.8</v>
      </c>
      <c r="S12749" t="b">
        <v>0</v>
      </c>
      <c r="T12749" t="b">
        <v>0</v>
      </c>
      <c r="U12749" t="b">
        <v>0</v>
      </c>
      <c r="V12749">
        <v>45000</v>
      </c>
      <c r="W12749">
        <v>29400</v>
      </c>
      <c r="X12749">
        <v>2.44</v>
      </c>
      <c r="Y12749">
        <v>29400</v>
      </c>
      <c r="Z12749">
        <v>2.44</v>
      </c>
    </row>
    <row r="12750" spans="1:26">
      <c r="A12750">
        <v>210440109</v>
      </c>
      <c r="B12750" t="s">
        <v>13068</v>
      </c>
      <c r="C12750" t="s">
        <v>3597</v>
      </c>
      <c r="D12750" t="s">
        <v>3614</v>
      </c>
      <c r="E12750" t="s">
        <v>4842</v>
      </c>
      <c r="F12750" t="s">
        <v>3600</v>
      </c>
      <c r="G12750">
        <v>210440109</v>
      </c>
      <c r="I12750" t="s">
        <v>3601</v>
      </c>
      <c r="J12750" t="s">
        <v>4843</v>
      </c>
      <c r="L12750" t="s">
        <v>11560</v>
      </c>
      <c r="M12750">
        <v>10</v>
      </c>
      <c r="N12750">
        <v>18.5</v>
      </c>
      <c r="O12750">
        <v>9.5</v>
      </c>
      <c r="P12750">
        <v>9.5</v>
      </c>
      <c r="Q12750">
        <v>17.5</v>
      </c>
      <c r="R12750">
        <v>7.8</v>
      </c>
      <c r="S12750" t="b">
        <v>0</v>
      </c>
      <c r="T12750" t="b">
        <v>0</v>
      </c>
      <c r="U12750" t="b">
        <v>0</v>
      </c>
      <c r="V12750">
        <v>45000</v>
      </c>
      <c r="W12750">
        <v>29400</v>
      </c>
      <c r="X12750">
        <v>2.44</v>
      </c>
      <c r="Y12750">
        <v>29400</v>
      </c>
      <c r="Z12750">
        <v>2.44</v>
      </c>
    </row>
    <row r="12751" spans="1:26">
      <c r="A12751">
        <v>210440190</v>
      </c>
      <c r="B12751" t="s">
        <v>13068</v>
      </c>
      <c r="C12751" t="s">
        <v>3597</v>
      </c>
      <c r="D12751" t="s">
        <v>3614</v>
      </c>
      <c r="E12751" t="s">
        <v>4840</v>
      </c>
      <c r="F12751" t="s">
        <v>3600</v>
      </c>
      <c r="G12751">
        <v>210440190</v>
      </c>
      <c r="I12751" t="s">
        <v>3601</v>
      </c>
      <c r="J12751" t="s">
        <v>4843</v>
      </c>
      <c r="L12751" t="s">
        <v>11560</v>
      </c>
      <c r="M12751">
        <v>10</v>
      </c>
      <c r="N12751">
        <v>18.5</v>
      </c>
      <c r="O12751">
        <v>9.5</v>
      </c>
      <c r="P12751">
        <v>9.5</v>
      </c>
      <c r="Q12751">
        <v>17.5</v>
      </c>
      <c r="R12751">
        <v>7.8</v>
      </c>
      <c r="S12751" t="b">
        <v>0</v>
      </c>
      <c r="T12751" t="b">
        <v>0</v>
      </c>
      <c r="U12751" t="b">
        <v>0</v>
      </c>
      <c r="V12751">
        <v>45000</v>
      </c>
      <c r="W12751">
        <v>29400</v>
      </c>
      <c r="X12751">
        <v>2.44</v>
      </c>
      <c r="Y12751">
        <v>29400</v>
      </c>
      <c r="Z12751">
        <v>2.44</v>
      </c>
    </row>
    <row r="12752" spans="1:26">
      <c r="A12752">
        <v>210846052</v>
      </c>
      <c r="B12752" t="s">
        <v>13068</v>
      </c>
      <c r="C12752" t="s">
        <v>3597</v>
      </c>
      <c r="D12752" t="s">
        <v>3614</v>
      </c>
      <c r="E12752" t="s">
        <v>11496</v>
      </c>
      <c r="F12752" t="s">
        <v>3600</v>
      </c>
      <c r="G12752">
        <v>210846052</v>
      </c>
      <c r="I12752" t="s">
        <v>3601</v>
      </c>
      <c r="J12752" t="s">
        <v>4843</v>
      </c>
      <c r="L12752" t="s">
        <v>11560</v>
      </c>
      <c r="P12752">
        <v>9.5</v>
      </c>
      <c r="Q12752">
        <v>17.5</v>
      </c>
      <c r="R12752">
        <v>7.8</v>
      </c>
      <c r="S12752" t="b">
        <v>0</v>
      </c>
      <c r="T12752" t="b">
        <v>0</v>
      </c>
      <c r="U12752" t="b">
        <v>0</v>
      </c>
      <c r="V12752">
        <v>45000</v>
      </c>
      <c r="W12752">
        <v>29400</v>
      </c>
      <c r="X12752">
        <v>2.44</v>
      </c>
      <c r="Y12752">
        <v>29400</v>
      </c>
      <c r="Z12752">
        <v>2.44</v>
      </c>
    </row>
    <row r="12753" spans="1:26">
      <c r="A12753">
        <v>213298108</v>
      </c>
      <c r="B12753" t="s">
        <v>13068</v>
      </c>
      <c r="C12753" t="s">
        <v>3597</v>
      </c>
      <c r="D12753" t="s">
        <v>3614</v>
      </c>
      <c r="E12753" t="s">
        <v>4842</v>
      </c>
      <c r="F12753" t="s">
        <v>3600</v>
      </c>
      <c r="G12753">
        <v>213298108</v>
      </c>
      <c r="I12753" t="s">
        <v>3601</v>
      </c>
      <c r="J12753" t="s">
        <v>3616</v>
      </c>
      <c r="L12753" t="s">
        <v>6068</v>
      </c>
      <c r="P12753">
        <v>10.5</v>
      </c>
      <c r="Q12753">
        <v>18.5</v>
      </c>
      <c r="R12753">
        <v>8.5</v>
      </c>
      <c r="S12753" t="b">
        <v>0</v>
      </c>
      <c r="T12753" t="b">
        <v>0</v>
      </c>
      <c r="U12753" t="b">
        <v>0</v>
      </c>
      <c r="V12753">
        <v>34000</v>
      </c>
      <c r="W12753">
        <v>25200</v>
      </c>
      <c r="X12753">
        <v>2.58</v>
      </c>
      <c r="Y12753">
        <v>25200</v>
      </c>
      <c r="Z12753">
        <v>2.58</v>
      </c>
    </row>
    <row r="12754" spans="1:26">
      <c r="A12754">
        <v>213298109</v>
      </c>
      <c r="B12754" t="s">
        <v>13068</v>
      </c>
      <c r="C12754" t="s">
        <v>3597</v>
      </c>
      <c r="D12754" t="s">
        <v>3614</v>
      </c>
      <c r="E12754" t="s">
        <v>4841</v>
      </c>
      <c r="F12754" t="s">
        <v>3600</v>
      </c>
      <c r="G12754">
        <v>213298109</v>
      </c>
      <c r="I12754" t="s">
        <v>3601</v>
      </c>
      <c r="J12754" t="s">
        <v>3616</v>
      </c>
      <c r="L12754" t="s">
        <v>6068</v>
      </c>
      <c r="P12754">
        <v>10.5</v>
      </c>
      <c r="Q12754">
        <v>18.5</v>
      </c>
      <c r="R12754">
        <v>8.5</v>
      </c>
      <c r="S12754" t="b">
        <v>0</v>
      </c>
      <c r="T12754" t="b">
        <v>0</v>
      </c>
      <c r="U12754" t="b">
        <v>0</v>
      </c>
      <c r="V12754">
        <v>34000</v>
      </c>
      <c r="W12754">
        <v>25200</v>
      </c>
      <c r="X12754">
        <v>2.58</v>
      </c>
      <c r="Y12754">
        <v>25200</v>
      </c>
      <c r="Z12754">
        <v>2.58</v>
      </c>
    </row>
    <row r="12755" spans="1:26">
      <c r="A12755">
        <v>213298110</v>
      </c>
      <c r="B12755" t="s">
        <v>13068</v>
      </c>
      <c r="C12755" t="s">
        <v>3597</v>
      </c>
      <c r="D12755" t="s">
        <v>3614</v>
      </c>
      <c r="E12755" t="s">
        <v>4840</v>
      </c>
      <c r="F12755" t="s">
        <v>3600</v>
      </c>
      <c r="G12755">
        <v>213298110</v>
      </c>
      <c r="I12755" t="s">
        <v>3601</v>
      </c>
      <c r="J12755" t="s">
        <v>3616</v>
      </c>
      <c r="L12755" t="s">
        <v>6068</v>
      </c>
      <c r="P12755">
        <v>10.5</v>
      </c>
      <c r="Q12755">
        <v>18.5</v>
      </c>
      <c r="R12755">
        <v>8.5</v>
      </c>
      <c r="S12755" t="b">
        <v>0</v>
      </c>
      <c r="T12755" t="b">
        <v>0</v>
      </c>
      <c r="U12755" t="b">
        <v>0</v>
      </c>
      <c r="V12755">
        <v>34000</v>
      </c>
      <c r="W12755">
        <v>25200</v>
      </c>
      <c r="X12755">
        <v>2.58</v>
      </c>
      <c r="Y12755">
        <v>25200</v>
      </c>
      <c r="Z12755">
        <v>2.58</v>
      </c>
    </row>
    <row r="12756" spans="1:26">
      <c r="A12756">
        <v>213348173</v>
      </c>
      <c r="B12756" t="s">
        <v>13068</v>
      </c>
      <c r="C12756" t="s">
        <v>3597</v>
      </c>
      <c r="D12756" t="s">
        <v>3614</v>
      </c>
      <c r="E12756" t="s">
        <v>3615</v>
      </c>
      <c r="F12756" t="s">
        <v>3600</v>
      </c>
      <c r="G12756">
        <v>213348173</v>
      </c>
      <c r="I12756" t="s">
        <v>3601</v>
      </c>
      <c r="J12756" t="s">
        <v>3616</v>
      </c>
      <c r="L12756" t="s">
        <v>13816</v>
      </c>
      <c r="P12756">
        <v>10.5</v>
      </c>
      <c r="Q12756">
        <v>18.5</v>
      </c>
      <c r="R12756">
        <v>8.5</v>
      </c>
      <c r="S12756" t="b">
        <v>0</v>
      </c>
      <c r="T12756" t="b">
        <v>0</v>
      </c>
      <c r="U12756" t="b">
        <v>0</v>
      </c>
      <c r="V12756">
        <v>32600</v>
      </c>
      <c r="W12756">
        <v>25200</v>
      </c>
      <c r="X12756">
        <v>2.56</v>
      </c>
      <c r="Y12756">
        <v>25200</v>
      </c>
      <c r="Z12756">
        <v>2.56</v>
      </c>
    </row>
    <row r="12757" spans="1:26">
      <c r="A12757">
        <v>213298112</v>
      </c>
      <c r="B12757" t="s">
        <v>13068</v>
      </c>
      <c r="C12757" t="s">
        <v>3597</v>
      </c>
      <c r="D12757" t="s">
        <v>3614</v>
      </c>
      <c r="E12757" t="s">
        <v>11496</v>
      </c>
      <c r="F12757" t="s">
        <v>3600</v>
      </c>
      <c r="G12757">
        <v>213298112</v>
      </c>
      <c r="I12757" t="s">
        <v>3601</v>
      </c>
      <c r="J12757" t="s">
        <v>3616</v>
      </c>
      <c r="L12757" t="s">
        <v>6068</v>
      </c>
      <c r="P12757">
        <v>10.5</v>
      </c>
      <c r="Q12757">
        <v>18.5</v>
      </c>
      <c r="R12757">
        <v>8.5</v>
      </c>
      <c r="S12757" t="b">
        <v>0</v>
      </c>
      <c r="T12757" t="b">
        <v>0</v>
      </c>
      <c r="U12757" t="b">
        <v>0</v>
      </c>
      <c r="V12757">
        <v>34000</v>
      </c>
      <c r="W12757">
        <v>25200</v>
      </c>
      <c r="X12757">
        <v>2.58</v>
      </c>
      <c r="Y12757">
        <v>25200</v>
      </c>
      <c r="Z12757">
        <v>2.58</v>
      </c>
    </row>
    <row r="12758" spans="1:26">
      <c r="A12758">
        <v>213343196</v>
      </c>
      <c r="B12758" t="s">
        <v>13068</v>
      </c>
      <c r="C12758" t="s">
        <v>3597</v>
      </c>
      <c r="D12758" t="s">
        <v>3614</v>
      </c>
      <c r="E12758" t="s">
        <v>4841</v>
      </c>
      <c r="F12758" t="s">
        <v>3600</v>
      </c>
      <c r="G12758">
        <v>213343196</v>
      </c>
      <c r="I12758" t="s">
        <v>3601</v>
      </c>
      <c r="J12758" t="s">
        <v>3616</v>
      </c>
      <c r="L12758" t="s">
        <v>13816</v>
      </c>
      <c r="P12758">
        <v>10.5</v>
      </c>
      <c r="Q12758">
        <v>18.5</v>
      </c>
      <c r="R12758">
        <v>8.5</v>
      </c>
      <c r="S12758" t="b">
        <v>0</v>
      </c>
      <c r="T12758" t="b">
        <v>0</v>
      </c>
      <c r="U12758" t="b">
        <v>0</v>
      </c>
      <c r="V12758">
        <v>32600</v>
      </c>
      <c r="W12758">
        <v>25200</v>
      </c>
      <c r="X12758">
        <v>2.56</v>
      </c>
      <c r="Y12758">
        <v>25200</v>
      </c>
      <c r="Z12758">
        <v>2.56</v>
      </c>
    </row>
    <row r="12759" spans="1:26">
      <c r="A12759">
        <v>213343222</v>
      </c>
      <c r="B12759" t="s">
        <v>13068</v>
      </c>
      <c r="C12759" t="s">
        <v>3597</v>
      </c>
      <c r="D12759" t="s">
        <v>3614</v>
      </c>
      <c r="E12759" t="s">
        <v>4842</v>
      </c>
      <c r="F12759" t="s">
        <v>3600</v>
      </c>
      <c r="G12759">
        <v>213343222</v>
      </c>
      <c r="I12759" t="s">
        <v>3601</v>
      </c>
      <c r="J12759" t="s">
        <v>3616</v>
      </c>
      <c r="L12759" t="s">
        <v>13816</v>
      </c>
      <c r="P12759">
        <v>10.5</v>
      </c>
      <c r="Q12759">
        <v>18.5</v>
      </c>
      <c r="R12759">
        <v>8.5</v>
      </c>
      <c r="S12759" t="b">
        <v>0</v>
      </c>
      <c r="T12759" t="b">
        <v>0</v>
      </c>
      <c r="U12759" t="b">
        <v>0</v>
      </c>
      <c r="V12759">
        <v>32600</v>
      </c>
      <c r="W12759">
        <v>25200</v>
      </c>
      <c r="X12759">
        <v>2.56</v>
      </c>
      <c r="Y12759">
        <v>25200</v>
      </c>
      <c r="Z12759">
        <v>2.56</v>
      </c>
    </row>
    <row r="12760" spans="1:26">
      <c r="A12760">
        <v>213343208</v>
      </c>
      <c r="B12760" t="s">
        <v>13068</v>
      </c>
      <c r="C12760" t="s">
        <v>3597</v>
      </c>
      <c r="D12760" t="s">
        <v>3614</v>
      </c>
      <c r="E12760" t="s">
        <v>4840</v>
      </c>
      <c r="F12760" t="s">
        <v>3600</v>
      </c>
      <c r="G12760">
        <v>213343208</v>
      </c>
      <c r="I12760" t="s">
        <v>3601</v>
      </c>
      <c r="J12760" t="s">
        <v>3616</v>
      </c>
      <c r="L12760" t="s">
        <v>13816</v>
      </c>
      <c r="P12760">
        <v>10.5</v>
      </c>
      <c r="Q12760">
        <v>18.5</v>
      </c>
      <c r="R12760">
        <v>8.5</v>
      </c>
      <c r="S12760" t="b">
        <v>0</v>
      </c>
      <c r="T12760" t="b">
        <v>0</v>
      </c>
      <c r="U12760" t="b">
        <v>0</v>
      </c>
      <c r="V12760">
        <v>32600</v>
      </c>
      <c r="W12760">
        <v>25200</v>
      </c>
      <c r="X12760">
        <v>2.56</v>
      </c>
      <c r="Y12760">
        <v>25200</v>
      </c>
      <c r="Z12760">
        <v>2.56</v>
      </c>
    </row>
    <row r="12761" spans="1:26">
      <c r="A12761">
        <v>213343204</v>
      </c>
      <c r="B12761" t="s">
        <v>13068</v>
      </c>
      <c r="C12761" t="s">
        <v>3597</v>
      </c>
      <c r="D12761" t="s">
        <v>3614</v>
      </c>
      <c r="E12761" t="s">
        <v>4837</v>
      </c>
      <c r="F12761" t="s">
        <v>3600</v>
      </c>
      <c r="G12761">
        <v>213343204</v>
      </c>
      <c r="I12761" t="s">
        <v>3601</v>
      </c>
      <c r="J12761" t="s">
        <v>3616</v>
      </c>
      <c r="L12761" t="s">
        <v>13816</v>
      </c>
      <c r="P12761">
        <v>10.5</v>
      </c>
      <c r="Q12761">
        <v>18.5</v>
      </c>
      <c r="R12761">
        <v>8.5</v>
      </c>
      <c r="S12761" t="b">
        <v>0</v>
      </c>
      <c r="T12761" t="b">
        <v>0</v>
      </c>
      <c r="U12761" t="b">
        <v>0</v>
      </c>
      <c r="V12761">
        <v>32600</v>
      </c>
      <c r="W12761">
        <v>25200</v>
      </c>
      <c r="X12761">
        <v>2.56</v>
      </c>
      <c r="Y12761">
        <v>25200</v>
      </c>
      <c r="Z12761">
        <v>2.56</v>
      </c>
    </row>
    <row r="12762" spans="1:26">
      <c r="A12762">
        <v>213343213</v>
      </c>
      <c r="B12762" t="s">
        <v>13068</v>
      </c>
      <c r="C12762" t="s">
        <v>3597</v>
      </c>
      <c r="D12762" t="s">
        <v>3614</v>
      </c>
      <c r="E12762" t="s">
        <v>11496</v>
      </c>
      <c r="F12762" t="s">
        <v>3600</v>
      </c>
      <c r="G12762">
        <v>213343213</v>
      </c>
      <c r="I12762" t="s">
        <v>3601</v>
      </c>
      <c r="J12762" t="s">
        <v>3616</v>
      </c>
      <c r="L12762" t="s">
        <v>13816</v>
      </c>
      <c r="P12762">
        <v>10.5</v>
      </c>
      <c r="Q12762">
        <v>18.5</v>
      </c>
      <c r="R12762">
        <v>8.5</v>
      </c>
      <c r="S12762" t="b">
        <v>0</v>
      </c>
      <c r="T12762" t="b">
        <v>0</v>
      </c>
      <c r="U12762" t="b">
        <v>0</v>
      </c>
      <c r="V12762">
        <v>32600</v>
      </c>
      <c r="W12762">
        <v>25200</v>
      </c>
      <c r="X12762">
        <v>2.56</v>
      </c>
      <c r="Y12762">
        <v>25200</v>
      </c>
      <c r="Z12762">
        <v>2.56</v>
      </c>
    </row>
    <row r="12763" spans="1:26">
      <c r="A12763">
        <v>213348172</v>
      </c>
      <c r="B12763" t="s">
        <v>13068</v>
      </c>
      <c r="C12763" t="s">
        <v>3597</v>
      </c>
      <c r="D12763" t="s">
        <v>3614</v>
      </c>
      <c r="E12763" t="s">
        <v>3615</v>
      </c>
      <c r="F12763" t="s">
        <v>3600</v>
      </c>
      <c r="G12763">
        <v>213348172</v>
      </c>
      <c r="I12763" t="s">
        <v>3601</v>
      </c>
      <c r="J12763" t="s">
        <v>3616</v>
      </c>
      <c r="L12763" t="s">
        <v>6061</v>
      </c>
      <c r="P12763">
        <v>10.5</v>
      </c>
      <c r="Q12763">
        <v>18.5</v>
      </c>
      <c r="R12763">
        <v>8.5</v>
      </c>
      <c r="S12763" t="b">
        <v>0</v>
      </c>
      <c r="T12763" t="b">
        <v>0</v>
      </c>
      <c r="U12763" t="b">
        <v>0</v>
      </c>
      <c r="V12763">
        <v>34000</v>
      </c>
      <c r="W12763">
        <v>24800</v>
      </c>
      <c r="X12763">
        <v>2.54</v>
      </c>
      <c r="Y12763">
        <v>24800</v>
      </c>
      <c r="Z12763">
        <v>2.54</v>
      </c>
    </row>
    <row r="12764" spans="1:26">
      <c r="A12764">
        <v>213343215</v>
      </c>
      <c r="B12764" t="s">
        <v>13068</v>
      </c>
      <c r="C12764" t="s">
        <v>3597</v>
      </c>
      <c r="D12764" t="s">
        <v>3614</v>
      </c>
      <c r="E12764" t="s">
        <v>11496</v>
      </c>
      <c r="F12764" t="s">
        <v>3600</v>
      </c>
      <c r="G12764">
        <v>213343215</v>
      </c>
      <c r="I12764" t="s">
        <v>3601</v>
      </c>
      <c r="J12764" t="s">
        <v>3616</v>
      </c>
      <c r="L12764" t="s">
        <v>6061</v>
      </c>
      <c r="P12764">
        <v>10.5</v>
      </c>
      <c r="Q12764">
        <v>18.5</v>
      </c>
      <c r="R12764">
        <v>8.5</v>
      </c>
      <c r="S12764" t="b">
        <v>0</v>
      </c>
      <c r="T12764" t="b">
        <v>0</v>
      </c>
      <c r="U12764" t="b">
        <v>0</v>
      </c>
      <c r="V12764">
        <v>34000</v>
      </c>
      <c r="W12764">
        <v>24800</v>
      </c>
      <c r="X12764">
        <v>2.54</v>
      </c>
      <c r="Y12764">
        <v>24800</v>
      </c>
      <c r="Z12764">
        <v>2.54</v>
      </c>
    </row>
    <row r="12765" spans="1:26">
      <c r="A12765">
        <v>213343220</v>
      </c>
      <c r="B12765" t="s">
        <v>13068</v>
      </c>
      <c r="C12765" t="s">
        <v>3597</v>
      </c>
      <c r="D12765" t="s">
        <v>3614</v>
      </c>
      <c r="E12765" t="s">
        <v>4841</v>
      </c>
      <c r="F12765" t="s">
        <v>3600</v>
      </c>
      <c r="G12765">
        <v>213343220</v>
      </c>
      <c r="I12765" t="s">
        <v>3601</v>
      </c>
      <c r="J12765" t="s">
        <v>3616</v>
      </c>
      <c r="L12765" t="s">
        <v>6061</v>
      </c>
      <c r="P12765">
        <v>10.5</v>
      </c>
      <c r="Q12765">
        <v>18.5</v>
      </c>
      <c r="R12765">
        <v>8.5</v>
      </c>
      <c r="S12765" t="b">
        <v>0</v>
      </c>
      <c r="T12765" t="b">
        <v>0</v>
      </c>
      <c r="U12765" t="b">
        <v>0</v>
      </c>
      <c r="V12765">
        <v>34000</v>
      </c>
      <c r="W12765">
        <v>24800</v>
      </c>
      <c r="X12765">
        <v>2.54</v>
      </c>
      <c r="Y12765">
        <v>24800</v>
      </c>
      <c r="Z12765">
        <v>2.54</v>
      </c>
    </row>
    <row r="12766" spans="1:26">
      <c r="A12766">
        <v>213343211</v>
      </c>
      <c r="B12766" t="s">
        <v>13068</v>
      </c>
      <c r="C12766" t="s">
        <v>3597</v>
      </c>
      <c r="D12766" t="s">
        <v>3614</v>
      </c>
      <c r="E12766" t="s">
        <v>4842</v>
      </c>
      <c r="F12766" t="s">
        <v>3600</v>
      </c>
      <c r="G12766">
        <v>213343211</v>
      </c>
      <c r="I12766" t="s">
        <v>3601</v>
      </c>
      <c r="J12766" t="s">
        <v>3616</v>
      </c>
      <c r="L12766" t="s">
        <v>6061</v>
      </c>
      <c r="P12766">
        <v>10.5</v>
      </c>
      <c r="Q12766">
        <v>18.5</v>
      </c>
      <c r="R12766">
        <v>8.5</v>
      </c>
      <c r="S12766" t="b">
        <v>0</v>
      </c>
      <c r="T12766" t="b">
        <v>0</v>
      </c>
      <c r="U12766" t="b">
        <v>0</v>
      </c>
      <c r="V12766">
        <v>34000</v>
      </c>
      <c r="W12766">
        <v>24800</v>
      </c>
      <c r="X12766">
        <v>2.54</v>
      </c>
      <c r="Y12766">
        <v>24800</v>
      </c>
      <c r="Z12766">
        <v>2.54</v>
      </c>
    </row>
    <row r="12767" spans="1:26">
      <c r="A12767">
        <v>213343219</v>
      </c>
      <c r="B12767" t="s">
        <v>13068</v>
      </c>
      <c r="C12767" t="s">
        <v>3597</v>
      </c>
      <c r="D12767" t="s">
        <v>3614</v>
      </c>
      <c r="E12767" t="s">
        <v>4837</v>
      </c>
      <c r="F12767" t="s">
        <v>3600</v>
      </c>
      <c r="G12767">
        <v>213343219</v>
      </c>
      <c r="I12767" t="s">
        <v>3601</v>
      </c>
      <c r="J12767" t="s">
        <v>3616</v>
      </c>
      <c r="L12767" t="s">
        <v>6061</v>
      </c>
      <c r="P12767">
        <v>10.5</v>
      </c>
      <c r="Q12767">
        <v>18.5</v>
      </c>
      <c r="R12767">
        <v>8.5</v>
      </c>
      <c r="S12767" t="b">
        <v>0</v>
      </c>
      <c r="T12767" t="b">
        <v>0</v>
      </c>
      <c r="U12767" t="b">
        <v>0</v>
      </c>
      <c r="V12767">
        <v>34000</v>
      </c>
      <c r="W12767">
        <v>24800</v>
      </c>
      <c r="X12767">
        <v>2.54</v>
      </c>
      <c r="Y12767">
        <v>24800</v>
      </c>
      <c r="Z12767">
        <v>2.54</v>
      </c>
    </row>
    <row r="12768" spans="1:26">
      <c r="A12768">
        <v>213343207</v>
      </c>
      <c r="B12768" t="s">
        <v>13068</v>
      </c>
      <c r="C12768" t="s">
        <v>3597</v>
      </c>
      <c r="D12768" t="s">
        <v>3614</v>
      </c>
      <c r="E12768" t="s">
        <v>4840</v>
      </c>
      <c r="F12768" t="s">
        <v>3600</v>
      </c>
      <c r="G12768">
        <v>213343207</v>
      </c>
      <c r="I12768" t="s">
        <v>3601</v>
      </c>
      <c r="J12768" t="s">
        <v>3616</v>
      </c>
      <c r="L12768" t="s">
        <v>6061</v>
      </c>
      <c r="P12768">
        <v>10.5</v>
      </c>
      <c r="Q12768">
        <v>18.5</v>
      </c>
      <c r="R12768">
        <v>8.5</v>
      </c>
      <c r="S12768" t="b">
        <v>0</v>
      </c>
      <c r="T12768" t="b">
        <v>0</v>
      </c>
      <c r="U12768" t="b">
        <v>0</v>
      </c>
      <c r="V12768">
        <v>34000</v>
      </c>
      <c r="W12768">
        <v>24800</v>
      </c>
      <c r="X12768">
        <v>2.54</v>
      </c>
      <c r="Y12768">
        <v>24800</v>
      </c>
      <c r="Z12768">
        <v>2.54</v>
      </c>
    </row>
    <row r="12769" spans="1:26">
      <c r="A12769">
        <v>213348171</v>
      </c>
      <c r="B12769" t="s">
        <v>13068</v>
      </c>
      <c r="C12769" t="s">
        <v>3597</v>
      </c>
      <c r="D12769" t="s">
        <v>3614</v>
      </c>
      <c r="E12769" t="s">
        <v>3615</v>
      </c>
      <c r="F12769" t="s">
        <v>3600</v>
      </c>
      <c r="G12769">
        <v>213348171</v>
      </c>
      <c r="I12769" t="s">
        <v>3601</v>
      </c>
      <c r="J12769" t="s">
        <v>3616</v>
      </c>
      <c r="L12769" t="s">
        <v>13815</v>
      </c>
      <c r="P12769">
        <v>10</v>
      </c>
      <c r="Q12769">
        <v>18</v>
      </c>
      <c r="R12769">
        <v>8.5</v>
      </c>
      <c r="S12769" t="b">
        <v>0</v>
      </c>
      <c r="T12769" t="b">
        <v>0</v>
      </c>
      <c r="U12769" t="b">
        <v>0</v>
      </c>
      <c r="V12769">
        <v>33000</v>
      </c>
      <c r="W12769">
        <v>25800</v>
      </c>
      <c r="X12769">
        <v>2.6</v>
      </c>
      <c r="Y12769">
        <v>25800</v>
      </c>
      <c r="Z12769">
        <v>2.6</v>
      </c>
    </row>
    <row r="12770" spans="1:26">
      <c r="A12770">
        <v>213343217</v>
      </c>
      <c r="B12770" t="s">
        <v>13068</v>
      </c>
      <c r="C12770" t="s">
        <v>3597</v>
      </c>
      <c r="D12770" t="s">
        <v>3614</v>
      </c>
      <c r="E12770" t="s">
        <v>11496</v>
      </c>
      <c r="F12770" t="s">
        <v>3600</v>
      </c>
      <c r="G12770">
        <v>213343217</v>
      </c>
      <c r="I12770" t="s">
        <v>3601</v>
      </c>
      <c r="J12770" t="s">
        <v>3616</v>
      </c>
      <c r="L12770" t="s">
        <v>13815</v>
      </c>
      <c r="P12770">
        <v>10</v>
      </c>
      <c r="Q12770">
        <v>18</v>
      </c>
      <c r="R12770">
        <v>8.5</v>
      </c>
      <c r="S12770" t="b">
        <v>0</v>
      </c>
      <c r="T12770" t="b">
        <v>0</v>
      </c>
      <c r="U12770" t="b">
        <v>0</v>
      </c>
      <c r="V12770">
        <v>33000</v>
      </c>
      <c r="W12770">
        <v>25800</v>
      </c>
      <c r="X12770">
        <v>2.6</v>
      </c>
      <c r="Y12770">
        <v>25800</v>
      </c>
      <c r="Z12770">
        <v>2.6</v>
      </c>
    </row>
    <row r="12771" spans="1:26">
      <c r="A12771">
        <v>213343200</v>
      </c>
      <c r="B12771" t="s">
        <v>13068</v>
      </c>
      <c r="C12771" t="s">
        <v>3597</v>
      </c>
      <c r="D12771" t="s">
        <v>3614</v>
      </c>
      <c r="E12771" t="s">
        <v>4837</v>
      </c>
      <c r="F12771" t="s">
        <v>3600</v>
      </c>
      <c r="G12771">
        <v>213343200</v>
      </c>
      <c r="I12771" t="s">
        <v>3601</v>
      </c>
      <c r="J12771" t="s">
        <v>3616</v>
      </c>
      <c r="L12771" t="s">
        <v>13815</v>
      </c>
      <c r="P12771">
        <v>10</v>
      </c>
      <c r="Q12771">
        <v>18</v>
      </c>
      <c r="R12771">
        <v>8.5</v>
      </c>
      <c r="S12771" t="b">
        <v>0</v>
      </c>
      <c r="T12771" t="b">
        <v>0</v>
      </c>
      <c r="U12771" t="b">
        <v>0</v>
      </c>
      <c r="V12771">
        <v>33000</v>
      </c>
      <c r="W12771">
        <v>25800</v>
      </c>
      <c r="X12771">
        <v>2.6</v>
      </c>
      <c r="Y12771">
        <v>25800</v>
      </c>
      <c r="Z12771">
        <v>2.6</v>
      </c>
    </row>
    <row r="12772" spans="1:26">
      <c r="A12772">
        <v>213343193</v>
      </c>
      <c r="B12772" t="s">
        <v>13068</v>
      </c>
      <c r="C12772" t="s">
        <v>3597</v>
      </c>
      <c r="D12772" t="s">
        <v>3614</v>
      </c>
      <c r="E12772" t="s">
        <v>4842</v>
      </c>
      <c r="F12772" t="s">
        <v>3600</v>
      </c>
      <c r="G12772">
        <v>213343193</v>
      </c>
      <c r="I12772" t="s">
        <v>3601</v>
      </c>
      <c r="J12772" t="s">
        <v>3616</v>
      </c>
      <c r="L12772" t="s">
        <v>13815</v>
      </c>
      <c r="P12772">
        <v>10</v>
      </c>
      <c r="Q12772">
        <v>18</v>
      </c>
      <c r="R12772">
        <v>8.5</v>
      </c>
      <c r="S12772" t="b">
        <v>0</v>
      </c>
      <c r="T12772" t="b">
        <v>0</v>
      </c>
      <c r="U12772" t="b">
        <v>0</v>
      </c>
      <c r="V12772">
        <v>33000</v>
      </c>
      <c r="W12772">
        <v>25800</v>
      </c>
      <c r="X12772">
        <v>2.6</v>
      </c>
      <c r="Y12772">
        <v>25800</v>
      </c>
      <c r="Z12772">
        <v>2.6</v>
      </c>
    </row>
    <row r="12773" spans="1:26">
      <c r="A12773">
        <v>213343202</v>
      </c>
      <c r="B12773" t="s">
        <v>13068</v>
      </c>
      <c r="C12773" t="s">
        <v>3597</v>
      </c>
      <c r="D12773" t="s">
        <v>3614</v>
      </c>
      <c r="E12773" t="s">
        <v>4840</v>
      </c>
      <c r="F12773" t="s">
        <v>3600</v>
      </c>
      <c r="G12773">
        <v>213343202</v>
      </c>
      <c r="I12773" t="s">
        <v>3601</v>
      </c>
      <c r="J12773" t="s">
        <v>3616</v>
      </c>
      <c r="L12773" t="s">
        <v>13815</v>
      </c>
      <c r="P12773">
        <v>10</v>
      </c>
      <c r="Q12773">
        <v>18</v>
      </c>
      <c r="R12773">
        <v>8.5</v>
      </c>
      <c r="S12773" t="b">
        <v>0</v>
      </c>
      <c r="T12773" t="b">
        <v>0</v>
      </c>
      <c r="U12773" t="b">
        <v>0</v>
      </c>
      <c r="V12773">
        <v>33000</v>
      </c>
      <c r="W12773">
        <v>25800</v>
      </c>
      <c r="X12773">
        <v>2.6</v>
      </c>
      <c r="Y12773">
        <v>25800</v>
      </c>
      <c r="Z12773">
        <v>2.6</v>
      </c>
    </row>
    <row r="12774" spans="1:26">
      <c r="A12774">
        <v>213343198</v>
      </c>
      <c r="B12774" t="s">
        <v>13068</v>
      </c>
      <c r="C12774" t="s">
        <v>3597</v>
      </c>
      <c r="D12774" t="s">
        <v>3614</v>
      </c>
      <c r="E12774" t="s">
        <v>4841</v>
      </c>
      <c r="F12774" t="s">
        <v>3600</v>
      </c>
      <c r="G12774">
        <v>213343198</v>
      </c>
      <c r="I12774" t="s">
        <v>3601</v>
      </c>
      <c r="J12774" t="s">
        <v>3616</v>
      </c>
      <c r="L12774" t="s">
        <v>13815</v>
      </c>
      <c r="P12774">
        <v>10</v>
      </c>
      <c r="Q12774">
        <v>18</v>
      </c>
      <c r="R12774">
        <v>8.5</v>
      </c>
      <c r="S12774" t="b">
        <v>0</v>
      </c>
      <c r="T12774" t="b">
        <v>0</v>
      </c>
      <c r="U12774" t="b">
        <v>0</v>
      </c>
      <c r="V12774">
        <v>33000</v>
      </c>
      <c r="W12774">
        <v>25800</v>
      </c>
      <c r="X12774">
        <v>2.6</v>
      </c>
      <c r="Y12774">
        <v>25800</v>
      </c>
      <c r="Z12774">
        <v>2.6</v>
      </c>
    </row>
    <row r="12775" spans="1:26">
      <c r="A12775">
        <v>213296605</v>
      </c>
      <c r="B12775" t="s">
        <v>13068</v>
      </c>
      <c r="C12775" t="s">
        <v>3597</v>
      </c>
      <c r="D12775" t="s">
        <v>3614</v>
      </c>
      <c r="E12775" t="s">
        <v>3615</v>
      </c>
      <c r="F12775" t="s">
        <v>3600</v>
      </c>
      <c r="G12775">
        <v>213296605</v>
      </c>
      <c r="I12775" t="s">
        <v>3601</v>
      </c>
      <c r="J12775" t="s">
        <v>3616</v>
      </c>
      <c r="L12775" t="s">
        <v>12493</v>
      </c>
      <c r="P12775">
        <v>10</v>
      </c>
      <c r="Q12775">
        <v>18.5</v>
      </c>
      <c r="R12775">
        <v>8.5</v>
      </c>
      <c r="S12775" t="b">
        <v>0</v>
      </c>
      <c r="T12775" t="b">
        <v>0</v>
      </c>
      <c r="U12775" t="b">
        <v>0</v>
      </c>
      <c r="V12775">
        <v>33200</v>
      </c>
      <c r="W12775">
        <v>26000</v>
      </c>
      <c r="X12775">
        <v>2.62</v>
      </c>
      <c r="Y12775">
        <v>26000</v>
      </c>
      <c r="Z12775">
        <v>2.62</v>
      </c>
    </row>
    <row r="12776" spans="1:26">
      <c r="A12776">
        <v>213297227</v>
      </c>
      <c r="B12776" t="s">
        <v>13068</v>
      </c>
      <c r="C12776" t="s">
        <v>3597</v>
      </c>
      <c r="D12776" t="s">
        <v>3614</v>
      </c>
      <c r="E12776" t="s">
        <v>11496</v>
      </c>
      <c r="F12776" t="s">
        <v>3600</v>
      </c>
      <c r="G12776">
        <v>213297227</v>
      </c>
      <c r="I12776" t="s">
        <v>3601</v>
      </c>
      <c r="J12776" t="s">
        <v>3616</v>
      </c>
      <c r="L12776" t="s">
        <v>12493</v>
      </c>
      <c r="P12776">
        <v>10</v>
      </c>
      <c r="Q12776">
        <v>18.5</v>
      </c>
      <c r="R12776">
        <v>8.5</v>
      </c>
      <c r="S12776" t="b">
        <v>0</v>
      </c>
      <c r="T12776" t="b">
        <v>0</v>
      </c>
      <c r="U12776" t="b">
        <v>0</v>
      </c>
      <c r="V12776">
        <v>33200</v>
      </c>
      <c r="W12776">
        <v>26000</v>
      </c>
      <c r="X12776">
        <v>2.62</v>
      </c>
      <c r="Y12776">
        <v>26000</v>
      </c>
      <c r="Z12776">
        <v>2.62</v>
      </c>
    </row>
    <row r="12777" spans="1:26">
      <c r="A12777">
        <v>213297226</v>
      </c>
      <c r="B12777" t="s">
        <v>13068</v>
      </c>
      <c r="C12777" t="s">
        <v>3597</v>
      </c>
      <c r="D12777" t="s">
        <v>3614</v>
      </c>
      <c r="E12777" t="s">
        <v>4837</v>
      </c>
      <c r="F12777" t="s">
        <v>3600</v>
      </c>
      <c r="G12777">
        <v>213297226</v>
      </c>
      <c r="I12777" t="s">
        <v>3601</v>
      </c>
      <c r="J12777" t="s">
        <v>3616</v>
      </c>
      <c r="L12777" t="s">
        <v>12493</v>
      </c>
      <c r="P12777">
        <v>10</v>
      </c>
      <c r="Q12777">
        <v>18.5</v>
      </c>
      <c r="R12777">
        <v>8.5</v>
      </c>
      <c r="S12777" t="b">
        <v>0</v>
      </c>
      <c r="T12777" t="b">
        <v>0</v>
      </c>
      <c r="U12777" t="b">
        <v>0</v>
      </c>
      <c r="V12777">
        <v>33200</v>
      </c>
      <c r="W12777">
        <v>26000</v>
      </c>
      <c r="X12777">
        <v>2.62</v>
      </c>
      <c r="Y12777">
        <v>26000</v>
      </c>
      <c r="Z12777">
        <v>2.62</v>
      </c>
    </row>
    <row r="12778" spans="1:26">
      <c r="A12778">
        <v>213297225</v>
      </c>
      <c r="B12778" t="s">
        <v>13068</v>
      </c>
      <c r="C12778" t="s">
        <v>3597</v>
      </c>
      <c r="D12778" t="s">
        <v>3614</v>
      </c>
      <c r="E12778" t="s">
        <v>4840</v>
      </c>
      <c r="F12778" t="s">
        <v>3600</v>
      </c>
      <c r="G12778">
        <v>213297225</v>
      </c>
      <c r="I12778" t="s">
        <v>3601</v>
      </c>
      <c r="J12778" t="s">
        <v>3616</v>
      </c>
      <c r="L12778" t="s">
        <v>12493</v>
      </c>
      <c r="P12778">
        <v>10</v>
      </c>
      <c r="Q12778">
        <v>18.5</v>
      </c>
      <c r="R12778">
        <v>8.5</v>
      </c>
      <c r="S12778" t="b">
        <v>0</v>
      </c>
      <c r="T12778" t="b">
        <v>0</v>
      </c>
      <c r="U12778" t="b">
        <v>0</v>
      </c>
      <c r="V12778">
        <v>33200</v>
      </c>
      <c r="W12778">
        <v>26000</v>
      </c>
      <c r="X12778">
        <v>2.62</v>
      </c>
      <c r="Y12778">
        <v>26000</v>
      </c>
      <c r="Z12778">
        <v>2.62</v>
      </c>
    </row>
    <row r="12779" spans="1:26">
      <c r="A12779">
        <v>213297223</v>
      </c>
      <c r="B12779" t="s">
        <v>13068</v>
      </c>
      <c r="C12779" t="s">
        <v>3597</v>
      </c>
      <c r="D12779" t="s">
        <v>3614</v>
      </c>
      <c r="E12779" t="s">
        <v>4842</v>
      </c>
      <c r="F12779" t="s">
        <v>3600</v>
      </c>
      <c r="G12779">
        <v>213297223</v>
      </c>
      <c r="I12779" t="s">
        <v>3601</v>
      </c>
      <c r="J12779" t="s">
        <v>3616</v>
      </c>
      <c r="L12779" t="s">
        <v>12493</v>
      </c>
      <c r="P12779">
        <v>10</v>
      </c>
      <c r="Q12779">
        <v>18.5</v>
      </c>
      <c r="R12779">
        <v>8.5</v>
      </c>
      <c r="S12779" t="b">
        <v>0</v>
      </c>
      <c r="T12779" t="b">
        <v>0</v>
      </c>
      <c r="U12779" t="b">
        <v>0</v>
      </c>
      <c r="V12779">
        <v>33200</v>
      </c>
      <c r="W12779">
        <v>26000</v>
      </c>
      <c r="X12779">
        <v>2.62</v>
      </c>
      <c r="Y12779">
        <v>26000</v>
      </c>
      <c r="Z12779">
        <v>2.62</v>
      </c>
    </row>
    <row r="12780" spans="1:26">
      <c r="A12780">
        <v>213297224</v>
      </c>
      <c r="B12780" t="s">
        <v>13068</v>
      </c>
      <c r="C12780" t="s">
        <v>3597</v>
      </c>
      <c r="D12780" t="s">
        <v>3614</v>
      </c>
      <c r="E12780" t="s">
        <v>4841</v>
      </c>
      <c r="F12780" t="s">
        <v>3600</v>
      </c>
      <c r="G12780">
        <v>213297224</v>
      </c>
      <c r="I12780" t="s">
        <v>3601</v>
      </c>
      <c r="J12780" t="s">
        <v>3616</v>
      </c>
      <c r="L12780" t="s">
        <v>12493</v>
      </c>
      <c r="P12780">
        <v>10</v>
      </c>
      <c r="Q12780">
        <v>18.5</v>
      </c>
      <c r="R12780">
        <v>8.5</v>
      </c>
      <c r="S12780" t="b">
        <v>0</v>
      </c>
      <c r="T12780" t="b">
        <v>0</v>
      </c>
      <c r="U12780" t="b">
        <v>0</v>
      </c>
      <c r="V12780">
        <v>33200</v>
      </c>
      <c r="W12780">
        <v>26000</v>
      </c>
      <c r="X12780">
        <v>2.62</v>
      </c>
      <c r="Y12780">
        <v>26000</v>
      </c>
      <c r="Z12780">
        <v>2.62</v>
      </c>
    </row>
    <row r="12781" spans="1:26">
      <c r="A12781">
        <v>213296606</v>
      </c>
      <c r="B12781" t="s">
        <v>13068</v>
      </c>
      <c r="C12781" t="s">
        <v>3597</v>
      </c>
      <c r="D12781" t="s">
        <v>3614</v>
      </c>
      <c r="E12781" t="s">
        <v>3615</v>
      </c>
      <c r="F12781" t="s">
        <v>3600</v>
      </c>
      <c r="G12781">
        <v>213296606</v>
      </c>
      <c r="I12781" t="s">
        <v>3601</v>
      </c>
      <c r="J12781" t="s">
        <v>3616</v>
      </c>
      <c r="L12781" t="s">
        <v>12495</v>
      </c>
      <c r="P12781">
        <v>10</v>
      </c>
      <c r="Q12781">
        <v>18.5</v>
      </c>
      <c r="R12781">
        <v>8.5</v>
      </c>
      <c r="S12781" t="b">
        <v>0</v>
      </c>
      <c r="T12781" t="b">
        <v>0</v>
      </c>
      <c r="U12781" t="b">
        <v>0</v>
      </c>
      <c r="V12781">
        <v>33200</v>
      </c>
      <c r="W12781">
        <v>26000</v>
      </c>
      <c r="X12781">
        <v>2.62</v>
      </c>
      <c r="Y12781">
        <v>26000</v>
      </c>
      <c r="Z12781">
        <v>2.62</v>
      </c>
    </row>
    <row r="12782" spans="1:26">
      <c r="A12782">
        <v>213297228</v>
      </c>
      <c r="B12782" t="s">
        <v>13068</v>
      </c>
      <c r="C12782" t="s">
        <v>3597</v>
      </c>
      <c r="D12782" t="s">
        <v>3614</v>
      </c>
      <c r="E12782" t="s">
        <v>4842</v>
      </c>
      <c r="F12782" t="s">
        <v>3600</v>
      </c>
      <c r="G12782">
        <v>213297228</v>
      </c>
      <c r="I12782" t="s">
        <v>3601</v>
      </c>
      <c r="J12782" t="s">
        <v>3616</v>
      </c>
      <c r="L12782" t="s">
        <v>12495</v>
      </c>
      <c r="P12782">
        <v>10</v>
      </c>
      <c r="Q12782">
        <v>18.5</v>
      </c>
      <c r="R12782">
        <v>8.5</v>
      </c>
      <c r="S12782" t="b">
        <v>0</v>
      </c>
      <c r="T12782" t="b">
        <v>0</v>
      </c>
      <c r="U12782" t="b">
        <v>0</v>
      </c>
      <c r="V12782">
        <v>33200</v>
      </c>
      <c r="W12782">
        <v>26000</v>
      </c>
      <c r="X12782">
        <v>2.62</v>
      </c>
      <c r="Y12782">
        <v>26000</v>
      </c>
      <c r="Z12782">
        <v>2.62</v>
      </c>
    </row>
    <row r="12783" spans="1:26">
      <c r="A12783">
        <v>213297232</v>
      </c>
      <c r="B12783" t="s">
        <v>13068</v>
      </c>
      <c r="C12783" t="s">
        <v>3597</v>
      </c>
      <c r="D12783" t="s">
        <v>3614</v>
      </c>
      <c r="E12783" t="s">
        <v>11496</v>
      </c>
      <c r="F12783" t="s">
        <v>3600</v>
      </c>
      <c r="G12783">
        <v>213297232</v>
      </c>
      <c r="I12783" t="s">
        <v>3601</v>
      </c>
      <c r="J12783" t="s">
        <v>3616</v>
      </c>
      <c r="L12783" t="s">
        <v>12495</v>
      </c>
      <c r="P12783">
        <v>10</v>
      </c>
      <c r="Q12783">
        <v>18.5</v>
      </c>
      <c r="R12783">
        <v>8.5</v>
      </c>
      <c r="S12783" t="b">
        <v>0</v>
      </c>
      <c r="T12783" t="b">
        <v>0</v>
      </c>
      <c r="U12783" t="b">
        <v>0</v>
      </c>
      <c r="V12783">
        <v>33200</v>
      </c>
      <c r="W12783">
        <v>26000</v>
      </c>
      <c r="X12783">
        <v>2.62</v>
      </c>
      <c r="Y12783">
        <v>26000</v>
      </c>
      <c r="Z12783">
        <v>2.62</v>
      </c>
    </row>
    <row r="12784" spans="1:26">
      <c r="A12784">
        <v>213297229</v>
      </c>
      <c r="B12784" t="s">
        <v>13068</v>
      </c>
      <c r="C12784" t="s">
        <v>3597</v>
      </c>
      <c r="D12784" t="s">
        <v>3614</v>
      </c>
      <c r="E12784" t="s">
        <v>4841</v>
      </c>
      <c r="F12784" t="s">
        <v>3600</v>
      </c>
      <c r="G12784">
        <v>213297229</v>
      </c>
      <c r="I12784" t="s">
        <v>3601</v>
      </c>
      <c r="J12784" t="s">
        <v>3616</v>
      </c>
      <c r="L12784" t="s">
        <v>12495</v>
      </c>
      <c r="P12784">
        <v>10</v>
      </c>
      <c r="Q12784">
        <v>18.5</v>
      </c>
      <c r="R12784">
        <v>8.5</v>
      </c>
      <c r="S12784" t="b">
        <v>0</v>
      </c>
      <c r="T12784" t="b">
        <v>0</v>
      </c>
      <c r="U12784" t="b">
        <v>0</v>
      </c>
      <c r="V12784">
        <v>33200</v>
      </c>
      <c r="W12784">
        <v>26000</v>
      </c>
      <c r="X12784">
        <v>2.62</v>
      </c>
      <c r="Y12784">
        <v>26000</v>
      </c>
      <c r="Z12784">
        <v>2.62</v>
      </c>
    </row>
    <row r="12785" spans="1:26">
      <c r="A12785">
        <v>213297231</v>
      </c>
      <c r="B12785" t="s">
        <v>13068</v>
      </c>
      <c r="C12785" t="s">
        <v>3597</v>
      </c>
      <c r="D12785" t="s">
        <v>3614</v>
      </c>
      <c r="E12785" t="s">
        <v>4837</v>
      </c>
      <c r="F12785" t="s">
        <v>3600</v>
      </c>
      <c r="G12785">
        <v>213297231</v>
      </c>
      <c r="I12785" t="s">
        <v>3601</v>
      </c>
      <c r="J12785" t="s">
        <v>3616</v>
      </c>
      <c r="L12785" t="s">
        <v>12495</v>
      </c>
      <c r="P12785">
        <v>10</v>
      </c>
      <c r="Q12785">
        <v>18.5</v>
      </c>
      <c r="R12785">
        <v>8.5</v>
      </c>
      <c r="S12785" t="b">
        <v>0</v>
      </c>
      <c r="T12785" t="b">
        <v>0</v>
      </c>
      <c r="U12785" t="b">
        <v>0</v>
      </c>
      <c r="V12785">
        <v>33200</v>
      </c>
      <c r="W12785">
        <v>26000</v>
      </c>
      <c r="X12785">
        <v>2.62</v>
      </c>
      <c r="Y12785">
        <v>26000</v>
      </c>
      <c r="Z12785">
        <v>2.62</v>
      </c>
    </row>
    <row r="12786" spans="1:26">
      <c r="A12786">
        <v>213297230</v>
      </c>
      <c r="B12786" t="s">
        <v>13068</v>
      </c>
      <c r="C12786" t="s">
        <v>3597</v>
      </c>
      <c r="D12786" t="s">
        <v>3614</v>
      </c>
      <c r="E12786" t="s">
        <v>4840</v>
      </c>
      <c r="F12786" t="s">
        <v>3600</v>
      </c>
      <c r="G12786">
        <v>213297230</v>
      </c>
      <c r="I12786" t="s">
        <v>3601</v>
      </c>
      <c r="J12786" t="s">
        <v>3616</v>
      </c>
      <c r="L12786" t="s">
        <v>12495</v>
      </c>
      <c r="P12786">
        <v>10</v>
      </c>
      <c r="Q12786">
        <v>18.5</v>
      </c>
      <c r="R12786">
        <v>8.5</v>
      </c>
      <c r="S12786" t="b">
        <v>0</v>
      </c>
      <c r="T12786" t="b">
        <v>0</v>
      </c>
      <c r="U12786" t="b">
        <v>0</v>
      </c>
      <c r="V12786">
        <v>33200</v>
      </c>
      <c r="W12786">
        <v>26000</v>
      </c>
      <c r="X12786">
        <v>2.62</v>
      </c>
      <c r="Y12786">
        <v>26000</v>
      </c>
      <c r="Z12786">
        <v>2.62</v>
      </c>
    </row>
    <row r="12787" spans="1:26">
      <c r="A12787">
        <v>210440215</v>
      </c>
      <c r="B12787" t="s">
        <v>13068</v>
      </c>
      <c r="C12787" t="s">
        <v>3597</v>
      </c>
      <c r="D12787" t="s">
        <v>3614</v>
      </c>
      <c r="E12787" t="s">
        <v>3615</v>
      </c>
      <c r="F12787" t="s">
        <v>3600</v>
      </c>
      <c r="G12787">
        <v>210440215</v>
      </c>
      <c r="I12787" t="s">
        <v>3601</v>
      </c>
      <c r="J12787" t="s">
        <v>4843</v>
      </c>
      <c r="L12787" t="s">
        <v>12498</v>
      </c>
      <c r="M12787">
        <v>10</v>
      </c>
      <c r="N12787">
        <v>18</v>
      </c>
      <c r="O12787">
        <v>9.3000000000000007</v>
      </c>
      <c r="P12787">
        <v>9.5</v>
      </c>
      <c r="Q12787">
        <v>17.5</v>
      </c>
      <c r="R12787">
        <v>7.8</v>
      </c>
      <c r="S12787" t="b">
        <v>0</v>
      </c>
      <c r="T12787" t="b">
        <v>0</v>
      </c>
      <c r="U12787" t="b">
        <v>0</v>
      </c>
      <c r="V12787">
        <v>45500</v>
      </c>
      <c r="W12787">
        <v>29800</v>
      </c>
      <c r="X12787">
        <v>2.44</v>
      </c>
      <c r="Y12787">
        <v>29800</v>
      </c>
      <c r="Z12787">
        <v>2.44</v>
      </c>
    </row>
    <row r="12788" spans="1:26">
      <c r="A12788">
        <v>210440175</v>
      </c>
      <c r="B12788" t="s">
        <v>13068</v>
      </c>
      <c r="C12788" t="s">
        <v>3597</v>
      </c>
      <c r="D12788" t="s">
        <v>3614</v>
      </c>
      <c r="E12788" t="s">
        <v>4842</v>
      </c>
      <c r="F12788" t="s">
        <v>3600</v>
      </c>
      <c r="G12788">
        <v>210440175</v>
      </c>
      <c r="I12788" t="s">
        <v>3601</v>
      </c>
      <c r="J12788" t="s">
        <v>4843</v>
      </c>
      <c r="L12788" t="s">
        <v>12498</v>
      </c>
      <c r="M12788">
        <v>10</v>
      </c>
      <c r="N12788">
        <v>18</v>
      </c>
      <c r="O12788">
        <v>9.3000000000000007</v>
      </c>
      <c r="P12788">
        <v>9.5</v>
      </c>
      <c r="Q12788">
        <v>17.5</v>
      </c>
      <c r="R12788">
        <v>7.8</v>
      </c>
      <c r="S12788" t="b">
        <v>0</v>
      </c>
      <c r="T12788" t="b">
        <v>0</v>
      </c>
      <c r="U12788" t="b">
        <v>0</v>
      </c>
      <c r="V12788">
        <v>45500</v>
      </c>
      <c r="W12788">
        <v>29800</v>
      </c>
      <c r="X12788">
        <v>2.44</v>
      </c>
      <c r="Y12788">
        <v>29800</v>
      </c>
      <c r="Z12788">
        <v>2.44</v>
      </c>
    </row>
    <row r="12789" spans="1:26">
      <c r="A12789">
        <v>210440115</v>
      </c>
      <c r="B12789" t="s">
        <v>13068</v>
      </c>
      <c r="C12789" t="s">
        <v>3597</v>
      </c>
      <c r="D12789" t="s">
        <v>3614</v>
      </c>
      <c r="E12789" t="s">
        <v>4837</v>
      </c>
      <c r="F12789" t="s">
        <v>3600</v>
      </c>
      <c r="G12789">
        <v>210440115</v>
      </c>
      <c r="I12789" t="s">
        <v>3601</v>
      </c>
      <c r="J12789" t="s">
        <v>4843</v>
      </c>
      <c r="L12789" t="s">
        <v>12498</v>
      </c>
      <c r="M12789">
        <v>10</v>
      </c>
      <c r="N12789">
        <v>18</v>
      </c>
      <c r="O12789">
        <v>9.3000000000000007</v>
      </c>
      <c r="P12789">
        <v>9.5</v>
      </c>
      <c r="Q12789">
        <v>17.5</v>
      </c>
      <c r="R12789">
        <v>7.8</v>
      </c>
      <c r="S12789" t="b">
        <v>0</v>
      </c>
      <c r="T12789" t="b">
        <v>0</v>
      </c>
      <c r="U12789" t="b">
        <v>0</v>
      </c>
      <c r="V12789">
        <v>45500</v>
      </c>
      <c r="W12789">
        <v>29800</v>
      </c>
      <c r="X12789">
        <v>2.44</v>
      </c>
      <c r="Y12789">
        <v>29800</v>
      </c>
      <c r="Z12789">
        <v>2.44</v>
      </c>
    </row>
    <row r="12790" spans="1:26">
      <c r="A12790">
        <v>210847314</v>
      </c>
      <c r="B12790" t="s">
        <v>13068</v>
      </c>
      <c r="C12790" t="s">
        <v>3597</v>
      </c>
      <c r="D12790" t="s">
        <v>3614</v>
      </c>
      <c r="E12790" t="s">
        <v>11496</v>
      </c>
      <c r="F12790" t="s">
        <v>3600</v>
      </c>
      <c r="G12790">
        <v>210847314</v>
      </c>
      <c r="I12790" t="s">
        <v>3601</v>
      </c>
      <c r="J12790" t="s">
        <v>4843</v>
      </c>
      <c r="L12790" t="s">
        <v>12498</v>
      </c>
      <c r="P12790">
        <v>9.5</v>
      </c>
      <c r="Q12790">
        <v>17.5</v>
      </c>
      <c r="R12790">
        <v>7.8</v>
      </c>
      <c r="S12790" t="b">
        <v>0</v>
      </c>
      <c r="T12790" t="b">
        <v>0</v>
      </c>
      <c r="U12790" t="b">
        <v>0</v>
      </c>
      <c r="V12790">
        <v>45500</v>
      </c>
      <c r="W12790">
        <v>29800</v>
      </c>
      <c r="X12790">
        <v>2.44</v>
      </c>
      <c r="Y12790">
        <v>29800</v>
      </c>
      <c r="Z12790">
        <v>2.44</v>
      </c>
    </row>
    <row r="12791" spans="1:26">
      <c r="A12791">
        <v>210440135</v>
      </c>
      <c r="B12791" t="s">
        <v>13068</v>
      </c>
      <c r="C12791" t="s">
        <v>3597</v>
      </c>
      <c r="D12791" t="s">
        <v>3614</v>
      </c>
      <c r="E12791" t="s">
        <v>4840</v>
      </c>
      <c r="F12791" t="s">
        <v>3600</v>
      </c>
      <c r="G12791">
        <v>210440135</v>
      </c>
      <c r="I12791" t="s">
        <v>3601</v>
      </c>
      <c r="J12791" t="s">
        <v>4843</v>
      </c>
      <c r="L12791" t="s">
        <v>12498</v>
      </c>
      <c r="M12791">
        <v>10</v>
      </c>
      <c r="N12791">
        <v>18</v>
      </c>
      <c r="O12791">
        <v>9.3000000000000007</v>
      </c>
      <c r="P12791">
        <v>9.5</v>
      </c>
      <c r="Q12791">
        <v>17.5</v>
      </c>
      <c r="R12791">
        <v>7.8</v>
      </c>
      <c r="S12791" t="b">
        <v>0</v>
      </c>
      <c r="T12791" t="b">
        <v>0</v>
      </c>
      <c r="U12791" t="b">
        <v>0</v>
      </c>
      <c r="V12791">
        <v>45500</v>
      </c>
      <c r="W12791">
        <v>29800</v>
      </c>
      <c r="X12791">
        <v>2.44</v>
      </c>
      <c r="Y12791">
        <v>29800</v>
      </c>
      <c r="Z12791">
        <v>2.44</v>
      </c>
    </row>
    <row r="12792" spans="1:26">
      <c r="A12792">
        <v>210440155</v>
      </c>
      <c r="B12792" t="s">
        <v>13068</v>
      </c>
      <c r="C12792" t="s">
        <v>3597</v>
      </c>
      <c r="D12792" t="s">
        <v>3614</v>
      </c>
      <c r="E12792" t="s">
        <v>4841</v>
      </c>
      <c r="F12792" t="s">
        <v>3600</v>
      </c>
      <c r="G12792">
        <v>210440155</v>
      </c>
      <c r="I12792" t="s">
        <v>3601</v>
      </c>
      <c r="J12792" t="s">
        <v>4843</v>
      </c>
      <c r="L12792" t="s">
        <v>12498</v>
      </c>
      <c r="M12792">
        <v>10</v>
      </c>
      <c r="N12792">
        <v>18</v>
      </c>
      <c r="O12792">
        <v>9.3000000000000007</v>
      </c>
      <c r="P12792">
        <v>9.5</v>
      </c>
      <c r="Q12792">
        <v>17.5</v>
      </c>
      <c r="R12792">
        <v>7.8</v>
      </c>
      <c r="S12792" t="b">
        <v>0</v>
      </c>
      <c r="T12792" t="b">
        <v>0</v>
      </c>
      <c r="U12792" t="b">
        <v>0</v>
      </c>
      <c r="V12792">
        <v>45500</v>
      </c>
      <c r="W12792">
        <v>29800</v>
      </c>
      <c r="X12792">
        <v>2.44</v>
      </c>
      <c r="Y12792">
        <v>29800</v>
      </c>
      <c r="Z12792">
        <v>2.44</v>
      </c>
    </row>
    <row r="12793" spans="1:26">
      <c r="A12793">
        <v>210440216</v>
      </c>
      <c r="B12793" t="s">
        <v>13068</v>
      </c>
      <c r="C12793" t="s">
        <v>3597</v>
      </c>
      <c r="D12793" t="s">
        <v>3614</v>
      </c>
      <c r="E12793" t="s">
        <v>3615</v>
      </c>
      <c r="F12793" t="s">
        <v>3600</v>
      </c>
      <c r="G12793">
        <v>210440216</v>
      </c>
      <c r="I12793" t="s">
        <v>3601</v>
      </c>
      <c r="J12793" t="s">
        <v>4843</v>
      </c>
      <c r="L12793" t="s">
        <v>12499</v>
      </c>
      <c r="M12793">
        <v>10</v>
      </c>
      <c r="N12793">
        <v>18</v>
      </c>
      <c r="O12793">
        <v>9.3000000000000007</v>
      </c>
      <c r="P12793">
        <v>9.5</v>
      </c>
      <c r="Q12793">
        <v>17.5</v>
      </c>
      <c r="R12793">
        <v>7.8</v>
      </c>
      <c r="S12793" t="b">
        <v>0</v>
      </c>
      <c r="T12793" t="b">
        <v>0</v>
      </c>
      <c r="U12793" t="b">
        <v>0</v>
      </c>
      <c r="V12793">
        <v>45500</v>
      </c>
      <c r="W12793">
        <v>29800</v>
      </c>
      <c r="X12793">
        <v>2.44</v>
      </c>
      <c r="Y12793">
        <v>29800</v>
      </c>
      <c r="Z12793">
        <v>2.44</v>
      </c>
    </row>
    <row r="12794" spans="1:26">
      <c r="A12794">
        <v>210846004</v>
      </c>
      <c r="B12794" t="s">
        <v>13068</v>
      </c>
      <c r="C12794" t="s">
        <v>3597</v>
      </c>
      <c r="D12794" t="s">
        <v>3614</v>
      </c>
      <c r="E12794" t="s">
        <v>11496</v>
      </c>
      <c r="F12794" t="s">
        <v>3600</v>
      </c>
      <c r="G12794">
        <v>210846004</v>
      </c>
      <c r="I12794" t="s">
        <v>3601</v>
      </c>
      <c r="J12794" t="s">
        <v>4843</v>
      </c>
      <c r="L12794" t="s">
        <v>12499</v>
      </c>
      <c r="P12794">
        <v>9.5</v>
      </c>
      <c r="Q12794">
        <v>17.5</v>
      </c>
      <c r="R12794">
        <v>7.8</v>
      </c>
      <c r="S12794" t="b">
        <v>0</v>
      </c>
      <c r="T12794" t="b">
        <v>0</v>
      </c>
      <c r="U12794" t="b">
        <v>0</v>
      </c>
      <c r="V12794">
        <v>45500</v>
      </c>
      <c r="W12794">
        <v>29800</v>
      </c>
      <c r="X12794">
        <v>2.44</v>
      </c>
      <c r="Y12794">
        <v>29800</v>
      </c>
      <c r="Z12794">
        <v>2.44</v>
      </c>
    </row>
    <row r="12795" spans="1:26">
      <c r="A12795">
        <v>210440176</v>
      </c>
      <c r="B12795" t="s">
        <v>13068</v>
      </c>
      <c r="C12795" t="s">
        <v>3597</v>
      </c>
      <c r="D12795" t="s">
        <v>3614</v>
      </c>
      <c r="E12795" t="s">
        <v>4840</v>
      </c>
      <c r="F12795" t="s">
        <v>3600</v>
      </c>
      <c r="G12795">
        <v>210440176</v>
      </c>
      <c r="I12795" t="s">
        <v>3601</v>
      </c>
      <c r="J12795" t="s">
        <v>4843</v>
      </c>
      <c r="L12795" t="s">
        <v>12499</v>
      </c>
      <c r="M12795">
        <v>10</v>
      </c>
      <c r="N12795">
        <v>18</v>
      </c>
      <c r="O12795">
        <v>9.3000000000000007</v>
      </c>
      <c r="P12795">
        <v>9.5</v>
      </c>
      <c r="Q12795">
        <v>17.5</v>
      </c>
      <c r="R12795">
        <v>7.8</v>
      </c>
      <c r="S12795" t="b">
        <v>0</v>
      </c>
      <c r="T12795" t="b">
        <v>0</v>
      </c>
      <c r="U12795" t="b">
        <v>0</v>
      </c>
      <c r="V12795">
        <v>45500</v>
      </c>
      <c r="W12795">
        <v>29800</v>
      </c>
      <c r="X12795">
        <v>2.44</v>
      </c>
      <c r="Y12795">
        <v>29800</v>
      </c>
      <c r="Z12795">
        <v>2.44</v>
      </c>
    </row>
    <row r="12796" spans="1:26">
      <c r="A12796">
        <v>210440195</v>
      </c>
      <c r="B12796" t="s">
        <v>13068</v>
      </c>
      <c r="C12796" t="s">
        <v>3597</v>
      </c>
      <c r="D12796" t="s">
        <v>3614</v>
      </c>
      <c r="E12796" t="s">
        <v>4841</v>
      </c>
      <c r="F12796" t="s">
        <v>3600</v>
      </c>
      <c r="G12796">
        <v>210440195</v>
      </c>
      <c r="I12796" t="s">
        <v>3601</v>
      </c>
      <c r="J12796" t="s">
        <v>4843</v>
      </c>
      <c r="L12796" t="s">
        <v>12499</v>
      </c>
      <c r="M12796">
        <v>10</v>
      </c>
      <c r="N12796">
        <v>18</v>
      </c>
      <c r="O12796">
        <v>9.3000000000000007</v>
      </c>
      <c r="P12796">
        <v>9.5</v>
      </c>
      <c r="Q12796">
        <v>17.5</v>
      </c>
      <c r="R12796">
        <v>7.8</v>
      </c>
      <c r="S12796" t="b">
        <v>0</v>
      </c>
      <c r="T12796" t="b">
        <v>0</v>
      </c>
      <c r="U12796" t="b">
        <v>0</v>
      </c>
      <c r="V12796">
        <v>45500</v>
      </c>
      <c r="W12796">
        <v>29800</v>
      </c>
      <c r="X12796">
        <v>2.44</v>
      </c>
      <c r="Y12796">
        <v>29800</v>
      </c>
      <c r="Z12796">
        <v>2.44</v>
      </c>
    </row>
    <row r="12797" spans="1:26">
      <c r="A12797">
        <v>210440156</v>
      </c>
      <c r="B12797" t="s">
        <v>13068</v>
      </c>
      <c r="C12797" t="s">
        <v>3597</v>
      </c>
      <c r="D12797" t="s">
        <v>3614</v>
      </c>
      <c r="E12797" t="s">
        <v>4837</v>
      </c>
      <c r="F12797" t="s">
        <v>3600</v>
      </c>
      <c r="G12797">
        <v>210440156</v>
      </c>
      <c r="I12797" t="s">
        <v>3601</v>
      </c>
      <c r="J12797" t="s">
        <v>4843</v>
      </c>
      <c r="L12797" t="s">
        <v>12499</v>
      </c>
      <c r="M12797">
        <v>10</v>
      </c>
      <c r="N12797">
        <v>18</v>
      </c>
      <c r="O12797">
        <v>9.3000000000000007</v>
      </c>
      <c r="P12797">
        <v>9.5</v>
      </c>
      <c r="Q12797">
        <v>17.5</v>
      </c>
      <c r="R12797">
        <v>7.8</v>
      </c>
      <c r="S12797" t="b">
        <v>0</v>
      </c>
      <c r="T12797" t="b">
        <v>0</v>
      </c>
      <c r="U12797" t="b">
        <v>0</v>
      </c>
      <c r="V12797">
        <v>45500</v>
      </c>
      <c r="W12797">
        <v>29800</v>
      </c>
      <c r="X12797">
        <v>2.44</v>
      </c>
      <c r="Y12797">
        <v>29800</v>
      </c>
      <c r="Z12797">
        <v>2.44</v>
      </c>
    </row>
    <row r="12798" spans="1:26">
      <c r="A12798">
        <v>210440095</v>
      </c>
      <c r="B12798" t="s">
        <v>13068</v>
      </c>
      <c r="C12798" t="s">
        <v>3597</v>
      </c>
      <c r="D12798" t="s">
        <v>3614</v>
      </c>
      <c r="E12798" t="s">
        <v>4842</v>
      </c>
      <c r="F12798" t="s">
        <v>3600</v>
      </c>
      <c r="G12798">
        <v>210440095</v>
      </c>
      <c r="I12798" t="s">
        <v>3601</v>
      </c>
      <c r="J12798" t="s">
        <v>4843</v>
      </c>
      <c r="L12798" t="s">
        <v>12499</v>
      </c>
      <c r="M12798">
        <v>10</v>
      </c>
      <c r="N12798">
        <v>18</v>
      </c>
      <c r="O12798">
        <v>9.3000000000000007</v>
      </c>
      <c r="P12798">
        <v>9.5</v>
      </c>
      <c r="Q12798">
        <v>17.5</v>
      </c>
      <c r="R12798">
        <v>7.8</v>
      </c>
      <c r="S12798" t="b">
        <v>0</v>
      </c>
      <c r="T12798" t="b">
        <v>0</v>
      </c>
      <c r="U12798" t="b">
        <v>0</v>
      </c>
      <c r="V12798">
        <v>45500</v>
      </c>
      <c r="W12798">
        <v>29800</v>
      </c>
      <c r="X12798">
        <v>2.44</v>
      </c>
      <c r="Y12798">
        <v>29800</v>
      </c>
      <c r="Z12798">
        <v>2.44</v>
      </c>
    </row>
    <row r="12799" spans="1:26">
      <c r="A12799">
        <v>213296602</v>
      </c>
      <c r="B12799" t="s">
        <v>13068</v>
      </c>
      <c r="C12799" t="s">
        <v>3597</v>
      </c>
      <c r="D12799" t="s">
        <v>3614</v>
      </c>
      <c r="E12799" t="s">
        <v>3615</v>
      </c>
      <c r="F12799" t="s">
        <v>3600</v>
      </c>
      <c r="G12799">
        <v>213296602</v>
      </c>
      <c r="I12799" t="s">
        <v>3601</v>
      </c>
      <c r="J12799" t="s">
        <v>3616</v>
      </c>
      <c r="L12799" t="s">
        <v>13814</v>
      </c>
      <c r="P12799">
        <v>10</v>
      </c>
      <c r="Q12799">
        <v>18</v>
      </c>
      <c r="R12799">
        <v>8.5</v>
      </c>
      <c r="S12799" t="b">
        <v>0</v>
      </c>
      <c r="T12799" t="b">
        <v>0</v>
      </c>
      <c r="U12799" t="b">
        <v>0</v>
      </c>
      <c r="V12799">
        <v>32800</v>
      </c>
      <c r="W12799">
        <v>26000</v>
      </c>
      <c r="X12799">
        <v>2.6</v>
      </c>
      <c r="Y12799">
        <v>26000</v>
      </c>
      <c r="Z12799">
        <v>2.6</v>
      </c>
    </row>
    <row r="12800" spans="1:26">
      <c r="A12800">
        <v>213297208</v>
      </c>
      <c r="B12800" t="s">
        <v>13068</v>
      </c>
      <c r="C12800" t="s">
        <v>3597</v>
      </c>
      <c r="D12800" t="s">
        <v>3614</v>
      </c>
      <c r="E12800" t="s">
        <v>4842</v>
      </c>
      <c r="F12800" t="s">
        <v>3600</v>
      </c>
      <c r="G12800">
        <v>213297208</v>
      </c>
      <c r="I12800" t="s">
        <v>3601</v>
      </c>
      <c r="J12800" t="s">
        <v>3616</v>
      </c>
      <c r="L12800" t="s">
        <v>13814</v>
      </c>
      <c r="P12800">
        <v>10</v>
      </c>
      <c r="Q12800">
        <v>18</v>
      </c>
      <c r="R12800">
        <v>8.5</v>
      </c>
      <c r="S12800" t="b">
        <v>0</v>
      </c>
      <c r="T12800" t="b">
        <v>0</v>
      </c>
      <c r="U12800" t="b">
        <v>0</v>
      </c>
      <c r="V12800">
        <v>32800</v>
      </c>
      <c r="W12800">
        <v>26000</v>
      </c>
      <c r="X12800">
        <v>2.6</v>
      </c>
      <c r="Y12800">
        <v>26000</v>
      </c>
      <c r="Z12800">
        <v>2.6</v>
      </c>
    </row>
    <row r="12801" spans="1:26">
      <c r="A12801">
        <v>213297211</v>
      </c>
      <c r="B12801" t="s">
        <v>13068</v>
      </c>
      <c r="C12801" t="s">
        <v>3597</v>
      </c>
      <c r="D12801" t="s">
        <v>3614</v>
      </c>
      <c r="E12801" t="s">
        <v>4837</v>
      </c>
      <c r="F12801" t="s">
        <v>3600</v>
      </c>
      <c r="G12801">
        <v>213297211</v>
      </c>
      <c r="I12801" t="s">
        <v>3601</v>
      </c>
      <c r="J12801" t="s">
        <v>3616</v>
      </c>
      <c r="L12801" t="s">
        <v>13814</v>
      </c>
      <c r="P12801">
        <v>10</v>
      </c>
      <c r="Q12801">
        <v>18</v>
      </c>
      <c r="R12801">
        <v>8.5</v>
      </c>
      <c r="S12801" t="b">
        <v>0</v>
      </c>
      <c r="T12801" t="b">
        <v>0</v>
      </c>
      <c r="U12801" t="b">
        <v>0</v>
      </c>
      <c r="V12801">
        <v>32800</v>
      </c>
      <c r="W12801">
        <v>26000</v>
      </c>
      <c r="X12801">
        <v>2.6</v>
      </c>
      <c r="Y12801">
        <v>26000</v>
      </c>
      <c r="Z12801">
        <v>2.6</v>
      </c>
    </row>
    <row r="12802" spans="1:26">
      <c r="A12802">
        <v>213297210</v>
      </c>
      <c r="B12802" t="s">
        <v>13068</v>
      </c>
      <c r="C12802" t="s">
        <v>3597</v>
      </c>
      <c r="D12802" t="s">
        <v>3614</v>
      </c>
      <c r="E12802" t="s">
        <v>4840</v>
      </c>
      <c r="F12802" t="s">
        <v>3600</v>
      </c>
      <c r="G12802">
        <v>213297210</v>
      </c>
      <c r="I12802" t="s">
        <v>3601</v>
      </c>
      <c r="J12802" t="s">
        <v>3616</v>
      </c>
      <c r="L12802" t="s">
        <v>13814</v>
      </c>
      <c r="P12802">
        <v>10</v>
      </c>
      <c r="Q12802">
        <v>18</v>
      </c>
      <c r="R12802">
        <v>8.5</v>
      </c>
      <c r="S12802" t="b">
        <v>0</v>
      </c>
      <c r="T12802" t="b">
        <v>0</v>
      </c>
      <c r="U12802" t="b">
        <v>0</v>
      </c>
      <c r="V12802">
        <v>32800</v>
      </c>
      <c r="W12802">
        <v>26000</v>
      </c>
      <c r="X12802">
        <v>2.6</v>
      </c>
      <c r="Y12802">
        <v>26000</v>
      </c>
      <c r="Z12802">
        <v>2.6</v>
      </c>
    </row>
    <row r="12803" spans="1:26">
      <c r="A12803">
        <v>213297212</v>
      </c>
      <c r="B12803" t="s">
        <v>13068</v>
      </c>
      <c r="C12803" t="s">
        <v>3597</v>
      </c>
      <c r="D12803" t="s">
        <v>3614</v>
      </c>
      <c r="E12803" t="s">
        <v>11496</v>
      </c>
      <c r="F12803" t="s">
        <v>3600</v>
      </c>
      <c r="G12803">
        <v>213297212</v>
      </c>
      <c r="I12803" t="s">
        <v>3601</v>
      </c>
      <c r="J12803" t="s">
        <v>3616</v>
      </c>
      <c r="L12803" t="s">
        <v>13814</v>
      </c>
      <c r="P12803">
        <v>10</v>
      </c>
      <c r="Q12803">
        <v>18</v>
      </c>
      <c r="R12803">
        <v>8.5</v>
      </c>
      <c r="S12803" t="b">
        <v>0</v>
      </c>
      <c r="T12803" t="b">
        <v>0</v>
      </c>
      <c r="U12803" t="b">
        <v>0</v>
      </c>
      <c r="V12803">
        <v>32800</v>
      </c>
      <c r="W12803">
        <v>26000</v>
      </c>
      <c r="X12803">
        <v>2.6</v>
      </c>
      <c r="Y12803">
        <v>26000</v>
      </c>
      <c r="Z12803">
        <v>2.6</v>
      </c>
    </row>
    <row r="12804" spans="1:26">
      <c r="A12804">
        <v>213297209</v>
      </c>
      <c r="B12804" t="s">
        <v>13068</v>
      </c>
      <c r="C12804" t="s">
        <v>3597</v>
      </c>
      <c r="D12804" t="s">
        <v>3614</v>
      </c>
      <c r="E12804" t="s">
        <v>4841</v>
      </c>
      <c r="F12804" t="s">
        <v>3600</v>
      </c>
      <c r="G12804">
        <v>213297209</v>
      </c>
      <c r="I12804" t="s">
        <v>3601</v>
      </c>
      <c r="J12804" t="s">
        <v>3616</v>
      </c>
      <c r="L12804" t="s">
        <v>13814</v>
      </c>
      <c r="P12804">
        <v>10</v>
      </c>
      <c r="Q12804">
        <v>18</v>
      </c>
      <c r="R12804">
        <v>8.5</v>
      </c>
      <c r="S12804" t="b">
        <v>0</v>
      </c>
      <c r="T12804" t="b">
        <v>0</v>
      </c>
      <c r="U12804" t="b">
        <v>0</v>
      </c>
      <c r="V12804">
        <v>32800</v>
      </c>
      <c r="W12804">
        <v>26000</v>
      </c>
      <c r="X12804">
        <v>2.6</v>
      </c>
      <c r="Y12804">
        <v>26000</v>
      </c>
      <c r="Z12804">
        <v>2.6</v>
      </c>
    </row>
    <row r="12805" spans="1:26">
      <c r="A12805">
        <v>213296730</v>
      </c>
      <c r="B12805" t="s">
        <v>13068</v>
      </c>
      <c r="C12805" t="s">
        <v>3597</v>
      </c>
      <c r="D12805" t="s">
        <v>3614</v>
      </c>
      <c r="E12805" t="s">
        <v>3615</v>
      </c>
      <c r="F12805" t="s">
        <v>3600</v>
      </c>
      <c r="G12805">
        <v>213296730</v>
      </c>
      <c r="I12805" t="s">
        <v>3601</v>
      </c>
      <c r="J12805" t="s">
        <v>3616</v>
      </c>
      <c r="L12805" t="s">
        <v>6047</v>
      </c>
      <c r="P12805">
        <v>10</v>
      </c>
      <c r="Q12805">
        <v>18.5</v>
      </c>
      <c r="R12805">
        <v>8.5</v>
      </c>
      <c r="S12805" t="b">
        <v>0</v>
      </c>
      <c r="T12805" t="b">
        <v>0</v>
      </c>
      <c r="U12805" t="b">
        <v>0</v>
      </c>
      <c r="V12805">
        <v>34000</v>
      </c>
      <c r="W12805">
        <v>25400</v>
      </c>
      <c r="X12805">
        <v>2.6</v>
      </c>
      <c r="Y12805">
        <v>25400</v>
      </c>
      <c r="Z12805">
        <v>2.6</v>
      </c>
    </row>
    <row r="12806" spans="1:26">
      <c r="A12806">
        <v>213297848</v>
      </c>
      <c r="B12806" t="s">
        <v>13068</v>
      </c>
      <c r="C12806" t="s">
        <v>3597</v>
      </c>
      <c r="D12806" t="s">
        <v>3614</v>
      </c>
      <c r="E12806" t="s">
        <v>4842</v>
      </c>
      <c r="F12806" t="s">
        <v>3600</v>
      </c>
      <c r="G12806">
        <v>213297848</v>
      </c>
      <c r="I12806" t="s">
        <v>3601</v>
      </c>
      <c r="J12806" t="s">
        <v>3616</v>
      </c>
      <c r="L12806" t="s">
        <v>6047</v>
      </c>
      <c r="P12806">
        <v>10</v>
      </c>
      <c r="Q12806">
        <v>18.5</v>
      </c>
      <c r="R12806">
        <v>8.5</v>
      </c>
      <c r="S12806" t="b">
        <v>0</v>
      </c>
      <c r="T12806" t="b">
        <v>0</v>
      </c>
      <c r="U12806" t="b">
        <v>0</v>
      </c>
      <c r="V12806">
        <v>34000</v>
      </c>
      <c r="W12806">
        <v>25400</v>
      </c>
      <c r="X12806">
        <v>2.6</v>
      </c>
      <c r="Y12806">
        <v>25400</v>
      </c>
      <c r="Z12806">
        <v>2.6</v>
      </c>
    </row>
    <row r="12807" spans="1:26">
      <c r="A12807">
        <v>213297849</v>
      </c>
      <c r="B12807" t="s">
        <v>13068</v>
      </c>
      <c r="C12807" t="s">
        <v>3597</v>
      </c>
      <c r="D12807" t="s">
        <v>3614</v>
      </c>
      <c r="E12807" t="s">
        <v>4841</v>
      </c>
      <c r="F12807" t="s">
        <v>3600</v>
      </c>
      <c r="G12807">
        <v>213297849</v>
      </c>
      <c r="I12807" t="s">
        <v>3601</v>
      </c>
      <c r="J12807" t="s">
        <v>3616</v>
      </c>
      <c r="L12807" t="s">
        <v>6047</v>
      </c>
      <c r="P12807">
        <v>10</v>
      </c>
      <c r="Q12807">
        <v>18.5</v>
      </c>
      <c r="R12807">
        <v>8.5</v>
      </c>
      <c r="S12807" t="b">
        <v>0</v>
      </c>
      <c r="T12807" t="b">
        <v>0</v>
      </c>
      <c r="U12807" t="b">
        <v>0</v>
      </c>
      <c r="V12807">
        <v>34000</v>
      </c>
      <c r="W12807">
        <v>25400</v>
      </c>
      <c r="X12807">
        <v>2.6</v>
      </c>
      <c r="Y12807">
        <v>25400</v>
      </c>
      <c r="Z12807">
        <v>2.6</v>
      </c>
    </row>
    <row r="12808" spans="1:26">
      <c r="A12808">
        <v>213297850</v>
      </c>
      <c r="B12808" t="s">
        <v>13068</v>
      </c>
      <c r="C12808" t="s">
        <v>3597</v>
      </c>
      <c r="D12808" t="s">
        <v>3614</v>
      </c>
      <c r="E12808" t="s">
        <v>4840</v>
      </c>
      <c r="F12808" t="s">
        <v>3600</v>
      </c>
      <c r="G12808">
        <v>213297850</v>
      </c>
      <c r="I12808" t="s">
        <v>3601</v>
      </c>
      <c r="J12808" t="s">
        <v>3616</v>
      </c>
      <c r="L12808" t="s">
        <v>6047</v>
      </c>
      <c r="P12808">
        <v>10</v>
      </c>
      <c r="Q12808">
        <v>18.5</v>
      </c>
      <c r="R12808">
        <v>8.5</v>
      </c>
      <c r="S12808" t="b">
        <v>0</v>
      </c>
      <c r="T12808" t="b">
        <v>0</v>
      </c>
      <c r="U12808" t="b">
        <v>0</v>
      </c>
      <c r="V12808">
        <v>34000</v>
      </c>
      <c r="W12808">
        <v>25400</v>
      </c>
      <c r="X12808">
        <v>2.6</v>
      </c>
      <c r="Y12808">
        <v>25400</v>
      </c>
      <c r="Z12808">
        <v>2.6</v>
      </c>
    </row>
    <row r="12809" spans="1:26">
      <c r="A12809">
        <v>213297852</v>
      </c>
      <c r="B12809" t="s">
        <v>13068</v>
      </c>
      <c r="C12809" t="s">
        <v>3597</v>
      </c>
      <c r="D12809" t="s">
        <v>3614</v>
      </c>
      <c r="E12809" t="s">
        <v>11496</v>
      </c>
      <c r="F12809" t="s">
        <v>3600</v>
      </c>
      <c r="G12809">
        <v>213297852</v>
      </c>
      <c r="I12809" t="s">
        <v>3601</v>
      </c>
      <c r="J12809" t="s">
        <v>3616</v>
      </c>
      <c r="L12809" t="s">
        <v>6047</v>
      </c>
      <c r="P12809">
        <v>10</v>
      </c>
      <c r="Q12809">
        <v>18.5</v>
      </c>
      <c r="R12809">
        <v>8.5</v>
      </c>
      <c r="S12809" t="b">
        <v>0</v>
      </c>
      <c r="T12809" t="b">
        <v>0</v>
      </c>
      <c r="U12809" t="b">
        <v>0</v>
      </c>
      <c r="V12809">
        <v>34000</v>
      </c>
      <c r="W12809">
        <v>25400</v>
      </c>
      <c r="X12809">
        <v>2.6</v>
      </c>
      <c r="Y12809">
        <v>25400</v>
      </c>
      <c r="Z12809">
        <v>2.6</v>
      </c>
    </row>
    <row r="12810" spans="1:26">
      <c r="A12810">
        <v>213297851</v>
      </c>
      <c r="B12810" t="s">
        <v>13068</v>
      </c>
      <c r="C12810" t="s">
        <v>3597</v>
      </c>
      <c r="D12810" t="s">
        <v>3614</v>
      </c>
      <c r="E12810" t="s">
        <v>4837</v>
      </c>
      <c r="F12810" t="s">
        <v>3600</v>
      </c>
      <c r="G12810">
        <v>213297851</v>
      </c>
      <c r="I12810" t="s">
        <v>3601</v>
      </c>
      <c r="J12810" t="s">
        <v>3616</v>
      </c>
      <c r="L12810" t="s">
        <v>6047</v>
      </c>
      <c r="P12810">
        <v>10</v>
      </c>
      <c r="Q12810">
        <v>18.5</v>
      </c>
      <c r="R12810">
        <v>8.5</v>
      </c>
      <c r="S12810" t="b">
        <v>0</v>
      </c>
      <c r="T12810" t="b">
        <v>0</v>
      </c>
      <c r="U12810" t="b">
        <v>0</v>
      </c>
      <c r="V12810">
        <v>34000</v>
      </c>
      <c r="W12810">
        <v>25400</v>
      </c>
      <c r="X12810">
        <v>2.6</v>
      </c>
      <c r="Y12810">
        <v>25400</v>
      </c>
      <c r="Z12810">
        <v>2.6</v>
      </c>
    </row>
    <row r="12811" spans="1:26">
      <c r="A12811">
        <v>213296731</v>
      </c>
      <c r="B12811" t="s">
        <v>13068</v>
      </c>
      <c r="C12811" t="s">
        <v>3597</v>
      </c>
      <c r="D12811" t="s">
        <v>3614</v>
      </c>
      <c r="E12811" t="s">
        <v>3615</v>
      </c>
      <c r="F12811" t="s">
        <v>3600</v>
      </c>
      <c r="G12811">
        <v>213296731</v>
      </c>
      <c r="I12811" t="s">
        <v>3601</v>
      </c>
      <c r="J12811" t="s">
        <v>3616</v>
      </c>
      <c r="L12811" t="s">
        <v>6048</v>
      </c>
      <c r="P12811">
        <v>10</v>
      </c>
      <c r="Q12811">
        <v>18.5</v>
      </c>
      <c r="R12811">
        <v>8.5</v>
      </c>
      <c r="S12811" t="b">
        <v>0</v>
      </c>
      <c r="T12811" t="b">
        <v>0</v>
      </c>
      <c r="U12811" t="b">
        <v>0</v>
      </c>
      <c r="V12811">
        <v>34000</v>
      </c>
      <c r="W12811">
        <v>25400</v>
      </c>
      <c r="X12811">
        <v>2.6</v>
      </c>
      <c r="Y12811">
        <v>25400</v>
      </c>
      <c r="Z12811">
        <v>2.6</v>
      </c>
    </row>
    <row r="12812" spans="1:26">
      <c r="A12812">
        <v>213297854</v>
      </c>
      <c r="B12812" t="s">
        <v>13068</v>
      </c>
      <c r="C12812" t="s">
        <v>3597</v>
      </c>
      <c r="D12812" t="s">
        <v>3614</v>
      </c>
      <c r="E12812" t="s">
        <v>4841</v>
      </c>
      <c r="F12812" t="s">
        <v>3600</v>
      </c>
      <c r="G12812">
        <v>213297854</v>
      </c>
      <c r="I12812" t="s">
        <v>3601</v>
      </c>
      <c r="J12812" t="s">
        <v>3616</v>
      </c>
      <c r="L12812" t="s">
        <v>6048</v>
      </c>
      <c r="P12812">
        <v>10</v>
      </c>
      <c r="Q12812">
        <v>18.5</v>
      </c>
      <c r="R12812">
        <v>8.5</v>
      </c>
      <c r="S12812" t="b">
        <v>0</v>
      </c>
      <c r="T12812" t="b">
        <v>0</v>
      </c>
      <c r="U12812" t="b">
        <v>0</v>
      </c>
      <c r="V12812">
        <v>34000</v>
      </c>
      <c r="W12812">
        <v>25400</v>
      </c>
      <c r="X12812">
        <v>2.6</v>
      </c>
      <c r="Y12812">
        <v>25400</v>
      </c>
      <c r="Z12812">
        <v>2.6</v>
      </c>
    </row>
    <row r="12813" spans="1:26">
      <c r="A12813">
        <v>213297856</v>
      </c>
      <c r="B12813" t="s">
        <v>13068</v>
      </c>
      <c r="C12813" t="s">
        <v>3597</v>
      </c>
      <c r="D12813" t="s">
        <v>3614</v>
      </c>
      <c r="E12813" t="s">
        <v>4837</v>
      </c>
      <c r="F12813" t="s">
        <v>3600</v>
      </c>
      <c r="G12813">
        <v>213297856</v>
      </c>
      <c r="I12813" t="s">
        <v>3601</v>
      </c>
      <c r="J12813" t="s">
        <v>3616</v>
      </c>
      <c r="L12813" t="s">
        <v>6048</v>
      </c>
      <c r="P12813">
        <v>10</v>
      </c>
      <c r="Q12813">
        <v>18.5</v>
      </c>
      <c r="R12813">
        <v>8.5</v>
      </c>
      <c r="S12813" t="b">
        <v>0</v>
      </c>
      <c r="T12813" t="b">
        <v>0</v>
      </c>
      <c r="U12813" t="b">
        <v>0</v>
      </c>
      <c r="V12813">
        <v>34000</v>
      </c>
      <c r="W12813">
        <v>25400</v>
      </c>
      <c r="X12813">
        <v>2.6</v>
      </c>
      <c r="Y12813">
        <v>25400</v>
      </c>
      <c r="Z12813">
        <v>2.6</v>
      </c>
    </row>
    <row r="12814" spans="1:26">
      <c r="A12814">
        <v>213297857</v>
      </c>
      <c r="B12814" t="s">
        <v>13068</v>
      </c>
      <c r="C12814" t="s">
        <v>3597</v>
      </c>
      <c r="D12814" t="s">
        <v>3614</v>
      </c>
      <c r="E12814" t="s">
        <v>11496</v>
      </c>
      <c r="F12814" t="s">
        <v>3600</v>
      </c>
      <c r="G12814">
        <v>213297857</v>
      </c>
      <c r="I12814" t="s">
        <v>3601</v>
      </c>
      <c r="J12814" t="s">
        <v>3616</v>
      </c>
      <c r="L12814" t="s">
        <v>6048</v>
      </c>
      <c r="P12814">
        <v>10</v>
      </c>
      <c r="Q12814">
        <v>18.5</v>
      </c>
      <c r="R12814">
        <v>8.5</v>
      </c>
      <c r="S12814" t="b">
        <v>0</v>
      </c>
      <c r="T12814" t="b">
        <v>0</v>
      </c>
      <c r="U12814" t="b">
        <v>0</v>
      </c>
      <c r="V12814">
        <v>34000</v>
      </c>
      <c r="W12814">
        <v>25400</v>
      </c>
      <c r="X12814">
        <v>2.6</v>
      </c>
      <c r="Y12814">
        <v>25400</v>
      </c>
      <c r="Z12814">
        <v>2.6</v>
      </c>
    </row>
    <row r="12815" spans="1:26">
      <c r="A12815">
        <v>213297853</v>
      </c>
      <c r="B12815" t="s">
        <v>13068</v>
      </c>
      <c r="C12815" t="s">
        <v>3597</v>
      </c>
      <c r="D12815" t="s">
        <v>3614</v>
      </c>
      <c r="E12815" t="s">
        <v>4842</v>
      </c>
      <c r="F12815" t="s">
        <v>3600</v>
      </c>
      <c r="G12815">
        <v>213297853</v>
      </c>
      <c r="I12815" t="s">
        <v>3601</v>
      </c>
      <c r="J12815" t="s">
        <v>3616</v>
      </c>
      <c r="L12815" t="s">
        <v>6048</v>
      </c>
      <c r="P12815">
        <v>10</v>
      </c>
      <c r="Q12815">
        <v>18.5</v>
      </c>
      <c r="R12815">
        <v>8.5</v>
      </c>
      <c r="S12815" t="b">
        <v>0</v>
      </c>
      <c r="T12815" t="b">
        <v>0</v>
      </c>
      <c r="U12815" t="b">
        <v>0</v>
      </c>
      <c r="V12815">
        <v>34000</v>
      </c>
      <c r="W12815">
        <v>25400</v>
      </c>
      <c r="X12815">
        <v>2.6</v>
      </c>
      <c r="Y12815">
        <v>25400</v>
      </c>
      <c r="Z12815">
        <v>2.6</v>
      </c>
    </row>
    <row r="12816" spans="1:26">
      <c r="A12816">
        <v>213297855</v>
      </c>
      <c r="B12816" t="s">
        <v>13068</v>
      </c>
      <c r="C12816" t="s">
        <v>3597</v>
      </c>
      <c r="D12816" t="s">
        <v>3614</v>
      </c>
      <c r="E12816" t="s">
        <v>4840</v>
      </c>
      <c r="F12816" t="s">
        <v>3600</v>
      </c>
      <c r="G12816">
        <v>213297855</v>
      </c>
      <c r="I12816" t="s">
        <v>3601</v>
      </c>
      <c r="J12816" t="s">
        <v>3616</v>
      </c>
      <c r="L12816" t="s">
        <v>6048</v>
      </c>
      <c r="P12816">
        <v>10</v>
      </c>
      <c r="Q12816">
        <v>18.5</v>
      </c>
      <c r="R12816">
        <v>8.5</v>
      </c>
      <c r="S12816" t="b">
        <v>0</v>
      </c>
      <c r="T12816" t="b">
        <v>0</v>
      </c>
      <c r="U12816" t="b">
        <v>0</v>
      </c>
      <c r="V12816">
        <v>34000</v>
      </c>
      <c r="W12816">
        <v>25400</v>
      </c>
      <c r="X12816">
        <v>2.6</v>
      </c>
      <c r="Y12816">
        <v>25400</v>
      </c>
      <c r="Z12816">
        <v>2.6</v>
      </c>
    </row>
    <row r="12817" spans="1:26">
      <c r="A12817">
        <v>213296603</v>
      </c>
      <c r="B12817" t="s">
        <v>13068</v>
      </c>
      <c r="C12817" t="s">
        <v>3597</v>
      </c>
      <c r="D12817" t="s">
        <v>3614</v>
      </c>
      <c r="E12817" t="s">
        <v>3615</v>
      </c>
      <c r="F12817" t="s">
        <v>3600</v>
      </c>
      <c r="G12817">
        <v>213296603</v>
      </c>
      <c r="I12817" t="s">
        <v>3601</v>
      </c>
      <c r="J12817" t="s">
        <v>3616</v>
      </c>
      <c r="L12817" t="s">
        <v>6049</v>
      </c>
      <c r="P12817">
        <v>10</v>
      </c>
      <c r="Q12817">
        <v>18</v>
      </c>
      <c r="R12817">
        <v>8.1</v>
      </c>
      <c r="S12817" t="b">
        <v>0</v>
      </c>
      <c r="T12817" t="b">
        <v>0</v>
      </c>
      <c r="U12817" t="b">
        <v>0</v>
      </c>
      <c r="V12817">
        <v>33800</v>
      </c>
      <c r="W12817">
        <v>24600</v>
      </c>
      <c r="X12817">
        <v>2.52</v>
      </c>
      <c r="Y12817">
        <v>24600</v>
      </c>
      <c r="Z12817">
        <v>2.52</v>
      </c>
    </row>
    <row r="12818" spans="1:26">
      <c r="A12818">
        <v>213297217</v>
      </c>
      <c r="B12818" t="s">
        <v>13068</v>
      </c>
      <c r="C12818" t="s">
        <v>3597</v>
      </c>
      <c r="D12818" t="s">
        <v>3614</v>
      </c>
      <c r="E12818" t="s">
        <v>11496</v>
      </c>
      <c r="F12818" t="s">
        <v>3600</v>
      </c>
      <c r="G12818">
        <v>213297217</v>
      </c>
      <c r="I12818" t="s">
        <v>3601</v>
      </c>
      <c r="J12818" t="s">
        <v>3616</v>
      </c>
      <c r="L12818" t="s">
        <v>6049</v>
      </c>
      <c r="P12818">
        <v>10</v>
      </c>
      <c r="Q12818">
        <v>18</v>
      </c>
      <c r="R12818">
        <v>8.1</v>
      </c>
      <c r="S12818" t="b">
        <v>0</v>
      </c>
      <c r="T12818" t="b">
        <v>0</v>
      </c>
      <c r="U12818" t="b">
        <v>0</v>
      </c>
      <c r="V12818">
        <v>33800</v>
      </c>
      <c r="W12818">
        <v>24600</v>
      </c>
      <c r="X12818">
        <v>2.52</v>
      </c>
      <c r="Y12818">
        <v>24600</v>
      </c>
      <c r="Z12818">
        <v>2.52</v>
      </c>
    </row>
    <row r="12819" spans="1:26">
      <c r="A12819">
        <v>213297216</v>
      </c>
      <c r="B12819" t="s">
        <v>13068</v>
      </c>
      <c r="C12819" t="s">
        <v>3597</v>
      </c>
      <c r="D12819" t="s">
        <v>3614</v>
      </c>
      <c r="E12819" t="s">
        <v>4837</v>
      </c>
      <c r="F12819" t="s">
        <v>3600</v>
      </c>
      <c r="G12819">
        <v>213297216</v>
      </c>
      <c r="I12819" t="s">
        <v>3601</v>
      </c>
      <c r="J12819" t="s">
        <v>3616</v>
      </c>
      <c r="L12819" t="s">
        <v>6049</v>
      </c>
      <c r="P12819">
        <v>10</v>
      </c>
      <c r="Q12819">
        <v>18</v>
      </c>
      <c r="R12819">
        <v>8.1</v>
      </c>
      <c r="S12819" t="b">
        <v>0</v>
      </c>
      <c r="T12819" t="b">
        <v>0</v>
      </c>
      <c r="U12819" t="b">
        <v>0</v>
      </c>
      <c r="V12819">
        <v>33800</v>
      </c>
      <c r="W12819">
        <v>24600</v>
      </c>
      <c r="X12819">
        <v>2.52</v>
      </c>
      <c r="Y12819">
        <v>24600</v>
      </c>
      <c r="Z12819">
        <v>2.52</v>
      </c>
    </row>
    <row r="12820" spans="1:26">
      <c r="A12820">
        <v>213297213</v>
      </c>
      <c r="B12820" t="s">
        <v>13068</v>
      </c>
      <c r="C12820" t="s">
        <v>3597</v>
      </c>
      <c r="D12820" t="s">
        <v>3614</v>
      </c>
      <c r="E12820" t="s">
        <v>4842</v>
      </c>
      <c r="F12820" t="s">
        <v>3600</v>
      </c>
      <c r="G12820">
        <v>213297213</v>
      </c>
      <c r="I12820" t="s">
        <v>3601</v>
      </c>
      <c r="J12820" t="s">
        <v>3616</v>
      </c>
      <c r="L12820" t="s">
        <v>6049</v>
      </c>
      <c r="P12820">
        <v>10</v>
      </c>
      <c r="Q12820">
        <v>18</v>
      </c>
      <c r="R12820">
        <v>8.1</v>
      </c>
      <c r="S12820" t="b">
        <v>0</v>
      </c>
      <c r="T12820" t="b">
        <v>0</v>
      </c>
      <c r="U12820" t="b">
        <v>0</v>
      </c>
      <c r="V12820">
        <v>33800</v>
      </c>
      <c r="W12820">
        <v>24600</v>
      </c>
      <c r="X12820">
        <v>2.52</v>
      </c>
      <c r="Y12820">
        <v>24600</v>
      </c>
      <c r="Z12820">
        <v>2.52</v>
      </c>
    </row>
    <row r="12821" spans="1:26">
      <c r="A12821">
        <v>213297215</v>
      </c>
      <c r="B12821" t="s">
        <v>13068</v>
      </c>
      <c r="C12821" t="s">
        <v>3597</v>
      </c>
      <c r="D12821" t="s">
        <v>3614</v>
      </c>
      <c r="E12821" t="s">
        <v>4840</v>
      </c>
      <c r="F12821" t="s">
        <v>3600</v>
      </c>
      <c r="G12821">
        <v>213297215</v>
      </c>
      <c r="I12821" t="s">
        <v>3601</v>
      </c>
      <c r="J12821" t="s">
        <v>3616</v>
      </c>
      <c r="L12821" t="s">
        <v>6049</v>
      </c>
      <c r="P12821">
        <v>10</v>
      </c>
      <c r="Q12821">
        <v>18</v>
      </c>
      <c r="R12821">
        <v>8.1</v>
      </c>
      <c r="S12821" t="b">
        <v>0</v>
      </c>
      <c r="T12821" t="b">
        <v>0</v>
      </c>
      <c r="U12821" t="b">
        <v>0</v>
      </c>
      <c r="V12821">
        <v>33800</v>
      </c>
      <c r="W12821">
        <v>24600</v>
      </c>
      <c r="X12821">
        <v>2.52</v>
      </c>
      <c r="Y12821">
        <v>24600</v>
      </c>
      <c r="Z12821">
        <v>2.52</v>
      </c>
    </row>
    <row r="12822" spans="1:26">
      <c r="A12822">
        <v>213297214</v>
      </c>
      <c r="B12822" t="s">
        <v>13068</v>
      </c>
      <c r="C12822" t="s">
        <v>3597</v>
      </c>
      <c r="D12822" t="s">
        <v>3614</v>
      </c>
      <c r="E12822" t="s">
        <v>4841</v>
      </c>
      <c r="F12822" t="s">
        <v>3600</v>
      </c>
      <c r="G12822">
        <v>213297214</v>
      </c>
      <c r="I12822" t="s">
        <v>3601</v>
      </c>
      <c r="J12822" t="s">
        <v>3616</v>
      </c>
      <c r="L12822" t="s">
        <v>6049</v>
      </c>
      <c r="P12822">
        <v>10</v>
      </c>
      <c r="Q12822">
        <v>18</v>
      </c>
      <c r="R12822">
        <v>8.1</v>
      </c>
      <c r="S12822" t="b">
        <v>0</v>
      </c>
      <c r="T12822" t="b">
        <v>0</v>
      </c>
      <c r="U12822" t="b">
        <v>0</v>
      </c>
      <c r="V12822">
        <v>33800</v>
      </c>
      <c r="W12822">
        <v>24600</v>
      </c>
      <c r="X12822">
        <v>2.52</v>
      </c>
      <c r="Y12822">
        <v>24600</v>
      </c>
      <c r="Z12822">
        <v>2.52</v>
      </c>
    </row>
    <row r="12823" spans="1:26">
      <c r="A12823">
        <v>213296604</v>
      </c>
      <c r="B12823" t="s">
        <v>13068</v>
      </c>
      <c r="C12823" t="s">
        <v>3597</v>
      </c>
      <c r="D12823" t="s">
        <v>3614</v>
      </c>
      <c r="E12823" t="s">
        <v>3615</v>
      </c>
      <c r="F12823" t="s">
        <v>3600</v>
      </c>
      <c r="G12823">
        <v>213296604</v>
      </c>
      <c r="I12823" t="s">
        <v>3601</v>
      </c>
      <c r="J12823" t="s">
        <v>3616</v>
      </c>
      <c r="L12823" t="s">
        <v>13813</v>
      </c>
      <c r="P12823">
        <v>10</v>
      </c>
      <c r="Q12823">
        <v>18</v>
      </c>
      <c r="R12823">
        <v>8.1</v>
      </c>
      <c r="S12823" t="b">
        <v>0</v>
      </c>
      <c r="T12823" t="b">
        <v>0</v>
      </c>
      <c r="U12823" t="b">
        <v>0</v>
      </c>
      <c r="V12823">
        <v>33800</v>
      </c>
      <c r="W12823">
        <v>24600</v>
      </c>
      <c r="X12823">
        <v>2.52</v>
      </c>
      <c r="Y12823">
        <v>24600</v>
      </c>
      <c r="Z12823">
        <v>2.52</v>
      </c>
    </row>
    <row r="12824" spans="1:26">
      <c r="A12824">
        <v>213297220</v>
      </c>
      <c r="B12824" t="s">
        <v>13068</v>
      </c>
      <c r="C12824" t="s">
        <v>3597</v>
      </c>
      <c r="D12824" t="s">
        <v>3614</v>
      </c>
      <c r="E12824" t="s">
        <v>4840</v>
      </c>
      <c r="F12824" t="s">
        <v>3600</v>
      </c>
      <c r="G12824">
        <v>213297220</v>
      </c>
      <c r="I12824" t="s">
        <v>3601</v>
      </c>
      <c r="J12824" t="s">
        <v>3616</v>
      </c>
      <c r="L12824" t="s">
        <v>13813</v>
      </c>
      <c r="P12824">
        <v>10</v>
      </c>
      <c r="Q12824">
        <v>18</v>
      </c>
      <c r="R12824">
        <v>8.1</v>
      </c>
      <c r="S12824" t="b">
        <v>0</v>
      </c>
      <c r="T12824" t="b">
        <v>0</v>
      </c>
      <c r="U12824" t="b">
        <v>0</v>
      </c>
      <c r="V12824">
        <v>33800</v>
      </c>
      <c r="W12824">
        <v>24600</v>
      </c>
      <c r="X12824">
        <v>2.52</v>
      </c>
      <c r="Y12824">
        <v>24600</v>
      </c>
      <c r="Z12824">
        <v>2.52</v>
      </c>
    </row>
    <row r="12825" spans="1:26">
      <c r="A12825">
        <v>213297221</v>
      </c>
      <c r="B12825" t="s">
        <v>13068</v>
      </c>
      <c r="C12825" t="s">
        <v>3597</v>
      </c>
      <c r="D12825" t="s">
        <v>3614</v>
      </c>
      <c r="E12825" t="s">
        <v>4837</v>
      </c>
      <c r="F12825" t="s">
        <v>3600</v>
      </c>
      <c r="G12825">
        <v>213297221</v>
      </c>
      <c r="I12825" t="s">
        <v>3601</v>
      </c>
      <c r="J12825" t="s">
        <v>3616</v>
      </c>
      <c r="L12825" t="s">
        <v>13813</v>
      </c>
      <c r="P12825">
        <v>10</v>
      </c>
      <c r="Q12825">
        <v>18</v>
      </c>
      <c r="R12825">
        <v>8.1</v>
      </c>
      <c r="S12825" t="b">
        <v>0</v>
      </c>
      <c r="T12825" t="b">
        <v>0</v>
      </c>
      <c r="U12825" t="b">
        <v>0</v>
      </c>
      <c r="V12825">
        <v>33800</v>
      </c>
      <c r="W12825">
        <v>24600</v>
      </c>
      <c r="X12825">
        <v>2.52</v>
      </c>
      <c r="Y12825">
        <v>24600</v>
      </c>
      <c r="Z12825">
        <v>2.52</v>
      </c>
    </row>
    <row r="12826" spans="1:26">
      <c r="A12826">
        <v>213297219</v>
      </c>
      <c r="B12826" t="s">
        <v>13068</v>
      </c>
      <c r="C12826" t="s">
        <v>3597</v>
      </c>
      <c r="D12826" t="s">
        <v>3614</v>
      </c>
      <c r="E12826" t="s">
        <v>4841</v>
      </c>
      <c r="F12826" t="s">
        <v>3600</v>
      </c>
      <c r="G12826">
        <v>213297219</v>
      </c>
      <c r="I12826" t="s">
        <v>3601</v>
      </c>
      <c r="J12826" t="s">
        <v>3616</v>
      </c>
      <c r="L12826" t="s">
        <v>13813</v>
      </c>
      <c r="P12826">
        <v>10</v>
      </c>
      <c r="Q12826">
        <v>18</v>
      </c>
      <c r="R12826">
        <v>8.1</v>
      </c>
      <c r="S12826" t="b">
        <v>0</v>
      </c>
      <c r="T12826" t="b">
        <v>0</v>
      </c>
      <c r="U12826" t="b">
        <v>0</v>
      </c>
      <c r="V12826">
        <v>33800</v>
      </c>
      <c r="W12826">
        <v>24600</v>
      </c>
      <c r="X12826">
        <v>2.52</v>
      </c>
      <c r="Y12826">
        <v>24600</v>
      </c>
      <c r="Z12826">
        <v>2.52</v>
      </c>
    </row>
    <row r="12827" spans="1:26">
      <c r="A12827">
        <v>213297218</v>
      </c>
      <c r="B12827" t="s">
        <v>13068</v>
      </c>
      <c r="C12827" t="s">
        <v>3597</v>
      </c>
      <c r="D12827" t="s">
        <v>3614</v>
      </c>
      <c r="E12827" t="s">
        <v>4842</v>
      </c>
      <c r="F12827" t="s">
        <v>3600</v>
      </c>
      <c r="G12827">
        <v>213297218</v>
      </c>
      <c r="I12827" t="s">
        <v>3601</v>
      </c>
      <c r="J12827" t="s">
        <v>3616</v>
      </c>
      <c r="L12827" t="s">
        <v>13813</v>
      </c>
      <c r="P12827">
        <v>10</v>
      </c>
      <c r="Q12827">
        <v>18</v>
      </c>
      <c r="R12827">
        <v>8.1</v>
      </c>
      <c r="S12827" t="b">
        <v>0</v>
      </c>
      <c r="T12827" t="b">
        <v>0</v>
      </c>
      <c r="U12827" t="b">
        <v>0</v>
      </c>
      <c r="V12827">
        <v>33800</v>
      </c>
      <c r="W12827">
        <v>24600</v>
      </c>
      <c r="X12827">
        <v>2.52</v>
      </c>
      <c r="Y12827">
        <v>24600</v>
      </c>
      <c r="Z12827">
        <v>2.52</v>
      </c>
    </row>
    <row r="12828" spans="1:26">
      <c r="A12828">
        <v>213297222</v>
      </c>
      <c r="B12828" t="s">
        <v>13068</v>
      </c>
      <c r="C12828" t="s">
        <v>3597</v>
      </c>
      <c r="D12828" t="s">
        <v>3614</v>
      </c>
      <c r="E12828" t="s">
        <v>11496</v>
      </c>
      <c r="F12828" t="s">
        <v>3600</v>
      </c>
      <c r="G12828">
        <v>213297222</v>
      </c>
      <c r="I12828" t="s">
        <v>3601</v>
      </c>
      <c r="J12828" t="s">
        <v>3616</v>
      </c>
      <c r="L12828" t="s">
        <v>13813</v>
      </c>
      <c r="P12828">
        <v>10</v>
      </c>
      <c r="Q12828">
        <v>18</v>
      </c>
      <c r="R12828">
        <v>8.1</v>
      </c>
      <c r="S12828" t="b">
        <v>0</v>
      </c>
      <c r="T12828" t="b">
        <v>0</v>
      </c>
      <c r="U12828" t="b">
        <v>0</v>
      </c>
      <c r="V12828">
        <v>33800</v>
      </c>
      <c r="W12828">
        <v>24600</v>
      </c>
      <c r="X12828">
        <v>2.52</v>
      </c>
      <c r="Y12828">
        <v>24600</v>
      </c>
      <c r="Z12828">
        <v>2.52</v>
      </c>
    </row>
    <row r="12829" spans="1:26">
      <c r="A12829">
        <v>213296695</v>
      </c>
      <c r="B12829" t="s">
        <v>13068</v>
      </c>
      <c r="C12829" t="s">
        <v>3597</v>
      </c>
      <c r="D12829" t="s">
        <v>3614</v>
      </c>
      <c r="E12829" t="s">
        <v>3615</v>
      </c>
      <c r="F12829" t="s">
        <v>3600</v>
      </c>
      <c r="G12829">
        <v>213296695</v>
      </c>
      <c r="I12829" t="s">
        <v>3601</v>
      </c>
      <c r="J12829" t="s">
        <v>3616</v>
      </c>
      <c r="L12829" t="s">
        <v>13812</v>
      </c>
      <c r="P12829">
        <v>10</v>
      </c>
      <c r="Q12829">
        <v>18.5</v>
      </c>
      <c r="R12829">
        <v>8.5</v>
      </c>
      <c r="S12829" t="b">
        <v>0</v>
      </c>
      <c r="T12829" t="b">
        <v>0</v>
      </c>
      <c r="U12829" t="b">
        <v>0</v>
      </c>
      <c r="V12829">
        <v>33800</v>
      </c>
      <c r="W12829">
        <v>26400</v>
      </c>
      <c r="X12829">
        <v>2.66</v>
      </c>
      <c r="Y12829">
        <v>26400</v>
      </c>
      <c r="Z12829">
        <v>2.66</v>
      </c>
    </row>
    <row r="12830" spans="1:26">
      <c r="A12830">
        <v>213297673</v>
      </c>
      <c r="B12830" t="s">
        <v>13068</v>
      </c>
      <c r="C12830" t="s">
        <v>3597</v>
      </c>
      <c r="D12830" t="s">
        <v>3614</v>
      </c>
      <c r="E12830" t="s">
        <v>4842</v>
      </c>
      <c r="F12830" t="s">
        <v>3600</v>
      </c>
      <c r="G12830">
        <v>213297673</v>
      </c>
      <c r="I12830" t="s">
        <v>3601</v>
      </c>
      <c r="J12830" t="s">
        <v>3616</v>
      </c>
      <c r="L12830" t="s">
        <v>13812</v>
      </c>
      <c r="P12830">
        <v>10</v>
      </c>
      <c r="Q12830">
        <v>18.5</v>
      </c>
      <c r="R12830">
        <v>8.5</v>
      </c>
      <c r="S12830" t="b">
        <v>0</v>
      </c>
      <c r="T12830" t="b">
        <v>0</v>
      </c>
      <c r="U12830" t="b">
        <v>0</v>
      </c>
      <c r="V12830">
        <v>33800</v>
      </c>
      <c r="W12830">
        <v>26400</v>
      </c>
      <c r="X12830">
        <v>2.66</v>
      </c>
      <c r="Y12830">
        <v>26400</v>
      </c>
      <c r="Z12830">
        <v>2.66</v>
      </c>
    </row>
    <row r="12831" spans="1:26">
      <c r="A12831">
        <v>213297674</v>
      </c>
      <c r="B12831" t="s">
        <v>13068</v>
      </c>
      <c r="C12831" t="s">
        <v>3597</v>
      </c>
      <c r="D12831" t="s">
        <v>3614</v>
      </c>
      <c r="E12831" t="s">
        <v>4841</v>
      </c>
      <c r="F12831" t="s">
        <v>3600</v>
      </c>
      <c r="G12831">
        <v>213297674</v>
      </c>
      <c r="I12831" t="s">
        <v>3601</v>
      </c>
      <c r="J12831" t="s">
        <v>3616</v>
      </c>
      <c r="L12831" t="s">
        <v>13812</v>
      </c>
      <c r="P12831">
        <v>10</v>
      </c>
      <c r="Q12831">
        <v>18.5</v>
      </c>
      <c r="R12831">
        <v>8.5</v>
      </c>
      <c r="S12831" t="b">
        <v>0</v>
      </c>
      <c r="T12831" t="b">
        <v>0</v>
      </c>
      <c r="U12831" t="b">
        <v>0</v>
      </c>
      <c r="V12831">
        <v>33800</v>
      </c>
      <c r="W12831">
        <v>26400</v>
      </c>
      <c r="X12831">
        <v>2.66</v>
      </c>
      <c r="Y12831">
        <v>26400</v>
      </c>
      <c r="Z12831">
        <v>2.66</v>
      </c>
    </row>
    <row r="12832" spans="1:26">
      <c r="A12832">
        <v>213297677</v>
      </c>
      <c r="B12832" t="s">
        <v>13068</v>
      </c>
      <c r="C12832" t="s">
        <v>3597</v>
      </c>
      <c r="D12832" t="s">
        <v>3614</v>
      </c>
      <c r="E12832" t="s">
        <v>11496</v>
      </c>
      <c r="F12832" t="s">
        <v>3600</v>
      </c>
      <c r="G12832">
        <v>213297677</v>
      </c>
      <c r="I12832" t="s">
        <v>3601</v>
      </c>
      <c r="J12832" t="s">
        <v>3616</v>
      </c>
      <c r="L12832" t="s">
        <v>13812</v>
      </c>
      <c r="P12832">
        <v>10</v>
      </c>
      <c r="Q12832">
        <v>18.5</v>
      </c>
      <c r="R12832">
        <v>8.5</v>
      </c>
      <c r="S12832" t="b">
        <v>0</v>
      </c>
      <c r="T12832" t="b">
        <v>0</v>
      </c>
      <c r="U12832" t="b">
        <v>0</v>
      </c>
      <c r="V12832">
        <v>33800</v>
      </c>
      <c r="W12832">
        <v>26400</v>
      </c>
      <c r="X12832">
        <v>2.66</v>
      </c>
      <c r="Y12832">
        <v>26400</v>
      </c>
      <c r="Z12832">
        <v>2.66</v>
      </c>
    </row>
    <row r="12833" spans="1:26">
      <c r="A12833">
        <v>213297676</v>
      </c>
      <c r="B12833" t="s">
        <v>13068</v>
      </c>
      <c r="C12833" t="s">
        <v>3597</v>
      </c>
      <c r="D12833" t="s">
        <v>3614</v>
      </c>
      <c r="E12833" t="s">
        <v>4837</v>
      </c>
      <c r="F12833" t="s">
        <v>3600</v>
      </c>
      <c r="G12833">
        <v>213297676</v>
      </c>
      <c r="I12833" t="s">
        <v>3601</v>
      </c>
      <c r="J12833" t="s">
        <v>3616</v>
      </c>
      <c r="L12833" t="s">
        <v>13812</v>
      </c>
      <c r="P12833">
        <v>10</v>
      </c>
      <c r="Q12833">
        <v>18.5</v>
      </c>
      <c r="R12833">
        <v>8.5</v>
      </c>
      <c r="S12833" t="b">
        <v>0</v>
      </c>
      <c r="T12833" t="b">
        <v>0</v>
      </c>
      <c r="U12833" t="b">
        <v>0</v>
      </c>
      <c r="V12833">
        <v>33800</v>
      </c>
      <c r="W12833">
        <v>26400</v>
      </c>
      <c r="X12833">
        <v>2.66</v>
      </c>
      <c r="Y12833">
        <v>26400</v>
      </c>
      <c r="Z12833">
        <v>2.66</v>
      </c>
    </row>
    <row r="12834" spans="1:26">
      <c r="A12834">
        <v>213297675</v>
      </c>
      <c r="B12834" t="s">
        <v>13068</v>
      </c>
      <c r="C12834" t="s">
        <v>3597</v>
      </c>
      <c r="D12834" t="s">
        <v>3614</v>
      </c>
      <c r="E12834" t="s">
        <v>4840</v>
      </c>
      <c r="F12834" t="s">
        <v>3600</v>
      </c>
      <c r="G12834">
        <v>213297675</v>
      </c>
      <c r="I12834" t="s">
        <v>3601</v>
      </c>
      <c r="J12834" t="s">
        <v>3616</v>
      </c>
      <c r="L12834" t="s">
        <v>13812</v>
      </c>
      <c r="P12834">
        <v>10</v>
      </c>
      <c r="Q12834">
        <v>18.5</v>
      </c>
      <c r="R12834">
        <v>8.5</v>
      </c>
      <c r="S12834" t="b">
        <v>0</v>
      </c>
      <c r="T12834" t="b">
        <v>0</v>
      </c>
      <c r="U12834" t="b">
        <v>0</v>
      </c>
      <c r="V12834">
        <v>33800</v>
      </c>
      <c r="W12834">
        <v>26400</v>
      </c>
      <c r="X12834">
        <v>2.66</v>
      </c>
      <c r="Y12834">
        <v>26400</v>
      </c>
      <c r="Z12834">
        <v>2.66</v>
      </c>
    </row>
    <row r="12835" spans="1:26">
      <c r="A12835">
        <v>213296646</v>
      </c>
      <c r="B12835" t="s">
        <v>13068</v>
      </c>
      <c r="C12835" t="s">
        <v>3597</v>
      </c>
      <c r="D12835" t="s">
        <v>3614</v>
      </c>
      <c r="E12835" t="s">
        <v>3615</v>
      </c>
      <c r="F12835" t="s">
        <v>3600</v>
      </c>
      <c r="G12835">
        <v>213296646</v>
      </c>
      <c r="I12835" t="s">
        <v>3601</v>
      </c>
      <c r="J12835" t="s">
        <v>3616</v>
      </c>
      <c r="L12835" t="s">
        <v>12514</v>
      </c>
      <c r="P12835">
        <v>10</v>
      </c>
      <c r="Q12835">
        <v>18</v>
      </c>
      <c r="R12835">
        <v>8.1</v>
      </c>
      <c r="S12835" t="b">
        <v>0</v>
      </c>
      <c r="T12835" t="b">
        <v>0</v>
      </c>
      <c r="U12835" t="b">
        <v>0</v>
      </c>
      <c r="V12835">
        <v>32400</v>
      </c>
      <c r="W12835">
        <v>25600</v>
      </c>
      <c r="X12835">
        <v>2.56</v>
      </c>
      <c r="Y12835">
        <v>25600</v>
      </c>
      <c r="Z12835">
        <v>2.56</v>
      </c>
    </row>
    <row r="12836" spans="1:26">
      <c r="A12836">
        <v>213297432</v>
      </c>
      <c r="B12836" t="s">
        <v>13068</v>
      </c>
      <c r="C12836" t="s">
        <v>3597</v>
      </c>
      <c r="D12836" t="s">
        <v>3614</v>
      </c>
      <c r="E12836" t="s">
        <v>11496</v>
      </c>
      <c r="F12836" t="s">
        <v>3600</v>
      </c>
      <c r="G12836">
        <v>213297432</v>
      </c>
      <c r="I12836" t="s">
        <v>3601</v>
      </c>
      <c r="J12836" t="s">
        <v>3616</v>
      </c>
      <c r="L12836" t="s">
        <v>12514</v>
      </c>
      <c r="P12836">
        <v>10</v>
      </c>
      <c r="Q12836">
        <v>18</v>
      </c>
      <c r="R12836">
        <v>8.1</v>
      </c>
      <c r="S12836" t="b">
        <v>0</v>
      </c>
      <c r="T12836" t="b">
        <v>0</v>
      </c>
      <c r="U12836" t="b">
        <v>0</v>
      </c>
      <c r="V12836">
        <v>32400</v>
      </c>
      <c r="W12836">
        <v>25600</v>
      </c>
      <c r="X12836">
        <v>2.56</v>
      </c>
      <c r="Y12836">
        <v>25600</v>
      </c>
      <c r="Z12836">
        <v>2.56</v>
      </c>
    </row>
    <row r="12837" spans="1:26">
      <c r="A12837">
        <v>213297428</v>
      </c>
      <c r="B12837" t="s">
        <v>13068</v>
      </c>
      <c r="C12837" t="s">
        <v>3597</v>
      </c>
      <c r="D12837" t="s">
        <v>3614</v>
      </c>
      <c r="E12837" t="s">
        <v>4842</v>
      </c>
      <c r="F12837" t="s">
        <v>3600</v>
      </c>
      <c r="G12837">
        <v>213297428</v>
      </c>
      <c r="I12837" t="s">
        <v>3601</v>
      </c>
      <c r="J12837" t="s">
        <v>3616</v>
      </c>
      <c r="L12837" t="s">
        <v>12514</v>
      </c>
      <c r="P12837">
        <v>10</v>
      </c>
      <c r="Q12837">
        <v>18</v>
      </c>
      <c r="R12837">
        <v>8.1</v>
      </c>
      <c r="S12837" t="b">
        <v>0</v>
      </c>
      <c r="T12837" t="b">
        <v>0</v>
      </c>
      <c r="U12837" t="b">
        <v>0</v>
      </c>
      <c r="V12837">
        <v>32400</v>
      </c>
      <c r="W12837">
        <v>25600</v>
      </c>
      <c r="X12837">
        <v>2.56</v>
      </c>
      <c r="Y12837">
        <v>25600</v>
      </c>
      <c r="Z12837">
        <v>2.56</v>
      </c>
    </row>
    <row r="12838" spans="1:26">
      <c r="A12838">
        <v>213297429</v>
      </c>
      <c r="B12838" t="s">
        <v>13068</v>
      </c>
      <c r="C12838" t="s">
        <v>3597</v>
      </c>
      <c r="D12838" t="s">
        <v>3614</v>
      </c>
      <c r="E12838" t="s">
        <v>4841</v>
      </c>
      <c r="F12838" t="s">
        <v>3600</v>
      </c>
      <c r="G12838">
        <v>213297429</v>
      </c>
      <c r="I12838" t="s">
        <v>3601</v>
      </c>
      <c r="J12838" t="s">
        <v>3616</v>
      </c>
      <c r="L12838" t="s">
        <v>12514</v>
      </c>
      <c r="P12838">
        <v>10</v>
      </c>
      <c r="Q12838">
        <v>18</v>
      </c>
      <c r="R12838">
        <v>8.1</v>
      </c>
      <c r="S12838" t="b">
        <v>0</v>
      </c>
      <c r="T12838" t="b">
        <v>0</v>
      </c>
      <c r="U12838" t="b">
        <v>0</v>
      </c>
      <c r="V12838">
        <v>32400</v>
      </c>
      <c r="W12838">
        <v>25600</v>
      </c>
      <c r="X12838">
        <v>2.56</v>
      </c>
      <c r="Y12838">
        <v>25600</v>
      </c>
      <c r="Z12838">
        <v>2.56</v>
      </c>
    </row>
    <row r="12839" spans="1:26">
      <c r="A12839">
        <v>213297431</v>
      </c>
      <c r="B12839" t="s">
        <v>13068</v>
      </c>
      <c r="C12839" t="s">
        <v>3597</v>
      </c>
      <c r="D12839" t="s">
        <v>3614</v>
      </c>
      <c r="E12839" t="s">
        <v>4837</v>
      </c>
      <c r="F12839" t="s">
        <v>3600</v>
      </c>
      <c r="G12839">
        <v>213297431</v>
      </c>
      <c r="I12839" t="s">
        <v>3601</v>
      </c>
      <c r="J12839" t="s">
        <v>3616</v>
      </c>
      <c r="L12839" t="s">
        <v>12514</v>
      </c>
      <c r="P12839">
        <v>10</v>
      </c>
      <c r="Q12839">
        <v>18</v>
      </c>
      <c r="R12839">
        <v>8.1</v>
      </c>
      <c r="S12839" t="b">
        <v>0</v>
      </c>
      <c r="T12839" t="b">
        <v>0</v>
      </c>
      <c r="U12839" t="b">
        <v>0</v>
      </c>
      <c r="V12839">
        <v>32400</v>
      </c>
      <c r="W12839">
        <v>25600</v>
      </c>
      <c r="X12839">
        <v>2.56</v>
      </c>
      <c r="Y12839">
        <v>25600</v>
      </c>
      <c r="Z12839">
        <v>2.56</v>
      </c>
    </row>
    <row r="12840" spans="1:26">
      <c r="A12840">
        <v>213297430</v>
      </c>
      <c r="B12840" t="s">
        <v>13068</v>
      </c>
      <c r="C12840" t="s">
        <v>3597</v>
      </c>
      <c r="D12840" t="s">
        <v>3614</v>
      </c>
      <c r="E12840" t="s">
        <v>4840</v>
      </c>
      <c r="F12840" t="s">
        <v>3600</v>
      </c>
      <c r="G12840">
        <v>213297430</v>
      </c>
      <c r="I12840" t="s">
        <v>3601</v>
      </c>
      <c r="J12840" t="s">
        <v>3616</v>
      </c>
      <c r="L12840" t="s">
        <v>12514</v>
      </c>
      <c r="P12840">
        <v>10</v>
      </c>
      <c r="Q12840">
        <v>18</v>
      </c>
      <c r="R12840">
        <v>8.1</v>
      </c>
      <c r="S12840" t="b">
        <v>0</v>
      </c>
      <c r="T12840" t="b">
        <v>0</v>
      </c>
      <c r="U12840" t="b">
        <v>0</v>
      </c>
      <c r="V12840">
        <v>32400</v>
      </c>
      <c r="W12840">
        <v>25600</v>
      </c>
      <c r="X12840">
        <v>2.56</v>
      </c>
      <c r="Y12840">
        <v>25600</v>
      </c>
      <c r="Z12840">
        <v>2.56</v>
      </c>
    </row>
    <row r="12841" spans="1:26">
      <c r="A12841">
        <v>213296780</v>
      </c>
      <c r="B12841" t="s">
        <v>13068</v>
      </c>
      <c r="C12841" t="s">
        <v>3597</v>
      </c>
      <c r="D12841" t="s">
        <v>3614</v>
      </c>
      <c r="E12841" t="s">
        <v>3615</v>
      </c>
      <c r="F12841" t="s">
        <v>3600</v>
      </c>
      <c r="G12841">
        <v>213296780</v>
      </c>
      <c r="I12841" t="s">
        <v>3601</v>
      </c>
      <c r="J12841" t="s">
        <v>3616</v>
      </c>
      <c r="L12841" t="s">
        <v>6066</v>
      </c>
      <c r="P12841">
        <v>10.5</v>
      </c>
      <c r="Q12841">
        <v>18.5</v>
      </c>
      <c r="R12841">
        <v>8.5</v>
      </c>
      <c r="S12841" t="b">
        <v>0</v>
      </c>
      <c r="T12841" t="b">
        <v>0</v>
      </c>
      <c r="U12841" t="b">
        <v>0</v>
      </c>
      <c r="V12841">
        <v>34000</v>
      </c>
      <c r="W12841">
        <v>25200</v>
      </c>
      <c r="X12841">
        <v>2.58</v>
      </c>
      <c r="Y12841">
        <v>25200</v>
      </c>
      <c r="Z12841">
        <v>2.58</v>
      </c>
    </row>
    <row r="12842" spans="1:26">
      <c r="A12842">
        <v>213298099</v>
      </c>
      <c r="B12842" t="s">
        <v>13068</v>
      </c>
      <c r="C12842" t="s">
        <v>3597</v>
      </c>
      <c r="D12842" t="s">
        <v>3614</v>
      </c>
      <c r="E12842" t="s">
        <v>4841</v>
      </c>
      <c r="F12842" t="s">
        <v>3600</v>
      </c>
      <c r="G12842">
        <v>213298099</v>
      </c>
      <c r="I12842" t="s">
        <v>3601</v>
      </c>
      <c r="J12842" t="s">
        <v>3616</v>
      </c>
      <c r="L12842" t="s">
        <v>6066</v>
      </c>
      <c r="P12842">
        <v>10.5</v>
      </c>
      <c r="Q12842">
        <v>18.5</v>
      </c>
      <c r="R12842">
        <v>8.5</v>
      </c>
      <c r="S12842" t="b">
        <v>0</v>
      </c>
      <c r="T12842" t="b">
        <v>0</v>
      </c>
      <c r="U12842" t="b">
        <v>0</v>
      </c>
      <c r="V12842">
        <v>34000</v>
      </c>
      <c r="W12842">
        <v>25200</v>
      </c>
      <c r="X12842">
        <v>2.58</v>
      </c>
      <c r="Y12842">
        <v>25200</v>
      </c>
      <c r="Z12842">
        <v>2.58</v>
      </c>
    </row>
    <row r="12843" spans="1:26">
      <c r="A12843">
        <v>213298100</v>
      </c>
      <c r="B12843" t="s">
        <v>13068</v>
      </c>
      <c r="C12843" t="s">
        <v>3597</v>
      </c>
      <c r="D12843" t="s">
        <v>3614</v>
      </c>
      <c r="E12843" t="s">
        <v>4840</v>
      </c>
      <c r="F12843" t="s">
        <v>3600</v>
      </c>
      <c r="G12843">
        <v>213298100</v>
      </c>
      <c r="I12843" t="s">
        <v>3601</v>
      </c>
      <c r="J12843" t="s">
        <v>3616</v>
      </c>
      <c r="L12843" t="s">
        <v>6066</v>
      </c>
      <c r="P12843">
        <v>10.5</v>
      </c>
      <c r="Q12843">
        <v>18.5</v>
      </c>
      <c r="R12843">
        <v>8.5</v>
      </c>
      <c r="S12843" t="b">
        <v>0</v>
      </c>
      <c r="T12843" t="b">
        <v>0</v>
      </c>
      <c r="U12843" t="b">
        <v>0</v>
      </c>
      <c r="V12843">
        <v>34000</v>
      </c>
      <c r="W12843">
        <v>25200</v>
      </c>
      <c r="X12843">
        <v>2.58</v>
      </c>
      <c r="Y12843">
        <v>25200</v>
      </c>
      <c r="Z12843">
        <v>2.58</v>
      </c>
    </row>
    <row r="12844" spans="1:26">
      <c r="A12844">
        <v>213298098</v>
      </c>
      <c r="B12844" t="s">
        <v>13068</v>
      </c>
      <c r="C12844" t="s">
        <v>3597</v>
      </c>
      <c r="D12844" t="s">
        <v>3614</v>
      </c>
      <c r="E12844" t="s">
        <v>4842</v>
      </c>
      <c r="F12844" t="s">
        <v>3600</v>
      </c>
      <c r="G12844">
        <v>213298098</v>
      </c>
      <c r="I12844" t="s">
        <v>3601</v>
      </c>
      <c r="J12844" t="s">
        <v>3616</v>
      </c>
      <c r="L12844" t="s">
        <v>6066</v>
      </c>
      <c r="P12844">
        <v>10.5</v>
      </c>
      <c r="Q12844">
        <v>18.5</v>
      </c>
      <c r="R12844">
        <v>8.5</v>
      </c>
      <c r="S12844" t="b">
        <v>0</v>
      </c>
      <c r="T12844" t="b">
        <v>0</v>
      </c>
      <c r="U12844" t="b">
        <v>0</v>
      </c>
      <c r="V12844">
        <v>34000</v>
      </c>
      <c r="W12844">
        <v>25200</v>
      </c>
      <c r="X12844">
        <v>2.58</v>
      </c>
      <c r="Y12844">
        <v>25200</v>
      </c>
      <c r="Z12844">
        <v>2.58</v>
      </c>
    </row>
    <row r="12845" spans="1:26">
      <c r="A12845">
        <v>213298102</v>
      </c>
      <c r="B12845" t="s">
        <v>13068</v>
      </c>
      <c r="C12845" t="s">
        <v>3597</v>
      </c>
      <c r="D12845" t="s">
        <v>3614</v>
      </c>
      <c r="E12845" t="s">
        <v>11496</v>
      </c>
      <c r="F12845" t="s">
        <v>3600</v>
      </c>
      <c r="G12845">
        <v>213298102</v>
      </c>
      <c r="I12845" t="s">
        <v>3601</v>
      </c>
      <c r="J12845" t="s">
        <v>3616</v>
      </c>
      <c r="L12845" t="s">
        <v>6066</v>
      </c>
      <c r="P12845">
        <v>10.5</v>
      </c>
      <c r="Q12845">
        <v>18.5</v>
      </c>
      <c r="R12845">
        <v>8.5</v>
      </c>
      <c r="S12845" t="b">
        <v>0</v>
      </c>
      <c r="T12845" t="b">
        <v>0</v>
      </c>
      <c r="U12845" t="b">
        <v>0</v>
      </c>
      <c r="V12845">
        <v>34000</v>
      </c>
      <c r="W12845">
        <v>25200</v>
      </c>
      <c r="X12845">
        <v>2.58</v>
      </c>
      <c r="Y12845">
        <v>25200</v>
      </c>
      <c r="Z12845">
        <v>2.58</v>
      </c>
    </row>
    <row r="12846" spans="1:26">
      <c r="A12846">
        <v>213298101</v>
      </c>
      <c r="B12846" t="s">
        <v>13068</v>
      </c>
      <c r="C12846" t="s">
        <v>3597</v>
      </c>
      <c r="D12846" t="s">
        <v>3614</v>
      </c>
      <c r="E12846" t="s">
        <v>4837</v>
      </c>
      <c r="F12846" t="s">
        <v>3600</v>
      </c>
      <c r="G12846">
        <v>213298101</v>
      </c>
      <c r="I12846" t="s">
        <v>3601</v>
      </c>
      <c r="J12846" t="s">
        <v>3616</v>
      </c>
      <c r="L12846" t="s">
        <v>6066</v>
      </c>
      <c r="P12846">
        <v>10.5</v>
      </c>
      <c r="Q12846">
        <v>18.5</v>
      </c>
      <c r="R12846">
        <v>8.5</v>
      </c>
      <c r="S12846" t="b">
        <v>0</v>
      </c>
      <c r="T12846" t="b">
        <v>0</v>
      </c>
      <c r="U12846" t="b">
        <v>0</v>
      </c>
      <c r="V12846">
        <v>34000</v>
      </c>
      <c r="W12846">
        <v>25200</v>
      </c>
      <c r="X12846">
        <v>2.58</v>
      </c>
      <c r="Y12846">
        <v>25200</v>
      </c>
      <c r="Z12846">
        <v>2.58</v>
      </c>
    </row>
    <row r="12847" spans="1:26">
      <c r="A12847">
        <v>213296781</v>
      </c>
      <c r="B12847" t="s">
        <v>13068</v>
      </c>
      <c r="C12847" t="s">
        <v>3597</v>
      </c>
      <c r="D12847" t="s">
        <v>3614</v>
      </c>
      <c r="E12847" t="s">
        <v>3615</v>
      </c>
      <c r="F12847" t="s">
        <v>3600</v>
      </c>
      <c r="G12847">
        <v>213296781</v>
      </c>
      <c r="I12847" t="s">
        <v>3601</v>
      </c>
      <c r="J12847" t="s">
        <v>3616</v>
      </c>
      <c r="L12847" t="s">
        <v>12487</v>
      </c>
      <c r="P12847">
        <v>10.5</v>
      </c>
      <c r="Q12847">
        <v>18.5</v>
      </c>
      <c r="R12847">
        <v>8.5</v>
      </c>
      <c r="S12847" t="b">
        <v>0</v>
      </c>
      <c r="T12847" t="b">
        <v>0</v>
      </c>
      <c r="U12847" t="b">
        <v>0</v>
      </c>
      <c r="V12847">
        <v>34000</v>
      </c>
      <c r="W12847">
        <v>25200</v>
      </c>
      <c r="X12847">
        <v>2.58</v>
      </c>
      <c r="Y12847">
        <v>25200</v>
      </c>
      <c r="Z12847">
        <v>2.58</v>
      </c>
    </row>
    <row r="12848" spans="1:26">
      <c r="A12848">
        <v>213298106</v>
      </c>
      <c r="B12848" t="s">
        <v>13068</v>
      </c>
      <c r="C12848" t="s">
        <v>3597</v>
      </c>
      <c r="D12848" t="s">
        <v>3614</v>
      </c>
      <c r="E12848" t="s">
        <v>4837</v>
      </c>
      <c r="F12848" t="s">
        <v>3600</v>
      </c>
      <c r="G12848">
        <v>213298106</v>
      </c>
      <c r="I12848" t="s">
        <v>3601</v>
      </c>
      <c r="J12848" t="s">
        <v>3616</v>
      </c>
      <c r="L12848" t="s">
        <v>12487</v>
      </c>
      <c r="P12848">
        <v>10.5</v>
      </c>
      <c r="Q12848">
        <v>18.5</v>
      </c>
      <c r="R12848">
        <v>8.5</v>
      </c>
      <c r="S12848" t="b">
        <v>0</v>
      </c>
      <c r="T12848" t="b">
        <v>0</v>
      </c>
      <c r="U12848" t="b">
        <v>0</v>
      </c>
      <c r="V12848">
        <v>34000</v>
      </c>
      <c r="W12848">
        <v>25200</v>
      </c>
      <c r="X12848">
        <v>2.58</v>
      </c>
      <c r="Y12848">
        <v>25200</v>
      </c>
      <c r="Z12848">
        <v>2.58</v>
      </c>
    </row>
    <row r="12849" spans="1:26">
      <c r="A12849">
        <v>213298103</v>
      </c>
      <c r="B12849" t="s">
        <v>13068</v>
      </c>
      <c r="C12849" t="s">
        <v>3597</v>
      </c>
      <c r="D12849" t="s">
        <v>3614</v>
      </c>
      <c r="E12849" t="s">
        <v>4842</v>
      </c>
      <c r="F12849" t="s">
        <v>3600</v>
      </c>
      <c r="G12849">
        <v>213298103</v>
      </c>
      <c r="I12849" t="s">
        <v>3601</v>
      </c>
      <c r="J12849" t="s">
        <v>3616</v>
      </c>
      <c r="L12849" t="s">
        <v>12487</v>
      </c>
      <c r="P12849">
        <v>10.5</v>
      </c>
      <c r="Q12849">
        <v>18.5</v>
      </c>
      <c r="R12849">
        <v>8.5</v>
      </c>
      <c r="S12849" t="b">
        <v>0</v>
      </c>
      <c r="T12849" t="b">
        <v>0</v>
      </c>
      <c r="U12849" t="b">
        <v>0</v>
      </c>
      <c r="V12849">
        <v>34000</v>
      </c>
      <c r="W12849">
        <v>25200</v>
      </c>
      <c r="X12849">
        <v>2.58</v>
      </c>
      <c r="Y12849">
        <v>25200</v>
      </c>
      <c r="Z12849">
        <v>2.58</v>
      </c>
    </row>
    <row r="12850" spans="1:26">
      <c r="A12850">
        <v>213298105</v>
      </c>
      <c r="B12850" t="s">
        <v>13068</v>
      </c>
      <c r="C12850" t="s">
        <v>3597</v>
      </c>
      <c r="D12850" t="s">
        <v>3614</v>
      </c>
      <c r="E12850" t="s">
        <v>4840</v>
      </c>
      <c r="F12850" t="s">
        <v>3600</v>
      </c>
      <c r="G12850">
        <v>213298105</v>
      </c>
      <c r="I12850" t="s">
        <v>3601</v>
      </c>
      <c r="J12850" t="s">
        <v>3616</v>
      </c>
      <c r="L12850" t="s">
        <v>12487</v>
      </c>
      <c r="P12850">
        <v>10.5</v>
      </c>
      <c r="Q12850">
        <v>18.5</v>
      </c>
      <c r="R12850">
        <v>8.5</v>
      </c>
      <c r="S12850" t="b">
        <v>0</v>
      </c>
      <c r="T12850" t="b">
        <v>0</v>
      </c>
      <c r="U12850" t="b">
        <v>0</v>
      </c>
      <c r="V12850">
        <v>34000</v>
      </c>
      <c r="W12850">
        <v>25200</v>
      </c>
      <c r="X12850">
        <v>2.58</v>
      </c>
      <c r="Y12850">
        <v>25200</v>
      </c>
      <c r="Z12850">
        <v>2.58</v>
      </c>
    </row>
    <row r="12851" spans="1:26">
      <c r="A12851">
        <v>213298104</v>
      </c>
      <c r="B12851" t="s">
        <v>13068</v>
      </c>
      <c r="C12851" t="s">
        <v>3597</v>
      </c>
      <c r="D12851" t="s">
        <v>3614</v>
      </c>
      <c r="E12851" t="s">
        <v>4841</v>
      </c>
      <c r="F12851" t="s">
        <v>3600</v>
      </c>
      <c r="G12851">
        <v>213298104</v>
      </c>
      <c r="I12851" t="s">
        <v>3601</v>
      </c>
      <c r="J12851" t="s">
        <v>3616</v>
      </c>
      <c r="L12851" t="s">
        <v>12487</v>
      </c>
      <c r="P12851">
        <v>10.5</v>
      </c>
      <c r="Q12851">
        <v>18.5</v>
      </c>
      <c r="R12851">
        <v>8.5</v>
      </c>
      <c r="S12851" t="b">
        <v>0</v>
      </c>
      <c r="T12851" t="b">
        <v>0</v>
      </c>
      <c r="U12851" t="b">
        <v>0</v>
      </c>
      <c r="V12851">
        <v>34000</v>
      </c>
      <c r="W12851">
        <v>25200</v>
      </c>
      <c r="X12851">
        <v>2.58</v>
      </c>
      <c r="Y12851">
        <v>25200</v>
      </c>
      <c r="Z12851">
        <v>2.58</v>
      </c>
    </row>
    <row r="12852" spans="1:26">
      <c r="A12852">
        <v>213298107</v>
      </c>
      <c r="B12852" t="s">
        <v>13068</v>
      </c>
      <c r="C12852" t="s">
        <v>3597</v>
      </c>
      <c r="D12852" t="s">
        <v>3614</v>
      </c>
      <c r="E12852" t="s">
        <v>11496</v>
      </c>
      <c r="F12852" t="s">
        <v>3600</v>
      </c>
      <c r="G12852">
        <v>213298107</v>
      </c>
      <c r="I12852" t="s">
        <v>3601</v>
      </c>
      <c r="J12852" t="s">
        <v>3616</v>
      </c>
      <c r="L12852" t="s">
        <v>12487</v>
      </c>
      <c r="P12852">
        <v>10.5</v>
      </c>
      <c r="Q12852">
        <v>18.5</v>
      </c>
      <c r="R12852">
        <v>8.5</v>
      </c>
      <c r="S12852" t="b">
        <v>0</v>
      </c>
      <c r="T12852" t="b">
        <v>0</v>
      </c>
      <c r="U12852" t="b">
        <v>0</v>
      </c>
      <c r="V12852">
        <v>34000</v>
      </c>
      <c r="W12852">
        <v>25200</v>
      </c>
      <c r="X12852">
        <v>2.58</v>
      </c>
      <c r="Y12852">
        <v>25200</v>
      </c>
      <c r="Z12852">
        <v>2.58</v>
      </c>
    </row>
    <row r="12853" spans="1:26">
      <c r="A12853">
        <v>213296782</v>
      </c>
      <c r="B12853" t="s">
        <v>13068</v>
      </c>
      <c r="C12853" t="s">
        <v>3597</v>
      </c>
      <c r="D12853" t="s">
        <v>3614</v>
      </c>
      <c r="E12853" t="s">
        <v>3615</v>
      </c>
      <c r="F12853" t="s">
        <v>3600</v>
      </c>
      <c r="G12853">
        <v>213296782</v>
      </c>
      <c r="I12853" t="s">
        <v>3601</v>
      </c>
      <c r="J12853" t="s">
        <v>3616</v>
      </c>
      <c r="L12853" t="s">
        <v>6068</v>
      </c>
      <c r="P12853">
        <v>10.5</v>
      </c>
      <c r="Q12853">
        <v>18.5</v>
      </c>
      <c r="R12853">
        <v>8.5</v>
      </c>
      <c r="S12853" t="b">
        <v>0</v>
      </c>
      <c r="T12853" t="b">
        <v>0</v>
      </c>
      <c r="U12853" t="b">
        <v>0</v>
      </c>
      <c r="V12853">
        <v>34000</v>
      </c>
      <c r="W12853">
        <v>25200</v>
      </c>
      <c r="X12853">
        <v>2.58</v>
      </c>
      <c r="Y12853">
        <v>25200</v>
      </c>
      <c r="Z12853">
        <v>2.58</v>
      </c>
    </row>
    <row r="12854" spans="1:26">
      <c r="A12854">
        <v>213298111</v>
      </c>
      <c r="B12854" t="s">
        <v>13068</v>
      </c>
      <c r="C12854" t="s">
        <v>3597</v>
      </c>
      <c r="D12854" t="s">
        <v>3614</v>
      </c>
      <c r="E12854" t="s">
        <v>4837</v>
      </c>
      <c r="F12854" t="s">
        <v>3600</v>
      </c>
      <c r="G12854">
        <v>213298111</v>
      </c>
      <c r="I12854" t="s">
        <v>3601</v>
      </c>
      <c r="J12854" t="s">
        <v>3616</v>
      </c>
      <c r="L12854" t="s">
        <v>6068</v>
      </c>
      <c r="P12854">
        <v>10.5</v>
      </c>
      <c r="Q12854">
        <v>18.5</v>
      </c>
      <c r="R12854">
        <v>8.5</v>
      </c>
      <c r="S12854" t="b">
        <v>0</v>
      </c>
      <c r="T12854" t="b">
        <v>0</v>
      </c>
      <c r="U12854" t="b">
        <v>0</v>
      </c>
      <c r="V12854">
        <v>34000</v>
      </c>
      <c r="W12854">
        <v>25200</v>
      </c>
      <c r="X12854">
        <v>2.58</v>
      </c>
      <c r="Y12854">
        <v>25200</v>
      </c>
      <c r="Z12854">
        <v>2.58</v>
      </c>
    </row>
    <row r="12855" spans="1:26">
      <c r="A12855">
        <v>213296694</v>
      </c>
      <c r="B12855" t="s">
        <v>13068</v>
      </c>
      <c r="C12855" t="s">
        <v>3597</v>
      </c>
      <c r="D12855" t="s">
        <v>3614</v>
      </c>
      <c r="E12855" t="s">
        <v>3615</v>
      </c>
      <c r="F12855" t="s">
        <v>3600</v>
      </c>
      <c r="G12855">
        <v>213296694</v>
      </c>
      <c r="I12855" t="s">
        <v>3601</v>
      </c>
      <c r="J12855" t="s">
        <v>3616</v>
      </c>
      <c r="L12855" t="s">
        <v>12483</v>
      </c>
      <c r="P12855">
        <v>9.5</v>
      </c>
      <c r="Q12855">
        <v>17.5</v>
      </c>
      <c r="R12855">
        <v>8.1</v>
      </c>
      <c r="S12855" t="b">
        <v>0</v>
      </c>
      <c r="T12855" t="b">
        <v>0</v>
      </c>
      <c r="U12855" t="b">
        <v>0</v>
      </c>
      <c r="V12855">
        <v>32600</v>
      </c>
      <c r="W12855">
        <v>25800</v>
      </c>
      <c r="X12855">
        <v>2.56</v>
      </c>
      <c r="Y12855">
        <v>25800</v>
      </c>
      <c r="Z12855">
        <v>2.56</v>
      </c>
    </row>
    <row r="12856" spans="1:26">
      <c r="A12856">
        <v>213297671</v>
      </c>
      <c r="B12856" t="s">
        <v>13068</v>
      </c>
      <c r="C12856" t="s">
        <v>3597</v>
      </c>
      <c r="D12856" t="s">
        <v>3614</v>
      </c>
      <c r="E12856" t="s">
        <v>4837</v>
      </c>
      <c r="F12856" t="s">
        <v>3600</v>
      </c>
      <c r="G12856">
        <v>213297671</v>
      </c>
      <c r="I12856" t="s">
        <v>3601</v>
      </c>
      <c r="J12856" t="s">
        <v>3616</v>
      </c>
      <c r="L12856" t="s">
        <v>12483</v>
      </c>
      <c r="P12856">
        <v>9.5</v>
      </c>
      <c r="Q12856">
        <v>17.5</v>
      </c>
      <c r="R12856">
        <v>8.1</v>
      </c>
      <c r="S12856" t="b">
        <v>0</v>
      </c>
      <c r="T12856" t="b">
        <v>0</v>
      </c>
      <c r="U12856" t="b">
        <v>0</v>
      </c>
      <c r="V12856">
        <v>32600</v>
      </c>
      <c r="W12856">
        <v>25800</v>
      </c>
      <c r="X12856">
        <v>2.56</v>
      </c>
      <c r="Y12856">
        <v>25800</v>
      </c>
      <c r="Z12856">
        <v>2.56</v>
      </c>
    </row>
    <row r="12857" spans="1:26">
      <c r="A12857">
        <v>213297669</v>
      </c>
      <c r="B12857" t="s">
        <v>13068</v>
      </c>
      <c r="C12857" t="s">
        <v>3597</v>
      </c>
      <c r="D12857" t="s">
        <v>3614</v>
      </c>
      <c r="E12857" t="s">
        <v>4841</v>
      </c>
      <c r="F12857" t="s">
        <v>3600</v>
      </c>
      <c r="G12857">
        <v>213297669</v>
      </c>
      <c r="I12857" t="s">
        <v>3601</v>
      </c>
      <c r="J12857" t="s">
        <v>3616</v>
      </c>
      <c r="L12857" t="s">
        <v>12483</v>
      </c>
      <c r="P12857">
        <v>9.5</v>
      </c>
      <c r="Q12857">
        <v>17.5</v>
      </c>
      <c r="R12857">
        <v>8.1</v>
      </c>
      <c r="S12857" t="b">
        <v>0</v>
      </c>
      <c r="T12857" t="b">
        <v>0</v>
      </c>
      <c r="U12857" t="b">
        <v>0</v>
      </c>
      <c r="V12857">
        <v>32600</v>
      </c>
      <c r="W12857">
        <v>25800</v>
      </c>
      <c r="X12857">
        <v>2.56</v>
      </c>
      <c r="Y12857">
        <v>25800</v>
      </c>
      <c r="Z12857">
        <v>2.56</v>
      </c>
    </row>
    <row r="12858" spans="1:26">
      <c r="A12858">
        <v>213297670</v>
      </c>
      <c r="B12858" t="s">
        <v>13068</v>
      </c>
      <c r="C12858" t="s">
        <v>3597</v>
      </c>
      <c r="D12858" t="s">
        <v>3614</v>
      </c>
      <c r="E12858" t="s">
        <v>4840</v>
      </c>
      <c r="F12858" t="s">
        <v>3600</v>
      </c>
      <c r="G12858">
        <v>213297670</v>
      </c>
      <c r="I12858" t="s">
        <v>3601</v>
      </c>
      <c r="J12858" t="s">
        <v>3616</v>
      </c>
      <c r="L12858" t="s">
        <v>12483</v>
      </c>
      <c r="P12858">
        <v>9.5</v>
      </c>
      <c r="Q12858">
        <v>17.5</v>
      </c>
      <c r="R12858">
        <v>8.1</v>
      </c>
      <c r="S12858" t="b">
        <v>0</v>
      </c>
      <c r="T12858" t="b">
        <v>0</v>
      </c>
      <c r="U12858" t="b">
        <v>0</v>
      </c>
      <c r="V12858">
        <v>32600</v>
      </c>
      <c r="W12858">
        <v>25800</v>
      </c>
      <c r="X12858">
        <v>2.56</v>
      </c>
      <c r="Y12858">
        <v>25800</v>
      </c>
      <c r="Z12858">
        <v>2.56</v>
      </c>
    </row>
    <row r="12859" spans="1:26">
      <c r="A12859">
        <v>213297672</v>
      </c>
      <c r="B12859" t="s">
        <v>13068</v>
      </c>
      <c r="C12859" t="s">
        <v>3597</v>
      </c>
      <c r="D12859" t="s">
        <v>3614</v>
      </c>
      <c r="E12859" t="s">
        <v>11496</v>
      </c>
      <c r="F12859" t="s">
        <v>3600</v>
      </c>
      <c r="G12859">
        <v>213297672</v>
      </c>
      <c r="I12859" t="s">
        <v>3601</v>
      </c>
      <c r="J12859" t="s">
        <v>3616</v>
      </c>
      <c r="L12859" t="s">
        <v>12483</v>
      </c>
      <c r="P12859">
        <v>9.5</v>
      </c>
      <c r="Q12859">
        <v>17.5</v>
      </c>
      <c r="R12859">
        <v>8.1</v>
      </c>
      <c r="S12859" t="b">
        <v>0</v>
      </c>
      <c r="T12859" t="b">
        <v>0</v>
      </c>
      <c r="U12859" t="b">
        <v>0</v>
      </c>
      <c r="V12859">
        <v>32600</v>
      </c>
      <c r="W12859">
        <v>25800</v>
      </c>
      <c r="X12859">
        <v>2.56</v>
      </c>
      <c r="Y12859">
        <v>25800</v>
      </c>
      <c r="Z12859">
        <v>2.56</v>
      </c>
    </row>
    <row r="12860" spans="1:26">
      <c r="A12860">
        <v>213297668</v>
      </c>
      <c r="B12860" t="s">
        <v>13068</v>
      </c>
      <c r="C12860" t="s">
        <v>3597</v>
      </c>
      <c r="D12860" t="s">
        <v>3614</v>
      </c>
      <c r="E12860" t="s">
        <v>4842</v>
      </c>
      <c r="F12860" t="s">
        <v>3600</v>
      </c>
      <c r="G12860">
        <v>213297668</v>
      </c>
      <c r="I12860" t="s">
        <v>3601</v>
      </c>
      <c r="J12860" t="s">
        <v>3616</v>
      </c>
      <c r="L12860" t="s">
        <v>12483</v>
      </c>
      <c r="P12860">
        <v>9.5</v>
      </c>
      <c r="Q12860">
        <v>17.5</v>
      </c>
      <c r="R12860">
        <v>8.1</v>
      </c>
      <c r="S12860" t="b">
        <v>0</v>
      </c>
      <c r="T12860" t="b">
        <v>0</v>
      </c>
      <c r="U12860" t="b">
        <v>0</v>
      </c>
      <c r="V12860">
        <v>32600</v>
      </c>
      <c r="W12860">
        <v>25800</v>
      </c>
      <c r="X12860">
        <v>2.56</v>
      </c>
      <c r="Y12860">
        <v>25800</v>
      </c>
      <c r="Z12860">
        <v>2.56</v>
      </c>
    </row>
    <row r="12861" spans="1:26">
      <c r="A12861">
        <v>213296728</v>
      </c>
      <c r="B12861" t="s">
        <v>13068</v>
      </c>
      <c r="C12861" t="s">
        <v>3597</v>
      </c>
      <c r="D12861" t="s">
        <v>3614</v>
      </c>
      <c r="E12861" t="s">
        <v>3615</v>
      </c>
      <c r="F12861" t="s">
        <v>3600</v>
      </c>
      <c r="G12861">
        <v>213296728</v>
      </c>
      <c r="I12861" t="s">
        <v>3601</v>
      </c>
      <c r="J12861" t="s">
        <v>3616</v>
      </c>
      <c r="L12861" t="s">
        <v>6065</v>
      </c>
      <c r="P12861">
        <v>10</v>
      </c>
      <c r="Q12861">
        <v>18</v>
      </c>
      <c r="R12861">
        <v>8.1</v>
      </c>
      <c r="S12861" t="b">
        <v>0</v>
      </c>
      <c r="T12861" t="b">
        <v>0</v>
      </c>
      <c r="U12861" t="b">
        <v>0</v>
      </c>
      <c r="V12861">
        <v>33200</v>
      </c>
      <c r="W12861">
        <v>24400</v>
      </c>
      <c r="X12861">
        <v>2.48</v>
      </c>
      <c r="Y12861">
        <v>24400</v>
      </c>
      <c r="Z12861">
        <v>2.48</v>
      </c>
    </row>
    <row r="12862" spans="1:26">
      <c r="A12862">
        <v>213297840</v>
      </c>
      <c r="B12862" t="s">
        <v>13068</v>
      </c>
      <c r="C12862" t="s">
        <v>3597</v>
      </c>
      <c r="D12862" t="s">
        <v>3614</v>
      </c>
      <c r="E12862" t="s">
        <v>4840</v>
      </c>
      <c r="F12862" t="s">
        <v>3600</v>
      </c>
      <c r="G12862">
        <v>213297840</v>
      </c>
      <c r="I12862" t="s">
        <v>3601</v>
      </c>
      <c r="J12862" t="s">
        <v>3616</v>
      </c>
      <c r="L12862" t="s">
        <v>6065</v>
      </c>
      <c r="P12862">
        <v>10</v>
      </c>
      <c r="Q12862">
        <v>18</v>
      </c>
      <c r="R12862">
        <v>8.1</v>
      </c>
      <c r="S12862" t="b">
        <v>0</v>
      </c>
      <c r="T12862" t="b">
        <v>0</v>
      </c>
      <c r="U12862" t="b">
        <v>0</v>
      </c>
      <c r="V12862">
        <v>33200</v>
      </c>
      <c r="W12862">
        <v>24400</v>
      </c>
      <c r="X12862">
        <v>2.48</v>
      </c>
      <c r="Y12862">
        <v>24400</v>
      </c>
      <c r="Z12862">
        <v>2.48</v>
      </c>
    </row>
    <row r="12863" spans="1:26">
      <c r="A12863">
        <v>213297842</v>
      </c>
      <c r="B12863" t="s">
        <v>13068</v>
      </c>
      <c r="C12863" t="s">
        <v>3597</v>
      </c>
      <c r="D12863" t="s">
        <v>3614</v>
      </c>
      <c r="E12863" t="s">
        <v>11496</v>
      </c>
      <c r="F12863" t="s">
        <v>3600</v>
      </c>
      <c r="G12863">
        <v>213297842</v>
      </c>
      <c r="I12863" t="s">
        <v>3601</v>
      </c>
      <c r="J12863" t="s">
        <v>3616</v>
      </c>
      <c r="L12863" t="s">
        <v>6065</v>
      </c>
      <c r="P12863">
        <v>10</v>
      </c>
      <c r="Q12863">
        <v>18</v>
      </c>
      <c r="R12863">
        <v>8.1</v>
      </c>
      <c r="S12863" t="b">
        <v>0</v>
      </c>
      <c r="T12863" t="b">
        <v>0</v>
      </c>
      <c r="U12863" t="b">
        <v>0</v>
      </c>
      <c r="V12863">
        <v>33200</v>
      </c>
      <c r="W12863">
        <v>24400</v>
      </c>
      <c r="X12863">
        <v>2.48</v>
      </c>
      <c r="Y12863">
        <v>24400</v>
      </c>
      <c r="Z12863">
        <v>2.48</v>
      </c>
    </row>
    <row r="12864" spans="1:26">
      <c r="A12864">
        <v>213297839</v>
      </c>
      <c r="B12864" t="s">
        <v>13068</v>
      </c>
      <c r="C12864" t="s">
        <v>3597</v>
      </c>
      <c r="D12864" t="s">
        <v>3614</v>
      </c>
      <c r="E12864" t="s">
        <v>4841</v>
      </c>
      <c r="F12864" t="s">
        <v>3600</v>
      </c>
      <c r="G12864">
        <v>213297839</v>
      </c>
      <c r="I12864" t="s">
        <v>3601</v>
      </c>
      <c r="J12864" t="s">
        <v>3616</v>
      </c>
      <c r="L12864" t="s">
        <v>6065</v>
      </c>
      <c r="P12864">
        <v>10</v>
      </c>
      <c r="Q12864">
        <v>18</v>
      </c>
      <c r="R12864">
        <v>8.1</v>
      </c>
      <c r="S12864" t="b">
        <v>0</v>
      </c>
      <c r="T12864" t="b">
        <v>0</v>
      </c>
      <c r="U12864" t="b">
        <v>0</v>
      </c>
      <c r="V12864">
        <v>33200</v>
      </c>
      <c r="W12864">
        <v>24400</v>
      </c>
      <c r="X12864">
        <v>2.48</v>
      </c>
      <c r="Y12864">
        <v>24400</v>
      </c>
      <c r="Z12864">
        <v>2.48</v>
      </c>
    </row>
    <row r="12865" spans="1:26">
      <c r="A12865">
        <v>213297841</v>
      </c>
      <c r="B12865" t="s">
        <v>13068</v>
      </c>
      <c r="C12865" t="s">
        <v>3597</v>
      </c>
      <c r="D12865" t="s">
        <v>3614</v>
      </c>
      <c r="E12865" t="s">
        <v>4837</v>
      </c>
      <c r="F12865" t="s">
        <v>3600</v>
      </c>
      <c r="G12865">
        <v>213297841</v>
      </c>
      <c r="I12865" t="s">
        <v>3601</v>
      </c>
      <c r="J12865" t="s">
        <v>3616</v>
      </c>
      <c r="L12865" t="s">
        <v>6065</v>
      </c>
      <c r="P12865">
        <v>10</v>
      </c>
      <c r="Q12865">
        <v>18</v>
      </c>
      <c r="R12865">
        <v>8.1</v>
      </c>
      <c r="S12865" t="b">
        <v>0</v>
      </c>
      <c r="T12865" t="b">
        <v>0</v>
      </c>
      <c r="U12865" t="b">
        <v>0</v>
      </c>
      <c r="V12865">
        <v>33200</v>
      </c>
      <c r="W12865">
        <v>24400</v>
      </c>
      <c r="X12865">
        <v>2.48</v>
      </c>
      <c r="Y12865">
        <v>24400</v>
      </c>
      <c r="Z12865">
        <v>2.48</v>
      </c>
    </row>
    <row r="12866" spans="1:26">
      <c r="A12866">
        <v>213297838</v>
      </c>
      <c r="B12866" t="s">
        <v>13068</v>
      </c>
      <c r="C12866" t="s">
        <v>3597</v>
      </c>
      <c r="D12866" t="s">
        <v>3614</v>
      </c>
      <c r="E12866" t="s">
        <v>4842</v>
      </c>
      <c r="F12866" t="s">
        <v>3600</v>
      </c>
      <c r="G12866">
        <v>213297838</v>
      </c>
      <c r="I12866" t="s">
        <v>3601</v>
      </c>
      <c r="J12866" t="s">
        <v>3616</v>
      </c>
      <c r="L12866" t="s">
        <v>6065</v>
      </c>
      <c r="P12866">
        <v>10</v>
      </c>
      <c r="Q12866">
        <v>18</v>
      </c>
      <c r="R12866">
        <v>8.1</v>
      </c>
      <c r="S12866" t="b">
        <v>0</v>
      </c>
      <c r="T12866" t="b">
        <v>0</v>
      </c>
      <c r="U12866" t="b">
        <v>0</v>
      </c>
      <c r="V12866">
        <v>33200</v>
      </c>
      <c r="W12866">
        <v>24400</v>
      </c>
      <c r="X12866">
        <v>2.48</v>
      </c>
      <c r="Y12866">
        <v>24400</v>
      </c>
      <c r="Z12866">
        <v>2.48</v>
      </c>
    </row>
    <row r="12867" spans="1:26">
      <c r="A12867">
        <v>213296729</v>
      </c>
      <c r="B12867" t="s">
        <v>13068</v>
      </c>
      <c r="C12867" t="s">
        <v>3597</v>
      </c>
      <c r="D12867" t="s">
        <v>3614</v>
      </c>
      <c r="E12867" t="s">
        <v>3615</v>
      </c>
      <c r="F12867" t="s">
        <v>3600</v>
      </c>
      <c r="G12867">
        <v>213296729</v>
      </c>
      <c r="I12867" t="s">
        <v>3601</v>
      </c>
      <c r="J12867" t="s">
        <v>3616</v>
      </c>
      <c r="L12867" t="s">
        <v>12496</v>
      </c>
      <c r="P12867">
        <v>10</v>
      </c>
      <c r="Q12867">
        <v>18</v>
      </c>
      <c r="R12867">
        <v>8.1</v>
      </c>
      <c r="S12867" t="b">
        <v>0</v>
      </c>
      <c r="T12867" t="b">
        <v>0</v>
      </c>
      <c r="U12867" t="b">
        <v>0</v>
      </c>
      <c r="V12867">
        <v>33200</v>
      </c>
      <c r="W12867">
        <v>24400</v>
      </c>
      <c r="X12867">
        <v>2.48</v>
      </c>
      <c r="Y12867">
        <v>24400</v>
      </c>
      <c r="Z12867">
        <v>2.48</v>
      </c>
    </row>
    <row r="12868" spans="1:26">
      <c r="A12868">
        <v>213297844</v>
      </c>
      <c r="B12868" t="s">
        <v>13068</v>
      </c>
      <c r="C12868" t="s">
        <v>3597</v>
      </c>
      <c r="D12868" t="s">
        <v>3614</v>
      </c>
      <c r="E12868" t="s">
        <v>4841</v>
      </c>
      <c r="F12868" t="s">
        <v>3600</v>
      </c>
      <c r="G12868">
        <v>213297844</v>
      </c>
      <c r="I12868" t="s">
        <v>3601</v>
      </c>
      <c r="J12868" t="s">
        <v>3616</v>
      </c>
      <c r="L12868" t="s">
        <v>12496</v>
      </c>
      <c r="P12868">
        <v>10</v>
      </c>
      <c r="Q12868">
        <v>18</v>
      </c>
      <c r="R12868">
        <v>8.1</v>
      </c>
      <c r="S12868" t="b">
        <v>0</v>
      </c>
      <c r="T12868" t="b">
        <v>0</v>
      </c>
      <c r="U12868" t="b">
        <v>0</v>
      </c>
      <c r="V12868">
        <v>33200</v>
      </c>
      <c r="W12868">
        <v>24400</v>
      </c>
      <c r="X12868">
        <v>2.48</v>
      </c>
      <c r="Y12868">
        <v>24400</v>
      </c>
      <c r="Z12868">
        <v>2.48</v>
      </c>
    </row>
    <row r="12869" spans="1:26">
      <c r="A12869">
        <v>213297843</v>
      </c>
      <c r="B12869" t="s">
        <v>13068</v>
      </c>
      <c r="C12869" t="s">
        <v>3597</v>
      </c>
      <c r="D12869" t="s">
        <v>3614</v>
      </c>
      <c r="E12869" t="s">
        <v>4842</v>
      </c>
      <c r="F12869" t="s">
        <v>3600</v>
      </c>
      <c r="G12869">
        <v>213297843</v>
      </c>
      <c r="I12869" t="s">
        <v>3601</v>
      </c>
      <c r="J12869" t="s">
        <v>3616</v>
      </c>
      <c r="L12869" t="s">
        <v>12496</v>
      </c>
      <c r="P12869">
        <v>10</v>
      </c>
      <c r="Q12869">
        <v>18</v>
      </c>
      <c r="R12869">
        <v>8.1</v>
      </c>
      <c r="S12869" t="b">
        <v>0</v>
      </c>
      <c r="T12869" t="b">
        <v>0</v>
      </c>
      <c r="U12869" t="b">
        <v>0</v>
      </c>
      <c r="V12869">
        <v>33200</v>
      </c>
      <c r="W12869">
        <v>24400</v>
      </c>
      <c r="X12869">
        <v>2.48</v>
      </c>
      <c r="Y12869">
        <v>24400</v>
      </c>
      <c r="Z12869">
        <v>2.48</v>
      </c>
    </row>
    <row r="12870" spans="1:26">
      <c r="A12870">
        <v>213297847</v>
      </c>
      <c r="B12870" t="s">
        <v>13068</v>
      </c>
      <c r="C12870" t="s">
        <v>3597</v>
      </c>
      <c r="D12870" t="s">
        <v>3614</v>
      </c>
      <c r="E12870" t="s">
        <v>11496</v>
      </c>
      <c r="F12870" t="s">
        <v>3600</v>
      </c>
      <c r="G12870">
        <v>213297847</v>
      </c>
      <c r="I12870" t="s">
        <v>3601</v>
      </c>
      <c r="J12870" t="s">
        <v>3616</v>
      </c>
      <c r="L12870" t="s">
        <v>12496</v>
      </c>
      <c r="P12870">
        <v>10</v>
      </c>
      <c r="Q12870">
        <v>18</v>
      </c>
      <c r="R12870">
        <v>8.1</v>
      </c>
      <c r="S12870" t="b">
        <v>0</v>
      </c>
      <c r="T12870" t="b">
        <v>0</v>
      </c>
      <c r="U12870" t="b">
        <v>0</v>
      </c>
      <c r="V12870">
        <v>33200</v>
      </c>
      <c r="W12870">
        <v>24400</v>
      </c>
      <c r="X12870">
        <v>2.48</v>
      </c>
      <c r="Y12870">
        <v>24400</v>
      </c>
      <c r="Z12870">
        <v>2.48</v>
      </c>
    </row>
    <row r="12871" spans="1:26">
      <c r="A12871">
        <v>213297846</v>
      </c>
      <c r="B12871" t="s">
        <v>13068</v>
      </c>
      <c r="C12871" t="s">
        <v>3597</v>
      </c>
      <c r="D12871" t="s">
        <v>3614</v>
      </c>
      <c r="E12871" t="s">
        <v>4837</v>
      </c>
      <c r="F12871" t="s">
        <v>3600</v>
      </c>
      <c r="G12871">
        <v>213297846</v>
      </c>
      <c r="I12871" t="s">
        <v>3601</v>
      </c>
      <c r="J12871" t="s">
        <v>3616</v>
      </c>
      <c r="L12871" t="s">
        <v>12496</v>
      </c>
      <c r="P12871">
        <v>10</v>
      </c>
      <c r="Q12871">
        <v>18</v>
      </c>
      <c r="R12871">
        <v>8.1</v>
      </c>
      <c r="S12871" t="b">
        <v>0</v>
      </c>
      <c r="T12871" t="b">
        <v>0</v>
      </c>
      <c r="U12871" t="b">
        <v>0</v>
      </c>
      <c r="V12871">
        <v>33200</v>
      </c>
      <c r="W12871">
        <v>24400</v>
      </c>
      <c r="X12871">
        <v>2.48</v>
      </c>
      <c r="Y12871">
        <v>24400</v>
      </c>
      <c r="Z12871">
        <v>2.48</v>
      </c>
    </row>
    <row r="12872" spans="1:26">
      <c r="A12872">
        <v>213297845</v>
      </c>
      <c r="B12872" t="s">
        <v>13068</v>
      </c>
      <c r="C12872" t="s">
        <v>3597</v>
      </c>
      <c r="D12872" t="s">
        <v>3614</v>
      </c>
      <c r="E12872" t="s">
        <v>4840</v>
      </c>
      <c r="F12872" t="s">
        <v>3600</v>
      </c>
      <c r="G12872">
        <v>213297845</v>
      </c>
      <c r="I12872" t="s">
        <v>3601</v>
      </c>
      <c r="J12872" t="s">
        <v>3616</v>
      </c>
      <c r="L12872" t="s">
        <v>12496</v>
      </c>
      <c r="P12872">
        <v>10</v>
      </c>
      <c r="Q12872">
        <v>18</v>
      </c>
      <c r="R12872">
        <v>8.1</v>
      </c>
      <c r="S12872" t="b">
        <v>0</v>
      </c>
      <c r="T12872" t="b">
        <v>0</v>
      </c>
      <c r="U12872" t="b">
        <v>0</v>
      </c>
      <c r="V12872">
        <v>33200</v>
      </c>
      <c r="W12872">
        <v>24400</v>
      </c>
      <c r="X12872">
        <v>2.48</v>
      </c>
      <c r="Y12872">
        <v>24400</v>
      </c>
      <c r="Z12872">
        <v>2.48</v>
      </c>
    </row>
    <row r="12873" spans="1:26">
      <c r="A12873">
        <v>211635176</v>
      </c>
      <c r="B12873" t="s">
        <v>9028</v>
      </c>
      <c r="C12873" t="s">
        <v>3597</v>
      </c>
      <c r="D12873" t="s">
        <v>13088</v>
      </c>
      <c r="E12873" t="s">
        <v>3693</v>
      </c>
      <c r="F12873" t="s">
        <v>3600</v>
      </c>
      <c r="G12873">
        <v>211635176</v>
      </c>
      <c r="I12873" t="s">
        <v>3601</v>
      </c>
      <c r="J12873" t="s">
        <v>9241</v>
      </c>
      <c r="K12873" t="s">
        <v>3624</v>
      </c>
      <c r="L12873" t="s">
        <v>9259</v>
      </c>
      <c r="P12873">
        <v>11.7</v>
      </c>
      <c r="Q12873">
        <v>15.6</v>
      </c>
      <c r="R12873">
        <v>8.1</v>
      </c>
      <c r="S12873" t="b">
        <v>0</v>
      </c>
      <c r="T12873" t="b">
        <v>0</v>
      </c>
      <c r="U12873" t="b">
        <v>1</v>
      </c>
      <c r="V12873">
        <v>17200</v>
      </c>
      <c r="W12873">
        <v>13600</v>
      </c>
      <c r="X12873">
        <v>2.2999999999999998</v>
      </c>
      <c r="Y12873">
        <v>24000</v>
      </c>
      <c r="Z12873">
        <v>1.95</v>
      </c>
    </row>
    <row r="12874" spans="1:26">
      <c r="A12874">
        <v>211635177</v>
      </c>
      <c r="B12874" t="s">
        <v>9028</v>
      </c>
      <c r="C12874" t="s">
        <v>3597</v>
      </c>
      <c r="D12874" t="s">
        <v>13088</v>
      </c>
      <c r="E12874" t="s">
        <v>3693</v>
      </c>
      <c r="F12874" t="s">
        <v>3600</v>
      </c>
      <c r="G12874">
        <v>211635177</v>
      </c>
      <c r="I12874" t="s">
        <v>3601</v>
      </c>
      <c r="J12874" t="s">
        <v>9243</v>
      </c>
      <c r="K12874" t="s">
        <v>3624</v>
      </c>
      <c r="L12874" t="s">
        <v>5282</v>
      </c>
      <c r="P12874">
        <v>10</v>
      </c>
      <c r="Q12874">
        <v>16.2</v>
      </c>
      <c r="R12874">
        <v>8.6999999999999993</v>
      </c>
      <c r="S12874" t="b">
        <v>0</v>
      </c>
      <c r="T12874" t="b">
        <v>0</v>
      </c>
      <c r="U12874" t="b">
        <v>1</v>
      </c>
      <c r="V12874">
        <v>23400</v>
      </c>
      <c r="W12874">
        <v>19400</v>
      </c>
      <c r="X12874">
        <v>2.5499999999999998</v>
      </c>
      <c r="Y12874">
        <v>25500</v>
      </c>
      <c r="Z12874">
        <v>2.2599999999999998</v>
      </c>
    </row>
    <row r="12875" spans="1:26">
      <c r="A12875">
        <v>209832205</v>
      </c>
      <c r="B12875" t="s">
        <v>8941</v>
      </c>
      <c r="C12875" t="s">
        <v>3597</v>
      </c>
      <c r="D12875" t="s">
        <v>3743</v>
      </c>
      <c r="E12875" t="s">
        <v>3752</v>
      </c>
      <c r="F12875" t="s">
        <v>3621</v>
      </c>
      <c r="G12875">
        <v>209832205</v>
      </c>
      <c r="I12875" t="s">
        <v>3622</v>
      </c>
      <c r="J12875" t="s">
        <v>10913</v>
      </c>
      <c r="K12875" t="s">
        <v>3624</v>
      </c>
      <c r="L12875" t="s">
        <v>8960</v>
      </c>
      <c r="M12875">
        <v>14</v>
      </c>
      <c r="N12875">
        <v>22.2</v>
      </c>
      <c r="O12875">
        <v>12.5</v>
      </c>
      <c r="P12875">
        <v>14</v>
      </c>
      <c r="Q12875">
        <v>22.3</v>
      </c>
      <c r="R12875">
        <v>10.4</v>
      </c>
      <c r="S12875" t="b">
        <v>0</v>
      </c>
      <c r="T12875" t="b">
        <v>0</v>
      </c>
      <c r="U12875" t="b">
        <v>1</v>
      </c>
      <c r="V12875">
        <v>14000</v>
      </c>
      <c r="W12875">
        <v>10000</v>
      </c>
      <c r="X12875">
        <v>3.53</v>
      </c>
      <c r="Y12875">
        <v>22730</v>
      </c>
      <c r="Z12875">
        <v>2.16</v>
      </c>
    </row>
    <row r="12876" spans="1:26">
      <c r="A12876">
        <v>209832994</v>
      </c>
      <c r="B12876" t="s">
        <v>8941</v>
      </c>
      <c r="C12876" t="s">
        <v>3597</v>
      </c>
      <c r="D12876" t="s">
        <v>3743</v>
      </c>
      <c r="E12876" t="s">
        <v>3747</v>
      </c>
      <c r="F12876" t="s">
        <v>3621</v>
      </c>
      <c r="G12876">
        <v>209832994</v>
      </c>
      <c r="I12876" t="s">
        <v>3622</v>
      </c>
      <c r="J12876" t="s">
        <v>10913</v>
      </c>
      <c r="K12876" t="s">
        <v>3624</v>
      </c>
      <c r="L12876" t="s">
        <v>8961</v>
      </c>
      <c r="M12876">
        <v>14</v>
      </c>
      <c r="N12876">
        <v>22.2</v>
      </c>
      <c r="O12876">
        <v>12.5</v>
      </c>
      <c r="P12876">
        <v>14</v>
      </c>
      <c r="Q12876">
        <v>22.3</v>
      </c>
      <c r="R12876">
        <v>10.4</v>
      </c>
      <c r="S12876" t="b">
        <v>0</v>
      </c>
      <c r="T12876" t="b">
        <v>0</v>
      </c>
      <c r="U12876" t="b">
        <v>1</v>
      </c>
      <c r="V12876">
        <v>14000</v>
      </c>
      <c r="W12876">
        <v>10000</v>
      </c>
      <c r="X12876">
        <v>3.53</v>
      </c>
      <c r="Y12876">
        <v>22730</v>
      </c>
      <c r="Z12876">
        <v>2.16</v>
      </c>
    </row>
    <row r="12877" spans="1:26">
      <c r="A12877">
        <v>209832995</v>
      </c>
      <c r="B12877" t="s">
        <v>8941</v>
      </c>
      <c r="C12877" t="s">
        <v>3597</v>
      </c>
      <c r="D12877" t="s">
        <v>3743</v>
      </c>
      <c r="E12877" t="s">
        <v>3744</v>
      </c>
      <c r="F12877" t="s">
        <v>3621</v>
      </c>
      <c r="G12877">
        <v>209832995</v>
      </c>
      <c r="I12877" t="s">
        <v>3622</v>
      </c>
      <c r="J12877" t="s">
        <v>10913</v>
      </c>
      <c r="K12877" t="s">
        <v>3624</v>
      </c>
      <c r="L12877" t="s">
        <v>8959</v>
      </c>
      <c r="M12877">
        <v>14</v>
      </c>
      <c r="N12877">
        <v>22.2</v>
      </c>
      <c r="O12877">
        <v>12.5</v>
      </c>
      <c r="P12877">
        <v>14</v>
      </c>
      <c r="Q12877">
        <v>22.3</v>
      </c>
      <c r="R12877">
        <v>10.4</v>
      </c>
      <c r="S12877" t="b">
        <v>0</v>
      </c>
      <c r="T12877" t="b">
        <v>0</v>
      </c>
      <c r="U12877" t="b">
        <v>1</v>
      </c>
      <c r="V12877">
        <v>14000</v>
      </c>
      <c r="W12877">
        <v>10000</v>
      </c>
      <c r="X12877">
        <v>3.53</v>
      </c>
      <c r="Y12877">
        <v>22730</v>
      </c>
      <c r="Z12877">
        <v>2.16</v>
      </c>
    </row>
    <row r="12878" spans="1:26">
      <c r="A12878">
        <v>209832206</v>
      </c>
      <c r="B12878" t="s">
        <v>8941</v>
      </c>
      <c r="C12878" t="s">
        <v>3597</v>
      </c>
      <c r="D12878" t="s">
        <v>3743</v>
      </c>
      <c r="E12878" t="s">
        <v>3752</v>
      </c>
      <c r="F12878" t="s">
        <v>3621</v>
      </c>
      <c r="G12878">
        <v>209832206</v>
      </c>
      <c r="I12878" t="s">
        <v>3622</v>
      </c>
      <c r="J12878" t="s">
        <v>10914</v>
      </c>
      <c r="K12878" t="s">
        <v>3624</v>
      </c>
      <c r="L12878" t="s">
        <v>8960</v>
      </c>
      <c r="M12878">
        <v>14</v>
      </c>
      <c r="N12878">
        <v>22.2</v>
      </c>
      <c r="O12878">
        <v>12</v>
      </c>
      <c r="P12878">
        <v>14</v>
      </c>
      <c r="Q12878">
        <v>22.3</v>
      </c>
      <c r="R12878">
        <v>9.9</v>
      </c>
      <c r="S12878" t="b">
        <v>0</v>
      </c>
      <c r="T12878" t="b">
        <v>0</v>
      </c>
      <c r="U12878" t="b">
        <v>1</v>
      </c>
      <c r="V12878">
        <v>14000</v>
      </c>
      <c r="W12878">
        <v>10000</v>
      </c>
      <c r="X12878">
        <v>3.08</v>
      </c>
      <c r="Y12878">
        <v>22730</v>
      </c>
      <c r="Z12878">
        <v>2.08</v>
      </c>
    </row>
    <row r="12879" spans="1:26">
      <c r="A12879">
        <v>207679242</v>
      </c>
      <c r="B12879" t="s">
        <v>9077</v>
      </c>
      <c r="C12879" t="s">
        <v>3597</v>
      </c>
      <c r="D12879" t="s">
        <v>3743</v>
      </c>
      <c r="E12879" t="s">
        <v>3752</v>
      </c>
      <c r="F12879" t="s">
        <v>3621</v>
      </c>
      <c r="G12879">
        <v>207679242</v>
      </c>
      <c r="I12879" t="s">
        <v>3622</v>
      </c>
      <c r="J12879" t="s">
        <v>10921</v>
      </c>
      <c r="K12879" t="s">
        <v>3624</v>
      </c>
      <c r="L12879" t="s">
        <v>9096</v>
      </c>
      <c r="M12879">
        <v>15.4</v>
      </c>
      <c r="N12879">
        <v>27</v>
      </c>
      <c r="O12879">
        <v>12.8</v>
      </c>
      <c r="P12879">
        <v>15.4</v>
      </c>
      <c r="Q12879">
        <v>28.4</v>
      </c>
      <c r="R12879">
        <v>10.9</v>
      </c>
      <c r="S12879" t="b">
        <v>0</v>
      </c>
      <c r="T12879" t="b">
        <v>0</v>
      </c>
      <c r="U12879" t="b">
        <v>1</v>
      </c>
      <c r="V12879">
        <v>9000</v>
      </c>
      <c r="W12879">
        <v>6500</v>
      </c>
      <c r="X12879">
        <v>2.61</v>
      </c>
      <c r="Y12879">
        <v>10200</v>
      </c>
      <c r="Z12879">
        <v>2.4300000000000002</v>
      </c>
    </row>
    <row r="12880" spans="1:26">
      <c r="A12880">
        <v>207705479</v>
      </c>
      <c r="B12880" t="s">
        <v>9077</v>
      </c>
      <c r="C12880" t="s">
        <v>3597</v>
      </c>
      <c r="D12880" t="s">
        <v>3743</v>
      </c>
      <c r="E12880" t="s">
        <v>3744</v>
      </c>
      <c r="F12880" t="s">
        <v>3621</v>
      </c>
      <c r="G12880">
        <v>207705479</v>
      </c>
      <c r="I12880" t="s">
        <v>3622</v>
      </c>
      <c r="J12880" t="s">
        <v>10921</v>
      </c>
      <c r="K12880" t="s">
        <v>3624</v>
      </c>
      <c r="L12880" t="s">
        <v>9097</v>
      </c>
      <c r="M12880">
        <v>15.4</v>
      </c>
      <c r="N12880">
        <v>27</v>
      </c>
      <c r="O12880">
        <v>12.8</v>
      </c>
      <c r="P12880">
        <v>15.4</v>
      </c>
      <c r="Q12880">
        <v>28.4</v>
      </c>
      <c r="R12880">
        <v>10.9</v>
      </c>
      <c r="S12880" t="b">
        <v>0</v>
      </c>
      <c r="T12880" t="b">
        <v>0</v>
      </c>
      <c r="U12880" t="b">
        <v>1</v>
      </c>
      <c r="V12880">
        <v>9000</v>
      </c>
      <c r="W12880">
        <v>6500</v>
      </c>
      <c r="X12880">
        <v>2.61</v>
      </c>
      <c r="Y12880">
        <v>10200</v>
      </c>
      <c r="Z12880">
        <v>2.4300000000000002</v>
      </c>
    </row>
    <row r="12881" spans="1:26">
      <c r="A12881">
        <v>207705485</v>
      </c>
      <c r="B12881" t="s">
        <v>9077</v>
      </c>
      <c r="C12881" t="s">
        <v>3597</v>
      </c>
      <c r="D12881" t="s">
        <v>3743</v>
      </c>
      <c r="E12881" t="s">
        <v>3747</v>
      </c>
      <c r="F12881" t="s">
        <v>3621</v>
      </c>
      <c r="G12881">
        <v>207705485</v>
      </c>
      <c r="I12881" t="s">
        <v>3622</v>
      </c>
      <c r="J12881" t="s">
        <v>10921</v>
      </c>
      <c r="K12881" t="s">
        <v>3624</v>
      </c>
      <c r="L12881" t="s">
        <v>9098</v>
      </c>
      <c r="M12881">
        <v>15.4</v>
      </c>
      <c r="N12881">
        <v>27</v>
      </c>
      <c r="O12881">
        <v>12.8</v>
      </c>
      <c r="P12881">
        <v>15.4</v>
      </c>
      <c r="Q12881">
        <v>28.4</v>
      </c>
      <c r="R12881">
        <v>10.9</v>
      </c>
      <c r="S12881" t="b">
        <v>0</v>
      </c>
      <c r="T12881" t="b">
        <v>0</v>
      </c>
      <c r="U12881" t="b">
        <v>1</v>
      </c>
      <c r="V12881">
        <v>9000</v>
      </c>
      <c r="W12881">
        <v>6500</v>
      </c>
      <c r="X12881">
        <v>2.61</v>
      </c>
      <c r="Y12881">
        <v>10200</v>
      </c>
      <c r="Z12881">
        <v>2.4300000000000002</v>
      </c>
    </row>
    <row r="12882" spans="1:26">
      <c r="A12882">
        <v>207705492</v>
      </c>
      <c r="B12882" t="s">
        <v>10193</v>
      </c>
      <c r="C12882" t="s">
        <v>3597</v>
      </c>
      <c r="D12882" t="s">
        <v>3743</v>
      </c>
      <c r="E12882" t="s">
        <v>3744</v>
      </c>
      <c r="F12882" t="s">
        <v>3621</v>
      </c>
      <c r="G12882">
        <v>207705492</v>
      </c>
      <c r="I12882" t="s">
        <v>3622</v>
      </c>
      <c r="J12882" t="s">
        <v>10922</v>
      </c>
      <c r="K12882" t="s">
        <v>3624</v>
      </c>
      <c r="L12882" t="s">
        <v>9097</v>
      </c>
      <c r="M12882">
        <v>15.4</v>
      </c>
      <c r="N12882">
        <v>27</v>
      </c>
      <c r="O12882">
        <v>11.8</v>
      </c>
      <c r="P12882">
        <v>15.4</v>
      </c>
      <c r="Q12882">
        <v>28.4</v>
      </c>
      <c r="R12882">
        <v>9.6</v>
      </c>
      <c r="S12882" t="b">
        <v>0</v>
      </c>
      <c r="T12882" t="b">
        <v>0</v>
      </c>
      <c r="U12882" t="b">
        <v>1</v>
      </c>
      <c r="V12882">
        <v>9000</v>
      </c>
      <c r="W12882">
        <v>5700</v>
      </c>
      <c r="X12882">
        <v>2.57</v>
      </c>
      <c r="Y12882">
        <v>11500</v>
      </c>
      <c r="Z12882">
        <v>2.39</v>
      </c>
    </row>
    <row r="12883" spans="1:26">
      <c r="A12883">
        <v>207705499</v>
      </c>
      <c r="B12883" t="s">
        <v>10193</v>
      </c>
      <c r="C12883" t="s">
        <v>3597</v>
      </c>
      <c r="D12883" t="s">
        <v>3743</v>
      </c>
      <c r="E12883" t="s">
        <v>3747</v>
      </c>
      <c r="F12883" t="s">
        <v>3621</v>
      </c>
      <c r="G12883">
        <v>207705499</v>
      </c>
      <c r="I12883" t="s">
        <v>3622</v>
      </c>
      <c r="J12883" t="s">
        <v>10922</v>
      </c>
      <c r="K12883" t="s">
        <v>3624</v>
      </c>
      <c r="L12883" t="s">
        <v>9098</v>
      </c>
      <c r="M12883">
        <v>15.4</v>
      </c>
      <c r="N12883">
        <v>27</v>
      </c>
      <c r="O12883">
        <v>11.8</v>
      </c>
      <c r="P12883">
        <v>15.4</v>
      </c>
      <c r="Q12883">
        <v>28.4</v>
      </c>
      <c r="R12883">
        <v>9.6</v>
      </c>
      <c r="S12883" t="b">
        <v>0</v>
      </c>
      <c r="T12883" t="b">
        <v>0</v>
      </c>
      <c r="U12883" t="b">
        <v>1</v>
      </c>
      <c r="V12883">
        <v>9000</v>
      </c>
      <c r="W12883">
        <v>5700</v>
      </c>
      <c r="X12883">
        <v>2.57</v>
      </c>
      <c r="Y12883">
        <v>11500</v>
      </c>
      <c r="Z12883">
        <v>2.39</v>
      </c>
    </row>
    <row r="12884" spans="1:26">
      <c r="A12884">
        <v>207679252</v>
      </c>
      <c r="B12884" t="s">
        <v>9261</v>
      </c>
      <c r="C12884" t="s">
        <v>3597</v>
      </c>
      <c r="D12884" t="s">
        <v>3743</v>
      </c>
      <c r="E12884" t="s">
        <v>3752</v>
      </c>
      <c r="F12884" t="s">
        <v>3621</v>
      </c>
      <c r="G12884">
        <v>207679252</v>
      </c>
      <c r="I12884" t="s">
        <v>3622</v>
      </c>
      <c r="J12884" t="s">
        <v>10922</v>
      </c>
      <c r="K12884" t="s">
        <v>3624</v>
      </c>
      <c r="L12884" t="s">
        <v>9096</v>
      </c>
      <c r="M12884">
        <v>15.4</v>
      </c>
      <c r="N12884">
        <v>27</v>
      </c>
      <c r="O12884">
        <v>11.8</v>
      </c>
      <c r="P12884">
        <v>15.4</v>
      </c>
      <c r="Q12884">
        <v>28.4</v>
      </c>
      <c r="R12884">
        <v>9.6</v>
      </c>
      <c r="S12884" t="b">
        <v>0</v>
      </c>
      <c r="T12884" t="b">
        <v>0</v>
      </c>
      <c r="U12884" t="b">
        <v>1</v>
      </c>
      <c r="V12884">
        <v>9000</v>
      </c>
      <c r="W12884">
        <v>5700</v>
      </c>
      <c r="X12884">
        <v>2.57</v>
      </c>
      <c r="Y12884">
        <v>11500</v>
      </c>
      <c r="Z12884">
        <v>2.39</v>
      </c>
    </row>
    <row r="12885" spans="1:26">
      <c r="A12885">
        <v>207679243</v>
      </c>
      <c r="B12885" t="s">
        <v>9077</v>
      </c>
      <c r="C12885" t="s">
        <v>3597</v>
      </c>
      <c r="D12885" t="s">
        <v>3743</v>
      </c>
      <c r="E12885" t="s">
        <v>3752</v>
      </c>
      <c r="F12885" t="s">
        <v>3621</v>
      </c>
      <c r="G12885">
        <v>207679243</v>
      </c>
      <c r="I12885" t="s">
        <v>3622</v>
      </c>
      <c r="J12885" t="s">
        <v>10923</v>
      </c>
      <c r="K12885" t="s">
        <v>3624</v>
      </c>
      <c r="L12885" t="s">
        <v>9100</v>
      </c>
      <c r="M12885">
        <v>13.1</v>
      </c>
      <c r="N12885">
        <v>23.1</v>
      </c>
      <c r="O12885">
        <v>13.2</v>
      </c>
      <c r="P12885">
        <v>13.05</v>
      </c>
      <c r="Q12885">
        <v>25.6</v>
      </c>
      <c r="R12885">
        <v>10.7</v>
      </c>
      <c r="S12885" t="b">
        <v>0</v>
      </c>
      <c r="T12885" t="b">
        <v>0</v>
      </c>
      <c r="U12885" t="b">
        <v>1</v>
      </c>
      <c r="V12885">
        <v>12000</v>
      </c>
      <c r="W12885">
        <v>9000</v>
      </c>
      <c r="X12885">
        <v>2.64</v>
      </c>
      <c r="Y12885">
        <v>12000</v>
      </c>
      <c r="Z12885">
        <v>2.11</v>
      </c>
    </row>
    <row r="12886" spans="1:26">
      <c r="A12886">
        <v>207705480</v>
      </c>
      <c r="B12886" t="s">
        <v>9077</v>
      </c>
      <c r="C12886" t="s">
        <v>3597</v>
      </c>
      <c r="D12886" t="s">
        <v>3743</v>
      </c>
      <c r="E12886" t="s">
        <v>3744</v>
      </c>
      <c r="F12886" t="s">
        <v>3621</v>
      </c>
      <c r="G12886">
        <v>207705480</v>
      </c>
      <c r="I12886" t="s">
        <v>3622</v>
      </c>
      <c r="J12886" t="s">
        <v>10923</v>
      </c>
      <c r="K12886" t="s">
        <v>3624</v>
      </c>
      <c r="L12886" t="s">
        <v>9101</v>
      </c>
      <c r="M12886">
        <v>13.1</v>
      </c>
      <c r="N12886">
        <v>23.1</v>
      </c>
      <c r="O12886">
        <v>13.2</v>
      </c>
      <c r="P12886">
        <v>13.05</v>
      </c>
      <c r="Q12886">
        <v>25.6</v>
      </c>
      <c r="R12886">
        <v>10.7</v>
      </c>
      <c r="S12886" t="b">
        <v>0</v>
      </c>
      <c r="T12886" t="b">
        <v>0</v>
      </c>
      <c r="U12886" t="b">
        <v>1</v>
      </c>
      <c r="V12886">
        <v>12000</v>
      </c>
      <c r="W12886">
        <v>9000</v>
      </c>
      <c r="X12886">
        <v>2.64</v>
      </c>
      <c r="Y12886">
        <v>12000</v>
      </c>
      <c r="Z12886">
        <v>2.11</v>
      </c>
    </row>
    <row r="12887" spans="1:26">
      <c r="A12887">
        <v>207705487</v>
      </c>
      <c r="B12887" t="s">
        <v>9077</v>
      </c>
      <c r="C12887" t="s">
        <v>3597</v>
      </c>
      <c r="D12887" t="s">
        <v>3743</v>
      </c>
      <c r="E12887" t="s">
        <v>3747</v>
      </c>
      <c r="F12887" t="s">
        <v>3621</v>
      </c>
      <c r="G12887">
        <v>207705487</v>
      </c>
      <c r="I12887" t="s">
        <v>3622</v>
      </c>
      <c r="J12887" t="s">
        <v>10923</v>
      </c>
      <c r="K12887" t="s">
        <v>3624</v>
      </c>
      <c r="L12887" t="s">
        <v>9102</v>
      </c>
      <c r="M12887">
        <v>13.1</v>
      </c>
      <c r="N12887">
        <v>23.1</v>
      </c>
      <c r="O12887">
        <v>13.2</v>
      </c>
      <c r="P12887">
        <v>13.05</v>
      </c>
      <c r="Q12887">
        <v>25.6</v>
      </c>
      <c r="R12887">
        <v>10.7</v>
      </c>
      <c r="S12887" t="b">
        <v>0</v>
      </c>
      <c r="T12887" t="b">
        <v>0</v>
      </c>
      <c r="U12887" t="b">
        <v>1</v>
      </c>
      <c r="V12887">
        <v>12000</v>
      </c>
      <c r="W12887">
        <v>9000</v>
      </c>
      <c r="X12887">
        <v>2.64</v>
      </c>
      <c r="Y12887">
        <v>12000</v>
      </c>
      <c r="Z12887">
        <v>2.11</v>
      </c>
    </row>
    <row r="12888" spans="1:26">
      <c r="A12888">
        <v>207705494</v>
      </c>
      <c r="B12888" t="s">
        <v>10193</v>
      </c>
      <c r="C12888" t="s">
        <v>3597</v>
      </c>
      <c r="D12888" t="s">
        <v>3743</v>
      </c>
      <c r="E12888" t="s">
        <v>3744</v>
      </c>
      <c r="F12888" t="s">
        <v>3621</v>
      </c>
      <c r="G12888">
        <v>207705494</v>
      </c>
      <c r="I12888" t="s">
        <v>3622</v>
      </c>
      <c r="J12888" t="s">
        <v>10924</v>
      </c>
      <c r="K12888" t="s">
        <v>3624</v>
      </c>
      <c r="L12888" t="s">
        <v>9101</v>
      </c>
      <c r="M12888">
        <v>13.05</v>
      </c>
      <c r="N12888">
        <v>23.1</v>
      </c>
      <c r="O12888">
        <v>12.4</v>
      </c>
      <c r="P12888">
        <v>13.05</v>
      </c>
      <c r="Q12888">
        <v>21.7</v>
      </c>
      <c r="R12888">
        <v>9.6</v>
      </c>
      <c r="S12888" t="b">
        <v>0</v>
      </c>
      <c r="T12888" t="b">
        <v>0</v>
      </c>
      <c r="U12888" t="b">
        <v>1</v>
      </c>
      <c r="V12888">
        <v>12000</v>
      </c>
      <c r="W12888">
        <v>7600</v>
      </c>
      <c r="X12888">
        <v>2.72</v>
      </c>
      <c r="Y12888">
        <v>14700</v>
      </c>
      <c r="Z12888">
        <v>2.37</v>
      </c>
    </row>
    <row r="12889" spans="1:26">
      <c r="A12889">
        <v>207705500</v>
      </c>
      <c r="B12889" t="s">
        <v>10193</v>
      </c>
      <c r="C12889" t="s">
        <v>3597</v>
      </c>
      <c r="D12889" t="s">
        <v>3743</v>
      </c>
      <c r="E12889" t="s">
        <v>3747</v>
      </c>
      <c r="F12889" t="s">
        <v>3621</v>
      </c>
      <c r="G12889">
        <v>207705500</v>
      </c>
      <c r="I12889" t="s">
        <v>3622</v>
      </c>
      <c r="J12889" t="s">
        <v>10924</v>
      </c>
      <c r="K12889" t="s">
        <v>3624</v>
      </c>
      <c r="L12889" t="s">
        <v>9102</v>
      </c>
      <c r="M12889">
        <v>13.05</v>
      </c>
      <c r="N12889">
        <v>23.1</v>
      </c>
      <c r="O12889">
        <v>12.4</v>
      </c>
      <c r="P12889">
        <v>13.05</v>
      </c>
      <c r="Q12889">
        <v>21.7</v>
      </c>
      <c r="R12889">
        <v>9.6</v>
      </c>
      <c r="S12889" t="b">
        <v>0</v>
      </c>
      <c r="T12889" t="b">
        <v>0</v>
      </c>
      <c r="U12889" t="b">
        <v>1</v>
      </c>
      <c r="V12889">
        <v>12000</v>
      </c>
      <c r="W12889">
        <v>7600</v>
      </c>
      <c r="X12889">
        <v>2.72</v>
      </c>
      <c r="Y12889">
        <v>14700</v>
      </c>
      <c r="Z12889">
        <v>2.37</v>
      </c>
    </row>
    <row r="12890" spans="1:26">
      <c r="A12890">
        <v>207679253</v>
      </c>
      <c r="B12890" t="s">
        <v>9261</v>
      </c>
      <c r="C12890" t="s">
        <v>3597</v>
      </c>
      <c r="D12890" t="s">
        <v>3743</v>
      </c>
      <c r="E12890" t="s">
        <v>3752</v>
      </c>
      <c r="F12890" t="s">
        <v>3621</v>
      </c>
      <c r="G12890">
        <v>207679253</v>
      </c>
      <c r="I12890" t="s">
        <v>3622</v>
      </c>
      <c r="J12890" t="s">
        <v>10924</v>
      </c>
      <c r="K12890" t="s">
        <v>3624</v>
      </c>
      <c r="L12890" t="s">
        <v>9100</v>
      </c>
      <c r="M12890">
        <v>13.05</v>
      </c>
      <c r="N12890">
        <v>23.1</v>
      </c>
      <c r="O12890">
        <v>12.4</v>
      </c>
      <c r="P12890">
        <v>13.05</v>
      </c>
      <c r="Q12890">
        <v>21.7</v>
      </c>
      <c r="R12890">
        <v>9.6</v>
      </c>
      <c r="S12890" t="b">
        <v>0</v>
      </c>
      <c r="T12890" t="b">
        <v>0</v>
      </c>
      <c r="U12890" t="b">
        <v>1</v>
      </c>
      <c r="V12890">
        <v>12000</v>
      </c>
      <c r="W12890">
        <v>7600</v>
      </c>
      <c r="X12890">
        <v>2.72</v>
      </c>
      <c r="Y12890">
        <v>14700</v>
      </c>
      <c r="Z12890">
        <v>2.37</v>
      </c>
    </row>
    <row r="12891" spans="1:26">
      <c r="A12891">
        <v>207679244</v>
      </c>
      <c r="B12891" t="s">
        <v>9077</v>
      </c>
      <c r="C12891" t="s">
        <v>3597</v>
      </c>
      <c r="D12891" t="s">
        <v>3743</v>
      </c>
      <c r="E12891" t="s">
        <v>3752</v>
      </c>
      <c r="F12891" t="s">
        <v>3621</v>
      </c>
      <c r="G12891">
        <v>207679244</v>
      </c>
      <c r="I12891" t="s">
        <v>3622</v>
      </c>
      <c r="J12891" t="s">
        <v>10925</v>
      </c>
      <c r="K12891" t="s">
        <v>3624</v>
      </c>
      <c r="L12891" t="s">
        <v>9104</v>
      </c>
      <c r="M12891">
        <v>12.8</v>
      </c>
      <c r="N12891">
        <v>21.6</v>
      </c>
      <c r="O12891">
        <v>11.7</v>
      </c>
      <c r="P12891">
        <v>12.75</v>
      </c>
      <c r="Q12891">
        <v>21</v>
      </c>
      <c r="R12891">
        <v>11</v>
      </c>
      <c r="S12891" t="b">
        <v>0</v>
      </c>
      <c r="T12891" t="b">
        <v>0</v>
      </c>
      <c r="U12891" t="b">
        <v>1</v>
      </c>
      <c r="V12891">
        <v>14000</v>
      </c>
      <c r="W12891">
        <v>12100</v>
      </c>
      <c r="X12891">
        <v>2.67</v>
      </c>
      <c r="Y12891">
        <v>16400</v>
      </c>
      <c r="Z12891">
        <v>2.38</v>
      </c>
    </row>
    <row r="12892" spans="1:26">
      <c r="A12892">
        <v>207705482</v>
      </c>
      <c r="B12892" t="s">
        <v>9077</v>
      </c>
      <c r="C12892" t="s">
        <v>3597</v>
      </c>
      <c r="D12892" t="s">
        <v>3743</v>
      </c>
      <c r="E12892" t="s">
        <v>3744</v>
      </c>
      <c r="F12892" t="s">
        <v>3621</v>
      </c>
      <c r="G12892">
        <v>207705482</v>
      </c>
      <c r="I12892" t="s">
        <v>3622</v>
      </c>
      <c r="J12892" t="s">
        <v>10925</v>
      </c>
      <c r="K12892" t="s">
        <v>3624</v>
      </c>
      <c r="L12892" t="s">
        <v>9105</v>
      </c>
      <c r="M12892">
        <v>12.8</v>
      </c>
      <c r="N12892">
        <v>21.6</v>
      </c>
      <c r="O12892">
        <v>11.7</v>
      </c>
      <c r="P12892">
        <v>12.75</v>
      </c>
      <c r="Q12892">
        <v>21</v>
      </c>
      <c r="R12892">
        <v>11</v>
      </c>
      <c r="S12892" t="b">
        <v>0</v>
      </c>
      <c r="T12892" t="b">
        <v>0</v>
      </c>
      <c r="U12892" t="b">
        <v>1</v>
      </c>
      <c r="V12892">
        <v>14000</v>
      </c>
      <c r="W12892">
        <v>12100</v>
      </c>
      <c r="X12892">
        <v>2.67</v>
      </c>
      <c r="Y12892">
        <v>16400</v>
      </c>
      <c r="Z12892">
        <v>2.38</v>
      </c>
    </row>
    <row r="12893" spans="1:26">
      <c r="A12893">
        <v>207705488</v>
      </c>
      <c r="B12893" t="s">
        <v>9077</v>
      </c>
      <c r="C12893" t="s">
        <v>3597</v>
      </c>
      <c r="D12893" t="s">
        <v>3743</v>
      </c>
      <c r="E12893" t="s">
        <v>3747</v>
      </c>
      <c r="F12893" t="s">
        <v>3621</v>
      </c>
      <c r="G12893">
        <v>207705488</v>
      </c>
      <c r="I12893" t="s">
        <v>3622</v>
      </c>
      <c r="J12893" t="s">
        <v>10925</v>
      </c>
      <c r="K12893" t="s">
        <v>3624</v>
      </c>
      <c r="L12893" t="s">
        <v>9106</v>
      </c>
      <c r="M12893">
        <v>12.8</v>
      </c>
      <c r="N12893">
        <v>21.6</v>
      </c>
      <c r="O12893">
        <v>11.7</v>
      </c>
      <c r="P12893">
        <v>12.75</v>
      </c>
      <c r="Q12893">
        <v>21</v>
      </c>
      <c r="R12893">
        <v>11</v>
      </c>
      <c r="S12893" t="b">
        <v>0</v>
      </c>
      <c r="T12893" t="b">
        <v>0</v>
      </c>
      <c r="U12893" t="b">
        <v>1</v>
      </c>
      <c r="V12893">
        <v>14000</v>
      </c>
      <c r="W12893">
        <v>12100</v>
      </c>
      <c r="X12893">
        <v>2.67</v>
      </c>
      <c r="Y12893">
        <v>16400</v>
      </c>
      <c r="Z12893">
        <v>2.38</v>
      </c>
    </row>
    <row r="12894" spans="1:26">
      <c r="A12894">
        <v>207705495</v>
      </c>
      <c r="B12894" t="s">
        <v>10193</v>
      </c>
      <c r="C12894" t="s">
        <v>3597</v>
      </c>
      <c r="D12894" t="s">
        <v>3743</v>
      </c>
      <c r="E12894" t="s">
        <v>3744</v>
      </c>
      <c r="F12894" t="s">
        <v>3621</v>
      </c>
      <c r="G12894">
        <v>207705495</v>
      </c>
      <c r="I12894" t="s">
        <v>3622</v>
      </c>
      <c r="J12894" t="s">
        <v>10926</v>
      </c>
      <c r="K12894" t="s">
        <v>3624</v>
      </c>
      <c r="L12894" t="s">
        <v>9105</v>
      </c>
      <c r="M12894">
        <v>12.75</v>
      </c>
      <c r="N12894">
        <v>21.6</v>
      </c>
      <c r="O12894">
        <v>11.5</v>
      </c>
      <c r="P12894">
        <v>12.75</v>
      </c>
      <c r="Q12894">
        <v>21</v>
      </c>
      <c r="R12894">
        <v>9.4</v>
      </c>
      <c r="S12894" t="b">
        <v>0</v>
      </c>
      <c r="T12894" t="b">
        <v>0</v>
      </c>
      <c r="U12894" t="b">
        <v>0</v>
      </c>
      <c r="V12894">
        <v>14000</v>
      </c>
      <c r="W12894">
        <v>8700</v>
      </c>
      <c r="X12894">
        <v>2.68</v>
      </c>
      <c r="Y12894">
        <v>16800</v>
      </c>
      <c r="Z12894">
        <v>2.44</v>
      </c>
    </row>
    <row r="12895" spans="1:26">
      <c r="A12895">
        <v>207705501</v>
      </c>
      <c r="B12895" t="s">
        <v>10193</v>
      </c>
      <c r="C12895" t="s">
        <v>3597</v>
      </c>
      <c r="D12895" t="s">
        <v>3743</v>
      </c>
      <c r="E12895" t="s">
        <v>3747</v>
      </c>
      <c r="F12895" t="s">
        <v>3621</v>
      </c>
      <c r="G12895">
        <v>207705501</v>
      </c>
      <c r="I12895" t="s">
        <v>3622</v>
      </c>
      <c r="J12895" t="s">
        <v>10926</v>
      </c>
      <c r="K12895" t="s">
        <v>3624</v>
      </c>
      <c r="L12895" t="s">
        <v>9106</v>
      </c>
      <c r="M12895">
        <v>12.75</v>
      </c>
      <c r="N12895">
        <v>21.6</v>
      </c>
      <c r="O12895">
        <v>11.5</v>
      </c>
      <c r="P12895">
        <v>12.75</v>
      </c>
      <c r="Q12895">
        <v>21</v>
      </c>
      <c r="R12895">
        <v>9.4</v>
      </c>
      <c r="S12895" t="b">
        <v>0</v>
      </c>
      <c r="T12895" t="b">
        <v>0</v>
      </c>
      <c r="U12895" t="b">
        <v>0</v>
      </c>
      <c r="V12895">
        <v>14000</v>
      </c>
      <c r="W12895">
        <v>8700</v>
      </c>
      <c r="X12895">
        <v>2.68</v>
      </c>
      <c r="Y12895">
        <v>16800</v>
      </c>
      <c r="Z12895">
        <v>2.44</v>
      </c>
    </row>
    <row r="12896" spans="1:26">
      <c r="A12896">
        <v>207679254</v>
      </c>
      <c r="B12896" t="s">
        <v>9261</v>
      </c>
      <c r="C12896" t="s">
        <v>3597</v>
      </c>
      <c r="D12896" t="s">
        <v>3743</v>
      </c>
      <c r="E12896" t="s">
        <v>3752</v>
      </c>
      <c r="F12896" t="s">
        <v>3621</v>
      </c>
      <c r="G12896">
        <v>207679254</v>
      </c>
      <c r="I12896" t="s">
        <v>3622</v>
      </c>
      <c r="J12896" t="s">
        <v>10926</v>
      </c>
      <c r="K12896" t="s">
        <v>3624</v>
      </c>
      <c r="L12896" t="s">
        <v>9104</v>
      </c>
      <c r="M12896">
        <v>12.75</v>
      </c>
      <c r="N12896">
        <v>21.6</v>
      </c>
      <c r="O12896">
        <v>11.5</v>
      </c>
      <c r="P12896">
        <v>12.75</v>
      </c>
      <c r="Q12896">
        <v>21</v>
      </c>
      <c r="R12896">
        <v>9.4</v>
      </c>
      <c r="S12896" t="b">
        <v>0</v>
      </c>
      <c r="T12896" t="b">
        <v>0</v>
      </c>
      <c r="U12896" t="b">
        <v>0</v>
      </c>
      <c r="V12896">
        <v>14000</v>
      </c>
      <c r="W12896">
        <v>8700</v>
      </c>
      <c r="X12896">
        <v>2.68</v>
      </c>
      <c r="Y12896">
        <v>16800</v>
      </c>
      <c r="Z12896">
        <v>2.44</v>
      </c>
    </row>
    <row r="12897" spans="1:26">
      <c r="A12897">
        <v>207679245</v>
      </c>
      <c r="B12897" t="s">
        <v>9077</v>
      </c>
      <c r="C12897" t="s">
        <v>3597</v>
      </c>
      <c r="D12897" t="s">
        <v>3743</v>
      </c>
      <c r="E12897" t="s">
        <v>3752</v>
      </c>
      <c r="F12897" t="s">
        <v>3621</v>
      </c>
      <c r="G12897">
        <v>207679245</v>
      </c>
      <c r="I12897" t="s">
        <v>3622</v>
      </c>
      <c r="J12897" t="s">
        <v>10927</v>
      </c>
      <c r="K12897" t="s">
        <v>3624</v>
      </c>
      <c r="L12897" t="s">
        <v>9108</v>
      </c>
      <c r="M12897">
        <v>13.5</v>
      </c>
      <c r="N12897">
        <v>20.5</v>
      </c>
      <c r="O12897">
        <v>12</v>
      </c>
      <c r="P12897">
        <v>13.45</v>
      </c>
      <c r="Q12897">
        <v>21.5</v>
      </c>
      <c r="R12897">
        <v>10.3</v>
      </c>
      <c r="S12897" t="b">
        <v>0</v>
      </c>
      <c r="T12897" t="b">
        <v>0</v>
      </c>
      <c r="U12897" t="b">
        <v>1</v>
      </c>
      <c r="V12897">
        <v>18000</v>
      </c>
      <c r="W12897">
        <v>13300</v>
      </c>
      <c r="X12897">
        <v>2.67</v>
      </c>
      <c r="Y12897">
        <v>18200</v>
      </c>
      <c r="Z12897">
        <v>2.56</v>
      </c>
    </row>
    <row r="12898" spans="1:26">
      <c r="A12898">
        <v>207705483</v>
      </c>
      <c r="B12898" t="s">
        <v>9077</v>
      </c>
      <c r="C12898" t="s">
        <v>3597</v>
      </c>
      <c r="D12898" t="s">
        <v>3743</v>
      </c>
      <c r="E12898" t="s">
        <v>3744</v>
      </c>
      <c r="F12898" t="s">
        <v>3621</v>
      </c>
      <c r="G12898">
        <v>207705483</v>
      </c>
      <c r="I12898" t="s">
        <v>3622</v>
      </c>
      <c r="J12898" t="s">
        <v>10927</v>
      </c>
      <c r="K12898" t="s">
        <v>3624</v>
      </c>
      <c r="L12898" t="s">
        <v>9109</v>
      </c>
      <c r="M12898">
        <v>13.5</v>
      </c>
      <c r="N12898">
        <v>20.5</v>
      </c>
      <c r="O12898">
        <v>12</v>
      </c>
      <c r="P12898">
        <v>13.45</v>
      </c>
      <c r="Q12898">
        <v>21.5</v>
      </c>
      <c r="R12898">
        <v>10.3</v>
      </c>
      <c r="S12898" t="b">
        <v>0</v>
      </c>
      <c r="T12898" t="b">
        <v>0</v>
      </c>
      <c r="U12898" t="b">
        <v>1</v>
      </c>
      <c r="V12898">
        <v>18000</v>
      </c>
      <c r="W12898">
        <v>13300</v>
      </c>
      <c r="X12898">
        <v>2.67</v>
      </c>
      <c r="Y12898">
        <v>18200</v>
      </c>
      <c r="Z12898">
        <v>2.56</v>
      </c>
    </row>
    <row r="12899" spans="1:26">
      <c r="A12899">
        <v>207705490</v>
      </c>
      <c r="B12899" t="s">
        <v>9077</v>
      </c>
      <c r="C12899" t="s">
        <v>3597</v>
      </c>
      <c r="D12899" t="s">
        <v>3743</v>
      </c>
      <c r="E12899" t="s">
        <v>3747</v>
      </c>
      <c r="F12899" t="s">
        <v>3621</v>
      </c>
      <c r="G12899">
        <v>207705490</v>
      </c>
      <c r="I12899" t="s">
        <v>3622</v>
      </c>
      <c r="J12899" t="s">
        <v>10927</v>
      </c>
      <c r="K12899" t="s">
        <v>3624</v>
      </c>
      <c r="L12899" t="s">
        <v>9110</v>
      </c>
      <c r="M12899">
        <v>13.5</v>
      </c>
      <c r="N12899">
        <v>20.5</v>
      </c>
      <c r="O12899">
        <v>12</v>
      </c>
      <c r="P12899">
        <v>13.45</v>
      </c>
      <c r="Q12899">
        <v>21.5</v>
      </c>
      <c r="R12899">
        <v>10.3</v>
      </c>
      <c r="S12899" t="b">
        <v>0</v>
      </c>
      <c r="T12899" t="b">
        <v>0</v>
      </c>
      <c r="U12899" t="b">
        <v>1</v>
      </c>
      <c r="V12899">
        <v>18000</v>
      </c>
      <c r="W12899">
        <v>13300</v>
      </c>
      <c r="X12899">
        <v>2.67</v>
      </c>
      <c r="Y12899">
        <v>18200</v>
      </c>
      <c r="Z12899">
        <v>2.56</v>
      </c>
    </row>
    <row r="12900" spans="1:26">
      <c r="A12900">
        <v>207679246</v>
      </c>
      <c r="B12900" t="s">
        <v>9077</v>
      </c>
      <c r="C12900" t="s">
        <v>3597</v>
      </c>
      <c r="D12900" t="s">
        <v>3743</v>
      </c>
      <c r="E12900" t="s">
        <v>3752</v>
      </c>
      <c r="F12900" t="s">
        <v>3621</v>
      </c>
      <c r="G12900">
        <v>207679246</v>
      </c>
      <c r="I12900" t="s">
        <v>3622</v>
      </c>
      <c r="J12900" t="s">
        <v>10928</v>
      </c>
      <c r="K12900" t="s">
        <v>3624</v>
      </c>
      <c r="L12900" t="s">
        <v>9112</v>
      </c>
      <c r="M12900">
        <v>12.6</v>
      </c>
      <c r="N12900">
        <v>20.5</v>
      </c>
      <c r="O12900">
        <v>11.3</v>
      </c>
      <c r="P12900">
        <v>12.6</v>
      </c>
      <c r="Q12900">
        <v>21.5</v>
      </c>
      <c r="R12900">
        <v>10.3</v>
      </c>
      <c r="S12900" t="b">
        <v>0</v>
      </c>
      <c r="T12900" t="b">
        <v>0</v>
      </c>
      <c r="U12900" t="b">
        <v>1</v>
      </c>
      <c r="V12900">
        <v>22400</v>
      </c>
      <c r="W12900">
        <v>17600</v>
      </c>
      <c r="X12900">
        <v>2.67</v>
      </c>
      <c r="Y12900">
        <v>24600</v>
      </c>
      <c r="Z12900">
        <v>2.44</v>
      </c>
    </row>
    <row r="12901" spans="1:26">
      <c r="A12901">
        <v>207705484</v>
      </c>
      <c r="B12901" t="s">
        <v>9077</v>
      </c>
      <c r="C12901" t="s">
        <v>3597</v>
      </c>
      <c r="D12901" t="s">
        <v>3743</v>
      </c>
      <c r="E12901" t="s">
        <v>3744</v>
      </c>
      <c r="F12901" t="s">
        <v>3621</v>
      </c>
      <c r="G12901">
        <v>207705484</v>
      </c>
      <c r="I12901" t="s">
        <v>3622</v>
      </c>
      <c r="J12901" t="s">
        <v>10928</v>
      </c>
      <c r="K12901" t="s">
        <v>3624</v>
      </c>
      <c r="L12901" t="s">
        <v>9113</v>
      </c>
      <c r="M12901">
        <v>12.55</v>
      </c>
      <c r="N12901">
        <v>20.5</v>
      </c>
      <c r="O12901">
        <v>11.3</v>
      </c>
      <c r="P12901">
        <v>12.6</v>
      </c>
      <c r="Q12901">
        <v>21.5</v>
      </c>
      <c r="R12901">
        <v>10.3</v>
      </c>
      <c r="S12901" t="b">
        <v>0</v>
      </c>
      <c r="T12901" t="b">
        <v>0</v>
      </c>
      <c r="U12901" t="b">
        <v>1</v>
      </c>
      <c r="V12901">
        <v>22400</v>
      </c>
      <c r="W12901">
        <v>17600</v>
      </c>
      <c r="X12901">
        <v>2.67</v>
      </c>
      <c r="Y12901">
        <v>24600</v>
      </c>
      <c r="Z12901">
        <v>2.44</v>
      </c>
    </row>
    <row r="12902" spans="1:26">
      <c r="A12902">
        <v>207705491</v>
      </c>
      <c r="B12902" t="s">
        <v>9077</v>
      </c>
      <c r="C12902" t="s">
        <v>3597</v>
      </c>
      <c r="D12902" t="s">
        <v>3743</v>
      </c>
      <c r="E12902" t="s">
        <v>3747</v>
      </c>
      <c r="F12902" t="s">
        <v>3621</v>
      </c>
      <c r="G12902">
        <v>207705491</v>
      </c>
      <c r="I12902" t="s">
        <v>3622</v>
      </c>
      <c r="J12902" t="s">
        <v>10928</v>
      </c>
      <c r="K12902" t="s">
        <v>3624</v>
      </c>
      <c r="L12902" t="s">
        <v>9114</v>
      </c>
      <c r="M12902">
        <v>12.55</v>
      </c>
      <c r="N12902">
        <v>20.5</v>
      </c>
      <c r="O12902">
        <v>11.3</v>
      </c>
      <c r="P12902">
        <v>12.6</v>
      </c>
      <c r="Q12902">
        <v>21.5</v>
      </c>
      <c r="R12902">
        <v>10.3</v>
      </c>
      <c r="S12902" t="b">
        <v>0</v>
      </c>
      <c r="T12902" t="b">
        <v>0</v>
      </c>
      <c r="U12902" t="b">
        <v>1</v>
      </c>
      <c r="V12902">
        <v>22400</v>
      </c>
      <c r="W12902">
        <v>17600</v>
      </c>
      <c r="X12902">
        <v>2.67</v>
      </c>
      <c r="Y12902">
        <v>24600</v>
      </c>
      <c r="Z12902">
        <v>2.44</v>
      </c>
    </row>
    <row r="12903" spans="1:26">
      <c r="A12903">
        <v>207705497</v>
      </c>
      <c r="B12903" t="s">
        <v>10193</v>
      </c>
      <c r="C12903" t="s">
        <v>3597</v>
      </c>
      <c r="D12903" t="s">
        <v>3743</v>
      </c>
      <c r="E12903" t="s">
        <v>3744</v>
      </c>
      <c r="F12903" t="s">
        <v>3621</v>
      </c>
      <c r="G12903">
        <v>207705497</v>
      </c>
      <c r="I12903" t="s">
        <v>3622</v>
      </c>
      <c r="J12903" t="s">
        <v>10929</v>
      </c>
      <c r="K12903" t="s">
        <v>3624</v>
      </c>
      <c r="L12903" t="s">
        <v>9113</v>
      </c>
      <c r="M12903">
        <v>12.55</v>
      </c>
      <c r="N12903">
        <v>20.5</v>
      </c>
      <c r="O12903">
        <v>12</v>
      </c>
      <c r="P12903">
        <v>12.6</v>
      </c>
      <c r="Q12903">
        <v>21.5</v>
      </c>
      <c r="R12903">
        <v>9</v>
      </c>
      <c r="S12903" t="b">
        <v>0</v>
      </c>
      <c r="T12903" t="b">
        <v>0</v>
      </c>
      <c r="U12903" t="b">
        <v>0</v>
      </c>
      <c r="V12903">
        <v>22400</v>
      </c>
      <c r="W12903">
        <v>13300</v>
      </c>
      <c r="X12903">
        <v>2.78</v>
      </c>
      <c r="Y12903">
        <v>25400</v>
      </c>
      <c r="Z12903">
        <v>2.2200000000000002</v>
      </c>
    </row>
    <row r="12904" spans="1:26">
      <c r="A12904">
        <v>207705504</v>
      </c>
      <c r="B12904" t="s">
        <v>10193</v>
      </c>
      <c r="C12904" t="s">
        <v>3597</v>
      </c>
      <c r="D12904" t="s">
        <v>3743</v>
      </c>
      <c r="E12904" t="s">
        <v>3747</v>
      </c>
      <c r="F12904" t="s">
        <v>3621</v>
      </c>
      <c r="G12904">
        <v>207705504</v>
      </c>
      <c r="I12904" t="s">
        <v>3622</v>
      </c>
      <c r="J12904" t="s">
        <v>10929</v>
      </c>
      <c r="K12904" t="s">
        <v>3624</v>
      </c>
      <c r="L12904" t="s">
        <v>9114</v>
      </c>
      <c r="M12904">
        <v>12.55</v>
      </c>
      <c r="N12904">
        <v>20.5</v>
      </c>
      <c r="O12904">
        <v>12</v>
      </c>
      <c r="P12904">
        <v>12.6</v>
      </c>
      <c r="Q12904">
        <v>21.5</v>
      </c>
      <c r="R12904">
        <v>9</v>
      </c>
      <c r="S12904" t="b">
        <v>0</v>
      </c>
      <c r="T12904" t="b">
        <v>0</v>
      </c>
      <c r="U12904" t="b">
        <v>0</v>
      </c>
      <c r="V12904">
        <v>22400</v>
      </c>
      <c r="W12904">
        <v>13300</v>
      </c>
      <c r="X12904">
        <v>2.78</v>
      </c>
      <c r="Y12904">
        <v>25400</v>
      </c>
      <c r="Z12904">
        <v>2.2200000000000002</v>
      </c>
    </row>
    <row r="12905" spans="1:26">
      <c r="A12905">
        <v>207679256</v>
      </c>
      <c r="B12905" t="s">
        <v>9261</v>
      </c>
      <c r="C12905" t="s">
        <v>3597</v>
      </c>
      <c r="D12905" t="s">
        <v>3743</v>
      </c>
      <c r="E12905" t="s">
        <v>3752</v>
      </c>
      <c r="F12905" t="s">
        <v>3621</v>
      </c>
      <c r="G12905">
        <v>207679256</v>
      </c>
      <c r="I12905" t="s">
        <v>3622</v>
      </c>
      <c r="J12905" t="s">
        <v>10929</v>
      </c>
      <c r="K12905" t="s">
        <v>3624</v>
      </c>
      <c r="L12905" t="s">
        <v>9112</v>
      </c>
      <c r="M12905">
        <v>12.55</v>
      </c>
      <c r="N12905">
        <v>20.5</v>
      </c>
      <c r="O12905">
        <v>12</v>
      </c>
      <c r="P12905">
        <v>12.6</v>
      </c>
      <c r="Q12905">
        <v>21.5</v>
      </c>
      <c r="R12905">
        <v>9</v>
      </c>
      <c r="S12905" t="b">
        <v>0</v>
      </c>
      <c r="T12905" t="b">
        <v>0</v>
      </c>
      <c r="U12905" t="b">
        <v>0</v>
      </c>
      <c r="V12905">
        <v>22400</v>
      </c>
      <c r="W12905">
        <v>13300</v>
      </c>
      <c r="X12905">
        <v>2.78</v>
      </c>
      <c r="Y12905">
        <v>25400</v>
      </c>
      <c r="Z12905">
        <v>2.2200000000000002</v>
      </c>
    </row>
    <row r="12906" spans="1:26">
      <c r="A12906">
        <v>209832983</v>
      </c>
      <c r="B12906" t="s">
        <v>8941</v>
      </c>
      <c r="C12906" t="s">
        <v>3597</v>
      </c>
      <c r="D12906" t="s">
        <v>3743</v>
      </c>
      <c r="E12906" t="s">
        <v>3744</v>
      </c>
      <c r="F12906" t="s">
        <v>3621</v>
      </c>
      <c r="G12906">
        <v>209832983</v>
      </c>
      <c r="I12906" t="s">
        <v>3622</v>
      </c>
      <c r="J12906" t="s">
        <v>8947</v>
      </c>
      <c r="K12906" t="s">
        <v>3624</v>
      </c>
      <c r="L12906" t="s">
        <v>8945</v>
      </c>
      <c r="M12906">
        <v>19.05</v>
      </c>
      <c r="N12906">
        <v>33.1</v>
      </c>
      <c r="O12906">
        <v>12.5</v>
      </c>
      <c r="P12906">
        <v>19.05</v>
      </c>
      <c r="Q12906">
        <v>32.200000000000003</v>
      </c>
      <c r="R12906">
        <v>10.9</v>
      </c>
      <c r="S12906" t="b">
        <v>0</v>
      </c>
      <c r="T12906" t="b">
        <v>0</v>
      </c>
      <c r="U12906" t="b">
        <v>1</v>
      </c>
      <c r="V12906">
        <v>6000</v>
      </c>
      <c r="W12906">
        <v>5900</v>
      </c>
      <c r="X12906">
        <v>3.33</v>
      </c>
      <c r="Y12906">
        <v>12840</v>
      </c>
      <c r="Z12906">
        <v>2.46</v>
      </c>
    </row>
    <row r="12907" spans="1:26">
      <c r="A12907">
        <v>209832988</v>
      </c>
      <c r="B12907" t="s">
        <v>8941</v>
      </c>
      <c r="C12907" t="s">
        <v>3597</v>
      </c>
      <c r="D12907" t="s">
        <v>3743</v>
      </c>
      <c r="E12907" t="s">
        <v>3744</v>
      </c>
      <c r="F12907" t="s">
        <v>3621</v>
      </c>
      <c r="G12907">
        <v>209832988</v>
      </c>
      <c r="I12907" t="s">
        <v>3622</v>
      </c>
      <c r="J12907" t="s">
        <v>8952</v>
      </c>
      <c r="K12907" t="s">
        <v>3624</v>
      </c>
      <c r="L12907" t="s">
        <v>8950</v>
      </c>
      <c r="M12907">
        <v>16.05</v>
      </c>
      <c r="N12907">
        <v>30.5</v>
      </c>
      <c r="O12907">
        <v>12.5</v>
      </c>
      <c r="P12907">
        <v>16.05</v>
      </c>
      <c r="Q12907">
        <v>29.8</v>
      </c>
      <c r="R12907">
        <v>10</v>
      </c>
      <c r="S12907" t="b">
        <v>0</v>
      </c>
      <c r="T12907" t="b">
        <v>0</v>
      </c>
      <c r="U12907" t="b">
        <v>1</v>
      </c>
      <c r="V12907">
        <v>9000</v>
      </c>
      <c r="W12907">
        <v>5900</v>
      </c>
      <c r="X12907">
        <v>2.98</v>
      </c>
      <c r="Y12907">
        <v>14170</v>
      </c>
      <c r="Z12907">
        <v>2.4300000000000002</v>
      </c>
    </row>
    <row r="12908" spans="1:26">
      <c r="A12908">
        <v>209832998</v>
      </c>
      <c r="B12908" t="s">
        <v>8941</v>
      </c>
      <c r="C12908" t="s">
        <v>3597</v>
      </c>
      <c r="D12908" t="s">
        <v>3743</v>
      </c>
      <c r="E12908" t="s">
        <v>3744</v>
      </c>
      <c r="F12908" t="s">
        <v>3621</v>
      </c>
      <c r="G12908">
        <v>209832998</v>
      </c>
      <c r="I12908" t="s">
        <v>3622</v>
      </c>
      <c r="J12908" t="s">
        <v>8962</v>
      </c>
      <c r="K12908" t="s">
        <v>3624</v>
      </c>
      <c r="L12908" t="s">
        <v>8960</v>
      </c>
      <c r="M12908">
        <v>14</v>
      </c>
      <c r="N12908">
        <v>22.2</v>
      </c>
      <c r="O12908">
        <v>12</v>
      </c>
      <c r="P12908">
        <v>14</v>
      </c>
      <c r="Q12908">
        <v>22.3</v>
      </c>
      <c r="R12908">
        <v>9.9</v>
      </c>
      <c r="S12908" t="b">
        <v>0</v>
      </c>
      <c r="T12908" t="b">
        <v>0</v>
      </c>
      <c r="U12908" t="b">
        <v>1</v>
      </c>
      <c r="V12908">
        <v>14000</v>
      </c>
      <c r="W12908">
        <v>10000</v>
      </c>
      <c r="X12908">
        <v>3.08</v>
      </c>
      <c r="Y12908">
        <v>22730</v>
      </c>
      <c r="Z12908">
        <v>2.08</v>
      </c>
    </row>
    <row r="12909" spans="1:26">
      <c r="A12909">
        <v>209833003</v>
      </c>
      <c r="B12909" t="s">
        <v>8941</v>
      </c>
      <c r="C12909" t="s">
        <v>3597</v>
      </c>
      <c r="D12909" t="s">
        <v>3743</v>
      </c>
      <c r="E12909" t="s">
        <v>3744</v>
      </c>
      <c r="F12909" t="s">
        <v>3621</v>
      </c>
      <c r="G12909">
        <v>209833003</v>
      </c>
      <c r="I12909" t="s">
        <v>3622</v>
      </c>
      <c r="J12909" t="s">
        <v>8967</v>
      </c>
      <c r="K12909" t="s">
        <v>3624</v>
      </c>
      <c r="L12909" t="s">
        <v>8965</v>
      </c>
      <c r="M12909">
        <v>12.5</v>
      </c>
      <c r="N12909">
        <v>21</v>
      </c>
      <c r="O12909">
        <v>12</v>
      </c>
      <c r="P12909">
        <v>12.5</v>
      </c>
      <c r="Q12909">
        <v>21</v>
      </c>
      <c r="R12909">
        <v>10.3</v>
      </c>
      <c r="S12909" t="b">
        <v>0</v>
      </c>
      <c r="T12909" t="b">
        <v>0</v>
      </c>
      <c r="U12909" t="b">
        <v>1</v>
      </c>
      <c r="V12909">
        <v>17200</v>
      </c>
      <c r="W12909">
        <v>12800</v>
      </c>
      <c r="X12909">
        <v>2.93</v>
      </c>
      <c r="Y12909">
        <v>27000</v>
      </c>
      <c r="Z12909">
        <v>2.0699999999999998</v>
      </c>
    </row>
    <row r="12910" spans="1:26">
      <c r="A12910">
        <v>209832982</v>
      </c>
      <c r="B12910" t="s">
        <v>8941</v>
      </c>
      <c r="C12910" t="s">
        <v>3597</v>
      </c>
      <c r="D12910" t="s">
        <v>3743</v>
      </c>
      <c r="E12910" t="s">
        <v>3744</v>
      </c>
      <c r="F12910" t="s">
        <v>3621</v>
      </c>
      <c r="G12910">
        <v>209832982</v>
      </c>
      <c r="I12910" t="s">
        <v>3622</v>
      </c>
      <c r="J12910" t="s">
        <v>8943</v>
      </c>
      <c r="K12910" t="s">
        <v>3624</v>
      </c>
      <c r="L12910" t="s">
        <v>8946</v>
      </c>
      <c r="M12910">
        <v>19.05</v>
      </c>
      <c r="N12910">
        <v>33.1</v>
      </c>
      <c r="O12910">
        <v>13.5</v>
      </c>
      <c r="P12910">
        <v>19.05</v>
      </c>
      <c r="Q12910">
        <v>32.200000000000003</v>
      </c>
      <c r="R12910">
        <v>11.9</v>
      </c>
      <c r="S12910" t="b">
        <v>0</v>
      </c>
      <c r="T12910" t="b">
        <v>0</v>
      </c>
      <c r="U12910" t="b">
        <v>1</v>
      </c>
      <c r="V12910">
        <v>6000</v>
      </c>
      <c r="W12910">
        <v>5900</v>
      </c>
      <c r="X12910">
        <v>4.43</v>
      </c>
      <c r="Y12910">
        <v>12840</v>
      </c>
      <c r="Z12910">
        <v>2.69</v>
      </c>
    </row>
    <row r="12911" spans="1:26">
      <c r="A12911">
        <v>209832981</v>
      </c>
      <c r="B12911" t="s">
        <v>8941</v>
      </c>
      <c r="C12911" t="s">
        <v>3597</v>
      </c>
      <c r="D12911" t="s">
        <v>3743</v>
      </c>
      <c r="E12911" t="s">
        <v>3744</v>
      </c>
      <c r="F12911" t="s">
        <v>3621</v>
      </c>
      <c r="G12911">
        <v>209832981</v>
      </c>
      <c r="I12911" t="s">
        <v>3622</v>
      </c>
      <c r="J12911" t="s">
        <v>8943</v>
      </c>
      <c r="K12911" t="s">
        <v>3624</v>
      </c>
      <c r="L12911" t="s">
        <v>8945</v>
      </c>
      <c r="M12911">
        <v>19.05</v>
      </c>
      <c r="N12911">
        <v>33.1</v>
      </c>
      <c r="O12911">
        <v>13.5</v>
      </c>
      <c r="P12911">
        <v>19.05</v>
      </c>
      <c r="Q12911">
        <v>32.200000000000003</v>
      </c>
      <c r="R12911">
        <v>11.9</v>
      </c>
      <c r="S12911" t="b">
        <v>0</v>
      </c>
      <c r="T12911" t="b">
        <v>0</v>
      </c>
      <c r="U12911" t="b">
        <v>1</v>
      </c>
      <c r="V12911">
        <v>6000</v>
      </c>
      <c r="W12911">
        <v>5900</v>
      </c>
      <c r="X12911">
        <v>4.43</v>
      </c>
      <c r="Y12911">
        <v>12840</v>
      </c>
      <c r="Z12911">
        <v>2.69</v>
      </c>
    </row>
    <row r="12912" spans="1:26">
      <c r="A12912">
        <v>209832258</v>
      </c>
      <c r="B12912" t="s">
        <v>8941</v>
      </c>
      <c r="C12912" t="s">
        <v>3597</v>
      </c>
      <c r="D12912" t="s">
        <v>3743</v>
      </c>
      <c r="E12912" t="s">
        <v>3744</v>
      </c>
      <c r="F12912" t="s">
        <v>3621</v>
      </c>
      <c r="G12912">
        <v>209832258</v>
      </c>
      <c r="I12912" t="s">
        <v>3622</v>
      </c>
      <c r="J12912" t="s">
        <v>8943</v>
      </c>
      <c r="K12912" t="s">
        <v>3624</v>
      </c>
      <c r="L12912" t="s">
        <v>8944</v>
      </c>
      <c r="M12912">
        <v>19.05</v>
      </c>
      <c r="N12912">
        <v>33.1</v>
      </c>
      <c r="O12912">
        <v>13.5</v>
      </c>
      <c r="P12912">
        <v>19.05</v>
      </c>
      <c r="Q12912">
        <v>32.200000000000003</v>
      </c>
      <c r="R12912">
        <v>11.9</v>
      </c>
      <c r="S12912" t="b">
        <v>0</v>
      </c>
      <c r="T12912" t="b">
        <v>0</v>
      </c>
      <c r="U12912" t="b">
        <v>1</v>
      </c>
      <c r="V12912">
        <v>6000</v>
      </c>
      <c r="W12912">
        <v>5900</v>
      </c>
      <c r="X12912">
        <v>4.43</v>
      </c>
      <c r="Y12912">
        <v>12840</v>
      </c>
      <c r="Z12912">
        <v>2.69</v>
      </c>
    </row>
    <row r="12913" spans="1:26">
      <c r="A12913">
        <v>209832987</v>
      </c>
      <c r="B12913" t="s">
        <v>8941</v>
      </c>
      <c r="C12913" t="s">
        <v>3597</v>
      </c>
      <c r="D12913" t="s">
        <v>3743</v>
      </c>
      <c r="E12913" t="s">
        <v>3744</v>
      </c>
      <c r="F12913" t="s">
        <v>3621</v>
      </c>
      <c r="G12913">
        <v>209832987</v>
      </c>
      <c r="I12913" t="s">
        <v>3622</v>
      </c>
      <c r="J12913" t="s">
        <v>8948</v>
      </c>
      <c r="K12913" t="s">
        <v>3624</v>
      </c>
      <c r="L12913" t="s">
        <v>8951</v>
      </c>
      <c r="M12913">
        <v>16.05</v>
      </c>
      <c r="N12913">
        <v>30.5</v>
      </c>
      <c r="O12913">
        <v>13.5</v>
      </c>
      <c r="P12913">
        <v>16.05</v>
      </c>
      <c r="Q12913">
        <v>29.8</v>
      </c>
      <c r="R12913">
        <v>10.9</v>
      </c>
      <c r="S12913" t="b">
        <v>0</v>
      </c>
      <c r="T12913" t="b">
        <v>0</v>
      </c>
      <c r="U12913" t="b">
        <v>1</v>
      </c>
      <c r="V12913">
        <v>9000</v>
      </c>
      <c r="W12913">
        <v>5900</v>
      </c>
      <c r="X12913">
        <v>3.84</v>
      </c>
      <c r="Y12913">
        <v>14170</v>
      </c>
      <c r="Z12913">
        <v>2.63</v>
      </c>
    </row>
    <row r="12914" spans="1:26">
      <c r="A12914">
        <v>209832986</v>
      </c>
      <c r="B12914" t="s">
        <v>8941</v>
      </c>
      <c r="C12914" t="s">
        <v>3597</v>
      </c>
      <c r="D12914" t="s">
        <v>3743</v>
      </c>
      <c r="E12914" t="s">
        <v>3744</v>
      </c>
      <c r="F12914" t="s">
        <v>3621</v>
      </c>
      <c r="G12914">
        <v>209832986</v>
      </c>
      <c r="I12914" t="s">
        <v>3622</v>
      </c>
      <c r="J12914" t="s">
        <v>8948</v>
      </c>
      <c r="K12914" t="s">
        <v>3624</v>
      </c>
      <c r="L12914" t="s">
        <v>8950</v>
      </c>
      <c r="M12914">
        <v>16.05</v>
      </c>
      <c r="N12914">
        <v>30.5</v>
      </c>
      <c r="O12914">
        <v>13.5</v>
      </c>
      <c r="P12914">
        <v>16.05</v>
      </c>
      <c r="Q12914">
        <v>29.8</v>
      </c>
      <c r="R12914">
        <v>10.9</v>
      </c>
      <c r="S12914" t="b">
        <v>0</v>
      </c>
      <c r="T12914" t="b">
        <v>0</v>
      </c>
      <c r="U12914" t="b">
        <v>1</v>
      </c>
      <c r="V12914">
        <v>9000</v>
      </c>
      <c r="W12914">
        <v>5900</v>
      </c>
      <c r="X12914">
        <v>3.84</v>
      </c>
      <c r="Y12914">
        <v>14170</v>
      </c>
      <c r="Z12914">
        <v>2.63</v>
      </c>
    </row>
    <row r="12915" spans="1:26">
      <c r="A12915">
        <v>209832259</v>
      </c>
      <c r="B12915" t="s">
        <v>8941</v>
      </c>
      <c r="C12915" t="s">
        <v>3597</v>
      </c>
      <c r="D12915" t="s">
        <v>3743</v>
      </c>
      <c r="E12915" t="s">
        <v>3744</v>
      </c>
      <c r="F12915" t="s">
        <v>3621</v>
      </c>
      <c r="G12915">
        <v>209832259</v>
      </c>
      <c r="I12915" t="s">
        <v>3622</v>
      </c>
      <c r="J12915" t="s">
        <v>8948</v>
      </c>
      <c r="K12915" t="s">
        <v>3624</v>
      </c>
      <c r="L12915" t="s">
        <v>8949</v>
      </c>
      <c r="M12915">
        <v>16.05</v>
      </c>
      <c r="N12915">
        <v>30.5</v>
      </c>
      <c r="O12915">
        <v>13.5</v>
      </c>
      <c r="P12915">
        <v>16.05</v>
      </c>
      <c r="Q12915">
        <v>29.8</v>
      </c>
      <c r="R12915">
        <v>10.9</v>
      </c>
      <c r="S12915" t="b">
        <v>0</v>
      </c>
      <c r="T12915" t="b">
        <v>0</v>
      </c>
      <c r="U12915" t="b">
        <v>1</v>
      </c>
      <c r="V12915">
        <v>9000</v>
      </c>
      <c r="W12915">
        <v>5900</v>
      </c>
      <c r="X12915">
        <v>3.84</v>
      </c>
      <c r="Y12915">
        <v>14170</v>
      </c>
      <c r="Z12915">
        <v>2.63</v>
      </c>
    </row>
    <row r="12916" spans="1:26">
      <c r="A12916">
        <v>209832992</v>
      </c>
      <c r="B12916" t="s">
        <v>8941</v>
      </c>
      <c r="C12916" t="s">
        <v>3597</v>
      </c>
      <c r="D12916" t="s">
        <v>3743</v>
      </c>
      <c r="E12916" t="s">
        <v>3744</v>
      </c>
      <c r="F12916" t="s">
        <v>3621</v>
      </c>
      <c r="G12916">
        <v>209832992</v>
      </c>
      <c r="I12916" t="s">
        <v>3622</v>
      </c>
      <c r="J12916" t="s">
        <v>8953</v>
      </c>
      <c r="K12916" t="s">
        <v>3624</v>
      </c>
      <c r="L12916" t="s">
        <v>8956</v>
      </c>
      <c r="M12916">
        <v>13.8</v>
      </c>
      <c r="N12916">
        <v>26.1</v>
      </c>
      <c r="O12916">
        <v>12.5</v>
      </c>
      <c r="P12916">
        <v>13.8</v>
      </c>
      <c r="Q12916">
        <v>26.3</v>
      </c>
      <c r="R12916">
        <v>11.1</v>
      </c>
      <c r="S12916" t="b">
        <v>0</v>
      </c>
      <c r="T12916" t="b">
        <v>0</v>
      </c>
      <c r="U12916" t="b">
        <v>1</v>
      </c>
      <c r="V12916">
        <v>12000</v>
      </c>
      <c r="W12916">
        <v>8400</v>
      </c>
      <c r="X12916">
        <v>4.04</v>
      </c>
      <c r="Y12916">
        <v>17410</v>
      </c>
      <c r="Z12916">
        <v>2.74</v>
      </c>
    </row>
    <row r="12917" spans="1:26">
      <c r="A12917">
        <v>209832991</v>
      </c>
      <c r="B12917" t="s">
        <v>8941</v>
      </c>
      <c r="C12917" t="s">
        <v>3597</v>
      </c>
      <c r="D12917" t="s">
        <v>3743</v>
      </c>
      <c r="E12917" t="s">
        <v>3744</v>
      </c>
      <c r="F12917" t="s">
        <v>3621</v>
      </c>
      <c r="G12917">
        <v>209832991</v>
      </c>
      <c r="I12917" t="s">
        <v>3622</v>
      </c>
      <c r="J12917" t="s">
        <v>8953</v>
      </c>
      <c r="K12917" t="s">
        <v>3624</v>
      </c>
      <c r="L12917" t="s">
        <v>8955</v>
      </c>
      <c r="M12917">
        <v>13.8</v>
      </c>
      <c r="N12917">
        <v>26.1</v>
      </c>
      <c r="O12917">
        <v>12.5</v>
      </c>
      <c r="P12917">
        <v>13.8</v>
      </c>
      <c r="Q12917">
        <v>26.3</v>
      </c>
      <c r="R12917">
        <v>11.1</v>
      </c>
      <c r="S12917" t="b">
        <v>0</v>
      </c>
      <c r="T12917" t="b">
        <v>0</v>
      </c>
      <c r="U12917" t="b">
        <v>1</v>
      </c>
      <c r="V12917">
        <v>12000</v>
      </c>
      <c r="W12917">
        <v>8400</v>
      </c>
      <c r="X12917">
        <v>4.04</v>
      </c>
      <c r="Y12917">
        <v>17410</v>
      </c>
      <c r="Z12917">
        <v>2.74</v>
      </c>
    </row>
    <row r="12918" spans="1:26">
      <c r="A12918">
        <v>209832260</v>
      </c>
      <c r="B12918" t="s">
        <v>8941</v>
      </c>
      <c r="C12918" t="s">
        <v>3597</v>
      </c>
      <c r="D12918" t="s">
        <v>3743</v>
      </c>
      <c r="E12918" t="s">
        <v>3744</v>
      </c>
      <c r="F12918" t="s">
        <v>3621</v>
      </c>
      <c r="G12918">
        <v>209832260</v>
      </c>
      <c r="I12918" t="s">
        <v>3622</v>
      </c>
      <c r="J12918" t="s">
        <v>8953</v>
      </c>
      <c r="K12918" t="s">
        <v>3624</v>
      </c>
      <c r="L12918" t="s">
        <v>8954</v>
      </c>
      <c r="M12918">
        <v>13.8</v>
      </c>
      <c r="N12918">
        <v>26.1</v>
      </c>
      <c r="O12918">
        <v>12.5</v>
      </c>
      <c r="P12918">
        <v>13.8</v>
      </c>
      <c r="Q12918">
        <v>26.3</v>
      </c>
      <c r="R12918">
        <v>11.1</v>
      </c>
      <c r="S12918" t="b">
        <v>0</v>
      </c>
      <c r="T12918" t="b">
        <v>0</v>
      </c>
      <c r="U12918" t="b">
        <v>1</v>
      </c>
      <c r="V12918">
        <v>12000</v>
      </c>
      <c r="W12918">
        <v>8400</v>
      </c>
      <c r="X12918">
        <v>4.04</v>
      </c>
      <c r="Y12918">
        <v>17410</v>
      </c>
      <c r="Z12918">
        <v>2.74</v>
      </c>
    </row>
    <row r="12919" spans="1:26">
      <c r="A12919">
        <v>209832997</v>
      </c>
      <c r="B12919" t="s">
        <v>8941</v>
      </c>
      <c r="C12919" t="s">
        <v>3597</v>
      </c>
      <c r="D12919" t="s">
        <v>3743</v>
      </c>
      <c r="E12919" t="s">
        <v>3744</v>
      </c>
      <c r="F12919" t="s">
        <v>3621</v>
      </c>
      <c r="G12919">
        <v>209832997</v>
      </c>
      <c r="I12919" t="s">
        <v>3622</v>
      </c>
      <c r="J12919" t="s">
        <v>8958</v>
      </c>
      <c r="K12919" t="s">
        <v>3624</v>
      </c>
      <c r="L12919" t="s">
        <v>8961</v>
      </c>
      <c r="M12919">
        <v>14</v>
      </c>
      <c r="N12919">
        <v>22.2</v>
      </c>
      <c r="O12919">
        <v>12.5</v>
      </c>
      <c r="P12919">
        <v>14</v>
      </c>
      <c r="Q12919">
        <v>22.3</v>
      </c>
      <c r="R12919">
        <v>10.4</v>
      </c>
      <c r="S12919" t="b">
        <v>0</v>
      </c>
      <c r="T12919" t="b">
        <v>0</v>
      </c>
      <c r="U12919" t="b">
        <v>1</v>
      </c>
      <c r="V12919">
        <v>14000</v>
      </c>
      <c r="W12919">
        <v>10000</v>
      </c>
      <c r="X12919">
        <v>3.53</v>
      </c>
      <c r="Y12919">
        <v>22730</v>
      </c>
      <c r="Z12919">
        <v>2.16</v>
      </c>
    </row>
    <row r="12920" spans="1:26">
      <c r="A12920">
        <v>209832996</v>
      </c>
      <c r="B12920" t="s">
        <v>8941</v>
      </c>
      <c r="C12920" t="s">
        <v>3597</v>
      </c>
      <c r="D12920" t="s">
        <v>3743</v>
      </c>
      <c r="E12920" t="s">
        <v>3744</v>
      </c>
      <c r="F12920" t="s">
        <v>3621</v>
      </c>
      <c r="G12920">
        <v>209832996</v>
      </c>
      <c r="I12920" t="s">
        <v>3622</v>
      </c>
      <c r="J12920" t="s">
        <v>8958</v>
      </c>
      <c r="K12920" t="s">
        <v>3624</v>
      </c>
      <c r="L12920" t="s">
        <v>8960</v>
      </c>
      <c r="M12920">
        <v>14</v>
      </c>
      <c r="N12920">
        <v>22.2</v>
      </c>
      <c r="O12920">
        <v>12.5</v>
      </c>
      <c r="P12920">
        <v>14</v>
      </c>
      <c r="Q12920">
        <v>22.3</v>
      </c>
      <c r="R12920">
        <v>10.4</v>
      </c>
      <c r="S12920" t="b">
        <v>0</v>
      </c>
      <c r="T12920" t="b">
        <v>0</v>
      </c>
      <c r="U12920" t="b">
        <v>1</v>
      </c>
      <c r="V12920">
        <v>14000</v>
      </c>
      <c r="W12920">
        <v>10000</v>
      </c>
      <c r="X12920">
        <v>3.53</v>
      </c>
      <c r="Y12920">
        <v>22730</v>
      </c>
      <c r="Z12920">
        <v>2.16</v>
      </c>
    </row>
    <row r="12921" spans="1:26">
      <c r="A12921">
        <v>209832261</v>
      </c>
      <c r="B12921" t="s">
        <v>8941</v>
      </c>
      <c r="C12921" t="s">
        <v>3597</v>
      </c>
      <c r="D12921" t="s">
        <v>3743</v>
      </c>
      <c r="E12921" t="s">
        <v>3744</v>
      </c>
      <c r="F12921" t="s">
        <v>3621</v>
      </c>
      <c r="G12921">
        <v>209832261</v>
      </c>
      <c r="I12921" t="s">
        <v>3622</v>
      </c>
      <c r="J12921" t="s">
        <v>8958</v>
      </c>
      <c r="K12921" t="s">
        <v>3624</v>
      </c>
      <c r="L12921" t="s">
        <v>8959</v>
      </c>
      <c r="M12921">
        <v>14</v>
      </c>
      <c r="N12921">
        <v>22.2</v>
      </c>
      <c r="O12921">
        <v>12.5</v>
      </c>
      <c r="P12921">
        <v>14</v>
      </c>
      <c r="Q12921">
        <v>22.3</v>
      </c>
      <c r="R12921">
        <v>10.4</v>
      </c>
      <c r="S12921" t="b">
        <v>0</v>
      </c>
      <c r="T12921" t="b">
        <v>0</v>
      </c>
      <c r="U12921" t="b">
        <v>1</v>
      </c>
      <c r="V12921">
        <v>14000</v>
      </c>
      <c r="W12921">
        <v>10000</v>
      </c>
      <c r="X12921">
        <v>3.53</v>
      </c>
      <c r="Y12921">
        <v>22730</v>
      </c>
      <c r="Z12921">
        <v>2.16</v>
      </c>
    </row>
    <row r="12922" spans="1:26">
      <c r="A12922">
        <v>209833002</v>
      </c>
      <c r="B12922" t="s">
        <v>8941</v>
      </c>
      <c r="C12922" t="s">
        <v>3597</v>
      </c>
      <c r="D12922" t="s">
        <v>3743</v>
      </c>
      <c r="E12922" t="s">
        <v>3744</v>
      </c>
      <c r="F12922" t="s">
        <v>3621</v>
      </c>
      <c r="G12922">
        <v>209833002</v>
      </c>
      <c r="I12922" t="s">
        <v>3622</v>
      </c>
      <c r="J12922" t="s">
        <v>8963</v>
      </c>
      <c r="K12922" t="s">
        <v>3624</v>
      </c>
      <c r="L12922" t="s">
        <v>8966</v>
      </c>
      <c r="M12922">
        <v>12.5</v>
      </c>
      <c r="N12922">
        <v>21</v>
      </c>
      <c r="O12922">
        <v>12.5</v>
      </c>
      <c r="P12922">
        <v>12.5</v>
      </c>
      <c r="Q12922">
        <v>21</v>
      </c>
      <c r="R12922">
        <v>10.7</v>
      </c>
      <c r="S12922" t="b">
        <v>0</v>
      </c>
      <c r="T12922" t="b">
        <v>0</v>
      </c>
      <c r="U12922" t="b">
        <v>1</v>
      </c>
      <c r="V12922">
        <v>17200</v>
      </c>
      <c r="W12922">
        <v>12800</v>
      </c>
      <c r="X12922">
        <v>3.23</v>
      </c>
      <c r="Y12922">
        <v>27000</v>
      </c>
      <c r="Z12922">
        <v>2.14</v>
      </c>
    </row>
    <row r="12923" spans="1:26">
      <c r="A12923">
        <v>209833001</v>
      </c>
      <c r="B12923" t="s">
        <v>8941</v>
      </c>
      <c r="C12923" t="s">
        <v>3597</v>
      </c>
      <c r="D12923" t="s">
        <v>3743</v>
      </c>
      <c r="E12923" t="s">
        <v>3744</v>
      </c>
      <c r="F12923" t="s">
        <v>3621</v>
      </c>
      <c r="G12923">
        <v>209833001</v>
      </c>
      <c r="I12923" t="s">
        <v>3622</v>
      </c>
      <c r="J12923" t="s">
        <v>8963</v>
      </c>
      <c r="K12923" t="s">
        <v>3624</v>
      </c>
      <c r="L12923" t="s">
        <v>8965</v>
      </c>
      <c r="M12923">
        <v>12.5</v>
      </c>
      <c r="N12923">
        <v>21</v>
      </c>
      <c r="O12923">
        <v>12.5</v>
      </c>
      <c r="P12923">
        <v>12.5</v>
      </c>
      <c r="Q12923">
        <v>21</v>
      </c>
      <c r="R12923">
        <v>10.7</v>
      </c>
      <c r="S12923" t="b">
        <v>0</v>
      </c>
      <c r="T12923" t="b">
        <v>0</v>
      </c>
      <c r="U12923" t="b">
        <v>1</v>
      </c>
      <c r="V12923">
        <v>17200</v>
      </c>
      <c r="W12923">
        <v>12800</v>
      </c>
      <c r="X12923">
        <v>3.23</v>
      </c>
      <c r="Y12923">
        <v>27000</v>
      </c>
      <c r="Z12923">
        <v>2.14</v>
      </c>
    </row>
    <row r="12924" spans="1:26">
      <c r="A12924">
        <v>209832262</v>
      </c>
      <c r="B12924" t="s">
        <v>8941</v>
      </c>
      <c r="C12924" t="s">
        <v>3597</v>
      </c>
      <c r="D12924" t="s">
        <v>3743</v>
      </c>
      <c r="E12924" t="s">
        <v>3744</v>
      </c>
      <c r="F12924" t="s">
        <v>3621</v>
      </c>
      <c r="G12924">
        <v>209832262</v>
      </c>
      <c r="I12924" t="s">
        <v>3622</v>
      </c>
      <c r="J12924" t="s">
        <v>8963</v>
      </c>
      <c r="K12924" t="s">
        <v>3624</v>
      </c>
      <c r="L12924" t="s">
        <v>8964</v>
      </c>
      <c r="M12924">
        <v>12.5</v>
      </c>
      <c r="N12924">
        <v>21</v>
      </c>
      <c r="O12924">
        <v>12.5</v>
      </c>
      <c r="P12924">
        <v>12.5</v>
      </c>
      <c r="Q12924">
        <v>21</v>
      </c>
      <c r="R12924">
        <v>10.7</v>
      </c>
      <c r="S12924" t="b">
        <v>0</v>
      </c>
      <c r="T12924" t="b">
        <v>0</v>
      </c>
      <c r="U12924" t="b">
        <v>1</v>
      </c>
      <c r="V12924">
        <v>17200</v>
      </c>
      <c r="W12924">
        <v>12800</v>
      </c>
      <c r="X12924">
        <v>3.23</v>
      </c>
      <c r="Y12924">
        <v>27000</v>
      </c>
      <c r="Z12924">
        <v>2.14</v>
      </c>
    </row>
    <row r="12925" spans="1:26">
      <c r="A12925">
        <v>207705536</v>
      </c>
      <c r="B12925" t="s">
        <v>10193</v>
      </c>
      <c r="C12925" t="s">
        <v>3597</v>
      </c>
      <c r="D12925" t="s">
        <v>3743</v>
      </c>
      <c r="E12925" t="s">
        <v>3744</v>
      </c>
      <c r="F12925" t="s">
        <v>3621</v>
      </c>
      <c r="G12925">
        <v>207705536</v>
      </c>
      <c r="I12925" t="s">
        <v>3622</v>
      </c>
      <c r="J12925" t="s">
        <v>10198</v>
      </c>
      <c r="K12925" t="s">
        <v>3624</v>
      </c>
      <c r="L12925" t="s">
        <v>9098</v>
      </c>
      <c r="M12925">
        <v>15.4</v>
      </c>
      <c r="N12925">
        <v>27</v>
      </c>
      <c r="O12925">
        <v>11.8</v>
      </c>
      <c r="P12925">
        <v>15.4</v>
      </c>
      <c r="Q12925">
        <v>28.4</v>
      </c>
      <c r="R12925">
        <v>9.6</v>
      </c>
      <c r="S12925" t="b">
        <v>0</v>
      </c>
      <c r="T12925" t="b">
        <v>0</v>
      </c>
      <c r="U12925" t="b">
        <v>1</v>
      </c>
      <c r="V12925">
        <v>9000</v>
      </c>
      <c r="W12925">
        <v>5700</v>
      </c>
      <c r="X12925">
        <v>2.57</v>
      </c>
      <c r="Y12925">
        <v>11500</v>
      </c>
      <c r="Z12925">
        <v>2.39</v>
      </c>
    </row>
    <row r="12926" spans="1:26">
      <c r="A12926">
        <v>207705529</v>
      </c>
      <c r="B12926" t="s">
        <v>10193</v>
      </c>
      <c r="C12926" t="s">
        <v>3597</v>
      </c>
      <c r="D12926" t="s">
        <v>3743</v>
      </c>
      <c r="E12926" t="s">
        <v>3744</v>
      </c>
      <c r="F12926" t="s">
        <v>3621</v>
      </c>
      <c r="G12926">
        <v>207705529</v>
      </c>
      <c r="I12926" t="s">
        <v>3622</v>
      </c>
      <c r="J12926" t="s">
        <v>10198</v>
      </c>
      <c r="K12926" t="s">
        <v>3624</v>
      </c>
      <c r="L12926" t="s">
        <v>9097</v>
      </c>
      <c r="M12926">
        <v>15.4</v>
      </c>
      <c r="N12926">
        <v>27</v>
      </c>
      <c r="O12926">
        <v>11.8</v>
      </c>
      <c r="P12926">
        <v>15.4</v>
      </c>
      <c r="Q12926">
        <v>28.4</v>
      </c>
      <c r="R12926">
        <v>9.6</v>
      </c>
      <c r="S12926" t="b">
        <v>0</v>
      </c>
      <c r="T12926" t="b">
        <v>0</v>
      </c>
      <c r="U12926" t="b">
        <v>1</v>
      </c>
      <c r="V12926">
        <v>9000</v>
      </c>
      <c r="W12926">
        <v>5700</v>
      </c>
      <c r="X12926">
        <v>2.57</v>
      </c>
      <c r="Y12926">
        <v>11500</v>
      </c>
      <c r="Z12926">
        <v>2.39</v>
      </c>
    </row>
    <row r="12927" spans="1:26">
      <c r="A12927">
        <v>207705524</v>
      </c>
      <c r="B12927" t="s">
        <v>10193</v>
      </c>
      <c r="C12927" t="s">
        <v>3597</v>
      </c>
      <c r="D12927" t="s">
        <v>3743</v>
      </c>
      <c r="E12927" t="s">
        <v>3744</v>
      </c>
      <c r="F12927" t="s">
        <v>3621</v>
      </c>
      <c r="G12927">
        <v>207705524</v>
      </c>
      <c r="I12927" t="s">
        <v>3622</v>
      </c>
      <c r="J12927" t="s">
        <v>10198</v>
      </c>
      <c r="K12927" t="s">
        <v>3624</v>
      </c>
      <c r="L12927" t="s">
        <v>9096</v>
      </c>
      <c r="M12927">
        <v>15.4</v>
      </c>
      <c r="N12927">
        <v>27</v>
      </c>
      <c r="O12927">
        <v>11.8</v>
      </c>
      <c r="P12927">
        <v>15.4</v>
      </c>
      <c r="Q12927">
        <v>28.4</v>
      </c>
      <c r="R12927">
        <v>9.6</v>
      </c>
      <c r="S12927" t="b">
        <v>0</v>
      </c>
      <c r="T12927" t="b">
        <v>0</v>
      </c>
      <c r="U12927" t="b">
        <v>1</v>
      </c>
      <c r="V12927">
        <v>9000</v>
      </c>
      <c r="W12927">
        <v>5700</v>
      </c>
      <c r="X12927">
        <v>2.57</v>
      </c>
      <c r="Y12927">
        <v>11500</v>
      </c>
      <c r="Z12927">
        <v>2.39</v>
      </c>
    </row>
    <row r="12928" spans="1:26">
      <c r="A12928">
        <v>207705537</v>
      </c>
      <c r="B12928" t="s">
        <v>10193</v>
      </c>
      <c r="C12928" t="s">
        <v>3597</v>
      </c>
      <c r="D12928" t="s">
        <v>3743</v>
      </c>
      <c r="E12928" t="s">
        <v>3744</v>
      </c>
      <c r="F12928" t="s">
        <v>3621</v>
      </c>
      <c r="G12928">
        <v>207705537</v>
      </c>
      <c r="I12928" t="s">
        <v>3622</v>
      </c>
      <c r="J12928" t="s">
        <v>10199</v>
      </c>
      <c r="K12928" t="s">
        <v>3624</v>
      </c>
      <c r="L12928" t="s">
        <v>9102</v>
      </c>
      <c r="M12928">
        <v>13.05</v>
      </c>
      <c r="N12928">
        <v>23.1</v>
      </c>
      <c r="O12928">
        <v>12.4</v>
      </c>
      <c r="P12928">
        <v>13.05</v>
      </c>
      <c r="Q12928">
        <v>21.7</v>
      </c>
      <c r="R12928">
        <v>9.6</v>
      </c>
      <c r="S12928" t="b">
        <v>0</v>
      </c>
      <c r="T12928" t="b">
        <v>0</v>
      </c>
      <c r="U12928" t="b">
        <v>1</v>
      </c>
      <c r="V12928">
        <v>12000</v>
      </c>
      <c r="W12928">
        <v>7600</v>
      </c>
      <c r="X12928">
        <v>2.72</v>
      </c>
      <c r="Y12928">
        <v>14700</v>
      </c>
      <c r="Z12928">
        <v>2.37</v>
      </c>
    </row>
    <row r="12929" spans="1:26">
      <c r="A12929">
        <v>207705531</v>
      </c>
      <c r="B12929" t="s">
        <v>10193</v>
      </c>
      <c r="C12929" t="s">
        <v>3597</v>
      </c>
      <c r="D12929" t="s">
        <v>3743</v>
      </c>
      <c r="E12929" t="s">
        <v>3744</v>
      </c>
      <c r="F12929" t="s">
        <v>3621</v>
      </c>
      <c r="G12929">
        <v>207705531</v>
      </c>
      <c r="I12929" t="s">
        <v>3622</v>
      </c>
      <c r="J12929" t="s">
        <v>10199</v>
      </c>
      <c r="K12929" t="s">
        <v>3624</v>
      </c>
      <c r="L12929" t="s">
        <v>9101</v>
      </c>
      <c r="M12929">
        <v>13.05</v>
      </c>
      <c r="N12929">
        <v>23.1</v>
      </c>
      <c r="O12929">
        <v>12.4</v>
      </c>
      <c r="P12929">
        <v>13.05</v>
      </c>
      <c r="Q12929">
        <v>21.7</v>
      </c>
      <c r="R12929">
        <v>9.6</v>
      </c>
      <c r="S12929" t="b">
        <v>0</v>
      </c>
      <c r="T12929" t="b">
        <v>0</v>
      </c>
      <c r="U12929" t="b">
        <v>1</v>
      </c>
      <c r="V12929">
        <v>12000</v>
      </c>
      <c r="W12929">
        <v>7600</v>
      </c>
      <c r="X12929">
        <v>2.72</v>
      </c>
      <c r="Y12929">
        <v>14700</v>
      </c>
      <c r="Z12929">
        <v>2.37</v>
      </c>
    </row>
    <row r="12930" spans="1:26">
      <c r="A12930">
        <v>207705525</v>
      </c>
      <c r="B12930" t="s">
        <v>10193</v>
      </c>
      <c r="C12930" t="s">
        <v>3597</v>
      </c>
      <c r="D12930" t="s">
        <v>3743</v>
      </c>
      <c r="E12930" t="s">
        <v>3744</v>
      </c>
      <c r="F12930" t="s">
        <v>3621</v>
      </c>
      <c r="G12930">
        <v>207705525</v>
      </c>
      <c r="I12930" t="s">
        <v>3622</v>
      </c>
      <c r="J12930" t="s">
        <v>10199</v>
      </c>
      <c r="K12930" t="s">
        <v>3624</v>
      </c>
      <c r="L12930" t="s">
        <v>9100</v>
      </c>
      <c r="M12930">
        <v>13.05</v>
      </c>
      <c r="N12930">
        <v>23.1</v>
      </c>
      <c r="O12930">
        <v>12.4</v>
      </c>
      <c r="P12930">
        <v>13.05</v>
      </c>
      <c r="Q12930">
        <v>21.7</v>
      </c>
      <c r="R12930">
        <v>9.6</v>
      </c>
      <c r="S12930" t="b">
        <v>0</v>
      </c>
      <c r="T12930" t="b">
        <v>0</v>
      </c>
      <c r="U12930" t="b">
        <v>1</v>
      </c>
      <c r="V12930">
        <v>12000</v>
      </c>
      <c r="W12930">
        <v>7600</v>
      </c>
      <c r="X12930">
        <v>2.72</v>
      </c>
      <c r="Y12930">
        <v>14700</v>
      </c>
      <c r="Z12930">
        <v>2.37</v>
      </c>
    </row>
    <row r="12931" spans="1:26">
      <c r="A12931">
        <v>207705539</v>
      </c>
      <c r="B12931" t="s">
        <v>10193</v>
      </c>
      <c r="C12931" t="s">
        <v>3597</v>
      </c>
      <c r="D12931" t="s">
        <v>3743</v>
      </c>
      <c r="E12931" t="s">
        <v>3744</v>
      </c>
      <c r="F12931" t="s">
        <v>3621</v>
      </c>
      <c r="G12931">
        <v>207705539</v>
      </c>
      <c r="I12931" t="s">
        <v>3622</v>
      </c>
      <c r="J12931" t="s">
        <v>10200</v>
      </c>
      <c r="K12931" t="s">
        <v>3624</v>
      </c>
      <c r="L12931" t="s">
        <v>9106</v>
      </c>
      <c r="M12931">
        <v>12.75</v>
      </c>
      <c r="N12931">
        <v>21.6</v>
      </c>
      <c r="O12931">
        <v>11.5</v>
      </c>
      <c r="P12931">
        <v>12.75</v>
      </c>
      <c r="Q12931">
        <v>21</v>
      </c>
      <c r="R12931">
        <v>9.4</v>
      </c>
      <c r="S12931" t="b">
        <v>0</v>
      </c>
      <c r="T12931" t="b">
        <v>0</v>
      </c>
      <c r="U12931" t="b">
        <v>0</v>
      </c>
      <c r="V12931">
        <v>14000</v>
      </c>
      <c r="W12931">
        <v>8700</v>
      </c>
      <c r="X12931">
        <v>2.68</v>
      </c>
      <c r="Y12931">
        <v>16800</v>
      </c>
      <c r="Z12931">
        <v>2.44</v>
      </c>
    </row>
    <row r="12932" spans="1:26">
      <c r="A12932">
        <v>207705532</v>
      </c>
      <c r="B12932" t="s">
        <v>10193</v>
      </c>
      <c r="C12932" t="s">
        <v>3597</v>
      </c>
      <c r="D12932" t="s">
        <v>3743</v>
      </c>
      <c r="E12932" t="s">
        <v>3744</v>
      </c>
      <c r="F12932" t="s">
        <v>3621</v>
      </c>
      <c r="G12932">
        <v>207705532</v>
      </c>
      <c r="I12932" t="s">
        <v>3622</v>
      </c>
      <c r="J12932" t="s">
        <v>10200</v>
      </c>
      <c r="K12932" t="s">
        <v>3624</v>
      </c>
      <c r="L12932" t="s">
        <v>9105</v>
      </c>
      <c r="M12932">
        <v>12.75</v>
      </c>
      <c r="N12932">
        <v>21.6</v>
      </c>
      <c r="O12932">
        <v>11.5</v>
      </c>
      <c r="P12932">
        <v>12.75</v>
      </c>
      <c r="Q12932">
        <v>21</v>
      </c>
      <c r="R12932">
        <v>9.4</v>
      </c>
      <c r="S12932" t="b">
        <v>0</v>
      </c>
      <c r="T12932" t="b">
        <v>0</v>
      </c>
      <c r="U12932" t="b">
        <v>0</v>
      </c>
      <c r="V12932">
        <v>14000</v>
      </c>
      <c r="W12932">
        <v>8700</v>
      </c>
      <c r="X12932">
        <v>2.68</v>
      </c>
      <c r="Y12932">
        <v>16800</v>
      </c>
      <c r="Z12932">
        <v>2.44</v>
      </c>
    </row>
    <row r="12933" spans="1:26">
      <c r="A12933">
        <v>207705526</v>
      </c>
      <c r="B12933" t="s">
        <v>10193</v>
      </c>
      <c r="C12933" t="s">
        <v>3597</v>
      </c>
      <c r="D12933" t="s">
        <v>3743</v>
      </c>
      <c r="E12933" t="s">
        <v>3744</v>
      </c>
      <c r="F12933" t="s">
        <v>3621</v>
      </c>
      <c r="G12933">
        <v>207705526</v>
      </c>
      <c r="I12933" t="s">
        <v>3622</v>
      </c>
      <c r="J12933" t="s">
        <v>10200</v>
      </c>
      <c r="K12933" t="s">
        <v>3624</v>
      </c>
      <c r="L12933" t="s">
        <v>9104</v>
      </c>
      <c r="M12933">
        <v>12.75</v>
      </c>
      <c r="N12933">
        <v>21.6</v>
      </c>
      <c r="O12933">
        <v>11.5</v>
      </c>
      <c r="P12933">
        <v>12.75</v>
      </c>
      <c r="Q12933">
        <v>21</v>
      </c>
      <c r="R12933">
        <v>9.4</v>
      </c>
      <c r="S12933" t="b">
        <v>0</v>
      </c>
      <c r="T12933" t="b">
        <v>0</v>
      </c>
      <c r="U12933" t="b">
        <v>0</v>
      </c>
      <c r="V12933">
        <v>14000</v>
      </c>
      <c r="W12933">
        <v>8700</v>
      </c>
      <c r="X12933">
        <v>2.68</v>
      </c>
      <c r="Y12933">
        <v>16800</v>
      </c>
      <c r="Z12933">
        <v>2.44</v>
      </c>
    </row>
    <row r="12934" spans="1:26">
      <c r="A12934">
        <v>207705541</v>
      </c>
      <c r="B12934" t="s">
        <v>10193</v>
      </c>
      <c r="C12934" t="s">
        <v>3597</v>
      </c>
      <c r="D12934" t="s">
        <v>3743</v>
      </c>
      <c r="E12934" t="s">
        <v>3744</v>
      </c>
      <c r="F12934" t="s">
        <v>3621</v>
      </c>
      <c r="G12934">
        <v>207705541</v>
      </c>
      <c r="I12934" t="s">
        <v>3622</v>
      </c>
      <c r="J12934" t="s">
        <v>10201</v>
      </c>
      <c r="K12934" t="s">
        <v>3624</v>
      </c>
      <c r="L12934" t="s">
        <v>9114</v>
      </c>
      <c r="M12934">
        <v>12.55</v>
      </c>
      <c r="N12934">
        <v>20.5</v>
      </c>
      <c r="O12934">
        <v>12</v>
      </c>
      <c r="P12934">
        <v>12.6</v>
      </c>
      <c r="Q12934">
        <v>21.5</v>
      </c>
      <c r="R12934">
        <v>9</v>
      </c>
      <c r="S12934" t="b">
        <v>0</v>
      </c>
      <c r="T12934" t="b">
        <v>0</v>
      </c>
      <c r="U12934" t="b">
        <v>0</v>
      </c>
      <c r="V12934">
        <v>22400</v>
      </c>
      <c r="W12934">
        <v>13300</v>
      </c>
      <c r="X12934">
        <v>2.78</v>
      </c>
      <c r="Y12934">
        <v>25400</v>
      </c>
      <c r="Z12934">
        <v>2.2200000000000002</v>
      </c>
    </row>
    <row r="12935" spans="1:26">
      <c r="A12935">
        <v>207705535</v>
      </c>
      <c r="B12935" t="s">
        <v>10193</v>
      </c>
      <c r="C12935" t="s">
        <v>3597</v>
      </c>
      <c r="D12935" t="s">
        <v>3743</v>
      </c>
      <c r="E12935" t="s">
        <v>3744</v>
      </c>
      <c r="F12935" t="s">
        <v>3621</v>
      </c>
      <c r="G12935">
        <v>207705535</v>
      </c>
      <c r="I12935" t="s">
        <v>3622</v>
      </c>
      <c r="J12935" t="s">
        <v>10201</v>
      </c>
      <c r="K12935" t="s">
        <v>3624</v>
      </c>
      <c r="L12935" t="s">
        <v>9113</v>
      </c>
      <c r="M12935">
        <v>12.55</v>
      </c>
      <c r="N12935">
        <v>20.5</v>
      </c>
      <c r="O12935">
        <v>12</v>
      </c>
      <c r="P12935">
        <v>12.6</v>
      </c>
      <c r="Q12935">
        <v>21.5</v>
      </c>
      <c r="R12935">
        <v>9</v>
      </c>
      <c r="S12935" t="b">
        <v>0</v>
      </c>
      <c r="T12935" t="b">
        <v>0</v>
      </c>
      <c r="U12935" t="b">
        <v>0</v>
      </c>
      <c r="V12935">
        <v>22400</v>
      </c>
      <c r="W12935">
        <v>13300</v>
      </c>
      <c r="X12935">
        <v>2.78</v>
      </c>
      <c r="Y12935">
        <v>25400</v>
      </c>
      <c r="Z12935">
        <v>2.2200000000000002</v>
      </c>
    </row>
    <row r="12936" spans="1:26">
      <c r="A12936">
        <v>207705528</v>
      </c>
      <c r="B12936" t="s">
        <v>10193</v>
      </c>
      <c r="C12936" t="s">
        <v>3597</v>
      </c>
      <c r="D12936" t="s">
        <v>3743</v>
      </c>
      <c r="E12936" t="s">
        <v>3744</v>
      </c>
      <c r="F12936" t="s">
        <v>3621</v>
      </c>
      <c r="G12936">
        <v>207705528</v>
      </c>
      <c r="I12936" t="s">
        <v>3622</v>
      </c>
      <c r="J12936" t="s">
        <v>10201</v>
      </c>
      <c r="K12936" t="s">
        <v>3624</v>
      </c>
      <c r="L12936" t="s">
        <v>9112</v>
      </c>
      <c r="M12936">
        <v>12.55</v>
      </c>
      <c r="N12936">
        <v>20.5</v>
      </c>
      <c r="O12936">
        <v>12</v>
      </c>
      <c r="P12936">
        <v>12.6</v>
      </c>
      <c r="Q12936">
        <v>21.5</v>
      </c>
      <c r="R12936">
        <v>9</v>
      </c>
      <c r="S12936" t="b">
        <v>0</v>
      </c>
      <c r="T12936" t="b">
        <v>0</v>
      </c>
      <c r="U12936" t="b">
        <v>0</v>
      </c>
      <c r="V12936">
        <v>22400</v>
      </c>
      <c r="W12936">
        <v>13300</v>
      </c>
      <c r="X12936">
        <v>2.78</v>
      </c>
      <c r="Y12936">
        <v>25400</v>
      </c>
      <c r="Z12936">
        <v>2.2200000000000002</v>
      </c>
    </row>
    <row r="12937" spans="1:26">
      <c r="A12937">
        <v>207705505</v>
      </c>
      <c r="B12937" t="s">
        <v>9077</v>
      </c>
      <c r="C12937" t="s">
        <v>3597</v>
      </c>
      <c r="D12937" t="s">
        <v>3743</v>
      </c>
      <c r="E12937" t="s">
        <v>3744</v>
      </c>
      <c r="F12937" t="s">
        <v>3621</v>
      </c>
      <c r="G12937">
        <v>207705505</v>
      </c>
      <c r="I12937" t="s">
        <v>3622</v>
      </c>
      <c r="J12937" t="s">
        <v>9095</v>
      </c>
      <c r="K12937" t="s">
        <v>3624</v>
      </c>
      <c r="L12937" t="s">
        <v>9096</v>
      </c>
      <c r="M12937">
        <v>15.4</v>
      </c>
      <c r="N12937">
        <v>27</v>
      </c>
      <c r="O12937">
        <v>12.8</v>
      </c>
      <c r="P12937">
        <v>15.4</v>
      </c>
      <c r="Q12937">
        <v>28.4</v>
      </c>
      <c r="R12937">
        <v>10.9</v>
      </c>
      <c r="S12937" t="b">
        <v>0</v>
      </c>
      <c r="T12937" t="b">
        <v>0</v>
      </c>
      <c r="U12937" t="b">
        <v>1</v>
      </c>
      <c r="V12937">
        <v>9000</v>
      </c>
      <c r="W12937">
        <v>6500</v>
      </c>
      <c r="X12937">
        <v>2.61</v>
      </c>
      <c r="Y12937">
        <v>10200</v>
      </c>
      <c r="Z12937">
        <v>2.4300000000000002</v>
      </c>
    </row>
    <row r="12938" spans="1:26">
      <c r="A12938">
        <v>207705511</v>
      </c>
      <c r="B12938" t="s">
        <v>9077</v>
      </c>
      <c r="C12938" t="s">
        <v>3597</v>
      </c>
      <c r="D12938" t="s">
        <v>3743</v>
      </c>
      <c r="E12938" t="s">
        <v>3744</v>
      </c>
      <c r="F12938" t="s">
        <v>3621</v>
      </c>
      <c r="G12938">
        <v>207705511</v>
      </c>
      <c r="I12938" t="s">
        <v>3622</v>
      </c>
      <c r="J12938" t="s">
        <v>9095</v>
      </c>
      <c r="K12938" t="s">
        <v>3624</v>
      </c>
      <c r="L12938" t="s">
        <v>9097</v>
      </c>
      <c r="M12938">
        <v>15.4</v>
      </c>
      <c r="N12938">
        <v>27</v>
      </c>
      <c r="O12938">
        <v>12.8</v>
      </c>
      <c r="P12938">
        <v>15.4</v>
      </c>
      <c r="Q12938">
        <v>28.4</v>
      </c>
      <c r="R12938">
        <v>10.9</v>
      </c>
      <c r="S12938" t="b">
        <v>0</v>
      </c>
      <c r="T12938" t="b">
        <v>0</v>
      </c>
      <c r="U12938" t="b">
        <v>1</v>
      </c>
      <c r="V12938">
        <v>9000</v>
      </c>
      <c r="W12938">
        <v>6500</v>
      </c>
      <c r="X12938">
        <v>2.61</v>
      </c>
      <c r="Y12938">
        <v>10200</v>
      </c>
      <c r="Z12938">
        <v>2.4300000000000002</v>
      </c>
    </row>
    <row r="12939" spans="1:26">
      <c r="A12939">
        <v>207705517</v>
      </c>
      <c r="B12939" t="s">
        <v>9077</v>
      </c>
      <c r="C12939" t="s">
        <v>3597</v>
      </c>
      <c r="D12939" t="s">
        <v>3743</v>
      </c>
      <c r="E12939" t="s">
        <v>3744</v>
      </c>
      <c r="F12939" t="s">
        <v>3621</v>
      </c>
      <c r="G12939">
        <v>207705517</v>
      </c>
      <c r="I12939" t="s">
        <v>3622</v>
      </c>
      <c r="J12939" t="s">
        <v>9095</v>
      </c>
      <c r="K12939" t="s">
        <v>3624</v>
      </c>
      <c r="L12939" t="s">
        <v>9098</v>
      </c>
      <c r="M12939">
        <v>15.4</v>
      </c>
      <c r="N12939">
        <v>27</v>
      </c>
      <c r="O12939">
        <v>12.8</v>
      </c>
      <c r="P12939">
        <v>15.4</v>
      </c>
      <c r="Q12939">
        <v>28.4</v>
      </c>
      <c r="R12939">
        <v>10.9</v>
      </c>
      <c r="S12939" t="b">
        <v>0</v>
      </c>
      <c r="T12939" t="b">
        <v>0</v>
      </c>
      <c r="U12939" t="b">
        <v>1</v>
      </c>
      <c r="V12939">
        <v>9000</v>
      </c>
      <c r="W12939">
        <v>6500</v>
      </c>
      <c r="X12939">
        <v>2.61</v>
      </c>
      <c r="Y12939">
        <v>10200</v>
      </c>
      <c r="Z12939">
        <v>2.4300000000000002</v>
      </c>
    </row>
    <row r="12940" spans="1:26">
      <c r="A12940">
        <v>207705506</v>
      </c>
      <c r="B12940" t="s">
        <v>9077</v>
      </c>
      <c r="C12940" t="s">
        <v>3597</v>
      </c>
      <c r="D12940" t="s">
        <v>3743</v>
      </c>
      <c r="E12940" t="s">
        <v>3744</v>
      </c>
      <c r="F12940" t="s">
        <v>3621</v>
      </c>
      <c r="G12940">
        <v>207705506</v>
      </c>
      <c r="I12940" t="s">
        <v>3622</v>
      </c>
      <c r="J12940" t="s">
        <v>9099</v>
      </c>
      <c r="K12940" t="s">
        <v>3624</v>
      </c>
      <c r="L12940" t="s">
        <v>9100</v>
      </c>
      <c r="M12940">
        <v>13.1</v>
      </c>
      <c r="N12940">
        <v>23.1</v>
      </c>
      <c r="O12940">
        <v>13.2</v>
      </c>
      <c r="P12940">
        <v>13.05</v>
      </c>
      <c r="Q12940">
        <v>25.6</v>
      </c>
      <c r="R12940">
        <v>10.7</v>
      </c>
      <c r="S12940" t="b">
        <v>0</v>
      </c>
      <c r="T12940" t="b">
        <v>0</v>
      </c>
      <c r="U12940" t="b">
        <v>1</v>
      </c>
      <c r="V12940">
        <v>12000</v>
      </c>
      <c r="W12940">
        <v>9000</v>
      </c>
      <c r="X12940">
        <v>2.64</v>
      </c>
      <c r="Y12940">
        <v>12000</v>
      </c>
      <c r="Z12940">
        <v>2.11</v>
      </c>
    </row>
    <row r="12941" spans="1:26">
      <c r="A12941">
        <v>207705512</v>
      </c>
      <c r="B12941" t="s">
        <v>9077</v>
      </c>
      <c r="C12941" t="s">
        <v>3597</v>
      </c>
      <c r="D12941" t="s">
        <v>3743</v>
      </c>
      <c r="E12941" t="s">
        <v>3744</v>
      </c>
      <c r="F12941" t="s">
        <v>3621</v>
      </c>
      <c r="G12941">
        <v>207705512</v>
      </c>
      <c r="I12941" t="s">
        <v>3622</v>
      </c>
      <c r="J12941" t="s">
        <v>9099</v>
      </c>
      <c r="K12941" t="s">
        <v>3624</v>
      </c>
      <c r="L12941" t="s">
        <v>9101</v>
      </c>
      <c r="M12941">
        <v>13.1</v>
      </c>
      <c r="N12941">
        <v>23.1</v>
      </c>
      <c r="O12941">
        <v>13.2</v>
      </c>
      <c r="P12941">
        <v>13.05</v>
      </c>
      <c r="Q12941">
        <v>25.6</v>
      </c>
      <c r="R12941">
        <v>10.7</v>
      </c>
      <c r="S12941" t="b">
        <v>0</v>
      </c>
      <c r="T12941" t="b">
        <v>0</v>
      </c>
      <c r="U12941" t="b">
        <v>1</v>
      </c>
      <c r="V12941">
        <v>12000</v>
      </c>
      <c r="W12941">
        <v>9000</v>
      </c>
      <c r="X12941">
        <v>2.64</v>
      </c>
      <c r="Y12941">
        <v>12000</v>
      </c>
      <c r="Z12941">
        <v>2.11</v>
      </c>
    </row>
    <row r="12942" spans="1:26">
      <c r="A12942">
        <v>207705519</v>
      </c>
      <c r="B12942" t="s">
        <v>9077</v>
      </c>
      <c r="C12942" t="s">
        <v>3597</v>
      </c>
      <c r="D12942" t="s">
        <v>3743</v>
      </c>
      <c r="E12942" t="s">
        <v>3744</v>
      </c>
      <c r="F12942" t="s">
        <v>3621</v>
      </c>
      <c r="G12942">
        <v>207705519</v>
      </c>
      <c r="I12942" t="s">
        <v>3622</v>
      </c>
      <c r="J12942" t="s">
        <v>9099</v>
      </c>
      <c r="K12942" t="s">
        <v>3624</v>
      </c>
      <c r="L12942" t="s">
        <v>9102</v>
      </c>
      <c r="M12942">
        <v>13.1</v>
      </c>
      <c r="N12942">
        <v>23.1</v>
      </c>
      <c r="O12942">
        <v>13.2</v>
      </c>
      <c r="P12942">
        <v>13.05</v>
      </c>
      <c r="Q12942">
        <v>25.6</v>
      </c>
      <c r="R12942">
        <v>10.7</v>
      </c>
      <c r="S12942" t="b">
        <v>0</v>
      </c>
      <c r="T12942" t="b">
        <v>0</v>
      </c>
      <c r="U12942" t="b">
        <v>1</v>
      </c>
      <c r="V12942">
        <v>12000</v>
      </c>
      <c r="W12942">
        <v>9000</v>
      </c>
      <c r="X12942">
        <v>2.64</v>
      </c>
      <c r="Y12942">
        <v>12000</v>
      </c>
      <c r="Z12942">
        <v>2.11</v>
      </c>
    </row>
    <row r="12943" spans="1:26">
      <c r="A12943">
        <v>207705508</v>
      </c>
      <c r="B12943" t="s">
        <v>9077</v>
      </c>
      <c r="C12943" t="s">
        <v>3597</v>
      </c>
      <c r="D12943" t="s">
        <v>3743</v>
      </c>
      <c r="E12943" t="s">
        <v>3744</v>
      </c>
      <c r="F12943" t="s">
        <v>3621</v>
      </c>
      <c r="G12943">
        <v>207705508</v>
      </c>
      <c r="I12943" t="s">
        <v>3622</v>
      </c>
      <c r="J12943" t="s">
        <v>9103</v>
      </c>
      <c r="K12943" t="s">
        <v>3624</v>
      </c>
      <c r="L12943" t="s">
        <v>9104</v>
      </c>
      <c r="M12943">
        <v>12.8</v>
      </c>
      <c r="N12943">
        <v>21.6</v>
      </c>
      <c r="O12943">
        <v>11.7</v>
      </c>
      <c r="P12943">
        <v>12.75</v>
      </c>
      <c r="Q12943">
        <v>21</v>
      </c>
      <c r="R12943">
        <v>11</v>
      </c>
      <c r="S12943" t="b">
        <v>0</v>
      </c>
      <c r="T12943" t="b">
        <v>0</v>
      </c>
      <c r="U12943" t="b">
        <v>1</v>
      </c>
      <c r="V12943">
        <v>14000</v>
      </c>
      <c r="W12943">
        <v>12100</v>
      </c>
      <c r="X12943">
        <v>2.67</v>
      </c>
      <c r="Y12943">
        <v>16400</v>
      </c>
      <c r="Z12943">
        <v>2.38</v>
      </c>
    </row>
    <row r="12944" spans="1:26">
      <c r="A12944">
        <v>207705513</v>
      </c>
      <c r="B12944" t="s">
        <v>9077</v>
      </c>
      <c r="C12944" t="s">
        <v>3597</v>
      </c>
      <c r="D12944" t="s">
        <v>3743</v>
      </c>
      <c r="E12944" t="s">
        <v>3744</v>
      </c>
      <c r="F12944" t="s">
        <v>3621</v>
      </c>
      <c r="G12944">
        <v>207705513</v>
      </c>
      <c r="I12944" t="s">
        <v>3622</v>
      </c>
      <c r="J12944" t="s">
        <v>9103</v>
      </c>
      <c r="K12944" t="s">
        <v>3624</v>
      </c>
      <c r="L12944" t="s">
        <v>9105</v>
      </c>
      <c r="M12944">
        <v>12.8</v>
      </c>
      <c r="N12944">
        <v>21.6</v>
      </c>
      <c r="O12944">
        <v>11.7</v>
      </c>
      <c r="P12944">
        <v>12.75</v>
      </c>
      <c r="Q12944">
        <v>21</v>
      </c>
      <c r="R12944">
        <v>11</v>
      </c>
      <c r="S12944" t="b">
        <v>0</v>
      </c>
      <c r="T12944" t="b">
        <v>0</v>
      </c>
      <c r="U12944" t="b">
        <v>1</v>
      </c>
      <c r="V12944">
        <v>14000</v>
      </c>
      <c r="W12944">
        <v>12100</v>
      </c>
      <c r="X12944">
        <v>2.67</v>
      </c>
      <c r="Y12944">
        <v>16400</v>
      </c>
      <c r="Z12944">
        <v>2.38</v>
      </c>
    </row>
    <row r="12945" spans="1:26">
      <c r="A12945">
        <v>207705520</v>
      </c>
      <c r="B12945" t="s">
        <v>9077</v>
      </c>
      <c r="C12945" t="s">
        <v>3597</v>
      </c>
      <c r="D12945" t="s">
        <v>3743</v>
      </c>
      <c r="E12945" t="s">
        <v>3744</v>
      </c>
      <c r="F12945" t="s">
        <v>3621</v>
      </c>
      <c r="G12945">
        <v>207705520</v>
      </c>
      <c r="I12945" t="s">
        <v>3622</v>
      </c>
      <c r="J12945" t="s">
        <v>9103</v>
      </c>
      <c r="K12945" t="s">
        <v>3624</v>
      </c>
      <c r="L12945" t="s">
        <v>9106</v>
      </c>
      <c r="M12945">
        <v>12.8</v>
      </c>
      <c r="N12945">
        <v>21.6</v>
      </c>
      <c r="O12945">
        <v>11.7</v>
      </c>
      <c r="P12945">
        <v>12.75</v>
      </c>
      <c r="Q12945">
        <v>21</v>
      </c>
      <c r="R12945">
        <v>11</v>
      </c>
      <c r="S12945" t="b">
        <v>0</v>
      </c>
      <c r="T12945" t="b">
        <v>0</v>
      </c>
      <c r="U12945" t="b">
        <v>1</v>
      </c>
      <c r="V12945">
        <v>14000</v>
      </c>
      <c r="W12945">
        <v>12100</v>
      </c>
      <c r="X12945">
        <v>2.67</v>
      </c>
      <c r="Y12945">
        <v>16400</v>
      </c>
      <c r="Z12945">
        <v>2.38</v>
      </c>
    </row>
    <row r="12946" spans="1:26">
      <c r="A12946">
        <v>207705509</v>
      </c>
      <c r="B12946" t="s">
        <v>9077</v>
      </c>
      <c r="C12946" t="s">
        <v>3597</v>
      </c>
      <c r="D12946" t="s">
        <v>3743</v>
      </c>
      <c r="E12946" t="s">
        <v>3744</v>
      </c>
      <c r="F12946" t="s">
        <v>3621</v>
      </c>
      <c r="G12946">
        <v>207705509</v>
      </c>
      <c r="I12946" t="s">
        <v>3622</v>
      </c>
      <c r="J12946" t="s">
        <v>9107</v>
      </c>
      <c r="K12946" t="s">
        <v>3624</v>
      </c>
      <c r="L12946" t="s">
        <v>9108</v>
      </c>
      <c r="M12946">
        <v>13.45</v>
      </c>
      <c r="N12946">
        <v>20.5</v>
      </c>
      <c r="O12946">
        <v>12</v>
      </c>
      <c r="P12946">
        <v>13.45</v>
      </c>
      <c r="Q12946">
        <v>21.5</v>
      </c>
      <c r="R12946">
        <v>10.3</v>
      </c>
      <c r="S12946" t="b">
        <v>0</v>
      </c>
      <c r="T12946" t="b">
        <v>0</v>
      </c>
      <c r="U12946" t="b">
        <v>1</v>
      </c>
      <c r="V12946">
        <v>18000</v>
      </c>
      <c r="W12946">
        <v>13300</v>
      </c>
      <c r="X12946">
        <v>2.67</v>
      </c>
      <c r="Y12946">
        <v>18200</v>
      </c>
      <c r="Z12946">
        <v>2.56</v>
      </c>
    </row>
    <row r="12947" spans="1:26">
      <c r="A12947">
        <v>207705515</v>
      </c>
      <c r="B12947" t="s">
        <v>9077</v>
      </c>
      <c r="C12947" t="s">
        <v>3597</v>
      </c>
      <c r="D12947" t="s">
        <v>3743</v>
      </c>
      <c r="E12947" t="s">
        <v>3744</v>
      </c>
      <c r="F12947" t="s">
        <v>3621</v>
      </c>
      <c r="G12947">
        <v>207705515</v>
      </c>
      <c r="I12947" t="s">
        <v>3622</v>
      </c>
      <c r="J12947" t="s">
        <v>9107</v>
      </c>
      <c r="K12947" t="s">
        <v>3624</v>
      </c>
      <c r="L12947" t="s">
        <v>9109</v>
      </c>
      <c r="M12947">
        <v>13.45</v>
      </c>
      <c r="N12947">
        <v>20.5</v>
      </c>
      <c r="O12947">
        <v>12</v>
      </c>
      <c r="P12947">
        <v>13.45</v>
      </c>
      <c r="Q12947">
        <v>21.5</v>
      </c>
      <c r="R12947">
        <v>10.3</v>
      </c>
      <c r="S12947" t="b">
        <v>0</v>
      </c>
      <c r="T12947" t="b">
        <v>0</v>
      </c>
      <c r="U12947" t="b">
        <v>1</v>
      </c>
      <c r="V12947">
        <v>18000</v>
      </c>
      <c r="W12947">
        <v>13300</v>
      </c>
      <c r="X12947">
        <v>2.67</v>
      </c>
      <c r="Y12947">
        <v>18200</v>
      </c>
      <c r="Z12947">
        <v>2.56</v>
      </c>
    </row>
    <row r="12948" spans="1:26">
      <c r="A12948">
        <v>207705521</v>
      </c>
      <c r="B12948" t="s">
        <v>9077</v>
      </c>
      <c r="C12948" t="s">
        <v>3597</v>
      </c>
      <c r="D12948" t="s">
        <v>3743</v>
      </c>
      <c r="E12948" t="s">
        <v>3744</v>
      </c>
      <c r="F12948" t="s">
        <v>3621</v>
      </c>
      <c r="G12948">
        <v>207705521</v>
      </c>
      <c r="I12948" t="s">
        <v>3622</v>
      </c>
      <c r="J12948" t="s">
        <v>9107</v>
      </c>
      <c r="K12948" t="s">
        <v>3624</v>
      </c>
      <c r="L12948" t="s">
        <v>9110</v>
      </c>
      <c r="M12948">
        <v>13.45</v>
      </c>
      <c r="N12948">
        <v>20.5</v>
      </c>
      <c r="O12948">
        <v>12</v>
      </c>
      <c r="P12948">
        <v>13.45</v>
      </c>
      <c r="Q12948">
        <v>21.5</v>
      </c>
      <c r="R12948">
        <v>10.3</v>
      </c>
      <c r="S12948" t="b">
        <v>0</v>
      </c>
      <c r="T12948" t="b">
        <v>0</v>
      </c>
      <c r="U12948" t="b">
        <v>1</v>
      </c>
      <c r="V12948">
        <v>18000</v>
      </c>
      <c r="W12948">
        <v>13300</v>
      </c>
      <c r="X12948">
        <v>2.67</v>
      </c>
      <c r="Y12948">
        <v>18200</v>
      </c>
      <c r="Z12948">
        <v>2.56</v>
      </c>
    </row>
    <row r="12949" spans="1:26">
      <c r="A12949">
        <v>207705510</v>
      </c>
      <c r="B12949" t="s">
        <v>9077</v>
      </c>
      <c r="C12949" t="s">
        <v>3597</v>
      </c>
      <c r="D12949" t="s">
        <v>3743</v>
      </c>
      <c r="E12949" t="s">
        <v>3744</v>
      </c>
      <c r="F12949" t="s">
        <v>3621</v>
      </c>
      <c r="G12949">
        <v>207705510</v>
      </c>
      <c r="I12949" t="s">
        <v>3622</v>
      </c>
      <c r="J12949" t="s">
        <v>9111</v>
      </c>
      <c r="K12949" t="s">
        <v>3624</v>
      </c>
      <c r="L12949" t="s">
        <v>9112</v>
      </c>
      <c r="M12949">
        <v>12.6</v>
      </c>
      <c r="N12949">
        <v>20.5</v>
      </c>
      <c r="O12949">
        <v>11.3</v>
      </c>
      <c r="P12949">
        <v>12.6</v>
      </c>
      <c r="Q12949">
        <v>21.5</v>
      </c>
      <c r="R12949">
        <v>10.3</v>
      </c>
      <c r="S12949" t="b">
        <v>0</v>
      </c>
      <c r="T12949" t="b">
        <v>0</v>
      </c>
      <c r="U12949" t="b">
        <v>1</v>
      </c>
      <c r="V12949">
        <v>22400</v>
      </c>
      <c r="W12949">
        <v>17600</v>
      </c>
      <c r="X12949">
        <v>2.67</v>
      </c>
      <c r="Y12949">
        <v>24600</v>
      </c>
      <c r="Z12949">
        <v>2.44</v>
      </c>
    </row>
    <row r="12950" spans="1:26">
      <c r="A12950">
        <v>207705516</v>
      </c>
      <c r="B12950" t="s">
        <v>9077</v>
      </c>
      <c r="C12950" t="s">
        <v>3597</v>
      </c>
      <c r="D12950" t="s">
        <v>3743</v>
      </c>
      <c r="E12950" t="s">
        <v>3744</v>
      </c>
      <c r="F12950" t="s">
        <v>3621</v>
      </c>
      <c r="G12950">
        <v>207705516</v>
      </c>
      <c r="I12950" t="s">
        <v>3622</v>
      </c>
      <c r="J12950" t="s">
        <v>9111</v>
      </c>
      <c r="K12950" t="s">
        <v>3624</v>
      </c>
      <c r="L12950" t="s">
        <v>9113</v>
      </c>
      <c r="M12950">
        <v>12.6</v>
      </c>
      <c r="N12950">
        <v>20.5</v>
      </c>
      <c r="O12950">
        <v>11.3</v>
      </c>
      <c r="P12950">
        <v>12.6</v>
      </c>
      <c r="Q12950">
        <v>21.5</v>
      </c>
      <c r="R12950">
        <v>10.3</v>
      </c>
      <c r="S12950" t="b">
        <v>0</v>
      </c>
      <c r="T12950" t="b">
        <v>0</v>
      </c>
      <c r="U12950" t="b">
        <v>1</v>
      </c>
      <c r="V12950">
        <v>22400</v>
      </c>
      <c r="W12950">
        <v>17600</v>
      </c>
      <c r="X12950">
        <v>2.67</v>
      </c>
      <c r="Y12950">
        <v>24600</v>
      </c>
      <c r="Z12950">
        <v>2.44</v>
      </c>
    </row>
    <row r="12951" spans="1:26">
      <c r="A12951">
        <v>207705522</v>
      </c>
      <c r="B12951" t="s">
        <v>9077</v>
      </c>
      <c r="C12951" t="s">
        <v>3597</v>
      </c>
      <c r="D12951" t="s">
        <v>3743</v>
      </c>
      <c r="E12951" t="s">
        <v>3744</v>
      </c>
      <c r="F12951" t="s">
        <v>3621</v>
      </c>
      <c r="G12951">
        <v>207705522</v>
      </c>
      <c r="I12951" t="s">
        <v>3622</v>
      </c>
      <c r="J12951" t="s">
        <v>9111</v>
      </c>
      <c r="K12951" t="s">
        <v>3624</v>
      </c>
      <c r="L12951" t="s">
        <v>9114</v>
      </c>
      <c r="M12951">
        <v>12.6</v>
      </c>
      <c r="N12951">
        <v>20.5</v>
      </c>
      <c r="O12951">
        <v>11.3</v>
      </c>
      <c r="P12951">
        <v>12.6</v>
      </c>
      <c r="Q12951">
        <v>21.5</v>
      </c>
      <c r="R12951">
        <v>10.3</v>
      </c>
      <c r="S12951" t="b">
        <v>0</v>
      </c>
      <c r="T12951" t="b">
        <v>0</v>
      </c>
      <c r="U12951" t="b">
        <v>1</v>
      </c>
      <c r="V12951">
        <v>22400</v>
      </c>
      <c r="W12951">
        <v>17600</v>
      </c>
      <c r="X12951">
        <v>2.67</v>
      </c>
      <c r="Y12951">
        <v>24600</v>
      </c>
      <c r="Z12951">
        <v>2.44</v>
      </c>
    </row>
    <row r="12952" spans="1:26">
      <c r="A12952">
        <v>207525863</v>
      </c>
      <c r="B12952" t="s">
        <v>5324</v>
      </c>
      <c r="C12952" t="s">
        <v>3597</v>
      </c>
      <c r="D12952" t="s">
        <v>3743</v>
      </c>
      <c r="E12952" t="s">
        <v>3744</v>
      </c>
      <c r="F12952" t="s">
        <v>3710</v>
      </c>
      <c r="G12952">
        <v>207525863</v>
      </c>
      <c r="I12952" t="s">
        <v>3711</v>
      </c>
      <c r="J12952" t="s">
        <v>5326</v>
      </c>
      <c r="K12952" t="s">
        <v>3725</v>
      </c>
      <c r="M12952">
        <v>12.2</v>
      </c>
      <c r="N12952">
        <v>19.75</v>
      </c>
      <c r="O12952">
        <v>11.5</v>
      </c>
      <c r="P12952">
        <v>11.8</v>
      </c>
      <c r="Q12952">
        <v>19.5</v>
      </c>
      <c r="R12952">
        <v>9.65</v>
      </c>
      <c r="S12952" t="b">
        <v>0</v>
      </c>
      <c r="T12952" t="b">
        <v>0</v>
      </c>
      <c r="U12952" t="b">
        <v>1</v>
      </c>
      <c r="V12952">
        <v>48000</v>
      </c>
      <c r="W12952">
        <v>33200</v>
      </c>
      <c r="X12952">
        <v>2.5299999999999998</v>
      </c>
      <c r="Y12952">
        <v>37800</v>
      </c>
      <c r="Z12952">
        <v>1.96</v>
      </c>
    </row>
    <row r="12953" spans="1:26">
      <c r="A12953">
        <v>207517166</v>
      </c>
      <c r="B12953" t="s">
        <v>5324</v>
      </c>
      <c r="C12953" t="s">
        <v>3597</v>
      </c>
      <c r="D12953" t="s">
        <v>3743</v>
      </c>
      <c r="E12953" t="s">
        <v>3744</v>
      </c>
      <c r="F12953" t="s">
        <v>3718</v>
      </c>
      <c r="G12953">
        <v>207517166</v>
      </c>
      <c r="I12953" t="s">
        <v>3711</v>
      </c>
      <c r="J12953" t="s">
        <v>5326</v>
      </c>
      <c r="K12953" t="s">
        <v>3688</v>
      </c>
      <c r="M12953">
        <v>11.3</v>
      </c>
      <c r="N12953">
        <v>16.5</v>
      </c>
      <c r="O12953">
        <v>11</v>
      </c>
      <c r="P12953">
        <v>10.5</v>
      </c>
      <c r="Q12953">
        <v>16</v>
      </c>
      <c r="R12953">
        <v>8.9</v>
      </c>
      <c r="S12953" t="b">
        <v>0</v>
      </c>
      <c r="T12953" t="b">
        <v>0</v>
      </c>
      <c r="U12953" t="b">
        <v>1</v>
      </c>
      <c r="V12953">
        <v>48000</v>
      </c>
      <c r="W12953">
        <v>35000</v>
      </c>
      <c r="X12953">
        <v>2.4</v>
      </c>
      <c r="Y12953">
        <v>37800</v>
      </c>
      <c r="Z12953">
        <v>1.74</v>
      </c>
    </row>
    <row r="12954" spans="1:26">
      <c r="A12954">
        <v>207525860</v>
      </c>
      <c r="B12954" t="s">
        <v>5324</v>
      </c>
      <c r="C12954" t="s">
        <v>3597</v>
      </c>
      <c r="D12954" t="s">
        <v>3743</v>
      </c>
      <c r="E12954" t="s">
        <v>3744</v>
      </c>
      <c r="F12954" t="s">
        <v>3710</v>
      </c>
      <c r="G12954">
        <v>207525860</v>
      </c>
      <c r="I12954" t="s">
        <v>3711</v>
      </c>
      <c r="J12954" t="s">
        <v>5327</v>
      </c>
      <c r="K12954" t="s">
        <v>3725</v>
      </c>
      <c r="M12954">
        <v>13.8</v>
      </c>
      <c r="N12954">
        <v>20.65</v>
      </c>
      <c r="O12954">
        <v>11.85</v>
      </c>
      <c r="P12954">
        <v>13.5</v>
      </c>
      <c r="Q12954">
        <v>20.75</v>
      </c>
      <c r="R12954">
        <v>10.5</v>
      </c>
      <c r="S12954" t="b">
        <v>0</v>
      </c>
      <c r="T12954" t="b">
        <v>0</v>
      </c>
      <c r="U12954" t="b">
        <v>1</v>
      </c>
      <c r="V12954">
        <v>36000</v>
      </c>
      <c r="W12954">
        <v>26400</v>
      </c>
      <c r="X12954">
        <v>2.73</v>
      </c>
      <c r="Y12954">
        <v>29400</v>
      </c>
      <c r="Z12954">
        <v>2.15</v>
      </c>
    </row>
    <row r="12955" spans="1:26">
      <c r="A12955">
        <v>207518835</v>
      </c>
      <c r="B12955" t="s">
        <v>5324</v>
      </c>
      <c r="C12955" t="s">
        <v>3597</v>
      </c>
      <c r="D12955" t="s">
        <v>3743</v>
      </c>
      <c r="E12955" t="s">
        <v>3744</v>
      </c>
      <c r="F12955" t="s">
        <v>3718</v>
      </c>
      <c r="G12955">
        <v>207518835</v>
      </c>
      <c r="I12955" t="s">
        <v>3711</v>
      </c>
      <c r="J12955" t="s">
        <v>5327</v>
      </c>
      <c r="K12955" t="s">
        <v>3688</v>
      </c>
      <c r="M12955">
        <v>12.6</v>
      </c>
      <c r="N12955">
        <v>18.3</v>
      </c>
      <c r="O12955">
        <v>11.2</v>
      </c>
      <c r="P12955">
        <v>12</v>
      </c>
      <c r="Q12955">
        <v>18.5</v>
      </c>
      <c r="R12955">
        <v>10</v>
      </c>
      <c r="S12955" t="b">
        <v>0</v>
      </c>
      <c r="T12955" t="b">
        <v>0</v>
      </c>
      <c r="U12955" t="b">
        <v>1</v>
      </c>
      <c r="V12955">
        <v>36000</v>
      </c>
      <c r="W12955">
        <v>26600</v>
      </c>
      <c r="X12955">
        <v>2.7</v>
      </c>
      <c r="Y12955">
        <v>29400</v>
      </c>
      <c r="Z12955">
        <v>2.1</v>
      </c>
    </row>
    <row r="12956" spans="1:26">
      <c r="A12956">
        <v>207517162</v>
      </c>
      <c r="B12956" t="s">
        <v>5324</v>
      </c>
      <c r="C12956" t="s">
        <v>3597</v>
      </c>
      <c r="D12956" t="s">
        <v>3743</v>
      </c>
      <c r="E12956" t="s">
        <v>3744</v>
      </c>
      <c r="F12956" t="s">
        <v>3650</v>
      </c>
      <c r="G12956">
        <v>207517162</v>
      </c>
      <c r="I12956" t="s">
        <v>3651</v>
      </c>
      <c r="J12956" t="s">
        <v>5327</v>
      </c>
      <c r="K12956" t="s">
        <v>3653</v>
      </c>
      <c r="M12956">
        <v>15</v>
      </c>
      <c r="N12956">
        <v>23</v>
      </c>
      <c r="O12956">
        <v>12.5</v>
      </c>
      <c r="P12956">
        <v>15</v>
      </c>
      <c r="Q12956">
        <v>23</v>
      </c>
      <c r="R12956">
        <v>11</v>
      </c>
      <c r="S12956" t="b">
        <v>0</v>
      </c>
      <c r="T12956" t="b">
        <v>0</v>
      </c>
      <c r="U12956" t="b">
        <v>1</v>
      </c>
      <c r="V12956">
        <v>36000</v>
      </c>
      <c r="W12956">
        <v>26400</v>
      </c>
      <c r="X12956">
        <v>2.8</v>
      </c>
      <c r="Y12956">
        <v>29400</v>
      </c>
      <c r="Z12956">
        <v>2.2000000000000002</v>
      </c>
    </row>
    <row r="12957" spans="1:26">
      <c r="A12957">
        <v>207517167</v>
      </c>
      <c r="B12957" t="s">
        <v>5324</v>
      </c>
      <c r="C12957" t="s">
        <v>3597</v>
      </c>
      <c r="D12957" t="s">
        <v>3743</v>
      </c>
      <c r="E12957" t="s">
        <v>3744</v>
      </c>
      <c r="F12957" t="s">
        <v>3650</v>
      </c>
      <c r="G12957">
        <v>207517167</v>
      </c>
      <c r="I12957" t="s">
        <v>3651</v>
      </c>
      <c r="J12957" t="s">
        <v>5328</v>
      </c>
      <c r="K12957" t="s">
        <v>3653</v>
      </c>
      <c r="M12957">
        <v>13.1</v>
      </c>
      <c r="N12957">
        <v>23</v>
      </c>
      <c r="O12957">
        <v>12</v>
      </c>
      <c r="P12957">
        <v>13.1</v>
      </c>
      <c r="Q12957">
        <v>23</v>
      </c>
      <c r="R12957">
        <v>11.5</v>
      </c>
      <c r="S12957" t="b">
        <v>0</v>
      </c>
      <c r="T12957" t="b">
        <v>0</v>
      </c>
      <c r="U12957" t="b">
        <v>1</v>
      </c>
      <c r="V12957">
        <v>48000</v>
      </c>
      <c r="W12957">
        <v>39000</v>
      </c>
      <c r="X12957">
        <v>2.7</v>
      </c>
      <c r="Y12957">
        <v>54000</v>
      </c>
      <c r="Z12957">
        <v>2.5</v>
      </c>
    </row>
    <row r="12958" spans="1:26">
      <c r="A12958">
        <v>207702740</v>
      </c>
      <c r="B12958" t="s">
        <v>4301</v>
      </c>
      <c r="C12958" t="s">
        <v>3597</v>
      </c>
      <c r="D12958" t="s">
        <v>3743</v>
      </c>
      <c r="E12958" t="s">
        <v>3744</v>
      </c>
      <c r="F12958" t="s">
        <v>3753</v>
      </c>
      <c r="G12958">
        <v>207702740</v>
      </c>
      <c r="I12958" t="s">
        <v>3601</v>
      </c>
      <c r="J12958" t="s">
        <v>13353</v>
      </c>
      <c r="K12958" t="s">
        <v>3624</v>
      </c>
      <c r="L12958" t="s">
        <v>13412</v>
      </c>
      <c r="M12958">
        <v>12.6</v>
      </c>
      <c r="N12958">
        <v>18.3</v>
      </c>
      <c r="O12958">
        <v>9.9</v>
      </c>
      <c r="P12958">
        <v>11.5</v>
      </c>
      <c r="Q12958">
        <v>17.600000000000001</v>
      </c>
      <c r="R12958">
        <v>8.9</v>
      </c>
      <c r="S12958" t="b">
        <v>0</v>
      </c>
      <c r="T12958" t="b">
        <v>0</v>
      </c>
      <c r="U12958" t="b">
        <v>0</v>
      </c>
      <c r="V12958">
        <v>15000</v>
      </c>
      <c r="W12958">
        <v>11700</v>
      </c>
      <c r="X12958">
        <v>2.29</v>
      </c>
      <c r="Y12958">
        <v>18000</v>
      </c>
      <c r="Z12958">
        <v>2.2799999999999998</v>
      </c>
    </row>
    <row r="12959" spans="1:26">
      <c r="A12959">
        <v>207517165</v>
      </c>
      <c r="B12959" t="s">
        <v>5324</v>
      </c>
      <c r="C12959" t="s">
        <v>3597</v>
      </c>
      <c r="D12959" t="s">
        <v>3743</v>
      </c>
      <c r="E12959" t="s">
        <v>3744</v>
      </c>
      <c r="F12959" t="s">
        <v>3718</v>
      </c>
      <c r="G12959">
        <v>207517165</v>
      </c>
      <c r="I12959" t="s">
        <v>3711</v>
      </c>
      <c r="J12959" t="s">
        <v>5329</v>
      </c>
      <c r="K12959" t="s">
        <v>3688</v>
      </c>
      <c r="M12959">
        <v>11</v>
      </c>
      <c r="N12959">
        <v>18</v>
      </c>
      <c r="O12959">
        <v>11</v>
      </c>
      <c r="P12959">
        <v>10.6</v>
      </c>
      <c r="Q12959">
        <v>18</v>
      </c>
      <c r="R12959">
        <v>10</v>
      </c>
      <c r="S12959" t="b">
        <v>0</v>
      </c>
      <c r="T12959" t="b">
        <v>0</v>
      </c>
      <c r="U12959" t="b">
        <v>1</v>
      </c>
      <c r="V12959">
        <v>42000</v>
      </c>
      <c r="W12959">
        <v>32000</v>
      </c>
      <c r="X12959">
        <v>2.5</v>
      </c>
      <c r="Y12959">
        <v>48000</v>
      </c>
      <c r="Z12959">
        <v>1.94</v>
      </c>
    </row>
    <row r="12960" spans="1:26">
      <c r="A12960">
        <v>207517168</v>
      </c>
      <c r="B12960" t="s">
        <v>5324</v>
      </c>
      <c r="C12960" t="s">
        <v>3597</v>
      </c>
      <c r="D12960" t="s">
        <v>3743</v>
      </c>
      <c r="E12960" t="s">
        <v>3744</v>
      </c>
      <c r="F12960" t="s">
        <v>3718</v>
      </c>
      <c r="G12960">
        <v>207517168</v>
      </c>
      <c r="I12960" t="s">
        <v>3711</v>
      </c>
      <c r="J12960" t="s">
        <v>5328</v>
      </c>
      <c r="K12960" t="s">
        <v>3688</v>
      </c>
      <c r="M12960">
        <v>11.3</v>
      </c>
      <c r="N12960">
        <v>16.5</v>
      </c>
      <c r="O12960">
        <v>11</v>
      </c>
      <c r="P12960">
        <v>10.5</v>
      </c>
      <c r="Q12960">
        <v>16</v>
      </c>
      <c r="R12960">
        <v>9.5</v>
      </c>
      <c r="S12960" t="b">
        <v>0</v>
      </c>
      <c r="T12960" t="b">
        <v>0</v>
      </c>
      <c r="U12960" t="b">
        <v>1</v>
      </c>
      <c r="V12960">
        <v>48000</v>
      </c>
      <c r="W12960">
        <v>41000</v>
      </c>
      <c r="X12960">
        <v>2.34</v>
      </c>
      <c r="Y12960">
        <v>54000</v>
      </c>
      <c r="Z12960">
        <v>1.84</v>
      </c>
    </row>
    <row r="12961" spans="1:26">
      <c r="A12961">
        <v>207525864</v>
      </c>
      <c r="B12961" t="s">
        <v>5324</v>
      </c>
      <c r="C12961" t="s">
        <v>3597</v>
      </c>
      <c r="D12961" t="s">
        <v>3743</v>
      </c>
      <c r="E12961" t="s">
        <v>3744</v>
      </c>
      <c r="F12961" t="s">
        <v>3710</v>
      </c>
      <c r="G12961">
        <v>207525864</v>
      </c>
      <c r="I12961" t="s">
        <v>3711</v>
      </c>
      <c r="J12961" t="s">
        <v>5328</v>
      </c>
      <c r="K12961" t="s">
        <v>3725</v>
      </c>
      <c r="M12961">
        <v>12.2</v>
      </c>
      <c r="N12961">
        <v>19.75</v>
      </c>
      <c r="O12961">
        <v>11.5</v>
      </c>
      <c r="P12961">
        <v>11.8</v>
      </c>
      <c r="Q12961">
        <v>19.5</v>
      </c>
      <c r="R12961">
        <v>10.5</v>
      </c>
      <c r="S12961" t="b">
        <v>0</v>
      </c>
      <c r="T12961" t="b">
        <v>0</v>
      </c>
      <c r="U12961" t="b">
        <v>1</v>
      </c>
      <c r="V12961">
        <v>48000</v>
      </c>
      <c r="W12961">
        <v>40000</v>
      </c>
      <c r="X12961">
        <v>2.5</v>
      </c>
      <c r="Y12961">
        <v>54000</v>
      </c>
      <c r="Z12961">
        <v>2.04</v>
      </c>
    </row>
    <row r="12962" spans="1:26">
      <c r="A12962">
        <v>209832345</v>
      </c>
      <c r="B12962" t="s">
        <v>4678</v>
      </c>
      <c r="C12962" t="s">
        <v>3597</v>
      </c>
      <c r="D12962" t="s">
        <v>3743</v>
      </c>
      <c r="E12962" t="s">
        <v>3752</v>
      </c>
      <c r="F12962" t="s">
        <v>3621</v>
      </c>
      <c r="G12962">
        <v>209832345</v>
      </c>
      <c r="I12962" t="s">
        <v>3622</v>
      </c>
      <c r="J12962" t="s">
        <v>4762</v>
      </c>
      <c r="K12962" t="s">
        <v>3624</v>
      </c>
      <c r="L12962" t="s">
        <v>4763</v>
      </c>
      <c r="M12962">
        <v>13.4</v>
      </c>
      <c r="N12962">
        <v>20.5</v>
      </c>
      <c r="O12962">
        <v>11.2</v>
      </c>
      <c r="P12962">
        <v>13.4</v>
      </c>
      <c r="Q12962">
        <v>20.5</v>
      </c>
      <c r="R12962">
        <v>10.3</v>
      </c>
      <c r="S12962" t="b">
        <v>0</v>
      </c>
      <c r="T12962" t="b">
        <v>0</v>
      </c>
      <c r="U12962" t="b">
        <v>1</v>
      </c>
      <c r="V12962">
        <v>18000</v>
      </c>
      <c r="W12962">
        <v>13800</v>
      </c>
      <c r="X12962">
        <v>2.73</v>
      </c>
      <c r="Y12962">
        <v>18200</v>
      </c>
      <c r="Z12962">
        <v>2.48</v>
      </c>
    </row>
    <row r="12963" spans="1:26">
      <c r="A12963">
        <v>202373735</v>
      </c>
      <c r="B12963" t="s">
        <v>3742</v>
      </c>
      <c r="C12963" t="s">
        <v>3597</v>
      </c>
      <c r="D12963" t="s">
        <v>3743</v>
      </c>
      <c r="E12963" t="s">
        <v>3744</v>
      </c>
      <c r="F12963" t="s">
        <v>3621</v>
      </c>
      <c r="G12963">
        <v>202373735</v>
      </c>
      <c r="I12963" t="s">
        <v>3622</v>
      </c>
      <c r="J12963" t="s">
        <v>4762</v>
      </c>
      <c r="K12963" t="s">
        <v>3624</v>
      </c>
      <c r="L12963" t="s">
        <v>4699</v>
      </c>
      <c r="M12963">
        <v>13.4</v>
      </c>
      <c r="N12963">
        <v>20.5</v>
      </c>
      <c r="O12963">
        <v>11.2</v>
      </c>
      <c r="P12963">
        <v>13.4</v>
      </c>
      <c r="Q12963">
        <v>20.5</v>
      </c>
      <c r="R12963">
        <v>10.3</v>
      </c>
      <c r="S12963" t="b">
        <v>0</v>
      </c>
      <c r="T12963" t="b">
        <v>0</v>
      </c>
      <c r="U12963" t="b">
        <v>1</v>
      </c>
      <c r="V12963">
        <v>18000</v>
      </c>
      <c r="W12963">
        <v>13800</v>
      </c>
      <c r="X12963">
        <v>2.73</v>
      </c>
      <c r="Y12963">
        <v>18200</v>
      </c>
      <c r="Z12963">
        <v>2.48</v>
      </c>
    </row>
    <row r="12964" spans="1:26">
      <c r="A12964">
        <v>209832254</v>
      </c>
      <c r="B12964" t="s">
        <v>4678</v>
      </c>
      <c r="C12964" t="s">
        <v>3597</v>
      </c>
      <c r="D12964" t="s">
        <v>3743</v>
      </c>
      <c r="E12964" t="s">
        <v>3752</v>
      </c>
      <c r="F12964" t="s">
        <v>3621</v>
      </c>
      <c r="G12964">
        <v>209832254</v>
      </c>
      <c r="I12964" t="s">
        <v>3622</v>
      </c>
      <c r="J12964" t="s">
        <v>4760</v>
      </c>
      <c r="K12964" t="s">
        <v>3624</v>
      </c>
      <c r="L12964" t="s">
        <v>4761</v>
      </c>
      <c r="M12964">
        <v>13</v>
      </c>
      <c r="N12964">
        <v>21.6</v>
      </c>
      <c r="O12964">
        <v>11.7</v>
      </c>
      <c r="P12964">
        <v>13</v>
      </c>
      <c r="Q12964">
        <v>21</v>
      </c>
      <c r="R12964">
        <v>11</v>
      </c>
      <c r="S12964" t="b">
        <v>0</v>
      </c>
      <c r="T12964" t="b">
        <v>0</v>
      </c>
      <c r="U12964" t="b">
        <v>1</v>
      </c>
      <c r="V12964">
        <v>14000</v>
      </c>
      <c r="W12964">
        <v>12100</v>
      </c>
      <c r="X12964">
        <v>2.2200000000000002</v>
      </c>
      <c r="Y12964">
        <v>16400</v>
      </c>
      <c r="Z12964">
        <v>2.39</v>
      </c>
    </row>
    <row r="12965" spans="1:26">
      <c r="A12965">
        <v>202373734</v>
      </c>
      <c r="B12965" t="s">
        <v>3742</v>
      </c>
      <c r="C12965" t="s">
        <v>3597</v>
      </c>
      <c r="D12965" t="s">
        <v>3743</v>
      </c>
      <c r="E12965" t="s">
        <v>3744</v>
      </c>
      <c r="F12965" t="s">
        <v>3621</v>
      </c>
      <c r="G12965">
        <v>202373734</v>
      </c>
      <c r="I12965" t="s">
        <v>3622</v>
      </c>
      <c r="J12965" t="s">
        <v>4760</v>
      </c>
      <c r="K12965" t="s">
        <v>3624</v>
      </c>
      <c r="L12965" t="s">
        <v>4702</v>
      </c>
      <c r="M12965">
        <v>13</v>
      </c>
      <c r="N12965">
        <v>21.6</v>
      </c>
      <c r="O12965">
        <v>11.7</v>
      </c>
      <c r="P12965">
        <v>13</v>
      </c>
      <c r="Q12965">
        <v>21</v>
      </c>
      <c r="R12965">
        <v>11</v>
      </c>
      <c r="S12965" t="b">
        <v>0</v>
      </c>
      <c r="T12965" t="b">
        <v>0</v>
      </c>
      <c r="U12965" t="b">
        <v>1</v>
      </c>
      <c r="V12965">
        <v>14000</v>
      </c>
      <c r="W12965">
        <v>12200</v>
      </c>
      <c r="X12965">
        <v>2.23</v>
      </c>
      <c r="Y12965">
        <v>16400</v>
      </c>
      <c r="Z12965">
        <v>2.39</v>
      </c>
    </row>
    <row r="12966" spans="1:26">
      <c r="A12966">
        <v>209832252</v>
      </c>
      <c r="B12966" t="s">
        <v>4678</v>
      </c>
      <c r="C12966" t="s">
        <v>3597</v>
      </c>
      <c r="D12966" t="s">
        <v>3743</v>
      </c>
      <c r="E12966" t="s">
        <v>3752</v>
      </c>
      <c r="F12966" t="s">
        <v>3621</v>
      </c>
      <c r="G12966">
        <v>209832252</v>
      </c>
      <c r="I12966" t="s">
        <v>3622</v>
      </c>
      <c r="J12966" t="s">
        <v>4764</v>
      </c>
      <c r="K12966" t="s">
        <v>3624</v>
      </c>
      <c r="L12966" t="s">
        <v>4765</v>
      </c>
      <c r="M12966">
        <v>13</v>
      </c>
      <c r="N12966">
        <v>23.1</v>
      </c>
      <c r="O12966">
        <v>12.5</v>
      </c>
      <c r="P12966">
        <v>13</v>
      </c>
      <c r="Q12966">
        <v>23.1</v>
      </c>
      <c r="R12966">
        <v>10.7</v>
      </c>
      <c r="S12966" t="b">
        <v>0</v>
      </c>
      <c r="T12966" t="b">
        <v>0</v>
      </c>
      <c r="U12966" t="b">
        <v>1</v>
      </c>
      <c r="V12966">
        <v>12000</v>
      </c>
      <c r="W12966">
        <v>9200</v>
      </c>
      <c r="X12966">
        <v>3.1</v>
      </c>
      <c r="Y12966">
        <v>12000</v>
      </c>
      <c r="Z12966">
        <v>2.84</v>
      </c>
    </row>
    <row r="12967" spans="1:26">
      <c r="A12967">
        <v>202373733</v>
      </c>
      <c r="B12967" t="s">
        <v>3742</v>
      </c>
      <c r="C12967" t="s">
        <v>3597</v>
      </c>
      <c r="D12967" t="s">
        <v>3743</v>
      </c>
      <c r="E12967" t="s">
        <v>3744</v>
      </c>
      <c r="F12967" t="s">
        <v>3621</v>
      </c>
      <c r="G12967">
        <v>202373733</v>
      </c>
      <c r="I12967" t="s">
        <v>3622</v>
      </c>
      <c r="J12967" t="s">
        <v>4764</v>
      </c>
      <c r="K12967" t="s">
        <v>3624</v>
      </c>
      <c r="L12967" t="s">
        <v>4706</v>
      </c>
      <c r="M12967">
        <v>13</v>
      </c>
      <c r="N12967">
        <v>23.1</v>
      </c>
      <c r="O12967">
        <v>12.5</v>
      </c>
      <c r="P12967">
        <v>13</v>
      </c>
      <c r="Q12967">
        <v>23.1</v>
      </c>
      <c r="R12967">
        <v>10.7</v>
      </c>
      <c r="S12967" t="b">
        <v>0</v>
      </c>
      <c r="T12967" t="b">
        <v>0</v>
      </c>
      <c r="U12967" t="b">
        <v>1</v>
      </c>
      <c r="V12967">
        <v>12000</v>
      </c>
      <c r="W12967">
        <v>9200</v>
      </c>
      <c r="X12967">
        <v>3.1</v>
      </c>
      <c r="Y12967">
        <v>12000</v>
      </c>
      <c r="Z12967">
        <v>2.84</v>
      </c>
    </row>
    <row r="12968" spans="1:26">
      <c r="A12968">
        <v>209832250</v>
      </c>
      <c r="B12968" t="s">
        <v>4678</v>
      </c>
      <c r="C12968" t="s">
        <v>3597</v>
      </c>
      <c r="D12968" t="s">
        <v>3743</v>
      </c>
      <c r="E12968" t="s">
        <v>3752</v>
      </c>
      <c r="F12968" t="s">
        <v>3621</v>
      </c>
      <c r="G12968">
        <v>209832250</v>
      </c>
      <c r="I12968" t="s">
        <v>3622</v>
      </c>
      <c r="J12968" t="s">
        <v>4767</v>
      </c>
      <c r="K12968" t="s">
        <v>3624</v>
      </c>
      <c r="L12968" t="s">
        <v>4768</v>
      </c>
      <c r="P12968">
        <v>15.4</v>
      </c>
      <c r="Q12968">
        <v>24.3</v>
      </c>
      <c r="R12968">
        <v>10.9</v>
      </c>
      <c r="S12968" t="b">
        <v>0</v>
      </c>
      <c r="T12968" t="b">
        <v>0</v>
      </c>
      <c r="U12968" t="b">
        <v>1</v>
      </c>
      <c r="V12968">
        <v>9000</v>
      </c>
      <c r="W12968">
        <v>6700</v>
      </c>
      <c r="X12968">
        <v>3.12</v>
      </c>
      <c r="Y12968">
        <v>10200</v>
      </c>
      <c r="Z12968">
        <v>2.82</v>
      </c>
    </row>
    <row r="12969" spans="1:26">
      <c r="A12969">
        <v>206709491</v>
      </c>
      <c r="B12969" t="s">
        <v>5930</v>
      </c>
      <c r="C12969" t="s">
        <v>3597</v>
      </c>
      <c r="D12969" t="s">
        <v>3743</v>
      </c>
      <c r="E12969" t="s">
        <v>3752</v>
      </c>
      <c r="F12969" t="s">
        <v>3787</v>
      </c>
      <c r="G12969">
        <v>206709491</v>
      </c>
      <c r="I12969" t="s">
        <v>3622</v>
      </c>
      <c r="J12969" t="s">
        <v>5950</v>
      </c>
      <c r="K12969" t="s">
        <v>3624</v>
      </c>
      <c r="L12969" t="s">
        <v>5951</v>
      </c>
      <c r="M12969">
        <v>12.6</v>
      </c>
      <c r="N12969">
        <v>21</v>
      </c>
      <c r="O12969">
        <v>11.3</v>
      </c>
      <c r="P12969">
        <v>12.6</v>
      </c>
      <c r="Q12969">
        <v>22</v>
      </c>
      <c r="R12969">
        <v>10.3</v>
      </c>
      <c r="S12969" t="b">
        <v>0</v>
      </c>
      <c r="T12969" t="b">
        <v>0</v>
      </c>
      <c r="U12969" t="b">
        <v>1</v>
      </c>
      <c r="V12969">
        <v>17000</v>
      </c>
      <c r="W12969">
        <v>12800</v>
      </c>
      <c r="X12969">
        <v>2.62</v>
      </c>
      <c r="Y12969">
        <v>23000</v>
      </c>
      <c r="Z12969">
        <v>2.1</v>
      </c>
    </row>
    <row r="12970" spans="1:26">
      <c r="A12970">
        <v>206709490</v>
      </c>
      <c r="B12970" t="s">
        <v>5930</v>
      </c>
      <c r="C12970" t="s">
        <v>3597</v>
      </c>
      <c r="D12970" t="s">
        <v>3743</v>
      </c>
      <c r="E12970" t="s">
        <v>3752</v>
      </c>
      <c r="F12970" t="s">
        <v>3787</v>
      </c>
      <c r="G12970">
        <v>206709490</v>
      </c>
      <c r="I12970" t="s">
        <v>3622</v>
      </c>
      <c r="J12970" t="s">
        <v>5957</v>
      </c>
      <c r="K12970" t="s">
        <v>3624</v>
      </c>
      <c r="L12970" t="s">
        <v>5958</v>
      </c>
      <c r="M12970">
        <v>13.5</v>
      </c>
      <c r="N12970">
        <v>21.8</v>
      </c>
      <c r="O12970">
        <v>11.6</v>
      </c>
      <c r="P12970">
        <v>13.5</v>
      </c>
      <c r="Q12970">
        <v>22.2</v>
      </c>
      <c r="R12970">
        <v>10.7</v>
      </c>
      <c r="S12970" t="b">
        <v>0</v>
      </c>
      <c r="T12970" t="b">
        <v>0</v>
      </c>
      <c r="U12970" t="b">
        <v>1</v>
      </c>
      <c r="V12970">
        <v>15000</v>
      </c>
      <c r="W12970">
        <v>12000</v>
      </c>
      <c r="X12970">
        <v>2.96</v>
      </c>
      <c r="Y12970">
        <v>20000</v>
      </c>
      <c r="Z12970">
        <v>1.93</v>
      </c>
    </row>
    <row r="12971" spans="1:26">
      <c r="A12971">
        <v>209832244</v>
      </c>
      <c r="B12971" t="s">
        <v>4678</v>
      </c>
      <c r="C12971" t="s">
        <v>3597</v>
      </c>
      <c r="D12971" t="s">
        <v>3743</v>
      </c>
      <c r="E12971" t="s">
        <v>3752</v>
      </c>
      <c r="F12971" t="s">
        <v>3621</v>
      </c>
      <c r="G12971">
        <v>209832244</v>
      </c>
      <c r="I12971" t="s">
        <v>3622</v>
      </c>
      <c r="J12971" t="s">
        <v>4769</v>
      </c>
      <c r="K12971" t="s">
        <v>3624</v>
      </c>
      <c r="L12971" t="s">
        <v>4681</v>
      </c>
      <c r="M12971">
        <v>12</v>
      </c>
      <c r="N12971">
        <v>18</v>
      </c>
      <c r="O12971">
        <v>10</v>
      </c>
      <c r="P12971">
        <v>12</v>
      </c>
      <c r="Q12971">
        <v>20</v>
      </c>
      <c r="R12971">
        <v>10</v>
      </c>
      <c r="S12971" t="b">
        <v>0</v>
      </c>
      <c r="T12971" t="b">
        <v>0</v>
      </c>
      <c r="U12971" t="b">
        <v>1</v>
      </c>
      <c r="V12971">
        <v>14000</v>
      </c>
      <c r="W12971">
        <v>11500</v>
      </c>
      <c r="X12971">
        <v>2.5499999999999998</v>
      </c>
      <c r="Y12971">
        <v>14000</v>
      </c>
      <c r="Z12971">
        <v>2.25</v>
      </c>
    </row>
    <row r="12972" spans="1:26">
      <c r="A12972">
        <v>202373739</v>
      </c>
      <c r="B12972" t="s">
        <v>3742</v>
      </c>
      <c r="C12972" t="s">
        <v>3597</v>
      </c>
      <c r="D12972" t="s">
        <v>3743</v>
      </c>
      <c r="E12972" t="s">
        <v>3744</v>
      </c>
      <c r="F12972" t="s">
        <v>3621</v>
      </c>
      <c r="G12972">
        <v>202373739</v>
      </c>
      <c r="I12972" t="s">
        <v>3622</v>
      </c>
      <c r="J12972" t="s">
        <v>4769</v>
      </c>
      <c r="K12972" t="s">
        <v>3624</v>
      </c>
      <c r="L12972" t="s">
        <v>4691</v>
      </c>
      <c r="M12972">
        <v>12</v>
      </c>
      <c r="N12972">
        <v>18</v>
      </c>
      <c r="O12972">
        <v>10</v>
      </c>
      <c r="P12972">
        <v>12</v>
      </c>
      <c r="Q12972">
        <v>20</v>
      </c>
      <c r="R12972">
        <v>10</v>
      </c>
      <c r="S12972" t="b">
        <v>0</v>
      </c>
      <c r="T12972" t="b">
        <v>0</v>
      </c>
      <c r="U12972" t="b">
        <v>1</v>
      </c>
      <c r="V12972">
        <v>14000</v>
      </c>
      <c r="W12972">
        <v>11500</v>
      </c>
      <c r="X12972">
        <v>2.5499999999999998</v>
      </c>
      <c r="Y12972">
        <v>14000</v>
      </c>
      <c r="Z12972">
        <v>2.25</v>
      </c>
    </row>
    <row r="12973" spans="1:26">
      <c r="A12973">
        <v>202373738</v>
      </c>
      <c r="B12973" t="s">
        <v>3742</v>
      </c>
      <c r="C12973" t="s">
        <v>3597</v>
      </c>
      <c r="D12973" t="s">
        <v>3743</v>
      </c>
      <c r="E12973" t="s">
        <v>3744</v>
      </c>
      <c r="F12973" t="s">
        <v>3621</v>
      </c>
      <c r="G12973">
        <v>202373738</v>
      </c>
      <c r="I12973" t="s">
        <v>3622</v>
      </c>
      <c r="J12973" t="s">
        <v>10477</v>
      </c>
      <c r="K12973" t="s">
        <v>3624</v>
      </c>
      <c r="L12973" t="s">
        <v>10932</v>
      </c>
      <c r="M12973">
        <v>9.9</v>
      </c>
      <c r="N12973">
        <v>18</v>
      </c>
      <c r="O12973">
        <v>10</v>
      </c>
      <c r="P12973">
        <v>9.9</v>
      </c>
      <c r="Q12973">
        <v>20</v>
      </c>
      <c r="R12973">
        <v>10</v>
      </c>
      <c r="S12973" t="b">
        <v>0</v>
      </c>
      <c r="T12973" t="b">
        <v>0</v>
      </c>
      <c r="U12973" t="b">
        <v>1</v>
      </c>
      <c r="V12973">
        <v>12000</v>
      </c>
      <c r="W12973">
        <v>7600</v>
      </c>
      <c r="X12973">
        <v>2.78</v>
      </c>
      <c r="Y12973">
        <v>9000</v>
      </c>
      <c r="Z12973">
        <v>2.66</v>
      </c>
    </row>
    <row r="12974" spans="1:26">
      <c r="A12974">
        <v>202373737</v>
      </c>
      <c r="B12974" t="s">
        <v>3742</v>
      </c>
      <c r="C12974" t="s">
        <v>3597</v>
      </c>
      <c r="D12974" t="s">
        <v>3743</v>
      </c>
      <c r="E12974" t="s">
        <v>3744</v>
      </c>
      <c r="F12974" t="s">
        <v>3621</v>
      </c>
      <c r="G12974">
        <v>202373737</v>
      </c>
      <c r="I12974" t="s">
        <v>3622</v>
      </c>
      <c r="J12974" t="s">
        <v>10475</v>
      </c>
      <c r="K12974" t="s">
        <v>3624</v>
      </c>
      <c r="L12974" t="s">
        <v>10485</v>
      </c>
      <c r="M12974">
        <v>12</v>
      </c>
      <c r="N12974">
        <v>18</v>
      </c>
      <c r="O12974">
        <v>10</v>
      </c>
      <c r="P12974">
        <v>12</v>
      </c>
      <c r="Q12974">
        <v>20</v>
      </c>
      <c r="R12974">
        <v>10</v>
      </c>
      <c r="S12974" t="b">
        <v>0</v>
      </c>
      <c r="T12974" t="b">
        <v>0</v>
      </c>
      <c r="U12974" t="b">
        <v>1</v>
      </c>
      <c r="V12974">
        <v>9000</v>
      </c>
      <c r="W12974">
        <v>6700</v>
      </c>
      <c r="X12974">
        <v>2.52</v>
      </c>
      <c r="Y12974">
        <v>7200</v>
      </c>
      <c r="Z12974">
        <v>1.1599999999999999</v>
      </c>
    </row>
    <row r="12975" spans="1:26">
      <c r="A12975">
        <v>211497095</v>
      </c>
      <c r="B12975" t="s">
        <v>3742</v>
      </c>
      <c r="C12975" t="s">
        <v>3597</v>
      </c>
      <c r="D12975" t="s">
        <v>3743</v>
      </c>
      <c r="E12975" t="s">
        <v>3744</v>
      </c>
      <c r="F12975" t="s">
        <v>3849</v>
      </c>
      <c r="G12975">
        <v>211497095</v>
      </c>
      <c r="I12975" t="s">
        <v>3622</v>
      </c>
      <c r="J12975" t="s">
        <v>3762</v>
      </c>
      <c r="K12975" t="s">
        <v>3624</v>
      </c>
      <c r="L12975" t="s">
        <v>13811</v>
      </c>
      <c r="M12975">
        <v>12.2</v>
      </c>
      <c r="N12975">
        <v>19.8</v>
      </c>
      <c r="O12975">
        <v>11.2</v>
      </c>
      <c r="P12975">
        <v>12.2</v>
      </c>
      <c r="Q12975">
        <v>20.7</v>
      </c>
      <c r="R12975">
        <v>10.7</v>
      </c>
      <c r="S12975" t="b">
        <v>0</v>
      </c>
      <c r="T12975" t="b">
        <v>0</v>
      </c>
      <c r="U12975" t="b">
        <v>1</v>
      </c>
      <c r="V12975">
        <v>14100</v>
      </c>
      <c r="W12975">
        <v>11900</v>
      </c>
      <c r="X12975">
        <v>2.7</v>
      </c>
      <c r="Y12975">
        <v>11900</v>
      </c>
      <c r="Z12975">
        <v>2.7</v>
      </c>
    </row>
    <row r="12976" spans="1:26">
      <c r="A12976">
        <v>207699145</v>
      </c>
      <c r="B12976" t="s">
        <v>3742</v>
      </c>
      <c r="C12976" t="s">
        <v>3597</v>
      </c>
      <c r="D12976" t="s">
        <v>3743</v>
      </c>
      <c r="E12976" t="s">
        <v>3744</v>
      </c>
      <c r="F12976" t="s">
        <v>3849</v>
      </c>
      <c r="G12976">
        <v>207699145</v>
      </c>
      <c r="I12976" t="s">
        <v>3622</v>
      </c>
      <c r="J12976" t="s">
        <v>13154</v>
      </c>
      <c r="K12976" t="s">
        <v>3624</v>
      </c>
      <c r="L12976" t="s">
        <v>13810</v>
      </c>
      <c r="M12976">
        <v>12.6</v>
      </c>
      <c r="N12976">
        <v>19.5</v>
      </c>
      <c r="O12976">
        <v>13.3</v>
      </c>
      <c r="P12976">
        <v>12.6</v>
      </c>
      <c r="Q12976">
        <v>20.2</v>
      </c>
      <c r="R12976">
        <v>11.9</v>
      </c>
      <c r="S12976" t="b">
        <v>0</v>
      </c>
      <c r="T12976" t="b">
        <v>0</v>
      </c>
      <c r="U12976" t="b">
        <v>1</v>
      </c>
      <c r="V12976">
        <v>9000</v>
      </c>
      <c r="W12976">
        <v>7700</v>
      </c>
      <c r="X12976">
        <v>3.22</v>
      </c>
      <c r="Y12976">
        <v>7700</v>
      </c>
      <c r="Z12976">
        <v>3.22</v>
      </c>
    </row>
    <row r="12977" spans="1:26">
      <c r="A12977">
        <v>206709488</v>
      </c>
      <c r="B12977" t="s">
        <v>5930</v>
      </c>
      <c r="C12977" t="s">
        <v>3597</v>
      </c>
      <c r="D12977" t="s">
        <v>3743</v>
      </c>
      <c r="E12977" t="s">
        <v>3752</v>
      </c>
      <c r="F12977" t="s">
        <v>3787</v>
      </c>
      <c r="G12977">
        <v>206709488</v>
      </c>
      <c r="I12977" t="s">
        <v>3622</v>
      </c>
      <c r="J12977" t="s">
        <v>5953</v>
      </c>
      <c r="K12977" t="s">
        <v>3624</v>
      </c>
      <c r="L12977" t="s">
        <v>5954</v>
      </c>
      <c r="M12977">
        <v>15.8</v>
      </c>
      <c r="N12977">
        <v>28.2</v>
      </c>
      <c r="O12977">
        <v>13</v>
      </c>
      <c r="P12977">
        <v>15.8</v>
      </c>
      <c r="Q12977">
        <v>28.7</v>
      </c>
      <c r="R12977">
        <v>11.3</v>
      </c>
      <c r="S12977" t="b">
        <v>0</v>
      </c>
      <c r="T12977" t="b">
        <v>0</v>
      </c>
      <c r="U12977" t="b">
        <v>1</v>
      </c>
      <c r="V12977">
        <v>9000</v>
      </c>
      <c r="W12977">
        <v>7500</v>
      </c>
      <c r="X12977">
        <v>2.75</v>
      </c>
      <c r="Y12977">
        <v>13400</v>
      </c>
      <c r="Z12977">
        <v>2.11</v>
      </c>
    </row>
    <row r="12978" spans="1:26">
      <c r="A12978">
        <v>202373716</v>
      </c>
      <c r="B12978" t="s">
        <v>3742</v>
      </c>
      <c r="C12978" t="s">
        <v>3597</v>
      </c>
      <c r="D12978" t="s">
        <v>3743</v>
      </c>
      <c r="E12978" t="s">
        <v>3744</v>
      </c>
      <c r="F12978" t="s">
        <v>3787</v>
      </c>
      <c r="G12978">
        <v>202373716</v>
      </c>
      <c r="I12978" t="s">
        <v>3622</v>
      </c>
      <c r="J12978" t="s">
        <v>5953</v>
      </c>
      <c r="L12978" t="s">
        <v>10895</v>
      </c>
      <c r="M12978">
        <v>15.8</v>
      </c>
      <c r="N12978">
        <v>28.2</v>
      </c>
      <c r="O12978">
        <v>13</v>
      </c>
      <c r="P12978">
        <v>15.8</v>
      </c>
      <c r="Q12978">
        <v>28.7</v>
      </c>
      <c r="R12978">
        <v>11.3</v>
      </c>
      <c r="S12978" t="b">
        <v>0</v>
      </c>
      <c r="T12978" t="b">
        <v>0</v>
      </c>
      <c r="U12978" t="b">
        <v>1</v>
      </c>
      <c r="V12978">
        <v>9000</v>
      </c>
      <c r="W12978">
        <v>7500</v>
      </c>
      <c r="X12978">
        <v>2.75</v>
      </c>
      <c r="Y12978">
        <v>13400</v>
      </c>
      <c r="Z12978">
        <v>2.11</v>
      </c>
    </row>
    <row r="12979" spans="1:26">
      <c r="A12979">
        <v>209832246</v>
      </c>
      <c r="B12979" t="s">
        <v>4678</v>
      </c>
      <c r="C12979" t="s">
        <v>3597</v>
      </c>
      <c r="D12979" t="s">
        <v>3743</v>
      </c>
      <c r="E12979" t="s">
        <v>3752</v>
      </c>
      <c r="F12979" t="s">
        <v>3621</v>
      </c>
      <c r="G12979">
        <v>209832246</v>
      </c>
      <c r="I12979" t="s">
        <v>3622</v>
      </c>
      <c r="J12979" t="s">
        <v>4770</v>
      </c>
      <c r="K12979" t="s">
        <v>3624</v>
      </c>
      <c r="L12979" t="s">
        <v>4771</v>
      </c>
      <c r="M12979">
        <v>10.5</v>
      </c>
      <c r="N12979">
        <v>18</v>
      </c>
      <c r="O12979">
        <v>10</v>
      </c>
      <c r="P12979">
        <v>10.5</v>
      </c>
      <c r="Q12979">
        <v>19</v>
      </c>
      <c r="R12979">
        <v>9.5</v>
      </c>
      <c r="S12979" t="b">
        <v>0</v>
      </c>
      <c r="T12979" t="b">
        <v>0</v>
      </c>
      <c r="U12979" t="b">
        <v>1</v>
      </c>
      <c r="V12979">
        <v>17200</v>
      </c>
      <c r="W12979">
        <v>11500</v>
      </c>
      <c r="X12979">
        <v>2.59</v>
      </c>
      <c r="Y12979">
        <v>15000</v>
      </c>
      <c r="Z12979">
        <v>2.2999999999999998</v>
      </c>
    </row>
    <row r="12980" spans="1:26">
      <c r="A12980">
        <v>207679247</v>
      </c>
      <c r="B12980" t="s">
        <v>13073</v>
      </c>
      <c r="C12980" t="s">
        <v>3597</v>
      </c>
      <c r="D12980" t="s">
        <v>3743</v>
      </c>
      <c r="E12980" t="s">
        <v>1091</v>
      </c>
      <c r="F12980" t="s">
        <v>3621</v>
      </c>
      <c r="G12980">
        <v>207679247</v>
      </c>
      <c r="I12980" t="s">
        <v>3622</v>
      </c>
      <c r="J12980" t="s">
        <v>13352</v>
      </c>
      <c r="K12980" t="s">
        <v>3624</v>
      </c>
      <c r="L12980" t="s">
        <v>9096</v>
      </c>
      <c r="M12980">
        <v>15.4</v>
      </c>
      <c r="N12980">
        <v>27</v>
      </c>
      <c r="O12980">
        <v>11.9</v>
      </c>
      <c r="P12980">
        <v>15.4</v>
      </c>
      <c r="Q12980">
        <v>28.4</v>
      </c>
      <c r="R12980">
        <v>10.199999999999999</v>
      </c>
      <c r="S12980" t="b">
        <v>0</v>
      </c>
      <c r="T12980" t="b">
        <v>0</v>
      </c>
      <c r="U12980" t="b">
        <v>0</v>
      </c>
      <c r="V12980">
        <v>9000</v>
      </c>
      <c r="W12980">
        <v>6500</v>
      </c>
      <c r="X12980">
        <v>2.61</v>
      </c>
      <c r="Y12980">
        <v>10200</v>
      </c>
      <c r="Z12980">
        <v>2.4300000000000002</v>
      </c>
    </row>
    <row r="12981" spans="1:26">
      <c r="A12981">
        <v>207679249</v>
      </c>
      <c r="B12981" t="s">
        <v>13073</v>
      </c>
      <c r="C12981" t="s">
        <v>3597</v>
      </c>
      <c r="D12981" t="s">
        <v>3743</v>
      </c>
      <c r="E12981" t="s">
        <v>1091</v>
      </c>
      <c r="F12981" t="s">
        <v>3621</v>
      </c>
      <c r="G12981">
        <v>207679249</v>
      </c>
      <c r="I12981" t="s">
        <v>3622</v>
      </c>
      <c r="J12981" t="s">
        <v>13351</v>
      </c>
      <c r="K12981" t="s">
        <v>3624</v>
      </c>
      <c r="L12981" t="s">
        <v>9104</v>
      </c>
      <c r="M12981">
        <v>12.75</v>
      </c>
      <c r="N12981">
        <v>21.6</v>
      </c>
      <c r="O12981">
        <v>11</v>
      </c>
      <c r="P12981">
        <v>12.75</v>
      </c>
      <c r="Q12981">
        <v>21</v>
      </c>
      <c r="R12981">
        <v>10.4</v>
      </c>
      <c r="S12981" t="b">
        <v>0</v>
      </c>
      <c r="T12981" t="b">
        <v>0</v>
      </c>
      <c r="U12981" t="b">
        <v>0</v>
      </c>
      <c r="V12981">
        <v>14000</v>
      </c>
      <c r="W12981">
        <v>12100</v>
      </c>
      <c r="X12981">
        <v>2.67</v>
      </c>
      <c r="Y12981">
        <v>16400</v>
      </c>
      <c r="Z12981">
        <v>2.38</v>
      </c>
    </row>
    <row r="12982" spans="1:26">
      <c r="A12982">
        <v>207679250</v>
      </c>
      <c r="B12982" t="s">
        <v>13073</v>
      </c>
      <c r="C12982" t="s">
        <v>3597</v>
      </c>
      <c r="D12982" t="s">
        <v>3743</v>
      </c>
      <c r="E12982" t="s">
        <v>1091</v>
      </c>
      <c r="F12982" t="s">
        <v>3621</v>
      </c>
      <c r="G12982">
        <v>207679250</v>
      </c>
      <c r="I12982" t="s">
        <v>3622</v>
      </c>
      <c r="J12982" t="s">
        <v>13350</v>
      </c>
      <c r="K12982" t="s">
        <v>3624</v>
      </c>
      <c r="L12982" t="s">
        <v>9108</v>
      </c>
      <c r="M12982">
        <v>13.45</v>
      </c>
      <c r="N12982">
        <v>20.5</v>
      </c>
      <c r="O12982">
        <v>11.7</v>
      </c>
      <c r="P12982">
        <v>13.45</v>
      </c>
      <c r="Q12982">
        <v>21.5</v>
      </c>
      <c r="R12982">
        <v>10</v>
      </c>
      <c r="S12982" t="b">
        <v>0</v>
      </c>
      <c r="T12982" t="b">
        <v>0</v>
      </c>
      <c r="U12982" t="b">
        <v>0</v>
      </c>
      <c r="V12982">
        <v>18000</v>
      </c>
      <c r="W12982">
        <v>13300</v>
      </c>
      <c r="X12982">
        <v>2.67</v>
      </c>
      <c r="Y12982">
        <v>18200</v>
      </c>
      <c r="Z12982">
        <v>2.56</v>
      </c>
    </row>
    <row r="12983" spans="1:26">
      <c r="A12983">
        <v>207679251</v>
      </c>
      <c r="B12983" t="s">
        <v>13073</v>
      </c>
      <c r="C12983" t="s">
        <v>3597</v>
      </c>
      <c r="D12983" t="s">
        <v>3743</v>
      </c>
      <c r="E12983" t="s">
        <v>1091</v>
      </c>
      <c r="F12983" t="s">
        <v>3621</v>
      </c>
      <c r="G12983">
        <v>207679251</v>
      </c>
      <c r="I12983" t="s">
        <v>3622</v>
      </c>
      <c r="J12983" t="s">
        <v>13349</v>
      </c>
      <c r="K12983" t="s">
        <v>3624</v>
      </c>
      <c r="L12983" t="s">
        <v>9112</v>
      </c>
      <c r="M12983">
        <v>12.55</v>
      </c>
      <c r="N12983">
        <v>20.5</v>
      </c>
      <c r="O12983">
        <v>11</v>
      </c>
      <c r="P12983">
        <v>12.6</v>
      </c>
      <c r="Q12983">
        <v>21.5</v>
      </c>
      <c r="R12983">
        <v>10.1</v>
      </c>
      <c r="S12983" t="b">
        <v>0</v>
      </c>
      <c r="T12983" t="b">
        <v>0</v>
      </c>
      <c r="U12983" t="b">
        <v>0</v>
      </c>
      <c r="V12983">
        <v>22400</v>
      </c>
      <c r="W12983">
        <v>17600</v>
      </c>
      <c r="X12983">
        <v>2.67</v>
      </c>
      <c r="Y12983">
        <v>24600</v>
      </c>
      <c r="Z12983">
        <v>2.44</v>
      </c>
    </row>
    <row r="12984" spans="1:26">
      <c r="A12984">
        <v>206223012</v>
      </c>
      <c r="B12984" t="s">
        <v>8842</v>
      </c>
      <c r="C12984" t="s">
        <v>3597</v>
      </c>
      <c r="D12984" t="s">
        <v>3743</v>
      </c>
      <c r="E12984" t="s">
        <v>3744</v>
      </c>
      <c r="F12984" t="s">
        <v>3600</v>
      </c>
      <c r="G12984">
        <v>206223012</v>
      </c>
      <c r="I12984" t="s">
        <v>3601</v>
      </c>
      <c r="J12984" t="s">
        <v>8843</v>
      </c>
      <c r="K12984" t="s">
        <v>3624</v>
      </c>
      <c r="L12984" t="s">
        <v>8844</v>
      </c>
      <c r="M12984">
        <v>12.5</v>
      </c>
      <c r="N12984">
        <v>15</v>
      </c>
      <c r="O12984">
        <v>9</v>
      </c>
      <c r="P12984">
        <v>12.8</v>
      </c>
      <c r="Q12984">
        <v>15.2</v>
      </c>
      <c r="R12984">
        <v>8.5</v>
      </c>
      <c r="S12984" t="b">
        <v>0</v>
      </c>
      <c r="T12984" t="b">
        <v>0</v>
      </c>
      <c r="U12984" t="b">
        <v>1</v>
      </c>
      <c r="V12984">
        <v>27000</v>
      </c>
      <c r="W12984">
        <v>21400</v>
      </c>
      <c r="X12984">
        <v>2.2799999999999998</v>
      </c>
      <c r="Y12984">
        <v>32000</v>
      </c>
      <c r="Z12984">
        <v>3.13</v>
      </c>
    </row>
    <row r="12985" spans="1:26">
      <c r="A12985">
        <v>211289251</v>
      </c>
      <c r="B12985" t="s">
        <v>10565</v>
      </c>
      <c r="C12985" t="s">
        <v>3597</v>
      </c>
      <c r="D12985" t="s">
        <v>3743</v>
      </c>
      <c r="E12985" t="s">
        <v>3752</v>
      </c>
      <c r="F12985" t="s">
        <v>3849</v>
      </c>
      <c r="G12985">
        <v>211289251</v>
      </c>
      <c r="I12985" t="s">
        <v>3622</v>
      </c>
      <c r="J12985" t="s">
        <v>4222</v>
      </c>
      <c r="K12985" t="s">
        <v>3624</v>
      </c>
      <c r="L12985" t="s">
        <v>4080</v>
      </c>
      <c r="M12985">
        <v>12.2</v>
      </c>
      <c r="N12985">
        <v>19.8</v>
      </c>
      <c r="O12985">
        <v>11.2</v>
      </c>
      <c r="P12985">
        <v>12.2</v>
      </c>
      <c r="Q12985">
        <v>20.7</v>
      </c>
      <c r="R12985">
        <v>10.7</v>
      </c>
      <c r="S12985" t="b">
        <v>0</v>
      </c>
      <c r="T12985" t="b">
        <v>0</v>
      </c>
      <c r="U12985" t="b">
        <v>1</v>
      </c>
      <c r="V12985">
        <v>14100</v>
      </c>
      <c r="W12985">
        <v>11900</v>
      </c>
      <c r="X12985">
        <v>2.7</v>
      </c>
      <c r="Y12985">
        <v>11900</v>
      </c>
      <c r="Z12985">
        <v>2.7</v>
      </c>
    </row>
    <row r="12986" spans="1:26">
      <c r="A12986">
        <v>209424923</v>
      </c>
      <c r="B12986" t="s">
        <v>8889</v>
      </c>
      <c r="C12986" t="s">
        <v>3597</v>
      </c>
      <c r="D12986" t="s">
        <v>3743</v>
      </c>
      <c r="E12986" t="s">
        <v>3744</v>
      </c>
      <c r="F12986" t="s">
        <v>3650</v>
      </c>
      <c r="G12986">
        <v>209424923</v>
      </c>
      <c r="I12986" t="s">
        <v>3651</v>
      </c>
      <c r="J12986" t="s">
        <v>8890</v>
      </c>
      <c r="K12986" t="s">
        <v>3653</v>
      </c>
      <c r="P12986">
        <v>12.7</v>
      </c>
      <c r="Q12986">
        <v>20</v>
      </c>
      <c r="R12986">
        <v>12</v>
      </c>
      <c r="S12986" t="b">
        <v>0</v>
      </c>
      <c r="T12986" t="b">
        <v>0</v>
      </c>
      <c r="U12986" t="b">
        <v>0</v>
      </c>
      <c r="V12986">
        <v>18000</v>
      </c>
      <c r="W12986">
        <v>13500</v>
      </c>
      <c r="X12986">
        <v>2.91</v>
      </c>
      <c r="Y12986">
        <v>15500</v>
      </c>
      <c r="Z12986">
        <v>2.6</v>
      </c>
    </row>
    <row r="12987" spans="1:26">
      <c r="A12987">
        <v>209424925</v>
      </c>
      <c r="B12987" t="s">
        <v>8889</v>
      </c>
      <c r="C12987" t="s">
        <v>3597</v>
      </c>
      <c r="D12987" t="s">
        <v>3743</v>
      </c>
      <c r="E12987" t="s">
        <v>3747</v>
      </c>
      <c r="F12987" t="s">
        <v>3650</v>
      </c>
      <c r="G12987">
        <v>209424925</v>
      </c>
      <c r="I12987" t="s">
        <v>3651</v>
      </c>
      <c r="J12987" t="s">
        <v>8890</v>
      </c>
      <c r="K12987" t="s">
        <v>3653</v>
      </c>
      <c r="P12987">
        <v>12.7</v>
      </c>
      <c r="Q12987">
        <v>20</v>
      </c>
      <c r="R12987">
        <v>9.91</v>
      </c>
      <c r="S12987" t="b">
        <v>0</v>
      </c>
      <c r="T12987" t="b">
        <v>0</v>
      </c>
      <c r="U12987" t="b">
        <v>0</v>
      </c>
      <c r="V12987">
        <v>18000</v>
      </c>
      <c r="W12987">
        <v>13500</v>
      </c>
      <c r="X12987">
        <v>2.91</v>
      </c>
      <c r="Y12987">
        <v>15500</v>
      </c>
      <c r="Z12987">
        <v>2.6</v>
      </c>
    </row>
    <row r="12988" spans="1:26">
      <c r="A12988">
        <v>209310458</v>
      </c>
      <c r="B12988" t="s">
        <v>8889</v>
      </c>
      <c r="C12988" t="s">
        <v>3597</v>
      </c>
      <c r="D12988" t="s">
        <v>3743</v>
      </c>
      <c r="E12988" t="s">
        <v>3744</v>
      </c>
      <c r="F12988" t="s">
        <v>3650</v>
      </c>
      <c r="G12988">
        <v>209310458</v>
      </c>
      <c r="I12988" t="s">
        <v>3651</v>
      </c>
      <c r="J12988" t="s">
        <v>8891</v>
      </c>
      <c r="K12988" t="s">
        <v>3653</v>
      </c>
      <c r="P12988">
        <v>13.6</v>
      </c>
      <c r="Q12988">
        <v>20</v>
      </c>
      <c r="R12988">
        <v>10</v>
      </c>
      <c r="S12988" t="b">
        <v>0</v>
      </c>
      <c r="T12988" t="b">
        <v>0</v>
      </c>
      <c r="U12988" t="b">
        <v>0</v>
      </c>
      <c r="V12988">
        <v>22000</v>
      </c>
      <c r="W12988">
        <v>14300</v>
      </c>
      <c r="X12988">
        <v>3.02</v>
      </c>
      <c r="Y12988">
        <v>19600</v>
      </c>
      <c r="Z12988">
        <v>2.0099999999999998</v>
      </c>
    </row>
    <row r="12989" spans="1:26">
      <c r="A12989">
        <v>209319655</v>
      </c>
      <c r="B12989" t="s">
        <v>8889</v>
      </c>
      <c r="C12989" t="s">
        <v>3597</v>
      </c>
      <c r="D12989" t="s">
        <v>3743</v>
      </c>
      <c r="E12989" t="s">
        <v>3747</v>
      </c>
      <c r="F12989" t="s">
        <v>3650</v>
      </c>
      <c r="G12989">
        <v>209319655</v>
      </c>
      <c r="I12989" t="s">
        <v>3651</v>
      </c>
      <c r="J12989" t="s">
        <v>8891</v>
      </c>
      <c r="K12989" t="s">
        <v>3653</v>
      </c>
      <c r="P12989">
        <v>13.6</v>
      </c>
      <c r="Q12989">
        <v>20</v>
      </c>
      <c r="R12989">
        <v>10</v>
      </c>
      <c r="S12989" t="b">
        <v>0</v>
      </c>
      <c r="T12989" t="b">
        <v>0</v>
      </c>
      <c r="U12989" t="b">
        <v>0</v>
      </c>
      <c r="V12989">
        <v>22000</v>
      </c>
      <c r="W12989">
        <v>14300</v>
      </c>
      <c r="X12989">
        <v>3.02</v>
      </c>
      <c r="Y12989">
        <v>19600</v>
      </c>
      <c r="Z12989">
        <v>2.0099999999999998</v>
      </c>
    </row>
    <row r="12990" spans="1:26">
      <c r="A12990">
        <v>209310460</v>
      </c>
      <c r="B12990" t="s">
        <v>8889</v>
      </c>
      <c r="C12990" t="s">
        <v>3597</v>
      </c>
      <c r="D12990" t="s">
        <v>3743</v>
      </c>
      <c r="E12990" t="s">
        <v>3744</v>
      </c>
      <c r="F12990" t="s">
        <v>3650</v>
      </c>
      <c r="G12990">
        <v>209310460</v>
      </c>
      <c r="I12990" t="s">
        <v>3651</v>
      </c>
      <c r="J12990" t="s">
        <v>8892</v>
      </c>
      <c r="K12990" t="s">
        <v>3653</v>
      </c>
      <c r="P12990">
        <v>10.6</v>
      </c>
      <c r="Q12990">
        <v>19</v>
      </c>
      <c r="R12990">
        <v>10</v>
      </c>
      <c r="S12990" t="b">
        <v>0</v>
      </c>
      <c r="T12990" t="b">
        <v>0</v>
      </c>
      <c r="U12990" t="b">
        <v>1</v>
      </c>
      <c r="V12990">
        <v>28400</v>
      </c>
      <c r="W12990">
        <v>18600</v>
      </c>
      <c r="X12990">
        <v>3</v>
      </c>
      <c r="Y12990">
        <v>21000</v>
      </c>
      <c r="Z12990">
        <v>2.15</v>
      </c>
    </row>
    <row r="12991" spans="1:26">
      <c r="A12991">
        <v>209319657</v>
      </c>
      <c r="B12991" t="s">
        <v>8889</v>
      </c>
      <c r="C12991" t="s">
        <v>3597</v>
      </c>
      <c r="D12991" t="s">
        <v>3743</v>
      </c>
      <c r="E12991" t="s">
        <v>3747</v>
      </c>
      <c r="F12991" t="s">
        <v>3650</v>
      </c>
      <c r="G12991">
        <v>209319657</v>
      </c>
      <c r="I12991" t="s">
        <v>3651</v>
      </c>
      <c r="J12991" t="s">
        <v>8892</v>
      </c>
      <c r="K12991" t="s">
        <v>3653</v>
      </c>
      <c r="P12991">
        <v>10.6</v>
      </c>
      <c r="Q12991">
        <v>19</v>
      </c>
      <c r="R12991">
        <v>10</v>
      </c>
      <c r="S12991" t="b">
        <v>0</v>
      </c>
      <c r="T12991" t="b">
        <v>0</v>
      </c>
      <c r="U12991" t="b">
        <v>1</v>
      </c>
      <c r="V12991">
        <v>28400</v>
      </c>
      <c r="W12991">
        <v>18600</v>
      </c>
      <c r="X12991">
        <v>3</v>
      </c>
      <c r="Y12991">
        <v>21000</v>
      </c>
      <c r="Z12991">
        <v>2.15</v>
      </c>
    </row>
    <row r="12992" spans="1:26">
      <c r="A12992">
        <v>209310462</v>
      </c>
      <c r="B12992" t="s">
        <v>8889</v>
      </c>
      <c r="C12992" t="s">
        <v>3597</v>
      </c>
      <c r="D12992" t="s">
        <v>3743</v>
      </c>
      <c r="E12992" t="s">
        <v>3744</v>
      </c>
      <c r="F12992" t="s">
        <v>3650</v>
      </c>
      <c r="G12992">
        <v>209310462</v>
      </c>
      <c r="I12992" t="s">
        <v>3651</v>
      </c>
      <c r="J12992" t="s">
        <v>8893</v>
      </c>
      <c r="K12992" t="s">
        <v>3653</v>
      </c>
      <c r="P12992">
        <v>9.4</v>
      </c>
      <c r="Q12992">
        <v>19.2</v>
      </c>
      <c r="R12992">
        <v>9.8000000000000007</v>
      </c>
      <c r="S12992" t="b">
        <v>0</v>
      </c>
      <c r="T12992" t="b">
        <v>0</v>
      </c>
      <c r="U12992" t="b">
        <v>1</v>
      </c>
      <c r="V12992">
        <v>35400</v>
      </c>
      <c r="W12992">
        <v>22400</v>
      </c>
      <c r="X12992">
        <v>2.89</v>
      </c>
      <c r="Y12992">
        <v>26600</v>
      </c>
      <c r="Z12992">
        <v>2.27</v>
      </c>
    </row>
    <row r="12993" spans="1:26">
      <c r="A12993">
        <v>209319660</v>
      </c>
      <c r="B12993" t="s">
        <v>8889</v>
      </c>
      <c r="C12993" t="s">
        <v>3597</v>
      </c>
      <c r="D12993" t="s">
        <v>3743</v>
      </c>
      <c r="E12993" t="s">
        <v>3747</v>
      </c>
      <c r="F12993" t="s">
        <v>3650</v>
      </c>
      <c r="G12993">
        <v>209319660</v>
      </c>
      <c r="I12993" t="s">
        <v>3651</v>
      </c>
      <c r="J12993" t="s">
        <v>8893</v>
      </c>
      <c r="K12993" t="s">
        <v>3653</v>
      </c>
      <c r="P12993">
        <v>9.4</v>
      </c>
      <c r="Q12993">
        <v>19.2</v>
      </c>
      <c r="R12993">
        <v>9.8000000000000007</v>
      </c>
      <c r="S12993" t="b">
        <v>0</v>
      </c>
      <c r="T12993" t="b">
        <v>0</v>
      </c>
      <c r="U12993" t="b">
        <v>1</v>
      </c>
      <c r="V12993">
        <v>35400</v>
      </c>
      <c r="W12993">
        <v>22400</v>
      </c>
      <c r="X12993">
        <v>2.89</v>
      </c>
      <c r="Y12993">
        <v>26600</v>
      </c>
      <c r="Z12993">
        <v>2.27</v>
      </c>
    </row>
    <row r="12994" spans="1:26">
      <c r="A12994">
        <v>209832199</v>
      </c>
      <c r="B12994" t="s">
        <v>8941</v>
      </c>
      <c r="C12994" t="s">
        <v>3597</v>
      </c>
      <c r="D12994" t="s">
        <v>3743</v>
      </c>
      <c r="E12994" t="s">
        <v>3752</v>
      </c>
      <c r="F12994" t="s">
        <v>3621</v>
      </c>
      <c r="G12994">
        <v>209832199</v>
      </c>
      <c r="I12994" t="s">
        <v>3622</v>
      </c>
      <c r="J12994" t="s">
        <v>10907</v>
      </c>
      <c r="K12994" t="s">
        <v>3624</v>
      </c>
      <c r="L12994" t="s">
        <v>8945</v>
      </c>
      <c r="M12994">
        <v>19.05</v>
      </c>
      <c r="N12994">
        <v>33.1</v>
      </c>
      <c r="O12994">
        <v>13.49</v>
      </c>
      <c r="P12994">
        <v>19.05</v>
      </c>
      <c r="Q12994">
        <v>32.200000000000003</v>
      </c>
      <c r="R12994">
        <v>11.9</v>
      </c>
      <c r="S12994" t="b">
        <v>0</v>
      </c>
      <c r="T12994" t="b">
        <v>0</v>
      </c>
      <c r="U12994" t="b">
        <v>1</v>
      </c>
      <c r="V12994">
        <v>6000</v>
      </c>
      <c r="W12994">
        <v>5900</v>
      </c>
      <c r="X12994">
        <v>4.43</v>
      </c>
      <c r="Y12994">
        <v>12840</v>
      </c>
      <c r="Z12994">
        <v>2.69</v>
      </c>
    </row>
    <row r="12995" spans="1:26">
      <c r="A12995">
        <v>209832979</v>
      </c>
      <c r="B12995" t="s">
        <v>8941</v>
      </c>
      <c r="C12995" t="s">
        <v>3597</v>
      </c>
      <c r="D12995" t="s">
        <v>3743</v>
      </c>
      <c r="E12995" t="s">
        <v>3747</v>
      </c>
      <c r="F12995" t="s">
        <v>3621</v>
      </c>
      <c r="G12995">
        <v>209832979</v>
      </c>
      <c r="I12995" t="s">
        <v>3622</v>
      </c>
      <c r="J12995" t="s">
        <v>10907</v>
      </c>
      <c r="K12995" t="s">
        <v>3624</v>
      </c>
      <c r="L12995" t="s">
        <v>8946</v>
      </c>
      <c r="M12995">
        <v>19.05</v>
      </c>
      <c r="N12995">
        <v>33.1</v>
      </c>
      <c r="O12995">
        <v>13.5</v>
      </c>
      <c r="P12995">
        <v>19.05</v>
      </c>
      <c r="Q12995">
        <v>32.200000000000003</v>
      </c>
      <c r="R12995">
        <v>11.9</v>
      </c>
      <c r="S12995" t="b">
        <v>0</v>
      </c>
      <c r="T12995" t="b">
        <v>0</v>
      </c>
      <c r="U12995" t="b">
        <v>1</v>
      </c>
      <c r="V12995">
        <v>6000</v>
      </c>
      <c r="W12995">
        <v>5900</v>
      </c>
      <c r="X12995">
        <v>4.43</v>
      </c>
      <c r="Y12995">
        <v>12840</v>
      </c>
      <c r="Z12995">
        <v>2.69</v>
      </c>
    </row>
    <row r="12996" spans="1:26">
      <c r="A12996">
        <v>209832980</v>
      </c>
      <c r="B12996" t="s">
        <v>8941</v>
      </c>
      <c r="C12996" t="s">
        <v>3597</v>
      </c>
      <c r="D12996" t="s">
        <v>3743</v>
      </c>
      <c r="E12996" t="s">
        <v>3744</v>
      </c>
      <c r="F12996" t="s">
        <v>3621</v>
      </c>
      <c r="G12996">
        <v>209832980</v>
      </c>
      <c r="I12996" t="s">
        <v>3622</v>
      </c>
      <c r="J12996" t="s">
        <v>10907</v>
      </c>
      <c r="K12996" t="s">
        <v>3624</v>
      </c>
      <c r="L12996" t="s">
        <v>8944</v>
      </c>
      <c r="M12996">
        <v>19.05</v>
      </c>
      <c r="N12996">
        <v>33.1</v>
      </c>
      <c r="O12996">
        <v>13.5</v>
      </c>
      <c r="P12996">
        <v>19.05</v>
      </c>
      <c r="Q12996">
        <v>32.200000000000003</v>
      </c>
      <c r="R12996">
        <v>11.9</v>
      </c>
      <c r="S12996" t="b">
        <v>0</v>
      </c>
      <c r="T12996" t="b">
        <v>0</v>
      </c>
      <c r="U12996" t="b">
        <v>1</v>
      </c>
      <c r="V12996">
        <v>6000</v>
      </c>
      <c r="W12996">
        <v>5900</v>
      </c>
      <c r="X12996">
        <v>4.43</v>
      </c>
      <c r="Y12996">
        <v>12840</v>
      </c>
      <c r="Z12996">
        <v>2.69</v>
      </c>
    </row>
    <row r="12997" spans="1:26">
      <c r="A12997">
        <v>209832200</v>
      </c>
      <c r="B12997" t="s">
        <v>8941</v>
      </c>
      <c r="C12997" t="s">
        <v>3597</v>
      </c>
      <c r="D12997" t="s">
        <v>3743</v>
      </c>
      <c r="E12997" t="s">
        <v>3752</v>
      </c>
      <c r="F12997" t="s">
        <v>3621</v>
      </c>
      <c r="G12997">
        <v>209832200</v>
      </c>
      <c r="I12997" t="s">
        <v>3622</v>
      </c>
      <c r="J12997" t="s">
        <v>10908</v>
      </c>
      <c r="K12997" t="s">
        <v>3624</v>
      </c>
      <c r="L12997" t="s">
        <v>8945</v>
      </c>
      <c r="M12997">
        <v>19.05</v>
      </c>
      <c r="N12997">
        <v>33.1</v>
      </c>
      <c r="O12997">
        <v>12.5</v>
      </c>
      <c r="P12997">
        <v>19.05</v>
      </c>
      <c r="Q12997">
        <v>32.200000000000003</v>
      </c>
      <c r="R12997">
        <v>10.9</v>
      </c>
      <c r="S12997" t="b">
        <v>0</v>
      </c>
      <c r="T12997" t="b">
        <v>0</v>
      </c>
      <c r="U12997" t="b">
        <v>1</v>
      </c>
      <c r="V12997">
        <v>6000</v>
      </c>
      <c r="W12997">
        <v>5900</v>
      </c>
      <c r="X12997">
        <v>3.33</v>
      </c>
      <c r="Y12997">
        <v>12840</v>
      </c>
      <c r="Z12997">
        <v>2.46</v>
      </c>
    </row>
    <row r="12998" spans="1:26">
      <c r="A12998">
        <v>209832201</v>
      </c>
      <c r="B12998" t="s">
        <v>8941</v>
      </c>
      <c r="C12998" t="s">
        <v>3597</v>
      </c>
      <c r="D12998" t="s">
        <v>3743</v>
      </c>
      <c r="E12998" t="s">
        <v>3752</v>
      </c>
      <c r="F12998" t="s">
        <v>3621</v>
      </c>
      <c r="G12998">
        <v>209832201</v>
      </c>
      <c r="I12998" t="s">
        <v>3622</v>
      </c>
      <c r="J12998" t="s">
        <v>10909</v>
      </c>
      <c r="K12998" t="s">
        <v>3624</v>
      </c>
      <c r="L12998" t="s">
        <v>8950</v>
      </c>
      <c r="M12998">
        <v>16.05</v>
      </c>
      <c r="N12998">
        <v>30.5</v>
      </c>
      <c r="O12998">
        <v>13.5</v>
      </c>
      <c r="P12998">
        <v>16.05</v>
      </c>
      <c r="Q12998">
        <v>29.8</v>
      </c>
      <c r="R12998">
        <v>10.9</v>
      </c>
      <c r="S12998" t="b">
        <v>0</v>
      </c>
      <c r="T12998" t="b">
        <v>0</v>
      </c>
      <c r="U12998" t="b">
        <v>1</v>
      </c>
      <c r="V12998">
        <v>9000</v>
      </c>
      <c r="W12998">
        <v>5900</v>
      </c>
      <c r="X12998">
        <v>3.84</v>
      </c>
      <c r="Y12998">
        <v>14170</v>
      </c>
      <c r="Z12998">
        <v>2.63</v>
      </c>
    </row>
    <row r="12999" spans="1:26">
      <c r="A12999">
        <v>209832984</v>
      </c>
      <c r="B12999" t="s">
        <v>8941</v>
      </c>
      <c r="C12999" t="s">
        <v>3597</v>
      </c>
      <c r="D12999" t="s">
        <v>3743</v>
      </c>
      <c r="E12999" t="s">
        <v>3747</v>
      </c>
      <c r="F12999" t="s">
        <v>3621</v>
      </c>
      <c r="G12999">
        <v>209832984</v>
      </c>
      <c r="I12999" t="s">
        <v>3622</v>
      </c>
      <c r="J12999" t="s">
        <v>10909</v>
      </c>
      <c r="K12999" t="s">
        <v>3624</v>
      </c>
      <c r="L12999" t="s">
        <v>8951</v>
      </c>
      <c r="M12999">
        <v>16.05</v>
      </c>
      <c r="N12999">
        <v>30.5</v>
      </c>
      <c r="O12999">
        <v>13.5</v>
      </c>
      <c r="P12999">
        <v>16.05</v>
      </c>
      <c r="Q12999">
        <v>29.8</v>
      </c>
      <c r="R12999">
        <v>10.9</v>
      </c>
      <c r="S12999" t="b">
        <v>0</v>
      </c>
      <c r="T12999" t="b">
        <v>0</v>
      </c>
      <c r="U12999" t="b">
        <v>1</v>
      </c>
      <c r="V12999">
        <v>9000</v>
      </c>
      <c r="W12999">
        <v>5900</v>
      </c>
      <c r="X12999">
        <v>3.84</v>
      </c>
      <c r="Y12999">
        <v>14170</v>
      </c>
      <c r="Z12999">
        <v>2.63</v>
      </c>
    </row>
    <row r="13000" spans="1:26">
      <c r="A13000">
        <v>209832985</v>
      </c>
      <c r="B13000" t="s">
        <v>8941</v>
      </c>
      <c r="C13000" t="s">
        <v>3597</v>
      </c>
      <c r="D13000" t="s">
        <v>3743</v>
      </c>
      <c r="E13000" t="s">
        <v>3744</v>
      </c>
      <c r="F13000" t="s">
        <v>3621</v>
      </c>
      <c r="G13000">
        <v>209832985</v>
      </c>
      <c r="I13000" t="s">
        <v>3622</v>
      </c>
      <c r="J13000" t="s">
        <v>10909</v>
      </c>
      <c r="K13000" t="s">
        <v>3624</v>
      </c>
      <c r="L13000" t="s">
        <v>8949</v>
      </c>
      <c r="M13000">
        <v>16.05</v>
      </c>
      <c r="N13000">
        <v>30.5</v>
      </c>
      <c r="O13000">
        <v>13.5</v>
      </c>
      <c r="P13000">
        <v>16.05</v>
      </c>
      <c r="Q13000">
        <v>29.8</v>
      </c>
      <c r="R13000">
        <v>10.9</v>
      </c>
      <c r="S13000" t="b">
        <v>0</v>
      </c>
      <c r="T13000" t="b">
        <v>0</v>
      </c>
      <c r="U13000" t="b">
        <v>1</v>
      </c>
      <c r="V13000">
        <v>9000</v>
      </c>
      <c r="W13000">
        <v>5900</v>
      </c>
      <c r="X13000">
        <v>3.84</v>
      </c>
      <c r="Y13000">
        <v>14170</v>
      </c>
      <c r="Z13000">
        <v>2.63</v>
      </c>
    </row>
    <row r="13001" spans="1:26">
      <c r="A13001">
        <v>209832202</v>
      </c>
      <c r="B13001" t="s">
        <v>8941</v>
      </c>
      <c r="C13001" t="s">
        <v>3597</v>
      </c>
      <c r="D13001" t="s">
        <v>3743</v>
      </c>
      <c r="E13001" t="s">
        <v>3752</v>
      </c>
      <c r="F13001" t="s">
        <v>3621</v>
      </c>
      <c r="G13001">
        <v>209832202</v>
      </c>
      <c r="I13001" t="s">
        <v>3622</v>
      </c>
      <c r="J13001" t="s">
        <v>10910</v>
      </c>
      <c r="K13001" t="s">
        <v>3624</v>
      </c>
      <c r="L13001" t="s">
        <v>8950</v>
      </c>
      <c r="M13001">
        <v>16.05</v>
      </c>
      <c r="N13001">
        <v>30.5</v>
      </c>
      <c r="O13001">
        <v>12.5</v>
      </c>
      <c r="P13001">
        <v>16.05</v>
      </c>
      <c r="Q13001">
        <v>29.8</v>
      </c>
      <c r="R13001">
        <v>10</v>
      </c>
      <c r="S13001" t="b">
        <v>0</v>
      </c>
      <c r="T13001" t="b">
        <v>0</v>
      </c>
      <c r="U13001" t="b">
        <v>1</v>
      </c>
      <c r="V13001">
        <v>9000</v>
      </c>
      <c r="W13001">
        <v>5900</v>
      </c>
      <c r="X13001">
        <v>2.98</v>
      </c>
      <c r="Y13001">
        <v>14170</v>
      </c>
      <c r="Z13001">
        <v>2.4300000000000002</v>
      </c>
    </row>
    <row r="13002" spans="1:26">
      <c r="A13002">
        <v>209832203</v>
      </c>
      <c r="B13002" t="s">
        <v>8941</v>
      </c>
      <c r="C13002" t="s">
        <v>3597</v>
      </c>
      <c r="D13002" t="s">
        <v>3743</v>
      </c>
      <c r="E13002" t="s">
        <v>3752</v>
      </c>
      <c r="F13002" t="s">
        <v>3621</v>
      </c>
      <c r="G13002">
        <v>209832203</v>
      </c>
      <c r="I13002" t="s">
        <v>3622</v>
      </c>
      <c r="J13002" t="s">
        <v>10911</v>
      </c>
      <c r="K13002" t="s">
        <v>3624</v>
      </c>
      <c r="L13002" t="s">
        <v>8955</v>
      </c>
      <c r="M13002">
        <v>13.8</v>
      </c>
      <c r="N13002">
        <v>26.1</v>
      </c>
      <c r="O13002">
        <v>12.5</v>
      </c>
      <c r="P13002">
        <v>13.8</v>
      </c>
      <c r="Q13002">
        <v>26.3</v>
      </c>
      <c r="R13002">
        <v>11.1</v>
      </c>
      <c r="S13002" t="b">
        <v>0</v>
      </c>
      <c r="T13002" t="b">
        <v>0</v>
      </c>
      <c r="U13002" t="b">
        <v>1</v>
      </c>
      <c r="V13002">
        <v>12000</v>
      </c>
      <c r="W13002">
        <v>8400</v>
      </c>
      <c r="X13002">
        <v>4.04</v>
      </c>
      <c r="Y13002">
        <v>17410</v>
      </c>
      <c r="Z13002">
        <v>2.74</v>
      </c>
    </row>
    <row r="13003" spans="1:26">
      <c r="A13003">
        <v>209832989</v>
      </c>
      <c r="B13003" t="s">
        <v>8941</v>
      </c>
      <c r="C13003" t="s">
        <v>3597</v>
      </c>
      <c r="D13003" t="s">
        <v>3743</v>
      </c>
      <c r="E13003" t="s">
        <v>3747</v>
      </c>
      <c r="F13003" t="s">
        <v>3621</v>
      </c>
      <c r="G13003">
        <v>209832989</v>
      </c>
      <c r="I13003" t="s">
        <v>3622</v>
      </c>
      <c r="J13003" t="s">
        <v>10911</v>
      </c>
      <c r="K13003" t="s">
        <v>3624</v>
      </c>
      <c r="L13003" t="s">
        <v>8956</v>
      </c>
      <c r="M13003">
        <v>13.8</v>
      </c>
      <c r="N13003">
        <v>26.1</v>
      </c>
      <c r="O13003">
        <v>12.5</v>
      </c>
      <c r="P13003">
        <v>13.8</v>
      </c>
      <c r="Q13003">
        <v>26.3</v>
      </c>
      <c r="R13003">
        <v>11.1</v>
      </c>
      <c r="S13003" t="b">
        <v>0</v>
      </c>
      <c r="T13003" t="b">
        <v>0</v>
      </c>
      <c r="U13003" t="b">
        <v>1</v>
      </c>
      <c r="V13003">
        <v>12000</v>
      </c>
      <c r="W13003">
        <v>8400</v>
      </c>
      <c r="X13003">
        <v>4.04</v>
      </c>
      <c r="Y13003">
        <v>17410</v>
      </c>
      <c r="Z13003">
        <v>2.74</v>
      </c>
    </row>
    <row r="13004" spans="1:26">
      <c r="A13004">
        <v>209832990</v>
      </c>
      <c r="B13004" t="s">
        <v>8941</v>
      </c>
      <c r="C13004" t="s">
        <v>3597</v>
      </c>
      <c r="D13004" t="s">
        <v>3743</v>
      </c>
      <c r="E13004" t="s">
        <v>3744</v>
      </c>
      <c r="F13004" t="s">
        <v>3621</v>
      </c>
      <c r="G13004">
        <v>209832990</v>
      </c>
      <c r="I13004" t="s">
        <v>3622</v>
      </c>
      <c r="J13004" t="s">
        <v>10911</v>
      </c>
      <c r="K13004" t="s">
        <v>3624</v>
      </c>
      <c r="L13004" t="s">
        <v>8954</v>
      </c>
      <c r="M13004">
        <v>13.8</v>
      </c>
      <c r="N13004">
        <v>26.1</v>
      </c>
      <c r="O13004">
        <v>12.5</v>
      </c>
      <c r="P13004">
        <v>13.8</v>
      </c>
      <c r="Q13004">
        <v>26.3</v>
      </c>
      <c r="R13004">
        <v>11.1</v>
      </c>
      <c r="S13004" t="b">
        <v>0</v>
      </c>
      <c r="T13004" t="b">
        <v>0</v>
      </c>
      <c r="U13004" t="b">
        <v>1</v>
      </c>
      <c r="V13004">
        <v>12000</v>
      </c>
      <c r="W13004">
        <v>8400</v>
      </c>
      <c r="X13004">
        <v>4.04</v>
      </c>
      <c r="Y13004">
        <v>17410</v>
      </c>
      <c r="Z13004">
        <v>2.74</v>
      </c>
    </row>
    <row r="13005" spans="1:26">
      <c r="A13005">
        <v>209832204</v>
      </c>
      <c r="B13005" t="s">
        <v>8941</v>
      </c>
      <c r="C13005" t="s">
        <v>3597</v>
      </c>
      <c r="D13005" t="s">
        <v>3743</v>
      </c>
      <c r="E13005" t="s">
        <v>3752</v>
      </c>
      <c r="F13005" t="s">
        <v>3621</v>
      </c>
      <c r="G13005">
        <v>209832204</v>
      </c>
      <c r="I13005" t="s">
        <v>3622</v>
      </c>
      <c r="J13005" t="s">
        <v>10912</v>
      </c>
      <c r="K13005" t="s">
        <v>3624</v>
      </c>
      <c r="L13005" t="s">
        <v>8955</v>
      </c>
      <c r="M13005">
        <v>13.8</v>
      </c>
      <c r="N13005">
        <v>26.1</v>
      </c>
      <c r="O13005">
        <v>12</v>
      </c>
      <c r="P13005">
        <v>13.8</v>
      </c>
      <c r="Q13005">
        <v>26.3</v>
      </c>
      <c r="R13005">
        <v>10.4</v>
      </c>
      <c r="S13005" t="b">
        <v>0</v>
      </c>
      <c r="T13005" t="b">
        <v>0</v>
      </c>
      <c r="U13005" t="b">
        <v>1</v>
      </c>
      <c r="V13005">
        <v>12000</v>
      </c>
      <c r="W13005">
        <v>8400</v>
      </c>
      <c r="X13005">
        <v>3.33</v>
      </c>
      <c r="Y13005">
        <v>17410</v>
      </c>
      <c r="Z13005">
        <v>2.56</v>
      </c>
    </row>
    <row r="13006" spans="1:26">
      <c r="A13006">
        <v>209832207</v>
      </c>
      <c r="B13006" t="s">
        <v>8941</v>
      </c>
      <c r="C13006" t="s">
        <v>3597</v>
      </c>
      <c r="D13006" t="s">
        <v>3743</v>
      </c>
      <c r="E13006" t="s">
        <v>3752</v>
      </c>
      <c r="F13006" t="s">
        <v>3621</v>
      </c>
      <c r="G13006">
        <v>209832207</v>
      </c>
      <c r="I13006" t="s">
        <v>3622</v>
      </c>
      <c r="J13006" t="s">
        <v>10915</v>
      </c>
      <c r="K13006" t="s">
        <v>3624</v>
      </c>
      <c r="L13006" t="s">
        <v>8965</v>
      </c>
      <c r="M13006">
        <v>12.5</v>
      </c>
      <c r="N13006">
        <v>21</v>
      </c>
      <c r="O13006">
        <v>12.5</v>
      </c>
      <c r="P13006">
        <v>12.5</v>
      </c>
      <c r="Q13006">
        <v>21</v>
      </c>
      <c r="R13006">
        <v>10.7</v>
      </c>
      <c r="S13006" t="b">
        <v>0</v>
      </c>
      <c r="T13006" t="b">
        <v>0</v>
      </c>
      <c r="U13006" t="b">
        <v>1</v>
      </c>
      <c r="V13006">
        <v>17200</v>
      </c>
      <c r="W13006">
        <v>12800</v>
      </c>
      <c r="X13006">
        <v>3.23</v>
      </c>
      <c r="Y13006">
        <v>27000</v>
      </c>
      <c r="Z13006">
        <v>2.14</v>
      </c>
    </row>
    <row r="13007" spans="1:26">
      <c r="A13007">
        <v>209832999</v>
      </c>
      <c r="B13007" t="s">
        <v>8941</v>
      </c>
      <c r="C13007" t="s">
        <v>3597</v>
      </c>
      <c r="D13007" t="s">
        <v>3743</v>
      </c>
      <c r="E13007" t="s">
        <v>3747</v>
      </c>
      <c r="F13007" t="s">
        <v>3621</v>
      </c>
      <c r="G13007">
        <v>209832999</v>
      </c>
      <c r="I13007" t="s">
        <v>3622</v>
      </c>
      <c r="J13007" t="s">
        <v>10915</v>
      </c>
      <c r="K13007" t="s">
        <v>3624</v>
      </c>
      <c r="L13007" t="s">
        <v>8966</v>
      </c>
      <c r="M13007">
        <v>12.5</v>
      </c>
      <c r="N13007">
        <v>21</v>
      </c>
      <c r="O13007">
        <v>12.5</v>
      </c>
      <c r="P13007">
        <v>12.5</v>
      </c>
      <c r="Q13007">
        <v>21</v>
      </c>
      <c r="R13007">
        <v>10.7</v>
      </c>
      <c r="S13007" t="b">
        <v>0</v>
      </c>
      <c r="T13007" t="b">
        <v>0</v>
      </c>
      <c r="U13007" t="b">
        <v>1</v>
      </c>
      <c r="V13007">
        <v>17200</v>
      </c>
      <c r="W13007">
        <v>12800</v>
      </c>
      <c r="X13007">
        <v>3.23</v>
      </c>
      <c r="Y13007">
        <v>27000</v>
      </c>
      <c r="Z13007">
        <v>2.14</v>
      </c>
    </row>
    <row r="13008" spans="1:26">
      <c r="A13008">
        <v>209833000</v>
      </c>
      <c r="B13008" t="s">
        <v>8941</v>
      </c>
      <c r="C13008" t="s">
        <v>3597</v>
      </c>
      <c r="D13008" t="s">
        <v>3743</v>
      </c>
      <c r="E13008" t="s">
        <v>3744</v>
      </c>
      <c r="F13008" t="s">
        <v>3621</v>
      </c>
      <c r="G13008">
        <v>209833000</v>
      </c>
      <c r="I13008" t="s">
        <v>3622</v>
      </c>
      <c r="J13008" t="s">
        <v>10915</v>
      </c>
      <c r="K13008" t="s">
        <v>3624</v>
      </c>
      <c r="L13008" t="s">
        <v>8964</v>
      </c>
      <c r="M13008">
        <v>12.5</v>
      </c>
      <c r="N13008">
        <v>21</v>
      </c>
      <c r="O13008">
        <v>12.5</v>
      </c>
      <c r="P13008">
        <v>12.5</v>
      </c>
      <c r="Q13008">
        <v>21</v>
      </c>
      <c r="R13008">
        <v>10.7</v>
      </c>
      <c r="S13008" t="b">
        <v>0</v>
      </c>
      <c r="T13008" t="b">
        <v>0</v>
      </c>
      <c r="U13008" t="b">
        <v>1</v>
      </c>
      <c r="V13008">
        <v>17200</v>
      </c>
      <c r="W13008">
        <v>12800</v>
      </c>
      <c r="X13008">
        <v>3.23</v>
      </c>
      <c r="Y13008">
        <v>27000</v>
      </c>
      <c r="Z13008">
        <v>2.14</v>
      </c>
    </row>
    <row r="13009" spans="1:26">
      <c r="A13009">
        <v>209832208</v>
      </c>
      <c r="B13009" t="s">
        <v>8941</v>
      </c>
      <c r="C13009" t="s">
        <v>3597</v>
      </c>
      <c r="D13009" t="s">
        <v>3743</v>
      </c>
      <c r="E13009" t="s">
        <v>3752</v>
      </c>
      <c r="F13009" t="s">
        <v>3621</v>
      </c>
      <c r="G13009">
        <v>209832208</v>
      </c>
      <c r="I13009" t="s">
        <v>3622</v>
      </c>
      <c r="J13009" t="s">
        <v>10916</v>
      </c>
      <c r="K13009" t="s">
        <v>3624</v>
      </c>
      <c r="L13009" t="s">
        <v>8965</v>
      </c>
      <c r="M13009">
        <v>12.5</v>
      </c>
      <c r="N13009">
        <v>21</v>
      </c>
      <c r="O13009">
        <v>12</v>
      </c>
      <c r="P13009">
        <v>12.5</v>
      </c>
      <c r="Q13009">
        <v>21</v>
      </c>
      <c r="R13009">
        <v>10.3</v>
      </c>
      <c r="S13009" t="b">
        <v>0</v>
      </c>
      <c r="T13009" t="b">
        <v>0</v>
      </c>
      <c r="U13009" t="b">
        <v>1</v>
      </c>
      <c r="V13009">
        <v>17200</v>
      </c>
      <c r="W13009">
        <v>12800</v>
      </c>
      <c r="X13009">
        <v>2.93</v>
      </c>
      <c r="Y13009">
        <v>27000</v>
      </c>
      <c r="Z13009">
        <v>2.0699999999999998</v>
      </c>
    </row>
    <row r="13010" spans="1:26">
      <c r="A13010">
        <v>207702832</v>
      </c>
      <c r="B13010" t="s">
        <v>4500</v>
      </c>
      <c r="C13010" t="s">
        <v>3597</v>
      </c>
      <c r="D13010" t="s">
        <v>3743</v>
      </c>
      <c r="E13010" t="s">
        <v>3744</v>
      </c>
      <c r="F13010" t="s">
        <v>3753</v>
      </c>
      <c r="G13010">
        <v>207702832</v>
      </c>
      <c r="I13010" t="s">
        <v>3601</v>
      </c>
      <c r="J13010" t="s">
        <v>9078</v>
      </c>
      <c r="K13010" t="s">
        <v>3624</v>
      </c>
      <c r="L13010" t="s">
        <v>13413</v>
      </c>
      <c r="M13010">
        <v>11.7</v>
      </c>
      <c r="N13010">
        <v>19.600000000000001</v>
      </c>
      <c r="O13010">
        <v>10.8</v>
      </c>
      <c r="P13010">
        <v>12</v>
      </c>
      <c r="Q13010">
        <v>19.2</v>
      </c>
      <c r="R13010">
        <v>9.1</v>
      </c>
      <c r="S13010" t="b">
        <v>0</v>
      </c>
      <c r="T13010" t="b">
        <v>0</v>
      </c>
      <c r="U13010" t="b">
        <v>0</v>
      </c>
      <c r="V13010">
        <v>24400</v>
      </c>
      <c r="W13010">
        <v>15400</v>
      </c>
      <c r="X13010">
        <v>2.5099999999999998</v>
      </c>
      <c r="Y13010">
        <v>15400</v>
      </c>
      <c r="Z13010">
        <v>2.5099999999999998</v>
      </c>
    </row>
    <row r="13011" spans="1:26">
      <c r="A13011">
        <v>211497105</v>
      </c>
      <c r="B13011" t="s">
        <v>4500</v>
      </c>
      <c r="C13011" t="s">
        <v>3597</v>
      </c>
      <c r="D13011" t="s">
        <v>3743</v>
      </c>
      <c r="E13011" t="s">
        <v>3744</v>
      </c>
      <c r="F13011" t="s">
        <v>3849</v>
      </c>
      <c r="G13011">
        <v>211497105</v>
      </c>
      <c r="I13011" t="s">
        <v>3622</v>
      </c>
      <c r="J13011" t="s">
        <v>9083</v>
      </c>
      <c r="K13011" t="s">
        <v>3624</v>
      </c>
      <c r="L13011" t="s">
        <v>13809</v>
      </c>
      <c r="M13011">
        <v>11.8</v>
      </c>
      <c r="N13011">
        <v>22.8</v>
      </c>
      <c r="O13011">
        <v>11.6</v>
      </c>
      <c r="P13011">
        <v>11.8</v>
      </c>
      <c r="Q13011">
        <v>23.4</v>
      </c>
      <c r="R13011">
        <v>9.5</v>
      </c>
      <c r="S13011" t="b">
        <v>0</v>
      </c>
      <c r="T13011" t="b">
        <v>0</v>
      </c>
      <c r="U13011" t="b">
        <v>0</v>
      </c>
      <c r="V13011">
        <v>30000</v>
      </c>
      <c r="W13011">
        <v>18100</v>
      </c>
      <c r="X13011">
        <v>2.82</v>
      </c>
      <c r="Y13011">
        <v>20800</v>
      </c>
      <c r="Z13011">
        <v>3.06</v>
      </c>
    </row>
    <row r="13012" spans="1:26">
      <c r="A13012">
        <v>207702838</v>
      </c>
      <c r="B13012" t="s">
        <v>4500</v>
      </c>
      <c r="C13012" t="s">
        <v>3597</v>
      </c>
      <c r="D13012" t="s">
        <v>3743</v>
      </c>
      <c r="E13012" t="s">
        <v>3744</v>
      </c>
      <c r="F13012" t="s">
        <v>3600</v>
      </c>
      <c r="G13012">
        <v>207702838</v>
      </c>
      <c r="I13012" t="s">
        <v>3601</v>
      </c>
      <c r="J13012" t="s">
        <v>9086</v>
      </c>
      <c r="K13012" t="s">
        <v>3624</v>
      </c>
      <c r="L13012" t="s">
        <v>13407</v>
      </c>
      <c r="M13012">
        <v>12</v>
      </c>
      <c r="N13012">
        <v>19.100000000000001</v>
      </c>
      <c r="O13012">
        <v>9.9</v>
      </c>
      <c r="P13012">
        <v>12.1</v>
      </c>
      <c r="Q13012">
        <v>18.7</v>
      </c>
      <c r="R13012">
        <v>8.6</v>
      </c>
      <c r="S13012" t="b">
        <v>0</v>
      </c>
      <c r="T13012" t="b">
        <v>0</v>
      </c>
      <c r="U13012" t="b">
        <v>0</v>
      </c>
      <c r="V13012">
        <v>36400</v>
      </c>
      <c r="W13012">
        <v>20400</v>
      </c>
      <c r="X13012">
        <v>2.4</v>
      </c>
      <c r="Y13012">
        <v>20400</v>
      </c>
      <c r="Z13012">
        <v>2.4</v>
      </c>
    </row>
    <row r="13013" spans="1:26">
      <c r="A13013">
        <v>211497114</v>
      </c>
      <c r="B13013" t="s">
        <v>4500</v>
      </c>
      <c r="C13013" t="s">
        <v>3597</v>
      </c>
      <c r="D13013" t="s">
        <v>3743</v>
      </c>
      <c r="E13013" t="s">
        <v>3744</v>
      </c>
      <c r="F13013" t="s">
        <v>3600</v>
      </c>
      <c r="G13013">
        <v>211497114</v>
      </c>
      <c r="I13013" t="s">
        <v>3601</v>
      </c>
      <c r="J13013" t="s">
        <v>9083</v>
      </c>
      <c r="K13013" t="s">
        <v>3624</v>
      </c>
      <c r="L13013" t="s">
        <v>13398</v>
      </c>
      <c r="M13013">
        <v>10</v>
      </c>
      <c r="N13013">
        <v>19</v>
      </c>
      <c r="O13013">
        <v>10</v>
      </c>
      <c r="P13013">
        <v>9.9</v>
      </c>
      <c r="Q13013">
        <v>19.399999999999999</v>
      </c>
      <c r="R13013">
        <v>8.9</v>
      </c>
      <c r="S13013" t="b">
        <v>0</v>
      </c>
      <c r="T13013" t="b">
        <v>0</v>
      </c>
      <c r="U13013" t="b">
        <v>0</v>
      </c>
      <c r="V13013">
        <v>30000</v>
      </c>
      <c r="W13013">
        <v>18000</v>
      </c>
      <c r="X13013">
        <v>2.5</v>
      </c>
      <c r="Y13013">
        <v>20700</v>
      </c>
      <c r="Z13013">
        <v>2.72</v>
      </c>
    </row>
    <row r="13014" spans="1:26">
      <c r="A13014">
        <v>211497108</v>
      </c>
      <c r="B13014" t="s">
        <v>4500</v>
      </c>
      <c r="C13014" t="s">
        <v>3597</v>
      </c>
      <c r="D13014" t="s">
        <v>3743</v>
      </c>
      <c r="E13014" t="s">
        <v>3744</v>
      </c>
      <c r="F13014" t="s">
        <v>3849</v>
      </c>
      <c r="G13014">
        <v>211497108</v>
      </c>
      <c r="I13014" t="s">
        <v>3622</v>
      </c>
      <c r="J13014" t="s">
        <v>9086</v>
      </c>
      <c r="K13014" t="s">
        <v>3624</v>
      </c>
      <c r="L13014" t="s">
        <v>13397</v>
      </c>
      <c r="M13014">
        <v>12.9</v>
      </c>
      <c r="N13014">
        <v>21.8</v>
      </c>
      <c r="O13014">
        <v>10.4</v>
      </c>
      <c r="P13014">
        <v>12.9</v>
      </c>
      <c r="Q13014">
        <v>22</v>
      </c>
      <c r="R13014">
        <v>9.3000000000000007</v>
      </c>
      <c r="S13014" t="b">
        <v>0</v>
      </c>
      <c r="T13014" t="b">
        <v>0</v>
      </c>
      <c r="U13014" t="b">
        <v>0</v>
      </c>
      <c r="V13014">
        <v>36000</v>
      </c>
      <c r="W13014">
        <v>22000</v>
      </c>
      <c r="X13014">
        <v>2.59</v>
      </c>
      <c r="Y13014">
        <v>24000</v>
      </c>
      <c r="Z13014">
        <v>2.34</v>
      </c>
    </row>
    <row r="13015" spans="1:26">
      <c r="A13015">
        <v>211497106</v>
      </c>
      <c r="B13015" t="s">
        <v>4500</v>
      </c>
      <c r="C13015" t="s">
        <v>3597</v>
      </c>
      <c r="D13015" t="s">
        <v>3743</v>
      </c>
      <c r="E13015" t="s">
        <v>3744</v>
      </c>
      <c r="F13015" t="s">
        <v>3849</v>
      </c>
      <c r="G13015">
        <v>211497106</v>
      </c>
      <c r="I13015" t="s">
        <v>3622</v>
      </c>
      <c r="J13015" t="s">
        <v>9086</v>
      </c>
      <c r="K13015" t="s">
        <v>3624</v>
      </c>
      <c r="L13015" t="s">
        <v>13403</v>
      </c>
      <c r="M13015">
        <v>11</v>
      </c>
      <c r="N13015">
        <v>19.100000000000001</v>
      </c>
      <c r="O13015">
        <v>10.199999999999999</v>
      </c>
      <c r="P13015">
        <v>11</v>
      </c>
      <c r="Q13015">
        <v>19.5</v>
      </c>
      <c r="R13015">
        <v>8.9</v>
      </c>
      <c r="S13015" t="b">
        <v>0</v>
      </c>
      <c r="T13015" t="b">
        <v>0</v>
      </c>
      <c r="U13015" t="b">
        <v>0</v>
      </c>
      <c r="V13015">
        <v>36000</v>
      </c>
      <c r="W13015">
        <v>21200</v>
      </c>
      <c r="X13015">
        <v>2.5</v>
      </c>
      <c r="Y13015">
        <v>24400</v>
      </c>
      <c r="Z13015">
        <v>2.87</v>
      </c>
    </row>
    <row r="13016" spans="1:26">
      <c r="A13016">
        <v>211497115</v>
      </c>
      <c r="B13016" t="s">
        <v>4500</v>
      </c>
      <c r="C13016" t="s">
        <v>3597</v>
      </c>
      <c r="D13016" t="s">
        <v>3743</v>
      </c>
      <c r="E13016" t="s">
        <v>3744</v>
      </c>
      <c r="F13016" t="s">
        <v>3600</v>
      </c>
      <c r="G13016">
        <v>211497115</v>
      </c>
      <c r="I13016" t="s">
        <v>3601</v>
      </c>
      <c r="J13016" t="s">
        <v>9086</v>
      </c>
      <c r="K13016" t="s">
        <v>3624</v>
      </c>
      <c r="L13016" t="s">
        <v>13395</v>
      </c>
      <c r="M13016">
        <v>9.8000000000000007</v>
      </c>
      <c r="N13016">
        <v>19.3</v>
      </c>
      <c r="O13016">
        <v>9.5</v>
      </c>
      <c r="P13016">
        <v>11</v>
      </c>
      <c r="Q13016">
        <v>19.8</v>
      </c>
      <c r="R13016">
        <v>8.6999999999999993</v>
      </c>
      <c r="S13016" t="b">
        <v>0</v>
      </c>
      <c r="T13016" t="b">
        <v>0</v>
      </c>
      <c r="U13016" t="b">
        <v>0</v>
      </c>
      <c r="V13016">
        <v>36000</v>
      </c>
      <c r="W13016">
        <v>24000</v>
      </c>
      <c r="X13016">
        <v>2.31</v>
      </c>
      <c r="Y13016">
        <v>27800</v>
      </c>
      <c r="Z13016">
        <v>2.66</v>
      </c>
    </row>
    <row r="13017" spans="1:26">
      <c r="A13017">
        <v>207702840</v>
      </c>
      <c r="B13017" t="s">
        <v>4500</v>
      </c>
      <c r="C13017" t="s">
        <v>3597</v>
      </c>
      <c r="D13017" t="s">
        <v>3743</v>
      </c>
      <c r="E13017" t="s">
        <v>3744</v>
      </c>
      <c r="F13017" t="s">
        <v>3600</v>
      </c>
      <c r="G13017">
        <v>207702840</v>
      </c>
      <c r="I13017" t="s">
        <v>3601</v>
      </c>
      <c r="J13017" t="s">
        <v>9089</v>
      </c>
      <c r="K13017" t="s">
        <v>3624</v>
      </c>
      <c r="L13017" t="s">
        <v>13415</v>
      </c>
      <c r="M13017">
        <v>10.7</v>
      </c>
      <c r="N13017">
        <v>16.100000000000001</v>
      </c>
      <c r="O13017">
        <v>10</v>
      </c>
      <c r="P13017">
        <v>10.7</v>
      </c>
      <c r="Q13017">
        <v>18.399999999999999</v>
      </c>
      <c r="R13017">
        <v>9</v>
      </c>
      <c r="S13017" t="b">
        <v>0</v>
      </c>
      <c r="T13017" t="b">
        <v>0</v>
      </c>
      <c r="U13017" t="b">
        <v>1</v>
      </c>
      <c r="V13017">
        <v>42000</v>
      </c>
      <c r="W13017">
        <v>26600</v>
      </c>
      <c r="X13017">
        <v>2.6</v>
      </c>
      <c r="Y13017">
        <v>33700</v>
      </c>
      <c r="Z13017">
        <v>3.21</v>
      </c>
    </row>
    <row r="13018" spans="1:26">
      <c r="A13018">
        <v>211497109</v>
      </c>
      <c r="B13018" t="s">
        <v>4500</v>
      </c>
      <c r="C13018" t="s">
        <v>3597</v>
      </c>
      <c r="D13018" t="s">
        <v>3743</v>
      </c>
      <c r="E13018" t="s">
        <v>3744</v>
      </c>
      <c r="F13018" t="s">
        <v>3849</v>
      </c>
      <c r="G13018">
        <v>211497109</v>
      </c>
      <c r="I13018" t="s">
        <v>3622</v>
      </c>
      <c r="J13018" t="s">
        <v>9089</v>
      </c>
      <c r="K13018" t="s">
        <v>3624</v>
      </c>
      <c r="L13018" t="s">
        <v>13808</v>
      </c>
      <c r="M13018">
        <v>10.199999999999999</v>
      </c>
      <c r="N13018">
        <v>17.600000000000001</v>
      </c>
      <c r="O13018">
        <v>10.199999999999999</v>
      </c>
      <c r="P13018">
        <v>10</v>
      </c>
      <c r="Q13018">
        <v>17.7</v>
      </c>
      <c r="R13018">
        <v>9.4</v>
      </c>
      <c r="S13018" t="b">
        <v>0</v>
      </c>
      <c r="T13018" t="b">
        <v>0</v>
      </c>
      <c r="U13018" t="b">
        <v>0</v>
      </c>
      <c r="V13018">
        <v>42000</v>
      </c>
      <c r="W13018">
        <v>28200</v>
      </c>
      <c r="X13018">
        <v>2.6</v>
      </c>
      <c r="Y13018">
        <v>35000</v>
      </c>
      <c r="Z13018">
        <v>3.23</v>
      </c>
    </row>
    <row r="13019" spans="1:26">
      <c r="A13019">
        <v>211497116</v>
      </c>
      <c r="B13019" t="s">
        <v>4500</v>
      </c>
      <c r="C13019" t="s">
        <v>3597</v>
      </c>
      <c r="D13019" t="s">
        <v>3743</v>
      </c>
      <c r="E13019" t="s">
        <v>3744</v>
      </c>
      <c r="F13019" t="s">
        <v>3600</v>
      </c>
      <c r="G13019">
        <v>211497116</v>
      </c>
      <c r="I13019" t="s">
        <v>3601</v>
      </c>
      <c r="J13019" t="s">
        <v>9089</v>
      </c>
      <c r="K13019" t="s">
        <v>3624</v>
      </c>
      <c r="L13019" t="s">
        <v>13416</v>
      </c>
      <c r="M13019">
        <v>10.1</v>
      </c>
      <c r="N13019">
        <v>18</v>
      </c>
      <c r="O13019">
        <v>9.3000000000000007</v>
      </c>
      <c r="P13019">
        <v>10.1</v>
      </c>
      <c r="Q13019">
        <v>18.7</v>
      </c>
      <c r="R13019">
        <v>8.8000000000000007</v>
      </c>
      <c r="S13019" t="b">
        <v>0</v>
      </c>
      <c r="T13019" t="b">
        <v>0</v>
      </c>
      <c r="U13019" t="b">
        <v>1</v>
      </c>
      <c r="V13019">
        <v>42000</v>
      </c>
      <c r="W13019">
        <v>28400</v>
      </c>
      <c r="X13019">
        <v>2.41</v>
      </c>
      <c r="Y13019">
        <v>31400</v>
      </c>
      <c r="Z13019">
        <v>2.64</v>
      </c>
    </row>
    <row r="13020" spans="1:26">
      <c r="A13020">
        <v>207517152</v>
      </c>
      <c r="B13020" t="s">
        <v>5324</v>
      </c>
      <c r="C13020" t="s">
        <v>3597</v>
      </c>
      <c r="D13020" t="s">
        <v>3743</v>
      </c>
      <c r="E13020" t="s">
        <v>3752</v>
      </c>
      <c r="F13020" t="s">
        <v>3650</v>
      </c>
      <c r="G13020">
        <v>207517152</v>
      </c>
      <c r="I13020" t="s">
        <v>3651</v>
      </c>
      <c r="J13020" t="s">
        <v>10948</v>
      </c>
      <c r="K13020" t="s">
        <v>3653</v>
      </c>
      <c r="M13020">
        <v>15</v>
      </c>
      <c r="N13020">
        <v>23</v>
      </c>
      <c r="O13020">
        <v>12.5</v>
      </c>
      <c r="P13020">
        <v>15</v>
      </c>
      <c r="Q13020">
        <v>23</v>
      </c>
      <c r="R13020">
        <v>12</v>
      </c>
      <c r="S13020" t="b">
        <v>0</v>
      </c>
      <c r="T13020" t="b">
        <v>0</v>
      </c>
      <c r="U13020" t="b">
        <v>1</v>
      </c>
      <c r="V13020">
        <v>36000</v>
      </c>
      <c r="W13020">
        <v>32600</v>
      </c>
      <c r="X13020">
        <v>2.8</v>
      </c>
      <c r="Y13020">
        <v>42000</v>
      </c>
      <c r="Z13020">
        <v>2.15</v>
      </c>
    </row>
    <row r="13021" spans="1:26">
      <c r="A13021">
        <v>207517163</v>
      </c>
      <c r="B13021" t="s">
        <v>5324</v>
      </c>
      <c r="C13021" t="s">
        <v>3597</v>
      </c>
      <c r="D13021" t="s">
        <v>3743</v>
      </c>
      <c r="E13021" t="s">
        <v>3744</v>
      </c>
      <c r="F13021" t="s">
        <v>3650</v>
      </c>
      <c r="G13021">
        <v>207517163</v>
      </c>
      <c r="I13021" t="s">
        <v>3651</v>
      </c>
      <c r="J13021" t="s">
        <v>5330</v>
      </c>
      <c r="K13021" t="s">
        <v>3653</v>
      </c>
      <c r="M13021">
        <v>15</v>
      </c>
      <c r="N13021">
        <v>23</v>
      </c>
      <c r="O13021">
        <v>12.5</v>
      </c>
      <c r="P13021">
        <v>15</v>
      </c>
      <c r="Q13021">
        <v>23</v>
      </c>
      <c r="R13021">
        <v>12</v>
      </c>
      <c r="S13021" t="b">
        <v>0</v>
      </c>
      <c r="T13021" t="b">
        <v>0</v>
      </c>
      <c r="U13021" t="b">
        <v>1</v>
      </c>
      <c r="V13021">
        <v>36000</v>
      </c>
      <c r="W13021">
        <v>32600</v>
      </c>
      <c r="X13021">
        <v>2.8</v>
      </c>
      <c r="Y13021">
        <v>42000</v>
      </c>
      <c r="Z13021">
        <v>2.15</v>
      </c>
    </row>
    <row r="13022" spans="1:26">
      <c r="A13022">
        <v>207525855</v>
      </c>
      <c r="B13022" t="s">
        <v>5324</v>
      </c>
      <c r="C13022" t="s">
        <v>3597</v>
      </c>
      <c r="D13022" t="s">
        <v>3743</v>
      </c>
      <c r="E13022" t="s">
        <v>3752</v>
      </c>
      <c r="F13022" t="s">
        <v>3710</v>
      </c>
      <c r="G13022">
        <v>207525855</v>
      </c>
      <c r="I13022" t="s">
        <v>3711</v>
      </c>
      <c r="J13022" t="s">
        <v>10948</v>
      </c>
      <c r="K13022" t="s">
        <v>3725</v>
      </c>
      <c r="M13022">
        <v>13.8</v>
      </c>
      <c r="N13022">
        <v>20.65</v>
      </c>
      <c r="O13022">
        <v>12.1</v>
      </c>
      <c r="P13022">
        <v>13.5</v>
      </c>
      <c r="Q13022">
        <v>20.75</v>
      </c>
      <c r="R13022">
        <v>11.5</v>
      </c>
      <c r="S13022" t="b">
        <v>0</v>
      </c>
      <c r="T13022" t="b">
        <v>0</v>
      </c>
      <c r="U13022" t="b">
        <v>0</v>
      </c>
      <c r="V13022">
        <v>36000</v>
      </c>
      <c r="W13022">
        <v>29600</v>
      </c>
      <c r="X13022">
        <v>2.75</v>
      </c>
      <c r="Y13022">
        <v>42000</v>
      </c>
      <c r="Z13022">
        <v>2.0299999999999998</v>
      </c>
    </row>
    <row r="13023" spans="1:26">
      <c r="A13023">
        <v>207518837</v>
      </c>
      <c r="B13023" t="s">
        <v>5324</v>
      </c>
      <c r="C13023" t="s">
        <v>3597</v>
      </c>
      <c r="D13023" t="s">
        <v>3743</v>
      </c>
      <c r="E13023" t="s">
        <v>3744</v>
      </c>
      <c r="F13023" t="s">
        <v>3718</v>
      </c>
      <c r="G13023">
        <v>207518837</v>
      </c>
      <c r="I13023" t="s">
        <v>3711</v>
      </c>
      <c r="J13023" t="s">
        <v>5330</v>
      </c>
      <c r="K13023" t="s">
        <v>3688</v>
      </c>
      <c r="M13023">
        <v>12.6</v>
      </c>
      <c r="N13023">
        <v>18.3</v>
      </c>
      <c r="O13023">
        <v>11.7</v>
      </c>
      <c r="P13023">
        <v>12</v>
      </c>
      <c r="Q13023">
        <v>18.5</v>
      </c>
      <c r="R13023">
        <v>11</v>
      </c>
      <c r="S13023" t="b">
        <v>0</v>
      </c>
      <c r="T13023" t="b">
        <v>0</v>
      </c>
      <c r="U13023" t="b">
        <v>1</v>
      </c>
      <c r="V13023">
        <v>36000</v>
      </c>
      <c r="W13023">
        <v>26600</v>
      </c>
      <c r="X13023">
        <v>2.7</v>
      </c>
      <c r="Y13023">
        <v>42000</v>
      </c>
      <c r="Z13023">
        <v>1.94</v>
      </c>
    </row>
    <row r="13024" spans="1:26">
      <c r="A13024">
        <v>207517153</v>
      </c>
      <c r="B13024" t="s">
        <v>5324</v>
      </c>
      <c r="C13024" t="s">
        <v>3597</v>
      </c>
      <c r="D13024" t="s">
        <v>3743</v>
      </c>
      <c r="E13024" t="s">
        <v>3752</v>
      </c>
      <c r="F13024" t="s">
        <v>3718</v>
      </c>
      <c r="G13024">
        <v>207517153</v>
      </c>
      <c r="I13024" t="s">
        <v>3711</v>
      </c>
      <c r="J13024" t="s">
        <v>10948</v>
      </c>
      <c r="K13024" t="s">
        <v>3688</v>
      </c>
      <c r="M13024">
        <v>12.6</v>
      </c>
      <c r="N13024">
        <v>18.3</v>
      </c>
      <c r="O13024">
        <v>11.7</v>
      </c>
      <c r="P13024">
        <v>12</v>
      </c>
      <c r="Q13024">
        <v>18.5</v>
      </c>
      <c r="R13024">
        <v>11</v>
      </c>
      <c r="S13024" t="b">
        <v>0</v>
      </c>
      <c r="T13024" t="b">
        <v>0</v>
      </c>
      <c r="U13024" t="b">
        <v>1</v>
      </c>
      <c r="V13024">
        <v>36000</v>
      </c>
      <c r="W13024">
        <v>26600</v>
      </c>
      <c r="X13024">
        <v>2.7</v>
      </c>
      <c r="Y13024">
        <v>42000</v>
      </c>
      <c r="Z13024">
        <v>1.94</v>
      </c>
    </row>
    <row r="13025" spans="1:26">
      <c r="A13025">
        <v>207517164</v>
      </c>
      <c r="B13025" t="s">
        <v>5324</v>
      </c>
      <c r="C13025" t="s">
        <v>3597</v>
      </c>
      <c r="D13025" t="s">
        <v>3743</v>
      </c>
      <c r="E13025" t="s">
        <v>3744</v>
      </c>
      <c r="F13025" t="s">
        <v>3650</v>
      </c>
      <c r="G13025">
        <v>207517164</v>
      </c>
      <c r="I13025" t="s">
        <v>3651</v>
      </c>
      <c r="J13025" t="s">
        <v>5329</v>
      </c>
      <c r="K13025" t="s">
        <v>3653</v>
      </c>
      <c r="M13025">
        <v>13.4</v>
      </c>
      <c r="N13025">
        <v>22</v>
      </c>
      <c r="O13025">
        <v>12</v>
      </c>
      <c r="P13025">
        <v>13.4</v>
      </c>
      <c r="Q13025">
        <v>21.5</v>
      </c>
      <c r="R13025">
        <v>11.1</v>
      </c>
      <c r="S13025" t="b">
        <v>0</v>
      </c>
      <c r="T13025" t="b">
        <v>0</v>
      </c>
      <c r="U13025" t="b">
        <v>1</v>
      </c>
      <c r="V13025">
        <v>42000</v>
      </c>
      <c r="W13025">
        <v>32000</v>
      </c>
      <c r="X13025">
        <v>2.8</v>
      </c>
      <c r="Y13025">
        <v>48000</v>
      </c>
      <c r="Z13025">
        <v>2.2999999999999998</v>
      </c>
    </row>
    <row r="13026" spans="1:26">
      <c r="A13026">
        <v>207525862</v>
      </c>
      <c r="B13026" t="s">
        <v>5324</v>
      </c>
      <c r="C13026" t="s">
        <v>3597</v>
      </c>
      <c r="D13026" t="s">
        <v>3743</v>
      </c>
      <c r="E13026" t="s">
        <v>3744</v>
      </c>
      <c r="F13026" t="s">
        <v>3710</v>
      </c>
      <c r="G13026">
        <v>207525862</v>
      </c>
      <c r="I13026" t="s">
        <v>3711</v>
      </c>
      <c r="J13026" t="s">
        <v>5329</v>
      </c>
      <c r="K13026" t="s">
        <v>3725</v>
      </c>
      <c r="M13026">
        <v>12.2</v>
      </c>
      <c r="N13026">
        <v>20</v>
      </c>
      <c r="O13026">
        <v>11.5</v>
      </c>
      <c r="P13026">
        <v>12</v>
      </c>
      <c r="Q13026">
        <v>19.75</v>
      </c>
      <c r="R13026">
        <v>10.55</v>
      </c>
      <c r="S13026" t="b">
        <v>0</v>
      </c>
      <c r="T13026" t="b">
        <v>0</v>
      </c>
      <c r="U13026" t="b">
        <v>1</v>
      </c>
      <c r="V13026">
        <v>42000</v>
      </c>
      <c r="W13026">
        <v>32000</v>
      </c>
      <c r="X13026">
        <v>2.64</v>
      </c>
      <c r="Y13026">
        <v>48000</v>
      </c>
      <c r="Z13026">
        <v>2.04</v>
      </c>
    </row>
    <row r="13027" spans="1:26">
      <c r="A13027">
        <v>202373740</v>
      </c>
      <c r="B13027" t="s">
        <v>3742</v>
      </c>
      <c r="C13027" t="s">
        <v>3597</v>
      </c>
      <c r="D13027" t="s">
        <v>3743</v>
      </c>
      <c r="E13027" t="s">
        <v>3744</v>
      </c>
      <c r="F13027" t="s">
        <v>3621</v>
      </c>
      <c r="G13027">
        <v>202373740</v>
      </c>
      <c r="I13027" t="s">
        <v>3622</v>
      </c>
      <c r="J13027" t="s">
        <v>4770</v>
      </c>
      <c r="K13027" t="s">
        <v>3624</v>
      </c>
      <c r="L13027" t="s">
        <v>4690</v>
      </c>
      <c r="M13027">
        <v>10.5</v>
      </c>
      <c r="N13027">
        <v>18</v>
      </c>
      <c r="O13027">
        <v>10</v>
      </c>
      <c r="P13027">
        <v>10.5</v>
      </c>
      <c r="Q13027">
        <v>19</v>
      </c>
      <c r="R13027">
        <v>9.5</v>
      </c>
      <c r="S13027" t="b">
        <v>0</v>
      </c>
      <c r="T13027" t="b">
        <v>0</v>
      </c>
      <c r="U13027" t="b">
        <v>1</v>
      </c>
      <c r="V13027">
        <v>17200</v>
      </c>
      <c r="W13027">
        <v>11500</v>
      </c>
      <c r="X13027">
        <v>2.59</v>
      </c>
      <c r="Y13027">
        <v>15000</v>
      </c>
      <c r="Z13027">
        <v>2.2999999999999998</v>
      </c>
    </row>
    <row r="13028" spans="1:26">
      <c r="A13028">
        <v>207525861</v>
      </c>
      <c r="B13028" t="s">
        <v>5324</v>
      </c>
      <c r="C13028" t="s">
        <v>3597</v>
      </c>
      <c r="D13028" t="s">
        <v>3743</v>
      </c>
      <c r="E13028" t="s">
        <v>3744</v>
      </c>
      <c r="F13028" t="s">
        <v>3710</v>
      </c>
      <c r="G13028">
        <v>207525861</v>
      </c>
      <c r="I13028" t="s">
        <v>3711</v>
      </c>
      <c r="J13028" t="s">
        <v>5330</v>
      </c>
      <c r="K13028" t="s">
        <v>3725</v>
      </c>
      <c r="M13028">
        <v>13.8</v>
      </c>
      <c r="N13028">
        <v>20.65</v>
      </c>
      <c r="O13028">
        <v>12.1</v>
      </c>
      <c r="P13028">
        <v>13.5</v>
      </c>
      <c r="Q13028">
        <v>20.75</v>
      </c>
      <c r="R13028">
        <v>11.5</v>
      </c>
      <c r="S13028" t="b">
        <v>0</v>
      </c>
      <c r="T13028" t="b">
        <v>0</v>
      </c>
      <c r="U13028" t="b">
        <v>1</v>
      </c>
      <c r="V13028">
        <v>36000</v>
      </c>
      <c r="W13028">
        <v>29600</v>
      </c>
      <c r="X13028">
        <v>2.75</v>
      </c>
      <c r="Y13028">
        <v>42000</v>
      </c>
      <c r="Z13028">
        <v>2.0299999999999998</v>
      </c>
    </row>
    <row r="13029" spans="1:26">
      <c r="A13029">
        <v>207702834</v>
      </c>
      <c r="B13029" t="s">
        <v>4500</v>
      </c>
      <c r="C13029" t="s">
        <v>3597</v>
      </c>
      <c r="D13029" t="s">
        <v>3743</v>
      </c>
      <c r="E13029" t="s">
        <v>3744</v>
      </c>
      <c r="F13029" t="s">
        <v>3753</v>
      </c>
      <c r="G13029">
        <v>207702834</v>
      </c>
      <c r="I13029" t="s">
        <v>3601</v>
      </c>
      <c r="J13029" t="s">
        <v>9083</v>
      </c>
      <c r="K13029" t="s">
        <v>3624</v>
      </c>
      <c r="L13029" t="s">
        <v>13410</v>
      </c>
      <c r="M13029">
        <v>10</v>
      </c>
      <c r="N13029">
        <v>19.100000000000001</v>
      </c>
      <c r="O13029">
        <v>10.8</v>
      </c>
      <c r="P13029">
        <v>10</v>
      </c>
      <c r="Q13029">
        <v>18.5</v>
      </c>
      <c r="R13029">
        <v>9.1</v>
      </c>
      <c r="S13029" t="b">
        <v>0</v>
      </c>
      <c r="T13029" t="b">
        <v>0</v>
      </c>
      <c r="U13029" t="b">
        <v>0</v>
      </c>
      <c r="V13029">
        <v>30400</v>
      </c>
      <c r="W13029">
        <v>18800</v>
      </c>
      <c r="X13029">
        <v>2.71</v>
      </c>
      <c r="Y13029">
        <v>21200</v>
      </c>
      <c r="Z13029">
        <v>2.96</v>
      </c>
    </row>
    <row r="13030" spans="1:26">
      <c r="A13030">
        <v>213265613</v>
      </c>
      <c r="B13030" t="s">
        <v>13065</v>
      </c>
      <c r="C13030" t="s">
        <v>3597</v>
      </c>
      <c r="D13030" t="s">
        <v>4034</v>
      </c>
      <c r="E13030" t="s">
        <v>8126</v>
      </c>
      <c r="F13030" t="s">
        <v>3600</v>
      </c>
      <c r="G13030">
        <v>213265613</v>
      </c>
      <c r="I13030" t="s">
        <v>3700</v>
      </c>
      <c r="J13030" t="s">
        <v>10791</v>
      </c>
      <c r="L13030" t="s">
        <v>13807</v>
      </c>
      <c r="M13030">
        <v>10.7</v>
      </c>
      <c r="N13030">
        <v>14.2</v>
      </c>
      <c r="O13030">
        <v>9.5</v>
      </c>
      <c r="P13030">
        <v>10.5</v>
      </c>
      <c r="Q13030">
        <v>15.5</v>
      </c>
      <c r="R13030">
        <v>9.6999999999999993</v>
      </c>
      <c r="S13030" t="b">
        <v>0</v>
      </c>
      <c r="T13030" t="b">
        <v>0</v>
      </c>
      <c r="U13030" t="b">
        <v>1</v>
      </c>
      <c r="V13030">
        <v>30000</v>
      </c>
      <c r="W13030">
        <v>22600</v>
      </c>
      <c r="X13030">
        <v>2.62</v>
      </c>
      <c r="Y13030">
        <v>26000</v>
      </c>
      <c r="Z13030">
        <v>2.2799999999999998</v>
      </c>
    </row>
    <row r="13031" spans="1:26">
      <c r="A13031">
        <v>213349022</v>
      </c>
      <c r="B13031" t="s">
        <v>13065</v>
      </c>
      <c r="C13031" t="s">
        <v>3597</v>
      </c>
      <c r="D13031" t="s">
        <v>13088</v>
      </c>
      <c r="E13031" t="s">
        <v>4866</v>
      </c>
      <c r="F13031" t="s">
        <v>3600</v>
      </c>
      <c r="G13031">
        <v>213349022</v>
      </c>
      <c r="I13031" t="s">
        <v>3601</v>
      </c>
      <c r="J13031" t="s">
        <v>13312</v>
      </c>
      <c r="K13031" t="s">
        <v>3688</v>
      </c>
      <c r="L13031" t="s">
        <v>11470</v>
      </c>
      <c r="P13031">
        <v>10.9</v>
      </c>
      <c r="Q13031">
        <v>17.5</v>
      </c>
      <c r="R13031">
        <v>8.5</v>
      </c>
      <c r="S13031" t="b">
        <v>0</v>
      </c>
      <c r="T13031" t="b">
        <v>0</v>
      </c>
      <c r="U13031" t="b">
        <v>1</v>
      </c>
      <c r="V13031">
        <v>16600</v>
      </c>
      <c r="W13031">
        <v>10800</v>
      </c>
      <c r="X13031">
        <v>2.71</v>
      </c>
      <c r="Y13031">
        <v>17100</v>
      </c>
      <c r="Z13031">
        <v>2.48</v>
      </c>
    </row>
    <row r="13032" spans="1:26">
      <c r="A13032">
        <v>213349157</v>
      </c>
      <c r="B13032" t="s">
        <v>13065</v>
      </c>
      <c r="C13032" t="s">
        <v>3597</v>
      </c>
      <c r="D13032" t="s">
        <v>13088</v>
      </c>
      <c r="E13032" t="s">
        <v>4866</v>
      </c>
      <c r="F13032" t="s">
        <v>3600</v>
      </c>
      <c r="G13032">
        <v>213349157</v>
      </c>
      <c r="I13032" t="s">
        <v>3601</v>
      </c>
      <c r="J13032" t="s">
        <v>13312</v>
      </c>
      <c r="K13032" t="s">
        <v>3688</v>
      </c>
      <c r="L13032" t="s">
        <v>7160</v>
      </c>
      <c r="P13032">
        <v>10.9</v>
      </c>
      <c r="Q13032">
        <v>17.5</v>
      </c>
      <c r="R13032">
        <v>8.5</v>
      </c>
      <c r="S13032" t="b">
        <v>0</v>
      </c>
      <c r="T13032" t="b">
        <v>0</v>
      </c>
      <c r="U13032" t="b">
        <v>1</v>
      </c>
      <c r="V13032">
        <v>16600</v>
      </c>
      <c r="W13032">
        <v>10800</v>
      </c>
      <c r="X13032">
        <v>2.71</v>
      </c>
      <c r="Y13032">
        <v>17100</v>
      </c>
      <c r="Z13032">
        <v>2.48</v>
      </c>
    </row>
    <row r="13033" spans="1:26">
      <c r="A13033">
        <v>213349158</v>
      </c>
      <c r="B13033" t="s">
        <v>13065</v>
      </c>
      <c r="C13033" t="s">
        <v>3597</v>
      </c>
      <c r="D13033" t="s">
        <v>13088</v>
      </c>
      <c r="E13033" t="s">
        <v>4866</v>
      </c>
      <c r="F13033" t="s">
        <v>3600</v>
      </c>
      <c r="G13033">
        <v>213349158</v>
      </c>
      <c r="I13033" t="s">
        <v>3601</v>
      </c>
      <c r="J13033" t="s">
        <v>13312</v>
      </c>
      <c r="K13033" t="s">
        <v>3688</v>
      </c>
      <c r="L13033" t="s">
        <v>7163</v>
      </c>
      <c r="P13033">
        <v>10.9</v>
      </c>
      <c r="Q13033">
        <v>17.5</v>
      </c>
      <c r="R13033">
        <v>8.5</v>
      </c>
      <c r="S13033" t="b">
        <v>0</v>
      </c>
      <c r="T13033" t="b">
        <v>0</v>
      </c>
      <c r="U13033" t="b">
        <v>1</v>
      </c>
      <c r="V13033">
        <v>16600</v>
      </c>
      <c r="W13033">
        <v>10800</v>
      </c>
      <c r="X13033">
        <v>2.71</v>
      </c>
      <c r="Y13033">
        <v>17100</v>
      </c>
      <c r="Z13033">
        <v>2.48</v>
      </c>
    </row>
    <row r="13034" spans="1:26">
      <c r="A13034">
        <v>213349159</v>
      </c>
      <c r="B13034" t="s">
        <v>13065</v>
      </c>
      <c r="C13034" t="s">
        <v>3597</v>
      </c>
      <c r="D13034" t="s">
        <v>13088</v>
      </c>
      <c r="E13034" t="s">
        <v>4866</v>
      </c>
      <c r="F13034" t="s">
        <v>3600</v>
      </c>
      <c r="G13034">
        <v>213349159</v>
      </c>
      <c r="I13034" t="s">
        <v>3601</v>
      </c>
      <c r="J13034" t="s">
        <v>13312</v>
      </c>
      <c r="K13034" t="s">
        <v>3688</v>
      </c>
      <c r="L13034" t="s">
        <v>7161</v>
      </c>
      <c r="P13034">
        <v>10.9</v>
      </c>
      <c r="Q13034">
        <v>17.5</v>
      </c>
      <c r="R13034">
        <v>8.5</v>
      </c>
      <c r="S13034" t="b">
        <v>0</v>
      </c>
      <c r="T13034" t="b">
        <v>0</v>
      </c>
      <c r="U13034" t="b">
        <v>1</v>
      </c>
      <c r="V13034">
        <v>16600</v>
      </c>
      <c r="W13034">
        <v>10800</v>
      </c>
      <c r="X13034">
        <v>2.71</v>
      </c>
      <c r="Y13034">
        <v>17100</v>
      </c>
      <c r="Z13034">
        <v>2.48</v>
      </c>
    </row>
    <row r="13035" spans="1:26">
      <c r="A13035">
        <v>213349160</v>
      </c>
      <c r="B13035" t="s">
        <v>13065</v>
      </c>
      <c r="C13035" t="s">
        <v>3597</v>
      </c>
      <c r="D13035" t="s">
        <v>13088</v>
      </c>
      <c r="E13035" t="s">
        <v>4866</v>
      </c>
      <c r="F13035" t="s">
        <v>3600</v>
      </c>
      <c r="G13035">
        <v>213349160</v>
      </c>
      <c r="I13035" t="s">
        <v>3601</v>
      </c>
      <c r="J13035" t="s">
        <v>13312</v>
      </c>
      <c r="K13035" t="s">
        <v>3688</v>
      </c>
      <c r="L13035" t="s">
        <v>7162</v>
      </c>
      <c r="P13035">
        <v>10.9</v>
      </c>
      <c r="Q13035">
        <v>17.5</v>
      </c>
      <c r="R13035">
        <v>8.5</v>
      </c>
      <c r="S13035" t="b">
        <v>0</v>
      </c>
      <c r="T13035" t="b">
        <v>0</v>
      </c>
      <c r="U13035" t="b">
        <v>1</v>
      </c>
      <c r="V13035">
        <v>16600</v>
      </c>
      <c r="W13035">
        <v>10800</v>
      </c>
      <c r="X13035">
        <v>2.71</v>
      </c>
      <c r="Y13035">
        <v>17100</v>
      </c>
      <c r="Z13035">
        <v>2.48</v>
      </c>
    </row>
    <row r="13036" spans="1:26">
      <c r="A13036">
        <v>213349023</v>
      </c>
      <c r="B13036" t="s">
        <v>13065</v>
      </c>
      <c r="C13036" t="s">
        <v>3597</v>
      </c>
      <c r="D13036" t="s">
        <v>13088</v>
      </c>
      <c r="E13036" t="s">
        <v>4866</v>
      </c>
      <c r="F13036" t="s">
        <v>3600</v>
      </c>
      <c r="G13036">
        <v>213349023</v>
      </c>
      <c r="I13036" t="s">
        <v>3601</v>
      </c>
      <c r="J13036" t="s">
        <v>13311</v>
      </c>
      <c r="K13036" t="s">
        <v>3688</v>
      </c>
      <c r="L13036" t="s">
        <v>11470</v>
      </c>
      <c r="P13036">
        <v>10.1</v>
      </c>
      <c r="Q13036">
        <v>17.3</v>
      </c>
      <c r="R13036">
        <v>8.5</v>
      </c>
      <c r="S13036" t="b">
        <v>0</v>
      </c>
      <c r="T13036" t="b">
        <v>0</v>
      </c>
      <c r="U13036" t="b">
        <v>1</v>
      </c>
      <c r="V13036">
        <v>22200</v>
      </c>
      <c r="W13036">
        <v>14600</v>
      </c>
      <c r="X13036">
        <v>2.58</v>
      </c>
      <c r="Y13036">
        <v>17600</v>
      </c>
      <c r="Z13036">
        <v>2.33</v>
      </c>
    </row>
    <row r="13037" spans="1:26">
      <c r="A13037">
        <v>213349161</v>
      </c>
      <c r="B13037" t="s">
        <v>13065</v>
      </c>
      <c r="C13037" t="s">
        <v>3597</v>
      </c>
      <c r="D13037" t="s">
        <v>13088</v>
      </c>
      <c r="E13037" t="s">
        <v>4866</v>
      </c>
      <c r="F13037" t="s">
        <v>3600</v>
      </c>
      <c r="G13037">
        <v>213349161</v>
      </c>
      <c r="I13037" t="s">
        <v>3601</v>
      </c>
      <c r="J13037" t="s">
        <v>13311</v>
      </c>
      <c r="K13037" t="s">
        <v>3688</v>
      </c>
      <c r="L13037" t="s">
        <v>7160</v>
      </c>
      <c r="P13037">
        <v>10.1</v>
      </c>
      <c r="Q13037">
        <v>17.3</v>
      </c>
      <c r="R13037">
        <v>8.5</v>
      </c>
      <c r="S13037" t="b">
        <v>0</v>
      </c>
      <c r="T13037" t="b">
        <v>0</v>
      </c>
      <c r="U13037" t="b">
        <v>1</v>
      </c>
      <c r="V13037">
        <v>22200</v>
      </c>
      <c r="W13037">
        <v>14600</v>
      </c>
      <c r="X13037">
        <v>2.58</v>
      </c>
      <c r="Y13037">
        <v>17600</v>
      </c>
      <c r="Z13037">
        <v>2.33</v>
      </c>
    </row>
    <row r="13038" spans="1:26">
      <c r="A13038">
        <v>213349162</v>
      </c>
      <c r="B13038" t="s">
        <v>13065</v>
      </c>
      <c r="C13038" t="s">
        <v>3597</v>
      </c>
      <c r="D13038" t="s">
        <v>13088</v>
      </c>
      <c r="E13038" t="s">
        <v>4866</v>
      </c>
      <c r="F13038" t="s">
        <v>3600</v>
      </c>
      <c r="G13038">
        <v>213349162</v>
      </c>
      <c r="I13038" t="s">
        <v>3601</v>
      </c>
      <c r="J13038" t="s">
        <v>13311</v>
      </c>
      <c r="K13038" t="s">
        <v>3688</v>
      </c>
      <c r="L13038" t="s">
        <v>7163</v>
      </c>
      <c r="P13038">
        <v>10.1</v>
      </c>
      <c r="Q13038">
        <v>17.3</v>
      </c>
      <c r="R13038">
        <v>8.5</v>
      </c>
      <c r="S13038" t="b">
        <v>0</v>
      </c>
      <c r="T13038" t="b">
        <v>0</v>
      </c>
      <c r="U13038" t="b">
        <v>1</v>
      </c>
      <c r="V13038">
        <v>22200</v>
      </c>
      <c r="W13038">
        <v>14600</v>
      </c>
      <c r="X13038">
        <v>2.58</v>
      </c>
      <c r="Y13038">
        <v>17600</v>
      </c>
      <c r="Z13038">
        <v>2.33</v>
      </c>
    </row>
    <row r="13039" spans="1:26">
      <c r="A13039">
        <v>213349163</v>
      </c>
      <c r="B13039" t="s">
        <v>13065</v>
      </c>
      <c r="C13039" t="s">
        <v>3597</v>
      </c>
      <c r="D13039" t="s">
        <v>13088</v>
      </c>
      <c r="E13039" t="s">
        <v>4866</v>
      </c>
      <c r="F13039" t="s">
        <v>3600</v>
      </c>
      <c r="G13039">
        <v>213349163</v>
      </c>
      <c r="I13039" t="s">
        <v>3601</v>
      </c>
      <c r="J13039" t="s">
        <v>13311</v>
      </c>
      <c r="K13039" t="s">
        <v>3688</v>
      </c>
      <c r="L13039" t="s">
        <v>7161</v>
      </c>
      <c r="P13039">
        <v>10.1</v>
      </c>
      <c r="Q13039">
        <v>17.3</v>
      </c>
      <c r="R13039">
        <v>8.5</v>
      </c>
      <c r="S13039" t="b">
        <v>0</v>
      </c>
      <c r="T13039" t="b">
        <v>0</v>
      </c>
      <c r="U13039" t="b">
        <v>1</v>
      </c>
      <c r="V13039">
        <v>22200</v>
      </c>
      <c r="W13039">
        <v>14600</v>
      </c>
      <c r="X13039">
        <v>2.58</v>
      </c>
      <c r="Y13039">
        <v>17600</v>
      </c>
      <c r="Z13039">
        <v>2.33</v>
      </c>
    </row>
    <row r="13040" spans="1:26">
      <c r="A13040">
        <v>213349164</v>
      </c>
      <c r="B13040" t="s">
        <v>13065</v>
      </c>
      <c r="C13040" t="s">
        <v>3597</v>
      </c>
      <c r="D13040" t="s">
        <v>13088</v>
      </c>
      <c r="E13040" t="s">
        <v>4866</v>
      </c>
      <c r="F13040" t="s">
        <v>3600</v>
      </c>
      <c r="G13040">
        <v>213349164</v>
      </c>
      <c r="I13040" t="s">
        <v>3601</v>
      </c>
      <c r="J13040" t="s">
        <v>13311</v>
      </c>
      <c r="K13040" t="s">
        <v>3688</v>
      </c>
      <c r="L13040" t="s">
        <v>7162</v>
      </c>
      <c r="P13040">
        <v>10.1</v>
      </c>
      <c r="Q13040">
        <v>17.3</v>
      </c>
      <c r="R13040">
        <v>8.5</v>
      </c>
      <c r="S13040" t="b">
        <v>0</v>
      </c>
      <c r="T13040" t="b">
        <v>0</v>
      </c>
      <c r="U13040" t="b">
        <v>1</v>
      </c>
      <c r="V13040">
        <v>22200</v>
      </c>
      <c r="W13040">
        <v>14600</v>
      </c>
      <c r="X13040">
        <v>2.58</v>
      </c>
      <c r="Y13040">
        <v>17600</v>
      </c>
      <c r="Z13040">
        <v>2.33</v>
      </c>
    </row>
    <row r="13041" spans="1:26">
      <c r="A13041">
        <v>213349024</v>
      </c>
      <c r="B13041" t="s">
        <v>13065</v>
      </c>
      <c r="C13041" t="s">
        <v>3597</v>
      </c>
      <c r="D13041" t="s">
        <v>13088</v>
      </c>
      <c r="E13041" t="s">
        <v>4866</v>
      </c>
      <c r="F13041" t="s">
        <v>3600</v>
      </c>
      <c r="G13041">
        <v>213349024</v>
      </c>
      <c r="I13041" t="s">
        <v>3601</v>
      </c>
      <c r="J13041" t="s">
        <v>13310</v>
      </c>
      <c r="K13041" t="s">
        <v>3688</v>
      </c>
      <c r="L13041" t="s">
        <v>11473</v>
      </c>
      <c r="P13041">
        <v>9.9</v>
      </c>
      <c r="Q13041">
        <v>17.100000000000001</v>
      </c>
      <c r="R13041">
        <v>8.1999999999999993</v>
      </c>
      <c r="S13041" t="b">
        <v>0</v>
      </c>
      <c r="T13041" t="b">
        <v>0</v>
      </c>
      <c r="U13041" t="b">
        <v>0</v>
      </c>
      <c r="V13041">
        <v>27800</v>
      </c>
      <c r="W13041">
        <v>18000</v>
      </c>
      <c r="X13041">
        <v>2.52</v>
      </c>
      <c r="Y13041">
        <v>21600</v>
      </c>
      <c r="Z13041">
        <v>2.36</v>
      </c>
    </row>
    <row r="13042" spans="1:26">
      <c r="A13042">
        <v>213349165</v>
      </c>
      <c r="B13042" t="s">
        <v>13065</v>
      </c>
      <c r="C13042" t="s">
        <v>3597</v>
      </c>
      <c r="D13042" t="s">
        <v>13088</v>
      </c>
      <c r="E13042" t="s">
        <v>4866</v>
      </c>
      <c r="F13042" t="s">
        <v>3600</v>
      </c>
      <c r="G13042">
        <v>213349165</v>
      </c>
      <c r="I13042" t="s">
        <v>3601</v>
      </c>
      <c r="J13042" t="s">
        <v>13310</v>
      </c>
      <c r="K13042" t="s">
        <v>3688</v>
      </c>
      <c r="L13042" t="s">
        <v>7161</v>
      </c>
      <c r="P13042">
        <v>9.9</v>
      </c>
      <c r="Q13042">
        <v>17.100000000000001</v>
      </c>
      <c r="R13042">
        <v>8.1999999999999993</v>
      </c>
      <c r="S13042" t="b">
        <v>0</v>
      </c>
      <c r="T13042" t="b">
        <v>0</v>
      </c>
      <c r="U13042" t="b">
        <v>0</v>
      </c>
      <c r="V13042">
        <v>27400</v>
      </c>
      <c r="W13042">
        <v>18000</v>
      </c>
      <c r="X13042">
        <v>2.52</v>
      </c>
      <c r="Y13042">
        <v>21600</v>
      </c>
      <c r="Z13042">
        <v>2.36</v>
      </c>
    </row>
    <row r="13043" spans="1:26">
      <c r="A13043">
        <v>213349166</v>
      </c>
      <c r="B13043" t="s">
        <v>13065</v>
      </c>
      <c r="C13043" t="s">
        <v>3597</v>
      </c>
      <c r="D13043" t="s">
        <v>13088</v>
      </c>
      <c r="E13043" t="s">
        <v>4866</v>
      </c>
      <c r="F13043" t="s">
        <v>3600</v>
      </c>
      <c r="G13043">
        <v>213349166</v>
      </c>
      <c r="I13043" t="s">
        <v>3601</v>
      </c>
      <c r="J13043" t="s">
        <v>13310</v>
      </c>
      <c r="K13043" t="s">
        <v>3688</v>
      </c>
      <c r="L13043" t="s">
        <v>7162</v>
      </c>
      <c r="P13043">
        <v>9.9</v>
      </c>
      <c r="Q13043">
        <v>17.100000000000001</v>
      </c>
      <c r="R13043">
        <v>8.1999999999999993</v>
      </c>
      <c r="S13043" t="b">
        <v>0</v>
      </c>
      <c r="T13043" t="b">
        <v>0</v>
      </c>
      <c r="U13043" t="b">
        <v>0</v>
      </c>
      <c r="V13043">
        <v>27400</v>
      </c>
      <c r="W13043">
        <v>18000</v>
      </c>
      <c r="X13043">
        <v>2.52</v>
      </c>
      <c r="Y13043">
        <v>21600</v>
      </c>
      <c r="Z13043">
        <v>2.36</v>
      </c>
    </row>
    <row r="13044" spans="1:26">
      <c r="A13044">
        <v>213349167</v>
      </c>
      <c r="B13044" t="s">
        <v>13065</v>
      </c>
      <c r="C13044" t="s">
        <v>3597</v>
      </c>
      <c r="D13044" t="s">
        <v>13088</v>
      </c>
      <c r="E13044" t="s">
        <v>4866</v>
      </c>
      <c r="F13044" t="s">
        <v>3600</v>
      </c>
      <c r="G13044">
        <v>213349167</v>
      </c>
      <c r="I13044" t="s">
        <v>3601</v>
      </c>
      <c r="J13044" t="s">
        <v>13310</v>
      </c>
      <c r="K13044" t="s">
        <v>3688</v>
      </c>
      <c r="L13044" t="s">
        <v>8852</v>
      </c>
      <c r="P13044">
        <v>9.9</v>
      </c>
      <c r="Q13044">
        <v>17.100000000000001</v>
      </c>
      <c r="R13044">
        <v>8.1999999999999993</v>
      </c>
      <c r="S13044" t="b">
        <v>0</v>
      </c>
      <c r="T13044" t="b">
        <v>0</v>
      </c>
      <c r="U13044" t="b">
        <v>0</v>
      </c>
      <c r="V13044">
        <v>27400</v>
      </c>
      <c r="W13044">
        <v>18000</v>
      </c>
      <c r="X13044">
        <v>2.52</v>
      </c>
      <c r="Y13044">
        <v>21600</v>
      </c>
      <c r="Z13044">
        <v>2.36</v>
      </c>
    </row>
    <row r="13045" spans="1:26">
      <c r="A13045">
        <v>213349168</v>
      </c>
      <c r="B13045" t="s">
        <v>13065</v>
      </c>
      <c r="C13045" t="s">
        <v>3597</v>
      </c>
      <c r="D13045" t="s">
        <v>13088</v>
      </c>
      <c r="E13045" t="s">
        <v>4866</v>
      </c>
      <c r="F13045" t="s">
        <v>3600</v>
      </c>
      <c r="G13045">
        <v>213349168</v>
      </c>
      <c r="I13045" t="s">
        <v>3601</v>
      </c>
      <c r="J13045" t="s">
        <v>13310</v>
      </c>
      <c r="K13045" t="s">
        <v>3688</v>
      </c>
      <c r="L13045" t="s">
        <v>8851</v>
      </c>
      <c r="P13045">
        <v>9.9</v>
      </c>
      <c r="Q13045">
        <v>17.100000000000001</v>
      </c>
      <c r="R13045">
        <v>8.1999999999999993</v>
      </c>
      <c r="S13045" t="b">
        <v>0</v>
      </c>
      <c r="T13045" t="b">
        <v>0</v>
      </c>
      <c r="U13045" t="b">
        <v>0</v>
      </c>
      <c r="V13045">
        <v>27400</v>
      </c>
      <c r="W13045">
        <v>18000</v>
      </c>
      <c r="X13045">
        <v>2.52</v>
      </c>
      <c r="Y13045">
        <v>21600</v>
      </c>
      <c r="Z13045">
        <v>2.36</v>
      </c>
    </row>
    <row r="13046" spans="1:26">
      <c r="A13046">
        <v>213349025</v>
      </c>
      <c r="B13046" t="s">
        <v>13065</v>
      </c>
      <c r="C13046" t="s">
        <v>3597</v>
      </c>
      <c r="D13046" t="s">
        <v>13088</v>
      </c>
      <c r="E13046" t="s">
        <v>4866</v>
      </c>
      <c r="F13046" t="s">
        <v>3600</v>
      </c>
      <c r="G13046">
        <v>213349025</v>
      </c>
      <c r="I13046" t="s">
        <v>3601</v>
      </c>
      <c r="J13046" t="s">
        <v>13309</v>
      </c>
      <c r="K13046" t="s">
        <v>3688</v>
      </c>
      <c r="L13046" t="s">
        <v>11473</v>
      </c>
      <c r="P13046">
        <v>8.6999999999999993</v>
      </c>
      <c r="Q13046">
        <v>16.3</v>
      </c>
      <c r="R13046">
        <v>8.1999999999999993</v>
      </c>
      <c r="S13046" t="b">
        <v>0</v>
      </c>
      <c r="T13046" t="b">
        <v>0</v>
      </c>
      <c r="U13046" t="b">
        <v>0</v>
      </c>
      <c r="V13046">
        <v>33600</v>
      </c>
      <c r="W13046">
        <v>22400</v>
      </c>
      <c r="X13046">
        <v>2.4300000000000002</v>
      </c>
      <c r="Y13046">
        <v>25200</v>
      </c>
      <c r="Z13046">
        <v>2.37</v>
      </c>
    </row>
    <row r="13047" spans="1:26">
      <c r="A13047">
        <v>213349029</v>
      </c>
      <c r="B13047" t="s">
        <v>13065</v>
      </c>
      <c r="C13047" t="s">
        <v>3597</v>
      </c>
      <c r="D13047" t="s">
        <v>13088</v>
      </c>
      <c r="E13047" t="s">
        <v>4866</v>
      </c>
      <c r="F13047" t="s">
        <v>3600</v>
      </c>
      <c r="G13047">
        <v>213349029</v>
      </c>
      <c r="I13047" t="s">
        <v>3601</v>
      </c>
      <c r="J13047" t="s">
        <v>13309</v>
      </c>
      <c r="K13047" t="s">
        <v>3688</v>
      </c>
      <c r="L13047" t="s">
        <v>11475</v>
      </c>
      <c r="P13047">
        <v>8.6999999999999993</v>
      </c>
      <c r="Q13047">
        <v>16.3</v>
      </c>
      <c r="R13047">
        <v>8.1999999999999993</v>
      </c>
      <c r="S13047" t="b">
        <v>0</v>
      </c>
      <c r="T13047" t="b">
        <v>0</v>
      </c>
      <c r="U13047" t="b">
        <v>0</v>
      </c>
      <c r="V13047">
        <v>33600</v>
      </c>
      <c r="W13047">
        <v>22400</v>
      </c>
      <c r="X13047">
        <v>2.4300000000000002</v>
      </c>
      <c r="Y13047">
        <v>25200</v>
      </c>
      <c r="Z13047">
        <v>2.37</v>
      </c>
    </row>
    <row r="13048" spans="1:26">
      <c r="A13048">
        <v>213349169</v>
      </c>
      <c r="B13048" t="s">
        <v>13065</v>
      </c>
      <c r="C13048" t="s">
        <v>3597</v>
      </c>
      <c r="D13048" t="s">
        <v>13088</v>
      </c>
      <c r="E13048" t="s">
        <v>4866</v>
      </c>
      <c r="F13048" t="s">
        <v>3600</v>
      </c>
      <c r="G13048">
        <v>213349169</v>
      </c>
      <c r="I13048" t="s">
        <v>3601</v>
      </c>
      <c r="J13048" t="s">
        <v>13309</v>
      </c>
      <c r="K13048" t="s">
        <v>3688</v>
      </c>
      <c r="L13048" t="s">
        <v>8852</v>
      </c>
      <c r="P13048">
        <v>8.6999999999999993</v>
      </c>
      <c r="Q13048">
        <v>16.3</v>
      </c>
      <c r="R13048">
        <v>8.1999999999999993</v>
      </c>
      <c r="S13048" t="b">
        <v>0</v>
      </c>
      <c r="T13048" t="b">
        <v>0</v>
      </c>
      <c r="U13048" t="b">
        <v>0</v>
      </c>
      <c r="V13048">
        <v>33200</v>
      </c>
      <c r="W13048">
        <v>22400</v>
      </c>
      <c r="X13048">
        <v>2.4300000000000002</v>
      </c>
      <c r="Y13048">
        <v>25200</v>
      </c>
      <c r="Z13048">
        <v>2.37</v>
      </c>
    </row>
    <row r="13049" spans="1:26">
      <c r="A13049">
        <v>213349170</v>
      </c>
      <c r="B13049" t="s">
        <v>13065</v>
      </c>
      <c r="C13049" t="s">
        <v>3597</v>
      </c>
      <c r="D13049" t="s">
        <v>13088</v>
      </c>
      <c r="E13049" t="s">
        <v>4866</v>
      </c>
      <c r="F13049" t="s">
        <v>3600</v>
      </c>
      <c r="G13049">
        <v>213349170</v>
      </c>
      <c r="I13049" t="s">
        <v>3601</v>
      </c>
      <c r="J13049" t="s">
        <v>13309</v>
      </c>
      <c r="K13049" t="s">
        <v>3688</v>
      </c>
      <c r="L13049" t="s">
        <v>8851</v>
      </c>
      <c r="P13049">
        <v>8.6999999999999993</v>
      </c>
      <c r="Q13049">
        <v>16.3</v>
      </c>
      <c r="R13049">
        <v>8.1999999999999993</v>
      </c>
      <c r="S13049" t="b">
        <v>0</v>
      </c>
      <c r="T13049" t="b">
        <v>0</v>
      </c>
      <c r="U13049" t="b">
        <v>0</v>
      </c>
      <c r="V13049">
        <v>33200</v>
      </c>
      <c r="W13049">
        <v>22400</v>
      </c>
      <c r="X13049">
        <v>2.4300000000000002</v>
      </c>
      <c r="Y13049">
        <v>25200</v>
      </c>
      <c r="Z13049">
        <v>2.37</v>
      </c>
    </row>
    <row r="13050" spans="1:26">
      <c r="A13050">
        <v>213349171</v>
      </c>
      <c r="B13050" t="s">
        <v>13065</v>
      </c>
      <c r="C13050" t="s">
        <v>3597</v>
      </c>
      <c r="D13050" t="s">
        <v>13088</v>
      </c>
      <c r="E13050" t="s">
        <v>4866</v>
      </c>
      <c r="F13050" t="s">
        <v>3600</v>
      </c>
      <c r="G13050">
        <v>213349171</v>
      </c>
      <c r="I13050" t="s">
        <v>3601</v>
      </c>
      <c r="J13050" t="s">
        <v>13309</v>
      </c>
      <c r="K13050" t="s">
        <v>3688</v>
      </c>
      <c r="L13050" t="s">
        <v>8850</v>
      </c>
      <c r="P13050">
        <v>8.6999999999999993</v>
      </c>
      <c r="Q13050">
        <v>16.3</v>
      </c>
      <c r="R13050">
        <v>8.1999999999999993</v>
      </c>
      <c r="S13050" t="b">
        <v>0</v>
      </c>
      <c r="T13050" t="b">
        <v>0</v>
      </c>
      <c r="U13050" t="b">
        <v>0</v>
      </c>
      <c r="V13050">
        <v>33200</v>
      </c>
      <c r="W13050">
        <v>22400</v>
      </c>
      <c r="X13050">
        <v>2.4300000000000002</v>
      </c>
      <c r="Y13050">
        <v>25200</v>
      </c>
      <c r="Z13050">
        <v>2.37</v>
      </c>
    </row>
    <row r="13051" spans="1:26">
      <c r="A13051">
        <v>213349030</v>
      </c>
      <c r="B13051" t="s">
        <v>13065</v>
      </c>
      <c r="C13051" t="s">
        <v>3597</v>
      </c>
      <c r="D13051" t="s">
        <v>13088</v>
      </c>
      <c r="E13051" t="s">
        <v>4866</v>
      </c>
      <c r="F13051" t="s">
        <v>3600</v>
      </c>
      <c r="G13051">
        <v>213349030</v>
      </c>
      <c r="I13051" t="s">
        <v>3601</v>
      </c>
      <c r="J13051" t="s">
        <v>13308</v>
      </c>
      <c r="K13051" t="s">
        <v>3688</v>
      </c>
      <c r="L13051" t="s">
        <v>11475</v>
      </c>
      <c r="P13051">
        <v>8.5</v>
      </c>
      <c r="Q13051">
        <v>16.7</v>
      </c>
      <c r="R13051">
        <v>8.1</v>
      </c>
      <c r="S13051" t="b">
        <v>0</v>
      </c>
      <c r="T13051" t="b">
        <v>0</v>
      </c>
      <c r="U13051" t="b">
        <v>0</v>
      </c>
      <c r="V13051">
        <v>39500</v>
      </c>
      <c r="W13051">
        <v>25600</v>
      </c>
      <c r="X13051">
        <v>2.66</v>
      </c>
      <c r="Y13051">
        <v>35600</v>
      </c>
      <c r="Z13051">
        <v>2.16</v>
      </c>
    </row>
    <row r="13052" spans="1:26">
      <c r="A13052">
        <v>213349026</v>
      </c>
      <c r="B13052" t="s">
        <v>13065</v>
      </c>
      <c r="C13052" t="s">
        <v>3597</v>
      </c>
      <c r="D13052" t="s">
        <v>13088</v>
      </c>
      <c r="E13052" t="s">
        <v>4866</v>
      </c>
      <c r="F13052" t="s">
        <v>3600</v>
      </c>
      <c r="G13052">
        <v>213349026</v>
      </c>
      <c r="I13052" t="s">
        <v>3601</v>
      </c>
      <c r="J13052" t="s">
        <v>13308</v>
      </c>
      <c r="K13052" t="s">
        <v>3688</v>
      </c>
      <c r="L13052" t="s">
        <v>11476</v>
      </c>
      <c r="P13052">
        <v>8.5</v>
      </c>
      <c r="Q13052">
        <v>16.899999999999999</v>
      </c>
      <c r="R13052">
        <v>8.1</v>
      </c>
      <c r="S13052" t="b">
        <v>0</v>
      </c>
      <c r="T13052" t="b">
        <v>0</v>
      </c>
      <c r="U13052" t="b">
        <v>0</v>
      </c>
      <c r="V13052">
        <v>39500</v>
      </c>
      <c r="W13052">
        <v>25600</v>
      </c>
      <c r="X13052">
        <v>2.66</v>
      </c>
      <c r="Y13052">
        <v>35600</v>
      </c>
      <c r="Z13052">
        <v>2.16</v>
      </c>
    </row>
    <row r="13053" spans="1:26">
      <c r="A13053">
        <v>213349031</v>
      </c>
      <c r="B13053" t="s">
        <v>13065</v>
      </c>
      <c r="C13053" t="s">
        <v>3597</v>
      </c>
      <c r="D13053" t="s">
        <v>13088</v>
      </c>
      <c r="E13053" t="s">
        <v>4866</v>
      </c>
      <c r="F13053" t="s">
        <v>3600</v>
      </c>
      <c r="G13053">
        <v>213349031</v>
      </c>
      <c r="I13053" t="s">
        <v>3601</v>
      </c>
      <c r="J13053" t="s">
        <v>13308</v>
      </c>
      <c r="K13053" t="s">
        <v>3688</v>
      </c>
      <c r="L13053" t="s">
        <v>11477</v>
      </c>
      <c r="P13053">
        <v>8.5</v>
      </c>
      <c r="Q13053">
        <v>16.899999999999999</v>
      </c>
      <c r="R13053">
        <v>8.1</v>
      </c>
      <c r="S13053" t="b">
        <v>0</v>
      </c>
      <c r="T13053" t="b">
        <v>0</v>
      </c>
      <c r="U13053" t="b">
        <v>0</v>
      </c>
      <c r="V13053">
        <v>39500</v>
      </c>
      <c r="W13053">
        <v>25600</v>
      </c>
      <c r="X13053">
        <v>2.66</v>
      </c>
      <c r="Y13053">
        <v>35600</v>
      </c>
      <c r="Z13053">
        <v>2.16</v>
      </c>
    </row>
    <row r="13054" spans="1:26">
      <c r="A13054">
        <v>213349027</v>
      </c>
      <c r="B13054" t="s">
        <v>13065</v>
      </c>
      <c r="C13054" t="s">
        <v>3597</v>
      </c>
      <c r="D13054" t="s">
        <v>13088</v>
      </c>
      <c r="E13054" t="s">
        <v>4866</v>
      </c>
      <c r="F13054" t="s">
        <v>3600</v>
      </c>
      <c r="G13054">
        <v>213349027</v>
      </c>
      <c r="I13054" t="s">
        <v>3601</v>
      </c>
      <c r="J13054" t="s">
        <v>13307</v>
      </c>
      <c r="K13054" t="s">
        <v>3688</v>
      </c>
      <c r="L13054" t="s">
        <v>11476</v>
      </c>
      <c r="P13054">
        <v>8</v>
      </c>
      <c r="Q13054">
        <v>16.2</v>
      </c>
      <c r="R13054">
        <v>8.1</v>
      </c>
      <c r="S13054" t="b">
        <v>0</v>
      </c>
      <c r="T13054" t="b">
        <v>0</v>
      </c>
      <c r="U13054" t="b">
        <v>0</v>
      </c>
      <c r="V13054">
        <v>45000</v>
      </c>
      <c r="W13054">
        <v>29800</v>
      </c>
      <c r="X13054">
        <v>2.4700000000000002</v>
      </c>
      <c r="Y13054">
        <v>36000</v>
      </c>
      <c r="Z13054">
        <v>2.38</v>
      </c>
    </row>
    <row r="13055" spans="1:26">
      <c r="A13055">
        <v>213349032</v>
      </c>
      <c r="B13055" t="s">
        <v>13065</v>
      </c>
      <c r="C13055" t="s">
        <v>3597</v>
      </c>
      <c r="D13055" t="s">
        <v>13088</v>
      </c>
      <c r="E13055" t="s">
        <v>4866</v>
      </c>
      <c r="F13055" t="s">
        <v>3600</v>
      </c>
      <c r="G13055">
        <v>213349032</v>
      </c>
      <c r="I13055" t="s">
        <v>3601</v>
      </c>
      <c r="J13055" t="s">
        <v>13307</v>
      </c>
      <c r="K13055" t="s">
        <v>3688</v>
      </c>
      <c r="L13055" t="s">
        <v>11477</v>
      </c>
      <c r="P13055">
        <v>8</v>
      </c>
      <c r="Q13055">
        <v>16.2</v>
      </c>
      <c r="R13055">
        <v>8.1</v>
      </c>
      <c r="S13055" t="b">
        <v>0</v>
      </c>
      <c r="T13055" t="b">
        <v>0</v>
      </c>
      <c r="U13055" t="b">
        <v>0</v>
      </c>
      <c r="V13055">
        <v>45000</v>
      </c>
      <c r="W13055">
        <v>29800</v>
      </c>
      <c r="X13055">
        <v>2.4700000000000002</v>
      </c>
      <c r="Y13055">
        <v>36000</v>
      </c>
      <c r="Z13055">
        <v>2.38</v>
      </c>
    </row>
    <row r="13056" spans="1:26">
      <c r="A13056">
        <v>213349028</v>
      </c>
      <c r="B13056" t="s">
        <v>13065</v>
      </c>
      <c r="C13056" t="s">
        <v>3597</v>
      </c>
      <c r="D13056" t="s">
        <v>13088</v>
      </c>
      <c r="E13056" t="s">
        <v>4866</v>
      </c>
      <c r="F13056" t="s">
        <v>3600</v>
      </c>
      <c r="G13056">
        <v>213349028</v>
      </c>
      <c r="I13056" t="s">
        <v>3601</v>
      </c>
      <c r="J13056" t="s">
        <v>13306</v>
      </c>
      <c r="K13056" t="s">
        <v>3688</v>
      </c>
      <c r="L13056" t="s">
        <v>11477</v>
      </c>
      <c r="P13056">
        <v>8</v>
      </c>
      <c r="Q13056">
        <v>16.100000000000001</v>
      </c>
      <c r="R13056">
        <v>8.1</v>
      </c>
      <c r="S13056" t="b">
        <v>0</v>
      </c>
      <c r="T13056" t="b">
        <v>0</v>
      </c>
      <c r="U13056" t="b">
        <v>0</v>
      </c>
      <c r="V13056">
        <v>53000</v>
      </c>
      <c r="W13056">
        <v>34800</v>
      </c>
      <c r="X13056">
        <v>2.63</v>
      </c>
      <c r="Y13056">
        <v>40500</v>
      </c>
      <c r="Z13056">
        <v>2.39</v>
      </c>
    </row>
    <row r="13057" spans="1:26">
      <c r="A13057">
        <v>213349179</v>
      </c>
      <c r="B13057" t="s">
        <v>13065</v>
      </c>
      <c r="C13057" t="s">
        <v>3597</v>
      </c>
      <c r="D13057" t="s">
        <v>13088</v>
      </c>
      <c r="E13057" t="s">
        <v>4866</v>
      </c>
      <c r="F13057" t="s">
        <v>3600</v>
      </c>
      <c r="G13057">
        <v>213349179</v>
      </c>
      <c r="I13057" t="s">
        <v>3601</v>
      </c>
      <c r="J13057" t="s">
        <v>13308</v>
      </c>
      <c r="K13057" t="s">
        <v>3688</v>
      </c>
      <c r="L13057" t="s">
        <v>3691</v>
      </c>
      <c r="P13057">
        <v>8.5</v>
      </c>
      <c r="Q13057">
        <v>16.899999999999999</v>
      </c>
      <c r="R13057">
        <v>8.1</v>
      </c>
      <c r="S13057" t="b">
        <v>0</v>
      </c>
      <c r="T13057" t="b">
        <v>0</v>
      </c>
      <c r="U13057" t="b">
        <v>0</v>
      </c>
      <c r="V13057">
        <v>39500</v>
      </c>
      <c r="W13057">
        <v>25600</v>
      </c>
      <c r="X13057">
        <v>2.54</v>
      </c>
      <c r="Y13057">
        <v>34400</v>
      </c>
      <c r="Z13057">
        <v>2.2200000000000002</v>
      </c>
    </row>
    <row r="13058" spans="1:26">
      <c r="A13058">
        <v>213349185</v>
      </c>
      <c r="B13058" t="s">
        <v>13065</v>
      </c>
      <c r="C13058" t="s">
        <v>3597</v>
      </c>
      <c r="D13058" t="s">
        <v>13088</v>
      </c>
      <c r="E13058" t="s">
        <v>4866</v>
      </c>
      <c r="F13058" t="s">
        <v>3600</v>
      </c>
      <c r="G13058">
        <v>213349185</v>
      </c>
      <c r="I13058" t="s">
        <v>3601</v>
      </c>
      <c r="J13058" t="s">
        <v>13308</v>
      </c>
      <c r="K13058" t="s">
        <v>3688</v>
      </c>
      <c r="L13058" t="s">
        <v>3689</v>
      </c>
      <c r="P13058">
        <v>8.5</v>
      </c>
      <c r="Q13058">
        <v>16.899999999999999</v>
      </c>
      <c r="R13058">
        <v>8.1</v>
      </c>
      <c r="S13058" t="b">
        <v>0</v>
      </c>
      <c r="T13058" t="b">
        <v>0</v>
      </c>
      <c r="U13058" t="b">
        <v>0</v>
      </c>
      <c r="V13058">
        <v>40000</v>
      </c>
      <c r="W13058">
        <v>25600</v>
      </c>
      <c r="X13058">
        <v>2.54</v>
      </c>
      <c r="Y13058">
        <v>34400</v>
      </c>
      <c r="Z13058">
        <v>2.2200000000000002</v>
      </c>
    </row>
    <row r="13059" spans="1:26">
      <c r="A13059">
        <v>213349193</v>
      </c>
      <c r="B13059" t="s">
        <v>13065</v>
      </c>
      <c r="C13059" t="s">
        <v>3597</v>
      </c>
      <c r="D13059" t="s">
        <v>13088</v>
      </c>
      <c r="E13059" t="s">
        <v>4866</v>
      </c>
      <c r="F13059" t="s">
        <v>3600</v>
      </c>
      <c r="G13059">
        <v>213349193</v>
      </c>
      <c r="I13059" t="s">
        <v>3601</v>
      </c>
      <c r="J13059" t="s">
        <v>13307</v>
      </c>
      <c r="K13059" t="s">
        <v>3688</v>
      </c>
      <c r="L13059" t="s">
        <v>3691</v>
      </c>
      <c r="P13059">
        <v>8</v>
      </c>
      <c r="Q13059">
        <v>16.2</v>
      </c>
      <c r="R13059">
        <v>8.1</v>
      </c>
      <c r="S13059" t="b">
        <v>0</v>
      </c>
      <c r="T13059" t="b">
        <v>0</v>
      </c>
      <c r="U13059" t="b">
        <v>0</v>
      </c>
      <c r="V13059">
        <v>45000</v>
      </c>
      <c r="W13059">
        <v>29800</v>
      </c>
      <c r="X13059">
        <v>2.52</v>
      </c>
      <c r="Y13059">
        <v>37300</v>
      </c>
      <c r="Z13059">
        <v>2.39</v>
      </c>
    </row>
    <row r="13060" spans="1:26">
      <c r="A13060">
        <v>213349199</v>
      </c>
      <c r="B13060" t="s">
        <v>13065</v>
      </c>
      <c r="C13060" t="s">
        <v>3597</v>
      </c>
      <c r="D13060" t="s">
        <v>13088</v>
      </c>
      <c r="E13060" t="s">
        <v>4866</v>
      </c>
      <c r="F13060" t="s">
        <v>3600</v>
      </c>
      <c r="G13060">
        <v>213349199</v>
      </c>
      <c r="I13060" t="s">
        <v>3601</v>
      </c>
      <c r="J13060" t="s">
        <v>13307</v>
      </c>
      <c r="K13060" t="s">
        <v>3688</v>
      </c>
      <c r="L13060" t="s">
        <v>3689</v>
      </c>
      <c r="P13060">
        <v>8</v>
      </c>
      <c r="Q13060">
        <v>16.2</v>
      </c>
      <c r="R13060">
        <v>8.1</v>
      </c>
      <c r="S13060" t="b">
        <v>0</v>
      </c>
      <c r="T13060" t="b">
        <v>0</v>
      </c>
      <c r="U13060" t="b">
        <v>0</v>
      </c>
      <c r="V13060">
        <v>45000</v>
      </c>
      <c r="W13060">
        <v>29800</v>
      </c>
      <c r="X13060">
        <v>2.52</v>
      </c>
      <c r="Y13060">
        <v>37300</v>
      </c>
      <c r="Z13060">
        <v>2.39</v>
      </c>
    </row>
    <row r="13061" spans="1:26">
      <c r="A13061">
        <v>213349203</v>
      </c>
      <c r="B13061" t="s">
        <v>13065</v>
      </c>
      <c r="C13061" t="s">
        <v>3597</v>
      </c>
      <c r="D13061" t="s">
        <v>13088</v>
      </c>
      <c r="E13061" t="s">
        <v>4866</v>
      </c>
      <c r="F13061" t="s">
        <v>3600</v>
      </c>
      <c r="G13061">
        <v>213349203</v>
      </c>
      <c r="I13061" t="s">
        <v>3601</v>
      </c>
      <c r="J13061" t="s">
        <v>13306</v>
      </c>
      <c r="K13061" t="s">
        <v>3688</v>
      </c>
      <c r="L13061" t="s">
        <v>3689</v>
      </c>
      <c r="P13061">
        <v>8</v>
      </c>
      <c r="Q13061">
        <v>16.100000000000001</v>
      </c>
      <c r="R13061">
        <v>8.1</v>
      </c>
      <c r="S13061" t="b">
        <v>0</v>
      </c>
      <c r="T13061" t="b">
        <v>0</v>
      </c>
      <c r="U13061" t="b">
        <v>0</v>
      </c>
      <c r="V13061">
        <v>52500</v>
      </c>
      <c r="W13061">
        <v>34800</v>
      </c>
      <c r="X13061">
        <v>2.5099999999999998</v>
      </c>
      <c r="Y13061">
        <v>39500</v>
      </c>
      <c r="Z13061">
        <v>2.42</v>
      </c>
    </row>
    <row r="13062" spans="1:26">
      <c r="A13062">
        <v>213354818</v>
      </c>
      <c r="B13062" t="s">
        <v>13065</v>
      </c>
      <c r="C13062" t="s">
        <v>3597</v>
      </c>
      <c r="D13062" t="s">
        <v>13088</v>
      </c>
      <c r="E13062" t="s">
        <v>3686</v>
      </c>
      <c r="F13062" t="s">
        <v>3600</v>
      </c>
      <c r="G13062">
        <v>213354818</v>
      </c>
      <c r="I13062" t="s">
        <v>3601</v>
      </c>
      <c r="J13062" t="s">
        <v>11460</v>
      </c>
      <c r="K13062" t="s">
        <v>3688</v>
      </c>
      <c r="L13062" t="s">
        <v>13806</v>
      </c>
      <c r="P13062">
        <v>10.5</v>
      </c>
      <c r="Q13062">
        <v>19</v>
      </c>
      <c r="R13062">
        <v>8.1999999999999993</v>
      </c>
      <c r="S13062" t="b">
        <v>0</v>
      </c>
      <c r="T13062" t="b">
        <v>0</v>
      </c>
      <c r="U13062" t="b">
        <v>1</v>
      </c>
      <c r="V13062">
        <v>51500</v>
      </c>
      <c r="W13062">
        <v>33400</v>
      </c>
      <c r="X13062">
        <v>2.58</v>
      </c>
      <c r="Y13062">
        <v>37400</v>
      </c>
      <c r="Z13062">
        <v>2.4500000000000002</v>
      </c>
    </row>
    <row r="13063" spans="1:26">
      <c r="A13063">
        <v>213354819</v>
      </c>
      <c r="B13063" t="s">
        <v>13065</v>
      </c>
      <c r="C13063" t="s">
        <v>3597</v>
      </c>
      <c r="D13063" t="s">
        <v>13088</v>
      </c>
      <c r="E13063" t="s">
        <v>3693</v>
      </c>
      <c r="F13063" t="s">
        <v>3600</v>
      </c>
      <c r="G13063">
        <v>213354819</v>
      </c>
      <c r="I13063" t="s">
        <v>3601</v>
      </c>
      <c r="J13063" t="s">
        <v>11444</v>
      </c>
      <c r="K13063" t="s">
        <v>3688</v>
      </c>
      <c r="L13063" t="s">
        <v>7194</v>
      </c>
      <c r="P13063">
        <v>11.5</v>
      </c>
      <c r="Q13063">
        <v>18.5</v>
      </c>
      <c r="R13063">
        <v>8.1999999999999993</v>
      </c>
      <c r="S13063" t="b">
        <v>0</v>
      </c>
      <c r="T13063" t="b">
        <v>0</v>
      </c>
      <c r="U13063" t="b">
        <v>1</v>
      </c>
      <c r="V13063">
        <v>33600</v>
      </c>
      <c r="W13063">
        <v>21600</v>
      </c>
      <c r="X13063">
        <v>2.65</v>
      </c>
      <c r="Y13063">
        <v>29200</v>
      </c>
      <c r="Z13063">
        <v>2.23</v>
      </c>
    </row>
    <row r="13064" spans="1:26">
      <c r="A13064">
        <v>213362002</v>
      </c>
      <c r="B13064" t="s">
        <v>13065</v>
      </c>
      <c r="C13064" t="s">
        <v>3597</v>
      </c>
      <c r="D13064" t="s">
        <v>13088</v>
      </c>
      <c r="E13064" t="s">
        <v>4883</v>
      </c>
      <c r="F13064" t="s">
        <v>3600</v>
      </c>
      <c r="G13064">
        <v>213362002</v>
      </c>
      <c r="I13064" t="s">
        <v>3601</v>
      </c>
      <c r="J13064" t="s">
        <v>11460</v>
      </c>
      <c r="K13064" t="s">
        <v>3688</v>
      </c>
      <c r="L13064" t="s">
        <v>13806</v>
      </c>
      <c r="P13064">
        <v>10.5</v>
      </c>
      <c r="Q13064">
        <v>19</v>
      </c>
      <c r="R13064">
        <v>8.1999999999999993</v>
      </c>
      <c r="S13064" t="b">
        <v>0</v>
      </c>
      <c r="T13064" t="b">
        <v>0</v>
      </c>
      <c r="U13064" t="b">
        <v>1</v>
      </c>
      <c r="V13064">
        <v>51500</v>
      </c>
      <c r="W13064">
        <v>33400</v>
      </c>
      <c r="X13064">
        <v>2.58</v>
      </c>
      <c r="Y13064">
        <v>37400</v>
      </c>
      <c r="Z13064">
        <v>2.4500000000000002</v>
      </c>
    </row>
    <row r="13065" spans="1:26">
      <c r="A13065">
        <v>213362003</v>
      </c>
      <c r="B13065" t="s">
        <v>13065</v>
      </c>
      <c r="C13065" t="s">
        <v>3597</v>
      </c>
      <c r="D13065" t="s">
        <v>13088</v>
      </c>
      <c r="E13065" t="s">
        <v>7227</v>
      </c>
      <c r="F13065" t="s">
        <v>3600</v>
      </c>
      <c r="G13065">
        <v>213362003</v>
      </c>
      <c r="I13065" t="s">
        <v>3601</v>
      </c>
      <c r="J13065" t="s">
        <v>11460</v>
      </c>
      <c r="K13065" t="s">
        <v>3688</v>
      </c>
      <c r="L13065" t="s">
        <v>13806</v>
      </c>
      <c r="P13065">
        <v>10.5</v>
      </c>
      <c r="Q13065">
        <v>19</v>
      </c>
      <c r="R13065">
        <v>8.1999999999999993</v>
      </c>
      <c r="S13065" t="b">
        <v>0</v>
      </c>
      <c r="T13065" t="b">
        <v>0</v>
      </c>
      <c r="U13065" t="b">
        <v>1</v>
      </c>
      <c r="V13065">
        <v>51500</v>
      </c>
      <c r="W13065">
        <v>33400</v>
      </c>
      <c r="X13065">
        <v>2.58</v>
      </c>
      <c r="Y13065">
        <v>37400</v>
      </c>
      <c r="Z13065">
        <v>2.4500000000000002</v>
      </c>
    </row>
    <row r="13066" spans="1:26">
      <c r="A13066">
        <v>210791260</v>
      </c>
      <c r="B13066" t="s">
        <v>8845</v>
      </c>
      <c r="C13066" t="s">
        <v>3597</v>
      </c>
      <c r="D13066" t="s">
        <v>13088</v>
      </c>
      <c r="E13066" t="s">
        <v>3693</v>
      </c>
      <c r="F13066" t="s">
        <v>3600</v>
      </c>
      <c r="G13066">
        <v>210791260</v>
      </c>
      <c r="I13066" t="s">
        <v>3601</v>
      </c>
      <c r="J13066" t="s">
        <v>3696</v>
      </c>
      <c r="K13066" t="s">
        <v>3688</v>
      </c>
      <c r="L13066" t="s">
        <v>7241</v>
      </c>
      <c r="M13066">
        <v>9</v>
      </c>
      <c r="N13066">
        <v>17</v>
      </c>
      <c r="O13066">
        <v>10</v>
      </c>
      <c r="P13066">
        <v>8.5</v>
      </c>
      <c r="Q13066">
        <v>16.899999999999999</v>
      </c>
      <c r="R13066">
        <v>8.1</v>
      </c>
      <c r="S13066" t="b">
        <v>0</v>
      </c>
      <c r="T13066" t="b">
        <v>0</v>
      </c>
      <c r="U13066" t="b">
        <v>0</v>
      </c>
      <c r="V13066">
        <v>37000</v>
      </c>
      <c r="W13066">
        <v>25200</v>
      </c>
      <c r="X13066">
        <v>2.62</v>
      </c>
      <c r="Y13066">
        <v>35600</v>
      </c>
      <c r="Z13066">
        <v>2.16</v>
      </c>
    </row>
    <row r="13067" spans="1:26">
      <c r="A13067">
        <v>210435085</v>
      </c>
      <c r="B13067" t="s">
        <v>8845</v>
      </c>
      <c r="C13067" t="s">
        <v>3597</v>
      </c>
      <c r="D13067" t="s">
        <v>13088</v>
      </c>
      <c r="E13067" t="s">
        <v>3693</v>
      </c>
      <c r="F13067" t="s">
        <v>3600</v>
      </c>
      <c r="G13067">
        <v>210435085</v>
      </c>
      <c r="I13067" t="s">
        <v>3601</v>
      </c>
      <c r="J13067" t="s">
        <v>3696</v>
      </c>
      <c r="K13067" t="s">
        <v>3688</v>
      </c>
      <c r="L13067" t="s">
        <v>11466</v>
      </c>
      <c r="M13067">
        <v>8.5</v>
      </c>
      <c r="N13067">
        <v>16.899999999999999</v>
      </c>
      <c r="O13067">
        <v>8.1999999999999993</v>
      </c>
      <c r="P13067">
        <v>8.5</v>
      </c>
      <c r="Q13067">
        <v>16.899999999999999</v>
      </c>
      <c r="R13067">
        <v>8.1</v>
      </c>
      <c r="S13067" t="b">
        <v>0</v>
      </c>
      <c r="T13067" t="b">
        <v>0</v>
      </c>
      <c r="U13067" t="b">
        <v>0</v>
      </c>
      <c r="V13067">
        <v>39500</v>
      </c>
      <c r="W13067">
        <v>25600</v>
      </c>
      <c r="X13067">
        <v>2.66</v>
      </c>
      <c r="Y13067">
        <v>35600</v>
      </c>
      <c r="Z13067">
        <v>2.16</v>
      </c>
    </row>
    <row r="13068" spans="1:26">
      <c r="A13068">
        <v>210435094</v>
      </c>
      <c r="B13068" t="s">
        <v>8845</v>
      </c>
      <c r="C13068" t="s">
        <v>3597</v>
      </c>
      <c r="D13068" t="s">
        <v>13088</v>
      </c>
      <c r="E13068" t="s">
        <v>3693</v>
      </c>
      <c r="F13068" t="s">
        <v>3600</v>
      </c>
      <c r="G13068">
        <v>210435094</v>
      </c>
      <c r="I13068" t="s">
        <v>3601</v>
      </c>
      <c r="J13068" t="s">
        <v>3696</v>
      </c>
      <c r="K13068" t="s">
        <v>3688</v>
      </c>
      <c r="L13068" t="s">
        <v>11465</v>
      </c>
      <c r="P13068">
        <v>8.5</v>
      </c>
      <c r="Q13068">
        <v>16.7</v>
      </c>
      <c r="R13068">
        <v>8.1</v>
      </c>
      <c r="S13068" t="b">
        <v>0</v>
      </c>
      <c r="T13068" t="b">
        <v>0</v>
      </c>
      <c r="U13068" t="b">
        <v>0</v>
      </c>
      <c r="V13068">
        <v>39500</v>
      </c>
      <c r="W13068">
        <v>25600</v>
      </c>
      <c r="X13068">
        <v>2.66</v>
      </c>
      <c r="Y13068">
        <v>35600</v>
      </c>
      <c r="Z13068">
        <v>2.16</v>
      </c>
    </row>
    <row r="13069" spans="1:26">
      <c r="A13069">
        <v>210435095</v>
      </c>
      <c r="B13069" t="s">
        <v>8845</v>
      </c>
      <c r="C13069" t="s">
        <v>3597</v>
      </c>
      <c r="D13069" t="s">
        <v>13088</v>
      </c>
      <c r="E13069" t="s">
        <v>3693</v>
      </c>
      <c r="F13069" t="s">
        <v>3600</v>
      </c>
      <c r="G13069">
        <v>210435095</v>
      </c>
      <c r="I13069" t="s">
        <v>3601</v>
      </c>
      <c r="J13069" t="s">
        <v>3696</v>
      </c>
      <c r="K13069" t="s">
        <v>3688</v>
      </c>
      <c r="L13069" t="s">
        <v>11467</v>
      </c>
      <c r="P13069">
        <v>8.5</v>
      </c>
      <c r="Q13069">
        <v>16.899999999999999</v>
      </c>
      <c r="R13069">
        <v>8.1</v>
      </c>
      <c r="S13069" t="b">
        <v>0</v>
      </c>
      <c r="T13069" t="b">
        <v>0</v>
      </c>
      <c r="U13069" t="b">
        <v>0</v>
      </c>
      <c r="V13069">
        <v>39500</v>
      </c>
      <c r="W13069">
        <v>25600</v>
      </c>
      <c r="X13069">
        <v>2.66</v>
      </c>
      <c r="Y13069">
        <v>35600</v>
      </c>
      <c r="Z13069">
        <v>2.16</v>
      </c>
    </row>
    <row r="13070" spans="1:26">
      <c r="A13070">
        <v>210435096</v>
      </c>
      <c r="B13070" t="s">
        <v>8845</v>
      </c>
      <c r="C13070" t="s">
        <v>3597</v>
      </c>
      <c r="D13070" t="s">
        <v>13088</v>
      </c>
      <c r="E13070" t="s">
        <v>3693</v>
      </c>
      <c r="F13070" t="s">
        <v>3600</v>
      </c>
      <c r="G13070">
        <v>210435096</v>
      </c>
      <c r="I13070" t="s">
        <v>3601</v>
      </c>
      <c r="J13070" t="s">
        <v>3696</v>
      </c>
      <c r="K13070" t="s">
        <v>3688</v>
      </c>
      <c r="L13070" t="s">
        <v>8849</v>
      </c>
      <c r="P13070">
        <v>8.5</v>
      </c>
      <c r="Q13070">
        <v>16.7</v>
      </c>
      <c r="R13070">
        <v>8.1</v>
      </c>
      <c r="S13070" t="b">
        <v>0</v>
      </c>
      <c r="T13070" t="b">
        <v>0</v>
      </c>
      <c r="U13070" t="b">
        <v>0</v>
      </c>
      <c r="V13070">
        <v>39500</v>
      </c>
      <c r="W13070">
        <v>25600</v>
      </c>
      <c r="X13070">
        <v>2.66</v>
      </c>
      <c r="Y13070">
        <v>35600</v>
      </c>
      <c r="Z13070">
        <v>2.16</v>
      </c>
    </row>
    <row r="13071" spans="1:26">
      <c r="A13071">
        <v>210435097</v>
      </c>
      <c r="B13071" t="s">
        <v>8845</v>
      </c>
      <c r="C13071" t="s">
        <v>3597</v>
      </c>
      <c r="D13071" t="s">
        <v>13088</v>
      </c>
      <c r="E13071" t="s">
        <v>3693</v>
      </c>
      <c r="F13071" t="s">
        <v>3600</v>
      </c>
      <c r="G13071">
        <v>210435097</v>
      </c>
      <c r="I13071" t="s">
        <v>3601</v>
      </c>
      <c r="J13071" t="s">
        <v>3696</v>
      </c>
      <c r="K13071" t="s">
        <v>3688</v>
      </c>
      <c r="L13071" t="s">
        <v>8853</v>
      </c>
      <c r="P13071">
        <v>8.5</v>
      </c>
      <c r="Q13071">
        <v>16.899999999999999</v>
      </c>
      <c r="R13071">
        <v>8.1</v>
      </c>
      <c r="S13071" t="b">
        <v>0</v>
      </c>
      <c r="T13071" t="b">
        <v>0</v>
      </c>
      <c r="U13071" t="b">
        <v>0</v>
      </c>
      <c r="V13071">
        <v>39500</v>
      </c>
      <c r="W13071">
        <v>25600</v>
      </c>
      <c r="X13071">
        <v>2.66</v>
      </c>
      <c r="Y13071">
        <v>35600</v>
      </c>
      <c r="Z13071">
        <v>2.16</v>
      </c>
    </row>
    <row r="13072" spans="1:26">
      <c r="A13072">
        <v>210435098</v>
      </c>
      <c r="B13072" t="s">
        <v>8845</v>
      </c>
      <c r="C13072" t="s">
        <v>3597</v>
      </c>
      <c r="D13072" t="s">
        <v>13088</v>
      </c>
      <c r="E13072" t="s">
        <v>3693</v>
      </c>
      <c r="F13072" t="s">
        <v>3600</v>
      </c>
      <c r="G13072">
        <v>210435098</v>
      </c>
      <c r="I13072" t="s">
        <v>3601</v>
      </c>
      <c r="J13072" t="s">
        <v>3696</v>
      </c>
      <c r="K13072" t="s">
        <v>3688</v>
      </c>
      <c r="L13072" t="s">
        <v>8854</v>
      </c>
      <c r="P13072">
        <v>8.5</v>
      </c>
      <c r="Q13072">
        <v>16.899999999999999</v>
      </c>
      <c r="R13072">
        <v>8.1</v>
      </c>
      <c r="S13072" t="b">
        <v>0</v>
      </c>
      <c r="T13072" t="b">
        <v>0</v>
      </c>
      <c r="U13072" t="b">
        <v>0</v>
      </c>
      <c r="V13072">
        <v>39500</v>
      </c>
      <c r="W13072">
        <v>25600</v>
      </c>
      <c r="X13072">
        <v>2.66</v>
      </c>
      <c r="Y13072">
        <v>35600</v>
      </c>
      <c r="Z13072">
        <v>2.16</v>
      </c>
    </row>
    <row r="13073" spans="1:26">
      <c r="A13073">
        <v>210798386</v>
      </c>
      <c r="B13073" t="s">
        <v>8858</v>
      </c>
      <c r="C13073" t="s">
        <v>3597</v>
      </c>
      <c r="D13073" t="s">
        <v>13088</v>
      </c>
      <c r="E13073" t="s">
        <v>3686</v>
      </c>
      <c r="F13073" t="s">
        <v>3600</v>
      </c>
      <c r="G13073">
        <v>210798386</v>
      </c>
      <c r="I13073" t="s">
        <v>3601</v>
      </c>
      <c r="J13073" t="s">
        <v>3692</v>
      </c>
      <c r="K13073" t="s">
        <v>3688</v>
      </c>
      <c r="L13073" t="s">
        <v>11475</v>
      </c>
      <c r="P13073">
        <v>8.5</v>
      </c>
      <c r="Q13073">
        <v>16.7</v>
      </c>
      <c r="R13073">
        <v>8.1</v>
      </c>
      <c r="S13073" t="b">
        <v>0</v>
      </c>
      <c r="T13073" t="b">
        <v>0</v>
      </c>
      <c r="U13073" t="b">
        <v>0</v>
      </c>
      <c r="V13073">
        <v>39500</v>
      </c>
      <c r="W13073">
        <v>25600</v>
      </c>
      <c r="X13073">
        <v>2.66</v>
      </c>
      <c r="Y13073">
        <v>35600</v>
      </c>
      <c r="Z13073">
        <v>2.16</v>
      </c>
    </row>
    <row r="13074" spans="1:26">
      <c r="A13074">
        <v>210773180</v>
      </c>
      <c r="B13074" t="s">
        <v>8858</v>
      </c>
      <c r="C13074" t="s">
        <v>3597</v>
      </c>
      <c r="D13074" t="s">
        <v>13088</v>
      </c>
      <c r="E13074" t="s">
        <v>3686</v>
      </c>
      <c r="F13074" t="s">
        <v>3600</v>
      </c>
      <c r="G13074">
        <v>210773180</v>
      </c>
      <c r="I13074" t="s">
        <v>3601</v>
      </c>
      <c r="J13074" t="s">
        <v>3692</v>
      </c>
      <c r="K13074" t="s">
        <v>3688</v>
      </c>
      <c r="L13074" t="s">
        <v>11476</v>
      </c>
      <c r="P13074">
        <v>8.5</v>
      </c>
      <c r="Q13074">
        <v>16.899999999999999</v>
      </c>
      <c r="R13074">
        <v>8.1</v>
      </c>
      <c r="S13074" t="b">
        <v>0</v>
      </c>
      <c r="T13074" t="b">
        <v>0</v>
      </c>
      <c r="U13074" t="b">
        <v>0</v>
      </c>
      <c r="V13074">
        <v>39500</v>
      </c>
      <c r="W13074">
        <v>25600</v>
      </c>
      <c r="X13074">
        <v>2.66</v>
      </c>
      <c r="Y13074">
        <v>35600</v>
      </c>
      <c r="Z13074">
        <v>2.16</v>
      </c>
    </row>
    <row r="13075" spans="1:26">
      <c r="A13075">
        <v>210798387</v>
      </c>
      <c r="B13075" t="s">
        <v>8858</v>
      </c>
      <c r="C13075" t="s">
        <v>3597</v>
      </c>
      <c r="D13075" t="s">
        <v>13088</v>
      </c>
      <c r="E13075" t="s">
        <v>3686</v>
      </c>
      <c r="F13075" t="s">
        <v>3600</v>
      </c>
      <c r="G13075">
        <v>210798387</v>
      </c>
      <c r="I13075" t="s">
        <v>3601</v>
      </c>
      <c r="J13075" t="s">
        <v>3692</v>
      </c>
      <c r="K13075" t="s">
        <v>3688</v>
      </c>
      <c r="L13075" t="s">
        <v>11477</v>
      </c>
      <c r="P13075">
        <v>8.5</v>
      </c>
      <c r="Q13075">
        <v>16.899999999999999</v>
      </c>
      <c r="R13075">
        <v>8.1</v>
      </c>
      <c r="S13075" t="b">
        <v>0</v>
      </c>
      <c r="T13075" t="b">
        <v>0</v>
      </c>
      <c r="U13075" t="b">
        <v>0</v>
      </c>
      <c r="V13075">
        <v>39500</v>
      </c>
      <c r="W13075">
        <v>25600</v>
      </c>
      <c r="X13075">
        <v>2.66</v>
      </c>
      <c r="Y13075">
        <v>35600</v>
      </c>
      <c r="Z13075">
        <v>2.16</v>
      </c>
    </row>
    <row r="13076" spans="1:26">
      <c r="A13076">
        <v>210791261</v>
      </c>
      <c r="B13076" t="s">
        <v>8845</v>
      </c>
      <c r="C13076" t="s">
        <v>3597</v>
      </c>
      <c r="D13076" t="s">
        <v>13088</v>
      </c>
      <c r="E13076" t="s">
        <v>3693</v>
      </c>
      <c r="F13076" t="s">
        <v>3600</v>
      </c>
      <c r="G13076">
        <v>210791261</v>
      </c>
      <c r="I13076" t="s">
        <v>3601</v>
      </c>
      <c r="J13076" t="s">
        <v>3694</v>
      </c>
      <c r="K13076" t="s">
        <v>3688</v>
      </c>
      <c r="L13076" t="s">
        <v>5116</v>
      </c>
      <c r="M13076">
        <v>8.3000000000000007</v>
      </c>
      <c r="N13076">
        <v>16</v>
      </c>
      <c r="O13076">
        <v>10</v>
      </c>
      <c r="P13076">
        <v>8</v>
      </c>
      <c r="Q13076">
        <v>16.100000000000001</v>
      </c>
      <c r="R13076">
        <v>8.1</v>
      </c>
      <c r="S13076" t="b">
        <v>0</v>
      </c>
      <c r="T13076" t="b">
        <v>0</v>
      </c>
      <c r="U13076" t="b">
        <v>0</v>
      </c>
      <c r="V13076">
        <v>49000</v>
      </c>
      <c r="W13076">
        <v>34500</v>
      </c>
      <c r="X13076">
        <v>2.61</v>
      </c>
      <c r="Y13076">
        <v>40500</v>
      </c>
      <c r="Z13076">
        <v>2.39</v>
      </c>
    </row>
    <row r="13077" spans="1:26">
      <c r="A13077">
        <v>210435087</v>
      </c>
      <c r="B13077" t="s">
        <v>8845</v>
      </c>
      <c r="C13077" t="s">
        <v>3597</v>
      </c>
      <c r="D13077" t="s">
        <v>13088</v>
      </c>
      <c r="E13077" t="s">
        <v>3693</v>
      </c>
      <c r="F13077" t="s">
        <v>3600</v>
      </c>
      <c r="G13077">
        <v>210435087</v>
      </c>
      <c r="I13077" t="s">
        <v>3601</v>
      </c>
      <c r="J13077" t="s">
        <v>3694</v>
      </c>
      <c r="K13077" t="s">
        <v>3688</v>
      </c>
      <c r="L13077" t="s">
        <v>11467</v>
      </c>
      <c r="M13077">
        <v>8</v>
      </c>
      <c r="N13077">
        <v>16.100000000000001</v>
      </c>
      <c r="O13077">
        <v>8.1999999999999993</v>
      </c>
      <c r="P13077">
        <v>8</v>
      </c>
      <c r="Q13077">
        <v>16.100000000000001</v>
      </c>
      <c r="R13077">
        <v>8.1</v>
      </c>
      <c r="S13077" t="b">
        <v>0</v>
      </c>
      <c r="T13077" t="b">
        <v>0</v>
      </c>
      <c r="U13077" t="b">
        <v>0</v>
      </c>
      <c r="V13077">
        <v>53000</v>
      </c>
      <c r="W13077">
        <v>34800</v>
      </c>
      <c r="X13077">
        <v>2.63</v>
      </c>
      <c r="Y13077">
        <v>40500</v>
      </c>
      <c r="Z13077">
        <v>2.39</v>
      </c>
    </row>
    <row r="13078" spans="1:26">
      <c r="A13078">
        <v>210435242</v>
      </c>
      <c r="B13078" t="s">
        <v>8845</v>
      </c>
      <c r="C13078" t="s">
        <v>3597</v>
      </c>
      <c r="D13078" t="s">
        <v>13088</v>
      </c>
      <c r="E13078" t="s">
        <v>3693</v>
      </c>
      <c r="F13078" t="s">
        <v>3600</v>
      </c>
      <c r="G13078">
        <v>210435242</v>
      </c>
      <c r="I13078" t="s">
        <v>3601</v>
      </c>
      <c r="J13078" t="s">
        <v>3694</v>
      </c>
      <c r="K13078" t="s">
        <v>3688</v>
      </c>
      <c r="L13078" t="s">
        <v>8854</v>
      </c>
      <c r="P13078">
        <v>8</v>
      </c>
      <c r="Q13078">
        <v>16.100000000000001</v>
      </c>
      <c r="R13078">
        <v>8.1</v>
      </c>
      <c r="S13078" t="b">
        <v>0</v>
      </c>
      <c r="T13078" t="b">
        <v>0</v>
      </c>
      <c r="U13078" t="b">
        <v>0</v>
      </c>
      <c r="V13078">
        <v>53000</v>
      </c>
      <c r="W13078">
        <v>34800</v>
      </c>
      <c r="X13078">
        <v>2.63</v>
      </c>
      <c r="Y13078">
        <v>40500</v>
      </c>
      <c r="Z13078">
        <v>2.39</v>
      </c>
    </row>
    <row r="13079" spans="1:26">
      <c r="A13079">
        <v>210644235</v>
      </c>
      <c r="B13079" t="s">
        <v>13072</v>
      </c>
      <c r="C13079" t="s">
        <v>3597</v>
      </c>
      <c r="D13079" t="s">
        <v>3743</v>
      </c>
      <c r="E13079" t="s">
        <v>3744</v>
      </c>
      <c r="F13079" t="s">
        <v>3621</v>
      </c>
      <c r="G13079">
        <v>210644235</v>
      </c>
      <c r="I13079" t="s">
        <v>3622</v>
      </c>
      <c r="J13079" t="s">
        <v>13348</v>
      </c>
      <c r="K13079" t="s">
        <v>3624</v>
      </c>
      <c r="L13079" t="s">
        <v>13805</v>
      </c>
      <c r="P13079">
        <v>9.1999999999999993</v>
      </c>
      <c r="Q13079">
        <v>19.100000000000001</v>
      </c>
      <c r="R13079">
        <v>8.9</v>
      </c>
      <c r="S13079" t="b">
        <v>0</v>
      </c>
      <c r="T13079" t="b">
        <v>0</v>
      </c>
      <c r="U13079" t="b">
        <v>0</v>
      </c>
      <c r="V13079">
        <v>30600</v>
      </c>
      <c r="W13079">
        <v>20000</v>
      </c>
      <c r="X13079">
        <v>2.34</v>
      </c>
      <c r="Y13079">
        <v>20800</v>
      </c>
      <c r="Z13079">
        <v>2.34</v>
      </c>
    </row>
    <row r="13080" spans="1:26">
      <c r="A13080">
        <v>210644244</v>
      </c>
      <c r="B13080" t="s">
        <v>13072</v>
      </c>
      <c r="C13080" t="s">
        <v>3597</v>
      </c>
      <c r="D13080" t="s">
        <v>3743</v>
      </c>
      <c r="E13080" t="s">
        <v>3744</v>
      </c>
      <c r="F13080" t="s">
        <v>3621</v>
      </c>
      <c r="G13080">
        <v>210644244</v>
      </c>
      <c r="I13080" t="s">
        <v>3622</v>
      </c>
      <c r="J13080" t="s">
        <v>13348</v>
      </c>
      <c r="K13080" t="s">
        <v>3624</v>
      </c>
      <c r="L13080" t="s">
        <v>13804</v>
      </c>
      <c r="P13080">
        <v>9.1999999999999993</v>
      </c>
      <c r="Q13080">
        <v>19.100000000000001</v>
      </c>
      <c r="R13080">
        <v>8.9</v>
      </c>
      <c r="S13080" t="b">
        <v>0</v>
      </c>
      <c r="T13080" t="b">
        <v>0</v>
      </c>
      <c r="U13080" t="b">
        <v>0</v>
      </c>
      <c r="V13080">
        <v>30600</v>
      </c>
      <c r="W13080">
        <v>20000</v>
      </c>
      <c r="X13080">
        <v>2.34</v>
      </c>
      <c r="Y13080">
        <v>20800</v>
      </c>
      <c r="Z13080">
        <v>2.34</v>
      </c>
    </row>
    <row r="13081" spans="1:26">
      <c r="A13081">
        <v>210644242</v>
      </c>
      <c r="B13081" t="s">
        <v>13072</v>
      </c>
      <c r="C13081" t="s">
        <v>3597</v>
      </c>
      <c r="D13081" t="s">
        <v>3743</v>
      </c>
      <c r="E13081" t="s">
        <v>3744</v>
      </c>
      <c r="F13081" t="s">
        <v>3621</v>
      </c>
      <c r="G13081">
        <v>210644242</v>
      </c>
      <c r="I13081" t="s">
        <v>3622</v>
      </c>
      <c r="J13081" t="s">
        <v>13348</v>
      </c>
      <c r="K13081" t="s">
        <v>3624</v>
      </c>
      <c r="L13081" t="s">
        <v>13803</v>
      </c>
      <c r="P13081">
        <v>9.1999999999999993</v>
      </c>
      <c r="Q13081">
        <v>19.100000000000001</v>
      </c>
      <c r="R13081">
        <v>8.9</v>
      </c>
      <c r="S13081" t="b">
        <v>0</v>
      </c>
      <c r="T13081" t="b">
        <v>0</v>
      </c>
      <c r="U13081" t="b">
        <v>0</v>
      </c>
      <c r="V13081">
        <v>30600</v>
      </c>
      <c r="W13081">
        <v>20000</v>
      </c>
      <c r="X13081">
        <v>2.34</v>
      </c>
      <c r="Y13081">
        <v>20800</v>
      </c>
      <c r="Z13081">
        <v>2.34</v>
      </c>
    </row>
    <row r="13082" spans="1:26">
      <c r="A13082">
        <v>210644236</v>
      </c>
      <c r="B13082" t="s">
        <v>13072</v>
      </c>
      <c r="C13082" t="s">
        <v>3597</v>
      </c>
      <c r="D13082" t="s">
        <v>3743</v>
      </c>
      <c r="E13082" t="s">
        <v>3744</v>
      </c>
      <c r="F13082" t="s">
        <v>3621</v>
      </c>
      <c r="G13082">
        <v>210644236</v>
      </c>
      <c r="I13082" t="s">
        <v>3622</v>
      </c>
      <c r="J13082" t="s">
        <v>13347</v>
      </c>
      <c r="K13082" t="s">
        <v>3624</v>
      </c>
      <c r="L13082" t="s">
        <v>13802</v>
      </c>
      <c r="P13082">
        <v>8.8000000000000007</v>
      </c>
      <c r="Q13082">
        <v>18.399999999999999</v>
      </c>
      <c r="R13082">
        <v>8.5</v>
      </c>
      <c r="S13082" t="b">
        <v>0</v>
      </c>
      <c r="T13082" t="b">
        <v>0</v>
      </c>
      <c r="U13082" t="b">
        <v>0</v>
      </c>
      <c r="V13082">
        <v>33200</v>
      </c>
      <c r="W13082">
        <v>21600</v>
      </c>
      <c r="X13082">
        <v>2.29</v>
      </c>
      <c r="Y13082">
        <v>22800</v>
      </c>
      <c r="Z13082">
        <v>2.29</v>
      </c>
    </row>
    <row r="13083" spans="1:26">
      <c r="A13083">
        <v>210644243</v>
      </c>
      <c r="B13083" t="s">
        <v>13072</v>
      </c>
      <c r="C13083" t="s">
        <v>3597</v>
      </c>
      <c r="D13083" t="s">
        <v>3743</v>
      </c>
      <c r="E13083" t="s">
        <v>3744</v>
      </c>
      <c r="F13083" t="s">
        <v>3621</v>
      </c>
      <c r="G13083">
        <v>210644243</v>
      </c>
      <c r="I13083" t="s">
        <v>3622</v>
      </c>
      <c r="J13083" t="s">
        <v>13347</v>
      </c>
      <c r="K13083" t="s">
        <v>3624</v>
      </c>
      <c r="L13083" t="s">
        <v>13801</v>
      </c>
      <c r="P13083">
        <v>8.8000000000000007</v>
      </c>
      <c r="Q13083">
        <v>18.399999999999999</v>
      </c>
      <c r="R13083">
        <v>8.5</v>
      </c>
      <c r="S13083" t="b">
        <v>0</v>
      </c>
      <c r="T13083" t="b">
        <v>0</v>
      </c>
      <c r="U13083" t="b">
        <v>0</v>
      </c>
      <c r="V13083">
        <v>33200</v>
      </c>
      <c r="W13083">
        <v>21600</v>
      </c>
      <c r="X13083">
        <v>2.29</v>
      </c>
      <c r="Y13083">
        <v>22800</v>
      </c>
      <c r="Z13083">
        <v>2.29</v>
      </c>
    </row>
    <row r="13084" spans="1:26">
      <c r="A13084">
        <v>210644245</v>
      </c>
      <c r="B13084" t="s">
        <v>13072</v>
      </c>
      <c r="C13084" t="s">
        <v>3597</v>
      </c>
      <c r="D13084" t="s">
        <v>3743</v>
      </c>
      <c r="E13084" t="s">
        <v>3744</v>
      </c>
      <c r="F13084" t="s">
        <v>3621</v>
      </c>
      <c r="G13084">
        <v>210644245</v>
      </c>
      <c r="I13084" t="s">
        <v>3622</v>
      </c>
      <c r="J13084" t="s">
        <v>13347</v>
      </c>
      <c r="K13084" t="s">
        <v>3624</v>
      </c>
      <c r="L13084" t="s">
        <v>13800</v>
      </c>
      <c r="P13084">
        <v>8.8000000000000007</v>
      </c>
      <c r="Q13084">
        <v>18.399999999999999</v>
      </c>
      <c r="R13084">
        <v>8.5</v>
      </c>
      <c r="S13084" t="b">
        <v>0</v>
      </c>
      <c r="T13084" t="b">
        <v>0</v>
      </c>
      <c r="U13084" t="b">
        <v>0</v>
      </c>
      <c r="V13084">
        <v>33200</v>
      </c>
      <c r="W13084">
        <v>21600</v>
      </c>
      <c r="X13084">
        <v>2.29</v>
      </c>
      <c r="Y13084">
        <v>22800</v>
      </c>
      <c r="Z13084">
        <v>2.29</v>
      </c>
    </row>
    <row r="13085" spans="1:26">
      <c r="A13085">
        <v>209832993</v>
      </c>
      <c r="B13085" t="s">
        <v>8941</v>
      </c>
      <c r="C13085" t="s">
        <v>3597</v>
      </c>
      <c r="D13085" t="s">
        <v>3743</v>
      </c>
      <c r="E13085" t="s">
        <v>3744</v>
      </c>
      <c r="F13085" t="s">
        <v>3621</v>
      </c>
      <c r="G13085">
        <v>209832993</v>
      </c>
      <c r="I13085" t="s">
        <v>3622</v>
      </c>
      <c r="J13085" t="s">
        <v>8957</v>
      </c>
      <c r="K13085" t="s">
        <v>3624</v>
      </c>
      <c r="L13085" t="s">
        <v>8955</v>
      </c>
      <c r="M13085">
        <v>13.8</v>
      </c>
      <c r="N13085">
        <v>26.1</v>
      </c>
      <c r="O13085">
        <v>12</v>
      </c>
      <c r="P13085">
        <v>13.8</v>
      </c>
      <c r="Q13085">
        <v>26.3</v>
      </c>
      <c r="R13085">
        <v>10.4</v>
      </c>
      <c r="S13085" t="b">
        <v>0</v>
      </c>
      <c r="T13085" t="b">
        <v>0</v>
      </c>
      <c r="U13085" t="b">
        <v>1</v>
      </c>
      <c r="V13085">
        <v>12000</v>
      </c>
      <c r="W13085">
        <v>8400</v>
      </c>
      <c r="X13085">
        <v>3.33</v>
      </c>
      <c r="Y13085">
        <v>17410</v>
      </c>
      <c r="Z13085">
        <v>2.56</v>
      </c>
    </row>
    <row r="13086" spans="1:26">
      <c r="A13086">
        <v>209248934</v>
      </c>
      <c r="B13086" t="s">
        <v>13059</v>
      </c>
      <c r="C13086" t="s">
        <v>3597</v>
      </c>
      <c r="D13086" t="s">
        <v>6112</v>
      </c>
      <c r="E13086" t="s">
        <v>8469</v>
      </c>
      <c r="F13086" t="s">
        <v>3621</v>
      </c>
      <c r="G13086">
        <v>209248934</v>
      </c>
      <c r="I13086" t="s">
        <v>3622</v>
      </c>
      <c r="J13086" t="s">
        <v>13346</v>
      </c>
      <c r="K13086" t="s">
        <v>3624</v>
      </c>
      <c r="L13086" t="s">
        <v>13346</v>
      </c>
      <c r="M13086">
        <v>12.5</v>
      </c>
      <c r="N13086">
        <v>22</v>
      </c>
      <c r="O13086">
        <v>10</v>
      </c>
      <c r="P13086">
        <v>12.5</v>
      </c>
      <c r="Q13086">
        <v>23</v>
      </c>
      <c r="R13086">
        <v>9</v>
      </c>
      <c r="S13086" t="b">
        <v>0</v>
      </c>
      <c r="T13086" t="b">
        <v>0</v>
      </c>
      <c r="U13086" t="b">
        <v>0</v>
      </c>
      <c r="V13086">
        <v>9000</v>
      </c>
      <c r="W13086">
        <v>5900</v>
      </c>
      <c r="X13086">
        <v>2.79</v>
      </c>
      <c r="Y13086">
        <v>8380</v>
      </c>
      <c r="Z13086">
        <v>2.59</v>
      </c>
    </row>
    <row r="13087" spans="1:26">
      <c r="A13087">
        <v>209248935</v>
      </c>
      <c r="B13087" t="s">
        <v>13059</v>
      </c>
      <c r="C13087" t="s">
        <v>3597</v>
      </c>
      <c r="D13087" t="s">
        <v>6112</v>
      </c>
      <c r="E13087" t="s">
        <v>8469</v>
      </c>
      <c r="F13087" t="s">
        <v>3621</v>
      </c>
      <c r="G13087">
        <v>209248935</v>
      </c>
      <c r="I13087" t="s">
        <v>3622</v>
      </c>
      <c r="J13087" t="s">
        <v>13345</v>
      </c>
      <c r="K13087" t="s">
        <v>3624</v>
      </c>
      <c r="L13087" t="s">
        <v>13345</v>
      </c>
      <c r="M13087">
        <v>12.5</v>
      </c>
      <c r="N13087">
        <v>22</v>
      </c>
      <c r="O13087">
        <v>10</v>
      </c>
      <c r="P13087">
        <v>12.5</v>
      </c>
      <c r="Q13087">
        <v>22</v>
      </c>
      <c r="R13087">
        <v>9</v>
      </c>
      <c r="S13087" t="b">
        <v>0</v>
      </c>
      <c r="T13087" t="b">
        <v>0</v>
      </c>
      <c r="U13087" t="b">
        <v>0</v>
      </c>
      <c r="V13087">
        <v>12000</v>
      </c>
      <c r="W13087">
        <v>7100</v>
      </c>
      <c r="X13087">
        <v>3.02</v>
      </c>
      <c r="Y13087">
        <v>10900</v>
      </c>
      <c r="Z13087">
        <v>2.5</v>
      </c>
    </row>
    <row r="13088" spans="1:26">
      <c r="A13088">
        <v>209248938</v>
      </c>
      <c r="B13088" t="s">
        <v>13059</v>
      </c>
      <c r="C13088" t="s">
        <v>3597</v>
      </c>
      <c r="D13088" t="s">
        <v>6112</v>
      </c>
      <c r="E13088" t="s">
        <v>8469</v>
      </c>
      <c r="F13088" t="s">
        <v>3621</v>
      </c>
      <c r="G13088">
        <v>209248938</v>
      </c>
      <c r="I13088" t="s">
        <v>3622</v>
      </c>
      <c r="J13088" t="s">
        <v>13344</v>
      </c>
      <c r="K13088" t="s">
        <v>3624</v>
      </c>
      <c r="L13088" t="s">
        <v>13344</v>
      </c>
      <c r="M13088">
        <v>13</v>
      </c>
      <c r="N13088">
        <v>21.5</v>
      </c>
      <c r="O13088">
        <v>10</v>
      </c>
      <c r="P13088">
        <v>13</v>
      </c>
      <c r="Q13088">
        <v>22</v>
      </c>
      <c r="R13088">
        <v>9</v>
      </c>
      <c r="S13088" t="b">
        <v>0</v>
      </c>
      <c r="T13088" t="b">
        <v>0</v>
      </c>
      <c r="U13088" t="b">
        <v>0</v>
      </c>
      <c r="V13088">
        <v>18000</v>
      </c>
      <c r="W13088">
        <v>10000</v>
      </c>
      <c r="X13088">
        <v>2.85</v>
      </c>
      <c r="Y13088">
        <v>15600</v>
      </c>
      <c r="Z13088">
        <v>2.64</v>
      </c>
    </row>
    <row r="13089" spans="1:26">
      <c r="A13089">
        <v>209248939</v>
      </c>
      <c r="B13089" t="s">
        <v>13059</v>
      </c>
      <c r="C13089" t="s">
        <v>3597</v>
      </c>
      <c r="D13089" t="s">
        <v>6112</v>
      </c>
      <c r="E13089" t="s">
        <v>8469</v>
      </c>
      <c r="F13089" t="s">
        <v>3621</v>
      </c>
      <c r="G13089">
        <v>209248939</v>
      </c>
      <c r="I13089" t="s">
        <v>3622</v>
      </c>
      <c r="J13089" t="s">
        <v>13343</v>
      </c>
      <c r="K13089" t="s">
        <v>3624</v>
      </c>
      <c r="L13089" t="s">
        <v>13343</v>
      </c>
      <c r="M13089">
        <v>12.5</v>
      </c>
      <c r="N13089">
        <v>20</v>
      </c>
      <c r="O13089">
        <v>10</v>
      </c>
      <c r="P13089">
        <v>12.5</v>
      </c>
      <c r="Q13089">
        <v>20</v>
      </c>
      <c r="R13089">
        <v>9</v>
      </c>
      <c r="S13089" t="b">
        <v>0</v>
      </c>
      <c r="T13089" t="b">
        <v>0</v>
      </c>
      <c r="U13089" t="b">
        <v>0</v>
      </c>
      <c r="V13089">
        <v>23000</v>
      </c>
      <c r="W13089">
        <v>13900</v>
      </c>
      <c r="X13089">
        <v>2.75</v>
      </c>
      <c r="Y13089">
        <v>21760</v>
      </c>
      <c r="Z13089">
        <v>2.21</v>
      </c>
    </row>
    <row r="13090" spans="1:26">
      <c r="A13090">
        <v>210445766</v>
      </c>
      <c r="B13090" t="s">
        <v>11381</v>
      </c>
      <c r="C13090" t="s">
        <v>3597</v>
      </c>
      <c r="D13090" t="s">
        <v>4660</v>
      </c>
      <c r="E13090" t="s">
        <v>4661</v>
      </c>
      <c r="F13090" t="s">
        <v>3621</v>
      </c>
      <c r="G13090">
        <v>210445766</v>
      </c>
      <c r="I13090" t="s">
        <v>3622</v>
      </c>
      <c r="J13090" t="s">
        <v>11408</v>
      </c>
      <c r="K13090" t="s">
        <v>3624</v>
      </c>
      <c r="L13090" t="s">
        <v>11403</v>
      </c>
      <c r="M13090">
        <v>12.5</v>
      </c>
      <c r="N13090">
        <v>20</v>
      </c>
      <c r="O13090">
        <v>10</v>
      </c>
      <c r="P13090">
        <v>12.5</v>
      </c>
      <c r="Q13090">
        <v>20</v>
      </c>
      <c r="R13090">
        <v>9.1999999999999993</v>
      </c>
      <c r="S13090" t="b">
        <v>0</v>
      </c>
      <c r="T13090" t="b">
        <v>0</v>
      </c>
      <c r="U13090" t="b">
        <v>0</v>
      </c>
      <c r="V13090">
        <v>21000</v>
      </c>
      <c r="W13090">
        <v>28000</v>
      </c>
      <c r="X13090">
        <v>3.91</v>
      </c>
      <c r="Y13090">
        <v>28000</v>
      </c>
      <c r="Z13090">
        <v>2</v>
      </c>
    </row>
    <row r="13091" spans="1:26">
      <c r="A13091">
        <v>210445762</v>
      </c>
      <c r="B13091" t="s">
        <v>11381</v>
      </c>
      <c r="C13091" t="s">
        <v>3597</v>
      </c>
      <c r="D13091" t="s">
        <v>4660</v>
      </c>
      <c r="E13091" t="s">
        <v>4661</v>
      </c>
      <c r="F13091" t="s">
        <v>3621</v>
      </c>
      <c r="G13091">
        <v>210445762</v>
      </c>
      <c r="I13091" t="s">
        <v>3622</v>
      </c>
      <c r="J13091" t="s">
        <v>11407</v>
      </c>
      <c r="K13091" t="s">
        <v>3624</v>
      </c>
      <c r="L13091" t="s">
        <v>11401</v>
      </c>
      <c r="M13091">
        <v>13</v>
      </c>
      <c r="N13091">
        <v>21</v>
      </c>
      <c r="O13091">
        <v>10</v>
      </c>
      <c r="P13091">
        <v>13</v>
      </c>
      <c r="Q13091">
        <v>21</v>
      </c>
      <c r="R13091">
        <v>8.5</v>
      </c>
      <c r="S13091" t="b">
        <v>0</v>
      </c>
      <c r="T13091" t="b">
        <v>0</v>
      </c>
      <c r="U13091" t="b">
        <v>0</v>
      </c>
      <c r="V13091">
        <v>18000</v>
      </c>
      <c r="W13091">
        <v>22400</v>
      </c>
      <c r="X13091">
        <v>4.53</v>
      </c>
      <c r="Y13091">
        <v>22400</v>
      </c>
      <c r="Z13091">
        <v>1.9</v>
      </c>
    </row>
    <row r="13092" spans="1:26">
      <c r="A13092">
        <v>210445761</v>
      </c>
      <c r="B13092" t="s">
        <v>11381</v>
      </c>
      <c r="C13092" t="s">
        <v>3597</v>
      </c>
      <c r="D13092" t="s">
        <v>4660</v>
      </c>
      <c r="E13092" t="s">
        <v>4661</v>
      </c>
      <c r="F13092" t="s">
        <v>3621</v>
      </c>
      <c r="G13092">
        <v>210445761</v>
      </c>
      <c r="I13092" t="s">
        <v>3622</v>
      </c>
      <c r="J13092" t="s">
        <v>11406</v>
      </c>
      <c r="K13092" t="s">
        <v>3624</v>
      </c>
      <c r="L13092" t="s">
        <v>11399</v>
      </c>
      <c r="M13092">
        <v>14</v>
      </c>
      <c r="N13092">
        <v>21.5</v>
      </c>
      <c r="O13092">
        <v>10.8</v>
      </c>
      <c r="P13092">
        <v>14</v>
      </c>
      <c r="Q13092">
        <v>21.5</v>
      </c>
      <c r="R13092">
        <v>10.8</v>
      </c>
      <c r="S13092" t="b">
        <v>0</v>
      </c>
      <c r="T13092" t="b">
        <v>0</v>
      </c>
      <c r="U13092" t="b">
        <v>1</v>
      </c>
      <c r="V13092">
        <v>15000</v>
      </c>
      <c r="W13092">
        <v>20400</v>
      </c>
      <c r="X13092">
        <v>4.9800000000000004</v>
      </c>
      <c r="Y13092">
        <v>20400</v>
      </c>
      <c r="Z13092">
        <v>2.2000000000000002</v>
      </c>
    </row>
    <row r="13093" spans="1:26">
      <c r="A13093">
        <v>210445757</v>
      </c>
      <c r="B13093" t="s">
        <v>11381</v>
      </c>
      <c r="C13093" t="s">
        <v>3597</v>
      </c>
      <c r="D13093" t="s">
        <v>4660</v>
      </c>
      <c r="E13093" t="s">
        <v>4661</v>
      </c>
      <c r="F13093" t="s">
        <v>3621</v>
      </c>
      <c r="G13093">
        <v>210445757</v>
      </c>
      <c r="I13093" t="s">
        <v>3622</v>
      </c>
      <c r="J13093" t="s">
        <v>11404</v>
      </c>
      <c r="K13093" t="s">
        <v>3624</v>
      </c>
      <c r="L13093" t="s">
        <v>11395</v>
      </c>
      <c r="M13093">
        <v>15.5</v>
      </c>
      <c r="N13093">
        <v>24.5</v>
      </c>
      <c r="O13093">
        <v>12.5</v>
      </c>
      <c r="P13093">
        <v>15.5</v>
      </c>
      <c r="Q13093">
        <v>24.5</v>
      </c>
      <c r="R13093">
        <v>10.5</v>
      </c>
      <c r="S13093" t="b">
        <v>0</v>
      </c>
      <c r="T13093" t="b">
        <v>0</v>
      </c>
      <c r="U13093" t="b">
        <v>1</v>
      </c>
      <c r="V13093">
        <v>9000</v>
      </c>
      <c r="W13093">
        <v>10000</v>
      </c>
      <c r="X13093">
        <v>4.88</v>
      </c>
      <c r="Y13093">
        <v>10000</v>
      </c>
      <c r="Z13093">
        <v>2.42</v>
      </c>
    </row>
    <row r="13094" spans="1:26">
      <c r="A13094">
        <v>210445759</v>
      </c>
      <c r="B13094" t="s">
        <v>11381</v>
      </c>
      <c r="C13094" t="s">
        <v>3597</v>
      </c>
      <c r="D13094" t="s">
        <v>4660</v>
      </c>
      <c r="E13094" t="s">
        <v>4661</v>
      </c>
      <c r="F13094" t="s">
        <v>3621</v>
      </c>
      <c r="G13094">
        <v>210445759</v>
      </c>
      <c r="I13094" t="s">
        <v>3622</v>
      </c>
      <c r="J13094" t="s">
        <v>11405</v>
      </c>
      <c r="K13094" t="s">
        <v>3624</v>
      </c>
      <c r="L13094" t="s">
        <v>11397</v>
      </c>
      <c r="M13094">
        <v>13.5</v>
      </c>
      <c r="N13094">
        <v>23</v>
      </c>
      <c r="O13094">
        <v>12.5</v>
      </c>
      <c r="P13094">
        <v>13.5</v>
      </c>
      <c r="Q13094">
        <v>23</v>
      </c>
      <c r="R13094">
        <v>10.5</v>
      </c>
      <c r="S13094" t="b">
        <v>0</v>
      </c>
      <c r="T13094" t="b">
        <v>0</v>
      </c>
      <c r="U13094" t="b">
        <v>1</v>
      </c>
      <c r="V13094">
        <v>12000</v>
      </c>
      <c r="W13094">
        <v>11400</v>
      </c>
      <c r="X13094">
        <v>4.7699999999999996</v>
      </c>
      <c r="Y13094">
        <v>11400</v>
      </c>
      <c r="Z13094">
        <v>2.35</v>
      </c>
    </row>
    <row r="13095" spans="1:26">
      <c r="A13095">
        <v>210436266</v>
      </c>
      <c r="B13095" t="s">
        <v>11381</v>
      </c>
      <c r="C13095" t="s">
        <v>3597</v>
      </c>
      <c r="D13095" t="s">
        <v>4660</v>
      </c>
      <c r="E13095" t="s">
        <v>4661</v>
      </c>
      <c r="F13095" t="s">
        <v>3621</v>
      </c>
      <c r="G13095">
        <v>210436266</v>
      </c>
      <c r="I13095" t="s">
        <v>3622</v>
      </c>
      <c r="J13095" t="s">
        <v>11400</v>
      </c>
      <c r="K13095" t="s">
        <v>3624</v>
      </c>
      <c r="L13095" t="s">
        <v>11401</v>
      </c>
      <c r="M13095">
        <v>13</v>
      </c>
      <c r="N13095">
        <v>21</v>
      </c>
      <c r="O13095">
        <v>10</v>
      </c>
      <c r="P13095">
        <v>13</v>
      </c>
      <c r="Q13095">
        <v>21</v>
      </c>
      <c r="R13095">
        <v>8.5</v>
      </c>
      <c r="S13095" t="b">
        <v>0</v>
      </c>
      <c r="T13095" t="b">
        <v>0</v>
      </c>
      <c r="U13095" t="b">
        <v>0</v>
      </c>
      <c r="V13095">
        <v>18000</v>
      </c>
      <c r="W13095">
        <v>22400</v>
      </c>
      <c r="X13095">
        <v>4.53</v>
      </c>
      <c r="Y13095">
        <v>22400</v>
      </c>
      <c r="Z13095">
        <v>1.9</v>
      </c>
    </row>
    <row r="13096" spans="1:26">
      <c r="A13096">
        <v>210436268</v>
      </c>
      <c r="B13096" t="s">
        <v>11381</v>
      </c>
      <c r="C13096" t="s">
        <v>3597</v>
      </c>
      <c r="D13096" t="s">
        <v>4660</v>
      </c>
      <c r="E13096" t="s">
        <v>4661</v>
      </c>
      <c r="F13096" t="s">
        <v>3621</v>
      </c>
      <c r="G13096">
        <v>210436268</v>
      </c>
      <c r="I13096" t="s">
        <v>3622</v>
      </c>
      <c r="J13096" t="s">
        <v>11402</v>
      </c>
      <c r="K13096" t="s">
        <v>3624</v>
      </c>
      <c r="L13096" t="s">
        <v>11403</v>
      </c>
      <c r="M13096">
        <v>12.5</v>
      </c>
      <c r="N13096">
        <v>20</v>
      </c>
      <c r="O13096">
        <v>10</v>
      </c>
      <c r="P13096">
        <v>12.5</v>
      </c>
      <c r="Q13096">
        <v>20</v>
      </c>
      <c r="R13096">
        <v>9.1999999999999993</v>
      </c>
      <c r="S13096" t="b">
        <v>0</v>
      </c>
      <c r="T13096" t="b">
        <v>0</v>
      </c>
      <c r="U13096" t="b">
        <v>0</v>
      </c>
      <c r="V13096">
        <v>21000</v>
      </c>
      <c r="W13096">
        <v>28000</v>
      </c>
      <c r="X13096">
        <v>3.91</v>
      </c>
      <c r="Y13096">
        <v>28000</v>
      </c>
      <c r="Z13096">
        <v>2</v>
      </c>
    </row>
    <row r="13097" spans="1:26">
      <c r="A13097">
        <v>210436265</v>
      </c>
      <c r="B13097" t="s">
        <v>11381</v>
      </c>
      <c r="C13097" t="s">
        <v>3597</v>
      </c>
      <c r="D13097" t="s">
        <v>4660</v>
      </c>
      <c r="E13097" t="s">
        <v>4661</v>
      </c>
      <c r="F13097" t="s">
        <v>3621</v>
      </c>
      <c r="G13097">
        <v>210436265</v>
      </c>
      <c r="I13097" t="s">
        <v>3622</v>
      </c>
      <c r="J13097" t="s">
        <v>11398</v>
      </c>
      <c r="K13097" t="s">
        <v>3624</v>
      </c>
      <c r="L13097" t="s">
        <v>11399</v>
      </c>
      <c r="M13097">
        <v>14</v>
      </c>
      <c r="N13097">
        <v>21.5</v>
      </c>
      <c r="O13097">
        <v>10.8</v>
      </c>
      <c r="P13097">
        <v>14</v>
      </c>
      <c r="Q13097">
        <v>21.5</v>
      </c>
      <c r="R13097">
        <v>10.8</v>
      </c>
      <c r="S13097" t="b">
        <v>0</v>
      </c>
      <c r="T13097" t="b">
        <v>0</v>
      </c>
      <c r="U13097" t="b">
        <v>1</v>
      </c>
      <c r="V13097">
        <v>15000</v>
      </c>
      <c r="W13097">
        <v>20400</v>
      </c>
      <c r="X13097">
        <v>4.9800000000000004</v>
      </c>
      <c r="Y13097">
        <v>20400</v>
      </c>
      <c r="Z13097">
        <v>2.2000000000000002</v>
      </c>
    </row>
    <row r="13098" spans="1:26">
      <c r="A13098">
        <v>210273924</v>
      </c>
      <c r="B13098" t="s">
        <v>6289</v>
      </c>
      <c r="C13098" t="s">
        <v>3597</v>
      </c>
      <c r="D13098" t="s">
        <v>4660</v>
      </c>
      <c r="E13098" t="s">
        <v>4661</v>
      </c>
      <c r="F13098" t="s">
        <v>3600</v>
      </c>
      <c r="G13098">
        <v>210273924</v>
      </c>
      <c r="I13098" t="s">
        <v>3601</v>
      </c>
      <c r="J13098" t="s">
        <v>8580</v>
      </c>
      <c r="K13098" t="s">
        <v>3688</v>
      </c>
      <c r="L13098" t="s">
        <v>8573</v>
      </c>
      <c r="M13098">
        <v>11</v>
      </c>
      <c r="N13098">
        <v>19</v>
      </c>
      <c r="O13098">
        <v>10.5</v>
      </c>
      <c r="P13098">
        <v>10.5</v>
      </c>
      <c r="Q13098">
        <v>18.5</v>
      </c>
      <c r="R13098">
        <v>8.4</v>
      </c>
      <c r="S13098" t="b">
        <v>0</v>
      </c>
      <c r="T13098" t="b">
        <v>0</v>
      </c>
      <c r="U13098" t="b">
        <v>1</v>
      </c>
      <c r="V13098">
        <v>36000</v>
      </c>
      <c r="W13098">
        <v>40500</v>
      </c>
      <c r="X13098">
        <v>2</v>
      </c>
      <c r="Y13098">
        <v>41700</v>
      </c>
      <c r="Z13098">
        <v>2.11</v>
      </c>
    </row>
    <row r="13099" spans="1:26">
      <c r="A13099">
        <v>210299847</v>
      </c>
      <c r="B13099" t="s">
        <v>6289</v>
      </c>
      <c r="C13099" t="s">
        <v>3597</v>
      </c>
      <c r="D13099" t="s">
        <v>4660</v>
      </c>
      <c r="E13099" t="s">
        <v>4661</v>
      </c>
      <c r="F13099" t="s">
        <v>3600</v>
      </c>
      <c r="G13099">
        <v>210299847</v>
      </c>
      <c r="I13099" t="s">
        <v>3601</v>
      </c>
      <c r="J13099" t="s">
        <v>8578</v>
      </c>
      <c r="K13099" t="s">
        <v>3688</v>
      </c>
      <c r="L13099" t="s">
        <v>8579</v>
      </c>
      <c r="M13099">
        <v>9.3000000000000007</v>
      </c>
      <c r="N13099">
        <v>17.3</v>
      </c>
      <c r="O13099">
        <v>10</v>
      </c>
      <c r="P13099">
        <v>8.6</v>
      </c>
      <c r="Q13099">
        <v>17</v>
      </c>
      <c r="R13099">
        <v>8.5</v>
      </c>
      <c r="S13099" t="b">
        <v>0</v>
      </c>
      <c r="T13099" t="b">
        <v>0</v>
      </c>
      <c r="U13099" t="b">
        <v>0</v>
      </c>
      <c r="V13099">
        <v>48000</v>
      </c>
      <c r="W13099">
        <v>46000</v>
      </c>
      <c r="X13099">
        <v>2</v>
      </c>
      <c r="Y13099">
        <v>54200</v>
      </c>
      <c r="Z13099">
        <v>2.21</v>
      </c>
    </row>
    <row r="13100" spans="1:26">
      <c r="A13100">
        <v>207349916</v>
      </c>
      <c r="B13100" t="s">
        <v>6133</v>
      </c>
      <c r="C13100" t="s">
        <v>3597</v>
      </c>
      <c r="D13100" t="s">
        <v>4660</v>
      </c>
      <c r="E13100" t="s">
        <v>4661</v>
      </c>
      <c r="F13100" t="s">
        <v>3650</v>
      </c>
      <c r="G13100">
        <v>207349916</v>
      </c>
      <c r="I13100" t="s">
        <v>3651</v>
      </c>
      <c r="J13100" t="s">
        <v>6167</v>
      </c>
      <c r="K13100" t="s">
        <v>3653</v>
      </c>
      <c r="M13100">
        <v>12.5</v>
      </c>
      <c r="N13100">
        <v>19.5</v>
      </c>
      <c r="O13100">
        <v>10</v>
      </c>
      <c r="P13100">
        <v>12.5</v>
      </c>
      <c r="Q13100">
        <v>21</v>
      </c>
      <c r="R13100">
        <v>9</v>
      </c>
      <c r="S13100" t="b">
        <v>0</v>
      </c>
      <c r="T13100" t="b">
        <v>0</v>
      </c>
      <c r="U13100" t="b">
        <v>0</v>
      </c>
      <c r="V13100">
        <v>32000</v>
      </c>
      <c r="W13100">
        <v>21000</v>
      </c>
      <c r="X13100">
        <v>2.44</v>
      </c>
      <c r="Y13100">
        <v>30500</v>
      </c>
      <c r="Z13100">
        <v>2.11</v>
      </c>
    </row>
    <row r="13101" spans="1:26">
      <c r="A13101">
        <v>207465463</v>
      </c>
      <c r="B13101" t="s">
        <v>8799</v>
      </c>
      <c r="C13101" t="s">
        <v>3597</v>
      </c>
      <c r="D13101" t="s">
        <v>8584</v>
      </c>
      <c r="E13101" t="s">
        <v>4661</v>
      </c>
      <c r="F13101" t="s">
        <v>3621</v>
      </c>
      <c r="G13101">
        <v>207465463</v>
      </c>
      <c r="I13101" t="s">
        <v>3622</v>
      </c>
      <c r="J13101" t="s">
        <v>8588</v>
      </c>
      <c r="K13101" t="s">
        <v>3624</v>
      </c>
      <c r="L13101" t="s">
        <v>8830</v>
      </c>
      <c r="M13101">
        <v>9.5</v>
      </c>
      <c r="N13101">
        <v>18.600000000000001</v>
      </c>
      <c r="O13101">
        <v>10.1</v>
      </c>
      <c r="P13101">
        <v>9.5</v>
      </c>
      <c r="Q13101">
        <v>19.2</v>
      </c>
      <c r="R13101">
        <v>8.5</v>
      </c>
      <c r="S13101" t="b">
        <v>0</v>
      </c>
      <c r="T13101" t="b">
        <v>0</v>
      </c>
      <c r="U13101" t="b">
        <v>0</v>
      </c>
      <c r="V13101">
        <v>36000</v>
      </c>
      <c r="W13101">
        <v>30400</v>
      </c>
      <c r="X13101">
        <v>1.98</v>
      </c>
      <c r="Y13101">
        <v>36700</v>
      </c>
      <c r="Z13101">
        <v>2</v>
      </c>
    </row>
    <row r="13102" spans="1:26">
      <c r="A13102">
        <v>207349918</v>
      </c>
      <c r="B13102" t="s">
        <v>6133</v>
      </c>
      <c r="C13102" t="s">
        <v>3597</v>
      </c>
      <c r="D13102" t="s">
        <v>4660</v>
      </c>
      <c r="E13102" t="s">
        <v>4661</v>
      </c>
      <c r="F13102" t="s">
        <v>3650</v>
      </c>
      <c r="G13102">
        <v>207349918</v>
      </c>
      <c r="I13102" t="s">
        <v>3651</v>
      </c>
      <c r="J13102" t="s">
        <v>5145</v>
      </c>
      <c r="K13102" t="s">
        <v>3653</v>
      </c>
      <c r="M13102">
        <v>13</v>
      </c>
      <c r="N13102">
        <v>19</v>
      </c>
      <c r="O13102">
        <v>10</v>
      </c>
      <c r="P13102">
        <v>13</v>
      </c>
      <c r="Q13102">
        <v>20</v>
      </c>
      <c r="R13102">
        <v>9</v>
      </c>
      <c r="S13102" t="b">
        <v>0</v>
      </c>
      <c r="T13102" t="b">
        <v>0</v>
      </c>
      <c r="U13102" t="b">
        <v>0</v>
      </c>
      <c r="V13102">
        <v>25000</v>
      </c>
      <c r="W13102">
        <v>14600</v>
      </c>
      <c r="X13102">
        <v>2.66</v>
      </c>
      <c r="Y13102">
        <v>25000</v>
      </c>
      <c r="Z13102">
        <v>2.12</v>
      </c>
    </row>
    <row r="13103" spans="1:26">
      <c r="A13103">
        <v>207698070</v>
      </c>
      <c r="B13103" t="s">
        <v>8799</v>
      </c>
      <c r="C13103" t="s">
        <v>3597</v>
      </c>
      <c r="D13103" t="s">
        <v>8584</v>
      </c>
      <c r="E13103" t="s">
        <v>4661</v>
      </c>
      <c r="F13103" t="s">
        <v>3600</v>
      </c>
      <c r="G13103">
        <v>207698070</v>
      </c>
      <c r="I13103" t="s">
        <v>3601</v>
      </c>
      <c r="J13103" t="s">
        <v>8804</v>
      </c>
      <c r="K13103" t="s">
        <v>3624</v>
      </c>
      <c r="L13103" t="s">
        <v>8812</v>
      </c>
      <c r="M13103">
        <v>12</v>
      </c>
      <c r="N13103">
        <v>18.3</v>
      </c>
      <c r="O13103">
        <v>11.1</v>
      </c>
      <c r="P13103">
        <v>12</v>
      </c>
      <c r="Q13103">
        <v>18.7</v>
      </c>
      <c r="R13103">
        <v>8.6</v>
      </c>
      <c r="S13103" t="b">
        <v>0</v>
      </c>
      <c r="T13103" t="b">
        <v>0</v>
      </c>
      <c r="U13103" t="b">
        <v>1</v>
      </c>
      <c r="V13103">
        <v>30000</v>
      </c>
      <c r="W13103">
        <v>33400</v>
      </c>
      <c r="X13103">
        <v>1.9</v>
      </c>
      <c r="Y13103">
        <v>35500</v>
      </c>
      <c r="Z13103">
        <v>2.11</v>
      </c>
    </row>
    <row r="13104" spans="1:26">
      <c r="A13104">
        <v>207465457</v>
      </c>
      <c r="B13104" t="s">
        <v>8799</v>
      </c>
      <c r="C13104" t="s">
        <v>3597</v>
      </c>
      <c r="D13104" t="s">
        <v>8584</v>
      </c>
      <c r="E13104" t="s">
        <v>4661</v>
      </c>
      <c r="F13104" t="s">
        <v>3621</v>
      </c>
      <c r="G13104">
        <v>207465457</v>
      </c>
      <c r="I13104" t="s">
        <v>3622</v>
      </c>
      <c r="J13104" t="s">
        <v>8820</v>
      </c>
      <c r="K13104" t="s">
        <v>3624</v>
      </c>
      <c r="L13104" t="s">
        <v>8821</v>
      </c>
      <c r="M13104">
        <v>11</v>
      </c>
      <c r="N13104">
        <v>20.100000000000001</v>
      </c>
      <c r="O13104">
        <v>10.199999999999999</v>
      </c>
      <c r="P13104">
        <v>11</v>
      </c>
      <c r="Q13104">
        <v>20.7</v>
      </c>
      <c r="R13104">
        <v>8.6999999999999993</v>
      </c>
      <c r="S13104" t="b">
        <v>0</v>
      </c>
      <c r="T13104" t="b">
        <v>0</v>
      </c>
      <c r="U13104" t="b">
        <v>0</v>
      </c>
      <c r="V13104">
        <v>30000</v>
      </c>
      <c r="W13104">
        <v>31200</v>
      </c>
      <c r="X13104">
        <v>2.0299999999999998</v>
      </c>
      <c r="Y13104">
        <v>32600</v>
      </c>
      <c r="Z13104">
        <v>2.0699999999999998</v>
      </c>
    </row>
    <row r="13105" spans="1:26">
      <c r="A13105">
        <v>207350094</v>
      </c>
      <c r="B13105" t="s">
        <v>5141</v>
      </c>
      <c r="C13105" t="s">
        <v>3597</v>
      </c>
      <c r="D13105" t="s">
        <v>4660</v>
      </c>
      <c r="E13105" t="s">
        <v>4661</v>
      </c>
      <c r="F13105" t="s">
        <v>3710</v>
      </c>
      <c r="G13105">
        <v>207350094</v>
      </c>
      <c r="I13105" t="s">
        <v>3711</v>
      </c>
      <c r="J13105" t="s">
        <v>5145</v>
      </c>
      <c r="K13105" t="s">
        <v>3725</v>
      </c>
      <c r="M13105">
        <v>11.8</v>
      </c>
      <c r="N13105">
        <v>17.5</v>
      </c>
      <c r="O13105">
        <v>9.75</v>
      </c>
      <c r="P13105">
        <v>11.8</v>
      </c>
      <c r="Q13105">
        <v>18.75</v>
      </c>
      <c r="R13105">
        <v>8.65</v>
      </c>
      <c r="S13105" t="b">
        <v>0</v>
      </c>
      <c r="T13105" t="b">
        <v>0</v>
      </c>
      <c r="U13105" t="b">
        <v>0</v>
      </c>
      <c r="V13105">
        <v>25000</v>
      </c>
      <c r="W13105">
        <v>14800</v>
      </c>
      <c r="X13105">
        <v>2.5099999999999998</v>
      </c>
      <c r="Y13105">
        <v>25000</v>
      </c>
      <c r="Z13105">
        <v>1.95</v>
      </c>
    </row>
    <row r="13106" spans="1:26">
      <c r="A13106">
        <v>207698064</v>
      </c>
      <c r="B13106" t="s">
        <v>6289</v>
      </c>
      <c r="C13106" t="s">
        <v>3597</v>
      </c>
      <c r="D13106" t="s">
        <v>4660</v>
      </c>
      <c r="E13106" t="s">
        <v>4661</v>
      </c>
      <c r="F13106" t="s">
        <v>3621</v>
      </c>
      <c r="G13106">
        <v>207698064</v>
      </c>
      <c r="I13106" t="s">
        <v>3622</v>
      </c>
      <c r="J13106" t="s">
        <v>6320</v>
      </c>
      <c r="K13106" t="s">
        <v>3624</v>
      </c>
      <c r="L13106" t="s">
        <v>6321</v>
      </c>
      <c r="M13106">
        <v>9.5</v>
      </c>
      <c r="N13106">
        <v>18.600000000000001</v>
      </c>
      <c r="O13106">
        <v>10.1</v>
      </c>
      <c r="P13106">
        <v>9.5</v>
      </c>
      <c r="Q13106">
        <v>19.2</v>
      </c>
      <c r="R13106">
        <v>8.5</v>
      </c>
      <c r="S13106" t="b">
        <v>0</v>
      </c>
      <c r="T13106" t="b">
        <v>0</v>
      </c>
      <c r="U13106" t="b">
        <v>0</v>
      </c>
      <c r="V13106">
        <v>36000</v>
      </c>
      <c r="W13106">
        <v>30400</v>
      </c>
      <c r="X13106">
        <v>2.4500000000000002</v>
      </c>
      <c r="Y13106">
        <v>29000</v>
      </c>
      <c r="Z13106">
        <v>1.76</v>
      </c>
    </row>
    <row r="13107" spans="1:26">
      <c r="A13107">
        <v>207350090</v>
      </c>
      <c r="B13107" t="s">
        <v>6289</v>
      </c>
      <c r="C13107" t="s">
        <v>3597</v>
      </c>
      <c r="D13107" t="s">
        <v>4660</v>
      </c>
      <c r="E13107" t="s">
        <v>4661</v>
      </c>
      <c r="F13107" t="s">
        <v>3710</v>
      </c>
      <c r="G13107">
        <v>207350090</v>
      </c>
      <c r="I13107" t="s">
        <v>3711</v>
      </c>
      <c r="J13107" t="s">
        <v>6167</v>
      </c>
      <c r="K13107" t="s">
        <v>3725</v>
      </c>
      <c r="M13107">
        <v>10.9</v>
      </c>
      <c r="N13107">
        <v>18</v>
      </c>
      <c r="O13107">
        <v>9.5</v>
      </c>
      <c r="P13107">
        <v>10.9</v>
      </c>
      <c r="Q13107">
        <v>19.25</v>
      </c>
      <c r="R13107">
        <v>8.65</v>
      </c>
      <c r="S13107" t="b">
        <v>0</v>
      </c>
      <c r="T13107" t="b">
        <v>0</v>
      </c>
      <c r="U13107" t="b">
        <v>0</v>
      </c>
      <c r="V13107">
        <v>33000</v>
      </c>
      <c r="W13107">
        <v>21200</v>
      </c>
      <c r="X13107">
        <v>2.39</v>
      </c>
      <c r="Y13107">
        <v>29050</v>
      </c>
      <c r="Z13107">
        <v>2.02</v>
      </c>
    </row>
    <row r="13108" spans="1:26">
      <c r="A13108">
        <v>207349920</v>
      </c>
      <c r="B13108" t="s">
        <v>6133</v>
      </c>
      <c r="C13108" t="s">
        <v>3597</v>
      </c>
      <c r="D13108" t="s">
        <v>4660</v>
      </c>
      <c r="E13108" t="s">
        <v>4661</v>
      </c>
      <c r="F13108" t="s">
        <v>3650</v>
      </c>
      <c r="G13108">
        <v>207349920</v>
      </c>
      <c r="I13108" t="s">
        <v>3651</v>
      </c>
      <c r="J13108" t="s">
        <v>5142</v>
      </c>
      <c r="K13108" t="s">
        <v>3653</v>
      </c>
      <c r="M13108">
        <v>12.5</v>
      </c>
      <c r="N13108">
        <v>20</v>
      </c>
      <c r="O13108">
        <v>10.5</v>
      </c>
      <c r="P13108">
        <v>12.5</v>
      </c>
      <c r="Q13108">
        <v>21.5</v>
      </c>
      <c r="R13108">
        <v>9.3000000000000007</v>
      </c>
      <c r="S13108" t="b">
        <v>0</v>
      </c>
      <c r="T13108" t="b">
        <v>0</v>
      </c>
      <c r="U13108" t="b">
        <v>0</v>
      </c>
      <c r="V13108">
        <v>34000</v>
      </c>
      <c r="W13108">
        <v>21600</v>
      </c>
      <c r="X13108">
        <v>2.89</v>
      </c>
      <c r="Y13108">
        <v>36600</v>
      </c>
      <c r="Z13108">
        <v>1.83</v>
      </c>
    </row>
    <row r="13109" spans="1:26">
      <c r="A13109">
        <v>213288945</v>
      </c>
      <c r="B13109" t="s">
        <v>13071</v>
      </c>
      <c r="C13109" t="s">
        <v>3597</v>
      </c>
      <c r="D13109" t="s">
        <v>4660</v>
      </c>
      <c r="E13109" t="s">
        <v>4661</v>
      </c>
      <c r="F13109" t="s">
        <v>3621</v>
      </c>
      <c r="G13109">
        <v>213288945</v>
      </c>
      <c r="I13109" t="s">
        <v>3622</v>
      </c>
      <c r="J13109" t="s">
        <v>13342</v>
      </c>
      <c r="K13109" t="s">
        <v>3624</v>
      </c>
      <c r="L13109" t="s">
        <v>11401</v>
      </c>
      <c r="P13109">
        <v>13.15</v>
      </c>
      <c r="Q13109">
        <v>21</v>
      </c>
      <c r="R13109">
        <v>9.6999999999999993</v>
      </c>
      <c r="S13109" t="b">
        <v>0</v>
      </c>
      <c r="T13109" t="b">
        <v>0</v>
      </c>
      <c r="U13109" t="b">
        <v>1</v>
      </c>
      <c r="V13109">
        <v>18000</v>
      </c>
      <c r="W13109">
        <v>22400</v>
      </c>
      <c r="X13109">
        <v>3.28</v>
      </c>
      <c r="Y13109">
        <v>22400</v>
      </c>
      <c r="Z13109">
        <v>2.12</v>
      </c>
    </row>
    <row r="13110" spans="1:26">
      <c r="A13110">
        <v>213288942</v>
      </c>
      <c r="B13110" t="s">
        <v>13071</v>
      </c>
      <c r="C13110" t="s">
        <v>3597</v>
      </c>
      <c r="D13110" t="s">
        <v>4660</v>
      </c>
      <c r="E13110" t="s">
        <v>4661</v>
      </c>
      <c r="F13110" t="s">
        <v>3621</v>
      </c>
      <c r="G13110">
        <v>213288942</v>
      </c>
      <c r="I13110" t="s">
        <v>3622</v>
      </c>
      <c r="J13110" t="s">
        <v>13341</v>
      </c>
      <c r="K13110" t="s">
        <v>3624</v>
      </c>
      <c r="L13110" t="s">
        <v>13799</v>
      </c>
      <c r="P13110">
        <v>12.5</v>
      </c>
      <c r="Q13110">
        <v>20</v>
      </c>
      <c r="R13110">
        <v>9.5</v>
      </c>
      <c r="S13110" t="b">
        <v>0</v>
      </c>
      <c r="T13110" t="b">
        <v>0</v>
      </c>
      <c r="U13110" t="b">
        <v>1</v>
      </c>
      <c r="V13110">
        <v>21000</v>
      </c>
      <c r="W13110">
        <v>28000</v>
      </c>
      <c r="X13110">
        <v>3.91</v>
      </c>
      <c r="Y13110">
        <v>28000</v>
      </c>
      <c r="Z13110">
        <v>2</v>
      </c>
    </row>
    <row r="13111" spans="1:26">
      <c r="A13111">
        <v>213288943</v>
      </c>
      <c r="B13111" t="s">
        <v>13071</v>
      </c>
      <c r="C13111" t="s">
        <v>3597</v>
      </c>
      <c r="D13111" t="s">
        <v>4660</v>
      </c>
      <c r="E13111" t="s">
        <v>4661</v>
      </c>
      <c r="F13111" t="s">
        <v>3621</v>
      </c>
      <c r="G13111">
        <v>213288943</v>
      </c>
      <c r="I13111" t="s">
        <v>3622</v>
      </c>
      <c r="J13111" t="s">
        <v>13340</v>
      </c>
      <c r="K13111" t="s">
        <v>3624</v>
      </c>
      <c r="L13111" t="s">
        <v>11401</v>
      </c>
      <c r="P13111">
        <v>13.15</v>
      </c>
      <c r="Q13111">
        <v>21</v>
      </c>
      <c r="R13111">
        <v>9.6999999999999993</v>
      </c>
      <c r="S13111" t="b">
        <v>0</v>
      </c>
      <c r="T13111" t="b">
        <v>0</v>
      </c>
      <c r="U13111" t="b">
        <v>1</v>
      </c>
      <c r="V13111">
        <v>18000</v>
      </c>
      <c r="W13111">
        <v>22400</v>
      </c>
      <c r="X13111">
        <v>3.28</v>
      </c>
      <c r="Y13111">
        <v>22400</v>
      </c>
      <c r="Z13111">
        <v>2.12</v>
      </c>
    </row>
    <row r="13112" spans="1:26">
      <c r="A13112">
        <v>213288941</v>
      </c>
      <c r="B13112" t="s">
        <v>13071</v>
      </c>
      <c r="C13112" t="s">
        <v>3597</v>
      </c>
      <c r="D13112" t="s">
        <v>4660</v>
      </c>
      <c r="E13112" t="s">
        <v>4661</v>
      </c>
      <c r="F13112" t="s">
        <v>3621</v>
      </c>
      <c r="G13112">
        <v>213288941</v>
      </c>
      <c r="I13112" t="s">
        <v>3622</v>
      </c>
      <c r="J13112" t="s">
        <v>13339</v>
      </c>
      <c r="K13112" t="s">
        <v>3624</v>
      </c>
      <c r="L13112" t="s">
        <v>13799</v>
      </c>
      <c r="P13112">
        <v>12.5</v>
      </c>
      <c r="Q13112">
        <v>20</v>
      </c>
      <c r="R13112">
        <v>9.5</v>
      </c>
      <c r="S13112" t="b">
        <v>0</v>
      </c>
      <c r="T13112" t="b">
        <v>0</v>
      </c>
      <c r="U13112" t="b">
        <v>1</v>
      </c>
      <c r="V13112">
        <v>21000</v>
      </c>
      <c r="W13112">
        <v>28000</v>
      </c>
      <c r="X13112">
        <v>3.91</v>
      </c>
      <c r="Y13112">
        <v>28000</v>
      </c>
      <c r="Z13112">
        <v>2</v>
      </c>
    </row>
    <row r="13113" spans="1:26">
      <c r="A13113">
        <v>211133470</v>
      </c>
      <c r="B13113" t="s">
        <v>8831</v>
      </c>
      <c r="C13113" t="s">
        <v>3597</v>
      </c>
      <c r="D13113" t="s">
        <v>4660</v>
      </c>
      <c r="E13113" t="s">
        <v>4661</v>
      </c>
      <c r="F13113" t="s">
        <v>3600</v>
      </c>
      <c r="G13113">
        <v>211133470</v>
      </c>
      <c r="I13113" t="s">
        <v>3601</v>
      </c>
      <c r="J13113" t="s">
        <v>8576</v>
      </c>
      <c r="K13113" t="s">
        <v>3688</v>
      </c>
      <c r="L13113" t="s">
        <v>8841</v>
      </c>
      <c r="P13113">
        <v>8.5</v>
      </c>
      <c r="Q13113">
        <v>17.5</v>
      </c>
      <c r="R13113">
        <v>9</v>
      </c>
      <c r="S13113" t="b">
        <v>0</v>
      </c>
      <c r="T13113" t="b">
        <v>0</v>
      </c>
      <c r="U13113" t="b">
        <v>0</v>
      </c>
      <c r="V13113">
        <v>57000</v>
      </c>
      <c r="W13113">
        <v>54000</v>
      </c>
      <c r="X13113">
        <v>2</v>
      </c>
      <c r="Y13113">
        <v>57000</v>
      </c>
      <c r="Z13113">
        <v>2.2400000000000002</v>
      </c>
    </row>
    <row r="13114" spans="1:26">
      <c r="A13114">
        <v>211133469</v>
      </c>
      <c r="B13114" t="s">
        <v>8831</v>
      </c>
      <c r="C13114" t="s">
        <v>3597</v>
      </c>
      <c r="D13114" t="s">
        <v>4660</v>
      </c>
      <c r="E13114" t="s">
        <v>4661</v>
      </c>
      <c r="F13114" t="s">
        <v>3600</v>
      </c>
      <c r="G13114">
        <v>211133469</v>
      </c>
      <c r="I13114" t="s">
        <v>3601</v>
      </c>
      <c r="J13114" t="s">
        <v>8580</v>
      </c>
      <c r="K13114" t="s">
        <v>3688</v>
      </c>
      <c r="L13114" t="s">
        <v>8839</v>
      </c>
      <c r="P13114">
        <v>10.5</v>
      </c>
      <c r="Q13114">
        <v>18.5</v>
      </c>
      <c r="R13114">
        <v>8.4</v>
      </c>
      <c r="S13114" t="b">
        <v>0</v>
      </c>
      <c r="T13114" t="b">
        <v>0</v>
      </c>
      <c r="U13114" t="b">
        <v>1</v>
      </c>
      <c r="V13114">
        <v>36000</v>
      </c>
      <c r="W13114">
        <v>40500</v>
      </c>
      <c r="X13114">
        <v>2</v>
      </c>
      <c r="Y13114">
        <v>41700</v>
      </c>
      <c r="Z13114">
        <v>2.11</v>
      </c>
    </row>
    <row r="13115" spans="1:26">
      <c r="A13115">
        <v>211133472</v>
      </c>
      <c r="B13115" t="s">
        <v>8831</v>
      </c>
      <c r="C13115" t="s">
        <v>3597</v>
      </c>
      <c r="D13115" t="s">
        <v>4660</v>
      </c>
      <c r="E13115" t="s">
        <v>4661</v>
      </c>
      <c r="F13115" t="s">
        <v>3600</v>
      </c>
      <c r="G13115">
        <v>211133472</v>
      </c>
      <c r="I13115" t="s">
        <v>3601</v>
      </c>
      <c r="J13115" t="s">
        <v>8578</v>
      </c>
      <c r="K13115" t="s">
        <v>3688</v>
      </c>
      <c r="L13115" t="s">
        <v>8840</v>
      </c>
      <c r="P13115">
        <v>8.6</v>
      </c>
      <c r="Q13115">
        <v>17</v>
      </c>
      <c r="R13115">
        <v>8.5</v>
      </c>
      <c r="S13115" t="b">
        <v>0</v>
      </c>
      <c r="T13115" t="b">
        <v>0</v>
      </c>
      <c r="U13115" t="b">
        <v>0</v>
      </c>
      <c r="V13115">
        <v>48000</v>
      </c>
      <c r="W13115">
        <v>46000</v>
      </c>
      <c r="X13115">
        <v>2</v>
      </c>
      <c r="Y13115">
        <v>54200</v>
      </c>
      <c r="Z13115">
        <v>2.21</v>
      </c>
    </row>
    <row r="13116" spans="1:26">
      <c r="A13116">
        <v>206717003</v>
      </c>
      <c r="B13116" t="s">
        <v>13069</v>
      </c>
      <c r="C13116" t="s">
        <v>3597</v>
      </c>
      <c r="D13116" t="s">
        <v>3714</v>
      </c>
      <c r="E13116" t="s">
        <v>3714</v>
      </c>
      <c r="F13116" t="s">
        <v>3718</v>
      </c>
      <c r="G13116">
        <v>206717003</v>
      </c>
      <c r="I13116" t="s">
        <v>3711</v>
      </c>
      <c r="J13116" t="s">
        <v>13338</v>
      </c>
      <c r="K13116" t="s">
        <v>3688</v>
      </c>
      <c r="M13116">
        <v>11</v>
      </c>
      <c r="N13116">
        <v>18.5</v>
      </c>
      <c r="O13116">
        <v>10.5</v>
      </c>
      <c r="P13116">
        <v>11</v>
      </c>
      <c r="Q13116">
        <v>18.5</v>
      </c>
      <c r="R13116">
        <v>9.5</v>
      </c>
      <c r="S13116" t="b">
        <v>0</v>
      </c>
      <c r="T13116" t="b">
        <v>0</v>
      </c>
      <c r="U13116" t="b">
        <v>1</v>
      </c>
      <c r="V13116">
        <v>60000</v>
      </c>
      <c r="W13116">
        <v>42000</v>
      </c>
      <c r="X13116">
        <v>2.74</v>
      </c>
      <c r="Y13116">
        <v>53982</v>
      </c>
      <c r="Z13116">
        <v>2.75</v>
      </c>
    </row>
    <row r="13117" spans="1:26">
      <c r="A13117">
        <v>206717016</v>
      </c>
      <c r="B13117" t="s">
        <v>13069</v>
      </c>
      <c r="C13117" t="s">
        <v>3597</v>
      </c>
      <c r="D13117" t="s">
        <v>3714</v>
      </c>
      <c r="E13117" t="s">
        <v>3714</v>
      </c>
      <c r="F13117" t="s">
        <v>3710</v>
      </c>
      <c r="G13117">
        <v>206717016</v>
      </c>
      <c r="I13117" t="s">
        <v>3711</v>
      </c>
      <c r="J13117" t="s">
        <v>13338</v>
      </c>
      <c r="K13117" t="s">
        <v>3725</v>
      </c>
      <c r="M13117">
        <v>11.15</v>
      </c>
      <c r="N13117">
        <v>19.5</v>
      </c>
      <c r="O13117">
        <v>10.75</v>
      </c>
      <c r="P13117">
        <v>11.15</v>
      </c>
      <c r="Q13117">
        <v>19.5</v>
      </c>
      <c r="R13117">
        <v>9.75</v>
      </c>
      <c r="S13117" t="b">
        <v>0</v>
      </c>
      <c r="T13117" t="b">
        <v>0</v>
      </c>
      <c r="U13117" t="b">
        <v>0</v>
      </c>
      <c r="V13117">
        <v>60000</v>
      </c>
      <c r="W13117">
        <v>42000</v>
      </c>
      <c r="X13117">
        <v>2.77</v>
      </c>
      <c r="Y13117">
        <v>53771</v>
      </c>
      <c r="Z13117">
        <v>2.76</v>
      </c>
    </row>
    <row r="13118" spans="1:26">
      <c r="A13118">
        <v>213255599</v>
      </c>
      <c r="B13118" t="s">
        <v>13050</v>
      </c>
      <c r="C13118" t="s">
        <v>3597</v>
      </c>
      <c r="D13118" t="s">
        <v>4034</v>
      </c>
      <c r="E13118" t="s">
        <v>5445</v>
      </c>
      <c r="F13118" t="s">
        <v>3600</v>
      </c>
      <c r="G13118">
        <v>213255599</v>
      </c>
      <c r="I13118" t="s">
        <v>3601</v>
      </c>
      <c r="J13118" t="s">
        <v>12338</v>
      </c>
      <c r="L13118" t="s">
        <v>13798</v>
      </c>
      <c r="P13118">
        <v>10</v>
      </c>
      <c r="Q13118">
        <v>16.899999999999999</v>
      </c>
      <c r="R13118">
        <v>9</v>
      </c>
      <c r="S13118" t="b">
        <v>0</v>
      </c>
      <c r="T13118" t="b">
        <v>0</v>
      </c>
      <c r="U13118" t="b">
        <v>0</v>
      </c>
      <c r="V13118">
        <v>30000</v>
      </c>
      <c r="W13118">
        <v>19600</v>
      </c>
      <c r="X13118">
        <v>2.4</v>
      </c>
      <c r="Y13118">
        <v>30000</v>
      </c>
      <c r="Z13118">
        <v>2</v>
      </c>
    </row>
    <row r="13119" spans="1:26">
      <c r="A13119">
        <v>207350834</v>
      </c>
      <c r="B13119" t="s">
        <v>5141</v>
      </c>
      <c r="C13119" t="s">
        <v>3597</v>
      </c>
      <c r="D13119" t="s">
        <v>4660</v>
      </c>
      <c r="E13119" t="s">
        <v>4661</v>
      </c>
      <c r="F13119" t="s">
        <v>3710</v>
      </c>
      <c r="G13119">
        <v>207350834</v>
      </c>
      <c r="I13119" t="s">
        <v>3711</v>
      </c>
      <c r="J13119" t="s">
        <v>5142</v>
      </c>
      <c r="K13119" t="s">
        <v>3725</v>
      </c>
      <c r="M13119">
        <v>11.75</v>
      </c>
      <c r="N13119">
        <v>19</v>
      </c>
      <c r="O13119">
        <v>9.8000000000000007</v>
      </c>
      <c r="P13119">
        <v>11.75</v>
      </c>
      <c r="Q13119">
        <v>20</v>
      </c>
      <c r="R13119">
        <v>8.8000000000000007</v>
      </c>
      <c r="S13119" t="b">
        <v>0</v>
      </c>
      <c r="T13119" t="b">
        <v>0</v>
      </c>
      <c r="U13119" t="b">
        <v>0</v>
      </c>
      <c r="V13119">
        <v>34000</v>
      </c>
      <c r="W13119">
        <v>21000</v>
      </c>
      <c r="X13119">
        <v>2.72</v>
      </c>
      <c r="Y13119">
        <v>35600</v>
      </c>
      <c r="Z13119">
        <v>1.77</v>
      </c>
    </row>
    <row r="13120" spans="1:26">
      <c r="A13120">
        <v>4397405</v>
      </c>
      <c r="B13120" t="s">
        <v>13061</v>
      </c>
      <c r="C13120" t="s">
        <v>3597</v>
      </c>
      <c r="D13120" t="s">
        <v>3775</v>
      </c>
      <c r="E13120" t="s">
        <v>3776</v>
      </c>
      <c r="F13120" t="s">
        <v>3650</v>
      </c>
      <c r="G13120">
        <v>4397405</v>
      </c>
      <c r="I13120" t="s">
        <v>3711</v>
      </c>
      <c r="J13120" t="s">
        <v>13337</v>
      </c>
      <c r="K13120" t="s">
        <v>3653</v>
      </c>
      <c r="M13120">
        <v>12.5</v>
      </c>
      <c r="N13120">
        <v>18</v>
      </c>
      <c r="O13120">
        <v>9.5</v>
      </c>
      <c r="P13120">
        <v>12.5</v>
      </c>
      <c r="Q13120">
        <v>18.5</v>
      </c>
      <c r="R13120">
        <v>8.6999999999999993</v>
      </c>
      <c r="S13120" t="b">
        <v>0</v>
      </c>
      <c r="T13120" t="b">
        <v>0</v>
      </c>
      <c r="U13120" t="b">
        <v>0</v>
      </c>
      <c r="V13120">
        <v>22000</v>
      </c>
      <c r="W13120">
        <v>14100</v>
      </c>
      <c r="X13120">
        <v>2.75</v>
      </c>
      <c r="Y13120">
        <v>19900</v>
      </c>
      <c r="Z13120">
        <v>2.23</v>
      </c>
    </row>
    <row r="13121" spans="1:26">
      <c r="A13121">
        <v>212407342</v>
      </c>
      <c r="B13121" t="s">
        <v>10193</v>
      </c>
      <c r="C13121" t="s">
        <v>3597</v>
      </c>
      <c r="D13121" t="s">
        <v>3698</v>
      </c>
      <c r="E13121" t="s">
        <v>3699</v>
      </c>
      <c r="F13121" t="s">
        <v>3600</v>
      </c>
      <c r="G13121">
        <v>212407342</v>
      </c>
      <c r="I13121" t="s">
        <v>3601</v>
      </c>
      <c r="J13121" t="s">
        <v>3616</v>
      </c>
      <c r="K13121" t="s">
        <v>3688</v>
      </c>
      <c r="L13121" t="s">
        <v>10195</v>
      </c>
      <c r="P13121">
        <v>10</v>
      </c>
      <c r="Q13121">
        <v>17</v>
      </c>
      <c r="R13121">
        <v>9.3000000000000007</v>
      </c>
      <c r="S13121" t="b">
        <v>0</v>
      </c>
      <c r="T13121" t="b">
        <v>0</v>
      </c>
      <c r="U13121" t="b">
        <v>1</v>
      </c>
      <c r="V13121">
        <v>32600</v>
      </c>
      <c r="W13121">
        <v>23600</v>
      </c>
      <c r="X13121">
        <v>2.1</v>
      </c>
      <c r="Y13121">
        <v>25200</v>
      </c>
      <c r="Z13121">
        <v>2.6</v>
      </c>
    </row>
    <row r="13122" spans="1:26">
      <c r="A13122">
        <v>213164372</v>
      </c>
      <c r="B13122" t="s">
        <v>13061</v>
      </c>
      <c r="C13122" t="s">
        <v>3597</v>
      </c>
      <c r="D13122" t="s">
        <v>3698</v>
      </c>
      <c r="E13122" t="s">
        <v>3699</v>
      </c>
      <c r="F13122" t="s">
        <v>3600</v>
      </c>
      <c r="G13122">
        <v>213164372</v>
      </c>
      <c r="I13122" t="s">
        <v>3601</v>
      </c>
      <c r="J13122" t="s">
        <v>3616</v>
      </c>
      <c r="K13122" t="s">
        <v>3688</v>
      </c>
      <c r="L13122" t="s">
        <v>13796</v>
      </c>
      <c r="P13122">
        <v>10</v>
      </c>
      <c r="Q13122">
        <v>18</v>
      </c>
      <c r="R13122">
        <v>8.5</v>
      </c>
      <c r="S13122" t="b">
        <v>0</v>
      </c>
      <c r="T13122" t="b">
        <v>0</v>
      </c>
      <c r="U13122" t="b">
        <v>1</v>
      </c>
      <c r="V13122">
        <v>33200</v>
      </c>
      <c r="W13122">
        <v>23600</v>
      </c>
      <c r="X13122">
        <v>2.1</v>
      </c>
      <c r="Y13122">
        <v>25200</v>
      </c>
      <c r="Z13122">
        <v>2.6</v>
      </c>
    </row>
    <row r="13123" spans="1:26">
      <c r="A13123">
        <v>213164374</v>
      </c>
      <c r="B13123" t="s">
        <v>13061</v>
      </c>
      <c r="C13123" t="s">
        <v>3597</v>
      </c>
      <c r="D13123" t="s">
        <v>3698</v>
      </c>
      <c r="E13123" t="s">
        <v>3699</v>
      </c>
      <c r="F13123" t="s">
        <v>3600</v>
      </c>
      <c r="G13123">
        <v>213164374</v>
      </c>
      <c r="I13123" t="s">
        <v>3601</v>
      </c>
      <c r="J13123" t="s">
        <v>3616</v>
      </c>
      <c r="K13123" t="s">
        <v>3688</v>
      </c>
      <c r="L13123" t="s">
        <v>13795</v>
      </c>
      <c r="P13123">
        <v>10</v>
      </c>
      <c r="Q13123">
        <v>18</v>
      </c>
      <c r="R13123">
        <v>8.6</v>
      </c>
      <c r="S13123" t="b">
        <v>0</v>
      </c>
      <c r="T13123" t="b">
        <v>0</v>
      </c>
      <c r="U13123" t="b">
        <v>1</v>
      </c>
      <c r="V13123">
        <v>33800</v>
      </c>
      <c r="W13123">
        <v>23600</v>
      </c>
      <c r="X13123">
        <v>2.1</v>
      </c>
      <c r="Y13123">
        <v>25200</v>
      </c>
      <c r="Z13123">
        <v>2.6</v>
      </c>
    </row>
    <row r="13124" spans="1:26">
      <c r="A13124">
        <v>213164375</v>
      </c>
      <c r="B13124" t="s">
        <v>13061</v>
      </c>
      <c r="C13124" t="s">
        <v>3597</v>
      </c>
      <c r="D13124" t="s">
        <v>3698</v>
      </c>
      <c r="E13124" t="s">
        <v>3699</v>
      </c>
      <c r="F13124" t="s">
        <v>3600</v>
      </c>
      <c r="G13124">
        <v>213164375</v>
      </c>
      <c r="I13124" t="s">
        <v>3601</v>
      </c>
      <c r="J13124" t="s">
        <v>3616</v>
      </c>
      <c r="K13124" t="s">
        <v>3688</v>
      </c>
      <c r="L13124" t="s">
        <v>13794</v>
      </c>
      <c r="P13124">
        <v>10.5</v>
      </c>
      <c r="Q13124">
        <v>18</v>
      </c>
      <c r="R13124">
        <v>8.6999999999999993</v>
      </c>
      <c r="S13124" t="b">
        <v>0</v>
      </c>
      <c r="T13124" t="b">
        <v>0</v>
      </c>
      <c r="U13124" t="b">
        <v>1</v>
      </c>
      <c r="V13124">
        <v>34000</v>
      </c>
      <c r="W13124">
        <v>23600</v>
      </c>
      <c r="X13124">
        <v>2.1</v>
      </c>
      <c r="Y13124">
        <v>25200</v>
      </c>
      <c r="Z13124">
        <v>2.6</v>
      </c>
    </row>
    <row r="13125" spans="1:26">
      <c r="A13125">
        <v>213164376</v>
      </c>
      <c r="B13125" t="s">
        <v>13061</v>
      </c>
      <c r="C13125" t="s">
        <v>3597</v>
      </c>
      <c r="D13125" t="s">
        <v>3698</v>
      </c>
      <c r="E13125" t="s">
        <v>3699</v>
      </c>
      <c r="F13125" t="s">
        <v>3600</v>
      </c>
      <c r="G13125">
        <v>213164376</v>
      </c>
      <c r="I13125" t="s">
        <v>3601</v>
      </c>
      <c r="J13125" t="s">
        <v>3616</v>
      </c>
      <c r="K13125" t="s">
        <v>3688</v>
      </c>
      <c r="L13125" t="s">
        <v>13793</v>
      </c>
      <c r="P13125">
        <v>10</v>
      </c>
      <c r="Q13125">
        <v>18</v>
      </c>
      <c r="R13125">
        <v>8.6</v>
      </c>
      <c r="S13125" t="b">
        <v>0</v>
      </c>
      <c r="T13125" t="b">
        <v>0</v>
      </c>
      <c r="U13125" t="b">
        <v>1</v>
      </c>
      <c r="V13125">
        <v>33800</v>
      </c>
      <c r="W13125">
        <v>23600</v>
      </c>
      <c r="X13125">
        <v>2.1</v>
      </c>
      <c r="Y13125">
        <v>25200</v>
      </c>
      <c r="Z13125">
        <v>2.6</v>
      </c>
    </row>
    <row r="13126" spans="1:26">
      <c r="A13126">
        <v>213164378</v>
      </c>
      <c r="B13126" t="s">
        <v>13061</v>
      </c>
      <c r="C13126" t="s">
        <v>3597</v>
      </c>
      <c r="D13126" t="s">
        <v>3698</v>
      </c>
      <c r="E13126" t="s">
        <v>3699</v>
      </c>
      <c r="F13126" t="s">
        <v>3600</v>
      </c>
      <c r="G13126">
        <v>213164378</v>
      </c>
      <c r="I13126" t="s">
        <v>3601</v>
      </c>
      <c r="J13126" t="s">
        <v>3616</v>
      </c>
      <c r="K13126" t="s">
        <v>3688</v>
      </c>
      <c r="L13126" t="s">
        <v>13792</v>
      </c>
      <c r="P13126">
        <v>10</v>
      </c>
      <c r="Q13126">
        <v>18</v>
      </c>
      <c r="R13126">
        <v>8.5500000000000007</v>
      </c>
      <c r="S13126" t="b">
        <v>0</v>
      </c>
      <c r="T13126" t="b">
        <v>0</v>
      </c>
      <c r="U13126" t="b">
        <v>1</v>
      </c>
      <c r="V13126">
        <v>33400</v>
      </c>
      <c r="W13126">
        <v>23600</v>
      </c>
      <c r="X13126">
        <v>2.1</v>
      </c>
      <c r="Y13126">
        <v>25200</v>
      </c>
      <c r="Z13126">
        <v>2.6</v>
      </c>
    </row>
    <row r="13127" spans="1:26">
      <c r="A13127">
        <v>213164379</v>
      </c>
      <c r="B13127" t="s">
        <v>13061</v>
      </c>
      <c r="C13127" t="s">
        <v>3597</v>
      </c>
      <c r="D13127" t="s">
        <v>3698</v>
      </c>
      <c r="E13127" t="s">
        <v>3699</v>
      </c>
      <c r="F13127" t="s">
        <v>3600</v>
      </c>
      <c r="G13127">
        <v>213164379</v>
      </c>
      <c r="I13127" t="s">
        <v>3601</v>
      </c>
      <c r="J13127" t="s">
        <v>3616</v>
      </c>
      <c r="K13127" t="s">
        <v>3688</v>
      </c>
      <c r="L13127" t="s">
        <v>13791</v>
      </c>
      <c r="P13127">
        <v>10</v>
      </c>
      <c r="Q13127">
        <v>18</v>
      </c>
      <c r="R13127">
        <v>8.5</v>
      </c>
      <c r="S13127" t="b">
        <v>0</v>
      </c>
      <c r="T13127" t="b">
        <v>0</v>
      </c>
      <c r="U13127" t="b">
        <v>1</v>
      </c>
      <c r="V13127">
        <v>34000</v>
      </c>
      <c r="W13127">
        <v>24400</v>
      </c>
      <c r="X13127">
        <v>2.1</v>
      </c>
      <c r="Y13127">
        <v>25200</v>
      </c>
      <c r="Z13127">
        <v>2.6</v>
      </c>
    </row>
    <row r="13128" spans="1:26">
      <c r="A13128">
        <v>213369592</v>
      </c>
      <c r="B13128" t="s">
        <v>13061</v>
      </c>
      <c r="C13128" t="s">
        <v>3597</v>
      </c>
      <c r="D13128" t="s">
        <v>3698</v>
      </c>
      <c r="E13128" t="s">
        <v>3699</v>
      </c>
      <c r="F13128" t="s">
        <v>3600</v>
      </c>
      <c r="G13128">
        <v>213369592</v>
      </c>
      <c r="I13128" t="s">
        <v>3700</v>
      </c>
      <c r="J13128" t="s">
        <v>11763</v>
      </c>
      <c r="K13128" t="s">
        <v>3688</v>
      </c>
      <c r="L13128" t="s">
        <v>13790</v>
      </c>
      <c r="P13128">
        <v>10.5</v>
      </c>
      <c r="Q13128">
        <v>15.2</v>
      </c>
      <c r="R13128">
        <v>8.4</v>
      </c>
      <c r="S13128" t="b">
        <v>0</v>
      </c>
      <c r="T13128" t="b">
        <v>0</v>
      </c>
      <c r="U13128" t="b">
        <v>1</v>
      </c>
      <c r="V13128">
        <v>22200</v>
      </c>
      <c r="W13128">
        <v>14000</v>
      </c>
      <c r="X13128">
        <v>2.1</v>
      </c>
      <c r="Y13128">
        <v>24000</v>
      </c>
      <c r="Z13128">
        <v>2.4300000000000002</v>
      </c>
    </row>
    <row r="13129" spans="1:26">
      <c r="A13129">
        <v>213369593</v>
      </c>
      <c r="B13129" t="s">
        <v>13061</v>
      </c>
      <c r="C13129" t="s">
        <v>3597</v>
      </c>
      <c r="D13129" t="s">
        <v>3698</v>
      </c>
      <c r="E13129" t="s">
        <v>3699</v>
      </c>
      <c r="F13129" t="s">
        <v>3600</v>
      </c>
      <c r="G13129">
        <v>213369593</v>
      </c>
      <c r="I13129" t="s">
        <v>3700</v>
      </c>
      <c r="J13129" t="s">
        <v>11763</v>
      </c>
      <c r="K13129" t="s">
        <v>3688</v>
      </c>
      <c r="L13129" t="s">
        <v>13789</v>
      </c>
      <c r="P13129">
        <v>9</v>
      </c>
      <c r="Q13129">
        <v>15</v>
      </c>
      <c r="R13129">
        <v>8.4</v>
      </c>
      <c r="S13129" t="b">
        <v>0</v>
      </c>
      <c r="T13129" t="b">
        <v>0</v>
      </c>
      <c r="U13129" t="b">
        <v>0</v>
      </c>
      <c r="V13129">
        <v>31000</v>
      </c>
      <c r="W13129">
        <v>21000</v>
      </c>
      <c r="X13129">
        <v>2.1</v>
      </c>
      <c r="Y13129">
        <v>24000</v>
      </c>
      <c r="Z13129">
        <v>2.4300000000000002</v>
      </c>
    </row>
    <row r="13130" spans="1:26">
      <c r="A13130">
        <v>213369594</v>
      </c>
      <c r="B13130" t="s">
        <v>13061</v>
      </c>
      <c r="C13130" t="s">
        <v>3597</v>
      </c>
      <c r="D13130" t="s">
        <v>3698</v>
      </c>
      <c r="E13130" t="s">
        <v>3699</v>
      </c>
      <c r="F13130" t="s">
        <v>3600</v>
      </c>
      <c r="G13130">
        <v>213369594</v>
      </c>
      <c r="I13130" t="s">
        <v>3700</v>
      </c>
      <c r="J13130" t="s">
        <v>11763</v>
      </c>
      <c r="K13130" t="s">
        <v>3688</v>
      </c>
      <c r="L13130" t="s">
        <v>13502</v>
      </c>
      <c r="P13130">
        <v>10.5</v>
      </c>
      <c r="Q13130">
        <v>15.2</v>
      </c>
      <c r="R13130">
        <v>8.4</v>
      </c>
      <c r="S13130" t="b">
        <v>0</v>
      </c>
      <c r="T13130" t="b">
        <v>0</v>
      </c>
      <c r="U13130" t="b">
        <v>1</v>
      </c>
      <c r="V13130">
        <v>22400</v>
      </c>
      <c r="W13130">
        <v>14000</v>
      </c>
      <c r="X13130">
        <v>2.1</v>
      </c>
      <c r="Y13130">
        <v>24000</v>
      </c>
      <c r="Z13130">
        <v>2.4300000000000002</v>
      </c>
    </row>
    <row r="13131" spans="1:26">
      <c r="A13131">
        <v>213369595</v>
      </c>
      <c r="B13131" t="s">
        <v>13061</v>
      </c>
      <c r="C13131" t="s">
        <v>3597</v>
      </c>
      <c r="D13131" t="s">
        <v>3698</v>
      </c>
      <c r="E13131" t="s">
        <v>3699</v>
      </c>
      <c r="F13131" t="s">
        <v>3600</v>
      </c>
      <c r="G13131">
        <v>213369595</v>
      </c>
      <c r="I13131" t="s">
        <v>3700</v>
      </c>
      <c r="J13131" t="s">
        <v>11763</v>
      </c>
      <c r="K13131" t="s">
        <v>3688</v>
      </c>
      <c r="L13131" t="s">
        <v>13751</v>
      </c>
      <c r="P13131">
        <v>10.5</v>
      </c>
      <c r="Q13131">
        <v>15</v>
      </c>
      <c r="R13131">
        <v>8.4</v>
      </c>
      <c r="S13131" t="b">
        <v>0</v>
      </c>
      <c r="T13131" t="b">
        <v>0</v>
      </c>
      <c r="U13131" t="b">
        <v>0</v>
      </c>
      <c r="V13131">
        <v>31200</v>
      </c>
      <c r="W13131">
        <v>21000</v>
      </c>
      <c r="X13131">
        <v>2.1</v>
      </c>
      <c r="Y13131">
        <v>24000</v>
      </c>
      <c r="Z13131">
        <v>2.4300000000000002</v>
      </c>
    </row>
    <row r="13132" spans="1:26">
      <c r="A13132">
        <v>213369631</v>
      </c>
      <c r="B13132" t="s">
        <v>13061</v>
      </c>
      <c r="C13132" t="s">
        <v>3597</v>
      </c>
      <c r="D13132" t="s">
        <v>3698</v>
      </c>
      <c r="E13132" t="s">
        <v>3699</v>
      </c>
      <c r="F13132" t="s">
        <v>3600</v>
      </c>
      <c r="G13132">
        <v>213369631</v>
      </c>
      <c r="I13132" t="s">
        <v>3700</v>
      </c>
      <c r="J13132" t="s">
        <v>9298</v>
      </c>
      <c r="K13132" t="s">
        <v>3688</v>
      </c>
      <c r="L13132" t="s">
        <v>13765</v>
      </c>
      <c r="P13132">
        <v>11.5</v>
      </c>
      <c r="Q13132">
        <v>16</v>
      </c>
      <c r="R13132">
        <v>8.85</v>
      </c>
      <c r="S13132" t="b">
        <v>0</v>
      </c>
      <c r="T13132" t="b">
        <v>0</v>
      </c>
      <c r="U13132" t="b">
        <v>1</v>
      </c>
      <c r="V13132">
        <v>17700</v>
      </c>
      <c r="W13132">
        <v>13600</v>
      </c>
      <c r="X13132">
        <v>2.1</v>
      </c>
      <c r="Y13132">
        <v>17400</v>
      </c>
      <c r="Z13132">
        <v>2.42</v>
      </c>
    </row>
    <row r="13133" spans="1:26">
      <c r="A13133">
        <v>213369632</v>
      </c>
      <c r="B13133" t="s">
        <v>13061</v>
      </c>
      <c r="C13133" t="s">
        <v>3597</v>
      </c>
      <c r="D13133" t="s">
        <v>3698</v>
      </c>
      <c r="E13133" t="s">
        <v>3699</v>
      </c>
      <c r="F13133" t="s">
        <v>3600</v>
      </c>
      <c r="G13133">
        <v>213369632</v>
      </c>
      <c r="I13133" t="s">
        <v>3700</v>
      </c>
      <c r="J13133" t="s">
        <v>9309</v>
      </c>
      <c r="K13133" t="s">
        <v>3688</v>
      </c>
      <c r="L13133" t="s">
        <v>13765</v>
      </c>
      <c r="P13133">
        <v>10</v>
      </c>
      <c r="Q13133">
        <v>16</v>
      </c>
      <c r="R13133">
        <v>8.8000000000000007</v>
      </c>
      <c r="S13133" t="b">
        <v>0</v>
      </c>
      <c r="T13133" t="b">
        <v>0</v>
      </c>
      <c r="U13133" t="b">
        <v>1</v>
      </c>
      <c r="V13133">
        <v>23000</v>
      </c>
      <c r="W13133">
        <v>19800</v>
      </c>
      <c r="X13133">
        <v>2.1</v>
      </c>
      <c r="Y13133">
        <v>23000</v>
      </c>
      <c r="Z13133">
        <v>2.2799999999999998</v>
      </c>
    </row>
    <row r="13134" spans="1:26">
      <c r="A13134">
        <v>213369633</v>
      </c>
      <c r="B13134" t="s">
        <v>13061</v>
      </c>
      <c r="C13134" t="s">
        <v>3597</v>
      </c>
      <c r="D13134" t="s">
        <v>3698</v>
      </c>
      <c r="E13134" t="s">
        <v>3699</v>
      </c>
      <c r="F13134" t="s">
        <v>3600</v>
      </c>
      <c r="G13134">
        <v>213369633</v>
      </c>
      <c r="I13134" t="s">
        <v>3700</v>
      </c>
      <c r="J13134" t="s">
        <v>9335</v>
      </c>
      <c r="K13134" t="s">
        <v>3688</v>
      </c>
      <c r="L13134" t="s">
        <v>13438</v>
      </c>
      <c r="P13134">
        <v>10</v>
      </c>
      <c r="Q13134">
        <v>15.2</v>
      </c>
      <c r="R13134">
        <v>9.0500000000000007</v>
      </c>
      <c r="S13134" t="b">
        <v>0</v>
      </c>
      <c r="T13134" t="b">
        <v>0</v>
      </c>
      <c r="U13134" t="b">
        <v>1</v>
      </c>
      <c r="V13134">
        <v>28600</v>
      </c>
      <c r="W13134">
        <v>21400</v>
      </c>
      <c r="X13134">
        <v>2.1</v>
      </c>
      <c r="Y13134">
        <v>26000</v>
      </c>
      <c r="Z13134">
        <v>2.2799999999999998</v>
      </c>
    </row>
    <row r="13135" spans="1:26">
      <c r="A13135">
        <v>213369634</v>
      </c>
      <c r="B13135" t="s">
        <v>13061</v>
      </c>
      <c r="C13135" t="s">
        <v>3597</v>
      </c>
      <c r="D13135" t="s">
        <v>3698</v>
      </c>
      <c r="E13135" t="s">
        <v>3699</v>
      </c>
      <c r="F13135" t="s">
        <v>3600</v>
      </c>
      <c r="G13135">
        <v>213369634</v>
      </c>
      <c r="I13135" t="s">
        <v>3700</v>
      </c>
      <c r="J13135" t="s">
        <v>9335</v>
      </c>
      <c r="K13135" t="s">
        <v>3688</v>
      </c>
      <c r="L13135" t="s">
        <v>13763</v>
      </c>
      <c r="P13135">
        <v>10</v>
      </c>
      <c r="Q13135">
        <v>15.2</v>
      </c>
      <c r="R13135">
        <v>9.1999999999999993</v>
      </c>
      <c r="S13135" t="b">
        <v>0</v>
      </c>
      <c r="T13135" t="b">
        <v>0</v>
      </c>
      <c r="U13135" t="b">
        <v>1</v>
      </c>
      <c r="V13135">
        <v>29000</v>
      </c>
      <c r="W13135">
        <v>21600</v>
      </c>
      <c r="X13135">
        <v>2.1</v>
      </c>
      <c r="Y13135">
        <v>26000</v>
      </c>
      <c r="Z13135">
        <v>2.2799999999999998</v>
      </c>
    </row>
    <row r="13136" spans="1:26">
      <c r="A13136">
        <v>213369635</v>
      </c>
      <c r="B13136" t="s">
        <v>13061</v>
      </c>
      <c r="C13136" t="s">
        <v>3597</v>
      </c>
      <c r="D13136" t="s">
        <v>3698</v>
      </c>
      <c r="E13136" t="s">
        <v>3699</v>
      </c>
      <c r="F13136" t="s">
        <v>3600</v>
      </c>
      <c r="G13136">
        <v>213369635</v>
      </c>
      <c r="I13136" t="s">
        <v>3700</v>
      </c>
      <c r="J13136" t="s">
        <v>9335</v>
      </c>
      <c r="K13136" t="s">
        <v>3688</v>
      </c>
      <c r="L13136" t="s">
        <v>13751</v>
      </c>
      <c r="P13136">
        <v>10</v>
      </c>
      <c r="Q13136">
        <v>15.2</v>
      </c>
      <c r="R13136">
        <v>9.35</v>
      </c>
      <c r="S13136" t="b">
        <v>0</v>
      </c>
      <c r="T13136" t="b">
        <v>0</v>
      </c>
      <c r="U13136" t="b">
        <v>1</v>
      </c>
      <c r="V13136">
        <v>29400</v>
      </c>
      <c r="W13136">
        <v>21600</v>
      </c>
      <c r="X13136">
        <v>2.1</v>
      </c>
      <c r="Y13136">
        <v>26000</v>
      </c>
      <c r="Z13136">
        <v>2.2799999999999998</v>
      </c>
    </row>
    <row r="13137" spans="1:26">
      <c r="A13137">
        <v>213369636</v>
      </c>
      <c r="B13137" t="s">
        <v>13061</v>
      </c>
      <c r="C13137" t="s">
        <v>3597</v>
      </c>
      <c r="D13137" t="s">
        <v>3698</v>
      </c>
      <c r="E13137" t="s">
        <v>3699</v>
      </c>
      <c r="F13137" t="s">
        <v>3600</v>
      </c>
      <c r="G13137">
        <v>213369636</v>
      </c>
      <c r="I13137" t="s">
        <v>3700</v>
      </c>
      <c r="J13137" t="s">
        <v>9335</v>
      </c>
      <c r="K13137" t="s">
        <v>3688</v>
      </c>
      <c r="L13137" t="s">
        <v>13761</v>
      </c>
      <c r="P13137">
        <v>10.5</v>
      </c>
      <c r="Q13137">
        <v>15.2</v>
      </c>
      <c r="R13137">
        <v>9.5</v>
      </c>
      <c r="S13137" t="b">
        <v>0</v>
      </c>
      <c r="T13137" t="b">
        <v>0</v>
      </c>
      <c r="U13137" t="b">
        <v>1</v>
      </c>
      <c r="V13137">
        <v>29800</v>
      </c>
      <c r="W13137">
        <v>21600</v>
      </c>
      <c r="X13137">
        <v>2.1</v>
      </c>
      <c r="Y13137">
        <v>26000</v>
      </c>
      <c r="Z13137">
        <v>2.2799999999999998</v>
      </c>
    </row>
    <row r="13138" spans="1:26">
      <c r="A13138">
        <v>213369637</v>
      </c>
      <c r="B13138" t="s">
        <v>13061</v>
      </c>
      <c r="C13138" t="s">
        <v>3597</v>
      </c>
      <c r="D13138" t="s">
        <v>3698</v>
      </c>
      <c r="E13138" t="s">
        <v>3699</v>
      </c>
      <c r="F13138" t="s">
        <v>3600</v>
      </c>
      <c r="G13138">
        <v>213369637</v>
      </c>
      <c r="I13138" t="s">
        <v>3700</v>
      </c>
      <c r="J13138" t="s">
        <v>9347</v>
      </c>
      <c r="K13138" t="s">
        <v>3688</v>
      </c>
      <c r="L13138" t="s">
        <v>13763</v>
      </c>
      <c r="P13138">
        <v>9.5</v>
      </c>
      <c r="Q13138">
        <v>15.2</v>
      </c>
      <c r="R13138">
        <v>8.1999999999999993</v>
      </c>
      <c r="S13138" t="b">
        <v>0</v>
      </c>
      <c r="T13138" t="b">
        <v>0</v>
      </c>
      <c r="U13138" t="b">
        <v>0</v>
      </c>
      <c r="V13138">
        <v>33800</v>
      </c>
      <c r="W13138">
        <v>26400</v>
      </c>
      <c r="X13138">
        <v>2.1</v>
      </c>
      <c r="Y13138">
        <v>30400</v>
      </c>
      <c r="Z13138">
        <v>2</v>
      </c>
    </row>
    <row r="13139" spans="1:26">
      <c r="A13139">
        <v>213369638</v>
      </c>
      <c r="B13139" t="s">
        <v>13061</v>
      </c>
      <c r="C13139" t="s">
        <v>3597</v>
      </c>
      <c r="D13139" t="s">
        <v>3698</v>
      </c>
      <c r="E13139" t="s">
        <v>3699</v>
      </c>
      <c r="F13139" t="s">
        <v>3600</v>
      </c>
      <c r="G13139">
        <v>213369638</v>
      </c>
      <c r="I13139" t="s">
        <v>3700</v>
      </c>
      <c r="J13139" t="s">
        <v>9347</v>
      </c>
      <c r="K13139" t="s">
        <v>3688</v>
      </c>
      <c r="L13139" t="s">
        <v>13751</v>
      </c>
      <c r="P13139">
        <v>9.5</v>
      </c>
      <c r="Q13139">
        <v>15.2</v>
      </c>
      <c r="R13139">
        <v>8.3000000000000007</v>
      </c>
      <c r="S13139" t="b">
        <v>0</v>
      </c>
      <c r="T13139" t="b">
        <v>0</v>
      </c>
      <c r="U13139" t="b">
        <v>0</v>
      </c>
      <c r="V13139">
        <v>34400</v>
      </c>
      <c r="W13139">
        <v>26400</v>
      </c>
      <c r="X13139">
        <v>2.1</v>
      </c>
      <c r="Y13139">
        <v>30400</v>
      </c>
      <c r="Z13139">
        <v>2</v>
      </c>
    </row>
    <row r="13140" spans="1:26">
      <c r="A13140">
        <v>213369639</v>
      </c>
      <c r="B13140" t="s">
        <v>13061</v>
      </c>
      <c r="C13140" t="s">
        <v>3597</v>
      </c>
      <c r="D13140" t="s">
        <v>3698</v>
      </c>
      <c r="E13140" t="s">
        <v>3699</v>
      </c>
      <c r="F13140" t="s">
        <v>3600</v>
      </c>
      <c r="G13140">
        <v>213369639</v>
      </c>
      <c r="I13140" t="s">
        <v>3700</v>
      </c>
      <c r="J13140" t="s">
        <v>9347</v>
      </c>
      <c r="K13140" t="s">
        <v>3688</v>
      </c>
      <c r="L13140" t="s">
        <v>13761</v>
      </c>
      <c r="P13140">
        <v>9.5</v>
      </c>
      <c r="Q13140">
        <v>15.2</v>
      </c>
      <c r="R13140">
        <v>8.4499999999999993</v>
      </c>
      <c r="S13140" t="b">
        <v>0</v>
      </c>
      <c r="T13140" t="b">
        <v>0</v>
      </c>
      <c r="U13140" t="b">
        <v>0</v>
      </c>
      <c r="V13140">
        <v>34600</v>
      </c>
      <c r="W13140">
        <v>26400</v>
      </c>
      <c r="X13140">
        <v>2.1</v>
      </c>
      <c r="Y13140">
        <v>30400</v>
      </c>
      <c r="Z13140">
        <v>2</v>
      </c>
    </row>
    <row r="13141" spans="1:26">
      <c r="A13141">
        <v>213369640</v>
      </c>
      <c r="B13141" t="s">
        <v>13061</v>
      </c>
      <c r="C13141" t="s">
        <v>3597</v>
      </c>
      <c r="D13141" t="s">
        <v>3698</v>
      </c>
      <c r="E13141" t="s">
        <v>3699</v>
      </c>
      <c r="F13141" t="s">
        <v>3600</v>
      </c>
      <c r="G13141">
        <v>213369640</v>
      </c>
      <c r="I13141" t="s">
        <v>3700</v>
      </c>
      <c r="J13141" t="s">
        <v>9324</v>
      </c>
      <c r="K13141" t="s">
        <v>3688</v>
      </c>
      <c r="L13141" t="s">
        <v>13763</v>
      </c>
      <c r="P13141">
        <v>10</v>
      </c>
      <c r="Q13141">
        <v>15.2</v>
      </c>
      <c r="R13141">
        <v>9.1999999999999993</v>
      </c>
      <c r="S13141" t="b">
        <v>0</v>
      </c>
      <c r="T13141" t="b">
        <v>0</v>
      </c>
      <c r="U13141" t="b">
        <v>1</v>
      </c>
      <c r="V13141">
        <v>29000</v>
      </c>
      <c r="W13141">
        <v>21600</v>
      </c>
      <c r="X13141">
        <v>2.1</v>
      </c>
      <c r="Y13141">
        <v>26000</v>
      </c>
      <c r="Z13141">
        <v>2.2799999999999998</v>
      </c>
    </row>
    <row r="13142" spans="1:26">
      <c r="A13142">
        <v>213369641</v>
      </c>
      <c r="B13142" t="s">
        <v>13061</v>
      </c>
      <c r="C13142" t="s">
        <v>3597</v>
      </c>
      <c r="D13142" t="s">
        <v>3698</v>
      </c>
      <c r="E13142" t="s">
        <v>3699</v>
      </c>
      <c r="F13142" t="s">
        <v>3600</v>
      </c>
      <c r="G13142">
        <v>213369641</v>
      </c>
      <c r="I13142" t="s">
        <v>3700</v>
      </c>
      <c r="J13142" t="s">
        <v>9361</v>
      </c>
      <c r="K13142" t="s">
        <v>3688</v>
      </c>
      <c r="L13142" t="s">
        <v>13763</v>
      </c>
      <c r="P13142">
        <v>9.5</v>
      </c>
      <c r="Q13142">
        <v>15.2</v>
      </c>
      <c r="R13142">
        <v>8.1999999999999993</v>
      </c>
      <c r="S13142" t="b">
        <v>0</v>
      </c>
      <c r="T13142" t="b">
        <v>0</v>
      </c>
      <c r="U13142" t="b">
        <v>0</v>
      </c>
      <c r="V13142">
        <v>33800</v>
      </c>
      <c r="W13142">
        <v>26400</v>
      </c>
      <c r="X13142">
        <v>2.1</v>
      </c>
      <c r="Y13142">
        <v>30400</v>
      </c>
      <c r="Z13142">
        <v>2</v>
      </c>
    </row>
    <row r="13143" spans="1:26">
      <c r="A13143">
        <v>213369596</v>
      </c>
      <c r="B13143" t="s">
        <v>13061</v>
      </c>
      <c r="C13143" t="s">
        <v>3597</v>
      </c>
      <c r="D13143" t="s">
        <v>3698</v>
      </c>
      <c r="E13143" t="s">
        <v>3699</v>
      </c>
      <c r="F13143" t="s">
        <v>3600</v>
      </c>
      <c r="G13143">
        <v>213369596</v>
      </c>
      <c r="I13143" t="s">
        <v>3700</v>
      </c>
      <c r="J13143" t="s">
        <v>6709</v>
      </c>
      <c r="K13143" t="s">
        <v>3688</v>
      </c>
      <c r="L13143" t="s">
        <v>13787</v>
      </c>
      <c r="P13143">
        <v>10</v>
      </c>
      <c r="Q13143">
        <v>16</v>
      </c>
      <c r="R13143">
        <v>8.6</v>
      </c>
      <c r="S13143" t="b">
        <v>0</v>
      </c>
      <c r="T13143" t="b">
        <v>0</v>
      </c>
      <c r="U13143" t="b">
        <v>1</v>
      </c>
      <c r="V13143">
        <v>22400</v>
      </c>
      <c r="W13143">
        <v>19800</v>
      </c>
      <c r="X13143">
        <v>2.1</v>
      </c>
      <c r="Y13143">
        <v>31500</v>
      </c>
      <c r="Z13143">
        <v>2.72</v>
      </c>
    </row>
    <row r="13144" spans="1:26">
      <c r="A13144">
        <v>213369597</v>
      </c>
      <c r="B13144" t="s">
        <v>13061</v>
      </c>
      <c r="C13144" t="s">
        <v>3597</v>
      </c>
      <c r="D13144" t="s">
        <v>3698</v>
      </c>
      <c r="E13144" t="s">
        <v>3699</v>
      </c>
      <c r="F13144" t="s">
        <v>3600</v>
      </c>
      <c r="G13144">
        <v>213369597</v>
      </c>
      <c r="I13144" t="s">
        <v>3700</v>
      </c>
      <c r="J13144" t="s">
        <v>6365</v>
      </c>
      <c r="K13144" t="s">
        <v>3688</v>
      </c>
      <c r="L13144" t="s">
        <v>13788</v>
      </c>
      <c r="P13144">
        <v>9</v>
      </c>
      <c r="Q13144">
        <v>15.2</v>
      </c>
      <c r="R13144">
        <v>8.4499999999999993</v>
      </c>
      <c r="S13144" t="b">
        <v>0</v>
      </c>
      <c r="T13144" t="b">
        <v>0</v>
      </c>
      <c r="U13144" t="b">
        <v>0</v>
      </c>
      <c r="V13144">
        <v>52500</v>
      </c>
      <c r="W13144">
        <v>33000</v>
      </c>
      <c r="X13144">
        <v>2.1</v>
      </c>
      <c r="Y13144">
        <v>39000</v>
      </c>
      <c r="Z13144">
        <v>2.2000000000000002</v>
      </c>
    </row>
    <row r="13145" spans="1:26">
      <c r="A13145">
        <v>213369598</v>
      </c>
      <c r="B13145" t="s">
        <v>13061</v>
      </c>
      <c r="C13145" t="s">
        <v>3597</v>
      </c>
      <c r="D13145" t="s">
        <v>3698</v>
      </c>
      <c r="E13145" t="s">
        <v>3699</v>
      </c>
      <c r="F13145" t="s">
        <v>3600</v>
      </c>
      <c r="G13145">
        <v>213369598</v>
      </c>
      <c r="I13145" t="s">
        <v>3700</v>
      </c>
      <c r="J13145" t="s">
        <v>9286</v>
      </c>
      <c r="K13145" t="s">
        <v>3688</v>
      </c>
      <c r="L13145" t="s">
        <v>13766</v>
      </c>
      <c r="P13145">
        <v>9.5</v>
      </c>
      <c r="Q13145">
        <v>15.2</v>
      </c>
      <c r="R13145">
        <v>7.85</v>
      </c>
      <c r="S13145" t="b">
        <v>0</v>
      </c>
      <c r="T13145" t="b">
        <v>0</v>
      </c>
      <c r="U13145" t="b">
        <v>0</v>
      </c>
      <c r="V13145">
        <v>17100</v>
      </c>
      <c r="W13145">
        <v>11900</v>
      </c>
      <c r="X13145">
        <v>2.1</v>
      </c>
      <c r="Y13145">
        <v>14000</v>
      </c>
      <c r="Z13145">
        <v>2.21</v>
      </c>
    </row>
    <row r="13146" spans="1:26">
      <c r="A13146">
        <v>213369599</v>
      </c>
      <c r="B13146" t="s">
        <v>13061</v>
      </c>
      <c r="C13146" t="s">
        <v>3597</v>
      </c>
      <c r="D13146" t="s">
        <v>3698</v>
      </c>
      <c r="E13146" t="s">
        <v>3699</v>
      </c>
      <c r="F13146" t="s">
        <v>3600</v>
      </c>
      <c r="G13146">
        <v>213369599</v>
      </c>
      <c r="I13146" t="s">
        <v>3700</v>
      </c>
      <c r="J13146" t="s">
        <v>9286</v>
      </c>
      <c r="K13146" t="s">
        <v>3688</v>
      </c>
      <c r="L13146" t="s">
        <v>13765</v>
      </c>
      <c r="P13146">
        <v>10</v>
      </c>
      <c r="Q13146">
        <v>15.2</v>
      </c>
      <c r="R13146">
        <v>8.0500000000000007</v>
      </c>
      <c r="S13146" t="b">
        <v>0</v>
      </c>
      <c r="T13146" t="b">
        <v>0</v>
      </c>
      <c r="U13146" t="b">
        <v>0</v>
      </c>
      <c r="V13146">
        <v>17600</v>
      </c>
      <c r="W13146">
        <v>11900</v>
      </c>
      <c r="X13146">
        <v>2.1</v>
      </c>
      <c r="Y13146">
        <v>14000</v>
      </c>
      <c r="Z13146">
        <v>2.21</v>
      </c>
    </row>
    <row r="13147" spans="1:26">
      <c r="A13147">
        <v>213369644</v>
      </c>
      <c r="B13147" t="s">
        <v>13061</v>
      </c>
      <c r="C13147" t="s">
        <v>3597</v>
      </c>
      <c r="D13147" t="s">
        <v>3698</v>
      </c>
      <c r="E13147" t="s">
        <v>3699</v>
      </c>
      <c r="F13147" t="s">
        <v>3600</v>
      </c>
      <c r="G13147">
        <v>213369644</v>
      </c>
      <c r="I13147" t="s">
        <v>3700</v>
      </c>
      <c r="J13147" t="s">
        <v>6710</v>
      </c>
      <c r="K13147" t="s">
        <v>3688</v>
      </c>
      <c r="L13147" t="s">
        <v>13787</v>
      </c>
      <c r="P13147">
        <v>11</v>
      </c>
      <c r="Q13147">
        <v>16</v>
      </c>
      <c r="R13147">
        <v>8.65</v>
      </c>
      <c r="S13147" t="b">
        <v>0</v>
      </c>
      <c r="T13147" t="b">
        <v>0</v>
      </c>
      <c r="U13147" t="b">
        <v>1</v>
      </c>
      <c r="V13147">
        <v>17100</v>
      </c>
      <c r="W13147">
        <v>13500</v>
      </c>
      <c r="X13147">
        <v>2.1</v>
      </c>
      <c r="Y13147">
        <v>22000</v>
      </c>
      <c r="Z13147">
        <v>2.4500000000000002</v>
      </c>
    </row>
    <row r="13148" spans="1:26">
      <c r="A13148">
        <v>213369645</v>
      </c>
      <c r="B13148" t="s">
        <v>13061</v>
      </c>
      <c r="C13148" t="s">
        <v>3597</v>
      </c>
      <c r="D13148" t="s">
        <v>3698</v>
      </c>
      <c r="E13148" t="s">
        <v>3699</v>
      </c>
      <c r="F13148" t="s">
        <v>3600</v>
      </c>
      <c r="G13148">
        <v>213369645</v>
      </c>
      <c r="I13148" t="s">
        <v>3700</v>
      </c>
      <c r="J13148" t="s">
        <v>6358</v>
      </c>
      <c r="K13148" t="s">
        <v>3688</v>
      </c>
      <c r="L13148" t="s">
        <v>13766</v>
      </c>
      <c r="P13148">
        <v>9</v>
      </c>
      <c r="Q13148">
        <v>15.2</v>
      </c>
      <c r="R13148">
        <v>8.85</v>
      </c>
      <c r="S13148" t="b">
        <v>0</v>
      </c>
      <c r="T13148" t="b">
        <v>0</v>
      </c>
      <c r="U13148" t="b">
        <v>0</v>
      </c>
      <c r="V13148">
        <v>22400</v>
      </c>
      <c r="W13148">
        <v>20800</v>
      </c>
      <c r="X13148">
        <v>2.1</v>
      </c>
      <c r="Y13148">
        <v>22000</v>
      </c>
      <c r="Z13148">
        <v>2.8</v>
      </c>
    </row>
    <row r="13149" spans="1:26">
      <c r="A13149">
        <v>213369646</v>
      </c>
      <c r="B13149" t="s">
        <v>13061</v>
      </c>
      <c r="C13149" t="s">
        <v>3597</v>
      </c>
      <c r="D13149" t="s">
        <v>3698</v>
      </c>
      <c r="E13149" t="s">
        <v>3699</v>
      </c>
      <c r="F13149" t="s">
        <v>3600</v>
      </c>
      <c r="G13149">
        <v>213369646</v>
      </c>
      <c r="I13149" t="s">
        <v>3700</v>
      </c>
      <c r="J13149" t="s">
        <v>6358</v>
      </c>
      <c r="K13149" t="s">
        <v>3688</v>
      </c>
      <c r="L13149" t="s">
        <v>13765</v>
      </c>
      <c r="P13149">
        <v>9.5</v>
      </c>
      <c r="Q13149">
        <v>15.2</v>
      </c>
      <c r="R13149">
        <v>9.0500000000000007</v>
      </c>
      <c r="S13149" t="b">
        <v>0</v>
      </c>
      <c r="T13149" t="b">
        <v>0</v>
      </c>
      <c r="U13149" t="b">
        <v>0</v>
      </c>
      <c r="V13149">
        <v>23000</v>
      </c>
      <c r="W13149">
        <v>20800</v>
      </c>
      <c r="X13149">
        <v>2.1</v>
      </c>
      <c r="Y13149">
        <v>22000</v>
      </c>
      <c r="Z13149">
        <v>2.8</v>
      </c>
    </row>
    <row r="13150" spans="1:26">
      <c r="A13150">
        <v>213369647</v>
      </c>
      <c r="B13150" t="s">
        <v>13061</v>
      </c>
      <c r="C13150" t="s">
        <v>3597</v>
      </c>
      <c r="D13150" t="s">
        <v>3698</v>
      </c>
      <c r="E13150" t="s">
        <v>3699</v>
      </c>
      <c r="F13150" t="s">
        <v>3600</v>
      </c>
      <c r="G13150">
        <v>213369647</v>
      </c>
      <c r="I13150" t="s">
        <v>3700</v>
      </c>
      <c r="J13150" t="s">
        <v>5917</v>
      </c>
      <c r="K13150" t="s">
        <v>3688</v>
      </c>
      <c r="L13150" t="s">
        <v>13786</v>
      </c>
      <c r="P13150">
        <v>10.5</v>
      </c>
      <c r="Q13150">
        <v>15.2</v>
      </c>
      <c r="R13150">
        <v>8.4</v>
      </c>
      <c r="S13150" t="b">
        <v>0</v>
      </c>
      <c r="T13150" t="b">
        <v>0</v>
      </c>
      <c r="U13150" t="b">
        <v>1</v>
      </c>
      <c r="V13150">
        <v>22200</v>
      </c>
      <c r="W13150">
        <v>14000</v>
      </c>
      <c r="X13150">
        <v>2.1</v>
      </c>
      <c r="Y13150">
        <v>23100</v>
      </c>
      <c r="Z13150">
        <v>1.99</v>
      </c>
    </row>
    <row r="13151" spans="1:26">
      <c r="A13151">
        <v>213369648</v>
      </c>
      <c r="B13151" t="s">
        <v>13061</v>
      </c>
      <c r="C13151" t="s">
        <v>3597</v>
      </c>
      <c r="D13151" t="s">
        <v>3698</v>
      </c>
      <c r="E13151" t="s">
        <v>3699</v>
      </c>
      <c r="F13151" t="s">
        <v>3600</v>
      </c>
      <c r="G13151">
        <v>213369648</v>
      </c>
      <c r="I13151" t="s">
        <v>3700</v>
      </c>
      <c r="J13151" t="s">
        <v>5917</v>
      </c>
      <c r="K13151" t="s">
        <v>3688</v>
      </c>
      <c r="L13151" t="s">
        <v>13785</v>
      </c>
      <c r="P13151">
        <v>10.5</v>
      </c>
      <c r="Q13151">
        <v>15.2</v>
      </c>
      <c r="R13151">
        <v>8.4</v>
      </c>
      <c r="S13151" t="b">
        <v>0</v>
      </c>
      <c r="T13151" t="b">
        <v>0</v>
      </c>
      <c r="U13151" t="b">
        <v>1</v>
      </c>
      <c r="V13151">
        <v>22200</v>
      </c>
      <c r="W13151">
        <v>14000</v>
      </c>
      <c r="X13151">
        <v>2.1</v>
      </c>
      <c r="Y13151">
        <v>23100</v>
      </c>
      <c r="Z13151">
        <v>1.99</v>
      </c>
    </row>
    <row r="13152" spans="1:26">
      <c r="A13152">
        <v>213369649</v>
      </c>
      <c r="B13152" t="s">
        <v>13061</v>
      </c>
      <c r="C13152" t="s">
        <v>3597</v>
      </c>
      <c r="D13152" t="s">
        <v>3698</v>
      </c>
      <c r="E13152" t="s">
        <v>3699</v>
      </c>
      <c r="F13152" t="s">
        <v>3600</v>
      </c>
      <c r="G13152">
        <v>213369649</v>
      </c>
      <c r="I13152" t="s">
        <v>3700</v>
      </c>
      <c r="J13152" t="s">
        <v>5917</v>
      </c>
      <c r="K13152" t="s">
        <v>3688</v>
      </c>
      <c r="L13152" t="s">
        <v>13784</v>
      </c>
      <c r="P13152">
        <v>10.5</v>
      </c>
      <c r="Q13152">
        <v>15.2</v>
      </c>
      <c r="R13152">
        <v>8.4</v>
      </c>
      <c r="S13152" t="b">
        <v>0</v>
      </c>
      <c r="T13152" t="b">
        <v>0</v>
      </c>
      <c r="U13152" t="b">
        <v>1</v>
      </c>
      <c r="V13152">
        <v>22400</v>
      </c>
      <c r="W13152">
        <v>14000</v>
      </c>
      <c r="X13152">
        <v>2.1</v>
      </c>
      <c r="Y13152">
        <v>23100</v>
      </c>
      <c r="Z13152">
        <v>1.99</v>
      </c>
    </row>
    <row r="13153" spans="1:26">
      <c r="A13153">
        <v>213369650</v>
      </c>
      <c r="B13153" t="s">
        <v>13061</v>
      </c>
      <c r="C13153" t="s">
        <v>3597</v>
      </c>
      <c r="D13153" t="s">
        <v>3698</v>
      </c>
      <c r="E13153" t="s">
        <v>3699</v>
      </c>
      <c r="F13153" t="s">
        <v>3600</v>
      </c>
      <c r="G13153">
        <v>213369650</v>
      </c>
      <c r="I13153" t="s">
        <v>3700</v>
      </c>
      <c r="J13153" t="s">
        <v>5917</v>
      </c>
      <c r="K13153" t="s">
        <v>3688</v>
      </c>
      <c r="L13153" t="s">
        <v>13751</v>
      </c>
      <c r="P13153">
        <v>10.5</v>
      </c>
      <c r="Q13153">
        <v>15.2</v>
      </c>
      <c r="R13153">
        <v>8.4</v>
      </c>
      <c r="S13153" t="b">
        <v>0</v>
      </c>
      <c r="T13153" t="b">
        <v>0</v>
      </c>
      <c r="U13153" t="b">
        <v>1</v>
      </c>
      <c r="V13153">
        <v>22400</v>
      </c>
      <c r="W13153">
        <v>14000</v>
      </c>
      <c r="X13153">
        <v>2.1</v>
      </c>
      <c r="Y13153">
        <v>23100</v>
      </c>
      <c r="Z13153">
        <v>1.99</v>
      </c>
    </row>
    <row r="13154" spans="1:26">
      <c r="A13154">
        <v>213369651</v>
      </c>
      <c r="B13154" t="s">
        <v>13061</v>
      </c>
      <c r="C13154" t="s">
        <v>3597</v>
      </c>
      <c r="D13154" t="s">
        <v>3698</v>
      </c>
      <c r="E13154" t="s">
        <v>3699</v>
      </c>
      <c r="F13154" t="s">
        <v>3600</v>
      </c>
      <c r="G13154">
        <v>213369651</v>
      </c>
      <c r="I13154" t="s">
        <v>3700</v>
      </c>
      <c r="J13154" t="s">
        <v>5917</v>
      </c>
      <c r="K13154" t="s">
        <v>3688</v>
      </c>
      <c r="L13154" t="s">
        <v>13769</v>
      </c>
      <c r="P13154">
        <v>11</v>
      </c>
      <c r="Q13154">
        <v>15.2</v>
      </c>
      <c r="R13154">
        <v>8.5</v>
      </c>
      <c r="S13154" t="b">
        <v>0</v>
      </c>
      <c r="T13154" t="b">
        <v>0</v>
      </c>
      <c r="U13154" t="b">
        <v>1</v>
      </c>
      <c r="V13154">
        <v>22800</v>
      </c>
      <c r="W13154">
        <v>14000</v>
      </c>
      <c r="X13154">
        <v>2.1</v>
      </c>
      <c r="Y13154">
        <v>23100</v>
      </c>
      <c r="Z13154">
        <v>1.99</v>
      </c>
    </row>
    <row r="13155" spans="1:26">
      <c r="A13155">
        <v>213369652</v>
      </c>
      <c r="B13155" t="s">
        <v>13061</v>
      </c>
      <c r="C13155" t="s">
        <v>3597</v>
      </c>
      <c r="D13155" t="s">
        <v>3698</v>
      </c>
      <c r="E13155" t="s">
        <v>3699</v>
      </c>
      <c r="F13155" t="s">
        <v>3600</v>
      </c>
      <c r="G13155">
        <v>213369652</v>
      </c>
      <c r="I13155" t="s">
        <v>3700</v>
      </c>
      <c r="J13155" t="s">
        <v>5917</v>
      </c>
      <c r="K13155" t="s">
        <v>3688</v>
      </c>
      <c r="L13155" t="s">
        <v>13783</v>
      </c>
      <c r="P13155">
        <v>10.5</v>
      </c>
      <c r="Q13155">
        <v>15.2</v>
      </c>
      <c r="R13155">
        <v>8.5</v>
      </c>
      <c r="S13155" t="b">
        <v>0</v>
      </c>
      <c r="T13155" t="b">
        <v>0</v>
      </c>
      <c r="U13155" t="b">
        <v>1</v>
      </c>
      <c r="V13155">
        <v>22600</v>
      </c>
      <c r="W13155">
        <v>14000</v>
      </c>
      <c r="X13155">
        <v>2.1</v>
      </c>
      <c r="Y13155">
        <v>23100</v>
      </c>
      <c r="Z13155">
        <v>1.99</v>
      </c>
    </row>
    <row r="13156" spans="1:26">
      <c r="A13156">
        <v>213369653</v>
      </c>
      <c r="B13156" t="s">
        <v>13061</v>
      </c>
      <c r="C13156" t="s">
        <v>3597</v>
      </c>
      <c r="D13156" t="s">
        <v>3698</v>
      </c>
      <c r="E13156" t="s">
        <v>3699</v>
      </c>
      <c r="F13156" t="s">
        <v>3600</v>
      </c>
      <c r="G13156">
        <v>213369653</v>
      </c>
      <c r="I13156" t="s">
        <v>3700</v>
      </c>
      <c r="J13156" t="s">
        <v>5917</v>
      </c>
      <c r="K13156" t="s">
        <v>3688</v>
      </c>
      <c r="L13156" t="s">
        <v>13782</v>
      </c>
      <c r="P13156">
        <v>11</v>
      </c>
      <c r="Q13156">
        <v>15.2</v>
      </c>
      <c r="R13156">
        <v>8.5</v>
      </c>
      <c r="S13156" t="b">
        <v>0</v>
      </c>
      <c r="T13156" t="b">
        <v>0</v>
      </c>
      <c r="U13156" t="b">
        <v>1</v>
      </c>
      <c r="V13156">
        <v>22800</v>
      </c>
      <c r="W13156">
        <v>14000</v>
      </c>
      <c r="X13156">
        <v>2.1</v>
      </c>
      <c r="Y13156">
        <v>23100</v>
      </c>
      <c r="Z13156">
        <v>1.99</v>
      </c>
    </row>
    <row r="13157" spans="1:26">
      <c r="A13157">
        <v>213369654</v>
      </c>
      <c r="B13157" t="s">
        <v>13061</v>
      </c>
      <c r="C13157" t="s">
        <v>3597</v>
      </c>
      <c r="D13157" t="s">
        <v>3698</v>
      </c>
      <c r="E13157" t="s">
        <v>3699</v>
      </c>
      <c r="F13157" t="s">
        <v>3600</v>
      </c>
      <c r="G13157">
        <v>213369654</v>
      </c>
      <c r="I13157" t="s">
        <v>3700</v>
      </c>
      <c r="J13157" t="s">
        <v>5917</v>
      </c>
      <c r="K13157" t="s">
        <v>3688</v>
      </c>
      <c r="L13157" t="s">
        <v>13781</v>
      </c>
      <c r="P13157">
        <v>11</v>
      </c>
      <c r="Q13157">
        <v>15.2</v>
      </c>
      <c r="R13157">
        <v>8.5</v>
      </c>
      <c r="S13157" t="b">
        <v>0</v>
      </c>
      <c r="T13157" t="b">
        <v>0</v>
      </c>
      <c r="U13157" t="b">
        <v>1</v>
      </c>
      <c r="V13157">
        <v>22800</v>
      </c>
      <c r="W13157">
        <v>14000</v>
      </c>
      <c r="X13157">
        <v>2.1</v>
      </c>
      <c r="Y13157">
        <v>23100</v>
      </c>
      <c r="Z13157">
        <v>1.99</v>
      </c>
    </row>
    <row r="13158" spans="1:26">
      <c r="A13158">
        <v>213369655</v>
      </c>
      <c r="B13158" t="s">
        <v>13061</v>
      </c>
      <c r="C13158" t="s">
        <v>3597</v>
      </c>
      <c r="D13158" t="s">
        <v>3698</v>
      </c>
      <c r="E13158" t="s">
        <v>3699</v>
      </c>
      <c r="F13158" t="s">
        <v>3600</v>
      </c>
      <c r="G13158">
        <v>213369655</v>
      </c>
      <c r="I13158" t="s">
        <v>3700</v>
      </c>
      <c r="J13158" t="s">
        <v>5919</v>
      </c>
      <c r="K13158" t="s">
        <v>3688</v>
      </c>
      <c r="L13158" t="s">
        <v>13780</v>
      </c>
      <c r="P13158">
        <v>10</v>
      </c>
      <c r="Q13158">
        <v>15.2</v>
      </c>
      <c r="R13158">
        <v>8.35</v>
      </c>
      <c r="S13158" t="b">
        <v>0</v>
      </c>
      <c r="T13158" t="b">
        <v>0</v>
      </c>
      <c r="U13158" t="b">
        <v>1</v>
      </c>
      <c r="V13158">
        <v>47000</v>
      </c>
      <c r="W13158">
        <v>30200</v>
      </c>
      <c r="X13158">
        <v>2.1</v>
      </c>
      <c r="Y13158">
        <v>36900</v>
      </c>
      <c r="Z13158">
        <v>2.08</v>
      </c>
    </row>
    <row r="13159" spans="1:26">
      <c r="A13159">
        <v>213369656</v>
      </c>
      <c r="B13159" t="s">
        <v>13061</v>
      </c>
      <c r="C13159" t="s">
        <v>3597</v>
      </c>
      <c r="D13159" t="s">
        <v>3698</v>
      </c>
      <c r="E13159" t="s">
        <v>3699</v>
      </c>
      <c r="F13159" t="s">
        <v>3600</v>
      </c>
      <c r="G13159">
        <v>213369656</v>
      </c>
      <c r="I13159" t="s">
        <v>3700</v>
      </c>
      <c r="J13159" t="s">
        <v>5919</v>
      </c>
      <c r="K13159" t="s">
        <v>3688</v>
      </c>
      <c r="L13159" t="s">
        <v>13503</v>
      </c>
      <c r="P13159">
        <v>10</v>
      </c>
      <c r="Q13159">
        <v>15.2</v>
      </c>
      <c r="R13159">
        <v>8.35</v>
      </c>
      <c r="S13159" t="b">
        <v>0</v>
      </c>
      <c r="T13159" t="b">
        <v>0</v>
      </c>
      <c r="U13159" t="b">
        <v>1</v>
      </c>
      <c r="V13159">
        <v>47000</v>
      </c>
      <c r="W13159">
        <v>30200</v>
      </c>
      <c r="X13159">
        <v>2.1</v>
      </c>
      <c r="Y13159">
        <v>36900</v>
      </c>
      <c r="Z13159">
        <v>2.08</v>
      </c>
    </row>
    <row r="13160" spans="1:26">
      <c r="A13160">
        <v>213369657</v>
      </c>
      <c r="B13160" t="s">
        <v>13061</v>
      </c>
      <c r="C13160" t="s">
        <v>3597</v>
      </c>
      <c r="D13160" t="s">
        <v>3698</v>
      </c>
      <c r="E13160" t="s">
        <v>3699</v>
      </c>
      <c r="F13160" t="s">
        <v>3600</v>
      </c>
      <c r="G13160">
        <v>213369657</v>
      </c>
      <c r="I13160" t="s">
        <v>3700</v>
      </c>
      <c r="J13160" t="s">
        <v>5919</v>
      </c>
      <c r="K13160" t="s">
        <v>3688</v>
      </c>
      <c r="L13160" t="s">
        <v>13772</v>
      </c>
      <c r="P13160">
        <v>10</v>
      </c>
      <c r="Q13160">
        <v>15.2</v>
      </c>
      <c r="R13160">
        <v>8.4</v>
      </c>
      <c r="S13160" t="b">
        <v>0</v>
      </c>
      <c r="T13160" t="b">
        <v>0</v>
      </c>
      <c r="U13160" t="b">
        <v>1</v>
      </c>
      <c r="V13160">
        <v>47000</v>
      </c>
      <c r="W13160">
        <v>30200</v>
      </c>
      <c r="X13160">
        <v>2.1</v>
      </c>
      <c r="Y13160">
        <v>36900</v>
      </c>
      <c r="Z13160">
        <v>2.08</v>
      </c>
    </row>
    <row r="13161" spans="1:26">
      <c r="A13161">
        <v>213369658</v>
      </c>
      <c r="B13161" t="s">
        <v>13061</v>
      </c>
      <c r="C13161" t="s">
        <v>3597</v>
      </c>
      <c r="D13161" t="s">
        <v>3698</v>
      </c>
      <c r="E13161" t="s">
        <v>3699</v>
      </c>
      <c r="F13161" t="s">
        <v>3600</v>
      </c>
      <c r="G13161">
        <v>213369658</v>
      </c>
      <c r="I13161" t="s">
        <v>3700</v>
      </c>
      <c r="J13161" t="s">
        <v>5919</v>
      </c>
      <c r="K13161" t="s">
        <v>3688</v>
      </c>
      <c r="L13161" t="s">
        <v>13513</v>
      </c>
      <c r="P13161">
        <v>10</v>
      </c>
      <c r="Q13161">
        <v>15.2</v>
      </c>
      <c r="R13161">
        <v>8.4</v>
      </c>
      <c r="S13161" t="b">
        <v>0</v>
      </c>
      <c r="T13161" t="b">
        <v>0</v>
      </c>
      <c r="U13161" t="b">
        <v>1</v>
      </c>
      <c r="V13161">
        <v>47000</v>
      </c>
      <c r="W13161">
        <v>30200</v>
      </c>
      <c r="X13161">
        <v>2.1</v>
      </c>
      <c r="Y13161">
        <v>36900</v>
      </c>
      <c r="Z13161">
        <v>2.08</v>
      </c>
    </row>
    <row r="13162" spans="1:26">
      <c r="A13162">
        <v>213369659</v>
      </c>
      <c r="B13162" t="s">
        <v>13061</v>
      </c>
      <c r="C13162" t="s">
        <v>3597</v>
      </c>
      <c r="D13162" t="s">
        <v>3698</v>
      </c>
      <c r="E13162" t="s">
        <v>3699</v>
      </c>
      <c r="F13162" t="s">
        <v>3600</v>
      </c>
      <c r="G13162">
        <v>213369659</v>
      </c>
      <c r="I13162" t="s">
        <v>3700</v>
      </c>
      <c r="J13162" t="s">
        <v>5919</v>
      </c>
      <c r="K13162" t="s">
        <v>3688</v>
      </c>
      <c r="L13162" t="s">
        <v>13779</v>
      </c>
      <c r="P13162">
        <v>10</v>
      </c>
      <c r="Q13162">
        <v>15.2</v>
      </c>
      <c r="R13162">
        <v>8.4499999999999993</v>
      </c>
      <c r="S13162" t="b">
        <v>0</v>
      </c>
      <c r="T13162" t="b">
        <v>0</v>
      </c>
      <c r="U13162" t="b">
        <v>1</v>
      </c>
      <c r="V13162">
        <v>47000</v>
      </c>
      <c r="W13162">
        <v>30200</v>
      </c>
      <c r="X13162">
        <v>2.1</v>
      </c>
      <c r="Y13162">
        <v>36900</v>
      </c>
      <c r="Z13162">
        <v>2.08</v>
      </c>
    </row>
    <row r="13163" spans="1:26">
      <c r="A13163">
        <v>213369660</v>
      </c>
      <c r="B13163" t="s">
        <v>13061</v>
      </c>
      <c r="C13163" t="s">
        <v>3597</v>
      </c>
      <c r="D13163" t="s">
        <v>3698</v>
      </c>
      <c r="E13163" t="s">
        <v>3699</v>
      </c>
      <c r="F13163" t="s">
        <v>3600</v>
      </c>
      <c r="G13163">
        <v>213369660</v>
      </c>
      <c r="I13163" t="s">
        <v>3700</v>
      </c>
      <c r="J13163" t="s">
        <v>5919</v>
      </c>
      <c r="K13163" t="s">
        <v>3688</v>
      </c>
      <c r="L13163" t="s">
        <v>13752</v>
      </c>
      <c r="P13163">
        <v>10</v>
      </c>
      <c r="Q13163">
        <v>15.2</v>
      </c>
      <c r="R13163">
        <v>8.4499999999999993</v>
      </c>
      <c r="S13163" t="b">
        <v>0</v>
      </c>
      <c r="T13163" t="b">
        <v>0</v>
      </c>
      <c r="U13163" t="b">
        <v>1</v>
      </c>
      <c r="V13163">
        <v>47000</v>
      </c>
      <c r="W13163">
        <v>30200</v>
      </c>
      <c r="X13163">
        <v>2.1</v>
      </c>
      <c r="Y13163">
        <v>36900</v>
      </c>
      <c r="Z13163">
        <v>2.08</v>
      </c>
    </row>
    <row r="13164" spans="1:26">
      <c r="A13164">
        <v>213369661</v>
      </c>
      <c r="B13164" t="s">
        <v>13061</v>
      </c>
      <c r="C13164" t="s">
        <v>3597</v>
      </c>
      <c r="D13164" t="s">
        <v>3698</v>
      </c>
      <c r="E13164" t="s">
        <v>3699</v>
      </c>
      <c r="F13164" t="s">
        <v>3600</v>
      </c>
      <c r="G13164">
        <v>213369661</v>
      </c>
      <c r="I13164" t="s">
        <v>3700</v>
      </c>
      <c r="J13164" t="s">
        <v>5919</v>
      </c>
      <c r="K13164" t="s">
        <v>3688</v>
      </c>
      <c r="L13164" t="s">
        <v>13778</v>
      </c>
      <c r="P13164">
        <v>10</v>
      </c>
      <c r="Q13164">
        <v>15.2</v>
      </c>
      <c r="R13164">
        <v>8.5</v>
      </c>
      <c r="S13164" t="b">
        <v>0</v>
      </c>
      <c r="T13164" t="b">
        <v>0</v>
      </c>
      <c r="U13164" t="b">
        <v>1</v>
      </c>
      <c r="V13164">
        <v>47000</v>
      </c>
      <c r="W13164">
        <v>30200</v>
      </c>
      <c r="X13164">
        <v>2.1</v>
      </c>
      <c r="Y13164">
        <v>36900</v>
      </c>
      <c r="Z13164">
        <v>2.08</v>
      </c>
    </row>
    <row r="13165" spans="1:26">
      <c r="A13165">
        <v>213369662</v>
      </c>
      <c r="B13165" t="s">
        <v>13061</v>
      </c>
      <c r="C13165" t="s">
        <v>3597</v>
      </c>
      <c r="D13165" t="s">
        <v>3698</v>
      </c>
      <c r="E13165" t="s">
        <v>3699</v>
      </c>
      <c r="F13165" t="s">
        <v>3600</v>
      </c>
      <c r="G13165">
        <v>213369662</v>
      </c>
      <c r="I13165" t="s">
        <v>3700</v>
      </c>
      <c r="J13165" t="s">
        <v>5919</v>
      </c>
      <c r="K13165" t="s">
        <v>3688</v>
      </c>
      <c r="L13165" t="s">
        <v>13777</v>
      </c>
      <c r="P13165">
        <v>10</v>
      </c>
      <c r="Q13165">
        <v>15.2</v>
      </c>
      <c r="R13165">
        <v>8.5</v>
      </c>
      <c r="S13165" t="b">
        <v>0</v>
      </c>
      <c r="T13165" t="b">
        <v>0</v>
      </c>
      <c r="U13165" t="b">
        <v>1</v>
      </c>
      <c r="V13165">
        <v>47000</v>
      </c>
      <c r="W13165">
        <v>30200</v>
      </c>
      <c r="X13165">
        <v>2.1</v>
      </c>
      <c r="Y13165">
        <v>36900</v>
      </c>
      <c r="Z13165">
        <v>2.08</v>
      </c>
    </row>
    <row r="13166" spans="1:26">
      <c r="A13166">
        <v>213369663</v>
      </c>
      <c r="B13166" t="s">
        <v>13061</v>
      </c>
      <c r="C13166" t="s">
        <v>3597</v>
      </c>
      <c r="D13166" t="s">
        <v>3698</v>
      </c>
      <c r="E13166" t="s">
        <v>3699</v>
      </c>
      <c r="F13166" t="s">
        <v>3600</v>
      </c>
      <c r="G13166">
        <v>213369663</v>
      </c>
      <c r="I13166" t="s">
        <v>3700</v>
      </c>
      <c r="J13166" t="s">
        <v>5919</v>
      </c>
      <c r="K13166" t="s">
        <v>3688</v>
      </c>
      <c r="L13166" t="s">
        <v>13776</v>
      </c>
      <c r="P13166">
        <v>10</v>
      </c>
      <c r="Q13166">
        <v>15.2</v>
      </c>
      <c r="R13166">
        <v>8.5</v>
      </c>
      <c r="S13166" t="b">
        <v>0</v>
      </c>
      <c r="T13166" t="b">
        <v>0</v>
      </c>
      <c r="U13166" t="b">
        <v>1</v>
      </c>
      <c r="V13166">
        <v>47000</v>
      </c>
      <c r="W13166">
        <v>30200</v>
      </c>
      <c r="X13166">
        <v>2.1</v>
      </c>
      <c r="Y13166">
        <v>36900</v>
      </c>
      <c r="Z13166">
        <v>2.08</v>
      </c>
    </row>
    <row r="13167" spans="1:26">
      <c r="A13167">
        <v>213369664</v>
      </c>
      <c r="B13167" t="s">
        <v>13061</v>
      </c>
      <c r="C13167" t="s">
        <v>3597</v>
      </c>
      <c r="D13167" t="s">
        <v>3698</v>
      </c>
      <c r="E13167" t="s">
        <v>3699</v>
      </c>
      <c r="F13167" t="s">
        <v>3600</v>
      </c>
      <c r="G13167">
        <v>213369664</v>
      </c>
      <c r="I13167" t="s">
        <v>3700</v>
      </c>
      <c r="J13167" t="s">
        <v>5919</v>
      </c>
      <c r="K13167" t="s">
        <v>3688</v>
      </c>
      <c r="L13167" t="s">
        <v>13775</v>
      </c>
      <c r="P13167">
        <v>10</v>
      </c>
      <c r="Q13167">
        <v>15.2</v>
      </c>
      <c r="R13167">
        <v>8.5</v>
      </c>
      <c r="S13167" t="b">
        <v>0</v>
      </c>
      <c r="T13167" t="b">
        <v>0</v>
      </c>
      <c r="U13167" t="b">
        <v>1</v>
      </c>
      <c r="V13167">
        <v>47000</v>
      </c>
      <c r="W13167">
        <v>30200</v>
      </c>
      <c r="X13167">
        <v>2.1</v>
      </c>
      <c r="Y13167">
        <v>36900</v>
      </c>
      <c r="Z13167">
        <v>2.08</v>
      </c>
    </row>
    <row r="13168" spans="1:26">
      <c r="A13168">
        <v>213369665</v>
      </c>
      <c r="B13168" t="s">
        <v>13061</v>
      </c>
      <c r="C13168" t="s">
        <v>3597</v>
      </c>
      <c r="D13168" t="s">
        <v>3698</v>
      </c>
      <c r="E13168" t="s">
        <v>3699</v>
      </c>
      <c r="F13168" t="s">
        <v>3600</v>
      </c>
      <c r="G13168">
        <v>213369665</v>
      </c>
      <c r="I13168" t="s">
        <v>3700</v>
      </c>
      <c r="J13168" t="s">
        <v>5919</v>
      </c>
      <c r="K13168" t="s">
        <v>3688</v>
      </c>
      <c r="L13168" t="s">
        <v>13774</v>
      </c>
      <c r="P13168">
        <v>10</v>
      </c>
      <c r="Q13168">
        <v>15.2</v>
      </c>
      <c r="R13168">
        <v>8.5</v>
      </c>
      <c r="S13168" t="b">
        <v>0</v>
      </c>
      <c r="T13168" t="b">
        <v>0</v>
      </c>
      <c r="U13168" t="b">
        <v>1</v>
      </c>
      <c r="V13168">
        <v>47000</v>
      </c>
      <c r="W13168">
        <v>30200</v>
      </c>
      <c r="X13168">
        <v>2.1</v>
      </c>
      <c r="Y13168">
        <v>36900</v>
      </c>
      <c r="Z13168">
        <v>2.08</v>
      </c>
    </row>
    <row r="13169" spans="1:26">
      <c r="A13169">
        <v>213369666</v>
      </c>
      <c r="B13169" t="s">
        <v>13061</v>
      </c>
      <c r="C13169" t="s">
        <v>3597</v>
      </c>
      <c r="D13169" t="s">
        <v>3698</v>
      </c>
      <c r="E13169" t="s">
        <v>3699</v>
      </c>
      <c r="F13169" t="s">
        <v>3600</v>
      </c>
      <c r="G13169">
        <v>213369666</v>
      </c>
      <c r="I13169" t="s">
        <v>3700</v>
      </c>
      <c r="J13169" t="s">
        <v>5919</v>
      </c>
      <c r="K13169" t="s">
        <v>3688</v>
      </c>
      <c r="L13169" t="s">
        <v>13760</v>
      </c>
      <c r="P13169">
        <v>10</v>
      </c>
      <c r="Q13169">
        <v>15.2</v>
      </c>
      <c r="R13169">
        <v>8.5</v>
      </c>
      <c r="S13169" t="b">
        <v>0</v>
      </c>
      <c r="T13169" t="b">
        <v>0</v>
      </c>
      <c r="U13169" t="b">
        <v>1</v>
      </c>
      <c r="V13169">
        <v>47000</v>
      </c>
      <c r="W13169">
        <v>30200</v>
      </c>
      <c r="X13169">
        <v>2.1</v>
      </c>
      <c r="Y13169">
        <v>36900</v>
      </c>
      <c r="Z13169">
        <v>2.08</v>
      </c>
    </row>
    <row r="13170" spans="1:26">
      <c r="A13170">
        <v>213369600</v>
      </c>
      <c r="B13170" t="s">
        <v>13061</v>
      </c>
      <c r="C13170" t="s">
        <v>3597</v>
      </c>
      <c r="D13170" t="s">
        <v>3698</v>
      </c>
      <c r="E13170" t="s">
        <v>3699</v>
      </c>
      <c r="F13170" t="s">
        <v>3600</v>
      </c>
      <c r="G13170">
        <v>213369600</v>
      </c>
      <c r="I13170" t="s">
        <v>3700</v>
      </c>
      <c r="J13170" t="s">
        <v>5781</v>
      </c>
      <c r="K13170" t="s">
        <v>3688</v>
      </c>
      <c r="L13170" t="s">
        <v>13502</v>
      </c>
      <c r="P13170">
        <v>10.5</v>
      </c>
      <c r="Q13170">
        <v>15.2</v>
      </c>
      <c r="R13170">
        <v>8.4</v>
      </c>
      <c r="S13170" t="b">
        <v>0</v>
      </c>
      <c r="T13170" t="b">
        <v>0</v>
      </c>
      <c r="U13170" t="b">
        <v>1</v>
      </c>
      <c r="V13170">
        <v>22400</v>
      </c>
      <c r="W13170">
        <v>14000</v>
      </c>
      <c r="X13170">
        <v>2.1</v>
      </c>
      <c r="Y13170">
        <v>24000</v>
      </c>
      <c r="Z13170">
        <v>2.31</v>
      </c>
    </row>
    <row r="13171" spans="1:26">
      <c r="A13171">
        <v>211750030</v>
      </c>
      <c r="B13171" t="s">
        <v>13061</v>
      </c>
      <c r="C13171" t="s">
        <v>3597</v>
      </c>
      <c r="D13171" t="s">
        <v>3698</v>
      </c>
      <c r="E13171" t="s">
        <v>3699</v>
      </c>
      <c r="F13171" t="s">
        <v>3600</v>
      </c>
      <c r="G13171">
        <v>211750030</v>
      </c>
      <c r="I13171" t="s">
        <v>3700</v>
      </c>
      <c r="J13171" t="s">
        <v>5781</v>
      </c>
      <c r="K13171" t="s">
        <v>3688</v>
      </c>
      <c r="L13171" t="s">
        <v>13751</v>
      </c>
      <c r="P13171">
        <v>9</v>
      </c>
      <c r="Q13171">
        <v>15</v>
      </c>
      <c r="R13171">
        <v>8.4</v>
      </c>
      <c r="S13171" t="b">
        <v>0</v>
      </c>
      <c r="T13171" t="b">
        <v>0</v>
      </c>
      <c r="U13171" t="b">
        <v>0</v>
      </c>
      <c r="V13171">
        <v>31200</v>
      </c>
      <c r="W13171">
        <v>21000</v>
      </c>
      <c r="X13171">
        <v>2.1</v>
      </c>
      <c r="Y13171">
        <v>24000</v>
      </c>
      <c r="Z13171">
        <v>2.31</v>
      </c>
    </row>
    <row r="13172" spans="1:26">
      <c r="A13172">
        <v>213369601</v>
      </c>
      <c r="B13172" t="s">
        <v>13061</v>
      </c>
      <c r="C13172" t="s">
        <v>3597</v>
      </c>
      <c r="D13172" t="s">
        <v>3698</v>
      </c>
      <c r="E13172" t="s">
        <v>3699</v>
      </c>
      <c r="F13172" t="s">
        <v>3600</v>
      </c>
      <c r="G13172">
        <v>213369601</v>
      </c>
      <c r="I13172" t="s">
        <v>3700</v>
      </c>
      <c r="J13172" t="s">
        <v>5517</v>
      </c>
      <c r="K13172" t="s">
        <v>3688</v>
      </c>
      <c r="L13172" t="s">
        <v>13502</v>
      </c>
      <c r="P13172">
        <v>10.5</v>
      </c>
      <c r="Q13172">
        <v>15.2</v>
      </c>
      <c r="R13172">
        <v>8.4</v>
      </c>
      <c r="S13172" t="b">
        <v>0</v>
      </c>
      <c r="T13172" t="b">
        <v>0</v>
      </c>
      <c r="U13172" t="b">
        <v>1</v>
      </c>
      <c r="V13172">
        <v>22400</v>
      </c>
      <c r="W13172">
        <v>14000</v>
      </c>
      <c r="X13172">
        <v>2.1</v>
      </c>
      <c r="Y13172">
        <v>24000</v>
      </c>
      <c r="Z13172">
        <v>2.31</v>
      </c>
    </row>
    <row r="13173" spans="1:26">
      <c r="A13173">
        <v>211750021</v>
      </c>
      <c r="B13173" t="s">
        <v>13061</v>
      </c>
      <c r="C13173" t="s">
        <v>3597</v>
      </c>
      <c r="D13173" t="s">
        <v>3698</v>
      </c>
      <c r="E13173" t="s">
        <v>3699</v>
      </c>
      <c r="F13173" t="s">
        <v>3600</v>
      </c>
      <c r="G13173">
        <v>211750021</v>
      </c>
      <c r="I13173" t="s">
        <v>3700</v>
      </c>
      <c r="J13173" t="s">
        <v>5517</v>
      </c>
      <c r="K13173" t="s">
        <v>3688</v>
      </c>
      <c r="L13173" t="s">
        <v>13751</v>
      </c>
      <c r="P13173">
        <v>9</v>
      </c>
      <c r="Q13173">
        <v>15</v>
      </c>
      <c r="R13173">
        <v>8.4</v>
      </c>
      <c r="S13173" t="b">
        <v>0</v>
      </c>
      <c r="T13173" t="b">
        <v>0</v>
      </c>
      <c r="U13173" t="b">
        <v>0</v>
      </c>
      <c r="V13173">
        <v>31200</v>
      </c>
      <c r="W13173">
        <v>21000</v>
      </c>
      <c r="X13173">
        <v>2.1</v>
      </c>
      <c r="Y13173">
        <v>24000</v>
      </c>
      <c r="Z13173">
        <v>2.31</v>
      </c>
    </row>
    <row r="13174" spans="1:26">
      <c r="A13174">
        <v>213369602</v>
      </c>
      <c r="B13174" t="s">
        <v>13061</v>
      </c>
      <c r="C13174" t="s">
        <v>3597</v>
      </c>
      <c r="D13174" t="s">
        <v>3698</v>
      </c>
      <c r="E13174" t="s">
        <v>3699</v>
      </c>
      <c r="F13174" t="s">
        <v>3600</v>
      </c>
      <c r="G13174">
        <v>213369602</v>
      </c>
      <c r="I13174" t="s">
        <v>3700</v>
      </c>
      <c r="J13174" t="s">
        <v>5537</v>
      </c>
      <c r="K13174" t="s">
        <v>3688</v>
      </c>
      <c r="L13174" t="s">
        <v>13773</v>
      </c>
      <c r="P13174">
        <v>10</v>
      </c>
      <c r="Q13174">
        <v>15.2</v>
      </c>
      <c r="R13174">
        <v>8.4</v>
      </c>
      <c r="S13174" t="b">
        <v>0</v>
      </c>
      <c r="T13174" t="b">
        <v>0</v>
      </c>
      <c r="U13174" t="b">
        <v>1</v>
      </c>
      <c r="V13174">
        <v>47000</v>
      </c>
      <c r="W13174">
        <v>30200</v>
      </c>
      <c r="X13174">
        <v>2.1</v>
      </c>
      <c r="Y13174">
        <v>31400</v>
      </c>
      <c r="Z13174">
        <v>2.5</v>
      </c>
    </row>
    <row r="13175" spans="1:26">
      <c r="A13175">
        <v>213369603</v>
      </c>
      <c r="B13175" t="s">
        <v>13061</v>
      </c>
      <c r="C13175" t="s">
        <v>3597</v>
      </c>
      <c r="D13175" t="s">
        <v>3698</v>
      </c>
      <c r="E13175" t="s">
        <v>3699</v>
      </c>
      <c r="F13175" t="s">
        <v>3600</v>
      </c>
      <c r="G13175">
        <v>213369603</v>
      </c>
      <c r="I13175" t="s">
        <v>3700</v>
      </c>
      <c r="J13175" t="s">
        <v>5537</v>
      </c>
      <c r="K13175" t="s">
        <v>3688</v>
      </c>
      <c r="L13175" t="s">
        <v>13772</v>
      </c>
      <c r="P13175">
        <v>9.5</v>
      </c>
      <c r="Q13175">
        <v>15.2</v>
      </c>
      <c r="R13175">
        <v>8.4</v>
      </c>
      <c r="S13175" t="b">
        <v>0</v>
      </c>
      <c r="T13175" t="b">
        <v>0</v>
      </c>
      <c r="U13175" t="b">
        <v>0</v>
      </c>
      <c r="V13175">
        <v>50500</v>
      </c>
      <c r="W13175">
        <v>34200</v>
      </c>
      <c r="X13175">
        <v>2.1</v>
      </c>
      <c r="Y13175">
        <v>31400</v>
      </c>
      <c r="Z13175">
        <v>2.5</v>
      </c>
    </row>
    <row r="13176" spans="1:26">
      <c r="A13176">
        <v>211750026</v>
      </c>
      <c r="B13176" t="s">
        <v>13061</v>
      </c>
      <c r="C13176" t="s">
        <v>3597</v>
      </c>
      <c r="D13176" t="s">
        <v>3698</v>
      </c>
      <c r="E13176" t="s">
        <v>3699</v>
      </c>
      <c r="F13176" t="s">
        <v>3600</v>
      </c>
      <c r="G13176">
        <v>211750026</v>
      </c>
      <c r="I13176" t="s">
        <v>3700</v>
      </c>
      <c r="J13176" t="s">
        <v>5537</v>
      </c>
      <c r="K13176" t="s">
        <v>3688</v>
      </c>
      <c r="L13176" t="s">
        <v>13513</v>
      </c>
      <c r="P13176">
        <v>9.5</v>
      </c>
      <c r="Q13176">
        <v>15.2</v>
      </c>
      <c r="R13176">
        <v>8.4</v>
      </c>
      <c r="S13176" t="b">
        <v>0</v>
      </c>
      <c r="T13176" t="b">
        <v>0</v>
      </c>
      <c r="U13176" t="b">
        <v>0</v>
      </c>
      <c r="V13176">
        <v>50500</v>
      </c>
      <c r="W13176">
        <v>34200</v>
      </c>
      <c r="X13176">
        <v>2.1</v>
      </c>
      <c r="Y13176">
        <v>31400</v>
      </c>
      <c r="Z13176">
        <v>2.5</v>
      </c>
    </row>
    <row r="13177" spans="1:26">
      <c r="A13177">
        <v>213369668</v>
      </c>
      <c r="B13177" t="s">
        <v>13061</v>
      </c>
      <c r="C13177" t="s">
        <v>3597</v>
      </c>
      <c r="D13177" t="s">
        <v>3698</v>
      </c>
      <c r="E13177" t="s">
        <v>3699</v>
      </c>
      <c r="F13177" t="s">
        <v>3600</v>
      </c>
      <c r="G13177">
        <v>213369668</v>
      </c>
      <c r="I13177" t="s">
        <v>3700</v>
      </c>
      <c r="J13177" t="s">
        <v>5238</v>
      </c>
      <c r="K13177" t="s">
        <v>3688</v>
      </c>
      <c r="L13177" t="s">
        <v>13763</v>
      </c>
      <c r="P13177">
        <v>10</v>
      </c>
      <c r="Q13177">
        <v>15.2</v>
      </c>
      <c r="R13177">
        <v>9.1999999999999993</v>
      </c>
      <c r="S13177" t="b">
        <v>0</v>
      </c>
      <c r="T13177" t="b">
        <v>0</v>
      </c>
      <c r="U13177" t="b">
        <v>1</v>
      </c>
      <c r="V13177">
        <v>29000</v>
      </c>
      <c r="W13177">
        <v>21600</v>
      </c>
      <c r="X13177">
        <v>2.1</v>
      </c>
      <c r="Y13177">
        <v>30000</v>
      </c>
      <c r="Z13177">
        <v>2.2000000000000002</v>
      </c>
    </row>
    <row r="13178" spans="1:26">
      <c r="A13178">
        <v>213369669</v>
      </c>
      <c r="B13178" t="s">
        <v>13061</v>
      </c>
      <c r="C13178" t="s">
        <v>3597</v>
      </c>
      <c r="D13178" t="s">
        <v>3698</v>
      </c>
      <c r="E13178" t="s">
        <v>3699</v>
      </c>
      <c r="F13178" t="s">
        <v>3600</v>
      </c>
      <c r="G13178">
        <v>213369669</v>
      </c>
      <c r="I13178" t="s">
        <v>3700</v>
      </c>
      <c r="J13178" t="s">
        <v>5521</v>
      </c>
      <c r="K13178" t="s">
        <v>3688</v>
      </c>
      <c r="L13178" t="s">
        <v>13758</v>
      </c>
      <c r="P13178">
        <v>10.5</v>
      </c>
      <c r="Q13178">
        <v>15.2</v>
      </c>
      <c r="R13178">
        <v>8.4</v>
      </c>
      <c r="S13178" t="b">
        <v>0</v>
      </c>
      <c r="T13178" t="b">
        <v>0</v>
      </c>
      <c r="U13178" t="b">
        <v>1</v>
      </c>
      <c r="V13178">
        <v>22400</v>
      </c>
      <c r="W13178">
        <v>14000</v>
      </c>
      <c r="X13178">
        <v>2.1</v>
      </c>
      <c r="Y13178">
        <v>24000</v>
      </c>
      <c r="Z13178">
        <v>2.31</v>
      </c>
    </row>
    <row r="13179" spans="1:26">
      <c r="A13179">
        <v>213255508</v>
      </c>
      <c r="B13179" t="s">
        <v>13050</v>
      </c>
      <c r="C13179" t="s">
        <v>3597</v>
      </c>
      <c r="D13179" t="s">
        <v>3698</v>
      </c>
      <c r="E13179" t="s">
        <v>3699</v>
      </c>
      <c r="F13179" t="s">
        <v>3600</v>
      </c>
      <c r="G13179">
        <v>213255508</v>
      </c>
      <c r="I13179" t="s">
        <v>3700</v>
      </c>
      <c r="J13179" t="s">
        <v>5521</v>
      </c>
      <c r="K13179" t="s">
        <v>3688</v>
      </c>
      <c r="L13179" t="s">
        <v>13771</v>
      </c>
      <c r="P13179">
        <v>9</v>
      </c>
      <c r="Q13179">
        <v>15.2</v>
      </c>
      <c r="R13179">
        <v>8.5</v>
      </c>
      <c r="S13179" t="b">
        <v>0</v>
      </c>
      <c r="T13179" t="b">
        <v>0</v>
      </c>
      <c r="U13179" t="b">
        <v>0</v>
      </c>
      <c r="V13179">
        <v>31600</v>
      </c>
      <c r="W13179">
        <v>21000</v>
      </c>
      <c r="X13179">
        <v>2.1</v>
      </c>
      <c r="Y13179">
        <v>24000</v>
      </c>
      <c r="Z13179">
        <v>2.31</v>
      </c>
    </row>
    <row r="13180" spans="1:26">
      <c r="A13180">
        <v>213255507</v>
      </c>
      <c r="B13180" t="s">
        <v>13050</v>
      </c>
      <c r="C13180" t="s">
        <v>3597</v>
      </c>
      <c r="D13180" t="s">
        <v>3698</v>
      </c>
      <c r="E13180" t="s">
        <v>3699</v>
      </c>
      <c r="F13180" t="s">
        <v>3600</v>
      </c>
      <c r="G13180">
        <v>213255507</v>
      </c>
      <c r="I13180" t="s">
        <v>3700</v>
      </c>
      <c r="J13180" t="s">
        <v>5521</v>
      </c>
      <c r="K13180" t="s">
        <v>3688</v>
      </c>
      <c r="L13180" t="s">
        <v>13770</v>
      </c>
      <c r="P13180">
        <v>11</v>
      </c>
      <c r="Q13180">
        <v>15.2</v>
      </c>
      <c r="R13180">
        <v>8.5</v>
      </c>
      <c r="S13180" t="b">
        <v>0</v>
      </c>
      <c r="T13180" t="b">
        <v>0</v>
      </c>
      <c r="U13180" t="b">
        <v>1</v>
      </c>
      <c r="V13180">
        <v>22800</v>
      </c>
      <c r="W13180">
        <v>14000</v>
      </c>
      <c r="X13180">
        <v>2.1</v>
      </c>
      <c r="Y13180">
        <v>24000</v>
      </c>
      <c r="Z13180">
        <v>2.31</v>
      </c>
    </row>
    <row r="13181" spans="1:26">
      <c r="A13181">
        <v>213369604</v>
      </c>
      <c r="B13181" t="s">
        <v>13061</v>
      </c>
      <c r="C13181" t="s">
        <v>3597</v>
      </c>
      <c r="D13181" t="s">
        <v>3698</v>
      </c>
      <c r="E13181" t="s">
        <v>3699</v>
      </c>
      <c r="F13181" t="s">
        <v>3600</v>
      </c>
      <c r="G13181">
        <v>213369604</v>
      </c>
      <c r="I13181" t="s">
        <v>3700</v>
      </c>
      <c r="J13181" t="s">
        <v>5521</v>
      </c>
      <c r="K13181" t="s">
        <v>3688</v>
      </c>
      <c r="L13181" t="s">
        <v>13512</v>
      </c>
      <c r="P13181">
        <v>11</v>
      </c>
      <c r="Q13181">
        <v>15.2</v>
      </c>
      <c r="R13181">
        <v>8.5</v>
      </c>
      <c r="S13181" t="b">
        <v>0</v>
      </c>
      <c r="T13181" t="b">
        <v>0</v>
      </c>
      <c r="U13181" t="b">
        <v>1</v>
      </c>
      <c r="V13181">
        <v>22800</v>
      </c>
      <c r="W13181">
        <v>14000</v>
      </c>
      <c r="X13181">
        <v>2.1</v>
      </c>
      <c r="Y13181">
        <v>24000</v>
      </c>
      <c r="Z13181">
        <v>2.31</v>
      </c>
    </row>
    <row r="13182" spans="1:26">
      <c r="A13182">
        <v>213369605</v>
      </c>
      <c r="B13182" t="s">
        <v>13061</v>
      </c>
      <c r="C13182" t="s">
        <v>3597</v>
      </c>
      <c r="D13182" t="s">
        <v>3698</v>
      </c>
      <c r="E13182" t="s">
        <v>3699</v>
      </c>
      <c r="F13182" t="s">
        <v>3600</v>
      </c>
      <c r="G13182">
        <v>213369605</v>
      </c>
      <c r="I13182" t="s">
        <v>3700</v>
      </c>
      <c r="J13182" t="s">
        <v>5521</v>
      </c>
      <c r="K13182" t="s">
        <v>3688</v>
      </c>
      <c r="L13182" t="s">
        <v>13769</v>
      </c>
      <c r="P13182">
        <v>9</v>
      </c>
      <c r="Q13182">
        <v>15.2</v>
      </c>
      <c r="R13182">
        <v>8.5</v>
      </c>
      <c r="S13182" t="b">
        <v>0</v>
      </c>
      <c r="T13182" t="b">
        <v>0</v>
      </c>
      <c r="U13182" t="b">
        <v>0</v>
      </c>
      <c r="V13182">
        <v>31600</v>
      </c>
      <c r="W13182">
        <v>21000</v>
      </c>
      <c r="X13182">
        <v>2.1</v>
      </c>
      <c r="Y13182">
        <v>24000</v>
      </c>
      <c r="Z13182">
        <v>2.31</v>
      </c>
    </row>
    <row r="13183" spans="1:26">
      <c r="A13183">
        <v>213369671</v>
      </c>
      <c r="B13183" t="s">
        <v>13061</v>
      </c>
      <c r="C13183" t="s">
        <v>3597</v>
      </c>
      <c r="D13183" t="s">
        <v>3698</v>
      </c>
      <c r="E13183" t="s">
        <v>3699</v>
      </c>
      <c r="F13183" t="s">
        <v>3600</v>
      </c>
      <c r="G13183">
        <v>213369671</v>
      </c>
      <c r="I13183" t="s">
        <v>3700</v>
      </c>
      <c r="J13183" t="s">
        <v>5521</v>
      </c>
      <c r="K13183" t="s">
        <v>3688</v>
      </c>
      <c r="L13183" t="s">
        <v>13754</v>
      </c>
      <c r="P13183">
        <v>11</v>
      </c>
      <c r="Q13183">
        <v>15.2</v>
      </c>
      <c r="R13183">
        <v>8.5</v>
      </c>
      <c r="S13183" t="b">
        <v>0</v>
      </c>
      <c r="T13183" t="b">
        <v>0</v>
      </c>
      <c r="U13183" t="b">
        <v>1</v>
      </c>
      <c r="V13183">
        <v>23000</v>
      </c>
      <c r="W13183">
        <v>14000</v>
      </c>
      <c r="X13183">
        <v>2.1</v>
      </c>
      <c r="Y13183">
        <v>24000</v>
      </c>
      <c r="Z13183">
        <v>2.31</v>
      </c>
    </row>
    <row r="13184" spans="1:26">
      <c r="A13184">
        <v>213369606</v>
      </c>
      <c r="B13184" t="s">
        <v>13061</v>
      </c>
      <c r="C13184" t="s">
        <v>3597</v>
      </c>
      <c r="D13184" t="s">
        <v>3698</v>
      </c>
      <c r="E13184" t="s">
        <v>3699</v>
      </c>
      <c r="F13184" t="s">
        <v>3600</v>
      </c>
      <c r="G13184">
        <v>213369606</v>
      </c>
      <c r="I13184" t="s">
        <v>3700</v>
      </c>
      <c r="J13184" t="s">
        <v>5531</v>
      </c>
      <c r="K13184" t="s">
        <v>3688</v>
      </c>
      <c r="L13184" t="s">
        <v>13509</v>
      </c>
      <c r="P13184">
        <v>10</v>
      </c>
      <c r="Q13184">
        <v>15.2</v>
      </c>
      <c r="R13184">
        <v>8.4</v>
      </c>
      <c r="S13184" t="b">
        <v>0</v>
      </c>
      <c r="T13184" t="b">
        <v>0</v>
      </c>
      <c r="U13184" t="b">
        <v>1</v>
      </c>
      <c r="V13184">
        <v>47000</v>
      </c>
      <c r="W13184">
        <v>30200</v>
      </c>
      <c r="X13184">
        <v>2.1</v>
      </c>
      <c r="Y13184">
        <v>31400</v>
      </c>
      <c r="Z13184">
        <v>2.5</v>
      </c>
    </row>
    <row r="13185" spans="1:26">
      <c r="A13185">
        <v>213369607</v>
      </c>
      <c r="B13185" t="s">
        <v>13061</v>
      </c>
      <c r="C13185" t="s">
        <v>3597</v>
      </c>
      <c r="D13185" t="s">
        <v>3698</v>
      </c>
      <c r="E13185" t="s">
        <v>3699</v>
      </c>
      <c r="F13185" t="s">
        <v>3600</v>
      </c>
      <c r="G13185">
        <v>213369607</v>
      </c>
      <c r="I13185" t="s">
        <v>3700</v>
      </c>
      <c r="J13185" t="s">
        <v>5531</v>
      </c>
      <c r="K13185" t="s">
        <v>3688</v>
      </c>
      <c r="L13185" t="s">
        <v>13513</v>
      </c>
      <c r="P13185">
        <v>9.5</v>
      </c>
      <c r="Q13185">
        <v>15.2</v>
      </c>
      <c r="R13185">
        <v>8.4</v>
      </c>
      <c r="S13185" t="b">
        <v>0</v>
      </c>
      <c r="T13185" t="b">
        <v>0</v>
      </c>
      <c r="U13185" t="b">
        <v>0</v>
      </c>
      <c r="V13185">
        <v>50500</v>
      </c>
      <c r="W13185">
        <v>34200</v>
      </c>
      <c r="X13185">
        <v>2.1</v>
      </c>
      <c r="Y13185">
        <v>31400</v>
      </c>
      <c r="Z13185">
        <v>2.5</v>
      </c>
    </row>
    <row r="13186" spans="1:26">
      <c r="A13186">
        <v>213369672</v>
      </c>
      <c r="B13186" t="s">
        <v>13061</v>
      </c>
      <c r="C13186" t="s">
        <v>3597</v>
      </c>
      <c r="D13186" t="s">
        <v>3698</v>
      </c>
      <c r="E13186" t="s">
        <v>3699</v>
      </c>
      <c r="F13186" t="s">
        <v>3600</v>
      </c>
      <c r="G13186">
        <v>213369672</v>
      </c>
      <c r="I13186" t="s">
        <v>3700</v>
      </c>
      <c r="J13186" t="s">
        <v>5531</v>
      </c>
      <c r="K13186" t="s">
        <v>3688</v>
      </c>
      <c r="L13186" t="s">
        <v>13752</v>
      </c>
      <c r="P13186">
        <v>10</v>
      </c>
      <c r="Q13186">
        <v>15.2</v>
      </c>
      <c r="R13186">
        <v>8.4499999999999993</v>
      </c>
      <c r="S13186" t="b">
        <v>0</v>
      </c>
      <c r="T13186" t="b">
        <v>0</v>
      </c>
      <c r="U13186" t="b">
        <v>1</v>
      </c>
      <c r="V13186">
        <v>47000</v>
      </c>
      <c r="W13186">
        <v>30200</v>
      </c>
      <c r="X13186">
        <v>2.1</v>
      </c>
      <c r="Y13186">
        <v>31400</v>
      </c>
      <c r="Z13186">
        <v>2.5</v>
      </c>
    </row>
    <row r="13187" spans="1:26">
      <c r="A13187">
        <v>213255510</v>
      </c>
      <c r="B13187" t="s">
        <v>13050</v>
      </c>
      <c r="C13187" t="s">
        <v>3597</v>
      </c>
      <c r="D13187" t="s">
        <v>3698</v>
      </c>
      <c r="E13187" t="s">
        <v>3699</v>
      </c>
      <c r="F13187" t="s">
        <v>3600</v>
      </c>
      <c r="G13187">
        <v>213255510</v>
      </c>
      <c r="I13187" t="s">
        <v>3700</v>
      </c>
      <c r="J13187" t="s">
        <v>5531</v>
      </c>
      <c r="K13187" t="s">
        <v>3688</v>
      </c>
      <c r="L13187" t="s">
        <v>13508</v>
      </c>
      <c r="P13187">
        <v>9.5</v>
      </c>
      <c r="Q13187">
        <v>15.2</v>
      </c>
      <c r="R13187">
        <v>8.5</v>
      </c>
      <c r="S13187" t="b">
        <v>0</v>
      </c>
      <c r="T13187" t="b">
        <v>0</v>
      </c>
      <c r="U13187" t="b">
        <v>0</v>
      </c>
      <c r="V13187">
        <v>50500</v>
      </c>
      <c r="W13187">
        <v>34200</v>
      </c>
      <c r="X13187">
        <v>2.1</v>
      </c>
      <c r="Y13187">
        <v>31400</v>
      </c>
      <c r="Z13187">
        <v>2.5</v>
      </c>
    </row>
    <row r="13188" spans="1:26">
      <c r="A13188">
        <v>213255509</v>
      </c>
      <c r="B13188" t="s">
        <v>13050</v>
      </c>
      <c r="C13188" t="s">
        <v>3597</v>
      </c>
      <c r="D13188" t="s">
        <v>3698</v>
      </c>
      <c r="E13188" t="s">
        <v>3699</v>
      </c>
      <c r="F13188" t="s">
        <v>3600</v>
      </c>
      <c r="G13188">
        <v>213255509</v>
      </c>
      <c r="I13188" t="s">
        <v>3700</v>
      </c>
      <c r="J13188" t="s">
        <v>5531</v>
      </c>
      <c r="K13188" t="s">
        <v>3688</v>
      </c>
      <c r="L13188" t="s">
        <v>13760</v>
      </c>
      <c r="P13188">
        <v>10</v>
      </c>
      <c r="Q13188">
        <v>15.2</v>
      </c>
      <c r="R13188">
        <v>8.5</v>
      </c>
      <c r="S13188" t="b">
        <v>0</v>
      </c>
      <c r="T13188" t="b">
        <v>0</v>
      </c>
      <c r="U13188" t="b">
        <v>1</v>
      </c>
      <c r="V13188">
        <v>47000</v>
      </c>
      <c r="W13188">
        <v>30200</v>
      </c>
      <c r="X13188">
        <v>2.1</v>
      </c>
      <c r="Y13188">
        <v>31400</v>
      </c>
      <c r="Z13188">
        <v>2.5</v>
      </c>
    </row>
    <row r="13189" spans="1:26">
      <c r="A13189">
        <v>213369673</v>
      </c>
      <c r="B13189" t="s">
        <v>13061</v>
      </c>
      <c r="C13189" t="s">
        <v>3597</v>
      </c>
      <c r="D13189" t="s">
        <v>3698</v>
      </c>
      <c r="E13189" t="s">
        <v>3699</v>
      </c>
      <c r="F13189" t="s">
        <v>3600</v>
      </c>
      <c r="G13189">
        <v>213369673</v>
      </c>
      <c r="I13189" t="s">
        <v>3700</v>
      </c>
      <c r="J13189" t="s">
        <v>10779</v>
      </c>
      <c r="K13189" t="s">
        <v>3688</v>
      </c>
      <c r="L13189" t="s">
        <v>13768</v>
      </c>
      <c r="P13189">
        <v>11</v>
      </c>
      <c r="Q13189">
        <v>16</v>
      </c>
      <c r="R13189">
        <v>8.65</v>
      </c>
      <c r="S13189" t="b">
        <v>0</v>
      </c>
      <c r="T13189" t="b">
        <v>0</v>
      </c>
      <c r="U13189" t="b">
        <v>1</v>
      </c>
      <c r="V13189">
        <v>17100</v>
      </c>
      <c r="W13189">
        <v>13500</v>
      </c>
      <c r="X13189">
        <v>2.1</v>
      </c>
      <c r="Y13189">
        <v>17400</v>
      </c>
      <c r="Z13189">
        <v>2.42</v>
      </c>
    </row>
    <row r="13190" spans="1:26">
      <c r="A13190">
        <v>213369674</v>
      </c>
      <c r="B13190" t="s">
        <v>13061</v>
      </c>
      <c r="C13190" t="s">
        <v>3597</v>
      </c>
      <c r="D13190" t="s">
        <v>3698</v>
      </c>
      <c r="E13190" t="s">
        <v>3699</v>
      </c>
      <c r="F13190" t="s">
        <v>3600</v>
      </c>
      <c r="G13190">
        <v>213369674</v>
      </c>
      <c r="I13190" t="s">
        <v>3700</v>
      </c>
      <c r="J13190" t="s">
        <v>10779</v>
      </c>
      <c r="K13190" t="s">
        <v>3688</v>
      </c>
      <c r="L13190" t="s">
        <v>13766</v>
      </c>
      <c r="P13190">
        <v>11</v>
      </c>
      <c r="Q13190">
        <v>16</v>
      </c>
      <c r="R13190">
        <v>8.65</v>
      </c>
      <c r="S13190" t="b">
        <v>0</v>
      </c>
      <c r="T13190" t="b">
        <v>0</v>
      </c>
      <c r="U13190" t="b">
        <v>1</v>
      </c>
      <c r="V13190">
        <v>17100</v>
      </c>
      <c r="W13190">
        <v>13500</v>
      </c>
      <c r="X13190">
        <v>2.1</v>
      </c>
      <c r="Y13190">
        <v>17400</v>
      </c>
      <c r="Z13190">
        <v>2.42</v>
      </c>
    </row>
    <row r="13191" spans="1:26">
      <c r="A13191">
        <v>213369675</v>
      </c>
      <c r="B13191" t="s">
        <v>13061</v>
      </c>
      <c r="C13191" t="s">
        <v>3597</v>
      </c>
      <c r="D13191" t="s">
        <v>3698</v>
      </c>
      <c r="E13191" t="s">
        <v>3699</v>
      </c>
      <c r="F13191" t="s">
        <v>3600</v>
      </c>
      <c r="G13191">
        <v>213369675</v>
      </c>
      <c r="I13191" t="s">
        <v>3700</v>
      </c>
      <c r="J13191" t="s">
        <v>10779</v>
      </c>
      <c r="K13191" t="s">
        <v>3688</v>
      </c>
      <c r="L13191" t="s">
        <v>13767</v>
      </c>
      <c r="P13191">
        <v>11.5</v>
      </c>
      <c r="Q13191">
        <v>16</v>
      </c>
      <c r="R13191">
        <v>8.85</v>
      </c>
      <c r="S13191" t="b">
        <v>0</v>
      </c>
      <c r="T13191" t="b">
        <v>0</v>
      </c>
      <c r="U13191" t="b">
        <v>1</v>
      </c>
      <c r="V13191">
        <v>17700</v>
      </c>
      <c r="W13191">
        <v>13600</v>
      </c>
      <c r="X13191">
        <v>2.1</v>
      </c>
      <c r="Y13191">
        <v>17400</v>
      </c>
      <c r="Z13191">
        <v>2.42</v>
      </c>
    </row>
    <row r="13192" spans="1:26">
      <c r="A13192">
        <v>213369676</v>
      </c>
      <c r="B13192" t="s">
        <v>13061</v>
      </c>
      <c r="C13192" t="s">
        <v>3597</v>
      </c>
      <c r="D13192" t="s">
        <v>3698</v>
      </c>
      <c r="E13192" t="s">
        <v>3699</v>
      </c>
      <c r="F13192" t="s">
        <v>3600</v>
      </c>
      <c r="G13192">
        <v>213369676</v>
      </c>
      <c r="I13192" t="s">
        <v>3700</v>
      </c>
      <c r="J13192" t="s">
        <v>10779</v>
      </c>
      <c r="K13192" t="s">
        <v>3688</v>
      </c>
      <c r="L13192" t="s">
        <v>13765</v>
      </c>
      <c r="P13192">
        <v>11.5</v>
      </c>
      <c r="Q13192">
        <v>16</v>
      </c>
      <c r="R13192">
        <v>8.85</v>
      </c>
      <c r="S13192" t="b">
        <v>0</v>
      </c>
      <c r="T13192" t="b">
        <v>0</v>
      </c>
      <c r="U13192" t="b">
        <v>1</v>
      </c>
      <c r="V13192">
        <v>17700</v>
      </c>
      <c r="W13192">
        <v>13600</v>
      </c>
      <c r="X13192">
        <v>2.1</v>
      </c>
      <c r="Y13192">
        <v>17400</v>
      </c>
      <c r="Z13192">
        <v>2.42</v>
      </c>
    </row>
    <row r="13193" spans="1:26">
      <c r="A13193">
        <v>213369677</v>
      </c>
      <c r="B13193" t="s">
        <v>13061</v>
      </c>
      <c r="C13193" t="s">
        <v>3597</v>
      </c>
      <c r="D13193" t="s">
        <v>3698</v>
      </c>
      <c r="E13193" t="s">
        <v>3699</v>
      </c>
      <c r="F13193" t="s">
        <v>3600</v>
      </c>
      <c r="G13193">
        <v>213369677</v>
      </c>
      <c r="I13193" t="s">
        <v>3700</v>
      </c>
      <c r="J13193" t="s">
        <v>10779</v>
      </c>
      <c r="K13193" t="s">
        <v>3688</v>
      </c>
      <c r="L13193" t="s">
        <v>13764</v>
      </c>
      <c r="P13193">
        <v>11.5</v>
      </c>
      <c r="Q13193">
        <v>16</v>
      </c>
      <c r="R13193">
        <v>8.85</v>
      </c>
      <c r="S13193" t="b">
        <v>0</v>
      </c>
      <c r="T13193" t="b">
        <v>0</v>
      </c>
      <c r="U13193" t="b">
        <v>1</v>
      </c>
      <c r="V13193">
        <v>17700</v>
      </c>
      <c r="W13193">
        <v>13600</v>
      </c>
      <c r="X13193">
        <v>2.1</v>
      </c>
      <c r="Y13193">
        <v>17400</v>
      </c>
      <c r="Z13193">
        <v>2.42</v>
      </c>
    </row>
    <row r="13194" spans="1:26">
      <c r="A13194">
        <v>213369678</v>
      </c>
      <c r="B13194" t="s">
        <v>13061</v>
      </c>
      <c r="C13194" t="s">
        <v>3597</v>
      </c>
      <c r="D13194" t="s">
        <v>3698</v>
      </c>
      <c r="E13194" t="s">
        <v>3699</v>
      </c>
      <c r="F13194" t="s">
        <v>3600</v>
      </c>
      <c r="G13194">
        <v>213369678</v>
      </c>
      <c r="I13194" t="s">
        <v>3700</v>
      </c>
      <c r="J13194" t="s">
        <v>10787</v>
      </c>
      <c r="K13194" t="s">
        <v>3688</v>
      </c>
      <c r="L13194" t="s">
        <v>13766</v>
      </c>
      <c r="P13194">
        <v>10</v>
      </c>
      <c r="Q13194">
        <v>16</v>
      </c>
      <c r="R13194">
        <v>8.6</v>
      </c>
      <c r="S13194" t="b">
        <v>0</v>
      </c>
      <c r="T13194" t="b">
        <v>0</v>
      </c>
      <c r="U13194" t="b">
        <v>1</v>
      </c>
      <c r="V13194">
        <v>22400</v>
      </c>
      <c r="W13194">
        <v>19800</v>
      </c>
      <c r="X13194">
        <v>2.1</v>
      </c>
      <c r="Y13194">
        <v>23000</v>
      </c>
      <c r="Z13194">
        <v>2.2799999999999998</v>
      </c>
    </row>
    <row r="13195" spans="1:26">
      <c r="A13195">
        <v>213369679</v>
      </c>
      <c r="B13195" t="s">
        <v>13061</v>
      </c>
      <c r="C13195" t="s">
        <v>3597</v>
      </c>
      <c r="D13195" t="s">
        <v>3698</v>
      </c>
      <c r="E13195" t="s">
        <v>3699</v>
      </c>
      <c r="F13195" t="s">
        <v>3600</v>
      </c>
      <c r="G13195">
        <v>213369679</v>
      </c>
      <c r="I13195" t="s">
        <v>3700</v>
      </c>
      <c r="J13195" t="s">
        <v>10787</v>
      </c>
      <c r="K13195" t="s">
        <v>3688</v>
      </c>
      <c r="L13195" t="s">
        <v>13765</v>
      </c>
      <c r="P13195">
        <v>10</v>
      </c>
      <c r="Q13195">
        <v>16</v>
      </c>
      <c r="R13195">
        <v>8.8000000000000007</v>
      </c>
      <c r="S13195" t="b">
        <v>0</v>
      </c>
      <c r="T13195" t="b">
        <v>0</v>
      </c>
      <c r="U13195" t="b">
        <v>1</v>
      </c>
      <c r="V13195">
        <v>23000</v>
      </c>
      <c r="W13195">
        <v>19800</v>
      </c>
      <c r="X13195">
        <v>2.1</v>
      </c>
      <c r="Y13195">
        <v>23000</v>
      </c>
      <c r="Z13195">
        <v>2.2799999999999998</v>
      </c>
    </row>
    <row r="13196" spans="1:26">
      <c r="A13196">
        <v>213369680</v>
      </c>
      <c r="B13196" t="s">
        <v>13061</v>
      </c>
      <c r="C13196" t="s">
        <v>3597</v>
      </c>
      <c r="D13196" t="s">
        <v>3698</v>
      </c>
      <c r="E13196" t="s">
        <v>3699</v>
      </c>
      <c r="F13196" t="s">
        <v>3600</v>
      </c>
      <c r="G13196">
        <v>213369680</v>
      </c>
      <c r="I13196" t="s">
        <v>3700</v>
      </c>
      <c r="J13196" t="s">
        <v>10787</v>
      </c>
      <c r="K13196" t="s">
        <v>3688</v>
      </c>
      <c r="L13196" t="s">
        <v>13764</v>
      </c>
      <c r="P13196">
        <v>10</v>
      </c>
      <c r="Q13196">
        <v>16</v>
      </c>
      <c r="R13196">
        <v>8.8000000000000007</v>
      </c>
      <c r="S13196" t="b">
        <v>0</v>
      </c>
      <c r="T13196" t="b">
        <v>0</v>
      </c>
      <c r="U13196" t="b">
        <v>1</v>
      </c>
      <c r="V13196">
        <v>23000</v>
      </c>
      <c r="W13196">
        <v>19800</v>
      </c>
      <c r="X13196">
        <v>2.1</v>
      </c>
      <c r="Y13196">
        <v>23000</v>
      </c>
      <c r="Z13196">
        <v>2.2799999999999998</v>
      </c>
    </row>
    <row r="13197" spans="1:26">
      <c r="A13197">
        <v>213369681</v>
      </c>
      <c r="B13197" t="s">
        <v>13061</v>
      </c>
      <c r="C13197" t="s">
        <v>3597</v>
      </c>
      <c r="D13197" t="s">
        <v>3698</v>
      </c>
      <c r="E13197" t="s">
        <v>3699</v>
      </c>
      <c r="F13197" t="s">
        <v>3600</v>
      </c>
      <c r="G13197">
        <v>213369681</v>
      </c>
      <c r="I13197" t="s">
        <v>3700</v>
      </c>
      <c r="J13197" t="s">
        <v>10789</v>
      </c>
      <c r="K13197" t="s">
        <v>3688</v>
      </c>
      <c r="L13197" t="s">
        <v>13438</v>
      </c>
      <c r="P13197">
        <v>10</v>
      </c>
      <c r="Q13197">
        <v>15.2</v>
      </c>
      <c r="R13197">
        <v>9.0500000000000007</v>
      </c>
      <c r="S13197" t="b">
        <v>0</v>
      </c>
      <c r="T13197" t="b">
        <v>0</v>
      </c>
      <c r="U13197" t="b">
        <v>1</v>
      </c>
      <c r="V13197">
        <v>28600</v>
      </c>
      <c r="W13197">
        <v>21400</v>
      </c>
      <c r="X13197">
        <v>2.1</v>
      </c>
      <c r="Y13197">
        <v>26000</v>
      </c>
      <c r="Z13197">
        <v>2.2799999999999998</v>
      </c>
    </row>
    <row r="13198" spans="1:26">
      <c r="A13198">
        <v>213369682</v>
      </c>
      <c r="B13198" t="s">
        <v>13061</v>
      </c>
      <c r="C13198" t="s">
        <v>3597</v>
      </c>
      <c r="D13198" t="s">
        <v>3698</v>
      </c>
      <c r="E13198" t="s">
        <v>3699</v>
      </c>
      <c r="F13198" t="s">
        <v>3600</v>
      </c>
      <c r="G13198">
        <v>213369682</v>
      </c>
      <c r="I13198" t="s">
        <v>3700</v>
      </c>
      <c r="J13198" t="s">
        <v>10789</v>
      </c>
      <c r="K13198" t="s">
        <v>3688</v>
      </c>
      <c r="L13198" t="s">
        <v>13763</v>
      </c>
      <c r="P13198">
        <v>10</v>
      </c>
      <c r="Q13198">
        <v>15.2</v>
      </c>
      <c r="R13198">
        <v>9.1999999999999993</v>
      </c>
      <c r="S13198" t="b">
        <v>0</v>
      </c>
      <c r="T13198" t="b">
        <v>0</v>
      </c>
      <c r="U13198" t="b">
        <v>1</v>
      </c>
      <c r="V13198">
        <v>29000</v>
      </c>
      <c r="W13198">
        <v>21600</v>
      </c>
      <c r="X13198">
        <v>2.1</v>
      </c>
      <c r="Y13198">
        <v>26000</v>
      </c>
      <c r="Z13198">
        <v>2.2799999999999998</v>
      </c>
    </row>
    <row r="13199" spans="1:26">
      <c r="A13199">
        <v>213369683</v>
      </c>
      <c r="B13199" t="s">
        <v>13061</v>
      </c>
      <c r="C13199" t="s">
        <v>3597</v>
      </c>
      <c r="D13199" t="s">
        <v>3698</v>
      </c>
      <c r="E13199" t="s">
        <v>3699</v>
      </c>
      <c r="F13199" t="s">
        <v>3600</v>
      </c>
      <c r="G13199">
        <v>213369683</v>
      </c>
      <c r="I13199" t="s">
        <v>3700</v>
      </c>
      <c r="J13199" t="s">
        <v>10789</v>
      </c>
      <c r="K13199" t="s">
        <v>3688</v>
      </c>
      <c r="L13199" t="s">
        <v>13751</v>
      </c>
      <c r="P13199">
        <v>10</v>
      </c>
      <c r="Q13199">
        <v>15.2</v>
      </c>
      <c r="R13199">
        <v>9.35</v>
      </c>
      <c r="S13199" t="b">
        <v>0</v>
      </c>
      <c r="T13199" t="b">
        <v>0</v>
      </c>
      <c r="U13199" t="b">
        <v>1</v>
      </c>
      <c r="V13199">
        <v>29400</v>
      </c>
      <c r="W13199">
        <v>21600</v>
      </c>
      <c r="X13199">
        <v>2.1</v>
      </c>
      <c r="Y13199">
        <v>26000</v>
      </c>
      <c r="Z13199">
        <v>2.2799999999999998</v>
      </c>
    </row>
    <row r="13200" spans="1:26">
      <c r="A13200">
        <v>213369684</v>
      </c>
      <c r="B13200" t="s">
        <v>13061</v>
      </c>
      <c r="C13200" t="s">
        <v>3597</v>
      </c>
      <c r="D13200" t="s">
        <v>3698</v>
      </c>
      <c r="E13200" t="s">
        <v>3699</v>
      </c>
      <c r="F13200" t="s">
        <v>3600</v>
      </c>
      <c r="G13200">
        <v>213369684</v>
      </c>
      <c r="I13200" t="s">
        <v>3700</v>
      </c>
      <c r="J13200" t="s">
        <v>10789</v>
      </c>
      <c r="K13200" t="s">
        <v>3688</v>
      </c>
      <c r="L13200" t="s">
        <v>13762</v>
      </c>
      <c r="P13200">
        <v>10</v>
      </c>
      <c r="Q13200">
        <v>15.2</v>
      </c>
      <c r="R13200">
        <v>9.35</v>
      </c>
      <c r="S13200" t="b">
        <v>0</v>
      </c>
      <c r="T13200" t="b">
        <v>0</v>
      </c>
      <c r="U13200" t="b">
        <v>1</v>
      </c>
      <c r="V13200">
        <v>29400</v>
      </c>
      <c r="W13200">
        <v>21600</v>
      </c>
      <c r="X13200">
        <v>2.1</v>
      </c>
      <c r="Y13200">
        <v>26000</v>
      </c>
      <c r="Z13200">
        <v>2.2799999999999998</v>
      </c>
    </row>
    <row r="13201" spans="1:26">
      <c r="A13201">
        <v>213369685</v>
      </c>
      <c r="B13201" t="s">
        <v>13061</v>
      </c>
      <c r="C13201" t="s">
        <v>3597</v>
      </c>
      <c r="D13201" t="s">
        <v>3698</v>
      </c>
      <c r="E13201" t="s">
        <v>3699</v>
      </c>
      <c r="F13201" t="s">
        <v>3600</v>
      </c>
      <c r="G13201">
        <v>213369685</v>
      </c>
      <c r="I13201" t="s">
        <v>3700</v>
      </c>
      <c r="J13201" t="s">
        <v>10789</v>
      </c>
      <c r="K13201" t="s">
        <v>3688</v>
      </c>
      <c r="L13201" t="s">
        <v>13761</v>
      </c>
      <c r="P13201">
        <v>10.5</v>
      </c>
      <c r="Q13201">
        <v>15.2</v>
      </c>
      <c r="R13201">
        <v>9.5</v>
      </c>
      <c r="S13201" t="b">
        <v>0</v>
      </c>
      <c r="T13201" t="b">
        <v>0</v>
      </c>
      <c r="U13201" t="b">
        <v>1</v>
      </c>
      <c r="V13201">
        <v>29800</v>
      </c>
      <c r="W13201">
        <v>21600</v>
      </c>
      <c r="X13201">
        <v>2.1</v>
      </c>
      <c r="Y13201">
        <v>26000</v>
      </c>
      <c r="Z13201">
        <v>2.2799999999999998</v>
      </c>
    </row>
    <row r="13202" spans="1:26">
      <c r="A13202">
        <v>213369608</v>
      </c>
      <c r="B13202" t="s">
        <v>13061</v>
      </c>
      <c r="C13202" t="s">
        <v>3597</v>
      </c>
      <c r="D13202" t="s">
        <v>3698</v>
      </c>
      <c r="E13202" t="s">
        <v>3699</v>
      </c>
      <c r="F13202" t="s">
        <v>3600</v>
      </c>
      <c r="G13202">
        <v>213369608</v>
      </c>
      <c r="I13202" t="s">
        <v>3700</v>
      </c>
      <c r="J13202" t="s">
        <v>10797</v>
      </c>
      <c r="K13202" t="s">
        <v>3688</v>
      </c>
      <c r="L13202" t="s">
        <v>13761</v>
      </c>
      <c r="P13202">
        <v>9.5</v>
      </c>
      <c r="Q13202">
        <v>15.2</v>
      </c>
      <c r="R13202">
        <v>9.8000000000000007</v>
      </c>
      <c r="S13202" t="b">
        <v>0</v>
      </c>
      <c r="T13202" t="b">
        <v>0</v>
      </c>
      <c r="U13202" t="b">
        <v>0</v>
      </c>
      <c r="V13202">
        <v>34600</v>
      </c>
      <c r="W13202">
        <v>32000</v>
      </c>
      <c r="X13202">
        <v>2.1</v>
      </c>
      <c r="Y13202">
        <v>30400</v>
      </c>
      <c r="Z13202">
        <v>2</v>
      </c>
    </row>
    <row r="13203" spans="1:26">
      <c r="A13203">
        <v>213369609</v>
      </c>
      <c r="B13203" t="s">
        <v>13061</v>
      </c>
      <c r="C13203" t="s">
        <v>3597</v>
      </c>
      <c r="D13203" t="s">
        <v>3698</v>
      </c>
      <c r="E13203" t="s">
        <v>3699</v>
      </c>
      <c r="F13203" t="s">
        <v>3600</v>
      </c>
      <c r="G13203">
        <v>213369609</v>
      </c>
      <c r="I13203" t="s">
        <v>3700</v>
      </c>
      <c r="J13203" t="s">
        <v>11765</v>
      </c>
      <c r="K13203" t="s">
        <v>3688</v>
      </c>
      <c r="L13203" t="s">
        <v>13502</v>
      </c>
      <c r="P13203">
        <v>10.5</v>
      </c>
      <c r="Q13203">
        <v>15.2</v>
      </c>
      <c r="R13203">
        <v>8.4</v>
      </c>
      <c r="S13203" t="b">
        <v>0</v>
      </c>
      <c r="T13203" t="b">
        <v>0</v>
      </c>
      <c r="U13203" t="b">
        <v>1</v>
      </c>
      <c r="V13203">
        <v>22400</v>
      </c>
      <c r="W13203">
        <v>14000</v>
      </c>
      <c r="X13203">
        <v>2.1</v>
      </c>
      <c r="Y13203">
        <v>24000</v>
      </c>
      <c r="Z13203">
        <v>2.4300000000000002</v>
      </c>
    </row>
    <row r="13204" spans="1:26">
      <c r="A13204">
        <v>213369610</v>
      </c>
      <c r="B13204" t="s">
        <v>13061</v>
      </c>
      <c r="C13204" t="s">
        <v>3597</v>
      </c>
      <c r="D13204" t="s">
        <v>3698</v>
      </c>
      <c r="E13204" t="s">
        <v>3699</v>
      </c>
      <c r="F13204" t="s">
        <v>3600</v>
      </c>
      <c r="G13204">
        <v>213369610</v>
      </c>
      <c r="I13204" t="s">
        <v>3700</v>
      </c>
      <c r="J13204" t="s">
        <v>11765</v>
      </c>
      <c r="K13204" t="s">
        <v>3688</v>
      </c>
      <c r="L13204" t="s">
        <v>13751</v>
      </c>
      <c r="P13204">
        <v>9</v>
      </c>
      <c r="Q13204">
        <v>15</v>
      </c>
      <c r="R13204">
        <v>8.4</v>
      </c>
      <c r="S13204" t="b">
        <v>0</v>
      </c>
      <c r="T13204" t="b">
        <v>0</v>
      </c>
      <c r="U13204" t="b">
        <v>0</v>
      </c>
      <c r="V13204">
        <v>31200</v>
      </c>
      <c r="W13204">
        <v>21000</v>
      </c>
      <c r="X13204">
        <v>2.1</v>
      </c>
      <c r="Y13204">
        <v>24000</v>
      </c>
      <c r="Z13204">
        <v>2.4300000000000002</v>
      </c>
    </row>
    <row r="13205" spans="1:26">
      <c r="A13205">
        <v>213369611</v>
      </c>
      <c r="B13205" t="s">
        <v>13061</v>
      </c>
      <c r="C13205" t="s">
        <v>3597</v>
      </c>
      <c r="D13205" t="s">
        <v>3698</v>
      </c>
      <c r="E13205" t="s">
        <v>3699</v>
      </c>
      <c r="F13205" t="s">
        <v>3600</v>
      </c>
      <c r="G13205">
        <v>213369611</v>
      </c>
      <c r="I13205" t="s">
        <v>3700</v>
      </c>
      <c r="J13205" t="s">
        <v>11766</v>
      </c>
      <c r="K13205" t="s">
        <v>3688</v>
      </c>
      <c r="L13205" t="s">
        <v>13509</v>
      </c>
      <c r="P13205">
        <v>10</v>
      </c>
      <c r="Q13205">
        <v>15.2</v>
      </c>
      <c r="R13205">
        <v>8.4</v>
      </c>
      <c r="S13205" t="b">
        <v>0</v>
      </c>
      <c r="T13205" t="b">
        <v>0</v>
      </c>
      <c r="U13205" t="b">
        <v>1</v>
      </c>
      <c r="V13205">
        <v>47000</v>
      </c>
      <c r="W13205">
        <v>30200</v>
      </c>
      <c r="X13205">
        <v>2.1</v>
      </c>
      <c r="Y13205">
        <v>48000</v>
      </c>
      <c r="Z13205">
        <v>2.04</v>
      </c>
    </row>
    <row r="13206" spans="1:26">
      <c r="A13206">
        <v>213369612</v>
      </c>
      <c r="B13206" t="s">
        <v>13061</v>
      </c>
      <c r="C13206" t="s">
        <v>3597</v>
      </c>
      <c r="D13206" t="s">
        <v>3698</v>
      </c>
      <c r="E13206" t="s">
        <v>3699</v>
      </c>
      <c r="F13206" t="s">
        <v>3600</v>
      </c>
      <c r="G13206">
        <v>213369612</v>
      </c>
      <c r="I13206" t="s">
        <v>3700</v>
      </c>
      <c r="J13206" t="s">
        <v>11766</v>
      </c>
      <c r="K13206" t="s">
        <v>3688</v>
      </c>
      <c r="L13206" t="s">
        <v>13513</v>
      </c>
      <c r="P13206">
        <v>9.5</v>
      </c>
      <c r="Q13206">
        <v>15.2</v>
      </c>
      <c r="R13206">
        <v>8.4</v>
      </c>
      <c r="S13206" t="b">
        <v>0</v>
      </c>
      <c r="T13206" t="b">
        <v>0</v>
      </c>
      <c r="U13206" t="b">
        <v>0</v>
      </c>
      <c r="V13206">
        <v>50500</v>
      </c>
      <c r="W13206">
        <v>34200</v>
      </c>
      <c r="X13206">
        <v>2.1</v>
      </c>
      <c r="Y13206">
        <v>48000</v>
      </c>
      <c r="Z13206">
        <v>2.04</v>
      </c>
    </row>
    <row r="13207" spans="1:26">
      <c r="A13207">
        <v>213250281</v>
      </c>
      <c r="B13207" t="s">
        <v>13061</v>
      </c>
      <c r="C13207" t="s">
        <v>3597</v>
      </c>
      <c r="D13207" t="s">
        <v>3698</v>
      </c>
      <c r="E13207" t="s">
        <v>3699</v>
      </c>
      <c r="F13207" t="s">
        <v>3600</v>
      </c>
      <c r="G13207">
        <v>213250281</v>
      </c>
      <c r="I13207" t="s">
        <v>3700</v>
      </c>
      <c r="J13207" t="s">
        <v>11766</v>
      </c>
      <c r="K13207" t="s">
        <v>3688</v>
      </c>
      <c r="L13207" t="s">
        <v>13508</v>
      </c>
      <c r="P13207">
        <v>9.5</v>
      </c>
      <c r="Q13207">
        <v>15.2</v>
      </c>
      <c r="R13207">
        <v>8.5</v>
      </c>
      <c r="S13207" t="b">
        <v>0</v>
      </c>
      <c r="T13207" t="b">
        <v>0</v>
      </c>
      <c r="U13207" t="b">
        <v>0</v>
      </c>
      <c r="V13207">
        <v>50500</v>
      </c>
      <c r="W13207">
        <v>34200</v>
      </c>
      <c r="X13207">
        <v>2.1</v>
      </c>
      <c r="Y13207">
        <v>48000</v>
      </c>
      <c r="Z13207">
        <v>2.04</v>
      </c>
    </row>
    <row r="13208" spans="1:26">
      <c r="A13208">
        <v>213250280</v>
      </c>
      <c r="B13208" t="s">
        <v>13061</v>
      </c>
      <c r="C13208" t="s">
        <v>3597</v>
      </c>
      <c r="D13208" t="s">
        <v>3698</v>
      </c>
      <c r="E13208" t="s">
        <v>3699</v>
      </c>
      <c r="F13208" t="s">
        <v>3600</v>
      </c>
      <c r="G13208">
        <v>213250280</v>
      </c>
      <c r="I13208" t="s">
        <v>3700</v>
      </c>
      <c r="J13208" t="s">
        <v>11766</v>
      </c>
      <c r="K13208" t="s">
        <v>3688</v>
      </c>
      <c r="L13208" t="s">
        <v>13760</v>
      </c>
      <c r="P13208">
        <v>10</v>
      </c>
      <c r="Q13208">
        <v>15.2</v>
      </c>
      <c r="R13208">
        <v>8.5</v>
      </c>
      <c r="S13208" t="b">
        <v>0</v>
      </c>
      <c r="T13208" t="b">
        <v>0</v>
      </c>
      <c r="U13208" t="b">
        <v>1</v>
      </c>
      <c r="V13208">
        <v>47000</v>
      </c>
      <c r="W13208">
        <v>30200</v>
      </c>
      <c r="X13208">
        <v>2.1</v>
      </c>
      <c r="Y13208">
        <v>48000</v>
      </c>
      <c r="Z13208">
        <v>2.04</v>
      </c>
    </row>
    <row r="13209" spans="1:26">
      <c r="A13209">
        <v>213370128</v>
      </c>
      <c r="B13209" t="s">
        <v>13061</v>
      </c>
      <c r="C13209" t="s">
        <v>3597</v>
      </c>
      <c r="D13209" t="s">
        <v>3698</v>
      </c>
      <c r="E13209" t="s">
        <v>3699</v>
      </c>
      <c r="F13209" t="s">
        <v>3600</v>
      </c>
      <c r="G13209">
        <v>213370128</v>
      </c>
      <c r="I13209" t="s">
        <v>3700</v>
      </c>
      <c r="J13209" t="s">
        <v>3704</v>
      </c>
      <c r="K13209" t="s">
        <v>3688</v>
      </c>
      <c r="L13209" t="s">
        <v>13759</v>
      </c>
      <c r="P13209">
        <v>10.5</v>
      </c>
      <c r="Q13209">
        <v>15.2</v>
      </c>
      <c r="R13209">
        <v>8.4</v>
      </c>
      <c r="S13209" t="b">
        <v>0</v>
      </c>
      <c r="T13209" t="b">
        <v>0</v>
      </c>
      <c r="U13209" t="b">
        <v>1</v>
      </c>
      <c r="V13209">
        <v>22400</v>
      </c>
      <c r="W13209">
        <v>14000</v>
      </c>
      <c r="X13209">
        <v>2.1</v>
      </c>
      <c r="Y13209">
        <v>24000</v>
      </c>
      <c r="Z13209">
        <v>2.31</v>
      </c>
    </row>
    <row r="13210" spans="1:26">
      <c r="A13210">
        <v>213370119</v>
      </c>
      <c r="B13210" t="s">
        <v>13061</v>
      </c>
      <c r="C13210" t="s">
        <v>3597</v>
      </c>
      <c r="D13210" t="s">
        <v>3698</v>
      </c>
      <c r="E13210" t="s">
        <v>3699</v>
      </c>
      <c r="F13210" t="s">
        <v>3600</v>
      </c>
      <c r="G13210">
        <v>213370119</v>
      </c>
      <c r="I13210" t="s">
        <v>3700</v>
      </c>
      <c r="J13210" t="s">
        <v>3704</v>
      </c>
      <c r="K13210" t="s">
        <v>3688</v>
      </c>
      <c r="L13210" t="s">
        <v>13758</v>
      </c>
      <c r="P13210">
        <v>9</v>
      </c>
      <c r="Q13210">
        <v>15</v>
      </c>
      <c r="R13210">
        <v>8.4</v>
      </c>
      <c r="S13210" t="b">
        <v>0</v>
      </c>
      <c r="T13210" t="b">
        <v>0</v>
      </c>
      <c r="U13210" t="b">
        <v>0</v>
      </c>
      <c r="V13210">
        <v>31200</v>
      </c>
      <c r="W13210">
        <v>21000</v>
      </c>
      <c r="X13210">
        <v>2.1</v>
      </c>
      <c r="Y13210">
        <v>24000</v>
      </c>
      <c r="Z13210">
        <v>2.31</v>
      </c>
    </row>
    <row r="13211" spans="1:26">
      <c r="A13211">
        <v>213370121</v>
      </c>
      <c r="B13211" t="s">
        <v>13061</v>
      </c>
      <c r="C13211" t="s">
        <v>3597</v>
      </c>
      <c r="D13211" t="s">
        <v>3698</v>
      </c>
      <c r="E13211" t="s">
        <v>3699</v>
      </c>
      <c r="F13211" t="s">
        <v>3600</v>
      </c>
      <c r="G13211">
        <v>213370121</v>
      </c>
      <c r="I13211" t="s">
        <v>3700</v>
      </c>
      <c r="J13211" t="s">
        <v>3704</v>
      </c>
      <c r="K13211" t="s">
        <v>3688</v>
      </c>
      <c r="L13211" t="s">
        <v>13757</v>
      </c>
      <c r="P13211">
        <v>11</v>
      </c>
      <c r="Q13211">
        <v>15.2</v>
      </c>
      <c r="R13211">
        <v>8.5</v>
      </c>
      <c r="S13211" t="b">
        <v>0</v>
      </c>
      <c r="T13211" t="b">
        <v>0</v>
      </c>
      <c r="U13211" t="b">
        <v>1</v>
      </c>
      <c r="V13211">
        <v>23000</v>
      </c>
      <c r="W13211">
        <v>14000</v>
      </c>
      <c r="X13211">
        <v>2.1</v>
      </c>
      <c r="Y13211">
        <v>24000</v>
      </c>
      <c r="Z13211">
        <v>2.31</v>
      </c>
    </row>
    <row r="13212" spans="1:26">
      <c r="A13212">
        <v>213370122</v>
      </c>
      <c r="B13212" t="s">
        <v>13061</v>
      </c>
      <c r="C13212" t="s">
        <v>3597</v>
      </c>
      <c r="D13212" t="s">
        <v>3698</v>
      </c>
      <c r="E13212" t="s">
        <v>3699</v>
      </c>
      <c r="F13212" t="s">
        <v>3600</v>
      </c>
      <c r="G13212">
        <v>213370122</v>
      </c>
      <c r="I13212" t="s">
        <v>3700</v>
      </c>
      <c r="J13212" t="s">
        <v>3704</v>
      </c>
      <c r="K13212" t="s">
        <v>3688</v>
      </c>
      <c r="L13212" t="s">
        <v>13756</v>
      </c>
      <c r="P13212">
        <v>9</v>
      </c>
      <c r="Q13212">
        <v>15.2</v>
      </c>
      <c r="R13212">
        <v>8.5</v>
      </c>
      <c r="S13212" t="b">
        <v>0</v>
      </c>
      <c r="T13212" t="b">
        <v>0</v>
      </c>
      <c r="U13212" t="b">
        <v>0</v>
      </c>
      <c r="V13212">
        <v>31800</v>
      </c>
      <c r="W13212">
        <v>21000</v>
      </c>
      <c r="X13212">
        <v>2.1</v>
      </c>
      <c r="Y13212">
        <v>24000</v>
      </c>
      <c r="Z13212">
        <v>2.31</v>
      </c>
    </row>
    <row r="13213" spans="1:26">
      <c r="A13213">
        <v>213370129</v>
      </c>
      <c r="B13213" t="s">
        <v>13061</v>
      </c>
      <c r="C13213" t="s">
        <v>3597</v>
      </c>
      <c r="D13213" t="s">
        <v>3698</v>
      </c>
      <c r="E13213" t="s">
        <v>3699</v>
      </c>
      <c r="F13213" t="s">
        <v>3600</v>
      </c>
      <c r="G13213">
        <v>213370129</v>
      </c>
      <c r="I13213" t="s">
        <v>3700</v>
      </c>
      <c r="J13213" t="s">
        <v>3704</v>
      </c>
      <c r="K13213" t="s">
        <v>3688</v>
      </c>
      <c r="L13213" t="s">
        <v>13755</v>
      </c>
      <c r="P13213">
        <v>11</v>
      </c>
      <c r="Q13213">
        <v>15.2</v>
      </c>
      <c r="R13213">
        <v>8.5</v>
      </c>
      <c r="S13213" t="b">
        <v>0</v>
      </c>
      <c r="T13213" t="b">
        <v>0</v>
      </c>
      <c r="U13213" t="b">
        <v>1</v>
      </c>
      <c r="V13213">
        <v>23000</v>
      </c>
      <c r="W13213">
        <v>14000</v>
      </c>
      <c r="X13213">
        <v>2.1</v>
      </c>
      <c r="Y13213">
        <v>24000</v>
      </c>
      <c r="Z13213">
        <v>2.31</v>
      </c>
    </row>
    <row r="13214" spans="1:26">
      <c r="A13214">
        <v>213370120</v>
      </c>
      <c r="B13214" t="s">
        <v>13061</v>
      </c>
      <c r="C13214" t="s">
        <v>3597</v>
      </c>
      <c r="D13214" t="s">
        <v>3698</v>
      </c>
      <c r="E13214" t="s">
        <v>3699</v>
      </c>
      <c r="F13214" t="s">
        <v>3600</v>
      </c>
      <c r="G13214">
        <v>213370120</v>
      </c>
      <c r="I13214" t="s">
        <v>3700</v>
      </c>
      <c r="J13214" t="s">
        <v>3704</v>
      </c>
      <c r="K13214" t="s">
        <v>3688</v>
      </c>
      <c r="L13214" t="s">
        <v>13754</v>
      </c>
      <c r="P13214">
        <v>9</v>
      </c>
      <c r="Q13214">
        <v>15.2</v>
      </c>
      <c r="R13214">
        <v>8.5</v>
      </c>
      <c r="S13214" t="b">
        <v>0</v>
      </c>
      <c r="T13214" t="b">
        <v>0</v>
      </c>
      <c r="U13214" t="b">
        <v>0</v>
      </c>
      <c r="V13214">
        <v>31800</v>
      </c>
      <c r="W13214">
        <v>21000</v>
      </c>
      <c r="X13214">
        <v>2.1</v>
      </c>
      <c r="Y13214">
        <v>24000</v>
      </c>
      <c r="Z13214">
        <v>2.31</v>
      </c>
    </row>
    <row r="13215" spans="1:26">
      <c r="A13215">
        <v>213249109</v>
      </c>
      <c r="B13215" t="s">
        <v>13070</v>
      </c>
      <c r="C13215" t="s">
        <v>3597</v>
      </c>
      <c r="D13215" t="s">
        <v>3698</v>
      </c>
      <c r="E13215" t="s">
        <v>3699</v>
      </c>
      <c r="F13215" t="s">
        <v>3600</v>
      </c>
      <c r="G13215">
        <v>213249109</v>
      </c>
      <c r="I13215" t="s">
        <v>3700</v>
      </c>
      <c r="J13215" t="s">
        <v>3701</v>
      </c>
      <c r="K13215" t="s">
        <v>3688</v>
      </c>
      <c r="L13215" t="s">
        <v>13503</v>
      </c>
      <c r="P13215">
        <v>10</v>
      </c>
      <c r="Q13215">
        <v>15.2</v>
      </c>
      <c r="R13215">
        <v>8.35</v>
      </c>
      <c r="S13215" t="b">
        <v>0</v>
      </c>
      <c r="T13215" t="b">
        <v>0</v>
      </c>
      <c r="U13215" t="b">
        <v>1</v>
      </c>
      <c r="V13215">
        <v>47000</v>
      </c>
      <c r="W13215">
        <v>30200</v>
      </c>
      <c r="X13215">
        <v>2.1</v>
      </c>
      <c r="Y13215">
        <v>31400</v>
      </c>
      <c r="Z13215">
        <v>2.5</v>
      </c>
    </row>
    <row r="13216" spans="1:26">
      <c r="A13216">
        <v>213370123</v>
      </c>
      <c r="B13216" t="s">
        <v>13061</v>
      </c>
      <c r="C13216" t="s">
        <v>3597</v>
      </c>
      <c r="D13216" t="s">
        <v>3698</v>
      </c>
      <c r="E13216" t="s">
        <v>3699</v>
      </c>
      <c r="F13216" t="s">
        <v>3600</v>
      </c>
      <c r="G13216">
        <v>213370123</v>
      </c>
      <c r="I13216" t="s">
        <v>3700</v>
      </c>
      <c r="J13216" t="s">
        <v>3701</v>
      </c>
      <c r="K13216" t="s">
        <v>3688</v>
      </c>
      <c r="L13216" t="s">
        <v>13509</v>
      </c>
      <c r="P13216">
        <v>10</v>
      </c>
      <c r="Q13216">
        <v>15.2</v>
      </c>
      <c r="R13216">
        <v>8.4</v>
      </c>
      <c r="S13216" t="b">
        <v>0</v>
      </c>
      <c r="T13216" t="b">
        <v>0</v>
      </c>
      <c r="U13216" t="b">
        <v>1</v>
      </c>
      <c r="V13216">
        <v>47000</v>
      </c>
      <c r="W13216">
        <v>30200</v>
      </c>
      <c r="X13216">
        <v>2.1</v>
      </c>
      <c r="Y13216">
        <v>31400</v>
      </c>
      <c r="Z13216">
        <v>2.5</v>
      </c>
    </row>
    <row r="13217" spans="1:26">
      <c r="A13217">
        <v>213370124</v>
      </c>
      <c r="B13217" t="s">
        <v>13061</v>
      </c>
      <c r="C13217" t="s">
        <v>3597</v>
      </c>
      <c r="D13217" t="s">
        <v>3698</v>
      </c>
      <c r="E13217" t="s">
        <v>3699</v>
      </c>
      <c r="F13217" t="s">
        <v>3600</v>
      </c>
      <c r="G13217">
        <v>213370124</v>
      </c>
      <c r="I13217" t="s">
        <v>3700</v>
      </c>
      <c r="J13217" t="s">
        <v>3701</v>
      </c>
      <c r="K13217" t="s">
        <v>3688</v>
      </c>
      <c r="L13217" t="s">
        <v>13513</v>
      </c>
      <c r="P13217">
        <v>9.5</v>
      </c>
      <c r="Q13217">
        <v>15.2</v>
      </c>
      <c r="R13217">
        <v>8.4</v>
      </c>
      <c r="S13217" t="b">
        <v>0</v>
      </c>
      <c r="T13217" t="b">
        <v>0</v>
      </c>
      <c r="U13217" t="b">
        <v>0</v>
      </c>
      <c r="V13217">
        <v>50500</v>
      </c>
      <c r="W13217">
        <v>34200</v>
      </c>
      <c r="X13217">
        <v>2.1</v>
      </c>
      <c r="Y13217">
        <v>31400</v>
      </c>
      <c r="Z13217">
        <v>2.5</v>
      </c>
    </row>
    <row r="13218" spans="1:26">
      <c r="A13218">
        <v>213370125</v>
      </c>
      <c r="B13218" t="s">
        <v>13061</v>
      </c>
      <c r="C13218" t="s">
        <v>3597</v>
      </c>
      <c r="D13218" t="s">
        <v>3698</v>
      </c>
      <c r="E13218" t="s">
        <v>3699</v>
      </c>
      <c r="F13218" t="s">
        <v>3600</v>
      </c>
      <c r="G13218">
        <v>213370125</v>
      </c>
      <c r="I13218" t="s">
        <v>3700</v>
      </c>
      <c r="J13218" t="s">
        <v>3701</v>
      </c>
      <c r="K13218" t="s">
        <v>3688</v>
      </c>
      <c r="L13218" t="s">
        <v>13753</v>
      </c>
      <c r="P13218">
        <v>10</v>
      </c>
      <c r="Q13218">
        <v>15.2</v>
      </c>
      <c r="R13218">
        <v>8.4499999999999993</v>
      </c>
      <c r="S13218" t="b">
        <v>0</v>
      </c>
      <c r="T13218" t="b">
        <v>0</v>
      </c>
      <c r="U13218" t="b">
        <v>1</v>
      </c>
      <c r="V13218">
        <v>47000</v>
      </c>
      <c r="W13218">
        <v>30200</v>
      </c>
      <c r="X13218">
        <v>2.1</v>
      </c>
      <c r="Y13218">
        <v>31400</v>
      </c>
      <c r="Z13218">
        <v>2.5</v>
      </c>
    </row>
    <row r="13219" spans="1:26">
      <c r="A13219">
        <v>213370126</v>
      </c>
      <c r="B13219" t="s">
        <v>13061</v>
      </c>
      <c r="C13219" t="s">
        <v>3597</v>
      </c>
      <c r="D13219" t="s">
        <v>3698</v>
      </c>
      <c r="E13219" t="s">
        <v>3699</v>
      </c>
      <c r="F13219" t="s">
        <v>3600</v>
      </c>
      <c r="G13219">
        <v>213370126</v>
      </c>
      <c r="I13219" t="s">
        <v>3700</v>
      </c>
      <c r="J13219" t="s">
        <v>3701</v>
      </c>
      <c r="K13219" t="s">
        <v>3688</v>
      </c>
      <c r="L13219" t="s">
        <v>13752</v>
      </c>
      <c r="P13219">
        <v>9.5</v>
      </c>
      <c r="Q13219">
        <v>15.2</v>
      </c>
      <c r="R13219">
        <v>8.4499999999999993</v>
      </c>
      <c r="S13219" t="b">
        <v>0</v>
      </c>
      <c r="T13219" t="b">
        <v>0</v>
      </c>
      <c r="U13219" t="b">
        <v>0</v>
      </c>
      <c r="V13219">
        <v>50500</v>
      </c>
      <c r="W13219">
        <v>34200</v>
      </c>
      <c r="X13219">
        <v>2.1</v>
      </c>
      <c r="Y13219">
        <v>31400</v>
      </c>
      <c r="Z13219">
        <v>2.5</v>
      </c>
    </row>
    <row r="13220" spans="1:26">
      <c r="A13220">
        <v>213369613</v>
      </c>
      <c r="B13220" t="s">
        <v>13061</v>
      </c>
      <c r="C13220" t="s">
        <v>3597</v>
      </c>
      <c r="D13220" t="s">
        <v>3698</v>
      </c>
      <c r="E13220" t="s">
        <v>3699</v>
      </c>
      <c r="F13220" t="s">
        <v>3600</v>
      </c>
      <c r="G13220">
        <v>213369613</v>
      </c>
      <c r="I13220" t="s">
        <v>3700</v>
      </c>
      <c r="J13220" t="s">
        <v>9534</v>
      </c>
      <c r="K13220" t="s">
        <v>3688</v>
      </c>
      <c r="L13220" t="s">
        <v>13502</v>
      </c>
      <c r="P13220">
        <v>10.5</v>
      </c>
      <c r="Q13220">
        <v>15.2</v>
      </c>
      <c r="R13220">
        <v>8.4</v>
      </c>
      <c r="S13220" t="b">
        <v>0</v>
      </c>
      <c r="T13220" t="b">
        <v>0</v>
      </c>
      <c r="U13220" t="b">
        <v>1</v>
      </c>
      <c r="V13220">
        <v>22400</v>
      </c>
      <c r="W13220">
        <v>14000</v>
      </c>
      <c r="X13220">
        <v>2.1</v>
      </c>
      <c r="Y13220">
        <v>9250</v>
      </c>
      <c r="Z13220">
        <v>2.56</v>
      </c>
    </row>
    <row r="13221" spans="1:26">
      <c r="A13221">
        <v>213369614</v>
      </c>
      <c r="B13221" t="s">
        <v>13061</v>
      </c>
      <c r="C13221" t="s">
        <v>3597</v>
      </c>
      <c r="D13221" t="s">
        <v>3698</v>
      </c>
      <c r="E13221" t="s">
        <v>3699</v>
      </c>
      <c r="F13221" t="s">
        <v>3600</v>
      </c>
      <c r="G13221">
        <v>213369614</v>
      </c>
      <c r="I13221" t="s">
        <v>3700</v>
      </c>
      <c r="J13221" t="s">
        <v>9534</v>
      </c>
      <c r="K13221" t="s">
        <v>3688</v>
      </c>
      <c r="L13221" t="s">
        <v>13751</v>
      </c>
      <c r="P13221">
        <v>9</v>
      </c>
      <c r="Q13221">
        <v>15</v>
      </c>
      <c r="R13221">
        <v>8.4</v>
      </c>
      <c r="S13221" t="b">
        <v>0</v>
      </c>
      <c r="T13221" t="b">
        <v>0</v>
      </c>
      <c r="U13221" t="b">
        <v>0</v>
      </c>
      <c r="V13221">
        <v>31200</v>
      </c>
      <c r="W13221">
        <v>21000</v>
      </c>
      <c r="X13221">
        <v>2.1</v>
      </c>
      <c r="Y13221">
        <v>9250</v>
      </c>
      <c r="Z13221">
        <v>2.56</v>
      </c>
    </row>
    <row r="13222" spans="1:26">
      <c r="A13222">
        <v>213361514</v>
      </c>
      <c r="B13222" t="s">
        <v>13061</v>
      </c>
      <c r="C13222" t="s">
        <v>3597</v>
      </c>
      <c r="D13222" t="s">
        <v>3743</v>
      </c>
      <c r="E13222" t="s">
        <v>3744</v>
      </c>
      <c r="F13222" t="s">
        <v>3621</v>
      </c>
      <c r="G13222">
        <v>213361514</v>
      </c>
      <c r="I13222" t="s">
        <v>3622</v>
      </c>
      <c r="J13222" t="s">
        <v>8947</v>
      </c>
      <c r="K13222" t="s">
        <v>3624</v>
      </c>
      <c r="L13222" t="s">
        <v>8944</v>
      </c>
      <c r="P13222">
        <v>19.05</v>
      </c>
      <c r="Q13222">
        <v>32.200000000000003</v>
      </c>
      <c r="R13222">
        <v>10.9</v>
      </c>
      <c r="S13222" t="b">
        <v>0</v>
      </c>
      <c r="T13222" t="b">
        <v>0</v>
      </c>
      <c r="U13222" t="b">
        <v>1</v>
      </c>
      <c r="V13222">
        <v>6000</v>
      </c>
      <c r="W13222">
        <v>5900</v>
      </c>
      <c r="X13222">
        <v>3.33</v>
      </c>
      <c r="Y13222">
        <v>12840</v>
      </c>
      <c r="Z13222">
        <v>2.46</v>
      </c>
    </row>
    <row r="13223" spans="1:26">
      <c r="A13223">
        <v>213361516</v>
      </c>
      <c r="B13223" t="s">
        <v>13061</v>
      </c>
      <c r="C13223" t="s">
        <v>3597</v>
      </c>
      <c r="D13223" t="s">
        <v>3743</v>
      </c>
      <c r="E13223" t="s">
        <v>3744</v>
      </c>
      <c r="F13223" t="s">
        <v>3621</v>
      </c>
      <c r="G13223">
        <v>213361516</v>
      </c>
      <c r="I13223" t="s">
        <v>3622</v>
      </c>
      <c r="J13223" t="s">
        <v>8952</v>
      </c>
      <c r="K13223" t="s">
        <v>3624</v>
      </c>
      <c r="L13223" t="s">
        <v>8949</v>
      </c>
      <c r="P13223">
        <v>16.05</v>
      </c>
      <c r="Q13223">
        <v>29.8</v>
      </c>
      <c r="R13223">
        <v>10</v>
      </c>
      <c r="S13223" t="b">
        <v>0</v>
      </c>
      <c r="T13223" t="b">
        <v>0</v>
      </c>
      <c r="U13223" t="b">
        <v>1</v>
      </c>
      <c r="V13223">
        <v>9000</v>
      </c>
      <c r="W13223">
        <v>5900</v>
      </c>
      <c r="X13223">
        <v>2.98</v>
      </c>
      <c r="Y13223">
        <v>14170</v>
      </c>
      <c r="Z13223">
        <v>2.4300000000000002</v>
      </c>
    </row>
    <row r="13224" spans="1:26">
      <c r="A13224">
        <v>213361518</v>
      </c>
      <c r="B13224" t="s">
        <v>13061</v>
      </c>
      <c r="C13224" t="s">
        <v>3597</v>
      </c>
      <c r="D13224" t="s">
        <v>3743</v>
      </c>
      <c r="E13224" t="s">
        <v>3744</v>
      </c>
      <c r="F13224" t="s">
        <v>3621</v>
      </c>
      <c r="G13224">
        <v>213361518</v>
      </c>
      <c r="I13224" t="s">
        <v>3622</v>
      </c>
      <c r="J13224" t="s">
        <v>8957</v>
      </c>
      <c r="K13224" t="s">
        <v>3624</v>
      </c>
      <c r="L13224" t="s">
        <v>8954</v>
      </c>
      <c r="P13224">
        <v>13.8</v>
      </c>
      <c r="Q13224">
        <v>26.3</v>
      </c>
      <c r="R13224">
        <v>10.4</v>
      </c>
      <c r="S13224" t="b">
        <v>0</v>
      </c>
      <c r="T13224" t="b">
        <v>0</v>
      </c>
      <c r="U13224" t="b">
        <v>1</v>
      </c>
      <c r="V13224">
        <v>12000</v>
      </c>
      <c r="W13224">
        <v>8400</v>
      </c>
      <c r="X13224">
        <v>3.33</v>
      </c>
      <c r="Y13224">
        <v>17410</v>
      </c>
      <c r="Z13224">
        <v>2.56</v>
      </c>
    </row>
    <row r="13225" spans="1:26">
      <c r="A13225">
        <v>213361520</v>
      </c>
      <c r="B13225" t="s">
        <v>13061</v>
      </c>
      <c r="C13225" t="s">
        <v>3597</v>
      </c>
      <c r="D13225" t="s">
        <v>3743</v>
      </c>
      <c r="E13225" t="s">
        <v>3744</v>
      </c>
      <c r="F13225" t="s">
        <v>3621</v>
      </c>
      <c r="G13225">
        <v>213361520</v>
      </c>
      <c r="I13225" t="s">
        <v>3622</v>
      </c>
      <c r="J13225" t="s">
        <v>8962</v>
      </c>
      <c r="K13225" t="s">
        <v>3624</v>
      </c>
      <c r="L13225" t="s">
        <v>8959</v>
      </c>
      <c r="P13225">
        <v>14</v>
      </c>
      <c r="Q13225">
        <v>22.3</v>
      </c>
      <c r="R13225">
        <v>9.9</v>
      </c>
      <c r="S13225" t="b">
        <v>0</v>
      </c>
      <c r="T13225" t="b">
        <v>0</v>
      </c>
      <c r="U13225" t="b">
        <v>1</v>
      </c>
      <c r="V13225">
        <v>14000</v>
      </c>
      <c r="W13225">
        <v>10000</v>
      </c>
      <c r="X13225">
        <v>3.08</v>
      </c>
      <c r="Y13225">
        <v>22730</v>
      </c>
      <c r="Z13225">
        <v>2.08</v>
      </c>
    </row>
    <row r="13226" spans="1:26">
      <c r="A13226">
        <v>213361522</v>
      </c>
      <c r="B13226" t="s">
        <v>13061</v>
      </c>
      <c r="C13226" t="s">
        <v>3597</v>
      </c>
      <c r="D13226" t="s">
        <v>3743</v>
      </c>
      <c r="E13226" t="s">
        <v>3744</v>
      </c>
      <c r="F13226" t="s">
        <v>3621</v>
      </c>
      <c r="G13226">
        <v>213361522</v>
      </c>
      <c r="I13226" t="s">
        <v>3622</v>
      </c>
      <c r="J13226" t="s">
        <v>8967</v>
      </c>
      <c r="K13226" t="s">
        <v>3624</v>
      </c>
      <c r="L13226" t="s">
        <v>8964</v>
      </c>
      <c r="P13226">
        <v>12.5</v>
      </c>
      <c r="Q13226">
        <v>21</v>
      </c>
      <c r="R13226">
        <v>10.3</v>
      </c>
      <c r="S13226" t="b">
        <v>0</v>
      </c>
      <c r="T13226" t="b">
        <v>0</v>
      </c>
      <c r="U13226" t="b">
        <v>1</v>
      </c>
      <c r="V13226">
        <v>17200</v>
      </c>
      <c r="W13226">
        <v>12800</v>
      </c>
      <c r="X13226">
        <v>2.93</v>
      </c>
      <c r="Y13226">
        <v>27000</v>
      </c>
      <c r="Z13226">
        <v>2.0699999999999998</v>
      </c>
    </row>
    <row r="13227" spans="1:26">
      <c r="A13227">
        <v>213361515</v>
      </c>
      <c r="B13227" t="s">
        <v>13061</v>
      </c>
      <c r="C13227" t="s">
        <v>3597</v>
      </c>
      <c r="D13227" t="s">
        <v>3743</v>
      </c>
      <c r="E13227" t="s">
        <v>3744</v>
      </c>
      <c r="F13227" t="s">
        <v>3621</v>
      </c>
      <c r="G13227">
        <v>213361515</v>
      </c>
      <c r="I13227" t="s">
        <v>3622</v>
      </c>
      <c r="J13227" t="s">
        <v>8947</v>
      </c>
      <c r="K13227" t="s">
        <v>3624</v>
      </c>
      <c r="L13227" t="s">
        <v>8946</v>
      </c>
      <c r="P13227">
        <v>19.05</v>
      </c>
      <c r="Q13227">
        <v>32.200000000000003</v>
      </c>
      <c r="R13227">
        <v>10.9</v>
      </c>
      <c r="S13227" t="b">
        <v>0</v>
      </c>
      <c r="T13227" t="b">
        <v>0</v>
      </c>
      <c r="U13227" t="b">
        <v>1</v>
      </c>
      <c r="V13227">
        <v>6000</v>
      </c>
      <c r="W13227">
        <v>5900</v>
      </c>
      <c r="X13227">
        <v>3.33</v>
      </c>
      <c r="Y13227">
        <v>12840</v>
      </c>
      <c r="Z13227">
        <v>2.46</v>
      </c>
    </row>
    <row r="13228" spans="1:26">
      <c r="A13228">
        <v>213361517</v>
      </c>
      <c r="B13228" t="s">
        <v>13061</v>
      </c>
      <c r="C13228" t="s">
        <v>3597</v>
      </c>
      <c r="D13228" t="s">
        <v>3743</v>
      </c>
      <c r="E13228" t="s">
        <v>3744</v>
      </c>
      <c r="F13228" t="s">
        <v>3621</v>
      </c>
      <c r="G13228">
        <v>213361517</v>
      </c>
      <c r="I13228" t="s">
        <v>3622</v>
      </c>
      <c r="J13228" t="s">
        <v>8952</v>
      </c>
      <c r="K13228" t="s">
        <v>3624</v>
      </c>
      <c r="L13228" t="s">
        <v>8951</v>
      </c>
      <c r="P13228">
        <v>16.05</v>
      </c>
      <c r="Q13228">
        <v>29.8</v>
      </c>
      <c r="R13228">
        <v>10</v>
      </c>
      <c r="S13228" t="b">
        <v>0</v>
      </c>
      <c r="T13228" t="b">
        <v>0</v>
      </c>
      <c r="U13228" t="b">
        <v>1</v>
      </c>
      <c r="V13228">
        <v>9000</v>
      </c>
      <c r="W13228">
        <v>5900</v>
      </c>
      <c r="X13228">
        <v>2.98</v>
      </c>
      <c r="Y13228">
        <v>14170</v>
      </c>
      <c r="Z13228">
        <v>2.4300000000000002</v>
      </c>
    </row>
    <row r="13229" spans="1:26">
      <c r="A13229">
        <v>213361519</v>
      </c>
      <c r="B13229" t="s">
        <v>13061</v>
      </c>
      <c r="C13229" t="s">
        <v>3597</v>
      </c>
      <c r="D13229" t="s">
        <v>3743</v>
      </c>
      <c r="E13229" t="s">
        <v>3744</v>
      </c>
      <c r="F13229" t="s">
        <v>3621</v>
      </c>
      <c r="G13229">
        <v>213361519</v>
      </c>
      <c r="I13229" t="s">
        <v>3622</v>
      </c>
      <c r="J13229" t="s">
        <v>8957</v>
      </c>
      <c r="K13229" t="s">
        <v>3624</v>
      </c>
      <c r="L13229" t="s">
        <v>8956</v>
      </c>
      <c r="P13229">
        <v>13.8</v>
      </c>
      <c r="Q13229">
        <v>26.3</v>
      </c>
      <c r="R13229">
        <v>10.4</v>
      </c>
      <c r="S13229" t="b">
        <v>0</v>
      </c>
      <c r="T13229" t="b">
        <v>0</v>
      </c>
      <c r="U13229" t="b">
        <v>1</v>
      </c>
      <c r="V13229">
        <v>12000</v>
      </c>
      <c r="W13229">
        <v>8400</v>
      </c>
      <c r="X13229">
        <v>3.33</v>
      </c>
      <c r="Y13229">
        <v>17410</v>
      </c>
      <c r="Z13229">
        <v>2.56</v>
      </c>
    </row>
    <row r="13230" spans="1:26">
      <c r="A13230">
        <v>213361521</v>
      </c>
      <c r="B13230" t="s">
        <v>13061</v>
      </c>
      <c r="C13230" t="s">
        <v>3597</v>
      </c>
      <c r="D13230" t="s">
        <v>3743</v>
      </c>
      <c r="E13230" t="s">
        <v>3744</v>
      </c>
      <c r="F13230" t="s">
        <v>3621</v>
      </c>
      <c r="G13230">
        <v>213361521</v>
      </c>
      <c r="I13230" t="s">
        <v>3622</v>
      </c>
      <c r="J13230" t="s">
        <v>8962</v>
      </c>
      <c r="K13230" t="s">
        <v>3624</v>
      </c>
      <c r="L13230" t="s">
        <v>8961</v>
      </c>
      <c r="P13230">
        <v>14</v>
      </c>
      <c r="Q13230">
        <v>22.3</v>
      </c>
      <c r="R13230">
        <v>9.9</v>
      </c>
      <c r="S13230" t="b">
        <v>0</v>
      </c>
      <c r="T13230" t="b">
        <v>0</v>
      </c>
      <c r="U13230" t="b">
        <v>1</v>
      </c>
      <c r="V13230">
        <v>14000</v>
      </c>
      <c r="W13230">
        <v>10000</v>
      </c>
      <c r="X13230">
        <v>3.08</v>
      </c>
      <c r="Y13230">
        <v>22730</v>
      </c>
      <c r="Z13230">
        <v>2.08</v>
      </c>
    </row>
    <row r="13231" spans="1:26">
      <c r="A13231">
        <v>213361523</v>
      </c>
      <c r="B13231" t="s">
        <v>13061</v>
      </c>
      <c r="C13231" t="s">
        <v>3597</v>
      </c>
      <c r="D13231" t="s">
        <v>3743</v>
      </c>
      <c r="E13231" t="s">
        <v>3744</v>
      </c>
      <c r="F13231" t="s">
        <v>3621</v>
      </c>
      <c r="G13231">
        <v>213361523</v>
      </c>
      <c r="I13231" t="s">
        <v>3622</v>
      </c>
      <c r="J13231" t="s">
        <v>8967</v>
      </c>
      <c r="K13231" t="s">
        <v>3624</v>
      </c>
      <c r="L13231" t="s">
        <v>8966</v>
      </c>
      <c r="P13231">
        <v>12.5</v>
      </c>
      <c r="Q13231">
        <v>21</v>
      </c>
      <c r="R13231">
        <v>10.3</v>
      </c>
      <c r="S13231" t="b">
        <v>0</v>
      </c>
      <c r="T13231" t="b">
        <v>0</v>
      </c>
      <c r="U13231" t="b">
        <v>1</v>
      </c>
      <c r="V13231">
        <v>17200</v>
      </c>
      <c r="W13231">
        <v>12800</v>
      </c>
      <c r="X13231">
        <v>2.93</v>
      </c>
      <c r="Y13231">
        <v>27000</v>
      </c>
      <c r="Z13231">
        <v>2.0699999999999998</v>
      </c>
    </row>
    <row r="13232" spans="1:26">
      <c r="A13232">
        <v>207349919</v>
      </c>
      <c r="B13232" t="s">
        <v>6133</v>
      </c>
      <c r="C13232" t="s">
        <v>3597</v>
      </c>
      <c r="D13232" t="s">
        <v>4660</v>
      </c>
      <c r="E13232" t="s">
        <v>4661</v>
      </c>
      <c r="F13232" t="s">
        <v>3650</v>
      </c>
      <c r="G13232">
        <v>207349919</v>
      </c>
      <c r="I13232" t="s">
        <v>3651</v>
      </c>
      <c r="J13232" t="s">
        <v>5143</v>
      </c>
      <c r="K13232" t="s">
        <v>3653</v>
      </c>
      <c r="M13232">
        <v>12.5</v>
      </c>
      <c r="N13232">
        <v>19</v>
      </c>
      <c r="O13232">
        <v>11</v>
      </c>
      <c r="P13232">
        <v>12.5</v>
      </c>
      <c r="Q13232">
        <v>20</v>
      </c>
      <c r="R13232">
        <v>9</v>
      </c>
      <c r="S13232" t="b">
        <v>0</v>
      </c>
      <c r="T13232" t="b">
        <v>0</v>
      </c>
      <c r="U13232" t="b">
        <v>0</v>
      </c>
      <c r="V13232">
        <v>28400</v>
      </c>
      <c r="W13232">
        <v>17500</v>
      </c>
      <c r="X13232">
        <v>3.09</v>
      </c>
      <c r="Y13232">
        <v>28600</v>
      </c>
      <c r="Z13232">
        <v>2.1</v>
      </c>
    </row>
    <row r="13233" spans="1:26">
      <c r="A13233">
        <v>207350092</v>
      </c>
      <c r="B13233" t="s">
        <v>5141</v>
      </c>
      <c r="C13233" t="s">
        <v>3597</v>
      </c>
      <c r="D13233" t="s">
        <v>4660</v>
      </c>
      <c r="E13233" t="s">
        <v>4661</v>
      </c>
      <c r="F13233" t="s">
        <v>3710</v>
      </c>
      <c r="G13233">
        <v>207350092</v>
      </c>
      <c r="I13233" t="s">
        <v>3711</v>
      </c>
      <c r="J13233" t="s">
        <v>5144</v>
      </c>
      <c r="K13233" t="s">
        <v>3725</v>
      </c>
      <c r="M13233">
        <v>12.45</v>
      </c>
      <c r="N13233">
        <v>16.75</v>
      </c>
      <c r="O13233">
        <v>9.75</v>
      </c>
      <c r="P13233">
        <v>12.45</v>
      </c>
      <c r="Q13233">
        <v>18.25</v>
      </c>
      <c r="R13233">
        <v>8.65</v>
      </c>
      <c r="S13233" t="b">
        <v>0</v>
      </c>
      <c r="T13233" t="b">
        <v>0</v>
      </c>
      <c r="U13233" t="b">
        <v>0</v>
      </c>
      <c r="V13233">
        <v>21000</v>
      </c>
      <c r="W13233">
        <v>13000</v>
      </c>
      <c r="X13233">
        <v>2.86</v>
      </c>
      <c r="Y13233">
        <v>22000</v>
      </c>
      <c r="Z13233">
        <v>2.0499999999999998</v>
      </c>
    </row>
    <row r="13234" spans="1:26">
      <c r="A13234">
        <v>207465467</v>
      </c>
      <c r="B13234" t="s">
        <v>8583</v>
      </c>
      <c r="C13234" t="s">
        <v>3597</v>
      </c>
      <c r="D13234" t="s">
        <v>8584</v>
      </c>
      <c r="E13234" t="s">
        <v>4661</v>
      </c>
      <c r="F13234" t="s">
        <v>3600</v>
      </c>
      <c r="G13234">
        <v>207465467</v>
      </c>
      <c r="I13234" t="s">
        <v>3601</v>
      </c>
      <c r="J13234" t="s">
        <v>8590</v>
      </c>
      <c r="K13234" t="s">
        <v>3624</v>
      </c>
      <c r="L13234" t="s">
        <v>8591</v>
      </c>
      <c r="M13234">
        <v>9.5</v>
      </c>
      <c r="N13234">
        <v>17</v>
      </c>
      <c r="O13234">
        <v>9.5</v>
      </c>
      <c r="P13234">
        <v>9.5</v>
      </c>
      <c r="Q13234">
        <v>17.5</v>
      </c>
      <c r="R13234">
        <v>8.4</v>
      </c>
      <c r="S13234" t="b">
        <v>0</v>
      </c>
      <c r="T13234" t="b">
        <v>0</v>
      </c>
      <c r="U13234" t="b">
        <v>0</v>
      </c>
      <c r="V13234">
        <v>42000</v>
      </c>
      <c r="W13234">
        <v>41500</v>
      </c>
      <c r="X13234">
        <v>1.66</v>
      </c>
      <c r="Y13234">
        <v>44700</v>
      </c>
      <c r="Z13234">
        <v>2.0499999999999998</v>
      </c>
    </row>
    <row r="13235" spans="1:26">
      <c r="A13235">
        <v>207350096</v>
      </c>
      <c r="B13235" t="s">
        <v>5141</v>
      </c>
      <c r="C13235" t="s">
        <v>3597</v>
      </c>
      <c r="D13235" t="s">
        <v>4660</v>
      </c>
      <c r="E13235" t="s">
        <v>4661</v>
      </c>
      <c r="F13235" t="s">
        <v>3710</v>
      </c>
      <c r="G13235">
        <v>207350096</v>
      </c>
      <c r="I13235" t="s">
        <v>3711</v>
      </c>
      <c r="J13235" t="s">
        <v>5143</v>
      </c>
      <c r="K13235" t="s">
        <v>3725</v>
      </c>
      <c r="M13235">
        <v>11.5</v>
      </c>
      <c r="N13235">
        <v>18</v>
      </c>
      <c r="O13235">
        <v>10.4</v>
      </c>
      <c r="P13235">
        <v>11.5</v>
      </c>
      <c r="Q13235">
        <v>18.75</v>
      </c>
      <c r="R13235">
        <v>8.65</v>
      </c>
      <c r="S13235" t="b">
        <v>0</v>
      </c>
      <c r="T13235" t="b">
        <v>0</v>
      </c>
      <c r="U13235" t="b">
        <v>0</v>
      </c>
      <c r="V13235">
        <v>28400</v>
      </c>
      <c r="W13235">
        <v>17100</v>
      </c>
      <c r="X13235">
        <v>2.8</v>
      </c>
      <c r="Y13235">
        <v>28600</v>
      </c>
      <c r="Z13235">
        <v>1.97</v>
      </c>
    </row>
    <row r="13236" spans="1:26">
      <c r="A13236">
        <v>207350089</v>
      </c>
      <c r="B13236" t="s">
        <v>6289</v>
      </c>
      <c r="C13236" t="s">
        <v>3597</v>
      </c>
      <c r="D13236" t="s">
        <v>4660</v>
      </c>
      <c r="E13236" t="s">
        <v>4661</v>
      </c>
      <c r="F13236" t="s">
        <v>3710</v>
      </c>
      <c r="G13236">
        <v>207350089</v>
      </c>
      <c r="I13236" t="s">
        <v>3711</v>
      </c>
      <c r="J13236" t="s">
        <v>6318</v>
      </c>
      <c r="K13236" t="s">
        <v>3725</v>
      </c>
      <c r="M13236">
        <v>11.4</v>
      </c>
      <c r="N13236">
        <v>18</v>
      </c>
      <c r="O13236">
        <v>9.5</v>
      </c>
      <c r="P13236">
        <v>11.4</v>
      </c>
      <c r="Q13236">
        <v>18.5</v>
      </c>
      <c r="R13236">
        <v>8.5</v>
      </c>
      <c r="S13236" t="b">
        <v>0</v>
      </c>
      <c r="T13236" t="b">
        <v>0</v>
      </c>
      <c r="U13236" t="b">
        <v>0</v>
      </c>
      <c r="V13236">
        <v>22000</v>
      </c>
      <c r="W13236">
        <v>14600</v>
      </c>
      <c r="X13236">
        <v>2.5499999999999998</v>
      </c>
      <c r="Y13236">
        <v>19500</v>
      </c>
      <c r="Z13236">
        <v>1.94</v>
      </c>
    </row>
    <row r="13237" spans="1:26">
      <c r="A13237">
        <v>207350087</v>
      </c>
      <c r="B13237" t="s">
        <v>6289</v>
      </c>
      <c r="C13237" t="s">
        <v>3597</v>
      </c>
      <c r="D13237" t="s">
        <v>4660</v>
      </c>
      <c r="E13237" t="s">
        <v>4661</v>
      </c>
      <c r="F13237" t="s">
        <v>3710</v>
      </c>
      <c r="G13237">
        <v>207350087</v>
      </c>
      <c r="I13237" t="s">
        <v>3711</v>
      </c>
      <c r="J13237" t="s">
        <v>6317</v>
      </c>
      <c r="K13237" t="s">
        <v>3725</v>
      </c>
      <c r="M13237">
        <v>11.9</v>
      </c>
      <c r="N13237">
        <v>18.75</v>
      </c>
      <c r="O13237">
        <v>9.75</v>
      </c>
      <c r="P13237">
        <v>11.9</v>
      </c>
      <c r="Q13237">
        <v>18.75</v>
      </c>
      <c r="R13237">
        <v>8.4</v>
      </c>
      <c r="S13237" t="b">
        <v>0</v>
      </c>
      <c r="T13237" t="b">
        <v>0</v>
      </c>
      <c r="U13237" t="b">
        <v>0</v>
      </c>
      <c r="V13237">
        <v>18000</v>
      </c>
      <c r="W13237">
        <v>12800</v>
      </c>
      <c r="X13237">
        <v>2.5499999999999998</v>
      </c>
      <c r="Y13237">
        <v>19000</v>
      </c>
      <c r="Z13237">
        <v>2.0099999999999998</v>
      </c>
    </row>
    <row r="13238" spans="1:26">
      <c r="A13238">
        <v>213249673</v>
      </c>
      <c r="B13238" t="s">
        <v>13058</v>
      </c>
      <c r="C13238" t="s">
        <v>3597</v>
      </c>
      <c r="D13238" t="s">
        <v>4816</v>
      </c>
      <c r="E13238" t="s">
        <v>13082</v>
      </c>
      <c r="F13238" t="s">
        <v>3600</v>
      </c>
      <c r="G13238">
        <v>213249673</v>
      </c>
      <c r="I13238" t="s">
        <v>3601</v>
      </c>
      <c r="J13238" t="s">
        <v>13336</v>
      </c>
      <c r="L13238" t="s">
        <v>13750</v>
      </c>
      <c r="M13238">
        <v>10.9</v>
      </c>
      <c r="N13238">
        <v>18</v>
      </c>
      <c r="O13238">
        <v>10</v>
      </c>
      <c r="P13238">
        <v>10.1</v>
      </c>
      <c r="Q13238">
        <v>16.5</v>
      </c>
      <c r="R13238">
        <v>9</v>
      </c>
      <c r="S13238" t="b">
        <v>0</v>
      </c>
      <c r="T13238" t="b">
        <v>0</v>
      </c>
      <c r="U13238" t="b">
        <v>1</v>
      </c>
      <c r="V13238">
        <v>22000</v>
      </c>
      <c r="W13238">
        <v>16000</v>
      </c>
      <c r="X13238">
        <v>2.4</v>
      </c>
      <c r="Y13238">
        <v>18000</v>
      </c>
      <c r="Z13238">
        <v>1.99</v>
      </c>
    </row>
    <row r="13239" spans="1:26">
      <c r="A13239">
        <v>213249674</v>
      </c>
      <c r="B13239" t="s">
        <v>13058</v>
      </c>
      <c r="C13239" t="s">
        <v>3597</v>
      </c>
      <c r="D13239" t="s">
        <v>4816</v>
      </c>
      <c r="E13239" t="s">
        <v>13082</v>
      </c>
      <c r="F13239" t="s">
        <v>3600</v>
      </c>
      <c r="G13239">
        <v>213249674</v>
      </c>
      <c r="I13239" t="s">
        <v>3601</v>
      </c>
      <c r="J13239" t="s">
        <v>13335</v>
      </c>
      <c r="L13239" t="s">
        <v>13749</v>
      </c>
      <c r="M13239">
        <v>9.5500000000000007</v>
      </c>
      <c r="N13239">
        <v>18</v>
      </c>
      <c r="O13239">
        <v>11</v>
      </c>
      <c r="P13239">
        <v>10.1</v>
      </c>
      <c r="Q13239">
        <v>18</v>
      </c>
      <c r="R13239">
        <v>9.5</v>
      </c>
      <c r="S13239" t="b">
        <v>0</v>
      </c>
      <c r="T13239" t="b">
        <v>0</v>
      </c>
      <c r="U13239" t="b">
        <v>1</v>
      </c>
      <c r="V13239">
        <v>34000</v>
      </c>
      <c r="W13239">
        <v>24000</v>
      </c>
      <c r="X13239">
        <v>2.5</v>
      </c>
      <c r="Y13239">
        <v>34520</v>
      </c>
      <c r="Z13239">
        <v>2.38</v>
      </c>
    </row>
    <row r="13240" spans="1:26">
      <c r="A13240">
        <v>213249675</v>
      </c>
      <c r="B13240" t="s">
        <v>13058</v>
      </c>
      <c r="C13240" t="s">
        <v>3597</v>
      </c>
      <c r="D13240" t="s">
        <v>4816</v>
      </c>
      <c r="E13240" t="s">
        <v>13082</v>
      </c>
      <c r="F13240" t="s">
        <v>3600</v>
      </c>
      <c r="G13240">
        <v>213249675</v>
      </c>
      <c r="I13240" t="s">
        <v>3601</v>
      </c>
      <c r="J13240" t="s">
        <v>13334</v>
      </c>
      <c r="L13240" t="s">
        <v>13748</v>
      </c>
      <c r="M13240">
        <v>10.199999999999999</v>
      </c>
      <c r="N13240">
        <v>18</v>
      </c>
      <c r="O13240">
        <v>10</v>
      </c>
      <c r="P13240">
        <v>10.1</v>
      </c>
      <c r="Q13240">
        <v>17.5</v>
      </c>
      <c r="R13240">
        <v>8.5</v>
      </c>
      <c r="S13240" t="b">
        <v>0</v>
      </c>
      <c r="T13240" t="b">
        <v>0</v>
      </c>
      <c r="U13240" t="b">
        <v>1</v>
      </c>
      <c r="V13240">
        <v>48000</v>
      </c>
      <c r="W13240">
        <v>31000</v>
      </c>
      <c r="X13240">
        <v>2.36</v>
      </c>
      <c r="Y13240">
        <v>39000</v>
      </c>
      <c r="Z13240">
        <v>2.2999999999999998</v>
      </c>
    </row>
    <row r="13241" spans="1:26">
      <c r="A13241">
        <v>213255586</v>
      </c>
      <c r="B13241" t="s">
        <v>13058</v>
      </c>
      <c r="C13241" t="s">
        <v>3597</v>
      </c>
      <c r="D13241" t="s">
        <v>4816</v>
      </c>
      <c r="E13241" t="s">
        <v>13082</v>
      </c>
      <c r="F13241" t="s">
        <v>3650</v>
      </c>
      <c r="G13241">
        <v>213255586</v>
      </c>
      <c r="I13241" t="s">
        <v>3651</v>
      </c>
      <c r="J13241" t="s">
        <v>13333</v>
      </c>
      <c r="K13241" t="s">
        <v>3653</v>
      </c>
      <c r="M13241">
        <v>10.5</v>
      </c>
      <c r="N13241">
        <v>20</v>
      </c>
      <c r="O13241">
        <v>10</v>
      </c>
      <c r="P13241">
        <v>10.5</v>
      </c>
      <c r="Q13241">
        <v>20</v>
      </c>
      <c r="R13241">
        <v>8.9499999999999993</v>
      </c>
      <c r="S13241" t="b">
        <v>0</v>
      </c>
      <c r="T13241" t="b">
        <v>0</v>
      </c>
      <c r="U13241" t="b">
        <v>0</v>
      </c>
      <c r="V13241">
        <v>42000</v>
      </c>
      <c r="W13241">
        <v>27000</v>
      </c>
      <c r="X13241">
        <v>2.76</v>
      </c>
      <c r="Y13241">
        <v>40000</v>
      </c>
      <c r="Z13241">
        <v>2.02</v>
      </c>
    </row>
    <row r="13242" spans="1:26">
      <c r="A13242">
        <v>213265552</v>
      </c>
      <c r="B13242" t="s">
        <v>13058</v>
      </c>
      <c r="C13242" t="s">
        <v>3597</v>
      </c>
      <c r="D13242" t="s">
        <v>4816</v>
      </c>
      <c r="E13242" t="s">
        <v>13082</v>
      </c>
      <c r="F13242" t="s">
        <v>3621</v>
      </c>
      <c r="G13242">
        <v>213265552</v>
      </c>
      <c r="I13242" t="s">
        <v>3622</v>
      </c>
      <c r="J13242" t="s">
        <v>13332</v>
      </c>
      <c r="K13242" t="s">
        <v>3624</v>
      </c>
      <c r="L13242" t="s">
        <v>13747</v>
      </c>
      <c r="M13242">
        <v>14.5</v>
      </c>
      <c r="N13242">
        <v>24.5</v>
      </c>
      <c r="O13242">
        <v>12</v>
      </c>
      <c r="P13242">
        <v>14.5</v>
      </c>
      <c r="Q13242">
        <v>25.5</v>
      </c>
      <c r="R13242">
        <v>10.5</v>
      </c>
      <c r="S13242" t="b">
        <v>0</v>
      </c>
      <c r="T13242" t="b">
        <v>0</v>
      </c>
      <c r="U13242" t="b">
        <v>1</v>
      </c>
      <c r="V13242">
        <v>9000</v>
      </c>
      <c r="W13242">
        <v>5500</v>
      </c>
      <c r="X13242">
        <v>2.93</v>
      </c>
      <c r="Y13242">
        <v>9500</v>
      </c>
      <c r="Z13242">
        <v>2.14</v>
      </c>
    </row>
    <row r="13243" spans="1:26">
      <c r="A13243">
        <v>213265553</v>
      </c>
      <c r="B13243" t="s">
        <v>13058</v>
      </c>
      <c r="C13243" t="s">
        <v>3597</v>
      </c>
      <c r="D13243" t="s">
        <v>4816</v>
      </c>
      <c r="E13243" t="s">
        <v>13082</v>
      </c>
      <c r="F13243" t="s">
        <v>3621</v>
      </c>
      <c r="G13243">
        <v>213265553</v>
      </c>
      <c r="I13243" t="s">
        <v>3622</v>
      </c>
      <c r="J13243" t="s">
        <v>13331</v>
      </c>
      <c r="K13243" t="s">
        <v>3624</v>
      </c>
      <c r="L13243" t="s">
        <v>13746</v>
      </c>
      <c r="M13243">
        <v>12.5</v>
      </c>
      <c r="N13243">
        <v>23</v>
      </c>
      <c r="O13243">
        <v>11</v>
      </c>
      <c r="P13243">
        <v>12.7</v>
      </c>
      <c r="Q13243">
        <v>23.5</v>
      </c>
      <c r="R13243">
        <v>9.5</v>
      </c>
      <c r="S13243" t="b">
        <v>0</v>
      </c>
      <c r="T13243" t="b">
        <v>0</v>
      </c>
      <c r="U13243" t="b">
        <v>1</v>
      </c>
      <c r="V13243">
        <v>12000</v>
      </c>
      <c r="W13243">
        <v>6800</v>
      </c>
      <c r="X13243">
        <v>2.73</v>
      </c>
      <c r="Y13243">
        <v>11500</v>
      </c>
      <c r="Z13243">
        <v>2.41</v>
      </c>
    </row>
    <row r="13244" spans="1:26">
      <c r="A13244">
        <v>213265554</v>
      </c>
      <c r="B13244" t="s">
        <v>13058</v>
      </c>
      <c r="C13244" t="s">
        <v>3597</v>
      </c>
      <c r="D13244" t="s">
        <v>4816</v>
      </c>
      <c r="E13244" t="s">
        <v>13082</v>
      </c>
      <c r="F13244" t="s">
        <v>3621</v>
      </c>
      <c r="G13244">
        <v>213265554</v>
      </c>
      <c r="I13244" t="s">
        <v>3622</v>
      </c>
      <c r="J13244" t="s">
        <v>13330</v>
      </c>
      <c r="K13244" t="s">
        <v>3624</v>
      </c>
      <c r="L13244" t="s">
        <v>13745</v>
      </c>
      <c r="M13244">
        <v>13</v>
      </c>
      <c r="N13244">
        <v>20.5</v>
      </c>
      <c r="O13244">
        <v>10.5</v>
      </c>
      <c r="P13244">
        <v>13.2</v>
      </c>
      <c r="Q13244">
        <v>20.5</v>
      </c>
      <c r="R13244">
        <v>9.5</v>
      </c>
      <c r="S13244" t="b">
        <v>0</v>
      </c>
      <c r="T13244" t="b">
        <v>0</v>
      </c>
      <c r="U13244" t="b">
        <v>1</v>
      </c>
      <c r="V13244">
        <v>18000</v>
      </c>
      <c r="W13244">
        <v>10500</v>
      </c>
      <c r="X13244">
        <v>1.2</v>
      </c>
      <c r="Y13244">
        <v>17500</v>
      </c>
      <c r="Z13244">
        <v>1.84</v>
      </c>
    </row>
    <row r="13245" spans="1:26">
      <c r="A13245">
        <v>213265555</v>
      </c>
      <c r="B13245" t="s">
        <v>13058</v>
      </c>
      <c r="C13245" t="s">
        <v>3597</v>
      </c>
      <c r="D13245" t="s">
        <v>4816</v>
      </c>
      <c r="E13245" t="s">
        <v>13082</v>
      </c>
      <c r="F13245" t="s">
        <v>3621</v>
      </c>
      <c r="G13245">
        <v>213265555</v>
      </c>
      <c r="I13245" t="s">
        <v>3622</v>
      </c>
      <c r="J13245" t="s">
        <v>13329</v>
      </c>
      <c r="K13245" t="s">
        <v>3624</v>
      </c>
      <c r="L13245" t="s">
        <v>13744</v>
      </c>
      <c r="M13245">
        <v>12.5</v>
      </c>
      <c r="N13245">
        <v>21</v>
      </c>
      <c r="O13245">
        <v>11.5</v>
      </c>
      <c r="P13245">
        <v>12.5</v>
      </c>
      <c r="Q13245">
        <v>21</v>
      </c>
      <c r="R13245">
        <v>10</v>
      </c>
      <c r="S13245" t="b">
        <v>0</v>
      </c>
      <c r="T13245" t="b">
        <v>0</v>
      </c>
      <c r="U13245" t="b">
        <v>1</v>
      </c>
      <c r="V13245">
        <v>24000</v>
      </c>
      <c r="W13245">
        <v>15500</v>
      </c>
      <c r="X13245">
        <v>1.31</v>
      </c>
      <c r="Y13245">
        <v>21000</v>
      </c>
      <c r="Z13245">
        <v>1.62</v>
      </c>
    </row>
    <row r="13246" spans="1:26">
      <c r="A13246">
        <v>211257311</v>
      </c>
      <c r="B13246" t="s">
        <v>10364</v>
      </c>
      <c r="C13246" t="s">
        <v>3597</v>
      </c>
      <c r="D13246" t="s">
        <v>3637</v>
      </c>
      <c r="E13246" t="s">
        <v>3637</v>
      </c>
      <c r="F13246" t="s">
        <v>3600</v>
      </c>
      <c r="G13246">
        <v>211257311</v>
      </c>
      <c r="I13246" t="s">
        <v>3601</v>
      </c>
      <c r="J13246" t="s">
        <v>10394</v>
      </c>
      <c r="K13246" t="s">
        <v>3688</v>
      </c>
      <c r="L13246" t="s">
        <v>10395</v>
      </c>
      <c r="P13246">
        <v>10.5</v>
      </c>
      <c r="Q13246">
        <v>15.5</v>
      </c>
      <c r="R13246">
        <v>9</v>
      </c>
      <c r="S13246" t="b">
        <v>0</v>
      </c>
      <c r="T13246" t="b">
        <v>0</v>
      </c>
      <c r="U13246" t="b">
        <v>1</v>
      </c>
      <c r="V13246">
        <v>18500</v>
      </c>
      <c r="W13246">
        <v>12800</v>
      </c>
      <c r="X13246">
        <v>2.5</v>
      </c>
      <c r="Y13246">
        <v>12990</v>
      </c>
      <c r="Z13246">
        <v>2.63</v>
      </c>
    </row>
    <row r="13247" spans="1:26">
      <c r="A13247">
        <v>211257332</v>
      </c>
      <c r="B13247" t="s">
        <v>10364</v>
      </c>
      <c r="C13247" t="s">
        <v>3597</v>
      </c>
      <c r="D13247" t="s">
        <v>3637</v>
      </c>
      <c r="E13247" t="s">
        <v>10374</v>
      </c>
      <c r="F13247" t="s">
        <v>3600</v>
      </c>
      <c r="G13247">
        <v>211257332</v>
      </c>
      <c r="I13247" t="s">
        <v>3601</v>
      </c>
      <c r="J13247" t="s">
        <v>10394</v>
      </c>
      <c r="K13247" t="s">
        <v>3688</v>
      </c>
      <c r="L13247" t="s">
        <v>10395</v>
      </c>
      <c r="P13247">
        <v>10.5</v>
      </c>
      <c r="Q13247">
        <v>15.5</v>
      </c>
      <c r="R13247">
        <v>9</v>
      </c>
      <c r="S13247" t="b">
        <v>0</v>
      </c>
      <c r="T13247" t="b">
        <v>0</v>
      </c>
      <c r="U13247" t="b">
        <v>1</v>
      </c>
      <c r="V13247">
        <v>18500</v>
      </c>
      <c r="W13247">
        <v>12800</v>
      </c>
      <c r="X13247">
        <v>2.5</v>
      </c>
      <c r="Y13247">
        <v>12990</v>
      </c>
      <c r="Z13247">
        <v>2.63</v>
      </c>
    </row>
    <row r="13248" spans="1:26">
      <c r="A13248">
        <v>211257333</v>
      </c>
      <c r="B13248" t="s">
        <v>10364</v>
      </c>
      <c r="C13248" t="s">
        <v>3597</v>
      </c>
      <c r="D13248" t="s">
        <v>3637</v>
      </c>
      <c r="E13248" t="s">
        <v>10374</v>
      </c>
      <c r="F13248" t="s">
        <v>3600</v>
      </c>
      <c r="G13248">
        <v>211257333</v>
      </c>
      <c r="I13248" t="s">
        <v>3601</v>
      </c>
      <c r="J13248" t="s">
        <v>10394</v>
      </c>
      <c r="K13248" t="s">
        <v>3688</v>
      </c>
      <c r="L13248" t="s">
        <v>10381</v>
      </c>
      <c r="P13248">
        <v>10.5</v>
      </c>
      <c r="Q13248">
        <v>15.5</v>
      </c>
      <c r="R13248">
        <v>9</v>
      </c>
      <c r="S13248" t="b">
        <v>0</v>
      </c>
      <c r="T13248" t="b">
        <v>0</v>
      </c>
      <c r="U13248" t="b">
        <v>1</v>
      </c>
      <c r="V13248">
        <v>18500</v>
      </c>
      <c r="W13248">
        <v>12800</v>
      </c>
      <c r="X13248">
        <v>2.5</v>
      </c>
      <c r="Y13248">
        <v>12990</v>
      </c>
      <c r="Z13248">
        <v>2.63</v>
      </c>
    </row>
    <row r="13249" spans="1:26">
      <c r="A13249">
        <v>211257334</v>
      </c>
      <c r="B13249" t="s">
        <v>10364</v>
      </c>
      <c r="C13249" t="s">
        <v>3597</v>
      </c>
      <c r="D13249" t="s">
        <v>3637</v>
      </c>
      <c r="E13249" t="s">
        <v>10375</v>
      </c>
      <c r="F13249" t="s">
        <v>3600</v>
      </c>
      <c r="G13249">
        <v>211257334</v>
      </c>
      <c r="I13249" t="s">
        <v>3601</v>
      </c>
      <c r="J13249" t="s">
        <v>10394</v>
      </c>
      <c r="K13249" t="s">
        <v>3688</v>
      </c>
      <c r="L13249" t="s">
        <v>10395</v>
      </c>
      <c r="P13249">
        <v>10.5</v>
      </c>
      <c r="Q13249">
        <v>15.5</v>
      </c>
      <c r="R13249">
        <v>9</v>
      </c>
      <c r="S13249" t="b">
        <v>0</v>
      </c>
      <c r="T13249" t="b">
        <v>0</v>
      </c>
      <c r="U13249" t="b">
        <v>1</v>
      </c>
      <c r="V13249">
        <v>18500</v>
      </c>
      <c r="W13249">
        <v>12800</v>
      </c>
      <c r="X13249">
        <v>2.5</v>
      </c>
      <c r="Y13249">
        <v>12990</v>
      </c>
      <c r="Z13249">
        <v>2.63</v>
      </c>
    </row>
    <row r="13250" spans="1:26">
      <c r="A13250">
        <v>211257335</v>
      </c>
      <c r="B13250" t="s">
        <v>10364</v>
      </c>
      <c r="C13250" t="s">
        <v>3597</v>
      </c>
      <c r="D13250" t="s">
        <v>3637</v>
      </c>
      <c r="E13250" t="s">
        <v>10375</v>
      </c>
      <c r="F13250" t="s">
        <v>3600</v>
      </c>
      <c r="G13250">
        <v>211257335</v>
      </c>
      <c r="I13250" t="s">
        <v>3601</v>
      </c>
      <c r="J13250" t="s">
        <v>10394</v>
      </c>
      <c r="K13250" t="s">
        <v>3688</v>
      </c>
      <c r="L13250" t="s">
        <v>10381</v>
      </c>
      <c r="P13250">
        <v>10.5</v>
      </c>
      <c r="Q13250">
        <v>15.5</v>
      </c>
      <c r="R13250">
        <v>9</v>
      </c>
      <c r="S13250" t="b">
        <v>0</v>
      </c>
      <c r="T13250" t="b">
        <v>0</v>
      </c>
      <c r="U13250" t="b">
        <v>1</v>
      </c>
      <c r="V13250">
        <v>18500</v>
      </c>
      <c r="W13250">
        <v>12800</v>
      </c>
      <c r="X13250">
        <v>2.5</v>
      </c>
      <c r="Y13250">
        <v>12990</v>
      </c>
      <c r="Z13250">
        <v>2.63</v>
      </c>
    </row>
    <row r="13251" spans="1:26">
      <c r="A13251">
        <v>211257336</v>
      </c>
      <c r="B13251" t="s">
        <v>10364</v>
      </c>
      <c r="C13251" t="s">
        <v>3597</v>
      </c>
      <c r="D13251" t="s">
        <v>3637</v>
      </c>
      <c r="E13251" t="s">
        <v>3862</v>
      </c>
      <c r="F13251" t="s">
        <v>3600</v>
      </c>
      <c r="G13251">
        <v>211257336</v>
      </c>
      <c r="I13251" t="s">
        <v>3601</v>
      </c>
      <c r="J13251" t="s">
        <v>7259</v>
      </c>
      <c r="K13251" t="s">
        <v>3688</v>
      </c>
      <c r="L13251" t="s">
        <v>10382</v>
      </c>
      <c r="P13251">
        <v>10.5</v>
      </c>
      <c r="Q13251">
        <v>15.5</v>
      </c>
      <c r="R13251">
        <v>9</v>
      </c>
      <c r="S13251" t="b">
        <v>0</v>
      </c>
      <c r="T13251" t="b">
        <v>0</v>
      </c>
      <c r="U13251" t="b">
        <v>1</v>
      </c>
      <c r="V13251">
        <v>18500</v>
      </c>
      <c r="W13251">
        <v>12800</v>
      </c>
      <c r="X13251">
        <v>2.5</v>
      </c>
      <c r="Y13251">
        <v>12990</v>
      </c>
      <c r="Z13251">
        <v>2.63</v>
      </c>
    </row>
    <row r="13252" spans="1:26">
      <c r="A13252">
        <v>211257337</v>
      </c>
      <c r="B13252" t="s">
        <v>10364</v>
      </c>
      <c r="C13252" t="s">
        <v>3597</v>
      </c>
      <c r="D13252" t="s">
        <v>3637</v>
      </c>
      <c r="E13252" t="s">
        <v>3854</v>
      </c>
      <c r="F13252" t="s">
        <v>3600</v>
      </c>
      <c r="G13252">
        <v>211257337</v>
      </c>
      <c r="I13252" t="s">
        <v>3601</v>
      </c>
      <c r="J13252" t="s">
        <v>7259</v>
      </c>
      <c r="K13252" t="s">
        <v>3688</v>
      </c>
      <c r="L13252" t="s">
        <v>10382</v>
      </c>
      <c r="P13252">
        <v>10.5</v>
      </c>
      <c r="Q13252">
        <v>15.5</v>
      </c>
      <c r="R13252">
        <v>9</v>
      </c>
      <c r="S13252" t="b">
        <v>0</v>
      </c>
      <c r="T13252" t="b">
        <v>0</v>
      </c>
      <c r="U13252" t="b">
        <v>1</v>
      </c>
      <c r="V13252">
        <v>18500</v>
      </c>
      <c r="W13252">
        <v>12800</v>
      </c>
      <c r="X13252">
        <v>2.5</v>
      </c>
      <c r="Y13252">
        <v>12990</v>
      </c>
      <c r="Z13252">
        <v>2.63</v>
      </c>
    </row>
    <row r="13253" spans="1:26">
      <c r="A13253">
        <v>211257338</v>
      </c>
      <c r="B13253" t="s">
        <v>10364</v>
      </c>
      <c r="C13253" t="s">
        <v>3597</v>
      </c>
      <c r="D13253" t="s">
        <v>3637</v>
      </c>
      <c r="E13253" t="s">
        <v>3856</v>
      </c>
      <c r="F13253" t="s">
        <v>3600</v>
      </c>
      <c r="G13253">
        <v>211257338</v>
      </c>
      <c r="I13253" t="s">
        <v>3601</v>
      </c>
      <c r="J13253" t="s">
        <v>7259</v>
      </c>
      <c r="K13253" t="s">
        <v>3688</v>
      </c>
      <c r="L13253" t="s">
        <v>10382</v>
      </c>
      <c r="P13253">
        <v>10.5</v>
      </c>
      <c r="Q13253">
        <v>15.5</v>
      </c>
      <c r="R13253">
        <v>9</v>
      </c>
      <c r="S13253" t="b">
        <v>0</v>
      </c>
      <c r="T13253" t="b">
        <v>0</v>
      </c>
      <c r="U13253" t="b">
        <v>1</v>
      </c>
      <c r="V13253">
        <v>18500</v>
      </c>
      <c r="W13253">
        <v>12800</v>
      </c>
      <c r="X13253">
        <v>2.5</v>
      </c>
      <c r="Y13253">
        <v>12990</v>
      </c>
      <c r="Z13253">
        <v>2.63</v>
      </c>
    </row>
    <row r="13254" spans="1:26">
      <c r="A13254">
        <v>211257339</v>
      </c>
      <c r="B13254" t="s">
        <v>10364</v>
      </c>
      <c r="C13254" t="s">
        <v>3597</v>
      </c>
      <c r="D13254" t="s">
        <v>3637</v>
      </c>
      <c r="E13254" t="s">
        <v>3855</v>
      </c>
      <c r="F13254" t="s">
        <v>3600</v>
      </c>
      <c r="G13254">
        <v>211257339</v>
      </c>
      <c r="I13254" t="s">
        <v>3601</v>
      </c>
      <c r="J13254" t="s">
        <v>7259</v>
      </c>
      <c r="K13254" t="s">
        <v>3688</v>
      </c>
      <c r="L13254" t="s">
        <v>10382</v>
      </c>
      <c r="P13254">
        <v>10.5</v>
      </c>
      <c r="Q13254">
        <v>15.5</v>
      </c>
      <c r="R13254">
        <v>9</v>
      </c>
      <c r="S13254" t="b">
        <v>0</v>
      </c>
      <c r="T13254" t="b">
        <v>0</v>
      </c>
      <c r="U13254" t="b">
        <v>1</v>
      </c>
      <c r="V13254">
        <v>18500</v>
      </c>
      <c r="W13254">
        <v>12800</v>
      </c>
      <c r="X13254">
        <v>2.5</v>
      </c>
      <c r="Y13254">
        <v>12990</v>
      </c>
      <c r="Z13254">
        <v>2.63</v>
      </c>
    </row>
    <row r="13255" spans="1:26">
      <c r="A13255">
        <v>211257340</v>
      </c>
      <c r="B13255" t="s">
        <v>10364</v>
      </c>
      <c r="C13255" t="s">
        <v>3597</v>
      </c>
      <c r="D13255" t="s">
        <v>3637</v>
      </c>
      <c r="E13255" t="s">
        <v>3858</v>
      </c>
      <c r="F13255" t="s">
        <v>3600</v>
      </c>
      <c r="G13255">
        <v>211257340</v>
      </c>
      <c r="I13255" t="s">
        <v>3601</v>
      </c>
      <c r="J13255" t="s">
        <v>7259</v>
      </c>
      <c r="K13255" t="s">
        <v>3688</v>
      </c>
      <c r="L13255" t="s">
        <v>10382</v>
      </c>
      <c r="P13255">
        <v>10.5</v>
      </c>
      <c r="Q13255">
        <v>15.5</v>
      </c>
      <c r="R13255">
        <v>9</v>
      </c>
      <c r="S13255" t="b">
        <v>0</v>
      </c>
      <c r="T13255" t="b">
        <v>0</v>
      </c>
      <c r="U13255" t="b">
        <v>1</v>
      </c>
      <c r="V13255">
        <v>18500</v>
      </c>
      <c r="W13255">
        <v>12800</v>
      </c>
      <c r="X13255">
        <v>2.5</v>
      </c>
      <c r="Y13255">
        <v>12990</v>
      </c>
      <c r="Z13255">
        <v>2.63</v>
      </c>
    </row>
    <row r="13256" spans="1:26">
      <c r="A13256">
        <v>211257341</v>
      </c>
      <c r="B13256" t="s">
        <v>10364</v>
      </c>
      <c r="C13256" t="s">
        <v>3597</v>
      </c>
      <c r="D13256" t="s">
        <v>3637</v>
      </c>
      <c r="E13256" t="s">
        <v>3857</v>
      </c>
      <c r="F13256" t="s">
        <v>3600</v>
      </c>
      <c r="G13256">
        <v>211257341</v>
      </c>
      <c r="I13256" t="s">
        <v>3601</v>
      </c>
      <c r="J13256" t="s">
        <v>7259</v>
      </c>
      <c r="K13256" t="s">
        <v>3688</v>
      </c>
      <c r="L13256" t="s">
        <v>10382</v>
      </c>
      <c r="P13256">
        <v>10.5</v>
      </c>
      <c r="Q13256">
        <v>15.5</v>
      </c>
      <c r="R13256">
        <v>9</v>
      </c>
      <c r="S13256" t="b">
        <v>0</v>
      </c>
      <c r="T13256" t="b">
        <v>0</v>
      </c>
      <c r="U13256" t="b">
        <v>1</v>
      </c>
      <c r="V13256">
        <v>18500</v>
      </c>
      <c r="W13256">
        <v>12800</v>
      </c>
      <c r="X13256">
        <v>2.5</v>
      </c>
      <c r="Y13256">
        <v>12990</v>
      </c>
      <c r="Z13256">
        <v>2.63</v>
      </c>
    </row>
    <row r="13257" spans="1:26">
      <c r="A13257">
        <v>211257342</v>
      </c>
      <c r="B13257" t="s">
        <v>10364</v>
      </c>
      <c r="C13257" t="s">
        <v>3597</v>
      </c>
      <c r="D13257" t="s">
        <v>3637</v>
      </c>
      <c r="E13257" t="s">
        <v>3861</v>
      </c>
      <c r="F13257" t="s">
        <v>3600</v>
      </c>
      <c r="G13257">
        <v>211257342</v>
      </c>
      <c r="I13257" t="s">
        <v>3601</v>
      </c>
      <c r="J13257" t="s">
        <v>7259</v>
      </c>
      <c r="K13257" t="s">
        <v>3688</v>
      </c>
      <c r="L13257" t="s">
        <v>10382</v>
      </c>
      <c r="P13257">
        <v>10.5</v>
      </c>
      <c r="Q13257">
        <v>15.5</v>
      </c>
      <c r="R13257">
        <v>9</v>
      </c>
      <c r="S13257" t="b">
        <v>0</v>
      </c>
      <c r="T13257" t="b">
        <v>0</v>
      </c>
      <c r="U13257" t="b">
        <v>1</v>
      </c>
      <c r="V13257">
        <v>18500</v>
      </c>
      <c r="W13257">
        <v>12800</v>
      </c>
      <c r="X13257">
        <v>2.5</v>
      </c>
      <c r="Y13257">
        <v>12990</v>
      </c>
      <c r="Z13257">
        <v>2.63</v>
      </c>
    </row>
    <row r="13258" spans="1:26">
      <c r="A13258">
        <v>211257343</v>
      </c>
      <c r="B13258" t="s">
        <v>10364</v>
      </c>
      <c r="C13258" t="s">
        <v>3597</v>
      </c>
      <c r="D13258" t="s">
        <v>3637</v>
      </c>
      <c r="E13258" t="s">
        <v>3860</v>
      </c>
      <c r="F13258" t="s">
        <v>3600</v>
      </c>
      <c r="G13258">
        <v>211257343</v>
      </c>
      <c r="I13258" t="s">
        <v>3601</v>
      </c>
      <c r="J13258" t="s">
        <v>7259</v>
      </c>
      <c r="K13258" t="s">
        <v>3688</v>
      </c>
      <c r="L13258" t="s">
        <v>10382</v>
      </c>
      <c r="P13258">
        <v>10.5</v>
      </c>
      <c r="Q13258">
        <v>15.5</v>
      </c>
      <c r="R13258">
        <v>9</v>
      </c>
      <c r="S13258" t="b">
        <v>0</v>
      </c>
      <c r="T13258" t="b">
        <v>0</v>
      </c>
      <c r="U13258" t="b">
        <v>1</v>
      </c>
      <c r="V13258">
        <v>18500</v>
      </c>
      <c r="W13258">
        <v>12800</v>
      </c>
      <c r="X13258">
        <v>2.5</v>
      </c>
      <c r="Y13258">
        <v>12990</v>
      </c>
      <c r="Z13258">
        <v>2.63</v>
      </c>
    </row>
    <row r="13259" spans="1:26">
      <c r="A13259">
        <v>211257344</v>
      </c>
      <c r="B13259" t="s">
        <v>10364</v>
      </c>
      <c r="C13259" t="s">
        <v>3597</v>
      </c>
      <c r="D13259" t="s">
        <v>3637</v>
      </c>
      <c r="E13259" t="s">
        <v>10383</v>
      </c>
      <c r="F13259" t="s">
        <v>3600</v>
      </c>
      <c r="G13259">
        <v>211257344</v>
      </c>
      <c r="I13259" t="s">
        <v>3601</v>
      </c>
      <c r="J13259" t="s">
        <v>10403</v>
      </c>
      <c r="K13259" t="s">
        <v>3688</v>
      </c>
      <c r="L13259" t="s">
        <v>10385</v>
      </c>
      <c r="P13259">
        <v>10.5</v>
      </c>
      <c r="Q13259">
        <v>15.5</v>
      </c>
      <c r="R13259">
        <v>9</v>
      </c>
      <c r="S13259" t="b">
        <v>0</v>
      </c>
      <c r="T13259" t="b">
        <v>0</v>
      </c>
      <c r="U13259" t="b">
        <v>1</v>
      </c>
      <c r="V13259">
        <v>18500</v>
      </c>
      <c r="W13259">
        <v>12800</v>
      </c>
      <c r="X13259">
        <v>2.5</v>
      </c>
      <c r="Y13259">
        <v>12990</v>
      </c>
      <c r="Z13259">
        <v>2.63</v>
      </c>
    </row>
    <row r="13260" spans="1:26">
      <c r="A13260">
        <v>211257345</v>
      </c>
      <c r="B13260" t="s">
        <v>10364</v>
      </c>
      <c r="C13260" t="s">
        <v>3597</v>
      </c>
      <c r="D13260" t="s">
        <v>3637</v>
      </c>
      <c r="E13260" t="s">
        <v>3637</v>
      </c>
      <c r="F13260" t="s">
        <v>3600</v>
      </c>
      <c r="G13260">
        <v>211257345</v>
      </c>
      <c r="I13260" t="s">
        <v>3601</v>
      </c>
      <c r="J13260" t="s">
        <v>10394</v>
      </c>
      <c r="K13260" t="s">
        <v>3688</v>
      </c>
      <c r="L13260" t="s">
        <v>10381</v>
      </c>
      <c r="P13260">
        <v>10.5</v>
      </c>
      <c r="Q13260">
        <v>15.5</v>
      </c>
      <c r="R13260">
        <v>9</v>
      </c>
      <c r="S13260" t="b">
        <v>0</v>
      </c>
      <c r="T13260" t="b">
        <v>0</v>
      </c>
      <c r="U13260" t="b">
        <v>1</v>
      </c>
      <c r="V13260">
        <v>18500</v>
      </c>
      <c r="W13260">
        <v>12800</v>
      </c>
      <c r="X13260">
        <v>2.5</v>
      </c>
      <c r="Y13260">
        <v>12990</v>
      </c>
      <c r="Z13260">
        <v>2.63</v>
      </c>
    </row>
    <row r="13261" spans="1:26">
      <c r="A13261">
        <v>211258106</v>
      </c>
      <c r="B13261" t="s">
        <v>10364</v>
      </c>
      <c r="C13261" t="s">
        <v>3597</v>
      </c>
      <c r="D13261" t="s">
        <v>3637</v>
      </c>
      <c r="E13261" t="s">
        <v>3637</v>
      </c>
      <c r="F13261" t="s">
        <v>3600</v>
      </c>
      <c r="G13261">
        <v>211258106</v>
      </c>
      <c r="I13261" t="s">
        <v>3601</v>
      </c>
      <c r="J13261" t="s">
        <v>10394</v>
      </c>
      <c r="K13261" t="s">
        <v>3688</v>
      </c>
      <c r="L13261" t="s">
        <v>10396</v>
      </c>
      <c r="P13261">
        <v>10.5</v>
      </c>
      <c r="Q13261">
        <v>15.5</v>
      </c>
      <c r="R13261">
        <v>8.5</v>
      </c>
      <c r="S13261" t="b">
        <v>0</v>
      </c>
      <c r="T13261" t="b">
        <v>0</v>
      </c>
      <c r="U13261" t="b">
        <v>1</v>
      </c>
      <c r="V13261">
        <v>18000</v>
      </c>
      <c r="W13261">
        <v>12700</v>
      </c>
      <c r="X13261">
        <v>2.4300000000000002</v>
      </c>
      <c r="Y13261">
        <v>12890</v>
      </c>
      <c r="Z13261">
        <v>2.57</v>
      </c>
    </row>
    <row r="13262" spans="1:26">
      <c r="A13262">
        <v>211258116</v>
      </c>
      <c r="B13262" t="s">
        <v>10364</v>
      </c>
      <c r="C13262" t="s">
        <v>3597</v>
      </c>
      <c r="D13262" t="s">
        <v>3637</v>
      </c>
      <c r="E13262" t="s">
        <v>3637</v>
      </c>
      <c r="F13262" t="s">
        <v>3600</v>
      </c>
      <c r="G13262">
        <v>211258116</v>
      </c>
      <c r="I13262" t="s">
        <v>3601</v>
      </c>
      <c r="J13262" t="s">
        <v>10394</v>
      </c>
      <c r="K13262" t="s">
        <v>3688</v>
      </c>
      <c r="L13262" t="s">
        <v>5585</v>
      </c>
      <c r="P13262">
        <v>10.5</v>
      </c>
      <c r="Q13262">
        <v>16</v>
      </c>
      <c r="R13262">
        <v>8.5</v>
      </c>
      <c r="S13262" t="b">
        <v>0</v>
      </c>
      <c r="T13262" t="b">
        <v>0</v>
      </c>
      <c r="U13262" t="b">
        <v>1</v>
      </c>
      <c r="V13262">
        <v>18100</v>
      </c>
      <c r="W13262">
        <v>12400</v>
      </c>
      <c r="X13262">
        <v>2.44</v>
      </c>
      <c r="Y13262">
        <v>12580</v>
      </c>
      <c r="Z13262">
        <v>2.56</v>
      </c>
    </row>
    <row r="13263" spans="1:26">
      <c r="A13263">
        <v>211258119</v>
      </c>
      <c r="B13263" t="s">
        <v>10364</v>
      </c>
      <c r="C13263" t="s">
        <v>3597</v>
      </c>
      <c r="D13263" t="s">
        <v>3637</v>
      </c>
      <c r="E13263" t="s">
        <v>3637</v>
      </c>
      <c r="F13263" t="s">
        <v>3600</v>
      </c>
      <c r="G13263">
        <v>211258119</v>
      </c>
      <c r="I13263" t="s">
        <v>3601</v>
      </c>
      <c r="J13263" t="s">
        <v>10394</v>
      </c>
      <c r="K13263" t="s">
        <v>3688</v>
      </c>
      <c r="L13263" t="s">
        <v>5079</v>
      </c>
      <c r="P13263">
        <v>10.5</v>
      </c>
      <c r="Q13263">
        <v>16</v>
      </c>
      <c r="R13263">
        <v>8.5</v>
      </c>
      <c r="S13263" t="b">
        <v>0</v>
      </c>
      <c r="T13263" t="b">
        <v>0</v>
      </c>
      <c r="U13263" t="b">
        <v>1</v>
      </c>
      <c r="V13263">
        <v>18100</v>
      </c>
      <c r="W13263">
        <v>12400</v>
      </c>
      <c r="X13263">
        <v>2.42</v>
      </c>
      <c r="Y13263">
        <v>12580</v>
      </c>
      <c r="Z13263">
        <v>2.54</v>
      </c>
    </row>
    <row r="13264" spans="1:26">
      <c r="A13264">
        <v>211258120</v>
      </c>
      <c r="B13264" t="s">
        <v>10364</v>
      </c>
      <c r="C13264" t="s">
        <v>3597</v>
      </c>
      <c r="D13264" t="s">
        <v>3637</v>
      </c>
      <c r="E13264" t="s">
        <v>3637</v>
      </c>
      <c r="F13264" t="s">
        <v>3600</v>
      </c>
      <c r="G13264">
        <v>211258120</v>
      </c>
      <c r="I13264" t="s">
        <v>3601</v>
      </c>
      <c r="J13264" t="s">
        <v>10394</v>
      </c>
      <c r="K13264" t="s">
        <v>3688</v>
      </c>
      <c r="L13264" t="s">
        <v>5476</v>
      </c>
      <c r="P13264">
        <v>10.5</v>
      </c>
      <c r="Q13264">
        <v>16</v>
      </c>
      <c r="R13264">
        <v>8.5</v>
      </c>
      <c r="S13264" t="b">
        <v>0</v>
      </c>
      <c r="T13264" t="b">
        <v>0</v>
      </c>
      <c r="U13264" t="b">
        <v>1</v>
      </c>
      <c r="V13264">
        <v>17400</v>
      </c>
      <c r="W13264">
        <v>12400</v>
      </c>
      <c r="X13264">
        <v>2.38</v>
      </c>
      <c r="Y13264">
        <v>12580</v>
      </c>
      <c r="Z13264">
        <v>2.5099999999999998</v>
      </c>
    </row>
    <row r="13265" spans="1:26">
      <c r="A13265">
        <v>211258121</v>
      </c>
      <c r="B13265" t="s">
        <v>10364</v>
      </c>
      <c r="C13265" t="s">
        <v>3597</v>
      </c>
      <c r="D13265" t="s">
        <v>3637</v>
      </c>
      <c r="E13265" t="s">
        <v>3637</v>
      </c>
      <c r="F13265" t="s">
        <v>3600</v>
      </c>
      <c r="G13265">
        <v>211258121</v>
      </c>
      <c r="I13265" t="s">
        <v>3601</v>
      </c>
      <c r="J13265" t="s">
        <v>10394</v>
      </c>
      <c r="K13265" t="s">
        <v>3688</v>
      </c>
      <c r="L13265" t="s">
        <v>5474</v>
      </c>
      <c r="P13265">
        <v>10.5</v>
      </c>
      <c r="Q13265">
        <v>16</v>
      </c>
      <c r="R13265">
        <v>8.5</v>
      </c>
      <c r="S13265" t="b">
        <v>0</v>
      </c>
      <c r="T13265" t="b">
        <v>0</v>
      </c>
      <c r="U13265" t="b">
        <v>1</v>
      </c>
      <c r="V13265">
        <v>17400</v>
      </c>
      <c r="W13265">
        <v>12400</v>
      </c>
      <c r="X13265">
        <v>2.38</v>
      </c>
      <c r="Y13265">
        <v>12580</v>
      </c>
      <c r="Z13265">
        <v>2.5099999999999998</v>
      </c>
    </row>
    <row r="13266" spans="1:26">
      <c r="A13266">
        <v>211258122</v>
      </c>
      <c r="B13266" t="s">
        <v>10364</v>
      </c>
      <c r="C13266" t="s">
        <v>3597</v>
      </c>
      <c r="D13266" t="s">
        <v>3637</v>
      </c>
      <c r="E13266" t="s">
        <v>3637</v>
      </c>
      <c r="F13266" t="s">
        <v>3600</v>
      </c>
      <c r="G13266">
        <v>211258122</v>
      </c>
      <c r="I13266" t="s">
        <v>3601</v>
      </c>
      <c r="J13266" t="s">
        <v>10394</v>
      </c>
      <c r="K13266" t="s">
        <v>3688</v>
      </c>
      <c r="L13266" t="s">
        <v>5477</v>
      </c>
      <c r="P13266">
        <v>11</v>
      </c>
      <c r="Q13266">
        <v>17</v>
      </c>
      <c r="R13266">
        <v>9</v>
      </c>
      <c r="S13266" t="b">
        <v>0</v>
      </c>
      <c r="T13266" t="b">
        <v>0</v>
      </c>
      <c r="U13266" t="b">
        <v>1</v>
      </c>
      <c r="V13266">
        <v>17800</v>
      </c>
      <c r="W13266">
        <v>12500</v>
      </c>
      <c r="X13266">
        <v>2.46</v>
      </c>
      <c r="Y13266">
        <v>12680</v>
      </c>
      <c r="Z13266">
        <v>2.58</v>
      </c>
    </row>
    <row r="13267" spans="1:26">
      <c r="A13267">
        <v>211258123</v>
      </c>
      <c r="B13267" t="s">
        <v>10364</v>
      </c>
      <c r="C13267" t="s">
        <v>3597</v>
      </c>
      <c r="D13267" t="s">
        <v>3637</v>
      </c>
      <c r="E13267" t="s">
        <v>3637</v>
      </c>
      <c r="F13267" t="s">
        <v>3600</v>
      </c>
      <c r="G13267">
        <v>211258123</v>
      </c>
      <c r="I13267" t="s">
        <v>3601</v>
      </c>
      <c r="J13267" t="s">
        <v>10394</v>
      </c>
      <c r="K13267" t="s">
        <v>3688</v>
      </c>
      <c r="L13267" t="s">
        <v>5473</v>
      </c>
      <c r="P13267">
        <v>11</v>
      </c>
      <c r="Q13267">
        <v>17</v>
      </c>
      <c r="R13267">
        <v>9</v>
      </c>
      <c r="S13267" t="b">
        <v>0</v>
      </c>
      <c r="T13267" t="b">
        <v>0</v>
      </c>
      <c r="U13267" t="b">
        <v>1</v>
      </c>
      <c r="V13267">
        <v>17800</v>
      </c>
      <c r="W13267">
        <v>12500</v>
      </c>
      <c r="X13267">
        <v>2.46</v>
      </c>
      <c r="Y13267">
        <v>12680</v>
      </c>
      <c r="Z13267">
        <v>2.58</v>
      </c>
    </row>
    <row r="13268" spans="1:26">
      <c r="A13268">
        <v>211258124</v>
      </c>
      <c r="B13268" t="s">
        <v>10364</v>
      </c>
      <c r="C13268" t="s">
        <v>3597</v>
      </c>
      <c r="D13268" t="s">
        <v>3637</v>
      </c>
      <c r="E13268" t="s">
        <v>3637</v>
      </c>
      <c r="F13268" t="s">
        <v>3600</v>
      </c>
      <c r="G13268">
        <v>211258124</v>
      </c>
      <c r="I13268" t="s">
        <v>3601</v>
      </c>
      <c r="J13268" t="s">
        <v>10394</v>
      </c>
      <c r="K13268" t="s">
        <v>3688</v>
      </c>
      <c r="L13268" t="s">
        <v>5077</v>
      </c>
      <c r="P13268">
        <v>11</v>
      </c>
      <c r="Q13268">
        <v>17.5</v>
      </c>
      <c r="R13268">
        <v>8.5</v>
      </c>
      <c r="S13268" t="b">
        <v>0</v>
      </c>
      <c r="T13268" t="b">
        <v>0</v>
      </c>
      <c r="U13268" t="b">
        <v>1</v>
      </c>
      <c r="V13268">
        <v>18000</v>
      </c>
      <c r="W13268">
        <v>12400</v>
      </c>
      <c r="X13268">
        <v>2.46</v>
      </c>
      <c r="Y13268">
        <v>12580</v>
      </c>
      <c r="Z13268">
        <v>2.6</v>
      </c>
    </row>
    <row r="13269" spans="1:26">
      <c r="A13269">
        <v>211258125</v>
      </c>
      <c r="B13269" t="s">
        <v>10364</v>
      </c>
      <c r="C13269" t="s">
        <v>3597</v>
      </c>
      <c r="D13269" t="s">
        <v>3637</v>
      </c>
      <c r="E13269" t="s">
        <v>3637</v>
      </c>
      <c r="F13269" t="s">
        <v>3600</v>
      </c>
      <c r="G13269">
        <v>211258125</v>
      </c>
      <c r="I13269" t="s">
        <v>3601</v>
      </c>
      <c r="J13269" t="s">
        <v>10394</v>
      </c>
      <c r="K13269" t="s">
        <v>3688</v>
      </c>
      <c r="L13269" t="s">
        <v>5584</v>
      </c>
      <c r="P13269">
        <v>11</v>
      </c>
      <c r="Q13269">
        <v>16.5</v>
      </c>
      <c r="R13269">
        <v>8.5</v>
      </c>
      <c r="S13269" t="b">
        <v>0</v>
      </c>
      <c r="T13269" t="b">
        <v>0</v>
      </c>
      <c r="U13269" t="b">
        <v>1</v>
      </c>
      <c r="V13269">
        <v>18100</v>
      </c>
      <c r="W13269">
        <v>12400</v>
      </c>
      <c r="X13269">
        <v>2.4700000000000002</v>
      </c>
      <c r="Y13269">
        <v>12580</v>
      </c>
      <c r="Z13269">
        <v>2.61</v>
      </c>
    </row>
    <row r="13270" spans="1:26">
      <c r="A13270">
        <v>211264726</v>
      </c>
      <c r="B13270" t="s">
        <v>10364</v>
      </c>
      <c r="C13270" t="s">
        <v>3597</v>
      </c>
      <c r="D13270" t="s">
        <v>3637</v>
      </c>
      <c r="E13270" t="s">
        <v>3637</v>
      </c>
      <c r="F13270" t="s">
        <v>3600</v>
      </c>
      <c r="G13270">
        <v>211264726</v>
      </c>
      <c r="I13270" t="s">
        <v>3601</v>
      </c>
      <c r="J13270" t="s">
        <v>10394</v>
      </c>
      <c r="K13270" t="s">
        <v>3688</v>
      </c>
      <c r="L13270" t="s">
        <v>10400</v>
      </c>
      <c r="P13270">
        <v>10.5</v>
      </c>
      <c r="Q13270">
        <v>15.5</v>
      </c>
      <c r="R13270">
        <v>8.5</v>
      </c>
      <c r="S13270" t="b">
        <v>0</v>
      </c>
      <c r="T13270" t="b">
        <v>0</v>
      </c>
      <c r="U13270" t="b">
        <v>1</v>
      </c>
      <c r="V13270">
        <v>18000</v>
      </c>
      <c r="W13270">
        <v>12700</v>
      </c>
      <c r="X13270">
        <v>2.4300000000000002</v>
      </c>
      <c r="Y13270">
        <v>12890</v>
      </c>
      <c r="Z13270">
        <v>2.57</v>
      </c>
    </row>
    <row r="13271" spans="1:26">
      <c r="A13271">
        <v>211264728</v>
      </c>
      <c r="B13271" t="s">
        <v>10364</v>
      </c>
      <c r="C13271" t="s">
        <v>3597</v>
      </c>
      <c r="D13271" t="s">
        <v>3637</v>
      </c>
      <c r="E13271" t="s">
        <v>10374</v>
      </c>
      <c r="F13271" t="s">
        <v>3600</v>
      </c>
      <c r="G13271">
        <v>211264728</v>
      </c>
      <c r="I13271" t="s">
        <v>3601</v>
      </c>
      <c r="J13271" t="s">
        <v>10394</v>
      </c>
      <c r="K13271" t="s">
        <v>3688</v>
      </c>
      <c r="L13271" t="s">
        <v>10396</v>
      </c>
      <c r="P13271">
        <v>10.5</v>
      </c>
      <c r="Q13271">
        <v>15.5</v>
      </c>
      <c r="R13271">
        <v>8.5</v>
      </c>
      <c r="S13271" t="b">
        <v>0</v>
      </c>
      <c r="T13271" t="b">
        <v>0</v>
      </c>
      <c r="U13271" t="b">
        <v>1</v>
      </c>
      <c r="V13271">
        <v>18000</v>
      </c>
      <c r="W13271">
        <v>12700</v>
      </c>
      <c r="X13271">
        <v>2.4300000000000002</v>
      </c>
      <c r="Y13271">
        <v>12890</v>
      </c>
      <c r="Z13271">
        <v>2.57</v>
      </c>
    </row>
    <row r="13272" spans="1:26">
      <c r="A13272">
        <v>211264730</v>
      </c>
      <c r="B13272" t="s">
        <v>10364</v>
      </c>
      <c r="C13272" t="s">
        <v>3597</v>
      </c>
      <c r="D13272" t="s">
        <v>3637</v>
      </c>
      <c r="E13272" t="s">
        <v>10374</v>
      </c>
      <c r="F13272" t="s">
        <v>3600</v>
      </c>
      <c r="G13272">
        <v>211264730</v>
      </c>
      <c r="I13272" t="s">
        <v>3601</v>
      </c>
      <c r="J13272" t="s">
        <v>10394</v>
      </c>
      <c r="K13272" t="s">
        <v>3688</v>
      </c>
      <c r="L13272" t="s">
        <v>10400</v>
      </c>
      <c r="P13272">
        <v>10.5</v>
      </c>
      <c r="Q13272">
        <v>15.5</v>
      </c>
      <c r="R13272">
        <v>8.5</v>
      </c>
      <c r="S13272" t="b">
        <v>0</v>
      </c>
      <c r="T13272" t="b">
        <v>0</v>
      </c>
      <c r="U13272" t="b">
        <v>1</v>
      </c>
      <c r="V13272">
        <v>18000</v>
      </c>
      <c r="W13272">
        <v>12700</v>
      </c>
      <c r="X13272">
        <v>2.4300000000000002</v>
      </c>
      <c r="Y13272">
        <v>12890</v>
      </c>
      <c r="Z13272">
        <v>2.57</v>
      </c>
    </row>
    <row r="13273" spans="1:26">
      <c r="A13273">
        <v>211264732</v>
      </c>
      <c r="B13273" t="s">
        <v>10364</v>
      </c>
      <c r="C13273" t="s">
        <v>3597</v>
      </c>
      <c r="D13273" t="s">
        <v>3637</v>
      </c>
      <c r="E13273" t="s">
        <v>10375</v>
      </c>
      <c r="F13273" t="s">
        <v>3600</v>
      </c>
      <c r="G13273">
        <v>211264732</v>
      </c>
      <c r="I13273" t="s">
        <v>3601</v>
      </c>
      <c r="J13273" t="s">
        <v>10394</v>
      </c>
      <c r="K13273" t="s">
        <v>3688</v>
      </c>
      <c r="L13273" t="s">
        <v>10396</v>
      </c>
      <c r="P13273">
        <v>10.5</v>
      </c>
      <c r="Q13273">
        <v>15.5</v>
      </c>
      <c r="R13273">
        <v>8.5</v>
      </c>
      <c r="S13273" t="b">
        <v>0</v>
      </c>
      <c r="T13273" t="b">
        <v>0</v>
      </c>
      <c r="U13273" t="b">
        <v>1</v>
      </c>
      <c r="V13273">
        <v>18000</v>
      </c>
      <c r="W13273">
        <v>12700</v>
      </c>
      <c r="X13273">
        <v>2.4300000000000002</v>
      </c>
      <c r="Y13273">
        <v>12890</v>
      </c>
      <c r="Z13273">
        <v>2.57</v>
      </c>
    </row>
    <row r="13274" spans="1:26">
      <c r="A13274">
        <v>211264734</v>
      </c>
      <c r="B13274" t="s">
        <v>10364</v>
      </c>
      <c r="C13274" t="s">
        <v>3597</v>
      </c>
      <c r="D13274" t="s">
        <v>3637</v>
      </c>
      <c r="E13274" t="s">
        <v>10375</v>
      </c>
      <c r="F13274" t="s">
        <v>3600</v>
      </c>
      <c r="G13274">
        <v>211264734</v>
      </c>
      <c r="I13274" t="s">
        <v>3601</v>
      </c>
      <c r="J13274" t="s">
        <v>10394</v>
      </c>
      <c r="K13274" t="s">
        <v>3688</v>
      </c>
      <c r="L13274" t="s">
        <v>10400</v>
      </c>
      <c r="P13274">
        <v>10.5</v>
      </c>
      <c r="Q13274">
        <v>15.5</v>
      </c>
      <c r="R13274">
        <v>8.5</v>
      </c>
      <c r="S13274" t="b">
        <v>0</v>
      </c>
      <c r="T13274" t="b">
        <v>0</v>
      </c>
      <c r="U13274" t="b">
        <v>1</v>
      </c>
      <c r="V13274">
        <v>18000</v>
      </c>
      <c r="W13274">
        <v>12700</v>
      </c>
      <c r="X13274">
        <v>2.4300000000000002</v>
      </c>
      <c r="Y13274">
        <v>12890</v>
      </c>
      <c r="Z13274">
        <v>2.57</v>
      </c>
    </row>
    <row r="13275" spans="1:26">
      <c r="A13275">
        <v>211264736</v>
      </c>
      <c r="B13275" t="s">
        <v>10364</v>
      </c>
      <c r="C13275" t="s">
        <v>3597</v>
      </c>
      <c r="D13275" t="s">
        <v>3637</v>
      </c>
      <c r="E13275" t="s">
        <v>3862</v>
      </c>
      <c r="F13275" t="s">
        <v>3600</v>
      </c>
      <c r="G13275">
        <v>211264736</v>
      </c>
      <c r="I13275" t="s">
        <v>3601</v>
      </c>
      <c r="J13275" t="s">
        <v>7259</v>
      </c>
      <c r="K13275" t="s">
        <v>3688</v>
      </c>
      <c r="L13275" t="s">
        <v>10404</v>
      </c>
      <c r="P13275">
        <v>10.5</v>
      </c>
      <c r="Q13275">
        <v>15.5</v>
      </c>
      <c r="R13275">
        <v>8.5</v>
      </c>
      <c r="S13275" t="b">
        <v>0</v>
      </c>
      <c r="T13275" t="b">
        <v>0</v>
      </c>
      <c r="U13275" t="b">
        <v>1</v>
      </c>
      <c r="V13275">
        <v>18000</v>
      </c>
      <c r="W13275">
        <v>12700</v>
      </c>
      <c r="X13275">
        <v>2.4300000000000002</v>
      </c>
      <c r="Y13275">
        <v>12890</v>
      </c>
      <c r="Z13275">
        <v>2.57</v>
      </c>
    </row>
    <row r="13276" spans="1:26">
      <c r="A13276">
        <v>211264738</v>
      </c>
      <c r="B13276" t="s">
        <v>10364</v>
      </c>
      <c r="C13276" t="s">
        <v>3597</v>
      </c>
      <c r="D13276" t="s">
        <v>3637</v>
      </c>
      <c r="E13276" t="s">
        <v>3854</v>
      </c>
      <c r="F13276" t="s">
        <v>3600</v>
      </c>
      <c r="G13276">
        <v>211264738</v>
      </c>
      <c r="I13276" t="s">
        <v>3601</v>
      </c>
      <c r="J13276" t="s">
        <v>7259</v>
      </c>
      <c r="K13276" t="s">
        <v>3688</v>
      </c>
      <c r="L13276" t="s">
        <v>10404</v>
      </c>
      <c r="P13276">
        <v>10.5</v>
      </c>
      <c r="Q13276">
        <v>15.5</v>
      </c>
      <c r="R13276">
        <v>8.5</v>
      </c>
      <c r="S13276" t="b">
        <v>0</v>
      </c>
      <c r="T13276" t="b">
        <v>0</v>
      </c>
      <c r="U13276" t="b">
        <v>1</v>
      </c>
      <c r="V13276">
        <v>18000</v>
      </c>
      <c r="W13276">
        <v>12700</v>
      </c>
      <c r="X13276">
        <v>2.4300000000000002</v>
      </c>
      <c r="Y13276">
        <v>12890</v>
      </c>
      <c r="Z13276">
        <v>2.57</v>
      </c>
    </row>
    <row r="13277" spans="1:26">
      <c r="A13277">
        <v>211264741</v>
      </c>
      <c r="B13277" t="s">
        <v>10364</v>
      </c>
      <c r="C13277" t="s">
        <v>3597</v>
      </c>
      <c r="D13277" t="s">
        <v>3637</v>
      </c>
      <c r="E13277" t="s">
        <v>3856</v>
      </c>
      <c r="F13277" t="s">
        <v>3600</v>
      </c>
      <c r="G13277">
        <v>211264741</v>
      </c>
      <c r="I13277" t="s">
        <v>3601</v>
      </c>
      <c r="J13277" t="s">
        <v>7259</v>
      </c>
      <c r="K13277" t="s">
        <v>3688</v>
      </c>
      <c r="L13277" t="s">
        <v>10404</v>
      </c>
      <c r="P13277">
        <v>10.5</v>
      </c>
      <c r="Q13277">
        <v>15.5</v>
      </c>
      <c r="R13277">
        <v>8.5</v>
      </c>
      <c r="S13277" t="b">
        <v>0</v>
      </c>
      <c r="T13277" t="b">
        <v>0</v>
      </c>
      <c r="U13277" t="b">
        <v>1</v>
      </c>
      <c r="V13277">
        <v>18000</v>
      </c>
      <c r="W13277">
        <v>12700</v>
      </c>
      <c r="X13277">
        <v>2.4300000000000002</v>
      </c>
      <c r="Y13277">
        <v>12890</v>
      </c>
      <c r="Z13277">
        <v>2.57</v>
      </c>
    </row>
    <row r="13278" spans="1:26">
      <c r="A13278">
        <v>211264742</v>
      </c>
      <c r="B13278" t="s">
        <v>10364</v>
      </c>
      <c r="C13278" t="s">
        <v>3597</v>
      </c>
      <c r="D13278" t="s">
        <v>3637</v>
      </c>
      <c r="E13278" t="s">
        <v>3855</v>
      </c>
      <c r="F13278" t="s">
        <v>3600</v>
      </c>
      <c r="G13278">
        <v>211264742</v>
      </c>
      <c r="I13278" t="s">
        <v>3601</v>
      </c>
      <c r="J13278" t="s">
        <v>7259</v>
      </c>
      <c r="K13278" t="s">
        <v>3688</v>
      </c>
      <c r="L13278" t="s">
        <v>10404</v>
      </c>
      <c r="P13278">
        <v>10.5</v>
      </c>
      <c r="Q13278">
        <v>15.5</v>
      </c>
      <c r="R13278">
        <v>8.5</v>
      </c>
      <c r="S13278" t="b">
        <v>0</v>
      </c>
      <c r="T13278" t="b">
        <v>0</v>
      </c>
      <c r="U13278" t="b">
        <v>1</v>
      </c>
      <c r="V13278">
        <v>18000</v>
      </c>
      <c r="W13278">
        <v>12700</v>
      </c>
      <c r="X13278">
        <v>2.4300000000000002</v>
      </c>
      <c r="Y13278">
        <v>12890</v>
      </c>
      <c r="Z13278">
        <v>2.57</v>
      </c>
    </row>
    <row r="13279" spans="1:26">
      <c r="A13279">
        <v>211264744</v>
      </c>
      <c r="B13279" t="s">
        <v>10364</v>
      </c>
      <c r="C13279" t="s">
        <v>3597</v>
      </c>
      <c r="D13279" t="s">
        <v>3637</v>
      </c>
      <c r="E13279" t="s">
        <v>3858</v>
      </c>
      <c r="F13279" t="s">
        <v>3600</v>
      </c>
      <c r="G13279">
        <v>211264744</v>
      </c>
      <c r="I13279" t="s">
        <v>3601</v>
      </c>
      <c r="J13279" t="s">
        <v>7259</v>
      </c>
      <c r="K13279" t="s">
        <v>3688</v>
      </c>
      <c r="L13279" t="s">
        <v>10404</v>
      </c>
      <c r="P13279">
        <v>10.5</v>
      </c>
      <c r="Q13279">
        <v>15.5</v>
      </c>
      <c r="R13279">
        <v>8.5</v>
      </c>
      <c r="S13279" t="b">
        <v>0</v>
      </c>
      <c r="T13279" t="b">
        <v>0</v>
      </c>
      <c r="U13279" t="b">
        <v>1</v>
      </c>
      <c r="V13279">
        <v>18000</v>
      </c>
      <c r="W13279">
        <v>12700</v>
      </c>
      <c r="X13279">
        <v>2.4300000000000002</v>
      </c>
      <c r="Y13279">
        <v>12890</v>
      </c>
      <c r="Z13279">
        <v>2.57</v>
      </c>
    </row>
    <row r="13280" spans="1:26">
      <c r="A13280">
        <v>211264746</v>
      </c>
      <c r="B13280" t="s">
        <v>10364</v>
      </c>
      <c r="C13280" t="s">
        <v>3597</v>
      </c>
      <c r="D13280" t="s">
        <v>3637</v>
      </c>
      <c r="E13280" t="s">
        <v>3857</v>
      </c>
      <c r="F13280" t="s">
        <v>3600</v>
      </c>
      <c r="G13280">
        <v>211264746</v>
      </c>
      <c r="I13280" t="s">
        <v>3601</v>
      </c>
      <c r="J13280" t="s">
        <v>7259</v>
      </c>
      <c r="K13280" t="s">
        <v>3688</v>
      </c>
      <c r="L13280" t="s">
        <v>10404</v>
      </c>
      <c r="P13280">
        <v>10.5</v>
      </c>
      <c r="Q13280">
        <v>15.5</v>
      </c>
      <c r="R13280">
        <v>8.5</v>
      </c>
      <c r="S13280" t="b">
        <v>0</v>
      </c>
      <c r="T13280" t="b">
        <v>0</v>
      </c>
      <c r="U13280" t="b">
        <v>1</v>
      </c>
      <c r="V13280">
        <v>18000</v>
      </c>
      <c r="W13280">
        <v>12700</v>
      </c>
      <c r="X13280">
        <v>2.4300000000000002</v>
      </c>
      <c r="Y13280">
        <v>12890</v>
      </c>
      <c r="Z13280">
        <v>2.57</v>
      </c>
    </row>
    <row r="13281" spans="1:26">
      <c r="A13281">
        <v>211264748</v>
      </c>
      <c r="B13281" t="s">
        <v>10364</v>
      </c>
      <c r="C13281" t="s">
        <v>3597</v>
      </c>
      <c r="D13281" t="s">
        <v>3637</v>
      </c>
      <c r="E13281" t="s">
        <v>3861</v>
      </c>
      <c r="F13281" t="s">
        <v>3600</v>
      </c>
      <c r="G13281">
        <v>211264748</v>
      </c>
      <c r="I13281" t="s">
        <v>3601</v>
      </c>
      <c r="J13281" t="s">
        <v>7259</v>
      </c>
      <c r="K13281" t="s">
        <v>3688</v>
      </c>
      <c r="L13281" t="s">
        <v>10404</v>
      </c>
      <c r="P13281">
        <v>10.5</v>
      </c>
      <c r="Q13281">
        <v>15.5</v>
      </c>
      <c r="R13281">
        <v>8.5</v>
      </c>
      <c r="S13281" t="b">
        <v>0</v>
      </c>
      <c r="T13281" t="b">
        <v>0</v>
      </c>
      <c r="U13281" t="b">
        <v>1</v>
      </c>
      <c r="V13281">
        <v>18000</v>
      </c>
      <c r="W13281">
        <v>12700</v>
      </c>
      <c r="X13281">
        <v>2.4300000000000002</v>
      </c>
      <c r="Y13281">
        <v>12890</v>
      </c>
      <c r="Z13281">
        <v>2.57</v>
      </c>
    </row>
    <row r="13282" spans="1:26">
      <c r="A13282">
        <v>211264750</v>
      </c>
      <c r="B13282" t="s">
        <v>10364</v>
      </c>
      <c r="C13282" t="s">
        <v>3597</v>
      </c>
      <c r="D13282" t="s">
        <v>3637</v>
      </c>
      <c r="E13282" t="s">
        <v>3860</v>
      </c>
      <c r="F13282" t="s">
        <v>3600</v>
      </c>
      <c r="G13282">
        <v>211264750</v>
      </c>
      <c r="I13282" t="s">
        <v>3601</v>
      </c>
      <c r="J13282" t="s">
        <v>7259</v>
      </c>
      <c r="K13282" t="s">
        <v>3688</v>
      </c>
      <c r="L13282" t="s">
        <v>10404</v>
      </c>
      <c r="P13282">
        <v>10.5</v>
      </c>
      <c r="Q13282">
        <v>15.5</v>
      </c>
      <c r="R13282">
        <v>8.5</v>
      </c>
      <c r="S13282" t="b">
        <v>0</v>
      </c>
      <c r="T13282" t="b">
        <v>0</v>
      </c>
      <c r="U13282" t="b">
        <v>1</v>
      </c>
      <c r="V13282">
        <v>18000</v>
      </c>
      <c r="W13282">
        <v>12700</v>
      </c>
      <c r="X13282">
        <v>2.4300000000000002</v>
      </c>
      <c r="Y13282">
        <v>12890</v>
      </c>
      <c r="Z13282">
        <v>2.57</v>
      </c>
    </row>
    <row r="13283" spans="1:26">
      <c r="A13283">
        <v>211264752</v>
      </c>
      <c r="B13283" t="s">
        <v>10364</v>
      </c>
      <c r="C13283" t="s">
        <v>3597</v>
      </c>
      <c r="D13283" t="s">
        <v>3637</v>
      </c>
      <c r="E13283" t="s">
        <v>10383</v>
      </c>
      <c r="F13283" t="s">
        <v>3600</v>
      </c>
      <c r="G13283">
        <v>211264752</v>
      </c>
      <c r="I13283" t="s">
        <v>3601</v>
      </c>
      <c r="J13283" t="s">
        <v>10403</v>
      </c>
      <c r="K13283" t="s">
        <v>3688</v>
      </c>
      <c r="L13283" t="s">
        <v>10405</v>
      </c>
      <c r="P13283">
        <v>10.5</v>
      </c>
      <c r="Q13283">
        <v>15.5</v>
      </c>
      <c r="R13283">
        <v>8.5</v>
      </c>
      <c r="S13283" t="b">
        <v>0</v>
      </c>
      <c r="T13283" t="b">
        <v>0</v>
      </c>
      <c r="U13283" t="b">
        <v>1</v>
      </c>
      <c r="V13283">
        <v>18000</v>
      </c>
      <c r="W13283">
        <v>12700</v>
      </c>
      <c r="X13283">
        <v>2.4300000000000002</v>
      </c>
      <c r="Y13283">
        <v>12890</v>
      </c>
      <c r="Z13283">
        <v>2.57</v>
      </c>
    </row>
    <row r="13284" spans="1:26">
      <c r="A13284">
        <v>211264760</v>
      </c>
      <c r="B13284" t="s">
        <v>10364</v>
      </c>
      <c r="C13284" t="s">
        <v>3597</v>
      </c>
      <c r="D13284" t="s">
        <v>3637</v>
      </c>
      <c r="E13284" t="s">
        <v>3862</v>
      </c>
      <c r="F13284" t="s">
        <v>3600</v>
      </c>
      <c r="G13284">
        <v>211264760</v>
      </c>
      <c r="I13284" t="s">
        <v>3601</v>
      </c>
      <c r="J13284" t="s">
        <v>7259</v>
      </c>
      <c r="K13284" t="s">
        <v>3688</v>
      </c>
      <c r="L13284" t="s">
        <v>5469</v>
      </c>
      <c r="P13284">
        <v>10.5</v>
      </c>
      <c r="Q13284">
        <v>16</v>
      </c>
      <c r="R13284">
        <v>8.5</v>
      </c>
      <c r="S13284" t="b">
        <v>0</v>
      </c>
      <c r="T13284" t="b">
        <v>0</v>
      </c>
      <c r="U13284" t="b">
        <v>1</v>
      </c>
      <c r="V13284">
        <v>17400</v>
      </c>
      <c r="W13284">
        <v>12300</v>
      </c>
      <c r="X13284">
        <v>2.34</v>
      </c>
      <c r="Y13284">
        <v>12480</v>
      </c>
      <c r="Z13284">
        <v>2.4500000000000002</v>
      </c>
    </row>
    <row r="13285" spans="1:26">
      <c r="A13285">
        <v>211264762</v>
      </c>
      <c r="B13285" t="s">
        <v>10364</v>
      </c>
      <c r="C13285" t="s">
        <v>3597</v>
      </c>
      <c r="D13285" t="s">
        <v>3637</v>
      </c>
      <c r="E13285" t="s">
        <v>3854</v>
      </c>
      <c r="F13285" t="s">
        <v>3600</v>
      </c>
      <c r="G13285">
        <v>211264762</v>
      </c>
      <c r="I13285" t="s">
        <v>3601</v>
      </c>
      <c r="J13285" t="s">
        <v>7259</v>
      </c>
      <c r="K13285" t="s">
        <v>3688</v>
      </c>
      <c r="L13285" t="s">
        <v>5469</v>
      </c>
      <c r="P13285">
        <v>10.5</v>
      </c>
      <c r="Q13285">
        <v>16</v>
      </c>
      <c r="R13285">
        <v>8.5</v>
      </c>
      <c r="S13285" t="b">
        <v>0</v>
      </c>
      <c r="T13285" t="b">
        <v>0</v>
      </c>
      <c r="U13285" t="b">
        <v>1</v>
      </c>
      <c r="V13285">
        <v>17400</v>
      </c>
      <c r="W13285">
        <v>12300</v>
      </c>
      <c r="X13285">
        <v>2.34</v>
      </c>
      <c r="Y13285">
        <v>12480</v>
      </c>
      <c r="Z13285">
        <v>2.4500000000000002</v>
      </c>
    </row>
    <row r="13286" spans="1:26">
      <c r="A13286">
        <v>211264764</v>
      </c>
      <c r="B13286" t="s">
        <v>10364</v>
      </c>
      <c r="C13286" t="s">
        <v>3597</v>
      </c>
      <c r="D13286" t="s">
        <v>3637</v>
      </c>
      <c r="E13286" t="s">
        <v>3856</v>
      </c>
      <c r="F13286" t="s">
        <v>3600</v>
      </c>
      <c r="G13286">
        <v>211264764</v>
      </c>
      <c r="I13286" t="s">
        <v>3601</v>
      </c>
      <c r="J13286" t="s">
        <v>7259</v>
      </c>
      <c r="K13286" t="s">
        <v>3688</v>
      </c>
      <c r="L13286" t="s">
        <v>5469</v>
      </c>
      <c r="P13286">
        <v>10.5</v>
      </c>
      <c r="Q13286">
        <v>16</v>
      </c>
      <c r="R13286">
        <v>8.5</v>
      </c>
      <c r="S13286" t="b">
        <v>0</v>
      </c>
      <c r="T13286" t="b">
        <v>0</v>
      </c>
      <c r="U13286" t="b">
        <v>1</v>
      </c>
      <c r="V13286">
        <v>17400</v>
      </c>
      <c r="W13286">
        <v>12300</v>
      </c>
      <c r="X13286">
        <v>2.34</v>
      </c>
      <c r="Y13286">
        <v>12480</v>
      </c>
      <c r="Z13286">
        <v>2.4500000000000002</v>
      </c>
    </row>
    <row r="13287" spans="1:26">
      <c r="A13287">
        <v>211264766</v>
      </c>
      <c r="B13287" t="s">
        <v>10364</v>
      </c>
      <c r="C13287" t="s">
        <v>3597</v>
      </c>
      <c r="D13287" t="s">
        <v>3637</v>
      </c>
      <c r="E13287" t="s">
        <v>3855</v>
      </c>
      <c r="F13287" t="s">
        <v>3600</v>
      </c>
      <c r="G13287">
        <v>211264766</v>
      </c>
      <c r="I13287" t="s">
        <v>3601</v>
      </c>
      <c r="J13287" t="s">
        <v>7259</v>
      </c>
      <c r="K13287" t="s">
        <v>3688</v>
      </c>
      <c r="L13287" t="s">
        <v>5469</v>
      </c>
      <c r="P13287">
        <v>10.5</v>
      </c>
      <c r="Q13287">
        <v>16</v>
      </c>
      <c r="R13287">
        <v>8.5</v>
      </c>
      <c r="S13287" t="b">
        <v>0</v>
      </c>
      <c r="T13287" t="b">
        <v>0</v>
      </c>
      <c r="U13287" t="b">
        <v>1</v>
      </c>
      <c r="V13287">
        <v>17400</v>
      </c>
      <c r="W13287">
        <v>12300</v>
      </c>
      <c r="X13287">
        <v>2.34</v>
      </c>
      <c r="Y13287">
        <v>12480</v>
      </c>
      <c r="Z13287">
        <v>2.4500000000000002</v>
      </c>
    </row>
    <row r="13288" spans="1:26">
      <c r="A13288">
        <v>211264768</v>
      </c>
      <c r="B13288" t="s">
        <v>10364</v>
      </c>
      <c r="C13288" t="s">
        <v>3597</v>
      </c>
      <c r="D13288" t="s">
        <v>3637</v>
      </c>
      <c r="E13288" t="s">
        <v>3858</v>
      </c>
      <c r="F13288" t="s">
        <v>3600</v>
      </c>
      <c r="G13288">
        <v>211264768</v>
      </c>
      <c r="I13288" t="s">
        <v>3601</v>
      </c>
      <c r="J13288" t="s">
        <v>7259</v>
      </c>
      <c r="K13288" t="s">
        <v>3688</v>
      </c>
      <c r="L13288" t="s">
        <v>5469</v>
      </c>
      <c r="P13288">
        <v>10.5</v>
      </c>
      <c r="Q13288">
        <v>16</v>
      </c>
      <c r="R13288">
        <v>8.5</v>
      </c>
      <c r="S13288" t="b">
        <v>0</v>
      </c>
      <c r="T13288" t="b">
        <v>0</v>
      </c>
      <c r="U13288" t="b">
        <v>1</v>
      </c>
      <c r="V13288">
        <v>17400</v>
      </c>
      <c r="W13288">
        <v>12300</v>
      </c>
      <c r="X13288">
        <v>2.34</v>
      </c>
      <c r="Y13288">
        <v>12480</v>
      </c>
      <c r="Z13288">
        <v>2.4500000000000002</v>
      </c>
    </row>
    <row r="13289" spans="1:26">
      <c r="A13289">
        <v>211264770</v>
      </c>
      <c r="B13289" t="s">
        <v>10364</v>
      </c>
      <c r="C13289" t="s">
        <v>3597</v>
      </c>
      <c r="D13289" t="s">
        <v>3637</v>
      </c>
      <c r="E13289" t="s">
        <v>3857</v>
      </c>
      <c r="F13289" t="s">
        <v>3600</v>
      </c>
      <c r="G13289">
        <v>211264770</v>
      </c>
      <c r="I13289" t="s">
        <v>3601</v>
      </c>
      <c r="J13289" t="s">
        <v>7259</v>
      </c>
      <c r="K13289" t="s">
        <v>3688</v>
      </c>
      <c r="L13289" t="s">
        <v>5469</v>
      </c>
      <c r="P13289">
        <v>10.5</v>
      </c>
      <c r="Q13289">
        <v>16</v>
      </c>
      <c r="R13289">
        <v>8.5</v>
      </c>
      <c r="S13289" t="b">
        <v>0</v>
      </c>
      <c r="T13289" t="b">
        <v>0</v>
      </c>
      <c r="U13289" t="b">
        <v>1</v>
      </c>
      <c r="V13289">
        <v>17400</v>
      </c>
      <c r="W13289">
        <v>12300</v>
      </c>
      <c r="X13289">
        <v>2.34</v>
      </c>
      <c r="Y13289">
        <v>12480</v>
      </c>
      <c r="Z13289">
        <v>2.4500000000000002</v>
      </c>
    </row>
    <row r="13290" spans="1:26">
      <c r="A13290">
        <v>211264772</v>
      </c>
      <c r="B13290" t="s">
        <v>10364</v>
      </c>
      <c r="C13290" t="s">
        <v>3597</v>
      </c>
      <c r="D13290" t="s">
        <v>3637</v>
      </c>
      <c r="E13290" t="s">
        <v>3861</v>
      </c>
      <c r="F13290" t="s">
        <v>3600</v>
      </c>
      <c r="G13290">
        <v>211264772</v>
      </c>
      <c r="I13290" t="s">
        <v>3601</v>
      </c>
      <c r="J13290" t="s">
        <v>7259</v>
      </c>
      <c r="K13290" t="s">
        <v>3688</v>
      </c>
      <c r="L13290" t="s">
        <v>5469</v>
      </c>
      <c r="P13290">
        <v>10.5</v>
      </c>
      <c r="Q13290">
        <v>16</v>
      </c>
      <c r="R13290">
        <v>8.5</v>
      </c>
      <c r="S13290" t="b">
        <v>0</v>
      </c>
      <c r="T13290" t="b">
        <v>0</v>
      </c>
      <c r="U13290" t="b">
        <v>1</v>
      </c>
      <c r="V13290">
        <v>17400</v>
      </c>
      <c r="W13290">
        <v>12300</v>
      </c>
      <c r="X13290">
        <v>2.34</v>
      </c>
      <c r="Y13290">
        <v>12480</v>
      </c>
      <c r="Z13290">
        <v>2.4500000000000002</v>
      </c>
    </row>
    <row r="13291" spans="1:26">
      <c r="A13291">
        <v>211264774</v>
      </c>
      <c r="B13291" t="s">
        <v>10364</v>
      </c>
      <c r="C13291" t="s">
        <v>3597</v>
      </c>
      <c r="D13291" t="s">
        <v>3637</v>
      </c>
      <c r="E13291" t="s">
        <v>3860</v>
      </c>
      <c r="F13291" t="s">
        <v>3600</v>
      </c>
      <c r="G13291">
        <v>211264774</v>
      </c>
      <c r="I13291" t="s">
        <v>3601</v>
      </c>
      <c r="J13291" t="s">
        <v>7259</v>
      </c>
      <c r="K13291" t="s">
        <v>3688</v>
      </c>
      <c r="L13291" t="s">
        <v>5469</v>
      </c>
      <c r="P13291">
        <v>10.5</v>
      </c>
      <c r="Q13291">
        <v>16</v>
      </c>
      <c r="R13291">
        <v>8.5</v>
      </c>
      <c r="S13291" t="b">
        <v>0</v>
      </c>
      <c r="T13291" t="b">
        <v>0</v>
      </c>
      <c r="U13291" t="b">
        <v>1</v>
      </c>
      <c r="V13291">
        <v>17400</v>
      </c>
      <c r="W13291">
        <v>12300</v>
      </c>
      <c r="X13291">
        <v>2.34</v>
      </c>
      <c r="Y13291">
        <v>12480</v>
      </c>
      <c r="Z13291">
        <v>2.4500000000000002</v>
      </c>
    </row>
    <row r="13292" spans="1:26">
      <c r="A13292">
        <v>211264877</v>
      </c>
      <c r="B13292" t="s">
        <v>10364</v>
      </c>
      <c r="C13292" t="s">
        <v>3597</v>
      </c>
      <c r="D13292" t="s">
        <v>3637</v>
      </c>
      <c r="E13292" t="s">
        <v>10374</v>
      </c>
      <c r="F13292" t="s">
        <v>3600</v>
      </c>
      <c r="G13292">
        <v>211264877</v>
      </c>
      <c r="I13292" t="s">
        <v>3601</v>
      </c>
      <c r="J13292" t="s">
        <v>10394</v>
      </c>
      <c r="K13292" t="s">
        <v>3688</v>
      </c>
      <c r="L13292" t="s">
        <v>5585</v>
      </c>
      <c r="P13292">
        <v>10.5</v>
      </c>
      <c r="Q13292">
        <v>16</v>
      </c>
      <c r="R13292">
        <v>8.5</v>
      </c>
      <c r="S13292" t="b">
        <v>0</v>
      </c>
      <c r="T13292" t="b">
        <v>0</v>
      </c>
      <c r="U13292" t="b">
        <v>1</v>
      </c>
      <c r="V13292">
        <v>18100</v>
      </c>
      <c r="W13292">
        <v>12400</v>
      </c>
      <c r="X13292">
        <v>2.44</v>
      </c>
      <c r="Y13292">
        <v>12580</v>
      </c>
      <c r="Z13292">
        <v>2.56</v>
      </c>
    </row>
    <row r="13293" spans="1:26">
      <c r="A13293">
        <v>211264879</v>
      </c>
      <c r="B13293" t="s">
        <v>10364</v>
      </c>
      <c r="C13293" t="s">
        <v>3597</v>
      </c>
      <c r="D13293" t="s">
        <v>3637</v>
      </c>
      <c r="E13293" t="s">
        <v>10375</v>
      </c>
      <c r="F13293" t="s">
        <v>3600</v>
      </c>
      <c r="G13293">
        <v>211264879</v>
      </c>
      <c r="I13293" t="s">
        <v>3601</v>
      </c>
      <c r="J13293" t="s">
        <v>10394</v>
      </c>
      <c r="K13293" t="s">
        <v>3688</v>
      </c>
      <c r="L13293" t="s">
        <v>10378</v>
      </c>
      <c r="P13293">
        <v>10.5</v>
      </c>
      <c r="Q13293">
        <v>16</v>
      </c>
      <c r="R13293">
        <v>8.5</v>
      </c>
      <c r="S13293" t="b">
        <v>0</v>
      </c>
      <c r="T13293" t="b">
        <v>0</v>
      </c>
      <c r="U13293" t="b">
        <v>1</v>
      </c>
      <c r="V13293">
        <v>18100</v>
      </c>
      <c r="W13293">
        <v>12400</v>
      </c>
      <c r="X13293">
        <v>2.44</v>
      </c>
      <c r="Y13293">
        <v>12580</v>
      </c>
      <c r="Z13293">
        <v>2.56</v>
      </c>
    </row>
    <row r="13294" spans="1:26">
      <c r="A13294">
        <v>211264881</v>
      </c>
      <c r="B13294" t="s">
        <v>10364</v>
      </c>
      <c r="C13294" t="s">
        <v>3597</v>
      </c>
      <c r="D13294" t="s">
        <v>3637</v>
      </c>
      <c r="E13294" t="s">
        <v>3862</v>
      </c>
      <c r="F13294" t="s">
        <v>3600</v>
      </c>
      <c r="G13294">
        <v>211264881</v>
      </c>
      <c r="I13294" t="s">
        <v>3601</v>
      </c>
      <c r="J13294" t="s">
        <v>7259</v>
      </c>
      <c r="K13294" t="s">
        <v>3688</v>
      </c>
      <c r="L13294" t="s">
        <v>5475</v>
      </c>
      <c r="P13294">
        <v>10.5</v>
      </c>
      <c r="Q13294">
        <v>16</v>
      </c>
      <c r="R13294">
        <v>8.5</v>
      </c>
      <c r="S13294" t="b">
        <v>0</v>
      </c>
      <c r="T13294" t="b">
        <v>0</v>
      </c>
      <c r="U13294" t="b">
        <v>1</v>
      </c>
      <c r="V13294">
        <v>18100</v>
      </c>
      <c r="W13294">
        <v>12400</v>
      </c>
      <c r="X13294">
        <v>2.44</v>
      </c>
      <c r="Y13294">
        <v>12580</v>
      </c>
      <c r="Z13294">
        <v>2.56</v>
      </c>
    </row>
    <row r="13295" spans="1:26">
      <c r="A13295">
        <v>211264883</v>
      </c>
      <c r="B13295" t="s">
        <v>10364</v>
      </c>
      <c r="C13295" t="s">
        <v>3597</v>
      </c>
      <c r="D13295" t="s">
        <v>3637</v>
      </c>
      <c r="E13295" t="s">
        <v>3854</v>
      </c>
      <c r="F13295" t="s">
        <v>3600</v>
      </c>
      <c r="G13295">
        <v>211264883</v>
      </c>
      <c r="I13295" t="s">
        <v>3601</v>
      </c>
      <c r="J13295" t="s">
        <v>7259</v>
      </c>
      <c r="K13295" t="s">
        <v>3688</v>
      </c>
      <c r="L13295" t="s">
        <v>5475</v>
      </c>
      <c r="P13295">
        <v>10.5</v>
      </c>
      <c r="Q13295">
        <v>16</v>
      </c>
      <c r="R13295">
        <v>8.5</v>
      </c>
      <c r="S13295" t="b">
        <v>0</v>
      </c>
      <c r="T13295" t="b">
        <v>0</v>
      </c>
      <c r="U13295" t="b">
        <v>1</v>
      </c>
      <c r="V13295">
        <v>18100</v>
      </c>
      <c r="W13295">
        <v>12400</v>
      </c>
      <c r="X13295">
        <v>2.44</v>
      </c>
      <c r="Y13295">
        <v>12580</v>
      </c>
      <c r="Z13295">
        <v>2.56</v>
      </c>
    </row>
    <row r="13296" spans="1:26">
      <c r="A13296">
        <v>211264885</v>
      </c>
      <c r="B13296" t="s">
        <v>10364</v>
      </c>
      <c r="C13296" t="s">
        <v>3597</v>
      </c>
      <c r="D13296" t="s">
        <v>3637</v>
      </c>
      <c r="E13296" t="s">
        <v>3856</v>
      </c>
      <c r="F13296" t="s">
        <v>3600</v>
      </c>
      <c r="G13296">
        <v>211264885</v>
      </c>
      <c r="I13296" t="s">
        <v>3601</v>
      </c>
      <c r="J13296" t="s">
        <v>7259</v>
      </c>
      <c r="K13296" t="s">
        <v>3688</v>
      </c>
      <c r="L13296" t="s">
        <v>5475</v>
      </c>
      <c r="P13296">
        <v>10.5</v>
      </c>
      <c r="Q13296">
        <v>16</v>
      </c>
      <c r="R13296">
        <v>8.5</v>
      </c>
      <c r="S13296" t="b">
        <v>0</v>
      </c>
      <c r="T13296" t="b">
        <v>0</v>
      </c>
      <c r="U13296" t="b">
        <v>1</v>
      </c>
      <c r="V13296">
        <v>18100</v>
      </c>
      <c r="W13296">
        <v>12400</v>
      </c>
      <c r="X13296">
        <v>2.44</v>
      </c>
      <c r="Y13296">
        <v>12580</v>
      </c>
      <c r="Z13296">
        <v>2.56</v>
      </c>
    </row>
    <row r="13297" spans="1:26">
      <c r="A13297">
        <v>211264887</v>
      </c>
      <c r="B13297" t="s">
        <v>10364</v>
      </c>
      <c r="C13297" t="s">
        <v>3597</v>
      </c>
      <c r="D13297" t="s">
        <v>3637</v>
      </c>
      <c r="E13297" t="s">
        <v>3855</v>
      </c>
      <c r="F13297" t="s">
        <v>3600</v>
      </c>
      <c r="G13297">
        <v>211264887</v>
      </c>
      <c r="I13297" t="s">
        <v>3601</v>
      </c>
      <c r="J13297" t="s">
        <v>7259</v>
      </c>
      <c r="K13297" t="s">
        <v>3688</v>
      </c>
      <c r="L13297" t="s">
        <v>5475</v>
      </c>
      <c r="P13297">
        <v>10.5</v>
      </c>
      <c r="Q13297">
        <v>16</v>
      </c>
      <c r="R13297">
        <v>8.5</v>
      </c>
      <c r="S13297" t="b">
        <v>0</v>
      </c>
      <c r="T13297" t="b">
        <v>0</v>
      </c>
      <c r="U13297" t="b">
        <v>1</v>
      </c>
      <c r="V13297">
        <v>18100</v>
      </c>
      <c r="W13297">
        <v>12400</v>
      </c>
      <c r="X13297">
        <v>2.44</v>
      </c>
      <c r="Y13297">
        <v>12580</v>
      </c>
      <c r="Z13297">
        <v>2.56</v>
      </c>
    </row>
    <row r="13298" spans="1:26">
      <c r="A13298">
        <v>211264889</v>
      </c>
      <c r="B13298" t="s">
        <v>10364</v>
      </c>
      <c r="C13298" t="s">
        <v>3597</v>
      </c>
      <c r="D13298" t="s">
        <v>3637</v>
      </c>
      <c r="E13298" t="s">
        <v>3858</v>
      </c>
      <c r="F13298" t="s">
        <v>3600</v>
      </c>
      <c r="G13298">
        <v>211264889</v>
      </c>
      <c r="I13298" t="s">
        <v>3601</v>
      </c>
      <c r="J13298" t="s">
        <v>7259</v>
      </c>
      <c r="K13298" t="s">
        <v>3688</v>
      </c>
      <c r="L13298" t="s">
        <v>5475</v>
      </c>
      <c r="P13298">
        <v>10.5</v>
      </c>
      <c r="Q13298">
        <v>16</v>
      </c>
      <c r="R13298">
        <v>8.5</v>
      </c>
      <c r="S13298" t="b">
        <v>0</v>
      </c>
      <c r="T13298" t="b">
        <v>0</v>
      </c>
      <c r="U13298" t="b">
        <v>1</v>
      </c>
      <c r="V13298">
        <v>18100</v>
      </c>
      <c r="W13298">
        <v>12400</v>
      </c>
      <c r="X13298">
        <v>2.44</v>
      </c>
      <c r="Y13298">
        <v>12580</v>
      </c>
      <c r="Z13298">
        <v>2.56</v>
      </c>
    </row>
    <row r="13299" spans="1:26">
      <c r="A13299">
        <v>211264890</v>
      </c>
      <c r="B13299" t="s">
        <v>10364</v>
      </c>
      <c r="C13299" t="s">
        <v>3597</v>
      </c>
      <c r="D13299" t="s">
        <v>3637</v>
      </c>
      <c r="E13299" t="s">
        <v>3857</v>
      </c>
      <c r="F13299" t="s">
        <v>3600</v>
      </c>
      <c r="G13299">
        <v>211264890</v>
      </c>
      <c r="I13299" t="s">
        <v>3601</v>
      </c>
      <c r="J13299" t="s">
        <v>7259</v>
      </c>
      <c r="K13299" t="s">
        <v>3688</v>
      </c>
      <c r="L13299" t="s">
        <v>5475</v>
      </c>
      <c r="P13299">
        <v>10.5</v>
      </c>
      <c r="Q13299">
        <v>16</v>
      </c>
      <c r="R13299">
        <v>8.5</v>
      </c>
      <c r="S13299" t="b">
        <v>0</v>
      </c>
      <c r="T13299" t="b">
        <v>0</v>
      </c>
      <c r="U13299" t="b">
        <v>1</v>
      </c>
      <c r="V13299">
        <v>18100</v>
      </c>
      <c r="W13299">
        <v>12400</v>
      </c>
      <c r="X13299">
        <v>2.44</v>
      </c>
      <c r="Y13299">
        <v>12580</v>
      </c>
      <c r="Z13299">
        <v>2.56</v>
      </c>
    </row>
    <row r="13300" spans="1:26">
      <c r="A13300">
        <v>211264892</v>
      </c>
      <c r="B13300" t="s">
        <v>10364</v>
      </c>
      <c r="C13300" t="s">
        <v>3597</v>
      </c>
      <c r="D13300" t="s">
        <v>3637</v>
      </c>
      <c r="E13300" t="s">
        <v>3861</v>
      </c>
      <c r="F13300" t="s">
        <v>3600</v>
      </c>
      <c r="G13300">
        <v>211264892</v>
      </c>
      <c r="I13300" t="s">
        <v>3601</v>
      </c>
      <c r="J13300" t="s">
        <v>7259</v>
      </c>
      <c r="K13300" t="s">
        <v>3688</v>
      </c>
      <c r="L13300" t="s">
        <v>5475</v>
      </c>
      <c r="P13300">
        <v>10.5</v>
      </c>
      <c r="Q13300">
        <v>16</v>
      </c>
      <c r="R13300">
        <v>8.5</v>
      </c>
      <c r="S13300" t="b">
        <v>0</v>
      </c>
      <c r="T13300" t="b">
        <v>0</v>
      </c>
      <c r="U13300" t="b">
        <v>1</v>
      </c>
      <c r="V13300">
        <v>18100</v>
      </c>
      <c r="W13300">
        <v>12400</v>
      </c>
      <c r="X13300">
        <v>2.44</v>
      </c>
      <c r="Y13300">
        <v>12580</v>
      </c>
      <c r="Z13300">
        <v>2.56</v>
      </c>
    </row>
    <row r="13301" spans="1:26">
      <c r="A13301">
        <v>211264894</v>
      </c>
      <c r="B13301" t="s">
        <v>10364</v>
      </c>
      <c r="C13301" t="s">
        <v>3597</v>
      </c>
      <c r="D13301" t="s">
        <v>3637</v>
      </c>
      <c r="E13301" t="s">
        <v>3860</v>
      </c>
      <c r="F13301" t="s">
        <v>3600</v>
      </c>
      <c r="G13301">
        <v>211264894</v>
      </c>
      <c r="I13301" t="s">
        <v>3601</v>
      </c>
      <c r="J13301" t="s">
        <v>7259</v>
      </c>
      <c r="K13301" t="s">
        <v>3688</v>
      </c>
      <c r="L13301" t="s">
        <v>5475</v>
      </c>
      <c r="P13301">
        <v>10.5</v>
      </c>
      <c r="Q13301">
        <v>16</v>
      </c>
      <c r="R13301">
        <v>8.5</v>
      </c>
      <c r="S13301" t="b">
        <v>0</v>
      </c>
      <c r="T13301" t="b">
        <v>0</v>
      </c>
      <c r="U13301" t="b">
        <v>1</v>
      </c>
      <c r="V13301">
        <v>18100</v>
      </c>
      <c r="W13301">
        <v>12400</v>
      </c>
      <c r="X13301">
        <v>2.44</v>
      </c>
      <c r="Y13301">
        <v>12580</v>
      </c>
      <c r="Z13301">
        <v>2.56</v>
      </c>
    </row>
    <row r="13302" spans="1:26">
      <c r="A13302">
        <v>211264896</v>
      </c>
      <c r="B13302" t="s">
        <v>10364</v>
      </c>
      <c r="C13302" t="s">
        <v>3597</v>
      </c>
      <c r="D13302" t="s">
        <v>3637</v>
      </c>
      <c r="E13302" t="s">
        <v>10383</v>
      </c>
      <c r="F13302" t="s">
        <v>3600</v>
      </c>
      <c r="G13302">
        <v>211264896</v>
      </c>
      <c r="I13302" t="s">
        <v>3601</v>
      </c>
      <c r="J13302" t="s">
        <v>10403</v>
      </c>
      <c r="K13302" t="s">
        <v>3688</v>
      </c>
      <c r="L13302" t="s">
        <v>10390</v>
      </c>
      <c r="P13302">
        <v>10.5</v>
      </c>
      <c r="Q13302">
        <v>16</v>
      </c>
      <c r="R13302">
        <v>8.5</v>
      </c>
      <c r="S13302" t="b">
        <v>0</v>
      </c>
      <c r="T13302" t="b">
        <v>0</v>
      </c>
      <c r="U13302" t="b">
        <v>1</v>
      </c>
      <c r="V13302">
        <v>18100</v>
      </c>
      <c r="W13302">
        <v>12400</v>
      </c>
      <c r="X13302">
        <v>2.44</v>
      </c>
      <c r="Y13302">
        <v>12580</v>
      </c>
      <c r="Z13302">
        <v>2.56</v>
      </c>
    </row>
    <row r="13303" spans="1:26">
      <c r="A13303">
        <v>211264899</v>
      </c>
      <c r="B13303" t="s">
        <v>10364</v>
      </c>
      <c r="C13303" t="s">
        <v>3597</v>
      </c>
      <c r="D13303" t="s">
        <v>3637</v>
      </c>
      <c r="E13303" t="s">
        <v>10374</v>
      </c>
      <c r="F13303" t="s">
        <v>3600</v>
      </c>
      <c r="G13303">
        <v>211264899</v>
      </c>
      <c r="I13303" t="s">
        <v>3601</v>
      </c>
      <c r="J13303" t="s">
        <v>10394</v>
      </c>
      <c r="K13303" t="s">
        <v>3688</v>
      </c>
      <c r="L13303" t="s">
        <v>5079</v>
      </c>
      <c r="P13303">
        <v>10.5</v>
      </c>
      <c r="Q13303">
        <v>16</v>
      </c>
      <c r="R13303">
        <v>8.5</v>
      </c>
      <c r="S13303" t="b">
        <v>0</v>
      </c>
      <c r="T13303" t="b">
        <v>0</v>
      </c>
      <c r="U13303" t="b">
        <v>1</v>
      </c>
      <c r="V13303">
        <v>18100</v>
      </c>
      <c r="W13303">
        <v>12400</v>
      </c>
      <c r="X13303">
        <v>2.42</v>
      </c>
      <c r="Y13303">
        <v>12580</v>
      </c>
      <c r="Z13303">
        <v>2.54</v>
      </c>
    </row>
    <row r="13304" spans="1:26">
      <c r="A13304">
        <v>211264901</v>
      </c>
      <c r="B13304" t="s">
        <v>10364</v>
      </c>
      <c r="C13304" t="s">
        <v>3597</v>
      </c>
      <c r="D13304" t="s">
        <v>3637</v>
      </c>
      <c r="E13304" t="s">
        <v>10375</v>
      </c>
      <c r="F13304" t="s">
        <v>3600</v>
      </c>
      <c r="G13304">
        <v>211264901</v>
      </c>
      <c r="I13304" t="s">
        <v>3601</v>
      </c>
      <c r="J13304" t="s">
        <v>10394</v>
      </c>
      <c r="K13304" t="s">
        <v>3688</v>
      </c>
      <c r="L13304" t="s">
        <v>10379</v>
      </c>
      <c r="P13304">
        <v>10.5</v>
      </c>
      <c r="Q13304">
        <v>16</v>
      </c>
      <c r="R13304">
        <v>8.5</v>
      </c>
      <c r="S13304" t="b">
        <v>0</v>
      </c>
      <c r="T13304" t="b">
        <v>0</v>
      </c>
      <c r="U13304" t="b">
        <v>1</v>
      </c>
      <c r="V13304">
        <v>18100</v>
      </c>
      <c r="W13304">
        <v>12400</v>
      </c>
      <c r="X13304">
        <v>2.42</v>
      </c>
      <c r="Y13304">
        <v>12580</v>
      </c>
      <c r="Z13304">
        <v>2.54</v>
      </c>
    </row>
    <row r="13305" spans="1:26">
      <c r="A13305">
        <v>211264903</v>
      </c>
      <c r="B13305" t="s">
        <v>10364</v>
      </c>
      <c r="C13305" t="s">
        <v>3597</v>
      </c>
      <c r="D13305" t="s">
        <v>3637</v>
      </c>
      <c r="E13305" t="s">
        <v>3862</v>
      </c>
      <c r="F13305" t="s">
        <v>3600</v>
      </c>
      <c r="G13305">
        <v>211264903</v>
      </c>
      <c r="I13305" t="s">
        <v>3601</v>
      </c>
      <c r="J13305" t="s">
        <v>7259</v>
      </c>
      <c r="K13305" t="s">
        <v>3688</v>
      </c>
      <c r="L13305" t="s">
        <v>5471</v>
      </c>
      <c r="P13305">
        <v>10.5</v>
      </c>
      <c r="Q13305">
        <v>16</v>
      </c>
      <c r="R13305">
        <v>8.5</v>
      </c>
      <c r="S13305" t="b">
        <v>0</v>
      </c>
      <c r="T13305" t="b">
        <v>0</v>
      </c>
      <c r="U13305" t="b">
        <v>1</v>
      </c>
      <c r="V13305">
        <v>18100</v>
      </c>
      <c r="W13305">
        <v>12400</v>
      </c>
      <c r="X13305">
        <v>2.42</v>
      </c>
      <c r="Y13305">
        <v>12580</v>
      </c>
      <c r="Z13305">
        <v>2.54</v>
      </c>
    </row>
    <row r="13306" spans="1:26">
      <c r="A13306">
        <v>211264905</v>
      </c>
      <c r="B13306" t="s">
        <v>10364</v>
      </c>
      <c r="C13306" t="s">
        <v>3597</v>
      </c>
      <c r="D13306" t="s">
        <v>3637</v>
      </c>
      <c r="E13306" t="s">
        <v>3854</v>
      </c>
      <c r="F13306" t="s">
        <v>3600</v>
      </c>
      <c r="G13306">
        <v>211264905</v>
      </c>
      <c r="I13306" t="s">
        <v>3601</v>
      </c>
      <c r="J13306" t="s">
        <v>7259</v>
      </c>
      <c r="K13306" t="s">
        <v>3688</v>
      </c>
      <c r="L13306" t="s">
        <v>5471</v>
      </c>
      <c r="P13306">
        <v>10.5</v>
      </c>
      <c r="Q13306">
        <v>16</v>
      </c>
      <c r="R13306">
        <v>8.5</v>
      </c>
      <c r="S13306" t="b">
        <v>0</v>
      </c>
      <c r="T13306" t="b">
        <v>0</v>
      </c>
      <c r="U13306" t="b">
        <v>1</v>
      </c>
      <c r="V13306">
        <v>18100</v>
      </c>
      <c r="W13306">
        <v>12400</v>
      </c>
      <c r="X13306">
        <v>2.42</v>
      </c>
      <c r="Y13306">
        <v>12580</v>
      </c>
      <c r="Z13306">
        <v>2.54</v>
      </c>
    </row>
    <row r="13307" spans="1:26">
      <c r="A13307">
        <v>211264907</v>
      </c>
      <c r="B13307" t="s">
        <v>10364</v>
      </c>
      <c r="C13307" t="s">
        <v>3597</v>
      </c>
      <c r="D13307" t="s">
        <v>3637</v>
      </c>
      <c r="E13307" t="s">
        <v>3856</v>
      </c>
      <c r="F13307" t="s">
        <v>3600</v>
      </c>
      <c r="G13307">
        <v>211264907</v>
      </c>
      <c r="I13307" t="s">
        <v>3601</v>
      </c>
      <c r="J13307" t="s">
        <v>7259</v>
      </c>
      <c r="K13307" t="s">
        <v>3688</v>
      </c>
      <c r="L13307" t="s">
        <v>5471</v>
      </c>
      <c r="P13307">
        <v>10.5</v>
      </c>
      <c r="Q13307">
        <v>16</v>
      </c>
      <c r="R13307">
        <v>8.5</v>
      </c>
      <c r="S13307" t="b">
        <v>0</v>
      </c>
      <c r="T13307" t="b">
        <v>0</v>
      </c>
      <c r="U13307" t="b">
        <v>1</v>
      </c>
      <c r="V13307">
        <v>18100</v>
      </c>
      <c r="W13307">
        <v>12400</v>
      </c>
      <c r="X13307">
        <v>2.42</v>
      </c>
      <c r="Y13307">
        <v>12580</v>
      </c>
      <c r="Z13307">
        <v>2.54</v>
      </c>
    </row>
    <row r="13308" spans="1:26">
      <c r="A13308">
        <v>211264909</v>
      </c>
      <c r="B13308" t="s">
        <v>10364</v>
      </c>
      <c r="C13308" t="s">
        <v>3597</v>
      </c>
      <c r="D13308" t="s">
        <v>3637</v>
      </c>
      <c r="E13308" t="s">
        <v>3855</v>
      </c>
      <c r="F13308" t="s">
        <v>3600</v>
      </c>
      <c r="G13308">
        <v>211264909</v>
      </c>
      <c r="I13308" t="s">
        <v>3601</v>
      </c>
      <c r="J13308" t="s">
        <v>7259</v>
      </c>
      <c r="K13308" t="s">
        <v>3688</v>
      </c>
      <c r="L13308" t="s">
        <v>5471</v>
      </c>
      <c r="P13308">
        <v>10.5</v>
      </c>
      <c r="Q13308">
        <v>16</v>
      </c>
      <c r="R13308">
        <v>8.5</v>
      </c>
      <c r="S13308" t="b">
        <v>0</v>
      </c>
      <c r="T13308" t="b">
        <v>0</v>
      </c>
      <c r="U13308" t="b">
        <v>1</v>
      </c>
      <c r="V13308">
        <v>18100</v>
      </c>
      <c r="W13308">
        <v>12400</v>
      </c>
      <c r="X13308">
        <v>2.42</v>
      </c>
      <c r="Y13308">
        <v>12580</v>
      </c>
      <c r="Z13308">
        <v>2.54</v>
      </c>
    </row>
    <row r="13309" spans="1:26">
      <c r="A13309">
        <v>211264911</v>
      </c>
      <c r="B13309" t="s">
        <v>10364</v>
      </c>
      <c r="C13309" t="s">
        <v>3597</v>
      </c>
      <c r="D13309" t="s">
        <v>3637</v>
      </c>
      <c r="E13309" t="s">
        <v>3858</v>
      </c>
      <c r="F13309" t="s">
        <v>3600</v>
      </c>
      <c r="G13309">
        <v>211264911</v>
      </c>
      <c r="I13309" t="s">
        <v>3601</v>
      </c>
      <c r="J13309" t="s">
        <v>7259</v>
      </c>
      <c r="K13309" t="s">
        <v>3688</v>
      </c>
      <c r="L13309" t="s">
        <v>5471</v>
      </c>
      <c r="P13309">
        <v>10.5</v>
      </c>
      <c r="Q13309">
        <v>16</v>
      </c>
      <c r="R13309">
        <v>8.5</v>
      </c>
      <c r="S13309" t="b">
        <v>0</v>
      </c>
      <c r="T13309" t="b">
        <v>0</v>
      </c>
      <c r="U13309" t="b">
        <v>1</v>
      </c>
      <c r="V13309">
        <v>18100</v>
      </c>
      <c r="W13309">
        <v>12400</v>
      </c>
      <c r="X13309">
        <v>2.42</v>
      </c>
      <c r="Y13309">
        <v>12580</v>
      </c>
      <c r="Z13309">
        <v>2.54</v>
      </c>
    </row>
    <row r="13310" spans="1:26">
      <c r="A13310">
        <v>211264913</v>
      </c>
      <c r="B13310" t="s">
        <v>10364</v>
      </c>
      <c r="C13310" t="s">
        <v>3597</v>
      </c>
      <c r="D13310" t="s">
        <v>3637</v>
      </c>
      <c r="E13310" t="s">
        <v>3857</v>
      </c>
      <c r="F13310" t="s">
        <v>3600</v>
      </c>
      <c r="G13310">
        <v>211264913</v>
      </c>
      <c r="I13310" t="s">
        <v>3601</v>
      </c>
      <c r="J13310" t="s">
        <v>7259</v>
      </c>
      <c r="K13310" t="s">
        <v>3688</v>
      </c>
      <c r="L13310" t="s">
        <v>5471</v>
      </c>
      <c r="P13310">
        <v>10.5</v>
      </c>
      <c r="Q13310">
        <v>16</v>
      </c>
      <c r="R13310">
        <v>8.5</v>
      </c>
      <c r="S13310" t="b">
        <v>0</v>
      </c>
      <c r="T13310" t="b">
        <v>0</v>
      </c>
      <c r="U13310" t="b">
        <v>1</v>
      </c>
      <c r="V13310">
        <v>18100</v>
      </c>
      <c r="W13310">
        <v>12400</v>
      </c>
      <c r="X13310">
        <v>2.42</v>
      </c>
      <c r="Y13310">
        <v>12580</v>
      </c>
      <c r="Z13310">
        <v>2.54</v>
      </c>
    </row>
    <row r="13311" spans="1:26">
      <c r="A13311">
        <v>211264915</v>
      </c>
      <c r="B13311" t="s">
        <v>10364</v>
      </c>
      <c r="C13311" t="s">
        <v>3597</v>
      </c>
      <c r="D13311" t="s">
        <v>3637</v>
      </c>
      <c r="E13311" t="s">
        <v>3861</v>
      </c>
      <c r="F13311" t="s">
        <v>3600</v>
      </c>
      <c r="G13311">
        <v>211264915</v>
      </c>
      <c r="I13311" t="s">
        <v>3601</v>
      </c>
      <c r="J13311" t="s">
        <v>7259</v>
      </c>
      <c r="K13311" t="s">
        <v>3688</v>
      </c>
      <c r="L13311" t="s">
        <v>5471</v>
      </c>
      <c r="P13311">
        <v>10.5</v>
      </c>
      <c r="Q13311">
        <v>16</v>
      </c>
      <c r="R13311">
        <v>8.5</v>
      </c>
      <c r="S13311" t="b">
        <v>0</v>
      </c>
      <c r="T13311" t="b">
        <v>0</v>
      </c>
      <c r="U13311" t="b">
        <v>1</v>
      </c>
      <c r="V13311">
        <v>18100</v>
      </c>
      <c r="W13311">
        <v>12400</v>
      </c>
      <c r="X13311">
        <v>2.42</v>
      </c>
      <c r="Y13311">
        <v>12580</v>
      </c>
      <c r="Z13311">
        <v>2.54</v>
      </c>
    </row>
    <row r="13312" spans="1:26">
      <c r="A13312">
        <v>211264917</v>
      </c>
      <c r="B13312" t="s">
        <v>10364</v>
      </c>
      <c r="C13312" t="s">
        <v>3597</v>
      </c>
      <c r="D13312" t="s">
        <v>3637</v>
      </c>
      <c r="E13312" t="s">
        <v>3860</v>
      </c>
      <c r="F13312" t="s">
        <v>3600</v>
      </c>
      <c r="G13312">
        <v>211264917</v>
      </c>
      <c r="I13312" t="s">
        <v>3601</v>
      </c>
      <c r="J13312" t="s">
        <v>7259</v>
      </c>
      <c r="K13312" t="s">
        <v>3688</v>
      </c>
      <c r="L13312" t="s">
        <v>5471</v>
      </c>
      <c r="P13312">
        <v>10.5</v>
      </c>
      <c r="Q13312">
        <v>16</v>
      </c>
      <c r="R13312">
        <v>8.5</v>
      </c>
      <c r="S13312" t="b">
        <v>0</v>
      </c>
      <c r="T13312" t="b">
        <v>0</v>
      </c>
      <c r="U13312" t="b">
        <v>1</v>
      </c>
      <c r="V13312">
        <v>18100</v>
      </c>
      <c r="W13312">
        <v>12400</v>
      </c>
      <c r="X13312">
        <v>2.42</v>
      </c>
      <c r="Y13312">
        <v>12580</v>
      </c>
      <c r="Z13312">
        <v>2.54</v>
      </c>
    </row>
    <row r="13313" spans="1:26">
      <c r="A13313">
        <v>211264919</v>
      </c>
      <c r="B13313" t="s">
        <v>10364</v>
      </c>
      <c r="C13313" t="s">
        <v>3597</v>
      </c>
      <c r="D13313" t="s">
        <v>3637</v>
      </c>
      <c r="E13313" t="s">
        <v>10383</v>
      </c>
      <c r="F13313" t="s">
        <v>3600</v>
      </c>
      <c r="G13313">
        <v>211264919</v>
      </c>
      <c r="I13313" t="s">
        <v>3601</v>
      </c>
      <c r="J13313" t="s">
        <v>10403</v>
      </c>
      <c r="K13313" t="s">
        <v>3688</v>
      </c>
      <c r="L13313" t="s">
        <v>10391</v>
      </c>
      <c r="P13313">
        <v>10.5</v>
      </c>
      <c r="Q13313">
        <v>16</v>
      </c>
      <c r="R13313">
        <v>8.5</v>
      </c>
      <c r="S13313" t="b">
        <v>0</v>
      </c>
      <c r="T13313" t="b">
        <v>0</v>
      </c>
      <c r="U13313" t="b">
        <v>1</v>
      </c>
      <c r="V13313">
        <v>18100</v>
      </c>
      <c r="W13313">
        <v>12400</v>
      </c>
      <c r="X13313">
        <v>2.42</v>
      </c>
      <c r="Y13313">
        <v>12580</v>
      </c>
      <c r="Z13313">
        <v>2.54</v>
      </c>
    </row>
    <row r="13314" spans="1:26">
      <c r="A13314">
        <v>211264921</v>
      </c>
      <c r="B13314" t="s">
        <v>10364</v>
      </c>
      <c r="C13314" t="s">
        <v>3597</v>
      </c>
      <c r="D13314" t="s">
        <v>3637</v>
      </c>
      <c r="E13314" t="s">
        <v>10374</v>
      </c>
      <c r="F13314" t="s">
        <v>3600</v>
      </c>
      <c r="G13314">
        <v>211264921</v>
      </c>
      <c r="I13314" t="s">
        <v>3601</v>
      </c>
      <c r="J13314" t="s">
        <v>10394</v>
      </c>
      <c r="K13314" t="s">
        <v>3688</v>
      </c>
      <c r="L13314" t="s">
        <v>5476</v>
      </c>
      <c r="P13314">
        <v>10.5</v>
      </c>
      <c r="Q13314">
        <v>16</v>
      </c>
      <c r="R13314">
        <v>8.5</v>
      </c>
      <c r="S13314" t="b">
        <v>0</v>
      </c>
      <c r="T13314" t="b">
        <v>0</v>
      </c>
      <c r="U13314" t="b">
        <v>1</v>
      </c>
      <c r="V13314">
        <v>17400</v>
      </c>
      <c r="W13314">
        <v>12400</v>
      </c>
      <c r="X13314">
        <v>2.38</v>
      </c>
      <c r="Y13314">
        <v>12580</v>
      </c>
      <c r="Z13314">
        <v>2.5099999999999998</v>
      </c>
    </row>
    <row r="13315" spans="1:26">
      <c r="A13315">
        <v>211264923</v>
      </c>
      <c r="B13315" t="s">
        <v>10364</v>
      </c>
      <c r="C13315" t="s">
        <v>3597</v>
      </c>
      <c r="D13315" t="s">
        <v>3637</v>
      </c>
      <c r="E13315" t="s">
        <v>10375</v>
      </c>
      <c r="F13315" t="s">
        <v>3600</v>
      </c>
      <c r="G13315">
        <v>211264923</v>
      </c>
      <c r="I13315" t="s">
        <v>3601</v>
      </c>
      <c r="J13315" t="s">
        <v>10394</v>
      </c>
      <c r="K13315" t="s">
        <v>3688</v>
      </c>
      <c r="L13315" t="s">
        <v>5476</v>
      </c>
      <c r="P13315">
        <v>10.5</v>
      </c>
      <c r="Q13315">
        <v>16</v>
      </c>
      <c r="R13315">
        <v>8.5</v>
      </c>
      <c r="S13315" t="b">
        <v>0</v>
      </c>
      <c r="T13315" t="b">
        <v>0</v>
      </c>
      <c r="U13315" t="b">
        <v>1</v>
      </c>
      <c r="V13315">
        <v>17400</v>
      </c>
      <c r="W13315">
        <v>12400</v>
      </c>
      <c r="X13315">
        <v>2.38</v>
      </c>
      <c r="Y13315">
        <v>12580</v>
      </c>
      <c r="Z13315">
        <v>2.5099999999999998</v>
      </c>
    </row>
    <row r="13316" spans="1:26">
      <c r="A13316">
        <v>211264924</v>
      </c>
      <c r="B13316" t="s">
        <v>10364</v>
      </c>
      <c r="C13316" t="s">
        <v>3597</v>
      </c>
      <c r="D13316" t="s">
        <v>3637</v>
      </c>
      <c r="E13316" t="s">
        <v>3862</v>
      </c>
      <c r="F13316" t="s">
        <v>3600</v>
      </c>
      <c r="G13316">
        <v>211264924</v>
      </c>
      <c r="I13316" t="s">
        <v>3601</v>
      </c>
      <c r="J13316" t="s">
        <v>7259</v>
      </c>
      <c r="K13316" t="s">
        <v>3688</v>
      </c>
      <c r="L13316" t="s">
        <v>5476</v>
      </c>
      <c r="P13316">
        <v>10.5</v>
      </c>
      <c r="Q13316">
        <v>16</v>
      </c>
      <c r="R13316">
        <v>8.5</v>
      </c>
      <c r="S13316" t="b">
        <v>0</v>
      </c>
      <c r="T13316" t="b">
        <v>0</v>
      </c>
      <c r="U13316" t="b">
        <v>1</v>
      </c>
      <c r="V13316">
        <v>17400</v>
      </c>
      <c r="W13316">
        <v>12400</v>
      </c>
      <c r="X13316">
        <v>2.38</v>
      </c>
      <c r="Y13316">
        <v>12580</v>
      </c>
      <c r="Z13316">
        <v>2.5099999999999998</v>
      </c>
    </row>
    <row r="13317" spans="1:26">
      <c r="A13317">
        <v>211264926</v>
      </c>
      <c r="B13317" t="s">
        <v>10364</v>
      </c>
      <c r="C13317" t="s">
        <v>3597</v>
      </c>
      <c r="D13317" t="s">
        <v>3637</v>
      </c>
      <c r="E13317" t="s">
        <v>3854</v>
      </c>
      <c r="F13317" t="s">
        <v>3600</v>
      </c>
      <c r="G13317">
        <v>211264926</v>
      </c>
      <c r="I13317" t="s">
        <v>3601</v>
      </c>
      <c r="J13317" t="s">
        <v>7259</v>
      </c>
      <c r="K13317" t="s">
        <v>3688</v>
      </c>
      <c r="L13317" t="s">
        <v>5476</v>
      </c>
      <c r="P13317">
        <v>10.5</v>
      </c>
      <c r="Q13317">
        <v>16</v>
      </c>
      <c r="R13317">
        <v>8.5</v>
      </c>
      <c r="S13317" t="b">
        <v>0</v>
      </c>
      <c r="T13317" t="b">
        <v>0</v>
      </c>
      <c r="U13317" t="b">
        <v>1</v>
      </c>
      <c r="V13317">
        <v>17400</v>
      </c>
      <c r="W13317">
        <v>12400</v>
      </c>
      <c r="X13317">
        <v>2.38</v>
      </c>
      <c r="Y13317">
        <v>12580</v>
      </c>
      <c r="Z13317">
        <v>2.5099999999999998</v>
      </c>
    </row>
    <row r="13318" spans="1:26">
      <c r="A13318">
        <v>211264928</v>
      </c>
      <c r="B13318" t="s">
        <v>10364</v>
      </c>
      <c r="C13318" t="s">
        <v>3597</v>
      </c>
      <c r="D13318" t="s">
        <v>3637</v>
      </c>
      <c r="E13318" t="s">
        <v>3856</v>
      </c>
      <c r="F13318" t="s">
        <v>3600</v>
      </c>
      <c r="G13318">
        <v>211264928</v>
      </c>
      <c r="I13318" t="s">
        <v>3601</v>
      </c>
      <c r="J13318" t="s">
        <v>7259</v>
      </c>
      <c r="K13318" t="s">
        <v>3688</v>
      </c>
      <c r="L13318" t="s">
        <v>5476</v>
      </c>
      <c r="P13318">
        <v>10.5</v>
      </c>
      <c r="Q13318">
        <v>16</v>
      </c>
      <c r="R13318">
        <v>8.5</v>
      </c>
      <c r="S13318" t="b">
        <v>0</v>
      </c>
      <c r="T13318" t="b">
        <v>0</v>
      </c>
      <c r="U13318" t="b">
        <v>1</v>
      </c>
      <c r="V13318">
        <v>17400</v>
      </c>
      <c r="W13318">
        <v>12400</v>
      </c>
      <c r="X13318">
        <v>2.38</v>
      </c>
      <c r="Y13318">
        <v>12580</v>
      </c>
      <c r="Z13318">
        <v>2.5099999999999998</v>
      </c>
    </row>
    <row r="13319" spans="1:26">
      <c r="A13319">
        <v>211264930</v>
      </c>
      <c r="B13319" t="s">
        <v>10364</v>
      </c>
      <c r="C13319" t="s">
        <v>3597</v>
      </c>
      <c r="D13319" t="s">
        <v>3637</v>
      </c>
      <c r="E13319" t="s">
        <v>3855</v>
      </c>
      <c r="F13319" t="s">
        <v>3600</v>
      </c>
      <c r="G13319">
        <v>211264930</v>
      </c>
      <c r="I13319" t="s">
        <v>3601</v>
      </c>
      <c r="J13319" t="s">
        <v>7259</v>
      </c>
      <c r="K13319" t="s">
        <v>3688</v>
      </c>
      <c r="L13319" t="s">
        <v>5476</v>
      </c>
      <c r="P13319">
        <v>10.5</v>
      </c>
      <c r="Q13319">
        <v>16</v>
      </c>
      <c r="R13319">
        <v>8.5</v>
      </c>
      <c r="S13319" t="b">
        <v>0</v>
      </c>
      <c r="T13319" t="b">
        <v>0</v>
      </c>
      <c r="U13319" t="b">
        <v>1</v>
      </c>
      <c r="V13319">
        <v>17400</v>
      </c>
      <c r="W13319">
        <v>12400</v>
      </c>
      <c r="X13319">
        <v>2.38</v>
      </c>
      <c r="Y13319">
        <v>12580</v>
      </c>
      <c r="Z13319">
        <v>2.5099999999999998</v>
      </c>
    </row>
    <row r="13320" spans="1:26">
      <c r="A13320">
        <v>211264932</v>
      </c>
      <c r="B13320" t="s">
        <v>10364</v>
      </c>
      <c r="C13320" t="s">
        <v>3597</v>
      </c>
      <c r="D13320" t="s">
        <v>3637</v>
      </c>
      <c r="E13320" t="s">
        <v>3858</v>
      </c>
      <c r="F13320" t="s">
        <v>3600</v>
      </c>
      <c r="G13320">
        <v>211264932</v>
      </c>
      <c r="I13320" t="s">
        <v>3601</v>
      </c>
      <c r="J13320" t="s">
        <v>7259</v>
      </c>
      <c r="K13320" t="s">
        <v>3688</v>
      </c>
      <c r="L13320" t="s">
        <v>5476</v>
      </c>
      <c r="P13320">
        <v>10.5</v>
      </c>
      <c r="Q13320">
        <v>16</v>
      </c>
      <c r="R13320">
        <v>8.5</v>
      </c>
      <c r="S13320" t="b">
        <v>0</v>
      </c>
      <c r="T13320" t="b">
        <v>0</v>
      </c>
      <c r="U13320" t="b">
        <v>1</v>
      </c>
      <c r="V13320">
        <v>17400</v>
      </c>
      <c r="W13320">
        <v>12400</v>
      </c>
      <c r="X13320">
        <v>2.38</v>
      </c>
      <c r="Y13320">
        <v>12580</v>
      </c>
      <c r="Z13320">
        <v>2.5099999999999998</v>
      </c>
    </row>
    <row r="13321" spans="1:26">
      <c r="A13321">
        <v>211264934</v>
      </c>
      <c r="B13321" t="s">
        <v>10364</v>
      </c>
      <c r="C13321" t="s">
        <v>3597</v>
      </c>
      <c r="D13321" t="s">
        <v>3637</v>
      </c>
      <c r="E13321" t="s">
        <v>3857</v>
      </c>
      <c r="F13321" t="s">
        <v>3600</v>
      </c>
      <c r="G13321">
        <v>211264934</v>
      </c>
      <c r="I13321" t="s">
        <v>3601</v>
      </c>
      <c r="J13321" t="s">
        <v>7259</v>
      </c>
      <c r="K13321" t="s">
        <v>3688</v>
      </c>
      <c r="L13321" t="s">
        <v>5476</v>
      </c>
      <c r="P13321">
        <v>10.5</v>
      </c>
      <c r="Q13321">
        <v>16</v>
      </c>
      <c r="R13321">
        <v>8.5</v>
      </c>
      <c r="S13321" t="b">
        <v>0</v>
      </c>
      <c r="T13321" t="b">
        <v>0</v>
      </c>
      <c r="U13321" t="b">
        <v>1</v>
      </c>
      <c r="V13321">
        <v>17400</v>
      </c>
      <c r="W13321">
        <v>12400</v>
      </c>
      <c r="X13321">
        <v>2.38</v>
      </c>
      <c r="Y13321">
        <v>12580</v>
      </c>
      <c r="Z13321">
        <v>2.5099999999999998</v>
      </c>
    </row>
    <row r="13322" spans="1:26">
      <c r="A13322">
        <v>211264936</v>
      </c>
      <c r="B13322" t="s">
        <v>10364</v>
      </c>
      <c r="C13322" t="s">
        <v>3597</v>
      </c>
      <c r="D13322" t="s">
        <v>3637</v>
      </c>
      <c r="E13322" t="s">
        <v>3861</v>
      </c>
      <c r="F13322" t="s">
        <v>3600</v>
      </c>
      <c r="G13322">
        <v>211264936</v>
      </c>
      <c r="I13322" t="s">
        <v>3601</v>
      </c>
      <c r="J13322" t="s">
        <v>7259</v>
      </c>
      <c r="K13322" t="s">
        <v>3688</v>
      </c>
      <c r="L13322" t="s">
        <v>5476</v>
      </c>
      <c r="P13322">
        <v>10.5</v>
      </c>
      <c r="Q13322">
        <v>16</v>
      </c>
      <c r="R13322">
        <v>8.5</v>
      </c>
      <c r="S13322" t="b">
        <v>0</v>
      </c>
      <c r="T13322" t="b">
        <v>0</v>
      </c>
      <c r="U13322" t="b">
        <v>1</v>
      </c>
      <c r="V13322">
        <v>17400</v>
      </c>
      <c r="W13322">
        <v>12400</v>
      </c>
      <c r="X13322">
        <v>2.38</v>
      </c>
      <c r="Y13322">
        <v>12580</v>
      </c>
      <c r="Z13322">
        <v>2.5099999999999998</v>
      </c>
    </row>
    <row r="13323" spans="1:26">
      <c r="A13323">
        <v>211264938</v>
      </c>
      <c r="B13323" t="s">
        <v>10364</v>
      </c>
      <c r="C13323" t="s">
        <v>3597</v>
      </c>
      <c r="D13323" t="s">
        <v>3637</v>
      </c>
      <c r="E13323" t="s">
        <v>3860</v>
      </c>
      <c r="F13323" t="s">
        <v>3600</v>
      </c>
      <c r="G13323">
        <v>211264938</v>
      </c>
      <c r="I13323" t="s">
        <v>3601</v>
      </c>
      <c r="J13323" t="s">
        <v>7259</v>
      </c>
      <c r="K13323" t="s">
        <v>3688</v>
      </c>
      <c r="L13323" t="s">
        <v>5476</v>
      </c>
      <c r="P13323">
        <v>10.5</v>
      </c>
      <c r="Q13323">
        <v>16</v>
      </c>
      <c r="R13323">
        <v>8.5</v>
      </c>
      <c r="S13323" t="b">
        <v>0</v>
      </c>
      <c r="T13323" t="b">
        <v>0</v>
      </c>
      <c r="U13323" t="b">
        <v>1</v>
      </c>
      <c r="V13323">
        <v>17400</v>
      </c>
      <c r="W13323">
        <v>12400</v>
      </c>
      <c r="X13323">
        <v>2.38</v>
      </c>
      <c r="Y13323">
        <v>12580</v>
      </c>
      <c r="Z13323">
        <v>2.5099999999999998</v>
      </c>
    </row>
    <row r="13324" spans="1:26">
      <c r="A13324">
        <v>211264940</v>
      </c>
      <c r="B13324" t="s">
        <v>10364</v>
      </c>
      <c r="C13324" t="s">
        <v>3597</v>
      </c>
      <c r="D13324" t="s">
        <v>3637</v>
      </c>
      <c r="E13324" t="s">
        <v>10383</v>
      </c>
      <c r="F13324" t="s">
        <v>3600</v>
      </c>
      <c r="G13324">
        <v>211264940</v>
      </c>
      <c r="I13324" t="s">
        <v>3601</v>
      </c>
      <c r="J13324" t="s">
        <v>10403</v>
      </c>
      <c r="K13324" t="s">
        <v>3688</v>
      </c>
      <c r="L13324" t="s">
        <v>5476</v>
      </c>
      <c r="P13324">
        <v>10.5</v>
      </c>
      <c r="Q13324">
        <v>16</v>
      </c>
      <c r="R13324">
        <v>8.5</v>
      </c>
      <c r="S13324" t="b">
        <v>0</v>
      </c>
      <c r="T13324" t="b">
        <v>0</v>
      </c>
      <c r="U13324" t="b">
        <v>1</v>
      </c>
      <c r="V13324">
        <v>17400</v>
      </c>
      <c r="W13324">
        <v>12400</v>
      </c>
      <c r="X13324">
        <v>2.38</v>
      </c>
      <c r="Y13324">
        <v>12580</v>
      </c>
      <c r="Z13324">
        <v>2.5099999999999998</v>
      </c>
    </row>
    <row r="13325" spans="1:26">
      <c r="A13325">
        <v>211264942</v>
      </c>
      <c r="B13325" t="s">
        <v>10364</v>
      </c>
      <c r="C13325" t="s">
        <v>3597</v>
      </c>
      <c r="D13325" t="s">
        <v>3637</v>
      </c>
      <c r="E13325" t="s">
        <v>10374</v>
      </c>
      <c r="F13325" t="s">
        <v>3600</v>
      </c>
      <c r="G13325">
        <v>211264942</v>
      </c>
      <c r="I13325" t="s">
        <v>3601</v>
      </c>
      <c r="J13325" t="s">
        <v>10394</v>
      </c>
      <c r="K13325" t="s">
        <v>3688</v>
      </c>
      <c r="L13325" t="s">
        <v>5474</v>
      </c>
      <c r="P13325">
        <v>10.5</v>
      </c>
      <c r="Q13325">
        <v>16</v>
      </c>
      <c r="R13325">
        <v>8.5</v>
      </c>
      <c r="S13325" t="b">
        <v>0</v>
      </c>
      <c r="T13325" t="b">
        <v>0</v>
      </c>
      <c r="U13325" t="b">
        <v>1</v>
      </c>
      <c r="V13325">
        <v>17400</v>
      </c>
      <c r="W13325">
        <v>12400</v>
      </c>
      <c r="X13325">
        <v>2.38</v>
      </c>
      <c r="Y13325">
        <v>12580</v>
      </c>
      <c r="Z13325">
        <v>2.5099999999999998</v>
      </c>
    </row>
    <row r="13326" spans="1:26">
      <c r="A13326">
        <v>211264944</v>
      </c>
      <c r="B13326" t="s">
        <v>10364</v>
      </c>
      <c r="C13326" t="s">
        <v>3597</v>
      </c>
      <c r="D13326" t="s">
        <v>3637</v>
      </c>
      <c r="E13326" t="s">
        <v>10375</v>
      </c>
      <c r="F13326" t="s">
        <v>3600</v>
      </c>
      <c r="G13326">
        <v>211264944</v>
      </c>
      <c r="I13326" t="s">
        <v>3601</v>
      </c>
      <c r="J13326" t="s">
        <v>10394</v>
      </c>
      <c r="K13326" t="s">
        <v>3688</v>
      </c>
      <c r="L13326" t="s">
        <v>5474</v>
      </c>
      <c r="P13326">
        <v>10.5</v>
      </c>
      <c r="Q13326">
        <v>16</v>
      </c>
      <c r="R13326">
        <v>8.5</v>
      </c>
      <c r="S13326" t="b">
        <v>0</v>
      </c>
      <c r="T13326" t="b">
        <v>0</v>
      </c>
      <c r="U13326" t="b">
        <v>1</v>
      </c>
      <c r="V13326">
        <v>17400</v>
      </c>
      <c r="W13326">
        <v>12400</v>
      </c>
      <c r="X13326">
        <v>2.38</v>
      </c>
      <c r="Y13326">
        <v>12580</v>
      </c>
      <c r="Z13326">
        <v>2.5099999999999998</v>
      </c>
    </row>
    <row r="13327" spans="1:26">
      <c r="A13327">
        <v>211264946</v>
      </c>
      <c r="B13327" t="s">
        <v>10364</v>
      </c>
      <c r="C13327" t="s">
        <v>3597</v>
      </c>
      <c r="D13327" t="s">
        <v>3637</v>
      </c>
      <c r="E13327" t="s">
        <v>3862</v>
      </c>
      <c r="F13327" t="s">
        <v>3600</v>
      </c>
      <c r="G13327">
        <v>211264946</v>
      </c>
      <c r="I13327" t="s">
        <v>3601</v>
      </c>
      <c r="J13327" t="s">
        <v>7259</v>
      </c>
      <c r="K13327" t="s">
        <v>3688</v>
      </c>
      <c r="L13327" t="s">
        <v>5474</v>
      </c>
      <c r="P13327">
        <v>10.5</v>
      </c>
      <c r="Q13327">
        <v>16</v>
      </c>
      <c r="R13327">
        <v>8.5</v>
      </c>
      <c r="S13327" t="b">
        <v>0</v>
      </c>
      <c r="T13327" t="b">
        <v>0</v>
      </c>
      <c r="U13327" t="b">
        <v>1</v>
      </c>
      <c r="V13327">
        <v>17400</v>
      </c>
      <c r="W13327">
        <v>12400</v>
      </c>
      <c r="X13327">
        <v>2.38</v>
      </c>
      <c r="Y13327">
        <v>12580</v>
      </c>
      <c r="Z13327">
        <v>2.5099999999999998</v>
      </c>
    </row>
    <row r="13328" spans="1:26">
      <c r="A13328">
        <v>211264948</v>
      </c>
      <c r="B13328" t="s">
        <v>10364</v>
      </c>
      <c r="C13328" t="s">
        <v>3597</v>
      </c>
      <c r="D13328" t="s">
        <v>3637</v>
      </c>
      <c r="E13328" t="s">
        <v>3854</v>
      </c>
      <c r="F13328" t="s">
        <v>3600</v>
      </c>
      <c r="G13328">
        <v>211264948</v>
      </c>
      <c r="I13328" t="s">
        <v>3601</v>
      </c>
      <c r="J13328" t="s">
        <v>7259</v>
      </c>
      <c r="K13328" t="s">
        <v>3688</v>
      </c>
      <c r="L13328" t="s">
        <v>5474</v>
      </c>
      <c r="P13328">
        <v>10.5</v>
      </c>
      <c r="Q13328">
        <v>16</v>
      </c>
      <c r="R13328">
        <v>8.5</v>
      </c>
      <c r="S13328" t="b">
        <v>0</v>
      </c>
      <c r="T13328" t="b">
        <v>0</v>
      </c>
      <c r="U13328" t="b">
        <v>1</v>
      </c>
      <c r="V13328">
        <v>17400</v>
      </c>
      <c r="W13328">
        <v>12400</v>
      </c>
      <c r="X13328">
        <v>2.38</v>
      </c>
      <c r="Y13328">
        <v>12580</v>
      </c>
      <c r="Z13328">
        <v>2.5099999999999998</v>
      </c>
    </row>
    <row r="13329" spans="1:26">
      <c r="A13329">
        <v>211264950</v>
      </c>
      <c r="B13329" t="s">
        <v>10364</v>
      </c>
      <c r="C13329" t="s">
        <v>3597</v>
      </c>
      <c r="D13329" t="s">
        <v>3637</v>
      </c>
      <c r="E13329" t="s">
        <v>3856</v>
      </c>
      <c r="F13329" t="s">
        <v>3600</v>
      </c>
      <c r="G13329">
        <v>211264950</v>
      </c>
      <c r="I13329" t="s">
        <v>3601</v>
      </c>
      <c r="J13329" t="s">
        <v>7259</v>
      </c>
      <c r="K13329" t="s">
        <v>3688</v>
      </c>
      <c r="L13329" t="s">
        <v>5474</v>
      </c>
      <c r="P13329">
        <v>10.5</v>
      </c>
      <c r="Q13329">
        <v>16</v>
      </c>
      <c r="R13329">
        <v>8.5</v>
      </c>
      <c r="S13329" t="b">
        <v>0</v>
      </c>
      <c r="T13329" t="b">
        <v>0</v>
      </c>
      <c r="U13329" t="b">
        <v>1</v>
      </c>
      <c r="V13329">
        <v>17400</v>
      </c>
      <c r="W13329">
        <v>12400</v>
      </c>
      <c r="X13329">
        <v>2.38</v>
      </c>
      <c r="Y13329">
        <v>12580</v>
      </c>
      <c r="Z13329">
        <v>2.5099999999999998</v>
      </c>
    </row>
    <row r="13330" spans="1:26">
      <c r="A13330">
        <v>211264952</v>
      </c>
      <c r="B13330" t="s">
        <v>10364</v>
      </c>
      <c r="C13330" t="s">
        <v>3597</v>
      </c>
      <c r="D13330" t="s">
        <v>3637</v>
      </c>
      <c r="E13330" t="s">
        <v>3855</v>
      </c>
      <c r="F13330" t="s">
        <v>3600</v>
      </c>
      <c r="G13330">
        <v>211264952</v>
      </c>
      <c r="I13330" t="s">
        <v>3601</v>
      </c>
      <c r="J13330" t="s">
        <v>7259</v>
      </c>
      <c r="K13330" t="s">
        <v>3688</v>
      </c>
      <c r="L13330" t="s">
        <v>5474</v>
      </c>
      <c r="P13330">
        <v>10.5</v>
      </c>
      <c r="Q13330">
        <v>16</v>
      </c>
      <c r="R13330">
        <v>8.5</v>
      </c>
      <c r="S13330" t="b">
        <v>0</v>
      </c>
      <c r="T13330" t="b">
        <v>0</v>
      </c>
      <c r="U13330" t="b">
        <v>1</v>
      </c>
      <c r="V13330">
        <v>17400</v>
      </c>
      <c r="W13330">
        <v>12400</v>
      </c>
      <c r="X13330">
        <v>2.38</v>
      </c>
      <c r="Y13330">
        <v>12580</v>
      </c>
      <c r="Z13330">
        <v>2.5099999999999998</v>
      </c>
    </row>
    <row r="13331" spans="1:26">
      <c r="A13331">
        <v>211264954</v>
      </c>
      <c r="B13331" t="s">
        <v>10364</v>
      </c>
      <c r="C13331" t="s">
        <v>3597</v>
      </c>
      <c r="D13331" t="s">
        <v>3637</v>
      </c>
      <c r="E13331" t="s">
        <v>3858</v>
      </c>
      <c r="F13331" t="s">
        <v>3600</v>
      </c>
      <c r="G13331">
        <v>211264954</v>
      </c>
      <c r="I13331" t="s">
        <v>3601</v>
      </c>
      <c r="J13331" t="s">
        <v>7259</v>
      </c>
      <c r="K13331" t="s">
        <v>3688</v>
      </c>
      <c r="L13331" t="s">
        <v>5474</v>
      </c>
      <c r="P13331">
        <v>10.5</v>
      </c>
      <c r="Q13331">
        <v>16</v>
      </c>
      <c r="R13331">
        <v>8.5</v>
      </c>
      <c r="S13331" t="b">
        <v>0</v>
      </c>
      <c r="T13331" t="b">
        <v>0</v>
      </c>
      <c r="U13331" t="b">
        <v>1</v>
      </c>
      <c r="V13331">
        <v>17400</v>
      </c>
      <c r="W13331">
        <v>12400</v>
      </c>
      <c r="X13331">
        <v>2.38</v>
      </c>
      <c r="Y13331">
        <v>12580</v>
      </c>
      <c r="Z13331">
        <v>2.5099999999999998</v>
      </c>
    </row>
    <row r="13332" spans="1:26">
      <c r="A13332">
        <v>211264956</v>
      </c>
      <c r="B13332" t="s">
        <v>10364</v>
      </c>
      <c r="C13332" t="s">
        <v>3597</v>
      </c>
      <c r="D13332" t="s">
        <v>3637</v>
      </c>
      <c r="E13332" t="s">
        <v>3857</v>
      </c>
      <c r="F13332" t="s">
        <v>3600</v>
      </c>
      <c r="G13332">
        <v>211264956</v>
      </c>
      <c r="I13332" t="s">
        <v>3601</v>
      </c>
      <c r="J13332" t="s">
        <v>7259</v>
      </c>
      <c r="K13332" t="s">
        <v>3688</v>
      </c>
      <c r="L13332" t="s">
        <v>5474</v>
      </c>
      <c r="P13332">
        <v>10.5</v>
      </c>
      <c r="Q13332">
        <v>16</v>
      </c>
      <c r="R13332">
        <v>8.5</v>
      </c>
      <c r="S13332" t="b">
        <v>0</v>
      </c>
      <c r="T13332" t="b">
        <v>0</v>
      </c>
      <c r="U13332" t="b">
        <v>1</v>
      </c>
      <c r="V13332">
        <v>17400</v>
      </c>
      <c r="W13332">
        <v>12400</v>
      </c>
      <c r="X13332">
        <v>2.38</v>
      </c>
      <c r="Y13332">
        <v>12580</v>
      </c>
      <c r="Z13332">
        <v>2.5099999999999998</v>
      </c>
    </row>
    <row r="13333" spans="1:26">
      <c r="A13333">
        <v>211264958</v>
      </c>
      <c r="B13333" t="s">
        <v>10364</v>
      </c>
      <c r="C13333" t="s">
        <v>3597</v>
      </c>
      <c r="D13333" t="s">
        <v>3637</v>
      </c>
      <c r="E13333" t="s">
        <v>3861</v>
      </c>
      <c r="F13333" t="s">
        <v>3600</v>
      </c>
      <c r="G13333">
        <v>211264958</v>
      </c>
      <c r="I13333" t="s">
        <v>3601</v>
      </c>
      <c r="J13333" t="s">
        <v>7259</v>
      </c>
      <c r="K13333" t="s">
        <v>3688</v>
      </c>
      <c r="L13333" t="s">
        <v>5474</v>
      </c>
      <c r="P13333">
        <v>10.5</v>
      </c>
      <c r="Q13333">
        <v>16</v>
      </c>
      <c r="R13333">
        <v>8.5</v>
      </c>
      <c r="S13333" t="b">
        <v>0</v>
      </c>
      <c r="T13333" t="b">
        <v>0</v>
      </c>
      <c r="U13333" t="b">
        <v>1</v>
      </c>
      <c r="V13333">
        <v>17400</v>
      </c>
      <c r="W13333">
        <v>12400</v>
      </c>
      <c r="X13333">
        <v>2.38</v>
      </c>
      <c r="Y13333">
        <v>12580</v>
      </c>
      <c r="Z13333">
        <v>2.5099999999999998</v>
      </c>
    </row>
    <row r="13334" spans="1:26">
      <c r="A13334">
        <v>211264960</v>
      </c>
      <c r="B13334" t="s">
        <v>10364</v>
      </c>
      <c r="C13334" t="s">
        <v>3597</v>
      </c>
      <c r="D13334" t="s">
        <v>3637</v>
      </c>
      <c r="E13334" t="s">
        <v>3860</v>
      </c>
      <c r="F13334" t="s">
        <v>3600</v>
      </c>
      <c r="G13334">
        <v>211264960</v>
      </c>
      <c r="I13334" t="s">
        <v>3601</v>
      </c>
      <c r="J13334" t="s">
        <v>7259</v>
      </c>
      <c r="K13334" t="s">
        <v>3688</v>
      </c>
      <c r="L13334" t="s">
        <v>5474</v>
      </c>
      <c r="P13334">
        <v>10.5</v>
      </c>
      <c r="Q13334">
        <v>16</v>
      </c>
      <c r="R13334">
        <v>8.5</v>
      </c>
      <c r="S13334" t="b">
        <v>0</v>
      </c>
      <c r="T13334" t="b">
        <v>0</v>
      </c>
      <c r="U13334" t="b">
        <v>1</v>
      </c>
      <c r="V13334">
        <v>17400</v>
      </c>
      <c r="W13334">
        <v>12400</v>
      </c>
      <c r="X13334">
        <v>2.38</v>
      </c>
      <c r="Y13334">
        <v>12580</v>
      </c>
      <c r="Z13334">
        <v>2.5099999999999998</v>
      </c>
    </row>
    <row r="13335" spans="1:26">
      <c r="A13335">
        <v>211264962</v>
      </c>
      <c r="B13335" t="s">
        <v>10364</v>
      </c>
      <c r="C13335" t="s">
        <v>3597</v>
      </c>
      <c r="D13335" t="s">
        <v>3637</v>
      </c>
      <c r="E13335" t="s">
        <v>10383</v>
      </c>
      <c r="F13335" t="s">
        <v>3600</v>
      </c>
      <c r="G13335">
        <v>211264962</v>
      </c>
      <c r="I13335" t="s">
        <v>3601</v>
      </c>
      <c r="J13335" t="s">
        <v>10403</v>
      </c>
      <c r="K13335" t="s">
        <v>3688</v>
      </c>
      <c r="L13335" t="s">
        <v>5474</v>
      </c>
      <c r="P13335">
        <v>10.5</v>
      </c>
      <c r="Q13335">
        <v>16</v>
      </c>
      <c r="R13335">
        <v>8.5</v>
      </c>
      <c r="S13335" t="b">
        <v>0</v>
      </c>
      <c r="T13335" t="b">
        <v>0</v>
      </c>
      <c r="U13335" t="b">
        <v>1</v>
      </c>
      <c r="V13335">
        <v>17400</v>
      </c>
      <c r="W13335">
        <v>12400</v>
      </c>
      <c r="X13335">
        <v>2.38</v>
      </c>
      <c r="Y13335">
        <v>12580</v>
      </c>
      <c r="Z13335">
        <v>2.5099999999999998</v>
      </c>
    </row>
    <row r="13336" spans="1:26">
      <c r="A13336">
        <v>211264964</v>
      </c>
      <c r="B13336" t="s">
        <v>10364</v>
      </c>
      <c r="C13336" t="s">
        <v>3597</v>
      </c>
      <c r="D13336" t="s">
        <v>3637</v>
      </c>
      <c r="E13336" t="s">
        <v>10374</v>
      </c>
      <c r="F13336" t="s">
        <v>3600</v>
      </c>
      <c r="G13336">
        <v>211264964</v>
      </c>
      <c r="I13336" t="s">
        <v>3601</v>
      </c>
      <c r="J13336" t="s">
        <v>10394</v>
      </c>
      <c r="K13336" t="s">
        <v>3688</v>
      </c>
      <c r="L13336" t="s">
        <v>5477</v>
      </c>
      <c r="P13336">
        <v>11</v>
      </c>
      <c r="Q13336">
        <v>17</v>
      </c>
      <c r="R13336">
        <v>9</v>
      </c>
      <c r="S13336" t="b">
        <v>0</v>
      </c>
      <c r="T13336" t="b">
        <v>0</v>
      </c>
      <c r="U13336" t="b">
        <v>1</v>
      </c>
      <c r="V13336">
        <v>17800</v>
      </c>
      <c r="W13336">
        <v>12500</v>
      </c>
      <c r="X13336">
        <v>2.46</v>
      </c>
      <c r="Y13336">
        <v>12680</v>
      </c>
      <c r="Z13336">
        <v>2.58</v>
      </c>
    </row>
    <row r="13337" spans="1:26">
      <c r="A13337">
        <v>211264966</v>
      </c>
      <c r="B13337" t="s">
        <v>10364</v>
      </c>
      <c r="C13337" t="s">
        <v>3597</v>
      </c>
      <c r="D13337" t="s">
        <v>3637</v>
      </c>
      <c r="E13337" t="s">
        <v>10375</v>
      </c>
      <c r="F13337" t="s">
        <v>3600</v>
      </c>
      <c r="G13337">
        <v>211264966</v>
      </c>
      <c r="I13337" t="s">
        <v>3601</v>
      </c>
      <c r="J13337" t="s">
        <v>10394</v>
      </c>
      <c r="K13337" t="s">
        <v>3688</v>
      </c>
      <c r="L13337" t="s">
        <v>5477</v>
      </c>
      <c r="P13337">
        <v>11</v>
      </c>
      <c r="Q13337">
        <v>17</v>
      </c>
      <c r="R13337">
        <v>9</v>
      </c>
      <c r="S13337" t="b">
        <v>0</v>
      </c>
      <c r="T13337" t="b">
        <v>0</v>
      </c>
      <c r="U13337" t="b">
        <v>1</v>
      </c>
      <c r="V13337">
        <v>17800</v>
      </c>
      <c r="W13337">
        <v>12500</v>
      </c>
      <c r="X13337">
        <v>2.46</v>
      </c>
      <c r="Y13337">
        <v>12680</v>
      </c>
      <c r="Z13337">
        <v>2.58</v>
      </c>
    </row>
    <row r="13338" spans="1:26">
      <c r="A13338">
        <v>211264968</v>
      </c>
      <c r="B13338" t="s">
        <v>10364</v>
      </c>
      <c r="C13338" t="s">
        <v>3597</v>
      </c>
      <c r="D13338" t="s">
        <v>3637</v>
      </c>
      <c r="E13338" t="s">
        <v>3862</v>
      </c>
      <c r="F13338" t="s">
        <v>3600</v>
      </c>
      <c r="G13338">
        <v>211264968</v>
      </c>
      <c r="I13338" t="s">
        <v>3601</v>
      </c>
      <c r="J13338" t="s">
        <v>7259</v>
      </c>
      <c r="K13338" t="s">
        <v>3688</v>
      </c>
      <c r="L13338" t="s">
        <v>5477</v>
      </c>
      <c r="P13338">
        <v>11</v>
      </c>
      <c r="Q13338">
        <v>17</v>
      </c>
      <c r="R13338">
        <v>9</v>
      </c>
      <c r="S13338" t="b">
        <v>0</v>
      </c>
      <c r="T13338" t="b">
        <v>0</v>
      </c>
      <c r="U13338" t="b">
        <v>1</v>
      </c>
      <c r="V13338">
        <v>17800</v>
      </c>
      <c r="W13338">
        <v>12500</v>
      </c>
      <c r="X13338">
        <v>2.46</v>
      </c>
      <c r="Y13338">
        <v>12680</v>
      </c>
      <c r="Z13338">
        <v>2.58</v>
      </c>
    </row>
    <row r="13339" spans="1:26">
      <c r="A13339">
        <v>211264970</v>
      </c>
      <c r="B13339" t="s">
        <v>10364</v>
      </c>
      <c r="C13339" t="s">
        <v>3597</v>
      </c>
      <c r="D13339" t="s">
        <v>3637</v>
      </c>
      <c r="E13339" t="s">
        <v>3854</v>
      </c>
      <c r="F13339" t="s">
        <v>3600</v>
      </c>
      <c r="G13339">
        <v>211264970</v>
      </c>
      <c r="I13339" t="s">
        <v>3601</v>
      </c>
      <c r="J13339" t="s">
        <v>7259</v>
      </c>
      <c r="K13339" t="s">
        <v>3688</v>
      </c>
      <c r="L13339" t="s">
        <v>5477</v>
      </c>
      <c r="P13339">
        <v>11</v>
      </c>
      <c r="Q13339">
        <v>17</v>
      </c>
      <c r="R13339">
        <v>9</v>
      </c>
      <c r="S13339" t="b">
        <v>0</v>
      </c>
      <c r="T13339" t="b">
        <v>0</v>
      </c>
      <c r="U13339" t="b">
        <v>1</v>
      </c>
      <c r="V13339">
        <v>17800</v>
      </c>
      <c r="W13339">
        <v>12500</v>
      </c>
      <c r="X13339">
        <v>2.46</v>
      </c>
      <c r="Y13339">
        <v>12680</v>
      </c>
      <c r="Z13339">
        <v>2.58</v>
      </c>
    </row>
    <row r="13340" spans="1:26">
      <c r="A13340">
        <v>211264973</v>
      </c>
      <c r="B13340" t="s">
        <v>10364</v>
      </c>
      <c r="C13340" t="s">
        <v>3597</v>
      </c>
      <c r="D13340" t="s">
        <v>3637</v>
      </c>
      <c r="E13340" t="s">
        <v>3856</v>
      </c>
      <c r="F13340" t="s">
        <v>3600</v>
      </c>
      <c r="G13340">
        <v>211264973</v>
      </c>
      <c r="I13340" t="s">
        <v>3601</v>
      </c>
      <c r="J13340" t="s">
        <v>7259</v>
      </c>
      <c r="K13340" t="s">
        <v>3688</v>
      </c>
      <c r="L13340" t="s">
        <v>5477</v>
      </c>
      <c r="P13340">
        <v>11</v>
      </c>
      <c r="Q13340">
        <v>17</v>
      </c>
      <c r="R13340">
        <v>9</v>
      </c>
      <c r="S13340" t="b">
        <v>0</v>
      </c>
      <c r="T13340" t="b">
        <v>0</v>
      </c>
      <c r="U13340" t="b">
        <v>1</v>
      </c>
      <c r="V13340">
        <v>17800</v>
      </c>
      <c r="W13340">
        <v>12500</v>
      </c>
      <c r="X13340">
        <v>2.46</v>
      </c>
      <c r="Y13340">
        <v>12680</v>
      </c>
      <c r="Z13340">
        <v>2.58</v>
      </c>
    </row>
    <row r="13341" spans="1:26">
      <c r="A13341">
        <v>211264974</v>
      </c>
      <c r="B13341" t="s">
        <v>10364</v>
      </c>
      <c r="C13341" t="s">
        <v>3597</v>
      </c>
      <c r="D13341" t="s">
        <v>3637</v>
      </c>
      <c r="E13341" t="s">
        <v>3855</v>
      </c>
      <c r="F13341" t="s">
        <v>3600</v>
      </c>
      <c r="G13341">
        <v>211264974</v>
      </c>
      <c r="I13341" t="s">
        <v>3601</v>
      </c>
      <c r="J13341" t="s">
        <v>7259</v>
      </c>
      <c r="K13341" t="s">
        <v>3688</v>
      </c>
      <c r="L13341" t="s">
        <v>5477</v>
      </c>
      <c r="P13341">
        <v>11</v>
      </c>
      <c r="Q13341">
        <v>17</v>
      </c>
      <c r="R13341">
        <v>9</v>
      </c>
      <c r="S13341" t="b">
        <v>0</v>
      </c>
      <c r="T13341" t="b">
        <v>0</v>
      </c>
      <c r="U13341" t="b">
        <v>1</v>
      </c>
      <c r="V13341">
        <v>17800</v>
      </c>
      <c r="W13341">
        <v>12500</v>
      </c>
      <c r="X13341">
        <v>2.46</v>
      </c>
      <c r="Y13341">
        <v>12680</v>
      </c>
      <c r="Z13341">
        <v>2.58</v>
      </c>
    </row>
    <row r="13342" spans="1:26">
      <c r="A13342">
        <v>211264976</v>
      </c>
      <c r="B13342" t="s">
        <v>10364</v>
      </c>
      <c r="C13342" t="s">
        <v>3597</v>
      </c>
      <c r="D13342" t="s">
        <v>3637</v>
      </c>
      <c r="E13342" t="s">
        <v>3858</v>
      </c>
      <c r="F13342" t="s">
        <v>3600</v>
      </c>
      <c r="G13342">
        <v>211264976</v>
      </c>
      <c r="I13342" t="s">
        <v>3601</v>
      </c>
      <c r="J13342" t="s">
        <v>7259</v>
      </c>
      <c r="K13342" t="s">
        <v>3688</v>
      </c>
      <c r="L13342" t="s">
        <v>5477</v>
      </c>
      <c r="P13342">
        <v>11</v>
      </c>
      <c r="Q13342">
        <v>17</v>
      </c>
      <c r="R13342">
        <v>9</v>
      </c>
      <c r="S13342" t="b">
        <v>0</v>
      </c>
      <c r="T13342" t="b">
        <v>0</v>
      </c>
      <c r="U13342" t="b">
        <v>1</v>
      </c>
      <c r="V13342">
        <v>17800</v>
      </c>
      <c r="W13342">
        <v>12500</v>
      </c>
      <c r="X13342">
        <v>2.46</v>
      </c>
      <c r="Y13342">
        <v>12680</v>
      </c>
      <c r="Z13342">
        <v>2.58</v>
      </c>
    </row>
    <row r="13343" spans="1:26">
      <c r="A13343">
        <v>211264978</v>
      </c>
      <c r="B13343" t="s">
        <v>10364</v>
      </c>
      <c r="C13343" t="s">
        <v>3597</v>
      </c>
      <c r="D13343" t="s">
        <v>3637</v>
      </c>
      <c r="E13343" t="s">
        <v>3857</v>
      </c>
      <c r="F13343" t="s">
        <v>3600</v>
      </c>
      <c r="G13343">
        <v>211264978</v>
      </c>
      <c r="I13343" t="s">
        <v>3601</v>
      </c>
      <c r="J13343" t="s">
        <v>7259</v>
      </c>
      <c r="K13343" t="s">
        <v>3688</v>
      </c>
      <c r="L13343" t="s">
        <v>5477</v>
      </c>
      <c r="P13343">
        <v>11</v>
      </c>
      <c r="Q13343">
        <v>17</v>
      </c>
      <c r="R13343">
        <v>9</v>
      </c>
      <c r="S13343" t="b">
        <v>0</v>
      </c>
      <c r="T13343" t="b">
        <v>0</v>
      </c>
      <c r="U13343" t="b">
        <v>1</v>
      </c>
      <c r="V13343">
        <v>17800</v>
      </c>
      <c r="W13343">
        <v>12500</v>
      </c>
      <c r="X13343">
        <v>2.46</v>
      </c>
      <c r="Y13343">
        <v>12680</v>
      </c>
      <c r="Z13343">
        <v>2.58</v>
      </c>
    </row>
    <row r="13344" spans="1:26">
      <c r="A13344">
        <v>211264980</v>
      </c>
      <c r="B13344" t="s">
        <v>10364</v>
      </c>
      <c r="C13344" t="s">
        <v>3597</v>
      </c>
      <c r="D13344" t="s">
        <v>3637</v>
      </c>
      <c r="E13344" t="s">
        <v>3861</v>
      </c>
      <c r="F13344" t="s">
        <v>3600</v>
      </c>
      <c r="G13344">
        <v>211264980</v>
      </c>
      <c r="I13344" t="s">
        <v>3601</v>
      </c>
      <c r="J13344" t="s">
        <v>7259</v>
      </c>
      <c r="K13344" t="s">
        <v>3688</v>
      </c>
      <c r="L13344" t="s">
        <v>5477</v>
      </c>
      <c r="P13344">
        <v>11</v>
      </c>
      <c r="Q13344">
        <v>17</v>
      </c>
      <c r="R13344">
        <v>9</v>
      </c>
      <c r="S13344" t="b">
        <v>0</v>
      </c>
      <c r="T13344" t="b">
        <v>0</v>
      </c>
      <c r="U13344" t="b">
        <v>1</v>
      </c>
      <c r="V13344">
        <v>17800</v>
      </c>
      <c r="W13344">
        <v>12500</v>
      </c>
      <c r="X13344">
        <v>2.46</v>
      </c>
      <c r="Y13344">
        <v>12680</v>
      </c>
      <c r="Z13344">
        <v>2.58</v>
      </c>
    </row>
    <row r="13345" spans="1:26">
      <c r="A13345">
        <v>211264982</v>
      </c>
      <c r="B13345" t="s">
        <v>10364</v>
      </c>
      <c r="C13345" t="s">
        <v>3597</v>
      </c>
      <c r="D13345" t="s">
        <v>3637</v>
      </c>
      <c r="E13345" t="s">
        <v>3860</v>
      </c>
      <c r="F13345" t="s">
        <v>3600</v>
      </c>
      <c r="G13345">
        <v>211264982</v>
      </c>
      <c r="I13345" t="s">
        <v>3601</v>
      </c>
      <c r="J13345" t="s">
        <v>7259</v>
      </c>
      <c r="K13345" t="s">
        <v>3688</v>
      </c>
      <c r="L13345" t="s">
        <v>5477</v>
      </c>
      <c r="P13345">
        <v>11</v>
      </c>
      <c r="Q13345">
        <v>17</v>
      </c>
      <c r="R13345">
        <v>9</v>
      </c>
      <c r="S13345" t="b">
        <v>0</v>
      </c>
      <c r="T13345" t="b">
        <v>0</v>
      </c>
      <c r="U13345" t="b">
        <v>1</v>
      </c>
      <c r="V13345">
        <v>17800</v>
      </c>
      <c r="W13345">
        <v>12500</v>
      </c>
      <c r="X13345">
        <v>2.46</v>
      </c>
      <c r="Y13345">
        <v>12680</v>
      </c>
      <c r="Z13345">
        <v>2.58</v>
      </c>
    </row>
    <row r="13346" spans="1:26">
      <c r="A13346">
        <v>211264984</v>
      </c>
      <c r="B13346" t="s">
        <v>10364</v>
      </c>
      <c r="C13346" t="s">
        <v>3597</v>
      </c>
      <c r="D13346" t="s">
        <v>3637</v>
      </c>
      <c r="E13346" t="s">
        <v>10383</v>
      </c>
      <c r="F13346" t="s">
        <v>3600</v>
      </c>
      <c r="G13346">
        <v>211264984</v>
      </c>
      <c r="I13346" t="s">
        <v>3601</v>
      </c>
      <c r="J13346" t="s">
        <v>10403</v>
      </c>
      <c r="K13346" t="s">
        <v>3688</v>
      </c>
      <c r="L13346" t="s">
        <v>5477</v>
      </c>
      <c r="P13346">
        <v>11</v>
      </c>
      <c r="Q13346">
        <v>17</v>
      </c>
      <c r="R13346">
        <v>9</v>
      </c>
      <c r="S13346" t="b">
        <v>0</v>
      </c>
      <c r="T13346" t="b">
        <v>0</v>
      </c>
      <c r="U13346" t="b">
        <v>1</v>
      </c>
      <c r="V13346">
        <v>17800</v>
      </c>
      <c r="W13346">
        <v>12500</v>
      </c>
      <c r="X13346">
        <v>2.46</v>
      </c>
      <c r="Y13346">
        <v>12680</v>
      </c>
      <c r="Z13346">
        <v>2.58</v>
      </c>
    </row>
    <row r="13347" spans="1:26">
      <c r="A13347">
        <v>211264986</v>
      </c>
      <c r="B13347" t="s">
        <v>10364</v>
      </c>
      <c r="C13347" t="s">
        <v>3597</v>
      </c>
      <c r="D13347" t="s">
        <v>3637</v>
      </c>
      <c r="E13347" t="s">
        <v>10374</v>
      </c>
      <c r="F13347" t="s">
        <v>3600</v>
      </c>
      <c r="G13347">
        <v>211264986</v>
      </c>
      <c r="I13347" t="s">
        <v>3601</v>
      </c>
      <c r="J13347" t="s">
        <v>10394</v>
      </c>
      <c r="K13347" t="s">
        <v>3688</v>
      </c>
      <c r="L13347" t="s">
        <v>5473</v>
      </c>
      <c r="P13347">
        <v>11</v>
      </c>
      <c r="Q13347">
        <v>17</v>
      </c>
      <c r="R13347">
        <v>9</v>
      </c>
      <c r="S13347" t="b">
        <v>0</v>
      </c>
      <c r="T13347" t="b">
        <v>0</v>
      </c>
      <c r="U13347" t="b">
        <v>1</v>
      </c>
      <c r="V13347">
        <v>17800</v>
      </c>
      <c r="W13347">
        <v>12500</v>
      </c>
      <c r="X13347">
        <v>2.46</v>
      </c>
      <c r="Y13347">
        <v>12680</v>
      </c>
      <c r="Z13347">
        <v>2.58</v>
      </c>
    </row>
    <row r="13348" spans="1:26">
      <c r="A13348">
        <v>211264988</v>
      </c>
      <c r="B13348" t="s">
        <v>10364</v>
      </c>
      <c r="C13348" t="s">
        <v>3597</v>
      </c>
      <c r="D13348" t="s">
        <v>3637</v>
      </c>
      <c r="E13348" t="s">
        <v>10375</v>
      </c>
      <c r="F13348" t="s">
        <v>3600</v>
      </c>
      <c r="G13348">
        <v>211264988</v>
      </c>
      <c r="I13348" t="s">
        <v>3601</v>
      </c>
      <c r="J13348" t="s">
        <v>10394</v>
      </c>
      <c r="K13348" t="s">
        <v>3688</v>
      </c>
      <c r="L13348" t="s">
        <v>5473</v>
      </c>
      <c r="P13348">
        <v>11</v>
      </c>
      <c r="Q13348">
        <v>17</v>
      </c>
      <c r="R13348">
        <v>9</v>
      </c>
      <c r="S13348" t="b">
        <v>0</v>
      </c>
      <c r="T13348" t="b">
        <v>0</v>
      </c>
      <c r="U13348" t="b">
        <v>1</v>
      </c>
      <c r="V13348">
        <v>17800</v>
      </c>
      <c r="W13348">
        <v>12500</v>
      </c>
      <c r="X13348">
        <v>2.46</v>
      </c>
      <c r="Y13348">
        <v>12680</v>
      </c>
      <c r="Z13348">
        <v>2.58</v>
      </c>
    </row>
    <row r="13349" spans="1:26">
      <c r="A13349">
        <v>211264990</v>
      </c>
      <c r="B13349" t="s">
        <v>10364</v>
      </c>
      <c r="C13349" t="s">
        <v>3597</v>
      </c>
      <c r="D13349" t="s">
        <v>3637</v>
      </c>
      <c r="E13349" t="s">
        <v>3862</v>
      </c>
      <c r="F13349" t="s">
        <v>3600</v>
      </c>
      <c r="G13349">
        <v>211264990</v>
      </c>
      <c r="I13349" t="s">
        <v>3601</v>
      </c>
      <c r="J13349" t="s">
        <v>7259</v>
      </c>
      <c r="K13349" t="s">
        <v>3688</v>
      </c>
      <c r="L13349" t="s">
        <v>5473</v>
      </c>
      <c r="P13349">
        <v>11</v>
      </c>
      <c r="Q13349">
        <v>17</v>
      </c>
      <c r="R13349">
        <v>9</v>
      </c>
      <c r="S13349" t="b">
        <v>0</v>
      </c>
      <c r="T13349" t="b">
        <v>0</v>
      </c>
      <c r="U13349" t="b">
        <v>1</v>
      </c>
      <c r="V13349">
        <v>17800</v>
      </c>
      <c r="W13349">
        <v>12500</v>
      </c>
      <c r="X13349">
        <v>2.46</v>
      </c>
      <c r="Y13349">
        <v>12680</v>
      </c>
      <c r="Z13349">
        <v>2.58</v>
      </c>
    </row>
    <row r="13350" spans="1:26">
      <c r="A13350">
        <v>211264992</v>
      </c>
      <c r="B13350" t="s">
        <v>10364</v>
      </c>
      <c r="C13350" t="s">
        <v>3597</v>
      </c>
      <c r="D13350" t="s">
        <v>3637</v>
      </c>
      <c r="E13350" t="s">
        <v>3854</v>
      </c>
      <c r="F13350" t="s">
        <v>3600</v>
      </c>
      <c r="G13350">
        <v>211264992</v>
      </c>
      <c r="I13350" t="s">
        <v>3601</v>
      </c>
      <c r="J13350" t="s">
        <v>7259</v>
      </c>
      <c r="K13350" t="s">
        <v>3688</v>
      </c>
      <c r="L13350" t="s">
        <v>5473</v>
      </c>
      <c r="P13350">
        <v>11</v>
      </c>
      <c r="Q13350">
        <v>17</v>
      </c>
      <c r="R13350">
        <v>9</v>
      </c>
      <c r="S13350" t="b">
        <v>0</v>
      </c>
      <c r="T13350" t="b">
        <v>0</v>
      </c>
      <c r="U13350" t="b">
        <v>1</v>
      </c>
      <c r="V13350">
        <v>17800</v>
      </c>
      <c r="W13350">
        <v>12500</v>
      </c>
      <c r="X13350">
        <v>2.46</v>
      </c>
      <c r="Y13350">
        <v>12680</v>
      </c>
      <c r="Z13350">
        <v>2.58</v>
      </c>
    </row>
    <row r="13351" spans="1:26">
      <c r="A13351">
        <v>211264994</v>
      </c>
      <c r="B13351" t="s">
        <v>10364</v>
      </c>
      <c r="C13351" t="s">
        <v>3597</v>
      </c>
      <c r="D13351" t="s">
        <v>3637</v>
      </c>
      <c r="E13351" t="s">
        <v>3856</v>
      </c>
      <c r="F13351" t="s">
        <v>3600</v>
      </c>
      <c r="G13351">
        <v>211264994</v>
      </c>
      <c r="I13351" t="s">
        <v>3601</v>
      </c>
      <c r="J13351" t="s">
        <v>7259</v>
      </c>
      <c r="K13351" t="s">
        <v>3688</v>
      </c>
      <c r="L13351" t="s">
        <v>5473</v>
      </c>
      <c r="P13351">
        <v>11</v>
      </c>
      <c r="Q13351">
        <v>17</v>
      </c>
      <c r="R13351">
        <v>9</v>
      </c>
      <c r="S13351" t="b">
        <v>0</v>
      </c>
      <c r="T13351" t="b">
        <v>0</v>
      </c>
      <c r="U13351" t="b">
        <v>1</v>
      </c>
      <c r="V13351">
        <v>17800</v>
      </c>
      <c r="W13351">
        <v>12500</v>
      </c>
      <c r="X13351">
        <v>2.46</v>
      </c>
      <c r="Y13351">
        <v>12680</v>
      </c>
      <c r="Z13351">
        <v>2.58</v>
      </c>
    </row>
    <row r="13352" spans="1:26">
      <c r="A13352">
        <v>211264996</v>
      </c>
      <c r="B13352" t="s">
        <v>10364</v>
      </c>
      <c r="C13352" t="s">
        <v>3597</v>
      </c>
      <c r="D13352" t="s">
        <v>3637</v>
      </c>
      <c r="E13352" t="s">
        <v>3855</v>
      </c>
      <c r="F13352" t="s">
        <v>3600</v>
      </c>
      <c r="G13352">
        <v>211264996</v>
      </c>
      <c r="I13352" t="s">
        <v>3601</v>
      </c>
      <c r="J13352" t="s">
        <v>7259</v>
      </c>
      <c r="K13352" t="s">
        <v>3688</v>
      </c>
      <c r="L13352" t="s">
        <v>5473</v>
      </c>
      <c r="P13352">
        <v>11</v>
      </c>
      <c r="Q13352">
        <v>17</v>
      </c>
      <c r="R13352">
        <v>9</v>
      </c>
      <c r="S13352" t="b">
        <v>0</v>
      </c>
      <c r="T13352" t="b">
        <v>0</v>
      </c>
      <c r="U13352" t="b">
        <v>1</v>
      </c>
      <c r="V13352">
        <v>17800</v>
      </c>
      <c r="W13352">
        <v>12500</v>
      </c>
      <c r="X13352">
        <v>2.46</v>
      </c>
      <c r="Y13352">
        <v>12680</v>
      </c>
      <c r="Z13352">
        <v>2.58</v>
      </c>
    </row>
    <row r="13353" spans="1:26">
      <c r="A13353">
        <v>211264998</v>
      </c>
      <c r="B13353" t="s">
        <v>10364</v>
      </c>
      <c r="C13353" t="s">
        <v>3597</v>
      </c>
      <c r="D13353" t="s">
        <v>3637</v>
      </c>
      <c r="E13353" t="s">
        <v>3858</v>
      </c>
      <c r="F13353" t="s">
        <v>3600</v>
      </c>
      <c r="G13353">
        <v>211264998</v>
      </c>
      <c r="I13353" t="s">
        <v>3601</v>
      </c>
      <c r="J13353" t="s">
        <v>7259</v>
      </c>
      <c r="K13353" t="s">
        <v>3688</v>
      </c>
      <c r="L13353" t="s">
        <v>5473</v>
      </c>
      <c r="P13353">
        <v>11</v>
      </c>
      <c r="Q13353">
        <v>17</v>
      </c>
      <c r="R13353">
        <v>9</v>
      </c>
      <c r="S13353" t="b">
        <v>0</v>
      </c>
      <c r="T13353" t="b">
        <v>0</v>
      </c>
      <c r="U13353" t="b">
        <v>1</v>
      </c>
      <c r="V13353">
        <v>17800</v>
      </c>
      <c r="W13353">
        <v>12500</v>
      </c>
      <c r="X13353">
        <v>2.46</v>
      </c>
      <c r="Y13353">
        <v>12680</v>
      </c>
      <c r="Z13353">
        <v>2.58</v>
      </c>
    </row>
    <row r="13354" spans="1:26">
      <c r="A13354">
        <v>211265000</v>
      </c>
      <c r="B13354" t="s">
        <v>10364</v>
      </c>
      <c r="C13354" t="s">
        <v>3597</v>
      </c>
      <c r="D13354" t="s">
        <v>3637</v>
      </c>
      <c r="E13354" t="s">
        <v>3857</v>
      </c>
      <c r="F13354" t="s">
        <v>3600</v>
      </c>
      <c r="G13354">
        <v>211265000</v>
      </c>
      <c r="I13354" t="s">
        <v>3601</v>
      </c>
      <c r="J13354" t="s">
        <v>7259</v>
      </c>
      <c r="K13354" t="s">
        <v>3688</v>
      </c>
      <c r="L13354" t="s">
        <v>5473</v>
      </c>
      <c r="P13354">
        <v>11</v>
      </c>
      <c r="Q13354">
        <v>17</v>
      </c>
      <c r="R13354">
        <v>9</v>
      </c>
      <c r="S13354" t="b">
        <v>0</v>
      </c>
      <c r="T13354" t="b">
        <v>0</v>
      </c>
      <c r="U13354" t="b">
        <v>1</v>
      </c>
      <c r="V13354">
        <v>17800</v>
      </c>
      <c r="W13354">
        <v>12500</v>
      </c>
      <c r="X13354">
        <v>2.46</v>
      </c>
      <c r="Y13354">
        <v>12680</v>
      </c>
      <c r="Z13354">
        <v>2.58</v>
      </c>
    </row>
    <row r="13355" spans="1:26">
      <c r="A13355">
        <v>211265002</v>
      </c>
      <c r="B13355" t="s">
        <v>10364</v>
      </c>
      <c r="C13355" t="s">
        <v>3597</v>
      </c>
      <c r="D13355" t="s">
        <v>3637</v>
      </c>
      <c r="E13355" t="s">
        <v>3861</v>
      </c>
      <c r="F13355" t="s">
        <v>3600</v>
      </c>
      <c r="G13355">
        <v>211265002</v>
      </c>
      <c r="I13355" t="s">
        <v>3601</v>
      </c>
      <c r="J13355" t="s">
        <v>7259</v>
      </c>
      <c r="K13355" t="s">
        <v>3688</v>
      </c>
      <c r="L13355" t="s">
        <v>5473</v>
      </c>
      <c r="P13355">
        <v>11</v>
      </c>
      <c r="Q13355">
        <v>17</v>
      </c>
      <c r="R13355">
        <v>9</v>
      </c>
      <c r="S13355" t="b">
        <v>0</v>
      </c>
      <c r="T13355" t="b">
        <v>0</v>
      </c>
      <c r="U13355" t="b">
        <v>1</v>
      </c>
      <c r="V13355">
        <v>17800</v>
      </c>
      <c r="W13355">
        <v>12500</v>
      </c>
      <c r="X13355">
        <v>2.46</v>
      </c>
      <c r="Y13355">
        <v>12680</v>
      </c>
      <c r="Z13355">
        <v>2.58</v>
      </c>
    </row>
    <row r="13356" spans="1:26">
      <c r="A13356">
        <v>211265004</v>
      </c>
      <c r="B13356" t="s">
        <v>10364</v>
      </c>
      <c r="C13356" t="s">
        <v>3597</v>
      </c>
      <c r="D13356" t="s">
        <v>3637</v>
      </c>
      <c r="E13356" t="s">
        <v>3860</v>
      </c>
      <c r="F13356" t="s">
        <v>3600</v>
      </c>
      <c r="G13356">
        <v>211265004</v>
      </c>
      <c r="I13356" t="s">
        <v>3601</v>
      </c>
      <c r="J13356" t="s">
        <v>7259</v>
      </c>
      <c r="K13356" t="s">
        <v>3688</v>
      </c>
      <c r="L13356" t="s">
        <v>5473</v>
      </c>
      <c r="P13356">
        <v>11</v>
      </c>
      <c r="Q13356">
        <v>17</v>
      </c>
      <c r="R13356">
        <v>9</v>
      </c>
      <c r="S13356" t="b">
        <v>0</v>
      </c>
      <c r="T13356" t="b">
        <v>0</v>
      </c>
      <c r="U13356" t="b">
        <v>1</v>
      </c>
      <c r="V13356">
        <v>17800</v>
      </c>
      <c r="W13356">
        <v>12500</v>
      </c>
      <c r="X13356">
        <v>2.46</v>
      </c>
      <c r="Y13356">
        <v>12680</v>
      </c>
      <c r="Z13356">
        <v>2.58</v>
      </c>
    </row>
    <row r="13357" spans="1:26">
      <c r="A13357">
        <v>211265006</v>
      </c>
      <c r="B13357" t="s">
        <v>10364</v>
      </c>
      <c r="C13357" t="s">
        <v>3597</v>
      </c>
      <c r="D13357" t="s">
        <v>3637</v>
      </c>
      <c r="E13357" t="s">
        <v>10383</v>
      </c>
      <c r="F13357" t="s">
        <v>3600</v>
      </c>
      <c r="G13357">
        <v>211265006</v>
      </c>
      <c r="I13357" t="s">
        <v>3601</v>
      </c>
      <c r="J13357" t="s">
        <v>10403</v>
      </c>
      <c r="K13357" t="s">
        <v>3688</v>
      </c>
      <c r="L13357" t="s">
        <v>5473</v>
      </c>
      <c r="P13357">
        <v>11</v>
      </c>
      <c r="Q13357">
        <v>17</v>
      </c>
      <c r="R13357">
        <v>9</v>
      </c>
      <c r="S13357" t="b">
        <v>0</v>
      </c>
      <c r="T13357" t="b">
        <v>0</v>
      </c>
      <c r="U13357" t="b">
        <v>1</v>
      </c>
      <c r="V13357">
        <v>17800</v>
      </c>
      <c r="W13357">
        <v>12500</v>
      </c>
      <c r="X13357">
        <v>2.46</v>
      </c>
      <c r="Y13357">
        <v>12680</v>
      </c>
      <c r="Z13357">
        <v>2.58</v>
      </c>
    </row>
    <row r="13358" spans="1:26">
      <c r="A13358">
        <v>211265008</v>
      </c>
      <c r="B13358" t="s">
        <v>10364</v>
      </c>
      <c r="C13358" t="s">
        <v>3597</v>
      </c>
      <c r="D13358" t="s">
        <v>3637</v>
      </c>
      <c r="E13358" t="s">
        <v>10374</v>
      </c>
      <c r="F13358" t="s">
        <v>3600</v>
      </c>
      <c r="G13358">
        <v>211265008</v>
      </c>
      <c r="I13358" t="s">
        <v>3601</v>
      </c>
      <c r="J13358" t="s">
        <v>10394</v>
      </c>
      <c r="K13358" t="s">
        <v>3688</v>
      </c>
      <c r="L13358" t="s">
        <v>5077</v>
      </c>
      <c r="P13358">
        <v>11</v>
      </c>
      <c r="Q13358">
        <v>17.5</v>
      </c>
      <c r="R13358">
        <v>8.5</v>
      </c>
      <c r="S13358" t="b">
        <v>0</v>
      </c>
      <c r="T13358" t="b">
        <v>0</v>
      </c>
      <c r="U13358" t="b">
        <v>1</v>
      </c>
      <c r="V13358">
        <v>18000</v>
      </c>
      <c r="W13358">
        <v>12400</v>
      </c>
      <c r="X13358">
        <v>2.46</v>
      </c>
      <c r="Y13358">
        <v>12580</v>
      </c>
      <c r="Z13358">
        <v>2.6</v>
      </c>
    </row>
    <row r="13359" spans="1:26">
      <c r="A13359">
        <v>211265010</v>
      </c>
      <c r="B13359" t="s">
        <v>10364</v>
      </c>
      <c r="C13359" t="s">
        <v>3597</v>
      </c>
      <c r="D13359" t="s">
        <v>3637</v>
      </c>
      <c r="E13359" t="s">
        <v>10375</v>
      </c>
      <c r="F13359" t="s">
        <v>3600</v>
      </c>
      <c r="G13359">
        <v>211265010</v>
      </c>
      <c r="I13359" t="s">
        <v>3601</v>
      </c>
      <c r="J13359" t="s">
        <v>10394</v>
      </c>
      <c r="K13359" t="s">
        <v>3688</v>
      </c>
      <c r="L13359" t="s">
        <v>5077</v>
      </c>
      <c r="P13359">
        <v>11</v>
      </c>
      <c r="Q13359">
        <v>17.5</v>
      </c>
      <c r="R13359">
        <v>8.5</v>
      </c>
      <c r="S13359" t="b">
        <v>0</v>
      </c>
      <c r="T13359" t="b">
        <v>0</v>
      </c>
      <c r="U13359" t="b">
        <v>1</v>
      </c>
      <c r="V13359">
        <v>18000</v>
      </c>
      <c r="W13359">
        <v>12400</v>
      </c>
      <c r="X13359">
        <v>2.46</v>
      </c>
      <c r="Y13359">
        <v>12580</v>
      </c>
      <c r="Z13359">
        <v>2.6</v>
      </c>
    </row>
    <row r="13360" spans="1:26">
      <c r="A13360">
        <v>211265012</v>
      </c>
      <c r="B13360" t="s">
        <v>10364</v>
      </c>
      <c r="C13360" t="s">
        <v>3597</v>
      </c>
      <c r="D13360" t="s">
        <v>3637</v>
      </c>
      <c r="E13360" t="s">
        <v>3862</v>
      </c>
      <c r="F13360" t="s">
        <v>3600</v>
      </c>
      <c r="G13360">
        <v>211265012</v>
      </c>
      <c r="I13360" t="s">
        <v>3601</v>
      </c>
      <c r="J13360" t="s">
        <v>7259</v>
      </c>
      <c r="K13360" t="s">
        <v>3688</v>
      </c>
      <c r="L13360" t="s">
        <v>5077</v>
      </c>
      <c r="P13360">
        <v>11</v>
      </c>
      <c r="Q13360">
        <v>17.5</v>
      </c>
      <c r="R13360">
        <v>8.5</v>
      </c>
      <c r="S13360" t="b">
        <v>0</v>
      </c>
      <c r="T13360" t="b">
        <v>0</v>
      </c>
      <c r="U13360" t="b">
        <v>1</v>
      </c>
      <c r="V13360">
        <v>18000</v>
      </c>
      <c r="W13360">
        <v>12400</v>
      </c>
      <c r="X13360">
        <v>2.46</v>
      </c>
      <c r="Y13360">
        <v>12580</v>
      </c>
      <c r="Z13360">
        <v>2.6</v>
      </c>
    </row>
    <row r="13361" spans="1:26">
      <c r="A13361">
        <v>211265014</v>
      </c>
      <c r="B13361" t="s">
        <v>10364</v>
      </c>
      <c r="C13361" t="s">
        <v>3597</v>
      </c>
      <c r="D13361" t="s">
        <v>3637</v>
      </c>
      <c r="E13361" t="s">
        <v>3854</v>
      </c>
      <c r="F13361" t="s">
        <v>3600</v>
      </c>
      <c r="G13361">
        <v>211265014</v>
      </c>
      <c r="I13361" t="s">
        <v>3601</v>
      </c>
      <c r="J13361" t="s">
        <v>7259</v>
      </c>
      <c r="K13361" t="s">
        <v>3688</v>
      </c>
      <c r="L13361" t="s">
        <v>5077</v>
      </c>
      <c r="P13361">
        <v>11</v>
      </c>
      <c r="Q13361">
        <v>17.5</v>
      </c>
      <c r="R13361">
        <v>8.5</v>
      </c>
      <c r="S13361" t="b">
        <v>0</v>
      </c>
      <c r="T13361" t="b">
        <v>0</v>
      </c>
      <c r="U13361" t="b">
        <v>1</v>
      </c>
      <c r="V13361">
        <v>18000</v>
      </c>
      <c r="W13361">
        <v>12400</v>
      </c>
      <c r="X13361">
        <v>2.46</v>
      </c>
      <c r="Y13361">
        <v>12580</v>
      </c>
      <c r="Z13361">
        <v>2.6</v>
      </c>
    </row>
    <row r="13362" spans="1:26">
      <c r="A13362">
        <v>211265016</v>
      </c>
      <c r="B13362" t="s">
        <v>10364</v>
      </c>
      <c r="C13362" t="s">
        <v>3597</v>
      </c>
      <c r="D13362" t="s">
        <v>3637</v>
      </c>
      <c r="E13362" t="s">
        <v>3856</v>
      </c>
      <c r="F13362" t="s">
        <v>3600</v>
      </c>
      <c r="G13362">
        <v>211265016</v>
      </c>
      <c r="I13362" t="s">
        <v>3601</v>
      </c>
      <c r="J13362" t="s">
        <v>7259</v>
      </c>
      <c r="K13362" t="s">
        <v>3688</v>
      </c>
      <c r="L13362" t="s">
        <v>5077</v>
      </c>
      <c r="P13362">
        <v>11</v>
      </c>
      <c r="Q13362">
        <v>17.5</v>
      </c>
      <c r="R13362">
        <v>8.5</v>
      </c>
      <c r="S13362" t="b">
        <v>0</v>
      </c>
      <c r="T13362" t="b">
        <v>0</v>
      </c>
      <c r="U13362" t="b">
        <v>1</v>
      </c>
      <c r="V13362">
        <v>18000</v>
      </c>
      <c r="W13362">
        <v>12400</v>
      </c>
      <c r="X13362">
        <v>2.46</v>
      </c>
      <c r="Y13362">
        <v>12580</v>
      </c>
      <c r="Z13362">
        <v>2.6</v>
      </c>
    </row>
    <row r="13363" spans="1:26">
      <c r="A13363">
        <v>211265017</v>
      </c>
      <c r="B13363" t="s">
        <v>10364</v>
      </c>
      <c r="C13363" t="s">
        <v>3597</v>
      </c>
      <c r="D13363" t="s">
        <v>3637</v>
      </c>
      <c r="E13363" t="s">
        <v>3855</v>
      </c>
      <c r="F13363" t="s">
        <v>3600</v>
      </c>
      <c r="G13363">
        <v>211265017</v>
      </c>
      <c r="I13363" t="s">
        <v>3601</v>
      </c>
      <c r="J13363" t="s">
        <v>7259</v>
      </c>
      <c r="K13363" t="s">
        <v>3688</v>
      </c>
      <c r="L13363" t="s">
        <v>5077</v>
      </c>
      <c r="P13363">
        <v>11</v>
      </c>
      <c r="Q13363">
        <v>17.5</v>
      </c>
      <c r="R13363">
        <v>8.5</v>
      </c>
      <c r="S13363" t="b">
        <v>0</v>
      </c>
      <c r="T13363" t="b">
        <v>0</v>
      </c>
      <c r="U13363" t="b">
        <v>1</v>
      </c>
      <c r="V13363">
        <v>18000</v>
      </c>
      <c r="W13363">
        <v>12400</v>
      </c>
      <c r="X13363">
        <v>2.46</v>
      </c>
      <c r="Y13363">
        <v>12580</v>
      </c>
      <c r="Z13363">
        <v>2.6</v>
      </c>
    </row>
    <row r="13364" spans="1:26">
      <c r="A13364">
        <v>211265019</v>
      </c>
      <c r="B13364" t="s">
        <v>10364</v>
      </c>
      <c r="C13364" t="s">
        <v>3597</v>
      </c>
      <c r="D13364" t="s">
        <v>3637</v>
      </c>
      <c r="E13364" t="s">
        <v>3858</v>
      </c>
      <c r="F13364" t="s">
        <v>3600</v>
      </c>
      <c r="G13364">
        <v>211265019</v>
      </c>
      <c r="I13364" t="s">
        <v>3601</v>
      </c>
      <c r="J13364" t="s">
        <v>7259</v>
      </c>
      <c r="K13364" t="s">
        <v>3688</v>
      </c>
      <c r="L13364" t="s">
        <v>5077</v>
      </c>
      <c r="P13364">
        <v>11</v>
      </c>
      <c r="Q13364">
        <v>17.5</v>
      </c>
      <c r="R13364">
        <v>8.5</v>
      </c>
      <c r="S13364" t="b">
        <v>0</v>
      </c>
      <c r="T13364" t="b">
        <v>0</v>
      </c>
      <c r="U13364" t="b">
        <v>1</v>
      </c>
      <c r="V13364">
        <v>18000</v>
      </c>
      <c r="W13364">
        <v>12400</v>
      </c>
      <c r="X13364">
        <v>2.46</v>
      </c>
      <c r="Y13364">
        <v>12580</v>
      </c>
      <c r="Z13364">
        <v>2.6</v>
      </c>
    </row>
    <row r="13365" spans="1:26">
      <c r="A13365">
        <v>211265021</v>
      </c>
      <c r="B13365" t="s">
        <v>10364</v>
      </c>
      <c r="C13365" t="s">
        <v>3597</v>
      </c>
      <c r="D13365" t="s">
        <v>3637</v>
      </c>
      <c r="E13365" t="s">
        <v>3857</v>
      </c>
      <c r="F13365" t="s">
        <v>3600</v>
      </c>
      <c r="G13365">
        <v>211265021</v>
      </c>
      <c r="I13365" t="s">
        <v>3601</v>
      </c>
      <c r="J13365" t="s">
        <v>7259</v>
      </c>
      <c r="K13365" t="s">
        <v>3688</v>
      </c>
      <c r="L13365" t="s">
        <v>5077</v>
      </c>
      <c r="P13365">
        <v>11</v>
      </c>
      <c r="Q13365">
        <v>17.5</v>
      </c>
      <c r="R13365">
        <v>8.5</v>
      </c>
      <c r="S13365" t="b">
        <v>0</v>
      </c>
      <c r="T13365" t="b">
        <v>0</v>
      </c>
      <c r="U13365" t="b">
        <v>1</v>
      </c>
      <c r="V13365">
        <v>18000</v>
      </c>
      <c r="W13365">
        <v>12400</v>
      </c>
      <c r="X13365">
        <v>2.46</v>
      </c>
      <c r="Y13365">
        <v>12580</v>
      </c>
      <c r="Z13365">
        <v>2.6</v>
      </c>
    </row>
    <row r="13366" spans="1:26">
      <c r="A13366">
        <v>211265023</v>
      </c>
      <c r="B13366" t="s">
        <v>10364</v>
      </c>
      <c r="C13366" t="s">
        <v>3597</v>
      </c>
      <c r="D13366" t="s">
        <v>3637</v>
      </c>
      <c r="E13366" t="s">
        <v>3861</v>
      </c>
      <c r="F13366" t="s">
        <v>3600</v>
      </c>
      <c r="G13366">
        <v>211265023</v>
      </c>
      <c r="I13366" t="s">
        <v>3601</v>
      </c>
      <c r="J13366" t="s">
        <v>7259</v>
      </c>
      <c r="K13366" t="s">
        <v>3688</v>
      </c>
      <c r="L13366" t="s">
        <v>5077</v>
      </c>
      <c r="P13366">
        <v>11</v>
      </c>
      <c r="Q13366">
        <v>17.5</v>
      </c>
      <c r="R13366">
        <v>8.5</v>
      </c>
      <c r="S13366" t="b">
        <v>0</v>
      </c>
      <c r="T13366" t="b">
        <v>0</v>
      </c>
      <c r="U13366" t="b">
        <v>1</v>
      </c>
      <c r="V13366">
        <v>18000</v>
      </c>
      <c r="W13366">
        <v>12400</v>
      </c>
      <c r="X13366">
        <v>2.46</v>
      </c>
      <c r="Y13366">
        <v>12580</v>
      </c>
      <c r="Z13366">
        <v>2.6</v>
      </c>
    </row>
    <row r="13367" spans="1:26">
      <c r="A13367">
        <v>211265025</v>
      </c>
      <c r="B13367" t="s">
        <v>10364</v>
      </c>
      <c r="C13367" t="s">
        <v>3597</v>
      </c>
      <c r="D13367" t="s">
        <v>3637</v>
      </c>
      <c r="E13367" t="s">
        <v>3860</v>
      </c>
      <c r="F13367" t="s">
        <v>3600</v>
      </c>
      <c r="G13367">
        <v>211265025</v>
      </c>
      <c r="I13367" t="s">
        <v>3601</v>
      </c>
      <c r="J13367" t="s">
        <v>7259</v>
      </c>
      <c r="K13367" t="s">
        <v>3688</v>
      </c>
      <c r="L13367" t="s">
        <v>5077</v>
      </c>
      <c r="P13367">
        <v>11</v>
      </c>
      <c r="Q13367">
        <v>17.5</v>
      </c>
      <c r="R13367">
        <v>8.5</v>
      </c>
      <c r="S13367" t="b">
        <v>0</v>
      </c>
      <c r="T13367" t="b">
        <v>0</v>
      </c>
      <c r="U13367" t="b">
        <v>1</v>
      </c>
      <c r="V13367">
        <v>18000</v>
      </c>
      <c r="W13367">
        <v>12400</v>
      </c>
      <c r="X13367">
        <v>2.46</v>
      </c>
      <c r="Y13367">
        <v>12580</v>
      </c>
      <c r="Z13367">
        <v>2.6</v>
      </c>
    </row>
    <row r="13368" spans="1:26">
      <c r="A13368">
        <v>211265027</v>
      </c>
      <c r="B13368" t="s">
        <v>10364</v>
      </c>
      <c r="C13368" t="s">
        <v>3597</v>
      </c>
      <c r="D13368" t="s">
        <v>3637</v>
      </c>
      <c r="E13368" t="s">
        <v>10383</v>
      </c>
      <c r="F13368" t="s">
        <v>3600</v>
      </c>
      <c r="G13368">
        <v>211265027</v>
      </c>
      <c r="I13368" t="s">
        <v>3601</v>
      </c>
      <c r="J13368" t="s">
        <v>10403</v>
      </c>
      <c r="K13368" t="s">
        <v>3688</v>
      </c>
      <c r="L13368" t="s">
        <v>5077</v>
      </c>
      <c r="P13368">
        <v>11</v>
      </c>
      <c r="Q13368">
        <v>17.5</v>
      </c>
      <c r="R13368">
        <v>8.5</v>
      </c>
      <c r="S13368" t="b">
        <v>0</v>
      </c>
      <c r="T13368" t="b">
        <v>0</v>
      </c>
      <c r="U13368" t="b">
        <v>1</v>
      </c>
      <c r="V13368">
        <v>18000</v>
      </c>
      <c r="W13368">
        <v>12400</v>
      </c>
      <c r="X13368">
        <v>2.46</v>
      </c>
      <c r="Y13368">
        <v>12580</v>
      </c>
      <c r="Z13368">
        <v>2.6</v>
      </c>
    </row>
    <row r="13369" spans="1:26">
      <c r="A13369">
        <v>211265030</v>
      </c>
      <c r="B13369" t="s">
        <v>10364</v>
      </c>
      <c r="C13369" t="s">
        <v>3597</v>
      </c>
      <c r="D13369" t="s">
        <v>3637</v>
      </c>
      <c r="E13369" t="s">
        <v>10374</v>
      </c>
      <c r="F13369" t="s">
        <v>3600</v>
      </c>
      <c r="G13369">
        <v>211265030</v>
      </c>
      <c r="I13369" t="s">
        <v>3601</v>
      </c>
      <c r="J13369" t="s">
        <v>10394</v>
      </c>
      <c r="K13369" t="s">
        <v>3688</v>
      </c>
      <c r="L13369" t="s">
        <v>5584</v>
      </c>
      <c r="P13369">
        <v>11</v>
      </c>
      <c r="Q13369">
        <v>16.5</v>
      </c>
      <c r="R13369">
        <v>8.5</v>
      </c>
      <c r="S13369" t="b">
        <v>0</v>
      </c>
      <c r="T13369" t="b">
        <v>0</v>
      </c>
      <c r="U13369" t="b">
        <v>1</v>
      </c>
      <c r="V13369">
        <v>18100</v>
      </c>
      <c r="W13369">
        <v>12400</v>
      </c>
      <c r="X13369">
        <v>2.4700000000000002</v>
      </c>
      <c r="Y13369">
        <v>12580</v>
      </c>
      <c r="Z13369">
        <v>2.61</v>
      </c>
    </row>
    <row r="13370" spans="1:26">
      <c r="A13370">
        <v>211265031</v>
      </c>
      <c r="B13370" t="s">
        <v>10364</v>
      </c>
      <c r="C13370" t="s">
        <v>3597</v>
      </c>
      <c r="D13370" t="s">
        <v>3637</v>
      </c>
      <c r="E13370" t="s">
        <v>10375</v>
      </c>
      <c r="F13370" t="s">
        <v>3600</v>
      </c>
      <c r="G13370">
        <v>211265031</v>
      </c>
      <c r="I13370" t="s">
        <v>3601</v>
      </c>
      <c r="J13370" t="s">
        <v>10394</v>
      </c>
      <c r="K13370" t="s">
        <v>3688</v>
      </c>
      <c r="L13370" t="s">
        <v>5584</v>
      </c>
      <c r="P13370">
        <v>11</v>
      </c>
      <c r="Q13370">
        <v>16.5</v>
      </c>
      <c r="R13370">
        <v>8.5</v>
      </c>
      <c r="S13370" t="b">
        <v>0</v>
      </c>
      <c r="T13370" t="b">
        <v>0</v>
      </c>
      <c r="U13370" t="b">
        <v>1</v>
      </c>
      <c r="V13370">
        <v>18100</v>
      </c>
      <c r="W13370">
        <v>12400</v>
      </c>
      <c r="X13370">
        <v>2.4700000000000002</v>
      </c>
      <c r="Y13370">
        <v>12580</v>
      </c>
      <c r="Z13370">
        <v>2.61</v>
      </c>
    </row>
    <row r="13371" spans="1:26">
      <c r="A13371">
        <v>211265033</v>
      </c>
      <c r="B13371" t="s">
        <v>10364</v>
      </c>
      <c r="C13371" t="s">
        <v>3597</v>
      </c>
      <c r="D13371" t="s">
        <v>3637</v>
      </c>
      <c r="E13371" t="s">
        <v>3862</v>
      </c>
      <c r="F13371" t="s">
        <v>3600</v>
      </c>
      <c r="G13371">
        <v>211265033</v>
      </c>
      <c r="I13371" t="s">
        <v>3601</v>
      </c>
      <c r="J13371" t="s">
        <v>7259</v>
      </c>
      <c r="K13371" t="s">
        <v>3688</v>
      </c>
      <c r="L13371" t="s">
        <v>5479</v>
      </c>
      <c r="P13371">
        <v>11</v>
      </c>
      <c r="Q13371">
        <v>16.5</v>
      </c>
      <c r="R13371">
        <v>8.5</v>
      </c>
      <c r="S13371" t="b">
        <v>0</v>
      </c>
      <c r="T13371" t="b">
        <v>0</v>
      </c>
      <c r="U13371" t="b">
        <v>1</v>
      </c>
      <c r="V13371">
        <v>18100</v>
      </c>
      <c r="W13371">
        <v>12400</v>
      </c>
      <c r="X13371">
        <v>2.4700000000000002</v>
      </c>
      <c r="Y13371">
        <v>12580</v>
      </c>
      <c r="Z13371">
        <v>2.61</v>
      </c>
    </row>
    <row r="13372" spans="1:26">
      <c r="A13372">
        <v>211265035</v>
      </c>
      <c r="B13372" t="s">
        <v>10364</v>
      </c>
      <c r="C13372" t="s">
        <v>3597</v>
      </c>
      <c r="D13372" t="s">
        <v>3637</v>
      </c>
      <c r="E13372" t="s">
        <v>3854</v>
      </c>
      <c r="F13372" t="s">
        <v>3600</v>
      </c>
      <c r="G13372">
        <v>211265035</v>
      </c>
      <c r="I13372" t="s">
        <v>3601</v>
      </c>
      <c r="J13372" t="s">
        <v>7259</v>
      </c>
      <c r="K13372" t="s">
        <v>3688</v>
      </c>
      <c r="L13372" t="s">
        <v>5479</v>
      </c>
      <c r="P13372">
        <v>11</v>
      </c>
      <c r="Q13372">
        <v>16.5</v>
      </c>
      <c r="R13372">
        <v>8.5</v>
      </c>
      <c r="S13372" t="b">
        <v>0</v>
      </c>
      <c r="T13372" t="b">
        <v>0</v>
      </c>
      <c r="U13372" t="b">
        <v>1</v>
      </c>
      <c r="V13372">
        <v>18100</v>
      </c>
      <c r="W13372">
        <v>12400</v>
      </c>
      <c r="X13372">
        <v>2.4700000000000002</v>
      </c>
      <c r="Y13372">
        <v>12580</v>
      </c>
      <c r="Z13372">
        <v>2.61</v>
      </c>
    </row>
    <row r="13373" spans="1:26">
      <c r="A13373">
        <v>211265037</v>
      </c>
      <c r="B13373" t="s">
        <v>10364</v>
      </c>
      <c r="C13373" t="s">
        <v>3597</v>
      </c>
      <c r="D13373" t="s">
        <v>3637</v>
      </c>
      <c r="E13373" t="s">
        <v>3856</v>
      </c>
      <c r="F13373" t="s">
        <v>3600</v>
      </c>
      <c r="G13373">
        <v>211265037</v>
      </c>
      <c r="I13373" t="s">
        <v>3601</v>
      </c>
      <c r="J13373" t="s">
        <v>7259</v>
      </c>
      <c r="K13373" t="s">
        <v>3688</v>
      </c>
      <c r="L13373" t="s">
        <v>5479</v>
      </c>
      <c r="P13373">
        <v>11</v>
      </c>
      <c r="Q13373">
        <v>16.5</v>
      </c>
      <c r="R13373">
        <v>8.5</v>
      </c>
      <c r="S13373" t="b">
        <v>0</v>
      </c>
      <c r="T13373" t="b">
        <v>0</v>
      </c>
      <c r="U13373" t="b">
        <v>1</v>
      </c>
      <c r="V13373">
        <v>18100</v>
      </c>
      <c r="W13373">
        <v>12400</v>
      </c>
      <c r="X13373">
        <v>2.4700000000000002</v>
      </c>
      <c r="Y13373">
        <v>12580</v>
      </c>
      <c r="Z13373">
        <v>2.61</v>
      </c>
    </row>
    <row r="13374" spans="1:26">
      <c r="A13374">
        <v>211265039</v>
      </c>
      <c r="B13374" t="s">
        <v>10364</v>
      </c>
      <c r="C13374" t="s">
        <v>3597</v>
      </c>
      <c r="D13374" t="s">
        <v>3637</v>
      </c>
      <c r="E13374" t="s">
        <v>3855</v>
      </c>
      <c r="F13374" t="s">
        <v>3600</v>
      </c>
      <c r="G13374">
        <v>211265039</v>
      </c>
      <c r="I13374" t="s">
        <v>3601</v>
      </c>
      <c r="J13374" t="s">
        <v>7259</v>
      </c>
      <c r="K13374" t="s">
        <v>3688</v>
      </c>
      <c r="L13374" t="s">
        <v>5479</v>
      </c>
      <c r="P13374">
        <v>11</v>
      </c>
      <c r="Q13374">
        <v>16.5</v>
      </c>
      <c r="R13374">
        <v>8.5</v>
      </c>
      <c r="S13374" t="b">
        <v>0</v>
      </c>
      <c r="T13374" t="b">
        <v>0</v>
      </c>
      <c r="U13374" t="b">
        <v>1</v>
      </c>
      <c r="V13374">
        <v>18100</v>
      </c>
      <c r="W13374">
        <v>12400</v>
      </c>
      <c r="X13374">
        <v>2.4700000000000002</v>
      </c>
      <c r="Y13374">
        <v>12580</v>
      </c>
      <c r="Z13374">
        <v>2.61</v>
      </c>
    </row>
    <row r="13375" spans="1:26">
      <c r="A13375">
        <v>211265042</v>
      </c>
      <c r="B13375" t="s">
        <v>10364</v>
      </c>
      <c r="C13375" t="s">
        <v>3597</v>
      </c>
      <c r="D13375" t="s">
        <v>3637</v>
      </c>
      <c r="E13375" t="s">
        <v>3858</v>
      </c>
      <c r="F13375" t="s">
        <v>3600</v>
      </c>
      <c r="G13375">
        <v>211265042</v>
      </c>
      <c r="I13375" t="s">
        <v>3601</v>
      </c>
      <c r="J13375" t="s">
        <v>7259</v>
      </c>
      <c r="K13375" t="s">
        <v>3688</v>
      </c>
      <c r="L13375" t="s">
        <v>5479</v>
      </c>
      <c r="P13375">
        <v>11</v>
      </c>
      <c r="Q13375">
        <v>16.5</v>
      </c>
      <c r="R13375">
        <v>8.5</v>
      </c>
      <c r="S13375" t="b">
        <v>0</v>
      </c>
      <c r="T13375" t="b">
        <v>0</v>
      </c>
      <c r="U13375" t="b">
        <v>1</v>
      </c>
      <c r="V13375">
        <v>18100</v>
      </c>
      <c r="W13375">
        <v>12400</v>
      </c>
      <c r="X13375">
        <v>2.4700000000000002</v>
      </c>
      <c r="Y13375">
        <v>12580</v>
      </c>
      <c r="Z13375">
        <v>2.61</v>
      </c>
    </row>
    <row r="13376" spans="1:26">
      <c r="A13376">
        <v>211265044</v>
      </c>
      <c r="B13376" t="s">
        <v>10364</v>
      </c>
      <c r="C13376" t="s">
        <v>3597</v>
      </c>
      <c r="D13376" t="s">
        <v>3637</v>
      </c>
      <c r="E13376" t="s">
        <v>3857</v>
      </c>
      <c r="F13376" t="s">
        <v>3600</v>
      </c>
      <c r="G13376">
        <v>211265044</v>
      </c>
      <c r="I13376" t="s">
        <v>3601</v>
      </c>
      <c r="J13376" t="s">
        <v>7259</v>
      </c>
      <c r="K13376" t="s">
        <v>3688</v>
      </c>
      <c r="L13376" t="s">
        <v>5479</v>
      </c>
      <c r="P13376">
        <v>11</v>
      </c>
      <c r="Q13376">
        <v>16.5</v>
      </c>
      <c r="R13376">
        <v>8.5</v>
      </c>
      <c r="S13376" t="b">
        <v>0</v>
      </c>
      <c r="T13376" t="b">
        <v>0</v>
      </c>
      <c r="U13376" t="b">
        <v>1</v>
      </c>
      <c r="V13376">
        <v>18100</v>
      </c>
      <c r="W13376">
        <v>12400</v>
      </c>
      <c r="X13376">
        <v>2.4700000000000002</v>
      </c>
      <c r="Y13376">
        <v>12580</v>
      </c>
      <c r="Z13376">
        <v>2.61</v>
      </c>
    </row>
    <row r="13377" spans="1:26">
      <c r="A13377">
        <v>211265045</v>
      </c>
      <c r="B13377" t="s">
        <v>10364</v>
      </c>
      <c r="C13377" t="s">
        <v>3597</v>
      </c>
      <c r="D13377" t="s">
        <v>3637</v>
      </c>
      <c r="E13377" t="s">
        <v>3861</v>
      </c>
      <c r="F13377" t="s">
        <v>3600</v>
      </c>
      <c r="G13377">
        <v>211265045</v>
      </c>
      <c r="I13377" t="s">
        <v>3601</v>
      </c>
      <c r="J13377" t="s">
        <v>7259</v>
      </c>
      <c r="K13377" t="s">
        <v>3688</v>
      </c>
      <c r="L13377" t="s">
        <v>5479</v>
      </c>
      <c r="P13377">
        <v>11</v>
      </c>
      <c r="Q13377">
        <v>16.5</v>
      </c>
      <c r="R13377">
        <v>8.5</v>
      </c>
      <c r="S13377" t="b">
        <v>0</v>
      </c>
      <c r="T13377" t="b">
        <v>0</v>
      </c>
      <c r="U13377" t="b">
        <v>1</v>
      </c>
      <c r="V13377">
        <v>18100</v>
      </c>
      <c r="W13377">
        <v>12400</v>
      </c>
      <c r="X13377">
        <v>2.4700000000000002</v>
      </c>
      <c r="Y13377">
        <v>12580</v>
      </c>
      <c r="Z13377">
        <v>2.61</v>
      </c>
    </row>
    <row r="13378" spans="1:26">
      <c r="A13378">
        <v>211265047</v>
      </c>
      <c r="B13378" t="s">
        <v>10364</v>
      </c>
      <c r="C13378" t="s">
        <v>3597</v>
      </c>
      <c r="D13378" t="s">
        <v>3637</v>
      </c>
      <c r="E13378" t="s">
        <v>3860</v>
      </c>
      <c r="F13378" t="s">
        <v>3600</v>
      </c>
      <c r="G13378">
        <v>211265047</v>
      </c>
      <c r="I13378" t="s">
        <v>3601</v>
      </c>
      <c r="J13378" t="s">
        <v>7259</v>
      </c>
      <c r="K13378" t="s">
        <v>3688</v>
      </c>
      <c r="L13378" t="s">
        <v>5479</v>
      </c>
      <c r="P13378">
        <v>11</v>
      </c>
      <c r="Q13378">
        <v>16.5</v>
      </c>
      <c r="R13378">
        <v>8.5</v>
      </c>
      <c r="S13378" t="b">
        <v>0</v>
      </c>
      <c r="T13378" t="b">
        <v>0</v>
      </c>
      <c r="U13378" t="b">
        <v>1</v>
      </c>
      <c r="V13378">
        <v>18100</v>
      </c>
      <c r="W13378">
        <v>12400</v>
      </c>
      <c r="X13378">
        <v>2.4700000000000002</v>
      </c>
      <c r="Y13378">
        <v>12580</v>
      </c>
      <c r="Z13378">
        <v>2.61</v>
      </c>
    </row>
    <row r="13379" spans="1:26">
      <c r="A13379">
        <v>213249246</v>
      </c>
      <c r="B13379" t="s">
        <v>13066</v>
      </c>
      <c r="C13379" t="s">
        <v>3597</v>
      </c>
      <c r="D13379" t="s">
        <v>3637</v>
      </c>
      <c r="E13379" t="s">
        <v>3637</v>
      </c>
      <c r="F13379" t="s">
        <v>3600</v>
      </c>
      <c r="G13379">
        <v>213249246</v>
      </c>
      <c r="I13379" t="s">
        <v>3601</v>
      </c>
      <c r="J13379" t="s">
        <v>10394</v>
      </c>
      <c r="K13379" t="s">
        <v>3688</v>
      </c>
      <c r="L13379" t="s">
        <v>13497</v>
      </c>
      <c r="P13379">
        <v>11</v>
      </c>
      <c r="Q13379">
        <v>16.5</v>
      </c>
      <c r="R13379">
        <v>8.5</v>
      </c>
      <c r="S13379" t="b">
        <v>0</v>
      </c>
      <c r="T13379" t="b">
        <v>0</v>
      </c>
      <c r="U13379" t="b">
        <v>1</v>
      </c>
      <c r="V13379">
        <v>18100</v>
      </c>
      <c r="W13379">
        <v>12300</v>
      </c>
      <c r="X13379">
        <v>2.44</v>
      </c>
      <c r="Y13379">
        <v>12480</v>
      </c>
      <c r="Z13379">
        <v>2.58</v>
      </c>
    </row>
    <row r="13380" spans="1:26">
      <c r="A13380">
        <v>213249247</v>
      </c>
      <c r="B13380" t="s">
        <v>13066</v>
      </c>
      <c r="C13380" t="s">
        <v>3597</v>
      </c>
      <c r="D13380" t="s">
        <v>3637</v>
      </c>
      <c r="E13380" t="s">
        <v>10374</v>
      </c>
      <c r="F13380" t="s">
        <v>3600</v>
      </c>
      <c r="G13380">
        <v>213249247</v>
      </c>
      <c r="I13380" t="s">
        <v>3601</v>
      </c>
      <c r="J13380" t="s">
        <v>10394</v>
      </c>
      <c r="K13380" t="s">
        <v>3688</v>
      </c>
      <c r="L13380" t="s">
        <v>13497</v>
      </c>
      <c r="P13380">
        <v>11</v>
      </c>
      <c r="Q13380">
        <v>16.5</v>
      </c>
      <c r="R13380">
        <v>8.5</v>
      </c>
      <c r="S13380" t="b">
        <v>0</v>
      </c>
      <c r="T13380" t="b">
        <v>0</v>
      </c>
      <c r="U13380" t="b">
        <v>1</v>
      </c>
      <c r="V13380">
        <v>18100</v>
      </c>
      <c r="W13380">
        <v>12300</v>
      </c>
      <c r="X13380">
        <v>2.44</v>
      </c>
      <c r="Y13380">
        <v>12480</v>
      </c>
      <c r="Z13380">
        <v>2.58</v>
      </c>
    </row>
    <row r="13381" spans="1:26">
      <c r="A13381">
        <v>213249248</v>
      </c>
      <c r="B13381" t="s">
        <v>13066</v>
      </c>
      <c r="C13381" t="s">
        <v>3597</v>
      </c>
      <c r="D13381" t="s">
        <v>3637</v>
      </c>
      <c r="E13381" t="s">
        <v>10375</v>
      </c>
      <c r="F13381" t="s">
        <v>3600</v>
      </c>
      <c r="G13381">
        <v>213249248</v>
      </c>
      <c r="I13381" t="s">
        <v>3601</v>
      </c>
      <c r="J13381" t="s">
        <v>10394</v>
      </c>
      <c r="K13381" t="s">
        <v>3688</v>
      </c>
      <c r="L13381" t="s">
        <v>13497</v>
      </c>
      <c r="P13381">
        <v>11</v>
      </c>
      <c r="Q13381">
        <v>16.5</v>
      </c>
      <c r="R13381">
        <v>8.5</v>
      </c>
      <c r="S13381" t="b">
        <v>0</v>
      </c>
      <c r="T13381" t="b">
        <v>0</v>
      </c>
      <c r="U13381" t="b">
        <v>1</v>
      </c>
      <c r="V13381">
        <v>18100</v>
      </c>
      <c r="W13381">
        <v>12300</v>
      </c>
      <c r="X13381">
        <v>2.44</v>
      </c>
      <c r="Y13381">
        <v>12480</v>
      </c>
      <c r="Z13381">
        <v>2.58</v>
      </c>
    </row>
    <row r="13382" spans="1:26">
      <c r="A13382">
        <v>213249249</v>
      </c>
      <c r="B13382" t="s">
        <v>13066</v>
      </c>
      <c r="C13382" t="s">
        <v>3597</v>
      </c>
      <c r="D13382" t="s">
        <v>3637</v>
      </c>
      <c r="E13382" t="s">
        <v>3862</v>
      </c>
      <c r="F13382" t="s">
        <v>3600</v>
      </c>
      <c r="G13382">
        <v>213249249</v>
      </c>
      <c r="I13382" t="s">
        <v>3601</v>
      </c>
      <c r="J13382" t="s">
        <v>7259</v>
      </c>
      <c r="K13382" t="s">
        <v>3688</v>
      </c>
      <c r="L13382" t="s">
        <v>13497</v>
      </c>
      <c r="P13382">
        <v>11</v>
      </c>
      <c r="Q13382">
        <v>16.5</v>
      </c>
      <c r="R13382">
        <v>8.5</v>
      </c>
      <c r="S13382" t="b">
        <v>0</v>
      </c>
      <c r="T13382" t="b">
        <v>0</v>
      </c>
      <c r="U13382" t="b">
        <v>1</v>
      </c>
      <c r="V13382">
        <v>18100</v>
      </c>
      <c r="W13382">
        <v>12300</v>
      </c>
      <c r="X13382">
        <v>2.44</v>
      </c>
      <c r="Y13382">
        <v>12480</v>
      </c>
      <c r="Z13382">
        <v>2.58</v>
      </c>
    </row>
    <row r="13383" spans="1:26">
      <c r="A13383">
        <v>213249250</v>
      </c>
      <c r="B13383" t="s">
        <v>13066</v>
      </c>
      <c r="C13383" t="s">
        <v>3597</v>
      </c>
      <c r="D13383" t="s">
        <v>3637</v>
      </c>
      <c r="E13383" t="s">
        <v>3854</v>
      </c>
      <c r="F13383" t="s">
        <v>3600</v>
      </c>
      <c r="G13383">
        <v>213249250</v>
      </c>
      <c r="I13383" t="s">
        <v>3601</v>
      </c>
      <c r="J13383" t="s">
        <v>7259</v>
      </c>
      <c r="K13383" t="s">
        <v>3688</v>
      </c>
      <c r="L13383" t="s">
        <v>13497</v>
      </c>
      <c r="P13383">
        <v>11</v>
      </c>
      <c r="Q13383">
        <v>16.5</v>
      </c>
      <c r="R13383">
        <v>8.5</v>
      </c>
      <c r="S13383" t="b">
        <v>0</v>
      </c>
      <c r="T13383" t="b">
        <v>0</v>
      </c>
      <c r="U13383" t="b">
        <v>1</v>
      </c>
      <c r="V13383">
        <v>18100</v>
      </c>
      <c r="W13383">
        <v>12300</v>
      </c>
      <c r="X13383">
        <v>2.44</v>
      </c>
      <c r="Y13383">
        <v>12480</v>
      </c>
      <c r="Z13383">
        <v>2.58</v>
      </c>
    </row>
    <row r="13384" spans="1:26">
      <c r="A13384">
        <v>213249251</v>
      </c>
      <c r="B13384" t="s">
        <v>13066</v>
      </c>
      <c r="C13384" t="s">
        <v>3597</v>
      </c>
      <c r="D13384" t="s">
        <v>3637</v>
      </c>
      <c r="E13384" t="s">
        <v>3856</v>
      </c>
      <c r="F13384" t="s">
        <v>3600</v>
      </c>
      <c r="G13384">
        <v>213249251</v>
      </c>
      <c r="I13384" t="s">
        <v>3601</v>
      </c>
      <c r="J13384" t="s">
        <v>7259</v>
      </c>
      <c r="K13384" t="s">
        <v>3688</v>
      </c>
      <c r="L13384" t="s">
        <v>13497</v>
      </c>
      <c r="P13384">
        <v>11</v>
      </c>
      <c r="Q13384">
        <v>16.5</v>
      </c>
      <c r="R13384">
        <v>8.5</v>
      </c>
      <c r="S13384" t="b">
        <v>0</v>
      </c>
      <c r="T13384" t="b">
        <v>0</v>
      </c>
      <c r="U13384" t="b">
        <v>1</v>
      </c>
      <c r="V13384">
        <v>18100</v>
      </c>
      <c r="W13384">
        <v>12300</v>
      </c>
      <c r="X13384">
        <v>2.44</v>
      </c>
      <c r="Y13384">
        <v>12480</v>
      </c>
      <c r="Z13384">
        <v>2.58</v>
      </c>
    </row>
    <row r="13385" spans="1:26">
      <c r="A13385">
        <v>213249252</v>
      </c>
      <c r="B13385" t="s">
        <v>13066</v>
      </c>
      <c r="C13385" t="s">
        <v>3597</v>
      </c>
      <c r="D13385" t="s">
        <v>3637</v>
      </c>
      <c r="E13385" t="s">
        <v>3855</v>
      </c>
      <c r="F13385" t="s">
        <v>3600</v>
      </c>
      <c r="G13385">
        <v>213249252</v>
      </c>
      <c r="I13385" t="s">
        <v>3601</v>
      </c>
      <c r="J13385" t="s">
        <v>7259</v>
      </c>
      <c r="K13385" t="s">
        <v>3688</v>
      </c>
      <c r="L13385" t="s">
        <v>13497</v>
      </c>
      <c r="P13385">
        <v>11</v>
      </c>
      <c r="Q13385">
        <v>16.5</v>
      </c>
      <c r="R13385">
        <v>8.5</v>
      </c>
      <c r="S13385" t="b">
        <v>0</v>
      </c>
      <c r="T13385" t="b">
        <v>0</v>
      </c>
      <c r="U13385" t="b">
        <v>1</v>
      </c>
      <c r="V13385">
        <v>18100</v>
      </c>
      <c r="W13385">
        <v>12300</v>
      </c>
      <c r="X13385">
        <v>2.44</v>
      </c>
      <c r="Y13385">
        <v>12480</v>
      </c>
      <c r="Z13385">
        <v>2.58</v>
      </c>
    </row>
    <row r="13386" spans="1:26">
      <c r="A13386">
        <v>213249253</v>
      </c>
      <c r="B13386" t="s">
        <v>13066</v>
      </c>
      <c r="C13386" t="s">
        <v>3597</v>
      </c>
      <c r="D13386" t="s">
        <v>3637</v>
      </c>
      <c r="E13386" t="s">
        <v>3858</v>
      </c>
      <c r="F13386" t="s">
        <v>3600</v>
      </c>
      <c r="G13386">
        <v>213249253</v>
      </c>
      <c r="I13386" t="s">
        <v>3601</v>
      </c>
      <c r="J13386" t="s">
        <v>7259</v>
      </c>
      <c r="K13386" t="s">
        <v>3688</v>
      </c>
      <c r="L13386" t="s">
        <v>13497</v>
      </c>
      <c r="P13386">
        <v>11</v>
      </c>
      <c r="Q13386">
        <v>16.5</v>
      </c>
      <c r="R13386">
        <v>8.5</v>
      </c>
      <c r="S13386" t="b">
        <v>0</v>
      </c>
      <c r="T13386" t="b">
        <v>0</v>
      </c>
      <c r="U13386" t="b">
        <v>1</v>
      </c>
      <c r="V13386">
        <v>18100</v>
      </c>
      <c r="W13386">
        <v>12300</v>
      </c>
      <c r="X13386">
        <v>2.44</v>
      </c>
      <c r="Y13386">
        <v>12480</v>
      </c>
      <c r="Z13386">
        <v>2.58</v>
      </c>
    </row>
    <row r="13387" spans="1:26">
      <c r="A13387">
        <v>213249254</v>
      </c>
      <c r="B13387" t="s">
        <v>13066</v>
      </c>
      <c r="C13387" t="s">
        <v>3597</v>
      </c>
      <c r="D13387" t="s">
        <v>3637</v>
      </c>
      <c r="E13387" t="s">
        <v>3857</v>
      </c>
      <c r="F13387" t="s">
        <v>3600</v>
      </c>
      <c r="G13387">
        <v>213249254</v>
      </c>
      <c r="I13387" t="s">
        <v>3601</v>
      </c>
      <c r="J13387" t="s">
        <v>7259</v>
      </c>
      <c r="K13387" t="s">
        <v>3688</v>
      </c>
      <c r="L13387" t="s">
        <v>13497</v>
      </c>
      <c r="P13387">
        <v>11</v>
      </c>
      <c r="Q13387">
        <v>16.5</v>
      </c>
      <c r="R13387">
        <v>8.5</v>
      </c>
      <c r="S13387" t="b">
        <v>0</v>
      </c>
      <c r="T13387" t="b">
        <v>0</v>
      </c>
      <c r="U13387" t="b">
        <v>1</v>
      </c>
      <c r="V13387">
        <v>18100</v>
      </c>
      <c r="W13387">
        <v>12300</v>
      </c>
      <c r="X13387">
        <v>2.44</v>
      </c>
      <c r="Y13387">
        <v>12480</v>
      </c>
      <c r="Z13387">
        <v>2.58</v>
      </c>
    </row>
    <row r="13388" spans="1:26">
      <c r="A13388">
        <v>213249255</v>
      </c>
      <c r="B13388" t="s">
        <v>13066</v>
      </c>
      <c r="C13388" t="s">
        <v>3597</v>
      </c>
      <c r="D13388" t="s">
        <v>3637</v>
      </c>
      <c r="E13388" t="s">
        <v>3861</v>
      </c>
      <c r="F13388" t="s">
        <v>3600</v>
      </c>
      <c r="G13388">
        <v>213249255</v>
      </c>
      <c r="I13388" t="s">
        <v>3601</v>
      </c>
      <c r="J13388" t="s">
        <v>7259</v>
      </c>
      <c r="K13388" t="s">
        <v>3688</v>
      </c>
      <c r="L13388" t="s">
        <v>13497</v>
      </c>
      <c r="P13388">
        <v>11</v>
      </c>
      <c r="Q13388">
        <v>16.5</v>
      </c>
      <c r="R13388">
        <v>8.5</v>
      </c>
      <c r="S13388" t="b">
        <v>0</v>
      </c>
      <c r="T13388" t="b">
        <v>0</v>
      </c>
      <c r="U13388" t="b">
        <v>1</v>
      </c>
      <c r="V13388">
        <v>18100</v>
      </c>
      <c r="W13388">
        <v>12300</v>
      </c>
      <c r="X13388">
        <v>2.44</v>
      </c>
      <c r="Y13388">
        <v>12480</v>
      </c>
      <c r="Z13388">
        <v>2.58</v>
      </c>
    </row>
    <row r="13389" spans="1:26">
      <c r="A13389">
        <v>213249256</v>
      </c>
      <c r="B13389" t="s">
        <v>13066</v>
      </c>
      <c r="C13389" t="s">
        <v>3597</v>
      </c>
      <c r="D13389" t="s">
        <v>3637</v>
      </c>
      <c r="E13389" t="s">
        <v>3860</v>
      </c>
      <c r="F13389" t="s">
        <v>3600</v>
      </c>
      <c r="G13389">
        <v>213249256</v>
      </c>
      <c r="I13389" t="s">
        <v>3601</v>
      </c>
      <c r="J13389" t="s">
        <v>7259</v>
      </c>
      <c r="K13389" t="s">
        <v>3688</v>
      </c>
      <c r="L13389" t="s">
        <v>13497</v>
      </c>
      <c r="P13389">
        <v>11</v>
      </c>
      <c r="Q13389">
        <v>16.5</v>
      </c>
      <c r="R13389">
        <v>8.5</v>
      </c>
      <c r="S13389" t="b">
        <v>0</v>
      </c>
      <c r="T13389" t="b">
        <v>0</v>
      </c>
      <c r="U13389" t="b">
        <v>1</v>
      </c>
      <c r="V13389">
        <v>18100</v>
      </c>
      <c r="W13389">
        <v>12300</v>
      </c>
      <c r="X13389">
        <v>2.44</v>
      </c>
      <c r="Y13389">
        <v>12480</v>
      </c>
      <c r="Z13389">
        <v>2.58</v>
      </c>
    </row>
    <row r="13390" spans="1:26">
      <c r="A13390">
        <v>213353727</v>
      </c>
      <c r="B13390" t="s">
        <v>13066</v>
      </c>
      <c r="C13390" t="s">
        <v>3597</v>
      </c>
      <c r="D13390" t="s">
        <v>3637</v>
      </c>
      <c r="E13390" t="s">
        <v>3637</v>
      </c>
      <c r="F13390" t="s">
        <v>3600</v>
      </c>
      <c r="G13390">
        <v>213353727</v>
      </c>
      <c r="I13390" t="s">
        <v>3601</v>
      </c>
      <c r="J13390" t="s">
        <v>10394</v>
      </c>
      <c r="K13390" t="s">
        <v>3688</v>
      </c>
      <c r="L13390" t="s">
        <v>13743</v>
      </c>
      <c r="P13390">
        <v>10.5</v>
      </c>
      <c r="Q13390">
        <v>16</v>
      </c>
      <c r="R13390">
        <v>9</v>
      </c>
      <c r="S13390" t="b">
        <v>0</v>
      </c>
      <c r="T13390" t="b">
        <v>0</v>
      </c>
      <c r="U13390" t="b">
        <v>1</v>
      </c>
      <c r="V13390">
        <v>18200</v>
      </c>
      <c r="W13390">
        <v>12800</v>
      </c>
      <c r="X13390">
        <v>2.5</v>
      </c>
      <c r="Y13390">
        <v>12990</v>
      </c>
      <c r="Z13390">
        <v>2.63</v>
      </c>
    </row>
    <row r="13391" spans="1:26">
      <c r="A13391">
        <v>213353728</v>
      </c>
      <c r="B13391" t="s">
        <v>13066</v>
      </c>
      <c r="C13391" t="s">
        <v>3597</v>
      </c>
      <c r="D13391" t="s">
        <v>3637</v>
      </c>
      <c r="E13391" t="s">
        <v>10374</v>
      </c>
      <c r="F13391" t="s">
        <v>3600</v>
      </c>
      <c r="G13391">
        <v>213353728</v>
      </c>
      <c r="I13391" t="s">
        <v>3601</v>
      </c>
      <c r="J13391" t="s">
        <v>10394</v>
      </c>
      <c r="K13391" t="s">
        <v>3688</v>
      </c>
      <c r="L13391" t="s">
        <v>13743</v>
      </c>
      <c r="P13391">
        <v>10.5</v>
      </c>
      <c r="Q13391">
        <v>16</v>
      </c>
      <c r="R13391">
        <v>9</v>
      </c>
      <c r="S13391" t="b">
        <v>0</v>
      </c>
      <c r="T13391" t="b">
        <v>0</v>
      </c>
      <c r="U13391" t="b">
        <v>1</v>
      </c>
      <c r="V13391">
        <v>18200</v>
      </c>
      <c r="W13391">
        <v>12800</v>
      </c>
      <c r="X13391">
        <v>2.5</v>
      </c>
      <c r="Y13391">
        <v>12990</v>
      </c>
      <c r="Z13391">
        <v>2.63</v>
      </c>
    </row>
    <row r="13392" spans="1:26">
      <c r="A13392">
        <v>213353729</v>
      </c>
      <c r="B13392" t="s">
        <v>13066</v>
      </c>
      <c r="C13392" t="s">
        <v>3597</v>
      </c>
      <c r="D13392" t="s">
        <v>3637</v>
      </c>
      <c r="E13392" t="s">
        <v>3862</v>
      </c>
      <c r="F13392" t="s">
        <v>3600</v>
      </c>
      <c r="G13392">
        <v>213353729</v>
      </c>
      <c r="I13392" t="s">
        <v>3601</v>
      </c>
      <c r="J13392" t="s">
        <v>7259</v>
      </c>
      <c r="K13392" t="s">
        <v>3688</v>
      </c>
      <c r="L13392" t="s">
        <v>13742</v>
      </c>
      <c r="P13392">
        <v>10.5</v>
      </c>
      <c r="Q13392">
        <v>16</v>
      </c>
      <c r="R13392">
        <v>9</v>
      </c>
      <c r="S13392" t="b">
        <v>0</v>
      </c>
      <c r="T13392" t="b">
        <v>0</v>
      </c>
      <c r="U13392" t="b">
        <v>1</v>
      </c>
      <c r="V13392">
        <v>18200</v>
      </c>
      <c r="W13392">
        <v>12800</v>
      </c>
      <c r="X13392">
        <v>2.5</v>
      </c>
      <c r="Y13392">
        <v>12990</v>
      </c>
      <c r="Z13392">
        <v>2.63</v>
      </c>
    </row>
    <row r="13393" spans="1:26">
      <c r="A13393">
        <v>213353730</v>
      </c>
      <c r="B13393" t="s">
        <v>13066</v>
      </c>
      <c r="C13393" t="s">
        <v>3597</v>
      </c>
      <c r="D13393" t="s">
        <v>3637</v>
      </c>
      <c r="E13393" t="s">
        <v>3854</v>
      </c>
      <c r="F13393" t="s">
        <v>3600</v>
      </c>
      <c r="G13393">
        <v>213353730</v>
      </c>
      <c r="I13393" t="s">
        <v>3601</v>
      </c>
      <c r="J13393" t="s">
        <v>7259</v>
      </c>
      <c r="K13393" t="s">
        <v>3688</v>
      </c>
      <c r="L13393" t="s">
        <v>13742</v>
      </c>
      <c r="P13393">
        <v>10.5</v>
      </c>
      <c r="Q13393">
        <v>16</v>
      </c>
      <c r="R13393">
        <v>9</v>
      </c>
      <c r="S13393" t="b">
        <v>0</v>
      </c>
      <c r="T13393" t="b">
        <v>0</v>
      </c>
      <c r="U13393" t="b">
        <v>1</v>
      </c>
      <c r="V13393">
        <v>18200</v>
      </c>
      <c r="W13393">
        <v>12800</v>
      </c>
      <c r="X13393">
        <v>2.5</v>
      </c>
      <c r="Y13393">
        <v>12990</v>
      </c>
      <c r="Z13393">
        <v>2.63</v>
      </c>
    </row>
    <row r="13394" spans="1:26">
      <c r="A13394">
        <v>213353731</v>
      </c>
      <c r="B13394" t="s">
        <v>13066</v>
      </c>
      <c r="C13394" t="s">
        <v>3597</v>
      </c>
      <c r="D13394" t="s">
        <v>3637</v>
      </c>
      <c r="E13394" t="s">
        <v>3856</v>
      </c>
      <c r="F13394" t="s">
        <v>3600</v>
      </c>
      <c r="G13394">
        <v>213353731</v>
      </c>
      <c r="I13394" t="s">
        <v>3601</v>
      </c>
      <c r="J13394" t="s">
        <v>7259</v>
      </c>
      <c r="K13394" t="s">
        <v>3688</v>
      </c>
      <c r="L13394" t="s">
        <v>13742</v>
      </c>
      <c r="P13394">
        <v>10.5</v>
      </c>
      <c r="Q13394">
        <v>16</v>
      </c>
      <c r="R13394">
        <v>9</v>
      </c>
      <c r="S13394" t="b">
        <v>0</v>
      </c>
      <c r="T13394" t="b">
        <v>0</v>
      </c>
      <c r="U13394" t="b">
        <v>1</v>
      </c>
      <c r="V13394">
        <v>18200</v>
      </c>
      <c r="W13394">
        <v>12800</v>
      </c>
      <c r="X13394">
        <v>2.5</v>
      </c>
      <c r="Y13394">
        <v>12990</v>
      </c>
      <c r="Z13394">
        <v>2.63</v>
      </c>
    </row>
    <row r="13395" spans="1:26">
      <c r="A13395">
        <v>213353732</v>
      </c>
      <c r="B13395" t="s">
        <v>13066</v>
      </c>
      <c r="C13395" t="s">
        <v>3597</v>
      </c>
      <c r="D13395" t="s">
        <v>3637</v>
      </c>
      <c r="E13395" t="s">
        <v>3855</v>
      </c>
      <c r="F13395" t="s">
        <v>3600</v>
      </c>
      <c r="G13395">
        <v>213353732</v>
      </c>
      <c r="I13395" t="s">
        <v>3601</v>
      </c>
      <c r="J13395" t="s">
        <v>7259</v>
      </c>
      <c r="K13395" t="s">
        <v>3688</v>
      </c>
      <c r="L13395" t="s">
        <v>13742</v>
      </c>
      <c r="P13395">
        <v>10.5</v>
      </c>
      <c r="Q13395">
        <v>16</v>
      </c>
      <c r="R13395">
        <v>9</v>
      </c>
      <c r="S13395" t="b">
        <v>0</v>
      </c>
      <c r="T13395" t="b">
        <v>0</v>
      </c>
      <c r="U13395" t="b">
        <v>1</v>
      </c>
      <c r="V13395">
        <v>18200</v>
      </c>
      <c r="W13395">
        <v>12800</v>
      </c>
      <c r="X13395">
        <v>2.5</v>
      </c>
      <c r="Y13395">
        <v>12990</v>
      </c>
      <c r="Z13395">
        <v>2.63</v>
      </c>
    </row>
    <row r="13396" spans="1:26">
      <c r="A13396">
        <v>213353733</v>
      </c>
      <c r="B13396" t="s">
        <v>13066</v>
      </c>
      <c r="C13396" t="s">
        <v>3597</v>
      </c>
      <c r="D13396" t="s">
        <v>3637</v>
      </c>
      <c r="E13396" t="s">
        <v>3858</v>
      </c>
      <c r="F13396" t="s">
        <v>3600</v>
      </c>
      <c r="G13396">
        <v>213353733</v>
      </c>
      <c r="I13396" t="s">
        <v>3601</v>
      </c>
      <c r="J13396" t="s">
        <v>7259</v>
      </c>
      <c r="K13396" t="s">
        <v>3688</v>
      </c>
      <c r="L13396" t="s">
        <v>13742</v>
      </c>
      <c r="P13396">
        <v>10.5</v>
      </c>
      <c r="Q13396">
        <v>16</v>
      </c>
      <c r="R13396">
        <v>9</v>
      </c>
      <c r="S13396" t="b">
        <v>0</v>
      </c>
      <c r="T13396" t="b">
        <v>0</v>
      </c>
      <c r="U13396" t="b">
        <v>1</v>
      </c>
      <c r="V13396">
        <v>18200</v>
      </c>
      <c r="W13396">
        <v>12800</v>
      </c>
      <c r="X13396">
        <v>2.5</v>
      </c>
      <c r="Y13396">
        <v>12990</v>
      </c>
      <c r="Z13396">
        <v>2.63</v>
      </c>
    </row>
    <row r="13397" spans="1:26">
      <c r="A13397">
        <v>213353734</v>
      </c>
      <c r="B13397" t="s">
        <v>13066</v>
      </c>
      <c r="C13397" t="s">
        <v>3597</v>
      </c>
      <c r="D13397" t="s">
        <v>3637</v>
      </c>
      <c r="E13397" t="s">
        <v>3857</v>
      </c>
      <c r="F13397" t="s">
        <v>3600</v>
      </c>
      <c r="G13397">
        <v>213353734</v>
      </c>
      <c r="I13397" t="s">
        <v>3601</v>
      </c>
      <c r="J13397" t="s">
        <v>7259</v>
      </c>
      <c r="K13397" t="s">
        <v>3688</v>
      </c>
      <c r="L13397" t="s">
        <v>13742</v>
      </c>
      <c r="P13397">
        <v>10.5</v>
      </c>
      <c r="Q13397">
        <v>16</v>
      </c>
      <c r="R13397">
        <v>9</v>
      </c>
      <c r="S13397" t="b">
        <v>0</v>
      </c>
      <c r="T13397" t="b">
        <v>0</v>
      </c>
      <c r="U13397" t="b">
        <v>1</v>
      </c>
      <c r="V13397">
        <v>18200</v>
      </c>
      <c r="W13397">
        <v>12800</v>
      </c>
      <c r="X13397">
        <v>2.5</v>
      </c>
      <c r="Y13397">
        <v>12990</v>
      </c>
      <c r="Z13397">
        <v>2.63</v>
      </c>
    </row>
    <row r="13398" spans="1:26">
      <c r="A13398">
        <v>213353735</v>
      </c>
      <c r="B13398" t="s">
        <v>13066</v>
      </c>
      <c r="C13398" t="s">
        <v>3597</v>
      </c>
      <c r="D13398" t="s">
        <v>3637</v>
      </c>
      <c r="E13398" t="s">
        <v>3861</v>
      </c>
      <c r="F13398" t="s">
        <v>3600</v>
      </c>
      <c r="G13398">
        <v>213353735</v>
      </c>
      <c r="I13398" t="s">
        <v>3601</v>
      </c>
      <c r="J13398" t="s">
        <v>7259</v>
      </c>
      <c r="K13398" t="s">
        <v>3688</v>
      </c>
      <c r="L13398" t="s">
        <v>13742</v>
      </c>
      <c r="P13398">
        <v>10.5</v>
      </c>
      <c r="Q13398">
        <v>16</v>
      </c>
      <c r="R13398">
        <v>9</v>
      </c>
      <c r="S13398" t="b">
        <v>0</v>
      </c>
      <c r="T13398" t="b">
        <v>0</v>
      </c>
      <c r="U13398" t="b">
        <v>1</v>
      </c>
      <c r="V13398">
        <v>18200</v>
      </c>
      <c r="W13398">
        <v>12800</v>
      </c>
      <c r="X13398">
        <v>2.5</v>
      </c>
      <c r="Y13398">
        <v>12990</v>
      </c>
      <c r="Z13398">
        <v>2.63</v>
      </c>
    </row>
    <row r="13399" spans="1:26">
      <c r="A13399">
        <v>213353736</v>
      </c>
      <c r="B13399" t="s">
        <v>13066</v>
      </c>
      <c r="C13399" t="s">
        <v>3597</v>
      </c>
      <c r="D13399" t="s">
        <v>3637</v>
      </c>
      <c r="E13399" t="s">
        <v>3860</v>
      </c>
      <c r="F13399" t="s">
        <v>3600</v>
      </c>
      <c r="G13399">
        <v>213353736</v>
      </c>
      <c r="I13399" t="s">
        <v>3601</v>
      </c>
      <c r="J13399" t="s">
        <v>7259</v>
      </c>
      <c r="K13399" t="s">
        <v>3688</v>
      </c>
      <c r="L13399" t="s">
        <v>13742</v>
      </c>
      <c r="P13399">
        <v>10.5</v>
      </c>
      <c r="Q13399">
        <v>16</v>
      </c>
      <c r="R13399">
        <v>9</v>
      </c>
      <c r="S13399" t="b">
        <v>0</v>
      </c>
      <c r="T13399" t="b">
        <v>0</v>
      </c>
      <c r="U13399" t="b">
        <v>1</v>
      </c>
      <c r="V13399">
        <v>18200</v>
      </c>
      <c r="W13399">
        <v>12800</v>
      </c>
      <c r="X13399">
        <v>2.5</v>
      </c>
      <c r="Y13399">
        <v>12990</v>
      </c>
      <c r="Z13399">
        <v>2.63</v>
      </c>
    </row>
    <row r="13400" spans="1:26">
      <c r="A13400">
        <v>213353737</v>
      </c>
      <c r="B13400" t="s">
        <v>13066</v>
      </c>
      <c r="C13400" t="s">
        <v>3597</v>
      </c>
      <c r="D13400" t="s">
        <v>3637</v>
      </c>
      <c r="E13400" t="s">
        <v>3637</v>
      </c>
      <c r="F13400" t="s">
        <v>3600</v>
      </c>
      <c r="G13400">
        <v>213353737</v>
      </c>
      <c r="I13400" t="s">
        <v>3601</v>
      </c>
      <c r="J13400" t="s">
        <v>10394</v>
      </c>
      <c r="K13400" t="s">
        <v>3688</v>
      </c>
      <c r="L13400" t="s">
        <v>13496</v>
      </c>
      <c r="P13400">
        <v>10.5</v>
      </c>
      <c r="Q13400">
        <v>16</v>
      </c>
      <c r="R13400">
        <v>8.5</v>
      </c>
      <c r="S13400" t="b">
        <v>0</v>
      </c>
      <c r="T13400" t="b">
        <v>0</v>
      </c>
      <c r="U13400" t="b">
        <v>1</v>
      </c>
      <c r="V13400">
        <v>18100</v>
      </c>
      <c r="W13400">
        <v>12500</v>
      </c>
      <c r="X13400">
        <v>2.44</v>
      </c>
      <c r="Y13400">
        <v>12680</v>
      </c>
      <c r="Z13400">
        <v>2.56</v>
      </c>
    </row>
    <row r="13401" spans="1:26">
      <c r="A13401">
        <v>213353738</v>
      </c>
      <c r="B13401" t="s">
        <v>13066</v>
      </c>
      <c r="C13401" t="s">
        <v>3597</v>
      </c>
      <c r="D13401" t="s">
        <v>3637</v>
      </c>
      <c r="E13401" t="s">
        <v>10374</v>
      </c>
      <c r="F13401" t="s">
        <v>3600</v>
      </c>
      <c r="G13401">
        <v>213353738</v>
      </c>
      <c r="I13401" t="s">
        <v>3601</v>
      </c>
      <c r="J13401" t="s">
        <v>10394</v>
      </c>
      <c r="K13401" t="s">
        <v>3688</v>
      </c>
      <c r="L13401" t="s">
        <v>13496</v>
      </c>
      <c r="P13401">
        <v>10.5</v>
      </c>
      <c r="Q13401">
        <v>16</v>
      </c>
      <c r="R13401">
        <v>8.5</v>
      </c>
      <c r="S13401" t="b">
        <v>0</v>
      </c>
      <c r="T13401" t="b">
        <v>0</v>
      </c>
      <c r="U13401" t="b">
        <v>1</v>
      </c>
      <c r="V13401">
        <v>18100</v>
      </c>
      <c r="W13401">
        <v>12500</v>
      </c>
      <c r="X13401">
        <v>2.44</v>
      </c>
      <c r="Y13401">
        <v>12680</v>
      </c>
      <c r="Z13401">
        <v>2.56</v>
      </c>
    </row>
    <row r="13402" spans="1:26">
      <c r="A13402">
        <v>213353739</v>
      </c>
      <c r="B13402" t="s">
        <v>13066</v>
      </c>
      <c r="C13402" t="s">
        <v>3597</v>
      </c>
      <c r="D13402" t="s">
        <v>3637</v>
      </c>
      <c r="E13402" t="s">
        <v>3862</v>
      </c>
      <c r="F13402" t="s">
        <v>3600</v>
      </c>
      <c r="G13402">
        <v>213353739</v>
      </c>
      <c r="I13402" t="s">
        <v>3601</v>
      </c>
      <c r="J13402" t="s">
        <v>7259</v>
      </c>
      <c r="K13402" t="s">
        <v>3688</v>
      </c>
      <c r="L13402" t="s">
        <v>13495</v>
      </c>
      <c r="P13402">
        <v>10.5</v>
      </c>
      <c r="Q13402">
        <v>16</v>
      </c>
      <c r="R13402">
        <v>8.5</v>
      </c>
      <c r="S13402" t="b">
        <v>0</v>
      </c>
      <c r="T13402" t="b">
        <v>0</v>
      </c>
      <c r="U13402" t="b">
        <v>1</v>
      </c>
      <c r="V13402">
        <v>18100</v>
      </c>
      <c r="W13402">
        <v>12500</v>
      </c>
      <c r="X13402">
        <v>2.44</v>
      </c>
      <c r="Y13402">
        <v>12680</v>
      </c>
      <c r="Z13402">
        <v>2.56</v>
      </c>
    </row>
    <row r="13403" spans="1:26">
      <c r="A13403">
        <v>213353740</v>
      </c>
      <c r="B13403" t="s">
        <v>13066</v>
      </c>
      <c r="C13403" t="s">
        <v>3597</v>
      </c>
      <c r="D13403" t="s">
        <v>3637</v>
      </c>
      <c r="E13403" t="s">
        <v>3854</v>
      </c>
      <c r="F13403" t="s">
        <v>3600</v>
      </c>
      <c r="G13403">
        <v>213353740</v>
      </c>
      <c r="I13403" t="s">
        <v>3601</v>
      </c>
      <c r="J13403" t="s">
        <v>7259</v>
      </c>
      <c r="K13403" t="s">
        <v>3688</v>
      </c>
      <c r="L13403" t="s">
        <v>13495</v>
      </c>
      <c r="P13403">
        <v>10.5</v>
      </c>
      <c r="Q13403">
        <v>16</v>
      </c>
      <c r="R13403">
        <v>8.5</v>
      </c>
      <c r="S13403" t="b">
        <v>0</v>
      </c>
      <c r="T13403" t="b">
        <v>0</v>
      </c>
      <c r="U13403" t="b">
        <v>1</v>
      </c>
      <c r="V13403">
        <v>18100</v>
      </c>
      <c r="W13403">
        <v>12500</v>
      </c>
      <c r="X13403">
        <v>2.44</v>
      </c>
      <c r="Y13403">
        <v>12680</v>
      </c>
      <c r="Z13403">
        <v>2.56</v>
      </c>
    </row>
    <row r="13404" spans="1:26">
      <c r="A13404">
        <v>213353741</v>
      </c>
      <c r="B13404" t="s">
        <v>13066</v>
      </c>
      <c r="C13404" t="s">
        <v>3597</v>
      </c>
      <c r="D13404" t="s">
        <v>3637</v>
      </c>
      <c r="E13404" t="s">
        <v>3856</v>
      </c>
      <c r="F13404" t="s">
        <v>3600</v>
      </c>
      <c r="G13404">
        <v>213353741</v>
      </c>
      <c r="I13404" t="s">
        <v>3601</v>
      </c>
      <c r="J13404" t="s">
        <v>7259</v>
      </c>
      <c r="K13404" t="s">
        <v>3688</v>
      </c>
      <c r="L13404" t="s">
        <v>13495</v>
      </c>
      <c r="P13404">
        <v>10.5</v>
      </c>
      <c r="Q13404">
        <v>16</v>
      </c>
      <c r="R13404">
        <v>8.5</v>
      </c>
      <c r="S13404" t="b">
        <v>0</v>
      </c>
      <c r="T13404" t="b">
        <v>0</v>
      </c>
      <c r="U13404" t="b">
        <v>1</v>
      </c>
      <c r="V13404">
        <v>18100</v>
      </c>
      <c r="W13404">
        <v>12500</v>
      </c>
      <c r="X13404">
        <v>2.44</v>
      </c>
      <c r="Y13404">
        <v>12680</v>
      </c>
      <c r="Z13404">
        <v>2.56</v>
      </c>
    </row>
    <row r="13405" spans="1:26">
      <c r="A13405">
        <v>213353742</v>
      </c>
      <c r="B13405" t="s">
        <v>13066</v>
      </c>
      <c r="C13405" t="s">
        <v>3597</v>
      </c>
      <c r="D13405" t="s">
        <v>3637</v>
      </c>
      <c r="E13405" t="s">
        <v>3855</v>
      </c>
      <c r="F13405" t="s">
        <v>3600</v>
      </c>
      <c r="G13405">
        <v>213353742</v>
      </c>
      <c r="I13405" t="s">
        <v>3601</v>
      </c>
      <c r="J13405" t="s">
        <v>7259</v>
      </c>
      <c r="K13405" t="s">
        <v>3688</v>
      </c>
      <c r="L13405" t="s">
        <v>13495</v>
      </c>
      <c r="P13405">
        <v>10.5</v>
      </c>
      <c r="Q13405">
        <v>16</v>
      </c>
      <c r="R13405">
        <v>8.5</v>
      </c>
      <c r="S13405" t="b">
        <v>0</v>
      </c>
      <c r="T13405" t="b">
        <v>0</v>
      </c>
      <c r="U13405" t="b">
        <v>1</v>
      </c>
      <c r="V13405">
        <v>18100</v>
      </c>
      <c r="W13405">
        <v>12500</v>
      </c>
      <c r="X13405">
        <v>2.44</v>
      </c>
      <c r="Y13405">
        <v>12680</v>
      </c>
      <c r="Z13405">
        <v>2.56</v>
      </c>
    </row>
    <row r="13406" spans="1:26">
      <c r="A13406">
        <v>213353743</v>
      </c>
      <c r="B13406" t="s">
        <v>13066</v>
      </c>
      <c r="C13406" t="s">
        <v>3597</v>
      </c>
      <c r="D13406" t="s">
        <v>3637</v>
      </c>
      <c r="E13406" t="s">
        <v>3858</v>
      </c>
      <c r="F13406" t="s">
        <v>3600</v>
      </c>
      <c r="G13406">
        <v>213353743</v>
      </c>
      <c r="I13406" t="s">
        <v>3601</v>
      </c>
      <c r="J13406" t="s">
        <v>7259</v>
      </c>
      <c r="K13406" t="s">
        <v>3688</v>
      </c>
      <c r="L13406" t="s">
        <v>13495</v>
      </c>
      <c r="P13406">
        <v>10.5</v>
      </c>
      <c r="Q13406">
        <v>16</v>
      </c>
      <c r="R13406">
        <v>8.5</v>
      </c>
      <c r="S13406" t="b">
        <v>0</v>
      </c>
      <c r="T13406" t="b">
        <v>0</v>
      </c>
      <c r="U13406" t="b">
        <v>1</v>
      </c>
      <c r="V13406">
        <v>18100</v>
      </c>
      <c r="W13406">
        <v>12500</v>
      </c>
      <c r="X13406">
        <v>2.44</v>
      </c>
      <c r="Y13406">
        <v>12680</v>
      </c>
      <c r="Z13406">
        <v>2.56</v>
      </c>
    </row>
    <row r="13407" spans="1:26">
      <c r="A13407">
        <v>213353744</v>
      </c>
      <c r="B13407" t="s">
        <v>13066</v>
      </c>
      <c r="C13407" t="s">
        <v>3597</v>
      </c>
      <c r="D13407" t="s">
        <v>3637</v>
      </c>
      <c r="E13407" t="s">
        <v>3857</v>
      </c>
      <c r="F13407" t="s">
        <v>3600</v>
      </c>
      <c r="G13407">
        <v>213353744</v>
      </c>
      <c r="I13407" t="s">
        <v>3601</v>
      </c>
      <c r="J13407" t="s">
        <v>7259</v>
      </c>
      <c r="K13407" t="s">
        <v>3688</v>
      </c>
      <c r="L13407" t="s">
        <v>13495</v>
      </c>
      <c r="P13407">
        <v>10.5</v>
      </c>
      <c r="Q13407">
        <v>16</v>
      </c>
      <c r="R13407">
        <v>8.5</v>
      </c>
      <c r="S13407" t="b">
        <v>0</v>
      </c>
      <c r="T13407" t="b">
        <v>0</v>
      </c>
      <c r="U13407" t="b">
        <v>1</v>
      </c>
      <c r="V13407">
        <v>18100</v>
      </c>
      <c r="W13407">
        <v>12500</v>
      </c>
      <c r="X13407">
        <v>2.44</v>
      </c>
      <c r="Y13407">
        <v>12680</v>
      </c>
      <c r="Z13407">
        <v>2.56</v>
      </c>
    </row>
    <row r="13408" spans="1:26">
      <c r="A13408">
        <v>213353745</v>
      </c>
      <c r="B13408" t="s">
        <v>13066</v>
      </c>
      <c r="C13408" t="s">
        <v>3597</v>
      </c>
      <c r="D13408" t="s">
        <v>3637</v>
      </c>
      <c r="E13408" t="s">
        <v>3861</v>
      </c>
      <c r="F13408" t="s">
        <v>3600</v>
      </c>
      <c r="G13408">
        <v>213353745</v>
      </c>
      <c r="I13408" t="s">
        <v>3601</v>
      </c>
      <c r="J13408" t="s">
        <v>7259</v>
      </c>
      <c r="K13408" t="s">
        <v>3688</v>
      </c>
      <c r="L13408" t="s">
        <v>13495</v>
      </c>
      <c r="P13408">
        <v>10.5</v>
      </c>
      <c r="Q13408">
        <v>16</v>
      </c>
      <c r="R13408">
        <v>8.5</v>
      </c>
      <c r="S13408" t="b">
        <v>0</v>
      </c>
      <c r="T13408" t="b">
        <v>0</v>
      </c>
      <c r="U13408" t="b">
        <v>1</v>
      </c>
      <c r="V13408">
        <v>18100</v>
      </c>
      <c r="W13408">
        <v>12500</v>
      </c>
      <c r="X13408">
        <v>2.44</v>
      </c>
      <c r="Y13408">
        <v>12680</v>
      </c>
      <c r="Z13408">
        <v>2.56</v>
      </c>
    </row>
    <row r="13409" spans="1:26">
      <c r="A13409">
        <v>213353746</v>
      </c>
      <c r="B13409" t="s">
        <v>13066</v>
      </c>
      <c r="C13409" t="s">
        <v>3597</v>
      </c>
      <c r="D13409" t="s">
        <v>3637</v>
      </c>
      <c r="E13409" t="s">
        <v>3860</v>
      </c>
      <c r="F13409" t="s">
        <v>3600</v>
      </c>
      <c r="G13409">
        <v>213353746</v>
      </c>
      <c r="I13409" t="s">
        <v>3601</v>
      </c>
      <c r="J13409" t="s">
        <v>7259</v>
      </c>
      <c r="K13409" t="s">
        <v>3688</v>
      </c>
      <c r="L13409" t="s">
        <v>13495</v>
      </c>
      <c r="P13409">
        <v>10.5</v>
      </c>
      <c r="Q13409">
        <v>16</v>
      </c>
      <c r="R13409">
        <v>8.5</v>
      </c>
      <c r="S13409" t="b">
        <v>0</v>
      </c>
      <c r="T13409" t="b">
        <v>0</v>
      </c>
      <c r="U13409" t="b">
        <v>1</v>
      </c>
      <c r="V13409">
        <v>18100</v>
      </c>
      <c r="W13409">
        <v>12500</v>
      </c>
      <c r="X13409">
        <v>2.44</v>
      </c>
      <c r="Y13409">
        <v>12680</v>
      </c>
      <c r="Z13409">
        <v>2.56</v>
      </c>
    </row>
    <row r="13410" spans="1:26">
      <c r="A13410">
        <v>213353717</v>
      </c>
      <c r="B13410" t="s">
        <v>13066</v>
      </c>
      <c r="C13410" t="s">
        <v>3597</v>
      </c>
      <c r="D13410" t="s">
        <v>3637</v>
      </c>
      <c r="E13410" t="s">
        <v>3637</v>
      </c>
      <c r="F13410" t="s">
        <v>3600</v>
      </c>
      <c r="G13410">
        <v>213353717</v>
      </c>
      <c r="I13410" t="s">
        <v>3601</v>
      </c>
      <c r="J13410" t="s">
        <v>13215</v>
      </c>
      <c r="K13410" t="s">
        <v>3688</v>
      </c>
      <c r="L13410" t="s">
        <v>13496</v>
      </c>
      <c r="P13410">
        <v>10</v>
      </c>
      <c r="Q13410">
        <v>16.5</v>
      </c>
      <c r="R13410">
        <v>7.8</v>
      </c>
      <c r="S13410" t="b">
        <v>0</v>
      </c>
      <c r="T13410" t="b">
        <v>0</v>
      </c>
      <c r="U13410" t="b">
        <v>0</v>
      </c>
      <c r="V13410">
        <v>17600</v>
      </c>
      <c r="W13410">
        <v>11600</v>
      </c>
      <c r="X13410">
        <v>2.52</v>
      </c>
      <c r="Y13410">
        <v>11730</v>
      </c>
      <c r="Z13410">
        <v>2.62</v>
      </c>
    </row>
    <row r="13411" spans="1:26">
      <c r="A13411">
        <v>213353718</v>
      </c>
      <c r="B13411" t="s">
        <v>13066</v>
      </c>
      <c r="C13411" t="s">
        <v>3597</v>
      </c>
      <c r="D13411" t="s">
        <v>3637</v>
      </c>
      <c r="E13411" t="s">
        <v>10374</v>
      </c>
      <c r="F13411" t="s">
        <v>3600</v>
      </c>
      <c r="G13411">
        <v>213353718</v>
      </c>
      <c r="I13411" t="s">
        <v>3601</v>
      </c>
      <c r="J13411" t="s">
        <v>13215</v>
      </c>
      <c r="K13411" t="s">
        <v>3688</v>
      </c>
      <c r="L13411" t="s">
        <v>13496</v>
      </c>
      <c r="P13411">
        <v>10</v>
      </c>
      <c r="Q13411">
        <v>16.5</v>
      </c>
      <c r="R13411">
        <v>7.8</v>
      </c>
      <c r="S13411" t="b">
        <v>0</v>
      </c>
      <c r="T13411" t="b">
        <v>0</v>
      </c>
      <c r="U13411" t="b">
        <v>0</v>
      </c>
      <c r="V13411">
        <v>17600</v>
      </c>
      <c r="W13411">
        <v>11600</v>
      </c>
      <c r="X13411">
        <v>2.52</v>
      </c>
      <c r="Y13411">
        <v>11730</v>
      </c>
      <c r="Z13411">
        <v>2.62</v>
      </c>
    </row>
    <row r="13412" spans="1:26">
      <c r="A13412">
        <v>213353719</v>
      </c>
      <c r="B13412" t="s">
        <v>13066</v>
      </c>
      <c r="C13412" t="s">
        <v>3597</v>
      </c>
      <c r="D13412" t="s">
        <v>3637</v>
      </c>
      <c r="E13412" t="s">
        <v>3862</v>
      </c>
      <c r="F13412" t="s">
        <v>3600</v>
      </c>
      <c r="G13412">
        <v>213353719</v>
      </c>
      <c r="I13412" t="s">
        <v>3601</v>
      </c>
      <c r="J13412" t="s">
        <v>7257</v>
      </c>
      <c r="K13412" t="s">
        <v>3688</v>
      </c>
      <c r="L13412" t="s">
        <v>13495</v>
      </c>
      <c r="P13412">
        <v>10</v>
      </c>
      <c r="Q13412">
        <v>16.5</v>
      </c>
      <c r="R13412">
        <v>7.8</v>
      </c>
      <c r="S13412" t="b">
        <v>0</v>
      </c>
      <c r="T13412" t="b">
        <v>0</v>
      </c>
      <c r="U13412" t="b">
        <v>0</v>
      </c>
      <c r="V13412">
        <v>17600</v>
      </c>
      <c r="W13412">
        <v>11600</v>
      </c>
      <c r="X13412">
        <v>2.52</v>
      </c>
      <c r="Y13412">
        <v>11730</v>
      </c>
      <c r="Z13412">
        <v>2.62</v>
      </c>
    </row>
    <row r="13413" spans="1:26">
      <c r="A13413">
        <v>213353720</v>
      </c>
      <c r="B13413" t="s">
        <v>13066</v>
      </c>
      <c r="C13413" t="s">
        <v>3597</v>
      </c>
      <c r="D13413" t="s">
        <v>3637</v>
      </c>
      <c r="E13413" t="s">
        <v>3854</v>
      </c>
      <c r="F13413" t="s">
        <v>3600</v>
      </c>
      <c r="G13413">
        <v>213353720</v>
      </c>
      <c r="I13413" t="s">
        <v>3601</v>
      </c>
      <c r="J13413" t="s">
        <v>7257</v>
      </c>
      <c r="K13413" t="s">
        <v>3688</v>
      </c>
      <c r="L13413" t="s">
        <v>13495</v>
      </c>
      <c r="P13413">
        <v>10</v>
      </c>
      <c r="Q13413">
        <v>16.5</v>
      </c>
      <c r="R13413">
        <v>7.8</v>
      </c>
      <c r="S13413" t="b">
        <v>0</v>
      </c>
      <c r="T13413" t="b">
        <v>0</v>
      </c>
      <c r="U13413" t="b">
        <v>0</v>
      </c>
      <c r="V13413">
        <v>17600</v>
      </c>
      <c r="W13413">
        <v>11600</v>
      </c>
      <c r="X13413">
        <v>2.52</v>
      </c>
      <c r="Y13413">
        <v>11730</v>
      </c>
      <c r="Z13413">
        <v>2.62</v>
      </c>
    </row>
    <row r="13414" spans="1:26">
      <c r="A13414">
        <v>213353721</v>
      </c>
      <c r="B13414" t="s">
        <v>13066</v>
      </c>
      <c r="C13414" t="s">
        <v>3597</v>
      </c>
      <c r="D13414" t="s">
        <v>3637</v>
      </c>
      <c r="E13414" t="s">
        <v>3856</v>
      </c>
      <c r="F13414" t="s">
        <v>3600</v>
      </c>
      <c r="G13414">
        <v>213353721</v>
      </c>
      <c r="I13414" t="s">
        <v>3601</v>
      </c>
      <c r="J13414" t="s">
        <v>7257</v>
      </c>
      <c r="K13414" t="s">
        <v>3688</v>
      </c>
      <c r="L13414" t="s">
        <v>13495</v>
      </c>
      <c r="P13414">
        <v>10</v>
      </c>
      <c r="Q13414">
        <v>16.5</v>
      </c>
      <c r="R13414">
        <v>7.8</v>
      </c>
      <c r="S13414" t="b">
        <v>0</v>
      </c>
      <c r="T13414" t="b">
        <v>0</v>
      </c>
      <c r="U13414" t="b">
        <v>0</v>
      </c>
      <c r="V13414">
        <v>17600</v>
      </c>
      <c r="W13414">
        <v>11600</v>
      </c>
      <c r="X13414">
        <v>2.52</v>
      </c>
      <c r="Y13414">
        <v>11730</v>
      </c>
      <c r="Z13414">
        <v>2.62</v>
      </c>
    </row>
    <row r="13415" spans="1:26">
      <c r="A13415">
        <v>213353722</v>
      </c>
      <c r="B13415" t="s">
        <v>13066</v>
      </c>
      <c r="C13415" t="s">
        <v>3597</v>
      </c>
      <c r="D13415" t="s">
        <v>3637</v>
      </c>
      <c r="E13415" t="s">
        <v>3855</v>
      </c>
      <c r="F13415" t="s">
        <v>3600</v>
      </c>
      <c r="G13415">
        <v>213353722</v>
      </c>
      <c r="I13415" t="s">
        <v>3601</v>
      </c>
      <c r="J13415" t="s">
        <v>7257</v>
      </c>
      <c r="K13415" t="s">
        <v>3688</v>
      </c>
      <c r="L13415" t="s">
        <v>13495</v>
      </c>
      <c r="P13415">
        <v>10</v>
      </c>
      <c r="Q13415">
        <v>16.5</v>
      </c>
      <c r="R13415">
        <v>7.8</v>
      </c>
      <c r="S13415" t="b">
        <v>0</v>
      </c>
      <c r="T13415" t="b">
        <v>0</v>
      </c>
      <c r="U13415" t="b">
        <v>0</v>
      </c>
      <c r="V13415">
        <v>17600</v>
      </c>
      <c r="W13415">
        <v>11600</v>
      </c>
      <c r="X13415">
        <v>2.52</v>
      </c>
      <c r="Y13415">
        <v>11730</v>
      </c>
      <c r="Z13415">
        <v>2.62</v>
      </c>
    </row>
    <row r="13416" spans="1:26">
      <c r="A13416">
        <v>213353723</v>
      </c>
      <c r="B13416" t="s">
        <v>13066</v>
      </c>
      <c r="C13416" t="s">
        <v>3597</v>
      </c>
      <c r="D13416" t="s">
        <v>3637</v>
      </c>
      <c r="E13416" t="s">
        <v>3858</v>
      </c>
      <c r="F13416" t="s">
        <v>3600</v>
      </c>
      <c r="G13416">
        <v>213353723</v>
      </c>
      <c r="I13416" t="s">
        <v>3601</v>
      </c>
      <c r="J13416" t="s">
        <v>7257</v>
      </c>
      <c r="K13416" t="s">
        <v>3688</v>
      </c>
      <c r="L13416" t="s">
        <v>13495</v>
      </c>
      <c r="P13416">
        <v>10</v>
      </c>
      <c r="Q13416">
        <v>16.5</v>
      </c>
      <c r="R13416">
        <v>7.8</v>
      </c>
      <c r="S13416" t="b">
        <v>0</v>
      </c>
      <c r="T13416" t="b">
        <v>0</v>
      </c>
      <c r="U13416" t="b">
        <v>0</v>
      </c>
      <c r="V13416">
        <v>17600</v>
      </c>
      <c r="W13416">
        <v>11600</v>
      </c>
      <c r="X13416">
        <v>2.52</v>
      </c>
      <c r="Y13416">
        <v>11730</v>
      </c>
      <c r="Z13416">
        <v>2.62</v>
      </c>
    </row>
    <row r="13417" spans="1:26">
      <c r="A13417">
        <v>213353724</v>
      </c>
      <c r="B13417" t="s">
        <v>13066</v>
      </c>
      <c r="C13417" t="s">
        <v>3597</v>
      </c>
      <c r="D13417" t="s">
        <v>3637</v>
      </c>
      <c r="E13417" t="s">
        <v>3857</v>
      </c>
      <c r="F13417" t="s">
        <v>3600</v>
      </c>
      <c r="G13417">
        <v>213353724</v>
      </c>
      <c r="I13417" t="s">
        <v>3601</v>
      </c>
      <c r="J13417" t="s">
        <v>7257</v>
      </c>
      <c r="K13417" t="s">
        <v>3688</v>
      </c>
      <c r="L13417" t="s">
        <v>13495</v>
      </c>
      <c r="P13417">
        <v>10</v>
      </c>
      <c r="Q13417">
        <v>16.5</v>
      </c>
      <c r="R13417">
        <v>7.8</v>
      </c>
      <c r="S13417" t="b">
        <v>0</v>
      </c>
      <c r="T13417" t="b">
        <v>0</v>
      </c>
      <c r="U13417" t="b">
        <v>0</v>
      </c>
      <c r="V13417">
        <v>17600</v>
      </c>
      <c r="W13417">
        <v>11600</v>
      </c>
      <c r="X13417">
        <v>2.52</v>
      </c>
      <c r="Y13417">
        <v>11730</v>
      </c>
      <c r="Z13417">
        <v>2.62</v>
      </c>
    </row>
    <row r="13418" spans="1:26">
      <c r="A13418">
        <v>213353725</v>
      </c>
      <c r="B13418" t="s">
        <v>13066</v>
      </c>
      <c r="C13418" t="s">
        <v>3597</v>
      </c>
      <c r="D13418" t="s">
        <v>3637</v>
      </c>
      <c r="E13418" t="s">
        <v>3861</v>
      </c>
      <c r="F13418" t="s">
        <v>3600</v>
      </c>
      <c r="G13418">
        <v>213353725</v>
      </c>
      <c r="I13418" t="s">
        <v>3601</v>
      </c>
      <c r="J13418" t="s">
        <v>7257</v>
      </c>
      <c r="K13418" t="s">
        <v>3688</v>
      </c>
      <c r="L13418" t="s">
        <v>13495</v>
      </c>
      <c r="P13418">
        <v>10</v>
      </c>
      <c r="Q13418">
        <v>16.5</v>
      </c>
      <c r="R13418">
        <v>7.8</v>
      </c>
      <c r="S13418" t="b">
        <v>0</v>
      </c>
      <c r="T13418" t="b">
        <v>0</v>
      </c>
      <c r="U13418" t="b">
        <v>0</v>
      </c>
      <c r="V13418">
        <v>17600</v>
      </c>
      <c r="W13418">
        <v>11600</v>
      </c>
      <c r="X13418">
        <v>2.52</v>
      </c>
      <c r="Y13418">
        <v>11730</v>
      </c>
      <c r="Z13418">
        <v>2.62</v>
      </c>
    </row>
    <row r="13419" spans="1:26">
      <c r="A13419">
        <v>213353726</v>
      </c>
      <c r="B13419" t="s">
        <v>13066</v>
      </c>
      <c r="C13419" t="s">
        <v>3597</v>
      </c>
      <c r="D13419" t="s">
        <v>3637</v>
      </c>
      <c r="E13419" t="s">
        <v>3860</v>
      </c>
      <c r="F13419" t="s">
        <v>3600</v>
      </c>
      <c r="G13419">
        <v>213353726</v>
      </c>
      <c r="I13419" t="s">
        <v>3601</v>
      </c>
      <c r="J13419" t="s">
        <v>7257</v>
      </c>
      <c r="K13419" t="s">
        <v>3688</v>
      </c>
      <c r="L13419" t="s">
        <v>13495</v>
      </c>
      <c r="P13419">
        <v>10</v>
      </c>
      <c r="Q13419">
        <v>16.5</v>
      </c>
      <c r="R13419">
        <v>7.8</v>
      </c>
      <c r="S13419" t="b">
        <v>0</v>
      </c>
      <c r="T13419" t="b">
        <v>0</v>
      </c>
      <c r="U13419" t="b">
        <v>0</v>
      </c>
      <c r="V13419">
        <v>17600</v>
      </c>
      <c r="W13419">
        <v>11600</v>
      </c>
      <c r="X13419">
        <v>2.52</v>
      </c>
      <c r="Y13419">
        <v>11730</v>
      </c>
      <c r="Z13419">
        <v>2.62</v>
      </c>
    </row>
    <row r="13420" spans="1:26">
      <c r="A13420">
        <v>211239220</v>
      </c>
      <c r="B13420" t="s">
        <v>13066</v>
      </c>
      <c r="C13420" t="s">
        <v>3597</v>
      </c>
      <c r="D13420" t="s">
        <v>3637</v>
      </c>
      <c r="E13420" t="s">
        <v>3637</v>
      </c>
      <c r="F13420" t="s">
        <v>3600</v>
      </c>
      <c r="G13420">
        <v>211239220</v>
      </c>
      <c r="I13420" t="s">
        <v>3601</v>
      </c>
      <c r="J13420" t="s">
        <v>10365</v>
      </c>
      <c r="K13420" t="s">
        <v>3688</v>
      </c>
      <c r="L13420" t="s">
        <v>10395</v>
      </c>
      <c r="P13420">
        <v>10</v>
      </c>
      <c r="Q13420">
        <v>16</v>
      </c>
      <c r="R13420">
        <v>9</v>
      </c>
      <c r="S13420" t="b">
        <v>0</v>
      </c>
      <c r="T13420" t="b">
        <v>0</v>
      </c>
      <c r="U13420" t="b">
        <v>1</v>
      </c>
      <c r="V13420">
        <v>24000</v>
      </c>
      <c r="W13420">
        <v>19200</v>
      </c>
      <c r="X13420">
        <v>2.56</v>
      </c>
      <c r="Y13420">
        <v>19470</v>
      </c>
      <c r="Z13420">
        <v>2.69</v>
      </c>
    </row>
    <row r="13421" spans="1:26">
      <c r="A13421">
        <v>211239221</v>
      </c>
      <c r="B13421" t="s">
        <v>13066</v>
      </c>
      <c r="C13421" t="s">
        <v>3597</v>
      </c>
      <c r="D13421" t="s">
        <v>3637</v>
      </c>
      <c r="E13421" t="s">
        <v>10374</v>
      </c>
      <c r="F13421" t="s">
        <v>3600</v>
      </c>
      <c r="G13421">
        <v>211239221</v>
      </c>
      <c r="I13421" t="s">
        <v>3601</v>
      </c>
      <c r="J13421" t="s">
        <v>10365</v>
      </c>
      <c r="K13421" t="s">
        <v>3688</v>
      </c>
      <c r="L13421" t="s">
        <v>10395</v>
      </c>
      <c r="P13421">
        <v>10</v>
      </c>
      <c r="Q13421">
        <v>16</v>
      </c>
      <c r="R13421">
        <v>9</v>
      </c>
      <c r="S13421" t="b">
        <v>0</v>
      </c>
      <c r="T13421" t="b">
        <v>0</v>
      </c>
      <c r="U13421" t="b">
        <v>1</v>
      </c>
      <c r="V13421">
        <v>24000</v>
      </c>
      <c r="W13421">
        <v>19200</v>
      </c>
      <c r="X13421">
        <v>2.56</v>
      </c>
      <c r="Y13421">
        <v>19470</v>
      </c>
      <c r="Z13421">
        <v>2.69</v>
      </c>
    </row>
    <row r="13422" spans="1:26">
      <c r="A13422">
        <v>211239222</v>
      </c>
      <c r="B13422" t="s">
        <v>13066</v>
      </c>
      <c r="C13422" t="s">
        <v>3597</v>
      </c>
      <c r="D13422" t="s">
        <v>3637</v>
      </c>
      <c r="E13422" t="s">
        <v>10375</v>
      </c>
      <c r="F13422" t="s">
        <v>3600</v>
      </c>
      <c r="G13422">
        <v>211239222</v>
      </c>
      <c r="I13422" t="s">
        <v>3601</v>
      </c>
      <c r="J13422" t="s">
        <v>10365</v>
      </c>
      <c r="K13422" t="s">
        <v>3688</v>
      </c>
      <c r="L13422" t="s">
        <v>10395</v>
      </c>
      <c r="P13422">
        <v>10</v>
      </c>
      <c r="Q13422">
        <v>16</v>
      </c>
      <c r="R13422">
        <v>9</v>
      </c>
      <c r="S13422" t="b">
        <v>0</v>
      </c>
      <c r="T13422" t="b">
        <v>0</v>
      </c>
      <c r="U13422" t="b">
        <v>1</v>
      </c>
      <c r="V13422">
        <v>24000</v>
      </c>
      <c r="W13422">
        <v>19200</v>
      </c>
      <c r="X13422">
        <v>2.56</v>
      </c>
      <c r="Y13422">
        <v>19470</v>
      </c>
      <c r="Z13422">
        <v>2.69</v>
      </c>
    </row>
    <row r="13423" spans="1:26">
      <c r="A13423">
        <v>211239223</v>
      </c>
      <c r="B13423" t="s">
        <v>10364</v>
      </c>
      <c r="C13423" t="s">
        <v>3597</v>
      </c>
      <c r="D13423" t="s">
        <v>3637</v>
      </c>
      <c r="E13423" t="s">
        <v>3862</v>
      </c>
      <c r="F13423" t="s">
        <v>3600</v>
      </c>
      <c r="G13423">
        <v>211239223</v>
      </c>
      <c r="I13423" t="s">
        <v>3601</v>
      </c>
      <c r="J13423" t="s">
        <v>7262</v>
      </c>
      <c r="K13423" t="s">
        <v>3688</v>
      </c>
      <c r="L13423" t="s">
        <v>10382</v>
      </c>
      <c r="P13423">
        <v>10</v>
      </c>
      <c r="Q13423">
        <v>16</v>
      </c>
      <c r="R13423">
        <v>9</v>
      </c>
      <c r="S13423" t="b">
        <v>0</v>
      </c>
      <c r="T13423" t="b">
        <v>0</v>
      </c>
      <c r="U13423" t="b">
        <v>1</v>
      </c>
      <c r="V13423">
        <v>24000</v>
      </c>
      <c r="W13423">
        <v>19200</v>
      </c>
      <c r="X13423">
        <v>2.56</v>
      </c>
      <c r="Y13423">
        <v>19470</v>
      </c>
      <c r="Z13423">
        <v>2.69</v>
      </c>
    </row>
    <row r="13424" spans="1:26">
      <c r="A13424">
        <v>211239224</v>
      </c>
      <c r="B13424" t="s">
        <v>10364</v>
      </c>
      <c r="C13424" t="s">
        <v>3597</v>
      </c>
      <c r="D13424" t="s">
        <v>3637</v>
      </c>
      <c r="E13424" t="s">
        <v>3854</v>
      </c>
      <c r="F13424" t="s">
        <v>3600</v>
      </c>
      <c r="G13424">
        <v>211239224</v>
      </c>
      <c r="I13424" t="s">
        <v>3601</v>
      </c>
      <c r="J13424" t="s">
        <v>7262</v>
      </c>
      <c r="K13424" t="s">
        <v>3688</v>
      </c>
      <c r="L13424" t="s">
        <v>10382</v>
      </c>
      <c r="P13424">
        <v>10</v>
      </c>
      <c r="Q13424">
        <v>16</v>
      </c>
      <c r="R13424">
        <v>9</v>
      </c>
      <c r="S13424" t="b">
        <v>0</v>
      </c>
      <c r="T13424" t="b">
        <v>0</v>
      </c>
      <c r="U13424" t="b">
        <v>1</v>
      </c>
      <c r="V13424">
        <v>24000</v>
      </c>
      <c r="W13424">
        <v>19200</v>
      </c>
      <c r="X13424">
        <v>2.56</v>
      </c>
      <c r="Y13424">
        <v>19470</v>
      </c>
      <c r="Z13424">
        <v>2.69</v>
      </c>
    </row>
    <row r="13425" spans="1:26">
      <c r="A13425">
        <v>211239225</v>
      </c>
      <c r="B13425" t="s">
        <v>10364</v>
      </c>
      <c r="C13425" t="s">
        <v>3597</v>
      </c>
      <c r="D13425" t="s">
        <v>3637</v>
      </c>
      <c r="E13425" t="s">
        <v>3856</v>
      </c>
      <c r="F13425" t="s">
        <v>3600</v>
      </c>
      <c r="G13425">
        <v>211239225</v>
      </c>
      <c r="I13425" t="s">
        <v>3601</v>
      </c>
      <c r="J13425" t="s">
        <v>7262</v>
      </c>
      <c r="K13425" t="s">
        <v>3688</v>
      </c>
      <c r="L13425" t="s">
        <v>10382</v>
      </c>
      <c r="P13425">
        <v>10</v>
      </c>
      <c r="Q13425">
        <v>16</v>
      </c>
      <c r="R13425">
        <v>9</v>
      </c>
      <c r="S13425" t="b">
        <v>0</v>
      </c>
      <c r="T13425" t="b">
        <v>0</v>
      </c>
      <c r="U13425" t="b">
        <v>1</v>
      </c>
      <c r="V13425">
        <v>24000</v>
      </c>
      <c r="W13425">
        <v>19200</v>
      </c>
      <c r="X13425">
        <v>2.56</v>
      </c>
      <c r="Y13425">
        <v>19470</v>
      </c>
      <c r="Z13425">
        <v>2.69</v>
      </c>
    </row>
    <row r="13426" spans="1:26">
      <c r="A13426">
        <v>211239226</v>
      </c>
      <c r="B13426" t="s">
        <v>10364</v>
      </c>
      <c r="C13426" t="s">
        <v>3597</v>
      </c>
      <c r="D13426" t="s">
        <v>3637</v>
      </c>
      <c r="E13426" t="s">
        <v>3855</v>
      </c>
      <c r="F13426" t="s">
        <v>3600</v>
      </c>
      <c r="G13426">
        <v>211239226</v>
      </c>
      <c r="I13426" t="s">
        <v>3601</v>
      </c>
      <c r="J13426" t="s">
        <v>7262</v>
      </c>
      <c r="K13426" t="s">
        <v>3688</v>
      </c>
      <c r="L13426" t="s">
        <v>10382</v>
      </c>
      <c r="P13426">
        <v>10</v>
      </c>
      <c r="Q13426">
        <v>16</v>
      </c>
      <c r="R13426">
        <v>9</v>
      </c>
      <c r="S13426" t="b">
        <v>0</v>
      </c>
      <c r="T13426" t="b">
        <v>0</v>
      </c>
      <c r="U13426" t="b">
        <v>1</v>
      </c>
      <c r="V13426">
        <v>24000</v>
      </c>
      <c r="W13426">
        <v>19200</v>
      </c>
      <c r="X13426">
        <v>2.56</v>
      </c>
      <c r="Y13426">
        <v>19470</v>
      </c>
      <c r="Z13426">
        <v>2.69</v>
      </c>
    </row>
    <row r="13427" spans="1:26">
      <c r="A13427">
        <v>211239227</v>
      </c>
      <c r="B13427" t="s">
        <v>10364</v>
      </c>
      <c r="C13427" t="s">
        <v>3597</v>
      </c>
      <c r="D13427" t="s">
        <v>3637</v>
      </c>
      <c r="E13427" t="s">
        <v>3858</v>
      </c>
      <c r="F13427" t="s">
        <v>3600</v>
      </c>
      <c r="G13427">
        <v>211239227</v>
      </c>
      <c r="I13427" t="s">
        <v>3601</v>
      </c>
      <c r="J13427" t="s">
        <v>7262</v>
      </c>
      <c r="K13427" t="s">
        <v>3688</v>
      </c>
      <c r="L13427" t="s">
        <v>10382</v>
      </c>
      <c r="P13427">
        <v>10</v>
      </c>
      <c r="Q13427">
        <v>16</v>
      </c>
      <c r="R13427">
        <v>9</v>
      </c>
      <c r="S13427" t="b">
        <v>0</v>
      </c>
      <c r="T13427" t="b">
        <v>0</v>
      </c>
      <c r="U13427" t="b">
        <v>1</v>
      </c>
      <c r="V13427">
        <v>24000</v>
      </c>
      <c r="W13427">
        <v>19200</v>
      </c>
      <c r="X13427">
        <v>2.56</v>
      </c>
      <c r="Y13427">
        <v>19470</v>
      </c>
      <c r="Z13427">
        <v>2.69</v>
      </c>
    </row>
    <row r="13428" spans="1:26">
      <c r="A13428">
        <v>211239228</v>
      </c>
      <c r="B13428" t="s">
        <v>10364</v>
      </c>
      <c r="C13428" t="s">
        <v>3597</v>
      </c>
      <c r="D13428" t="s">
        <v>3637</v>
      </c>
      <c r="E13428" t="s">
        <v>3857</v>
      </c>
      <c r="F13428" t="s">
        <v>3600</v>
      </c>
      <c r="G13428">
        <v>211239228</v>
      </c>
      <c r="I13428" t="s">
        <v>3601</v>
      </c>
      <c r="J13428" t="s">
        <v>7262</v>
      </c>
      <c r="K13428" t="s">
        <v>3688</v>
      </c>
      <c r="L13428" t="s">
        <v>10382</v>
      </c>
      <c r="P13428">
        <v>10</v>
      </c>
      <c r="Q13428">
        <v>16</v>
      </c>
      <c r="R13428">
        <v>9</v>
      </c>
      <c r="S13428" t="b">
        <v>0</v>
      </c>
      <c r="T13428" t="b">
        <v>0</v>
      </c>
      <c r="U13428" t="b">
        <v>1</v>
      </c>
      <c r="V13428">
        <v>24000</v>
      </c>
      <c r="W13428">
        <v>19200</v>
      </c>
      <c r="X13428">
        <v>2.56</v>
      </c>
      <c r="Y13428">
        <v>19470</v>
      </c>
      <c r="Z13428">
        <v>2.69</v>
      </c>
    </row>
    <row r="13429" spans="1:26">
      <c r="A13429">
        <v>211239229</v>
      </c>
      <c r="B13429" t="s">
        <v>10364</v>
      </c>
      <c r="C13429" t="s">
        <v>3597</v>
      </c>
      <c r="D13429" t="s">
        <v>3637</v>
      </c>
      <c r="E13429" t="s">
        <v>3861</v>
      </c>
      <c r="F13429" t="s">
        <v>3600</v>
      </c>
      <c r="G13429">
        <v>211239229</v>
      </c>
      <c r="I13429" t="s">
        <v>3601</v>
      </c>
      <c r="J13429" t="s">
        <v>7262</v>
      </c>
      <c r="K13429" t="s">
        <v>3688</v>
      </c>
      <c r="L13429" t="s">
        <v>10382</v>
      </c>
      <c r="P13429">
        <v>10</v>
      </c>
      <c r="Q13429">
        <v>16</v>
      </c>
      <c r="R13429">
        <v>9</v>
      </c>
      <c r="S13429" t="b">
        <v>0</v>
      </c>
      <c r="T13429" t="b">
        <v>0</v>
      </c>
      <c r="U13429" t="b">
        <v>1</v>
      </c>
      <c r="V13429">
        <v>24000</v>
      </c>
      <c r="W13429">
        <v>19200</v>
      </c>
      <c r="X13429">
        <v>2.56</v>
      </c>
      <c r="Y13429">
        <v>19470</v>
      </c>
      <c r="Z13429">
        <v>2.69</v>
      </c>
    </row>
    <row r="13430" spans="1:26">
      <c r="A13430">
        <v>211239230</v>
      </c>
      <c r="B13430" t="s">
        <v>10364</v>
      </c>
      <c r="C13430" t="s">
        <v>3597</v>
      </c>
      <c r="D13430" t="s">
        <v>3637</v>
      </c>
      <c r="E13430" t="s">
        <v>3860</v>
      </c>
      <c r="F13430" t="s">
        <v>3600</v>
      </c>
      <c r="G13430">
        <v>211239230</v>
      </c>
      <c r="I13430" t="s">
        <v>3601</v>
      </c>
      <c r="J13430" t="s">
        <v>7262</v>
      </c>
      <c r="K13430" t="s">
        <v>3688</v>
      </c>
      <c r="L13430" t="s">
        <v>10382</v>
      </c>
      <c r="P13430">
        <v>10</v>
      </c>
      <c r="Q13430">
        <v>16</v>
      </c>
      <c r="R13430">
        <v>9</v>
      </c>
      <c r="S13430" t="b">
        <v>0</v>
      </c>
      <c r="T13430" t="b">
        <v>0</v>
      </c>
      <c r="U13430" t="b">
        <v>1</v>
      </c>
      <c r="V13430">
        <v>24000</v>
      </c>
      <c r="W13430">
        <v>19200</v>
      </c>
      <c r="X13430">
        <v>2.56</v>
      </c>
      <c r="Y13430">
        <v>19470</v>
      </c>
      <c r="Z13430">
        <v>2.69</v>
      </c>
    </row>
    <row r="13431" spans="1:26">
      <c r="A13431">
        <v>211239231</v>
      </c>
      <c r="B13431" t="s">
        <v>10364</v>
      </c>
      <c r="C13431" t="s">
        <v>3597</v>
      </c>
      <c r="D13431" t="s">
        <v>3637</v>
      </c>
      <c r="E13431" t="s">
        <v>10383</v>
      </c>
      <c r="F13431" t="s">
        <v>3600</v>
      </c>
      <c r="G13431">
        <v>211239231</v>
      </c>
      <c r="I13431" t="s">
        <v>3601</v>
      </c>
      <c r="J13431" t="s">
        <v>10384</v>
      </c>
      <c r="K13431" t="s">
        <v>3688</v>
      </c>
      <c r="L13431" t="s">
        <v>10385</v>
      </c>
      <c r="P13431">
        <v>10</v>
      </c>
      <c r="Q13431">
        <v>16</v>
      </c>
      <c r="R13431">
        <v>9</v>
      </c>
      <c r="S13431" t="b">
        <v>0</v>
      </c>
      <c r="T13431" t="b">
        <v>0</v>
      </c>
      <c r="U13431" t="b">
        <v>1</v>
      </c>
      <c r="V13431">
        <v>24000</v>
      </c>
      <c r="W13431">
        <v>19200</v>
      </c>
      <c r="X13431">
        <v>2.56</v>
      </c>
      <c r="Y13431">
        <v>19470</v>
      </c>
      <c r="Z13431">
        <v>2.69</v>
      </c>
    </row>
    <row r="13432" spans="1:26">
      <c r="A13432">
        <v>211240208</v>
      </c>
      <c r="B13432" t="s">
        <v>10364</v>
      </c>
      <c r="C13432" t="s">
        <v>3597</v>
      </c>
      <c r="D13432" t="s">
        <v>3637</v>
      </c>
      <c r="E13432" t="s">
        <v>3637</v>
      </c>
      <c r="F13432" t="s">
        <v>3600</v>
      </c>
      <c r="G13432">
        <v>211240208</v>
      </c>
      <c r="I13432" t="s">
        <v>3601</v>
      </c>
      <c r="J13432" t="s">
        <v>10365</v>
      </c>
      <c r="K13432" t="s">
        <v>3688</v>
      </c>
      <c r="L13432" t="s">
        <v>10366</v>
      </c>
      <c r="P13432">
        <v>10</v>
      </c>
      <c r="Q13432">
        <v>17</v>
      </c>
      <c r="R13432">
        <v>8.5</v>
      </c>
      <c r="S13432" t="b">
        <v>0</v>
      </c>
      <c r="T13432" t="b">
        <v>0</v>
      </c>
      <c r="U13432" t="b">
        <v>1</v>
      </c>
      <c r="V13432">
        <v>23600</v>
      </c>
      <c r="W13432">
        <v>19000</v>
      </c>
      <c r="X13432">
        <v>2.5499999999999998</v>
      </c>
      <c r="Y13432">
        <v>19270</v>
      </c>
      <c r="Z13432">
        <v>2.69</v>
      </c>
    </row>
    <row r="13433" spans="1:26">
      <c r="A13433">
        <v>211240209</v>
      </c>
      <c r="B13433" t="s">
        <v>10364</v>
      </c>
      <c r="C13433" t="s">
        <v>3597</v>
      </c>
      <c r="D13433" t="s">
        <v>3637</v>
      </c>
      <c r="E13433" t="s">
        <v>3637</v>
      </c>
      <c r="F13433" t="s">
        <v>3600</v>
      </c>
      <c r="G13433">
        <v>211240209</v>
      </c>
      <c r="I13433" t="s">
        <v>3601</v>
      </c>
      <c r="J13433" t="s">
        <v>10365</v>
      </c>
      <c r="K13433" t="s">
        <v>3688</v>
      </c>
      <c r="L13433" t="s">
        <v>5078</v>
      </c>
      <c r="P13433">
        <v>10</v>
      </c>
      <c r="Q13433">
        <v>17</v>
      </c>
      <c r="R13433">
        <v>8.5</v>
      </c>
      <c r="S13433" t="b">
        <v>0</v>
      </c>
      <c r="T13433" t="b">
        <v>0</v>
      </c>
      <c r="U13433" t="b">
        <v>1</v>
      </c>
      <c r="V13433">
        <v>24000</v>
      </c>
      <c r="W13433">
        <v>19100</v>
      </c>
      <c r="X13433">
        <v>2.58</v>
      </c>
      <c r="Y13433">
        <v>19370</v>
      </c>
      <c r="Z13433">
        <v>2.72</v>
      </c>
    </row>
    <row r="13434" spans="1:26">
      <c r="A13434">
        <v>211240210</v>
      </c>
      <c r="B13434" t="s">
        <v>10364</v>
      </c>
      <c r="C13434" t="s">
        <v>3597</v>
      </c>
      <c r="D13434" t="s">
        <v>3637</v>
      </c>
      <c r="E13434" t="s">
        <v>3637</v>
      </c>
      <c r="F13434" t="s">
        <v>3600</v>
      </c>
      <c r="G13434">
        <v>211240210</v>
      </c>
      <c r="I13434" t="s">
        <v>3601</v>
      </c>
      <c r="J13434" t="s">
        <v>10365</v>
      </c>
      <c r="K13434" t="s">
        <v>3688</v>
      </c>
      <c r="L13434" t="s">
        <v>10367</v>
      </c>
      <c r="P13434">
        <v>10</v>
      </c>
      <c r="Q13434">
        <v>17.5</v>
      </c>
      <c r="R13434">
        <v>8.5</v>
      </c>
      <c r="S13434" t="b">
        <v>0</v>
      </c>
      <c r="T13434" t="b">
        <v>0</v>
      </c>
      <c r="U13434" t="b">
        <v>1</v>
      </c>
      <c r="V13434">
        <v>23800</v>
      </c>
      <c r="W13434">
        <v>19000</v>
      </c>
      <c r="X13434">
        <v>2.58</v>
      </c>
      <c r="Y13434">
        <v>19270</v>
      </c>
      <c r="Z13434">
        <v>2.72</v>
      </c>
    </row>
    <row r="13435" spans="1:26">
      <c r="A13435">
        <v>211240211</v>
      </c>
      <c r="B13435" t="s">
        <v>10364</v>
      </c>
      <c r="C13435" t="s">
        <v>3597</v>
      </c>
      <c r="D13435" t="s">
        <v>3637</v>
      </c>
      <c r="E13435" t="s">
        <v>3637</v>
      </c>
      <c r="F13435" t="s">
        <v>3600</v>
      </c>
      <c r="G13435">
        <v>211240211</v>
      </c>
      <c r="I13435" t="s">
        <v>3601</v>
      </c>
      <c r="J13435" t="s">
        <v>10365</v>
      </c>
      <c r="K13435" t="s">
        <v>3688</v>
      </c>
      <c r="L13435" t="s">
        <v>5080</v>
      </c>
      <c r="P13435">
        <v>10</v>
      </c>
      <c r="Q13435">
        <v>17</v>
      </c>
      <c r="R13435">
        <v>8.5</v>
      </c>
      <c r="S13435" t="b">
        <v>0</v>
      </c>
      <c r="T13435" t="b">
        <v>0</v>
      </c>
      <c r="U13435" t="b">
        <v>1</v>
      </c>
      <c r="V13435">
        <v>24000</v>
      </c>
      <c r="W13435">
        <v>19100</v>
      </c>
      <c r="X13435">
        <v>2.58</v>
      </c>
      <c r="Y13435">
        <v>19370</v>
      </c>
      <c r="Z13435">
        <v>2.72</v>
      </c>
    </row>
    <row r="13436" spans="1:26">
      <c r="A13436">
        <v>211240212</v>
      </c>
      <c r="B13436" t="s">
        <v>10364</v>
      </c>
      <c r="C13436" t="s">
        <v>3597</v>
      </c>
      <c r="D13436" t="s">
        <v>3637</v>
      </c>
      <c r="E13436" t="s">
        <v>3637</v>
      </c>
      <c r="F13436" t="s">
        <v>3600</v>
      </c>
      <c r="G13436">
        <v>211240212</v>
      </c>
      <c r="I13436" t="s">
        <v>3601</v>
      </c>
      <c r="J13436" t="s">
        <v>10365</v>
      </c>
      <c r="K13436" t="s">
        <v>3688</v>
      </c>
      <c r="L13436" t="s">
        <v>5585</v>
      </c>
      <c r="P13436">
        <v>10</v>
      </c>
      <c r="Q13436">
        <v>17</v>
      </c>
      <c r="R13436">
        <v>8.5</v>
      </c>
      <c r="S13436" t="b">
        <v>0</v>
      </c>
      <c r="T13436" t="b">
        <v>0</v>
      </c>
      <c r="U13436" t="b">
        <v>1</v>
      </c>
      <c r="V13436">
        <v>24000</v>
      </c>
      <c r="W13436">
        <v>19100</v>
      </c>
      <c r="X13436">
        <v>2.58</v>
      </c>
      <c r="Y13436">
        <v>19370</v>
      </c>
      <c r="Z13436">
        <v>2.72</v>
      </c>
    </row>
    <row r="13437" spans="1:26">
      <c r="A13437">
        <v>211240213</v>
      </c>
      <c r="B13437" t="s">
        <v>10364</v>
      </c>
      <c r="C13437" t="s">
        <v>3597</v>
      </c>
      <c r="D13437" t="s">
        <v>3637</v>
      </c>
      <c r="E13437" t="s">
        <v>3637</v>
      </c>
      <c r="F13437" t="s">
        <v>3600</v>
      </c>
      <c r="G13437">
        <v>211240213</v>
      </c>
      <c r="I13437" t="s">
        <v>3601</v>
      </c>
      <c r="J13437" t="s">
        <v>10365</v>
      </c>
      <c r="K13437" t="s">
        <v>3688</v>
      </c>
      <c r="L13437" t="s">
        <v>5079</v>
      </c>
      <c r="P13437">
        <v>10</v>
      </c>
      <c r="Q13437">
        <v>16.5</v>
      </c>
      <c r="R13437">
        <v>8.5</v>
      </c>
      <c r="S13437" t="b">
        <v>0</v>
      </c>
      <c r="T13437" t="b">
        <v>0</v>
      </c>
      <c r="U13437" t="b">
        <v>1</v>
      </c>
      <c r="V13437">
        <v>24200</v>
      </c>
      <c r="W13437">
        <v>19100</v>
      </c>
      <c r="X13437">
        <v>2.6</v>
      </c>
      <c r="Y13437">
        <v>19370</v>
      </c>
      <c r="Z13437">
        <v>2.73</v>
      </c>
    </row>
    <row r="13438" spans="1:26">
      <c r="A13438">
        <v>211240214</v>
      </c>
      <c r="B13438" t="s">
        <v>10364</v>
      </c>
      <c r="C13438" t="s">
        <v>3597</v>
      </c>
      <c r="D13438" t="s">
        <v>3637</v>
      </c>
      <c r="E13438" t="s">
        <v>3637</v>
      </c>
      <c r="F13438" t="s">
        <v>3600</v>
      </c>
      <c r="G13438">
        <v>211240214</v>
      </c>
      <c r="I13438" t="s">
        <v>3601</v>
      </c>
      <c r="J13438" t="s">
        <v>10365</v>
      </c>
      <c r="K13438" t="s">
        <v>3688</v>
      </c>
      <c r="L13438" t="s">
        <v>10368</v>
      </c>
      <c r="P13438">
        <v>10.5</v>
      </c>
      <c r="Q13438">
        <v>17.5</v>
      </c>
      <c r="R13438">
        <v>8</v>
      </c>
      <c r="S13438" t="b">
        <v>0</v>
      </c>
      <c r="T13438" t="b">
        <v>0</v>
      </c>
      <c r="U13438" t="b">
        <v>0</v>
      </c>
      <c r="V13438">
        <v>24000</v>
      </c>
      <c r="W13438">
        <v>18500</v>
      </c>
      <c r="X13438">
        <v>2.56</v>
      </c>
      <c r="Y13438">
        <v>18760</v>
      </c>
      <c r="Z13438">
        <v>2.7</v>
      </c>
    </row>
    <row r="13439" spans="1:26">
      <c r="A13439">
        <v>211240215</v>
      </c>
      <c r="B13439" t="s">
        <v>10364</v>
      </c>
      <c r="C13439" t="s">
        <v>3597</v>
      </c>
      <c r="D13439" t="s">
        <v>3637</v>
      </c>
      <c r="E13439" t="s">
        <v>3637</v>
      </c>
      <c r="F13439" t="s">
        <v>3600</v>
      </c>
      <c r="G13439">
        <v>211240215</v>
      </c>
      <c r="I13439" t="s">
        <v>3601</v>
      </c>
      <c r="J13439" t="s">
        <v>10365</v>
      </c>
      <c r="K13439" t="s">
        <v>3688</v>
      </c>
      <c r="L13439" t="s">
        <v>10369</v>
      </c>
      <c r="P13439">
        <v>9.5</v>
      </c>
      <c r="Q13439">
        <v>15</v>
      </c>
      <c r="R13439">
        <v>8.5</v>
      </c>
      <c r="S13439" t="b">
        <v>0</v>
      </c>
      <c r="T13439" t="b">
        <v>0</v>
      </c>
      <c r="U13439" t="b">
        <v>0</v>
      </c>
      <c r="V13439">
        <v>24000</v>
      </c>
      <c r="W13439">
        <v>19900</v>
      </c>
      <c r="X13439">
        <v>2.62</v>
      </c>
      <c r="Y13439">
        <v>20180</v>
      </c>
      <c r="Z13439">
        <v>2.75</v>
      </c>
    </row>
    <row r="13440" spans="1:26">
      <c r="A13440">
        <v>211240216</v>
      </c>
      <c r="B13440" t="s">
        <v>10364</v>
      </c>
      <c r="C13440" t="s">
        <v>3597</v>
      </c>
      <c r="D13440" t="s">
        <v>3637</v>
      </c>
      <c r="E13440" t="s">
        <v>3637</v>
      </c>
      <c r="F13440" t="s">
        <v>3600</v>
      </c>
      <c r="G13440">
        <v>211240216</v>
      </c>
      <c r="I13440" t="s">
        <v>3601</v>
      </c>
      <c r="J13440" t="s">
        <v>10365</v>
      </c>
      <c r="K13440" t="s">
        <v>3688</v>
      </c>
      <c r="L13440" t="s">
        <v>10370</v>
      </c>
      <c r="P13440">
        <v>10</v>
      </c>
      <c r="Q13440">
        <v>15.2</v>
      </c>
      <c r="R13440">
        <v>9</v>
      </c>
      <c r="S13440" t="b">
        <v>0</v>
      </c>
      <c r="T13440" t="b">
        <v>0</v>
      </c>
      <c r="U13440" t="b">
        <v>1</v>
      </c>
      <c r="V13440">
        <v>25200</v>
      </c>
      <c r="W13440">
        <v>20000</v>
      </c>
      <c r="X13440">
        <v>2.71</v>
      </c>
      <c r="Y13440">
        <v>20290</v>
      </c>
      <c r="Z13440">
        <v>2.86</v>
      </c>
    </row>
    <row r="13441" spans="1:26">
      <c r="A13441">
        <v>211240217</v>
      </c>
      <c r="B13441" t="s">
        <v>10364</v>
      </c>
      <c r="C13441" t="s">
        <v>3597</v>
      </c>
      <c r="D13441" t="s">
        <v>3637</v>
      </c>
      <c r="E13441" t="s">
        <v>3637</v>
      </c>
      <c r="F13441" t="s">
        <v>3600</v>
      </c>
      <c r="G13441">
        <v>211240217</v>
      </c>
      <c r="I13441" t="s">
        <v>3601</v>
      </c>
      <c r="J13441" t="s">
        <v>10365</v>
      </c>
      <c r="K13441" t="s">
        <v>3688</v>
      </c>
      <c r="L13441" t="s">
        <v>5474</v>
      </c>
      <c r="P13441">
        <v>10</v>
      </c>
      <c r="Q13441">
        <v>17</v>
      </c>
      <c r="R13441">
        <v>9</v>
      </c>
      <c r="S13441" t="b">
        <v>0</v>
      </c>
      <c r="T13441" t="b">
        <v>0</v>
      </c>
      <c r="U13441" t="b">
        <v>1</v>
      </c>
      <c r="V13441">
        <v>23600</v>
      </c>
      <c r="W13441">
        <v>19600</v>
      </c>
      <c r="X13441">
        <v>2.66</v>
      </c>
      <c r="Y13441">
        <v>19880</v>
      </c>
      <c r="Z13441">
        <v>2.8</v>
      </c>
    </row>
    <row r="13442" spans="1:26">
      <c r="A13442">
        <v>211240218</v>
      </c>
      <c r="B13442" t="s">
        <v>10364</v>
      </c>
      <c r="C13442" t="s">
        <v>3597</v>
      </c>
      <c r="D13442" t="s">
        <v>3637</v>
      </c>
      <c r="E13442" t="s">
        <v>3637</v>
      </c>
      <c r="F13442" t="s">
        <v>3600</v>
      </c>
      <c r="G13442">
        <v>211240218</v>
      </c>
      <c r="I13442" t="s">
        <v>3601</v>
      </c>
      <c r="J13442" t="s">
        <v>10365</v>
      </c>
      <c r="K13442" t="s">
        <v>3688</v>
      </c>
      <c r="L13442" t="s">
        <v>5075</v>
      </c>
      <c r="P13442">
        <v>10.5</v>
      </c>
      <c r="Q13442">
        <v>18</v>
      </c>
      <c r="R13442">
        <v>9</v>
      </c>
      <c r="S13442" t="b">
        <v>0</v>
      </c>
      <c r="T13442" t="b">
        <v>0</v>
      </c>
      <c r="U13442" t="b">
        <v>1</v>
      </c>
      <c r="V13442">
        <v>25800</v>
      </c>
      <c r="W13442">
        <v>19600</v>
      </c>
      <c r="X13442">
        <v>2.84</v>
      </c>
      <c r="Y13442">
        <v>19880</v>
      </c>
      <c r="Z13442">
        <v>2.99</v>
      </c>
    </row>
    <row r="13443" spans="1:26">
      <c r="A13443">
        <v>211240219</v>
      </c>
      <c r="B13443" t="s">
        <v>10364</v>
      </c>
      <c r="C13443" t="s">
        <v>3597</v>
      </c>
      <c r="D13443" t="s">
        <v>3637</v>
      </c>
      <c r="E13443" t="s">
        <v>3637</v>
      </c>
      <c r="F13443" t="s">
        <v>3600</v>
      </c>
      <c r="G13443">
        <v>211240219</v>
      </c>
      <c r="I13443" t="s">
        <v>3601</v>
      </c>
      <c r="J13443" t="s">
        <v>10365</v>
      </c>
      <c r="K13443" t="s">
        <v>3688</v>
      </c>
      <c r="L13443" t="s">
        <v>10371</v>
      </c>
      <c r="P13443">
        <v>10.5</v>
      </c>
      <c r="Q13443">
        <v>18</v>
      </c>
      <c r="R13443">
        <v>9</v>
      </c>
      <c r="S13443" t="b">
        <v>0</v>
      </c>
      <c r="T13443" t="b">
        <v>0</v>
      </c>
      <c r="U13443" t="b">
        <v>1</v>
      </c>
      <c r="V13443">
        <v>25800</v>
      </c>
      <c r="W13443">
        <v>19600</v>
      </c>
      <c r="X13443">
        <v>2.84</v>
      </c>
      <c r="Y13443">
        <v>19880</v>
      </c>
      <c r="Z13443">
        <v>2.99</v>
      </c>
    </row>
    <row r="13444" spans="1:26">
      <c r="A13444">
        <v>211240220</v>
      </c>
      <c r="B13444" t="s">
        <v>10364</v>
      </c>
      <c r="C13444" t="s">
        <v>3597</v>
      </c>
      <c r="D13444" t="s">
        <v>3637</v>
      </c>
      <c r="E13444" t="s">
        <v>3637</v>
      </c>
      <c r="F13444" t="s">
        <v>3600</v>
      </c>
      <c r="G13444">
        <v>211240220</v>
      </c>
      <c r="I13444" t="s">
        <v>3601</v>
      </c>
      <c r="J13444" t="s">
        <v>10365</v>
      </c>
      <c r="K13444" t="s">
        <v>3688</v>
      </c>
      <c r="L13444" t="s">
        <v>10372</v>
      </c>
      <c r="P13444">
        <v>10</v>
      </c>
      <c r="Q13444">
        <v>15.2</v>
      </c>
      <c r="R13444">
        <v>8.5</v>
      </c>
      <c r="S13444" t="b">
        <v>0</v>
      </c>
      <c r="T13444" t="b">
        <v>0</v>
      </c>
      <c r="U13444" t="b">
        <v>1</v>
      </c>
      <c r="V13444">
        <v>25000</v>
      </c>
      <c r="W13444">
        <v>19900</v>
      </c>
      <c r="X13444">
        <v>2.7</v>
      </c>
      <c r="Y13444">
        <v>20180</v>
      </c>
      <c r="Z13444">
        <v>2.84</v>
      </c>
    </row>
    <row r="13445" spans="1:26">
      <c r="A13445">
        <v>211240221</v>
      </c>
      <c r="B13445" t="s">
        <v>10364</v>
      </c>
      <c r="C13445" t="s">
        <v>3597</v>
      </c>
      <c r="D13445" t="s">
        <v>3637</v>
      </c>
      <c r="E13445" t="s">
        <v>3637</v>
      </c>
      <c r="F13445" t="s">
        <v>3600</v>
      </c>
      <c r="G13445">
        <v>211240221</v>
      </c>
      <c r="I13445" t="s">
        <v>3601</v>
      </c>
      <c r="J13445" t="s">
        <v>10365</v>
      </c>
      <c r="K13445" t="s">
        <v>3688</v>
      </c>
      <c r="L13445" t="s">
        <v>10373</v>
      </c>
      <c r="P13445">
        <v>10</v>
      </c>
      <c r="Q13445">
        <v>15</v>
      </c>
      <c r="R13445">
        <v>8.5</v>
      </c>
      <c r="S13445" t="b">
        <v>0</v>
      </c>
      <c r="T13445" t="b">
        <v>0</v>
      </c>
      <c r="U13445" t="b">
        <v>0</v>
      </c>
      <c r="V13445">
        <v>25000</v>
      </c>
      <c r="W13445">
        <v>19900</v>
      </c>
      <c r="X13445">
        <v>2.7</v>
      </c>
      <c r="Y13445">
        <v>20180</v>
      </c>
      <c r="Z13445">
        <v>2.84</v>
      </c>
    </row>
    <row r="13446" spans="1:26">
      <c r="A13446">
        <v>211240222</v>
      </c>
      <c r="B13446" t="s">
        <v>10364</v>
      </c>
      <c r="C13446" t="s">
        <v>3597</v>
      </c>
      <c r="D13446" t="s">
        <v>3637</v>
      </c>
      <c r="E13446" t="s">
        <v>3637</v>
      </c>
      <c r="F13446" t="s">
        <v>3600</v>
      </c>
      <c r="G13446">
        <v>211240222</v>
      </c>
      <c r="I13446" t="s">
        <v>3601</v>
      </c>
      <c r="J13446" t="s">
        <v>10365</v>
      </c>
      <c r="K13446" t="s">
        <v>3688</v>
      </c>
      <c r="L13446" t="s">
        <v>5473</v>
      </c>
      <c r="P13446">
        <v>10</v>
      </c>
      <c r="Q13446">
        <v>17.5</v>
      </c>
      <c r="R13446">
        <v>9</v>
      </c>
      <c r="S13446" t="b">
        <v>0</v>
      </c>
      <c r="T13446" t="b">
        <v>0</v>
      </c>
      <c r="U13446" t="b">
        <v>1</v>
      </c>
      <c r="V13446">
        <v>23800</v>
      </c>
      <c r="W13446">
        <v>19500</v>
      </c>
      <c r="X13446">
        <v>2.66</v>
      </c>
      <c r="Y13446">
        <v>19780</v>
      </c>
      <c r="Z13446">
        <v>2.8</v>
      </c>
    </row>
    <row r="13447" spans="1:26">
      <c r="A13447">
        <v>211240223</v>
      </c>
      <c r="B13447" t="s">
        <v>10364</v>
      </c>
      <c r="C13447" t="s">
        <v>3597</v>
      </c>
      <c r="D13447" t="s">
        <v>3637</v>
      </c>
      <c r="E13447" t="s">
        <v>3637</v>
      </c>
      <c r="F13447" t="s">
        <v>3600</v>
      </c>
      <c r="G13447">
        <v>211240223</v>
      </c>
      <c r="I13447" t="s">
        <v>3601</v>
      </c>
      <c r="J13447" t="s">
        <v>10365</v>
      </c>
      <c r="K13447" t="s">
        <v>3688</v>
      </c>
      <c r="L13447" t="s">
        <v>5077</v>
      </c>
      <c r="P13447">
        <v>10.5</v>
      </c>
      <c r="Q13447">
        <v>18</v>
      </c>
      <c r="R13447">
        <v>9</v>
      </c>
      <c r="S13447" t="b">
        <v>0</v>
      </c>
      <c r="T13447" t="b">
        <v>0</v>
      </c>
      <c r="U13447" t="b">
        <v>1</v>
      </c>
      <c r="V13447">
        <v>24200</v>
      </c>
      <c r="W13447">
        <v>19300</v>
      </c>
      <c r="X13447">
        <v>2.72</v>
      </c>
      <c r="Y13447">
        <v>19580</v>
      </c>
      <c r="Z13447">
        <v>2.85</v>
      </c>
    </row>
    <row r="13448" spans="1:26">
      <c r="A13448">
        <v>211240224</v>
      </c>
      <c r="B13448" t="s">
        <v>10364</v>
      </c>
      <c r="C13448" t="s">
        <v>3597</v>
      </c>
      <c r="D13448" t="s">
        <v>3637</v>
      </c>
      <c r="E13448" t="s">
        <v>3637</v>
      </c>
      <c r="F13448" t="s">
        <v>3600</v>
      </c>
      <c r="G13448">
        <v>211240224</v>
      </c>
      <c r="I13448" t="s">
        <v>3601</v>
      </c>
      <c r="J13448" t="s">
        <v>10365</v>
      </c>
      <c r="K13448" t="s">
        <v>3688</v>
      </c>
      <c r="L13448" t="s">
        <v>5593</v>
      </c>
      <c r="P13448">
        <v>10.5</v>
      </c>
      <c r="Q13448">
        <v>18</v>
      </c>
      <c r="R13448">
        <v>9</v>
      </c>
      <c r="S13448" t="b">
        <v>0</v>
      </c>
      <c r="T13448" t="b">
        <v>0</v>
      </c>
      <c r="U13448" t="b">
        <v>1</v>
      </c>
      <c r="V13448">
        <v>24200</v>
      </c>
      <c r="W13448">
        <v>19300</v>
      </c>
      <c r="X13448">
        <v>2.72</v>
      </c>
      <c r="Y13448">
        <v>19580</v>
      </c>
      <c r="Z13448">
        <v>2.85</v>
      </c>
    </row>
    <row r="13449" spans="1:26">
      <c r="A13449">
        <v>211240225</v>
      </c>
      <c r="B13449" t="s">
        <v>10364</v>
      </c>
      <c r="C13449" t="s">
        <v>3597</v>
      </c>
      <c r="D13449" t="s">
        <v>3637</v>
      </c>
      <c r="E13449" t="s">
        <v>3637</v>
      </c>
      <c r="F13449" t="s">
        <v>3600</v>
      </c>
      <c r="G13449">
        <v>211240225</v>
      </c>
      <c r="I13449" t="s">
        <v>3601</v>
      </c>
      <c r="J13449" t="s">
        <v>10365</v>
      </c>
      <c r="K13449" t="s">
        <v>3688</v>
      </c>
      <c r="L13449" t="s">
        <v>5584</v>
      </c>
      <c r="P13449">
        <v>10</v>
      </c>
      <c r="Q13449">
        <v>17</v>
      </c>
      <c r="R13449">
        <v>8.5</v>
      </c>
      <c r="S13449" t="b">
        <v>0</v>
      </c>
      <c r="T13449" t="b">
        <v>0</v>
      </c>
      <c r="U13449" t="b">
        <v>1</v>
      </c>
      <c r="V13449">
        <v>23800</v>
      </c>
      <c r="W13449">
        <v>19000</v>
      </c>
      <c r="X13449">
        <v>2.61</v>
      </c>
      <c r="Y13449">
        <v>19270</v>
      </c>
      <c r="Z13449">
        <v>2.75</v>
      </c>
    </row>
    <row r="13450" spans="1:26">
      <c r="A13450">
        <v>211240226</v>
      </c>
      <c r="B13450" t="s">
        <v>10364</v>
      </c>
      <c r="C13450" t="s">
        <v>3597</v>
      </c>
      <c r="D13450" t="s">
        <v>3637</v>
      </c>
      <c r="E13450" t="s">
        <v>3637</v>
      </c>
      <c r="F13450" t="s">
        <v>3600</v>
      </c>
      <c r="G13450">
        <v>211240226</v>
      </c>
      <c r="I13450" t="s">
        <v>3601</v>
      </c>
      <c r="J13450" t="s">
        <v>10365</v>
      </c>
      <c r="K13450" t="s">
        <v>3688</v>
      </c>
      <c r="L13450" t="s">
        <v>5076</v>
      </c>
      <c r="P13450">
        <v>10.5</v>
      </c>
      <c r="Q13450">
        <v>17.5</v>
      </c>
      <c r="R13450">
        <v>8.5</v>
      </c>
      <c r="S13450" t="b">
        <v>0</v>
      </c>
      <c r="T13450" t="b">
        <v>0</v>
      </c>
      <c r="U13450" t="b">
        <v>1</v>
      </c>
      <c r="V13450">
        <v>24400</v>
      </c>
      <c r="W13450">
        <v>19000</v>
      </c>
      <c r="X13450">
        <v>2.61</v>
      </c>
      <c r="Y13450">
        <v>19270</v>
      </c>
      <c r="Z13450">
        <v>2.75</v>
      </c>
    </row>
    <row r="13451" spans="1:26">
      <c r="A13451">
        <v>213298359</v>
      </c>
      <c r="B13451" t="s">
        <v>13069</v>
      </c>
      <c r="C13451" t="s">
        <v>3597</v>
      </c>
      <c r="D13451" t="s">
        <v>6112</v>
      </c>
      <c r="E13451" t="s">
        <v>8469</v>
      </c>
      <c r="F13451" t="s">
        <v>3650</v>
      </c>
      <c r="G13451">
        <v>213298359</v>
      </c>
      <c r="I13451" t="s">
        <v>3651</v>
      </c>
      <c r="J13451" t="s">
        <v>13328</v>
      </c>
      <c r="K13451" t="s">
        <v>3653</v>
      </c>
      <c r="M13451">
        <v>12.5</v>
      </c>
      <c r="N13451">
        <v>22</v>
      </c>
      <c r="O13451">
        <v>10</v>
      </c>
      <c r="P13451">
        <v>12</v>
      </c>
      <c r="Q13451">
        <v>22</v>
      </c>
      <c r="R13451">
        <v>9</v>
      </c>
      <c r="S13451" t="b">
        <v>0</v>
      </c>
      <c r="T13451" t="b">
        <v>0</v>
      </c>
      <c r="U13451" t="b">
        <v>0</v>
      </c>
      <c r="V13451">
        <v>17000</v>
      </c>
      <c r="W13451">
        <v>12200</v>
      </c>
      <c r="X13451">
        <v>2.65</v>
      </c>
      <c r="Y13451">
        <v>15000</v>
      </c>
      <c r="Z13451">
        <v>2.2000000000000002</v>
      </c>
    </row>
    <row r="13452" spans="1:26">
      <c r="A13452">
        <v>213298361</v>
      </c>
      <c r="B13452" t="s">
        <v>13069</v>
      </c>
      <c r="C13452" t="s">
        <v>3597</v>
      </c>
      <c r="D13452" t="s">
        <v>6112</v>
      </c>
      <c r="E13452" t="s">
        <v>8469</v>
      </c>
      <c r="F13452" t="s">
        <v>3650</v>
      </c>
      <c r="G13452">
        <v>213298361</v>
      </c>
      <c r="I13452" t="s">
        <v>3651</v>
      </c>
      <c r="J13452" t="s">
        <v>13327</v>
      </c>
      <c r="K13452" t="s">
        <v>3653</v>
      </c>
      <c r="M13452">
        <v>12.5</v>
      </c>
      <c r="N13452">
        <v>22</v>
      </c>
      <c r="O13452">
        <v>10</v>
      </c>
      <c r="P13452">
        <v>12</v>
      </c>
      <c r="Q13452">
        <v>22</v>
      </c>
      <c r="R13452">
        <v>9</v>
      </c>
      <c r="S13452" t="b">
        <v>0</v>
      </c>
      <c r="T13452" t="b">
        <v>0</v>
      </c>
      <c r="U13452" t="b">
        <v>0</v>
      </c>
      <c r="V13452">
        <v>24000</v>
      </c>
      <c r="W13452">
        <v>18100</v>
      </c>
      <c r="X13452">
        <v>2.95</v>
      </c>
      <c r="Y13452">
        <v>19000</v>
      </c>
      <c r="Z13452">
        <v>2.5299999999999998</v>
      </c>
    </row>
    <row r="13453" spans="1:26">
      <c r="A13453">
        <v>213298360</v>
      </c>
      <c r="B13453" t="s">
        <v>13069</v>
      </c>
      <c r="C13453" t="s">
        <v>3597</v>
      </c>
      <c r="D13453" t="s">
        <v>6112</v>
      </c>
      <c r="E13453" t="s">
        <v>8469</v>
      </c>
      <c r="F13453" t="s">
        <v>3650</v>
      </c>
      <c r="G13453">
        <v>213298360</v>
      </c>
      <c r="I13453" t="s">
        <v>3651</v>
      </c>
      <c r="J13453" t="s">
        <v>13326</v>
      </c>
      <c r="K13453" t="s">
        <v>3653</v>
      </c>
      <c r="M13453">
        <v>12.5</v>
      </c>
      <c r="N13453">
        <v>21.5</v>
      </c>
      <c r="O13453">
        <v>10</v>
      </c>
      <c r="P13453">
        <v>12</v>
      </c>
      <c r="Q13453">
        <v>21.5</v>
      </c>
      <c r="R13453">
        <v>9</v>
      </c>
      <c r="S13453" t="b">
        <v>0</v>
      </c>
      <c r="T13453" t="b">
        <v>0</v>
      </c>
      <c r="U13453" t="b">
        <v>0</v>
      </c>
      <c r="V13453">
        <v>33000</v>
      </c>
      <c r="W13453">
        <v>21200</v>
      </c>
      <c r="X13453">
        <v>2.64</v>
      </c>
      <c r="Y13453">
        <v>23500</v>
      </c>
      <c r="Z13453">
        <v>2.2200000000000002</v>
      </c>
    </row>
    <row r="13454" spans="1:26">
      <c r="A13454">
        <v>213433218</v>
      </c>
      <c r="B13454" t="s">
        <v>13052</v>
      </c>
      <c r="C13454" t="s">
        <v>3597</v>
      </c>
      <c r="D13454" t="s">
        <v>4034</v>
      </c>
      <c r="E13454" t="s">
        <v>5422</v>
      </c>
      <c r="F13454" t="s">
        <v>3600</v>
      </c>
      <c r="G13454">
        <v>213433218</v>
      </c>
      <c r="I13454" t="s">
        <v>3601</v>
      </c>
      <c r="J13454" t="s">
        <v>10182</v>
      </c>
      <c r="L13454" t="s">
        <v>13738</v>
      </c>
      <c r="M13454">
        <v>11.1</v>
      </c>
      <c r="N13454">
        <v>19</v>
      </c>
      <c r="O13454">
        <v>10.8</v>
      </c>
      <c r="P13454">
        <v>10.9</v>
      </c>
      <c r="Q13454">
        <v>17</v>
      </c>
      <c r="R13454">
        <v>8.8000000000000007</v>
      </c>
      <c r="S13454" t="b">
        <v>0</v>
      </c>
      <c r="T13454" t="b">
        <v>0</v>
      </c>
      <c r="U13454" t="b">
        <v>1</v>
      </c>
      <c r="V13454">
        <v>18000</v>
      </c>
      <c r="W13454">
        <v>12000</v>
      </c>
      <c r="X13454">
        <v>2.71</v>
      </c>
      <c r="Y13454">
        <v>12000</v>
      </c>
      <c r="Z13454">
        <v>2.71</v>
      </c>
    </row>
    <row r="13455" spans="1:26">
      <c r="A13455">
        <v>213433237</v>
      </c>
      <c r="B13455" t="s">
        <v>13052</v>
      </c>
      <c r="C13455" t="s">
        <v>3597</v>
      </c>
      <c r="D13455" t="s">
        <v>4034</v>
      </c>
      <c r="E13455" t="s">
        <v>5417</v>
      </c>
      <c r="F13455" t="s">
        <v>3600</v>
      </c>
      <c r="G13455">
        <v>213433237</v>
      </c>
      <c r="I13455" t="s">
        <v>3601</v>
      </c>
      <c r="J13455" t="s">
        <v>10182</v>
      </c>
      <c r="L13455" t="s">
        <v>13738</v>
      </c>
      <c r="M13455">
        <v>11.1</v>
      </c>
      <c r="N13455">
        <v>19</v>
      </c>
      <c r="O13455">
        <v>10.8</v>
      </c>
      <c r="P13455">
        <v>10.9</v>
      </c>
      <c r="Q13455">
        <v>17</v>
      </c>
      <c r="R13455">
        <v>8.8000000000000007</v>
      </c>
      <c r="S13455" t="b">
        <v>0</v>
      </c>
      <c r="T13455" t="b">
        <v>0</v>
      </c>
      <c r="U13455" t="b">
        <v>1</v>
      </c>
      <c r="V13455">
        <v>18000</v>
      </c>
      <c r="W13455">
        <v>12000</v>
      </c>
      <c r="X13455">
        <v>2.71</v>
      </c>
      <c r="Y13455">
        <v>12000</v>
      </c>
      <c r="Z13455">
        <v>2.71</v>
      </c>
    </row>
    <row r="13456" spans="1:26">
      <c r="A13456">
        <v>213433219</v>
      </c>
      <c r="B13456" t="s">
        <v>13052</v>
      </c>
      <c r="C13456" t="s">
        <v>3597</v>
      </c>
      <c r="D13456" t="s">
        <v>4034</v>
      </c>
      <c r="E13456" t="s">
        <v>5422</v>
      </c>
      <c r="F13456" t="s">
        <v>3600</v>
      </c>
      <c r="G13456">
        <v>213433219</v>
      </c>
      <c r="I13456" t="s">
        <v>3601</v>
      </c>
      <c r="J13456" t="s">
        <v>10172</v>
      </c>
      <c r="L13456" t="s">
        <v>9321</v>
      </c>
      <c r="M13456">
        <v>11.3</v>
      </c>
      <c r="N13456">
        <v>19.399999999999999</v>
      </c>
      <c r="O13456">
        <v>11.3</v>
      </c>
      <c r="P13456">
        <v>10.5</v>
      </c>
      <c r="Q13456">
        <v>17</v>
      </c>
      <c r="R13456">
        <v>9.1999999999999993</v>
      </c>
      <c r="S13456" t="b">
        <v>0</v>
      </c>
      <c r="T13456" t="b">
        <v>0</v>
      </c>
      <c r="U13456" t="b">
        <v>1</v>
      </c>
      <c r="V13456">
        <v>24000</v>
      </c>
      <c r="W13456">
        <v>21000</v>
      </c>
      <c r="X13456">
        <v>2.8</v>
      </c>
      <c r="Y13456">
        <v>22000</v>
      </c>
      <c r="Z13456">
        <v>2.8</v>
      </c>
    </row>
    <row r="13457" spans="1:26">
      <c r="A13457">
        <v>213433221</v>
      </c>
      <c r="B13457" t="s">
        <v>13052</v>
      </c>
      <c r="C13457" t="s">
        <v>3597</v>
      </c>
      <c r="D13457" t="s">
        <v>4034</v>
      </c>
      <c r="E13457" t="s">
        <v>5422</v>
      </c>
      <c r="F13457" t="s">
        <v>3600</v>
      </c>
      <c r="G13457">
        <v>213433221</v>
      </c>
      <c r="I13457" t="s">
        <v>3601</v>
      </c>
      <c r="J13457" t="s">
        <v>10178</v>
      </c>
      <c r="L13457" t="s">
        <v>9360</v>
      </c>
      <c r="M13457">
        <v>10.4</v>
      </c>
      <c r="N13457">
        <v>18</v>
      </c>
      <c r="O13457">
        <v>9.1</v>
      </c>
      <c r="P13457">
        <v>10.1</v>
      </c>
      <c r="Q13457">
        <v>16.899999999999999</v>
      </c>
      <c r="R13457">
        <v>8.1999999999999993</v>
      </c>
      <c r="S13457" t="b">
        <v>0</v>
      </c>
      <c r="T13457" t="b">
        <v>0</v>
      </c>
      <c r="U13457" t="b">
        <v>0</v>
      </c>
      <c r="V13457">
        <v>36000</v>
      </c>
      <c r="W13457">
        <v>20400</v>
      </c>
      <c r="X13457">
        <v>2.48</v>
      </c>
      <c r="Y13457">
        <v>22700</v>
      </c>
      <c r="Z13457">
        <v>2.1</v>
      </c>
    </row>
    <row r="13458" spans="1:26">
      <c r="A13458">
        <v>213433222</v>
      </c>
      <c r="B13458" t="s">
        <v>13052</v>
      </c>
      <c r="C13458" t="s">
        <v>3597</v>
      </c>
      <c r="D13458" t="s">
        <v>4034</v>
      </c>
      <c r="E13458" t="s">
        <v>5422</v>
      </c>
      <c r="F13458" t="s">
        <v>3600</v>
      </c>
      <c r="G13458">
        <v>213433222</v>
      </c>
      <c r="I13458" t="s">
        <v>3601</v>
      </c>
      <c r="J13458" t="s">
        <v>10180</v>
      </c>
      <c r="L13458" t="s">
        <v>9368</v>
      </c>
      <c r="M13458">
        <v>9.3000000000000007</v>
      </c>
      <c r="N13458">
        <v>17.3</v>
      </c>
      <c r="O13458">
        <v>10</v>
      </c>
      <c r="P13458">
        <v>8.8000000000000007</v>
      </c>
      <c r="Q13458">
        <v>15.8</v>
      </c>
      <c r="R13458">
        <v>9.4</v>
      </c>
      <c r="S13458" t="b">
        <v>0</v>
      </c>
      <c r="T13458" t="b">
        <v>0</v>
      </c>
      <c r="U13458" t="b">
        <v>0</v>
      </c>
      <c r="V13458">
        <v>47000</v>
      </c>
      <c r="W13458">
        <v>37000</v>
      </c>
      <c r="X13458">
        <v>2.4</v>
      </c>
      <c r="Y13458">
        <v>39000</v>
      </c>
      <c r="Z13458">
        <v>2.2000000000000002</v>
      </c>
    </row>
    <row r="13459" spans="1:26">
      <c r="A13459">
        <v>213433223</v>
      </c>
      <c r="B13459" t="s">
        <v>13052</v>
      </c>
      <c r="C13459" t="s">
        <v>3597</v>
      </c>
      <c r="D13459" t="s">
        <v>4034</v>
      </c>
      <c r="E13459" t="s">
        <v>5422</v>
      </c>
      <c r="F13459" t="s">
        <v>3600</v>
      </c>
      <c r="G13459">
        <v>213433223</v>
      </c>
      <c r="I13459" t="s">
        <v>3601</v>
      </c>
      <c r="J13459" t="s">
        <v>10176</v>
      </c>
      <c r="L13459" t="s">
        <v>9491</v>
      </c>
      <c r="M13459">
        <v>10.3</v>
      </c>
      <c r="N13459">
        <v>18</v>
      </c>
      <c r="O13459">
        <v>9.1999999999999993</v>
      </c>
      <c r="P13459">
        <v>8.8000000000000007</v>
      </c>
      <c r="Q13459">
        <v>14.9</v>
      </c>
      <c r="R13459">
        <v>8.5</v>
      </c>
      <c r="S13459" t="b">
        <v>0</v>
      </c>
      <c r="T13459" t="b">
        <v>0</v>
      </c>
      <c r="U13459" t="b">
        <v>0</v>
      </c>
      <c r="V13459">
        <v>57000</v>
      </c>
      <c r="W13459">
        <v>37000</v>
      </c>
      <c r="X13459">
        <v>2.4</v>
      </c>
      <c r="Y13459">
        <v>39000</v>
      </c>
      <c r="Z13459">
        <v>2.2000000000000002</v>
      </c>
    </row>
    <row r="13460" spans="1:26">
      <c r="A13460">
        <v>213433224</v>
      </c>
      <c r="B13460" t="s">
        <v>13052</v>
      </c>
      <c r="C13460" t="s">
        <v>3597</v>
      </c>
      <c r="D13460" t="s">
        <v>4034</v>
      </c>
      <c r="E13460" t="s">
        <v>5422</v>
      </c>
      <c r="F13460" t="s">
        <v>3600</v>
      </c>
      <c r="G13460">
        <v>213433224</v>
      </c>
      <c r="I13460" t="s">
        <v>3700</v>
      </c>
      <c r="J13460" t="s">
        <v>9490</v>
      </c>
      <c r="L13460" t="s">
        <v>10177</v>
      </c>
      <c r="P13460">
        <v>8.6</v>
      </c>
      <c r="Q13460">
        <v>14.5</v>
      </c>
      <c r="R13460">
        <v>8.6</v>
      </c>
      <c r="S13460" t="b">
        <v>0</v>
      </c>
      <c r="T13460" t="b">
        <v>0</v>
      </c>
      <c r="U13460" t="b">
        <v>0</v>
      </c>
      <c r="V13460">
        <v>53000</v>
      </c>
      <c r="W13460">
        <v>37000</v>
      </c>
      <c r="X13460">
        <v>2.2599999999999998</v>
      </c>
      <c r="Y13460">
        <v>38000</v>
      </c>
      <c r="Z13460">
        <v>2.2599999999999998</v>
      </c>
    </row>
    <row r="13461" spans="1:26">
      <c r="A13461">
        <v>213433230</v>
      </c>
      <c r="B13461" t="s">
        <v>13052</v>
      </c>
      <c r="C13461" t="s">
        <v>3597</v>
      </c>
      <c r="D13461" t="s">
        <v>4034</v>
      </c>
      <c r="E13461" t="s">
        <v>5422</v>
      </c>
      <c r="F13461" t="s">
        <v>3600</v>
      </c>
      <c r="G13461">
        <v>213433230</v>
      </c>
      <c r="I13461" t="s">
        <v>3601</v>
      </c>
      <c r="J13461" t="s">
        <v>9320</v>
      </c>
      <c r="L13461" t="s">
        <v>13725</v>
      </c>
      <c r="P13461">
        <v>11.7</v>
      </c>
      <c r="Q13461">
        <v>17.5</v>
      </c>
      <c r="R13461">
        <v>10.5</v>
      </c>
      <c r="S13461" t="b">
        <v>0</v>
      </c>
      <c r="T13461" t="b">
        <v>0</v>
      </c>
      <c r="U13461" t="b">
        <v>0</v>
      </c>
      <c r="V13461">
        <v>24000</v>
      </c>
      <c r="W13461">
        <v>20000</v>
      </c>
      <c r="X13461">
        <v>2.7</v>
      </c>
      <c r="Y13461">
        <v>31500</v>
      </c>
      <c r="Z13461">
        <v>2.72</v>
      </c>
    </row>
    <row r="13462" spans="1:26">
      <c r="A13462">
        <v>213433232</v>
      </c>
      <c r="B13462" t="s">
        <v>13052</v>
      </c>
      <c r="C13462" t="s">
        <v>3597</v>
      </c>
      <c r="D13462" t="s">
        <v>4034</v>
      </c>
      <c r="E13462" t="s">
        <v>5422</v>
      </c>
      <c r="F13462" t="s">
        <v>3600</v>
      </c>
      <c r="G13462">
        <v>213433232</v>
      </c>
      <c r="I13462" t="s">
        <v>3601</v>
      </c>
      <c r="J13462" t="s">
        <v>9359</v>
      </c>
      <c r="L13462" t="s">
        <v>13722</v>
      </c>
      <c r="P13462">
        <v>10.199999999999999</v>
      </c>
      <c r="Q13462">
        <v>17.600000000000001</v>
      </c>
      <c r="R13462">
        <v>9.1999999999999993</v>
      </c>
      <c r="S13462" t="b">
        <v>0</v>
      </c>
      <c r="T13462" t="b">
        <v>0</v>
      </c>
      <c r="U13462" t="b">
        <v>0</v>
      </c>
      <c r="V13462">
        <v>36000</v>
      </c>
      <c r="W13462">
        <v>28600</v>
      </c>
      <c r="X13462">
        <v>2.2400000000000002</v>
      </c>
      <c r="Y13462">
        <v>41000</v>
      </c>
      <c r="Z13462">
        <v>2</v>
      </c>
    </row>
    <row r="13463" spans="1:26">
      <c r="A13463">
        <v>213433231</v>
      </c>
      <c r="B13463" t="s">
        <v>13052</v>
      </c>
      <c r="C13463" t="s">
        <v>3597</v>
      </c>
      <c r="D13463" t="s">
        <v>4034</v>
      </c>
      <c r="E13463" t="s">
        <v>5422</v>
      </c>
      <c r="F13463" t="s">
        <v>3600</v>
      </c>
      <c r="G13463">
        <v>213433231</v>
      </c>
      <c r="I13463" t="s">
        <v>3601</v>
      </c>
      <c r="J13463" t="s">
        <v>10845</v>
      </c>
      <c r="L13463" t="s">
        <v>13734</v>
      </c>
      <c r="P13463">
        <v>10</v>
      </c>
      <c r="Q13463">
        <v>16.899999999999999</v>
      </c>
      <c r="R13463">
        <v>9</v>
      </c>
      <c r="S13463" t="b">
        <v>0</v>
      </c>
      <c r="T13463" t="b">
        <v>0</v>
      </c>
      <c r="U13463" t="b">
        <v>0</v>
      </c>
      <c r="V13463">
        <v>30000</v>
      </c>
      <c r="W13463">
        <v>19600</v>
      </c>
      <c r="X13463">
        <v>2.4</v>
      </c>
      <c r="Y13463">
        <v>30000</v>
      </c>
      <c r="Z13463">
        <v>2</v>
      </c>
    </row>
    <row r="13464" spans="1:26">
      <c r="A13464">
        <v>213433229</v>
      </c>
      <c r="B13464" t="s">
        <v>13052</v>
      </c>
      <c r="C13464" t="s">
        <v>3597</v>
      </c>
      <c r="D13464" t="s">
        <v>4034</v>
      </c>
      <c r="E13464" t="s">
        <v>5422</v>
      </c>
      <c r="F13464" t="s">
        <v>3600</v>
      </c>
      <c r="G13464">
        <v>213433229</v>
      </c>
      <c r="I13464" t="s">
        <v>3601</v>
      </c>
      <c r="J13464" t="s">
        <v>10836</v>
      </c>
      <c r="L13464" t="s">
        <v>13724</v>
      </c>
      <c r="P13464">
        <v>12.1</v>
      </c>
      <c r="Q13464">
        <v>19.3</v>
      </c>
      <c r="R13464">
        <v>10.8</v>
      </c>
      <c r="S13464" t="b">
        <v>0</v>
      </c>
      <c r="T13464" t="b">
        <v>0</v>
      </c>
      <c r="U13464" t="b">
        <v>0</v>
      </c>
      <c r="V13464">
        <v>18000</v>
      </c>
      <c r="W13464">
        <v>15800</v>
      </c>
      <c r="X13464">
        <v>2.82</v>
      </c>
      <c r="Y13464">
        <v>22000</v>
      </c>
      <c r="Z13464">
        <v>2.4500000000000002</v>
      </c>
    </row>
    <row r="13465" spans="1:26">
      <c r="A13465">
        <v>213479417</v>
      </c>
      <c r="B13465" t="s">
        <v>13052</v>
      </c>
      <c r="C13465" t="s">
        <v>3597</v>
      </c>
      <c r="D13465" t="s">
        <v>4034</v>
      </c>
      <c r="E13465" t="s">
        <v>5262</v>
      </c>
      <c r="F13465" t="s">
        <v>3600</v>
      </c>
      <c r="G13465">
        <v>213479417</v>
      </c>
      <c r="I13465" t="s">
        <v>3700</v>
      </c>
      <c r="J13465" t="s">
        <v>6696</v>
      </c>
      <c r="L13465" t="s">
        <v>13741</v>
      </c>
      <c r="P13465">
        <v>11.7</v>
      </c>
      <c r="Q13465">
        <v>16.3</v>
      </c>
      <c r="R13465">
        <v>10.199999999999999</v>
      </c>
      <c r="S13465" t="b">
        <v>0</v>
      </c>
      <c r="T13465" t="b">
        <v>0</v>
      </c>
      <c r="U13465" t="b">
        <v>1</v>
      </c>
      <c r="V13465">
        <v>20000</v>
      </c>
      <c r="W13465">
        <v>22400</v>
      </c>
      <c r="X13465">
        <v>2.42</v>
      </c>
      <c r="Y13465">
        <v>25000</v>
      </c>
      <c r="Z13465">
        <v>2.2400000000000002</v>
      </c>
    </row>
    <row r="13466" spans="1:26">
      <c r="A13466">
        <v>213386698</v>
      </c>
      <c r="B13466" t="s">
        <v>13052</v>
      </c>
      <c r="C13466" t="s">
        <v>3597</v>
      </c>
      <c r="D13466" t="s">
        <v>4034</v>
      </c>
      <c r="E13466" t="s">
        <v>10857</v>
      </c>
      <c r="F13466" t="s">
        <v>3600</v>
      </c>
      <c r="G13466">
        <v>213386698</v>
      </c>
      <c r="I13466" t="s">
        <v>3700</v>
      </c>
      <c r="J13466" t="s">
        <v>13325</v>
      </c>
      <c r="L13466" t="s">
        <v>13708</v>
      </c>
      <c r="P13466">
        <v>11.7</v>
      </c>
      <c r="Q13466">
        <v>16.3</v>
      </c>
      <c r="R13466">
        <v>10.199999999999999</v>
      </c>
      <c r="S13466" t="b">
        <v>0</v>
      </c>
      <c r="T13466" t="b">
        <v>0</v>
      </c>
      <c r="U13466" t="b">
        <v>1</v>
      </c>
      <c r="V13466">
        <v>20000</v>
      </c>
      <c r="W13466">
        <v>22400</v>
      </c>
      <c r="X13466">
        <v>2.42</v>
      </c>
      <c r="Y13466">
        <v>25000</v>
      </c>
      <c r="Z13466">
        <v>2.2400000000000002</v>
      </c>
    </row>
    <row r="13467" spans="1:26">
      <c r="A13467">
        <v>213386699</v>
      </c>
      <c r="B13467" t="s">
        <v>13052</v>
      </c>
      <c r="C13467" t="s">
        <v>3597</v>
      </c>
      <c r="D13467" t="s">
        <v>4034</v>
      </c>
      <c r="E13467" t="s">
        <v>10857</v>
      </c>
      <c r="F13467" t="s">
        <v>3600</v>
      </c>
      <c r="G13467">
        <v>213386699</v>
      </c>
      <c r="I13467" t="s">
        <v>3700</v>
      </c>
      <c r="J13467" t="s">
        <v>9309</v>
      </c>
      <c r="L13467" t="s">
        <v>13708</v>
      </c>
      <c r="P13467">
        <v>10.7</v>
      </c>
      <c r="Q13467">
        <v>16.100000000000001</v>
      </c>
      <c r="R13467">
        <v>9.8000000000000007</v>
      </c>
      <c r="S13467" t="b">
        <v>0</v>
      </c>
      <c r="T13467" t="b">
        <v>0</v>
      </c>
      <c r="U13467" t="b">
        <v>1</v>
      </c>
      <c r="V13467">
        <v>24000</v>
      </c>
      <c r="W13467">
        <v>22400</v>
      </c>
      <c r="X13467">
        <v>2.42</v>
      </c>
      <c r="Y13467">
        <v>25000</v>
      </c>
      <c r="Z13467">
        <v>2.2400000000000002</v>
      </c>
    </row>
    <row r="13468" spans="1:26">
      <c r="A13468">
        <v>213479418</v>
      </c>
      <c r="B13468" t="s">
        <v>13052</v>
      </c>
      <c r="C13468" t="s">
        <v>3597</v>
      </c>
      <c r="D13468" t="s">
        <v>4034</v>
      </c>
      <c r="E13468" t="s">
        <v>5262</v>
      </c>
      <c r="F13468" t="s">
        <v>3600</v>
      </c>
      <c r="G13468">
        <v>213479418</v>
      </c>
      <c r="I13468" t="s">
        <v>3700</v>
      </c>
      <c r="J13468" t="s">
        <v>6696</v>
      </c>
      <c r="L13468" t="s">
        <v>13581</v>
      </c>
      <c r="P13468">
        <v>10.7</v>
      </c>
      <c r="Q13468">
        <v>16.100000000000001</v>
      </c>
      <c r="R13468">
        <v>9.8000000000000007</v>
      </c>
      <c r="S13468" t="b">
        <v>0</v>
      </c>
      <c r="T13468" t="b">
        <v>0</v>
      </c>
      <c r="U13468" t="b">
        <v>1</v>
      </c>
      <c r="V13468">
        <v>24000</v>
      </c>
      <c r="W13468">
        <v>22400</v>
      </c>
      <c r="X13468">
        <v>2.42</v>
      </c>
      <c r="Y13468">
        <v>25000</v>
      </c>
      <c r="Z13468">
        <v>2.2400000000000002</v>
      </c>
    </row>
    <row r="13469" spans="1:26">
      <c r="A13469">
        <v>213487207</v>
      </c>
      <c r="B13469" t="s">
        <v>13052</v>
      </c>
      <c r="C13469" t="s">
        <v>3597</v>
      </c>
      <c r="D13469" t="s">
        <v>4034</v>
      </c>
      <c r="E13469" t="s">
        <v>5260</v>
      </c>
      <c r="F13469" t="s">
        <v>3600</v>
      </c>
      <c r="G13469">
        <v>213487207</v>
      </c>
      <c r="I13469" t="s">
        <v>3700</v>
      </c>
      <c r="J13469" t="s">
        <v>10787</v>
      </c>
      <c r="L13469" t="s">
        <v>13740</v>
      </c>
      <c r="P13469">
        <v>10.7</v>
      </c>
      <c r="Q13469">
        <v>16.100000000000001</v>
      </c>
      <c r="R13469">
        <v>9.8000000000000007</v>
      </c>
      <c r="S13469" t="b">
        <v>0</v>
      </c>
      <c r="T13469" t="b">
        <v>0</v>
      </c>
      <c r="U13469" t="b">
        <v>1</v>
      </c>
      <c r="V13469">
        <v>24000</v>
      </c>
      <c r="W13469">
        <v>22400</v>
      </c>
      <c r="X13469">
        <v>2.42</v>
      </c>
      <c r="Y13469">
        <v>25000</v>
      </c>
      <c r="Z13469">
        <v>2.2400000000000002</v>
      </c>
    </row>
    <row r="13470" spans="1:26">
      <c r="A13470">
        <v>213433235</v>
      </c>
      <c r="B13470" t="s">
        <v>13052</v>
      </c>
      <c r="C13470" t="s">
        <v>3597</v>
      </c>
      <c r="D13470" t="s">
        <v>4034</v>
      </c>
      <c r="E13470" t="s">
        <v>5422</v>
      </c>
      <c r="F13470" t="s">
        <v>3600</v>
      </c>
      <c r="G13470">
        <v>213433235</v>
      </c>
      <c r="I13470" t="s">
        <v>3601</v>
      </c>
      <c r="J13470" t="s">
        <v>10845</v>
      </c>
      <c r="L13470" t="s">
        <v>13729</v>
      </c>
      <c r="P13470">
        <v>11.7</v>
      </c>
      <c r="Q13470">
        <v>18.2</v>
      </c>
      <c r="R13470">
        <v>8.8000000000000007</v>
      </c>
      <c r="S13470" t="b">
        <v>0</v>
      </c>
      <c r="T13470" t="b">
        <v>0</v>
      </c>
      <c r="U13470" t="b">
        <v>1</v>
      </c>
      <c r="V13470">
        <v>28000</v>
      </c>
      <c r="W13470">
        <v>20000</v>
      </c>
      <c r="X13470">
        <v>2.2999999999999998</v>
      </c>
      <c r="Y13470">
        <v>27111</v>
      </c>
      <c r="Z13470">
        <v>2.23</v>
      </c>
    </row>
    <row r="13471" spans="1:26">
      <c r="A13471">
        <v>213433233</v>
      </c>
      <c r="B13471" t="s">
        <v>13052</v>
      </c>
      <c r="C13471" t="s">
        <v>3597</v>
      </c>
      <c r="D13471" t="s">
        <v>4034</v>
      </c>
      <c r="E13471" t="s">
        <v>5422</v>
      </c>
      <c r="F13471" t="s">
        <v>3600</v>
      </c>
      <c r="G13471">
        <v>213433233</v>
      </c>
      <c r="I13471" t="s">
        <v>3601</v>
      </c>
      <c r="J13471" t="s">
        <v>10836</v>
      </c>
      <c r="L13471" t="s">
        <v>13728</v>
      </c>
      <c r="P13471">
        <v>12.4</v>
      </c>
      <c r="Q13471">
        <v>17</v>
      </c>
      <c r="R13471">
        <v>9.5</v>
      </c>
      <c r="S13471" t="b">
        <v>0</v>
      </c>
      <c r="T13471" t="b">
        <v>0</v>
      </c>
      <c r="U13471" t="b">
        <v>1</v>
      </c>
      <c r="V13471">
        <v>18000</v>
      </c>
      <c r="W13471">
        <v>13500</v>
      </c>
      <c r="X13471">
        <v>2.6</v>
      </c>
      <c r="Y13471">
        <v>21200</v>
      </c>
      <c r="Z13471">
        <v>2.4900000000000002</v>
      </c>
    </row>
    <row r="13472" spans="1:26">
      <c r="A13472">
        <v>213433234</v>
      </c>
      <c r="B13472" t="s">
        <v>13052</v>
      </c>
      <c r="C13472" t="s">
        <v>3597</v>
      </c>
      <c r="D13472" t="s">
        <v>4034</v>
      </c>
      <c r="E13472" t="s">
        <v>5422</v>
      </c>
      <c r="F13472" t="s">
        <v>3600</v>
      </c>
      <c r="G13472">
        <v>213433234</v>
      </c>
      <c r="I13472" t="s">
        <v>3601</v>
      </c>
      <c r="J13472" t="s">
        <v>9320</v>
      </c>
      <c r="L13472" t="s">
        <v>13727</v>
      </c>
      <c r="P13472">
        <v>12</v>
      </c>
      <c r="Q13472">
        <v>19</v>
      </c>
      <c r="R13472">
        <v>9.3000000000000007</v>
      </c>
      <c r="S13472" t="b">
        <v>0</v>
      </c>
      <c r="T13472" t="b">
        <v>0</v>
      </c>
      <c r="U13472" t="b">
        <v>1</v>
      </c>
      <c r="V13472">
        <v>24000</v>
      </c>
      <c r="W13472">
        <v>19200</v>
      </c>
      <c r="X13472">
        <v>2.61</v>
      </c>
      <c r="Y13472">
        <v>26400</v>
      </c>
      <c r="Z13472">
        <v>2.42</v>
      </c>
    </row>
    <row r="13473" spans="1:26">
      <c r="A13473">
        <v>213433226</v>
      </c>
      <c r="B13473" t="s">
        <v>13052</v>
      </c>
      <c r="C13473" t="s">
        <v>3597</v>
      </c>
      <c r="D13473" t="s">
        <v>4034</v>
      </c>
      <c r="E13473" t="s">
        <v>5422</v>
      </c>
      <c r="F13473" t="s">
        <v>3600</v>
      </c>
      <c r="G13473">
        <v>213433226</v>
      </c>
      <c r="I13473" t="s">
        <v>3601</v>
      </c>
      <c r="J13473" t="s">
        <v>10172</v>
      </c>
      <c r="L13473" t="s">
        <v>13725</v>
      </c>
      <c r="P13473">
        <v>10.5</v>
      </c>
      <c r="Q13473">
        <v>17</v>
      </c>
      <c r="R13473">
        <v>10.199999999999999</v>
      </c>
      <c r="S13473" t="b">
        <v>0</v>
      </c>
      <c r="T13473" t="b">
        <v>0</v>
      </c>
      <c r="U13473" t="b">
        <v>0</v>
      </c>
      <c r="V13473">
        <v>24000</v>
      </c>
      <c r="W13473">
        <v>19500</v>
      </c>
      <c r="X13473">
        <v>2.6</v>
      </c>
      <c r="Y13473">
        <v>21600</v>
      </c>
      <c r="Z13473">
        <v>2.41</v>
      </c>
    </row>
    <row r="13474" spans="1:26">
      <c r="A13474">
        <v>213433225</v>
      </c>
      <c r="B13474" t="s">
        <v>13052</v>
      </c>
      <c r="C13474" t="s">
        <v>3597</v>
      </c>
      <c r="D13474" t="s">
        <v>4034</v>
      </c>
      <c r="E13474" t="s">
        <v>5422</v>
      </c>
      <c r="F13474" t="s">
        <v>3600</v>
      </c>
      <c r="G13474">
        <v>213433225</v>
      </c>
      <c r="I13474" t="s">
        <v>3601</v>
      </c>
      <c r="J13474" t="s">
        <v>10182</v>
      </c>
      <c r="L13474" t="s">
        <v>13724</v>
      </c>
      <c r="P13474">
        <v>10.7</v>
      </c>
      <c r="Q13474">
        <v>17</v>
      </c>
      <c r="R13474">
        <v>8.8000000000000007</v>
      </c>
      <c r="S13474" t="b">
        <v>0</v>
      </c>
      <c r="T13474" t="b">
        <v>0</v>
      </c>
      <c r="U13474" t="b">
        <v>0</v>
      </c>
      <c r="V13474">
        <v>18000</v>
      </c>
      <c r="W13474">
        <v>11500</v>
      </c>
      <c r="X13474">
        <v>2.59</v>
      </c>
      <c r="Y13474">
        <v>12500</v>
      </c>
      <c r="Z13474">
        <v>2.75</v>
      </c>
    </row>
    <row r="13475" spans="1:26">
      <c r="A13475">
        <v>213433228</v>
      </c>
      <c r="B13475" t="s">
        <v>13052</v>
      </c>
      <c r="C13475" t="s">
        <v>3597</v>
      </c>
      <c r="D13475" t="s">
        <v>4034</v>
      </c>
      <c r="E13475" t="s">
        <v>5422</v>
      </c>
      <c r="F13475" t="s">
        <v>3600</v>
      </c>
      <c r="G13475">
        <v>213433228</v>
      </c>
      <c r="I13475" t="s">
        <v>3601</v>
      </c>
      <c r="J13475" t="s">
        <v>10178</v>
      </c>
      <c r="L13475" t="s">
        <v>13722</v>
      </c>
      <c r="P13475">
        <v>10</v>
      </c>
      <c r="Q13475">
        <v>16.899999999999999</v>
      </c>
      <c r="R13475">
        <v>8</v>
      </c>
      <c r="S13475" t="b">
        <v>0</v>
      </c>
      <c r="T13475" t="b">
        <v>0</v>
      </c>
      <c r="U13475" t="b">
        <v>0</v>
      </c>
      <c r="V13475">
        <v>35000</v>
      </c>
      <c r="W13475">
        <v>19000</v>
      </c>
      <c r="X13475">
        <v>2.2000000000000002</v>
      </c>
      <c r="Y13475">
        <v>21800</v>
      </c>
      <c r="Z13475">
        <v>2</v>
      </c>
    </row>
    <row r="13476" spans="1:26">
      <c r="A13476">
        <v>213433236</v>
      </c>
      <c r="B13476" t="s">
        <v>13052</v>
      </c>
      <c r="C13476" t="s">
        <v>3597</v>
      </c>
      <c r="D13476" t="s">
        <v>4034</v>
      </c>
      <c r="E13476" t="s">
        <v>5422</v>
      </c>
      <c r="F13476" t="s">
        <v>3600</v>
      </c>
      <c r="G13476">
        <v>213433236</v>
      </c>
      <c r="I13476" t="s">
        <v>3601</v>
      </c>
      <c r="J13476" t="s">
        <v>9359</v>
      </c>
      <c r="L13476" t="s">
        <v>13720</v>
      </c>
      <c r="P13476">
        <v>10</v>
      </c>
      <c r="Q13476">
        <v>17</v>
      </c>
      <c r="R13476">
        <v>9.9</v>
      </c>
      <c r="S13476" t="b">
        <v>0</v>
      </c>
      <c r="T13476" t="b">
        <v>0</v>
      </c>
      <c r="U13476" t="b">
        <v>1</v>
      </c>
      <c r="V13476">
        <v>36000</v>
      </c>
      <c r="W13476">
        <v>32800</v>
      </c>
      <c r="X13476">
        <v>2.42</v>
      </c>
      <c r="Y13476">
        <v>43400</v>
      </c>
      <c r="Z13476">
        <v>6.12</v>
      </c>
    </row>
    <row r="13477" spans="1:26">
      <c r="A13477">
        <v>213479415</v>
      </c>
      <c r="B13477" t="s">
        <v>13052</v>
      </c>
      <c r="C13477" t="s">
        <v>3597</v>
      </c>
      <c r="D13477" t="s">
        <v>4034</v>
      </c>
      <c r="E13477" t="s">
        <v>5262</v>
      </c>
      <c r="F13477" t="s">
        <v>3600</v>
      </c>
      <c r="G13477">
        <v>213479415</v>
      </c>
      <c r="I13477" t="s">
        <v>3601</v>
      </c>
      <c r="J13477" t="s">
        <v>13234</v>
      </c>
      <c r="L13477" t="s">
        <v>6695</v>
      </c>
      <c r="P13477">
        <v>11.7</v>
      </c>
      <c r="Q13477">
        <v>16.3</v>
      </c>
      <c r="R13477">
        <v>9.5</v>
      </c>
      <c r="S13477" t="b">
        <v>0</v>
      </c>
      <c r="T13477" t="b">
        <v>0</v>
      </c>
      <c r="U13477" t="b">
        <v>1</v>
      </c>
      <c r="V13477">
        <v>35000</v>
      </c>
      <c r="W13477">
        <v>31800</v>
      </c>
      <c r="X13477">
        <v>2.4</v>
      </c>
      <c r="Y13477">
        <v>36000</v>
      </c>
      <c r="Z13477">
        <v>1.9</v>
      </c>
    </row>
    <row r="13478" spans="1:26">
      <c r="A13478">
        <v>213485861</v>
      </c>
      <c r="B13478" t="s">
        <v>13052</v>
      </c>
      <c r="C13478" t="s">
        <v>3597</v>
      </c>
      <c r="D13478" t="s">
        <v>4034</v>
      </c>
      <c r="E13478" t="s">
        <v>6429</v>
      </c>
      <c r="F13478" t="s">
        <v>3600</v>
      </c>
      <c r="G13478">
        <v>213485861</v>
      </c>
      <c r="I13478" t="s">
        <v>3601</v>
      </c>
      <c r="J13478" t="s">
        <v>13232</v>
      </c>
      <c r="L13478" t="s">
        <v>6362</v>
      </c>
      <c r="P13478">
        <v>11.7</v>
      </c>
      <c r="Q13478">
        <v>16.3</v>
      </c>
      <c r="R13478">
        <v>9.5</v>
      </c>
      <c r="S13478" t="b">
        <v>0</v>
      </c>
      <c r="T13478" t="b">
        <v>0</v>
      </c>
      <c r="U13478" t="b">
        <v>1</v>
      </c>
      <c r="V13478">
        <v>35000</v>
      </c>
      <c r="W13478">
        <v>31800</v>
      </c>
      <c r="X13478">
        <v>2.4</v>
      </c>
      <c r="Y13478">
        <v>36000</v>
      </c>
      <c r="Z13478">
        <v>1.9</v>
      </c>
    </row>
    <row r="13479" spans="1:26">
      <c r="A13479">
        <v>213485863</v>
      </c>
      <c r="B13479" t="s">
        <v>13052</v>
      </c>
      <c r="C13479" t="s">
        <v>3597</v>
      </c>
      <c r="D13479" t="s">
        <v>4034</v>
      </c>
      <c r="E13479" t="s">
        <v>6224</v>
      </c>
      <c r="F13479" t="s">
        <v>3600</v>
      </c>
      <c r="G13479">
        <v>213485863</v>
      </c>
      <c r="I13479" t="s">
        <v>3601</v>
      </c>
      <c r="J13479" t="s">
        <v>13232</v>
      </c>
      <c r="L13479" t="s">
        <v>6362</v>
      </c>
      <c r="P13479">
        <v>11.7</v>
      </c>
      <c r="Q13479">
        <v>16.3</v>
      </c>
      <c r="R13479">
        <v>9.5</v>
      </c>
      <c r="S13479" t="b">
        <v>0</v>
      </c>
      <c r="T13479" t="b">
        <v>0</v>
      </c>
      <c r="U13479" t="b">
        <v>1</v>
      </c>
      <c r="V13479">
        <v>35000</v>
      </c>
      <c r="W13479">
        <v>31800</v>
      </c>
      <c r="X13479">
        <v>2.4</v>
      </c>
      <c r="Y13479">
        <v>36000</v>
      </c>
      <c r="Z13479">
        <v>1.9</v>
      </c>
    </row>
    <row r="13480" spans="1:26">
      <c r="A13480">
        <v>213488871</v>
      </c>
      <c r="B13480" t="s">
        <v>13052</v>
      </c>
      <c r="C13480" t="s">
        <v>3597</v>
      </c>
      <c r="D13480" t="s">
        <v>4034</v>
      </c>
      <c r="E13480" t="s">
        <v>10857</v>
      </c>
      <c r="F13480" t="s">
        <v>3600</v>
      </c>
      <c r="G13480">
        <v>213488871</v>
      </c>
      <c r="I13480" t="s">
        <v>3601</v>
      </c>
      <c r="J13480" t="s">
        <v>13233</v>
      </c>
      <c r="L13480" t="s">
        <v>9348</v>
      </c>
      <c r="P13480">
        <v>11.7</v>
      </c>
      <c r="Q13480">
        <v>16.3</v>
      </c>
      <c r="R13480">
        <v>9.5</v>
      </c>
      <c r="S13480" t="b">
        <v>0</v>
      </c>
      <c r="T13480" t="b">
        <v>0</v>
      </c>
      <c r="U13480" t="b">
        <v>1</v>
      </c>
      <c r="V13480">
        <v>35000</v>
      </c>
      <c r="W13480">
        <v>31800</v>
      </c>
      <c r="X13480">
        <v>2.4</v>
      </c>
      <c r="Y13480">
        <v>36000</v>
      </c>
      <c r="Z13480">
        <v>1.9</v>
      </c>
    </row>
    <row r="13481" spans="1:26">
      <c r="A13481">
        <v>213483768</v>
      </c>
      <c r="B13481" t="s">
        <v>13052</v>
      </c>
      <c r="C13481" t="s">
        <v>3597</v>
      </c>
      <c r="D13481" t="s">
        <v>4034</v>
      </c>
      <c r="E13481" t="s">
        <v>6751</v>
      </c>
      <c r="F13481" t="s">
        <v>3600</v>
      </c>
      <c r="G13481">
        <v>213483768</v>
      </c>
      <c r="I13481" t="s">
        <v>3601</v>
      </c>
      <c r="J13481" t="s">
        <v>13232</v>
      </c>
      <c r="L13481" t="s">
        <v>6362</v>
      </c>
      <c r="P13481">
        <v>11.7</v>
      </c>
      <c r="Q13481">
        <v>16.3</v>
      </c>
      <c r="R13481">
        <v>9.5</v>
      </c>
      <c r="S13481" t="b">
        <v>0</v>
      </c>
      <c r="T13481" t="b">
        <v>0</v>
      </c>
      <c r="U13481" t="b">
        <v>1</v>
      </c>
      <c r="V13481">
        <v>35000</v>
      </c>
      <c r="W13481">
        <v>31800</v>
      </c>
      <c r="X13481">
        <v>2.4</v>
      </c>
      <c r="Y13481">
        <v>36000</v>
      </c>
      <c r="Z13481">
        <v>1.9</v>
      </c>
    </row>
    <row r="13482" spans="1:26">
      <c r="A13482">
        <v>213386877</v>
      </c>
      <c r="B13482" t="s">
        <v>13052</v>
      </c>
      <c r="C13482" t="s">
        <v>3597</v>
      </c>
      <c r="D13482" t="s">
        <v>4034</v>
      </c>
      <c r="E13482" t="s">
        <v>5445</v>
      </c>
      <c r="F13482" t="s">
        <v>3600</v>
      </c>
      <c r="G13482">
        <v>213386877</v>
      </c>
      <c r="I13482" t="s">
        <v>3601</v>
      </c>
      <c r="J13482" t="s">
        <v>12337</v>
      </c>
      <c r="L13482" t="s">
        <v>9426</v>
      </c>
      <c r="M13482">
        <v>12.5</v>
      </c>
      <c r="N13482">
        <v>20</v>
      </c>
      <c r="O13482">
        <v>11</v>
      </c>
      <c r="P13482">
        <v>12.4</v>
      </c>
      <c r="Q13482">
        <v>18</v>
      </c>
      <c r="R13482">
        <v>9.3000000000000007</v>
      </c>
      <c r="S13482" t="b">
        <v>0</v>
      </c>
      <c r="T13482" t="b">
        <v>0</v>
      </c>
      <c r="U13482" t="b">
        <v>1</v>
      </c>
      <c r="V13482">
        <v>18000</v>
      </c>
      <c r="W13482">
        <v>13500</v>
      </c>
      <c r="X13482">
        <v>2.6</v>
      </c>
      <c r="Y13482">
        <v>21000</v>
      </c>
      <c r="Z13482">
        <v>2.21</v>
      </c>
    </row>
    <row r="13483" spans="1:26">
      <c r="A13483">
        <v>213386878</v>
      </c>
      <c r="B13483" t="s">
        <v>13052</v>
      </c>
      <c r="C13483" t="s">
        <v>3597</v>
      </c>
      <c r="D13483" t="s">
        <v>4034</v>
      </c>
      <c r="E13483" t="s">
        <v>5445</v>
      </c>
      <c r="F13483" t="s">
        <v>3600</v>
      </c>
      <c r="G13483">
        <v>213386878</v>
      </c>
      <c r="I13483" t="s">
        <v>3601</v>
      </c>
      <c r="J13483" t="s">
        <v>12338</v>
      </c>
      <c r="L13483" t="s">
        <v>5463</v>
      </c>
      <c r="M13483">
        <v>11</v>
      </c>
      <c r="N13483">
        <v>18</v>
      </c>
      <c r="O13483">
        <v>10.5</v>
      </c>
      <c r="P13483">
        <v>10</v>
      </c>
      <c r="Q13483">
        <v>16.2</v>
      </c>
      <c r="R13483">
        <v>8.9</v>
      </c>
      <c r="S13483" t="b">
        <v>0</v>
      </c>
      <c r="T13483" t="b">
        <v>0</v>
      </c>
      <c r="U13483" t="b">
        <v>1</v>
      </c>
      <c r="V13483">
        <v>30000</v>
      </c>
      <c r="W13483">
        <v>21000</v>
      </c>
      <c r="X13483">
        <v>2.34</v>
      </c>
      <c r="Y13483">
        <v>28600</v>
      </c>
      <c r="Z13483">
        <v>2.1</v>
      </c>
    </row>
    <row r="13484" spans="1:26">
      <c r="A13484">
        <v>213430653</v>
      </c>
      <c r="B13484" t="s">
        <v>13052</v>
      </c>
      <c r="C13484" t="s">
        <v>3597</v>
      </c>
      <c r="D13484" t="s">
        <v>4034</v>
      </c>
      <c r="E13484" t="s">
        <v>10638</v>
      </c>
      <c r="F13484" t="s">
        <v>3600</v>
      </c>
      <c r="G13484">
        <v>213430653</v>
      </c>
      <c r="I13484" t="s">
        <v>3601</v>
      </c>
      <c r="J13484" t="s">
        <v>12331</v>
      </c>
      <c r="L13484" t="s">
        <v>13739</v>
      </c>
      <c r="M13484">
        <v>11.1</v>
      </c>
      <c r="N13484">
        <v>19</v>
      </c>
      <c r="O13484">
        <v>10.8</v>
      </c>
      <c r="P13484">
        <v>10.9</v>
      </c>
      <c r="Q13484">
        <v>17</v>
      </c>
      <c r="R13484">
        <v>8.8000000000000007</v>
      </c>
      <c r="S13484" t="b">
        <v>0</v>
      </c>
      <c r="T13484" t="b">
        <v>0</v>
      </c>
      <c r="U13484" t="b">
        <v>1</v>
      </c>
      <c r="V13484">
        <v>18000</v>
      </c>
      <c r="W13484">
        <v>12000</v>
      </c>
      <c r="X13484">
        <v>2.71</v>
      </c>
      <c r="Y13484">
        <v>12000</v>
      </c>
      <c r="Z13484">
        <v>2.71</v>
      </c>
    </row>
    <row r="13485" spans="1:26">
      <c r="A13485">
        <v>213433256</v>
      </c>
      <c r="B13485" t="s">
        <v>13052</v>
      </c>
      <c r="C13485" t="s">
        <v>3597</v>
      </c>
      <c r="D13485" t="s">
        <v>4034</v>
      </c>
      <c r="E13485" t="s">
        <v>5423</v>
      </c>
      <c r="F13485" t="s">
        <v>3600</v>
      </c>
      <c r="G13485">
        <v>213433256</v>
      </c>
      <c r="I13485" t="s">
        <v>3601</v>
      </c>
      <c r="J13485" t="s">
        <v>10182</v>
      </c>
      <c r="L13485" t="s">
        <v>13738</v>
      </c>
      <c r="M13485">
        <v>11.1</v>
      </c>
      <c r="N13485">
        <v>19</v>
      </c>
      <c r="O13485">
        <v>10.8</v>
      </c>
      <c r="P13485">
        <v>10.9</v>
      </c>
      <c r="Q13485">
        <v>17</v>
      </c>
      <c r="R13485">
        <v>8.8000000000000007</v>
      </c>
      <c r="S13485" t="b">
        <v>0</v>
      </c>
      <c r="T13485" t="b">
        <v>0</v>
      </c>
      <c r="U13485" t="b">
        <v>1</v>
      </c>
      <c r="V13485">
        <v>18000</v>
      </c>
      <c r="W13485">
        <v>12000</v>
      </c>
      <c r="X13485">
        <v>2.71</v>
      </c>
      <c r="Y13485">
        <v>12000</v>
      </c>
      <c r="Z13485">
        <v>2.71</v>
      </c>
    </row>
    <row r="13486" spans="1:26">
      <c r="A13486">
        <v>213433275</v>
      </c>
      <c r="B13486" t="s">
        <v>13052</v>
      </c>
      <c r="C13486" t="s">
        <v>3597</v>
      </c>
      <c r="D13486" t="s">
        <v>4034</v>
      </c>
      <c r="E13486" t="s">
        <v>10835</v>
      </c>
      <c r="F13486" t="s">
        <v>3600</v>
      </c>
      <c r="G13486">
        <v>213433275</v>
      </c>
      <c r="I13486" t="s">
        <v>3601</v>
      </c>
      <c r="J13486" t="s">
        <v>10182</v>
      </c>
      <c r="L13486" t="s">
        <v>13738</v>
      </c>
      <c r="M13486">
        <v>11.1</v>
      </c>
      <c r="N13486">
        <v>19</v>
      </c>
      <c r="O13486">
        <v>10.8</v>
      </c>
      <c r="P13486">
        <v>10.9</v>
      </c>
      <c r="Q13486">
        <v>17</v>
      </c>
      <c r="R13486">
        <v>8.8000000000000007</v>
      </c>
      <c r="S13486" t="b">
        <v>0</v>
      </c>
      <c r="T13486" t="b">
        <v>0</v>
      </c>
      <c r="U13486" t="b">
        <v>1</v>
      </c>
      <c r="V13486">
        <v>18000</v>
      </c>
      <c r="W13486">
        <v>12000</v>
      </c>
      <c r="X13486">
        <v>2.71</v>
      </c>
      <c r="Y13486">
        <v>12000</v>
      </c>
      <c r="Z13486">
        <v>2.71</v>
      </c>
    </row>
    <row r="13487" spans="1:26">
      <c r="A13487">
        <v>213433294</v>
      </c>
      <c r="B13487" t="s">
        <v>13052</v>
      </c>
      <c r="C13487" t="s">
        <v>3597</v>
      </c>
      <c r="D13487" t="s">
        <v>4034</v>
      </c>
      <c r="E13487" t="s">
        <v>9898</v>
      </c>
      <c r="F13487" t="s">
        <v>3600</v>
      </c>
      <c r="G13487">
        <v>213433294</v>
      </c>
      <c r="I13487" t="s">
        <v>3601</v>
      </c>
      <c r="J13487" t="s">
        <v>10182</v>
      </c>
      <c r="L13487" t="s">
        <v>13738</v>
      </c>
      <c r="M13487">
        <v>11.1</v>
      </c>
      <c r="N13487">
        <v>19</v>
      </c>
      <c r="O13487">
        <v>10.8</v>
      </c>
      <c r="P13487">
        <v>10.9</v>
      </c>
      <c r="Q13487">
        <v>17</v>
      </c>
      <c r="R13487">
        <v>8.8000000000000007</v>
      </c>
      <c r="S13487" t="b">
        <v>0</v>
      </c>
      <c r="T13487" t="b">
        <v>0</v>
      </c>
      <c r="U13487" t="b">
        <v>1</v>
      </c>
      <c r="V13487">
        <v>18000</v>
      </c>
      <c r="W13487">
        <v>12000</v>
      </c>
      <c r="X13487">
        <v>2.71</v>
      </c>
      <c r="Y13487">
        <v>12000</v>
      </c>
      <c r="Z13487">
        <v>2.71</v>
      </c>
    </row>
    <row r="13488" spans="1:26">
      <c r="A13488">
        <v>213433295</v>
      </c>
      <c r="B13488" t="s">
        <v>13052</v>
      </c>
      <c r="C13488" t="s">
        <v>3597</v>
      </c>
      <c r="D13488" t="s">
        <v>4034</v>
      </c>
      <c r="E13488" t="s">
        <v>9898</v>
      </c>
      <c r="F13488" t="s">
        <v>3600</v>
      </c>
      <c r="G13488">
        <v>213433295</v>
      </c>
      <c r="I13488" t="s">
        <v>3601</v>
      </c>
      <c r="J13488" t="s">
        <v>10172</v>
      </c>
      <c r="L13488" t="s">
        <v>9321</v>
      </c>
      <c r="M13488">
        <v>11.3</v>
      </c>
      <c r="N13488">
        <v>19.399999999999999</v>
      </c>
      <c r="O13488">
        <v>11.3</v>
      </c>
      <c r="P13488">
        <v>10.5</v>
      </c>
      <c r="Q13488">
        <v>17</v>
      </c>
      <c r="R13488">
        <v>9.1999999999999993</v>
      </c>
      <c r="S13488" t="b">
        <v>0</v>
      </c>
      <c r="T13488" t="b">
        <v>0</v>
      </c>
      <c r="U13488" t="b">
        <v>1</v>
      </c>
      <c r="V13488">
        <v>24000</v>
      </c>
      <c r="W13488">
        <v>21000</v>
      </c>
      <c r="X13488">
        <v>2.8</v>
      </c>
      <c r="Y13488">
        <v>22000</v>
      </c>
      <c r="Z13488">
        <v>2.8</v>
      </c>
    </row>
    <row r="13489" spans="1:26">
      <c r="A13489">
        <v>213433276</v>
      </c>
      <c r="B13489" t="s">
        <v>13052</v>
      </c>
      <c r="C13489" t="s">
        <v>3597</v>
      </c>
      <c r="D13489" t="s">
        <v>4034</v>
      </c>
      <c r="E13489" t="s">
        <v>10835</v>
      </c>
      <c r="F13489" t="s">
        <v>3600</v>
      </c>
      <c r="G13489">
        <v>213433276</v>
      </c>
      <c r="I13489" t="s">
        <v>3601</v>
      </c>
      <c r="J13489" t="s">
        <v>10172</v>
      </c>
      <c r="L13489" t="s">
        <v>9321</v>
      </c>
      <c r="M13489">
        <v>11.3</v>
      </c>
      <c r="N13489">
        <v>19.399999999999999</v>
      </c>
      <c r="O13489">
        <v>11.3</v>
      </c>
      <c r="P13489">
        <v>10.5</v>
      </c>
      <c r="Q13489">
        <v>17</v>
      </c>
      <c r="R13489">
        <v>9.1999999999999993</v>
      </c>
      <c r="S13489" t="b">
        <v>0</v>
      </c>
      <c r="T13489" t="b">
        <v>0</v>
      </c>
      <c r="U13489" t="b">
        <v>1</v>
      </c>
      <c r="V13489">
        <v>24000</v>
      </c>
      <c r="W13489">
        <v>21000</v>
      </c>
      <c r="X13489">
        <v>2.8</v>
      </c>
      <c r="Y13489">
        <v>22000</v>
      </c>
      <c r="Z13489">
        <v>2.8</v>
      </c>
    </row>
    <row r="13490" spans="1:26">
      <c r="A13490">
        <v>213433257</v>
      </c>
      <c r="B13490" t="s">
        <v>13052</v>
      </c>
      <c r="C13490" t="s">
        <v>3597</v>
      </c>
      <c r="D13490" t="s">
        <v>4034</v>
      </c>
      <c r="E13490" t="s">
        <v>5423</v>
      </c>
      <c r="F13490" t="s">
        <v>3600</v>
      </c>
      <c r="G13490">
        <v>213433257</v>
      </c>
      <c r="I13490" t="s">
        <v>3601</v>
      </c>
      <c r="J13490" t="s">
        <v>10172</v>
      </c>
      <c r="L13490" t="s">
        <v>9321</v>
      </c>
      <c r="M13490">
        <v>11.3</v>
      </c>
      <c r="N13490">
        <v>19.399999999999999</v>
      </c>
      <c r="O13490">
        <v>11.3</v>
      </c>
      <c r="P13490">
        <v>10.5</v>
      </c>
      <c r="Q13490">
        <v>17</v>
      </c>
      <c r="R13490">
        <v>9.1999999999999993</v>
      </c>
      <c r="S13490" t="b">
        <v>0</v>
      </c>
      <c r="T13490" t="b">
        <v>0</v>
      </c>
      <c r="U13490" t="b">
        <v>1</v>
      </c>
      <c r="V13490">
        <v>24000</v>
      </c>
      <c r="W13490">
        <v>21000</v>
      </c>
      <c r="X13490">
        <v>2.8</v>
      </c>
      <c r="Y13490">
        <v>22000</v>
      </c>
      <c r="Z13490">
        <v>2.8</v>
      </c>
    </row>
    <row r="13491" spans="1:26">
      <c r="A13491">
        <v>213430655</v>
      </c>
      <c r="B13491" t="s">
        <v>13052</v>
      </c>
      <c r="C13491" t="s">
        <v>3597</v>
      </c>
      <c r="D13491" t="s">
        <v>4034</v>
      </c>
      <c r="E13491" t="s">
        <v>10638</v>
      </c>
      <c r="F13491" t="s">
        <v>3600</v>
      </c>
      <c r="G13491">
        <v>213430655</v>
      </c>
      <c r="I13491" t="s">
        <v>3601</v>
      </c>
      <c r="J13491" t="s">
        <v>12318</v>
      </c>
      <c r="L13491" t="s">
        <v>10640</v>
      </c>
      <c r="M13491">
        <v>11.3</v>
      </c>
      <c r="N13491">
        <v>19.399999999999999</v>
      </c>
      <c r="O13491">
        <v>11.3</v>
      </c>
      <c r="P13491">
        <v>10.5</v>
      </c>
      <c r="Q13491">
        <v>17</v>
      </c>
      <c r="R13491">
        <v>9.1999999999999993</v>
      </c>
      <c r="S13491" t="b">
        <v>0</v>
      </c>
      <c r="T13491" t="b">
        <v>0</v>
      </c>
      <c r="U13491" t="b">
        <v>1</v>
      </c>
      <c r="V13491">
        <v>24000</v>
      </c>
      <c r="W13491">
        <v>21000</v>
      </c>
      <c r="X13491">
        <v>2.8</v>
      </c>
      <c r="Y13491">
        <v>22000</v>
      </c>
      <c r="Z13491">
        <v>2.8</v>
      </c>
    </row>
    <row r="13492" spans="1:26">
      <c r="A13492">
        <v>213433238</v>
      </c>
      <c r="B13492" t="s">
        <v>13052</v>
      </c>
      <c r="C13492" t="s">
        <v>3597</v>
      </c>
      <c r="D13492" t="s">
        <v>4034</v>
      </c>
      <c r="E13492" t="s">
        <v>5417</v>
      </c>
      <c r="F13492" t="s">
        <v>3600</v>
      </c>
      <c r="G13492">
        <v>213433238</v>
      </c>
      <c r="I13492" t="s">
        <v>3601</v>
      </c>
      <c r="J13492" t="s">
        <v>10172</v>
      </c>
      <c r="L13492" t="s">
        <v>9321</v>
      </c>
      <c r="M13492">
        <v>11.3</v>
      </c>
      <c r="N13492">
        <v>19.399999999999999</v>
      </c>
      <c r="O13492">
        <v>11.3</v>
      </c>
      <c r="P13492">
        <v>10.5</v>
      </c>
      <c r="Q13492">
        <v>17</v>
      </c>
      <c r="R13492">
        <v>9.1999999999999993</v>
      </c>
      <c r="S13492" t="b">
        <v>0</v>
      </c>
      <c r="T13492" t="b">
        <v>0</v>
      </c>
      <c r="U13492" t="b">
        <v>1</v>
      </c>
      <c r="V13492">
        <v>24000</v>
      </c>
      <c r="W13492">
        <v>21000</v>
      </c>
      <c r="X13492">
        <v>2.8</v>
      </c>
      <c r="Y13492">
        <v>22000</v>
      </c>
      <c r="Z13492">
        <v>2.8</v>
      </c>
    </row>
    <row r="13493" spans="1:26">
      <c r="A13493">
        <v>213433297</v>
      </c>
      <c r="B13493" t="s">
        <v>13052</v>
      </c>
      <c r="C13493" t="s">
        <v>3597</v>
      </c>
      <c r="D13493" t="s">
        <v>4034</v>
      </c>
      <c r="E13493" t="s">
        <v>9898</v>
      </c>
      <c r="F13493" t="s">
        <v>3600</v>
      </c>
      <c r="G13493">
        <v>213433297</v>
      </c>
      <c r="I13493" t="s">
        <v>3601</v>
      </c>
      <c r="J13493" t="s">
        <v>10178</v>
      </c>
      <c r="L13493" t="s">
        <v>9360</v>
      </c>
      <c r="M13493">
        <v>10.4</v>
      </c>
      <c r="N13493">
        <v>18</v>
      </c>
      <c r="O13493">
        <v>9.1</v>
      </c>
      <c r="P13493">
        <v>10.1</v>
      </c>
      <c r="Q13493">
        <v>16.899999999999999</v>
      </c>
      <c r="R13493">
        <v>8.1999999999999993</v>
      </c>
      <c r="S13493" t="b">
        <v>0</v>
      </c>
      <c r="T13493" t="b">
        <v>0</v>
      </c>
      <c r="U13493" t="b">
        <v>0</v>
      </c>
      <c r="V13493">
        <v>36000</v>
      </c>
      <c r="W13493">
        <v>20400</v>
      </c>
      <c r="X13493">
        <v>2.48</v>
      </c>
      <c r="Y13493">
        <v>22700</v>
      </c>
      <c r="Z13493">
        <v>2.1</v>
      </c>
    </row>
    <row r="13494" spans="1:26">
      <c r="A13494">
        <v>213433278</v>
      </c>
      <c r="B13494" t="s">
        <v>13052</v>
      </c>
      <c r="C13494" t="s">
        <v>3597</v>
      </c>
      <c r="D13494" t="s">
        <v>4034</v>
      </c>
      <c r="E13494" t="s">
        <v>10835</v>
      </c>
      <c r="F13494" t="s">
        <v>3600</v>
      </c>
      <c r="G13494">
        <v>213433278</v>
      </c>
      <c r="I13494" t="s">
        <v>3601</v>
      </c>
      <c r="J13494" t="s">
        <v>10178</v>
      </c>
      <c r="L13494" t="s">
        <v>9360</v>
      </c>
      <c r="M13494">
        <v>10.4</v>
      </c>
      <c r="N13494">
        <v>18</v>
      </c>
      <c r="O13494">
        <v>9.1</v>
      </c>
      <c r="P13494">
        <v>10.1</v>
      </c>
      <c r="Q13494">
        <v>16.899999999999999</v>
      </c>
      <c r="R13494">
        <v>8.1999999999999993</v>
      </c>
      <c r="S13494" t="b">
        <v>0</v>
      </c>
      <c r="T13494" t="b">
        <v>0</v>
      </c>
      <c r="U13494" t="b">
        <v>0</v>
      </c>
      <c r="V13494">
        <v>36000</v>
      </c>
      <c r="W13494">
        <v>20400</v>
      </c>
      <c r="X13494">
        <v>2.48</v>
      </c>
      <c r="Y13494">
        <v>22700</v>
      </c>
      <c r="Z13494">
        <v>2.1</v>
      </c>
    </row>
    <row r="13495" spans="1:26">
      <c r="A13495">
        <v>213433259</v>
      </c>
      <c r="B13495" t="s">
        <v>13052</v>
      </c>
      <c r="C13495" t="s">
        <v>3597</v>
      </c>
      <c r="D13495" t="s">
        <v>4034</v>
      </c>
      <c r="E13495" t="s">
        <v>5423</v>
      </c>
      <c r="F13495" t="s">
        <v>3600</v>
      </c>
      <c r="G13495">
        <v>213433259</v>
      </c>
      <c r="I13495" t="s">
        <v>3601</v>
      </c>
      <c r="J13495" t="s">
        <v>10178</v>
      </c>
      <c r="L13495" t="s">
        <v>9360</v>
      </c>
      <c r="M13495">
        <v>10.4</v>
      </c>
      <c r="N13495">
        <v>18</v>
      </c>
      <c r="O13495">
        <v>9.1</v>
      </c>
      <c r="P13495">
        <v>10.1</v>
      </c>
      <c r="Q13495">
        <v>16.899999999999999</v>
      </c>
      <c r="R13495">
        <v>8.1999999999999993</v>
      </c>
      <c r="S13495" t="b">
        <v>0</v>
      </c>
      <c r="T13495" t="b">
        <v>0</v>
      </c>
      <c r="U13495" t="b">
        <v>0</v>
      </c>
      <c r="V13495">
        <v>36000</v>
      </c>
      <c r="W13495">
        <v>20400</v>
      </c>
      <c r="X13495">
        <v>2.48</v>
      </c>
      <c r="Y13495">
        <v>22700</v>
      </c>
      <c r="Z13495">
        <v>2.1</v>
      </c>
    </row>
    <row r="13496" spans="1:26">
      <c r="A13496">
        <v>213430656</v>
      </c>
      <c r="B13496" t="s">
        <v>13052</v>
      </c>
      <c r="C13496" t="s">
        <v>3597</v>
      </c>
      <c r="D13496" t="s">
        <v>4034</v>
      </c>
      <c r="E13496" t="s">
        <v>10638</v>
      </c>
      <c r="F13496" t="s">
        <v>3600</v>
      </c>
      <c r="G13496">
        <v>213430656</v>
      </c>
      <c r="I13496" t="s">
        <v>3601</v>
      </c>
      <c r="J13496" t="s">
        <v>12326</v>
      </c>
      <c r="L13496" t="s">
        <v>10648</v>
      </c>
      <c r="M13496">
        <v>10.4</v>
      </c>
      <c r="N13496">
        <v>18</v>
      </c>
      <c r="O13496">
        <v>9.1</v>
      </c>
      <c r="P13496">
        <v>10.1</v>
      </c>
      <c r="Q13496">
        <v>16.899999999999999</v>
      </c>
      <c r="R13496">
        <v>8.1999999999999993</v>
      </c>
      <c r="S13496" t="b">
        <v>0</v>
      </c>
      <c r="T13496" t="b">
        <v>0</v>
      </c>
      <c r="U13496" t="b">
        <v>0</v>
      </c>
      <c r="V13496">
        <v>36000</v>
      </c>
      <c r="W13496">
        <v>20400</v>
      </c>
      <c r="X13496">
        <v>2.48</v>
      </c>
      <c r="Y13496">
        <v>22700</v>
      </c>
      <c r="Z13496">
        <v>2.1</v>
      </c>
    </row>
    <row r="13497" spans="1:26">
      <c r="A13497">
        <v>213433240</v>
      </c>
      <c r="B13497" t="s">
        <v>13052</v>
      </c>
      <c r="C13497" t="s">
        <v>3597</v>
      </c>
      <c r="D13497" t="s">
        <v>4034</v>
      </c>
      <c r="E13497" t="s">
        <v>5417</v>
      </c>
      <c r="F13497" t="s">
        <v>3600</v>
      </c>
      <c r="G13497">
        <v>213433240</v>
      </c>
      <c r="I13497" t="s">
        <v>3601</v>
      </c>
      <c r="J13497" t="s">
        <v>10178</v>
      </c>
      <c r="L13497" t="s">
        <v>9360</v>
      </c>
      <c r="M13497">
        <v>10.4</v>
      </c>
      <c r="N13497">
        <v>18</v>
      </c>
      <c r="O13497">
        <v>9.1</v>
      </c>
      <c r="P13497">
        <v>10.1</v>
      </c>
      <c r="Q13497">
        <v>16.899999999999999</v>
      </c>
      <c r="R13497">
        <v>8.1999999999999993</v>
      </c>
      <c r="S13497" t="b">
        <v>0</v>
      </c>
      <c r="T13497" t="b">
        <v>0</v>
      </c>
      <c r="U13497" t="b">
        <v>0</v>
      </c>
      <c r="V13497">
        <v>36000</v>
      </c>
      <c r="W13497">
        <v>20400</v>
      </c>
      <c r="X13497">
        <v>2.48</v>
      </c>
      <c r="Y13497">
        <v>22700</v>
      </c>
      <c r="Z13497">
        <v>2.1</v>
      </c>
    </row>
    <row r="13498" spans="1:26">
      <c r="A13498">
        <v>213433241</v>
      </c>
      <c r="B13498" t="s">
        <v>13052</v>
      </c>
      <c r="C13498" t="s">
        <v>3597</v>
      </c>
      <c r="D13498" t="s">
        <v>4034</v>
      </c>
      <c r="E13498" t="s">
        <v>5417</v>
      </c>
      <c r="F13498" t="s">
        <v>3600</v>
      </c>
      <c r="G13498">
        <v>213433241</v>
      </c>
      <c r="I13498" t="s">
        <v>3601</v>
      </c>
      <c r="J13498" t="s">
        <v>10180</v>
      </c>
      <c r="L13498" t="s">
        <v>9368</v>
      </c>
      <c r="M13498">
        <v>9.3000000000000007</v>
      </c>
      <c r="N13498">
        <v>17.3</v>
      </c>
      <c r="O13498">
        <v>10</v>
      </c>
      <c r="P13498">
        <v>8.8000000000000007</v>
      </c>
      <c r="Q13498">
        <v>15.8</v>
      </c>
      <c r="R13498">
        <v>9.4</v>
      </c>
      <c r="S13498" t="b">
        <v>0</v>
      </c>
      <c r="T13498" t="b">
        <v>0</v>
      </c>
      <c r="U13498" t="b">
        <v>0</v>
      </c>
      <c r="V13498">
        <v>47000</v>
      </c>
      <c r="W13498">
        <v>37000</v>
      </c>
      <c r="X13498">
        <v>2.4</v>
      </c>
      <c r="Y13498">
        <v>39000</v>
      </c>
      <c r="Z13498">
        <v>2.2000000000000002</v>
      </c>
    </row>
    <row r="13499" spans="1:26">
      <c r="A13499">
        <v>213430651</v>
      </c>
      <c r="B13499" t="s">
        <v>13052</v>
      </c>
      <c r="C13499" t="s">
        <v>3597</v>
      </c>
      <c r="D13499" t="s">
        <v>4034</v>
      </c>
      <c r="E13499" t="s">
        <v>10638</v>
      </c>
      <c r="F13499" t="s">
        <v>3600</v>
      </c>
      <c r="G13499">
        <v>213430651</v>
      </c>
      <c r="I13499" t="s">
        <v>3601</v>
      </c>
      <c r="J13499" t="s">
        <v>12328</v>
      </c>
      <c r="L13499" t="s">
        <v>10650</v>
      </c>
      <c r="M13499">
        <v>9.3000000000000007</v>
      </c>
      <c r="N13499">
        <v>17.3</v>
      </c>
      <c r="O13499">
        <v>10</v>
      </c>
      <c r="P13499">
        <v>8.8000000000000007</v>
      </c>
      <c r="Q13499">
        <v>15.8</v>
      </c>
      <c r="R13499">
        <v>9.4</v>
      </c>
      <c r="S13499" t="b">
        <v>0</v>
      </c>
      <c r="T13499" t="b">
        <v>0</v>
      </c>
      <c r="U13499" t="b">
        <v>0</v>
      </c>
      <c r="V13499">
        <v>47000</v>
      </c>
      <c r="W13499">
        <v>37000</v>
      </c>
      <c r="X13499">
        <v>2.4</v>
      </c>
      <c r="Y13499">
        <v>39000</v>
      </c>
      <c r="Z13499">
        <v>2.2000000000000002</v>
      </c>
    </row>
    <row r="13500" spans="1:26">
      <c r="A13500">
        <v>213433260</v>
      </c>
      <c r="B13500" t="s">
        <v>13052</v>
      </c>
      <c r="C13500" t="s">
        <v>3597</v>
      </c>
      <c r="D13500" t="s">
        <v>4034</v>
      </c>
      <c r="E13500" t="s">
        <v>5423</v>
      </c>
      <c r="F13500" t="s">
        <v>3600</v>
      </c>
      <c r="G13500">
        <v>213433260</v>
      </c>
      <c r="I13500" t="s">
        <v>3601</v>
      </c>
      <c r="J13500" t="s">
        <v>10180</v>
      </c>
      <c r="L13500" t="s">
        <v>9368</v>
      </c>
      <c r="M13500">
        <v>9.3000000000000007</v>
      </c>
      <c r="N13500">
        <v>17.3</v>
      </c>
      <c r="O13500">
        <v>10</v>
      </c>
      <c r="P13500">
        <v>8.8000000000000007</v>
      </c>
      <c r="Q13500">
        <v>15.8</v>
      </c>
      <c r="R13500">
        <v>9.4</v>
      </c>
      <c r="S13500" t="b">
        <v>0</v>
      </c>
      <c r="T13500" t="b">
        <v>0</v>
      </c>
      <c r="U13500" t="b">
        <v>0</v>
      </c>
      <c r="V13500">
        <v>47000</v>
      </c>
      <c r="W13500">
        <v>37000</v>
      </c>
      <c r="X13500">
        <v>2.4</v>
      </c>
      <c r="Y13500">
        <v>39000</v>
      </c>
      <c r="Z13500">
        <v>2.2000000000000002</v>
      </c>
    </row>
    <row r="13501" spans="1:26">
      <c r="A13501">
        <v>213433279</v>
      </c>
      <c r="B13501" t="s">
        <v>13052</v>
      </c>
      <c r="C13501" t="s">
        <v>3597</v>
      </c>
      <c r="D13501" t="s">
        <v>4034</v>
      </c>
      <c r="E13501" t="s">
        <v>10835</v>
      </c>
      <c r="F13501" t="s">
        <v>3600</v>
      </c>
      <c r="G13501">
        <v>213433279</v>
      </c>
      <c r="I13501" t="s">
        <v>3601</v>
      </c>
      <c r="J13501" t="s">
        <v>10180</v>
      </c>
      <c r="L13501" t="s">
        <v>9368</v>
      </c>
      <c r="M13501">
        <v>9.3000000000000007</v>
      </c>
      <c r="N13501">
        <v>17.3</v>
      </c>
      <c r="O13501">
        <v>10</v>
      </c>
      <c r="P13501">
        <v>8.8000000000000007</v>
      </c>
      <c r="Q13501">
        <v>15.8</v>
      </c>
      <c r="R13501">
        <v>9.4</v>
      </c>
      <c r="S13501" t="b">
        <v>0</v>
      </c>
      <c r="T13501" t="b">
        <v>0</v>
      </c>
      <c r="U13501" t="b">
        <v>0</v>
      </c>
      <c r="V13501">
        <v>47000</v>
      </c>
      <c r="W13501">
        <v>37000</v>
      </c>
      <c r="X13501">
        <v>2.4</v>
      </c>
      <c r="Y13501">
        <v>39000</v>
      </c>
      <c r="Z13501">
        <v>2.2000000000000002</v>
      </c>
    </row>
    <row r="13502" spans="1:26">
      <c r="A13502">
        <v>213433298</v>
      </c>
      <c r="B13502" t="s">
        <v>13052</v>
      </c>
      <c r="C13502" t="s">
        <v>3597</v>
      </c>
      <c r="D13502" t="s">
        <v>4034</v>
      </c>
      <c r="E13502" t="s">
        <v>9898</v>
      </c>
      <c r="F13502" t="s">
        <v>3600</v>
      </c>
      <c r="G13502">
        <v>213433298</v>
      </c>
      <c r="I13502" t="s">
        <v>3601</v>
      </c>
      <c r="J13502" t="s">
        <v>10180</v>
      </c>
      <c r="L13502" t="s">
        <v>9368</v>
      </c>
      <c r="M13502">
        <v>9.3000000000000007</v>
      </c>
      <c r="N13502">
        <v>17.3</v>
      </c>
      <c r="O13502">
        <v>10</v>
      </c>
      <c r="P13502">
        <v>8.8000000000000007</v>
      </c>
      <c r="Q13502">
        <v>15.8</v>
      </c>
      <c r="R13502">
        <v>9.4</v>
      </c>
      <c r="S13502" t="b">
        <v>0</v>
      </c>
      <c r="T13502" t="b">
        <v>0</v>
      </c>
      <c r="U13502" t="b">
        <v>0</v>
      </c>
      <c r="V13502">
        <v>47000</v>
      </c>
      <c r="W13502">
        <v>37000</v>
      </c>
      <c r="X13502">
        <v>2.4</v>
      </c>
      <c r="Y13502">
        <v>39000</v>
      </c>
      <c r="Z13502">
        <v>2.2000000000000002</v>
      </c>
    </row>
    <row r="13503" spans="1:26">
      <c r="A13503">
        <v>213433299</v>
      </c>
      <c r="B13503" t="s">
        <v>13052</v>
      </c>
      <c r="C13503" t="s">
        <v>3597</v>
      </c>
      <c r="D13503" t="s">
        <v>4034</v>
      </c>
      <c r="E13503" t="s">
        <v>9898</v>
      </c>
      <c r="F13503" t="s">
        <v>3600</v>
      </c>
      <c r="G13503">
        <v>213433299</v>
      </c>
      <c r="I13503" t="s">
        <v>3601</v>
      </c>
      <c r="J13503" t="s">
        <v>10176</v>
      </c>
      <c r="L13503" t="s">
        <v>9491</v>
      </c>
      <c r="M13503">
        <v>10.3</v>
      </c>
      <c r="N13503">
        <v>18</v>
      </c>
      <c r="O13503">
        <v>9.1999999999999993</v>
      </c>
      <c r="P13503">
        <v>8.8000000000000007</v>
      </c>
      <c r="Q13503">
        <v>14.9</v>
      </c>
      <c r="R13503">
        <v>8.5</v>
      </c>
      <c r="S13503" t="b">
        <v>0</v>
      </c>
      <c r="T13503" t="b">
        <v>0</v>
      </c>
      <c r="U13503" t="b">
        <v>0</v>
      </c>
      <c r="V13503">
        <v>57000</v>
      </c>
      <c r="W13503">
        <v>37000</v>
      </c>
      <c r="X13503">
        <v>2.4</v>
      </c>
      <c r="Y13503">
        <v>39000</v>
      </c>
      <c r="Z13503">
        <v>2.2000000000000002</v>
      </c>
    </row>
    <row r="13504" spans="1:26">
      <c r="A13504">
        <v>213433280</v>
      </c>
      <c r="B13504" t="s">
        <v>13052</v>
      </c>
      <c r="C13504" t="s">
        <v>3597</v>
      </c>
      <c r="D13504" t="s">
        <v>4034</v>
      </c>
      <c r="E13504" t="s">
        <v>10835</v>
      </c>
      <c r="F13504" t="s">
        <v>3600</v>
      </c>
      <c r="G13504">
        <v>213433280</v>
      </c>
      <c r="I13504" t="s">
        <v>3601</v>
      </c>
      <c r="J13504" t="s">
        <v>10176</v>
      </c>
      <c r="L13504" t="s">
        <v>9491</v>
      </c>
      <c r="M13504">
        <v>10.3</v>
      </c>
      <c r="N13504">
        <v>18</v>
      </c>
      <c r="O13504">
        <v>9.1999999999999993</v>
      </c>
      <c r="P13504">
        <v>8.8000000000000007</v>
      </c>
      <c r="Q13504">
        <v>14.9</v>
      </c>
      <c r="R13504">
        <v>8.5</v>
      </c>
      <c r="S13504" t="b">
        <v>0</v>
      </c>
      <c r="T13504" t="b">
        <v>0</v>
      </c>
      <c r="U13504" t="b">
        <v>0</v>
      </c>
      <c r="V13504">
        <v>57000</v>
      </c>
      <c r="W13504">
        <v>37000</v>
      </c>
      <c r="X13504">
        <v>2.4</v>
      </c>
      <c r="Y13504">
        <v>39000</v>
      </c>
      <c r="Z13504">
        <v>2.2000000000000002</v>
      </c>
    </row>
    <row r="13505" spans="1:26">
      <c r="A13505">
        <v>213433261</v>
      </c>
      <c r="B13505" t="s">
        <v>13052</v>
      </c>
      <c r="C13505" t="s">
        <v>3597</v>
      </c>
      <c r="D13505" t="s">
        <v>4034</v>
      </c>
      <c r="E13505" t="s">
        <v>5423</v>
      </c>
      <c r="F13505" t="s">
        <v>3600</v>
      </c>
      <c r="G13505">
        <v>213433261</v>
      </c>
      <c r="I13505" t="s">
        <v>3601</v>
      </c>
      <c r="J13505" t="s">
        <v>10176</v>
      </c>
      <c r="L13505" t="s">
        <v>9491</v>
      </c>
      <c r="M13505">
        <v>10.3</v>
      </c>
      <c r="N13505">
        <v>18</v>
      </c>
      <c r="O13505">
        <v>9.1999999999999993</v>
      </c>
      <c r="P13505">
        <v>8.8000000000000007</v>
      </c>
      <c r="Q13505">
        <v>14.9</v>
      </c>
      <c r="R13505">
        <v>8.5</v>
      </c>
      <c r="S13505" t="b">
        <v>0</v>
      </c>
      <c r="T13505" t="b">
        <v>0</v>
      </c>
      <c r="U13505" t="b">
        <v>0</v>
      </c>
      <c r="V13505">
        <v>57000</v>
      </c>
      <c r="W13505">
        <v>37000</v>
      </c>
      <c r="X13505">
        <v>2.4</v>
      </c>
      <c r="Y13505">
        <v>39000</v>
      </c>
      <c r="Z13505">
        <v>2.2000000000000002</v>
      </c>
    </row>
    <row r="13506" spans="1:26">
      <c r="A13506">
        <v>213430648</v>
      </c>
      <c r="B13506" t="s">
        <v>13052</v>
      </c>
      <c r="C13506" t="s">
        <v>3597</v>
      </c>
      <c r="D13506" t="s">
        <v>4034</v>
      </c>
      <c r="E13506" t="s">
        <v>10638</v>
      </c>
      <c r="F13506" t="s">
        <v>3600</v>
      </c>
      <c r="G13506">
        <v>213430648</v>
      </c>
      <c r="I13506" t="s">
        <v>3601</v>
      </c>
      <c r="J13506" t="s">
        <v>12322</v>
      </c>
      <c r="L13506" t="s">
        <v>10656</v>
      </c>
      <c r="M13506">
        <v>10.3</v>
      </c>
      <c r="N13506">
        <v>18</v>
      </c>
      <c r="O13506">
        <v>9.1999999999999993</v>
      </c>
      <c r="P13506">
        <v>8.8000000000000007</v>
      </c>
      <c r="Q13506">
        <v>14.9</v>
      </c>
      <c r="R13506">
        <v>8.5</v>
      </c>
      <c r="S13506" t="b">
        <v>0</v>
      </c>
      <c r="T13506" t="b">
        <v>0</v>
      </c>
      <c r="U13506" t="b">
        <v>0</v>
      </c>
      <c r="V13506">
        <v>57000</v>
      </c>
      <c r="W13506">
        <v>37000</v>
      </c>
      <c r="X13506">
        <v>2.4</v>
      </c>
      <c r="Y13506">
        <v>39000</v>
      </c>
      <c r="Z13506">
        <v>2.2000000000000002</v>
      </c>
    </row>
    <row r="13507" spans="1:26">
      <c r="A13507">
        <v>213433242</v>
      </c>
      <c r="B13507" t="s">
        <v>13052</v>
      </c>
      <c r="C13507" t="s">
        <v>3597</v>
      </c>
      <c r="D13507" t="s">
        <v>4034</v>
      </c>
      <c r="E13507" t="s">
        <v>5417</v>
      </c>
      <c r="F13507" t="s">
        <v>3600</v>
      </c>
      <c r="G13507">
        <v>213433242</v>
      </c>
      <c r="I13507" t="s">
        <v>3601</v>
      </c>
      <c r="J13507" t="s">
        <v>10176</v>
      </c>
      <c r="L13507" t="s">
        <v>9491</v>
      </c>
      <c r="M13507">
        <v>10.3</v>
      </c>
      <c r="N13507">
        <v>18</v>
      </c>
      <c r="O13507">
        <v>9.1999999999999993</v>
      </c>
      <c r="P13507">
        <v>8.8000000000000007</v>
      </c>
      <c r="Q13507">
        <v>14.9</v>
      </c>
      <c r="R13507">
        <v>8.5</v>
      </c>
      <c r="S13507" t="b">
        <v>0</v>
      </c>
      <c r="T13507" t="b">
        <v>0</v>
      </c>
      <c r="U13507" t="b">
        <v>0</v>
      </c>
      <c r="V13507">
        <v>57000</v>
      </c>
      <c r="W13507">
        <v>37000</v>
      </c>
      <c r="X13507">
        <v>2.4</v>
      </c>
      <c r="Y13507">
        <v>39000</v>
      </c>
      <c r="Z13507">
        <v>2.2000000000000002</v>
      </c>
    </row>
    <row r="13508" spans="1:26">
      <c r="A13508">
        <v>213493017</v>
      </c>
      <c r="B13508" t="s">
        <v>13052</v>
      </c>
      <c r="C13508" t="s">
        <v>3597</v>
      </c>
      <c r="D13508" t="s">
        <v>4034</v>
      </c>
      <c r="E13508" t="s">
        <v>5422</v>
      </c>
      <c r="F13508" t="s">
        <v>3600</v>
      </c>
      <c r="G13508">
        <v>213493017</v>
      </c>
      <c r="I13508" t="s">
        <v>3700</v>
      </c>
      <c r="J13508" t="s">
        <v>10174</v>
      </c>
      <c r="L13508" t="s">
        <v>10179</v>
      </c>
      <c r="M13508">
        <v>10</v>
      </c>
      <c r="N13508">
        <v>14.2</v>
      </c>
      <c r="O13508">
        <v>9.5</v>
      </c>
      <c r="P13508">
        <v>10.199999999999999</v>
      </c>
      <c r="Q13508">
        <v>14.9</v>
      </c>
      <c r="R13508">
        <v>9.3000000000000007</v>
      </c>
      <c r="S13508" t="b">
        <v>0</v>
      </c>
      <c r="T13508" t="b">
        <v>0</v>
      </c>
      <c r="U13508" t="b">
        <v>0</v>
      </c>
      <c r="V13508">
        <v>30000</v>
      </c>
      <c r="W13508">
        <v>22000</v>
      </c>
      <c r="X13508">
        <v>2.6</v>
      </c>
      <c r="Y13508">
        <v>24400</v>
      </c>
      <c r="Z13508">
        <v>2.1</v>
      </c>
    </row>
    <row r="13509" spans="1:26">
      <c r="A13509">
        <v>213493023</v>
      </c>
      <c r="B13509" t="s">
        <v>13052</v>
      </c>
      <c r="C13509" t="s">
        <v>3597</v>
      </c>
      <c r="D13509" t="s">
        <v>4034</v>
      </c>
      <c r="E13509" t="s">
        <v>5417</v>
      </c>
      <c r="F13509" t="s">
        <v>3600</v>
      </c>
      <c r="G13509">
        <v>213493023</v>
      </c>
      <c r="I13509" t="s">
        <v>3700</v>
      </c>
      <c r="J13509" t="s">
        <v>10174</v>
      </c>
      <c r="L13509" t="s">
        <v>10179</v>
      </c>
      <c r="M13509">
        <v>10</v>
      </c>
      <c r="N13509">
        <v>14.2</v>
      </c>
      <c r="O13509">
        <v>9.5</v>
      </c>
      <c r="P13509">
        <v>10.199999999999999</v>
      </c>
      <c r="Q13509">
        <v>14.9</v>
      </c>
      <c r="R13509">
        <v>9.3000000000000007</v>
      </c>
      <c r="S13509" t="b">
        <v>0</v>
      </c>
      <c r="T13509" t="b">
        <v>0</v>
      </c>
      <c r="U13509" t="b">
        <v>0</v>
      </c>
      <c r="V13509">
        <v>30000</v>
      </c>
      <c r="W13509">
        <v>22000</v>
      </c>
      <c r="X13509">
        <v>2.6</v>
      </c>
      <c r="Y13509">
        <v>24400</v>
      </c>
      <c r="Z13509">
        <v>2.1</v>
      </c>
    </row>
    <row r="13510" spans="1:26">
      <c r="A13510">
        <v>213493030</v>
      </c>
      <c r="B13510" t="s">
        <v>13052</v>
      </c>
      <c r="C13510" t="s">
        <v>3597</v>
      </c>
      <c r="D13510" t="s">
        <v>4034</v>
      </c>
      <c r="E13510" t="s">
        <v>5423</v>
      </c>
      <c r="F13510" t="s">
        <v>3600</v>
      </c>
      <c r="G13510">
        <v>213493030</v>
      </c>
      <c r="I13510" t="s">
        <v>3700</v>
      </c>
      <c r="J13510" t="s">
        <v>10174</v>
      </c>
      <c r="L13510" t="s">
        <v>10179</v>
      </c>
      <c r="M13510">
        <v>10</v>
      </c>
      <c r="N13510">
        <v>14.2</v>
      </c>
      <c r="O13510">
        <v>9.5</v>
      </c>
      <c r="P13510">
        <v>10.199999999999999</v>
      </c>
      <c r="Q13510">
        <v>14.9</v>
      </c>
      <c r="R13510">
        <v>9.3000000000000007</v>
      </c>
      <c r="S13510" t="b">
        <v>0</v>
      </c>
      <c r="T13510" t="b">
        <v>0</v>
      </c>
      <c r="U13510" t="b">
        <v>0</v>
      </c>
      <c r="V13510">
        <v>30000</v>
      </c>
      <c r="W13510">
        <v>22000</v>
      </c>
      <c r="X13510">
        <v>2.6</v>
      </c>
      <c r="Y13510">
        <v>24400</v>
      </c>
      <c r="Z13510">
        <v>2.1</v>
      </c>
    </row>
    <row r="13511" spans="1:26">
      <c r="A13511">
        <v>213493036</v>
      </c>
      <c r="B13511" t="s">
        <v>13052</v>
      </c>
      <c r="C13511" t="s">
        <v>3597</v>
      </c>
      <c r="D13511" t="s">
        <v>4034</v>
      </c>
      <c r="E13511" t="s">
        <v>10835</v>
      </c>
      <c r="F13511" t="s">
        <v>3600</v>
      </c>
      <c r="G13511">
        <v>213493036</v>
      </c>
      <c r="I13511" t="s">
        <v>3700</v>
      </c>
      <c r="J13511" t="s">
        <v>10174</v>
      </c>
      <c r="L13511" t="s">
        <v>10179</v>
      </c>
      <c r="M13511">
        <v>10</v>
      </c>
      <c r="N13511">
        <v>14.2</v>
      </c>
      <c r="O13511">
        <v>9.5</v>
      </c>
      <c r="P13511">
        <v>10.199999999999999</v>
      </c>
      <c r="Q13511">
        <v>14.9</v>
      </c>
      <c r="R13511">
        <v>9.3000000000000007</v>
      </c>
      <c r="S13511" t="b">
        <v>0</v>
      </c>
      <c r="T13511" t="b">
        <v>0</v>
      </c>
      <c r="U13511" t="b">
        <v>0</v>
      </c>
      <c r="V13511">
        <v>30000</v>
      </c>
      <c r="W13511">
        <v>22000</v>
      </c>
      <c r="X13511">
        <v>2.6</v>
      </c>
      <c r="Y13511">
        <v>24400</v>
      </c>
      <c r="Z13511">
        <v>2.1</v>
      </c>
    </row>
    <row r="13512" spans="1:26">
      <c r="A13512">
        <v>213493043</v>
      </c>
      <c r="B13512" t="s">
        <v>13052</v>
      </c>
      <c r="C13512" t="s">
        <v>3597</v>
      </c>
      <c r="D13512" t="s">
        <v>4034</v>
      </c>
      <c r="E13512" t="s">
        <v>9898</v>
      </c>
      <c r="F13512" t="s">
        <v>3600</v>
      </c>
      <c r="G13512">
        <v>213493043</v>
      </c>
      <c r="I13512" t="s">
        <v>3700</v>
      </c>
      <c r="J13512" t="s">
        <v>10174</v>
      </c>
      <c r="L13512" t="s">
        <v>10179</v>
      </c>
      <c r="M13512">
        <v>10</v>
      </c>
      <c r="N13512">
        <v>14.2</v>
      </c>
      <c r="O13512">
        <v>9.5</v>
      </c>
      <c r="P13512">
        <v>10.199999999999999</v>
      </c>
      <c r="Q13512">
        <v>14.9</v>
      </c>
      <c r="R13512">
        <v>9.3000000000000007</v>
      </c>
      <c r="S13512" t="b">
        <v>0</v>
      </c>
      <c r="T13512" t="b">
        <v>0</v>
      </c>
      <c r="U13512" t="b">
        <v>0</v>
      </c>
      <c r="V13512">
        <v>30000</v>
      </c>
      <c r="W13512">
        <v>22000</v>
      </c>
      <c r="X13512">
        <v>2.6</v>
      </c>
      <c r="Y13512">
        <v>24400</v>
      </c>
      <c r="Z13512">
        <v>2.1</v>
      </c>
    </row>
    <row r="13513" spans="1:26">
      <c r="A13513">
        <v>213492156</v>
      </c>
      <c r="B13513" t="s">
        <v>13052</v>
      </c>
      <c r="C13513" t="s">
        <v>3597</v>
      </c>
      <c r="D13513" t="s">
        <v>4034</v>
      </c>
      <c r="E13513" t="s">
        <v>10835</v>
      </c>
      <c r="F13513" t="s">
        <v>3600</v>
      </c>
      <c r="G13513">
        <v>213492156</v>
      </c>
      <c r="I13513" t="s">
        <v>3700</v>
      </c>
      <c r="J13513" t="s">
        <v>10836</v>
      </c>
      <c r="L13513" t="s">
        <v>10173</v>
      </c>
      <c r="M13513">
        <v>11.6</v>
      </c>
      <c r="N13513">
        <v>15.6</v>
      </c>
      <c r="O13513">
        <v>8.8000000000000007</v>
      </c>
      <c r="P13513">
        <v>11.7</v>
      </c>
      <c r="Q13513">
        <v>16.100000000000001</v>
      </c>
      <c r="R13513">
        <v>9.5</v>
      </c>
      <c r="S13513" t="b">
        <v>0</v>
      </c>
      <c r="T13513" t="b">
        <v>0</v>
      </c>
      <c r="U13513" t="b">
        <v>1</v>
      </c>
      <c r="V13513">
        <v>18000</v>
      </c>
      <c r="W13513">
        <v>14700</v>
      </c>
      <c r="X13513">
        <v>2.6</v>
      </c>
      <c r="Y13513">
        <v>17400</v>
      </c>
      <c r="Z13513">
        <v>2.42</v>
      </c>
    </row>
    <row r="13514" spans="1:26">
      <c r="A13514">
        <v>213492145</v>
      </c>
      <c r="B13514" t="s">
        <v>13052</v>
      </c>
      <c r="C13514" t="s">
        <v>3597</v>
      </c>
      <c r="D13514" t="s">
        <v>4034</v>
      </c>
      <c r="E13514" t="s">
        <v>5423</v>
      </c>
      <c r="F13514" t="s">
        <v>3600</v>
      </c>
      <c r="G13514">
        <v>213492145</v>
      </c>
      <c r="I13514" t="s">
        <v>3700</v>
      </c>
      <c r="J13514" t="s">
        <v>10836</v>
      </c>
      <c r="L13514" t="s">
        <v>10173</v>
      </c>
      <c r="M13514">
        <v>11.6</v>
      </c>
      <c r="N13514">
        <v>15.6</v>
      </c>
      <c r="O13514">
        <v>8.8000000000000007</v>
      </c>
      <c r="P13514">
        <v>11.7</v>
      </c>
      <c r="Q13514">
        <v>16.100000000000001</v>
      </c>
      <c r="R13514">
        <v>9.5</v>
      </c>
      <c r="S13514" t="b">
        <v>0</v>
      </c>
      <c r="T13514" t="b">
        <v>0</v>
      </c>
      <c r="U13514" t="b">
        <v>1</v>
      </c>
      <c r="V13514">
        <v>18000</v>
      </c>
      <c r="W13514">
        <v>14700</v>
      </c>
      <c r="X13514">
        <v>2.6</v>
      </c>
      <c r="Y13514">
        <v>17400</v>
      </c>
      <c r="Z13514">
        <v>2.42</v>
      </c>
    </row>
    <row r="13515" spans="1:26">
      <c r="A13515">
        <v>213492134</v>
      </c>
      <c r="B13515" t="s">
        <v>13052</v>
      </c>
      <c r="C13515" t="s">
        <v>3597</v>
      </c>
      <c r="D13515" t="s">
        <v>4034</v>
      </c>
      <c r="E13515" t="s">
        <v>5417</v>
      </c>
      <c r="F13515" t="s">
        <v>3600</v>
      </c>
      <c r="G13515">
        <v>213492134</v>
      </c>
      <c r="I13515" t="s">
        <v>3700</v>
      </c>
      <c r="J13515" t="s">
        <v>10836</v>
      </c>
      <c r="L13515" t="s">
        <v>10173</v>
      </c>
      <c r="M13515">
        <v>11.6</v>
      </c>
      <c r="N13515">
        <v>15.6</v>
      </c>
      <c r="O13515">
        <v>8.8000000000000007</v>
      </c>
      <c r="P13515">
        <v>11.7</v>
      </c>
      <c r="Q13515">
        <v>16.100000000000001</v>
      </c>
      <c r="R13515">
        <v>9.5</v>
      </c>
      <c r="S13515" t="b">
        <v>0</v>
      </c>
      <c r="T13515" t="b">
        <v>0</v>
      </c>
      <c r="U13515" t="b">
        <v>1</v>
      </c>
      <c r="V13515">
        <v>18000</v>
      </c>
      <c r="W13515">
        <v>14700</v>
      </c>
      <c r="X13515">
        <v>2.6</v>
      </c>
      <c r="Y13515">
        <v>17400</v>
      </c>
      <c r="Z13515">
        <v>2.42</v>
      </c>
    </row>
    <row r="13516" spans="1:26">
      <c r="A13516">
        <v>213492122</v>
      </c>
      <c r="B13516" t="s">
        <v>13052</v>
      </c>
      <c r="C13516" t="s">
        <v>3597</v>
      </c>
      <c r="D13516" t="s">
        <v>4034</v>
      </c>
      <c r="E13516" t="s">
        <v>5422</v>
      </c>
      <c r="F13516" t="s">
        <v>3600</v>
      </c>
      <c r="G13516">
        <v>213492122</v>
      </c>
      <c r="I13516" t="s">
        <v>3700</v>
      </c>
      <c r="J13516" t="s">
        <v>10836</v>
      </c>
      <c r="L13516" t="s">
        <v>10173</v>
      </c>
      <c r="M13516">
        <v>11.6</v>
      </c>
      <c r="N13516">
        <v>15.6</v>
      </c>
      <c r="O13516">
        <v>8.8000000000000007</v>
      </c>
      <c r="P13516">
        <v>11.7</v>
      </c>
      <c r="Q13516">
        <v>16.100000000000001</v>
      </c>
      <c r="R13516">
        <v>9.5</v>
      </c>
      <c r="S13516" t="b">
        <v>0</v>
      </c>
      <c r="T13516" t="b">
        <v>0</v>
      </c>
      <c r="U13516" t="b">
        <v>1</v>
      </c>
      <c r="V13516">
        <v>18000</v>
      </c>
      <c r="W13516">
        <v>14700</v>
      </c>
      <c r="X13516">
        <v>2.6</v>
      </c>
      <c r="Y13516">
        <v>17400</v>
      </c>
      <c r="Z13516">
        <v>2.42</v>
      </c>
    </row>
    <row r="13517" spans="1:26">
      <c r="A13517">
        <v>213492167</v>
      </c>
      <c r="B13517" t="s">
        <v>13052</v>
      </c>
      <c r="C13517" t="s">
        <v>3597</v>
      </c>
      <c r="D13517" t="s">
        <v>4034</v>
      </c>
      <c r="E13517" t="s">
        <v>9898</v>
      </c>
      <c r="F13517" t="s">
        <v>3600</v>
      </c>
      <c r="G13517">
        <v>213492167</v>
      </c>
      <c r="I13517" t="s">
        <v>3700</v>
      </c>
      <c r="J13517" t="s">
        <v>10836</v>
      </c>
      <c r="L13517" t="s">
        <v>10173</v>
      </c>
      <c r="M13517">
        <v>11.6</v>
      </c>
      <c r="N13517">
        <v>15.6</v>
      </c>
      <c r="O13517">
        <v>8.8000000000000007</v>
      </c>
      <c r="P13517">
        <v>11.7</v>
      </c>
      <c r="Q13517">
        <v>16.100000000000001</v>
      </c>
      <c r="R13517">
        <v>9.5</v>
      </c>
      <c r="S13517" t="b">
        <v>0</v>
      </c>
      <c r="T13517" t="b">
        <v>0</v>
      </c>
      <c r="U13517" t="b">
        <v>1</v>
      </c>
      <c r="V13517">
        <v>18000</v>
      </c>
      <c r="W13517">
        <v>14700</v>
      </c>
      <c r="X13517">
        <v>2.6</v>
      </c>
      <c r="Y13517">
        <v>17400</v>
      </c>
      <c r="Z13517">
        <v>2.42</v>
      </c>
    </row>
    <row r="13518" spans="1:26">
      <c r="A13518">
        <v>213492124</v>
      </c>
      <c r="B13518" t="s">
        <v>13052</v>
      </c>
      <c r="C13518" t="s">
        <v>3597</v>
      </c>
      <c r="D13518" t="s">
        <v>4034</v>
      </c>
      <c r="E13518" t="s">
        <v>5422</v>
      </c>
      <c r="F13518" t="s">
        <v>3600</v>
      </c>
      <c r="G13518">
        <v>213492124</v>
      </c>
      <c r="I13518" t="s">
        <v>3700</v>
      </c>
      <c r="J13518" t="s">
        <v>10845</v>
      </c>
      <c r="L13518" t="s">
        <v>10179</v>
      </c>
      <c r="M13518">
        <v>10.7</v>
      </c>
      <c r="N13518">
        <v>14.2</v>
      </c>
      <c r="O13518">
        <v>9.5</v>
      </c>
      <c r="P13518">
        <v>10.5</v>
      </c>
      <c r="Q13518">
        <v>15.5</v>
      </c>
      <c r="R13518">
        <v>9.6999999999999993</v>
      </c>
      <c r="S13518" t="b">
        <v>0</v>
      </c>
      <c r="T13518" t="b">
        <v>0</v>
      </c>
      <c r="U13518" t="b">
        <v>1</v>
      </c>
      <c r="V13518">
        <v>30000</v>
      </c>
      <c r="W13518">
        <v>22600</v>
      </c>
      <c r="X13518">
        <v>2.62</v>
      </c>
      <c r="Y13518">
        <v>26000</v>
      </c>
      <c r="Z13518">
        <v>2.2799999999999998</v>
      </c>
    </row>
    <row r="13519" spans="1:26">
      <c r="A13519">
        <v>213492136</v>
      </c>
      <c r="B13519" t="s">
        <v>13052</v>
      </c>
      <c r="C13519" t="s">
        <v>3597</v>
      </c>
      <c r="D13519" t="s">
        <v>4034</v>
      </c>
      <c r="E13519" t="s">
        <v>5417</v>
      </c>
      <c r="F13519" t="s">
        <v>3600</v>
      </c>
      <c r="G13519">
        <v>213492136</v>
      </c>
      <c r="I13519" t="s">
        <v>3700</v>
      </c>
      <c r="J13519" t="s">
        <v>10845</v>
      </c>
      <c r="L13519" t="s">
        <v>10179</v>
      </c>
      <c r="M13519">
        <v>10.7</v>
      </c>
      <c r="N13519">
        <v>14.2</v>
      </c>
      <c r="O13519">
        <v>9.5</v>
      </c>
      <c r="P13519">
        <v>10.5</v>
      </c>
      <c r="Q13519">
        <v>15.5</v>
      </c>
      <c r="R13519">
        <v>9.6999999999999993</v>
      </c>
      <c r="S13519" t="b">
        <v>0</v>
      </c>
      <c r="T13519" t="b">
        <v>0</v>
      </c>
      <c r="U13519" t="b">
        <v>1</v>
      </c>
      <c r="V13519">
        <v>30000</v>
      </c>
      <c r="W13519">
        <v>22600</v>
      </c>
      <c r="X13519">
        <v>2.62</v>
      </c>
      <c r="Y13519">
        <v>26000</v>
      </c>
      <c r="Z13519">
        <v>2.2799999999999998</v>
      </c>
    </row>
    <row r="13520" spans="1:26">
      <c r="A13520">
        <v>213492148</v>
      </c>
      <c r="B13520" t="s">
        <v>13052</v>
      </c>
      <c r="C13520" t="s">
        <v>3597</v>
      </c>
      <c r="D13520" t="s">
        <v>4034</v>
      </c>
      <c r="E13520" t="s">
        <v>5423</v>
      </c>
      <c r="F13520" t="s">
        <v>3600</v>
      </c>
      <c r="G13520">
        <v>213492148</v>
      </c>
      <c r="I13520" t="s">
        <v>3700</v>
      </c>
      <c r="J13520" t="s">
        <v>10845</v>
      </c>
      <c r="L13520" t="s">
        <v>10179</v>
      </c>
      <c r="M13520">
        <v>10.7</v>
      </c>
      <c r="N13520">
        <v>14.2</v>
      </c>
      <c r="O13520">
        <v>9.5</v>
      </c>
      <c r="P13520">
        <v>10.5</v>
      </c>
      <c r="Q13520">
        <v>15.5</v>
      </c>
      <c r="R13520">
        <v>9.6999999999999993</v>
      </c>
      <c r="S13520" t="b">
        <v>0</v>
      </c>
      <c r="T13520" t="b">
        <v>0</v>
      </c>
      <c r="U13520" t="b">
        <v>1</v>
      </c>
      <c r="V13520">
        <v>30000</v>
      </c>
      <c r="W13520">
        <v>22600</v>
      </c>
      <c r="X13520">
        <v>2.62</v>
      </c>
      <c r="Y13520">
        <v>26000</v>
      </c>
      <c r="Z13520">
        <v>2.2799999999999998</v>
      </c>
    </row>
    <row r="13521" spans="1:26">
      <c r="A13521">
        <v>213492158</v>
      </c>
      <c r="B13521" t="s">
        <v>13052</v>
      </c>
      <c r="C13521" t="s">
        <v>3597</v>
      </c>
      <c r="D13521" t="s">
        <v>4034</v>
      </c>
      <c r="E13521" t="s">
        <v>10835</v>
      </c>
      <c r="F13521" t="s">
        <v>3600</v>
      </c>
      <c r="G13521">
        <v>213492158</v>
      </c>
      <c r="I13521" t="s">
        <v>3700</v>
      </c>
      <c r="J13521" t="s">
        <v>10845</v>
      </c>
      <c r="L13521" t="s">
        <v>10179</v>
      </c>
      <c r="M13521">
        <v>10.7</v>
      </c>
      <c r="N13521">
        <v>14.2</v>
      </c>
      <c r="O13521">
        <v>9.5</v>
      </c>
      <c r="P13521">
        <v>10.5</v>
      </c>
      <c r="Q13521">
        <v>15.5</v>
      </c>
      <c r="R13521">
        <v>9.6999999999999993</v>
      </c>
      <c r="S13521" t="b">
        <v>0</v>
      </c>
      <c r="T13521" t="b">
        <v>0</v>
      </c>
      <c r="U13521" t="b">
        <v>1</v>
      </c>
      <c r="V13521">
        <v>30000</v>
      </c>
      <c r="W13521">
        <v>22600</v>
      </c>
      <c r="X13521">
        <v>2.62</v>
      </c>
      <c r="Y13521">
        <v>26000</v>
      </c>
      <c r="Z13521">
        <v>2.2799999999999998</v>
      </c>
    </row>
    <row r="13522" spans="1:26">
      <c r="A13522">
        <v>213492170</v>
      </c>
      <c r="B13522" t="s">
        <v>13052</v>
      </c>
      <c r="C13522" t="s">
        <v>3597</v>
      </c>
      <c r="D13522" t="s">
        <v>4034</v>
      </c>
      <c r="E13522" t="s">
        <v>9898</v>
      </c>
      <c r="F13522" t="s">
        <v>3600</v>
      </c>
      <c r="G13522">
        <v>213492170</v>
      </c>
      <c r="I13522" t="s">
        <v>3700</v>
      </c>
      <c r="J13522" t="s">
        <v>10845</v>
      </c>
      <c r="L13522" t="s">
        <v>10179</v>
      </c>
      <c r="M13522">
        <v>10.7</v>
      </c>
      <c r="N13522">
        <v>14.2</v>
      </c>
      <c r="O13522">
        <v>9.5</v>
      </c>
      <c r="P13522">
        <v>10.5</v>
      </c>
      <c r="Q13522">
        <v>15.5</v>
      </c>
      <c r="R13522">
        <v>9.6999999999999993</v>
      </c>
      <c r="S13522" t="b">
        <v>0</v>
      </c>
      <c r="T13522" t="b">
        <v>0</v>
      </c>
      <c r="U13522" t="b">
        <v>1</v>
      </c>
      <c r="V13522">
        <v>30000</v>
      </c>
      <c r="W13522">
        <v>22600</v>
      </c>
      <c r="X13522">
        <v>2.62</v>
      </c>
      <c r="Y13522">
        <v>26000</v>
      </c>
      <c r="Z13522">
        <v>2.2799999999999998</v>
      </c>
    </row>
    <row r="13523" spans="1:26">
      <c r="A13523">
        <v>213433216</v>
      </c>
      <c r="B13523" t="s">
        <v>13052</v>
      </c>
      <c r="C13523" t="s">
        <v>3597</v>
      </c>
      <c r="D13523" t="s">
        <v>4034</v>
      </c>
      <c r="E13523" t="s">
        <v>11949</v>
      </c>
      <c r="F13523" t="s">
        <v>3600</v>
      </c>
      <c r="G13523">
        <v>213433216</v>
      </c>
      <c r="I13523" t="s">
        <v>3700</v>
      </c>
      <c r="J13523" t="s">
        <v>13324</v>
      </c>
      <c r="L13523" t="s">
        <v>13737</v>
      </c>
      <c r="M13523">
        <v>9</v>
      </c>
      <c r="N13523">
        <v>14</v>
      </c>
      <c r="O13523">
        <v>10</v>
      </c>
      <c r="P13523">
        <v>8.6</v>
      </c>
      <c r="Q13523">
        <v>14.3</v>
      </c>
      <c r="R13523">
        <v>9</v>
      </c>
      <c r="S13523" t="b">
        <v>0</v>
      </c>
      <c r="T13523" t="b">
        <v>0</v>
      </c>
      <c r="U13523" t="b">
        <v>0</v>
      </c>
      <c r="V13523">
        <v>46000</v>
      </c>
      <c r="W13523">
        <v>32000</v>
      </c>
      <c r="X13523">
        <v>2.36</v>
      </c>
      <c r="Y13523">
        <v>45000</v>
      </c>
      <c r="Z13523">
        <v>2.11</v>
      </c>
    </row>
    <row r="13524" spans="1:26">
      <c r="A13524">
        <v>213430645</v>
      </c>
      <c r="B13524" t="s">
        <v>13052</v>
      </c>
      <c r="C13524" t="s">
        <v>3597</v>
      </c>
      <c r="D13524" t="s">
        <v>4034</v>
      </c>
      <c r="E13524" t="s">
        <v>10638</v>
      </c>
      <c r="F13524" t="s">
        <v>3600</v>
      </c>
      <c r="G13524">
        <v>213430645</v>
      </c>
      <c r="I13524" t="s">
        <v>3700</v>
      </c>
      <c r="J13524" t="s">
        <v>10649</v>
      </c>
      <c r="L13524" t="s">
        <v>13736</v>
      </c>
      <c r="M13524">
        <v>9</v>
      </c>
      <c r="N13524">
        <v>14</v>
      </c>
      <c r="O13524">
        <v>10</v>
      </c>
      <c r="P13524">
        <v>8.6</v>
      </c>
      <c r="Q13524">
        <v>14.3</v>
      </c>
      <c r="R13524">
        <v>9</v>
      </c>
      <c r="S13524" t="b">
        <v>0</v>
      </c>
      <c r="T13524" t="b">
        <v>0</v>
      </c>
      <c r="U13524" t="b">
        <v>0</v>
      </c>
      <c r="V13524">
        <v>46000</v>
      </c>
      <c r="W13524">
        <v>32000</v>
      </c>
      <c r="X13524">
        <v>2.36</v>
      </c>
      <c r="Y13524">
        <v>45000</v>
      </c>
      <c r="Z13524">
        <v>2.11</v>
      </c>
    </row>
    <row r="13525" spans="1:26">
      <c r="A13525">
        <v>213493014</v>
      </c>
      <c r="B13525" t="s">
        <v>13052</v>
      </c>
      <c r="C13525" t="s">
        <v>3597</v>
      </c>
      <c r="D13525" t="s">
        <v>4034</v>
      </c>
      <c r="E13525" t="s">
        <v>5422</v>
      </c>
      <c r="F13525" t="s">
        <v>3600</v>
      </c>
      <c r="G13525">
        <v>213493014</v>
      </c>
      <c r="I13525" t="s">
        <v>3700</v>
      </c>
      <c r="J13525" t="s">
        <v>10182</v>
      </c>
      <c r="L13525" t="s">
        <v>10173</v>
      </c>
      <c r="M13525">
        <v>10</v>
      </c>
      <c r="N13525">
        <v>14.3</v>
      </c>
      <c r="O13525">
        <v>9.3000000000000007</v>
      </c>
      <c r="P13525">
        <v>10.199999999999999</v>
      </c>
      <c r="Q13525">
        <v>15.2</v>
      </c>
      <c r="R13525">
        <v>8.6</v>
      </c>
      <c r="S13525" t="b">
        <v>0</v>
      </c>
      <c r="T13525" t="b">
        <v>0</v>
      </c>
      <c r="U13525" t="b">
        <v>1</v>
      </c>
      <c r="V13525">
        <v>18000</v>
      </c>
      <c r="W13525">
        <v>13000</v>
      </c>
      <c r="X13525">
        <v>2.59</v>
      </c>
      <c r="Y13525">
        <v>14000</v>
      </c>
      <c r="Z13525">
        <v>2.21</v>
      </c>
    </row>
    <row r="13526" spans="1:26">
      <c r="A13526">
        <v>213493027</v>
      </c>
      <c r="B13526" t="s">
        <v>13052</v>
      </c>
      <c r="C13526" t="s">
        <v>3597</v>
      </c>
      <c r="D13526" t="s">
        <v>4034</v>
      </c>
      <c r="E13526" t="s">
        <v>5423</v>
      </c>
      <c r="F13526" t="s">
        <v>3600</v>
      </c>
      <c r="G13526">
        <v>213493027</v>
      </c>
      <c r="I13526" t="s">
        <v>3700</v>
      </c>
      <c r="J13526" t="s">
        <v>10182</v>
      </c>
      <c r="L13526" t="s">
        <v>10173</v>
      </c>
      <c r="M13526">
        <v>10</v>
      </c>
      <c r="N13526">
        <v>14.3</v>
      </c>
      <c r="O13526">
        <v>9.3000000000000007</v>
      </c>
      <c r="P13526">
        <v>10.199999999999999</v>
      </c>
      <c r="Q13526">
        <v>15.2</v>
      </c>
      <c r="R13526">
        <v>8.6</v>
      </c>
      <c r="S13526" t="b">
        <v>0</v>
      </c>
      <c r="T13526" t="b">
        <v>0</v>
      </c>
      <c r="U13526" t="b">
        <v>1</v>
      </c>
      <c r="V13526">
        <v>18000</v>
      </c>
      <c r="W13526">
        <v>13000</v>
      </c>
      <c r="X13526">
        <v>2.59</v>
      </c>
      <c r="Y13526">
        <v>14000</v>
      </c>
      <c r="Z13526">
        <v>2.21</v>
      </c>
    </row>
    <row r="13527" spans="1:26">
      <c r="A13527">
        <v>213493020</v>
      </c>
      <c r="B13527" t="s">
        <v>13052</v>
      </c>
      <c r="C13527" t="s">
        <v>3597</v>
      </c>
      <c r="D13527" t="s">
        <v>4034</v>
      </c>
      <c r="E13527" t="s">
        <v>5417</v>
      </c>
      <c r="F13527" t="s">
        <v>3600</v>
      </c>
      <c r="G13527">
        <v>213493020</v>
      </c>
      <c r="I13527" t="s">
        <v>3700</v>
      </c>
      <c r="J13527" t="s">
        <v>10182</v>
      </c>
      <c r="L13527" t="s">
        <v>10173</v>
      </c>
      <c r="M13527">
        <v>10</v>
      </c>
      <c r="N13527">
        <v>14.3</v>
      </c>
      <c r="O13527">
        <v>9.3000000000000007</v>
      </c>
      <c r="P13527">
        <v>10.199999999999999</v>
      </c>
      <c r="Q13527">
        <v>15.2</v>
      </c>
      <c r="R13527">
        <v>8.6</v>
      </c>
      <c r="S13527" t="b">
        <v>0</v>
      </c>
      <c r="T13527" t="b">
        <v>0</v>
      </c>
      <c r="U13527" t="b">
        <v>1</v>
      </c>
      <c r="V13527">
        <v>18000</v>
      </c>
      <c r="W13527">
        <v>13000</v>
      </c>
      <c r="X13527">
        <v>2.59</v>
      </c>
      <c r="Y13527">
        <v>14000</v>
      </c>
      <c r="Z13527">
        <v>2.21</v>
      </c>
    </row>
    <row r="13528" spans="1:26">
      <c r="A13528">
        <v>213493040</v>
      </c>
      <c r="B13528" t="s">
        <v>13052</v>
      </c>
      <c r="C13528" t="s">
        <v>3597</v>
      </c>
      <c r="D13528" t="s">
        <v>4034</v>
      </c>
      <c r="E13528" t="s">
        <v>9898</v>
      </c>
      <c r="F13528" t="s">
        <v>3600</v>
      </c>
      <c r="G13528">
        <v>213493040</v>
      </c>
      <c r="I13528" t="s">
        <v>3700</v>
      </c>
      <c r="J13528" t="s">
        <v>10182</v>
      </c>
      <c r="L13528" t="s">
        <v>10173</v>
      </c>
      <c r="M13528">
        <v>10</v>
      </c>
      <c r="N13528">
        <v>14.3</v>
      </c>
      <c r="O13528">
        <v>9.3000000000000007</v>
      </c>
      <c r="P13528">
        <v>10.199999999999999</v>
      </c>
      <c r="Q13528">
        <v>15.2</v>
      </c>
      <c r="R13528">
        <v>8.6</v>
      </c>
      <c r="S13528" t="b">
        <v>0</v>
      </c>
      <c r="T13528" t="b">
        <v>0</v>
      </c>
      <c r="U13528" t="b">
        <v>1</v>
      </c>
      <c r="V13528">
        <v>18000</v>
      </c>
      <c r="W13528">
        <v>13000</v>
      </c>
      <c r="X13528">
        <v>2.59</v>
      </c>
      <c r="Y13528">
        <v>14000</v>
      </c>
      <c r="Z13528">
        <v>2.21</v>
      </c>
    </row>
    <row r="13529" spans="1:26">
      <c r="A13529">
        <v>213493033</v>
      </c>
      <c r="B13529" t="s">
        <v>13052</v>
      </c>
      <c r="C13529" t="s">
        <v>3597</v>
      </c>
      <c r="D13529" t="s">
        <v>4034</v>
      </c>
      <c r="E13529" t="s">
        <v>10835</v>
      </c>
      <c r="F13529" t="s">
        <v>3600</v>
      </c>
      <c r="G13529">
        <v>213493033</v>
      </c>
      <c r="I13529" t="s">
        <v>3700</v>
      </c>
      <c r="J13529" t="s">
        <v>10182</v>
      </c>
      <c r="L13529" t="s">
        <v>10173</v>
      </c>
      <c r="M13529">
        <v>10</v>
      </c>
      <c r="N13529">
        <v>14.3</v>
      </c>
      <c r="O13529">
        <v>9.3000000000000007</v>
      </c>
      <c r="P13529">
        <v>10.199999999999999</v>
      </c>
      <c r="Q13529">
        <v>15.2</v>
      </c>
      <c r="R13529">
        <v>8.6</v>
      </c>
      <c r="S13529" t="b">
        <v>0</v>
      </c>
      <c r="T13529" t="b">
        <v>0</v>
      </c>
      <c r="U13529" t="b">
        <v>1</v>
      </c>
      <c r="V13529">
        <v>18000</v>
      </c>
      <c r="W13529">
        <v>13000</v>
      </c>
      <c r="X13529">
        <v>2.59</v>
      </c>
      <c r="Y13529">
        <v>14000</v>
      </c>
      <c r="Z13529">
        <v>2.21</v>
      </c>
    </row>
    <row r="13530" spans="1:26">
      <c r="A13530">
        <v>213430646</v>
      </c>
      <c r="B13530" t="s">
        <v>13052</v>
      </c>
      <c r="C13530" t="s">
        <v>3597</v>
      </c>
      <c r="D13530" t="s">
        <v>4034</v>
      </c>
      <c r="E13530" t="s">
        <v>10638</v>
      </c>
      <c r="F13530" t="s">
        <v>3600</v>
      </c>
      <c r="G13530">
        <v>213430646</v>
      </c>
      <c r="I13530" t="s">
        <v>3700</v>
      </c>
      <c r="J13530" t="s">
        <v>10655</v>
      </c>
      <c r="L13530" t="s">
        <v>13735</v>
      </c>
      <c r="P13530">
        <v>8.6</v>
      </c>
      <c r="Q13530">
        <v>14.5</v>
      </c>
      <c r="R13530">
        <v>8.6</v>
      </c>
      <c r="S13530" t="b">
        <v>0</v>
      </c>
      <c r="T13530" t="b">
        <v>0</v>
      </c>
      <c r="U13530" t="b">
        <v>0</v>
      </c>
      <c r="V13530">
        <v>53000</v>
      </c>
      <c r="W13530">
        <v>37000</v>
      </c>
      <c r="X13530">
        <v>2.2599999999999998</v>
      </c>
      <c r="Y13530">
        <v>38000</v>
      </c>
      <c r="Z13530">
        <v>2.2599999999999998</v>
      </c>
    </row>
    <row r="13531" spans="1:26">
      <c r="A13531">
        <v>213433243</v>
      </c>
      <c r="B13531" t="s">
        <v>13052</v>
      </c>
      <c r="C13531" t="s">
        <v>3597</v>
      </c>
      <c r="D13531" t="s">
        <v>4034</v>
      </c>
      <c r="E13531" t="s">
        <v>5417</v>
      </c>
      <c r="F13531" t="s">
        <v>3600</v>
      </c>
      <c r="G13531">
        <v>213433243</v>
      </c>
      <c r="I13531" t="s">
        <v>3700</v>
      </c>
      <c r="J13531" t="s">
        <v>9490</v>
      </c>
      <c r="L13531" t="s">
        <v>10177</v>
      </c>
      <c r="P13531">
        <v>8.6</v>
      </c>
      <c r="Q13531">
        <v>14.5</v>
      </c>
      <c r="R13531">
        <v>8.6</v>
      </c>
      <c r="S13531" t="b">
        <v>0</v>
      </c>
      <c r="T13531" t="b">
        <v>0</v>
      </c>
      <c r="U13531" t="b">
        <v>0</v>
      </c>
      <c r="V13531">
        <v>53000</v>
      </c>
      <c r="W13531">
        <v>37000</v>
      </c>
      <c r="X13531">
        <v>2.2599999999999998</v>
      </c>
      <c r="Y13531">
        <v>38000</v>
      </c>
      <c r="Z13531">
        <v>2.2599999999999998</v>
      </c>
    </row>
    <row r="13532" spans="1:26">
      <c r="A13532">
        <v>213433262</v>
      </c>
      <c r="B13532" t="s">
        <v>13052</v>
      </c>
      <c r="C13532" t="s">
        <v>3597</v>
      </c>
      <c r="D13532" t="s">
        <v>4034</v>
      </c>
      <c r="E13532" t="s">
        <v>5423</v>
      </c>
      <c r="F13532" t="s">
        <v>3600</v>
      </c>
      <c r="G13532">
        <v>213433262</v>
      </c>
      <c r="I13532" t="s">
        <v>3700</v>
      </c>
      <c r="J13532" t="s">
        <v>9490</v>
      </c>
      <c r="L13532" t="s">
        <v>10177</v>
      </c>
      <c r="P13532">
        <v>8.6</v>
      </c>
      <c r="Q13532">
        <v>14.5</v>
      </c>
      <c r="R13532">
        <v>8.6</v>
      </c>
      <c r="S13532" t="b">
        <v>0</v>
      </c>
      <c r="T13532" t="b">
        <v>0</v>
      </c>
      <c r="U13532" t="b">
        <v>0</v>
      </c>
      <c r="V13532">
        <v>53000</v>
      </c>
      <c r="W13532">
        <v>37000</v>
      </c>
      <c r="X13532">
        <v>2.2599999999999998</v>
      </c>
      <c r="Y13532">
        <v>38000</v>
      </c>
      <c r="Z13532">
        <v>2.2599999999999998</v>
      </c>
    </row>
    <row r="13533" spans="1:26">
      <c r="A13533">
        <v>213433281</v>
      </c>
      <c r="B13533" t="s">
        <v>13052</v>
      </c>
      <c r="C13533" t="s">
        <v>3597</v>
      </c>
      <c r="D13533" t="s">
        <v>4034</v>
      </c>
      <c r="E13533" t="s">
        <v>10835</v>
      </c>
      <c r="F13533" t="s">
        <v>3600</v>
      </c>
      <c r="G13533">
        <v>213433281</v>
      </c>
      <c r="I13533" t="s">
        <v>3700</v>
      </c>
      <c r="J13533" t="s">
        <v>9490</v>
      </c>
      <c r="L13533" t="s">
        <v>10177</v>
      </c>
      <c r="P13533">
        <v>8.6</v>
      </c>
      <c r="Q13533">
        <v>14.5</v>
      </c>
      <c r="R13533">
        <v>8.6</v>
      </c>
      <c r="S13533" t="b">
        <v>0</v>
      </c>
      <c r="T13533" t="b">
        <v>0</v>
      </c>
      <c r="U13533" t="b">
        <v>0</v>
      </c>
      <c r="V13533">
        <v>53000</v>
      </c>
      <c r="W13533">
        <v>37000</v>
      </c>
      <c r="X13533">
        <v>2.2599999999999998</v>
      </c>
      <c r="Y13533">
        <v>38000</v>
      </c>
      <c r="Z13533">
        <v>2.2599999999999998</v>
      </c>
    </row>
    <row r="13534" spans="1:26">
      <c r="A13534">
        <v>213433300</v>
      </c>
      <c r="B13534" t="s">
        <v>13052</v>
      </c>
      <c r="C13534" t="s">
        <v>3597</v>
      </c>
      <c r="D13534" t="s">
        <v>4034</v>
      </c>
      <c r="E13534" t="s">
        <v>9898</v>
      </c>
      <c r="F13534" t="s">
        <v>3600</v>
      </c>
      <c r="G13534">
        <v>213433300</v>
      </c>
      <c r="I13534" t="s">
        <v>3700</v>
      </c>
      <c r="J13534" t="s">
        <v>9490</v>
      </c>
      <c r="L13534" t="s">
        <v>10177</v>
      </c>
      <c r="P13534">
        <v>8.6</v>
      </c>
      <c r="Q13534">
        <v>14.5</v>
      </c>
      <c r="R13534">
        <v>8.6</v>
      </c>
      <c r="S13534" t="b">
        <v>0</v>
      </c>
      <c r="T13534" t="b">
        <v>0</v>
      </c>
      <c r="U13534" t="b">
        <v>0</v>
      </c>
      <c r="V13534">
        <v>53000</v>
      </c>
      <c r="W13534">
        <v>37000</v>
      </c>
      <c r="X13534">
        <v>2.2599999999999998</v>
      </c>
      <c r="Y13534">
        <v>38000</v>
      </c>
      <c r="Z13534">
        <v>2.2599999999999998</v>
      </c>
    </row>
    <row r="13535" spans="1:26">
      <c r="A13535">
        <v>213433287</v>
      </c>
      <c r="B13535" t="s">
        <v>13052</v>
      </c>
      <c r="C13535" t="s">
        <v>3597</v>
      </c>
      <c r="D13535" t="s">
        <v>4034</v>
      </c>
      <c r="E13535" t="s">
        <v>10835</v>
      </c>
      <c r="F13535" t="s">
        <v>3600</v>
      </c>
      <c r="G13535">
        <v>213433287</v>
      </c>
      <c r="I13535" t="s">
        <v>3601</v>
      </c>
      <c r="J13535" t="s">
        <v>9320</v>
      </c>
      <c r="L13535" t="s">
        <v>13725</v>
      </c>
      <c r="P13535">
        <v>11.7</v>
      </c>
      <c r="Q13535">
        <v>17.5</v>
      </c>
      <c r="R13535">
        <v>10.5</v>
      </c>
      <c r="S13535" t="b">
        <v>0</v>
      </c>
      <c r="T13535" t="b">
        <v>0</v>
      </c>
      <c r="U13535" t="b">
        <v>0</v>
      </c>
      <c r="V13535">
        <v>24000</v>
      </c>
      <c r="W13535">
        <v>20000</v>
      </c>
      <c r="X13535">
        <v>2.7</v>
      </c>
      <c r="Y13535">
        <v>31500</v>
      </c>
      <c r="Z13535">
        <v>2.72</v>
      </c>
    </row>
    <row r="13536" spans="1:26">
      <c r="A13536">
        <v>213433306</v>
      </c>
      <c r="B13536" t="s">
        <v>13052</v>
      </c>
      <c r="C13536" t="s">
        <v>3597</v>
      </c>
      <c r="D13536" t="s">
        <v>4034</v>
      </c>
      <c r="E13536" t="s">
        <v>9898</v>
      </c>
      <c r="F13536" t="s">
        <v>3600</v>
      </c>
      <c r="G13536">
        <v>213433306</v>
      </c>
      <c r="I13536" t="s">
        <v>3601</v>
      </c>
      <c r="J13536" t="s">
        <v>9320</v>
      </c>
      <c r="L13536" t="s">
        <v>13725</v>
      </c>
      <c r="P13536">
        <v>11.7</v>
      </c>
      <c r="Q13536">
        <v>17.5</v>
      </c>
      <c r="R13536">
        <v>10.5</v>
      </c>
      <c r="S13536" t="b">
        <v>0</v>
      </c>
      <c r="T13536" t="b">
        <v>0</v>
      </c>
      <c r="U13536" t="b">
        <v>0</v>
      </c>
      <c r="V13536">
        <v>24000</v>
      </c>
      <c r="W13536">
        <v>20000</v>
      </c>
      <c r="X13536">
        <v>2.7</v>
      </c>
      <c r="Y13536">
        <v>31500</v>
      </c>
      <c r="Z13536">
        <v>2.72</v>
      </c>
    </row>
    <row r="13537" spans="1:26">
      <c r="A13537">
        <v>213433268</v>
      </c>
      <c r="B13537" t="s">
        <v>13052</v>
      </c>
      <c r="C13537" t="s">
        <v>3597</v>
      </c>
      <c r="D13537" t="s">
        <v>4034</v>
      </c>
      <c r="E13537" t="s">
        <v>5423</v>
      </c>
      <c r="F13537" t="s">
        <v>3600</v>
      </c>
      <c r="G13537">
        <v>213433268</v>
      </c>
      <c r="I13537" t="s">
        <v>3601</v>
      </c>
      <c r="J13537" t="s">
        <v>9320</v>
      </c>
      <c r="L13537" t="s">
        <v>13725</v>
      </c>
      <c r="P13537">
        <v>11.7</v>
      </c>
      <c r="Q13537">
        <v>17.5</v>
      </c>
      <c r="R13537">
        <v>10.5</v>
      </c>
      <c r="S13537" t="b">
        <v>0</v>
      </c>
      <c r="T13537" t="b">
        <v>0</v>
      </c>
      <c r="U13537" t="b">
        <v>0</v>
      </c>
      <c r="V13537">
        <v>24000</v>
      </c>
      <c r="W13537">
        <v>20000</v>
      </c>
      <c r="X13537">
        <v>2.7</v>
      </c>
      <c r="Y13537">
        <v>31500</v>
      </c>
      <c r="Z13537">
        <v>2.72</v>
      </c>
    </row>
    <row r="13538" spans="1:26">
      <c r="A13538">
        <v>213433249</v>
      </c>
      <c r="B13538" t="s">
        <v>13052</v>
      </c>
      <c r="C13538" t="s">
        <v>3597</v>
      </c>
      <c r="D13538" t="s">
        <v>4034</v>
      </c>
      <c r="E13538" t="s">
        <v>5417</v>
      </c>
      <c r="F13538" t="s">
        <v>3600</v>
      </c>
      <c r="G13538">
        <v>213433249</v>
      </c>
      <c r="I13538" t="s">
        <v>3601</v>
      </c>
      <c r="J13538" t="s">
        <v>9320</v>
      </c>
      <c r="L13538" t="s">
        <v>13725</v>
      </c>
      <c r="P13538">
        <v>11.7</v>
      </c>
      <c r="Q13538">
        <v>17.5</v>
      </c>
      <c r="R13538">
        <v>10.5</v>
      </c>
      <c r="S13538" t="b">
        <v>0</v>
      </c>
      <c r="T13538" t="b">
        <v>0</v>
      </c>
      <c r="U13538" t="b">
        <v>0</v>
      </c>
      <c r="V13538">
        <v>24000</v>
      </c>
      <c r="W13538">
        <v>20000</v>
      </c>
      <c r="X13538">
        <v>2.7</v>
      </c>
      <c r="Y13538">
        <v>31500</v>
      </c>
      <c r="Z13538">
        <v>2.72</v>
      </c>
    </row>
    <row r="13539" spans="1:26">
      <c r="A13539">
        <v>213433251</v>
      </c>
      <c r="B13539" t="s">
        <v>13052</v>
      </c>
      <c r="C13539" t="s">
        <v>3597</v>
      </c>
      <c r="D13539" t="s">
        <v>4034</v>
      </c>
      <c r="E13539" t="s">
        <v>5417</v>
      </c>
      <c r="F13539" t="s">
        <v>3600</v>
      </c>
      <c r="G13539">
        <v>213433251</v>
      </c>
      <c r="I13539" t="s">
        <v>3601</v>
      </c>
      <c r="J13539" t="s">
        <v>9359</v>
      </c>
      <c r="L13539" t="s">
        <v>13722</v>
      </c>
      <c r="P13539">
        <v>10.199999999999999</v>
      </c>
      <c r="Q13539">
        <v>17.600000000000001</v>
      </c>
      <c r="R13539">
        <v>9.1999999999999993</v>
      </c>
      <c r="S13539" t="b">
        <v>0</v>
      </c>
      <c r="T13539" t="b">
        <v>0</v>
      </c>
      <c r="U13539" t="b">
        <v>0</v>
      </c>
      <c r="V13539">
        <v>36000</v>
      </c>
      <c r="W13539">
        <v>28600</v>
      </c>
      <c r="X13539">
        <v>2.2400000000000002</v>
      </c>
      <c r="Y13539">
        <v>41000</v>
      </c>
      <c r="Z13539">
        <v>2</v>
      </c>
    </row>
    <row r="13540" spans="1:26">
      <c r="A13540">
        <v>213433270</v>
      </c>
      <c r="B13540" t="s">
        <v>13052</v>
      </c>
      <c r="C13540" t="s">
        <v>3597</v>
      </c>
      <c r="D13540" t="s">
        <v>4034</v>
      </c>
      <c r="E13540" t="s">
        <v>5423</v>
      </c>
      <c r="F13540" t="s">
        <v>3600</v>
      </c>
      <c r="G13540">
        <v>213433270</v>
      </c>
      <c r="I13540" t="s">
        <v>3601</v>
      </c>
      <c r="J13540" t="s">
        <v>9359</v>
      </c>
      <c r="L13540" t="s">
        <v>13722</v>
      </c>
      <c r="P13540">
        <v>10.199999999999999</v>
      </c>
      <c r="Q13540">
        <v>17.600000000000001</v>
      </c>
      <c r="R13540">
        <v>9.1999999999999993</v>
      </c>
      <c r="S13540" t="b">
        <v>0</v>
      </c>
      <c r="T13540" t="b">
        <v>0</v>
      </c>
      <c r="U13540" t="b">
        <v>0</v>
      </c>
      <c r="V13540">
        <v>36000</v>
      </c>
      <c r="W13540">
        <v>28600</v>
      </c>
      <c r="X13540">
        <v>2.2400000000000002</v>
      </c>
      <c r="Y13540">
        <v>41000</v>
      </c>
      <c r="Z13540">
        <v>2</v>
      </c>
    </row>
    <row r="13541" spans="1:26">
      <c r="A13541">
        <v>213433289</v>
      </c>
      <c r="B13541" t="s">
        <v>13052</v>
      </c>
      <c r="C13541" t="s">
        <v>3597</v>
      </c>
      <c r="D13541" t="s">
        <v>4034</v>
      </c>
      <c r="E13541" t="s">
        <v>10835</v>
      </c>
      <c r="F13541" t="s">
        <v>3600</v>
      </c>
      <c r="G13541">
        <v>213433289</v>
      </c>
      <c r="I13541" t="s">
        <v>3601</v>
      </c>
      <c r="J13541" t="s">
        <v>9359</v>
      </c>
      <c r="L13541" t="s">
        <v>13722</v>
      </c>
      <c r="P13541">
        <v>10.199999999999999</v>
      </c>
      <c r="Q13541">
        <v>17.600000000000001</v>
      </c>
      <c r="R13541">
        <v>9.1999999999999993</v>
      </c>
      <c r="S13541" t="b">
        <v>0</v>
      </c>
      <c r="T13541" t="b">
        <v>0</v>
      </c>
      <c r="U13541" t="b">
        <v>0</v>
      </c>
      <c r="V13541">
        <v>36000</v>
      </c>
      <c r="W13541">
        <v>28600</v>
      </c>
      <c r="X13541">
        <v>2.2400000000000002</v>
      </c>
      <c r="Y13541">
        <v>41000</v>
      </c>
      <c r="Z13541">
        <v>2</v>
      </c>
    </row>
    <row r="13542" spans="1:26">
      <c r="A13542">
        <v>213433308</v>
      </c>
      <c r="B13542" t="s">
        <v>13052</v>
      </c>
      <c r="C13542" t="s">
        <v>3597</v>
      </c>
      <c r="D13542" t="s">
        <v>4034</v>
      </c>
      <c r="E13542" t="s">
        <v>9898</v>
      </c>
      <c r="F13542" t="s">
        <v>3600</v>
      </c>
      <c r="G13542">
        <v>213433308</v>
      </c>
      <c r="I13542" t="s">
        <v>3601</v>
      </c>
      <c r="J13542" t="s">
        <v>9359</v>
      </c>
      <c r="L13542" t="s">
        <v>13722</v>
      </c>
      <c r="P13542">
        <v>10.199999999999999</v>
      </c>
      <c r="Q13542">
        <v>17.600000000000001</v>
      </c>
      <c r="R13542">
        <v>9.1999999999999993</v>
      </c>
      <c r="S13542" t="b">
        <v>0</v>
      </c>
      <c r="T13542" t="b">
        <v>0</v>
      </c>
      <c r="U13542" t="b">
        <v>0</v>
      </c>
      <c r="V13542">
        <v>36000</v>
      </c>
      <c r="W13542">
        <v>28600</v>
      </c>
      <c r="X13542">
        <v>2.2400000000000002</v>
      </c>
      <c r="Y13542">
        <v>41000</v>
      </c>
      <c r="Z13542">
        <v>2</v>
      </c>
    </row>
    <row r="13543" spans="1:26">
      <c r="A13543">
        <v>213492139</v>
      </c>
      <c r="B13543" t="s">
        <v>13052</v>
      </c>
      <c r="C13543" t="s">
        <v>3597</v>
      </c>
      <c r="D13543" t="s">
        <v>4034</v>
      </c>
      <c r="E13543" t="s">
        <v>5417</v>
      </c>
      <c r="F13543" t="s">
        <v>3600</v>
      </c>
      <c r="G13543">
        <v>213492139</v>
      </c>
      <c r="I13543" t="s">
        <v>3700</v>
      </c>
      <c r="J13543" t="s">
        <v>9359</v>
      </c>
      <c r="L13543" t="s">
        <v>13567</v>
      </c>
      <c r="P13543">
        <v>10</v>
      </c>
      <c r="Q13543">
        <v>15.5</v>
      </c>
      <c r="R13543">
        <v>8.6</v>
      </c>
      <c r="S13543" t="b">
        <v>0</v>
      </c>
      <c r="T13543" t="b">
        <v>0</v>
      </c>
      <c r="U13543" t="b">
        <v>1</v>
      </c>
      <c r="V13543">
        <v>36000</v>
      </c>
      <c r="W13543">
        <v>27400</v>
      </c>
      <c r="X13543">
        <v>2.12</v>
      </c>
      <c r="Y13543">
        <v>38000</v>
      </c>
      <c r="Z13543">
        <v>1.9</v>
      </c>
    </row>
    <row r="13544" spans="1:26">
      <c r="A13544">
        <v>213492151</v>
      </c>
      <c r="B13544" t="s">
        <v>13052</v>
      </c>
      <c r="C13544" t="s">
        <v>3597</v>
      </c>
      <c r="D13544" t="s">
        <v>4034</v>
      </c>
      <c r="E13544" t="s">
        <v>5423</v>
      </c>
      <c r="F13544" t="s">
        <v>3600</v>
      </c>
      <c r="G13544">
        <v>213492151</v>
      </c>
      <c r="I13544" t="s">
        <v>3700</v>
      </c>
      <c r="J13544" t="s">
        <v>9359</v>
      </c>
      <c r="L13544" t="s">
        <v>13567</v>
      </c>
      <c r="P13544">
        <v>10</v>
      </c>
      <c r="Q13544">
        <v>15.5</v>
      </c>
      <c r="R13544">
        <v>8.6</v>
      </c>
      <c r="S13544" t="b">
        <v>0</v>
      </c>
      <c r="T13544" t="b">
        <v>0</v>
      </c>
      <c r="U13544" t="b">
        <v>1</v>
      </c>
      <c r="V13544">
        <v>36000</v>
      </c>
      <c r="W13544">
        <v>27400</v>
      </c>
      <c r="X13544">
        <v>2.12</v>
      </c>
      <c r="Y13544">
        <v>38000</v>
      </c>
      <c r="Z13544">
        <v>1.9</v>
      </c>
    </row>
    <row r="13545" spans="1:26">
      <c r="A13545">
        <v>213492127</v>
      </c>
      <c r="B13545" t="s">
        <v>13052</v>
      </c>
      <c r="C13545" t="s">
        <v>3597</v>
      </c>
      <c r="D13545" t="s">
        <v>4034</v>
      </c>
      <c r="E13545" t="s">
        <v>5422</v>
      </c>
      <c r="F13545" t="s">
        <v>3600</v>
      </c>
      <c r="G13545">
        <v>213492127</v>
      </c>
      <c r="I13545" t="s">
        <v>3700</v>
      </c>
      <c r="J13545" t="s">
        <v>9359</v>
      </c>
      <c r="L13545" t="s">
        <v>13567</v>
      </c>
      <c r="P13545">
        <v>10</v>
      </c>
      <c r="Q13545">
        <v>15.5</v>
      </c>
      <c r="R13545">
        <v>8.6</v>
      </c>
      <c r="S13545" t="b">
        <v>0</v>
      </c>
      <c r="T13545" t="b">
        <v>0</v>
      </c>
      <c r="U13545" t="b">
        <v>1</v>
      </c>
      <c r="V13545">
        <v>36000</v>
      </c>
      <c r="W13545">
        <v>27400</v>
      </c>
      <c r="X13545">
        <v>2.12</v>
      </c>
      <c r="Y13545">
        <v>38000</v>
      </c>
      <c r="Z13545">
        <v>1.9</v>
      </c>
    </row>
    <row r="13546" spans="1:26">
      <c r="A13546">
        <v>213492161</v>
      </c>
      <c r="B13546" t="s">
        <v>13052</v>
      </c>
      <c r="C13546" t="s">
        <v>3597</v>
      </c>
      <c r="D13546" t="s">
        <v>4034</v>
      </c>
      <c r="E13546" t="s">
        <v>10835</v>
      </c>
      <c r="F13546" t="s">
        <v>3600</v>
      </c>
      <c r="G13546">
        <v>213492161</v>
      </c>
      <c r="I13546" t="s">
        <v>3700</v>
      </c>
      <c r="J13546" t="s">
        <v>9359</v>
      </c>
      <c r="L13546" t="s">
        <v>13567</v>
      </c>
      <c r="P13546">
        <v>10</v>
      </c>
      <c r="Q13546">
        <v>15.5</v>
      </c>
      <c r="R13546">
        <v>8.6</v>
      </c>
      <c r="S13546" t="b">
        <v>0</v>
      </c>
      <c r="T13546" t="b">
        <v>0</v>
      </c>
      <c r="U13546" t="b">
        <v>1</v>
      </c>
      <c r="V13546">
        <v>36000</v>
      </c>
      <c r="W13546">
        <v>27400</v>
      </c>
      <c r="X13546">
        <v>2.12</v>
      </c>
      <c r="Y13546">
        <v>38000</v>
      </c>
      <c r="Z13546">
        <v>1.9</v>
      </c>
    </row>
    <row r="13547" spans="1:26">
      <c r="A13547">
        <v>213492173</v>
      </c>
      <c r="B13547" t="s">
        <v>13052</v>
      </c>
      <c r="C13547" t="s">
        <v>3597</v>
      </c>
      <c r="D13547" t="s">
        <v>4034</v>
      </c>
      <c r="E13547" t="s">
        <v>9898</v>
      </c>
      <c r="F13547" t="s">
        <v>3600</v>
      </c>
      <c r="G13547">
        <v>213492173</v>
      </c>
      <c r="I13547" t="s">
        <v>3700</v>
      </c>
      <c r="J13547" t="s">
        <v>9359</v>
      </c>
      <c r="L13547" t="s">
        <v>13567</v>
      </c>
      <c r="P13547">
        <v>10</v>
      </c>
      <c r="Q13547">
        <v>15.5</v>
      </c>
      <c r="R13547">
        <v>8.6</v>
      </c>
      <c r="S13547" t="b">
        <v>0</v>
      </c>
      <c r="T13547" t="b">
        <v>0</v>
      </c>
      <c r="U13547" t="b">
        <v>1</v>
      </c>
      <c r="V13547">
        <v>36000</v>
      </c>
      <c r="W13547">
        <v>27400</v>
      </c>
      <c r="X13547">
        <v>2.12</v>
      </c>
      <c r="Y13547">
        <v>38000</v>
      </c>
      <c r="Z13547">
        <v>1.9</v>
      </c>
    </row>
    <row r="13548" spans="1:26">
      <c r="A13548">
        <v>213433307</v>
      </c>
      <c r="B13548" t="s">
        <v>13052</v>
      </c>
      <c r="C13548" t="s">
        <v>3597</v>
      </c>
      <c r="D13548" t="s">
        <v>4034</v>
      </c>
      <c r="E13548" t="s">
        <v>9898</v>
      </c>
      <c r="F13548" t="s">
        <v>3600</v>
      </c>
      <c r="G13548">
        <v>213433307</v>
      </c>
      <c r="I13548" t="s">
        <v>3601</v>
      </c>
      <c r="J13548" t="s">
        <v>10845</v>
      </c>
      <c r="L13548" t="s">
        <v>13734</v>
      </c>
      <c r="P13548">
        <v>10</v>
      </c>
      <c r="Q13548">
        <v>16.899999999999999</v>
      </c>
      <c r="R13548">
        <v>9</v>
      </c>
      <c r="S13548" t="b">
        <v>0</v>
      </c>
      <c r="T13548" t="b">
        <v>0</v>
      </c>
      <c r="U13548" t="b">
        <v>0</v>
      </c>
      <c r="V13548">
        <v>30000</v>
      </c>
      <c r="W13548">
        <v>19600</v>
      </c>
      <c r="X13548">
        <v>2.4</v>
      </c>
      <c r="Y13548">
        <v>30000</v>
      </c>
      <c r="Z13548">
        <v>2</v>
      </c>
    </row>
    <row r="13549" spans="1:26">
      <c r="A13549">
        <v>213433288</v>
      </c>
      <c r="B13549" t="s">
        <v>13052</v>
      </c>
      <c r="C13549" t="s">
        <v>3597</v>
      </c>
      <c r="D13549" t="s">
        <v>4034</v>
      </c>
      <c r="E13549" t="s">
        <v>10835</v>
      </c>
      <c r="F13549" t="s">
        <v>3600</v>
      </c>
      <c r="G13549">
        <v>213433288</v>
      </c>
      <c r="I13549" t="s">
        <v>3601</v>
      </c>
      <c r="J13549" t="s">
        <v>10845</v>
      </c>
      <c r="L13549" t="s">
        <v>13734</v>
      </c>
      <c r="P13549">
        <v>10</v>
      </c>
      <c r="Q13549">
        <v>16.899999999999999</v>
      </c>
      <c r="R13549">
        <v>9</v>
      </c>
      <c r="S13549" t="b">
        <v>0</v>
      </c>
      <c r="T13549" t="b">
        <v>0</v>
      </c>
      <c r="U13549" t="b">
        <v>0</v>
      </c>
      <c r="V13549">
        <v>30000</v>
      </c>
      <c r="W13549">
        <v>19600</v>
      </c>
      <c r="X13549">
        <v>2.4</v>
      </c>
      <c r="Y13549">
        <v>30000</v>
      </c>
      <c r="Z13549">
        <v>2</v>
      </c>
    </row>
    <row r="13550" spans="1:26">
      <c r="A13550">
        <v>213433269</v>
      </c>
      <c r="B13550" t="s">
        <v>13052</v>
      </c>
      <c r="C13550" t="s">
        <v>3597</v>
      </c>
      <c r="D13550" t="s">
        <v>4034</v>
      </c>
      <c r="E13550" t="s">
        <v>5423</v>
      </c>
      <c r="F13550" t="s">
        <v>3600</v>
      </c>
      <c r="G13550">
        <v>213433269</v>
      </c>
      <c r="I13550" t="s">
        <v>3601</v>
      </c>
      <c r="J13550" t="s">
        <v>10845</v>
      </c>
      <c r="L13550" t="s">
        <v>13734</v>
      </c>
      <c r="P13550">
        <v>10</v>
      </c>
      <c r="Q13550">
        <v>16.899999999999999</v>
      </c>
      <c r="R13550">
        <v>9</v>
      </c>
      <c r="S13550" t="b">
        <v>0</v>
      </c>
      <c r="T13550" t="b">
        <v>0</v>
      </c>
      <c r="U13550" t="b">
        <v>0</v>
      </c>
      <c r="V13550">
        <v>30000</v>
      </c>
      <c r="W13550">
        <v>19600</v>
      </c>
      <c r="X13550">
        <v>2.4</v>
      </c>
      <c r="Y13550">
        <v>30000</v>
      </c>
      <c r="Z13550">
        <v>2</v>
      </c>
    </row>
    <row r="13551" spans="1:26">
      <c r="A13551">
        <v>213433250</v>
      </c>
      <c r="B13551" t="s">
        <v>13052</v>
      </c>
      <c r="C13551" t="s">
        <v>3597</v>
      </c>
      <c r="D13551" t="s">
        <v>4034</v>
      </c>
      <c r="E13551" t="s">
        <v>5417</v>
      </c>
      <c r="F13551" t="s">
        <v>3600</v>
      </c>
      <c r="G13551">
        <v>213433250</v>
      </c>
      <c r="I13551" t="s">
        <v>3601</v>
      </c>
      <c r="J13551" t="s">
        <v>10845</v>
      </c>
      <c r="L13551" t="s">
        <v>13734</v>
      </c>
      <c r="P13551">
        <v>10</v>
      </c>
      <c r="Q13551">
        <v>16.899999999999999</v>
      </c>
      <c r="R13551">
        <v>9</v>
      </c>
      <c r="S13551" t="b">
        <v>0</v>
      </c>
      <c r="T13551" t="b">
        <v>0</v>
      </c>
      <c r="U13551" t="b">
        <v>0</v>
      </c>
      <c r="V13551">
        <v>30000</v>
      </c>
      <c r="W13551">
        <v>19600</v>
      </c>
      <c r="X13551">
        <v>2.4</v>
      </c>
      <c r="Y13551">
        <v>30000</v>
      </c>
      <c r="Z13551">
        <v>2</v>
      </c>
    </row>
    <row r="13552" spans="1:26">
      <c r="A13552">
        <v>213433248</v>
      </c>
      <c r="B13552" t="s">
        <v>13052</v>
      </c>
      <c r="C13552" t="s">
        <v>3597</v>
      </c>
      <c r="D13552" t="s">
        <v>4034</v>
      </c>
      <c r="E13552" t="s">
        <v>5417</v>
      </c>
      <c r="F13552" t="s">
        <v>3600</v>
      </c>
      <c r="G13552">
        <v>213433248</v>
      </c>
      <c r="I13552" t="s">
        <v>3601</v>
      </c>
      <c r="J13552" t="s">
        <v>10836</v>
      </c>
      <c r="L13552" t="s">
        <v>13724</v>
      </c>
      <c r="P13552">
        <v>12.1</v>
      </c>
      <c r="Q13552">
        <v>19.3</v>
      </c>
      <c r="R13552">
        <v>10.8</v>
      </c>
      <c r="S13552" t="b">
        <v>0</v>
      </c>
      <c r="T13552" t="b">
        <v>0</v>
      </c>
      <c r="U13552" t="b">
        <v>0</v>
      </c>
      <c r="V13552">
        <v>18000</v>
      </c>
      <c r="W13552">
        <v>15800</v>
      </c>
      <c r="X13552">
        <v>2.82</v>
      </c>
      <c r="Y13552">
        <v>22000</v>
      </c>
      <c r="Z13552">
        <v>2.4500000000000002</v>
      </c>
    </row>
    <row r="13553" spans="1:26">
      <c r="A13553">
        <v>213433267</v>
      </c>
      <c r="B13553" t="s">
        <v>13052</v>
      </c>
      <c r="C13553" t="s">
        <v>3597</v>
      </c>
      <c r="D13553" t="s">
        <v>4034</v>
      </c>
      <c r="E13553" t="s">
        <v>5423</v>
      </c>
      <c r="F13553" t="s">
        <v>3600</v>
      </c>
      <c r="G13553">
        <v>213433267</v>
      </c>
      <c r="I13553" t="s">
        <v>3601</v>
      </c>
      <c r="J13553" t="s">
        <v>10836</v>
      </c>
      <c r="L13553" t="s">
        <v>13724</v>
      </c>
      <c r="P13553">
        <v>12.1</v>
      </c>
      <c r="Q13553">
        <v>19.3</v>
      </c>
      <c r="R13553">
        <v>10.8</v>
      </c>
      <c r="S13553" t="b">
        <v>0</v>
      </c>
      <c r="T13553" t="b">
        <v>0</v>
      </c>
      <c r="U13553" t="b">
        <v>0</v>
      </c>
      <c r="V13553">
        <v>18000</v>
      </c>
      <c r="W13553">
        <v>15800</v>
      </c>
      <c r="X13553">
        <v>2.82</v>
      </c>
      <c r="Y13553">
        <v>22000</v>
      </c>
      <c r="Z13553">
        <v>2.4500000000000002</v>
      </c>
    </row>
    <row r="13554" spans="1:26">
      <c r="A13554">
        <v>213433286</v>
      </c>
      <c r="B13554" t="s">
        <v>13052</v>
      </c>
      <c r="C13554" t="s">
        <v>3597</v>
      </c>
      <c r="D13554" t="s">
        <v>4034</v>
      </c>
      <c r="E13554" t="s">
        <v>10835</v>
      </c>
      <c r="F13554" t="s">
        <v>3600</v>
      </c>
      <c r="G13554">
        <v>213433286</v>
      </c>
      <c r="I13554" t="s">
        <v>3601</v>
      </c>
      <c r="J13554" t="s">
        <v>10836</v>
      </c>
      <c r="L13554" t="s">
        <v>13724</v>
      </c>
      <c r="P13554">
        <v>12.1</v>
      </c>
      <c r="Q13554">
        <v>19.3</v>
      </c>
      <c r="R13554">
        <v>10.8</v>
      </c>
      <c r="S13554" t="b">
        <v>0</v>
      </c>
      <c r="T13554" t="b">
        <v>0</v>
      </c>
      <c r="U13554" t="b">
        <v>0</v>
      </c>
      <c r="V13554">
        <v>18000</v>
      </c>
      <c r="W13554">
        <v>15800</v>
      </c>
      <c r="X13554">
        <v>2.82</v>
      </c>
      <c r="Y13554">
        <v>22000</v>
      </c>
      <c r="Z13554">
        <v>2.4500000000000002</v>
      </c>
    </row>
    <row r="13555" spans="1:26">
      <c r="A13555">
        <v>213433305</v>
      </c>
      <c r="B13555" t="s">
        <v>13052</v>
      </c>
      <c r="C13555" t="s">
        <v>3597</v>
      </c>
      <c r="D13555" t="s">
        <v>4034</v>
      </c>
      <c r="E13555" t="s">
        <v>9898</v>
      </c>
      <c r="F13555" t="s">
        <v>3600</v>
      </c>
      <c r="G13555">
        <v>213433305</v>
      </c>
      <c r="I13555" t="s">
        <v>3601</v>
      </c>
      <c r="J13555" t="s">
        <v>10836</v>
      </c>
      <c r="L13555" t="s">
        <v>13724</v>
      </c>
      <c r="P13555">
        <v>12.1</v>
      </c>
      <c r="Q13555">
        <v>19.3</v>
      </c>
      <c r="R13555">
        <v>10.8</v>
      </c>
      <c r="S13555" t="b">
        <v>0</v>
      </c>
      <c r="T13555" t="b">
        <v>0</v>
      </c>
      <c r="U13555" t="b">
        <v>0</v>
      </c>
      <c r="V13555">
        <v>18000</v>
      </c>
      <c r="W13555">
        <v>15800</v>
      </c>
      <c r="X13555">
        <v>2.82</v>
      </c>
      <c r="Y13555">
        <v>22000</v>
      </c>
      <c r="Z13555">
        <v>2.4500000000000002</v>
      </c>
    </row>
    <row r="13556" spans="1:26">
      <c r="A13556">
        <v>213433211</v>
      </c>
      <c r="B13556" t="s">
        <v>13052</v>
      </c>
      <c r="C13556" t="s">
        <v>3597</v>
      </c>
      <c r="D13556" t="s">
        <v>4034</v>
      </c>
      <c r="E13556" t="s">
        <v>11949</v>
      </c>
      <c r="F13556" t="s">
        <v>3600</v>
      </c>
      <c r="G13556">
        <v>213433211</v>
      </c>
      <c r="I13556" t="s">
        <v>3700</v>
      </c>
      <c r="J13556" t="s">
        <v>11956</v>
      </c>
      <c r="L13556" t="s">
        <v>13731</v>
      </c>
      <c r="P13556">
        <v>11.7</v>
      </c>
      <c r="Q13556">
        <v>16.3</v>
      </c>
      <c r="R13556">
        <v>10.199999999999999</v>
      </c>
      <c r="S13556" t="b">
        <v>0</v>
      </c>
      <c r="T13556" t="b">
        <v>0</v>
      </c>
      <c r="U13556" t="b">
        <v>1</v>
      </c>
      <c r="V13556">
        <v>20000</v>
      </c>
      <c r="W13556">
        <v>22400</v>
      </c>
      <c r="X13556">
        <v>2.42</v>
      </c>
      <c r="Y13556">
        <v>25000</v>
      </c>
      <c r="Z13556">
        <v>2.2400000000000002</v>
      </c>
    </row>
    <row r="13557" spans="1:26">
      <c r="A13557">
        <v>213386886</v>
      </c>
      <c r="B13557" t="s">
        <v>13052</v>
      </c>
      <c r="C13557" t="s">
        <v>3597</v>
      </c>
      <c r="D13557" t="s">
        <v>4034</v>
      </c>
      <c r="E13557" t="s">
        <v>5445</v>
      </c>
      <c r="F13557" t="s">
        <v>3600</v>
      </c>
      <c r="G13557">
        <v>213386886</v>
      </c>
      <c r="I13557" t="s">
        <v>3700</v>
      </c>
      <c r="J13557" t="s">
        <v>13323</v>
      </c>
      <c r="L13557" t="s">
        <v>13708</v>
      </c>
      <c r="P13557">
        <v>11.7</v>
      </c>
      <c r="Q13557">
        <v>16.3</v>
      </c>
      <c r="R13557">
        <v>10.199999999999999</v>
      </c>
      <c r="S13557" t="b">
        <v>0</v>
      </c>
      <c r="T13557" t="b">
        <v>0</v>
      </c>
      <c r="U13557" t="b">
        <v>1</v>
      </c>
      <c r="V13557">
        <v>20000</v>
      </c>
      <c r="W13557">
        <v>22400</v>
      </c>
      <c r="X13557">
        <v>2.42</v>
      </c>
      <c r="Y13557">
        <v>25000</v>
      </c>
      <c r="Z13557">
        <v>2.2400000000000002</v>
      </c>
    </row>
    <row r="13558" spans="1:26">
      <c r="A13558">
        <v>213481581</v>
      </c>
      <c r="B13558" t="s">
        <v>13052</v>
      </c>
      <c r="C13558" t="s">
        <v>3597</v>
      </c>
      <c r="D13558" t="s">
        <v>4034</v>
      </c>
      <c r="E13558" t="s">
        <v>4035</v>
      </c>
      <c r="F13558" t="s">
        <v>3600</v>
      </c>
      <c r="G13558">
        <v>213481581</v>
      </c>
      <c r="I13558" t="s">
        <v>3700</v>
      </c>
      <c r="J13558" t="s">
        <v>9322</v>
      </c>
      <c r="L13558" t="s">
        <v>13733</v>
      </c>
      <c r="P13558">
        <v>11.7</v>
      </c>
      <c r="Q13558">
        <v>16.3</v>
      </c>
      <c r="R13558">
        <v>10.199999999999999</v>
      </c>
      <c r="S13558" t="b">
        <v>0</v>
      </c>
      <c r="T13558" t="b">
        <v>0</v>
      </c>
      <c r="U13558" t="b">
        <v>1</v>
      </c>
      <c r="V13558">
        <v>20000</v>
      </c>
      <c r="W13558">
        <v>22400</v>
      </c>
      <c r="X13558">
        <v>2.42</v>
      </c>
      <c r="Y13558">
        <v>25000</v>
      </c>
      <c r="Z13558">
        <v>2.2400000000000002</v>
      </c>
    </row>
    <row r="13559" spans="1:26">
      <c r="A13559">
        <v>213492123</v>
      </c>
      <c r="B13559" t="s">
        <v>13052</v>
      </c>
      <c r="C13559" t="s">
        <v>3597</v>
      </c>
      <c r="D13559" t="s">
        <v>4034</v>
      </c>
      <c r="E13559" t="s">
        <v>5422</v>
      </c>
      <c r="F13559" t="s">
        <v>3600</v>
      </c>
      <c r="G13559">
        <v>213492123</v>
      </c>
      <c r="I13559" t="s">
        <v>3700</v>
      </c>
      <c r="J13559" t="s">
        <v>9320</v>
      </c>
      <c r="L13559" t="s">
        <v>13730</v>
      </c>
      <c r="P13559">
        <v>10.7</v>
      </c>
      <c r="Q13559">
        <v>16.100000000000001</v>
      </c>
      <c r="R13559">
        <v>9.8000000000000007</v>
      </c>
      <c r="S13559" t="b">
        <v>0</v>
      </c>
      <c r="T13559" t="b">
        <v>0</v>
      </c>
      <c r="U13559" t="b">
        <v>1</v>
      </c>
      <c r="V13559">
        <v>24000</v>
      </c>
      <c r="W13559">
        <v>22400</v>
      </c>
      <c r="X13559">
        <v>2.42</v>
      </c>
      <c r="Y13559">
        <v>25000</v>
      </c>
      <c r="Z13559">
        <v>2.2400000000000002</v>
      </c>
    </row>
    <row r="13560" spans="1:26">
      <c r="A13560">
        <v>213492135</v>
      </c>
      <c r="B13560" t="s">
        <v>13052</v>
      </c>
      <c r="C13560" t="s">
        <v>3597</v>
      </c>
      <c r="D13560" t="s">
        <v>4034</v>
      </c>
      <c r="E13560" t="s">
        <v>5417</v>
      </c>
      <c r="F13560" t="s">
        <v>3600</v>
      </c>
      <c r="G13560">
        <v>213492135</v>
      </c>
      <c r="I13560" t="s">
        <v>3700</v>
      </c>
      <c r="J13560" t="s">
        <v>9320</v>
      </c>
      <c r="L13560" t="s">
        <v>13730</v>
      </c>
      <c r="P13560">
        <v>10.7</v>
      </c>
      <c r="Q13560">
        <v>16.100000000000001</v>
      </c>
      <c r="R13560">
        <v>9.8000000000000007</v>
      </c>
      <c r="S13560" t="b">
        <v>0</v>
      </c>
      <c r="T13560" t="b">
        <v>0</v>
      </c>
      <c r="U13560" t="b">
        <v>1</v>
      </c>
      <c r="V13560">
        <v>24000</v>
      </c>
      <c r="W13560">
        <v>22400</v>
      </c>
      <c r="X13560">
        <v>2.42</v>
      </c>
      <c r="Y13560">
        <v>25000</v>
      </c>
      <c r="Z13560">
        <v>2.2400000000000002</v>
      </c>
    </row>
    <row r="13561" spans="1:26">
      <c r="A13561">
        <v>213492157</v>
      </c>
      <c r="B13561" t="s">
        <v>13052</v>
      </c>
      <c r="C13561" t="s">
        <v>3597</v>
      </c>
      <c r="D13561" t="s">
        <v>4034</v>
      </c>
      <c r="E13561" t="s">
        <v>10835</v>
      </c>
      <c r="F13561" t="s">
        <v>3600</v>
      </c>
      <c r="G13561">
        <v>213492157</v>
      </c>
      <c r="I13561" t="s">
        <v>3700</v>
      </c>
      <c r="J13561" t="s">
        <v>9320</v>
      </c>
      <c r="L13561" t="s">
        <v>13730</v>
      </c>
      <c r="P13561">
        <v>10.7</v>
      </c>
      <c r="Q13561">
        <v>16.100000000000001</v>
      </c>
      <c r="R13561">
        <v>9.8000000000000007</v>
      </c>
      <c r="S13561" t="b">
        <v>0</v>
      </c>
      <c r="T13561" t="b">
        <v>0</v>
      </c>
      <c r="U13561" t="b">
        <v>1</v>
      </c>
      <c r="V13561">
        <v>24000</v>
      </c>
      <c r="W13561">
        <v>22400</v>
      </c>
      <c r="X13561">
        <v>2.42</v>
      </c>
      <c r="Y13561">
        <v>25000</v>
      </c>
      <c r="Z13561">
        <v>2.2400000000000002</v>
      </c>
    </row>
    <row r="13562" spans="1:26">
      <c r="A13562">
        <v>213492147</v>
      </c>
      <c r="B13562" t="s">
        <v>13052</v>
      </c>
      <c r="C13562" t="s">
        <v>3597</v>
      </c>
      <c r="D13562" t="s">
        <v>4034</v>
      </c>
      <c r="E13562" t="s">
        <v>5423</v>
      </c>
      <c r="F13562" t="s">
        <v>3600</v>
      </c>
      <c r="G13562">
        <v>213492147</v>
      </c>
      <c r="I13562" t="s">
        <v>3700</v>
      </c>
      <c r="J13562" t="s">
        <v>9320</v>
      </c>
      <c r="L13562" t="s">
        <v>13730</v>
      </c>
      <c r="P13562">
        <v>10.7</v>
      </c>
      <c r="Q13562">
        <v>16.100000000000001</v>
      </c>
      <c r="R13562">
        <v>9.8000000000000007</v>
      </c>
      <c r="S13562" t="b">
        <v>0</v>
      </c>
      <c r="T13562" t="b">
        <v>0</v>
      </c>
      <c r="U13562" t="b">
        <v>1</v>
      </c>
      <c r="V13562">
        <v>24000</v>
      </c>
      <c r="W13562">
        <v>22400</v>
      </c>
      <c r="X13562">
        <v>2.42</v>
      </c>
      <c r="Y13562">
        <v>25000</v>
      </c>
      <c r="Z13562">
        <v>2.2400000000000002</v>
      </c>
    </row>
    <row r="13563" spans="1:26">
      <c r="A13563">
        <v>213386887</v>
      </c>
      <c r="B13563" t="s">
        <v>13052</v>
      </c>
      <c r="C13563" t="s">
        <v>3597</v>
      </c>
      <c r="D13563" t="s">
        <v>4034</v>
      </c>
      <c r="E13563" t="s">
        <v>5445</v>
      </c>
      <c r="F13563" t="s">
        <v>3600</v>
      </c>
      <c r="G13563">
        <v>213386887</v>
      </c>
      <c r="I13563" t="s">
        <v>3700</v>
      </c>
      <c r="J13563" t="s">
        <v>9311</v>
      </c>
      <c r="L13563" t="s">
        <v>13708</v>
      </c>
      <c r="P13563">
        <v>10.7</v>
      </c>
      <c r="Q13563">
        <v>16.100000000000001</v>
      </c>
      <c r="R13563">
        <v>9.8000000000000007</v>
      </c>
      <c r="S13563" t="b">
        <v>0</v>
      </c>
      <c r="T13563" t="b">
        <v>0</v>
      </c>
      <c r="U13563" t="b">
        <v>1</v>
      </c>
      <c r="V13563">
        <v>24000</v>
      </c>
      <c r="W13563">
        <v>22400</v>
      </c>
      <c r="X13563">
        <v>2.42</v>
      </c>
      <c r="Y13563">
        <v>25000</v>
      </c>
      <c r="Z13563">
        <v>2.2400000000000002</v>
      </c>
    </row>
    <row r="13564" spans="1:26">
      <c r="A13564">
        <v>213425840</v>
      </c>
      <c r="B13564" t="s">
        <v>13052</v>
      </c>
      <c r="C13564" t="s">
        <v>3597</v>
      </c>
      <c r="D13564" t="s">
        <v>4034</v>
      </c>
      <c r="E13564" t="s">
        <v>4035</v>
      </c>
      <c r="F13564" t="s">
        <v>3600</v>
      </c>
      <c r="G13564">
        <v>213425840</v>
      </c>
      <c r="I13564" t="s">
        <v>3700</v>
      </c>
      <c r="J13564" t="s">
        <v>9322</v>
      </c>
      <c r="L13564" t="s">
        <v>13732</v>
      </c>
      <c r="P13564">
        <v>10.7</v>
      </c>
      <c r="Q13564">
        <v>16.100000000000001</v>
      </c>
      <c r="R13564">
        <v>9.8000000000000007</v>
      </c>
      <c r="S13564" t="b">
        <v>0</v>
      </c>
      <c r="T13564" t="b">
        <v>0</v>
      </c>
      <c r="U13564" t="b">
        <v>1</v>
      </c>
      <c r="V13564">
        <v>24000</v>
      </c>
      <c r="W13564">
        <v>22400</v>
      </c>
      <c r="X13564">
        <v>2.42</v>
      </c>
      <c r="Y13564">
        <v>25000</v>
      </c>
      <c r="Z13564">
        <v>2.2400000000000002</v>
      </c>
    </row>
    <row r="13565" spans="1:26">
      <c r="A13565">
        <v>213433212</v>
      </c>
      <c r="B13565" t="s">
        <v>13052</v>
      </c>
      <c r="C13565" t="s">
        <v>3597</v>
      </c>
      <c r="D13565" t="s">
        <v>4034</v>
      </c>
      <c r="E13565" t="s">
        <v>11949</v>
      </c>
      <c r="F13565" t="s">
        <v>3600</v>
      </c>
      <c r="G13565">
        <v>213433212</v>
      </c>
      <c r="I13565" t="s">
        <v>3700</v>
      </c>
      <c r="J13565" t="s">
        <v>13322</v>
      </c>
      <c r="L13565" t="s">
        <v>13731</v>
      </c>
      <c r="P13565">
        <v>10.7</v>
      </c>
      <c r="Q13565">
        <v>16.100000000000001</v>
      </c>
      <c r="R13565">
        <v>9.8000000000000007</v>
      </c>
      <c r="S13565" t="b">
        <v>0</v>
      </c>
      <c r="T13565" t="b">
        <v>0</v>
      </c>
      <c r="U13565" t="b">
        <v>1</v>
      </c>
      <c r="V13565">
        <v>24000</v>
      </c>
      <c r="W13565">
        <v>22400</v>
      </c>
      <c r="X13565">
        <v>2.42</v>
      </c>
      <c r="Y13565">
        <v>25000</v>
      </c>
      <c r="Z13565">
        <v>2.2400000000000002</v>
      </c>
    </row>
    <row r="13566" spans="1:26">
      <c r="A13566">
        <v>213492168</v>
      </c>
      <c r="B13566" t="s">
        <v>13052</v>
      </c>
      <c r="C13566" t="s">
        <v>3597</v>
      </c>
      <c r="D13566" t="s">
        <v>4034</v>
      </c>
      <c r="E13566" t="s">
        <v>9898</v>
      </c>
      <c r="F13566" t="s">
        <v>3600</v>
      </c>
      <c r="G13566">
        <v>213492168</v>
      </c>
      <c r="I13566" t="s">
        <v>3700</v>
      </c>
      <c r="J13566" t="s">
        <v>9320</v>
      </c>
      <c r="L13566" t="s">
        <v>13730</v>
      </c>
      <c r="P13566">
        <v>10.7</v>
      </c>
      <c r="Q13566">
        <v>16.100000000000001</v>
      </c>
      <c r="R13566">
        <v>9.8000000000000007</v>
      </c>
      <c r="S13566" t="b">
        <v>0</v>
      </c>
      <c r="T13566" t="b">
        <v>0</v>
      </c>
      <c r="U13566" t="b">
        <v>1</v>
      </c>
      <c r="V13566">
        <v>24000</v>
      </c>
      <c r="W13566">
        <v>22400</v>
      </c>
      <c r="X13566">
        <v>2.42</v>
      </c>
      <c r="Y13566">
        <v>25000</v>
      </c>
      <c r="Z13566">
        <v>2.2400000000000002</v>
      </c>
    </row>
    <row r="13567" spans="1:26">
      <c r="A13567">
        <v>213493015</v>
      </c>
      <c r="B13567" t="s">
        <v>13052</v>
      </c>
      <c r="C13567" t="s">
        <v>3597</v>
      </c>
      <c r="D13567" t="s">
        <v>4034</v>
      </c>
      <c r="E13567" t="s">
        <v>5422</v>
      </c>
      <c r="F13567" t="s">
        <v>3600</v>
      </c>
      <c r="G13567">
        <v>213493015</v>
      </c>
      <c r="I13567" t="s">
        <v>3700</v>
      </c>
      <c r="J13567" t="s">
        <v>10172</v>
      </c>
      <c r="L13567" t="s">
        <v>13730</v>
      </c>
      <c r="P13567">
        <v>10</v>
      </c>
      <c r="Q13567">
        <v>15.4</v>
      </c>
      <c r="R13567">
        <v>9.1999999999999993</v>
      </c>
      <c r="S13567" t="b">
        <v>0</v>
      </c>
      <c r="T13567" t="b">
        <v>0</v>
      </c>
      <c r="U13567" t="b">
        <v>1</v>
      </c>
      <c r="V13567">
        <v>24000</v>
      </c>
      <c r="W13567">
        <v>22600</v>
      </c>
      <c r="X13567">
        <v>2.56</v>
      </c>
      <c r="Y13567">
        <v>22600</v>
      </c>
      <c r="Z13567">
        <v>2.56</v>
      </c>
    </row>
    <row r="13568" spans="1:26">
      <c r="A13568">
        <v>213493022</v>
      </c>
      <c r="B13568" t="s">
        <v>13052</v>
      </c>
      <c r="C13568" t="s">
        <v>3597</v>
      </c>
      <c r="D13568" t="s">
        <v>4034</v>
      </c>
      <c r="E13568" t="s">
        <v>5417</v>
      </c>
      <c r="F13568" t="s">
        <v>3600</v>
      </c>
      <c r="G13568">
        <v>213493022</v>
      </c>
      <c r="I13568" t="s">
        <v>3700</v>
      </c>
      <c r="J13568" t="s">
        <v>10172</v>
      </c>
      <c r="L13568" t="s">
        <v>13730</v>
      </c>
      <c r="P13568">
        <v>10</v>
      </c>
      <c r="Q13568">
        <v>15.4</v>
      </c>
      <c r="R13568">
        <v>9.1999999999999993</v>
      </c>
      <c r="S13568" t="b">
        <v>0</v>
      </c>
      <c r="T13568" t="b">
        <v>0</v>
      </c>
      <c r="U13568" t="b">
        <v>1</v>
      </c>
      <c r="V13568">
        <v>24000</v>
      </c>
      <c r="W13568">
        <v>22600</v>
      </c>
      <c r="X13568">
        <v>2.56</v>
      </c>
      <c r="Y13568">
        <v>22600</v>
      </c>
      <c r="Z13568">
        <v>2.56</v>
      </c>
    </row>
    <row r="13569" spans="1:26">
      <c r="A13569">
        <v>213493028</v>
      </c>
      <c r="B13569" t="s">
        <v>13052</v>
      </c>
      <c r="C13569" t="s">
        <v>3597</v>
      </c>
      <c r="D13569" t="s">
        <v>4034</v>
      </c>
      <c r="E13569" t="s">
        <v>5423</v>
      </c>
      <c r="F13569" t="s">
        <v>3600</v>
      </c>
      <c r="G13569">
        <v>213493028</v>
      </c>
      <c r="I13569" t="s">
        <v>3700</v>
      </c>
      <c r="J13569" t="s">
        <v>10172</v>
      </c>
      <c r="L13569" t="s">
        <v>13730</v>
      </c>
      <c r="P13569">
        <v>10</v>
      </c>
      <c r="Q13569">
        <v>15.4</v>
      </c>
      <c r="R13569">
        <v>9.1999999999999993</v>
      </c>
      <c r="S13569" t="b">
        <v>0</v>
      </c>
      <c r="T13569" t="b">
        <v>0</v>
      </c>
      <c r="U13569" t="b">
        <v>1</v>
      </c>
      <c r="V13569">
        <v>24000</v>
      </c>
      <c r="W13569">
        <v>22600</v>
      </c>
      <c r="X13569">
        <v>2.56</v>
      </c>
      <c r="Y13569">
        <v>22600</v>
      </c>
      <c r="Z13569">
        <v>2.56</v>
      </c>
    </row>
    <row r="13570" spans="1:26">
      <c r="A13570">
        <v>213493035</v>
      </c>
      <c r="B13570" t="s">
        <v>13052</v>
      </c>
      <c r="C13570" t="s">
        <v>3597</v>
      </c>
      <c r="D13570" t="s">
        <v>4034</v>
      </c>
      <c r="E13570" t="s">
        <v>10835</v>
      </c>
      <c r="F13570" t="s">
        <v>3600</v>
      </c>
      <c r="G13570">
        <v>213493035</v>
      </c>
      <c r="I13570" t="s">
        <v>3700</v>
      </c>
      <c r="J13570" t="s">
        <v>10172</v>
      </c>
      <c r="L13570" t="s">
        <v>13730</v>
      </c>
      <c r="P13570">
        <v>10</v>
      </c>
      <c r="Q13570">
        <v>15.4</v>
      </c>
      <c r="R13570">
        <v>9.1999999999999993</v>
      </c>
      <c r="S13570" t="b">
        <v>0</v>
      </c>
      <c r="T13570" t="b">
        <v>0</v>
      </c>
      <c r="U13570" t="b">
        <v>1</v>
      </c>
      <c r="V13570">
        <v>24000</v>
      </c>
      <c r="W13570">
        <v>22600</v>
      </c>
      <c r="X13570">
        <v>2.56</v>
      </c>
      <c r="Y13570">
        <v>22600</v>
      </c>
      <c r="Z13570">
        <v>2.56</v>
      </c>
    </row>
    <row r="13571" spans="1:26">
      <c r="A13571">
        <v>213493041</v>
      </c>
      <c r="B13571" t="s">
        <v>13052</v>
      </c>
      <c r="C13571" t="s">
        <v>3597</v>
      </c>
      <c r="D13571" t="s">
        <v>4034</v>
      </c>
      <c r="E13571" t="s">
        <v>9898</v>
      </c>
      <c r="F13571" t="s">
        <v>3600</v>
      </c>
      <c r="G13571">
        <v>213493041</v>
      </c>
      <c r="I13571" t="s">
        <v>3700</v>
      </c>
      <c r="J13571" t="s">
        <v>10172</v>
      </c>
      <c r="L13571" t="s">
        <v>13730</v>
      </c>
      <c r="P13571">
        <v>10</v>
      </c>
      <c r="Q13571">
        <v>15.4</v>
      </c>
      <c r="R13571">
        <v>9.1999999999999993</v>
      </c>
      <c r="S13571" t="b">
        <v>0</v>
      </c>
      <c r="T13571" t="b">
        <v>0</v>
      </c>
      <c r="U13571" t="b">
        <v>1</v>
      </c>
      <c r="V13571">
        <v>24000</v>
      </c>
      <c r="W13571">
        <v>22600</v>
      </c>
      <c r="X13571">
        <v>2.56</v>
      </c>
      <c r="Y13571">
        <v>22600</v>
      </c>
      <c r="Z13571">
        <v>2.56</v>
      </c>
    </row>
    <row r="13572" spans="1:26">
      <c r="A13572">
        <v>213386888</v>
      </c>
      <c r="B13572" t="s">
        <v>13052</v>
      </c>
      <c r="C13572" t="s">
        <v>3597</v>
      </c>
      <c r="D13572" t="s">
        <v>4034</v>
      </c>
      <c r="E13572" t="s">
        <v>5445</v>
      </c>
      <c r="F13572" t="s">
        <v>3600</v>
      </c>
      <c r="G13572">
        <v>213386888</v>
      </c>
      <c r="I13572" t="s">
        <v>3700</v>
      </c>
      <c r="J13572" t="s">
        <v>9427</v>
      </c>
      <c r="L13572" t="s">
        <v>13708</v>
      </c>
      <c r="P13572">
        <v>10</v>
      </c>
      <c r="Q13572">
        <v>15.4</v>
      </c>
      <c r="R13572">
        <v>9.1999999999999993</v>
      </c>
      <c r="S13572" t="b">
        <v>0</v>
      </c>
      <c r="T13572" t="b">
        <v>0</v>
      </c>
      <c r="U13572" t="b">
        <v>1</v>
      </c>
      <c r="V13572">
        <v>24000</v>
      </c>
      <c r="W13572">
        <v>22600</v>
      </c>
      <c r="X13572">
        <v>2.56</v>
      </c>
      <c r="Y13572">
        <v>22600</v>
      </c>
      <c r="Z13572">
        <v>2.56</v>
      </c>
    </row>
    <row r="13573" spans="1:26">
      <c r="A13573">
        <v>213433254</v>
      </c>
      <c r="B13573" t="s">
        <v>13052</v>
      </c>
      <c r="C13573" t="s">
        <v>3597</v>
      </c>
      <c r="D13573" t="s">
        <v>4034</v>
      </c>
      <c r="E13573" t="s">
        <v>5417</v>
      </c>
      <c r="F13573" t="s">
        <v>3600</v>
      </c>
      <c r="G13573">
        <v>213433254</v>
      </c>
      <c r="I13573" t="s">
        <v>3601</v>
      </c>
      <c r="J13573" t="s">
        <v>10845</v>
      </c>
      <c r="L13573" t="s">
        <v>13729</v>
      </c>
      <c r="P13573">
        <v>11.7</v>
      </c>
      <c r="Q13573">
        <v>18.2</v>
      </c>
      <c r="R13573">
        <v>8.8000000000000007</v>
      </c>
      <c r="S13573" t="b">
        <v>0</v>
      </c>
      <c r="T13573" t="b">
        <v>0</v>
      </c>
      <c r="U13573" t="b">
        <v>1</v>
      </c>
      <c r="V13573">
        <v>28000</v>
      </c>
      <c r="W13573">
        <v>20000</v>
      </c>
      <c r="X13573">
        <v>2.2999999999999998</v>
      </c>
      <c r="Y13573">
        <v>27111</v>
      </c>
      <c r="Z13573">
        <v>2.23</v>
      </c>
    </row>
    <row r="13574" spans="1:26">
      <c r="A13574">
        <v>213433311</v>
      </c>
      <c r="B13574" t="s">
        <v>13052</v>
      </c>
      <c r="C13574" t="s">
        <v>3597</v>
      </c>
      <c r="D13574" t="s">
        <v>4034</v>
      </c>
      <c r="E13574" t="s">
        <v>9898</v>
      </c>
      <c r="F13574" t="s">
        <v>3600</v>
      </c>
      <c r="G13574">
        <v>213433311</v>
      </c>
      <c r="I13574" t="s">
        <v>3601</v>
      </c>
      <c r="J13574" t="s">
        <v>10845</v>
      </c>
      <c r="L13574" t="s">
        <v>13729</v>
      </c>
      <c r="P13574">
        <v>11.7</v>
      </c>
      <c r="Q13574">
        <v>18.2</v>
      </c>
      <c r="R13574">
        <v>8.8000000000000007</v>
      </c>
      <c r="S13574" t="b">
        <v>0</v>
      </c>
      <c r="T13574" t="b">
        <v>0</v>
      </c>
      <c r="U13574" t="b">
        <v>1</v>
      </c>
      <c r="V13574">
        <v>28000</v>
      </c>
      <c r="W13574">
        <v>20000</v>
      </c>
      <c r="X13574">
        <v>2.2999999999999998</v>
      </c>
      <c r="Y13574">
        <v>27111</v>
      </c>
      <c r="Z13574">
        <v>2.23</v>
      </c>
    </row>
    <row r="13575" spans="1:26">
      <c r="A13575">
        <v>213433292</v>
      </c>
      <c r="B13575" t="s">
        <v>13052</v>
      </c>
      <c r="C13575" t="s">
        <v>3597</v>
      </c>
      <c r="D13575" t="s">
        <v>4034</v>
      </c>
      <c r="E13575" t="s">
        <v>10835</v>
      </c>
      <c r="F13575" t="s">
        <v>3600</v>
      </c>
      <c r="G13575">
        <v>213433292</v>
      </c>
      <c r="I13575" t="s">
        <v>3601</v>
      </c>
      <c r="J13575" t="s">
        <v>10845</v>
      </c>
      <c r="L13575" t="s">
        <v>13729</v>
      </c>
      <c r="P13575">
        <v>11.7</v>
      </c>
      <c r="Q13575">
        <v>18.2</v>
      </c>
      <c r="R13575">
        <v>8.8000000000000007</v>
      </c>
      <c r="S13575" t="b">
        <v>0</v>
      </c>
      <c r="T13575" t="b">
        <v>0</v>
      </c>
      <c r="U13575" t="b">
        <v>1</v>
      </c>
      <c r="V13575">
        <v>28000</v>
      </c>
      <c r="W13575">
        <v>20000</v>
      </c>
      <c r="X13575">
        <v>2.2999999999999998</v>
      </c>
      <c r="Y13575">
        <v>27111</v>
      </c>
      <c r="Z13575">
        <v>2.23</v>
      </c>
    </row>
    <row r="13576" spans="1:26">
      <c r="A13576">
        <v>213433273</v>
      </c>
      <c r="B13576" t="s">
        <v>13052</v>
      </c>
      <c r="C13576" t="s">
        <v>3597</v>
      </c>
      <c r="D13576" t="s">
        <v>4034</v>
      </c>
      <c r="E13576" t="s">
        <v>5423</v>
      </c>
      <c r="F13576" t="s">
        <v>3600</v>
      </c>
      <c r="G13576">
        <v>213433273</v>
      </c>
      <c r="I13576" t="s">
        <v>3601</v>
      </c>
      <c r="J13576" t="s">
        <v>10845</v>
      </c>
      <c r="L13576" t="s">
        <v>13729</v>
      </c>
      <c r="P13576">
        <v>11.7</v>
      </c>
      <c r="Q13576">
        <v>18.2</v>
      </c>
      <c r="R13576">
        <v>8.8000000000000007</v>
      </c>
      <c r="S13576" t="b">
        <v>0</v>
      </c>
      <c r="T13576" t="b">
        <v>0</v>
      </c>
      <c r="U13576" t="b">
        <v>1</v>
      </c>
      <c r="V13576">
        <v>28000</v>
      </c>
      <c r="W13576">
        <v>20000</v>
      </c>
      <c r="X13576">
        <v>2.2999999999999998</v>
      </c>
      <c r="Y13576">
        <v>27111</v>
      </c>
      <c r="Z13576">
        <v>2.23</v>
      </c>
    </row>
    <row r="13577" spans="1:26">
      <c r="A13577">
        <v>213433290</v>
      </c>
      <c r="B13577" t="s">
        <v>13052</v>
      </c>
      <c r="C13577" t="s">
        <v>3597</v>
      </c>
      <c r="D13577" t="s">
        <v>4034</v>
      </c>
      <c r="E13577" t="s">
        <v>10835</v>
      </c>
      <c r="F13577" t="s">
        <v>3600</v>
      </c>
      <c r="G13577">
        <v>213433290</v>
      </c>
      <c r="I13577" t="s">
        <v>3601</v>
      </c>
      <c r="J13577" t="s">
        <v>10836</v>
      </c>
      <c r="L13577" t="s">
        <v>13728</v>
      </c>
      <c r="P13577">
        <v>12.4</v>
      </c>
      <c r="Q13577">
        <v>17</v>
      </c>
      <c r="R13577">
        <v>9.5</v>
      </c>
      <c r="S13577" t="b">
        <v>0</v>
      </c>
      <c r="T13577" t="b">
        <v>0</v>
      </c>
      <c r="U13577" t="b">
        <v>1</v>
      </c>
      <c r="V13577">
        <v>18000</v>
      </c>
      <c r="W13577">
        <v>13500</v>
      </c>
      <c r="X13577">
        <v>2.6</v>
      </c>
      <c r="Y13577">
        <v>21200</v>
      </c>
      <c r="Z13577">
        <v>2.4900000000000002</v>
      </c>
    </row>
    <row r="13578" spans="1:26">
      <c r="A13578">
        <v>213433309</v>
      </c>
      <c r="B13578" t="s">
        <v>13052</v>
      </c>
      <c r="C13578" t="s">
        <v>3597</v>
      </c>
      <c r="D13578" t="s">
        <v>4034</v>
      </c>
      <c r="E13578" t="s">
        <v>9898</v>
      </c>
      <c r="F13578" t="s">
        <v>3600</v>
      </c>
      <c r="G13578">
        <v>213433309</v>
      </c>
      <c r="I13578" t="s">
        <v>3601</v>
      </c>
      <c r="J13578" t="s">
        <v>10836</v>
      </c>
      <c r="L13578" t="s">
        <v>13728</v>
      </c>
      <c r="P13578">
        <v>12.4</v>
      </c>
      <c r="Q13578">
        <v>17</v>
      </c>
      <c r="R13578">
        <v>9.5</v>
      </c>
      <c r="S13578" t="b">
        <v>0</v>
      </c>
      <c r="T13578" t="b">
        <v>0</v>
      </c>
      <c r="U13578" t="b">
        <v>1</v>
      </c>
      <c r="V13578">
        <v>18000</v>
      </c>
      <c r="W13578">
        <v>13500</v>
      </c>
      <c r="X13578">
        <v>2.6</v>
      </c>
      <c r="Y13578">
        <v>21200</v>
      </c>
      <c r="Z13578">
        <v>2.4900000000000002</v>
      </c>
    </row>
    <row r="13579" spans="1:26">
      <c r="A13579">
        <v>213433271</v>
      </c>
      <c r="B13579" t="s">
        <v>13052</v>
      </c>
      <c r="C13579" t="s">
        <v>3597</v>
      </c>
      <c r="D13579" t="s">
        <v>4034</v>
      </c>
      <c r="E13579" t="s">
        <v>5423</v>
      </c>
      <c r="F13579" t="s">
        <v>3600</v>
      </c>
      <c r="G13579">
        <v>213433271</v>
      </c>
      <c r="I13579" t="s">
        <v>3601</v>
      </c>
      <c r="J13579" t="s">
        <v>10836</v>
      </c>
      <c r="L13579" t="s">
        <v>13728</v>
      </c>
      <c r="P13579">
        <v>12.4</v>
      </c>
      <c r="Q13579">
        <v>17</v>
      </c>
      <c r="R13579">
        <v>9.5</v>
      </c>
      <c r="S13579" t="b">
        <v>0</v>
      </c>
      <c r="T13579" t="b">
        <v>0</v>
      </c>
      <c r="U13579" t="b">
        <v>1</v>
      </c>
      <c r="V13579">
        <v>18000</v>
      </c>
      <c r="W13579">
        <v>13500</v>
      </c>
      <c r="X13579">
        <v>2.6</v>
      </c>
      <c r="Y13579">
        <v>21200</v>
      </c>
      <c r="Z13579">
        <v>2.4900000000000002</v>
      </c>
    </row>
    <row r="13580" spans="1:26">
      <c r="A13580">
        <v>213433252</v>
      </c>
      <c r="B13580" t="s">
        <v>13052</v>
      </c>
      <c r="C13580" t="s">
        <v>3597</v>
      </c>
      <c r="D13580" t="s">
        <v>4034</v>
      </c>
      <c r="E13580" t="s">
        <v>5417</v>
      </c>
      <c r="F13580" t="s">
        <v>3600</v>
      </c>
      <c r="G13580">
        <v>213433252</v>
      </c>
      <c r="I13580" t="s">
        <v>3601</v>
      </c>
      <c r="J13580" t="s">
        <v>10836</v>
      </c>
      <c r="L13580" t="s">
        <v>13728</v>
      </c>
      <c r="P13580">
        <v>12.4</v>
      </c>
      <c r="Q13580">
        <v>17</v>
      </c>
      <c r="R13580">
        <v>9.5</v>
      </c>
      <c r="S13580" t="b">
        <v>0</v>
      </c>
      <c r="T13580" t="b">
        <v>0</v>
      </c>
      <c r="U13580" t="b">
        <v>1</v>
      </c>
      <c r="V13580">
        <v>18000</v>
      </c>
      <c r="W13580">
        <v>13500</v>
      </c>
      <c r="X13580">
        <v>2.6</v>
      </c>
      <c r="Y13580">
        <v>21200</v>
      </c>
      <c r="Z13580">
        <v>2.4900000000000002</v>
      </c>
    </row>
    <row r="13581" spans="1:26">
      <c r="A13581">
        <v>213433253</v>
      </c>
      <c r="B13581" t="s">
        <v>13052</v>
      </c>
      <c r="C13581" t="s">
        <v>3597</v>
      </c>
      <c r="D13581" t="s">
        <v>4034</v>
      </c>
      <c r="E13581" t="s">
        <v>5417</v>
      </c>
      <c r="F13581" t="s">
        <v>3600</v>
      </c>
      <c r="G13581">
        <v>213433253</v>
      </c>
      <c r="I13581" t="s">
        <v>3601</v>
      </c>
      <c r="J13581" t="s">
        <v>9320</v>
      </c>
      <c r="L13581" t="s">
        <v>13727</v>
      </c>
      <c r="P13581">
        <v>12</v>
      </c>
      <c r="Q13581">
        <v>19</v>
      </c>
      <c r="R13581">
        <v>9.3000000000000007</v>
      </c>
      <c r="S13581" t="b">
        <v>0</v>
      </c>
      <c r="T13581" t="b">
        <v>0</v>
      </c>
      <c r="U13581" t="b">
        <v>1</v>
      </c>
      <c r="V13581">
        <v>24000</v>
      </c>
      <c r="W13581">
        <v>19200</v>
      </c>
      <c r="X13581">
        <v>2.61</v>
      </c>
      <c r="Y13581">
        <v>26400</v>
      </c>
      <c r="Z13581">
        <v>2.42</v>
      </c>
    </row>
    <row r="13582" spans="1:26">
      <c r="A13582">
        <v>213433272</v>
      </c>
      <c r="B13582" t="s">
        <v>13052</v>
      </c>
      <c r="C13582" t="s">
        <v>3597</v>
      </c>
      <c r="D13582" t="s">
        <v>4034</v>
      </c>
      <c r="E13582" t="s">
        <v>5423</v>
      </c>
      <c r="F13582" t="s">
        <v>3600</v>
      </c>
      <c r="G13582">
        <v>213433272</v>
      </c>
      <c r="I13582" t="s">
        <v>3601</v>
      </c>
      <c r="J13582" t="s">
        <v>9320</v>
      </c>
      <c r="L13582" t="s">
        <v>13727</v>
      </c>
      <c r="P13582">
        <v>12</v>
      </c>
      <c r="Q13582">
        <v>19</v>
      </c>
      <c r="R13582">
        <v>9.3000000000000007</v>
      </c>
      <c r="S13582" t="b">
        <v>0</v>
      </c>
      <c r="T13582" t="b">
        <v>0</v>
      </c>
      <c r="U13582" t="b">
        <v>1</v>
      </c>
      <c r="V13582">
        <v>24000</v>
      </c>
      <c r="W13582">
        <v>19200</v>
      </c>
      <c r="X13582">
        <v>2.61</v>
      </c>
      <c r="Y13582">
        <v>26400</v>
      </c>
      <c r="Z13582">
        <v>2.42</v>
      </c>
    </row>
    <row r="13583" spans="1:26">
      <c r="A13583">
        <v>213433310</v>
      </c>
      <c r="B13583" t="s">
        <v>13052</v>
      </c>
      <c r="C13583" t="s">
        <v>3597</v>
      </c>
      <c r="D13583" t="s">
        <v>4034</v>
      </c>
      <c r="E13583" t="s">
        <v>9898</v>
      </c>
      <c r="F13583" t="s">
        <v>3600</v>
      </c>
      <c r="G13583">
        <v>213433310</v>
      </c>
      <c r="I13583" t="s">
        <v>3601</v>
      </c>
      <c r="J13583" t="s">
        <v>9320</v>
      </c>
      <c r="L13583" t="s">
        <v>13727</v>
      </c>
      <c r="P13583">
        <v>12</v>
      </c>
      <c r="Q13583">
        <v>19</v>
      </c>
      <c r="R13583">
        <v>9.3000000000000007</v>
      </c>
      <c r="S13583" t="b">
        <v>0</v>
      </c>
      <c r="T13583" t="b">
        <v>0</v>
      </c>
      <c r="U13583" t="b">
        <v>1</v>
      </c>
      <c r="V13583">
        <v>24000</v>
      </c>
      <c r="W13583">
        <v>19200</v>
      </c>
      <c r="X13583">
        <v>2.61</v>
      </c>
      <c r="Y13583">
        <v>26400</v>
      </c>
      <c r="Z13583">
        <v>2.42</v>
      </c>
    </row>
    <row r="13584" spans="1:26">
      <c r="A13584">
        <v>213433291</v>
      </c>
      <c r="B13584" t="s">
        <v>13052</v>
      </c>
      <c r="C13584" t="s">
        <v>3597</v>
      </c>
      <c r="D13584" t="s">
        <v>4034</v>
      </c>
      <c r="E13584" t="s">
        <v>10835</v>
      </c>
      <c r="F13584" t="s">
        <v>3600</v>
      </c>
      <c r="G13584">
        <v>213433291</v>
      </c>
      <c r="I13584" t="s">
        <v>3601</v>
      </c>
      <c r="J13584" t="s">
        <v>9320</v>
      </c>
      <c r="L13584" t="s">
        <v>13727</v>
      </c>
      <c r="P13584">
        <v>12</v>
      </c>
      <c r="Q13584">
        <v>19</v>
      </c>
      <c r="R13584">
        <v>9.3000000000000007</v>
      </c>
      <c r="S13584" t="b">
        <v>0</v>
      </c>
      <c r="T13584" t="b">
        <v>0</v>
      </c>
      <c r="U13584" t="b">
        <v>1</v>
      </c>
      <c r="V13584">
        <v>24000</v>
      </c>
      <c r="W13584">
        <v>19200</v>
      </c>
      <c r="X13584">
        <v>2.61</v>
      </c>
      <c r="Y13584">
        <v>26400</v>
      </c>
      <c r="Z13584">
        <v>2.42</v>
      </c>
    </row>
    <row r="13585" spans="1:26">
      <c r="A13585">
        <v>213386881</v>
      </c>
      <c r="B13585" t="s">
        <v>13052</v>
      </c>
      <c r="C13585" t="s">
        <v>3597</v>
      </c>
      <c r="D13585" t="s">
        <v>4034</v>
      </c>
      <c r="E13585" t="s">
        <v>5445</v>
      </c>
      <c r="F13585" t="s">
        <v>3600</v>
      </c>
      <c r="G13585">
        <v>213386881</v>
      </c>
      <c r="I13585" t="s">
        <v>3601</v>
      </c>
      <c r="J13585" t="s">
        <v>9427</v>
      </c>
      <c r="L13585" t="s">
        <v>13726</v>
      </c>
      <c r="P13585">
        <v>10.5</v>
      </c>
      <c r="Q13585">
        <v>17</v>
      </c>
      <c r="R13585">
        <v>10.199999999999999</v>
      </c>
      <c r="S13585" t="b">
        <v>0</v>
      </c>
      <c r="T13585" t="b">
        <v>0</v>
      </c>
      <c r="U13585" t="b">
        <v>0</v>
      </c>
      <c r="V13585">
        <v>24000</v>
      </c>
      <c r="W13585">
        <v>19500</v>
      </c>
      <c r="X13585">
        <v>2.6</v>
      </c>
      <c r="Y13585">
        <v>21600</v>
      </c>
      <c r="Z13585">
        <v>2.41</v>
      </c>
    </row>
    <row r="13586" spans="1:26">
      <c r="A13586">
        <v>213433302</v>
      </c>
      <c r="B13586" t="s">
        <v>13052</v>
      </c>
      <c r="C13586" t="s">
        <v>3597</v>
      </c>
      <c r="D13586" t="s">
        <v>4034</v>
      </c>
      <c r="E13586" t="s">
        <v>9898</v>
      </c>
      <c r="F13586" t="s">
        <v>3600</v>
      </c>
      <c r="G13586">
        <v>213433302</v>
      </c>
      <c r="I13586" t="s">
        <v>3601</v>
      </c>
      <c r="J13586" t="s">
        <v>10172</v>
      </c>
      <c r="L13586" t="s">
        <v>13725</v>
      </c>
      <c r="P13586">
        <v>10.5</v>
      </c>
      <c r="Q13586">
        <v>17</v>
      </c>
      <c r="R13586">
        <v>10.199999999999999</v>
      </c>
      <c r="S13586" t="b">
        <v>0</v>
      </c>
      <c r="T13586" t="b">
        <v>0</v>
      </c>
      <c r="U13586" t="b">
        <v>0</v>
      </c>
      <c r="V13586">
        <v>24000</v>
      </c>
      <c r="W13586">
        <v>19500</v>
      </c>
      <c r="X13586">
        <v>2.6</v>
      </c>
      <c r="Y13586">
        <v>21600</v>
      </c>
      <c r="Z13586">
        <v>2.41</v>
      </c>
    </row>
    <row r="13587" spans="1:26">
      <c r="A13587">
        <v>213433283</v>
      </c>
      <c r="B13587" t="s">
        <v>13052</v>
      </c>
      <c r="C13587" t="s">
        <v>3597</v>
      </c>
      <c r="D13587" t="s">
        <v>4034</v>
      </c>
      <c r="E13587" t="s">
        <v>10835</v>
      </c>
      <c r="F13587" t="s">
        <v>3600</v>
      </c>
      <c r="G13587">
        <v>213433283</v>
      </c>
      <c r="I13587" t="s">
        <v>3601</v>
      </c>
      <c r="J13587" t="s">
        <v>10172</v>
      </c>
      <c r="L13587" t="s">
        <v>13725</v>
      </c>
      <c r="P13587">
        <v>10.5</v>
      </c>
      <c r="Q13587">
        <v>17</v>
      </c>
      <c r="R13587">
        <v>10.199999999999999</v>
      </c>
      <c r="S13587" t="b">
        <v>0</v>
      </c>
      <c r="T13587" t="b">
        <v>0</v>
      </c>
      <c r="U13587" t="b">
        <v>0</v>
      </c>
      <c r="V13587">
        <v>24000</v>
      </c>
      <c r="W13587">
        <v>19500</v>
      </c>
      <c r="X13587">
        <v>2.6</v>
      </c>
      <c r="Y13587">
        <v>21600</v>
      </c>
      <c r="Z13587">
        <v>2.41</v>
      </c>
    </row>
    <row r="13588" spans="1:26">
      <c r="A13588">
        <v>213433264</v>
      </c>
      <c r="B13588" t="s">
        <v>13052</v>
      </c>
      <c r="C13588" t="s">
        <v>3597</v>
      </c>
      <c r="D13588" t="s">
        <v>4034</v>
      </c>
      <c r="E13588" t="s">
        <v>5423</v>
      </c>
      <c r="F13588" t="s">
        <v>3600</v>
      </c>
      <c r="G13588">
        <v>213433264</v>
      </c>
      <c r="I13588" t="s">
        <v>3601</v>
      </c>
      <c r="J13588" t="s">
        <v>10172</v>
      </c>
      <c r="L13588" t="s">
        <v>13725</v>
      </c>
      <c r="P13588">
        <v>10.5</v>
      </c>
      <c r="Q13588">
        <v>17</v>
      </c>
      <c r="R13588">
        <v>10.199999999999999</v>
      </c>
      <c r="S13588" t="b">
        <v>0</v>
      </c>
      <c r="T13588" t="b">
        <v>0</v>
      </c>
      <c r="U13588" t="b">
        <v>0</v>
      </c>
      <c r="V13588">
        <v>24000</v>
      </c>
      <c r="W13588">
        <v>19500</v>
      </c>
      <c r="X13588">
        <v>2.6</v>
      </c>
      <c r="Y13588">
        <v>21600</v>
      </c>
      <c r="Z13588">
        <v>2.41</v>
      </c>
    </row>
    <row r="13589" spans="1:26">
      <c r="A13589">
        <v>213433245</v>
      </c>
      <c r="B13589" t="s">
        <v>13052</v>
      </c>
      <c r="C13589" t="s">
        <v>3597</v>
      </c>
      <c r="D13589" t="s">
        <v>4034</v>
      </c>
      <c r="E13589" t="s">
        <v>5417</v>
      </c>
      <c r="F13589" t="s">
        <v>3600</v>
      </c>
      <c r="G13589">
        <v>213433245</v>
      </c>
      <c r="I13589" t="s">
        <v>3601</v>
      </c>
      <c r="J13589" t="s">
        <v>10172</v>
      </c>
      <c r="L13589" t="s">
        <v>13725</v>
      </c>
      <c r="P13589">
        <v>10.5</v>
      </c>
      <c r="Q13589">
        <v>17</v>
      </c>
      <c r="R13589">
        <v>10.199999999999999</v>
      </c>
      <c r="S13589" t="b">
        <v>0</v>
      </c>
      <c r="T13589" t="b">
        <v>0</v>
      </c>
      <c r="U13589" t="b">
        <v>0</v>
      </c>
      <c r="V13589">
        <v>24000</v>
      </c>
      <c r="W13589">
        <v>19500</v>
      </c>
      <c r="X13589">
        <v>2.6</v>
      </c>
      <c r="Y13589">
        <v>21600</v>
      </c>
      <c r="Z13589">
        <v>2.41</v>
      </c>
    </row>
    <row r="13590" spans="1:26">
      <c r="A13590">
        <v>213433263</v>
      </c>
      <c r="B13590" t="s">
        <v>13052</v>
      </c>
      <c r="C13590" t="s">
        <v>3597</v>
      </c>
      <c r="D13590" t="s">
        <v>4034</v>
      </c>
      <c r="E13590" t="s">
        <v>5423</v>
      </c>
      <c r="F13590" t="s">
        <v>3600</v>
      </c>
      <c r="G13590">
        <v>213433263</v>
      </c>
      <c r="I13590" t="s">
        <v>3601</v>
      </c>
      <c r="J13590" t="s">
        <v>10182</v>
      </c>
      <c r="L13590" t="s">
        <v>13724</v>
      </c>
      <c r="P13590">
        <v>10.7</v>
      </c>
      <c r="Q13590">
        <v>17</v>
      </c>
      <c r="R13590">
        <v>8.8000000000000007</v>
      </c>
      <c r="S13590" t="b">
        <v>0</v>
      </c>
      <c r="T13590" t="b">
        <v>0</v>
      </c>
      <c r="U13590" t="b">
        <v>0</v>
      </c>
      <c r="V13590">
        <v>18000</v>
      </c>
      <c r="W13590">
        <v>11500</v>
      </c>
      <c r="X13590">
        <v>2.59</v>
      </c>
      <c r="Y13590">
        <v>12500</v>
      </c>
      <c r="Z13590">
        <v>2.75</v>
      </c>
    </row>
    <row r="13591" spans="1:26">
      <c r="A13591">
        <v>213433282</v>
      </c>
      <c r="B13591" t="s">
        <v>13052</v>
      </c>
      <c r="C13591" t="s">
        <v>3597</v>
      </c>
      <c r="D13591" t="s">
        <v>4034</v>
      </c>
      <c r="E13591" t="s">
        <v>10835</v>
      </c>
      <c r="F13591" t="s">
        <v>3600</v>
      </c>
      <c r="G13591">
        <v>213433282</v>
      </c>
      <c r="I13591" t="s">
        <v>3601</v>
      </c>
      <c r="J13591" t="s">
        <v>10182</v>
      </c>
      <c r="L13591" t="s">
        <v>13724</v>
      </c>
      <c r="P13591">
        <v>10.7</v>
      </c>
      <c r="Q13591">
        <v>17</v>
      </c>
      <c r="R13591">
        <v>8.8000000000000007</v>
      </c>
      <c r="S13591" t="b">
        <v>0</v>
      </c>
      <c r="T13591" t="b">
        <v>0</v>
      </c>
      <c r="U13591" t="b">
        <v>0</v>
      </c>
      <c r="V13591">
        <v>18000</v>
      </c>
      <c r="W13591">
        <v>11500</v>
      </c>
      <c r="X13591">
        <v>2.59</v>
      </c>
      <c r="Y13591">
        <v>12500</v>
      </c>
      <c r="Z13591">
        <v>2.75</v>
      </c>
    </row>
    <row r="13592" spans="1:26">
      <c r="A13592">
        <v>213433244</v>
      </c>
      <c r="B13592" t="s">
        <v>13052</v>
      </c>
      <c r="C13592" t="s">
        <v>3597</v>
      </c>
      <c r="D13592" t="s">
        <v>4034</v>
      </c>
      <c r="E13592" t="s">
        <v>5417</v>
      </c>
      <c r="F13592" t="s">
        <v>3600</v>
      </c>
      <c r="G13592">
        <v>213433244</v>
      </c>
      <c r="I13592" t="s">
        <v>3601</v>
      </c>
      <c r="J13592" t="s">
        <v>10182</v>
      </c>
      <c r="L13592" t="s">
        <v>13724</v>
      </c>
      <c r="P13592">
        <v>10.7</v>
      </c>
      <c r="Q13592">
        <v>17</v>
      </c>
      <c r="R13592">
        <v>8.8000000000000007</v>
      </c>
      <c r="S13592" t="b">
        <v>0</v>
      </c>
      <c r="T13592" t="b">
        <v>0</v>
      </c>
      <c r="U13592" t="b">
        <v>0</v>
      </c>
      <c r="V13592">
        <v>18000</v>
      </c>
      <c r="W13592">
        <v>11500</v>
      </c>
      <c r="X13592">
        <v>2.59</v>
      </c>
      <c r="Y13592">
        <v>12500</v>
      </c>
      <c r="Z13592">
        <v>2.75</v>
      </c>
    </row>
    <row r="13593" spans="1:26">
      <c r="A13593">
        <v>213433301</v>
      </c>
      <c r="B13593" t="s">
        <v>13052</v>
      </c>
      <c r="C13593" t="s">
        <v>3597</v>
      </c>
      <c r="D13593" t="s">
        <v>4034</v>
      </c>
      <c r="E13593" t="s">
        <v>9898</v>
      </c>
      <c r="F13593" t="s">
        <v>3600</v>
      </c>
      <c r="G13593">
        <v>213433301</v>
      </c>
      <c r="I13593" t="s">
        <v>3601</v>
      </c>
      <c r="J13593" t="s">
        <v>10182</v>
      </c>
      <c r="L13593" t="s">
        <v>13724</v>
      </c>
      <c r="P13593">
        <v>10.7</v>
      </c>
      <c r="Q13593">
        <v>17</v>
      </c>
      <c r="R13593">
        <v>8.8000000000000007</v>
      </c>
      <c r="S13593" t="b">
        <v>0</v>
      </c>
      <c r="T13593" t="b">
        <v>0</v>
      </c>
      <c r="U13593" t="b">
        <v>0</v>
      </c>
      <c r="V13593">
        <v>18000</v>
      </c>
      <c r="W13593">
        <v>11500</v>
      </c>
      <c r="X13593">
        <v>2.59</v>
      </c>
      <c r="Y13593">
        <v>12500</v>
      </c>
      <c r="Z13593">
        <v>2.75</v>
      </c>
    </row>
    <row r="13594" spans="1:26">
      <c r="A13594">
        <v>213386882</v>
      </c>
      <c r="B13594" t="s">
        <v>13052</v>
      </c>
      <c r="C13594" t="s">
        <v>3597</v>
      </c>
      <c r="D13594" t="s">
        <v>4034</v>
      </c>
      <c r="E13594" t="s">
        <v>5445</v>
      </c>
      <c r="F13594" t="s">
        <v>3600</v>
      </c>
      <c r="G13594">
        <v>213386882</v>
      </c>
      <c r="I13594" t="s">
        <v>3601</v>
      </c>
      <c r="J13594" t="s">
        <v>9425</v>
      </c>
      <c r="L13594" t="s">
        <v>13723</v>
      </c>
      <c r="P13594">
        <v>10.7</v>
      </c>
      <c r="Q13594">
        <v>17</v>
      </c>
      <c r="R13594">
        <v>8.8000000000000007</v>
      </c>
      <c r="S13594" t="b">
        <v>0</v>
      </c>
      <c r="T13594" t="b">
        <v>0</v>
      </c>
      <c r="U13594" t="b">
        <v>0</v>
      </c>
      <c r="V13594">
        <v>18000</v>
      </c>
      <c r="W13594">
        <v>11500</v>
      </c>
      <c r="X13594">
        <v>2.59</v>
      </c>
      <c r="Y13594">
        <v>12500</v>
      </c>
      <c r="Z13594">
        <v>2.75</v>
      </c>
    </row>
    <row r="13595" spans="1:26">
      <c r="A13595">
        <v>213433247</v>
      </c>
      <c r="B13595" t="s">
        <v>13052</v>
      </c>
      <c r="C13595" t="s">
        <v>3597</v>
      </c>
      <c r="D13595" t="s">
        <v>4034</v>
      </c>
      <c r="E13595" t="s">
        <v>5417</v>
      </c>
      <c r="F13595" t="s">
        <v>3600</v>
      </c>
      <c r="G13595">
        <v>213433247</v>
      </c>
      <c r="I13595" t="s">
        <v>3601</v>
      </c>
      <c r="J13595" t="s">
        <v>10178</v>
      </c>
      <c r="L13595" t="s">
        <v>13722</v>
      </c>
      <c r="P13595">
        <v>10</v>
      </c>
      <c r="Q13595">
        <v>16.899999999999999</v>
      </c>
      <c r="R13595">
        <v>8</v>
      </c>
      <c r="S13595" t="b">
        <v>0</v>
      </c>
      <c r="T13595" t="b">
        <v>0</v>
      </c>
      <c r="U13595" t="b">
        <v>0</v>
      </c>
      <c r="V13595">
        <v>35000</v>
      </c>
      <c r="W13595">
        <v>19000</v>
      </c>
      <c r="X13595">
        <v>2.2000000000000002</v>
      </c>
      <c r="Y13595">
        <v>21800</v>
      </c>
      <c r="Z13595">
        <v>2</v>
      </c>
    </row>
    <row r="13596" spans="1:26">
      <c r="A13596">
        <v>213433266</v>
      </c>
      <c r="B13596" t="s">
        <v>13052</v>
      </c>
      <c r="C13596" t="s">
        <v>3597</v>
      </c>
      <c r="D13596" t="s">
        <v>4034</v>
      </c>
      <c r="E13596" t="s">
        <v>5423</v>
      </c>
      <c r="F13596" t="s">
        <v>3600</v>
      </c>
      <c r="G13596">
        <v>213433266</v>
      </c>
      <c r="I13596" t="s">
        <v>3601</v>
      </c>
      <c r="J13596" t="s">
        <v>10178</v>
      </c>
      <c r="L13596" t="s">
        <v>13722</v>
      </c>
      <c r="P13596">
        <v>10</v>
      </c>
      <c r="Q13596">
        <v>16.899999999999999</v>
      </c>
      <c r="R13596">
        <v>8</v>
      </c>
      <c r="S13596" t="b">
        <v>0</v>
      </c>
      <c r="T13596" t="b">
        <v>0</v>
      </c>
      <c r="U13596" t="b">
        <v>0</v>
      </c>
      <c r="V13596">
        <v>35000</v>
      </c>
      <c r="W13596">
        <v>19000</v>
      </c>
      <c r="X13596">
        <v>2.2000000000000002</v>
      </c>
      <c r="Y13596">
        <v>21800</v>
      </c>
      <c r="Z13596">
        <v>2</v>
      </c>
    </row>
    <row r="13597" spans="1:26">
      <c r="A13597">
        <v>213433304</v>
      </c>
      <c r="B13597" t="s">
        <v>13052</v>
      </c>
      <c r="C13597" t="s">
        <v>3597</v>
      </c>
      <c r="D13597" t="s">
        <v>4034</v>
      </c>
      <c r="E13597" t="s">
        <v>9898</v>
      </c>
      <c r="F13597" t="s">
        <v>3600</v>
      </c>
      <c r="G13597">
        <v>213433304</v>
      </c>
      <c r="I13597" t="s">
        <v>3601</v>
      </c>
      <c r="J13597" t="s">
        <v>10178</v>
      </c>
      <c r="L13597" t="s">
        <v>13722</v>
      </c>
      <c r="P13597">
        <v>10</v>
      </c>
      <c r="Q13597">
        <v>16.899999999999999</v>
      </c>
      <c r="R13597">
        <v>8</v>
      </c>
      <c r="S13597" t="b">
        <v>0</v>
      </c>
      <c r="T13597" t="b">
        <v>0</v>
      </c>
      <c r="U13597" t="b">
        <v>0</v>
      </c>
      <c r="V13597">
        <v>35000</v>
      </c>
      <c r="W13597">
        <v>19000</v>
      </c>
      <c r="X13597">
        <v>2.2000000000000002</v>
      </c>
      <c r="Y13597">
        <v>21800</v>
      </c>
      <c r="Z13597">
        <v>2</v>
      </c>
    </row>
    <row r="13598" spans="1:26">
      <c r="A13598">
        <v>213433285</v>
      </c>
      <c r="B13598" t="s">
        <v>13052</v>
      </c>
      <c r="C13598" t="s">
        <v>3597</v>
      </c>
      <c r="D13598" t="s">
        <v>4034</v>
      </c>
      <c r="E13598" t="s">
        <v>10835</v>
      </c>
      <c r="F13598" t="s">
        <v>3600</v>
      </c>
      <c r="G13598">
        <v>213433285</v>
      </c>
      <c r="I13598" t="s">
        <v>3601</v>
      </c>
      <c r="J13598" t="s">
        <v>10178</v>
      </c>
      <c r="L13598" t="s">
        <v>13722</v>
      </c>
      <c r="P13598">
        <v>10</v>
      </c>
      <c r="Q13598">
        <v>16.899999999999999</v>
      </c>
      <c r="R13598">
        <v>8</v>
      </c>
      <c r="S13598" t="b">
        <v>0</v>
      </c>
      <c r="T13598" t="b">
        <v>0</v>
      </c>
      <c r="U13598" t="b">
        <v>0</v>
      </c>
      <c r="V13598">
        <v>35000</v>
      </c>
      <c r="W13598">
        <v>19000</v>
      </c>
      <c r="X13598">
        <v>2.2000000000000002</v>
      </c>
      <c r="Y13598">
        <v>21800</v>
      </c>
      <c r="Z13598">
        <v>2</v>
      </c>
    </row>
    <row r="13599" spans="1:26">
      <c r="A13599">
        <v>213386884</v>
      </c>
      <c r="B13599" t="s">
        <v>13052</v>
      </c>
      <c r="C13599" t="s">
        <v>3597</v>
      </c>
      <c r="D13599" t="s">
        <v>4034</v>
      </c>
      <c r="E13599" t="s">
        <v>5445</v>
      </c>
      <c r="F13599" t="s">
        <v>3600</v>
      </c>
      <c r="G13599">
        <v>213386884</v>
      </c>
      <c r="I13599" t="s">
        <v>3601</v>
      </c>
      <c r="J13599" t="s">
        <v>9438</v>
      </c>
      <c r="L13599" t="s">
        <v>13721</v>
      </c>
      <c r="P13599">
        <v>10</v>
      </c>
      <c r="Q13599">
        <v>16.899999999999999</v>
      </c>
      <c r="R13599">
        <v>8</v>
      </c>
      <c r="S13599" t="b">
        <v>0</v>
      </c>
      <c r="T13599" t="b">
        <v>0</v>
      </c>
      <c r="U13599" t="b">
        <v>0</v>
      </c>
      <c r="V13599">
        <v>35000</v>
      </c>
      <c r="W13599">
        <v>19000</v>
      </c>
      <c r="X13599">
        <v>2.2000000000000002</v>
      </c>
      <c r="Y13599">
        <v>21800</v>
      </c>
      <c r="Z13599">
        <v>2</v>
      </c>
    </row>
    <row r="13600" spans="1:26">
      <c r="A13600">
        <v>213433217</v>
      </c>
      <c r="B13600" t="s">
        <v>13052</v>
      </c>
      <c r="C13600" t="s">
        <v>3597</v>
      </c>
      <c r="D13600" t="s">
        <v>4034</v>
      </c>
      <c r="E13600" t="s">
        <v>11949</v>
      </c>
      <c r="F13600" t="s">
        <v>3600</v>
      </c>
      <c r="G13600">
        <v>213433217</v>
      </c>
      <c r="I13600" t="s">
        <v>3700</v>
      </c>
      <c r="J13600" t="s">
        <v>11989</v>
      </c>
      <c r="L13600" t="s">
        <v>12010</v>
      </c>
      <c r="P13600">
        <v>9.6999999999999993</v>
      </c>
      <c r="Q13600">
        <v>14.6</v>
      </c>
      <c r="R13600">
        <v>7.7</v>
      </c>
      <c r="S13600" t="b">
        <v>0</v>
      </c>
      <c r="T13600" t="b">
        <v>0</v>
      </c>
      <c r="U13600" t="b">
        <v>0</v>
      </c>
      <c r="V13600">
        <v>35000</v>
      </c>
      <c r="W13600">
        <v>19400</v>
      </c>
      <c r="X13600">
        <v>2.1</v>
      </c>
      <c r="Y13600">
        <v>21200</v>
      </c>
      <c r="Z13600">
        <v>2.2000000000000002</v>
      </c>
    </row>
    <row r="13601" spans="1:26">
      <c r="A13601">
        <v>213493038</v>
      </c>
      <c r="B13601" t="s">
        <v>13052</v>
      </c>
      <c r="C13601" t="s">
        <v>3597</v>
      </c>
      <c r="D13601" t="s">
        <v>4034</v>
      </c>
      <c r="E13601" t="s">
        <v>10835</v>
      </c>
      <c r="F13601" t="s">
        <v>3600</v>
      </c>
      <c r="G13601">
        <v>213493038</v>
      </c>
      <c r="I13601" t="s">
        <v>3700</v>
      </c>
      <c r="J13601" t="s">
        <v>10178</v>
      </c>
      <c r="L13601" t="s">
        <v>13567</v>
      </c>
      <c r="P13601">
        <v>9.6999999999999993</v>
      </c>
      <c r="Q13601">
        <v>14.6</v>
      </c>
      <c r="R13601">
        <v>7.7</v>
      </c>
      <c r="S13601" t="b">
        <v>0</v>
      </c>
      <c r="T13601" t="b">
        <v>0</v>
      </c>
      <c r="U13601" t="b">
        <v>0</v>
      </c>
      <c r="V13601">
        <v>35000</v>
      </c>
      <c r="W13601">
        <v>19400</v>
      </c>
      <c r="X13601">
        <v>2.1</v>
      </c>
      <c r="Y13601">
        <v>21200</v>
      </c>
      <c r="Z13601">
        <v>2.2000000000000002</v>
      </c>
    </row>
    <row r="13602" spans="1:26">
      <c r="A13602">
        <v>213493031</v>
      </c>
      <c r="B13602" t="s">
        <v>13052</v>
      </c>
      <c r="C13602" t="s">
        <v>3597</v>
      </c>
      <c r="D13602" t="s">
        <v>4034</v>
      </c>
      <c r="E13602" t="s">
        <v>5423</v>
      </c>
      <c r="F13602" t="s">
        <v>3600</v>
      </c>
      <c r="G13602">
        <v>213493031</v>
      </c>
      <c r="I13602" t="s">
        <v>3700</v>
      </c>
      <c r="J13602" t="s">
        <v>10178</v>
      </c>
      <c r="L13602" t="s">
        <v>13567</v>
      </c>
      <c r="P13602">
        <v>9.6999999999999993</v>
      </c>
      <c r="Q13602">
        <v>14.6</v>
      </c>
      <c r="R13602">
        <v>7.7</v>
      </c>
      <c r="S13602" t="b">
        <v>0</v>
      </c>
      <c r="T13602" t="b">
        <v>0</v>
      </c>
      <c r="U13602" t="b">
        <v>0</v>
      </c>
      <c r="V13602">
        <v>35000</v>
      </c>
      <c r="W13602">
        <v>19400</v>
      </c>
      <c r="X13602">
        <v>2.1</v>
      </c>
      <c r="Y13602">
        <v>21200</v>
      </c>
      <c r="Z13602">
        <v>2.2000000000000002</v>
      </c>
    </row>
    <row r="13603" spans="1:26">
      <c r="A13603">
        <v>213493045</v>
      </c>
      <c r="B13603" t="s">
        <v>13052</v>
      </c>
      <c r="C13603" t="s">
        <v>3597</v>
      </c>
      <c r="D13603" t="s">
        <v>4034</v>
      </c>
      <c r="E13603" t="s">
        <v>9898</v>
      </c>
      <c r="F13603" t="s">
        <v>3600</v>
      </c>
      <c r="G13603">
        <v>213493045</v>
      </c>
      <c r="I13603" t="s">
        <v>3700</v>
      </c>
      <c r="J13603" t="s">
        <v>10178</v>
      </c>
      <c r="L13603" t="s">
        <v>13567</v>
      </c>
      <c r="P13603">
        <v>9.6999999999999993</v>
      </c>
      <c r="Q13603">
        <v>14.6</v>
      </c>
      <c r="R13603">
        <v>7.7</v>
      </c>
      <c r="S13603" t="b">
        <v>0</v>
      </c>
      <c r="T13603" t="b">
        <v>0</v>
      </c>
      <c r="U13603" t="b">
        <v>0</v>
      </c>
      <c r="V13603">
        <v>35000</v>
      </c>
      <c r="W13603">
        <v>19400</v>
      </c>
      <c r="X13603">
        <v>2.1</v>
      </c>
      <c r="Y13603">
        <v>21200</v>
      </c>
      <c r="Z13603">
        <v>2.2000000000000002</v>
      </c>
    </row>
    <row r="13604" spans="1:26">
      <c r="A13604">
        <v>213493025</v>
      </c>
      <c r="B13604" t="s">
        <v>13052</v>
      </c>
      <c r="C13604" t="s">
        <v>3597</v>
      </c>
      <c r="D13604" t="s">
        <v>4034</v>
      </c>
      <c r="E13604" t="s">
        <v>5417</v>
      </c>
      <c r="F13604" t="s">
        <v>3600</v>
      </c>
      <c r="G13604">
        <v>213493025</v>
      </c>
      <c r="I13604" t="s">
        <v>3700</v>
      </c>
      <c r="J13604" t="s">
        <v>10178</v>
      </c>
      <c r="L13604" t="s">
        <v>13567</v>
      </c>
      <c r="P13604">
        <v>9.6999999999999993</v>
      </c>
      <c r="Q13604">
        <v>14.6</v>
      </c>
      <c r="R13604">
        <v>7.7</v>
      </c>
      <c r="S13604" t="b">
        <v>0</v>
      </c>
      <c r="T13604" t="b">
        <v>0</v>
      </c>
      <c r="U13604" t="b">
        <v>0</v>
      </c>
      <c r="V13604">
        <v>35000</v>
      </c>
      <c r="W13604">
        <v>19400</v>
      </c>
      <c r="X13604">
        <v>2.1</v>
      </c>
      <c r="Y13604">
        <v>21200</v>
      </c>
      <c r="Z13604">
        <v>2.2000000000000002</v>
      </c>
    </row>
    <row r="13605" spans="1:26">
      <c r="A13605">
        <v>213493018</v>
      </c>
      <c r="B13605" t="s">
        <v>13052</v>
      </c>
      <c r="C13605" t="s">
        <v>3597</v>
      </c>
      <c r="D13605" t="s">
        <v>4034</v>
      </c>
      <c r="E13605" t="s">
        <v>5422</v>
      </c>
      <c r="F13605" t="s">
        <v>3600</v>
      </c>
      <c r="G13605">
        <v>213493018</v>
      </c>
      <c r="I13605" t="s">
        <v>3700</v>
      </c>
      <c r="J13605" t="s">
        <v>10178</v>
      </c>
      <c r="L13605" t="s">
        <v>13567</v>
      </c>
      <c r="P13605">
        <v>9.6999999999999993</v>
      </c>
      <c r="Q13605">
        <v>14.6</v>
      </c>
      <c r="R13605">
        <v>7.7</v>
      </c>
      <c r="S13605" t="b">
        <v>0</v>
      </c>
      <c r="T13605" t="b">
        <v>0</v>
      </c>
      <c r="U13605" t="b">
        <v>0</v>
      </c>
      <c r="V13605">
        <v>35000</v>
      </c>
      <c r="W13605">
        <v>19400</v>
      </c>
      <c r="X13605">
        <v>2.1</v>
      </c>
      <c r="Y13605">
        <v>21200</v>
      </c>
      <c r="Z13605">
        <v>2.2000000000000002</v>
      </c>
    </row>
    <row r="13606" spans="1:26">
      <c r="A13606">
        <v>213433255</v>
      </c>
      <c r="B13606" t="s">
        <v>13052</v>
      </c>
      <c r="C13606" t="s">
        <v>3597</v>
      </c>
      <c r="D13606" t="s">
        <v>4034</v>
      </c>
      <c r="E13606" t="s">
        <v>5417</v>
      </c>
      <c r="F13606" t="s">
        <v>3600</v>
      </c>
      <c r="G13606">
        <v>213433255</v>
      </c>
      <c r="I13606" t="s">
        <v>3601</v>
      </c>
      <c r="J13606" t="s">
        <v>9359</v>
      </c>
      <c r="L13606" t="s">
        <v>13720</v>
      </c>
      <c r="P13606">
        <v>10</v>
      </c>
      <c r="Q13606">
        <v>17</v>
      </c>
      <c r="R13606">
        <v>9.9</v>
      </c>
      <c r="S13606" t="b">
        <v>0</v>
      </c>
      <c r="T13606" t="b">
        <v>0</v>
      </c>
      <c r="U13606" t="b">
        <v>1</v>
      </c>
      <c r="V13606">
        <v>36000</v>
      </c>
      <c r="W13606">
        <v>32800</v>
      </c>
      <c r="X13606">
        <v>2.42</v>
      </c>
      <c r="Y13606">
        <v>43400</v>
      </c>
      <c r="Z13606">
        <v>6.12</v>
      </c>
    </row>
    <row r="13607" spans="1:26">
      <c r="A13607">
        <v>213433312</v>
      </c>
      <c r="B13607" t="s">
        <v>13052</v>
      </c>
      <c r="C13607" t="s">
        <v>3597</v>
      </c>
      <c r="D13607" t="s">
        <v>4034</v>
      </c>
      <c r="E13607" t="s">
        <v>9898</v>
      </c>
      <c r="F13607" t="s">
        <v>3600</v>
      </c>
      <c r="G13607">
        <v>213433312</v>
      </c>
      <c r="I13607" t="s">
        <v>3601</v>
      </c>
      <c r="J13607" t="s">
        <v>9359</v>
      </c>
      <c r="L13607" t="s">
        <v>13720</v>
      </c>
      <c r="P13607">
        <v>10</v>
      </c>
      <c r="Q13607">
        <v>17</v>
      </c>
      <c r="R13607">
        <v>9.9</v>
      </c>
      <c r="S13607" t="b">
        <v>0</v>
      </c>
      <c r="T13607" t="b">
        <v>0</v>
      </c>
      <c r="U13607" t="b">
        <v>1</v>
      </c>
      <c r="V13607">
        <v>36000</v>
      </c>
      <c r="W13607">
        <v>32800</v>
      </c>
      <c r="X13607">
        <v>2.42</v>
      </c>
      <c r="Y13607">
        <v>43400</v>
      </c>
      <c r="Z13607">
        <v>6.12</v>
      </c>
    </row>
    <row r="13608" spans="1:26">
      <c r="A13608">
        <v>213433293</v>
      </c>
      <c r="B13608" t="s">
        <v>13052</v>
      </c>
      <c r="C13608" t="s">
        <v>3597</v>
      </c>
      <c r="D13608" t="s">
        <v>4034</v>
      </c>
      <c r="E13608" t="s">
        <v>10835</v>
      </c>
      <c r="F13608" t="s">
        <v>3600</v>
      </c>
      <c r="G13608">
        <v>213433293</v>
      </c>
      <c r="I13608" t="s">
        <v>3601</v>
      </c>
      <c r="J13608" t="s">
        <v>9359</v>
      </c>
      <c r="L13608" t="s">
        <v>13720</v>
      </c>
      <c r="P13608">
        <v>10</v>
      </c>
      <c r="Q13608">
        <v>17</v>
      </c>
      <c r="R13608">
        <v>9.9</v>
      </c>
      <c r="S13608" t="b">
        <v>0</v>
      </c>
      <c r="T13608" t="b">
        <v>0</v>
      </c>
      <c r="U13608" t="b">
        <v>1</v>
      </c>
      <c r="V13608">
        <v>36000</v>
      </c>
      <c r="W13608">
        <v>32800</v>
      </c>
      <c r="X13608">
        <v>2.42</v>
      </c>
      <c r="Y13608">
        <v>43400</v>
      </c>
      <c r="Z13608">
        <v>6.12</v>
      </c>
    </row>
    <row r="13609" spans="1:26">
      <c r="A13609">
        <v>213433274</v>
      </c>
      <c r="B13609" t="s">
        <v>13052</v>
      </c>
      <c r="C13609" t="s">
        <v>3597</v>
      </c>
      <c r="D13609" t="s">
        <v>4034</v>
      </c>
      <c r="E13609" t="s">
        <v>5423</v>
      </c>
      <c r="F13609" t="s">
        <v>3600</v>
      </c>
      <c r="G13609">
        <v>213433274</v>
      </c>
      <c r="I13609" t="s">
        <v>3601</v>
      </c>
      <c r="J13609" t="s">
        <v>9359</v>
      </c>
      <c r="L13609" t="s">
        <v>13720</v>
      </c>
      <c r="P13609">
        <v>10</v>
      </c>
      <c r="Q13609">
        <v>17</v>
      </c>
      <c r="R13609">
        <v>9.9</v>
      </c>
      <c r="S13609" t="b">
        <v>0</v>
      </c>
      <c r="T13609" t="b">
        <v>0</v>
      </c>
      <c r="U13609" t="b">
        <v>1</v>
      </c>
      <c r="V13609">
        <v>36000</v>
      </c>
      <c r="W13609">
        <v>32800</v>
      </c>
      <c r="X13609">
        <v>2.42</v>
      </c>
      <c r="Y13609">
        <v>43400</v>
      </c>
      <c r="Z13609">
        <v>6.12</v>
      </c>
    </row>
    <row r="13610" spans="1:26">
      <c r="A13610">
        <v>213479752</v>
      </c>
      <c r="B13610" t="s">
        <v>13052</v>
      </c>
      <c r="C13610" t="s">
        <v>3597</v>
      </c>
      <c r="D13610" t="s">
        <v>4034</v>
      </c>
      <c r="E13610" t="s">
        <v>5568</v>
      </c>
      <c r="F13610" t="s">
        <v>3600</v>
      </c>
      <c r="G13610">
        <v>213479752</v>
      </c>
      <c r="I13610" t="s">
        <v>3601</v>
      </c>
      <c r="J13610" t="s">
        <v>13228</v>
      </c>
      <c r="L13610" t="s">
        <v>6459</v>
      </c>
      <c r="P13610">
        <v>11.7</v>
      </c>
      <c r="Q13610">
        <v>16.3</v>
      </c>
      <c r="R13610">
        <v>9.5</v>
      </c>
      <c r="S13610" t="b">
        <v>0</v>
      </c>
      <c r="T13610" t="b">
        <v>0</v>
      </c>
      <c r="U13610" t="b">
        <v>1</v>
      </c>
      <c r="V13610">
        <v>35000</v>
      </c>
      <c r="W13610">
        <v>31800</v>
      </c>
      <c r="X13610">
        <v>2.4</v>
      </c>
      <c r="Y13610">
        <v>36000</v>
      </c>
      <c r="Z13610">
        <v>1.9</v>
      </c>
    </row>
    <row r="13611" spans="1:26">
      <c r="A13611">
        <v>213481579</v>
      </c>
      <c r="B13611" t="s">
        <v>13052</v>
      </c>
      <c r="C13611" t="s">
        <v>3597</v>
      </c>
      <c r="D13611" t="s">
        <v>4034</v>
      </c>
      <c r="E13611" t="s">
        <v>4035</v>
      </c>
      <c r="F13611" t="s">
        <v>3600</v>
      </c>
      <c r="G13611">
        <v>213481579</v>
      </c>
      <c r="I13611" t="s">
        <v>3601</v>
      </c>
      <c r="J13611" t="s">
        <v>13226</v>
      </c>
      <c r="L13611" t="s">
        <v>9362</v>
      </c>
      <c r="P13611">
        <v>11.7</v>
      </c>
      <c r="Q13611">
        <v>16.3</v>
      </c>
      <c r="R13611">
        <v>9.5</v>
      </c>
      <c r="S13611" t="b">
        <v>0</v>
      </c>
      <c r="T13611" t="b">
        <v>0</v>
      </c>
      <c r="U13611" t="b">
        <v>1</v>
      </c>
      <c r="V13611">
        <v>35000</v>
      </c>
      <c r="W13611">
        <v>31800</v>
      </c>
      <c r="X13611">
        <v>2.4</v>
      </c>
      <c r="Y13611">
        <v>36000</v>
      </c>
      <c r="Z13611">
        <v>1.9</v>
      </c>
    </row>
    <row r="13612" spans="1:26">
      <c r="A13612">
        <v>213484699</v>
      </c>
      <c r="B13612" t="s">
        <v>13052</v>
      </c>
      <c r="C13612" t="s">
        <v>3597</v>
      </c>
      <c r="D13612" t="s">
        <v>4034</v>
      </c>
      <c r="E13612" t="s">
        <v>12004</v>
      </c>
      <c r="F13612" t="s">
        <v>3600</v>
      </c>
      <c r="G13612">
        <v>213484699</v>
      </c>
      <c r="I13612" t="s">
        <v>3601</v>
      </c>
      <c r="J13612" t="s">
        <v>13229</v>
      </c>
      <c r="L13612" t="s">
        <v>12046</v>
      </c>
      <c r="P13612">
        <v>11.7</v>
      </c>
      <c r="Q13612">
        <v>16.3</v>
      </c>
      <c r="R13612">
        <v>9.5</v>
      </c>
      <c r="S13612" t="b">
        <v>0</v>
      </c>
      <c r="T13612" t="b">
        <v>0</v>
      </c>
      <c r="U13612" t="b">
        <v>1</v>
      </c>
      <c r="V13612">
        <v>35000</v>
      </c>
      <c r="W13612">
        <v>31800</v>
      </c>
      <c r="X13612">
        <v>2.4</v>
      </c>
      <c r="Y13612">
        <v>36000</v>
      </c>
      <c r="Z13612">
        <v>1.9</v>
      </c>
    </row>
    <row r="13613" spans="1:26">
      <c r="A13613">
        <v>213489790</v>
      </c>
      <c r="B13613" t="s">
        <v>13052</v>
      </c>
      <c r="C13613" t="s">
        <v>3597</v>
      </c>
      <c r="D13613" t="s">
        <v>4034</v>
      </c>
      <c r="E13613" t="s">
        <v>5445</v>
      </c>
      <c r="F13613" t="s">
        <v>3600</v>
      </c>
      <c r="G13613">
        <v>213489790</v>
      </c>
      <c r="I13613" t="s">
        <v>3601</v>
      </c>
      <c r="J13613" t="s">
        <v>13231</v>
      </c>
      <c r="L13613" t="s">
        <v>9350</v>
      </c>
      <c r="P13613">
        <v>11.7</v>
      </c>
      <c r="Q13613">
        <v>16.3</v>
      </c>
      <c r="R13613">
        <v>9.5</v>
      </c>
      <c r="S13613" t="b">
        <v>0</v>
      </c>
      <c r="T13613" t="b">
        <v>0</v>
      </c>
      <c r="U13613" t="b">
        <v>1</v>
      </c>
      <c r="V13613">
        <v>35000</v>
      </c>
      <c r="W13613">
        <v>31800</v>
      </c>
      <c r="X13613">
        <v>2.4</v>
      </c>
      <c r="Y13613">
        <v>36000</v>
      </c>
      <c r="Z13613">
        <v>1.9</v>
      </c>
    </row>
    <row r="13614" spans="1:26">
      <c r="A13614">
        <v>213479379</v>
      </c>
      <c r="B13614" t="s">
        <v>13052</v>
      </c>
      <c r="C13614" t="s">
        <v>3597</v>
      </c>
      <c r="D13614" t="s">
        <v>4034</v>
      </c>
      <c r="E13614" t="s">
        <v>12004</v>
      </c>
      <c r="F13614" t="s">
        <v>3849</v>
      </c>
      <c r="G13614">
        <v>213479379</v>
      </c>
      <c r="I13614" t="s">
        <v>3622</v>
      </c>
      <c r="J13614" t="s">
        <v>13321</v>
      </c>
      <c r="K13614" t="s">
        <v>3624</v>
      </c>
      <c r="L13614" t="s">
        <v>13719</v>
      </c>
      <c r="M13614">
        <v>13</v>
      </c>
      <c r="N13614">
        <v>20.5</v>
      </c>
      <c r="O13614">
        <v>10.8</v>
      </c>
      <c r="P13614">
        <v>13</v>
      </c>
      <c r="Q13614">
        <v>20.5</v>
      </c>
      <c r="R13614">
        <v>10.3</v>
      </c>
      <c r="S13614" t="b">
        <v>0</v>
      </c>
      <c r="T13614" t="b">
        <v>0</v>
      </c>
      <c r="U13614" t="b">
        <v>1</v>
      </c>
      <c r="V13614">
        <v>9000</v>
      </c>
      <c r="W13614">
        <v>9000</v>
      </c>
      <c r="X13614">
        <v>1.91</v>
      </c>
      <c r="Y13614">
        <v>11000</v>
      </c>
      <c r="Z13614">
        <v>1.69</v>
      </c>
    </row>
    <row r="13615" spans="1:26">
      <c r="A13615">
        <v>213479385</v>
      </c>
      <c r="B13615" t="s">
        <v>13052</v>
      </c>
      <c r="C13615" t="s">
        <v>3597</v>
      </c>
      <c r="D13615" t="s">
        <v>4034</v>
      </c>
      <c r="E13615" t="s">
        <v>12004</v>
      </c>
      <c r="F13615" t="s">
        <v>3753</v>
      </c>
      <c r="G13615">
        <v>213479385</v>
      </c>
      <c r="I13615" t="s">
        <v>3601</v>
      </c>
      <c r="J13615" t="s">
        <v>13321</v>
      </c>
      <c r="K13615" t="s">
        <v>3624</v>
      </c>
      <c r="L13615" t="s">
        <v>13718</v>
      </c>
      <c r="M13615">
        <v>14</v>
      </c>
      <c r="N13615">
        <v>23</v>
      </c>
      <c r="O13615">
        <v>12</v>
      </c>
      <c r="P13615">
        <v>13.2</v>
      </c>
      <c r="Q13615">
        <v>20.2</v>
      </c>
      <c r="R13615">
        <v>12</v>
      </c>
      <c r="S13615" t="b">
        <v>0</v>
      </c>
      <c r="T13615" t="b">
        <v>0</v>
      </c>
      <c r="U13615" t="b">
        <v>1</v>
      </c>
      <c r="V13615">
        <v>9000</v>
      </c>
      <c r="W13615">
        <v>10100</v>
      </c>
      <c r="X13615">
        <v>2.41</v>
      </c>
      <c r="Y13615">
        <v>11600</v>
      </c>
      <c r="Z13615">
        <v>1.9</v>
      </c>
    </row>
    <row r="13616" spans="1:26">
      <c r="A13616">
        <v>213479380</v>
      </c>
      <c r="B13616" t="s">
        <v>13052</v>
      </c>
      <c r="C13616" t="s">
        <v>3597</v>
      </c>
      <c r="D13616" t="s">
        <v>4034</v>
      </c>
      <c r="E13616" t="s">
        <v>12004</v>
      </c>
      <c r="F13616" t="s">
        <v>3849</v>
      </c>
      <c r="G13616">
        <v>213479380</v>
      </c>
      <c r="I13616" t="s">
        <v>3622</v>
      </c>
      <c r="J13616" t="s">
        <v>13320</v>
      </c>
      <c r="K13616" t="s">
        <v>3624</v>
      </c>
      <c r="L13616" t="s">
        <v>13717</v>
      </c>
      <c r="M13616">
        <v>12.7</v>
      </c>
      <c r="N13616">
        <v>21.5</v>
      </c>
      <c r="O13616">
        <v>10.6</v>
      </c>
      <c r="P13616">
        <v>12.7</v>
      </c>
      <c r="Q13616">
        <v>22.3</v>
      </c>
      <c r="R13616">
        <v>10.199999999999999</v>
      </c>
      <c r="S13616" t="b">
        <v>0</v>
      </c>
      <c r="T13616" t="b">
        <v>0</v>
      </c>
      <c r="U13616" t="b">
        <v>1</v>
      </c>
      <c r="V13616">
        <v>12000</v>
      </c>
      <c r="W13616">
        <v>9900</v>
      </c>
      <c r="X13616">
        <v>2.5499999999999998</v>
      </c>
      <c r="Y13616">
        <v>14000</v>
      </c>
      <c r="Z13616">
        <v>2.29</v>
      </c>
    </row>
    <row r="13617" spans="1:26">
      <c r="A13617">
        <v>213479386</v>
      </c>
      <c r="B13617" t="s">
        <v>13052</v>
      </c>
      <c r="C13617" t="s">
        <v>3597</v>
      </c>
      <c r="D13617" t="s">
        <v>4034</v>
      </c>
      <c r="E13617" t="s">
        <v>12004</v>
      </c>
      <c r="F13617" t="s">
        <v>3753</v>
      </c>
      <c r="G13617">
        <v>213479386</v>
      </c>
      <c r="I13617" t="s">
        <v>3601</v>
      </c>
      <c r="J13617" t="s">
        <v>13320</v>
      </c>
      <c r="K13617" t="s">
        <v>3624</v>
      </c>
      <c r="L13617" t="s">
        <v>13716</v>
      </c>
      <c r="M13617">
        <v>13</v>
      </c>
      <c r="N13617">
        <v>21.5</v>
      </c>
      <c r="O13617">
        <v>11.5</v>
      </c>
      <c r="P13617">
        <v>11.7</v>
      </c>
      <c r="Q13617">
        <v>19.5</v>
      </c>
      <c r="R13617">
        <v>10</v>
      </c>
      <c r="S13617" t="b">
        <v>0</v>
      </c>
      <c r="T13617" t="b">
        <v>0</v>
      </c>
      <c r="U13617" t="b">
        <v>1</v>
      </c>
      <c r="V13617">
        <v>12000</v>
      </c>
      <c r="W13617">
        <v>10600</v>
      </c>
      <c r="X13617">
        <v>2.5099999999999998</v>
      </c>
      <c r="Y13617">
        <v>12600</v>
      </c>
      <c r="Z13617">
        <v>1.95</v>
      </c>
    </row>
    <row r="13618" spans="1:26">
      <c r="A13618">
        <v>213479387</v>
      </c>
      <c r="B13618" t="s">
        <v>13052</v>
      </c>
      <c r="C13618" t="s">
        <v>3597</v>
      </c>
      <c r="D13618" t="s">
        <v>4034</v>
      </c>
      <c r="E13618" t="s">
        <v>12004</v>
      </c>
      <c r="F13618" t="s">
        <v>3753</v>
      </c>
      <c r="G13618">
        <v>213479387</v>
      </c>
      <c r="I13618" t="s">
        <v>3601</v>
      </c>
      <c r="J13618" t="s">
        <v>13319</v>
      </c>
      <c r="K13618" t="s">
        <v>3624</v>
      </c>
      <c r="L13618" t="s">
        <v>13715</v>
      </c>
      <c r="M13618">
        <v>12.5</v>
      </c>
      <c r="N13618">
        <v>19.600000000000001</v>
      </c>
      <c r="O13618">
        <v>11</v>
      </c>
      <c r="P13618">
        <v>11.7</v>
      </c>
      <c r="Q13618">
        <v>18</v>
      </c>
      <c r="R13618">
        <v>9.5</v>
      </c>
      <c r="S13618" t="b">
        <v>0</v>
      </c>
      <c r="T13618" t="b">
        <v>0</v>
      </c>
      <c r="U13618" t="b">
        <v>1</v>
      </c>
      <c r="V13618">
        <v>17000</v>
      </c>
      <c r="W13618">
        <v>15000</v>
      </c>
      <c r="X13618">
        <v>2.27</v>
      </c>
      <c r="Y13618">
        <v>19000</v>
      </c>
      <c r="Z13618">
        <v>2.02</v>
      </c>
    </row>
    <row r="13619" spans="1:26">
      <c r="A13619">
        <v>213479381</v>
      </c>
      <c r="B13619" t="s">
        <v>13052</v>
      </c>
      <c r="C13619" t="s">
        <v>3597</v>
      </c>
      <c r="D13619" t="s">
        <v>4034</v>
      </c>
      <c r="E13619" t="s">
        <v>12004</v>
      </c>
      <c r="F13619" t="s">
        <v>3849</v>
      </c>
      <c r="G13619">
        <v>213479381</v>
      </c>
      <c r="I13619" t="s">
        <v>3622</v>
      </c>
      <c r="J13619" t="s">
        <v>13319</v>
      </c>
      <c r="K13619" t="s">
        <v>3624</v>
      </c>
      <c r="L13619" t="s">
        <v>13714</v>
      </c>
      <c r="M13619">
        <v>12.5</v>
      </c>
      <c r="N13619">
        <v>20</v>
      </c>
      <c r="O13619">
        <v>10.3</v>
      </c>
      <c r="P13619">
        <v>12.5</v>
      </c>
      <c r="Q13619">
        <v>20</v>
      </c>
      <c r="R13619">
        <v>9.5</v>
      </c>
      <c r="S13619" t="b">
        <v>0</v>
      </c>
      <c r="T13619" t="b">
        <v>0</v>
      </c>
      <c r="U13619" t="b">
        <v>1</v>
      </c>
      <c r="V13619">
        <v>16000</v>
      </c>
      <c r="W13619">
        <v>15600</v>
      </c>
      <c r="X13619">
        <v>2.2400000000000002</v>
      </c>
      <c r="Y13619">
        <v>20000</v>
      </c>
      <c r="Z13619">
        <v>1.78</v>
      </c>
    </row>
    <row r="13620" spans="1:26">
      <c r="A13620">
        <v>213479388</v>
      </c>
      <c r="B13620" t="s">
        <v>13052</v>
      </c>
      <c r="C13620" t="s">
        <v>3597</v>
      </c>
      <c r="D13620" t="s">
        <v>4034</v>
      </c>
      <c r="E13620" t="s">
        <v>12004</v>
      </c>
      <c r="F13620" t="s">
        <v>3753</v>
      </c>
      <c r="G13620">
        <v>213479388</v>
      </c>
      <c r="I13620" t="s">
        <v>3601</v>
      </c>
      <c r="J13620" t="s">
        <v>13316</v>
      </c>
      <c r="K13620" t="s">
        <v>3624</v>
      </c>
      <c r="L13620" t="s">
        <v>13713</v>
      </c>
      <c r="M13620">
        <v>12.5</v>
      </c>
      <c r="N13620">
        <v>20.6</v>
      </c>
      <c r="O13620">
        <v>12.6</v>
      </c>
      <c r="P13620">
        <v>12</v>
      </c>
      <c r="Q13620">
        <v>19.2</v>
      </c>
      <c r="R13620">
        <v>10.5</v>
      </c>
      <c r="S13620" t="b">
        <v>0</v>
      </c>
      <c r="T13620" t="b">
        <v>0</v>
      </c>
      <c r="U13620" t="b">
        <v>1</v>
      </c>
      <c r="V13620">
        <v>24000</v>
      </c>
      <c r="W13620">
        <v>21000</v>
      </c>
      <c r="X13620">
        <v>2.64</v>
      </c>
      <c r="Y13620">
        <v>24000</v>
      </c>
      <c r="Z13620">
        <v>2.4</v>
      </c>
    </row>
    <row r="13621" spans="1:26">
      <c r="A13621">
        <v>213479411</v>
      </c>
      <c r="B13621" t="s">
        <v>13052</v>
      </c>
      <c r="C13621" t="s">
        <v>3597</v>
      </c>
      <c r="D13621" t="s">
        <v>4034</v>
      </c>
      <c r="E13621" t="s">
        <v>5262</v>
      </c>
      <c r="F13621" t="s">
        <v>3718</v>
      </c>
      <c r="G13621">
        <v>213479411</v>
      </c>
      <c r="I13621" t="s">
        <v>3711</v>
      </c>
      <c r="J13621" t="s">
        <v>13117</v>
      </c>
      <c r="K13621" t="s">
        <v>3688</v>
      </c>
      <c r="M13621">
        <v>11.5</v>
      </c>
      <c r="N13621">
        <v>19</v>
      </c>
      <c r="O13621">
        <v>9.8000000000000007</v>
      </c>
      <c r="P13621">
        <v>12</v>
      </c>
      <c r="Q13621">
        <v>19</v>
      </c>
      <c r="R13621">
        <v>9.3000000000000007</v>
      </c>
      <c r="S13621" t="b">
        <v>0</v>
      </c>
      <c r="T13621" t="b">
        <v>0</v>
      </c>
      <c r="U13621" t="b">
        <v>1</v>
      </c>
      <c r="V13621">
        <v>19000</v>
      </c>
      <c r="W13621">
        <v>16000</v>
      </c>
      <c r="X13621">
        <v>2.61</v>
      </c>
      <c r="Y13621">
        <v>19000</v>
      </c>
      <c r="Z13621">
        <v>2.23</v>
      </c>
    </row>
    <row r="13622" spans="1:26">
      <c r="A13622">
        <v>213479405</v>
      </c>
      <c r="B13622" t="s">
        <v>13052</v>
      </c>
      <c r="C13622" t="s">
        <v>3597</v>
      </c>
      <c r="D13622" t="s">
        <v>4034</v>
      </c>
      <c r="E13622" t="s">
        <v>5262</v>
      </c>
      <c r="F13622" t="s">
        <v>3718</v>
      </c>
      <c r="G13622">
        <v>213479405</v>
      </c>
      <c r="I13622" t="s">
        <v>3711</v>
      </c>
      <c r="J13622" t="s">
        <v>13119</v>
      </c>
      <c r="K13622" t="s">
        <v>3688</v>
      </c>
      <c r="M13622">
        <v>11.5</v>
      </c>
      <c r="N13622">
        <v>20</v>
      </c>
      <c r="O13622">
        <v>10.1</v>
      </c>
      <c r="P13622">
        <v>11.7</v>
      </c>
      <c r="Q13622">
        <v>20</v>
      </c>
      <c r="R13622">
        <v>9.5</v>
      </c>
      <c r="S13622" t="b">
        <v>0</v>
      </c>
      <c r="T13622" t="b">
        <v>0</v>
      </c>
      <c r="U13622" t="b">
        <v>1</v>
      </c>
      <c r="V13622">
        <v>28000</v>
      </c>
      <c r="W13622">
        <v>27000</v>
      </c>
      <c r="X13622">
        <v>2.2999999999999998</v>
      </c>
      <c r="Y13622">
        <v>27200</v>
      </c>
      <c r="Z13622">
        <v>2.21</v>
      </c>
    </row>
    <row r="13623" spans="1:26">
      <c r="A13623">
        <v>213479412</v>
      </c>
      <c r="B13623" t="s">
        <v>13052</v>
      </c>
      <c r="C13623" t="s">
        <v>3597</v>
      </c>
      <c r="D13623" t="s">
        <v>4034</v>
      </c>
      <c r="E13623" t="s">
        <v>5262</v>
      </c>
      <c r="F13623" t="s">
        <v>3710</v>
      </c>
      <c r="G13623">
        <v>213479412</v>
      </c>
      <c r="I13623" t="s">
        <v>3711</v>
      </c>
      <c r="J13623" t="s">
        <v>13117</v>
      </c>
      <c r="K13623" t="s">
        <v>3725</v>
      </c>
      <c r="M13623">
        <v>12</v>
      </c>
      <c r="N13623">
        <v>20.5</v>
      </c>
      <c r="O13623">
        <v>10</v>
      </c>
      <c r="P13623">
        <v>12.25</v>
      </c>
      <c r="Q13623">
        <v>20.5</v>
      </c>
      <c r="R13623">
        <v>9.5500000000000007</v>
      </c>
      <c r="S13623" t="b">
        <v>0</v>
      </c>
      <c r="T13623" t="b">
        <v>0</v>
      </c>
      <c r="U13623" t="b">
        <v>1</v>
      </c>
      <c r="V13623">
        <v>19000</v>
      </c>
      <c r="W13623">
        <v>15500</v>
      </c>
      <c r="X13623">
        <v>2.5499999999999998</v>
      </c>
      <c r="Y13623">
        <v>19000</v>
      </c>
      <c r="Z13623">
        <v>2.23</v>
      </c>
    </row>
    <row r="13624" spans="1:26">
      <c r="A13624">
        <v>213479406</v>
      </c>
      <c r="B13624" t="s">
        <v>13052</v>
      </c>
      <c r="C13624" t="s">
        <v>3597</v>
      </c>
      <c r="D13624" t="s">
        <v>4034</v>
      </c>
      <c r="E13624" t="s">
        <v>5262</v>
      </c>
      <c r="F13624" t="s">
        <v>3710</v>
      </c>
      <c r="G13624">
        <v>213479406</v>
      </c>
      <c r="I13624" t="s">
        <v>3711</v>
      </c>
      <c r="J13624" t="s">
        <v>13119</v>
      </c>
      <c r="K13624" t="s">
        <v>3725</v>
      </c>
      <c r="M13624">
        <v>12</v>
      </c>
      <c r="N13624">
        <v>21.25</v>
      </c>
      <c r="O13624">
        <v>10.7</v>
      </c>
      <c r="P13624">
        <v>12.1</v>
      </c>
      <c r="Q13624">
        <v>21.5</v>
      </c>
      <c r="R13624">
        <v>10.050000000000001</v>
      </c>
      <c r="S13624" t="b">
        <v>0</v>
      </c>
      <c r="T13624" t="b">
        <v>0</v>
      </c>
      <c r="U13624" t="b">
        <v>1</v>
      </c>
      <c r="V13624">
        <v>28000</v>
      </c>
      <c r="W13624">
        <v>26800</v>
      </c>
      <c r="X13624">
        <v>2.2999999999999998</v>
      </c>
      <c r="Y13624">
        <v>27200</v>
      </c>
      <c r="Z13624">
        <v>2.21</v>
      </c>
    </row>
    <row r="13625" spans="1:26">
      <c r="A13625">
        <v>213479383</v>
      </c>
      <c r="B13625" t="s">
        <v>13052</v>
      </c>
      <c r="C13625" t="s">
        <v>3597</v>
      </c>
      <c r="D13625" t="s">
        <v>4034</v>
      </c>
      <c r="E13625" t="s">
        <v>12004</v>
      </c>
      <c r="F13625" t="s">
        <v>3621</v>
      </c>
      <c r="G13625">
        <v>213479383</v>
      </c>
      <c r="I13625" t="s">
        <v>3622</v>
      </c>
      <c r="J13625" t="s">
        <v>13318</v>
      </c>
      <c r="K13625" t="s">
        <v>3624</v>
      </c>
      <c r="L13625" t="s">
        <v>13712</v>
      </c>
      <c r="M13625">
        <v>9.5</v>
      </c>
      <c r="N13625">
        <v>19</v>
      </c>
      <c r="O13625">
        <v>10.3</v>
      </c>
      <c r="P13625">
        <v>9.5</v>
      </c>
      <c r="Q13625">
        <v>19.399999999999999</v>
      </c>
      <c r="R13625">
        <v>10.5</v>
      </c>
      <c r="S13625" t="b">
        <v>0</v>
      </c>
      <c r="T13625" t="b">
        <v>0</v>
      </c>
      <c r="U13625" t="b">
        <v>1</v>
      </c>
      <c r="V13625">
        <v>36000</v>
      </c>
      <c r="W13625">
        <v>33000</v>
      </c>
      <c r="X13625">
        <v>2.4</v>
      </c>
      <c r="Y13625">
        <v>40500</v>
      </c>
      <c r="Z13625">
        <v>1.93</v>
      </c>
    </row>
    <row r="13626" spans="1:26">
      <c r="A13626">
        <v>213479384</v>
      </c>
      <c r="B13626" t="s">
        <v>13052</v>
      </c>
      <c r="C13626" t="s">
        <v>3597</v>
      </c>
      <c r="D13626" t="s">
        <v>4034</v>
      </c>
      <c r="E13626" t="s">
        <v>12004</v>
      </c>
      <c r="F13626" t="s">
        <v>3621</v>
      </c>
      <c r="G13626">
        <v>213479384</v>
      </c>
      <c r="I13626" t="s">
        <v>3622</v>
      </c>
      <c r="J13626" t="s">
        <v>13317</v>
      </c>
      <c r="K13626" t="s">
        <v>3624</v>
      </c>
      <c r="L13626" t="s">
        <v>13711</v>
      </c>
      <c r="M13626">
        <v>8.3000000000000007</v>
      </c>
      <c r="N13626">
        <v>16.5</v>
      </c>
      <c r="O13626">
        <v>10.7</v>
      </c>
      <c r="P13626">
        <v>8.3000000000000007</v>
      </c>
      <c r="Q13626">
        <v>16.8</v>
      </c>
      <c r="R13626">
        <v>10.7</v>
      </c>
      <c r="S13626" t="b">
        <v>0</v>
      </c>
      <c r="T13626" t="b">
        <v>0</v>
      </c>
      <c r="U13626" t="b">
        <v>0</v>
      </c>
      <c r="V13626">
        <v>48000</v>
      </c>
      <c r="W13626">
        <v>35000</v>
      </c>
      <c r="X13626">
        <v>2.59</v>
      </c>
      <c r="Y13626">
        <v>46000</v>
      </c>
      <c r="Z13626">
        <v>2.3199999999999998</v>
      </c>
    </row>
    <row r="13627" spans="1:26">
      <c r="A13627">
        <v>213479382</v>
      </c>
      <c r="B13627" t="s">
        <v>13052</v>
      </c>
      <c r="C13627" t="s">
        <v>3597</v>
      </c>
      <c r="D13627" t="s">
        <v>4034</v>
      </c>
      <c r="E13627" t="s">
        <v>12004</v>
      </c>
      <c r="F13627" t="s">
        <v>3621</v>
      </c>
      <c r="G13627">
        <v>213479382</v>
      </c>
      <c r="I13627" t="s">
        <v>3622</v>
      </c>
      <c r="J13627" t="s">
        <v>13316</v>
      </c>
      <c r="K13627" t="s">
        <v>3624</v>
      </c>
      <c r="L13627" t="s">
        <v>13710</v>
      </c>
      <c r="M13627">
        <v>11</v>
      </c>
      <c r="N13627">
        <v>20.2</v>
      </c>
      <c r="O13627">
        <v>11.6</v>
      </c>
      <c r="P13627">
        <v>11</v>
      </c>
      <c r="Q13627">
        <v>20.5</v>
      </c>
      <c r="R13627">
        <v>11.5</v>
      </c>
      <c r="S13627" t="b">
        <v>0</v>
      </c>
      <c r="T13627" t="b">
        <v>0</v>
      </c>
      <c r="U13627" t="b">
        <v>1</v>
      </c>
      <c r="V13627">
        <v>24000</v>
      </c>
      <c r="W13627">
        <v>21000</v>
      </c>
      <c r="X13627">
        <v>2.64</v>
      </c>
      <c r="Y13627">
        <v>24000</v>
      </c>
      <c r="Z13627">
        <v>2.17</v>
      </c>
    </row>
    <row r="13628" spans="1:26">
      <c r="A13628">
        <v>213479409</v>
      </c>
      <c r="B13628" t="s">
        <v>13052</v>
      </c>
      <c r="C13628" t="s">
        <v>3597</v>
      </c>
      <c r="D13628" t="s">
        <v>4034</v>
      </c>
      <c r="E13628" t="s">
        <v>5262</v>
      </c>
      <c r="F13628" t="s">
        <v>3710</v>
      </c>
      <c r="G13628">
        <v>213479409</v>
      </c>
      <c r="I13628" t="s">
        <v>3711</v>
      </c>
      <c r="J13628" t="s">
        <v>13118</v>
      </c>
      <c r="K13628" t="s">
        <v>3725</v>
      </c>
      <c r="M13628">
        <v>12.45</v>
      </c>
      <c r="N13628">
        <v>20.399999999999999</v>
      </c>
      <c r="O13628">
        <v>11</v>
      </c>
      <c r="P13628">
        <v>12.65</v>
      </c>
      <c r="Q13628">
        <v>20.6</v>
      </c>
      <c r="R13628">
        <v>10.15</v>
      </c>
      <c r="S13628" t="b">
        <v>0</v>
      </c>
      <c r="T13628" t="b">
        <v>0</v>
      </c>
      <c r="U13628" t="b">
        <v>1</v>
      </c>
      <c r="V13628">
        <v>36000</v>
      </c>
      <c r="W13628">
        <v>34000</v>
      </c>
      <c r="X13628">
        <v>2.4500000000000002</v>
      </c>
      <c r="Y13628">
        <v>35200</v>
      </c>
      <c r="Z13628">
        <v>1.88</v>
      </c>
    </row>
    <row r="13629" spans="1:26">
      <c r="A13629">
        <v>213479399</v>
      </c>
      <c r="B13629" t="s">
        <v>13052</v>
      </c>
      <c r="C13629" t="s">
        <v>3597</v>
      </c>
      <c r="D13629" t="s">
        <v>4034</v>
      </c>
      <c r="E13629" t="s">
        <v>12004</v>
      </c>
      <c r="F13629" t="s">
        <v>3718</v>
      </c>
      <c r="G13629">
        <v>213479399</v>
      </c>
      <c r="I13629" t="s">
        <v>3711</v>
      </c>
      <c r="J13629" t="s">
        <v>13121</v>
      </c>
      <c r="K13629" t="s">
        <v>3688</v>
      </c>
      <c r="M13629">
        <v>11.4</v>
      </c>
      <c r="N13629">
        <v>20.2</v>
      </c>
      <c r="O13629">
        <v>10.5</v>
      </c>
      <c r="P13629">
        <v>11.7</v>
      </c>
      <c r="Q13629">
        <v>20.9</v>
      </c>
      <c r="R13629">
        <v>8.9</v>
      </c>
      <c r="S13629" t="b">
        <v>0</v>
      </c>
      <c r="T13629" t="b">
        <v>0</v>
      </c>
      <c r="U13629" t="b">
        <v>1</v>
      </c>
      <c r="V13629">
        <v>47000</v>
      </c>
      <c r="W13629">
        <v>36000</v>
      </c>
      <c r="X13629">
        <v>2.2999999999999998</v>
      </c>
      <c r="Y13629">
        <v>45000</v>
      </c>
      <c r="Z13629">
        <v>2.2000000000000002</v>
      </c>
    </row>
    <row r="13630" spans="1:26">
      <c r="A13630">
        <v>213479400</v>
      </c>
      <c r="B13630" t="s">
        <v>13052</v>
      </c>
      <c r="C13630" t="s">
        <v>3597</v>
      </c>
      <c r="D13630" t="s">
        <v>4034</v>
      </c>
      <c r="E13630" t="s">
        <v>12004</v>
      </c>
      <c r="F13630" t="s">
        <v>3710</v>
      </c>
      <c r="G13630">
        <v>213479400</v>
      </c>
      <c r="I13630" t="s">
        <v>3711</v>
      </c>
      <c r="J13630" t="s">
        <v>13121</v>
      </c>
      <c r="K13630" t="s">
        <v>3725</v>
      </c>
      <c r="M13630">
        <v>11.2</v>
      </c>
      <c r="N13630">
        <v>20.6</v>
      </c>
      <c r="O13630">
        <v>11</v>
      </c>
      <c r="P13630">
        <v>11.35</v>
      </c>
      <c r="Q13630">
        <v>21.05</v>
      </c>
      <c r="R13630">
        <v>9.4499999999999993</v>
      </c>
      <c r="S13630" t="b">
        <v>0</v>
      </c>
      <c r="T13630" t="b">
        <v>0</v>
      </c>
      <c r="U13630" t="b">
        <v>1</v>
      </c>
      <c r="V13630">
        <v>47500</v>
      </c>
      <c r="W13630">
        <v>37400</v>
      </c>
      <c r="X13630">
        <v>2.4</v>
      </c>
      <c r="Y13630">
        <v>45000</v>
      </c>
      <c r="Z13630">
        <v>2.2000000000000002</v>
      </c>
    </row>
    <row r="13631" spans="1:26">
      <c r="A13631">
        <v>213479390</v>
      </c>
      <c r="B13631" t="s">
        <v>13052</v>
      </c>
      <c r="C13631" t="s">
        <v>3597</v>
      </c>
      <c r="D13631" t="s">
        <v>4034</v>
      </c>
      <c r="E13631" t="s">
        <v>12004</v>
      </c>
      <c r="F13631" t="s">
        <v>3718</v>
      </c>
      <c r="G13631">
        <v>213479390</v>
      </c>
      <c r="I13631" t="s">
        <v>3711</v>
      </c>
      <c r="J13631" t="s">
        <v>13125</v>
      </c>
      <c r="K13631" t="s">
        <v>3688</v>
      </c>
      <c r="M13631">
        <v>11.5</v>
      </c>
      <c r="N13631">
        <v>19</v>
      </c>
      <c r="O13631">
        <v>9.8000000000000007</v>
      </c>
      <c r="P13631">
        <v>12</v>
      </c>
      <c r="Q13631">
        <v>19</v>
      </c>
      <c r="R13631">
        <v>9.3000000000000007</v>
      </c>
      <c r="S13631" t="b">
        <v>0</v>
      </c>
      <c r="T13631" t="b">
        <v>0</v>
      </c>
      <c r="U13631" t="b">
        <v>1</v>
      </c>
      <c r="V13631">
        <v>19000</v>
      </c>
      <c r="W13631">
        <v>16000</v>
      </c>
      <c r="X13631">
        <v>2.61</v>
      </c>
      <c r="Y13631">
        <v>19000</v>
      </c>
      <c r="Z13631">
        <v>2.23</v>
      </c>
    </row>
    <row r="13632" spans="1:26">
      <c r="A13632">
        <v>213479391</v>
      </c>
      <c r="B13632" t="s">
        <v>13052</v>
      </c>
      <c r="C13632" t="s">
        <v>3597</v>
      </c>
      <c r="D13632" t="s">
        <v>4034</v>
      </c>
      <c r="E13632" t="s">
        <v>12004</v>
      </c>
      <c r="F13632" t="s">
        <v>3710</v>
      </c>
      <c r="G13632">
        <v>213479391</v>
      </c>
      <c r="I13632" t="s">
        <v>3711</v>
      </c>
      <c r="J13632" t="s">
        <v>13125</v>
      </c>
      <c r="K13632" t="s">
        <v>3725</v>
      </c>
      <c r="M13632">
        <v>12</v>
      </c>
      <c r="N13632">
        <v>19.75</v>
      </c>
      <c r="O13632">
        <v>9.75</v>
      </c>
      <c r="P13632">
        <v>12.25</v>
      </c>
      <c r="Q13632">
        <v>19.75</v>
      </c>
      <c r="R13632">
        <v>9.15</v>
      </c>
      <c r="S13632" t="b">
        <v>0</v>
      </c>
      <c r="T13632" t="b">
        <v>0</v>
      </c>
      <c r="U13632" t="b">
        <v>1</v>
      </c>
      <c r="V13632">
        <v>19000</v>
      </c>
      <c r="W13632">
        <v>14700</v>
      </c>
      <c r="X13632">
        <v>2.5499999999999998</v>
      </c>
      <c r="Y13632">
        <v>19000</v>
      </c>
      <c r="Z13632">
        <v>2.23</v>
      </c>
    </row>
    <row r="13633" spans="1:26">
      <c r="A13633">
        <v>213479402</v>
      </c>
      <c r="B13633" t="s">
        <v>13052</v>
      </c>
      <c r="C13633" t="s">
        <v>3597</v>
      </c>
      <c r="D13633" t="s">
        <v>4034</v>
      </c>
      <c r="E13633" t="s">
        <v>12004</v>
      </c>
      <c r="F13633" t="s">
        <v>3718</v>
      </c>
      <c r="G13633">
        <v>213479402</v>
      </c>
      <c r="I13633" t="s">
        <v>3711</v>
      </c>
      <c r="J13633" t="s">
        <v>13120</v>
      </c>
      <c r="K13633" t="s">
        <v>3688</v>
      </c>
      <c r="M13633">
        <v>10.5</v>
      </c>
      <c r="N13633">
        <v>19</v>
      </c>
      <c r="O13633">
        <v>11</v>
      </c>
      <c r="P13633">
        <v>10.5</v>
      </c>
      <c r="Q13633">
        <v>18.8</v>
      </c>
      <c r="R13633">
        <v>9.3000000000000007</v>
      </c>
      <c r="S13633" t="b">
        <v>0</v>
      </c>
      <c r="T13633" t="b">
        <v>0</v>
      </c>
      <c r="U13633" t="b">
        <v>1</v>
      </c>
      <c r="V13633">
        <v>55000</v>
      </c>
      <c r="W13633">
        <v>35200</v>
      </c>
      <c r="X13633">
        <v>2.5</v>
      </c>
      <c r="Y13633">
        <v>45000</v>
      </c>
      <c r="Z13633">
        <v>2.06</v>
      </c>
    </row>
    <row r="13634" spans="1:26">
      <c r="A13634">
        <v>213479403</v>
      </c>
      <c r="B13634" t="s">
        <v>13052</v>
      </c>
      <c r="C13634" t="s">
        <v>3597</v>
      </c>
      <c r="D13634" t="s">
        <v>4034</v>
      </c>
      <c r="E13634" t="s">
        <v>12004</v>
      </c>
      <c r="F13634" t="s">
        <v>3710</v>
      </c>
      <c r="G13634">
        <v>213479403</v>
      </c>
      <c r="I13634" t="s">
        <v>3711</v>
      </c>
      <c r="J13634" t="s">
        <v>13120</v>
      </c>
      <c r="K13634" t="s">
        <v>3725</v>
      </c>
      <c r="M13634">
        <v>10.5</v>
      </c>
      <c r="N13634">
        <v>19</v>
      </c>
      <c r="O13634">
        <v>10.9</v>
      </c>
      <c r="P13634">
        <v>10.5</v>
      </c>
      <c r="Q13634">
        <v>19.399999999999999</v>
      </c>
      <c r="R13634">
        <v>9.4</v>
      </c>
      <c r="S13634" t="b">
        <v>0</v>
      </c>
      <c r="T13634" t="b">
        <v>0</v>
      </c>
      <c r="U13634" t="b">
        <v>1</v>
      </c>
      <c r="V13634">
        <v>55000</v>
      </c>
      <c r="W13634">
        <v>35000</v>
      </c>
      <c r="X13634">
        <v>2.4500000000000002</v>
      </c>
      <c r="Y13634">
        <v>45000</v>
      </c>
      <c r="Z13634">
        <v>2.06</v>
      </c>
    </row>
    <row r="13635" spans="1:26">
      <c r="A13635">
        <v>213479393</v>
      </c>
      <c r="B13635" t="s">
        <v>13052</v>
      </c>
      <c r="C13635" t="s">
        <v>3597</v>
      </c>
      <c r="D13635" t="s">
        <v>4034</v>
      </c>
      <c r="E13635" t="s">
        <v>12004</v>
      </c>
      <c r="F13635" t="s">
        <v>3718</v>
      </c>
      <c r="G13635">
        <v>213479393</v>
      </c>
      <c r="I13635" t="s">
        <v>3711</v>
      </c>
      <c r="J13635" t="s">
        <v>13122</v>
      </c>
      <c r="K13635" t="s">
        <v>3688</v>
      </c>
      <c r="P13635">
        <v>11.8</v>
      </c>
      <c r="Q13635">
        <v>19</v>
      </c>
      <c r="R13635">
        <v>10</v>
      </c>
      <c r="S13635" t="b">
        <v>0</v>
      </c>
      <c r="T13635" t="b">
        <v>0</v>
      </c>
      <c r="U13635" t="b">
        <v>1</v>
      </c>
      <c r="V13635">
        <v>27000</v>
      </c>
      <c r="W13635">
        <v>23000</v>
      </c>
      <c r="X13635">
        <v>2.4</v>
      </c>
      <c r="Y13635">
        <v>29000</v>
      </c>
      <c r="Z13635">
        <v>2.1800000000000002</v>
      </c>
    </row>
    <row r="13636" spans="1:26">
      <c r="A13636">
        <v>213479394</v>
      </c>
      <c r="B13636" t="s">
        <v>13052</v>
      </c>
      <c r="C13636" t="s">
        <v>3597</v>
      </c>
      <c r="D13636" t="s">
        <v>4034</v>
      </c>
      <c r="E13636" t="s">
        <v>12004</v>
      </c>
      <c r="F13636" t="s">
        <v>3710</v>
      </c>
      <c r="G13636">
        <v>213479394</v>
      </c>
      <c r="I13636" t="s">
        <v>3711</v>
      </c>
      <c r="J13636" t="s">
        <v>13122</v>
      </c>
      <c r="K13636" t="s">
        <v>3725</v>
      </c>
      <c r="P13636">
        <v>11.8</v>
      </c>
      <c r="Q13636">
        <v>19.75</v>
      </c>
      <c r="R13636">
        <v>9.8000000000000007</v>
      </c>
      <c r="S13636" t="b">
        <v>0</v>
      </c>
      <c r="T13636" t="b">
        <v>0</v>
      </c>
      <c r="U13636" t="b">
        <v>1</v>
      </c>
      <c r="V13636">
        <v>27000</v>
      </c>
      <c r="W13636">
        <v>22600</v>
      </c>
      <c r="X13636">
        <v>2.35</v>
      </c>
      <c r="Y13636">
        <v>29900</v>
      </c>
      <c r="Z13636">
        <v>2.19</v>
      </c>
    </row>
    <row r="13637" spans="1:26">
      <c r="A13637">
        <v>213479396</v>
      </c>
      <c r="B13637" t="s">
        <v>13052</v>
      </c>
      <c r="C13637" t="s">
        <v>3597</v>
      </c>
      <c r="D13637" t="s">
        <v>4034</v>
      </c>
      <c r="E13637" t="s">
        <v>12004</v>
      </c>
      <c r="F13637" t="s">
        <v>3718</v>
      </c>
      <c r="G13637">
        <v>213479396</v>
      </c>
      <c r="I13637" t="s">
        <v>3711</v>
      </c>
      <c r="J13637" t="s">
        <v>13123</v>
      </c>
      <c r="K13637" t="s">
        <v>3688</v>
      </c>
      <c r="P13637">
        <v>12</v>
      </c>
      <c r="Q13637">
        <v>19.399999999999999</v>
      </c>
      <c r="R13637">
        <v>10</v>
      </c>
      <c r="S13637" t="b">
        <v>0</v>
      </c>
      <c r="T13637" t="b">
        <v>0</v>
      </c>
      <c r="U13637" t="b">
        <v>1</v>
      </c>
      <c r="V13637">
        <v>36000</v>
      </c>
      <c r="W13637">
        <v>30000</v>
      </c>
      <c r="X13637">
        <v>2.2000000000000002</v>
      </c>
      <c r="Y13637">
        <v>36000</v>
      </c>
      <c r="Z13637">
        <v>2.2000000000000002</v>
      </c>
    </row>
    <row r="13638" spans="1:26">
      <c r="A13638">
        <v>213479397</v>
      </c>
      <c r="B13638" t="s">
        <v>13052</v>
      </c>
      <c r="C13638" t="s">
        <v>3597</v>
      </c>
      <c r="D13638" t="s">
        <v>4034</v>
      </c>
      <c r="E13638" t="s">
        <v>12004</v>
      </c>
      <c r="F13638" t="s">
        <v>3710</v>
      </c>
      <c r="G13638">
        <v>213479397</v>
      </c>
      <c r="I13638" t="s">
        <v>3711</v>
      </c>
      <c r="J13638" t="s">
        <v>13123</v>
      </c>
      <c r="K13638" t="s">
        <v>3725</v>
      </c>
      <c r="P13638">
        <v>12</v>
      </c>
      <c r="Q13638">
        <v>20.2</v>
      </c>
      <c r="R13638">
        <v>10.45</v>
      </c>
      <c r="S13638" t="b">
        <v>0</v>
      </c>
      <c r="T13638" t="b">
        <v>0</v>
      </c>
      <c r="U13638" t="b">
        <v>1</v>
      </c>
      <c r="V13638">
        <v>36000</v>
      </c>
      <c r="W13638">
        <v>28600</v>
      </c>
      <c r="X13638">
        <v>2.35</v>
      </c>
      <c r="Y13638">
        <v>36500</v>
      </c>
      <c r="Z13638">
        <v>2.25</v>
      </c>
    </row>
    <row r="13639" spans="1:26">
      <c r="A13639">
        <v>213500527</v>
      </c>
      <c r="B13639" t="s">
        <v>13052</v>
      </c>
      <c r="C13639" t="s">
        <v>3597</v>
      </c>
      <c r="D13639" t="s">
        <v>4034</v>
      </c>
      <c r="E13639" t="s">
        <v>10839</v>
      </c>
      <c r="F13639" t="s">
        <v>3600</v>
      </c>
      <c r="G13639">
        <v>213500527</v>
      </c>
      <c r="I13639" t="s">
        <v>3601</v>
      </c>
      <c r="J13639" t="s">
        <v>13227</v>
      </c>
      <c r="L13639" t="s">
        <v>10646</v>
      </c>
      <c r="P13639">
        <v>11.7</v>
      </c>
      <c r="Q13639">
        <v>16.3</v>
      </c>
      <c r="R13639">
        <v>9.5</v>
      </c>
      <c r="S13639" t="b">
        <v>0</v>
      </c>
      <c r="T13639" t="b">
        <v>0</v>
      </c>
      <c r="U13639" t="b">
        <v>1</v>
      </c>
      <c r="V13639">
        <v>35000</v>
      </c>
      <c r="W13639">
        <v>31800</v>
      </c>
      <c r="X13639">
        <v>2.4</v>
      </c>
      <c r="Y13639">
        <v>36000</v>
      </c>
      <c r="Z13639">
        <v>1.9</v>
      </c>
    </row>
    <row r="13640" spans="1:26">
      <c r="A13640">
        <v>213500528</v>
      </c>
      <c r="B13640" t="s">
        <v>13052</v>
      </c>
      <c r="C13640" t="s">
        <v>3597</v>
      </c>
      <c r="D13640" t="s">
        <v>4034</v>
      </c>
      <c r="E13640" t="s">
        <v>11949</v>
      </c>
      <c r="F13640" t="s">
        <v>3600</v>
      </c>
      <c r="G13640">
        <v>213500528</v>
      </c>
      <c r="I13640" t="s">
        <v>3601</v>
      </c>
      <c r="J13640" t="s">
        <v>13235</v>
      </c>
      <c r="L13640" t="s">
        <v>11973</v>
      </c>
      <c r="P13640">
        <v>11.7</v>
      </c>
      <c r="Q13640">
        <v>16.3</v>
      </c>
      <c r="R13640">
        <v>9.5</v>
      </c>
      <c r="S13640" t="b">
        <v>0</v>
      </c>
      <c r="T13640" t="b">
        <v>0</v>
      </c>
      <c r="U13640" t="b">
        <v>1</v>
      </c>
      <c r="V13640">
        <v>35000</v>
      </c>
      <c r="W13640">
        <v>31800</v>
      </c>
      <c r="X13640">
        <v>2.4</v>
      </c>
      <c r="Y13640">
        <v>36000</v>
      </c>
      <c r="Z13640">
        <v>1.9</v>
      </c>
    </row>
    <row r="13641" spans="1:26">
      <c r="A13641">
        <v>213500936</v>
      </c>
      <c r="B13641" t="s">
        <v>13052</v>
      </c>
      <c r="C13641" t="s">
        <v>3597</v>
      </c>
      <c r="D13641" t="s">
        <v>4034</v>
      </c>
      <c r="E13641" t="s">
        <v>5422</v>
      </c>
      <c r="F13641" t="s">
        <v>3600</v>
      </c>
      <c r="G13641">
        <v>213500936</v>
      </c>
      <c r="I13641" t="s">
        <v>3601</v>
      </c>
      <c r="J13641" t="s">
        <v>13230</v>
      </c>
      <c r="L13641" t="s">
        <v>13709</v>
      </c>
      <c r="P13641">
        <v>11.7</v>
      </c>
      <c r="Q13641">
        <v>16.3</v>
      </c>
      <c r="R13641">
        <v>9.5</v>
      </c>
      <c r="S13641" t="b">
        <v>0</v>
      </c>
      <c r="T13641" t="b">
        <v>0</v>
      </c>
      <c r="U13641" t="b">
        <v>1</v>
      </c>
      <c r="V13641">
        <v>35000</v>
      </c>
      <c r="W13641">
        <v>31800</v>
      </c>
      <c r="X13641">
        <v>2.4</v>
      </c>
      <c r="Y13641">
        <v>36000</v>
      </c>
      <c r="Z13641">
        <v>1.9</v>
      </c>
    </row>
    <row r="13642" spans="1:26">
      <c r="A13642">
        <v>213500937</v>
      </c>
      <c r="B13642" t="s">
        <v>13052</v>
      </c>
      <c r="C13642" t="s">
        <v>3597</v>
      </c>
      <c r="D13642" t="s">
        <v>4034</v>
      </c>
      <c r="E13642" t="s">
        <v>5417</v>
      </c>
      <c r="F13642" t="s">
        <v>3600</v>
      </c>
      <c r="G13642">
        <v>213500937</v>
      </c>
      <c r="I13642" t="s">
        <v>3601</v>
      </c>
      <c r="J13642" t="s">
        <v>13230</v>
      </c>
      <c r="L13642" t="s">
        <v>13709</v>
      </c>
      <c r="P13642">
        <v>11.7</v>
      </c>
      <c r="Q13642">
        <v>16.3</v>
      </c>
      <c r="R13642">
        <v>9.5</v>
      </c>
      <c r="S13642" t="b">
        <v>0</v>
      </c>
      <c r="T13642" t="b">
        <v>0</v>
      </c>
      <c r="U13642" t="b">
        <v>1</v>
      </c>
      <c r="V13642">
        <v>35000</v>
      </c>
      <c r="W13642">
        <v>31800</v>
      </c>
      <c r="X13642">
        <v>2.4</v>
      </c>
      <c r="Y13642">
        <v>36000</v>
      </c>
      <c r="Z13642">
        <v>1.9</v>
      </c>
    </row>
    <row r="13643" spans="1:26">
      <c r="A13643">
        <v>213500938</v>
      </c>
      <c r="B13643" t="s">
        <v>13052</v>
      </c>
      <c r="C13643" t="s">
        <v>3597</v>
      </c>
      <c r="D13643" t="s">
        <v>4034</v>
      </c>
      <c r="E13643" t="s">
        <v>5423</v>
      </c>
      <c r="F13643" t="s">
        <v>3600</v>
      </c>
      <c r="G13643">
        <v>213500938</v>
      </c>
      <c r="I13643" t="s">
        <v>3601</v>
      </c>
      <c r="J13643" t="s">
        <v>13230</v>
      </c>
      <c r="L13643" t="s">
        <v>13709</v>
      </c>
      <c r="P13643">
        <v>11.7</v>
      </c>
      <c r="Q13643">
        <v>16.3</v>
      </c>
      <c r="R13643">
        <v>9.5</v>
      </c>
      <c r="S13643" t="b">
        <v>0</v>
      </c>
      <c r="T13643" t="b">
        <v>0</v>
      </c>
      <c r="U13643" t="b">
        <v>1</v>
      </c>
      <c r="V13643">
        <v>35000</v>
      </c>
      <c r="W13643">
        <v>31800</v>
      </c>
      <c r="X13643">
        <v>2.4</v>
      </c>
      <c r="Y13643">
        <v>36000</v>
      </c>
      <c r="Z13643">
        <v>1.9</v>
      </c>
    </row>
    <row r="13644" spans="1:26">
      <c r="A13644">
        <v>213500939</v>
      </c>
      <c r="B13644" t="s">
        <v>13052</v>
      </c>
      <c r="C13644" t="s">
        <v>3597</v>
      </c>
      <c r="D13644" t="s">
        <v>4034</v>
      </c>
      <c r="E13644" t="s">
        <v>10835</v>
      </c>
      <c r="F13644" t="s">
        <v>3600</v>
      </c>
      <c r="G13644">
        <v>213500939</v>
      </c>
      <c r="I13644" t="s">
        <v>3601</v>
      </c>
      <c r="J13644" t="s">
        <v>13230</v>
      </c>
      <c r="L13644" t="s">
        <v>13709</v>
      </c>
      <c r="P13644">
        <v>11.7</v>
      </c>
      <c r="Q13644">
        <v>16.3</v>
      </c>
      <c r="R13644">
        <v>9.5</v>
      </c>
      <c r="S13644" t="b">
        <v>0</v>
      </c>
      <c r="T13644" t="b">
        <v>0</v>
      </c>
      <c r="U13644" t="b">
        <v>1</v>
      </c>
      <c r="V13644">
        <v>35000</v>
      </c>
      <c r="W13644">
        <v>31800</v>
      </c>
      <c r="X13644">
        <v>2.4</v>
      </c>
      <c r="Y13644">
        <v>36000</v>
      </c>
      <c r="Z13644">
        <v>1.9</v>
      </c>
    </row>
    <row r="13645" spans="1:26">
      <c r="A13645">
        <v>213500940</v>
      </c>
      <c r="B13645" t="s">
        <v>13052</v>
      </c>
      <c r="C13645" t="s">
        <v>3597</v>
      </c>
      <c r="D13645" t="s">
        <v>4034</v>
      </c>
      <c r="E13645" t="s">
        <v>9898</v>
      </c>
      <c r="F13645" t="s">
        <v>3600</v>
      </c>
      <c r="G13645">
        <v>213500940</v>
      </c>
      <c r="I13645" t="s">
        <v>3601</v>
      </c>
      <c r="J13645" t="s">
        <v>13230</v>
      </c>
      <c r="L13645" t="s">
        <v>13709</v>
      </c>
      <c r="P13645">
        <v>11.7</v>
      </c>
      <c r="Q13645">
        <v>16.3</v>
      </c>
      <c r="R13645">
        <v>9.5</v>
      </c>
      <c r="S13645" t="b">
        <v>0</v>
      </c>
      <c r="T13645" t="b">
        <v>0</v>
      </c>
      <c r="U13645" t="b">
        <v>1</v>
      </c>
      <c r="V13645">
        <v>35000</v>
      </c>
      <c r="W13645">
        <v>31800</v>
      </c>
      <c r="X13645">
        <v>2.4</v>
      </c>
      <c r="Y13645">
        <v>36000</v>
      </c>
      <c r="Z13645">
        <v>1.9</v>
      </c>
    </row>
    <row r="13646" spans="1:26">
      <c r="A13646">
        <v>213500522</v>
      </c>
      <c r="B13646" t="s">
        <v>13052</v>
      </c>
      <c r="C13646" t="s">
        <v>3597</v>
      </c>
      <c r="D13646" t="s">
        <v>4034</v>
      </c>
      <c r="E13646" t="s">
        <v>5445</v>
      </c>
      <c r="F13646" t="s">
        <v>3600</v>
      </c>
      <c r="G13646">
        <v>213500522</v>
      </c>
      <c r="I13646" t="s">
        <v>3700</v>
      </c>
      <c r="J13646" t="s">
        <v>9425</v>
      </c>
      <c r="L13646" t="s">
        <v>13708</v>
      </c>
      <c r="P13646">
        <v>10.199999999999999</v>
      </c>
      <c r="Q13646">
        <v>15.2</v>
      </c>
      <c r="R13646">
        <v>8.5</v>
      </c>
      <c r="S13646" t="b">
        <v>0</v>
      </c>
      <c r="T13646" t="b">
        <v>0</v>
      </c>
      <c r="U13646" t="b">
        <v>1</v>
      </c>
      <c r="V13646">
        <v>18000</v>
      </c>
      <c r="W13646">
        <v>12800</v>
      </c>
      <c r="X13646">
        <v>2.61</v>
      </c>
      <c r="Y13646">
        <v>13000</v>
      </c>
      <c r="Z13646">
        <v>2.2000000000000002</v>
      </c>
    </row>
    <row r="13647" spans="1:26">
      <c r="A13647">
        <v>213372116</v>
      </c>
      <c r="B13647" t="s">
        <v>13052</v>
      </c>
      <c r="C13647" t="s">
        <v>3597</v>
      </c>
      <c r="D13647" t="s">
        <v>3637</v>
      </c>
      <c r="E13647" t="s">
        <v>3854</v>
      </c>
      <c r="F13647" t="s">
        <v>3600</v>
      </c>
      <c r="G13647">
        <v>213372116</v>
      </c>
      <c r="I13647" t="s">
        <v>3700</v>
      </c>
      <c r="J13647" t="s">
        <v>7259</v>
      </c>
      <c r="L13647" t="s">
        <v>13706</v>
      </c>
      <c r="M13647">
        <v>11.6</v>
      </c>
      <c r="N13647">
        <v>15.6</v>
      </c>
      <c r="O13647">
        <v>8.8000000000000007</v>
      </c>
      <c r="P13647">
        <v>11.7</v>
      </c>
      <c r="Q13647">
        <v>16.100000000000001</v>
      </c>
      <c r="R13647">
        <v>9.5</v>
      </c>
      <c r="S13647" t="b">
        <v>0</v>
      </c>
      <c r="T13647" t="b">
        <v>0</v>
      </c>
      <c r="U13647" t="b">
        <v>1</v>
      </c>
      <c r="V13647">
        <v>18000</v>
      </c>
      <c r="W13647">
        <v>14700</v>
      </c>
      <c r="X13647">
        <v>2.6</v>
      </c>
      <c r="Y13647">
        <v>17400</v>
      </c>
      <c r="Z13647">
        <v>2.42</v>
      </c>
    </row>
    <row r="13648" spans="1:26">
      <c r="A13648">
        <v>213372117</v>
      </c>
      <c r="B13648" t="s">
        <v>13052</v>
      </c>
      <c r="C13648" t="s">
        <v>3597</v>
      </c>
      <c r="D13648" t="s">
        <v>3637</v>
      </c>
      <c r="E13648" t="s">
        <v>3854</v>
      </c>
      <c r="F13648" t="s">
        <v>3600</v>
      </c>
      <c r="G13648">
        <v>213372117</v>
      </c>
      <c r="I13648" t="s">
        <v>3700</v>
      </c>
      <c r="J13648" t="s">
        <v>7262</v>
      </c>
      <c r="L13648" t="s">
        <v>13707</v>
      </c>
      <c r="P13648">
        <v>10.7</v>
      </c>
      <c r="Q13648">
        <v>16.100000000000001</v>
      </c>
      <c r="R13648">
        <v>9.8000000000000007</v>
      </c>
      <c r="S13648" t="b">
        <v>0</v>
      </c>
      <c r="T13648" t="b">
        <v>0</v>
      </c>
      <c r="U13648" t="b">
        <v>1</v>
      </c>
      <c r="V13648">
        <v>24000</v>
      </c>
      <c r="W13648">
        <v>22400</v>
      </c>
      <c r="X13648">
        <v>2.42</v>
      </c>
      <c r="Y13648">
        <v>25000</v>
      </c>
      <c r="Z13648">
        <v>2.2400000000000002</v>
      </c>
    </row>
    <row r="13649" spans="1:26">
      <c r="A13649">
        <v>213372118</v>
      </c>
      <c r="B13649" t="s">
        <v>13052</v>
      </c>
      <c r="C13649" t="s">
        <v>3597</v>
      </c>
      <c r="D13649" t="s">
        <v>3637</v>
      </c>
      <c r="E13649" t="s">
        <v>3854</v>
      </c>
      <c r="F13649" t="s">
        <v>3600</v>
      </c>
      <c r="G13649">
        <v>213372118</v>
      </c>
      <c r="I13649" t="s">
        <v>3700</v>
      </c>
      <c r="J13649" t="s">
        <v>7262</v>
      </c>
      <c r="L13649" t="s">
        <v>13706</v>
      </c>
      <c r="M13649">
        <v>11</v>
      </c>
      <c r="N13649">
        <v>16</v>
      </c>
      <c r="O13649">
        <v>9.5</v>
      </c>
      <c r="P13649">
        <v>10.7</v>
      </c>
      <c r="Q13649">
        <v>16.5</v>
      </c>
      <c r="R13649">
        <v>9.5</v>
      </c>
      <c r="S13649" t="b">
        <v>0</v>
      </c>
      <c r="T13649" t="b">
        <v>0</v>
      </c>
      <c r="U13649" t="b">
        <v>1</v>
      </c>
      <c r="V13649">
        <v>24000</v>
      </c>
      <c r="W13649">
        <v>21000</v>
      </c>
      <c r="X13649">
        <v>2.58</v>
      </c>
      <c r="Y13649">
        <v>23000</v>
      </c>
      <c r="Z13649">
        <v>2.2799999999999998</v>
      </c>
    </row>
    <row r="13650" spans="1:26">
      <c r="A13650">
        <v>213372119</v>
      </c>
      <c r="B13650" t="s">
        <v>13052</v>
      </c>
      <c r="C13650" t="s">
        <v>3597</v>
      </c>
      <c r="D13650" t="s">
        <v>3637</v>
      </c>
      <c r="E13650" t="s">
        <v>3854</v>
      </c>
      <c r="F13650" t="s">
        <v>3600</v>
      </c>
      <c r="G13650">
        <v>213372119</v>
      </c>
      <c r="I13650" t="s">
        <v>3700</v>
      </c>
      <c r="J13650" t="s">
        <v>7265</v>
      </c>
      <c r="L13650" t="s">
        <v>13704</v>
      </c>
      <c r="M13650">
        <v>10.7</v>
      </c>
      <c r="N13650">
        <v>14.2</v>
      </c>
      <c r="O13650">
        <v>9.5</v>
      </c>
      <c r="P13650">
        <v>10.5</v>
      </c>
      <c r="Q13650">
        <v>15.5</v>
      </c>
      <c r="R13650">
        <v>9.6999999999999993</v>
      </c>
      <c r="S13650" t="b">
        <v>0</v>
      </c>
      <c r="T13650" t="b">
        <v>0</v>
      </c>
      <c r="U13650" t="b">
        <v>1</v>
      </c>
      <c r="V13650">
        <v>30000</v>
      </c>
      <c r="W13650">
        <v>22600</v>
      </c>
      <c r="X13650">
        <v>2.62</v>
      </c>
      <c r="Y13650">
        <v>26000</v>
      </c>
      <c r="Z13650">
        <v>2.2799999999999998</v>
      </c>
    </row>
    <row r="13651" spans="1:26">
      <c r="A13651">
        <v>213372120</v>
      </c>
      <c r="B13651" t="s">
        <v>13052</v>
      </c>
      <c r="C13651" t="s">
        <v>3597</v>
      </c>
      <c r="D13651" t="s">
        <v>3637</v>
      </c>
      <c r="E13651" t="s">
        <v>3854</v>
      </c>
      <c r="F13651" t="s">
        <v>3600</v>
      </c>
      <c r="G13651">
        <v>213372120</v>
      </c>
      <c r="I13651" t="s">
        <v>3700</v>
      </c>
      <c r="J13651" t="s">
        <v>7268</v>
      </c>
      <c r="L13651" t="s">
        <v>13705</v>
      </c>
      <c r="P13651">
        <v>10</v>
      </c>
      <c r="Q13651">
        <v>15.5</v>
      </c>
      <c r="R13651">
        <v>8.6</v>
      </c>
      <c r="S13651" t="b">
        <v>0</v>
      </c>
      <c r="T13651" t="b">
        <v>0</v>
      </c>
      <c r="U13651" t="b">
        <v>1</v>
      </c>
      <c r="V13651">
        <v>36000</v>
      </c>
      <c r="W13651">
        <v>27400</v>
      </c>
      <c r="X13651">
        <v>2.12</v>
      </c>
      <c r="Y13651">
        <v>38000</v>
      </c>
      <c r="Z13651">
        <v>1.9</v>
      </c>
    </row>
    <row r="13652" spans="1:26">
      <c r="A13652">
        <v>213372121</v>
      </c>
      <c r="B13652" t="s">
        <v>13052</v>
      </c>
      <c r="C13652" t="s">
        <v>3597</v>
      </c>
      <c r="D13652" t="s">
        <v>3637</v>
      </c>
      <c r="E13652" t="s">
        <v>3854</v>
      </c>
      <c r="F13652" t="s">
        <v>3600</v>
      </c>
      <c r="G13652">
        <v>213372121</v>
      </c>
      <c r="I13652" t="s">
        <v>3700</v>
      </c>
      <c r="J13652" t="s">
        <v>7268</v>
      </c>
      <c r="L13652" t="s">
        <v>13704</v>
      </c>
      <c r="M13652">
        <v>10.199999999999999</v>
      </c>
      <c r="N13652">
        <v>14.8</v>
      </c>
      <c r="O13652">
        <v>9.6</v>
      </c>
      <c r="P13652">
        <v>10</v>
      </c>
      <c r="Q13652">
        <v>15.2</v>
      </c>
      <c r="R13652">
        <v>10</v>
      </c>
      <c r="S13652" t="b">
        <v>0</v>
      </c>
      <c r="T13652" t="b">
        <v>0</v>
      </c>
      <c r="U13652" t="b">
        <v>1</v>
      </c>
      <c r="V13652">
        <v>35000</v>
      </c>
      <c r="W13652">
        <v>33000</v>
      </c>
      <c r="X13652">
        <v>2.4</v>
      </c>
      <c r="Y13652">
        <v>38000</v>
      </c>
      <c r="Z13652">
        <v>1.9</v>
      </c>
    </row>
    <row r="13653" spans="1:26">
      <c r="A13653">
        <v>213372122</v>
      </c>
      <c r="B13653" t="s">
        <v>13052</v>
      </c>
      <c r="C13653" t="s">
        <v>3597</v>
      </c>
      <c r="D13653" t="s">
        <v>3637</v>
      </c>
      <c r="E13653" t="s">
        <v>3854</v>
      </c>
      <c r="F13653" t="s">
        <v>3600</v>
      </c>
      <c r="G13653">
        <v>213372122</v>
      </c>
      <c r="I13653" t="s">
        <v>3700</v>
      </c>
      <c r="J13653" t="s">
        <v>7271</v>
      </c>
      <c r="L13653" t="s">
        <v>13703</v>
      </c>
      <c r="M13653">
        <v>9</v>
      </c>
      <c r="N13653">
        <v>14</v>
      </c>
      <c r="O13653">
        <v>10</v>
      </c>
      <c r="P13653">
        <v>8.6</v>
      </c>
      <c r="Q13653">
        <v>14.3</v>
      </c>
      <c r="R13653">
        <v>9</v>
      </c>
      <c r="S13653" t="b">
        <v>0</v>
      </c>
      <c r="T13653" t="b">
        <v>0</v>
      </c>
      <c r="U13653" t="b">
        <v>0</v>
      </c>
      <c r="V13653">
        <v>46000</v>
      </c>
      <c r="W13653">
        <v>32000</v>
      </c>
      <c r="X13653">
        <v>2.36</v>
      </c>
      <c r="Y13653">
        <v>45000</v>
      </c>
      <c r="Z13653">
        <v>2.11</v>
      </c>
    </row>
    <row r="13654" spans="1:26">
      <c r="A13654">
        <v>213372123</v>
      </c>
      <c r="B13654" t="s">
        <v>13052</v>
      </c>
      <c r="C13654" t="s">
        <v>3597</v>
      </c>
      <c r="D13654" t="s">
        <v>3637</v>
      </c>
      <c r="E13654" t="s">
        <v>3854</v>
      </c>
      <c r="F13654" t="s">
        <v>3600</v>
      </c>
      <c r="G13654">
        <v>213372123</v>
      </c>
      <c r="I13654" t="s">
        <v>3700</v>
      </c>
      <c r="J13654" t="s">
        <v>13210</v>
      </c>
      <c r="L13654" t="s">
        <v>13702</v>
      </c>
      <c r="P13654">
        <v>8.6</v>
      </c>
      <c r="Q13654">
        <v>14.5</v>
      </c>
      <c r="R13654">
        <v>8.6</v>
      </c>
      <c r="S13654" t="b">
        <v>0</v>
      </c>
      <c r="T13654" t="b">
        <v>0</v>
      </c>
      <c r="U13654" t="b">
        <v>0</v>
      </c>
      <c r="V13654">
        <v>53000</v>
      </c>
      <c r="W13654">
        <v>37000</v>
      </c>
      <c r="X13654">
        <v>2.2599999999999998</v>
      </c>
      <c r="Y13654">
        <v>38000</v>
      </c>
      <c r="Z13654">
        <v>2.2599999999999998</v>
      </c>
    </row>
    <row r="13655" spans="1:26">
      <c r="A13655">
        <v>213372124</v>
      </c>
      <c r="B13655" t="s">
        <v>13052</v>
      </c>
      <c r="C13655" t="s">
        <v>3597</v>
      </c>
      <c r="D13655" t="s">
        <v>3637</v>
      </c>
      <c r="E13655" t="s">
        <v>3856</v>
      </c>
      <c r="F13655" t="s">
        <v>3600</v>
      </c>
      <c r="G13655">
        <v>213372124</v>
      </c>
      <c r="I13655" t="s">
        <v>3700</v>
      </c>
      <c r="J13655" t="s">
        <v>7259</v>
      </c>
      <c r="L13655" t="s">
        <v>13706</v>
      </c>
      <c r="M13655">
        <v>11.6</v>
      </c>
      <c r="N13655">
        <v>15.6</v>
      </c>
      <c r="O13655">
        <v>8.8000000000000007</v>
      </c>
      <c r="P13655">
        <v>11.7</v>
      </c>
      <c r="Q13655">
        <v>16.100000000000001</v>
      </c>
      <c r="R13655">
        <v>9.5</v>
      </c>
      <c r="S13655" t="b">
        <v>0</v>
      </c>
      <c r="T13655" t="b">
        <v>0</v>
      </c>
      <c r="U13655" t="b">
        <v>1</v>
      </c>
      <c r="V13655">
        <v>18000</v>
      </c>
      <c r="W13655">
        <v>14700</v>
      </c>
      <c r="X13655">
        <v>2.6</v>
      </c>
      <c r="Y13655">
        <v>17400</v>
      </c>
      <c r="Z13655">
        <v>2.42</v>
      </c>
    </row>
    <row r="13656" spans="1:26">
      <c r="A13656">
        <v>213372125</v>
      </c>
      <c r="B13656" t="s">
        <v>13052</v>
      </c>
      <c r="C13656" t="s">
        <v>3597</v>
      </c>
      <c r="D13656" t="s">
        <v>3637</v>
      </c>
      <c r="E13656" t="s">
        <v>3856</v>
      </c>
      <c r="F13656" t="s">
        <v>3600</v>
      </c>
      <c r="G13656">
        <v>213372125</v>
      </c>
      <c r="I13656" t="s">
        <v>3700</v>
      </c>
      <c r="J13656" t="s">
        <v>7262</v>
      </c>
      <c r="L13656" t="s">
        <v>13707</v>
      </c>
      <c r="P13656">
        <v>10.7</v>
      </c>
      <c r="Q13656">
        <v>16.100000000000001</v>
      </c>
      <c r="R13656">
        <v>9.8000000000000007</v>
      </c>
      <c r="S13656" t="b">
        <v>0</v>
      </c>
      <c r="T13656" t="b">
        <v>0</v>
      </c>
      <c r="U13656" t="b">
        <v>1</v>
      </c>
      <c r="V13656">
        <v>24000</v>
      </c>
      <c r="W13656">
        <v>22400</v>
      </c>
      <c r="X13656">
        <v>2.42</v>
      </c>
      <c r="Y13656">
        <v>25000</v>
      </c>
      <c r="Z13656">
        <v>2.2400000000000002</v>
      </c>
    </row>
    <row r="13657" spans="1:26">
      <c r="A13657">
        <v>213372126</v>
      </c>
      <c r="B13657" t="s">
        <v>13052</v>
      </c>
      <c r="C13657" t="s">
        <v>3597</v>
      </c>
      <c r="D13657" t="s">
        <v>3637</v>
      </c>
      <c r="E13657" t="s">
        <v>3856</v>
      </c>
      <c r="F13657" t="s">
        <v>3600</v>
      </c>
      <c r="G13657">
        <v>213372126</v>
      </c>
      <c r="I13657" t="s">
        <v>3700</v>
      </c>
      <c r="J13657" t="s">
        <v>7262</v>
      </c>
      <c r="L13657" t="s">
        <v>13706</v>
      </c>
      <c r="M13657">
        <v>11</v>
      </c>
      <c r="N13657">
        <v>16</v>
      </c>
      <c r="O13657">
        <v>9.5</v>
      </c>
      <c r="P13657">
        <v>10.7</v>
      </c>
      <c r="Q13657">
        <v>16.5</v>
      </c>
      <c r="R13657">
        <v>9.5</v>
      </c>
      <c r="S13657" t="b">
        <v>0</v>
      </c>
      <c r="T13657" t="b">
        <v>0</v>
      </c>
      <c r="U13657" t="b">
        <v>1</v>
      </c>
      <c r="V13657">
        <v>24000</v>
      </c>
      <c r="W13657">
        <v>21000</v>
      </c>
      <c r="X13657">
        <v>2.58</v>
      </c>
      <c r="Y13657">
        <v>23000</v>
      </c>
      <c r="Z13657">
        <v>2.2799999999999998</v>
      </c>
    </row>
    <row r="13658" spans="1:26">
      <c r="A13658">
        <v>213372127</v>
      </c>
      <c r="B13658" t="s">
        <v>13052</v>
      </c>
      <c r="C13658" t="s">
        <v>3597</v>
      </c>
      <c r="D13658" t="s">
        <v>3637</v>
      </c>
      <c r="E13658" t="s">
        <v>3856</v>
      </c>
      <c r="F13658" t="s">
        <v>3600</v>
      </c>
      <c r="G13658">
        <v>213372127</v>
      </c>
      <c r="I13658" t="s">
        <v>3700</v>
      </c>
      <c r="J13658" t="s">
        <v>7265</v>
      </c>
      <c r="L13658" t="s">
        <v>13704</v>
      </c>
      <c r="M13658">
        <v>10.7</v>
      </c>
      <c r="N13658">
        <v>14.2</v>
      </c>
      <c r="O13658">
        <v>9.5</v>
      </c>
      <c r="P13658">
        <v>10.5</v>
      </c>
      <c r="Q13658">
        <v>15.5</v>
      </c>
      <c r="R13658">
        <v>9.6999999999999993</v>
      </c>
      <c r="S13658" t="b">
        <v>0</v>
      </c>
      <c r="T13658" t="b">
        <v>0</v>
      </c>
      <c r="U13658" t="b">
        <v>1</v>
      </c>
      <c r="V13658">
        <v>30000</v>
      </c>
      <c r="W13658">
        <v>22600</v>
      </c>
      <c r="X13658">
        <v>2.62</v>
      </c>
      <c r="Y13658">
        <v>26000</v>
      </c>
      <c r="Z13658">
        <v>2.2799999999999998</v>
      </c>
    </row>
    <row r="13659" spans="1:26">
      <c r="A13659">
        <v>213372128</v>
      </c>
      <c r="B13659" t="s">
        <v>13052</v>
      </c>
      <c r="C13659" t="s">
        <v>3597</v>
      </c>
      <c r="D13659" t="s">
        <v>3637</v>
      </c>
      <c r="E13659" t="s">
        <v>3856</v>
      </c>
      <c r="F13659" t="s">
        <v>3600</v>
      </c>
      <c r="G13659">
        <v>213372128</v>
      </c>
      <c r="I13659" t="s">
        <v>3700</v>
      </c>
      <c r="J13659" t="s">
        <v>7268</v>
      </c>
      <c r="L13659" t="s">
        <v>13705</v>
      </c>
      <c r="P13659">
        <v>10</v>
      </c>
      <c r="Q13659">
        <v>15.5</v>
      </c>
      <c r="R13659">
        <v>8.6</v>
      </c>
      <c r="S13659" t="b">
        <v>0</v>
      </c>
      <c r="T13659" t="b">
        <v>0</v>
      </c>
      <c r="U13659" t="b">
        <v>1</v>
      </c>
      <c r="V13659">
        <v>36000</v>
      </c>
      <c r="W13659">
        <v>27400</v>
      </c>
      <c r="X13659">
        <v>2.12</v>
      </c>
      <c r="Y13659">
        <v>38000</v>
      </c>
      <c r="Z13659">
        <v>1.9</v>
      </c>
    </row>
    <row r="13660" spans="1:26">
      <c r="A13660">
        <v>213372129</v>
      </c>
      <c r="B13660" t="s">
        <v>13052</v>
      </c>
      <c r="C13660" t="s">
        <v>3597</v>
      </c>
      <c r="D13660" t="s">
        <v>3637</v>
      </c>
      <c r="E13660" t="s">
        <v>3856</v>
      </c>
      <c r="F13660" t="s">
        <v>3600</v>
      </c>
      <c r="G13660">
        <v>213372129</v>
      </c>
      <c r="I13660" t="s">
        <v>3700</v>
      </c>
      <c r="J13660" t="s">
        <v>7268</v>
      </c>
      <c r="L13660" t="s">
        <v>13704</v>
      </c>
      <c r="M13660">
        <v>10.199999999999999</v>
      </c>
      <c r="N13660">
        <v>14.8</v>
      </c>
      <c r="O13660">
        <v>9.6</v>
      </c>
      <c r="P13660">
        <v>10</v>
      </c>
      <c r="Q13660">
        <v>15.2</v>
      </c>
      <c r="R13660">
        <v>10</v>
      </c>
      <c r="S13660" t="b">
        <v>0</v>
      </c>
      <c r="T13660" t="b">
        <v>0</v>
      </c>
      <c r="U13660" t="b">
        <v>1</v>
      </c>
      <c r="V13660">
        <v>35000</v>
      </c>
      <c r="W13660">
        <v>33000</v>
      </c>
      <c r="X13660">
        <v>2.4</v>
      </c>
      <c r="Y13660">
        <v>38000</v>
      </c>
      <c r="Z13660">
        <v>1.9</v>
      </c>
    </row>
    <row r="13661" spans="1:26">
      <c r="A13661">
        <v>213372130</v>
      </c>
      <c r="B13661" t="s">
        <v>13052</v>
      </c>
      <c r="C13661" t="s">
        <v>3597</v>
      </c>
      <c r="D13661" t="s">
        <v>3637</v>
      </c>
      <c r="E13661" t="s">
        <v>3856</v>
      </c>
      <c r="F13661" t="s">
        <v>3600</v>
      </c>
      <c r="G13661">
        <v>213372130</v>
      </c>
      <c r="I13661" t="s">
        <v>3700</v>
      </c>
      <c r="J13661" t="s">
        <v>7271</v>
      </c>
      <c r="L13661" t="s">
        <v>13703</v>
      </c>
      <c r="M13661">
        <v>9</v>
      </c>
      <c r="N13661">
        <v>14</v>
      </c>
      <c r="O13661">
        <v>10</v>
      </c>
      <c r="P13661">
        <v>8.6</v>
      </c>
      <c r="Q13661">
        <v>14.3</v>
      </c>
      <c r="R13661">
        <v>9</v>
      </c>
      <c r="S13661" t="b">
        <v>0</v>
      </c>
      <c r="T13661" t="b">
        <v>0</v>
      </c>
      <c r="U13661" t="b">
        <v>0</v>
      </c>
      <c r="V13661">
        <v>46000</v>
      </c>
      <c r="W13661">
        <v>32000</v>
      </c>
      <c r="X13661">
        <v>2.36</v>
      </c>
      <c r="Y13661">
        <v>45000</v>
      </c>
      <c r="Z13661">
        <v>2.11</v>
      </c>
    </row>
    <row r="13662" spans="1:26">
      <c r="A13662">
        <v>213372131</v>
      </c>
      <c r="B13662" t="s">
        <v>13052</v>
      </c>
      <c r="C13662" t="s">
        <v>3597</v>
      </c>
      <c r="D13662" t="s">
        <v>3637</v>
      </c>
      <c r="E13662" t="s">
        <v>3856</v>
      </c>
      <c r="F13662" t="s">
        <v>3600</v>
      </c>
      <c r="G13662">
        <v>213372131</v>
      </c>
      <c r="I13662" t="s">
        <v>3700</v>
      </c>
      <c r="J13662" t="s">
        <v>13210</v>
      </c>
      <c r="L13662" t="s">
        <v>13702</v>
      </c>
      <c r="P13662">
        <v>8.6</v>
      </c>
      <c r="Q13662">
        <v>14.5</v>
      </c>
      <c r="R13662">
        <v>8.6</v>
      </c>
      <c r="S13662" t="b">
        <v>0</v>
      </c>
      <c r="T13662" t="b">
        <v>0</v>
      </c>
      <c r="U13662" t="b">
        <v>0</v>
      </c>
      <c r="V13662">
        <v>53000</v>
      </c>
      <c r="W13662">
        <v>37000</v>
      </c>
      <c r="X13662">
        <v>2.2599999999999998</v>
      </c>
      <c r="Y13662">
        <v>38000</v>
      </c>
      <c r="Z13662">
        <v>2.2599999999999998</v>
      </c>
    </row>
    <row r="13663" spans="1:26">
      <c r="A13663">
        <v>213372132</v>
      </c>
      <c r="B13663" t="s">
        <v>13052</v>
      </c>
      <c r="C13663" t="s">
        <v>3597</v>
      </c>
      <c r="D13663" t="s">
        <v>3637</v>
      </c>
      <c r="E13663" t="s">
        <v>3855</v>
      </c>
      <c r="F13663" t="s">
        <v>3600</v>
      </c>
      <c r="G13663">
        <v>213372132</v>
      </c>
      <c r="I13663" t="s">
        <v>3700</v>
      </c>
      <c r="J13663" t="s">
        <v>7259</v>
      </c>
      <c r="L13663" t="s">
        <v>13706</v>
      </c>
      <c r="M13663">
        <v>11.6</v>
      </c>
      <c r="N13663">
        <v>15.6</v>
      </c>
      <c r="O13663">
        <v>8.8000000000000007</v>
      </c>
      <c r="P13663">
        <v>11.7</v>
      </c>
      <c r="Q13663">
        <v>16.100000000000001</v>
      </c>
      <c r="R13663">
        <v>9.5</v>
      </c>
      <c r="S13663" t="b">
        <v>0</v>
      </c>
      <c r="T13663" t="b">
        <v>0</v>
      </c>
      <c r="U13663" t="b">
        <v>1</v>
      </c>
      <c r="V13663">
        <v>18000</v>
      </c>
      <c r="W13663">
        <v>14700</v>
      </c>
      <c r="X13663">
        <v>2.6</v>
      </c>
      <c r="Y13663">
        <v>17400</v>
      </c>
      <c r="Z13663">
        <v>2.42</v>
      </c>
    </row>
    <row r="13664" spans="1:26">
      <c r="A13664">
        <v>213372133</v>
      </c>
      <c r="B13664" t="s">
        <v>13052</v>
      </c>
      <c r="C13664" t="s">
        <v>3597</v>
      </c>
      <c r="D13664" t="s">
        <v>3637</v>
      </c>
      <c r="E13664" t="s">
        <v>3855</v>
      </c>
      <c r="F13664" t="s">
        <v>3600</v>
      </c>
      <c r="G13664">
        <v>213372133</v>
      </c>
      <c r="I13664" t="s">
        <v>3700</v>
      </c>
      <c r="J13664" t="s">
        <v>7262</v>
      </c>
      <c r="L13664" t="s">
        <v>13707</v>
      </c>
      <c r="P13664">
        <v>10.7</v>
      </c>
      <c r="Q13664">
        <v>16.100000000000001</v>
      </c>
      <c r="R13664">
        <v>9.8000000000000007</v>
      </c>
      <c r="S13664" t="b">
        <v>0</v>
      </c>
      <c r="T13664" t="b">
        <v>0</v>
      </c>
      <c r="U13664" t="b">
        <v>1</v>
      </c>
      <c r="V13664">
        <v>24000</v>
      </c>
      <c r="W13664">
        <v>22400</v>
      </c>
      <c r="X13664">
        <v>2.42</v>
      </c>
      <c r="Y13664">
        <v>25000</v>
      </c>
      <c r="Z13664">
        <v>2.2400000000000002</v>
      </c>
    </row>
    <row r="13665" spans="1:26">
      <c r="A13665">
        <v>213372134</v>
      </c>
      <c r="B13665" t="s">
        <v>13052</v>
      </c>
      <c r="C13665" t="s">
        <v>3597</v>
      </c>
      <c r="D13665" t="s">
        <v>3637</v>
      </c>
      <c r="E13665" t="s">
        <v>3855</v>
      </c>
      <c r="F13665" t="s">
        <v>3600</v>
      </c>
      <c r="G13665">
        <v>213372134</v>
      </c>
      <c r="I13665" t="s">
        <v>3700</v>
      </c>
      <c r="J13665" t="s">
        <v>7262</v>
      </c>
      <c r="L13665" t="s">
        <v>13706</v>
      </c>
      <c r="M13665">
        <v>11</v>
      </c>
      <c r="N13665">
        <v>16</v>
      </c>
      <c r="O13665">
        <v>9.5</v>
      </c>
      <c r="P13665">
        <v>10.7</v>
      </c>
      <c r="Q13665">
        <v>16.5</v>
      </c>
      <c r="R13665">
        <v>9.5</v>
      </c>
      <c r="S13665" t="b">
        <v>0</v>
      </c>
      <c r="T13665" t="b">
        <v>0</v>
      </c>
      <c r="U13665" t="b">
        <v>1</v>
      </c>
      <c r="V13665">
        <v>24000</v>
      </c>
      <c r="W13665">
        <v>21000</v>
      </c>
      <c r="X13665">
        <v>2.58</v>
      </c>
      <c r="Y13665">
        <v>23000</v>
      </c>
      <c r="Z13665">
        <v>2.2799999999999998</v>
      </c>
    </row>
    <row r="13666" spans="1:26">
      <c r="A13666">
        <v>213372135</v>
      </c>
      <c r="B13666" t="s">
        <v>13052</v>
      </c>
      <c r="C13666" t="s">
        <v>3597</v>
      </c>
      <c r="D13666" t="s">
        <v>3637</v>
      </c>
      <c r="E13666" t="s">
        <v>3855</v>
      </c>
      <c r="F13666" t="s">
        <v>3600</v>
      </c>
      <c r="G13666">
        <v>213372135</v>
      </c>
      <c r="I13666" t="s">
        <v>3700</v>
      </c>
      <c r="J13666" t="s">
        <v>7265</v>
      </c>
      <c r="L13666" t="s">
        <v>13704</v>
      </c>
      <c r="M13666">
        <v>10.7</v>
      </c>
      <c r="N13666">
        <v>14.2</v>
      </c>
      <c r="O13666">
        <v>9.5</v>
      </c>
      <c r="P13666">
        <v>10.5</v>
      </c>
      <c r="Q13666">
        <v>15.5</v>
      </c>
      <c r="R13666">
        <v>9.6999999999999993</v>
      </c>
      <c r="S13666" t="b">
        <v>0</v>
      </c>
      <c r="T13666" t="b">
        <v>0</v>
      </c>
      <c r="U13666" t="b">
        <v>1</v>
      </c>
      <c r="V13666">
        <v>30000</v>
      </c>
      <c r="W13666">
        <v>22600</v>
      </c>
      <c r="X13666">
        <v>2.62</v>
      </c>
      <c r="Y13666">
        <v>26000</v>
      </c>
      <c r="Z13666">
        <v>2.2799999999999998</v>
      </c>
    </row>
    <row r="13667" spans="1:26">
      <c r="A13667">
        <v>213372136</v>
      </c>
      <c r="B13667" t="s">
        <v>13052</v>
      </c>
      <c r="C13667" t="s">
        <v>3597</v>
      </c>
      <c r="D13667" t="s">
        <v>3637</v>
      </c>
      <c r="E13667" t="s">
        <v>3855</v>
      </c>
      <c r="F13667" t="s">
        <v>3600</v>
      </c>
      <c r="G13667">
        <v>213372136</v>
      </c>
      <c r="I13667" t="s">
        <v>3700</v>
      </c>
      <c r="J13667" t="s">
        <v>7268</v>
      </c>
      <c r="L13667" t="s">
        <v>13705</v>
      </c>
      <c r="P13667">
        <v>10</v>
      </c>
      <c r="Q13667">
        <v>15.5</v>
      </c>
      <c r="R13667">
        <v>8.6</v>
      </c>
      <c r="S13667" t="b">
        <v>0</v>
      </c>
      <c r="T13667" t="b">
        <v>0</v>
      </c>
      <c r="U13667" t="b">
        <v>1</v>
      </c>
      <c r="V13667">
        <v>36000</v>
      </c>
      <c r="W13667">
        <v>27400</v>
      </c>
      <c r="X13667">
        <v>2.12</v>
      </c>
      <c r="Y13667">
        <v>38000</v>
      </c>
      <c r="Z13667">
        <v>1.9</v>
      </c>
    </row>
    <row r="13668" spans="1:26">
      <c r="A13668">
        <v>213372137</v>
      </c>
      <c r="B13668" t="s">
        <v>13052</v>
      </c>
      <c r="C13668" t="s">
        <v>3597</v>
      </c>
      <c r="D13668" t="s">
        <v>3637</v>
      </c>
      <c r="E13668" t="s">
        <v>3855</v>
      </c>
      <c r="F13668" t="s">
        <v>3600</v>
      </c>
      <c r="G13668">
        <v>213372137</v>
      </c>
      <c r="I13668" t="s">
        <v>3700</v>
      </c>
      <c r="J13668" t="s">
        <v>7268</v>
      </c>
      <c r="L13668" t="s">
        <v>13704</v>
      </c>
      <c r="M13668">
        <v>10.199999999999999</v>
      </c>
      <c r="N13668">
        <v>14.8</v>
      </c>
      <c r="O13668">
        <v>9.6</v>
      </c>
      <c r="P13668">
        <v>10</v>
      </c>
      <c r="Q13668">
        <v>15.2</v>
      </c>
      <c r="R13668">
        <v>10</v>
      </c>
      <c r="S13668" t="b">
        <v>0</v>
      </c>
      <c r="T13668" t="b">
        <v>0</v>
      </c>
      <c r="U13668" t="b">
        <v>1</v>
      </c>
      <c r="V13668">
        <v>35000</v>
      </c>
      <c r="W13668">
        <v>33000</v>
      </c>
      <c r="X13668">
        <v>2.4</v>
      </c>
      <c r="Y13668">
        <v>38000</v>
      </c>
      <c r="Z13668">
        <v>1.9</v>
      </c>
    </row>
    <row r="13669" spans="1:26">
      <c r="A13669">
        <v>213372138</v>
      </c>
      <c r="B13669" t="s">
        <v>13052</v>
      </c>
      <c r="C13669" t="s">
        <v>3597</v>
      </c>
      <c r="D13669" t="s">
        <v>3637</v>
      </c>
      <c r="E13669" t="s">
        <v>3855</v>
      </c>
      <c r="F13669" t="s">
        <v>3600</v>
      </c>
      <c r="G13669">
        <v>213372138</v>
      </c>
      <c r="I13669" t="s">
        <v>3700</v>
      </c>
      <c r="J13669" t="s">
        <v>7271</v>
      </c>
      <c r="L13669" t="s">
        <v>13703</v>
      </c>
      <c r="M13669">
        <v>9</v>
      </c>
      <c r="N13669">
        <v>14</v>
      </c>
      <c r="O13669">
        <v>10</v>
      </c>
      <c r="P13669">
        <v>8.6</v>
      </c>
      <c r="Q13669">
        <v>14.3</v>
      </c>
      <c r="R13669">
        <v>9</v>
      </c>
      <c r="S13669" t="b">
        <v>0</v>
      </c>
      <c r="T13669" t="b">
        <v>0</v>
      </c>
      <c r="U13669" t="b">
        <v>0</v>
      </c>
      <c r="V13669">
        <v>46000</v>
      </c>
      <c r="W13669">
        <v>32000</v>
      </c>
      <c r="X13669">
        <v>2.36</v>
      </c>
      <c r="Y13669">
        <v>45000</v>
      </c>
      <c r="Z13669">
        <v>2.11</v>
      </c>
    </row>
    <row r="13670" spans="1:26">
      <c r="A13670">
        <v>213372139</v>
      </c>
      <c r="B13670" t="s">
        <v>13052</v>
      </c>
      <c r="C13670" t="s">
        <v>3597</v>
      </c>
      <c r="D13670" t="s">
        <v>3637</v>
      </c>
      <c r="E13670" t="s">
        <v>3855</v>
      </c>
      <c r="F13670" t="s">
        <v>3600</v>
      </c>
      <c r="G13670">
        <v>213372139</v>
      </c>
      <c r="I13670" t="s">
        <v>3700</v>
      </c>
      <c r="J13670" t="s">
        <v>13210</v>
      </c>
      <c r="L13670" t="s">
        <v>13702</v>
      </c>
      <c r="P13670">
        <v>8.6</v>
      </c>
      <c r="Q13670">
        <v>14.5</v>
      </c>
      <c r="R13670">
        <v>8.6</v>
      </c>
      <c r="S13670" t="b">
        <v>0</v>
      </c>
      <c r="T13670" t="b">
        <v>0</v>
      </c>
      <c r="U13670" t="b">
        <v>0</v>
      </c>
      <c r="V13670">
        <v>53000</v>
      </c>
      <c r="W13670">
        <v>37000</v>
      </c>
      <c r="X13670">
        <v>2.2599999999999998</v>
      </c>
      <c r="Y13670">
        <v>38000</v>
      </c>
      <c r="Z13670">
        <v>2.2599999999999998</v>
      </c>
    </row>
    <row r="13671" spans="1:26">
      <c r="A13671">
        <v>213372140</v>
      </c>
      <c r="B13671" t="s">
        <v>13052</v>
      </c>
      <c r="C13671" t="s">
        <v>3597</v>
      </c>
      <c r="D13671" t="s">
        <v>3637</v>
      </c>
      <c r="E13671" t="s">
        <v>3858</v>
      </c>
      <c r="F13671" t="s">
        <v>3600</v>
      </c>
      <c r="G13671">
        <v>213372140</v>
      </c>
      <c r="I13671" t="s">
        <v>3700</v>
      </c>
      <c r="J13671" t="s">
        <v>7259</v>
      </c>
      <c r="L13671" t="s">
        <v>13706</v>
      </c>
      <c r="M13671">
        <v>11.6</v>
      </c>
      <c r="N13671">
        <v>15.6</v>
      </c>
      <c r="O13671">
        <v>8.8000000000000007</v>
      </c>
      <c r="P13671">
        <v>11.7</v>
      </c>
      <c r="Q13671">
        <v>16.100000000000001</v>
      </c>
      <c r="R13671">
        <v>9.5</v>
      </c>
      <c r="S13671" t="b">
        <v>0</v>
      </c>
      <c r="T13671" t="b">
        <v>0</v>
      </c>
      <c r="U13671" t="b">
        <v>1</v>
      </c>
      <c r="V13671">
        <v>18000</v>
      </c>
      <c r="W13671">
        <v>14700</v>
      </c>
      <c r="X13671">
        <v>2.6</v>
      </c>
      <c r="Y13671">
        <v>17400</v>
      </c>
      <c r="Z13671">
        <v>2.42</v>
      </c>
    </row>
    <row r="13672" spans="1:26">
      <c r="A13672">
        <v>213372141</v>
      </c>
      <c r="B13672" t="s">
        <v>13052</v>
      </c>
      <c r="C13672" t="s">
        <v>3597</v>
      </c>
      <c r="D13672" t="s">
        <v>3637</v>
      </c>
      <c r="E13672" t="s">
        <v>3858</v>
      </c>
      <c r="F13672" t="s">
        <v>3600</v>
      </c>
      <c r="G13672">
        <v>213372141</v>
      </c>
      <c r="I13672" t="s">
        <v>3700</v>
      </c>
      <c r="J13672" t="s">
        <v>7262</v>
      </c>
      <c r="L13672" t="s">
        <v>13707</v>
      </c>
      <c r="P13672">
        <v>10.7</v>
      </c>
      <c r="Q13672">
        <v>16.100000000000001</v>
      </c>
      <c r="R13672">
        <v>9.8000000000000007</v>
      </c>
      <c r="S13672" t="b">
        <v>0</v>
      </c>
      <c r="T13672" t="b">
        <v>0</v>
      </c>
      <c r="U13672" t="b">
        <v>1</v>
      </c>
      <c r="V13672">
        <v>24000</v>
      </c>
      <c r="W13672">
        <v>22400</v>
      </c>
      <c r="X13672">
        <v>2.42</v>
      </c>
      <c r="Y13672">
        <v>25000</v>
      </c>
      <c r="Z13672">
        <v>2.2400000000000002</v>
      </c>
    </row>
    <row r="13673" spans="1:26">
      <c r="A13673">
        <v>213372142</v>
      </c>
      <c r="B13673" t="s">
        <v>13052</v>
      </c>
      <c r="C13673" t="s">
        <v>3597</v>
      </c>
      <c r="D13673" t="s">
        <v>3637</v>
      </c>
      <c r="E13673" t="s">
        <v>3858</v>
      </c>
      <c r="F13673" t="s">
        <v>3600</v>
      </c>
      <c r="G13673">
        <v>213372142</v>
      </c>
      <c r="I13673" t="s">
        <v>3700</v>
      </c>
      <c r="J13673" t="s">
        <v>7262</v>
      </c>
      <c r="L13673" t="s">
        <v>13706</v>
      </c>
      <c r="M13673">
        <v>11</v>
      </c>
      <c r="N13673">
        <v>16</v>
      </c>
      <c r="O13673">
        <v>9.5</v>
      </c>
      <c r="P13673">
        <v>10.7</v>
      </c>
      <c r="Q13673">
        <v>16.5</v>
      </c>
      <c r="R13673">
        <v>9.5</v>
      </c>
      <c r="S13673" t="b">
        <v>0</v>
      </c>
      <c r="T13673" t="b">
        <v>0</v>
      </c>
      <c r="U13673" t="b">
        <v>1</v>
      </c>
      <c r="V13673">
        <v>24000</v>
      </c>
      <c r="W13673">
        <v>21000</v>
      </c>
      <c r="X13673">
        <v>2.58</v>
      </c>
      <c r="Y13673">
        <v>23000</v>
      </c>
      <c r="Z13673">
        <v>2.2799999999999998</v>
      </c>
    </row>
    <row r="13674" spans="1:26">
      <c r="A13674">
        <v>213372143</v>
      </c>
      <c r="B13674" t="s">
        <v>13052</v>
      </c>
      <c r="C13674" t="s">
        <v>3597</v>
      </c>
      <c r="D13674" t="s">
        <v>3637</v>
      </c>
      <c r="E13674" t="s">
        <v>3858</v>
      </c>
      <c r="F13674" t="s">
        <v>3600</v>
      </c>
      <c r="G13674">
        <v>213372143</v>
      </c>
      <c r="I13674" t="s">
        <v>3700</v>
      </c>
      <c r="J13674" t="s">
        <v>7265</v>
      </c>
      <c r="L13674" t="s">
        <v>13704</v>
      </c>
      <c r="M13674">
        <v>10.7</v>
      </c>
      <c r="N13674">
        <v>14.2</v>
      </c>
      <c r="O13674">
        <v>9.5</v>
      </c>
      <c r="P13674">
        <v>10.5</v>
      </c>
      <c r="Q13674">
        <v>15.5</v>
      </c>
      <c r="R13674">
        <v>9.6999999999999993</v>
      </c>
      <c r="S13674" t="b">
        <v>0</v>
      </c>
      <c r="T13674" t="b">
        <v>0</v>
      </c>
      <c r="U13674" t="b">
        <v>1</v>
      </c>
      <c r="V13674">
        <v>30000</v>
      </c>
      <c r="W13674">
        <v>22600</v>
      </c>
      <c r="X13674">
        <v>2.62</v>
      </c>
      <c r="Y13674">
        <v>26000</v>
      </c>
      <c r="Z13674">
        <v>2.2799999999999998</v>
      </c>
    </row>
    <row r="13675" spans="1:26">
      <c r="A13675">
        <v>213372144</v>
      </c>
      <c r="B13675" t="s">
        <v>13052</v>
      </c>
      <c r="C13675" t="s">
        <v>3597</v>
      </c>
      <c r="D13675" t="s">
        <v>3637</v>
      </c>
      <c r="E13675" t="s">
        <v>3858</v>
      </c>
      <c r="F13675" t="s">
        <v>3600</v>
      </c>
      <c r="G13675">
        <v>213372144</v>
      </c>
      <c r="I13675" t="s">
        <v>3700</v>
      </c>
      <c r="J13675" t="s">
        <v>7268</v>
      </c>
      <c r="L13675" t="s">
        <v>13705</v>
      </c>
      <c r="P13675">
        <v>10</v>
      </c>
      <c r="Q13675">
        <v>15.5</v>
      </c>
      <c r="R13675">
        <v>8.6</v>
      </c>
      <c r="S13675" t="b">
        <v>0</v>
      </c>
      <c r="T13675" t="b">
        <v>0</v>
      </c>
      <c r="U13675" t="b">
        <v>1</v>
      </c>
      <c r="V13675">
        <v>36000</v>
      </c>
      <c r="W13675">
        <v>27400</v>
      </c>
      <c r="X13675">
        <v>2.12</v>
      </c>
      <c r="Y13675">
        <v>38000</v>
      </c>
      <c r="Z13675">
        <v>1.9</v>
      </c>
    </row>
    <row r="13676" spans="1:26">
      <c r="A13676">
        <v>213372145</v>
      </c>
      <c r="B13676" t="s">
        <v>13052</v>
      </c>
      <c r="C13676" t="s">
        <v>3597</v>
      </c>
      <c r="D13676" t="s">
        <v>3637</v>
      </c>
      <c r="E13676" t="s">
        <v>3858</v>
      </c>
      <c r="F13676" t="s">
        <v>3600</v>
      </c>
      <c r="G13676">
        <v>213372145</v>
      </c>
      <c r="I13676" t="s">
        <v>3700</v>
      </c>
      <c r="J13676" t="s">
        <v>7268</v>
      </c>
      <c r="L13676" t="s">
        <v>13704</v>
      </c>
      <c r="M13676">
        <v>10.199999999999999</v>
      </c>
      <c r="N13676">
        <v>14.8</v>
      </c>
      <c r="O13676">
        <v>9.6</v>
      </c>
      <c r="P13676">
        <v>10</v>
      </c>
      <c r="Q13676">
        <v>15.2</v>
      </c>
      <c r="R13676">
        <v>10</v>
      </c>
      <c r="S13676" t="b">
        <v>0</v>
      </c>
      <c r="T13676" t="b">
        <v>0</v>
      </c>
      <c r="U13676" t="b">
        <v>1</v>
      </c>
      <c r="V13676">
        <v>35000</v>
      </c>
      <c r="W13676">
        <v>33000</v>
      </c>
      <c r="X13676">
        <v>2.4</v>
      </c>
      <c r="Y13676">
        <v>38000</v>
      </c>
      <c r="Z13676">
        <v>1.9</v>
      </c>
    </row>
    <row r="13677" spans="1:26">
      <c r="A13677">
        <v>213372146</v>
      </c>
      <c r="B13677" t="s">
        <v>13052</v>
      </c>
      <c r="C13677" t="s">
        <v>3597</v>
      </c>
      <c r="D13677" t="s">
        <v>3637</v>
      </c>
      <c r="E13677" t="s">
        <v>3858</v>
      </c>
      <c r="F13677" t="s">
        <v>3600</v>
      </c>
      <c r="G13677">
        <v>213372146</v>
      </c>
      <c r="I13677" t="s">
        <v>3700</v>
      </c>
      <c r="J13677" t="s">
        <v>7271</v>
      </c>
      <c r="L13677" t="s">
        <v>13703</v>
      </c>
      <c r="M13677">
        <v>9</v>
      </c>
      <c r="N13677">
        <v>14</v>
      </c>
      <c r="O13677">
        <v>10</v>
      </c>
      <c r="P13677">
        <v>8.6</v>
      </c>
      <c r="Q13677">
        <v>14.3</v>
      </c>
      <c r="R13677">
        <v>9</v>
      </c>
      <c r="S13677" t="b">
        <v>0</v>
      </c>
      <c r="T13677" t="b">
        <v>0</v>
      </c>
      <c r="U13677" t="b">
        <v>0</v>
      </c>
      <c r="V13677">
        <v>46000</v>
      </c>
      <c r="W13677">
        <v>32000</v>
      </c>
      <c r="X13677">
        <v>2.36</v>
      </c>
      <c r="Y13677">
        <v>45000</v>
      </c>
      <c r="Z13677">
        <v>2.11</v>
      </c>
    </row>
    <row r="13678" spans="1:26">
      <c r="A13678">
        <v>213372147</v>
      </c>
      <c r="B13678" t="s">
        <v>13052</v>
      </c>
      <c r="C13678" t="s">
        <v>3597</v>
      </c>
      <c r="D13678" t="s">
        <v>3637</v>
      </c>
      <c r="E13678" t="s">
        <v>3858</v>
      </c>
      <c r="F13678" t="s">
        <v>3600</v>
      </c>
      <c r="G13678">
        <v>213372147</v>
      </c>
      <c r="I13678" t="s">
        <v>3700</v>
      </c>
      <c r="J13678" t="s">
        <v>13210</v>
      </c>
      <c r="L13678" t="s">
        <v>13702</v>
      </c>
      <c r="P13678">
        <v>8.6</v>
      </c>
      <c r="Q13678">
        <v>14.5</v>
      </c>
      <c r="R13678">
        <v>8.6</v>
      </c>
      <c r="S13678" t="b">
        <v>0</v>
      </c>
      <c r="T13678" t="b">
        <v>0</v>
      </c>
      <c r="U13678" t="b">
        <v>0</v>
      </c>
      <c r="V13678">
        <v>53000</v>
      </c>
      <c r="W13678">
        <v>37000</v>
      </c>
      <c r="X13678">
        <v>2.2599999999999998</v>
      </c>
      <c r="Y13678">
        <v>38000</v>
      </c>
      <c r="Z13678">
        <v>2.2599999999999998</v>
      </c>
    </row>
    <row r="13679" spans="1:26">
      <c r="A13679">
        <v>213372148</v>
      </c>
      <c r="B13679" t="s">
        <v>13052</v>
      </c>
      <c r="C13679" t="s">
        <v>3597</v>
      </c>
      <c r="D13679" t="s">
        <v>3637</v>
      </c>
      <c r="E13679" t="s">
        <v>3857</v>
      </c>
      <c r="F13679" t="s">
        <v>3600</v>
      </c>
      <c r="G13679">
        <v>213372148</v>
      </c>
      <c r="I13679" t="s">
        <v>3700</v>
      </c>
      <c r="J13679" t="s">
        <v>7259</v>
      </c>
      <c r="L13679" t="s">
        <v>13706</v>
      </c>
      <c r="M13679">
        <v>11.6</v>
      </c>
      <c r="N13679">
        <v>15.6</v>
      </c>
      <c r="O13679">
        <v>8.8000000000000007</v>
      </c>
      <c r="P13679">
        <v>11.7</v>
      </c>
      <c r="Q13679">
        <v>16.100000000000001</v>
      </c>
      <c r="R13679">
        <v>9.5</v>
      </c>
      <c r="S13679" t="b">
        <v>0</v>
      </c>
      <c r="T13679" t="b">
        <v>0</v>
      </c>
      <c r="U13679" t="b">
        <v>1</v>
      </c>
      <c r="V13679">
        <v>18000</v>
      </c>
      <c r="W13679">
        <v>14700</v>
      </c>
      <c r="X13679">
        <v>2.6</v>
      </c>
      <c r="Y13679">
        <v>17400</v>
      </c>
      <c r="Z13679">
        <v>2.42</v>
      </c>
    </row>
    <row r="13680" spans="1:26">
      <c r="A13680">
        <v>213372149</v>
      </c>
      <c r="B13680" t="s">
        <v>13052</v>
      </c>
      <c r="C13680" t="s">
        <v>3597</v>
      </c>
      <c r="D13680" t="s">
        <v>3637</v>
      </c>
      <c r="E13680" t="s">
        <v>3857</v>
      </c>
      <c r="F13680" t="s">
        <v>3600</v>
      </c>
      <c r="G13680">
        <v>213372149</v>
      </c>
      <c r="I13680" t="s">
        <v>3700</v>
      </c>
      <c r="J13680" t="s">
        <v>7262</v>
      </c>
      <c r="L13680" t="s">
        <v>13707</v>
      </c>
      <c r="P13680">
        <v>10.7</v>
      </c>
      <c r="Q13680">
        <v>16.100000000000001</v>
      </c>
      <c r="R13680">
        <v>9.8000000000000007</v>
      </c>
      <c r="S13680" t="b">
        <v>0</v>
      </c>
      <c r="T13680" t="b">
        <v>0</v>
      </c>
      <c r="U13680" t="b">
        <v>1</v>
      </c>
      <c r="V13680">
        <v>24000</v>
      </c>
      <c r="W13680">
        <v>22400</v>
      </c>
      <c r="X13680">
        <v>2.42</v>
      </c>
      <c r="Y13680">
        <v>25000</v>
      </c>
      <c r="Z13680">
        <v>2.2400000000000002</v>
      </c>
    </row>
    <row r="13681" spans="1:26">
      <c r="A13681">
        <v>213372150</v>
      </c>
      <c r="B13681" t="s">
        <v>13052</v>
      </c>
      <c r="C13681" t="s">
        <v>3597</v>
      </c>
      <c r="D13681" t="s">
        <v>3637</v>
      </c>
      <c r="E13681" t="s">
        <v>3857</v>
      </c>
      <c r="F13681" t="s">
        <v>3600</v>
      </c>
      <c r="G13681">
        <v>213372150</v>
      </c>
      <c r="I13681" t="s">
        <v>3700</v>
      </c>
      <c r="J13681" t="s">
        <v>7262</v>
      </c>
      <c r="L13681" t="s">
        <v>13706</v>
      </c>
      <c r="M13681">
        <v>11</v>
      </c>
      <c r="N13681">
        <v>16</v>
      </c>
      <c r="O13681">
        <v>9.5</v>
      </c>
      <c r="P13681">
        <v>10.7</v>
      </c>
      <c r="Q13681">
        <v>16.5</v>
      </c>
      <c r="R13681">
        <v>9.5</v>
      </c>
      <c r="S13681" t="b">
        <v>0</v>
      </c>
      <c r="T13681" t="b">
        <v>0</v>
      </c>
      <c r="U13681" t="b">
        <v>1</v>
      </c>
      <c r="V13681">
        <v>24000</v>
      </c>
      <c r="W13681">
        <v>21000</v>
      </c>
      <c r="X13681">
        <v>2.58</v>
      </c>
      <c r="Y13681">
        <v>23000</v>
      </c>
      <c r="Z13681">
        <v>2.2799999999999998</v>
      </c>
    </row>
    <row r="13682" spans="1:26">
      <c r="A13682">
        <v>213372151</v>
      </c>
      <c r="B13682" t="s">
        <v>13052</v>
      </c>
      <c r="C13682" t="s">
        <v>3597</v>
      </c>
      <c r="D13682" t="s">
        <v>3637</v>
      </c>
      <c r="E13682" t="s">
        <v>3857</v>
      </c>
      <c r="F13682" t="s">
        <v>3600</v>
      </c>
      <c r="G13682">
        <v>213372151</v>
      </c>
      <c r="I13682" t="s">
        <v>3700</v>
      </c>
      <c r="J13682" t="s">
        <v>7265</v>
      </c>
      <c r="L13682" t="s">
        <v>13704</v>
      </c>
      <c r="M13682">
        <v>10.7</v>
      </c>
      <c r="N13682">
        <v>14.2</v>
      </c>
      <c r="O13682">
        <v>9.5</v>
      </c>
      <c r="P13682">
        <v>10.5</v>
      </c>
      <c r="Q13682">
        <v>15.5</v>
      </c>
      <c r="R13682">
        <v>9.6999999999999993</v>
      </c>
      <c r="S13682" t="b">
        <v>0</v>
      </c>
      <c r="T13682" t="b">
        <v>0</v>
      </c>
      <c r="U13682" t="b">
        <v>1</v>
      </c>
      <c r="V13682">
        <v>30000</v>
      </c>
      <c r="W13682">
        <v>22600</v>
      </c>
      <c r="X13682">
        <v>2.62</v>
      </c>
      <c r="Y13682">
        <v>26000</v>
      </c>
      <c r="Z13682">
        <v>2.2799999999999998</v>
      </c>
    </row>
    <row r="13683" spans="1:26">
      <c r="A13683">
        <v>213372152</v>
      </c>
      <c r="B13683" t="s">
        <v>13052</v>
      </c>
      <c r="C13683" t="s">
        <v>3597</v>
      </c>
      <c r="D13683" t="s">
        <v>3637</v>
      </c>
      <c r="E13683" t="s">
        <v>3857</v>
      </c>
      <c r="F13683" t="s">
        <v>3600</v>
      </c>
      <c r="G13683">
        <v>213372152</v>
      </c>
      <c r="I13683" t="s">
        <v>3700</v>
      </c>
      <c r="J13683" t="s">
        <v>7268</v>
      </c>
      <c r="L13683" t="s">
        <v>13705</v>
      </c>
      <c r="P13683">
        <v>10</v>
      </c>
      <c r="Q13683">
        <v>15.5</v>
      </c>
      <c r="R13683">
        <v>8.6</v>
      </c>
      <c r="S13683" t="b">
        <v>0</v>
      </c>
      <c r="T13683" t="b">
        <v>0</v>
      </c>
      <c r="U13683" t="b">
        <v>1</v>
      </c>
      <c r="V13683">
        <v>36000</v>
      </c>
      <c r="W13683">
        <v>27400</v>
      </c>
      <c r="X13683">
        <v>2.12</v>
      </c>
      <c r="Y13683">
        <v>38000</v>
      </c>
      <c r="Z13683">
        <v>1.9</v>
      </c>
    </row>
    <row r="13684" spans="1:26">
      <c r="A13684">
        <v>213372153</v>
      </c>
      <c r="B13684" t="s">
        <v>13052</v>
      </c>
      <c r="C13684" t="s">
        <v>3597</v>
      </c>
      <c r="D13684" t="s">
        <v>3637</v>
      </c>
      <c r="E13684" t="s">
        <v>3857</v>
      </c>
      <c r="F13684" t="s">
        <v>3600</v>
      </c>
      <c r="G13684">
        <v>213372153</v>
      </c>
      <c r="I13684" t="s">
        <v>3700</v>
      </c>
      <c r="J13684" t="s">
        <v>7268</v>
      </c>
      <c r="L13684" t="s">
        <v>13704</v>
      </c>
      <c r="M13684">
        <v>10.199999999999999</v>
      </c>
      <c r="N13684">
        <v>14.8</v>
      </c>
      <c r="O13684">
        <v>9.6</v>
      </c>
      <c r="P13684">
        <v>10</v>
      </c>
      <c r="Q13684">
        <v>15.2</v>
      </c>
      <c r="R13684">
        <v>10</v>
      </c>
      <c r="S13684" t="b">
        <v>0</v>
      </c>
      <c r="T13684" t="b">
        <v>0</v>
      </c>
      <c r="U13684" t="b">
        <v>1</v>
      </c>
      <c r="V13684">
        <v>35000</v>
      </c>
      <c r="W13684">
        <v>33000</v>
      </c>
      <c r="X13684">
        <v>2.4</v>
      </c>
      <c r="Y13684">
        <v>38000</v>
      </c>
      <c r="Z13684">
        <v>1.9</v>
      </c>
    </row>
    <row r="13685" spans="1:26">
      <c r="A13685">
        <v>213372154</v>
      </c>
      <c r="B13685" t="s">
        <v>13052</v>
      </c>
      <c r="C13685" t="s">
        <v>3597</v>
      </c>
      <c r="D13685" t="s">
        <v>3637</v>
      </c>
      <c r="E13685" t="s">
        <v>3857</v>
      </c>
      <c r="F13685" t="s">
        <v>3600</v>
      </c>
      <c r="G13685">
        <v>213372154</v>
      </c>
      <c r="I13685" t="s">
        <v>3700</v>
      </c>
      <c r="J13685" t="s">
        <v>7271</v>
      </c>
      <c r="L13685" t="s">
        <v>13703</v>
      </c>
      <c r="M13685">
        <v>9</v>
      </c>
      <c r="N13685">
        <v>14</v>
      </c>
      <c r="O13685">
        <v>10</v>
      </c>
      <c r="P13685">
        <v>8.6</v>
      </c>
      <c r="Q13685">
        <v>14.3</v>
      </c>
      <c r="R13685">
        <v>9</v>
      </c>
      <c r="S13685" t="b">
        <v>0</v>
      </c>
      <c r="T13685" t="b">
        <v>0</v>
      </c>
      <c r="U13685" t="b">
        <v>0</v>
      </c>
      <c r="V13685">
        <v>46000</v>
      </c>
      <c r="W13685">
        <v>32000</v>
      </c>
      <c r="X13685">
        <v>2.36</v>
      </c>
      <c r="Y13685">
        <v>45000</v>
      </c>
      <c r="Z13685">
        <v>2.11</v>
      </c>
    </row>
    <row r="13686" spans="1:26">
      <c r="A13686">
        <v>213372155</v>
      </c>
      <c r="B13686" t="s">
        <v>13052</v>
      </c>
      <c r="C13686" t="s">
        <v>3597</v>
      </c>
      <c r="D13686" t="s">
        <v>3637</v>
      </c>
      <c r="E13686" t="s">
        <v>3857</v>
      </c>
      <c r="F13686" t="s">
        <v>3600</v>
      </c>
      <c r="G13686">
        <v>213372155</v>
      </c>
      <c r="I13686" t="s">
        <v>3700</v>
      </c>
      <c r="J13686" t="s">
        <v>13210</v>
      </c>
      <c r="L13686" t="s">
        <v>13702</v>
      </c>
      <c r="P13686">
        <v>8.6</v>
      </c>
      <c r="Q13686">
        <v>14.5</v>
      </c>
      <c r="R13686">
        <v>8.6</v>
      </c>
      <c r="S13686" t="b">
        <v>0</v>
      </c>
      <c r="T13686" t="b">
        <v>0</v>
      </c>
      <c r="U13686" t="b">
        <v>0</v>
      </c>
      <c r="V13686">
        <v>53000</v>
      </c>
      <c r="W13686">
        <v>37000</v>
      </c>
      <c r="X13686">
        <v>2.2599999999999998</v>
      </c>
      <c r="Y13686">
        <v>38000</v>
      </c>
      <c r="Z13686">
        <v>2.2599999999999998</v>
      </c>
    </row>
    <row r="13687" spans="1:26">
      <c r="A13687">
        <v>213372156</v>
      </c>
      <c r="B13687" t="s">
        <v>13052</v>
      </c>
      <c r="C13687" t="s">
        <v>3597</v>
      </c>
      <c r="D13687" t="s">
        <v>3637</v>
      </c>
      <c r="E13687" t="s">
        <v>3859</v>
      </c>
      <c r="F13687" t="s">
        <v>3600</v>
      </c>
      <c r="G13687">
        <v>213372156</v>
      </c>
      <c r="I13687" t="s">
        <v>3700</v>
      </c>
      <c r="J13687" t="s">
        <v>7259</v>
      </c>
      <c r="L13687" t="s">
        <v>13706</v>
      </c>
      <c r="M13687">
        <v>11.6</v>
      </c>
      <c r="N13687">
        <v>15.6</v>
      </c>
      <c r="O13687">
        <v>8.8000000000000007</v>
      </c>
      <c r="P13687">
        <v>11.7</v>
      </c>
      <c r="Q13687">
        <v>16.100000000000001</v>
      </c>
      <c r="R13687">
        <v>9.5</v>
      </c>
      <c r="S13687" t="b">
        <v>0</v>
      </c>
      <c r="T13687" t="b">
        <v>0</v>
      </c>
      <c r="U13687" t="b">
        <v>1</v>
      </c>
      <c r="V13687">
        <v>18000</v>
      </c>
      <c r="W13687">
        <v>14700</v>
      </c>
      <c r="X13687">
        <v>2.6</v>
      </c>
      <c r="Y13687">
        <v>17400</v>
      </c>
      <c r="Z13687">
        <v>2.42</v>
      </c>
    </row>
    <row r="13688" spans="1:26">
      <c r="A13688">
        <v>213372157</v>
      </c>
      <c r="B13688" t="s">
        <v>13052</v>
      </c>
      <c r="C13688" t="s">
        <v>3597</v>
      </c>
      <c r="D13688" t="s">
        <v>3637</v>
      </c>
      <c r="E13688" t="s">
        <v>3859</v>
      </c>
      <c r="F13688" t="s">
        <v>3600</v>
      </c>
      <c r="G13688">
        <v>213372157</v>
      </c>
      <c r="I13688" t="s">
        <v>3700</v>
      </c>
      <c r="J13688" t="s">
        <v>7262</v>
      </c>
      <c r="L13688" t="s">
        <v>13707</v>
      </c>
      <c r="P13688">
        <v>10.7</v>
      </c>
      <c r="Q13688">
        <v>16.100000000000001</v>
      </c>
      <c r="R13688">
        <v>9.8000000000000007</v>
      </c>
      <c r="S13688" t="b">
        <v>0</v>
      </c>
      <c r="T13688" t="b">
        <v>0</v>
      </c>
      <c r="U13688" t="b">
        <v>1</v>
      </c>
      <c r="V13688">
        <v>24000</v>
      </c>
      <c r="W13688">
        <v>22400</v>
      </c>
      <c r="X13688">
        <v>2.42</v>
      </c>
      <c r="Y13688">
        <v>25000</v>
      </c>
      <c r="Z13688">
        <v>2.2400000000000002</v>
      </c>
    </row>
    <row r="13689" spans="1:26">
      <c r="A13689">
        <v>213372158</v>
      </c>
      <c r="B13689" t="s">
        <v>13052</v>
      </c>
      <c r="C13689" t="s">
        <v>3597</v>
      </c>
      <c r="D13689" t="s">
        <v>3637</v>
      </c>
      <c r="E13689" t="s">
        <v>3859</v>
      </c>
      <c r="F13689" t="s">
        <v>3600</v>
      </c>
      <c r="G13689">
        <v>213372158</v>
      </c>
      <c r="I13689" t="s">
        <v>3700</v>
      </c>
      <c r="J13689" t="s">
        <v>7262</v>
      </c>
      <c r="L13689" t="s">
        <v>13706</v>
      </c>
      <c r="M13689">
        <v>11</v>
      </c>
      <c r="N13689">
        <v>16</v>
      </c>
      <c r="O13689">
        <v>9.5</v>
      </c>
      <c r="P13689">
        <v>10.7</v>
      </c>
      <c r="Q13689">
        <v>16.5</v>
      </c>
      <c r="R13689">
        <v>9.5</v>
      </c>
      <c r="S13689" t="b">
        <v>0</v>
      </c>
      <c r="T13689" t="b">
        <v>0</v>
      </c>
      <c r="U13689" t="b">
        <v>1</v>
      </c>
      <c r="V13689">
        <v>24000</v>
      </c>
      <c r="W13689">
        <v>21000</v>
      </c>
      <c r="X13689">
        <v>2.58</v>
      </c>
      <c r="Y13689">
        <v>23000</v>
      </c>
      <c r="Z13689">
        <v>2.2799999999999998</v>
      </c>
    </row>
    <row r="13690" spans="1:26">
      <c r="A13690">
        <v>213372159</v>
      </c>
      <c r="B13690" t="s">
        <v>13052</v>
      </c>
      <c r="C13690" t="s">
        <v>3597</v>
      </c>
      <c r="D13690" t="s">
        <v>3637</v>
      </c>
      <c r="E13690" t="s">
        <v>3859</v>
      </c>
      <c r="F13690" t="s">
        <v>3600</v>
      </c>
      <c r="G13690">
        <v>213372159</v>
      </c>
      <c r="I13690" t="s">
        <v>3700</v>
      </c>
      <c r="J13690" t="s">
        <v>7265</v>
      </c>
      <c r="L13690" t="s">
        <v>13704</v>
      </c>
      <c r="M13690">
        <v>10.7</v>
      </c>
      <c r="N13690">
        <v>14.2</v>
      </c>
      <c r="O13690">
        <v>9.5</v>
      </c>
      <c r="P13690">
        <v>10.5</v>
      </c>
      <c r="Q13690">
        <v>15.5</v>
      </c>
      <c r="R13690">
        <v>9.6999999999999993</v>
      </c>
      <c r="S13690" t="b">
        <v>0</v>
      </c>
      <c r="T13690" t="b">
        <v>0</v>
      </c>
      <c r="U13690" t="b">
        <v>1</v>
      </c>
      <c r="V13690">
        <v>30000</v>
      </c>
      <c r="W13690">
        <v>22600</v>
      </c>
      <c r="X13690">
        <v>2.62</v>
      </c>
      <c r="Y13690">
        <v>26000</v>
      </c>
      <c r="Z13690">
        <v>2.2799999999999998</v>
      </c>
    </row>
    <row r="13691" spans="1:26">
      <c r="A13691">
        <v>213372160</v>
      </c>
      <c r="B13691" t="s">
        <v>13052</v>
      </c>
      <c r="C13691" t="s">
        <v>3597</v>
      </c>
      <c r="D13691" t="s">
        <v>3637</v>
      </c>
      <c r="E13691" t="s">
        <v>3859</v>
      </c>
      <c r="F13691" t="s">
        <v>3600</v>
      </c>
      <c r="G13691">
        <v>213372160</v>
      </c>
      <c r="I13691" t="s">
        <v>3700</v>
      </c>
      <c r="J13691" t="s">
        <v>7268</v>
      </c>
      <c r="L13691" t="s">
        <v>13705</v>
      </c>
      <c r="P13691">
        <v>10</v>
      </c>
      <c r="Q13691">
        <v>15.5</v>
      </c>
      <c r="R13691">
        <v>8.6</v>
      </c>
      <c r="S13691" t="b">
        <v>0</v>
      </c>
      <c r="T13691" t="b">
        <v>0</v>
      </c>
      <c r="U13691" t="b">
        <v>1</v>
      </c>
      <c r="V13691">
        <v>36000</v>
      </c>
      <c r="W13691">
        <v>27400</v>
      </c>
      <c r="X13691">
        <v>2.12</v>
      </c>
      <c r="Y13691">
        <v>38000</v>
      </c>
      <c r="Z13691">
        <v>1.9</v>
      </c>
    </row>
    <row r="13692" spans="1:26">
      <c r="A13692">
        <v>213372161</v>
      </c>
      <c r="B13692" t="s">
        <v>13052</v>
      </c>
      <c r="C13692" t="s">
        <v>3597</v>
      </c>
      <c r="D13692" t="s">
        <v>3637</v>
      </c>
      <c r="E13692" t="s">
        <v>3859</v>
      </c>
      <c r="F13692" t="s">
        <v>3600</v>
      </c>
      <c r="G13692">
        <v>213372161</v>
      </c>
      <c r="I13692" t="s">
        <v>3700</v>
      </c>
      <c r="J13692" t="s">
        <v>7268</v>
      </c>
      <c r="L13692" t="s">
        <v>13704</v>
      </c>
      <c r="M13692">
        <v>10.199999999999999</v>
      </c>
      <c r="N13692">
        <v>14.8</v>
      </c>
      <c r="O13692">
        <v>9.6</v>
      </c>
      <c r="P13692">
        <v>10</v>
      </c>
      <c r="Q13692">
        <v>15.2</v>
      </c>
      <c r="R13692">
        <v>10</v>
      </c>
      <c r="S13692" t="b">
        <v>0</v>
      </c>
      <c r="T13692" t="b">
        <v>0</v>
      </c>
      <c r="U13692" t="b">
        <v>1</v>
      </c>
      <c r="V13692">
        <v>35000</v>
      </c>
      <c r="W13692">
        <v>33000</v>
      </c>
      <c r="X13692">
        <v>2.4</v>
      </c>
      <c r="Y13692">
        <v>38000</v>
      </c>
      <c r="Z13692">
        <v>1.9</v>
      </c>
    </row>
    <row r="13693" spans="1:26">
      <c r="A13693">
        <v>213372162</v>
      </c>
      <c r="B13693" t="s">
        <v>13052</v>
      </c>
      <c r="C13693" t="s">
        <v>3597</v>
      </c>
      <c r="D13693" t="s">
        <v>3637</v>
      </c>
      <c r="E13693" t="s">
        <v>3859</v>
      </c>
      <c r="F13693" t="s">
        <v>3600</v>
      </c>
      <c r="G13693">
        <v>213372162</v>
      </c>
      <c r="I13693" t="s">
        <v>3700</v>
      </c>
      <c r="J13693" t="s">
        <v>7271</v>
      </c>
      <c r="L13693" t="s">
        <v>13703</v>
      </c>
      <c r="M13693">
        <v>9</v>
      </c>
      <c r="N13693">
        <v>14</v>
      </c>
      <c r="O13693">
        <v>10</v>
      </c>
      <c r="P13693">
        <v>8.6</v>
      </c>
      <c r="Q13693">
        <v>14.3</v>
      </c>
      <c r="R13693">
        <v>9</v>
      </c>
      <c r="S13693" t="b">
        <v>0</v>
      </c>
      <c r="T13693" t="b">
        <v>0</v>
      </c>
      <c r="U13693" t="b">
        <v>0</v>
      </c>
      <c r="V13693">
        <v>46000</v>
      </c>
      <c r="W13693">
        <v>32000</v>
      </c>
      <c r="X13693">
        <v>2.36</v>
      </c>
      <c r="Y13693">
        <v>45000</v>
      </c>
      <c r="Z13693">
        <v>2.11</v>
      </c>
    </row>
    <row r="13694" spans="1:26">
      <c r="A13694">
        <v>213372163</v>
      </c>
      <c r="B13694" t="s">
        <v>13052</v>
      </c>
      <c r="C13694" t="s">
        <v>3597</v>
      </c>
      <c r="D13694" t="s">
        <v>3637</v>
      </c>
      <c r="E13694" t="s">
        <v>3859</v>
      </c>
      <c r="F13694" t="s">
        <v>3600</v>
      </c>
      <c r="G13694">
        <v>213372163</v>
      </c>
      <c r="I13694" t="s">
        <v>3700</v>
      </c>
      <c r="J13694" t="s">
        <v>13210</v>
      </c>
      <c r="L13694" t="s">
        <v>13702</v>
      </c>
      <c r="P13694">
        <v>8.6</v>
      </c>
      <c r="Q13694">
        <v>14.5</v>
      </c>
      <c r="R13694">
        <v>8.6</v>
      </c>
      <c r="S13694" t="b">
        <v>0</v>
      </c>
      <c r="T13694" t="b">
        <v>0</v>
      </c>
      <c r="U13694" t="b">
        <v>0</v>
      </c>
      <c r="V13694">
        <v>53000</v>
      </c>
      <c r="W13694">
        <v>37000</v>
      </c>
      <c r="X13694">
        <v>2.2599999999999998</v>
      </c>
      <c r="Y13694">
        <v>38000</v>
      </c>
      <c r="Z13694">
        <v>2.2599999999999998</v>
      </c>
    </row>
    <row r="13695" spans="1:26">
      <c r="A13695">
        <v>213372164</v>
      </c>
      <c r="B13695" t="s">
        <v>13052</v>
      </c>
      <c r="C13695" t="s">
        <v>3597</v>
      </c>
      <c r="D13695" t="s">
        <v>3637</v>
      </c>
      <c r="E13695" t="s">
        <v>3834</v>
      </c>
      <c r="F13695" t="s">
        <v>3600</v>
      </c>
      <c r="G13695">
        <v>213372164</v>
      </c>
      <c r="I13695" t="s">
        <v>3700</v>
      </c>
      <c r="J13695" t="s">
        <v>7259</v>
      </c>
      <c r="L13695" t="s">
        <v>13706</v>
      </c>
      <c r="M13695">
        <v>11.6</v>
      </c>
      <c r="N13695">
        <v>15.6</v>
      </c>
      <c r="O13695">
        <v>8.8000000000000007</v>
      </c>
      <c r="P13695">
        <v>11.7</v>
      </c>
      <c r="Q13695">
        <v>16.100000000000001</v>
      </c>
      <c r="R13695">
        <v>9.5</v>
      </c>
      <c r="S13695" t="b">
        <v>0</v>
      </c>
      <c r="T13695" t="b">
        <v>0</v>
      </c>
      <c r="U13695" t="b">
        <v>1</v>
      </c>
      <c r="V13695">
        <v>18000</v>
      </c>
      <c r="W13695">
        <v>14700</v>
      </c>
      <c r="X13695">
        <v>2.6</v>
      </c>
      <c r="Y13695">
        <v>17400</v>
      </c>
      <c r="Z13695">
        <v>2.42</v>
      </c>
    </row>
    <row r="13696" spans="1:26">
      <c r="A13696">
        <v>213372165</v>
      </c>
      <c r="B13696" t="s">
        <v>13052</v>
      </c>
      <c r="C13696" t="s">
        <v>3597</v>
      </c>
      <c r="D13696" t="s">
        <v>3637</v>
      </c>
      <c r="E13696" t="s">
        <v>3834</v>
      </c>
      <c r="F13696" t="s">
        <v>3600</v>
      </c>
      <c r="G13696">
        <v>213372165</v>
      </c>
      <c r="I13696" t="s">
        <v>3700</v>
      </c>
      <c r="J13696" t="s">
        <v>7262</v>
      </c>
      <c r="L13696" t="s">
        <v>13707</v>
      </c>
      <c r="P13696">
        <v>10.7</v>
      </c>
      <c r="Q13696">
        <v>16.100000000000001</v>
      </c>
      <c r="R13696">
        <v>9.8000000000000007</v>
      </c>
      <c r="S13696" t="b">
        <v>0</v>
      </c>
      <c r="T13696" t="b">
        <v>0</v>
      </c>
      <c r="U13696" t="b">
        <v>1</v>
      </c>
      <c r="V13696">
        <v>24000</v>
      </c>
      <c r="W13696">
        <v>22400</v>
      </c>
      <c r="X13696">
        <v>2.42</v>
      </c>
      <c r="Y13696">
        <v>25000</v>
      </c>
      <c r="Z13696">
        <v>2.2400000000000002</v>
      </c>
    </row>
    <row r="13697" spans="1:26">
      <c r="A13697">
        <v>213372166</v>
      </c>
      <c r="B13697" t="s">
        <v>13052</v>
      </c>
      <c r="C13697" t="s">
        <v>3597</v>
      </c>
      <c r="D13697" t="s">
        <v>3637</v>
      </c>
      <c r="E13697" t="s">
        <v>3834</v>
      </c>
      <c r="F13697" t="s">
        <v>3600</v>
      </c>
      <c r="G13697">
        <v>213372166</v>
      </c>
      <c r="I13697" t="s">
        <v>3700</v>
      </c>
      <c r="J13697" t="s">
        <v>7262</v>
      </c>
      <c r="L13697" t="s">
        <v>13706</v>
      </c>
      <c r="M13697">
        <v>11</v>
      </c>
      <c r="N13697">
        <v>16</v>
      </c>
      <c r="O13697">
        <v>9.5</v>
      </c>
      <c r="P13697">
        <v>10.7</v>
      </c>
      <c r="Q13697">
        <v>16.5</v>
      </c>
      <c r="R13697">
        <v>9.5</v>
      </c>
      <c r="S13697" t="b">
        <v>0</v>
      </c>
      <c r="T13697" t="b">
        <v>0</v>
      </c>
      <c r="U13697" t="b">
        <v>1</v>
      </c>
      <c r="V13697">
        <v>24000</v>
      </c>
      <c r="W13697">
        <v>21000</v>
      </c>
      <c r="X13697">
        <v>2.58</v>
      </c>
      <c r="Y13697">
        <v>23000</v>
      </c>
      <c r="Z13697">
        <v>2.2799999999999998</v>
      </c>
    </row>
    <row r="13698" spans="1:26">
      <c r="A13698">
        <v>213372167</v>
      </c>
      <c r="B13698" t="s">
        <v>13052</v>
      </c>
      <c r="C13698" t="s">
        <v>3597</v>
      </c>
      <c r="D13698" t="s">
        <v>3637</v>
      </c>
      <c r="E13698" t="s">
        <v>3834</v>
      </c>
      <c r="F13698" t="s">
        <v>3600</v>
      </c>
      <c r="G13698">
        <v>213372167</v>
      </c>
      <c r="I13698" t="s">
        <v>3700</v>
      </c>
      <c r="J13698" t="s">
        <v>7265</v>
      </c>
      <c r="L13698" t="s">
        <v>13704</v>
      </c>
      <c r="M13698">
        <v>10.7</v>
      </c>
      <c r="N13698">
        <v>14.2</v>
      </c>
      <c r="O13698">
        <v>9.5</v>
      </c>
      <c r="P13698">
        <v>10.5</v>
      </c>
      <c r="Q13698">
        <v>15.5</v>
      </c>
      <c r="R13698">
        <v>9.6999999999999993</v>
      </c>
      <c r="S13698" t="b">
        <v>0</v>
      </c>
      <c r="T13698" t="b">
        <v>0</v>
      </c>
      <c r="U13698" t="b">
        <v>1</v>
      </c>
      <c r="V13698">
        <v>30000</v>
      </c>
      <c r="W13698">
        <v>22600</v>
      </c>
      <c r="X13698">
        <v>2.62</v>
      </c>
      <c r="Y13698">
        <v>26000</v>
      </c>
      <c r="Z13698">
        <v>2.2799999999999998</v>
      </c>
    </row>
    <row r="13699" spans="1:26">
      <c r="A13699">
        <v>213372168</v>
      </c>
      <c r="B13699" t="s">
        <v>13052</v>
      </c>
      <c r="C13699" t="s">
        <v>3597</v>
      </c>
      <c r="D13699" t="s">
        <v>3637</v>
      </c>
      <c r="E13699" t="s">
        <v>3834</v>
      </c>
      <c r="F13699" t="s">
        <v>3600</v>
      </c>
      <c r="G13699">
        <v>213372168</v>
      </c>
      <c r="I13699" t="s">
        <v>3700</v>
      </c>
      <c r="J13699" t="s">
        <v>7268</v>
      </c>
      <c r="L13699" t="s">
        <v>13705</v>
      </c>
      <c r="P13699">
        <v>10</v>
      </c>
      <c r="Q13699">
        <v>15.5</v>
      </c>
      <c r="R13699">
        <v>8.6</v>
      </c>
      <c r="S13699" t="b">
        <v>0</v>
      </c>
      <c r="T13699" t="b">
        <v>0</v>
      </c>
      <c r="U13699" t="b">
        <v>1</v>
      </c>
      <c r="V13699">
        <v>36000</v>
      </c>
      <c r="W13699">
        <v>27400</v>
      </c>
      <c r="X13699">
        <v>2.12</v>
      </c>
      <c r="Y13699">
        <v>38000</v>
      </c>
      <c r="Z13699">
        <v>1.9</v>
      </c>
    </row>
    <row r="13700" spans="1:26">
      <c r="A13700">
        <v>213372169</v>
      </c>
      <c r="B13700" t="s">
        <v>13052</v>
      </c>
      <c r="C13700" t="s">
        <v>3597</v>
      </c>
      <c r="D13700" t="s">
        <v>3637</v>
      </c>
      <c r="E13700" t="s">
        <v>3834</v>
      </c>
      <c r="F13700" t="s">
        <v>3600</v>
      </c>
      <c r="G13700">
        <v>213372169</v>
      </c>
      <c r="I13700" t="s">
        <v>3700</v>
      </c>
      <c r="J13700" t="s">
        <v>7268</v>
      </c>
      <c r="L13700" t="s">
        <v>13704</v>
      </c>
      <c r="M13700">
        <v>10.199999999999999</v>
      </c>
      <c r="N13700">
        <v>14.8</v>
      </c>
      <c r="O13700">
        <v>9.6</v>
      </c>
      <c r="P13700">
        <v>10</v>
      </c>
      <c r="Q13700">
        <v>15.2</v>
      </c>
      <c r="R13700">
        <v>10</v>
      </c>
      <c r="S13700" t="b">
        <v>0</v>
      </c>
      <c r="T13700" t="b">
        <v>0</v>
      </c>
      <c r="U13700" t="b">
        <v>1</v>
      </c>
      <c r="V13700">
        <v>35000</v>
      </c>
      <c r="W13700">
        <v>33000</v>
      </c>
      <c r="X13700">
        <v>2.4</v>
      </c>
      <c r="Y13700">
        <v>38000</v>
      </c>
      <c r="Z13700">
        <v>1.9</v>
      </c>
    </row>
    <row r="13701" spans="1:26">
      <c r="A13701">
        <v>213372170</v>
      </c>
      <c r="B13701" t="s">
        <v>13052</v>
      </c>
      <c r="C13701" t="s">
        <v>3597</v>
      </c>
      <c r="D13701" t="s">
        <v>3637</v>
      </c>
      <c r="E13701" t="s">
        <v>3834</v>
      </c>
      <c r="F13701" t="s">
        <v>3600</v>
      </c>
      <c r="G13701">
        <v>213372170</v>
      </c>
      <c r="I13701" t="s">
        <v>3700</v>
      </c>
      <c r="J13701" t="s">
        <v>7271</v>
      </c>
      <c r="L13701" t="s">
        <v>13703</v>
      </c>
      <c r="M13701">
        <v>9</v>
      </c>
      <c r="N13701">
        <v>14</v>
      </c>
      <c r="O13701">
        <v>10</v>
      </c>
      <c r="P13701">
        <v>8.6</v>
      </c>
      <c r="Q13701">
        <v>14.3</v>
      </c>
      <c r="R13701">
        <v>9</v>
      </c>
      <c r="S13701" t="b">
        <v>0</v>
      </c>
      <c r="T13701" t="b">
        <v>0</v>
      </c>
      <c r="U13701" t="b">
        <v>0</v>
      </c>
      <c r="V13701">
        <v>46000</v>
      </c>
      <c r="W13701">
        <v>32000</v>
      </c>
      <c r="X13701">
        <v>2.36</v>
      </c>
      <c r="Y13701">
        <v>45000</v>
      </c>
      <c r="Z13701">
        <v>2.11</v>
      </c>
    </row>
    <row r="13702" spans="1:26">
      <c r="A13702">
        <v>213372171</v>
      </c>
      <c r="B13702" t="s">
        <v>13052</v>
      </c>
      <c r="C13702" t="s">
        <v>3597</v>
      </c>
      <c r="D13702" t="s">
        <v>3637</v>
      </c>
      <c r="E13702" t="s">
        <v>3834</v>
      </c>
      <c r="F13702" t="s">
        <v>3600</v>
      </c>
      <c r="G13702">
        <v>213372171</v>
      </c>
      <c r="I13702" t="s">
        <v>3700</v>
      </c>
      <c r="J13702" t="s">
        <v>13210</v>
      </c>
      <c r="L13702" t="s">
        <v>13702</v>
      </c>
      <c r="P13702">
        <v>8.6</v>
      </c>
      <c r="Q13702">
        <v>14.5</v>
      </c>
      <c r="R13702">
        <v>8.6</v>
      </c>
      <c r="S13702" t="b">
        <v>0</v>
      </c>
      <c r="T13702" t="b">
        <v>0</v>
      </c>
      <c r="U13702" t="b">
        <v>0</v>
      </c>
      <c r="V13702">
        <v>53000</v>
      </c>
      <c r="W13702">
        <v>37000</v>
      </c>
      <c r="X13702">
        <v>2.2599999999999998</v>
      </c>
      <c r="Y13702">
        <v>38000</v>
      </c>
      <c r="Z13702">
        <v>2.2599999999999998</v>
      </c>
    </row>
    <row r="13703" spans="1:26">
      <c r="A13703">
        <v>213372172</v>
      </c>
      <c r="B13703" t="s">
        <v>13052</v>
      </c>
      <c r="C13703" t="s">
        <v>3597</v>
      </c>
      <c r="D13703" t="s">
        <v>3637</v>
      </c>
      <c r="E13703" t="s">
        <v>3860</v>
      </c>
      <c r="F13703" t="s">
        <v>3600</v>
      </c>
      <c r="G13703">
        <v>213372172</v>
      </c>
      <c r="I13703" t="s">
        <v>3700</v>
      </c>
      <c r="J13703" t="s">
        <v>7259</v>
      </c>
      <c r="L13703" t="s">
        <v>13706</v>
      </c>
      <c r="M13703">
        <v>11.6</v>
      </c>
      <c r="N13703">
        <v>15.6</v>
      </c>
      <c r="O13703">
        <v>8.8000000000000007</v>
      </c>
      <c r="P13703">
        <v>11.7</v>
      </c>
      <c r="Q13703">
        <v>16.100000000000001</v>
      </c>
      <c r="R13703">
        <v>9.5</v>
      </c>
      <c r="S13703" t="b">
        <v>0</v>
      </c>
      <c r="T13703" t="b">
        <v>0</v>
      </c>
      <c r="U13703" t="b">
        <v>1</v>
      </c>
      <c r="V13703">
        <v>18000</v>
      </c>
      <c r="W13703">
        <v>14700</v>
      </c>
      <c r="X13703">
        <v>2.6</v>
      </c>
      <c r="Y13703">
        <v>17400</v>
      </c>
      <c r="Z13703">
        <v>2.42</v>
      </c>
    </row>
    <row r="13704" spans="1:26">
      <c r="A13704">
        <v>213372173</v>
      </c>
      <c r="B13704" t="s">
        <v>13052</v>
      </c>
      <c r="C13704" t="s">
        <v>3597</v>
      </c>
      <c r="D13704" t="s">
        <v>3637</v>
      </c>
      <c r="E13704" t="s">
        <v>3860</v>
      </c>
      <c r="F13704" t="s">
        <v>3600</v>
      </c>
      <c r="G13704">
        <v>213372173</v>
      </c>
      <c r="I13704" t="s">
        <v>3700</v>
      </c>
      <c r="J13704" t="s">
        <v>7262</v>
      </c>
      <c r="L13704" t="s">
        <v>13707</v>
      </c>
      <c r="P13704">
        <v>10.7</v>
      </c>
      <c r="Q13704">
        <v>16.100000000000001</v>
      </c>
      <c r="R13704">
        <v>9.8000000000000007</v>
      </c>
      <c r="S13704" t="b">
        <v>0</v>
      </c>
      <c r="T13704" t="b">
        <v>0</v>
      </c>
      <c r="U13704" t="b">
        <v>1</v>
      </c>
      <c r="V13704">
        <v>24000</v>
      </c>
      <c r="W13704">
        <v>22400</v>
      </c>
      <c r="X13704">
        <v>2.42</v>
      </c>
      <c r="Y13704">
        <v>25000</v>
      </c>
      <c r="Z13704">
        <v>2.2400000000000002</v>
      </c>
    </row>
    <row r="13705" spans="1:26">
      <c r="A13705">
        <v>213372174</v>
      </c>
      <c r="B13705" t="s">
        <v>13052</v>
      </c>
      <c r="C13705" t="s">
        <v>3597</v>
      </c>
      <c r="D13705" t="s">
        <v>3637</v>
      </c>
      <c r="E13705" t="s">
        <v>3860</v>
      </c>
      <c r="F13705" t="s">
        <v>3600</v>
      </c>
      <c r="G13705">
        <v>213372174</v>
      </c>
      <c r="I13705" t="s">
        <v>3700</v>
      </c>
      <c r="J13705" t="s">
        <v>7262</v>
      </c>
      <c r="L13705" t="s">
        <v>13706</v>
      </c>
      <c r="M13705">
        <v>11</v>
      </c>
      <c r="N13705">
        <v>16</v>
      </c>
      <c r="O13705">
        <v>9.5</v>
      </c>
      <c r="P13705">
        <v>10.7</v>
      </c>
      <c r="Q13705">
        <v>16.5</v>
      </c>
      <c r="R13705">
        <v>9.5</v>
      </c>
      <c r="S13705" t="b">
        <v>0</v>
      </c>
      <c r="T13705" t="b">
        <v>0</v>
      </c>
      <c r="U13705" t="b">
        <v>1</v>
      </c>
      <c r="V13705">
        <v>24000</v>
      </c>
      <c r="W13705">
        <v>21000</v>
      </c>
      <c r="X13705">
        <v>2.58</v>
      </c>
      <c r="Y13705">
        <v>23000</v>
      </c>
      <c r="Z13705">
        <v>2.2799999999999998</v>
      </c>
    </row>
    <row r="13706" spans="1:26">
      <c r="A13706">
        <v>213372175</v>
      </c>
      <c r="B13706" t="s">
        <v>13052</v>
      </c>
      <c r="C13706" t="s">
        <v>3597</v>
      </c>
      <c r="D13706" t="s">
        <v>3637</v>
      </c>
      <c r="E13706" t="s">
        <v>3860</v>
      </c>
      <c r="F13706" t="s">
        <v>3600</v>
      </c>
      <c r="G13706">
        <v>213372175</v>
      </c>
      <c r="I13706" t="s">
        <v>3700</v>
      </c>
      <c r="J13706" t="s">
        <v>7265</v>
      </c>
      <c r="L13706" t="s">
        <v>13704</v>
      </c>
      <c r="M13706">
        <v>10.7</v>
      </c>
      <c r="N13706">
        <v>14.2</v>
      </c>
      <c r="O13706">
        <v>9.5</v>
      </c>
      <c r="P13706">
        <v>10.5</v>
      </c>
      <c r="Q13706">
        <v>15.5</v>
      </c>
      <c r="R13706">
        <v>9.6999999999999993</v>
      </c>
      <c r="S13706" t="b">
        <v>0</v>
      </c>
      <c r="T13706" t="b">
        <v>0</v>
      </c>
      <c r="U13706" t="b">
        <v>1</v>
      </c>
      <c r="V13706">
        <v>30000</v>
      </c>
      <c r="W13706">
        <v>22600</v>
      </c>
      <c r="X13706">
        <v>2.62</v>
      </c>
      <c r="Y13706">
        <v>26000</v>
      </c>
      <c r="Z13706">
        <v>2.2799999999999998</v>
      </c>
    </row>
    <row r="13707" spans="1:26">
      <c r="A13707">
        <v>213372176</v>
      </c>
      <c r="B13707" t="s">
        <v>13052</v>
      </c>
      <c r="C13707" t="s">
        <v>3597</v>
      </c>
      <c r="D13707" t="s">
        <v>3637</v>
      </c>
      <c r="E13707" t="s">
        <v>3860</v>
      </c>
      <c r="F13707" t="s">
        <v>3600</v>
      </c>
      <c r="G13707">
        <v>213372176</v>
      </c>
      <c r="I13707" t="s">
        <v>3700</v>
      </c>
      <c r="J13707" t="s">
        <v>7268</v>
      </c>
      <c r="L13707" t="s">
        <v>13705</v>
      </c>
      <c r="P13707">
        <v>10</v>
      </c>
      <c r="Q13707">
        <v>15.5</v>
      </c>
      <c r="R13707">
        <v>8.6</v>
      </c>
      <c r="S13707" t="b">
        <v>0</v>
      </c>
      <c r="T13707" t="b">
        <v>0</v>
      </c>
      <c r="U13707" t="b">
        <v>1</v>
      </c>
      <c r="V13707">
        <v>36000</v>
      </c>
      <c r="W13707">
        <v>27400</v>
      </c>
      <c r="X13707">
        <v>2.12</v>
      </c>
      <c r="Y13707">
        <v>38000</v>
      </c>
      <c r="Z13707">
        <v>1.9</v>
      </c>
    </row>
    <row r="13708" spans="1:26">
      <c r="A13708">
        <v>213372177</v>
      </c>
      <c r="B13708" t="s">
        <v>13052</v>
      </c>
      <c r="C13708" t="s">
        <v>3597</v>
      </c>
      <c r="D13708" t="s">
        <v>3637</v>
      </c>
      <c r="E13708" t="s">
        <v>3860</v>
      </c>
      <c r="F13708" t="s">
        <v>3600</v>
      </c>
      <c r="G13708">
        <v>213372177</v>
      </c>
      <c r="I13708" t="s">
        <v>3700</v>
      </c>
      <c r="J13708" t="s">
        <v>7268</v>
      </c>
      <c r="L13708" t="s">
        <v>13704</v>
      </c>
      <c r="M13708">
        <v>10.199999999999999</v>
      </c>
      <c r="N13708">
        <v>14.8</v>
      </c>
      <c r="O13708">
        <v>9.6</v>
      </c>
      <c r="P13708">
        <v>10</v>
      </c>
      <c r="Q13708">
        <v>15.2</v>
      </c>
      <c r="R13708">
        <v>10</v>
      </c>
      <c r="S13708" t="b">
        <v>0</v>
      </c>
      <c r="T13708" t="b">
        <v>0</v>
      </c>
      <c r="U13708" t="b">
        <v>1</v>
      </c>
      <c r="V13708">
        <v>35000</v>
      </c>
      <c r="W13708">
        <v>33000</v>
      </c>
      <c r="X13708">
        <v>2.4</v>
      </c>
      <c r="Y13708">
        <v>38000</v>
      </c>
      <c r="Z13708">
        <v>1.9</v>
      </c>
    </row>
    <row r="13709" spans="1:26">
      <c r="A13709">
        <v>213372178</v>
      </c>
      <c r="B13709" t="s">
        <v>13052</v>
      </c>
      <c r="C13709" t="s">
        <v>3597</v>
      </c>
      <c r="D13709" t="s">
        <v>3637</v>
      </c>
      <c r="E13709" t="s">
        <v>3860</v>
      </c>
      <c r="F13709" t="s">
        <v>3600</v>
      </c>
      <c r="G13709">
        <v>213372178</v>
      </c>
      <c r="I13709" t="s">
        <v>3700</v>
      </c>
      <c r="J13709" t="s">
        <v>7271</v>
      </c>
      <c r="L13709" t="s">
        <v>13703</v>
      </c>
      <c r="M13709">
        <v>9</v>
      </c>
      <c r="N13709">
        <v>14</v>
      </c>
      <c r="O13709">
        <v>10</v>
      </c>
      <c r="P13709">
        <v>8.6</v>
      </c>
      <c r="Q13709">
        <v>14.3</v>
      </c>
      <c r="R13709">
        <v>9</v>
      </c>
      <c r="S13709" t="b">
        <v>0</v>
      </c>
      <c r="T13709" t="b">
        <v>0</v>
      </c>
      <c r="U13709" t="b">
        <v>0</v>
      </c>
      <c r="V13709">
        <v>46000</v>
      </c>
      <c r="W13709">
        <v>32000</v>
      </c>
      <c r="X13709">
        <v>2.36</v>
      </c>
      <c r="Y13709">
        <v>45000</v>
      </c>
      <c r="Z13709">
        <v>2.11</v>
      </c>
    </row>
    <row r="13710" spans="1:26">
      <c r="A13710">
        <v>213372179</v>
      </c>
      <c r="B13710" t="s">
        <v>13052</v>
      </c>
      <c r="C13710" t="s">
        <v>3597</v>
      </c>
      <c r="D13710" t="s">
        <v>3637</v>
      </c>
      <c r="E13710" t="s">
        <v>3860</v>
      </c>
      <c r="F13710" t="s">
        <v>3600</v>
      </c>
      <c r="G13710">
        <v>213372179</v>
      </c>
      <c r="I13710" t="s">
        <v>3700</v>
      </c>
      <c r="J13710" t="s">
        <v>13210</v>
      </c>
      <c r="L13710" t="s">
        <v>13702</v>
      </c>
      <c r="P13710">
        <v>8.6</v>
      </c>
      <c r="Q13710">
        <v>14.5</v>
      </c>
      <c r="R13710">
        <v>8.6</v>
      </c>
      <c r="S13710" t="b">
        <v>0</v>
      </c>
      <c r="T13710" t="b">
        <v>0</v>
      </c>
      <c r="U13710" t="b">
        <v>0</v>
      </c>
      <c r="V13710">
        <v>53000</v>
      </c>
      <c r="W13710">
        <v>37000</v>
      </c>
      <c r="X13710">
        <v>2.2599999999999998</v>
      </c>
      <c r="Y13710">
        <v>38000</v>
      </c>
      <c r="Z13710">
        <v>2.2599999999999998</v>
      </c>
    </row>
    <row r="13711" spans="1:26">
      <c r="A13711">
        <v>213372180</v>
      </c>
      <c r="B13711" t="s">
        <v>13052</v>
      </c>
      <c r="C13711" t="s">
        <v>3597</v>
      </c>
      <c r="D13711" t="s">
        <v>3637</v>
      </c>
      <c r="E13711" t="s">
        <v>3861</v>
      </c>
      <c r="F13711" t="s">
        <v>3600</v>
      </c>
      <c r="G13711">
        <v>213372180</v>
      </c>
      <c r="I13711" t="s">
        <v>3700</v>
      </c>
      <c r="J13711" t="s">
        <v>7259</v>
      </c>
      <c r="L13711" t="s">
        <v>13706</v>
      </c>
      <c r="M13711">
        <v>11.6</v>
      </c>
      <c r="N13711">
        <v>15.6</v>
      </c>
      <c r="O13711">
        <v>8.8000000000000007</v>
      </c>
      <c r="P13711">
        <v>11.7</v>
      </c>
      <c r="Q13711">
        <v>16.100000000000001</v>
      </c>
      <c r="R13711">
        <v>9.5</v>
      </c>
      <c r="S13711" t="b">
        <v>0</v>
      </c>
      <c r="T13711" t="b">
        <v>0</v>
      </c>
      <c r="U13711" t="b">
        <v>1</v>
      </c>
      <c r="V13711">
        <v>18000</v>
      </c>
      <c r="W13711">
        <v>14700</v>
      </c>
      <c r="X13711">
        <v>2.6</v>
      </c>
      <c r="Y13711">
        <v>17400</v>
      </c>
      <c r="Z13711">
        <v>2.42</v>
      </c>
    </row>
    <row r="13712" spans="1:26">
      <c r="A13712">
        <v>213372181</v>
      </c>
      <c r="B13712" t="s">
        <v>13052</v>
      </c>
      <c r="C13712" t="s">
        <v>3597</v>
      </c>
      <c r="D13712" t="s">
        <v>3637</v>
      </c>
      <c r="E13712" t="s">
        <v>3861</v>
      </c>
      <c r="F13712" t="s">
        <v>3600</v>
      </c>
      <c r="G13712">
        <v>213372181</v>
      </c>
      <c r="I13712" t="s">
        <v>3700</v>
      </c>
      <c r="J13712" t="s">
        <v>7262</v>
      </c>
      <c r="L13712" t="s">
        <v>13707</v>
      </c>
      <c r="P13712">
        <v>10.7</v>
      </c>
      <c r="Q13712">
        <v>16.100000000000001</v>
      </c>
      <c r="R13712">
        <v>9.8000000000000007</v>
      </c>
      <c r="S13712" t="b">
        <v>0</v>
      </c>
      <c r="T13712" t="b">
        <v>0</v>
      </c>
      <c r="U13712" t="b">
        <v>1</v>
      </c>
      <c r="V13712">
        <v>24000</v>
      </c>
      <c r="W13712">
        <v>22400</v>
      </c>
      <c r="X13712">
        <v>2.42</v>
      </c>
      <c r="Y13712">
        <v>25000</v>
      </c>
      <c r="Z13712">
        <v>2.2400000000000002</v>
      </c>
    </row>
    <row r="13713" spans="1:26">
      <c r="A13713">
        <v>213372182</v>
      </c>
      <c r="B13713" t="s">
        <v>13052</v>
      </c>
      <c r="C13713" t="s">
        <v>3597</v>
      </c>
      <c r="D13713" t="s">
        <v>3637</v>
      </c>
      <c r="E13713" t="s">
        <v>3861</v>
      </c>
      <c r="F13713" t="s">
        <v>3600</v>
      </c>
      <c r="G13713">
        <v>213372182</v>
      </c>
      <c r="I13713" t="s">
        <v>3700</v>
      </c>
      <c r="J13713" t="s">
        <v>7262</v>
      </c>
      <c r="L13713" t="s">
        <v>13706</v>
      </c>
      <c r="M13713">
        <v>11</v>
      </c>
      <c r="N13713">
        <v>16</v>
      </c>
      <c r="O13713">
        <v>9.5</v>
      </c>
      <c r="P13713">
        <v>10.7</v>
      </c>
      <c r="Q13713">
        <v>16.5</v>
      </c>
      <c r="R13713">
        <v>9.5</v>
      </c>
      <c r="S13713" t="b">
        <v>0</v>
      </c>
      <c r="T13713" t="b">
        <v>0</v>
      </c>
      <c r="U13713" t="b">
        <v>1</v>
      </c>
      <c r="V13713">
        <v>24000</v>
      </c>
      <c r="W13713">
        <v>21000</v>
      </c>
      <c r="X13713">
        <v>2.58</v>
      </c>
      <c r="Y13713">
        <v>23000</v>
      </c>
      <c r="Z13713">
        <v>2.2799999999999998</v>
      </c>
    </row>
    <row r="13714" spans="1:26">
      <c r="A13714">
        <v>213372183</v>
      </c>
      <c r="B13714" t="s">
        <v>13052</v>
      </c>
      <c r="C13714" t="s">
        <v>3597</v>
      </c>
      <c r="D13714" t="s">
        <v>3637</v>
      </c>
      <c r="E13714" t="s">
        <v>3861</v>
      </c>
      <c r="F13714" t="s">
        <v>3600</v>
      </c>
      <c r="G13714">
        <v>213372183</v>
      </c>
      <c r="I13714" t="s">
        <v>3700</v>
      </c>
      <c r="J13714" t="s">
        <v>7265</v>
      </c>
      <c r="L13714" t="s">
        <v>13704</v>
      </c>
      <c r="M13714">
        <v>10.7</v>
      </c>
      <c r="N13714">
        <v>14.2</v>
      </c>
      <c r="O13714">
        <v>9.5</v>
      </c>
      <c r="P13714">
        <v>10.5</v>
      </c>
      <c r="Q13714">
        <v>15.5</v>
      </c>
      <c r="R13714">
        <v>9.6999999999999993</v>
      </c>
      <c r="S13714" t="b">
        <v>0</v>
      </c>
      <c r="T13714" t="b">
        <v>0</v>
      </c>
      <c r="U13714" t="b">
        <v>1</v>
      </c>
      <c r="V13714">
        <v>30000</v>
      </c>
      <c r="W13714">
        <v>22600</v>
      </c>
      <c r="X13714">
        <v>2.62</v>
      </c>
      <c r="Y13714">
        <v>26000</v>
      </c>
      <c r="Z13714">
        <v>2.2799999999999998</v>
      </c>
    </row>
    <row r="13715" spans="1:26">
      <c r="A13715">
        <v>213372184</v>
      </c>
      <c r="B13715" t="s">
        <v>13052</v>
      </c>
      <c r="C13715" t="s">
        <v>3597</v>
      </c>
      <c r="D13715" t="s">
        <v>3637</v>
      </c>
      <c r="E13715" t="s">
        <v>3861</v>
      </c>
      <c r="F13715" t="s">
        <v>3600</v>
      </c>
      <c r="G13715">
        <v>213372184</v>
      </c>
      <c r="I13715" t="s">
        <v>3700</v>
      </c>
      <c r="J13715" t="s">
        <v>7268</v>
      </c>
      <c r="L13715" t="s">
        <v>13705</v>
      </c>
      <c r="P13715">
        <v>10</v>
      </c>
      <c r="Q13715">
        <v>15.5</v>
      </c>
      <c r="R13715">
        <v>8.6</v>
      </c>
      <c r="S13715" t="b">
        <v>0</v>
      </c>
      <c r="T13715" t="b">
        <v>0</v>
      </c>
      <c r="U13715" t="b">
        <v>1</v>
      </c>
      <c r="V13715">
        <v>36000</v>
      </c>
      <c r="W13715">
        <v>27400</v>
      </c>
      <c r="X13715">
        <v>2.12</v>
      </c>
      <c r="Y13715">
        <v>38000</v>
      </c>
      <c r="Z13715">
        <v>1.9</v>
      </c>
    </row>
    <row r="13716" spans="1:26">
      <c r="A13716">
        <v>213372185</v>
      </c>
      <c r="B13716" t="s">
        <v>13052</v>
      </c>
      <c r="C13716" t="s">
        <v>3597</v>
      </c>
      <c r="D13716" t="s">
        <v>3637</v>
      </c>
      <c r="E13716" t="s">
        <v>3861</v>
      </c>
      <c r="F13716" t="s">
        <v>3600</v>
      </c>
      <c r="G13716">
        <v>213372185</v>
      </c>
      <c r="I13716" t="s">
        <v>3700</v>
      </c>
      <c r="J13716" t="s">
        <v>7268</v>
      </c>
      <c r="L13716" t="s">
        <v>13704</v>
      </c>
      <c r="M13716">
        <v>10.199999999999999</v>
      </c>
      <c r="N13716">
        <v>14.8</v>
      </c>
      <c r="O13716">
        <v>9.6</v>
      </c>
      <c r="P13716">
        <v>10</v>
      </c>
      <c r="Q13716">
        <v>15.2</v>
      </c>
      <c r="R13716">
        <v>10</v>
      </c>
      <c r="S13716" t="b">
        <v>0</v>
      </c>
      <c r="T13716" t="b">
        <v>0</v>
      </c>
      <c r="U13716" t="b">
        <v>1</v>
      </c>
      <c r="V13716">
        <v>35000</v>
      </c>
      <c r="W13716">
        <v>33000</v>
      </c>
      <c r="X13716">
        <v>2.4</v>
      </c>
      <c r="Y13716">
        <v>38000</v>
      </c>
      <c r="Z13716">
        <v>1.9</v>
      </c>
    </row>
    <row r="13717" spans="1:26">
      <c r="A13717">
        <v>213372186</v>
      </c>
      <c r="B13717" t="s">
        <v>13052</v>
      </c>
      <c r="C13717" t="s">
        <v>3597</v>
      </c>
      <c r="D13717" t="s">
        <v>3637</v>
      </c>
      <c r="E13717" t="s">
        <v>3861</v>
      </c>
      <c r="F13717" t="s">
        <v>3600</v>
      </c>
      <c r="G13717">
        <v>213372186</v>
      </c>
      <c r="I13717" t="s">
        <v>3700</v>
      </c>
      <c r="J13717" t="s">
        <v>7271</v>
      </c>
      <c r="L13717" t="s">
        <v>13703</v>
      </c>
      <c r="M13717">
        <v>9</v>
      </c>
      <c r="N13717">
        <v>14</v>
      </c>
      <c r="O13717">
        <v>10</v>
      </c>
      <c r="P13717">
        <v>8.6</v>
      </c>
      <c r="Q13717">
        <v>14.3</v>
      </c>
      <c r="R13717">
        <v>9</v>
      </c>
      <c r="S13717" t="b">
        <v>0</v>
      </c>
      <c r="T13717" t="b">
        <v>0</v>
      </c>
      <c r="U13717" t="b">
        <v>0</v>
      </c>
      <c r="V13717">
        <v>46000</v>
      </c>
      <c r="W13717">
        <v>32000</v>
      </c>
      <c r="X13717">
        <v>2.36</v>
      </c>
      <c r="Y13717">
        <v>45000</v>
      </c>
      <c r="Z13717">
        <v>2.11</v>
      </c>
    </row>
    <row r="13718" spans="1:26">
      <c r="A13718">
        <v>213372187</v>
      </c>
      <c r="B13718" t="s">
        <v>13052</v>
      </c>
      <c r="C13718" t="s">
        <v>3597</v>
      </c>
      <c r="D13718" t="s">
        <v>3637</v>
      </c>
      <c r="E13718" t="s">
        <v>3861</v>
      </c>
      <c r="F13718" t="s">
        <v>3600</v>
      </c>
      <c r="G13718">
        <v>213372187</v>
      </c>
      <c r="I13718" t="s">
        <v>3700</v>
      </c>
      <c r="J13718" t="s">
        <v>13210</v>
      </c>
      <c r="L13718" t="s">
        <v>13702</v>
      </c>
      <c r="P13718">
        <v>8.6</v>
      </c>
      <c r="Q13718">
        <v>14.5</v>
      </c>
      <c r="R13718">
        <v>8.6</v>
      </c>
      <c r="S13718" t="b">
        <v>0</v>
      </c>
      <c r="T13718" t="b">
        <v>0</v>
      </c>
      <c r="U13718" t="b">
        <v>0</v>
      </c>
      <c r="V13718">
        <v>53000</v>
      </c>
      <c r="W13718">
        <v>37000</v>
      </c>
      <c r="X13718">
        <v>2.2599999999999998</v>
      </c>
      <c r="Y13718">
        <v>38000</v>
      </c>
      <c r="Z13718">
        <v>2.2599999999999998</v>
      </c>
    </row>
    <row r="13719" spans="1:26">
      <c r="A13719">
        <v>213372188</v>
      </c>
      <c r="B13719" t="s">
        <v>13052</v>
      </c>
      <c r="C13719" t="s">
        <v>3597</v>
      </c>
      <c r="D13719" t="s">
        <v>3637</v>
      </c>
      <c r="E13719" t="s">
        <v>3862</v>
      </c>
      <c r="F13719" t="s">
        <v>3600</v>
      </c>
      <c r="G13719">
        <v>213372188</v>
      </c>
      <c r="I13719" t="s">
        <v>3700</v>
      </c>
      <c r="J13719" t="s">
        <v>7259</v>
      </c>
      <c r="L13719" t="s">
        <v>13706</v>
      </c>
      <c r="M13719">
        <v>11.6</v>
      </c>
      <c r="N13719">
        <v>15.6</v>
      </c>
      <c r="O13719">
        <v>8.8000000000000007</v>
      </c>
      <c r="P13719">
        <v>11.7</v>
      </c>
      <c r="Q13719">
        <v>16.100000000000001</v>
      </c>
      <c r="R13719">
        <v>9.5</v>
      </c>
      <c r="S13719" t="b">
        <v>0</v>
      </c>
      <c r="T13719" t="b">
        <v>0</v>
      </c>
      <c r="U13719" t="b">
        <v>1</v>
      </c>
      <c r="V13719">
        <v>18000</v>
      </c>
      <c r="W13719">
        <v>14700</v>
      </c>
      <c r="X13719">
        <v>2.6</v>
      </c>
      <c r="Y13719">
        <v>17400</v>
      </c>
      <c r="Z13719">
        <v>2.42</v>
      </c>
    </row>
    <row r="13720" spans="1:26">
      <c r="A13720">
        <v>213372189</v>
      </c>
      <c r="B13720" t="s">
        <v>13052</v>
      </c>
      <c r="C13720" t="s">
        <v>3597</v>
      </c>
      <c r="D13720" t="s">
        <v>3637</v>
      </c>
      <c r="E13720" t="s">
        <v>3862</v>
      </c>
      <c r="F13720" t="s">
        <v>3600</v>
      </c>
      <c r="G13720">
        <v>213372189</v>
      </c>
      <c r="I13720" t="s">
        <v>3700</v>
      </c>
      <c r="J13720" t="s">
        <v>7262</v>
      </c>
      <c r="L13720" t="s">
        <v>13707</v>
      </c>
      <c r="P13720">
        <v>10.7</v>
      </c>
      <c r="Q13720">
        <v>16.100000000000001</v>
      </c>
      <c r="R13720">
        <v>9.8000000000000007</v>
      </c>
      <c r="S13720" t="b">
        <v>0</v>
      </c>
      <c r="T13720" t="b">
        <v>0</v>
      </c>
      <c r="U13720" t="b">
        <v>1</v>
      </c>
      <c r="V13720">
        <v>24000</v>
      </c>
      <c r="W13720">
        <v>22400</v>
      </c>
      <c r="X13720">
        <v>2.42</v>
      </c>
      <c r="Y13720">
        <v>25000</v>
      </c>
      <c r="Z13720">
        <v>2.2400000000000002</v>
      </c>
    </row>
    <row r="13721" spans="1:26">
      <c r="A13721">
        <v>213372190</v>
      </c>
      <c r="B13721" t="s">
        <v>13052</v>
      </c>
      <c r="C13721" t="s">
        <v>3597</v>
      </c>
      <c r="D13721" t="s">
        <v>3637</v>
      </c>
      <c r="E13721" t="s">
        <v>3862</v>
      </c>
      <c r="F13721" t="s">
        <v>3600</v>
      </c>
      <c r="G13721">
        <v>213372190</v>
      </c>
      <c r="I13721" t="s">
        <v>3700</v>
      </c>
      <c r="J13721" t="s">
        <v>7262</v>
      </c>
      <c r="L13721" t="s">
        <v>13706</v>
      </c>
      <c r="M13721">
        <v>11</v>
      </c>
      <c r="N13721">
        <v>16</v>
      </c>
      <c r="O13721">
        <v>9.5</v>
      </c>
      <c r="P13721">
        <v>10.7</v>
      </c>
      <c r="Q13721">
        <v>16.5</v>
      </c>
      <c r="R13721">
        <v>9.5</v>
      </c>
      <c r="S13721" t="b">
        <v>0</v>
      </c>
      <c r="T13721" t="b">
        <v>0</v>
      </c>
      <c r="U13721" t="b">
        <v>1</v>
      </c>
      <c r="V13721">
        <v>24000</v>
      </c>
      <c r="W13721">
        <v>21000</v>
      </c>
      <c r="X13721">
        <v>2.58</v>
      </c>
      <c r="Y13721">
        <v>23000</v>
      </c>
      <c r="Z13721">
        <v>2.2799999999999998</v>
      </c>
    </row>
    <row r="13722" spans="1:26">
      <c r="A13722">
        <v>213372191</v>
      </c>
      <c r="B13722" t="s">
        <v>13052</v>
      </c>
      <c r="C13722" t="s">
        <v>3597</v>
      </c>
      <c r="D13722" t="s">
        <v>3637</v>
      </c>
      <c r="E13722" t="s">
        <v>3862</v>
      </c>
      <c r="F13722" t="s">
        <v>3600</v>
      </c>
      <c r="G13722">
        <v>213372191</v>
      </c>
      <c r="I13722" t="s">
        <v>3700</v>
      </c>
      <c r="J13722" t="s">
        <v>7265</v>
      </c>
      <c r="L13722" t="s">
        <v>13704</v>
      </c>
      <c r="M13722">
        <v>10.7</v>
      </c>
      <c r="N13722">
        <v>14.2</v>
      </c>
      <c r="O13722">
        <v>9.5</v>
      </c>
      <c r="P13722">
        <v>10.5</v>
      </c>
      <c r="Q13722">
        <v>15.5</v>
      </c>
      <c r="R13722">
        <v>9.6999999999999993</v>
      </c>
      <c r="S13722" t="b">
        <v>0</v>
      </c>
      <c r="T13722" t="b">
        <v>0</v>
      </c>
      <c r="U13722" t="b">
        <v>1</v>
      </c>
      <c r="V13722">
        <v>30000</v>
      </c>
      <c r="W13722">
        <v>22600</v>
      </c>
      <c r="X13722">
        <v>2.62</v>
      </c>
      <c r="Y13722">
        <v>26000</v>
      </c>
      <c r="Z13722">
        <v>2.2799999999999998</v>
      </c>
    </row>
    <row r="13723" spans="1:26">
      <c r="A13723">
        <v>213372192</v>
      </c>
      <c r="B13723" t="s">
        <v>13052</v>
      </c>
      <c r="C13723" t="s">
        <v>3597</v>
      </c>
      <c r="D13723" t="s">
        <v>3637</v>
      </c>
      <c r="E13723" t="s">
        <v>3862</v>
      </c>
      <c r="F13723" t="s">
        <v>3600</v>
      </c>
      <c r="G13723">
        <v>213372192</v>
      </c>
      <c r="I13723" t="s">
        <v>3700</v>
      </c>
      <c r="J13723" t="s">
        <v>7268</v>
      </c>
      <c r="L13723" t="s">
        <v>13705</v>
      </c>
      <c r="P13723">
        <v>10</v>
      </c>
      <c r="Q13723">
        <v>15.5</v>
      </c>
      <c r="R13723">
        <v>8.6</v>
      </c>
      <c r="S13723" t="b">
        <v>0</v>
      </c>
      <c r="T13723" t="b">
        <v>0</v>
      </c>
      <c r="U13723" t="b">
        <v>1</v>
      </c>
      <c r="V13723">
        <v>36000</v>
      </c>
      <c r="W13723">
        <v>27400</v>
      </c>
      <c r="X13723">
        <v>2.12</v>
      </c>
      <c r="Y13723">
        <v>38000</v>
      </c>
      <c r="Z13723">
        <v>1.9</v>
      </c>
    </row>
    <row r="13724" spans="1:26">
      <c r="A13724">
        <v>213372193</v>
      </c>
      <c r="B13724" t="s">
        <v>13052</v>
      </c>
      <c r="C13724" t="s">
        <v>3597</v>
      </c>
      <c r="D13724" t="s">
        <v>3637</v>
      </c>
      <c r="E13724" t="s">
        <v>3862</v>
      </c>
      <c r="F13724" t="s">
        <v>3600</v>
      </c>
      <c r="G13724">
        <v>213372193</v>
      </c>
      <c r="I13724" t="s">
        <v>3700</v>
      </c>
      <c r="J13724" t="s">
        <v>7268</v>
      </c>
      <c r="L13724" t="s">
        <v>13704</v>
      </c>
      <c r="M13724">
        <v>10.199999999999999</v>
      </c>
      <c r="N13724">
        <v>14.8</v>
      </c>
      <c r="O13724">
        <v>9.6</v>
      </c>
      <c r="P13724">
        <v>10</v>
      </c>
      <c r="Q13724">
        <v>15.2</v>
      </c>
      <c r="R13724">
        <v>10</v>
      </c>
      <c r="S13724" t="b">
        <v>0</v>
      </c>
      <c r="T13724" t="b">
        <v>0</v>
      </c>
      <c r="U13724" t="b">
        <v>1</v>
      </c>
      <c r="V13724">
        <v>35000</v>
      </c>
      <c r="W13724">
        <v>33000</v>
      </c>
      <c r="X13724">
        <v>2.4</v>
      </c>
      <c r="Y13724">
        <v>38000</v>
      </c>
      <c r="Z13724">
        <v>1.9</v>
      </c>
    </row>
    <row r="13725" spans="1:26">
      <c r="A13725">
        <v>213372194</v>
      </c>
      <c r="B13725" t="s">
        <v>13052</v>
      </c>
      <c r="C13725" t="s">
        <v>3597</v>
      </c>
      <c r="D13725" t="s">
        <v>3637</v>
      </c>
      <c r="E13725" t="s">
        <v>3862</v>
      </c>
      <c r="F13725" t="s">
        <v>3600</v>
      </c>
      <c r="G13725">
        <v>213372194</v>
      </c>
      <c r="I13725" t="s">
        <v>3700</v>
      </c>
      <c r="J13725" t="s">
        <v>7271</v>
      </c>
      <c r="L13725" t="s">
        <v>13703</v>
      </c>
      <c r="M13725">
        <v>9</v>
      </c>
      <c r="N13725">
        <v>14</v>
      </c>
      <c r="O13725">
        <v>10</v>
      </c>
      <c r="P13725">
        <v>8.6</v>
      </c>
      <c r="Q13725">
        <v>14.3</v>
      </c>
      <c r="R13725">
        <v>9</v>
      </c>
      <c r="S13725" t="b">
        <v>0</v>
      </c>
      <c r="T13725" t="b">
        <v>0</v>
      </c>
      <c r="U13725" t="b">
        <v>0</v>
      </c>
      <c r="V13725">
        <v>46000</v>
      </c>
      <c r="W13725">
        <v>32000</v>
      </c>
      <c r="X13725">
        <v>2.36</v>
      </c>
      <c r="Y13725">
        <v>45000</v>
      </c>
      <c r="Z13725">
        <v>2.11</v>
      </c>
    </row>
    <row r="13726" spans="1:26">
      <c r="A13726">
        <v>213372195</v>
      </c>
      <c r="B13726" t="s">
        <v>13052</v>
      </c>
      <c r="C13726" t="s">
        <v>3597</v>
      </c>
      <c r="D13726" t="s">
        <v>3637</v>
      </c>
      <c r="E13726" t="s">
        <v>3862</v>
      </c>
      <c r="F13726" t="s">
        <v>3600</v>
      </c>
      <c r="G13726">
        <v>213372195</v>
      </c>
      <c r="I13726" t="s">
        <v>3700</v>
      </c>
      <c r="J13726" t="s">
        <v>13210</v>
      </c>
      <c r="L13726" t="s">
        <v>13702</v>
      </c>
      <c r="P13726">
        <v>8.6</v>
      </c>
      <c r="Q13726">
        <v>14.5</v>
      </c>
      <c r="R13726">
        <v>8.6</v>
      </c>
      <c r="S13726" t="b">
        <v>0</v>
      </c>
      <c r="T13726" t="b">
        <v>0</v>
      </c>
      <c r="U13726" t="b">
        <v>0</v>
      </c>
      <c r="V13726">
        <v>53000</v>
      </c>
      <c r="W13726">
        <v>37000</v>
      </c>
      <c r="X13726">
        <v>2.2599999999999998</v>
      </c>
      <c r="Y13726">
        <v>38000</v>
      </c>
      <c r="Z13726">
        <v>2.2599999999999998</v>
      </c>
    </row>
    <row r="13727" spans="1:26">
      <c r="A13727">
        <v>213372196</v>
      </c>
      <c r="B13727" t="s">
        <v>13052</v>
      </c>
      <c r="C13727" t="s">
        <v>3597</v>
      </c>
      <c r="D13727" t="s">
        <v>3637</v>
      </c>
      <c r="E13727" t="s">
        <v>13089</v>
      </c>
      <c r="F13727" t="s">
        <v>3600</v>
      </c>
      <c r="G13727">
        <v>213372196</v>
      </c>
      <c r="I13727" t="s">
        <v>3700</v>
      </c>
      <c r="J13727" t="s">
        <v>7259</v>
      </c>
      <c r="L13727" t="s">
        <v>13706</v>
      </c>
      <c r="M13727">
        <v>11.6</v>
      </c>
      <c r="N13727">
        <v>15.6</v>
      </c>
      <c r="O13727">
        <v>8.8000000000000007</v>
      </c>
      <c r="P13727">
        <v>11.7</v>
      </c>
      <c r="Q13727">
        <v>16.100000000000001</v>
      </c>
      <c r="R13727">
        <v>9.5</v>
      </c>
      <c r="S13727" t="b">
        <v>0</v>
      </c>
      <c r="T13727" t="b">
        <v>0</v>
      </c>
      <c r="U13727" t="b">
        <v>1</v>
      </c>
      <c r="V13727">
        <v>18000</v>
      </c>
      <c r="W13727">
        <v>14700</v>
      </c>
      <c r="X13727">
        <v>2.6</v>
      </c>
      <c r="Y13727">
        <v>17400</v>
      </c>
      <c r="Z13727">
        <v>2.42</v>
      </c>
    </row>
    <row r="13728" spans="1:26">
      <c r="A13728">
        <v>213372197</v>
      </c>
      <c r="B13728" t="s">
        <v>13052</v>
      </c>
      <c r="C13728" t="s">
        <v>3597</v>
      </c>
      <c r="D13728" t="s">
        <v>3637</v>
      </c>
      <c r="E13728" t="s">
        <v>13089</v>
      </c>
      <c r="F13728" t="s">
        <v>3600</v>
      </c>
      <c r="G13728">
        <v>213372197</v>
      </c>
      <c r="I13728" t="s">
        <v>3700</v>
      </c>
      <c r="J13728" t="s">
        <v>7262</v>
      </c>
      <c r="L13728" t="s">
        <v>13707</v>
      </c>
      <c r="P13728">
        <v>10.7</v>
      </c>
      <c r="Q13728">
        <v>16.100000000000001</v>
      </c>
      <c r="R13728">
        <v>9.8000000000000007</v>
      </c>
      <c r="S13728" t="b">
        <v>0</v>
      </c>
      <c r="T13728" t="b">
        <v>0</v>
      </c>
      <c r="U13728" t="b">
        <v>1</v>
      </c>
      <c r="V13728">
        <v>24000</v>
      </c>
      <c r="W13728">
        <v>22400</v>
      </c>
      <c r="X13728">
        <v>2.42</v>
      </c>
      <c r="Y13728">
        <v>25000</v>
      </c>
      <c r="Z13728">
        <v>2.2400000000000002</v>
      </c>
    </row>
    <row r="13729" spans="1:26">
      <c r="A13729">
        <v>213372198</v>
      </c>
      <c r="B13729" t="s">
        <v>13052</v>
      </c>
      <c r="C13729" t="s">
        <v>3597</v>
      </c>
      <c r="D13729" t="s">
        <v>3637</v>
      </c>
      <c r="E13729" t="s">
        <v>13089</v>
      </c>
      <c r="F13729" t="s">
        <v>3600</v>
      </c>
      <c r="G13729">
        <v>213372198</v>
      </c>
      <c r="I13729" t="s">
        <v>3700</v>
      </c>
      <c r="J13729" t="s">
        <v>7262</v>
      </c>
      <c r="L13729" t="s">
        <v>13706</v>
      </c>
      <c r="M13729">
        <v>11</v>
      </c>
      <c r="N13729">
        <v>16</v>
      </c>
      <c r="O13729">
        <v>9.5</v>
      </c>
      <c r="P13729">
        <v>10.7</v>
      </c>
      <c r="Q13729">
        <v>16.5</v>
      </c>
      <c r="R13729">
        <v>9.5</v>
      </c>
      <c r="S13729" t="b">
        <v>0</v>
      </c>
      <c r="T13729" t="b">
        <v>0</v>
      </c>
      <c r="U13729" t="b">
        <v>1</v>
      </c>
      <c r="V13729">
        <v>24000</v>
      </c>
      <c r="W13729">
        <v>21000</v>
      </c>
      <c r="X13729">
        <v>2.58</v>
      </c>
      <c r="Y13729">
        <v>23000</v>
      </c>
      <c r="Z13729">
        <v>2.2799999999999998</v>
      </c>
    </row>
    <row r="13730" spans="1:26">
      <c r="A13730">
        <v>213372199</v>
      </c>
      <c r="B13730" t="s">
        <v>13052</v>
      </c>
      <c r="C13730" t="s">
        <v>3597</v>
      </c>
      <c r="D13730" t="s">
        <v>3637</v>
      </c>
      <c r="E13730" t="s">
        <v>13089</v>
      </c>
      <c r="F13730" t="s">
        <v>3600</v>
      </c>
      <c r="G13730">
        <v>213372199</v>
      </c>
      <c r="I13730" t="s">
        <v>3700</v>
      </c>
      <c r="J13730" t="s">
        <v>7265</v>
      </c>
      <c r="L13730" t="s">
        <v>13704</v>
      </c>
      <c r="M13730">
        <v>10.7</v>
      </c>
      <c r="N13730">
        <v>14.2</v>
      </c>
      <c r="O13730">
        <v>9.5</v>
      </c>
      <c r="P13730">
        <v>10.5</v>
      </c>
      <c r="Q13730">
        <v>15.5</v>
      </c>
      <c r="R13730">
        <v>9.6999999999999993</v>
      </c>
      <c r="S13730" t="b">
        <v>0</v>
      </c>
      <c r="T13730" t="b">
        <v>0</v>
      </c>
      <c r="U13730" t="b">
        <v>1</v>
      </c>
      <c r="V13730">
        <v>30000</v>
      </c>
      <c r="W13730">
        <v>22600</v>
      </c>
      <c r="X13730">
        <v>2.62</v>
      </c>
      <c r="Y13730">
        <v>26000</v>
      </c>
      <c r="Z13730">
        <v>2.2799999999999998</v>
      </c>
    </row>
    <row r="13731" spans="1:26">
      <c r="A13731">
        <v>213372200</v>
      </c>
      <c r="B13731" t="s">
        <v>13052</v>
      </c>
      <c r="C13731" t="s">
        <v>3597</v>
      </c>
      <c r="D13731" t="s">
        <v>3637</v>
      </c>
      <c r="E13731" t="s">
        <v>13089</v>
      </c>
      <c r="F13731" t="s">
        <v>3600</v>
      </c>
      <c r="G13731">
        <v>213372200</v>
      </c>
      <c r="I13731" t="s">
        <v>3700</v>
      </c>
      <c r="J13731" t="s">
        <v>7268</v>
      </c>
      <c r="L13731" t="s">
        <v>13705</v>
      </c>
      <c r="P13731">
        <v>10</v>
      </c>
      <c r="Q13731">
        <v>15.5</v>
      </c>
      <c r="R13731">
        <v>8.6</v>
      </c>
      <c r="S13731" t="b">
        <v>0</v>
      </c>
      <c r="T13731" t="b">
        <v>0</v>
      </c>
      <c r="U13731" t="b">
        <v>1</v>
      </c>
      <c r="V13731">
        <v>36000</v>
      </c>
      <c r="W13731">
        <v>27400</v>
      </c>
      <c r="X13731">
        <v>2.12</v>
      </c>
      <c r="Y13731">
        <v>38000</v>
      </c>
      <c r="Z13731">
        <v>1.9</v>
      </c>
    </row>
    <row r="13732" spans="1:26">
      <c r="A13732">
        <v>213372201</v>
      </c>
      <c r="B13732" t="s">
        <v>13052</v>
      </c>
      <c r="C13732" t="s">
        <v>3597</v>
      </c>
      <c r="D13732" t="s">
        <v>3637</v>
      </c>
      <c r="E13732" t="s">
        <v>13089</v>
      </c>
      <c r="F13732" t="s">
        <v>3600</v>
      </c>
      <c r="G13732">
        <v>213372201</v>
      </c>
      <c r="I13732" t="s">
        <v>3700</v>
      </c>
      <c r="J13732" t="s">
        <v>7268</v>
      </c>
      <c r="L13732" t="s">
        <v>13704</v>
      </c>
      <c r="M13732">
        <v>10.199999999999999</v>
      </c>
      <c r="N13732">
        <v>14.8</v>
      </c>
      <c r="O13732">
        <v>9.6</v>
      </c>
      <c r="P13732">
        <v>10</v>
      </c>
      <c r="Q13732">
        <v>15.2</v>
      </c>
      <c r="R13732">
        <v>10</v>
      </c>
      <c r="S13732" t="b">
        <v>0</v>
      </c>
      <c r="T13732" t="b">
        <v>0</v>
      </c>
      <c r="U13732" t="b">
        <v>1</v>
      </c>
      <c r="V13732">
        <v>35000</v>
      </c>
      <c r="W13732">
        <v>33000</v>
      </c>
      <c r="X13732">
        <v>2.4</v>
      </c>
      <c r="Y13732">
        <v>38000</v>
      </c>
      <c r="Z13732">
        <v>1.9</v>
      </c>
    </row>
    <row r="13733" spans="1:26">
      <c r="A13733">
        <v>213372202</v>
      </c>
      <c r="B13733" t="s">
        <v>13052</v>
      </c>
      <c r="C13733" t="s">
        <v>3597</v>
      </c>
      <c r="D13733" t="s">
        <v>3637</v>
      </c>
      <c r="E13733" t="s">
        <v>13089</v>
      </c>
      <c r="F13733" t="s">
        <v>3600</v>
      </c>
      <c r="G13733">
        <v>213372202</v>
      </c>
      <c r="I13733" t="s">
        <v>3700</v>
      </c>
      <c r="J13733" t="s">
        <v>7271</v>
      </c>
      <c r="L13733" t="s">
        <v>13703</v>
      </c>
      <c r="M13733">
        <v>9</v>
      </c>
      <c r="N13733">
        <v>14</v>
      </c>
      <c r="O13733">
        <v>10</v>
      </c>
      <c r="P13733">
        <v>8.6</v>
      </c>
      <c r="Q13733">
        <v>14.3</v>
      </c>
      <c r="R13733">
        <v>9</v>
      </c>
      <c r="S13733" t="b">
        <v>0</v>
      </c>
      <c r="T13733" t="b">
        <v>0</v>
      </c>
      <c r="U13733" t="b">
        <v>0</v>
      </c>
      <c r="V13733">
        <v>46000</v>
      </c>
      <c r="W13733">
        <v>32000</v>
      </c>
      <c r="X13733">
        <v>2.36</v>
      </c>
      <c r="Y13733">
        <v>45000</v>
      </c>
      <c r="Z13733">
        <v>2.11</v>
      </c>
    </row>
    <row r="13734" spans="1:26">
      <c r="A13734">
        <v>213372203</v>
      </c>
      <c r="B13734" t="s">
        <v>13052</v>
      </c>
      <c r="C13734" t="s">
        <v>3597</v>
      </c>
      <c r="D13734" t="s">
        <v>3637</v>
      </c>
      <c r="E13734" t="s">
        <v>13089</v>
      </c>
      <c r="F13734" t="s">
        <v>3600</v>
      </c>
      <c r="G13734">
        <v>213372203</v>
      </c>
      <c r="I13734" t="s">
        <v>3700</v>
      </c>
      <c r="J13734" t="s">
        <v>13210</v>
      </c>
      <c r="L13734" t="s">
        <v>13702</v>
      </c>
      <c r="P13734">
        <v>8.6</v>
      </c>
      <c r="Q13734">
        <v>14.5</v>
      </c>
      <c r="R13734">
        <v>8.6</v>
      </c>
      <c r="S13734" t="b">
        <v>0</v>
      </c>
      <c r="T13734" t="b">
        <v>0</v>
      </c>
      <c r="U13734" t="b">
        <v>0</v>
      </c>
      <c r="V13734">
        <v>53000</v>
      </c>
      <c r="W13734">
        <v>37000</v>
      </c>
      <c r="X13734">
        <v>2.2599999999999998</v>
      </c>
      <c r="Y13734">
        <v>38000</v>
      </c>
      <c r="Z13734">
        <v>2.2599999999999998</v>
      </c>
    </row>
    <row r="13735" spans="1:26">
      <c r="A13735">
        <v>213372204</v>
      </c>
      <c r="B13735" t="s">
        <v>13052</v>
      </c>
      <c r="C13735" t="s">
        <v>3597</v>
      </c>
      <c r="D13735" t="s">
        <v>3637</v>
      </c>
      <c r="E13735" t="s">
        <v>3637</v>
      </c>
      <c r="F13735" t="s">
        <v>3600</v>
      </c>
      <c r="G13735">
        <v>213372204</v>
      </c>
      <c r="I13735" t="s">
        <v>3700</v>
      </c>
      <c r="J13735" t="s">
        <v>6200</v>
      </c>
      <c r="L13735" t="s">
        <v>13700</v>
      </c>
      <c r="M13735">
        <v>11.6</v>
      </c>
      <c r="N13735">
        <v>15.6</v>
      </c>
      <c r="O13735">
        <v>8.8000000000000007</v>
      </c>
      <c r="P13735">
        <v>11.7</v>
      </c>
      <c r="Q13735">
        <v>16.100000000000001</v>
      </c>
      <c r="R13735">
        <v>9.5</v>
      </c>
      <c r="S13735" t="b">
        <v>0</v>
      </c>
      <c r="T13735" t="b">
        <v>0</v>
      </c>
      <c r="U13735" t="b">
        <v>1</v>
      </c>
      <c r="V13735">
        <v>18000</v>
      </c>
      <c r="W13735">
        <v>14700</v>
      </c>
      <c r="X13735">
        <v>2.6</v>
      </c>
      <c r="Y13735">
        <v>17400</v>
      </c>
      <c r="Z13735">
        <v>2.42</v>
      </c>
    </row>
    <row r="13736" spans="1:26">
      <c r="A13736">
        <v>213372205</v>
      </c>
      <c r="B13736" t="s">
        <v>13052</v>
      </c>
      <c r="C13736" t="s">
        <v>3597</v>
      </c>
      <c r="D13736" t="s">
        <v>3637</v>
      </c>
      <c r="E13736" t="s">
        <v>3637</v>
      </c>
      <c r="F13736" t="s">
        <v>3600</v>
      </c>
      <c r="G13736">
        <v>213372205</v>
      </c>
      <c r="I13736" t="s">
        <v>3700</v>
      </c>
      <c r="J13736" t="s">
        <v>7245</v>
      </c>
      <c r="L13736" t="s">
        <v>13701</v>
      </c>
      <c r="P13736">
        <v>10.7</v>
      </c>
      <c r="Q13736">
        <v>16.100000000000001</v>
      </c>
      <c r="R13736">
        <v>9.8000000000000007</v>
      </c>
      <c r="S13736" t="b">
        <v>0</v>
      </c>
      <c r="T13736" t="b">
        <v>0</v>
      </c>
      <c r="U13736" t="b">
        <v>1</v>
      </c>
      <c r="V13736">
        <v>24000</v>
      </c>
      <c r="W13736">
        <v>22400</v>
      </c>
      <c r="X13736">
        <v>2.42</v>
      </c>
      <c r="Y13736">
        <v>25000</v>
      </c>
      <c r="Z13736">
        <v>2.2400000000000002</v>
      </c>
    </row>
    <row r="13737" spans="1:26">
      <c r="A13737">
        <v>213372206</v>
      </c>
      <c r="B13737" t="s">
        <v>13052</v>
      </c>
      <c r="C13737" t="s">
        <v>3597</v>
      </c>
      <c r="D13737" t="s">
        <v>3637</v>
      </c>
      <c r="E13737" t="s">
        <v>3637</v>
      </c>
      <c r="F13737" t="s">
        <v>3600</v>
      </c>
      <c r="G13737">
        <v>213372206</v>
      </c>
      <c r="I13737" t="s">
        <v>3700</v>
      </c>
      <c r="J13737" t="s">
        <v>7245</v>
      </c>
      <c r="L13737" t="s">
        <v>13700</v>
      </c>
      <c r="M13737">
        <v>11</v>
      </c>
      <c r="N13737">
        <v>16</v>
      </c>
      <c r="O13737">
        <v>9.5</v>
      </c>
      <c r="P13737">
        <v>10.7</v>
      </c>
      <c r="Q13737">
        <v>16.5</v>
      </c>
      <c r="R13737">
        <v>9.5</v>
      </c>
      <c r="S13737" t="b">
        <v>0</v>
      </c>
      <c r="T13737" t="b">
        <v>0</v>
      </c>
      <c r="U13737" t="b">
        <v>1</v>
      </c>
      <c r="V13737">
        <v>24000</v>
      </c>
      <c r="W13737">
        <v>21000</v>
      </c>
      <c r="X13737">
        <v>2.58</v>
      </c>
      <c r="Y13737">
        <v>23000</v>
      </c>
      <c r="Z13737">
        <v>2.2799999999999998</v>
      </c>
    </row>
    <row r="13738" spans="1:26">
      <c r="A13738">
        <v>213372207</v>
      </c>
      <c r="B13738" t="s">
        <v>13052</v>
      </c>
      <c r="C13738" t="s">
        <v>3597</v>
      </c>
      <c r="D13738" t="s">
        <v>3637</v>
      </c>
      <c r="E13738" t="s">
        <v>3637</v>
      </c>
      <c r="F13738" t="s">
        <v>3600</v>
      </c>
      <c r="G13738">
        <v>213372207</v>
      </c>
      <c r="I13738" t="s">
        <v>3700</v>
      </c>
      <c r="J13738" t="s">
        <v>7248</v>
      </c>
      <c r="L13738" t="s">
        <v>13451</v>
      </c>
      <c r="M13738">
        <v>10.7</v>
      </c>
      <c r="N13738">
        <v>14.2</v>
      </c>
      <c r="O13738">
        <v>9.5</v>
      </c>
      <c r="P13738">
        <v>10.5</v>
      </c>
      <c r="Q13738">
        <v>15.5</v>
      </c>
      <c r="R13738">
        <v>9.6999999999999993</v>
      </c>
      <c r="S13738" t="b">
        <v>0</v>
      </c>
      <c r="T13738" t="b">
        <v>0</v>
      </c>
      <c r="U13738" t="b">
        <v>1</v>
      </c>
      <c r="V13738">
        <v>30000</v>
      </c>
      <c r="W13738">
        <v>22600</v>
      </c>
      <c r="X13738">
        <v>2.62</v>
      </c>
      <c r="Y13738">
        <v>26000</v>
      </c>
      <c r="Z13738">
        <v>2.2799999999999998</v>
      </c>
    </row>
    <row r="13739" spans="1:26">
      <c r="A13739">
        <v>213372208</v>
      </c>
      <c r="B13739" t="s">
        <v>13052</v>
      </c>
      <c r="C13739" t="s">
        <v>3597</v>
      </c>
      <c r="D13739" t="s">
        <v>3637</v>
      </c>
      <c r="E13739" t="s">
        <v>3637</v>
      </c>
      <c r="F13739" t="s">
        <v>3600</v>
      </c>
      <c r="G13739">
        <v>213372208</v>
      </c>
      <c r="I13739" t="s">
        <v>3700</v>
      </c>
      <c r="J13739" t="s">
        <v>7251</v>
      </c>
      <c r="L13739" t="s">
        <v>13699</v>
      </c>
      <c r="P13739">
        <v>10</v>
      </c>
      <c r="Q13739">
        <v>15.5</v>
      </c>
      <c r="R13739">
        <v>8.6</v>
      </c>
      <c r="S13739" t="b">
        <v>0</v>
      </c>
      <c r="T13739" t="b">
        <v>0</v>
      </c>
      <c r="U13739" t="b">
        <v>1</v>
      </c>
      <c r="V13739">
        <v>36000</v>
      </c>
      <c r="W13739">
        <v>27400</v>
      </c>
      <c r="X13739">
        <v>2.12</v>
      </c>
      <c r="Y13739">
        <v>38000</v>
      </c>
      <c r="Z13739">
        <v>1.9</v>
      </c>
    </row>
    <row r="13740" spans="1:26">
      <c r="A13740">
        <v>213372210</v>
      </c>
      <c r="B13740" t="s">
        <v>13052</v>
      </c>
      <c r="C13740" t="s">
        <v>3597</v>
      </c>
      <c r="D13740" t="s">
        <v>3637</v>
      </c>
      <c r="E13740" t="s">
        <v>3637</v>
      </c>
      <c r="F13740" t="s">
        <v>3600</v>
      </c>
      <c r="G13740">
        <v>213372210</v>
      </c>
      <c r="I13740" t="s">
        <v>3700</v>
      </c>
      <c r="J13740" t="s">
        <v>7254</v>
      </c>
      <c r="L13740" t="s">
        <v>13698</v>
      </c>
      <c r="M13740">
        <v>9</v>
      </c>
      <c r="N13740">
        <v>14</v>
      </c>
      <c r="O13740">
        <v>10</v>
      </c>
      <c r="P13740">
        <v>8.6</v>
      </c>
      <c r="Q13740">
        <v>14.3</v>
      </c>
      <c r="R13740">
        <v>9</v>
      </c>
      <c r="S13740" t="b">
        <v>0</v>
      </c>
      <c r="T13740" t="b">
        <v>0</v>
      </c>
      <c r="U13740" t="b">
        <v>0</v>
      </c>
      <c r="V13740">
        <v>46000</v>
      </c>
      <c r="W13740">
        <v>32000</v>
      </c>
      <c r="X13740">
        <v>2.36</v>
      </c>
      <c r="Y13740">
        <v>45000</v>
      </c>
      <c r="Z13740">
        <v>2.11</v>
      </c>
    </row>
    <row r="13741" spans="1:26">
      <c r="A13741">
        <v>213372211</v>
      </c>
      <c r="B13741" t="s">
        <v>13052</v>
      </c>
      <c r="C13741" t="s">
        <v>3597</v>
      </c>
      <c r="D13741" t="s">
        <v>3637</v>
      </c>
      <c r="E13741" t="s">
        <v>3637</v>
      </c>
      <c r="F13741" t="s">
        <v>3600</v>
      </c>
      <c r="G13741">
        <v>213372211</v>
      </c>
      <c r="I13741" t="s">
        <v>3700</v>
      </c>
      <c r="J13741" t="s">
        <v>13315</v>
      </c>
      <c r="L13741" t="s">
        <v>13697</v>
      </c>
      <c r="P13741">
        <v>8.6</v>
      </c>
      <c r="Q13741">
        <v>14.5</v>
      </c>
      <c r="R13741">
        <v>8.6</v>
      </c>
      <c r="S13741" t="b">
        <v>0</v>
      </c>
      <c r="T13741" t="b">
        <v>0</v>
      </c>
      <c r="U13741" t="b">
        <v>0</v>
      </c>
      <c r="V13741">
        <v>53000</v>
      </c>
      <c r="W13741">
        <v>37000</v>
      </c>
      <c r="X13741">
        <v>2.2599999999999998</v>
      </c>
      <c r="Y13741">
        <v>38000</v>
      </c>
      <c r="Z13741">
        <v>2.2599999999999998</v>
      </c>
    </row>
    <row r="13742" spans="1:26">
      <c r="A13742">
        <v>213372212</v>
      </c>
      <c r="B13742" t="s">
        <v>13052</v>
      </c>
      <c r="C13742" t="s">
        <v>3597</v>
      </c>
      <c r="D13742" t="s">
        <v>3637</v>
      </c>
      <c r="E13742" t="s">
        <v>3792</v>
      </c>
      <c r="F13742" t="s">
        <v>3600</v>
      </c>
      <c r="G13742">
        <v>213372212</v>
      </c>
      <c r="I13742" t="s">
        <v>3700</v>
      </c>
      <c r="J13742" t="s">
        <v>6200</v>
      </c>
      <c r="L13742" t="s">
        <v>13700</v>
      </c>
      <c r="M13742">
        <v>11.6</v>
      </c>
      <c r="N13742">
        <v>15.6</v>
      </c>
      <c r="O13742">
        <v>8.8000000000000007</v>
      </c>
      <c r="P13742">
        <v>11.7</v>
      </c>
      <c r="Q13742">
        <v>16.100000000000001</v>
      </c>
      <c r="R13742">
        <v>9.5</v>
      </c>
      <c r="S13742" t="b">
        <v>0</v>
      </c>
      <c r="T13742" t="b">
        <v>0</v>
      </c>
      <c r="U13742" t="b">
        <v>1</v>
      </c>
      <c r="V13742">
        <v>18000</v>
      </c>
      <c r="W13742">
        <v>14700</v>
      </c>
      <c r="X13742">
        <v>2.6</v>
      </c>
      <c r="Y13742">
        <v>17400</v>
      </c>
      <c r="Z13742">
        <v>2.42</v>
      </c>
    </row>
    <row r="13743" spans="1:26">
      <c r="A13743">
        <v>213372213</v>
      </c>
      <c r="B13743" t="s">
        <v>13052</v>
      </c>
      <c r="C13743" t="s">
        <v>3597</v>
      </c>
      <c r="D13743" t="s">
        <v>3637</v>
      </c>
      <c r="E13743" t="s">
        <v>3792</v>
      </c>
      <c r="F13743" t="s">
        <v>3600</v>
      </c>
      <c r="G13743">
        <v>213372213</v>
      </c>
      <c r="I13743" t="s">
        <v>3700</v>
      </c>
      <c r="J13743" t="s">
        <v>7245</v>
      </c>
      <c r="L13743" t="s">
        <v>13701</v>
      </c>
      <c r="P13743">
        <v>10.7</v>
      </c>
      <c r="Q13743">
        <v>16.100000000000001</v>
      </c>
      <c r="R13743">
        <v>9.8000000000000007</v>
      </c>
      <c r="S13743" t="b">
        <v>0</v>
      </c>
      <c r="T13743" t="b">
        <v>0</v>
      </c>
      <c r="U13743" t="b">
        <v>1</v>
      </c>
      <c r="V13743">
        <v>24000</v>
      </c>
      <c r="W13743">
        <v>22400</v>
      </c>
      <c r="X13743">
        <v>2.42</v>
      </c>
      <c r="Y13743">
        <v>25000</v>
      </c>
      <c r="Z13743">
        <v>2.2400000000000002</v>
      </c>
    </row>
    <row r="13744" spans="1:26">
      <c r="A13744">
        <v>213372214</v>
      </c>
      <c r="B13744" t="s">
        <v>13052</v>
      </c>
      <c r="C13744" t="s">
        <v>3597</v>
      </c>
      <c r="D13744" t="s">
        <v>3637</v>
      </c>
      <c r="E13744" t="s">
        <v>3792</v>
      </c>
      <c r="F13744" t="s">
        <v>3600</v>
      </c>
      <c r="G13744">
        <v>213372214</v>
      </c>
      <c r="I13744" t="s">
        <v>3700</v>
      </c>
      <c r="J13744" t="s">
        <v>7245</v>
      </c>
      <c r="L13744" t="s">
        <v>13700</v>
      </c>
      <c r="M13744">
        <v>11</v>
      </c>
      <c r="N13744">
        <v>16</v>
      </c>
      <c r="O13744">
        <v>9.5</v>
      </c>
      <c r="P13744">
        <v>10.7</v>
      </c>
      <c r="Q13744">
        <v>16.5</v>
      </c>
      <c r="R13744">
        <v>9.5</v>
      </c>
      <c r="S13744" t="b">
        <v>0</v>
      </c>
      <c r="T13744" t="b">
        <v>0</v>
      </c>
      <c r="U13744" t="b">
        <v>1</v>
      </c>
      <c r="V13744">
        <v>24000</v>
      </c>
      <c r="W13744">
        <v>21000</v>
      </c>
      <c r="X13744">
        <v>2.58</v>
      </c>
      <c r="Y13744">
        <v>23000</v>
      </c>
      <c r="Z13744">
        <v>2.2799999999999998</v>
      </c>
    </row>
    <row r="13745" spans="1:26">
      <c r="A13745">
        <v>213372215</v>
      </c>
      <c r="B13745" t="s">
        <v>13052</v>
      </c>
      <c r="C13745" t="s">
        <v>3597</v>
      </c>
      <c r="D13745" t="s">
        <v>3637</v>
      </c>
      <c r="E13745" t="s">
        <v>3792</v>
      </c>
      <c r="F13745" t="s">
        <v>3600</v>
      </c>
      <c r="G13745">
        <v>213372215</v>
      </c>
      <c r="I13745" t="s">
        <v>3700</v>
      </c>
      <c r="J13745" t="s">
        <v>7248</v>
      </c>
      <c r="L13745" t="s">
        <v>13451</v>
      </c>
      <c r="M13745">
        <v>10.7</v>
      </c>
      <c r="N13745">
        <v>14.2</v>
      </c>
      <c r="O13745">
        <v>9.5</v>
      </c>
      <c r="P13745">
        <v>10.5</v>
      </c>
      <c r="Q13745">
        <v>15.5</v>
      </c>
      <c r="R13745">
        <v>9.6999999999999993</v>
      </c>
      <c r="S13745" t="b">
        <v>0</v>
      </c>
      <c r="T13745" t="b">
        <v>0</v>
      </c>
      <c r="U13745" t="b">
        <v>1</v>
      </c>
      <c r="V13745">
        <v>30000</v>
      </c>
      <c r="W13745">
        <v>22600</v>
      </c>
      <c r="X13745">
        <v>2.62</v>
      </c>
      <c r="Y13745">
        <v>26000</v>
      </c>
      <c r="Z13745">
        <v>2.2799999999999998</v>
      </c>
    </row>
    <row r="13746" spans="1:26">
      <c r="A13746">
        <v>213372216</v>
      </c>
      <c r="B13746" t="s">
        <v>13052</v>
      </c>
      <c r="C13746" t="s">
        <v>3597</v>
      </c>
      <c r="D13746" t="s">
        <v>3637</v>
      </c>
      <c r="E13746" t="s">
        <v>3792</v>
      </c>
      <c r="F13746" t="s">
        <v>3600</v>
      </c>
      <c r="G13746">
        <v>213372216</v>
      </c>
      <c r="I13746" t="s">
        <v>3700</v>
      </c>
      <c r="J13746" t="s">
        <v>7251</v>
      </c>
      <c r="L13746" t="s">
        <v>13699</v>
      </c>
      <c r="P13746">
        <v>10</v>
      </c>
      <c r="Q13746">
        <v>15.5</v>
      </c>
      <c r="R13746">
        <v>8.6</v>
      </c>
      <c r="S13746" t="b">
        <v>0</v>
      </c>
      <c r="T13746" t="b">
        <v>0</v>
      </c>
      <c r="U13746" t="b">
        <v>1</v>
      </c>
      <c r="V13746">
        <v>36000</v>
      </c>
      <c r="W13746">
        <v>27400</v>
      </c>
      <c r="X13746">
        <v>2.12</v>
      </c>
      <c r="Y13746">
        <v>38000</v>
      </c>
      <c r="Z13746">
        <v>1.9</v>
      </c>
    </row>
    <row r="13747" spans="1:26">
      <c r="A13747">
        <v>213372218</v>
      </c>
      <c r="B13747" t="s">
        <v>13052</v>
      </c>
      <c r="C13747" t="s">
        <v>3597</v>
      </c>
      <c r="D13747" t="s">
        <v>3637</v>
      </c>
      <c r="E13747" t="s">
        <v>3792</v>
      </c>
      <c r="F13747" t="s">
        <v>3600</v>
      </c>
      <c r="G13747">
        <v>213372218</v>
      </c>
      <c r="I13747" t="s">
        <v>3700</v>
      </c>
      <c r="J13747" t="s">
        <v>7254</v>
      </c>
      <c r="L13747" t="s">
        <v>13698</v>
      </c>
      <c r="M13747">
        <v>9</v>
      </c>
      <c r="N13747">
        <v>14</v>
      </c>
      <c r="O13747">
        <v>10</v>
      </c>
      <c r="P13747">
        <v>8.6</v>
      </c>
      <c r="Q13747">
        <v>14.3</v>
      </c>
      <c r="R13747">
        <v>9</v>
      </c>
      <c r="S13747" t="b">
        <v>0</v>
      </c>
      <c r="T13747" t="b">
        <v>0</v>
      </c>
      <c r="U13747" t="b">
        <v>0</v>
      </c>
      <c r="V13747">
        <v>46000</v>
      </c>
      <c r="W13747">
        <v>32000</v>
      </c>
      <c r="X13747">
        <v>2.36</v>
      </c>
      <c r="Y13747">
        <v>45000</v>
      </c>
      <c r="Z13747">
        <v>2.11</v>
      </c>
    </row>
    <row r="13748" spans="1:26">
      <c r="A13748">
        <v>213372219</v>
      </c>
      <c r="B13748" t="s">
        <v>13052</v>
      </c>
      <c r="C13748" t="s">
        <v>3597</v>
      </c>
      <c r="D13748" t="s">
        <v>3637</v>
      </c>
      <c r="E13748" t="s">
        <v>3792</v>
      </c>
      <c r="F13748" t="s">
        <v>3600</v>
      </c>
      <c r="G13748">
        <v>213372219</v>
      </c>
      <c r="I13748" t="s">
        <v>3700</v>
      </c>
      <c r="J13748" t="s">
        <v>13315</v>
      </c>
      <c r="L13748" t="s">
        <v>13697</v>
      </c>
      <c r="P13748">
        <v>8.6</v>
      </c>
      <c r="Q13748">
        <v>14.5</v>
      </c>
      <c r="R13748">
        <v>8.6</v>
      </c>
      <c r="S13748" t="b">
        <v>0</v>
      </c>
      <c r="T13748" t="b">
        <v>0</v>
      </c>
      <c r="U13748" t="b">
        <v>0</v>
      </c>
      <c r="V13748">
        <v>53000</v>
      </c>
      <c r="W13748">
        <v>37000</v>
      </c>
      <c r="X13748">
        <v>2.2599999999999998</v>
      </c>
      <c r="Y13748">
        <v>38000</v>
      </c>
      <c r="Z13748">
        <v>2.2599999999999998</v>
      </c>
    </row>
    <row r="13749" spans="1:26">
      <c r="A13749">
        <v>213372220</v>
      </c>
      <c r="B13749" t="s">
        <v>13052</v>
      </c>
      <c r="C13749" t="s">
        <v>3597</v>
      </c>
      <c r="D13749" t="s">
        <v>3637</v>
      </c>
      <c r="E13749" t="s">
        <v>3835</v>
      </c>
      <c r="F13749" t="s">
        <v>3600</v>
      </c>
      <c r="G13749">
        <v>213372220</v>
      </c>
      <c r="I13749" t="s">
        <v>3700</v>
      </c>
      <c r="J13749" t="s">
        <v>6200</v>
      </c>
      <c r="L13749" t="s">
        <v>13700</v>
      </c>
      <c r="M13749">
        <v>11.6</v>
      </c>
      <c r="N13749">
        <v>15.6</v>
      </c>
      <c r="O13749">
        <v>8.8000000000000007</v>
      </c>
      <c r="P13749">
        <v>11.7</v>
      </c>
      <c r="Q13749">
        <v>16.100000000000001</v>
      </c>
      <c r="R13749">
        <v>9.5</v>
      </c>
      <c r="S13749" t="b">
        <v>0</v>
      </c>
      <c r="T13749" t="b">
        <v>0</v>
      </c>
      <c r="U13749" t="b">
        <v>1</v>
      </c>
      <c r="V13749">
        <v>18000</v>
      </c>
      <c r="W13749">
        <v>14700</v>
      </c>
      <c r="X13749">
        <v>2.6</v>
      </c>
      <c r="Y13749">
        <v>17400</v>
      </c>
      <c r="Z13749">
        <v>2.42</v>
      </c>
    </row>
    <row r="13750" spans="1:26">
      <c r="A13750">
        <v>213372221</v>
      </c>
      <c r="B13750" t="s">
        <v>13052</v>
      </c>
      <c r="C13750" t="s">
        <v>3597</v>
      </c>
      <c r="D13750" t="s">
        <v>3637</v>
      </c>
      <c r="E13750" t="s">
        <v>3835</v>
      </c>
      <c r="F13750" t="s">
        <v>3600</v>
      </c>
      <c r="G13750">
        <v>213372221</v>
      </c>
      <c r="I13750" t="s">
        <v>3700</v>
      </c>
      <c r="J13750" t="s">
        <v>7245</v>
      </c>
      <c r="L13750" t="s">
        <v>13701</v>
      </c>
      <c r="P13750">
        <v>10.7</v>
      </c>
      <c r="Q13750">
        <v>16.100000000000001</v>
      </c>
      <c r="R13750">
        <v>9.8000000000000007</v>
      </c>
      <c r="S13750" t="b">
        <v>0</v>
      </c>
      <c r="T13750" t="b">
        <v>0</v>
      </c>
      <c r="U13750" t="b">
        <v>1</v>
      </c>
      <c r="V13750">
        <v>24000</v>
      </c>
      <c r="W13750">
        <v>22400</v>
      </c>
      <c r="X13750">
        <v>2.42</v>
      </c>
      <c r="Y13750">
        <v>25000</v>
      </c>
      <c r="Z13750">
        <v>2.2400000000000002</v>
      </c>
    </row>
    <row r="13751" spans="1:26">
      <c r="A13751">
        <v>213372222</v>
      </c>
      <c r="B13751" t="s">
        <v>13052</v>
      </c>
      <c r="C13751" t="s">
        <v>3597</v>
      </c>
      <c r="D13751" t="s">
        <v>3637</v>
      </c>
      <c r="E13751" t="s">
        <v>3835</v>
      </c>
      <c r="F13751" t="s">
        <v>3600</v>
      </c>
      <c r="G13751">
        <v>213372222</v>
      </c>
      <c r="I13751" t="s">
        <v>3700</v>
      </c>
      <c r="J13751" t="s">
        <v>7245</v>
      </c>
      <c r="L13751" t="s">
        <v>13700</v>
      </c>
      <c r="M13751">
        <v>11</v>
      </c>
      <c r="N13751">
        <v>16</v>
      </c>
      <c r="O13751">
        <v>9.5</v>
      </c>
      <c r="P13751">
        <v>10.7</v>
      </c>
      <c r="Q13751">
        <v>16.5</v>
      </c>
      <c r="R13751">
        <v>9.5</v>
      </c>
      <c r="S13751" t="b">
        <v>0</v>
      </c>
      <c r="T13751" t="b">
        <v>0</v>
      </c>
      <c r="U13751" t="b">
        <v>1</v>
      </c>
      <c r="V13751">
        <v>24000</v>
      </c>
      <c r="W13751">
        <v>21000</v>
      </c>
      <c r="X13751">
        <v>2.58</v>
      </c>
      <c r="Y13751">
        <v>23000</v>
      </c>
      <c r="Z13751">
        <v>2.2799999999999998</v>
      </c>
    </row>
    <row r="13752" spans="1:26">
      <c r="A13752">
        <v>213372223</v>
      </c>
      <c r="B13752" t="s">
        <v>13052</v>
      </c>
      <c r="C13752" t="s">
        <v>3597</v>
      </c>
      <c r="D13752" t="s">
        <v>3637</v>
      </c>
      <c r="E13752" t="s">
        <v>3835</v>
      </c>
      <c r="F13752" t="s">
        <v>3600</v>
      </c>
      <c r="G13752">
        <v>213372223</v>
      </c>
      <c r="I13752" t="s">
        <v>3700</v>
      </c>
      <c r="J13752" t="s">
        <v>7248</v>
      </c>
      <c r="L13752" t="s">
        <v>13451</v>
      </c>
      <c r="M13752">
        <v>10.7</v>
      </c>
      <c r="N13752">
        <v>14.2</v>
      </c>
      <c r="O13752">
        <v>9.5</v>
      </c>
      <c r="P13752">
        <v>10.5</v>
      </c>
      <c r="Q13752">
        <v>15.5</v>
      </c>
      <c r="R13752">
        <v>9.6999999999999993</v>
      </c>
      <c r="S13752" t="b">
        <v>0</v>
      </c>
      <c r="T13752" t="b">
        <v>0</v>
      </c>
      <c r="U13752" t="b">
        <v>1</v>
      </c>
      <c r="V13752">
        <v>30000</v>
      </c>
      <c r="W13752">
        <v>22600</v>
      </c>
      <c r="X13752">
        <v>2.62</v>
      </c>
      <c r="Y13752">
        <v>26000</v>
      </c>
      <c r="Z13752">
        <v>2.2799999999999998</v>
      </c>
    </row>
    <row r="13753" spans="1:26">
      <c r="A13753">
        <v>213372224</v>
      </c>
      <c r="B13753" t="s">
        <v>13052</v>
      </c>
      <c r="C13753" t="s">
        <v>3597</v>
      </c>
      <c r="D13753" t="s">
        <v>3637</v>
      </c>
      <c r="E13753" t="s">
        <v>3835</v>
      </c>
      <c r="F13753" t="s">
        <v>3600</v>
      </c>
      <c r="G13753">
        <v>213372224</v>
      </c>
      <c r="I13753" t="s">
        <v>3700</v>
      </c>
      <c r="J13753" t="s">
        <v>7251</v>
      </c>
      <c r="L13753" t="s">
        <v>13699</v>
      </c>
      <c r="P13753">
        <v>10</v>
      </c>
      <c r="Q13753">
        <v>15.5</v>
      </c>
      <c r="R13753">
        <v>8.6</v>
      </c>
      <c r="S13753" t="b">
        <v>0</v>
      </c>
      <c r="T13753" t="b">
        <v>0</v>
      </c>
      <c r="U13753" t="b">
        <v>1</v>
      </c>
      <c r="V13753">
        <v>36000</v>
      </c>
      <c r="W13753">
        <v>27400</v>
      </c>
      <c r="X13753">
        <v>2.12</v>
      </c>
      <c r="Y13753">
        <v>38000</v>
      </c>
      <c r="Z13753">
        <v>1.9</v>
      </c>
    </row>
    <row r="13754" spans="1:26">
      <c r="A13754">
        <v>213372226</v>
      </c>
      <c r="B13754" t="s">
        <v>13052</v>
      </c>
      <c r="C13754" t="s">
        <v>3597</v>
      </c>
      <c r="D13754" t="s">
        <v>3637</v>
      </c>
      <c r="E13754" t="s">
        <v>3835</v>
      </c>
      <c r="F13754" t="s">
        <v>3600</v>
      </c>
      <c r="G13754">
        <v>213372226</v>
      </c>
      <c r="I13754" t="s">
        <v>3700</v>
      </c>
      <c r="J13754" t="s">
        <v>7254</v>
      </c>
      <c r="L13754" t="s">
        <v>13698</v>
      </c>
      <c r="M13754">
        <v>9</v>
      </c>
      <c r="N13754">
        <v>14</v>
      </c>
      <c r="O13754">
        <v>10</v>
      </c>
      <c r="P13754">
        <v>8.6</v>
      </c>
      <c r="Q13754">
        <v>14.3</v>
      </c>
      <c r="R13754">
        <v>9</v>
      </c>
      <c r="S13754" t="b">
        <v>0</v>
      </c>
      <c r="T13754" t="b">
        <v>0</v>
      </c>
      <c r="U13754" t="b">
        <v>0</v>
      </c>
      <c r="V13754">
        <v>46000</v>
      </c>
      <c r="W13754">
        <v>32000</v>
      </c>
      <c r="X13754">
        <v>2.36</v>
      </c>
      <c r="Y13754">
        <v>45000</v>
      </c>
      <c r="Z13754">
        <v>2.11</v>
      </c>
    </row>
    <row r="13755" spans="1:26">
      <c r="A13755">
        <v>213372227</v>
      </c>
      <c r="B13755" t="s">
        <v>13052</v>
      </c>
      <c r="C13755" t="s">
        <v>3597</v>
      </c>
      <c r="D13755" t="s">
        <v>3637</v>
      </c>
      <c r="E13755" t="s">
        <v>3835</v>
      </c>
      <c r="F13755" t="s">
        <v>3600</v>
      </c>
      <c r="G13755">
        <v>213372227</v>
      </c>
      <c r="I13755" t="s">
        <v>3700</v>
      </c>
      <c r="J13755" t="s">
        <v>13315</v>
      </c>
      <c r="L13755" t="s">
        <v>13697</v>
      </c>
      <c r="P13755">
        <v>8.6</v>
      </c>
      <c r="Q13755">
        <v>14.5</v>
      </c>
      <c r="R13755">
        <v>8.6</v>
      </c>
      <c r="S13755" t="b">
        <v>0</v>
      </c>
      <c r="T13755" t="b">
        <v>0</v>
      </c>
      <c r="U13755" t="b">
        <v>0</v>
      </c>
      <c r="V13755">
        <v>53000</v>
      </c>
      <c r="W13755">
        <v>37000</v>
      </c>
      <c r="X13755">
        <v>2.2599999999999998</v>
      </c>
      <c r="Y13755">
        <v>38000</v>
      </c>
      <c r="Z13755">
        <v>2.2599999999999998</v>
      </c>
    </row>
    <row r="13756" spans="1:26">
      <c r="A13756">
        <v>213372228</v>
      </c>
      <c r="B13756" t="s">
        <v>13052</v>
      </c>
      <c r="C13756" t="s">
        <v>3597</v>
      </c>
      <c r="D13756" t="s">
        <v>3637</v>
      </c>
      <c r="E13756" t="s">
        <v>4582</v>
      </c>
      <c r="F13756" t="s">
        <v>3600</v>
      </c>
      <c r="G13756">
        <v>213372228</v>
      </c>
      <c r="I13756" t="s">
        <v>3700</v>
      </c>
      <c r="J13756" t="s">
        <v>6200</v>
      </c>
      <c r="L13756" t="s">
        <v>13700</v>
      </c>
      <c r="M13756">
        <v>11.6</v>
      </c>
      <c r="N13756">
        <v>15.6</v>
      </c>
      <c r="O13756">
        <v>8.8000000000000007</v>
      </c>
      <c r="P13756">
        <v>11.7</v>
      </c>
      <c r="Q13756">
        <v>16.100000000000001</v>
      </c>
      <c r="R13756">
        <v>9.5</v>
      </c>
      <c r="S13756" t="b">
        <v>0</v>
      </c>
      <c r="T13756" t="b">
        <v>0</v>
      </c>
      <c r="U13756" t="b">
        <v>1</v>
      </c>
      <c r="V13756">
        <v>18000</v>
      </c>
      <c r="W13756">
        <v>14700</v>
      </c>
      <c r="X13756">
        <v>2.6</v>
      </c>
      <c r="Y13756">
        <v>17400</v>
      </c>
      <c r="Z13756">
        <v>2.42</v>
      </c>
    </row>
    <row r="13757" spans="1:26">
      <c r="A13757">
        <v>213372229</v>
      </c>
      <c r="B13757" t="s">
        <v>13052</v>
      </c>
      <c r="C13757" t="s">
        <v>3597</v>
      </c>
      <c r="D13757" t="s">
        <v>3637</v>
      </c>
      <c r="E13757" t="s">
        <v>4582</v>
      </c>
      <c r="F13757" t="s">
        <v>3600</v>
      </c>
      <c r="G13757">
        <v>213372229</v>
      </c>
      <c r="I13757" t="s">
        <v>3700</v>
      </c>
      <c r="J13757" t="s">
        <v>7245</v>
      </c>
      <c r="L13757" t="s">
        <v>13701</v>
      </c>
      <c r="P13757">
        <v>10.7</v>
      </c>
      <c r="Q13757">
        <v>16.100000000000001</v>
      </c>
      <c r="R13757">
        <v>9.8000000000000007</v>
      </c>
      <c r="S13757" t="b">
        <v>0</v>
      </c>
      <c r="T13757" t="b">
        <v>0</v>
      </c>
      <c r="U13757" t="b">
        <v>1</v>
      </c>
      <c r="V13757">
        <v>24000</v>
      </c>
      <c r="W13757">
        <v>22400</v>
      </c>
      <c r="X13757">
        <v>2.42</v>
      </c>
      <c r="Y13757">
        <v>25000</v>
      </c>
      <c r="Z13757">
        <v>2.2400000000000002</v>
      </c>
    </row>
    <row r="13758" spans="1:26">
      <c r="A13758">
        <v>213372230</v>
      </c>
      <c r="B13758" t="s">
        <v>13052</v>
      </c>
      <c r="C13758" t="s">
        <v>3597</v>
      </c>
      <c r="D13758" t="s">
        <v>3637</v>
      </c>
      <c r="E13758" t="s">
        <v>4582</v>
      </c>
      <c r="F13758" t="s">
        <v>3600</v>
      </c>
      <c r="G13758">
        <v>213372230</v>
      </c>
      <c r="I13758" t="s">
        <v>3700</v>
      </c>
      <c r="J13758" t="s">
        <v>7245</v>
      </c>
      <c r="L13758" t="s">
        <v>13700</v>
      </c>
      <c r="M13758">
        <v>11</v>
      </c>
      <c r="N13758">
        <v>16</v>
      </c>
      <c r="O13758">
        <v>9.5</v>
      </c>
      <c r="P13758">
        <v>10.7</v>
      </c>
      <c r="Q13758">
        <v>16.5</v>
      </c>
      <c r="R13758">
        <v>9.5</v>
      </c>
      <c r="S13758" t="b">
        <v>0</v>
      </c>
      <c r="T13758" t="b">
        <v>0</v>
      </c>
      <c r="U13758" t="b">
        <v>1</v>
      </c>
      <c r="V13758">
        <v>24000</v>
      </c>
      <c r="W13758">
        <v>21000</v>
      </c>
      <c r="X13758">
        <v>2.58</v>
      </c>
      <c r="Y13758">
        <v>23000</v>
      </c>
      <c r="Z13758">
        <v>2.2799999999999998</v>
      </c>
    </row>
    <row r="13759" spans="1:26">
      <c r="A13759">
        <v>213372231</v>
      </c>
      <c r="B13759" t="s">
        <v>13052</v>
      </c>
      <c r="C13759" t="s">
        <v>3597</v>
      </c>
      <c r="D13759" t="s">
        <v>3637</v>
      </c>
      <c r="E13759" t="s">
        <v>4582</v>
      </c>
      <c r="F13759" t="s">
        <v>3600</v>
      </c>
      <c r="G13759">
        <v>213372231</v>
      </c>
      <c r="I13759" t="s">
        <v>3700</v>
      </c>
      <c r="J13759" t="s">
        <v>7248</v>
      </c>
      <c r="L13759" t="s">
        <v>13451</v>
      </c>
      <c r="M13759">
        <v>10.7</v>
      </c>
      <c r="N13759">
        <v>14.2</v>
      </c>
      <c r="O13759">
        <v>9.5</v>
      </c>
      <c r="P13759">
        <v>10.5</v>
      </c>
      <c r="Q13759">
        <v>15.5</v>
      </c>
      <c r="R13759">
        <v>9.6999999999999993</v>
      </c>
      <c r="S13759" t="b">
        <v>0</v>
      </c>
      <c r="T13759" t="b">
        <v>0</v>
      </c>
      <c r="U13759" t="b">
        <v>1</v>
      </c>
      <c r="V13759">
        <v>30000</v>
      </c>
      <c r="W13759">
        <v>22600</v>
      </c>
      <c r="X13759">
        <v>2.62</v>
      </c>
      <c r="Y13759">
        <v>26000</v>
      </c>
      <c r="Z13759">
        <v>2.2799999999999998</v>
      </c>
    </row>
    <row r="13760" spans="1:26">
      <c r="A13760">
        <v>213372232</v>
      </c>
      <c r="B13760" t="s">
        <v>13052</v>
      </c>
      <c r="C13760" t="s">
        <v>3597</v>
      </c>
      <c r="D13760" t="s">
        <v>3637</v>
      </c>
      <c r="E13760" t="s">
        <v>4582</v>
      </c>
      <c r="F13760" t="s">
        <v>3600</v>
      </c>
      <c r="G13760">
        <v>213372232</v>
      </c>
      <c r="I13760" t="s">
        <v>3700</v>
      </c>
      <c r="J13760" t="s">
        <v>7251</v>
      </c>
      <c r="L13760" t="s">
        <v>13699</v>
      </c>
      <c r="P13760">
        <v>10</v>
      </c>
      <c r="Q13760">
        <v>15.5</v>
      </c>
      <c r="R13760">
        <v>8.6</v>
      </c>
      <c r="S13760" t="b">
        <v>0</v>
      </c>
      <c r="T13760" t="b">
        <v>0</v>
      </c>
      <c r="U13760" t="b">
        <v>1</v>
      </c>
      <c r="V13760">
        <v>36000</v>
      </c>
      <c r="W13760">
        <v>27400</v>
      </c>
      <c r="X13760">
        <v>2.12</v>
      </c>
      <c r="Y13760">
        <v>38000</v>
      </c>
      <c r="Z13760">
        <v>1.9</v>
      </c>
    </row>
    <row r="13761" spans="1:26">
      <c r="A13761">
        <v>213372234</v>
      </c>
      <c r="B13761" t="s">
        <v>13052</v>
      </c>
      <c r="C13761" t="s">
        <v>3597</v>
      </c>
      <c r="D13761" t="s">
        <v>3637</v>
      </c>
      <c r="E13761" t="s">
        <v>4582</v>
      </c>
      <c r="F13761" t="s">
        <v>3600</v>
      </c>
      <c r="G13761">
        <v>213372234</v>
      </c>
      <c r="I13761" t="s">
        <v>3700</v>
      </c>
      <c r="J13761" t="s">
        <v>7254</v>
      </c>
      <c r="L13761" t="s">
        <v>13698</v>
      </c>
      <c r="M13761">
        <v>9</v>
      </c>
      <c r="N13761">
        <v>14</v>
      </c>
      <c r="O13761">
        <v>10</v>
      </c>
      <c r="P13761">
        <v>8.6</v>
      </c>
      <c r="Q13761">
        <v>14.3</v>
      </c>
      <c r="R13761">
        <v>9</v>
      </c>
      <c r="S13761" t="b">
        <v>0</v>
      </c>
      <c r="T13761" t="b">
        <v>0</v>
      </c>
      <c r="U13761" t="b">
        <v>0</v>
      </c>
      <c r="V13761">
        <v>46000</v>
      </c>
      <c r="W13761">
        <v>32000</v>
      </c>
      <c r="X13761">
        <v>2.36</v>
      </c>
      <c r="Y13761">
        <v>45000</v>
      </c>
      <c r="Z13761">
        <v>2.11</v>
      </c>
    </row>
    <row r="13762" spans="1:26">
      <c r="A13762">
        <v>213372235</v>
      </c>
      <c r="B13762" t="s">
        <v>13052</v>
      </c>
      <c r="C13762" t="s">
        <v>3597</v>
      </c>
      <c r="D13762" t="s">
        <v>3637</v>
      </c>
      <c r="E13762" t="s">
        <v>4582</v>
      </c>
      <c r="F13762" t="s">
        <v>3600</v>
      </c>
      <c r="G13762">
        <v>213372235</v>
      </c>
      <c r="I13762" t="s">
        <v>3700</v>
      </c>
      <c r="J13762" t="s">
        <v>13315</v>
      </c>
      <c r="L13762" t="s">
        <v>13697</v>
      </c>
      <c r="P13762">
        <v>8.6</v>
      </c>
      <c r="Q13762">
        <v>14.5</v>
      </c>
      <c r="R13762">
        <v>8.6</v>
      </c>
      <c r="S13762" t="b">
        <v>0</v>
      </c>
      <c r="T13762" t="b">
        <v>0</v>
      </c>
      <c r="U13762" t="b">
        <v>0</v>
      </c>
      <c r="V13762">
        <v>53000</v>
      </c>
      <c r="W13762">
        <v>37000</v>
      </c>
      <c r="X13762">
        <v>2.2599999999999998</v>
      </c>
      <c r="Y13762">
        <v>38000</v>
      </c>
      <c r="Z13762">
        <v>2.2599999999999998</v>
      </c>
    </row>
    <row r="13763" spans="1:26">
      <c r="A13763">
        <v>213372236</v>
      </c>
      <c r="B13763" t="s">
        <v>13052</v>
      </c>
      <c r="C13763" t="s">
        <v>3597</v>
      </c>
      <c r="D13763" t="s">
        <v>3637</v>
      </c>
      <c r="E13763" t="s">
        <v>3834</v>
      </c>
      <c r="F13763" t="s">
        <v>3600</v>
      </c>
      <c r="G13763">
        <v>213372236</v>
      </c>
      <c r="I13763" t="s">
        <v>3700</v>
      </c>
      <c r="J13763" t="s">
        <v>6200</v>
      </c>
      <c r="L13763" t="s">
        <v>13700</v>
      </c>
      <c r="M13763">
        <v>11.6</v>
      </c>
      <c r="N13763">
        <v>15.6</v>
      </c>
      <c r="O13763">
        <v>8.8000000000000007</v>
      </c>
      <c r="P13763">
        <v>11.7</v>
      </c>
      <c r="Q13763">
        <v>16.100000000000001</v>
      </c>
      <c r="R13763">
        <v>9.5</v>
      </c>
      <c r="S13763" t="b">
        <v>0</v>
      </c>
      <c r="T13763" t="b">
        <v>0</v>
      </c>
      <c r="U13763" t="b">
        <v>1</v>
      </c>
      <c r="V13763">
        <v>18000</v>
      </c>
      <c r="W13763">
        <v>14700</v>
      </c>
      <c r="X13763">
        <v>2.6</v>
      </c>
      <c r="Y13763">
        <v>17400</v>
      </c>
      <c r="Z13763">
        <v>2.42</v>
      </c>
    </row>
    <row r="13764" spans="1:26">
      <c r="A13764">
        <v>213372237</v>
      </c>
      <c r="B13764" t="s">
        <v>13052</v>
      </c>
      <c r="C13764" t="s">
        <v>3597</v>
      </c>
      <c r="D13764" t="s">
        <v>3637</v>
      </c>
      <c r="E13764" t="s">
        <v>3834</v>
      </c>
      <c r="F13764" t="s">
        <v>3600</v>
      </c>
      <c r="G13764">
        <v>213372237</v>
      </c>
      <c r="I13764" t="s">
        <v>3700</v>
      </c>
      <c r="J13764" t="s">
        <v>7245</v>
      </c>
      <c r="L13764" t="s">
        <v>13701</v>
      </c>
      <c r="P13764">
        <v>10.7</v>
      </c>
      <c r="Q13764">
        <v>16.100000000000001</v>
      </c>
      <c r="R13764">
        <v>9.8000000000000007</v>
      </c>
      <c r="S13764" t="b">
        <v>0</v>
      </c>
      <c r="T13764" t="b">
        <v>0</v>
      </c>
      <c r="U13764" t="b">
        <v>1</v>
      </c>
      <c r="V13764">
        <v>24000</v>
      </c>
      <c r="W13764">
        <v>22400</v>
      </c>
      <c r="X13764">
        <v>2.42</v>
      </c>
      <c r="Y13764">
        <v>25000</v>
      </c>
      <c r="Z13764">
        <v>2.2400000000000002</v>
      </c>
    </row>
    <row r="13765" spans="1:26">
      <c r="A13765">
        <v>213372238</v>
      </c>
      <c r="B13765" t="s">
        <v>13052</v>
      </c>
      <c r="C13765" t="s">
        <v>3597</v>
      </c>
      <c r="D13765" t="s">
        <v>3637</v>
      </c>
      <c r="E13765" t="s">
        <v>3834</v>
      </c>
      <c r="F13765" t="s">
        <v>3600</v>
      </c>
      <c r="G13765">
        <v>213372238</v>
      </c>
      <c r="I13765" t="s">
        <v>3700</v>
      </c>
      <c r="J13765" t="s">
        <v>7245</v>
      </c>
      <c r="L13765" t="s">
        <v>13700</v>
      </c>
      <c r="M13765">
        <v>11</v>
      </c>
      <c r="N13765">
        <v>16</v>
      </c>
      <c r="O13765">
        <v>9.5</v>
      </c>
      <c r="P13765">
        <v>10.7</v>
      </c>
      <c r="Q13765">
        <v>16.5</v>
      </c>
      <c r="R13765">
        <v>9.5</v>
      </c>
      <c r="S13765" t="b">
        <v>0</v>
      </c>
      <c r="T13765" t="b">
        <v>0</v>
      </c>
      <c r="U13765" t="b">
        <v>1</v>
      </c>
      <c r="V13765">
        <v>24000</v>
      </c>
      <c r="W13765">
        <v>21000</v>
      </c>
      <c r="X13765">
        <v>2.58</v>
      </c>
      <c r="Y13765">
        <v>23000</v>
      </c>
      <c r="Z13765">
        <v>2.2799999999999998</v>
      </c>
    </row>
    <row r="13766" spans="1:26">
      <c r="A13766">
        <v>213372239</v>
      </c>
      <c r="B13766" t="s">
        <v>13052</v>
      </c>
      <c r="C13766" t="s">
        <v>3597</v>
      </c>
      <c r="D13766" t="s">
        <v>3637</v>
      </c>
      <c r="E13766" t="s">
        <v>3834</v>
      </c>
      <c r="F13766" t="s">
        <v>3600</v>
      </c>
      <c r="G13766">
        <v>213372239</v>
      </c>
      <c r="I13766" t="s">
        <v>3700</v>
      </c>
      <c r="J13766" t="s">
        <v>7248</v>
      </c>
      <c r="L13766" t="s">
        <v>13451</v>
      </c>
      <c r="M13766">
        <v>10.7</v>
      </c>
      <c r="N13766">
        <v>14.2</v>
      </c>
      <c r="O13766">
        <v>9.5</v>
      </c>
      <c r="P13766">
        <v>10.5</v>
      </c>
      <c r="Q13766">
        <v>15.5</v>
      </c>
      <c r="R13766">
        <v>9.6999999999999993</v>
      </c>
      <c r="S13766" t="b">
        <v>0</v>
      </c>
      <c r="T13766" t="b">
        <v>0</v>
      </c>
      <c r="U13766" t="b">
        <v>1</v>
      </c>
      <c r="V13766">
        <v>30000</v>
      </c>
      <c r="W13766">
        <v>22600</v>
      </c>
      <c r="X13766">
        <v>2.62</v>
      </c>
      <c r="Y13766">
        <v>26000</v>
      </c>
      <c r="Z13766">
        <v>2.2799999999999998</v>
      </c>
    </row>
    <row r="13767" spans="1:26">
      <c r="A13767">
        <v>213372240</v>
      </c>
      <c r="B13767" t="s">
        <v>13052</v>
      </c>
      <c r="C13767" t="s">
        <v>3597</v>
      </c>
      <c r="D13767" t="s">
        <v>3637</v>
      </c>
      <c r="E13767" t="s">
        <v>3834</v>
      </c>
      <c r="F13767" t="s">
        <v>3600</v>
      </c>
      <c r="G13767">
        <v>213372240</v>
      </c>
      <c r="I13767" t="s">
        <v>3700</v>
      </c>
      <c r="J13767" t="s">
        <v>7251</v>
      </c>
      <c r="L13767" t="s">
        <v>13699</v>
      </c>
      <c r="P13767">
        <v>10</v>
      </c>
      <c r="Q13767">
        <v>15.5</v>
      </c>
      <c r="R13767">
        <v>8.6</v>
      </c>
      <c r="S13767" t="b">
        <v>0</v>
      </c>
      <c r="T13767" t="b">
        <v>0</v>
      </c>
      <c r="U13767" t="b">
        <v>1</v>
      </c>
      <c r="V13767">
        <v>36000</v>
      </c>
      <c r="W13767">
        <v>27400</v>
      </c>
      <c r="X13767">
        <v>2.12</v>
      </c>
      <c r="Y13767">
        <v>38000</v>
      </c>
      <c r="Z13767">
        <v>1.9</v>
      </c>
    </row>
    <row r="13768" spans="1:26">
      <c r="A13768">
        <v>213372242</v>
      </c>
      <c r="B13768" t="s">
        <v>13052</v>
      </c>
      <c r="C13768" t="s">
        <v>3597</v>
      </c>
      <c r="D13768" t="s">
        <v>3637</v>
      </c>
      <c r="E13768" t="s">
        <v>3834</v>
      </c>
      <c r="F13768" t="s">
        <v>3600</v>
      </c>
      <c r="G13768">
        <v>213372242</v>
      </c>
      <c r="I13768" t="s">
        <v>3700</v>
      </c>
      <c r="J13768" t="s">
        <v>7254</v>
      </c>
      <c r="L13768" t="s">
        <v>13698</v>
      </c>
      <c r="M13768">
        <v>9</v>
      </c>
      <c r="N13768">
        <v>14</v>
      </c>
      <c r="O13768">
        <v>10</v>
      </c>
      <c r="P13768">
        <v>8.6</v>
      </c>
      <c r="Q13768">
        <v>14.3</v>
      </c>
      <c r="R13768">
        <v>9</v>
      </c>
      <c r="S13768" t="b">
        <v>0</v>
      </c>
      <c r="T13768" t="b">
        <v>0</v>
      </c>
      <c r="U13768" t="b">
        <v>0</v>
      </c>
      <c r="V13768">
        <v>46000</v>
      </c>
      <c r="W13768">
        <v>32000</v>
      </c>
      <c r="X13768">
        <v>2.36</v>
      </c>
      <c r="Y13768">
        <v>45000</v>
      </c>
      <c r="Z13768">
        <v>2.11</v>
      </c>
    </row>
    <row r="13769" spans="1:26">
      <c r="A13769">
        <v>213372243</v>
      </c>
      <c r="B13769" t="s">
        <v>13052</v>
      </c>
      <c r="C13769" t="s">
        <v>3597</v>
      </c>
      <c r="D13769" t="s">
        <v>3637</v>
      </c>
      <c r="E13769" t="s">
        <v>3834</v>
      </c>
      <c r="F13769" t="s">
        <v>3600</v>
      </c>
      <c r="G13769">
        <v>213372243</v>
      </c>
      <c r="I13769" t="s">
        <v>3700</v>
      </c>
      <c r="J13769" t="s">
        <v>13315</v>
      </c>
      <c r="L13769" t="s">
        <v>13697</v>
      </c>
      <c r="P13769">
        <v>8.6</v>
      </c>
      <c r="Q13769">
        <v>14.5</v>
      </c>
      <c r="R13769">
        <v>8.6</v>
      </c>
      <c r="S13769" t="b">
        <v>0</v>
      </c>
      <c r="T13769" t="b">
        <v>0</v>
      </c>
      <c r="U13769" t="b">
        <v>0</v>
      </c>
      <c r="V13769">
        <v>53000</v>
      </c>
      <c r="W13769">
        <v>37000</v>
      </c>
      <c r="X13769">
        <v>2.2599999999999998</v>
      </c>
      <c r="Y13769">
        <v>38000</v>
      </c>
      <c r="Z13769">
        <v>2.2599999999999998</v>
      </c>
    </row>
    <row r="13770" spans="1:26">
      <c r="A13770">
        <v>207688887</v>
      </c>
      <c r="B13770" t="s">
        <v>6111</v>
      </c>
      <c r="C13770" t="s">
        <v>3597</v>
      </c>
      <c r="D13770" t="s">
        <v>6112</v>
      </c>
      <c r="E13770" t="s">
        <v>6113</v>
      </c>
      <c r="F13770" t="s">
        <v>3621</v>
      </c>
      <c r="G13770">
        <v>207688887</v>
      </c>
      <c r="I13770" t="s">
        <v>3622</v>
      </c>
      <c r="J13770" t="s">
        <v>6118</v>
      </c>
      <c r="K13770" t="s">
        <v>3624</v>
      </c>
      <c r="L13770" t="s">
        <v>6119</v>
      </c>
      <c r="M13770">
        <v>12.5</v>
      </c>
      <c r="N13770">
        <v>22</v>
      </c>
      <c r="O13770">
        <v>10</v>
      </c>
      <c r="P13770">
        <v>12.5</v>
      </c>
      <c r="Q13770">
        <v>23</v>
      </c>
      <c r="R13770">
        <v>9</v>
      </c>
      <c r="S13770" t="b">
        <v>0</v>
      </c>
      <c r="T13770" t="b">
        <v>0</v>
      </c>
      <c r="U13770" t="b">
        <v>0</v>
      </c>
      <c r="V13770">
        <v>9000</v>
      </c>
      <c r="W13770">
        <v>5900</v>
      </c>
      <c r="X13770">
        <v>2.79</v>
      </c>
      <c r="Y13770">
        <v>8380</v>
      </c>
      <c r="Z13770">
        <v>2.59</v>
      </c>
    </row>
    <row r="13771" spans="1:26">
      <c r="A13771">
        <v>213319288</v>
      </c>
      <c r="B13771" t="s">
        <v>13052</v>
      </c>
      <c r="C13771" t="s">
        <v>3597</v>
      </c>
      <c r="D13771" t="s">
        <v>1086</v>
      </c>
      <c r="E13771" t="s">
        <v>3627</v>
      </c>
      <c r="F13771" t="s">
        <v>3621</v>
      </c>
      <c r="G13771">
        <v>213319288</v>
      </c>
      <c r="I13771" t="s">
        <v>3622</v>
      </c>
      <c r="J13771" t="s">
        <v>13314</v>
      </c>
      <c r="K13771" t="s">
        <v>3624</v>
      </c>
      <c r="L13771" t="s">
        <v>13696</v>
      </c>
      <c r="P13771">
        <v>12</v>
      </c>
      <c r="Q13771">
        <v>21.5</v>
      </c>
      <c r="R13771">
        <v>8.5</v>
      </c>
      <c r="S13771" t="b">
        <v>0</v>
      </c>
      <c r="T13771" t="b">
        <v>0</v>
      </c>
      <c r="U13771" t="b">
        <v>0</v>
      </c>
      <c r="V13771">
        <v>12000</v>
      </c>
      <c r="W13771">
        <v>7700</v>
      </c>
      <c r="X13771">
        <v>2.59</v>
      </c>
      <c r="Y13771">
        <v>11268</v>
      </c>
      <c r="Z13771">
        <v>2.41</v>
      </c>
    </row>
    <row r="13772" spans="1:26">
      <c r="A13772">
        <v>205291855</v>
      </c>
      <c r="B13772" t="s">
        <v>6133</v>
      </c>
      <c r="C13772" t="s">
        <v>3597</v>
      </c>
      <c r="D13772" t="s">
        <v>4660</v>
      </c>
      <c r="E13772" t="s">
        <v>4661</v>
      </c>
      <c r="F13772" t="s">
        <v>3650</v>
      </c>
      <c r="G13772">
        <v>205291855</v>
      </c>
      <c r="I13772" t="s">
        <v>3651</v>
      </c>
      <c r="J13772" t="s">
        <v>13313</v>
      </c>
      <c r="K13772" t="s">
        <v>3653</v>
      </c>
      <c r="M13772">
        <v>12.5</v>
      </c>
      <c r="N13772">
        <v>19.5</v>
      </c>
      <c r="O13772">
        <v>10</v>
      </c>
      <c r="S13772" t="b">
        <v>0</v>
      </c>
      <c r="T13772" t="b">
        <v>0</v>
      </c>
      <c r="U13772" t="b">
        <v>0</v>
      </c>
      <c r="V13772">
        <v>32000</v>
      </c>
      <c r="W13772">
        <v>21000</v>
      </c>
      <c r="X13772">
        <v>2.5099999999999998</v>
      </c>
      <c r="Y13772">
        <v>30500</v>
      </c>
      <c r="Z13772">
        <v>2.11</v>
      </c>
    </row>
    <row r="13773" spans="1:26">
      <c r="A13773">
        <v>212396544</v>
      </c>
      <c r="B13773" t="s">
        <v>10193</v>
      </c>
      <c r="C13773" t="s">
        <v>3597</v>
      </c>
      <c r="D13773" t="s">
        <v>3698</v>
      </c>
      <c r="E13773" t="s">
        <v>3699</v>
      </c>
      <c r="F13773" t="s">
        <v>3600</v>
      </c>
      <c r="G13773">
        <v>212396544</v>
      </c>
      <c r="I13773" t="s">
        <v>3601</v>
      </c>
      <c r="J13773" t="s">
        <v>9534</v>
      </c>
      <c r="K13773" t="s">
        <v>3688</v>
      </c>
      <c r="L13773" t="s">
        <v>10202</v>
      </c>
      <c r="P13773">
        <v>9.6</v>
      </c>
      <c r="Q13773">
        <v>15.6</v>
      </c>
      <c r="R13773">
        <v>8.6999999999999993</v>
      </c>
      <c r="S13773" t="b">
        <v>0</v>
      </c>
      <c r="T13773" t="b">
        <v>0</v>
      </c>
      <c r="U13773" t="b">
        <v>0</v>
      </c>
      <c r="V13773">
        <v>32400</v>
      </c>
      <c r="W13773">
        <v>24000</v>
      </c>
      <c r="X13773">
        <v>2.1</v>
      </c>
      <c r="Y13773">
        <v>36000</v>
      </c>
      <c r="Z13773">
        <v>1.94</v>
      </c>
    </row>
    <row r="13774" spans="1:26">
      <c r="A13774">
        <v>212396545</v>
      </c>
      <c r="B13774" t="s">
        <v>10193</v>
      </c>
      <c r="C13774" t="s">
        <v>3597</v>
      </c>
      <c r="D13774" t="s">
        <v>3698</v>
      </c>
      <c r="E13774" t="s">
        <v>3699</v>
      </c>
      <c r="F13774" t="s">
        <v>3600</v>
      </c>
      <c r="G13774">
        <v>212396545</v>
      </c>
      <c r="I13774" t="s">
        <v>3601</v>
      </c>
      <c r="J13774" t="s">
        <v>9534</v>
      </c>
      <c r="K13774" t="s">
        <v>3688</v>
      </c>
      <c r="L13774" t="s">
        <v>10195</v>
      </c>
      <c r="P13774">
        <v>9.5</v>
      </c>
      <c r="Q13774">
        <v>15.2</v>
      </c>
      <c r="R13774">
        <v>8.6999999999999993</v>
      </c>
      <c r="S13774" t="b">
        <v>0</v>
      </c>
      <c r="T13774" t="b">
        <v>0</v>
      </c>
      <c r="U13774" t="b">
        <v>0</v>
      </c>
      <c r="V13774">
        <v>32200</v>
      </c>
      <c r="W13774">
        <v>24200</v>
      </c>
      <c r="X13774">
        <v>2.1</v>
      </c>
      <c r="Y13774">
        <v>36000</v>
      </c>
      <c r="Z13774">
        <v>1.94</v>
      </c>
    </row>
    <row r="13775" spans="1:26">
      <c r="A13775">
        <v>212396546</v>
      </c>
      <c r="B13775" t="s">
        <v>10193</v>
      </c>
      <c r="C13775" t="s">
        <v>3597</v>
      </c>
      <c r="D13775" t="s">
        <v>3698</v>
      </c>
      <c r="E13775" t="s">
        <v>3699</v>
      </c>
      <c r="F13775" t="s">
        <v>3600</v>
      </c>
      <c r="G13775">
        <v>212396546</v>
      </c>
      <c r="I13775" t="s">
        <v>3601</v>
      </c>
      <c r="J13775" t="s">
        <v>9534</v>
      </c>
      <c r="K13775" t="s">
        <v>3688</v>
      </c>
      <c r="L13775" t="s">
        <v>10203</v>
      </c>
      <c r="P13775">
        <v>11.5</v>
      </c>
      <c r="Q13775">
        <v>16</v>
      </c>
      <c r="R13775">
        <v>8.85</v>
      </c>
      <c r="S13775" t="b">
        <v>0</v>
      </c>
      <c r="T13775" t="b">
        <v>0</v>
      </c>
      <c r="U13775" t="b">
        <v>1</v>
      </c>
      <c r="V13775">
        <v>23000</v>
      </c>
      <c r="W13775">
        <v>15000</v>
      </c>
      <c r="X13775">
        <v>2.1</v>
      </c>
      <c r="Y13775">
        <v>24000</v>
      </c>
      <c r="Z13775">
        <v>2.4300000000000002</v>
      </c>
    </row>
    <row r="13776" spans="1:26">
      <c r="A13776">
        <v>212396547</v>
      </c>
      <c r="B13776" t="s">
        <v>10193</v>
      </c>
      <c r="C13776" t="s">
        <v>3597</v>
      </c>
      <c r="D13776" t="s">
        <v>3698</v>
      </c>
      <c r="E13776" t="s">
        <v>3699</v>
      </c>
      <c r="F13776" t="s">
        <v>3600</v>
      </c>
      <c r="G13776">
        <v>212396547</v>
      </c>
      <c r="I13776" t="s">
        <v>3601</v>
      </c>
      <c r="J13776" t="s">
        <v>9534</v>
      </c>
      <c r="K13776" t="s">
        <v>3688</v>
      </c>
      <c r="L13776" t="s">
        <v>10204</v>
      </c>
      <c r="P13776">
        <v>11.5</v>
      </c>
      <c r="Q13776">
        <v>16</v>
      </c>
      <c r="R13776">
        <v>8.85</v>
      </c>
      <c r="S13776" t="b">
        <v>0</v>
      </c>
      <c r="T13776" t="b">
        <v>0</v>
      </c>
      <c r="U13776" t="b">
        <v>1</v>
      </c>
      <c r="V13776">
        <v>23000</v>
      </c>
      <c r="W13776">
        <v>15000</v>
      </c>
      <c r="X13776">
        <v>2.1</v>
      </c>
      <c r="Y13776">
        <v>24000</v>
      </c>
      <c r="Z13776">
        <v>2.4300000000000002</v>
      </c>
    </row>
    <row r="13777" spans="1:26">
      <c r="A13777">
        <v>212396548</v>
      </c>
      <c r="B13777" t="s">
        <v>10193</v>
      </c>
      <c r="C13777" t="s">
        <v>3597</v>
      </c>
      <c r="D13777" t="s">
        <v>3698</v>
      </c>
      <c r="E13777" t="s">
        <v>3699</v>
      </c>
      <c r="F13777" t="s">
        <v>3600</v>
      </c>
      <c r="G13777">
        <v>212396548</v>
      </c>
      <c r="I13777" t="s">
        <v>3601</v>
      </c>
      <c r="J13777" t="s">
        <v>9534</v>
      </c>
      <c r="K13777" t="s">
        <v>3688</v>
      </c>
      <c r="L13777" t="s">
        <v>10205</v>
      </c>
      <c r="P13777">
        <v>11.5</v>
      </c>
      <c r="Q13777">
        <v>16</v>
      </c>
      <c r="R13777">
        <v>8.85</v>
      </c>
      <c r="S13777" t="b">
        <v>0</v>
      </c>
      <c r="T13777" t="b">
        <v>0</v>
      </c>
      <c r="U13777" t="b">
        <v>1</v>
      </c>
      <c r="V13777">
        <v>22800</v>
      </c>
      <c r="W13777">
        <v>15000</v>
      </c>
      <c r="X13777">
        <v>2.1</v>
      </c>
      <c r="Y13777">
        <v>24000</v>
      </c>
      <c r="Z13777">
        <v>2.4300000000000002</v>
      </c>
    </row>
    <row r="13778" spans="1:26">
      <c r="A13778">
        <v>212396549</v>
      </c>
      <c r="B13778" t="s">
        <v>10193</v>
      </c>
      <c r="C13778" t="s">
        <v>3597</v>
      </c>
      <c r="D13778" t="s">
        <v>3698</v>
      </c>
      <c r="E13778" t="s">
        <v>3699</v>
      </c>
      <c r="F13778" t="s">
        <v>3600</v>
      </c>
      <c r="G13778">
        <v>212396549</v>
      </c>
      <c r="I13778" t="s">
        <v>3601</v>
      </c>
      <c r="J13778" t="s">
        <v>9534</v>
      </c>
      <c r="K13778" t="s">
        <v>3688</v>
      </c>
      <c r="L13778" t="s">
        <v>10206</v>
      </c>
      <c r="P13778">
        <v>9.8000000000000007</v>
      </c>
      <c r="Q13778">
        <v>15.5</v>
      </c>
      <c r="R13778">
        <v>8.8000000000000007</v>
      </c>
      <c r="S13778" t="b">
        <v>0</v>
      </c>
      <c r="T13778" t="b">
        <v>0</v>
      </c>
      <c r="U13778" t="b">
        <v>0</v>
      </c>
      <c r="V13778">
        <v>33200</v>
      </c>
      <c r="W13778">
        <v>24200</v>
      </c>
      <c r="X13778">
        <v>2.1</v>
      </c>
      <c r="Y13778">
        <v>36000</v>
      </c>
      <c r="Z13778">
        <v>1.94</v>
      </c>
    </row>
    <row r="13779" spans="1:26">
      <c r="A13779">
        <v>212396550</v>
      </c>
      <c r="B13779" t="s">
        <v>10193</v>
      </c>
      <c r="C13779" t="s">
        <v>3597</v>
      </c>
      <c r="D13779" t="s">
        <v>3698</v>
      </c>
      <c r="E13779" t="s">
        <v>3699</v>
      </c>
      <c r="F13779" t="s">
        <v>3600</v>
      </c>
      <c r="G13779">
        <v>212396550</v>
      </c>
      <c r="I13779" t="s">
        <v>3601</v>
      </c>
      <c r="J13779" t="s">
        <v>9534</v>
      </c>
      <c r="K13779" t="s">
        <v>3688</v>
      </c>
      <c r="L13779" t="s">
        <v>10207</v>
      </c>
      <c r="P13779">
        <v>11.5</v>
      </c>
      <c r="Q13779">
        <v>17</v>
      </c>
      <c r="R13779">
        <v>8.9499999999999993</v>
      </c>
      <c r="S13779" t="b">
        <v>0</v>
      </c>
      <c r="T13779" t="b">
        <v>0</v>
      </c>
      <c r="U13779" t="b">
        <v>1</v>
      </c>
      <c r="V13779">
        <v>23400</v>
      </c>
      <c r="W13779">
        <v>15000</v>
      </c>
      <c r="X13779">
        <v>2.1</v>
      </c>
      <c r="Y13779">
        <v>24000</v>
      </c>
      <c r="Z13779">
        <v>2.4300000000000002</v>
      </c>
    </row>
    <row r="13780" spans="1:26">
      <c r="A13780">
        <v>212396551</v>
      </c>
      <c r="B13780" t="s">
        <v>10193</v>
      </c>
      <c r="C13780" t="s">
        <v>3597</v>
      </c>
      <c r="D13780" t="s">
        <v>3698</v>
      </c>
      <c r="E13780" t="s">
        <v>3699</v>
      </c>
      <c r="F13780" t="s">
        <v>3600</v>
      </c>
      <c r="G13780">
        <v>212396551</v>
      </c>
      <c r="I13780" t="s">
        <v>3601</v>
      </c>
      <c r="J13780" t="s">
        <v>9534</v>
      </c>
      <c r="K13780" t="s">
        <v>3688</v>
      </c>
      <c r="L13780" t="s">
        <v>10208</v>
      </c>
      <c r="P13780">
        <v>11.5</v>
      </c>
      <c r="Q13780">
        <v>17</v>
      </c>
      <c r="R13780">
        <v>8.9499999999999993</v>
      </c>
      <c r="S13780" t="b">
        <v>0</v>
      </c>
      <c r="T13780" t="b">
        <v>0</v>
      </c>
      <c r="U13780" t="b">
        <v>1</v>
      </c>
      <c r="V13780">
        <v>23400</v>
      </c>
      <c r="W13780">
        <v>15000</v>
      </c>
      <c r="X13780">
        <v>2.1</v>
      </c>
      <c r="Y13780">
        <v>24000</v>
      </c>
      <c r="Z13780">
        <v>2.4300000000000002</v>
      </c>
    </row>
    <row r="13781" spans="1:26">
      <c r="A13781">
        <v>212396552</v>
      </c>
      <c r="B13781" t="s">
        <v>10193</v>
      </c>
      <c r="C13781" t="s">
        <v>3597</v>
      </c>
      <c r="D13781" t="s">
        <v>3698</v>
      </c>
      <c r="E13781" t="s">
        <v>3699</v>
      </c>
      <c r="F13781" t="s">
        <v>3600</v>
      </c>
      <c r="G13781">
        <v>212396552</v>
      </c>
      <c r="I13781" t="s">
        <v>3601</v>
      </c>
      <c r="J13781" t="s">
        <v>9534</v>
      </c>
      <c r="K13781" t="s">
        <v>3688</v>
      </c>
      <c r="L13781" t="s">
        <v>10209</v>
      </c>
      <c r="P13781">
        <v>9.8000000000000007</v>
      </c>
      <c r="Q13781">
        <v>15.6</v>
      </c>
      <c r="R13781">
        <v>8.8000000000000007</v>
      </c>
      <c r="S13781" t="b">
        <v>0</v>
      </c>
      <c r="T13781" t="b">
        <v>0</v>
      </c>
      <c r="U13781" t="b">
        <v>0</v>
      </c>
      <c r="V13781">
        <v>33200</v>
      </c>
      <c r="W13781">
        <v>24200</v>
      </c>
      <c r="X13781">
        <v>2.1</v>
      </c>
      <c r="Y13781">
        <v>36000</v>
      </c>
      <c r="Z13781">
        <v>1.94</v>
      </c>
    </row>
    <row r="13782" spans="1:26">
      <c r="A13782">
        <v>212396553</v>
      </c>
      <c r="B13782" t="s">
        <v>10193</v>
      </c>
      <c r="C13782" t="s">
        <v>3597</v>
      </c>
      <c r="D13782" t="s">
        <v>3698</v>
      </c>
      <c r="E13782" t="s">
        <v>3699</v>
      </c>
      <c r="F13782" t="s">
        <v>3600</v>
      </c>
      <c r="G13782">
        <v>212396553</v>
      </c>
      <c r="I13782" t="s">
        <v>3601</v>
      </c>
      <c r="J13782" t="s">
        <v>9534</v>
      </c>
      <c r="K13782" t="s">
        <v>3688</v>
      </c>
      <c r="L13782" t="s">
        <v>10210</v>
      </c>
      <c r="P13782">
        <v>11.5</v>
      </c>
      <c r="Q13782">
        <v>17</v>
      </c>
      <c r="R13782">
        <v>9</v>
      </c>
      <c r="S13782" t="b">
        <v>0</v>
      </c>
      <c r="T13782" t="b">
        <v>0</v>
      </c>
      <c r="U13782" t="b">
        <v>1</v>
      </c>
      <c r="V13782">
        <v>23600</v>
      </c>
      <c r="W13782">
        <v>15000</v>
      </c>
      <c r="X13782">
        <v>2.1</v>
      </c>
      <c r="Y13782">
        <v>24000</v>
      </c>
      <c r="Z13782">
        <v>2.4300000000000002</v>
      </c>
    </row>
    <row r="13783" spans="1:26">
      <c r="A13783">
        <v>212396554</v>
      </c>
      <c r="B13783" t="s">
        <v>10193</v>
      </c>
      <c r="C13783" t="s">
        <v>3597</v>
      </c>
      <c r="D13783" t="s">
        <v>3698</v>
      </c>
      <c r="E13783" t="s">
        <v>3699</v>
      </c>
      <c r="F13783" t="s">
        <v>3600</v>
      </c>
      <c r="G13783">
        <v>212396554</v>
      </c>
      <c r="I13783" t="s">
        <v>3601</v>
      </c>
      <c r="J13783" t="s">
        <v>9534</v>
      </c>
      <c r="K13783" t="s">
        <v>3688</v>
      </c>
      <c r="L13783" t="s">
        <v>10211</v>
      </c>
      <c r="P13783">
        <v>11.5</v>
      </c>
      <c r="Q13783">
        <v>17</v>
      </c>
      <c r="R13783">
        <v>9</v>
      </c>
      <c r="S13783" t="b">
        <v>0</v>
      </c>
      <c r="T13783" t="b">
        <v>0</v>
      </c>
      <c r="U13783" t="b">
        <v>1</v>
      </c>
      <c r="V13783">
        <v>23600</v>
      </c>
      <c r="W13783">
        <v>15000</v>
      </c>
      <c r="X13783">
        <v>2.1</v>
      </c>
      <c r="Y13783">
        <v>24000</v>
      </c>
      <c r="Z13783">
        <v>2.4300000000000002</v>
      </c>
    </row>
    <row r="13784" spans="1:26">
      <c r="A13784">
        <v>212396560</v>
      </c>
      <c r="B13784" t="s">
        <v>10193</v>
      </c>
      <c r="C13784" t="s">
        <v>3597</v>
      </c>
      <c r="D13784" t="s">
        <v>3698</v>
      </c>
      <c r="E13784" t="s">
        <v>3699</v>
      </c>
      <c r="F13784" t="s">
        <v>3600</v>
      </c>
      <c r="G13784">
        <v>212396560</v>
      </c>
      <c r="I13784" t="s">
        <v>3601</v>
      </c>
      <c r="J13784" t="s">
        <v>9534</v>
      </c>
      <c r="K13784" t="s">
        <v>3688</v>
      </c>
      <c r="L13784" t="s">
        <v>10202</v>
      </c>
      <c r="P13784">
        <v>9.6</v>
      </c>
      <c r="Q13784">
        <v>15.6</v>
      </c>
      <c r="R13784">
        <v>8.6999999999999993</v>
      </c>
      <c r="S13784" t="b">
        <v>0</v>
      </c>
      <c r="T13784" t="b">
        <v>0</v>
      </c>
      <c r="U13784" t="b">
        <v>0</v>
      </c>
      <c r="V13784">
        <v>32400</v>
      </c>
      <c r="W13784">
        <v>24000</v>
      </c>
      <c r="X13784">
        <v>2.1</v>
      </c>
      <c r="Y13784">
        <v>36000</v>
      </c>
      <c r="Z13784">
        <v>1.94</v>
      </c>
    </row>
    <row r="13785" spans="1:26">
      <c r="A13785">
        <v>212396561</v>
      </c>
      <c r="B13785" t="s">
        <v>10193</v>
      </c>
      <c r="C13785" t="s">
        <v>3597</v>
      </c>
      <c r="D13785" t="s">
        <v>3698</v>
      </c>
      <c r="E13785" t="s">
        <v>3699</v>
      </c>
      <c r="F13785" t="s">
        <v>3600</v>
      </c>
      <c r="G13785">
        <v>212396561</v>
      </c>
      <c r="I13785" t="s">
        <v>3601</v>
      </c>
      <c r="J13785" t="s">
        <v>9534</v>
      </c>
      <c r="K13785" t="s">
        <v>3688</v>
      </c>
      <c r="L13785" t="s">
        <v>10195</v>
      </c>
      <c r="P13785">
        <v>9.5</v>
      </c>
      <c r="Q13785">
        <v>15.2</v>
      </c>
      <c r="R13785">
        <v>8.6999999999999993</v>
      </c>
      <c r="S13785" t="b">
        <v>0</v>
      </c>
      <c r="T13785" t="b">
        <v>0</v>
      </c>
      <c r="U13785" t="b">
        <v>0</v>
      </c>
      <c r="V13785">
        <v>32200</v>
      </c>
      <c r="W13785">
        <v>24200</v>
      </c>
      <c r="X13785">
        <v>2.1</v>
      </c>
      <c r="Y13785">
        <v>36000</v>
      </c>
      <c r="Z13785">
        <v>1.94</v>
      </c>
    </row>
    <row r="13786" spans="1:26">
      <c r="A13786">
        <v>212396562</v>
      </c>
      <c r="B13786" t="s">
        <v>10193</v>
      </c>
      <c r="C13786" t="s">
        <v>3597</v>
      </c>
      <c r="D13786" t="s">
        <v>3698</v>
      </c>
      <c r="E13786" t="s">
        <v>3699</v>
      </c>
      <c r="F13786" t="s">
        <v>3600</v>
      </c>
      <c r="G13786">
        <v>212396562</v>
      </c>
      <c r="I13786" t="s">
        <v>3601</v>
      </c>
      <c r="J13786" t="s">
        <v>9534</v>
      </c>
      <c r="K13786" t="s">
        <v>3688</v>
      </c>
      <c r="L13786" t="s">
        <v>10203</v>
      </c>
      <c r="P13786">
        <v>11.5</v>
      </c>
      <c r="Q13786">
        <v>16</v>
      </c>
      <c r="R13786">
        <v>8.85</v>
      </c>
      <c r="S13786" t="b">
        <v>0</v>
      </c>
      <c r="T13786" t="b">
        <v>0</v>
      </c>
      <c r="U13786" t="b">
        <v>1</v>
      </c>
      <c r="V13786">
        <v>23000</v>
      </c>
      <c r="W13786">
        <v>15000</v>
      </c>
      <c r="X13786">
        <v>2.1</v>
      </c>
      <c r="Y13786">
        <v>24000</v>
      </c>
      <c r="Z13786">
        <v>2.4300000000000002</v>
      </c>
    </row>
    <row r="13787" spans="1:26">
      <c r="A13787">
        <v>212396563</v>
      </c>
      <c r="B13787" t="s">
        <v>10193</v>
      </c>
      <c r="C13787" t="s">
        <v>3597</v>
      </c>
      <c r="D13787" t="s">
        <v>3698</v>
      </c>
      <c r="E13787" t="s">
        <v>3699</v>
      </c>
      <c r="F13787" t="s">
        <v>3600</v>
      </c>
      <c r="G13787">
        <v>212396563</v>
      </c>
      <c r="I13787" t="s">
        <v>3601</v>
      </c>
      <c r="J13787" t="s">
        <v>9534</v>
      </c>
      <c r="K13787" t="s">
        <v>3688</v>
      </c>
      <c r="L13787" t="s">
        <v>10204</v>
      </c>
      <c r="P13787">
        <v>11.5</v>
      </c>
      <c r="Q13787">
        <v>16</v>
      </c>
      <c r="R13787">
        <v>8.85</v>
      </c>
      <c r="S13787" t="b">
        <v>0</v>
      </c>
      <c r="T13787" t="b">
        <v>0</v>
      </c>
      <c r="U13787" t="b">
        <v>1</v>
      </c>
      <c r="V13787">
        <v>23000</v>
      </c>
      <c r="W13787">
        <v>15000</v>
      </c>
      <c r="X13787">
        <v>2.1</v>
      </c>
      <c r="Y13787">
        <v>24000</v>
      </c>
      <c r="Z13787">
        <v>2.4300000000000002</v>
      </c>
    </row>
    <row r="13788" spans="1:26">
      <c r="A13788">
        <v>212396564</v>
      </c>
      <c r="B13788" t="s">
        <v>10193</v>
      </c>
      <c r="C13788" t="s">
        <v>3597</v>
      </c>
      <c r="D13788" t="s">
        <v>3698</v>
      </c>
      <c r="E13788" t="s">
        <v>3699</v>
      </c>
      <c r="F13788" t="s">
        <v>3600</v>
      </c>
      <c r="G13788">
        <v>212396564</v>
      </c>
      <c r="I13788" t="s">
        <v>3601</v>
      </c>
      <c r="J13788" t="s">
        <v>9534</v>
      </c>
      <c r="K13788" t="s">
        <v>3688</v>
      </c>
      <c r="L13788" t="s">
        <v>10205</v>
      </c>
      <c r="P13788">
        <v>11.5</v>
      </c>
      <c r="Q13788">
        <v>16</v>
      </c>
      <c r="R13788">
        <v>8.85</v>
      </c>
      <c r="S13788" t="b">
        <v>0</v>
      </c>
      <c r="T13788" t="b">
        <v>0</v>
      </c>
      <c r="U13788" t="b">
        <v>1</v>
      </c>
      <c r="V13788">
        <v>22800</v>
      </c>
      <c r="W13788">
        <v>15000</v>
      </c>
      <c r="X13788">
        <v>2.1</v>
      </c>
      <c r="Y13788">
        <v>24000</v>
      </c>
      <c r="Z13788">
        <v>2.4300000000000002</v>
      </c>
    </row>
    <row r="13789" spans="1:26">
      <c r="A13789">
        <v>212396565</v>
      </c>
      <c r="B13789" t="s">
        <v>10193</v>
      </c>
      <c r="C13789" t="s">
        <v>3597</v>
      </c>
      <c r="D13789" t="s">
        <v>3698</v>
      </c>
      <c r="E13789" t="s">
        <v>3699</v>
      </c>
      <c r="F13789" t="s">
        <v>3600</v>
      </c>
      <c r="G13789">
        <v>212396565</v>
      </c>
      <c r="I13789" t="s">
        <v>3601</v>
      </c>
      <c r="J13789" t="s">
        <v>9534</v>
      </c>
      <c r="K13789" t="s">
        <v>3688</v>
      </c>
      <c r="L13789" t="s">
        <v>10206</v>
      </c>
      <c r="P13789">
        <v>9.8000000000000007</v>
      </c>
      <c r="Q13789">
        <v>15.5</v>
      </c>
      <c r="R13789">
        <v>8.8000000000000007</v>
      </c>
      <c r="S13789" t="b">
        <v>0</v>
      </c>
      <c r="T13789" t="b">
        <v>0</v>
      </c>
      <c r="U13789" t="b">
        <v>0</v>
      </c>
      <c r="V13789">
        <v>33200</v>
      </c>
      <c r="W13789">
        <v>24200</v>
      </c>
      <c r="X13789">
        <v>2.1</v>
      </c>
      <c r="Y13789">
        <v>36000</v>
      </c>
      <c r="Z13789">
        <v>1.94</v>
      </c>
    </row>
    <row r="13790" spans="1:26">
      <c r="A13790">
        <v>212396566</v>
      </c>
      <c r="B13790" t="s">
        <v>10193</v>
      </c>
      <c r="C13790" t="s">
        <v>3597</v>
      </c>
      <c r="D13790" t="s">
        <v>3698</v>
      </c>
      <c r="E13790" t="s">
        <v>3699</v>
      </c>
      <c r="F13790" t="s">
        <v>3600</v>
      </c>
      <c r="G13790">
        <v>212396566</v>
      </c>
      <c r="I13790" t="s">
        <v>3601</v>
      </c>
      <c r="J13790" t="s">
        <v>9534</v>
      </c>
      <c r="K13790" t="s">
        <v>3688</v>
      </c>
      <c r="L13790" t="s">
        <v>10207</v>
      </c>
      <c r="P13790">
        <v>11.5</v>
      </c>
      <c r="Q13790">
        <v>17</v>
      </c>
      <c r="R13790">
        <v>8.9499999999999993</v>
      </c>
      <c r="S13790" t="b">
        <v>0</v>
      </c>
      <c r="T13790" t="b">
        <v>0</v>
      </c>
      <c r="U13790" t="b">
        <v>1</v>
      </c>
      <c r="V13790">
        <v>23400</v>
      </c>
      <c r="W13790">
        <v>15000</v>
      </c>
      <c r="X13790">
        <v>2.1</v>
      </c>
      <c r="Y13790">
        <v>24000</v>
      </c>
      <c r="Z13790">
        <v>2.4300000000000002</v>
      </c>
    </row>
    <row r="13791" spans="1:26">
      <c r="A13791">
        <v>212396567</v>
      </c>
      <c r="B13791" t="s">
        <v>10193</v>
      </c>
      <c r="C13791" t="s">
        <v>3597</v>
      </c>
      <c r="D13791" t="s">
        <v>3698</v>
      </c>
      <c r="E13791" t="s">
        <v>3699</v>
      </c>
      <c r="F13791" t="s">
        <v>3600</v>
      </c>
      <c r="G13791">
        <v>212396567</v>
      </c>
      <c r="I13791" t="s">
        <v>3601</v>
      </c>
      <c r="J13791" t="s">
        <v>9534</v>
      </c>
      <c r="K13791" t="s">
        <v>3688</v>
      </c>
      <c r="L13791" t="s">
        <v>10208</v>
      </c>
      <c r="P13791">
        <v>11.5</v>
      </c>
      <c r="Q13791">
        <v>17</v>
      </c>
      <c r="R13791">
        <v>8.9499999999999993</v>
      </c>
      <c r="S13791" t="b">
        <v>0</v>
      </c>
      <c r="T13791" t="b">
        <v>0</v>
      </c>
      <c r="U13791" t="b">
        <v>1</v>
      </c>
      <c r="V13791">
        <v>23400</v>
      </c>
      <c r="W13791">
        <v>15000</v>
      </c>
      <c r="X13791">
        <v>2.1</v>
      </c>
      <c r="Y13791">
        <v>24000</v>
      </c>
      <c r="Z13791">
        <v>2.4300000000000002</v>
      </c>
    </row>
    <row r="13792" spans="1:26">
      <c r="A13792">
        <v>212396568</v>
      </c>
      <c r="B13792" t="s">
        <v>10193</v>
      </c>
      <c r="C13792" t="s">
        <v>3597</v>
      </c>
      <c r="D13792" t="s">
        <v>3698</v>
      </c>
      <c r="E13792" t="s">
        <v>3699</v>
      </c>
      <c r="F13792" t="s">
        <v>3600</v>
      </c>
      <c r="G13792">
        <v>212396568</v>
      </c>
      <c r="I13792" t="s">
        <v>3601</v>
      </c>
      <c r="J13792" t="s">
        <v>9534</v>
      </c>
      <c r="K13792" t="s">
        <v>3688</v>
      </c>
      <c r="L13792" t="s">
        <v>10209</v>
      </c>
      <c r="P13792">
        <v>9.8000000000000007</v>
      </c>
      <c r="Q13792">
        <v>15.6</v>
      </c>
      <c r="R13792">
        <v>8.8000000000000007</v>
      </c>
      <c r="S13792" t="b">
        <v>0</v>
      </c>
      <c r="T13792" t="b">
        <v>0</v>
      </c>
      <c r="U13792" t="b">
        <v>0</v>
      </c>
      <c r="V13792">
        <v>33200</v>
      </c>
      <c r="W13792">
        <v>24200</v>
      </c>
      <c r="X13792">
        <v>2.1</v>
      </c>
      <c r="Y13792">
        <v>36000</v>
      </c>
      <c r="Z13792">
        <v>1.94</v>
      </c>
    </row>
    <row r="13793" spans="1:26">
      <c r="A13793">
        <v>212396569</v>
      </c>
      <c r="B13793" t="s">
        <v>10193</v>
      </c>
      <c r="C13793" t="s">
        <v>3597</v>
      </c>
      <c r="D13793" t="s">
        <v>3698</v>
      </c>
      <c r="E13793" t="s">
        <v>3699</v>
      </c>
      <c r="F13793" t="s">
        <v>3600</v>
      </c>
      <c r="G13793">
        <v>212396569</v>
      </c>
      <c r="I13793" t="s">
        <v>3601</v>
      </c>
      <c r="J13793" t="s">
        <v>9534</v>
      </c>
      <c r="K13793" t="s">
        <v>3688</v>
      </c>
      <c r="L13793" t="s">
        <v>10210</v>
      </c>
      <c r="P13793">
        <v>11.5</v>
      </c>
      <c r="Q13793">
        <v>17</v>
      </c>
      <c r="R13793">
        <v>9</v>
      </c>
      <c r="S13793" t="b">
        <v>0</v>
      </c>
      <c r="T13793" t="b">
        <v>0</v>
      </c>
      <c r="U13793" t="b">
        <v>1</v>
      </c>
      <c r="V13793">
        <v>23600</v>
      </c>
      <c r="W13793">
        <v>15000</v>
      </c>
      <c r="X13793">
        <v>2.1</v>
      </c>
      <c r="Y13793">
        <v>24000</v>
      </c>
      <c r="Z13793">
        <v>2.4300000000000002</v>
      </c>
    </row>
    <row r="13794" spans="1:26">
      <c r="A13794">
        <v>212396570</v>
      </c>
      <c r="B13794" t="s">
        <v>10193</v>
      </c>
      <c r="C13794" t="s">
        <v>3597</v>
      </c>
      <c r="D13794" t="s">
        <v>3698</v>
      </c>
      <c r="E13794" t="s">
        <v>3699</v>
      </c>
      <c r="F13794" t="s">
        <v>3600</v>
      </c>
      <c r="G13794">
        <v>212396570</v>
      </c>
      <c r="I13794" t="s">
        <v>3601</v>
      </c>
      <c r="J13794" t="s">
        <v>9534</v>
      </c>
      <c r="K13794" t="s">
        <v>3688</v>
      </c>
      <c r="L13794" t="s">
        <v>10211</v>
      </c>
      <c r="P13794">
        <v>11.5</v>
      </c>
      <c r="Q13794">
        <v>17</v>
      </c>
      <c r="R13794">
        <v>9</v>
      </c>
      <c r="S13794" t="b">
        <v>0</v>
      </c>
      <c r="T13794" t="b">
        <v>0</v>
      </c>
      <c r="U13794" t="b">
        <v>1</v>
      </c>
      <c r="V13794">
        <v>23600</v>
      </c>
      <c r="W13794">
        <v>15000</v>
      </c>
      <c r="X13794">
        <v>2.1</v>
      </c>
      <c r="Y13794">
        <v>24000</v>
      </c>
      <c r="Z13794">
        <v>2.4300000000000002</v>
      </c>
    </row>
    <row r="13795" spans="1:26">
      <c r="A13795">
        <v>212396555</v>
      </c>
      <c r="B13795" t="s">
        <v>10193</v>
      </c>
      <c r="C13795" t="s">
        <v>3597</v>
      </c>
      <c r="D13795" t="s">
        <v>3698</v>
      </c>
      <c r="E13795" t="s">
        <v>3699</v>
      </c>
      <c r="F13795" t="s">
        <v>3600</v>
      </c>
      <c r="G13795">
        <v>212396555</v>
      </c>
      <c r="I13795" t="s">
        <v>3601</v>
      </c>
      <c r="J13795" t="s">
        <v>9537</v>
      </c>
      <c r="K13795" t="s">
        <v>3688</v>
      </c>
      <c r="L13795" t="s">
        <v>9119</v>
      </c>
      <c r="P13795">
        <v>10</v>
      </c>
      <c r="Q13795">
        <v>15.8</v>
      </c>
      <c r="R13795">
        <v>9</v>
      </c>
      <c r="S13795" t="b">
        <v>0</v>
      </c>
      <c r="T13795" t="b">
        <v>0</v>
      </c>
      <c r="U13795" t="b">
        <v>1</v>
      </c>
      <c r="V13795">
        <v>54000</v>
      </c>
      <c r="W13795">
        <v>36400</v>
      </c>
      <c r="X13795">
        <v>2.1</v>
      </c>
      <c r="Y13795">
        <v>49000</v>
      </c>
      <c r="Z13795">
        <v>2.02</v>
      </c>
    </row>
    <row r="13796" spans="1:26">
      <c r="A13796">
        <v>212396556</v>
      </c>
      <c r="B13796" t="s">
        <v>10193</v>
      </c>
      <c r="C13796" t="s">
        <v>3597</v>
      </c>
      <c r="D13796" t="s">
        <v>3698</v>
      </c>
      <c r="E13796" t="s">
        <v>3699</v>
      </c>
      <c r="F13796" t="s">
        <v>3600</v>
      </c>
      <c r="G13796">
        <v>212396556</v>
      </c>
      <c r="I13796" t="s">
        <v>3601</v>
      </c>
      <c r="J13796" t="s">
        <v>9537</v>
      </c>
      <c r="K13796" t="s">
        <v>3688</v>
      </c>
      <c r="L13796" t="s">
        <v>10212</v>
      </c>
      <c r="P13796">
        <v>10</v>
      </c>
      <c r="Q13796">
        <v>15.8</v>
      </c>
      <c r="R13796">
        <v>9</v>
      </c>
      <c r="S13796" t="b">
        <v>0</v>
      </c>
      <c r="T13796" t="b">
        <v>0</v>
      </c>
      <c r="U13796" t="b">
        <v>1</v>
      </c>
      <c r="V13796">
        <v>54000</v>
      </c>
      <c r="W13796">
        <v>36400</v>
      </c>
      <c r="X13796">
        <v>2.1</v>
      </c>
      <c r="Y13796">
        <v>49000</v>
      </c>
      <c r="Z13796">
        <v>2.02</v>
      </c>
    </row>
    <row r="13797" spans="1:26">
      <c r="A13797">
        <v>212396557</v>
      </c>
      <c r="B13797" t="s">
        <v>10193</v>
      </c>
      <c r="C13797" t="s">
        <v>3597</v>
      </c>
      <c r="D13797" t="s">
        <v>3698</v>
      </c>
      <c r="E13797" t="s">
        <v>3699</v>
      </c>
      <c r="F13797" t="s">
        <v>3600</v>
      </c>
      <c r="G13797">
        <v>212396557</v>
      </c>
      <c r="I13797" t="s">
        <v>3601</v>
      </c>
      <c r="J13797" t="s">
        <v>9537</v>
      </c>
      <c r="K13797" t="s">
        <v>3688</v>
      </c>
      <c r="L13797" t="s">
        <v>10213</v>
      </c>
      <c r="P13797">
        <v>11</v>
      </c>
      <c r="Q13797">
        <v>17</v>
      </c>
      <c r="R13797">
        <v>9</v>
      </c>
      <c r="S13797" t="b">
        <v>0</v>
      </c>
      <c r="T13797" t="b">
        <v>0</v>
      </c>
      <c r="U13797" t="b">
        <v>1</v>
      </c>
      <c r="V13797">
        <v>48000</v>
      </c>
      <c r="W13797">
        <v>31800</v>
      </c>
      <c r="X13797">
        <v>2.1</v>
      </c>
      <c r="Y13797">
        <v>48000</v>
      </c>
      <c r="Z13797">
        <v>2.04</v>
      </c>
    </row>
    <row r="13798" spans="1:26">
      <c r="A13798">
        <v>212396558</v>
      </c>
      <c r="B13798" t="s">
        <v>10193</v>
      </c>
      <c r="C13798" t="s">
        <v>3597</v>
      </c>
      <c r="D13798" t="s">
        <v>3698</v>
      </c>
      <c r="E13798" t="s">
        <v>3699</v>
      </c>
      <c r="F13798" t="s">
        <v>3600</v>
      </c>
      <c r="G13798">
        <v>212396558</v>
      </c>
      <c r="I13798" t="s">
        <v>3601</v>
      </c>
      <c r="J13798" t="s">
        <v>9537</v>
      </c>
      <c r="K13798" t="s">
        <v>3688</v>
      </c>
      <c r="L13798" t="s">
        <v>10214</v>
      </c>
      <c r="P13798">
        <v>10</v>
      </c>
      <c r="Q13798">
        <v>15.75</v>
      </c>
      <c r="R13798">
        <v>9</v>
      </c>
      <c r="S13798" t="b">
        <v>0</v>
      </c>
      <c r="T13798" t="b">
        <v>0</v>
      </c>
      <c r="U13798" t="b">
        <v>1</v>
      </c>
      <c r="V13798">
        <v>54000</v>
      </c>
      <c r="W13798">
        <v>36400</v>
      </c>
      <c r="X13798">
        <v>2.1</v>
      </c>
      <c r="Y13798">
        <v>49000</v>
      </c>
      <c r="Z13798">
        <v>2.02</v>
      </c>
    </row>
    <row r="13799" spans="1:26">
      <c r="A13799">
        <v>212396559</v>
      </c>
      <c r="B13799" t="s">
        <v>10193</v>
      </c>
      <c r="C13799" t="s">
        <v>3597</v>
      </c>
      <c r="D13799" t="s">
        <v>3698</v>
      </c>
      <c r="E13799" t="s">
        <v>3699</v>
      </c>
      <c r="F13799" t="s">
        <v>3600</v>
      </c>
      <c r="G13799">
        <v>212396559</v>
      </c>
      <c r="I13799" t="s">
        <v>3601</v>
      </c>
      <c r="J13799" t="s">
        <v>9537</v>
      </c>
      <c r="K13799" t="s">
        <v>3688</v>
      </c>
      <c r="L13799" t="s">
        <v>10197</v>
      </c>
      <c r="P13799">
        <v>11</v>
      </c>
      <c r="Q13799">
        <v>17</v>
      </c>
      <c r="R13799">
        <v>9</v>
      </c>
      <c r="S13799" t="b">
        <v>0</v>
      </c>
      <c r="T13799" t="b">
        <v>0</v>
      </c>
      <c r="U13799" t="b">
        <v>1</v>
      </c>
      <c r="V13799">
        <v>48000</v>
      </c>
      <c r="W13799">
        <v>31800</v>
      </c>
      <c r="X13799">
        <v>2.1</v>
      </c>
      <c r="Y13799">
        <v>48000</v>
      </c>
      <c r="Z13799">
        <v>2.04</v>
      </c>
    </row>
    <row r="13800" spans="1:26">
      <c r="A13800">
        <v>212396571</v>
      </c>
      <c r="B13800" t="s">
        <v>10193</v>
      </c>
      <c r="C13800" t="s">
        <v>3597</v>
      </c>
      <c r="D13800" t="s">
        <v>3698</v>
      </c>
      <c r="E13800" t="s">
        <v>3699</v>
      </c>
      <c r="F13800" t="s">
        <v>3600</v>
      </c>
      <c r="G13800">
        <v>212396571</v>
      </c>
      <c r="I13800" t="s">
        <v>3601</v>
      </c>
      <c r="J13800" t="s">
        <v>9537</v>
      </c>
      <c r="K13800" t="s">
        <v>3688</v>
      </c>
      <c r="L13800" t="s">
        <v>9119</v>
      </c>
      <c r="P13800">
        <v>10</v>
      </c>
      <c r="Q13800">
        <v>15.8</v>
      </c>
      <c r="R13800">
        <v>9</v>
      </c>
      <c r="S13800" t="b">
        <v>0</v>
      </c>
      <c r="T13800" t="b">
        <v>0</v>
      </c>
      <c r="U13800" t="b">
        <v>1</v>
      </c>
      <c r="V13800">
        <v>54000</v>
      </c>
      <c r="W13800">
        <v>36400</v>
      </c>
      <c r="X13800">
        <v>2.1</v>
      </c>
      <c r="Y13800">
        <v>49000</v>
      </c>
      <c r="Z13800">
        <v>2.02</v>
      </c>
    </row>
    <row r="13801" spans="1:26">
      <c r="A13801">
        <v>212396572</v>
      </c>
      <c r="B13801" t="s">
        <v>10193</v>
      </c>
      <c r="C13801" t="s">
        <v>3597</v>
      </c>
      <c r="D13801" t="s">
        <v>3698</v>
      </c>
      <c r="E13801" t="s">
        <v>3699</v>
      </c>
      <c r="F13801" t="s">
        <v>3600</v>
      </c>
      <c r="G13801">
        <v>212396572</v>
      </c>
      <c r="I13801" t="s">
        <v>3601</v>
      </c>
      <c r="J13801" t="s">
        <v>9537</v>
      </c>
      <c r="K13801" t="s">
        <v>3688</v>
      </c>
      <c r="L13801" t="s">
        <v>10212</v>
      </c>
      <c r="P13801">
        <v>10</v>
      </c>
      <c r="Q13801">
        <v>15.8</v>
      </c>
      <c r="R13801">
        <v>9</v>
      </c>
      <c r="S13801" t="b">
        <v>0</v>
      </c>
      <c r="T13801" t="b">
        <v>0</v>
      </c>
      <c r="U13801" t="b">
        <v>1</v>
      </c>
      <c r="V13801">
        <v>54000</v>
      </c>
      <c r="W13801">
        <v>36400</v>
      </c>
      <c r="X13801">
        <v>2.1</v>
      </c>
      <c r="Y13801">
        <v>49000</v>
      </c>
      <c r="Z13801">
        <v>2.02</v>
      </c>
    </row>
    <row r="13802" spans="1:26">
      <c r="A13802">
        <v>212396573</v>
      </c>
      <c r="B13802" t="s">
        <v>10193</v>
      </c>
      <c r="C13802" t="s">
        <v>3597</v>
      </c>
      <c r="D13802" t="s">
        <v>3698</v>
      </c>
      <c r="E13802" t="s">
        <v>3699</v>
      </c>
      <c r="F13802" t="s">
        <v>3600</v>
      </c>
      <c r="G13802">
        <v>212396573</v>
      </c>
      <c r="I13802" t="s">
        <v>3601</v>
      </c>
      <c r="J13802" t="s">
        <v>9537</v>
      </c>
      <c r="K13802" t="s">
        <v>3688</v>
      </c>
      <c r="L13802" t="s">
        <v>10213</v>
      </c>
      <c r="P13802">
        <v>11</v>
      </c>
      <c r="Q13802">
        <v>17</v>
      </c>
      <c r="R13802">
        <v>9</v>
      </c>
      <c r="S13802" t="b">
        <v>0</v>
      </c>
      <c r="T13802" t="b">
        <v>0</v>
      </c>
      <c r="U13802" t="b">
        <v>1</v>
      </c>
      <c r="V13802">
        <v>48000</v>
      </c>
      <c r="W13802">
        <v>31800</v>
      </c>
      <c r="X13802">
        <v>2.1</v>
      </c>
      <c r="Y13802">
        <v>48000</v>
      </c>
      <c r="Z13802">
        <v>2.04</v>
      </c>
    </row>
    <row r="13803" spans="1:26">
      <c r="A13803">
        <v>212396574</v>
      </c>
      <c r="B13803" t="s">
        <v>10193</v>
      </c>
      <c r="C13803" t="s">
        <v>3597</v>
      </c>
      <c r="D13803" t="s">
        <v>3698</v>
      </c>
      <c r="E13803" t="s">
        <v>3699</v>
      </c>
      <c r="F13803" t="s">
        <v>3600</v>
      </c>
      <c r="G13803">
        <v>212396574</v>
      </c>
      <c r="I13803" t="s">
        <v>3601</v>
      </c>
      <c r="J13803" t="s">
        <v>9537</v>
      </c>
      <c r="K13803" t="s">
        <v>3688</v>
      </c>
      <c r="L13803" t="s">
        <v>10214</v>
      </c>
      <c r="P13803">
        <v>10</v>
      </c>
      <c r="Q13803">
        <v>15.75</v>
      </c>
      <c r="R13803">
        <v>9</v>
      </c>
      <c r="S13803" t="b">
        <v>0</v>
      </c>
      <c r="T13803" t="b">
        <v>0</v>
      </c>
      <c r="U13803" t="b">
        <v>1</v>
      </c>
      <c r="V13803">
        <v>54000</v>
      </c>
      <c r="W13803">
        <v>36400</v>
      </c>
      <c r="X13803">
        <v>2.1</v>
      </c>
      <c r="Y13803">
        <v>49000</v>
      </c>
      <c r="Z13803">
        <v>2.02</v>
      </c>
    </row>
    <row r="13804" spans="1:26">
      <c r="A13804">
        <v>212396575</v>
      </c>
      <c r="B13804" t="s">
        <v>10193</v>
      </c>
      <c r="C13804" t="s">
        <v>3597</v>
      </c>
      <c r="D13804" t="s">
        <v>3698</v>
      </c>
      <c r="E13804" t="s">
        <v>3699</v>
      </c>
      <c r="F13804" t="s">
        <v>3600</v>
      </c>
      <c r="G13804">
        <v>212396575</v>
      </c>
      <c r="I13804" t="s">
        <v>3601</v>
      </c>
      <c r="J13804" t="s">
        <v>9537</v>
      </c>
      <c r="K13804" t="s">
        <v>3688</v>
      </c>
      <c r="L13804" t="s">
        <v>10197</v>
      </c>
      <c r="P13804">
        <v>11</v>
      </c>
      <c r="Q13804">
        <v>17</v>
      </c>
      <c r="R13804">
        <v>9</v>
      </c>
      <c r="S13804" t="b">
        <v>0</v>
      </c>
      <c r="T13804" t="b">
        <v>0</v>
      </c>
      <c r="U13804" t="b">
        <v>1</v>
      </c>
      <c r="V13804">
        <v>48000</v>
      </c>
      <c r="W13804">
        <v>31800</v>
      </c>
      <c r="X13804">
        <v>2.1</v>
      </c>
      <c r="Y13804">
        <v>48000</v>
      </c>
      <c r="Z13804">
        <v>2.04</v>
      </c>
    </row>
    <row r="13805" spans="1:26">
      <c r="A13805">
        <v>213353367</v>
      </c>
      <c r="B13805" t="s">
        <v>13051</v>
      </c>
      <c r="C13805" t="s">
        <v>3597</v>
      </c>
      <c r="D13805" t="s">
        <v>4660</v>
      </c>
      <c r="E13805" t="s">
        <v>4661</v>
      </c>
      <c r="F13805" t="s">
        <v>3650</v>
      </c>
      <c r="G13805">
        <v>213353367</v>
      </c>
      <c r="I13805" t="s">
        <v>3651</v>
      </c>
      <c r="J13805" t="s">
        <v>13222</v>
      </c>
      <c r="K13805" t="s">
        <v>3653</v>
      </c>
      <c r="P13805">
        <v>15</v>
      </c>
      <c r="Q13805">
        <v>23</v>
      </c>
      <c r="R13805">
        <v>10.5</v>
      </c>
      <c r="S13805" t="b">
        <v>0</v>
      </c>
      <c r="T13805" t="b">
        <v>0</v>
      </c>
      <c r="U13805" t="b">
        <v>1</v>
      </c>
      <c r="V13805">
        <v>21000</v>
      </c>
      <c r="W13805">
        <v>13400</v>
      </c>
      <c r="X13805">
        <v>2.95</v>
      </c>
      <c r="Y13805">
        <v>22000</v>
      </c>
      <c r="Z13805">
        <v>2.2200000000000002</v>
      </c>
    </row>
    <row r="13806" spans="1:26">
      <c r="A13806">
        <v>213353368</v>
      </c>
      <c r="B13806" t="s">
        <v>13051</v>
      </c>
      <c r="C13806" t="s">
        <v>3597</v>
      </c>
      <c r="D13806" t="s">
        <v>4660</v>
      </c>
      <c r="E13806" t="s">
        <v>4661</v>
      </c>
      <c r="F13806" t="s">
        <v>3650</v>
      </c>
      <c r="G13806">
        <v>213353368</v>
      </c>
      <c r="I13806" t="s">
        <v>3651</v>
      </c>
      <c r="J13806" t="s">
        <v>13221</v>
      </c>
      <c r="K13806" t="s">
        <v>3653</v>
      </c>
      <c r="P13806">
        <v>14.55</v>
      </c>
      <c r="Q13806">
        <v>23</v>
      </c>
      <c r="R13806">
        <v>10.4</v>
      </c>
      <c r="S13806" t="b">
        <v>0</v>
      </c>
      <c r="T13806" t="b">
        <v>0</v>
      </c>
      <c r="U13806" t="b">
        <v>1</v>
      </c>
      <c r="V13806">
        <v>25000</v>
      </c>
      <c r="W13806">
        <v>15200</v>
      </c>
      <c r="X13806">
        <v>2.91</v>
      </c>
      <c r="Y13806">
        <v>25000</v>
      </c>
      <c r="Z13806">
        <v>2.12</v>
      </c>
    </row>
    <row r="13807" spans="1:26">
      <c r="A13807">
        <v>213353369</v>
      </c>
      <c r="B13807" t="s">
        <v>13051</v>
      </c>
      <c r="C13807" t="s">
        <v>3597</v>
      </c>
      <c r="D13807" t="s">
        <v>4660</v>
      </c>
      <c r="E13807" t="s">
        <v>4661</v>
      </c>
      <c r="F13807" t="s">
        <v>3650</v>
      </c>
      <c r="G13807">
        <v>213353369</v>
      </c>
      <c r="I13807" t="s">
        <v>3651</v>
      </c>
      <c r="J13807" t="s">
        <v>13220</v>
      </c>
      <c r="K13807" t="s">
        <v>3653</v>
      </c>
      <c r="P13807">
        <v>13.5</v>
      </c>
      <c r="Q13807">
        <v>22.5</v>
      </c>
      <c r="R13807">
        <v>10.4</v>
      </c>
      <c r="S13807" t="b">
        <v>0</v>
      </c>
      <c r="T13807" t="b">
        <v>0</v>
      </c>
      <c r="U13807" t="b">
        <v>1</v>
      </c>
      <c r="V13807">
        <v>28400</v>
      </c>
      <c r="W13807">
        <v>17500</v>
      </c>
      <c r="X13807">
        <v>2.85</v>
      </c>
      <c r="Y13807">
        <v>28600</v>
      </c>
      <c r="Z13807">
        <v>2.1</v>
      </c>
    </row>
    <row r="13808" spans="1:26">
      <c r="A13808">
        <v>213353370</v>
      </c>
      <c r="B13808" t="s">
        <v>13051</v>
      </c>
      <c r="C13808" t="s">
        <v>3597</v>
      </c>
      <c r="D13808" t="s">
        <v>4660</v>
      </c>
      <c r="E13808" t="s">
        <v>4661</v>
      </c>
      <c r="F13808" t="s">
        <v>3650</v>
      </c>
      <c r="G13808">
        <v>213353370</v>
      </c>
      <c r="I13808" t="s">
        <v>3651</v>
      </c>
      <c r="J13808" t="s">
        <v>13219</v>
      </c>
      <c r="K13808" t="s">
        <v>3653</v>
      </c>
      <c r="P13808">
        <v>12.5</v>
      </c>
      <c r="Q13808">
        <v>21.5</v>
      </c>
      <c r="R13808">
        <v>9.5</v>
      </c>
      <c r="S13808" t="b">
        <v>0</v>
      </c>
      <c r="T13808" t="b">
        <v>0</v>
      </c>
      <c r="U13808" t="b">
        <v>1</v>
      </c>
      <c r="V13808">
        <v>34000</v>
      </c>
      <c r="W13808">
        <v>23000</v>
      </c>
      <c r="X13808">
        <v>2.84</v>
      </c>
      <c r="Y13808">
        <v>36600</v>
      </c>
      <c r="Z13808">
        <v>1.83</v>
      </c>
    </row>
    <row r="13809" spans="1:26">
      <c r="A13809">
        <v>213353371</v>
      </c>
      <c r="B13809" t="s">
        <v>13051</v>
      </c>
      <c r="C13809" t="s">
        <v>3597</v>
      </c>
      <c r="D13809" t="s">
        <v>4660</v>
      </c>
      <c r="E13809" t="s">
        <v>4661</v>
      </c>
      <c r="F13809" t="s">
        <v>3718</v>
      </c>
      <c r="G13809">
        <v>213353371</v>
      </c>
      <c r="I13809" t="s">
        <v>3711</v>
      </c>
      <c r="J13809" t="s">
        <v>13222</v>
      </c>
      <c r="K13809" t="s">
        <v>3688</v>
      </c>
      <c r="P13809">
        <v>13.45</v>
      </c>
      <c r="Q13809">
        <v>20.5</v>
      </c>
      <c r="R13809">
        <v>9.5</v>
      </c>
      <c r="S13809" t="b">
        <v>0</v>
      </c>
      <c r="T13809" t="b">
        <v>0</v>
      </c>
      <c r="U13809" t="b">
        <v>1</v>
      </c>
      <c r="V13809">
        <v>21000</v>
      </c>
      <c r="W13809">
        <v>13200</v>
      </c>
      <c r="X13809">
        <v>2.8</v>
      </c>
      <c r="Y13809">
        <v>22000</v>
      </c>
      <c r="Z13809">
        <v>1.45</v>
      </c>
    </row>
    <row r="13810" spans="1:26">
      <c r="A13810">
        <v>213353372</v>
      </c>
      <c r="B13810" t="s">
        <v>13051</v>
      </c>
      <c r="C13810" t="s">
        <v>3597</v>
      </c>
      <c r="D13810" t="s">
        <v>4660</v>
      </c>
      <c r="E13810" t="s">
        <v>4661</v>
      </c>
      <c r="F13810" t="s">
        <v>3718</v>
      </c>
      <c r="G13810">
        <v>213353372</v>
      </c>
      <c r="I13810" t="s">
        <v>3711</v>
      </c>
      <c r="J13810" t="s">
        <v>13221</v>
      </c>
      <c r="K13810" t="s">
        <v>3688</v>
      </c>
      <c r="P13810">
        <v>13.5</v>
      </c>
      <c r="Q13810">
        <v>20</v>
      </c>
      <c r="R13810">
        <v>9.5</v>
      </c>
      <c r="S13810" t="b">
        <v>0</v>
      </c>
      <c r="T13810" t="b">
        <v>0</v>
      </c>
      <c r="U13810" t="b">
        <v>1</v>
      </c>
      <c r="V13810">
        <v>25000</v>
      </c>
      <c r="W13810">
        <v>15000</v>
      </c>
      <c r="X13810">
        <v>2.75</v>
      </c>
      <c r="Y13810">
        <v>25000</v>
      </c>
      <c r="Z13810">
        <v>1.57</v>
      </c>
    </row>
    <row r="13811" spans="1:26">
      <c r="A13811">
        <v>213353373</v>
      </c>
      <c r="B13811" t="s">
        <v>13051</v>
      </c>
      <c r="C13811" t="s">
        <v>3597</v>
      </c>
      <c r="D13811" t="s">
        <v>4660</v>
      </c>
      <c r="E13811" t="s">
        <v>4661</v>
      </c>
      <c r="F13811" t="s">
        <v>3718</v>
      </c>
      <c r="G13811">
        <v>213353373</v>
      </c>
      <c r="I13811" t="s">
        <v>3711</v>
      </c>
      <c r="J13811" t="s">
        <v>13220</v>
      </c>
      <c r="K13811" t="s">
        <v>3688</v>
      </c>
      <c r="P13811">
        <v>13</v>
      </c>
      <c r="Q13811">
        <v>20</v>
      </c>
      <c r="R13811">
        <v>9.5</v>
      </c>
      <c r="S13811" t="b">
        <v>0</v>
      </c>
      <c r="T13811" t="b">
        <v>0</v>
      </c>
      <c r="U13811" t="b">
        <v>1</v>
      </c>
      <c r="V13811">
        <v>28400</v>
      </c>
      <c r="W13811">
        <v>17200</v>
      </c>
      <c r="X13811">
        <v>2.75</v>
      </c>
      <c r="Y13811">
        <v>28600</v>
      </c>
      <c r="Z13811">
        <v>1.67</v>
      </c>
    </row>
    <row r="13812" spans="1:26">
      <c r="A13812">
        <v>213255536</v>
      </c>
      <c r="B13812" t="s">
        <v>13051</v>
      </c>
      <c r="C13812" t="s">
        <v>3597</v>
      </c>
      <c r="D13812" t="s">
        <v>13088</v>
      </c>
      <c r="E13812" t="s">
        <v>3693</v>
      </c>
      <c r="F13812" t="s">
        <v>3600</v>
      </c>
      <c r="G13812">
        <v>213255536</v>
      </c>
      <c r="I13812" t="s">
        <v>3601</v>
      </c>
      <c r="J13812" t="s">
        <v>11461</v>
      </c>
      <c r="K13812" t="s">
        <v>3688</v>
      </c>
      <c r="L13812" t="s">
        <v>13695</v>
      </c>
      <c r="P13812">
        <v>10.9</v>
      </c>
      <c r="Q13812">
        <v>17.5</v>
      </c>
      <c r="R13812">
        <v>8.5</v>
      </c>
      <c r="S13812" t="b">
        <v>0</v>
      </c>
      <c r="T13812" t="b">
        <v>0</v>
      </c>
      <c r="U13812" t="b">
        <v>1</v>
      </c>
      <c r="V13812">
        <v>16600</v>
      </c>
      <c r="W13812">
        <v>10800</v>
      </c>
      <c r="X13812">
        <v>2.71</v>
      </c>
      <c r="Y13812">
        <v>17100</v>
      </c>
      <c r="Z13812">
        <v>2.48</v>
      </c>
    </row>
    <row r="13813" spans="1:26">
      <c r="A13813">
        <v>213255537</v>
      </c>
      <c r="B13813" t="s">
        <v>13051</v>
      </c>
      <c r="C13813" t="s">
        <v>3597</v>
      </c>
      <c r="D13813" t="s">
        <v>13088</v>
      </c>
      <c r="E13813" t="s">
        <v>3693</v>
      </c>
      <c r="F13813" t="s">
        <v>3600</v>
      </c>
      <c r="G13813">
        <v>213255537</v>
      </c>
      <c r="I13813" t="s">
        <v>3601</v>
      </c>
      <c r="J13813" t="s">
        <v>11463</v>
      </c>
      <c r="K13813" t="s">
        <v>3688</v>
      </c>
      <c r="L13813" t="s">
        <v>13695</v>
      </c>
      <c r="P13813">
        <v>10.1</v>
      </c>
      <c r="Q13813">
        <v>17.3</v>
      </c>
      <c r="R13813">
        <v>8.5</v>
      </c>
      <c r="S13813" t="b">
        <v>0</v>
      </c>
      <c r="T13813" t="b">
        <v>0</v>
      </c>
      <c r="U13813" t="b">
        <v>1</v>
      </c>
      <c r="V13813">
        <v>22200</v>
      </c>
      <c r="W13813">
        <v>14600</v>
      </c>
      <c r="X13813">
        <v>2.58</v>
      </c>
      <c r="Y13813">
        <v>17600</v>
      </c>
      <c r="Z13813">
        <v>2.33</v>
      </c>
    </row>
    <row r="13814" spans="1:26">
      <c r="A13814">
        <v>213255538</v>
      </c>
      <c r="B13814" t="s">
        <v>13051</v>
      </c>
      <c r="C13814" t="s">
        <v>3597</v>
      </c>
      <c r="D13814" t="s">
        <v>13088</v>
      </c>
      <c r="E13814" t="s">
        <v>3693</v>
      </c>
      <c r="F13814" t="s">
        <v>3600</v>
      </c>
      <c r="G13814">
        <v>213255538</v>
      </c>
      <c r="I13814" t="s">
        <v>3601</v>
      </c>
      <c r="J13814" t="s">
        <v>8856</v>
      </c>
      <c r="K13814" t="s">
        <v>3688</v>
      </c>
      <c r="L13814" t="s">
        <v>12091</v>
      </c>
      <c r="P13814">
        <v>9.9</v>
      </c>
      <c r="Q13814">
        <v>17.100000000000001</v>
      </c>
      <c r="R13814">
        <v>8.1999999999999993</v>
      </c>
      <c r="S13814" t="b">
        <v>0</v>
      </c>
      <c r="T13814" t="b">
        <v>0</v>
      </c>
      <c r="U13814" t="b">
        <v>0</v>
      </c>
      <c r="V13814">
        <v>27800</v>
      </c>
      <c r="W13814">
        <v>18000</v>
      </c>
      <c r="X13814">
        <v>2.52</v>
      </c>
      <c r="Y13814">
        <v>21600</v>
      </c>
      <c r="Z13814">
        <v>2.36</v>
      </c>
    </row>
    <row r="13815" spans="1:26">
      <c r="A13815">
        <v>213255539</v>
      </c>
      <c r="B13815" t="s">
        <v>13051</v>
      </c>
      <c r="C13815" t="s">
        <v>3597</v>
      </c>
      <c r="D13815" t="s">
        <v>13088</v>
      </c>
      <c r="E13815" t="s">
        <v>3693</v>
      </c>
      <c r="F13815" t="s">
        <v>3600</v>
      </c>
      <c r="G13815">
        <v>213255539</v>
      </c>
      <c r="I13815" t="s">
        <v>3601</v>
      </c>
      <c r="J13815" t="s">
        <v>8857</v>
      </c>
      <c r="K13815" t="s">
        <v>3688</v>
      </c>
      <c r="L13815" t="s">
        <v>12091</v>
      </c>
      <c r="P13815">
        <v>8.6999999999999993</v>
      </c>
      <c r="Q13815">
        <v>16.3</v>
      </c>
      <c r="R13815">
        <v>8.1999999999999993</v>
      </c>
      <c r="S13815" t="b">
        <v>0</v>
      </c>
      <c r="T13815" t="b">
        <v>0</v>
      </c>
      <c r="U13815" t="b">
        <v>0</v>
      </c>
      <c r="V13815">
        <v>33600</v>
      </c>
      <c r="W13815">
        <v>22400</v>
      </c>
      <c r="X13815">
        <v>2.4300000000000002</v>
      </c>
      <c r="Y13815">
        <v>25200</v>
      </c>
      <c r="Z13815">
        <v>2.37</v>
      </c>
    </row>
    <row r="13816" spans="1:26">
      <c r="A13816">
        <v>213255543</v>
      </c>
      <c r="B13816" t="s">
        <v>13051</v>
      </c>
      <c r="C13816" t="s">
        <v>3597</v>
      </c>
      <c r="D13816" t="s">
        <v>13088</v>
      </c>
      <c r="E13816" t="s">
        <v>3693</v>
      </c>
      <c r="F13816" t="s">
        <v>3600</v>
      </c>
      <c r="G13816">
        <v>213255543</v>
      </c>
      <c r="I13816" t="s">
        <v>3601</v>
      </c>
      <c r="J13816" t="s">
        <v>8857</v>
      </c>
      <c r="K13816" t="s">
        <v>3688</v>
      </c>
      <c r="L13816" t="s">
        <v>12095</v>
      </c>
      <c r="P13816">
        <v>8.6999999999999993</v>
      </c>
      <c r="Q13816">
        <v>16.3</v>
      </c>
      <c r="R13816">
        <v>8.1999999999999993</v>
      </c>
      <c r="S13816" t="b">
        <v>0</v>
      </c>
      <c r="T13816" t="b">
        <v>0</v>
      </c>
      <c r="U13816" t="b">
        <v>0</v>
      </c>
      <c r="V13816">
        <v>33600</v>
      </c>
      <c r="W13816">
        <v>22400</v>
      </c>
      <c r="X13816">
        <v>2.4300000000000002</v>
      </c>
      <c r="Y13816">
        <v>25200</v>
      </c>
      <c r="Z13816">
        <v>2.37</v>
      </c>
    </row>
    <row r="13817" spans="1:26">
      <c r="A13817">
        <v>213255540</v>
      </c>
      <c r="B13817" t="s">
        <v>13051</v>
      </c>
      <c r="C13817" t="s">
        <v>3597</v>
      </c>
      <c r="D13817" t="s">
        <v>13088</v>
      </c>
      <c r="E13817" t="s">
        <v>3693</v>
      </c>
      <c r="F13817" t="s">
        <v>3600</v>
      </c>
      <c r="G13817">
        <v>213255540</v>
      </c>
      <c r="I13817" t="s">
        <v>3601</v>
      </c>
      <c r="J13817" t="s">
        <v>3696</v>
      </c>
      <c r="K13817" t="s">
        <v>3688</v>
      </c>
      <c r="L13817" t="s">
        <v>12094</v>
      </c>
      <c r="P13817">
        <v>8.5</v>
      </c>
      <c r="Q13817">
        <v>16.899999999999999</v>
      </c>
      <c r="R13817">
        <v>8.1</v>
      </c>
      <c r="S13817" t="b">
        <v>0</v>
      </c>
      <c r="T13817" t="b">
        <v>0</v>
      </c>
      <c r="U13817" t="b">
        <v>0</v>
      </c>
      <c r="V13817">
        <v>39500</v>
      </c>
      <c r="W13817">
        <v>25600</v>
      </c>
      <c r="X13817">
        <v>2.66</v>
      </c>
      <c r="Y13817">
        <v>35600</v>
      </c>
      <c r="Z13817">
        <v>2.16</v>
      </c>
    </row>
    <row r="13818" spans="1:26">
      <c r="A13818">
        <v>213255544</v>
      </c>
      <c r="B13818" t="s">
        <v>13051</v>
      </c>
      <c r="C13818" t="s">
        <v>3597</v>
      </c>
      <c r="D13818" t="s">
        <v>13088</v>
      </c>
      <c r="E13818" t="s">
        <v>3693</v>
      </c>
      <c r="F13818" t="s">
        <v>3600</v>
      </c>
      <c r="G13818">
        <v>213255544</v>
      </c>
      <c r="I13818" t="s">
        <v>3601</v>
      </c>
      <c r="J13818" t="s">
        <v>3696</v>
      </c>
      <c r="K13818" t="s">
        <v>3688</v>
      </c>
      <c r="L13818" t="s">
        <v>12095</v>
      </c>
      <c r="P13818">
        <v>8.5</v>
      </c>
      <c r="Q13818">
        <v>16.7</v>
      </c>
      <c r="R13818">
        <v>8.1</v>
      </c>
      <c r="S13818" t="b">
        <v>0</v>
      </c>
      <c r="T13818" t="b">
        <v>0</v>
      </c>
      <c r="U13818" t="b">
        <v>0</v>
      </c>
      <c r="V13818">
        <v>39500</v>
      </c>
      <c r="W13818">
        <v>25600</v>
      </c>
      <c r="X13818">
        <v>2.66</v>
      </c>
      <c r="Y13818">
        <v>35600</v>
      </c>
      <c r="Z13818">
        <v>2.16</v>
      </c>
    </row>
    <row r="13819" spans="1:26">
      <c r="A13819">
        <v>213255545</v>
      </c>
      <c r="B13819" t="s">
        <v>13051</v>
      </c>
      <c r="C13819" t="s">
        <v>3597</v>
      </c>
      <c r="D13819" t="s">
        <v>13088</v>
      </c>
      <c r="E13819" t="s">
        <v>3693</v>
      </c>
      <c r="F13819" t="s">
        <v>3600</v>
      </c>
      <c r="G13819">
        <v>213255545</v>
      </c>
      <c r="I13819" t="s">
        <v>3601</v>
      </c>
      <c r="J13819" t="s">
        <v>3696</v>
      </c>
      <c r="K13819" t="s">
        <v>3688</v>
      </c>
      <c r="L13819" t="s">
        <v>12093</v>
      </c>
      <c r="P13819">
        <v>8.5</v>
      </c>
      <c r="Q13819">
        <v>16.899999999999999</v>
      </c>
      <c r="R13819">
        <v>8.1</v>
      </c>
      <c r="S13819" t="b">
        <v>0</v>
      </c>
      <c r="T13819" t="b">
        <v>0</v>
      </c>
      <c r="U13819" t="b">
        <v>0</v>
      </c>
      <c r="V13819">
        <v>39500</v>
      </c>
      <c r="W13819">
        <v>25600</v>
      </c>
      <c r="X13819">
        <v>2.66</v>
      </c>
      <c r="Y13819">
        <v>35600</v>
      </c>
      <c r="Z13819">
        <v>2.16</v>
      </c>
    </row>
    <row r="13820" spans="1:26">
      <c r="A13820">
        <v>213255541</v>
      </c>
      <c r="B13820" t="s">
        <v>13051</v>
      </c>
      <c r="C13820" t="s">
        <v>3597</v>
      </c>
      <c r="D13820" t="s">
        <v>13088</v>
      </c>
      <c r="E13820" t="s">
        <v>3693</v>
      </c>
      <c r="F13820" t="s">
        <v>3600</v>
      </c>
      <c r="G13820">
        <v>213255541</v>
      </c>
      <c r="I13820" t="s">
        <v>3601</v>
      </c>
      <c r="J13820" t="s">
        <v>3695</v>
      </c>
      <c r="K13820" t="s">
        <v>3688</v>
      </c>
      <c r="L13820" t="s">
        <v>12094</v>
      </c>
      <c r="P13820">
        <v>8</v>
      </c>
      <c r="Q13820">
        <v>16.2</v>
      </c>
      <c r="R13820">
        <v>8.1</v>
      </c>
      <c r="S13820" t="b">
        <v>0</v>
      </c>
      <c r="T13820" t="b">
        <v>0</v>
      </c>
      <c r="U13820" t="b">
        <v>0</v>
      </c>
      <c r="V13820">
        <v>45000</v>
      </c>
      <c r="W13820">
        <v>29800</v>
      </c>
      <c r="X13820">
        <v>2.4700000000000002</v>
      </c>
      <c r="Y13820">
        <v>36000</v>
      </c>
      <c r="Z13820">
        <v>2.38</v>
      </c>
    </row>
    <row r="13821" spans="1:26">
      <c r="A13821">
        <v>213255546</v>
      </c>
      <c r="B13821" t="s">
        <v>13051</v>
      </c>
      <c r="C13821" t="s">
        <v>3597</v>
      </c>
      <c r="D13821" t="s">
        <v>13088</v>
      </c>
      <c r="E13821" t="s">
        <v>3693</v>
      </c>
      <c r="F13821" t="s">
        <v>3600</v>
      </c>
      <c r="G13821">
        <v>213255546</v>
      </c>
      <c r="I13821" t="s">
        <v>3601</v>
      </c>
      <c r="J13821" t="s">
        <v>3695</v>
      </c>
      <c r="K13821" t="s">
        <v>3688</v>
      </c>
      <c r="L13821" t="s">
        <v>12093</v>
      </c>
      <c r="P13821">
        <v>8</v>
      </c>
      <c r="Q13821">
        <v>16.2</v>
      </c>
      <c r="R13821">
        <v>8.1</v>
      </c>
      <c r="S13821" t="b">
        <v>0</v>
      </c>
      <c r="T13821" t="b">
        <v>0</v>
      </c>
      <c r="U13821" t="b">
        <v>0</v>
      </c>
      <c r="V13821">
        <v>45000</v>
      </c>
      <c r="W13821">
        <v>29800</v>
      </c>
      <c r="X13821">
        <v>2.4700000000000002</v>
      </c>
      <c r="Y13821">
        <v>36000</v>
      </c>
      <c r="Z13821">
        <v>2.38</v>
      </c>
    </row>
    <row r="13822" spans="1:26">
      <c r="A13822">
        <v>213255542</v>
      </c>
      <c r="B13822" t="s">
        <v>13051</v>
      </c>
      <c r="C13822" t="s">
        <v>3597</v>
      </c>
      <c r="D13822" t="s">
        <v>13088</v>
      </c>
      <c r="E13822" t="s">
        <v>3693</v>
      </c>
      <c r="F13822" t="s">
        <v>3600</v>
      </c>
      <c r="G13822">
        <v>213255542</v>
      </c>
      <c r="I13822" t="s">
        <v>3601</v>
      </c>
      <c r="J13822" t="s">
        <v>3694</v>
      </c>
      <c r="K13822" t="s">
        <v>3688</v>
      </c>
      <c r="L13822" t="s">
        <v>12093</v>
      </c>
      <c r="P13822">
        <v>8</v>
      </c>
      <c r="Q13822">
        <v>16.100000000000001</v>
      </c>
      <c r="R13822">
        <v>8.1</v>
      </c>
      <c r="S13822" t="b">
        <v>0</v>
      </c>
      <c r="T13822" t="b">
        <v>0</v>
      </c>
      <c r="U13822" t="b">
        <v>0</v>
      </c>
      <c r="V13822">
        <v>53000</v>
      </c>
      <c r="W13822">
        <v>34800</v>
      </c>
      <c r="X13822">
        <v>2.63</v>
      </c>
      <c r="Y13822">
        <v>40500</v>
      </c>
      <c r="Z13822">
        <v>2.39</v>
      </c>
    </row>
    <row r="13823" spans="1:26">
      <c r="A13823">
        <v>213255525</v>
      </c>
      <c r="B13823" t="s">
        <v>13051</v>
      </c>
      <c r="C13823" t="s">
        <v>3597</v>
      </c>
      <c r="D13823" t="s">
        <v>13088</v>
      </c>
      <c r="E13823" t="s">
        <v>3686</v>
      </c>
      <c r="F13823" t="s">
        <v>3600</v>
      </c>
      <c r="G13823">
        <v>213255525</v>
      </c>
      <c r="I13823" t="s">
        <v>3601</v>
      </c>
      <c r="J13823" t="s">
        <v>11469</v>
      </c>
      <c r="K13823" t="s">
        <v>3688</v>
      </c>
      <c r="L13823" t="s">
        <v>13694</v>
      </c>
      <c r="P13823">
        <v>10.9</v>
      </c>
      <c r="Q13823">
        <v>17.5</v>
      </c>
      <c r="R13823">
        <v>8.5</v>
      </c>
      <c r="S13823" t="b">
        <v>0</v>
      </c>
      <c r="T13823" t="b">
        <v>0</v>
      </c>
      <c r="U13823" t="b">
        <v>1</v>
      </c>
      <c r="V13823">
        <v>16600</v>
      </c>
      <c r="W13823">
        <v>10800</v>
      </c>
      <c r="X13823">
        <v>2.71</v>
      </c>
      <c r="Y13823">
        <v>17100</v>
      </c>
      <c r="Z13823">
        <v>2.48</v>
      </c>
    </row>
    <row r="13824" spans="1:26">
      <c r="A13824">
        <v>213255526</v>
      </c>
      <c r="B13824" t="s">
        <v>13051</v>
      </c>
      <c r="C13824" t="s">
        <v>3597</v>
      </c>
      <c r="D13824" t="s">
        <v>13088</v>
      </c>
      <c r="E13824" t="s">
        <v>3686</v>
      </c>
      <c r="F13824" t="s">
        <v>3600</v>
      </c>
      <c r="G13824">
        <v>213255526</v>
      </c>
      <c r="I13824" t="s">
        <v>3601</v>
      </c>
      <c r="J13824" t="s">
        <v>11471</v>
      </c>
      <c r="K13824" t="s">
        <v>3688</v>
      </c>
      <c r="L13824" t="s">
        <v>13694</v>
      </c>
      <c r="P13824">
        <v>10.1</v>
      </c>
      <c r="Q13824">
        <v>17.3</v>
      </c>
      <c r="R13824">
        <v>8.5</v>
      </c>
      <c r="S13824" t="b">
        <v>0</v>
      </c>
      <c r="T13824" t="b">
        <v>0</v>
      </c>
      <c r="U13824" t="b">
        <v>1</v>
      </c>
      <c r="V13824">
        <v>22200</v>
      </c>
      <c r="W13824">
        <v>14600</v>
      </c>
      <c r="X13824">
        <v>2.58</v>
      </c>
      <c r="Y13824">
        <v>17600</v>
      </c>
      <c r="Z13824">
        <v>2.33</v>
      </c>
    </row>
    <row r="13825" spans="1:26">
      <c r="A13825">
        <v>213255527</v>
      </c>
      <c r="B13825" t="s">
        <v>13051</v>
      </c>
      <c r="C13825" t="s">
        <v>3597</v>
      </c>
      <c r="D13825" t="s">
        <v>13088</v>
      </c>
      <c r="E13825" t="s">
        <v>3686</v>
      </c>
      <c r="F13825" t="s">
        <v>3600</v>
      </c>
      <c r="G13825">
        <v>213255527</v>
      </c>
      <c r="I13825" t="s">
        <v>3601</v>
      </c>
      <c r="J13825" t="s">
        <v>11472</v>
      </c>
      <c r="K13825" t="s">
        <v>3688</v>
      </c>
      <c r="L13825" t="s">
        <v>12099</v>
      </c>
      <c r="P13825">
        <v>9.9</v>
      </c>
      <c r="Q13825">
        <v>17.100000000000001</v>
      </c>
      <c r="R13825">
        <v>8.1999999999999993</v>
      </c>
      <c r="S13825" t="b">
        <v>0</v>
      </c>
      <c r="T13825" t="b">
        <v>0</v>
      </c>
      <c r="U13825" t="b">
        <v>0</v>
      </c>
      <c r="V13825">
        <v>27800</v>
      </c>
      <c r="W13825">
        <v>18000</v>
      </c>
      <c r="X13825">
        <v>2.52</v>
      </c>
      <c r="Y13825">
        <v>21600</v>
      </c>
      <c r="Z13825">
        <v>2.36</v>
      </c>
    </row>
    <row r="13826" spans="1:26">
      <c r="A13826">
        <v>213255528</v>
      </c>
      <c r="B13826" t="s">
        <v>13051</v>
      </c>
      <c r="C13826" t="s">
        <v>3597</v>
      </c>
      <c r="D13826" t="s">
        <v>13088</v>
      </c>
      <c r="E13826" t="s">
        <v>3686</v>
      </c>
      <c r="F13826" t="s">
        <v>3600</v>
      </c>
      <c r="G13826">
        <v>213255528</v>
      </c>
      <c r="I13826" t="s">
        <v>3601</v>
      </c>
      <c r="J13826" t="s">
        <v>11474</v>
      </c>
      <c r="K13826" t="s">
        <v>3688</v>
      </c>
      <c r="L13826" t="s">
        <v>12099</v>
      </c>
      <c r="P13826">
        <v>8.6999999999999993</v>
      </c>
      <c r="Q13826">
        <v>16.3</v>
      </c>
      <c r="R13826">
        <v>8.1999999999999993</v>
      </c>
      <c r="S13826" t="b">
        <v>0</v>
      </c>
      <c r="T13826" t="b">
        <v>0</v>
      </c>
      <c r="U13826" t="b">
        <v>0</v>
      </c>
      <c r="V13826">
        <v>33600</v>
      </c>
      <c r="W13826">
        <v>22400</v>
      </c>
      <c r="X13826">
        <v>2.4300000000000002</v>
      </c>
      <c r="Y13826">
        <v>25200</v>
      </c>
      <c r="Z13826">
        <v>2.37</v>
      </c>
    </row>
    <row r="13827" spans="1:26">
      <c r="A13827">
        <v>213255532</v>
      </c>
      <c r="B13827" t="s">
        <v>13051</v>
      </c>
      <c r="C13827" t="s">
        <v>3597</v>
      </c>
      <c r="D13827" t="s">
        <v>13088</v>
      </c>
      <c r="E13827" t="s">
        <v>3686</v>
      </c>
      <c r="F13827" t="s">
        <v>3600</v>
      </c>
      <c r="G13827">
        <v>213255532</v>
      </c>
      <c r="I13827" t="s">
        <v>3601</v>
      </c>
      <c r="J13827" t="s">
        <v>11474</v>
      </c>
      <c r="K13827" t="s">
        <v>3688</v>
      </c>
      <c r="L13827" t="s">
        <v>12103</v>
      </c>
      <c r="P13827">
        <v>8.6999999999999993</v>
      </c>
      <c r="Q13827">
        <v>16.3</v>
      </c>
      <c r="R13827">
        <v>8.1999999999999993</v>
      </c>
      <c r="S13827" t="b">
        <v>0</v>
      </c>
      <c r="T13827" t="b">
        <v>0</v>
      </c>
      <c r="U13827" t="b">
        <v>0</v>
      </c>
      <c r="V13827">
        <v>33600</v>
      </c>
      <c r="W13827">
        <v>22400</v>
      </c>
      <c r="X13827">
        <v>2.4300000000000002</v>
      </c>
      <c r="Y13827">
        <v>25200</v>
      </c>
      <c r="Z13827">
        <v>2.37</v>
      </c>
    </row>
    <row r="13828" spans="1:26">
      <c r="A13828">
        <v>213255533</v>
      </c>
      <c r="B13828" t="s">
        <v>13051</v>
      </c>
      <c r="C13828" t="s">
        <v>3597</v>
      </c>
      <c r="D13828" t="s">
        <v>13088</v>
      </c>
      <c r="E13828" t="s">
        <v>3686</v>
      </c>
      <c r="F13828" t="s">
        <v>3600</v>
      </c>
      <c r="G13828">
        <v>213255533</v>
      </c>
      <c r="I13828" t="s">
        <v>3601</v>
      </c>
      <c r="J13828" t="s">
        <v>3692</v>
      </c>
      <c r="K13828" t="s">
        <v>3688</v>
      </c>
      <c r="L13828" t="s">
        <v>12103</v>
      </c>
      <c r="P13828">
        <v>8.5</v>
      </c>
      <c r="Q13828">
        <v>16.7</v>
      </c>
      <c r="R13828">
        <v>8.1</v>
      </c>
      <c r="S13828" t="b">
        <v>0</v>
      </c>
      <c r="T13828" t="b">
        <v>0</v>
      </c>
      <c r="U13828" t="b">
        <v>0</v>
      </c>
      <c r="V13828">
        <v>39500</v>
      </c>
      <c r="W13828">
        <v>25600</v>
      </c>
      <c r="X13828">
        <v>2.66</v>
      </c>
      <c r="Y13828">
        <v>35600</v>
      </c>
      <c r="Z13828">
        <v>2.16</v>
      </c>
    </row>
    <row r="13829" spans="1:26">
      <c r="A13829">
        <v>213255529</v>
      </c>
      <c r="B13829" t="s">
        <v>13051</v>
      </c>
      <c r="C13829" t="s">
        <v>3597</v>
      </c>
      <c r="D13829" t="s">
        <v>13088</v>
      </c>
      <c r="E13829" t="s">
        <v>3686</v>
      </c>
      <c r="F13829" t="s">
        <v>3600</v>
      </c>
      <c r="G13829">
        <v>213255529</v>
      </c>
      <c r="I13829" t="s">
        <v>3601</v>
      </c>
      <c r="J13829" t="s">
        <v>3692</v>
      </c>
      <c r="K13829" t="s">
        <v>3688</v>
      </c>
      <c r="L13829" t="s">
        <v>12102</v>
      </c>
      <c r="P13829">
        <v>8.5</v>
      </c>
      <c r="Q13829">
        <v>16.899999999999999</v>
      </c>
      <c r="R13829">
        <v>8.1</v>
      </c>
      <c r="S13829" t="b">
        <v>0</v>
      </c>
      <c r="T13829" t="b">
        <v>0</v>
      </c>
      <c r="U13829" t="b">
        <v>0</v>
      </c>
      <c r="V13829">
        <v>39500</v>
      </c>
      <c r="W13829">
        <v>25600</v>
      </c>
      <c r="X13829">
        <v>2.66</v>
      </c>
      <c r="Y13829">
        <v>35600</v>
      </c>
      <c r="Z13829">
        <v>2.16</v>
      </c>
    </row>
    <row r="13830" spans="1:26">
      <c r="A13830">
        <v>213255534</v>
      </c>
      <c r="B13830" t="s">
        <v>13051</v>
      </c>
      <c r="C13830" t="s">
        <v>3597</v>
      </c>
      <c r="D13830" t="s">
        <v>13088</v>
      </c>
      <c r="E13830" t="s">
        <v>3686</v>
      </c>
      <c r="F13830" t="s">
        <v>3600</v>
      </c>
      <c r="G13830">
        <v>213255534</v>
      </c>
      <c r="I13830" t="s">
        <v>3601</v>
      </c>
      <c r="J13830" t="s">
        <v>3692</v>
      </c>
      <c r="K13830" t="s">
        <v>3688</v>
      </c>
      <c r="L13830" t="s">
        <v>12101</v>
      </c>
      <c r="P13830">
        <v>8.5</v>
      </c>
      <c r="Q13830">
        <v>16.899999999999999</v>
      </c>
      <c r="R13830">
        <v>8.1</v>
      </c>
      <c r="S13830" t="b">
        <v>0</v>
      </c>
      <c r="T13830" t="b">
        <v>0</v>
      </c>
      <c r="U13830" t="b">
        <v>0</v>
      </c>
      <c r="V13830">
        <v>39500</v>
      </c>
      <c r="W13830">
        <v>25600</v>
      </c>
      <c r="X13830">
        <v>2.66</v>
      </c>
      <c r="Y13830">
        <v>35600</v>
      </c>
      <c r="Z13830">
        <v>2.16</v>
      </c>
    </row>
    <row r="13831" spans="1:26">
      <c r="A13831">
        <v>213255530</v>
      </c>
      <c r="B13831" t="s">
        <v>13051</v>
      </c>
      <c r="C13831" t="s">
        <v>3597</v>
      </c>
      <c r="D13831" t="s">
        <v>13088</v>
      </c>
      <c r="E13831" t="s">
        <v>3686</v>
      </c>
      <c r="F13831" t="s">
        <v>3600</v>
      </c>
      <c r="G13831">
        <v>213255530</v>
      </c>
      <c r="I13831" t="s">
        <v>3601</v>
      </c>
      <c r="J13831" t="s">
        <v>3690</v>
      </c>
      <c r="K13831" t="s">
        <v>3688</v>
      </c>
      <c r="L13831" t="s">
        <v>12102</v>
      </c>
      <c r="P13831">
        <v>8</v>
      </c>
      <c r="Q13831">
        <v>16.2</v>
      </c>
      <c r="R13831">
        <v>8.1</v>
      </c>
      <c r="S13831" t="b">
        <v>0</v>
      </c>
      <c r="T13831" t="b">
        <v>0</v>
      </c>
      <c r="U13831" t="b">
        <v>0</v>
      </c>
      <c r="V13831">
        <v>45000</v>
      </c>
      <c r="W13831">
        <v>29800</v>
      </c>
      <c r="X13831">
        <v>2.4700000000000002</v>
      </c>
      <c r="Y13831">
        <v>36000</v>
      </c>
      <c r="Z13831">
        <v>2.38</v>
      </c>
    </row>
    <row r="13832" spans="1:26">
      <c r="A13832">
        <v>213255535</v>
      </c>
      <c r="B13832" t="s">
        <v>13051</v>
      </c>
      <c r="C13832" t="s">
        <v>3597</v>
      </c>
      <c r="D13832" t="s">
        <v>13088</v>
      </c>
      <c r="E13832" t="s">
        <v>3686</v>
      </c>
      <c r="F13832" t="s">
        <v>3600</v>
      </c>
      <c r="G13832">
        <v>213255535</v>
      </c>
      <c r="I13832" t="s">
        <v>3601</v>
      </c>
      <c r="J13832" t="s">
        <v>3690</v>
      </c>
      <c r="K13832" t="s">
        <v>3688</v>
      </c>
      <c r="L13832" t="s">
        <v>12101</v>
      </c>
      <c r="P13832">
        <v>8</v>
      </c>
      <c r="Q13832">
        <v>16.2</v>
      </c>
      <c r="R13832">
        <v>8.1</v>
      </c>
      <c r="S13832" t="b">
        <v>0</v>
      </c>
      <c r="T13832" t="b">
        <v>0</v>
      </c>
      <c r="U13832" t="b">
        <v>0</v>
      </c>
      <c r="V13832">
        <v>45000</v>
      </c>
      <c r="W13832">
        <v>29800</v>
      </c>
      <c r="X13832">
        <v>2.4700000000000002</v>
      </c>
      <c r="Y13832">
        <v>36000</v>
      </c>
      <c r="Z13832">
        <v>2.38</v>
      </c>
    </row>
    <row r="13833" spans="1:26">
      <c r="A13833">
        <v>213255531</v>
      </c>
      <c r="B13833" t="s">
        <v>13051</v>
      </c>
      <c r="C13833" t="s">
        <v>3597</v>
      </c>
      <c r="D13833" t="s">
        <v>13088</v>
      </c>
      <c r="E13833" t="s">
        <v>3686</v>
      </c>
      <c r="F13833" t="s">
        <v>3600</v>
      </c>
      <c r="G13833">
        <v>213255531</v>
      </c>
      <c r="I13833" t="s">
        <v>3601</v>
      </c>
      <c r="J13833" t="s">
        <v>3687</v>
      </c>
      <c r="K13833" t="s">
        <v>3688</v>
      </c>
      <c r="L13833" t="s">
        <v>12101</v>
      </c>
      <c r="P13833">
        <v>8</v>
      </c>
      <c r="Q13833">
        <v>16.100000000000001</v>
      </c>
      <c r="R13833">
        <v>8.1</v>
      </c>
      <c r="S13833" t="b">
        <v>0</v>
      </c>
      <c r="T13833" t="b">
        <v>0</v>
      </c>
      <c r="U13833" t="b">
        <v>0</v>
      </c>
      <c r="V13833">
        <v>53000</v>
      </c>
      <c r="W13833">
        <v>34800</v>
      </c>
      <c r="X13833">
        <v>2.63</v>
      </c>
      <c r="Y13833">
        <v>40500</v>
      </c>
      <c r="Z13833">
        <v>2.39</v>
      </c>
    </row>
    <row r="13834" spans="1:26">
      <c r="A13834">
        <v>213386630</v>
      </c>
      <c r="B13834" t="s">
        <v>13051</v>
      </c>
      <c r="C13834" t="s">
        <v>3597</v>
      </c>
      <c r="D13834" t="s">
        <v>13088</v>
      </c>
      <c r="E13834" t="s">
        <v>4866</v>
      </c>
      <c r="F13834" t="s">
        <v>3600</v>
      </c>
      <c r="G13834">
        <v>213386630</v>
      </c>
      <c r="I13834" t="s">
        <v>3601</v>
      </c>
      <c r="J13834" t="s">
        <v>13312</v>
      </c>
      <c r="K13834" t="s">
        <v>3688</v>
      </c>
      <c r="L13834" t="s">
        <v>13694</v>
      </c>
      <c r="P13834">
        <v>10.9</v>
      </c>
      <c r="Q13834">
        <v>17.5</v>
      </c>
      <c r="R13834">
        <v>8.5</v>
      </c>
      <c r="S13834" t="b">
        <v>0</v>
      </c>
      <c r="T13834" t="b">
        <v>0</v>
      </c>
      <c r="U13834" t="b">
        <v>1</v>
      </c>
      <c r="V13834">
        <v>16600</v>
      </c>
      <c r="W13834">
        <v>10800</v>
      </c>
      <c r="X13834">
        <v>2.71</v>
      </c>
      <c r="Y13834">
        <v>17100</v>
      </c>
      <c r="Z13834">
        <v>2.48</v>
      </c>
    </row>
    <row r="13835" spans="1:26">
      <c r="A13835">
        <v>213386631</v>
      </c>
      <c r="B13835" t="s">
        <v>13051</v>
      </c>
      <c r="C13835" t="s">
        <v>3597</v>
      </c>
      <c r="D13835" t="s">
        <v>13088</v>
      </c>
      <c r="E13835" t="s">
        <v>4866</v>
      </c>
      <c r="F13835" t="s">
        <v>3600</v>
      </c>
      <c r="G13835">
        <v>213386631</v>
      </c>
      <c r="I13835" t="s">
        <v>3601</v>
      </c>
      <c r="J13835" t="s">
        <v>13311</v>
      </c>
      <c r="K13835" t="s">
        <v>3688</v>
      </c>
      <c r="L13835" t="s">
        <v>13694</v>
      </c>
      <c r="P13835">
        <v>10.1</v>
      </c>
      <c r="Q13835">
        <v>17.3</v>
      </c>
      <c r="R13835">
        <v>8.5</v>
      </c>
      <c r="S13835" t="b">
        <v>0</v>
      </c>
      <c r="T13835" t="b">
        <v>0</v>
      </c>
      <c r="U13835" t="b">
        <v>1</v>
      </c>
      <c r="V13835">
        <v>22200</v>
      </c>
      <c r="W13835">
        <v>14600</v>
      </c>
      <c r="X13835">
        <v>2.58</v>
      </c>
      <c r="Y13835">
        <v>17600</v>
      </c>
      <c r="Z13835">
        <v>2.33</v>
      </c>
    </row>
    <row r="13836" spans="1:26">
      <c r="A13836">
        <v>213386632</v>
      </c>
      <c r="B13836" t="s">
        <v>13051</v>
      </c>
      <c r="C13836" t="s">
        <v>3597</v>
      </c>
      <c r="D13836" t="s">
        <v>13088</v>
      </c>
      <c r="E13836" t="s">
        <v>4866</v>
      </c>
      <c r="F13836" t="s">
        <v>3600</v>
      </c>
      <c r="G13836">
        <v>213386632</v>
      </c>
      <c r="I13836" t="s">
        <v>3601</v>
      </c>
      <c r="J13836" t="s">
        <v>13310</v>
      </c>
      <c r="K13836" t="s">
        <v>3688</v>
      </c>
      <c r="L13836" t="s">
        <v>12099</v>
      </c>
      <c r="P13836">
        <v>9.9</v>
      </c>
      <c r="Q13836">
        <v>17.100000000000001</v>
      </c>
      <c r="R13836">
        <v>8.1999999999999993</v>
      </c>
      <c r="S13836" t="b">
        <v>0</v>
      </c>
      <c r="T13836" t="b">
        <v>0</v>
      </c>
      <c r="U13836" t="b">
        <v>0</v>
      </c>
      <c r="V13836">
        <v>27800</v>
      </c>
      <c r="W13836">
        <v>18000</v>
      </c>
      <c r="X13836">
        <v>2.52</v>
      </c>
      <c r="Y13836">
        <v>21600</v>
      </c>
      <c r="Z13836">
        <v>2.36</v>
      </c>
    </row>
    <row r="13837" spans="1:26">
      <c r="A13837">
        <v>213386633</v>
      </c>
      <c r="B13837" t="s">
        <v>13051</v>
      </c>
      <c r="C13837" t="s">
        <v>3597</v>
      </c>
      <c r="D13837" t="s">
        <v>13088</v>
      </c>
      <c r="E13837" t="s">
        <v>4866</v>
      </c>
      <c r="F13837" t="s">
        <v>3600</v>
      </c>
      <c r="G13837">
        <v>213386633</v>
      </c>
      <c r="I13837" t="s">
        <v>3601</v>
      </c>
      <c r="J13837" t="s">
        <v>13309</v>
      </c>
      <c r="K13837" t="s">
        <v>3688</v>
      </c>
      <c r="L13837" t="s">
        <v>12099</v>
      </c>
      <c r="P13837">
        <v>8.6999999999999993</v>
      </c>
      <c r="Q13837">
        <v>16.3</v>
      </c>
      <c r="R13837">
        <v>8.1999999999999993</v>
      </c>
      <c r="S13837" t="b">
        <v>0</v>
      </c>
      <c r="T13837" t="b">
        <v>0</v>
      </c>
      <c r="U13837" t="b">
        <v>0</v>
      </c>
      <c r="V13837">
        <v>33600</v>
      </c>
      <c r="W13837">
        <v>22400</v>
      </c>
      <c r="X13837">
        <v>2.4300000000000002</v>
      </c>
      <c r="Y13837">
        <v>25200</v>
      </c>
      <c r="Z13837">
        <v>2.37</v>
      </c>
    </row>
    <row r="13838" spans="1:26">
      <c r="A13838">
        <v>213386626</v>
      </c>
      <c r="B13838" t="s">
        <v>13051</v>
      </c>
      <c r="C13838" t="s">
        <v>3597</v>
      </c>
      <c r="D13838" t="s">
        <v>13088</v>
      </c>
      <c r="E13838" t="s">
        <v>4866</v>
      </c>
      <c r="F13838" t="s">
        <v>3600</v>
      </c>
      <c r="G13838">
        <v>213386626</v>
      </c>
      <c r="I13838" t="s">
        <v>3601</v>
      </c>
      <c r="J13838" t="s">
        <v>13309</v>
      </c>
      <c r="K13838" t="s">
        <v>3688</v>
      </c>
      <c r="L13838" t="s">
        <v>12103</v>
      </c>
      <c r="P13838">
        <v>8.6999999999999993</v>
      </c>
      <c r="Q13838">
        <v>16.3</v>
      </c>
      <c r="R13838">
        <v>8.1999999999999993</v>
      </c>
      <c r="S13838" t="b">
        <v>0</v>
      </c>
      <c r="T13838" t="b">
        <v>0</v>
      </c>
      <c r="U13838" t="b">
        <v>0</v>
      </c>
      <c r="V13838">
        <v>33600</v>
      </c>
      <c r="W13838">
        <v>22400</v>
      </c>
      <c r="X13838">
        <v>2.4300000000000002</v>
      </c>
      <c r="Y13838">
        <v>25200</v>
      </c>
      <c r="Z13838">
        <v>2.37</v>
      </c>
    </row>
    <row r="13839" spans="1:26">
      <c r="A13839">
        <v>213386627</v>
      </c>
      <c r="B13839" t="s">
        <v>13051</v>
      </c>
      <c r="C13839" t="s">
        <v>3597</v>
      </c>
      <c r="D13839" t="s">
        <v>13088</v>
      </c>
      <c r="E13839" t="s">
        <v>4866</v>
      </c>
      <c r="F13839" t="s">
        <v>3600</v>
      </c>
      <c r="G13839">
        <v>213386627</v>
      </c>
      <c r="I13839" t="s">
        <v>3601</v>
      </c>
      <c r="J13839" t="s">
        <v>13308</v>
      </c>
      <c r="K13839" t="s">
        <v>3688</v>
      </c>
      <c r="L13839" t="s">
        <v>12103</v>
      </c>
      <c r="P13839">
        <v>8.5</v>
      </c>
      <c r="Q13839">
        <v>16.7</v>
      </c>
      <c r="R13839">
        <v>8.1</v>
      </c>
      <c r="S13839" t="b">
        <v>0</v>
      </c>
      <c r="T13839" t="b">
        <v>0</v>
      </c>
      <c r="U13839" t="b">
        <v>0</v>
      </c>
      <c r="V13839">
        <v>39500</v>
      </c>
      <c r="W13839">
        <v>25600</v>
      </c>
      <c r="X13839">
        <v>2.66</v>
      </c>
      <c r="Y13839">
        <v>35600</v>
      </c>
      <c r="Z13839">
        <v>2.16</v>
      </c>
    </row>
    <row r="13840" spans="1:26">
      <c r="A13840">
        <v>213386634</v>
      </c>
      <c r="B13840" t="s">
        <v>13051</v>
      </c>
      <c r="C13840" t="s">
        <v>3597</v>
      </c>
      <c r="D13840" t="s">
        <v>13088</v>
      </c>
      <c r="E13840" t="s">
        <v>4866</v>
      </c>
      <c r="F13840" t="s">
        <v>3600</v>
      </c>
      <c r="G13840">
        <v>213386634</v>
      </c>
      <c r="I13840" t="s">
        <v>3601</v>
      </c>
      <c r="J13840" t="s">
        <v>13308</v>
      </c>
      <c r="K13840" t="s">
        <v>3688</v>
      </c>
      <c r="L13840" t="s">
        <v>12102</v>
      </c>
      <c r="P13840">
        <v>8.5</v>
      </c>
      <c r="Q13840">
        <v>16.899999999999999</v>
      </c>
      <c r="R13840">
        <v>8.1</v>
      </c>
      <c r="S13840" t="b">
        <v>0</v>
      </c>
      <c r="T13840" t="b">
        <v>0</v>
      </c>
      <c r="U13840" t="b">
        <v>0</v>
      </c>
      <c r="V13840">
        <v>39500</v>
      </c>
      <c r="W13840">
        <v>25600</v>
      </c>
      <c r="X13840">
        <v>2.66</v>
      </c>
      <c r="Y13840">
        <v>35600</v>
      </c>
      <c r="Z13840">
        <v>2.16</v>
      </c>
    </row>
    <row r="13841" spans="1:26">
      <c r="A13841">
        <v>213386628</v>
      </c>
      <c r="B13841" t="s">
        <v>13051</v>
      </c>
      <c r="C13841" t="s">
        <v>3597</v>
      </c>
      <c r="D13841" t="s">
        <v>13088</v>
      </c>
      <c r="E13841" t="s">
        <v>4866</v>
      </c>
      <c r="F13841" t="s">
        <v>3600</v>
      </c>
      <c r="G13841">
        <v>213386628</v>
      </c>
      <c r="I13841" t="s">
        <v>3601</v>
      </c>
      <c r="J13841" t="s">
        <v>13308</v>
      </c>
      <c r="K13841" t="s">
        <v>3688</v>
      </c>
      <c r="L13841" t="s">
        <v>12101</v>
      </c>
      <c r="P13841">
        <v>8.5</v>
      </c>
      <c r="Q13841">
        <v>16.899999999999999</v>
      </c>
      <c r="R13841">
        <v>8.1</v>
      </c>
      <c r="S13841" t="b">
        <v>0</v>
      </c>
      <c r="T13841" t="b">
        <v>0</v>
      </c>
      <c r="U13841" t="b">
        <v>0</v>
      </c>
      <c r="V13841">
        <v>39500</v>
      </c>
      <c r="W13841">
        <v>25600</v>
      </c>
      <c r="X13841">
        <v>2.66</v>
      </c>
      <c r="Y13841">
        <v>35600</v>
      </c>
      <c r="Z13841">
        <v>2.16</v>
      </c>
    </row>
    <row r="13842" spans="1:26">
      <c r="A13842">
        <v>213386635</v>
      </c>
      <c r="B13842" t="s">
        <v>13051</v>
      </c>
      <c r="C13842" t="s">
        <v>3597</v>
      </c>
      <c r="D13842" t="s">
        <v>13088</v>
      </c>
      <c r="E13842" t="s">
        <v>4866</v>
      </c>
      <c r="F13842" t="s">
        <v>3600</v>
      </c>
      <c r="G13842">
        <v>213386635</v>
      </c>
      <c r="I13842" t="s">
        <v>3601</v>
      </c>
      <c r="J13842" t="s">
        <v>13307</v>
      </c>
      <c r="K13842" t="s">
        <v>3688</v>
      </c>
      <c r="L13842" t="s">
        <v>12102</v>
      </c>
      <c r="P13842">
        <v>8</v>
      </c>
      <c r="Q13842">
        <v>16.2</v>
      </c>
      <c r="R13842">
        <v>8.1</v>
      </c>
      <c r="S13842" t="b">
        <v>0</v>
      </c>
      <c r="T13842" t="b">
        <v>0</v>
      </c>
      <c r="U13842" t="b">
        <v>0</v>
      </c>
      <c r="V13842">
        <v>45000</v>
      </c>
      <c r="W13842">
        <v>29800</v>
      </c>
      <c r="X13842">
        <v>2.4700000000000002</v>
      </c>
      <c r="Y13842">
        <v>36000</v>
      </c>
      <c r="Z13842">
        <v>2.38</v>
      </c>
    </row>
    <row r="13843" spans="1:26">
      <c r="A13843">
        <v>213386629</v>
      </c>
      <c r="B13843" t="s">
        <v>13051</v>
      </c>
      <c r="C13843" t="s">
        <v>3597</v>
      </c>
      <c r="D13843" t="s">
        <v>13088</v>
      </c>
      <c r="E13843" t="s">
        <v>4866</v>
      </c>
      <c r="F13843" t="s">
        <v>3600</v>
      </c>
      <c r="G13843">
        <v>213386629</v>
      </c>
      <c r="I13843" t="s">
        <v>3601</v>
      </c>
      <c r="J13843" t="s">
        <v>13307</v>
      </c>
      <c r="K13843" t="s">
        <v>3688</v>
      </c>
      <c r="L13843" t="s">
        <v>12101</v>
      </c>
      <c r="P13843">
        <v>8</v>
      </c>
      <c r="Q13843">
        <v>16.2</v>
      </c>
      <c r="R13843">
        <v>8.1</v>
      </c>
      <c r="S13843" t="b">
        <v>0</v>
      </c>
      <c r="T13843" t="b">
        <v>0</v>
      </c>
      <c r="U13843" t="b">
        <v>0</v>
      </c>
      <c r="V13843">
        <v>45000</v>
      </c>
      <c r="W13843">
        <v>29800</v>
      </c>
      <c r="X13843">
        <v>2.4700000000000002</v>
      </c>
      <c r="Y13843">
        <v>36000</v>
      </c>
      <c r="Z13843">
        <v>2.38</v>
      </c>
    </row>
    <row r="13844" spans="1:26">
      <c r="A13844">
        <v>213386636</v>
      </c>
      <c r="B13844" t="s">
        <v>13051</v>
      </c>
      <c r="C13844" t="s">
        <v>3597</v>
      </c>
      <c r="D13844" t="s">
        <v>13088</v>
      </c>
      <c r="E13844" t="s">
        <v>4866</v>
      </c>
      <c r="F13844" t="s">
        <v>3600</v>
      </c>
      <c r="G13844">
        <v>213386636</v>
      </c>
      <c r="I13844" t="s">
        <v>3601</v>
      </c>
      <c r="J13844" t="s">
        <v>13306</v>
      </c>
      <c r="K13844" t="s">
        <v>3688</v>
      </c>
      <c r="L13844" t="s">
        <v>12101</v>
      </c>
      <c r="P13844">
        <v>8</v>
      </c>
      <c r="Q13844">
        <v>16.100000000000001</v>
      </c>
      <c r="R13844">
        <v>8.1</v>
      </c>
      <c r="S13844" t="b">
        <v>0</v>
      </c>
      <c r="T13844" t="b">
        <v>0</v>
      </c>
      <c r="U13844" t="b">
        <v>0</v>
      </c>
      <c r="V13844">
        <v>53000</v>
      </c>
      <c r="W13844">
        <v>34800</v>
      </c>
      <c r="X13844">
        <v>2.63</v>
      </c>
      <c r="Y13844">
        <v>40500</v>
      </c>
      <c r="Z13844">
        <v>2.39</v>
      </c>
    </row>
    <row r="13845" spans="1:26">
      <c r="A13845">
        <v>213307873</v>
      </c>
      <c r="B13845" t="s">
        <v>13051</v>
      </c>
      <c r="C13845" t="s">
        <v>3597</v>
      </c>
      <c r="D13845" t="s">
        <v>4034</v>
      </c>
      <c r="E13845" t="s">
        <v>5568</v>
      </c>
      <c r="F13845" t="s">
        <v>3621</v>
      </c>
      <c r="G13845">
        <v>213307873</v>
      </c>
      <c r="I13845" t="s">
        <v>3622</v>
      </c>
      <c r="J13845" t="s">
        <v>13305</v>
      </c>
      <c r="K13845" t="s">
        <v>3624</v>
      </c>
      <c r="L13845" t="s">
        <v>13693</v>
      </c>
      <c r="M13845">
        <v>10.3</v>
      </c>
      <c r="N13845">
        <v>20</v>
      </c>
      <c r="O13845">
        <v>10.8</v>
      </c>
      <c r="P13845">
        <v>10.3</v>
      </c>
      <c r="Q13845">
        <v>20.8</v>
      </c>
      <c r="R13845">
        <v>8.6999999999999993</v>
      </c>
      <c r="S13845" t="b">
        <v>0</v>
      </c>
      <c r="T13845" t="b">
        <v>0</v>
      </c>
      <c r="U13845" t="b">
        <v>0</v>
      </c>
      <c r="V13845">
        <v>12000</v>
      </c>
      <c r="W13845">
        <v>7800</v>
      </c>
      <c r="X13845">
        <v>2.31</v>
      </c>
      <c r="Y13845">
        <v>8200</v>
      </c>
      <c r="Z13845">
        <v>1.35</v>
      </c>
    </row>
    <row r="13846" spans="1:26">
      <c r="A13846">
        <v>213307874</v>
      </c>
      <c r="B13846" t="s">
        <v>13051</v>
      </c>
      <c r="C13846" t="s">
        <v>3597</v>
      </c>
      <c r="D13846" t="s">
        <v>4034</v>
      </c>
      <c r="E13846" t="s">
        <v>5568</v>
      </c>
      <c r="F13846" t="s">
        <v>3621</v>
      </c>
      <c r="G13846">
        <v>213307874</v>
      </c>
      <c r="I13846" t="s">
        <v>3622</v>
      </c>
      <c r="J13846" t="s">
        <v>13304</v>
      </c>
      <c r="K13846" t="s">
        <v>3624</v>
      </c>
      <c r="L13846" t="s">
        <v>13692</v>
      </c>
      <c r="M13846">
        <v>10.8</v>
      </c>
      <c r="N13846">
        <v>20.5</v>
      </c>
      <c r="O13846">
        <v>10.7</v>
      </c>
      <c r="P13846">
        <v>10.8</v>
      </c>
      <c r="Q13846">
        <v>21.4</v>
      </c>
      <c r="R13846">
        <v>9.1999999999999993</v>
      </c>
      <c r="S13846" t="b">
        <v>0</v>
      </c>
      <c r="T13846" t="b">
        <v>0</v>
      </c>
      <c r="U13846" t="b">
        <v>0</v>
      </c>
      <c r="V13846">
        <v>12000</v>
      </c>
      <c r="W13846">
        <v>7000</v>
      </c>
      <c r="X13846">
        <v>2.5</v>
      </c>
      <c r="Y13846">
        <v>9300</v>
      </c>
      <c r="Z13846">
        <v>2</v>
      </c>
    </row>
    <row r="13847" spans="1:26">
      <c r="A13847">
        <v>213307875</v>
      </c>
      <c r="B13847" t="s">
        <v>13051</v>
      </c>
      <c r="C13847" t="s">
        <v>3597</v>
      </c>
      <c r="D13847" t="s">
        <v>4034</v>
      </c>
      <c r="E13847" t="s">
        <v>5568</v>
      </c>
      <c r="F13847" t="s">
        <v>3621</v>
      </c>
      <c r="G13847">
        <v>213307875</v>
      </c>
      <c r="I13847" t="s">
        <v>3622</v>
      </c>
      <c r="J13847" t="s">
        <v>13303</v>
      </c>
      <c r="K13847" t="s">
        <v>3624</v>
      </c>
      <c r="L13847" t="s">
        <v>13691</v>
      </c>
      <c r="M13847">
        <v>11</v>
      </c>
      <c r="N13847">
        <v>19.5</v>
      </c>
      <c r="O13847">
        <v>10</v>
      </c>
      <c r="P13847">
        <v>11</v>
      </c>
      <c r="Q13847">
        <v>19.5</v>
      </c>
      <c r="R13847">
        <v>8.6999999999999993</v>
      </c>
      <c r="S13847" t="b">
        <v>0</v>
      </c>
      <c r="T13847" t="b">
        <v>0</v>
      </c>
      <c r="U13847" t="b">
        <v>0</v>
      </c>
      <c r="V13847">
        <v>18000</v>
      </c>
      <c r="W13847">
        <v>11400</v>
      </c>
      <c r="X13847">
        <v>2.57</v>
      </c>
      <c r="Y13847">
        <v>14370</v>
      </c>
      <c r="Z13847">
        <v>2.4900000000000002</v>
      </c>
    </row>
    <row r="13848" spans="1:26">
      <c r="A13848">
        <v>213307876</v>
      </c>
      <c r="B13848" t="s">
        <v>13051</v>
      </c>
      <c r="C13848" t="s">
        <v>3597</v>
      </c>
      <c r="D13848" t="s">
        <v>4034</v>
      </c>
      <c r="E13848" t="s">
        <v>5568</v>
      </c>
      <c r="F13848" t="s">
        <v>3621</v>
      </c>
      <c r="G13848">
        <v>213307876</v>
      </c>
      <c r="I13848" t="s">
        <v>3622</v>
      </c>
      <c r="J13848" t="s">
        <v>13302</v>
      </c>
      <c r="K13848" t="s">
        <v>3624</v>
      </c>
      <c r="L13848" t="s">
        <v>13690</v>
      </c>
      <c r="M13848">
        <v>9.5</v>
      </c>
      <c r="N13848">
        <v>18.5</v>
      </c>
      <c r="O13848">
        <v>10.199999999999999</v>
      </c>
      <c r="P13848">
        <v>9.5</v>
      </c>
      <c r="Q13848">
        <v>18.5</v>
      </c>
      <c r="R13848">
        <v>8.6</v>
      </c>
      <c r="S13848" t="b">
        <v>0</v>
      </c>
      <c r="T13848" t="b">
        <v>0</v>
      </c>
      <c r="U13848" t="b">
        <v>0</v>
      </c>
      <c r="V13848">
        <v>24000</v>
      </c>
      <c r="W13848">
        <v>16500</v>
      </c>
      <c r="X13848">
        <v>2.38</v>
      </c>
      <c r="Y13848">
        <v>19257</v>
      </c>
      <c r="Z13848">
        <v>2.11</v>
      </c>
    </row>
    <row r="13849" spans="1:26">
      <c r="A13849">
        <v>213349749</v>
      </c>
      <c r="B13849" t="s">
        <v>13051</v>
      </c>
      <c r="C13849" t="s">
        <v>3597</v>
      </c>
      <c r="D13849" t="s">
        <v>4034</v>
      </c>
      <c r="E13849" t="s">
        <v>5568</v>
      </c>
      <c r="F13849" t="s">
        <v>3621</v>
      </c>
      <c r="G13849">
        <v>213349749</v>
      </c>
      <c r="I13849" t="s">
        <v>3622</v>
      </c>
      <c r="J13849" t="s">
        <v>13301</v>
      </c>
      <c r="K13849" t="s">
        <v>3624</v>
      </c>
      <c r="L13849" t="s">
        <v>13689</v>
      </c>
      <c r="M13849">
        <v>8.5</v>
      </c>
      <c r="N13849">
        <v>17.5</v>
      </c>
      <c r="O13849">
        <v>12</v>
      </c>
      <c r="P13849">
        <v>8.5</v>
      </c>
      <c r="Q13849">
        <v>17.5</v>
      </c>
      <c r="R13849">
        <v>8.6999999999999993</v>
      </c>
      <c r="S13849" t="b">
        <v>0</v>
      </c>
      <c r="T13849" t="b">
        <v>0</v>
      </c>
      <c r="U13849" t="b">
        <v>0</v>
      </c>
      <c r="V13849">
        <v>36000</v>
      </c>
      <c r="W13849">
        <v>24000</v>
      </c>
      <c r="X13849">
        <v>2</v>
      </c>
      <c r="Y13849">
        <v>24160</v>
      </c>
      <c r="Z13849">
        <v>1.98</v>
      </c>
    </row>
    <row r="13850" spans="1:26">
      <c r="A13850">
        <v>213349750</v>
      </c>
      <c r="B13850" t="s">
        <v>13051</v>
      </c>
      <c r="C13850" t="s">
        <v>3597</v>
      </c>
      <c r="D13850" t="s">
        <v>4034</v>
      </c>
      <c r="E13850" t="s">
        <v>5568</v>
      </c>
      <c r="F13850" t="s">
        <v>3621</v>
      </c>
      <c r="G13850">
        <v>213349750</v>
      </c>
      <c r="I13850" t="s">
        <v>3622</v>
      </c>
      <c r="J13850" t="s">
        <v>13300</v>
      </c>
      <c r="K13850" t="s">
        <v>3624</v>
      </c>
      <c r="L13850" t="s">
        <v>13688</v>
      </c>
      <c r="M13850">
        <v>8.5</v>
      </c>
      <c r="N13850">
        <v>17.5</v>
      </c>
      <c r="O13850">
        <v>12</v>
      </c>
      <c r="P13850">
        <v>8.5</v>
      </c>
      <c r="Q13850">
        <v>17.5</v>
      </c>
      <c r="R13850">
        <v>8.6999999999999993</v>
      </c>
      <c r="S13850" t="b">
        <v>0</v>
      </c>
      <c r="T13850" t="b">
        <v>0</v>
      </c>
      <c r="U13850" t="b">
        <v>0</v>
      </c>
      <c r="V13850">
        <v>36000</v>
      </c>
      <c r="W13850">
        <v>24000</v>
      </c>
      <c r="X13850">
        <v>2</v>
      </c>
      <c r="Y13850">
        <v>24160</v>
      </c>
      <c r="Z13850">
        <v>1.98</v>
      </c>
    </row>
    <row r="13851" spans="1:26">
      <c r="A13851">
        <v>213386501</v>
      </c>
      <c r="B13851" t="s">
        <v>13051</v>
      </c>
      <c r="C13851" t="s">
        <v>3597</v>
      </c>
      <c r="D13851" t="s">
        <v>4034</v>
      </c>
      <c r="E13851" t="s">
        <v>9313</v>
      </c>
      <c r="F13851" t="s">
        <v>3621</v>
      </c>
      <c r="G13851">
        <v>213386501</v>
      </c>
      <c r="I13851" t="s">
        <v>3622</v>
      </c>
      <c r="J13851" t="s">
        <v>13299</v>
      </c>
      <c r="K13851" t="s">
        <v>3624</v>
      </c>
      <c r="L13851" t="s">
        <v>13687</v>
      </c>
      <c r="M13851">
        <v>8.5</v>
      </c>
      <c r="N13851">
        <v>17.5</v>
      </c>
      <c r="O13851">
        <v>12</v>
      </c>
      <c r="P13851">
        <v>8.5</v>
      </c>
      <c r="Q13851">
        <v>17.5</v>
      </c>
      <c r="R13851">
        <v>8.6999999999999993</v>
      </c>
      <c r="S13851" t="b">
        <v>0</v>
      </c>
      <c r="T13851" t="b">
        <v>0</v>
      </c>
      <c r="U13851" t="b">
        <v>0</v>
      </c>
      <c r="V13851">
        <v>36000</v>
      </c>
      <c r="W13851">
        <v>24000</v>
      </c>
      <c r="X13851">
        <v>2</v>
      </c>
      <c r="Y13851">
        <v>24160</v>
      </c>
      <c r="Z13851">
        <v>1.98</v>
      </c>
    </row>
    <row r="13852" spans="1:26">
      <c r="A13852">
        <v>213386539</v>
      </c>
      <c r="B13852" t="s">
        <v>13051</v>
      </c>
      <c r="C13852" t="s">
        <v>3597</v>
      </c>
      <c r="D13852" t="s">
        <v>4034</v>
      </c>
      <c r="E13852" t="s">
        <v>5091</v>
      </c>
      <c r="F13852" t="s">
        <v>3621</v>
      </c>
      <c r="G13852">
        <v>213386539</v>
      </c>
      <c r="I13852" t="s">
        <v>3622</v>
      </c>
      <c r="J13852" t="s">
        <v>13298</v>
      </c>
      <c r="K13852" t="s">
        <v>3624</v>
      </c>
      <c r="L13852" t="s">
        <v>13686</v>
      </c>
      <c r="M13852">
        <v>14</v>
      </c>
      <c r="N13852">
        <v>25.5</v>
      </c>
      <c r="O13852">
        <v>13</v>
      </c>
      <c r="P13852">
        <v>14</v>
      </c>
      <c r="Q13852">
        <v>25.5</v>
      </c>
      <c r="R13852">
        <v>10.4</v>
      </c>
      <c r="S13852" t="b">
        <v>0</v>
      </c>
      <c r="T13852" t="b">
        <v>0</v>
      </c>
      <c r="U13852" t="b">
        <v>1</v>
      </c>
      <c r="V13852">
        <v>12000</v>
      </c>
      <c r="W13852">
        <v>10000</v>
      </c>
      <c r="X13852">
        <v>2.4</v>
      </c>
      <c r="Y13852">
        <v>13112</v>
      </c>
      <c r="Z13852">
        <v>2.11</v>
      </c>
    </row>
    <row r="13853" spans="1:26">
      <c r="A13853">
        <v>213386536</v>
      </c>
      <c r="B13853" t="s">
        <v>13051</v>
      </c>
      <c r="C13853" t="s">
        <v>3597</v>
      </c>
      <c r="D13853" t="s">
        <v>4034</v>
      </c>
      <c r="E13853" t="s">
        <v>5091</v>
      </c>
      <c r="F13853" t="s">
        <v>3621</v>
      </c>
      <c r="G13853">
        <v>213386536</v>
      </c>
      <c r="I13853" t="s">
        <v>3622</v>
      </c>
      <c r="J13853" t="s">
        <v>13297</v>
      </c>
      <c r="K13853" t="s">
        <v>3624</v>
      </c>
      <c r="L13853" t="s">
        <v>13685</v>
      </c>
      <c r="M13853">
        <v>12.5</v>
      </c>
      <c r="N13853">
        <v>21.5</v>
      </c>
      <c r="O13853">
        <v>13</v>
      </c>
      <c r="P13853">
        <v>12.5</v>
      </c>
      <c r="Q13853">
        <v>21.5</v>
      </c>
      <c r="R13853">
        <v>11.3</v>
      </c>
      <c r="S13853" t="b">
        <v>0</v>
      </c>
      <c r="T13853" t="b">
        <v>0</v>
      </c>
      <c r="U13853" t="b">
        <v>1</v>
      </c>
      <c r="V13853">
        <v>18000</v>
      </c>
      <c r="W13853">
        <v>15000</v>
      </c>
      <c r="X13853">
        <v>2.35</v>
      </c>
      <c r="Y13853">
        <v>19200</v>
      </c>
      <c r="Z13853">
        <v>1.99</v>
      </c>
    </row>
    <row r="13854" spans="1:26">
      <c r="A13854">
        <v>213386537</v>
      </c>
      <c r="B13854" t="s">
        <v>13051</v>
      </c>
      <c r="C13854" t="s">
        <v>3597</v>
      </c>
      <c r="D13854" t="s">
        <v>4034</v>
      </c>
      <c r="E13854" t="s">
        <v>5091</v>
      </c>
      <c r="F13854" t="s">
        <v>3621</v>
      </c>
      <c r="G13854">
        <v>213386537</v>
      </c>
      <c r="I13854" t="s">
        <v>3622</v>
      </c>
      <c r="J13854" t="s">
        <v>13296</v>
      </c>
      <c r="K13854" t="s">
        <v>3624</v>
      </c>
      <c r="L13854" t="s">
        <v>13684</v>
      </c>
      <c r="M13854">
        <v>13</v>
      </c>
      <c r="N13854">
        <v>21.5</v>
      </c>
      <c r="O13854">
        <v>12</v>
      </c>
      <c r="P13854">
        <v>13</v>
      </c>
      <c r="Q13854">
        <v>21.5</v>
      </c>
      <c r="R13854">
        <v>11.4</v>
      </c>
      <c r="S13854" t="b">
        <v>0</v>
      </c>
      <c r="T13854" t="b">
        <v>0</v>
      </c>
      <c r="U13854" t="b">
        <v>1</v>
      </c>
      <c r="V13854">
        <v>24000</v>
      </c>
      <c r="W13854">
        <v>21200</v>
      </c>
      <c r="X13854">
        <v>2.88</v>
      </c>
      <c r="Y13854">
        <v>24485</v>
      </c>
      <c r="Z13854">
        <v>1.98</v>
      </c>
    </row>
    <row r="13855" spans="1:26">
      <c r="A13855">
        <v>213363365</v>
      </c>
      <c r="B13855" t="s">
        <v>13051</v>
      </c>
      <c r="C13855" t="s">
        <v>3597</v>
      </c>
      <c r="D13855" t="s">
        <v>4034</v>
      </c>
      <c r="E13855" t="s">
        <v>9724</v>
      </c>
      <c r="F13855" t="s">
        <v>3849</v>
      </c>
      <c r="G13855">
        <v>213363365</v>
      </c>
      <c r="I13855" t="s">
        <v>3622</v>
      </c>
      <c r="J13855" t="s">
        <v>9789</v>
      </c>
      <c r="K13855" t="s">
        <v>3624</v>
      </c>
      <c r="L13855" t="s">
        <v>13683</v>
      </c>
      <c r="M13855">
        <v>13</v>
      </c>
      <c r="N13855">
        <v>20</v>
      </c>
      <c r="O13855">
        <v>10.5</v>
      </c>
      <c r="P13855">
        <v>13</v>
      </c>
      <c r="Q13855">
        <v>20</v>
      </c>
      <c r="R13855">
        <v>10</v>
      </c>
      <c r="S13855" t="b">
        <v>0</v>
      </c>
      <c r="T13855" t="b">
        <v>0</v>
      </c>
      <c r="U13855" t="b">
        <v>1</v>
      </c>
      <c r="V13855">
        <v>9000</v>
      </c>
      <c r="W13855">
        <v>7500</v>
      </c>
      <c r="X13855">
        <v>2.44</v>
      </c>
      <c r="Y13855">
        <v>9400</v>
      </c>
      <c r="Z13855">
        <v>2.19</v>
      </c>
    </row>
    <row r="13856" spans="1:26">
      <c r="A13856">
        <v>213386538</v>
      </c>
      <c r="B13856" t="s">
        <v>13051</v>
      </c>
      <c r="C13856" t="s">
        <v>3597</v>
      </c>
      <c r="D13856" t="s">
        <v>4034</v>
      </c>
      <c r="E13856" t="s">
        <v>5091</v>
      </c>
      <c r="F13856" t="s">
        <v>3621</v>
      </c>
      <c r="G13856">
        <v>213386538</v>
      </c>
      <c r="I13856" t="s">
        <v>3622</v>
      </c>
      <c r="J13856" t="s">
        <v>13295</v>
      </c>
      <c r="K13856" t="s">
        <v>3624</v>
      </c>
      <c r="L13856" t="s">
        <v>13682</v>
      </c>
      <c r="M13856">
        <v>13</v>
      </c>
      <c r="N13856">
        <v>22.2</v>
      </c>
      <c r="O13856">
        <v>11</v>
      </c>
      <c r="P13856">
        <v>13</v>
      </c>
      <c r="Q13856">
        <v>23.1</v>
      </c>
      <c r="R13856">
        <v>10.8</v>
      </c>
      <c r="S13856" t="b">
        <v>0</v>
      </c>
      <c r="T13856" t="b">
        <v>0</v>
      </c>
      <c r="U13856" t="b">
        <v>1</v>
      </c>
      <c r="V13856">
        <v>12000</v>
      </c>
      <c r="W13856">
        <v>10000</v>
      </c>
      <c r="X13856">
        <v>2.69</v>
      </c>
      <c r="Y13856">
        <v>9843</v>
      </c>
      <c r="Z13856">
        <v>2.33</v>
      </c>
    </row>
    <row r="13857" spans="1:26">
      <c r="A13857">
        <v>213386535</v>
      </c>
      <c r="B13857" t="s">
        <v>13051</v>
      </c>
      <c r="C13857" t="s">
        <v>3597</v>
      </c>
      <c r="D13857" t="s">
        <v>4034</v>
      </c>
      <c r="E13857" t="s">
        <v>5091</v>
      </c>
      <c r="F13857" t="s">
        <v>3621</v>
      </c>
      <c r="G13857">
        <v>213386535</v>
      </c>
      <c r="I13857" t="s">
        <v>3622</v>
      </c>
      <c r="J13857" t="s">
        <v>13294</v>
      </c>
      <c r="K13857" t="s">
        <v>3624</v>
      </c>
      <c r="L13857" t="s">
        <v>13681</v>
      </c>
      <c r="M13857">
        <v>13</v>
      </c>
      <c r="N13857">
        <v>21</v>
      </c>
      <c r="O13857">
        <v>10</v>
      </c>
      <c r="P13857">
        <v>13</v>
      </c>
      <c r="Q13857">
        <v>21</v>
      </c>
      <c r="R13857">
        <v>8.5</v>
      </c>
      <c r="S13857" t="b">
        <v>0</v>
      </c>
      <c r="T13857" t="b">
        <v>0</v>
      </c>
      <c r="U13857" t="b">
        <v>0</v>
      </c>
      <c r="V13857">
        <v>24000</v>
      </c>
      <c r="W13857">
        <v>17400</v>
      </c>
      <c r="X13857">
        <v>2.2799999999999998</v>
      </c>
      <c r="Y13857">
        <v>23471</v>
      </c>
      <c r="Z13857">
        <v>2.29</v>
      </c>
    </row>
    <row r="13858" spans="1:26">
      <c r="A13858">
        <v>213386540</v>
      </c>
      <c r="B13858" t="s">
        <v>13051</v>
      </c>
      <c r="C13858" t="s">
        <v>3597</v>
      </c>
      <c r="D13858" t="s">
        <v>4034</v>
      </c>
      <c r="E13858" t="s">
        <v>5091</v>
      </c>
      <c r="F13858" t="s">
        <v>3621</v>
      </c>
      <c r="G13858">
        <v>213386540</v>
      </c>
      <c r="I13858" t="s">
        <v>3622</v>
      </c>
      <c r="J13858" t="s">
        <v>13293</v>
      </c>
      <c r="K13858" t="s">
        <v>3624</v>
      </c>
      <c r="L13858" t="s">
        <v>13680</v>
      </c>
      <c r="M13858">
        <v>13.5</v>
      </c>
      <c r="N13858">
        <v>24</v>
      </c>
      <c r="O13858">
        <v>11.6</v>
      </c>
      <c r="P13858">
        <v>13.5</v>
      </c>
      <c r="Q13858">
        <v>24</v>
      </c>
      <c r="R13858">
        <v>10.5</v>
      </c>
      <c r="S13858" t="b">
        <v>0</v>
      </c>
      <c r="T13858" t="b">
        <v>0</v>
      </c>
      <c r="U13858" t="b">
        <v>1</v>
      </c>
      <c r="V13858">
        <v>18000</v>
      </c>
      <c r="W13858">
        <v>14100</v>
      </c>
      <c r="X13858">
        <v>2.65</v>
      </c>
      <c r="Y13858">
        <v>16238</v>
      </c>
      <c r="Z13858">
        <v>2.4900000000000002</v>
      </c>
    </row>
    <row r="13859" spans="1:26">
      <c r="A13859">
        <v>213386542</v>
      </c>
      <c r="B13859" t="s">
        <v>13051</v>
      </c>
      <c r="C13859" t="s">
        <v>3597</v>
      </c>
      <c r="D13859" t="s">
        <v>4034</v>
      </c>
      <c r="E13859" t="s">
        <v>5091</v>
      </c>
      <c r="F13859" t="s">
        <v>3718</v>
      </c>
      <c r="G13859">
        <v>213386542</v>
      </c>
      <c r="I13859" t="s">
        <v>3711</v>
      </c>
      <c r="J13859" t="s">
        <v>13124</v>
      </c>
      <c r="K13859" t="s">
        <v>3688</v>
      </c>
      <c r="M13859">
        <v>11.5</v>
      </c>
      <c r="N13859">
        <v>20</v>
      </c>
      <c r="O13859">
        <v>10.1</v>
      </c>
      <c r="P13859">
        <v>11.7</v>
      </c>
      <c r="Q13859">
        <v>20</v>
      </c>
      <c r="R13859">
        <v>9.5</v>
      </c>
      <c r="S13859" t="b">
        <v>0</v>
      </c>
      <c r="T13859" t="b">
        <v>0</v>
      </c>
      <c r="U13859" t="b">
        <v>0</v>
      </c>
      <c r="V13859">
        <v>28000</v>
      </c>
      <c r="W13859">
        <v>27000</v>
      </c>
      <c r="X13859">
        <v>2.2999999999999998</v>
      </c>
      <c r="Y13859">
        <v>27200</v>
      </c>
      <c r="Z13859">
        <v>2.21</v>
      </c>
    </row>
    <row r="13860" spans="1:26">
      <c r="A13860">
        <v>213386546</v>
      </c>
      <c r="B13860" t="s">
        <v>13051</v>
      </c>
      <c r="C13860" t="s">
        <v>3597</v>
      </c>
      <c r="D13860" t="s">
        <v>4034</v>
      </c>
      <c r="E13860" t="s">
        <v>5091</v>
      </c>
      <c r="F13860" t="s">
        <v>3710</v>
      </c>
      <c r="G13860">
        <v>213386546</v>
      </c>
      <c r="I13860" t="s">
        <v>3711</v>
      </c>
      <c r="J13860" t="s">
        <v>13126</v>
      </c>
      <c r="K13860" t="s">
        <v>3725</v>
      </c>
      <c r="M13860">
        <v>11.9</v>
      </c>
      <c r="N13860">
        <v>19.5</v>
      </c>
      <c r="O13860">
        <v>10.9</v>
      </c>
      <c r="P13860">
        <v>12.1</v>
      </c>
      <c r="Q13860">
        <v>19.5</v>
      </c>
      <c r="R13860">
        <v>9.85</v>
      </c>
      <c r="S13860" t="b">
        <v>0</v>
      </c>
      <c r="T13860" t="b">
        <v>0</v>
      </c>
      <c r="U13860" t="b">
        <v>0</v>
      </c>
      <c r="V13860">
        <v>36000</v>
      </c>
      <c r="W13860">
        <v>35000</v>
      </c>
      <c r="X13860">
        <v>2.4300000000000002</v>
      </c>
      <c r="Y13860">
        <v>35200</v>
      </c>
      <c r="Z13860">
        <v>1.88</v>
      </c>
    </row>
    <row r="13861" spans="1:26">
      <c r="A13861">
        <v>213386543</v>
      </c>
      <c r="B13861" t="s">
        <v>13051</v>
      </c>
      <c r="C13861" t="s">
        <v>3597</v>
      </c>
      <c r="D13861" t="s">
        <v>4034</v>
      </c>
      <c r="E13861" t="s">
        <v>5091</v>
      </c>
      <c r="F13861" t="s">
        <v>3710</v>
      </c>
      <c r="G13861">
        <v>213386543</v>
      </c>
      <c r="I13861" t="s">
        <v>3711</v>
      </c>
      <c r="J13861" t="s">
        <v>13124</v>
      </c>
      <c r="K13861" t="s">
        <v>3725</v>
      </c>
      <c r="M13861">
        <v>11.5</v>
      </c>
      <c r="N13861">
        <v>21</v>
      </c>
      <c r="O13861">
        <v>10.050000000000001</v>
      </c>
      <c r="P13861">
        <v>11.75</v>
      </c>
      <c r="Q13861">
        <v>21.3</v>
      </c>
      <c r="R13861">
        <v>9.65</v>
      </c>
      <c r="S13861" t="b">
        <v>0</v>
      </c>
      <c r="T13861" t="b">
        <v>0</v>
      </c>
      <c r="U13861" t="b">
        <v>0</v>
      </c>
      <c r="V13861">
        <v>28000</v>
      </c>
      <c r="W13861">
        <v>26200</v>
      </c>
      <c r="X13861">
        <v>2.2999999999999998</v>
      </c>
      <c r="Y13861">
        <v>27200</v>
      </c>
      <c r="Z13861">
        <v>2.21</v>
      </c>
    </row>
    <row r="13862" spans="1:26">
      <c r="A13862">
        <v>213349747</v>
      </c>
      <c r="B13862" t="s">
        <v>13051</v>
      </c>
      <c r="C13862" t="s">
        <v>3597</v>
      </c>
      <c r="D13862" t="s">
        <v>4034</v>
      </c>
      <c r="E13862" t="s">
        <v>6170</v>
      </c>
      <c r="F13862" t="s">
        <v>3621</v>
      </c>
      <c r="G13862">
        <v>213349747</v>
      </c>
      <c r="I13862" t="s">
        <v>3622</v>
      </c>
      <c r="J13862" t="s">
        <v>7953</v>
      </c>
      <c r="K13862" t="s">
        <v>3624</v>
      </c>
      <c r="L13862" t="s">
        <v>13679</v>
      </c>
      <c r="M13862">
        <v>12.5</v>
      </c>
      <c r="N13862">
        <v>22</v>
      </c>
      <c r="O13862">
        <v>11.6</v>
      </c>
      <c r="P13862">
        <v>12.5</v>
      </c>
      <c r="Q13862">
        <v>22.4</v>
      </c>
      <c r="R13862">
        <v>10.4</v>
      </c>
      <c r="S13862" t="b">
        <v>0</v>
      </c>
      <c r="T13862" t="b">
        <v>0</v>
      </c>
      <c r="U13862" t="b">
        <v>1</v>
      </c>
      <c r="V13862">
        <v>16000</v>
      </c>
      <c r="W13862">
        <v>13400</v>
      </c>
      <c r="X13862">
        <v>2.38</v>
      </c>
      <c r="Y13862">
        <v>15600</v>
      </c>
      <c r="Z13862">
        <v>2.46</v>
      </c>
    </row>
    <row r="13863" spans="1:26">
      <c r="A13863">
        <v>213349744</v>
      </c>
      <c r="B13863" t="s">
        <v>13051</v>
      </c>
      <c r="C13863" t="s">
        <v>3597</v>
      </c>
      <c r="D13863" t="s">
        <v>4034</v>
      </c>
      <c r="E13863" t="s">
        <v>6170</v>
      </c>
      <c r="F13863" t="s">
        <v>3849</v>
      </c>
      <c r="G13863">
        <v>213349744</v>
      </c>
      <c r="I13863" t="s">
        <v>3622</v>
      </c>
      <c r="J13863" t="s">
        <v>7953</v>
      </c>
      <c r="K13863" t="s">
        <v>3624</v>
      </c>
      <c r="L13863" t="s">
        <v>13678</v>
      </c>
      <c r="M13863">
        <v>12.5</v>
      </c>
      <c r="N13863">
        <v>21.2</v>
      </c>
      <c r="O13863">
        <v>12</v>
      </c>
      <c r="P13863">
        <v>12.5</v>
      </c>
      <c r="Q13863">
        <v>21.8</v>
      </c>
      <c r="R13863">
        <v>10.7</v>
      </c>
      <c r="S13863" t="b">
        <v>0</v>
      </c>
      <c r="T13863" t="b">
        <v>0</v>
      </c>
      <c r="U13863" t="b">
        <v>1</v>
      </c>
      <c r="V13863">
        <v>18000</v>
      </c>
      <c r="W13863">
        <v>12200</v>
      </c>
      <c r="X13863">
        <v>2.79</v>
      </c>
      <c r="Y13863">
        <v>15500</v>
      </c>
      <c r="Z13863">
        <v>2.4</v>
      </c>
    </row>
    <row r="13864" spans="1:26">
      <c r="A13864">
        <v>213349746</v>
      </c>
      <c r="B13864" t="s">
        <v>13051</v>
      </c>
      <c r="C13864" t="s">
        <v>3597</v>
      </c>
      <c r="D13864" t="s">
        <v>4034</v>
      </c>
      <c r="E13864" t="s">
        <v>6170</v>
      </c>
      <c r="F13864" t="s">
        <v>3849</v>
      </c>
      <c r="G13864">
        <v>213349746</v>
      </c>
      <c r="I13864" t="s">
        <v>3622</v>
      </c>
      <c r="J13864" t="s">
        <v>7772</v>
      </c>
      <c r="K13864" t="s">
        <v>3624</v>
      </c>
      <c r="L13864" t="s">
        <v>13677</v>
      </c>
      <c r="M13864">
        <v>13</v>
      </c>
      <c r="N13864">
        <v>22</v>
      </c>
      <c r="O13864">
        <v>13</v>
      </c>
      <c r="P13864">
        <v>13</v>
      </c>
      <c r="Q13864">
        <v>22.5</v>
      </c>
      <c r="R13864">
        <v>11.5</v>
      </c>
      <c r="S13864" t="b">
        <v>0</v>
      </c>
      <c r="T13864" t="b">
        <v>0</v>
      </c>
      <c r="U13864" t="b">
        <v>1</v>
      </c>
      <c r="V13864">
        <v>9000</v>
      </c>
      <c r="W13864">
        <v>8000</v>
      </c>
      <c r="X13864">
        <v>2.66</v>
      </c>
      <c r="Y13864">
        <v>10000</v>
      </c>
      <c r="Z13864">
        <v>2.4</v>
      </c>
    </row>
    <row r="13865" spans="1:26">
      <c r="A13865">
        <v>213349745</v>
      </c>
      <c r="B13865" t="s">
        <v>13051</v>
      </c>
      <c r="C13865" t="s">
        <v>3597</v>
      </c>
      <c r="D13865" t="s">
        <v>4034</v>
      </c>
      <c r="E13865" t="s">
        <v>6170</v>
      </c>
      <c r="F13865" t="s">
        <v>3849</v>
      </c>
      <c r="G13865">
        <v>213349745</v>
      </c>
      <c r="I13865" t="s">
        <v>3622</v>
      </c>
      <c r="J13865" t="s">
        <v>7777</v>
      </c>
      <c r="K13865" t="s">
        <v>3624</v>
      </c>
      <c r="L13865" t="s">
        <v>13676</v>
      </c>
      <c r="M13865">
        <v>12.6</v>
      </c>
      <c r="N13865">
        <v>21.2</v>
      </c>
      <c r="O13865">
        <v>10.8</v>
      </c>
      <c r="P13865">
        <v>12.6</v>
      </c>
      <c r="Q13865">
        <v>22</v>
      </c>
      <c r="R13865">
        <v>9.8000000000000007</v>
      </c>
      <c r="S13865" t="b">
        <v>0</v>
      </c>
      <c r="T13865" t="b">
        <v>0</v>
      </c>
      <c r="U13865" t="b">
        <v>1</v>
      </c>
      <c r="V13865">
        <v>12000</v>
      </c>
      <c r="W13865">
        <v>7700</v>
      </c>
      <c r="X13865">
        <v>2</v>
      </c>
      <c r="Y13865">
        <v>9000</v>
      </c>
      <c r="Z13865">
        <v>2.42</v>
      </c>
    </row>
    <row r="13866" spans="1:26">
      <c r="A13866">
        <v>213307916</v>
      </c>
      <c r="B13866" t="s">
        <v>13051</v>
      </c>
      <c r="C13866" t="s">
        <v>3597</v>
      </c>
      <c r="D13866" t="s">
        <v>4034</v>
      </c>
      <c r="E13866" t="s">
        <v>6224</v>
      </c>
      <c r="F13866" t="s">
        <v>3718</v>
      </c>
      <c r="G13866">
        <v>213307916</v>
      </c>
      <c r="I13866" t="s">
        <v>3711</v>
      </c>
      <c r="J13866" t="s">
        <v>13108</v>
      </c>
      <c r="K13866" t="s">
        <v>3688</v>
      </c>
      <c r="P13866">
        <v>12</v>
      </c>
      <c r="Q13866">
        <v>19.399999999999999</v>
      </c>
      <c r="R13866">
        <v>10</v>
      </c>
      <c r="S13866" t="b">
        <v>0</v>
      </c>
      <c r="T13866" t="b">
        <v>0</v>
      </c>
      <c r="U13866" t="b">
        <v>1</v>
      </c>
      <c r="V13866">
        <v>36000</v>
      </c>
      <c r="W13866">
        <v>30000</v>
      </c>
      <c r="X13866">
        <v>2.2000000000000002</v>
      </c>
      <c r="Y13866">
        <v>36000</v>
      </c>
      <c r="Z13866">
        <v>2.2000000000000002</v>
      </c>
    </row>
    <row r="13867" spans="1:26">
      <c r="A13867">
        <v>213307913</v>
      </c>
      <c r="B13867" t="s">
        <v>13051</v>
      </c>
      <c r="C13867" t="s">
        <v>3597</v>
      </c>
      <c r="D13867" t="s">
        <v>4034</v>
      </c>
      <c r="E13867" t="s">
        <v>6429</v>
      </c>
      <c r="F13867" t="s">
        <v>3718</v>
      </c>
      <c r="G13867">
        <v>213307913</v>
      </c>
      <c r="I13867" t="s">
        <v>3711</v>
      </c>
      <c r="J13867" t="s">
        <v>13108</v>
      </c>
      <c r="K13867" t="s">
        <v>3688</v>
      </c>
      <c r="P13867">
        <v>12</v>
      </c>
      <c r="Q13867">
        <v>19.399999999999999</v>
      </c>
      <c r="R13867">
        <v>10</v>
      </c>
      <c r="S13867" t="b">
        <v>0</v>
      </c>
      <c r="T13867" t="b">
        <v>0</v>
      </c>
      <c r="U13867" t="b">
        <v>1</v>
      </c>
      <c r="V13867">
        <v>36000</v>
      </c>
      <c r="W13867">
        <v>30000</v>
      </c>
      <c r="X13867">
        <v>2.2000000000000002</v>
      </c>
      <c r="Y13867">
        <v>36000</v>
      </c>
      <c r="Z13867">
        <v>2.2000000000000002</v>
      </c>
    </row>
    <row r="13868" spans="1:26">
      <c r="A13868">
        <v>213307914</v>
      </c>
      <c r="B13868" t="s">
        <v>13051</v>
      </c>
      <c r="C13868" t="s">
        <v>3597</v>
      </c>
      <c r="D13868" t="s">
        <v>4034</v>
      </c>
      <c r="E13868" t="s">
        <v>6429</v>
      </c>
      <c r="F13868" t="s">
        <v>3710</v>
      </c>
      <c r="G13868">
        <v>213307914</v>
      </c>
      <c r="I13868" t="s">
        <v>3711</v>
      </c>
      <c r="J13868" t="s">
        <v>13108</v>
      </c>
      <c r="K13868" t="s">
        <v>3725</v>
      </c>
      <c r="P13868">
        <v>12</v>
      </c>
      <c r="Q13868">
        <v>20.2</v>
      </c>
      <c r="R13868">
        <v>10.45</v>
      </c>
      <c r="S13868" t="b">
        <v>0</v>
      </c>
      <c r="T13868" t="b">
        <v>0</v>
      </c>
      <c r="U13868" t="b">
        <v>1</v>
      </c>
      <c r="V13868">
        <v>36000</v>
      </c>
      <c r="W13868">
        <v>28600</v>
      </c>
      <c r="X13868">
        <v>2.35</v>
      </c>
      <c r="Y13868">
        <v>36500</v>
      </c>
      <c r="Z13868">
        <v>2.25</v>
      </c>
    </row>
    <row r="13869" spans="1:26">
      <c r="A13869">
        <v>213307917</v>
      </c>
      <c r="B13869" t="s">
        <v>13051</v>
      </c>
      <c r="C13869" t="s">
        <v>3597</v>
      </c>
      <c r="D13869" t="s">
        <v>4034</v>
      </c>
      <c r="E13869" t="s">
        <v>6224</v>
      </c>
      <c r="F13869" t="s">
        <v>3710</v>
      </c>
      <c r="G13869">
        <v>213307917</v>
      </c>
      <c r="I13869" t="s">
        <v>3711</v>
      </c>
      <c r="J13869" t="s">
        <v>13108</v>
      </c>
      <c r="K13869" t="s">
        <v>3725</v>
      </c>
      <c r="P13869">
        <v>12</v>
      </c>
      <c r="Q13869">
        <v>20.2</v>
      </c>
      <c r="R13869">
        <v>10.45</v>
      </c>
      <c r="S13869" t="b">
        <v>0</v>
      </c>
      <c r="T13869" t="b">
        <v>0</v>
      </c>
      <c r="U13869" t="b">
        <v>1</v>
      </c>
      <c r="V13869">
        <v>36000</v>
      </c>
      <c r="W13869">
        <v>28600</v>
      </c>
      <c r="X13869">
        <v>2.35</v>
      </c>
      <c r="Y13869">
        <v>36500</v>
      </c>
      <c r="Z13869">
        <v>2.25</v>
      </c>
    </row>
    <row r="13870" spans="1:26">
      <c r="A13870">
        <v>213265560</v>
      </c>
      <c r="B13870" t="s">
        <v>13051</v>
      </c>
      <c r="C13870" t="s">
        <v>3597</v>
      </c>
      <c r="D13870" t="s">
        <v>4034</v>
      </c>
      <c r="E13870" t="s">
        <v>8691</v>
      </c>
      <c r="F13870" t="s">
        <v>3849</v>
      </c>
      <c r="G13870">
        <v>213265560</v>
      </c>
      <c r="I13870" t="s">
        <v>3622</v>
      </c>
      <c r="J13870" t="s">
        <v>7992</v>
      </c>
      <c r="K13870" t="s">
        <v>3624</v>
      </c>
      <c r="L13870" t="s">
        <v>13675</v>
      </c>
      <c r="M13870">
        <v>13</v>
      </c>
      <c r="N13870">
        <v>20</v>
      </c>
      <c r="O13870">
        <v>10.5</v>
      </c>
      <c r="P13870">
        <v>13</v>
      </c>
      <c r="Q13870">
        <v>20</v>
      </c>
      <c r="R13870">
        <v>10</v>
      </c>
      <c r="S13870" t="b">
        <v>0</v>
      </c>
      <c r="T13870" t="b">
        <v>0</v>
      </c>
      <c r="U13870" t="b">
        <v>1</v>
      </c>
      <c r="V13870">
        <v>9000</v>
      </c>
      <c r="W13870">
        <v>7500</v>
      </c>
      <c r="X13870">
        <v>2.44</v>
      </c>
      <c r="Y13870">
        <v>9400</v>
      </c>
      <c r="Z13870">
        <v>2.19</v>
      </c>
    </row>
    <row r="13871" spans="1:26">
      <c r="A13871">
        <v>213265562</v>
      </c>
      <c r="B13871" t="s">
        <v>13051</v>
      </c>
      <c r="C13871" t="s">
        <v>3597</v>
      </c>
      <c r="D13871" t="s">
        <v>4034</v>
      </c>
      <c r="E13871" t="s">
        <v>8691</v>
      </c>
      <c r="F13871" t="s">
        <v>3849</v>
      </c>
      <c r="G13871">
        <v>213265562</v>
      </c>
      <c r="I13871" t="s">
        <v>3622</v>
      </c>
      <c r="J13871" t="s">
        <v>7996</v>
      </c>
      <c r="K13871" t="s">
        <v>3624</v>
      </c>
      <c r="L13871" t="s">
        <v>13673</v>
      </c>
      <c r="M13871">
        <v>14</v>
      </c>
      <c r="N13871">
        <v>22</v>
      </c>
      <c r="O13871">
        <v>10.6</v>
      </c>
      <c r="P13871">
        <v>14</v>
      </c>
      <c r="Q13871">
        <v>22.7</v>
      </c>
      <c r="R13871">
        <v>10</v>
      </c>
      <c r="S13871" t="b">
        <v>0</v>
      </c>
      <c r="T13871" t="b">
        <v>0</v>
      </c>
      <c r="U13871" t="b">
        <v>1</v>
      </c>
      <c r="V13871">
        <v>12000</v>
      </c>
      <c r="W13871">
        <v>8900</v>
      </c>
      <c r="X13871">
        <v>2.75</v>
      </c>
      <c r="Y13871">
        <v>9300</v>
      </c>
      <c r="Z13871">
        <v>2.39</v>
      </c>
    </row>
    <row r="13872" spans="1:26">
      <c r="A13872">
        <v>213265588</v>
      </c>
      <c r="B13872" t="s">
        <v>13051</v>
      </c>
      <c r="C13872" t="s">
        <v>3597</v>
      </c>
      <c r="D13872" t="s">
        <v>4034</v>
      </c>
      <c r="E13872" t="s">
        <v>8691</v>
      </c>
      <c r="F13872" t="s">
        <v>3787</v>
      </c>
      <c r="G13872">
        <v>213265588</v>
      </c>
      <c r="I13872" t="s">
        <v>3622</v>
      </c>
      <c r="J13872" t="s">
        <v>7998</v>
      </c>
      <c r="K13872" t="s">
        <v>3624</v>
      </c>
      <c r="L13872" t="s">
        <v>13671</v>
      </c>
      <c r="M13872">
        <v>12.5</v>
      </c>
      <c r="N13872">
        <v>20</v>
      </c>
      <c r="O13872">
        <v>11.2</v>
      </c>
      <c r="P13872">
        <v>12.5</v>
      </c>
      <c r="Q13872">
        <v>21.2</v>
      </c>
      <c r="R13872">
        <v>10.3</v>
      </c>
      <c r="S13872" t="b">
        <v>0</v>
      </c>
      <c r="T13872" t="b">
        <v>0</v>
      </c>
      <c r="U13872" t="b">
        <v>1</v>
      </c>
      <c r="V13872">
        <v>24000</v>
      </c>
      <c r="W13872">
        <v>16000</v>
      </c>
      <c r="X13872">
        <v>2.2999999999999998</v>
      </c>
      <c r="Y13872">
        <v>17600</v>
      </c>
      <c r="Z13872">
        <v>2.16</v>
      </c>
    </row>
    <row r="13873" spans="1:26">
      <c r="A13873">
        <v>213265572</v>
      </c>
      <c r="B13873" t="s">
        <v>13051</v>
      </c>
      <c r="C13873" t="s">
        <v>3597</v>
      </c>
      <c r="D13873" t="s">
        <v>4034</v>
      </c>
      <c r="E13873" t="s">
        <v>8691</v>
      </c>
      <c r="F13873" t="s">
        <v>3753</v>
      </c>
      <c r="G13873">
        <v>213265572</v>
      </c>
      <c r="I13873" t="s">
        <v>3601</v>
      </c>
      <c r="J13873" t="s">
        <v>7992</v>
      </c>
      <c r="K13873" t="s">
        <v>3624</v>
      </c>
      <c r="L13873" t="s">
        <v>13674</v>
      </c>
      <c r="M13873">
        <v>13.5</v>
      </c>
      <c r="N13873">
        <v>21</v>
      </c>
      <c r="O13873">
        <v>11.5</v>
      </c>
      <c r="P13873">
        <v>12.5</v>
      </c>
      <c r="Q13873">
        <v>19.2</v>
      </c>
      <c r="R13873">
        <v>10.199999999999999</v>
      </c>
      <c r="S13873" t="b">
        <v>0</v>
      </c>
      <c r="T13873" t="b">
        <v>0</v>
      </c>
      <c r="U13873" t="b">
        <v>1</v>
      </c>
      <c r="V13873">
        <v>9000</v>
      </c>
      <c r="W13873">
        <v>7700</v>
      </c>
      <c r="X13873">
        <v>2.59</v>
      </c>
      <c r="Y13873">
        <v>10200</v>
      </c>
      <c r="Z13873">
        <v>2.41</v>
      </c>
    </row>
    <row r="13874" spans="1:26">
      <c r="A13874">
        <v>213265561</v>
      </c>
      <c r="B13874" t="s">
        <v>13051</v>
      </c>
      <c r="C13874" t="s">
        <v>3597</v>
      </c>
      <c r="D13874" t="s">
        <v>4034</v>
      </c>
      <c r="E13874" t="s">
        <v>8691</v>
      </c>
      <c r="F13874" t="s">
        <v>3849</v>
      </c>
      <c r="G13874">
        <v>213265561</v>
      </c>
      <c r="I13874" t="s">
        <v>3622</v>
      </c>
      <c r="J13874" t="s">
        <v>6079</v>
      </c>
      <c r="K13874" t="s">
        <v>3624</v>
      </c>
      <c r="L13874" t="s">
        <v>13675</v>
      </c>
      <c r="M13874">
        <v>13</v>
      </c>
      <c r="N13874">
        <v>20.5</v>
      </c>
      <c r="O13874">
        <v>10.8</v>
      </c>
      <c r="P13874">
        <v>13</v>
      </c>
      <c r="Q13874">
        <v>20.5</v>
      </c>
      <c r="R13874">
        <v>10.3</v>
      </c>
      <c r="S13874" t="b">
        <v>0</v>
      </c>
      <c r="T13874" t="b">
        <v>0</v>
      </c>
      <c r="U13874" t="b">
        <v>1</v>
      </c>
      <c r="V13874">
        <v>9000</v>
      </c>
      <c r="W13874">
        <v>9000</v>
      </c>
      <c r="X13874">
        <v>1.91</v>
      </c>
      <c r="Y13874">
        <v>11000</v>
      </c>
      <c r="Z13874">
        <v>1.69</v>
      </c>
    </row>
    <row r="13875" spans="1:26">
      <c r="A13875">
        <v>213265573</v>
      </c>
      <c r="B13875" t="s">
        <v>13051</v>
      </c>
      <c r="C13875" t="s">
        <v>3597</v>
      </c>
      <c r="D13875" t="s">
        <v>4034</v>
      </c>
      <c r="E13875" t="s">
        <v>8691</v>
      </c>
      <c r="F13875" t="s">
        <v>3753</v>
      </c>
      <c r="G13875">
        <v>213265573</v>
      </c>
      <c r="I13875" t="s">
        <v>3601</v>
      </c>
      <c r="J13875" t="s">
        <v>6079</v>
      </c>
      <c r="K13875" t="s">
        <v>3624</v>
      </c>
      <c r="L13875" t="s">
        <v>13674</v>
      </c>
      <c r="M13875">
        <v>14</v>
      </c>
      <c r="N13875">
        <v>23</v>
      </c>
      <c r="O13875">
        <v>12</v>
      </c>
      <c r="P13875">
        <v>13.2</v>
      </c>
      <c r="Q13875">
        <v>20.2</v>
      </c>
      <c r="R13875">
        <v>12</v>
      </c>
      <c r="S13875" t="b">
        <v>0</v>
      </c>
      <c r="T13875" t="b">
        <v>0</v>
      </c>
      <c r="U13875" t="b">
        <v>1</v>
      </c>
      <c r="V13875">
        <v>9000</v>
      </c>
      <c r="W13875">
        <v>10100</v>
      </c>
      <c r="X13875">
        <v>2.41</v>
      </c>
      <c r="Y13875">
        <v>11600</v>
      </c>
      <c r="Z13875">
        <v>1.9</v>
      </c>
    </row>
    <row r="13876" spans="1:26">
      <c r="A13876">
        <v>213265574</v>
      </c>
      <c r="B13876" t="s">
        <v>13051</v>
      </c>
      <c r="C13876" t="s">
        <v>3597</v>
      </c>
      <c r="D13876" t="s">
        <v>4034</v>
      </c>
      <c r="E13876" t="s">
        <v>8691</v>
      </c>
      <c r="F13876" t="s">
        <v>3753</v>
      </c>
      <c r="G13876">
        <v>213265574</v>
      </c>
      <c r="I13876" t="s">
        <v>3601</v>
      </c>
      <c r="J13876" t="s">
        <v>7996</v>
      </c>
      <c r="K13876" t="s">
        <v>3624</v>
      </c>
      <c r="L13876" t="s">
        <v>13672</v>
      </c>
      <c r="M13876">
        <v>12.5</v>
      </c>
      <c r="N13876">
        <v>21.5</v>
      </c>
      <c r="O13876">
        <v>11.5</v>
      </c>
      <c r="P13876">
        <v>11.7</v>
      </c>
      <c r="Q13876">
        <v>19</v>
      </c>
      <c r="R13876">
        <v>10.3</v>
      </c>
      <c r="S13876" t="b">
        <v>0</v>
      </c>
      <c r="T13876" t="b">
        <v>0</v>
      </c>
      <c r="U13876" t="b">
        <v>1</v>
      </c>
      <c r="V13876">
        <v>11500</v>
      </c>
      <c r="W13876">
        <v>9300</v>
      </c>
      <c r="X13876">
        <v>2.78</v>
      </c>
      <c r="Y13876">
        <v>10100</v>
      </c>
      <c r="Z13876">
        <v>2.39</v>
      </c>
    </row>
    <row r="13877" spans="1:26">
      <c r="A13877">
        <v>213265563</v>
      </c>
      <c r="B13877" t="s">
        <v>13051</v>
      </c>
      <c r="C13877" t="s">
        <v>3597</v>
      </c>
      <c r="D13877" t="s">
        <v>4034</v>
      </c>
      <c r="E13877" t="s">
        <v>8691</v>
      </c>
      <c r="F13877" t="s">
        <v>3849</v>
      </c>
      <c r="G13877">
        <v>213265563</v>
      </c>
      <c r="I13877" t="s">
        <v>3622</v>
      </c>
      <c r="J13877" t="s">
        <v>6081</v>
      </c>
      <c r="K13877" t="s">
        <v>3624</v>
      </c>
      <c r="L13877" t="s">
        <v>13673</v>
      </c>
      <c r="M13877">
        <v>12.7</v>
      </c>
      <c r="N13877">
        <v>21.5</v>
      </c>
      <c r="O13877">
        <v>10.6</v>
      </c>
      <c r="P13877">
        <v>12.7</v>
      </c>
      <c r="Q13877">
        <v>22.3</v>
      </c>
      <c r="R13877">
        <v>10.199999999999999</v>
      </c>
      <c r="S13877" t="b">
        <v>0</v>
      </c>
      <c r="T13877" t="b">
        <v>0</v>
      </c>
      <c r="U13877" t="b">
        <v>1</v>
      </c>
      <c r="V13877">
        <v>12000</v>
      </c>
      <c r="W13877">
        <v>9900</v>
      </c>
      <c r="X13877">
        <v>2.5499999999999998</v>
      </c>
      <c r="Y13877">
        <v>14000</v>
      </c>
      <c r="Z13877">
        <v>2.29</v>
      </c>
    </row>
    <row r="13878" spans="1:26">
      <c r="A13878">
        <v>213265575</v>
      </c>
      <c r="B13878" t="s">
        <v>13051</v>
      </c>
      <c r="C13878" t="s">
        <v>3597</v>
      </c>
      <c r="D13878" t="s">
        <v>4034</v>
      </c>
      <c r="E13878" t="s">
        <v>8691</v>
      </c>
      <c r="F13878" t="s">
        <v>3753</v>
      </c>
      <c r="G13878">
        <v>213265575</v>
      </c>
      <c r="I13878" t="s">
        <v>3601</v>
      </c>
      <c r="J13878" t="s">
        <v>6081</v>
      </c>
      <c r="K13878" t="s">
        <v>3624</v>
      </c>
      <c r="L13878" t="s">
        <v>13672</v>
      </c>
      <c r="M13878">
        <v>13</v>
      </c>
      <c r="N13878">
        <v>21.5</v>
      </c>
      <c r="O13878">
        <v>11.5</v>
      </c>
      <c r="P13878">
        <v>11.7</v>
      </c>
      <c r="Q13878">
        <v>19.5</v>
      </c>
      <c r="R13878">
        <v>10</v>
      </c>
      <c r="S13878" t="b">
        <v>0</v>
      </c>
      <c r="T13878" t="b">
        <v>0</v>
      </c>
      <c r="U13878" t="b">
        <v>1</v>
      </c>
      <c r="V13878">
        <v>12000</v>
      </c>
      <c r="W13878">
        <v>10600</v>
      </c>
      <c r="X13878">
        <v>2.5099999999999998</v>
      </c>
      <c r="Y13878">
        <v>12600</v>
      </c>
      <c r="Z13878">
        <v>1.95</v>
      </c>
    </row>
    <row r="13879" spans="1:26">
      <c r="A13879">
        <v>213265577</v>
      </c>
      <c r="B13879" t="s">
        <v>13051</v>
      </c>
      <c r="C13879" t="s">
        <v>3597</v>
      </c>
      <c r="D13879" t="s">
        <v>4034</v>
      </c>
      <c r="E13879" t="s">
        <v>8691</v>
      </c>
      <c r="F13879" t="s">
        <v>3753</v>
      </c>
      <c r="G13879">
        <v>213265577</v>
      </c>
      <c r="I13879" t="s">
        <v>3601</v>
      </c>
      <c r="J13879" t="s">
        <v>6075</v>
      </c>
      <c r="K13879" t="s">
        <v>3624</v>
      </c>
      <c r="L13879" t="s">
        <v>13660</v>
      </c>
      <c r="M13879">
        <v>12.5</v>
      </c>
      <c r="N13879">
        <v>19.600000000000001</v>
      </c>
      <c r="O13879">
        <v>11</v>
      </c>
      <c r="P13879">
        <v>11.7</v>
      </c>
      <c r="Q13879">
        <v>18</v>
      </c>
      <c r="R13879">
        <v>9.5</v>
      </c>
      <c r="S13879" t="b">
        <v>0</v>
      </c>
      <c r="T13879" t="b">
        <v>0</v>
      </c>
      <c r="U13879" t="b">
        <v>1</v>
      </c>
      <c r="V13879">
        <v>17000</v>
      </c>
      <c r="W13879">
        <v>15000</v>
      </c>
      <c r="X13879">
        <v>2.27</v>
      </c>
      <c r="Y13879">
        <v>19000</v>
      </c>
      <c r="Z13879">
        <v>2.02</v>
      </c>
    </row>
    <row r="13880" spans="1:26">
      <c r="A13880">
        <v>213265587</v>
      </c>
      <c r="B13880" t="s">
        <v>13051</v>
      </c>
      <c r="C13880" t="s">
        <v>3597</v>
      </c>
      <c r="D13880" t="s">
        <v>4034</v>
      </c>
      <c r="E13880" t="s">
        <v>8691</v>
      </c>
      <c r="F13880" t="s">
        <v>3787</v>
      </c>
      <c r="G13880">
        <v>213265587</v>
      </c>
      <c r="I13880" t="s">
        <v>3622</v>
      </c>
      <c r="J13880" t="s">
        <v>6075</v>
      </c>
      <c r="K13880" t="s">
        <v>3624</v>
      </c>
      <c r="L13880" t="s">
        <v>13662</v>
      </c>
      <c r="M13880">
        <v>12.5</v>
      </c>
      <c r="N13880">
        <v>20.2</v>
      </c>
      <c r="O13880">
        <v>10.6</v>
      </c>
      <c r="P13880">
        <v>12.5</v>
      </c>
      <c r="Q13880">
        <v>20.5</v>
      </c>
      <c r="R13880">
        <v>9.8000000000000007</v>
      </c>
      <c r="S13880" t="b">
        <v>0</v>
      </c>
      <c r="T13880" t="b">
        <v>0</v>
      </c>
      <c r="U13880" t="b">
        <v>1</v>
      </c>
      <c r="V13880">
        <v>17000</v>
      </c>
      <c r="W13880">
        <v>12000</v>
      </c>
      <c r="X13880">
        <v>2.2999999999999998</v>
      </c>
      <c r="Y13880">
        <v>17000</v>
      </c>
      <c r="Z13880">
        <v>1.9</v>
      </c>
    </row>
    <row r="13881" spans="1:26">
      <c r="A13881">
        <v>213265565</v>
      </c>
      <c r="B13881" t="s">
        <v>13051</v>
      </c>
      <c r="C13881" t="s">
        <v>3597</v>
      </c>
      <c r="D13881" t="s">
        <v>4034</v>
      </c>
      <c r="E13881" t="s">
        <v>8691</v>
      </c>
      <c r="F13881" t="s">
        <v>3849</v>
      </c>
      <c r="G13881">
        <v>213265565</v>
      </c>
      <c r="I13881" t="s">
        <v>3622</v>
      </c>
      <c r="J13881" t="s">
        <v>6075</v>
      </c>
      <c r="K13881" t="s">
        <v>3624</v>
      </c>
      <c r="L13881" t="s">
        <v>13661</v>
      </c>
      <c r="M13881">
        <v>12.5</v>
      </c>
      <c r="N13881">
        <v>20</v>
      </c>
      <c r="O13881">
        <v>10.3</v>
      </c>
      <c r="P13881">
        <v>12.5</v>
      </c>
      <c r="Q13881">
        <v>20</v>
      </c>
      <c r="R13881">
        <v>9.5</v>
      </c>
      <c r="S13881" t="b">
        <v>0</v>
      </c>
      <c r="T13881" t="b">
        <v>0</v>
      </c>
      <c r="U13881" t="b">
        <v>1</v>
      </c>
      <c r="V13881">
        <v>16000</v>
      </c>
      <c r="W13881">
        <v>15600</v>
      </c>
      <c r="X13881">
        <v>2.2400000000000002</v>
      </c>
      <c r="Y13881">
        <v>20000</v>
      </c>
      <c r="Z13881">
        <v>1.78</v>
      </c>
    </row>
    <row r="13882" spans="1:26">
      <c r="A13882">
        <v>213265578</v>
      </c>
      <c r="B13882" t="s">
        <v>13051</v>
      </c>
      <c r="C13882" t="s">
        <v>3597</v>
      </c>
      <c r="D13882" t="s">
        <v>4034</v>
      </c>
      <c r="E13882" t="s">
        <v>8691</v>
      </c>
      <c r="F13882" t="s">
        <v>3753</v>
      </c>
      <c r="G13882">
        <v>213265578</v>
      </c>
      <c r="I13882" t="s">
        <v>3601</v>
      </c>
      <c r="J13882" t="s">
        <v>7998</v>
      </c>
      <c r="K13882" t="s">
        <v>3624</v>
      </c>
      <c r="L13882" t="s">
        <v>13670</v>
      </c>
      <c r="M13882">
        <v>12.6</v>
      </c>
      <c r="N13882">
        <v>21.5</v>
      </c>
      <c r="O13882">
        <v>11.2</v>
      </c>
      <c r="P13882">
        <v>12.5</v>
      </c>
      <c r="Q13882">
        <v>19</v>
      </c>
      <c r="R13882">
        <v>11.2</v>
      </c>
      <c r="S13882" t="b">
        <v>0</v>
      </c>
      <c r="T13882" t="b">
        <v>0</v>
      </c>
      <c r="U13882" t="b">
        <v>1</v>
      </c>
      <c r="V13882">
        <v>23000</v>
      </c>
      <c r="W13882">
        <v>20000</v>
      </c>
      <c r="X13882">
        <v>2.61</v>
      </c>
      <c r="Y13882">
        <v>22600</v>
      </c>
      <c r="Z13882">
        <v>2.41</v>
      </c>
    </row>
    <row r="13883" spans="1:26">
      <c r="A13883">
        <v>213265589</v>
      </c>
      <c r="B13883" t="s">
        <v>13051</v>
      </c>
      <c r="C13883" t="s">
        <v>3597</v>
      </c>
      <c r="D13883" t="s">
        <v>4034</v>
      </c>
      <c r="E13883" t="s">
        <v>8691</v>
      </c>
      <c r="F13883" t="s">
        <v>3787</v>
      </c>
      <c r="G13883">
        <v>213265589</v>
      </c>
      <c r="I13883" t="s">
        <v>3622</v>
      </c>
      <c r="J13883" t="s">
        <v>6077</v>
      </c>
      <c r="K13883" t="s">
        <v>3624</v>
      </c>
      <c r="L13883" t="s">
        <v>13671</v>
      </c>
      <c r="M13883">
        <v>11.5</v>
      </c>
      <c r="N13883">
        <v>20.2</v>
      </c>
      <c r="O13883">
        <v>11.6</v>
      </c>
      <c r="P13883">
        <v>11.7</v>
      </c>
      <c r="Q13883">
        <v>20.5</v>
      </c>
      <c r="R13883">
        <v>11</v>
      </c>
      <c r="S13883" t="b">
        <v>0</v>
      </c>
      <c r="T13883" t="b">
        <v>0</v>
      </c>
      <c r="U13883" t="b">
        <v>1</v>
      </c>
      <c r="V13883">
        <v>24000</v>
      </c>
      <c r="W13883">
        <v>19000</v>
      </c>
      <c r="X13883">
        <v>2.64</v>
      </c>
      <c r="Y13883">
        <v>28000</v>
      </c>
      <c r="Z13883">
        <v>2.1</v>
      </c>
    </row>
    <row r="13884" spans="1:26">
      <c r="A13884">
        <v>213265579</v>
      </c>
      <c r="B13884" t="s">
        <v>13051</v>
      </c>
      <c r="C13884" t="s">
        <v>3597</v>
      </c>
      <c r="D13884" t="s">
        <v>4034</v>
      </c>
      <c r="E13884" t="s">
        <v>8691</v>
      </c>
      <c r="F13884" t="s">
        <v>3753</v>
      </c>
      <c r="G13884">
        <v>213265579</v>
      </c>
      <c r="I13884" t="s">
        <v>3601</v>
      </c>
      <c r="J13884" t="s">
        <v>6077</v>
      </c>
      <c r="K13884" t="s">
        <v>3624</v>
      </c>
      <c r="L13884" t="s">
        <v>13670</v>
      </c>
      <c r="M13884">
        <v>12.5</v>
      </c>
      <c r="N13884">
        <v>20.6</v>
      </c>
      <c r="O13884">
        <v>12.6</v>
      </c>
      <c r="P13884">
        <v>12</v>
      </c>
      <c r="Q13884">
        <v>19.2</v>
      </c>
      <c r="R13884">
        <v>10.5</v>
      </c>
      <c r="S13884" t="b">
        <v>0</v>
      </c>
      <c r="T13884" t="b">
        <v>0</v>
      </c>
      <c r="U13884" t="b">
        <v>1</v>
      </c>
      <c r="V13884">
        <v>24000</v>
      </c>
      <c r="W13884">
        <v>21000</v>
      </c>
      <c r="X13884">
        <v>2.64</v>
      </c>
      <c r="Y13884">
        <v>24000</v>
      </c>
      <c r="Z13884">
        <v>2.4</v>
      </c>
    </row>
    <row r="13885" spans="1:26">
      <c r="A13885">
        <v>213265590</v>
      </c>
      <c r="B13885" t="s">
        <v>13051</v>
      </c>
      <c r="C13885" t="s">
        <v>3597</v>
      </c>
      <c r="D13885" t="s">
        <v>4034</v>
      </c>
      <c r="E13885" t="s">
        <v>8691</v>
      </c>
      <c r="F13885" t="s">
        <v>3621</v>
      </c>
      <c r="G13885">
        <v>213265590</v>
      </c>
      <c r="I13885" t="s">
        <v>3622</v>
      </c>
      <c r="J13885" t="s">
        <v>8075</v>
      </c>
      <c r="K13885" t="s">
        <v>3624</v>
      </c>
      <c r="L13885" t="s">
        <v>13669</v>
      </c>
      <c r="M13885">
        <v>8</v>
      </c>
      <c r="N13885">
        <v>17</v>
      </c>
      <c r="O13885">
        <v>10</v>
      </c>
      <c r="P13885">
        <v>8.5</v>
      </c>
      <c r="Q13885">
        <v>19</v>
      </c>
      <c r="R13885">
        <v>9</v>
      </c>
      <c r="S13885" t="b">
        <v>0</v>
      </c>
      <c r="T13885" t="b">
        <v>0</v>
      </c>
      <c r="U13885" t="b">
        <v>0</v>
      </c>
      <c r="V13885">
        <v>36000</v>
      </c>
      <c r="W13885">
        <v>23000</v>
      </c>
      <c r="X13885">
        <v>2.2000000000000002</v>
      </c>
      <c r="Y13885">
        <v>25000</v>
      </c>
      <c r="Z13885">
        <v>2.11</v>
      </c>
    </row>
    <row r="13886" spans="1:26">
      <c r="A13886">
        <v>213265568</v>
      </c>
      <c r="B13886" t="s">
        <v>13051</v>
      </c>
      <c r="C13886" t="s">
        <v>3597</v>
      </c>
      <c r="D13886" t="s">
        <v>4034</v>
      </c>
      <c r="E13886" t="s">
        <v>8691</v>
      </c>
      <c r="F13886" t="s">
        <v>3621</v>
      </c>
      <c r="G13886">
        <v>213265568</v>
      </c>
      <c r="I13886" t="s">
        <v>3622</v>
      </c>
      <c r="J13886" t="s">
        <v>8075</v>
      </c>
      <c r="K13886" t="s">
        <v>3624</v>
      </c>
      <c r="L13886" t="s">
        <v>13668</v>
      </c>
      <c r="M13886">
        <v>9</v>
      </c>
      <c r="N13886">
        <v>18.2</v>
      </c>
      <c r="O13886">
        <v>10.6</v>
      </c>
      <c r="P13886">
        <v>9.4</v>
      </c>
      <c r="Q13886">
        <v>19.2</v>
      </c>
      <c r="R13886">
        <v>8.8000000000000007</v>
      </c>
      <c r="S13886" t="b">
        <v>0</v>
      </c>
      <c r="T13886" t="b">
        <v>0</v>
      </c>
      <c r="U13886" t="b">
        <v>0</v>
      </c>
      <c r="V13886">
        <v>36000</v>
      </c>
      <c r="W13886">
        <v>23000</v>
      </c>
      <c r="X13886">
        <v>2.4500000000000002</v>
      </c>
      <c r="Y13886">
        <v>26000</v>
      </c>
      <c r="Z13886">
        <v>2.13</v>
      </c>
    </row>
    <row r="13887" spans="1:26">
      <c r="A13887">
        <v>213265580</v>
      </c>
      <c r="B13887" t="s">
        <v>13051</v>
      </c>
      <c r="C13887" t="s">
        <v>3597</v>
      </c>
      <c r="D13887" t="s">
        <v>4034</v>
      </c>
      <c r="E13887" t="s">
        <v>8691</v>
      </c>
      <c r="F13887" t="s">
        <v>3753</v>
      </c>
      <c r="G13887">
        <v>213265580</v>
      </c>
      <c r="I13887" t="s">
        <v>3601</v>
      </c>
      <c r="J13887" t="s">
        <v>8075</v>
      </c>
      <c r="K13887" t="s">
        <v>3624</v>
      </c>
      <c r="L13887" t="s">
        <v>13667</v>
      </c>
      <c r="M13887">
        <v>9</v>
      </c>
      <c r="N13887">
        <v>16.7</v>
      </c>
      <c r="O13887">
        <v>11.5</v>
      </c>
      <c r="P13887">
        <v>8.8000000000000007</v>
      </c>
      <c r="Q13887">
        <v>15.8</v>
      </c>
      <c r="R13887">
        <v>8.8000000000000007</v>
      </c>
      <c r="S13887" t="b">
        <v>0</v>
      </c>
      <c r="T13887" t="b">
        <v>0</v>
      </c>
      <c r="U13887" t="b">
        <v>0</v>
      </c>
      <c r="V13887">
        <v>36000</v>
      </c>
      <c r="W13887">
        <v>25000</v>
      </c>
      <c r="X13887">
        <v>2.4900000000000002</v>
      </c>
      <c r="Y13887">
        <v>26000</v>
      </c>
      <c r="Z13887">
        <v>2.2200000000000002</v>
      </c>
    </row>
    <row r="13888" spans="1:26">
      <c r="A13888">
        <v>213265592</v>
      </c>
      <c r="B13888" t="s">
        <v>13051</v>
      </c>
      <c r="C13888" t="s">
        <v>3597</v>
      </c>
      <c r="D13888" t="s">
        <v>4034</v>
      </c>
      <c r="E13888" t="s">
        <v>8691</v>
      </c>
      <c r="F13888" t="s">
        <v>3621</v>
      </c>
      <c r="G13888">
        <v>213265592</v>
      </c>
      <c r="I13888" t="s">
        <v>3622</v>
      </c>
      <c r="J13888" t="s">
        <v>8085</v>
      </c>
      <c r="K13888" t="s">
        <v>3624</v>
      </c>
      <c r="L13888" t="s">
        <v>13666</v>
      </c>
      <c r="M13888">
        <v>9.3000000000000007</v>
      </c>
      <c r="N13888">
        <v>18</v>
      </c>
      <c r="O13888">
        <v>11</v>
      </c>
      <c r="P13888">
        <v>9.3000000000000007</v>
      </c>
      <c r="Q13888">
        <v>18.899999999999999</v>
      </c>
      <c r="R13888">
        <v>10</v>
      </c>
      <c r="S13888" t="b">
        <v>0</v>
      </c>
      <c r="T13888" t="b">
        <v>0</v>
      </c>
      <c r="U13888" t="b">
        <v>1</v>
      </c>
      <c r="V13888">
        <v>48000</v>
      </c>
      <c r="W13888">
        <v>29000</v>
      </c>
      <c r="X13888">
        <v>2.37</v>
      </c>
      <c r="Y13888">
        <v>36000</v>
      </c>
      <c r="Z13888">
        <v>2.2599999999999998</v>
      </c>
    </row>
    <row r="13889" spans="1:26">
      <c r="A13889">
        <v>213265570</v>
      </c>
      <c r="B13889" t="s">
        <v>13051</v>
      </c>
      <c r="C13889" t="s">
        <v>3597</v>
      </c>
      <c r="D13889" t="s">
        <v>4034</v>
      </c>
      <c r="E13889" t="s">
        <v>8691</v>
      </c>
      <c r="F13889" t="s">
        <v>3621</v>
      </c>
      <c r="G13889">
        <v>213265570</v>
      </c>
      <c r="I13889" t="s">
        <v>3622</v>
      </c>
      <c r="J13889" t="s">
        <v>8085</v>
      </c>
      <c r="K13889" t="s">
        <v>3624</v>
      </c>
      <c r="L13889" t="s">
        <v>13665</v>
      </c>
      <c r="M13889">
        <v>9.5</v>
      </c>
      <c r="N13889">
        <v>17.8</v>
      </c>
      <c r="O13889">
        <v>11.5</v>
      </c>
      <c r="P13889">
        <v>9.5</v>
      </c>
      <c r="Q13889">
        <v>18.5</v>
      </c>
      <c r="R13889">
        <v>9.8000000000000007</v>
      </c>
      <c r="S13889" t="b">
        <v>0</v>
      </c>
      <c r="T13889" t="b">
        <v>0</v>
      </c>
      <c r="U13889" t="b">
        <v>0</v>
      </c>
      <c r="V13889">
        <v>48000</v>
      </c>
      <c r="W13889">
        <v>30000</v>
      </c>
      <c r="X13889">
        <v>2.34</v>
      </c>
      <c r="Y13889">
        <v>39000</v>
      </c>
      <c r="Z13889">
        <v>2.0499999999999998</v>
      </c>
    </row>
    <row r="13890" spans="1:26">
      <c r="A13890">
        <v>213265582</v>
      </c>
      <c r="B13890" t="s">
        <v>13051</v>
      </c>
      <c r="C13890" t="s">
        <v>3597</v>
      </c>
      <c r="D13890" t="s">
        <v>4034</v>
      </c>
      <c r="E13890" t="s">
        <v>8691</v>
      </c>
      <c r="F13890" t="s">
        <v>3753</v>
      </c>
      <c r="G13890">
        <v>213265582</v>
      </c>
      <c r="I13890" t="s">
        <v>3601</v>
      </c>
      <c r="J13890" t="s">
        <v>8085</v>
      </c>
      <c r="K13890" t="s">
        <v>3624</v>
      </c>
      <c r="L13890" t="s">
        <v>13664</v>
      </c>
      <c r="M13890">
        <v>9.1999999999999993</v>
      </c>
      <c r="N13890">
        <v>17.399999999999999</v>
      </c>
      <c r="O13890">
        <v>10.3</v>
      </c>
      <c r="P13890">
        <v>8.5</v>
      </c>
      <c r="Q13890">
        <v>15.1</v>
      </c>
      <c r="R13890">
        <v>9.3000000000000007</v>
      </c>
      <c r="S13890" t="b">
        <v>0</v>
      </c>
      <c r="T13890" t="b">
        <v>0</v>
      </c>
      <c r="U13890" t="b">
        <v>0</v>
      </c>
      <c r="V13890">
        <v>48000</v>
      </c>
      <c r="W13890">
        <v>34000</v>
      </c>
      <c r="X13890">
        <v>2.3199999999999998</v>
      </c>
      <c r="Y13890">
        <v>41000</v>
      </c>
      <c r="Z13890">
        <v>2.3199999999999998</v>
      </c>
    </row>
    <row r="13891" spans="1:26">
      <c r="A13891">
        <v>213265591</v>
      </c>
      <c r="B13891" t="s">
        <v>13051</v>
      </c>
      <c r="C13891" t="s">
        <v>3597</v>
      </c>
      <c r="D13891" t="s">
        <v>4034</v>
      </c>
      <c r="E13891" t="s">
        <v>8691</v>
      </c>
      <c r="F13891" t="s">
        <v>3621</v>
      </c>
      <c r="G13891">
        <v>213265591</v>
      </c>
      <c r="I13891" t="s">
        <v>3622</v>
      </c>
      <c r="J13891" t="s">
        <v>8091</v>
      </c>
      <c r="K13891" t="s">
        <v>3624</v>
      </c>
      <c r="L13891" t="s">
        <v>13669</v>
      </c>
      <c r="M13891">
        <v>8.6</v>
      </c>
      <c r="N13891">
        <v>17.5</v>
      </c>
      <c r="O13891">
        <v>10</v>
      </c>
      <c r="P13891">
        <v>8.8000000000000007</v>
      </c>
      <c r="Q13891">
        <v>17.600000000000001</v>
      </c>
      <c r="R13891">
        <v>10</v>
      </c>
      <c r="S13891" t="b">
        <v>0</v>
      </c>
      <c r="T13891" t="b">
        <v>0</v>
      </c>
      <c r="U13891" t="b">
        <v>0</v>
      </c>
      <c r="V13891">
        <v>36000</v>
      </c>
      <c r="W13891">
        <v>32000</v>
      </c>
      <c r="X13891">
        <v>2.23</v>
      </c>
      <c r="Y13891">
        <v>42000</v>
      </c>
      <c r="Z13891">
        <v>1.9</v>
      </c>
    </row>
    <row r="13892" spans="1:26">
      <c r="A13892">
        <v>213265569</v>
      </c>
      <c r="B13892" t="s">
        <v>13051</v>
      </c>
      <c r="C13892" t="s">
        <v>3597</v>
      </c>
      <c r="D13892" t="s">
        <v>4034</v>
      </c>
      <c r="E13892" t="s">
        <v>8691</v>
      </c>
      <c r="F13892" t="s">
        <v>3621</v>
      </c>
      <c r="G13892">
        <v>213265569</v>
      </c>
      <c r="I13892" t="s">
        <v>3622</v>
      </c>
      <c r="J13892" t="s">
        <v>8091</v>
      </c>
      <c r="K13892" t="s">
        <v>3624</v>
      </c>
      <c r="L13892" t="s">
        <v>13668</v>
      </c>
      <c r="M13892">
        <v>9.5</v>
      </c>
      <c r="N13892">
        <v>19</v>
      </c>
      <c r="O13892">
        <v>10.3</v>
      </c>
      <c r="P13892">
        <v>9.5</v>
      </c>
      <c r="Q13892">
        <v>19.399999999999999</v>
      </c>
      <c r="R13892">
        <v>10.5</v>
      </c>
      <c r="S13892" t="b">
        <v>0</v>
      </c>
      <c r="T13892" t="b">
        <v>0</v>
      </c>
      <c r="U13892" t="b">
        <v>1</v>
      </c>
      <c r="V13892">
        <v>36000</v>
      </c>
      <c r="W13892">
        <v>33000</v>
      </c>
      <c r="X13892">
        <v>2.4</v>
      </c>
      <c r="Y13892">
        <v>40500</v>
      </c>
      <c r="Z13892">
        <v>1.93</v>
      </c>
    </row>
    <row r="13893" spans="1:26">
      <c r="A13893">
        <v>213265581</v>
      </c>
      <c r="B13893" t="s">
        <v>13051</v>
      </c>
      <c r="C13893" t="s">
        <v>3597</v>
      </c>
      <c r="D13893" t="s">
        <v>4034</v>
      </c>
      <c r="E13893" t="s">
        <v>8691</v>
      </c>
      <c r="F13893" t="s">
        <v>3753</v>
      </c>
      <c r="G13893">
        <v>213265581</v>
      </c>
      <c r="I13893" t="s">
        <v>3601</v>
      </c>
      <c r="J13893" t="s">
        <v>8091</v>
      </c>
      <c r="K13893" t="s">
        <v>3624</v>
      </c>
      <c r="L13893" t="s">
        <v>13667</v>
      </c>
      <c r="M13893">
        <v>9</v>
      </c>
      <c r="N13893">
        <v>17.5</v>
      </c>
      <c r="O13893">
        <v>11.5</v>
      </c>
      <c r="P13893">
        <v>9</v>
      </c>
      <c r="Q13893">
        <v>16.5</v>
      </c>
      <c r="R13893">
        <v>11</v>
      </c>
      <c r="S13893" t="b">
        <v>0</v>
      </c>
      <c r="T13893" t="b">
        <v>0</v>
      </c>
      <c r="U13893" t="b">
        <v>0</v>
      </c>
      <c r="V13893">
        <v>36000</v>
      </c>
      <c r="W13893">
        <v>34000</v>
      </c>
      <c r="X13893">
        <v>2.4900000000000002</v>
      </c>
      <c r="Y13893">
        <v>43000</v>
      </c>
      <c r="Z13893">
        <v>2.23</v>
      </c>
    </row>
    <row r="13894" spans="1:26">
      <c r="A13894">
        <v>213265593</v>
      </c>
      <c r="B13894" t="s">
        <v>13051</v>
      </c>
      <c r="C13894" t="s">
        <v>3597</v>
      </c>
      <c r="D13894" t="s">
        <v>4034</v>
      </c>
      <c r="E13894" t="s">
        <v>8691</v>
      </c>
      <c r="F13894" t="s">
        <v>3621</v>
      </c>
      <c r="G13894">
        <v>213265593</v>
      </c>
      <c r="I13894" t="s">
        <v>3622</v>
      </c>
      <c r="J13894" t="s">
        <v>8094</v>
      </c>
      <c r="K13894" t="s">
        <v>3624</v>
      </c>
      <c r="L13894" t="s">
        <v>13666</v>
      </c>
      <c r="M13894">
        <v>8.1999999999999993</v>
      </c>
      <c r="N13894">
        <v>17</v>
      </c>
      <c r="O13894">
        <v>10.8</v>
      </c>
      <c r="P13894">
        <v>8.1999999999999993</v>
      </c>
      <c r="Q13894">
        <v>17</v>
      </c>
      <c r="R13894">
        <v>9.8000000000000007</v>
      </c>
      <c r="S13894" t="b">
        <v>0</v>
      </c>
      <c r="T13894" t="b">
        <v>0</v>
      </c>
      <c r="U13894" t="b">
        <v>0</v>
      </c>
      <c r="V13894">
        <v>48000</v>
      </c>
      <c r="W13894">
        <v>35000</v>
      </c>
      <c r="X13894">
        <v>2.34</v>
      </c>
      <c r="Y13894">
        <v>52000</v>
      </c>
      <c r="Z13894">
        <v>2.1</v>
      </c>
    </row>
    <row r="13895" spans="1:26">
      <c r="A13895">
        <v>213265571</v>
      </c>
      <c r="B13895" t="s">
        <v>13051</v>
      </c>
      <c r="C13895" t="s">
        <v>3597</v>
      </c>
      <c r="D13895" t="s">
        <v>4034</v>
      </c>
      <c r="E13895" t="s">
        <v>8691</v>
      </c>
      <c r="F13895" t="s">
        <v>3621</v>
      </c>
      <c r="G13895">
        <v>213265571</v>
      </c>
      <c r="I13895" t="s">
        <v>3622</v>
      </c>
      <c r="J13895" t="s">
        <v>8094</v>
      </c>
      <c r="K13895" t="s">
        <v>3624</v>
      </c>
      <c r="L13895" t="s">
        <v>13665</v>
      </c>
      <c r="M13895">
        <v>8.3000000000000007</v>
      </c>
      <c r="N13895">
        <v>16.5</v>
      </c>
      <c r="O13895">
        <v>10.7</v>
      </c>
      <c r="P13895">
        <v>8.3000000000000007</v>
      </c>
      <c r="Q13895">
        <v>16.8</v>
      </c>
      <c r="R13895">
        <v>10.7</v>
      </c>
      <c r="S13895" t="b">
        <v>0</v>
      </c>
      <c r="T13895" t="b">
        <v>0</v>
      </c>
      <c r="U13895" t="b">
        <v>0</v>
      </c>
      <c r="V13895">
        <v>48000</v>
      </c>
      <c r="W13895">
        <v>35000</v>
      </c>
      <c r="X13895">
        <v>2.59</v>
      </c>
      <c r="Y13895">
        <v>46000</v>
      </c>
      <c r="Z13895">
        <v>2.3199999999999998</v>
      </c>
    </row>
    <row r="13896" spans="1:26">
      <c r="A13896">
        <v>213265583</v>
      </c>
      <c r="B13896" t="s">
        <v>13051</v>
      </c>
      <c r="C13896" t="s">
        <v>3597</v>
      </c>
      <c r="D13896" t="s">
        <v>4034</v>
      </c>
      <c r="E13896" t="s">
        <v>8691</v>
      </c>
      <c r="F13896" t="s">
        <v>3753</v>
      </c>
      <c r="G13896">
        <v>213265583</v>
      </c>
      <c r="I13896" t="s">
        <v>3601</v>
      </c>
      <c r="J13896" t="s">
        <v>8094</v>
      </c>
      <c r="K13896" t="s">
        <v>3624</v>
      </c>
      <c r="L13896" t="s">
        <v>13664</v>
      </c>
      <c r="M13896">
        <v>8.6999999999999993</v>
      </c>
      <c r="N13896">
        <v>16</v>
      </c>
      <c r="O13896">
        <v>11.1</v>
      </c>
      <c r="P13896">
        <v>8.1999999999999993</v>
      </c>
      <c r="Q13896">
        <v>14.3</v>
      </c>
      <c r="R13896">
        <v>10.3</v>
      </c>
      <c r="S13896" t="b">
        <v>0</v>
      </c>
      <c r="T13896" t="b">
        <v>0</v>
      </c>
      <c r="U13896" t="b">
        <v>0</v>
      </c>
      <c r="V13896">
        <v>48000</v>
      </c>
      <c r="W13896">
        <v>39500</v>
      </c>
      <c r="X13896">
        <v>2.39</v>
      </c>
      <c r="Y13896">
        <v>51000</v>
      </c>
      <c r="Z13896">
        <v>2.33</v>
      </c>
    </row>
    <row r="13897" spans="1:26">
      <c r="A13897">
        <v>213265566</v>
      </c>
      <c r="B13897" t="s">
        <v>13051</v>
      </c>
      <c r="C13897" t="s">
        <v>3597</v>
      </c>
      <c r="D13897" t="s">
        <v>4034</v>
      </c>
      <c r="E13897" t="s">
        <v>8691</v>
      </c>
      <c r="F13897" t="s">
        <v>3621</v>
      </c>
      <c r="G13897">
        <v>213265566</v>
      </c>
      <c r="I13897" t="s">
        <v>3622</v>
      </c>
      <c r="J13897" t="s">
        <v>7998</v>
      </c>
      <c r="K13897" t="s">
        <v>3624</v>
      </c>
      <c r="L13897" t="s">
        <v>13663</v>
      </c>
      <c r="M13897">
        <v>12.5</v>
      </c>
      <c r="N13897">
        <v>20.7</v>
      </c>
      <c r="O13897">
        <v>10.5</v>
      </c>
      <c r="P13897">
        <v>12.5</v>
      </c>
      <c r="Q13897">
        <v>21.5</v>
      </c>
      <c r="R13897">
        <v>9.6999999999999993</v>
      </c>
      <c r="S13897" t="b">
        <v>0</v>
      </c>
      <c r="T13897" t="b">
        <v>0</v>
      </c>
      <c r="U13897" t="b">
        <v>1</v>
      </c>
      <c r="V13897">
        <v>24000</v>
      </c>
      <c r="W13897">
        <v>19000</v>
      </c>
      <c r="X13897">
        <v>2.6</v>
      </c>
      <c r="Y13897">
        <v>20800</v>
      </c>
      <c r="Z13897">
        <v>2.36</v>
      </c>
    </row>
    <row r="13898" spans="1:26">
      <c r="A13898">
        <v>213265567</v>
      </c>
      <c r="B13898" t="s">
        <v>13051</v>
      </c>
      <c r="C13898" t="s">
        <v>3597</v>
      </c>
      <c r="D13898" t="s">
        <v>4034</v>
      </c>
      <c r="E13898" t="s">
        <v>8691</v>
      </c>
      <c r="F13898" t="s">
        <v>3621</v>
      </c>
      <c r="G13898">
        <v>213265567</v>
      </c>
      <c r="I13898" t="s">
        <v>3622</v>
      </c>
      <c r="J13898" t="s">
        <v>6077</v>
      </c>
      <c r="K13898" t="s">
        <v>3624</v>
      </c>
      <c r="L13898" t="s">
        <v>13663</v>
      </c>
      <c r="M13898">
        <v>11</v>
      </c>
      <c r="N13898">
        <v>20.2</v>
      </c>
      <c r="O13898">
        <v>11.6</v>
      </c>
      <c r="P13898">
        <v>11</v>
      </c>
      <c r="Q13898">
        <v>20.5</v>
      </c>
      <c r="R13898">
        <v>11.5</v>
      </c>
      <c r="S13898" t="b">
        <v>0</v>
      </c>
      <c r="T13898" t="b">
        <v>0</v>
      </c>
      <c r="U13898" t="b">
        <v>1</v>
      </c>
      <c r="V13898">
        <v>24000</v>
      </c>
      <c r="W13898">
        <v>21000</v>
      </c>
      <c r="X13898">
        <v>2.64</v>
      </c>
      <c r="Y13898">
        <v>24000</v>
      </c>
      <c r="Z13898">
        <v>2.17</v>
      </c>
    </row>
    <row r="13899" spans="1:26">
      <c r="A13899">
        <v>213265586</v>
      </c>
      <c r="B13899" t="s">
        <v>13051</v>
      </c>
      <c r="C13899" t="s">
        <v>3597</v>
      </c>
      <c r="D13899" t="s">
        <v>4034</v>
      </c>
      <c r="E13899" t="s">
        <v>8691</v>
      </c>
      <c r="F13899" t="s">
        <v>3787</v>
      </c>
      <c r="G13899">
        <v>213265586</v>
      </c>
      <c r="I13899" t="s">
        <v>3622</v>
      </c>
      <c r="J13899" t="s">
        <v>8133</v>
      </c>
      <c r="K13899" t="s">
        <v>3624</v>
      </c>
      <c r="L13899" t="s">
        <v>13662</v>
      </c>
      <c r="M13899">
        <v>12.5</v>
      </c>
      <c r="N13899">
        <v>21.5</v>
      </c>
      <c r="O13899">
        <v>10.5</v>
      </c>
      <c r="P13899">
        <v>12.5</v>
      </c>
      <c r="Q13899">
        <v>23</v>
      </c>
      <c r="R13899">
        <v>10</v>
      </c>
      <c r="S13899" t="b">
        <v>0</v>
      </c>
      <c r="T13899" t="b">
        <v>0</v>
      </c>
      <c r="U13899" t="b">
        <v>1</v>
      </c>
      <c r="V13899">
        <v>18000</v>
      </c>
      <c r="W13899">
        <v>12800</v>
      </c>
      <c r="X13899">
        <v>2.52</v>
      </c>
      <c r="Y13899">
        <v>14200</v>
      </c>
      <c r="Z13899">
        <v>2.29</v>
      </c>
    </row>
    <row r="13900" spans="1:26">
      <c r="A13900">
        <v>213265564</v>
      </c>
      <c r="B13900" t="s">
        <v>13051</v>
      </c>
      <c r="C13900" t="s">
        <v>3597</v>
      </c>
      <c r="D13900" t="s">
        <v>4034</v>
      </c>
      <c r="E13900" t="s">
        <v>8691</v>
      </c>
      <c r="F13900" t="s">
        <v>3849</v>
      </c>
      <c r="G13900">
        <v>213265564</v>
      </c>
      <c r="I13900" t="s">
        <v>3622</v>
      </c>
      <c r="J13900" t="s">
        <v>8133</v>
      </c>
      <c r="K13900" t="s">
        <v>3624</v>
      </c>
      <c r="L13900" t="s">
        <v>13661</v>
      </c>
      <c r="M13900">
        <v>12.5</v>
      </c>
      <c r="N13900">
        <v>20.5</v>
      </c>
      <c r="O13900">
        <v>11</v>
      </c>
      <c r="P13900">
        <v>12.5</v>
      </c>
      <c r="Q13900">
        <v>20.5</v>
      </c>
      <c r="R13900">
        <v>10.5</v>
      </c>
      <c r="S13900" t="b">
        <v>0</v>
      </c>
      <c r="T13900" t="b">
        <v>0</v>
      </c>
      <c r="U13900" t="b">
        <v>1</v>
      </c>
      <c r="V13900">
        <v>16000</v>
      </c>
      <c r="W13900">
        <v>12000</v>
      </c>
      <c r="X13900">
        <v>2.5099999999999998</v>
      </c>
      <c r="Y13900">
        <v>13600</v>
      </c>
      <c r="Z13900">
        <v>2.2400000000000002</v>
      </c>
    </row>
    <row r="13901" spans="1:26">
      <c r="A13901">
        <v>213265576</v>
      </c>
      <c r="B13901" t="s">
        <v>13051</v>
      </c>
      <c r="C13901" t="s">
        <v>3597</v>
      </c>
      <c r="D13901" t="s">
        <v>4034</v>
      </c>
      <c r="E13901" t="s">
        <v>8691</v>
      </c>
      <c r="F13901" t="s">
        <v>3753</v>
      </c>
      <c r="G13901">
        <v>213265576</v>
      </c>
      <c r="I13901" t="s">
        <v>3601</v>
      </c>
      <c r="J13901" t="s">
        <v>8133</v>
      </c>
      <c r="K13901" t="s">
        <v>3624</v>
      </c>
      <c r="L13901" t="s">
        <v>13660</v>
      </c>
      <c r="M13901">
        <v>12.5</v>
      </c>
      <c r="N13901">
        <v>20.5</v>
      </c>
      <c r="O13901">
        <v>11</v>
      </c>
      <c r="P13901">
        <v>12.5</v>
      </c>
      <c r="Q13901">
        <v>20</v>
      </c>
      <c r="R13901">
        <v>10.6</v>
      </c>
      <c r="S13901" t="b">
        <v>0</v>
      </c>
      <c r="T13901" t="b">
        <v>0</v>
      </c>
      <c r="U13901" t="b">
        <v>1</v>
      </c>
      <c r="V13901">
        <v>17000</v>
      </c>
      <c r="W13901">
        <v>12600</v>
      </c>
      <c r="X13901">
        <v>2.66</v>
      </c>
      <c r="Y13901">
        <v>14100</v>
      </c>
      <c r="Z13901">
        <v>2.4</v>
      </c>
    </row>
    <row r="13902" spans="1:26">
      <c r="A13902">
        <v>213265594</v>
      </c>
      <c r="B13902" t="s">
        <v>13051</v>
      </c>
      <c r="C13902" t="s">
        <v>3597</v>
      </c>
      <c r="D13902" t="s">
        <v>4034</v>
      </c>
      <c r="E13902" t="s">
        <v>8691</v>
      </c>
      <c r="F13902" t="s">
        <v>3787</v>
      </c>
      <c r="G13902">
        <v>213265594</v>
      </c>
      <c r="I13902" t="s">
        <v>3622</v>
      </c>
      <c r="J13902" t="s">
        <v>8139</v>
      </c>
      <c r="K13902" t="s">
        <v>3624</v>
      </c>
      <c r="L13902" t="s">
        <v>13655</v>
      </c>
      <c r="M13902">
        <v>9.8000000000000007</v>
      </c>
      <c r="N13902">
        <v>18.7</v>
      </c>
      <c r="O13902">
        <v>10.5</v>
      </c>
      <c r="P13902">
        <v>9.8000000000000007</v>
      </c>
      <c r="Q13902">
        <v>19.8</v>
      </c>
      <c r="R13902">
        <v>9</v>
      </c>
      <c r="S13902" t="b">
        <v>0</v>
      </c>
      <c r="T13902" t="b">
        <v>0</v>
      </c>
      <c r="U13902" t="b">
        <v>0</v>
      </c>
      <c r="V13902">
        <v>54000</v>
      </c>
      <c r="W13902">
        <v>35000</v>
      </c>
      <c r="X13902">
        <v>2.34</v>
      </c>
      <c r="Y13902">
        <v>35200</v>
      </c>
      <c r="Z13902">
        <v>1.98</v>
      </c>
    </row>
    <row r="13903" spans="1:26">
      <c r="A13903">
        <v>213265584</v>
      </c>
      <c r="B13903" t="s">
        <v>13051</v>
      </c>
      <c r="C13903" t="s">
        <v>3597</v>
      </c>
      <c r="D13903" t="s">
        <v>4034</v>
      </c>
      <c r="E13903" t="s">
        <v>8691</v>
      </c>
      <c r="F13903" t="s">
        <v>3753</v>
      </c>
      <c r="G13903">
        <v>213265584</v>
      </c>
      <c r="I13903" t="s">
        <v>3601</v>
      </c>
      <c r="J13903" t="s">
        <v>8139</v>
      </c>
      <c r="K13903" t="s">
        <v>3624</v>
      </c>
      <c r="L13903" t="s">
        <v>13654</v>
      </c>
      <c r="M13903">
        <v>10.6</v>
      </c>
      <c r="N13903">
        <v>19.2</v>
      </c>
      <c r="O13903">
        <v>10.199999999999999</v>
      </c>
      <c r="P13903">
        <v>10.3</v>
      </c>
      <c r="Q13903">
        <v>17</v>
      </c>
      <c r="R13903">
        <v>8.4</v>
      </c>
      <c r="S13903" t="b">
        <v>0</v>
      </c>
      <c r="T13903" t="b">
        <v>0</v>
      </c>
      <c r="U13903" t="b">
        <v>0</v>
      </c>
      <c r="V13903">
        <v>59000</v>
      </c>
      <c r="W13903">
        <v>34400</v>
      </c>
      <c r="X13903">
        <v>2.37</v>
      </c>
      <c r="Y13903">
        <v>36000</v>
      </c>
      <c r="Z13903">
        <v>2.29</v>
      </c>
    </row>
    <row r="13904" spans="1:26">
      <c r="A13904">
        <v>213265601</v>
      </c>
      <c r="B13904" t="s">
        <v>13051</v>
      </c>
      <c r="C13904" t="s">
        <v>3597</v>
      </c>
      <c r="D13904" t="s">
        <v>4034</v>
      </c>
      <c r="E13904" t="s">
        <v>8691</v>
      </c>
      <c r="F13904" t="s">
        <v>3849</v>
      </c>
      <c r="G13904">
        <v>213265601</v>
      </c>
      <c r="I13904" t="s">
        <v>3622</v>
      </c>
      <c r="J13904" t="s">
        <v>8133</v>
      </c>
      <c r="K13904" t="s">
        <v>3624</v>
      </c>
      <c r="L13904" t="s">
        <v>13656</v>
      </c>
      <c r="M13904">
        <v>12.5</v>
      </c>
      <c r="N13904">
        <v>21.2</v>
      </c>
      <c r="O13904">
        <v>12</v>
      </c>
      <c r="P13904">
        <v>12.5</v>
      </c>
      <c r="Q13904">
        <v>21.8</v>
      </c>
      <c r="R13904">
        <v>10.7</v>
      </c>
      <c r="S13904" t="b">
        <v>0</v>
      </c>
      <c r="T13904" t="b">
        <v>0</v>
      </c>
      <c r="U13904" t="b">
        <v>1</v>
      </c>
      <c r="V13904">
        <v>18000</v>
      </c>
      <c r="W13904">
        <v>12200</v>
      </c>
      <c r="X13904">
        <v>2.79</v>
      </c>
      <c r="Y13904">
        <v>15500</v>
      </c>
      <c r="Z13904">
        <v>2.4</v>
      </c>
    </row>
    <row r="13905" spans="1:26">
      <c r="A13905">
        <v>213265597</v>
      </c>
      <c r="B13905" t="s">
        <v>13051</v>
      </c>
      <c r="C13905" t="s">
        <v>3597</v>
      </c>
      <c r="D13905" t="s">
        <v>4034</v>
      </c>
      <c r="E13905" t="s">
        <v>8691</v>
      </c>
      <c r="F13905" t="s">
        <v>3849</v>
      </c>
      <c r="G13905">
        <v>213265597</v>
      </c>
      <c r="I13905" t="s">
        <v>3622</v>
      </c>
      <c r="J13905" t="s">
        <v>7992</v>
      </c>
      <c r="K13905" t="s">
        <v>3624</v>
      </c>
      <c r="L13905" t="s">
        <v>13659</v>
      </c>
      <c r="M13905">
        <v>13</v>
      </c>
      <c r="N13905">
        <v>22</v>
      </c>
      <c r="O13905">
        <v>13</v>
      </c>
      <c r="P13905">
        <v>13</v>
      </c>
      <c r="Q13905">
        <v>22.5</v>
      </c>
      <c r="R13905">
        <v>11.5</v>
      </c>
      <c r="S13905" t="b">
        <v>0</v>
      </c>
      <c r="T13905" t="b">
        <v>0</v>
      </c>
      <c r="U13905" t="b">
        <v>1</v>
      </c>
      <c r="V13905">
        <v>9000</v>
      </c>
      <c r="W13905">
        <v>8000</v>
      </c>
      <c r="X13905">
        <v>2.66</v>
      </c>
      <c r="Y13905">
        <v>10000</v>
      </c>
      <c r="Z13905">
        <v>2.4</v>
      </c>
    </row>
    <row r="13906" spans="1:26">
      <c r="A13906">
        <v>213265598</v>
      </c>
      <c r="B13906" t="s">
        <v>13051</v>
      </c>
      <c r="C13906" t="s">
        <v>3597</v>
      </c>
      <c r="D13906" t="s">
        <v>4034</v>
      </c>
      <c r="E13906" t="s">
        <v>8691</v>
      </c>
      <c r="F13906" t="s">
        <v>3849</v>
      </c>
      <c r="G13906">
        <v>213265598</v>
      </c>
      <c r="I13906" t="s">
        <v>3622</v>
      </c>
      <c r="J13906" t="s">
        <v>6079</v>
      </c>
      <c r="K13906" t="s">
        <v>3624</v>
      </c>
      <c r="L13906" t="s">
        <v>13659</v>
      </c>
      <c r="M13906">
        <v>13</v>
      </c>
      <c r="N13906">
        <v>23</v>
      </c>
      <c r="O13906">
        <v>13.6</v>
      </c>
      <c r="P13906">
        <v>13</v>
      </c>
      <c r="Q13906">
        <v>24</v>
      </c>
      <c r="R13906">
        <v>12.4</v>
      </c>
      <c r="S13906" t="b">
        <v>0</v>
      </c>
      <c r="T13906" t="b">
        <v>0</v>
      </c>
      <c r="U13906" t="b">
        <v>1</v>
      </c>
      <c r="V13906">
        <v>9000</v>
      </c>
      <c r="W13906">
        <v>9800</v>
      </c>
      <c r="X13906">
        <v>2.35</v>
      </c>
      <c r="Y13906">
        <v>11400</v>
      </c>
      <c r="Z13906">
        <v>1.83</v>
      </c>
    </row>
    <row r="13907" spans="1:26">
      <c r="A13907">
        <v>213265600</v>
      </c>
      <c r="B13907" t="s">
        <v>13051</v>
      </c>
      <c r="C13907" t="s">
        <v>3597</v>
      </c>
      <c r="D13907" t="s">
        <v>4034</v>
      </c>
      <c r="E13907" t="s">
        <v>8691</v>
      </c>
      <c r="F13907" t="s">
        <v>3849</v>
      </c>
      <c r="G13907">
        <v>213265600</v>
      </c>
      <c r="I13907" t="s">
        <v>3622</v>
      </c>
      <c r="J13907" t="s">
        <v>6081</v>
      </c>
      <c r="K13907" t="s">
        <v>3624</v>
      </c>
      <c r="L13907" t="s">
        <v>13658</v>
      </c>
      <c r="M13907">
        <v>13</v>
      </c>
      <c r="N13907">
        <v>22</v>
      </c>
      <c r="O13907">
        <v>11.3</v>
      </c>
      <c r="P13907">
        <v>13</v>
      </c>
      <c r="Q13907">
        <v>23</v>
      </c>
      <c r="R13907">
        <v>10</v>
      </c>
      <c r="S13907" t="b">
        <v>0</v>
      </c>
      <c r="T13907" t="b">
        <v>0</v>
      </c>
      <c r="U13907" t="b">
        <v>1</v>
      </c>
      <c r="V13907">
        <v>12000</v>
      </c>
      <c r="W13907">
        <v>9500</v>
      </c>
      <c r="X13907">
        <v>2.4900000000000002</v>
      </c>
      <c r="Y13907">
        <v>11500</v>
      </c>
      <c r="Z13907">
        <v>2.0699999999999998</v>
      </c>
    </row>
    <row r="13908" spans="1:26">
      <c r="A13908">
        <v>213265599</v>
      </c>
      <c r="B13908" t="s">
        <v>13051</v>
      </c>
      <c r="C13908" t="s">
        <v>3597</v>
      </c>
      <c r="D13908" t="s">
        <v>4034</v>
      </c>
      <c r="E13908" t="s">
        <v>8691</v>
      </c>
      <c r="F13908" t="s">
        <v>3849</v>
      </c>
      <c r="G13908">
        <v>213265599</v>
      </c>
      <c r="I13908" t="s">
        <v>3622</v>
      </c>
      <c r="J13908" t="s">
        <v>7996</v>
      </c>
      <c r="K13908" t="s">
        <v>3624</v>
      </c>
      <c r="L13908" t="s">
        <v>13658</v>
      </c>
      <c r="M13908">
        <v>12.6</v>
      </c>
      <c r="N13908">
        <v>21.2</v>
      </c>
      <c r="O13908">
        <v>10.8</v>
      </c>
      <c r="P13908">
        <v>12.6</v>
      </c>
      <c r="Q13908">
        <v>22</v>
      </c>
      <c r="R13908">
        <v>9.8000000000000007</v>
      </c>
      <c r="S13908" t="b">
        <v>0</v>
      </c>
      <c r="T13908" t="b">
        <v>0</v>
      </c>
      <c r="U13908" t="b">
        <v>1</v>
      </c>
      <c r="V13908">
        <v>12000</v>
      </c>
      <c r="W13908">
        <v>7700</v>
      </c>
      <c r="X13908">
        <v>2</v>
      </c>
      <c r="Y13908">
        <v>9000</v>
      </c>
      <c r="Z13908">
        <v>2.42</v>
      </c>
    </row>
    <row r="13909" spans="1:26">
      <c r="A13909">
        <v>213265596</v>
      </c>
      <c r="B13909" t="s">
        <v>13051</v>
      </c>
      <c r="C13909" t="s">
        <v>3597</v>
      </c>
      <c r="D13909" t="s">
        <v>4034</v>
      </c>
      <c r="E13909" t="s">
        <v>8691</v>
      </c>
      <c r="F13909" t="s">
        <v>3849</v>
      </c>
      <c r="G13909">
        <v>213265596</v>
      </c>
      <c r="I13909" t="s">
        <v>3622</v>
      </c>
      <c r="J13909" t="s">
        <v>8070</v>
      </c>
      <c r="K13909" t="s">
        <v>3624</v>
      </c>
      <c r="L13909" t="s">
        <v>13657</v>
      </c>
      <c r="M13909">
        <v>14.5</v>
      </c>
      <c r="N13909">
        <v>22</v>
      </c>
      <c r="O13909">
        <v>10.6</v>
      </c>
      <c r="P13909">
        <v>14.5</v>
      </c>
      <c r="Q13909">
        <v>22</v>
      </c>
      <c r="R13909">
        <v>10.8</v>
      </c>
      <c r="S13909" t="b">
        <v>0</v>
      </c>
      <c r="T13909" t="b">
        <v>0</v>
      </c>
      <c r="U13909" t="b">
        <v>1</v>
      </c>
      <c r="V13909">
        <v>6500</v>
      </c>
      <c r="W13909">
        <v>5700</v>
      </c>
      <c r="X13909">
        <v>2.61</v>
      </c>
      <c r="Y13909">
        <v>10000</v>
      </c>
      <c r="Z13909">
        <v>2.4</v>
      </c>
    </row>
    <row r="13910" spans="1:26">
      <c r="A13910">
        <v>213265602</v>
      </c>
      <c r="B13910" t="s">
        <v>13051</v>
      </c>
      <c r="C13910" t="s">
        <v>3597</v>
      </c>
      <c r="D13910" t="s">
        <v>4034</v>
      </c>
      <c r="E13910" t="s">
        <v>8691</v>
      </c>
      <c r="F13910" t="s">
        <v>3849</v>
      </c>
      <c r="G13910">
        <v>213265602</v>
      </c>
      <c r="I13910" t="s">
        <v>3622</v>
      </c>
      <c r="J13910" t="s">
        <v>6075</v>
      </c>
      <c r="K13910" t="s">
        <v>3624</v>
      </c>
      <c r="L13910" t="s">
        <v>13656</v>
      </c>
      <c r="M13910">
        <v>12.5</v>
      </c>
      <c r="N13910">
        <v>19.8</v>
      </c>
      <c r="O13910">
        <v>11.8</v>
      </c>
      <c r="P13910">
        <v>12.5</v>
      </c>
      <c r="Q13910">
        <v>19.8</v>
      </c>
      <c r="R13910">
        <v>11.2</v>
      </c>
      <c r="S13910" t="b">
        <v>0</v>
      </c>
      <c r="T13910" t="b">
        <v>0</v>
      </c>
      <c r="U13910" t="b">
        <v>1</v>
      </c>
      <c r="V13910">
        <v>16700</v>
      </c>
      <c r="W13910">
        <v>14500</v>
      </c>
      <c r="X13910">
        <v>2.4</v>
      </c>
      <c r="Y13910">
        <v>18800</v>
      </c>
      <c r="Z13910">
        <v>2.04</v>
      </c>
    </row>
    <row r="13911" spans="1:26">
      <c r="A13911">
        <v>213265595</v>
      </c>
      <c r="B13911" t="s">
        <v>13051</v>
      </c>
      <c r="C13911" t="s">
        <v>3597</v>
      </c>
      <c r="D13911" t="s">
        <v>4034</v>
      </c>
      <c r="E13911" t="s">
        <v>8691</v>
      </c>
      <c r="F13911" t="s">
        <v>3787</v>
      </c>
      <c r="G13911">
        <v>213265595</v>
      </c>
      <c r="I13911" t="s">
        <v>3622</v>
      </c>
      <c r="J13911" t="s">
        <v>8796</v>
      </c>
      <c r="K13911" t="s">
        <v>3624</v>
      </c>
      <c r="L13911" t="s">
        <v>13655</v>
      </c>
      <c r="M13911">
        <v>9</v>
      </c>
      <c r="N13911">
        <v>16.8</v>
      </c>
      <c r="O13911">
        <v>11.3</v>
      </c>
      <c r="P13911">
        <v>9</v>
      </c>
      <c r="Q13911">
        <v>17.3</v>
      </c>
      <c r="R13911">
        <v>10.199999999999999</v>
      </c>
      <c r="S13911" t="b">
        <v>0</v>
      </c>
      <c r="T13911" t="b">
        <v>0</v>
      </c>
      <c r="U13911" t="b">
        <v>1</v>
      </c>
      <c r="V13911">
        <v>55000</v>
      </c>
      <c r="W13911">
        <v>40000</v>
      </c>
      <c r="X13911">
        <v>2.58</v>
      </c>
      <c r="Y13911">
        <v>58600</v>
      </c>
      <c r="Z13911">
        <v>2.35</v>
      </c>
    </row>
    <row r="13912" spans="1:26">
      <c r="A13912">
        <v>213265585</v>
      </c>
      <c r="B13912" t="s">
        <v>13051</v>
      </c>
      <c r="C13912" t="s">
        <v>3597</v>
      </c>
      <c r="D13912" t="s">
        <v>4034</v>
      </c>
      <c r="E13912" t="s">
        <v>8691</v>
      </c>
      <c r="F13912" t="s">
        <v>3753</v>
      </c>
      <c r="G13912">
        <v>213265585</v>
      </c>
      <c r="I13912" t="s">
        <v>3601</v>
      </c>
      <c r="J13912" t="s">
        <v>8796</v>
      </c>
      <c r="K13912" t="s">
        <v>3624</v>
      </c>
      <c r="L13912" t="s">
        <v>13654</v>
      </c>
      <c r="M13912">
        <v>9.4</v>
      </c>
      <c r="N13912">
        <v>18</v>
      </c>
      <c r="O13912">
        <v>11</v>
      </c>
      <c r="P13912">
        <v>9.4</v>
      </c>
      <c r="Q13912">
        <v>15.8</v>
      </c>
      <c r="R13912">
        <v>9.5</v>
      </c>
      <c r="S13912" t="b">
        <v>0</v>
      </c>
      <c r="T13912" t="b">
        <v>0</v>
      </c>
      <c r="U13912" t="b">
        <v>0</v>
      </c>
      <c r="V13912">
        <v>55000</v>
      </c>
      <c r="W13912">
        <v>40000</v>
      </c>
      <c r="X13912">
        <v>2.46</v>
      </c>
      <c r="Y13912">
        <v>54000</v>
      </c>
      <c r="Z13912">
        <v>2.2000000000000002</v>
      </c>
    </row>
    <row r="13913" spans="1:26">
      <c r="A13913">
        <v>213363377</v>
      </c>
      <c r="B13913" t="s">
        <v>13051</v>
      </c>
      <c r="C13913" t="s">
        <v>3597</v>
      </c>
      <c r="D13913" t="s">
        <v>4034</v>
      </c>
      <c r="E13913" t="s">
        <v>5413</v>
      </c>
      <c r="F13913" t="s">
        <v>3718</v>
      </c>
      <c r="G13913">
        <v>213363377</v>
      </c>
      <c r="I13913" t="s">
        <v>3711</v>
      </c>
      <c r="J13913" t="s">
        <v>13127</v>
      </c>
      <c r="K13913" t="s">
        <v>3688</v>
      </c>
      <c r="P13913">
        <v>12</v>
      </c>
      <c r="Q13913">
        <v>19.399999999999999</v>
      </c>
      <c r="R13913">
        <v>10</v>
      </c>
      <c r="S13913" t="b">
        <v>0</v>
      </c>
      <c r="T13913" t="b">
        <v>0</v>
      </c>
      <c r="U13913" t="b">
        <v>1</v>
      </c>
      <c r="V13913">
        <v>36000</v>
      </c>
      <c r="W13913">
        <v>30000</v>
      </c>
      <c r="X13913">
        <v>2.2000000000000002</v>
      </c>
      <c r="Y13913">
        <v>36000</v>
      </c>
      <c r="Z13913">
        <v>2.2000000000000002</v>
      </c>
    </row>
    <row r="13914" spans="1:26">
      <c r="A13914">
        <v>213363378</v>
      </c>
      <c r="B13914" t="s">
        <v>13051</v>
      </c>
      <c r="C13914" t="s">
        <v>3597</v>
      </c>
      <c r="D13914" t="s">
        <v>4034</v>
      </c>
      <c r="E13914" t="s">
        <v>5413</v>
      </c>
      <c r="F13914" t="s">
        <v>3710</v>
      </c>
      <c r="G13914">
        <v>213363378</v>
      </c>
      <c r="I13914" t="s">
        <v>3711</v>
      </c>
      <c r="J13914" t="s">
        <v>13127</v>
      </c>
      <c r="K13914" t="s">
        <v>3725</v>
      </c>
      <c r="P13914">
        <v>12</v>
      </c>
      <c r="Q13914">
        <v>20.2</v>
      </c>
      <c r="R13914">
        <v>10.45</v>
      </c>
      <c r="S13914" t="b">
        <v>0</v>
      </c>
      <c r="T13914" t="b">
        <v>0</v>
      </c>
      <c r="U13914" t="b">
        <v>1</v>
      </c>
      <c r="V13914">
        <v>36000</v>
      </c>
      <c r="W13914">
        <v>28600</v>
      </c>
      <c r="X13914">
        <v>2.35</v>
      </c>
      <c r="Y13914">
        <v>36500</v>
      </c>
      <c r="Z13914">
        <v>2.25</v>
      </c>
    </row>
    <row r="13915" spans="1:26">
      <c r="A13915">
        <v>213279891</v>
      </c>
      <c r="B13915" t="s">
        <v>13051</v>
      </c>
      <c r="C13915" t="s">
        <v>3597</v>
      </c>
      <c r="D13915" t="s">
        <v>4034</v>
      </c>
      <c r="E13915" t="s">
        <v>11392</v>
      </c>
      <c r="F13915" t="s">
        <v>3849</v>
      </c>
      <c r="G13915">
        <v>213279891</v>
      </c>
      <c r="I13915" t="s">
        <v>3622</v>
      </c>
      <c r="J13915" t="s">
        <v>13292</v>
      </c>
      <c r="K13915" t="s">
        <v>3624</v>
      </c>
      <c r="L13915" t="s">
        <v>13292</v>
      </c>
      <c r="M13915">
        <v>13</v>
      </c>
      <c r="N13915">
        <v>20</v>
      </c>
      <c r="O13915">
        <v>10.5</v>
      </c>
      <c r="P13915">
        <v>13</v>
      </c>
      <c r="Q13915">
        <v>20</v>
      </c>
      <c r="R13915">
        <v>10</v>
      </c>
      <c r="S13915" t="b">
        <v>0</v>
      </c>
      <c r="T13915" t="b">
        <v>0</v>
      </c>
      <c r="U13915" t="b">
        <v>1</v>
      </c>
      <c r="V13915">
        <v>9000</v>
      </c>
      <c r="W13915">
        <v>7500</v>
      </c>
      <c r="X13915">
        <v>2.44</v>
      </c>
      <c r="Y13915">
        <v>9400</v>
      </c>
      <c r="Z13915">
        <v>2.19</v>
      </c>
    </row>
    <row r="13916" spans="1:26">
      <c r="A13916">
        <v>213279892</v>
      </c>
      <c r="B13916" t="s">
        <v>13051</v>
      </c>
      <c r="C13916" t="s">
        <v>3597</v>
      </c>
      <c r="D13916" t="s">
        <v>4034</v>
      </c>
      <c r="E13916" t="s">
        <v>11392</v>
      </c>
      <c r="F13916" t="s">
        <v>3849</v>
      </c>
      <c r="G13916">
        <v>213279892</v>
      </c>
      <c r="I13916" t="s">
        <v>3622</v>
      </c>
      <c r="J13916" t="s">
        <v>13291</v>
      </c>
      <c r="K13916" t="s">
        <v>3624</v>
      </c>
      <c r="L13916" t="s">
        <v>13291</v>
      </c>
      <c r="M13916">
        <v>14</v>
      </c>
      <c r="N13916">
        <v>22</v>
      </c>
      <c r="O13916">
        <v>10.6</v>
      </c>
      <c r="P13916">
        <v>14</v>
      </c>
      <c r="Q13916">
        <v>22.7</v>
      </c>
      <c r="R13916">
        <v>10</v>
      </c>
      <c r="S13916" t="b">
        <v>0</v>
      </c>
      <c r="T13916" t="b">
        <v>0</v>
      </c>
      <c r="U13916" t="b">
        <v>1</v>
      </c>
      <c r="V13916">
        <v>12000</v>
      </c>
      <c r="W13916">
        <v>8900</v>
      </c>
      <c r="X13916">
        <v>2.75</v>
      </c>
      <c r="Y13916">
        <v>9300</v>
      </c>
      <c r="Z13916">
        <v>2.39</v>
      </c>
    </row>
    <row r="13917" spans="1:26">
      <c r="A13917">
        <v>213279887</v>
      </c>
      <c r="B13917" t="s">
        <v>13051</v>
      </c>
      <c r="C13917" t="s">
        <v>3597</v>
      </c>
      <c r="D13917" t="s">
        <v>4034</v>
      </c>
      <c r="E13917" t="s">
        <v>11392</v>
      </c>
      <c r="F13917" t="s">
        <v>3787</v>
      </c>
      <c r="G13917">
        <v>213279887</v>
      </c>
      <c r="I13917" t="s">
        <v>3622</v>
      </c>
      <c r="J13917" t="s">
        <v>13290</v>
      </c>
      <c r="K13917" t="s">
        <v>3624</v>
      </c>
      <c r="L13917" t="s">
        <v>13290</v>
      </c>
      <c r="M13917">
        <v>12.5</v>
      </c>
      <c r="N13917">
        <v>20</v>
      </c>
      <c r="O13917">
        <v>11.2</v>
      </c>
      <c r="P13917">
        <v>12.5</v>
      </c>
      <c r="Q13917">
        <v>21.2</v>
      </c>
      <c r="R13917">
        <v>10.3</v>
      </c>
      <c r="S13917" t="b">
        <v>0</v>
      </c>
      <c r="T13917" t="b">
        <v>0</v>
      </c>
      <c r="U13917" t="b">
        <v>1</v>
      </c>
      <c r="V13917">
        <v>24000</v>
      </c>
      <c r="W13917">
        <v>16000</v>
      </c>
      <c r="X13917">
        <v>2.2999999999999998</v>
      </c>
      <c r="Y13917">
        <v>17600</v>
      </c>
      <c r="Z13917">
        <v>2.16</v>
      </c>
    </row>
    <row r="13918" spans="1:26">
      <c r="A13918">
        <v>213304199</v>
      </c>
      <c r="B13918" t="s">
        <v>13051</v>
      </c>
      <c r="C13918" t="s">
        <v>3597</v>
      </c>
      <c r="D13918" t="s">
        <v>4034</v>
      </c>
      <c r="E13918" t="s">
        <v>13087</v>
      </c>
      <c r="F13918" t="s">
        <v>3753</v>
      </c>
      <c r="G13918">
        <v>213304199</v>
      </c>
      <c r="I13918" t="s">
        <v>3601</v>
      </c>
      <c r="J13918" t="s">
        <v>13289</v>
      </c>
      <c r="K13918" t="s">
        <v>3624</v>
      </c>
      <c r="L13918" t="s">
        <v>13653</v>
      </c>
      <c r="M13918">
        <v>13.5</v>
      </c>
      <c r="N13918">
        <v>21</v>
      </c>
      <c r="O13918">
        <v>11.5</v>
      </c>
      <c r="P13918">
        <v>12.5</v>
      </c>
      <c r="Q13918">
        <v>19.2</v>
      </c>
      <c r="R13918">
        <v>10.199999999999999</v>
      </c>
      <c r="S13918" t="b">
        <v>0</v>
      </c>
      <c r="T13918" t="b">
        <v>0</v>
      </c>
      <c r="U13918" t="b">
        <v>1</v>
      </c>
      <c r="V13918">
        <v>9000</v>
      </c>
      <c r="W13918">
        <v>7700</v>
      </c>
      <c r="X13918">
        <v>2.59</v>
      </c>
      <c r="Y13918">
        <v>10200</v>
      </c>
      <c r="Z13918">
        <v>2.41</v>
      </c>
    </row>
    <row r="13919" spans="1:26">
      <c r="A13919">
        <v>213304200</v>
      </c>
      <c r="B13919" t="s">
        <v>13051</v>
      </c>
      <c r="C13919" t="s">
        <v>3597</v>
      </c>
      <c r="D13919" t="s">
        <v>4034</v>
      </c>
      <c r="E13919" t="s">
        <v>13087</v>
      </c>
      <c r="F13919" t="s">
        <v>3753</v>
      </c>
      <c r="G13919">
        <v>213304200</v>
      </c>
      <c r="I13919" t="s">
        <v>3601</v>
      </c>
      <c r="J13919" t="s">
        <v>13288</v>
      </c>
      <c r="K13919" t="s">
        <v>3624</v>
      </c>
      <c r="L13919" t="s">
        <v>13652</v>
      </c>
      <c r="M13919">
        <v>12.5</v>
      </c>
      <c r="N13919">
        <v>21.5</v>
      </c>
      <c r="O13919">
        <v>11.5</v>
      </c>
      <c r="P13919">
        <v>11.7</v>
      </c>
      <c r="Q13919">
        <v>19</v>
      </c>
      <c r="R13919">
        <v>10.3</v>
      </c>
      <c r="S13919" t="b">
        <v>0</v>
      </c>
      <c r="T13919" t="b">
        <v>0</v>
      </c>
      <c r="U13919" t="b">
        <v>1</v>
      </c>
      <c r="V13919">
        <v>11500</v>
      </c>
      <c r="W13919">
        <v>9300</v>
      </c>
      <c r="X13919">
        <v>2.78</v>
      </c>
      <c r="Y13919">
        <v>10100</v>
      </c>
      <c r="Z13919">
        <v>2.39</v>
      </c>
    </row>
    <row r="13920" spans="1:26">
      <c r="A13920">
        <v>213304202</v>
      </c>
      <c r="B13920" t="s">
        <v>13051</v>
      </c>
      <c r="C13920" t="s">
        <v>3597</v>
      </c>
      <c r="D13920" t="s">
        <v>4034</v>
      </c>
      <c r="E13920" t="s">
        <v>13087</v>
      </c>
      <c r="F13920" t="s">
        <v>3753</v>
      </c>
      <c r="G13920">
        <v>213304202</v>
      </c>
      <c r="I13920" t="s">
        <v>3601</v>
      </c>
      <c r="J13920" t="s">
        <v>13287</v>
      </c>
      <c r="K13920" t="s">
        <v>3624</v>
      </c>
      <c r="L13920" t="s">
        <v>13651</v>
      </c>
      <c r="M13920">
        <v>12.6</v>
      </c>
      <c r="N13920">
        <v>21.5</v>
      </c>
      <c r="O13920">
        <v>11.2</v>
      </c>
      <c r="P13920">
        <v>12.5</v>
      </c>
      <c r="Q13920">
        <v>19</v>
      </c>
      <c r="R13920">
        <v>11.2</v>
      </c>
      <c r="S13920" t="b">
        <v>0</v>
      </c>
      <c r="T13920" t="b">
        <v>0</v>
      </c>
      <c r="U13920" t="b">
        <v>1</v>
      </c>
      <c r="V13920">
        <v>23000</v>
      </c>
      <c r="W13920">
        <v>20000</v>
      </c>
      <c r="X13920">
        <v>2.61</v>
      </c>
      <c r="Y13920">
        <v>22600</v>
      </c>
      <c r="Z13920">
        <v>2.41</v>
      </c>
    </row>
    <row r="13921" spans="1:26">
      <c r="A13921">
        <v>213304197</v>
      </c>
      <c r="B13921" t="s">
        <v>13051</v>
      </c>
      <c r="C13921" t="s">
        <v>3597</v>
      </c>
      <c r="D13921" t="s">
        <v>4034</v>
      </c>
      <c r="E13921" t="s">
        <v>13087</v>
      </c>
      <c r="F13921" t="s">
        <v>3621</v>
      </c>
      <c r="G13921">
        <v>213304197</v>
      </c>
      <c r="I13921" t="s">
        <v>3622</v>
      </c>
      <c r="J13921" t="s">
        <v>13272</v>
      </c>
      <c r="K13921" t="s">
        <v>3624</v>
      </c>
      <c r="L13921" t="s">
        <v>13650</v>
      </c>
      <c r="M13921">
        <v>13.5</v>
      </c>
      <c r="N13921">
        <v>24</v>
      </c>
      <c r="O13921">
        <v>11.6</v>
      </c>
      <c r="P13921">
        <v>13.5</v>
      </c>
      <c r="Q13921">
        <v>24</v>
      </c>
      <c r="R13921">
        <v>10.5</v>
      </c>
      <c r="S13921" t="b">
        <v>0</v>
      </c>
      <c r="T13921" t="b">
        <v>0</v>
      </c>
      <c r="U13921" t="b">
        <v>1</v>
      </c>
      <c r="V13921">
        <v>18000</v>
      </c>
      <c r="W13921">
        <v>14100</v>
      </c>
      <c r="X13921">
        <v>2.65</v>
      </c>
      <c r="Y13921">
        <v>16238</v>
      </c>
      <c r="Z13921">
        <v>2.4900000000000002</v>
      </c>
    </row>
    <row r="13922" spans="1:26">
      <c r="A13922">
        <v>213304196</v>
      </c>
      <c r="B13922" t="s">
        <v>13051</v>
      </c>
      <c r="C13922" t="s">
        <v>3597</v>
      </c>
      <c r="D13922" t="s">
        <v>4034</v>
      </c>
      <c r="E13922" t="s">
        <v>13087</v>
      </c>
      <c r="F13922" t="s">
        <v>3621</v>
      </c>
      <c r="G13922">
        <v>213304196</v>
      </c>
      <c r="I13922" t="s">
        <v>3622</v>
      </c>
      <c r="J13922" t="s">
        <v>13288</v>
      </c>
      <c r="K13922" t="s">
        <v>3624</v>
      </c>
      <c r="L13922" t="s">
        <v>13649</v>
      </c>
      <c r="M13922">
        <v>13</v>
      </c>
      <c r="N13922">
        <v>22.2</v>
      </c>
      <c r="O13922">
        <v>11</v>
      </c>
      <c r="P13922">
        <v>13</v>
      </c>
      <c r="Q13922">
        <v>23.1</v>
      </c>
      <c r="R13922">
        <v>10.8</v>
      </c>
      <c r="S13922" t="b">
        <v>0</v>
      </c>
      <c r="T13922" t="b">
        <v>0</v>
      </c>
      <c r="U13922" t="b">
        <v>1</v>
      </c>
      <c r="V13922">
        <v>12000</v>
      </c>
      <c r="W13922">
        <v>10000</v>
      </c>
      <c r="X13922">
        <v>2.69</v>
      </c>
      <c r="Y13922">
        <v>9843</v>
      </c>
      <c r="Z13922">
        <v>2.33</v>
      </c>
    </row>
    <row r="13923" spans="1:26">
      <c r="A13923">
        <v>213304198</v>
      </c>
      <c r="B13923" t="s">
        <v>13051</v>
      </c>
      <c r="C13923" t="s">
        <v>3597</v>
      </c>
      <c r="D13923" t="s">
        <v>4034</v>
      </c>
      <c r="E13923" t="s">
        <v>13087</v>
      </c>
      <c r="F13923" t="s">
        <v>3621</v>
      </c>
      <c r="G13923">
        <v>213304198</v>
      </c>
      <c r="I13923" t="s">
        <v>3622</v>
      </c>
      <c r="J13923" t="s">
        <v>13287</v>
      </c>
      <c r="K13923" t="s">
        <v>3624</v>
      </c>
      <c r="L13923" t="s">
        <v>13648</v>
      </c>
      <c r="M13923">
        <v>13</v>
      </c>
      <c r="N13923">
        <v>21</v>
      </c>
      <c r="O13923">
        <v>10</v>
      </c>
      <c r="P13923">
        <v>13</v>
      </c>
      <c r="Q13923">
        <v>21</v>
      </c>
      <c r="R13923">
        <v>8.5</v>
      </c>
      <c r="S13923" t="b">
        <v>0</v>
      </c>
      <c r="T13923" t="b">
        <v>0</v>
      </c>
      <c r="U13923" t="b">
        <v>0</v>
      </c>
      <c r="V13923">
        <v>24000</v>
      </c>
      <c r="W13923">
        <v>17400</v>
      </c>
      <c r="X13923">
        <v>2.2799999999999998</v>
      </c>
      <c r="Y13923">
        <v>23471</v>
      </c>
      <c r="Z13923">
        <v>2.29</v>
      </c>
    </row>
    <row r="13924" spans="1:26">
      <c r="A13924">
        <v>213386492</v>
      </c>
      <c r="B13924" t="s">
        <v>13051</v>
      </c>
      <c r="C13924" t="s">
        <v>3597</v>
      </c>
      <c r="D13924" t="s">
        <v>4034</v>
      </c>
      <c r="E13924" t="s">
        <v>10839</v>
      </c>
      <c r="F13924" t="s">
        <v>3621</v>
      </c>
      <c r="G13924">
        <v>213386492</v>
      </c>
      <c r="I13924" t="s">
        <v>3622</v>
      </c>
      <c r="J13924" t="s">
        <v>13286</v>
      </c>
      <c r="K13924" t="s">
        <v>3624</v>
      </c>
      <c r="L13924" t="s">
        <v>13647</v>
      </c>
      <c r="M13924">
        <v>12.5</v>
      </c>
      <c r="N13924">
        <v>21.5</v>
      </c>
      <c r="O13924">
        <v>10.3</v>
      </c>
      <c r="P13924">
        <v>12.5</v>
      </c>
      <c r="Q13924">
        <v>21.5</v>
      </c>
      <c r="R13924">
        <v>9.1</v>
      </c>
      <c r="S13924" t="b">
        <v>0</v>
      </c>
      <c r="T13924" t="b">
        <v>0</v>
      </c>
      <c r="U13924" t="b">
        <v>0</v>
      </c>
      <c r="V13924">
        <v>9000</v>
      </c>
      <c r="W13924">
        <v>6300</v>
      </c>
      <c r="X13924">
        <v>2.4</v>
      </c>
      <c r="Y13924">
        <v>7973</v>
      </c>
      <c r="Z13924">
        <v>1.88</v>
      </c>
    </row>
    <row r="13925" spans="1:26">
      <c r="A13925">
        <v>213386493</v>
      </c>
      <c r="B13925" t="s">
        <v>13051</v>
      </c>
      <c r="C13925" t="s">
        <v>3597</v>
      </c>
      <c r="D13925" t="s">
        <v>4034</v>
      </c>
      <c r="E13925" t="s">
        <v>10839</v>
      </c>
      <c r="F13925" t="s">
        <v>3621</v>
      </c>
      <c r="G13925">
        <v>213386493</v>
      </c>
      <c r="I13925" t="s">
        <v>3622</v>
      </c>
      <c r="J13925" t="s">
        <v>13285</v>
      </c>
      <c r="K13925" t="s">
        <v>3624</v>
      </c>
      <c r="L13925" t="s">
        <v>13646</v>
      </c>
      <c r="M13925">
        <v>10.3</v>
      </c>
      <c r="N13925">
        <v>20</v>
      </c>
      <c r="O13925">
        <v>10.8</v>
      </c>
      <c r="P13925">
        <v>10.3</v>
      </c>
      <c r="Q13925">
        <v>20.8</v>
      </c>
      <c r="R13925">
        <v>8.6999999999999993</v>
      </c>
      <c r="S13925" t="b">
        <v>0</v>
      </c>
      <c r="T13925" t="b">
        <v>0</v>
      </c>
      <c r="U13925" t="b">
        <v>0</v>
      </c>
      <c r="V13925">
        <v>12000</v>
      </c>
      <c r="W13925">
        <v>7800</v>
      </c>
      <c r="X13925">
        <v>2.31</v>
      </c>
      <c r="Y13925">
        <v>8200</v>
      </c>
      <c r="Z13925">
        <v>1.35</v>
      </c>
    </row>
    <row r="13926" spans="1:26">
      <c r="A13926">
        <v>213386494</v>
      </c>
      <c r="B13926" t="s">
        <v>13051</v>
      </c>
      <c r="C13926" t="s">
        <v>3597</v>
      </c>
      <c r="D13926" t="s">
        <v>4034</v>
      </c>
      <c r="E13926" t="s">
        <v>10839</v>
      </c>
      <c r="F13926" t="s">
        <v>3621</v>
      </c>
      <c r="G13926">
        <v>213386494</v>
      </c>
      <c r="I13926" t="s">
        <v>3622</v>
      </c>
      <c r="J13926" t="s">
        <v>13284</v>
      </c>
      <c r="K13926" t="s">
        <v>3624</v>
      </c>
      <c r="L13926" t="s">
        <v>13645</v>
      </c>
      <c r="M13926">
        <v>12.6</v>
      </c>
      <c r="N13926">
        <v>21.5</v>
      </c>
      <c r="O13926">
        <v>10</v>
      </c>
      <c r="P13926">
        <v>12.6</v>
      </c>
      <c r="Q13926">
        <v>21.7</v>
      </c>
      <c r="R13926">
        <v>9.4</v>
      </c>
      <c r="S13926" t="b">
        <v>0</v>
      </c>
      <c r="T13926" t="b">
        <v>0</v>
      </c>
      <c r="U13926" t="b">
        <v>0</v>
      </c>
      <c r="V13926">
        <v>9000</v>
      </c>
      <c r="W13926">
        <v>6000</v>
      </c>
      <c r="X13926">
        <v>2.5099999999999998</v>
      </c>
      <c r="Y13926">
        <v>8065</v>
      </c>
      <c r="Z13926">
        <v>2.17</v>
      </c>
    </row>
    <row r="13927" spans="1:26">
      <c r="A13927">
        <v>213386495</v>
      </c>
      <c r="B13927" t="s">
        <v>13051</v>
      </c>
      <c r="C13927" t="s">
        <v>3597</v>
      </c>
      <c r="D13927" t="s">
        <v>4034</v>
      </c>
      <c r="E13927" t="s">
        <v>10839</v>
      </c>
      <c r="F13927" t="s">
        <v>3621</v>
      </c>
      <c r="G13927">
        <v>213386495</v>
      </c>
      <c r="I13927" t="s">
        <v>3622</v>
      </c>
      <c r="J13927" t="s">
        <v>13283</v>
      </c>
      <c r="K13927" t="s">
        <v>3624</v>
      </c>
      <c r="L13927" t="s">
        <v>13644</v>
      </c>
      <c r="M13927">
        <v>10.8</v>
      </c>
      <c r="N13927">
        <v>20.5</v>
      </c>
      <c r="O13927">
        <v>10.7</v>
      </c>
      <c r="P13927">
        <v>10.8</v>
      </c>
      <c r="Q13927">
        <v>21.4</v>
      </c>
      <c r="R13927">
        <v>9.1999999999999993</v>
      </c>
      <c r="S13927" t="b">
        <v>0</v>
      </c>
      <c r="T13927" t="b">
        <v>0</v>
      </c>
      <c r="U13927" t="b">
        <v>0</v>
      </c>
      <c r="V13927">
        <v>12000</v>
      </c>
      <c r="W13927">
        <v>7000</v>
      </c>
      <c r="X13927">
        <v>2.5</v>
      </c>
      <c r="Y13927">
        <v>9300</v>
      </c>
      <c r="Z13927">
        <v>2</v>
      </c>
    </row>
    <row r="13928" spans="1:26">
      <c r="A13928">
        <v>213386496</v>
      </c>
      <c r="B13928" t="s">
        <v>13051</v>
      </c>
      <c r="C13928" t="s">
        <v>3597</v>
      </c>
      <c r="D13928" t="s">
        <v>4034</v>
      </c>
      <c r="E13928" t="s">
        <v>10839</v>
      </c>
      <c r="F13928" t="s">
        <v>3621</v>
      </c>
      <c r="G13928">
        <v>213386496</v>
      </c>
      <c r="I13928" t="s">
        <v>3622</v>
      </c>
      <c r="J13928" t="s">
        <v>13282</v>
      </c>
      <c r="K13928" t="s">
        <v>3624</v>
      </c>
      <c r="L13928" t="s">
        <v>13643</v>
      </c>
      <c r="M13928">
        <v>11</v>
      </c>
      <c r="N13928">
        <v>19.5</v>
      </c>
      <c r="O13928">
        <v>10</v>
      </c>
      <c r="P13928">
        <v>11</v>
      </c>
      <c r="Q13928">
        <v>19.5</v>
      </c>
      <c r="R13928">
        <v>8.6999999999999993</v>
      </c>
      <c r="S13928" t="b">
        <v>0</v>
      </c>
      <c r="T13928" t="b">
        <v>0</v>
      </c>
      <c r="U13928" t="b">
        <v>0</v>
      </c>
      <c r="V13928">
        <v>18000</v>
      </c>
      <c r="W13928">
        <v>11400</v>
      </c>
      <c r="X13928">
        <v>2.57</v>
      </c>
      <c r="Y13928">
        <v>14370</v>
      </c>
      <c r="Z13928">
        <v>2.4900000000000002</v>
      </c>
    </row>
    <row r="13929" spans="1:26">
      <c r="A13929">
        <v>213386497</v>
      </c>
      <c r="B13929" t="s">
        <v>13051</v>
      </c>
      <c r="C13929" t="s">
        <v>3597</v>
      </c>
      <c r="D13929" t="s">
        <v>4034</v>
      </c>
      <c r="E13929" t="s">
        <v>10839</v>
      </c>
      <c r="F13929" t="s">
        <v>3621</v>
      </c>
      <c r="G13929">
        <v>213386497</v>
      </c>
      <c r="I13929" t="s">
        <v>3622</v>
      </c>
      <c r="J13929" t="s">
        <v>13281</v>
      </c>
      <c r="K13929" t="s">
        <v>3624</v>
      </c>
      <c r="L13929" t="s">
        <v>13642</v>
      </c>
      <c r="M13929">
        <v>9.5</v>
      </c>
      <c r="N13929">
        <v>18.5</v>
      </c>
      <c r="O13929">
        <v>10.199999999999999</v>
      </c>
      <c r="P13929">
        <v>9.5</v>
      </c>
      <c r="Q13929">
        <v>18.5</v>
      </c>
      <c r="R13929">
        <v>8.6</v>
      </c>
      <c r="S13929" t="b">
        <v>0</v>
      </c>
      <c r="T13929" t="b">
        <v>0</v>
      </c>
      <c r="U13929" t="b">
        <v>0</v>
      </c>
      <c r="V13929">
        <v>24000</v>
      </c>
      <c r="W13929">
        <v>16500</v>
      </c>
      <c r="X13929">
        <v>2.38</v>
      </c>
      <c r="Y13929">
        <v>19257</v>
      </c>
      <c r="Z13929">
        <v>2.11</v>
      </c>
    </row>
    <row r="13930" spans="1:26">
      <c r="A13930">
        <v>213265556</v>
      </c>
      <c r="B13930" t="s">
        <v>13051</v>
      </c>
      <c r="C13930" t="s">
        <v>3597</v>
      </c>
      <c r="D13930" t="s">
        <v>4034</v>
      </c>
      <c r="E13930" t="s">
        <v>9892</v>
      </c>
      <c r="F13930" t="s">
        <v>3621</v>
      </c>
      <c r="G13930">
        <v>213265556</v>
      </c>
      <c r="I13930" t="s">
        <v>3622</v>
      </c>
      <c r="J13930" t="s">
        <v>13280</v>
      </c>
      <c r="K13930" t="s">
        <v>3624</v>
      </c>
      <c r="L13930" t="s">
        <v>13641</v>
      </c>
      <c r="M13930">
        <v>15.8</v>
      </c>
      <c r="N13930">
        <v>26.5</v>
      </c>
      <c r="O13930">
        <v>14</v>
      </c>
      <c r="P13930">
        <v>15.8</v>
      </c>
      <c r="Q13930">
        <v>26.5</v>
      </c>
      <c r="R13930">
        <v>13.6</v>
      </c>
      <c r="S13930" t="b">
        <v>0</v>
      </c>
      <c r="T13930" t="b">
        <v>0</v>
      </c>
      <c r="U13930" t="b">
        <v>1</v>
      </c>
      <c r="V13930">
        <v>6000</v>
      </c>
      <c r="W13930">
        <v>8500</v>
      </c>
      <c r="X13930">
        <v>2.9</v>
      </c>
      <c r="Y13930">
        <v>10041</v>
      </c>
      <c r="Z13930">
        <v>2.4500000000000002</v>
      </c>
    </row>
    <row r="13931" spans="1:26">
      <c r="A13931">
        <v>213279888</v>
      </c>
      <c r="B13931" t="s">
        <v>13051</v>
      </c>
      <c r="C13931" t="s">
        <v>3597</v>
      </c>
      <c r="D13931" t="s">
        <v>4034</v>
      </c>
      <c r="E13931" t="s">
        <v>11392</v>
      </c>
      <c r="F13931" t="s">
        <v>3621</v>
      </c>
      <c r="G13931">
        <v>213279888</v>
      </c>
      <c r="I13931" t="s">
        <v>3622</v>
      </c>
      <c r="J13931" t="s">
        <v>13279</v>
      </c>
      <c r="K13931" t="s">
        <v>3624</v>
      </c>
      <c r="L13931" t="s">
        <v>13279</v>
      </c>
      <c r="M13931">
        <v>8</v>
      </c>
      <c r="N13931">
        <v>17</v>
      </c>
      <c r="O13931">
        <v>10</v>
      </c>
      <c r="P13931">
        <v>8.5</v>
      </c>
      <c r="Q13931">
        <v>19</v>
      </c>
      <c r="R13931">
        <v>9</v>
      </c>
      <c r="S13931" t="b">
        <v>0</v>
      </c>
      <c r="T13931" t="b">
        <v>0</v>
      </c>
      <c r="U13931" t="b">
        <v>0</v>
      </c>
      <c r="V13931">
        <v>36000</v>
      </c>
      <c r="W13931">
        <v>23000</v>
      </c>
      <c r="X13931">
        <v>2.2000000000000002</v>
      </c>
      <c r="Y13931">
        <v>25000</v>
      </c>
      <c r="Z13931">
        <v>2.11</v>
      </c>
    </row>
    <row r="13932" spans="1:26">
      <c r="A13932">
        <v>213279895</v>
      </c>
      <c r="B13932" t="s">
        <v>13051</v>
      </c>
      <c r="C13932" t="s">
        <v>3597</v>
      </c>
      <c r="D13932" t="s">
        <v>4034</v>
      </c>
      <c r="E13932" t="s">
        <v>11392</v>
      </c>
      <c r="F13932" t="s">
        <v>3621</v>
      </c>
      <c r="G13932">
        <v>213279895</v>
      </c>
      <c r="I13932" t="s">
        <v>3622</v>
      </c>
      <c r="J13932" t="s">
        <v>13278</v>
      </c>
      <c r="K13932" t="s">
        <v>3624</v>
      </c>
      <c r="L13932" t="s">
        <v>13278</v>
      </c>
      <c r="M13932">
        <v>9</v>
      </c>
      <c r="N13932">
        <v>18.2</v>
      </c>
      <c r="O13932">
        <v>10.6</v>
      </c>
      <c r="P13932">
        <v>9.4</v>
      </c>
      <c r="Q13932">
        <v>19.2</v>
      </c>
      <c r="R13932">
        <v>8.8000000000000007</v>
      </c>
      <c r="S13932" t="b">
        <v>0</v>
      </c>
      <c r="T13932" t="b">
        <v>0</v>
      </c>
      <c r="U13932" t="b">
        <v>0</v>
      </c>
      <c r="V13932">
        <v>36000</v>
      </c>
      <c r="W13932">
        <v>23000</v>
      </c>
      <c r="X13932">
        <v>2.4500000000000002</v>
      </c>
      <c r="Y13932">
        <v>26000</v>
      </c>
      <c r="Z13932">
        <v>2.13</v>
      </c>
    </row>
    <row r="13933" spans="1:26">
      <c r="A13933">
        <v>213279889</v>
      </c>
      <c r="B13933" t="s">
        <v>13051</v>
      </c>
      <c r="C13933" t="s">
        <v>3597</v>
      </c>
      <c r="D13933" t="s">
        <v>4034</v>
      </c>
      <c r="E13933" t="s">
        <v>11392</v>
      </c>
      <c r="F13933" t="s">
        <v>3621</v>
      </c>
      <c r="G13933">
        <v>213279889</v>
      </c>
      <c r="I13933" t="s">
        <v>3622</v>
      </c>
      <c r="J13933" t="s">
        <v>13277</v>
      </c>
      <c r="K13933" t="s">
        <v>3624</v>
      </c>
      <c r="L13933" t="s">
        <v>13277</v>
      </c>
      <c r="M13933">
        <v>9.3000000000000007</v>
      </c>
      <c r="N13933">
        <v>18</v>
      </c>
      <c r="O13933">
        <v>11</v>
      </c>
      <c r="P13933">
        <v>9.3000000000000007</v>
      </c>
      <c r="Q13933">
        <v>18.899999999999999</v>
      </c>
      <c r="R13933">
        <v>10</v>
      </c>
      <c r="S13933" t="b">
        <v>0</v>
      </c>
      <c r="T13933" t="b">
        <v>0</v>
      </c>
      <c r="U13933" t="b">
        <v>1</v>
      </c>
      <c r="V13933">
        <v>48000</v>
      </c>
      <c r="W13933">
        <v>29000</v>
      </c>
      <c r="X13933">
        <v>2.37</v>
      </c>
      <c r="Y13933">
        <v>36000</v>
      </c>
      <c r="Z13933">
        <v>2.2599999999999998</v>
      </c>
    </row>
    <row r="13934" spans="1:26">
      <c r="A13934">
        <v>213279896</v>
      </c>
      <c r="B13934" t="s">
        <v>13051</v>
      </c>
      <c r="C13934" t="s">
        <v>3597</v>
      </c>
      <c r="D13934" t="s">
        <v>4034</v>
      </c>
      <c r="E13934" t="s">
        <v>11392</v>
      </c>
      <c r="F13934" t="s">
        <v>3621</v>
      </c>
      <c r="G13934">
        <v>213279896</v>
      </c>
      <c r="I13934" t="s">
        <v>3622</v>
      </c>
      <c r="J13934" t="s">
        <v>13276</v>
      </c>
      <c r="K13934" t="s">
        <v>3624</v>
      </c>
      <c r="L13934" t="s">
        <v>13276</v>
      </c>
      <c r="M13934">
        <v>9.5</v>
      </c>
      <c r="N13934">
        <v>17.8</v>
      </c>
      <c r="O13934">
        <v>11.5</v>
      </c>
      <c r="P13934">
        <v>9.5</v>
      </c>
      <c r="Q13934">
        <v>18.5</v>
      </c>
      <c r="R13934">
        <v>9.8000000000000007</v>
      </c>
      <c r="S13934" t="b">
        <v>0</v>
      </c>
      <c r="T13934" t="b">
        <v>0</v>
      </c>
      <c r="U13934" t="b">
        <v>0</v>
      </c>
      <c r="V13934">
        <v>48000</v>
      </c>
      <c r="W13934">
        <v>30000</v>
      </c>
      <c r="X13934">
        <v>2.34</v>
      </c>
      <c r="Y13934">
        <v>39000</v>
      </c>
      <c r="Z13934">
        <v>2.0499999999999998</v>
      </c>
    </row>
    <row r="13935" spans="1:26">
      <c r="A13935">
        <v>213279894</v>
      </c>
      <c r="B13935" t="s">
        <v>13051</v>
      </c>
      <c r="C13935" t="s">
        <v>3597</v>
      </c>
      <c r="D13935" t="s">
        <v>4034</v>
      </c>
      <c r="E13935" t="s">
        <v>11392</v>
      </c>
      <c r="F13935" t="s">
        <v>3621</v>
      </c>
      <c r="G13935">
        <v>213279894</v>
      </c>
      <c r="I13935" t="s">
        <v>3622</v>
      </c>
      <c r="J13935" t="s">
        <v>13275</v>
      </c>
      <c r="K13935" t="s">
        <v>3624</v>
      </c>
      <c r="L13935" t="s">
        <v>13275</v>
      </c>
      <c r="M13935">
        <v>12.5</v>
      </c>
      <c r="N13935">
        <v>20.7</v>
      </c>
      <c r="O13935">
        <v>10.5</v>
      </c>
      <c r="P13935">
        <v>12.5</v>
      </c>
      <c r="Q13935">
        <v>21.5</v>
      </c>
      <c r="R13935">
        <v>9.6999999999999993</v>
      </c>
      <c r="S13935" t="b">
        <v>0</v>
      </c>
      <c r="T13935" t="b">
        <v>0</v>
      </c>
      <c r="U13935" t="b">
        <v>1</v>
      </c>
      <c r="V13935">
        <v>24000</v>
      </c>
      <c r="W13935">
        <v>19000</v>
      </c>
      <c r="X13935">
        <v>2.6</v>
      </c>
      <c r="Y13935">
        <v>20800</v>
      </c>
      <c r="Z13935">
        <v>2.36</v>
      </c>
    </row>
    <row r="13936" spans="1:26">
      <c r="A13936">
        <v>213369384</v>
      </c>
      <c r="B13936" t="s">
        <v>13051</v>
      </c>
      <c r="C13936" t="s">
        <v>3597</v>
      </c>
      <c r="D13936" t="s">
        <v>4034</v>
      </c>
      <c r="E13936" t="s">
        <v>5260</v>
      </c>
      <c r="F13936" t="s">
        <v>3621</v>
      </c>
      <c r="G13936">
        <v>213369384</v>
      </c>
      <c r="I13936" t="s">
        <v>3622</v>
      </c>
      <c r="J13936" t="s">
        <v>13274</v>
      </c>
      <c r="K13936" t="s">
        <v>3624</v>
      </c>
      <c r="L13936" t="s">
        <v>12475</v>
      </c>
      <c r="M13936">
        <v>14.5</v>
      </c>
      <c r="N13936">
        <v>28.2</v>
      </c>
      <c r="O13936">
        <v>13.7</v>
      </c>
      <c r="P13936">
        <v>15.3</v>
      </c>
      <c r="Q13936">
        <v>26.3</v>
      </c>
      <c r="R13936">
        <v>15.5</v>
      </c>
      <c r="S13936" t="b">
        <v>0</v>
      </c>
      <c r="T13936" t="b">
        <v>0</v>
      </c>
      <c r="U13936" t="b">
        <v>1</v>
      </c>
      <c r="V13936">
        <v>18000</v>
      </c>
      <c r="W13936">
        <v>20200</v>
      </c>
      <c r="X13936">
        <v>2.89</v>
      </c>
      <c r="Y13936">
        <v>24485</v>
      </c>
      <c r="Z13936">
        <v>1.98</v>
      </c>
    </row>
    <row r="13937" spans="1:26">
      <c r="A13937">
        <v>213279893</v>
      </c>
      <c r="B13937" t="s">
        <v>13051</v>
      </c>
      <c r="C13937" t="s">
        <v>3597</v>
      </c>
      <c r="D13937" t="s">
        <v>4034</v>
      </c>
      <c r="E13937" t="s">
        <v>11392</v>
      </c>
      <c r="F13937" t="s">
        <v>3849</v>
      </c>
      <c r="G13937">
        <v>213279893</v>
      </c>
      <c r="I13937" t="s">
        <v>3622</v>
      </c>
      <c r="J13937" t="s">
        <v>13273</v>
      </c>
      <c r="K13937" t="s">
        <v>3624</v>
      </c>
      <c r="L13937" t="s">
        <v>13273</v>
      </c>
      <c r="M13937">
        <v>12.5</v>
      </c>
      <c r="N13937">
        <v>20.5</v>
      </c>
      <c r="O13937">
        <v>11</v>
      </c>
      <c r="P13937">
        <v>12.5</v>
      </c>
      <c r="Q13937">
        <v>20.5</v>
      </c>
      <c r="R13937">
        <v>10.5</v>
      </c>
      <c r="S13937" t="b">
        <v>0</v>
      </c>
      <c r="T13937" t="b">
        <v>0</v>
      </c>
      <c r="U13937" t="b">
        <v>1</v>
      </c>
      <c r="V13937">
        <v>16000</v>
      </c>
      <c r="W13937">
        <v>12000</v>
      </c>
      <c r="X13937">
        <v>2.5099999999999998</v>
      </c>
      <c r="Y13937">
        <v>13600</v>
      </c>
      <c r="Z13937">
        <v>2.2400000000000002</v>
      </c>
    </row>
    <row r="13938" spans="1:26">
      <c r="A13938">
        <v>213304201</v>
      </c>
      <c r="B13938" t="s">
        <v>13051</v>
      </c>
      <c r="C13938" t="s">
        <v>3597</v>
      </c>
      <c r="D13938" t="s">
        <v>4034</v>
      </c>
      <c r="E13938" t="s">
        <v>13087</v>
      </c>
      <c r="F13938" t="s">
        <v>3753</v>
      </c>
      <c r="G13938">
        <v>213304201</v>
      </c>
      <c r="I13938" t="s">
        <v>3601</v>
      </c>
      <c r="J13938" t="s">
        <v>13272</v>
      </c>
      <c r="K13938" t="s">
        <v>3624</v>
      </c>
      <c r="L13938" t="s">
        <v>13640</v>
      </c>
      <c r="M13938">
        <v>12.5</v>
      </c>
      <c r="N13938">
        <v>20.5</v>
      </c>
      <c r="O13938">
        <v>11</v>
      </c>
      <c r="P13938">
        <v>12.5</v>
      </c>
      <c r="Q13938">
        <v>20</v>
      </c>
      <c r="R13938">
        <v>10.6</v>
      </c>
      <c r="S13938" t="b">
        <v>0</v>
      </c>
      <c r="T13938" t="b">
        <v>0</v>
      </c>
      <c r="U13938" t="b">
        <v>1</v>
      </c>
      <c r="V13938">
        <v>17000</v>
      </c>
      <c r="W13938">
        <v>12600</v>
      </c>
      <c r="X13938">
        <v>2.66</v>
      </c>
      <c r="Y13938">
        <v>14100</v>
      </c>
      <c r="Z13938">
        <v>2.4</v>
      </c>
    </row>
    <row r="13939" spans="1:26">
      <c r="A13939">
        <v>213307863</v>
      </c>
      <c r="B13939" t="s">
        <v>13051</v>
      </c>
      <c r="C13939" t="s">
        <v>3597</v>
      </c>
      <c r="D13939" t="s">
        <v>4034</v>
      </c>
      <c r="E13939" t="s">
        <v>13081</v>
      </c>
      <c r="F13939" t="s">
        <v>3718</v>
      </c>
      <c r="G13939">
        <v>213307863</v>
      </c>
      <c r="I13939" t="s">
        <v>3711</v>
      </c>
      <c r="J13939" t="s">
        <v>13116</v>
      </c>
      <c r="K13939" t="s">
        <v>3688</v>
      </c>
      <c r="M13939">
        <v>12</v>
      </c>
      <c r="N13939">
        <v>19</v>
      </c>
      <c r="O13939">
        <v>10.8</v>
      </c>
      <c r="P13939">
        <v>12</v>
      </c>
      <c r="Q13939">
        <v>19</v>
      </c>
      <c r="R13939">
        <v>9.8000000000000007</v>
      </c>
      <c r="S13939" t="b">
        <v>0</v>
      </c>
      <c r="T13939" t="b">
        <v>0</v>
      </c>
      <c r="U13939" t="b">
        <v>1</v>
      </c>
      <c r="V13939">
        <v>18000</v>
      </c>
      <c r="W13939">
        <v>14800</v>
      </c>
      <c r="X13939">
        <v>2.4900000000000002</v>
      </c>
      <c r="Y13939">
        <v>16000</v>
      </c>
      <c r="Z13939">
        <v>2.23</v>
      </c>
    </row>
    <row r="13940" spans="1:26">
      <c r="A13940">
        <v>213286761</v>
      </c>
      <c r="B13940" t="s">
        <v>13051</v>
      </c>
      <c r="C13940" t="s">
        <v>3597</v>
      </c>
      <c r="D13940" t="s">
        <v>4034</v>
      </c>
      <c r="E13940" t="s">
        <v>13079</v>
      </c>
      <c r="F13940" t="s">
        <v>3718</v>
      </c>
      <c r="G13940">
        <v>213286761</v>
      </c>
      <c r="I13940" t="s">
        <v>3711</v>
      </c>
      <c r="J13940" t="s">
        <v>13102</v>
      </c>
      <c r="K13940" t="s">
        <v>3688</v>
      </c>
      <c r="M13940">
        <v>12</v>
      </c>
      <c r="N13940">
        <v>19</v>
      </c>
      <c r="O13940">
        <v>10.8</v>
      </c>
      <c r="P13940">
        <v>12</v>
      </c>
      <c r="Q13940">
        <v>19</v>
      </c>
      <c r="R13940">
        <v>9.8000000000000007</v>
      </c>
      <c r="S13940" t="b">
        <v>0</v>
      </c>
      <c r="T13940" t="b">
        <v>0</v>
      </c>
      <c r="U13940" t="b">
        <v>1</v>
      </c>
      <c r="V13940">
        <v>18000</v>
      </c>
      <c r="W13940">
        <v>14800</v>
      </c>
      <c r="X13940">
        <v>2.4900000000000002</v>
      </c>
      <c r="Y13940">
        <v>16000</v>
      </c>
      <c r="Z13940">
        <v>2.23</v>
      </c>
    </row>
    <row r="13941" spans="1:26">
      <c r="A13941">
        <v>213286762</v>
      </c>
      <c r="B13941" t="s">
        <v>13051</v>
      </c>
      <c r="C13941" t="s">
        <v>3597</v>
      </c>
      <c r="D13941" t="s">
        <v>4034</v>
      </c>
      <c r="E13941" t="s">
        <v>13079</v>
      </c>
      <c r="F13941" t="s">
        <v>3710</v>
      </c>
      <c r="G13941">
        <v>213286762</v>
      </c>
      <c r="I13941" t="s">
        <v>3711</v>
      </c>
      <c r="J13941" t="s">
        <v>13102</v>
      </c>
      <c r="K13941" t="s">
        <v>3725</v>
      </c>
      <c r="M13941">
        <v>12.25</v>
      </c>
      <c r="N13941">
        <v>20.25</v>
      </c>
      <c r="O13941">
        <v>10.7</v>
      </c>
      <c r="P13941">
        <v>12.25</v>
      </c>
      <c r="Q13941">
        <v>20</v>
      </c>
      <c r="R13941">
        <v>10</v>
      </c>
      <c r="S13941" t="b">
        <v>0</v>
      </c>
      <c r="T13941" t="b">
        <v>0</v>
      </c>
      <c r="U13941" t="b">
        <v>1</v>
      </c>
      <c r="V13941">
        <v>18000</v>
      </c>
      <c r="W13941">
        <v>14600</v>
      </c>
      <c r="X13941">
        <v>2.5</v>
      </c>
      <c r="Y13941">
        <v>16000</v>
      </c>
      <c r="Z13941">
        <v>2.23</v>
      </c>
    </row>
    <row r="13942" spans="1:26">
      <c r="A13942">
        <v>213307864</v>
      </c>
      <c r="B13942" t="s">
        <v>13051</v>
      </c>
      <c r="C13942" t="s">
        <v>3597</v>
      </c>
      <c r="D13942" t="s">
        <v>4034</v>
      </c>
      <c r="E13942" t="s">
        <v>13081</v>
      </c>
      <c r="F13942" t="s">
        <v>3710</v>
      </c>
      <c r="G13942">
        <v>213307864</v>
      </c>
      <c r="I13942" t="s">
        <v>3711</v>
      </c>
      <c r="J13942" t="s">
        <v>13116</v>
      </c>
      <c r="K13942" t="s">
        <v>3725</v>
      </c>
      <c r="M13942">
        <v>12.25</v>
      </c>
      <c r="N13942">
        <v>20.25</v>
      </c>
      <c r="O13942">
        <v>10.7</v>
      </c>
      <c r="P13942">
        <v>12.25</v>
      </c>
      <c r="Q13942">
        <v>20</v>
      </c>
      <c r="R13942">
        <v>10</v>
      </c>
      <c r="S13942" t="b">
        <v>0</v>
      </c>
      <c r="T13942" t="b">
        <v>0</v>
      </c>
      <c r="U13942" t="b">
        <v>1</v>
      </c>
      <c r="V13942">
        <v>18000</v>
      </c>
      <c r="W13942">
        <v>14600</v>
      </c>
      <c r="X13942">
        <v>2.5</v>
      </c>
      <c r="Y13942">
        <v>16000</v>
      </c>
      <c r="Z13942">
        <v>2.23</v>
      </c>
    </row>
    <row r="13943" spans="1:26">
      <c r="A13943">
        <v>213286764</v>
      </c>
      <c r="B13943" t="s">
        <v>13051</v>
      </c>
      <c r="C13943" t="s">
        <v>3597</v>
      </c>
      <c r="D13943" t="s">
        <v>4034</v>
      </c>
      <c r="E13943" t="s">
        <v>13079</v>
      </c>
      <c r="F13943" t="s">
        <v>3718</v>
      </c>
      <c r="G13943">
        <v>213286764</v>
      </c>
      <c r="I13943" t="s">
        <v>3711</v>
      </c>
      <c r="J13943" t="s">
        <v>13101</v>
      </c>
      <c r="K13943" t="s">
        <v>3688</v>
      </c>
      <c r="M13943">
        <v>11.2</v>
      </c>
      <c r="N13943">
        <v>21</v>
      </c>
      <c r="O13943">
        <v>10.199999999999999</v>
      </c>
      <c r="P13943">
        <v>11.7</v>
      </c>
      <c r="Q13943">
        <v>21</v>
      </c>
      <c r="R13943">
        <v>9.1999999999999993</v>
      </c>
      <c r="S13943" t="b">
        <v>0</v>
      </c>
      <c r="T13943" t="b">
        <v>0</v>
      </c>
      <c r="U13943" t="b">
        <v>1</v>
      </c>
      <c r="V13943">
        <v>28000</v>
      </c>
      <c r="W13943">
        <v>22000</v>
      </c>
      <c r="X13943">
        <v>2.6</v>
      </c>
      <c r="Y13943">
        <v>22600</v>
      </c>
      <c r="Z13943">
        <v>2.25</v>
      </c>
    </row>
    <row r="13944" spans="1:26">
      <c r="A13944">
        <v>213307866</v>
      </c>
      <c r="B13944" t="s">
        <v>13051</v>
      </c>
      <c r="C13944" t="s">
        <v>3597</v>
      </c>
      <c r="D13944" t="s">
        <v>4034</v>
      </c>
      <c r="E13944" t="s">
        <v>13081</v>
      </c>
      <c r="F13944" t="s">
        <v>3718</v>
      </c>
      <c r="G13944">
        <v>213307866</v>
      </c>
      <c r="I13944" t="s">
        <v>3711</v>
      </c>
      <c r="J13944" t="s">
        <v>13115</v>
      </c>
      <c r="K13944" t="s">
        <v>3688</v>
      </c>
      <c r="M13944">
        <v>11.2</v>
      </c>
      <c r="N13944">
        <v>21</v>
      </c>
      <c r="O13944">
        <v>10.199999999999999</v>
      </c>
      <c r="P13944">
        <v>11.7</v>
      </c>
      <c r="Q13944">
        <v>21</v>
      </c>
      <c r="R13944">
        <v>9.1999999999999993</v>
      </c>
      <c r="S13944" t="b">
        <v>0</v>
      </c>
      <c r="T13944" t="b">
        <v>0</v>
      </c>
      <c r="U13944" t="b">
        <v>1</v>
      </c>
      <c r="V13944">
        <v>28000</v>
      </c>
      <c r="W13944">
        <v>22000</v>
      </c>
      <c r="X13944">
        <v>2.6</v>
      </c>
      <c r="Y13944">
        <v>22600</v>
      </c>
      <c r="Z13944">
        <v>2.25</v>
      </c>
    </row>
    <row r="13945" spans="1:26">
      <c r="A13945">
        <v>213350752</v>
      </c>
      <c r="B13945" t="s">
        <v>13051</v>
      </c>
      <c r="C13945" t="s">
        <v>3597</v>
      </c>
      <c r="D13945" t="s">
        <v>4034</v>
      </c>
      <c r="E13945" t="s">
        <v>13080</v>
      </c>
      <c r="F13945" t="s">
        <v>3718</v>
      </c>
      <c r="G13945">
        <v>213350752</v>
      </c>
      <c r="I13945" t="s">
        <v>3711</v>
      </c>
      <c r="J13945" t="s">
        <v>13111</v>
      </c>
      <c r="K13945" t="s">
        <v>3688</v>
      </c>
      <c r="M13945">
        <v>11.2</v>
      </c>
      <c r="N13945">
        <v>21</v>
      </c>
      <c r="O13945">
        <v>10.199999999999999</v>
      </c>
      <c r="P13945">
        <v>11.7</v>
      </c>
      <c r="Q13945">
        <v>21</v>
      </c>
      <c r="R13945">
        <v>9.1999999999999993</v>
      </c>
      <c r="S13945" t="b">
        <v>0</v>
      </c>
      <c r="T13945" t="b">
        <v>0</v>
      </c>
      <c r="U13945" t="b">
        <v>1</v>
      </c>
      <c r="V13945">
        <v>28000</v>
      </c>
      <c r="W13945">
        <v>22000</v>
      </c>
      <c r="X13945">
        <v>2.6</v>
      </c>
      <c r="Y13945">
        <v>22600</v>
      </c>
      <c r="Z13945">
        <v>2.25</v>
      </c>
    </row>
    <row r="13946" spans="1:26">
      <c r="A13946">
        <v>213286782</v>
      </c>
      <c r="B13946" t="s">
        <v>13051</v>
      </c>
      <c r="C13946" t="s">
        <v>3597</v>
      </c>
      <c r="D13946" t="s">
        <v>4034</v>
      </c>
      <c r="E13946" t="s">
        <v>13079</v>
      </c>
      <c r="F13946" t="s">
        <v>3718</v>
      </c>
      <c r="G13946">
        <v>213286782</v>
      </c>
      <c r="I13946" t="s">
        <v>3711</v>
      </c>
      <c r="J13946" t="s">
        <v>13095</v>
      </c>
      <c r="K13946" t="s">
        <v>3688</v>
      </c>
      <c r="M13946">
        <v>11.4</v>
      </c>
      <c r="N13946">
        <v>20.2</v>
      </c>
      <c r="O13946">
        <v>10.5</v>
      </c>
      <c r="P13946">
        <v>11.7</v>
      </c>
      <c r="Q13946">
        <v>20.9</v>
      </c>
      <c r="R13946">
        <v>8.9</v>
      </c>
      <c r="S13946" t="b">
        <v>0</v>
      </c>
      <c r="T13946" t="b">
        <v>0</v>
      </c>
      <c r="U13946" t="b">
        <v>1</v>
      </c>
      <c r="V13946">
        <v>47000</v>
      </c>
      <c r="W13946">
        <v>36000</v>
      </c>
      <c r="X13946">
        <v>2.2999999999999998</v>
      </c>
      <c r="Y13946">
        <v>45000</v>
      </c>
      <c r="Z13946">
        <v>2.2000000000000002</v>
      </c>
    </row>
    <row r="13947" spans="1:26">
      <c r="A13947">
        <v>213286783</v>
      </c>
      <c r="B13947" t="s">
        <v>13051</v>
      </c>
      <c r="C13947" t="s">
        <v>3597</v>
      </c>
      <c r="D13947" t="s">
        <v>4034</v>
      </c>
      <c r="E13947" t="s">
        <v>13079</v>
      </c>
      <c r="F13947" t="s">
        <v>3710</v>
      </c>
      <c r="G13947">
        <v>213286783</v>
      </c>
      <c r="I13947" t="s">
        <v>3711</v>
      </c>
      <c r="J13947" t="s">
        <v>13095</v>
      </c>
      <c r="K13947" t="s">
        <v>3725</v>
      </c>
      <c r="M13947">
        <v>11.2</v>
      </c>
      <c r="N13947">
        <v>20.6</v>
      </c>
      <c r="O13947">
        <v>11</v>
      </c>
      <c r="P13947">
        <v>11.35</v>
      </c>
      <c r="Q13947">
        <v>21.05</v>
      </c>
      <c r="R13947">
        <v>9.4499999999999993</v>
      </c>
      <c r="S13947" t="b">
        <v>0</v>
      </c>
      <c r="T13947" t="b">
        <v>0</v>
      </c>
      <c r="U13947" t="b">
        <v>1</v>
      </c>
      <c r="V13947">
        <v>47500</v>
      </c>
      <c r="W13947">
        <v>37400</v>
      </c>
      <c r="X13947">
        <v>2.4</v>
      </c>
      <c r="Y13947">
        <v>45000</v>
      </c>
      <c r="Z13947">
        <v>2.2000000000000002</v>
      </c>
    </row>
    <row r="13948" spans="1:26">
      <c r="A13948">
        <v>213286765</v>
      </c>
      <c r="B13948" t="s">
        <v>13051</v>
      </c>
      <c r="C13948" t="s">
        <v>3597</v>
      </c>
      <c r="D13948" t="s">
        <v>4034</v>
      </c>
      <c r="E13948" t="s">
        <v>13079</v>
      </c>
      <c r="F13948" t="s">
        <v>3710</v>
      </c>
      <c r="G13948">
        <v>213286765</v>
      </c>
      <c r="I13948" t="s">
        <v>3711</v>
      </c>
      <c r="J13948" t="s">
        <v>13101</v>
      </c>
      <c r="K13948" t="s">
        <v>3725</v>
      </c>
      <c r="M13948">
        <v>11.6</v>
      </c>
      <c r="N13948">
        <v>21.75</v>
      </c>
      <c r="O13948">
        <v>10.199999999999999</v>
      </c>
      <c r="P13948">
        <v>11.95</v>
      </c>
      <c r="Q13948">
        <v>22.25</v>
      </c>
      <c r="R13948">
        <v>9.1999999999999993</v>
      </c>
      <c r="S13948" t="b">
        <v>0</v>
      </c>
      <c r="T13948" t="b">
        <v>0</v>
      </c>
      <c r="U13948" t="b">
        <v>1</v>
      </c>
      <c r="V13948">
        <v>27400</v>
      </c>
      <c r="W13948">
        <v>21000</v>
      </c>
      <c r="X13948">
        <v>2.48</v>
      </c>
      <c r="Y13948">
        <v>22600</v>
      </c>
      <c r="Z13948">
        <v>2.25</v>
      </c>
    </row>
    <row r="13949" spans="1:26">
      <c r="A13949">
        <v>213307867</v>
      </c>
      <c r="B13949" t="s">
        <v>13051</v>
      </c>
      <c r="C13949" t="s">
        <v>3597</v>
      </c>
      <c r="D13949" t="s">
        <v>4034</v>
      </c>
      <c r="E13949" t="s">
        <v>13081</v>
      </c>
      <c r="F13949" t="s">
        <v>3710</v>
      </c>
      <c r="G13949">
        <v>213307867</v>
      </c>
      <c r="I13949" t="s">
        <v>3711</v>
      </c>
      <c r="J13949" t="s">
        <v>13115</v>
      </c>
      <c r="K13949" t="s">
        <v>3725</v>
      </c>
      <c r="M13949">
        <v>11.6</v>
      </c>
      <c r="N13949">
        <v>21.75</v>
      </c>
      <c r="O13949">
        <v>10.199999999999999</v>
      </c>
      <c r="P13949">
        <v>11.95</v>
      </c>
      <c r="Q13949">
        <v>22.25</v>
      </c>
      <c r="R13949">
        <v>9.1999999999999993</v>
      </c>
      <c r="S13949" t="b">
        <v>0</v>
      </c>
      <c r="T13949" t="b">
        <v>0</v>
      </c>
      <c r="U13949" t="b">
        <v>1</v>
      </c>
      <c r="V13949">
        <v>27400</v>
      </c>
      <c r="W13949">
        <v>21000</v>
      </c>
      <c r="X13949">
        <v>2.48</v>
      </c>
      <c r="Y13949">
        <v>22600</v>
      </c>
      <c r="Z13949">
        <v>2.25</v>
      </c>
    </row>
    <row r="13950" spans="1:26">
      <c r="A13950">
        <v>213350753</v>
      </c>
      <c r="B13950" t="s">
        <v>13051</v>
      </c>
      <c r="C13950" t="s">
        <v>3597</v>
      </c>
      <c r="D13950" t="s">
        <v>4034</v>
      </c>
      <c r="E13950" t="s">
        <v>13080</v>
      </c>
      <c r="F13950" t="s">
        <v>3710</v>
      </c>
      <c r="G13950">
        <v>213350753</v>
      </c>
      <c r="I13950" t="s">
        <v>3711</v>
      </c>
      <c r="J13950" t="s">
        <v>13111</v>
      </c>
      <c r="K13950" t="s">
        <v>3725</v>
      </c>
      <c r="M13950">
        <v>11.6</v>
      </c>
      <c r="N13950">
        <v>21.75</v>
      </c>
      <c r="O13950">
        <v>10.199999999999999</v>
      </c>
      <c r="P13950">
        <v>11.95</v>
      </c>
      <c r="Q13950">
        <v>22.25</v>
      </c>
      <c r="R13950">
        <v>9.1999999999999993</v>
      </c>
      <c r="S13950" t="b">
        <v>0</v>
      </c>
      <c r="T13950" t="b">
        <v>0</v>
      </c>
      <c r="U13950" t="b">
        <v>1</v>
      </c>
      <c r="V13950">
        <v>27400</v>
      </c>
      <c r="W13950">
        <v>21000</v>
      </c>
      <c r="X13950">
        <v>2.48</v>
      </c>
      <c r="Y13950">
        <v>22600</v>
      </c>
      <c r="Z13950">
        <v>2.25</v>
      </c>
    </row>
    <row r="13951" spans="1:26">
      <c r="A13951">
        <v>213286776</v>
      </c>
      <c r="B13951" t="s">
        <v>13051</v>
      </c>
      <c r="C13951" t="s">
        <v>3597</v>
      </c>
      <c r="D13951" t="s">
        <v>4034</v>
      </c>
      <c r="E13951" t="s">
        <v>13079</v>
      </c>
      <c r="F13951" t="s">
        <v>3718</v>
      </c>
      <c r="G13951">
        <v>213286776</v>
      </c>
      <c r="I13951" t="s">
        <v>3711</v>
      </c>
      <c r="J13951" t="s">
        <v>13097</v>
      </c>
      <c r="K13951" t="s">
        <v>3688</v>
      </c>
      <c r="M13951">
        <v>11.5</v>
      </c>
      <c r="N13951">
        <v>19</v>
      </c>
      <c r="O13951">
        <v>9.8000000000000007</v>
      </c>
      <c r="P13951">
        <v>12</v>
      </c>
      <c r="Q13951">
        <v>19</v>
      </c>
      <c r="R13951">
        <v>9.3000000000000007</v>
      </c>
      <c r="S13951" t="b">
        <v>0</v>
      </c>
      <c r="T13951" t="b">
        <v>0</v>
      </c>
      <c r="U13951" t="b">
        <v>1</v>
      </c>
      <c r="V13951">
        <v>19000</v>
      </c>
      <c r="W13951">
        <v>16000</v>
      </c>
      <c r="X13951">
        <v>2.61</v>
      </c>
      <c r="Y13951">
        <v>19000</v>
      </c>
      <c r="Z13951">
        <v>2.23</v>
      </c>
    </row>
    <row r="13952" spans="1:26">
      <c r="A13952">
        <v>213286777</v>
      </c>
      <c r="B13952" t="s">
        <v>13051</v>
      </c>
      <c r="C13952" t="s">
        <v>3597</v>
      </c>
      <c r="D13952" t="s">
        <v>4034</v>
      </c>
      <c r="E13952" t="s">
        <v>13079</v>
      </c>
      <c r="F13952" t="s">
        <v>3710</v>
      </c>
      <c r="G13952">
        <v>213286777</v>
      </c>
      <c r="I13952" t="s">
        <v>3711</v>
      </c>
      <c r="J13952" t="s">
        <v>13097</v>
      </c>
      <c r="K13952" t="s">
        <v>3725</v>
      </c>
      <c r="M13952">
        <v>12</v>
      </c>
      <c r="N13952">
        <v>19.75</v>
      </c>
      <c r="O13952">
        <v>9.75</v>
      </c>
      <c r="P13952">
        <v>12.25</v>
      </c>
      <c r="Q13952">
        <v>19.75</v>
      </c>
      <c r="R13952">
        <v>9.15</v>
      </c>
      <c r="S13952" t="b">
        <v>0</v>
      </c>
      <c r="T13952" t="b">
        <v>0</v>
      </c>
      <c r="U13952" t="b">
        <v>1</v>
      </c>
      <c r="V13952">
        <v>19000</v>
      </c>
      <c r="W13952">
        <v>14700</v>
      </c>
      <c r="X13952">
        <v>2.5499999999999998</v>
      </c>
      <c r="Y13952">
        <v>19000</v>
      </c>
      <c r="Z13952">
        <v>2.23</v>
      </c>
    </row>
    <row r="13953" spans="1:26">
      <c r="A13953">
        <v>213350759</v>
      </c>
      <c r="B13953" t="s">
        <v>13051</v>
      </c>
      <c r="C13953" t="s">
        <v>3597</v>
      </c>
      <c r="D13953" t="s">
        <v>4034</v>
      </c>
      <c r="E13953" t="s">
        <v>13080</v>
      </c>
      <c r="F13953" t="s">
        <v>3710</v>
      </c>
      <c r="G13953">
        <v>213350759</v>
      </c>
      <c r="I13953" t="s">
        <v>3711</v>
      </c>
      <c r="J13953" t="s">
        <v>13109</v>
      </c>
      <c r="K13953" t="s">
        <v>3725</v>
      </c>
      <c r="M13953">
        <v>10.55</v>
      </c>
      <c r="N13953">
        <v>20.75</v>
      </c>
      <c r="O13953">
        <v>11</v>
      </c>
      <c r="P13953">
        <v>10.9</v>
      </c>
      <c r="Q13953">
        <v>20.8</v>
      </c>
      <c r="R13953">
        <v>9.6</v>
      </c>
      <c r="S13953" t="b">
        <v>0</v>
      </c>
      <c r="T13953" t="b">
        <v>0</v>
      </c>
      <c r="U13953" t="b">
        <v>1</v>
      </c>
      <c r="V13953">
        <v>48000</v>
      </c>
      <c r="W13953">
        <v>36000</v>
      </c>
      <c r="X13953">
        <v>2.6</v>
      </c>
      <c r="Y13953">
        <v>37000</v>
      </c>
      <c r="Z13953">
        <v>2.17</v>
      </c>
    </row>
    <row r="13954" spans="1:26">
      <c r="A13954">
        <v>213286771</v>
      </c>
      <c r="B13954" t="s">
        <v>13051</v>
      </c>
      <c r="C13954" t="s">
        <v>3597</v>
      </c>
      <c r="D13954" t="s">
        <v>4034</v>
      </c>
      <c r="E13954" t="s">
        <v>13079</v>
      </c>
      <c r="F13954" t="s">
        <v>3710</v>
      </c>
      <c r="G13954">
        <v>213286771</v>
      </c>
      <c r="I13954" t="s">
        <v>3711</v>
      </c>
      <c r="J13954" t="s">
        <v>13099</v>
      </c>
      <c r="K13954" t="s">
        <v>3725</v>
      </c>
      <c r="M13954">
        <v>10.55</v>
      </c>
      <c r="N13954">
        <v>20.75</v>
      </c>
      <c r="O13954">
        <v>11</v>
      </c>
      <c r="P13954">
        <v>10.9</v>
      </c>
      <c r="Q13954">
        <v>20.8</v>
      </c>
      <c r="R13954">
        <v>9.6</v>
      </c>
      <c r="S13954" t="b">
        <v>0</v>
      </c>
      <c r="T13954" t="b">
        <v>0</v>
      </c>
      <c r="U13954" t="b">
        <v>1</v>
      </c>
      <c r="V13954">
        <v>48000</v>
      </c>
      <c r="W13954">
        <v>36000</v>
      </c>
      <c r="X13954">
        <v>2.6</v>
      </c>
      <c r="Y13954">
        <v>37000</v>
      </c>
      <c r="Z13954">
        <v>2.17</v>
      </c>
    </row>
    <row r="13955" spans="1:26">
      <c r="A13955">
        <v>213279890</v>
      </c>
      <c r="B13955" t="s">
        <v>13051</v>
      </c>
      <c r="C13955" t="s">
        <v>3597</v>
      </c>
      <c r="D13955" t="s">
        <v>4034</v>
      </c>
      <c r="E13955" t="s">
        <v>11392</v>
      </c>
      <c r="F13955" t="s">
        <v>3787</v>
      </c>
      <c r="G13955">
        <v>213279890</v>
      </c>
      <c r="I13955" t="s">
        <v>3622</v>
      </c>
      <c r="J13955" t="s">
        <v>13271</v>
      </c>
      <c r="K13955" t="s">
        <v>3624</v>
      </c>
      <c r="L13955" t="s">
        <v>13271</v>
      </c>
      <c r="M13955">
        <v>9.8000000000000007</v>
      </c>
      <c r="N13955">
        <v>18.7</v>
      </c>
      <c r="O13955">
        <v>10.5</v>
      </c>
      <c r="P13955">
        <v>9.8000000000000007</v>
      </c>
      <c r="Q13955">
        <v>19.8</v>
      </c>
      <c r="R13955">
        <v>9</v>
      </c>
      <c r="S13955" t="b">
        <v>0</v>
      </c>
      <c r="T13955" t="b">
        <v>0</v>
      </c>
      <c r="U13955" t="b">
        <v>0</v>
      </c>
      <c r="V13955">
        <v>54000</v>
      </c>
      <c r="W13955">
        <v>35000</v>
      </c>
      <c r="X13955">
        <v>2.34</v>
      </c>
      <c r="Y13955">
        <v>35200</v>
      </c>
      <c r="Z13955">
        <v>1.98</v>
      </c>
    </row>
    <row r="13956" spans="1:26">
      <c r="A13956">
        <v>213286785</v>
      </c>
      <c r="B13956" t="s">
        <v>13051</v>
      </c>
      <c r="C13956" t="s">
        <v>3597</v>
      </c>
      <c r="D13956" t="s">
        <v>4034</v>
      </c>
      <c r="E13956" t="s">
        <v>13079</v>
      </c>
      <c r="F13956" t="s">
        <v>3718</v>
      </c>
      <c r="G13956">
        <v>213286785</v>
      </c>
      <c r="I13956" t="s">
        <v>3711</v>
      </c>
      <c r="J13956" t="s">
        <v>13094</v>
      </c>
      <c r="K13956" t="s">
        <v>3688</v>
      </c>
      <c r="M13956">
        <v>10.5</v>
      </c>
      <c r="N13956">
        <v>19</v>
      </c>
      <c r="O13956">
        <v>11</v>
      </c>
      <c r="P13956">
        <v>10.5</v>
      </c>
      <c r="Q13956">
        <v>18.8</v>
      </c>
      <c r="R13956">
        <v>9.3000000000000007</v>
      </c>
      <c r="S13956" t="b">
        <v>0</v>
      </c>
      <c r="T13956" t="b">
        <v>0</v>
      </c>
      <c r="U13956" t="b">
        <v>1</v>
      </c>
      <c r="V13956">
        <v>55000</v>
      </c>
      <c r="W13956">
        <v>35200</v>
      </c>
      <c r="X13956">
        <v>2.5</v>
      </c>
      <c r="Y13956">
        <v>45000</v>
      </c>
      <c r="Z13956">
        <v>2.06</v>
      </c>
    </row>
    <row r="13957" spans="1:26">
      <c r="A13957">
        <v>213286786</v>
      </c>
      <c r="B13957" t="s">
        <v>13051</v>
      </c>
      <c r="C13957" t="s">
        <v>3597</v>
      </c>
      <c r="D13957" t="s">
        <v>4034</v>
      </c>
      <c r="E13957" t="s">
        <v>13079</v>
      </c>
      <c r="F13957" t="s">
        <v>3710</v>
      </c>
      <c r="G13957">
        <v>213286786</v>
      </c>
      <c r="I13957" t="s">
        <v>3711</v>
      </c>
      <c r="J13957" t="s">
        <v>13094</v>
      </c>
      <c r="K13957" t="s">
        <v>3725</v>
      </c>
      <c r="M13957">
        <v>10.5</v>
      </c>
      <c r="N13957">
        <v>19</v>
      </c>
      <c r="O13957">
        <v>10.9</v>
      </c>
      <c r="P13957">
        <v>10.5</v>
      </c>
      <c r="Q13957">
        <v>19.399999999999999</v>
      </c>
      <c r="R13957">
        <v>9.4</v>
      </c>
      <c r="S13957" t="b">
        <v>0</v>
      </c>
      <c r="T13957" t="b">
        <v>0</v>
      </c>
      <c r="U13957" t="b">
        <v>1</v>
      </c>
      <c r="V13957">
        <v>55000</v>
      </c>
      <c r="W13957">
        <v>35000</v>
      </c>
      <c r="X13957">
        <v>2.4500000000000002</v>
      </c>
      <c r="Y13957">
        <v>45000</v>
      </c>
      <c r="Z13957">
        <v>2.06</v>
      </c>
    </row>
    <row r="13958" spans="1:26">
      <c r="A13958">
        <v>213363373</v>
      </c>
      <c r="B13958" t="s">
        <v>13051</v>
      </c>
      <c r="C13958" t="s">
        <v>3597</v>
      </c>
      <c r="D13958" t="s">
        <v>4034</v>
      </c>
      <c r="E13958" t="s">
        <v>9884</v>
      </c>
      <c r="F13958" t="s">
        <v>3710</v>
      </c>
      <c r="G13958">
        <v>213363373</v>
      </c>
      <c r="I13958" t="s">
        <v>3711</v>
      </c>
      <c r="J13958" t="s">
        <v>13106</v>
      </c>
      <c r="K13958" t="s">
        <v>3725</v>
      </c>
      <c r="M13958">
        <v>10.5</v>
      </c>
      <c r="N13958">
        <v>19</v>
      </c>
      <c r="O13958">
        <v>11.15</v>
      </c>
      <c r="P13958">
        <v>10.5</v>
      </c>
      <c r="Q13958">
        <v>19.600000000000001</v>
      </c>
      <c r="R13958">
        <v>9.1</v>
      </c>
      <c r="S13958" t="b">
        <v>0</v>
      </c>
      <c r="T13958" t="b">
        <v>0</v>
      </c>
      <c r="U13958" t="b">
        <v>1</v>
      </c>
      <c r="V13958">
        <v>55000</v>
      </c>
      <c r="W13958">
        <v>35800</v>
      </c>
      <c r="X13958">
        <v>2.58</v>
      </c>
      <c r="Y13958">
        <v>37000</v>
      </c>
      <c r="Z13958">
        <v>2.17</v>
      </c>
    </row>
    <row r="13959" spans="1:26">
      <c r="A13959">
        <v>213286774</v>
      </c>
      <c r="B13959" t="s">
        <v>13051</v>
      </c>
      <c r="C13959" t="s">
        <v>3597</v>
      </c>
      <c r="D13959" t="s">
        <v>4034</v>
      </c>
      <c r="E13959" t="s">
        <v>13079</v>
      </c>
      <c r="F13959" t="s">
        <v>3710</v>
      </c>
      <c r="G13959">
        <v>213286774</v>
      </c>
      <c r="I13959" t="s">
        <v>3711</v>
      </c>
      <c r="J13959" t="s">
        <v>13098</v>
      </c>
      <c r="K13959" t="s">
        <v>3725</v>
      </c>
      <c r="M13959">
        <v>10.5</v>
      </c>
      <c r="N13959">
        <v>19</v>
      </c>
      <c r="O13959">
        <v>11.15</v>
      </c>
      <c r="P13959">
        <v>10.5</v>
      </c>
      <c r="Q13959">
        <v>19.600000000000001</v>
      </c>
      <c r="R13959">
        <v>9.1</v>
      </c>
      <c r="S13959" t="b">
        <v>0</v>
      </c>
      <c r="T13959" t="b">
        <v>0</v>
      </c>
      <c r="U13959" t="b">
        <v>1</v>
      </c>
      <c r="V13959">
        <v>55000</v>
      </c>
      <c r="W13959">
        <v>35800</v>
      </c>
      <c r="X13959">
        <v>2.58</v>
      </c>
      <c r="Y13959">
        <v>37000</v>
      </c>
      <c r="Z13959">
        <v>2.17</v>
      </c>
    </row>
    <row r="13960" spans="1:26">
      <c r="A13960">
        <v>213350762</v>
      </c>
      <c r="B13960" t="s">
        <v>13051</v>
      </c>
      <c r="C13960" t="s">
        <v>3597</v>
      </c>
      <c r="D13960" t="s">
        <v>4034</v>
      </c>
      <c r="E13960" t="s">
        <v>13080</v>
      </c>
      <c r="F13960" t="s">
        <v>3710</v>
      </c>
      <c r="G13960">
        <v>213350762</v>
      </c>
      <c r="I13960" t="s">
        <v>3711</v>
      </c>
      <c r="J13960" t="s">
        <v>13107</v>
      </c>
      <c r="K13960" t="s">
        <v>3725</v>
      </c>
      <c r="M13960">
        <v>10.5</v>
      </c>
      <c r="N13960">
        <v>19</v>
      </c>
      <c r="O13960">
        <v>11.15</v>
      </c>
      <c r="P13960">
        <v>10.5</v>
      </c>
      <c r="Q13960">
        <v>19.600000000000001</v>
      </c>
      <c r="R13960">
        <v>9.1</v>
      </c>
      <c r="S13960" t="b">
        <v>0</v>
      </c>
      <c r="T13960" t="b">
        <v>0</v>
      </c>
      <c r="U13960" t="b">
        <v>1</v>
      </c>
      <c r="V13960">
        <v>55000</v>
      </c>
      <c r="W13960">
        <v>35800</v>
      </c>
      <c r="X13960">
        <v>2.58</v>
      </c>
      <c r="Y13960">
        <v>37000</v>
      </c>
      <c r="Z13960">
        <v>2.17</v>
      </c>
    </row>
    <row r="13961" spans="1:26">
      <c r="A13961">
        <v>213279899</v>
      </c>
      <c r="B13961" t="s">
        <v>13051</v>
      </c>
      <c r="C13961" t="s">
        <v>3597</v>
      </c>
      <c r="D13961" t="s">
        <v>4034</v>
      </c>
      <c r="E13961" t="s">
        <v>11392</v>
      </c>
      <c r="F13961" t="s">
        <v>3849</v>
      </c>
      <c r="G13961">
        <v>213279899</v>
      </c>
      <c r="I13961" t="s">
        <v>3622</v>
      </c>
      <c r="J13961" t="s">
        <v>13270</v>
      </c>
      <c r="K13961" t="s">
        <v>3624</v>
      </c>
      <c r="L13961" t="s">
        <v>13270</v>
      </c>
      <c r="M13961">
        <v>12.5</v>
      </c>
      <c r="N13961">
        <v>21.2</v>
      </c>
      <c r="O13961">
        <v>12</v>
      </c>
      <c r="P13961">
        <v>12.5</v>
      </c>
      <c r="Q13961">
        <v>21.8</v>
      </c>
      <c r="R13961">
        <v>10.7</v>
      </c>
      <c r="S13961" t="b">
        <v>0</v>
      </c>
      <c r="T13961" t="b">
        <v>0</v>
      </c>
      <c r="U13961" t="b">
        <v>1</v>
      </c>
      <c r="V13961">
        <v>18000</v>
      </c>
      <c r="W13961">
        <v>12200</v>
      </c>
      <c r="X13961">
        <v>2.79</v>
      </c>
      <c r="Y13961">
        <v>15500</v>
      </c>
      <c r="Z13961">
        <v>2.4</v>
      </c>
    </row>
    <row r="13962" spans="1:26">
      <c r="A13962">
        <v>213279897</v>
      </c>
      <c r="B13962" t="s">
        <v>13051</v>
      </c>
      <c r="C13962" t="s">
        <v>3597</v>
      </c>
      <c r="D13962" t="s">
        <v>4034</v>
      </c>
      <c r="E13962" t="s">
        <v>11392</v>
      </c>
      <c r="F13962" t="s">
        <v>3849</v>
      </c>
      <c r="G13962">
        <v>213279897</v>
      </c>
      <c r="I13962" t="s">
        <v>3622</v>
      </c>
      <c r="J13962" t="s">
        <v>13269</v>
      </c>
      <c r="K13962" t="s">
        <v>3624</v>
      </c>
      <c r="L13962" t="s">
        <v>13269</v>
      </c>
      <c r="M13962">
        <v>13</v>
      </c>
      <c r="N13962">
        <v>22</v>
      </c>
      <c r="O13962">
        <v>13</v>
      </c>
      <c r="P13962">
        <v>13</v>
      </c>
      <c r="Q13962">
        <v>22.5</v>
      </c>
      <c r="R13962">
        <v>11.5</v>
      </c>
      <c r="S13962" t="b">
        <v>0</v>
      </c>
      <c r="T13962" t="b">
        <v>0</v>
      </c>
      <c r="U13962" t="b">
        <v>1</v>
      </c>
      <c r="V13962">
        <v>9000</v>
      </c>
      <c r="W13962">
        <v>8000</v>
      </c>
      <c r="X13962">
        <v>2.66</v>
      </c>
      <c r="Y13962">
        <v>10000</v>
      </c>
      <c r="Z13962">
        <v>2.4</v>
      </c>
    </row>
    <row r="13963" spans="1:26">
      <c r="A13963">
        <v>213279898</v>
      </c>
      <c r="B13963" t="s">
        <v>13051</v>
      </c>
      <c r="C13963" t="s">
        <v>3597</v>
      </c>
      <c r="D13963" t="s">
        <v>4034</v>
      </c>
      <c r="E13963" t="s">
        <v>11392</v>
      </c>
      <c r="F13963" t="s">
        <v>3849</v>
      </c>
      <c r="G13963">
        <v>213279898</v>
      </c>
      <c r="I13963" t="s">
        <v>3622</v>
      </c>
      <c r="J13963" t="s">
        <v>13268</v>
      </c>
      <c r="K13963" t="s">
        <v>3624</v>
      </c>
      <c r="L13963" t="s">
        <v>13268</v>
      </c>
      <c r="M13963">
        <v>12.6</v>
      </c>
      <c r="N13963">
        <v>21.2</v>
      </c>
      <c r="O13963">
        <v>10.8</v>
      </c>
      <c r="P13963">
        <v>12.6</v>
      </c>
      <c r="Q13963">
        <v>22</v>
      </c>
      <c r="R13963">
        <v>9.8000000000000007</v>
      </c>
      <c r="S13963" t="b">
        <v>0</v>
      </c>
      <c r="T13963" t="b">
        <v>0</v>
      </c>
      <c r="U13963" t="b">
        <v>1</v>
      </c>
      <c r="V13963">
        <v>12000</v>
      </c>
      <c r="W13963">
        <v>7700</v>
      </c>
      <c r="X13963">
        <v>2</v>
      </c>
      <c r="Y13963">
        <v>9000</v>
      </c>
      <c r="Z13963">
        <v>2.42</v>
      </c>
    </row>
    <row r="13964" spans="1:26">
      <c r="A13964">
        <v>213286779</v>
      </c>
      <c r="B13964" t="s">
        <v>13051</v>
      </c>
      <c r="C13964" t="s">
        <v>3597</v>
      </c>
      <c r="D13964" t="s">
        <v>4034</v>
      </c>
      <c r="E13964" t="s">
        <v>13079</v>
      </c>
      <c r="F13964" t="s">
        <v>3718</v>
      </c>
      <c r="G13964">
        <v>213286779</v>
      </c>
      <c r="I13964" t="s">
        <v>3711</v>
      </c>
      <c r="J13964" t="s">
        <v>13096</v>
      </c>
      <c r="K13964" t="s">
        <v>3688</v>
      </c>
      <c r="P13964">
        <v>11.8</v>
      </c>
      <c r="Q13964">
        <v>19</v>
      </c>
      <c r="R13964">
        <v>10</v>
      </c>
      <c r="S13964" t="b">
        <v>0</v>
      </c>
      <c r="T13964" t="b">
        <v>0</v>
      </c>
      <c r="U13964" t="b">
        <v>1</v>
      </c>
      <c r="V13964">
        <v>27000</v>
      </c>
      <c r="W13964">
        <v>23000</v>
      </c>
      <c r="X13964">
        <v>2.4</v>
      </c>
      <c r="Y13964">
        <v>29000</v>
      </c>
      <c r="Z13964">
        <v>2.1800000000000002</v>
      </c>
    </row>
    <row r="13965" spans="1:26">
      <c r="A13965">
        <v>213286780</v>
      </c>
      <c r="B13965" t="s">
        <v>13051</v>
      </c>
      <c r="C13965" t="s">
        <v>3597</v>
      </c>
      <c r="D13965" t="s">
        <v>4034</v>
      </c>
      <c r="E13965" t="s">
        <v>13079</v>
      </c>
      <c r="F13965" t="s">
        <v>3710</v>
      </c>
      <c r="G13965">
        <v>213286780</v>
      </c>
      <c r="I13965" t="s">
        <v>3711</v>
      </c>
      <c r="J13965" t="s">
        <v>13096</v>
      </c>
      <c r="K13965" t="s">
        <v>3725</v>
      </c>
      <c r="P13965">
        <v>11.8</v>
      </c>
      <c r="Q13965">
        <v>19.75</v>
      </c>
      <c r="R13965">
        <v>9.8000000000000007</v>
      </c>
      <c r="S13965" t="b">
        <v>0</v>
      </c>
      <c r="T13965" t="b">
        <v>0</v>
      </c>
      <c r="U13965" t="b">
        <v>1</v>
      </c>
      <c r="V13965">
        <v>27000</v>
      </c>
      <c r="W13965">
        <v>22600</v>
      </c>
      <c r="X13965">
        <v>2.35</v>
      </c>
      <c r="Y13965">
        <v>29900</v>
      </c>
      <c r="Z13965">
        <v>2.19</v>
      </c>
    </row>
    <row r="13966" spans="1:26">
      <c r="A13966">
        <v>213307894</v>
      </c>
      <c r="B13966" t="s">
        <v>13051</v>
      </c>
      <c r="C13966" t="s">
        <v>3597</v>
      </c>
      <c r="D13966" t="s">
        <v>4034</v>
      </c>
      <c r="E13966" t="s">
        <v>10839</v>
      </c>
      <c r="F13966" t="s">
        <v>3718</v>
      </c>
      <c r="G13966">
        <v>213307894</v>
      </c>
      <c r="I13966" t="s">
        <v>3711</v>
      </c>
      <c r="J13966" t="s">
        <v>13114</v>
      </c>
      <c r="K13966" t="s">
        <v>3688</v>
      </c>
      <c r="P13966">
        <v>12</v>
      </c>
      <c r="Q13966">
        <v>19.399999999999999</v>
      </c>
      <c r="R13966">
        <v>10</v>
      </c>
      <c r="S13966" t="b">
        <v>0</v>
      </c>
      <c r="T13966" t="b">
        <v>0</v>
      </c>
      <c r="U13966" t="b">
        <v>1</v>
      </c>
      <c r="V13966">
        <v>36000</v>
      </c>
      <c r="W13966">
        <v>30000</v>
      </c>
      <c r="X13966">
        <v>2.2000000000000002</v>
      </c>
      <c r="Y13966">
        <v>36000</v>
      </c>
      <c r="Z13966">
        <v>2.2000000000000002</v>
      </c>
    </row>
    <row r="13967" spans="1:26">
      <c r="A13967">
        <v>213307897</v>
      </c>
      <c r="B13967" t="s">
        <v>13051</v>
      </c>
      <c r="C13967" t="s">
        <v>3597</v>
      </c>
      <c r="D13967" t="s">
        <v>4034</v>
      </c>
      <c r="E13967" t="s">
        <v>13079</v>
      </c>
      <c r="F13967" t="s">
        <v>3718</v>
      </c>
      <c r="G13967">
        <v>213307897</v>
      </c>
      <c r="I13967" t="s">
        <v>3711</v>
      </c>
      <c r="J13967" t="s">
        <v>13112</v>
      </c>
      <c r="K13967" t="s">
        <v>3688</v>
      </c>
      <c r="P13967">
        <v>12</v>
      </c>
      <c r="Q13967">
        <v>19.399999999999999</v>
      </c>
      <c r="R13967">
        <v>10</v>
      </c>
      <c r="S13967" t="b">
        <v>0</v>
      </c>
      <c r="T13967" t="b">
        <v>0</v>
      </c>
      <c r="U13967" t="b">
        <v>1</v>
      </c>
      <c r="V13967">
        <v>36000</v>
      </c>
      <c r="W13967">
        <v>30000</v>
      </c>
      <c r="X13967">
        <v>2.2000000000000002</v>
      </c>
      <c r="Y13967">
        <v>36000</v>
      </c>
      <c r="Z13967">
        <v>2.2000000000000002</v>
      </c>
    </row>
    <row r="13968" spans="1:26">
      <c r="A13968">
        <v>213307895</v>
      </c>
      <c r="B13968" t="s">
        <v>13051</v>
      </c>
      <c r="C13968" t="s">
        <v>3597</v>
      </c>
      <c r="D13968" t="s">
        <v>4034</v>
      </c>
      <c r="E13968" t="s">
        <v>10839</v>
      </c>
      <c r="F13968" t="s">
        <v>3710</v>
      </c>
      <c r="G13968">
        <v>213307895</v>
      </c>
      <c r="I13968" t="s">
        <v>3711</v>
      </c>
      <c r="J13968" t="s">
        <v>13114</v>
      </c>
      <c r="K13968" t="s">
        <v>3725</v>
      </c>
      <c r="P13968">
        <v>12</v>
      </c>
      <c r="Q13968">
        <v>20.2</v>
      </c>
      <c r="R13968">
        <v>10.45</v>
      </c>
      <c r="S13968" t="b">
        <v>0</v>
      </c>
      <c r="T13968" t="b">
        <v>0</v>
      </c>
      <c r="U13968" t="b">
        <v>1</v>
      </c>
      <c r="V13968">
        <v>36000</v>
      </c>
      <c r="W13968">
        <v>28600</v>
      </c>
      <c r="X13968">
        <v>2.35</v>
      </c>
      <c r="Y13968">
        <v>36500</v>
      </c>
      <c r="Z13968">
        <v>2.25</v>
      </c>
    </row>
    <row r="13969" spans="1:26">
      <c r="A13969">
        <v>213307898</v>
      </c>
      <c r="B13969" t="s">
        <v>13051</v>
      </c>
      <c r="C13969" t="s">
        <v>3597</v>
      </c>
      <c r="D13969" t="s">
        <v>4034</v>
      </c>
      <c r="E13969" t="s">
        <v>13079</v>
      </c>
      <c r="F13969" t="s">
        <v>3710</v>
      </c>
      <c r="G13969">
        <v>213307898</v>
      </c>
      <c r="I13969" t="s">
        <v>3711</v>
      </c>
      <c r="J13969" t="s">
        <v>13112</v>
      </c>
      <c r="K13969" t="s">
        <v>3725</v>
      </c>
      <c r="P13969">
        <v>12</v>
      </c>
      <c r="Q13969">
        <v>20.2</v>
      </c>
      <c r="R13969">
        <v>10.45</v>
      </c>
      <c r="S13969" t="b">
        <v>0</v>
      </c>
      <c r="T13969" t="b">
        <v>0</v>
      </c>
      <c r="U13969" t="b">
        <v>1</v>
      </c>
      <c r="V13969">
        <v>36000</v>
      </c>
      <c r="W13969">
        <v>28600</v>
      </c>
      <c r="X13969">
        <v>2.35</v>
      </c>
      <c r="Y13969">
        <v>36500</v>
      </c>
      <c r="Z13969">
        <v>2.25</v>
      </c>
    </row>
    <row r="13970" spans="1:26">
      <c r="A13970">
        <v>213265614</v>
      </c>
      <c r="B13970" t="s">
        <v>13051</v>
      </c>
      <c r="C13970" t="s">
        <v>3597</v>
      </c>
      <c r="D13970" t="s">
        <v>4034</v>
      </c>
      <c r="E13970" t="s">
        <v>5235</v>
      </c>
      <c r="F13970" t="s">
        <v>3600</v>
      </c>
      <c r="G13970">
        <v>213265614</v>
      </c>
      <c r="I13970" t="s">
        <v>3601</v>
      </c>
      <c r="J13970" t="s">
        <v>13262</v>
      </c>
      <c r="L13970" t="s">
        <v>13616</v>
      </c>
      <c r="M13970">
        <v>12.5</v>
      </c>
      <c r="N13970">
        <v>20</v>
      </c>
      <c r="O13970">
        <v>11</v>
      </c>
      <c r="P13970">
        <v>12.4</v>
      </c>
      <c r="Q13970">
        <v>18</v>
      </c>
      <c r="R13970">
        <v>9.3000000000000007</v>
      </c>
      <c r="S13970" t="b">
        <v>0</v>
      </c>
      <c r="T13970" t="b">
        <v>0</v>
      </c>
      <c r="U13970" t="b">
        <v>1</v>
      </c>
      <c r="V13970">
        <v>18000</v>
      </c>
      <c r="W13970">
        <v>13500</v>
      </c>
      <c r="X13970">
        <v>2.6</v>
      </c>
      <c r="Y13970">
        <v>21000</v>
      </c>
      <c r="Z13970">
        <v>2.21</v>
      </c>
    </row>
    <row r="13971" spans="1:26">
      <c r="A13971">
        <v>213348322</v>
      </c>
      <c r="B13971" t="s">
        <v>13051</v>
      </c>
      <c r="C13971" t="s">
        <v>3597</v>
      </c>
      <c r="D13971" t="s">
        <v>4034</v>
      </c>
      <c r="E13971" t="s">
        <v>5235</v>
      </c>
      <c r="F13971" t="s">
        <v>3600</v>
      </c>
      <c r="G13971">
        <v>213348322</v>
      </c>
      <c r="I13971" t="s">
        <v>3601</v>
      </c>
      <c r="J13971" t="s">
        <v>13262</v>
      </c>
      <c r="L13971" t="s">
        <v>9263</v>
      </c>
      <c r="M13971">
        <v>12.5</v>
      </c>
      <c r="N13971">
        <v>20</v>
      </c>
      <c r="O13971">
        <v>11</v>
      </c>
      <c r="P13971">
        <v>12.4</v>
      </c>
      <c r="Q13971">
        <v>18</v>
      </c>
      <c r="R13971">
        <v>9.3000000000000007</v>
      </c>
      <c r="S13971" t="b">
        <v>0</v>
      </c>
      <c r="T13971" t="b">
        <v>0</v>
      </c>
      <c r="U13971" t="b">
        <v>1</v>
      </c>
      <c r="V13971">
        <v>18000</v>
      </c>
      <c r="W13971">
        <v>13500</v>
      </c>
      <c r="X13971">
        <v>2.6</v>
      </c>
      <c r="Y13971">
        <v>21000</v>
      </c>
      <c r="Z13971">
        <v>2.21</v>
      </c>
    </row>
    <row r="13972" spans="1:26">
      <c r="A13972">
        <v>213348323</v>
      </c>
      <c r="B13972" t="s">
        <v>13051</v>
      </c>
      <c r="C13972" t="s">
        <v>3597</v>
      </c>
      <c r="D13972" t="s">
        <v>4034</v>
      </c>
      <c r="E13972" t="s">
        <v>5235</v>
      </c>
      <c r="F13972" t="s">
        <v>3600</v>
      </c>
      <c r="G13972">
        <v>213348323</v>
      </c>
      <c r="I13972" t="s">
        <v>3601</v>
      </c>
      <c r="J13972" t="s">
        <v>6715</v>
      </c>
      <c r="L13972" t="s">
        <v>10758</v>
      </c>
      <c r="M13972">
        <v>12.5</v>
      </c>
      <c r="N13972">
        <v>20</v>
      </c>
      <c r="O13972">
        <v>12</v>
      </c>
      <c r="P13972">
        <v>11.7</v>
      </c>
      <c r="Q13972">
        <v>17.399999999999999</v>
      </c>
      <c r="R13972">
        <v>10</v>
      </c>
      <c r="S13972" t="b">
        <v>0</v>
      </c>
      <c r="T13972" t="b">
        <v>0</v>
      </c>
      <c r="U13972" t="b">
        <v>1</v>
      </c>
      <c r="V13972">
        <v>24000</v>
      </c>
      <c r="W13972">
        <v>19200</v>
      </c>
      <c r="X13972">
        <v>2.5</v>
      </c>
      <c r="Y13972">
        <v>26400</v>
      </c>
      <c r="Z13972">
        <v>2.14</v>
      </c>
    </row>
    <row r="13973" spans="1:26">
      <c r="A13973">
        <v>213349770</v>
      </c>
      <c r="B13973" t="s">
        <v>13051</v>
      </c>
      <c r="C13973" t="s">
        <v>3597</v>
      </c>
      <c r="D13973" t="s">
        <v>4034</v>
      </c>
      <c r="E13973" t="s">
        <v>5235</v>
      </c>
      <c r="F13973" t="s">
        <v>3600</v>
      </c>
      <c r="G13973">
        <v>213349770</v>
      </c>
      <c r="I13973" t="s">
        <v>3601</v>
      </c>
      <c r="J13973" t="s">
        <v>6715</v>
      </c>
      <c r="L13973" t="s">
        <v>6716</v>
      </c>
      <c r="M13973">
        <v>12.5</v>
      </c>
      <c r="N13973">
        <v>20</v>
      </c>
      <c r="O13973">
        <v>12</v>
      </c>
      <c r="P13973">
        <v>11.7</v>
      </c>
      <c r="Q13973">
        <v>17.399999999999999</v>
      </c>
      <c r="R13973">
        <v>10</v>
      </c>
      <c r="S13973" t="b">
        <v>0</v>
      </c>
      <c r="T13973" t="b">
        <v>0</v>
      </c>
      <c r="U13973" t="b">
        <v>1</v>
      </c>
      <c r="V13973">
        <v>24000</v>
      </c>
      <c r="W13973">
        <v>19200</v>
      </c>
      <c r="X13973">
        <v>2.5</v>
      </c>
      <c r="Y13973">
        <v>26400</v>
      </c>
      <c r="Z13973">
        <v>2.14</v>
      </c>
    </row>
    <row r="13974" spans="1:26">
      <c r="A13974">
        <v>213386472</v>
      </c>
      <c r="B13974" t="s">
        <v>13051</v>
      </c>
      <c r="C13974" t="s">
        <v>3597</v>
      </c>
      <c r="D13974" t="s">
        <v>4034</v>
      </c>
      <c r="E13974" t="s">
        <v>6435</v>
      </c>
      <c r="F13974" t="s">
        <v>3600</v>
      </c>
      <c r="G13974">
        <v>213386472</v>
      </c>
      <c r="I13974" t="s">
        <v>3601</v>
      </c>
      <c r="J13974" t="s">
        <v>13267</v>
      </c>
      <c r="L13974" t="s">
        <v>13639</v>
      </c>
      <c r="M13974">
        <v>12.5</v>
      </c>
      <c r="N13974">
        <v>20</v>
      </c>
      <c r="O13974">
        <v>12</v>
      </c>
      <c r="P13974">
        <v>11.7</v>
      </c>
      <c r="Q13974">
        <v>17.399999999999999</v>
      </c>
      <c r="R13974">
        <v>10</v>
      </c>
      <c r="S13974" t="b">
        <v>0</v>
      </c>
      <c r="T13974" t="b">
        <v>0</v>
      </c>
      <c r="U13974" t="b">
        <v>1</v>
      </c>
      <c r="V13974">
        <v>24000</v>
      </c>
      <c r="W13974">
        <v>19200</v>
      </c>
      <c r="X13974">
        <v>2.5</v>
      </c>
      <c r="Y13974">
        <v>26400</v>
      </c>
      <c r="Z13974">
        <v>2.14</v>
      </c>
    </row>
    <row r="13975" spans="1:26">
      <c r="A13975">
        <v>213349771</v>
      </c>
      <c r="B13975" t="s">
        <v>13051</v>
      </c>
      <c r="C13975" t="s">
        <v>3597</v>
      </c>
      <c r="D13975" t="s">
        <v>4034</v>
      </c>
      <c r="E13975" t="s">
        <v>5235</v>
      </c>
      <c r="F13975" t="s">
        <v>3600</v>
      </c>
      <c r="G13975">
        <v>213349771</v>
      </c>
      <c r="I13975" t="s">
        <v>3601</v>
      </c>
      <c r="J13975" t="s">
        <v>5238</v>
      </c>
      <c r="L13975" t="s">
        <v>5239</v>
      </c>
      <c r="M13975">
        <v>11</v>
      </c>
      <c r="N13975">
        <v>18</v>
      </c>
      <c r="O13975">
        <v>10.5</v>
      </c>
      <c r="P13975">
        <v>10</v>
      </c>
      <c r="Q13975">
        <v>16.2</v>
      </c>
      <c r="R13975">
        <v>8.9</v>
      </c>
      <c r="S13975" t="b">
        <v>0</v>
      </c>
      <c r="T13975" t="b">
        <v>0</v>
      </c>
      <c r="U13975" t="b">
        <v>1</v>
      </c>
      <c r="V13975">
        <v>30000</v>
      </c>
      <c r="W13975">
        <v>21000</v>
      </c>
      <c r="X13975">
        <v>2.34</v>
      </c>
      <c r="Y13975">
        <v>28600</v>
      </c>
      <c r="Z13975">
        <v>2.1</v>
      </c>
    </row>
    <row r="13976" spans="1:26">
      <c r="A13976">
        <v>213348324</v>
      </c>
      <c r="B13976" t="s">
        <v>13051</v>
      </c>
      <c r="C13976" t="s">
        <v>3597</v>
      </c>
      <c r="D13976" t="s">
        <v>4034</v>
      </c>
      <c r="E13976" t="s">
        <v>5235</v>
      </c>
      <c r="F13976" t="s">
        <v>3600</v>
      </c>
      <c r="G13976">
        <v>213348324</v>
      </c>
      <c r="I13976" t="s">
        <v>3601</v>
      </c>
      <c r="J13976" t="s">
        <v>5238</v>
      </c>
      <c r="L13976" t="s">
        <v>10760</v>
      </c>
      <c r="M13976">
        <v>11</v>
      </c>
      <c r="N13976">
        <v>18</v>
      </c>
      <c r="O13976">
        <v>10.5</v>
      </c>
      <c r="P13976">
        <v>10</v>
      </c>
      <c r="Q13976">
        <v>16.2</v>
      </c>
      <c r="R13976">
        <v>8.9</v>
      </c>
      <c r="S13976" t="b">
        <v>0</v>
      </c>
      <c r="T13976" t="b">
        <v>0</v>
      </c>
      <c r="U13976" t="b">
        <v>1</v>
      </c>
      <c r="V13976">
        <v>30000</v>
      </c>
      <c r="W13976">
        <v>21000</v>
      </c>
      <c r="X13976">
        <v>2.34</v>
      </c>
      <c r="Y13976">
        <v>28600</v>
      </c>
      <c r="Z13976">
        <v>2.1</v>
      </c>
    </row>
    <row r="13977" spans="1:26">
      <c r="A13977">
        <v>213348325</v>
      </c>
      <c r="B13977" t="s">
        <v>13051</v>
      </c>
      <c r="C13977" t="s">
        <v>3597</v>
      </c>
      <c r="D13977" t="s">
        <v>4034</v>
      </c>
      <c r="E13977" t="s">
        <v>5235</v>
      </c>
      <c r="F13977" t="s">
        <v>3600</v>
      </c>
      <c r="G13977">
        <v>213348325</v>
      </c>
      <c r="I13977" t="s">
        <v>3601</v>
      </c>
      <c r="J13977" t="s">
        <v>6717</v>
      </c>
      <c r="L13977" t="s">
        <v>10766</v>
      </c>
      <c r="M13977">
        <v>10.5</v>
      </c>
      <c r="N13977">
        <v>18</v>
      </c>
      <c r="O13977">
        <v>10.5</v>
      </c>
      <c r="P13977">
        <v>10</v>
      </c>
      <c r="Q13977">
        <v>16</v>
      </c>
      <c r="R13977">
        <v>9.5</v>
      </c>
      <c r="S13977" t="b">
        <v>0</v>
      </c>
      <c r="T13977" t="b">
        <v>0</v>
      </c>
      <c r="U13977" t="b">
        <v>1</v>
      </c>
      <c r="V13977">
        <v>36000</v>
      </c>
      <c r="W13977">
        <v>30400</v>
      </c>
      <c r="X13977">
        <v>2.46</v>
      </c>
      <c r="Y13977">
        <v>47000</v>
      </c>
      <c r="Z13977">
        <v>1.9</v>
      </c>
    </row>
    <row r="13978" spans="1:26">
      <c r="A13978">
        <v>213349772</v>
      </c>
      <c r="B13978" t="s">
        <v>13051</v>
      </c>
      <c r="C13978" t="s">
        <v>3597</v>
      </c>
      <c r="D13978" t="s">
        <v>4034</v>
      </c>
      <c r="E13978" t="s">
        <v>5235</v>
      </c>
      <c r="F13978" t="s">
        <v>3600</v>
      </c>
      <c r="G13978">
        <v>213349772</v>
      </c>
      <c r="I13978" t="s">
        <v>3601</v>
      </c>
      <c r="J13978" t="s">
        <v>6717</v>
      </c>
      <c r="L13978" t="s">
        <v>6718</v>
      </c>
      <c r="M13978">
        <v>10.5</v>
      </c>
      <c r="N13978">
        <v>18</v>
      </c>
      <c r="O13978">
        <v>10.5</v>
      </c>
      <c r="P13978">
        <v>10</v>
      </c>
      <c r="Q13978">
        <v>16</v>
      </c>
      <c r="R13978">
        <v>9.5</v>
      </c>
      <c r="S13978" t="b">
        <v>0</v>
      </c>
      <c r="T13978" t="b">
        <v>0</v>
      </c>
      <c r="U13978" t="b">
        <v>1</v>
      </c>
      <c r="V13978">
        <v>36000</v>
      </c>
      <c r="W13978">
        <v>30400</v>
      </c>
      <c r="X13978">
        <v>2.46</v>
      </c>
      <c r="Y13978">
        <v>47000</v>
      </c>
      <c r="Z13978">
        <v>1.9</v>
      </c>
    </row>
    <row r="13979" spans="1:26">
      <c r="A13979">
        <v>213349773</v>
      </c>
      <c r="B13979" t="s">
        <v>13051</v>
      </c>
      <c r="C13979" t="s">
        <v>3597</v>
      </c>
      <c r="D13979" t="s">
        <v>4034</v>
      </c>
      <c r="E13979" t="s">
        <v>5235</v>
      </c>
      <c r="F13979" t="s">
        <v>3600</v>
      </c>
      <c r="G13979">
        <v>213349773</v>
      </c>
      <c r="I13979" t="s">
        <v>3601</v>
      </c>
      <c r="J13979" t="s">
        <v>5236</v>
      </c>
      <c r="L13979" t="s">
        <v>5237</v>
      </c>
      <c r="M13979">
        <v>8.5</v>
      </c>
      <c r="N13979">
        <v>16</v>
      </c>
      <c r="O13979">
        <v>10</v>
      </c>
      <c r="P13979">
        <v>8.1999999999999993</v>
      </c>
      <c r="Q13979">
        <v>15.6</v>
      </c>
      <c r="R13979">
        <v>9.4</v>
      </c>
      <c r="S13979" t="b">
        <v>0</v>
      </c>
      <c r="T13979" t="b">
        <v>0</v>
      </c>
      <c r="U13979" t="b">
        <v>0</v>
      </c>
      <c r="V13979">
        <v>47000</v>
      </c>
      <c r="W13979">
        <v>36000</v>
      </c>
      <c r="X13979">
        <v>2.36</v>
      </c>
      <c r="Y13979">
        <v>48000</v>
      </c>
      <c r="Z13979">
        <v>2.0499999999999998</v>
      </c>
    </row>
    <row r="13980" spans="1:26">
      <c r="A13980">
        <v>213348326</v>
      </c>
      <c r="B13980" t="s">
        <v>13051</v>
      </c>
      <c r="C13980" t="s">
        <v>3597</v>
      </c>
      <c r="D13980" t="s">
        <v>4034</v>
      </c>
      <c r="E13980" t="s">
        <v>5235</v>
      </c>
      <c r="F13980" t="s">
        <v>3600</v>
      </c>
      <c r="G13980">
        <v>213348326</v>
      </c>
      <c r="I13980" t="s">
        <v>3601</v>
      </c>
      <c r="J13980" t="s">
        <v>5236</v>
      </c>
      <c r="L13980" t="s">
        <v>10770</v>
      </c>
      <c r="M13980">
        <v>8.5</v>
      </c>
      <c r="N13980">
        <v>16</v>
      </c>
      <c r="O13980">
        <v>10</v>
      </c>
      <c r="P13980">
        <v>8.1999999999999993</v>
      </c>
      <c r="Q13980">
        <v>15.6</v>
      </c>
      <c r="R13980">
        <v>9.4</v>
      </c>
      <c r="S13980" t="b">
        <v>0</v>
      </c>
      <c r="T13980" t="b">
        <v>0</v>
      </c>
      <c r="U13980" t="b">
        <v>0</v>
      </c>
      <c r="V13980">
        <v>47000</v>
      </c>
      <c r="W13980">
        <v>36000</v>
      </c>
      <c r="X13980">
        <v>2.36</v>
      </c>
      <c r="Y13980">
        <v>48000</v>
      </c>
      <c r="Z13980">
        <v>2.0499999999999998</v>
      </c>
    </row>
    <row r="13981" spans="1:26">
      <c r="A13981">
        <v>213386473</v>
      </c>
      <c r="B13981" t="s">
        <v>13051</v>
      </c>
      <c r="C13981" t="s">
        <v>3597</v>
      </c>
      <c r="D13981" t="s">
        <v>4034</v>
      </c>
      <c r="E13981" t="s">
        <v>6435</v>
      </c>
      <c r="F13981" t="s">
        <v>3600</v>
      </c>
      <c r="G13981">
        <v>213386473</v>
      </c>
      <c r="I13981" t="s">
        <v>3601</v>
      </c>
      <c r="J13981" t="s">
        <v>13266</v>
      </c>
      <c r="L13981" t="s">
        <v>13638</v>
      </c>
      <c r="M13981">
        <v>8.5</v>
      </c>
      <c r="N13981">
        <v>16</v>
      </c>
      <c r="O13981">
        <v>10</v>
      </c>
      <c r="P13981">
        <v>8.1999999999999993</v>
      </c>
      <c r="Q13981">
        <v>15.6</v>
      </c>
      <c r="R13981">
        <v>9.4</v>
      </c>
      <c r="S13981" t="b">
        <v>0</v>
      </c>
      <c r="T13981" t="b">
        <v>0</v>
      </c>
      <c r="U13981" t="b">
        <v>0</v>
      </c>
      <c r="V13981">
        <v>47000</v>
      </c>
      <c r="W13981">
        <v>36000</v>
      </c>
      <c r="X13981">
        <v>2.36</v>
      </c>
      <c r="Y13981">
        <v>48000</v>
      </c>
      <c r="Z13981">
        <v>2.0499999999999998</v>
      </c>
    </row>
    <row r="13982" spans="1:26">
      <c r="A13982">
        <v>213265603</v>
      </c>
      <c r="B13982" t="s">
        <v>13051</v>
      </c>
      <c r="C13982" t="s">
        <v>3597</v>
      </c>
      <c r="D13982" t="s">
        <v>4034</v>
      </c>
      <c r="E13982" t="s">
        <v>8691</v>
      </c>
      <c r="F13982" t="s">
        <v>3600</v>
      </c>
      <c r="G13982">
        <v>213265603</v>
      </c>
      <c r="I13982" t="s">
        <v>3601</v>
      </c>
      <c r="J13982" t="s">
        <v>8133</v>
      </c>
      <c r="L13982" t="s">
        <v>13635</v>
      </c>
      <c r="M13982">
        <v>12.5</v>
      </c>
      <c r="N13982">
        <v>21.6</v>
      </c>
      <c r="O13982">
        <v>11.5</v>
      </c>
      <c r="P13982">
        <v>11.7</v>
      </c>
      <c r="Q13982">
        <v>17.8</v>
      </c>
      <c r="R13982">
        <v>9.3000000000000007</v>
      </c>
      <c r="S13982" t="b">
        <v>0</v>
      </c>
      <c r="T13982" t="b">
        <v>0</v>
      </c>
      <c r="U13982" t="b">
        <v>1</v>
      </c>
      <c r="V13982">
        <v>18000</v>
      </c>
      <c r="W13982">
        <v>13200</v>
      </c>
      <c r="X13982">
        <v>2.67</v>
      </c>
      <c r="Y13982">
        <v>14000</v>
      </c>
      <c r="Z13982">
        <v>2.41</v>
      </c>
    </row>
    <row r="13983" spans="1:26">
      <c r="A13983">
        <v>213350739</v>
      </c>
      <c r="B13983" t="s">
        <v>13051</v>
      </c>
      <c r="C13983" t="s">
        <v>3597</v>
      </c>
      <c r="D13983" t="s">
        <v>4034</v>
      </c>
      <c r="E13983" t="s">
        <v>11383</v>
      </c>
      <c r="F13983" t="s">
        <v>3600</v>
      </c>
      <c r="G13983">
        <v>213350739</v>
      </c>
      <c r="I13983" t="s">
        <v>3601</v>
      </c>
      <c r="J13983" t="s">
        <v>10438</v>
      </c>
      <c r="L13983" t="s">
        <v>13634</v>
      </c>
      <c r="M13983">
        <v>12.5</v>
      </c>
      <c r="N13983">
        <v>21.6</v>
      </c>
      <c r="O13983">
        <v>11.5</v>
      </c>
      <c r="P13983">
        <v>11.7</v>
      </c>
      <c r="Q13983">
        <v>17.8</v>
      </c>
      <c r="R13983">
        <v>9.3000000000000007</v>
      </c>
      <c r="S13983" t="b">
        <v>0</v>
      </c>
      <c r="T13983" t="b">
        <v>0</v>
      </c>
      <c r="U13983" t="b">
        <v>1</v>
      </c>
      <c r="V13983">
        <v>18000</v>
      </c>
      <c r="W13983">
        <v>13200</v>
      </c>
      <c r="X13983">
        <v>2.67</v>
      </c>
      <c r="Y13983">
        <v>14000</v>
      </c>
      <c r="Z13983">
        <v>2.41</v>
      </c>
    </row>
    <row r="13984" spans="1:26">
      <c r="A13984">
        <v>213350740</v>
      </c>
      <c r="B13984" t="s">
        <v>13051</v>
      </c>
      <c r="C13984" t="s">
        <v>3597</v>
      </c>
      <c r="D13984" t="s">
        <v>4034</v>
      </c>
      <c r="E13984" t="s">
        <v>11383</v>
      </c>
      <c r="F13984" t="s">
        <v>3600</v>
      </c>
      <c r="G13984">
        <v>213350740</v>
      </c>
      <c r="I13984" t="s">
        <v>3601</v>
      </c>
      <c r="J13984" t="s">
        <v>10418</v>
      </c>
      <c r="L13984" t="s">
        <v>13636</v>
      </c>
      <c r="M13984">
        <v>12.5</v>
      </c>
      <c r="N13984">
        <v>20</v>
      </c>
      <c r="O13984">
        <v>10</v>
      </c>
      <c r="P13984">
        <v>11.7</v>
      </c>
      <c r="Q13984">
        <v>18</v>
      </c>
      <c r="R13984">
        <v>8.1</v>
      </c>
      <c r="S13984" t="b">
        <v>0</v>
      </c>
      <c r="T13984" t="b">
        <v>0</v>
      </c>
      <c r="U13984" t="b">
        <v>1</v>
      </c>
      <c r="V13984">
        <v>24000</v>
      </c>
      <c r="W13984">
        <v>17000</v>
      </c>
      <c r="X13984">
        <v>2.98</v>
      </c>
      <c r="Y13984">
        <v>18000</v>
      </c>
      <c r="Z13984">
        <v>2.2000000000000002</v>
      </c>
    </row>
    <row r="13985" spans="1:26">
      <c r="A13985">
        <v>213265605</v>
      </c>
      <c r="B13985" t="s">
        <v>13051</v>
      </c>
      <c r="C13985" t="s">
        <v>3597</v>
      </c>
      <c r="D13985" t="s">
        <v>4034</v>
      </c>
      <c r="E13985" t="s">
        <v>8691</v>
      </c>
      <c r="F13985" t="s">
        <v>3600</v>
      </c>
      <c r="G13985">
        <v>213265605</v>
      </c>
      <c r="I13985" t="s">
        <v>3601</v>
      </c>
      <c r="J13985" t="s">
        <v>7998</v>
      </c>
      <c r="L13985" t="s">
        <v>13637</v>
      </c>
      <c r="M13985">
        <v>12.5</v>
      </c>
      <c r="N13985">
        <v>20</v>
      </c>
      <c r="O13985">
        <v>10</v>
      </c>
      <c r="P13985">
        <v>11.7</v>
      </c>
      <c r="Q13985">
        <v>18</v>
      </c>
      <c r="R13985">
        <v>8.1</v>
      </c>
      <c r="S13985" t="b">
        <v>0</v>
      </c>
      <c r="T13985" t="b">
        <v>0</v>
      </c>
      <c r="U13985" t="b">
        <v>1</v>
      </c>
      <c r="V13985">
        <v>24000</v>
      </c>
      <c r="W13985">
        <v>17000</v>
      </c>
      <c r="X13985">
        <v>2.98</v>
      </c>
      <c r="Y13985">
        <v>18000</v>
      </c>
      <c r="Z13985">
        <v>2.2000000000000002</v>
      </c>
    </row>
    <row r="13986" spans="1:26">
      <c r="A13986">
        <v>213265606</v>
      </c>
      <c r="B13986" t="s">
        <v>13051</v>
      </c>
      <c r="C13986" t="s">
        <v>3597</v>
      </c>
      <c r="D13986" t="s">
        <v>4034</v>
      </c>
      <c r="E13986" t="s">
        <v>8691</v>
      </c>
      <c r="F13986" t="s">
        <v>3600</v>
      </c>
      <c r="G13986">
        <v>213265606</v>
      </c>
      <c r="I13986" t="s">
        <v>3601</v>
      </c>
      <c r="J13986" t="s">
        <v>6077</v>
      </c>
      <c r="L13986" t="s">
        <v>13637</v>
      </c>
      <c r="M13986">
        <v>12.5</v>
      </c>
      <c r="N13986">
        <v>21</v>
      </c>
      <c r="O13986">
        <v>11.6</v>
      </c>
      <c r="P13986">
        <v>11.7</v>
      </c>
      <c r="Q13986">
        <v>18.399999999999999</v>
      </c>
      <c r="R13986">
        <v>9.3000000000000007</v>
      </c>
      <c r="S13986" t="b">
        <v>0</v>
      </c>
      <c r="T13986" t="b">
        <v>0</v>
      </c>
      <c r="U13986" t="b">
        <v>1</v>
      </c>
      <c r="V13986">
        <v>23000</v>
      </c>
      <c r="W13986">
        <v>16900</v>
      </c>
      <c r="X13986">
        <v>2.4</v>
      </c>
      <c r="Y13986">
        <v>25000</v>
      </c>
      <c r="Z13986">
        <v>2.2200000000000002</v>
      </c>
    </row>
    <row r="13987" spans="1:26">
      <c r="A13987">
        <v>213350741</v>
      </c>
      <c r="B13987" t="s">
        <v>13051</v>
      </c>
      <c r="C13987" t="s">
        <v>3597</v>
      </c>
      <c r="D13987" t="s">
        <v>4034</v>
      </c>
      <c r="E13987" t="s">
        <v>11383</v>
      </c>
      <c r="F13987" t="s">
        <v>3600</v>
      </c>
      <c r="G13987">
        <v>213350741</v>
      </c>
      <c r="I13987" t="s">
        <v>3601</v>
      </c>
      <c r="J13987" t="s">
        <v>10431</v>
      </c>
      <c r="L13987" t="s">
        <v>13636</v>
      </c>
      <c r="M13987">
        <v>12.5</v>
      </c>
      <c r="N13987">
        <v>21</v>
      </c>
      <c r="O13987">
        <v>11.6</v>
      </c>
      <c r="P13987">
        <v>11.7</v>
      </c>
      <c r="Q13987">
        <v>18.399999999999999</v>
      </c>
      <c r="R13987">
        <v>9.3000000000000007</v>
      </c>
      <c r="S13987" t="b">
        <v>0</v>
      </c>
      <c r="T13987" t="b">
        <v>0</v>
      </c>
      <c r="U13987" t="b">
        <v>1</v>
      </c>
      <c r="V13987">
        <v>23000</v>
      </c>
      <c r="W13987">
        <v>16900</v>
      </c>
      <c r="X13987">
        <v>2.4</v>
      </c>
      <c r="Y13987">
        <v>25000</v>
      </c>
      <c r="Z13987">
        <v>2.2200000000000002</v>
      </c>
    </row>
    <row r="13988" spans="1:26">
      <c r="A13988">
        <v>213265607</v>
      </c>
      <c r="B13988" t="s">
        <v>13051</v>
      </c>
      <c r="C13988" t="s">
        <v>3597</v>
      </c>
      <c r="D13988" t="s">
        <v>4034</v>
      </c>
      <c r="E13988" t="s">
        <v>8691</v>
      </c>
      <c r="F13988" t="s">
        <v>3600</v>
      </c>
      <c r="G13988">
        <v>213265607</v>
      </c>
      <c r="I13988" t="s">
        <v>3601</v>
      </c>
      <c r="J13988" t="s">
        <v>8075</v>
      </c>
      <c r="L13988" t="s">
        <v>13630</v>
      </c>
      <c r="M13988">
        <v>8.8000000000000007</v>
      </c>
      <c r="N13988">
        <v>17</v>
      </c>
      <c r="O13988">
        <v>11.3</v>
      </c>
      <c r="P13988">
        <v>8.1999999999999993</v>
      </c>
      <c r="Q13988">
        <v>15.4</v>
      </c>
      <c r="R13988">
        <v>9</v>
      </c>
      <c r="S13988" t="b">
        <v>0</v>
      </c>
      <c r="T13988" t="b">
        <v>0</v>
      </c>
      <c r="U13988" t="b">
        <v>0</v>
      </c>
      <c r="V13988">
        <v>36000</v>
      </c>
      <c r="W13988">
        <v>27000</v>
      </c>
      <c r="X13988">
        <v>2.54</v>
      </c>
      <c r="Y13988">
        <v>27200</v>
      </c>
      <c r="Z13988">
        <v>2.5299999999999998</v>
      </c>
    </row>
    <row r="13989" spans="1:26">
      <c r="A13989">
        <v>213265609</v>
      </c>
      <c r="B13989" t="s">
        <v>13051</v>
      </c>
      <c r="C13989" t="s">
        <v>3597</v>
      </c>
      <c r="D13989" t="s">
        <v>4034</v>
      </c>
      <c r="E13989" t="s">
        <v>8691</v>
      </c>
      <c r="F13989" t="s">
        <v>3600</v>
      </c>
      <c r="G13989">
        <v>213265609</v>
      </c>
      <c r="I13989" t="s">
        <v>3601</v>
      </c>
      <c r="J13989" t="s">
        <v>8085</v>
      </c>
      <c r="L13989" t="s">
        <v>13629</v>
      </c>
      <c r="M13989">
        <v>8.6</v>
      </c>
      <c r="N13989">
        <v>16.2</v>
      </c>
      <c r="O13989">
        <v>10.8</v>
      </c>
      <c r="P13989">
        <v>8.1999999999999993</v>
      </c>
      <c r="Q13989">
        <v>15.3</v>
      </c>
      <c r="R13989">
        <v>9.1999999999999993</v>
      </c>
      <c r="S13989" t="b">
        <v>0</v>
      </c>
      <c r="T13989" t="b">
        <v>0</v>
      </c>
      <c r="U13989" t="b">
        <v>0</v>
      </c>
      <c r="V13989">
        <v>48000</v>
      </c>
      <c r="W13989">
        <v>38000</v>
      </c>
      <c r="X13989">
        <v>2.1</v>
      </c>
      <c r="Y13989">
        <v>39000</v>
      </c>
      <c r="Z13989">
        <v>2.1</v>
      </c>
    </row>
    <row r="13990" spans="1:26">
      <c r="A13990">
        <v>213265611</v>
      </c>
      <c r="B13990" t="s">
        <v>13051</v>
      </c>
      <c r="C13990" t="s">
        <v>3597</v>
      </c>
      <c r="D13990" t="s">
        <v>4034</v>
      </c>
      <c r="E13990" t="s">
        <v>8691</v>
      </c>
      <c r="F13990" t="s">
        <v>3600</v>
      </c>
      <c r="G13990">
        <v>213265611</v>
      </c>
      <c r="I13990" t="s">
        <v>3601</v>
      </c>
      <c r="J13990" t="s">
        <v>8139</v>
      </c>
      <c r="L13990" t="s">
        <v>13627</v>
      </c>
      <c r="M13990">
        <v>10</v>
      </c>
      <c r="N13990">
        <v>17</v>
      </c>
      <c r="O13990">
        <v>10.4</v>
      </c>
      <c r="P13990">
        <v>9.6</v>
      </c>
      <c r="Q13990">
        <v>16</v>
      </c>
      <c r="R13990">
        <v>8.5</v>
      </c>
      <c r="S13990" t="b">
        <v>0</v>
      </c>
      <c r="T13990" t="b">
        <v>0</v>
      </c>
      <c r="U13990" t="b">
        <v>0</v>
      </c>
      <c r="V13990">
        <v>57000</v>
      </c>
      <c r="W13990">
        <v>37800</v>
      </c>
      <c r="X13990">
        <v>2.48</v>
      </c>
      <c r="Y13990">
        <v>37800</v>
      </c>
      <c r="Z13990">
        <v>2.48</v>
      </c>
    </row>
    <row r="13991" spans="1:26">
      <c r="A13991">
        <v>213265604</v>
      </c>
      <c r="B13991" t="s">
        <v>13051</v>
      </c>
      <c r="C13991" t="s">
        <v>3597</v>
      </c>
      <c r="D13991" t="s">
        <v>4034</v>
      </c>
      <c r="E13991" t="s">
        <v>8691</v>
      </c>
      <c r="F13991" t="s">
        <v>3600</v>
      </c>
      <c r="G13991">
        <v>213265604</v>
      </c>
      <c r="I13991" t="s">
        <v>3601</v>
      </c>
      <c r="J13991" t="s">
        <v>6075</v>
      </c>
      <c r="L13991" t="s">
        <v>13635</v>
      </c>
      <c r="M13991">
        <v>12.5</v>
      </c>
      <c r="N13991">
        <v>20</v>
      </c>
      <c r="O13991">
        <v>10.8</v>
      </c>
      <c r="P13991">
        <v>11.7</v>
      </c>
      <c r="Q13991">
        <v>17.600000000000001</v>
      </c>
      <c r="R13991">
        <v>9.6</v>
      </c>
      <c r="S13991" t="b">
        <v>0</v>
      </c>
      <c r="T13991" t="b">
        <v>0</v>
      </c>
      <c r="U13991" t="b">
        <v>1</v>
      </c>
      <c r="V13991">
        <v>18000</v>
      </c>
      <c r="W13991">
        <v>15400</v>
      </c>
      <c r="X13991">
        <v>2.7</v>
      </c>
      <c r="Y13991">
        <v>18200</v>
      </c>
      <c r="Z13991">
        <v>2.14</v>
      </c>
    </row>
    <row r="13992" spans="1:26">
      <c r="A13992">
        <v>213350738</v>
      </c>
      <c r="B13992" t="s">
        <v>13051</v>
      </c>
      <c r="C13992" t="s">
        <v>3597</v>
      </c>
      <c r="D13992" t="s">
        <v>4034</v>
      </c>
      <c r="E13992" t="s">
        <v>11383</v>
      </c>
      <c r="F13992" t="s">
        <v>3600</v>
      </c>
      <c r="G13992">
        <v>213350738</v>
      </c>
      <c r="I13992" t="s">
        <v>3601</v>
      </c>
      <c r="J13992" t="s">
        <v>10426</v>
      </c>
      <c r="L13992" t="s">
        <v>13634</v>
      </c>
      <c r="M13992">
        <v>12.5</v>
      </c>
      <c r="N13992">
        <v>20</v>
      </c>
      <c r="O13992">
        <v>10.8</v>
      </c>
      <c r="P13992">
        <v>11.7</v>
      </c>
      <c r="Q13992">
        <v>17.600000000000001</v>
      </c>
      <c r="R13992">
        <v>9.6</v>
      </c>
      <c r="S13992" t="b">
        <v>0</v>
      </c>
      <c r="T13992" t="b">
        <v>0</v>
      </c>
      <c r="U13992" t="b">
        <v>1</v>
      </c>
      <c r="V13992">
        <v>18000</v>
      </c>
      <c r="W13992">
        <v>15400</v>
      </c>
      <c r="X13992">
        <v>2.7</v>
      </c>
      <c r="Y13992">
        <v>18200</v>
      </c>
      <c r="Z13992">
        <v>2.14</v>
      </c>
    </row>
    <row r="13993" spans="1:26">
      <c r="A13993">
        <v>213350735</v>
      </c>
      <c r="B13993" t="s">
        <v>13051</v>
      </c>
      <c r="C13993" t="s">
        <v>3597</v>
      </c>
      <c r="D13993" t="s">
        <v>4034</v>
      </c>
      <c r="E13993" t="s">
        <v>11383</v>
      </c>
      <c r="F13993" t="s">
        <v>3600</v>
      </c>
      <c r="G13993">
        <v>213350735</v>
      </c>
      <c r="I13993" t="s">
        <v>3601</v>
      </c>
      <c r="J13993" t="s">
        <v>13265</v>
      </c>
      <c r="L13993" t="s">
        <v>13633</v>
      </c>
      <c r="M13993">
        <v>10.4</v>
      </c>
      <c r="N13993">
        <v>18</v>
      </c>
      <c r="O13993">
        <v>9.1</v>
      </c>
      <c r="P13993">
        <v>10.1</v>
      </c>
      <c r="Q13993">
        <v>16.899999999999999</v>
      </c>
      <c r="R13993">
        <v>8.1999999999999993</v>
      </c>
      <c r="S13993" t="b">
        <v>0</v>
      </c>
      <c r="T13993" t="b">
        <v>0</v>
      </c>
      <c r="U13993" t="b">
        <v>0</v>
      </c>
      <c r="V13993">
        <v>36000</v>
      </c>
      <c r="W13993">
        <v>20400</v>
      </c>
      <c r="X13993">
        <v>2.48</v>
      </c>
      <c r="Y13993">
        <v>22700</v>
      </c>
      <c r="Z13993">
        <v>2.1</v>
      </c>
    </row>
    <row r="13994" spans="1:26">
      <c r="A13994">
        <v>213350736</v>
      </c>
      <c r="B13994" t="s">
        <v>13051</v>
      </c>
      <c r="C13994" t="s">
        <v>3597</v>
      </c>
      <c r="D13994" t="s">
        <v>4034</v>
      </c>
      <c r="E13994" t="s">
        <v>11383</v>
      </c>
      <c r="F13994" t="s">
        <v>3600</v>
      </c>
      <c r="G13994">
        <v>213350736</v>
      </c>
      <c r="I13994" t="s">
        <v>3601</v>
      </c>
      <c r="J13994" t="s">
        <v>13264</v>
      </c>
      <c r="L13994" t="s">
        <v>13632</v>
      </c>
      <c r="M13994">
        <v>9.3000000000000007</v>
      </c>
      <c r="N13994">
        <v>17.3</v>
      </c>
      <c r="O13994">
        <v>10</v>
      </c>
      <c r="P13994">
        <v>8.8000000000000007</v>
      </c>
      <c r="Q13994">
        <v>15.8</v>
      </c>
      <c r="R13994">
        <v>9.4</v>
      </c>
      <c r="S13994" t="b">
        <v>0</v>
      </c>
      <c r="T13994" t="b">
        <v>0</v>
      </c>
      <c r="U13994" t="b">
        <v>0</v>
      </c>
      <c r="V13994">
        <v>47000</v>
      </c>
      <c r="W13994">
        <v>37000</v>
      </c>
      <c r="X13994">
        <v>2.4</v>
      </c>
      <c r="Y13994">
        <v>39000</v>
      </c>
      <c r="Z13994">
        <v>2.2000000000000002</v>
      </c>
    </row>
    <row r="13995" spans="1:26">
      <c r="A13995">
        <v>213350737</v>
      </c>
      <c r="B13995" t="s">
        <v>13051</v>
      </c>
      <c r="C13995" t="s">
        <v>3597</v>
      </c>
      <c r="D13995" t="s">
        <v>4034</v>
      </c>
      <c r="E13995" t="s">
        <v>11383</v>
      </c>
      <c r="F13995" t="s">
        <v>3600</v>
      </c>
      <c r="G13995">
        <v>213350737</v>
      </c>
      <c r="I13995" t="s">
        <v>3601</v>
      </c>
      <c r="J13995" t="s">
        <v>13263</v>
      </c>
      <c r="L13995" t="s">
        <v>13631</v>
      </c>
      <c r="M13995">
        <v>10.3</v>
      </c>
      <c r="N13995">
        <v>18</v>
      </c>
      <c r="O13995">
        <v>9.1999999999999993</v>
      </c>
      <c r="P13995">
        <v>8.8000000000000007</v>
      </c>
      <c r="Q13995">
        <v>14.9</v>
      </c>
      <c r="R13995">
        <v>8.5</v>
      </c>
      <c r="S13995" t="b">
        <v>0</v>
      </c>
      <c r="T13995" t="b">
        <v>0</v>
      </c>
      <c r="U13995" t="b">
        <v>0</v>
      </c>
      <c r="V13995">
        <v>57000</v>
      </c>
      <c r="W13995">
        <v>37000</v>
      </c>
      <c r="X13995">
        <v>2.4</v>
      </c>
      <c r="Y13995">
        <v>39000</v>
      </c>
      <c r="Z13995">
        <v>2.2000000000000002</v>
      </c>
    </row>
    <row r="13996" spans="1:26">
      <c r="A13996">
        <v>213265615</v>
      </c>
      <c r="B13996" t="s">
        <v>13051</v>
      </c>
      <c r="C13996" t="s">
        <v>3597</v>
      </c>
      <c r="D13996" t="s">
        <v>4034</v>
      </c>
      <c r="E13996" t="s">
        <v>5235</v>
      </c>
      <c r="F13996" t="s">
        <v>3600</v>
      </c>
      <c r="G13996">
        <v>213265615</v>
      </c>
      <c r="I13996" t="s">
        <v>3700</v>
      </c>
      <c r="J13996" t="s">
        <v>13262</v>
      </c>
      <c r="L13996" t="s">
        <v>10832</v>
      </c>
      <c r="M13996">
        <v>11.6</v>
      </c>
      <c r="N13996">
        <v>15.6</v>
      </c>
      <c r="O13996">
        <v>8.8000000000000007</v>
      </c>
      <c r="P13996">
        <v>11.7</v>
      </c>
      <c r="Q13996">
        <v>16.100000000000001</v>
      </c>
      <c r="R13996">
        <v>9.5</v>
      </c>
      <c r="S13996" t="b">
        <v>0</v>
      </c>
      <c r="T13996" t="b">
        <v>0</v>
      </c>
      <c r="U13996" t="b">
        <v>1</v>
      </c>
      <c r="V13996">
        <v>18000</v>
      </c>
      <c r="W13996">
        <v>14700</v>
      </c>
      <c r="X13996">
        <v>2.6</v>
      </c>
      <c r="Y13996">
        <v>17400</v>
      </c>
      <c r="Z13996">
        <v>2.42</v>
      </c>
    </row>
    <row r="13997" spans="1:26">
      <c r="A13997">
        <v>213386556</v>
      </c>
      <c r="B13997" t="s">
        <v>13051</v>
      </c>
      <c r="C13997" t="s">
        <v>3597</v>
      </c>
      <c r="D13997" t="s">
        <v>4034</v>
      </c>
      <c r="E13997" t="s">
        <v>3782</v>
      </c>
      <c r="F13997" t="s">
        <v>3600</v>
      </c>
      <c r="G13997">
        <v>213386556</v>
      </c>
      <c r="I13997" t="s">
        <v>3700</v>
      </c>
      <c r="J13997" t="s">
        <v>10876</v>
      </c>
      <c r="L13997" t="s">
        <v>10882</v>
      </c>
      <c r="M13997">
        <v>10</v>
      </c>
      <c r="N13997">
        <v>14.3</v>
      </c>
      <c r="O13997">
        <v>9.3000000000000007</v>
      </c>
      <c r="P13997">
        <v>10.199999999999999</v>
      </c>
      <c r="Q13997">
        <v>15.2</v>
      </c>
      <c r="R13997">
        <v>8.6</v>
      </c>
      <c r="S13997" t="b">
        <v>0</v>
      </c>
      <c r="T13997" t="b">
        <v>0</v>
      </c>
      <c r="U13997" t="b">
        <v>1</v>
      </c>
      <c r="V13997">
        <v>18000</v>
      </c>
      <c r="W13997">
        <v>13000</v>
      </c>
      <c r="X13997">
        <v>2.59</v>
      </c>
      <c r="Y13997">
        <v>14000</v>
      </c>
      <c r="Z13997">
        <v>2.21</v>
      </c>
    </row>
    <row r="13998" spans="1:26">
      <c r="A13998">
        <v>213265608</v>
      </c>
      <c r="B13998" t="s">
        <v>13051</v>
      </c>
      <c r="C13998" t="s">
        <v>3597</v>
      </c>
      <c r="D13998" t="s">
        <v>4034</v>
      </c>
      <c r="E13998" t="s">
        <v>8691</v>
      </c>
      <c r="F13998" t="s">
        <v>3600</v>
      </c>
      <c r="G13998">
        <v>213265608</v>
      </c>
      <c r="I13998" t="s">
        <v>3601</v>
      </c>
      <c r="J13998" t="s">
        <v>8091</v>
      </c>
      <c r="L13998" t="s">
        <v>13630</v>
      </c>
      <c r="M13998">
        <v>11</v>
      </c>
      <c r="N13998">
        <v>18</v>
      </c>
      <c r="O13998">
        <v>10.6</v>
      </c>
      <c r="P13998">
        <v>10</v>
      </c>
      <c r="Q13998">
        <v>14.9</v>
      </c>
      <c r="R13998">
        <v>8.9</v>
      </c>
      <c r="S13998" t="b">
        <v>0</v>
      </c>
      <c r="T13998" t="b">
        <v>0</v>
      </c>
      <c r="U13998" t="b">
        <v>0</v>
      </c>
      <c r="V13998">
        <v>36000</v>
      </c>
      <c r="W13998">
        <v>28600</v>
      </c>
      <c r="X13998">
        <v>2.2000000000000002</v>
      </c>
      <c r="Y13998">
        <v>43000</v>
      </c>
      <c r="Z13998">
        <v>2.2000000000000002</v>
      </c>
    </row>
    <row r="13999" spans="1:26">
      <c r="A13999">
        <v>213265610</v>
      </c>
      <c r="B13999" t="s">
        <v>13051</v>
      </c>
      <c r="C13999" t="s">
        <v>3597</v>
      </c>
      <c r="D13999" t="s">
        <v>4034</v>
      </c>
      <c r="E13999" t="s">
        <v>8691</v>
      </c>
      <c r="F13999" t="s">
        <v>3600</v>
      </c>
      <c r="G13999">
        <v>213265610</v>
      </c>
      <c r="I13999" t="s">
        <v>3601</v>
      </c>
      <c r="J13999" t="s">
        <v>8094</v>
      </c>
      <c r="L13999" t="s">
        <v>13629</v>
      </c>
      <c r="M13999">
        <v>8.4</v>
      </c>
      <c r="N13999">
        <v>16.100000000000001</v>
      </c>
      <c r="O13999">
        <v>10</v>
      </c>
      <c r="P13999">
        <v>7.8</v>
      </c>
      <c r="Q13999">
        <v>14.6</v>
      </c>
      <c r="R13999">
        <v>8.8000000000000007</v>
      </c>
      <c r="S13999" t="b">
        <v>0</v>
      </c>
      <c r="T13999" t="b">
        <v>0</v>
      </c>
      <c r="U13999" t="b">
        <v>0</v>
      </c>
      <c r="V13999">
        <v>47000</v>
      </c>
      <c r="W13999">
        <v>38000</v>
      </c>
      <c r="X13999">
        <v>1.85</v>
      </c>
      <c r="Y13999">
        <v>50500</v>
      </c>
      <c r="Z13999">
        <v>2.2999999999999998</v>
      </c>
    </row>
    <row r="14000" spans="1:26">
      <c r="A14000">
        <v>213348327</v>
      </c>
      <c r="B14000" t="s">
        <v>13051</v>
      </c>
      <c r="C14000" t="s">
        <v>3597</v>
      </c>
      <c r="D14000" t="s">
        <v>4034</v>
      </c>
      <c r="E14000" t="s">
        <v>5235</v>
      </c>
      <c r="F14000" t="s">
        <v>3600</v>
      </c>
      <c r="G14000">
        <v>213348327</v>
      </c>
      <c r="I14000" t="s">
        <v>3601</v>
      </c>
      <c r="J14000" t="s">
        <v>9289</v>
      </c>
      <c r="L14000" t="s">
        <v>10778</v>
      </c>
      <c r="M14000">
        <v>9</v>
      </c>
      <c r="N14000">
        <v>16.399999999999999</v>
      </c>
      <c r="O14000">
        <v>10.5</v>
      </c>
      <c r="P14000">
        <v>8.8000000000000007</v>
      </c>
      <c r="Q14000">
        <v>15.3</v>
      </c>
      <c r="R14000">
        <v>9.4</v>
      </c>
      <c r="S14000" t="b">
        <v>0</v>
      </c>
      <c r="T14000" t="b">
        <v>0</v>
      </c>
      <c r="U14000" t="b">
        <v>0</v>
      </c>
      <c r="V14000">
        <v>55000</v>
      </c>
      <c r="W14000">
        <v>42000</v>
      </c>
      <c r="X14000">
        <v>2.6</v>
      </c>
      <c r="Y14000">
        <v>52500</v>
      </c>
      <c r="Z14000">
        <v>2.2999999999999998</v>
      </c>
    </row>
    <row r="14001" spans="1:26">
      <c r="A14001">
        <v>213386474</v>
      </c>
      <c r="B14001" t="s">
        <v>13051</v>
      </c>
      <c r="C14001" t="s">
        <v>3597</v>
      </c>
      <c r="D14001" t="s">
        <v>4034</v>
      </c>
      <c r="E14001" t="s">
        <v>6435</v>
      </c>
      <c r="F14001" t="s">
        <v>3600</v>
      </c>
      <c r="G14001">
        <v>213386474</v>
      </c>
      <c r="I14001" t="s">
        <v>3601</v>
      </c>
      <c r="J14001" t="s">
        <v>13261</v>
      </c>
      <c r="L14001" t="s">
        <v>13628</v>
      </c>
      <c r="M14001">
        <v>9</v>
      </c>
      <c r="N14001">
        <v>16.399999999999999</v>
      </c>
      <c r="O14001">
        <v>10.5</v>
      </c>
      <c r="P14001">
        <v>8.8000000000000007</v>
      </c>
      <c r="Q14001">
        <v>15.3</v>
      </c>
      <c r="R14001">
        <v>9.4</v>
      </c>
      <c r="S14001" t="b">
        <v>0</v>
      </c>
      <c r="T14001" t="b">
        <v>0</v>
      </c>
      <c r="U14001" t="b">
        <v>0</v>
      </c>
      <c r="V14001">
        <v>55000</v>
      </c>
      <c r="W14001">
        <v>42000</v>
      </c>
      <c r="X14001">
        <v>2.6</v>
      </c>
      <c r="Y14001">
        <v>52500</v>
      </c>
      <c r="Z14001">
        <v>2.2999999999999998</v>
      </c>
    </row>
    <row r="14002" spans="1:26">
      <c r="A14002">
        <v>213265612</v>
      </c>
      <c r="B14002" t="s">
        <v>13051</v>
      </c>
      <c r="C14002" t="s">
        <v>3597</v>
      </c>
      <c r="D14002" t="s">
        <v>4034</v>
      </c>
      <c r="E14002" t="s">
        <v>8691</v>
      </c>
      <c r="F14002" t="s">
        <v>3600</v>
      </c>
      <c r="G14002">
        <v>213265612</v>
      </c>
      <c r="I14002" t="s">
        <v>3601</v>
      </c>
      <c r="J14002" t="s">
        <v>8796</v>
      </c>
      <c r="L14002" t="s">
        <v>13627</v>
      </c>
      <c r="M14002">
        <v>9</v>
      </c>
      <c r="N14002">
        <v>16.399999999999999</v>
      </c>
      <c r="O14002">
        <v>10.5</v>
      </c>
      <c r="P14002">
        <v>9</v>
      </c>
      <c r="Q14002">
        <v>15.5</v>
      </c>
      <c r="R14002">
        <v>9.1999999999999993</v>
      </c>
      <c r="S14002" t="b">
        <v>0</v>
      </c>
      <c r="T14002" t="b">
        <v>0</v>
      </c>
      <c r="U14002" t="b">
        <v>0</v>
      </c>
      <c r="V14002">
        <v>55000</v>
      </c>
      <c r="W14002">
        <v>41000</v>
      </c>
      <c r="X14002">
        <v>2.56</v>
      </c>
      <c r="Y14002">
        <v>57000</v>
      </c>
      <c r="Z14002">
        <v>2.35</v>
      </c>
    </row>
    <row r="14003" spans="1:26">
      <c r="A14003">
        <v>213363366</v>
      </c>
      <c r="B14003" t="s">
        <v>13051</v>
      </c>
      <c r="C14003" t="s">
        <v>3597</v>
      </c>
      <c r="D14003" t="s">
        <v>4034</v>
      </c>
      <c r="E14003" t="s">
        <v>6224</v>
      </c>
      <c r="F14003" t="s">
        <v>3600</v>
      </c>
      <c r="G14003">
        <v>213363366</v>
      </c>
      <c r="I14003" t="s">
        <v>3700</v>
      </c>
      <c r="J14003" t="s">
        <v>12421</v>
      </c>
      <c r="L14003" t="s">
        <v>9066</v>
      </c>
      <c r="P14003">
        <v>10</v>
      </c>
      <c r="Q14003">
        <v>15.2</v>
      </c>
      <c r="R14003">
        <v>9.1999999999999993</v>
      </c>
      <c r="S14003" t="b">
        <v>0</v>
      </c>
      <c r="T14003" t="b">
        <v>0</v>
      </c>
      <c r="U14003" t="b">
        <v>1</v>
      </c>
      <c r="V14003">
        <v>45000</v>
      </c>
      <c r="W14003">
        <v>37000</v>
      </c>
      <c r="X14003">
        <v>2.2599999999999998</v>
      </c>
      <c r="Y14003">
        <v>38000</v>
      </c>
      <c r="Z14003">
        <v>2.2599999999999998</v>
      </c>
    </row>
    <row r="14004" spans="1:26">
      <c r="A14004">
        <v>213363367</v>
      </c>
      <c r="B14004" t="s">
        <v>13051</v>
      </c>
      <c r="C14004" t="s">
        <v>3597</v>
      </c>
      <c r="D14004" t="s">
        <v>4034</v>
      </c>
      <c r="E14004" t="s">
        <v>6429</v>
      </c>
      <c r="F14004" t="s">
        <v>3600</v>
      </c>
      <c r="G14004">
        <v>213363367</v>
      </c>
      <c r="I14004" t="s">
        <v>3700</v>
      </c>
      <c r="J14004" t="s">
        <v>12421</v>
      </c>
      <c r="L14004" t="s">
        <v>9066</v>
      </c>
      <c r="P14004">
        <v>10</v>
      </c>
      <c r="Q14004">
        <v>15.2</v>
      </c>
      <c r="R14004">
        <v>9.1999999999999993</v>
      </c>
      <c r="S14004" t="b">
        <v>0</v>
      </c>
      <c r="T14004" t="b">
        <v>0</v>
      </c>
      <c r="U14004" t="b">
        <v>1</v>
      </c>
      <c r="V14004">
        <v>45000</v>
      </c>
      <c r="W14004">
        <v>37000</v>
      </c>
      <c r="X14004">
        <v>2.2599999999999998</v>
      </c>
      <c r="Y14004">
        <v>38000</v>
      </c>
      <c r="Z14004">
        <v>2.2599999999999998</v>
      </c>
    </row>
    <row r="14005" spans="1:26">
      <c r="A14005">
        <v>213386485</v>
      </c>
      <c r="B14005" t="s">
        <v>13051</v>
      </c>
      <c r="C14005" t="s">
        <v>3597</v>
      </c>
      <c r="D14005" t="s">
        <v>4034</v>
      </c>
      <c r="E14005" t="s">
        <v>6429</v>
      </c>
      <c r="F14005" t="s">
        <v>3600</v>
      </c>
      <c r="G14005">
        <v>213386485</v>
      </c>
      <c r="I14005" t="s">
        <v>3700</v>
      </c>
      <c r="J14005" t="s">
        <v>6711</v>
      </c>
      <c r="L14005" t="s">
        <v>12418</v>
      </c>
      <c r="P14005">
        <v>10</v>
      </c>
      <c r="Q14005">
        <v>15.5</v>
      </c>
      <c r="R14005">
        <v>8.6</v>
      </c>
      <c r="S14005" t="b">
        <v>0</v>
      </c>
      <c r="T14005" t="b">
        <v>0</v>
      </c>
      <c r="U14005" t="b">
        <v>1</v>
      </c>
      <c r="V14005">
        <v>36000</v>
      </c>
      <c r="W14005">
        <v>27400</v>
      </c>
      <c r="X14005">
        <v>2.12</v>
      </c>
      <c r="Y14005">
        <v>38000</v>
      </c>
      <c r="Z14005">
        <v>1.9</v>
      </c>
    </row>
    <row r="14006" spans="1:26">
      <c r="A14006">
        <v>213386480</v>
      </c>
      <c r="B14006" t="s">
        <v>13051</v>
      </c>
      <c r="C14006" t="s">
        <v>3597</v>
      </c>
      <c r="D14006" t="s">
        <v>4034</v>
      </c>
      <c r="E14006" t="s">
        <v>6224</v>
      </c>
      <c r="F14006" t="s">
        <v>3600</v>
      </c>
      <c r="G14006">
        <v>213386480</v>
      </c>
      <c r="I14006" t="s">
        <v>3700</v>
      </c>
      <c r="J14006" t="s">
        <v>6711</v>
      </c>
      <c r="L14006" t="s">
        <v>12418</v>
      </c>
      <c r="P14006">
        <v>10</v>
      </c>
      <c r="Q14006">
        <v>15.5</v>
      </c>
      <c r="R14006">
        <v>8.6</v>
      </c>
      <c r="S14006" t="b">
        <v>0</v>
      </c>
      <c r="T14006" t="b">
        <v>0</v>
      </c>
      <c r="U14006" t="b">
        <v>1</v>
      </c>
      <c r="V14006">
        <v>36000</v>
      </c>
      <c r="W14006">
        <v>27400</v>
      </c>
      <c r="X14006">
        <v>2.12</v>
      </c>
      <c r="Y14006">
        <v>38000</v>
      </c>
      <c r="Z14006">
        <v>1.9</v>
      </c>
    </row>
    <row r="14007" spans="1:26">
      <c r="A14007">
        <v>213307911</v>
      </c>
      <c r="B14007" t="s">
        <v>13051</v>
      </c>
      <c r="C14007" t="s">
        <v>3597</v>
      </c>
      <c r="D14007" t="s">
        <v>4034</v>
      </c>
      <c r="E14007" t="s">
        <v>6429</v>
      </c>
      <c r="F14007" t="s">
        <v>3600</v>
      </c>
      <c r="G14007">
        <v>213307911</v>
      </c>
      <c r="I14007" t="s">
        <v>3601</v>
      </c>
      <c r="J14007" t="s">
        <v>5247</v>
      </c>
      <c r="L14007" t="s">
        <v>12353</v>
      </c>
      <c r="P14007">
        <v>10</v>
      </c>
      <c r="Q14007">
        <v>16.899999999999999</v>
      </c>
      <c r="R14007">
        <v>9</v>
      </c>
      <c r="S14007" t="b">
        <v>0</v>
      </c>
      <c r="T14007" t="b">
        <v>0</v>
      </c>
      <c r="U14007" t="b">
        <v>0</v>
      </c>
      <c r="V14007">
        <v>30000</v>
      </c>
      <c r="W14007">
        <v>19600</v>
      </c>
      <c r="X14007">
        <v>2.4</v>
      </c>
      <c r="Y14007">
        <v>30000</v>
      </c>
      <c r="Z14007">
        <v>2</v>
      </c>
    </row>
    <row r="14008" spans="1:26">
      <c r="A14008">
        <v>213307909</v>
      </c>
      <c r="B14008" t="s">
        <v>13051</v>
      </c>
      <c r="C14008" t="s">
        <v>3597</v>
      </c>
      <c r="D14008" t="s">
        <v>4034</v>
      </c>
      <c r="E14008" t="s">
        <v>6224</v>
      </c>
      <c r="F14008" t="s">
        <v>3600</v>
      </c>
      <c r="G14008">
        <v>213307909</v>
      </c>
      <c r="I14008" t="s">
        <v>3601</v>
      </c>
      <c r="J14008" t="s">
        <v>5247</v>
      </c>
      <c r="L14008" t="s">
        <v>12353</v>
      </c>
      <c r="P14008">
        <v>10</v>
      </c>
      <c r="Q14008">
        <v>16.899999999999999</v>
      </c>
      <c r="R14008">
        <v>9</v>
      </c>
      <c r="S14008" t="b">
        <v>0</v>
      </c>
      <c r="T14008" t="b">
        <v>0</v>
      </c>
      <c r="U14008" t="b">
        <v>0</v>
      </c>
      <c r="V14008">
        <v>30000</v>
      </c>
      <c r="W14008">
        <v>19600</v>
      </c>
      <c r="X14008">
        <v>2.4</v>
      </c>
      <c r="Y14008">
        <v>30000</v>
      </c>
      <c r="Z14008">
        <v>2</v>
      </c>
    </row>
    <row r="14009" spans="1:26">
      <c r="A14009">
        <v>213307910</v>
      </c>
      <c r="B14009" t="s">
        <v>13051</v>
      </c>
      <c r="C14009" t="s">
        <v>3597</v>
      </c>
      <c r="D14009" t="s">
        <v>4034</v>
      </c>
      <c r="E14009" t="s">
        <v>6429</v>
      </c>
      <c r="F14009" t="s">
        <v>3600</v>
      </c>
      <c r="G14009">
        <v>213307910</v>
      </c>
      <c r="I14009" t="s">
        <v>3601</v>
      </c>
      <c r="J14009" t="s">
        <v>6710</v>
      </c>
      <c r="L14009" t="s">
        <v>12354</v>
      </c>
      <c r="P14009">
        <v>12.1</v>
      </c>
      <c r="Q14009">
        <v>19.3</v>
      </c>
      <c r="R14009">
        <v>10.8</v>
      </c>
      <c r="S14009" t="b">
        <v>0</v>
      </c>
      <c r="T14009" t="b">
        <v>0</v>
      </c>
      <c r="U14009" t="b">
        <v>0</v>
      </c>
      <c r="V14009">
        <v>18000</v>
      </c>
      <c r="W14009">
        <v>15800</v>
      </c>
      <c r="X14009">
        <v>2.82</v>
      </c>
      <c r="Y14009">
        <v>22000</v>
      </c>
      <c r="Z14009">
        <v>2.4500000000000002</v>
      </c>
    </row>
    <row r="14010" spans="1:26">
      <c r="A14010">
        <v>213307908</v>
      </c>
      <c r="B14010" t="s">
        <v>13051</v>
      </c>
      <c r="C14010" t="s">
        <v>3597</v>
      </c>
      <c r="D14010" t="s">
        <v>4034</v>
      </c>
      <c r="E14010" t="s">
        <v>6224</v>
      </c>
      <c r="F14010" t="s">
        <v>3600</v>
      </c>
      <c r="G14010">
        <v>213307908</v>
      </c>
      <c r="I14010" t="s">
        <v>3601</v>
      </c>
      <c r="J14010" t="s">
        <v>6710</v>
      </c>
      <c r="L14010" t="s">
        <v>12354</v>
      </c>
      <c r="P14010">
        <v>12.1</v>
      </c>
      <c r="Q14010">
        <v>19.3</v>
      </c>
      <c r="R14010">
        <v>10.8</v>
      </c>
      <c r="S14010" t="b">
        <v>0</v>
      </c>
      <c r="T14010" t="b">
        <v>0</v>
      </c>
      <c r="U14010" t="b">
        <v>0</v>
      </c>
      <c r="V14010">
        <v>18000</v>
      </c>
      <c r="W14010">
        <v>15800</v>
      </c>
      <c r="X14010">
        <v>2.82</v>
      </c>
      <c r="Y14010">
        <v>22000</v>
      </c>
      <c r="Z14010">
        <v>2.4500000000000002</v>
      </c>
    </row>
    <row r="14011" spans="1:26">
      <c r="A14011">
        <v>213386483</v>
      </c>
      <c r="B14011" t="s">
        <v>13051</v>
      </c>
      <c r="C14011" t="s">
        <v>3597</v>
      </c>
      <c r="D14011" t="s">
        <v>4034</v>
      </c>
      <c r="E14011" t="s">
        <v>6429</v>
      </c>
      <c r="F14011" t="s">
        <v>3600</v>
      </c>
      <c r="G14011">
        <v>213386483</v>
      </c>
      <c r="I14011" t="s">
        <v>3700</v>
      </c>
      <c r="J14011" t="s">
        <v>13239</v>
      </c>
      <c r="L14011" t="s">
        <v>13581</v>
      </c>
      <c r="P14011">
        <v>11.7</v>
      </c>
      <c r="Q14011">
        <v>16.3</v>
      </c>
      <c r="R14011">
        <v>10.199999999999999</v>
      </c>
      <c r="S14011" t="b">
        <v>0</v>
      </c>
      <c r="T14011" t="b">
        <v>0</v>
      </c>
      <c r="U14011" t="b">
        <v>1</v>
      </c>
      <c r="V14011">
        <v>20000</v>
      </c>
      <c r="W14011">
        <v>22400</v>
      </c>
      <c r="X14011">
        <v>2.42</v>
      </c>
      <c r="Y14011">
        <v>25000</v>
      </c>
      <c r="Z14011">
        <v>2.2400000000000002</v>
      </c>
    </row>
    <row r="14012" spans="1:26">
      <c r="A14012">
        <v>213386478</v>
      </c>
      <c r="B14012" t="s">
        <v>13051</v>
      </c>
      <c r="C14012" t="s">
        <v>3597</v>
      </c>
      <c r="D14012" t="s">
        <v>4034</v>
      </c>
      <c r="E14012" t="s">
        <v>6224</v>
      </c>
      <c r="F14012" t="s">
        <v>3600</v>
      </c>
      <c r="G14012">
        <v>213386478</v>
      </c>
      <c r="I14012" t="s">
        <v>3700</v>
      </c>
      <c r="J14012" t="s">
        <v>13239</v>
      </c>
      <c r="L14012" t="s">
        <v>13581</v>
      </c>
      <c r="P14012">
        <v>11.7</v>
      </c>
      <c r="Q14012">
        <v>16.3</v>
      </c>
      <c r="R14012">
        <v>10.199999999999999</v>
      </c>
      <c r="S14012" t="b">
        <v>0</v>
      </c>
      <c r="T14012" t="b">
        <v>0</v>
      </c>
      <c r="U14012" t="b">
        <v>1</v>
      </c>
      <c r="V14012">
        <v>20000</v>
      </c>
      <c r="W14012">
        <v>22400</v>
      </c>
      <c r="X14012">
        <v>2.42</v>
      </c>
      <c r="Y14012">
        <v>25000</v>
      </c>
      <c r="Z14012">
        <v>2.2400000000000002</v>
      </c>
    </row>
    <row r="14013" spans="1:26">
      <c r="A14013">
        <v>213386479</v>
      </c>
      <c r="B14013" t="s">
        <v>13051</v>
      </c>
      <c r="C14013" t="s">
        <v>3597</v>
      </c>
      <c r="D14013" t="s">
        <v>4034</v>
      </c>
      <c r="E14013" t="s">
        <v>6224</v>
      </c>
      <c r="F14013" t="s">
        <v>3600</v>
      </c>
      <c r="G14013">
        <v>213386479</v>
      </c>
      <c r="I14013" t="s">
        <v>3700</v>
      </c>
      <c r="J14013" t="s">
        <v>6709</v>
      </c>
      <c r="L14013" t="s">
        <v>13581</v>
      </c>
      <c r="P14013">
        <v>10.7</v>
      </c>
      <c r="Q14013">
        <v>16.100000000000001</v>
      </c>
      <c r="R14013">
        <v>9.8000000000000007</v>
      </c>
      <c r="S14013" t="b">
        <v>0</v>
      </c>
      <c r="T14013" t="b">
        <v>0</v>
      </c>
      <c r="U14013" t="b">
        <v>1</v>
      </c>
      <c r="V14013">
        <v>24000</v>
      </c>
      <c r="W14013">
        <v>22400</v>
      </c>
      <c r="X14013">
        <v>2.42</v>
      </c>
      <c r="Y14013">
        <v>25000</v>
      </c>
      <c r="Z14013">
        <v>2.2400000000000002</v>
      </c>
    </row>
    <row r="14014" spans="1:26">
      <c r="A14014">
        <v>213386484</v>
      </c>
      <c r="B14014" t="s">
        <v>13051</v>
      </c>
      <c r="C14014" t="s">
        <v>3597</v>
      </c>
      <c r="D14014" t="s">
        <v>4034</v>
      </c>
      <c r="E14014" t="s">
        <v>6429</v>
      </c>
      <c r="F14014" t="s">
        <v>3600</v>
      </c>
      <c r="G14014">
        <v>213386484</v>
      </c>
      <c r="I14014" t="s">
        <v>3700</v>
      </c>
      <c r="J14014" t="s">
        <v>6709</v>
      </c>
      <c r="L14014" t="s">
        <v>13581</v>
      </c>
      <c r="P14014">
        <v>10.7</v>
      </c>
      <c r="Q14014">
        <v>16.100000000000001</v>
      </c>
      <c r="R14014">
        <v>9.8000000000000007</v>
      </c>
      <c r="S14014" t="b">
        <v>0</v>
      </c>
      <c r="T14014" t="b">
        <v>0</v>
      </c>
      <c r="U14014" t="b">
        <v>1</v>
      </c>
      <c r="V14014">
        <v>24000</v>
      </c>
      <c r="W14014">
        <v>22400</v>
      </c>
      <c r="X14014">
        <v>2.42</v>
      </c>
      <c r="Y14014">
        <v>25000</v>
      </c>
      <c r="Z14014">
        <v>2.2400000000000002</v>
      </c>
    </row>
    <row r="14015" spans="1:26">
      <c r="A14015">
        <v>213386504</v>
      </c>
      <c r="B14015" t="s">
        <v>13051</v>
      </c>
      <c r="C14015" t="s">
        <v>3597</v>
      </c>
      <c r="D14015" t="s">
        <v>4034</v>
      </c>
      <c r="E14015" t="s">
        <v>5440</v>
      </c>
      <c r="F14015" t="s">
        <v>3600</v>
      </c>
      <c r="G14015">
        <v>213386504</v>
      </c>
      <c r="I14015" t="s">
        <v>3601</v>
      </c>
      <c r="J14015" t="s">
        <v>13260</v>
      </c>
      <c r="L14015" t="s">
        <v>13626</v>
      </c>
      <c r="P14015">
        <v>11.7</v>
      </c>
      <c r="Q14015">
        <v>18.2</v>
      </c>
      <c r="R14015">
        <v>8.8000000000000007</v>
      </c>
      <c r="S14015" t="b">
        <v>0</v>
      </c>
      <c r="T14015" t="b">
        <v>0</v>
      </c>
      <c r="U14015" t="b">
        <v>1</v>
      </c>
      <c r="V14015">
        <v>28000</v>
      </c>
      <c r="W14015">
        <v>20000</v>
      </c>
      <c r="X14015">
        <v>2.2999999999999998</v>
      </c>
      <c r="Y14015">
        <v>27111</v>
      </c>
      <c r="Z14015">
        <v>2.23</v>
      </c>
    </row>
    <row r="14016" spans="1:26">
      <c r="A14016">
        <v>213386554</v>
      </c>
      <c r="B14016" t="s">
        <v>13051</v>
      </c>
      <c r="C14016" t="s">
        <v>3597</v>
      </c>
      <c r="D14016" t="s">
        <v>4034</v>
      </c>
      <c r="E14016" t="s">
        <v>11946</v>
      </c>
      <c r="F14016" t="s">
        <v>3600</v>
      </c>
      <c r="G14016">
        <v>213386554</v>
      </c>
      <c r="I14016" t="s">
        <v>3601</v>
      </c>
      <c r="J14016" t="s">
        <v>11964</v>
      </c>
      <c r="L14016" t="s">
        <v>13625</v>
      </c>
      <c r="P14016">
        <v>11.7</v>
      </c>
      <c r="Q14016">
        <v>18.2</v>
      </c>
      <c r="R14016">
        <v>8.8000000000000007</v>
      </c>
      <c r="S14016" t="b">
        <v>0</v>
      </c>
      <c r="T14016" t="b">
        <v>0</v>
      </c>
      <c r="U14016" t="b">
        <v>1</v>
      </c>
      <c r="V14016">
        <v>28000</v>
      </c>
      <c r="W14016">
        <v>20000</v>
      </c>
      <c r="X14016">
        <v>2.2999999999999998</v>
      </c>
      <c r="Y14016">
        <v>27111</v>
      </c>
      <c r="Z14016">
        <v>2.23</v>
      </c>
    </row>
    <row r="14017" spans="1:26">
      <c r="A14017">
        <v>213386552</v>
      </c>
      <c r="B14017" t="s">
        <v>13051</v>
      </c>
      <c r="C14017" t="s">
        <v>3597</v>
      </c>
      <c r="D14017" t="s">
        <v>4034</v>
      </c>
      <c r="E14017" t="s">
        <v>11946</v>
      </c>
      <c r="F14017" t="s">
        <v>3600</v>
      </c>
      <c r="G14017">
        <v>213386552</v>
      </c>
      <c r="I14017" t="s">
        <v>3601</v>
      </c>
      <c r="J14017" t="s">
        <v>11947</v>
      </c>
      <c r="L14017" t="s">
        <v>13624</v>
      </c>
      <c r="P14017">
        <v>12.4</v>
      </c>
      <c r="Q14017">
        <v>17</v>
      </c>
      <c r="R14017">
        <v>9.5</v>
      </c>
      <c r="S14017" t="b">
        <v>0</v>
      </c>
      <c r="T14017" t="b">
        <v>0</v>
      </c>
      <c r="U14017" t="b">
        <v>1</v>
      </c>
      <c r="V14017">
        <v>18000</v>
      </c>
      <c r="W14017">
        <v>13500</v>
      </c>
      <c r="X14017">
        <v>2.6</v>
      </c>
      <c r="Y14017">
        <v>21200</v>
      </c>
      <c r="Z14017">
        <v>2.4900000000000002</v>
      </c>
    </row>
    <row r="14018" spans="1:26">
      <c r="A14018">
        <v>213386502</v>
      </c>
      <c r="B14018" t="s">
        <v>13051</v>
      </c>
      <c r="C14018" t="s">
        <v>3597</v>
      </c>
      <c r="D14018" t="s">
        <v>4034</v>
      </c>
      <c r="E14018" t="s">
        <v>5440</v>
      </c>
      <c r="F14018" t="s">
        <v>3600</v>
      </c>
      <c r="G14018">
        <v>213386502</v>
      </c>
      <c r="I14018" t="s">
        <v>3601</v>
      </c>
      <c r="J14018" t="s">
        <v>13259</v>
      </c>
      <c r="L14018" t="s">
        <v>13623</v>
      </c>
      <c r="P14018">
        <v>12.4</v>
      </c>
      <c r="Q14018">
        <v>17</v>
      </c>
      <c r="R14018">
        <v>9.5</v>
      </c>
      <c r="S14018" t="b">
        <v>0</v>
      </c>
      <c r="T14018" t="b">
        <v>0</v>
      </c>
      <c r="U14018" t="b">
        <v>1</v>
      </c>
      <c r="V14018">
        <v>18000</v>
      </c>
      <c r="W14018">
        <v>13500</v>
      </c>
      <c r="X14018">
        <v>2.6</v>
      </c>
      <c r="Y14018">
        <v>21200</v>
      </c>
      <c r="Z14018">
        <v>2.4900000000000002</v>
      </c>
    </row>
    <row r="14019" spans="1:26">
      <c r="A14019">
        <v>213386503</v>
      </c>
      <c r="B14019" t="s">
        <v>13051</v>
      </c>
      <c r="C14019" t="s">
        <v>3597</v>
      </c>
      <c r="D14019" t="s">
        <v>4034</v>
      </c>
      <c r="E14019" t="s">
        <v>5440</v>
      </c>
      <c r="F14019" t="s">
        <v>3600</v>
      </c>
      <c r="G14019">
        <v>213386503</v>
      </c>
      <c r="I14019" t="s">
        <v>3601</v>
      </c>
      <c r="J14019" t="s">
        <v>13258</v>
      </c>
      <c r="L14019" t="s">
        <v>13622</v>
      </c>
      <c r="P14019">
        <v>12</v>
      </c>
      <c r="Q14019">
        <v>19</v>
      </c>
      <c r="R14019">
        <v>9.3000000000000007</v>
      </c>
      <c r="S14019" t="b">
        <v>0</v>
      </c>
      <c r="T14019" t="b">
        <v>0</v>
      </c>
      <c r="U14019" t="b">
        <v>1</v>
      </c>
      <c r="V14019">
        <v>24000</v>
      </c>
      <c r="W14019">
        <v>19200</v>
      </c>
      <c r="X14019">
        <v>2.61</v>
      </c>
      <c r="Y14019">
        <v>26400</v>
      </c>
      <c r="Z14019">
        <v>2.42</v>
      </c>
    </row>
    <row r="14020" spans="1:26">
      <c r="A14020">
        <v>213386553</v>
      </c>
      <c r="B14020" t="s">
        <v>13051</v>
      </c>
      <c r="C14020" t="s">
        <v>3597</v>
      </c>
      <c r="D14020" t="s">
        <v>4034</v>
      </c>
      <c r="E14020" t="s">
        <v>11946</v>
      </c>
      <c r="F14020" t="s">
        <v>3600</v>
      </c>
      <c r="G14020">
        <v>213386553</v>
      </c>
      <c r="I14020" t="s">
        <v>3601</v>
      </c>
      <c r="J14020" t="s">
        <v>11958</v>
      </c>
      <c r="L14020" t="s">
        <v>13621</v>
      </c>
      <c r="P14020">
        <v>12</v>
      </c>
      <c r="Q14020">
        <v>19</v>
      </c>
      <c r="R14020">
        <v>9.3000000000000007</v>
      </c>
      <c r="S14020" t="b">
        <v>0</v>
      </c>
      <c r="T14020" t="b">
        <v>0</v>
      </c>
      <c r="U14020" t="b">
        <v>1</v>
      </c>
      <c r="V14020">
        <v>24000</v>
      </c>
      <c r="W14020">
        <v>19200</v>
      </c>
      <c r="X14020">
        <v>2.61</v>
      </c>
      <c r="Y14020">
        <v>26400</v>
      </c>
      <c r="Z14020">
        <v>2.42</v>
      </c>
    </row>
    <row r="14021" spans="1:26">
      <c r="A14021">
        <v>213386549</v>
      </c>
      <c r="B14021" t="s">
        <v>13051</v>
      </c>
      <c r="C14021" t="s">
        <v>3597</v>
      </c>
      <c r="D14021" t="s">
        <v>4034</v>
      </c>
      <c r="E14021" t="s">
        <v>11946</v>
      </c>
      <c r="F14021" t="s">
        <v>3600</v>
      </c>
      <c r="G14021">
        <v>213386549</v>
      </c>
      <c r="I14021" t="s">
        <v>3601</v>
      </c>
      <c r="J14021" t="s">
        <v>11992</v>
      </c>
      <c r="L14021" t="s">
        <v>12315</v>
      </c>
      <c r="P14021">
        <v>10.7</v>
      </c>
      <c r="Q14021">
        <v>17</v>
      </c>
      <c r="R14021">
        <v>8.8000000000000007</v>
      </c>
      <c r="S14021" t="b">
        <v>0</v>
      </c>
      <c r="T14021" t="b">
        <v>0</v>
      </c>
      <c r="U14021" t="b">
        <v>0</v>
      </c>
      <c r="V14021">
        <v>18000</v>
      </c>
      <c r="W14021">
        <v>11500</v>
      </c>
      <c r="X14021">
        <v>2.59</v>
      </c>
      <c r="Y14021">
        <v>12500</v>
      </c>
      <c r="Z14021">
        <v>2.75</v>
      </c>
    </row>
    <row r="14022" spans="1:26">
      <c r="A14022">
        <v>213386551</v>
      </c>
      <c r="B14022" t="s">
        <v>13051</v>
      </c>
      <c r="C14022" t="s">
        <v>3597</v>
      </c>
      <c r="D14022" t="s">
        <v>4034</v>
      </c>
      <c r="E14022" t="s">
        <v>11946</v>
      </c>
      <c r="F14022" t="s">
        <v>3600</v>
      </c>
      <c r="G14022">
        <v>213386551</v>
      </c>
      <c r="I14022" t="s">
        <v>3601</v>
      </c>
      <c r="J14022" t="s">
        <v>11990</v>
      </c>
      <c r="L14022" t="s">
        <v>13620</v>
      </c>
      <c r="P14022">
        <v>10</v>
      </c>
      <c r="Q14022">
        <v>16.899999999999999</v>
      </c>
      <c r="R14022">
        <v>8</v>
      </c>
      <c r="S14022" t="b">
        <v>0</v>
      </c>
      <c r="T14022" t="b">
        <v>0</v>
      </c>
      <c r="U14022" t="b">
        <v>0</v>
      </c>
      <c r="V14022">
        <v>35000</v>
      </c>
      <c r="W14022">
        <v>19000</v>
      </c>
      <c r="X14022">
        <v>2.2000000000000002</v>
      </c>
      <c r="Y14022">
        <v>21800</v>
      </c>
      <c r="Z14022">
        <v>2</v>
      </c>
    </row>
    <row r="14023" spans="1:26">
      <c r="A14023">
        <v>213386505</v>
      </c>
      <c r="B14023" t="s">
        <v>13051</v>
      </c>
      <c r="C14023" t="s">
        <v>3597</v>
      </c>
      <c r="D14023" t="s">
        <v>4034</v>
      </c>
      <c r="E14023" t="s">
        <v>5440</v>
      </c>
      <c r="F14023" t="s">
        <v>3600</v>
      </c>
      <c r="G14023">
        <v>213386505</v>
      </c>
      <c r="I14023" t="s">
        <v>3601</v>
      </c>
      <c r="J14023" t="s">
        <v>13257</v>
      </c>
      <c r="L14023" t="s">
        <v>13619</v>
      </c>
      <c r="P14023">
        <v>10</v>
      </c>
      <c r="Q14023">
        <v>17</v>
      </c>
      <c r="R14023">
        <v>9.9</v>
      </c>
      <c r="S14023" t="b">
        <v>0</v>
      </c>
      <c r="T14023" t="b">
        <v>0</v>
      </c>
      <c r="U14023" t="b">
        <v>1</v>
      </c>
      <c r="V14023">
        <v>36000</v>
      </c>
      <c r="W14023">
        <v>32800</v>
      </c>
      <c r="X14023">
        <v>2.42</v>
      </c>
      <c r="Y14023">
        <v>43400</v>
      </c>
      <c r="Z14023">
        <v>6.12</v>
      </c>
    </row>
    <row r="14024" spans="1:26">
      <c r="A14024">
        <v>213386555</v>
      </c>
      <c r="B14024" t="s">
        <v>13051</v>
      </c>
      <c r="C14024" t="s">
        <v>3597</v>
      </c>
      <c r="D14024" t="s">
        <v>4034</v>
      </c>
      <c r="E14024" t="s">
        <v>11946</v>
      </c>
      <c r="F14024" t="s">
        <v>3600</v>
      </c>
      <c r="G14024">
        <v>213386555</v>
      </c>
      <c r="I14024" t="s">
        <v>3601</v>
      </c>
      <c r="J14024" t="s">
        <v>11974</v>
      </c>
      <c r="L14024" t="s">
        <v>13618</v>
      </c>
      <c r="P14024">
        <v>10</v>
      </c>
      <c r="Q14024">
        <v>17</v>
      </c>
      <c r="R14024">
        <v>9.9</v>
      </c>
      <c r="S14024" t="b">
        <v>0</v>
      </c>
      <c r="T14024" t="b">
        <v>0</v>
      </c>
      <c r="U14024" t="b">
        <v>1</v>
      </c>
      <c r="V14024">
        <v>36000</v>
      </c>
      <c r="W14024">
        <v>32800</v>
      </c>
      <c r="X14024">
        <v>2.42</v>
      </c>
      <c r="Y14024">
        <v>43400</v>
      </c>
      <c r="Z14024">
        <v>6.12</v>
      </c>
    </row>
    <row r="14025" spans="1:26">
      <c r="A14025">
        <v>213307918</v>
      </c>
      <c r="B14025" t="s">
        <v>13051</v>
      </c>
      <c r="C14025" t="s">
        <v>3597</v>
      </c>
      <c r="D14025" t="s">
        <v>4034</v>
      </c>
      <c r="E14025" t="s">
        <v>4871</v>
      </c>
      <c r="F14025" t="s">
        <v>3600</v>
      </c>
      <c r="G14025">
        <v>213307918</v>
      </c>
      <c r="I14025" t="s">
        <v>3601</v>
      </c>
      <c r="J14025" t="s">
        <v>10837</v>
      </c>
      <c r="L14025" t="s">
        <v>9416</v>
      </c>
      <c r="M14025">
        <v>12.5</v>
      </c>
      <c r="N14025">
        <v>20</v>
      </c>
      <c r="O14025">
        <v>11</v>
      </c>
      <c r="P14025">
        <v>12.4</v>
      </c>
      <c r="Q14025">
        <v>18</v>
      </c>
      <c r="R14025">
        <v>9.3000000000000007</v>
      </c>
      <c r="S14025" t="b">
        <v>0</v>
      </c>
      <c r="T14025" t="b">
        <v>0</v>
      </c>
      <c r="U14025" t="b">
        <v>1</v>
      </c>
      <c r="V14025">
        <v>18000</v>
      </c>
      <c r="W14025">
        <v>13500</v>
      </c>
      <c r="X14025">
        <v>2.6</v>
      </c>
      <c r="Y14025">
        <v>21000</v>
      </c>
      <c r="Z14025">
        <v>2.21</v>
      </c>
    </row>
    <row r="14026" spans="1:26">
      <c r="A14026">
        <v>213350742</v>
      </c>
      <c r="B14026" t="s">
        <v>13051</v>
      </c>
      <c r="C14026" t="s">
        <v>3597</v>
      </c>
      <c r="D14026" t="s">
        <v>4034</v>
      </c>
      <c r="E14026" t="s">
        <v>13086</v>
      </c>
      <c r="F14026" t="s">
        <v>3600</v>
      </c>
      <c r="G14026">
        <v>213350742</v>
      </c>
      <c r="I14026" t="s">
        <v>3601</v>
      </c>
      <c r="J14026" t="s">
        <v>13251</v>
      </c>
      <c r="L14026" t="s">
        <v>13617</v>
      </c>
      <c r="M14026">
        <v>12.5</v>
      </c>
      <c r="N14026">
        <v>20</v>
      </c>
      <c r="O14026">
        <v>11</v>
      </c>
      <c r="P14026">
        <v>12.4</v>
      </c>
      <c r="Q14026">
        <v>18</v>
      </c>
      <c r="R14026">
        <v>9.3000000000000007</v>
      </c>
      <c r="S14026" t="b">
        <v>0</v>
      </c>
      <c r="T14026" t="b">
        <v>0</v>
      </c>
      <c r="U14026" t="b">
        <v>1</v>
      </c>
      <c r="V14026">
        <v>18000</v>
      </c>
      <c r="W14026">
        <v>13500</v>
      </c>
      <c r="X14026">
        <v>2.6</v>
      </c>
      <c r="Y14026">
        <v>21000</v>
      </c>
      <c r="Z14026">
        <v>2.21</v>
      </c>
    </row>
    <row r="14027" spans="1:26">
      <c r="A14027">
        <v>213348292</v>
      </c>
      <c r="B14027" t="s">
        <v>13051</v>
      </c>
      <c r="C14027" t="s">
        <v>3597</v>
      </c>
      <c r="D14027" t="s">
        <v>4034</v>
      </c>
      <c r="E14027" t="s">
        <v>6383</v>
      </c>
      <c r="F14027" t="s">
        <v>3600</v>
      </c>
      <c r="G14027">
        <v>213348292</v>
      </c>
      <c r="I14027" t="s">
        <v>3601</v>
      </c>
      <c r="J14027" t="s">
        <v>9262</v>
      </c>
      <c r="L14027" t="s">
        <v>13616</v>
      </c>
      <c r="M14027">
        <v>12.5</v>
      </c>
      <c r="N14027">
        <v>20</v>
      </c>
      <c r="O14027">
        <v>11</v>
      </c>
      <c r="P14027">
        <v>12.4</v>
      </c>
      <c r="Q14027">
        <v>18</v>
      </c>
      <c r="R14027">
        <v>9.3000000000000007</v>
      </c>
      <c r="S14027" t="b">
        <v>0</v>
      </c>
      <c r="T14027" t="b">
        <v>0</v>
      </c>
      <c r="U14027" t="b">
        <v>1</v>
      </c>
      <c r="V14027">
        <v>18000</v>
      </c>
      <c r="W14027">
        <v>13500</v>
      </c>
      <c r="X14027">
        <v>2.6</v>
      </c>
      <c r="Y14027">
        <v>21000</v>
      </c>
      <c r="Z14027">
        <v>2.21</v>
      </c>
    </row>
    <row r="14028" spans="1:26">
      <c r="A14028">
        <v>213348293</v>
      </c>
      <c r="B14028" t="s">
        <v>13051</v>
      </c>
      <c r="C14028" t="s">
        <v>3597</v>
      </c>
      <c r="D14028" t="s">
        <v>4034</v>
      </c>
      <c r="E14028" t="s">
        <v>6383</v>
      </c>
      <c r="F14028" t="s">
        <v>3600</v>
      </c>
      <c r="G14028">
        <v>213348293</v>
      </c>
      <c r="I14028" t="s">
        <v>3601</v>
      </c>
      <c r="J14028" t="s">
        <v>10757</v>
      </c>
      <c r="L14028" t="s">
        <v>6716</v>
      </c>
      <c r="M14028">
        <v>12.5</v>
      </c>
      <c r="N14028">
        <v>20</v>
      </c>
      <c r="O14028">
        <v>12</v>
      </c>
      <c r="P14028">
        <v>11.7</v>
      </c>
      <c r="Q14028">
        <v>17.399999999999999</v>
      </c>
      <c r="R14028">
        <v>10</v>
      </c>
      <c r="S14028" t="b">
        <v>0</v>
      </c>
      <c r="T14028" t="b">
        <v>0</v>
      </c>
      <c r="U14028" t="b">
        <v>1</v>
      </c>
      <c r="V14028">
        <v>24000</v>
      </c>
      <c r="W14028">
        <v>19200</v>
      </c>
      <c r="X14028">
        <v>2.5</v>
      </c>
      <c r="Y14028">
        <v>26400</v>
      </c>
      <c r="Z14028">
        <v>2.14</v>
      </c>
    </row>
    <row r="14029" spans="1:26">
      <c r="A14029">
        <v>213350743</v>
      </c>
      <c r="B14029" t="s">
        <v>13051</v>
      </c>
      <c r="C14029" t="s">
        <v>3597</v>
      </c>
      <c r="D14029" t="s">
        <v>4034</v>
      </c>
      <c r="E14029" t="s">
        <v>13086</v>
      </c>
      <c r="F14029" t="s">
        <v>3600</v>
      </c>
      <c r="G14029">
        <v>213350743</v>
      </c>
      <c r="I14029" t="s">
        <v>3601</v>
      </c>
      <c r="J14029" t="s">
        <v>13250</v>
      </c>
      <c r="L14029" t="s">
        <v>13615</v>
      </c>
      <c r="M14029">
        <v>12.5</v>
      </c>
      <c r="N14029">
        <v>20</v>
      </c>
      <c r="O14029">
        <v>12</v>
      </c>
      <c r="P14029">
        <v>11.7</v>
      </c>
      <c r="Q14029">
        <v>17.399999999999999</v>
      </c>
      <c r="R14029">
        <v>10</v>
      </c>
      <c r="S14029" t="b">
        <v>0</v>
      </c>
      <c r="T14029" t="b">
        <v>0</v>
      </c>
      <c r="U14029" t="b">
        <v>1</v>
      </c>
      <c r="V14029">
        <v>24000</v>
      </c>
      <c r="W14029">
        <v>19200</v>
      </c>
      <c r="X14029">
        <v>2.5</v>
      </c>
      <c r="Y14029">
        <v>26400</v>
      </c>
      <c r="Z14029">
        <v>2.14</v>
      </c>
    </row>
    <row r="14030" spans="1:26">
      <c r="A14030">
        <v>213307919</v>
      </c>
      <c r="B14030" t="s">
        <v>13051</v>
      </c>
      <c r="C14030" t="s">
        <v>3597</v>
      </c>
      <c r="D14030" t="s">
        <v>4034</v>
      </c>
      <c r="E14030" t="s">
        <v>4871</v>
      </c>
      <c r="F14030" t="s">
        <v>3600</v>
      </c>
      <c r="G14030">
        <v>213307919</v>
      </c>
      <c r="I14030" t="s">
        <v>3601</v>
      </c>
      <c r="J14030" t="s">
        <v>10844</v>
      </c>
      <c r="L14030" t="s">
        <v>10813</v>
      </c>
      <c r="M14030">
        <v>12.5</v>
      </c>
      <c r="N14030">
        <v>20</v>
      </c>
      <c r="O14030">
        <v>12</v>
      </c>
      <c r="P14030">
        <v>11.7</v>
      </c>
      <c r="Q14030">
        <v>17.399999999999999</v>
      </c>
      <c r="R14030">
        <v>10</v>
      </c>
      <c r="S14030" t="b">
        <v>0</v>
      </c>
      <c r="T14030" t="b">
        <v>0</v>
      </c>
      <c r="U14030" t="b">
        <v>1</v>
      </c>
      <c r="V14030">
        <v>24000</v>
      </c>
      <c r="W14030">
        <v>19200</v>
      </c>
      <c r="X14030">
        <v>2.5</v>
      </c>
      <c r="Y14030">
        <v>26400</v>
      </c>
      <c r="Z14030">
        <v>2.14</v>
      </c>
    </row>
    <row r="14031" spans="1:26">
      <c r="A14031">
        <v>213307899</v>
      </c>
      <c r="B14031" t="s">
        <v>13051</v>
      </c>
      <c r="C14031" t="s">
        <v>3597</v>
      </c>
      <c r="D14031" t="s">
        <v>4034</v>
      </c>
      <c r="E14031" t="s">
        <v>13079</v>
      </c>
      <c r="F14031" t="s">
        <v>3600</v>
      </c>
      <c r="G14031">
        <v>213307899</v>
      </c>
      <c r="I14031" t="s">
        <v>3601</v>
      </c>
      <c r="J14031" t="s">
        <v>13241</v>
      </c>
      <c r="L14031" t="s">
        <v>13614</v>
      </c>
      <c r="M14031">
        <v>12.5</v>
      </c>
      <c r="N14031">
        <v>20</v>
      </c>
      <c r="O14031">
        <v>12</v>
      </c>
      <c r="P14031">
        <v>11.7</v>
      </c>
      <c r="Q14031">
        <v>17.399999999999999</v>
      </c>
      <c r="R14031">
        <v>10</v>
      </c>
      <c r="S14031" t="b">
        <v>0</v>
      </c>
      <c r="T14031" t="b">
        <v>0</v>
      </c>
      <c r="U14031" t="b">
        <v>1</v>
      </c>
      <c r="V14031">
        <v>24000</v>
      </c>
      <c r="W14031">
        <v>19200</v>
      </c>
      <c r="X14031">
        <v>2.5</v>
      </c>
      <c r="Y14031">
        <v>26400</v>
      </c>
      <c r="Z14031">
        <v>2.14</v>
      </c>
    </row>
    <row r="14032" spans="1:26">
      <c r="A14032">
        <v>213307900</v>
      </c>
      <c r="B14032" t="s">
        <v>13051</v>
      </c>
      <c r="C14032" t="s">
        <v>3597</v>
      </c>
      <c r="D14032" t="s">
        <v>4034</v>
      </c>
      <c r="E14032" t="s">
        <v>13079</v>
      </c>
      <c r="F14032" t="s">
        <v>3600</v>
      </c>
      <c r="G14032">
        <v>213307900</v>
      </c>
      <c r="I14032" t="s">
        <v>3601</v>
      </c>
      <c r="J14032" t="s">
        <v>13236</v>
      </c>
      <c r="L14032" t="s">
        <v>13613</v>
      </c>
      <c r="M14032">
        <v>11</v>
      </c>
      <c r="N14032">
        <v>18</v>
      </c>
      <c r="O14032">
        <v>10.5</v>
      </c>
      <c r="P14032">
        <v>10</v>
      </c>
      <c r="Q14032">
        <v>16.2</v>
      </c>
      <c r="R14032">
        <v>8.9</v>
      </c>
      <c r="S14032" t="b">
        <v>0</v>
      </c>
      <c r="T14032" t="b">
        <v>0</v>
      </c>
      <c r="U14032" t="b">
        <v>1</v>
      </c>
      <c r="V14032">
        <v>30000</v>
      </c>
      <c r="W14032">
        <v>21000</v>
      </c>
      <c r="X14032">
        <v>2.34</v>
      </c>
      <c r="Y14032">
        <v>28600</v>
      </c>
      <c r="Z14032">
        <v>2.1</v>
      </c>
    </row>
    <row r="14033" spans="1:26">
      <c r="A14033">
        <v>213307920</v>
      </c>
      <c r="B14033" t="s">
        <v>13051</v>
      </c>
      <c r="C14033" t="s">
        <v>3597</v>
      </c>
      <c r="D14033" t="s">
        <v>4034</v>
      </c>
      <c r="E14033" t="s">
        <v>4871</v>
      </c>
      <c r="F14033" t="s">
        <v>3600</v>
      </c>
      <c r="G14033">
        <v>213307920</v>
      </c>
      <c r="I14033" t="s">
        <v>3601</v>
      </c>
      <c r="J14033" t="s">
        <v>10846</v>
      </c>
      <c r="L14033" t="s">
        <v>6434</v>
      </c>
      <c r="M14033">
        <v>11</v>
      </c>
      <c r="N14033">
        <v>18</v>
      </c>
      <c r="O14033">
        <v>10.5</v>
      </c>
      <c r="P14033">
        <v>10</v>
      </c>
      <c r="Q14033">
        <v>16.2</v>
      </c>
      <c r="R14033">
        <v>8.9</v>
      </c>
      <c r="S14033" t="b">
        <v>0</v>
      </c>
      <c r="T14033" t="b">
        <v>0</v>
      </c>
      <c r="U14033" t="b">
        <v>1</v>
      </c>
      <c r="V14033">
        <v>30000</v>
      </c>
      <c r="W14033">
        <v>21000</v>
      </c>
      <c r="X14033">
        <v>2.34</v>
      </c>
      <c r="Y14033">
        <v>28600</v>
      </c>
      <c r="Z14033">
        <v>2.1</v>
      </c>
    </row>
    <row r="14034" spans="1:26">
      <c r="A14034">
        <v>213350744</v>
      </c>
      <c r="B14034" t="s">
        <v>13051</v>
      </c>
      <c r="C14034" t="s">
        <v>3597</v>
      </c>
      <c r="D14034" t="s">
        <v>4034</v>
      </c>
      <c r="E14034" t="s">
        <v>13086</v>
      </c>
      <c r="F14034" t="s">
        <v>3600</v>
      </c>
      <c r="G14034">
        <v>213350744</v>
      </c>
      <c r="I14034" t="s">
        <v>3601</v>
      </c>
      <c r="J14034" t="s">
        <v>13249</v>
      </c>
      <c r="L14034" t="s">
        <v>13612</v>
      </c>
      <c r="M14034">
        <v>11</v>
      </c>
      <c r="N14034">
        <v>18</v>
      </c>
      <c r="O14034">
        <v>10.5</v>
      </c>
      <c r="P14034">
        <v>10</v>
      </c>
      <c r="Q14034">
        <v>16.2</v>
      </c>
      <c r="R14034">
        <v>8.9</v>
      </c>
      <c r="S14034" t="b">
        <v>0</v>
      </c>
      <c r="T14034" t="b">
        <v>0</v>
      </c>
      <c r="U14034" t="b">
        <v>1</v>
      </c>
      <c r="V14034">
        <v>30000</v>
      </c>
      <c r="W14034">
        <v>21000</v>
      </c>
      <c r="X14034">
        <v>2.34</v>
      </c>
      <c r="Y14034">
        <v>28600</v>
      </c>
      <c r="Z14034">
        <v>2.1</v>
      </c>
    </row>
    <row r="14035" spans="1:26">
      <c r="A14035">
        <v>213348294</v>
      </c>
      <c r="B14035" t="s">
        <v>13051</v>
      </c>
      <c r="C14035" t="s">
        <v>3597</v>
      </c>
      <c r="D14035" t="s">
        <v>4034</v>
      </c>
      <c r="E14035" t="s">
        <v>6383</v>
      </c>
      <c r="F14035" t="s">
        <v>3600</v>
      </c>
      <c r="G14035">
        <v>213348294</v>
      </c>
      <c r="I14035" t="s">
        <v>3601</v>
      </c>
      <c r="J14035" t="s">
        <v>10759</v>
      </c>
      <c r="L14035" t="s">
        <v>5239</v>
      </c>
      <c r="M14035">
        <v>11</v>
      </c>
      <c r="N14035">
        <v>18</v>
      </c>
      <c r="O14035">
        <v>10.5</v>
      </c>
      <c r="P14035">
        <v>10</v>
      </c>
      <c r="Q14035">
        <v>16.2</v>
      </c>
      <c r="R14035">
        <v>8.9</v>
      </c>
      <c r="S14035" t="b">
        <v>0</v>
      </c>
      <c r="T14035" t="b">
        <v>0</v>
      </c>
      <c r="U14035" t="b">
        <v>1</v>
      </c>
      <c r="V14035">
        <v>30000</v>
      </c>
      <c r="W14035">
        <v>21000</v>
      </c>
      <c r="X14035">
        <v>2.34</v>
      </c>
      <c r="Y14035">
        <v>28600</v>
      </c>
      <c r="Z14035">
        <v>2.1</v>
      </c>
    </row>
    <row r="14036" spans="1:26">
      <c r="A14036">
        <v>213348295</v>
      </c>
      <c r="B14036" t="s">
        <v>13051</v>
      </c>
      <c r="C14036" t="s">
        <v>3597</v>
      </c>
      <c r="D14036" t="s">
        <v>4034</v>
      </c>
      <c r="E14036" t="s">
        <v>6383</v>
      </c>
      <c r="F14036" t="s">
        <v>3600</v>
      </c>
      <c r="G14036">
        <v>213348295</v>
      </c>
      <c r="I14036" t="s">
        <v>3601</v>
      </c>
      <c r="J14036" t="s">
        <v>10765</v>
      </c>
      <c r="L14036" t="s">
        <v>6718</v>
      </c>
      <c r="M14036">
        <v>10.5</v>
      </c>
      <c r="N14036">
        <v>18</v>
      </c>
      <c r="O14036">
        <v>10.5</v>
      </c>
      <c r="P14036">
        <v>10</v>
      </c>
      <c r="Q14036">
        <v>16</v>
      </c>
      <c r="R14036">
        <v>9.5</v>
      </c>
      <c r="S14036" t="b">
        <v>0</v>
      </c>
      <c r="T14036" t="b">
        <v>0</v>
      </c>
      <c r="U14036" t="b">
        <v>1</v>
      </c>
      <c r="V14036">
        <v>36000</v>
      </c>
      <c r="W14036">
        <v>30400</v>
      </c>
      <c r="X14036">
        <v>2.46</v>
      </c>
      <c r="Y14036">
        <v>47000</v>
      </c>
      <c r="Z14036">
        <v>1.9</v>
      </c>
    </row>
    <row r="14037" spans="1:26">
      <c r="A14037">
        <v>213350745</v>
      </c>
      <c r="B14037" t="s">
        <v>13051</v>
      </c>
      <c r="C14037" t="s">
        <v>3597</v>
      </c>
      <c r="D14037" t="s">
        <v>4034</v>
      </c>
      <c r="E14037" t="s">
        <v>13086</v>
      </c>
      <c r="F14037" t="s">
        <v>3600</v>
      </c>
      <c r="G14037">
        <v>213350745</v>
      </c>
      <c r="I14037" t="s">
        <v>3601</v>
      </c>
      <c r="J14037" t="s">
        <v>13248</v>
      </c>
      <c r="L14037" t="s">
        <v>13611</v>
      </c>
      <c r="M14037">
        <v>10.5</v>
      </c>
      <c r="N14037">
        <v>18</v>
      </c>
      <c r="O14037">
        <v>10.5</v>
      </c>
      <c r="P14037">
        <v>10</v>
      </c>
      <c r="Q14037">
        <v>16</v>
      </c>
      <c r="R14037">
        <v>9.5</v>
      </c>
      <c r="S14037" t="b">
        <v>0</v>
      </c>
      <c r="T14037" t="b">
        <v>0</v>
      </c>
      <c r="U14037" t="b">
        <v>1</v>
      </c>
      <c r="V14037">
        <v>36000</v>
      </c>
      <c r="W14037">
        <v>30400</v>
      </c>
      <c r="X14037">
        <v>2.46</v>
      </c>
      <c r="Y14037">
        <v>47000</v>
      </c>
      <c r="Z14037">
        <v>1.9</v>
      </c>
    </row>
    <row r="14038" spans="1:26">
      <c r="A14038">
        <v>213307921</v>
      </c>
      <c r="B14038" t="s">
        <v>13051</v>
      </c>
      <c r="C14038" t="s">
        <v>3597</v>
      </c>
      <c r="D14038" t="s">
        <v>4034</v>
      </c>
      <c r="E14038" t="s">
        <v>4871</v>
      </c>
      <c r="F14038" t="s">
        <v>3600</v>
      </c>
      <c r="G14038">
        <v>213307921</v>
      </c>
      <c r="I14038" t="s">
        <v>3601</v>
      </c>
      <c r="J14038" t="s">
        <v>10851</v>
      </c>
      <c r="L14038" t="s">
        <v>9444</v>
      </c>
      <c r="M14038">
        <v>10.5</v>
      </c>
      <c r="N14038">
        <v>18</v>
      </c>
      <c r="O14038">
        <v>10.5</v>
      </c>
      <c r="P14038">
        <v>10</v>
      </c>
      <c r="Q14038">
        <v>16</v>
      </c>
      <c r="R14038">
        <v>9.5</v>
      </c>
      <c r="S14038" t="b">
        <v>0</v>
      </c>
      <c r="T14038" t="b">
        <v>0</v>
      </c>
      <c r="U14038" t="b">
        <v>1</v>
      </c>
      <c r="V14038">
        <v>36000</v>
      </c>
      <c r="W14038">
        <v>30400</v>
      </c>
      <c r="X14038">
        <v>2.46</v>
      </c>
      <c r="Y14038">
        <v>47000</v>
      </c>
      <c r="Z14038">
        <v>1.9</v>
      </c>
    </row>
    <row r="14039" spans="1:26">
      <c r="A14039">
        <v>213307901</v>
      </c>
      <c r="B14039" t="s">
        <v>13051</v>
      </c>
      <c r="C14039" t="s">
        <v>3597</v>
      </c>
      <c r="D14039" t="s">
        <v>4034</v>
      </c>
      <c r="E14039" t="s">
        <v>13079</v>
      </c>
      <c r="F14039" t="s">
        <v>3600</v>
      </c>
      <c r="G14039">
        <v>213307901</v>
      </c>
      <c r="I14039" t="s">
        <v>3601</v>
      </c>
      <c r="J14039" t="s">
        <v>13242</v>
      </c>
      <c r="L14039" t="s">
        <v>13610</v>
      </c>
      <c r="M14039">
        <v>10.5</v>
      </c>
      <c r="N14039">
        <v>18</v>
      </c>
      <c r="O14039">
        <v>10.5</v>
      </c>
      <c r="P14039">
        <v>10</v>
      </c>
      <c r="Q14039">
        <v>16</v>
      </c>
      <c r="R14039">
        <v>9.5</v>
      </c>
      <c r="S14039" t="b">
        <v>0</v>
      </c>
      <c r="T14039" t="b">
        <v>0</v>
      </c>
      <c r="U14039" t="b">
        <v>1</v>
      </c>
      <c r="V14039">
        <v>36000</v>
      </c>
      <c r="W14039">
        <v>30400</v>
      </c>
      <c r="X14039">
        <v>2.46</v>
      </c>
      <c r="Y14039">
        <v>47000</v>
      </c>
      <c r="Z14039">
        <v>1.9</v>
      </c>
    </row>
    <row r="14040" spans="1:26">
      <c r="A14040">
        <v>213307902</v>
      </c>
      <c r="B14040" t="s">
        <v>13051</v>
      </c>
      <c r="C14040" t="s">
        <v>3597</v>
      </c>
      <c r="D14040" t="s">
        <v>4034</v>
      </c>
      <c r="E14040" t="s">
        <v>13079</v>
      </c>
      <c r="F14040" t="s">
        <v>3600</v>
      </c>
      <c r="G14040">
        <v>213307902</v>
      </c>
      <c r="I14040" t="s">
        <v>3601</v>
      </c>
      <c r="J14040" t="s">
        <v>13246</v>
      </c>
      <c r="L14040" t="s">
        <v>13609</v>
      </c>
      <c r="M14040">
        <v>8.5</v>
      </c>
      <c r="N14040">
        <v>16</v>
      </c>
      <c r="O14040">
        <v>10</v>
      </c>
      <c r="P14040">
        <v>8.1999999999999993</v>
      </c>
      <c r="Q14040">
        <v>15.6</v>
      </c>
      <c r="R14040">
        <v>9.4</v>
      </c>
      <c r="S14040" t="b">
        <v>0</v>
      </c>
      <c r="T14040" t="b">
        <v>0</v>
      </c>
      <c r="U14040" t="b">
        <v>0</v>
      </c>
      <c r="V14040">
        <v>47000</v>
      </c>
      <c r="W14040">
        <v>36000</v>
      </c>
      <c r="X14040">
        <v>2.36</v>
      </c>
      <c r="Y14040">
        <v>48000</v>
      </c>
      <c r="Z14040">
        <v>2.0499999999999998</v>
      </c>
    </row>
    <row r="14041" spans="1:26">
      <c r="A14041">
        <v>213307922</v>
      </c>
      <c r="B14041" t="s">
        <v>13051</v>
      </c>
      <c r="C14041" t="s">
        <v>3597</v>
      </c>
      <c r="D14041" t="s">
        <v>4034</v>
      </c>
      <c r="E14041" t="s">
        <v>4871</v>
      </c>
      <c r="F14041" t="s">
        <v>3600</v>
      </c>
      <c r="G14041">
        <v>213307922</v>
      </c>
      <c r="I14041" t="s">
        <v>3601</v>
      </c>
      <c r="J14041" t="s">
        <v>10852</v>
      </c>
      <c r="L14041" t="s">
        <v>9454</v>
      </c>
      <c r="M14041">
        <v>8.5</v>
      </c>
      <c r="N14041">
        <v>16</v>
      </c>
      <c r="O14041">
        <v>10</v>
      </c>
      <c r="P14041">
        <v>8.1999999999999993</v>
      </c>
      <c r="Q14041">
        <v>15.6</v>
      </c>
      <c r="R14041">
        <v>9.4</v>
      </c>
      <c r="S14041" t="b">
        <v>0</v>
      </c>
      <c r="T14041" t="b">
        <v>0</v>
      </c>
      <c r="U14041" t="b">
        <v>0</v>
      </c>
      <c r="V14041">
        <v>47000</v>
      </c>
      <c r="W14041">
        <v>36000</v>
      </c>
      <c r="X14041">
        <v>2.36</v>
      </c>
      <c r="Y14041">
        <v>48000</v>
      </c>
      <c r="Z14041">
        <v>2.0499999999999998</v>
      </c>
    </row>
    <row r="14042" spans="1:26">
      <c r="A14042">
        <v>213348296</v>
      </c>
      <c r="B14042" t="s">
        <v>13051</v>
      </c>
      <c r="C14042" t="s">
        <v>3597</v>
      </c>
      <c r="D14042" t="s">
        <v>4034</v>
      </c>
      <c r="E14042" t="s">
        <v>6383</v>
      </c>
      <c r="F14042" t="s">
        <v>3600</v>
      </c>
      <c r="G14042">
        <v>213348296</v>
      </c>
      <c r="I14042" t="s">
        <v>3601</v>
      </c>
      <c r="J14042" t="s">
        <v>10769</v>
      </c>
      <c r="L14042" t="s">
        <v>5237</v>
      </c>
      <c r="M14042">
        <v>8.5</v>
      </c>
      <c r="N14042">
        <v>16</v>
      </c>
      <c r="O14042">
        <v>10</v>
      </c>
      <c r="P14042">
        <v>8.1999999999999993</v>
      </c>
      <c r="Q14042">
        <v>15.6</v>
      </c>
      <c r="R14042">
        <v>9.4</v>
      </c>
      <c r="S14042" t="b">
        <v>0</v>
      </c>
      <c r="T14042" t="b">
        <v>0</v>
      </c>
      <c r="U14042" t="b">
        <v>0</v>
      </c>
      <c r="V14042">
        <v>47000</v>
      </c>
      <c r="W14042">
        <v>36000</v>
      </c>
      <c r="X14042">
        <v>2.36</v>
      </c>
      <c r="Y14042">
        <v>48000</v>
      </c>
      <c r="Z14042">
        <v>2.0499999999999998</v>
      </c>
    </row>
    <row r="14043" spans="1:26">
      <c r="A14043">
        <v>213265616</v>
      </c>
      <c r="B14043" t="s">
        <v>13051</v>
      </c>
      <c r="C14043" t="s">
        <v>3597</v>
      </c>
      <c r="D14043" t="s">
        <v>4034</v>
      </c>
      <c r="E14043" t="s">
        <v>9892</v>
      </c>
      <c r="F14043" t="s">
        <v>3600</v>
      </c>
      <c r="G14043">
        <v>213265616</v>
      </c>
      <c r="I14043" t="s">
        <v>3601</v>
      </c>
      <c r="J14043" t="s">
        <v>13256</v>
      </c>
      <c r="L14043" t="s">
        <v>13608</v>
      </c>
      <c r="M14043">
        <v>11.1</v>
      </c>
      <c r="N14043">
        <v>19</v>
      </c>
      <c r="O14043">
        <v>10.8</v>
      </c>
      <c r="P14043">
        <v>10.9</v>
      </c>
      <c r="Q14043">
        <v>17</v>
      </c>
      <c r="R14043">
        <v>8.8000000000000007</v>
      </c>
      <c r="S14043" t="b">
        <v>0</v>
      </c>
      <c r="T14043" t="b">
        <v>0</v>
      </c>
      <c r="U14043" t="b">
        <v>1</v>
      </c>
      <c r="V14043">
        <v>18000</v>
      </c>
      <c r="W14043">
        <v>12000</v>
      </c>
      <c r="X14043">
        <v>2.71</v>
      </c>
      <c r="Y14043">
        <v>12000</v>
      </c>
      <c r="Z14043">
        <v>2.71</v>
      </c>
    </row>
    <row r="14044" spans="1:26">
      <c r="A14044">
        <v>213265617</v>
      </c>
      <c r="B14044" t="s">
        <v>13051</v>
      </c>
      <c r="C14044" t="s">
        <v>3597</v>
      </c>
      <c r="D14044" t="s">
        <v>4034</v>
      </c>
      <c r="E14044" t="s">
        <v>9892</v>
      </c>
      <c r="F14044" t="s">
        <v>3600</v>
      </c>
      <c r="G14044">
        <v>213265617</v>
      </c>
      <c r="I14044" t="s">
        <v>3601</v>
      </c>
      <c r="J14044" t="s">
        <v>13255</v>
      </c>
      <c r="L14044" t="s">
        <v>13607</v>
      </c>
      <c r="M14044">
        <v>11.3</v>
      </c>
      <c r="N14044">
        <v>19.399999999999999</v>
      </c>
      <c r="O14044">
        <v>11.3</v>
      </c>
      <c r="P14044">
        <v>10.5</v>
      </c>
      <c r="Q14044">
        <v>17</v>
      </c>
      <c r="R14044">
        <v>9.1999999999999993</v>
      </c>
      <c r="S14044" t="b">
        <v>0</v>
      </c>
      <c r="T14044" t="b">
        <v>0</v>
      </c>
      <c r="U14044" t="b">
        <v>1</v>
      </c>
      <c r="V14044">
        <v>24000</v>
      </c>
      <c r="W14044">
        <v>21000</v>
      </c>
      <c r="X14044">
        <v>2.8</v>
      </c>
      <c r="Y14044">
        <v>22000</v>
      </c>
      <c r="Z14044">
        <v>2.8</v>
      </c>
    </row>
    <row r="14045" spans="1:26">
      <c r="A14045">
        <v>213265619</v>
      </c>
      <c r="B14045" t="s">
        <v>13051</v>
      </c>
      <c r="C14045" t="s">
        <v>3597</v>
      </c>
      <c r="D14045" t="s">
        <v>4034</v>
      </c>
      <c r="E14045" t="s">
        <v>9892</v>
      </c>
      <c r="F14045" t="s">
        <v>3600</v>
      </c>
      <c r="G14045">
        <v>213265619</v>
      </c>
      <c r="I14045" t="s">
        <v>3601</v>
      </c>
      <c r="J14045" t="s">
        <v>13254</v>
      </c>
      <c r="L14045" t="s">
        <v>13606</v>
      </c>
      <c r="M14045">
        <v>10.4</v>
      </c>
      <c r="N14045">
        <v>18</v>
      </c>
      <c r="O14045">
        <v>9.1</v>
      </c>
      <c r="P14045">
        <v>10.1</v>
      </c>
      <c r="Q14045">
        <v>16.899999999999999</v>
      </c>
      <c r="R14045">
        <v>8.1999999999999993</v>
      </c>
      <c r="S14045" t="b">
        <v>0</v>
      </c>
      <c r="T14045" t="b">
        <v>0</v>
      </c>
      <c r="U14045" t="b">
        <v>0</v>
      </c>
      <c r="V14045">
        <v>36000</v>
      </c>
      <c r="W14045">
        <v>20400</v>
      </c>
      <c r="X14045">
        <v>2.48</v>
      </c>
      <c r="Y14045">
        <v>22700</v>
      </c>
      <c r="Z14045">
        <v>2.1</v>
      </c>
    </row>
    <row r="14046" spans="1:26">
      <c r="A14046">
        <v>213265620</v>
      </c>
      <c r="B14046" t="s">
        <v>13051</v>
      </c>
      <c r="C14046" t="s">
        <v>3597</v>
      </c>
      <c r="D14046" t="s">
        <v>4034</v>
      </c>
      <c r="E14046" t="s">
        <v>9892</v>
      </c>
      <c r="F14046" t="s">
        <v>3600</v>
      </c>
      <c r="G14046">
        <v>213265620</v>
      </c>
      <c r="I14046" t="s">
        <v>3601</v>
      </c>
      <c r="J14046" t="s">
        <v>13253</v>
      </c>
      <c r="L14046" t="s">
        <v>13605</v>
      </c>
      <c r="M14046">
        <v>9.3000000000000007</v>
      </c>
      <c r="N14046">
        <v>17.3</v>
      </c>
      <c r="O14046">
        <v>10</v>
      </c>
      <c r="P14046">
        <v>8.8000000000000007</v>
      </c>
      <c r="Q14046">
        <v>15.8</v>
      </c>
      <c r="R14046">
        <v>9.4</v>
      </c>
      <c r="S14046" t="b">
        <v>0</v>
      </c>
      <c r="T14046" t="b">
        <v>0</v>
      </c>
      <c r="U14046" t="b">
        <v>0</v>
      </c>
      <c r="V14046">
        <v>47000</v>
      </c>
      <c r="W14046">
        <v>37000</v>
      </c>
      <c r="X14046">
        <v>2.4</v>
      </c>
      <c r="Y14046">
        <v>39000</v>
      </c>
      <c r="Z14046">
        <v>2.2000000000000002</v>
      </c>
    </row>
    <row r="14047" spans="1:26">
      <c r="A14047">
        <v>213265621</v>
      </c>
      <c r="B14047" t="s">
        <v>13051</v>
      </c>
      <c r="C14047" t="s">
        <v>3597</v>
      </c>
      <c r="D14047" t="s">
        <v>4034</v>
      </c>
      <c r="E14047" t="s">
        <v>9892</v>
      </c>
      <c r="F14047" t="s">
        <v>3600</v>
      </c>
      <c r="G14047">
        <v>213265621</v>
      </c>
      <c r="I14047" t="s">
        <v>3601</v>
      </c>
      <c r="J14047" t="s">
        <v>13252</v>
      </c>
      <c r="L14047" t="s">
        <v>13604</v>
      </c>
      <c r="M14047">
        <v>10.3</v>
      </c>
      <c r="N14047">
        <v>18</v>
      </c>
      <c r="O14047">
        <v>9.1999999999999993</v>
      </c>
      <c r="P14047">
        <v>8.8000000000000007</v>
      </c>
      <c r="Q14047">
        <v>14.9</v>
      </c>
      <c r="R14047">
        <v>8.5</v>
      </c>
      <c r="S14047" t="b">
        <v>0</v>
      </c>
      <c r="T14047" t="b">
        <v>0</v>
      </c>
      <c r="U14047" t="b">
        <v>0</v>
      </c>
      <c r="V14047">
        <v>57000</v>
      </c>
      <c r="W14047">
        <v>37000</v>
      </c>
      <c r="X14047">
        <v>2.4</v>
      </c>
      <c r="Y14047">
        <v>39000</v>
      </c>
      <c r="Z14047">
        <v>2.2000000000000002</v>
      </c>
    </row>
    <row r="14048" spans="1:26">
      <c r="A14048">
        <v>213386512</v>
      </c>
      <c r="B14048" t="s">
        <v>13051</v>
      </c>
      <c r="C14048" t="s">
        <v>3597</v>
      </c>
      <c r="D14048" t="s">
        <v>4034</v>
      </c>
      <c r="E14048" t="s">
        <v>5568</v>
      </c>
      <c r="F14048" t="s">
        <v>3600</v>
      </c>
      <c r="G14048">
        <v>213386512</v>
      </c>
      <c r="I14048" t="s">
        <v>3700</v>
      </c>
      <c r="J14048" t="s">
        <v>6452</v>
      </c>
      <c r="L14048" t="s">
        <v>13595</v>
      </c>
      <c r="M14048">
        <v>10.3</v>
      </c>
      <c r="N14048">
        <v>15</v>
      </c>
      <c r="O14048">
        <v>10</v>
      </c>
      <c r="P14048">
        <v>10</v>
      </c>
      <c r="Q14048">
        <v>15.7</v>
      </c>
      <c r="R14048">
        <v>9.8000000000000007</v>
      </c>
      <c r="S14048" t="b">
        <v>0</v>
      </c>
      <c r="T14048" t="b">
        <v>0</v>
      </c>
      <c r="U14048" t="b">
        <v>1</v>
      </c>
      <c r="V14048">
        <v>24000</v>
      </c>
      <c r="W14048">
        <v>22000</v>
      </c>
      <c r="X14048">
        <v>2.5</v>
      </c>
      <c r="Y14048">
        <v>23600</v>
      </c>
      <c r="Z14048">
        <v>2.14</v>
      </c>
    </row>
    <row r="14049" spans="1:26">
      <c r="A14049">
        <v>213386524</v>
      </c>
      <c r="B14049" t="s">
        <v>13051</v>
      </c>
      <c r="C14049" t="s">
        <v>3597</v>
      </c>
      <c r="D14049" t="s">
        <v>4034</v>
      </c>
      <c r="E14049" t="s">
        <v>5568</v>
      </c>
      <c r="F14049" t="s">
        <v>3600</v>
      </c>
      <c r="G14049">
        <v>213386524</v>
      </c>
      <c r="I14049" t="s">
        <v>3700</v>
      </c>
      <c r="J14049" t="s">
        <v>6452</v>
      </c>
      <c r="L14049" t="s">
        <v>13594</v>
      </c>
      <c r="M14049">
        <v>10.3</v>
      </c>
      <c r="N14049">
        <v>15</v>
      </c>
      <c r="O14049">
        <v>10</v>
      </c>
      <c r="P14049">
        <v>10</v>
      </c>
      <c r="Q14049">
        <v>15.7</v>
      </c>
      <c r="R14049">
        <v>9.8000000000000007</v>
      </c>
      <c r="S14049" t="b">
        <v>0</v>
      </c>
      <c r="T14049" t="b">
        <v>0</v>
      </c>
      <c r="U14049" t="b">
        <v>1</v>
      </c>
      <c r="V14049">
        <v>24000</v>
      </c>
      <c r="W14049">
        <v>22000</v>
      </c>
      <c r="X14049">
        <v>2.5</v>
      </c>
      <c r="Y14049">
        <v>23600</v>
      </c>
      <c r="Z14049">
        <v>2.14</v>
      </c>
    </row>
    <row r="14050" spans="1:26">
      <c r="A14050">
        <v>213386525</v>
      </c>
      <c r="B14050" t="s">
        <v>13051</v>
      </c>
      <c r="C14050" t="s">
        <v>3597</v>
      </c>
      <c r="D14050" t="s">
        <v>4034</v>
      </c>
      <c r="E14050" t="s">
        <v>5568</v>
      </c>
      <c r="F14050" t="s">
        <v>3600</v>
      </c>
      <c r="G14050">
        <v>213386525</v>
      </c>
      <c r="I14050" t="s">
        <v>3700</v>
      </c>
      <c r="J14050" t="s">
        <v>6430</v>
      </c>
      <c r="L14050" t="s">
        <v>13565</v>
      </c>
      <c r="M14050">
        <v>10</v>
      </c>
      <c r="N14050">
        <v>14.2</v>
      </c>
      <c r="O14050">
        <v>9.5</v>
      </c>
      <c r="P14050">
        <v>10.199999999999999</v>
      </c>
      <c r="Q14050">
        <v>14.9</v>
      </c>
      <c r="R14050">
        <v>9.3000000000000007</v>
      </c>
      <c r="S14050" t="b">
        <v>0</v>
      </c>
      <c r="T14050" t="b">
        <v>0</v>
      </c>
      <c r="U14050" t="b">
        <v>0</v>
      </c>
      <c r="V14050">
        <v>30000</v>
      </c>
      <c r="W14050">
        <v>22000</v>
      </c>
      <c r="X14050">
        <v>2.6</v>
      </c>
      <c r="Y14050">
        <v>24400</v>
      </c>
      <c r="Z14050">
        <v>2.1</v>
      </c>
    </row>
    <row r="14051" spans="1:26">
      <c r="A14051">
        <v>213386513</v>
      </c>
      <c r="B14051" t="s">
        <v>13051</v>
      </c>
      <c r="C14051" t="s">
        <v>3597</v>
      </c>
      <c r="D14051" t="s">
        <v>4034</v>
      </c>
      <c r="E14051" t="s">
        <v>5568</v>
      </c>
      <c r="F14051" t="s">
        <v>3600</v>
      </c>
      <c r="G14051">
        <v>213386513</v>
      </c>
      <c r="I14051" t="s">
        <v>3700</v>
      </c>
      <c r="J14051" t="s">
        <v>6430</v>
      </c>
      <c r="L14051" t="s">
        <v>13566</v>
      </c>
      <c r="M14051">
        <v>10</v>
      </c>
      <c r="N14051">
        <v>14.2</v>
      </c>
      <c r="O14051">
        <v>9.5</v>
      </c>
      <c r="P14051">
        <v>10.199999999999999</v>
      </c>
      <c r="Q14051">
        <v>14.9</v>
      </c>
      <c r="R14051">
        <v>9.3000000000000007</v>
      </c>
      <c r="S14051" t="b">
        <v>0</v>
      </c>
      <c r="T14051" t="b">
        <v>0</v>
      </c>
      <c r="U14051" t="b">
        <v>0</v>
      </c>
      <c r="V14051">
        <v>30000</v>
      </c>
      <c r="W14051">
        <v>22000</v>
      </c>
      <c r="X14051">
        <v>2.6</v>
      </c>
      <c r="Y14051">
        <v>24400</v>
      </c>
      <c r="Z14051">
        <v>2.1</v>
      </c>
    </row>
    <row r="14052" spans="1:26">
      <c r="A14052">
        <v>213386516</v>
      </c>
      <c r="B14052" t="s">
        <v>13051</v>
      </c>
      <c r="C14052" t="s">
        <v>3597</v>
      </c>
      <c r="D14052" t="s">
        <v>4034</v>
      </c>
      <c r="E14052" t="s">
        <v>5568</v>
      </c>
      <c r="F14052" t="s">
        <v>3600</v>
      </c>
      <c r="G14052">
        <v>213386516</v>
      </c>
      <c r="I14052" t="s">
        <v>3700</v>
      </c>
      <c r="J14052" t="s">
        <v>6460</v>
      </c>
      <c r="L14052" t="s">
        <v>13590</v>
      </c>
      <c r="M14052">
        <v>9.5</v>
      </c>
      <c r="N14052">
        <v>14.9</v>
      </c>
      <c r="O14052">
        <v>9.3000000000000007</v>
      </c>
      <c r="P14052">
        <v>9</v>
      </c>
      <c r="Q14052">
        <v>15.2</v>
      </c>
      <c r="R14052">
        <v>8.5</v>
      </c>
      <c r="S14052" t="b">
        <v>0</v>
      </c>
      <c r="T14052" t="b">
        <v>0</v>
      </c>
      <c r="U14052" t="b">
        <v>0</v>
      </c>
      <c r="V14052">
        <v>53000</v>
      </c>
      <c r="W14052">
        <v>34000</v>
      </c>
      <c r="X14052">
        <v>2.2000000000000002</v>
      </c>
      <c r="Y14052">
        <v>36000</v>
      </c>
      <c r="Z14052">
        <v>2.19</v>
      </c>
    </row>
    <row r="14053" spans="1:26">
      <c r="A14053">
        <v>213386528</v>
      </c>
      <c r="B14053" t="s">
        <v>13051</v>
      </c>
      <c r="C14053" t="s">
        <v>3597</v>
      </c>
      <c r="D14053" t="s">
        <v>4034</v>
      </c>
      <c r="E14053" t="s">
        <v>5568</v>
      </c>
      <c r="F14053" t="s">
        <v>3600</v>
      </c>
      <c r="G14053">
        <v>213386528</v>
      </c>
      <c r="I14053" t="s">
        <v>3700</v>
      </c>
      <c r="J14053" t="s">
        <v>6460</v>
      </c>
      <c r="L14053" t="s">
        <v>13589</v>
      </c>
      <c r="M14053">
        <v>9.5</v>
      </c>
      <c r="N14053">
        <v>14.9</v>
      </c>
      <c r="O14053">
        <v>9.3000000000000007</v>
      </c>
      <c r="P14053">
        <v>9</v>
      </c>
      <c r="Q14053">
        <v>15.2</v>
      </c>
      <c r="R14053">
        <v>8.5</v>
      </c>
      <c r="S14053" t="b">
        <v>0</v>
      </c>
      <c r="T14053" t="b">
        <v>0</v>
      </c>
      <c r="U14053" t="b">
        <v>0</v>
      </c>
      <c r="V14053">
        <v>53000</v>
      </c>
      <c r="W14053">
        <v>34000</v>
      </c>
      <c r="X14053">
        <v>2.2000000000000002</v>
      </c>
      <c r="Y14053">
        <v>36000</v>
      </c>
      <c r="Z14053">
        <v>2.19</v>
      </c>
    </row>
    <row r="14054" spans="1:26">
      <c r="A14054">
        <v>213386529</v>
      </c>
      <c r="B14054" t="s">
        <v>13051</v>
      </c>
      <c r="C14054" t="s">
        <v>3597</v>
      </c>
      <c r="D14054" t="s">
        <v>4034</v>
      </c>
      <c r="E14054" t="s">
        <v>5568</v>
      </c>
      <c r="F14054" t="s">
        <v>3600</v>
      </c>
      <c r="G14054">
        <v>213386529</v>
      </c>
      <c r="I14054" t="s">
        <v>3700</v>
      </c>
      <c r="J14054" t="s">
        <v>12401</v>
      </c>
      <c r="L14054" t="s">
        <v>13594</v>
      </c>
      <c r="M14054">
        <v>11.6</v>
      </c>
      <c r="N14054">
        <v>15.6</v>
      </c>
      <c r="O14054">
        <v>8.8000000000000007</v>
      </c>
      <c r="P14054">
        <v>11.7</v>
      </c>
      <c r="Q14054">
        <v>16.100000000000001</v>
      </c>
      <c r="R14054">
        <v>9.5</v>
      </c>
      <c r="S14054" t="b">
        <v>0</v>
      </c>
      <c r="T14054" t="b">
        <v>0</v>
      </c>
      <c r="U14054" t="b">
        <v>1</v>
      </c>
      <c r="V14054">
        <v>18000</v>
      </c>
      <c r="W14054">
        <v>14700</v>
      </c>
      <c r="X14054">
        <v>2.6</v>
      </c>
      <c r="Y14054">
        <v>17400</v>
      </c>
      <c r="Z14054">
        <v>2.42</v>
      </c>
    </row>
    <row r="14055" spans="1:26">
      <c r="A14055">
        <v>213386517</v>
      </c>
      <c r="B14055" t="s">
        <v>13051</v>
      </c>
      <c r="C14055" t="s">
        <v>3597</v>
      </c>
      <c r="D14055" t="s">
        <v>4034</v>
      </c>
      <c r="E14055" t="s">
        <v>5568</v>
      </c>
      <c r="F14055" t="s">
        <v>3600</v>
      </c>
      <c r="G14055">
        <v>213386517</v>
      </c>
      <c r="I14055" t="s">
        <v>3700</v>
      </c>
      <c r="J14055" t="s">
        <v>12401</v>
      </c>
      <c r="L14055" t="s">
        <v>13595</v>
      </c>
      <c r="M14055">
        <v>11.6</v>
      </c>
      <c r="N14055">
        <v>15.6</v>
      </c>
      <c r="O14055">
        <v>8.8000000000000007</v>
      </c>
      <c r="P14055">
        <v>11.7</v>
      </c>
      <c r="Q14055">
        <v>16.100000000000001</v>
      </c>
      <c r="R14055">
        <v>9.5</v>
      </c>
      <c r="S14055" t="b">
        <v>0</v>
      </c>
      <c r="T14055" t="b">
        <v>0</v>
      </c>
      <c r="U14055" t="b">
        <v>1</v>
      </c>
      <c r="V14055">
        <v>18000</v>
      </c>
      <c r="W14055">
        <v>14700</v>
      </c>
      <c r="X14055">
        <v>2.6</v>
      </c>
      <c r="Y14055">
        <v>17400</v>
      </c>
      <c r="Z14055">
        <v>2.42</v>
      </c>
    </row>
    <row r="14056" spans="1:26">
      <c r="A14056">
        <v>213350746</v>
      </c>
      <c r="B14056" t="s">
        <v>13051</v>
      </c>
      <c r="C14056" t="s">
        <v>3597</v>
      </c>
      <c r="D14056" t="s">
        <v>4034</v>
      </c>
      <c r="E14056" t="s">
        <v>13086</v>
      </c>
      <c r="F14056" t="s">
        <v>3600</v>
      </c>
      <c r="G14056">
        <v>213350746</v>
      </c>
      <c r="I14056" t="s">
        <v>3700</v>
      </c>
      <c r="J14056" t="s">
        <v>13251</v>
      </c>
      <c r="L14056" t="s">
        <v>13603</v>
      </c>
      <c r="M14056">
        <v>11.6</v>
      </c>
      <c r="N14056">
        <v>15.6</v>
      </c>
      <c r="O14056">
        <v>8.8000000000000007</v>
      </c>
      <c r="P14056">
        <v>11.7</v>
      </c>
      <c r="Q14056">
        <v>16.100000000000001</v>
      </c>
      <c r="R14056">
        <v>9.5</v>
      </c>
      <c r="S14056" t="b">
        <v>0</v>
      </c>
      <c r="T14056" t="b">
        <v>0</v>
      </c>
      <c r="U14056" t="b">
        <v>1</v>
      </c>
      <c r="V14056">
        <v>18000</v>
      </c>
      <c r="W14056">
        <v>14700</v>
      </c>
      <c r="X14056">
        <v>2.6</v>
      </c>
      <c r="Y14056">
        <v>17400</v>
      </c>
      <c r="Z14056">
        <v>2.42</v>
      </c>
    </row>
    <row r="14057" spans="1:26">
      <c r="A14057">
        <v>213350747</v>
      </c>
      <c r="B14057" t="s">
        <v>13051</v>
      </c>
      <c r="C14057" t="s">
        <v>3597</v>
      </c>
      <c r="D14057" t="s">
        <v>4034</v>
      </c>
      <c r="E14057" t="s">
        <v>13086</v>
      </c>
      <c r="F14057" t="s">
        <v>3600</v>
      </c>
      <c r="G14057">
        <v>213350747</v>
      </c>
      <c r="I14057" t="s">
        <v>3700</v>
      </c>
      <c r="J14057" t="s">
        <v>13250</v>
      </c>
      <c r="L14057" t="s">
        <v>13602</v>
      </c>
      <c r="M14057">
        <v>11</v>
      </c>
      <c r="N14057">
        <v>16</v>
      </c>
      <c r="O14057">
        <v>9.5</v>
      </c>
      <c r="P14057">
        <v>10.7</v>
      </c>
      <c r="Q14057">
        <v>16.5</v>
      </c>
      <c r="R14057">
        <v>9.5</v>
      </c>
      <c r="S14057" t="b">
        <v>0</v>
      </c>
      <c r="T14057" t="b">
        <v>0</v>
      </c>
      <c r="U14057" t="b">
        <v>1</v>
      </c>
      <c r="V14057">
        <v>24000</v>
      </c>
      <c r="W14057">
        <v>21000</v>
      </c>
      <c r="X14057">
        <v>2.58</v>
      </c>
      <c r="Y14057">
        <v>23000</v>
      </c>
      <c r="Z14057">
        <v>2.2799999999999998</v>
      </c>
    </row>
    <row r="14058" spans="1:26">
      <c r="A14058">
        <v>213386518</v>
      </c>
      <c r="B14058" t="s">
        <v>13051</v>
      </c>
      <c r="C14058" t="s">
        <v>3597</v>
      </c>
      <c r="D14058" t="s">
        <v>4034</v>
      </c>
      <c r="E14058" t="s">
        <v>5568</v>
      </c>
      <c r="F14058" t="s">
        <v>3600</v>
      </c>
      <c r="G14058">
        <v>213386518</v>
      </c>
      <c r="I14058" t="s">
        <v>3700</v>
      </c>
      <c r="J14058" t="s">
        <v>12402</v>
      </c>
      <c r="L14058" t="s">
        <v>13595</v>
      </c>
      <c r="M14058">
        <v>11</v>
      </c>
      <c r="N14058">
        <v>16</v>
      </c>
      <c r="O14058">
        <v>9.5</v>
      </c>
      <c r="P14058">
        <v>10.7</v>
      </c>
      <c r="Q14058">
        <v>16.5</v>
      </c>
      <c r="R14058">
        <v>9.5</v>
      </c>
      <c r="S14058" t="b">
        <v>0</v>
      </c>
      <c r="T14058" t="b">
        <v>0</v>
      </c>
      <c r="U14058" t="b">
        <v>1</v>
      </c>
      <c r="V14058">
        <v>24000</v>
      </c>
      <c r="W14058">
        <v>21000</v>
      </c>
      <c r="X14058">
        <v>2.58</v>
      </c>
      <c r="Y14058">
        <v>23000</v>
      </c>
      <c r="Z14058">
        <v>2.2799999999999998</v>
      </c>
    </row>
    <row r="14059" spans="1:26">
      <c r="A14059">
        <v>213386530</v>
      </c>
      <c r="B14059" t="s">
        <v>13051</v>
      </c>
      <c r="C14059" t="s">
        <v>3597</v>
      </c>
      <c r="D14059" t="s">
        <v>4034</v>
      </c>
      <c r="E14059" t="s">
        <v>5568</v>
      </c>
      <c r="F14059" t="s">
        <v>3600</v>
      </c>
      <c r="G14059">
        <v>213386530</v>
      </c>
      <c r="I14059" t="s">
        <v>3700</v>
      </c>
      <c r="J14059" t="s">
        <v>12402</v>
      </c>
      <c r="L14059" t="s">
        <v>13594</v>
      </c>
      <c r="M14059">
        <v>11</v>
      </c>
      <c r="N14059">
        <v>16</v>
      </c>
      <c r="O14059">
        <v>9.5</v>
      </c>
      <c r="P14059">
        <v>10.7</v>
      </c>
      <c r="Q14059">
        <v>16.5</v>
      </c>
      <c r="R14059">
        <v>9.5</v>
      </c>
      <c r="S14059" t="b">
        <v>0</v>
      </c>
      <c r="T14059" t="b">
        <v>0</v>
      </c>
      <c r="U14059" t="b">
        <v>1</v>
      </c>
      <c r="V14059">
        <v>24000</v>
      </c>
      <c r="W14059">
        <v>21000</v>
      </c>
      <c r="X14059">
        <v>2.58</v>
      </c>
      <c r="Y14059">
        <v>23000</v>
      </c>
      <c r="Z14059">
        <v>2.2799999999999998</v>
      </c>
    </row>
    <row r="14060" spans="1:26">
      <c r="A14060">
        <v>213386531</v>
      </c>
      <c r="B14060" t="s">
        <v>13051</v>
      </c>
      <c r="C14060" t="s">
        <v>3597</v>
      </c>
      <c r="D14060" t="s">
        <v>4034</v>
      </c>
      <c r="E14060" t="s">
        <v>5568</v>
      </c>
      <c r="F14060" t="s">
        <v>3600</v>
      </c>
      <c r="G14060">
        <v>213386531</v>
      </c>
      <c r="I14060" t="s">
        <v>3700</v>
      </c>
      <c r="J14060" t="s">
        <v>12403</v>
      </c>
      <c r="L14060" t="s">
        <v>13565</v>
      </c>
      <c r="M14060">
        <v>10.7</v>
      </c>
      <c r="N14060">
        <v>14.2</v>
      </c>
      <c r="O14060">
        <v>9.5</v>
      </c>
      <c r="P14060">
        <v>10.5</v>
      </c>
      <c r="Q14060">
        <v>15.5</v>
      </c>
      <c r="R14060">
        <v>9.6999999999999993</v>
      </c>
      <c r="S14060" t="b">
        <v>0</v>
      </c>
      <c r="T14060" t="b">
        <v>0</v>
      </c>
      <c r="U14060" t="b">
        <v>1</v>
      </c>
      <c r="V14060">
        <v>30000</v>
      </c>
      <c r="W14060">
        <v>22600</v>
      </c>
      <c r="X14060">
        <v>2.62</v>
      </c>
      <c r="Y14060">
        <v>26000</v>
      </c>
      <c r="Z14060">
        <v>2.2799999999999998</v>
      </c>
    </row>
    <row r="14061" spans="1:26">
      <c r="A14061">
        <v>213386519</v>
      </c>
      <c r="B14061" t="s">
        <v>13051</v>
      </c>
      <c r="C14061" t="s">
        <v>3597</v>
      </c>
      <c r="D14061" t="s">
        <v>4034</v>
      </c>
      <c r="E14061" t="s">
        <v>5568</v>
      </c>
      <c r="F14061" t="s">
        <v>3600</v>
      </c>
      <c r="G14061">
        <v>213386519</v>
      </c>
      <c r="I14061" t="s">
        <v>3700</v>
      </c>
      <c r="J14061" t="s">
        <v>12403</v>
      </c>
      <c r="L14061" t="s">
        <v>13566</v>
      </c>
      <c r="M14061">
        <v>10.7</v>
      </c>
      <c r="N14061">
        <v>14.2</v>
      </c>
      <c r="O14061">
        <v>9.5</v>
      </c>
      <c r="P14061">
        <v>10.5</v>
      </c>
      <c r="Q14061">
        <v>15.5</v>
      </c>
      <c r="R14061">
        <v>9.6999999999999993</v>
      </c>
      <c r="S14061" t="b">
        <v>0</v>
      </c>
      <c r="T14061" t="b">
        <v>0</v>
      </c>
      <c r="U14061" t="b">
        <v>1</v>
      </c>
      <c r="V14061">
        <v>30000</v>
      </c>
      <c r="W14061">
        <v>22600</v>
      </c>
      <c r="X14061">
        <v>2.62</v>
      </c>
      <c r="Y14061">
        <v>26000</v>
      </c>
      <c r="Z14061">
        <v>2.2799999999999998</v>
      </c>
    </row>
    <row r="14062" spans="1:26">
      <c r="A14062">
        <v>213350748</v>
      </c>
      <c r="B14062" t="s">
        <v>13051</v>
      </c>
      <c r="C14062" t="s">
        <v>3597</v>
      </c>
      <c r="D14062" t="s">
        <v>4034</v>
      </c>
      <c r="E14062" t="s">
        <v>13086</v>
      </c>
      <c r="F14062" t="s">
        <v>3600</v>
      </c>
      <c r="G14062">
        <v>213350748</v>
      </c>
      <c r="I14062" t="s">
        <v>3700</v>
      </c>
      <c r="J14062" t="s">
        <v>13249</v>
      </c>
      <c r="L14062" t="s">
        <v>13601</v>
      </c>
      <c r="M14062">
        <v>10.7</v>
      </c>
      <c r="N14062">
        <v>14.2</v>
      </c>
      <c r="O14062">
        <v>9.5</v>
      </c>
      <c r="P14062">
        <v>10.5</v>
      </c>
      <c r="Q14062">
        <v>15.5</v>
      </c>
      <c r="R14062">
        <v>9.6999999999999993</v>
      </c>
      <c r="S14062" t="b">
        <v>0</v>
      </c>
      <c r="T14062" t="b">
        <v>0</v>
      </c>
      <c r="U14062" t="b">
        <v>1</v>
      </c>
      <c r="V14062">
        <v>30000</v>
      </c>
      <c r="W14062">
        <v>22600</v>
      </c>
      <c r="X14062">
        <v>2.62</v>
      </c>
      <c r="Y14062">
        <v>26000</v>
      </c>
      <c r="Z14062">
        <v>2.2799999999999998</v>
      </c>
    </row>
    <row r="14063" spans="1:26">
      <c r="A14063">
        <v>213386514</v>
      </c>
      <c r="B14063" t="s">
        <v>13051</v>
      </c>
      <c r="C14063" t="s">
        <v>3597</v>
      </c>
      <c r="D14063" t="s">
        <v>4034</v>
      </c>
      <c r="E14063" t="s">
        <v>5568</v>
      </c>
      <c r="F14063" t="s">
        <v>3600</v>
      </c>
      <c r="G14063">
        <v>213386514</v>
      </c>
      <c r="I14063" t="s">
        <v>3700</v>
      </c>
      <c r="J14063" t="s">
        <v>6468</v>
      </c>
      <c r="L14063" t="s">
        <v>13566</v>
      </c>
      <c r="M14063">
        <v>10.1</v>
      </c>
      <c r="N14063">
        <v>14.2</v>
      </c>
      <c r="O14063">
        <v>9.1999999999999993</v>
      </c>
      <c r="P14063">
        <v>9.3000000000000007</v>
      </c>
      <c r="Q14063">
        <v>14.4</v>
      </c>
      <c r="R14063">
        <v>8</v>
      </c>
      <c r="S14063" t="b">
        <v>0</v>
      </c>
      <c r="T14063" t="b">
        <v>0</v>
      </c>
      <c r="U14063" t="b">
        <v>0</v>
      </c>
      <c r="V14063">
        <v>36000</v>
      </c>
      <c r="W14063">
        <v>19800</v>
      </c>
      <c r="X14063">
        <v>2.2000000000000002</v>
      </c>
      <c r="Y14063">
        <v>24900</v>
      </c>
      <c r="Z14063">
        <v>2.13</v>
      </c>
    </row>
    <row r="14064" spans="1:26">
      <c r="A14064">
        <v>213386526</v>
      </c>
      <c r="B14064" t="s">
        <v>13051</v>
      </c>
      <c r="C14064" t="s">
        <v>3597</v>
      </c>
      <c r="D14064" t="s">
        <v>4034</v>
      </c>
      <c r="E14064" t="s">
        <v>5568</v>
      </c>
      <c r="F14064" t="s">
        <v>3600</v>
      </c>
      <c r="G14064">
        <v>213386526</v>
      </c>
      <c r="I14064" t="s">
        <v>3700</v>
      </c>
      <c r="J14064" t="s">
        <v>6468</v>
      </c>
      <c r="L14064" t="s">
        <v>13565</v>
      </c>
      <c r="M14064">
        <v>10.1</v>
      </c>
      <c r="N14064">
        <v>14.2</v>
      </c>
      <c r="O14064">
        <v>9.1999999999999993</v>
      </c>
      <c r="P14064">
        <v>9.3000000000000007</v>
      </c>
      <c r="Q14064">
        <v>14.4</v>
      </c>
      <c r="R14064">
        <v>8</v>
      </c>
      <c r="S14064" t="b">
        <v>0</v>
      </c>
      <c r="T14064" t="b">
        <v>0</v>
      </c>
      <c r="U14064" t="b">
        <v>0</v>
      </c>
      <c r="V14064">
        <v>36000</v>
      </c>
      <c r="W14064">
        <v>19800</v>
      </c>
      <c r="X14064">
        <v>2.2000000000000002</v>
      </c>
      <c r="Y14064">
        <v>24900</v>
      </c>
      <c r="Z14064">
        <v>2.13</v>
      </c>
    </row>
    <row r="14065" spans="1:26">
      <c r="A14065">
        <v>213386527</v>
      </c>
      <c r="B14065" t="s">
        <v>13051</v>
      </c>
      <c r="C14065" t="s">
        <v>3597</v>
      </c>
      <c r="D14065" t="s">
        <v>4034</v>
      </c>
      <c r="E14065" t="s">
        <v>5568</v>
      </c>
      <c r="F14065" t="s">
        <v>3600</v>
      </c>
      <c r="G14065">
        <v>213386527</v>
      </c>
      <c r="I14065" t="s">
        <v>3700</v>
      </c>
      <c r="J14065" t="s">
        <v>6456</v>
      </c>
      <c r="L14065" t="s">
        <v>13599</v>
      </c>
      <c r="M14065">
        <v>9.15</v>
      </c>
      <c r="N14065">
        <v>14</v>
      </c>
      <c r="O14065">
        <v>9.4</v>
      </c>
      <c r="P14065">
        <v>8.6</v>
      </c>
      <c r="Q14065">
        <v>14.3</v>
      </c>
      <c r="R14065">
        <v>8.3000000000000007</v>
      </c>
      <c r="S14065" t="b">
        <v>0</v>
      </c>
      <c r="T14065" t="b">
        <v>0</v>
      </c>
      <c r="U14065" t="b">
        <v>0</v>
      </c>
      <c r="V14065">
        <v>48000</v>
      </c>
      <c r="W14065">
        <v>30400</v>
      </c>
      <c r="X14065">
        <v>2.2000000000000002</v>
      </c>
      <c r="Y14065">
        <v>32000</v>
      </c>
      <c r="Z14065">
        <v>2.0299999999999998</v>
      </c>
    </row>
    <row r="14066" spans="1:26">
      <c r="A14066">
        <v>213386515</v>
      </c>
      <c r="B14066" t="s">
        <v>13051</v>
      </c>
      <c r="C14066" t="s">
        <v>3597</v>
      </c>
      <c r="D14066" t="s">
        <v>4034</v>
      </c>
      <c r="E14066" t="s">
        <v>5568</v>
      </c>
      <c r="F14066" t="s">
        <v>3600</v>
      </c>
      <c r="G14066">
        <v>213386515</v>
      </c>
      <c r="I14066" t="s">
        <v>3700</v>
      </c>
      <c r="J14066" t="s">
        <v>6456</v>
      </c>
      <c r="L14066" t="s">
        <v>13598</v>
      </c>
      <c r="M14066">
        <v>9.15</v>
      </c>
      <c r="N14066">
        <v>14</v>
      </c>
      <c r="O14066">
        <v>9.4</v>
      </c>
      <c r="P14066">
        <v>8.6</v>
      </c>
      <c r="Q14066">
        <v>14.3</v>
      </c>
      <c r="R14066">
        <v>8.3000000000000007</v>
      </c>
      <c r="S14066" t="b">
        <v>0</v>
      </c>
      <c r="T14066" t="b">
        <v>0</v>
      </c>
      <c r="U14066" t="b">
        <v>0</v>
      </c>
      <c r="V14066">
        <v>48000</v>
      </c>
      <c r="W14066">
        <v>30400</v>
      </c>
      <c r="X14066">
        <v>2.2000000000000002</v>
      </c>
      <c r="Y14066">
        <v>32000</v>
      </c>
      <c r="Z14066">
        <v>2.0299999999999998</v>
      </c>
    </row>
    <row r="14067" spans="1:26">
      <c r="A14067">
        <v>213350749</v>
      </c>
      <c r="B14067" t="s">
        <v>13051</v>
      </c>
      <c r="C14067" t="s">
        <v>3597</v>
      </c>
      <c r="D14067" t="s">
        <v>4034</v>
      </c>
      <c r="E14067" t="s">
        <v>13086</v>
      </c>
      <c r="F14067" t="s">
        <v>3600</v>
      </c>
      <c r="G14067">
        <v>213350749</v>
      </c>
      <c r="I14067" t="s">
        <v>3700</v>
      </c>
      <c r="J14067" t="s">
        <v>13248</v>
      </c>
      <c r="L14067" t="s">
        <v>13600</v>
      </c>
      <c r="M14067">
        <v>10.199999999999999</v>
      </c>
      <c r="N14067">
        <v>14.8</v>
      </c>
      <c r="O14067">
        <v>9.6</v>
      </c>
      <c r="P14067">
        <v>10</v>
      </c>
      <c r="Q14067">
        <v>15.2</v>
      </c>
      <c r="R14067">
        <v>10</v>
      </c>
      <c r="S14067" t="b">
        <v>0</v>
      </c>
      <c r="T14067" t="b">
        <v>0</v>
      </c>
      <c r="U14067" t="b">
        <v>1</v>
      </c>
      <c r="V14067">
        <v>35000</v>
      </c>
      <c r="W14067">
        <v>33000</v>
      </c>
      <c r="X14067">
        <v>2.4</v>
      </c>
      <c r="Y14067">
        <v>38000</v>
      </c>
      <c r="Z14067">
        <v>1.9</v>
      </c>
    </row>
    <row r="14068" spans="1:26">
      <c r="A14068">
        <v>213386520</v>
      </c>
      <c r="B14068" t="s">
        <v>13051</v>
      </c>
      <c r="C14068" t="s">
        <v>3597</v>
      </c>
      <c r="D14068" t="s">
        <v>4034</v>
      </c>
      <c r="E14068" t="s">
        <v>5568</v>
      </c>
      <c r="F14068" t="s">
        <v>3600</v>
      </c>
      <c r="G14068">
        <v>213386520</v>
      </c>
      <c r="I14068" t="s">
        <v>3700</v>
      </c>
      <c r="J14068" t="s">
        <v>12404</v>
      </c>
      <c r="L14068" t="s">
        <v>13566</v>
      </c>
      <c r="M14068">
        <v>10.199999999999999</v>
      </c>
      <c r="N14068">
        <v>14.8</v>
      </c>
      <c r="O14068">
        <v>9.6</v>
      </c>
      <c r="P14068">
        <v>10</v>
      </c>
      <c r="Q14068">
        <v>15.2</v>
      </c>
      <c r="R14068">
        <v>10</v>
      </c>
      <c r="S14068" t="b">
        <v>0</v>
      </c>
      <c r="T14068" t="b">
        <v>0</v>
      </c>
      <c r="U14068" t="b">
        <v>1</v>
      </c>
      <c r="V14068">
        <v>35000</v>
      </c>
      <c r="W14068">
        <v>33000</v>
      </c>
      <c r="X14068">
        <v>2.4</v>
      </c>
      <c r="Y14068">
        <v>38000</v>
      </c>
      <c r="Z14068">
        <v>1.9</v>
      </c>
    </row>
    <row r="14069" spans="1:26">
      <c r="A14069">
        <v>213386532</v>
      </c>
      <c r="B14069" t="s">
        <v>13051</v>
      </c>
      <c r="C14069" t="s">
        <v>3597</v>
      </c>
      <c r="D14069" t="s">
        <v>4034</v>
      </c>
      <c r="E14069" t="s">
        <v>5568</v>
      </c>
      <c r="F14069" t="s">
        <v>3600</v>
      </c>
      <c r="G14069">
        <v>213386532</v>
      </c>
      <c r="I14069" t="s">
        <v>3700</v>
      </c>
      <c r="J14069" t="s">
        <v>12404</v>
      </c>
      <c r="L14069" t="s">
        <v>13565</v>
      </c>
      <c r="M14069">
        <v>10.199999999999999</v>
      </c>
      <c r="N14069">
        <v>14.8</v>
      </c>
      <c r="O14069">
        <v>9.6</v>
      </c>
      <c r="P14069">
        <v>10</v>
      </c>
      <c r="Q14069">
        <v>15.2</v>
      </c>
      <c r="R14069">
        <v>10</v>
      </c>
      <c r="S14069" t="b">
        <v>0</v>
      </c>
      <c r="T14069" t="b">
        <v>0</v>
      </c>
      <c r="U14069" t="b">
        <v>1</v>
      </c>
      <c r="V14069">
        <v>35000</v>
      </c>
      <c r="W14069">
        <v>33000</v>
      </c>
      <c r="X14069">
        <v>2.4</v>
      </c>
      <c r="Y14069">
        <v>38000</v>
      </c>
      <c r="Z14069">
        <v>1.9</v>
      </c>
    </row>
    <row r="14070" spans="1:26">
      <c r="A14070">
        <v>213386533</v>
      </c>
      <c r="B14070" t="s">
        <v>13051</v>
      </c>
      <c r="C14070" t="s">
        <v>3597</v>
      </c>
      <c r="D14070" t="s">
        <v>4034</v>
      </c>
      <c r="E14070" t="s">
        <v>5568</v>
      </c>
      <c r="F14070" t="s">
        <v>3600</v>
      </c>
      <c r="G14070">
        <v>213386533</v>
      </c>
      <c r="I14070" t="s">
        <v>3700</v>
      </c>
      <c r="J14070" t="s">
        <v>12405</v>
      </c>
      <c r="L14070" t="s">
        <v>13599</v>
      </c>
      <c r="M14070">
        <v>9</v>
      </c>
      <c r="N14070">
        <v>14</v>
      </c>
      <c r="O14070">
        <v>10</v>
      </c>
      <c r="P14070">
        <v>8.6</v>
      </c>
      <c r="Q14070">
        <v>14.3</v>
      </c>
      <c r="R14070">
        <v>9</v>
      </c>
      <c r="S14070" t="b">
        <v>0</v>
      </c>
      <c r="T14070" t="b">
        <v>0</v>
      </c>
      <c r="U14070" t="b">
        <v>0</v>
      </c>
      <c r="V14070">
        <v>46000</v>
      </c>
      <c r="W14070">
        <v>32000</v>
      </c>
      <c r="X14070">
        <v>2.36</v>
      </c>
      <c r="Y14070">
        <v>45000</v>
      </c>
      <c r="Z14070">
        <v>2.11</v>
      </c>
    </row>
    <row r="14071" spans="1:26">
      <c r="A14071">
        <v>213386521</v>
      </c>
      <c r="B14071" t="s">
        <v>13051</v>
      </c>
      <c r="C14071" t="s">
        <v>3597</v>
      </c>
      <c r="D14071" t="s">
        <v>4034</v>
      </c>
      <c r="E14071" t="s">
        <v>5568</v>
      </c>
      <c r="F14071" t="s">
        <v>3600</v>
      </c>
      <c r="G14071">
        <v>213386521</v>
      </c>
      <c r="I14071" t="s">
        <v>3700</v>
      </c>
      <c r="J14071" t="s">
        <v>12405</v>
      </c>
      <c r="L14071" t="s">
        <v>13598</v>
      </c>
      <c r="M14071">
        <v>9</v>
      </c>
      <c r="N14071">
        <v>14</v>
      </c>
      <c r="O14071">
        <v>10</v>
      </c>
      <c r="P14071">
        <v>8.6</v>
      </c>
      <c r="Q14071">
        <v>14.3</v>
      </c>
      <c r="R14071">
        <v>9</v>
      </c>
      <c r="S14071" t="b">
        <v>0</v>
      </c>
      <c r="T14071" t="b">
        <v>0</v>
      </c>
      <c r="U14071" t="b">
        <v>0</v>
      </c>
      <c r="V14071">
        <v>46000</v>
      </c>
      <c r="W14071">
        <v>32000</v>
      </c>
      <c r="X14071">
        <v>2.36</v>
      </c>
      <c r="Y14071">
        <v>45000</v>
      </c>
      <c r="Z14071">
        <v>2.11</v>
      </c>
    </row>
    <row r="14072" spans="1:26">
      <c r="A14072">
        <v>213350750</v>
      </c>
      <c r="B14072" t="s">
        <v>13051</v>
      </c>
      <c r="C14072" t="s">
        <v>3597</v>
      </c>
      <c r="D14072" t="s">
        <v>4034</v>
      </c>
      <c r="E14072" t="s">
        <v>13086</v>
      </c>
      <c r="F14072" t="s">
        <v>3600</v>
      </c>
      <c r="G14072">
        <v>213350750</v>
      </c>
      <c r="I14072" t="s">
        <v>3700</v>
      </c>
      <c r="J14072" t="s">
        <v>13247</v>
      </c>
      <c r="L14072" t="s">
        <v>13597</v>
      </c>
      <c r="M14072">
        <v>9</v>
      </c>
      <c r="N14072">
        <v>14</v>
      </c>
      <c r="O14072">
        <v>10</v>
      </c>
      <c r="P14072">
        <v>8.6</v>
      </c>
      <c r="Q14072">
        <v>14.3</v>
      </c>
      <c r="R14072">
        <v>9</v>
      </c>
      <c r="S14072" t="b">
        <v>0</v>
      </c>
      <c r="T14072" t="b">
        <v>0</v>
      </c>
      <c r="U14072" t="b">
        <v>0</v>
      </c>
      <c r="V14072">
        <v>46000</v>
      </c>
      <c r="W14072">
        <v>32000</v>
      </c>
      <c r="X14072">
        <v>2.36</v>
      </c>
      <c r="Y14072">
        <v>45000</v>
      </c>
      <c r="Z14072">
        <v>2.11</v>
      </c>
    </row>
    <row r="14073" spans="1:26">
      <c r="A14073">
        <v>213307905</v>
      </c>
      <c r="B14073" t="s">
        <v>13051</v>
      </c>
      <c r="C14073" t="s">
        <v>3597</v>
      </c>
      <c r="D14073" t="s">
        <v>4034</v>
      </c>
      <c r="E14073" t="s">
        <v>13079</v>
      </c>
      <c r="F14073" t="s">
        <v>3600</v>
      </c>
      <c r="G14073">
        <v>213307905</v>
      </c>
      <c r="I14073" t="s">
        <v>3700</v>
      </c>
      <c r="J14073" t="s">
        <v>13246</v>
      </c>
      <c r="L14073" t="s">
        <v>13596</v>
      </c>
      <c r="M14073">
        <v>9</v>
      </c>
      <c r="N14073">
        <v>14</v>
      </c>
      <c r="O14073">
        <v>10</v>
      </c>
      <c r="P14073">
        <v>8.6</v>
      </c>
      <c r="Q14073">
        <v>14.3</v>
      </c>
      <c r="R14073">
        <v>9</v>
      </c>
      <c r="S14073" t="b">
        <v>0</v>
      </c>
      <c r="T14073" t="b">
        <v>0</v>
      </c>
      <c r="U14073" t="b">
        <v>0</v>
      </c>
      <c r="V14073">
        <v>46000</v>
      </c>
      <c r="W14073">
        <v>32000</v>
      </c>
      <c r="X14073">
        <v>2.36</v>
      </c>
      <c r="Y14073">
        <v>45000</v>
      </c>
      <c r="Z14073">
        <v>2.11</v>
      </c>
    </row>
    <row r="14074" spans="1:26">
      <c r="A14074">
        <v>213386511</v>
      </c>
      <c r="B14074" t="s">
        <v>13051</v>
      </c>
      <c r="C14074" t="s">
        <v>3597</v>
      </c>
      <c r="D14074" t="s">
        <v>4034</v>
      </c>
      <c r="E14074" t="s">
        <v>5568</v>
      </c>
      <c r="F14074" t="s">
        <v>3600</v>
      </c>
      <c r="G14074">
        <v>213386511</v>
      </c>
      <c r="I14074" t="s">
        <v>3700</v>
      </c>
      <c r="J14074" t="s">
        <v>6454</v>
      </c>
      <c r="L14074" t="s">
        <v>13595</v>
      </c>
      <c r="M14074">
        <v>10</v>
      </c>
      <c r="N14074">
        <v>14.3</v>
      </c>
      <c r="O14074">
        <v>9.3000000000000007</v>
      </c>
      <c r="P14074">
        <v>10.199999999999999</v>
      </c>
      <c r="Q14074">
        <v>15.2</v>
      </c>
      <c r="R14074">
        <v>8.6</v>
      </c>
      <c r="S14074" t="b">
        <v>0</v>
      </c>
      <c r="T14074" t="b">
        <v>0</v>
      </c>
      <c r="U14074" t="b">
        <v>1</v>
      </c>
      <c r="V14074">
        <v>18000</v>
      </c>
      <c r="W14074">
        <v>13000</v>
      </c>
      <c r="X14074">
        <v>2.59</v>
      </c>
      <c r="Y14074">
        <v>14000</v>
      </c>
      <c r="Z14074">
        <v>2.21</v>
      </c>
    </row>
    <row r="14075" spans="1:26">
      <c r="A14075">
        <v>213386523</v>
      </c>
      <c r="B14075" t="s">
        <v>13051</v>
      </c>
      <c r="C14075" t="s">
        <v>3597</v>
      </c>
      <c r="D14075" t="s">
        <v>4034</v>
      </c>
      <c r="E14075" t="s">
        <v>5568</v>
      </c>
      <c r="F14075" t="s">
        <v>3600</v>
      </c>
      <c r="G14075">
        <v>213386523</v>
      </c>
      <c r="I14075" t="s">
        <v>3700</v>
      </c>
      <c r="J14075" t="s">
        <v>6454</v>
      </c>
      <c r="L14075" t="s">
        <v>13594</v>
      </c>
      <c r="M14075">
        <v>10</v>
      </c>
      <c r="N14075">
        <v>14.3</v>
      </c>
      <c r="O14075">
        <v>9.3000000000000007</v>
      </c>
      <c r="P14075">
        <v>10.199999999999999</v>
      </c>
      <c r="Q14075">
        <v>15.2</v>
      </c>
      <c r="R14075">
        <v>8.6</v>
      </c>
      <c r="S14075" t="b">
        <v>0</v>
      </c>
      <c r="T14075" t="b">
        <v>0</v>
      </c>
      <c r="U14075" t="b">
        <v>1</v>
      </c>
      <c r="V14075">
        <v>18000</v>
      </c>
      <c r="W14075">
        <v>13000</v>
      </c>
      <c r="X14075">
        <v>2.59</v>
      </c>
      <c r="Y14075">
        <v>14000</v>
      </c>
      <c r="Z14075">
        <v>2.21</v>
      </c>
    </row>
    <row r="14076" spans="1:26">
      <c r="A14076">
        <v>213307903</v>
      </c>
      <c r="B14076" t="s">
        <v>13051</v>
      </c>
      <c r="C14076" t="s">
        <v>3597</v>
      </c>
      <c r="D14076" t="s">
        <v>4034</v>
      </c>
      <c r="E14076" t="s">
        <v>13079</v>
      </c>
      <c r="F14076" t="s">
        <v>3600</v>
      </c>
      <c r="G14076">
        <v>213307903</v>
      </c>
      <c r="I14076" t="s">
        <v>3601</v>
      </c>
      <c r="J14076" t="s">
        <v>13245</v>
      </c>
      <c r="L14076" t="s">
        <v>13593</v>
      </c>
      <c r="M14076">
        <v>9</v>
      </c>
      <c r="N14076">
        <v>16.399999999999999</v>
      </c>
      <c r="O14076">
        <v>10.5</v>
      </c>
      <c r="P14076">
        <v>8.8000000000000007</v>
      </c>
      <c r="Q14076">
        <v>15.3</v>
      </c>
      <c r="R14076">
        <v>9.4</v>
      </c>
      <c r="S14076" t="b">
        <v>0</v>
      </c>
      <c r="T14076" t="b">
        <v>0</v>
      </c>
      <c r="U14076" t="b">
        <v>0</v>
      </c>
      <c r="V14076">
        <v>55000</v>
      </c>
      <c r="W14076">
        <v>42000</v>
      </c>
      <c r="X14076">
        <v>2.6</v>
      </c>
      <c r="Y14076">
        <v>52500</v>
      </c>
      <c r="Z14076">
        <v>2.2999999999999998</v>
      </c>
    </row>
    <row r="14077" spans="1:26">
      <c r="A14077">
        <v>213307923</v>
      </c>
      <c r="B14077" t="s">
        <v>13051</v>
      </c>
      <c r="C14077" t="s">
        <v>3597</v>
      </c>
      <c r="D14077" t="s">
        <v>4034</v>
      </c>
      <c r="E14077" t="s">
        <v>4871</v>
      </c>
      <c r="F14077" t="s">
        <v>3600</v>
      </c>
      <c r="G14077">
        <v>213307923</v>
      </c>
      <c r="I14077" t="s">
        <v>3601</v>
      </c>
      <c r="J14077" t="s">
        <v>12035</v>
      </c>
      <c r="L14077" t="s">
        <v>6741</v>
      </c>
      <c r="M14077">
        <v>9</v>
      </c>
      <c r="N14077">
        <v>16.399999999999999</v>
      </c>
      <c r="O14077">
        <v>10.5</v>
      </c>
      <c r="P14077">
        <v>8.8000000000000007</v>
      </c>
      <c r="Q14077">
        <v>15.3</v>
      </c>
      <c r="R14077">
        <v>9.4</v>
      </c>
      <c r="S14077" t="b">
        <v>0</v>
      </c>
      <c r="T14077" t="b">
        <v>0</v>
      </c>
      <c r="U14077" t="b">
        <v>0</v>
      </c>
      <c r="V14077">
        <v>55000</v>
      </c>
      <c r="W14077">
        <v>42000</v>
      </c>
      <c r="X14077">
        <v>2.6</v>
      </c>
      <c r="Y14077">
        <v>52500</v>
      </c>
      <c r="Z14077">
        <v>2.2999999999999998</v>
      </c>
    </row>
    <row r="14078" spans="1:26">
      <c r="A14078">
        <v>213348297</v>
      </c>
      <c r="B14078" t="s">
        <v>13051</v>
      </c>
      <c r="C14078" t="s">
        <v>3597</v>
      </c>
      <c r="D14078" t="s">
        <v>4034</v>
      </c>
      <c r="E14078" t="s">
        <v>6383</v>
      </c>
      <c r="F14078" t="s">
        <v>3600</v>
      </c>
      <c r="G14078">
        <v>213348297</v>
      </c>
      <c r="I14078" t="s">
        <v>3601</v>
      </c>
      <c r="J14078" t="s">
        <v>10777</v>
      </c>
      <c r="L14078" t="s">
        <v>9290</v>
      </c>
      <c r="M14078">
        <v>9</v>
      </c>
      <c r="N14078">
        <v>16.399999999999999</v>
      </c>
      <c r="O14078">
        <v>10.5</v>
      </c>
      <c r="P14078">
        <v>8.8000000000000007</v>
      </c>
      <c r="Q14078">
        <v>15.3</v>
      </c>
      <c r="R14078">
        <v>9.4</v>
      </c>
      <c r="S14078" t="b">
        <v>0</v>
      </c>
      <c r="T14078" t="b">
        <v>0</v>
      </c>
      <c r="U14078" t="b">
        <v>0</v>
      </c>
      <c r="V14078">
        <v>55000</v>
      </c>
      <c r="W14078">
        <v>42000</v>
      </c>
      <c r="X14078">
        <v>2.6</v>
      </c>
      <c r="Y14078">
        <v>52500</v>
      </c>
      <c r="Z14078">
        <v>2.2999999999999998</v>
      </c>
    </row>
    <row r="14079" spans="1:26">
      <c r="A14079">
        <v>213307906</v>
      </c>
      <c r="B14079" t="s">
        <v>13051</v>
      </c>
      <c r="C14079" t="s">
        <v>3597</v>
      </c>
      <c r="D14079" t="s">
        <v>4034</v>
      </c>
      <c r="E14079" t="s">
        <v>13079</v>
      </c>
      <c r="F14079" t="s">
        <v>3600</v>
      </c>
      <c r="G14079">
        <v>213307906</v>
      </c>
      <c r="I14079" t="s">
        <v>3700</v>
      </c>
      <c r="J14079" t="s">
        <v>13245</v>
      </c>
      <c r="L14079" t="s">
        <v>13592</v>
      </c>
      <c r="P14079">
        <v>8.6</v>
      </c>
      <c r="Q14079">
        <v>14.5</v>
      </c>
      <c r="R14079">
        <v>8.6</v>
      </c>
      <c r="S14079" t="b">
        <v>0</v>
      </c>
      <c r="T14079" t="b">
        <v>0</v>
      </c>
      <c r="U14079" t="b">
        <v>0</v>
      </c>
      <c r="V14079">
        <v>53000</v>
      </c>
      <c r="W14079">
        <v>37000</v>
      </c>
      <c r="X14079">
        <v>2.2599999999999998</v>
      </c>
      <c r="Y14079">
        <v>38000</v>
      </c>
      <c r="Z14079">
        <v>2.2599999999999998</v>
      </c>
    </row>
    <row r="14080" spans="1:26">
      <c r="A14080">
        <v>213279901</v>
      </c>
      <c r="B14080" t="s">
        <v>13051</v>
      </c>
      <c r="C14080" t="s">
        <v>3597</v>
      </c>
      <c r="D14080" t="s">
        <v>4034</v>
      </c>
      <c r="E14080" t="s">
        <v>13084</v>
      </c>
      <c r="F14080" t="s">
        <v>3600</v>
      </c>
      <c r="G14080">
        <v>213279901</v>
      </c>
      <c r="I14080" t="s">
        <v>3700</v>
      </c>
      <c r="J14080" t="s">
        <v>13244</v>
      </c>
      <c r="L14080" t="s">
        <v>13591</v>
      </c>
      <c r="P14080">
        <v>8.6</v>
      </c>
      <c r="Q14080">
        <v>14.5</v>
      </c>
      <c r="R14080">
        <v>8.6</v>
      </c>
      <c r="S14080" t="b">
        <v>0</v>
      </c>
      <c r="T14080" t="b">
        <v>0</v>
      </c>
      <c r="U14080" t="b">
        <v>0</v>
      </c>
      <c r="V14080">
        <v>53000</v>
      </c>
      <c r="W14080">
        <v>37000</v>
      </c>
      <c r="X14080">
        <v>2.2599999999999998</v>
      </c>
      <c r="Y14080">
        <v>38000</v>
      </c>
      <c r="Z14080">
        <v>2.2599999999999998</v>
      </c>
    </row>
    <row r="14081" spans="1:26">
      <c r="A14081">
        <v>213386522</v>
      </c>
      <c r="B14081" t="s">
        <v>13051</v>
      </c>
      <c r="C14081" t="s">
        <v>3597</v>
      </c>
      <c r="D14081" t="s">
        <v>4034</v>
      </c>
      <c r="E14081" t="s">
        <v>5568</v>
      </c>
      <c r="F14081" t="s">
        <v>3600</v>
      </c>
      <c r="G14081">
        <v>213386522</v>
      </c>
      <c r="I14081" t="s">
        <v>3700</v>
      </c>
      <c r="J14081" t="s">
        <v>12406</v>
      </c>
      <c r="L14081" t="s">
        <v>13590</v>
      </c>
      <c r="P14081">
        <v>8.6</v>
      </c>
      <c r="Q14081">
        <v>14.5</v>
      </c>
      <c r="R14081">
        <v>8.6</v>
      </c>
      <c r="S14081" t="b">
        <v>0</v>
      </c>
      <c r="T14081" t="b">
        <v>0</v>
      </c>
      <c r="U14081" t="b">
        <v>0</v>
      </c>
      <c r="V14081">
        <v>53000</v>
      </c>
      <c r="W14081">
        <v>37000</v>
      </c>
      <c r="X14081">
        <v>2.2599999999999998</v>
      </c>
      <c r="Y14081">
        <v>38000</v>
      </c>
      <c r="Z14081">
        <v>2.2599999999999998</v>
      </c>
    </row>
    <row r="14082" spans="1:26">
      <c r="A14082">
        <v>213386534</v>
      </c>
      <c r="B14082" t="s">
        <v>13051</v>
      </c>
      <c r="C14082" t="s">
        <v>3597</v>
      </c>
      <c r="D14082" t="s">
        <v>4034</v>
      </c>
      <c r="E14082" t="s">
        <v>5568</v>
      </c>
      <c r="F14082" t="s">
        <v>3600</v>
      </c>
      <c r="G14082">
        <v>213386534</v>
      </c>
      <c r="I14082" t="s">
        <v>3700</v>
      </c>
      <c r="J14082" t="s">
        <v>12406</v>
      </c>
      <c r="L14082" t="s">
        <v>13589</v>
      </c>
      <c r="P14082">
        <v>8.6</v>
      </c>
      <c r="Q14082">
        <v>14.5</v>
      </c>
      <c r="R14082">
        <v>8.6</v>
      </c>
      <c r="S14082" t="b">
        <v>0</v>
      </c>
      <c r="T14082" t="b">
        <v>0</v>
      </c>
      <c r="U14082" t="b">
        <v>0</v>
      </c>
      <c r="V14082">
        <v>53000</v>
      </c>
      <c r="W14082">
        <v>37000</v>
      </c>
      <c r="X14082">
        <v>2.2599999999999998</v>
      </c>
      <c r="Y14082">
        <v>38000</v>
      </c>
      <c r="Z14082">
        <v>2.2599999999999998</v>
      </c>
    </row>
    <row r="14083" spans="1:26">
      <c r="A14083">
        <v>213279880</v>
      </c>
      <c r="B14083" t="s">
        <v>13051</v>
      </c>
      <c r="C14083" t="s">
        <v>3597</v>
      </c>
      <c r="D14083" t="s">
        <v>4034</v>
      </c>
      <c r="E14083" t="s">
        <v>13084</v>
      </c>
      <c r="F14083" t="s">
        <v>3600</v>
      </c>
      <c r="G14083">
        <v>213279880</v>
      </c>
      <c r="I14083" t="s">
        <v>3700</v>
      </c>
      <c r="J14083" t="s">
        <v>13243</v>
      </c>
      <c r="L14083" t="s">
        <v>12014</v>
      </c>
      <c r="P14083">
        <v>10</v>
      </c>
      <c r="Q14083">
        <v>15.2</v>
      </c>
      <c r="R14083">
        <v>9.1999999999999993</v>
      </c>
      <c r="S14083" t="b">
        <v>0</v>
      </c>
      <c r="T14083" t="b">
        <v>0</v>
      </c>
      <c r="U14083" t="b">
        <v>1</v>
      </c>
      <c r="V14083">
        <v>45000</v>
      </c>
      <c r="W14083">
        <v>37000</v>
      </c>
      <c r="X14083">
        <v>2.2599999999999998</v>
      </c>
      <c r="Y14083">
        <v>38000</v>
      </c>
      <c r="Z14083">
        <v>2.2599999999999998</v>
      </c>
    </row>
    <row r="14084" spans="1:26">
      <c r="A14084">
        <v>213307904</v>
      </c>
      <c r="B14084" t="s">
        <v>13051</v>
      </c>
      <c r="C14084" t="s">
        <v>3597</v>
      </c>
      <c r="D14084" t="s">
        <v>4034</v>
      </c>
      <c r="E14084" t="s">
        <v>13079</v>
      </c>
      <c r="F14084" t="s">
        <v>3600</v>
      </c>
      <c r="G14084">
        <v>213307904</v>
      </c>
      <c r="I14084" t="s">
        <v>3700</v>
      </c>
      <c r="J14084" t="s">
        <v>13242</v>
      </c>
      <c r="L14084" t="s">
        <v>13572</v>
      </c>
      <c r="P14084">
        <v>10</v>
      </c>
      <c r="Q14084">
        <v>15.5</v>
      </c>
      <c r="R14084">
        <v>8.6</v>
      </c>
      <c r="S14084" t="b">
        <v>0</v>
      </c>
      <c r="T14084" t="b">
        <v>0</v>
      </c>
      <c r="U14084" t="b">
        <v>1</v>
      </c>
      <c r="V14084">
        <v>36000</v>
      </c>
      <c r="W14084">
        <v>27400</v>
      </c>
      <c r="X14084">
        <v>2.12</v>
      </c>
      <c r="Y14084">
        <v>38000</v>
      </c>
      <c r="Z14084">
        <v>1.9</v>
      </c>
    </row>
    <row r="14085" spans="1:26">
      <c r="A14085">
        <v>213307872</v>
      </c>
      <c r="B14085" t="s">
        <v>13051</v>
      </c>
      <c r="C14085" t="s">
        <v>3597</v>
      </c>
      <c r="D14085" t="s">
        <v>4034</v>
      </c>
      <c r="E14085" t="s">
        <v>11386</v>
      </c>
      <c r="F14085" t="s">
        <v>3600</v>
      </c>
      <c r="G14085">
        <v>213307872</v>
      </c>
      <c r="I14085" t="s">
        <v>3700</v>
      </c>
      <c r="J14085" t="s">
        <v>11581</v>
      </c>
      <c r="L14085" t="s">
        <v>13573</v>
      </c>
      <c r="P14085">
        <v>10</v>
      </c>
      <c r="Q14085">
        <v>15.5</v>
      </c>
      <c r="R14085">
        <v>8.6</v>
      </c>
      <c r="S14085" t="b">
        <v>0</v>
      </c>
      <c r="T14085" t="b">
        <v>0</v>
      </c>
      <c r="U14085" t="b">
        <v>1</v>
      </c>
      <c r="V14085">
        <v>36000</v>
      </c>
      <c r="W14085">
        <v>27400</v>
      </c>
      <c r="X14085">
        <v>2.12</v>
      </c>
      <c r="Y14085">
        <v>38000</v>
      </c>
      <c r="Z14085">
        <v>1.9</v>
      </c>
    </row>
    <row r="14086" spans="1:26">
      <c r="A14086">
        <v>213279900</v>
      </c>
      <c r="B14086" t="s">
        <v>13051</v>
      </c>
      <c r="C14086" t="s">
        <v>3597</v>
      </c>
      <c r="D14086" t="s">
        <v>4034</v>
      </c>
      <c r="E14086" t="s">
        <v>13084</v>
      </c>
      <c r="F14086" t="s">
        <v>3600</v>
      </c>
      <c r="G14086">
        <v>213279900</v>
      </c>
      <c r="I14086" t="s">
        <v>3700</v>
      </c>
      <c r="J14086" t="s">
        <v>12027</v>
      </c>
      <c r="L14086" t="s">
        <v>13588</v>
      </c>
      <c r="P14086">
        <v>10</v>
      </c>
      <c r="Q14086">
        <v>15.5</v>
      </c>
      <c r="R14086">
        <v>8.6</v>
      </c>
      <c r="S14086" t="b">
        <v>0</v>
      </c>
      <c r="T14086" t="b">
        <v>0</v>
      </c>
      <c r="U14086" t="b">
        <v>1</v>
      </c>
      <c r="V14086">
        <v>36000</v>
      </c>
      <c r="W14086">
        <v>27400</v>
      </c>
      <c r="X14086">
        <v>2.12</v>
      </c>
      <c r="Y14086">
        <v>38000</v>
      </c>
      <c r="Z14086">
        <v>1.9</v>
      </c>
    </row>
    <row r="14087" spans="1:26">
      <c r="A14087">
        <v>213307892</v>
      </c>
      <c r="B14087" t="s">
        <v>13051</v>
      </c>
      <c r="C14087" t="s">
        <v>3597</v>
      </c>
      <c r="D14087" t="s">
        <v>4034</v>
      </c>
      <c r="E14087" t="s">
        <v>10839</v>
      </c>
      <c r="F14087" t="s">
        <v>3600</v>
      </c>
      <c r="G14087">
        <v>213307892</v>
      </c>
      <c r="I14087" t="s">
        <v>3700</v>
      </c>
      <c r="J14087" t="s">
        <v>10645</v>
      </c>
      <c r="L14087" t="s">
        <v>13570</v>
      </c>
      <c r="P14087">
        <v>10</v>
      </c>
      <c r="Q14087">
        <v>15.5</v>
      </c>
      <c r="R14087">
        <v>8.6</v>
      </c>
      <c r="S14087" t="b">
        <v>0</v>
      </c>
      <c r="T14087" t="b">
        <v>0</v>
      </c>
      <c r="U14087" t="b">
        <v>1</v>
      </c>
      <c r="V14087">
        <v>36000</v>
      </c>
      <c r="W14087">
        <v>27400</v>
      </c>
      <c r="X14087">
        <v>2.12</v>
      </c>
      <c r="Y14087">
        <v>38000</v>
      </c>
      <c r="Z14087">
        <v>1.9</v>
      </c>
    </row>
    <row r="14088" spans="1:26">
      <c r="A14088">
        <v>213363380</v>
      </c>
      <c r="B14088" t="s">
        <v>13051</v>
      </c>
      <c r="C14088" t="s">
        <v>3597</v>
      </c>
      <c r="D14088" t="s">
        <v>4034</v>
      </c>
      <c r="E14088" t="s">
        <v>11386</v>
      </c>
      <c r="F14088" t="s">
        <v>3600</v>
      </c>
      <c r="G14088">
        <v>213363380</v>
      </c>
      <c r="I14088" t="s">
        <v>3700</v>
      </c>
      <c r="J14088" t="s">
        <v>11577</v>
      </c>
      <c r="L14088" t="s">
        <v>13587</v>
      </c>
      <c r="P14088">
        <v>10.7</v>
      </c>
      <c r="Q14088">
        <v>16.100000000000001</v>
      </c>
      <c r="R14088">
        <v>9.8000000000000007</v>
      </c>
      <c r="S14088" t="b">
        <v>0</v>
      </c>
      <c r="T14088" t="b">
        <v>0</v>
      </c>
      <c r="U14088" t="b">
        <v>1</v>
      </c>
      <c r="V14088">
        <v>24000</v>
      </c>
      <c r="W14088">
        <v>22400</v>
      </c>
      <c r="X14088">
        <v>2.42</v>
      </c>
      <c r="Y14088">
        <v>25000</v>
      </c>
      <c r="Z14088">
        <v>2.2400000000000002</v>
      </c>
    </row>
    <row r="14089" spans="1:26">
      <c r="A14089">
        <v>213363381</v>
      </c>
      <c r="B14089" t="s">
        <v>13051</v>
      </c>
      <c r="C14089" t="s">
        <v>3597</v>
      </c>
      <c r="D14089" t="s">
        <v>4034</v>
      </c>
      <c r="E14089" t="s">
        <v>13079</v>
      </c>
      <c r="F14089" t="s">
        <v>3600</v>
      </c>
      <c r="G14089">
        <v>213363381</v>
      </c>
      <c r="I14089" t="s">
        <v>3700</v>
      </c>
      <c r="J14089" t="s">
        <v>13241</v>
      </c>
      <c r="L14089" t="s">
        <v>13586</v>
      </c>
      <c r="P14089">
        <v>10.7</v>
      </c>
      <c r="Q14089">
        <v>16.100000000000001</v>
      </c>
      <c r="R14089">
        <v>9.8000000000000007</v>
      </c>
      <c r="S14089" t="b">
        <v>0</v>
      </c>
      <c r="T14089" t="b">
        <v>0</v>
      </c>
      <c r="U14089" t="b">
        <v>1</v>
      </c>
      <c r="V14089">
        <v>24000</v>
      </c>
      <c r="W14089">
        <v>22400</v>
      </c>
      <c r="X14089">
        <v>2.42</v>
      </c>
      <c r="Y14089">
        <v>25000</v>
      </c>
      <c r="Z14089">
        <v>2.2400000000000002</v>
      </c>
    </row>
    <row r="14090" spans="1:26">
      <c r="A14090">
        <v>213363370</v>
      </c>
      <c r="B14090" t="s">
        <v>13051</v>
      </c>
      <c r="C14090" t="s">
        <v>3597</v>
      </c>
      <c r="D14090" t="s">
        <v>4034</v>
      </c>
      <c r="E14090" t="s">
        <v>5445</v>
      </c>
      <c r="F14090" t="s">
        <v>3600</v>
      </c>
      <c r="G14090">
        <v>213363370</v>
      </c>
      <c r="I14090" t="s">
        <v>3601</v>
      </c>
      <c r="J14090" t="s">
        <v>12338</v>
      </c>
      <c r="L14090" t="s">
        <v>13585</v>
      </c>
      <c r="P14090">
        <v>11.7</v>
      </c>
      <c r="Q14090">
        <v>18.2</v>
      </c>
      <c r="R14090">
        <v>8.8000000000000007</v>
      </c>
      <c r="S14090" t="b">
        <v>0</v>
      </c>
      <c r="T14090" t="b">
        <v>0</v>
      </c>
      <c r="U14090" t="b">
        <v>1</v>
      </c>
      <c r="V14090">
        <v>28000</v>
      </c>
      <c r="W14090">
        <v>20000</v>
      </c>
      <c r="X14090">
        <v>2.2999999999999998</v>
      </c>
      <c r="Y14090">
        <v>27111</v>
      </c>
      <c r="Z14090">
        <v>2.23</v>
      </c>
    </row>
    <row r="14091" spans="1:26">
      <c r="A14091">
        <v>213363368</v>
      </c>
      <c r="B14091" t="s">
        <v>13051</v>
      </c>
      <c r="C14091" t="s">
        <v>3597</v>
      </c>
      <c r="D14091" t="s">
        <v>4034</v>
      </c>
      <c r="E14091" t="s">
        <v>5445</v>
      </c>
      <c r="F14091" t="s">
        <v>3600</v>
      </c>
      <c r="G14091">
        <v>213363368</v>
      </c>
      <c r="I14091" t="s">
        <v>3601</v>
      </c>
      <c r="J14091" t="s">
        <v>12337</v>
      </c>
      <c r="L14091" t="s">
        <v>13584</v>
      </c>
      <c r="P14091">
        <v>12.4</v>
      </c>
      <c r="Q14091">
        <v>17</v>
      </c>
      <c r="R14091">
        <v>9.5</v>
      </c>
      <c r="S14091" t="b">
        <v>0</v>
      </c>
      <c r="T14091" t="b">
        <v>0</v>
      </c>
      <c r="U14091" t="b">
        <v>1</v>
      </c>
      <c r="V14091">
        <v>18000</v>
      </c>
      <c r="W14091">
        <v>13500</v>
      </c>
      <c r="X14091">
        <v>2.6</v>
      </c>
      <c r="Y14091">
        <v>21200</v>
      </c>
      <c r="Z14091">
        <v>2.4900000000000002</v>
      </c>
    </row>
    <row r="14092" spans="1:26">
      <c r="A14092">
        <v>213363369</v>
      </c>
      <c r="B14092" t="s">
        <v>13051</v>
      </c>
      <c r="C14092" t="s">
        <v>3597</v>
      </c>
      <c r="D14092" t="s">
        <v>4034</v>
      </c>
      <c r="E14092" t="s">
        <v>5445</v>
      </c>
      <c r="F14092" t="s">
        <v>3600</v>
      </c>
      <c r="G14092">
        <v>213363369</v>
      </c>
      <c r="I14092" t="s">
        <v>3601</v>
      </c>
      <c r="J14092" t="s">
        <v>9311</v>
      </c>
      <c r="L14092" t="s">
        <v>13583</v>
      </c>
      <c r="P14092">
        <v>12</v>
      </c>
      <c r="Q14092">
        <v>19</v>
      </c>
      <c r="R14092">
        <v>9.3000000000000007</v>
      </c>
      <c r="S14092" t="b">
        <v>0</v>
      </c>
      <c r="T14092" t="b">
        <v>0</v>
      </c>
      <c r="U14092" t="b">
        <v>1</v>
      </c>
      <c r="V14092">
        <v>24000</v>
      </c>
      <c r="W14092">
        <v>19200</v>
      </c>
      <c r="X14092">
        <v>2.61</v>
      </c>
      <c r="Y14092">
        <v>26400</v>
      </c>
      <c r="Z14092">
        <v>2.42</v>
      </c>
    </row>
    <row r="14093" spans="1:26">
      <c r="A14093">
        <v>213363379</v>
      </c>
      <c r="B14093" t="s">
        <v>13051</v>
      </c>
      <c r="C14093" t="s">
        <v>3597</v>
      </c>
      <c r="D14093" t="s">
        <v>4034</v>
      </c>
      <c r="E14093" t="s">
        <v>12004</v>
      </c>
      <c r="F14093" t="s">
        <v>3600</v>
      </c>
      <c r="G14093">
        <v>213363379</v>
      </c>
      <c r="I14093" t="s">
        <v>3700</v>
      </c>
      <c r="J14093" t="s">
        <v>12023</v>
      </c>
      <c r="L14093" t="s">
        <v>12417</v>
      </c>
      <c r="P14093">
        <v>9.6999999999999993</v>
      </c>
      <c r="Q14093">
        <v>14.6</v>
      </c>
      <c r="R14093">
        <v>7.7</v>
      </c>
      <c r="S14093" t="b">
        <v>0</v>
      </c>
      <c r="T14093" t="b">
        <v>0</v>
      </c>
      <c r="U14093" t="b">
        <v>0</v>
      </c>
      <c r="V14093">
        <v>35000</v>
      </c>
      <c r="W14093">
        <v>19400</v>
      </c>
      <c r="X14093">
        <v>2.1</v>
      </c>
      <c r="Y14093">
        <v>21200</v>
      </c>
      <c r="Z14093">
        <v>2.2000000000000002</v>
      </c>
    </row>
    <row r="14094" spans="1:26">
      <c r="A14094">
        <v>213386547</v>
      </c>
      <c r="B14094" t="s">
        <v>13051</v>
      </c>
      <c r="C14094" t="s">
        <v>3597</v>
      </c>
      <c r="D14094" t="s">
        <v>4034</v>
      </c>
      <c r="E14094" t="s">
        <v>5445</v>
      </c>
      <c r="F14094" t="s">
        <v>3600</v>
      </c>
      <c r="G14094">
        <v>213386547</v>
      </c>
      <c r="I14094" t="s">
        <v>3700</v>
      </c>
      <c r="J14094" t="s">
        <v>9438</v>
      </c>
      <c r="L14094" t="s">
        <v>12336</v>
      </c>
      <c r="P14094">
        <v>9.6999999999999993</v>
      </c>
      <c r="Q14094">
        <v>14.6</v>
      </c>
      <c r="R14094">
        <v>7.7</v>
      </c>
      <c r="S14094" t="b">
        <v>0</v>
      </c>
      <c r="T14094" t="b">
        <v>0</v>
      </c>
      <c r="U14094" t="b">
        <v>0</v>
      </c>
      <c r="V14094">
        <v>35000</v>
      </c>
      <c r="W14094">
        <v>19400</v>
      </c>
      <c r="X14094">
        <v>2.1</v>
      </c>
      <c r="Y14094">
        <v>21200</v>
      </c>
      <c r="Z14094">
        <v>2.2000000000000002</v>
      </c>
    </row>
    <row r="14095" spans="1:26">
      <c r="A14095">
        <v>213386548</v>
      </c>
      <c r="B14095" t="s">
        <v>13051</v>
      </c>
      <c r="C14095" t="s">
        <v>3597</v>
      </c>
      <c r="D14095" t="s">
        <v>4034</v>
      </c>
      <c r="E14095" t="s">
        <v>5445</v>
      </c>
      <c r="F14095" t="s">
        <v>3600</v>
      </c>
      <c r="G14095">
        <v>213386548</v>
      </c>
      <c r="I14095" t="s">
        <v>3601</v>
      </c>
      <c r="J14095" t="s">
        <v>9349</v>
      </c>
      <c r="L14095" t="s">
        <v>13582</v>
      </c>
      <c r="P14095">
        <v>10</v>
      </c>
      <c r="Q14095">
        <v>17</v>
      </c>
      <c r="R14095">
        <v>9.9</v>
      </c>
      <c r="S14095" t="b">
        <v>0</v>
      </c>
      <c r="T14095" t="b">
        <v>0</v>
      </c>
      <c r="U14095" t="b">
        <v>1</v>
      </c>
      <c r="V14095">
        <v>36000</v>
      </c>
      <c r="W14095">
        <v>32800</v>
      </c>
      <c r="X14095">
        <v>2.42</v>
      </c>
      <c r="Y14095">
        <v>43400</v>
      </c>
      <c r="Z14095">
        <v>6.12</v>
      </c>
    </row>
    <row r="14096" spans="1:26">
      <c r="A14096">
        <v>212360174</v>
      </c>
      <c r="B14096" t="s">
        <v>12237</v>
      </c>
      <c r="C14096" t="s">
        <v>3597</v>
      </c>
      <c r="D14096" t="s">
        <v>4034</v>
      </c>
      <c r="E14096" t="s">
        <v>4412</v>
      </c>
      <c r="F14096" t="s">
        <v>3718</v>
      </c>
      <c r="G14096">
        <v>212360174</v>
      </c>
      <c r="I14096" t="s">
        <v>3711</v>
      </c>
      <c r="J14096" t="s">
        <v>12289</v>
      </c>
      <c r="K14096" t="s">
        <v>3688</v>
      </c>
      <c r="P14096">
        <v>11.8</v>
      </c>
      <c r="Q14096">
        <v>19</v>
      </c>
      <c r="R14096">
        <v>10</v>
      </c>
      <c r="S14096" t="b">
        <v>0</v>
      </c>
      <c r="T14096" t="b">
        <v>0</v>
      </c>
      <c r="U14096" t="b">
        <v>1</v>
      </c>
      <c r="V14096">
        <v>27000</v>
      </c>
      <c r="W14096">
        <v>23000</v>
      </c>
      <c r="X14096">
        <v>2.4</v>
      </c>
      <c r="Y14096">
        <v>29000</v>
      </c>
      <c r="Z14096">
        <v>2.1800000000000002</v>
      </c>
    </row>
    <row r="14097" spans="1:26">
      <c r="A14097">
        <v>212360176</v>
      </c>
      <c r="B14097" t="s">
        <v>12237</v>
      </c>
      <c r="C14097" t="s">
        <v>3597</v>
      </c>
      <c r="D14097" t="s">
        <v>4034</v>
      </c>
      <c r="E14097" t="s">
        <v>4412</v>
      </c>
      <c r="F14097" t="s">
        <v>3710</v>
      </c>
      <c r="G14097">
        <v>212360176</v>
      </c>
      <c r="I14097" t="s">
        <v>3711</v>
      </c>
      <c r="J14097" t="s">
        <v>12289</v>
      </c>
      <c r="K14097" t="s">
        <v>3725</v>
      </c>
      <c r="P14097">
        <v>12</v>
      </c>
      <c r="Q14097">
        <v>20.399999999999999</v>
      </c>
      <c r="R14097">
        <v>10</v>
      </c>
      <c r="S14097" t="b">
        <v>0</v>
      </c>
      <c r="T14097" t="b">
        <v>0</v>
      </c>
      <c r="U14097" t="b">
        <v>1</v>
      </c>
      <c r="V14097">
        <v>27000</v>
      </c>
      <c r="W14097">
        <v>23000</v>
      </c>
      <c r="X14097">
        <v>2.4</v>
      </c>
      <c r="Y14097">
        <v>30400</v>
      </c>
      <c r="Z14097">
        <v>2.2000000000000002</v>
      </c>
    </row>
    <row r="14098" spans="1:26">
      <c r="A14098">
        <v>212360175</v>
      </c>
      <c r="B14098" t="s">
        <v>12237</v>
      </c>
      <c r="C14098" t="s">
        <v>3597</v>
      </c>
      <c r="D14098" t="s">
        <v>4034</v>
      </c>
      <c r="E14098" t="s">
        <v>4412</v>
      </c>
      <c r="F14098" t="s">
        <v>3718</v>
      </c>
      <c r="G14098">
        <v>212360175</v>
      </c>
      <c r="I14098" t="s">
        <v>3711</v>
      </c>
      <c r="J14098" t="s">
        <v>12290</v>
      </c>
      <c r="K14098" t="s">
        <v>3688</v>
      </c>
      <c r="P14098">
        <v>11.8</v>
      </c>
      <c r="Q14098">
        <v>19</v>
      </c>
      <c r="R14098">
        <v>10</v>
      </c>
      <c r="S14098" t="b">
        <v>0</v>
      </c>
      <c r="T14098" t="b">
        <v>0</v>
      </c>
      <c r="U14098" t="b">
        <v>1</v>
      </c>
      <c r="V14098">
        <v>27000</v>
      </c>
      <c r="W14098">
        <v>23000</v>
      </c>
      <c r="X14098">
        <v>2.4</v>
      </c>
      <c r="Y14098">
        <v>29000</v>
      </c>
      <c r="Z14098">
        <v>2.1800000000000002</v>
      </c>
    </row>
    <row r="14099" spans="1:26">
      <c r="A14099">
        <v>212360177</v>
      </c>
      <c r="B14099" t="s">
        <v>12237</v>
      </c>
      <c r="C14099" t="s">
        <v>3597</v>
      </c>
      <c r="D14099" t="s">
        <v>4034</v>
      </c>
      <c r="E14099" t="s">
        <v>4412</v>
      </c>
      <c r="F14099" t="s">
        <v>3710</v>
      </c>
      <c r="G14099">
        <v>212360177</v>
      </c>
      <c r="I14099" t="s">
        <v>3711</v>
      </c>
      <c r="J14099" t="s">
        <v>12290</v>
      </c>
      <c r="K14099" t="s">
        <v>3725</v>
      </c>
      <c r="P14099">
        <v>11.8</v>
      </c>
      <c r="Q14099">
        <v>19.75</v>
      </c>
      <c r="R14099">
        <v>9.8000000000000007</v>
      </c>
      <c r="S14099" t="b">
        <v>0</v>
      </c>
      <c r="T14099" t="b">
        <v>0</v>
      </c>
      <c r="U14099" t="b">
        <v>1</v>
      </c>
      <c r="V14099">
        <v>27000</v>
      </c>
      <c r="W14099">
        <v>22600</v>
      </c>
      <c r="X14099">
        <v>2.35</v>
      </c>
      <c r="Y14099">
        <v>29900</v>
      </c>
      <c r="Z14099">
        <v>2.19</v>
      </c>
    </row>
    <row r="14100" spans="1:26">
      <c r="A14100">
        <v>212519803</v>
      </c>
      <c r="B14100" t="s">
        <v>13051</v>
      </c>
      <c r="C14100" t="s">
        <v>3597</v>
      </c>
      <c r="D14100" t="s">
        <v>4034</v>
      </c>
      <c r="E14100" t="s">
        <v>4412</v>
      </c>
      <c r="F14100" t="s">
        <v>3621</v>
      </c>
      <c r="G14100">
        <v>212519803</v>
      </c>
      <c r="I14100" t="s">
        <v>3622</v>
      </c>
      <c r="J14100" t="s">
        <v>6535</v>
      </c>
      <c r="K14100" t="s">
        <v>3624</v>
      </c>
      <c r="L14100" t="s">
        <v>12359</v>
      </c>
      <c r="P14100">
        <v>12.4</v>
      </c>
      <c r="Q14100">
        <v>24.1</v>
      </c>
      <c r="R14100">
        <v>12</v>
      </c>
      <c r="S14100" t="b">
        <v>0</v>
      </c>
      <c r="T14100" t="b">
        <v>0</v>
      </c>
      <c r="U14100" t="b">
        <v>1</v>
      </c>
      <c r="V14100">
        <v>18000</v>
      </c>
      <c r="W14100">
        <v>12300</v>
      </c>
      <c r="X14100">
        <v>3.19</v>
      </c>
      <c r="Y14100">
        <v>24485</v>
      </c>
      <c r="Z14100">
        <v>1.98</v>
      </c>
    </row>
    <row r="14101" spans="1:26">
      <c r="A14101">
        <v>213214820</v>
      </c>
      <c r="B14101" t="s">
        <v>13051</v>
      </c>
      <c r="C14101" t="s">
        <v>3597</v>
      </c>
      <c r="D14101" t="s">
        <v>4034</v>
      </c>
      <c r="E14101" t="s">
        <v>4412</v>
      </c>
      <c r="F14101" t="s">
        <v>3600</v>
      </c>
      <c r="G14101">
        <v>213214820</v>
      </c>
      <c r="I14101" t="s">
        <v>3601</v>
      </c>
      <c r="J14101" t="s">
        <v>6361</v>
      </c>
      <c r="L14101" t="s">
        <v>5248</v>
      </c>
      <c r="P14101">
        <v>11</v>
      </c>
      <c r="Q14101">
        <v>17.3</v>
      </c>
      <c r="R14101">
        <v>8.5</v>
      </c>
      <c r="S14101" t="b">
        <v>0</v>
      </c>
      <c r="T14101" t="b">
        <v>0</v>
      </c>
      <c r="U14101" t="b">
        <v>0</v>
      </c>
      <c r="V14101">
        <v>30000</v>
      </c>
      <c r="W14101">
        <v>17000</v>
      </c>
      <c r="X14101">
        <v>2.2000000000000002</v>
      </c>
      <c r="Y14101">
        <v>21000</v>
      </c>
      <c r="Z14101">
        <v>2.72</v>
      </c>
    </row>
    <row r="14102" spans="1:26">
      <c r="A14102">
        <v>213214822</v>
      </c>
      <c r="B14102" t="s">
        <v>13051</v>
      </c>
      <c r="C14102" t="s">
        <v>3597</v>
      </c>
      <c r="D14102" t="s">
        <v>4034</v>
      </c>
      <c r="E14102" t="s">
        <v>4412</v>
      </c>
      <c r="F14102" t="s">
        <v>3600</v>
      </c>
      <c r="G14102">
        <v>213214822</v>
      </c>
      <c r="I14102" t="s">
        <v>3601</v>
      </c>
      <c r="J14102" t="s">
        <v>6358</v>
      </c>
      <c r="L14102" t="s">
        <v>6356</v>
      </c>
      <c r="P14102">
        <v>12.5</v>
      </c>
      <c r="Q14102">
        <v>18.399999999999999</v>
      </c>
      <c r="R14102">
        <v>9.8000000000000007</v>
      </c>
      <c r="S14102" t="b">
        <v>0</v>
      </c>
      <c r="T14102" t="b">
        <v>0</v>
      </c>
      <c r="U14102" t="b">
        <v>0</v>
      </c>
      <c r="V14102">
        <v>18200</v>
      </c>
      <c r="W14102">
        <v>13600</v>
      </c>
      <c r="X14102">
        <v>2.69</v>
      </c>
      <c r="Y14102">
        <v>20200</v>
      </c>
      <c r="Z14102">
        <v>2.37</v>
      </c>
    </row>
    <row r="14103" spans="1:26">
      <c r="A14103">
        <v>213301875</v>
      </c>
      <c r="B14103" t="s">
        <v>13051</v>
      </c>
      <c r="C14103" t="s">
        <v>3597</v>
      </c>
      <c r="D14103" t="s">
        <v>4034</v>
      </c>
      <c r="E14103" t="s">
        <v>4412</v>
      </c>
      <c r="F14103" t="s">
        <v>3718</v>
      </c>
      <c r="G14103">
        <v>213301875</v>
      </c>
      <c r="I14103" t="s">
        <v>3711</v>
      </c>
      <c r="J14103" t="s">
        <v>13108</v>
      </c>
      <c r="K14103" t="s">
        <v>3688</v>
      </c>
      <c r="P14103">
        <v>12</v>
      </c>
      <c r="Q14103">
        <v>19.399999999999999</v>
      </c>
      <c r="R14103">
        <v>10</v>
      </c>
      <c r="S14103" t="b">
        <v>0</v>
      </c>
      <c r="T14103" t="b">
        <v>0</v>
      </c>
      <c r="U14103" t="b">
        <v>1</v>
      </c>
      <c r="V14103">
        <v>36000</v>
      </c>
      <c r="W14103">
        <v>30000</v>
      </c>
      <c r="X14103">
        <v>2.2000000000000002</v>
      </c>
      <c r="Y14103">
        <v>36000</v>
      </c>
      <c r="Z14103">
        <v>2.2000000000000002</v>
      </c>
    </row>
    <row r="14104" spans="1:26">
      <c r="A14104">
        <v>213301880</v>
      </c>
      <c r="B14104" t="s">
        <v>13051</v>
      </c>
      <c r="C14104" t="s">
        <v>3597</v>
      </c>
      <c r="D14104" t="s">
        <v>4034</v>
      </c>
      <c r="E14104" t="s">
        <v>4412</v>
      </c>
      <c r="F14104" t="s">
        <v>3710</v>
      </c>
      <c r="G14104">
        <v>213301880</v>
      </c>
      <c r="I14104" t="s">
        <v>3711</v>
      </c>
      <c r="J14104" t="s">
        <v>13108</v>
      </c>
      <c r="K14104" t="s">
        <v>3725</v>
      </c>
      <c r="P14104">
        <v>12</v>
      </c>
      <c r="Q14104">
        <v>20.2</v>
      </c>
      <c r="R14104">
        <v>10.45</v>
      </c>
      <c r="S14104" t="b">
        <v>0</v>
      </c>
      <c r="T14104" t="b">
        <v>0</v>
      </c>
      <c r="U14104" t="b">
        <v>1</v>
      </c>
      <c r="V14104">
        <v>36000</v>
      </c>
      <c r="W14104">
        <v>28600</v>
      </c>
      <c r="X14104">
        <v>2.35</v>
      </c>
      <c r="Y14104">
        <v>36500</v>
      </c>
      <c r="Z14104">
        <v>2.25</v>
      </c>
    </row>
    <row r="14105" spans="1:26">
      <c r="A14105">
        <v>213301877</v>
      </c>
      <c r="B14105" t="s">
        <v>13051</v>
      </c>
      <c r="C14105" t="s">
        <v>3597</v>
      </c>
      <c r="D14105" t="s">
        <v>4034</v>
      </c>
      <c r="E14105" t="s">
        <v>4412</v>
      </c>
      <c r="F14105" t="s">
        <v>3650</v>
      </c>
      <c r="G14105">
        <v>213301877</v>
      </c>
      <c r="I14105" t="s">
        <v>3711</v>
      </c>
      <c r="J14105" t="s">
        <v>13240</v>
      </c>
      <c r="K14105" t="s">
        <v>3653</v>
      </c>
      <c r="P14105">
        <v>12.5</v>
      </c>
      <c r="Q14105">
        <v>22.4</v>
      </c>
      <c r="R14105">
        <v>10.9</v>
      </c>
      <c r="S14105" t="b">
        <v>0</v>
      </c>
      <c r="T14105" t="b">
        <v>0</v>
      </c>
      <c r="U14105" t="b">
        <v>1</v>
      </c>
      <c r="V14105">
        <v>36000</v>
      </c>
      <c r="W14105">
        <v>27400</v>
      </c>
      <c r="X14105">
        <v>2.4</v>
      </c>
      <c r="Y14105">
        <v>37000</v>
      </c>
      <c r="Z14105">
        <v>2.31</v>
      </c>
    </row>
    <row r="14106" spans="1:26">
      <c r="A14106">
        <v>213301878</v>
      </c>
      <c r="B14106" t="s">
        <v>13051</v>
      </c>
      <c r="C14106" t="s">
        <v>3597</v>
      </c>
      <c r="D14106" t="s">
        <v>4034</v>
      </c>
      <c r="E14106" t="s">
        <v>4412</v>
      </c>
      <c r="F14106" t="s">
        <v>3718</v>
      </c>
      <c r="G14106">
        <v>213301878</v>
      </c>
      <c r="I14106" t="s">
        <v>3711</v>
      </c>
      <c r="J14106" t="s">
        <v>13240</v>
      </c>
      <c r="K14106" t="s">
        <v>3688</v>
      </c>
      <c r="P14106">
        <v>12</v>
      </c>
      <c r="Q14106">
        <v>19.399999999999999</v>
      </c>
      <c r="R14106">
        <v>10</v>
      </c>
      <c r="S14106" t="b">
        <v>0</v>
      </c>
      <c r="T14106" t="b">
        <v>0</v>
      </c>
      <c r="U14106" t="b">
        <v>1</v>
      </c>
      <c r="V14106">
        <v>36000</v>
      </c>
      <c r="W14106">
        <v>30000</v>
      </c>
      <c r="X14106">
        <v>2.2000000000000002</v>
      </c>
      <c r="Y14106">
        <v>36000</v>
      </c>
      <c r="Z14106">
        <v>2.2000000000000002</v>
      </c>
    </row>
    <row r="14107" spans="1:26">
      <c r="A14107">
        <v>213301879</v>
      </c>
      <c r="B14107" t="s">
        <v>13051</v>
      </c>
      <c r="C14107" t="s">
        <v>3597</v>
      </c>
      <c r="D14107" t="s">
        <v>4034</v>
      </c>
      <c r="E14107" t="s">
        <v>4412</v>
      </c>
      <c r="F14107" t="s">
        <v>3710</v>
      </c>
      <c r="G14107">
        <v>213301879</v>
      </c>
      <c r="I14107" t="s">
        <v>3711</v>
      </c>
      <c r="J14107" t="s">
        <v>13240</v>
      </c>
      <c r="K14107" t="s">
        <v>3725</v>
      </c>
      <c r="P14107">
        <v>12.25</v>
      </c>
      <c r="Q14107">
        <v>20.9</v>
      </c>
      <c r="R14107">
        <v>10.45</v>
      </c>
      <c r="S14107" t="b">
        <v>0</v>
      </c>
      <c r="T14107" t="b">
        <v>0</v>
      </c>
      <c r="U14107" t="b">
        <v>1</v>
      </c>
      <c r="V14107">
        <v>36000</v>
      </c>
      <c r="W14107">
        <v>28600</v>
      </c>
      <c r="X14107">
        <v>2.2999999999999998</v>
      </c>
      <c r="Y14107">
        <v>36500</v>
      </c>
      <c r="Z14107">
        <v>2.25</v>
      </c>
    </row>
    <row r="14108" spans="1:26">
      <c r="A14108">
        <v>213352798</v>
      </c>
      <c r="B14108" t="s">
        <v>13051</v>
      </c>
      <c r="C14108" t="s">
        <v>3597</v>
      </c>
      <c r="D14108" t="s">
        <v>4034</v>
      </c>
      <c r="E14108" t="s">
        <v>4412</v>
      </c>
      <c r="F14108" t="s">
        <v>3600</v>
      </c>
      <c r="G14108">
        <v>213352798</v>
      </c>
      <c r="I14108" t="s">
        <v>3700</v>
      </c>
      <c r="J14108" t="s">
        <v>13239</v>
      </c>
      <c r="L14108" t="s">
        <v>13581</v>
      </c>
      <c r="P14108">
        <v>11.7</v>
      </c>
      <c r="Q14108">
        <v>16.3</v>
      </c>
      <c r="R14108">
        <v>10.199999999999999</v>
      </c>
      <c r="S14108" t="b">
        <v>0</v>
      </c>
      <c r="T14108" t="b">
        <v>0</v>
      </c>
      <c r="U14108" t="b">
        <v>1</v>
      </c>
      <c r="V14108">
        <v>20000</v>
      </c>
      <c r="W14108">
        <v>22400</v>
      </c>
      <c r="X14108">
        <v>2.42</v>
      </c>
      <c r="Y14108">
        <v>25000</v>
      </c>
      <c r="Z14108">
        <v>2.2400000000000002</v>
      </c>
    </row>
    <row r="14109" spans="1:26">
      <c r="A14109">
        <v>213352799</v>
      </c>
      <c r="B14109" t="s">
        <v>13051</v>
      </c>
      <c r="C14109" t="s">
        <v>3597</v>
      </c>
      <c r="D14109" t="s">
        <v>4034</v>
      </c>
      <c r="E14109" t="s">
        <v>4412</v>
      </c>
      <c r="F14109" t="s">
        <v>3600</v>
      </c>
      <c r="G14109">
        <v>213352799</v>
      </c>
      <c r="I14109" t="s">
        <v>3700</v>
      </c>
      <c r="J14109" t="s">
        <v>6709</v>
      </c>
      <c r="L14109" t="s">
        <v>13581</v>
      </c>
      <c r="P14109">
        <v>10.7</v>
      </c>
      <c r="Q14109">
        <v>16.100000000000001</v>
      </c>
      <c r="R14109">
        <v>9.8000000000000007</v>
      </c>
      <c r="S14109" t="b">
        <v>0</v>
      </c>
      <c r="T14109" t="b">
        <v>0</v>
      </c>
      <c r="U14109" t="b">
        <v>1</v>
      </c>
      <c r="V14109">
        <v>24000</v>
      </c>
      <c r="W14109">
        <v>22400</v>
      </c>
      <c r="X14109">
        <v>2.42</v>
      </c>
      <c r="Y14109">
        <v>25000</v>
      </c>
      <c r="Z14109">
        <v>2.2400000000000002</v>
      </c>
    </row>
    <row r="14110" spans="1:26">
      <c r="A14110">
        <v>213352800</v>
      </c>
      <c r="B14110" t="s">
        <v>13051</v>
      </c>
      <c r="C14110" t="s">
        <v>3597</v>
      </c>
      <c r="D14110" t="s">
        <v>4034</v>
      </c>
      <c r="E14110" t="s">
        <v>4412</v>
      </c>
      <c r="F14110" t="s">
        <v>3600</v>
      </c>
      <c r="G14110">
        <v>213352800</v>
      </c>
      <c r="I14110" t="s">
        <v>3700</v>
      </c>
      <c r="J14110" t="s">
        <v>6358</v>
      </c>
      <c r="L14110" t="s">
        <v>13581</v>
      </c>
      <c r="P14110">
        <v>10</v>
      </c>
      <c r="Q14110">
        <v>15.4</v>
      </c>
      <c r="R14110">
        <v>9.1999999999999993</v>
      </c>
      <c r="S14110" t="b">
        <v>0</v>
      </c>
      <c r="T14110" t="b">
        <v>0</v>
      </c>
      <c r="U14110" t="b">
        <v>1</v>
      </c>
      <c r="V14110">
        <v>24000</v>
      </c>
      <c r="W14110">
        <v>22600</v>
      </c>
      <c r="X14110">
        <v>2.56</v>
      </c>
      <c r="Y14110">
        <v>22600</v>
      </c>
      <c r="Z14110">
        <v>2.56</v>
      </c>
    </row>
    <row r="14111" spans="1:26">
      <c r="A14111">
        <v>213352801</v>
      </c>
      <c r="B14111" t="s">
        <v>13051</v>
      </c>
      <c r="C14111" t="s">
        <v>3597</v>
      </c>
      <c r="D14111" t="s">
        <v>4034</v>
      </c>
      <c r="E14111" t="s">
        <v>4412</v>
      </c>
      <c r="F14111" t="s">
        <v>3600</v>
      </c>
      <c r="G14111">
        <v>213352801</v>
      </c>
      <c r="I14111" t="s">
        <v>3601</v>
      </c>
      <c r="J14111" t="s">
        <v>5247</v>
      </c>
      <c r="L14111" t="s">
        <v>13580</v>
      </c>
      <c r="P14111">
        <v>11.7</v>
      </c>
      <c r="Q14111">
        <v>18.2</v>
      </c>
      <c r="R14111">
        <v>8.8000000000000007</v>
      </c>
      <c r="S14111" t="b">
        <v>0</v>
      </c>
      <c r="T14111" t="b">
        <v>0</v>
      </c>
      <c r="U14111" t="b">
        <v>1</v>
      </c>
      <c r="V14111">
        <v>28000</v>
      </c>
      <c r="W14111">
        <v>20000</v>
      </c>
      <c r="X14111">
        <v>2.2999999999999998</v>
      </c>
      <c r="Y14111">
        <v>27111</v>
      </c>
      <c r="Z14111">
        <v>2.23</v>
      </c>
    </row>
    <row r="14112" spans="1:26">
      <c r="A14112">
        <v>213352878</v>
      </c>
      <c r="B14112" t="s">
        <v>13051</v>
      </c>
      <c r="C14112" t="s">
        <v>3597</v>
      </c>
      <c r="D14112" t="s">
        <v>4034</v>
      </c>
      <c r="E14112" t="s">
        <v>4412</v>
      </c>
      <c r="F14112" t="s">
        <v>3600</v>
      </c>
      <c r="G14112">
        <v>213352878</v>
      </c>
      <c r="I14112" t="s">
        <v>3601</v>
      </c>
      <c r="J14112" t="s">
        <v>6710</v>
      </c>
      <c r="L14112" t="s">
        <v>13579</v>
      </c>
      <c r="P14112">
        <v>12.4</v>
      </c>
      <c r="Q14112">
        <v>17</v>
      </c>
      <c r="R14112">
        <v>9.5</v>
      </c>
      <c r="S14112" t="b">
        <v>0</v>
      </c>
      <c r="T14112" t="b">
        <v>0</v>
      </c>
      <c r="U14112" t="b">
        <v>1</v>
      </c>
      <c r="V14112">
        <v>18000</v>
      </c>
      <c r="W14112">
        <v>13500</v>
      </c>
      <c r="X14112">
        <v>2.6</v>
      </c>
      <c r="Y14112">
        <v>21200</v>
      </c>
      <c r="Z14112">
        <v>2.4900000000000002</v>
      </c>
    </row>
    <row r="14113" spans="1:26">
      <c r="A14113">
        <v>213352879</v>
      </c>
      <c r="B14113" t="s">
        <v>13051</v>
      </c>
      <c r="C14113" t="s">
        <v>3597</v>
      </c>
      <c r="D14113" t="s">
        <v>4034</v>
      </c>
      <c r="E14113" t="s">
        <v>4412</v>
      </c>
      <c r="F14113" t="s">
        <v>3600</v>
      </c>
      <c r="G14113">
        <v>213352879</v>
      </c>
      <c r="I14113" t="s">
        <v>3601</v>
      </c>
      <c r="J14113" t="s">
        <v>6709</v>
      </c>
      <c r="L14113" t="s">
        <v>13578</v>
      </c>
      <c r="P14113">
        <v>12</v>
      </c>
      <c r="Q14113">
        <v>19</v>
      </c>
      <c r="R14113">
        <v>9.3000000000000007</v>
      </c>
      <c r="S14113" t="b">
        <v>0</v>
      </c>
      <c r="T14113" t="b">
        <v>0</v>
      </c>
      <c r="U14113" t="b">
        <v>1</v>
      </c>
      <c r="V14113">
        <v>24000</v>
      </c>
      <c r="W14113">
        <v>19200</v>
      </c>
      <c r="X14113">
        <v>2.61</v>
      </c>
      <c r="Y14113">
        <v>26400</v>
      </c>
      <c r="Z14113">
        <v>2.42</v>
      </c>
    </row>
    <row r="14114" spans="1:26">
      <c r="A14114">
        <v>213355443</v>
      </c>
      <c r="B14114" t="s">
        <v>13051</v>
      </c>
      <c r="C14114" t="s">
        <v>3597</v>
      </c>
      <c r="D14114" t="s">
        <v>4034</v>
      </c>
      <c r="E14114" t="s">
        <v>4412</v>
      </c>
      <c r="F14114" t="s">
        <v>3600</v>
      </c>
      <c r="G14114">
        <v>213355443</v>
      </c>
      <c r="I14114" t="s">
        <v>3601</v>
      </c>
      <c r="J14114" t="s">
        <v>6358</v>
      </c>
      <c r="L14114" t="s">
        <v>12411</v>
      </c>
      <c r="P14114">
        <v>10.5</v>
      </c>
      <c r="Q14114">
        <v>17</v>
      </c>
      <c r="R14114">
        <v>10.199999999999999</v>
      </c>
      <c r="S14114" t="b">
        <v>0</v>
      </c>
      <c r="T14114" t="b">
        <v>0</v>
      </c>
      <c r="U14114" t="b">
        <v>0</v>
      </c>
      <c r="V14114">
        <v>24000</v>
      </c>
      <c r="W14114">
        <v>19500</v>
      </c>
      <c r="X14114">
        <v>2.6</v>
      </c>
      <c r="Y14114">
        <v>21600</v>
      </c>
      <c r="Z14114">
        <v>2.41</v>
      </c>
    </row>
    <row r="14115" spans="1:26">
      <c r="A14115">
        <v>213355444</v>
      </c>
      <c r="B14115" t="s">
        <v>13051</v>
      </c>
      <c r="C14115" t="s">
        <v>3597</v>
      </c>
      <c r="D14115" t="s">
        <v>4034</v>
      </c>
      <c r="E14115" t="s">
        <v>4412</v>
      </c>
      <c r="F14115" t="s">
        <v>3600</v>
      </c>
      <c r="G14115">
        <v>213355444</v>
      </c>
      <c r="I14115" t="s">
        <v>3601</v>
      </c>
      <c r="J14115" t="s">
        <v>6355</v>
      </c>
      <c r="L14115" t="s">
        <v>12354</v>
      </c>
      <c r="P14115">
        <v>10.7</v>
      </c>
      <c r="Q14115">
        <v>17</v>
      </c>
      <c r="R14115">
        <v>8.8000000000000007</v>
      </c>
      <c r="S14115" t="b">
        <v>0</v>
      </c>
      <c r="T14115" t="b">
        <v>0</v>
      </c>
      <c r="U14115" t="b">
        <v>0</v>
      </c>
      <c r="V14115">
        <v>18000</v>
      </c>
      <c r="W14115">
        <v>11500</v>
      </c>
      <c r="X14115">
        <v>2.59</v>
      </c>
      <c r="Y14115">
        <v>12500</v>
      </c>
      <c r="Z14115">
        <v>2.75</v>
      </c>
    </row>
    <row r="14116" spans="1:26">
      <c r="A14116">
        <v>213355446</v>
      </c>
      <c r="B14116" t="s">
        <v>13051</v>
      </c>
      <c r="C14116" t="s">
        <v>3597</v>
      </c>
      <c r="D14116" t="s">
        <v>4034</v>
      </c>
      <c r="E14116" t="s">
        <v>4412</v>
      </c>
      <c r="F14116" t="s">
        <v>3600</v>
      </c>
      <c r="G14116">
        <v>213355446</v>
      </c>
      <c r="I14116" t="s">
        <v>3601</v>
      </c>
      <c r="J14116" t="s">
        <v>6361</v>
      </c>
      <c r="L14116" t="s">
        <v>12412</v>
      </c>
      <c r="P14116">
        <v>10</v>
      </c>
      <c r="Q14116">
        <v>16.899999999999999</v>
      </c>
      <c r="R14116">
        <v>8</v>
      </c>
      <c r="S14116" t="b">
        <v>0</v>
      </c>
      <c r="T14116" t="b">
        <v>0</v>
      </c>
      <c r="U14116" t="b">
        <v>0</v>
      </c>
      <c r="V14116">
        <v>35000</v>
      </c>
      <c r="W14116">
        <v>19000</v>
      </c>
      <c r="X14116">
        <v>2.2000000000000002</v>
      </c>
      <c r="Y14116">
        <v>21800</v>
      </c>
      <c r="Z14116">
        <v>2</v>
      </c>
    </row>
    <row r="14117" spans="1:26">
      <c r="A14117">
        <v>213355447</v>
      </c>
      <c r="B14117" t="s">
        <v>13051</v>
      </c>
      <c r="C14117" t="s">
        <v>3597</v>
      </c>
      <c r="D14117" t="s">
        <v>4034</v>
      </c>
      <c r="E14117" t="s">
        <v>4412</v>
      </c>
      <c r="F14117" t="s">
        <v>3600</v>
      </c>
      <c r="G14117">
        <v>213355447</v>
      </c>
      <c r="I14117" t="s">
        <v>3700</v>
      </c>
      <c r="J14117" t="s">
        <v>6361</v>
      </c>
      <c r="L14117" t="s">
        <v>12418</v>
      </c>
      <c r="P14117">
        <v>9.6999999999999993</v>
      </c>
      <c r="Q14117">
        <v>14.6</v>
      </c>
      <c r="R14117">
        <v>7.7</v>
      </c>
      <c r="S14117" t="b">
        <v>0</v>
      </c>
      <c r="T14117" t="b">
        <v>0</v>
      </c>
      <c r="U14117" t="b">
        <v>0</v>
      </c>
      <c r="V14117">
        <v>35000</v>
      </c>
      <c r="W14117">
        <v>19400</v>
      </c>
      <c r="X14117">
        <v>2.1</v>
      </c>
      <c r="Y14117">
        <v>21200</v>
      </c>
      <c r="Z14117">
        <v>2.2000000000000002</v>
      </c>
    </row>
    <row r="14118" spans="1:26">
      <c r="A14118">
        <v>212928549</v>
      </c>
      <c r="B14118" t="s">
        <v>12237</v>
      </c>
      <c r="C14118" t="s">
        <v>3597</v>
      </c>
      <c r="D14118" t="s">
        <v>4034</v>
      </c>
      <c r="E14118" t="s">
        <v>4412</v>
      </c>
      <c r="F14118" t="s">
        <v>3600</v>
      </c>
      <c r="G14118">
        <v>212928549</v>
      </c>
      <c r="I14118" t="s">
        <v>3700</v>
      </c>
      <c r="J14118" t="s">
        <v>13238</v>
      </c>
      <c r="L14118" t="s">
        <v>13577</v>
      </c>
      <c r="P14118">
        <v>10</v>
      </c>
      <c r="Q14118">
        <v>15.5</v>
      </c>
      <c r="R14118">
        <v>8.6</v>
      </c>
      <c r="S14118" t="b">
        <v>0</v>
      </c>
      <c r="T14118" t="b">
        <v>0</v>
      </c>
      <c r="U14118" t="b">
        <v>1</v>
      </c>
      <c r="V14118">
        <v>36000</v>
      </c>
      <c r="W14118">
        <v>27400</v>
      </c>
      <c r="X14118">
        <v>2.12</v>
      </c>
      <c r="Y14118">
        <v>38000</v>
      </c>
      <c r="Z14118">
        <v>1.9</v>
      </c>
    </row>
    <row r="14119" spans="1:26">
      <c r="A14119">
        <v>213386477</v>
      </c>
      <c r="B14119" t="s">
        <v>13051</v>
      </c>
      <c r="C14119" t="s">
        <v>3597</v>
      </c>
      <c r="D14119" t="s">
        <v>4034</v>
      </c>
      <c r="E14119" t="s">
        <v>4412</v>
      </c>
      <c r="F14119" t="s">
        <v>3600</v>
      </c>
      <c r="G14119">
        <v>213386477</v>
      </c>
      <c r="I14119" t="s">
        <v>3601</v>
      </c>
      <c r="J14119" t="s">
        <v>6711</v>
      </c>
      <c r="L14119" t="s">
        <v>13576</v>
      </c>
      <c r="P14119">
        <v>10</v>
      </c>
      <c r="Q14119">
        <v>17</v>
      </c>
      <c r="R14119">
        <v>9.9</v>
      </c>
      <c r="S14119" t="b">
        <v>0</v>
      </c>
      <c r="T14119" t="b">
        <v>0</v>
      </c>
      <c r="U14119" t="b">
        <v>1</v>
      </c>
      <c r="V14119">
        <v>36000</v>
      </c>
      <c r="W14119">
        <v>32800</v>
      </c>
      <c r="X14119">
        <v>2.42</v>
      </c>
      <c r="Y14119">
        <v>43400</v>
      </c>
      <c r="Z14119">
        <v>6.12</v>
      </c>
    </row>
    <row r="14120" spans="1:26">
      <c r="A14120">
        <v>213081447</v>
      </c>
      <c r="B14120" t="s">
        <v>11826</v>
      </c>
      <c r="C14120" t="s">
        <v>3597</v>
      </c>
      <c r="D14120" t="s">
        <v>4034</v>
      </c>
      <c r="E14120" t="s">
        <v>5257</v>
      </c>
      <c r="F14120" t="s">
        <v>3600</v>
      </c>
      <c r="G14120">
        <v>213081447</v>
      </c>
      <c r="I14120" t="s">
        <v>3601</v>
      </c>
      <c r="J14120" t="s">
        <v>11998</v>
      </c>
      <c r="L14120" t="s">
        <v>11999</v>
      </c>
      <c r="M14120">
        <v>10.3</v>
      </c>
      <c r="N14120">
        <v>18</v>
      </c>
      <c r="O14120">
        <v>9.1999999999999993</v>
      </c>
      <c r="P14120">
        <v>8.8000000000000007</v>
      </c>
      <c r="Q14120">
        <v>14.9</v>
      </c>
      <c r="R14120">
        <v>8.5</v>
      </c>
      <c r="S14120" t="b">
        <v>0</v>
      </c>
      <c r="T14120" t="b">
        <v>0</v>
      </c>
      <c r="U14120" t="b">
        <v>0</v>
      </c>
      <c r="V14120">
        <v>57000</v>
      </c>
      <c r="W14120">
        <v>37000</v>
      </c>
      <c r="X14120">
        <v>2.4</v>
      </c>
      <c r="Y14120">
        <v>39000</v>
      </c>
      <c r="Z14120">
        <v>2.2000000000000002</v>
      </c>
    </row>
    <row r="14121" spans="1:26">
      <c r="A14121">
        <v>213088353</v>
      </c>
      <c r="B14121" t="s">
        <v>12237</v>
      </c>
      <c r="C14121" t="s">
        <v>3597</v>
      </c>
      <c r="D14121" t="s">
        <v>4034</v>
      </c>
      <c r="E14121" t="s">
        <v>12407</v>
      </c>
      <c r="F14121" t="s">
        <v>3600</v>
      </c>
      <c r="G14121">
        <v>213088353</v>
      </c>
      <c r="I14121" t="s">
        <v>3601</v>
      </c>
      <c r="J14121" t="s">
        <v>6365</v>
      </c>
      <c r="L14121" t="s">
        <v>6366</v>
      </c>
      <c r="M14121">
        <v>10.3</v>
      </c>
      <c r="N14121">
        <v>18</v>
      </c>
      <c r="O14121">
        <v>9.1999999999999993</v>
      </c>
      <c r="P14121">
        <v>8.8000000000000007</v>
      </c>
      <c r="Q14121">
        <v>14.9</v>
      </c>
      <c r="R14121">
        <v>8.5</v>
      </c>
      <c r="S14121" t="b">
        <v>0</v>
      </c>
      <c r="T14121" t="b">
        <v>0</v>
      </c>
      <c r="U14121" t="b">
        <v>0</v>
      </c>
      <c r="V14121">
        <v>57000</v>
      </c>
      <c r="W14121">
        <v>37000</v>
      </c>
      <c r="X14121">
        <v>2.4</v>
      </c>
      <c r="Y14121">
        <v>39000</v>
      </c>
      <c r="Z14121">
        <v>2.2000000000000002</v>
      </c>
    </row>
    <row r="14122" spans="1:26">
      <c r="A14122">
        <v>208650614</v>
      </c>
      <c r="B14122" t="s">
        <v>9261</v>
      </c>
      <c r="C14122" t="s">
        <v>3597</v>
      </c>
      <c r="D14122" t="s">
        <v>4034</v>
      </c>
      <c r="E14122" t="s">
        <v>3834</v>
      </c>
      <c r="F14122" t="s">
        <v>3600</v>
      </c>
      <c r="G14122">
        <v>208650614</v>
      </c>
      <c r="I14122" t="s">
        <v>3601</v>
      </c>
      <c r="J14122" t="s">
        <v>6365</v>
      </c>
      <c r="L14122" t="s">
        <v>6366</v>
      </c>
      <c r="M14122">
        <v>10.3</v>
      </c>
      <c r="N14122">
        <v>18</v>
      </c>
      <c r="O14122">
        <v>9.1999999999999993</v>
      </c>
      <c r="P14122">
        <v>8.8000000000000007</v>
      </c>
      <c r="Q14122">
        <v>14.9</v>
      </c>
      <c r="R14122">
        <v>8.5</v>
      </c>
      <c r="S14122" t="b">
        <v>0</v>
      </c>
      <c r="T14122" t="b">
        <v>0</v>
      </c>
      <c r="U14122" t="b">
        <v>0</v>
      </c>
      <c r="V14122">
        <v>57000</v>
      </c>
      <c r="W14122">
        <v>37000</v>
      </c>
      <c r="X14122">
        <v>2.4</v>
      </c>
      <c r="Y14122">
        <v>39000</v>
      </c>
      <c r="Z14122">
        <v>2.2000000000000002</v>
      </c>
    </row>
    <row r="14123" spans="1:26">
      <c r="A14123">
        <v>208130401</v>
      </c>
      <c r="B14123" t="s">
        <v>9261</v>
      </c>
      <c r="C14123" t="s">
        <v>3597</v>
      </c>
      <c r="D14123" t="s">
        <v>4034</v>
      </c>
      <c r="E14123" t="s">
        <v>6224</v>
      </c>
      <c r="F14123" t="s">
        <v>3600</v>
      </c>
      <c r="G14123">
        <v>208130401</v>
      </c>
      <c r="I14123" t="s">
        <v>3601</v>
      </c>
      <c r="J14123" t="s">
        <v>6365</v>
      </c>
      <c r="L14123" t="s">
        <v>6366</v>
      </c>
      <c r="M14123">
        <v>10.3</v>
      </c>
      <c r="N14123">
        <v>18</v>
      </c>
      <c r="O14123">
        <v>9.1999999999999993</v>
      </c>
      <c r="P14123">
        <v>8.8000000000000007</v>
      </c>
      <c r="Q14123">
        <v>14.9</v>
      </c>
      <c r="R14123">
        <v>8.5</v>
      </c>
      <c r="S14123" t="b">
        <v>0</v>
      </c>
      <c r="T14123" t="b">
        <v>0</v>
      </c>
      <c r="U14123" t="b">
        <v>0</v>
      </c>
      <c r="V14123">
        <v>57000</v>
      </c>
      <c r="W14123">
        <v>37000</v>
      </c>
      <c r="X14123">
        <v>2.4</v>
      </c>
      <c r="Y14123">
        <v>39000</v>
      </c>
      <c r="Z14123">
        <v>2.2000000000000002</v>
      </c>
    </row>
    <row r="14124" spans="1:26">
      <c r="A14124">
        <v>208130390</v>
      </c>
      <c r="B14124" t="s">
        <v>9261</v>
      </c>
      <c r="C14124" t="s">
        <v>3597</v>
      </c>
      <c r="D14124" t="s">
        <v>4034</v>
      </c>
      <c r="E14124" t="s">
        <v>6429</v>
      </c>
      <c r="F14124" t="s">
        <v>3600</v>
      </c>
      <c r="G14124">
        <v>208130390</v>
      </c>
      <c r="I14124" t="s">
        <v>3601</v>
      </c>
      <c r="J14124" t="s">
        <v>6365</v>
      </c>
      <c r="L14124" t="s">
        <v>6366</v>
      </c>
      <c r="M14124">
        <v>10.3</v>
      </c>
      <c r="N14124">
        <v>18</v>
      </c>
      <c r="O14124">
        <v>9.1999999999999993</v>
      </c>
      <c r="P14124">
        <v>8.8000000000000007</v>
      </c>
      <c r="Q14124">
        <v>14.9</v>
      </c>
      <c r="R14124">
        <v>8.5</v>
      </c>
      <c r="S14124" t="b">
        <v>0</v>
      </c>
      <c r="T14124" t="b">
        <v>0</v>
      </c>
      <c r="U14124" t="b">
        <v>0</v>
      </c>
      <c r="V14124">
        <v>57000</v>
      </c>
      <c r="W14124">
        <v>37000</v>
      </c>
      <c r="X14124">
        <v>2.4</v>
      </c>
      <c r="Y14124">
        <v>39000</v>
      </c>
      <c r="Z14124">
        <v>2.2000000000000002</v>
      </c>
    </row>
    <row r="14125" spans="1:26">
      <c r="A14125">
        <v>208080667</v>
      </c>
      <c r="B14125" t="s">
        <v>9261</v>
      </c>
      <c r="C14125" t="s">
        <v>3597</v>
      </c>
      <c r="D14125" t="s">
        <v>4034</v>
      </c>
      <c r="E14125" t="s">
        <v>5260</v>
      </c>
      <c r="F14125" t="s">
        <v>3600</v>
      </c>
      <c r="G14125">
        <v>208080667</v>
      </c>
      <c r="I14125" t="s">
        <v>3601</v>
      </c>
      <c r="J14125" t="s">
        <v>9462</v>
      </c>
      <c r="L14125" t="s">
        <v>9463</v>
      </c>
      <c r="M14125">
        <v>10.3</v>
      </c>
      <c r="N14125">
        <v>18</v>
      </c>
      <c r="O14125">
        <v>9.1999999999999993</v>
      </c>
      <c r="P14125">
        <v>8.8000000000000007</v>
      </c>
      <c r="Q14125">
        <v>14.9</v>
      </c>
      <c r="R14125">
        <v>8.5</v>
      </c>
      <c r="S14125" t="b">
        <v>0</v>
      </c>
      <c r="T14125" t="b">
        <v>0</v>
      </c>
      <c r="U14125" t="b">
        <v>0</v>
      </c>
      <c r="V14125">
        <v>57000</v>
      </c>
      <c r="W14125">
        <v>37000</v>
      </c>
      <c r="X14125">
        <v>2.4</v>
      </c>
      <c r="Y14125">
        <v>39000</v>
      </c>
      <c r="Z14125">
        <v>2.2000000000000002</v>
      </c>
    </row>
    <row r="14126" spans="1:26">
      <c r="A14126">
        <v>208101228</v>
      </c>
      <c r="B14126" t="s">
        <v>9261</v>
      </c>
      <c r="C14126" t="s">
        <v>3597</v>
      </c>
      <c r="D14126" t="s">
        <v>4034</v>
      </c>
      <c r="E14126" t="s">
        <v>5262</v>
      </c>
      <c r="F14126" t="s">
        <v>3600</v>
      </c>
      <c r="G14126">
        <v>208101228</v>
      </c>
      <c r="I14126" t="s">
        <v>3601</v>
      </c>
      <c r="J14126" t="s">
        <v>6698</v>
      </c>
      <c r="L14126" t="s">
        <v>6699</v>
      </c>
      <c r="M14126">
        <v>10.3</v>
      </c>
      <c r="N14126">
        <v>18</v>
      </c>
      <c r="O14126">
        <v>9.1999999999999993</v>
      </c>
      <c r="P14126">
        <v>8.8000000000000007</v>
      </c>
      <c r="Q14126">
        <v>14.9</v>
      </c>
      <c r="R14126">
        <v>8.5</v>
      </c>
      <c r="S14126" t="b">
        <v>0</v>
      </c>
      <c r="T14126" t="b">
        <v>0</v>
      </c>
      <c r="U14126" t="b">
        <v>0</v>
      </c>
      <c r="V14126">
        <v>57000</v>
      </c>
      <c r="W14126">
        <v>37000</v>
      </c>
      <c r="X14126">
        <v>2.4</v>
      </c>
      <c r="Y14126">
        <v>39000</v>
      </c>
      <c r="Z14126">
        <v>2.2000000000000002</v>
      </c>
    </row>
    <row r="14127" spans="1:26">
      <c r="A14127">
        <v>208101260</v>
      </c>
      <c r="B14127" t="s">
        <v>6289</v>
      </c>
      <c r="C14127" t="s">
        <v>3597</v>
      </c>
      <c r="D14127" t="s">
        <v>4034</v>
      </c>
      <c r="E14127" t="s">
        <v>6598</v>
      </c>
      <c r="F14127" t="s">
        <v>3600</v>
      </c>
      <c r="G14127">
        <v>208101260</v>
      </c>
      <c r="I14127" t="s">
        <v>3601</v>
      </c>
      <c r="J14127" t="s">
        <v>11994</v>
      </c>
      <c r="L14127" t="s">
        <v>11995</v>
      </c>
      <c r="M14127">
        <v>10.3</v>
      </c>
      <c r="N14127">
        <v>18</v>
      </c>
      <c r="O14127">
        <v>9.1999999999999993</v>
      </c>
      <c r="P14127">
        <v>8.8000000000000007</v>
      </c>
      <c r="Q14127">
        <v>14.9</v>
      </c>
      <c r="R14127">
        <v>8.5</v>
      </c>
      <c r="S14127" t="b">
        <v>0</v>
      </c>
      <c r="T14127" t="b">
        <v>0</v>
      </c>
      <c r="U14127" t="b">
        <v>0</v>
      </c>
      <c r="V14127">
        <v>57000</v>
      </c>
      <c r="W14127">
        <v>37000</v>
      </c>
      <c r="X14127">
        <v>2.4</v>
      </c>
      <c r="Y14127">
        <v>39000</v>
      </c>
      <c r="Z14127">
        <v>2.2000000000000002</v>
      </c>
    </row>
    <row r="14128" spans="1:26">
      <c r="A14128">
        <v>211126505</v>
      </c>
      <c r="B14128" t="s">
        <v>9261</v>
      </c>
      <c r="C14128" t="s">
        <v>3597</v>
      </c>
      <c r="D14128" t="s">
        <v>4034</v>
      </c>
      <c r="E14128" t="s">
        <v>9264</v>
      </c>
      <c r="F14128" t="s">
        <v>3600</v>
      </c>
      <c r="G14128">
        <v>211126505</v>
      </c>
      <c r="I14128" t="s">
        <v>3601</v>
      </c>
      <c r="J14128" t="s">
        <v>9280</v>
      </c>
      <c r="L14128" t="s">
        <v>9281</v>
      </c>
      <c r="M14128">
        <v>10.3</v>
      </c>
      <c r="N14128">
        <v>18</v>
      </c>
      <c r="O14128">
        <v>9.1999999999999993</v>
      </c>
      <c r="P14128">
        <v>8.8000000000000007</v>
      </c>
      <c r="Q14128">
        <v>14.9</v>
      </c>
      <c r="R14128">
        <v>8.5</v>
      </c>
      <c r="S14128" t="b">
        <v>0</v>
      </c>
      <c r="T14128" t="b">
        <v>0</v>
      </c>
      <c r="U14128" t="b">
        <v>0</v>
      </c>
      <c r="V14128">
        <v>57000</v>
      </c>
      <c r="W14128">
        <v>37000</v>
      </c>
      <c r="X14128">
        <v>2.4</v>
      </c>
      <c r="Y14128">
        <v>39000</v>
      </c>
      <c r="Z14128">
        <v>2.2000000000000002</v>
      </c>
    </row>
    <row r="14129" spans="1:26">
      <c r="A14129">
        <v>209748112</v>
      </c>
      <c r="B14129" t="s">
        <v>9261</v>
      </c>
      <c r="C14129" t="s">
        <v>3597</v>
      </c>
      <c r="D14129" t="s">
        <v>4034</v>
      </c>
      <c r="E14129" t="s">
        <v>5440</v>
      </c>
      <c r="F14129" t="s">
        <v>3600</v>
      </c>
      <c r="G14129">
        <v>209748112</v>
      </c>
      <c r="I14129" t="s">
        <v>3601</v>
      </c>
      <c r="J14129" t="s">
        <v>6614</v>
      </c>
      <c r="L14129" t="s">
        <v>6615</v>
      </c>
      <c r="M14129">
        <v>10.3</v>
      </c>
      <c r="N14129">
        <v>18</v>
      </c>
      <c r="O14129">
        <v>9.1999999999999993</v>
      </c>
      <c r="P14129">
        <v>8.8000000000000007</v>
      </c>
      <c r="Q14129">
        <v>14.9</v>
      </c>
      <c r="R14129">
        <v>8.5</v>
      </c>
      <c r="S14129" t="b">
        <v>0</v>
      </c>
      <c r="T14129" t="b">
        <v>0</v>
      </c>
      <c r="U14129" t="b">
        <v>0</v>
      </c>
      <c r="V14129">
        <v>57000</v>
      </c>
      <c r="W14129">
        <v>37000</v>
      </c>
      <c r="X14129">
        <v>2.4</v>
      </c>
      <c r="Y14129">
        <v>39000</v>
      </c>
      <c r="Z14129">
        <v>2.2000000000000002</v>
      </c>
    </row>
    <row r="14130" spans="1:26">
      <c r="A14130">
        <v>209862199</v>
      </c>
      <c r="B14130" t="s">
        <v>9261</v>
      </c>
      <c r="C14130" t="s">
        <v>3597</v>
      </c>
      <c r="D14130" t="s">
        <v>4034</v>
      </c>
      <c r="E14130" t="s">
        <v>9282</v>
      </c>
      <c r="F14130" t="s">
        <v>3600</v>
      </c>
      <c r="G14130">
        <v>209862199</v>
      </c>
      <c r="I14130" t="s">
        <v>3601</v>
      </c>
      <c r="J14130" t="s">
        <v>9283</v>
      </c>
      <c r="L14130" t="s">
        <v>9284</v>
      </c>
      <c r="M14130">
        <v>10.3</v>
      </c>
      <c r="N14130">
        <v>18</v>
      </c>
      <c r="O14130">
        <v>9.1999999999999993</v>
      </c>
      <c r="P14130">
        <v>8.8000000000000007</v>
      </c>
      <c r="Q14130">
        <v>14.9</v>
      </c>
      <c r="R14130">
        <v>8.5</v>
      </c>
      <c r="S14130" t="b">
        <v>0</v>
      </c>
      <c r="T14130" t="b">
        <v>0</v>
      </c>
      <c r="U14130" t="b">
        <v>0</v>
      </c>
      <c r="V14130">
        <v>57000</v>
      </c>
      <c r="W14130">
        <v>37000</v>
      </c>
      <c r="X14130">
        <v>2.4</v>
      </c>
      <c r="Y14130">
        <v>39000</v>
      </c>
      <c r="Z14130">
        <v>2.2000000000000002</v>
      </c>
    </row>
    <row r="14131" spans="1:26">
      <c r="A14131">
        <v>212396491</v>
      </c>
      <c r="B14131" t="s">
        <v>10695</v>
      </c>
      <c r="C14131" t="s">
        <v>3597</v>
      </c>
      <c r="D14131" t="s">
        <v>4034</v>
      </c>
      <c r="E14131" t="s">
        <v>3782</v>
      </c>
      <c r="F14131" t="s">
        <v>3600</v>
      </c>
      <c r="G14131">
        <v>212396491</v>
      </c>
      <c r="I14131" t="s">
        <v>3601</v>
      </c>
      <c r="J14131" t="s">
        <v>10880</v>
      </c>
      <c r="L14131" t="s">
        <v>10881</v>
      </c>
      <c r="M14131">
        <v>10.3</v>
      </c>
      <c r="N14131">
        <v>18</v>
      </c>
      <c r="O14131">
        <v>9.1999999999999993</v>
      </c>
      <c r="P14131">
        <v>8.8000000000000007</v>
      </c>
      <c r="Q14131">
        <v>14.9</v>
      </c>
      <c r="R14131">
        <v>8.5</v>
      </c>
      <c r="S14131" t="b">
        <v>0</v>
      </c>
      <c r="T14131" t="b">
        <v>0</v>
      </c>
      <c r="U14131" t="b">
        <v>0</v>
      </c>
      <c r="V14131">
        <v>57000</v>
      </c>
      <c r="W14131">
        <v>37000</v>
      </c>
      <c r="X14131">
        <v>2.4</v>
      </c>
      <c r="Y14131">
        <v>39000</v>
      </c>
      <c r="Z14131">
        <v>2.2000000000000002</v>
      </c>
    </row>
    <row r="14132" spans="1:26">
      <c r="A14132">
        <v>212920477</v>
      </c>
      <c r="B14132" t="s">
        <v>11826</v>
      </c>
      <c r="C14132" t="s">
        <v>3597</v>
      </c>
      <c r="D14132" t="s">
        <v>4034</v>
      </c>
      <c r="E14132" t="s">
        <v>11946</v>
      </c>
      <c r="F14132" t="s">
        <v>3600</v>
      </c>
      <c r="G14132">
        <v>212920477</v>
      </c>
      <c r="I14132" t="s">
        <v>3601</v>
      </c>
      <c r="J14132" t="s">
        <v>12000</v>
      </c>
      <c r="L14132" t="s">
        <v>12001</v>
      </c>
      <c r="M14132">
        <v>10.3</v>
      </c>
      <c r="N14132">
        <v>18</v>
      </c>
      <c r="O14132">
        <v>9.1999999999999993</v>
      </c>
      <c r="P14132">
        <v>8.8000000000000007</v>
      </c>
      <c r="Q14132">
        <v>14.9</v>
      </c>
      <c r="R14132">
        <v>8.5</v>
      </c>
      <c r="S14132" t="b">
        <v>0</v>
      </c>
      <c r="T14132" t="b">
        <v>0</v>
      </c>
      <c r="U14132" t="b">
        <v>0</v>
      </c>
      <c r="V14132">
        <v>57000</v>
      </c>
      <c r="W14132">
        <v>37000</v>
      </c>
      <c r="X14132">
        <v>2.4</v>
      </c>
      <c r="Y14132">
        <v>39000</v>
      </c>
      <c r="Z14132">
        <v>2.2000000000000002</v>
      </c>
    </row>
    <row r="14133" spans="1:26">
      <c r="A14133">
        <v>211726532</v>
      </c>
      <c r="B14133" t="s">
        <v>9261</v>
      </c>
      <c r="C14133" t="s">
        <v>3597</v>
      </c>
      <c r="D14133" t="s">
        <v>4034</v>
      </c>
      <c r="E14133" t="s">
        <v>11392</v>
      </c>
      <c r="F14133" t="s">
        <v>3600</v>
      </c>
      <c r="G14133">
        <v>211726532</v>
      </c>
      <c r="I14133" t="s">
        <v>3601</v>
      </c>
      <c r="J14133" t="s">
        <v>9470</v>
      </c>
      <c r="L14133" t="s">
        <v>9471</v>
      </c>
      <c r="M14133">
        <v>10.3</v>
      </c>
      <c r="N14133">
        <v>18</v>
      </c>
      <c r="O14133">
        <v>9.1999999999999993</v>
      </c>
      <c r="P14133">
        <v>8.8000000000000007</v>
      </c>
      <c r="Q14133">
        <v>14.9</v>
      </c>
      <c r="R14133">
        <v>8.5</v>
      </c>
      <c r="S14133" t="b">
        <v>0</v>
      </c>
      <c r="T14133" t="b">
        <v>0</v>
      </c>
      <c r="U14133" t="b">
        <v>0</v>
      </c>
      <c r="V14133">
        <v>57000</v>
      </c>
      <c r="W14133">
        <v>37000</v>
      </c>
      <c r="X14133">
        <v>2.4</v>
      </c>
      <c r="Y14133">
        <v>39000</v>
      </c>
      <c r="Z14133">
        <v>2.2000000000000002</v>
      </c>
    </row>
    <row r="14134" spans="1:26">
      <c r="A14134">
        <v>212925591</v>
      </c>
      <c r="B14134" t="s">
        <v>11826</v>
      </c>
      <c r="C14134" t="s">
        <v>3597</v>
      </c>
      <c r="D14134" t="s">
        <v>4034</v>
      </c>
      <c r="E14134" t="s">
        <v>12004</v>
      </c>
      <c r="F14134" t="s">
        <v>3600</v>
      </c>
      <c r="G14134">
        <v>212925591</v>
      </c>
      <c r="I14134" t="s">
        <v>3601</v>
      </c>
      <c r="J14134" t="s">
        <v>12050</v>
      </c>
      <c r="L14134" t="s">
        <v>12051</v>
      </c>
      <c r="M14134">
        <v>10.3</v>
      </c>
      <c r="N14134">
        <v>18</v>
      </c>
      <c r="O14134">
        <v>9.1999999999999993</v>
      </c>
      <c r="P14134">
        <v>8.8000000000000007</v>
      </c>
      <c r="Q14134">
        <v>14.9</v>
      </c>
      <c r="R14134">
        <v>8.5</v>
      </c>
      <c r="S14134" t="b">
        <v>0</v>
      </c>
      <c r="T14134" t="b">
        <v>0</v>
      </c>
      <c r="U14134" t="b">
        <v>0</v>
      </c>
      <c r="V14134">
        <v>57000</v>
      </c>
      <c r="W14134">
        <v>37000</v>
      </c>
      <c r="X14134">
        <v>2.4</v>
      </c>
      <c r="Y14134">
        <v>39000</v>
      </c>
      <c r="Z14134">
        <v>2.2000000000000002</v>
      </c>
    </row>
    <row r="14135" spans="1:26">
      <c r="A14135">
        <v>213062304</v>
      </c>
      <c r="B14135" t="s">
        <v>11826</v>
      </c>
      <c r="C14135" t="s">
        <v>3597</v>
      </c>
      <c r="D14135" t="s">
        <v>4034</v>
      </c>
      <c r="E14135" t="s">
        <v>11949</v>
      </c>
      <c r="F14135" t="s">
        <v>3600</v>
      </c>
      <c r="G14135">
        <v>213062304</v>
      </c>
      <c r="I14135" t="s">
        <v>3601</v>
      </c>
      <c r="J14135" t="s">
        <v>11996</v>
      </c>
      <c r="L14135" t="s">
        <v>11997</v>
      </c>
      <c r="M14135">
        <v>10.3</v>
      </c>
      <c r="N14135">
        <v>18</v>
      </c>
      <c r="O14135">
        <v>9.1999999999999993</v>
      </c>
      <c r="P14135">
        <v>8.8000000000000007</v>
      </c>
      <c r="Q14135">
        <v>14.9</v>
      </c>
      <c r="R14135">
        <v>8.5</v>
      </c>
      <c r="S14135" t="b">
        <v>0</v>
      </c>
      <c r="T14135" t="b">
        <v>0</v>
      </c>
      <c r="U14135" t="b">
        <v>0</v>
      </c>
      <c r="V14135">
        <v>57000</v>
      </c>
      <c r="W14135">
        <v>37000</v>
      </c>
      <c r="X14135">
        <v>2.4</v>
      </c>
      <c r="Y14135">
        <v>39000</v>
      </c>
      <c r="Z14135">
        <v>2.2000000000000002</v>
      </c>
    </row>
    <row r="14136" spans="1:26">
      <c r="A14136">
        <v>212941774</v>
      </c>
      <c r="B14136" t="s">
        <v>13050</v>
      </c>
      <c r="C14136" t="s">
        <v>3597</v>
      </c>
      <c r="D14136" t="s">
        <v>4034</v>
      </c>
      <c r="E14136" t="s">
        <v>13078</v>
      </c>
      <c r="F14136" t="s">
        <v>3600</v>
      </c>
      <c r="G14136">
        <v>212941774</v>
      </c>
      <c r="I14136" t="s">
        <v>3601</v>
      </c>
      <c r="J14136" t="s">
        <v>13237</v>
      </c>
      <c r="L14136" t="s">
        <v>13575</v>
      </c>
      <c r="M14136">
        <v>10.3</v>
      </c>
      <c r="N14136">
        <v>18</v>
      </c>
      <c r="O14136">
        <v>9.1999999999999993</v>
      </c>
      <c r="P14136">
        <v>8.8000000000000007</v>
      </c>
      <c r="Q14136">
        <v>14.9</v>
      </c>
      <c r="R14136">
        <v>8.5</v>
      </c>
      <c r="S14136" t="b">
        <v>0</v>
      </c>
      <c r="T14136" t="b">
        <v>0</v>
      </c>
      <c r="U14136" t="b">
        <v>0</v>
      </c>
      <c r="V14136">
        <v>57000</v>
      </c>
      <c r="W14136">
        <v>37000</v>
      </c>
      <c r="X14136">
        <v>2.4</v>
      </c>
      <c r="Y14136">
        <v>39000</v>
      </c>
      <c r="Z14136">
        <v>2.2000000000000002</v>
      </c>
    </row>
    <row r="14137" spans="1:26">
      <c r="A14137">
        <v>212920489</v>
      </c>
      <c r="B14137" t="s">
        <v>12237</v>
      </c>
      <c r="C14137" t="s">
        <v>3597</v>
      </c>
      <c r="D14137" t="s">
        <v>4034</v>
      </c>
      <c r="E14137" t="s">
        <v>12238</v>
      </c>
      <c r="F14137" t="s">
        <v>3600</v>
      </c>
      <c r="G14137">
        <v>212920489</v>
      </c>
      <c r="I14137" t="s">
        <v>3601</v>
      </c>
      <c r="J14137" t="s">
        <v>12395</v>
      </c>
      <c r="L14137" t="s">
        <v>12396</v>
      </c>
      <c r="M14137">
        <v>10.3</v>
      </c>
      <c r="N14137">
        <v>18</v>
      </c>
      <c r="O14137">
        <v>9.1999999999999993</v>
      </c>
      <c r="P14137">
        <v>8.8000000000000007</v>
      </c>
      <c r="Q14137">
        <v>14.9</v>
      </c>
      <c r="R14137">
        <v>8.5</v>
      </c>
      <c r="S14137" t="b">
        <v>0</v>
      </c>
      <c r="T14137" t="b">
        <v>0</v>
      </c>
      <c r="U14137" t="b">
        <v>0</v>
      </c>
      <c r="V14137">
        <v>57000</v>
      </c>
      <c r="W14137">
        <v>37000</v>
      </c>
      <c r="X14137">
        <v>2.4</v>
      </c>
      <c r="Y14137">
        <v>39000</v>
      </c>
      <c r="Z14137">
        <v>2.2000000000000002</v>
      </c>
    </row>
    <row r="14138" spans="1:26">
      <c r="A14138">
        <v>208106863</v>
      </c>
      <c r="B14138" t="s">
        <v>9261</v>
      </c>
      <c r="C14138" t="s">
        <v>3597</v>
      </c>
      <c r="D14138" t="s">
        <v>4034</v>
      </c>
      <c r="E14138" t="s">
        <v>5445</v>
      </c>
      <c r="F14138" t="s">
        <v>3600</v>
      </c>
      <c r="G14138">
        <v>208106863</v>
      </c>
      <c r="I14138" t="s">
        <v>3601</v>
      </c>
      <c r="J14138" t="s">
        <v>9460</v>
      </c>
      <c r="L14138" t="s">
        <v>9461</v>
      </c>
      <c r="M14138">
        <v>10.3</v>
      </c>
      <c r="N14138">
        <v>18</v>
      </c>
      <c r="O14138">
        <v>9.1999999999999993</v>
      </c>
      <c r="P14138">
        <v>8.8000000000000007</v>
      </c>
      <c r="Q14138">
        <v>14.9</v>
      </c>
      <c r="R14138">
        <v>8.5</v>
      </c>
      <c r="S14138" t="b">
        <v>0</v>
      </c>
      <c r="T14138" t="b">
        <v>0</v>
      </c>
      <c r="U14138" t="b">
        <v>0</v>
      </c>
      <c r="V14138">
        <v>57000</v>
      </c>
      <c r="W14138">
        <v>37000</v>
      </c>
      <c r="X14138">
        <v>2.4</v>
      </c>
      <c r="Y14138">
        <v>39000</v>
      </c>
      <c r="Z14138">
        <v>2.2000000000000002</v>
      </c>
    </row>
    <row r="14139" spans="1:26">
      <c r="A14139">
        <v>209847225</v>
      </c>
      <c r="B14139" t="s">
        <v>9261</v>
      </c>
      <c r="C14139" t="s">
        <v>3597</v>
      </c>
      <c r="D14139" t="s">
        <v>4034</v>
      </c>
      <c r="E14139" t="s">
        <v>6243</v>
      </c>
      <c r="F14139" t="s">
        <v>3600</v>
      </c>
      <c r="G14139">
        <v>209847225</v>
      </c>
      <c r="I14139" t="s">
        <v>3601</v>
      </c>
      <c r="J14139" t="s">
        <v>9464</v>
      </c>
      <c r="L14139" t="s">
        <v>9465</v>
      </c>
      <c r="M14139">
        <v>10.3</v>
      </c>
      <c r="N14139">
        <v>18</v>
      </c>
      <c r="O14139">
        <v>9.1999999999999993</v>
      </c>
      <c r="P14139">
        <v>8.8000000000000007</v>
      </c>
      <c r="Q14139">
        <v>14.9</v>
      </c>
      <c r="R14139">
        <v>8.5</v>
      </c>
      <c r="S14139" t="b">
        <v>0</v>
      </c>
      <c r="T14139" t="b">
        <v>0</v>
      </c>
      <c r="U14139" t="b">
        <v>0</v>
      </c>
      <c r="V14139">
        <v>57000</v>
      </c>
      <c r="W14139">
        <v>37000</v>
      </c>
      <c r="X14139">
        <v>2.4</v>
      </c>
      <c r="Y14139">
        <v>39000</v>
      </c>
      <c r="Z14139">
        <v>2.2000000000000002</v>
      </c>
    </row>
    <row r="14140" spans="1:26">
      <c r="A14140">
        <v>208284013</v>
      </c>
      <c r="B14140" t="s">
        <v>9261</v>
      </c>
      <c r="C14140" t="s">
        <v>3597</v>
      </c>
      <c r="D14140" t="s">
        <v>4034</v>
      </c>
      <c r="E14140" t="s">
        <v>5982</v>
      </c>
      <c r="F14140" t="s">
        <v>3600</v>
      </c>
      <c r="G14140">
        <v>208284013</v>
      </c>
      <c r="I14140" t="s">
        <v>3601</v>
      </c>
      <c r="J14140" t="s">
        <v>9466</v>
      </c>
      <c r="L14140" t="s">
        <v>9467</v>
      </c>
      <c r="M14140">
        <v>10.3</v>
      </c>
      <c r="N14140">
        <v>18</v>
      </c>
      <c r="O14140">
        <v>9.1999999999999993</v>
      </c>
      <c r="P14140">
        <v>8.8000000000000007</v>
      </c>
      <c r="Q14140">
        <v>14.9</v>
      </c>
      <c r="R14140">
        <v>8.5</v>
      </c>
      <c r="S14140" t="b">
        <v>0</v>
      </c>
      <c r="T14140" t="b">
        <v>0</v>
      </c>
      <c r="U14140" t="b">
        <v>0</v>
      </c>
      <c r="V14140">
        <v>57000</v>
      </c>
      <c r="W14140">
        <v>37000</v>
      </c>
      <c r="X14140">
        <v>2.4</v>
      </c>
      <c r="Y14140">
        <v>39000</v>
      </c>
      <c r="Z14140">
        <v>2.2000000000000002</v>
      </c>
    </row>
    <row r="14141" spans="1:26">
      <c r="A14141">
        <v>209270312</v>
      </c>
      <c r="B14141" t="s">
        <v>9261</v>
      </c>
      <c r="C14141" t="s">
        <v>3597</v>
      </c>
      <c r="D14141" t="s">
        <v>4034</v>
      </c>
      <c r="E14141" t="s">
        <v>12268</v>
      </c>
      <c r="F14141" t="s">
        <v>3600</v>
      </c>
      <c r="G14141">
        <v>209270312</v>
      </c>
      <c r="I14141" t="s">
        <v>3601</v>
      </c>
      <c r="J14141" t="s">
        <v>9468</v>
      </c>
      <c r="L14141" t="s">
        <v>9469</v>
      </c>
      <c r="M14141">
        <v>10.3</v>
      </c>
      <c r="N14141">
        <v>18</v>
      </c>
      <c r="O14141">
        <v>9.1999999999999993</v>
      </c>
      <c r="P14141">
        <v>8.8000000000000007</v>
      </c>
      <c r="Q14141">
        <v>14.9</v>
      </c>
      <c r="R14141">
        <v>8.5</v>
      </c>
      <c r="S14141" t="b">
        <v>0</v>
      </c>
      <c r="T14141" t="b">
        <v>0</v>
      </c>
      <c r="U14141" t="b">
        <v>0</v>
      </c>
      <c r="V14141">
        <v>57000</v>
      </c>
      <c r="W14141">
        <v>37000</v>
      </c>
      <c r="X14141">
        <v>2.4</v>
      </c>
      <c r="Y14141">
        <v>39000</v>
      </c>
      <c r="Z14141">
        <v>2.2000000000000002</v>
      </c>
    </row>
    <row r="14142" spans="1:26">
      <c r="A14142">
        <v>208142957</v>
      </c>
      <c r="B14142" t="s">
        <v>9261</v>
      </c>
      <c r="C14142" t="s">
        <v>3597</v>
      </c>
      <c r="D14142" t="s">
        <v>4034</v>
      </c>
      <c r="E14142" t="s">
        <v>5568</v>
      </c>
      <c r="F14142" t="s">
        <v>3600</v>
      </c>
      <c r="G14142">
        <v>208142957</v>
      </c>
      <c r="I14142" t="s">
        <v>3601</v>
      </c>
      <c r="J14142" t="s">
        <v>6460</v>
      </c>
      <c r="L14142" t="s">
        <v>6461</v>
      </c>
      <c r="M14142">
        <v>10.3</v>
      </c>
      <c r="N14142">
        <v>18</v>
      </c>
      <c r="O14142">
        <v>9.1999999999999993</v>
      </c>
      <c r="P14142">
        <v>8.8000000000000007</v>
      </c>
      <c r="Q14142">
        <v>14.9</v>
      </c>
      <c r="R14142">
        <v>8.5</v>
      </c>
      <c r="S14142" t="b">
        <v>0</v>
      </c>
      <c r="T14142" t="b">
        <v>0</v>
      </c>
      <c r="U14142" t="b">
        <v>0</v>
      </c>
      <c r="V14142">
        <v>57000</v>
      </c>
      <c r="W14142">
        <v>37000</v>
      </c>
      <c r="X14142">
        <v>2.4</v>
      </c>
      <c r="Y14142">
        <v>39000</v>
      </c>
      <c r="Z14142">
        <v>2.2000000000000002</v>
      </c>
    </row>
    <row r="14143" spans="1:26">
      <c r="A14143">
        <v>208136305</v>
      </c>
      <c r="B14143" t="s">
        <v>9261</v>
      </c>
      <c r="C14143" t="s">
        <v>3597</v>
      </c>
      <c r="D14143" t="s">
        <v>4034</v>
      </c>
      <c r="E14143" t="s">
        <v>4871</v>
      </c>
      <c r="F14143" t="s">
        <v>3600</v>
      </c>
      <c r="G14143">
        <v>208136305</v>
      </c>
      <c r="I14143" t="s">
        <v>3601</v>
      </c>
      <c r="J14143" t="s">
        <v>6740</v>
      </c>
      <c r="L14143" t="s">
        <v>6741</v>
      </c>
      <c r="M14143">
        <v>10.3</v>
      </c>
      <c r="N14143">
        <v>18</v>
      </c>
      <c r="O14143">
        <v>9.1999999999999993</v>
      </c>
      <c r="P14143">
        <v>8.8000000000000007</v>
      </c>
      <c r="Q14143">
        <v>14.9</v>
      </c>
      <c r="R14143">
        <v>8.5</v>
      </c>
      <c r="S14143" t="b">
        <v>0</v>
      </c>
      <c r="T14143" t="b">
        <v>0</v>
      </c>
      <c r="U14143" t="b">
        <v>0</v>
      </c>
      <c r="V14143">
        <v>57000</v>
      </c>
      <c r="W14143">
        <v>37000</v>
      </c>
      <c r="X14143">
        <v>2.4</v>
      </c>
      <c r="Y14143">
        <v>39000</v>
      </c>
      <c r="Z14143">
        <v>2.2000000000000002</v>
      </c>
    </row>
    <row r="14144" spans="1:26">
      <c r="A14144">
        <v>211793553</v>
      </c>
      <c r="B14144" t="s">
        <v>11562</v>
      </c>
      <c r="C14144" t="s">
        <v>3597</v>
      </c>
      <c r="D14144" t="s">
        <v>4034</v>
      </c>
      <c r="E14144" t="s">
        <v>9892</v>
      </c>
      <c r="F14144" t="s">
        <v>3600</v>
      </c>
      <c r="G14144">
        <v>211793553</v>
      </c>
      <c r="I14144" t="s">
        <v>3601</v>
      </c>
      <c r="J14144" t="s">
        <v>11597</v>
      </c>
      <c r="L14144" t="s">
        <v>11598</v>
      </c>
      <c r="M14144">
        <v>10.3</v>
      </c>
      <c r="N14144">
        <v>18</v>
      </c>
      <c r="O14144">
        <v>9.1999999999999993</v>
      </c>
      <c r="P14144">
        <v>8.8000000000000007</v>
      </c>
      <c r="Q14144">
        <v>14.9</v>
      </c>
      <c r="R14144">
        <v>8.5</v>
      </c>
      <c r="S14144" t="b">
        <v>0</v>
      </c>
      <c r="T14144" t="b">
        <v>0</v>
      </c>
      <c r="U14144" t="b">
        <v>0</v>
      </c>
      <c r="V14144">
        <v>57000</v>
      </c>
      <c r="W14144">
        <v>37000</v>
      </c>
      <c r="X14144">
        <v>2.4</v>
      </c>
      <c r="Y14144">
        <v>39000</v>
      </c>
      <c r="Z14144">
        <v>2.2000000000000002</v>
      </c>
    </row>
    <row r="14145" spans="1:26">
      <c r="A14145">
        <v>211273247</v>
      </c>
      <c r="B14145" t="s">
        <v>9261</v>
      </c>
      <c r="C14145" t="s">
        <v>3597</v>
      </c>
      <c r="D14145" t="s">
        <v>4034</v>
      </c>
      <c r="E14145" t="s">
        <v>13085</v>
      </c>
      <c r="F14145" t="s">
        <v>3600</v>
      </c>
      <c r="G14145">
        <v>211273247</v>
      </c>
      <c r="I14145" t="s">
        <v>3601</v>
      </c>
      <c r="J14145" t="s">
        <v>9472</v>
      </c>
      <c r="L14145" t="s">
        <v>9473</v>
      </c>
      <c r="M14145">
        <v>10.3</v>
      </c>
      <c r="N14145">
        <v>18</v>
      </c>
      <c r="O14145">
        <v>9.1999999999999993</v>
      </c>
      <c r="P14145">
        <v>8.8000000000000007</v>
      </c>
      <c r="Q14145">
        <v>14.9</v>
      </c>
      <c r="R14145">
        <v>8.5</v>
      </c>
      <c r="S14145" t="b">
        <v>0</v>
      </c>
      <c r="T14145" t="b">
        <v>0</v>
      </c>
      <c r="U14145" t="b">
        <v>0</v>
      </c>
      <c r="V14145">
        <v>57000</v>
      </c>
      <c r="W14145">
        <v>37000</v>
      </c>
      <c r="X14145">
        <v>2.4</v>
      </c>
      <c r="Y14145">
        <v>39000</v>
      </c>
      <c r="Z14145">
        <v>2.2000000000000002</v>
      </c>
    </row>
    <row r="14146" spans="1:26">
      <c r="A14146">
        <v>211911372</v>
      </c>
      <c r="B14146" t="s">
        <v>9261</v>
      </c>
      <c r="C14146" t="s">
        <v>3597</v>
      </c>
      <c r="D14146" t="s">
        <v>4034</v>
      </c>
      <c r="E14146" t="s">
        <v>6751</v>
      </c>
      <c r="F14146" t="s">
        <v>3600</v>
      </c>
      <c r="G14146">
        <v>211911372</v>
      </c>
      <c r="I14146" t="s">
        <v>3700</v>
      </c>
      <c r="J14146" t="s">
        <v>9474</v>
      </c>
      <c r="L14146" t="s">
        <v>9064</v>
      </c>
      <c r="M14146">
        <v>10.3</v>
      </c>
      <c r="N14146">
        <v>15</v>
      </c>
      <c r="O14146">
        <v>10</v>
      </c>
      <c r="P14146">
        <v>10</v>
      </c>
      <c r="Q14146">
        <v>15.7</v>
      </c>
      <c r="R14146">
        <v>9.8000000000000007</v>
      </c>
      <c r="S14146" t="b">
        <v>0</v>
      </c>
      <c r="T14146" t="b">
        <v>0</v>
      </c>
      <c r="U14146" t="b">
        <v>1</v>
      </c>
      <c r="V14146">
        <v>24000</v>
      </c>
      <c r="W14146">
        <v>22000</v>
      </c>
      <c r="X14146">
        <v>2.5</v>
      </c>
      <c r="Y14146">
        <v>23600</v>
      </c>
      <c r="Z14146">
        <v>2.14</v>
      </c>
    </row>
    <row r="14147" spans="1:26">
      <c r="A14147">
        <v>212104225</v>
      </c>
      <c r="B14147" t="s">
        <v>9261</v>
      </c>
      <c r="C14147" t="s">
        <v>3597</v>
      </c>
      <c r="D14147" t="s">
        <v>4034</v>
      </c>
      <c r="E14147" t="s">
        <v>6751</v>
      </c>
      <c r="F14147" t="s">
        <v>3600</v>
      </c>
      <c r="G14147">
        <v>212104225</v>
      </c>
      <c r="I14147" t="s">
        <v>3700</v>
      </c>
      <c r="J14147" t="s">
        <v>6358</v>
      </c>
      <c r="L14147" t="s">
        <v>9064</v>
      </c>
      <c r="M14147">
        <v>10.3</v>
      </c>
      <c r="N14147">
        <v>15</v>
      </c>
      <c r="O14147">
        <v>10</v>
      </c>
      <c r="P14147">
        <v>10</v>
      </c>
      <c r="Q14147">
        <v>15.7</v>
      </c>
      <c r="R14147">
        <v>9.8000000000000007</v>
      </c>
      <c r="S14147" t="b">
        <v>0</v>
      </c>
      <c r="T14147" t="b">
        <v>0</v>
      </c>
      <c r="U14147" t="b">
        <v>1</v>
      </c>
      <c r="V14147">
        <v>24000</v>
      </c>
      <c r="W14147">
        <v>22000</v>
      </c>
      <c r="X14147">
        <v>2.5</v>
      </c>
      <c r="Y14147">
        <v>23600</v>
      </c>
      <c r="Z14147">
        <v>2.14</v>
      </c>
    </row>
    <row r="14148" spans="1:26">
      <c r="A14148">
        <v>212394306</v>
      </c>
      <c r="B14148" t="s">
        <v>10171</v>
      </c>
      <c r="C14148" t="s">
        <v>3597</v>
      </c>
      <c r="D14148" t="s">
        <v>4034</v>
      </c>
      <c r="E14148" t="s">
        <v>5422</v>
      </c>
      <c r="F14148" t="s">
        <v>3600</v>
      </c>
      <c r="G14148">
        <v>212394306</v>
      </c>
      <c r="I14148" t="s">
        <v>3700</v>
      </c>
      <c r="J14148" t="s">
        <v>10172</v>
      </c>
      <c r="L14148" t="s">
        <v>10173</v>
      </c>
      <c r="M14148">
        <v>10.3</v>
      </c>
      <c r="N14148">
        <v>15</v>
      </c>
      <c r="O14148">
        <v>10</v>
      </c>
      <c r="P14148">
        <v>10</v>
      </c>
      <c r="Q14148">
        <v>15.7</v>
      </c>
      <c r="R14148">
        <v>9.8000000000000007</v>
      </c>
      <c r="S14148" t="b">
        <v>0</v>
      </c>
      <c r="T14148" t="b">
        <v>0</v>
      </c>
      <c r="U14148" t="b">
        <v>1</v>
      </c>
      <c r="V14148">
        <v>24000</v>
      </c>
      <c r="W14148">
        <v>22000</v>
      </c>
      <c r="X14148">
        <v>2.5</v>
      </c>
      <c r="Y14148">
        <v>23600</v>
      </c>
      <c r="Z14148">
        <v>2.14</v>
      </c>
    </row>
    <row r="14149" spans="1:26">
      <c r="A14149">
        <v>212394317</v>
      </c>
      <c r="B14149" t="s">
        <v>10171</v>
      </c>
      <c r="C14149" t="s">
        <v>3597</v>
      </c>
      <c r="D14149" t="s">
        <v>4034</v>
      </c>
      <c r="E14149" t="s">
        <v>5417</v>
      </c>
      <c r="F14149" t="s">
        <v>3600</v>
      </c>
      <c r="G14149">
        <v>212394317</v>
      </c>
      <c r="I14149" t="s">
        <v>3700</v>
      </c>
      <c r="J14149" t="s">
        <v>10172</v>
      </c>
      <c r="L14149" t="s">
        <v>10173</v>
      </c>
      <c r="M14149">
        <v>10.3</v>
      </c>
      <c r="N14149">
        <v>15</v>
      </c>
      <c r="O14149">
        <v>10</v>
      </c>
      <c r="P14149">
        <v>10</v>
      </c>
      <c r="Q14149">
        <v>15.7</v>
      </c>
      <c r="R14149">
        <v>9.8000000000000007</v>
      </c>
      <c r="S14149" t="b">
        <v>0</v>
      </c>
      <c r="T14149" t="b">
        <v>0</v>
      </c>
      <c r="U14149" t="b">
        <v>1</v>
      </c>
      <c r="V14149">
        <v>24000</v>
      </c>
      <c r="W14149">
        <v>22000</v>
      </c>
      <c r="X14149">
        <v>2.5</v>
      </c>
      <c r="Y14149">
        <v>23600</v>
      </c>
      <c r="Z14149">
        <v>2.14</v>
      </c>
    </row>
    <row r="14150" spans="1:26">
      <c r="A14150">
        <v>212394328</v>
      </c>
      <c r="B14150" t="s">
        <v>10171</v>
      </c>
      <c r="C14150" t="s">
        <v>3597</v>
      </c>
      <c r="D14150" t="s">
        <v>4034</v>
      </c>
      <c r="E14150" t="s">
        <v>5423</v>
      </c>
      <c r="F14150" t="s">
        <v>3600</v>
      </c>
      <c r="G14150">
        <v>212394328</v>
      </c>
      <c r="I14150" t="s">
        <v>3700</v>
      </c>
      <c r="J14150" t="s">
        <v>10172</v>
      </c>
      <c r="L14150" t="s">
        <v>10173</v>
      </c>
      <c r="M14150">
        <v>10.3</v>
      </c>
      <c r="N14150">
        <v>15</v>
      </c>
      <c r="O14150">
        <v>10</v>
      </c>
      <c r="P14150">
        <v>10</v>
      </c>
      <c r="Q14150">
        <v>15.7</v>
      </c>
      <c r="R14150">
        <v>9.8000000000000007</v>
      </c>
      <c r="S14150" t="b">
        <v>0</v>
      </c>
      <c r="T14150" t="b">
        <v>0</v>
      </c>
      <c r="U14150" t="b">
        <v>1</v>
      </c>
      <c r="V14150">
        <v>24000</v>
      </c>
      <c r="W14150">
        <v>22000</v>
      </c>
      <c r="X14150">
        <v>2.5</v>
      </c>
      <c r="Y14150">
        <v>23600</v>
      </c>
      <c r="Z14150">
        <v>2.14</v>
      </c>
    </row>
    <row r="14151" spans="1:26">
      <c r="A14151">
        <v>209270314</v>
      </c>
      <c r="B14151" t="s">
        <v>9261</v>
      </c>
      <c r="C14151" t="s">
        <v>3597</v>
      </c>
      <c r="D14151" t="s">
        <v>4034</v>
      </c>
      <c r="E14151" t="s">
        <v>6224</v>
      </c>
      <c r="F14151" t="s">
        <v>3600</v>
      </c>
      <c r="G14151">
        <v>209270314</v>
      </c>
      <c r="I14151" t="s">
        <v>3700</v>
      </c>
      <c r="J14151" t="s">
        <v>6358</v>
      </c>
      <c r="L14151" t="s">
        <v>9064</v>
      </c>
      <c r="M14151">
        <v>10.3</v>
      </c>
      <c r="N14151">
        <v>15</v>
      </c>
      <c r="O14151">
        <v>10</v>
      </c>
      <c r="P14151">
        <v>10</v>
      </c>
      <c r="Q14151">
        <v>15.7</v>
      </c>
      <c r="R14151">
        <v>9.8000000000000007</v>
      </c>
      <c r="S14151" t="b">
        <v>0</v>
      </c>
      <c r="T14151" t="b">
        <v>0</v>
      </c>
      <c r="U14151" t="b">
        <v>1</v>
      </c>
      <c r="V14151">
        <v>24000</v>
      </c>
      <c r="W14151">
        <v>22000</v>
      </c>
      <c r="X14151">
        <v>2.5</v>
      </c>
      <c r="Y14151">
        <v>23600</v>
      </c>
      <c r="Z14151">
        <v>2.14</v>
      </c>
    </row>
    <row r="14152" spans="1:26">
      <c r="A14152">
        <v>209550328</v>
      </c>
      <c r="B14152" t="s">
        <v>10695</v>
      </c>
      <c r="C14152" t="s">
        <v>3597</v>
      </c>
      <c r="D14152" t="s">
        <v>4034</v>
      </c>
      <c r="E14152" t="s">
        <v>5262</v>
      </c>
      <c r="F14152" t="s">
        <v>3600</v>
      </c>
      <c r="G14152">
        <v>209550328</v>
      </c>
      <c r="I14152" t="s">
        <v>3700</v>
      </c>
      <c r="J14152" t="s">
        <v>9474</v>
      </c>
      <c r="L14152" t="s">
        <v>9064</v>
      </c>
      <c r="M14152">
        <v>10.3</v>
      </c>
      <c r="N14152">
        <v>15</v>
      </c>
      <c r="O14152">
        <v>10</v>
      </c>
      <c r="P14152">
        <v>10</v>
      </c>
      <c r="Q14152">
        <v>15.7</v>
      </c>
      <c r="R14152">
        <v>9.8000000000000007</v>
      </c>
      <c r="S14152" t="b">
        <v>0</v>
      </c>
      <c r="T14152" t="b">
        <v>0</v>
      </c>
      <c r="U14152" t="b">
        <v>1</v>
      </c>
      <c r="V14152">
        <v>24000</v>
      </c>
      <c r="W14152">
        <v>22000</v>
      </c>
      <c r="X14152">
        <v>2.5</v>
      </c>
      <c r="Y14152">
        <v>23600</v>
      </c>
      <c r="Z14152">
        <v>2.14</v>
      </c>
    </row>
    <row r="14153" spans="1:26">
      <c r="A14153">
        <v>212331381</v>
      </c>
      <c r="B14153" t="s">
        <v>10695</v>
      </c>
      <c r="C14153" t="s">
        <v>3597</v>
      </c>
      <c r="D14153" t="s">
        <v>4034</v>
      </c>
      <c r="E14153" t="s">
        <v>4871</v>
      </c>
      <c r="F14153" t="s">
        <v>3600</v>
      </c>
      <c r="G14153">
        <v>212331381</v>
      </c>
      <c r="I14153" t="s">
        <v>3700</v>
      </c>
      <c r="J14153" t="s">
        <v>10812</v>
      </c>
      <c r="L14153" t="s">
        <v>9477</v>
      </c>
      <c r="M14153">
        <v>10.3</v>
      </c>
      <c r="N14153">
        <v>15</v>
      </c>
      <c r="O14153">
        <v>10</v>
      </c>
      <c r="P14153">
        <v>10</v>
      </c>
      <c r="Q14153">
        <v>15.7</v>
      </c>
      <c r="R14153">
        <v>9.8000000000000007</v>
      </c>
      <c r="S14153" t="b">
        <v>0</v>
      </c>
      <c r="T14153" t="b">
        <v>0</v>
      </c>
      <c r="U14153" t="b">
        <v>1</v>
      </c>
      <c r="V14153">
        <v>24000</v>
      </c>
      <c r="W14153">
        <v>22000</v>
      </c>
      <c r="X14153">
        <v>2.5</v>
      </c>
      <c r="Y14153">
        <v>23600</v>
      </c>
      <c r="Z14153">
        <v>2.14</v>
      </c>
    </row>
    <row r="14154" spans="1:26">
      <c r="A14154">
        <v>212394350</v>
      </c>
      <c r="B14154" t="s">
        <v>10171</v>
      </c>
      <c r="C14154" t="s">
        <v>3597</v>
      </c>
      <c r="D14154" t="s">
        <v>4034</v>
      </c>
      <c r="E14154" t="s">
        <v>9898</v>
      </c>
      <c r="F14154" t="s">
        <v>3600</v>
      </c>
      <c r="G14154">
        <v>212394350</v>
      </c>
      <c r="I14154" t="s">
        <v>3700</v>
      </c>
      <c r="J14154" t="s">
        <v>10172</v>
      </c>
      <c r="L14154" t="s">
        <v>10173</v>
      </c>
      <c r="M14154">
        <v>10.3</v>
      </c>
      <c r="N14154">
        <v>15</v>
      </c>
      <c r="O14154">
        <v>10</v>
      </c>
      <c r="P14154">
        <v>10</v>
      </c>
      <c r="Q14154">
        <v>15.7</v>
      </c>
      <c r="R14154">
        <v>9.8000000000000007</v>
      </c>
      <c r="S14154" t="b">
        <v>0</v>
      </c>
      <c r="T14154" t="b">
        <v>0</v>
      </c>
      <c r="U14154" t="b">
        <v>1</v>
      </c>
      <c r="V14154">
        <v>24000</v>
      </c>
      <c r="W14154">
        <v>22000</v>
      </c>
      <c r="X14154">
        <v>2.5</v>
      </c>
      <c r="Y14154">
        <v>23600</v>
      </c>
      <c r="Z14154">
        <v>2.14</v>
      </c>
    </row>
    <row r="14155" spans="1:26">
      <c r="A14155">
        <v>212528004</v>
      </c>
      <c r="B14155" t="s">
        <v>10695</v>
      </c>
      <c r="C14155" t="s">
        <v>3597</v>
      </c>
      <c r="D14155" t="s">
        <v>4034</v>
      </c>
      <c r="E14155" t="s">
        <v>10839</v>
      </c>
      <c r="F14155" t="s">
        <v>3600</v>
      </c>
      <c r="G14155">
        <v>212528004</v>
      </c>
      <c r="I14155" t="s">
        <v>3700</v>
      </c>
      <c r="J14155" t="s">
        <v>10861</v>
      </c>
      <c r="L14155" t="s">
        <v>10840</v>
      </c>
      <c r="M14155">
        <v>10.3</v>
      </c>
      <c r="N14155">
        <v>15</v>
      </c>
      <c r="O14155">
        <v>10</v>
      </c>
      <c r="P14155">
        <v>10</v>
      </c>
      <c r="Q14155">
        <v>15.7</v>
      </c>
      <c r="R14155">
        <v>9.8000000000000007</v>
      </c>
      <c r="S14155" t="b">
        <v>0</v>
      </c>
      <c r="T14155" t="b">
        <v>0</v>
      </c>
      <c r="U14155" t="b">
        <v>1</v>
      </c>
      <c r="V14155">
        <v>24000</v>
      </c>
      <c r="W14155">
        <v>22000</v>
      </c>
      <c r="X14155">
        <v>2.5</v>
      </c>
      <c r="Y14155">
        <v>23600</v>
      </c>
      <c r="Z14155">
        <v>2.14</v>
      </c>
    </row>
    <row r="14156" spans="1:26">
      <c r="A14156">
        <v>212394339</v>
      </c>
      <c r="B14156" t="s">
        <v>10171</v>
      </c>
      <c r="C14156" t="s">
        <v>3597</v>
      </c>
      <c r="D14156" t="s">
        <v>4034</v>
      </c>
      <c r="E14156" t="s">
        <v>10835</v>
      </c>
      <c r="F14156" t="s">
        <v>3600</v>
      </c>
      <c r="G14156">
        <v>212394339</v>
      </c>
      <c r="I14156" t="s">
        <v>3700</v>
      </c>
      <c r="J14156" t="s">
        <v>10172</v>
      </c>
      <c r="L14156" t="s">
        <v>10173</v>
      </c>
      <c r="M14156">
        <v>10.3</v>
      </c>
      <c r="N14156">
        <v>15</v>
      </c>
      <c r="O14156">
        <v>10</v>
      </c>
      <c r="P14156">
        <v>10</v>
      </c>
      <c r="Q14156">
        <v>15.7</v>
      </c>
      <c r="R14156">
        <v>9.8000000000000007</v>
      </c>
      <c r="S14156" t="b">
        <v>0</v>
      </c>
      <c r="T14156" t="b">
        <v>0</v>
      </c>
      <c r="U14156" t="b">
        <v>1</v>
      </c>
      <c r="V14156">
        <v>24000</v>
      </c>
      <c r="W14156">
        <v>22000</v>
      </c>
      <c r="X14156">
        <v>2.5</v>
      </c>
      <c r="Y14156">
        <v>23600</v>
      </c>
      <c r="Z14156">
        <v>2.14</v>
      </c>
    </row>
    <row r="14157" spans="1:26">
      <c r="A14157">
        <v>213062294</v>
      </c>
      <c r="B14157" t="s">
        <v>11826</v>
      </c>
      <c r="C14157" t="s">
        <v>3597</v>
      </c>
      <c r="D14157" t="s">
        <v>4034</v>
      </c>
      <c r="E14157" t="s">
        <v>11949</v>
      </c>
      <c r="F14157" t="s">
        <v>3600</v>
      </c>
      <c r="G14157">
        <v>213062294</v>
      </c>
      <c r="I14157" t="s">
        <v>3700</v>
      </c>
      <c r="J14157" t="s">
        <v>11987</v>
      </c>
      <c r="L14157" t="s">
        <v>12003</v>
      </c>
      <c r="M14157">
        <v>10.3</v>
      </c>
      <c r="N14157">
        <v>15</v>
      </c>
      <c r="O14157">
        <v>10</v>
      </c>
      <c r="P14157">
        <v>10</v>
      </c>
      <c r="Q14157">
        <v>15.7</v>
      </c>
      <c r="R14157">
        <v>9.8000000000000007</v>
      </c>
      <c r="S14157" t="b">
        <v>0</v>
      </c>
      <c r="T14157" t="b">
        <v>0</v>
      </c>
      <c r="U14157" t="b">
        <v>1</v>
      </c>
      <c r="V14157">
        <v>24000</v>
      </c>
      <c r="W14157">
        <v>22000</v>
      </c>
      <c r="X14157">
        <v>2.5</v>
      </c>
      <c r="Y14157">
        <v>23600</v>
      </c>
      <c r="Z14157">
        <v>2.14</v>
      </c>
    </row>
    <row r="14158" spans="1:26">
      <c r="A14158">
        <v>212916824</v>
      </c>
      <c r="B14158" t="s">
        <v>11826</v>
      </c>
      <c r="C14158" t="s">
        <v>3597</v>
      </c>
      <c r="D14158" t="s">
        <v>4034</v>
      </c>
      <c r="E14158" t="s">
        <v>10839</v>
      </c>
      <c r="F14158" t="s">
        <v>3600</v>
      </c>
      <c r="G14158">
        <v>212916824</v>
      </c>
      <c r="I14158" t="s">
        <v>3700</v>
      </c>
      <c r="J14158" t="s">
        <v>10861</v>
      </c>
      <c r="L14158" t="s">
        <v>12002</v>
      </c>
      <c r="M14158">
        <v>10.3</v>
      </c>
      <c r="N14158">
        <v>15</v>
      </c>
      <c r="O14158">
        <v>10</v>
      </c>
      <c r="P14158">
        <v>10</v>
      </c>
      <c r="Q14158">
        <v>15.7</v>
      </c>
      <c r="R14158">
        <v>9.8000000000000007</v>
      </c>
      <c r="S14158" t="b">
        <v>0</v>
      </c>
      <c r="T14158" t="b">
        <v>0</v>
      </c>
      <c r="U14158" t="b">
        <v>1</v>
      </c>
      <c r="V14158">
        <v>24000</v>
      </c>
      <c r="W14158">
        <v>22000</v>
      </c>
      <c r="X14158">
        <v>2.5</v>
      </c>
      <c r="Y14158">
        <v>23600</v>
      </c>
      <c r="Z14158">
        <v>2.14</v>
      </c>
    </row>
    <row r="14159" spans="1:26">
      <c r="A14159">
        <v>212925575</v>
      </c>
      <c r="B14159" t="s">
        <v>11826</v>
      </c>
      <c r="C14159" t="s">
        <v>3597</v>
      </c>
      <c r="D14159" t="s">
        <v>4034</v>
      </c>
      <c r="E14159" t="s">
        <v>12004</v>
      </c>
      <c r="F14159" t="s">
        <v>3600</v>
      </c>
      <c r="G14159">
        <v>212925575</v>
      </c>
      <c r="I14159" t="s">
        <v>3700</v>
      </c>
      <c r="J14159" t="s">
        <v>12005</v>
      </c>
      <c r="L14159" t="s">
        <v>12006</v>
      </c>
      <c r="M14159">
        <v>10.3</v>
      </c>
      <c r="N14159">
        <v>15</v>
      </c>
      <c r="O14159">
        <v>10</v>
      </c>
      <c r="P14159">
        <v>10</v>
      </c>
      <c r="Q14159">
        <v>15.7</v>
      </c>
      <c r="R14159">
        <v>9.8000000000000007</v>
      </c>
      <c r="S14159" t="b">
        <v>0</v>
      </c>
      <c r="T14159" t="b">
        <v>0</v>
      </c>
      <c r="U14159" t="b">
        <v>1</v>
      </c>
      <c r="V14159">
        <v>24000</v>
      </c>
      <c r="W14159">
        <v>22000</v>
      </c>
      <c r="X14159">
        <v>2.5</v>
      </c>
      <c r="Y14159">
        <v>23600</v>
      </c>
      <c r="Z14159">
        <v>2.14</v>
      </c>
    </row>
    <row r="14160" spans="1:26">
      <c r="A14160">
        <v>213160459</v>
      </c>
      <c r="B14160" t="s">
        <v>12237</v>
      </c>
      <c r="C14160" t="s">
        <v>3597</v>
      </c>
      <c r="D14160" t="s">
        <v>4034</v>
      </c>
      <c r="E14160" t="s">
        <v>10638</v>
      </c>
      <c r="F14160" t="s">
        <v>3600</v>
      </c>
      <c r="G14160">
        <v>213160459</v>
      </c>
      <c r="I14160" t="s">
        <v>3700</v>
      </c>
      <c r="J14160" t="s">
        <v>12318</v>
      </c>
      <c r="L14160" t="s">
        <v>12319</v>
      </c>
      <c r="M14160">
        <v>10.3</v>
      </c>
      <c r="N14160">
        <v>15</v>
      </c>
      <c r="O14160">
        <v>10</v>
      </c>
      <c r="P14160">
        <v>10</v>
      </c>
      <c r="Q14160">
        <v>15.7</v>
      </c>
      <c r="R14160">
        <v>9.8000000000000007</v>
      </c>
      <c r="S14160" t="b">
        <v>0</v>
      </c>
      <c r="T14160" t="b">
        <v>0</v>
      </c>
      <c r="U14160" t="b">
        <v>1</v>
      </c>
      <c r="V14160">
        <v>24000</v>
      </c>
      <c r="W14160">
        <v>22000</v>
      </c>
      <c r="X14160">
        <v>2.5</v>
      </c>
      <c r="Y14160">
        <v>23600</v>
      </c>
      <c r="Z14160">
        <v>2.14</v>
      </c>
    </row>
    <row r="14161" spans="1:26">
      <c r="A14161">
        <v>213160467</v>
      </c>
      <c r="B14161" t="s">
        <v>12237</v>
      </c>
      <c r="C14161" t="s">
        <v>3597</v>
      </c>
      <c r="D14161" t="s">
        <v>4034</v>
      </c>
      <c r="E14161" t="s">
        <v>5445</v>
      </c>
      <c r="F14161" t="s">
        <v>3600</v>
      </c>
      <c r="G14161">
        <v>213160467</v>
      </c>
      <c r="I14161" t="s">
        <v>3700</v>
      </c>
      <c r="J14161" t="s">
        <v>9427</v>
      </c>
      <c r="L14161" t="s">
        <v>12324</v>
      </c>
      <c r="M14161">
        <v>10.3</v>
      </c>
      <c r="N14161">
        <v>15</v>
      </c>
      <c r="O14161">
        <v>10</v>
      </c>
      <c r="P14161">
        <v>10</v>
      </c>
      <c r="Q14161">
        <v>15.7</v>
      </c>
      <c r="R14161">
        <v>9.8000000000000007</v>
      </c>
      <c r="S14161" t="b">
        <v>0</v>
      </c>
      <c r="T14161" t="b">
        <v>0</v>
      </c>
      <c r="U14161" t="b">
        <v>1</v>
      </c>
      <c r="V14161">
        <v>24000</v>
      </c>
      <c r="W14161">
        <v>22000</v>
      </c>
      <c r="X14161">
        <v>2.5</v>
      </c>
      <c r="Y14161">
        <v>23600</v>
      </c>
      <c r="Z14161">
        <v>2.14</v>
      </c>
    </row>
    <row r="14162" spans="1:26">
      <c r="A14162">
        <v>209550333</v>
      </c>
      <c r="B14162" t="s">
        <v>10695</v>
      </c>
      <c r="C14162" t="s">
        <v>3597</v>
      </c>
      <c r="D14162" t="s">
        <v>4034</v>
      </c>
      <c r="E14162" t="s">
        <v>5262</v>
      </c>
      <c r="F14162" t="s">
        <v>3600</v>
      </c>
      <c r="G14162">
        <v>209550333</v>
      </c>
      <c r="I14162" t="s">
        <v>3700</v>
      </c>
      <c r="J14162" t="s">
        <v>6710</v>
      </c>
      <c r="L14162" t="s">
        <v>9064</v>
      </c>
      <c r="M14162">
        <v>11.6</v>
      </c>
      <c r="N14162">
        <v>15.6</v>
      </c>
      <c r="O14162">
        <v>8.8000000000000007</v>
      </c>
      <c r="P14162">
        <v>11.7</v>
      </c>
      <c r="Q14162">
        <v>16.100000000000001</v>
      </c>
      <c r="R14162">
        <v>9.5</v>
      </c>
      <c r="S14162" t="b">
        <v>0</v>
      </c>
      <c r="T14162" t="b">
        <v>0</v>
      </c>
      <c r="U14162" t="b">
        <v>1</v>
      </c>
      <c r="V14162">
        <v>18000</v>
      </c>
      <c r="W14162">
        <v>14700</v>
      </c>
      <c r="X14162">
        <v>2.6</v>
      </c>
      <c r="Y14162">
        <v>17400</v>
      </c>
      <c r="Z14162">
        <v>2.42</v>
      </c>
    </row>
    <row r="14163" spans="1:26">
      <c r="A14163">
        <v>209270319</v>
      </c>
      <c r="B14163" t="s">
        <v>10695</v>
      </c>
      <c r="C14163" t="s">
        <v>3597</v>
      </c>
      <c r="D14163" t="s">
        <v>4034</v>
      </c>
      <c r="E14163" t="s">
        <v>6224</v>
      </c>
      <c r="F14163" t="s">
        <v>3600</v>
      </c>
      <c r="G14163">
        <v>209270319</v>
      </c>
      <c r="I14163" t="s">
        <v>3700</v>
      </c>
      <c r="J14163" t="s">
        <v>6710</v>
      </c>
      <c r="L14163" t="s">
        <v>9064</v>
      </c>
      <c r="M14163">
        <v>11.6</v>
      </c>
      <c r="N14163">
        <v>15.6</v>
      </c>
      <c r="O14163">
        <v>8.8000000000000007</v>
      </c>
      <c r="P14163">
        <v>11.7</v>
      </c>
      <c r="Q14163">
        <v>16.100000000000001</v>
      </c>
      <c r="R14163">
        <v>9.5</v>
      </c>
      <c r="S14163" t="b">
        <v>0</v>
      </c>
      <c r="T14163" t="b">
        <v>0</v>
      </c>
      <c r="U14163" t="b">
        <v>1</v>
      </c>
      <c r="V14163">
        <v>18000</v>
      </c>
      <c r="W14163">
        <v>14700</v>
      </c>
      <c r="X14163">
        <v>2.6</v>
      </c>
      <c r="Y14163">
        <v>17400</v>
      </c>
      <c r="Z14163">
        <v>2.42</v>
      </c>
    </row>
    <row r="14164" spans="1:26">
      <c r="A14164">
        <v>210568230</v>
      </c>
      <c r="B14164" t="s">
        <v>10695</v>
      </c>
      <c r="C14164" t="s">
        <v>3597</v>
      </c>
      <c r="D14164" t="s">
        <v>4034</v>
      </c>
      <c r="E14164" t="s">
        <v>6383</v>
      </c>
      <c r="F14164" t="s">
        <v>3600</v>
      </c>
      <c r="G14164">
        <v>210568230</v>
      </c>
      <c r="I14164" t="s">
        <v>3700</v>
      </c>
      <c r="J14164" t="s">
        <v>9262</v>
      </c>
      <c r="L14164" t="s">
        <v>10832</v>
      </c>
      <c r="M14164">
        <v>11.6</v>
      </c>
      <c r="N14164">
        <v>15.6</v>
      </c>
      <c r="O14164">
        <v>8.8000000000000007</v>
      </c>
      <c r="P14164">
        <v>11.7</v>
      </c>
      <c r="Q14164">
        <v>16.100000000000001</v>
      </c>
      <c r="R14164">
        <v>9.5</v>
      </c>
      <c r="S14164" t="b">
        <v>0</v>
      </c>
      <c r="T14164" t="b">
        <v>0</v>
      </c>
      <c r="U14164" t="b">
        <v>1</v>
      </c>
      <c r="V14164">
        <v>18000</v>
      </c>
      <c r="W14164">
        <v>14700</v>
      </c>
      <c r="X14164">
        <v>2.6</v>
      </c>
      <c r="Y14164">
        <v>17400</v>
      </c>
      <c r="Z14164">
        <v>2.42</v>
      </c>
    </row>
    <row r="14165" spans="1:26">
      <c r="A14165">
        <v>212394322</v>
      </c>
      <c r="B14165" t="s">
        <v>10695</v>
      </c>
      <c r="C14165" t="s">
        <v>3597</v>
      </c>
      <c r="D14165" t="s">
        <v>4034</v>
      </c>
      <c r="E14165" t="s">
        <v>5417</v>
      </c>
      <c r="F14165" t="s">
        <v>3600</v>
      </c>
      <c r="G14165">
        <v>212394322</v>
      </c>
      <c r="I14165" t="s">
        <v>3700</v>
      </c>
      <c r="J14165" t="s">
        <v>10836</v>
      </c>
      <c r="L14165" t="s">
        <v>10183</v>
      </c>
      <c r="M14165">
        <v>11.6</v>
      </c>
      <c r="N14165">
        <v>15.6</v>
      </c>
      <c r="O14165">
        <v>8.8000000000000007</v>
      </c>
      <c r="P14165">
        <v>11.7</v>
      </c>
      <c r="Q14165">
        <v>16.100000000000001</v>
      </c>
      <c r="R14165">
        <v>9.5</v>
      </c>
      <c r="S14165" t="b">
        <v>0</v>
      </c>
      <c r="T14165" t="b">
        <v>0</v>
      </c>
      <c r="U14165" t="b">
        <v>1</v>
      </c>
      <c r="V14165">
        <v>18000</v>
      </c>
      <c r="W14165">
        <v>14700</v>
      </c>
      <c r="X14165">
        <v>2.6</v>
      </c>
      <c r="Y14165">
        <v>17400</v>
      </c>
      <c r="Z14165">
        <v>2.42</v>
      </c>
    </row>
    <row r="14166" spans="1:26">
      <c r="A14166">
        <v>212394311</v>
      </c>
      <c r="B14166" t="s">
        <v>10695</v>
      </c>
      <c r="C14166" t="s">
        <v>3597</v>
      </c>
      <c r="D14166" t="s">
        <v>4034</v>
      </c>
      <c r="E14166" t="s">
        <v>5422</v>
      </c>
      <c r="F14166" t="s">
        <v>3600</v>
      </c>
      <c r="G14166">
        <v>212394311</v>
      </c>
      <c r="I14166" t="s">
        <v>3700</v>
      </c>
      <c r="J14166" t="s">
        <v>10836</v>
      </c>
      <c r="L14166" t="s">
        <v>10183</v>
      </c>
      <c r="M14166">
        <v>11.6</v>
      </c>
      <c r="N14166">
        <v>15.6</v>
      </c>
      <c r="O14166">
        <v>8.8000000000000007</v>
      </c>
      <c r="P14166">
        <v>11.7</v>
      </c>
      <c r="Q14166">
        <v>16.100000000000001</v>
      </c>
      <c r="R14166">
        <v>9.5</v>
      </c>
      <c r="S14166" t="b">
        <v>0</v>
      </c>
      <c r="T14166" t="b">
        <v>0</v>
      </c>
      <c r="U14166" t="b">
        <v>1</v>
      </c>
      <c r="V14166">
        <v>18000</v>
      </c>
      <c r="W14166">
        <v>14700</v>
      </c>
      <c r="X14166">
        <v>2.6</v>
      </c>
      <c r="Y14166">
        <v>17400</v>
      </c>
      <c r="Z14166">
        <v>2.42</v>
      </c>
    </row>
    <row r="14167" spans="1:26">
      <c r="A14167">
        <v>211644141</v>
      </c>
      <c r="B14167" t="s">
        <v>10695</v>
      </c>
      <c r="C14167" t="s">
        <v>3597</v>
      </c>
      <c r="D14167" t="s">
        <v>4034</v>
      </c>
      <c r="E14167" t="s">
        <v>5262</v>
      </c>
      <c r="F14167" t="s">
        <v>3600</v>
      </c>
      <c r="G14167">
        <v>211644141</v>
      </c>
      <c r="I14167" t="s">
        <v>3700</v>
      </c>
      <c r="J14167" t="s">
        <v>6700</v>
      </c>
      <c r="L14167" t="s">
        <v>9064</v>
      </c>
      <c r="M14167">
        <v>11.6</v>
      </c>
      <c r="N14167">
        <v>15.6</v>
      </c>
      <c r="O14167">
        <v>8.8000000000000007</v>
      </c>
      <c r="P14167">
        <v>11.7</v>
      </c>
      <c r="Q14167">
        <v>16.100000000000001</v>
      </c>
      <c r="R14167">
        <v>9.5</v>
      </c>
      <c r="S14167" t="b">
        <v>0</v>
      </c>
      <c r="T14167" t="b">
        <v>0</v>
      </c>
      <c r="U14167" t="b">
        <v>1</v>
      </c>
      <c r="V14167">
        <v>18000</v>
      </c>
      <c r="W14167">
        <v>14700</v>
      </c>
      <c r="X14167">
        <v>2.6</v>
      </c>
      <c r="Y14167">
        <v>17400</v>
      </c>
      <c r="Z14167">
        <v>2.42</v>
      </c>
    </row>
    <row r="14168" spans="1:26">
      <c r="A14168">
        <v>211911380</v>
      </c>
      <c r="B14168" t="s">
        <v>10695</v>
      </c>
      <c r="C14168" t="s">
        <v>3597</v>
      </c>
      <c r="D14168" t="s">
        <v>4034</v>
      </c>
      <c r="E14168" t="s">
        <v>6751</v>
      </c>
      <c r="F14168" t="s">
        <v>3600</v>
      </c>
      <c r="G14168">
        <v>211911380</v>
      </c>
      <c r="I14168" t="s">
        <v>3700</v>
      </c>
      <c r="J14168" t="s">
        <v>6710</v>
      </c>
      <c r="L14168" t="s">
        <v>9064</v>
      </c>
      <c r="M14168">
        <v>11.6</v>
      </c>
      <c r="N14168">
        <v>15.6</v>
      </c>
      <c r="O14168">
        <v>8.8000000000000007</v>
      </c>
      <c r="P14168">
        <v>11.7</v>
      </c>
      <c r="Q14168">
        <v>16.100000000000001</v>
      </c>
      <c r="R14168">
        <v>9.5</v>
      </c>
      <c r="S14168" t="b">
        <v>0</v>
      </c>
      <c r="T14168" t="b">
        <v>0</v>
      </c>
      <c r="U14168" t="b">
        <v>1</v>
      </c>
      <c r="V14168">
        <v>18000</v>
      </c>
      <c r="W14168">
        <v>14700</v>
      </c>
      <c r="X14168">
        <v>2.6</v>
      </c>
      <c r="Y14168">
        <v>17400</v>
      </c>
      <c r="Z14168">
        <v>2.42</v>
      </c>
    </row>
    <row r="14169" spans="1:26">
      <c r="A14169">
        <v>212361758</v>
      </c>
      <c r="B14169" t="s">
        <v>10695</v>
      </c>
      <c r="C14169" t="s">
        <v>3597</v>
      </c>
      <c r="D14169" t="s">
        <v>4034</v>
      </c>
      <c r="E14169" t="s">
        <v>5260</v>
      </c>
      <c r="F14169" t="s">
        <v>3600</v>
      </c>
      <c r="G14169">
        <v>212361758</v>
      </c>
      <c r="I14169" t="s">
        <v>3700</v>
      </c>
      <c r="J14169" t="s">
        <v>10779</v>
      </c>
      <c r="L14169" t="s">
        <v>10838</v>
      </c>
      <c r="M14169">
        <v>11.6</v>
      </c>
      <c r="N14169">
        <v>15.6</v>
      </c>
      <c r="O14169">
        <v>8.8000000000000007</v>
      </c>
      <c r="P14169">
        <v>11.7</v>
      </c>
      <c r="Q14169">
        <v>16.100000000000001</v>
      </c>
      <c r="R14169">
        <v>9.5</v>
      </c>
      <c r="S14169" t="b">
        <v>0</v>
      </c>
      <c r="T14169" t="b">
        <v>0</v>
      </c>
      <c r="U14169" t="b">
        <v>1</v>
      </c>
      <c r="V14169">
        <v>18000</v>
      </c>
      <c r="W14169">
        <v>14700</v>
      </c>
      <c r="X14169">
        <v>2.6</v>
      </c>
      <c r="Y14169">
        <v>17400</v>
      </c>
      <c r="Z14169">
        <v>2.42</v>
      </c>
    </row>
    <row r="14170" spans="1:26">
      <c r="A14170">
        <v>212940799</v>
      </c>
      <c r="B14170" t="s">
        <v>12237</v>
      </c>
      <c r="C14170" t="s">
        <v>3597</v>
      </c>
      <c r="D14170" t="s">
        <v>4034</v>
      </c>
      <c r="E14170" t="s">
        <v>7124</v>
      </c>
      <c r="F14170" t="s">
        <v>3600</v>
      </c>
      <c r="G14170">
        <v>212940799</v>
      </c>
      <c r="I14170" t="s">
        <v>3700</v>
      </c>
      <c r="J14170" t="s">
        <v>9262</v>
      </c>
      <c r="L14170" t="s">
        <v>10832</v>
      </c>
      <c r="M14170">
        <v>11.6</v>
      </c>
      <c r="N14170">
        <v>15.6</v>
      </c>
      <c r="O14170">
        <v>8.8000000000000007</v>
      </c>
      <c r="P14170">
        <v>11.7</v>
      </c>
      <c r="Q14170">
        <v>16.100000000000001</v>
      </c>
      <c r="R14170">
        <v>9.5</v>
      </c>
      <c r="S14170" t="b">
        <v>0</v>
      </c>
      <c r="T14170" t="b">
        <v>0</v>
      </c>
      <c r="U14170" t="b">
        <v>1</v>
      </c>
      <c r="V14170">
        <v>18000</v>
      </c>
      <c r="W14170">
        <v>14700</v>
      </c>
      <c r="X14170">
        <v>2.6</v>
      </c>
      <c r="Y14170">
        <v>17400</v>
      </c>
      <c r="Z14170">
        <v>2.42</v>
      </c>
    </row>
    <row r="14171" spans="1:26">
      <c r="A14171">
        <v>213081448</v>
      </c>
      <c r="B14171" t="s">
        <v>11826</v>
      </c>
      <c r="C14171" t="s">
        <v>3597</v>
      </c>
      <c r="D14171" t="s">
        <v>4034</v>
      </c>
      <c r="E14171" t="s">
        <v>5257</v>
      </c>
      <c r="F14171" t="s">
        <v>3600</v>
      </c>
      <c r="G14171">
        <v>213081448</v>
      </c>
      <c r="I14171" t="s">
        <v>3700</v>
      </c>
      <c r="J14171" t="s">
        <v>11952</v>
      </c>
      <c r="L14171" t="s">
        <v>10838</v>
      </c>
      <c r="M14171">
        <v>11.6</v>
      </c>
      <c r="N14171">
        <v>15.6</v>
      </c>
      <c r="O14171">
        <v>8.8000000000000007</v>
      </c>
      <c r="P14171">
        <v>11.7</v>
      </c>
      <c r="Q14171">
        <v>16.100000000000001</v>
      </c>
      <c r="R14171">
        <v>9.5</v>
      </c>
      <c r="S14171" t="b">
        <v>0</v>
      </c>
      <c r="T14171" t="b">
        <v>0</v>
      </c>
      <c r="U14171" t="b">
        <v>1</v>
      </c>
      <c r="V14171">
        <v>18000</v>
      </c>
      <c r="W14171">
        <v>14700</v>
      </c>
      <c r="X14171">
        <v>2.6</v>
      </c>
      <c r="Y14171">
        <v>17400</v>
      </c>
      <c r="Z14171">
        <v>2.42</v>
      </c>
    </row>
    <row r="14172" spans="1:26">
      <c r="A14172">
        <v>213160479</v>
      </c>
      <c r="B14172" t="s">
        <v>12237</v>
      </c>
      <c r="C14172" t="s">
        <v>3597</v>
      </c>
      <c r="D14172" t="s">
        <v>4034</v>
      </c>
      <c r="E14172" t="s">
        <v>10857</v>
      </c>
      <c r="F14172" t="s">
        <v>3600</v>
      </c>
      <c r="G14172">
        <v>213160479</v>
      </c>
      <c r="I14172" t="s">
        <v>3700</v>
      </c>
      <c r="J14172" t="s">
        <v>9298</v>
      </c>
      <c r="L14172" t="s">
        <v>12324</v>
      </c>
      <c r="M14172">
        <v>11.6</v>
      </c>
      <c r="N14172">
        <v>15.6</v>
      </c>
      <c r="O14172">
        <v>8.8000000000000007</v>
      </c>
      <c r="P14172">
        <v>11.7</v>
      </c>
      <c r="Q14172">
        <v>16.100000000000001</v>
      </c>
      <c r="R14172">
        <v>9.5</v>
      </c>
      <c r="S14172" t="b">
        <v>0</v>
      </c>
      <c r="T14172" t="b">
        <v>0</v>
      </c>
      <c r="U14172" t="b">
        <v>1</v>
      </c>
      <c r="V14172">
        <v>18000</v>
      </c>
      <c r="W14172">
        <v>14700</v>
      </c>
      <c r="X14172">
        <v>2.6</v>
      </c>
      <c r="Y14172">
        <v>17400</v>
      </c>
      <c r="Z14172">
        <v>2.42</v>
      </c>
    </row>
    <row r="14173" spans="1:26">
      <c r="A14173">
        <v>213160472</v>
      </c>
      <c r="B14173" t="s">
        <v>12237</v>
      </c>
      <c r="C14173" t="s">
        <v>3597</v>
      </c>
      <c r="D14173" t="s">
        <v>4034</v>
      </c>
      <c r="E14173" t="s">
        <v>5445</v>
      </c>
      <c r="F14173" t="s">
        <v>3600</v>
      </c>
      <c r="G14173">
        <v>213160472</v>
      </c>
      <c r="I14173" t="s">
        <v>3700</v>
      </c>
      <c r="J14173" t="s">
        <v>12337</v>
      </c>
      <c r="L14173" t="s">
        <v>12324</v>
      </c>
      <c r="M14173">
        <v>11.6</v>
      </c>
      <c r="N14173">
        <v>15.6</v>
      </c>
      <c r="O14173">
        <v>8.8000000000000007</v>
      </c>
      <c r="P14173">
        <v>11.7</v>
      </c>
      <c r="Q14173">
        <v>16.100000000000001</v>
      </c>
      <c r="R14173">
        <v>9.5</v>
      </c>
      <c r="S14173" t="b">
        <v>0</v>
      </c>
      <c r="T14173" t="b">
        <v>0</v>
      </c>
      <c r="U14173" t="b">
        <v>1</v>
      </c>
      <c r="V14173">
        <v>18000</v>
      </c>
      <c r="W14173">
        <v>14700</v>
      </c>
      <c r="X14173">
        <v>2.6</v>
      </c>
      <c r="Y14173">
        <v>17400</v>
      </c>
      <c r="Z14173">
        <v>2.42</v>
      </c>
    </row>
    <row r="14174" spans="1:26">
      <c r="A14174">
        <v>212925580</v>
      </c>
      <c r="B14174" t="s">
        <v>11826</v>
      </c>
      <c r="C14174" t="s">
        <v>3597</v>
      </c>
      <c r="D14174" t="s">
        <v>4034</v>
      </c>
      <c r="E14174" t="s">
        <v>12004</v>
      </c>
      <c r="F14174" t="s">
        <v>3600</v>
      </c>
      <c r="G14174">
        <v>212925580</v>
      </c>
      <c r="I14174" t="s">
        <v>3700</v>
      </c>
      <c r="J14174" t="s">
        <v>12039</v>
      </c>
      <c r="L14174" t="s">
        <v>12006</v>
      </c>
      <c r="M14174">
        <v>11.6</v>
      </c>
      <c r="N14174">
        <v>15.6</v>
      </c>
      <c r="O14174">
        <v>8.8000000000000007</v>
      </c>
      <c r="P14174">
        <v>11.7</v>
      </c>
      <c r="Q14174">
        <v>16.100000000000001</v>
      </c>
      <c r="R14174">
        <v>9.5</v>
      </c>
      <c r="S14174" t="b">
        <v>0</v>
      </c>
      <c r="T14174" t="b">
        <v>0</v>
      </c>
      <c r="U14174" t="b">
        <v>1</v>
      </c>
      <c r="V14174">
        <v>18000</v>
      </c>
      <c r="W14174">
        <v>14700</v>
      </c>
      <c r="X14174">
        <v>2.6</v>
      </c>
      <c r="Y14174">
        <v>17400</v>
      </c>
      <c r="Z14174">
        <v>2.42</v>
      </c>
    </row>
    <row r="14175" spans="1:26">
      <c r="A14175">
        <v>212916825</v>
      </c>
      <c r="B14175" t="s">
        <v>11826</v>
      </c>
      <c r="C14175" t="s">
        <v>3597</v>
      </c>
      <c r="D14175" t="s">
        <v>4034</v>
      </c>
      <c r="E14175" t="s">
        <v>10839</v>
      </c>
      <c r="F14175" t="s">
        <v>3600</v>
      </c>
      <c r="G14175">
        <v>212916825</v>
      </c>
      <c r="I14175" t="s">
        <v>3700</v>
      </c>
      <c r="J14175" t="s">
        <v>10634</v>
      </c>
      <c r="L14175" t="s">
        <v>12002</v>
      </c>
      <c r="M14175">
        <v>11.6</v>
      </c>
      <c r="N14175">
        <v>15.6</v>
      </c>
      <c r="O14175">
        <v>8.8000000000000007</v>
      </c>
      <c r="P14175">
        <v>11.7</v>
      </c>
      <c r="Q14175">
        <v>16.100000000000001</v>
      </c>
      <c r="R14175">
        <v>9.5</v>
      </c>
      <c r="S14175" t="b">
        <v>0</v>
      </c>
      <c r="T14175" t="b">
        <v>0</v>
      </c>
      <c r="U14175" t="b">
        <v>1</v>
      </c>
      <c r="V14175">
        <v>18000</v>
      </c>
      <c r="W14175">
        <v>14700</v>
      </c>
      <c r="X14175">
        <v>2.6</v>
      </c>
      <c r="Y14175">
        <v>17400</v>
      </c>
      <c r="Z14175">
        <v>2.42</v>
      </c>
    </row>
    <row r="14176" spans="1:26">
      <c r="A14176">
        <v>213062281</v>
      </c>
      <c r="B14176" t="s">
        <v>11826</v>
      </c>
      <c r="C14176" t="s">
        <v>3597</v>
      </c>
      <c r="D14176" t="s">
        <v>4034</v>
      </c>
      <c r="E14176" t="s">
        <v>11949</v>
      </c>
      <c r="F14176" t="s">
        <v>3600</v>
      </c>
      <c r="G14176">
        <v>213062281</v>
      </c>
      <c r="I14176" t="s">
        <v>3700</v>
      </c>
      <c r="J14176" t="s">
        <v>11950</v>
      </c>
      <c r="L14176" t="s">
        <v>12003</v>
      </c>
      <c r="M14176">
        <v>11.6</v>
      </c>
      <c r="N14176">
        <v>15.6</v>
      </c>
      <c r="O14176">
        <v>8.8000000000000007</v>
      </c>
      <c r="P14176">
        <v>11.7</v>
      </c>
      <c r="Q14176">
        <v>16.100000000000001</v>
      </c>
      <c r="R14176">
        <v>9.5</v>
      </c>
      <c r="S14176" t="b">
        <v>0</v>
      </c>
      <c r="T14176" t="b">
        <v>0</v>
      </c>
      <c r="U14176" t="b">
        <v>1</v>
      </c>
      <c r="V14176">
        <v>18000</v>
      </c>
      <c r="W14176">
        <v>14700</v>
      </c>
      <c r="X14176">
        <v>2.6</v>
      </c>
      <c r="Y14176">
        <v>17400</v>
      </c>
      <c r="Z14176">
        <v>2.42</v>
      </c>
    </row>
    <row r="14177" spans="1:26">
      <c r="A14177">
        <v>212394355</v>
      </c>
      <c r="B14177" t="s">
        <v>10695</v>
      </c>
      <c r="C14177" t="s">
        <v>3597</v>
      </c>
      <c r="D14177" t="s">
        <v>4034</v>
      </c>
      <c r="E14177" t="s">
        <v>9898</v>
      </c>
      <c r="F14177" t="s">
        <v>3600</v>
      </c>
      <c r="G14177">
        <v>212394355</v>
      </c>
      <c r="I14177" t="s">
        <v>3700</v>
      </c>
      <c r="J14177" t="s">
        <v>10836</v>
      </c>
      <c r="L14177" t="s">
        <v>10183</v>
      </c>
      <c r="M14177">
        <v>11.6</v>
      </c>
      <c r="N14177">
        <v>15.6</v>
      </c>
      <c r="O14177">
        <v>8.8000000000000007</v>
      </c>
      <c r="P14177">
        <v>11.7</v>
      </c>
      <c r="Q14177">
        <v>16.100000000000001</v>
      </c>
      <c r="R14177">
        <v>9.5</v>
      </c>
      <c r="S14177" t="b">
        <v>0</v>
      </c>
      <c r="T14177" t="b">
        <v>0</v>
      </c>
      <c r="U14177" t="b">
        <v>1</v>
      </c>
      <c r="V14177">
        <v>18000</v>
      </c>
      <c r="W14177">
        <v>14700</v>
      </c>
      <c r="X14177">
        <v>2.6</v>
      </c>
      <c r="Y14177">
        <v>17400</v>
      </c>
      <c r="Z14177">
        <v>2.42</v>
      </c>
    </row>
    <row r="14178" spans="1:26">
      <c r="A14178">
        <v>212546248</v>
      </c>
      <c r="B14178" t="s">
        <v>11826</v>
      </c>
      <c r="C14178" t="s">
        <v>3597</v>
      </c>
      <c r="D14178" t="s">
        <v>4034</v>
      </c>
      <c r="E14178" t="s">
        <v>13084</v>
      </c>
      <c r="F14178" t="s">
        <v>3600</v>
      </c>
      <c r="G14178">
        <v>212546248</v>
      </c>
      <c r="I14178" t="s">
        <v>3700</v>
      </c>
      <c r="J14178" t="s">
        <v>12017</v>
      </c>
      <c r="L14178" t="s">
        <v>12018</v>
      </c>
      <c r="M14178">
        <v>11.6</v>
      </c>
      <c r="N14178">
        <v>15.6</v>
      </c>
      <c r="O14178">
        <v>8.8000000000000007</v>
      </c>
      <c r="P14178">
        <v>11.7</v>
      </c>
      <c r="Q14178">
        <v>16.100000000000001</v>
      </c>
      <c r="R14178">
        <v>9.5</v>
      </c>
      <c r="S14178" t="b">
        <v>0</v>
      </c>
      <c r="T14178" t="b">
        <v>0</v>
      </c>
      <c r="U14178" t="b">
        <v>1</v>
      </c>
      <c r="V14178">
        <v>18000</v>
      </c>
      <c r="W14178">
        <v>14700</v>
      </c>
      <c r="X14178">
        <v>2.6</v>
      </c>
      <c r="Y14178">
        <v>17400</v>
      </c>
      <c r="Z14178">
        <v>2.42</v>
      </c>
    </row>
    <row r="14179" spans="1:26">
      <c r="A14179">
        <v>212394344</v>
      </c>
      <c r="B14179" t="s">
        <v>10695</v>
      </c>
      <c r="C14179" t="s">
        <v>3597</v>
      </c>
      <c r="D14179" t="s">
        <v>4034</v>
      </c>
      <c r="E14179" t="s">
        <v>10835</v>
      </c>
      <c r="F14179" t="s">
        <v>3600</v>
      </c>
      <c r="G14179">
        <v>212394344</v>
      </c>
      <c r="I14179" t="s">
        <v>3700</v>
      </c>
      <c r="J14179" t="s">
        <v>10836</v>
      </c>
      <c r="L14179" t="s">
        <v>10183</v>
      </c>
      <c r="M14179">
        <v>11.6</v>
      </c>
      <c r="N14179">
        <v>15.6</v>
      </c>
      <c r="O14179">
        <v>8.8000000000000007</v>
      </c>
      <c r="P14179">
        <v>11.7</v>
      </c>
      <c r="Q14179">
        <v>16.100000000000001</v>
      </c>
      <c r="R14179">
        <v>9.5</v>
      </c>
      <c r="S14179" t="b">
        <v>0</v>
      </c>
      <c r="T14179" t="b">
        <v>0</v>
      </c>
      <c r="U14179" t="b">
        <v>1</v>
      </c>
      <c r="V14179">
        <v>18000</v>
      </c>
      <c r="W14179">
        <v>14700</v>
      </c>
      <c r="X14179">
        <v>2.6</v>
      </c>
      <c r="Y14179">
        <v>17400</v>
      </c>
      <c r="Z14179">
        <v>2.42</v>
      </c>
    </row>
    <row r="14180" spans="1:26">
      <c r="A14180">
        <v>212394333</v>
      </c>
      <c r="B14180" t="s">
        <v>10695</v>
      </c>
      <c r="C14180" t="s">
        <v>3597</v>
      </c>
      <c r="D14180" t="s">
        <v>4034</v>
      </c>
      <c r="E14180" t="s">
        <v>5423</v>
      </c>
      <c r="F14180" t="s">
        <v>3600</v>
      </c>
      <c r="G14180">
        <v>212394333</v>
      </c>
      <c r="I14180" t="s">
        <v>3700</v>
      </c>
      <c r="J14180" t="s">
        <v>10836</v>
      </c>
      <c r="L14180" t="s">
        <v>10183</v>
      </c>
      <c r="M14180">
        <v>11.6</v>
      </c>
      <c r="N14180">
        <v>15.6</v>
      </c>
      <c r="O14180">
        <v>8.8000000000000007</v>
      </c>
      <c r="P14180">
        <v>11.7</v>
      </c>
      <c r="Q14180">
        <v>16.100000000000001</v>
      </c>
      <c r="R14180">
        <v>9.5</v>
      </c>
      <c r="S14180" t="b">
        <v>0</v>
      </c>
      <c r="T14180" t="b">
        <v>0</v>
      </c>
      <c r="U14180" t="b">
        <v>1</v>
      </c>
      <c r="V14180">
        <v>18000</v>
      </c>
      <c r="W14180">
        <v>14700</v>
      </c>
      <c r="X14180">
        <v>2.6</v>
      </c>
      <c r="Y14180">
        <v>17400</v>
      </c>
      <c r="Z14180">
        <v>2.42</v>
      </c>
    </row>
    <row r="14181" spans="1:26">
      <c r="A14181">
        <v>212386850</v>
      </c>
      <c r="B14181" t="s">
        <v>10695</v>
      </c>
      <c r="C14181" t="s">
        <v>3597</v>
      </c>
      <c r="D14181" t="s">
        <v>4034</v>
      </c>
      <c r="E14181" t="s">
        <v>10638</v>
      </c>
      <c r="F14181" t="s">
        <v>3600</v>
      </c>
      <c r="G14181">
        <v>212386850</v>
      </c>
      <c r="I14181" t="s">
        <v>3700</v>
      </c>
      <c r="J14181" t="s">
        <v>10841</v>
      </c>
      <c r="L14181" t="s">
        <v>10842</v>
      </c>
      <c r="M14181">
        <v>11.6</v>
      </c>
      <c r="N14181">
        <v>15.6</v>
      </c>
      <c r="O14181">
        <v>8.8000000000000007</v>
      </c>
      <c r="P14181">
        <v>11.7</v>
      </c>
      <c r="Q14181">
        <v>16.100000000000001</v>
      </c>
      <c r="R14181">
        <v>9.5</v>
      </c>
      <c r="S14181" t="b">
        <v>0</v>
      </c>
      <c r="T14181" t="b">
        <v>0</v>
      </c>
      <c r="U14181" t="b">
        <v>1</v>
      </c>
      <c r="V14181">
        <v>18000</v>
      </c>
      <c r="W14181">
        <v>14700</v>
      </c>
      <c r="X14181">
        <v>2.6</v>
      </c>
      <c r="Y14181">
        <v>17400</v>
      </c>
      <c r="Z14181">
        <v>2.42</v>
      </c>
    </row>
    <row r="14182" spans="1:26">
      <c r="A14182">
        <v>212365456</v>
      </c>
      <c r="B14182" t="s">
        <v>11562</v>
      </c>
      <c r="C14182" t="s">
        <v>3597</v>
      </c>
      <c r="D14182" t="s">
        <v>4034</v>
      </c>
      <c r="E14182" t="s">
        <v>11386</v>
      </c>
      <c r="F14182" t="s">
        <v>3600</v>
      </c>
      <c r="G14182">
        <v>212365456</v>
      </c>
      <c r="I14182" t="s">
        <v>3700</v>
      </c>
      <c r="J14182" t="s">
        <v>11575</v>
      </c>
      <c r="L14182" t="s">
        <v>11599</v>
      </c>
      <c r="M14182">
        <v>11.6</v>
      </c>
      <c r="N14182">
        <v>15.6</v>
      </c>
      <c r="O14182">
        <v>8.8000000000000007</v>
      </c>
      <c r="P14182">
        <v>11.7</v>
      </c>
      <c r="Q14182">
        <v>16.100000000000001</v>
      </c>
      <c r="R14182">
        <v>9.5</v>
      </c>
      <c r="S14182" t="b">
        <v>0</v>
      </c>
      <c r="T14182" t="b">
        <v>0</v>
      </c>
      <c r="U14182" t="b">
        <v>1</v>
      </c>
      <c r="V14182">
        <v>18000</v>
      </c>
      <c r="W14182">
        <v>14700</v>
      </c>
      <c r="X14182">
        <v>2.6</v>
      </c>
      <c r="Y14182">
        <v>17400</v>
      </c>
      <c r="Z14182">
        <v>2.42</v>
      </c>
    </row>
    <row r="14183" spans="1:26">
      <c r="A14183">
        <v>212367432</v>
      </c>
      <c r="B14183" t="s">
        <v>10695</v>
      </c>
      <c r="C14183" t="s">
        <v>3597</v>
      </c>
      <c r="D14183" t="s">
        <v>4034</v>
      </c>
      <c r="E14183" t="s">
        <v>10839</v>
      </c>
      <c r="F14183" t="s">
        <v>3600</v>
      </c>
      <c r="G14183">
        <v>212367432</v>
      </c>
      <c r="I14183" t="s">
        <v>3700</v>
      </c>
      <c r="J14183" t="s">
        <v>10634</v>
      </c>
      <c r="L14183" t="s">
        <v>10840</v>
      </c>
      <c r="M14183">
        <v>11.6</v>
      </c>
      <c r="N14183">
        <v>15.6</v>
      </c>
      <c r="O14183">
        <v>8.8000000000000007</v>
      </c>
      <c r="P14183">
        <v>11.7</v>
      </c>
      <c r="Q14183">
        <v>16.100000000000001</v>
      </c>
      <c r="R14183">
        <v>9.5</v>
      </c>
      <c r="S14183" t="b">
        <v>0</v>
      </c>
      <c r="T14183" t="b">
        <v>0</v>
      </c>
      <c r="U14183" t="b">
        <v>1</v>
      </c>
      <c r="V14183">
        <v>18000</v>
      </c>
      <c r="W14183">
        <v>14700</v>
      </c>
      <c r="X14183">
        <v>2.6</v>
      </c>
      <c r="Y14183">
        <v>17400</v>
      </c>
      <c r="Z14183">
        <v>2.42</v>
      </c>
    </row>
    <row r="14184" spans="1:26">
      <c r="A14184">
        <v>212331388</v>
      </c>
      <c r="B14184" t="s">
        <v>10695</v>
      </c>
      <c r="C14184" t="s">
        <v>3597</v>
      </c>
      <c r="D14184" t="s">
        <v>4034</v>
      </c>
      <c r="E14184" t="s">
        <v>4871</v>
      </c>
      <c r="F14184" t="s">
        <v>3600</v>
      </c>
      <c r="G14184">
        <v>212331388</v>
      </c>
      <c r="I14184" t="s">
        <v>3700</v>
      </c>
      <c r="J14184" t="s">
        <v>10837</v>
      </c>
      <c r="L14184" t="s">
        <v>9477</v>
      </c>
      <c r="M14184">
        <v>11.6</v>
      </c>
      <c r="N14184">
        <v>15.6</v>
      </c>
      <c r="O14184">
        <v>8.8000000000000007</v>
      </c>
      <c r="P14184">
        <v>11.7</v>
      </c>
      <c r="Q14184">
        <v>16.100000000000001</v>
      </c>
      <c r="R14184">
        <v>9.5</v>
      </c>
      <c r="S14184" t="b">
        <v>0</v>
      </c>
      <c r="T14184" t="b">
        <v>0</v>
      </c>
      <c r="U14184" t="b">
        <v>1</v>
      </c>
      <c r="V14184">
        <v>18000</v>
      </c>
      <c r="W14184">
        <v>14700</v>
      </c>
      <c r="X14184">
        <v>2.6</v>
      </c>
      <c r="Y14184">
        <v>17400</v>
      </c>
      <c r="Z14184">
        <v>2.42</v>
      </c>
    </row>
    <row r="14185" spans="1:26">
      <c r="A14185">
        <v>212101621</v>
      </c>
      <c r="B14185" t="s">
        <v>10695</v>
      </c>
      <c r="C14185" t="s">
        <v>3597</v>
      </c>
      <c r="D14185" t="s">
        <v>4034</v>
      </c>
      <c r="E14185" t="s">
        <v>4035</v>
      </c>
      <c r="F14185" t="s">
        <v>3600</v>
      </c>
      <c r="G14185">
        <v>212101621</v>
      </c>
      <c r="I14185" t="s">
        <v>3700</v>
      </c>
      <c r="J14185" t="s">
        <v>9291</v>
      </c>
      <c r="L14185" t="s">
        <v>10843</v>
      </c>
      <c r="M14185">
        <v>11.6</v>
      </c>
      <c r="N14185">
        <v>15.6</v>
      </c>
      <c r="O14185">
        <v>8.8000000000000007</v>
      </c>
      <c r="P14185">
        <v>11.7</v>
      </c>
      <c r="Q14185">
        <v>16.100000000000001</v>
      </c>
      <c r="R14185">
        <v>9.5</v>
      </c>
      <c r="S14185" t="b">
        <v>0</v>
      </c>
      <c r="T14185" t="b">
        <v>0</v>
      </c>
      <c r="U14185" t="b">
        <v>1</v>
      </c>
      <c r="V14185">
        <v>18000</v>
      </c>
      <c r="W14185">
        <v>14700</v>
      </c>
      <c r="X14185">
        <v>2.6</v>
      </c>
      <c r="Y14185">
        <v>17400</v>
      </c>
      <c r="Z14185">
        <v>2.42</v>
      </c>
    </row>
    <row r="14186" spans="1:26">
      <c r="A14186">
        <v>213160480</v>
      </c>
      <c r="B14186" t="s">
        <v>12237</v>
      </c>
      <c r="C14186" t="s">
        <v>3597</v>
      </c>
      <c r="D14186" t="s">
        <v>4034</v>
      </c>
      <c r="E14186" t="s">
        <v>10857</v>
      </c>
      <c r="F14186" t="s">
        <v>3600</v>
      </c>
      <c r="G14186">
        <v>213160480</v>
      </c>
      <c r="I14186" t="s">
        <v>3700</v>
      </c>
      <c r="J14186" t="s">
        <v>9309</v>
      </c>
      <c r="L14186" t="s">
        <v>12324</v>
      </c>
      <c r="M14186">
        <v>11</v>
      </c>
      <c r="N14186">
        <v>16</v>
      </c>
      <c r="O14186">
        <v>9.5</v>
      </c>
      <c r="P14186">
        <v>10.7</v>
      </c>
      <c r="Q14186">
        <v>16.5</v>
      </c>
      <c r="R14186">
        <v>9.5</v>
      </c>
      <c r="S14186" t="b">
        <v>0</v>
      </c>
      <c r="T14186" t="b">
        <v>0</v>
      </c>
      <c r="U14186" t="b">
        <v>1</v>
      </c>
      <c r="V14186">
        <v>24000</v>
      </c>
      <c r="W14186">
        <v>21000</v>
      </c>
      <c r="X14186">
        <v>2.58</v>
      </c>
      <c r="Y14186">
        <v>23000</v>
      </c>
      <c r="Z14186">
        <v>2.2799999999999998</v>
      </c>
    </row>
    <row r="14187" spans="1:26">
      <c r="A14187">
        <v>213081449</v>
      </c>
      <c r="B14187" t="s">
        <v>11826</v>
      </c>
      <c r="C14187" t="s">
        <v>3597</v>
      </c>
      <c r="D14187" t="s">
        <v>4034</v>
      </c>
      <c r="E14187" t="s">
        <v>5257</v>
      </c>
      <c r="F14187" t="s">
        <v>3600</v>
      </c>
      <c r="G14187">
        <v>213081449</v>
      </c>
      <c r="I14187" t="s">
        <v>3700</v>
      </c>
      <c r="J14187" t="s">
        <v>11954</v>
      </c>
      <c r="L14187" t="s">
        <v>10838</v>
      </c>
      <c r="M14187">
        <v>11</v>
      </c>
      <c r="N14187">
        <v>16</v>
      </c>
      <c r="O14187">
        <v>9.5</v>
      </c>
      <c r="P14187">
        <v>10.7</v>
      </c>
      <c r="Q14187">
        <v>16.5</v>
      </c>
      <c r="R14187">
        <v>9.5</v>
      </c>
      <c r="S14187" t="b">
        <v>0</v>
      </c>
      <c r="T14187" t="b">
        <v>0</v>
      </c>
      <c r="U14187" t="b">
        <v>1</v>
      </c>
      <c r="V14187">
        <v>24000</v>
      </c>
      <c r="W14187">
        <v>21000</v>
      </c>
      <c r="X14187">
        <v>2.58</v>
      </c>
      <c r="Y14187">
        <v>23000</v>
      </c>
      <c r="Z14187">
        <v>2.2799999999999998</v>
      </c>
    </row>
    <row r="14188" spans="1:26">
      <c r="A14188">
        <v>212940798</v>
      </c>
      <c r="B14188" t="s">
        <v>12237</v>
      </c>
      <c r="C14188" t="s">
        <v>3597</v>
      </c>
      <c r="D14188" t="s">
        <v>4034</v>
      </c>
      <c r="E14188" t="s">
        <v>7124</v>
      </c>
      <c r="F14188" t="s">
        <v>3600</v>
      </c>
      <c r="G14188">
        <v>212940798</v>
      </c>
      <c r="I14188" t="s">
        <v>3700</v>
      </c>
      <c r="J14188" t="s">
        <v>10757</v>
      </c>
      <c r="L14188" t="s">
        <v>10832</v>
      </c>
      <c r="M14188">
        <v>11</v>
      </c>
      <c r="N14188">
        <v>16</v>
      </c>
      <c r="O14188">
        <v>9.5</v>
      </c>
      <c r="P14188">
        <v>10.7</v>
      </c>
      <c r="Q14188">
        <v>16.5</v>
      </c>
      <c r="R14188">
        <v>9.5</v>
      </c>
      <c r="S14188" t="b">
        <v>0</v>
      </c>
      <c r="T14188" t="b">
        <v>0</v>
      </c>
      <c r="U14188" t="b">
        <v>1</v>
      </c>
      <c r="V14188">
        <v>24000</v>
      </c>
      <c r="W14188">
        <v>21000</v>
      </c>
      <c r="X14188">
        <v>2.58</v>
      </c>
      <c r="Y14188">
        <v>23000</v>
      </c>
      <c r="Z14188">
        <v>2.2799999999999998</v>
      </c>
    </row>
    <row r="14189" spans="1:26">
      <c r="A14189">
        <v>212361759</v>
      </c>
      <c r="B14189" t="s">
        <v>10695</v>
      </c>
      <c r="C14189" t="s">
        <v>3597</v>
      </c>
      <c r="D14189" t="s">
        <v>4034</v>
      </c>
      <c r="E14189" t="s">
        <v>5260</v>
      </c>
      <c r="F14189" t="s">
        <v>3600</v>
      </c>
      <c r="G14189">
        <v>212361759</v>
      </c>
      <c r="I14189" t="s">
        <v>3700</v>
      </c>
      <c r="J14189" t="s">
        <v>10787</v>
      </c>
      <c r="L14189" t="s">
        <v>10838</v>
      </c>
      <c r="M14189">
        <v>11</v>
      </c>
      <c r="N14189">
        <v>16</v>
      </c>
      <c r="O14189">
        <v>9.5</v>
      </c>
      <c r="P14189">
        <v>10.7</v>
      </c>
      <c r="Q14189">
        <v>16.5</v>
      </c>
      <c r="R14189">
        <v>9.5</v>
      </c>
      <c r="S14189" t="b">
        <v>0</v>
      </c>
      <c r="T14189" t="b">
        <v>0</v>
      </c>
      <c r="U14189" t="b">
        <v>1</v>
      </c>
      <c r="V14189">
        <v>24000</v>
      </c>
      <c r="W14189">
        <v>21000</v>
      </c>
      <c r="X14189">
        <v>2.58</v>
      </c>
      <c r="Y14189">
        <v>23000</v>
      </c>
      <c r="Z14189">
        <v>2.2799999999999998</v>
      </c>
    </row>
    <row r="14190" spans="1:26">
      <c r="A14190">
        <v>211911381</v>
      </c>
      <c r="B14190" t="s">
        <v>10695</v>
      </c>
      <c r="C14190" t="s">
        <v>3597</v>
      </c>
      <c r="D14190" t="s">
        <v>4034</v>
      </c>
      <c r="E14190" t="s">
        <v>6751</v>
      </c>
      <c r="F14190" t="s">
        <v>3600</v>
      </c>
      <c r="G14190">
        <v>211911381</v>
      </c>
      <c r="I14190" t="s">
        <v>3700</v>
      </c>
      <c r="J14190" t="s">
        <v>6709</v>
      </c>
      <c r="L14190" t="s">
        <v>9064</v>
      </c>
      <c r="M14190">
        <v>11</v>
      </c>
      <c r="N14190">
        <v>16</v>
      </c>
      <c r="O14190">
        <v>9.5</v>
      </c>
      <c r="P14190">
        <v>10.7</v>
      </c>
      <c r="Q14190">
        <v>16.5</v>
      </c>
      <c r="R14190">
        <v>9.5</v>
      </c>
      <c r="S14190" t="b">
        <v>0</v>
      </c>
      <c r="T14190" t="b">
        <v>0</v>
      </c>
      <c r="U14190" t="b">
        <v>1</v>
      </c>
      <c r="V14190">
        <v>24000</v>
      </c>
      <c r="W14190">
        <v>21000</v>
      </c>
      <c r="X14190">
        <v>2.58</v>
      </c>
      <c r="Y14190">
        <v>23000</v>
      </c>
      <c r="Z14190">
        <v>2.2799999999999998</v>
      </c>
    </row>
    <row r="14191" spans="1:26">
      <c r="A14191">
        <v>211644139</v>
      </c>
      <c r="B14191" t="s">
        <v>10695</v>
      </c>
      <c r="C14191" t="s">
        <v>3597</v>
      </c>
      <c r="D14191" t="s">
        <v>4034</v>
      </c>
      <c r="E14191" t="s">
        <v>5262</v>
      </c>
      <c r="F14191" t="s">
        <v>3600</v>
      </c>
      <c r="G14191">
        <v>211644139</v>
      </c>
      <c r="I14191" t="s">
        <v>3700</v>
      </c>
      <c r="J14191" t="s">
        <v>6696</v>
      </c>
      <c r="L14191" t="s">
        <v>9064</v>
      </c>
      <c r="M14191">
        <v>11</v>
      </c>
      <c r="N14191">
        <v>16</v>
      </c>
      <c r="O14191">
        <v>9.5</v>
      </c>
      <c r="P14191">
        <v>10.7</v>
      </c>
      <c r="Q14191">
        <v>16.5</v>
      </c>
      <c r="R14191">
        <v>9.5</v>
      </c>
      <c r="S14191" t="b">
        <v>0</v>
      </c>
      <c r="T14191" t="b">
        <v>0</v>
      </c>
      <c r="U14191" t="b">
        <v>1</v>
      </c>
      <c r="V14191">
        <v>24000</v>
      </c>
      <c r="W14191">
        <v>21000</v>
      </c>
      <c r="X14191">
        <v>2.58</v>
      </c>
      <c r="Y14191">
        <v>23000</v>
      </c>
      <c r="Z14191">
        <v>2.2799999999999998</v>
      </c>
    </row>
    <row r="14192" spans="1:26">
      <c r="A14192">
        <v>212394312</v>
      </c>
      <c r="B14192" t="s">
        <v>10695</v>
      </c>
      <c r="C14192" t="s">
        <v>3597</v>
      </c>
      <c r="D14192" t="s">
        <v>4034</v>
      </c>
      <c r="E14192" t="s">
        <v>5422</v>
      </c>
      <c r="F14192" t="s">
        <v>3600</v>
      </c>
      <c r="G14192">
        <v>212394312</v>
      </c>
      <c r="I14192" t="s">
        <v>3700</v>
      </c>
      <c r="J14192" t="s">
        <v>9320</v>
      </c>
      <c r="L14192" t="s">
        <v>10173</v>
      </c>
      <c r="M14192">
        <v>11</v>
      </c>
      <c r="N14192">
        <v>16</v>
      </c>
      <c r="O14192">
        <v>9.5</v>
      </c>
      <c r="P14192">
        <v>10.7</v>
      </c>
      <c r="Q14192">
        <v>16.5</v>
      </c>
      <c r="R14192">
        <v>9.5</v>
      </c>
      <c r="S14192" t="b">
        <v>0</v>
      </c>
      <c r="T14192" t="b">
        <v>0</v>
      </c>
      <c r="U14192" t="b">
        <v>1</v>
      </c>
      <c r="V14192">
        <v>24000</v>
      </c>
      <c r="W14192">
        <v>21000</v>
      </c>
      <c r="X14192">
        <v>2.58</v>
      </c>
      <c r="Y14192">
        <v>23000</v>
      </c>
      <c r="Z14192">
        <v>2.2799999999999998</v>
      </c>
    </row>
    <row r="14193" spans="1:26">
      <c r="A14193">
        <v>212394323</v>
      </c>
      <c r="B14193" t="s">
        <v>10695</v>
      </c>
      <c r="C14193" t="s">
        <v>3597</v>
      </c>
      <c r="D14193" t="s">
        <v>4034</v>
      </c>
      <c r="E14193" t="s">
        <v>5417</v>
      </c>
      <c r="F14193" t="s">
        <v>3600</v>
      </c>
      <c r="G14193">
        <v>212394323</v>
      </c>
      <c r="I14193" t="s">
        <v>3700</v>
      </c>
      <c r="J14193" t="s">
        <v>9320</v>
      </c>
      <c r="L14193" t="s">
        <v>10173</v>
      </c>
      <c r="M14193">
        <v>11</v>
      </c>
      <c r="N14193">
        <v>16</v>
      </c>
      <c r="O14193">
        <v>9.5</v>
      </c>
      <c r="P14193">
        <v>10.7</v>
      </c>
      <c r="Q14193">
        <v>16.5</v>
      </c>
      <c r="R14193">
        <v>9.5</v>
      </c>
      <c r="S14193" t="b">
        <v>0</v>
      </c>
      <c r="T14193" t="b">
        <v>0</v>
      </c>
      <c r="U14193" t="b">
        <v>1</v>
      </c>
      <c r="V14193">
        <v>24000</v>
      </c>
      <c r="W14193">
        <v>21000</v>
      </c>
      <c r="X14193">
        <v>2.58</v>
      </c>
      <c r="Y14193">
        <v>23000</v>
      </c>
      <c r="Z14193">
        <v>2.2799999999999998</v>
      </c>
    </row>
    <row r="14194" spans="1:26">
      <c r="A14194">
        <v>212631694</v>
      </c>
      <c r="B14194" t="s">
        <v>11826</v>
      </c>
      <c r="C14194" t="s">
        <v>3597</v>
      </c>
      <c r="D14194" t="s">
        <v>4034</v>
      </c>
      <c r="E14194" t="s">
        <v>5235</v>
      </c>
      <c r="F14194" t="s">
        <v>3600</v>
      </c>
      <c r="G14194">
        <v>212631694</v>
      </c>
      <c r="I14194" t="s">
        <v>3700</v>
      </c>
      <c r="J14194" t="s">
        <v>6715</v>
      </c>
      <c r="L14194" t="s">
        <v>10832</v>
      </c>
      <c r="M14194">
        <v>11</v>
      </c>
      <c r="N14194">
        <v>16</v>
      </c>
      <c r="O14194">
        <v>9.5</v>
      </c>
      <c r="P14194">
        <v>10.7</v>
      </c>
      <c r="Q14194">
        <v>16.5</v>
      </c>
      <c r="R14194">
        <v>9.5</v>
      </c>
      <c r="S14194" t="b">
        <v>0</v>
      </c>
      <c r="T14194" t="b">
        <v>0</v>
      </c>
      <c r="U14194" t="b">
        <v>1</v>
      </c>
      <c r="V14194">
        <v>24000</v>
      </c>
      <c r="W14194">
        <v>21000</v>
      </c>
      <c r="X14194">
        <v>2.58</v>
      </c>
      <c r="Y14194">
        <v>23000</v>
      </c>
      <c r="Z14194">
        <v>2.2799999999999998</v>
      </c>
    </row>
    <row r="14195" spans="1:26">
      <c r="A14195">
        <v>210568229</v>
      </c>
      <c r="B14195" t="s">
        <v>10695</v>
      </c>
      <c r="C14195" t="s">
        <v>3597</v>
      </c>
      <c r="D14195" t="s">
        <v>4034</v>
      </c>
      <c r="E14195" t="s">
        <v>6383</v>
      </c>
      <c r="F14195" t="s">
        <v>3600</v>
      </c>
      <c r="G14195">
        <v>210568229</v>
      </c>
      <c r="I14195" t="s">
        <v>3700</v>
      </c>
      <c r="J14195" t="s">
        <v>10757</v>
      </c>
      <c r="L14195" t="s">
        <v>10832</v>
      </c>
      <c r="M14195">
        <v>11</v>
      </c>
      <c r="N14195">
        <v>16</v>
      </c>
      <c r="O14195">
        <v>9.5</v>
      </c>
      <c r="P14195">
        <v>10.7</v>
      </c>
      <c r="Q14195">
        <v>16.5</v>
      </c>
      <c r="R14195">
        <v>9.5</v>
      </c>
      <c r="S14195" t="b">
        <v>0</v>
      </c>
      <c r="T14195" t="b">
        <v>0</v>
      </c>
      <c r="U14195" t="b">
        <v>1</v>
      </c>
      <c r="V14195">
        <v>24000</v>
      </c>
      <c r="W14195">
        <v>21000</v>
      </c>
      <c r="X14195">
        <v>2.58</v>
      </c>
      <c r="Y14195">
        <v>23000</v>
      </c>
      <c r="Z14195">
        <v>2.2799999999999998</v>
      </c>
    </row>
    <row r="14196" spans="1:26">
      <c r="A14196">
        <v>209270320</v>
      </c>
      <c r="B14196" t="s">
        <v>10695</v>
      </c>
      <c r="C14196" t="s">
        <v>3597</v>
      </c>
      <c r="D14196" t="s">
        <v>4034</v>
      </c>
      <c r="E14196" t="s">
        <v>6224</v>
      </c>
      <c r="F14196" t="s">
        <v>3600</v>
      </c>
      <c r="G14196">
        <v>209270320</v>
      </c>
      <c r="I14196" t="s">
        <v>3700</v>
      </c>
      <c r="J14196" t="s">
        <v>6709</v>
      </c>
      <c r="L14196" t="s">
        <v>9064</v>
      </c>
      <c r="M14196">
        <v>11</v>
      </c>
      <c r="N14196">
        <v>16</v>
      </c>
      <c r="O14196">
        <v>9.5</v>
      </c>
      <c r="P14196">
        <v>10.7</v>
      </c>
      <c r="Q14196">
        <v>16.5</v>
      </c>
      <c r="R14196">
        <v>9.5</v>
      </c>
      <c r="S14196" t="b">
        <v>0</v>
      </c>
      <c r="T14196" t="b">
        <v>0</v>
      </c>
      <c r="U14196" t="b">
        <v>1</v>
      </c>
      <c r="V14196">
        <v>24000</v>
      </c>
      <c r="W14196">
        <v>21000</v>
      </c>
      <c r="X14196">
        <v>2.58</v>
      </c>
      <c r="Y14196">
        <v>23000</v>
      </c>
      <c r="Z14196">
        <v>2.2799999999999998</v>
      </c>
    </row>
    <row r="14197" spans="1:26">
      <c r="A14197">
        <v>209550334</v>
      </c>
      <c r="B14197" t="s">
        <v>10695</v>
      </c>
      <c r="C14197" t="s">
        <v>3597</v>
      </c>
      <c r="D14197" t="s">
        <v>4034</v>
      </c>
      <c r="E14197" t="s">
        <v>5262</v>
      </c>
      <c r="F14197" t="s">
        <v>3600</v>
      </c>
      <c r="G14197">
        <v>209550334</v>
      </c>
      <c r="I14197" t="s">
        <v>3700</v>
      </c>
      <c r="J14197" t="s">
        <v>6709</v>
      </c>
      <c r="L14197" t="s">
        <v>9064</v>
      </c>
      <c r="M14197">
        <v>11</v>
      </c>
      <c r="N14197">
        <v>16</v>
      </c>
      <c r="O14197">
        <v>9.5</v>
      </c>
      <c r="P14197">
        <v>10.7</v>
      </c>
      <c r="Q14197">
        <v>16.5</v>
      </c>
      <c r="R14197">
        <v>9.5</v>
      </c>
      <c r="S14197" t="b">
        <v>0</v>
      </c>
      <c r="T14197" t="b">
        <v>0</v>
      </c>
      <c r="U14197" t="b">
        <v>1</v>
      </c>
      <c r="V14197">
        <v>24000</v>
      </c>
      <c r="W14197">
        <v>21000</v>
      </c>
      <c r="X14197">
        <v>2.58</v>
      </c>
      <c r="Y14197">
        <v>23000</v>
      </c>
      <c r="Z14197">
        <v>2.2799999999999998</v>
      </c>
    </row>
    <row r="14198" spans="1:26">
      <c r="A14198">
        <v>212331389</v>
      </c>
      <c r="B14198" t="s">
        <v>10695</v>
      </c>
      <c r="C14198" t="s">
        <v>3597</v>
      </c>
      <c r="D14198" t="s">
        <v>4034</v>
      </c>
      <c r="E14198" t="s">
        <v>4871</v>
      </c>
      <c r="F14198" t="s">
        <v>3600</v>
      </c>
      <c r="G14198">
        <v>212331389</v>
      </c>
      <c r="I14198" t="s">
        <v>3700</v>
      </c>
      <c r="J14198" t="s">
        <v>10844</v>
      </c>
      <c r="L14198" t="s">
        <v>9477</v>
      </c>
      <c r="M14198">
        <v>11</v>
      </c>
      <c r="N14198">
        <v>16</v>
      </c>
      <c r="O14198">
        <v>9.5</v>
      </c>
      <c r="P14198">
        <v>10.7</v>
      </c>
      <c r="Q14198">
        <v>16.5</v>
      </c>
      <c r="R14198">
        <v>9.5</v>
      </c>
      <c r="S14198" t="b">
        <v>0</v>
      </c>
      <c r="T14198" t="b">
        <v>0</v>
      </c>
      <c r="U14198" t="b">
        <v>1</v>
      </c>
      <c r="V14198">
        <v>24000</v>
      </c>
      <c r="W14198">
        <v>21000</v>
      </c>
      <c r="X14198">
        <v>2.58</v>
      </c>
      <c r="Y14198">
        <v>23000</v>
      </c>
      <c r="Z14198">
        <v>2.2799999999999998</v>
      </c>
    </row>
    <row r="14199" spans="1:26">
      <c r="A14199">
        <v>212101619</v>
      </c>
      <c r="B14199" t="s">
        <v>10695</v>
      </c>
      <c r="C14199" t="s">
        <v>3597</v>
      </c>
      <c r="D14199" t="s">
        <v>4034</v>
      </c>
      <c r="E14199" t="s">
        <v>4035</v>
      </c>
      <c r="F14199" t="s">
        <v>3600</v>
      </c>
      <c r="G14199">
        <v>212101619</v>
      </c>
      <c r="I14199" t="s">
        <v>3700</v>
      </c>
      <c r="J14199" t="s">
        <v>9322</v>
      </c>
      <c r="L14199" t="s">
        <v>10843</v>
      </c>
      <c r="M14199">
        <v>11</v>
      </c>
      <c r="N14199">
        <v>16</v>
      </c>
      <c r="O14199">
        <v>9.5</v>
      </c>
      <c r="P14199">
        <v>10.7</v>
      </c>
      <c r="Q14199">
        <v>16.5</v>
      </c>
      <c r="R14199">
        <v>9.5</v>
      </c>
      <c r="S14199" t="b">
        <v>0</v>
      </c>
      <c r="T14199" t="b">
        <v>0</v>
      </c>
      <c r="U14199" t="b">
        <v>1</v>
      </c>
      <c r="V14199">
        <v>24000</v>
      </c>
      <c r="W14199">
        <v>21000</v>
      </c>
      <c r="X14199">
        <v>2.58</v>
      </c>
      <c r="Y14199">
        <v>23000</v>
      </c>
      <c r="Z14199">
        <v>2.2799999999999998</v>
      </c>
    </row>
    <row r="14200" spans="1:26">
      <c r="A14200">
        <v>212367433</v>
      </c>
      <c r="B14200" t="s">
        <v>10695</v>
      </c>
      <c r="C14200" t="s">
        <v>3597</v>
      </c>
      <c r="D14200" t="s">
        <v>4034</v>
      </c>
      <c r="E14200" t="s">
        <v>10839</v>
      </c>
      <c r="F14200" t="s">
        <v>3600</v>
      </c>
      <c r="G14200">
        <v>212367433</v>
      </c>
      <c r="I14200" t="s">
        <v>3700</v>
      </c>
      <c r="J14200" t="s">
        <v>10636</v>
      </c>
      <c r="L14200" t="s">
        <v>10840</v>
      </c>
      <c r="M14200">
        <v>11</v>
      </c>
      <c r="N14200">
        <v>16</v>
      </c>
      <c r="O14200">
        <v>9.5</v>
      </c>
      <c r="P14200">
        <v>10.7</v>
      </c>
      <c r="Q14200">
        <v>16.5</v>
      </c>
      <c r="R14200">
        <v>9.5</v>
      </c>
      <c r="S14200" t="b">
        <v>0</v>
      </c>
      <c r="T14200" t="b">
        <v>0</v>
      </c>
      <c r="U14200" t="b">
        <v>1</v>
      </c>
      <c r="V14200">
        <v>24000</v>
      </c>
      <c r="W14200">
        <v>21000</v>
      </c>
      <c r="X14200">
        <v>2.58</v>
      </c>
      <c r="Y14200">
        <v>23000</v>
      </c>
      <c r="Z14200">
        <v>2.2799999999999998</v>
      </c>
    </row>
    <row r="14201" spans="1:26">
      <c r="A14201">
        <v>212365457</v>
      </c>
      <c r="B14201" t="s">
        <v>11562</v>
      </c>
      <c r="C14201" t="s">
        <v>3597</v>
      </c>
      <c r="D14201" t="s">
        <v>4034</v>
      </c>
      <c r="E14201" t="s">
        <v>11386</v>
      </c>
      <c r="F14201" t="s">
        <v>3600</v>
      </c>
      <c r="G14201">
        <v>212365457</v>
      </c>
      <c r="I14201" t="s">
        <v>3700</v>
      </c>
      <c r="J14201" t="s">
        <v>11577</v>
      </c>
      <c r="L14201" t="s">
        <v>11599</v>
      </c>
      <c r="M14201">
        <v>11</v>
      </c>
      <c r="N14201">
        <v>16</v>
      </c>
      <c r="O14201">
        <v>9.5</v>
      </c>
      <c r="P14201">
        <v>10.7</v>
      </c>
      <c r="Q14201">
        <v>16.5</v>
      </c>
      <c r="R14201">
        <v>9.5</v>
      </c>
      <c r="S14201" t="b">
        <v>0</v>
      </c>
      <c r="T14201" t="b">
        <v>0</v>
      </c>
      <c r="U14201" t="b">
        <v>1</v>
      </c>
      <c r="V14201">
        <v>24000</v>
      </c>
      <c r="W14201">
        <v>21000</v>
      </c>
      <c r="X14201">
        <v>2.58</v>
      </c>
      <c r="Y14201">
        <v>23000</v>
      </c>
      <c r="Z14201">
        <v>2.2799999999999998</v>
      </c>
    </row>
    <row r="14202" spans="1:26">
      <c r="A14202">
        <v>212386846</v>
      </c>
      <c r="B14202" t="s">
        <v>10695</v>
      </c>
      <c r="C14202" t="s">
        <v>3597</v>
      </c>
      <c r="D14202" t="s">
        <v>4034</v>
      </c>
      <c r="E14202" t="s">
        <v>10638</v>
      </c>
      <c r="F14202" t="s">
        <v>3600</v>
      </c>
      <c r="G14202">
        <v>212386846</v>
      </c>
      <c r="I14202" t="s">
        <v>3700</v>
      </c>
      <c r="J14202" t="s">
        <v>10639</v>
      </c>
      <c r="L14202" t="s">
        <v>10842</v>
      </c>
      <c r="M14202">
        <v>11</v>
      </c>
      <c r="N14202">
        <v>16</v>
      </c>
      <c r="O14202">
        <v>9.5</v>
      </c>
      <c r="P14202">
        <v>10.7</v>
      </c>
      <c r="Q14202">
        <v>16.5</v>
      </c>
      <c r="R14202">
        <v>9.5</v>
      </c>
      <c r="S14202" t="b">
        <v>0</v>
      </c>
      <c r="T14202" t="b">
        <v>0</v>
      </c>
      <c r="U14202" t="b">
        <v>1</v>
      </c>
      <c r="V14202">
        <v>24000</v>
      </c>
      <c r="W14202">
        <v>21000</v>
      </c>
      <c r="X14202">
        <v>2.58</v>
      </c>
      <c r="Y14202">
        <v>23000</v>
      </c>
      <c r="Z14202">
        <v>2.2799999999999998</v>
      </c>
    </row>
    <row r="14203" spans="1:26">
      <c r="A14203">
        <v>212394334</v>
      </c>
      <c r="B14203" t="s">
        <v>10695</v>
      </c>
      <c r="C14203" t="s">
        <v>3597</v>
      </c>
      <c r="D14203" t="s">
        <v>4034</v>
      </c>
      <c r="E14203" t="s">
        <v>5423</v>
      </c>
      <c r="F14203" t="s">
        <v>3600</v>
      </c>
      <c r="G14203">
        <v>212394334</v>
      </c>
      <c r="I14203" t="s">
        <v>3700</v>
      </c>
      <c r="J14203" t="s">
        <v>9320</v>
      </c>
      <c r="L14203" t="s">
        <v>10173</v>
      </c>
      <c r="M14203">
        <v>11</v>
      </c>
      <c r="N14203">
        <v>16</v>
      </c>
      <c r="O14203">
        <v>9.5</v>
      </c>
      <c r="P14203">
        <v>10.7</v>
      </c>
      <c r="Q14203">
        <v>16.5</v>
      </c>
      <c r="R14203">
        <v>9.5</v>
      </c>
      <c r="S14203" t="b">
        <v>0</v>
      </c>
      <c r="T14203" t="b">
        <v>0</v>
      </c>
      <c r="U14203" t="b">
        <v>1</v>
      </c>
      <c r="V14203">
        <v>24000</v>
      </c>
      <c r="W14203">
        <v>21000</v>
      </c>
      <c r="X14203">
        <v>2.58</v>
      </c>
      <c r="Y14203">
        <v>23000</v>
      </c>
      <c r="Z14203">
        <v>2.2799999999999998</v>
      </c>
    </row>
    <row r="14204" spans="1:26">
      <c r="A14204">
        <v>212394345</v>
      </c>
      <c r="B14204" t="s">
        <v>10695</v>
      </c>
      <c r="C14204" t="s">
        <v>3597</v>
      </c>
      <c r="D14204" t="s">
        <v>4034</v>
      </c>
      <c r="E14204" t="s">
        <v>10835</v>
      </c>
      <c r="F14204" t="s">
        <v>3600</v>
      </c>
      <c r="G14204">
        <v>212394345</v>
      </c>
      <c r="I14204" t="s">
        <v>3700</v>
      </c>
      <c r="J14204" t="s">
        <v>9320</v>
      </c>
      <c r="L14204" t="s">
        <v>10173</v>
      </c>
      <c r="M14204">
        <v>11</v>
      </c>
      <c r="N14204">
        <v>16</v>
      </c>
      <c r="O14204">
        <v>9.5</v>
      </c>
      <c r="P14204">
        <v>10.7</v>
      </c>
      <c r="Q14204">
        <v>16.5</v>
      </c>
      <c r="R14204">
        <v>9.5</v>
      </c>
      <c r="S14204" t="b">
        <v>0</v>
      </c>
      <c r="T14204" t="b">
        <v>0</v>
      </c>
      <c r="U14204" t="b">
        <v>1</v>
      </c>
      <c r="V14204">
        <v>24000</v>
      </c>
      <c r="W14204">
        <v>21000</v>
      </c>
      <c r="X14204">
        <v>2.58</v>
      </c>
      <c r="Y14204">
        <v>23000</v>
      </c>
      <c r="Z14204">
        <v>2.2799999999999998</v>
      </c>
    </row>
    <row r="14205" spans="1:26">
      <c r="A14205">
        <v>212546249</v>
      </c>
      <c r="B14205" t="s">
        <v>11826</v>
      </c>
      <c r="C14205" t="s">
        <v>3597</v>
      </c>
      <c r="D14205" t="s">
        <v>4034</v>
      </c>
      <c r="E14205" t="s">
        <v>13084</v>
      </c>
      <c r="F14205" t="s">
        <v>3600</v>
      </c>
      <c r="G14205">
        <v>212546249</v>
      </c>
      <c r="I14205" t="s">
        <v>3700</v>
      </c>
      <c r="J14205" t="s">
        <v>12019</v>
      </c>
      <c r="L14205" t="s">
        <v>12018</v>
      </c>
      <c r="M14205">
        <v>11</v>
      </c>
      <c r="N14205">
        <v>16</v>
      </c>
      <c r="O14205">
        <v>9.5</v>
      </c>
      <c r="P14205">
        <v>10.7</v>
      </c>
      <c r="Q14205">
        <v>16.5</v>
      </c>
      <c r="R14205">
        <v>9.5</v>
      </c>
      <c r="S14205" t="b">
        <v>0</v>
      </c>
      <c r="T14205" t="b">
        <v>0</v>
      </c>
      <c r="U14205" t="b">
        <v>1</v>
      </c>
      <c r="V14205">
        <v>24000</v>
      </c>
      <c r="W14205">
        <v>21000</v>
      </c>
      <c r="X14205">
        <v>2.58</v>
      </c>
      <c r="Y14205">
        <v>23000</v>
      </c>
      <c r="Z14205">
        <v>2.2799999999999998</v>
      </c>
    </row>
    <row r="14206" spans="1:26">
      <c r="A14206">
        <v>212394356</v>
      </c>
      <c r="B14206" t="s">
        <v>10695</v>
      </c>
      <c r="C14206" t="s">
        <v>3597</v>
      </c>
      <c r="D14206" t="s">
        <v>4034</v>
      </c>
      <c r="E14206" t="s">
        <v>9898</v>
      </c>
      <c r="F14206" t="s">
        <v>3600</v>
      </c>
      <c r="G14206">
        <v>212394356</v>
      </c>
      <c r="I14206" t="s">
        <v>3700</v>
      </c>
      <c r="J14206" t="s">
        <v>9320</v>
      </c>
      <c r="L14206" t="s">
        <v>10173</v>
      </c>
      <c r="M14206">
        <v>11</v>
      </c>
      <c r="N14206">
        <v>16</v>
      </c>
      <c r="O14206">
        <v>9.5</v>
      </c>
      <c r="P14206">
        <v>10.7</v>
      </c>
      <c r="Q14206">
        <v>16.5</v>
      </c>
      <c r="R14206">
        <v>9.5</v>
      </c>
      <c r="S14206" t="b">
        <v>0</v>
      </c>
      <c r="T14206" t="b">
        <v>0</v>
      </c>
      <c r="U14206" t="b">
        <v>1</v>
      </c>
      <c r="V14206">
        <v>24000</v>
      </c>
      <c r="W14206">
        <v>21000</v>
      </c>
      <c r="X14206">
        <v>2.58</v>
      </c>
      <c r="Y14206">
        <v>23000</v>
      </c>
      <c r="Z14206">
        <v>2.2799999999999998</v>
      </c>
    </row>
    <row r="14207" spans="1:26">
      <c r="A14207">
        <v>213062282</v>
      </c>
      <c r="B14207" t="s">
        <v>11826</v>
      </c>
      <c r="C14207" t="s">
        <v>3597</v>
      </c>
      <c r="D14207" t="s">
        <v>4034</v>
      </c>
      <c r="E14207" t="s">
        <v>11949</v>
      </c>
      <c r="F14207" t="s">
        <v>3600</v>
      </c>
      <c r="G14207">
        <v>213062282</v>
      </c>
      <c r="I14207" t="s">
        <v>3700</v>
      </c>
      <c r="J14207" t="s">
        <v>11956</v>
      </c>
      <c r="L14207" t="s">
        <v>12003</v>
      </c>
      <c r="M14207">
        <v>11</v>
      </c>
      <c r="N14207">
        <v>16</v>
      </c>
      <c r="O14207">
        <v>9.5</v>
      </c>
      <c r="P14207">
        <v>10.7</v>
      </c>
      <c r="Q14207">
        <v>16.5</v>
      </c>
      <c r="R14207">
        <v>9.5</v>
      </c>
      <c r="S14207" t="b">
        <v>0</v>
      </c>
      <c r="T14207" t="b">
        <v>0</v>
      </c>
      <c r="U14207" t="b">
        <v>1</v>
      </c>
      <c r="V14207">
        <v>24000</v>
      </c>
      <c r="W14207">
        <v>21000</v>
      </c>
      <c r="X14207">
        <v>2.58</v>
      </c>
      <c r="Y14207">
        <v>23000</v>
      </c>
      <c r="Z14207">
        <v>2.2799999999999998</v>
      </c>
    </row>
    <row r="14208" spans="1:26">
      <c r="A14208">
        <v>212916826</v>
      </c>
      <c r="B14208" t="s">
        <v>11826</v>
      </c>
      <c r="C14208" t="s">
        <v>3597</v>
      </c>
      <c r="D14208" t="s">
        <v>4034</v>
      </c>
      <c r="E14208" t="s">
        <v>10839</v>
      </c>
      <c r="F14208" t="s">
        <v>3600</v>
      </c>
      <c r="G14208">
        <v>212916826</v>
      </c>
      <c r="I14208" t="s">
        <v>3700</v>
      </c>
      <c r="J14208" t="s">
        <v>10636</v>
      </c>
      <c r="L14208" t="s">
        <v>12002</v>
      </c>
      <c r="M14208">
        <v>11</v>
      </c>
      <c r="N14208">
        <v>16</v>
      </c>
      <c r="O14208">
        <v>9.5</v>
      </c>
      <c r="P14208">
        <v>10.7</v>
      </c>
      <c r="Q14208">
        <v>16.5</v>
      </c>
      <c r="R14208">
        <v>9.5</v>
      </c>
      <c r="S14208" t="b">
        <v>0</v>
      </c>
      <c r="T14208" t="b">
        <v>0</v>
      </c>
      <c r="U14208" t="b">
        <v>1</v>
      </c>
      <c r="V14208">
        <v>24000</v>
      </c>
      <c r="W14208">
        <v>21000</v>
      </c>
      <c r="X14208">
        <v>2.58</v>
      </c>
      <c r="Y14208">
        <v>23000</v>
      </c>
      <c r="Z14208">
        <v>2.2799999999999998</v>
      </c>
    </row>
    <row r="14209" spans="1:26">
      <c r="A14209">
        <v>212925581</v>
      </c>
      <c r="B14209" t="s">
        <v>11826</v>
      </c>
      <c r="C14209" t="s">
        <v>3597</v>
      </c>
      <c r="D14209" t="s">
        <v>4034</v>
      </c>
      <c r="E14209" t="s">
        <v>12004</v>
      </c>
      <c r="F14209" t="s">
        <v>3600</v>
      </c>
      <c r="G14209">
        <v>212925581</v>
      </c>
      <c r="I14209" t="s">
        <v>3700</v>
      </c>
      <c r="J14209" t="s">
        <v>12041</v>
      </c>
      <c r="L14209" t="s">
        <v>12006</v>
      </c>
      <c r="M14209">
        <v>11</v>
      </c>
      <c r="N14209">
        <v>16</v>
      </c>
      <c r="O14209">
        <v>9.5</v>
      </c>
      <c r="P14209">
        <v>10.7</v>
      </c>
      <c r="Q14209">
        <v>16.5</v>
      </c>
      <c r="R14209">
        <v>9.5</v>
      </c>
      <c r="S14209" t="b">
        <v>0</v>
      </c>
      <c r="T14209" t="b">
        <v>0</v>
      </c>
      <c r="U14209" t="b">
        <v>1</v>
      </c>
      <c r="V14209">
        <v>24000</v>
      </c>
      <c r="W14209">
        <v>21000</v>
      </c>
      <c r="X14209">
        <v>2.58</v>
      </c>
      <c r="Y14209">
        <v>23000</v>
      </c>
      <c r="Z14209">
        <v>2.2799999999999998</v>
      </c>
    </row>
    <row r="14210" spans="1:26">
      <c r="A14210">
        <v>213160473</v>
      </c>
      <c r="B14210" t="s">
        <v>12237</v>
      </c>
      <c r="C14210" t="s">
        <v>3597</v>
      </c>
      <c r="D14210" t="s">
        <v>4034</v>
      </c>
      <c r="E14210" t="s">
        <v>5445</v>
      </c>
      <c r="F14210" t="s">
        <v>3600</v>
      </c>
      <c r="G14210">
        <v>213160473</v>
      </c>
      <c r="I14210" t="s">
        <v>3700</v>
      </c>
      <c r="J14210" t="s">
        <v>9311</v>
      </c>
      <c r="L14210" t="s">
        <v>12324</v>
      </c>
      <c r="M14210">
        <v>11</v>
      </c>
      <c r="N14210">
        <v>16</v>
      </c>
      <c r="O14210">
        <v>9.5</v>
      </c>
      <c r="P14210">
        <v>10.7</v>
      </c>
      <c r="Q14210">
        <v>16.5</v>
      </c>
      <c r="R14210">
        <v>9.5</v>
      </c>
      <c r="S14210" t="b">
        <v>0</v>
      </c>
      <c r="T14210" t="b">
        <v>0</v>
      </c>
      <c r="U14210" t="b">
        <v>1</v>
      </c>
      <c r="V14210">
        <v>24000</v>
      </c>
      <c r="W14210">
        <v>21000</v>
      </c>
      <c r="X14210">
        <v>2.58</v>
      </c>
      <c r="Y14210">
        <v>23000</v>
      </c>
      <c r="Z14210">
        <v>2.2799999999999998</v>
      </c>
    </row>
    <row r="14211" spans="1:26">
      <c r="A14211">
        <v>212104222</v>
      </c>
      <c r="B14211" t="s">
        <v>9261</v>
      </c>
      <c r="C14211" t="s">
        <v>3597</v>
      </c>
      <c r="D14211" t="s">
        <v>4034</v>
      </c>
      <c r="E14211" t="s">
        <v>6751</v>
      </c>
      <c r="F14211" t="s">
        <v>3600</v>
      </c>
      <c r="G14211">
        <v>212104222</v>
      </c>
      <c r="I14211" t="s">
        <v>3700</v>
      </c>
      <c r="J14211" t="s">
        <v>6355</v>
      </c>
      <c r="L14211" t="s">
        <v>9064</v>
      </c>
      <c r="M14211">
        <v>10</v>
      </c>
      <c r="N14211">
        <v>14.3</v>
      </c>
      <c r="O14211">
        <v>9.3000000000000007</v>
      </c>
      <c r="P14211">
        <v>10.199999999999999</v>
      </c>
      <c r="Q14211">
        <v>15.2</v>
      </c>
      <c r="R14211">
        <v>8.6</v>
      </c>
      <c r="S14211" t="b">
        <v>0</v>
      </c>
      <c r="T14211" t="b">
        <v>0</v>
      </c>
      <c r="U14211" t="b">
        <v>1</v>
      </c>
      <c r="V14211">
        <v>18000</v>
      </c>
      <c r="W14211">
        <v>13000</v>
      </c>
      <c r="X14211">
        <v>2.59</v>
      </c>
      <c r="Y14211">
        <v>14000</v>
      </c>
      <c r="Z14211">
        <v>2.21</v>
      </c>
    </row>
    <row r="14212" spans="1:26">
      <c r="A14212">
        <v>211911371</v>
      </c>
      <c r="B14212" t="s">
        <v>9261</v>
      </c>
      <c r="C14212" t="s">
        <v>3597</v>
      </c>
      <c r="D14212" t="s">
        <v>4034</v>
      </c>
      <c r="E14212" t="s">
        <v>6751</v>
      </c>
      <c r="F14212" t="s">
        <v>3600</v>
      </c>
      <c r="G14212">
        <v>211911371</v>
      </c>
      <c r="I14212" t="s">
        <v>3700</v>
      </c>
      <c r="J14212" t="s">
        <v>9286</v>
      </c>
      <c r="L14212" t="s">
        <v>9064</v>
      </c>
      <c r="M14212">
        <v>10</v>
      </c>
      <c r="N14212">
        <v>14.3</v>
      </c>
      <c r="O14212">
        <v>9.3000000000000007</v>
      </c>
      <c r="P14212">
        <v>10.199999999999999</v>
      </c>
      <c r="Q14212">
        <v>15.2</v>
      </c>
      <c r="R14212">
        <v>8.6</v>
      </c>
      <c r="S14212" t="b">
        <v>0</v>
      </c>
      <c r="T14212" t="b">
        <v>0</v>
      </c>
      <c r="U14212" t="b">
        <v>1</v>
      </c>
      <c r="V14212">
        <v>18000</v>
      </c>
      <c r="W14212">
        <v>13000</v>
      </c>
      <c r="X14212">
        <v>2.59</v>
      </c>
      <c r="Y14212">
        <v>14000</v>
      </c>
      <c r="Z14212">
        <v>2.21</v>
      </c>
    </row>
    <row r="14213" spans="1:26">
      <c r="A14213">
        <v>212394316</v>
      </c>
      <c r="B14213" t="s">
        <v>10171</v>
      </c>
      <c r="C14213" t="s">
        <v>3597</v>
      </c>
      <c r="D14213" t="s">
        <v>4034</v>
      </c>
      <c r="E14213" t="s">
        <v>5417</v>
      </c>
      <c r="F14213" t="s">
        <v>3600</v>
      </c>
      <c r="G14213">
        <v>212394316</v>
      </c>
      <c r="I14213" t="s">
        <v>3700</v>
      </c>
      <c r="J14213" t="s">
        <v>10182</v>
      </c>
      <c r="L14213" t="s">
        <v>10183</v>
      </c>
      <c r="M14213">
        <v>10</v>
      </c>
      <c r="N14213">
        <v>14.3</v>
      </c>
      <c r="O14213">
        <v>9.3000000000000007</v>
      </c>
      <c r="P14213">
        <v>10.199999999999999</v>
      </c>
      <c r="Q14213">
        <v>15.2</v>
      </c>
      <c r="R14213">
        <v>8.6</v>
      </c>
      <c r="S14213" t="b">
        <v>0</v>
      </c>
      <c r="T14213" t="b">
        <v>0</v>
      </c>
      <c r="U14213" t="b">
        <v>1</v>
      </c>
      <c r="V14213">
        <v>18000</v>
      </c>
      <c r="W14213">
        <v>13000</v>
      </c>
      <c r="X14213">
        <v>2.59</v>
      </c>
      <c r="Y14213">
        <v>14000</v>
      </c>
      <c r="Z14213">
        <v>2.21</v>
      </c>
    </row>
    <row r="14214" spans="1:26">
      <c r="A14214">
        <v>212394327</v>
      </c>
      <c r="B14214" t="s">
        <v>10171</v>
      </c>
      <c r="C14214" t="s">
        <v>3597</v>
      </c>
      <c r="D14214" t="s">
        <v>4034</v>
      </c>
      <c r="E14214" t="s">
        <v>5423</v>
      </c>
      <c r="F14214" t="s">
        <v>3600</v>
      </c>
      <c r="G14214">
        <v>212394327</v>
      </c>
      <c r="I14214" t="s">
        <v>3700</v>
      </c>
      <c r="J14214" t="s">
        <v>10182</v>
      </c>
      <c r="L14214" t="s">
        <v>10183</v>
      </c>
      <c r="M14214">
        <v>10</v>
      </c>
      <c r="N14214">
        <v>14.3</v>
      </c>
      <c r="O14214">
        <v>9.3000000000000007</v>
      </c>
      <c r="P14214">
        <v>10.199999999999999</v>
      </c>
      <c r="Q14214">
        <v>15.2</v>
      </c>
      <c r="R14214">
        <v>8.6</v>
      </c>
      <c r="S14214" t="b">
        <v>0</v>
      </c>
      <c r="T14214" t="b">
        <v>0</v>
      </c>
      <c r="U14214" t="b">
        <v>1</v>
      </c>
      <c r="V14214">
        <v>18000</v>
      </c>
      <c r="W14214">
        <v>13000</v>
      </c>
      <c r="X14214">
        <v>2.59</v>
      </c>
      <c r="Y14214">
        <v>14000</v>
      </c>
      <c r="Z14214">
        <v>2.21</v>
      </c>
    </row>
    <row r="14215" spans="1:26">
      <c r="A14215">
        <v>212394305</v>
      </c>
      <c r="B14215" t="s">
        <v>10171</v>
      </c>
      <c r="C14215" t="s">
        <v>3597</v>
      </c>
      <c r="D14215" t="s">
        <v>4034</v>
      </c>
      <c r="E14215" t="s">
        <v>5422</v>
      </c>
      <c r="F14215" t="s">
        <v>3600</v>
      </c>
      <c r="G14215">
        <v>212394305</v>
      </c>
      <c r="I14215" t="s">
        <v>3700</v>
      </c>
      <c r="J14215" t="s">
        <v>10182</v>
      </c>
      <c r="L14215" t="s">
        <v>10183</v>
      </c>
      <c r="M14215">
        <v>10</v>
      </c>
      <c r="N14215">
        <v>14.3</v>
      </c>
      <c r="O14215">
        <v>9.3000000000000007</v>
      </c>
      <c r="P14215">
        <v>10.199999999999999</v>
      </c>
      <c r="Q14215">
        <v>15.2</v>
      </c>
      <c r="R14215">
        <v>8.6</v>
      </c>
      <c r="S14215" t="b">
        <v>0</v>
      </c>
      <c r="T14215" t="b">
        <v>0</v>
      </c>
      <c r="U14215" t="b">
        <v>1</v>
      </c>
      <c r="V14215">
        <v>18000</v>
      </c>
      <c r="W14215">
        <v>13000</v>
      </c>
      <c r="X14215">
        <v>2.59</v>
      </c>
      <c r="Y14215">
        <v>14000</v>
      </c>
      <c r="Z14215">
        <v>2.21</v>
      </c>
    </row>
    <row r="14216" spans="1:26">
      <c r="A14216">
        <v>209550327</v>
      </c>
      <c r="B14216" t="s">
        <v>9261</v>
      </c>
      <c r="C14216" t="s">
        <v>3597</v>
      </c>
      <c r="D14216" t="s">
        <v>4034</v>
      </c>
      <c r="E14216" t="s">
        <v>5262</v>
      </c>
      <c r="F14216" t="s">
        <v>3600</v>
      </c>
      <c r="G14216">
        <v>209550327</v>
      </c>
      <c r="I14216" t="s">
        <v>3700</v>
      </c>
      <c r="J14216" t="s">
        <v>9286</v>
      </c>
      <c r="L14216" t="s">
        <v>9064</v>
      </c>
      <c r="M14216">
        <v>10</v>
      </c>
      <c r="N14216">
        <v>14.3</v>
      </c>
      <c r="O14216">
        <v>9.3000000000000007</v>
      </c>
      <c r="P14216">
        <v>10.199999999999999</v>
      </c>
      <c r="Q14216">
        <v>15.2</v>
      </c>
      <c r="R14216">
        <v>8.6</v>
      </c>
      <c r="S14216" t="b">
        <v>0</v>
      </c>
      <c r="T14216" t="b">
        <v>0</v>
      </c>
      <c r="U14216" t="b">
        <v>1</v>
      </c>
      <c r="V14216">
        <v>18000</v>
      </c>
      <c r="W14216">
        <v>13000</v>
      </c>
      <c r="X14216">
        <v>2.59</v>
      </c>
      <c r="Y14216">
        <v>14000</v>
      </c>
      <c r="Z14216">
        <v>2.21</v>
      </c>
    </row>
    <row r="14217" spans="1:26">
      <c r="A14217">
        <v>209270313</v>
      </c>
      <c r="B14217" t="s">
        <v>9261</v>
      </c>
      <c r="C14217" t="s">
        <v>3597</v>
      </c>
      <c r="D14217" t="s">
        <v>4034</v>
      </c>
      <c r="E14217" t="s">
        <v>6224</v>
      </c>
      <c r="F14217" t="s">
        <v>3600</v>
      </c>
      <c r="G14217">
        <v>209270313</v>
      </c>
      <c r="I14217" t="s">
        <v>3700</v>
      </c>
      <c r="J14217" t="s">
        <v>9286</v>
      </c>
      <c r="L14217" t="s">
        <v>9064</v>
      </c>
      <c r="M14217">
        <v>10</v>
      </c>
      <c r="N14217">
        <v>14.3</v>
      </c>
      <c r="O14217">
        <v>9.3000000000000007</v>
      </c>
      <c r="P14217">
        <v>10.199999999999999</v>
      </c>
      <c r="Q14217">
        <v>15.2</v>
      </c>
      <c r="R14217">
        <v>8.6</v>
      </c>
      <c r="S14217" t="b">
        <v>0</v>
      </c>
      <c r="T14217" t="b">
        <v>0</v>
      </c>
      <c r="U14217" t="b">
        <v>1</v>
      </c>
      <c r="V14217">
        <v>18000</v>
      </c>
      <c r="W14217">
        <v>13000</v>
      </c>
      <c r="X14217">
        <v>2.59</v>
      </c>
      <c r="Y14217">
        <v>14000</v>
      </c>
      <c r="Z14217">
        <v>2.21</v>
      </c>
    </row>
    <row r="14218" spans="1:26">
      <c r="A14218">
        <v>212331379</v>
      </c>
      <c r="B14218" t="s">
        <v>9261</v>
      </c>
      <c r="C14218" t="s">
        <v>3597</v>
      </c>
      <c r="D14218" t="s">
        <v>4034</v>
      </c>
      <c r="E14218" t="s">
        <v>4871</v>
      </c>
      <c r="F14218" t="s">
        <v>3600</v>
      </c>
      <c r="G14218">
        <v>212331379</v>
      </c>
      <c r="I14218" t="s">
        <v>3700</v>
      </c>
      <c r="J14218" t="s">
        <v>9415</v>
      </c>
      <c r="L14218" t="s">
        <v>9477</v>
      </c>
      <c r="M14218">
        <v>10</v>
      </c>
      <c r="N14218">
        <v>14.3</v>
      </c>
      <c r="O14218">
        <v>9.3000000000000007</v>
      </c>
      <c r="P14218">
        <v>10.199999999999999</v>
      </c>
      <c r="Q14218">
        <v>15.2</v>
      </c>
      <c r="R14218">
        <v>8.6</v>
      </c>
      <c r="S14218" t="b">
        <v>0</v>
      </c>
      <c r="T14218" t="b">
        <v>0</v>
      </c>
      <c r="U14218" t="b">
        <v>1</v>
      </c>
      <c r="V14218">
        <v>18000</v>
      </c>
      <c r="W14218">
        <v>13000</v>
      </c>
      <c r="X14218">
        <v>2.59</v>
      </c>
      <c r="Y14218">
        <v>14000</v>
      </c>
      <c r="Z14218">
        <v>2.21</v>
      </c>
    </row>
    <row r="14219" spans="1:26">
      <c r="A14219">
        <v>212394338</v>
      </c>
      <c r="B14219" t="s">
        <v>10171</v>
      </c>
      <c r="C14219" t="s">
        <v>3597</v>
      </c>
      <c r="D14219" t="s">
        <v>4034</v>
      </c>
      <c r="E14219" t="s">
        <v>10835</v>
      </c>
      <c r="F14219" t="s">
        <v>3600</v>
      </c>
      <c r="G14219">
        <v>212394338</v>
      </c>
      <c r="I14219" t="s">
        <v>3700</v>
      </c>
      <c r="J14219" t="s">
        <v>10182</v>
      </c>
      <c r="L14219" t="s">
        <v>10183</v>
      </c>
      <c r="M14219">
        <v>10</v>
      </c>
      <c r="N14219">
        <v>14.3</v>
      </c>
      <c r="O14219">
        <v>9.3000000000000007</v>
      </c>
      <c r="P14219">
        <v>10.199999999999999</v>
      </c>
      <c r="Q14219">
        <v>15.2</v>
      </c>
      <c r="R14219">
        <v>8.6</v>
      </c>
      <c r="S14219" t="b">
        <v>0</v>
      </c>
      <c r="T14219" t="b">
        <v>0</v>
      </c>
      <c r="U14219" t="b">
        <v>1</v>
      </c>
      <c r="V14219">
        <v>18000</v>
      </c>
      <c r="W14219">
        <v>13000</v>
      </c>
      <c r="X14219">
        <v>2.59</v>
      </c>
      <c r="Y14219">
        <v>14000</v>
      </c>
      <c r="Z14219">
        <v>2.21</v>
      </c>
    </row>
    <row r="14220" spans="1:26">
      <c r="A14220">
        <v>212394349</v>
      </c>
      <c r="B14220" t="s">
        <v>10171</v>
      </c>
      <c r="C14220" t="s">
        <v>3597</v>
      </c>
      <c r="D14220" t="s">
        <v>4034</v>
      </c>
      <c r="E14220" t="s">
        <v>9898</v>
      </c>
      <c r="F14220" t="s">
        <v>3600</v>
      </c>
      <c r="G14220">
        <v>212394349</v>
      </c>
      <c r="I14220" t="s">
        <v>3700</v>
      </c>
      <c r="J14220" t="s">
        <v>10182</v>
      </c>
      <c r="L14220" t="s">
        <v>10183</v>
      </c>
      <c r="M14220">
        <v>10</v>
      </c>
      <c r="N14220">
        <v>14.3</v>
      </c>
      <c r="O14220">
        <v>9.3000000000000007</v>
      </c>
      <c r="P14220">
        <v>10.199999999999999</v>
      </c>
      <c r="Q14220">
        <v>15.2</v>
      </c>
      <c r="R14220">
        <v>8.6</v>
      </c>
      <c r="S14220" t="b">
        <v>0</v>
      </c>
      <c r="T14220" t="b">
        <v>0</v>
      </c>
      <c r="U14220" t="b">
        <v>1</v>
      </c>
      <c r="V14220">
        <v>18000</v>
      </c>
      <c r="W14220">
        <v>13000</v>
      </c>
      <c r="X14220">
        <v>2.59</v>
      </c>
      <c r="Y14220">
        <v>14000</v>
      </c>
      <c r="Z14220">
        <v>2.21</v>
      </c>
    </row>
    <row r="14221" spans="1:26">
      <c r="A14221">
        <v>212528003</v>
      </c>
      <c r="B14221" t="s">
        <v>10695</v>
      </c>
      <c r="C14221" t="s">
        <v>3597</v>
      </c>
      <c r="D14221" t="s">
        <v>4034</v>
      </c>
      <c r="E14221" t="s">
        <v>10839</v>
      </c>
      <c r="F14221" t="s">
        <v>3600</v>
      </c>
      <c r="G14221">
        <v>212528003</v>
      </c>
      <c r="I14221" t="s">
        <v>3700</v>
      </c>
      <c r="J14221" t="s">
        <v>10865</v>
      </c>
      <c r="L14221" t="s">
        <v>10840</v>
      </c>
      <c r="M14221">
        <v>10</v>
      </c>
      <c r="N14221">
        <v>14.3</v>
      </c>
      <c r="O14221">
        <v>9.3000000000000007</v>
      </c>
      <c r="P14221">
        <v>10.199999999999999</v>
      </c>
      <c r="Q14221">
        <v>15.2</v>
      </c>
      <c r="R14221">
        <v>8.6</v>
      </c>
      <c r="S14221" t="b">
        <v>0</v>
      </c>
      <c r="T14221" t="b">
        <v>0</v>
      </c>
      <c r="U14221" t="b">
        <v>1</v>
      </c>
      <c r="V14221">
        <v>18000</v>
      </c>
      <c r="W14221">
        <v>13000</v>
      </c>
      <c r="X14221">
        <v>2.59</v>
      </c>
      <c r="Y14221">
        <v>14000</v>
      </c>
      <c r="Z14221">
        <v>2.21</v>
      </c>
    </row>
    <row r="14222" spans="1:26">
      <c r="A14222">
        <v>212916823</v>
      </c>
      <c r="B14222" t="s">
        <v>11826</v>
      </c>
      <c r="C14222" t="s">
        <v>3597</v>
      </c>
      <c r="D14222" t="s">
        <v>4034</v>
      </c>
      <c r="E14222" t="s">
        <v>10839</v>
      </c>
      <c r="F14222" t="s">
        <v>3600</v>
      </c>
      <c r="G14222">
        <v>212916823</v>
      </c>
      <c r="I14222" t="s">
        <v>3700</v>
      </c>
      <c r="J14222" t="s">
        <v>10865</v>
      </c>
      <c r="L14222" t="s">
        <v>12002</v>
      </c>
      <c r="M14222">
        <v>10</v>
      </c>
      <c r="N14222">
        <v>14.3</v>
      </c>
      <c r="O14222">
        <v>9.3000000000000007</v>
      </c>
      <c r="P14222">
        <v>10.199999999999999</v>
      </c>
      <c r="Q14222">
        <v>15.2</v>
      </c>
      <c r="R14222">
        <v>8.6</v>
      </c>
      <c r="S14222" t="b">
        <v>0</v>
      </c>
      <c r="T14222" t="b">
        <v>0</v>
      </c>
      <c r="U14222" t="b">
        <v>1</v>
      </c>
      <c r="V14222">
        <v>18000</v>
      </c>
      <c r="W14222">
        <v>13000</v>
      </c>
      <c r="X14222">
        <v>2.59</v>
      </c>
      <c r="Y14222">
        <v>14000</v>
      </c>
      <c r="Z14222">
        <v>2.21</v>
      </c>
    </row>
    <row r="14223" spans="1:26">
      <c r="A14223">
        <v>212925574</v>
      </c>
      <c r="B14223" t="s">
        <v>11826</v>
      </c>
      <c r="C14223" t="s">
        <v>3597</v>
      </c>
      <c r="D14223" t="s">
        <v>4034</v>
      </c>
      <c r="E14223" t="s">
        <v>12004</v>
      </c>
      <c r="F14223" t="s">
        <v>3600</v>
      </c>
      <c r="G14223">
        <v>212925574</v>
      </c>
      <c r="I14223" t="s">
        <v>3700</v>
      </c>
      <c r="J14223" t="s">
        <v>12031</v>
      </c>
      <c r="L14223" t="s">
        <v>12006</v>
      </c>
      <c r="M14223">
        <v>10</v>
      </c>
      <c r="N14223">
        <v>14.3</v>
      </c>
      <c r="O14223">
        <v>9.3000000000000007</v>
      </c>
      <c r="P14223">
        <v>10.199999999999999</v>
      </c>
      <c r="Q14223">
        <v>15.2</v>
      </c>
      <c r="R14223">
        <v>8.6</v>
      </c>
      <c r="S14223" t="b">
        <v>0</v>
      </c>
      <c r="T14223" t="b">
        <v>0</v>
      </c>
      <c r="U14223" t="b">
        <v>1</v>
      </c>
      <c r="V14223">
        <v>18000</v>
      </c>
      <c r="W14223">
        <v>13000</v>
      </c>
      <c r="X14223">
        <v>2.59</v>
      </c>
      <c r="Y14223">
        <v>14000</v>
      </c>
      <c r="Z14223">
        <v>2.21</v>
      </c>
    </row>
    <row r="14224" spans="1:26">
      <c r="A14224">
        <v>213160455</v>
      </c>
      <c r="B14224" t="s">
        <v>12237</v>
      </c>
      <c r="C14224" t="s">
        <v>3597</v>
      </c>
      <c r="D14224" t="s">
        <v>4034</v>
      </c>
      <c r="E14224" t="s">
        <v>10638</v>
      </c>
      <c r="F14224" t="s">
        <v>3600</v>
      </c>
      <c r="G14224">
        <v>213160455</v>
      </c>
      <c r="I14224" t="s">
        <v>3700</v>
      </c>
      <c r="J14224" t="s">
        <v>12331</v>
      </c>
      <c r="L14224" t="s">
        <v>12332</v>
      </c>
      <c r="M14224">
        <v>10</v>
      </c>
      <c r="N14224">
        <v>14.3</v>
      </c>
      <c r="O14224">
        <v>9.3000000000000007</v>
      </c>
      <c r="P14224">
        <v>10.199999999999999</v>
      </c>
      <c r="Q14224">
        <v>15.2</v>
      </c>
      <c r="R14224">
        <v>8.6</v>
      </c>
      <c r="S14224" t="b">
        <v>0</v>
      </c>
      <c r="T14224" t="b">
        <v>0</v>
      </c>
      <c r="U14224" t="b">
        <v>1</v>
      </c>
      <c r="V14224">
        <v>18000</v>
      </c>
      <c r="W14224">
        <v>13000</v>
      </c>
      <c r="X14224">
        <v>2.59</v>
      </c>
      <c r="Y14224">
        <v>14000</v>
      </c>
      <c r="Z14224">
        <v>2.21</v>
      </c>
    </row>
    <row r="14225" spans="1:26">
      <c r="A14225">
        <v>213062293</v>
      </c>
      <c r="B14225" t="s">
        <v>11826</v>
      </c>
      <c r="C14225" t="s">
        <v>3597</v>
      </c>
      <c r="D14225" t="s">
        <v>4034</v>
      </c>
      <c r="E14225" t="s">
        <v>11949</v>
      </c>
      <c r="F14225" t="s">
        <v>3600</v>
      </c>
      <c r="G14225">
        <v>213062293</v>
      </c>
      <c r="I14225" t="s">
        <v>3700</v>
      </c>
      <c r="J14225" t="s">
        <v>11986</v>
      </c>
      <c r="L14225" t="s">
        <v>12003</v>
      </c>
      <c r="M14225">
        <v>10</v>
      </c>
      <c r="N14225">
        <v>14.3</v>
      </c>
      <c r="O14225">
        <v>9.3000000000000007</v>
      </c>
      <c r="P14225">
        <v>10.199999999999999</v>
      </c>
      <c r="Q14225">
        <v>15.2</v>
      </c>
      <c r="R14225">
        <v>8.6</v>
      </c>
      <c r="S14225" t="b">
        <v>0</v>
      </c>
      <c r="T14225" t="b">
        <v>0</v>
      </c>
      <c r="U14225" t="b">
        <v>1</v>
      </c>
      <c r="V14225">
        <v>18000</v>
      </c>
      <c r="W14225">
        <v>13000</v>
      </c>
      <c r="X14225">
        <v>2.59</v>
      </c>
      <c r="Y14225">
        <v>14000</v>
      </c>
      <c r="Z14225">
        <v>2.21</v>
      </c>
    </row>
    <row r="14226" spans="1:26">
      <c r="A14226">
        <v>213215702</v>
      </c>
      <c r="B14226" t="s">
        <v>13050</v>
      </c>
      <c r="C14226" t="s">
        <v>3597</v>
      </c>
      <c r="D14226" t="s">
        <v>4034</v>
      </c>
      <c r="E14226" t="s">
        <v>5445</v>
      </c>
      <c r="F14226" t="s">
        <v>3600</v>
      </c>
      <c r="G14226">
        <v>213215702</v>
      </c>
      <c r="I14226" t="s">
        <v>3700</v>
      </c>
      <c r="J14226" t="s">
        <v>9425</v>
      </c>
      <c r="L14226" t="s">
        <v>12324</v>
      </c>
      <c r="M14226">
        <v>10</v>
      </c>
      <c r="N14226">
        <v>14.3</v>
      </c>
      <c r="O14226">
        <v>9.3000000000000007</v>
      </c>
      <c r="P14226">
        <v>10.199999999999999</v>
      </c>
      <c r="Q14226">
        <v>15.2</v>
      </c>
      <c r="R14226">
        <v>8.6</v>
      </c>
      <c r="S14226" t="b">
        <v>0</v>
      </c>
      <c r="T14226" t="b">
        <v>0</v>
      </c>
      <c r="U14226" t="b">
        <v>1</v>
      </c>
      <c r="V14226">
        <v>18000</v>
      </c>
      <c r="W14226">
        <v>13000</v>
      </c>
      <c r="X14226">
        <v>2.59</v>
      </c>
      <c r="Y14226">
        <v>14000</v>
      </c>
      <c r="Z14226">
        <v>2.21</v>
      </c>
    </row>
    <row r="14227" spans="1:26">
      <c r="A14227">
        <v>213160446</v>
      </c>
      <c r="B14227" t="s">
        <v>12237</v>
      </c>
      <c r="C14227" t="s">
        <v>3597</v>
      </c>
      <c r="D14227" t="s">
        <v>4034</v>
      </c>
      <c r="E14227" t="s">
        <v>5262</v>
      </c>
      <c r="F14227" t="s">
        <v>3600</v>
      </c>
      <c r="G14227">
        <v>213160446</v>
      </c>
      <c r="I14227" t="s">
        <v>3700</v>
      </c>
      <c r="J14227" t="s">
        <v>6694</v>
      </c>
      <c r="L14227" t="s">
        <v>12335</v>
      </c>
      <c r="P14227">
        <v>10</v>
      </c>
      <c r="Q14227">
        <v>15.5</v>
      </c>
      <c r="R14227">
        <v>8.6</v>
      </c>
      <c r="S14227" t="b">
        <v>0</v>
      </c>
      <c r="T14227" t="b">
        <v>0</v>
      </c>
      <c r="U14227" t="b">
        <v>1</v>
      </c>
      <c r="V14227">
        <v>36000</v>
      </c>
      <c r="W14227">
        <v>27400</v>
      </c>
      <c r="X14227">
        <v>2.12</v>
      </c>
      <c r="Y14227">
        <v>38000</v>
      </c>
      <c r="Z14227">
        <v>1.9</v>
      </c>
    </row>
    <row r="14228" spans="1:26">
      <c r="A14228">
        <v>213081452</v>
      </c>
      <c r="B14228" t="s">
        <v>12237</v>
      </c>
      <c r="C14228" t="s">
        <v>3597</v>
      </c>
      <c r="D14228" t="s">
        <v>4034</v>
      </c>
      <c r="E14228" t="s">
        <v>5257</v>
      </c>
      <c r="F14228" t="s">
        <v>3600</v>
      </c>
      <c r="G14228">
        <v>213081452</v>
      </c>
      <c r="I14228" t="s">
        <v>3700</v>
      </c>
      <c r="J14228" t="s">
        <v>11970</v>
      </c>
      <c r="L14228" t="s">
        <v>12413</v>
      </c>
      <c r="P14228">
        <v>10</v>
      </c>
      <c r="Q14228">
        <v>15.5</v>
      </c>
      <c r="R14228">
        <v>8.6</v>
      </c>
      <c r="S14228" t="b">
        <v>0</v>
      </c>
      <c r="T14228" t="b">
        <v>0</v>
      </c>
      <c r="U14228" t="b">
        <v>1</v>
      </c>
      <c r="V14228">
        <v>36000</v>
      </c>
      <c r="W14228">
        <v>27400</v>
      </c>
      <c r="X14228">
        <v>2.12</v>
      </c>
      <c r="Y14228">
        <v>38000</v>
      </c>
      <c r="Z14228">
        <v>1.9</v>
      </c>
    </row>
    <row r="14229" spans="1:26">
      <c r="A14229">
        <v>213160481</v>
      </c>
      <c r="B14229" t="s">
        <v>12237</v>
      </c>
      <c r="C14229" t="s">
        <v>3597</v>
      </c>
      <c r="D14229" t="s">
        <v>4034</v>
      </c>
      <c r="E14229" t="s">
        <v>10857</v>
      </c>
      <c r="F14229" t="s">
        <v>3600</v>
      </c>
      <c r="G14229">
        <v>213160481</v>
      </c>
      <c r="I14229" t="s">
        <v>3700</v>
      </c>
      <c r="J14229" t="s">
        <v>9347</v>
      </c>
      <c r="L14229" t="s">
        <v>12336</v>
      </c>
      <c r="P14229">
        <v>10</v>
      </c>
      <c r="Q14229">
        <v>15.5</v>
      </c>
      <c r="R14229">
        <v>8.6</v>
      </c>
      <c r="S14229" t="b">
        <v>0</v>
      </c>
      <c r="T14229" t="b">
        <v>0</v>
      </c>
      <c r="U14229" t="b">
        <v>1</v>
      </c>
      <c r="V14229">
        <v>36000</v>
      </c>
      <c r="W14229">
        <v>27400</v>
      </c>
      <c r="X14229">
        <v>2.12</v>
      </c>
      <c r="Y14229">
        <v>38000</v>
      </c>
      <c r="Z14229">
        <v>1.9</v>
      </c>
    </row>
    <row r="14230" spans="1:26">
      <c r="A14230">
        <v>212928556</v>
      </c>
      <c r="B14230" t="s">
        <v>12237</v>
      </c>
      <c r="C14230" t="s">
        <v>3597</v>
      </c>
      <c r="D14230" t="s">
        <v>4034</v>
      </c>
      <c r="E14230" t="s">
        <v>5260</v>
      </c>
      <c r="F14230" t="s">
        <v>3600</v>
      </c>
      <c r="G14230">
        <v>212928556</v>
      </c>
      <c r="I14230" t="s">
        <v>3700</v>
      </c>
      <c r="J14230" t="s">
        <v>10797</v>
      </c>
      <c r="L14230" t="s">
        <v>12413</v>
      </c>
      <c r="P14230">
        <v>10</v>
      </c>
      <c r="Q14230">
        <v>15.5</v>
      </c>
      <c r="R14230">
        <v>8.6</v>
      </c>
      <c r="S14230" t="b">
        <v>0</v>
      </c>
      <c r="T14230" t="b">
        <v>0</v>
      </c>
      <c r="U14230" t="b">
        <v>1</v>
      </c>
      <c r="V14230">
        <v>36000</v>
      </c>
      <c r="W14230">
        <v>27400</v>
      </c>
      <c r="X14230">
        <v>2.12</v>
      </c>
      <c r="Y14230">
        <v>38000</v>
      </c>
      <c r="Z14230">
        <v>1.9</v>
      </c>
    </row>
    <row r="14231" spans="1:26">
      <c r="A14231">
        <v>212928594</v>
      </c>
      <c r="B14231" t="s">
        <v>12237</v>
      </c>
      <c r="C14231" t="s">
        <v>3597</v>
      </c>
      <c r="D14231" t="s">
        <v>4034</v>
      </c>
      <c r="E14231" t="s">
        <v>6751</v>
      </c>
      <c r="F14231" t="s">
        <v>3600</v>
      </c>
      <c r="G14231">
        <v>212928594</v>
      </c>
      <c r="I14231" t="s">
        <v>3700</v>
      </c>
      <c r="J14231" t="s">
        <v>6711</v>
      </c>
      <c r="L14231" t="s">
        <v>12418</v>
      </c>
      <c r="P14231">
        <v>10</v>
      </c>
      <c r="Q14231">
        <v>15.5</v>
      </c>
      <c r="R14231">
        <v>8.6</v>
      </c>
      <c r="S14231" t="b">
        <v>0</v>
      </c>
      <c r="T14231" t="b">
        <v>0</v>
      </c>
      <c r="U14231" t="b">
        <v>1</v>
      </c>
      <c r="V14231">
        <v>36000</v>
      </c>
      <c r="W14231">
        <v>27400</v>
      </c>
      <c r="X14231">
        <v>2.12</v>
      </c>
      <c r="Y14231">
        <v>38000</v>
      </c>
      <c r="Z14231">
        <v>1.9</v>
      </c>
    </row>
    <row r="14232" spans="1:26">
      <c r="A14232">
        <v>213160474</v>
      </c>
      <c r="B14232" t="s">
        <v>12237</v>
      </c>
      <c r="C14232" t="s">
        <v>3597</v>
      </c>
      <c r="D14232" t="s">
        <v>4034</v>
      </c>
      <c r="E14232" t="s">
        <v>5445</v>
      </c>
      <c r="F14232" t="s">
        <v>3600</v>
      </c>
      <c r="G14232">
        <v>213160474</v>
      </c>
      <c r="I14232" t="s">
        <v>3700</v>
      </c>
      <c r="J14232" t="s">
        <v>9349</v>
      </c>
      <c r="L14232" t="s">
        <v>12336</v>
      </c>
      <c r="P14232">
        <v>10</v>
      </c>
      <c r="Q14232">
        <v>15.5</v>
      </c>
      <c r="R14232">
        <v>8.6</v>
      </c>
      <c r="S14232" t="b">
        <v>0</v>
      </c>
      <c r="T14232" t="b">
        <v>0</v>
      </c>
      <c r="U14232" t="b">
        <v>1</v>
      </c>
      <c r="V14232">
        <v>36000</v>
      </c>
      <c r="W14232">
        <v>27400</v>
      </c>
      <c r="X14232">
        <v>2.12</v>
      </c>
      <c r="Y14232">
        <v>38000</v>
      </c>
      <c r="Z14232">
        <v>1.9</v>
      </c>
    </row>
    <row r="14233" spans="1:26">
      <c r="A14233">
        <v>213160449</v>
      </c>
      <c r="B14233" t="s">
        <v>12237</v>
      </c>
      <c r="C14233" t="s">
        <v>3597</v>
      </c>
      <c r="D14233" t="s">
        <v>4034</v>
      </c>
      <c r="E14233" t="s">
        <v>4035</v>
      </c>
      <c r="F14233" t="s">
        <v>3600</v>
      </c>
      <c r="G14233">
        <v>213160449</v>
      </c>
      <c r="I14233" t="s">
        <v>3700</v>
      </c>
      <c r="J14233" t="s">
        <v>9361</v>
      </c>
      <c r="L14233" t="s">
        <v>12340</v>
      </c>
      <c r="P14233">
        <v>10</v>
      </c>
      <c r="Q14233">
        <v>15.5</v>
      </c>
      <c r="R14233">
        <v>8.6</v>
      </c>
      <c r="S14233" t="b">
        <v>0</v>
      </c>
      <c r="T14233" t="b">
        <v>0</v>
      </c>
      <c r="U14233" t="b">
        <v>1</v>
      </c>
      <c r="V14233">
        <v>36000</v>
      </c>
      <c r="W14233">
        <v>27400</v>
      </c>
      <c r="X14233">
        <v>2.12</v>
      </c>
      <c r="Y14233">
        <v>38000</v>
      </c>
      <c r="Z14233">
        <v>1.9</v>
      </c>
    </row>
    <row r="14234" spans="1:26">
      <c r="A14234">
        <v>213062283</v>
      </c>
      <c r="B14234" t="s">
        <v>12237</v>
      </c>
      <c r="C14234" t="s">
        <v>3597</v>
      </c>
      <c r="D14234" t="s">
        <v>4034</v>
      </c>
      <c r="E14234" t="s">
        <v>11949</v>
      </c>
      <c r="F14234" t="s">
        <v>3600</v>
      </c>
      <c r="G14234">
        <v>213062283</v>
      </c>
      <c r="I14234" t="s">
        <v>3700</v>
      </c>
      <c r="J14234" t="s">
        <v>12414</v>
      </c>
      <c r="L14234" t="s">
        <v>12415</v>
      </c>
      <c r="P14234">
        <v>10</v>
      </c>
      <c r="Q14234">
        <v>15.5</v>
      </c>
      <c r="R14234">
        <v>8.6</v>
      </c>
      <c r="S14234" t="b">
        <v>0</v>
      </c>
      <c r="T14234" t="b">
        <v>0</v>
      </c>
      <c r="U14234" t="b">
        <v>1</v>
      </c>
      <c r="V14234">
        <v>36000</v>
      </c>
      <c r="W14234">
        <v>27400</v>
      </c>
      <c r="X14234">
        <v>2.12</v>
      </c>
      <c r="Y14234">
        <v>38000</v>
      </c>
      <c r="Z14234">
        <v>1.9</v>
      </c>
    </row>
    <row r="14235" spans="1:26">
      <c r="A14235">
        <v>212928568</v>
      </c>
      <c r="B14235" t="s">
        <v>12237</v>
      </c>
      <c r="C14235" t="s">
        <v>3597</v>
      </c>
      <c r="D14235" t="s">
        <v>4034</v>
      </c>
      <c r="E14235" t="s">
        <v>10839</v>
      </c>
      <c r="F14235" t="s">
        <v>3600</v>
      </c>
      <c r="G14235">
        <v>212928568</v>
      </c>
      <c r="I14235" t="s">
        <v>3700</v>
      </c>
      <c r="J14235" t="s">
        <v>10645</v>
      </c>
      <c r="L14235" t="s">
        <v>12416</v>
      </c>
      <c r="P14235">
        <v>10</v>
      </c>
      <c r="Q14235">
        <v>15.5</v>
      </c>
      <c r="R14235">
        <v>8.6</v>
      </c>
      <c r="S14235" t="b">
        <v>0</v>
      </c>
      <c r="T14235" t="b">
        <v>0</v>
      </c>
      <c r="U14235" t="b">
        <v>1</v>
      </c>
      <c r="V14235">
        <v>36000</v>
      </c>
      <c r="W14235">
        <v>27400</v>
      </c>
      <c r="X14235">
        <v>2.12</v>
      </c>
      <c r="Y14235">
        <v>38000</v>
      </c>
      <c r="Z14235">
        <v>1.9</v>
      </c>
    </row>
    <row r="14236" spans="1:26">
      <c r="A14236">
        <v>212928575</v>
      </c>
      <c r="B14236" t="s">
        <v>12237</v>
      </c>
      <c r="C14236" t="s">
        <v>3597</v>
      </c>
      <c r="D14236" t="s">
        <v>4034</v>
      </c>
      <c r="E14236" t="s">
        <v>12004</v>
      </c>
      <c r="F14236" t="s">
        <v>3600</v>
      </c>
      <c r="G14236">
        <v>212928575</v>
      </c>
      <c r="I14236" t="s">
        <v>3700</v>
      </c>
      <c r="J14236" t="s">
        <v>12045</v>
      </c>
      <c r="L14236" t="s">
        <v>12417</v>
      </c>
      <c r="P14236">
        <v>10</v>
      </c>
      <c r="Q14236">
        <v>15.5</v>
      </c>
      <c r="R14236">
        <v>8.6</v>
      </c>
      <c r="S14236" t="b">
        <v>0</v>
      </c>
      <c r="T14236" t="b">
        <v>0</v>
      </c>
      <c r="U14236" t="b">
        <v>1</v>
      </c>
      <c r="V14236">
        <v>36000</v>
      </c>
      <c r="W14236">
        <v>27400</v>
      </c>
      <c r="X14236">
        <v>2.12</v>
      </c>
      <c r="Y14236">
        <v>38000</v>
      </c>
      <c r="Z14236">
        <v>1.9</v>
      </c>
    </row>
    <row r="14237" spans="1:26">
      <c r="A14237">
        <v>212396492</v>
      </c>
      <c r="B14237" t="s">
        <v>10695</v>
      </c>
      <c r="C14237" t="s">
        <v>3597</v>
      </c>
      <c r="D14237" t="s">
        <v>4034</v>
      </c>
      <c r="E14237" t="s">
        <v>3782</v>
      </c>
      <c r="F14237" t="s">
        <v>3600</v>
      </c>
      <c r="G14237">
        <v>212396492</v>
      </c>
      <c r="I14237" t="s">
        <v>3601</v>
      </c>
      <c r="J14237" t="s">
        <v>10866</v>
      </c>
      <c r="L14237" t="s">
        <v>10867</v>
      </c>
      <c r="M14237">
        <v>12.5</v>
      </c>
      <c r="N14237">
        <v>20</v>
      </c>
      <c r="O14237">
        <v>11</v>
      </c>
      <c r="P14237">
        <v>12.4</v>
      </c>
      <c r="Q14237">
        <v>18</v>
      </c>
      <c r="R14237">
        <v>9.3000000000000007</v>
      </c>
      <c r="S14237" t="b">
        <v>0</v>
      </c>
      <c r="T14237" t="b">
        <v>0</v>
      </c>
      <c r="U14237" t="b">
        <v>1</v>
      </c>
      <c r="V14237">
        <v>18000</v>
      </c>
      <c r="W14237">
        <v>13500</v>
      </c>
      <c r="X14237">
        <v>2.6</v>
      </c>
      <c r="Y14237">
        <v>21000</v>
      </c>
      <c r="Z14237">
        <v>2.21</v>
      </c>
    </row>
    <row r="14238" spans="1:26">
      <c r="A14238">
        <v>212396493</v>
      </c>
      <c r="B14238" t="s">
        <v>10695</v>
      </c>
      <c r="C14238" t="s">
        <v>3597</v>
      </c>
      <c r="D14238" t="s">
        <v>4034</v>
      </c>
      <c r="E14238" t="s">
        <v>3782</v>
      </c>
      <c r="F14238" t="s">
        <v>3600</v>
      </c>
      <c r="G14238">
        <v>212396493</v>
      </c>
      <c r="I14238" t="s">
        <v>3601</v>
      </c>
      <c r="J14238" t="s">
        <v>10868</v>
      </c>
      <c r="L14238" t="s">
        <v>10869</v>
      </c>
      <c r="M14238">
        <v>12.5</v>
      </c>
      <c r="N14238">
        <v>20</v>
      </c>
      <c r="O14238">
        <v>12</v>
      </c>
      <c r="P14238">
        <v>11.7</v>
      </c>
      <c r="Q14238">
        <v>17.399999999999999</v>
      </c>
      <c r="R14238">
        <v>10</v>
      </c>
      <c r="S14238" t="b">
        <v>0</v>
      </c>
      <c r="T14238" t="b">
        <v>0</v>
      </c>
      <c r="U14238" t="b">
        <v>1</v>
      </c>
      <c r="V14238">
        <v>24000</v>
      </c>
      <c r="W14238">
        <v>19200</v>
      </c>
      <c r="X14238">
        <v>2.5</v>
      </c>
      <c r="Y14238">
        <v>26400</v>
      </c>
      <c r="Z14238">
        <v>2.14</v>
      </c>
    </row>
    <row r="14239" spans="1:26">
      <c r="A14239">
        <v>212396494</v>
      </c>
      <c r="B14239" t="s">
        <v>10695</v>
      </c>
      <c r="C14239" t="s">
        <v>3597</v>
      </c>
      <c r="D14239" t="s">
        <v>4034</v>
      </c>
      <c r="E14239" t="s">
        <v>3782</v>
      </c>
      <c r="F14239" t="s">
        <v>3600</v>
      </c>
      <c r="G14239">
        <v>212396494</v>
      </c>
      <c r="I14239" t="s">
        <v>3601</v>
      </c>
      <c r="J14239" t="s">
        <v>10870</v>
      </c>
      <c r="L14239" t="s">
        <v>10871</v>
      </c>
      <c r="M14239">
        <v>11</v>
      </c>
      <c r="N14239">
        <v>18</v>
      </c>
      <c r="O14239">
        <v>10.5</v>
      </c>
      <c r="P14239">
        <v>10</v>
      </c>
      <c r="Q14239">
        <v>16.2</v>
      </c>
      <c r="R14239">
        <v>8.9</v>
      </c>
      <c r="S14239" t="b">
        <v>0</v>
      </c>
      <c r="T14239" t="b">
        <v>0</v>
      </c>
      <c r="U14239" t="b">
        <v>1</v>
      </c>
      <c r="V14239">
        <v>30000</v>
      </c>
      <c r="W14239">
        <v>21000</v>
      </c>
      <c r="X14239">
        <v>2.34</v>
      </c>
      <c r="Y14239">
        <v>28600</v>
      </c>
      <c r="Z14239">
        <v>2.1</v>
      </c>
    </row>
    <row r="14240" spans="1:26">
      <c r="A14240">
        <v>212396495</v>
      </c>
      <c r="B14240" t="s">
        <v>10695</v>
      </c>
      <c r="C14240" t="s">
        <v>3597</v>
      </c>
      <c r="D14240" t="s">
        <v>4034</v>
      </c>
      <c r="E14240" t="s">
        <v>3782</v>
      </c>
      <c r="F14240" t="s">
        <v>3600</v>
      </c>
      <c r="G14240">
        <v>212396495</v>
      </c>
      <c r="I14240" t="s">
        <v>3601</v>
      </c>
      <c r="J14240" t="s">
        <v>10872</v>
      </c>
      <c r="L14240" t="s">
        <v>10873</v>
      </c>
      <c r="M14240">
        <v>10.5</v>
      </c>
      <c r="N14240">
        <v>18</v>
      </c>
      <c r="O14240">
        <v>10.5</v>
      </c>
      <c r="P14240">
        <v>10</v>
      </c>
      <c r="Q14240">
        <v>16</v>
      </c>
      <c r="R14240">
        <v>9.5</v>
      </c>
      <c r="S14240" t="b">
        <v>0</v>
      </c>
      <c r="T14240" t="b">
        <v>0</v>
      </c>
      <c r="U14240" t="b">
        <v>1</v>
      </c>
      <c r="V14240">
        <v>36000</v>
      </c>
      <c r="W14240">
        <v>30400</v>
      </c>
      <c r="X14240">
        <v>2.46</v>
      </c>
      <c r="Y14240">
        <v>47000</v>
      </c>
      <c r="Z14240">
        <v>1.9</v>
      </c>
    </row>
    <row r="14241" spans="1:26">
      <c r="A14241">
        <v>212396496</v>
      </c>
      <c r="B14241" t="s">
        <v>10695</v>
      </c>
      <c r="C14241" t="s">
        <v>3597</v>
      </c>
      <c r="D14241" t="s">
        <v>4034</v>
      </c>
      <c r="E14241" t="s">
        <v>3782</v>
      </c>
      <c r="F14241" t="s">
        <v>3600</v>
      </c>
      <c r="G14241">
        <v>212396496</v>
      </c>
      <c r="I14241" t="s">
        <v>3601</v>
      </c>
      <c r="J14241" t="s">
        <v>10874</v>
      </c>
      <c r="L14241" t="s">
        <v>10875</v>
      </c>
      <c r="M14241">
        <v>8.5</v>
      </c>
      <c r="N14241">
        <v>16</v>
      </c>
      <c r="O14241">
        <v>10</v>
      </c>
      <c r="P14241">
        <v>8.1999999999999993</v>
      </c>
      <c r="Q14241">
        <v>15.6</v>
      </c>
      <c r="R14241">
        <v>9.4</v>
      </c>
      <c r="S14241" t="b">
        <v>0</v>
      </c>
      <c r="T14241" t="b">
        <v>0</v>
      </c>
      <c r="U14241" t="b">
        <v>0</v>
      </c>
      <c r="V14241">
        <v>47000</v>
      </c>
      <c r="W14241">
        <v>36000</v>
      </c>
      <c r="X14241">
        <v>2.36</v>
      </c>
      <c r="Y14241">
        <v>48000</v>
      </c>
      <c r="Z14241">
        <v>2.0499999999999998</v>
      </c>
    </row>
    <row r="14242" spans="1:26">
      <c r="A14242">
        <v>212396499</v>
      </c>
      <c r="B14242" t="s">
        <v>10695</v>
      </c>
      <c r="C14242" t="s">
        <v>3597</v>
      </c>
      <c r="D14242" t="s">
        <v>4034</v>
      </c>
      <c r="E14242" t="s">
        <v>3782</v>
      </c>
      <c r="F14242" t="s">
        <v>3600</v>
      </c>
      <c r="G14242">
        <v>212396499</v>
      </c>
      <c r="I14242" t="s">
        <v>3700</v>
      </c>
      <c r="J14242" t="s">
        <v>10877</v>
      </c>
      <c r="L14242" t="s">
        <v>10882</v>
      </c>
      <c r="M14242">
        <v>10.3</v>
      </c>
      <c r="N14242">
        <v>15</v>
      </c>
      <c r="O14242">
        <v>10</v>
      </c>
      <c r="P14242">
        <v>10</v>
      </c>
      <c r="Q14242">
        <v>15.7</v>
      </c>
      <c r="R14242">
        <v>9.8000000000000007</v>
      </c>
      <c r="S14242" t="b">
        <v>0</v>
      </c>
      <c r="T14242" t="b">
        <v>0</v>
      </c>
      <c r="U14242" t="b">
        <v>1</v>
      </c>
      <c r="V14242">
        <v>24000</v>
      </c>
      <c r="W14242">
        <v>22000</v>
      </c>
      <c r="X14242">
        <v>2.5</v>
      </c>
      <c r="Y14242">
        <v>23600</v>
      </c>
      <c r="Z14242">
        <v>2.14</v>
      </c>
    </row>
    <row r="14243" spans="1:26">
      <c r="A14243">
        <v>213082093</v>
      </c>
      <c r="B14243" t="s">
        <v>13050</v>
      </c>
      <c r="C14243" t="s">
        <v>3597</v>
      </c>
      <c r="D14243" t="s">
        <v>4034</v>
      </c>
      <c r="E14243" t="s">
        <v>3782</v>
      </c>
      <c r="F14243" t="s">
        <v>3600</v>
      </c>
      <c r="G14243">
        <v>213082093</v>
      </c>
      <c r="I14243" t="s">
        <v>3700</v>
      </c>
      <c r="J14243" t="s">
        <v>10866</v>
      </c>
      <c r="L14243" t="s">
        <v>10882</v>
      </c>
      <c r="M14243">
        <v>11.6</v>
      </c>
      <c r="N14243">
        <v>15.6</v>
      </c>
      <c r="O14243">
        <v>8.8000000000000007</v>
      </c>
      <c r="P14243">
        <v>11.7</v>
      </c>
      <c r="Q14243">
        <v>16.100000000000001</v>
      </c>
      <c r="R14243">
        <v>9.5</v>
      </c>
      <c r="S14243" t="b">
        <v>0</v>
      </c>
      <c r="T14243" t="b">
        <v>0</v>
      </c>
      <c r="U14243" t="b">
        <v>1</v>
      </c>
      <c r="V14243">
        <v>18000</v>
      </c>
      <c r="W14243">
        <v>14700</v>
      </c>
      <c r="X14243">
        <v>2.6</v>
      </c>
      <c r="Y14243">
        <v>17400</v>
      </c>
      <c r="Z14243">
        <v>2.42</v>
      </c>
    </row>
    <row r="14244" spans="1:26">
      <c r="A14244">
        <v>213160450</v>
      </c>
      <c r="B14244" t="s">
        <v>12237</v>
      </c>
      <c r="C14244" t="s">
        <v>3597</v>
      </c>
      <c r="D14244" t="s">
        <v>4034</v>
      </c>
      <c r="E14244" t="s">
        <v>3782</v>
      </c>
      <c r="F14244" t="s">
        <v>3600</v>
      </c>
      <c r="G14244">
        <v>213160450</v>
      </c>
      <c r="I14244" t="s">
        <v>3700</v>
      </c>
      <c r="J14244" t="s">
        <v>10866</v>
      </c>
      <c r="L14244" t="s">
        <v>12316</v>
      </c>
      <c r="M14244">
        <v>11.6</v>
      </c>
      <c r="N14244">
        <v>15.6</v>
      </c>
      <c r="O14244">
        <v>8.8000000000000007</v>
      </c>
      <c r="P14244">
        <v>11.7</v>
      </c>
      <c r="Q14244">
        <v>16.100000000000001</v>
      </c>
      <c r="R14244">
        <v>9.5</v>
      </c>
      <c r="S14244" t="b">
        <v>0</v>
      </c>
      <c r="T14244" t="b">
        <v>0</v>
      </c>
      <c r="U14244" t="b">
        <v>1</v>
      </c>
      <c r="V14244">
        <v>18000</v>
      </c>
      <c r="W14244">
        <v>14700</v>
      </c>
      <c r="X14244">
        <v>2.6</v>
      </c>
      <c r="Y14244">
        <v>17400</v>
      </c>
      <c r="Z14244">
        <v>2.42</v>
      </c>
    </row>
    <row r="14245" spans="1:26">
      <c r="A14245">
        <v>212396505</v>
      </c>
      <c r="B14245" t="s">
        <v>10695</v>
      </c>
      <c r="C14245" t="s">
        <v>3597</v>
      </c>
      <c r="D14245" t="s">
        <v>4034</v>
      </c>
      <c r="E14245" t="s">
        <v>3782</v>
      </c>
      <c r="F14245" t="s">
        <v>3600</v>
      </c>
      <c r="G14245">
        <v>212396505</v>
      </c>
      <c r="I14245" t="s">
        <v>3700</v>
      </c>
      <c r="J14245" t="s">
        <v>10868</v>
      </c>
      <c r="L14245" t="s">
        <v>10882</v>
      </c>
      <c r="M14245">
        <v>11</v>
      </c>
      <c r="N14245">
        <v>16</v>
      </c>
      <c r="O14245">
        <v>9.5</v>
      </c>
      <c r="P14245">
        <v>10.7</v>
      </c>
      <c r="Q14245">
        <v>16.5</v>
      </c>
      <c r="R14245">
        <v>9.5</v>
      </c>
      <c r="S14245" t="b">
        <v>0</v>
      </c>
      <c r="T14245" t="b">
        <v>0</v>
      </c>
      <c r="U14245" t="b">
        <v>1</v>
      </c>
      <c r="V14245">
        <v>24000</v>
      </c>
      <c r="W14245">
        <v>21000</v>
      </c>
      <c r="X14245">
        <v>2.58</v>
      </c>
      <c r="Y14245">
        <v>23000</v>
      </c>
      <c r="Z14245">
        <v>2.2799999999999998</v>
      </c>
    </row>
    <row r="14246" spans="1:26">
      <c r="A14246">
        <v>212396506</v>
      </c>
      <c r="B14246" t="s">
        <v>10695</v>
      </c>
      <c r="C14246" t="s">
        <v>3597</v>
      </c>
      <c r="D14246" t="s">
        <v>4034</v>
      </c>
      <c r="E14246" t="s">
        <v>3782</v>
      </c>
      <c r="F14246" t="s">
        <v>3600</v>
      </c>
      <c r="G14246">
        <v>212396506</v>
      </c>
      <c r="I14246" t="s">
        <v>3700</v>
      </c>
      <c r="J14246" t="s">
        <v>10870</v>
      </c>
      <c r="L14246" t="s">
        <v>10884</v>
      </c>
      <c r="M14246">
        <v>10.7</v>
      </c>
      <c r="N14246">
        <v>14.2</v>
      </c>
      <c r="O14246">
        <v>9.5</v>
      </c>
      <c r="P14246">
        <v>10.5</v>
      </c>
      <c r="Q14246">
        <v>15.5</v>
      </c>
      <c r="R14246">
        <v>9.6999999999999993</v>
      </c>
      <c r="S14246" t="b">
        <v>0</v>
      </c>
      <c r="T14246" t="b">
        <v>0</v>
      </c>
      <c r="U14246" t="b">
        <v>1</v>
      </c>
      <c r="V14246">
        <v>30000</v>
      </c>
      <c r="W14246">
        <v>22600</v>
      </c>
      <c r="X14246">
        <v>2.62</v>
      </c>
      <c r="Y14246">
        <v>26000</v>
      </c>
      <c r="Z14246">
        <v>2.2799999999999998</v>
      </c>
    </row>
    <row r="14247" spans="1:26">
      <c r="A14247">
        <v>212396507</v>
      </c>
      <c r="B14247" t="s">
        <v>10695</v>
      </c>
      <c r="C14247" t="s">
        <v>3597</v>
      </c>
      <c r="D14247" t="s">
        <v>4034</v>
      </c>
      <c r="E14247" t="s">
        <v>3782</v>
      </c>
      <c r="F14247" t="s">
        <v>3600</v>
      </c>
      <c r="G14247">
        <v>212396507</v>
      </c>
      <c r="I14247" t="s">
        <v>3700</v>
      </c>
      <c r="J14247" t="s">
        <v>10872</v>
      </c>
      <c r="L14247" t="s">
        <v>10887</v>
      </c>
      <c r="M14247">
        <v>10.199999999999999</v>
      </c>
      <c r="N14247">
        <v>14.8</v>
      </c>
      <c r="O14247">
        <v>9.6</v>
      </c>
      <c r="P14247">
        <v>10</v>
      </c>
      <c r="Q14247">
        <v>15.2</v>
      </c>
      <c r="R14247">
        <v>10</v>
      </c>
      <c r="S14247" t="b">
        <v>0</v>
      </c>
      <c r="T14247" t="b">
        <v>0</v>
      </c>
      <c r="U14247" t="b">
        <v>1</v>
      </c>
      <c r="V14247">
        <v>35000</v>
      </c>
      <c r="W14247">
        <v>33000</v>
      </c>
      <c r="X14247">
        <v>2.4</v>
      </c>
      <c r="Y14247">
        <v>38000</v>
      </c>
      <c r="Z14247">
        <v>1.9</v>
      </c>
    </row>
    <row r="14248" spans="1:26">
      <c r="A14248">
        <v>212396497</v>
      </c>
      <c r="B14248" t="s">
        <v>10695</v>
      </c>
      <c r="C14248" t="s">
        <v>3597</v>
      </c>
      <c r="D14248" t="s">
        <v>4034</v>
      </c>
      <c r="E14248" t="s">
        <v>3782</v>
      </c>
      <c r="F14248" t="s">
        <v>3600</v>
      </c>
      <c r="G14248">
        <v>212396497</v>
      </c>
      <c r="I14248" t="s">
        <v>3601</v>
      </c>
      <c r="J14248" t="s">
        <v>10889</v>
      </c>
      <c r="L14248" t="s">
        <v>10881</v>
      </c>
      <c r="M14248">
        <v>9</v>
      </c>
      <c r="N14248">
        <v>16.399999999999999</v>
      </c>
      <c r="O14248">
        <v>10.5</v>
      </c>
      <c r="P14248">
        <v>8.8000000000000007</v>
      </c>
      <c r="Q14248">
        <v>15.3</v>
      </c>
      <c r="R14248">
        <v>9.4</v>
      </c>
      <c r="S14248" t="b">
        <v>0</v>
      </c>
      <c r="T14248" t="b">
        <v>0</v>
      </c>
      <c r="U14248" t="b">
        <v>0</v>
      </c>
      <c r="V14248">
        <v>55000</v>
      </c>
      <c r="W14248">
        <v>42000</v>
      </c>
      <c r="X14248">
        <v>2.6</v>
      </c>
      <c r="Y14248">
        <v>52500</v>
      </c>
      <c r="Z14248">
        <v>2.2999999999999998</v>
      </c>
    </row>
    <row r="14249" spans="1:26">
      <c r="A14249">
        <v>213082094</v>
      </c>
      <c r="B14249" t="s">
        <v>13050</v>
      </c>
      <c r="C14249" t="s">
        <v>3597</v>
      </c>
      <c r="D14249" t="s">
        <v>4034</v>
      </c>
      <c r="E14249" t="s">
        <v>3782</v>
      </c>
      <c r="F14249" t="s">
        <v>3600</v>
      </c>
      <c r="G14249">
        <v>213082094</v>
      </c>
      <c r="I14249" t="s">
        <v>3700</v>
      </c>
      <c r="J14249" t="s">
        <v>10872</v>
      </c>
      <c r="L14249" t="s">
        <v>13574</v>
      </c>
      <c r="P14249">
        <v>10</v>
      </c>
      <c r="Q14249">
        <v>15.5</v>
      </c>
      <c r="R14249">
        <v>8.6</v>
      </c>
      <c r="S14249" t="b">
        <v>0</v>
      </c>
      <c r="T14249" t="b">
        <v>0</v>
      </c>
      <c r="U14249" t="b">
        <v>1</v>
      </c>
      <c r="V14249">
        <v>36000</v>
      </c>
      <c r="W14249">
        <v>27400</v>
      </c>
      <c r="X14249">
        <v>2.12</v>
      </c>
      <c r="Y14249">
        <v>38000</v>
      </c>
      <c r="Z14249">
        <v>1.9</v>
      </c>
    </row>
    <row r="14250" spans="1:26">
      <c r="A14250">
        <v>213160451</v>
      </c>
      <c r="B14250" t="s">
        <v>12237</v>
      </c>
      <c r="C14250" t="s">
        <v>3597</v>
      </c>
      <c r="D14250" t="s">
        <v>4034</v>
      </c>
      <c r="E14250" t="s">
        <v>3782</v>
      </c>
      <c r="F14250" t="s">
        <v>3600</v>
      </c>
      <c r="G14250">
        <v>213160451</v>
      </c>
      <c r="I14250" t="s">
        <v>3700</v>
      </c>
      <c r="J14250" t="s">
        <v>10872</v>
      </c>
      <c r="L14250" t="s">
        <v>12317</v>
      </c>
      <c r="P14250">
        <v>10</v>
      </c>
      <c r="Q14250">
        <v>15.5</v>
      </c>
      <c r="R14250">
        <v>8.6</v>
      </c>
      <c r="S14250" t="b">
        <v>0</v>
      </c>
      <c r="T14250" t="b">
        <v>0</v>
      </c>
      <c r="U14250" t="b">
        <v>1</v>
      </c>
      <c r="V14250">
        <v>36000</v>
      </c>
      <c r="W14250">
        <v>27400</v>
      </c>
      <c r="X14250">
        <v>2.12</v>
      </c>
      <c r="Y14250">
        <v>38000</v>
      </c>
      <c r="Z14250">
        <v>1.9</v>
      </c>
    </row>
    <row r="14251" spans="1:26">
      <c r="A14251">
        <v>213369385</v>
      </c>
      <c r="B14251" t="s">
        <v>13051</v>
      </c>
      <c r="C14251" t="s">
        <v>3597</v>
      </c>
      <c r="D14251" t="s">
        <v>4034</v>
      </c>
      <c r="E14251" t="s">
        <v>5260</v>
      </c>
      <c r="F14251" t="s">
        <v>3600</v>
      </c>
      <c r="G14251">
        <v>213369385</v>
      </c>
      <c r="I14251" t="s">
        <v>3700</v>
      </c>
      <c r="J14251" t="s">
        <v>10789</v>
      </c>
      <c r="L14251" t="s">
        <v>12413</v>
      </c>
      <c r="P14251">
        <v>10</v>
      </c>
      <c r="Q14251">
        <v>15.2</v>
      </c>
      <c r="R14251">
        <v>8.5</v>
      </c>
      <c r="S14251" t="b">
        <v>0</v>
      </c>
      <c r="T14251" t="b">
        <v>0</v>
      </c>
      <c r="U14251" t="b">
        <v>1</v>
      </c>
      <c r="V14251">
        <v>29000</v>
      </c>
      <c r="W14251">
        <v>19600</v>
      </c>
      <c r="X14251">
        <v>2.12</v>
      </c>
      <c r="Y14251">
        <v>19600</v>
      </c>
      <c r="Z14251">
        <v>2.12</v>
      </c>
    </row>
    <row r="14252" spans="1:26">
      <c r="A14252">
        <v>213483770</v>
      </c>
      <c r="B14252" t="s">
        <v>13052</v>
      </c>
      <c r="C14252" t="s">
        <v>3597</v>
      </c>
      <c r="D14252" t="s">
        <v>4034</v>
      </c>
      <c r="E14252" t="s">
        <v>6751</v>
      </c>
      <c r="F14252" t="s">
        <v>3600</v>
      </c>
      <c r="G14252">
        <v>213483770</v>
      </c>
      <c r="I14252" t="s">
        <v>3700</v>
      </c>
      <c r="J14252" t="s">
        <v>5247</v>
      </c>
      <c r="L14252" t="s">
        <v>12418</v>
      </c>
      <c r="P14252">
        <v>10</v>
      </c>
      <c r="Q14252">
        <v>15.2</v>
      </c>
      <c r="R14252">
        <v>8.5</v>
      </c>
      <c r="S14252" t="b">
        <v>0</v>
      </c>
      <c r="T14252" t="b">
        <v>0</v>
      </c>
      <c r="U14252" t="b">
        <v>1</v>
      </c>
      <c r="V14252">
        <v>29000</v>
      </c>
      <c r="W14252">
        <v>19600</v>
      </c>
      <c r="X14252">
        <v>2.12</v>
      </c>
      <c r="Y14252">
        <v>19600</v>
      </c>
      <c r="Z14252">
        <v>2.12</v>
      </c>
    </row>
    <row r="14253" spans="1:26">
      <c r="A14253">
        <v>213492138</v>
      </c>
      <c r="B14253" t="s">
        <v>13052</v>
      </c>
      <c r="C14253" t="s">
        <v>3597</v>
      </c>
      <c r="D14253" t="s">
        <v>4034</v>
      </c>
      <c r="E14253" t="s">
        <v>5417</v>
      </c>
      <c r="F14253" t="s">
        <v>3600</v>
      </c>
      <c r="G14253">
        <v>213492138</v>
      </c>
      <c r="I14253" t="s">
        <v>3700</v>
      </c>
      <c r="J14253" t="s">
        <v>10845</v>
      </c>
      <c r="L14253" t="s">
        <v>13567</v>
      </c>
      <c r="P14253">
        <v>10</v>
      </c>
      <c r="Q14253">
        <v>15.2</v>
      </c>
      <c r="R14253">
        <v>8.5</v>
      </c>
      <c r="S14253" t="b">
        <v>0</v>
      </c>
      <c r="T14253" t="b">
        <v>0</v>
      </c>
      <c r="U14253" t="b">
        <v>1</v>
      </c>
      <c r="V14253">
        <v>29000</v>
      </c>
      <c r="W14253">
        <v>19600</v>
      </c>
      <c r="X14253">
        <v>2.12</v>
      </c>
      <c r="Y14253">
        <v>19600</v>
      </c>
      <c r="Z14253">
        <v>2.12</v>
      </c>
    </row>
    <row r="14254" spans="1:26">
      <c r="A14254">
        <v>213492126</v>
      </c>
      <c r="B14254" t="s">
        <v>13052</v>
      </c>
      <c r="C14254" t="s">
        <v>3597</v>
      </c>
      <c r="D14254" t="s">
        <v>4034</v>
      </c>
      <c r="E14254" t="s">
        <v>5422</v>
      </c>
      <c r="F14254" t="s">
        <v>3600</v>
      </c>
      <c r="G14254">
        <v>213492126</v>
      </c>
      <c r="I14254" t="s">
        <v>3700</v>
      </c>
      <c r="J14254" t="s">
        <v>10845</v>
      </c>
      <c r="L14254" t="s">
        <v>13567</v>
      </c>
      <c r="P14254">
        <v>10</v>
      </c>
      <c r="Q14254">
        <v>15.2</v>
      </c>
      <c r="R14254">
        <v>8.5</v>
      </c>
      <c r="S14254" t="b">
        <v>0</v>
      </c>
      <c r="T14254" t="b">
        <v>0</v>
      </c>
      <c r="U14254" t="b">
        <v>1</v>
      </c>
      <c r="V14254">
        <v>29000</v>
      </c>
      <c r="W14254">
        <v>19600</v>
      </c>
      <c r="X14254">
        <v>2.12</v>
      </c>
      <c r="Y14254">
        <v>19600</v>
      </c>
      <c r="Z14254">
        <v>2.12</v>
      </c>
    </row>
    <row r="14255" spans="1:26">
      <c r="A14255">
        <v>213492149</v>
      </c>
      <c r="B14255" t="s">
        <v>13052</v>
      </c>
      <c r="C14255" t="s">
        <v>3597</v>
      </c>
      <c r="D14255" t="s">
        <v>4034</v>
      </c>
      <c r="E14255" t="s">
        <v>5423</v>
      </c>
      <c r="F14255" t="s">
        <v>3600</v>
      </c>
      <c r="G14255">
        <v>213492149</v>
      </c>
      <c r="I14255" t="s">
        <v>3700</v>
      </c>
      <c r="J14255" t="s">
        <v>10845</v>
      </c>
      <c r="L14255" t="s">
        <v>13567</v>
      </c>
      <c r="P14255">
        <v>10</v>
      </c>
      <c r="Q14255">
        <v>15.2</v>
      </c>
      <c r="R14255">
        <v>8.5</v>
      </c>
      <c r="S14255" t="b">
        <v>0</v>
      </c>
      <c r="T14255" t="b">
        <v>0</v>
      </c>
      <c r="U14255" t="b">
        <v>1</v>
      </c>
      <c r="V14255">
        <v>29000</v>
      </c>
      <c r="W14255">
        <v>19600</v>
      </c>
      <c r="X14255">
        <v>2.12</v>
      </c>
      <c r="Y14255">
        <v>19600</v>
      </c>
      <c r="Z14255">
        <v>2.12</v>
      </c>
    </row>
    <row r="14256" spans="1:26">
      <c r="A14256">
        <v>213492159</v>
      </c>
      <c r="B14256" t="s">
        <v>13052</v>
      </c>
      <c r="C14256" t="s">
        <v>3597</v>
      </c>
      <c r="D14256" t="s">
        <v>4034</v>
      </c>
      <c r="E14256" t="s">
        <v>10835</v>
      </c>
      <c r="F14256" t="s">
        <v>3600</v>
      </c>
      <c r="G14256">
        <v>213492159</v>
      </c>
      <c r="I14256" t="s">
        <v>3700</v>
      </c>
      <c r="J14256" t="s">
        <v>10845</v>
      </c>
      <c r="L14256" t="s">
        <v>13567</v>
      </c>
      <c r="P14256">
        <v>10</v>
      </c>
      <c r="Q14256">
        <v>15.2</v>
      </c>
      <c r="R14256">
        <v>8.5</v>
      </c>
      <c r="S14256" t="b">
        <v>0</v>
      </c>
      <c r="T14256" t="b">
        <v>0</v>
      </c>
      <c r="U14256" t="b">
        <v>1</v>
      </c>
      <c r="V14256">
        <v>29000</v>
      </c>
      <c r="W14256">
        <v>19600</v>
      </c>
      <c r="X14256">
        <v>2.12</v>
      </c>
      <c r="Y14256">
        <v>19600</v>
      </c>
      <c r="Z14256">
        <v>2.12</v>
      </c>
    </row>
    <row r="14257" spans="1:26">
      <c r="A14257">
        <v>213479376</v>
      </c>
      <c r="B14257" t="s">
        <v>13052</v>
      </c>
      <c r="C14257" t="s">
        <v>3597</v>
      </c>
      <c r="D14257" t="s">
        <v>4034</v>
      </c>
      <c r="E14257" t="s">
        <v>12004</v>
      </c>
      <c r="F14257" t="s">
        <v>3600</v>
      </c>
      <c r="G14257">
        <v>213479376</v>
      </c>
      <c r="I14257" t="s">
        <v>3700</v>
      </c>
      <c r="J14257" t="s">
        <v>12043</v>
      </c>
      <c r="L14257" t="s">
        <v>12417</v>
      </c>
      <c r="P14257">
        <v>10</v>
      </c>
      <c r="Q14257">
        <v>15.2</v>
      </c>
      <c r="R14257">
        <v>8.5</v>
      </c>
      <c r="S14257" t="b">
        <v>0</v>
      </c>
      <c r="T14257" t="b">
        <v>0</v>
      </c>
      <c r="U14257" t="b">
        <v>1</v>
      </c>
      <c r="V14257">
        <v>29000</v>
      </c>
      <c r="W14257">
        <v>19600</v>
      </c>
      <c r="X14257">
        <v>2.12</v>
      </c>
      <c r="Y14257">
        <v>19600</v>
      </c>
      <c r="Z14257">
        <v>2.12</v>
      </c>
    </row>
    <row r="14258" spans="1:26">
      <c r="A14258">
        <v>213433213</v>
      </c>
      <c r="B14258" t="s">
        <v>13052</v>
      </c>
      <c r="C14258" t="s">
        <v>3597</v>
      </c>
      <c r="D14258" t="s">
        <v>4034</v>
      </c>
      <c r="E14258" t="s">
        <v>11949</v>
      </c>
      <c r="F14258" t="s">
        <v>3600</v>
      </c>
      <c r="G14258">
        <v>213433213</v>
      </c>
      <c r="I14258" t="s">
        <v>3700</v>
      </c>
      <c r="J14258" t="s">
        <v>11966</v>
      </c>
      <c r="L14258" t="s">
        <v>13571</v>
      </c>
      <c r="P14258">
        <v>10</v>
      </c>
      <c r="Q14258">
        <v>15.2</v>
      </c>
      <c r="R14258">
        <v>8.5</v>
      </c>
      <c r="S14258" t="b">
        <v>0</v>
      </c>
      <c r="T14258" t="b">
        <v>0</v>
      </c>
      <c r="U14258" t="b">
        <v>1</v>
      </c>
      <c r="V14258">
        <v>29000</v>
      </c>
      <c r="W14258">
        <v>19600</v>
      </c>
      <c r="X14258">
        <v>2.12</v>
      </c>
      <c r="Y14258">
        <v>19600</v>
      </c>
      <c r="Z14258">
        <v>2.12</v>
      </c>
    </row>
    <row r="14259" spans="1:26">
      <c r="A14259">
        <v>213307871</v>
      </c>
      <c r="B14259" t="s">
        <v>13051</v>
      </c>
      <c r="C14259" t="s">
        <v>3597</v>
      </c>
      <c r="D14259" t="s">
        <v>4034</v>
      </c>
      <c r="E14259" t="s">
        <v>11386</v>
      </c>
      <c r="F14259" t="s">
        <v>3600</v>
      </c>
      <c r="G14259">
        <v>213307871</v>
      </c>
      <c r="I14259" t="s">
        <v>3700</v>
      </c>
      <c r="J14259" t="s">
        <v>11579</v>
      </c>
      <c r="L14259" t="s">
        <v>13573</v>
      </c>
      <c r="P14259">
        <v>10</v>
      </c>
      <c r="Q14259">
        <v>15.2</v>
      </c>
      <c r="R14259">
        <v>8.5</v>
      </c>
      <c r="S14259" t="b">
        <v>0</v>
      </c>
      <c r="T14259" t="b">
        <v>0</v>
      </c>
      <c r="U14259" t="b">
        <v>1</v>
      </c>
      <c r="V14259">
        <v>29000</v>
      </c>
      <c r="W14259">
        <v>19600</v>
      </c>
      <c r="X14259">
        <v>2.12</v>
      </c>
      <c r="Y14259">
        <v>19600</v>
      </c>
      <c r="Z14259">
        <v>2.12</v>
      </c>
    </row>
    <row r="14260" spans="1:26">
      <c r="A14260">
        <v>213307890</v>
      </c>
      <c r="B14260" t="s">
        <v>13051</v>
      </c>
      <c r="C14260" t="s">
        <v>3597</v>
      </c>
      <c r="D14260" t="s">
        <v>4034</v>
      </c>
      <c r="E14260" t="s">
        <v>10839</v>
      </c>
      <c r="F14260" t="s">
        <v>3600</v>
      </c>
      <c r="G14260">
        <v>213307890</v>
      </c>
      <c r="I14260" t="s">
        <v>3700</v>
      </c>
      <c r="J14260" t="s">
        <v>10641</v>
      </c>
      <c r="L14260" t="s">
        <v>12416</v>
      </c>
      <c r="P14260">
        <v>10</v>
      </c>
      <c r="Q14260">
        <v>15.2</v>
      </c>
      <c r="R14260">
        <v>8.5</v>
      </c>
      <c r="S14260" t="b">
        <v>0</v>
      </c>
      <c r="T14260" t="b">
        <v>0</v>
      </c>
      <c r="U14260" t="b">
        <v>1</v>
      </c>
      <c r="V14260">
        <v>29000</v>
      </c>
      <c r="W14260">
        <v>19600</v>
      </c>
      <c r="X14260">
        <v>2.12</v>
      </c>
      <c r="Y14260">
        <v>19600</v>
      </c>
      <c r="Z14260">
        <v>2.12</v>
      </c>
    </row>
    <row r="14261" spans="1:26">
      <c r="A14261">
        <v>213307891</v>
      </c>
      <c r="B14261" t="s">
        <v>13051</v>
      </c>
      <c r="C14261" t="s">
        <v>3597</v>
      </c>
      <c r="D14261" t="s">
        <v>4034</v>
      </c>
      <c r="E14261" t="s">
        <v>10839</v>
      </c>
      <c r="F14261" t="s">
        <v>3600</v>
      </c>
      <c r="G14261">
        <v>213307891</v>
      </c>
      <c r="I14261" t="s">
        <v>3700</v>
      </c>
      <c r="J14261" t="s">
        <v>10641</v>
      </c>
      <c r="L14261" t="s">
        <v>13570</v>
      </c>
      <c r="P14261">
        <v>10</v>
      </c>
      <c r="Q14261">
        <v>15.2</v>
      </c>
      <c r="R14261">
        <v>8.5</v>
      </c>
      <c r="S14261" t="b">
        <v>0</v>
      </c>
      <c r="T14261" t="b">
        <v>0</v>
      </c>
      <c r="U14261" t="b">
        <v>1</v>
      </c>
      <c r="V14261">
        <v>29000</v>
      </c>
      <c r="W14261">
        <v>19600</v>
      </c>
      <c r="X14261">
        <v>2.12</v>
      </c>
      <c r="Y14261">
        <v>19600</v>
      </c>
      <c r="Z14261">
        <v>2.12</v>
      </c>
    </row>
    <row r="14262" spans="1:26">
      <c r="A14262">
        <v>213307907</v>
      </c>
      <c r="B14262" t="s">
        <v>13051</v>
      </c>
      <c r="C14262" t="s">
        <v>3597</v>
      </c>
      <c r="D14262" t="s">
        <v>4034</v>
      </c>
      <c r="E14262" t="s">
        <v>13079</v>
      </c>
      <c r="F14262" t="s">
        <v>3600</v>
      </c>
      <c r="G14262">
        <v>213307907</v>
      </c>
      <c r="I14262" t="s">
        <v>3700</v>
      </c>
      <c r="J14262" t="s">
        <v>13236</v>
      </c>
      <c r="L14262" t="s">
        <v>13572</v>
      </c>
      <c r="P14262">
        <v>10</v>
      </c>
      <c r="Q14262">
        <v>15.2</v>
      </c>
      <c r="R14262">
        <v>8.5</v>
      </c>
      <c r="S14262" t="b">
        <v>0</v>
      </c>
      <c r="T14262" t="b">
        <v>0</v>
      </c>
      <c r="U14262" t="b">
        <v>1</v>
      </c>
      <c r="V14262">
        <v>29000</v>
      </c>
      <c r="W14262">
        <v>19600</v>
      </c>
      <c r="X14262">
        <v>2.12</v>
      </c>
      <c r="Y14262">
        <v>19600</v>
      </c>
      <c r="Z14262">
        <v>2.12</v>
      </c>
    </row>
    <row r="14263" spans="1:26">
      <c r="A14263">
        <v>213492171</v>
      </c>
      <c r="B14263" t="s">
        <v>13052</v>
      </c>
      <c r="C14263" t="s">
        <v>3597</v>
      </c>
      <c r="D14263" t="s">
        <v>4034</v>
      </c>
      <c r="E14263" t="s">
        <v>9898</v>
      </c>
      <c r="F14263" t="s">
        <v>3600</v>
      </c>
      <c r="G14263">
        <v>213492171</v>
      </c>
      <c r="I14263" t="s">
        <v>3700</v>
      </c>
      <c r="J14263" t="s">
        <v>10845</v>
      </c>
      <c r="L14263" t="s">
        <v>13567</v>
      </c>
      <c r="P14263">
        <v>10</v>
      </c>
      <c r="Q14263">
        <v>15.2</v>
      </c>
      <c r="R14263">
        <v>8.5</v>
      </c>
      <c r="S14263" t="b">
        <v>0</v>
      </c>
      <c r="T14263" t="b">
        <v>0</v>
      </c>
      <c r="U14263" t="b">
        <v>1</v>
      </c>
      <c r="V14263">
        <v>29000</v>
      </c>
      <c r="W14263">
        <v>19600</v>
      </c>
      <c r="X14263">
        <v>2.12</v>
      </c>
      <c r="Y14263">
        <v>19600</v>
      </c>
      <c r="Z14263">
        <v>2.12</v>
      </c>
    </row>
    <row r="14264" spans="1:26">
      <c r="A14264">
        <v>213386486</v>
      </c>
      <c r="B14264" t="s">
        <v>13052</v>
      </c>
      <c r="C14264" t="s">
        <v>3597</v>
      </c>
      <c r="D14264" t="s">
        <v>4034</v>
      </c>
      <c r="E14264" t="s">
        <v>6429</v>
      </c>
      <c r="F14264" t="s">
        <v>3600</v>
      </c>
      <c r="G14264">
        <v>213386486</v>
      </c>
      <c r="I14264" t="s">
        <v>3700</v>
      </c>
      <c r="J14264" t="s">
        <v>13232</v>
      </c>
      <c r="L14264" t="s">
        <v>12418</v>
      </c>
      <c r="P14264">
        <v>10</v>
      </c>
      <c r="Q14264">
        <v>15.2</v>
      </c>
      <c r="R14264">
        <v>8.5</v>
      </c>
      <c r="S14264" t="b">
        <v>0</v>
      </c>
      <c r="T14264" t="b">
        <v>0</v>
      </c>
      <c r="U14264" t="b">
        <v>1</v>
      </c>
      <c r="V14264">
        <v>35000</v>
      </c>
      <c r="W14264">
        <v>27000</v>
      </c>
      <c r="X14264">
        <v>2.06</v>
      </c>
      <c r="Y14264">
        <v>21800</v>
      </c>
      <c r="Z14264">
        <v>2</v>
      </c>
    </row>
    <row r="14265" spans="1:26">
      <c r="A14265">
        <v>213386481</v>
      </c>
      <c r="B14265" t="s">
        <v>13052</v>
      </c>
      <c r="C14265" t="s">
        <v>3597</v>
      </c>
      <c r="D14265" t="s">
        <v>4034</v>
      </c>
      <c r="E14265" t="s">
        <v>6224</v>
      </c>
      <c r="F14265" t="s">
        <v>3600</v>
      </c>
      <c r="G14265">
        <v>213386481</v>
      </c>
      <c r="I14265" t="s">
        <v>3700</v>
      </c>
      <c r="J14265" t="s">
        <v>13232</v>
      </c>
      <c r="L14265" t="s">
        <v>12418</v>
      </c>
      <c r="P14265">
        <v>10</v>
      </c>
      <c r="Q14265">
        <v>15.2</v>
      </c>
      <c r="R14265">
        <v>8.5</v>
      </c>
      <c r="S14265" t="b">
        <v>0</v>
      </c>
      <c r="T14265" t="b">
        <v>0</v>
      </c>
      <c r="U14265" t="b">
        <v>1</v>
      </c>
      <c r="V14265">
        <v>35000</v>
      </c>
      <c r="W14265">
        <v>27000</v>
      </c>
      <c r="X14265">
        <v>2.06</v>
      </c>
      <c r="Y14265">
        <v>21800</v>
      </c>
      <c r="Z14265">
        <v>2</v>
      </c>
    </row>
    <row r="14266" spans="1:26">
      <c r="A14266">
        <v>213386696</v>
      </c>
      <c r="B14266" t="s">
        <v>13052</v>
      </c>
      <c r="C14266" t="s">
        <v>3597</v>
      </c>
      <c r="D14266" t="s">
        <v>4034</v>
      </c>
      <c r="E14266" t="s">
        <v>10857</v>
      </c>
      <c r="F14266" t="s">
        <v>3600</v>
      </c>
      <c r="G14266">
        <v>213386696</v>
      </c>
      <c r="I14266" t="s">
        <v>3700</v>
      </c>
      <c r="J14266" t="s">
        <v>13233</v>
      </c>
      <c r="L14266" t="s">
        <v>12336</v>
      </c>
      <c r="P14266">
        <v>10</v>
      </c>
      <c r="Q14266">
        <v>15.2</v>
      </c>
      <c r="R14266">
        <v>8.5</v>
      </c>
      <c r="S14266" t="b">
        <v>0</v>
      </c>
      <c r="T14266" t="b">
        <v>0</v>
      </c>
      <c r="U14266" t="b">
        <v>1</v>
      </c>
      <c r="V14266">
        <v>35000</v>
      </c>
      <c r="W14266">
        <v>27000</v>
      </c>
      <c r="X14266">
        <v>2.06</v>
      </c>
      <c r="Y14266">
        <v>21800</v>
      </c>
      <c r="Z14266">
        <v>2</v>
      </c>
    </row>
    <row r="14267" spans="1:26">
      <c r="A14267">
        <v>213479414</v>
      </c>
      <c r="B14267" t="s">
        <v>13052</v>
      </c>
      <c r="C14267" t="s">
        <v>3597</v>
      </c>
      <c r="D14267" t="s">
        <v>4034</v>
      </c>
      <c r="E14267" t="s">
        <v>5262</v>
      </c>
      <c r="F14267" t="s">
        <v>3600</v>
      </c>
      <c r="G14267">
        <v>213479414</v>
      </c>
      <c r="I14267" t="s">
        <v>3700</v>
      </c>
      <c r="J14267" t="s">
        <v>13234</v>
      </c>
      <c r="L14267" t="s">
        <v>12418</v>
      </c>
      <c r="P14267">
        <v>10</v>
      </c>
      <c r="Q14267">
        <v>15.2</v>
      </c>
      <c r="R14267">
        <v>8.5</v>
      </c>
      <c r="S14267" t="b">
        <v>0</v>
      </c>
      <c r="T14267" t="b">
        <v>0</v>
      </c>
      <c r="U14267" t="b">
        <v>1</v>
      </c>
      <c r="V14267">
        <v>35000</v>
      </c>
      <c r="W14267">
        <v>27000</v>
      </c>
      <c r="X14267">
        <v>2.06</v>
      </c>
      <c r="Y14267">
        <v>21800</v>
      </c>
      <c r="Z14267">
        <v>2</v>
      </c>
    </row>
    <row r="14268" spans="1:26">
      <c r="A14268">
        <v>213483769</v>
      </c>
      <c r="B14268" t="s">
        <v>13052</v>
      </c>
      <c r="C14268" t="s">
        <v>3597</v>
      </c>
      <c r="D14268" t="s">
        <v>4034</v>
      </c>
      <c r="E14268" t="s">
        <v>6751</v>
      </c>
      <c r="F14268" t="s">
        <v>3600</v>
      </c>
      <c r="G14268">
        <v>213483769</v>
      </c>
      <c r="I14268" t="s">
        <v>3700</v>
      </c>
      <c r="J14268" t="s">
        <v>13232</v>
      </c>
      <c r="L14268" t="s">
        <v>12418</v>
      </c>
      <c r="P14268">
        <v>10</v>
      </c>
      <c r="Q14268">
        <v>15.2</v>
      </c>
      <c r="R14268">
        <v>8.5</v>
      </c>
      <c r="S14268" t="b">
        <v>0</v>
      </c>
      <c r="T14268" t="b">
        <v>0</v>
      </c>
      <c r="U14268" t="b">
        <v>1</v>
      </c>
      <c r="V14268">
        <v>35000</v>
      </c>
      <c r="W14268">
        <v>27000</v>
      </c>
      <c r="X14268">
        <v>2.06</v>
      </c>
      <c r="Y14268">
        <v>21800</v>
      </c>
      <c r="Z14268">
        <v>2</v>
      </c>
    </row>
    <row r="14269" spans="1:26">
      <c r="A14269">
        <v>213433214</v>
      </c>
      <c r="B14269" t="s">
        <v>13052</v>
      </c>
      <c r="C14269" t="s">
        <v>3597</v>
      </c>
      <c r="D14269" t="s">
        <v>4034</v>
      </c>
      <c r="E14269" t="s">
        <v>11949</v>
      </c>
      <c r="F14269" t="s">
        <v>3600</v>
      </c>
      <c r="G14269">
        <v>213433214</v>
      </c>
      <c r="I14269" t="s">
        <v>3700</v>
      </c>
      <c r="J14269" t="s">
        <v>13235</v>
      </c>
      <c r="L14269" t="s">
        <v>13571</v>
      </c>
      <c r="P14269">
        <v>10</v>
      </c>
      <c r="Q14269">
        <v>15.2</v>
      </c>
      <c r="R14269">
        <v>8.5</v>
      </c>
      <c r="S14269" t="b">
        <v>0</v>
      </c>
      <c r="T14269" t="b">
        <v>0</v>
      </c>
      <c r="U14269" t="b">
        <v>1</v>
      </c>
      <c r="V14269">
        <v>35000</v>
      </c>
      <c r="W14269">
        <v>27000</v>
      </c>
      <c r="X14269">
        <v>2.06</v>
      </c>
      <c r="Y14269">
        <v>21800</v>
      </c>
      <c r="Z14269">
        <v>2</v>
      </c>
    </row>
    <row r="14270" spans="1:26">
      <c r="A14270">
        <v>213419196</v>
      </c>
      <c r="B14270" t="s">
        <v>13052</v>
      </c>
      <c r="C14270" t="s">
        <v>3597</v>
      </c>
      <c r="D14270" t="s">
        <v>4034</v>
      </c>
      <c r="E14270" t="s">
        <v>10839</v>
      </c>
      <c r="F14270" t="s">
        <v>3600</v>
      </c>
      <c r="G14270">
        <v>213419196</v>
      </c>
      <c r="I14270" t="s">
        <v>3700</v>
      </c>
      <c r="J14270" t="s">
        <v>13227</v>
      </c>
      <c r="L14270" t="s">
        <v>13570</v>
      </c>
      <c r="P14270">
        <v>10</v>
      </c>
      <c r="Q14270">
        <v>15.2</v>
      </c>
      <c r="R14270">
        <v>8.5</v>
      </c>
      <c r="S14270" t="b">
        <v>0</v>
      </c>
      <c r="T14270" t="b">
        <v>0</v>
      </c>
      <c r="U14270" t="b">
        <v>1</v>
      </c>
      <c r="V14270">
        <v>35000</v>
      </c>
      <c r="W14270">
        <v>27000</v>
      </c>
      <c r="X14270">
        <v>2.06</v>
      </c>
      <c r="Y14270">
        <v>21800</v>
      </c>
      <c r="Z14270">
        <v>2</v>
      </c>
    </row>
    <row r="14271" spans="1:26">
      <c r="A14271">
        <v>213425841</v>
      </c>
      <c r="B14271" t="s">
        <v>13052</v>
      </c>
      <c r="C14271" t="s">
        <v>3597</v>
      </c>
      <c r="D14271" t="s">
        <v>4034</v>
      </c>
      <c r="E14271" t="s">
        <v>4035</v>
      </c>
      <c r="F14271" t="s">
        <v>3600</v>
      </c>
      <c r="G14271">
        <v>213425841</v>
      </c>
      <c r="I14271" t="s">
        <v>3700</v>
      </c>
      <c r="J14271" t="s">
        <v>13226</v>
      </c>
      <c r="L14271" t="s">
        <v>12340</v>
      </c>
      <c r="P14271">
        <v>10</v>
      </c>
      <c r="Q14271">
        <v>15.2</v>
      </c>
      <c r="R14271">
        <v>8.5</v>
      </c>
      <c r="S14271" t="b">
        <v>0</v>
      </c>
      <c r="T14271" t="b">
        <v>0</v>
      </c>
      <c r="U14271" t="b">
        <v>1</v>
      </c>
      <c r="V14271">
        <v>35000</v>
      </c>
      <c r="W14271">
        <v>27000</v>
      </c>
      <c r="X14271">
        <v>2.06</v>
      </c>
      <c r="Y14271">
        <v>21800</v>
      </c>
      <c r="Z14271">
        <v>2</v>
      </c>
    </row>
    <row r="14272" spans="1:26">
      <c r="A14272">
        <v>213427548</v>
      </c>
      <c r="B14272" t="s">
        <v>13052</v>
      </c>
      <c r="C14272" t="s">
        <v>3597</v>
      </c>
      <c r="D14272" t="s">
        <v>4034</v>
      </c>
      <c r="E14272" t="s">
        <v>5568</v>
      </c>
      <c r="F14272" t="s">
        <v>3600</v>
      </c>
      <c r="G14272">
        <v>213427548</v>
      </c>
      <c r="I14272" t="s">
        <v>3700</v>
      </c>
      <c r="J14272" t="s">
        <v>13228</v>
      </c>
      <c r="L14272" t="s">
        <v>13569</v>
      </c>
      <c r="P14272">
        <v>10</v>
      </c>
      <c r="Q14272">
        <v>15.2</v>
      </c>
      <c r="R14272">
        <v>8.5</v>
      </c>
      <c r="S14272" t="b">
        <v>0</v>
      </c>
      <c r="T14272" t="b">
        <v>0</v>
      </c>
      <c r="U14272" t="b">
        <v>1</v>
      </c>
      <c r="V14272">
        <v>35000</v>
      </c>
      <c r="W14272">
        <v>27000</v>
      </c>
      <c r="X14272">
        <v>2.06</v>
      </c>
      <c r="Y14272">
        <v>21800</v>
      </c>
      <c r="Z14272">
        <v>2</v>
      </c>
    </row>
    <row r="14273" spans="1:26">
      <c r="A14273">
        <v>213427550</v>
      </c>
      <c r="B14273" t="s">
        <v>13052</v>
      </c>
      <c r="C14273" t="s">
        <v>3597</v>
      </c>
      <c r="D14273" t="s">
        <v>4034</v>
      </c>
      <c r="E14273" t="s">
        <v>5568</v>
      </c>
      <c r="F14273" t="s">
        <v>3600</v>
      </c>
      <c r="G14273">
        <v>213427550</v>
      </c>
      <c r="I14273" t="s">
        <v>3700</v>
      </c>
      <c r="J14273" t="s">
        <v>13228</v>
      </c>
      <c r="L14273" t="s">
        <v>13568</v>
      </c>
      <c r="P14273">
        <v>10</v>
      </c>
      <c r="Q14273">
        <v>15.2</v>
      </c>
      <c r="R14273">
        <v>8.5</v>
      </c>
      <c r="S14273" t="b">
        <v>0</v>
      </c>
      <c r="T14273" t="b">
        <v>0</v>
      </c>
      <c r="U14273" t="b">
        <v>1</v>
      </c>
      <c r="V14273">
        <v>35000</v>
      </c>
      <c r="W14273">
        <v>27000</v>
      </c>
      <c r="X14273">
        <v>2.06</v>
      </c>
      <c r="Y14273">
        <v>21800</v>
      </c>
      <c r="Z14273">
        <v>2</v>
      </c>
    </row>
    <row r="14274" spans="1:26">
      <c r="A14274">
        <v>213419193</v>
      </c>
      <c r="B14274" t="s">
        <v>13052</v>
      </c>
      <c r="C14274" t="s">
        <v>3597</v>
      </c>
      <c r="D14274" t="s">
        <v>4034</v>
      </c>
      <c r="E14274" t="s">
        <v>10839</v>
      </c>
      <c r="F14274" t="s">
        <v>3600</v>
      </c>
      <c r="G14274">
        <v>213419193</v>
      </c>
      <c r="I14274" t="s">
        <v>3700</v>
      </c>
      <c r="J14274" t="s">
        <v>13227</v>
      </c>
      <c r="L14274" t="s">
        <v>12416</v>
      </c>
      <c r="P14274">
        <v>10</v>
      </c>
      <c r="Q14274">
        <v>15.2</v>
      </c>
      <c r="R14274">
        <v>8.5</v>
      </c>
      <c r="S14274" t="b">
        <v>0</v>
      </c>
      <c r="T14274" t="b">
        <v>0</v>
      </c>
      <c r="U14274" t="b">
        <v>1</v>
      </c>
      <c r="V14274">
        <v>35000</v>
      </c>
      <c r="W14274">
        <v>27000</v>
      </c>
      <c r="X14274">
        <v>2.06</v>
      </c>
      <c r="Y14274">
        <v>21800</v>
      </c>
      <c r="Z14274">
        <v>2</v>
      </c>
    </row>
    <row r="14275" spans="1:26">
      <c r="A14275">
        <v>213479377</v>
      </c>
      <c r="B14275" t="s">
        <v>13052</v>
      </c>
      <c r="C14275" t="s">
        <v>3597</v>
      </c>
      <c r="D14275" t="s">
        <v>4034</v>
      </c>
      <c r="E14275" t="s">
        <v>12004</v>
      </c>
      <c r="F14275" t="s">
        <v>3600</v>
      </c>
      <c r="G14275">
        <v>213479377</v>
      </c>
      <c r="I14275" t="s">
        <v>3700</v>
      </c>
      <c r="J14275" t="s">
        <v>13229</v>
      </c>
      <c r="L14275" t="s">
        <v>12417</v>
      </c>
      <c r="P14275">
        <v>10</v>
      </c>
      <c r="Q14275">
        <v>15.2</v>
      </c>
      <c r="R14275">
        <v>8.5</v>
      </c>
      <c r="S14275" t="b">
        <v>0</v>
      </c>
      <c r="T14275" t="b">
        <v>0</v>
      </c>
      <c r="U14275" t="b">
        <v>1</v>
      </c>
      <c r="V14275">
        <v>35000</v>
      </c>
      <c r="W14275">
        <v>27000</v>
      </c>
      <c r="X14275">
        <v>2.06</v>
      </c>
      <c r="Y14275">
        <v>21800</v>
      </c>
      <c r="Z14275">
        <v>2</v>
      </c>
    </row>
    <row r="14276" spans="1:26">
      <c r="A14276">
        <v>213492142</v>
      </c>
      <c r="B14276" t="s">
        <v>13052</v>
      </c>
      <c r="C14276" t="s">
        <v>3597</v>
      </c>
      <c r="D14276" t="s">
        <v>4034</v>
      </c>
      <c r="E14276" t="s">
        <v>5423</v>
      </c>
      <c r="F14276" t="s">
        <v>3600</v>
      </c>
      <c r="G14276">
        <v>213492142</v>
      </c>
      <c r="I14276" t="s">
        <v>3700</v>
      </c>
      <c r="J14276" t="s">
        <v>13230</v>
      </c>
      <c r="L14276" t="s">
        <v>13567</v>
      </c>
      <c r="P14276">
        <v>10</v>
      </c>
      <c r="Q14276">
        <v>15.2</v>
      </c>
      <c r="R14276">
        <v>8.5</v>
      </c>
      <c r="S14276" t="b">
        <v>0</v>
      </c>
      <c r="T14276" t="b">
        <v>0</v>
      </c>
      <c r="U14276" t="b">
        <v>1</v>
      </c>
      <c r="V14276">
        <v>35000</v>
      </c>
      <c r="W14276">
        <v>27000</v>
      </c>
      <c r="X14276">
        <v>2.06</v>
      </c>
      <c r="Y14276">
        <v>21800</v>
      </c>
      <c r="Z14276">
        <v>2</v>
      </c>
    </row>
    <row r="14277" spans="1:26">
      <c r="A14277">
        <v>213492154</v>
      </c>
      <c r="B14277" t="s">
        <v>13052</v>
      </c>
      <c r="C14277" t="s">
        <v>3597</v>
      </c>
      <c r="D14277" t="s">
        <v>4034</v>
      </c>
      <c r="E14277" t="s">
        <v>10835</v>
      </c>
      <c r="F14277" t="s">
        <v>3600</v>
      </c>
      <c r="G14277">
        <v>213492154</v>
      </c>
      <c r="I14277" t="s">
        <v>3700</v>
      </c>
      <c r="J14277" t="s">
        <v>13230</v>
      </c>
      <c r="L14277" t="s">
        <v>13567</v>
      </c>
      <c r="P14277">
        <v>10</v>
      </c>
      <c r="Q14277">
        <v>15.2</v>
      </c>
      <c r="R14277">
        <v>8.5</v>
      </c>
      <c r="S14277" t="b">
        <v>0</v>
      </c>
      <c r="T14277" t="b">
        <v>0</v>
      </c>
      <c r="U14277" t="b">
        <v>1</v>
      </c>
      <c r="V14277">
        <v>35000</v>
      </c>
      <c r="W14277">
        <v>27000</v>
      </c>
      <c r="X14277">
        <v>2.06</v>
      </c>
      <c r="Y14277">
        <v>21800</v>
      </c>
      <c r="Z14277">
        <v>2</v>
      </c>
    </row>
    <row r="14278" spans="1:26">
      <c r="A14278">
        <v>213492163</v>
      </c>
      <c r="B14278" t="s">
        <v>13052</v>
      </c>
      <c r="C14278" t="s">
        <v>3597</v>
      </c>
      <c r="D14278" t="s">
        <v>4034</v>
      </c>
      <c r="E14278" t="s">
        <v>9898</v>
      </c>
      <c r="F14278" t="s">
        <v>3600</v>
      </c>
      <c r="G14278">
        <v>213492163</v>
      </c>
      <c r="I14278" t="s">
        <v>3700</v>
      </c>
      <c r="J14278" t="s">
        <v>13230</v>
      </c>
      <c r="L14278" t="s">
        <v>13567</v>
      </c>
      <c r="P14278">
        <v>10</v>
      </c>
      <c r="Q14278">
        <v>15.2</v>
      </c>
      <c r="R14278">
        <v>8.5</v>
      </c>
      <c r="S14278" t="b">
        <v>0</v>
      </c>
      <c r="T14278" t="b">
        <v>0</v>
      </c>
      <c r="U14278" t="b">
        <v>1</v>
      </c>
      <c r="V14278">
        <v>35000</v>
      </c>
      <c r="W14278">
        <v>27000</v>
      </c>
      <c r="X14278">
        <v>2.06</v>
      </c>
      <c r="Y14278">
        <v>21800</v>
      </c>
      <c r="Z14278">
        <v>2</v>
      </c>
    </row>
    <row r="14279" spans="1:26">
      <c r="A14279">
        <v>213492131</v>
      </c>
      <c r="B14279" t="s">
        <v>13052</v>
      </c>
      <c r="C14279" t="s">
        <v>3597</v>
      </c>
      <c r="D14279" t="s">
        <v>4034</v>
      </c>
      <c r="E14279" t="s">
        <v>5417</v>
      </c>
      <c r="F14279" t="s">
        <v>3600</v>
      </c>
      <c r="G14279">
        <v>213492131</v>
      </c>
      <c r="I14279" t="s">
        <v>3700</v>
      </c>
      <c r="J14279" t="s">
        <v>13230</v>
      </c>
      <c r="L14279" t="s">
        <v>13567</v>
      </c>
      <c r="P14279">
        <v>10</v>
      </c>
      <c r="Q14279">
        <v>15.2</v>
      </c>
      <c r="R14279">
        <v>8.5</v>
      </c>
      <c r="S14279" t="b">
        <v>0</v>
      </c>
      <c r="T14279" t="b">
        <v>0</v>
      </c>
      <c r="U14279" t="b">
        <v>1</v>
      </c>
      <c r="V14279">
        <v>35000</v>
      </c>
      <c r="W14279">
        <v>27000</v>
      </c>
      <c r="X14279">
        <v>2.06</v>
      </c>
      <c r="Y14279">
        <v>21800</v>
      </c>
      <c r="Z14279">
        <v>2</v>
      </c>
    </row>
    <row r="14280" spans="1:26">
      <c r="A14280">
        <v>213492118</v>
      </c>
      <c r="B14280" t="s">
        <v>13052</v>
      </c>
      <c r="C14280" t="s">
        <v>3597</v>
      </c>
      <c r="D14280" t="s">
        <v>4034</v>
      </c>
      <c r="E14280" t="s">
        <v>5422</v>
      </c>
      <c r="F14280" t="s">
        <v>3600</v>
      </c>
      <c r="G14280">
        <v>213492118</v>
      </c>
      <c r="I14280" t="s">
        <v>3700</v>
      </c>
      <c r="J14280" t="s">
        <v>13230</v>
      </c>
      <c r="L14280" t="s">
        <v>13567</v>
      </c>
      <c r="P14280">
        <v>10</v>
      </c>
      <c r="Q14280">
        <v>15.2</v>
      </c>
      <c r="R14280">
        <v>8.5</v>
      </c>
      <c r="S14280" t="b">
        <v>0</v>
      </c>
      <c r="T14280" t="b">
        <v>0</v>
      </c>
      <c r="U14280" t="b">
        <v>1</v>
      </c>
      <c r="V14280">
        <v>35000</v>
      </c>
      <c r="W14280">
        <v>27000</v>
      </c>
      <c r="X14280">
        <v>2.06</v>
      </c>
      <c r="Y14280">
        <v>21800</v>
      </c>
      <c r="Z14280">
        <v>2</v>
      </c>
    </row>
    <row r="14281" spans="1:26">
      <c r="A14281">
        <v>213386879</v>
      </c>
      <c r="B14281" t="s">
        <v>13052</v>
      </c>
      <c r="C14281" t="s">
        <v>3597</v>
      </c>
      <c r="D14281" t="s">
        <v>4034</v>
      </c>
      <c r="E14281" t="s">
        <v>5445</v>
      </c>
      <c r="F14281" t="s">
        <v>3600</v>
      </c>
      <c r="G14281">
        <v>213386879</v>
      </c>
      <c r="I14281" t="s">
        <v>3700</v>
      </c>
      <c r="J14281" t="s">
        <v>13231</v>
      </c>
      <c r="L14281" t="s">
        <v>12336</v>
      </c>
      <c r="P14281">
        <v>10</v>
      </c>
      <c r="Q14281">
        <v>15.2</v>
      </c>
      <c r="R14281">
        <v>8.5</v>
      </c>
      <c r="S14281" t="b">
        <v>0</v>
      </c>
      <c r="T14281" t="b">
        <v>0</v>
      </c>
      <c r="U14281" t="b">
        <v>1</v>
      </c>
      <c r="V14281">
        <v>35000</v>
      </c>
      <c r="W14281">
        <v>27000</v>
      </c>
      <c r="X14281">
        <v>2.06</v>
      </c>
      <c r="Y14281">
        <v>21800</v>
      </c>
      <c r="Z14281">
        <v>2</v>
      </c>
    </row>
    <row r="14282" spans="1:26">
      <c r="A14282">
        <v>213483771</v>
      </c>
      <c r="B14282" t="s">
        <v>13052</v>
      </c>
      <c r="C14282" t="s">
        <v>3597</v>
      </c>
      <c r="D14282" t="s">
        <v>4034</v>
      </c>
      <c r="E14282" t="s">
        <v>6751</v>
      </c>
      <c r="F14282" t="s">
        <v>3600</v>
      </c>
      <c r="G14282">
        <v>213483771</v>
      </c>
      <c r="I14282" t="s">
        <v>3700</v>
      </c>
      <c r="J14282" t="s">
        <v>13232</v>
      </c>
      <c r="L14282" t="s">
        <v>9065</v>
      </c>
      <c r="P14282">
        <v>10</v>
      </c>
      <c r="Q14282">
        <v>15.2</v>
      </c>
      <c r="R14282">
        <v>8.5</v>
      </c>
      <c r="S14282" t="b">
        <v>0</v>
      </c>
      <c r="T14282" t="b">
        <v>0</v>
      </c>
      <c r="U14282" t="b">
        <v>1</v>
      </c>
      <c r="V14282">
        <v>35000</v>
      </c>
      <c r="W14282">
        <v>27000</v>
      </c>
      <c r="X14282">
        <v>2.06</v>
      </c>
      <c r="Y14282">
        <v>21800</v>
      </c>
      <c r="Z14282">
        <v>2</v>
      </c>
    </row>
    <row r="14283" spans="1:26">
      <c r="A14283">
        <v>213479416</v>
      </c>
      <c r="B14283" t="s">
        <v>13052</v>
      </c>
      <c r="C14283" t="s">
        <v>3597</v>
      </c>
      <c r="D14283" t="s">
        <v>4034</v>
      </c>
      <c r="E14283" t="s">
        <v>5262</v>
      </c>
      <c r="F14283" t="s">
        <v>3600</v>
      </c>
      <c r="G14283">
        <v>213479416</v>
      </c>
      <c r="I14283" t="s">
        <v>3700</v>
      </c>
      <c r="J14283" t="s">
        <v>13234</v>
      </c>
      <c r="L14283" t="s">
        <v>9065</v>
      </c>
      <c r="P14283">
        <v>10</v>
      </c>
      <c r="Q14283">
        <v>15.2</v>
      </c>
      <c r="R14283">
        <v>8.5</v>
      </c>
      <c r="S14283" t="b">
        <v>0</v>
      </c>
      <c r="T14283" t="b">
        <v>0</v>
      </c>
      <c r="U14283" t="b">
        <v>1</v>
      </c>
      <c r="V14283">
        <v>35000</v>
      </c>
      <c r="W14283">
        <v>27000</v>
      </c>
      <c r="X14283">
        <v>2.06</v>
      </c>
      <c r="Y14283">
        <v>21800</v>
      </c>
      <c r="Z14283">
        <v>2</v>
      </c>
    </row>
    <row r="14284" spans="1:26">
      <c r="A14284">
        <v>213386697</v>
      </c>
      <c r="B14284" t="s">
        <v>13052</v>
      </c>
      <c r="C14284" t="s">
        <v>3597</v>
      </c>
      <c r="D14284" t="s">
        <v>4034</v>
      </c>
      <c r="E14284" t="s">
        <v>10857</v>
      </c>
      <c r="F14284" t="s">
        <v>3600</v>
      </c>
      <c r="G14284">
        <v>213386697</v>
      </c>
      <c r="I14284" t="s">
        <v>3700</v>
      </c>
      <c r="J14284" t="s">
        <v>13233</v>
      </c>
      <c r="L14284" t="s">
        <v>12325</v>
      </c>
      <c r="P14284">
        <v>10</v>
      </c>
      <c r="Q14284">
        <v>15.2</v>
      </c>
      <c r="R14284">
        <v>8.5</v>
      </c>
      <c r="S14284" t="b">
        <v>0</v>
      </c>
      <c r="T14284" t="b">
        <v>0</v>
      </c>
      <c r="U14284" t="b">
        <v>1</v>
      </c>
      <c r="V14284">
        <v>35000</v>
      </c>
      <c r="W14284">
        <v>27000</v>
      </c>
      <c r="X14284">
        <v>2.06</v>
      </c>
      <c r="Y14284">
        <v>21800</v>
      </c>
      <c r="Z14284">
        <v>2</v>
      </c>
    </row>
    <row r="14285" spans="1:26">
      <c r="A14285">
        <v>213386482</v>
      </c>
      <c r="B14285" t="s">
        <v>13052</v>
      </c>
      <c r="C14285" t="s">
        <v>3597</v>
      </c>
      <c r="D14285" t="s">
        <v>4034</v>
      </c>
      <c r="E14285" t="s">
        <v>6224</v>
      </c>
      <c r="F14285" t="s">
        <v>3600</v>
      </c>
      <c r="G14285">
        <v>213386482</v>
      </c>
      <c r="I14285" t="s">
        <v>3700</v>
      </c>
      <c r="J14285" t="s">
        <v>13232</v>
      </c>
      <c r="L14285" t="s">
        <v>9065</v>
      </c>
      <c r="P14285">
        <v>10</v>
      </c>
      <c r="Q14285">
        <v>15.2</v>
      </c>
      <c r="R14285">
        <v>8.5</v>
      </c>
      <c r="S14285" t="b">
        <v>0</v>
      </c>
      <c r="T14285" t="b">
        <v>0</v>
      </c>
      <c r="U14285" t="b">
        <v>1</v>
      </c>
      <c r="V14285">
        <v>35000</v>
      </c>
      <c r="W14285">
        <v>27000</v>
      </c>
      <c r="X14285">
        <v>2.06</v>
      </c>
      <c r="Y14285">
        <v>21800</v>
      </c>
      <c r="Z14285">
        <v>2</v>
      </c>
    </row>
    <row r="14286" spans="1:26">
      <c r="A14286">
        <v>213386487</v>
      </c>
      <c r="B14286" t="s">
        <v>13052</v>
      </c>
      <c r="C14286" t="s">
        <v>3597</v>
      </c>
      <c r="D14286" t="s">
        <v>4034</v>
      </c>
      <c r="E14286" t="s">
        <v>6429</v>
      </c>
      <c r="F14286" t="s">
        <v>3600</v>
      </c>
      <c r="G14286">
        <v>213386487</v>
      </c>
      <c r="I14286" t="s">
        <v>3700</v>
      </c>
      <c r="J14286" t="s">
        <v>13232</v>
      </c>
      <c r="L14286" t="s">
        <v>9065</v>
      </c>
      <c r="P14286">
        <v>10</v>
      </c>
      <c r="Q14286">
        <v>15.2</v>
      </c>
      <c r="R14286">
        <v>8.5</v>
      </c>
      <c r="S14286" t="b">
        <v>0</v>
      </c>
      <c r="T14286" t="b">
        <v>0</v>
      </c>
      <c r="U14286" t="b">
        <v>1</v>
      </c>
      <c r="V14286">
        <v>35000</v>
      </c>
      <c r="W14286">
        <v>27000</v>
      </c>
      <c r="X14286">
        <v>2.06</v>
      </c>
      <c r="Y14286">
        <v>21800</v>
      </c>
      <c r="Z14286">
        <v>2</v>
      </c>
    </row>
    <row r="14287" spans="1:26">
      <c r="A14287">
        <v>213386880</v>
      </c>
      <c r="B14287" t="s">
        <v>13052</v>
      </c>
      <c r="C14287" t="s">
        <v>3597</v>
      </c>
      <c r="D14287" t="s">
        <v>4034</v>
      </c>
      <c r="E14287" t="s">
        <v>5445</v>
      </c>
      <c r="F14287" t="s">
        <v>3600</v>
      </c>
      <c r="G14287">
        <v>213386880</v>
      </c>
      <c r="I14287" t="s">
        <v>3700</v>
      </c>
      <c r="J14287" t="s">
        <v>13231</v>
      </c>
      <c r="L14287" t="s">
        <v>12325</v>
      </c>
      <c r="P14287">
        <v>10</v>
      </c>
      <c r="Q14287">
        <v>15.2</v>
      </c>
      <c r="R14287">
        <v>8.5</v>
      </c>
      <c r="S14287" t="b">
        <v>0</v>
      </c>
      <c r="T14287" t="b">
        <v>0</v>
      </c>
      <c r="U14287" t="b">
        <v>1</v>
      </c>
      <c r="V14287">
        <v>35000</v>
      </c>
      <c r="W14287">
        <v>27000</v>
      </c>
      <c r="X14287">
        <v>2.06</v>
      </c>
      <c r="Y14287">
        <v>21800</v>
      </c>
      <c r="Z14287">
        <v>2</v>
      </c>
    </row>
    <row r="14288" spans="1:26">
      <c r="A14288">
        <v>213492120</v>
      </c>
      <c r="B14288" t="s">
        <v>13052</v>
      </c>
      <c r="C14288" t="s">
        <v>3597</v>
      </c>
      <c r="D14288" t="s">
        <v>4034</v>
      </c>
      <c r="E14288" t="s">
        <v>5422</v>
      </c>
      <c r="F14288" t="s">
        <v>3600</v>
      </c>
      <c r="G14288">
        <v>213492120</v>
      </c>
      <c r="I14288" t="s">
        <v>3700</v>
      </c>
      <c r="J14288" t="s">
        <v>13230</v>
      </c>
      <c r="L14288" t="s">
        <v>10179</v>
      </c>
      <c r="P14288">
        <v>10</v>
      </c>
      <c r="Q14288">
        <v>15.2</v>
      </c>
      <c r="R14288">
        <v>8.5</v>
      </c>
      <c r="S14288" t="b">
        <v>0</v>
      </c>
      <c r="T14288" t="b">
        <v>0</v>
      </c>
      <c r="U14288" t="b">
        <v>1</v>
      </c>
      <c r="V14288">
        <v>35000</v>
      </c>
      <c r="W14288">
        <v>27000</v>
      </c>
      <c r="X14288">
        <v>2.06</v>
      </c>
      <c r="Y14288">
        <v>21800</v>
      </c>
      <c r="Z14288">
        <v>2</v>
      </c>
    </row>
    <row r="14289" spans="1:26">
      <c r="A14289">
        <v>213492132</v>
      </c>
      <c r="B14289" t="s">
        <v>13052</v>
      </c>
      <c r="C14289" t="s">
        <v>3597</v>
      </c>
      <c r="D14289" t="s">
        <v>4034</v>
      </c>
      <c r="E14289" t="s">
        <v>5417</v>
      </c>
      <c r="F14289" t="s">
        <v>3600</v>
      </c>
      <c r="G14289">
        <v>213492132</v>
      </c>
      <c r="I14289" t="s">
        <v>3700</v>
      </c>
      <c r="J14289" t="s">
        <v>13230</v>
      </c>
      <c r="L14289" t="s">
        <v>10179</v>
      </c>
      <c r="P14289">
        <v>10</v>
      </c>
      <c r="Q14289">
        <v>15.2</v>
      </c>
      <c r="R14289">
        <v>8.5</v>
      </c>
      <c r="S14289" t="b">
        <v>0</v>
      </c>
      <c r="T14289" t="b">
        <v>0</v>
      </c>
      <c r="U14289" t="b">
        <v>1</v>
      </c>
      <c r="V14289">
        <v>35000</v>
      </c>
      <c r="W14289">
        <v>27000</v>
      </c>
      <c r="X14289">
        <v>2.06</v>
      </c>
      <c r="Y14289">
        <v>21800</v>
      </c>
      <c r="Z14289">
        <v>2</v>
      </c>
    </row>
    <row r="14290" spans="1:26">
      <c r="A14290">
        <v>213492165</v>
      </c>
      <c r="B14290" t="s">
        <v>13052</v>
      </c>
      <c r="C14290" t="s">
        <v>3597</v>
      </c>
      <c r="D14290" t="s">
        <v>4034</v>
      </c>
      <c r="E14290" t="s">
        <v>9898</v>
      </c>
      <c r="F14290" t="s">
        <v>3600</v>
      </c>
      <c r="G14290">
        <v>213492165</v>
      </c>
      <c r="I14290" t="s">
        <v>3700</v>
      </c>
      <c r="J14290" t="s">
        <v>13230</v>
      </c>
      <c r="L14290" t="s">
        <v>10179</v>
      </c>
      <c r="P14290">
        <v>10</v>
      </c>
      <c r="Q14290">
        <v>15.2</v>
      </c>
      <c r="R14290">
        <v>8.5</v>
      </c>
      <c r="S14290" t="b">
        <v>0</v>
      </c>
      <c r="T14290" t="b">
        <v>0</v>
      </c>
      <c r="U14290" t="b">
        <v>1</v>
      </c>
      <c r="V14290">
        <v>35000</v>
      </c>
      <c r="W14290">
        <v>27000</v>
      </c>
      <c r="X14290">
        <v>2.06</v>
      </c>
      <c r="Y14290">
        <v>21800</v>
      </c>
      <c r="Z14290">
        <v>2</v>
      </c>
    </row>
    <row r="14291" spans="1:26">
      <c r="A14291">
        <v>213492155</v>
      </c>
      <c r="B14291" t="s">
        <v>13052</v>
      </c>
      <c r="C14291" t="s">
        <v>3597</v>
      </c>
      <c r="D14291" t="s">
        <v>4034</v>
      </c>
      <c r="E14291" t="s">
        <v>10835</v>
      </c>
      <c r="F14291" t="s">
        <v>3600</v>
      </c>
      <c r="G14291">
        <v>213492155</v>
      </c>
      <c r="I14291" t="s">
        <v>3700</v>
      </c>
      <c r="J14291" t="s">
        <v>13230</v>
      </c>
      <c r="L14291" t="s">
        <v>10179</v>
      </c>
      <c r="P14291">
        <v>10</v>
      </c>
      <c r="Q14291">
        <v>15.2</v>
      </c>
      <c r="R14291">
        <v>8.5</v>
      </c>
      <c r="S14291" t="b">
        <v>0</v>
      </c>
      <c r="T14291" t="b">
        <v>0</v>
      </c>
      <c r="U14291" t="b">
        <v>1</v>
      </c>
      <c r="V14291">
        <v>35000</v>
      </c>
      <c r="W14291">
        <v>27000</v>
      </c>
      <c r="X14291">
        <v>2.06</v>
      </c>
      <c r="Y14291">
        <v>21800</v>
      </c>
      <c r="Z14291">
        <v>2</v>
      </c>
    </row>
    <row r="14292" spans="1:26">
      <c r="A14292">
        <v>213492143</v>
      </c>
      <c r="B14292" t="s">
        <v>13052</v>
      </c>
      <c r="C14292" t="s">
        <v>3597</v>
      </c>
      <c r="D14292" t="s">
        <v>4034</v>
      </c>
      <c r="E14292" t="s">
        <v>5423</v>
      </c>
      <c r="F14292" t="s">
        <v>3600</v>
      </c>
      <c r="G14292">
        <v>213492143</v>
      </c>
      <c r="I14292" t="s">
        <v>3700</v>
      </c>
      <c r="J14292" t="s">
        <v>13230</v>
      </c>
      <c r="L14292" t="s">
        <v>10179</v>
      </c>
      <c r="P14292">
        <v>10</v>
      </c>
      <c r="Q14292">
        <v>15.2</v>
      </c>
      <c r="R14292">
        <v>8.5</v>
      </c>
      <c r="S14292" t="b">
        <v>0</v>
      </c>
      <c r="T14292" t="b">
        <v>0</v>
      </c>
      <c r="U14292" t="b">
        <v>1</v>
      </c>
      <c r="V14292">
        <v>35000</v>
      </c>
      <c r="W14292">
        <v>27000</v>
      </c>
      <c r="X14292">
        <v>2.06</v>
      </c>
      <c r="Y14292">
        <v>21800</v>
      </c>
      <c r="Z14292">
        <v>2</v>
      </c>
    </row>
    <row r="14293" spans="1:26">
      <c r="A14293">
        <v>213479378</v>
      </c>
      <c r="B14293" t="s">
        <v>13052</v>
      </c>
      <c r="C14293" t="s">
        <v>3597</v>
      </c>
      <c r="D14293" t="s">
        <v>4034</v>
      </c>
      <c r="E14293" t="s">
        <v>12004</v>
      </c>
      <c r="F14293" t="s">
        <v>3600</v>
      </c>
      <c r="G14293">
        <v>213479378</v>
      </c>
      <c r="I14293" t="s">
        <v>3700</v>
      </c>
      <c r="J14293" t="s">
        <v>13229</v>
      </c>
      <c r="L14293" t="s">
        <v>12008</v>
      </c>
      <c r="P14293">
        <v>10</v>
      </c>
      <c r="Q14293">
        <v>15.2</v>
      </c>
      <c r="R14293">
        <v>8.5</v>
      </c>
      <c r="S14293" t="b">
        <v>0</v>
      </c>
      <c r="T14293" t="b">
        <v>0</v>
      </c>
      <c r="U14293" t="b">
        <v>1</v>
      </c>
      <c r="V14293">
        <v>35000</v>
      </c>
      <c r="W14293">
        <v>27000</v>
      </c>
      <c r="X14293">
        <v>2.06</v>
      </c>
      <c r="Y14293">
        <v>21800</v>
      </c>
      <c r="Z14293">
        <v>2</v>
      </c>
    </row>
    <row r="14294" spans="1:26">
      <c r="A14294">
        <v>213419195</v>
      </c>
      <c r="B14294" t="s">
        <v>13052</v>
      </c>
      <c r="C14294" t="s">
        <v>3597</v>
      </c>
      <c r="D14294" t="s">
        <v>4034</v>
      </c>
      <c r="E14294" t="s">
        <v>10839</v>
      </c>
      <c r="F14294" t="s">
        <v>3600</v>
      </c>
      <c r="G14294">
        <v>213419195</v>
      </c>
      <c r="I14294" t="s">
        <v>3700</v>
      </c>
      <c r="J14294" t="s">
        <v>13227</v>
      </c>
      <c r="L14294" t="s">
        <v>10848</v>
      </c>
      <c r="P14294">
        <v>10</v>
      </c>
      <c r="Q14294">
        <v>15.2</v>
      </c>
      <c r="R14294">
        <v>8.5</v>
      </c>
      <c r="S14294" t="b">
        <v>0</v>
      </c>
      <c r="T14294" t="b">
        <v>0</v>
      </c>
      <c r="U14294" t="b">
        <v>1</v>
      </c>
      <c r="V14294">
        <v>35000</v>
      </c>
      <c r="W14294">
        <v>27000</v>
      </c>
      <c r="X14294">
        <v>2.06</v>
      </c>
      <c r="Y14294">
        <v>21800</v>
      </c>
      <c r="Z14294">
        <v>2</v>
      </c>
    </row>
    <row r="14295" spans="1:26">
      <c r="A14295">
        <v>213427551</v>
      </c>
      <c r="B14295" t="s">
        <v>13052</v>
      </c>
      <c r="C14295" t="s">
        <v>3597</v>
      </c>
      <c r="D14295" t="s">
        <v>4034</v>
      </c>
      <c r="E14295" t="s">
        <v>5568</v>
      </c>
      <c r="F14295" t="s">
        <v>3600</v>
      </c>
      <c r="G14295">
        <v>213427551</v>
      </c>
      <c r="I14295" t="s">
        <v>3700</v>
      </c>
      <c r="J14295" t="s">
        <v>13228</v>
      </c>
      <c r="L14295" t="s">
        <v>13566</v>
      </c>
      <c r="P14295">
        <v>10</v>
      </c>
      <c r="Q14295">
        <v>15.2</v>
      </c>
      <c r="R14295">
        <v>8.5</v>
      </c>
      <c r="S14295" t="b">
        <v>0</v>
      </c>
      <c r="T14295" t="b">
        <v>0</v>
      </c>
      <c r="U14295" t="b">
        <v>1</v>
      </c>
      <c r="V14295">
        <v>35000</v>
      </c>
      <c r="W14295">
        <v>27000</v>
      </c>
      <c r="X14295">
        <v>2.06</v>
      </c>
      <c r="Y14295">
        <v>21800</v>
      </c>
      <c r="Z14295">
        <v>2</v>
      </c>
    </row>
    <row r="14296" spans="1:26">
      <c r="A14296">
        <v>213427546</v>
      </c>
      <c r="B14296" t="s">
        <v>13052</v>
      </c>
      <c r="C14296" t="s">
        <v>3597</v>
      </c>
      <c r="D14296" t="s">
        <v>4034</v>
      </c>
      <c r="E14296" t="s">
        <v>5568</v>
      </c>
      <c r="F14296" t="s">
        <v>3600</v>
      </c>
      <c r="G14296">
        <v>213427546</v>
      </c>
      <c r="I14296" t="s">
        <v>3700</v>
      </c>
      <c r="J14296" t="s">
        <v>13228</v>
      </c>
      <c r="L14296" t="s">
        <v>13565</v>
      </c>
      <c r="P14296">
        <v>10</v>
      </c>
      <c r="Q14296">
        <v>15.2</v>
      </c>
      <c r="R14296">
        <v>8.5</v>
      </c>
      <c r="S14296" t="b">
        <v>0</v>
      </c>
      <c r="T14296" t="b">
        <v>0</v>
      </c>
      <c r="U14296" t="b">
        <v>1</v>
      </c>
      <c r="V14296">
        <v>35000</v>
      </c>
      <c r="W14296">
        <v>27000</v>
      </c>
      <c r="X14296">
        <v>2.06</v>
      </c>
      <c r="Y14296">
        <v>21800</v>
      </c>
      <c r="Z14296">
        <v>2</v>
      </c>
    </row>
    <row r="14297" spans="1:26">
      <c r="A14297">
        <v>213419198</v>
      </c>
      <c r="B14297" t="s">
        <v>13052</v>
      </c>
      <c r="C14297" t="s">
        <v>3597</v>
      </c>
      <c r="D14297" t="s">
        <v>4034</v>
      </c>
      <c r="E14297" t="s">
        <v>10839</v>
      </c>
      <c r="F14297" t="s">
        <v>3600</v>
      </c>
      <c r="G14297">
        <v>213419198</v>
      </c>
      <c r="I14297" t="s">
        <v>3700</v>
      </c>
      <c r="J14297" t="s">
        <v>13227</v>
      </c>
      <c r="L14297" t="s">
        <v>12313</v>
      </c>
      <c r="P14297">
        <v>10</v>
      </c>
      <c r="Q14297">
        <v>15.2</v>
      </c>
      <c r="R14297">
        <v>8.5</v>
      </c>
      <c r="S14297" t="b">
        <v>0</v>
      </c>
      <c r="T14297" t="b">
        <v>0</v>
      </c>
      <c r="U14297" t="b">
        <v>1</v>
      </c>
      <c r="V14297">
        <v>35000</v>
      </c>
      <c r="W14297">
        <v>27000</v>
      </c>
      <c r="X14297">
        <v>2.06</v>
      </c>
      <c r="Y14297">
        <v>21800</v>
      </c>
      <c r="Z14297">
        <v>2</v>
      </c>
    </row>
    <row r="14298" spans="1:26">
      <c r="A14298">
        <v>213425838</v>
      </c>
      <c r="B14298" t="s">
        <v>13052</v>
      </c>
      <c r="C14298" t="s">
        <v>3597</v>
      </c>
      <c r="D14298" t="s">
        <v>4034</v>
      </c>
      <c r="E14298" t="s">
        <v>4035</v>
      </c>
      <c r="F14298" t="s">
        <v>3600</v>
      </c>
      <c r="G14298">
        <v>213425838</v>
      </c>
      <c r="I14298" t="s">
        <v>3700</v>
      </c>
      <c r="J14298" t="s">
        <v>13226</v>
      </c>
      <c r="L14298" t="s">
        <v>10850</v>
      </c>
      <c r="P14298">
        <v>10</v>
      </c>
      <c r="Q14298">
        <v>15.2</v>
      </c>
      <c r="R14298">
        <v>8.5</v>
      </c>
      <c r="S14298" t="b">
        <v>0</v>
      </c>
      <c r="T14298" t="b">
        <v>0</v>
      </c>
      <c r="U14298" t="b">
        <v>1</v>
      </c>
      <c r="V14298">
        <v>35000</v>
      </c>
      <c r="W14298">
        <v>27000</v>
      </c>
      <c r="X14298">
        <v>2.06</v>
      </c>
      <c r="Y14298">
        <v>21800</v>
      </c>
      <c r="Z14298">
        <v>2</v>
      </c>
    </row>
    <row r="14299" spans="1:26">
      <c r="A14299">
        <v>213433215</v>
      </c>
      <c r="B14299" t="s">
        <v>13052</v>
      </c>
      <c r="C14299" t="s">
        <v>3597</v>
      </c>
      <c r="D14299" t="s">
        <v>4034</v>
      </c>
      <c r="E14299" t="s">
        <v>11949</v>
      </c>
      <c r="F14299" t="s">
        <v>3600</v>
      </c>
      <c r="G14299">
        <v>213433215</v>
      </c>
      <c r="I14299" t="s">
        <v>3700</v>
      </c>
      <c r="J14299" t="s">
        <v>13225</v>
      </c>
      <c r="L14299" t="s">
        <v>12010</v>
      </c>
      <c r="P14299">
        <v>10</v>
      </c>
      <c r="Q14299">
        <v>15.2</v>
      </c>
      <c r="R14299">
        <v>8.5</v>
      </c>
      <c r="S14299" t="b">
        <v>0</v>
      </c>
      <c r="T14299" t="b">
        <v>0</v>
      </c>
      <c r="U14299" t="b">
        <v>1</v>
      </c>
      <c r="V14299">
        <v>35000</v>
      </c>
      <c r="W14299">
        <v>27000</v>
      </c>
      <c r="X14299">
        <v>2.06</v>
      </c>
      <c r="Y14299">
        <v>21800</v>
      </c>
      <c r="Z14299">
        <v>2</v>
      </c>
    </row>
    <row r="14300" spans="1:26">
      <c r="A14300">
        <v>213411087</v>
      </c>
      <c r="B14300" t="s">
        <v>13048</v>
      </c>
      <c r="C14300" t="s">
        <v>3597</v>
      </c>
      <c r="D14300" t="s">
        <v>4816</v>
      </c>
      <c r="E14300" t="s">
        <v>4817</v>
      </c>
      <c r="F14300" t="s">
        <v>3600</v>
      </c>
      <c r="G14300">
        <v>213411087</v>
      </c>
      <c r="I14300" t="s">
        <v>3700</v>
      </c>
      <c r="J14300" t="s">
        <v>13224</v>
      </c>
      <c r="L14300" t="s">
        <v>13564</v>
      </c>
      <c r="P14300">
        <v>11.3</v>
      </c>
      <c r="Q14300">
        <v>15.5</v>
      </c>
      <c r="R14300">
        <v>9.4</v>
      </c>
      <c r="S14300" t="b">
        <v>0</v>
      </c>
      <c r="T14300" t="b">
        <v>0</v>
      </c>
      <c r="U14300" t="b">
        <v>1</v>
      </c>
      <c r="V14300">
        <v>30000</v>
      </c>
      <c r="W14300">
        <v>23000</v>
      </c>
      <c r="X14300">
        <v>2.89</v>
      </c>
      <c r="Y14300">
        <v>34520</v>
      </c>
      <c r="Z14300">
        <v>2.29</v>
      </c>
    </row>
    <row r="14301" spans="1:26">
      <c r="A14301">
        <v>213411088</v>
      </c>
      <c r="B14301" t="s">
        <v>13048</v>
      </c>
      <c r="C14301" t="s">
        <v>3597</v>
      </c>
      <c r="D14301" t="s">
        <v>4816</v>
      </c>
      <c r="E14301" t="s">
        <v>4817</v>
      </c>
      <c r="F14301" t="s">
        <v>3600</v>
      </c>
      <c r="G14301">
        <v>213411088</v>
      </c>
      <c r="I14301" t="s">
        <v>3700</v>
      </c>
      <c r="J14301" t="s">
        <v>13223</v>
      </c>
      <c r="L14301" t="s">
        <v>13563</v>
      </c>
      <c r="P14301">
        <v>11.4</v>
      </c>
      <c r="Q14301">
        <v>15.55</v>
      </c>
      <c r="R14301">
        <v>8.5500000000000007</v>
      </c>
      <c r="S14301" t="b">
        <v>0</v>
      </c>
      <c r="T14301" t="b">
        <v>0</v>
      </c>
      <c r="U14301" t="b">
        <v>1</v>
      </c>
      <c r="V14301">
        <v>42000</v>
      </c>
      <c r="W14301">
        <v>31200</v>
      </c>
      <c r="X14301">
        <v>3.22</v>
      </c>
      <c r="Y14301">
        <v>39000</v>
      </c>
      <c r="Z14301">
        <v>2.19</v>
      </c>
    </row>
    <row r="14302" spans="1:26">
      <c r="A14302">
        <v>213372417</v>
      </c>
      <c r="B14302" t="s">
        <v>13048</v>
      </c>
      <c r="C14302" t="s">
        <v>3597</v>
      </c>
      <c r="D14302" t="s">
        <v>4660</v>
      </c>
      <c r="E14302" t="s">
        <v>4661</v>
      </c>
      <c r="F14302" t="s">
        <v>3710</v>
      </c>
      <c r="G14302">
        <v>213372417</v>
      </c>
      <c r="I14302" t="s">
        <v>3711</v>
      </c>
      <c r="J14302" t="s">
        <v>13222</v>
      </c>
      <c r="K14302" t="s">
        <v>3725</v>
      </c>
      <c r="P14302">
        <v>14.2</v>
      </c>
      <c r="Q14302">
        <v>21.75</v>
      </c>
      <c r="R14302">
        <v>10</v>
      </c>
      <c r="S14302" t="b">
        <v>0</v>
      </c>
      <c r="T14302" t="b">
        <v>0</v>
      </c>
      <c r="U14302" t="b">
        <v>1</v>
      </c>
      <c r="V14302">
        <v>21000</v>
      </c>
      <c r="W14302">
        <v>13300</v>
      </c>
      <c r="X14302">
        <v>2.89</v>
      </c>
      <c r="Y14302">
        <v>22000</v>
      </c>
      <c r="Z14302">
        <v>1.76</v>
      </c>
    </row>
    <row r="14303" spans="1:26">
      <c r="A14303">
        <v>213372418</v>
      </c>
      <c r="B14303" t="s">
        <v>13048</v>
      </c>
      <c r="C14303" t="s">
        <v>3597</v>
      </c>
      <c r="D14303" t="s">
        <v>4660</v>
      </c>
      <c r="E14303" t="s">
        <v>4661</v>
      </c>
      <c r="F14303" t="s">
        <v>3710</v>
      </c>
      <c r="G14303">
        <v>213372418</v>
      </c>
      <c r="I14303" t="s">
        <v>3711</v>
      </c>
      <c r="J14303" t="s">
        <v>13221</v>
      </c>
      <c r="K14303" t="s">
        <v>3725</v>
      </c>
      <c r="P14303">
        <v>14</v>
      </c>
      <c r="Q14303">
        <v>21.5</v>
      </c>
      <c r="R14303">
        <v>9.9</v>
      </c>
      <c r="S14303" t="b">
        <v>0</v>
      </c>
      <c r="T14303" t="b">
        <v>0</v>
      </c>
      <c r="U14303" t="b">
        <v>1</v>
      </c>
      <c r="V14303">
        <v>25000</v>
      </c>
      <c r="W14303">
        <v>15100</v>
      </c>
      <c r="X14303">
        <v>2.82</v>
      </c>
      <c r="Y14303">
        <v>25000</v>
      </c>
      <c r="Z14303">
        <v>1.8</v>
      </c>
    </row>
    <row r="14304" spans="1:26">
      <c r="A14304">
        <v>213372419</v>
      </c>
      <c r="B14304" t="s">
        <v>13048</v>
      </c>
      <c r="C14304" t="s">
        <v>3597</v>
      </c>
      <c r="D14304" t="s">
        <v>4660</v>
      </c>
      <c r="E14304" t="s">
        <v>4661</v>
      </c>
      <c r="F14304" t="s">
        <v>3710</v>
      </c>
      <c r="G14304">
        <v>213372419</v>
      </c>
      <c r="I14304" t="s">
        <v>3711</v>
      </c>
      <c r="J14304" t="s">
        <v>13220</v>
      </c>
      <c r="K14304" t="s">
        <v>3725</v>
      </c>
      <c r="P14304">
        <v>13.2</v>
      </c>
      <c r="Q14304">
        <v>21.25</v>
      </c>
      <c r="R14304">
        <v>9.9</v>
      </c>
      <c r="S14304" t="b">
        <v>0</v>
      </c>
      <c r="T14304" t="b">
        <v>0</v>
      </c>
      <c r="U14304" t="b">
        <v>1</v>
      </c>
      <c r="V14304">
        <v>28400</v>
      </c>
      <c r="W14304">
        <v>17300</v>
      </c>
      <c r="X14304">
        <v>2.79</v>
      </c>
      <c r="Y14304">
        <v>28600</v>
      </c>
      <c r="Z14304">
        <v>1.86</v>
      </c>
    </row>
    <row r="14305" spans="1:26">
      <c r="A14305">
        <v>213372420</v>
      </c>
      <c r="B14305" t="s">
        <v>13048</v>
      </c>
      <c r="C14305" t="s">
        <v>3597</v>
      </c>
      <c r="D14305" t="s">
        <v>4660</v>
      </c>
      <c r="E14305" t="s">
        <v>4661</v>
      </c>
      <c r="F14305" t="s">
        <v>3710</v>
      </c>
      <c r="G14305">
        <v>213372420</v>
      </c>
      <c r="I14305" t="s">
        <v>3711</v>
      </c>
      <c r="J14305" t="s">
        <v>13219</v>
      </c>
      <c r="K14305" t="s">
        <v>3725</v>
      </c>
      <c r="P14305">
        <v>11.7</v>
      </c>
      <c r="Q14305">
        <v>20</v>
      </c>
      <c r="R14305">
        <v>9</v>
      </c>
      <c r="S14305" t="b">
        <v>0</v>
      </c>
      <c r="T14305" t="b">
        <v>0</v>
      </c>
      <c r="U14305" t="b">
        <v>1</v>
      </c>
      <c r="V14305">
        <v>34000</v>
      </c>
      <c r="W14305">
        <v>21800</v>
      </c>
      <c r="X14305">
        <v>2.64</v>
      </c>
      <c r="Y14305">
        <v>35600</v>
      </c>
      <c r="Z14305">
        <v>1.77</v>
      </c>
    </row>
    <row r="14306" spans="1:26">
      <c r="A14306">
        <v>204893199</v>
      </c>
      <c r="B14306" t="s">
        <v>5482</v>
      </c>
      <c r="C14306" t="s">
        <v>3597</v>
      </c>
      <c r="D14306" t="s">
        <v>1086</v>
      </c>
      <c r="E14306" t="s">
        <v>3620</v>
      </c>
      <c r="F14306" t="s">
        <v>3621</v>
      </c>
      <c r="G14306">
        <v>204893199</v>
      </c>
      <c r="I14306" t="s">
        <v>3622</v>
      </c>
      <c r="J14306" t="s">
        <v>5544</v>
      </c>
      <c r="K14306" t="s">
        <v>3624</v>
      </c>
      <c r="L14306" t="s">
        <v>5545</v>
      </c>
      <c r="M14306">
        <v>10.95</v>
      </c>
      <c r="N14306">
        <v>19</v>
      </c>
      <c r="O14306">
        <v>10</v>
      </c>
      <c r="P14306">
        <v>10.95</v>
      </c>
      <c r="Q14306">
        <v>19</v>
      </c>
      <c r="R14306">
        <v>8.5</v>
      </c>
      <c r="S14306" t="b">
        <v>0</v>
      </c>
      <c r="T14306" t="b">
        <v>0</v>
      </c>
      <c r="U14306" t="b">
        <v>0</v>
      </c>
      <c r="V14306">
        <v>22000</v>
      </c>
      <c r="W14306">
        <v>15000</v>
      </c>
      <c r="X14306">
        <v>2.59</v>
      </c>
      <c r="Y14306">
        <v>19000</v>
      </c>
      <c r="Z14306">
        <v>2.04</v>
      </c>
    </row>
    <row r="14307" spans="1:26">
      <c r="A14307">
        <v>8000864</v>
      </c>
      <c r="B14307" t="s">
        <v>3630</v>
      </c>
      <c r="C14307" t="s">
        <v>3597</v>
      </c>
      <c r="D14307" t="s">
        <v>1086</v>
      </c>
      <c r="E14307" t="s">
        <v>3620</v>
      </c>
      <c r="F14307" t="s">
        <v>3621</v>
      </c>
      <c r="G14307">
        <v>8000864</v>
      </c>
      <c r="I14307" t="s">
        <v>3622</v>
      </c>
      <c r="J14307" t="s">
        <v>4401</v>
      </c>
      <c r="K14307" t="s">
        <v>3624</v>
      </c>
      <c r="L14307" t="s">
        <v>4402</v>
      </c>
      <c r="M14307">
        <v>12.5</v>
      </c>
      <c r="N14307">
        <v>20</v>
      </c>
      <c r="O14307">
        <v>10.5</v>
      </c>
      <c r="P14307">
        <v>12.5</v>
      </c>
      <c r="Q14307">
        <v>20</v>
      </c>
      <c r="R14307">
        <v>8.5</v>
      </c>
      <c r="S14307" t="b">
        <v>0</v>
      </c>
      <c r="T14307" t="b">
        <v>0</v>
      </c>
      <c r="U14307" t="b">
        <v>0</v>
      </c>
      <c r="V14307">
        <v>18000</v>
      </c>
      <c r="W14307">
        <v>11700</v>
      </c>
      <c r="X14307">
        <v>2.48</v>
      </c>
      <c r="Y14307">
        <v>18600</v>
      </c>
      <c r="Z14307">
        <v>2.08</v>
      </c>
    </row>
    <row r="14308" spans="1:26">
      <c r="A14308">
        <v>10146838</v>
      </c>
      <c r="B14308" t="s">
        <v>3630</v>
      </c>
      <c r="C14308" t="s">
        <v>3597</v>
      </c>
      <c r="D14308" t="s">
        <v>1086</v>
      </c>
      <c r="E14308" t="s">
        <v>3620</v>
      </c>
      <c r="F14308" t="s">
        <v>3621</v>
      </c>
      <c r="G14308">
        <v>10146838</v>
      </c>
      <c r="I14308" t="s">
        <v>3622</v>
      </c>
      <c r="J14308" t="s">
        <v>4403</v>
      </c>
      <c r="K14308" t="s">
        <v>3624</v>
      </c>
      <c r="L14308" t="s">
        <v>4404</v>
      </c>
      <c r="M14308">
        <v>12.5</v>
      </c>
      <c r="N14308">
        <v>20</v>
      </c>
      <c r="O14308">
        <v>11</v>
      </c>
      <c r="P14308">
        <v>12.6</v>
      </c>
      <c r="Q14308">
        <v>20</v>
      </c>
      <c r="R14308">
        <v>8.5</v>
      </c>
      <c r="S14308" t="b">
        <v>0</v>
      </c>
      <c r="T14308" t="b">
        <v>0</v>
      </c>
      <c r="U14308" t="b">
        <v>0</v>
      </c>
      <c r="V14308">
        <v>15000</v>
      </c>
      <c r="W14308">
        <v>10100</v>
      </c>
      <c r="X14308">
        <v>2.6</v>
      </c>
      <c r="Y14308">
        <v>18000</v>
      </c>
      <c r="Z14308">
        <v>2.02</v>
      </c>
    </row>
    <row r="14309" spans="1:26">
      <c r="A14309">
        <v>211177537</v>
      </c>
      <c r="B14309" t="s">
        <v>8831</v>
      </c>
      <c r="C14309" t="s">
        <v>3597</v>
      </c>
      <c r="D14309" t="s">
        <v>1086</v>
      </c>
      <c r="E14309" t="s">
        <v>3627</v>
      </c>
      <c r="F14309" t="s">
        <v>3621</v>
      </c>
      <c r="G14309">
        <v>211177537</v>
      </c>
      <c r="I14309" t="s">
        <v>3622</v>
      </c>
      <c r="J14309" t="s">
        <v>11321</v>
      </c>
      <c r="K14309" t="s">
        <v>3624</v>
      </c>
      <c r="L14309" t="s">
        <v>11322</v>
      </c>
      <c r="M14309">
        <v>8.6999999999999993</v>
      </c>
      <c r="N14309">
        <v>17.5</v>
      </c>
      <c r="O14309">
        <v>10</v>
      </c>
      <c r="P14309">
        <v>8.6999999999999993</v>
      </c>
      <c r="Q14309">
        <v>17.5</v>
      </c>
      <c r="R14309">
        <v>8.5</v>
      </c>
      <c r="S14309" t="b">
        <v>0</v>
      </c>
      <c r="T14309" t="b">
        <v>0</v>
      </c>
      <c r="U14309" t="b">
        <v>0</v>
      </c>
      <c r="V14309">
        <v>12000</v>
      </c>
      <c r="W14309">
        <v>6800</v>
      </c>
      <c r="X14309">
        <v>2.73</v>
      </c>
      <c r="Y14309">
        <v>11500</v>
      </c>
      <c r="Z14309">
        <v>2.2000000000000002</v>
      </c>
    </row>
    <row r="14310" spans="1:26">
      <c r="A14310">
        <v>211245791</v>
      </c>
      <c r="B14310" t="s">
        <v>10364</v>
      </c>
      <c r="C14310" t="s">
        <v>3597</v>
      </c>
      <c r="D14310" t="s">
        <v>3637</v>
      </c>
      <c r="E14310" t="s">
        <v>10374</v>
      </c>
      <c r="F14310" t="s">
        <v>3600</v>
      </c>
      <c r="G14310">
        <v>211245791</v>
      </c>
      <c r="I14310" t="s">
        <v>3601</v>
      </c>
      <c r="J14310" t="s">
        <v>10365</v>
      </c>
      <c r="K14310" t="s">
        <v>3688</v>
      </c>
      <c r="L14310" t="s">
        <v>10366</v>
      </c>
      <c r="P14310">
        <v>10</v>
      </c>
      <c r="Q14310">
        <v>17</v>
      </c>
      <c r="R14310">
        <v>8.5</v>
      </c>
      <c r="S14310" t="b">
        <v>0</v>
      </c>
      <c r="T14310" t="b">
        <v>0</v>
      </c>
      <c r="U14310" t="b">
        <v>1</v>
      </c>
      <c r="V14310">
        <v>23600</v>
      </c>
      <c r="W14310">
        <v>19000</v>
      </c>
      <c r="X14310">
        <v>2.5499999999999998</v>
      </c>
      <c r="Y14310">
        <v>19270</v>
      </c>
      <c r="Z14310">
        <v>2.69</v>
      </c>
    </row>
    <row r="14311" spans="1:26">
      <c r="A14311">
        <v>211245792</v>
      </c>
      <c r="B14311" t="s">
        <v>10364</v>
      </c>
      <c r="C14311" t="s">
        <v>3597</v>
      </c>
      <c r="D14311" t="s">
        <v>3637</v>
      </c>
      <c r="E14311" t="s">
        <v>10374</v>
      </c>
      <c r="F14311" t="s">
        <v>3600</v>
      </c>
      <c r="G14311">
        <v>211245792</v>
      </c>
      <c r="I14311" t="s">
        <v>3601</v>
      </c>
      <c r="J14311" t="s">
        <v>10365</v>
      </c>
      <c r="K14311" t="s">
        <v>3688</v>
      </c>
      <c r="L14311" t="s">
        <v>5078</v>
      </c>
      <c r="P14311">
        <v>10</v>
      </c>
      <c r="Q14311">
        <v>17</v>
      </c>
      <c r="R14311">
        <v>8.5</v>
      </c>
      <c r="S14311" t="b">
        <v>0</v>
      </c>
      <c r="T14311" t="b">
        <v>0</v>
      </c>
      <c r="U14311" t="b">
        <v>1</v>
      </c>
      <c r="V14311">
        <v>24000</v>
      </c>
      <c r="W14311">
        <v>19100</v>
      </c>
      <c r="X14311">
        <v>2.58</v>
      </c>
      <c r="Y14311">
        <v>19370</v>
      </c>
      <c r="Z14311">
        <v>2.72</v>
      </c>
    </row>
    <row r="14312" spans="1:26">
      <c r="A14312">
        <v>211245793</v>
      </c>
      <c r="B14312" t="s">
        <v>10364</v>
      </c>
      <c r="C14312" t="s">
        <v>3597</v>
      </c>
      <c r="D14312" t="s">
        <v>3637</v>
      </c>
      <c r="E14312" t="s">
        <v>10375</v>
      </c>
      <c r="F14312" t="s">
        <v>3600</v>
      </c>
      <c r="G14312">
        <v>211245793</v>
      </c>
      <c r="I14312" t="s">
        <v>3601</v>
      </c>
      <c r="J14312" t="s">
        <v>10365</v>
      </c>
      <c r="K14312" t="s">
        <v>3688</v>
      </c>
      <c r="L14312" t="s">
        <v>5078</v>
      </c>
      <c r="P14312">
        <v>10</v>
      </c>
      <c r="Q14312">
        <v>17</v>
      </c>
      <c r="R14312">
        <v>8.5</v>
      </c>
      <c r="S14312" t="b">
        <v>0</v>
      </c>
      <c r="T14312" t="b">
        <v>0</v>
      </c>
      <c r="U14312" t="b">
        <v>1</v>
      </c>
      <c r="V14312">
        <v>24000</v>
      </c>
      <c r="W14312">
        <v>19100</v>
      </c>
      <c r="X14312">
        <v>2.58</v>
      </c>
      <c r="Y14312">
        <v>19370</v>
      </c>
      <c r="Z14312">
        <v>2.72</v>
      </c>
    </row>
    <row r="14313" spans="1:26">
      <c r="A14313">
        <v>211245794</v>
      </c>
      <c r="B14313" t="s">
        <v>10364</v>
      </c>
      <c r="C14313" t="s">
        <v>3597</v>
      </c>
      <c r="D14313" t="s">
        <v>3637</v>
      </c>
      <c r="E14313" t="s">
        <v>3862</v>
      </c>
      <c r="F14313" t="s">
        <v>3600</v>
      </c>
      <c r="G14313">
        <v>211245794</v>
      </c>
      <c r="I14313" t="s">
        <v>3601</v>
      </c>
      <c r="J14313" t="s">
        <v>7262</v>
      </c>
      <c r="K14313" t="s">
        <v>3688</v>
      </c>
      <c r="L14313" t="s">
        <v>5480</v>
      </c>
      <c r="P14313">
        <v>10</v>
      </c>
      <c r="Q14313">
        <v>17</v>
      </c>
      <c r="R14313">
        <v>8.5</v>
      </c>
      <c r="S14313" t="b">
        <v>0</v>
      </c>
      <c r="T14313" t="b">
        <v>0</v>
      </c>
      <c r="U14313" t="b">
        <v>1</v>
      </c>
      <c r="V14313">
        <v>24000</v>
      </c>
      <c r="W14313">
        <v>19100</v>
      </c>
      <c r="X14313">
        <v>2.58</v>
      </c>
      <c r="Y14313">
        <v>19370</v>
      </c>
      <c r="Z14313">
        <v>2.72</v>
      </c>
    </row>
    <row r="14314" spans="1:26">
      <c r="A14314">
        <v>211245795</v>
      </c>
      <c r="B14314" t="s">
        <v>10364</v>
      </c>
      <c r="C14314" t="s">
        <v>3597</v>
      </c>
      <c r="D14314" t="s">
        <v>3637</v>
      </c>
      <c r="E14314" t="s">
        <v>3854</v>
      </c>
      <c r="F14314" t="s">
        <v>3600</v>
      </c>
      <c r="G14314">
        <v>211245795</v>
      </c>
      <c r="I14314" t="s">
        <v>3601</v>
      </c>
      <c r="J14314" t="s">
        <v>7262</v>
      </c>
      <c r="K14314" t="s">
        <v>3688</v>
      </c>
      <c r="L14314" t="s">
        <v>5480</v>
      </c>
      <c r="P14314">
        <v>10</v>
      </c>
      <c r="Q14314">
        <v>17</v>
      </c>
      <c r="R14314">
        <v>8.5</v>
      </c>
      <c r="S14314" t="b">
        <v>0</v>
      </c>
      <c r="T14314" t="b">
        <v>0</v>
      </c>
      <c r="U14314" t="b">
        <v>1</v>
      </c>
      <c r="V14314">
        <v>24000</v>
      </c>
      <c r="W14314">
        <v>19100</v>
      </c>
      <c r="X14314">
        <v>2.58</v>
      </c>
      <c r="Y14314">
        <v>19370</v>
      </c>
      <c r="Z14314">
        <v>2.72</v>
      </c>
    </row>
    <row r="14315" spans="1:26">
      <c r="A14315">
        <v>211245796</v>
      </c>
      <c r="B14315" t="s">
        <v>10364</v>
      </c>
      <c r="C14315" t="s">
        <v>3597</v>
      </c>
      <c r="D14315" t="s">
        <v>3637</v>
      </c>
      <c r="E14315" t="s">
        <v>3856</v>
      </c>
      <c r="F14315" t="s">
        <v>3600</v>
      </c>
      <c r="G14315">
        <v>211245796</v>
      </c>
      <c r="I14315" t="s">
        <v>3601</v>
      </c>
      <c r="J14315" t="s">
        <v>7262</v>
      </c>
      <c r="K14315" t="s">
        <v>3688</v>
      </c>
      <c r="L14315" t="s">
        <v>5480</v>
      </c>
      <c r="P14315">
        <v>10</v>
      </c>
      <c r="Q14315">
        <v>17</v>
      </c>
      <c r="R14315">
        <v>8.5</v>
      </c>
      <c r="S14315" t="b">
        <v>0</v>
      </c>
      <c r="T14315" t="b">
        <v>0</v>
      </c>
      <c r="U14315" t="b">
        <v>1</v>
      </c>
      <c r="V14315">
        <v>24000</v>
      </c>
      <c r="W14315">
        <v>19100</v>
      </c>
      <c r="X14315">
        <v>2.58</v>
      </c>
      <c r="Y14315">
        <v>19370</v>
      </c>
      <c r="Z14315">
        <v>2.72</v>
      </c>
    </row>
    <row r="14316" spans="1:26">
      <c r="A14316">
        <v>211245797</v>
      </c>
      <c r="B14316" t="s">
        <v>10364</v>
      </c>
      <c r="C14316" t="s">
        <v>3597</v>
      </c>
      <c r="D14316" t="s">
        <v>3637</v>
      </c>
      <c r="E14316" t="s">
        <v>3855</v>
      </c>
      <c r="F14316" t="s">
        <v>3600</v>
      </c>
      <c r="G14316">
        <v>211245797</v>
      </c>
      <c r="I14316" t="s">
        <v>3601</v>
      </c>
      <c r="J14316" t="s">
        <v>7262</v>
      </c>
      <c r="K14316" t="s">
        <v>3688</v>
      </c>
      <c r="L14316" t="s">
        <v>5480</v>
      </c>
      <c r="P14316">
        <v>10</v>
      </c>
      <c r="Q14316">
        <v>17</v>
      </c>
      <c r="R14316">
        <v>8.5</v>
      </c>
      <c r="S14316" t="b">
        <v>0</v>
      </c>
      <c r="T14316" t="b">
        <v>0</v>
      </c>
      <c r="U14316" t="b">
        <v>1</v>
      </c>
      <c r="V14316">
        <v>24000</v>
      </c>
      <c r="W14316">
        <v>19100</v>
      </c>
      <c r="X14316">
        <v>2.58</v>
      </c>
      <c r="Y14316">
        <v>19370</v>
      </c>
      <c r="Z14316">
        <v>2.72</v>
      </c>
    </row>
    <row r="14317" spans="1:26">
      <c r="A14317">
        <v>211245798</v>
      </c>
      <c r="B14317" t="s">
        <v>10364</v>
      </c>
      <c r="C14317" t="s">
        <v>3597</v>
      </c>
      <c r="D14317" t="s">
        <v>3637</v>
      </c>
      <c r="E14317" t="s">
        <v>3858</v>
      </c>
      <c r="F14317" t="s">
        <v>3600</v>
      </c>
      <c r="G14317">
        <v>211245798</v>
      </c>
      <c r="I14317" t="s">
        <v>3601</v>
      </c>
      <c r="J14317" t="s">
        <v>7262</v>
      </c>
      <c r="K14317" t="s">
        <v>3688</v>
      </c>
      <c r="L14317" t="s">
        <v>5480</v>
      </c>
      <c r="P14317">
        <v>10</v>
      </c>
      <c r="Q14317">
        <v>17</v>
      </c>
      <c r="R14317">
        <v>8.5</v>
      </c>
      <c r="S14317" t="b">
        <v>0</v>
      </c>
      <c r="T14317" t="b">
        <v>0</v>
      </c>
      <c r="U14317" t="b">
        <v>1</v>
      </c>
      <c r="V14317">
        <v>24000</v>
      </c>
      <c r="W14317">
        <v>19100</v>
      </c>
      <c r="X14317">
        <v>2.58</v>
      </c>
      <c r="Y14317">
        <v>19370</v>
      </c>
      <c r="Z14317">
        <v>2.72</v>
      </c>
    </row>
    <row r="14318" spans="1:26">
      <c r="A14318">
        <v>211245799</v>
      </c>
      <c r="B14318" t="s">
        <v>10364</v>
      </c>
      <c r="C14318" t="s">
        <v>3597</v>
      </c>
      <c r="D14318" t="s">
        <v>3637</v>
      </c>
      <c r="E14318" t="s">
        <v>3857</v>
      </c>
      <c r="F14318" t="s">
        <v>3600</v>
      </c>
      <c r="G14318">
        <v>211245799</v>
      </c>
      <c r="I14318" t="s">
        <v>3601</v>
      </c>
      <c r="J14318" t="s">
        <v>7262</v>
      </c>
      <c r="K14318" t="s">
        <v>3688</v>
      </c>
      <c r="L14318" t="s">
        <v>5480</v>
      </c>
      <c r="P14318">
        <v>10</v>
      </c>
      <c r="Q14318">
        <v>17</v>
      </c>
      <c r="R14318">
        <v>8.5</v>
      </c>
      <c r="S14318" t="b">
        <v>0</v>
      </c>
      <c r="T14318" t="b">
        <v>0</v>
      </c>
      <c r="U14318" t="b">
        <v>1</v>
      </c>
      <c r="V14318">
        <v>24000</v>
      </c>
      <c r="W14318">
        <v>19100</v>
      </c>
      <c r="X14318">
        <v>2.58</v>
      </c>
      <c r="Y14318">
        <v>19370</v>
      </c>
      <c r="Z14318">
        <v>2.72</v>
      </c>
    </row>
    <row r="14319" spans="1:26">
      <c r="A14319">
        <v>211245800</v>
      </c>
      <c r="B14319" t="s">
        <v>10364</v>
      </c>
      <c r="C14319" t="s">
        <v>3597</v>
      </c>
      <c r="D14319" t="s">
        <v>3637</v>
      </c>
      <c r="E14319" t="s">
        <v>3861</v>
      </c>
      <c r="F14319" t="s">
        <v>3600</v>
      </c>
      <c r="G14319">
        <v>211245800</v>
      </c>
      <c r="I14319" t="s">
        <v>3601</v>
      </c>
      <c r="J14319" t="s">
        <v>7262</v>
      </c>
      <c r="K14319" t="s">
        <v>3688</v>
      </c>
      <c r="L14319" t="s">
        <v>5480</v>
      </c>
      <c r="P14319">
        <v>10</v>
      </c>
      <c r="Q14319">
        <v>17</v>
      </c>
      <c r="R14319">
        <v>8.5</v>
      </c>
      <c r="S14319" t="b">
        <v>0</v>
      </c>
      <c r="T14319" t="b">
        <v>0</v>
      </c>
      <c r="U14319" t="b">
        <v>1</v>
      </c>
      <c r="V14319">
        <v>24000</v>
      </c>
      <c r="W14319">
        <v>19100</v>
      </c>
      <c r="X14319">
        <v>2.58</v>
      </c>
      <c r="Y14319">
        <v>19370</v>
      </c>
      <c r="Z14319">
        <v>2.72</v>
      </c>
    </row>
    <row r="14320" spans="1:26">
      <c r="A14320">
        <v>211245801</v>
      </c>
      <c r="B14320" t="s">
        <v>10364</v>
      </c>
      <c r="C14320" t="s">
        <v>3597</v>
      </c>
      <c r="D14320" t="s">
        <v>3637</v>
      </c>
      <c r="E14320" t="s">
        <v>3860</v>
      </c>
      <c r="F14320" t="s">
        <v>3600</v>
      </c>
      <c r="G14320">
        <v>211245801</v>
      </c>
      <c r="I14320" t="s">
        <v>3601</v>
      </c>
      <c r="J14320" t="s">
        <v>7262</v>
      </c>
      <c r="K14320" t="s">
        <v>3688</v>
      </c>
      <c r="L14320" t="s">
        <v>5480</v>
      </c>
      <c r="P14320">
        <v>10</v>
      </c>
      <c r="Q14320">
        <v>17</v>
      </c>
      <c r="R14320">
        <v>8.5</v>
      </c>
      <c r="S14320" t="b">
        <v>0</v>
      </c>
      <c r="T14320" t="b">
        <v>0</v>
      </c>
      <c r="U14320" t="b">
        <v>1</v>
      </c>
      <c r="V14320">
        <v>24000</v>
      </c>
      <c r="W14320">
        <v>19100</v>
      </c>
      <c r="X14320">
        <v>2.58</v>
      </c>
      <c r="Y14320">
        <v>19370</v>
      </c>
      <c r="Z14320">
        <v>2.72</v>
      </c>
    </row>
    <row r="14321" spans="1:26">
      <c r="A14321">
        <v>211245802</v>
      </c>
      <c r="B14321" t="s">
        <v>10364</v>
      </c>
      <c r="C14321" t="s">
        <v>3597</v>
      </c>
      <c r="D14321" t="s">
        <v>3637</v>
      </c>
      <c r="E14321" t="s">
        <v>10383</v>
      </c>
      <c r="F14321" t="s">
        <v>3600</v>
      </c>
      <c r="G14321">
        <v>211245802</v>
      </c>
      <c r="I14321" t="s">
        <v>3601</v>
      </c>
      <c r="J14321" t="s">
        <v>10384</v>
      </c>
      <c r="K14321" t="s">
        <v>3688</v>
      </c>
      <c r="L14321" t="s">
        <v>10386</v>
      </c>
      <c r="P14321">
        <v>10</v>
      </c>
      <c r="Q14321">
        <v>17</v>
      </c>
      <c r="R14321">
        <v>8.5</v>
      </c>
      <c r="S14321" t="b">
        <v>0</v>
      </c>
      <c r="T14321" t="b">
        <v>0</v>
      </c>
      <c r="U14321" t="b">
        <v>1</v>
      </c>
      <c r="V14321">
        <v>24000</v>
      </c>
      <c r="W14321">
        <v>19100</v>
      </c>
      <c r="X14321">
        <v>2.58</v>
      </c>
      <c r="Y14321">
        <v>19370</v>
      </c>
      <c r="Z14321">
        <v>2.72</v>
      </c>
    </row>
    <row r="14322" spans="1:26">
      <c r="A14322">
        <v>211245803</v>
      </c>
      <c r="B14322" t="s">
        <v>10364</v>
      </c>
      <c r="C14322" t="s">
        <v>3597</v>
      </c>
      <c r="D14322" t="s">
        <v>3637</v>
      </c>
      <c r="E14322" t="s">
        <v>10374</v>
      </c>
      <c r="F14322" t="s">
        <v>3600</v>
      </c>
      <c r="G14322">
        <v>211245803</v>
      </c>
      <c r="I14322" t="s">
        <v>3601</v>
      </c>
      <c r="J14322" t="s">
        <v>10365</v>
      </c>
      <c r="K14322" t="s">
        <v>3688</v>
      </c>
      <c r="L14322" t="s">
        <v>10367</v>
      </c>
      <c r="P14322">
        <v>10</v>
      </c>
      <c r="Q14322">
        <v>17.5</v>
      </c>
      <c r="R14322">
        <v>8.5</v>
      </c>
      <c r="S14322" t="b">
        <v>0</v>
      </c>
      <c r="T14322" t="b">
        <v>0</v>
      </c>
      <c r="U14322" t="b">
        <v>1</v>
      </c>
      <c r="V14322">
        <v>23800</v>
      </c>
      <c r="W14322">
        <v>19000</v>
      </c>
      <c r="X14322">
        <v>2.58</v>
      </c>
      <c r="Y14322">
        <v>19270</v>
      </c>
      <c r="Z14322">
        <v>2.72</v>
      </c>
    </row>
    <row r="14323" spans="1:26">
      <c r="A14323">
        <v>211245804</v>
      </c>
      <c r="B14323" t="s">
        <v>10364</v>
      </c>
      <c r="C14323" t="s">
        <v>3597</v>
      </c>
      <c r="D14323" t="s">
        <v>3637</v>
      </c>
      <c r="E14323" t="s">
        <v>10375</v>
      </c>
      <c r="F14323" t="s">
        <v>3600</v>
      </c>
      <c r="G14323">
        <v>211245804</v>
      </c>
      <c r="I14323" t="s">
        <v>3601</v>
      </c>
      <c r="J14323" t="s">
        <v>10365</v>
      </c>
      <c r="K14323" t="s">
        <v>3688</v>
      </c>
      <c r="L14323" t="s">
        <v>10367</v>
      </c>
      <c r="P14323">
        <v>10</v>
      </c>
      <c r="Q14323">
        <v>17.5</v>
      </c>
      <c r="R14323">
        <v>8.5</v>
      </c>
      <c r="S14323" t="b">
        <v>0</v>
      </c>
      <c r="T14323" t="b">
        <v>0</v>
      </c>
      <c r="U14323" t="b">
        <v>1</v>
      </c>
      <c r="V14323">
        <v>23800</v>
      </c>
      <c r="W14323">
        <v>19000</v>
      </c>
      <c r="X14323">
        <v>2.58</v>
      </c>
      <c r="Y14323">
        <v>19270</v>
      </c>
      <c r="Z14323">
        <v>2.72</v>
      </c>
    </row>
    <row r="14324" spans="1:26">
      <c r="A14324">
        <v>211245805</v>
      </c>
      <c r="B14324" t="s">
        <v>10364</v>
      </c>
      <c r="C14324" t="s">
        <v>3597</v>
      </c>
      <c r="D14324" t="s">
        <v>3637</v>
      </c>
      <c r="E14324" t="s">
        <v>10375</v>
      </c>
      <c r="F14324" t="s">
        <v>3600</v>
      </c>
      <c r="G14324">
        <v>211245805</v>
      </c>
      <c r="I14324" t="s">
        <v>3601</v>
      </c>
      <c r="J14324" t="s">
        <v>10365</v>
      </c>
      <c r="K14324" t="s">
        <v>3688</v>
      </c>
      <c r="L14324" t="s">
        <v>10376</v>
      </c>
      <c r="P14324">
        <v>10</v>
      </c>
      <c r="Q14324">
        <v>17.5</v>
      </c>
      <c r="R14324">
        <v>8.5</v>
      </c>
      <c r="S14324" t="b">
        <v>0</v>
      </c>
      <c r="T14324" t="b">
        <v>0</v>
      </c>
      <c r="U14324" t="b">
        <v>1</v>
      </c>
      <c r="V14324">
        <v>23800</v>
      </c>
      <c r="W14324">
        <v>19000</v>
      </c>
      <c r="X14324">
        <v>2.58</v>
      </c>
      <c r="Y14324">
        <v>19270</v>
      </c>
      <c r="Z14324">
        <v>2.72</v>
      </c>
    </row>
    <row r="14325" spans="1:26">
      <c r="A14325">
        <v>211245806</v>
      </c>
      <c r="B14325" t="s">
        <v>10364</v>
      </c>
      <c r="C14325" t="s">
        <v>3597</v>
      </c>
      <c r="D14325" t="s">
        <v>3637</v>
      </c>
      <c r="E14325" t="s">
        <v>3862</v>
      </c>
      <c r="F14325" t="s">
        <v>3600</v>
      </c>
      <c r="G14325">
        <v>211245806</v>
      </c>
      <c r="I14325" t="s">
        <v>3601</v>
      </c>
      <c r="J14325" t="s">
        <v>7262</v>
      </c>
      <c r="K14325" t="s">
        <v>3688</v>
      </c>
      <c r="L14325" t="s">
        <v>10387</v>
      </c>
      <c r="P14325">
        <v>10</v>
      </c>
      <c r="Q14325">
        <v>17.5</v>
      </c>
      <c r="R14325">
        <v>8.5</v>
      </c>
      <c r="S14325" t="b">
        <v>0</v>
      </c>
      <c r="T14325" t="b">
        <v>0</v>
      </c>
      <c r="U14325" t="b">
        <v>1</v>
      </c>
      <c r="V14325">
        <v>23800</v>
      </c>
      <c r="W14325">
        <v>19000</v>
      </c>
      <c r="X14325">
        <v>2.58</v>
      </c>
      <c r="Y14325">
        <v>19270</v>
      </c>
      <c r="Z14325">
        <v>2.72</v>
      </c>
    </row>
    <row r="14326" spans="1:26">
      <c r="A14326">
        <v>211245807</v>
      </c>
      <c r="B14326" t="s">
        <v>10364</v>
      </c>
      <c r="C14326" t="s">
        <v>3597</v>
      </c>
      <c r="D14326" t="s">
        <v>3637</v>
      </c>
      <c r="E14326" t="s">
        <v>3854</v>
      </c>
      <c r="F14326" t="s">
        <v>3600</v>
      </c>
      <c r="G14326">
        <v>211245807</v>
      </c>
      <c r="I14326" t="s">
        <v>3601</v>
      </c>
      <c r="J14326" t="s">
        <v>7262</v>
      </c>
      <c r="K14326" t="s">
        <v>3688</v>
      </c>
      <c r="L14326" t="s">
        <v>10387</v>
      </c>
      <c r="P14326">
        <v>10</v>
      </c>
      <c r="Q14326">
        <v>17.5</v>
      </c>
      <c r="R14326">
        <v>8.5</v>
      </c>
      <c r="S14326" t="b">
        <v>0</v>
      </c>
      <c r="T14326" t="b">
        <v>0</v>
      </c>
      <c r="U14326" t="b">
        <v>1</v>
      </c>
      <c r="V14326">
        <v>23800</v>
      </c>
      <c r="W14326">
        <v>19000</v>
      </c>
      <c r="X14326">
        <v>2.58</v>
      </c>
      <c r="Y14326">
        <v>19270</v>
      </c>
      <c r="Z14326">
        <v>2.72</v>
      </c>
    </row>
    <row r="14327" spans="1:26">
      <c r="A14327">
        <v>211245808</v>
      </c>
      <c r="B14327" t="s">
        <v>10364</v>
      </c>
      <c r="C14327" t="s">
        <v>3597</v>
      </c>
      <c r="D14327" t="s">
        <v>3637</v>
      </c>
      <c r="E14327" t="s">
        <v>3856</v>
      </c>
      <c r="F14327" t="s">
        <v>3600</v>
      </c>
      <c r="G14327">
        <v>211245808</v>
      </c>
      <c r="I14327" t="s">
        <v>3601</v>
      </c>
      <c r="J14327" t="s">
        <v>7262</v>
      </c>
      <c r="K14327" t="s">
        <v>3688</v>
      </c>
      <c r="L14327" t="s">
        <v>10387</v>
      </c>
      <c r="P14327">
        <v>10</v>
      </c>
      <c r="Q14327">
        <v>17.5</v>
      </c>
      <c r="R14327">
        <v>8.5</v>
      </c>
      <c r="S14327" t="b">
        <v>0</v>
      </c>
      <c r="T14327" t="b">
        <v>0</v>
      </c>
      <c r="U14327" t="b">
        <v>1</v>
      </c>
      <c r="V14327">
        <v>23800</v>
      </c>
      <c r="W14327">
        <v>19000</v>
      </c>
      <c r="X14327">
        <v>2.58</v>
      </c>
      <c r="Y14327">
        <v>19270</v>
      </c>
      <c r="Z14327">
        <v>2.72</v>
      </c>
    </row>
    <row r="14328" spans="1:26">
      <c r="A14328">
        <v>211245809</v>
      </c>
      <c r="B14328" t="s">
        <v>10364</v>
      </c>
      <c r="C14328" t="s">
        <v>3597</v>
      </c>
      <c r="D14328" t="s">
        <v>3637</v>
      </c>
      <c r="E14328" t="s">
        <v>3855</v>
      </c>
      <c r="F14328" t="s">
        <v>3600</v>
      </c>
      <c r="G14328">
        <v>211245809</v>
      </c>
      <c r="I14328" t="s">
        <v>3601</v>
      </c>
      <c r="J14328" t="s">
        <v>7262</v>
      </c>
      <c r="K14328" t="s">
        <v>3688</v>
      </c>
      <c r="L14328" t="s">
        <v>10387</v>
      </c>
      <c r="P14328">
        <v>10</v>
      </c>
      <c r="Q14328">
        <v>17.5</v>
      </c>
      <c r="R14328">
        <v>8.5</v>
      </c>
      <c r="S14328" t="b">
        <v>0</v>
      </c>
      <c r="T14328" t="b">
        <v>0</v>
      </c>
      <c r="U14328" t="b">
        <v>1</v>
      </c>
      <c r="V14328">
        <v>23800</v>
      </c>
      <c r="W14328">
        <v>19000</v>
      </c>
      <c r="X14328">
        <v>2.58</v>
      </c>
      <c r="Y14328">
        <v>19270</v>
      </c>
      <c r="Z14328">
        <v>2.72</v>
      </c>
    </row>
    <row r="14329" spans="1:26">
      <c r="A14329">
        <v>211245810</v>
      </c>
      <c r="B14329" t="s">
        <v>10364</v>
      </c>
      <c r="C14329" t="s">
        <v>3597</v>
      </c>
      <c r="D14329" t="s">
        <v>3637</v>
      </c>
      <c r="E14329" t="s">
        <v>3858</v>
      </c>
      <c r="F14329" t="s">
        <v>3600</v>
      </c>
      <c r="G14329">
        <v>211245810</v>
      </c>
      <c r="I14329" t="s">
        <v>3601</v>
      </c>
      <c r="J14329" t="s">
        <v>7262</v>
      </c>
      <c r="K14329" t="s">
        <v>3688</v>
      </c>
      <c r="L14329" t="s">
        <v>10387</v>
      </c>
      <c r="P14329">
        <v>10</v>
      </c>
      <c r="Q14329">
        <v>17.5</v>
      </c>
      <c r="R14329">
        <v>8.5</v>
      </c>
      <c r="S14329" t="b">
        <v>0</v>
      </c>
      <c r="T14329" t="b">
        <v>0</v>
      </c>
      <c r="U14329" t="b">
        <v>1</v>
      </c>
      <c r="V14329">
        <v>23800</v>
      </c>
      <c r="W14329">
        <v>19000</v>
      </c>
      <c r="X14329">
        <v>2.58</v>
      </c>
      <c r="Y14329">
        <v>19270</v>
      </c>
      <c r="Z14329">
        <v>2.72</v>
      </c>
    </row>
    <row r="14330" spans="1:26">
      <c r="A14330">
        <v>211245811</v>
      </c>
      <c r="B14330" t="s">
        <v>10364</v>
      </c>
      <c r="C14330" t="s">
        <v>3597</v>
      </c>
      <c r="D14330" t="s">
        <v>3637</v>
      </c>
      <c r="E14330" t="s">
        <v>3857</v>
      </c>
      <c r="F14330" t="s">
        <v>3600</v>
      </c>
      <c r="G14330">
        <v>211245811</v>
      </c>
      <c r="I14330" t="s">
        <v>3601</v>
      </c>
      <c r="J14330" t="s">
        <v>7262</v>
      </c>
      <c r="K14330" t="s">
        <v>3688</v>
      </c>
      <c r="L14330" t="s">
        <v>10387</v>
      </c>
      <c r="P14330">
        <v>10</v>
      </c>
      <c r="Q14330">
        <v>17.5</v>
      </c>
      <c r="R14330">
        <v>8.5</v>
      </c>
      <c r="S14330" t="b">
        <v>0</v>
      </c>
      <c r="T14330" t="b">
        <v>0</v>
      </c>
      <c r="U14330" t="b">
        <v>1</v>
      </c>
      <c r="V14330">
        <v>23800</v>
      </c>
      <c r="W14330">
        <v>19000</v>
      </c>
      <c r="X14330">
        <v>2.58</v>
      </c>
      <c r="Y14330">
        <v>19270</v>
      </c>
      <c r="Z14330">
        <v>2.72</v>
      </c>
    </row>
    <row r="14331" spans="1:26">
      <c r="A14331">
        <v>211245812</v>
      </c>
      <c r="B14331" t="s">
        <v>10364</v>
      </c>
      <c r="C14331" t="s">
        <v>3597</v>
      </c>
      <c r="D14331" t="s">
        <v>3637</v>
      </c>
      <c r="E14331" t="s">
        <v>3861</v>
      </c>
      <c r="F14331" t="s">
        <v>3600</v>
      </c>
      <c r="G14331">
        <v>211245812</v>
      </c>
      <c r="I14331" t="s">
        <v>3601</v>
      </c>
      <c r="J14331" t="s">
        <v>7262</v>
      </c>
      <c r="K14331" t="s">
        <v>3688</v>
      </c>
      <c r="L14331" t="s">
        <v>10387</v>
      </c>
      <c r="P14331">
        <v>10</v>
      </c>
      <c r="Q14331">
        <v>17.5</v>
      </c>
      <c r="R14331">
        <v>8.5</v>
      </c>
      <c r="S14331" t="b">
        <v>0</v>
      </c>
      <c r="T14331" t="b">
        <v>0</v>
      </c>
      <c r="U14331" t="b">
        <v>1</v>
      </c>
      <c r="V14331">
        <v>23800</v>
      </c>
      <c r="W14331">
        <v>19000</v>
      </c>
      <c r="X14331">
        <v>2.58</v>
      </c>
      <c r="Y14331">
        <v>19270</v>
      </c>
      <c r="Z14331">
        <v>2.72</v>
      </c>
    </row>
    <row r="14332" spans="1:26">
      <c r="A14332">
        <v>211245813</v>
      </c>
      <c r="B14332" t="s">
        <v>10364</v>
      </c>
      <c r="C14332" t="s">
        <v>3597</v>
      </c>
      <c r="D14332" t="s">
        <v>3637</v>
      </c>
      <c r="E14332" t="s">
        <v>3860</v>
      </c>
      <c r="F14332" t="s">
        <v>3600</v>
      </c>
      <c r="G14332">
        <v>211245813</v>
      </c>
      <c r="I14332" t="s">
        <v>3601</v>
      </c>
      <c r="J14332" t="s">
        <v>7262</v>
      </c>
      <c r="K14332" t="s">
        <v>3688</v>
      </c>
      <c r="L14332" t="s">
        <v>10387</v>
      </c>
      <c r="P14332">
        <v>10</v>
      </c>
      <c r="Q14332">
        <v>17.5</v>
      </c>
      <c r="R14332">
        <v>8.5</v>
      </c>
      <c r="S14332" t="b">
        <v>0</v>
      </c>
      <c r="T14332" t="b">
        <v>0</v>
      </c>
      <c r="U14332" t="b">
        <v>1</v>
      </c>
      <c r="V14332">
        <v>23800</v>
      </c>
      <c r="W14332">
        <v>19000</v>
      </c>
      <c r="X14332">
        <v>2.58</v>
      </c>
      <c r="Y14332">
        <v>19270</v>
      </c>
      <c r="Z14332">
        <v>2.72</v>
      </c>
    </row>
    <row r="14333" spans="1:26">
      <c r="A14333">
        <v>211245814</v>
      </c>
      <c r="B14333" t="s">
        <v>10364</v>
      </c>
      <c r="C14333" t="s">
        <v>3597</v>
      </c>
      <c r="D14333" t="s">
        <v>3637</v>
      </c>
      <c r="E14333" t="s">
        <v>10383</v>
      </c>
      <c r="F14333" t="s">
        <v>3600</v>
      </c>
      <c r="G14333">
        <v>211245814</v>
      </c>
      <c r="I14333" t="s">
        <v>3601</v>
      </c>
      <c r="J14333" t="s">
        <v>10384</v>
      </c>
      <c r="K14333" t="s">
        <v>3688</v>
      </c>
      <c r="L14333" t="s">
        <v>10388</v>
      </c>
      <c r="P14333">
        <v>10</v>
      </c>
      <c r="Q14333">
        <v>17.5</v>
      </c>
      <c r="R14333">
        <v>8.5</v>
      </c>
      <c r="S14333" t="b">
        <v>0</v>
      </c>
      <c r="T14333" t="b">
        <v>0</v>
      </c>
      <c r="U14333" t="b">
        <v>1</v>
      </c>
      <c r="V14333">
        <v>23800</v>
      </c>
      <c r="W14333">
        <v>19000</v>
      </c>
      <c r="X14333">
        <v>2.58</v>
      </c>
      <c r="Y14333">
        <v>19270</v>
      </c>
      <c r="Z14333">
        <v>2.72</v>
      </c>
    </row>
    <row r="14334" spans="1:26">
      <c r="A14334">
        <v>211245815</v>
      </c>
      <c r="B14334" t="s">
        <v>10364</v>
      </c>
      <c r="C14334" t="s">
        <v>3597</v>
      </c>
      <c r="D14334" t="s">
        <v>3637</v>
      </c>
      <c r="E14334" t="s">
        <v>10374</v>
      </c>
      <c r="F14334" t="s">
        <v>3600</v>
      </c>
      <c r="G14334">
        <v>211245815</v>
      </c>
      <c r="I14334" t="s">
        <v>3601</v>
      </c>
      <c r="J14334" t="s">
        <v>10365</v>
      </c>
      <c r="K14334" t="s">
        <v>3688</v>
      </c>
      <c r="L14334" t="s">
        <v>5080</v>
      </c>
      <c r="P14334">
        <v>10</v>
      </c>
      <c r="Q14334">
        <v>17</v>
      </c>
      <c r="R14334">
        <v>8.5</v>
      </c>
      <c r="S14334" t="b">
        <v>0</v>
      </c>
      <c r="T14334" t="b">
        <v>0</v>
      </c>
      <c r="U14334" t="b">
        <v>1</v>
      </c>
      <c r="V14334">
        <v>24000</v>
      </c>
      <c r="W14334">
        <v>19100</v>
      </c>
      <c r="X14334">
        <v>2.58</v>
      </c>
      <c r="Y14334">
        <v>19370</v>
      </c>
      <c r="Z14334">
        <v>2.72</v>
      </c>
    </row>
    <row r="14335" spans="1:26">
      <c r="A14335">
        <v>211245816</v>
      </c>
      <c r="B14335" t="s">
        <v>10364</v>
      </c>
      <c r="C14335" t="s">
        <v>3597</v>
      </c>
      <c r="D14335" t="s">
        <v>3637</v>
      </c>
      <c r="E14335" t="s">
        <v>10375</v>
      </c>
      <c r="F14335" t="s">
        <v>3600</v>
      </c>
      <c r="G14335">
        <v>211245816</v>
      </c>
      <c r="I14335" t="s">
        <v>3601</v>
      </c>
      <c r="J14335" t="s">
        <v>10365</v>
      </c>
      <c r="K14335" t="s">
        <v>3688</v>
      </c>
      <c r="L14335" t="s">
        <v>5080</v>
      </c>
      <c r="P14335">
        <v>10</v>
      </c>
      <c r="Q14335">
        <v>17</v>
      </c>
      <c r="R14335">
        <v>8.5</v>
      </c>
      <c r="S14335" t="b">
        <v>0</v>
      </c>
      <c r="T14335" t="b">
        <v>0</v>
      </c>
      <c r="U14335" t="b">
        <v>1</v>
      </c>
      <c r="V14335">
        <v>24000</v>
      </c>
      <c r="W14335">
        <v>19100</v>
      </c>
      <c r="X14335">
        <v>2.58</v>
      </c>
      <c r="Y14335">
        <v>19370</v>
      </c>
      <c r="Z14335">
        <v>2.72</v>
      </c>
    </row>
    <row r="14336" spans="1:26">
      <c r="A14336">
        <v>211245817</v>
      </c>
      <c r="B14336" t="s">
        <v>10364</v>
      </c>
      <c r="C14336" t="s">
        <v>3597</v>
      </c>
      <c r="D14336" t="s">
        <v>3637</v>
      </c>
      <c r="E14336" t="s">
        <v>10375</v>
      </c>
      <c r="F14336" t="s">
        <v>3600</v>
      </c>
      <c r="G14336">
        <v>211245817</v>
      </c>
      <c r="I14336" t="s">
        <v>3601</v>
      </c>
      <c r="J14336" t="s">
        <v>10365</v>
      </c>
      <c r="K14336" t="s">
        <v>3688</v>
      </c>
      <c r="L14336" t="s">
        <v>10377</v>
      </c>
      <c r="P14336">
        <v>10</v>
      </c>
      <c r="Q14336">
        <v>17</v>
      </c>
      <c r="R14336">
        <v>8.5</v>
      </c>
      <c r="S14336" t="b">
        <v>0</v>
      </c>
      <c r="T14336" t="b">
        <v>0</v>
      </c>
      <c r="U14336" t="b">
        <v>1</v>
      </c>
      <c r="V14336">
        <v>24000</v>
      </c>
      <c r="W14336">
        <v>19100</v>
      </c>
      <c r="X14336">
        <v>2.58</v>
      </c>
      <c r="Y14336">
        <v>19370</v>
      </c>
      <c r="Z14336">
        <v>2.72</v>
      </c>
    </row>
    <row r="14337" spans="1:26">
      <c r="A14337">
        <v>211245818</v>
      </c>
      <c r="B14337" t="s">
        <v>10364</v>
      </c>
      <c r="C14337" t="s">
        <v>3597</v>
      </c>
      <c r="D14337" t="s">
        <v>3637</v>
      </c>
      <c r="E14337" t="s">
        <v>3862</v>
      </c>
      <c r="F14337" t="s">
        <v>3600</v>
      </c>
      <c r="G14337">
        <v>211245818</v>
      </c>
      <c r="I14337" t="s">
        <v>3601</v>
      </c>
      <c r="J14337" t="s">
        <v>7262</v>
      </c>
      <c r="K14337" t="s">
        <v>3688</v>
      </c>
      <c r="L14337" t="s">
        <v>5481</v>
      </c>
      <c r="P14337">
        <v>10</v>
      </c>
      <c r="Q14337">
        <v>17</v>
      </c>
      <c r="R14337">
        <v>8.5</v>
      </c>
      <c r="S14337" t="b">
        <v>0</v>
      </c>
      <c r="T14337" t="b">
        <v>0</v>
      </c>
      <c r="U14337" t="b">
        <v>1</v>
      </c>
      <c r="V14337">
        <v>24000</v>
      </c>
      <c r="W14337">
        <v>19100</v>
      </c>
      <c r="X14337">
        <v>2.58</v>
      </c>
      <c r="Y14337">
        <v>19370</v>
      </c>
      <c r="Z14337">
        <v>2.72</v>
      </c>
    </row>
    <row r="14338" spans="1:26">
      <c r="A14338">
        <v>211245819</v>
      </c>
      <c r="B14338" t="s">
        <v>10364</v>
      </c>
      <c r="C14338" t="s">
        <v>3597</v>
      </c>
      <c r="D14338" t="s">
        <v>3637</v>
      </c>
      <c r="E14338" t="s">
        <v>3854</v>
      </c>
      <c r="F14338" t="s">
        <v>3600</v>
      </c>
      <c r="G14338">
        <v>211245819</v>
      </c>
      <c r="I14338" t="s">
        <v>3601</v>
      </c>
      <c r="J14338" t="s">
        <v>7262</v>
      </c>
      <c r="K14338" t="s">
        <v>3688</v>
      </c>
      <c r="L14338" t="s">
        <v>5481</v>
      </c>
      <c r="P14338">
        <v>10</v>
      </c>
      <c r="Q14338">
        <v>17</v>
      </c>
      <c r="R14338">
        <v>8.5</v>
      </c>
      <c r="S14338" t="b">
        <v>0</v>
      </c>
      <c r="T14338" t="b">
        <v>0</v>
      </c>
      <c r="U14338" t="b">
        <v>1</v>
      </c>
      <c r="V14338">
        <v>24000</v>
      </c>
      <c r="W14338">
        <v>19100</v>
      </c>
      <c r="X14338">
        <v>2.58</v>
      </c>
      <c r="Y14338">
        <v>19370</v>
      </c>
      <c r="Z14338">
        <v>2.72</v>
      </c>
    </row>
    <row r="14339" spans="1:26">
      <c r="A14339">
        <v>211245820</v>
      </c>
      <c r="B14339" t="s">
        <v>10364</v>
      </c>
      <c r="C14339" t="s">
        <v>3597</v>
      </c>
      <c r="D14339" t="s">
        <v>3637</v>
      </c>
      <c r="E14339" t="s">
        <v>3856</v>
      </c>
      <c r="F14339" t="s">
        <v>3600</v>
      </c>
      <c r="G14339">
        <v>211245820</v>
      </c>
      <c r="I14339" t="s">
        <v>3601</v>
      </c>
      <c r="J14339" t="s">
        <v>7262</v>
      </c>
      <c r="K14339" t="s">
        <v>3688</v>
      </c>
      <c r="L14339" t="s">
        <v>5481</v>
      </c>
      <c r="P14339">
        <v>10</v>
      </c>
      <c r="Q14339">
        <v>17</v>
      </c>
      <c r="R14339">
        <v>8.5</v>
      </c>
      <c r="S14339" t="b">
        <v>0</v>
      </c>
      <c r="T14339" t="b">
        <v>0</v>
      </c>
      <c r="U14339" t="b">
        <v>1</v>
      </c>
      <c r="V14339">
        <v>24000</v>
      </c>
      <c r="W14339">
        <v>19100</v>
      </c>
      <c r="X14339">
        <v>2.58</v>
      </c>
      <c r="Y14339">
        <v>19370</v>
      </c>
      <c r="Z14339">
        <v>2.72</v>
      </c>
    </row>
    <row r="14340" spans="1:26">
      <c r="A14340">
        <v>211245821</v>
      </c>
      <c r="B14340" t="s">
        <v>10364</v>
      </c>
      <c r="C14340" t="s">
        <v>3597</v>
      </c>
      <c r="D14340" t="s">
        <v>3637</v>
      </c>
      <c r="E14340" t="s">
        <v>3855</v>
      </c>
      <c r="F14340" t="s">
        <v>3600</v>
      </c>
      <c r="G14340">
        <v>211245821</v>
      </c>
      <c r="I14340" t="s">
        <v>3601</v>
      </c>
      <c r="J14340" t="s">
        <v>7262</v>
      </c>
      <c r="K14340" t="s">
        <v>3688</v>
      </c>
      <c r="L14340" t="s">
        <v>5481</v>
      </c>
      <c r="P14340">
        <v>10</v>
      </c>
      <c r="Q14340">
        <v>17</v>
      </c>
      <c r="R14340">
        <v>8.5</v>
      </c>
      <c r="S14340" t="b">
        <v>0</v>
      </c>
      <c r="T14340" t="b">
        <v>0</v>
      </c>
      <c r="U14340" t="b">
        <v>1</v>
      </c>
      <c r="V14340">
        <v>24000</v>
      </c>
      <c r="W14340">
        <v>19100</v>
      </c>
      <c r="X14340">
        <v>2.58</v>
      </c>
      <c r="Y14340">
        <v>19370</v>
      </c>
      <c r="Z14340">
        <v>2.72</v>
      </c>
    </row>
    <row r="14341" spans="1:26">
      <c r="A14341">
        <v>211245822</v>
      </c>
      <c r="B14341" t="s">
        <v>10364</v>
      </c>
      <c r="C14341" t="s">
        <v>3597</v>
      </c>
      <c r="D14341" t="s">
        <v>3637</v>
      </c>
      <c r="E14341" t="s">
        <v>3858</v>
      </c>
      <c r="F14341" t="s">
        <v>3600</v>
      </c>
      <c r="G14341">
        <v>211245822</v>
      </c>
      <c r="I14341" t="s">
        <v>3601</v>
      </c>
      <c r="J14341" t="s">
        <v>7262</v>
      </c>
      <c r="K14341" t="s">
        <v>3688</v>
      </c>
      <c r="L14341" t="s">
        <v>5481</v>
      </c>
      <c r="P14341">
        <v>10</v>
      </c>
      <c r="Q14341">
        <v>17</v>
      </c>
      <c r="R14341">
        <v>8.5</v>
      </c>
      <c r="S14341" t="b">
        <v>0</v>
      </c>
      <c r="T14341" t="b">
        <v>0</v>
      </c>
      <c r="U14341" t="b">
        <v>1</v>
      </c>
      <c r="V14341">
        <v>24000</v>
      </c>
      <c r="W14341">
        <v>19100</v>
      </c>
      <c r="X14341">
        <v>2.58</v>
      </c>
      <c r="Y14341">
        <v>19370</v>
      </c>
      <c r="Z14341">
        <v>2.72</v>
      </c>
    </row>
    <row r="14342" spans="1:26">
      <c r="A14342">
        <v>211245823</v>
      </c>
      <c r="B14342" t="s">
        <v>10364</v>
      </c>
      <c r="C14342" t="s">
        <v>3597</v>
      </c>
      <c r="D14342" t="s">
        <v>3637</v>
      </c>
      <c r="E14342" t="s">
        <v>3857</v>
      </c>
      <c r="F14342" t="s">
        <v>3600</v>
      </c>
      <c r="G14342">
        <v>211245823</v>
      </c>
      <c r="I14342" t="s">
        <v>3601</v>
      </c>
      <c r="J14342" t="s">
        <v>7262</v>
      </c>
      <c r="K14342" t="s">
        <v>3688</v>
      </c>
      <c r="L14342" t="s">
        <v>5481</v>
      </c>
      <c r="P14342">
        <v>10</v>
      </c>
      <c r="Q14342">
        <v>17</v>
      </c>
      <c r="R14342">
        <v>8.5</v>
      </c>
      <c r="S14342" t="b">
        <v>0</v>
      </c>
      <c r="T14342" t="b">
        <v>0</v>
      </c>
      <c r="U14342" t="b">
        <v>1</v>
      </c>
      <c r="V14342">
        <v>24000</v>
      </c>
      <c r="W14342">
        <v>19100</v>
      </c>
      <c r="X14342">
        <v>2.58</v>
      </c>
      <c r="Y14342">
        <v>19370</v>
      </c>
      <c r="Z14342">
        <v>2.72</v>
      </c>
    </row>
    <row r="14343" spans="1:26">
      <c r="A14343">
        <v>211245824</v>
      </c>
      <c r="B14343" t="s">
        <v>10364</v>
      </c>
      <c r="C14343" t="s">
        <v>3597</v>
      </c>
      <c r="D14343" t="s">
        <v>3637</v>
      </c>
      <c r="E14343" t="s">
        <v>3861</v>
      </c>
      <c r="F14343" t="s">
        <v>3600</v>
      </c>
      <c r="G14343">
        <v>211245824</v>
      </c>
      <c r="I14343" t="s">
        <v>3601</v>
      </c>
      <c r="J14343" t="s">
        <v>7262</v>
      </c>
      <c r="K14343" t="s">
        <v>3688</v>
      </c>
      <c r="L14343" t="s">
        <v>5481</v>
      </c>
      <c r="P14343">
        <v>10</v>
      </c>
      <c r="Q14343">
        <v>17</v>
      </c>
      <c r="R14343">
        <v>8.5</v>
      </c>
      <c r="S14343" t="b">
        <v>0</v>
      </c>
      <c r="T14343" t="b">
        <v>0</v>
      </c>
      <c r="U14343" t="b">
        <v>1</v>
      </c>
      <c r="V14343">
        <v>24000</v>
      </c>
      <c r="W14343">
        <v>19100</v>
      </c>
      <c r="X14343">
        <v>2.58</v>
      </c>
      <c r="Y14343">
        <v>19370</v>
      </c>
      <c r="Z14343">
        <v>2.72</v>
      </c>
    </row>
    <row r="14344" spans="1:26">
      <c r="A14344">
        <v>211245825</v>
      </c>
      <c r="B14344" t="s">
        <v>10364</v>
      </c>
      <c r="C14344" t="s">
        <v>3597</v>
      </c>
      <c r="D14344" t="s">
        <v>3637</v>
      </c>
      <c r="E14344" t="s">
        <v>3860</v>
      </c>
      <c r="F14344" t="s">
        <v>3600</v>
      </c>
      <c r="G14344">
        <v>211245825</v>
      </c>
      <c r="I14344" t="s">
        <v>3601</v>
      </c>
      <c r="J14344" t="s">
        <v>7262</v>
      </c>
      <c r="K14344" t="s">
        <v>3688</v>
      </c>
      <c r="L14344" t="s">
        <v>5481</v>
      </c>
      <c r="P14344">
        <v>10</v>
      </c>
      <c r="Q14344">
        <v>17</v>
      </c>
      <c r="R14344">
        <v>8.5</v>
      </c>
      <c r="S14344" t="b">
        <v>0</v>
      </c>
      <c r="T14344" t="b">
        <v>0</v>
      </c>
      <c r="U14344" t="b">
        <v>1</v>
      </c>
      <c r="V14344">
        <v>24000</v>
      </c>
      <c r="W14344">
        <v>19100</v>
      </c>
      <c r="X14344">
        <v>2.58</v>
      </c>
      <c r="Y14344">
        <v>19370</v>
      </c>
      <c r="Z14344">
        <v>2.72</v>
      </c>
    </row>
    <row r="14345" spans="1:26">
      <c r="A14345">
        <v>211245826</v>
      </c>
      <c r="B14345" t="s">
        <v>10364</v>
      </c>
      <c r="C14345" t="s">
        <v>3597</v>
      </c>
      <c r="D14345" t="s">
        <v>3637</v>
      </c>
      <c r="E14345" t="s">
        <v>10383</v>
      </c>
      <c r="F14345" t="s">
        <v>3600</v>
      </c>
      <c r="G14345">
        <v>211245826</v>
      </c>
      <c r="I14345" t="s">
        <v>3601</v>
      </c>
      <c r="J14345" t="s">
        <v>10384</v>
      </c>
      <c r="K14345" t="s">
        <v>3688</v>
      </c>
      <c r="L14345" t="s">
        <v>10389</v>
      </c>
      <c r="P14345">
        <v>10</v>
      </c>
      <c r="Q14345">
        <v>17</v>
      </c>
      <c r="R14345">
        <v>8.5</v>
      </c>
      <c r="S14345" t="b">
        <v>0</v>
      </c>
      <c r="T14345" t="b">
        <v>0</v>
      </c>
      <c r="U14345" t="b">
        <v>1</v>
      </c>
      <c r="V14345">
        <v>24000</v>
      </c>
      <c r="W14345">
        <v>19100</v>
      </c>
      <c r="X14345">
        <v>2.58</v>
      </c>
      <c r="Y14345">
        <v>19370</v>
      </c>
      <c r="Z14345">
        <v>2.72</v>
      </c>
    </row>
    <row r="14346" spans="1:26">
      <c r="A14346">
        <v>211245827</v>
      </c>
      <c r="B14346" t="s">
        <v>10364</v>
      </c>
      <c r="C14346" t="s">
        <v>3597</v>
      </c>
      <c r="D14346" t="s">
        <v>3637</v>
      </c>
      <c r="E14346" t="s">
        <v>10374</v>
      </c>
      <c r="F14346" t="s">
        <v>3600</v>
      </c>
      <c r="G14346">
        <v>211245827</v>
      </c>
      <c r="I14346" t="s">
        <v>3601</v>
      </c>
      <c r="J14346" t="s">
        <v>10365</v>
      </c>
      <c r="K14346" t="s">
        <v>3688</v>
      </c>
      <c r="L14346" t="s">
        <v>5585</v>
      </c>
      <c r="P14346">
        <v>10</v>
      </c>
      <c r="Q14346">
        <v>17</v>
      </c>
      <c r="R14346">
        <v>8.5</v>
      </c>
      <c r="S14346" t="b">
        <v>0</v>
      </c>
      <c r="T14346" t="b">
        <v>0</v>
      </c>
      <c r="U14346" t="b">
        <v>1</v>
      </c>
      <c r="V14346">
        <v>24000</v>
      </c>
      <c r="W14346">
        <v>19100</v>
      </c>
      <c r="X14346">
        <v>2.58</v>
      </c>
      <c r="Y14346">
        <v>19370</v>
      </c>
      <c r="Z14346">
        <v>2.72</v>
      </c>
    </row>
    <row r="14347" spans="1:26">
      <c r="A14347">
        <v>211245828</v>
      </c>
      <c r="B14347" t="s">
        <v>10364</v>
      </c>
      <c r="C14347" t="s">
        <v>3597</v>
      </c>
      <c r="D14347" t="s">
        <v>3637</v>
      </c>
      <c r="E14347" t="s">
        <v>10375</v>
      </c>
      <c r="F14347" t="s">
        <v>3600</v>
      </c>
      <c r="G14347">
        <v>211245828</v>
      </c>
      <c r="I14347" t="s">
        <v>3601</v>
      </c>
      <c r="J14347" t="s">
        <v>10365</v>
      </c>
      <c r="K14347" t="s">
        <v>3688</v>
      </c>
      <c r="L14347" t="s">
        <v>10378</v>
      </c>
      <c r="P14347">
        <v>10</v>
      </c>
      <c r="Q14347">
        <v>17</v>
      </c>
      <c r="R14347">
        <v>8.5</v>
      </c>
      <c r="S14347" t="b">
        <v>0</v>
      </c>
      <c r="T14347" t="b">
        <v>0</v>
      </c>
      <c r="U14347" t="b">
        <v>1</v>
      </c>
      <c r="V14347">
        <v>24000</v>
      </c>
      <c r="W14347">
        <v>19100</v>
      </c>
      <c r="X14347">
        <v>2.58</v>
      </c>
      <c r="Y14347">
        <v>19370</v>
      </c>
      <c r="Z14347">
        <v>2.72</v>
      </c>
    </row>
    <row r="14348" spans="1:26">
      <c r="A14348">
        <v>211245829</v>
      </c>
      <c r="B14348" t="s">
        <v>10364</v>
      </c>
      <c r="C14348" t="s">
        <v>3597</v>
      </c>
      <c r="D14348" t="s">
        <v>3637</v>
      </c>
      <c r="E14348" t="s">
        <v>3862</v>
      </c>
      <c r="F14348" t="s">
        <v>3600</v>
      </c>
      <c r="G14348">
        <v>211245829</v>
      </c>
      <c r="I14348" t="s">
        <v>3601</v>
      </c>
      <c r="J14348" t="s">
        <v>7262</v>
      </c>
      <c r="K14348" t="s">
        <v>3688</v>
      </c>
      <c r="L14348" t="s">
        <v>5475</v>
      </c>
      <c r="P14348">
        <v>10</v>
      </c>
      <c r="Q14348">
        <v>17</v>
      </c>
      <c r="R14348">
        <v>8.5</v>
      </c>
      <c r="S14348" t="b">
        <v>0</v>
      </c>
      <c r="T14348" t="b">
        <v>0</v>
      </c>
      <c r="U14348" t="b">
        <v>1</v>
      </c>
      <c r="V14348">
        <v>24000</v>
      </c>
      <c r="W14348">
        <v>19100</v>
      </c>
      <c r="X14348">
        <v>2.58</v>
      </c>
      <c r="Y14348">
        <v>19370</v>
      </c>
      <c r="Z14348">
        <v>2.72</v>
      </c>
    </row>
    <row r="14349" spans="1:26">
      <c r="A14349">
        <v>211245830</v>
      </c>
      <c r="B14349" t="s">
        <v>10364</v>
      </c>
      <c r="C14349" t="s">
        <v>3597</v>
      </c>
      <c r="D14349" t="s">
        <v>3637</v>
      </c>
      <c r="E14349" t="s">
        <v>3854</v>
      </c>
      <c r="F14349" t="s">
        <v>3600</v>
      </c>
      <c r="G14349">
        <v>211245830</v>
      </c>
      <c r="I14349" t="s">
        <v>3601</v>
      </c>
      <c r="J14349" t="s">
        <v>7262</v>
      </c>
      <c r="K14349" t="s">
        <v>3688</v>
      </c>
      <c r="L14349" t="s">
        <v>5475</v>
      </c>
      <c r="P14349">
        <v>10</v>
      </c>
      <c r="Q14349">
        <v>17</v>
      </c>
      <c r="R14349">
        <v>8.5</v>
      </c>
      <c r="S14349" t="b">
        <v>0</v>
      </c>
      <c r="T14349" t="b">
        <v>0</v>
      </c>
      <c r="U14349" t="b">
        <v>1</v>
      </c>
      <c r="V14349">
        <v>24000</v>
      </c>
      <c r="W14349">
        <v>19100</v>
      </c>
      <c r="X14349">
        <v>2.58</v>
      </c>
      <c r="Y14349">
        <v>19370</v>
      </c>
      <c r="Z14349">
        <v>2.72</v>
      </c>
    </row>
    <row r="14350" spans="1:26">
      <c r="A14350">
        <v>211245831</v>
      </c>
      <c r="B14350" t="s">
        <v>10364</v>
      </c>
      <c r="C14350" t="s">
        <v>3597</v>
      </c>
      <c r="D14350" t="s">
        <v>3637</v>
      </c>
      <c r="E14350" t="s">
        <v>3856</v>
      </c>
      <c r="F14350" t="s">
        <v>3600</v>
      </c>
      <c r="G14350">
        <v>211245831</v>
      </c>
      <c r="I14350" t="s">
        <v>3601</v>
      </c>
      <c r="J14350" t="s">
        <v>7262</v>
      </c>
      <c r="K14350" t="s">
        <v>3688</v>
      </c>
      <c r="L14350" t="s">
        <v>5475</v>
      </c>
      <c r="P14350">
        <v>10</v>
      </c>
      <c r="Q14350">
        <v>17</v>
      </c>
      <c r="R14350">
        <v>8.5</v>
      </c>
      <c r="S14350" t="b">
        <v>0</v>
      </c>
      <c r="T14350" t="b">
        <v>0</v>
      </c>
      <c r="U14350" t="b">
        <v>1</v>
      </c>
      <c r="V14350">
        <v>24000</v>
      </c>
      <c r="W14350">
        <v>19100</v>
      </c>
      <c r="X14350">
        <v>2.58</v>
      </c>
      <c r="Y14350">
        <v>19370</v>
      </c>
      <c r="Z14350">
        <v>2.72</v>
      </c>
    </row>
    <row r="14351" spans="1:26">
      <c r="A14351">
        <v>211245832</v>
      </c>
      <c r="B14351" t="s">
        <v>10364</v>
      </c>
      <c r="C14351" t="s">
        <v>3597</v>
      </c>
      <c r="D14351" t="s">
        <v>3637</v>
      </c>
      <c r="E14351" t="s">
        <v>3855</v>
      </c>
      <c r="F14351" t="s">
        <v>3600</v>
      </c>
      <c r="G14351">
        <v>211245832</v>
      </c>
      <c r="I14351" t="s">
        <v>3601</v>
      </c>
      <c r="J14351" t="s">
        <v>7262</v>
      </c>
      <c r="K14351" t="s">
        <v>3688</v>
      </c>
      <c r="L14351" t="s">
        <v>5475</v>
      </c>
      <c r="P14351">
        <v>10</v>
      </c>
      <c r="Q14351">
        <v>17</v>
      </c>
      <c r="R14351">
        <v>8.5</v>
      </c>
      <c r="S14351" t="b">
        <v>0</v>
      </c>
      <c r="T14351" t="b">
        <v>0</v>
      </c>
      <c r="U14351" t="b">
        <v>1</v>
      </c>
      <c r="V14351">
        <v>24000</v>
      </c>
      <c r="W14351">
        <v>19100</v>
      </c>
      <c r="X14351">
        <v>2.58</v>
      </c>
      <c r="Y14351">
        <v>19370</v>
      </c>
      <c r="Z14351">
        <v>2.72</v>
      </c>
    </row>
    <row r="14352" spans="1:26">
      <c r="A14352">
        <v>211245833</v>
      </c>
      <c r="B14352" t="s">
        <v>10364</v>
      </c>
      <c r="C14352" t="s">
        <v>3597</v>
      </c>
      <c r="D14352" t="s">
        <v>3637</v>
      </c>
      <c r="E14352" t="s">
        <v>3858</v>
      </c>
      <c r="F14352" t="s">
        <v>3600</v>
      </c>
      <c r="G14352">
        <v>211245833</v>
      </c>
      <c r="I14352" t="s">
        <v>3601</v>
      </c>
      <c r="J14352" t="s">
        <v>7262</v>
      </c>
      <c r="K14352" t="s">
        <v>3688</v>
      </c>
      <c r="L14352" t="s">
        <v>5475</v>
      </c>
      <c r="P14352">
        <v>10</v>
      </c>
      <c r="Q14352">
        <v>17</v>
      </c>
      <c r="R14352">
        <v>8.5</v>
      </c>
      <c r="S14352" t="b">
        <v>0</v>
      </c>
      <c r="T14352" t="b">
        <v>0</v>
      </c>
      <c r="U14352" t="b">
        <v>1</v>
      </c>
      <c r="V14352">
        <v>24000</v>
      </c>
      <c r="W14352">
        <v>19100</v>
      </c>
      <c r="X14352">
        <v>2.58</v>
      </c>
      <c r="Y14352">
        <v>19370</v>
      </c>
      <c r="Z14352">
        <v>2.72</v>
      </c>
    </row>
    <row r="14353" spans="1:26">
      <c r="A14353">
        <v>211245834</v>
      </c>
      <c r="B14353" t="s">
        <v>10364</v>
      </c>
      <c r="C14353" t="s">
        <v>3597</v>
      </c>
      <c r="D14353" t="s">
        <v>3637</v>
      </c>
      <c r="E14353" t="s">
        <v>3857</v>
      </c>
      <c r="F14353" t="s">
        <v>3600</v>
      </c>
      <c r="G14353">
        <v>211245834</v>
      </c>
      <c r="I14353" t="s">
        <v>3601</v>
      </c>
      <c r="J14353" t="s">
        <v>7262</v>
      </c>
      <c r="K14353" t="s">
        <v>3688</v>
      </c>
      <c r="L14353" t="s">
        <v>5475</v>
      </c>
      <c r="P14353">
        <v>10</v>
      </c>
      <c r="Q14353">
        <v>17</v>
      </c>
      <c r="R14353">
        <v>8.5</v>
      </c>
      <c r="S14353" t="b">
        <v>0</v>
      </c>
      <c r="T14353" t="b">
        <v>0</v>
      </c>
      <c r="U14353" t="b">
        <v>1</v>
      </c>
      <c r="V14353">
        <v>24000</v>
      </c>
      <c r="W14353">
        <v>19100</v>
      </c>
      <c r="X14353">
        <v>2.58</v>
      </c>
      <c r="Y14353">
        <v>19370</v>
      </c>
      <c r="Z14353">
        <v>2.72</v>
      </c>
    </row>
    <row r="14354" spans="1:26">
      <c r="A14354">
        <v>211245835</v>
      </c>
      <c r="B14354" t="s">
        <v>10364</v>
      </c>
      <c r="C14354" t="s">
        <v>3597</v>
      </c>
      <c r="D14354" t="s">
        <v>3637</v>
      </c>
      <c r="E14354" t="s">
        <v>3861</v>
      </c>
      <c r="F14354" t="s">
        <v>3600</v>
      </c>
      <c r="G14354">
        <v>211245835</v>
      </c>
      <c r="I14354" t="s">
        <v>3601</v>
      </c>
      <c r="J14354" t="s">
        <v>7262</v>
      </c>
      <c r="K14354" t="s">
        <v>3688</v>
      </c>
      <c r="L14354" t="s">
        <v>5475</v>
      </c>
      <c r="P14354">
        <v>10</v>
      </c>
      <c r="Q14354">
        <v>17</v>
      </c>
      <c r="R14354">
        <v>8.5</v>
      </c>
      <c r="S14354" t="b">
        <v>0</v>
      </c>
      <c r="T14354" t="b">
        <v>0</v>
      </c>
      <c r="U14354" t="b">
        <v>1</v>
      </c>
      <c r="V14354">
        <v>24000</v>
      </c>
      <c r="W14354">
        <v>19100</v>
      </c>
      <c r="X14354">
        <v>2.58</v>
      </c>
      <c r="Y14354">
        <v>19370</v>
      </c>
      <c r="Z14354">
        <v>2.72</v>
      </c>
    </row>
    <row r="14355" spans="1:26">
      <c r="A14355">
        <v>211245836</v>
      </c>
      <c r="B14355" t="s">
        <v>10364</v>
      </c>
      <c r="C14355" t="s">
        <v>3597</v>
      </c>
      <c r="D14355" t="s">
        <v>3637</v>
      </c>
      <c r="E14355" t="s">
        <v>3860</v>
      </c>
      <c r="F14355" t="s">
        <v>3600</v>
      </c>
      <c r="G14355">
        <v>211245836</v>
      </c>
      <c r="I14355" t="s">
        <v>3601</v>
      </c>
      <c r="J14355" t="s">
        <v>7262</v>
      </c>
      <c r="K14355" t="s">
        <v>3688</v>
      </c>
      <c r="L14355" t="s">
        <v>5475</v>
      </c>
      <c r="P14355">
        <v>10</v>
      </c>
      <c r="Q14355">
        <v>17</v>
      </c>
      <c r="R14355">
        <v>8.5</v>
      </c>
      <c r="S14355" t="b">
        <v>0</v>
      </c>
      <c r="T14355" t="b">
        <v>0</v>
      </c>
      <c r="U14355" t="b">
        <v>1</v>
      </c>
      <c r="V14355">
        <v>24000</v>
      </c>
      <c r="W14355">
        <v>19100</v>
      </c>
      <c r="X14355">
        <v>2.58</v>
      </c>
      <c r="Y14355">
        <v>19370</v>
      </c>
      <c r="Z14355">
        <v>2.72</v>
      </c>
    </row>
    <row r="14356" spans="1:26">
      <c r="A14356">
        <v>211245837</v>
      </c>
      <c r="B14356" t="s">
        <v>10364</v>
      </c>
      <c r="C14356" t="s">
        <v>3597</v>
      </c>
      <c r="D14356" t="s">
        <v>3637</v>
      </c>
      <c r="E14356" t="s">
        <v>10383</v>
      </c>
      <c r="F14356" t="s">
        <v>3600</v>
      </c>
      <c r="G14356">
        <v>211245837</v>
      </c>
      <c r="I14356" t="s">
        <v>3601</v>
      </c>
      <c r="J14356" t="s">
        <v>10384</v>
      </c>
      <c r="K14356" t="s">
        <v>3688</v>
      </c>
      <c r="L14356" t="s">
        <v>10390</v>
      </c>
      <c r="P14356">
        <v>10</v>
      </c>
      <c r="Q14356">
        <v>17</v>
      </c>
      <c r="R14356">
        <v>8.5</v>
      </c>
      <c r="S14356" t="b">
        <v>0</v>
      </c>
      <c r="T14356" t="b">
        <v>0</v>
      </c>
      <c r="U14356" t="b">
        <v>1</v>
      </c>
      <c r="V14356">
        <v>24000</v>
      </c>
      <c r="W14356">
        <v>19100</v>
      </c>
      <c r="X14356">
        <v>2.58</v>
      </c>
      <c r="Y14356">
        <v>19370</v>
      </c>
      <c r="Z14356">
        <v>2.72</v>
      </c>
    </row>
    <row r="14357" spans="1:26">
      <c r="A14357">
        <v>211245838</v>
      </c>
      <c r="B14357" t="s">
        <v>10364</v>
      </c>
      <c r="C14357" t="s">
        <v>3597</v>
      </c>
      <c r="D14357" t="s">
        <v>3637</v>
      </c>
      <c r="E14357" t="s">
        <v>10374</v>
      </c>
      <c r="F14357" t="s">
        <v>3600</v>
      </c>
      <c r="G14357">
        <v>211245838</v>
      </c>
      <c r="I14357" t="s">
        <v>3601</v>
      </c>
      <c r="J14357" t="s">
        <v>10365</v>
      </c>
      <c r="K14357" t="s">
        <v>3688</v>
      </c>
      <c r="L14357" t="s">
        <v>5079</v>
      </c>
      <c r="P14357">
        <v>10</v>
      </c>
      <c r="Q14357">
        <v>16.5</v>
      </c>
      <c r="R14357">
        <v>8.5</v>
      </c>
      <c r="S14357" t="b">
        <v>0</v>
      </c>
      <c r="T14357" t="b">
        <v>0</v>
      </c>
      <c r="U14357" t="b">
        <v>1</v>
      </c>
      <c r="V14357">
        <v>24200</v>
      </c>
      <c r="W14357">
        <v>19100</v>
      </c>
      <c r="X14357">
        <v>2.6</v>
      </c>
      <c r="Y14357">
        <v>19370</v>
      </c>
      <c r="Z14357">
        <v>2.73</v>
      </c>
    </row>
    <row r="14358" spans="1:26">
      <c r="A14358">
        <v>211245839</v>
      </c>
      <c r="B14358" t="s">
        <v>10364</v>
      </c>
      <c r="C14358" t="s">
        <v>3597</v>
      </c>
      <c r="D14358" t="s">
        <v>3637</v>
      </c>
      <c r="E14358" t="s">
        <v>10375</v>
      </c>
      <c r="F14358" t="s">
        <v>3600</v>
      </c>
      <c r="G14358">
        <v>211245839</v>
      </c>
      <c r="I14358" t="s">
        <v>3601</v>
      </c>
      <c r="J14358" t="s">
        <v>10365</v>
      </c>
      <c r="K14358" t="s">
        <v>3688</v>
      </c>
      <c r="L14358" t="s">
        <v>10379</v>
      </c>
      <c r="P14358">
        <v>10</v>
      </c>
      <c r="Q14358">
        <v>16.5</v>
      </c>
      <c r="R14358">
        <v>8.5</v>
      </c>
      <c r="S14358" t="b">
        <v>0</v>
      </c>
      <c r="T14358" t="b">
        <v>0</v>
      </c>
      <c r="U14358" t="b">
        <v>1</v>
      </c>
      <c r="V14358">
        <v>24200</v>
      </c>
      <c r="W14358">
        <v>19100</v>
      </c>
      <c r="X14358">
        <v>2.6</v>
      </c>
      <c r="Y14358">
        <v>19370</v>
      </c>
      <c r="Z14358">
        <v>2.73</v>
      </c>
    </row>
    <row r="14359" spans="1:26">
      <c r="A14359">
        <v>211245840</v>
      </c>
      <c r="B14359" t="s">
        <v>10364</v>
      </c>
      <c r="C14359" t="s">
        <v>3597</v>
      </c>
      <c r="D14359" t="s">
        <v>3637</v>
      </c>
      <c r="E14359" t="s">
        <v>3862</v>
      </c>
      <c r="F14359" t="s">
        <v>3600</v>
      </c>
      <c r="G14359">
        <v>211245840</v>
      </c>
      <c r="I14359" t="s">
        <v>3601</v>
      </c>
      <c r="J14359" t="s">
        <v>7262</v>
      </c>
      <c r="K14359" t="s">
        <v>3688</v>
      </c>
      <c r="L14359" t="s">
        <v>5471</v>
      </c>
      <c r="P14359">
        <v>10</v>
      </c>
      <c r="Q14359">
        <v>16.5</v>
      </c>
      <c r="R14359">
        <v>8.5</v>
      </c>
      <c r="S14359" t="b">
        <v>0</v>
      </c>
      <c r="T14359" t="b">
        <v>0</v>
      </c>
      <c r="U14359" t="b">
        <v>1</v>
      </c>
      <c r="V14359">
        <v>24200</v>
      </c>
      <c r="W14359">
        <v>19100</v>
      </c>
      <c r="X14359">
        <v>2.6</v>
      </c>
      <c r="Y14359">
        <v>19370</v>
      </c>
      <c r="Z14359">
        <v>2.73</v>
      </c>
    </row>
    <row r="14360" spans="1:26">
      <c r="A14360">
        <v>211245841</v>
      </c>
      <c r="B14360" t="s">
        <v>10364</v>
      </c>
      <c r="C14360" t="s">
        <v>3597</v>
      </c>
      <c r="D14360" t="s">
        <v>3637</v>
      </c>
      <c r="E14360" t="s">
        <v>3854</v>
      </c>
      <c r="F14360" t="s">
        <v>3600</v>
      </c>
      <c r="G14360">
        <v>211245841</v>
      </c>
      <c r="I14360" t="s">
        <v>3601</v>
      </c>
      <c r="J14360" t="s">
        <v>7262</v>
      </c>
      <c r="K14360" t="s">
        <v>3688</v>
      </c>
      <c r="L14360" t="s">
        <v>5471</v>
      </c>
      <c r="P14360">
        <v>10</v>
      </c>
      <c r="Q14360">
        <v>16.5</v>
      </c>
      <c r="R14360">
        <v>8.5</v>
      </c>
      <c r="S14360" t="b">
        <v>0</v>
      </c>
      <c r="T14360" t="b">
        <v>0</v>
      </c>
      <c r="U14360" t="b">
        <v>1</v>
      </c>
      <c r="V14360">
        <v>24200</v>
      </c>
      <c r="W14360">
        <v>19100</v>
      </c>
      <c r="X14360">
        <v>2.6</v>
      </c>
      <c r="Y14360">
        <v>19370</v>
      </c>
      <c r="Z14360">
        <v>2.73</v>
      </c>
    </row>
    <row r="14361" spans="1:26">
      <c r="A14361">
        <v>211245842</v>
      </c>
      <c r="B14361" t="s">
        <v>10364</v>
      </c>
      <c r="C14361" t="s">
        <v>3597</v>
      </c>
      <c r="D14361" t="s">
        <v>3637</v>
      </c>
      <c r="E14361" t="s">
        <v>3856</v>
      </c>
      <c r="F14361" t="s">
        <v>3600</v>
      </c>
      <c r="G14361">
        <v>211245842</v>
      </c>
      <c r="I14361" t="s">
        <v>3601</v>
      </c>
      <c r="J14361" t="s">
        <v>7262</v>
      </c>
      <c r="K14361" t="s">
        <v>3688</v>
      </c>
      <c r="L14361" t="s">
        <v>5471</v>
      </c>
      <c r="P14361">
        <v>10</v>
      </c>
      <c r="Q14361">
        <v>16.5</v>
      </c>
      <c r="R14361">
        <v>8.5</v>
      </c>
      <c r="S14361" t="b">
        <v>0</v>
      </c>
      <c r="T14361" t="b">
        <v>0</v>
      </c>
      <c r="U14361" t="b">
        <v>1</v>
      </c>
      <c r="V14361">
        <v>24200</v>
      </c>
      <c r="W14361">
        <v>19100</v>
      </c>
      <c r="X14361">
        <v>2.6</v>
      </c>
      <c r="Y14361">
        <v>19370</v>
      </c>
      <c r="Z14361">
        <v>2.73</v>
      </c>
    </row>
    <row r="14362" spans="1:26">
      <c r="A14362">
        <v>211245843</v>
      </c>
      <c r="B14362" t="s">
        <v>10364</v>
      </c>
      <c r="C14362" t="s">
        <v>3597</v>
      </c>
      <c r="D14362" t="s">
        <v>3637</v>
      </c>
      <c r="E14362" t="s">
        <v>3855</v>
      </c>
      <c r="F14362" t="s">
        <v>3600</v>
      </c>
      <c r="G14362">
        <v>211245843</v>
      </c>
      <c r="I14362" t="s">
        <v>3601</v>
      </c>
      <c r="J14362" t="s">
        <v>7262</v>
      </c>
      <c r="K14362" t="s">
        <v>3688</v>
      </c>
      <c r="L14362" t="s">
        <v>5471</v>
      </c>
      <c r="P14362">
        <v>10</v>
      </c>
      <c r="Q14362">
        <v>16.5</v>
      </c>
      <c r="R14362">
        <v>8.5</v>
      </c>
      <c r="S14362" t="b">
        <v>0</v>
      </c>
      <c r="T14362" t="b">
        <v>0</v>
      </c>
      <c r="U14362" t="b">
        <v>1</v>
      </c>
      <c r="V14362">
        <v>24200</v>
      </c>
      <c r="W14362">
        <v>19100</v>
      </c>
      <c r="X14362">
        <v>2.6</v>
      </c>
      <c r="Y14362">
        <v>19370</v>
      </c>
      <c r="Z14362">
        <v>2.73</v>
      </c>
    </row>
    <row r="14363" spans="1:26">
      <c r="A14363">
        <v>211245844</v>
      </c>
      <c r="B14363" t="s">
        <v>10364</v>
      </c>
      <c r="C14363" t="s">
        <v>3597</v>
      </c>
      <c r="D14363" t="s">
        <v>3637</v>
      </c>
      <c r="E14363" t="s">
        <v>3858</v>
      </c>
      <c r="F14363" t="s">
        <v>3600</v>
      </c>
      <c r="G14363">
        <v>211245844</v>
      </c>
      <c r="I14363" t="s">
        <v>3601</v>
      </c>
      <c r="J14363" t="s">
        <v>7262</v>
      </c>
      <c r="K14363" t="s">
        <v>3688</v>
      </c>
      <c r="L14363" t="s">
        <v>5471</v>
      </c>
      <c r="P14363">
        <v>10</v>
      </c>
      <c r="Q14363">
        <v>16.5</v>
      </c>
      <c r="R14363">
        <v>8.5</v>
      </c>
      <c r="S14363" t="b">
        <v>0</v>
      </c>
      <c r="T14363" t="b">
        <v>0</v>
      </c>
      <c r="U14363" t="b">
        <v>1</v>
      </c>
      <c r="V14363">
        <v>24200</v>
      </c>
      <c r="W14363">
        <v>19100</v>
      </c>
      <c r="X14363">
        <v>2.6</v>
      </c>
      <c r="Y14363">
        <v>19370</v>
      </c>
      <c r="Z14363">
        <v>2.73</v>
      </c>
    </row>
    <row r="14364" spans="1:26">
      <c r="A14364">
        <v>211245845</v>
      </c>
      <c r="B14364" t="s">
        <v>10364</v>
      </c>
      <c r="C14364" t="s">
        <v>3597</v>
      </c>
      <c r="D14364" t="s">
        <v>3637</v>
      </c>
      <c r="E14364" t="s">
        <v>3857</v>
      </c>
      <c r="F14364" t="s">
        <v>3600</v>
      </c>
      <c r="G14364">
        <v>211245845</v>
      </c>
      <c r="I14364" t="s">
        <v>3601</v>
      </c>
      <c r="J14364" t="s">
        <v>7262</v>
      </c>
      <c r="K14364" t="s">
        <v>3688</v>
      </c>
      <c r="L14364" t="s">
        <v>5471</v>
      </c>
      <c r="P14364">
        <v>10</v>
      </c>
      <c r="Q14364">
        <v>16.5</v>
      </c>
      <c r="R14364">
        <v>8.5</v>
      </c>
      <c r="S14364" t="b">
        <v>0</v>
      </c>
      <c r="T14364" t="b">
        <v>0</v>
      </c>
      <c r="U14364" t="b">
        <v>1</v>
      </c>
      <c r="V14364">
        <v>24200</v>
      </c>
      <c r="W14364">
        <v>19100</v>
      </c>
      <c r="X14364">
        <v>2.6</v>
      </c>
      <c r="Y14364">
        <v>19370</v>
      </c>
      <c r="Z14364">
        <v>2.73</v>
      </c>
    </row>
    <row r="14365" spans="1:26">
      <c r="A14365">
        <v>211245846</v>
      </c>
      <c r="B14365" t="s">
        <v>10364</v>
      </c>
      <c r="C14365" t="s">
        <v>3597</v>
      </c>
      <c r="D14365" t="s">
        <v>3637</v>
      </c>
      <c r="E14365" t="s">
        <v>3861</v>
      </c>
      <c r="F14365" t="s">
        <v>3600</v>
      </c>
      <c r="G14365">
        <v>211245846</v>
      </c>
      <c r="I14365" t="s">
        <v>3601</v>
      </c>
      <c r="J14365" t="s">
        <v>7262</v>
      </c>
      <c r="K14365" t="s">
        <v>3688</v>
      </c>
      <c r="L14365" t="s">
        <v>5471</v>
      </c>
      <c r="P14365">
        <v>10</v>
      </c>
      <c r="Q14365">
        <v>16.5</v>
      </c>
      <c r="R14365">
        <v>8.5</v>
      </c>
      <c r="S14365" t="b">
        <v>0</v>
      </c>
      <c r="T14365" t="b">
        <v>0</v>
      </c>
      <c r="U14365" t="b">
        <v>1</v>
      </c>
      <c r="V14365">
        <v>24200</v>
      </c>
      <c r="W14365">
        <v>19100</v>
      </c>
      <c r="X14365">
        <v>2.6</v>
      </c>
      <c r="Y14365">
        <v>19370</v>
      </c>
      <c r="Z14365">
        <v>2.73</v>
      </c>
    </row>
    <row r="14366" spans="1:26">
      <c r="A14366">
        <v>211245847</v>
      </c>
      <c r="B14366" t="s">
        <v>10364</v>
      </c>
      <c r="C14366" t="s">
        <v>3597</v>
      </c>
      <c r="D14366" t="s">
        <v>3637</v>
      </c>
      <c r="E14366" t="s">
        <v>3860</v>
      </c>
      <c r="F14366" t="s">
        <v>3600</v>
      </c>
      <c r="G14366">
        <v>211245847</v>
      </c>
      <c r="I14366" t="s">
        <v>3601</v>
      </c>
      <c r="J14366" t="s">
        <v>7262</v>
      </c>
      <c r="K14366" t="s">
        <v>3688</v>
      </c>
      <c r="L14366" t="s">
        <v>5471</v>
      </c>
      <c r="P14366">
        <v>10</v>
      </c>
      <c r="Q14366">
        <v>16.5</v>
      </c>
      <c r="R14366">
        <v>8.5</v>
      </c>
      <c r="S14366" t="b">
        <v>0</v>
      </c>
      <c r="T14366" t="b">
        <v>0</v>
      </c>
      <c r="U14366" t="b">
        <v>1</v>
      </c>
      <c r="V14366">
        <v>24200</v>
      </c>
      <c r="W14366">
        <v>19100</v>
      </c>
      <c r="X14366">
        <v>2.6</v>
      </c>
      <c r="Y14366">
        <v>19370</v>
      </c>
      <c r="Z14366">
        <v>2.73</v>
      </c>
    </row>
    <row r="14367" spans="1:26">
      <c r="A14367">
        <v>211245848</v>
      </c>
      <c r="B14367" t="s">
        <v>10364</v>
      </c>
      <c r="C14367" t="s">
        <v>3597</v>
      </c>
      <c r="D14367" t="s">
        <v>3637</v>
      </c>
      <c r="E14367" t="s">
        <v>10383</v>
      </c>
      <c r="F14367" t="s">
        <v>3600</v>
      </c>
      <c r="G14367">
        <v>211245848</v>
      </c>
      <c r="I14367" t="s">
        <v>3601</v>
      </c>
      <c r="J14367" t="s">
        <v>10384</v>
      </c>
      <c r="K14367" t="s">
        <v>3688</v>
      </c>
      <c r="L14367" t="s">
        <v>10391</v>
      </c>
      <c r="P14367">
        <v>10</v>
      </c>
      <c r="Q14367">
        <v>16.5</v>
      </c>
      <c r="R14367">
        <v>8.5</v>
      </c>
      <c r="S14367" t="b">
        <v>0</v>
      </c>
      <c r="T14367" t="b">
        <v>0</v>
      </c>
      <c r="U14367" t="b">
        <v>1</v>
      </c>
      <c r="V14367">
        <v>24200</v>
      </c>
      <c r="W14367">
        <v>19100</v>
      </c>
      <c r="X14367">
        <v>2.6</v>
      </c>
      <c r="Y14367">
        <v>19370</v>
      </c>
      <c r="Z14367">
        <v>2.73</v>
      </c>
    </row>
    <row r="14368" spans="1:26">
      <c r="A14368">
        <v>211245849</v>
      </c>
      <c r="B14368" t="s">
        <v>10364</v>
      </c>
      <c r="C14368" t="s">
        <v>3597</v>
      </c>
      <c r="D14368" t="s">
        <v>3637</v>
      </c>
      <c r="E14368" t="s">
        <v>10374</v>
      </c>
      <c r="F14368" t="s">
        <v>3600</v>
      </c>
      <c r="G14368">
        <v>211245849</v>
      </c>
      <c r="I14368" t="s">
        <v>3601</v>
      </c>
      <c r="J14368" t="s">
        <v>10365</v>
      </c>
      <c r="K14368" t="s">
        <v>3688</v>
      </c>
      <c r="L14368" t="s">
        <v>10368</v>
      </c>
      <c r="P14368">
        <v>10.5</v>
      </c>
      <c r="Q14368">
        <v>17.5</v>
      </c>
      <c r="R14368">
        <v>8</v>
      </c>
      <c r="S14368" t="b">
        <v>0</v>
      </c>
      <c r="T14368" t="b">
        <v>0</v>
      </c>
      <c r="U14368" t="b">
        <v>0</v>
      </c>
      <c r="V14368">
        <v>24000</v>
      </c>
      <c r="W14368">
        <v>18500</v>
      </c>
      <c r="X14368">
        <v>2.56</v>
      </c>
      <c r="Y14368">
        <v>18760</v>
      </c>
      <c r="Z14368">
        <v>2.7</v>
      </c>
    </row>
    <row r="14369" spans="1:26">
      <c r="A14369">
        <v>211245850</v>
      </c>
      <c r="B14369" t="s">
        <v>10364</v>
      </c>
      <c r="C14369" t="s">
        <v>3597</v>
      </c>
      <c r="D14369" t="s">
        <v>3637</v>
      </c>
      <c r="E14369" t="s">
        <v>10375</v>
      </c>
      <c r="F14369" t="s">
        <v>3600</v>
      </c>
      <c r="G14369">
        <v>211245850</v>
      </c>
      <c r="I14369" t="s">
        <v>3601</v>
      </c>
      <c r="J14369" t="s">
        <v>10365</v>
      </c>
      <c r="K14369" t="s">
        <v>3688</v>
      </c>
      <c r="L14369" t="s">
        <v>10380</v>
      </c>
      <c r="P14369">
        <v>10.5</v>
      </c>
      <c r="Q14369">
        <v>17.5</v>
      </c>
      <c r="R14369">
        <v>8</v>
      </c>
      <c r="S14369" t="b">
        <v>0</v>
      </c>
      <c r="T14369" t="b">
        <v>0</v>
      </c>
      <c r="U14369" t="b">
        <v>0</v>
      </c>
      <c r="V14369">
        <v>24000</v>
      </c>
      <c r="W14369">
        <v>18500</v>
      </c>
      <c r="X14369">
        <v>2.56</v>
      </c>
      <c r="Y14369">
        <v>18760</v>
      </c>
      <c r="Z14369">
        <v>2.7</v>
      </c>
    </row>
    <row r="14370" spans="1:26">
      <c r="A14370">
        <v>211245851</v>
      </c>
      <c r="B14370" t="s">
        <v>10364</v>
      </c>
      <c r="C14370" t="s">
        <v>3597</v>
      </c>
      <c r="D14370" t="s">
        <v>3637</v>
      </c>
      <c r="E14370" t="s">
        <v>3862</v>
      </c>
      <c r="F14370" t="s">
        <v>3600</v>
      </c>
      <c r="G14370">
        <v>211245851</v>
      </c>
      <c r="I14370" t="s">
        <v>3601</v>
      </c>
      <c r="J14370" t="s">
        <v>7262</v>
      </c>
      <c r="K14370" t="s">
        <v>3688</v>
      </c>
      <c r="L14370" t="s">
        <v>10392</v>
      </c>
      <c r="P14370">
        <v>10.5</v>
      </c>
      <c r="Q14370">
        <v>17.5</v>
      </c>
      <c r="R14370">
        <v>8</v>
      </c>
      <c r="S14370" t="b">
        <v>0</v>
      </c>
      <c r="T14370" t="b">
        <v>0</v>
      </c>
      <c r="U14370" t="b">
        <v>0</v>
      </c>
      <c r="V14370">
        <v>24000</v>
      </c>
      <c r="W14370">
        <v>18500</v>
      </c>
      <c r="X14370">
        <v>2.56</v>
      </c>
      <c r="Y14370">
        <v>18760</v>
      </c>
      <c r="Z14370">
        <v>2.7</v>
      </c>
    </row>
    <row r="14371" spans="1:26">
      <c r="A14371">
        <v>211245852</v>
      </c>
      <c r="B14371" t="s">
        <v>10364</v>
      </c>
      <c r="C14371" t="s">
        <v>3597</v>
      </c>
      <c r="D14371" t="s">
        <v>3637</v>
      </c>
      <c r="E14371" t="s">
        <v>3854</v>
      </c>
      <c r="F14371" t="s">
        <v>3600</v>
      </c>
      <c r="G14371">
        <v>211245852</v>
      </c>
      <c r="I14371" t="s">
        <v>3601</v>
      </c>
      <c r="J14371" t="s">
        <v>7262</v>
      </c>
      <c r="K14371" t="s">
        <v>3688</v>
      </c>
      <c r="L14371" t="s">
        <v>10392</v>
      </c>
      <c r="P14371">
        <v>10.5</v>
      </c>
      <c r="Q14371">
        <v>17.5</v>
      </c>
      <c r="R14371">
        <v>8</v>
      </c>
      <c r="S14371" t="b">
        <v>0</v>
      </c>
      <c r="T14371" t="b">
        <v>0</v>
      </c>
      <c r="U14371" t="b">
        <v>0</v>
      </c>
      <c r="V14371">
        <v>24000</v>
      </c>
      <c r="W14371">
        <v>18500</v>
      </c>
      <c r="X14371">
        <v>2.56</v>
      </c>
      <c r="Y14371">
        <v>18760</v>
      </c>
      <c r="Z14371">
        <v>2.7</v>
      </c>
    </row>
    <row r="14372" spans="1:26">
      <c r="A14372">
        <v>211245853</v>
      </c>
      <c r="B14372" t="s">
        <v>10364</v>
      </c>
      <c r="C14372" t="s">
        <v>3597</v>
      </c>
      <c r="D14372" t="s">
        <v>3637</v>
      </c>
      <c r="E14372" t="s">
        <v>3856</v>
      </c>
      <c r="F14372" t="s">
        <v>3600</v>
      </c>
      <c r="G14372">
        <v>211245853</v>
      </c>
      <c r="I14372" t="s">
        <v>3601</v>
      </c>
      <c r="J14372" t="s">
        <v>7262</v>
      </c>
      <c r="K14372" t="s">
        <v>3688</v>
      </c>
      <c r="L14372" t="s">
        <v>10392</v>
      </c>
      <c r="P14372">
        <v>10.5</v>
      </c>
      <c r="Q14372">
        <v>17.5</v>
      </c>
      <c r="R14372">
        <v>8</v>
      </c>
      <c r="S14372" t="b">
        <v>0</v>
      </c>
      <c r="T14372" t="b">
        <v>0</v>
      </c>
      <c r="U14372" t="b">
        <v>0</v>
      </c>
      <c r="V14372">
        <v>24000</v>
      </c>
      <c r="W14372">
        <v>18500</v>
      </c>
      <c r="X14372">
        <v>2.56</v>
      </c>
      <c r="Y14372">
        <v>18760</v>
      </c>
      <c r="Z14372">
        <v>2.7</v>
      </c>
    </row>
    <row r="14373" spans="1:26">
      <c r="A14373">
        <v>211245854</v>
      </c>
      <c r="B14373" t="s">
        <v>10364</v>
      </c>
      <c r="C14373" t="s">
        <v>3597</v>
      </c>
      <c r="D14373" t="s">
        <v>3637</v>
      </c>
      <c r="E14373" t="s">
        <v>3855</v>
      </c>
      <c r="F14373" t="s">
        <v>3600</v>
      </c>
      <c r="G14373">
        <v>211245854</v>
      </c>
      <c r="I14373" t="s">
        <v>3601</v>
      </c>
      <c r="J14373" t="s">
        <v>7262</v>
      </c>
      <c r="K14373" t="s">
        <v>3688</v>
      </c>
      <c r="L14373" t="s">
        <v>10392</v>
      </c>
      <c r="P14373">
        <v>10.5</v>
      </c>
      <c r="Q14373">
        <v>17.5</v>
      </c>
      <c r="R14373">
        <v>8</v>
      </c>
      <c r="S14373" t="b">
        <v>0</v>
      </c>
      <c r="T14373" t="b">
        <v>0</v>
      </c>
      <c r="U14373" t="b">
        <v>0</v>
      </c>
      <c r="V14373">
        <v>24000</v>
      </c>
      <c r="W14373">
        <v>18500</v>
      </c>
      <c r="X14373">
        <v>2.56</v>
      </c>
      <c r="Y14373">
        <v>18760</v>
      </c>
      <c r="Z14373">
        <v>2.7</v>
      </c>
    </row>
    <row r="14374" spans="1:26">
      <c r="A14374">
        <v>211245855</v>
      </c>
      <c r="B14374" t="s">
        <v>10364</v>
      </c>
      <c r="C14374" t="s">
        <v>3597</v>
      </c>
      <c r="D14374" t="s">
        <v>3637</v>
      </c>
      <c r="E14374" t="s">
        <v>3858</v>
      </c>
      <c r="F14374" t="s">
        <v>3600</v>
      </c>
      <c r="G14374">
        <v>211245855</v>
      </c>
      <c r="I14374" t="s">
        <v>3601</v>
      </c>
      <c r="J14374" t="s">
        <v>7262</v>
      </c>
      <c r="K14374" t="s">
        <v>3688</v>
      </c>
      <c r="L14374" t="s">
        <v>10392</v>
      </c>
      <c r="P14374">
        <v>10.5</v>
      </c>
      <c r="Q14374">
        <v>17.5</v>
      </c>
      <c r="R14374">
        <v>8</v>
      </c>
      <c r="S14374" t="b">
        <v>0</v>
      </c>
      <c r="T14374" t="b">
        <v>0</v>
      </c>
      <c r="U14374" t="b">
        <v>0</v>
      </c>
      <c r="V14374">
        <v>24000</v>
      </c>
      <c r="W14374">
        <v>18500</v>
      </c>
      <c r="X14374">
        <v>2.56</v>
      </c>
      <c r="Y14374">
        <v>18760</v>
      </c>
      <c r="Z14374">
        <v>2.7</v>
      </c>
    </row>
    <row r="14375" spans="1:26">
      <c r="A14375">
        <v>211245856</v>
      </c>
      <c r="B14375" t="s">
        <v>10364</v>
      </c>
      <c r="C14375" t="s">
        <v>3597</v>
      </c>
      <c r="D14375" t="s">
        <v>3637</v>
      </c>
      <c r="E14375" t="s">
        <v>3857</v>
      </c>
      <c r="F14375" t="s">
        <v>3600</v>
      </c>
      <c r="G14375">
        <v>211245856</v>
      </c>
      <c r="I14375" t="s">
        <v>3601</v>
      </c>
      <c r="J14375" t="s">
        <v>7262</v>
      </c>
      <c r="K14375" t="s">
        <v>3688</v>
      </c>
      <c r="L14375" t="s">
        <v>10392</v>
      </c>
      <c r="P14375">
        <v>10.5</v>
      </c>
      <c r="Q14375">
        <v>17.5</v>
      </c>
      <c r="R14375">
        <v>8</v>
      </c>
      <c r="S14375" t="b">
        <v>0</v>
      </c>
      <c r="T14375" t="b">
        <v>0</v>
      </c>
      <c r="U14375" t="b">
        <v>0</v>
      </c>
      <c r="V14375">
        <v>24000</v>
      </c>
      <c r="W14375">
        <v>18500</v>
      </c>
      <c r="X14375">
        <v>2.56</v>
      </c>
      <c r="Y14375">
        <v>18760</v>
      </c>
      <c r="Z14375">
        <v>2.7</v>
      </c>
    </row>
    <row r="14376" spans="1:26">
      <c r="A14376">
        <v>211245857</v>
      </c>
      <c r="B14376" t="s">
        <v>10364</v>
      </c>
      <c r="C14376" t="s">
        <v>3597</v>
      </c>
      <c r="D14376" t="s">
        <v>3637</v>
      </c>
      <c r="E14376" t="s">
        <v>3861</v>
      </c>
      <c r="F14376" t="s">
        <v>3600</v>
      </c>
      <c r="G14376">
        <v>211245857</v>
      </c>
      <c r="I14376" t="s">
        <v>3601</v>
      </c>
      <c r="J14376" t="s">
        <v>7262</v>
      </c>
      <c r="K14376" t="s">
        <v>3688</v>
      </c>
      <c r="L14376" t="s">
        <v>10392</v>
      </c>
      <c r="P14376">
        <v>10.5</v>
      </c>
      <c r="Q14376">
        <v>17.5</v>
      </c>
      <c r="R14376">
        <v>8</v>
      </c>
      <c r="S14376" t="b">
        <v>0</v>
      </c>
      <c r="T14376" t="b">
        <v>0</v>
      </c>
      <c r="U14376" t="b">
        <v>0</v>
      </c>
      <c r="V14376">
        <v>24000</v>
      </c>
      <c r="W14376">
        <v>18500</v>
      </c>
      <c r="X14376">
        <v>2.56</v>
      </c>
      <c r="Y14376">
        <v>18760</v>
      </c>
      <c r="Z14376">
        <v>2.7</v>
      </c>
    </row>
    <row r="14377" spans="1:26">
      <c r="A14377">
        <v>211245858</v>
      </c>
      <c r="B14377" t="s">
        <v>10364</v>
      </c>
      <c r="C14377" t="s">
        <v>3597</v>
      </c>
      <c r="D14377" t="s">
        <v>3637</v>
      </c>
      <c r="E14377" t="s">
        <v>3860</v>
      </c>
      <c r="F14377" t="s">
        <v>3600</v>
      </c>
      <c r="G14377">
        <v>211245858</v>
      </c>
      <c r="I14377" t="s">
        <v>3601</v>
      </c>
      <c r="J14377" t="s">
        <v>7262</v>
      </c>
      <c r="K14377" t="s">
        <v>3688</v>
      </c>
      <c r="L14377" t="s">
        <v>10392</v>
      </c>
      <c r="P14377">
        <v>10.5</v>
      </c>
      <c r="Q14377">
        <v>17.5</v>
      </c>
      <c r="R14377">
        <v>8</v>
      </c>
      <c r="S14377" t="b">
        <v>0</v>
      </c>
      <c r="T14377" t="b">
        <v>0</v>
      </c>
      <c r="U14377" t="b">
        <v>0</v>
      </c>
      <c r="V14377">
        <v>24000</v>
      </c>
      <c r="W14377">
        <v>18500</v>
      </c>
      <c r="X14377">
        <v>2.56</v>
      </c>
      <c r="Y14377">
        <v>18760</v>
      </c>
      <c r="Z14377">
        <v>2.7</v>
      </c>
    </row>
    <row r="14378" spans="1:26">
      <c r="A14378">
        <v>211245859</v>
      </c>
      <c r="B14378" t="s">
        <v>10364</v>
      </c>
      <c r="C14378" t="s">
        <v>3597</v>
      </c>
      <c r="D14378" t="s">
        <v>3637</v>
      </c>
      <c r="E14378" t="s">
        <v>10383</v>
      </c>
      <c r="F14378" t="s">
        <v>3600</v>
      </c>
      <c r="G14378">
        <v>211245859</v>
      </c>
      <c r="I14378" t="s">
        <v>3601</v>
      </c>
      <c r="J14378" t="s">
        <v>10384</v>
      </c>
      <c r="K14378" t="s">
        <v>3688</v>
      </c>
      <c r="L14378" t="s">
        <v>10393</v>
      </c>
      <c r="P14378">
        <v>10.5</v>
      </c>
      <c r="Q14378">
        <v>17.5</v>
      </c>
      <c r="R14378">
        <v>8</v>
      </c>
      <c r="S14378" t="b">
        <v>0</v>
      </c>
      <c r="T14378" t="b">
        <v>0</v>
      </c>
      <c r="U14378" t="b">
        <v>0</v>
      </c>
      <c r="V14378">
        <v>24000</v>
      </c>
      <c r="W14378">
        <v>18500</v>
      </c>
      <c r="X14378">
        <v>2.56</v>
      </c>
      <c r="Y14378">
        <v>18760</v>
      </c>
      <c r="Z14378">
        <v>2.7</v>
      </c>
    </row>
    <row r="14379" spans="1:26">
      <c r="A14379">
        <v>211245860</v>
      </c>
      <c r="B14379" t="s">
        <v>10364</v>
      </c>
      <c r="C14379" t="s">
        <v>3597</v>
      </c>
      <c r="D14379" t="s">
        <v>3637</v>
      </c>
      <c r="E14379" t="s">
        <v>10374</v>
      </c>
      <c r="F14379" t="s">
        <v>3600</v>
      </c>
      <c r="G14379">
        <v>211245860</v>
      </c>
      <c r="I14379" t="s">
        <v>3601</v>
      </c>
      <c r="J14379" t="s">
        <v>10365</v>
      </c>
      <c r="K14379" t="s">
        <v>3688</v>
      </c>
      <c r="L14379" t="s">
        <v>10369</v>
      </c>
      <c r="P14379">
        <v>9.5</v>
      </c>
      <c r="Q14379">
        <v>15</v>
      </c>
      <c r="R14379">
        <v>8.5</v>
      </c>
      <c r="S14379" t="b">
        <v>0</v>
      </c>
      <c r="T14379" t="b">
        <v>0</v>
      </c>
      <c r="U14379" t="b">
        <v>0</v>
      </c>
      <c r="V14379">
        <v>24000</v>
      </c>
      <c r="W14379">
        <v>19900</v>
      </c>
      <c r="X14379">
        <v>2.62</v>
      </c>
      <c r="Y14379">
        <v>20180</v>
      </c>
      <c r="Z14379">
        <v>2.75</v>
      </c>
    </row>
    <row r="14380" spans="1:26">
      <c r="A14380">
        <v>211245861</v>
      </c>
      <c r="B14380" t="s">
        <v>10364</v>
      </c>
      <c r="C14380" t="s">
        <v>3597</v>
      </c>
      <c r="D14380" t="s">
        <v>3637</v>
      </c>
      <c r="E14380" t="s">
        <v>10375</v>
      </c>
      <c r="F14380" t="s">
        <v>3600</v>
      </c>
      <c r="G14380">
        <v>211245861</v>
      </c>
      <c r="I14380" t="s">
        <v>3601</v>
      </c>
      <c r="J14380" t="s">
        <v>10365</v>
      </c>
      <c r="K14380" t="s">
        <v>3688</v>
      </c>
      <c r="L14380" t="s">
        <v>10369</v>
      </c>
      <c r="P14380">
        <v>9.5</v>
      </c>
      <c r="Q14380">
        <v>15</v>
      </c>
      <c r="R14380">
        <v>8.5</v>
      </c>
      <c r="S14380" t="b">
        <v>0</v>
      </c>
      <c r="T14380" t="b">
        <v>0</v>
      </c>
      <c r="U14380" t="b">
        <v>0</v>
      </c>
      <c r="V14380">
        <v>24000</v>
      </c>
      <c r="W14380">
        <v>19900</v>
      </c>
      <c r="X14380">
        <v>2.62</v>
      </c>
      <c r="Y14380">
        <v>20180</v>
      </c>
      <c r="Z14380">
        <v>2.75</v>
      </c>
    </row>
    <row r="14381" spans="1:26">
      <c r="A14381">
        <v>211245862</v>
      </c>
      <c r="B14381" t="s">
        <v>10364</v>
      </c>
      <c r="C14381" t="s">
        <v>3597</v>
      </c>
      <c r="D14381" t="s">
        <v>3637</v>
      </c>
      <c r="E14381" t="s">
        <v>3862</v>
      </c>
      <c r="F14381" t="s">
        <v>3600</v>
      </c>
      <c r="G14381">
        <v>211245862</v>
      </c>
      <c r="I14381" t="s">
        <v>3601</v>
      </c>
      <c r="J14381" t="s">
        <v>7262</v>
      </c>
      <c r="K14381" t="s">
        <v>3688</v>
      </c>
      <c r="L14381" t="s">
        <v>10369</v>
      </c>
      <c r="P14381">
        <v>9.5</v>
      </c>
      <c r="Q14381">
        <v>15</v>
      </c>
      <c r="R14381">
        <v>8.5</v>
      </c>
      <c r="S14381" t="b">
        <v>0</v>
      </c>
      <c r="T14381" t="b">
        <v>0</v>
      </c>
      <c r="U14381" t="b">
        <v>0</v>
      </c>
      <c r="V14381">
        <v>24000</v>
      </c>
      <c r="W14381">
        <v>19900</v>
      </c>
      <c r="X14381">
        <v>2.62</v>
      </c>
      <c r="Y14381">
        <v>20180</v>
      </c>
      <c r="Z14381">
        <v>2.75</v>
      </c>
    </row>
    <row r="14382" spans="1:26">
      <c r="A14382">
        <v>211245863</v>
      </c>
      <c r="B14382" t="s">
        <v>10364</v>
      </c>
      <c r="C14382" t="s">
        <v>3597</v>
      </c>
      <c r="D14382" t="s">
        <v>3637</v>
      </c>
      <c r="E14382" t="s">
        <v>3854</v>
      </c>
      <c r="F14382" t="s">
        <v>3600</v>
      </c>
      <c r="G14382">
        <v>211245863</v>
      </c>
      <c r="I14382" t="s">
        <v>3601</v>
      </c>
      <c r="J14382" t="s">
        <v>7262</v>
      </c>
      <c r="K14382" t="s">
        <v>3688</v>
      </c>
      <c r="L14382" t="s">
        <v>10369</v>
      </c>
      <c r="P14382">
        <v>9.5</v>
      </c>
      <c r="Q14382">
        <v>15</v>
      </c>
      <c r="R14382">
        <v>8.5</v>
      </c>
      <c r="S14382" t="b">
        <v>0</v>
      </c>
      <c r="T14382" t="b">
        <v>0</v>
      </c>
      <c r="U14382" t="b">
        <v>0</v>
      </c>
      <c r="V14382">
        <v>24000</v>
      </c>
      <c r="W14382">
        <v>19900</v>
      </c>
      <c r="X14382">
        <v>2.62</v>
      </c>
      <c r="Y14382">
        <v>20180</v>
      </c>
      <c r="Z14382">
        <v>2.75</v>
      </c>
    </row>
    <row r="14383" spans="1:26">
      <c r="A14383">
        <v>211245864</v>
      </c>
      <c r="B14383" t="s">
        <v>10364</v>
      </c>
      <c r="C14383" t="s">
        <v>3597</v>
      </c>
      <c r="D14383" t="s">
        <v>3637</v>
      </c>
      <c r="E14383" t="s">
        <v>3856</v>
      </c>
      <c r="F14383" t="s">
        <v>3600</v>
      </c>
      <c r="G14383">
        <v>211245864</v>
      </c>
      <c r="I14383" t="s">
        <v>3601</v>
      </c>
      <c r="J14383" t="s">
        <v>7262</v>
      </c>
      <c r="K14383" t="s">
        <v>3688</v>
      </c>
      <c r="L14383" t="s">
        <v>10369</v>
      </c>
      <c r="P14383">
        <v>9.5</v>
      </c>
      <c r="Q14383">
        <v>15</v>
      </c>
      <c r="R14383">
        <v>8.5</v>
      </c>
      <c r="S14383" t="b">
        <v>0</v>
      </c>
      <c r="T14383" t="b">
        <v>0</v>
      </c>
      <c r="U14383" t="b">
        <v>0</v>
      </c>
      <c r="V14383">
        <v>24000</v>
      </c>
      <c r="W14383">
        <v>19900</v>
      </c>
      <c r="X14383">
        <v>2.62</v>
      </c>
      <c r="Y14383">
        <v>20180</v>
      </c>
      <c r="Z14383">
        <v>2.75</v>
      </c>
    </row>
    <row r="14384" spans="1:26">
      <c r="A14384">
        <v>211245865</v>
      </c>
      <c r="B14384" t="s">
        <v>10364</v>
      </c>
      <c r="C14384" t="s">
        <v>3597</v>
      </c>
      <c r="D14384" t="s">
        <v>3637</v>
      </c>
      <c r="E14384" t="s">
        <v>3855</v>
      </c>
      <c r="F14384" t="s">
        <v>3600</v>
      </c>
      <c r="G14384">
        <v>211245865</v>
      </c>
      <c r="I14384" t="s">
        <v>3601</v>
      </c>
      <c r="J14384" t="s">
        <v>7262</v>
      </c>
      <c r="K14384" t="s">
        <v>3688</v>
      </c>
      <c r="L14384" t="s">
        <v>10369</v>
      </c>
      <c r="P14384">
        <v>9.5</v>
      </c>
      <c r="Q14384">
        <v>15</v>
      </c>
      <c r="R14384">
        <v>8.5</v>
      </c>
      <c r="S14384" t="b">
        <v>0</v>
      </c>
      <c r="T14384" t="b">
        <v>0</v>
      </c>
      <c r="U14384" t="b">
        <v>0</v>
      </c>
      <c r="V14384">
        <v>24000</v>
      </c>
      <c r="W14384">
        <v>19900</v>
      </c>
      <c r="X14384">
        <v>2.62</v>
      </c>
      <c r="Y14384">
        <v>20180</v>
      </c>
      <c r="Z14384">
        <v>2.75</v>
      </c>
    </row>
    <row r="14385" spans="1:26">
      <c r="A14385">
        <v>211245866</v>
      </c>
      <c r="B14385" t="s">
        <v>10364</v>
      </c>
      <c r="C14385" t="s">
        <v>3597</v>
      </c>
      <c r="D14385" t="s">
        <v>3637</v>
      </c>
      <c r="E14385" t="s">
        <v>3858</v>
      </c>
      <c r="F14385" t="s">
        <v>3600</v>
      </c>
      <c r="G14385">
        <v>211245866</v>
      </c>
      <c r="I14385" t="s">
        <v>3601</v>
      </c>
      <c r="J14385" t="s">
        <v>7262</v>
      </c>
      <c r="K14385" t="s">
        <v>3688</v>
      </c>
      <c r="L14385" t="s">
        <v>10369</v>
      </c>
      <c r="P14385">
        <v>9.5</v>
      </c>
      <c r="Q14385">
        <v>15</v>
      </c>
      <c r="R14385">
        <v>8.5</v>
      </c>
      <c r="S14385" t="b">
        <v>0</v>
      </c>
      <c r="T14385" t="b">
        <v>0</v>
      </c>
      <c r="U14385" t="b">
        <v>0</v>
      </c>
      <c r="V14385">
        <v>24000</v>
      </c>
      <c r="W14385">
        <v>19900</v>
      </c>
      <c r="X14385">
        <v>2.62</v>
      </c>
      <c r="Y14385">
        <v>20180</v>
      </c>
      <c r="Z14385">
        <v>2.75</v>
      </c>
    </row>
    <row r="14386" spans="1:26">
      <c r="A14386">
        <v>211245867</v>
      </c>
      <c r="B14386" t="s">
        <v>10364</v>
      </c>
      <c r="C14386" t="s">
        <v>3597</v>
      </c>
      <c r="D14386" t="s">
        <v>3637</v>
      </c>
      <c r="E14386" t="s">
        <v>3857</v>
      </c>
      <c r="F14386" t="s">
        <v>3600</v>
      </c>
      <c r="G14386">
        <v>211245867</v>
      </c>
      <c r="I14386" t="s">
        <v>3601</v>
      </c>
      <c r="J14386" t="s">
        <v>7262</v>
      </c>
      <c r="K14386" t="s">
        <v>3688</v>
      </c>
      <c r="L14386" t="s">
        <v>10369</v>
      </c>
      <c r="P14386">
        <v>9.5</v>
      </c>
      <c r="Q14386">
        <v>15</v>
      </c>
      <c r="R14386">
        <v>8.5</v>
      </c>
      <c r="S14386" t="b">
        <v>0</v>
      </c>
      <c r="T14386" t="b">
        <v>0</v>
      </c>
      <c r="U14386" t="b">
        <v>0</v>
      </c>
      <c r="V14386">
        <v>24000</v>
      </c>
      <c r="W14386">
        <v>19900</v>
      </c>
      <c r="X14386">
        <v>2.62</v>
      </c>
      <c r="Y14386">
        <v>20180</v>
      </c>
      <c r="Z14386">
        <v>2.75</v>
      </c>
    </row>
    <row r="14387" spans="1:26">
      <c r="A14387">
        <v>211245868</v>
      </c>
      <c r="B14387" t="s">
        <v>10364</v>
      </c>
      <c r="C14387" t="s">
        <v>3597</v>
      </c>
      <c r="D14387" t="s">
        <v>3637</v>
      </c>
      <c r="E14387" t="s">
        <v>3861</v>
      </c>
      <c r="F14387" t="s">
        <v>3600</v>
      </c>
      <c r="G14387">
        <v>211245868</v>
      </c>
      <c r="I14387" t="s">
        <v>3601</v>
      </c>
      <c r="J14387" t="s">
        <v>7262</v>
      </c>
      <c r="K14387" t="s">
        <v>3688</v>
      </c>
      <c r="L14387" t="s">
        <v>10369</v>
      </c>
      <c r="P14387">
        <v>9.5</v>
      </c>
      <c r="Q14387">
        <v>15</v>
      </c>
      <c r="R14387">
        <v>8.5</v>
      </c>
      <c r="S14387" t="b">
        <v>0</v>
      </c>
      <c r="T14387" t="b">
        <v>0</v>
      </c>
      <c r="U14387" t="b">
        <v>0</v>
      </c>
      <c r="V14387">
        <v>24000</v>
      </c>
      <c r="W14387">
        <v>19900</v>
      </c>
      <c r="X14387">
        <v>2.62</v>
      </c>
      <c r="Y14387">
        <v>20180</v>
      </c>
      <c r="Z14387">
        <v>2.75</v>
      </c>
    </row>
    <row r="14388" spans="1:26">
      <c r="A14388">
        <v>211245869</v>
      </c>
      <c r="B14388" t="s">
        <v>10364</v>
      </c>
      <c r="C14388" t="s">
        <v>3597</v>
      </c>
      <c r="D14388" t="s">
        <v>3637</v>
      </c>
      <c r="E14388" t="s">
        <v>3860</v>
      </c>
      <c r="F14388" t="s">
        <v>3600</v>
      </c>
      <c r="G14388">
        <v>211245869</v>
      </c>
      <c r="I14388" t="s">
        <v>3601</v>
      </c>
      <c r="J14388" t="s">
        <v>7262</v>
      </c>
      <c r="K14388" t="s">
        <v>3688</v>
      </c>
      <c r="L14388" t="s">
        <v>10369</v>
      </c>
      <c r="P14388">
        <v>9.5</v>
      </c>
      <c r="Q14388">
        <v>15</v>
      </c>
      <c r="R14388">
        <v>8.5</v>
      </c>
      <c r="S14388" t="b">
        <v>0</v>
      </c>
      <c r="T14388" t="b">
        <v>0</v>
      </c>
      <c r="U14388" t="b">
        <v>0</v>
      </c>
      <c r="V14388">
        <v>24000</v>
      </c>
      <c r="W14388">
        <v>19900</v>
      </c>
      <c r="X14388">
        <v>2.62</v>
      </c>
      <c r="Y14388">
        <v>20180</v>
      </c>
      <c r="Z14388">
        <v>2.75</v>
      </c>
    </row>
    <row r="14389" spans="1:26">
      <c r="A14389">
        <v>211245870</v>
      </c>
      <c r="B14389" t="s">
        <v>10364</v>
      </c>
      <c r="C14389" t="s">
        <v>3597</v>
      </c>
      <c r="D14389" t="s">
        <v>3637</v>
      </c>
      <c r="E14389" t="s">
        <v>10383</v>
      </c>
      <c r="F14389" t="s">
        <v>3600</v>
      </c>
      <c r="G14389">
        <v>211245870</v>
      </c>
      <c r="I14389" t="s">
        <v>3601</v>
      </c>
      <c r="J14389" t="s">
        <v>10384</v>
      </c>
      <c r="K14389" t="s">
        <v>3688</v>
      </c>
      <c r="L14389" t="s">
        <v>10369</v>
      </c>
      <c r="P14389">
        <v>9.5</v>
      </c>
      <c r="Q14389">
        <v>15</v>
      </c>
      <c r="R14389">
        <v>8.5</v>
      </c>
      <c r="S14389" t="b">
        <v>0</v>
      </c>
      <c r="T14389" t="b">
        <v>0</v>
      </c>
      <c r="U14389" t="b">
        <v>0</v>
      </c>
      <c r="V14389">
        <v>24000</v>
      </c>
      <c r="W14389">
        <v>19900</v>
      </c>
      <c r="X14389">
        <v>2.62</v>
      </c>
      <c r="Y14389">
        <v>20180</v>
      </c>
      <c r="Z14389">
        <v>2.75</v>
      </c>
    </row>
    <row r="14390" spans="1:26">
      <c r="A14390">
        <v>211245871</v>
      </c>
      <c r="B14390" t="s">
        <v>10364</v>
      </c>
      <c r="C14390" t="s">
        <v>3597</v>
      </c>
      <c r="D14390" t="s">
        <v>3637</v>
      </c>
      <c r="E14390" t="s">
        <v>10374</v>
      </c>
      <c r="F14390" t="s">
        <v>3600</v>
      </c>
      <c r="G14390">
        <v>211245871</v>
      </c>
      <c r="I14390" t="s">
        <v>3601</v>
      </c>
      <c r="J14390" t="s">
        <v>10365</v>
      </c>
      <c r="K14390" t="s">
        <v>3688</v>
      </c>
      <c r="L14390" t="s">
        <v>10370</v>
      </c>
      <c r="P14390">
        <v>10</v>
      </c>
      <c r="Q14390">
        <v>15.2</v>
      </c>
      <c r="R14390">
        <v>9</v>
      </c>
      <c r="S14390" t="b">
        <v>0</v>
      </c>
      <c r="T14390" t="b">
        <v>0</v>
      </c>
      <c r="U14390" t="b">
        <v>1</v>
      </c>
      <c r="V14390">
        <v>25200</v>
      </c>
      <c r="W14390">
        <v>20000</v>
      </c>
      <c r="X14390">
        <v>2.71</v>
      </c>
      <c r="Y14390">
        <v>20290</v>
      </c>
      <c r="Z14390">
        <v>2.86</v>
      </c>
    </row>
    <row r="14391" spans="1:26">
      <c r="A14391">
        <v>211245872</v>
      </c>
      <c r="B14391" t="s">
        <v>10364</v>
      </c>
      <c r="C14391" t="s">
        <v>3597</v>
      </c>
      <c r="D14391" t="s">
        <v>3637</v>
      </c>
      <c r="E14391" t="s">
        <v>10375</v>
      </c>
      <c r="F14391" t="s">
        <v>3600</v>
      </c>
      <c r="G14391">
        <v>211245872</v>
      </c>
      <c r="I14391" t="s">
        <v>3601</v>
      </c>
      <c r="J14391" t="s">
        <v>10365</v>
      </c>
      <c r="K14391" t="s">
        <v>3688</v>
      </c>
      <c r="L14391" t="s">
        <v>10370</v>
      </c>
      <c r="P14391">
        <v>10</v>
      </c>
      <c r="Q14391">
        <v>15.2</v>
      </c>
      <c r="R14391">
        <v>9</v>
      </c>
      <c r="S14391" t="b">
        <v>0</v>
      </c>
      <c r="T14391" t="b">
        <v>0</v>
      </c>
      <c r="U14391" t="b">
        <v>1</v>
      </c>
      <c r="V14391">
        <v>25200</v>
      </c>
      <c r="W14391">
        <v>20000</v>
      </c>
      <c r="X14391">
        <v>2.71</v>
      </c>
      <c r="Y14391">
        <v>20290</v>
      </c>
      <c r="Z14391">
        <v>2.86</v>
      </c>
    </row>
    <row r="14392" spans="1:26">
      <c r="A14392">
        <v>211245873</v>
      </c>
      <c r="B14392" t="s">
        <v>10364</v>
      </c>
      <c r="C14392" t="s">
        <v>3597</v>
      </c>
      <c r="D14392" t="s">
        <v>3637</v>
      </c>
      <c r="E14392" t="s">
        <v>3862</v>
      </c>
      <c r="F14392" t="s">
        <v>3600</v>
      </c>
      <c r="G14392">
        <v>211245873</v>
      </c>
      <c r="I14392" t="s">
        <v>3601</v>
      </c>
      <c r="J14392" t="s">
        <v>7262</v>
      </c>
      <c r="K14392" t="s">
        <v>3688</v>
      </c>
      <c r="L14392" t="s">
        <v>10370</v>
      </c>
      <c r="P14392">
        <v>10</v>
      </c>
      <c r="Q14392">
        <v>15.2</v>
      </c>
      <c r="R14392">
        <v>9</v>
      </c>
      <c r="S14392" t="b">
        <v>0</v>
      </c>
      <c r="T14392" t="b">
        <v>0</v>
      </c>
      <c r="U14392" t="b">
        <v>1</v>
      </c>
      <c r="V14392">
        <v>25200</v>
      </c>
      <c r="W14392">
        <v>20000</v>
      </c>
      <c r="X14392">
        <v>2.71</v>
      </c>
      <c r="Y14392">
        <v>20290</v>
      </c>
      <c r="Z14392">
        <v>2.86</v>
      </c>
    </row>
    <row r="14393" spans="1:26">
      <c r="A14393">
        <v>211245874</v>
      </c>
      <c r="B14393" t="s">
        <v>10364</v>
      </c>
      <c r="C14393" t="s">
        <v>3597</v>
      </c>
      <c r="D14393" t="s">
        <v>3637</v>
      </c>
      <c r="E14393" t="s">
        <v>3854</v>
      </c>
      <c r="F14393" t="s">
        <v>3600</v>
      </c>
      <c r="G14393">
        <v>211245874</v>
      </c>
      <c r="I14393" t="s">
        <v>3601</v>
      </c>
      <c r="J14393" t="s">
        <v>7262</v>
      </c>
      <c r="K14393" t="s">
        <v>3688</v>
      </c>
      <c r="L14393" t="s">
        <v>10370</v>
      </c>
      <c r="P14393">
        <v>10</v>
      </c>
      <c r="Q14393">
        <v>15.2</v>
      </c>
      <c r="R14393">
        <v>9</v>
      </c>
      <c r="S14393" t="b">
        <v>0</v>
      </c>
      <c r="T14393" t="b">
        <v>0</v>
      </c>
      <c r="U14393" t="b">
        <v>1</v>
      </c>
      <c r="V14393">
        <v>25200</v>
      </c>
      <c r="W14393">
        <v>20000</v>
      </c>
      <c r="X14393">
        <v>2.71</v>
      </c>
      <c r="Y14393">
        <v>20290</v>
      </c>
      <c r="Z14393">
        <v>2.86</v>
      </c>
    </row>
    <row r="14394" spans="1:26">
      <c r="A14394">
        <v>211245875</v>
      </c>
      <c r="B14394" t="s">
        <v>10364</v>
      </c>
      <c r="C14394" t="s">
        <v>3597</v>
      </c>
      <c r="D14394" t="s">
        <v>3637</v>
      </c>
      <c r="E14394" t="s">
        <v>3856</v>
      </c>
      <c r="F14394" t="s">
        <v>3600</v>
      </c>
      <c r="G14394">
        <v>211245875</v>
      </c>
      <c r="I14394" t="s">
        <v>3601</v>
      </c>
      <c r="J14394" t="s">
        <v>7262</v>
      </c>
      <c r="K14394" t="s">
        <v>3688</v>
      </c>
      <c r="L14394" t="s">
        <v>10370</v>
      </c>
      <c r="P14394">
        <v>10</v>
      </c>
      <c r="Q14394">
        <v>15.2</v>
      </c>
      <c r="R14394">
        <v>9</v>
      </c>
      <c r="S14394" t="b">
        <v>0</v>
      </c>
      <c r="T14394" t="b">
        <v>0</v>
      </c>
      <c r="U14394" t="b">
        <v>1</v>
      </c>
      <c r="V14394">
        <v>25200</v>
      </c>
      <c r="W14394">
        <v>20000</v>
      </c>
      <c r="X14394">
        <v>2.71</v>
      </c>
      <c r="Y14394">
        <v>20290</v>
      </c>
      <c r="Z14394">
        <v>2.86</v>
      </c>
    </row>
    <row r="14395" spans="1:26">
      <c r="A14395">
        <v>211245876</v>
      </c>
      <c r="B14395" t="s">
        <v>10364</v>
      </c>
      <c r="C14395" t="s">
        <v>3597</v>
      </c>
      <c r="D14395" t="s">
        <v>3637</v>
      </c>
      <c r="E14395" t="s">
        <v>3855</v>
      </c>
      <c r="F14395" t="s">
        <v>3600</v>
      </c>
      <c r="G14395">
        <v>211245876</v>
      </c>
      <c r="I14395" t="s">
        <v>3601</v>
      </c>
      <c r="J14395" t="s">
        <v>7262</v>
      </c>
      <c r="K14395" t="s">
        <v>3688</v>
      </c>
      <c r="L14395" t="s">
        <v>10370</v>
      </c>
      <c r="P14395">
        <v>10</v>
      </c>
      <c r="Q14395">
        <v>15.2</v>
      </c>
      <c r="R14395">
        <v>9</v>
      </c>
      <c r="S14395" t="b">
        <v>0</v>
      </c>
      <c r="T14395" t="b">
        <v>0</v>
      </c>
      <c r="U14395" t="b">
        <v>1</v>
      </c>
      <c r="V14395">
        <v>25200</v>
      </c>
      <c r="W14395">
        <v>20000</v>
      </c>
      <c r="X14395">
        <v>2.71</v>
      </c>
      <c r="Y14395">
        <v>20290</v>
      </c>
      <c r="Z14395">
        <v>2.86</v>
      </c>
    </row>
    <row r="14396" spans="1:26">
      <c r="A14396">
        <v>211245877</v>
      </c>
      <c r="B14396" t="s">
        <v>10364</v>
      </c>
      <c r="C14396" t="s">
        <v>3597</v>
      </c>
      <c r="D14396" t="s">
        <v>3637</v>
      </c>
      <c r="E14396" t="s">
        <v>3858</v>
      </c>
      <c r="F14396" t="s">
        <v>3600</v>
      </c>
      <c r="G14396">
        <v>211245877</v>
      </c>
      <c r="I14396" t="s">
        <v>3601</v>
      </c>
      <c r="J14396" t="s">
        <v>7262</v>
      </c>
      <c r="K14396" t="s">
        <v>3688</v>
      </c>
      <c r="L14396" t="s">
        <v>10370</v>
      </c>
      <c r="P14396">
        <v>10</v>
      </c>
      <c r="Q14396">
        <v>15.2</v>
      </c>
      <c r="R14396">
        <v>9</v>
      </c>
      <c r="S14396" t="b">
        <v>0</v>
      </c>
      <c r="T14396" t="b">
        <v>0</v>
      </c>
      <c r="U14396" t="b">
        <v>1</v>
      </c>
      <c r="V14396">
        <v>25200</v>
      </c>
      <c r="W14396">
        <v>20000</v>
      </c>
      <c r="X14396">
        <v>2.71</v>
      </c>
      <c r="Y14396">
        <v>20290</v>
      </c>
      <c r="Z14396">
        <v>2.86</v>
      </c>
    </row>
    <row r="14397" spans="1:26">
      <c r="A14397">
        <v>211245878</v>
      </c>
      <c r="B14397" t="s">
        <v>10364</v>
      </c>
      <c r="C14397" t="s">
        <v>3597</v>
      </c>
      <c r="D14397" t="s">
        <v>3637</v>
      </c>
      <c r="E14397" t="s">
        <v>3857</v>
      </c>
      <c r="F14397" t="s">
        <v>3600</v>
      </c>
      <c r="G14397">
        <v>211245878</v>
      </c>
      <c r="I14397" t="s">
        <v>3601</v>
      </c>
      <c r="J14397" t="s">
        <v>7262</v>
      </c>
      <c r="K14397" t="s">
        <v>3688</v>
      </c>
      <c r="L14397" t="s">
        <v>10370</v>
      </c>
      <c r="P14397">
        <v>10</v>
      </c>
      <c r="Q14397">
        <v>15.2</v>
      </c>
      <c r="R14397">
        <v>9</v>
      </c>
      <c r="S14397" t="b">
        <v>0</v>
      </c>
      <c r="T14397" t="b">
        <v>0</v>
      </c>
      <c r="U14397" t="b">
        <v>1</v>
      </c>
      <c r="V14397">
        <v>25200</v>
      </c>
      <c r="W14397">
        <v>20000</v>
      </c>
      <c r="X14397">
        <v>2.71</v>
      </c>
      <c r="Y14397">
        <v>20290</v>
      </c>
      <c r="Z14397">
        <v>2.86</v>
      </c>
    </row>
    <row r="14398" spans="1:26">
      <c r="A14398">
        <v>211245879</v>
      </c>
      <c r="B14398" t="s">
        <v>10364</v>
      </c>
      <c r="C14398" t="s">
        <v>3597</v>
      </c>
      <c r="D14398" t="s">
        <v>3637</v>
      </c>
      <c r="E14398" t="s">
        <v>3861</v>
      </c>
      <c r="F14398" t="s">
        <v>3600</v>
      </c>
      <c r="G14398">
        <v>211245879</v>
      </c>
      <c r="I14398" t="s">
        <v>3601</v>
      </c>
      <c r="J14398" t="s">
        <v>7262</v>
      </c>
      <c r="K14398" t="s">
        <v>3688</v>
      </c>
      <c r="L14398" t="s">
        <v>10370</v>
      </c>
      <c r="P14398">
        <v>10</v>
      </c>
      <c r="Q14398">
        <v>15.2</v>
      </c>
      <c r="R14398">
        <v>9</v>
      </c>
      <c r="S14398" t="b">
        <v>0</v>
      </c>
      <c r="T14398" t="b">
        <v>0</v>
      </c>
      <c r="U14398" t="b">
        <v>1</v>
      </c>
      <c r="V14398">
        <v>25200</v>
      </c>
      <c r="W14398">
        <v>20000</v>
      </c>
      <c r="X14398">
        <v>2.71</v>
      </c>
      <c r="Y14398">
        <v>20290</v>
      </c>
      <c r="Z14398">
        <v>2.86</v>
      </c>
    </row>
    <row r="14399" spans="1:26">
      <c r="A14399">
        <v>211245880</v>
      </c>
      <c r="B14399" t="s">
        <v>10364</v>
      </c>
      <c r="C14399" t="s">
        <v>3597</v>
      </c>
      <c r="D14399" t="s">
        <v>3637</v>
      </c>
      <c r="E14399" t="s">
        <v>3860</v>
      </c>
      <c r="F14399" t="s">
        <v>3600</v>
      </c>
      <c r="G14399">
        <v>211245880</v>
      </c>
      <c r="I14399" t="s">
        <v>3601</v>
      </c>
      <c r="J14399" t="s">
        <v>7262</v>
      </c>
      <c r="K14399" t="s">
        <v>3688</v>
      </c>
      <c r="L14399" t="s">
        <v>10370</v>
      </c>
      <c r="P14399">
        <v>10</v>
      </c>
      <c r="Q14399">
        <v>15.2</v>
      </c>
      <c r="R14399">
        <v>9</v>
      </c>
      <c r="S14399" t="b">
        <v>0</v>
      </c>
      <c r="T14399" t="b">
        <v>0</v>
      </c>
      <c r="U14399" t="b">
        <v>1</v>
      </c>
      <c r="V14399">
        <v>25200</v>
      </c>
      <c r="W14399">
        <v>20000</v>
      </c>
      <c r="X14399">
        <v>2.71</v>
      </c>
      <c r="Y14399">
        <v>20290</v>
      </c>
      <c r="Z14399">
        <v>2.86</v>
      </c>
    </row>
    <row r="14400" spans="1:26">
      <c r="A14400">
        <v>211245881</v>
      </c>
      <c r="B14400" t="s">
        <v>10364</v>
      </c>
      <c r="C14400" t="s">
        <v>3597</v>
      </c>
      <c r="D14400" t="s">
        <v>3637</v>
      </c>
      <c r="E14400" t="s">
        <v>10383</v>
      </c>
      <c r="F14400" t="s">
        <v>3600</v>
      </c>
      <c r="G14400">
        <v>211245881</v>
      </c>
      <c r="I14400" t="s">
        <v>3601</v>
      </c>
      <c r="J14400" t="s">
        <v>10384</v>
      </c>
      <c r="K14400" t="s">
        <v>3688</v>
      </c>
      <c r="L14400" t="s">
        <v>10370</v>
      </c>
      <c r="P14400">
        <v>10</v>
      </c>
      <c r="Q14400">
        <v>15.2</v>
      </c>
      <c r="R14400">
        <v>9</v>
      </c>
      <c r="S14400" t="b">
        <v>0</v>
      </c>
      <c r="T14400" t="b">
        <v>0</v>
      </c>
      <c r="U14400" t="b">
        <v>1</v>
      </c>
      <c r="V14400">
        <v>25200</v>
      </c>
      <c r="W14400">
        <v>20000</v>
      </c>
      <c r="X14400">
        <v>2.71</v>
      </c>
      <c r="Y14400">
        <v>20290</v>
      </c>
      <c r="Z14400">
        <v>2.86</v>
      </c>
    </row>
    <row r="14401" spans="1:26">
      <c r="A14401">
        <v>211245882</v>
      </c>
      <c r="B14401" t="s">
        <v>10364</v>
      </c>
      <c r="C14401" t="s">
        <v>3597</v>
      </c>
      <c r="D14401" t="s">
        <v>3637</v>
      </c>
      <c r="E14401" t="s">
        <v>10374</v>
      </c>
      <c r="F14401" t="s">
        <v>3600</v>
      </c>
      <c r="G14401">
        <v>211245882</v>
      </c>
      <c r="I14401" t="s">
        <v>3601</v>
      </c>
      <c r="J14401" t="s">
        <v>10365</v>
      </c>
      <c r="K14401" t="s">
        <v>3688</v>
      </c>
      <c r="L14401" t="s">
        <v>5474</v>
      </c>
      <c r="P14401">
        <v>10</v>
      </c>
      <c r="Q14401">
        <v>17</v>
      </c>
      <c r="R14401">
        <v>9</v>
      </c>
      <c r="S14401" t="b">
        <v>0</v>
      </c>
      <c r="T14401" t="b">
        <v>0</v>
      </c>
      <c r="U14401" t="b">
        <v>1</v>
      </c>
      <c r="V14401">
        <v>23600</v>
      </c>
      <c r="W14401">
        <v>19600</v>
      </c>
      <c r="X14401">
        <v>2.66</v>
      </c>
      <c r="Y14401">
        <v>19880</v>
      </c>
      <c r="Z14401">
        <v>2.8</v>
      </c>
    </row>
    <row r="14402" spans="1:26">
      <c r="A14402">
        <v>211245883</v>
      </c>
      <c r="B14402" t="s">
        <v>10364</v>
      </c>
      <c r="C14402" t="s">
        <v>3597</v>
      </c>
      <c r="D14402" t="s">
        <v>3637</v>
      </c>
      <c r="E14402" t="s">
        <v>10375</v>
      </c>
      <c r="F14402" t="s">
        <v>3600</v>
      </c>
      <c r="G14402">
        <v>211245883</v>
      </c>
      <c r="I14402" t="s">
        <v>3601</v>
      </c>
      <c r="J14402" t="s">
        <v>10365</v>
      </c>
      <c r="K14402" t="s">
        <v>3688</v>
      </c>
      <c r="L14402" t="s">
        <v>5474</v>
      </c>
      <c r="P14402">
        <v>10</v>
      </c>
      <c r="Q14402">
        <v>17</v>
      </c>
      <c r="R14402">
        <v>9</v>
      </c>
      <c r="S14402" t="b">
        <v>0</v>
      </c>
      <c r="T14402" t="b">
        <v>0</v>
      </c>
      <c r="U14402" t="b">
        <v>1</v>
      </c>
      <c r="V14402">
        <v>23600</v>
      </c>
      <c r="W14402">
        <v>19600</v>
      </c>
      <c r="X14402">
        <v>2.66</v>
      </c>
      <c r="Y14402">
        <v>19880</v>
      </c>
      <c r="Z14402">
        <v>2.8</v>
      </c>
    </row>
    <row r="14403" spans="1:26">
      <c r="A14403">
        <v>211245884</v>
      </c>
      <c r="B14403" t="s">
        <v>10364</v>
      </c>
      <c r="C14403" t="s">
        <v>3597</v>
      </c>
      <c r="D14403" t="s">
        <v>3637</v>
      </c>
      <c r="E14403" t="s">
        <v>3862</v>
      </c>
      <c r="F14403" t="s">
        <v>3600</v>
      </c>
      <c r="G14403">
        <v>211245884</v>
      </c>
      <c r="I14403" t="s">
        <v>3601</v>
      </c>
      <c r="J14403" t="s">
        <v>7262</v>
      </c>
      <c r="K14403" t="s">
        <v>3688</v>
      </c>
      <c r="L14403" t="s">
        <v>5474</v>
      </c>
      <c r="P14403">
        <v>10</v>
      </c>
      <c r="Q14403">
        <v>17</v>
      </c>
      <c r="R14403">
        <v>9</v>
      </c>
      <c r="S14403" t="b">
        <v>0</v>
      </c>
      <c r="T14403" t="b">
        <v>0</v>
      </c>
      <c r="U14403" t="b">
        <v>1</v>
      </c>
      <c r="V14403">
        <v>23600</v>
      </c>
      <c r="W14403">
        <v>19600</v>
      </c>
      <c r="X14403">
        <v>2.66</v>
      </c>
      <c r="Y14403">
        <v>19880</v>
      </c>
      <c r="Z14403">
        <v>2.8</v>
      </c>
    </row>
    <row r="14404" spans="1:26">
      <c r="A14404">
        <v>211245885</v>
      </c>
      <c r="B14404" t="s">
        <v>10364</v>
      </c>
      <c r="C14404" t="s">
        <v>3597</v>
      </c>
      <c r="D14404" t="s">
        <v>3637</v>
      </c>
      <c r="E14404" t="s">
        <v>3854</v>
      </c>
      <c r="F14404" t="s">
        <v>3600</v>
      </c>
      <c r="G14404">
        <v>211245885</v>
      </c>
      <c r="I14404" t="s">
        <v>3601</v>
      </c>
      <c r="J14404" t="s">
        <v>7262</v>
      </c>
      <c r="K14404" t="s">
        <v>3688</v>
      </c>
      <c r="L14404" t="s">
        <v>5474</v>
      </c>
      <c r="P14404">
        <v>10</v>
      </c>
      <c r="Q14404">
        <v>17</v>
      </c>
      <c r="R14404">
        <v>9</v>
      </c>
      <c r="S14404" t="b">
        <v>0</v>
      </c>
      <c r="T14404" t="b">
        <v>0</v>
      </c>
      <c r="U14404" t="b">
        <v>1</v>
      </c>
      <c r="V14404">
        <v>23600</v>
      </c>
      <c r="W14404">
        <v>19600</v>
      </c>
      <c r="X14404">
        <v>2.66</v>
      </c>
      <c r="Y14404">
        <v>19880</v>
      </c>
      <c r="Z14404">
        <v>2.8</v>
      </c>
    </row>
    <row r="14405" spans="1:26">
      <c r="A14405">
        <v>211245886</v>
      </c>
      <c r="B14405" t="s">
        <v>10364</v>
      </c>
      <c r="C14405" t="s">
        <v>3597</v>
      </c>
      <c r="D14405" t="s">
        <v>3637</v>
      </c>
      <c r="E14405" t="s">
        <v>3856</v>
      </c>
      <c r="F14405" t="s">
        <v>3600</v>
      </c>
      <c r="G14405">
        <v>211245886</v>
      </c>
      <c r="I14405" t="s">
        <v>3601</v>
      </c>
      <c r="J14405" t="s">
        <v>7262</v>
      </c>
      <c r="K14405" t="s">
        <v>3688</v>
      </c>
      <c r="L14405" t="s">
        <v>5474</v>
      </c>
      <c r="P14405">
        <v>10</v>
      </c>
      <c r="Q14405">
        <v>17</v>
      </c>
      <c r="R14405">
        <v>9</v>
      </c>
      <c r="S14405" t="b">
        <v>0</v>
      </c>
      <c r="T14405" t="b">
        <v>0</v>
      </c>
      <c r="U14405" t="b">
        <v>1</v>
      </c>
      <c r="V14405">
        <v>23600</v>
      </c>
      <c r="W14405">
        <v>19600</v>
      </c>
      <c r="X14405">
        <v>2.66</v>
      </c>
      <c r="Y14405">
        <v>19880</v>
      </c>
      <c r="Z14405">
        <v>2.8</v>
      </c>
    </row>
    <row r="14406" spans="1:26">
      <c r="A14406">
        <v>211245887</v>
      </c>
      <c r="B14406" t="s">
        <v>10364</v>
      </c>
      <c r="C14406" t="s">
        <v>3597</v>
      </c>
      <c r="D14406" t="s">
        <v>3637</v>
      </c>
      <c r="E14406" t="s">
        <v>3855</v>
      </c>
      <c r="F14406" t="s">
        <v>3600</v>
      </c>
      <c r="G14406">
        <v>211245887</v>
      </c>
      <c r="I14406" t="s">
        <v>3601</v>
      </c>
      <c r="J14406" t="s">
        <v>7262</v>
      </c>
      <c r="K14406" t="s">
        <v>3688</v>
      </c>
      <c r="L14406" t="s">
        <v>5474</v>
      </c>
      <c r="P14406">
        <v>10</v>
      </c>
      <c r="Q14406">
        <v>17</v>
      </c>
      <c r="R14406">
        <v>9</v>
      </c>
      <c r="S14406" t="b">
        <v>0</v>
      </c>
      <c r="T14406" t="b">
        <v>0</v>
      </c>
      <c r="U14406" t="b">
        <v>1</v>
      </c>
      <c r="V14406">
        <v>23600</v>
      </c>
      <c r="W14406">
        <v>19600</v>
      </c>
      <c r="X14406">
        <v>2.66</v>
      </c>
      <c r="Y14406">
        <v>19880</v>
      </c>
      <c r="Z14406">
        <v>2.8</v>
      </c>
    </row>
    <row r="14407" spans="1:26">
      <c r="A14407">
        <v>211245888</v>
      </c>
      <c r="B14407" t="s">
        <v>10364</v>
      </c>
      <c r="C14407" t="s">
        <v>3597</v>
      </c>
      <c r="D14407" t="s">
        <v>3637</v>
      </c>
      <c r="E14407" t="s">
        <v>3858</v>
      </c>
      <c r="F14407" t="s">
        <v>3600</v>
      </c>
      <c r="G14407">
        <v>211245888</v>
      </c>
      <c r="I14407" t="s">
        <v>3601</v>
      </c>
      <c r="J14407" t="s">
        <v>7262</v>
      </c>
      <c r="K14407" t="s">
        <v>3688</v>
      </c>
      <c r="L14407" t="s">
        <v>5474</v>
      </c>
      <c r="P14407">
        <v>10</v>
      </c>
      <c r="Q14407">
        <v>17</v>
      </c>
      <c r="R14407">
        <v>9</v>
      </c>
      <c r="S14407" t="b">
        <v>0</v>
      </c>
      <c r="T14407" t="b">
        <v>0</v>
      </c>
      <c r="U14407" t="b">
        <v>1</v>
      </c>
      <c r="V14407">
        <v>23600</v>
      </c>
      <c r="W14407">
        <v>19600</v>
      </c>
      <c r="X14407">
        <v>2.66</v>
      </c>
      <c r="Y14407">
        <v>19880</v>
      </c>
      <c r="Z14407">
        <v>2.8</v>
      </c>
    </row>
    <row r="14408" spans="1:26">
      <c r="A14408">
        <v>211245889</v>
      </c>
      <c r="B14408" t="s">
        <v>10364</v>
      </c>
      <c r="C14408" t="s">
        <v>3597</v>
      </c>
      <c r="D14408" t="s">
        <v>3637</v>
      </c>
      <c r="E14408" t="s">
        <v>3857</v>
      </c>
      <c r="F14408" t="s">
        <v>3600</v>
      </c>
      <c r="G14408">
        <v>211245889</v>
      </c>
      <c r="I14408" t="s">
        <v>3601</v>
      </c>
      <c r="J14408" t="s">
        <v>7262</v>
      </c>
      <c r="K14408" t="s">
        <v>3688</v>
      </c>
      <c r="L14408" t="s">
        <v>5474</v>
      </c>
      <c r="P14408">
        <v>10</v>
      </c>
      <c r="Q14408">
        <v>17</v>
      </c>
      <c r="R14408">
        <v>9</v>
      </c>
      <c r="S14408" t="b">
        <v>0</v>
      </c>
      <c r="T14408" t="b">
        <v>0</v>
      </c>
      <c r="U14408" t="b">
        <v>1</v>
      </c>
      <c r="V14408">
        <v>23600</v>
      </c>
      <c r="W14408">
        <v>19600</v>
      </c>
      <c r="X14408">
        <v>2.66</v>
      </c>
      <c r="Y14408">
        <v>19880</v>
      </c>
      <c r="Z14408">
        <v>2.8</v>
      </c>
    </row>
    <row r="14409" spans="1:26">
      <c r="A14409">
        <v>211245890</v>
      </c>
      <c r="B14409" t="s">
        <v>10364</v>
      </c>
      <c r="C14409" t="s">
        <v>3597</v>
      </c>
      <c r="D14409" t="s">
        <v>3637</v>
      </c>
      <c r="E14409" t="s">
        <v>3861</v>
      </c>
      <c r="F14409" t="s">
        <v>3600</v>
      </c>
      <c r="G14409">
        <v>211245890</v>
      </c>
      <c r="I14409" t="s">
        <v>3601</v>
      </c>
      <c r="J14409" t="s">
        <v>7262</v>
      </c>
      <c r="K14409" t="s">
        <v>3688</v>
      </c>
      <c r="L14409" t="s">
        <v>5474</v>
      </c>
      <c r="P14409">
        <v>10</v>
      </c>
      <c r="Q14409">
        <v>17</v>
      </c>
      <c r="R14409">
        <v>9</v>
      </c>
      <c r="S14409" t="b">
        <v>0</v>
      </c>
      <c r="T14409" t="b">
        <v>0</v>
      </c>
      <c r="U14409" t="b">
        <v>1</v>
      </c>
      <c r="V14409">
        <v>23600</v>
      </c>
      <c r="W14409">
        <v>19600</v>
      </c>
      <c r="X14409">
        <v>2.66</v>
      </c>
      <c r="Y14409">
        <v>19880</v>
      </c>
      <c r="Z14409">
        <v>2.8</v>
      </c>
    </row>
    <row r="14410" spans="1:26">
      <c r="A14410">
        <v>211245891</v>
      </c>
      <c r="B14410" t="s">
        <v>10364</v>
      </c>
      <c r="C14410" t="s">
        <v>3597</v>
      </c>
      <c r="D14410" t="s">
        <v>3637</v>
      </c>
      <c r="E14410" t="s">
        <v>3860</v>
      </c>
      <c r="F14410" t="s">
        <v>3600</v>
      </c>
      <c r="G14410">
        <v>211245891</v>
      </c>
      <c r="I14410" t="s">
        <v>3601</v>
      </c>
      <c r="J14410" t="s">
        <v>7262</v>
      </c>
      <c r="K14410" t="s">
        <v>3688</v>
      </c>
      <c r="L14410" t="s">
        <v>5474</v>
      </c>
      <c r="P14410">
        <v>10</v>
      </c>
      <c r="Q14410">
        <v>17</v>
      </c>
      <c r="R14410">
        <v>9</v>
      </c>
      <c r="S14410" t="b">
        <v>0</v>
      </c>
      <c r="T14410" t="b">
        <v>0</v>
      </c>
      <c r="U14410" t="b">
        <v>1</v>
      </c>
      <c r="V14410">
        <v>23600</v>
      </c>
      <c r="W14410">
        <v>19600</v>
      </c>
      <c r="X14410">
        <v>2.66</v>
      </c>
      <c r="Y14410">
        <v>19880</v>
      </c>
      <c r="Z14410">
        <v>2.8</v>
      </c>
    </row>
    <row r="14411" spans="1:26">
      <c r="A14411">
        <v>211245892</v>
      </c>
      <c r="B14411" t="s">
        <v>10364</v>
      </c>
      <c r="C14411" t="s">
        <v>3597</v>
      </c>
      <c r="D14411" t="s">
        <v>3637</v>
      </c>
      <c r="E14411" t="s">
        <v>10383</v>
      </c>
      <c r="F14411" t="s">
        <v>3600</v>
      </c>
      <c r="G14411">
        <v>211245892</v>
      </c>
      <c r="I14411" t="s">
        <v>3601</v>
      </c>
      <c r="J14411" t="s">
        <v>10384</v>
      </c>
      <c r="K14411" t="s">
        <v>3688</v>
      </c>
      <c r="L14411" t="s">
        <v>5474</v>
      </c>
      <c r="P14411">
        <v>10</v>
      </c>
      <c r="Q14411">
        <v>17</v>
      </c>
      <c r="R14411">
        <v>9</v>
      </c>
      <c r="S14411" t="b">
        <v>0</v>
      </c>
      <c r="T14411" t="b">
        <v>0</v>
      </c>
      <c r="U14411" t="b">
        <v>1</v>
      </c>
      <c r="V14411">
        <v>23600</v>
      </c>
      <c r="W14411">
        <v>19600</v>
      </c>
      <c r="X14411">
        <v>2.66</v>
      </c>
      <c r="Y14411">
        <v>19880</v>
      </c>
      <c r="Z14411">
        <v>2.8</v>
      </c>
    </row>
    <row r="14412" spans="1:26">
      <c r="A14412">
        <v>211245893</v>
      </c>
      <c r="B14412" t="s">
        <v>10364</v>
      </c>
      <c r="C14412" t="s">
        <v>3597</v>
      </c>
      <c r="D14412" t="s">
        <v>3637</v>
      </c>
      <c r="E14412" t="s">
        <v>10374</v>
      </c>
      <c r="F14412" t="s">
        <v>3600</v>
      </c>
      <c r="G14412">
        <v>211245893</v>
      </c>
      <c r="I14412" t="s">
        <v>3601</v>
      </c>
      <c r="J14412" t="s">
        <v>10365</v>
      </c>
      <c r="K14412" t="s">
        <v>3688</v>
      </c>
      <c r="L14412" t="s">
        <v>5075</v>
      </c>
      <c r="P14412">
        <v>10.5</v>
      </c>
      <c r="Q14412">
        <v>18</v>
      </c>
      <c r="R14412">
        <v>9</v>
      </c>
      <c r="S14412" t="b">
        <v>0</v>
      </c>
      <c r="T14412" t="b">
        <v>0</v>
      </c>
      <c r="U14412" t="b">
        <v>1</v>
      </c>
      <c r="V14412">
        <v>25800</v>
      </c>
      <c r="W14412">
        <v>19600</v>
      </c>
      <c r="X14412">
        <v>2.84</v>
      </c>
      <c r="Y14412">
        <v>19880</v>
      </c>
      <c r="Z14412">
        <v>2.99</v>
      </c>
    </row>
    <row r="14413" spans="1:26">
      <c r="A14413">
        <v>211245894</v>
      </c>
      <c r="B14413" t="s">
        <v>10364</v>
      </c>
      <c r="C14413" t="s">
        <v>3597</v>
      </c>
      <c r="D14413" t="s">
        <v>3637</v>
      </c>
      <c r="E14413" t="s">
        <v>10375</v>
      </c>
      <c r="F14413" t="s">
        <v>3600</v>
      </c>
      <c r="G14413">
        <v>211245894</v>
      </c>
      <c r="I14413" t="s">
        <v>3601</v>
      </c>
      <c r="J14413" t="s">
        <v>10365</v>
      </c>
      <c r="K14413" t="s">
        <v>3688</v>
      </c>
      <c r="L14413" t="s">
        <v>5075</v>
      </c>
      <c r="P14413">
        <v>10.5</v>
      </c>
      <c r="Q14413">
        <v>18</v>
      </c>
      <c r="R14413">
        <v>9</v>
      </c>
      <c r="S14413" t="b">
        <v>0</v>
      </c>
      <c r="T14413" t="b">
        <v>0</v>
      </c>
      <c r="U14413" t="b">
        <v>1</v>
      </c>
      <c r="V14413">
        <v>25800</v>
      </c>
      <c r="W14413">
        <v>19600</v>
      </c>
      <c r="X14413">
        <v>2.84</v>
      </c>
      <c r="Y14413">
        <v>19880</v>
      </c>
      <c r="Z14413">
        <v>2.99</v>
      </c>
    </row>
    <row r="14414" spans="1:26">
      <c r="A14414">
        <v>211245895</v>
      </c>
      <c r="B14414" t="s">
        <v>10364</v>
      </c>
      <c r="C14414" t="s">
        <v>3597</v>
      </c>
      <c r="D14414" t="s">
        <v>3637</v>
      </c>
      <c r="E14414" t="s">
        <v>3862</v>
      </c>
      <c r="F14414" t="s">
        <v>3600</v>
      </c>
      <c r="G14414">
        <v>211245895</v>
      </c>
      <c r="I14414" t="s">
        <v>3601</v>
      </c>
      <c r="J14414" t="s">
        <v>7262</v>
      </c>
      <c r="K14414" t="s">
        <v>3688</v>
      </c>
      <c r="L14414" t="s">
        <v>5075</v>
      </c>
      <c r="P14414">
        <v>10.5</v>
      </c>
      <c r="Q14414">
        <v>18</v>
      </c>
      <c r="R14414">
        <v>9</v>
      </c>
      <c r="S14414" t="b">
        <v>0</v>
      </c>
      <c r="T14414" t="b">
        <v>0</v>
      </c>
      <c r="U14414" t="b">
        <v>1</v>
      </c>
      <c r="V14414">
        <v>25800</v>
      </c>
      <c r="W14414">
        <v>19600</v>
      </c>
      <c r="X14414">
        <v>2.84</v>
      </c>
      <c r="Y14414">
        <v>19880</v>
      </c>
      <c r="Z14414">
        <v>2.99</v>
      </c>
    </row>
    <row r="14415" spans="1:26">
      <c r="A14415">
        <v>211245896</v>
      </c>
      <c r="B14415" t="s">
        <v>10364</v>
      </c>
      <c r="C14415" t="s">
        <v>3597</v>
      </c>
      <c r="D14415" t="s">
        <v>3637</v>
      </c>
      <c r="E14415" t="s">
        <v>3854</v>
      </c>
      <c r="F14415" t="s">
        <v>3600</v>
      </c>
      <c r="G14415">
        <v>211245896</v>
      </c>
      <c r="I14415" t="s">
        <v>3601</v>
      </c>
      <c r="J14415" t="s">
        <v>7262</v>
      </c>
      <c r="K14415" t="s">
        <v>3688</v>
      </c>
      <c r="L14415" t="s">
        <v>5075</v>
      </c>
      <c r="P14415">
        <v>10.5</v>
      </c>
      <c r="Q14415">
        <v>18</v>
      </c>
      <c r="R14415">
        <v>9</v>
      </c>
      <c r="S14415" t="b">
        <v>0</v>
      </c>
      <c r="T14415" t="b">
        <v>0</v>
      </c>
      <c r="U14415" t="b">
        <v>1</v>
      </c>
      <c r="V14415">
        <v>25800</v>
      </c>
      <c r="W14415">
        <v>19600</v>
      </c>
      <c r="X14415">
        <v>2.84</v>
      </c>
      <c r="Y14415">
        <v>19880</v>
      </c>
      <c r="Z14415">
        <v>2.99</v>
      </c>
    </row>
    <row r="14416" spans="1:26">
      <c r="A14416">
        <v>211245897</v>
      </c>
      <c r="B14416" t="s">
        <v>10364</v>
      </c>
      <c r="C14416" t="s">
        <v>3597</v>
      </c>
      <c r="D14416" t="s">
        <v>3637</v>
      </c>
      <c r="E14416" t="s">
        <v>3856</v>
      </c>
      <c r="F14416" t="s">
        <v>3600</v>
      </c>
      <c r="G14416">
        <v>211245897</v>
      </c>
      <c r="I14416" t="s">
        <v>3601</v>
      </c>
      <c r="J14416" t="s">
        <v>7262</v>
      </c>
      <c r="K14416" t="s">
        <v>3688</v>
      </c>
      <c r="L14416" t="s">
        <v>5075</v>
      </c>
      <c r="P14416">
        <v>10.5</v>
      </c>
      <c r="Q14416">
        <v>18</v>
      </c>
      <c r="R14416">
        <v>9</v>
      </c>
      <c r="S14416" t="b">
        <v>0</v>
      </c>
      <c r="T14416" t="b">
        <v>0</v>
      </c>
      <c r="U14416" t="b">
        <v>1</v>
      </c>
      <c r="V14416">
        <v>25800</v>
      </c>
      <c r="W14416">
        <v>19600</v>
      </c>
      <c r="X14416">
        <v>2.84</v>
      </c>
      <c r="Y14416">
        <v>19880</v>
      </c>
      <c r="Z14416">
        <v>2.99</v>
      </c>
    </row>
    <row r="14417" spans="1:26">
      <c r="A14417">
        <v>211245898</v>
      </c>
      <c r="B14417" t="s">
        <v>10364</v>
      </c>
      <c r="C14417" t="s">
        <v>3597</v>
      </c>
      <c r="D14417" t="s">
        <v>3637</v>
      </c>
      <c r="E14417" t="s">
        <v>3855</v>
      </c>
      <c r="F14417" t="s">
        <v>3600</v>
      </c>
      <c r="G14417">
        <v>211245898</v>
      </c>
      <c r="I14417" t="s">
        <v>3601</v>
      </c>
      <c r="J14417" t="s">
        <v>7262</v>
      </c>
      <c r="K14417" t="s">
        <v>3688</v>
      </c>
      <c r="L14417" t="s">
        <v>5075</v>
      </c>
      <c r="P14417">
        <v>10.5</v>
      </c>
      <c r="Q14417">
        <v>18</v>
      </c>
      <c r="R14417">
        <v>9</v>
      </c>
      <c r="S14417" t="b">
        <v>0</v>
      </c>
      <c r="T14417" t="b">
        <v>0</v>
      </c>
      <c r="U14417" t="b">
        <v>1</v>
      </c>
      <c r="V14417">
        <v>25800</v>
      </c>
      <c r="W14417">
        <v>19600</v>
      </c>
      <c r="X14417">
        <v>2.84</v>
      </c>
      <c r="Y14417">
        <v>19880</v>
      </c>
      <c r="Z14417">
        <v>2.99</v>
      </c>
    </row>
    <row r="14418" spans="1:26">
      <c r="A14418">
        <v>211245899</v>
      </c>
      <c r="B14418" t="s">
        <v>10364</v>
      </c>
      <c r="C14418" t="s">
        <v>3597</v>
      </c>
      <c r="D14418" t="s">
        <v>3637</v>
      </c>
      <c r="E14418" t="s">
        <v>3858</v>
      </c>
      <c r="F14418" t="s">
        <v>3600</v>
      </c>
      <c r="G14418">
        <v>211245899</v>
      </c>
      <c r="I14418" t="s">
        <v>3601</v>
      </c>
      <c r="J14418" t="s">
        <v>7262</v>
      </c>
      <c r="K14418" t="s">
        <v>3688</v>
      </c>
      <c r="L14418" t="s">
        <v>5075</v>
      </c>
      <c r="P14418">
        <v>10.5</v>
      </c>
      <c r="Q14418">
        <v>18</v>
      </c>
      <c r="R14418">
        <v>9</v>
      </c>
      <c r="S14418" t="b">
        <v>0</v>
      </c>
      <c r="T14418" t="b">
        <v>0</v>
      </c>
      <c r="U14418" t="b">
        <v>1</v>
      </c>
      <c r="V14418">
        <v>25800</v>
      </c>
      <c r="W14418">
        <v>19600</v>
      </c>
      <c r="X14418">
        <v>2.84</v>
      </c>
      <c r="Y14418">
        <v>19880</v>
      </c>
      <c r="Z14418">
        <v>2.99</v>
      </c>
    </row>
    <row r="14419" spans="1:26">
      <c r="A14419">
        <v>211245900</v>
      </c>
      <c r="B14419" t="s">
        <v>10364</v>
      </c>
      <c r="C14419" t="s">
        <v>3597</v>
      </c>
      <c r="D14419" t="s">
        <v>3637</v>
      </c>
      <c r="E14419" t="s">
        <v>3857</v>
      </c>
      <c r="F14419" t="s">
        <v>3600</v>
      </c>
      <c r="G14419">
        <v>211245900</v>
      </c>
      <c r="I14419" t="s">
        <v>3601</v>
      </c>
      <c r="J14419" t="s">
        <v>7262</v>
      </c>
      <c r="K14419" t="s">
        <v>3688</v>
      </c>
      <c r="L14419" t="s">
        <v>5075</v>
      </c>
      <c r="P14419">
        <v>10.5</v>
      </c>
      <c r="Q14419">
        <v>18</v>
      </c>
      <c r="R14419">
        <v>9</v>
      </c>
      <c r="S14419" t="b">
        <v>0</v>
      </c>
      <c r="T14419" t="b">
        <v>0</v>
      </c>
      <c r="U14419" t="b">
        <v>1</v>
      </c>
      <c r="V14419">
        <v>25800</v>
      </c>
      <c r="W14419">
        <v>19600</v>
      </c>
      <c r="X14419">
        <v>2.84</v>
      </c>
      <c r="Y14419">
        <v>19880</v>
      </c>
      <c r="Z14419">
        <v>2.99</v>
      </c>
    </row>
    <row r="14420" spans="1:26">
      <c r="A14420">
        <v>211245901</v>
      </c>
      <c r="B14420" t="s">
        <v>10364</v>
      </c>
      <c r="C14420" t="s">
        <v>3597</v>
      </c>
      <c r="D14420" t="s">
        <v>3637</v>
      </c>
      <c r="E14420" t="s">
        <v>3861</v>
      </c>
      <c r="F14420" t="s">
        <v>3600</v>
      </c>
      <c r="G14420">
        <v>211245901</v>
      </c>
      <c r="I14420" t="s">
        <v>3601</v>
      </c>
      <c r="J14420" t="s">
        <v>7262</v>
      </c>
      <c r="K14420" t="s">
        <v>3688</v>
      </c>
      <c r="L14420" t="s">
        <v>5075</v>
      </c>
      <c r="P14420">
        <v>10.5</v>
      </c>
      <c r="Q14420">
        <v>18</v>
      </c>
      <c r="R14420">
        <v>9</v>
      </c>
      <c r="S14420" t="b">
        <v>0</v>
      </c>
      <c r="T14420" t="b">
        <v>0</v>
      </c>
      <c r="U14420" t="b">
        <v>1</v>
      </c>
      <c r="V14420">
        <v>25800</v>
      </c>
      <c r="W14420">
        <v>19600</v>
      </c>
      <c r="X14420">
        <v>2.84</v>
      </c>
      <c r="Y14420">
        <v>19880</v>
      </c>
      <c r="Z14420">
        <v>2.99</v>
      </c>
    </row>
    <row r="14421" spans="1:26">
      <c r="A14421">
        <v>211245902</v>
      </c>
      <c r="B14421" t="s">
        <v>10364</v>
      </c>
      <c r="C14421" t="s">
        <v>3597</v>
      </c>
      <c r="D14421" t="s">
        <v>3637</v>
      </c>
      <c r="E14421" t="s">
        <v>3860</v>
      </c>
      <c r="F14421" t="s">
        <v>3600</v>
      </c>
      <c r="G14421">
        <v>211245902</v>
      </c>
      <c r="I14421" t="s">
        <v>3601</v>
      </c>
      <c r="J14421" t="s">
        <v>7262</v>
      </c>
      <c r="K14421" t="s">
        <v>3688</v>
      </c>
      <c r="L14421" t="s">
        <v>5075</v>
      </c>
      <c r="P14421">
        <v>10.5</v>
      </c>
      <c r="Q14421">
        <v>18</v>
      </c>
      <c r="R14421">
        <v>9</v>
      </c>
      <c r="S14421" t="b">
        <v>0</v>
      </c>
      <c r="T14421" t="b">
        <v>0</v>
      </c>
      <c r="U14421" t="b">
        <v>1</v>
      </c>
      <c r="V14421">
        <v>25800</v>
      </c>
      <c r="W14421">
        <v>19600</v>
      </c>
      <c r="X14421">
        <v>2.84</v>
      </c>
      <c r="Y14421">
        <v>19880</v>
      </c>
      <c r="Z14421">
        <v>2.99</v>
      </c>
    </row>
    <row r="14422" spans="1:26">
      <c r="A14422">
        <v>211245903</v>
      </c>
      <c r="B14422" t="s">
        <v>10364</v>
      </c>
      <c r="C14422" t="s">
        <v>3597</v>
      </c>
      <c r="D14422" t="s">
        <v>3637</v>
      </c>
      <c r="E14422" t="s">
        <v>10383</v>
      </c>
      <c r="F14422" t="s">
        <v>3600</v>
      </c>
      <c r="G14422">
        <v>211245903</v>
      </c>
      <c r="I14422" t="s">
        <v>3601</v>
      </c>
      <c r="J14422" t="s">
        <v>10384</v>
      </c>
      <c r="K14422" t="s">
        <v>3688</v>
      </c>
      <c r="L14422" t="s">
        <v>5075</v>
      </c>
      <c r="P14422">
        <v>10.5</v>
      </c>
      <c r="Q14422">
        <v>18</v>
      </c>
      <c r="R14422">
        <v>9</v>
      </c>
      <c r="S14422" t="b">
        <v>0</v>
      </c>
      <c r="T14422" t="b">
        <v>0</v>
      </c>
      <c r="U14422" t="b">
        <v>1</v>
      </c>
      <c r="V14422">
        <v>25800</v>
      </c>
      <c r="W14422">
        <v>19600</v>
      </c>
      <c r="X14422">
        <v>2.84</v>
      </c>
      <c r="Y14422">
        <v>19880</v>
      </c>
      <c r="Z14422">
        <v>2.99</v>
      </c>
    </row>
    <row r="14423" spans="1:26">
      <c r="A14423">
        <v>211245904</v>
      </c>
      <c r="B14423" t="s">
        <v>10364</v>
      </c>
      <c r="C14423" t="s">
        <v>3597</v>
      </c>
      <c r="D14423" t="s">
        <v>3637</v>
      </c>
      <c r="E14423" t="s">
        <v>10374</v>
      </c>
      <c r="F14423" t="s">
        <v>3600</v>
      </c>
      <c r="G14423">
        <v>211245904</v>
      </c>
      <c r="I14423" t="s">
        <v>3601</v>
      </c>
      <c r="J14423" t="s">
        <v>10365</v>
      </c>
      <c r="K14423" t="s">
        <v>3688</v>
      </c>
      <c r="L14423" t="s">
        <v>10371</v>
      </c>
      <c r="P14423">
        <v>10.5</v>
      </c>
      <c r="Q14423">
        <v>18</v>
      </c>
      <c r="R14423">
        <v>9</v>
      </c>
      <c r="S14423" t="b">
        <v>0</v>
      </c>
      <c r="T14423" t="b">
        <v>0</v>
      </c>
      <c r="U14423" t="b">
        <v>1</v>
      </c>
      <c r="V14423">
        <v>25800</v>
      </c>
      <c r="W14423">
        <v>19600</v>
      </c>
      <c r="X14423">
        <v>2.84</v>
      </c>
      <c r="Y14423">
        <v>19880</v>
      </c>
      <c r="Z14423">
        <v>2.99</v>
      </c>
    </row>
    <row r="14424" spans="1:26">
      <c r="A14424">
        <v>211245905</v>
      </c>
      <c r="B14424" t="s">
        <v>10364</v>
      </c>
      <c r="C14424" t="s">
        <v>3597</v>
      </c>
      <c r="D14424" t="s">
        <v>3637</v>
      </c>
      <c r="E14424" t="s">
        <v>10375</v>
      </c>
      <c r="F14424" t="s">
        <v>3600</v>
      </c>
      <c r="G14424">
        <v>211245905</v>
      </c>
      <c r="I14424" t="s">
        <v>3601</v>
      </c>
      <c r="J14424" t="s">
        <v>10365</v>
      </c>
      <c r="K14424" t="s">
        <v>3688</v>
      </c>
      <c r="L14424" t="s">
        <v>10371</v>
      </c>
      <c r="P14424">
        <v>10.5</v>
      </c>
      <c r="Q14424">
        <v>18</v>
      </c>
      <c r="R14424">
        <v>9</v>
      </c>
      <c r="S14424" t="b">
        <v>0</v>
      </c>
      <c r="T14424" t="b">
        <v>0</v>
      </c>
      <c r="U14424" t="b">
        <v>1</v>
      </c>
      <c r="V14424">
        <v>25800</v>
      </c>
      <c r="W14424">
        <v>19600</v>
      </c>
      <c r="X14424">
        <v>2.84</v>
      </c>
      <c r="Y14424">
        <v>19880</v>
      </c>
      <c r="Z14424">
        <v>2.99</v>
      </c>
    </row>
    <row r="14425" spans="1:26">
      <c r="A14425">
        <v>211245906</v>
      </c>
      <c r="B14425" t="s">
        <v>10364</v>
      </c>
      <c r="C14425" t="s">
        <v>3597</v>
      </c>
      <c r="D14425" t="s">
        <v>3637</v>
      </c>
      <c r="E14425" t="s">
        <v>3862</v>
      </c>
      <c r="F14425" t="s">
        <v>3600</v>
      </c>
      <c r="G14425">
        <v>211245906</v>
      </c>
      <c r="I14425" t="s">
        <v>3601</v>
      </c>
      <c r="J14425" t="s">
        <v>7262</v>
      </c>
      <c r="K14425" t="s">
        <v>3688</v>
      </c>
      <c r="L14425" t="s">
        <v>10371</v>
      </c>
      <c r="P14425">
        <v>10.5</v>
      </c>
      <c r="Q14425">
        <v>18</v>
      </c>
      <c r="R14425">
        <v>9</v>
      </c>
      <c r="S14425" t="b">
        <v>0</v>
      </c>
      <c r="T14425" t="b">
        <v>0</v>
      </c>
      <c r="U14425" t="b">
        <v>1</v>
      </c>
      <c r="V14425">
        <v>25800</v>
      </c>
      <c r="W14425">
        <v>19600</v>
      </c>
      <c r="X14425">
        <v>2.84</v>
      </c>
      <c r="Y14425">
        <v>19880</v>
      </c>
      <c r="Z14425">
        <v>2.99</v>
      </c>
    </row>
    <row r="14426" spans="1:26">
      <c r="A14426">
        <v>211245907</v>
      </c>
      <c r="B14426" t="s">
        <v>10364</v>
      </c>
      <c r="C14426" t="s">
        <v>3597</v>
      </c>
      <c r="D14426" t="s">
        <v>3637</v>
      </c>
      <c r="E14426" t="s">
        <v>3854</v>
      </c>
      <c r="F14426" t="s">
        <v>3600</v>
      </c>
      <c r="G14426">
        <v>211245907</v>
      </c>
      <c r="I14426" t="s">
        <v>3601</v>
      </c>
      <c r="J14426" t="s">
        <v>7262</v>
      </c>
      <c r="K14426" t="s">
        <v>3688</v>
      </c>
      <c r="L14426" t="s">
        <v>10371</v>
      </c>
      <c r="P14426">
        <v>10.5</v>
      </c>
      <c r="Q14426">
        <v>18</v>
      </c>
      <c r="R14426">
        <v>9</v>
      </c>
      <c r="S14426" t="b">
        <v>0</v>
      </c>
      <c r="T14426" t="b">
        <v>0</v>
      </c>
      <c r="U14426" t="b">
        <v>1</v>
      </c>
      <c r="V14426">
        <v>25800</v>
      </c>
      <c r="W14426">
        <v>19600</v>
      </c>
      <c r="X14426">
        <v>2.84</v>
      </c>
      <c r="Y14426">
        <v>19880</v>
      </c>
      <c r="Z14426">
        <v>2.99</v>
      </c>
    </row>
    <row r="14427" spans="1:26">
      <c r="A14427">
        <v>211245908</v>
      </c>
      <c r="B14427" t="s">
        <v>10364</v>
      </c>
      <c r="C14427" t="s">
        <v>3597</v>
      </c>
      <c r="D14427" t="s">
        <v>3637</v>
      </c>
      <c r="E14427" t="s">
        <v>3856</v>
      </c>
      <c r="F14427" t="s">
        <v>3600</v>
      </c>
      <c r="G14427">
        <v>211245908</v>
      </c>
      <c r="I14427" t="s">
        <v>3601</v>
      </c>
      <c r="J14427" t="s">
        <v>7262</v>
      </c>
      <c r="K14427" t="s">
        <v>3688</v>
      </c>
      <c r="L14427" t="s">
        <v>10371</v>
      </c>
      <c r="P14427">
        <v>10.5</v>
      </c>
      <c r="Q14427">
        <v>18</v>
      </c>
      <c r="R14427">
        <v>9</v>
      </c>
      <c r="S14427" t="b">
        <v>0</v>
      </c>
      <c r="T14427" t="b">
        <v>0</v>
      </c>
      <c r="U14427" t="b">
        <v>1</v>
      </c>
      <c r="V14427">
        <v>25800</v>
      </c>
      <c r="W14427">
        <v>19600</v>
      </c>
      <c r="X14427">
        <v>2.84</v>
      </c>
      <c r="Y14427">
        <v>19880</v>
      </c>
      <c r="Z14427">
        <v>2.99</v>
      </c>
    </row>
    <row r="14428" spans="1:26">
      <c r="A14428">
        <v>211245909</v>
      </c>
      <c r="B14428" t="s">
        <v>10364</v>
      </c>
      <c r="C14428" t="s">
        <v>3597</v>
      </c>
      <c r="D14428" t="s">
        <v>3637</v>
      </c>
      <c r="E14428" t="s">
        <v>3855</v>
      </c>
      <c r="F14428" t="s">
        <v>3600</v>
      </c>
      <c r="G14428">
        <v>211245909</v>
      </c>
      <c r="I14428" t="s">
        <v>3601</v>
      </c>
      <c r="J14428" t="s">
        <v>7262</v>
      </c>
      <c r="K14428" t="s">
        <v>3688</v>
      </c>
      <c r="L14428" t="s">
        <v>10371</v>
      </c>
      <c r="P14428">
        <v>10.5</v>
      </c>
      <c r="Q14428">
        <v>18</v>
      </c>
      <c r="R14428">
        <v>9</v>
      </c>
      <c r="S14428" t="b">
        <v>0</v>
      </c>
      <c r="T14428" t="b">
        <v>0</v>
      </c>
      <c r="U14428" t="b">
        <v>1</v>
      </c>
      <c r="V14428">
        <v>25800</v>
      </c>
      <c r="W14428">
        <v>19600</v>
      </c>
      <c r="X14428">
        <v>2.84</v>
      </c>
      <c r="Y14428">
        <v>19880</v>
      </c>
      <c r="Z14428">
        <v>2.99</v>
      </c>
    </row>
    <row r="14429" spans="1:26">
      <c r="A14429">
        <v>211245910</v>
      </c>
      <c r="B14429" t="s">
        <v>10364</v>
      </c>
      <c r="C14429" t="s">
        <v>3597</v>
      </c>
      <c r="D14429" t="s">
        <v>3637</v>
      </c>
      <c r="E14429" t="s">
        <v>3858</v>
      </c>
      <c r="F14429" t="s">
        <v>3600</v>
      </c>
      <c r="G14429">
        <v>211245910</v>
      </c>
      <c r="I14429" t="s">
        <v>3601</v>
      </c>
      <c r="J14429" t="s">
        <v>7262</v>
      </c>
      <c r="K14429" t="s">
        <v>3688</v>
      </c>
      <c r="L14429" t="s">
        <v>10371</v>
      </c>
      <c r="P14429">
        <v>10.5</v>
      </c>
      <c r="Q14429">
        <v>18</v>
      </c>
      <c r="R14429">
        <v>9</v>
      </c>
      <c r="S14429" t="b">
        <v>0</v>
      </c>
      <c r="T14429" t="b">
        <v>0</v>
      </c>
      <c r="U14429" t="b">
        <v>1</v>
      </c>
      <c r="V14429">
        <v>25800</v>
      </c>
      <c r="W14429">
        <v>19600</v>
      </c>
      <c r="X14429">
        <v>2.84</v>
      </c>
      <c r="Y14429">
        <v>19880</v>
      </c>
      <c r="Z14429">
        <v>2.99</v>
      </c>
    </row>
    <row r="14430" spans="1:26">
      <c r="A14430">
        <v>211245911</v>
      </c>
      <c r="B14430" t="s">
        <v>10364</v>
      </c>
      <c r="C14430" t="s">
        <v>3597</v>
      </c>
      <c r="D14430" t="s">
        <v>3637</v>
      </c>
      <c r="E14430" t="s">
        <v>3857</v>
      </c>
      <c r="F14430" t="s">
        <v>3600</v>
      </c>
      <c r="G14430">
        <v>211245911</v>
      </c>
      <c r="I14430" t="s">
        <v>3601</v>
      </c>
      <c r="J14430" t="s">
        <v>7262</v>
      </c>
      <c r="K14430" t="s">
        <v>3688</v>
      </c>
      <c r="L14430" t="s">
        <v>10371</v>
      </c>
      <c r="P14430">
        <v>10.5</v>
      </c>
      <c r="Q14430">
        <v>18</v>
      </c>
      <c r="R14430">
        <v>9</v>
      </c>
      <c r="S14430" t="b">
        <v>0</v>
      </c>
      <c r="T14430" t="b">
        <v>0</v>
      </c>
      <c r="U14430" t="b">
        <v>1</v>
      </c>
      <c r="V14430">
        <v>25800</v>
      </c>
      <c r="W14430">
        <v>19600</v>
      </c>
      <c r="X14430">
        <v>2.84</v>
      </c>
      <c r="Y14430">
        <v>19880</v>
      </c>
      <c r="Z14430">
        <v>2.99</v>
      </c>
    </row>
    <row r="14431" spans="1:26">
      <c r="A14431">
        <v>211245912</v>
      </c>
      <c r="B14431" t="s">
        <v>10364</v>
      </c>
      <c r="C14431" t="s">
        <v>3597</v>
      </c>
      <c r="D14431" t="s">
        <v>3637</v>
      </c>
      <c r="E14431" t="s">
        <v>3861</v>
      </c>
      <c r="F14431" t="s">
        <v>3600</v>
      </c>
      <c r="G14431">
        <v>211245912</v>
      </c>
      <c r="I14431" t="s">
        <v>3601</v>
      </c>
      <c r="J14431" t="s">
        <v>7262</v>
      </c>
      <c r="K14431" t="s">
        <v>3688</v>
      </c>
      <c r="L14431" t="s">
        <v>10371</v>
      </c>
      <c r="P14431">
        <v>10.5</v>
      </c>
      <c r="Q14431">
        <v>18</v>
      </c>
      <c r="R14431">
        <v>9</v>
      </c>
      <c r="S14431" t="b">
        <v>0</v>
      </c>
      <c r="T14431" t="b">
        <v>0</v>
      </c>
      <c r="U14431" t="b">
        <v>1</v>
      </c>
      <c r="V14431">
        <v>25800</v>
      </c>
      <c r="W14431">
        <v>19600</v>
      </c>
      <c r="X14431">
        <v>2.84</v>
      </c>
      <c r="Y14431">
        <v>19880</v>
      </c>
      <c r="Z14431">
        <v>2.99</v>
      </c>
    </row>
    <row r="14432" spans="1:26">
      <c r="A14432">
        <v>211245913</v>
      </c>
      <c r="B14432" t="s">
        <v>10364</v>
      </c>
      <c r="C14432" t="s">
        <v>3597</v>
      </c>
      <c r="D14432" t="s">
        <v>3637</v>
      </c>
      <c r="E14432" t="s">
        <v>3860</v>
      </c>
      <c r="F14432" t="s">
        <v>3600</v>
      </c>
      <c r="G14432">
        <v>211245913</v>
      </c>
      <c r="I14432" t="s">
        <v>3601</v>
      </c>
      <c r="J14432" t="s">
        <v>7262</v>
      </c>
      <c r="K14432" t="s">
        <v>3688</v>
      </c>
      <c r="L14432" t="s">
        <v>10371</v>
      </c>
      <c r="P14432">
        <v>10.5</v>
      </c>
      <c r="Q14432">
        <v>18</v>
      </c>
      <c r="R14432">
        <v>9</v>
      </c>
      <c r="S14432" t="b">
        <v>0</v>
      </c>
      <c r="T14432" t="b">
        <v>0</v>
      </c>
      <c r="U14432" t="b">
        <v>1</v>
      </c>
      <c r="V14432">
        <v>25800</v>
      </c>
      <c r="W14432">
        <v>19600</v>
      </c>
      <c r="X14432">
        <v>2.84</v>
      </c>
      <c r="Y14432">
        <v>19880</v>
      </c>
      <c r="Z14432">
        <v>2.99</v>
      </c>
    </row>
    <row r="14433" spans="1:26">
      <c r="A14433">
        <v>211245914</v>
      </c>
      <c r="B14433" t="s">
        <v>10364</v>
      </c>
      <c r="C14433" t="s">
        <v>3597</v>
      </c>
      <c r="D14433" t="s">
        <v>3637</v>
      </c>
      <c r="E14433" t="s">
        <v>10383</v>
      </c>
      <c r="F14433" t="s">
        <v>3600</v>
      </c>
      <c r="G14433">
        <v>211245914</v>
      </c>
      <c r="I14433" t="s">
        <v>3601</v>
      </c>
      <c r="J14433" t="s">
        <v>10384</v>
      </c>
      <c r="K14433" t="s">
        <v>3688</v>
      </c>
      <c r="L14433" t="s">
        <v>10371</v>
      </c>
      <c r="P14433">
        <v>10.5</v>
      </c>
      <c r="Q14433">
        <v>18</v>
      </c>
      <c r="R14433">
        <v>9</v>
      </c>
      <c r="S14433" t="b">
        <v>0</v>
      </c>
      <c r="T14433" t="b">
        <v>0</v>
      </c>
      <c r="U14433" t="b">
        <v>1</v>
      </c>
      <c r="V14433">
        <v>25800</v>
      </c>
      <c r="W14433">
        <v>19600</v>
      </c>
      <c r="X14433">
        <v>2.84</v>
      </c>
      <c r="Y14433">
        <v>19880</v>
      </c>
      <c r="Z14433">
        <v>2.99</v>
      </c>
    </row>
    <row r="14434" spans="1:26">
      <c r="A14434">
        <v>211245915</v>
      </c>
      <c r="B14434" t="s">
        <v>10364</v>
      </c>
      <c r="C14434" t="s">
        <v>3597</v>
      </c>
      <c r="D14434" t="s">
        <v>3637</v>
      </c>
      <c r="E14434" t="s">
        <v>10374</v>
      </c>
      <c r="F14434" t="s">
        <v>3600</v>
      </c>
      <c r="G14434">
        <v>211245915</v>
      </c>
      <c r="I14434" t="s">
        <v>3601</v>
      </c>
      <c r="J14434" t="s">
        <v>10365</v>
      </c>
      <c r="K14434" t="s">
        <v>3688</v>
      </c>
      <c r="L14434" t="s">
        <v>10372</v>
      </c>
      <c r="P14434">
        <v>10</v>
      </c>
      <c r="Q14434">
        <v>15.2</v>
      </c>
      <c r="R14434">
        <v>8.5</v>
      </c>
      <c r="S14434" t="b">
        <v>0</v>
      </c>
      <c r="T14434" t="b">
        <v>0</v>
      </c>
      <c r="U14434" t="b">
        <v>1</v>
      </c>
      <c r="V14434">
        <v>25000</v>
      </c>
      <c r="W14434">
        <v>19900</v>
      </c>
      <c r="X14434">
        <v>2.7</v>
      </c>
      <c r="Y14434">
        <v>20180</v>
      </c>
      <c r="Z14434">
        <v>2.84</v>
      </c>
    </row>
    <row r="14435" spans="1:26">
      <c r="A14435">
        <v>211245916</v>
      </c>
      <c r="B14435" t="s">
        <v>10364</v>
      </c>
      <c r="C14435" t="s">
        <v>3597</v>
      </c>
      <c r="D14435" t="s">
        <v>3637</v>
      </c>
      <c r="E14435" t="s">
        <v>10375</v>
      </c>
      <c r="F14435" t="s">
        <v>3600</v>
      </c>
      <c r="G14435">
        <v>211245916</v>
      </c>
      <c r="I14435" t="s">
        <v>3601</v>
      </c>
      <c r="J14435" t="s">
        <v>10365</v>
      </c>
      <c r="K14435" t="s">
        <v>3688</v>
      </c>
      <c r="L14435" t="s">
        <v>10372</v>
      </c>
      <c r="P14435">
        <v>10</v>
      </c>
      <c r="Q14435">
        <v>15.2</v>
      </c>
      <c r="R14435">
        <v>8.5</v>
      </c>
      <c r="S14435" t="b">
        <v>0</v>
      </c>
      <c r="T14435" t="b">
        <v>0</v>
      </c>
      <c r="U14435" t="b">
        <v>1</v>
      </c>
      <c r="V14435">
        <v>25000</v>
      </c>
      <c r="W14435">
        <v>19900</v>
      </c>
      <c r="X14435">
        <v>2.7</v>
      </c>
      <c r="Y14435">
        <v>20180</v>
      </c>
      <c r="Z14435">
        <v>2.84</v>
      </c>
    </row>
    <row r="14436" spans="1:26">
      <c r="A14436">
        <v>211245917</v>
      </c>
      <c r="B14436" t="s">
        <v>10364</v>
      </c>
      <c r="C14436" t="s">
        <v>3597</v>
      </c>
      <c r="D14436" t="s">
        <v>3637</v>
      </c>
      <c r="E14436" t="s">
        <v>3862</v>
      </c>
      <c r="F14436" t="s">
        <v>3600</v>
      </c>
      <c r="G14436">
        <v>211245917</v>
      </c>
      <c r="I14436" t="s">
        <v>3601</v>
      </c>
      <c r="J14436" t="s">
        <v>7262</v>
      </c>
      <c r="K14436" t="s">
        <v>3688</v>
      </c>
      <c r="L14436" t="s">
        <v>10372</v>
      </c>
      <c r="P14436">
        <v>10</v>
      </c>
      <c r="Q14436">
        <v>15.2</v>
      </c>
      <c r="R14436">
        <v>8.5</v>
      </c>
      <c r="S14436" t="b">
        <v>0</v>
      </c>
      <c r="T14436" t="b">
        <v>0</v>
      </c>
      <c r="U14436" t="b">
        <v>1</v>
      </c>
      <c r="V14436">
        <v>25000</v>
      </c>
      <c r="W14436">
        <v>19900</v>
      </c>
      <c r="X14436">
        <v>2.7</v>
      </c>
      <c r="Y14436">
        <v>20180</v>
      </c>
      <c r="Z14436">
        <v>2.84</v>
      </c>
    </row>
    <row r="14437" spans="1:26">
      <c r="A14437">
        <v>211245918</v>
      </c>
      <c r="B14437" t="s">
        <v>10364</v>
      </c>
      <c r="C14437" t="s">
        <v>3597</v>
      </c>
      <c r="D14437" t="s">
        <v>3637</v>
      </c>
      <c r="E14437" t="s">
        <v>3854</v>
      </c>
      <c r="F14437" t="s">
        <v>3600</v>
      </c>
      <c r="G14437">
        <v>211245918</v>
      </c>
      <c r="I14437" t="s">
        <v>3601</v>
      </c>
      <c r="J14437" t="s">
        <v>7262</v>
      </c>
      <c r="K14437" t="s">
        <v>3688</v>
      </c>
      <c r="L14437" t="s">
        <v>10372</v>
      </c>
      <c r="P14437">
        <v>10</v>
      </c>
      <c r="Q14437">
        <v>15.2</v>
      </c>
      <c r="R14437">
        <v>8.5</v>
      </c>
      <c r="S14437" t="b">
        <v>0</v>
      </c>
      <c r="T14437" t="b">
        <v>0</v>
      </c>
      <c r="U14437" t="b">
        <v>1</v>
      </c>
      <c r="V14437">
        <v>25000</v>
      </c>
      <c r="W14437">
        <v>19900</v>
      </c>
      <c r="X14437">
        <v>2.7</v>
      </c>
      <c r="Y14437">
        <v>20180</v>
      </c>
      <c r="Z14437">
        <v>2.84</v>
      </c>
    </row>
    <row r="14438" spans="1:26">
      <c r="A14438">
        <v>211245919</v>
      </c>
      <c r="B14438" t="s">
        <v>10364</v>
      </c>
      <c r="C14438" t="s">
        <v>3597</v>
      </c>
      <c r="D14438" t="s">
        <v>3637</v>
      </c>
      <c r="E14438" t="s">
        <v>3856</v>
      </c>
      <c r="F14438" t="s">
        <v>3600</v>
      </c>
      <c r="G14438">
        <v>211245919</v>
      </c>
      <c r="I14438" t="s">
        <v>3601</v>
      </c>
      <c r="J14438" t="s">
        <v>7262</v>
      </c>
      <c r="K14438" t="s">
        <v>3688</v>
      </c>
      <c r="L14438" t="s">
        <v>10372</v>
      </c>
      <c r="P14438">
        <v>10</v>
      </c>
      <c r="Q14438">
        <v>15.2</v>
      </c>
      <c r="R14438">
        <v>8.5</v>
      </c>
      <c r="S14438" t="b">
        <v>0</v>
      </c>
      <c r="T14438" t="b">
        <v>0</v>
      </c>
      <c r="U14438" t="b">
        <v>1</v>
      </c>
      <c r="V14438">
        <v>25000</v>
      </c>
      <c r="W14438">
        <v>19900</v>
      </c>
      <c r="X14438">
        <v>2.7</v>
      </c>
      <c r="Y14438">
        <v>20180</v>
      </c>
      <c r="Z14438">
        <v>2.84</v>
      </c>
    </row>
    <row r="14439" spans="1:26">
      <c r="A14439">
        <v>211245920</v>
      </c>
      <c r="B14439" t="s">
        <v>10364</v>
      </c>
      <c r="C14439" t="s">
        <v>3597</v>
      </c>
      <c r="D14439" t="s">
        <v>3637</v>
      </c>
      <c r="E14439" t="s">
        <v>3855</v>
      </c>
      <c r="F14439" t="s">
        <v>3600</v>
      </c>
      <c r="G14439">
        <v>211245920</v>
      </c>
      <c r="I14439" t="s">
        <v>3601</v>
      </c>
      <c r="J14439" t="s">
        <v>7262</v>
      </c>
      <c r="K14439" t="s">
        <v>3688</v>
      </c>
      <c r="L14439" t="s">
        <v>10372</v>
      </c>
      <c r="P14439">
        <v>10</v>
      </c>
      <c r="Q14439">
        <v>15.2</v>
      </c>
      <c r="R14439">
        <v>8.5</v>
      </c>
      <c r="S14439" t="b">
        <v>0</v>
      </c>
      <c r="T14439" t="b">
        <v>0</v>
      </c>
      <c r="U14439" t="b">
        <v>1</v>
      </c>
      <c r="V14439">
        <v>25000</v>
      </c>
      <c r="W14439">
        <v>19900</v>
      </c>
      <c r="X14439">
        <v>2.7</v>
      </c>
      <c r="Y14439">
        <v>20180</v>
      </c>
      <c r="Z14439">
        <v>2.84</v>
      </c>
    </row>
    <row r="14440" spans="1:26">
      <c r="A14440">
        <v>211245921</v>
      </c>
      <c r="B14440" t="s">
        <v>10364</v>
      </c>
      <c r="C14440" t="s">
        <v>3597</v>
      </c>
      <c r="D14440" t="s">
        <v>3637</v>
      </c>
      <c r="E14440" t="s">
        <v>3858</v>
      </c>
      <c r="F14440" t="s">
        <v>3600</v>
      </c>
      <c r="G14440">
        <v>211245921</v>
      </c>
      <c r="I14440" t="s">
        <v>3601</v>
      </c>
      <c r="J14440" t="s">
        <v>7262</v>
      </c>
      <c r="K14440" t="s">
        <v>3688</v>
      </c>
      <c r="L14440" t="s">
        <v>10372</v>
      </c>
      <c r="P14440">
        <v>10</v>
      </c>
      <c r="Q14440">
        <v>15.2</v>
      </c>
      <c r="R14440">
        <v>8.5</v>
      </c>
      <c r="S14440" t="b">
        <v>0</v>
      </c>
      <c r="T14440" t="b">
        <v>0</v>
      </c>
      <c r="U14440" t="b">
        <v>1</v>
      </c>
      <c r="V14440">
        <v>25000</v>
      </c>
      <c r="W14440">
        <v>19900</v>
      </c>
      <c r="X14440">
        <v>2.7</v>
      </c>
      <c r="Y14440">
        <v>20180</v>
      </c>
      <c r="Z14440">
        <v>2.84</v>
      </c>
    </row>
    <row r="14441" spans="1:26">
      <c r="A14441">
        <v>211245922</v>
      </c>
      <c r="B14441" t="s">
        <v>10364</v>
      </c>
      <c r="C14441" t="s">
        <v>3597</v>
      </c>
      <c r="D14441" t="s">
        <v>3637</v>
      </c>
      <c r="E14441" t="s">
        <v>3857</v>
      </c>
      <c r="F14441" t="s">
        <v>3600</v>
      </c>
      <c r="G14441">
        <v>211245922</v>
      </c>
      <c r="I14441" t="s">
        <v>3601</v>
      </c>
      <c r="J14441" t="s">
        <v>7262</v>
      </c>
      <c r="K14441" t="s">
        <v>3688</v>
      </c>
      <c r="L14441" t="s">
        <v>10372</v>
      </c>
      <c r="P14441">
        <v>10</v>
      </c>
      <c r="Q14441">
        <v>15.2</v>
      </c>
      <c r="R14441">
        <v>8.5</v>
      </c>
      <c r="S14441" t="b">
        <v>0</v>
      </c>
      <c r="T14441" t="b">
        <v>0</v>
      </c>
      <c r="U14441" t="b">
        <v>1</v>
      </c>
      <c r="V14441">
        <v>25000</v>
      </c>
      <c r="W14441">
        <v>19900</v>
      </c>
      <c r="X14441">
        <v>2.7</v>
      </c>
      <c r="Y14441">
        <v>20180</v>
      </c>
      <c r="Z14441">
        <v>2.84</v>
      </c>
    </row>
    <row r="14442" spans="1:26">
      <c r="A14442">
        <v>211245923</v>
      </c>
      <c r="B14442" t="s">
        <v>10364</v>
      </c>
      <c r="C14442" t="s">
        <v>3597</v>
      </c>
      <c r="D14442" t="s">
        <v>3637</v>
      </c>
      <c r="E14442" t="s">
        <v>3861</v>
      </c>
      <c r="F14442" t="s">
        <v>3600</v>
      </c>
      <c r="G14442">
        <v>211245923</v>
      </c>
      <c r="I14442" t="s">
        <v>3601</v>
      </c>
      <c r="J14442" t="s">
        <v>7262</v>
      </c>
      <c r="K14442" t="s">
        <v>3688</v>
      </c>
      <c r="L14442" t="s">
        <v>10372</v>
      </c>
      <c r="P14442">
        <v>10</v>
      </c>
      <c r="Q14442">
        <v>15.2</v>
      </c>
      <c r="R14442">
        <v>8.5</v>
      </c>
      <c r="S14442" t="b">
        <v>0</v>
      </c>
      <c r="T14442" t="b">
        <v>0</v>
      </c>
      <c r="U14442" t="b">
        <v>1</v>
      </c>
      <c r="V14442">
        <v>25000</v>
      </c>
      <c r="W14442">
        <v>19900</v>
      </c>
      <c r="X14442">
        <v>2.7</v>
      </c>
      <c r="Y14442">
        <v>20180</v>
      </c>
      <c r="Z14442">
        <v>2.84</v>
      </c>
    </row>
    <row r="14443" spans="1:26">
      <c r="A14443">
        <v>211245924</v>
      </c>
      <c r="B14443" t="s">
        <v>10364</v>
      </c>
      <c r="C14443" t="s">
        <v>3597</v>
      </c>
      <c r="D14443" t="s">
        <v>3637</v>
      </c>
      <c r="E14443" t="s">
        <v>3860</v>
      </c>
      <c r="F14443" t="s">
        <v>3600</v>
      </c>
      <c r="G14443">
        <v>211245924</v>
      </c>
      <c r="I14443" t="s">
        <v>3601</v>
      </c>
      <c r="J14443" t="s">
        <v>7262</v>
      </c>
      <c r="K14443" t="s">
        <v>3688</v>
      </c>
      <c r="L14443" t="s">
        <v>10372</v>
      </c>
      <c r="P14443">
        <v>10</v>
      </c>
      <c r="Q14443">
        <v>15.2</v>
      </c>
      <c r="R14443">
        <v>8.5</v>
      </c>
      <c r="S14443" t="b">
        <v>0</v>
      </c>
      <c r="T14443" t="b">
        <v>0</v>
      </c>
      <c r="U14443" t="b">
        <v>1</v>
      </c>
      <c r="V14443">
        <v>25000</v>
      </c>
      <c r="W14443">
        <v>19900</v>
      </c>
      <c r="X14443">
        <v>2.7</v>
      </c>
      <c r="Y14443">
        <v>20180</v>
      </c>
      <c r="Z14443">
        <v>2.84</v>
      </c>
    </row>
    <row r="14444" spans="1:26">
      <c r="A14444">
        <v>211245925</v>
      </c>
      <c r="B14444" t="s">
        <v>10364</v>
      </c>
      <c r="C14444" t="s">
        <v>3597</v>
      </c>
      <c r="D14444" t="s">
        <v>3637</v>
      </c>
      <c r="E14444" t="s">
        <v>10383</v>
      </c>
      <c r="F14444" t="s">
        <v>3600</v>
      </c>
      <c r="G14444">
        <v>211245925</v>
      </c>
      <c r="I14444" t="s">
        <v>3601</v>
      </c>
      <c r="J14444" t="s">
        <v>10384</v>
      </c>
      <c r="K14444" t="s">
        <v>3688</v>
      </c>
      <c r="L14444" t="s">
        <v>10372</v>
      </c>
      <c r="P14444">
        <v>10</v>
      </c>
      <c r="Q14444">
        <v>15.2</v>
      </c>
      <c r="R14444">
        <v>8.5</v>
      </c>
      <c r="S14444" t="b">
        <v>0</v>
      </c>
      <c r="T14444" t="b">
        <v>0</v>
      </c>
      <c r="U14444" t="b">
        <v>1</v>
      </c>
      <c r="V14444">
        <v>25000</v>
      </c>
      <c r="W14444">
        <v>19900</v>
      </c>
      <c r="X14444">
        <v>2.7</v>
      </c>
      <c r="Y14444">
        <v>20180</v>
      </c>
      <c r="Z14444">
        <v>2.84</v>
      </c>
    </row>
    <row r="14445" spans="1:26">
      <c r="A14445">
        <v>211245926</v>
      </c>
      <c r="B14445" t="s">
        <v>10364</v>
      </c>
      <c r="C14445" t="s">
        <v>3597</v>
      </c>
      <c r="D14445" t="s">
        <v>3637</v>
      </c>
      <c r="E14445" t="s">
        <v>10374</v>
      </c>
      <c r="F14445" t="s">
        <v>3600</v>
      </c>
      <c r="G14445">
        <v>211245926</v>
      </c>
      <c r="I14445" t="s">
        <v>3601</v>
      </c>
      <c r="J14445" t="s">
        <v>10365</v>
      </c>
      <c r="K14445" t="s">
        <v>3688</v>
      </c>
      <c r="L14445" t="s">
        <v>10373</v>
      </c>
      <c r="P14445">
        <v>10</v>
      </c>
      <c r="Q14445">
        <v>15</v>
      </c>
      <c r="R14445">
        <v>8.5</v>
      </c>
      <c r="S14445" t="b">
        <v>0</v>
      </c>
      <c r="T14445" t="b">
        <v>0</v>
      </c>
      <c r="U14445" t="b">
        <v>0</v>
      </c>
      <c r="V14445">
        <v>25000</v>
      </c>
      <c r="W14445">
        <v>19900</v>
      </c>
      <c r="X14445">
        <v>2.7</v>
      </c>
      <c r="Y14445">
        <v>20180</v>
      </c>
      <c r="Z14445">
        <v>2.84</v>
      </c>
    </row>
    <row r="14446" spans="1:26">
      <c r="A14446">
        <v>211245927</v>
      </c>
      <c r="B14446" t="s">
        <v>10364</v>
      </c>
      <c r="C14446" t="s">
        <v>3597</v>
      </c>
      <c r="D14446" t="s">
        <v>3637</v>
      </c>
      <c r="E14446" t="s">
        <v>10375</v>
      </c>
      <c r="F14446" t="s">
        <v>3600</v>
      </c>
      <c r="G14446">
        <v>211245927</v>
      </c>
      <c r="I14446" t="s">
        <v>3601</v>
      </c>
      <c r="J14446" t="s">
        <v>10365</v>
      </c>
      <c r="K14446" t="s">
        <v>3688</v>
      </c>
      <c r="L14446" t="s">
        <v>10373</v>
      </c>
      <c r="P14446">
        <v>10</v>
      </c>
      <c r="Q14446">
        <v>15</v>
      </c>
      <c r="R14446">
        <v>8.5</v>
      </c>
      <c r="S14446" t="b">
        <v>0</v>
      </c>
      <c r="T14446" t="b">
        <v>0</v>
      </c>
      <c r="U14446" t="b">
        <v>0</v>
      </c>
      <c r="V14446">
        <v>25000</v>
      </c>
      <c r="W14446">
        <v>19900</v>
      </c>
      <c r="X14446">
        <v>2.7</v>
      </c>
      <c r="Y14446">
        <v>20180</v>
      </c>
      <c r="Z14446">
        <v>2.84</v>
      </c>
    </row>
    <row r="14447" spans="1:26">
      <c r="A14447">
        <v>211245928</v>
      </c>
      <c r="B14447" t="s">
        <v>10364</v>
      </c>
      <c r="C14447" t="s">
        <v>3597</v>
      </c>
      <c r="D14447" t="s">
        <v>3637</v>
      </c>
      <c r="E14447" t="s">
        <v>3862</v>
      </c>
      <c r="F14447" t="s">
        <v>3600</v>
      </c>
      <c r="G14447">
        <v>211245928</v>
      </c>
      <c r="I14447" t="s">
        <v>3601</v>
      </c>
      <c r="J14447" t="s">
        <v>7262</v>
      </c>
      <c r="K14447" t="s">
        <v>3688</v>
      </c>
      <c r="L14447" t="s">
        <v>10373</v>
      </c>
      <c r="P14447">
        <v>10</v>
      </c>
      <c r="Q14447">
        <v>15</v>
      </c>
      <c r="R14447">
        <v>8.5</v>
      </c>
      <c r="S14447" t="b">
        <v>0</v>
      </c>
      <c r="T14447" t="b">
        <v>0</v>
      </c>
      <c r="U14447" t="b">
        <v>0</v>
      </c>
      <c r="V14447">
        <v>25000</v>
      </c>
      <c r="W14447">
        <v>19900</v>
      </c>
      <c r="X14447">
        <v>2.7</v>
      </c>
      <c r="Y14447">
        <v>20180</v>
      </c>
      <c r="Z14447">
        <v>2.84</v>
      </c>
    </row>
    <row r="14448" spans="1:26">
      <c r="A14448">
        <v>211245929</v>
      </c>
      <c r="B14448" t="s">
        <v>10364</v>
      </c>
      <c r="C14448" t="s">
        <v>3597</v>
      </c>
      <c r="D14448" t="s">
        <v>3637</v>
      </c>
      <c r="E14448" t="s">
        <v>3854</v>
      </c>
      <c r="F14448" t="s">
        <v>3600</v>
      </c>
      <c r="G14448">
        <v>211245929</v>
      </c>
      <c r="I14448" t="s">
        <v>3601</v>
      </c>
      <c r="J14448" t="s">
        <v>7262</v>
      </c>
      <c r="K14448" t="s">
        <v>3688</v>
      </c>
      <c r="L14448" t="s">
        <v>10373</v>
      </c>
      <c r="P14448">
        <v>10</v>
      </c>
      <c r="Q14448">
        <v>15</v>
      </c>
      <c r="R14448">
        <v>8.5</v>
      </c>
      <c r="S14448" t="b">
        <v>0</v>
      </c>
      <c r="T14448" t="b">
        <v>0</v>
      </c>
      <c r="U14448" t="b">
        <v>0</v>
      </c>
      <c r="V14448">
        <v>25000</v>
      </c>
      <c r="W14448">
        <v>19900</v>
      </c>
      <c r="X14448">
        <v>2.7</v>
      </c>
      <c r="Y14448">
        <v>20180</v>
      </c>
      <c r="Z14448">
        <v>2.84</v>
      </c>
    </row>
    <row r="14449" spans="1:26">
      <c r="A14449">
        <v>211245930</v>
      </c>
      <c r="B14449" t="s">
        <v>10364</v>
      </c>
      <c r="C14449" t="s">
        <v>3597</v>
      </c>
      <c r="D14449" t="s">
        <v>3637</v>
      </c>
      <c r="E14449" t="s">
        <v>3856</v>
      </c>
      <c r="F14449" t="s">
        <v>3600</v>
      </c>
      <c r="G14449">
        <v>211245930</v>
      </c>
      <c r="I14449" t="s">
        <v>3601</v>
      </c>
      <c r="J14449" t="s">
        <v>7262</v>
      </c>
      <c r="K14449" t="s">
        <v>3688</v>
      </c>
      <c r="L14449" t="s">
        <v>10373</v>
      </c>
      <c r="P14449">
        <v>10</v>
      </c>
      <c r="Q14449">
        <v>15</v>
      </c>
      <c r="R14449">
        <v>8.5</v>
      </c>
      <c r="S14449" t="b">
        <v>0</v>
      </c>
      <c r="T14449" t="b">
        <v>0</v>
      </c>
      <c r="U14449" t="b">
        <v>0</v>
      </c>
      <c r="V14449">
        <v>25000</v>
      </c>
      <c r="W14449">
        <v>19900</v>
      </c>
      <c r="X14449">
        <v>2.7</v>
      </c>
      <c r="Y14449">
        <v>20180</v>
      </c>
      <c r="Z14449">
        <v>2.84</v>
      </c>
    </row>
    <row r="14450" spans="1:26">
      <c r="A14450">
        <v>211245931</v>
      </c>
      <c r="B14450" t="s">
        <v>10364</v>
      </c>
      <c r="C14450" t="s">
        <v>3597</v>
      </c>
      <c r="D14450" t="s">
        <v>3637</v>
      </c>
      <c r="E14450" t="s">
        <v>3855</v>
      </c>
      <c r="F14450" t="s">
        <v>3600</v>
      </c>
      <c r="G14450">
        <v>211245931</v>
      </c>
      <c r="I14450" t="s">
        <v>3601</v>
      </c>
      <c r="J14450" t="s">
        <v>7262</v>
      </c>
      <c r="K14450" t="s">
        <v>3688</v>
      </c>
      <c r="L14450" t="s">
        <v>10373</v>
      </c>
      <c r="P14450">
        <v>10</v>
      </c>
      <c r="Q14450">
        <v>15</v>
      </c>
      <c r="R14450">
        <v>8.5</v>
      </c>
      <c r="S14450" t="b">
        <v>0</v>
      </c>
      <c r="T14450" t="b">
        <v>0</v>
      </c>
      <c r="U14450" t="b">
        <v>0</v>
      </c>
      <c r="V14450">
        <v>25000</v>
      </c>
      <c r="W14450">
        <v>19900</v>
      </c>
      <c r="X14450">
        <v>2.7</v>
      </c>
      <c r="Y14450">
        <v>20180</v>
      </c>
      <c r="Z14450">
        <v>2.84</v>
      </c>
    </row>
    <row r="14451" spans="1:26">
      <c r="A14451">
        <v>211245932</v>
      </c>
      <c r="B14451" t="s">
        <v>10364</v>
      </c>
      <c r="C14451" t="s">
        <v>3597</v>
      </c>
      <c r="D14451" t="s">
        <v>3637</v>
      </c>
      <c r="E14451" t="s">
        <v>3858</v>
      </c>
      <c r="F14451" t="s">
        <v>3600</v>
      </c>
      <c r="G14451">
        <v>211245932</v>
      </c>
      <c r="I14451" t="s">
        <v>3601</v>
      </c>
      <c r="J14451" t="s">
        <v>7262</v>
      </c>
      <c r="K14451" t="s">
        <v>3688</v>
      </c>
      <c r="L14451" t="s">
        <v>10373</v>
      </c>
      <c r="P14451">
        <v>10</v>
      </c>
      <c r="Q14451">
        <v>15</v>
      </c>
      <c r="R14451">
        <v>8.5</v>
      </c>
      <c r="S14451" t="b">
        <v>0</v>
      </c>
      <c r="T14451" t="b">
        <v>0</v>
      </c>
      <c r="U14451" t="b">
        <v>0</v>
      </c>
      <c r="V14451">
        <v>25000</v>
      </c>
      <c r="W14451">
        <v>19900</v>
      </c>
      <c r="X14451">
        <v>2.7</v>
      </c>
      <c r="Y14451">
        <v>20180</v>
      </c>
      <c r="Z14451">
        <v>2.84</v>
      </c>
    </row>
    <row r="14452" spans="1:26">
      <c r="A14452">
        <v>211245933</v>
      </c>
      <c r="B14452" t="s">
        <v>10364</v>
      </c>
      <c r="C14452" t="s">
        <v>3597</v>
      </c>
      <c r="D14452" t="s">
        <v>3637</v>
      </c>
      <c r="E14452" t="s">
        <v>3857</v>
      </c>
      <c r="F14452" t="s">
        <v>3600</v>
      </c>
      <c r="G14452">
        <v>211245933</v>
      </c>
      <c r="I14452" t="s">
        <v>3601</v>
      </c>
      <c r="J14452" t="s">
        <v>7262</v>
      </c>
      <c r="K14452" t="s">
        <v>3688</v>
      </c>
      <c r="L14452" t="s">
        <v>10373</v>
      </c>
      <c r="P14452">
        <v>10</v>
      </c>
      <c r="Q14452">
        <v>15</v>
      </c>
      <c r="R14452">
        <v>8.5</v>
      </c>
      <c r="S14452" t="b">
        <v>0</v>
      </c>
      <c r="T14452" t="b">
        <v>0</v>
      </c>
      <c r="U14452" t="b">
        <v>0</v>
      </c>
      <c r="V14452">
        <v>25000</v>
      </c>
      <c r="W14452">
        <v>19900</v>
      </c>
      <c r="X14452">
        <v>2.7</v>
      </c>
      <c r="Y14452">
        <v>20180</v>
      </c>
      <c r="Z14452">
        <v>2.84</v>
      </c>
    </row>
    <row r="14453" spans="1:26">
      <c r="A14453">
        <v>211245934</v>
      </c>
      <c r="B14453" t="s">
        <v>10364</v>
      </c>
      <c r="C14453" t="s">
        <v>3597</v>
      </c>
      <c r="D14453" t="s">
        <v>3637</v>
      </c>
      <c r="E14453" t="s">
        <v>3861</v>
      </c>
      <c r="F14453" t="s">
        <v>3600</v>
      </c>
      <c r="G14453">
        <v>211245934</v>
      </c>
      <c r="I14453" t="s">
        <v>3601</v>
      </c>
      <c r="J14453" t="s">
        <v>7262</v>
      </c>
      <c r="K14453" t="s">
        <v>3688</v>
      </c>
      <c r="L14453" t="s">
        <v>10373</v>
      </c>
      <c r="P14453">
        <v>10</v>
      </c>
      <c r="Q14453">
        <v>15</v>
      </c>
      <c r="R14453">
        <v>8.5</v>
      </c>
      <c r="S14453" t="b">
        <v>0</v>
      </c>
      <c r="T14453" t="b">
        <v>0</v>
      </c>
      <c r="U14453" t="b">
        <v>0</v>
      </c>
      <c r="V14453">
        <v>25000</v>
      </c>
      <c r="W14453">
        <v>19900</v>
      </c>
      <c r="X14453">
        <v>2.7</v>
      </c>
      <c r="Y14453">
        <v>20180</v>
      </c>
      <c r="Z14453">
        <v>2.84</v>
      </c>
    </row>
    <row r="14454" spans="1:26">
      <c r="A14454">
        <v>211245935</v>
      </c>
      <c r="B14454" t="s">
        <v>10364</v>
      </c>
      <c r="C14454" t="s">
        <v>3597</v>
      </c>
      <c r="D14454" t="s">
        <v>3637</v>
      </c>
      <c r="E14454" t="s">
        <v>3860</v>
      </c>
      <c r="F14454" t="s">
        <v>3600</v>
      </c>
      <c r="G14454">
        <v>211245935</v>
      </c>
      <c r="I14454" t="s">
        <v>3601</v>
      </c>
      <c r="J14454" t="s">
        <v>7262</v>
      </c>
      <c r="K14454" t="s">
        <v>3688</v>
      </c>
      <c r="L14454" t="s">
        <v>10373</v>
      </c>
      <c r="P14454">
        <v>10</v>
      </c>
      <c r="Q14454">
        <v>15</v>
      </c>
      <c r="R14454">
        <v>8.5</v>
      </c>
      <c r="S14454" t="b">
        <v>0</v>
      </c>
      <c r="T14454" t="b">
        <v>0</v>
      </c>
      <c r="U14454" t="b">
        <v>0</v>
      </c>
      <c r="V14454">
        <v>25000</v>
      </c>
      <c r="W14454">
        <v>19900</v>
      </c>
      <c r="X14454">
        <v>2.7</v>
      </c>
      <c r="Y14454">
        <v>20180</v>
      </c>
      <c r="Z14454">
        <v>2.84</v>
      </c>
    </row>
    <row r="14455" spans="1:26">
      <c r="A14455">
        <v>211245936</v>
      </c>
      <c r="B14455" t="s">
        <v>10364</v>
      </c>
      <c r="C14455" t="s">
        <v>3597</v>
      </c>
      <c r="D14455" t="s">
        <v>3637</v>
      </c>
      <c r="E14455" t="s">
        <v>10383</v>
      </c>
      <c r="F14455" t="s">
        <v>3600</v>
      </c>
      <c r="G14455">
        <v>211245936</v>
      </c>
      <c r="I14455" t="s">
        <v>3601</v>
      </c>
      <c r="J14455" t="s">
        <v>10384</v>
      </c>
      <c r="K14455" t="s">
        <v>3688</v>
      </c>
      <c r="L14455" t="s">
        <v>10373</v>
      </c>
      <c r="P14455">
        <v>10</v>
      </c>
      <c r="Q14455">
        <v>15</v>
      </c>
      <c r="R14455">
        <v>8.5</v>
      </c>
      <c r="S14455" t="b">
        <v>0</v>
      </c>
      <c r="T14455" t="b">
        <v>0</v>
      </c>
      <c r="U14455" t="b">
        <v>0</v>
      </c>
      <c r="V14455">
        <v>25000</v>
      </c>
      <c r="W14455">
        <v>19900</v>
      </c>
      <c r="X14455">
        <v>2.7</v>
      </c>
      <c r="Y14455">
        <v>20180</v>
      </c>
      <c r="Z14455">
        <v>2.84</v>
      </c>
    </row>
    <row r="14456" spans="1:26">
      <c r="A14456">
        <v>211245937</v>
      </c>
      <c r="B14456" t="s">
        <v>10364</v>
      </c>
      <c r="C14456" t="s">
        <v>3597</v>
      </c>
      <c r="D14456" t="s">
        <v>3637</v>
      </c>
      <c r="E14456" t="s">
        <v>10374</v>
      </c>
      <c r="F14456" t="s">
        <v>3600</v>
      </c>
      <c r="G14456">
        <v>211245937</v>
      </c>
      <c r="I14456" t="s">
        <v>3601</v>
      </c>
      <c r="J14456" t="s">
        <v>10365</v>
      </c>
      <c r="K14456" t="s">
        <v>3688</v>
      </c>
      <c r="L14456" t="s">
        <v>5473</v>
      </c>
      <c r="P14456">
        <v>10</v>
      </c>
      <c r="Q14456">
        <v>17.5</v>
      </c>
      <c r="R14456">
        <v>9</v>
      </c>
      <c r="S14456" t="b">
        <v>0</v>
      </c>
      <c r="T14456" t="b">
        <v>0</v>
      </c>
      <c r="U14456" t="b">
        <v>1</v>
      </c>
      <c r="V14456">
        <v>23800</v>
      </c>
      <c r="W14456">
        <v>19500</v>
      </c>
      <c r="X14456">
        <v>2.66</v>
      </c>
      <c r="Y14456">
        <v>19780</v>
      </c>
      <c r="Z14456">
        <v>2.8</v>
      </c>
    </row>
    <row r="14457" spans="1:26">
      <c r="A14457">
        <v>211245938</v>
      </c>
      <c r="B14457" t="s">
        <v>10364</v>
      </c>
      <c r="C14457" t="s">
        <v>3597</v>
      </c>
      <c r="D14457" t="s">
        <v>3637</v>
      </c>
      <c r="E14457" t="s">
        <v>10375</v>
      </c>
      <c r="F14457" t="s">
        <v>3600</v>
      </c>
      <c r="G14457">
        <v>211245938</v>
      </c>
      <c r="I14457" t="s">
        <v>3601</v>
      </c>
      <c r="J14457" t="s">
        <v>10365</v>
      </c>
      <c r="K14457" t="s">
        <v>3688</v>
      </c>
      <c r="L14457" t="s">
        <v>5473</v>
      </c>
      <c r="P14457">
        <v>10</v>
      </c>
      <c r="Q14457">
        <v>17.5</v>
      </c>
      <c r="R14457">
        <v>9</v>
      </c>
      <c r="S14457" t="b">
        <v>0</v>
      </c>
      <c r="T14457" t="b">
        <v>0</v>
      </c>
      <c r="U14457" t="b">
        <v>1</v>
      </c>
      <c r="V14457">
        <v>23800</v>
      </c>
      <c r="W14457">
        <v>19500</v>
      </c>
      <c r="X14457">
        <v>2.66</v>
      </c>
      <c r="Y14457">
        <v>19780</v>
      </c>
      <c r="Z14457">
        <v>2.8</v>
      </c>
    </row>
    <row r="14458" spans="1:26">
      <c r="A14458">
        <v>211245939</v>
      </c>
      <c r="B14458" t="s">
        <v>10364</v>
      </c>
      <c r="C14458" t="s">
        <v>3597</v>
      </c>
      <c r="D14458" t="s">
        <v>3637</v>
      </c>
      <c r="E14458" t="s">
        <v>3862</v>
      </c>
      <c r="F14458" t="s">
        <v>3600</v>
      </c>
      <c r="G14458">
        <v>211245939</v>
      </c>
      <c r="I14458" t="s">
        <v>3601</v>
      </c>
      <c r="J14458" t="s">
        <v>7262</v>
      </c>
      <c r="K14458" t="s">
        <v>3688</v>
      </c>
      <c r="L14458" t="s">
        <v>5473</v>
      </c>
      <c r="P14458">
        <v>10</v>
      </c>
      <c r="Q14458">
        <v>17.5</v>
      </c>
      <c r="R14458">
        <v>9</v>
      </c>
      <c r="S14458" t="b">
        <v>0</v>
      </c>
      <c r="T14458" t="b">
        <v>0</v>
      </c>
      <c r="U14458" t="b">
        <v>1</v>
      </c>
      <c r="V14458">
        <v>23800</v>
      </c>
      <c r="W14458">
        <v>19500</v>
      </c>
      <c r="X14458">
        <v>2.66</v>
      </c>
      <c r="Y14458">
        <v>19780</v>
      </c>
      <c r="Z14458">
        <v>2.8</v>
      </c>
    </row>
    <row r="14459" spans="1:26">
      <c r="A14459">
        <v>211245940</v>
      </c>
      <c r="B14459" t="s">
        <v>10364</v>
      </c>
      <c r="C14459" t="s">
        <v>3597</v>
      </c>
      <c r="D14459" t="s">
        <v>3637</v>
      </c>
      <c r="E14459" t="s">
        <v>3854</v>
      </c>
      <c r="F14459" t="s">
        <v>3600</v>
      </c>
      <c r="G14459">
        <v>211245940</v>
      </c>
      <c r="I14459" t="s">
        <v>3601</v>
      </c>
      <c r="J14459" t="s">
        <v>7262</v>
      </c>
      <c r="K14459" t="s">
        <v>3688</v>
      </c>
      <c r="L14459" t="s">
        <v>5473</v>
      </c>
      <c r="P14459">
        <v>10</v>
      </c>
      <c r="Q14459">
        <v>17.5</v>
      </c>
      <c r="R14459">
        <v>9</v>
      </c>
      <c r="S14459" t="b">
        <v>0</v>
      </c>
      <c r="T14459" t="b">
        <v>0</v>
      </c>
      <c r="U14459" t="b">
        <v>1</v>
      </c>
      <c r="V14459">
        <v>23800</v>
      </c>
      <c r="W14459">
        <v>19500</v>
      </c>
      <c r="X14459">
        <v>2.66</v>
      </c>
      <c r="Y14459">
        <v>19780</v>
      </c>
      <c r="Z14459">
        <v>2.8</v>
      </c>
    </row>
    <row r="14460" spans="1:26">
      <c r="A14460">
        <v>211245941</v>
      </c>
      <c r="B14460" t="s">
        <v>10364</v>
      </c>
      <c r="C14460" t="s">
        <v>3597</v>
      </c>
      <c r="D14460" t="s">
        <v>3637</v>
      </c>
      <c r="E14460" t="s">
        <v>3856</v>
      </c>
      <c r="F14460" t="s">
        <v>3600</v>
      </c>
      <c r="G14460">
        <v>211245941</v>
      </c>
      <c r="I14460" t="s">
        <v>3601</v>
      </c>
      <c r="J14460" t="s">
        <v>7262</v>
      </c>
      <c r="K14460" t="s">
        <v>3688</v>
      </c>
      <c r="L14460" t="s">
        <v>5473</v>
      </c>
      <c r="P14460">
        <v>10</v>
      </c>
      <c r="Q14460">
        <v>17.5</v>
      </c>
      <c r="R14460">
        <v>9</v>
      </c>
      <c r="S14460" t="b">
        <v>0</v>
      </c>
      <c r="T14460" t="b">
        <v>0</v>
      </c>
      <c r="U14460" t="b">
        <v>1</v>
      </c>
      <c r="V14460">
        <v>23800</v>
      </c>
      <c r="W14460">
        <v>19500</v>
      </c>
      <c r="X14460">
        <v>2.66</v>
      </c>
      <c r="Y14460">
        <v>19780</v>
      </c>
      <c r="Z14460">
        <v>2.8</v>
      </c>
    </row>
    <row r="14461" spans="1:26">
      <c r="A14461">
        <v>211245942</v>
      </c>
      <c r="B14461" t="s">
        <v>10364</v>
      </c>
      <c r="C14461" t="s">
        <v>3597</v>
      </c>
      <c r="D14461" t="s">
        <v>3637</v>
      </c>
      <c r="E14461" t="s">
        <v>3855</v>
      </c>
      <c r="F14461" t="s">
        <v>3600</v>
      </c>
      <c r="G14461">
        <v>211245942</v>
      </c>
      <c r="I14461" t="s">
        <v>3601</v>
      </c>
      <c r="J14461" t="s">
        <v>7262</v>
      </c>
      <c r="K14461" t="s">
        <v>3688</v>
      </c>
      <c r="L14461" t="s">
        <v>5473</v>
      </c>
      <c r="P14461">
        <v>10</v>
      </c>
      <c r="Q14461">
        <v>17.5</v>
      </c>
      <c r="R14461">
        <v>9</v>
      </c>
      <c r="S14461" t="b">
        <v>0</v>
      </c>
      <c r="T14461" t="b">
        <v>0</v>
      </c>
      <c r="U14461" t="b">
        <v>1</v>
      </c>
      <c r="V14461">
        <v>23800</v>
      </c>
      <c r="W14461">
        <v>19500</v>
      </c>
      <c r="X14461">
        <v>2.66</v>
      </c>
      <c r="Y14461">
        <v>19780</v>
      </c>
      <c r="Z14461">
        <v>2.8</v>
      </c>
    </row>
    <row r="14462" spans="1:26">
      <c r="A14462">
        <v>211245943</v>
      </c>
      <c r="B14462" t="s">
        <v>10364</v>
      </c>
      <c r="C14462" t="s">
        <v>3597</v>
      </c>
      <c r="D14462" t="s">
        <v>3637</v>
      </c>
      <c r="E14462" t="s">
        <v>3858</v>
      </c>
      <c r="F14462" t="s">
        <v>3600</v>
      </c>
      <c r="G14462">
        <v>211245943</v>
      </c>
      <c r="I14462" t="s">
        <v>3601</v>
      </c>
      <c r="J14462" t="s">
        <v>7262</v>
      </c>
      <c r="K14462" t="s">
        <v>3688</v>
      </c>
      <c r="L14462" t="s">
        <v>5473</v>
      </c>
      <c r="P14462">
        <v>10</v>
      </c>
      <c r="Q14462">
        <v>17.5</v>
      </c>
      <c r="R14462">
        <v>9</v>
      </c>
      <c r="S14462" t="b">
        <v>0</v>
      </c>
      <c r="T14462" t="b">
        <v>0</v>
      </c>
      <c r="U14462" t="b">
        <v>1</v>
      </c>
      <c r="V14462">
        <v>23800</v>
      </c>
      <c r="W14462">
        <v>19500</v>
      </c>
      <c r="X14462">
        <v>2.66</v>
      </c>
      <c r="Y14462">
        <v>19780</v>
      </c>
      <c r="Z14462">
        <v>2.8</v>
      </c>
    </row>
    <row r="14463" spans="1:26">
      <c r="A14463">
        <v>211245944</v>
      </c>
      <c r="B14463" t="s">
        <v>10364</v>
      </c>
      <c r="C14463" t="s">
        <v>3597</v>
      </c>
      <c r="D14463" t="s">
        <v>3637</v>
      </c>
      <c r="E14463" t="s">
        <v>3857</v>
      </c>
      <c r="F14463" t="s">
        <v>3600</v>
      </c>
      <c r="G14463">
        <v>211245944</v>
      </c>
      <c r="I14463" t="s">
        <v>3601</v>
      </c>
      <c r="J14463" t="s">
        <v>7262</v>
      </c>
      <c r="K14463" t="s">
        <v>3688</v>
      </c>
      <c r="L14463" t="s">
        <v>5473</v>
      </c>
      <c r="P14463">
        <v>10</v>
      </c>
      <c r="Q14463">
        <v>17.5</v>
      </c>
      <c r="R14463">
        <v>9</v>
      </c>
      <c r="S14463" t="b">
        <v>0</v>
      </c>
      <c r="T14463" t="b">
        <v>0</v>
      </c>
      <c r="U14463" t="b">
        <v>1</v>
      </c>
      <c r="V14463">
        <v>23800</v>
      </c>
      <c r="W14463">
        <v>19500</v>
      </c>
      <c r="X14463">
        <v>2.66</v>
      </c>
      <c r="Y14463">
        <v>19780</v>
      </c>
      <c r="Z14463">
        <v>2.8</v>
      </c>
    </row>
    <row r="14464" spans="1:26">
      <c r="A14464">
        <v>211245945</v>
      </c>
      <c r="B14464" t="s">
        <v>10364</v>
      </c>
      <c r="C14464" t="s">
        <v>3597</v>
      </c>
      <c r="D14464" t="s">
        <v>3637</v>
      </c>
      <c r="E14464" t="s">
        <v>3861</v>
      </c>
      <c r="F14464" t="s">
        <v>3600</v>
      </c>
      <c r="G14464">
        <v>211245945</v>
      </c>
      <c r="I14464" t="s">
        <v>3601</v>
      </c>
      <c r="J14464" t="s">
        <v>7262</v>
      </c>
      <c r="K14464" t="s">
        <v>3688</v>
      </c>
      <c r="L14464" t="s">
        <v>5473</v>
      </c>
      <c r="P14464">
        <v>10</v>
      </c>
      <c r="Q14464">
        <v>17.5</v>
      </c>
      <c r="R14464">
        <v>9</v>
      </c>
      <c r="S14464" t="b">
        <v>0</v>
      </c>
      <c r="T14464" t="b">
        <v>0</v>
      </c>
      <c r="U14464" t="b">
        <v>1</v>
      </c>
      <c r="V14464">
        <v>23800</v>
      </c>
      <c r="W14464">
        <v>19500</v>
      </c>
      <c r="X14464">
        <v>2.66</v>
      </c>
      <c r="Y14464">
        <v>19780</v>
      </c>
      <c r="Z14464">
        <v>2.8</v>
      </c>
    </row>
    <row r="14465" spans="1:26">
      <c r="A14465">
        <v>211245946</v>
      </c>
      <c r="B14465" t="s">
        <v>10364</v>
      </c>
      <c r="C14465" t="s">
        <v>3597</v>
      </c>
      <c r="D14465" t="s">
        <v>3637</v>
      </c>
      <c r="E14465" t="s">
        <v>3860</v>
      </c>
      <c r="F14465" t="s">
        <v>3600</v>
      </c>
      <c r="G14465">
        <v>211245946</v>
      </c>
      <c r="I14465" t="s">
        <v>3601</v>
      </c>
      <c r="J14465" t="s">
        <v>7262</v>
      </c>
      <c r="K14465" t="s">
        <v>3688</v>
      </c>
      <c r="L14465" t="s">
        <v>5473</v>
      </c>
      <c r="P14465">
        <v>10</v>
      </c>
      <c r="Q14465">
        <v>17.5</v>
      </c>
      <c r="R14465">
        <v>9</v>
      </c>
      <c r="S14465" t="b">
        <v>0</v>
      </c>
      <c r="T14465" t="b">
        <v>0</v>
      </c>
      <c r="U14465" t="b">
        <v>1</v>
      </c>
      <c r="V14465">
        <v>23800</v>
      </c>
      <c r="W14465">
        <v>19500</v>
      </c>
      <c r="X14465">
        <v>2.66</v>
      </c>
      <c r="Y14465">
        <v>19780</v>
      </c>
      <c r="Z14465">
        <v>2.8</v>
      </c>
    </row>
    <row r="14466" spans="1:26">
      <c r="A14466">
        <v>211245947</v>
      </c>
      <c r="B14466" t="s">
        <v>10364</v>
      </c>
      <c r="C14466" t="s">
        <v>3597</v>
      </c>
      <c r="D14466" t="s">
        <v>3637</v>
      </c>
      <c r="E14466" t="s">
        <v>10383</v>
      </c>
      <c r="F14466" t="s">
        <v>3600</v>
      </c>
      <c r="G14466">
        <v>211245947</v>
      </c>
      <c r="I14466" t="s">
        <v>3601</v>
      </c>
      <c r="J14466" t="s">
        <v>10384</v>
      </c>
      <c r="K14466" t="s">
        <v>3688</v>
      </c>
      <c r="L14466" t="s">
        <v>5473</v>
      </c>
      <c r="P14466">
        <v>10</v>
      </c>
      <c r="Q14466">
        <v>17.5</v>
      </c>
      <c r="R14466">
        <v>9</v>
      </c>
      <c r="S14466" t="b">
        <v>0</v>
      </c>
      <c r="T14466" t="b">
        <v>0</v>
      </c>
      <c r="U14466" t="b">
        <v>1</v>
      </c>
      <c r="V14466">
        <v>23800</v>
      </c>
      <c r="W14466">
        <v>19500</v>
      </c>
      <c r="X14466">
        <v>2.66</v>
      </c>
      <c r="Y14466">
        <v>19780</v>
      </c>
      <c r="Z14466">
        <v>2.8</v>
      </c>
    </row>
    <row r="14467" spans="1:26">
      <c r="A14467">
        <v>211245948</v>
      </c>
      <c r="B14467" t="s">
        <v>10364</v>
      </c>
      <c r="C14467" t="s">
        <v>3597</v>
      </c>
      <c r="D14467" t="s">
        <v>3637</v>
      </c>
      <c r="E14467" t="s">
        <v>10374</v>
      </c>
      <c r="F14467" t="s">
        <v>3600</v>
      </c>
      <c r="G14467">
        <v>211245948</v>
      </c>
      <c r="I14467" t="s">
        <v>3601</v>
      </c>
      <c r="J14467" t="s">
        <v>10365</v>
      </c>
      <c r="K14467" t="s">
        <v>3688</v>
      </c>
      <c r="L14467" t="s">
        <v>5077</v>
      </c>
      <c r="P14467">
        <v>10.5</v>
      </c>
      <c r="Q14467">
        <v>18</v>
      </c>
      <c r="R14467">
        <v>9</v>
      </c>
      <c r="S14467" t="b">
        <v>0</v>
      </c>
      <c r="T14467" t="b">
        <v>0</v>
      </c>
      <c r="U14467" t="b">
        <v>1</v>
      </c>
      <c r="V14467">
        <v>24200</v>
      </c>
      <c r="W14467">
        <v>19300</v>
      </c>
      <c r="X14467">
        <v>2.72</v>
      </c>
      <c r="Y14467">
        <v>19580</v>
      </c>
      <c r="Z14467">
        <v>2.85</v>
      </c>
    </row>
    <row r="14468" spans="1:26">
      <c r="A14468">
        <v>211245949</v>
      </c>
      <c r="B14468" t="s">
        <v>10364</v>
      </c>
      <c r="C14468" t="s">
        <v>3597</v>
      </c>
      <c r="D14468" t="s">
        <v>3637</v>
      </c>
      <c r="E14468" t="s">
        <v>10375</v>
      </c>
      <c r="F14468" t="s">
        <v>3600</v>
      </c>
      <c r="G14468">
        <v>211245949</v>
      </c>
      <c r="I14468" t="s">
        <v>3601</v>
      </c>
      <c r="J14468" t="s">
        <v>10365</v>
      </c>
      <c r="K14468" t="s">
        <v>3688</v>
      </c>
      <c r="L14468" t="s">
        <v>5077</v>
      </c>
      <c r="P14468">
        <v>10.5</v>
      </c>
      <c r="Q14468">
        <v>18</v>
      </c>
      <c r="R14468">
        <v>9</v>
      </c>
      <c r="S14468" t="b">
        <v>0</v>
      </c>
      <c r="T14468" t="b">
        <v>0</v>
      </c>
      <c r="U14468" t="b">
        <v>1</v>
      </c>
      <c r="V14468">
        <v>24200</v>
      </c>
      <c r="W14468">
        <v>19300</v>
      </c>
      <c r="X14468">
        <v>2.72</v>
      </c>
      <c r="Y14468">
        <v>19580</v>
      </c>
      <c r="Z14468">
        <v>2.85</v>
      </c>
    </row>
    <row r="14469" spans="1:26">
      <c r="A14469">
        <v>211245950</v>
      </c>
      <c r="B14469" t="s">
        <v>10364</v>
      </c>
      <c r="C14469" t="s">
        <v>3597</v>
      </c>
      <c r="D14469" t="s">
        <v>3637</v>
      </c>
      <c r="E14469" t="s">
        <v>3862</v>
      </c>
      <c r="F14469" t="s">
        <v>3600</v>
      </c>
      <c r="G14469">
        <v>211245950</v>
      </c>
      <c r="I14469" t="s">
        <v>3601</v>
      </c>
      <c r="J14469" t="s">
        <v>7262</v>
      </c>
      <c r="K14469" t="s">
        <v>3688</v>
      </c>
      <c r="L14469" t="s">
        <v>5077</v>
      </c>
      <c r="P14469">
        <v>10.5</v>
      </c>
      <c r="Q14469">
        <v>18</v>
      </c>
      <c r="R14469">
        <v>9</v>
      </c>
      <c r="S14469" t="b">
        <v>0</v>
      </c>
      <c r="T14469" t="b">
        <v>0</v>
      </c>
      <c r="U14469" t="b">
        <v>1</v>
      </c>
      <c r="V14469">
        <v>24200</v>
      </c>
      <c r="W14469">
        <v>19300</v>
      </c>
      <c r="X14469">
        <v>2.72</v>
      </c>
      <c r="Y14469">
        <v>19580</v>
      </c>
      <c r="Z14469">
        <v>2.85</v>
      </c>
    </row>
    <row r="14470" spans="1:26">
      <c r="A14470">
        <v>211245951</v>
      </c>
      <c r="B14470" t="s">
        <v>10364</v>
      </c>
      <c r="C14470" t="s">
        <v>3597</v>
      </c>
      <c r="D14470" t="s">
        <v>3637</v>
      </c>
      <c r="E14470" t="s">
        <v>3854</v>
      </c>
      <c r="F14470" t="s">
        <v>3600</v>
      </c>
      <c r="G14470">
        <v>211245951</v>
      </c>
      <c r="I14470" t="s">
        <v>3601</v>
      </c>
      <c r="J14470" t="s">
        <v>7262</v>
      </c>
      <c r="K14470" t="s">
        <v>3688</v>
      </c>
      <c r="L14470" t="s">
        <v>5077</v>
      </c>
      <c r="P14470">
        <v>10.5</v>
      </c>
      <c r="Q14470">
        <v>18</v>
      </c>
      <c r="R14470">
        <v>9</v>
      </c>
      <c r="S14470" t="b">
        <v>0</v>
      </c>
      <c r="T14470" t="b">
        <v>0</v>
      </c>
      <c r="U14470" t="b">
        <v>1</v>
      </c>
      <c r="V14470">
        <v>24200</v>
      </c>
      <c r="W14470">
        <v>19300</v>
      </c>
      <c r="X14470">
        <v>2.72</v>
      </c>
      <c r="Y14470">
        <v>19580</v>
      </c>
      <c r="Z14470">
        <v>2.85</v>
      </c>
    </row>
    <row r="14471" spans="1:26">
      <c r="A14471">
        <v>211245952</v>
      </c>
      <c r="B14471" t="s">
        <v>10364</v>
      </c>
      <c r="C14471" t="s">
        <v>3597</v>
      </c>
      <c r="D14471" t="s">
        <v>3637</v>
      </c>
      <c r="E14471" t="s">
        <v>3856</v>
      </c>
      <c r="F14471" t="s">
        <v>3600</v>
      </c>
      <c r="G14471">
        <v>211245952</v>
      </c>
      <c r="I14471" t="s">
        <v>3601</v>
      </c>
      <c r="J14471" t="s">
        <v>7262</v>
      </c>
      <c r="K14471" t="s">
        <v>3688</v>
      </c>
      <c r="L14471" t="s">
        <v>5077</v>
      </c>
      <c r="P14471">
        <v>10.5</v>
      </c>
      <c r="Q14471">
        <v>18</v>
      </c>
      <c r="R14471">
        <v>9</v>
      </c>
      <c r="S14471" t="b">
        <v>0</v>
      </c>
      <c r="T14471" t="b">
        <v>0</v>
      </c>
      <c r="U14471" t="b">
        <v>1</v>
      </c>
      <c r="V14471">
        <v>24200</v>
      </c>
      <c r="W14471">
        <v>19300</v>
      </c>
      <c r="X14471">
        <v>2.72</v>
      </c>
      <c r="Y14471">
        <v>19580</v>
      </c>
      <c r="Z14471">
        <v>2.85</v>
      </c>
    </row>
    <row r="14472" spans="1:26">
      <c r="A14472">
        <v>211245953</v>
      </c>
      <c r="B14472" t="s">
        <v>10364</v>
      </c>
      <c r="C14472" t="s">
        <v>3597</v>
      </c>
      <c r="D14472" t="s">
        <v>3637</v>
      </c>
      <c r="E14472" t="s">
        <v>3855</v>
      </c>
      <c r="F14472" t="s">
        <v>3600</v>
      </c>
      <c r="G14472">
        <v>211245953</v>
      </c>
      <c r="I14472" t="s">
        <v>3601</v>
      </c>
      <c r="J14472" t="s">
        <v>7262</v>
      </c>
      <c r="K14472" t="s">
        <v>3688</v>
      </c>
      <c r="L14472" t="s">
        <v>5077</v>
      </c>
      <c r="P14472">
        <v>10.5</v>
      </c>
      <c r="Q14472">
        <v>18</v>
      </c>
      <c r="R14472">
        <v>9</v>
      </c>
      <c r="S14472" t="b">
        <v>0</v>
      </c>
      <c r="T14472" t="b">
        <v>0</v>
      </c>
      <c r="U14472" t="b">
        <v>1</v>
      </c>
      <c r="V14472">
        <v>24200</v>
      </c>
      <c r="W14472">
        <v>19300</v>
      </c>
      <c r="X14472">
        <v>2.72</v>
      </c>
      <c r="Y14472">
        <v>19580</v>
      </c>
      <c r="Z14472">
        <v>2.85</v>
      </c>
    </row>
    <row r="14473" spans="1:26">
      <c r="A14473">
        <v>211245954</v>
      </c>
      <c r="B14473" t="s">
        <v>10364</v>
      </c>
      <c r="C14473" t="s">
        <v>3597</v>
      </c>
      <c r="D14473" t="s">
        <v>3637</v>
      </c>
      <c r="E14473" t="s">
        <v>3858</v>
      </c>
      <c r="F14473" t="s">
        <v>3600</v>
      </c>
      <c r="G14473">
        <v>211245954</v>
      </c>
      <c r="I14473" t="s">
        <v>3601</v>
      </c>
      <c r="J14473" t="s">
        <v>7262</v>
      </c>
      <c r="K14473" t="s">
        <v>3688</v>
      </c>
      <c r="L14473" t="s">
        <v>5077</v>
      </c>
      <c r="P14473">
        <v>10.5</v>
      </c>
      <c r="Q14473">
        <v>18</v>
      </c>
      <c r="R14473">
        <v>9</v>
      </c>
      <c r="S14473" t="b">
        <v>0</v>
      </c>
      <c r="T14473" t="b">
        <v>0</v>
      </c>
      <c r="U14473" t="b">
        <v>1</v>
      </c>
      <c r="V14473">
        <v>24200</v>
      </c>
      <c r="W14473">
        <v>19300</v>
      </c>
      <c r="X14473">
        <v>2.72</v>
      </c>
      <c r="Y14473">
        <v>19580</v>
      </c>
      <c r="Z14473">
        <v>2.85</v>
      </c>
    </row>
    <row r="14474" spans="1:26">
      <c r="A14474">
        <v>211245955</v>
      </c>
      <c r="B14474" t="s">
        <v>10364</v>
      </c>
      <c r="C14474" t="s">
        <v>3597</v>
      </c>
      <c r="D14474" t="s">
        <v>3637</v>
      </c>
      <c r="E14474" t="s">
        <v>3857</v>
      </c>
      <c r="F14474" t="s">
        <v>3600</v>
      </c>
      <c r="G14474">
        <v>211245955</v>
      </c>
      <c r="I14474" t="s">
        <v>3601</v>
      </c>
      <c r="J14474" t="s">
        <v>7262</v>
      </c>
      <c r="K14474" t="s">
        <v>3688</v>
      </c>
      <c r="L14474" t="s">
        <v>5077</v>
      </c>
      <c r="P14474">
        <v>10.5</v>
      </c>
      <c r="Q14474">
        <v>18</v>
      </c>
      <c r="R14474">
        <v>9</v>
      </c>
      <c r="S14474" t="b">
        <v>0</v>
      </c>
      <c r="T14474" t="b">
        <v>0</v>
      </c>
      <c r="U14474" t="b">
        <v>1</v>
      </c>
      <c r="V14474">
        <v>24200</v>
      </c>
      <c r="W14474">
        <v>19300</v>
      </c>
      <c r="X14474">
        <v>2.72</v>
      </c>
      <c r="Y14474">
        <v>19580</v>
      </c>
      <c r="Z14474">
        <v>2.85</v>
      </c>
    </row>
    <row r="14475" spans="1:26">
      <c r="A14475">
        <v>211245956</v>
      </c>
      <c r="B14475" t="s">
        <v>10364</v>
      </c>
      <c r="C14475" t="s">
        <v>3597</v>
      </c>
      <c r="D14475" t="s">
        <v>3637</v>
      </c>
      <c r="E14475" t="s">
        <v>3861</v>
      </c>
      <c r="F14475" t="s">
        <v>3600</v>
      </c>
      <c r="G14475">
        <v>211245956</v>
      </c>
      <c r="I14475" t="s">
        <v>3601</v>
      </c>
      <c r="J14475" t="s">
        <v>7262</v>
      </c>
      <c r="K14475" t="s">
        <v>3688</v>
      </c>
      <c r="L14475" t="s">
        <v>5077</v>
      </c>
      <c r="P14475">
        <v>10.5</v>
      </c>
      <c r="Q14475">
        <v>18</v>
      </c>
      <c r="R14475">
        <v>9</v>
      </c>
      <c r="S14475" t="b">
        <v>0</v>
      </c>
      <c r="T14475" t="b">
        <v>0</v>
      </c>
      <c r="U14475" t="b">
        <v>1</v>
      </c>
      <c r="V14475">
        <v>24200</v>
      </c>
      <c r="W14475">
        <v>19300</v>
      </c>
      <c r="X14475">
        <v>2.72</v>
      </c>
      <c r="Y14475">
        <v>19580</v>
      </c>
      <c r="Z14475">
        <v>2.85</v>
      </c>
    </row>
    <row r="14476" spans="1:26">
      <c r="A14476">
        <v>211245957</v>
      </c>
      <c r="B14476" t="s">
        <v>10364</v>
      </c>
      <c r="C14476" t="s">
        <v>3597</v>
      </c>
      <c r="D14476" t="s">
        <v>3637</v>
      </c>
      <c r="E14476" t="s">
        <v>3860</v>
      </c>
      <c r="F14476" t="s">
        <v>3600</v>
      </c>
      <c r="G14476">
        <v>211245957</v>
      </c>
      <c r="I14476" t="s">
        <v>3601</v>
      </c>
      <c r="J14476" t="s">
        <v>7262</v>
      </c>
      <c r="K14476" t="s">
        <v>3688</v>
      </c>
      <c r="L14476" t="s">
        <v>5077</v>
      </c>
      <c r="P14476">
        <v>10.5</v>
      </c>
      <c r="Q14476">
        <v>18</v>
      </c>
      <c r="R14476">
        <v>9</v>
      </c>
      <c r="S14476" t="b">
        <v>0</v>
      </c>
      <c r="T14476" t="b">
        <v>0</v>
      </c>
      <c r="U14476" t="b">
        <v>1</v>
      </c>
      <c r="V14476">
        <v>24200</v>
      </c>
      <c r="W14476">
        <v>19300</v>
      </c>
      <c r="X14476">
        <v>2.72</v>
      </c>
      <c r="Y14476">
        <v>19580</v>
      </c>
      <c r="Z14476">
        <v>2.85</v>
      </c>
    </row>
    <row r="14477" spans="1:26">
      <c r="A14477">
        <v>211245958</v>
      </c>
      <c r="B14477" t="s">
        <v>10364</v>
      </c>
      <c r="C14477" t="s">
        <v>3597</v>
      </c>
      <c r="D14477" t="s">
        <v>3637</v>
      </c>
      <c r="E14477" t="s">
        <v>10383</v>
      </c>
      <c r="F14477" t="s">
        <v>3600</v>
      </c>
      <c r="G14477">
        <v>211245958</v>
      </c>
      <c r="I14477" t="s">
        <v>3601</v>
      </c>
      <c r="J14477" t="s">
        <v>10384</v>
      </c>
      <c r="K14477" t="s">
        <v>3688</v>
      </c>
      <c r="L14477" t="s">
        <v>5077</v>
      </c>
      <c r="P14477">
        <v>10.5</v>
      </c>
      <c r="Q14477">
        <v>18</v>
      </c>
      <c r="R14477">
        <v>9</v>
      </c>
      <c r="S14477" t="b">
        <v>0</v>
      </c>
      <c r="T14477" t="b">
        <v>0</v>
      </c>
      <c r="U14477" t="b">
        <v>1</v>
      </c>
      <c r="V14477">
        <v>24200</v>
      </c>
      <c r="W14477">
        <v>19300</v>
      </c>
      <c r="X14477">
        <v>2.72</v>
      </c>
      <c r="Y14477">
        <v>19580</v>
      </c>
      <c r="Z14477">
        <v>2.85</v>
      </c>
    </row>
    <row r="14478" spans="1:26">
      <c r="A14478">
        <v>211245959</v>
      </c>
      <c r="B14478" t="s">
        <v>10364</v>
      </c>
      <c r="C14478" t="s">
        <v>3597</v>
      </c>
      <c r="D14478" t="s">
        <v>3637</v>
      </c>
      <c r="E14478" t="s">
        <v>10374</v>
      </c>
      <c r="F14478" t="s">
        <v>3600</v>
      </c>
      <c r="G14478">
        <v>211245959</v>
      </c>
      <c r="I14478" t="s">
        <v>3601</v>
      </c>
      <c r="J14478" t="s">
        <v>10365</v>
      </c>
      <c r="K14478" t="s">
        <v>3688</v>
      </c>
      <c r="L14478" t="s">
        <v>5593</v>
      </c>
      <c r="P14478">
        <v>10.5</v>
      </c>
      <c r="Q14478">
        <v>18</v>
      </c>
      <c r="R14478">
        <v>9</v>
      </c>
      <c r="S14478" t="b">
        <v>0</v>
      </c>
      <c r="T14478" t="b">
        <v>0</v>
      </c>
      <c r="U14478" t="b">
        <v>1</v>
      </c>
      <c r="V14478">
        <v>24200</v>
      </c>
      <c r="W14478">
        <v>19300</v>
      </c>
      <c r="X14478">
        <v>2.72</v>
      </c>
      <c r="Y14478">
        <v>19580</v>
      </c>
      <c r="Z14478">
        <v>2.85</v>
      </c>
    </row>
    <row r="14479" spans="1:26">
      <c r="A14479">
        <v>208128242</v>
      </c>
      <c r="B14479" t="s">
        <v>13051</v>
      </c>
      <c r="C14479" t="s">
        <v>3597</v>
      </c>
      <c r="D14479" t="s">
        <v>3563</v>
      </c>
      <c r="E14479" t="s">
        <v>10119</v>
      </c>
      <c r="F14479" t="s">
        <v>3600</v>
      </c>
      <c r="G14479">
        <v>208128242</v>
      </c>
      <c r="I14479" t="s">
        <v>3601</v>
      </c>
      <c r="J14479" t="s">
        <v>10751</v>
      </c>
      <c r="L14479" t="s">
        <v>10144</v>
      </c>
      <c r="M14479">
        <v>11.5</v>
      </c>
      <c r="N14479">
        <v>16</v>
      </c>
      <c r="O14479">
        <v>9</v>
      </c>
      <c r="P14479">
        <v>10.6</v>
      </c>
      <c r="Q14479">
        <v>14.6</v>
      </c>
      <c r="R14479">
        <v>8.1999999999999993</v>
      </c>
      <c r="S14479" t="b">
        <v>0</v>
      </c>
      <c r="T14479" t="b">
        <v>0</v>
      </c>
      <c r="U14479" t="b">
        <v>0</v>
      </c>
      <c r="V14479">
        <v>34600</v>
      </c>
      <c r="W14479">
        <v>25000</v>
      </c>
      <c r="X14479">
        <v>2.2999999999999998</v>
      </c>
      <c r="Y14479">
        <v>25000</v>
      </c>
      <c r="Z14479">
        <v>2.2999999999999998</v>
      </c>
    </row>
    <row r="14480" spans="1:26">
      <c r="A14480">
        <v>208128218</v>
      </c>
      <c r="B14480" t="s">
        <v>9127</v>
      </c>
      <c r="C14480" t="s">
        <v>3597</v>
      </c>
      <c r="D14480" t="s">
        <v>3563</v>
      </c>
      <c r="E14480" t="s">
        <v>10119</v>
      </c>
      <c r="F14480" t="s">
        <v>3600</v>
      </c>
      <c r="G14480">
        <v>208128218</v>
      </c>
      <c r="I14480" t="s">
        <v>3601</v>
      </c>
      <c r="J14480" t="s">
        <v>10750</v>
      </c>
      <c r="L14480" t="s">
        <v>10722</v>
      </c>
      <c r="M14480">
        <v>12</v>
      </c>
      <c r="N14480">
        <v>17.100000000000001</v>
      </c>
      <c r="O14480">
        <v>9.5</v>
      </c>
      <c r="P14480">
        <v>11.2</v>
      </c>
      <c r="Q14480">
        <v>16.100000000000001</v>
      </c>
      <c r="R14480">
        <v>8.1999999999999993</v>
      </c>
      <c r="S14480" t="b">
        <v>0</v>
      </c>
      <c r="T14480" t="b">
        <v>0</v>
      </c>
      <c r="U14480" t="b">
        <v>1</v>
      </c>
      <c r="V14480">
        <v>24000</v>
      </c>
      <c r="W14480">
        <v>19500</v>
      </c>
      <c r="X14480">
        <v>2.38</v>
      </c>
      <c r="Y14480">
        <v>19500</v>
      </c>
      <c r="Z14480">
        <v>2.38</v>
      </c>
    </row>
    <row r="14481" spans="1:26">
      <c r="A14481">
        <v>208128227</v>
      </c>
      <c r="B14481" t="s">
        <v>9127</v>
      </c>
      <c r="C14481" t="s">
        <v>3597</v>
      </c>
      <c r="D14481" t="s">
        <v>3563</v>
      </c>
      <c r="E14481" t="s">
        <v>10119</v>
      </c>
      <c r="F14481" t="s">
        <v>3600</v>
      </c>
      <c r="G14481">
        <v>208128227</v>
      </c>
      <c r="I14481" t="s">
        <v>3601</v>
      </c>
      <c r="J14481" t="s">
        <v>10749</v>
      </c>
      <c r="L14481" t="s">
        <v>10722</v>
      </c>
      <c r="M14481">
        <v>12.5</v>
      </c>
      <c r="N14481">
        <v>17.100000000000001</v>
      </c>
      <c r="O14481">
        <v>9.5</v>
      </c>
      <c r="P14481">
        <v>11.8</v>
      </c>
      <c r="Q14481">
        <v>16.100000000000001</v>
      </c>
      <c r="R14481">
        <v>8.5</v>
      </c>
      <c r="S14481" t="b">
        <v>0</v>
      </c>
      <c r="T14481" t="b">
        <v>0</v>
      </c>
      <c r="U14481" t="b">
        <v>1</v>
      </c>
      <c r="V14481">
        <v>24000</v>
      </c>
      <c r="W14481">
        <v>21000</v>
      </c>
      <c r="X14481">
        <v>2.48</v>
      </c>
      <c r="Y14481">
        <v>21000</v>
      </c>
      <c r="Z14481">
        <v>2.48</v>
      </c>
    </row>
    <row r="14482" spans="1:26">
      <c r="A14482">
        <v>208128224</v>
      </c>
      <c r="B14482" t="s">
        <v>9127</v>
      </c>
      <c r="C14482" t="s">
        <v>3597</v>
      </c>
      <c r="D14482" t="s">
        <v>3563</v>
      </c>
      <c r="E14482" t="s">
        <v>10119</v>
      </c>
      <c r="F14482" t="s">
        <v>3600</v>
      </c>
      <c r="G14482">
        <v>208128224</v>
      </c>
      <c r="I14482" t="s">
        <v>3601</v>
      </c>
      <c r="J14482" t="s">
        <v>10749</v>
      </c>
      <c r="L14482" t="s">
        <v>3565</v>
      </c>
      <c r="M14482">
        <v>11</v>
      </c>
      <c r="N14482">
        <v>17.100000000000001</v>
      </c>
      <c r="O14482">
        <v>9</v>
      </c>
      <c r="P14482">
        <v>10.4</v>
      </c>
      <c r="Q14482">
        <v>16.100000000000001</v>
      </c>
      <c r="R14482">
        <v>8.5</v>
      </c>
      <c r="S14482" t="b">
        <v>0</v>
      </c>
      <c r="T14482" t="b">
        <v>0</v>
      </c>
      <c r="U14482" t="b">
        <v>1</v>
      </c>
      <c r="V14482">
        <v>34200</v>
      </c>
      <c r="W14482">
        <v>24600</v>
      </c>
      <c r="X14482">
        <v>2.34</v>
      </c>
      <c r="Y14482">
        <v>24600</v>
      </c>
      <c r="Z14482">
        <v>2.34</v>
      </c>
    </row>
    <row r="14483" spans="1:26">
      <c r="A14483">
        <v>208128245</v>
      </c>
      <c r="B14483" t="s">
        <v>13051</v>
      </c>
      <c r="C14483" t="s">
        <v>3597</v>
      </c>
      <c r="D14483" t="s">
        <v>3563</v>
      </c>
      <c r="E14483" t="s">
        <v>10119</v>
      </c>
      <c r="F14483" t="s">
        <v>3600</v>
      </c>
      <c r="G14483">
        <v>208128245</v>
      </c>
      <c r="I14483" t="s">
        <v>3601</v>
      </c>
      <c r="J14483" t="s">
        <v>10751</v>
      </c>
      <c r="L14483" t="s">
        <v>3565</v>
      </c>
      <c r="M14483">
        <v>11.5</v>
      </c>
      <c r="N14483">
        <v>17.100000000000001</v>
      </c>
      <c r="O14483">
        <v>9</v>
      </c>
      <c r="P14483">
        <v>10.4</v>
      </c>
      <c r="Q14483">
        <v>16.3</v>
      </c>
      <c r="R14483">
        <v>8.5</v>
      </c>
      <c r="S14483" t="b">
        <v>0</v>
      </c>
      <c r="T14483" t="b">
        <v>0</v>
      </c>
      <c r="U14483" t="b">
        <v>1</v>
      </c>
      <c r="V14483">
        <v>34200</v>
      </c>
      <c r="W14483">
        <v>25000</v>
      </c>
      <c r="X14483">
        <v>2.34</v>
      </c>
      <c r="Y14483">
        <v>25000</v>
      </c>
      <c r="Z14483">
        <v>2.34</v>
      </c>
    </row>
    <row r="14484" spans="1:26">
      <c r="A14484">
        <v>208128246</v>
      </c>
      <c r="B14484" t="s">
        <v>9127</v>
      </c>
      <c r="C14484" t="s">
        <v>3597</v>
      </c>
      <c r="D14484" t="s">
        <v>3563</v>
      </c>
      <c r="E14484" t="s">
        <v>10119</v>
      </c>
      <c r="F14484" t="s">
        <v>3600</v>
      </c>
      <c r="G14484">
        <v>208128246</v>
      </c>
      <c r="I14484" t="s">
        <v>3601</v>
      </c>
      <c r="J14484" t="s">
        <v>10751</v>
      </c>
      <c r="L14484" t="s">
        <v>11409</v>
      </c>
      <c r="M14484">
        <v>12.5</v>
      </c>
      <c r="N14484">
        <v>17.100000000000001</v>
      </c>
      <c r="O14484">
        <v>9.5</v>
      </c>
      <c r="P14484">
        <v>12</v>
      </c>
      <c r="Q14484">
        <v>16.100000000000001</v>
      </c>
      <c r="R14484">
        <v>8.5</v>
      </c>
      <c r="S14484" t="b">
        <v>0</v>
      </c>
      <c r="T14484" t="b">
        <v>0</v>
      </c>
      <c r="U14484" t="b">
        <v>1</v>
      </c>
      <c r="V14484">
        <v>48000</v>
      </c>
      <c r="W14484">
        <v>38000</v>
      </c>
      <c r="X14484">
        <v>2.34</v>
      </c>
      <c r="Y14484">
        <v>38000</v>
      </c>
      <c r="Z14484">
        <v>2.34</v>
      </c>
    </row>
    <row r="14485" spans="1:26">
      <c r="A14485">
        <v>208128234</v>
      </c>
      <c r="B14485" t="s">
        <v>9127</v>
      </c>
      <c r="C14485" t="s">
        <v>3597</v>
      </c>
      <c r="D14485" t="s">
        <v>3563</v>
      </c>
      <c r="E14485" t="s">
        <v>10119</v>
      </c>
      <c r="F14485" t="s">
        <v>3600</v>
      </c>
      <c r="G14485">
        <v>208128234</v>
      </c>
      <c r="I14485" t="s">
        <v>3601</v>
      </c>
      <c r="J14485" t="s">
        <v>10751</v>
      </c>
      <c r="L14485" t="s">
        <v>11410</v>
      </c>
      <c r="M14485">
        <v>10.199999999999999</v>
      </c>
      <c r="N14485">
        <v>16.5</v>
      </c>
      <c r="O14485">
        <v>9.5</v>
      </c>
      <c r="P14485">
        <v>10</v>
      </c>
      <c r="Q14485">
        <v>15.5</v>
      </c>
      <c r="R14485">
        <v>8.5</v>
      </c>
      <c r="S14485" t="b">
        <v>0</v>
      </c>
      <c r="T14485" t="b">
        <v>0</v>
      </c>
      <c r="U14485" t="b">
        <v>1</v>
      </c>
      <c r="V14485">
        <v>56000</v>
      </c>
      <c r="W14485">
        <v>40000</v>
      </c>
      <c r="X14485">
        <v>2.3199999999999998</v>
      </c>
      <c r="Y14485">
        <v>40000</v>
      </c>
      <c r="Z14485">
        <v>2.3199999999999998</v>
      </c>
    </row>
    <row r="14486" spans="1:26">
      <c r="A14486">
        <v>207658522</v>
      </c>
      <c r="B14486" t="s">
        <v>9127</v>
      </c>
      <c r="C14486" t="s">
        <v>3597</v>
      </c>
      <c r="D14486" t="s">
        <v>3563</v>
      </c>
      <c r="E14486" t="s">
        <v>10119</v>
      </c>
      <c r="F14486" t="s">
        <v>3600</v>
      </c>
      <c r="G14486">
        <v>207658522</v>
      </c>
      <c r="I14486" t="s">
        <v>3601</v>
      </c>
      <c r="J14486" t="s">
        <v>3564</v>
      </c>
      <c r="L14486" t="s">
        <v>10722</v>
      </c>
      <c r="M14486">
        <v>14</v>
      </c>
      <c r="N14486">
        <v>20.5</v>
      </c>
      <c r="O14486">
        <v>10.5</v>
      </c>
      <c r="P14486">
        <v>13</v>
      </c>
      <c r="Q14486">
        <v>20</v>
      </c>
      <c r="R14486">
        <v>9.5</v>
      </c>
      <c r="S14486" t="b">
        <v>0</v>
      </c>
      <c r="T14486" t="b">
        <v>0</v>
      </c>
      <c r="U14486" t="b">
        <v>1</v>
      </c>
      <c r="V14486">
        <v>24000</v>
      </c>
      <c r="W14486">
        <v>22400</v>
      </c>
      <c r="X14486">
        <v>2.4</v>
      </c>
      <c r="Y14486">
        <v>22400</v>
      </c>
      <c r="Z14486">
        <v>2.4</v>
      </c>
    </row>
    <row r="14487" spans="1:26">
      <c r="A14487">
        <v>207658524</v>
      </c>
      <c r="B14487" t="s">
        <v>9127</v>
      </c>
      <c r="C14487" t="s">
        <v>3597</v>
      </c>
      <c r="D14487" t="s">
        <v>3563</v>
      </c>
      <c r="E14487" t="s">
        <v>10119</v>
      </c>
      <c r="F14487" t="s">
        <v>3600</v>
      </c>
      <c r="G14487">
        <v>207658524</v>
      </c>
      <c r="I14487" t="s">
        <v>3601</v>
      </c>
      <c r="J14487" t="s">
        <v>3564</v>
      </c>
      <c r="L14487" t="s">
        <v>3565</v>
      </c>
      <c r="M14487">
        <v>12.5</v>
      </c>
      <c r="N14487">
        <v>20</v>
      </c>
      <c r="O14487">
        <v>10.5</v>
      </c>
      <c r="P14487">
        <v>12</v>
      </c>
      <c r="Q14487">
        <v>19</v>
      </c>
      <c r="R14487">
        <v>9.5</v>
      </c>
      <c r="S14487" t="b">
        <v>0</v>
      </c>
      <c r="T14487" t="b">
        <v>0</v>
      </c>
      <c r="U14487" t="b">
        <v>1</v>
      </c>
      <c r="V14487">
        <v>34200</v>
      </c>
      <c r="W14487">
        <v>28000</v>
      </c>
      <c r="X14487">
        <v>2.5</v>
      </c>
      <c r="Y14487">
        <v>28000</v>
      </c>
      <c r="Z14487">
        <v>2.5</v>
      </c>
    </row>
    <row r="14488" spans="1:26">
      <c r="A14488">
        <v>207658523</v>
      </c>
      <c r="B14488" t="s">
        <v>9127</v>
      </c>
      <c r="C14488" t="s">
        <v>3597</v>
      </c>
      <c r="D14488" t="s">
        <v>3563</v>
      </c>
      <c r="E14488" t="s">
        <v>10119</v>
      </c>
      <c r="F14488" t="s">
        <v>3600</v>
      </c>
      <c r="G14488">
        <v>207658523</v>
      </c>
      <c r="I14488" t="s">
        <v>3601</v>
      </c>
      <c r="J14488" t="s">
        <v>10752</v>
      </c>
      <c r="L14488" t="s">
        <v>11409</v>
      </c>
      <c r="M14488">
        <v>13.5</v>
      </c>
      <c r="N14488">
        <v>20</v>
      </c>
      <c r="O14488">
        <v>10.5</v>
      </c>
      <c r="P14488">
        <v>12</v>
      </c>
      <c r="Q14488">
        <v>18.5</v>
      </c>
      <c r="R14488">
        <v>9.5</v>
      </c>
      <c r="S14488" t="b">
        <v>0</v>
      </c>
      <c r="T14488" t="b">
        <v>0</v>
      </c>
      <c r="U14488" t="b">
        <v>1</v>
      </c>
      <c r="V14488">
        <v>47000</v>
      </c>
      <c r="W14488">
        <v>40000</v>
      </c>
      <c r="X14488">
        <v>2.5</v>
      </c>
      <c r="Y14488">
        <v>40000</v>
      </c>
      <c r="Z14488">
        <v>2.5</v>
      </c>
    </row>
    <row r="14489" spans="1:26">
      <c r="A14489">
        <v>207658525</v>
      </c>
      <c r="B14489" t="s">
        <v>9127</v>
      </c>
      <c r="C14489" t="s">
        <v>3597</v>
      </c>
      <c r="D14489" t="s">
        <v>3563</v>
      </c>
      <c r="E14489" t="s">
        <v>10119</v>
      </c>
      <c r="F14489" t="s">
        <v>3600</v>
      </c>
      <c r="G14489">
        <v>207658525</v>
      </c>
      <c r="I14489" t="s">
        <v>3601</v>
      </c>
      <c r="J14489" t="s">
        <v>10752</v>
      </c>
      <c r="L14489" t="s">
        <v>11410</v>
      </c>
      <c r="M14489">
        <v>12.5</v>
      </c>
      <c r="N14489">
        <v>19</v>
      </c>
      <c r="O14489">
        <v>10.5</v>
      </c>
      <c r="P14489">
        <v>11.7</v>
      </c>
      <c r="Q14489">
        <v>18</v>
      </c>
      <c r="R14489">
        <v>9.5</v>
      </c>
      <c r="S14489" t="b">
        <v>0</v>
      </c>
      <c r="T14489" t="b">
        <v>0</v>
      </c>
      <c r="U14489" t="b">
        <v>1</v>
      </c>
      <c r="V14489">
        <v>52000</v>
      </c>
      <c r="W14489">
        <v>43500</v>
      </c>
      <c r="X14489">
        <v>2.4</v>
      </c>
      <c r="Y14489">
        <v>43500</v>
      </c>
      <c r="Z14489">
        <v>2.4</v>
      </c>
    </row>
    <row r="14490" spans="1:26">
      <c r="A14490">
        <v>207658526</v>
      </c>
      <c r="B14490" t="s">
        <v>9127</v>
      </c>
      <c r="C14490" t="s">
        <v>3597</v>
      </c>
      <c r="D14490" t="s">
        <v>3563</v>
      </c>
      <c r="E14490" t="s">
        <v>10119</v>
      </c>
      <c r="F14490" t="s">
        <v>3600</v>
      </c>
      <c r="G14490">
        <v>207658526</v>
      </c>
      <c r="I14490" t="s">
        <v>3700</v>
      </c>
      <c r="J14490" t="s">
        <v>3564</v>
      </c>
      <c r="L14490" t="s">
        <v>10133</v>
      </c>
      <c r="M14490">
        <v>11.8</v>
      </c>
      <c r="N14490">
        <v>16</v>
      </c>
      <c r="O14490">
        <v>9.5</v>
      </c>
      <c r="P14490">
        <v>12</v>
      </c>
      <c r="Q14490">
        <v>15.2</v>
      </c>
      <c r="R14490">
        <v>9</v>
      </c>
      <c r="S14490" t="b">
        <v>0</v>
      </c>
      <c r="T14490" t="b">
        <v>0</v>
      </c>
      <c r="U14490" t="b">
        <v>1</v>
      </c>
      <c r="V14490">
        <v>23200</v>
      </c>
      <c r="W14490">
        <v>19400</v>
      </c>
      <c r="X14490">
        <v>2.2000000000000002</v>
      </c>
      <c r="Y14490">
        <v>19400</v>
      </c>
      <c r="Z14490">
        <v>2.2000000000000002</v>
      </c>
    </row>
    <row r="14491" spans="1:26">
      <c r="A14491">
        <v>207658527</v>
      </c>
      <c r="B14491" t="s">
        <v>9127</v>
      </c>
      <c r="C14491" t="s">
        <v>3597</v>
      </c>
      <c r="D14491" t="s">
        <v>3563</v>
      </c>
      <c r="E14491" t="s">
        <v>10119</v>
      </c>
      <c r="F14491" t="s">
        <v>3600</v>
      </c>
      <c r="G14491">
        <v>207658527</v>
      </c>
      <c r="I14491" t="s">
        <v>3700</v>
      </c>
      <c r="J14491" t="s">
        <v>3564</v>
      </c>
      <c r="L14491" t="s">
        <v>10136</v>
      </c>
      <c r="M14491">
        <v>11.8</v>
      </c>
      <c r="N14491">
        <v>16</v>
      </c>
      <c r="O14491">
        <v>9.5</v>
      </c>
      <c r="P14491">
        <v>12</v>
      </c>
      <c r="Q14491">
        <v>15.2</v>
      </c>
      <c r="R14491">
        <v>9</v>
      </c>
      <c r="S14491" t="b">
        <v>0</v>
      </c>
      <c r="T14491" t="b">
        <v>0</v>
      </c>
      <c r="U14491" t="b">
        <v>1</v>
      </c>
      <c r="V14491">
        <v>23400</v>
      </c>
      <c r="W14491">
        <v>19400</v>
      </c>
      <c r="X14491">
        <v>2.2000000000000002</v>
      </c>
      <c r="Y14491">
        <v>19400</v>
      </c>
      <c r="Z14491">
        <v>2.2000000000000002</v>
      </c>
    </row>
    <row r="14492" spans="1:26">
      <c r="A14492">
        <v>207658528</v>
      </c>
      <c r="B14492" t="s">
        <v>9127</v>
      </c>
      <c r="C14492" t="s">
        <v>3597</v>
      </c>
      <c r="D14492" t="s">
        <v>3563</v>
      </c>
      <c r="E14492" t="s">
        <v>10119</v>
      </c>
      <c r="F14492" t="s">
        <v>3600</v>
      </c>
      <c r="G14492">
        <v>207658528</v>
      </c>
      <c r="I14492" t="s">
        <v>3700</v>
      </c>
      <c r="J14492" t="s">
        <v>3564</v>
      </c>
      <c r="L14492" t="s">
        <v>10725</v>
      </c>
      <c r="M14492">
        <v>10.8</v>
      </c>
      <c r="N14492">
        <v>16</v>
      </c>
      <c r="O14492">
        <v>9.5</v>
      </c>
      <c r="P14492">
        <v>10.6</v>
      </c>
      <c r="Q14492">
        <v>15</v>
      </c>
      <c r="R14492">
        <v>9</v>
      </c>
      <c r="S14492" t="b">
        <v>0</v>
      </c>
      <c r="T14492" t="b">
        <v>0</v>
      </c>
      <c r="U14492" t="b">
        <v>0</v>
      </c>
      <c r="V14492">
        <v>32000</v>
      </c>
      <c r="W14492">
        <v>23400</v>
      </c>
      <c r="X14492">
        <v>2.2999999999999998</v>
      </c>
      <c r="Y14492">
        <v>23400</v>
      </c>
      <c r="Z14492">
        <v>2.2999999999999998</v>
      </c>
    </row>
    <row r="14493" spans="1:26">
      <c r="A14493">
        <v>207658529</v>
      </c>
      <c r="B14493" t="s">
        <v>9127</v>
      </c>
      <c r="C14493" t="s">
        <v>3597</v>
      </c>
      <c r="D14493" t="s">
        <v>3563</v>
      </c>
      <c r="E14493" t="s">
        <v>10119</v>
      </c>
      <c r="F14493" t="s">
        <v>3600</v>
      </c>
      <c r="G14493">
        <v>207658529</v>
      </c>
      <c r="I14493" t="s">
        <v>3700</v>
      </c>
      <c r="J14493" t="s">
        <v>3564</v>
      </c>
      <c r="L14493" t="s">
        <v>10724</v>
      </c>
      <c r="M14493">
        <v>11.2</v>
      </c>
      <c r="N14493">
        <v>16</v>
      </c>
      <c r="O14493">
        <v>9.5</v>
      </c>
      <c r="P14493">
        <v>11</v>
      </c>
      <c r="Q14493">
        <v>15</v>
      </c>
      <c r="R14493">
        <v>9</v>
      </c>
      <c r="S14493" t="b">
        <v>0</v>
      </c>
      <c r="T14493" t="b">
        <v>0</v>
      </c>
      <c r="U14493" t="b">
        <v>0</v>
      </c>
      <c r="V14493">
        <v>32400</v>
      </c>
      <c r="W14493">
        <v>23600</v>
      </c>
      <c r="X14493">
        <v>2.34</v>
      </c>
      <c r="Y14493">
        <v>23600</v>
      </c>
      <c r="Z14493">
        <v>2.34</v>
      </c>
    </row>
    <row r="14494" spans="1:26">
      <c r="A14494">
        <v>207658530</v>
      </c>
      <c r="B14494" t="s">
        <v>9127</v>
      </c>
      <c r="C14494" t="s">
        <v>3597</v>
      </c>
      <c r="D14494" t="s">
        <v>3563</v>
      </c>
      <c r="E14494" t="s">
        <v>10119</v>
      </c>
      <c r="F14494" t="s">
        <v>3600</v>
      </c>
      <c r="G14494">
        <v>207658530</v>
      </c>
      <c r="I14494" t="s">
        <v>3700</v>
      </c>
      <c r="J14494" t="s">
        <v>3564</v>
      </c>
      <c r="L14494" t="s">
        <v>10723</v>
      </c>
      <c r="M14494">
        <v>11.4</v>
      </c>
      <c r="N14494">
        <v>16</v>
      </c>
      <c r="O14494">
        <v>9.5</v>
      </c>
      <c r="P14494">
        <v>11</v>
      </c>
      <c r="Q14494">
        <v>15</v>
      </c>
      <c r="R14494">
        <v>9</v>
      </c>
      <c r="S14494" t="b">
        <v>0</v>
      </c>
      <c r="T14494" t="b">
        <v>0</v>
      </c>
      <c r="U14494" t="b">
        <v>0</v>
      </c>
      <c r="V14494">
        <v>32600</v>
      </c>
      <c r="W14494">
        <v>23600</v>
      </c>
      <c r="X14494">
        <v>2.34</v>
      </c>
      <c r="Y14494">
        <v>23600</v>
      </c>
      <c r="Z14494">
        <v>2.34</v>
      </c>
    </row>
    <row r="14495" spans="1:26">
      <c r="A14495">
        <v>207658519</v>
      </c>
      <c r="B14495" t="s">
        <v>13051</v>
      </c>
      <c r="C14495" t="s">
        <v>3597</v>
      </c>
      <c r="D14495" t="s">
        <v>3563</v>
      </c>
      <c r="E14495" t="s">
        <v>10119</v>
      </c>
      <c r="F14495" t="s">
        <v>3600</v>
      </c>
      <c r="G14495">
        <v>207658519</v>
      </c>
      <c r="I14495" t="s">
        <v>3700</v>
      </c>
      <c r="J14495" t="s">
        <v>3564</v>
      </c>
      <c r="L14495" t="s">
        <v>10131</v>
      </c>
      <c r="M14495">
        <v>11.2</v>
      </c>
      <c r="N14495">
        <v>16</v>
      </c>
      <c r="O14495">
        <v>9.5</v>
      </c>
      <c r="P14495">
        <v>11.4</v>
      </c>
      <c r="Q14495">
        <v>15</v>
      </c>
      <c r="R14495">
        <v>9</v>
      </c>
      <c r="S14495" t="b">
        <v>0</v>
      </c>
      <c r="T14495" t="b">
        <v>0</v>
      </c>
      <c r="U14495" t="b">
        <v>0</v>
      </c>
      <c r="V14495">
        <v>33400</v>
      </c>
      <c r="W14495">
        <v>24600</v>
      </c>
      <c r="X14495">
        <v>2.34</v>
      </c>
      <c r="Y14495">
        <v>24600</v>
      </c>
      <c r="Z14495">
        <v>2.34</v>
      </c>
    </row>
    <row r="14496" spans="1:26">
      <c r="A14496">
        <v>207658520</v>
      </c>
      <c r="B14496" t="s">
        <v>13051</v>
      </c>
      <c r="C14496" t="s">
        <v>3597</v>
      </c>
      <c r="D14496" t="s">
        <v>3563</v>
      </c>
      <c r="E14496" t="s">
        <v>10119</v>
      </c>
      <c r="F14496" t="s">
        <v>3600</v>
      </c>
      <c r="G14496">
        <v>207658520</v>
      </c>
      <c r="I14496" t="s">
        <v>3700</v>
      </c>
      <c r="J14496" t="s">
        <v>3564</v>
      </c>
      <c r="L14496" t="s">
        <v>10132</v>
      </c>
      <c r="M14496">
        <v>11.2</v>
      </c>
      <c r="N14496">
        <v>16</v>
      </c>
      <c r="O14496">
        <v>9.5</v>
      </c>
      <c r="P14496">
        <v>11.4</v>
      </c>
      <c r="Q14496">
        <v>15</v>
      </c>
      <c r="R14496">
        <v>9</v>
      </c>
      <c r="S14496" t="b">
        <v>0</v>
      </c>
      <c r="T14496" t="b">
        <v>0</v>
      </c>
      <c r="U14496" t="b">
        <v>0</v>
      </c>
      <c r="V14496">
        <v>33600</v>
      </c>
      <c r="W14496">
        <v>25000</v>
      </c>
      <c r="X14496">
        <v>2.36</v>
      </c>
      <c r="Y14496">
        <v>25000</v>
      </c>
      <c r="Z14496">
        <v>2.36</v>
      </c>
    </row>
    <row r="14497" spans="1:26">
      <c r="A14497">
        <v>207658521</v>
      </c>
      <c r="B14497" t="s">
        <v>13051</v>
      </c>
      <c r="C14497" t="s">
        <v>3597</v>
      </c>
      <c r="D14497" t="s">
        <v>3563</v>
      </c>
      <c r="E14497" t="s">
        <v>10119</v>
      </c>
      <c r="F14497" t="s">
        <v>3600</v>
      </c>
      <c r="G14497">
        <v>207658521</v>
      </c>
      <c r="I14497" t="s">
        <v>3700</v>
      </c>
      <c r="J14497" t="s">
        <v>3564</v>
      </c>
      <c r="L14497" t="s">
        <v>10135</v>
      </c>
      <c r="M14497">
        <v>11.2</v>
      </c>
      <c r="N14497">
        <v>16</v>
      </c>
      <c r="O14497">
        <v>9.5</v>
      </c>
      <c r="P14497">
        <v>11.4</v>
      </c>
      <c r="Q14497">
        <v>15</v>
      </c>
      <c r="R14497">
        <v>9</v>
      </c>
      <c r="S14497" t="b">
        <v>0</v>
      </c>
      <c r="T14497" t="b">
        <v>0</v>
      </c>
      <c r="U14497" t="b">
        <v>0</v>
      </c>
      <c r="V14497">
        <v>33800</v>
      </c>
      <c r="W14497">
        <v>25000</v>
      </c>
      <c r="X14497">
        <v>2.36</v>
      </c>
      <c r="Y14497">
        <v>25000</v>
      </c>
      <c r="Z14497">
        <v>2.36</v>
      </c>
    </row>
    <row r="14498" spans="1:26">
      <c r="A14498">
        <v>207658531</v>
      </c>
      <c r="B14498" t="s">
        <v>9127</v>
      </c>
      <c r="C14498" t="s">
        <v>3597</v>
      </c>
      <c r="D14498" t="s">
        <v>3563</v>
      </c>
      <c r="E14498" t="s">
        <v>10119</v>
      </c>
      <c r="F14498" t="s">
        <v>3600</v>
      </c>
      <c r="G14498">
        <v>207658531</v>
      </c>
      <c r="I14498" t="s">
        <v>3700</v>
      </c>
      <c r="J14498" t="s">
        <v>10752</v>
      </c>
      <c r="L14498" t="s">
        <v>10131</v>
      </c>
      <c r="M14498">
        <v>11.2</v>
      </c>
      <c r="N14498">
        <v>16</v>
      </c>
      <c r="O14498">
        <v>9.5</v>
      </c>
      <c r="P14498">
        <v>11.7</v>
      </c>
      <c r="Q14498">
        <v>14.4</v>
      </c>
      <c r="R14498">
        <v>8.8000000000000007</v>
      </c>
      <c r="S14498" t="b">
        <v>0</v>
      </c>
      <c r="T14498" t="b">
        <v>0</v>
      </c>
      <c r="U14498" t="b">
        <v>0</v>
      </c>
      <c r="V14498">
        <v>44000</v>
      </c>
      <c r="W14498">
        <v>33000</v>
      </c>
      <c r="X14498">
        <v>2.2200000000000002</v>
      </c>
      <c r="Y14498">
        <v>33000</v>
      </c>
      <c r="Z14498">
        <v>2.2200000000000002</v>
      </c>
    </row>
    <row r="14499" spans="1:26">
      <c r="A14499">
        <v>207658532</v>
      </c>
      <c r="B14499" t="s">
        <v>9127</v>
      </c>
      <c r="C14499" t="s">
        <v>3597</v>
      </c>
      <c r="D14499" t="s">
        <v>3563</v>
      </c>
      <c r="E14499" t="s">
        <v>10119</v>
      </c>
      <c r="F14499" t="s">
        <v>3600</v>
      </c>
      <c r="G14499">
        <v>207658532</v>
      </c>
      <c r="I14499" t="s">
        <v>3700</v>
      </c>
      <c r="J14499" t="s">
        <v>10752</v>
      </c>
      <c r="L14499" t="s">
        <v>10132</v>
      </c>
      <c r="M14499">
        <v>11.8</v>
      </c>
      <c r="N14499">
        <v>16</v>
      </c>
      <c r="O14499">
        <v>9.5</v>
      </c>
      <c r="P14499">
        <v>11.7</v>
      </c>
      <c r="Q14499">
        <v>14.4</v>
      </c>
      <c r="R14499">
        <v>8.8000000000000007</v>
      </c>
      <c r="S14499" t="b">
        <v>0</v>
      </c>
      <c r="T14499" t="b">
        <v>0</v>
      </c>
      <c r="U14499" t="b">
        <v>0</v>
      </c>
      <c r="V14499">
        <v>44500</v>
      </c>
      <c r="W14499">
        <v>33000</v>
      </c>
      <c r="X14499">
        <v>2.2799999999999998</v>
      </c>
      <c r="Y14499">
        <v>33000</v>
      </c>
      <c r="Z14499">
        <v>2.2799999999999998</v>
      </c>
    </row>
    <row r="14500" spans="1:26">
      <c r="A14500">
        <v>207658533</v>
      </c>
      <c r="B14500" t="s">
        <v>9127</v>
      </c>
      <c r="C14500" t="s">
        <v>3597</v>
      </c>
      <c r="D14500" t="s">
        <v>3563</v>
      </c>
      <c r="E14500" t="s">
        <v>10119</v>
      </c>
      <c r="F14500" t="s">
        <v>3600</v>
      </c>
      <c r="G14500">
        <v>207658533</v>
      </c>
      <c r="I14500" t="s">
        <v>3700</v>
      </c>
      <c r="J14500" t="s">
        <v>10752</v>
      </c>
      <c r="L14500" t="s">
        <v>10135</v>
      </c>
      <c r="M14500">
        <v>11.8</v>
      </c>
      <c r="N14500">
        <v>16</v>
      </c>
      <c r="O14500">
        <v>9.5</v>
      </c>
      <c r="P14500">
        <v>11.7</v>
      </c>
      <c r="Q14500">
        <v>14.4</v>
      </c>
      <c r="R14500">
        <v>8.8000000000000007</v>
      </c>
      <c r="S14500" t="b">
        <v>0</v>
      </c>
      <c r="T14500" t="b">
        <v>0</v>
      </c>
      <c r="U14500" t="b">
        <v>0</v>
      </c>
      <c r="V14500">
        <v>45000</v>
      </c>
      <c r="W14500">
        <v>33200</v>
      </c>
      <c r="X14500">
        <v>2.2999999999999998</v>
      </c>
      <c r="Y14500">
        <v>33200</v>
      </c>
      <c r="Z14500">
        <v>2.2999999999999998</v>
      </c>
    </row>
    <row r="14501" spans="1:26">
      <c r="A14501">
        <v>207658534</v>
      </c>
      <c r="B14501" t="s">
        <v>9127</v>
      </c>
      <c r="C14501" t="s">
        <v>3597</v>
      </c>
      <c r="D14501" t="s">
        <v>3563</v>
      </c>
      <c r="E14501" t="s">
        <v>10119</v>
      </c>
      <c r="F14501" t="s">
        <v>3600</v>
      </c>
      <c r="G14501">
        <v>207658534</v>
      </c>
      <c r="I14501" t="s">
        <v>3700</v>
      </c>
      <c r="J14501" t="s">
        <v>10752</v>
      </c>
      <c r="L14501" t="s">
        <v>10137</v>
      </c>
      <c r="M14501">
        <v>10.5</v>
      </c>
      <c r="N14501">
        <v>16</v>
      </c>
      <c r="O14501">
        <v>9.5</v>
      </c>
      <c r="P14501">
        <v>10.8</v>
      </c>
      <c r="Q14501">
        <v>14.5</v>
      </c>
      <c r="R14501">
        <v>8.1999999999999993</v>
      </c>
      <c r="S14501" t="b">
        <v>0</v>
      </c>
      <c r="T14501" t="b">
        <v>0</v>
      </c>
      <c r="U14501" t="b">
        <v>0</v>
      </c>
      <c r="V14501">
        <v>53000</v>
      </c>
      <c r="W14501">
        <v>38500</v>
      </c>
      <c r="X14501">
        <v>2.14</v>
      </c>
      <c r="Y14501">
        <v>38500</v>
      </c>
      <c r="Z14501">
        <v>2.14</v>
      </c>
    </row>
    <row r="14502" spans="1:26">
      <c r="A14502">
        <v>207658535</v>
      </c>
      <c r="B14502" t="s">
        <v>9127</v>
      </c>
      <c r="C14502" t="s">
        <v>3597</v>
      </c>
      <c r="D14502" t="s">
        <v>3563</v>
      </c>
      <c r="E14502" t="s">
        <v>10119</v>
      </c>
      <c r="F14502" t="s">
        <v>3600</v>
      </c>
      <c r="G14502">
        <v>207658535</v>
      </c>
      <c r="I14502" t="s">
        <v>3700</v>
      </c>
      <c r="J14502" t="s">
        <v>10752</v>
      </c>
      <c r="L14502" t="s">
        <v>10138</v>
      </c>
      <c r="M14502">
        <v>10.5</v>
      </c>
      <c r="N14502">
        <v>16</v>
      </c>
      <c r="O14502">
        <v>9.5</v>
      </c>
      <c r="P14502">
        <v>10.8</v>
      </c>
      <c r="Q14502">
        <v>14.7</v>
      </c>
      <c r="R14502">
        <v>8.1999999999999993</v>
      </c>
      <c r="S14502" t="b">
        <v>0</v>
      </c>
      <c r="T14502" t="b">
        <v>0</v>
      </c>
      <c r="U14502" t="b">
        <v>0</v>
      </c>
      <c r="V14502">
        <v>54000</v>
      </c>
      <c r="W14502">
        <v>39000</v>
      </c>
      <c r="X14502">
        <v>2.16</v>
      </c>
      <c r="Y14502">
        <v>39000</v>
      </c>
      <c r="Z14502">
        <v>2.16</v>
      </c>
    </row>
    <row r="14503" spans="1:26">
      <c r="A14503">
        <v>202868494</v>
      </c>
      <c r="B14503" t="s">
        <v>9127</v>
      </c>
      <c r="C14503" t="s">
        <v>3597</v>
      </c>
      <c r="D14503" t="s">
        <v>3563</v>
      </c>
      <c r="E14503" t="s">
        <v>10119</v>
      </c>
      <c r="F14503" t="s">
        <v>3600</v>
      </c>
      <c r="G14503">
        <v>202868494</v>
      </c>
      <c r="I14503" t="s">
        <v>3601</v>
      </c>
      <c r="J14503" t="s">
        <v>10721</v>
      </c>
      <c r="L14503" t="s">
        <v>10722</v>
      </c>
      <c r="M14503">
        <v>14</v>
      </c>
      <c r="N14503">
        <v>20.5</v>
      </c>
      <c r="O14503">
        <v>10.5</v>
      </c>
      <c r="P14503">
        <v>13</v>
      </c>
      <c r="Q14503">
        <v>20</v>
      </c>
      <c r="R14503">
        <v>9.5</v>
      </c>
      <c r="S14503" t="b">
        <v>0</v>
      </c>
      <c r="T14503" t="b">
        <v>0</v>
      </c>
      <c r="U14503" t="b">
        <v>1</v>
      </c>
      <c r="V14503">
        <v>24000</v>
      </c>
      <c r="W14503">
        <v>22400</v>
      </c>
      <c r="X14503">
        <v>2.4</v>
      </c>
      <c r="Y14503">
        <v>22400</v>
      </c>
      <c r="Z14503">
        <v>2.4</v>
      </c>
    </row>
    <row r="14504" spans="1:26">
      <c r="A14504">
        <v>202868496</v>
      </c>
      <c r="B14504" t="s">
        <v>9127</v>
      </c>
      <c r="C14504" t="s">
        <v>3597</v>
      </c>
      <c r="D14504" t="s">
        <v>3563</v>
      </c>
      <c r="E14504" t="s">
        <v>10119</v>
      </c>
      <c r="F14504" t="s">
        <v>3600</v>
      </c>
      <c r="G14504">
        <v>202868496</v>
      </c>
      <c r="I14504" t="s">
        <v>3601</v>
      </c>
      <c r="J14504" t="s">
        <v>10721</v>
      </c>
      <c r="L14504" t="s">
        <v>3565</v>
      </c>
      <c r="M14504">
        <v>12.5</v>
      </c>
      <c r="N14504">
        <v>20</v>
      </c>
      <c r="O14504">
        <v>10.5</v>
      </c>
      <c r="P14504">
        <v>12</v>
      </c>
      <c r="Q14504">
        <v>19</v>
      </c>
      <c r="R14504">
        <v>9.5</v>
      </c>
      <c r="S14504" t="b">
        <v>0</v>
      </c>
      <c r="T14504" t="b">
        <v>0</v>
      </c>
      <c r="U14504" t="b">
        <v>1</v>
      </c>
      <c r="V14504">
        <v>34200</v>
      </c>
      <c r="W14504">
        <v>28000</v>
      </c>
      <c r="X14504">
        <v>2.5</v>
      </c>
      <c r="Y14504">
        <v>28000</v>
      </c>
      <c r="Z14504">
        <v>2.5</v>
      </c>
    </row>
    <row r="14505" spans="1:26">
      <c r="A14505">
        <v>202868495</v>
      </c>
      <c r="B14505" t="s">
        <v>9127</v>
      </c>
      <c r="C14505" t="s">
        <v>3597</v>
      </c>
      <c r="D14505" t="s">
        <v>3563</v>
      </c>
      <c r="E14505" t="s">
        <v>10119</v>
      </c>
      <c r="F14505" t="s">
        <v>3600</v>
      </c>
      <c r="G14505">
        <v>202868495</v>
      </c>
      <c r="I14505" t="s">
        <v>3601</v>
      </c>
      <c r="J14505" t="s">
        <v>11411</v>
      </c>
      <c r="L14505" t="s">
        <v>11409</v>
      </c>
      <c r="M14505">
        <v>13.5</v>
      </c>
      <c r="N14505">
        <v>20</v>
      </c>
      <c r="O14505">
        <v>10.5</v>
      </c>
      <c r="P14505">
        <v>12</v>
      </c>
      <c r="Q14505">
        <v>18.5</v>
      </c>
      <c r="R14505">
        <v>9.5</v>
      </c>
      <c r="S14505" t="b">
        <v>0</v>
      </c>
      <c r="T14505" t="b">
        <v>0</v>
      </c>
      <c r="U14505" t="b">
        <v>1</v>
      </c>
      <c r="V14505">
        <v>47000</v>
      </c>
      <c r="W14505">
        <v>40000</v>
      </c>
      <c r="X14505">
        <v>2.5</v>
      </c>
      <c r="Y14505">
        <v>40000</v>
      </c>
      <c r="Z14505">
        <v>2.5</v>
      </c>
    </row>
    <row r="14506" spans="1:26">
      <c r="A14506">
        <v>202868497</v>
      </c>
      <c r="B14506" t="s">
        <v>9127</v>
      </c>
      <c r="C14506" t="s">
        <v>3597</v>
      </c>
      <c r="D14506" t="s">
        <v>3563</v>
      </c>
      <c r="E14506" t="s">
        <v>10119</v>
      </c>
      <c r="F14506" t="s">
        <v>3600</v>
      </c>
      <c r="G14506">
        <v>202868497</v>
      </c>
      <c r="I14506" t="s">
        <v>3601</v>
      </c>
      <c r="J14506" t="s">
        <v>11411</v>
      </c>
      <c r="L14506" t="s">
        <v>11410</v>
      </c>
      <c r="M14506">
        <v>12.5</v>
      </c>
      <c r="N14506">
        <v>19</v>
      </c>
      <c r="O14506">
        <v>10.5</v>
      </c>
      <c r="P14506">
        <v>11.7</v>
      </c>
      <c r="Q14506">
        <v>18</v>
      </c>
      <c r="R14506">
        <v>9.5</v>
      </c>
      <c r="S14506" t="b">
        <v>0</v>
      </c>
      <c r="T14506" t="b">
        <v>0</v>
      </c>
      <c r="U14506" t="b">
        <v>1</v>
      </c>
      <c r="V14506">
        <v>52000</v>
      </c>
      <c r="W14506">
        <v>43500</v>
      </c>
      <c r="X14506">
        <v>2.4</v>
      </c>
      <c r="Y14506">
        <v>43500</v>
      </c>
      <c r="Z14506">
        <v>2.4</v>
      </c>
    </row>
    <row r="14507" spans="1:26">
      <c r="A14507">
        <v>203377010</v>
      </c>
      <c r="B14507" t="s">
        <v>9127</v>
      </c>
      <c r="C14507" t="s">
        <v>3597</v>
      </c>
      <c r="D14507" t="s">
        <v>3563</v>
      </c>
      <c r="E14507" t="s">
        <v>10119</v>
      </c>
      <c r="F14507" t="s">
        <v>3600</v>
      </c>
      <c r="G14507">
        <v>203377010</v>
      </c>
      <c r="I14507" t="s">
        <v>3700</v>
      </c>
      <c r="J14507" t="s">
        <v>10721</v>
      </c>
      <c r="L14507" t="s">
        <v>10133</v>
      </c>
      <c r="M14507">
        <v>11.8</v>
      </c>
      <c r="N14507">
        <v>16</v>
      </c>
      <c r="O14507">
        <v>9.5</v>
      </c>
      <c r="P14507">
        <v>12</v>
      </c>
      <c r="Q14507">
        <v>15.2</v>
      </c>
      <c r="R14507">
        <v>9</v>
      </c>
      <c r="S14507" t="b">
        <v>0</v>
      </c>
      <c r="T14507" t="b">
        <v>0</v>
      </c>
      <c r="U14507" t="b">
        <v>1</v>
      </c>
      <c r="V14507">
        <v>23200</v>
      </c>
      <c r="W14507">
        <v>19400</v>
      </c>
      <c r="X14507">
        <v>2.2000000000000002</v>
      </c>
      <c r="Y14507">
        <v>19400</v>
      </c>
      <c r="Z14507">
        <v>2.2000000000000002</v>
      </c>
    </row>
    <row r="14508" spans="1:26">
      <c r="A14508">
        <v>203377011</v>
      </c>
      <c r="B14508" t="s">
        <v>9127</v>
      </c>
      <c r="C14508" t="s">
        <v>3597</v>
      </c>
      <c r="D14508" t="s">
        <v>3563</v>
      </c>
      <c r="E14508" t="s">
        <v>10119</v>
      </c>
      <c r="F14508" t="s">
        <v>3600</v>
      </c>
      <c r="G14508">
        <v>203377011</v>
      </c>
      <c r="I14508" t="s">
        <v>3700</v>
      </c>
      <c r="J14508" t="s">
        <v>10721</v>
      </c>
      <c r="L14508" t="s">
        <v>10136</v>
      </c>
      <c r="M14508">
        <v>11.8</v>
      </c>
      <c r="N14508">
        <v>16</v>
      </c>
      <c r="O14508">
        <v>9.5</v>
      </c>
      <c r="P14508">
        <v>12</v>
      </c>
      <c r="Q14508">
        <v>15.2</v>
      </c>
      <c r="R14508">
        <v>9</v>
      </c>
      <c r="S14508" t="b">
        <v>0</v>
      </c>
      <c r="T14508" t="b">
        <v>0</v>
      </c>
      <c r="U14508" t="b">
        <v>1</v>
      </c>
      <c r="V14508">
        <v>23400</v>
      </c>
      <c r="W14508">
        <v>19400</v>
      </c>
      <c r="X14508">
        <v>2.2000000000000002</v>
      </c>
      <c r="Y14508">
        <v>19400</v>
      </c>
      <c r="Z14508">
        <v>2.2000000000000002</v>
      </c>
    </row>
    <row r="14509" spans="1:26">
      <c r="A14509">
        <v>203377012</v>
      </c>
      <c r="B14509" t="s">
        <v>9127</v>
      </c>
      <c r="C14509" t="s">
        <v>3597</v>
      </c>
      <c r="D14509" t="s">
        <v>3563</v>
      </c>
      <c r="E14509" t="s">
        <v>10119</v>
      </c>
      <c r="F14509" t="s">
        <v>3600</v>
      </c>
      <c r="G14509">
        <v>203377012</v>
      </c>
      <c r="I14509" t="s">
        <v>3700</v>
      </c>
      <c r="J14509" t="s">
        <v>10721</v>
      </c>
      <c r="L14509" t="s">
        <v>10725</v>
      </c>
      <c r="M14509">
        <v>10.8</v>
      </c>
      <c r="N14509">
        <v>16</v>
      </c>
      <c r="O14509">
        <v>9.5</v>
      </c>
      <c r="P14509">
        <v>10.6</v>
      </c>
      <c r="Q14509">
        <v>15</v>
      </c>
      <c r="R14509">
        <v>9</v>
      </c>
      <c r="S14509" t="b">
        <v>0</v>
      </c>
      <c r="T14509" t="b">
        <v>0</v>
      </c>
      <c r="U14509" t="b">
        <v>0</v>
      </c>
      <c r="V14509">
        <v>32000</v>
      </c>
      <c r="W14509">
        <v>23400</v>
      </c>
      <c r="X14509">
        <v>2.2999999999999998</v>
      </c>
      <c r="Y14509">
        <v>23400</v>
      </c>
      <c r="Z14509">
        <v>2.2999999999999998</v>
      </c>
    </row>
    <row r="14510" spans="1:26">
      <c r="A14510">
        <v>203377013</v>
      </c>
      <c r="B14510" t="s">
        <v>9127</v>
      </c>
      <c r="C14510" t="s">
        <v>3597</v>
      </c>
      <c r="D14510" t="s">
        <v>3563</v>
      </c>
      <c r="E14510" t="s">
        <v>10119</v>
      </c>
      <c r="F14510" t="s">
        <v>3600</v>
      </c>
      <c r="G14510">
        <v>203377013</v>
      </c>
      <c r="I14510" t="s">
        <v>3700</v>
      </c>
      <c r="J14510" t="s">
        <v>10721</v>
      </c>
      <c r="L14510" t="s">
        <v>10724</v>
      </c>
      <c r="M14510">
        <v>11.2</v>
      </c>
      <c r="N14510">
        <v>16</v>
      </c>
      <c r="O14510">
        <v>9.5</v>
      </c>
      <c r="P14510">
        <v>11</v>
      </c>
      <c r="Q14510">
        <v>15</v>
      </c>
      <c r="R14510">
        <v>9</v>
      </c>
      <c r="S14510" t="b">
        <v>0</v>
      </c>
      <c r="T14510" t="b">
        <v>0</v>
      </c>
      <c r="U14510" t="b">
        <v>0</v>
      </c>
      <c r="V14510">
        <v>32400</v>
      </c>
      <c r="W14510">
        <v>23600</v>
      </c>
      <c r="X14510">
        <v>2.34</v>
      </c>
      <c r="Y14510">
        <v>23600</v>
      </c>
      <c r="Z14510">
        <v>2.34</v>
      </c>
    </row>
    <row r="14511" spans="1:26">
      <c r="A14511">
        <v>203377014</v>
      </c>
      <c r="B14511" t="s">
        <v>9127</v>
      </c>
      <c r="C14511" t="s">
        <v>3597</v>
      </c>
      <c r="D14511" t="s">
        <v>3563</v>
      </c>
      <c r="E14511" t="s">
        <v>10119</v>
      </c>
      <c r="F14511" t="s">
        <v>3600</v>
      </c>
      <c r="G14511">
        <v>203377014</v>
      </c>
      <c r="I14511" t="s">
        <v>3700</v>
      </c>
      <c r="J14511" t="s">
        <v>10721</v>
      </c>
      <c r="L14511" t="s">
        <v>10723</v>
      </c>
      <c r="M14511">
        <v>11.4</v>
      </c>
      <c r="N14511">
        <v>16</v>
      </c>
      <c r="O14511">
        <v>9.5</v>
      </c>
      <c r="P14511">
        <v>11</v>
      </c>
      <c r="Q14511">
        <v>15</v>
      </c>
      <c r="R14511">
        <v>9</v>
      </c>
      <c r="S14511" t="b">
        <v>0</v>
      </c>
      <c r="T14511" t="b">
        <v>0</v>
      </c>
      <c r="U14511" t="b">
        <v>0</v>
      </c>
      <c r="V14511">
        <v>32600</v>
      </c>
      <c r="W14511">
        <v>23600</v>
      </c>
      <c r="X14511">
        <v>2.34</v>
      </c>
      <c r="Y14511">
        <v>23600</v>
      </c>
      <c r="Z14511">
        <v>2.34</v>
      </c>
    </row>
    <row r="14512" spans="1:26">
      <c r="A14512">
        <v>205746725</v>
      </c>
      <c r="B14512" t="s">
        <v>13051</v>
      </c>
      <c r="C14512" t="s">
        <v>3597</v>
      </c>
      <c r="D14512" t="s">
        <v>3563</v>
      </c>
      <c r="E14512" t="s">
        <v>10119</v>
      </c>
      <c r="F14512" t="s">
        <v>3600</v>
      </c>
      <c r="G14512">
        <v>205746725</v>
      </c>
      <c r="I14512" t="s">
        <v>3700</v>
      </c>
      <c r="J14512" t="s">
        <v>10721</v>
      </c>
      <c r="L14512" t="s">
        <v>10131</v>
      </c>
      <c r="M14512">
        <v>11.2</v>
      </c>
      <c r="N14512">
        <v>16</v>
      </c>
      <c r="O14512">
        <v>9.5</v>
      </c>
      <c r="P14512">
        <v>11.4</v>
      </c>
      <c r="Q14512">
        <v>15</v>
      </c>
      <c r="R14512">
        <v>9</v>
      </c>
      <c r="S14512" t="b">
        <v>0</v>
      </c>
      <c r="T14512" t="b">
        <v>0</v>
      </c>
      <c r="U14512" t="b">
        <v>0</v>
      </c>
      <c r="V14512">
        <v>33400</v>
      </c>
      <c r="W14512">
        <v>24600</v>
      </c>
      <c r="X14512">
        <v>2.34</v>
      </c>
      <c r="Y14512">
        <v>24600</v>
      </c>
      <c r="Z14512">
        <v>2.34</v>
      </c>
    </row>
    <row r="14513" spans="1:26">
      <c r="A14513">
        <v>205746726</v>
      </c>
      <c r="B14513" t="s">
        <v>13051</v>
      </c>
      <c r="C14513" t="s">
        <v>3597</v>
      </c>
      <c r="D14513" t="s">
        <v>3563</v>
      </c>
      <c r="E14513" t="s">
        <v>10119</v>
      </c>
      <c r="F14513" t="s">
        <v>3600</v>
      </c>
      <c r="G14513">
        <v>205746726</v>
      </c>
      <c r="I14513" t="s">
        <v>3700</v>
      </c>
      <c r="J14513" t="s">
        <v>10721</v>
      </c>
      <c r="L14513" t="s">
        <v>10132</v>
      </c>
      <c r="M14513">
        <v>11.2</v>
      </c>
      <c r="N14513">
        <v>16</v>
      </c>
      <c r="O14513">
        <v>9.5</v>
      </c>
      <c r="P14513">
        <v>11.4</v>
      </c>
      <c r="Q14513">
        <v>15</v>
      </c>
      <c r="R14513">
        <v>9</v>
      </c>
      <c r="S14513" t="b">
        <v>0</v>
      </c>
      <c r="T14513" t="b">
        <v>0</v>
      </c>
      <c r="U14513" t="b">
        <v>0</v>
      </c>
      <c r="V14513">
        <v>33600</v>
      </c>
      <c r="W14513">
        <v>25000</v>
      </c>
      <c r="X14513">
        <v>2.36</v>
      </c>
      <c r="Y14513">
        <v>25000</v>
      </c>
      <c r="Z14513">
        <v>2.36</v>
      </c>
    </row>
    <row r="14514" spans="1:26">
      <c r="A14514">
        <v>205746727</v>
      </c>
      <c r="B14514" t="s">
        <v>13051</v>
      </c>
      <c r="C14514" t="s">
        <v>3597</v>
      </c>
      <c r="D14514" t="s">
        <v>3563</v>
      </c>
      <c r="E14514" t="s">
        <v>10119</v>
      </c>
      <c r="F14514" t="s">
        <v>3600</v>
      </c>
      <c r="G14514">
        <v>205746727</v>
      </c>
      <c r="I14514" t="s">
        <v>3700</v>
      </c>
      <c r="J14514" t="s">
        <v>10721</v>
      </c>
      <c r="L14514" t="s">
        <v>10135</v>
      </c>
      <c r="M14514">
        <v>11.2</v>
      </c>
      <c r="N14514">
        <v>16</v>
      </c>
      <c r="O14514">
        <v>9.5</v>
      </c>
      <c r="P14514">
        <v>11.4</v>
      </c>
      <c r="Q14514">
        <v>15</v>
      </c>
      <c r="R14514">
        <v>9</v>
      </c>
      <c r="S14514" t="b">
        <v>0</v>
      </c>
      <c r="T14514" t="b">
        <v>0</v>
      </c>
      <c r="U14514" t="b">
        <v>0</v>
      </c>
      <c r="V14514">
        <v>33800</v>
      </c>
      <c r="W14514">
        <v>25000</v>
      </c>
      <c r="X14514">
        <v>2.36</v>
      </c>
      <c r="Y14514">
        <v>25000</v>
      </c>
      <c r="Z14514">
        <v>2.36</v>
      </c>
    </row>
    <row r="14515" spans="1:26">
      <c r="A14515">
        <v>203377015</v>
      </c>
      <c r="B14515" t="s">
        <v>9127</v>
      </c>
      <c r="C14515" t="s">
        <v>3597</v>
      </c>
      <c r="D14515" t="s">
        <v>3563</v>
      </c>
      <c r="E14515" t="s">
        <v>10119</v>
      </c>
      <c r="F14515" t="s">
        <v>3600</v>
      </c>
      <c r="G14515">
        <v>203377015</v>
      </c>
      <c r="I14515" t="s">
        <v>3700</v>
      </c>
      <c r="J14515" t="s">
        <v>11411</v>
      </c>
      <c r="L14515" t="s">
        <v>10131</v>
      </c>
      <c r="M14515">
        <v>11.2</v>
      </c>
      <c r="N14515">
        <v>16</v>
      </c>
      <c r="O14515">
        <v>9.5</v>
      </c>
      <c r="P14515">
        <v>11.7</v>
      </c>
      <c r="Q14515">
        <v>14.4</v>
      </c>
      <c r="R14515">
        <v>8.8000000000000007</v>
      </c>
      <c r="S14515" t="b">
        <v>0</v>
      </c>
      <c r="T14515" t="b">
        <v>0</v>
      </c>
      <c r="U14515" t="b">
        <v>0</v>
      </c>
      <c r="V14515">
        <v>44000</v>
      </c>
      <c r="W14515">
        <v>33000</v>
      </c>
      <c r="X14515">
        <v>2.2200000000000002</v>
      </c>
      <c r="Y14515">
        <v>33000</v>
      </c>
      <c r="Z14515">
        <v>2.2200000000000002</v>
      </c>
    </row>
    <row r="14516" spans="1:26">
      <c r="A14516">
        <v>203377016</v>
      </c>
      <c r="B14516" t="s">
        <v>9127</v>
      </c>
      <c r="C14516" t="s">
        <v>3597</v>
      </c>
      <c r="D14516" t="s">
        <v>3563</v>
      </c>
      <c r="E14516" t="s">
        <v>10119</v>
      </c>
      <c r="F14516" t="s">
        <v>3600</v>
      </c>
      <c r="G14516">
        <v>203377016</v>
      </c>
      <c r="I14516" t="s">
        <v>3700</v>
      </c>
      <c r="J14516" t="s">
        <v>11411</v>
      </c>
      <c r="L14516" t="s">
        <v>10132</v>
      </c>
      <c r="M14516">
        <v>11.8</v>
      </c>
      <c r="N14516">
        <v>16</v>
      </c>
      <c r="O14516">
        <v>9.5</v>
      </c>
      <c r="P14516">
        <v>11.7</v>
      </c>
      <c r="Q14516">
        <v>14.4</v>
      </c>
      <c r="R14516">
        <v>8.8000000000000007</v>
      </c>
      <c r="S14516" t="b">
        <v>0</v>
      </c>
      <c r="T14516" t="b">
        <v>0</v>
      </c>
      <c r="U14516" t="b">
        <v>0</v>
      </c>
      <c r="V14516">
        <v>44500</v>
      </c>
      <c r="W14516">
        <v>33000</v>
      </c>
      <c r="X14516">
        <v>2.2799999999999998</v>
      </c>
      <c r="Y14516">
        <v>33000</v>
      </c>
      <c r="Z14516">
        <v>2.2799999999999998</v>
      </c>
    </row>
    <row r="14517" spans="1:26">
      <c r="A14517">
        <v>203377017</v>
      </c>
      <c r="B14517" t="s">
        <v>9127</v>
      </c>
      <c r="C14517" t="s">
        <v>3597</v>
      </c>
      <c r="D14517" t="s">
        <v>3563</v>
      </c>
      <c r="E14517" t="s">
        <v>10119</v>
      </c>
      <c r="F14517" t="s">
        <v>3600</v>
      </c>
      <c r="G14517">
        <v>203377017</v>
      </c>
      <c r="I14517" t="s">
        <v>3700</v>
      </c>
      <c r="J14517" t="s">
        <v>11411</v>
      </c>
      <c r="L14517" t="s">
        <v>10135</v>
      </c>
      <c r="M14517">
        <v>11.8</v>
      </c>
      <c r="N14517">
        <v>16</v>
      </c>
      <c r="O14517">
        <v>9.5</v>
      </c>
      <c r="P14517">
        <v>11.7</v>
      </c>
      <c r="Q14517">
        <v>14.4</v>
      </c>
      <c r="R14517">
        <v>8.8000000000000007</v>
      </c>
      <c r="S14517" t="b">
        <v>0</v>
      </c>
      <c r="T14517" t="b">
        <v>0</v>
      </c>
      <c r="U14517" t="b">
        <v>0</v>
      </c>
      <c r="V14517">
        <v>45000</v>
      </c>
      <c r="W14517">
        <v>33200</v>
      </c>
      <c r="X14517">
        <v>2.2999999999999998</v>
      </c>
      <c r="Y14517">
        <v>33200</v>
      </c>
      <c r="Z14517">
        <v>2.2999999999999998</v>
      </c>
    </row>
    <row r="14518" spans="1:26">
      <c r="A14518">
        <v>203377018</v>
      </c>
      <c r="B14518" t="s">
        <v>9127</v>
      </c>
      <c r="C14518" t="s">
        <v>3597</v>
      </c>
      <c r="D14518" t="s">
        <v>3563</v>
      </c>
      <c r="E14518" t="s">
        <v>10119</v>
      </c>
      <c r="F14518" t="s">
        <v>3600</v>
      </c>
      <c r="G14518">
        <v>203377018</v>
      </c>
      <c r="I14518" t="s">
        <v>3700</v>
      </c>
      <c r="J14518" t="s">
        <v>11411</v>
      </c>
      <c r="L14518" t="s">
        <v>10137</v>
      </c>
      <c r="M14518">
        <v>10.5</v>
      </c>
      <c r="N14518">
        <v>16</v>
      </c>
      <c r="O14518">
        <v>9.5</v>
      </c>
      <c r="P14518">
        <v>10.8</v>
      </c>
      <c r="Q14518">
        <v>14.5</v>
      </c>
      <c r="R14518">
        <v>8.1999999999999993</v>
      </c>
      <c r="S14518" t="b">
        <v>0</v>
      </c>
      <c r="T14518" t="b">
        <v>0</v>
      </c>
      <c r="U14518" t="b">
        <v>0</v>
      </c>
      <c r="V14518">
        <v>53000</v>
      </c>
      <c r="W14518">
        <v>38500</v>
      </c>
      <c r="X14518">
        <v>2.14</v>
      </c>
      <c r="Y14518">
        <v>38500</v>
      </c>
      <c r="Z14518">
        <v>2.14</v>
      </c>
    </row>
    <row r="14519" spans="1:26">
      <c r="A14519">
        <v>203377019</v>
      </c>
      <c r="B14519" t="s">
        <v>9127</v>
      </c>
      <c r="C14519" t="s">
        <v>3597</v>
      </c>
      <c r="D14519" t="s">
        <v>3563</v>
      </c>
      <c r="E14519" t="s">
        <v>10119</v>
      </c>
      <c r="F14519" t="s">
        <v>3600</v>
      </c>
      <c r="G14519">
        <v>203377019</v>
      </c>
      <c r="I14519" t="s">
        <v>3700</v>
      </c>
      <c r="J14519" t="s">
        <v>11411</v>
      </c>
      <c r="L14519" t="s">
        <v>10138</v>
      </c>
      <c r="M14519">
        <v>10.5</v>
      </c>
      <c r="N14519">
        <v>16</v>
      </c>
      <c r="O14519">
        <v>9.5</v>
      </c>
      <c r="P14519">
        <v>10.8</v>
      </c>
      <c r="Q14519">
        <v>14.7</v>
      </c>
      <c r="R14519">
        <v>8.1999999999999993</v>
      </c>
      <c r="S14519" t="b">
        <v>0</v>
      </c>
      <c r="T14519" t="b">
        <v>0</v>
      </c>
      <c r="U14519" t="b">
        <v>0</v>
      </c>
      <c r="V14519">
        <v>54000</v>
      </c>
      <c r="W14519">
        <v>39000</v>
      </c>
      <c r="X14519">
        <v>2.16</v>
      </c>
      <c r="Y14519">
        <v>39000</v>
      </c>
      <c r="Z14519">
        <v>2.16</v>
      </c>
    </row>
    <row r="14520" spans="1:26">
      <c r="A14520">
        <v>206395975</v>
      </c>
      <c r="B14520" t="s">
        <v>9127</v>
      </c>
      <c r="C14520" t="s">
        <v>3597</v>
      </c>
      <c r="D14520" t="s">
        <v>3563</v>
      </c>
      <c r="E14520" t="s">
        <v>10119</v>
      </c>
      <c r="F14520" t="s">
        <v>3600</v>
      </c>
      <c r="G14520">
        <v>206395975</v>
      </c>
      <c r="I14520" t="s">
        <v>3601</v>
      </c>
      <c r="J14520" t="s">
        <v>10148</v>
      </c>
      <c r="L14520" t="s">
        <v>10722</v>
      </c>
      <c r="M14520">
        <v>13</v>
      </c>
      <c r="N14520">
        <v>18.5</v>
      </c>
      <c r="O14520">
        <v>9.5</v>
      </c>
      <c r="P14520">
        <v>11.7</v>
      </c>
      <c r="Q14520">
        <v>17.5</v>
      </c>
      <c r="R14520">
        <v>8.1999999999999993</v>
      </c>
      <c r="S14520" t="b">
        <v>0</v>
      </c>
      <c r="T14520" t="b">
        <v>0</v>
      </c>
      <c r="U14520" t="b">
        <v>1</v>
      </c>
      <c r="V14520">
        <v>24000</v>
      </c>
      <c r="W14520">
        <v>21000</v>
      </c>
      <c r="X14520">
        <v>2.2000000000000002</v>
      </c>
      <c r="Y14520">
        <v>21000</v>
      </c>
      <c r="Z14520">
        <v>2.2000000000000002</v>
      </c>
    </row>
    <row r="14521" spans="1:26">
      <c r="A14521">
        <v>206395976</v>
      </c>
      <c r="B14521" t="s">
        <v>9127</v>
      </c>
      <c r="C14521" t="s">
        <v>3597</v>
      </c>
      <c r="D14521" t="s">
        <v>3563</v>
      </c>
      <c r="E14521" t="s">
        <v>10119</v>
      </c>
      <c r="F14521" t="s">
        <v>3600</v>
      </c>
      <c r="G14521">
        <v>206395976</v>
      </c>
      <c r="I14521" t="s">
        <v>3601</v>
      </c>
      <c r="J14521" t="s">
        <v>10148</v>
      </c>
      <c r="L14521" t="s">
        <v>3565</v>
      </c>
      <c r="M14521">
        <v>10.8</v>
      </c>
      <c r="N14521">
        <v>17.5</v>
      </c>
      <c r="O14521">
        <v>9</v>
      </c>
      <c r="P14521">
        <v>10.199999999999999</v>
      </c>
      <c r="Q14521">
        <v>17.5</v>
      </c>
      <c r="R14521">
        <v>8.5</v>
      </c>
      <c r="S14521" t="b">
        <v>0</v>
      </c>
      <c r="T14521" t="b">
        <v>0</v>
      </c>
      <c r="U14521" t="b">
        <v>1</v>
      </c>
      <c r="V14521">
        <v>33800</v>
      </c>
      <c r="W14521">
        <v>25000</v>
      </c>
      <c r="X14521">
        <v>2.2000000000000002</v>
      </c>
      <c r="Y14521">
        <v>25000</v>
      </c>
      <c r="Z14521">
        <v>2.2000000000000002</v>
      </c>
    </row>
    <row r="14522" spans="1:26">
      <c r="A14522">
        <v>206396001</v>
      </c>
      <c r="B14522" t="s">
        <v>9127</v>
      </c>
      <c r="C14522" t="s">
        <v>3597</v>
      </c>
      <c r="D14522" t="s">
        <v>3563</v>
      </c>
      <c r="E14522" t="s">
        <v>10119</v>
      </c>
      <c r="F14522" t="s">
        <v>3600</v>
      </c>
      <c r="G14522">
        <v>206396001</v>
      </c>
      <c r="I14522" t="s">
        <v>3601</v>
      </c>
      <c r="J14522" t="s">
        <v>10147</v>
      </c>
      <c r="L14522" t="s">
        <v>3565</v>
      </c>
      <c r="M14522">
        <v>12.5</v>
      </c>
      <c r="N14522">
        <v>18.5</v>
      </c>
      <c r="O14522">
        <v>10.5</v>
      </c>
      <c r="P14522">
        <v>12</v>
      </c>
      <c r="Q14522">
        <v>18</v>
      </c>
      <c r="R14522">
        <v>8.1999999999999993</v>
      </c>
      <c r="S14522" t="b">
        <v>0</v>
      </c>
      <c r="T14522" t="b">
        <v>0</v>
      </c>
      <c r="U14522" t="b">
        <v>1</v>
      </c>
      <c r="V14522">
        <v>35200</v>
      </c>
      <c r="W14522">
        <v>25000</v>
      </c>
      <c r="X14522">
        <v>2.4</v>
      </c>
      <c r="Y14522">
        <v>25000</v>
      </c>
      <c r="Z14522">
        <v>2.4</v>
      </c>
    </row>
    <row r="14523" spans="1:26">
      <c r="A14523">
        <v>206395999</v>
      </c>
      <c r="B14523" t="s">
        <v>9127</v>
      </c>
      <c r="C14523" t="s">
        <v>3597</v>
      </c>
      <c r="D14523" t="s">
        <v>3563</v>
      </c>
      <c r="E14523" t="s">
        <v>10119</v>
      </c>
      <c r="F14523" t="s">
        <v>3600</v>
      </c>
      <c r="G14523">
        <v>206395999</v>
      </c>
      <c r="I14523" t="s">
        <v>3601</v>
      </c>
      <c r="J14523" t="s">
        <v>10147</v>
      </c>
      <c r="L14523" t="s">
        <v>11409</v>
      </c>
      <c r="M14523">
        <v>12.5</v>
      </c>
      <c r="N14523">
        <v>18.5</v>
      </c>
      <c r="O14523">
        <v>9.5</v>
      </c>
      <c r="P14523">
        <v>11.7</v>
      </c>
      <c r="Q14523">
        <v>17.5</v>
      </c>
      <c r="R14523">
        <v>9</v>
      </c>
      <c r="S14523" t="b">
        <v>0</v>
      </c>
      <c r="T14523" t="b">
        <v>0</v>
      </c>
      <c r="U14523" t="b">
        <v>1</v>
      </c>
      <c r="V14523">
        <v>45000</v>
      </c>
      <c r="W14523">
        <v>38000</v>
      </c>
      <c r="X14523">
        <v>2.4</v>
      </c>
      <c r="Y14523">
        <v>38000</v>
      </c>
      <c r="Z14523">
        <v>2.4</v>
      </c>
    </row>
    <row r="14524" spans="1:26">
      <c r="A14524">
        <v>206396000</v>
      </c>
      <c r="B14524" t="s">
        <v>9127</v>
      </c>
      <c r="C14524" t="s">
        <v>3597</v>
      </c>
      <c r="D14524" t="s">
        <v>3563</v>
      </c>
      <c r="E14524" t="s">
        <v>10119</v>
      </c>
      <c r="F14524" t="s">
        <v>3600</v>
      </c>
      <c r="G14524">
        <v>206396000</v>
      </c>
      <c r="I14524" t="s">
        <v>3601</v>
      </c>
      <c r="J14524" t="s">
        <v>10147</v>
      </c>
      <c r="L14524" t="s">
        <v>11410</v>
      </c>
      <c r="M14524">
        <v>10.8</v>
      </c>
      <c r="N14524">
        <v>17.5</v>
      </c>
      <c r="O14524">
        <v>9.5</v>
      </c>
      <c r="P14524">
        <v>10.199999999999999</v>
      </c>
      <c r="Q14524">
        <v>17</v>
      </c>
      <c r="R14524">
        <v>9</v>
      </c>
      <c r="S14524" t="b">
        <v>0</v>
      </c>
      <c r="T14524" t="b">
        <v>0</v>
      </c>
      <c r="U14524" t="b">
        <v>1</v>
      </c>
      <c r="V14524">
        <v>55000</v>
      </c>
      <c r="W14524">
        <v>40500</v>
      </c>
      <c r="X14524">
        <v>2.34</v>
      </c>
      <c r="Y14524">
        <v>40500</v>
      </c>
      <c r="Z14524">
        <v>2.34</v>
      </c>
    </row>
    <row r="14525" spans="1:26">
      <c r="A14525">
        <v>206395973</v>
      </c>
      <c r="B14525" t="s">
        <v>9127</v>
      </c>
      <c r="C14525" t="s">
        <v>3597</v>
      </c>
      <c r="D14525" t="s">
        <v>3563</v>
      </c>
      <c r="E14525" t="s">
        <v>10119</v>
      </c>
      <c r="F14525" t="s">
        <v>3600</v>
      </c>
      <c r="G14525">
        <v>206395973</v>
      </c>
      <c r="I14525" t="s">
        <v>3601</v>
      </c>
      <c r="J14525" t="s">
        <v>10148</v>
      </c>
      <c r="L14525" t="s">
        <v>10146</v>
      </c>
      <c r="M14525">
        <v>11.8</v>
      </c>
      <c r="N14525">
        <v>16</v>
      </c>
      <c r="O14525">
        <v>9</v>
      </c>
      <c r="P14525">
        <v>10</v>
      </c>
      <c r="Q14525">
        <v>14.3</v>
      </c>
      <c r="R14525">
        <v>8</v>
      </c>
      <c r="S14525" t="b">
        <v>0</v>
      </c>
      <c r="T14525" t="b">
        <v>0</v>
      </c>
      <c r="U14525" t="b">
        <v>0</v>
      </c>
      <c r="V14525">
        <v>24000</v>
      </c>
      <c r="W14525">
        <v>18600</v>
      </c>
      <c r="X14525">
        <v>2.2000000000000002</v>
      </c>
      <c r="Y14525">
        <v>18600</v>
      </c>
      <c r="Z14525">
        <v>2.2000000000000002</v>
      </c>
    </row>
    <row r="14526" spans="1:26">
      <c r="A14526">
        <v>206395974</v>
      </c>
      <c r="B14526" t="s">
        <v>9127</v>
      </c>
      <c r="C14526" t="s">
        <v>3597</v>
      </c>
      <c r="D14526" t="s">
        <v>3563</v>
      </c>
      <c r="E14526" t="s">
        <v>10119</v>
      </c>
      <c r="F14526" t="s">
        <v>3600</v>
      </c>
      <c r="G14526">
        <v>206395974</v>
      </c>
      <c r="I14526" t="s">
        <v>3601</v>
      </c>
      <c r="J14526" t="s">
        <v>10148</v>
      </c>
      <c r="L14526" t="s">
        <v>10144</v>
      </c>
      <c r="M14526">
        <v>10.4</v>
      </c>
      <c r="N14526">
        <v>15</v>
      </c>
      <c r="O14526">
        <v>9</v>
      </c>
      <c r="P14526">
        <v>10</v>
      </c>
      <c r="Q14526">
        <v>14.3</v>
      </c>
      <c r="R14526">
        <v>8</v>
      </c>
      <c r="S14526" t="b">
        <v>0</v>
      </c>
      <c r="T14526" t="b">
        <v>0</v>
      </c>
      <c r="U14526" t="b">
        <v>0</v>
      </c>
      <c r="V14526">
        <v>33600</v>
      </c>
      <c r="W14526">
        <v>24000</v>
      </c>
      <c r="X14526">
        <v>2.2000000000000002</v>
      </c>
      <c r="Y14526">
        <v>24000</v>
      </c>
      <c r="Z14526">
        <v>2.2000000000000002</v>
      </c>
    </row>
    <row r="14527" spans="1:26">
      <c r="A14527">
        <v>206395997</v>
      </c>
      <c r="B14527" t="s">
        <v>9127</v>
      </c>
      <c r="C14527" t="s">
        <v>3597</v>
      </c>
      <c r="D14527" t="s">
        <v>3563</v>
      </c>
      <c r="E14527" t="s">
        <v>10119</v>
      </c>
      <c r="F14527" t="s">
        <v>3600</v>
      </c>
      <c r="G14527">
        <v>206395997</v>
      </c>
      <c r="I14527" t="s">
        <v>3601</v>
      </c>
      <c r="J14527" t="s">
        <v>10147</v>
      </c>
      <c r="L14527" t="s">
        <v>10145</v>
      </c>
      <c r="M14527">
        <v>11.2</v>
      </c>
      <c r="N14527">
        <v>15.5</v>
      </c>
      <c r="O14527">
        <v>9</v>
      </c>
      <c r="P14527">
        <v>10.5</v>
      </c>
      <c r="Q14527">
        <v>14.5</v>
      </c>
      <c r="R14527">
        <v>8.4</v>
      </c>
      <c r="S14527" t="b">
        <v>0</v>
      </c>
      <c r="T14527" t="b">
        <v>0</v>
      </c>
      <c r="U14527" t="b">
        <v>0</v>
      </c>
      <c r="V14527">
        <v>46000</v>
      </c>
      <c r="W14527">
        <v>38000</v>
      </c>
      <c r="X14527">
        <v>2.2999999999999998</v>
      </c>
      <c r="Y14527">
        <v>38000</v>
      </c>
      <c r="Z14527">
        <v>2.2999999999999998</v>
      </c>
    </row>
    <row r="14528" spans="1:26">
      <c r="A14528">
        <v>206395998</v>
      </c>
      <c r="B14528" t="s">
        <v>9127</v>
      </c>
      <c r="C14528" t="s">
        <v>3597</v>
      </c>
      <c r="D14528" t="s">
        <v>3563</v>
      </c>
      <c r="E14528" t="s">
        <v>10119</v>
      </c>
      <c r="F14528" t="s">
        <v>3600</v>
      </c>
      <c r="G14528">
        <v>206395998</v>
      </c>
      <c r="I14528" t="s">
        <v>3601</v>
      </c>
      <c r="J14528" t="s">
        <v>10147</v>
      </c>
      <c r="L14528" t="s">
        <v>10143</v>
      </c>
      <c r="M14528">
        <v>10.199999999999999</v>
      </c>
      <c r="N14528">
        <v>15</v>
      </c>
      <c r="O14528">
        <v>9</v>
      </c>
      <c r="P14528">
        <v>10.199999999999999</v>
      </c>
      <c r="Q14528">
        <v>15</v>
      </c>
      <c r="R14528">
        <v>8.4</v>
      </c>
      <c r="S14528" t="b">
        <v>0</v>
      </c>
      <c r="T14528" t="b">
        <v>0</v>
      </c>
      <c r="U14528" t="b">
        <v>0</v>
      </c>
      <c r="V14528">
        <v>55000</v>
      </c>
      <c r="W14528">
        <v>40500</v>
      </c>
      <c r="X14528">
        <v>2.2000000000000002</v>
      </c>
      <c r="Y14528">
        <v>40500</v>
      </c>
      <c r="Z14528">
        <v>2.2000000000000002</v>
      </c>
    </row>
    <row r="14529" spans="1:26">
      <c r="A14529">
        <v>206396002</v>
      </c>
      <c r="B14529" t="s">
        <v>9127</v>
      </c>
      <c r="C14529" t="s">
        <v>3597</v>
      </c>
      <c r="D14529" t="s">
        <v>3563</v>
      </c>
      <c r="E14529" t="s">
        <v>10119</v>
      </c>
      <c r="F14529" t="s">
        <v>3600</v>
      </c>
      <c r="G14529">
        <v>206396002</v>
      </c>
      <c r="I14529" t="s">
        <v>3700</v>
      </c>
      <c r="J14529" t="s">
        <v>10147</v>
      </c>
      <c r="L14529" t="s">
        <v>10131</v>
      </c>
      <c r="M14529">
        <v>11</v>
      </c>
      <c r="N14529">
        <v>16</v>
      </c>
      <c r="O14529">
        <v>9.5</v>
      </c>
      <c r="P14529">
        <v>10.8</v>
      </c>
      <c r="Q14529">
        <v>14.5</v>
      </c>
      <c r="R14529">
        <v>8.5</v>
      </c>
      <c r="S14529" t="b">
        <v>0</v>
      </c>
      <c r="T14529" t="b">
        <v>0</v>
      </c>
      <c r="U14529" t="b">
        <v>0</v>
      </c>
      <c r="V14529">
        <v>43500</v>
      </c>
      <c r="W14529">
        <v>32800</v>
      </c>
      <c r="X14529">
        <v>2.2000000000000002</v>
      </c>
      <c r="Y14529">
        <v>32800</v>
      </c>
      <c r="Z14529">
        <v>2.2000000000000002</v>
      </c>
    </row>
    <row r="14530" spans="1:26">
      <c r="A14530">
        <v>206396004</v>
      </c>
      <c r="B14530" t="s">
        <v>9127</v>
      </c>
      <c r="C14530" t="s">
        <v>3597</v>
      </c>
      <c r="D14530" t="s">
        <v>3563</v>
      </c>
      <c r="E14530" t="s">
        <v>10119</v>
      </c>
      <c r="F14530" t="s">
        <v>3600</v>
      </c>
      <c r="G14530">
        <v>206396004</v>
      </c>
      <c r="I14530" t="s">
        <v>3700</v>
      </c>
      <c r="J14530" t="s">
        <v>10147</v>
      </c>
      <c r="L14530" t="s">
        <v>10132</v>
      </c>
      <c r="M14530">
        <v>11</v>
      </c>
      <c r="N14530">
        <v>16</v>
      </c>
      <c r="O14530">
        <v>9.5</v>
      </c>
      <c r="P14530">
        <v>10.8</v>
      </c>
      <c r="Q14530">
        <v>14.3</v>
      </c>
      <c r="R14530">
        <v>8.5</v>
      </c>
      <c r="S14530" t="b">
        <v>0</v>
      </c>
      <c r="T14530" t="b">
        <v>0</v>
      </c>
      <c r="U14530" t="b">
        <v>0</v>
      </c>
      <c r="V14530">
        <v>44500</v>
      </c>
      <c r="W14530">
        <v>33000</v>
      </c>
      <c r="X14530">
        <v>2.2000000000000002</v>
      </c>
      <c r="Y14530">
        <v>33000</v>
      </c>
      <c r="Z14530">
        <v>2.2000000000000002</v>
      </c>
    </row>
    <row r="14531" spans="1:26">
      <c r="A14531">
        <v>206396005</v>
      </c>
      <c r="B14531" t="s">
        <v>9127</v>
      </c>
      <c r="C14531" t="s">
        <v>3597</v>
      </c>
      <c r="D14531" t="s">
        <v>3563</v>
      </c>
      <c r="E14531" t="s">
        <v>10119</v>
      </c>
      <c r="F14531" t="s">
        <v>3600</v>
      </c>
      <c r="G14531">
        <v>206396005</v>
      </c>
      <c r="I14531" t="s">
        <v>3700</v>
      </c>
      <c r="J14531" t="s">
        <v>10147</v>
      </c>
      <c r="L14531" t="s">
        <v>10135</v>
      </c>
      <c r="M14531">
        <v>11</v>
      </c>
      <c r="N14531">
        <v>16</v>
      </c>
      <c r="O14531">
        <v>9.5</v>
      </c>
      <c r="P14531">
        <v>10.8</v>
      </c>
      <c r="Q14531">
        <v>14.3</v>
      </c>
      <c r="R14531">
        <v>8.5</v>
      </c>
      <c r="S14531" t="b">
        <v>0</v>
      </c>
      <c r="T14531" t="b">
        <v>0</v>
      </c>
      <c r="U14531" t="b">
        <v>0</v>
      </c>
      <c r="V14531">
        <v>45000</v>
      </c>
      <c r="W14531">
        <v>33000</v>
      </c>
      <c r="X14531">
        <v>2.2599999999999998</v>
      </c>
      <c r="Y14531">
        <v>33000</v>
      </c>
      <c r="Z14531">
        <v>2.2599999999999998</v>
      </c>
    </row>
    <row r="14532" spans="1:26">
      <c r="A14532">
        <v>206396006</v>
      </c>
      <c r="B14532" t="s">
        <v>9127</v>
      </c>
      <c r="C14532" t="s">
        <v>3597</v>
      </c>
      <c r="D14532" t="s">
        <v>3563</v>
      </c>
      <c r="E14532" t="s">
        <v>10119</v>
      </c>
      <c r="F14532" t="s">
        <v>3600</v>
      </c>
      <c r="G14532">
        <v>206396006</v>
      </c>
      <c r="I14532" t="s">
        <v>3700</v>
      </c>
      <c r="J14532" t="s">
        <v>10147</v>
      </c>
      <c r="L14532" t="s">
        <v>10138</v>
      </c>
      <c r="M14532">
        <v>10.5</v>
      </c>
      <c r="N14532">
        <v>16</v>
      </c>
      <c r="O14532">
        <v>9.5</v>
      </c>
      <c r="P14532">
        <v>10.199999999999999</v>
      </c>
      <c r="Q14532">
        <v>14.6</v>
      </c>
      <c r="R14532">
        <v>8</v>
      </c>
      <c r="S14532" t="b">
        <v>0</v>
      </c>
      <c r="T14532" t="b">
        <v>0</v>
      </c>
      <c r="U14532" t="b">
        <v>0</v>
      </c>
      <c r="V14532">
        <v>54000</v>
      </c>
      <c r="W14532">
        <v>37400</v>
      </c>
      <c r="X14532">
        <v>2.16</v>
      </c>
      <c r="Y14532">
        <v>37400</v>
      </c>
      <c r="Z14532">
        <v>2.16</v>
      </c>
    </row>
    <row r="14533" spans="1:26">
      <c r="A14533">
        <v>212437267</v>
      </c>
      <c r="B14533" t="s">
        <v>13051</v>
      </c>
      <c r="C14533" t="s">
        <v>3597</v>
      </c>
      <c r="D14533" t="s">
        <v>3563</v>
      </c>
      <c r="E14533" t="s">
        <v>10119</v>
      </c>
      <c r="F14533" t="s">
        <v>3600</v>
      </c>
      <c r="G14533">
        <v>212437267</v>
      </c>
      <c r="I14533" t="s">
        <v>3601</v>
      </c>
      <c r="J14533" t="s">
        <v>10750</v>
      </c>
      <c r="L14533" t="s">
        <v>10138</v>
      </c>
      <c r="P14533">
        <v>11.7</v>
      </c>
      <c r="Q14533">
        <v>16.100000000000001</v>
      </c>
      <c r="R14533">
        <v>9</v>
      </c>
      <c r="S14533" t="b">
        <v>0</v>
      </c>
      <c r="T14533" t="b">
        <v>0</v>
      </c>
      <c r="U14533" t="b">
        <v>1</v>
      </c>
      <c r="V14533">
        <v>18000</v>
      </c>
      <c r="W14533">
        <v>15000</v>
      </c>
      <c r="X14533">
        <v>2.4</v>
      </c>
      <c r="Y14533">
        <v>15000</v>
      </c>
      <c r="Z14533">
        <v>2.4</v>
      </c>
    </row>
    <row r="14534" spans="1:26">
      <c r="A14534">
        <v>212437268</v>
      </c>
      <c r="B14534" t="s">
        <v>13051</v>
      </c>
      <c r="C14534" t="s">
        <v>3597</v>
      </c>
      <c r="D14534" t="s">
        <v>3563</v>
      </c>
      <c r="E14534" t="s">
        <v>10119</v>
      </c>
      <c r="F14534" t="s">
        <v>3600</v>
      </c>
      <c r="G14534">
        <v>212437268</v>
      </c>
      <c r="I14534" t="s">
        <v>3601</v>
      </c>
      <c r="J14534" t="s">
        <v>10750</v>
      </c>
      <c r="L14534" t="s">
        <v>13562</v>
      </c>
      <c r="P14534">
        <v>10.5</v>
      </c>
      <c r="Q14534">
        <v>15.2</v>
      </c>
      <c r="R14534">
        <v>9</v>
      </c>
      <c r="S14534" t="b">
        <v>0</v>
      </c>
      <c r="T14534" t="b">
        <v>0</v>
      </c>
      <c r="U14534" t="b">
        <v>1</v>
      </c>
      <c r="V14534">
        <v>23800</v>
      </c>
      <c r="W14534">
        <v>20200</v>
      </c>
      <c r="X14534">
        <v>2.4</v>
      </c>
      <c r="Y14534">
        <v>20200</v>
      </c>
      <c r="Z14534">
        <v>2.4</v>
      </c>
    </row>
    <row r="14535" spans="1:26">
      <c r="A14535">
        <v>212437269</v>
      </c>
      <c r="B14535" t="s">
        <v>13051</v>
      </c>
      <c r="C14535" t="s">
        <v>3597</v>
      </c>
      <c r="D14535" t="s">
        <v>3563</v>
      </c>
      <c r="E14535" t="s">
        <v>10119</v>
      </c>
      <c r="F14535" t="s">
        <v>3600</v>
      </c>
      <c r="G14535">
        <v>212437269</v>
      </c>
      <c r="I14535" t="s">
        <v>3601</v>
      </c>
      <c r="J14535" t="s">
        <v>10750</v>
      </c>
      <c r="L14535" t="s">
        <v>13561</v>
      </c>
      <c r="P14535">
        <v>11.7</v>
      </c>
      <c r="Q14535">
        <v>16.100000000000001</v>
      </c>
      <c r="R14535">
        <v>9</v>
      </c>
      <c r="S14535" t="b">
        <v>0</v>
      </c>
      <c r="T14535" t="b">
        <v>0</v>
      </c>
      <c r="U14535" t="b">
        <v>1</v>
      </c>
      <c r="V14535">
        <v>18000</v>
      </c>
      <c r="W14535">
        <v>15000</v>
      </c>
      <c r="X14535">
        <v>2.33</v>
      </c>
      <c r="Y14535">
        <v>15000</v>
      </c>
      <c r="Z14535">
        <v>2.33</v>
      </c>
    </row>
    <row r="14536" spans="1:26">
      <c r="A14536">
        <v>212437270</v>
      </c>
      <c r="B14536" t="s">
        <v>13051</v>
      </c>
      <c r="C14536" t="s">
        <v>3597</v>
      </c>
      <c r="D14536" t="s">
        <v>3563</v>
      </c>
      <c r="E14536" t="s">
        <v>10119</v>
      </c>
      <c r="F14536" t="s">
        <v>3600</v>
      </c>
      <c r="G14536">
        <v>212437270</v>
      </c>
      <c r="I14536" t="s">
        <v>3601</v>
      </c>
      <c r="J14536" t="s">
        <v>10750</v>
      </c>
      <c r="L14536" t="s">
        <v>13560</v>
      </c>
      <c r="P14536">
        <v>11.7</v>
      </c>
      <c r="Q14536">
        <v>16.100000000000001</v>
      </c>
      <c r="R14536">
        <v>8.5</v>
      </c>
      <c r="S14536" t="b">
        <v>0</v>
      </c>
      <c r="T14536" t="b">
        <v>0</v>
      </c>
      <c r="U14536" t="b">
        <v>1</v>
      </c>
      <c r="V14536">
        <v>23400</v>
      </c>
      <c r="W14536">
        <v>20200</v>
      </c>
      <c r="X14536">
        <v>2.2999999999999998</v>
      </c>
      <c r="Y14536">
        <v>20200</v>
      </c>
      <c r="Z14536">
        <v>2.2999999999999998</v>
      </c>
    </row>
    <row r="14537" spans="1:26">
      <c r="A14537">
        <v>212437272</v>
      </c>
      <c r="B14537" t="s">
        <v>13051</v>
      </c>
      <c r="C14537" t="s">
        <v>3597</v>
      </c>
      <c r="D14537" t="s">
        <v>3563</v>
      </c>
      <c r="E14537" t="s">
        <v>10119</v>
      </c>
      <c r="F14537" t="s">
        <v>3600</v>
      </c>
      <c r="G14537">
        <v>212437272</v>
      </c>
      <c r="I14537" t="s">
        <v>3601</v>
      </c>
      <c r="J14537" t="s">
        <v>10749</v>
      </c>
      <c r="L14537" t="s">
        <v>13559</v>
      </c>
      <c r="P14537">
        <v>10.6</v>
      </c>
      <c r="Q14537">
        <v>16.100000000000001</v>
      </c>
      <c r="R14537">
        <v>9</v>
      </c>
      <c r="S14537" t="b">
        <v>0</v>
      </c>
      <c r="T14537" t="b">
        <v>0</v>
      </c>
      <c r="U14537" t="b">
        <v>1</v>
      </c>
      <c r="V14537">
        <v>34000</v>
      </c>
      <c r="W14537">
        <v>24800</v>
      </c>
      <c r="X14537">
        <v>2.4</v>
      </c>
      <c r="Y14537">
        <v>24800</v>
      </c>
      <c r="Z14537">
        <v>2.4</v>
      </c>
    </row>
    <row r="14538" spans="1:26">
      <c r="A14538">
        <v>212437273</v>
      </c>
      <c r="B14538" t="s">
        <v>13051</v>
      </c>
      <c r="C14538" t="s">
        <v>3597</v>
      </c>
      <c r="D14538" t="s">
        <v>3563</v>
      </c>
      <c r="E14538" t="s">
        <v>10119</v>
      </c>
      <c r="F14538" t="s">
        <v>3600</v>
      </c>
      <c r="G14538">
        <v>212437273</v>
      </c>
      <c r="I14538" t="s">
        <v>3601</v>
      </c>
      <c r="J14538" t="s">
        <v>10749</v>
      </c>
      <c r="L14538" t="s">
        <v>13558</v>
      </c>
      <c r="P14538">
        <v>10.6</v>
      </c>
      <c r="Q14538">
        <v>16.100000000000001</v>
      </c>
      <c r="R14538">
        <v>8.5</v>
      </c>
      <c r="S14538" t="b">
        <v>0</v>
      </c>
      <c r="T14538" t="b">
        <v>0</v>
      </c>
      <c r="U14538" t="b">
        <v>1</v>
      </c>
      <c r="V14538">
        <v>27800</v>
      </c>
      <c r="W14538">
        <v>21000</v>
      </c>
      <c r="X14538">
        <v>2.3199999999999998</v>
      </c>
      <c r="Y14538">
        <v>21000</v>
      </c>
      <c r="Z14538">
        <v>2.3199999999999998</v>
      </c>
    </row>
    <row r="14539" spans="1:26">
      <c r="A14539">
        <v>212437274</v>
      </c>
      <c r="B14539" t="s">
        <v>13051</v>
      </c>
      <c r="C14539" t="s">
        <v>3597</v>
      </c>
      <c r="D14539" t="s">
        <v>3563</v>
      </c>
      <c r="E14539" t="s">
        <v>10119</v>
      </c>
      <c r="F14539" t="s">
        <v>3600</v>
      </c>
      <c r="G14539">
        <v>212437274</v>
      </c>
      <c r="I14539" t="s">
        <v>3601</v>
      </c>
      <c r="J14539" t="s">
        <v>10749</v>
      </c>
      <c r="L14539" t="s">
        <v>13557</v>
      </c>
      <c r="P14539">
        <v>10.5</v>
      </c>
      <c r="Q14539">
        <v>16.100000000000001</v>
      </c>
      <c r="R14539">
        <v>8.1999999999999993</v>
      </c>
      <c r="S14539" t="b">
        <v>0</v>
      </c>
      <c r="T14539" t="b">
        <v>0</v>
      </c>
      <c r="U14539" t="b">
        <v>1</v>
      </c>
      <c r="V14539">
        <v>33800</v>
      </c>
      <c r="W14539">
        <v>24200</v>
      </c>
      <c r="X14539">
        <v>2.3199999999999998</v>
      </c>
      <c r="Y14539">
        <v>24200</v>
      </c>
      <c r="Z14539">
        <v>2.3199999999999998</v>
      </c>
    </row>
    <row r="14540" spans="1:26">
      <c r="A14540">
        <v>211245960</v>
      </c>
      <c r="B14540" t="s">
        <v>10364</v>
      </c>
      <c r="C14540" t="s">
        <v>3597</v>
      </c>
      <c r="D14540" t="s">
        <v>3637</v>
      </c>
      <c r="E14540" t="s">
        <v>10375</v>
      </c>
      <c r="F14540" t="s">
        <v>3600</v>
      </c>
      <c r="G14540">
        <v>211245960</v>
      </c>
      <c r="I14540" t="s">
        <v>3601</v>
      </c>
      <c r="J14540" t="s">
        <v>10365</v>
      </c>
      <c r="K14540" t="s">
        <v>3688</v>
      </c>
      <c r="L14540" t="s">
        <v>5593</v>
      </c>
      <c r="P14540">
        <v>10.5</v>
      </c>
      <c r="Q14540">
        <v>18</v>
      </c>
      <c r="R14540">
        <v>9</v>
      </c>
      <c r="S14540" t="b">
        <v>0</v>
      </c>
      <c r="T14540" t="b">
        <v>0</v>
      </c>
      <c r="U14540" t="b">
        <v>1</v>
      </c>
      <c r="V14540">
        <v>24200</v>
      </c>
      <c r="W14540">
        <v>19300</v>
      </c>
      <c r="X14540">
        <v>2.72</v>
      </c>
      <c r="Y14540">
        <v>19580</v>
      </c>
      <c r="Z14540">
        <v>2.85</v>
      </c>
    </row>
    <row r="14541" spans="1:26">
      <c r="A14541">
        <v>211245961</v>
      </c>
      <c r="B14541" t="s">
        <v>10364</v>
      </c>
      <c r="C14541" t="s">
        <v>3597</v>
      </c>
      <c r="D14541" t="s">
        <v>3637</v>
      </c>
      <c r="E14541" t="s">
        <v>3862</v>
      </c>
      <c r="F14541" t="s">
        <v>3600</v>
      </c>
      <c r="G14541">
        <v>211245961</v>
      </c>
      <c r="I14541" t="s">
        <v>3601</v>
      </c>
      <c r="J14541" t="s">
        <v>7262</v>
      </c>
      <c r="K14541" t="s">
        <v>3688</v>
      </c>
      <c r="L14541" t="s">
        <v>5593</v>
      </c>
      <c r="P14541">
        <v>10.5</v>
      </c>
      <c r="Q14541">
        <v>18</v>
      </c>
      <c r="R14541">
        <v>9</v>
      </c>
      <c r="S14541" t="b">
        <v>0</v>
      </c>
      <c r="T14541" t="b">
        <v>0</v>
      </c>
      <c r="U14541" t="b">
        <v>1</v>
      </c>
      <c r="V14541">
        <v>24200</v>
      </c>
      <c r="W14541">
        <v>19300</v>
      </c>
      <c r="X14541">
        <v>2.72</v>
      </c>
      <c r="Y14541">
        <v>19580</v>
      </c>
      <c r="Z14541">
        <v>2.85</v>
      </c>
    </row>
    <row r="14542" spans="1:26">
      <c r="A14542">
        <v>211245962</v>
      </c>
      <c r="B14542" t="s">
        <v>10364</v>
      </c>
      <c r="C14542" t="s">
        <v>3597</v>
      </c>
      <c r="D14542" t="s">
        <v>3637</v>
      </c>
      <c r="E14542" t="s">
        <v>3854</v>
      </c>
      <c r="F14542" t="s">
        <v>3600</v>
      </c>
      <c r="G14542">
        <v>211245962</v>
      </c>
      <c r="I14542" t="s">
        <v>3601</v>
      </c>
      <c r="J14542" t="s">
        <v>7262</v>
      </c>
      <c r="K14542" t="s">
        <v>3688</v>
      </c>
      <c r="L14542" t="s">
        <v>5593</v>
      </c>
      <c r="P14542">
        <v>10.5</v>
      </c>
      <c r="Q14542">
        <v>18</v>
      </c>
      <c r="R14542">
        <v>9</v>
      </c>
      <c r="S14542" t="b">
        <v>0</v>
      </c>
      <c r="T14542" t="b">
        <v>0</v>
      </c>
      <c r="U14542" t="b">
        <v>1</v>
      </c>
      <c r="V14542">
        <v>24200</v>
      </c>
      <c r="W14542">
        <v>19300</v>
      </c>
      <c r="X14542">
        <v>2.72</v>
      </c>
      <c r="Y14542">
        <v>19580</v>
      </c>
      <c r="Z14542">
        <v>2.85</v>
      </c>
    </row>
    <row r="14543" spans="1:26">
      <c r="A14543">
        <v>211245963</v>
      </c>
      <c r="B14543" t="s">
        <v>10364</v>
      </c>
      <c r="C14543" t="s">
        <v>3597</v>
      </c>
      <c r="D14543" t="s">
        <v>3637</v>
      </c>
      <c r="E14543" t="s">
        <v>3856</v>
      </c>
      <c r="F14543" t="s">
        <v>3600</v>
      </c>
      <c r="G14543">
        <v>211245963</v>
      </c>
      <c r="I14543" t="s">
        <v>3601</v>
      </c>
      <c r="J14543" t="s">
        <v>7262</v>
      </c>
      <c r="K14543" t="s">
        <v>3688</v>
      </c>
      <c r="L14543" t="s">
        <v>5593</v>
      </c>
      <c r="P14543">
        <v>10.5</v>
      </c>
      <c r="Q14543">
        <v>18</v>
      </c>
      <c r="R14543">
        <v>9</v>
      </c>
      <c r="S14543" t="b">
        <v>0</v>
      </c>
      <c r="T14543" t="b">
        <v>0</v>
      </c>
      <c r="U14543" t="b">
        <v>1</v>
      </c>
      <c r="V14543">
        <v>24200</v>
      </c>
      <c r="W14543">
        <v>19300</v>
      </c>
      <c r="X14543">
        <v>2.72</v>
      </c>
      <c r="Y14543">
        <v>19580</v>
      </c>
      <c r="Z14543">
        <v>2.85</v>
      </c>
    </row>
    <row r="14544" spans="1:26">
      <c r="A14544">
        <v>211245964</v>
      </c>
      <c r="B14544" t="s">
        <v>10364</v>
      </c>
      <c r="C14544" t="s">
        <v>3597</v>
      </c>
      <c r="D14544" t="s">
        <v>3637</v>
      </c>
      <c r="E14544" t="s">
        <v>3855</v>
      </c>
      <c r="F14544" t="s">
        <v>3600</v>
      </c>
      <c r="G14544">
        <v>211245964</v>
      </c>
      <c r="I14544" t="s">
        <v>3601</v>
      </c>
      <c r="J14544" t="s">
        <v>7262</v>
      </c>
      <c r="K14544" t="s">
        <v>3688</v>
      </c>
      <c r="L14544" t="s">
        <v>5593</v>
      </c>
      <c r="P14544">
        <v>10.5</v>
      </c>
      <c r="Q14544">
        <v>18</v>
      </c>
      <c r="R14544">
        <v>9</v>
      </c>
      <c r="S14544" t="b">
        <v>0</v>
      </c>
      <c r="T14544" t="b">
        <v>0</v>
      </c>
      <c r="U14544" t="b">
        <v>1</v>
      </c>
      <c r="V14544">
        <v>24200</v>
      </c>
      <c r="W14544">
        <v>19300</v>
      </c>
      <c r="X14544">
        <v>2.72</v>
      </c>
      <c r="Y14544">
        <v>19580</v>
      </c>
      <c r="Z14544">
        <v>2.85</v>
      </c>
    </row>
    <row r="14545" spans="1:26">
      <c r="A14545">
        <v>211245965</v>
      </c>
      <c r="B14545" t="s">
        <v>10364</v>
      </c>
      <c r="C14545" t="s">
        <v>3597</v>
      </c>
      <c r="D14545" t="s">
        <v>3637</v>
      </c>
      <c r="E14545" t="s">
        <v>3858</v>
      </c>
      <c r="F14545" t="s">
        <v>3600</v>
      </c>
      <c r="G14545">
        <v>211245965</v>
      </c>
      <c r="I14545" t="s">
        <v>3601</v>
      </c>
      <c r="J14545" t="s">
        <v>7262</v>
      </c>
      <c r="K14545" t="s">
        <v>3688</v>
      </c>
      <c r="L14545" t="s">
        <v>5593</v>
      </c>
      <c r="P14545">
        <v>10.5</v>
      </c>
      <c r="Q14545">
        <v>18</v>
      </c>
      <c r="R14545">
        <v>9</v>
      </c>
      <c r="S14545" t="b">
        <v>0</v>
      </c>
      <c r="T14545" t="b">
        <v>0</v>
      </c>
      <c r="U14545" t="b">
        <v>1</v>
      </c>
      <c r="V14545">
        <v>24200</v>
      </c>
      <c r="W14545">
        <v>19300</v>
      </c>
      <c r="X14545">
        <v>2.72</v>
      </c>
      <c r="Y14545">
        <v>19580</v>
      </c>
      <c r="Z14545">
        <v>2.85</v>
      </c>
    </row>
    <row r="14546" spans="1:26">
      <c r="A14546">
        <v>211245966</v>
      </c>
      <c r="B14546" t="s">
        <v>10364</v>
      </c>
      <c r="C14546" t="s">
        <v>3597</v>
      </c>
      <c r="D14546" t="s">
        <v>3637</v>
      </c>
      <c r="E14546" t="s">
        <v>3857</v>
      </c>
      <c r="F14546" t="s">
        <v>3600</v>
      </c>
      <c r="G14546">
        <v>211245966</v>
      </c>
      <c r="I14546" t="s">
        <v>3601</v>
      </c>
      <c r="J14546" t="s">
        <v>7262</v>
      </c>
      <c r="K14546" t="s">
        <v>3688</v>
      </c>
      <c r="L14546" t="s">
        <v>5593</v>
      </c>
      <c r="P14546">
        <v>10.5</v>
      </c>
      <c r="Q14546">
        <v>18</v>
      </c>
      <c r="R14546">
        <v>9</v>
      </c>
      <c r="S14546" t="b">
        <v>0</v>
      </c>
      <c r="T14546" t="b">
        <v>0</v>
      </c>
      <c r="U14546" t="b">
        <v>1</v>
      </c>
      <c r="V14546">
        <v>24200</v>
      </c>
      <c r="W14546">
        <v>19300</v>
      </c>
      <c r="X14546">
        <v>2.72</v>
      </c>
      <c r="Y14546">
        <v>19580</v>
      </c>
      <c r="Z14546">
        <v>2.85</v>
      </c>
    </row>
    <row r="14547" spans="1:26">
      <c r="A14547">
        <v>211245967</v>
      </c>
      <c r="B14547" t="s">
        <v>10364</v>
      </c>
      <c r="C14547" t="s">
        <v>3597</v>
      </c>
      <c r="D14547" t="s">
        <v>3637</v>
      </c>
      <c r="E14547" t="s">
        <v>3861</v>
      </c>
      <c r="F14547" t="s">
        <v>3600</v>
      </c>
      <c r="G14547">
        <v>211245967</v>
      </c>
      <c r="I14547" t="s">
        <v>3601</v>
      </c>
      <c r="J14547" t="s">
        <v>7262</v>
      </c>
      <c r="K14547" t="s">
        <v>3688</v>
      </c>
      <c r="L14547" t="s">
        <v>5593</v>
      </c>
      <c r="P14547">
        <v>10.5</v>
      </c>
      <c r="Q14547">
        <v>18</v>
      </c>
      <c r="R14547">
        <v>9</v>
      </c>
      <c r="S14547" t="b">
        <v>0</v>
      </c>
      <c r="T14547" t="b">
        <v>0</v>
      </c>
      <c r="U14547" t="b">
        <v>1</v>
      </c>
      <c r="V14547">
        <v>24200</v>
      </c>
      <c r="W14547">
        <v>19300</v>
      </c>
      <c r="X14547">
        <v>2.72</v>
      </c>
      <c r="Y14547">
        <v>19580</v>
      </c>
      <c r="Z14547">
        <v>2.85</v>
      </c>
    </row>
    <row r="14548" spans="1:26">
      <c r="A14548">
        <v>211245968</v>
      </c>
      <c r="B14548" t="s">
        <v>10364</v>
      </c>
      <c r="C14548" t="s">
        <v>3597</v>
      </c>
      <c r="D14548" t="s">
        <v>3637</v>
      </c>
      <c r="E14548" t="s">
        <v>3860</v>
      </c>
      <c r="F14548" t="s">
        <v>3600</v>
      </c>
      <c r="G14548">
        <v>211245968</v>
      </c>
      <c r="I14548" t="s">
        <v>3601</v>
      </c>
      <c r="J14548" t="s">
        <v>7262</v>
      </c>
      <c r="K14548" t="s">
        <v>3688</v>
      </c>
      <c r="L14548" t="s">
        <v>5593</v>
      </c>
      <c r="P14548">
        <v>10.5</v>
      </c>
      <c r="Q14548">
        <v>18</v>
      </c>
      <c r="R14548">
        <v>9</v>
      </c>
      <c r="S14548" t="b">
        <v>0</v>
      </c>
      <c r="T14548" t="b">
        <v>0</v>
      </c>
      <c r="U14548" t="b">
        <v>1</v>
      </c>
      <c r="V14548">
        <v>24200</v>
      </c>
      <c r="W14548">
        <v>19300</v>
      </c>
      <c r="X14548">
        <v>2.72</v>
      </c>
      <c r="Y14548">
        <v>19580</v>
      </c>
      <c r="Z14548">
        <v>2.85</v>
      </c>
    </row>
    <row r="14549" spans="1:26">
      <c r="A14549">
        <v>211245969</v>
      </c>
      <c r="B14549" t="s">
        <v>10364</v>
      </c>
      <c r="C14549" t="s">
        <v>3597</v>
      </c>
      <c r="D14549" t="s">
        <v>3637</v>
      </c>
      <c r="E14549" t="s">
        <v>10383</v>
      </c>
      <c r="F14549" t="s">
        <v>3600</v>
      </c>
      <c r="G14549">
        <v>211245969</v>
      </c>
      <c r="I14549" t="s">
        <v>3601</v>
      </c>
      <c r="J14549" t="s">
        <v>10384</v>
      </c>
      <c r="K14549" t="s">
        <v>3688</v>
      </c>
      <c r="L14549" t="s">
        <v>5593</v>
      </c>
      <c r="P14549">
        <v>10.5</v>
      </c>
      <c r="Q14549">
        <v>18</v>
      </c>
      <c r="R14549">
        <v>9</v>
      </c>
      <c r="S14549" t="b">
        <v>0</v>
      </c>
      <c r="T14549" t="b">
        <v>0</v>
      </c>
      <c r="U14549" t="b">
        <v>1</v>
      </c>
      <c r="V14549">
        <v>24200</v>
      </c>
      <c r="W14549">
        <v>19300</v>
      </c>
      <c r="X14549">
        <v>2.72</v>
      </c>
      <c r="Y14549">
        <v>19580</v>
      </c>
      <c r="Z14549">
        <v>2.85</v>
      </c>
    </row>
    <row r="14550" spans="1:26">
      <c r="A14550">
        <v>211245970</v>
      </c>
      <c r="B14550" t="s">
        <v>10364</v>
      </c>
      <c r="C14550" t="s">
        <v>3597</v>
      </c>
      <c r="D14550" t="s">
        <v>3637</v>
      </c>
      <c r="E14550" t="s">
        <v>10374</v>
      </c>
      <c r="F14550" t="s">
        <v>3600</v>
      </c>
      <c r="G14550">
        <v>211245970</v>
      </c>
      <c r="I14550" t="s">
        <v>3601</v>
      </c>
      <c r="J14550" t="s">
        <v>10365</v>
      </c>
      <c r="K14550" t="s">
        <v>3688</v>
      </c>
      <c r="L14550" t="s">
        <v>5584</v>
      </c>
      <c r="P14550">
        <v>10</v>
      </c>
      <c r="Q14550">
        <v>17</v>
      </c>
      <c r="R14550">
        <v>8.5</v>
      </c>
      <c r="S14550" t="b">
        <v>0</v>
      </c>
      <c r="T14550" t="b">
        <v>0</v>
      </c>
      <c r="U14550" t="b">
        <v>1</v>
      </c>
      <c r="V14550">
        <v>23800</v>
      </c>
      <c r="W14550">
        <v>19000</v>
      </c>
      <c r="X14550">
        <v>2.61</v>
      </c>
      <c r="Y14550">
        <v>19270</v>
      </c>
      <c r="Z14550">
        <v>2.75</v>
      </c>
    </row>
    <row r="14551" spans="1:26">
      <c r="A14551">
        <v>211245971</v>
      </c>
      <c r="B14551" t="s">
        <v>10364</v>
      </c>
      <c r="C14551" t="s">
        <v>3597</v>
      </c>
      <c r="D14551" t="s">
        <v>3637</v>
      </c>
      <c r="E14551" t="s">
        <v>10375</v>
      </c>
      <c r="F14551" t="s">
        <v>3600</v>
      </c>
      <c r="G14551">
        <v>211245971</v>
      </c>
      <c r="I14551" t="s">
        <v>3601</v>
      </c>
      <c r="J14551" t="s">
        <v>10365</v>
      </c>
      <c r="K14551" t="s">
        <v>3688</v>
      </c>
      <c r="L14551" t="s">
        <v>5584</v>
      </c>
      <c r="P14551">
        <v>10</v>
      </c>
      <c r="Q14551">
        <v>17</v>
      </c>
      <c r="R14551">
        <v>8.5</v>
      </c>
      <c r="S14551" t="b">
        <v>0</v>
      </c>
      <c r="T14551" t="b">
        <v>0</v>
      </c>
      <c r="U14551" t="b">
        <v>1</v>
      </c>
      <c r="V14551">
        <v>23800</v>
      </c>
      <c r="W14551">
        <v>19000</v>
      </c>
      <c r="X14551">
        <v>2.61</v>
      </c>
      <c r="Y14551">
        <v>19270</v>
      </c>
      <c r="Z14551">
        <v>2.75</v>
      </c>
    </row>
    <row r="14552" spans="1:26">
      <c r="A14552">
        <v>211245972</v>
      </c>
      <c r="B14552" t="s">
        <v>10364</v>
      </c>
      <c r="C14552" t="s">
        <v>3597</v>
      </c>
      <c r="D14552" t="s">
        <v>3637</v>
      </c>
      <c r="E14552" t="s">
        <v>3862</v>
      </c>
      <c r="F14552" t="s">
        <v>3600</v>
      </c>
      <c r="G14552">
        <v>211245972</v>
      </c>
      <c r="I14552" t="s">
        <v>3601</v>
      </c>
      <c r="J14552" t="s">
        <v>7262</v>
      </c>
      <c r="K14552" t="s">
        <v>3688</v>
      </c>
      <c r="L14552" t="s">
        <v>5479</v>
      </c>
      <c r="P14552">
        <v>10</v>
      </c>
      <c r="Q14552">
        <v>17</v>
      </c>
      <c r="R14552">
        <v>8.5</v>
      </c>
      <c r="S14552" t="b">
        <v>0</v>
      </c>
      <c r="T14552" t="b">
        <v>0</v>
      </c>
      <c r="U14552" t="b">
        <v>1</v>
      </c>
      <c r="V14552">
        <v>23800</v>
      </c>
      <c r="W14552">
        <v>19000</v>
      </c>
      <c r="X14552">
        <v>2.61</v>
      </c>
      <c r="Y14552">
        <v>19270</v>
      </c>
      <c r="Z14552">
        <v>2.75</v>
      </c>
    </row>
    <row r="14553" spans="1:26">
      <c r="A14553">
        <v>211245973</v>
      </c>
      <c r="B14553" t="s">
        <v>10364</v>
      </c>
      <c r="C14553" t="s">
        <v>3597</v>
      </c>
      <c r="D14553" t="s">
        <v>3637</v>
      </c>
      <c r="E14553" t="s">
        <v>3854</v>
      </c>
      <c r="F14553" t="s">
        <v>3600</v>
      </c>
      <c r="G14553">
        <v>211245973</v>
      </c>
      <c r="I14553" t="s">
        <v>3601</v>
      </c>
      <c r="J14553" t="s">
        <v>7262</v>
      </c>
      <c r="K14553" t="s">
        <v>3688</v>
      </c>
      <c r="L14553" t="s">
        <v>5479</v>
      </c>
      <c r="P14553">
        <v>10</v>
      </c>
      <c r="Q14553">
        <v>17</v>
      </c>
      <c r="R14553">
        <v>8.5</v>
      </c>
      <c r="S14553" t="b">
        <v>0</v>
      </c>
      <c r="T14553" t="b">
        <v>0</v>
      </c>
      <c r="U14553" t="b">
        <v>1</v>
      </c>
      <c r="V14553">
        <v>23800</v>
      </c>
      <c r="W14553">
        <v>19000</v>
      </c>
      <c r="X14553">
        <v>2.61</v>
      </c>
      <c r="Y14553">
        <v>19270</v>
      </c>
      <c r="Z14553">
        <v>2.75</v>
      </c>
    </row>
    <row r="14554" spans="1:26">
      <c r="A14554">
        <v>211245974</v>
      </c>
      <c r="B14554" t="s">
        <v>10364</v>
      </c>
      <c r="C14554" t="s">
        <v>3597</v>
      </c>
      <c r="D14554" t="s">
        <v>3637</v>
      </c>
      <c r="E14554" t="s">
        <v>3856</v>
      </c>
      <c r="F14554" t="s">
        <v>3600</v>
      </c>
      <c r="G14554">
        <v>211245974</v>
      </c>
      <c r="I14554" t="s">
        <v>3601</v>
      </c>
      <c r="J14554" t="s">
        <v>7262</v>
      </c>
      <c r="K14554" t="s">
        <v>3688</v>
      </c>
      <c r="L14554" t="s">
        <v>5479</v>
      </c>
      <c r="P14554">
        <v>10</v>
      </c>
      <c r="Q14554">
        <v>17</v>
      </c>
      <c r="R14554">
        <v>8.5</v>
      </c>
      <c r="S14554" t="b">
        <v>0</v>
      </c>
      <c r="T14554" t="b">
        <v>0</v>
      </c>
      <c r="U14554" t="b">
        <v>1</v>
      </c>
      <c r="V14554">
        <v>23800</v>
      </c>
      <c r="W14554">
        <v>19000</v>
      </c>
      <c r="X14554">
        <v>2.61</v>
      </c>
      <c r="Y14554">
        <v>19270</v>
      </c>
      <c r="Z14554">
        <v>2.75</v>
      </c>
    </row>
    <row r="14555" spans="1:26">
      <c r="A14555">
        <v>211245975</v>
      </c>
      <c r="B14555" t="s">
        <v>10364</v>
      </c>
      <c r="C14555" t="s">
        <v>3597</v>
      </c>
      <c r="D14555" t="s">
        <v>3637</v>
      </c>
      <c r="E14555" t="s">
        <v>3855</v>
      </c>
      <c r="F14555" t="s">
        <v>3600</v>
      </c>
      <c r="G14555">
        <v>211245975</v>
      </c>
      <c r="I14555" t="s">
        <v>3601</v>
      </c>
      <c r="J14555" t="s">
        <v>7262</v>
      </c>
      <c r="K14555" t="s">
        <v>3688</v>
      </c>
      <c r="L14555" t="s">
        <v>5479</v>
      </c>
      <c r="P14555">
        <v>10</v>
      </c>
      <c r="Q14555">
        <v>17</v>
      </c>
      <c r="R14555">
        <v>8.5</v>
      </c>
      <c r="S14555" t="b">
        <v>0</v>
      </c>
      <c r="T14555" t="b">
        <v>0</v>
      </c>
      <c r="U14555" t="b">
        <v>1</v>
      </c>
      <c r="V14555">
        <v>23800</v>
      </c>
      <c r="W14555">
        <v>19000</v>
      </c>
      <c r="X14555">
        <v>2.61</v>
      </c>
      <c r="Y14555">
        <v>19270</v>
      </c>
      <c r="Z14555">
        <v>2.75</v>
      </c>
    </row>
    <row r="14556" spans="1:26">
      <c r="A14556">
        <v>211245976</v>
      </c>
      <c r="B14556" t="s">
        <v>10364</v>
      </c>
      <c r="C14556" t="s">
        <v>3597</v>
      </c>
      <c r="D14556" t="s">
        <v>3637</v>
      </c>
      <c r="E14556" t="s">
        <v>3858</v>
      </c>
      <c r="F14556" t="s">
        <v>3600</v>
      </c>
      <c r="G14556">
        <v>211245976</v>
      </c>
      <c r="I14556" t="s">
        <v>3601</v>
      </c>
      <c r="J14556" t="s">
        <v>7262</v>
      </c>
      <c r="K14556" t="s">
        <v>3688</v>
      </c>
      <c r="L14556" t="s">
        <v>5479</v>
      </c>
      <c r="P14556">
        <v>10</v>
      </c>
      <c r="Q14556">
        <v>17</v>
      </c>
      <c r="R14556">
        <v>8.5</v>
      </c>
      <c r="S14556" t="b">
        <v>0</v>
      </c>
      <c r="T14556" t="b">
        <v>0</v>
      </c>
      <c r="U14556" t="b">
        <v>1</v>
      </c>
      <c r="V14556">
        <v>23800</v>
      </c>
      <c r="W14556">
        <v>19000</v>
      </c>
      <c r="X14556">
        <v>2.61</v>
      </c>
      <c r="Y14556">
        <v>19270</v>
      </c>
      <c r="Z14556">
        <v>2.75</v>
      </c>
    </row>
    <row r="14557" spans="1:26">
      <c r="A14557">
        <v>211245977</v>
      </c>
      <c r="B14557" t="s">
        <v>10364</v>
      </c>
      <c r="C14557" t="s">
        <v>3597</v>
      </c>
      <c r="D14557" t="s">
        <v>3637</v>
      </c>
      <c r="E14557" t="s">
        <v>3857</v>
      </c>
      <c r="F14557" t="s">
        <v>3600</v>
      </c>
      <c r="G14557">
        <v>211245977</v>
      </c>
      <c r="I14557" t="s">
        <v>3601</v>
      </c>
      <c r="J14557" t="s">
        <v>7262</v>
      </c>
      <c r="K14557" t="s">
        <v>3688</v>
      </c>
      <c r="L14557" t="s">
        <v>5479</v>
      </c>
      <c r="P14557">
        <v>10</v>
      </c>
      <c r="Q14557">
        <v>17</v>
      </c>
      <c r="R14557">
        <v>8.5</v>
      </c>
      <c r="S14557" t="b">
        <v>0</v>
      </c>
      <c r="T14557" t="b">
        <v>0</v>
      </c>
      <c r="U14557" t="b">
        <v>1</v>
      </c>
      <c r="V14557">
        <v>23800</v>
      </c>
      <c r="W14557">
        <v>19000</v>
      </c>
      <c r="X14557">
        <v>2.61</v>
      </c>
      <c r="Y14557">
        <v>19270</v>
      </c>
      <c r="Z14557">
        <v>2.75</v>
      </c>
    </row>
    <row r="14558" spans="1:26">
      <c r="A14558">
        <v>211245978</v>
      </c>
      <c r="B14558" t="s">
        <v>10364</v>
      </c>
      <c r="C14558" t="s">
        <v>3597</v>
      </c>
      <c r="D14558" t="s">
        <v>3637</v>
      </c>
      <c r="E14558" t="s">
        <v>3861</v>
      </c>
      <c r="F14558" t="s">
        <v>3600</v>
      </c>
      <c r="G14558">
        <v>211245978</v>
      </c>
      <c r="I14558" t="s">
        <v>3601</v>
      </c>
      <c r="J14558" t="s">
        <v>7262</v>
      </c>
      <c r="K14558" t="s">
        <v>3688</v>
      </c>
      <c r="L14558" t="s">
        <v>5479</v>
      </c>
      <c r="P14558">
        <v>10</v>
      </c>
      <c r="Q14558">
        <v>17</v>
      </c>
      <c r="R14558">
        <v>8.5</v>
      </c>
      <c r="S14558" t="b">
        <v>0</v>
      </c>
      <c r="T14558" t="b">
        <v>0</v>
      </c>
      <c r="U14558" t="b">
        <v>1</v>
      </c>
      <c r="V14558">
        <v>23800</v>
      </c>
      <c r="W14558">
        <v>19000</v>
      </c>
      <c r="X14558">
        <v>2.61</v>
      </c>
      <c r="Y14558">
        <v>19270</v>
      </c>
      <c r="Z14558">
        <v>2.75</v>
      </c>
    </row>
    <row r="14559" spans="1:26">
      <c r="A14559">
        <v>211245979</v>
      </c>
      <c r="B14559" t="s">
        <v>10364</v>
      </c>
      <c r="C14559" t="s">
        <v>3597</v>
      </c>
      <c r="D14559" t="s">
        <v>3637</v>
      </c>
      <c r="E14559" t="s">
        <v>3860</v>
      </c>
      <c r="F14559" t="s">
        <v>3600</v>
      </c>
      <c r="G14559">
        <v>211245979</v>
      </c>
      <c r="I14559" t="s">
        <v>3601</v>
      </c>
      <c r="J14559" t="s">
        <v>7262</v>
      </c>
      <c r="K14559" t="s">
        <v>3688</v>
      </c>
      <c r="L14559" t="s">
        <v>5479</v>
      </c>
      <c r="P14559">
        <v>10</v>
      </c>
      <c r="Q14559">
        <v>17</v>
      </c>
      <c r="R14559">
        <v>8.5</v>
      </c>
      <c r="S14559" t="b">
        <v>0</v>
      </c>
      <c r="T14559" t="b">
        <v>0</v>
      </c>
      <c r="U14559" t="b">
        <v>1</v>
      </c>
      <c r="V14559">
        <v>23800</v>
      </c>
      <c r="W14559">
        <v>19000</v>
      </c>
      <c r="X14559">
        <v>2.61</v>
      </c>
      <c r="Y14559">
        <v>19270</v>
      </c>
      <c r="Z14559">
        <v>2.75</v>
      </c>
    </row>
    <row r="14560" spans="1:26">
      <c r="A14560">
        <v>211245980</v>
      </c>
      <c r="B14560" t="s">
        <v>10364</v>
      </c>
      <c r="C14560" t="s">
        <v>3597</v>
      </c>
      <c r="D14560" t="s">
        <v>3637</v>
      </c>
      <c r="E14560" t="s">
        <v>10374</v>
      </c>
      <c r="F14560" t="s">
        <v>3600</v>
      </c>
      <c r="G14560">
        <v>211245980</v>
      </c>
      <c r="I14560" t="s">
        <v>3601</v>
      </c>
      <c r="J14560" t="s">
        <v>10365</v>
      </c>
      <c r="K14560" t="s">
        <v>3688</v>
      </c>
      <c r="L14560" t="s">
        <v>5076</v>
      </c>
      <c r="P14560">
        <v>10.5</v>
      </c>
      <c r="Q14560">
        <v>17.5</v>
      </c>
      <c r="R14560">
        <v>8.5</v>
      </c>
      <c r="S14560" t="b">
        <v>0</v>
      </c>
      <c r="T14560" t="b">
        <v>0</v>
      </c>
      <c r="U14560" t="b">
        <v>1</v>
      </c>
      <c r="V14560">
        <v>24400</v>
      </c>
      <c r="W14560">
        <v>19000</v>
      </c>
      <c r="X14560">
        <v>2.61</v>
      </c>
      <c r="Y14560">
        <v>19270</v>
      </c>
      <c r="Z14560">
        <v>2.75</v>
      </c>
    </row>
    <row r="14561" spans="1:26">
      <c r="A14561">
        <v>211245981</v>
      </c>
      <c r="B14561" t="s">
        <v>10364</v>
      </c>
      <c r="C14561" t="s">
        <v>3597</v>
      </c>
      <c r="D14561" t="s">
        <v>3637</v>
      </c>
      <c r="E14561" t="s">
        <v>10375</v>
      </c>
      <c r="F14561" t="s">
        <v>3600</v>
      </c>
      <c r="G14561">
        <v>211245981</v>
      </c>
      <c r="I14561" t="s">
        <v>3601</v>
      </c>
      <c r="J14561" t="s">
        <v>10365</v>
      </c>
      <c r="K14561" t="s">
        <v>3688</v>
      </c>
      <c r="L14561" t="s">
        <v>5076</v>
      </c>
      <c r="P14561">
        <v>10.5</v>
      </c>
      <c r="Q14561">
        <v>17.5</v>
      </c>
      <c r="R14561">
        <v>8.5</v>
      </c>
      <c r="S14561" t="b">
        <v>0</v>
      </c>
      <c r="T14561" t="b">
        <v>0</v>
      </c>
      <c r="U14561" t="b">
        <v>1</v>
      </c>
      <c r="V14561">
        <v>24400</v>
      </c>
      <c r="W14561">
        <v>19000</v>
      </c>
      <c r="X14561">
        <v>2.61</v>
      </c>
      <c r="Y14561">
        <v>19270</v>
      </c>
      <c r="Z14561">
        <v>2.75</v>
      </c>
    </row>
    <row r="14562" spans="1:26">
      <c r="A14562">
        <v>211245982</v>
      </c>
      <c r="B14562" t="s">
        <v>10364</v>
      </c>
      <c r="C14562" t="s">
        <v>3597</v>
      </c>
      <c r="D14562" t="s">
        <v>3637</v>
      </c>
      <c r="E14562" t="s">
        <v>3862</v>
      </c>
      <c r="F14562" t="s">
        <v>3600</v>
      </c>
      <c r="G14562">
        <v>211245982</v>
      </c>
      <c r="I14562" t="s">
        <v>3601</v>
      </c>
      <c r="J14562" t="s">
        <v>7262</v>
      </c>
      <c r="K14562" t="s">
        <v>3688</v>
      </c>
      <c r="L14562" t="s">
        <v>5472</v>
      </c>
      <c r="P14562">
        <v>10.5</v>
      </c>
      <c r="Q14562">
        <v>17.5</v>
      </c>
      <c r="R14562">
        <v>8.5</v>
      </c>
      <c r="S14562" t="b">
        <v>0</v>
      </c>
      <c r="T14562" t="b">
        <v>0</v>
      </c>
      <c r="U14562" t="b">
        <v>1</v>
      </c>
      <c r="V14562">
        <v>24400</v>
      </c>
      <c r="W14562">
        <v>19000</v>
      </c>
      <c r="X14562">
        <v>2.61</v>
      </c>
      <c r="Y14562">
        <v>19270</v>
      </c>
      <c r="Z14562">
        <v>2.75</v>
      </c>
    </row>
    <row r="14563" spans="1:26">
      <c r="A14563">
        <v>211245983</v>
      </c>
      <c r="B14563" t="s">
        <v>10364</v>
      </c>
      <c r="C14563" t="s">
        <v>3597</v>
      </c>
      <c r="D14563" t="s">
        <v>3637</v>
      </c>
      <c r="E14563" t="s">
        <v>3854</v>
      </c>
      <c r="F14563" t="s">
        <v>3600</v>
      </c>
      <c r="G14563">
        <v>211245983</v>
      </c>
      <c r="I14563" t="s">
        <v>3601</v>
      </c>
      <c r="J14563" t="s">
        <v>7262</v>
      </c>
      <c r="K14563" t="s">
        <v>3688</v>
      </c>
      <c r="L14563" t="s">
        <v>5472</v>
      </c>
      <c r="P14563">
        <v>10.5</v>
      </c>
      <c r="Q14563">
        <v>17.5</v>
      </c>
      <c r="R14563">
        <v>8.5</v>
      </c>
      <c r="S14563" t="b">
        <v>0</v>
      </c>
      <c r="T14563" t="b">
        <v>0</v>
      </c>
      <c r="U14563" t="b">
        <v>1</v>
      </c>
      <c r="V14563">
        <v>24400</v>
      </c>
      <c r="W14563">
        <v>19000</v>
      </c>
      <c r="X14563">
        <v>2.61</v>
      </c>
      <c r="Y14563">
        <v>19270</v>
      </c>
      <c r="Z14563">
        <v>2.75</v>
      </c>
    </row>
    <row r="14564" spans="1:26">
      <c r="A14564">
        <v>211245984</v>
      </c>
      <c r="B14564" t="s">
        <v>10364</v>
      </c>
      <c r="C14564" t="s">
        <v>3597</v>
      </c>
      <c r="D14564" t="s">
        <v>3637</v>
      </c>
      <c r="E14564" t="s">
        <v>3856</v>
      </c>
      <c r="F14564" t="s">
        <v>3600</v>
      </c>
      <c r="G14564">
        <v>211245984</v>
      </c>
      <c r="I14564" t="s">
        <v>3601</v>
      </c>
      <c r="J14564" t="s">
        <v>7262</v>
      </c>
      <c r="K14564" t="s">
        <v>3688</v>
      </c>
      <c r="L14564" t="s">
        <v>5472</v>
      </c>
      <c r="P14564">
        <v>10.5</v>
      </c>
      <c r="Q14564">
        <v>17.5</v>
      </c>
      <c r="R14564">
        <v>8.5</v>
      </c>
      <c r="S14564" t="b">
        <v>0</v>
      </c>
      <c r="T14564" t="b">
        <v>0</v>
      </c>
      <c r="U14564" t="b">
        <v>1</v>
      </c>
      <c r="V14564">
        <v>24400</v>
      </c>
      <c r="W14564">
        <v>19000</v>
      </c>
      <c r="X14564">
        <v>2.61</v>
      </c>
      <c r="Y14564">
        <v>19270</v>
      </c>
      <c r="Z14564">
        <v>2.75</v>
      </c>
    </row>
    <row r="14565" spans="1:26">
      <c r="A14565">
        <v>211245985</v>
      </c>
      <c r="B14565" t="s">
        <v>10364</v>
      </c>
      <c r="C14565" t="s">
        <v>3597</v>
      </c>
      <c r="D14565" t="s">
        <v>3637</v>
      </c>
      <c r="E14565" t="s">
        <v>3855</v>
      </c>
      <c r="F14565" t="s">
        <v>3600</v>
      </c>
      <c r="G14565">
        <v>211245985</v>
      </c>
      <c r="I14565" t="s">
        <v>3601</v>
      </c>
      <c r="J14565" t="s">
        <v>7262</v>
      </c>
      <c r="K14565" t="s">
        <v>3688</v>
      </c>
      <c r="L14565" t="s">
        <v>5472</v>
      </c>
      <c r="P14565">
        <v>10.5</v>
      </c>
      <c r="Q14565">
        <v>17.5</v>
      </c>
      <c r="R14565">
        <v>8.5</v>
      </c>
      <c r="S14565" t="b">
        <v>0</v>
      </c>
      <c r="T14565" t="b">
        <v>0</v>
      </c>
      <c r="U14565" t="b">
        <v>1</v>
      </c>
      <c r="V14565">
        <v>24400</v>
      </c>
      <c r="W14565">
        <v>19000</v>
      </c>
      <c r="X14565">
        <v>2.61</v>
      </c>
      <c r="Y14565">
        <v>19270</v>
      </c>
      <c r="Z14565">
        <v>2.75</v>
      </c>
    </row>
    <row r="14566" spans="1:26">
      <c r="A14566">
        <v>211245986</v>
      </c>
      <c r="B14566" t="s">
        <v>10364</v>
      </c>
      <c r="C14566" t="s">
        <v>3597</v>
      </c>
      <c r="D14566" t="s">
        <v>3637</v>
      </c>
      <c r="E14566" t="s">
        <v>3858</v>
      </c>
      <c r="F14566" t="s">
        <v>3600</v>
      </c>
      <c r="G14566">
        <v>211245986</v>
      </c>
      <c r="I14566" t="s">
        <v>3601</v>
      </c>
      <c r="J14566" t="s">
        <v>7262</v>
      </c>
      <c r="K14566" t="s">
        <v>3688</v>
      </c>
      <c r="L14566" t="s">
        <v>5472</v>
      </c>
      <c r="P14566">
        <v>10.5</v>
      </c>
      <c r="Q14566">
        <v>17.5</v>
      </c>
      <c r="R14566">
        <v>8.5</v>
      </c>
      <c r="S14566" t="b">
        <v>0</v>
      </c>
      <c r="T14566" t="b">
        <v>0</v>
      </c>
      <c r="U14566" t="b">
        <v>1</v>
      </c>
      <c r="V14566">
        <v>24400</v>
      </c>
      <c r="W14566">
        <v>19000</v>
      </c>
      <c r="X14566">
        <v>2.61</v>
      </c>
      <c r="Y14566">
        <v>19270</v>
      </c>
      <c r="Z14566">
        <v>2.75</v>
      </c>
    </row>
    <row r="14567" spans="1:26">
      <c r="A14567">
        <v>211245987</v>
      </c>
      <c r="B14567" t="s">
        <v>10364</v>
      </c>
      <c r="C14567" t="s">
        <v>3597</v>
      </c>
      <c r="D14567" t="s">
        <v>3637</v>
      </c>
      <c r="E14567" t="s">
        <v>3857</v>
      </c>
      <c r="F14567" t="s">
        <v>3600</v>
      </c>
      <c r="G14567">
        <v>211245987</v>
      </c>
      <c r="I14567" t="s">
        <v>3601</v>
      </c>
      <c r="J14567" t="s">
        <v>7262</v>
      </c>
      <c r="K14567" t="s">
        <v>3688</v>
      </c>
      <c r="L14567" t="s">
        <v>5472</v>
      </c>
      <c r="P14567">
        <v>10.5</v>
      </c>
      <c r="Q14567">
        <v>17.5</v>
      </c>
      <c r="R14567">
        <v>8.5</v>
      </c>
      <c r="S14567" t="b">
        <v>0</v>
      </c>
      <c r="T14567" t="b">
        <v>0</v>
      </c>
      <c r="U14567" t="b">
        <v>1</v>
      </c>
      <c r="V14567">
        <v>24400</v>
      </c>
      <c r="W14567">
        <v>19000</v>
      </c>
      <c r="X14567">
        <v>2.61</v>
      </c>
      <c r="Y14567">
        <v>19270</v>
      </c>
      <c r="Z14567">
        <v>2.75</v>
      </c>
    </row>
    <row r="14568" spans="1:26">
      <c r="A14568">
        <v>211245988</v>
      </c>
      <c r="B14568" t="s">
        <v>10364</v>
      </c>
      <c r="C14568" t="s">
        <v>3597</v>
      </c>
      <c r="D14568" t="s">
        <v>3637</v>
      </c>
      <c r="E14568" t="s">
        <v>3861</v>
      </c>
      <c r="F14568" t="s">
        <v>3600</v>
      </c>
      <c r="G14568">
        <v>211245988</v>
      </c>
      <c r="I14568" t="s">
        <v>3601</v>
      </c>
      <c r="J14568" t="s">
        <v>7262</v>
      </c>
      <c r="K14568" t="s">
        <v>3688</v>
      </c>
      <c r="L14568" t="s">
        <v>5472</v>
      </c>
      <c r="P14568">
        <v>10.5</v>
      </c>
      <c r="Q14568">
        <v>17.5</v>
      </c>
      <c r="R14568">
        <v>8.5</v>
      </c>
      <c r="S14568" t="b">
        <v>0</v>
      </c>
      <c r="T14568" t="b">
        <v>0</v>
      </c>
      <c r="U14568" t="b">
        <v>1</v>
      </c>
      <c r="V14568">
        <v>24400</v>
      </c>
      <c r="W14568">
        <v>19000</v>
      </c>
      <c r="X14568">
        <v>2.61</v>
      </c>
      <c r="Y14568">
        <v>19270</v>
      </c>
      <c r="Z14568">
        <v>2.75</v>
      </c>
    </row>
    <row r="14569" spans="1:26">
      <c r="A14569">
        <v>211245989</v>
      </c>
      <c r="B14569" t="s">
        <v>10364</v>
      </c>
      <c r="C14569" t="s">
        <v>3597</v>
      </c>
      <c r="D14569" t="s">
        <v>3637</v>
      </c>
      <c r="E14569" t="s">
        <v>3860</v>
      </c>
      <c r="F14569" t="s">
        <v>3600</v>
      </c>
      <c r="G14569">
        <v>211245989</v>
      </c>
      <c r="I14569" t="s">
        <v>3601</v>
      </c>
      <c r="J14569" t="s">
        <v>7262</v>
      </c>
      <c r="K14569" t="s">
        <v>3688</v>
      </c>
      <c r="L14569" t="s">
        <v>5472</v>
      </c>
      <c r="P14569">
        <v>10.5</v>
      </c>
      <c r="Q14569">
        <v>17.5</v>
      </c>
      <c r="R14569">
        <v>8.5</v>
      </c>
      <c r="S14569" t="b">
        <v>0</v>
      </c>
      <c r="T14569" t="b">
        <v>0</v>
      </c>
      <c r="U14569" t="b">
        <v>1</v>
      </c>
      <c r="V14569">
        <v>24400</v>
      </c>
      <c r="W14569">
        <v>19000</v>
      </c>
      <c r="X14569">
        <v>2.61</v>
      </c>
      <c r="Y14569">
        <v>19270</v>
      </c>
      <c r="Z14569">
        <v>2.75</v>
      </c>
    </row>
    <row r="14570" spans="1:26">
      <c r="A14570">
        <v>211727050</v>
      </c>
      <c r="B14570" t="s">
        <v>10364</v>
      </c>
      <c r="C14570" t="s">
        <v>3597</v>
      </c>
      <c r="D14570" t="s">
        <v>3637</v>
      </c>
      <c r="E14570" t="s">
        <v>3637</v>
      </c>
      <c r="F14570" t="s">
        <v>3600</v>
      </c>
      <c r="G14570">
        <v>211727050</v>
      </c>
      <c r="I14570" t="s">
        <v>3601</v>
      </c>
      <c r="J14570" t="s">
        <v>10365</v>
      </c>
      <c r="K14570" t="s">
        <v>3688</v>
      </c>
      <c r="L14570" t="s">
        <v>10381</v>
      </c>
      <c r="P14570">
        <v>10</v>
      </c>
      <c r="Q14570">
        <v>16</v>
      </c>
      <c r="R14570">
        <v>9</v>
      </c>
      <c r="S14570" t="b">
        <v>0</v>
      </c>
      <c r="T14570" t="b">
        <v>0</v>
      </c>
      <c r="U14570" t="b">
        <v>1</v>
      </c>
      <c r="V14570">
        <v>24000</v>
      </c>
      <c r="W14570">
        <v>19200</v>
      </c>
      <c r="X14570">
        <v>2.56</v>
      </c>
      <c r="Y14570">
        <v>19470</v>
      </c>
      <c r="Z14570">
        <v>2.69</v>
      </c>
    </row>
    <row r="14571" spans="1:26">
      <c r="A14571">
        <v>211727051</v>
      </c>
      <c r="B14571" t="s">
        <v>10364</v>
      </c>
      <c r="C14571" t="s">
        <v>3597</v>
      </c>
      <c r="D14571" t="s">
        <v>3637</v>
      </c>
      <c r="E14571" t="s">
        <v>10374</v>
      </c>
      <c r="F14571" t="s">
        <v>3600</v>
      </c>
      <c r="G14571">
        <v>211727051</v>
      </c>
      <c r="I14571" t="s">
        <v>3601</v>
      </c>
      <c r="J14571" t="s">
        <v>10365</v>
      </c>
      <c r="K14571" t="s">
        <v>3688</v>
      </c>
      <c r="L14571" t="s">
        <v>10381</v>
      </c>
      <c r="P14571">
        <v>10</v>
      </c>
      <c r="Q14571">
        <v>16</v>
      </c>
      <c r="R14571">
        <v>9</v>
      </c>
      <c r="S14571" t="b">
        <v>0</v>
      </c>
      <c r="T14571" t="b">
        <v>0</v>
      </c>
      <c r="U14571" t="b">
        <v>1</v>
      </c>
      <c r="V14571">
        <v>24000</v>
      </c>
      <c r="W14571">
        <v>19200</v>
      </c>
      <c r="X14571">
        <v>2.56</v>
      </c>
      <c r="Y14571">
        <v>19470</v>
      </c>
      <c r="Z14571">
        <v>2.69</v>
      </c>
    </row>
    <row r="14572" spans="1:26">
      <c r="A14572">
        <v>211727052</v>
      </c>
      <c r="B14572" t="s">
        <v>10364</v>
      </c>
      <c r="C14572" t="s">
        <v>3597</v>
      </c>
      <c r="D14572" t="s">
        <v>3637</v>
      </c>
      <c r="E14572" t="s">
        <v>10375</v>
      </c>
      <c r="F14572" t="s">
        <v>3600</v>
      </c>
      <c r="G14572">
        <v>211727052</v>
      </c>
      <c r="I14572" t="s">
        <v>3601</v>
      </c>
      <c r="J14572" t="s">
        <v>10365</v>
      </c>
      <c r="K14572" t="s">
        <v>3688</v>
      </c>
      <c r="L14572" t="s">
        <v>10381</v>
      </c>
      <c r="P14572">
        <v>10</v>
      </c>
      <c r="Q14572">
        <v>16</v>
      </c>
      <c r="R14572">
        <v>9</v>
      </c>
      <c r="S14572" t="b">
        <v>0</v>
      </c>
      <c r="T14572" t="b">
        <v>0</v>
      </c>
      <c r="U14572" t="b">
        <v>1</v>
      </c>
      <c r="V14572">
        <v>24000</v>
      </c>
      <c r="W14572">
        <v>19200</v>
      </c>
      <c r="X14572">
        <v>2.56</v>
      </c>
      <c r="Y14572">
        <v>19470</v>
      </c>
      <c r="Z14572">
        <v>2.69</v>
      </c>
    </row>
    <row r="14573" spans="1:26">
      <c r="A14573">
        <v>213352684</v>
      </c>
      <c r="B14573" t="s">
        <v>13048</v>
      </c>
      <c r="C14573" t="s">
        <v>3597</v>
      </c>
      <c r="D14573" t="s">
        <v>7533</v>
      </c>
      <c r="E14573" t="s">
        <v>6304</v>
      </c>
      <c r="F14573" t="s">
        <v>3600</v>
      </c>
      <c r="G14573">
        <v>213352684</v>
      </c>
      <c r="I14573" t="s">
        <v>3601</v>
      </c>
      <c r="J14573" t="s">
        <v>7544</v>
      </c>
      <c r="K14573" t="s">
        <v>3688</v>
      </c>
      <c r="L14573" t="s">
        <v>7534</v>
      </c>
      <c r="P14573">
        <v>13</v>
      </c>
      <c r="Q14573">
        <v>19</v>
      </c>
      <c r="R14573">
        <v>8.8000000000000007</v>
      </c>
      <c r="S14573" t="b">
        <v>0</v>
      </c>
      <c r="T14573" t="b">
        <v>0</v>
      </c>
      <c r="U14573" t="b">
        <v>1</v>
      </c>
      <c r="V14573">
        <v>24000</v>
      </c>
      <c r="W14573">
        <v>22400</v>
      </c>
      <c r="X14573">
        <v>2.44</v>
      </c>
      <c r="Y14573">
        <v>24000</v>
      </c>
      <c r="Z14573">
        <v>2.34</v>
      </c>
    </row>
    <row r="14574" spans="1:26">
      <c r="A14574">
        <v>213352685</v>
      </c>
      <c r="B14574" t="s">
        <v>13048</v>
      </c>
      <c r="C14574" t="s">
        <v>3597</v>
      </c>
      <c r="D14574" t="s">
        <v>7533</v>
      </c>
      <c r="E14574" t="s">
        <v>6304</v>
      </c>
      <c r="F14574" t="s">
        <v>3600</v>
      </c>
      <c r="G14574">
        <v>213352685</v>
      </c>
      <c r="I14574" t="s">
        <v>3601</v>
      </c>
      <c r="J14574" t="s">
        <v>7544</v>
      </c>
      <c r="K14574" t="s">
        <v>3688</v>
      </c>
      <c r="L14574" t="s">
        <v>7535</v>
      </c>
      <c r="P14574">
        <v>11.2</v>
      </c>
      <c r="Q14574">
        <v>17</v>
      </c>
      <c r="R14574">
        <v>8.8000000000000007</v>
      </c>
      <c r="S14574" t="b">
        <v>0</v>
      </c>
      <c r="T14574" t="b">
        <v>0</v>
      </c>
      <c r="U14574" t="b">
        <v>1</v>
      </c>
      <c r="V14574">
        <v>34200</v>
      </c>
      <c r="W14574">
        <v>27600</v>
      </c>
      <c r="X14574">
        <v>2.4</v>
      </c>
      <c r="Y14574">
        <v>29000</v>
      </c>
      <c r="Z14574">
        <v>2.2999999999999998</v>
      </c>
    </row>
    <row r="14575" spans="1:26">
      <c r="A14575">
        <v>213352686</v>
      </c>
      <c r="B14575" t="s">
        <v>13048</v>
      </c>
      <c r="C14575" t="s">
        <v>3597</v>
      </c>
      <c r="D14575" t="s">
        <v>7533</v>
      </c>
      <c r="E14575" t="s">
        <v>6304</v>
      </c>
      <c r="F14575" t="s">
        <v>3600</v>
      </c>
      <c r="G14575">
        <v>213352686</v>
      </c>
      <c r="I14575" t="s">
        <v>3601</v>
      </c>
      <c r="J14575" t="s">
        <v>7547</v>
      </c>
      <c r="K14575" t="s">
        <v>3688</v>
      </c>
      <c r="L14575" t="s">
        <v>7535</v>
      </c>
      <c r="P14575">
        <v>12</v>
      </c>
      <c r="Q14575">
        <v>18</v>
      </c>
      <c r="R14575">
        <v>8.8000000000000007</v>
      </c>
      <c r="S14575" t="b">
        <v>0</v>
      </c>
      <c r="T14575" t="b">
        <v>0</v>
      </c>
      <c r="U14575" t="b">
        <v>1</v>
      </c>
      <c r="V14575">
        <v>35200</v>
      </c>
      <c r="W14575">
        <v>32000</v>
      </c>
      <c r="X14575">
        <v>2.44</v>
      </c>
      <c r="Y14575">
        <v>36000</v>
      </c>
      <c r="Z14575">
        <v>2.36</v>
      </c>
    </row>
    <row r="14576" spans="1:26">
      <c r="A14576">
        <v>213352687</v>
      </c>
      <c r="B14576" t="s">
        <v>13048</v>
      </c>
      <c r="C14576" t="s">
        <v>3597</v>
      </c>
      <c r="D14576" t="s">
        <v>7533</v>
      </c>
      <c r="E14576" t="s">
        <v>6304</v>
      </c>
      <c r="F14576" t="s">
        <v>3600</v>
      </c>
      <c r="G14576">
        <v>213352687</v>
      </c>
      <c r="I14576" t="s">
        <v>3601</v>
      </c>
      <c r="J14576" t="s">
        <v>7547</v>
      </c>
      <c r="K14576" t="s">
        <v>3688</v>
      </c>
      <c r="L14576" t="s">
        <v>7536</v>
      </c>
      <c r="P14576">
        <v>11.7</v>
      </c>
      <c r="Q14576">
        <v>17</v>
      </c>
      <c r="R14576">
        <v>8.8000000000000007</v>
      </c>
      <c r="S14576" t="b">
        <v>0</v>
      </c>
      <c r="T14576" t="b">
        <v>0</v>
      </c>
      <c r="U14576" t="b">
        <v>1</v>
      </c>
      <c r="V14576">
        <v>45000</v>
      </c>
      <c r="W14576">
        <v>39000</v>
      </c>
      <c r="X14576">
        <v>2.4</v>
      </c>
      <c r="Y14576">
        <v>42000</v>
      </c>
      <c r="Z14576">
        <v>2.2599999999999998</v>
      </c>
    </row>
    <row r="14577" spans="1:26">
      <c r="A14577">
        <v>213352688</v>
      </c>
      <c r="B14577" t="s">
        <v>13048</v>
      </c>
      <c r="C14577" t="s">
        <v>3597</v>
      </c>
      <c r="D14577" t="s">
        <v>7533</v>
      </c>
      <c r="E14577" t="s">
        <v>6304</v>
      </c>
      <c r="F14577" t="s">
        <v>3600</v>
      </c>
      <c r="G14577">
        <v>213352688</v>
      </c>
      <c r="I14577" t="s">
        <v>3601</v>
      </c>
      <c r="J14577" t="s">
        <v>7547</v>
      </c>
      <c r="K14577" t="s">
        <v>3688</v>
      </c>
      <c r="L14577" t="s">
        <v>7537</v>
      </c>
      <c r="P14577">
        <v>10</v>
      </c>
      <c r="Q14577">
        <v>16</v>
      </c>
      <c r="R14577">
        <v>8.8000000000000007</v>
      </c>
      <c r="S14577" t="b">
        <v>0</v>
      </c>
      <c r="T14577" t="b">
        <v>0</v>
      </c>
      <c r="U14577" t="b">
        <v>1</v>
      </c>
      <c r="V14577">
        <v>54000</v>
      </c>
      <c r="W14577">
        <v>42000</v>
      </c>
      <c r="X14577">
        <v>2.2999999999999998</v>
      </c>
      <c r="Y14577">
        <v>45000</v>
      </c>
      <c r="Z14577">
        <v>2.2200000000000002</v>
      </c>
    </row>
    <row r="14578" spans="1:26">
      <c r="A14578">
        <v>213386490</v>
      </c>
      <c r="B14578" t="s">
        <v>13051</v>
      </c>
      <c r="C14578" t="s">
        <v>3597</v>
      </c>
      <c r="D14578" t="s">
        <v>7533</v>
      </c>
      <c r="E14578" t="s">
        <v>6304</v>
      </c>
      <c r="F14578" t="s">
        <v>3600</v>
      </c>
      <c r="G14578">
        <v>213386490</v>
      </c>
      <c r="I14578" t="s">
        <v>3700</v>
      </c>
      <c r="J14578" t="s">
        <v>9343</v>
      </c>
      <c r="K14578" t="s">
        <v>3688</v>
      </c>
      <c r="L14578" t="s">
        <v>13556</v>
      </c>
      <c r="M14578">
        <v>10.199999999999999</v>
      </c>
      <c r="N14578">
        <v>14.8</v>
      </c>
      <c r="O14578">
        <v>9.6</v>
      </c>
      <c r="P14578">
        <v>10</v>
      </c>
      <c r="Q14578">
        <v>15.2</v>
      </c>
      <c r="R14578">
        <v>10</v>
      </c>
      <c r="S14578" t="b">
        <v>0</v>
      </c>
      <c r="T14578" t="b">
        <v>0</v>
      </c>
      <c r="U14578" t="b">
        <v>1</v>
      </c>
      <c r="V14578">
        <v>35000</v>
      </c>
      <c r="W14578">
        <v>33000</v>
      </c>
      <c r="X14578">
        <v>2.4</v>
      </c>
      <c r="Y14578">
        <v>38000</v>
      </c>
      <c r="Z14578">
        <v>1.9</v>
      </c>
    </row>
    <row r="14579" spans="1:26">
      <c r="A14579">
        <v>213386491</v>
      </c>
      <c r="B14579" t="s">
        <v>13051</v>
      </c>
      <c r="C14579" t="s">
        <v>3597</v>
      </c>
      <c r="D14579" t="s">
        <v>7533</v>
      </c>
      <c r="E14579" t="s">
        <v>6304</v>
      </c>
      <c r="F14579" t="s">
        <v>3600</v>
      </c>
      <c r="G14579">
        <v>213386491</v>
      </c>
      <c r="I14579" t="s">
        <v>3700</v>
      </c>
      <c r="J14579" t="s">
        <v>9486</v>
      </c>
      <c r="K14579" t="s">
        <v>3688</v>
      </c>
      <c r="L14579" t="s">
        <v>13555</v>
      </c>
      <c r="P14579">
        <v>10</v>
      </c>
      <c r="Q14579">
        <v>15.2</v>
      </c>
      <c r="R14579">
        <v>9.1999999999999993</v>
      </c>
      <c r="S14579" t="b">
        <v>0</v>
      </c>
      <c r="T14579" t="b">
        <v>0</v>
      </c>
      <c r="U14579" t="b">
        <v>0</v>
      </c>
      <c r="V14579">
        <v>45000</v>
      </c>
      <c r="W14579">
        <v>37000</v>
      </c>
      <c r="X14579">
        <v>2.2599999999999998</v>
      </c>
      <c r="Y14579">
        <v>38000</v>
      </c>
      <c r="Z14579">
        <v>2.2599999999999998</v>
      </c>
    </row>
    <row r="14580" spans="1:26">
      <c r="A14580">
        <v>205921368</v>
      </c>
      <c r="B14580" t="s">
        <v>13057</v>
      </c>
      <c r="C14580" t="s">
        <v>3597</v>
      </c>
      <c r="D14580" t="s">
        <v>4350</v>
      </c>
      <c r="E14580" t="s">
        <v>4351</v>
      </c>
      <c r="F14580" t="s">
        <v>3753</v>
      </c>
      <c r="G14580">
        <v>205921368</v>
      </c>
      <c r="I14580" t="s">
        <v>3601</v>
      </c>
      <c r="J14580" t="s">
        <v>4641</v>
      </c>
      <c r="K14580" t="s">
        <v>3624</v>
      </c>
      <c r="L14580" t="s">
        <v>4642</v>
      </c>
      <c r="M14580">
        <v>11.8</v>
      </c>
      <c r="N14580">
        <v>19.5</v>
      </c>
      <c r="O14580">
        <v>10</v>
      </c>
      <c r="P14580">
        <v>11.4</v>
      </c>
      <c r="Q14580">
        <v>19</v>
      </c>
      <c r="R14580">
        <v>9.5</v>
      </c>
      <c r="S14580" t="b">
        <v>0</v>
      </c>
      <c r="T14580" t="b">
        <v>0</v>
      </c>
      <c r="U14580" t="b">
        <v>0</v>
      </c>
      <c r="V14580">
        <v>18000</v>
      </c>
      <c r="W14580">
        <v>13000</v>
      </c>
      <c r="X14580">
        <v>2.65</v>
      </c>
      <c r="Y14580">
        <v>17900</v>
      </c>
      <c r="Z14580">
        <v>2.2999999999999998</v>
      </c>
    </row>
    <row r="14581" spans="1:26">
      <c r="A14581">
        <v>207722666</v>
      </c>
      <c r="B14581" t="s">
        <v>5882</v>
      </c>
      <c r="C14581" t="s">
        <v>3597</v>
      </c>
      <c r="D14581" t="s">
        <v>3727</v>
      </c>
      <c r="E14581" t="s">
        <v>3728</v>
      </c>
      <c r="F14581" t="s">
        <v>3718</v>
      </c>
      <c r="G14581">
        <v>207722666</v>
      </c>
      <c r="I14581" t="s">
        <v>3711</v>
      </c>
      <c r="J14581" t="s">
        <v>11805</v>
      </c>
      <c r="L14581" t="s">
        <v>11806</v>
      </c>
      <c r="M14581">
        <v>11</v>
      </c>
      <c r="N14581">
        <v>16</v>
      </c>
      <c r="O14581">
        <v>9</v>
      </c>
      <c r="P14581">
        <v>11</v>
      </c>
      <c r="Q14581">
        <v>16</v>
      </c>
      <c r="R14581">
        <v>9</v>
      </c>
      <c r="S14581" t="b">
        <v>0</v>
      </c>
      <c r="T14581" t="b">
        <v>0</v>
      </c>
      <c r="U14581" t="b">
        <v>0</v>
      </c>
      <c r="V14581">
        <v>22600</v>
      </c>
      <c r="W14581">
        <v>15600</v>
      </c>
      <c r="X14581">
        <v>2.77</v>
      </c>
      <c r="Y14581">
        <v>20000</v>
      </c>
      <c r="Z14581">
        <v>2.13</v>
      </c>
    </row>
    <row r="14582" spans="1:26">
      <c r="A14582">
        <v>207802648</v>
      </c>
      <c r="B14582" t="s">
        <v>5882</v>
      </c>
      <c r="C14582" t="s">
        <v>3597</v>
      </c>
      <c r="D14582" t="s">
        <v>3727</v>
      </c>
      <c r="E14582" t="s">
        <v>4003</v>
      </c>
      <c r="F14582" t="s">
        <v>3718</v>
      </c>
      <c r="G14582">
        <v>207802648</v>
      </c>
      <c r="I14582" t="s">
        <v>3711</v>
      </c>
      <c r="J14582" t="s">
        <v>11752</v>
      </c>
      <c r="K14582" t="s">
        <v>3688</v>
      </c>
      <c r="L14582" t="s">
        <v>11807</v>
      </c>
      <c r="M14582">
        <v>8.8000000000000007</v>
      </c>
      <c r="N14582">
        <v>15.6</v>
      </c>
      <c r="O14582">
        <v>9.3000000000000007</v>
      </c>
      <c r="P14582">
        <v>8.8000000000000007</v>
      </c>
      <c r="Q14582">
        <v>16</v>
      </c>
      <c r="R14582">
        <v>8.4</v>
      </c>
      <c r="S14582" t="b">
        <v>0</v>
      </c>
      <c r="T14582" t="b">
        <v>0</v>
      </c>
      <c r="U14582" t="b">
        <v>0</v>
      </c>
      <c r="V14582">
        <v>34000</v>
      </c>
      <c r="W14582">
        <v>22600</v>
      </c>
      <c r="X14582">
        <v>2.2799999999999998</v>
      </c>
      <c r="Y14582">
        <v>32000</v>
      </c>
      <c r="Z14582">
        <v>1.81</v>
      </c>
    </row>
    <row r="14583" spans="1:26">
      <c r="A14583">
        <v>207802919</v>
      </c>
      <c r="B14583" t="s">
        <v>5882</v>
      </c>
      <c r="C14583" t="s">
        <v>3597</v>
      </c>
      <c r="D14583" t="s">
        <v>3727</v>
      </c>
      <c r="E14583" t="s">
        <v>3728</v>
      </c>
      <c r="F14583" t="s">
        <v>3718</v>
      </c>
      <c r="G14583">
        <v>207802919</v>
      </c>
      <c r="I14583" t="s">
        <v>3711</v>
      </c>
      <c r="J14583" t="s">
        <v>11756</v>
      </c>
      <c r="K14583" t="s">
        <v>3688</v>
      </c>
      <c r="L14583" t="s">
        <v>11807</v>
      </c>
      <c r="M14583">
        <v>8.8000000000000007</v>
      </c>
      <c r="N14583">
        <v>15.6</v>
      </c>
      <c r="O14583">
        <v>9.3000000000000007</v>
      </c>
      <c r="P14583">
        <v>8.8000000000000007</v>
      </c>
      <c r="Q14583">
        <v>16</v>
      </c>
      <c r="R14583">
        <v>8.4</v>
      </c>
      <c r="S14583" t="b">
        <v>0</v>
      </c>
      <c r="T14583" t="b">
        <v>0</v>
      </c>
      <c r="U14583" t="b">
        <v>0</v>
      </c>
      <c r="V14583">
        <v>34000</v>
      </c>
      <c r="W14583">
        <v>22600</v>
      </c>
      <c r="X14583">
        <v>2.2799999999999998</v>
      </c>
      <c r="Y14583">
        <v>32000</v>
      </c>
      <c r="Z14583">
        <v>1.81</v>
      </c>
    </row>
    <row r="14584" spans="1:26">
      <c r="A14584">
        <v>210404027</v>
      </c>
      <c r="B14584" t="s">
        <v>10986</v>
      </c>
      <c r="C14584" t="s">
        <v>3597</v>
      </c>
      <c r="D14584" t="s">
        <v>3727</v>
      </c>
      <c r="E14584" t="s">
        <v>4003</v>
      </c>
      <c r="F14584" t="s">
        <v>3650</v>
      </c>
      <c r="G14584">
        <v>210404027</v>
      </c>
      <c r="I14584" t="s">
        <v>3651</v>
      </c>
      <c r="J14584" t="s">
        <v>11732</v>
      </c>
      <c r="K14584" t="s">
        <v>3653</v>
      </c>
      <c r="M14584">
        <v>7.8</v>
      </c>
      <c r="N14584">
        <v>16</v>
      </c>
      <c r="O14584">
        <v>10</v>
      </c>
      <c r="P14584">
        <v>7.8</v>
      </c>
      <c r="Q14584">
        <v>18</v>
      </c>
      <c r="R14584">
        <v>8.8000000000000007</v>
      </c>
      <c r="S14584" t="b">
        <v>0</v>
      </c>
      <c r="T14584" t="b">
        <v>0</v>
      </c>
      <c r="U14584" t="b">
        <v>0</v>
      </c>
      <c r="V14584">
        <v>41000</v>
      </c>
      <c r="W14584">
        <v>24000</v>
      </c>
      <c r="X14584">
        <v>2.4</v>
      </c>
      <c r="Y14584">
        <v>35000</v>
      </c>
      <c r="Z14584">
        <v>1.94</v>
      </c>
    </row>
    <row r="14585" spans="1:26">
      <c r="A14585">
        <v>205921368</v>
      </c>
      <c r="B14585" t="s">
        <v>13057</v>
      </c>
      <c r="C14585" t="s">
        <v>3597</v>
      </c>
      <c r="D14585" t="s">
        <v>4350</v>
      </c>
      <c r="E14585" t="s">
        <v>4351</v>
      </c>
      <c r="F14585" t="s">
        <v>3753</v>
      </c>
      <c r="G14585">
        <v>205921368</v>
      </c>
      <c r="I14585" t="s">
        <v>3601</v>
      </c>
      <c r="J14585" t="s">
        <v>4641</v>
      </c>
      <c r="K14585" t="s">
        <v>3624</v>
      </c>
      <c r="L14585" t="s">
        <v>4642</v>
      </c>
      <c r="M14585">
        <v>11.8</v>
      </c>
      <c r="N14585">
        <v>19.5</v>
      </c>
      <c r="O14585">
        <v>10</v>
      </c>
      <c r="P14585">
        <v>11.4</v>
      </c>
      <c r="Q14585">
        <v>19</v>
      </c>
      <c r="R14585">
        <v>9.5</v>
      </c>
      <c r="S14585" t="b">
        <v>0</v>
      </c>
      <c r="T14585" t="b">
        <v>0</v>
      </c>
      <c r="U14585" t="b">
        <v>0</v>
      </c>
      <c r="V14585">
        <v>18000</v>
      </c>
      <c r="W14585">
        <v>13000</v>
      </c>
      <c r="X14585">
        <v>2.65</v>
      </c>
      <c r="Y14585">
        <v>17900</v>
      </c>
      <c r="Z14585">
        <v>2.2999999999999998</v>
      </c>
    </row>
    <row r="14586" spans="1:26">
      <c r="A14586">
        <v>205921368</v>
      </c>
      <c r="B14586" t="s">
        <v>13057</v>
      </c>
      <c r="C14586" t="s">
        <v>3597</v>
      </c>
      <c r="D14586" t="s">
        <v>4350</v>
      </c>
      <c r="E14586" t="s">
        <v>4351</v>
      </c>
      <c r="F14586" t="s">
        <v>3753</v>
      </c>
      <c r="G14586">
        <v>205921368</v>
      </c>
      <c r="I14586" t="s">
        <v>3601</v>
      </c>
      <c r="J14586" t="s">
        <v>4641</v>
      </c>
      <c r="K14586" t="s">
        <v>3624</v>
      </c>
      <c r="L14586" t="s">
        <v>4642</v>
      </c>
      <c r="M14586">
        <v>11.8</v>
      </c>
      <c r="N14586">
        <v>19.5</v>
      </c>
      <c r="O14586">
        <v>10</v>
      </c>
      <c r="P14586">
        <v>11.4</v>
      </c>
      <c r="Q14586">
        <v>19</v>
      </c>
      <c r="R14586">
        <v>9.5</v>
      </c>
      <c r="S14586" t="b">
        <v>0</v>
      </c>
      <c r="T14586" t="b">
        <v>0</v>
      </c>
      <c r="U14586" t="b">
        <v>0</v>
      </c>
      <c r="V14586">
        <v>18000</v>
      </c>
      <c r="W14586">
        <v>13000</v>
      </c>
      <c r="X14586">
        <v>2.65</v>
      </c>
      <c r="Y14586">
        <v>17900</v>
      </c>
      <c r="Z14586">
        <v>2.2999999999999998</v>
      </c>
    </row>
    <row r="14587" spans="1:26">
      <c r="A14587">
        <v>205921368</v>
      </c>
      <c r="B14587" t="s">
        <v>13057</v>
      </c>
      <c r="C14587" t="s">
        <v>3597</v>
      </c>
      <c r="D14587" t="s">
        <v>4350</v>
      </c>
      <c r="E14587" t="s">
        <v>4351</v>
      </c>
      <c r="F14587" t="s">
        <v>3753</v>
      </c>
      <c r="G14587">
        <v>205921368</v>
      </c>
      <c r="I14587" t="s">
        <v>3601</v>
      </c>
      <c r="J14587" t="s">
        <v>4641</v>
      </c>
      <c r="K14587" t="s">
        <v>3624</v>
      </c>
      <c r="L14587" t="s">
        <v>4642</v>
      </c>
      <c r="M14587">
        <v>11.8</v>
      </c>
      <c r="N14587">
        <v>19.5</v>
      </c>
      <c r="O14587">
        <v>10</v>
      </c>
      <c r="P14587">
        <v>11.4</v>
      </c>
      <c r="Q14587">
        <v>19</v>
      </c>
      <c r="R14587">
        <v>9.5</v>
      </c>
      <c r="S14587" t="b">
        <v>0</v>
      </c>
      <c r="T14587" t="b">
        <v>0</v>
      </c>
      <c r="U14587" t="b">
        <v>0</v>
      </c>
      <c r="V14587">
        <v>18000</v>
      </c>
      <c r="W14587">
        <v>13000</v>
      </c>
      <c r="X14587">
        <v>2.65</v>
      </c>
      <c r="Y14587">
        <v>17900</v>
      </c>
      <c r="Z14587">
        <v>2.2999999999999998</v>
      </c>
    </row>
    <row r="14588" spans="1:26">
      <c r="A14588">
        <v>205921368</v>
      </c>
      <c r="B14588" t="s">
        <v>13057</v>
      </c>
      <c r="C14588" t="s">
        <v>3597</v>
      </c>
      <c r="D14588" t="s">
        <v>4350</v>
      </c>
      <c r="E14588" t="s">
        <v>4351</v>
      </c>
      <c r="F14588" t="s">
        <v>3753</v>
      </c>
      <c r="G14588">
        <v>205921368</v>
      </c>
      <c r="I14588" t="s">
        <v>3601</v>
      </c>
      <c r="J14588" t="s">
        <v>4641</v>
      </c>
      <c r="K14588" t="s">
        <v>3624</v>
      </c>
      <c r="L14588" t="s">
        <v>4642</v>
      </c>
      <c r="M14588">
        <v>11.8</v>
      </c>
      <c r="N14588">
        <v>19.5</v>
      </c>
      <c r="O14588">
        <v>10</v>
      </c>
      <c r="P14588">
        <v>11.4</v>
      </c>
      <c r="Q14588">
        <v>19</v>
      </c>
      <c r="R14588">
        <v>9.5</v>
      </c>
      <c r="S14588" t="b">
        <v>0</v>
      </c>
      <c r="T14588" t="b">
        <v>0</v>
      </c>
      <c r="U14588" t="b">
        <v>0</v>
      </c>
      <c r="V14588">
        <v>18000</v>
      </c>
      <c r="W14588">
        <v>13000</v>
      </c>
      <c r="X14588">
        <v>2.65</v>
      </c>
      <c r="Y14588">
        <v>17900</v>
      </c>
      <c r="Z14588">
        <v>2.2999999999999998</v>
      </c>
    </row>
    <row r="14589" spans="1:26">
      <c r="A14589">
        <v>205921368</v>
      </c>
      <c r="B14589" t="s">
        <v>13057</v>
      </c>
      <c r="C14589" t="s">
        <v>3597</v>
      </c>
      <c r="D14589" t="s">
        <v>4350</v>
      </c>
      <c r="E14589" t="s">
        <v>4351</v>
      </c>
      <c r="F14589" t="s">
        <v>3753</v>
      </c>
      <c r="G14589">
        <v>205921368</v>
      </c>
      <c r="I14589" t="s">
        <v>3601</v>
      </c>
      <c r="J14589" t="s">
        <v>4641</v>
      </c>
      <c r="K14589" t="s">
        <v>3624</v>
      </c>
      <c r="L14589" t="s">
        <v>4642</v>
      </c>
      <c r="M14589">
        <v>11.8</v>
      </c>
      <c r="N14589">
        <v>19.5</v>
      </c>
      <c r="O14589">
        <v>10</v>
      </c>
      <c r="P14589">
        <v>11.4</v>
      </c>
      <c r="Q14589">
        <v>19</v>
      </c>
      <c r="R14589">
        <v>9.5</v>
      </c>
      <c r="S14589" t="b">
        <v>0</v>
      </c>
      <c r="T14589" t="b">
        <v>0</v>
      </c>
      <c r="U14589" t="b">
        <v>0</v>
      </c>
      <c r="V14589">
        <v>18000</v>
      </c>
      <c r="W14589">
        <v>13000</v>
      </c>
      <c r="X14589">
        <v>2.65</v>
      </c>
      <c r="Y14589">
        <v>17900</v>
      </c>
      <c r="Z14589">
        <v>2.2999999999999998</v>
      </c>
    </row>
    <row r="14590" spans="1:26">
      <c r="A14590">
        <v>205921368</v>
      </c>
      <c r="B14590" t="s">
        <v>13057</v>
      </c>
      <c r="C14590" t="s">
        <v>3597</v>
      </c>
      <c r="D14590" t="s">
        <v>4350</v>
      </c>
      <c r="E14590" t="s">
        <v>4351</v>
      </c>
      <c r="F14590" t="s">
        <v>3753</v>
      </c>
      <c r="G14590">
        <v>205921368</v>
      </c>
      <c r="I14590" t="s">
        <v>3601</v>
      </c>
      <c r="J14590" t="s">
        <v>4641</v>
      </c>
      <c r="K14590" t="s">
        <v>3624</v>
      </c>
      <c r="L14590" t="s">
        <v>4642</v>
      </c>
      <c r="M14590">
        <v>11.8</v>
      </c>
      <c r="N14590">
        <v>19.5</v>
      </c>
      <c r="O14590">
        <v>10</v>
      </c>
      <c r="P14590">
        <v>11.4</v>
      </c>
      <c r="Q14590">
        <v>19</v>
      </c>
      <c r="R14590">
        <v>9.5</v>
      </c>
      <c r="S14590" t="b">
        <v>0</v>
      </c>
      <c r="T14590" t="b">
        <v>0</v>
      </c>
      <c r="U14590" t="b">
        <v>0</v>
      </c>
      <c r="V14590">
        <v>18000</v>
      </c>
      <c r="W14590">
        <v>13000</v>
      </c>
      <c r="X14590">
        <v>2.65</v>
      </c>
      <c r="Y14590">
        <v>17900</v>
      </c>
      <c r="Z14590">
        <v>2.2999999999999998</v>
      </c>
    </row>
    <row r="14591" spans="1:26">
      <c r="A14591">
        <v>205921366</v>
      </c>
      <c r="B14591" t="s">
        <v>8831</v>
      </c>
      <c r="C14591" t="s">
        <v>3597</v>
      </c>
      <c r="D14591" t="s">
        <v>4350</v>
      </c>
      <c r="E14591" t="s">
        <v>4351</v>
      </c>
      <c r="F14591" t="s">
        <v>3753</v>
      </c>
      <c r="G14591">
        <v>205921366</v>
      </c>
      <c r="I14591" t="s">
        <v>3601</v>
      </c>
      <c r="J14591" t="s">
        <v>13218</v>
      </c>
      <c r="K14591" t="s">
        <v>3624</v>
      </c>
      <c r="L14591" t="s">
        <v>5996</v>
      </c>
      <c r="M14591">
        <v>11</v>
      </c>
      <c r="N14591">
        <v>19.5</v>
      </c>
      <c r="O14591">
        <v>10</v>
      </c>
      <c r="P14591">
        <v>11</v>
      </c>
      <c r="Q14591">
        <v>19</v>
      </c>
      <c r="R14591">
        <v>9</v>
      </c>
      <c r="S14591" t="b">
        <v>0</v>
      </c>
      <c r="T14591" t="b">
        <v>0</v>
      </c>
      <c r="U14591" t="b">
        <v>0</v>
      </c>
      <c r="V14591">
        <v>12000</v>
      </c>
      <c r="W14591">
        <v>7800</v>
      </c>
      <c r="X14591">
        <v>2.63</v>
      </c>
      <c r="Y14591">
        <v>9082</v>
      </c>
      <c r="Z14591">
        <v>2.1</v>
      </c>
    </row>
    <row r="14592" spans="1:26">
      <c r="A14592">
        <v>205921368</v>
      </c>
      <c r="B14592" t="s">
        <v>13057</v>
      </c>
      <c r="C14592" t="s">
        <v>3597</v>
      </c>
      <c r="D14592" t="s">
        <v>4350</v>
      </c>
      <c r="E14592" t="s">
        <v>4351</v>
      </c>
      <c r="F14592" t="s">
        <v>3753</v>
      </c>
      <c r="G14592">
        <v>205921368</v>
      </c>
      <c r="I14592" t="s">
        <v>3601</v>
      </c>
      <c r="J14592" t="s">
        <v>4641</v>
      </c>
      <c r="K14592" t="s">
        <v>3624</v>
      </c>
      <c r="L14592" t="s">
        <v>4642</v>
      </c>
      <c r="M14592">
        <v>11.8</v>
      </c>
      <c r="N14592">
        <v>19.5</v>
      </c>
      <c r="O14592">
        <v>10</v>
      </c>
      <c r="P14592">
        <v>11.4</v>
      </c>
      <c r="Q14592">
        <v>19</v>
      </c>
      <c r="R14592">
        <v>9.5</v>
      </c>
      <c r="S14592" t="b">
        <v>0</v>
      </c>
      <c r="T14592" t="b">
        <v>0</v>
      </c>
      <c r="U14592" t="b">
        <v>0</v>
      </c>
      <c r="V14592">
        <v>18000</v>
      </c>
      <c r="W14592">
        <v>13000</v>
      </c>
      <c r="X14592">
        <v>2.65</v>
      </c>
      <c r="Y14592">
        <v>17900</v>
      </c>
      <c r="Z14592">
        <v>2.2999999999999998</v>
      </c>
    </row>
    <row r="14593" spans="1:26">
      <c r="A14593">
        <v>205921365</v>
      </c>
      <c r="B14593" t="s">
        <v>13057</v>
      </c>
      <c r="C14593" t="s">
        <v>3597</v>
      </c>
      <c r="D14593" t="s">
        <v>4350</v>
      </c>
      <c r="E14593" t="s">
        <v>4351</v>
      </c>
      <c r="F14593" t="s">
        <v>3849</v>
      </c>
      <c r="G14593">
        <v>205921365</v>
      </c>
      <c r="I14593" t="s">
        <v>3622</v>
      </c>
      <c r="J14593" t="s">
        <v>13218</v>
      </c>
      <c r="K14593" t="s">
        <v>3624</v>
      </c>
      <c r="L14593" t="s">
        <v>13554</v>
      </c>
      <c r="M14593">
        <v>12.5</v>
      </c>
      <c r="N14593">
        <v>23</v>
      </c>
      <c r="O14593">
        <v>11.5</v>
      </c>
      <c r="P14593">
        <v>12.5</v>
      </c>
      <c r="Q14593">
        <v>20.5</v>
      </c>
      <c r="R14593">
        <v>9.5</v>
      </c>
      <c r="S14593" t="b">
        <v>0</v>
      </c>
      <c r="T14593" t="b">
        <v>0</v>
      </c>
      <c r="U14593" t="b">
        <v>1</v>
      </c>
      <c r="V14593">
        <v>12000</v>
      </c>
      <c r="W14593">
        <v>7600</v>
      </c>
      <c r="X14593">
        <v>2.72</v>
      </c>
      <c r="Y14593">
        <v>9423</v>
      </c>
      <c r="Z14593">
        <v>2.42</v>
      </c>
    </row>
    <row r="14594" spans="1:26">
      <c r="A14594">
        <v>205921367</v>
      </c>
      <c r="B14594" t="s">
        <v>4640</v>
      </c>
      <c r="C14594" t="s">
        <v>3597</v>
      </c>
      <c r="D14594" t="s">
        <v>4350</v>
      </c>
      <c r="E14594" t="s">
        <v>4351</v>
      </c>
      <c r="F14594" t="s">
        <v>3849</v>
      </c>
      <c r="G14594">
        <v>205921367</v>
      </c>
      <c r="I14594" t="s">
        <v>3622</v>
      </c>
      <c r="J14594" t="s">
        <v>4641</v>
      </c>
      <c r="K14594" t="s">
        <v>3624</v>
      </c>
      <c r="L14594" t="s">
        <v>4643</v>
      </c>
      <c r="M14594">
        <v>12.65</v>
      </c>
      <c r="N14594">
        <v>22</v>
      </c>
      <c r="O14594">
        <v>11</v>
      </c>
      <c r="P14594">
        <v>12.5</v>
      </c>
      <c r="Q14594">
        <v>20.5</v>
      </c>
      <c r="R14594">
        <v>10</v>
      </c>
      <c r="S14594" t="b">
        <v>0</v>
      </c>
      <c r="T14594" t="b">
        <v>0</v>
      </c>
      <c r="U14594" t="b">
        <v>1</v>
      </c>
      <c r="V14594">
        <v>18000</v>
      </c>
      <c r="W14594">
        <v>12000</v>
      </c>
      <c r="X14594">
        <v>2.64</v>
      </c>
      <c r="Y14594">
        <v>18000</v>
      </c>
      <c r="Z14594">
        <v>2.6</v>
      </c>
    </row>
    <row r="14595" spans="1:26">
      <c r="A14595">
        <v>207036462</v>
      </c>
      <c r="B14595" t="s">
        <v>7151</v>
      </c>
      <c r="C14595" t="s">
        <v>3597</v>
      </c>
      <c r="D14595" t="s">
        <v>4350</v>
      </c>
      <c r="E14595" t="s">
        <v>4351</v>
      </c>
      <c r="F14595" t="s">
        <v>3600</v>
      </c>
      <c r="G14595">
        <v>207036462</v>
      </c>
      <c r="I14595" t="s">
        <v>3601</v>
      </c>
      <c r="J14595" t="s">
        <v>7156</v>
      </c>
      <c r="L14595" t="s">
        <v>7157</v>
      </c>
      <c r="M14595">
        <v>10.9</v>
      </c>
      <c r="N14595">
        <v>18</v>
      </c>
      <c r="O14595">
        <v>10</v>
      </c>
      <c r="P14595">
        <v>10.1</v>
      </c>
      <c r="Q14595">
        <v>16.5</v>
      </c>
      <c r="R14595">
        <v>9</v>
      </c>
      <c r="S14595" t="b">
        <v>0</v>
      </c>
      <c r="T14595" t="b">
        <v>0</v>
      </c>
      <c r="U14595" t="b">
        <v>1</v>
      </c>
      <c r="V14595">
        <v>22000</v>
      </c>
      <c r="W14595">
        <v>16000</v>
      </c>
      <c r="X14595">
        <v>2.4</v>
      </c>
      <c r="Y14595">
        <v>18000</v>
      </c>
      <c r="Z14595">
        <v>1.99</v>
      </c>
    </row>
    <row r="14596" spans="1:26">
      <c r="A14596">
        <v>207036468</v>
      </c>
      <c r="B14596" t="s">
        <v>5916</v>
      </c>
      <c r="C14596" t="s">
        <v>3597</v>
      </c>
      <c r="D14596" t="s">
        <v>4350</v>
      </c>
      <c r="E14596" t="s">
        <v>4351</v>
      </c>
      <c r="F14596" t="s">
        <v>3600</v>
      </c>
      <c r="G14596">
        <v>207036468</v>
      </c>
      <c r="I14596" t="s">
        <v>3601</v>
      </c>
      <c r="J14596" t="s">
        <v>5928</v>
      </c>
      <c r="L14596" t="s">
        <v>5929</v>
      </c>
      <c r="M14596">
        <v>9.5500000000000007</v>
      </c>
      <c r="N14596">
        <v>18</v>
      </c>
      <c r="O14596">
        <v>11</v>
      </c>
      <c r="P14596">
        <v>10.1</v>
      </c>
      <c r="Q14596">
        <v>18</v>
      </c>
      <c r="R14596">
        <v>9.5</v>
      </c>
      <c r="S14596" t="b">
        <v>0</v>
      </c>
      <c r="T14596" t="b">
        <v>0</v>
      </c>
      <c r="U14596" t="b">
        <v>1</v>
      </c>
      <c r="V14596">
        <v>34000</v>
      </c>
      <c r="W14596">
        <v>24000</v>
      </c>
      <c r="X14596">
        <v>2.5</v>
      </c>
      <c r="Y14596">
        <v>34520</v>
      </c>
      <c r="Z14596">
        <v>2.38</v>
      </c>
    </row>
    <row r="14597" spans="1:26">
      <c r="A14597">
        <v>207036473</v>
      </c>
      <c r="B14597" t="s">
        <v>7151</v>
      </c>
      <c r="C14597" t="s">
        <v>3597</v>
      </c>
      <c r="D14597" t="s">
        <v>4350</v>
      </c>
      <c r="E14597" t="s">
        <v>4351</v>
      </c>
      <c r="F14597" t="s">
        <v>3600</v>
      </c>
      <c r="G14597">
        <v>207036473</v>
      </c>
      <c r="I14597" t="s">
        <v>3601</v>
      </c>
      <c r="J14597" t="s">
        <v>7154</v>
      </c>
      <c r="L14597" t="s">
        <v>7155</v>
      </c>
      <c r="M14597">
        <v>10.199999999999999</v>
      </c>
      <c r="N14597">
        <v>18</v>
      </c>
      <c r="O14597">
        <v>10</v>
      </c>
      <c r="P14597">
        <v>10.1</v>
      </c>
      <c r="Q14597">
        <v>17.5</v>
      </c>
      <c r="R14597">
        <v>8.5</v>
      </c>
      <c r="S14597" t="b">
        <v>0</v>
      </c>
      <c r="T14597" t="b">
        <v>0</v>
      </c>
      <c r="U14597" t="b">
        <v>1</v>
      </c>
      <c r="V14597">
        <v>48000</v>
      </c>
      <c r="W14597">
        <v>31000</v>
      </c>
      <c r="X14597">
        <v>2.36</v>
      </c>
      <c r="Y14597">
        <v>39000</v>
      </c>
      <c r="Z14597">
        <v>2.2999999999999998</v>
      </c>
    </row>
    <row r="14598" spans="1:26">
      <c r="A14598">
        <v>207036475</v>
      </c>
      <c r="B14598" t="s">
        <v>7151</v>
      </c>
      <c r="C14598" t="s">
        <v>3597</v>
      </c>
      <c r="D14598" t="s">
        <v>4350</v>
      </c>
      <c r="E14598" t="s">
        <v>4351</v>
      </c>
      <c r="F14598" t="s">
        <v>3600</v>
      </c>
      <c r="G14598">
        <v>207036475</v>
      </c>
      <c r="I14598" t="s">
        <v>3601</v>
      </c>
      <c r="J14598" t="s">
        <v>7152</v>
      </c>
      <c r="L14598" t="s">
        <v>7153</v>
      </c>
      <c r="M14598">
        <v>8.5</v>
      </c>
      <c r="N14598">
        <v>17.5</v>
      </c>
      <c r="O14598">
        <v>10</v>
      </c>
      <c r="P14598">
        <v>8.25</v>
      </c>
      <c r="Q14598">
        <v>17</v>
      </c>
      <c r="R14598">
        <v>8.5</v>
      </c>
      <c r="S14598" t="b">
        <v>0</v>
      </c>
      <c r="T14598" t="b">
        <v>0</v>
      </c>
      <c r="U14598" t="b">
        <v>0</v>
      </c>
      <c r="V14598">
        <v>56000</v>
      </c>
      <c r="W14598">
        <v>40000</v>
      </c>
      <c r="X14598">
        <v>2.34</v>
      </c>
      <c r="Y14598">
        <v>42000</v>
      </c>
      <c r="Z14598">
        <v>2.1</v>
      </c>
    </row>
    <row r="14599" spans="1:26">
      <c r="A14599">
        <v>208650724</v>
      </c>
      <c r="B14599" t="s">
        <v>5994</v>
      </c>
      <c r="C14599" t="s">
        <v>3597</v>
      </c>
      <c r="D14599" t="s">
        <v>4350</v>
      </c>
      <c r="E14599" t="s">
        <v>4351</v>
      </c>
      <c r="F14599" t="s">
        <v>3650</v>
      </c>
      <c r="G14599">
        <v>208650724</v>
      </c>
      <c r="I14599" t="s">
        <v>3622</v>
      </c>
      <c r="J14599" t="s">
        <v>5995</v>
      </c>
      <c r="K14599" t="s">
        <v>3653</v>
      </c>
      <c r="M14599">
        <v>12.5</v>
      </c>
      <c r="N14599">
        <v>22</v>
      </c>
      <c r="O14599">
        <v>11</v>
      </c>
      <c r="P14599">
        <v>12.5</v>
      </c>
      <c r="Q14599">
        <v>21</v>
      </c>
      <c r="R14599">
        <v>9.5</v>
      </c>
      <c r="S14599" t="b">
        <v>0</v>
      </c>
      <c r="T14599" t="b">
        <v>0</v>
      </c>
      <c r="U14599" t="b">
        <v>1</v>
      </c>
      <c r="V14599">
        <v>18000</v>
      </c>
      <c r="W14599">
        <v>12700</v>
      </c>
      <c r="X14599">
        <v>2.7</v>
      </c>
      <c r="Y14599">
        <v>20000</v>
      </c>
      <c r="Z14599">
        <v>1.81</v>
      </c>
    </row>
    <row r="14600" spans="1:26">
      <c r="A14600">
        <v>208650725</v>
      </c>
      <c r="B14600" t="s">
        <v>5994</v>
      </c>
      <c r="C14600" t="s">
        <v>3597</v>
      </c>
      <c r="D14600" t="s">
        <v>4350</v>
      </c>
      <c r="E14600" t="s">
        <v>4351</v>
      </c>
      <c r="F14600" t="s">
        <v>3710</v>
      </c>
      <c r="G14600">
        <v>208650725</v>
      </c>
      <c r="I14600" t="s">
        <v>3601</v>
      </c>
      <c r="J14600" t="s">
        <v>5995</v>
      </c>
      <c r="K14600" t="s">
        <v>3725</v>
      </c>
      <c r="M14600">
        <v>12</v>
      </c>
      <c r="N14600">
        <v>20.5</v>
      </c>
      <c r="O14600">
        <v>10.3</v>
      </c>
      <c r="P14600">
        <v>12.25</v>
      </c>
      <c r="Q14600">
        <v>20</v>
      </c>
      <c r="R14600">
        <v>9.4499999999999993</v>
      </c>
      <c r="S14600" t="b">
        <v>0</v>
      </c>
      <c r="T14600" t="b">
        <v>0</v>
      </c>
      <c r="U14600" t="b">
        <v>1</v>
      </c>
      <c r="V14600">
        <v>18000</v>
      </c>
      <c r="W14600">
        <v>12700</v>
      </c>
      <c r="X14600">
        <v>2.6</v>
      </c>
      <c r="Y14600">
        <v>19708</v>
      </c>
      <c r="Z14600">
        <v>1.92</v>
      </c>
    </row>
    <row r="14601" spans="1:26">
      <c r="A14601">
        <v>208650723</v>
      </c>
      <c r="B14601" t="s">
        <v>5994</v>
      </c>
      <c r="C14601" t="s">
        <v>3597</v>
      </c>
      <c r="D14601" t="s">
        <v>4350</v>
      </c>
      <c r="E14601" t="s">
        <v>4351</v>
      </c>
      <c r="F14601" t="s">
        <v>3718</v>
      </c>
      <c r="G14601">
        <v>208650723</v>
      </c>
      <c r="I14601" t="s">
        <v>3601</v>
      </c>
      <c r="J14601" t="s">
        <v>5995</v>
      </c>
      <c r="K14601" t="s">
        <v>3688</v>
      </c>
      <c r="M14601">
        <v>11.5</v>
      </c>
      <c r="N14601">
        <v>19</v>
      </c>
      <c r="O14601">
        <v>9.6</v>
      </c>
      <c r="P14601">
        <v>11.5</v>
      </c>
      <c r="Q14601">
        <v>19</v>
      </c>
      <c r="R14601">
        <v>9.4</v>
      </c>
      <c r="S14601" t="b">
        <v>0</v>
      </c>
      <c r="T14601" t="b">
        <v>0</v>
      </c>
      <c r="U14601" t="b">
        <v>1</v>
      </c>
      <c r="V14601">
        <v>18000</v>
      </c>
      <c r="W14601">
        <v>12700</v>
      </c>
      <c r="X14601">
        <v>2.5</v>
      </c>
      <c r="Y14601">
        <v>19831</v>
      </c>
      <c r="Z14601">
        <v>1.98</v>
      </c>
    </row>
    <row r="14602" spans="1:26">
      <c r="A14602">
        <v>204198639</v>
      </c>
      <c r="B14602" t="s">
        <v>4349</v>
      </c>
      <c r="C14602" t="s">
        <v>3597</v>
      </c>
      <c r="D14602" t="s">
        <v>4350</v>
      </c>
      <c r="E14602" t="s">
        <v>4351</v>
      </c>
      <c r="F14602" t="s">
        <v>3650</v>
      </c>
      <c r="G14602">
        <v>204198639</v>
      </c>
      <c r="I14602" t="s">
        <v>3622</v>
      </c>
      <c r="J14602" t="s">
        <v>4352</v>
      </c>
      <c r="K14602" t="s">
        <v>3653</v>
      </c>
      <c r="M14602">
        <v>12.5</v>
      </c>
      <c r="N14602">
        <v>22</v>
      </c>
      <c r="O14602">
        <v>11</v>
      </c>
      <c r="P14602">
        <v>12.5</v>
      </c>
      <c r="Q14602">
        <v>22</v>
      </c>
      <c r="R14602">
        <v>9.0500000000000007</v>
      </c>
      <c r="S14602" t="b">
        <v>0</v>
      </c>
      <c r="T14602" t="b">
        <v>0</v>
      </c>
      <c r="U14602" t="b">
        <v>0</v>
      </c>
      <c r="V14602">
        <v>24000</v>
      </c>
      <c r="W14602">
        <v>15000</v>
      </c>
      <c r="X14602">
        <v>2.5299999999999998</v>
      </c>
      <c r="Y14602">
        <v>26000</v>
      </c>
      <c r="Z14602">
        <v>1.9</v>
      </c>
    </row>
    <row r="14603" spans="1:26">
      <c r="A14603">
        <v>204032226</v>
      </c>
      <c r="B14603" t="s">
        <v>4640</v>
      </c>
      <c r="C14603" t="s">
        <v>3597</v>
      </c>
      <c r="D14603" t="s">
        <v>4350</v>
      </c>
      <c r="E14603" t="s">
        <v>4351</v>
      </c>
      <c r="F14603" t="s">
        <v>3710</v>
      </c>
      <c r="G14603">
        <v>204032226</v>
      </c>
      <c r="I14603" t="s">
        <v>3622</v>
      </c>
      <c r="J14603" t="s">
        <v>4352</v>
      </c>
      <c r="K14603" t="s">
        <v>3725</v>
      </c>
      <c r="M14603">
        <v>12.3</v>
      </c>
      <c r="N14603">
        <v>21.5</v>
      </c>
      <c r="O14603">
        <v>10.5</v>
      </c>
      <c r="P14603">
        <v>12.3</v>
      </c>
      <c r="Q14603">
        <v>21.5</v>
      </c>
      <c r="R14603">
        <v>8.83</v>
      </c>
      <c r="S14603" t="b">
        <v>0</v>
      </c>
      <c r="T14603" t="b">
        <v>0</v>
      </c>
      <c r="U14603" t="b">
        <v>1</v>
      </c>
      <c r="V14603">
        <v>24000</v>
      </c>
      <c r="W14603">
        <v>14800</v>
      </c>
      <c r="X14603">
        <v>2.4</v>
      </c>
      <c r="Y14603">
        <v>25800</v>
      </c>
      <c r="Z14603">
        <v>1.98</v>
      </c>
    </row>
    <row r="14604" spans="1:26">
      <c r="A14604">
        <v>204032224</v>
      </c>
      <c r="B14604" t="s">
        <v>4640</v>
      </c>
      <c r="C14604" t="s">
        <v>3597</v>
      </c>
      <c r="D14604" t="s">
        <v>4350</v>
      </c>
      <c r="E14604" t="s">
        <v>4351</v>
      </c>
      <c r="F14604" t="s">
        <v>3718</v>
      </c>
      <c r="G14604">
        <v>204032224</v>
      </c>
      <c r="I14604" t="s">
        <v>3622</v>
      </c>
      <c r="J14604" t="s">
        <v>4352</v>
      </c>
      <c r="K14604" t="s">
        <v>3688</v>
      </c>
      <c r="M14604">
        <v>12.1</v>
      </c>
      <c r="N14604">
        <v>21</v>
      </c>
      <c r="O14604">
        <v>10</v>
      </c>
      <c r="P14604">
        <v>12.1</v>
      </c>
      <c r="Q14604">
        <v>21</v>
      </c>
      <c r="R14604">
        <v>8.6</v>
      </c>
      <c r="S14604" t="b">
        <v>0</v>
      </c>
      <c r="T14604" t="b">
        <v>0</v>
      </c>
      <c r="U14604" t="b">
        <v>1</v>
      </c>
      <c r="V14604">
        <v>24000</v>
      </c>
      <c r="W14604">
        <v>14600</v>
      </c>
      <c r="X14604">
        <v>2.2799999999999998</v>
      </c>
      <c r="Y14604">
        <v>25932</v>
      </c>
      <c r="Z14604">
        <v>1.95</v>
      </c>
    </row>
    <row r="14605" spans="1:26">
      <c r="A14605">
        <v>204100526</v>
      </c>
      <c r="B14605" t="s">
        <v>4640</v>
      </c>
      <c r="C14605" t="s">
        <v>3597</v>
      </c>
      <c r="D14605" t="s">
        <v>4350</v>
      </c>
      <c r="E14605" t="s">
        <v>4351</v>
      </c>
      <c r="F14605" t="s">
        <v>3650</v>
      </c>
      <c r="G14605">
        <v>204100526</v>
      </c>
      <c r="I14605" t="s">
        <v>3622</v>
      </c>
      <c r="J14605" t="s">
        <v>4651</v>
      </c>
      <c r="K14605" t="s">
        <v>3653</v>
      </c>
      <c r="M14605">
        <v>12.5</v>
      </c>
      <c r="N14605">
        <v>21</v>
      </c>
      <c r="O14605">
        <v>11</v>
      </c>
      <c r="P14605">
        <v>12.5</v>
      </c>
      <c r="Q14605">
        <v>21</v>
      </c>
      <c r="R14605">
        <v>9</v>
      </c>
      <c r="S14605" t="b">
        <v>0</v>
      </c>
      <c r="T14605" t="b">
        <v>0</v>
      </c>
      <c r="U14605" t="b">
        <v>0</v>
      </c>
      <c r="V14605">
        <v>32000</v>
      </c>
      <c r="W14605">
        <v>22400</v>
      </c>
      <c r="X14605">
        <v>2.52</v>
      </c>
      <c r="Y14605">
        <v>40000</v>
      </c>
      <c r="Z14605">
        <v>1.89</v>
      </c>
    </row>
    <row r="14606" spans="1:26">
      <c r="A14606">
        <v>204032227</v>
      </c>
      <c r="B14606" t="s">
        <v>4640</v>
      </c>
      <c r="C14606" t="s">
        <v>3597</v>
      </c>
      <c r="D14606" t="s">
        <v>4350</v>
      </c>
      <c r="E14606" t="s">
        <v>4351</v>
      </c>
      <c r="F14606" t="s">
        <v>3710</v>
      </c>
      <c r="G14606">
        <v>204032227</v>
      </c>
      <c r="I14606" t="s">
        <v>3622</v>
      </c>
      <c r="J14606" t="s">
        <v>4651</v>
      </c>
      <c r="K14606" t="s">
        <v>3725</v>
      </c>
      <c r="M14606">
        <v>12.25</v>
      </c>
      <c r="N14606">
        <v>20.25</v>
      </c>
      <c r="O14606">
        <v>10.9</v>
      </c>
      <c r="P14606">
        <v>12.25</v>
      </c>
      <c r="Q14606">
        <v>20.25</v>
      </c>
      <c r="R14606">
        <v>8.9499999999999993</v>
      </c>
      <c r="S14606" t="b">
        <v>0</v>
      </c>
      <c r="T14606" t="b">
        <v>0</v>
      </c>
      <c r="U14606" t="b">
        <v>1</v>
      </c>
      <c r="V14606">
        <v>32000</v>
      </c>
      <c r="W14606">
        <v>22600</v>
      </c>
      <c r="X14606">
        <v>2.5099999999999998</v>
      </c>
      <c r="Y14606">
        <v>40035</v>
      </c>
      <c r="Z14606">
        <v>1.96</v>
      </c>
    </row>
    <row r="14607" spans="1:26">
      <c r="A14607">
        <v>204032225</v>
      </c>
      <c r="B14607" t="s">
        <v>4640</v>
      </c>
      <c r="C14607" t="s">
        <v>3597</v>
      </c>
      <c r="D14607" t="s">
        <v>4350</v>
      </c>
      <c r="E14607" t="s">
        <v>4351</v>
      </c>
      <c r="F14607" t="s">
        <v>3718</v>
      </c>
      <c r="G14607">
        <v>204032225</v>
      </c>
      <c r="I14607" t="s">
        <v>3651</v>
      </c>
      <c r="J14607" t="s">
        <v>4651</v>
      </c>
      <c r="K14607" t="s">
        <v>3688</v>
      </c>
      <c r="M14607">
        <v>12</v>
      </c>
      <c r="N14607">
        <v>19.5</v>
      </c>
      <c r="O14607">
        <v>10.8</v>
      </c>
      <c r="P14607">
        <v>12</v>
      </c>
      <c r="Q14607">
        <v>19.5</v>
      </c>
      <c r="R14607">
        <v>8.9</v>
      </c>
      <c r="S14607" t="b">
        <v>0</v>
      </c>
      <c r="T14607" t="b">
        <v>0</v>
      </c>
      <c r="U14607" t="b">
        <v>1</v>
      </c>
      <c r="V14607">
        <v>32000</v>
      </c>
      <c r="W14607">
        <v>23000</v>
      </c>
      <c r="X14607">
        <v>2.5099999999999998</v>
      </c>
      <c r="Y14607">
        <v>39859</v>
      </c>
      <c r="Z14607">
        <v>1.88</v>
      </c>
    </row>
    <row r="14608" spans="1:26">
      <c r="A14608">
        <v>212510994</v>
      </c>
      <c r="B14608" t="s">
        <v>10891</v>
      </c>
      <c r="C14608" t="s">
        <v>3597</v>
      </c>
      <c r="D14608" t="s">
        <v>4350</v>
      </c>
      <c r="E14608" t="s">
        <v>4351</v>
      </c>
      <c r="F14608" t="s">
        <v>3650</v>
      </c>
      <c r="G14608">
        <v>212510994</v>
      </c>
      <c r="I14608" t="s">
        <v>3651</v>
      </c>
      <c r="J14608" t="s">
        <v>10892</v>
      </c>
      <c r="K14608" t="s">
        <v>3653</v>
      </c>
      <c r="M14608">
        <v>10.5</v>
      </c>
      <c r="N14608">
        <v>20</v>
      </c>
      <c r="O14608">
        <v>10</v>
      </c>
      <c r="P14608">
        <v>10.5</v>
      </c>
      <c r="Q14608">
        <v>20</v>
      </c>
      <c r="R14608">
        <v>8.9499999999999993</v>
      </c>
      <c r="S14608" t="b">
        <v>0</v>
      </c>
      <c r="T14608" t="b">
        <v>0</v>
      </c>
      <c r="U14608" t="b">
        <v>0</v>
      </c>
      <c r="V14608">
        <v>42000</v>
      </c>
      <c r="W14608">
        <v>27000</v>
      </c>
      <c r="X14608">
        <v>2.76</v>
      </c>
      <c r="Y14608">
        <v>40000</v>
      </c>
      <c r="Z14608">
        <v>2.02</v>
      </c>
    </row>
    <row r="14609" spans="1:26">
      <c r="A14609">
        <v>212396481</v>
      </c>
      <c r="B14609" t="s">
        <v>10412</v>
      </c>
      <c r="C14609" t="s">
        <v>3597</v>
      </c>
      <c r="D14609" t="s">
        <v>4350</v>
      </c>
      <c r="E14609" t="s">
        <v>4351</v>
      </c>
      <c r="F14609" t="s">
        <v>3710</v>
      </c>
      <c r="G14609">
        <v>212396481</v>
      </c>
      <c r="I14609" t="s">
        <v>3711</v>
      </c>
      <c r="J14609" t="s">
        <v>10892</v>
      </c>
      <c r="K14609" t="s">
        <v>3725</v>
      </c>
      <c r="M14609">
        <v>10.25</v>
      </c>
      <c r="N14609">
        <v>19</v>
      </c>
      <c r="O14609">
        <v>9.75</v>
      </c>
      <c r="P14609">
        <v>10.25</v>
      </c>
      <c r="Q14609">
        <v>19</v>
      </c>
      <c r="R14609">
        <v>8.8800000000000008</v>
      </c>
      <c r="S14609" t="b">
        <v>0</v>
      </c>
      <c r="T14609" t="b">
        <v>0</v>
      </c>
      <c r="U14609" t="b">
        <v>1</v>
      </c>
      <c r="V14609">
        <v>41500</v>
      </c>
      <c r="W14609">
        <v>27600</v>
      </c>
      <c r="X14609">
        <v>2.85</v>
      </c>
      <c r="Y14609">
        <v>40031</v>
      </c>
      <c r="Z14609">
        <v>1.88</v>
      </c>
    </row>
    <row r="14610" spans="1:26">
      <c r="A14610">
        <v>212510995</v>
      </c>
      <c r="B14610" t="s">
        <v>10891</v>
      </c>
      <c r="C14610" t="s">
        <v>3597</v>
      </c>
      <c r="D14610" t="s">
        <v>4350</v>
      </c>
      <c r="E14610" t="s">
        <v>4351</v>
      </c>
      <c r="F14610" t="s">
        <v>3718</v>
      </c>
      <c r="G14610">
        <v>212510995</v>
      </c>
      <c r="I14610" t="s">
        <v>3711</v>
      </c>
      <c r="J14610" t="s">
        <v>10892</v>
      </c>
      <c r="K14610" t="s">
        <v>3688</v>
      </c>
      <c r="M14610">
        <v>10</v>
      </c>
      <c r="N14610">
        <v>18</v>
      </c>
      <c r="O14610">
        <v>9.5</v>
      </c>
      <c r="P14610">
        <v>10</v>
      </c>
      <c r="Q14610">
        <v>18</v>
      </c>
      <c r="R14610">
        <v>8.8000000000000007</v>
      </c>
      <c r="S14610" t="b">
        <v>0</v>
      </c>
      <c r="T14610" t="b">
        <v>0</v>
      </c>
      <c r="U14610" t="b">
        <v>1</v>
      </c>
      <c r="V14610">
        <v>41000</v>
      </c>
      <c r="W14610">
        <v>28400</v>
      </c>
      <c r="X14610">
        <v>2.96</v>
      </c>
      <c r="Y14610">
        <v>39887</v>
      </c>
      <c r="Z14610">
        <v>1.88</v>
      </c>
    </row>
    <row r="14611" spans="1:26">
      <c r="A14611">
        <v>203999083</v>
      </c>
      <c r="B14611" t="s">
        <v>13057</v>
      </c>
      <c r="C14611" t="s">
        <v>3597</v>
      </c>
      <c r="D14611" t="s">
        <v>4350</v>
      </c>
      <c r="E14611" t="s">
        <v>4351</v>
      </c>
      <c r="F14611" t="s">
        <v>3621</v>
      </c>
      <c r="G14611">
        <v>203999083</v>
      </c>
      <c r="I14611" t="s">
        <v>3622</v>
      </c>
      <c r="J14611" t="s">
        <v>13217</v>
      </c>
      <c r="K14611" t="s">
        <v>3624</v>
      </c>
      <c r="L14611" t="s">
        <v>13553</v>
      </c>
      <c r="M14611">
        <v>13.7</v>
      </c>
      <c r="N14611">
        <v>22.5</v>
      </c>
      <c r="O14611">
        <v>10.7</v>
      </c>
      <c r="P14611">
        <v>13.7</v>
      </c>
      <c r="Q14611">
        <v>22</v>
      </c>
      <c r="R14611">
        <v>9</v>
      </c>
      <c r="S14611" t="b">
        <v>0</v>
      </c>
      <c r="T14611" t="b">
        <v>0</v>
      </c>
      <c r="U14611" t="b">
        <v>0</v>
      </c>
      <c r="V14611">
        <v>9000</v>
      </c>
      <c r="W14611">
        <v>5000</v>
      </c>
      <c r="X14611">
        <v>2.44</v>
      </c>
      <c r="Y14611">
        <v>9300</v>
      </c>
      <c r="Z14611">
        <v>2.4300000000000002</v>
      </c>
    </row>
    <row r="14612" spans="1:26">
      <c r="A14612">
        <v>204628475</v>
      </c>
      <c r="B14612" t="s">
        <v>4349</v>
      </c>
      <c r="C14612" t="s">
        <v>3597</v>
      </c>
      <c r="D14612" t="s">
        <v>4350</v>
      </c>
      <c r="E14612" t="s">
        <v>4351</v>
      </c>
      <c r="F14612" t="s">
        <v>3621</v>
      </c>
      <c r="G14612">
        <v>204628475</v>
      </c>
      <c r="I14612" t="s">
        <v>3622</v>
      </c>
      <c r="J14612" t="s">
        <v>6256</v>
      </c>
      <c r="K14612" t="s">
        <v>3624</v>
      </c>
      <c r="L14612" t="s">
        <v>6257</v>
      </c>
      <c r="M14612">
        <v>13</v>
      </c>
      <c r="N14612">
        <v>22</v>
      </c>
      <c r="O14612">
        <v>10.5</v>
      </c>
      <c r="P14612">
        <v>13</v>
      </c>
      <c r="Q14612">
        <v>21</v>
      </c>
      <c r="R14612">
        <v>9</v>
      </c>
      <c r="S14612" t="b">
        <v>0</v>
      </c>
      <c r="T14612" t="b">
        <v>0</v>
      </c>
      <c r="U14612" t="b">
        <v>0</v>
      </c>
      <c r="V14612">
        <v>12000</v>
      </c>
      <c r="W14612">
        <v>7500</v>
      </c>
      <c r="X14612">
        <v>2.71</v>
      </c>
      <c r="Y14612">
        <v>10990</v>
      </c>
      <c r="Z14612">
        <v>2.12</v>
      </c>
    </row>
    <row r="14613" spans="1:26">
      <c r="A14613">
        <v>204628476</v>
      </c>
      <c r="B14613" t="s">
        <v>4349</v>
      </c>
      <c r="C14613" t="s">
        <v>3597</v>
      </c>
      <c r="D14613" t="s">
        <v>4350</v>
      </c>
      <c r="E14613" t="s">
        <v>4351</v>
      </c>
      <c r="F14613" t="s">
        <v>3621</v>
      </c>
      <c r="G14613">
        <v>204628476</v>
      </c>
      <c r="I14613" t="s">
        <v>3622</v>
      </c>
      <c r="J14613" t="s">
        <v>6258</v>
      </c>
      <c r="K14613" t="s">
        <v>3624</v>
      </c>
      <c r="L14613" t="s">
        <v>6259</v>
      </c>
      <c r="M14613">
        <v>13</v>
      </c>
      <c r="N14613">
        <v>23.3</v>
      </c>
      <c r="O14613">
        <v>11.6</v>
      </c>
      <c r="P14613">
        <v>13</v>
      </c>
      <c r="Q14613">
        <v>22.5</v>
      </c>
      <c r="R14613">
        <v>9.1999999999999993</v>
      </c>
      <c r="S14613" t="b">
        <v>0</v>
      </c>
      <c r="T14613" t="b">
        <v>0</v>
      </c>
      <c r="U14613" t="b">
        <v>0</v>
      </c>
      <c r="V14613">
        <v>18000</v>
      </c>
      <c r="W14613">
        <v>11600</v>
      </c>
      <c r="X14613">
        <v>2.7</v>
      </c>
      <c r="Y14613">
        <v>14960</v>
      </c>
      <c r="Z14613">
        <v>2.2799999999999998</v>
      </c>
    </row>
    <row r="14614" spans="1:26">
      <c r="A14614">
        <v>204628477</v>
      </c>
      <c r="B14614" t="s">
        <v>13057</v>
      </c>
      <c r="C14614" t="s">
        <v>3597</v>
      </c>
      <c r="D14614" t="s">
        <v>4350</v>
      </c>
      <c r="E14614" t="s">
        <v>4351</v>
      </c>
      <c r="F14614" t="s">
        <v>3621</v>
      </c>
      <c r="G14614">
        <v>204628477</v>
      </c>
      <c r="I14614" t="s">
        <v>3622</v>
      </c>
      <c r="J14614" t="s">
        <v>13216</v>
      </c>
      <c r="K14614" t="s">
        <v>3624</v>
      </c>
      <c r="L14614" t="s">
        <v>13552</v>
      </c>
      <c r="M14614">
        <v>12.5</v>
      </c>
      <c r="N14614">
        <v>21</v>
      </c>
      <c r="O14614">
        <v>10.5</v>
      </c>
      <c r="P14614">
        <v>12.2</v>
      </c>
      <c r="Q14614">
        <v>20.5</v>
      </c>
      <c r="R14614">
        <v>9</v>
      </c>
      <c r="S14614" t="b">
        <v>0</v>
      </c>
      <c r="T14614" t="b">
        <v>0</v>
      </c>
      <c r="U14614" t="b">
        <v>0</v>
      </c>
      <c r="V14614">
        <v>23000</v>
      </c>
      <c r="W14614">
        <v>14500</v>
      </c>
      <c r="X14614">
        <v>2.4700000000000002</v>
      </c>
      <c r="Y14614">
        <v>20250</v>
      </c>
      <c r="Z14614">
        <v>2.12</v>
      </c>
    </row>
    <row r="14615" spans="1:26">
      <c r="A14615">
        <v>202110503</v>
      </c>
      <c r="B14615" t="s">
        <v>4049</v>
      </c>
      <c r="C14615" t="s">
        <v>3597</v>
      </c>
      <c r="D14615" t="s">
        <v>13083</v>
      </c>
      <c r="E14615" t="s">
        <v>4051</v>
      </c>
      <c r="F14615" t="s">
        <v>3650</v>
      </c>
      <c r="G14615">
        <v>202110503</v>
      </c>
      <c r="I14615" t="s">
        <v>3651</v>
      </c>
      <c r="J14615" t="s">
        <v>10890</v>
      </c>
      <c r="K14615" t="s">
        <v>3653</v>
      </c>
      <c r="M14615">
        <v>12.5</v>
      </c>
      <c r="N14615">
        <v>21</v>
      </c>
      <c r="O14615">
        <v>11.5</v>
      </c>
      <c r="P14615">
        <v>11.8</v>
      </c>
      <c r="Q14615">
        <v>21</v>
      </c>
      <c r="R14615">
        <v>8.6</v>
      </c>
      <c r="S14615" t="b">
        <v>0</v>
      </c>
      <c r="T14615" t="b">
        <v>0</v>
      </c>
      <c r="U14615" t="b">
        <v>0</v>
      </c>
      <c r="V14615">
        <v>34000</v>
      </c>
      <c r="W14615">
        <v>26600</v>
      </c>
      <c r="X14615">
        <v>2.88</v>
      </c>
      <c r="Y14615">
        <v>27500</v>
      </c>
      <c r="Z14615">
        <v>2.73</v>
      </c>
    </row>
    <row r="14616" spans="1:26">
      <c r="A14616">
        <v>213607584</v>
      </c>
      <c r="B14616" t="s">
        <v>13057</v>
      </c>
      <c r="C14616" t="s">
        <v>3597</v>
      </c>
      <c r="D14616" t="s">
        <v>3637</v>
      </c>
      <c r="E14616" t="s">
        <v>3637</v>
      </c>
      <c r="F14616" t="s">
        <v>3600</v>
      </c>
      <c r="G14616">
        <v>213607584</v>
      </c>
      <c r="I14616" t="s">
        <v>3601</v>
      </c>
      <c r="J14616" t="s">
        <v>10394</v>
      </c>
      <c r="K14616" t="s">
        <v>3688</v>
      </c>
      <c r="L14616" t="s">
        <v>13551</v>
      </c>
      <c r="P14616">
        <v>11</v>
      </c>
      <c r="Q14616">
        <v>16.5</v>
      </c>
      <c r="R14616">
        <v>8.5</v>
      </c>
      <c r="S14616" t="b">
        <v>0</v>
      </c>
      <c r="T14616" t="b">
        <v>0</v>
      </c>
      <c r="U14616" t="b">
        <v>1</v>
      </c>
      <c r="V14616">
        <v>18100</v>
      </c>
      <c r="W14616">
        <v>12400</v>
      </c>
      <c r="X14616">
        <v>2.46</v>
      </c>
      <c r="Y14616">
        <v>12580</v>
      </c>
      <c r="Z14616">
        <v>2.6</v>
      </c>
    </row>
    <row r="14617" spans="1:26">
      <c r="A14617">
        <v>213607585</v>
      </c>
      <c r="B14617" t="s">
        <v>13057</v>
      </c>
      <c r="C14617" t="s">
        <v>3597</v>
      </c>
      <c r="D14617" t="s">
        <v>3637</v>
      </c>
      <c r="E14617" t="s">
        <v>3637</v>
      </c>
      <c r="F14617" t="s">
        <v>3600</v>
      </c>
      <c r="G14617">
        <v>213607585</v>
      </c>
      <c r="I14617" t="s">
        <v>3601</v>
      </c>
      <c r="J14617" t="s">
        <v>10394</v>
      </c>
      <c r="K14617" t="s">
        <v>3688</v>
      </c>
      <c r="L14617" t="s">
        <v>13550</v>
      </c>
      <c r="P14617">
        <v>11</v>
      </c>
      <c r="Q14617">
        <v>16.5</v>
      </c>
      <c r="R14617">
        <v>8.5</v>
      </c>
      <c r="S14617" t="b">
        <v>0</v>
      </c>
      <c r="T14617" t="b">
        <v>0</v>
      </c>
      <c r="U14617" t="b">
        <v>1</v>
      </c>
      <c r="V14617">
        <v>18100</v>
      </c>
      <c r="W14617">
        <v>12400</v>
      </c>
      <c r="X14617">
        <v>2.46</v>
      </c>
      <c r="Y14617">
        <v>12580</v>
      </c>
      <c r="Z14617">
        <v>2.6</v>
      </c>
    </row>
    <row r="14618" spans="1:26">
      <c r="A14618">
        <v>213607586</v>
      </c>
      <c r="B14618" t="s">
        <v>13057</v>
      </c>
      <c r="C14618" t="s">
        <v>3597</v>
      </c>
      <c r="D14618" t="s">
        <v>3637</v>
      </c>
      <c r="E14618" t="s">
        <v>10374</v>
      </c>
      <c r="F14618" t="s">
        <v>3600</v>
      </c>
      <c r="G14618">
        <v>213607586</v>
      </c>
      <c r="I14618" t="s">
        <v>3601</v>
      </c>
      <c r="J14618" t="s">
        <v>10394</v>
      </c>
      <c r="K14618" t="s">
        <v>3688</v>
      </c>
      <c r="L14618" t="s">
        <v>13551</v>
      </c>
      <c r="P14618">
        <v>11</v>
      </c>
      <c r="Q14618">
        <v>16.5</v>
      </c>
      <c r="R14618">
        <v>8.5</v>
      </c>
      <c r="S14618" t="b">
        <v>0</v>
      </c>
      <c r="T14618" t="b">
        <v>0</v>
      </c>
      <c r="U14618" t="b">
        <v>1</v>
      </c>
      <c r="V14618">
        <v>18100</v>
      </c>
      <c r="W14618">
        <v>12400</v>
      </c>
      <c r="X14618">
        <v>2.46</v>
      </c>
      <c r="Y14618">
        <v>12580</v>
      </c>
      <c r="Z14618">
        <v>2.6</v>
      </c>
    </row>
    <row r="14619" spans="1:26">
      <c r="A14619">
        <v>213607587</v>
      </c>
      <c r="B14619" t="s">
        <v>13057</v>
      </c>
      <c r="C14619" t="s">
        <v>3597</v>
      </c>
      <c r="D14619" t="s">
        <v>3637</v>
      </c>
      <c r="E14619" t="s">
        <v>10374</v>
      </c>
      <c r="F14619" t="s">
        <v>3600</v>
      </c>
      <c r="G14619">
        <v>213607587</v>
      </c>
      <c r="I14619" t="s">
        <v>3601</v>
      </c>
      <c r="J14619" t="s">
        <v>10394</v>
      </c>
      <c r="K14619" t="s">
        <v>3688</v>
      </c>
      <c r="L14619" t="s">
        <v>13550</v>
      </c>
      <c r="P14619">
        <v>11</v>
      </c>
      <c r="Q14619">
        <v>16.5</v>
      </c>
      <c r="R14619">
        <v>8.5</v>
      </c>
      <c r="S14619" t="b">
        <v>0</v>
      </c>
      <c r="T14619" t="b">
        <v>0</v>
      </c>
      <c r="U14619" t="b">
        <v>1</v>
      </c>
      <c r="V14619">
        <v>18100</v>
      </c>
      <c r="W14619">
        <v>12400</v>
      </c>
      <c r="X14619">
        <v>2.46</v>
      </c>
      <c r="Y14619">
        <v>12580</v>
      </c>
      <c r="Z14619">
        <v>2.6</v>
      </c>
    </row>
    <row r="14620" spans="1:26">
      <c r="A14620">
        <v>213607588</v>
      </c>
      <c r="B14620" t="s">
        <v>13057</v>
      </c>
      <c r="C14620" t="s">
        <v>3597</v>
      </c>
      <c r="D14620" t="s">
        <v>3637</v>
      </c>
      <c r="E14620" t="s">
        <v>10374</v>
      </c>
      <c r="F14620" t="s">
        <v>3600</v>
      </c>
      <c r="G14620">
        <v>213607588</v>
      </c>
      <c r="I14620" t="s">
        <v>3601</v>
      </c>
      <c r="J14620" t="s">
        <v>10394</v>
      </c>
      <c r="K14620" t="s">
        <v>3688</v>
      </c>
      <c r="L14620" t="s">
        <v>13549</v>
      </c>
      <c r="P14620">
        <v>11</v>
      </c>
      <c r="Q14620">
        <v>16.5</v>
      </c>
      <c r="R14620">
        <v>8.5</v>
      </c>
      <c r="S14620" t="b">
        <v>0</v>
      </c>
      <c r="T14620" t="b">
        <v>0</v>
      </c>
      <c r="U14620" t="b">
        <v>1</v>
      </c>
      <c r="V14620">
        <v>18100</v>
      </c>
      <c r="W14620">
        <v>12400</v>
      </c>
      <c r="X14620">
        <v>2.46</v>
      </c>
      <c r="Y14620">
        <v>12580</v>
      </c>
      <c r="Z14620">
        <v>2.6</v>
      </c>
    </row>
    <row r="14621" spans="1:26">
      <c r="A14621">
        <v>213607589</v>
      </c>
      <c r="B14621" t="s">
        <v>13057</v>
      </c>
      <c r="C14621" t="s">
        <v>3597</v>
      </c>
      <c r="D14621" t="s">
        <v>3637</v>
      </c>
      <c r="E14621" t="s">
        <v>10375</v>
      </c>
      <c r="F14621" t="s">
        <v>3600</v>
      </c>
      <c r="G14621">
        <v>213607589</v>
      </c>
      <c r="I14621" t="s">
        <v>3601</v>
      </c>
      <c r="J14621" t="s">
        <v>10394</v>
      </c>
      <c r="K14621" t="s">
        <v>3688</v>
      </c>
      <c r="L14621" t="s">
        <v>13549</v>
      </c>
      <c r="P14621">
        <v>11</v>
      </c>
      <c r="Q14621">
        <v>16.5</v>
      </c>
      <c r="R14621">
        <v>8.5</v>
      </c>
      <c r="S14621" t="b">
        <v>0</v>
      </c>
      <c r="T14621" t="b">
        <v>0</v>
      </c>
      <c r="U14621" t="b">
        <v>1</v>
      </c>
      <c r="V14621">
        <v>18100</v>
      </c>
      <c r="W14621">
        <v>12400</v>
      </c>
      <c r="X14621">
        <v>2.46</v>
      </c>
      <c r="Y14621">
        <v>12580</v>
      </c>
      <c r="Z14621">
        <v>2.6</v>
      </c>
    </row>
    <row r="14622" spans="1:26">
      <c r="A14622">
        <v>213607590</v>
      </c>
      <c r="B14622" t="s">
        <v>13057</v>
      </c>
      <c r="C14622" t="s">
        <v>3597</v>
      </c>
      <c r="D14622" t="s">
        <v>3637</v>
      </c>
      <c r="E14622" t="s">
        <v>3862</v>
      </c>
      <c r="F14622" t="s">
        <v>3600</v>
      </c>
      <c r="G14622">
        <v>213607590</v>
      </c>
      <c r="I14622" t="s">
        <v>3601</v>
      </c>
      <c r="J14622" t="s">
        <v>7259</v>
      </c>
      <c r="K14622" t="s">
        <v>3688</v>
      </c>
      <c r="L14622" t="s">
        <v>13548</v>
      </c>
      <c r="P14622">
        <v>11</v>
      </c>
      <c r="Q14622">
        <v>16.5</v>
      </c>
      <c r="R14622">
        <v>8.5</v>
      </c>
      <c r="S14622" t="b">
        <v>0</v>
      </c>
      <c r="T14622" t="b">
        <v>0</v>
      </c>
      <c r="U14622" t="b">
        <v>1</v>
      </c>
      <c r="V14622">
        <v>18100</v>
      </c>
      <c r="W14622">
        <v>12400</v>
      </c>
      <c r="X14622">
        <v>2.46</v>
      </c>
      <c r="Y14622">
        <v>12580</v>
      </c>
      <c r="Z14622">
        <v>2.6</v>
      </c>
    </row>
    <row r="14623" spans="1:26">
      <c r="A14623">
        <v>213607591</v>
      </c>
      <c r="B14623" t="s">
        <v>13057</v>
      </c>
      <c r="C14623" t="s">
        <v>3597</v>
      </c>
      <c r="D14623" t="s">
        <v>3637</v>
      </c>
      <c r="E14623" t="s">
        <v>3854</v>
      </c>
      <c r="F14623" t="s">
        <v>3600</v>
      </c>
      <c r="G14623">
        <v>213607591</v>
      </c>
      <c r="I14623" t="s">
        <v>3601</v>
      </c>
      <c r="J14623" t="s">
        <v>7259</v>
      </c>
      <c r="K14623" t="s">
        <v>3688</v>
      </c>
      <c r="L14623" t="s">
        <v>13548</v>
      </c>
      <c r="P14623">
        <v>11</v>
      </c>
      <c r="Q14623">
        <v>16.5</v>
      </c>
      <c r="R14623">
        <v>8.5</v>
      </c>
      <c r="S14623" t="b">
        <v>0</v>
      </c>
      <c r="T14623" t="b">
        <v>0</v>
      </c>
      <c r="U14623" t="b">
        <v>1</v>
      </c>
      <c r="V14623">
        <v>18100</v>
      </c>
      <c r="W14623">
        <v>12400</v>
      </c>
      <c r="X14623">
        <v>2.46</v>
      </c>
      <c r="Y14623">
        <v>12580</v>
      </c>
      <c r="Z14623">
        <v>2.6</v>
      </c>
    </row>
    <row r="14624" spans="1:26">
      <c r="A14624">
        <v>213607592</v>
      </c>
      <c r="B14624" t="s">
        <v>13057</v>
      </c>
      <c r="C14624" t="s">
        <v>3597</v>
      </c>
      <c r="D14624" t="s">
        <v>3637</v>
      </c>
      <c r="E14624" t="s">
        <v>3856</v>
      </c>
      <c r="F14624" t="s">
        <v>3600</v>
      </c>
      <c r="G14624">
        <v>213607592</v>
      </c>
      <c r="I14624" t="s">
        <v>3601</v>
      </c>
      <c r="J14624" t="s">
        <v>7259</v>
      </c>
      <c r="K14624" t="s">
        <v>3688</v>
      </c>
      <c r="L14624" t="s">
        <v>13548</v>
      </c>
      <c r="P14624">
        <v>11</v>
      </c>
      <c r="Q14624">
        <v>16.5</v>
      </c>
      <c r="R14624">
        <v>8.5</v>
      </c>
      <c r="S14624" t="b">
        <v>0</v>
      </c>
      <c r="T14624" t="b">
        <v>0</v>
      </c>
      <c r="U14624" t="b">
        <v>1</v>
      </c>
      <c r="V14624">
        <v>18100</v>
      </c>
      <c r="W14624">
        <v>12400</v>
      </c>
      <c r="X14624">
        <v>2.46</v>
      </c>
      <c r="Y14624">
        <v>12580</v>
      </c>
      <c r="Z14624">
        <v>2.6</v>
      </c>
    </row>
    <row r="14625" spans="1:26">
      <c r="A14625">
        <v>213607593</v>
      </c>
      <c r="B14625" t="s">
        <v>13057</v>
      </c>
      <c r="C14625" t="s">
        <v>3597</v>
      </c>
      <c r="D14625" t="s">
        <v>3637</v>
      </c>
      <c r="E14625" t="s">
        <v>3855</v>
      </c>
      <c r="F14625" t="s">
        <v>3600</v>
      </c>
      <c r="G14625">
        <v>213607593</v>
      </c>
      <c r="I14625" t="s">
        <v>3601</v>
      </c>
      <c r="J14625" t="s">
        <v>7259</v>
      </c>
      <c r="K14625" t="s">
        <v>3688</v>
      </c>
      <c r="L14625" t="s">
        <v>13548</v>
      </c>
      <c r="P14625">
        <v>11</v>
      </c>
      <c r="Q14625">
        <v>16.5</v>
      </c>
      <c r="R14625">
        <v>8.5</v>
      </c>
      <c r="S14625" t="b">
        <v>0</v>
      </c>
      <c r="T14625" t="b">
        <v>0</v>
      </c>
      <c r="U14625" t="b">
        <v>1</v>
      </c>
      <c r="V14625">
        <v>18100</v>
      </c>
      <c r="W14625">
        <v>12400</v>
      </c>
      <c r="X14625">
        <v>2.46</v>
      </c>
      <c r="Y14625">
        <v>12580</v>
      </c>
      <c r="Z14625">
        <v>2.6</v>
      </c>
    </row>
    <row r="14626" spans="1:26">
      <c r="A14626">
        <v>213607594</v>
      </c>
      <c r="B14626" t="s">
        <v>13057</v>
      </c>
      <c r="C14626" t="s">
        <v>3597</v>
      </c>
      <c r="D14626" t="s">
        <v>3637</v>
      </c>
      <c r="E14626" t="s">
        <v>3858</v>
      </c>
      <c r="F14626" t="s">
        <v>3600</v>
      </c>
      <c r="G14626">
        <v>213607594</v>
      </c>
      <c r="I14626" t="s">
        <v>3601</v>
      </c>
      <c r="J14626" t="s">
        <v>7259</v>
      </c>
      <c r="K14626" t="s">
        <v>3688</v>
      </c>
      <c r="L14626" t="s">
        <v>13548</v>
      </c>
      <c r="P14626">
        <v>11</v>
      </c>
      <c r="Q14626">
        <v>16.5</v>
      </c>
      <c r="R14626">
        <v>8.5</v>
      </c>
      <c r="S14626" t="b">
        <v>0</v>
      </c>
      <c r="T14626" t="b">
        <v>0</v>
      </c>
      <c r="U14626" t="b">
        <v>1</v>
      </c>
      <c r="V14626">
        <v>18100</v>
      </c>
      <c r="W14626">
        <v>12400</v>
      </c>
      <c r="X14626">
        <v>2.46</v>
      </c>
      <c r="Y14626">
        <v>12580</v>
      </c>
      <c r="Z14626">
        <v>2.6</v>
      </c>
    </row>
    <row r="14627" spans="1:26">
      <c r="A14627">
        <v>213607595</v>
      </c>
      <c r="B14627" t="s">
        <v>13057</v>
      </c>
      <c r="C14627" t="s">
        <v>3597</v>
      </c>
      <c r="D14627" t="s">
        <v>3637</v>
      </c>
      <c r="E14627" t="s">
        <v>3857</v>
      </c>
      <c r="F14627" t="s">
        <v>3600</v>
      </c>
      <c r="G14627">
        <v>213607595</v>
      </c>
      <c r="I14627" t="s">
        <v>3601</v>
      </c>
      <c r="J14627" t="s">
        <v>7259</v>
      </c>
      <c r="K14627" t="s">
        <v>3688</v>
      </c>
      <c r="L14627" t="s">
        <v>13548</v>
      </c>
      <c r="P14627">
        <v>11</v>
      </c>
      <c r="Q14627">
        <v>16.5</v>
      </c>
      <c r="R14627">
        <v>8.5</v>
      </c>
      <c r="S14627" t="b">
        <v>0</v>
      </c>
      <c r="T14627" t="b">
        <v>0</v>
      </c>
      <c r="U14627" t="b">
        <v>1</v>
      </c>
      <c r="V14627">
        <v>18100</v>
      </c>
      <c r="W14627">
        <v>12400</v>
      </c>
      <c r="X14627">
        <v>2.46</v>
      </c>
      <c r="Y14627">
        <v>12580</v>
      </c>
      <c r="Z14627">
        <v>2.6</v>
      </c>
    </row>
    <row r="14628" spans="1:26">
      <c r="A14628">
        <v>213607596</v>
      </c>
      <c r="B14628" t="s">
        <v>13057</v>
      </c>
      <c r="C14628" t="s">
        <v>3597</v>
      </c>
      <c r="D14628" t="s">
        <v>3637</v>
      </c>
      <c r="E14628" t="s">
        <v>3861</v>
      </c>
      <c r="F14628" t="s">
        <v>3600</v>
      </c>
      <c r="G14628">
        <v>213607596</v>
      </c>
      <c r="I14628" t="s">
        <v>3601</v>
      </c>
      <c r="J14628" t="s">
        <v>7259</v>
      </c>
      <c r="K14628" t="s">
        <v>3688</v>
      </c>
      <c r="L14628" t="s">
        <v>13548</v>
      </c>
      <c r="P14628">
        <v>11</v>
      </c>
      <c r="Q14628">
        <v>16.5</v>
      </c>
      <c r="R14628">
        <v>8.5</v>
      </c>
      <c r="S14628" t="b">
        <v>0</v>
      </c>
      <c r="T14628" t="b">
        <v>0</v>
      </c>
      <c r="U14628" t="b">
        <v>1</v>
      </c>
      <c r="V14628">
        <v>18100</v>
      </c>
      <c r="W14628">
        <v>12400</v>
      </c>
      <c r="X14628">
        <v>2.46</v>
      </c>
      <c r="Y14628">
        <v>12580</v>
      </c>
      <c r="Z14628">
        <v>2.6</v>
      </c>
    </row>
    <row r="14629" spans="1:26">
      <c r="A14629">
        <v>213607597</v>
      </c>
      <c r="B14629" t="s">
        <v>13057</v>
      </c>
      <c r="C14629" t="s">
        <v>3597</v>
      </c>
      <c r="D14629" t="s">
        <v>3637</v>
      </c>
      <c r="E14629" t="s">
        <v>3860</v>
      </c>
      <c r="F14629" t="s">
        <v>3600</v>
      </c>
      <c r="G14629">
        <v>213607597</v>
      </c>
      <c r="I14629" t="s">
        <v>3601</v>
      </c>
      <c r="J14629" t="s">
        <v>7259</v>
      </c>
      <c r="K14629" t="s">
        <v>3688</v>
      </c>
      <c r="L14629" t="s">
        <v>13548</v>
      </c>
      <c r="P14629">
        <v>11</v>
      </c>
      <c r="Q14629">
        <v>16.5</v>
      </c>
      <c r="R14629">
        <v>8.5</v>
      </c>
      <c r="S14629" t="b">
        <v>0</v>
      </c>
      <c r="T14629" t="b">
        <v>0</v>
      </c>
      <c r="U14629" t="b">
        <v>1</v>
      </c>
      <c r="V14629">
        <v>18100</v>
      </c>
      <c r="W14629">
        <v>12400</v>
      </c>
      <c r="X14629">
        <v>2.46</v>
      </c>
      <c r="Y14629">
        <v>12580</v>
      </c>
      <c r="Z14629">
        <v>2.6</v>
      </c>
    </row>
    <row r="14630" spans="1:26">
      <c r="A14630">
        <v>213607598</v>
      </c>
      <c r="B14630" t="s">
        <v>13057</v>
      </c>
      <c r="C14630" t="s">
        <v>3597</v>
      </c>
      <c r="D14630" t="s">
        <v>3637</v>
      </c>
      <c r="E14630" t="s">
        <v>10383</v>
      </c>
      <c r="F14630" t="s">
        <v>3600</v>
      </c>
      <c r="G14630">
        <v>213607598</v>
      </c>
      <c r="I14630" t="s">
        <v>3601</v>
      </c>
      <c r="J14630" t="s">
        <v>10403</v>
      </c>
      <c r="K14630" t="s">
        <v>3688</v>
      </c>
      <c r="L14630" t="s">
        <v>13547</v>
      </c>
      <c r="P14630">
        <v>11</v>
      </c>
      <c r="Q14630">
        <v>16.5</v>
      </c>
      <c r="R14630">
        <v>8.5</v>
      </c>
      <c r="S14630" t="b">
        <v>0</v>
      </c>
      <c r="T14630" t="b">
        <v>0</v>
      </c>
      <c r="U14630" t="b">
        <v>1</v>
      </c>
      <c r="V14630">
        <v>18100</v>
      </c>
      <c r="W14630">
        <v>12400</v>
      </c>
      <c r="X14630">
        <v>2.46</v>
      </c>
      <c r="Y14630">
        <v>12580</v>
      </c>
      <c r="Z14630">
        <v>2.6</v>
      </c>
    </row>
    <row r="14631" spans="1:26">
      <c r="A14631">
        <v>213607569</v>
      </c>
      <c r="B14631" t="s">
        <v>13057</v>
      </c>
      <c r="C14631" t="s">
        <v>3597</v>
      </c>
      <c r="D14631" t="s">
        <v>3637</v>
      </c>
      <c r="E14631" t="s">
        <v>3637</v>
      </c>
      <c r="F14631" t="s">
        <v>3600</v>
      </c>
      <c r="G14631">
        <v>213607569</v>
      </c>
      <c r="I14631" t="s">
        <v>3601</v>
      </c>
      <c r="J14631" t="s">
        <v>13215</v>
      </c>
      <c r="K14631" t="s">
        <v>3688</v>
      </c>
      <c r="L14631" t="s">
        <v>13551</v>
      </c>
      <c r="P14631">
        <v>10</v>
      </c>
      <c r="Q14631">
        <v>16.5</v>
      </c>
      <c r="R14631">
        <v>7.7</v>
      </c>
      <c r="S14631" t="b">
        <v>0</v>
      </c>
      <c r="T14631" t="b">
        <v>0</v>
      </c>
      <c r="U14631" t="b">
        <v>0</v>
      </c>
      <c r="V14631">
        <v>17600</v>
      </c>
      <c r="W14631">
        <v>11600</v>
      </c>
      <c r="X14631">
        <v>2.54</v>
      </c>
      <c r="Y14631">
        <v>11730</v>
      </c>
      <c r="Z14631">
        <v>2.64</v>
      </c>
    </row>
    <row r="14632" spans="1:26">
      <c r="A14632">
        <v>213607570</v>
      </c>
      <c r="B14632" t="s">
        <v>13057</v>
      </c>
      <c r="C14632" t="s">
        <v>3597</v>
      </c>
      <c r="D14632" t="s">
        <v>3637</v>
      </c>
      <c r="E14632" t="s">
        <v>3637</v>
      </c>
      <c r="F14632" t="s">
        <v>3600</v>
      </c>
      <c r="G14632">
        <v>213607570</v>
      </c>
      <c r="I14632" t="s">
        <v>3601</v>
      </c>
      <c r="J14632" t="s">
        <v>13215</v>
      </c>
      <c r="K14632" t="s">
        <v>3688</v>
      </c>
      <c r="L14632" t="s">
        <v>13550</v>
      </c>
      <c r="P14632">
        <v>10</v>
      </c>
      <c r="Q14632">
        <v>16.5</v>
      </c>
      <c r="R14632">
        <v>7.7</v>
      </c>
      <c r="S14632" t="b">
        <v>0</v>
      </c>
      <c r="T14632" t="b">
        <v>0</v>
      </c>
      <c r="U14632" t="b">
        <v>0</v>
      </c>
      <c r="V14632">
        <v>17600</v>
      </c>
      <c r="W14632">
        <v>11600</v>
      </c>
      <c r="X14632">
        <v>2.54</v>
      </c>
      <c r="Y14632">
        <v>11730</v>
      </c>
      <c r="Z14632">
        <v>2.64</v>
      </c>
    </row>
    <row r="14633" spans="1:26">
      <c r="A14633">
        <v>213607571</v>
      </c>
      <c r="B14633" t="s">
        <v>13057</v>
      </c>
      <c r="C14633" t="s">
        <v>3597</v>
      </c>
      <c r="D14633" t="s">
        <v>3637</v>
      </c>
      <c r="E14633" t="s">
        <v>10374</v>
      </c>
      <c r="F14633" t="s">
        <v>3600</v>
      </c>
      <c r="G14633">
        <v>213607571</v>
      </c>
      <c r="I14633" t="s">
        <v>3601</v>
      </c>
      <c r="J14633" t="s">
        <v>13215</v>
      </c>
      <c r="K14633" t="s">
        <v>3688</v>
      </c>
      <c r="L14633" t="s">
        <v>13551</v>
      </c>
      <c r="P14633">
        <v>10</v>
      </c>
      <c r="Q14633">
        <v>16.5</v>
      </c>
      <c r="R14633">
        <v>7.7</v>
      </c>
      <c r="S14633" t="b">
        <v>0</v>
      </c>
      <c r="T14633" t="b">
        <v>0</v>
      </c>
      <c r="U14633" t="b">
        <v>0</v>
      </c>
      <c r="V14633">
        <v>17600</v>
      </c>
      <c r="W14633">
        <v>11600</v>
      </c>
      <c r="X14633">
        <v>2.54</v>
      </c>
      <c r="Y14633">
        <v>11730</v>
      </c>
      <c r="Z14633">
        <v>2.64</v>
      </c>
    </row>
    <row r="14634" spans="1:26">
      <c r="A14634">
        <v>213607572</v>
      </c>
      <c r="B14634" t="s">
        <v>13057</v>
      </c>
      <c r="C14634" t="s">
        <v>3597</v>
      </c>
      <c r="D14634" t="s">
        <v>3637</v>
      </c>
      <c r="E14634" t="s">
        <v>10374</v>
      </c>
      <c r="F14634" t="s">
        <v>3600</v>
      </c>
      <c r="G14634">
        <v>213607572</v>
      </c>
      <c r="I14634" t="s">
        <v>3601</v>
      </c>
      <c r="J14634" t="s">
        <v>13215</v>
      </c>
      <c r="K14634" t="s">
        <v>3688</v>
      </c>
      <c r="L14634" t="s">
        <v>13550</v>
      </c>
      <c r="P14634">
        <v>10</v>
      </c>
      <c r="Q14634">
        <v>16.5</v>
      </c>
      <c r="R14634">
        <v>7.7</v>
      </c>
      <c r="S14634" t="b">
        <v>0</v>
      </c>
      <c r="T14634" t="b">
        <v>0</v>
      </c>
      <c r="U14634" t="b">
        <v>0</v>
      </c>
      <c r="V14634">
        <v>17600</v>
      </c>
      <c r="W14634">
        <v>11600</v>
      </c>
      <c r="X14634">
        <v>2.54</v>
      </c>
      <c r="Y14634">
        <v>11730</v>
      </c>
      <c r="Z14634">
        <v>2.64</v>
      </c>
    </row>
    <row r="14635" spans="1:26">
      <c r="A14635">
        <v>213607573</v>
      </c>
      <c r="B14635" t="s">
        <v>13057</v>
      </c>
      <c r="C14635" t="s">
        <v>3597</v>
      </c>
      <c r="D14635" t="s">
        <v>3637</v>
      </c>
      <c r="E14635" t="s">
        <v>10374</v>
      </c>
      <c r="F14635" t="s">
        <v>3600</v>
      </c>
      <c r="G14635">
        <v>213607573</v>
      </c>
      <c r="I14635" t="s">
        <v>3601</v>
      </c>
      <c r="J14635" t="s">
        <v>13215</v>
      </c>
      <c r="K14635" t="s">
        <v>3688</v>
      </c>
      <c r="L14635" t="s">
        <v>13549</v>
      </c>
      <c r="P14635">
        <v>10</v>
      </c>
      <c r="Q14635">
        <v>16.5</v>
      </c>
      <c r="R14635">
        <v>7.7</v>
      </c>
      <c r="S14635" t="b">
        <v>0</v>
      </c>
      <c r="T14635" t="b">
        <v>0</v>
      </c>
      <c r="U14635" t="b">
        <v>0</v>
      </c>
      <c r="V14635">
        <v>17600</v>
      </c>
      <c r="W14635">
        <v>11600</v>
      </c>
      <c r="X14635">
        <v>2.54</v>
      </c>
      <c r="Y14635">
        <v>11730</v>
      </c>
      <c r="Z14635">
        <v>2.64</v>
      </c>
    </row>
    <row r="14636" spans="1:26">
      <c r="A14636">
        <v>213607574</v>
      </c>
      <c r="B14636" t="s">
        <v>13057</v>
      </c>
      <c r="C14636" t="s">
        <v>3597</v>
      </c>
      <c r="D14636" t="s">
        <v>3637</v>
      </c>
      <c r="E14636" t="s">
        <v>10375</v>
      </c>
      <c r="F14636" t="s">
        <v>3600</v>
      </c>
      <c r="G14636">
        <v>213607574</v>
      </c>
      <c r="I14636" t="s">
        <v>3601</v>
      </c>
      <c r="J14636" t="s">
        <v>13215</v>
      </c>
      <c r="K14636" t="s">
        <v>3688</v>
      </c>
      <c r="L14636" t="s">
        <v>13549</v>
      </c>
      <c r="P14636">
        <v>10</v>
      </c>
      <c r="Q14636">
        <v>16.5</v>
      </c>
      <c r="R14636">
        <v>7.7</v>
      </c>
      <c r="S14636" t="b">
        <v>0</v>
      </c>
      <c r="T14636" t="b">
        <v>0</v>
      </c>
      <c r="U14636" t="b">
        <v>0</v>
      </c>
      <c r="V14636">
        <v>17600</v>
      </c>
      <c r="W14636">
        <v>11600</v>
      </c>
      <c r="X14636">
        <v>2.54</v>
      </c>
      <c r="Y14636">
        <v>11730</v>
      </c>
      <c r="Z14636">
        <v>2.64</v>
      </c>
    </row>
    <row r="14637" spans="1:26">
      <c r="A14637">
        <v>213607575</v>
      </c>
      <c r="B14637" t="s">
        <v>13057</v>
      </c>
      <c r="C14637" t="s">
        <v>3597</v>
      </c>
      <c r="D14637" t="s">
        <v>3637</v>
      </c>
      <c r="E14637" t="s">
        <v>3862</v>
      </c>
      <c r="F14637" t="s">
        <v>3600</v>
      </c>
      <c r="G14637">
        <v>213607575</v>
      </c>
      <c r="I14637" t="s">
        <v>3601</v>
      </c>
      <c r="J14637" t="s">
        <v>7257</v>
      </c>
      <c r="K14637" t="s">
        <v>3688</v>
      </c>
      <c r="L14637" t="s">
        <v>13548</v>
      </c>
      <c r="P14637">
        <v>10</v>
      </c>
      <c r="Q14637">
        <v>16.5</v>
      </c>
      <c r="R14637">
        <v>7.7</v>
      </c>
      <c r="S14637" t="b">
        <v>0</v>
      </c>
      <c r="T14637" t="b">
        <v>0</v>
      </c>
      <c r="U14637" t="b">
        <v>0</v>
      </c>
      <c r="V14637">
        <v>17600</v>
      </c>
      <c r="W14637">
        <v>11600</v>
      </c>
      <c r="X14637">
        <v>2.54</v>
      </c>
      <c r="Y14637">
        <v>11730</v>
      </c>
      <c r="Z14637">
        <v>2.64</v>
      </c>
    </row>
    <row r="14638" spans="1:26">
      <c r="A14638">
        <v>213607576</v>
      </c>
      <c r="B14638" t="s">
        <v>13057</v>
      </c>
      <c r="C14638" t="s">
        <v>3597</v>
      </c>
      <c r="D14638" t="s">
        <v>3637</v>
      </c>
      <c r="E14638" t="s">
        <v>3854</v>
      </c>
      <c r="F14638" t="s">
        <v>3600</v>
      </c>
      <c r="G14638">
        <v>213607576</v>
      </c>
      <c r="I14638" t="s">
        <v>3601</v>
      </c>
      <c r="J14638" t="s">
        <v>7257</v>
      </c>
      <c r="K14638" t="s">
        <v>3688</v>
      </c>
      <c r="L14638" t="s">
        <v>13548</v>
      </c>
      <c r="P14638">
        <v>10</v>
      </c>
      <c r="Q14638">
        <v>16.5</v>
      </c>
      <c r="R14638">
        <v>7.7</v>
      </c>
      <c r="S14638" t="b">
        <v>0</v>
      </c>
      <c r="T14638" t="b">
        <v>0</v>
      </c>
      <c r="U14638" t="b">
        <v>0</v>
      </c>
      <c r="V14638">
        <v>17600</v>
      </c>
      <c r="W14638">
        <v>11600</v>
      </c>
      <c r="X14638">
        <v>2.54</v>
      </c>
      <c r="Y14638">
        <v>11730</v>
      </c>
      <c r="Z14638">
        <v>2.64</v>
      </c>
    </row>
    <row r="14639" spans="1:26">
      <c r="A14639">
        <v>213607577</v>
      </c>
      <c r="B14639" t="s">
        <v>13057</v>
      </c>
      <c r="C14639" t="s">
        <v>3597</v>
      </c>
      <c r="D14639" t="s">
        <v>3637</v>
      </c>
      <c r="E14639" t="s">
        <v>3856</v>
      </c>
      <c r="F14639" t="s">
        <v>3600</v>
      </c>
      <c r="G14639">
        <v>213607577</v>
      </c>
      <c r="I14639" t="s">
        <v>3601</v>
      </c>
      <c r="J14639" t="s">
        <v>7257</v>
      </c>
      <c r="K14639" t="s">
        <v>3688</v>
      </c>
      <c r="L14639" t="s">
        <v>13548</v>
      </c>
      <c r="P14639">
        <v>10</v>
      </c>
      <c r="Q14639">
        <v>16.5</v>
      </c>
      <c r="R14639">
        <v>7.7</v>
      </c>
      <c r="S14639" t="b">
        <v>0</v>
      </c>
      <c r="T14639" t="b">
        <v>0</v>
      </c>
      <c r="U14639" t="b">
        <v>0</v>
      </c>
      <c r="V14639">
        <v>17600</v>
      </c>
      <c r="W14639">
        <v>11600</v>
      </c>
      <c r="X14639">
        <v>2.54</v>
      </c>
      <c r="Y14639">
        <v>11730</v>
      </c>
      <c r="Z14639">
        <v>2.64</v>
      </c>
    </row>
    <row r="14640" spans="1:26">
      <c r="A14640">
        <v>213607578</v>
      </c>
      <c r="B14640" t="s">
        <v>13057</v>
      </c>
      <c r="C14640" t="s">
        <v>3597</v>
      </c>
      <c r="D14640" t="s">
        <v>3637</v>
      </c>
      <c r="E14640" t="s">
        <v>3855</v>
      </c>
      <c r="F14640" t="s">
        <v>3600</v>
      </c>
      <c r="G14640">
        <v>213607578</v>
      </c>
      <c r="I14640" t="s">
        <v>3601</v>
      </c>
      <c r="J14640" t="s">
        <v>7257</v>
      </c>
      <c r="K14640" t="s">
        <v>3688</v>
      </c>
      <c r="L14640" t="s">
        <v>13548</v>
      </c>
      <c r="P14640">
        <v>10</v>
      </c>
      <c r="Q14640">
        <v>16.5</v>
      </c>
      <c r="R14640">
        <v>7.7</v>
      </c>
      <c r="S14640" t="b">
        <v>0</v>
      </c>
      <c r="T14640" t="b">
        <v>0</v>
      </c>
      <c r="U14640" t="b">
        <v>0</v>
      </c>
      <c r="V14640">
        <v>17600</v>
      </c>
      <c r="W14640">
        <v>11600</v>
      </c>
      <c r="X14640">
        <v>2.54</v>
      </c>
      <c r="Y14640">
        <v>11730</v>
      </c>
      <c r="Z14640">
        <v>2.64</v>
      </c>
    </row>
    <row r="14641" spans="1:26">
      <c r="A14641">
        <v>213607579</v>
      </c>
      <c r="B14641" t="s">
        <v>13057</v>
      </c>
      <c r="C14641" t="s">
        <v>3597</v>
      </c>
      <c r="D14641" t="s">
        <v>3637</v>
      </c>
      <c r="E14641" t="s">
        <v>3858</v>
      </c>
      <c r="F14641" t="s">
        <v>3600</v>
      </c>
      <c r="G14641">
        <v>213607579</v>
      </c>
      <c r="I14641" t="s">
        <v>3601</v>
      </c>
      <c r="J14641" t="s">
        <v>7257</v>
      </c>
      <c r="K14641" t="s">
        <v>3688</v>
      </c>
      <c r="L14641" t="s">
        <v>13548</v>
      </c>
      <c r="P14641">
        <v>10</v>
      </c>
      <c r="Q14641">
        <v>16.5</v>
      </c>
      <c r="R14641">
        <v>7.7</v>
      </c>
      <c r="S14641" t="b">
        <v>0</v>
      </c>
      <c r="T14641" t="b">
        <v>0</v>
      </c>
      <c r="U14641" t="b">
        <v>0</v>
      </c>
      <c r="V14641">
        <v>17600</v>
      </c>
      <c r="W14641">
        <v>11600</v>
      </c>
      <c r="X14641">
        <v>2.54</v>
      </c>
      <c r="Y14641">
        <v>11730</v>
      </c>
      <c r="Z14641">
        <v>2.64</v>
      </c>
    </row>
    <row r="14642" spans="1:26">
      <c r="A14642">
        <v>213607580</v>
      </c>
      <c r="B14642" t="s">
        <v>13057</v>
      </c>
      <c r="C14642" t="s">
        <v>3597</v>
      </c>
      <c r="D14642" t="s">
        <v>3637</v>
      </c>
      <c r="E14642" t="s">
        <v>3857</v>
      </c>
      <c r="F14642" t="s">
        <v>3600</v>
      </c>
      <c r="G14642">
        <v>213607580</v>
      </c>
      <c r="I14642" t="s">
        <v>3601</v>
      </c>
      <c r="J14642" t="s">
        <v>7257</v>
      </c>
      <c r="K14642" t="s">
        <v>3688</v>
      </c>
      <c r="L14642" t="s">
        <v>13548</v>
      </c>
      <c r="P14642">
        <v>10</v>
      </c>
      <c r="Q14642">
        <v>16.5</v>
      </c>
      <c r="R14642">
        <v>7.7</v>
      </c>
      <c r="S14642" t="b">
        <v>0</v>
      </c>
      <c r="T14642" t="b">
        <v>0</v>
      </c>
      <c r="U14642" t="b">
        <v>0</v>
      </c>
      <c r="V14642">
        <v>17600</v>
      </c>
      <c r="W14642">
        <v>11600</v>
      </c>
      <c r="X14642">
        <v>2.54</v>
      </c>
      <c r="Y14642">
        <v>11730</v>
      </c>
      <c r="Z14642">
        <v>2.64</v>
      </c>
    </row>
    <row r="14643" spans="1:26">
      <c r="A14643">
        <v>213607581</v>
      </c>
      <c r="B14643" t="s">
        <v>13057</v>
      </c>
      <c r="C14643" t="s">
        <v>3597</v>
      </c>
      <c r="D14643" t="s">
        <v>3637</v>
      </c>
      <c r="E14643" t="s">
        <v>3861</v>
      </c>
      <c r="F14643" t="s">
        <v>3600</v>
      </c>
      <c r="G14643">
        <v>213607581</v>
      </c>
      <c r="I14643" t="s">
        <v>3601</v>
      </c>
      <c r="J14643" t="s">
        <v>7257</v>
      </c>
      <c r="K14643" t="s">
        <v>3688</v>
      </c>
      <c r="L14643" t="s">
        <v>13548</v>
      </c>
      <c r="P14643">
        <v>10</v>
      </c>
      <c r="Q14643">
        <v>16.5</v>
      </c>
      <c r="R14643">
        <v>7.7</v>
      </c>
      <c r="S14643" t="b">
        <v>0</v>
      </c>
      <c r="T14643" t="b">
        <v>0</v>
      </c>
      <c r="U14643" t="b">
        <v>0</v>
      </c>
      <c r="V14643">
        <v>17600</v>
      </c>
      <c r="W14643">
        <v>11600</v>
      </c>
      <c r="X14643">
        <v>2.54</v>
      </c>
      <c r="Y14643">
        <v>11730</v>
      </c>
      <c r="Z14643">
        <v>2.64</v>
      </c>
    </row>
    <row r="14644" spans="1:26">
      <c r="A14644">
        <v>213607582</v>
      </c>
      <c r="B14644" t="s">
        <v>13057</v>
      </c>
      <c r="C14644" t="s">
        <v>3597</v>
      </c>
      <c r="D14644" t="s">
        <v>3637</v>
      </c>
      <c r="E14644" t="s">
        <v>3860</v>
      </c>
      <c r="F14644" t="s">
        <v>3600</v>
      </c>
      <c r="G14644">
        <v>213607582</v>
      </c>
      <c r="I14644" t="s">
        <v>3601</v>
      </c>
      <c r="J14644" t="s">
        <v>7257</v>
      </c>
      <c r="K14644" t="s">
        <v>3688</v>
      </c>
      <c r="L14644" t="s">
        <v>13548</v>
      </c>
      <c r="P14644">
        <v>10</v>
      </c>
      <c r="Q14644">
        <v>16.5</v>
      </c>
      <c r="R14644">
        <v>7.7</v>
      </c>
      <c r="S14644" t="b">
        <v>0</v>
      </c>
      <c r="T14644" t="b">
        <v>0</v>
      </c>
      <c r="U14644" t="b">
        <v>0</v>
      </c>
      <c r="V14644">
        <v>17600</v>
      </c>
      <c r="W14644">
        <v>11600</v>
      </c>
      <c r="X14644">
        <v>2.54</v>
      </c>
      <c r="Y14644">
        <v>11730</v>
      </c>
      <c r="Z14644">
        <v>2.64</v>
      </c>
    </row>
    <row r="14645" spans="1:26">
      <c r="A14645">
        <v>213607583</v>
      </c>
      <c r="B14645" t="s">
        <v>13057</v>
      </c>
      <c r="C14645" t="s">
        <v>3597</v>
      </c>
      <c r="D14645" t="s">
        <v>3637</v>
      </c>
      <c r="E14645" t="s">
        <v>10383</v>
      </c>
      <c r="F14645" t="s">
        <v>3600</v>
      </c>
      <c r="G14645">
        <v>213607583</v>
      </c>
      <c r="I14645" t="s">
        <v>3601</v>
      </c>
      <c r="J14645" t="s">
        <v>13214</v>
      </c>
      <c r="K14645" t="s">
        <v>3688</v>
      </c>
      <c r="L14645" t="s">
        <v>13547</v>
      </c>
      <c r="P14645">
        <v>10</v>
      </c>
      <c r="Q14645">
        <v>16.5</v>
      </c>
      <c r="R14645">
        <v>7.7</v>
      </c>
      <c r="S14645" t="b">
        <v>0</v>
      </c>
      <c r="T14645" t="b">
        <v>0</v>
      </c>
      <c r="U14645" t="b">
        <v>0</v>
      </c>
      <c r="V14645">
        <v>17600</v>
      </c>
      <c r="W14645">
        <v>11600</v>
      </c>
      <c r="X14645">
        <v>2.54</v>
      </c>
      <c r="Y14645">
        <v>11730</v>
      </c>
      <c r="Z14645">
        <v>2.64</v>
      </c>
    </row>
    <row r="14646" spans="1:26">
      <c r="A14646">
        <v>213607629</v>
      </c>
      <c r="B14646" t="s">
        <v>13057</v>
      </c>
      <c r="C14646" t="s">
        <v>3597</v>
      </c>
      <c r="D14646" t="s">
        <v>3637</v>
      </c>
      <c r="E14646" t="s">
        <v>3637</v>
      </c>
      <c r="F14646" t="s">
        <v>3600</v>
      </c>
      <c r="G14646">
        <v>213607629</v>
      </c>
      <c r="I14646" t="s">
        <v>3601</v>
      </c>
      <c r="J14646" t="s">
        <v>10365</v>
      </c>
      <c r="K14646" t="s">
        <v>3688</v>
      </c>
      <c r="L14646" t="s">
        <v>13546</v>
      </c>
      <c r="P14646">
        <v>10.5</v>
      </c>
      <c r="Q14646">
        <v>17.5</v>
      </c>
      <c r="R14646">
        <v>9</v>
      </c>
      <c r="S14646" t="b">
        <v>0</v>
      </c>
      <c r="T14646" t="b">
        <v>0</v>
      </c>
      <c r="U14646" t="b">
        <v>1</v>
      </c>
      <c r="V14646">
        <v>24600</v>
      </c>
      <c r="W14646">
        <v>19100</v>
      </c>
      <c r="X14646">
        <v>2.64</v>
      </c>
      <c r="Y14646">
        <v>19370</v>
      </c>
      <c r="Z14646">
        <v>2.77</v>
      </c>
    </row>
    <row r="14647" spans="1:26">
      <c r="A14647">
        <v>213607630</v>
      </c>
      <c r="B14647" t="s">
        <v>13057</v>
      </c>
      <c r="C14647" t="s">
        <v>3597</v>
      </c>
      <c r="D14647" t="s">
        <v>3637</v>
      </c>
      <c r="E14647" t="s">
        <v>3637</v>
      </c>
      <c r="F14647" t="s">
        <v>3600</v>
      </c>
      <c r="G14647">
        <v>213607630</v>
      </c>
      <c r="I14647" t="s">
        <v>3601</v>
      </c>
      <c r="J14647" t="s">
        <v>10365</v>
      </c>
      <c r="K14647" t="s">
        <v>3688</v>
      </c>
      <c r="L14647" t="s">
        <v>13545</v>
      </c>
      <c r="P14647">
        <v>10.5</v>
      </c>
      <c r="Q14647">
        <v>17.5</v>
      </c>
      <c r="R14647">
        <v>9</v>
      </c>
      <c r="S14647" t="b">
        <v>0</v>
      </c>
      <c r="T14647" t="b">
        <v>0</v>
      </c>
      <c r="U14647" t="b">
        <v>1</v>
      </c>
      <c r="V14647">
        <v>24600</v>
      </c>
      <c r="W14647">
        <v>19100</v>
      </c>
      <c r="X14647">
        <v>2.64</v>
      </c>
      <c r="Y14647">
        <v>19370</v>
      </c>
      <c r="Z14647">
        <v>2.77</v>
      </c>
    </row>
    <row r="14648" spans="1:26">
      <c r="A14648">
        <v>213607631</v>
      </c>
      <c r="B14648" t="s">
        <v>13057</v>
      </c>
      <c r="C14648" t="s">
        <v>3597</v>
      </c>
      <c r="D14648" t="s">
        <v>3637</v>
      </c>
      <c r="E14648" t="s">
        <v>10374</v>
      </c>
      <c r="F14648" t="s">
        <v>3600</v>
      </c>
      <c r="G14648">
        <v>213607631</v>
      </c>
      <c r="I14648" t="s">
        <v>3601</v>
      </c>
      <c r="J14648" t="s">
        <v>10365</v>
      </c>
      <c r="K14648" t="s">
        <v>3688</v>
      </c>
      <c r="L14648" t="s">
        <v>13546</v>
      </c>
      <c r="P14648">
        <v>10.5</v>
      </c>
      <c r="Q14648">
        <v>17.5</v>
      </c>
      <c r="R14648">
        <v>9</v>
      </c>
      <c r="S14648" t="b">
        <v>0</v>
      </c>
      <c r="T14648" t="b">
        <v>0</v>
      </c>
      <c r="U14648" t="b">
        <v>1</v>
      </c>
      <c r="V14648">
        <v>24600</v>
      </c>
      <c r="W14648">
        <v>19100</v>
      </c>
      <c r="X14648">
        <v>2.64</v>
      </c>
      <c r="Y14648">
        <v>19370</v>
      </c>
      <c r="Z14648">
        <v>2.77</v>
      </c>
    </row>
    <row r="14649" spans="1:26">
      <c r="A14649">
        <v>213607632</v>
      </c>
      <c r="B14649" t="s">
        <v>13057</v>
      </c>
      <c r="C14649" t="s">
        <v>3597</v>
      </c>
      <c r="D14649" t="s">
        <v>3637</v>
      </c>
      <c r="E14649" t="s">
        <v>10374</v>
      </c>
      <c r="F14649" t="s">
        <v>3600</v>
      </c>
      <c r="G14649">
        <v>213607632</v>
      </c>
      <c r="I14649" t="s">
        <v>3601</v>
      </c>
      <c r="J14649" t="s">
        <v>10365</v>
      </c>
      <c r="K14649" t="s">
        <v>3688</v>
      </c>
      <c r="L14649" t="s">
        <v>13545</v>
      </c>
      <c r="P14649">
        <v>10.5</v>
      </c>
      <c r="Q14649">
        <v>17.5</v>
      </c>
      <c r="R14649">
        <v>9</v>
      </c>
      <c r="S14649" t="b">
        <v>0</v>
      </c>
      <c r="T14649" t="b">
        <v>0</v>
      </c>
      <c r="U14649" t="b">
        <v>1</v>
      </c>
      <c r="V14649">
        <v>24600</v>
      </c>
      <c r="W14649">
        <v>19100</v>
      </c>
      <c r="X14649">
        <v>2.64</v>
      </c>
      <c r="Y14649">
        <v>19370</v>
      </c>
      <c r="Z14649">
        <v>2.77</v>
      </c>
    </row>
    <row r="14650" spans="1:26">
      <c r="A14650">
        <v>213607633</v>
      </c>
      <c r="B14650" t="s">
        <v>13057</v>
      </c>
      <c r="C14650" t="s">
        <v>3597</v>
      </c>
      <c r="D14650" t="s">
        <v>3637</v>
      </c>
      <c r="E14650" t="s">
        <v>10374</v>
      </c>
      <c r="F14650" t="s">
        <v>3600</v>
      </c>
      <c r="G14650">
        <v>213607633</v>
      </c>
      <c r="I14650" t="s">
        <v>3601</v>
      </c>
      <c r="J14650" t="s">
        <v>10365</v>
      </c>
      <c r="K14650" t="s">
        <v>3688</v>
      </c>
      <c r="L14650" t="s">
        <v>13544</v>
      </c>
      <c r="P14650">
        <v>10.5</v>
      </c>
      <c r="Q14650">
        <v>17.5</v>
      </c>
      <c r="R14650">
        <v>9</v>
      </c>
      <c r="S14650" t="b">
        <v>0</v>
      </c>
      <c r="T14650" t="b">
        <v>0</v>
      </c>
      <c r="U14650" t="b">
        <v>1</v>
      </c>
      <c r="V14650">
        <v>24600</v>
      </c>
      <c r="W14650">
        <v>19100</v>
      </c>
      <c r="X14650">
        <v>2.64</v>
      </c>
      <c r="Y14650">
        <v>19370</v>
      </c>
      <c r="Z14650">
        <v>2.77</v>
      </c>
    </row>
    <row r="14651" spans="1:26">
      <c r="A14651">
        <v>213607634</v>
      </c>
      <c r="B14651" t="s">
        <v>13057</v>
      </c>
      <c r="C14651" t="s">
        <v>3597</v>
      </c>
      <c r="D14651" t="s">
        <v>3637</v>
      </c>
      <c r="E14651" t="s">
        <v>10375</v>
      </c>
      <c r="F14651" t="s">
        <v>3600</v>
      </c>
      <c r="G14651">
        <v>213607634</v>
      </c>
      <c r="I14651" t="s">
        <v>3601</v>
      </c>
      <c r="J14651" t="s">
        <v>10365</v>
      </c>
      <c r="K14651" t="s">
        <v>3688</v>
      </c>
      <c r="L14651" t="s">
        <v>13544</v>
      </c>
      <c r="P14651">
        <v>10.5</v>
      </c>
      <c r="Q14651">
        <v>17.5</v>
      </c>
      <c r="R14651">
        <v>9</v>
      </c>
      <c r="S14651" t="b">
        <v>0</v>
      </c>
      <c r="T14651" t="b">
        <v>0</v>
      </c>
      <c r="U14651" t="b">
        <v>1</v>
      </c>
      <c r="V14651">
        <v>24600</v>
      </c>
      <c r="W14651">
        <v>19100</v>
      </c>
      <c r="X14651">
        <v>2.64</v>
      </c>
      <c r="Y14651">
        <v>19370</v>
      </c>
      <c r="Z14651">
        <v>2.77</v>
      </c>
    </row>
    <row r="14652" spans="1:26">
      <c r="A14652">
        <v>213607635</v>
      </c>
      <c r="B14652" t="s">
        <v>13057</v>
      </c>
      <c r="C14652" t="s">
        <v>3597</v>
      </c>
      <c r="D14652" t="s">
        <v>3637</v>
      </c>
      <c r="E14652" t="s">
        <v>3862</v>
      </c>
      <c r="F14652" t="s">
        <v>3600</v>
      </c>
      <c r="G14652">
        <v>213607635</v>
      </c>
      <c r="I14652" t="s">
        <v>3601</v>
      </c>
      <c r="J14652" t="s">
        <v>7262</v>
      </c>
      <c r="K14652" t="s">
        <v>3688</v>
      </c>
      <c r="L14652" t="s">
        <v>13543</v>
      </c>
      <c r="P14652">
        <v>10.5</v>
      </c>
      <c r="Q14652">
        <v>17.5</v>
      </c>
      <c r="R14652">
        <v>9</v>
      </c>
      <c r="S14652" t="b">
        <v>0</v>
      </c>
      <c r="T14652" t="b">
        <v>0</v>
      </c>
      <c r="U14652" t="b">
        <v>1</v>
      </c>
      <c r="V14652">
        <v>24600</v>
      </c>
      <c r="W14652">
        <v>19100</v>
      </c>
      <c r="X14652">
        <v>2.64</v>
      </c>
      <c r="Y14652">
        <v>19370</v>
      </c>
      <c r="Z14652">
        <v>2.77</v>
      </c>
    </row>
    <row r="14653" spans="1:26">
      <c r="A14653">
        <v>213607636</v>
      </c>
      <c r="B14653" t="s">
        <v>13057</v>
      </c>
      <c r="C14653" t="s">
        <v>3597</v>
      </c>
      <c r="D14653" t="s">
        <v>3637</v>
      </c>
      <c r="E14653" t="s">
        <v>3854</v>
      </c>
      <c r="F14653" t="s">
        <v>3600</v>
      </c>
      <c r="G14653">
        <v>213607636</v>
      </c>
      <c r="I14653" t="s">
        <v>3601</v>
      </c>
      <c r="J14653" t="s">
        <v>7262</v>
      </c>
      <c r="K14653" t="s">
        <v>3688</v>
      </c>
      <c r="L14653" t="s">
        <v>13543</v>
      </c>
      <c r="P14653">
        <v>10.5</v>
      </c>
      <c r="Q14653">
        <v>17.5</v>
      </c>
      <c r="R14653">
        <v>9</v>
      </c>
      <c r="S14653" t="b">
        <v>0</v>
      </c>
      <c r="T14653" t="b">
        <v>0</v>
      </c>
      <c r="U14653" t="b">
        <v>1</v>
      </c>
      <c r="V14653">
        <v>24600</v>
      </c>
      <c r="W14653">
        <v>19100</v>
      </c>
      <c r="X14653">
        <v>2.64</v>
      </c>
      <c r="Y14653">
        <v>19370</v>
      </c>
      <c r="Z14653">
        <v>2.77</v>
      </c>
    </row>
    <row r="14654" spans="1:26">
      <c r="A14654">
        <v>213607637</v>
      </c>
      <c r="B14654" t="s">
        <v>13057</v>
      </c>
      <c r="C14654" t="s">
        <v>3597</v>
      </c>
      <c r="D14654" t="s">
        <v>3637</v>
      </c>
      <c r="E14654" t="s">
        <v>3856</v>
      </c>
      <c r="F14654" t="s">
        <v>3600</v>
      </c>
      <c r="G14654">
        <v>213607637</v>
      </c>
      <c r="I14654" t="s">
        <v>3601</v>
      </c>
      <c r="J14654" t="s">
        <v>7262</v>
      </c>
      <c r="K14654" t="s">
        <v>3688</v>
      </c>
      <c r="L14654" t="s">
        <v>13543</v>
      </c>
      <c r="P14654">
        <v>10.5</v>
      </c>
      <c r="Q14654">
        <v>17.5</v>
      </c>
      <c r="R14654">
        <v>9</v>
      </c>
      <c r="S14654" t="b">
        <v>0</v>
      </c>
      <c r="T14654" t="b">
        <v>0</v>
      </c>
      <c r="U14654" t="b">
        <v>1</v>
      </c>
      <c r="V14654">
        <v>24600</v>
      </c>
      <c r="W14654">
        <v>19100</v>
      </c>
      <c r="X14654">
        <v>2.64</v>
      </c>
      <c r="Y14654">
        <v>19370</v>
      </c>
      <c r="Z14654">
        <v>2.77</v>
      </c>
    </row>
    <row r="14655" spans="1:26">
      <c r="A14655">
        <v>213607638</v>
      </c>
      <c r="B14655" t="s">
        <v>13057</v>
      </c>
      <c r="C14655" t="s">
        <v>3597</v>
      </c>
      <c r="D14655" t="s">
        <v>3637</v>
      </c>
      <c r="E14655" t="s">
        <v>3855</v>
      </c>
      <c r="F14655" t="s">
        <v>3600</v>
      </c>
      <c r="G14655">
        <v>213607638</v>
      </c>
      <c r="I14655" t="s">
        <v>3601</v>
      </c>
      <c r="J14655" t="s">
        <v>7262</v>
      </c>
      <c r="K14655" t="s">
        <v>3688</v>
      </c>
      <c r="L14655" t="s">
        <v>13543</v>
      </c>
      <c r="P14655">
        <v>10.5</v>
      </c>
      <c r="Q14655">
        <v>17.5</v>
      </c>
      <c r="R14655">
        <v>9</v>
      </c>
      <c r="S14655" t="b">
        <v>0</v>
      </c>
      <c r="T14655" t="b">
        <v>0</v>
      </c>
      <c r="U14655" t="b">
        <v>1</v>
      </c>
      <c r="V14655">
        <v>24600</v>
      </c>
      <c r="W14655">
        <v>19100</v>
      </c>
      <c r="X14655">
        <v>2.64</v>
      </c>
      <c r="Y14655">
        <v>19370</v>
      </c>
      <c r="Z14655">
        <v>2.77</v>
      </c>
    </row>
    <row r="14656" spans="1:26">
      <c r="A14656">
        <v>213607639</v>
      </c>
      <c r="B14656" t="s">
        <v>13057</v>
      </c>
      <c r="C14656" t="s">
        <v>3597</v>
      </c>
      <c r="D14656" t="s">
        <v>3637</v>
      </c>
      <c r="E14656" t="s">
        <v>3858</v>
      </c>
      <c r="F14656" t="s">
        <v>3600</v>
      </c>
      <c r="G14656">
        <v>213607639</v>
      </c>
      <c r="I14656" t="s">
        <v>3601</v>
      </c>
      <c r="J14656" t="s">
        <v>7262</v>
      </c>
      <c r="K14656" t="s">
        <v>3688</v>
      </c>
      <c r="L14656" t="s">
        <v>13543</v>
      </c>
      <c r="P14656">
        <v>10.5</v>
      </c>
      <c r="Q14656">
        <v>17.5</v>
      </c>
      <c r="R14656">
        <v>9</v>
      </c>
      <c r="S14656" t="b">
        <v>0</v>
      </c>
      <c r="T14656" t="b">
        <v>0</v>
      </c>
      <c r="U14656" t="b">
        <v>1</v>
      </c>
      <c r="V14656">
        <v>24600</v>
      </c>
      <c r="W14656">
        <v>19100</v>
      </c>
      <c r="X14656">
        <v>2.64</v>
      </c>
      <c r="Y14656">
        <v>19370</v>
      </c>
      <c r="Z14656">
        <v>2.77</v>
      </c>
    </row>
    <row r="14657" spans="1:26">
      <c r="A14657">
        <v>213607640</v>
      </c>
      <c r="B14657" t="s">
        <v>13057</v>
      </c>
      <c r="C14657" t="s">
        <v>3597</v>
      </c>
      <c r="D14657" t="s">
        <v>3637</v>
      </c>
      <c r="E14657" t="s">
        <v>3857</v>
      </c>
      <c r="F14657" t="s">
        <v>3600</v>
      </c>
      <c r="G14657">
        <v>213607640</v>
      </c>
      <c r="I14657" t="s">
        <v>3601</v>
      </c>
      <c r="J14657" t="s">
        <v>7262</v>
      </c>
      <c r="K14657" t="s">
        <v>3688</v>
      </c>
      <c r="L14657" t="s">
        <v>13543</v>
      </c>
      <c r="P14657">
        <v>10.5</v>
      </c>
      <c r="Q14657">
        <v>17.5</v>
      </c>
      <c r="R14657">
        <v>9</v>
      </c>
      <c r="S14657" t="b">
        <v>0</v>
      </c>
      <c r="T14657" t="b">
        <v>0</v>
      </c>
      <c r="U14657" t="b">
        <v>1</v>
      </c>
      <c r="V14657">
        <v>24600</v>
      </c>
      <c r="W14657">
        <v>19100</v>
      </c>
      <c r="X14657">
        <v>2.64</v>
      </c>
      <c r="Y14657">
        <v>19370</v>
      </c>
      <c r="Z14657">
        <v>2.77</v>
      </c>
    </row>
    <row r="14658" spans="1:26">
      <c r="A14658">
        <v>213607641</v>
      </c>
      <c r="B14658" t="s">
        <v>13057</v>
      </c>
      <c r="C14658" t="s">
        <v>3597</v>
      </c>
      <c r="D14658" t="s">
        <v>3637</v>
      </c>
      <c r="E14658" t="s">
        <v>3861</v>
      </c>
      <c r="F14658" t="s">
        <v>3600</v>
      </c>
      <c r="G14658">
        <v>213607641</v>
      </c>
      <c r="I14658" t="s">
        <v>3601</v>
      </c>
      <c r="J14658" t="s">
        <v>7262</v>
      </c>
      <c r="K14658" t="s">
        <v>3688</v>
      </c>
      <c r="L14658" t="s">
        <v>13543</v>
      </c>
      <c r="P14658">
        <v>10.5</v>
      </c>
      <c r="Q14658">
        <v>17.5</v>
      </c>
      <c r="R14658">
        <v>9</v>
      </c>
      <c r="S14658" t="b">
        <v>0</v>
      </c>
      <c r="T14658" t="b">
        <v>0</v>
      </c>
      <c r="U14658" t="b">
        <v>1</v>
      </c>
      <c r="V14658">
        <v>24600</v>
      </c>
      <c r="W14658">
        <v>19100</v>
      </c>
      <c r="X14658">
        <v>2.64</v>
      </c>
      <c r="Y14658">
        <v>19370</v>
      </c>
      <c r="Z14658">
        <v>2.77</v>
      </c>
    </row>
    <row r="14659" spans="1:26">
      <c r="A14659">
        <v>213607642</v>
      </c>
      <c r="B14659" t="s">
        <v>13057</v>
      </c>
      <c r="C14659" t="s">
        <v>3597</v>
      </c>
      <c r="D14659" t="s">
        <v>3637</v>
      </c>
      <c r="E14659" t="s">
        <v>3860</v>
      </c>
      <c r="F14659" t="s">
        <v>3600</v>
      </c>
      <c r="G14659">
        <v>213607642</v>
      </c>
      <c r="I14659" t="s">
        <v>3601</v>
      </c>
      <c r="J14659" t="s">
        <v>7262</v>
      </c>
      <c r="K14659" t="s">
        <v>3688</v>
      </c>
      <c r="L14659" t="s">
        <v>13543</v>
      </c>
      <c r="P14659">
        <v>10.5</v>
      </c>
      <c r="Q14659">
        <v>17.5</v>
      </c>
      <c r="R14659">
        <v>9</v>
      </c>
      <c r="S14659" t="b">
        <v>0</v>
      </c>
      <c r="T14659" t="b">
        <v>0</v>
      </c>
      <c r="U14659" t="b">
        <v>1</v>
      </c>
      <c r="V14659">
        <v>24600</v>
      </c>
      <c r="W14659">
        <v>19100</v>
      </c>
      <c r="X14659">
        <v>2.64</v>
      </c>
      <c r="Y14659">
        <v>19370</v>
      </c>
      <c r="Z14659">
        <v>2.77</v>
      </c>
    </row>
    <row r="14660" spans="1:26">
      <c r="A14660">
        <v>213607643</v>
      </c>
      <c r="B14660" t="s">
        <v>13057</v>
      </c>
      <c r="C14660" t="s">
        <v>3597</v>
      </c>
      <c r="D14660" t="s">
        <v>3637</v>
      </c>
      <c r="E14660" t="s">
        <v>10383</v>
      </c>
      <c r="F14660" t="s">
        <v>3600</v>
      </c>
      <c r="G14660">
        <v>213607643</v>
      </c>
      <c r="I14660" t="s">
        <v>3601</v>
      </c>
      <c r="J14660" t="s">
        <v>10384</v>
      </c>
      <c r="K14660" t="s">
        <v>3688</v>
      </c>
      <c r="L14660" t="s">
        <v>13542</v>
      </c>
      <c r="P14660">
        <v>10.5</v>
      </c>
      <c r="Q14660">
        <v>17.5</v>
      </c>
      <c r="R14660">
        <v>9</v>
      </c>
      <c r="S14660" t="b">
        <v>0</v>
      </c>
      <c r="T14660" t="b">
        <v>0</v>
      </c>
      <c r="U14660" t="b">
        <v>1</v>
      </c>
      <c r="V14660">
        <v>24600</v>
      </c>
      <c r="W14660">
        <v>19100</v>
      </c>
      <c r="X14660">
        <v>2.64</v>
      </c>
      <c r="Y14660">
        <v>19370</v>
      </c>
      <c r="Z14660">
        <v>2.77</v>
      </c>
    </row>
    <row r="14661" spans="1:26">
      <c r="A14661">
        <v>213607644</v>
      </c>
      <c r="B14661" t="s">
        <v>13057</v>
      </c>
      <c r="C14661" t="s">
        <v>3597</v>
      </c>
      <c r="D14661" t="s">
        <v>3637</v>
      </c>
      <c r="E14661" t="s">
        <v>3637</v>
      </c>
      <c r="F14661" t="s">
        <v>3600</v>
      </c>
      <c r="G14661">
        <v>213607644</v>
      </c>
      <c r="I14661" t="s">
        <v>3601</v>
      </c>
      <c r="J14661" t="s">
        <v>10365</v>
      </c>
      <c r="K14661" t="s">
        <v>3688</v>
      </c>
      <c r="L14661" t="s">
        <v>13551</v>
      </c>
      <c r="P14661">
        <v>10</v>
      </c>
      <c r="Q14661">
        <v>17</v>
      </c>
      <c r="R14661">
        <v>9.5</v>
      </c>
      <c r="S14661" t="b">
        <v>0</v>
      </c>
      <c r="T14661" t="b">
        <v>0</v>
      </c>
      <c r="U14661" t="b">
        <v>1</v>
      </c>
      <c r="V14661">
        <v>24600</v>
      </c>
      <c r="W14661">
        <v>19300</v>
      </c>
      <c r="X14661">
        <v>2.69</v>
      </c>
      <c r="Y14661">
        <v>19580</v>
      </c>
      <c r="Z14661">
        <v>2.84</v>
      </c>
    </row>
    <row r="14662" spans="1:26">
      <c r="A14662">
        <v>213607645</v>
      </c>
      <c r="B14662" t="s">
        <v>13057</v>
      </c>
      <c r="C14662" t="s">
        <v>3597</v>
      </c>
      <c r="D14662" t="s">
        <v>3637</v>
      </c>
      <c r="E14662" t="s">
        <v>3637</v>
      </c>
      <c r="F14662" t="s">
        <v>3600</v>
      </c>
      <c r="G14662">
        <v>213607645</v>
      </c>
      <c r="I14662" t="s">
        <v>3601</v>
      </c>
      <c r="J14662" t="s">
        <v>10365</v>
      </c>
      <c r="K14662" t="s">
        <v>3688</v>
      </c>
      <c r="L14662" t="s">
        <v>13550</v>
      </c>
      <c r="P14662">
        <v>10</v>
      </c>
      <c r="Q14662">
        <v>17</v>
      </c>
      <c r="R14662">
        <v>9.5</v>
      </c>
      <c r="S14662" t="b">
        <v>0</v>
      </c>
      <c r="T14662" t="b">
        <v>0</v>
      </c>
      <c r="U14662" t="b">
        <v>1</v>
      </c>
      <c r="V14662">
        <v>24600</v>
      </c>
      <c r="W14662">
        <v>19300</v>
      </c>
      <c r="X14662">
        <v>2.69</v>
      </c>
      <c r="Y14662">
        <v>19580</v>
      </c>
      <c r="Z14662">
        <v>2.84</v>
      </c>
    </row>
    <row r="14663" spans="1:26">
      <c r="A14663">
        <v>213607646</v>
      </c>
      <c r="B14663" t="s">
        <v>13057</v>
      </c>
      <c r="C14663" t="s">
        <v>3597</v>
      </c>
      <c r="D14663" t="s">
        <v>3637</v>
      </c>
      <c r="E14663" t="s">
        <v>10374</v>
      </c>
      <c r="F14663" t="s">
        <v>3600</v>
      </c>
      <c r="G14663">
        <v>213607646</v>
      </c>
      <c r="I14663" t="s">
        <v>3601</v>
      </c>
      <c r="J14663" t="s">
        <v>10365</v>
      </c>
      <c r="K14663" t="s">
        <v>3688</v>
      </c>
      <c r="L14663" t="s">
        <v>13551</v>
      </c>
      <c r="P14663">
        <v>10</v>
      </c>
      <c r="Q14663">
        <v>17</v>
      </c>
      <c r="R14663">
        <v>9.5</v>
      </c>
      <c r="S14663" t="b">
        <v>0</v>
      </c>
      <c r="T14663" t="b">
        <v>0</v>
      </c>
      <c r="U14663" t="b">
        <v>1</v>
      </c>
      <c r="V14663">
        <v>24600</v>
      </c>
      <c r="W14663">
        <v>19300</v>
      </c>
      <c r="X14663">
        <v>2.69</v>
      </c>
      <c r="Y14663">
        <v>19580</v>
      </c>
      <c r="Z14663">
        <v>2.84</v>
      </c>
    </row>
    <row r="14664" spans="1:26">
      <c r="A14664">
        <v>213607647</v>
      </c>
      <c r="B14664" t="s">
        <v>13057</v>
      </c>
      <c r="C14664" t="s">
        <v>3597</v>
      </c>
      <c r="D14664" t="s">
        <v>3637</v>
      </c>
      <c r="E14664" t="s">
        <v>10374</v>
      </c>
      <c r="F14664" t="s">
        <v>3600</v>
      </c>
      <c r="G14664">
        <v>213607647</v>
      </c>
      <c r="I14664" t="s">
        <v>3601</v>
      </c>
      <c r="J14664" t="s">
        <v>10365</v>
      </c>
      <c r="K14664" t="s">
        <v>3688</v>
      </c>
      <c r="L14664" t="s">
        <v>13550</v>
      </c>
      <c r="P14664">
        <v>10</v>
      </c>
      <c r="Q14664">
        <v>17</v>
      </c>
      <c r="R14664">
        <v>9.5</v>
      </c>
      <c r="S14664" t="b">
        <v>0</v>
      </c>
      <c r="T14664" t="b">
        <v>0</v>
      </c>
      <c r="U14664" t="b">
        <v>1</v>
      </c>
      <c r="V14664">
        <v>24600</v>
      </c>
      <c r="W14664">
        <v>19300</v>
      </c>
      <c r="X14664">
        <v>2.69</v>
      </c>
      <c r="Y14664">
        <v>19580</v>
      </c>
      <c r="Z14664">
        <v>2.84</v>
      </c>
    </row>
    <row r="14665" spans="1:26">
      <c r="A14665">
        <v>213607648</v>
      </c>
      <c r="B14665" t="s">
        <v>13057</v>
      </c>
      <c r="C14665" t="s">
        <v>3597</v>
      </c>
      <c r="D14665" t="s">
        <v>3637</v>
      </c>
      <c r="E14665" t="s">
        <v>10374</v>
      </c>
      <c r="F14665" t="s">
        <v>3600</v>
      </c>
      <c r="G14665">
        <v>213607648</v>
      </c>
      <c r="I14665" t="s">
        <v>3601</v>
      </c>
      <c r="J14665" t="s">
        <v>10365</v>
      </c>
      <c r="K14665" t="s">
        <v>3688</v>
      </c>
      <c r="L14665" t="s">
        <v>13549</v>
      </c>
      <c r="P14665">
        <v>10</v>
      </c>
      <c r="Q14665">
        <v>17</v>
      </c>
      <c r="R14665">
        <v>9.5</v>
      </c>
      <c r="S14665" t="b">
        <v>0</v>
      </c>
      <c r="T14665" t="b">
        <v>0</v>
      </c>
      <c r="U14665" t="b">
        <v>1</v>
      </c>
      <c r="V14665">
        <v>24600</v>
      </c>
      <c r="W14665">
        <v>19300</v>
      </c>
      <c r="X14665">
        <v>2.69</v>
      </c>
      <c r="Y14665">
        <v>19580</v>
      </c>
      <c r="Z14665">
        <v>2.84</v>
      </c>
    </row>
    <row r="14666" spans="1:26">
      <c r="A14666">
        <v>213607649</v>
      </c>
      <c r="B14666" t="s">
        <v>13057</v>
      </c>
      <c r="C14666" t="s">
        <v>3597</v>
      </c>
      <c r="D14666" t="s">
        <v>3637</v>
      </c>
      <c r="E14666" t="s">
        <v>10375</v>
      </c>
      <c r="F14666" t="s">
        <v>3600</v>
      </c>
      <c r="G14666">
        <v>213607649</v>
      </c>
      <c r="I14666" t="s">
        <v>3601</v>
      </c>
      <c r="J14666" t="s">
        <v>10365</v>
      </c>
      <c r="K14666" t="s">
        <v>3688</v>
      </c>
      <c r="L14666" t="s">
        <v>13549</v>
      </c>
      <c r="P14666">
        <v>10</v>
      </c>
      <c r="Q14666">
        <v>17</v>
      </c>
      <c r="R14666">
        <v>9.5</v>
      </c>
      <c r="S14666" t="b">
        <v>0</v>
      </c>
      <c r="T14666" t="b">
        <v>0</v>
      </c>
      <c r="U14666" t="b">
        <v>1</v>
      </c>
      <c r="V14666">
        <v>24600</v>
      </c>
      <c r="W14666">
        <v>19300</v>
      </c>
      <c r="X14666">
        <v>2.69</v>
      </c>
      <c r="Y14666">
        <v>19580</v>
      </c>
      <c r="Z14666">
        <v>2.84</v>
      </c>
    </row>
    <row r="14667" spans="1:26">
      <c r="A14667">
        <v>213607650</v>
      </c>
      <c r="B14667" t="s">
        <v>13057</v>
      </c>
      <c r="C14667" t="s">
        <v>3597</v>
      </c>
      <c r="D14667" t="s">
        <v>3637</v>
      </c>
      <c r="E14667" t="s">
        <v>3862</v>
      </c>
      <c r="F14667" t="s">
        <v>3600</v>
      </c>
      <c r="G14667">
        <v>213607650</v>
      </c>
      <c r="I14667" t="s">
        <v>3601</v>
      </c>
      <c r="J14667" t="s">
        <v>7262</v>
      </c>
      <c r="K14667" t="s">
        <v>3688</v>
      </c>
      <c r="L14667" t="s">
        <v>13548</v>
      </c>
      <c r="P14667">
        <v>10</v>
      </c>
      <c r="Q14667">
        <v>17</v>
      </c>
      <c r="R14667">
        <v>9.5</v>
      </c>
      <c r="S14667" t="b">
        <v>0</v>
      </c>
      <c r="T14667" t="b">
        <v>0</v>
      </c>
      <c r="U14667" t="b">
        <v>1</v>
      </c>
      <c r="V14667">
        <v>24600</v>
      </c>
      <c r="W14667">
        <v>19300</v>
      </c>
      <c r="X14667">
        <v>2.69</v>
      </c>
      <c r="Y14667">
        <v>19580</v>
      </c>
      <c r="Z14667">
        <v>2.84</v>
      </c>
    </row>
    <row r="14668" spans="1:26">
      <c r="A14668">
        <v>213607651</v>
      </c>
      <c r="B14668" t="s">
        <v>13057</v>
      </c>
      <c r="C14668" t="s">
        <v>3597</v>
      </c>
      <c r="D14668" t="s">
        <v>3637</v>
      </c>
      <c r="E14668" t="s">
        <v>3854</v>
      </c>
      <c r="F14668" t="s">
        <v>3600</v>
      </c>
      <c r="G14668">
        <v>213607651</v>
      </c>
      <c r="I14668" t="s">
        <v>3601</v>
      </c>
      <c r="J14668" t="s">
        <v>7262</v>
      </c>
      <c r="K14668" t="s">
        <v>3688</v>
      </c>
      <c r="L14668" t="s">
        <v>13548</v>
      </c>
      <c r="P14668">
        <v>10</v>
      </c>
      <c r="Q14668">
        <v>17</v>
      </c>
      <c r="R14668">
        <v>9.5</v>
      </c>
      <c r="S14668" t="b">
        <v>0</v>
      </c>
      <c r="T14668" t="b">
        <v>0</v>
      </c>
      <c r="U14668" t="b">
        <v>1</v>
      </c>
      <c r="V14668">
        <v>24600</v>
      </c>
      <c r="W14668">
        <v>19300</v>
      </c>
      <c r="X14668">
        <v>2.69</v>
      </c>
      <c r="Y14668">
        <v>19580</v>
      </c>
      <c r="Z14668">
        <v>2.84</v>
      </c>
    </row>
    <row r="14669" spans="1:26">
      <c r="A14669">
        <v>213607652</v>
      </c>
      <c r="B14669" t="s">
        <v>13057</v>
      </c>
      <c r="C14669" t="s">
        <v>3597</v>
      </c>
      <c r="D14669" t="s">
        <v>3637</v>
      </c>
      <c r="E14669" t="s">
        <v>3856</v>
      </c>
      <c r="F14669" t="s">
        <v>3600</v>
      </c>
      <c r="G14669">
        <v>213607652</v>
      </c>
      <c r="I14669" t="s">
        <v>3601</v>
      </c>
      <c r="J14669" t="s">
        <v>7262</v>
      </c>
      <c r="K14669" t="s">
        <v>3688</v>
      </c>
      <c r="L14669" t="s">
        <v>13548</v>
      </c>
      <c r="P14669">
        <v>10</v>
      </c>
      <c r="Q14669">
        <v>17</v>
      </c>
      <c r="R14669">
        <v>9.5</v>
      </c>
      <c r="S14669" t="b">
        <v>0</v>
      </c>
      <c r="T14669" t="b">
        <v>0</v>
      </c>
      <c r="U14669" t="b">
        <v>1</v>
      </c>
      <c r="V14669">
        <v>24600</v>
      </c>
      <c r="W14669">
        <v>19300</v>
      </c>
      <c r="X14669">
        <v>2.69</v>
      </c>
      <c r="Y14669">
        <v>19580</v>
      </c>
      <c r="Z14669">
        <v>2.84</v>
      </c>
    </row>
    <row r="14670" spans="1:26">
      <c r="A14670">
        <v>213607653</v>
      </c>
      <c r="B14670" t="s">
        <v>13057</v>
      </c>
      <c r="C14670" t="s">
        <v>3597</v>
      </c>
      <c r="D14670" t="s">
        <v>3637</v>
      </c>
      <c r="E14670" t="s">
        <v>3855</v>
      </c>
      <c r="F14670" t="s">
        <v>3600</v>
      </c>
      <c r="G14670">
        <v>213607653</v>
      </c>
      <c r="I14670" t="s">
        <v>3601</v>
      </c>
      <c r="J14670" t="s">
        <v>7262</v>
      </c>
      <c r="K14670" t="s">
        <v>3688</v>
      </c>
      <c r="L14670" t="s">
        <v>13548</v>
      </c>
      <c r="P14670">
        <v>10</v>
      </c>
      <c r="Q14670">
        <v>17</v>
      </c>
      <c r="R14670">
        <v>9.5</v>
      </c>
      <c r="S14670" t="b">
        <v>0</v>
      </c>
      <c r="T14670" t="b">
        <v>0</v>
      </c>
      <c r="U14670" t="b">
        <v>1</v>
      </c>
      <c r="V14670">
        <v>24600</v>
      </c>
      <c r="W14670">
        <v>19300</v>
      </c>
      <c r="X14670">
        <v>2.69</v>
      </c>
      <c r="Y14670">
        <v>19580</v>
      </c>
      <c r="Z14670">
        <v>2.84</v>
      </c>
    </row>
    <row r="14671" spans="1:26">
      <c r="A14671">
        <v>213607654</v>
      </c>
      <c r="B14671" t="s">
        <v>13057</v>
      </c>
      <c r="C14671" t="s">
        <v>3597</v>
      </c>
      <c r="D14671" t="s">
        <v>3637</v>
      </c>
      <c r="E14671" t="s">
        <v>3858</v>
      </c>
      <c r="F14671" t="s">
        <v>3600</v>
      </c>
      <c r="G14671">
        <v>213607654</v>
      </c>
      <c r="I14671" t="s">
        <v>3601</v>
      </c>
      <c r="J14671" t="s">
        <v>7262</v>
      </c>
      <c r="K14671" t="s">
        <v>3688</v>
      </c>
      <c r="L14671" t="s">
        <v>13548</v>
      </c>
      <c r="P14671">
        <v>10</v>
      </c>
      <c r="Q14671">
        <v>17</v>
      </c>
      <c r="R14671">
        <v>9.5</v>
      </c>
      <c r="S14671" t="b">
        <v>0</v>
      </c>
      <c r="T14671" t="b">
        <v>0</v>
      </c>
      <c r="U14671" t="b">
        <v>1</v>
      </c>
      <c r="V14671">
        <v>24600</v>
      </c>
      <c r="W14671">
        <v>19300</v>
      </c>
      <c r="X14671">
        <v>2.69</v>
      </c>
      <c r="Y14671">
        <v>19580</v>
      </c>
      <c r="Z14671">
        <v>2.84</v>
      </c>
    </row>
    <row r="14672" spans="1:26">
      <c r="A14672">
        <v>213607655</v>
      </c>
      <c r="B14672" t="s">
        <v>13057</v>
      </c>
      <c r="C14672" t="s">
        <v>3597</v>
      </c>
      <c r="D14672" t="s">
        <v>3637</v>
      </c>
      <c r="E14672" t="s">
        <v>3857</v>
      </c>
      <c r="F14672" t="s">
        <v>3600</v>
      </c>
      <c r="G14672">
        <v>213607655</v>
      </c>
      <c r="I14672" t="s">
        <v>3601</v>
      </c>
      <c r="J14672" t="s">
        <v>7262</v>
      </c>
      <c r="K14672" t="s">
        <v>3688</v>
      </c>
      <c r="L14672" t="s">
        <v>13548</v>
      </c>
      <c r="P14672">
        <v>10</v>
      </c>
      <c r="Q14672">
        <v>17</v>
      </c>
      <c r="R14672">
        <v>9.5</v>
      </c>
      <c r="S14672" t="b">
        <v>0</v>
      </c>
      <c r="T14672" t="b">
        <v>0</v>
      </c>
      <c r="U14672" t="b">
        <v>1</v>
      </c>
      <c r="V14672">
        <v>24600</v>
      </c>
      <c r="W14672">
        <v>19300</v>
      </c>
      <c r="X14672">
        <v>2.69</v>
      </c>
      <c r="Y14672">
        <v>19580</v>
      </c>
      <c r="Z14672">
        <v>2.84</v>
      </c>
    </row>
    <row r="14673" spans="1:26">
      <c r="A14673">
        <v>213607656</v>
      </c>
      <c r="B14673" t="s">
        <v>13057</v>
      </c>
      <c r="C14673" t="s">
        <v>3597</v>
      </c>
      <c r="D14673" t="s">
        <v>3637</v>
      </c>
      <c r="E14673" t="s">
        <v>3861</v>
      </c>
      <c r="F14673" t="s">
        <v>3600</v>
      </c>
      <c r="G14673">
        <v>213607656</v>
      </c>
      <c r="I14673" t="s">
        <v>3601</v>
      </c>
      <c r="J14673" t="s">
        <v>7262</v>
      </c>
      <c r="K14673" t="s">
        <v>3688</v>
      </c>
      <c r="L14673" t="s">
        <v>13548</v>
      </c>
      <c r="P14673">
        <v>10</v>
      </c>
      <c r="Q14673">
        <v>17</v>
      </c>
      <c r="R14673">
        <v>9.5</v>
      </c>
      <c r="S14673" t="b">
        <v>0</v>
      </c>
      <c r="T14673" t="b">
        <v>0</v>
      </c>
      <c r="U14673" t="b">
        <v>1</v>
      </c>
      <c r="V14673">
        <v>24600</v>
      </c>
      <c r="W14673">
        <v>19300</v>
      </c>
      <c r="X14673">
        <v>2.69</v>
      </c>
      <c r="Y14673">
        <v>19580</v>
      </c>
      <c r="Z14673">
        <v>2.84</v>
      </c>
    </row>
    <row r="14674" spans="1:26">
      <c r="A14674">
        <v>213607657</v>
      </c>
      <c r="B14674" t="s">
        <v>13057</v>
      </c>
      <c r="C14674" t="s">
        <v>3597</v>
      </c>
      <c r="D14674" t="s">
        <v>3637</v>
      </c>
      <c r="E14674" t="s">
        <v>3860</v>
      </c>
      <c r="F14674" t="s">
        <v>3600</v>
      </c>
      <c r="G14674">
        <v>213607657</v>
      </c>
      <c r="I14674" t="s">
        <v>3601</v>
      </c>
      <c r="J14674" t="s">
        <v>7262</v>
      </c>
      <c r="K14674" t="s">
        <v>3688</v>
      </c>
      <c r="L14674" t="s">
        <v>13548</v>
      </c>
      <c r="P14674">
        <v>10</v>
      </c>
      <c r="Q14674">
        <v>17</v>
      </c>
      <c r="R14674">
        <v>9.5</v>
      </c>
      <c r="S14674" t="b">
        <v>0</v>
      </c>
      <c r="T14674" t="b">
        <v>0</v>
      </c>
      <c r="U14674" t="b">
        <v>1</v>
      </c>
      <c r="V14674">
        <v>24600</v>
      </c>
      <c r="W14674">
        <v>19300</v>
      </c>
      <c r="X14674">
        <v>2.69</v>
      </c>
      <c r="Y14674">
        <v>19580</v>
      </c>
      <c r="Z14674">
        <v>2.84</v>
      </c>
    </row>
    <row r="14675" spans="1:26">
      <c r="A14675">
        <v>213607658</v>
      </c>
      <c r="B14675" t="s">
        <v>13057</v>
      </c>
      <c r="C14675" t="s">
        <v>3597</v>
      </c>
      <c r="D14675" t="s">
        <v>3637</v>
      </c>
      <c r="E14675" t="s">
        <v>10383</v>
      </c>
      <c r="F14675" t="s">
        <v>3600</v>
      </c>
      <c r="G14675">
        <v>213607658</v>
      </c>
      <c r="I14675" t="s">
        <v>3601</v>
      </c>
      <c r="J14675" t="s">
        <v>10384</v>
      </c>
      <c r="K14675" t="s">
        <v>3688</v>
      </c>
      <c r="L14675" t="s">
        <v>13547</v>
      </c>
      <c r="P14675">
        <v>10</v>
      </c>
      <c r="Q14675">
        <v>17</v>
      </c>
      <c r="R14675">
        <v>9.5</v>
      </c>
      <c r="S14675" t="b">
        <v>0</v>
      </c>
      <c r="T14675" t="b">
        <v>0</v>
      </c>
      <c r="U14675" t="b">
        <v>1</v>
      </c>
      <c r="V14675">
        <v>24600</v>
      </c>
      <c r="W14675">
        <v>19300</v>
      </c>
      <c r="X14675">
        <v>2.69</v>
      </c>
      <c r="Y14675">
        <v>19580</v>
      </c>
      <c r="Z14675">
        <v>2.84</v>
      </c>
    </row>
    <row r="14676" spans="1:26">
      <c r="A14676">
        <v>213607599</v>
      </c>
      <c r="B14676" t="s">
        <v>13057</v>
      </c>
      <c r="C14676" t="s">
        <v>3597</v>
      </c>
      <c r="D14676" t="s">
        <v>3637</v>
      </c>
      <c r="E14676" t="s">
        <v>3637</v>
      </c>
      <c r="F14676" t="s">
        <v>3600</v>
      </c>
      <c r="G14676">
        <v>213607599</v>
      </c>
      <c r="I14676" t="s">
        <v>3601</v>
      </c>
      <c r="J14676" t="s">
        <v>13208</v>
      </c>
      <c r="K14676" t="s">
        <v>3688</v>
      </c>
      <c r="L14676" t="s">
        <v>13546</v>
      </c>
      <c r="P14676">
        <v>9.5</v>
      </c>
      <c r="Q14676">
        <v>16.5</v>
      </c>
      <c r="R14676">
        <v>9</v>
      </c>
      <c r="S14676" t="b">
        <v>0</v>
      </c>
      <c r="T14676" t="b">
        <v>0</v>
      </c>
      <c r="U14676" t="b">
        <v>0</v>
      </c>
      <c r="V14676">
        <v>24600</v>
      </c>
      <c r="W14676">
        <v>20200</v>
      </c>
      <c r="X14676">
        <v>2.52</v>
      </c>
      <c r="Y14676">
        <v>20590</v>
      </c>
      <c r="Z14676">
        <v>2.66</v>
      </c>
    </row>
    <row r="14677" spans="1:26">
      <c r="A14677">
        <v>213607600</v>
      </c>
      <c r="B14677" t="s">
        <v>13057</v>
      </c>
      <c r="C14677" t="s">
        <v>3597</v>
      </c>
      <c r="D14677" t="s">
        <v>3637</v>
      </c>
      <c r="E14677" t="s">
        <v>3637</v>
      </c>
      <c r="F14677" t="s">
        <v>3600</v>
      </c>
      <c r="G14677">
        <v>213607600</v>
      </c>
      <c r="I14677" t="s">
        <v>3601</v>
      </c>
      <c r="J14677" t="s">
        <v>13208</v>
      </c>
      <c r="K14677" t="s">
        <v>3688</v>
      </c>
      <c r="L14677" t="s">
        <v>13545</v>
      </c>
      <c r="P14677">
        <v>9.5</v>
      </c>
      <c r="Q14677">
        <v>16.5</v>
      </c>
      <c r="R14677">
        <v>9</v>
      </c>
      <c r="S14677" t="b">
        <v>0</v>
      </c>
      <c r="T14677" t="b">
        <v>0</v>
      </c>
      <c r="U14677" t="b">
        <v>0</v>
      </c>
      <c r="V14677">
        <v>24600</v>
      </c>
      <c r="W14677">
        <v>20200</v>
      </c>
      <c r="X14677">
        <v>2.52</v>
      </c>
      <c r="Y14677">
        <v>20590</v>
      </c>
      <c r="Z14677">
        <v>2.66</v>
      </c>
    </row>
    <row r="14678" spans="1:26">
      <c r="A14678">
        <v>213607601</v>
      </c>
      <c r="B14678" t="s">
        <v>13057</v>
      </c>
      <c r="C14678" t="s">
        <v>3597</v>
      </c>
      <c r="D14678" t="s">
        <v>3637</v>
      </c>
      <c r="E14678" t="s">
        <v>10374</v>
      </c>
      <c r="F14678" t="s">
        <v>3600</v>
      </c>
      <c r="G14678">
        <v>213607601</v>
      </c>
      <c r="I14678" t="s">
        <v>3601</v>
      </c>
      <c r="J14678" t="s">
        <v>13208</v>
      </c>
      <c r="K14678" t="s">
        <v>3688</v>
      </c>
      <c r="L14678" t="s">
        <v>13546</v>
      </c>
      <c r="P14678">
        <v>9.5</v>
      </c>
      <c r="Q14678">
        <v>16.5</v>
      </c>
      <c r="R14678">
        <v>9</v>
      </c>
      <c r="S14678" t="b">
        <v>0</v>
      </c>
      <c r="T14678" t="b">
        <v>0</v>
      </c>
      <c r="U14678" t="b">
        <v>0</v>
      </c>
      <c r="V14678">
        <v>24600</v>
      </c>
      <c r="W14678">
        <v>20200</v>
      </c>
      <c r="X14678">
        <v>2.52</v>
      </c>
      <c r="Y14678">
        <v>20590</v>
      </c>
      <c r="Z14678">
        <v>2.66</v>
      </c>
    </row>
    <row r="14679" spans="1:26">
      <c r="A14679">
        <v>213607602</v>
      </c>
      <c r="B14679" t="s">
        <v>13057</v>
      </c>
      <c r="C14679" t="s">
        <v>3597</v>
      </c>
      <c r="D14679" t="s">
        <v>3637</v>
      </c>
      <c r="E14679" t="s">
        <v>10374</v>
      </c>
      <c r="F14679" t="s">
        <v>3600</v>
      </c>
      <c r="G14679">
        <v>213607602</v>
      </c>
      <c r="I14679" t="s">
        <v>3601</v>
      </c>
      <c r="J14679" t="s">
        <v>13208</v>
      </c>
      <c r="K14679" t="s">
        <v>3688</v>
      </c>
      <c r="L14679" t="s">
        <v>13545</v>
      </c>
      <c r="P14679">
        <v>9.5</v>
      </c>
      <c r="Q14679">
        <v>16.5</v>
      </c>
      <c r="R14679">
        <v>9</v>
      </c>
      <c r="S14679" t="b">
        <v>0</v>
      </c>
      <c r="T14679" t="b">
        <v>0</v>
      </c>
      <c r="U14679" t="b">
        <v>0</v>
      </c>
      <c r="V14679">
        <v>24600</v>
      </c>
      <c r="W14679">
        <v>20200</v>
      </c>
      <c r="X14679">
        <v>2.52</v>
      </c>
      <c r="Y14679">
        <v>20590</v>
      </c>
      <c r="Z14679">
        <v>2.66</v>
      </c>
    </row>
    <row r="14680" spans="1:26">
      <c r="A14680">
        <v>213607603</v>
      </c>
      <c r="B14680" t="s">
        <v>13057</v>
      </c>
      <c r="C14680" t="s">
        <v>3597</v>
      </c>
      <c r="D14680" t="s">
        <v>3637</v>
      </c>
      <c r="E14680" t="s">
        <v>10374</v>
      </c>
      <c r="F14680" t="s">
        <v>3600</v>
      </c>
      <c r="G14680">
        <v>213607603</v>
      </c>
      <c r="I14680" t="s">
        <v>3601</v>
      </c>
      <c r="J14680" t="s">
        <v>13208</v>
      </c>
      <c r="K14680" t="s">
        <v>3688</v>
      </c>
      <c r="L14680" t="s">
        <v>13544</v>
      </c>
      <c r="P14680">
        <v>9.5</v>
      </c>
      <c r="Q14680">
        <v>16.5</v>
      </c>
      <c r="R14680">
        <v>9</v>
      </c>
      <c r="S14680" t="b">
        <v>0</v>
      </c>
      <c r="T14680" t="b">
        <v>0</v>
      </c>
      <c r="U14680" t="b">
        <v>0</v>
      </c>
      <c r="V14680">
        <v>24600</v>
      </c>
      <c r="W14680">
        <v>20200</v>
      </c>
      <c r="X14680">
        <v>2.52</v>
      </c>
      <c r="Y14680">
        <v>20590</v>
      </c>
      <c r="Z14680">
        <v>2.66</v>
      </c>
    </row>
    <row r="14681" spans="1:26">
      <c r="A14681">
        <v>213607604</v>
      </c>
      <c r="B14681" t="s">
        <v>13057</v>
      </c>
      <c r="C14681" t="s">
        <v>3597</v>
      </c>
      <c r="D14681" t="s">
        <v>3637</v>
      </c>
      <c r="E14681" t="s">
        <v>10375</v>
      </c>
      <c r="F14681" t="s">
        <v>3600</v>
      </c>
      <c r="G14681">
        <v>213607604</v>
      </c>
      <c r="I14681" t="s">
        <v>3601</v>
      </c>
      <c r="J14681" t="s">
        <v>13208</v>
      </c>
      <c r="K14681" t="s">
        <v>3688</v>
      </c>
      <c r="L14681" t="s">
        <v>13544</v>
      </c>
      <c r="P14681">
        <v>9.5</v>
      </c>
      <c r="Q14681">
        <v>16.5</v>
      </c>
      <c r="R14681">
        <v>9</v>
      </c>
      <c r="S14681" t="b">
        <v>0</v>
      </c>
      <c r="T14681" t="b">
        <v>0</v>
      </c>
      <c r="U14681" t="b">
        <v>0</v>
      </c>
      <c r="V14681">
        <v>24600</v>
      </c>
      <c r="W14681">
        <v>20200</v>
      </c>
      <c r="X14681">
        <v>2.52</v>
      </c>
      <c r="Y14681">
        <v>20590</v>
      </c>
      <c r="Z14681">
        <v>2.66</v>
      </c>
    </row>
    <row r="14682" spans="1:26">
      <c r="A14682">
        <v>213607605</v>
      </c>
      <c r="B14682" t="s">
        <v>13057</v>
      </c>
      <c r="C14682" t="s">
        <v>3597</v>
      </c>
      <c r="D14682" t="s">
        <v>3637</v>
      </c>
      <c r="E14682" t="s">
        <v>3862</v>
      </c>
      <c r="F14682" t="s">
        <v>3600</v>
      </c>
      <c r="G14682">
        <v>213607605</v>
      </c>
      <c r="I14682" t="s">
        <v>3601</v>
      </c>
      <c r="J14682" t="s">
        <v>7260</v>
      </c>
      <c r="K14682" t="s">
        <v>3688</v>
      </c>
      <c r="L14682" t="s">
        <v>13543</v>
      </c>
      <c r="P14682">
        <v>9.5</v>
      </c>
      <c r="Q14682">
        <v>16.5</v>
      </c>
      <c r="R14682">
        <v>9</v>
      </c>
      <c r="S14682" t="b">
        <v>0</v>
      </c>
      <c r="T14682" t="b">
        <v>0</v>
      </c>
      <c r="U14682" t="b">
        <v>0</v>
      </c>
      <c r="V14682">
        <v>24600</v>
      </c>
      <c r="W14682">
        <v>20200</v>
      </c>
      <c r="X14682">
        <v>2.52</v>
      </c>
      <c r="Y14682">
        <v>20590</v>
      </c>
      <c r="Z14682">
        <v>2.66</v>
      </c>
    </row>
    <row r="14683" spans="1:26">
      <c r="A14683">
        <v>213607606</v>
      </c>
      <c r="B14683" t="s">
        <v>13057</v>
      </c>
      <c r="C14683" t="s">
        <v>3597</v>
      </c>
      <c r="D14683" t="s">
        <v>3637</v>
      </c>
      <c r="E14683" t="s">
        <v>3854</v>
      </c>
      <c r="F14683" t="s">
        <v>3600</v>
      </c>
      <c r="G14683">
        <v>213607606</v>
      </c>
      <c r="I14683" t="s">
        <v>3601</v>
      </c>
      <c r="J14683" t="s">
        <v>7260</v>
      </c>
      <c r="K14683" t="s">
        <v>3688</v>
      </c>
      <c r="L14683" t="s">
        <v>13543</v>
      </c>
      <c r="P14683">
        <v>9.5</v>
      </c>
      <c r="Q14683">
        <v>16.5</v>
      </c>
      <c r="R14683">
        <v>9</v>
      </c>
      <c r="S14683" t="b">
        <v>0</v>
      </c>
      <c r="T14683" t="b">
        <v>0</v>
      </c>
      <c r="U14683" t="b">
        <v>0</v>
      </c>
      <c r="V14683">
        <v>24600</v>
      </c>
      <c r="W14683">
        <v>20200</v>
      </c>
      <c r="X14683">
        <v>2.52</v>
      </c>
      <c r="Y14683">
        <v>20590</v>
      </c>
      <c r="Z14683">
        <v>2.66</v>
      </c>
    </row>
    <row r="14684" spans="1:26">
      <c r="A14684">
        <v>213607607</v>
      </c>
      <c r="B14684" t="s">
        <v>13057</v>
      </c>
      <c r="C14684" t="s">
        <v>3597</v>
      </c>
      <c r="D14684" t="s">
        <v>3637</v>
      </c>
      <c r="E14684" t="s">
        <v>3856</v>
      </c>
      <c r="F14684" t="s">
        <v>3600</v>
      </c>
      <c r="G14684">
        <v>213607607</v>
      </c>
      <c r="I14684" t="s">
        <v>3601</v>
      </c>
      <c r="J14684" t="s">
        <v>7260</v>
      </c>
      <c r="K14684" t="s">
        <v>3688</v>
      </c>
      <c r="L14684" t="s">
        <v>13543</v>
      </c>
      <c r="P14684">
        <v>9.5</v>
      </c>
      <c r="Q14684">
        <v>16.5</v>
      </c>
      <c r="R14684">
        <v>9</v>
      </c>
      <c r="S14684" t="b">
        <v>0</v>
      </c>
      <c r="T14684" t="b">
        <v>0</v>
      </c>
      <c r="U14684" t="b">
        <v>0</v>
      </c>
      <c r="V14684">
        <v>24600</v>
      </c>
      <c r="W14684">
        <v>20200</v>
      </c>
      <c r="X14684">
        <v>2.52</v>
      </c>
      <c r="Y14684">
        <v>20590</v>
      </c>
      <c r="Z14684">
        <v>2.66</v>
      </c>
    </row>
    <row r="14685" spans="1:26">
      <c r="A14685">
        <v>213607608</v>
      </c>
      <c r="B14685" t="s">
        <v>13057</v>
      </c>
      <c r="C14685" t="s">
        <v>3597</v>
      </c>
      <c r="D14685" t="s">
        <v>3637</v>
      </c>
      <c r="E14685" t="s">
        <v>3855</v>
      </c>
      <c r="F14685" t="s">
        <v>3600</v>
      </c>
      <c r="G14685">
        <v>213607608</v>
      </c>
      <c r="I14685" t="s">
        <v>3601</v>
      </c>
      <c r="J14685" t="s">
        <v>7260</v>
      </c>
      <c r="K14685" t="s">
        <v>3688</v>
      </c>
      <c r="L14685" t="s">
        <v>13543</v>
      </c>
      <c r="P14685">
        <v>9.5</v>
      </c>
      <c r="Q14685">
        <v>16.5</v>
      </c>
      <c r="R14685">
        <v>9</v>
      </c>
      <c r="S14685" t="b">
        <v>0</v>
      </c>
      <c r="T14685" t="b">
        <v>0</v>
      </c>
      <c r="U14685" t="b">
        <v>0</v>
      </c>
      <c r="V14685">
        <v>24600</v>
      </c>
      <c r="W14685">
        <v>20200</v>
      </c>
      <c r="X14685">
        <v>2.52</v>
      </c>
      <c r="Y14685">
        <v>20590</v>
      </c>
      <c r="Z14685">
        <v>2.66</v>
      </c>
    </row>
    <row r="14686" spans="1:26">
      <c r="A14686">
        <v>213607609</v>
      </c>
      <c r="B14686" t="s">
        <v>13057</v>
      </c>
      <c r="C14686" t="s">
        <v>3597</v>
      </c>
      <c r="D14686" t="s">
        <v>3637</v>
      </c>
      <c r="E14686" t="s">
        <v>3858</v>
      </c>
      <c r="F14686" t="s">
        <v>3600</v>
      </c>
      <c r="G14686">
        <v>213607609</v>
      </c>
      <c r="I14686" t="s">
        <v>3601</v>
      </c>
      <c r="J14686" t="s">
        <v>7260</v>
      </c>
      <c r="K14686" t="s">
        <v>3688</v>
      </c>
      <c r="L14686" t="s">
        <v>13543</v>
      </c>
      <c r="P14686">
        <v>9.5</v>
      </c>
      <c r="Q14686">
        <v>16.5</v>
      </c>
      <c r="R14686">
        <v>9</v>
      </c>
      <c r="S14686" t="b">
        <v>0</v>
      </c>
      <c r="T14686" t="b">
        <v>0</v>
      </c>
      <c r="U14686" t="b">
        <v>0</v>
      </c>
      <c r="V14686">
        <v>24600</v>
      </c>
      <c r="W14686">
        <v>20200</v>
      </c>
      <c r="X14686">
        <v>2.52</v>
      </c>
      <c r="Y14686">
        <v>20590</v>
      </c>
      <c r="Z14686">
        <v>2.66</v>
      </c>
    </row>
    <row r="14687" spans="1:26">
      <c r="A14687">
        <v>213607610</v>
      </c>
      <c r="B14687" t="s">
        <v>13057</v>
      </c>
      <c r="C14687" t="s">
        <v>3597</v>
      </c>
      <c r="D14687" t="s">
        <v>3637</v>
      </c>
      <c r="E14687" t="s">
        <v>3857</v>
      </c>
      <c r="F14687" t="s">
        <v>3600</v>
      </c>
      <c r="G14687">
        <v>213607610</v>
      </c>
      <c r="I14687" t="s">
        <v>3601</v>
      </c>
      <c r="J14687" t="s">
        <v>7260</v>
      </c>
      <c r="K14687" t="s">
        <v>3688</v>
      </c>
      <c r="L14687" t="s">
        <v>13543</v>
      </c>
      <c r="P14687">
        <v>9.5</v>
      </c>
      <c r="Q14687">
        <v>16.5</v>
      </c>
      <c r="R14687">
        <v>9</v>
      </c>
      <c r="S14687" t="b">
        <v>0</v>
      </c>
      <c r="T14687" t="b">
        <v>0</v>
      </c>
      <c r="U14687" t="b">
        <v>0</v>
      </c>
      <c r="V14687">
        <v>24600</v>
      </c>
      <c r="W14687">
        <v>20200</v>
      </c>
      <c r="X14687">
        <v>2.52</v>
      </c>
      <c r="Y14687">
        <v>20590</v>
      </c>
      <c r="Z14687">
        <v>2.66</v>
      </c>
    </row>
    <row r="14688" spans="1:26">
      <c r="A14688">
        <v>213607611</v>
      </c>
      <c r="B14688" t="s">
        <v>13057</v>
      </c>
      <c r="C14688" t="s">
        <v>3597</v>
      </c>
      <c r="D14688" t="s">
        <v>3637</v>
      </c>
      <c r="E14688" t="s">
        <v>3861</v>
      </c>
      <c r="F14688" t="s">
        <v>3600</v>
      </c>
      <c r="G14688">
        <v>213607611</v>
      </c>
      <c r="I14688" t="s">
        <v>3601</v>
      </c>
      <c r="J14688" t="s">
        <v>7260</v>
      </c>
      <c r="K14688" t="s">
        <v>3688</v>
      </c>
      <c r="L14688" t="s">
        <v>13543</v>
      </c>
      <c r="P14688">
        <v>9.5</v>
      </c>
      <c r="Q14688">
        <v>16.5</v>
      </c>
      <c r="R14688">
        <v>9</v>
      </c>
      <c r="S14688" t="b">
        <v>0</v>
      </c>
      <c r="T14688" t="b">
        <v>0</v>
      </c>
      <c r="U14688" t="b">
        <v>0</v>
      </c>
      <c r="V14688">
        <v>24600</v>
      </c>
      <c r="W14688">
        <v>20200</v>
      </c>
      <c r="X14688">
        <v>2.52</v>
      </c>
      <c r="Y14688">
        <v>20590</v>
      </c>
      <c r="Z14688">
        <v>2.66</v>
      </c>
    </row>
    <row r="14689" spans="1:26">
      <c r="A14689">
        <v>213607612</v>
      </c>
      <c r="B14689" t="s">
        <v>13057</v>
      </c>
      <c r="C14689" t="s">
        <v>3597</v>
      </c>
      <c r="D14689" t="s">
        <v>3637</v>
      </c>
      <c r="E14689" t="s">
        <v>3860</v>
      </c>
      <c r="F14689" t="s">
        <v>3600</v>
      </c>
      <c r="G14689">
        <v>213607612</v>
      </c>
      <c r="I14689" t="s">
        <v>3601</v>
      </c>
      <c r="J14689" t="s">
        <v>7260</v>
      </c>
      <c r="K14689" t="s">
        <v>3688</v>
      </c>
      <c r="L14689" t="s">
        <v>13543</v>
      </c>
      <c r="P14689">
        <v>9.5</v>
      </c>
      <c r="Q14689">
        <v>16.5</v>
      </c>
      <c r="R14689">
        <v>9</v>
      </c>
      <c r="S14689" t="b">
        <v>0</v>
      </c>
      <c r="T14689" t="b">
        <v>0</v>
      </c>
      <c r="U14689" t="b">
        <v>0</v>
      </c>
      <c r="V14689">
        <v>24600</v>
      </c>
      <c r="W14689">
        <v>20200</v>
      </c>
      <c r="X14689">
        <v>2.52</v>
      </c>
      <c r="Y14689">
        <v>20590</v>
      </c>
      <c r="Z14689">
        <v>2.66</v>
      </c>
    </row>
    <row r="14690" spans="1:26">
      <c r="A14690">
        <v>213607613</v>
      </c>
      <c r="B14690" t="s">
        <v>13057</v>
      </c>
      <c r="C14690" t="s">
        <v>3597</v>
      </c>
      <c r="D14690" t="s">
        <v>3637</v>
      </c>
      <c r="E14690" t="s">
        <v>10383</v>
      </c>
      <c r="F14690" t="s">
        <v>3600</v>
      </c>
      <c r="G14690">
        <v>213607613</v>
      </c>
      <c r="I14690" t="s">
        <v>3601</v>
      </c>
      <c r="J14690" t="s">
        <v>13209</v>
      </c>
      <c r="K14690" t="s">
        <v>3688</v>
      </c>
      <c r="L14690" t="s">
        <v>13542</v>
      </c>
      <c r="P14690">
        <v>9.5</v>
      </c>
      <c r="Q14690">
        <v>16.5</v>
      </c>
      <c r="R14690">
        <v>9</v>
      </c>
      <c r="S14690" t="b">
        <v>0</v>
      </c>
      <c r="T14690" t="b">
        <v>0</v>
      </c>
      <c r="U14690" t="b">
        <v>0</v>
      </c>
      <c r="V14690">
        <v>24600</v>
      </c>
      <c r="W14690">
        <v>20200</v>
      </c>
      <c r="X14690">
        <v>2.52</v>
      </c>
      <c r="Y14690">
        <v>20590</v>
      </c>
      <c r="Z14690">
        <v>2.66</v>
      </c>
    </row>
    <row r="14691" spans="1:26">
      <c r="A14691">
        <v>213607614</v>
      </c>
      <c r="B14691" t="s">
        <v>13057</v>
      </c>
      <c r="C14691" t="s">
        <v>3597</v>
      </c>
      <c r="D14691" t="s">
        <v>3637</v>
      </c>
      <c r="E14691" t="s">
        <v>3637</v>
      </c>
      <c r="F14691" t="s">
        <v>3600</v>
      </c>
      <c r="G14691">
        <v>213607614</v>
      </c>
      <c r="I14691" t="s">
        <v>3601</v>
      </c>
      <c r="J14691" t="s">
        <v>13208</v>
      </c>
      <c r="K14691" t="s">
        <v>3688</v>
      </c>
      <c r="L14691" t="s">
        <v>13551</v>
      </c>
      <c r="P14691">
        <v>9.5</v>
      </c>
      <c r="Q14691">
        <v>16</v>
      </c>
      <c r="R14691">
        <v>9</v>
      </c>
      <c r="S14691" t="b">
        <v>0</v>
      </c>
      <c r="T14691" t="b">
        <v>0</v>
      </c>
      <c r="U14691" t="b">
        <v>0</v>
      </c>
      <c r="V14691">
        <v>24600</v>
      </c>
      <c r="W14691">
        <v>20400</v>
      </c>
      <c r="X14691">
        <v>2.5499999999999998</v>
      </c>
      <c r="Y14691">
        <v>20790</v>
      </c>
      <c r="Z14691">
        <v>2.7</v>
      </c>
    </row>
    <row r="14692" spans="1:26">
      <c r="A14692">
        <v>213607615</v>
      </c>
      <c r="B14692" t="s">
        <v>13057</v>
      </c>
      <c r="C14692" t="s">
        <v>3597</v>
      </c>
      <c r="D14692" t="s">
        <v>3637</v>
      </c>
      <c r="E14692" t="s">
        <v>3637</v>
      </c>
      <c r="F14692" t="s">
        <v>3600</v>
      </c>
      <c r="G14692">
        <v>213607615</v>
      </c>
      <c r="I14692" t="s">
        <v>3601</v>
      </c>
      <c r="J14692" t="s">
        <v>13208</v>
      </c>
      <c r="K14692" t="s">
        <v>3688</v>
      </c>
      <c r="L14692" t="s">
        <v>13550</v>
      </c>
      <c r="P14692">
        <v>9.5</v>
      </c>
      <c r="Q14692">
        <v>16</v>
      </c>
      <c r="R14692">
        <v>9</v>
      </c>
      <c r="S14692" t="b">
        <v>0</v>
      </c>
      <c r="T14692" t="b">
        <v>0</v>
      </c>
      <c r="U14692" t="b">
        <v>0</v>
      </c>
      <c r="V14692">
        <v>24600</v>
      </c>
      <c r="W14692">
        <v>20400</v>
      </c>
      <c r="X14692">
        <v>2.5499999999999998</v>
      </c>
      <c r="Y14692">
        <v>20790</v>
      </c>
      <c r="Z14692">
        <v>2.7</v>
      </c>
    </row>
    <row r="14693" spans="1:26">
      <c r="A14693">
        <v>213607616</v>
      </c>
      <c r="B14693" t="s">
        <v>13057</v>
      </c>
      <c r="C14693" t="s">
        <v>3597</v>
      </c>
      <c r="D14693" t="s">
        <v>3637</v>
      </c>
      <c r="E14693" t="s">
        <v>10374</v>
      </c>
      <c r="F14693" t="s">
        <v>3600</v>
      </c>
      <c r="G14693">
        <v>213607616</v>
      </c>
      <c r="I14693" t="s">
        <v>3601</v>
      </c>
      <c r="J14693" t="s">
        <v>13208</v>
      </c>
      <c r="K14693" t="s">
        <v>3688</v>
      </c>
      <c r="L14693" t="s">
        <v>13551</v>
      </c>
      <c r="P14693">
        <v>9.5</v>
      </c>
      <c r="Q14693">
        <v>16</v>
      </c>
      <c r="R14693">
        <v>9</v>
      </c>
      <c r="S14693" t="b">
        <v>0</v>
      </c>
      <c r="T14693" t="b">
        <v>0</v>
      </c>
      <c r="U14693" t="b">
        <v>0</v>
      </c>
      <c r="V14693">
        <v>24600</v>
      </c>
      <c r="W14693">
        <v>20400</v>
      </c>
      <c r="X14693">
        <v>2.5499999999999998</v>
      </c>
      <c r="Y14693">
        <v>20790</v>
      </c>
      <c r="Z14693">
        <v>2.7</v>
      </c>
    </row>
    <row r="14694" spans="1:26">
      <c r="A14694">
        <v>213607617</v>
      </c>
      <c r="B14694" t="s">
        <v>13057</v>
      </c>
      <c r="C14694" t="s">
        <v>3597</v>
      </c>
      <c r="D14694" t="s">
        <v>3637</v>
      </c>
      <c r="E14694" t="s">
        <v>10374</v>
      </c>
      <c r="F14694" t="s">
        <v>3600</v>
      </c>
      <c r="G14694">
        <v>213607617</v>
      </c>
      <c r="I14694" t="s">
        <v>3601</v>
      </c>
      <c r="J14694" t="s">
        <v>13208</v>
      </c>
      <c r="K14694" t="s">
        <v>3688</v>
      </c>
      <c r="L14694" t="s">
        <v>13550</v>
      </c>
      <c r="P14694">
        <v>9.5</v>
      </c>
      <c r="Q14694">
        <v>16</v>
      </c>
      <c r="R14694">
        <v>9</v>
      </c>
      <c r="S14694" t="b">
        <v>0</v>
      </c>
      <c r="T14694" t="b">
        <v>0</v>
      </c>
      <c r="U14694" t="b">
        <v>0</v>
      </c>
      <c r="V14694">
        <v>24600</v>
      </c>
      <c r="W14694">
        <v>20400</v>
      </c>
      <c r="X14694">
        <v>2.5499999999999998</v>
      </c>
      <c r="Y14694">
        <v>20790</v>
      </c>
      <c r="Z14694">
        <v>2.7</v>
      </c>
    </row>
    <row r="14695" spans="1:26">
      <c r="A14695">
        <v>213607618</v>
      </c>
      <c r="B14695" t="s">
        <v>13057</v>
      </c>
      <c r="C14695" t="s">
        <v>3597</v>
      </c>
      <c r="D14695" t="s">
        <v>3637</v>
      </c>
      <c r="E14695" t="s">
        <v>10374</v>
      </c>
      <c r="F14695" t="s">
        <v>3600</v>
      </c>
      <c r="G14695">
        <v>213607618</v>
      </c>
      <c r="I14695" t="s">
        <v>3601</v>
      </c>
      <c r="J14695" t="s">
        <v>13208</v>
      </c>
      <c r="K14695" t="s">
        <v>3688</v>
      </c>
      <c r="L14695" t="s">
        <v>13549</v>
      </c>
      <c r="P14695">
        <v>9.5</v>
      </c>
      <c r="Q14695">
        <v>16</v>
      </c>
      <c r="R14695">
        <v>9</v>
      </c>
      <c r="S14695" t="b">
        <v>0</v>
      </c>
      <c r="T14695" t="b">
        <v>0</v>
      </c>
      <c r="U14695" t="b">
        <v>0</v>
      </c>
      <c r="V14695">
        <v>24600</v>
      </c>
      <c r="W14695">
        <v>20400</v>
      </c>
      <c r="X14695">
        <v>2.5499999999999998</v>
      </c>
      <c r="Y14695">
        <v>20790</v>
      </c>
      <c r="Z14695">
        <v>2.7</v>
      </c>
    </row>
    <row r="14696" spans="1:26">
      <c r="A14696">
        <v>213607619</v>
      </c>
      <c r="B14696" t="s">
        <v>13057</v>
      </c>
      <c r="C14696" t="s">
        <v>3597</v>
      </c>
      <c r="D14696" t="s">
        <v>3637</v>
      </c>
      <c r="E14696" t="s">
        <v>10375</v>
      </c>
      <c r="F14696" t="s">
        <v>3600</v>
      </c>
      <c r="G14696">
        <v>213607619</v>
      </c>
      <c r="I14696" t="s">
        <v>3601</v>
      </c>
      <c r="J14696" t="s">
        <v>13208</v>
      </c>
      <c r="K14696" t="s">
        <v>3688</v>
      </c>
      <c r="L14696" t="s">
        <v>13549</v>
      </c>
      <c r="P14696">
        <v>9.5</v>
      </c>
      <c r="Q14696">
        <v>16</v>
      </c>
      <c r="R14696">
        <v>9</v>
      </c>
      <c r="S14696" t="b">
        <v>0</v>
      </c>
      <c r="T14696" t="b">
        <v>0</v>
      </c>
      <c r="U14696" t="b">
        <v>0</v>
      </c>
      <c r="V14696">
        <v>24600</v>
      </c>
      <c r="W14696">
        <v>20400</v>
      </c>
      <c r="X14696">
        <v>2.5499999999999998</v>
      </c>
      <c r="Y14696">
        <v>20790</v>
      </c>
      <c r="Z14696">
        <v>2.7</v>
      </c>
    </row>
    <row r="14697" spans="1:26">
      <c r="A14697">
        <v>213607620</v>
      </c>
      <c r="B14697" t="s">
        <v>13057</v>
      </c>
      <c r="C14697" t="s">
        <v>3597</v>
      </c>
      <c r="D14697" t="s">
        <v>3637</v>
      </c>
      <c r="E14697" t="s">
        <v>3862</v>
      </c>
      <c r="F14697" t="s">
        <v>3600</v>
      </c>
      <c r="G14697">
        <v>213607620</v>
      </c>
      <c r="I14697" t="s">
        <v>3601</v>
      </c>
      <c r="J14697" t="s">
        <v>7260</v>
      </c>
      <c r="K14697" t="s">
        <v>3688</v>
      </c>
      <c r="L14697" t="s">
        <v>13548</v>
      </c>
      <c r="P14697">
        <v>9.5</v>
      </c>
      <c r="Q14697">
        <v>16</v>
      </c>
      <c r="R14697">
        <v>9</v>
      </c>
      <c r="S14697" t="b">
        <v>0</v>
      </c>
      <c r="T14697" t="b">
        <v>0</v>
      </c>
      <c r="U14697" t="b">
        <v>0</v>
      </c>
      <c r="V14697">
        <v>24600</v>
      </c>
      <c r="W14697">
        <v>20400</v>
      </c>
      <c r="X14697">
        <v>2.5499999999999998</v>
      </c>
      <c r="Y14697">
        <v>20790</v>
      </c>
      <c r="Z14697">
        <v>2.7</v>
      </c>
    </row>
    <row r="14698" spans="1:26">
      <c r="A14698">
        <v>213607621</v>
      </c>
      <c r="B14698" t="s">
        <v>13057</v>
      </c>
      <c r="C14698" t="s">
        <v>3597</v>
      </c>
      <c r="D14698" t="s">
        <v>3637</v>
      </c>
      <c r="E14698" t="s">
        <v>3854</v>
      </c>
      <c r="F14698" t="s">
        <v>3600</v>
      </c>
      <c r="G14698">
        <v>213607621</v>
      </c>
      <c r="I14698" t="s">
        <v>3601</v>
      </c>
      <c r="J14698" t="s">
        <v>7260</v>
      </c>
      <c r="K14698" t="s">
        <v>3688</v>
      </c>
      <c r="L14698" t="s">
        <v>13548</v>
      </c>
      <c r="P14698">
        <v>9.5</v>
      </c>
      <c r="Q14698">
        <v>16</v>
      </c>
      <c r="R14698">
        <v>9</v>
      </c>
      <c r="S14698" t="b">
        <v>0</v>
      </c>
      <c r="T14698" t="b">
        <v>0</v>
      </c>
      <c r="U14698" t="b">
        <v>0</v>
      </c>
      <c r="V14698">
        <v>24600</v>
      </c>
      <c r="W14698">
        <v>20400</v>
      </c>
      <c r="X14698">
        <v>2.5499999999999998</v>
      </c>
      <c r="Y14698">
        <v>20790</v>
      </c>
      <c r="Z14698">
        <v>2.7</v>
      </c>
    </row>
    <row r="14699" spans="1:26">
      <c r="A14699">
        <v>213607622</v>
      </c>
      <c r="B14699" t="s">
        <v>13057</v>
      </c>
      <c r="C14699" t="s">
        <v>3597</v>
      </c>
      <c r="D14699" t="s">
        <v>3637</v>
      </c>
      <c r="E14699" t="s">
        <v>3856</v>
      </c>
      <c r="F14699" t="s">
        <v>3600</v>
      </c>
      <c r="G14699">
        <v>213607622</v>
      </c>
      <c r="I14699" t="s">
        <v>3601</v>
      </c>
      <c r="J14699" t="s">
        <v>7260</v>
      </c>
      <c r="K14699" t="s">
        <v>3688</v>
      </c>
      <c r="L14699" t="s">
        <v>13548</v>
      </c>
      <c r="P14699">
        <v>9.5</v>
      </c>
      <c r="Q14699">
        <v>16</v>
      </c>
      <c r="R14699">
        <v>9</v>
      </c>
      <c r="S14699" t="b">
        <v>0</v>
      </c>
      <c r="T14699" t="b">
        <v>0</v>
      </c>
      <c r="U14699" t="b">
        <v>0</v>
      </c>
      <c r="V14699">
        <v>24600</v>
      </c>
      <c r="W14699">
        <v>20400</v>
      </c>
      <c r="X14699">
        <v>2.5499999999999998</v>
      </c>
      <c r="Y14699">
        <v>20790</v>
      </c>
      <c r="Z14699">
        <v>2.7</v>
      </c>
    </row>
    <row r="14700" spans="1:26">
      <c r="A14700">
        <v>213607623</v>
      </c>
      <c r="B14700" t="s">
        <v>13057</v>
      </c>
      <c r="C14700" t="s">
        <v>3597</v>
      </c>
      <c r="D14700" t="s">
        <v>3637</v>
      </c>
      <c r="E14700" t="s">
        <v>3855</v>
      </c>
      <c r="F14700" t="s">
        <v>3600</v>
      </c>
      <c r="G14700">
        <v>213607623</v>
      </c>
      <c r="I14700" t="s">
        <v>3601</v>
      </c>
      <c r="J14700" t="s">
        <v>7260</v>
      </c>
      <c r="K14700" t="s">
        <v>3688</v>
      </c>
      <c r="L14700" t="s">
        <v>13548</v>
      </c>
      <c r="P14700">
        <v>9.5</v>
      </c>
      <c r="Q14700">
        <v>16</v>
      </c>
      <c r="R14700">
        <v>9</v>
      </c>
      <c r="S14700" t="b">
        <v>0</v>
      </c>
      <c r="T14700" t="b">
        <v>0</v>
      </c>
      <c r="U14700" t="b">
        <v>0</v>
      </c>
      <c r="V14700">
        <v>24600</v>
      </c>
      <c r="W14700">
        <v>20400</v>
      </c>
      <c r="X14700">
        <v>2.5499999999999998</v>
      </c>
      <c r="Y14700">
        <v>20790</v>
      </c>
      <c r="Z14700">
        <v>2.7</v>
      </c>
    </row>
    <row r="14701" spans="1:26">
      <c r="A14701">
        <v>213607624</v>
      </c>
      <c r="B14701" t="s">
        <v>13057</v>
      </c>
      <c r="C14701" t="s">
        <v>3597</v>
      </c>
      <c r="D14701" t="s">
        <v>3637</v>
      </c>
      <c r="E14701" t="s">
        <v>3858</v>
      </c>
      <c r="F14701" t="s">
        <v>3600</v>
      </c>
      <c r="G14701">
        <v>213607624</v>
      </c>
      <c r="I14701" t="s">
        <v>3601</v>
      </c>
      <c r="J14701" t="s">
        <v>7260</v>
      </c>
      <c r="K14701" t="s">
        <v>3688</v>
      </c>
      <c r="L14701" t="s">
        <v>13548</v>
      </c>
      <c r="P14701">
        <v>9.5</v>
      </c>
      <c r="Q14701">
        <v>16</v>
      </c>
      <c r="R14701">
        <v>9</v>
      </c>
      <c r="S14701" t="b">
        <v>0</v>
      </c>
      <c r="T14701" t="b">
        <v>0</v>
      </c>
      <c r="U14701" t="b">
        <v>0</v>
      </c>
      <c r="V14701">
        <v>24600</v>
      </c>
      <c r="W14701">
        <v>20400</v>
      </c>
      <c r="X14701">
        <v>2.5499999999999998</v>
      </c>
      <c r="Y14701">
        <v>20790</v>
      </c>
      <c r="Z14701">
        <v>2.7</v>
      </c>
    </row>
    <row r="14702" spans="1:26">
      <c r="A14702">
        <v>213607625</v>
      </c>
      <c r="B14702" t="s">
        <v>13057</v>
      </c>
      <c r="C14702" t="s">
        <v>3597</v>
      </c>
      <c r="D14702" t="s">
        <v>3637</v>
      </c>
      <c r="E14702" t="s">
        <v>3857</v>
      </c>
      <c r="F14702" t="s">
        <v>3600</v>
      </c>
      <c r="G14702">
        <v>213607625</v>
      </c>
      <c r="I14702" t="s">
        <v>3601</v>
      </c>
      <c r="J14702" t="s">
        <v>7260</v>
      </c>
      <c r="K14702" t="s">
        <v>3688</v>
      </c>
      <c r="L14702" t="s">
        <v>13548</v>
      </c>
      <c r="P14702">
        <v>9.5</v>
      </c>
      <c r="Q14702">
        <v>16</v>
      </c>
      <c r="R14702">
        <v>9</v>
      </c>
      <c r="S14702" t="b">
        <v>0</v>
      </c>
      <c r="T14702" t="b">
        <v>0</v>
      </c>
      <c r="U14702" t="b">
        <v>0</v>
      </c>
      <c r="V14702">
        <v>24600</v>
      </c>
      <c r="W14702">
        <v>20400</v>
      </c>
      <c r="X14702">
        <v>2.5499999999999998</v>
      </c>
      <c r="Y14702">
        <v>20790</v>
      </c>
      <c r="Z14702">
        <v>2.7</v>
      </c>
    </row>
    <row r="14703" spans="1:26">
      <c r="A14703">
        <v>213607626</v>
      </c>
      <c r="B14703" t="s">
        <v>13057</v>
      </c>
      <c r="C14703" t="s">
        <v>3597</v>
      </c>
      <c r="D14703" t="s">
        <v>3637</v>
      </c>
      <c r="E14703" t="s">
        <v>3861</v>
      </c>
      <c r="F14703" t="s">
        <v>3600</v>
      </c>
      <c r="G14703">
        <v>213607626</v>
      </c>
      <c r="I14703" t="s">
        <v>3601</v>
      </c>
      <c r="J14703" t="s">
        <v>7260</v>
      </c>
      <c r="K14703" t="s">
        <v>3688</v>
      </c>
      <c r="L14703" t="s">
        <v>13548</v>
      </c>
      <c r="P14703">
        <v>9.5</v>
      </c>
      <c r="Q14703">
        <v>16</v>
      </c>
      <c r="R14703">
        <v>9</v>
      </c>
      <c r="S14703" t="b">
        <v>0</v>
      </c>
      <c r="T14703" t="b">
        <v>0</v>
      </c>
      <c r="U14703" t="b">
        <v>0</v>
      </c>
      <c r="V14703">
        <v>24600</v>
      </c>
      <c r="W14703">
        <v>20400</v>
      </c>
      <c r="X14703">
        <v>2.5499999999999998</v>
      </c>
      <c r="Y14703">
        <v>20790</v>
      </c>
      <c r="Z14703">
        <v>2.7</v>
      </c>
    </row>
    <row r="14704" spans="1:26">
      <c r="A14704">
        <v>213607627</v>
      </c>
      <c r="B14704" t="s">
        <v>13057</v>
      </c>
      <c r="C14704" t="s">
        <v>3597</v>
      </c>
      <c r="D14704" t="s">
        <v>3637</v>
      </c>
      <c r="E14704" t="s">
        <v>3860</v>
      </c>
      <c r="F14704" t="s">
        <v>3600</v>
      </c>
      <c r="G14704">
        <v>213607627</v>
      </c>
      <c r="I14704" t="s">
        <v>3601</v>
      </c>
      <c r="J14704" t="s">
        <v>7260</v>
      </c>
      <c r="K14704" t="s">
        <v>3688</v>
      </c>
      <c r="L14704" t="s">
        <v>13548</v>
      </c>
      <c r="P14704">
        <v>9.5</v>
      </c>
      <c r="Q14704">
        <v>16</v>
      </c>
      <c r="R14704">
        <v>9</v>
      </c>
      <c r="S14704" t="b">
        <v>0</v>
      </c>
      <c r="T14704" t="b">
        <v>0</v>
      </c>
      <c r="U14704" t="b">
        <v>0</v>
      </c>
      <c r="V14704">
        <v>24600</v>
      </c>
      <c r="W14704">
        <v>20400</v>
      </c>
      <c r="X14704">
        <v>2.5499999999999998</v>
      </c>
      <c r="Y14704">
        <v>20790</v>
      </c>
      <c r="Z14704">
        <v>2.7</v>
      </c>
    </row>
    <row r="14705" spans="1:26">
      <c r="A14705">
        <v>213607628</v>
      </c>
      <c r="B14705" t="s">
        <v>13057</v>
      </c>
      <c r="C14705" t="s">
        <v>3597</v>
      </c>
      <c r="D14705" t="s">
        <v>3637</v>
      </c>
      <c r="E14705" t="s">
        <v>10383</v>
      </c>
      <c r="F14705" t="s">
        <v>3600</v>
      </c>
      <c r="G14705">
        <v>213607628</v>
      </c>
      <c r="I14705" t="s">
        <v>3601</v>
      </c>
      <c r="J14705" t="s">
        <v>13209</v>
      </c>
      <c r="K14705" t="s">
        <v>3688</v>
      </c>
      <c r="L14705" t="s">
        <v>13547</v>
      </c>
      <c r="P14705">
        <v>9.5</v>
      </c>
      <c r="Q14705">
        <v>16</v>
      </c>
      <c r="R14705">
        <v>9</v>
      </c>
      <c r="S14705" t="b">
        <v>0</v>
      </c>
      <c r="T14705" t="b">
        <v>0</v>
      </c>
      <c r="U14705" t="b">
        <v>0</v>
      </c>
      <c r="V14705">
        <v>24600</v>
      </c>
      <c r="W14705">
        <v>20400</v>
      </c>
      <c r="X14705">
        <v>2.5499999999999998</v>
      </c>
      <c r="Y14705">
        <v>20790</v>
      </c>
      <c r="Z14705">
        <v>2.7</v>
      </c>
    </row>
    <row r="14706" spans="1:26">
      <c r="A14706">
        <v>213607674</v>
      </c>
      <c r="B14706" t="s">
        <v>13057</v>
      </c>
      <c r="C14706" t="s">
        <v>3597</v>
      </c>
      <c r="D14706" t="s">
        <v>3637</v>
      </c>
      <c r="E14706" t="s">
        <v>3637</v>
      </c>
      <c r="F14706" t="s">
        <v>3600</v>
      </c>
      <c r="G14706">
        <v>213607674</v>
      </c>
      <c r="I14706" t="s">
        <v>3601</v>
      </c>
      <c r="J14706" t="s">
        <v>10522</v>
      </c>
      <c r="K14706" t="s">
        <v>3688</v>
      </c>
      <c r="L14706" t="s">
        <v>13546</v>
      </c>
      <c r="P14706">
        <v>9</v>
      </c>
      <c r="Q14706">
        <v>14.9</v>
      </c>
      <c r="R14706">
        <v>9</v>
      </c>
      <c r="S14706" t="b">
        <v>0</v>
      </c>
      <c r="T14706" t="b">
        <v>0</v>
      </c>
      <c r="U14706" t="b">
        <v>0</v>
      </c>
      <c r="V14706">
        <v>30800</v>
      </c>
      <c r="W14706">
        <v>23600</v>
      </c>
      <c r="X14706">
        <v>2.48</v>
      </c>
      <c r="Y14706">
        <v>23960</v>
      </c>
      <c r="Z14706">
        <v>2.6</v>
      </c>
    </row>
    <row r="14707" spans="1:26">
      <c r="A14707">
        <v>213607675</v>
      </c>
      <c r="B14707" t="s">
        <v>13057</v>
      </c>
      <c r="C14707" t="s">
        <v>3597</v>
      </c>
      <c r="D14707" t="s">
        <v>3637</v>
      </c>
      <c r="E14707" t="s">
        <v>3637</v>
      </c>
      <c r="F14707" t="s">
        <v>3600</v>
      </c>
      <c r="G14707">
        <v>213607675</v>
      </c>
      <c r="I14707" t="s">
        <v>3601</v>
      </c>
      <c r="J14707" t="s">
        <v>10522</v>
      </c>
      <c r="K14707" t="s">
        <v>3688</v>
      </c>
      <c r="L14707" t="s">
        <v>13545</v>
      </c>
      <c r="P14707">
        <v>9</v>
      </c>
      <c r="Q14707">
        <v>14.9</v>
      </c>
      <c r="R14707">
        <v>9</v>
      </c>
      <c r="S14707" t="b">
        <v>0</v>
      </c>
      <c r="T14707" t="b">
        <v>0</v>
      </c>
      <c r="U14707" t="b">
        <v>0</v>
      </c>
      <c r="V14707">
        <v>30800</v>
      </c>
      <c r="W14707">
        <v>23600</v>
      </c>
      <c r="X14707">
        <v>2.48</v>
      </c>
      <c r="Y14707">
        <v>23960</v>
      </c>
      <c r="Z14707">
        <v>2.6</v>
      </c>
    </row>
    <row r="14708" spans="1:26">
      <c r="A14708">
        <v>213607676</v>
      </c>
      <c r="B14708" t="s">
        <v>13057</v>
      </c>
      <c r="C14708" t="s">
        <v>3597</v>
      </c>
      <c r="D14708" t="s">
        <v>3637</v>
      </c>
      <c r="E14708" t="s">
        <v>10374</v>
      </c>
      <c r="F14708" t="s">
        <v>3600</v>
      </c>
      <c r="G14708">
        <v>213607676</v>
      </c>
      <c r="I14708" t="s">
        <v>3601</v>
      </c>
      <c r="J14708" t="s">
        <v>10522</v>
      </c>
      <c r="K14708" t="s">
        <v>3688</v>
      </c>
      <c r="L14708" t="s">
        <v>13546</v>
      </c>
      <c r="P14708">
        <v>9</v>
      </c>
      <c r="Q14708">
        <v>14.9</v>
      </c>
      <c r="R14708">
        <v>9</v>
      </c>
      <c r="S14708" t="b">
        <v>0</v>
      </c>
      <c r="T14708" t="b">
        <v>0</v>
      </c>
      <c r="U14708" t="b">
        <v>0</v>
      </c>
      <c r="V14708">
        <v>30800</v>
      </c>
      <c r="W14708">
        <v>23600</v>
      </c>
      <c r="X14708">
        <v>2.48</v>
      </c>
      <c r="Y14708">
        <v>23960</v>
      </c>
      <c r="Z14708">
        <v>2.6</v>
      </c>
    </row>
    <row r="14709" spans="1:26">
      <c r="A14709">
        <v>213607677</v>
      </c>
      <c r="B14709" t="s">
        <v>13057</v>
      </c>
      <c r="C14709" t="s">
        <v>3597</v>
      </c>
      <c r="D14709" t="s">
        <v>3637</v>
      </c>
      <c r="E14709" t="s">
        <v>10374</v>
      </c>
      <c r="F14709" t="s">
        <v>3600</v>
      </c>
      <c r="G14709">
        <v>213607677</v>
      </c>
      <c r="I14709" t="s">
        <v>3601</v>
      </c>
      <c r="J14709" t="s">
        <v>10522</v>
      </c>
      <c r="K14709" t="s">
        <v>3688</v>
      </c>
      <c r="L14709" t="s">
        <v>13545</v>
      </c>
      <c r="P14709">
        <v>9</v>
      </c>
      <c r="Q14709">
        <v>14.9</v>
      </c>
      <c r="R14709">
        <v>9</v>
      </c>
      <c r="S14709" t="b">
        <v>0</v>
      </c>
      <c r="T14709" t="b">
        <v>0</v>
      </c>
      <c r="U14709" t="b">
        <v>0</v>
      </c>
      <c r="V14709">
        <v>30800</v>
      </c>
      <c r="W14709">
        <v>23600</v>
      </c>
      <c r="X14709">
        <v>2.48</v>
      </c>
      <c r="Y14709">
        <v>23960</v>
      </c>
      <c r="Z14709">
        <v>2.6</v>
      </c>
    </row>
    <row r="14710" spans="1:26">
      <c r="A14710">
        <v>213607678</v>
      </c>
      <c r="B14710" t="s">
        <v>13057</v>
      </c>
      <c r="C14710" t="s">
        <v>3597</v>
      </c>
      <c r="D14710" t="s">
        <v>3637</v>
      </c>
      <c r="E14710" t="s">
        <v>10374</v>
      </c>
      <c r="F14710" t="s">
        <v>3600</v>
      </c>
      <c r="G14710">
        <v>213607678</v>
      </c>
      <c r="I14710" t="s">
        <v>3601</v>
      </c>
      <c r="J14710" t="s">
        <v>10522</v>
      </c>
      <c r="K14710" t="s">
        <v>3688</v>
      </c>
      <c r="L14710" t="s">
        <v>13544</v>
      </c>
      <c r="P14710">
        <v>9</v>
      </c>
      <c r="Q14710">
        <v>14.9</v>
      </c>
      <c r="R14710">
        <v>9</v>
      </c>
      <c r="S14710" t="b">
        <v>0</v>
      </c>
      <c r="T14710" t="b">
        <v>0</v>
      </c>
      <c r="U14710" t="b">
        <v>0</v>
      </c>
      <c r="V14710">
        <v>30800</v>
      </c>
      <c r="W14710">
        <v>23600</v>
      </c>
      <c r="X14710">
        <v>2.48</v>
      </c>
      <c r="Y14710">
        <v>23960</v>
      </c>
      <c r="Z14710">
        <v>2.6</v>
      </c>
    </row>
    <row r="14711" spans="1:26">
      <c r="A14711">
        <v>213607679</v>
      </c>
      <c r="B14711" t="s">
        <v>13057</v>
      </c>
      <c r="C14711" t="s">
        <v>3597</v>
      </c>
      <c r="D14711" t="s">
        <v>3637</v>
      </c>
      <c r="E14711" t="s">
        <v>10375</v>
      </c>
      <c r="F14711" t="s">
        <v>3600</v>
      </c>
      <c r="G14711">
        <v>213607679</v>
      </c>
      <c r="I14711" t="s">
        <v>3601</v>
      </c>
      <c r="J14711" t="s">
        <v>10522</v>
      </c>
      <c r="K14711" t="s">
        <v>3688</v>
      </c>
      <c r="L14711" t="s">
        <v>13544</v>
      </c>
      <c r="P14711">
        <v>9</v>
      </c>
      <c r="Q14711">
        <v>14.9</v>
      </c>
      <c r="R14711">
        <v>9</v>
      </c>
      <c r="S14711" t="b">
        <v>0</v>
      </c>
      <c r="T14711" t="b">
        <v>0</v>
      </c>
      <c r="U14711" t="b">
        <v>0</v>
      </c>
      <c r="V14711">
        <v>30800</v>
      </c>
      <c r="W14711">
        <v>23600</v>
      </c>
      <c r="X14711">
        <v>2.48</v>
      </c>
      <c r="Y14711">
        <v>23960</v>
      </c>
      <c r="Z14711">
        <v>2.6</v>
      </c>
    </row>
    <row r="14712" spans="1:26">
      <c r="A14712">
        <v>213607680</v>
      </c>
      <c r="B14712" t="s">
        <v>13057</v>
      </c>
      <c r="C14712" t="s">
        <v>3597</v>
      </c>
      <c r="D14712" t="s">
        <v>3637</v>
      </c>
      <c r="E14712" t="s">
        <v>3862</v>
      </c>
      <c r="F14712" t="s">
        <v>3600</v>
      </c>
      <c r="G14712">
        <v>213607680</v>
      </c>
      <c r="I14712" t="s">
        <v>3601</v>
      </c>
      <c r="J14712" t="s">
        <v>7265</v>
      </c>
      <c r="K14712" t="s">
        <v>3688</v>
      </c>
      <c r="L14712" t="s">
        <v>13543</v>
      </c>
      <c r="P14712">
        <v>9</v>
      </c>
      <c r="Q14712">
        <v>14.9</v>
      </c>
      <c r="R14712">
        <v>9</v>
      </c>
      <c r="S14712" t="b">
        <v>0</v>
      </c>
      <c r="T14712" t="b">
        <v>0</v>
      </c>
      <c r="U14712" t="b">
        <v>0</v>
      </c>
      <c r="V14712">
        <v>30800</v>
      </c>
      <c r="W14712">
        <v>23600</v>
      </c>
      <c r="X14712">
        <v>2.48</v>
      </c>
      <c r="Y14712">
        <v>23960</v>
      </c>
      <c r="Z14712">
        <v>2.6</v>
      </c>
    </row>
    <row r="14713" spans="1:26">
      <c r="A14713">
        <v>213607681</v>
      </c>
      <c r="B14713" t="s">
        <v>13057</v>
      </c>
      <c r="C14713" t="s">
        <v>3597</v>
      </c>
      <c r="D14713" t="s">
        <v>3637</v>
      </c>
      <c r="E14713" t="s">
        <v>3854</v>
      </c>
      <c r="F14713" t="s">
        <v>3600</v>
      </c>
      <c r="G14713">
        <v>213607681</v>
      </c>
      <c r="I14713" t="s">
        <v>3601</v>
      </c>
      <c r="J14713" t="s">
        <v>7265</v>
      </c>
      <c r="K14713" t="s">
        <v>3688</v>
      </c>
      <c r="L14713" t="s">
        <v>13543</v>
      </c>
      <c r="P14713">
        <v>9</v>
      </c>
      <c r="Q14713">
        <v>14.9</v>
      </c>
      <c r="R14713">
        <v>9</v>
      </c>
      <c r="S14713" t="b">
        <v>0</v>
      </c>
      <c r="T14713" t="b">
        <v>0</v>
      </c>
      <c r="U14713" t="b">
        <v>0</v>
      </c>
      <c r="V14713">
        <v>30800</v>
      </c>
      <c r="W14713">
        <v>23600</v>
      </c>
      <c r="X14713">
        <v>2.48</v>
      </c>
      <c r="Y14713">
        <v>23960</v>
      </c>
      <c r="Z14713">
        <v>2.6</v>
      </c>
    </row>
    <row r="14714" spans="1:26">
      <c r="A14714">
        <v>213607682</v>
      </c>
      <c r="B14714" t="s">
        <v>13057</v>
      </c>
      <c r="C14714" t="s">
        <v>3597</v>
      </c>
      <c r="D14714" t="s">
        <v>3637</v>
      </c>
      <c r="E14714" t="s">
        <v>3856</v>
      </c>
      <c r="F14714" t="s">
        <v>3600</v>
      </c>
      <c r="G14714">
        <v>213607682</v>
      </c>
      <c r="I14714" t="s">
        <v>3601</v>
      </c>
      <c r="J14714" t="s">
        <v>7265</v>
      </c>
      <c r="K14714" t="s">
        <v>3688</v>
      </c>
      <c r="L14714" t="s">
        <v>13543</v>
      </c>
      <c r="P14714">
        <v>9</v>
      </c>
      <c r="Q14714">
        <v>14.9</v>
      </c>
      <c r="R14714">
        <v>9</v>
      </c>
      <c r="S14714" t="b">
        <v>0</v>
      </c>
      <c r="T14714" t="b">
        <v>0</v>
      </c>
      <c r="U14714" t="b">
        <v>0</v>
      </c>
      <c r="V14714">
        <v>30800</v>
      </c>
      <c r="W14714">
        <v>23600</v>
      </c>
      <c r="X14714">
        <v>2.48</v>
      </c>
      <c r="Y14714">
        <v>23960</v>
      </c>
      <c r="Z14714">
        <v>2.6</v>
      </c>
    </row>
    <row r="14715" spans="1:26">
      <c r="A14715">
        <v>213607683</v>
      </c>
      <c r="B14715" t="s">
        <v>13057</v>
      </c>
      <c r="C14715" t="s">
        <v>3597</v>
      </c>
      <c r="D14715" t="s">
        <v>3637</v>
      </c>
      <c r="E14715" t="s">
        <v>3855</v>
      </c>
      <c r="F14715" t="s">
        <v>3600</v>
      </c>
      <c r="G14715">
        <v>213607683</v>
      </c>
      <c r="I14715" t="s">
        <v>3601</v>
      </c>
      <c r="J14715" t="s">
        <v>7265</v>
      </c>
      <c r="K14715" t="s">
        <v>3688</v>
      </c>
      <c r="L14715" t="s">
        <v>13543</v>
      </c>
      <c r="P14715">
        <v>9</v>
      </c>
      <c r="Q14715">
        <v>14.9</v>
      </c>
      <c r="R14715">
        <v>9</v>
      </c>
      <c r="S14715" t="b">
        <v>0</v>
      </c>
      <c r="T14715" t="b">
        <v>0</v>
      </c>
      <c r="U14715" t="b">
        <v>0</v>
      </c>
      <c r="V14715">
        <v>30800</v>
      </c>
      <c r="W14715">
        <v>23600</v>
      </c>
      <c r="X14715">
        <v>2.48</v>
      </c>
      <c r="Y14715">
        <v>23960</v>
      </c>
      <c r="Z14715">
        <v>2.6</v>
      </c>
    </row>
    <row r="14716" spans="1:26">
      <c r="A14716">
        <v>213607684</v>
      </c>
      <c r="B14716" t="s">
        <v>13057</v>
      </c>
      <c r="C14716" t="s">
        <v>3597</v>
      </c>
      <c r="D14716" t="s">
        <v>3637</v>
      </c>
      <c r="E14716" t="s">
        <v>3858</v>
      </c>
      <c r="F14716" t="s">
        <v>3600</v>
      </c>
      <c r="G14716">
        <v>213607684</v>
      </c>
      <c r="I14716" t="s">
        <v>3601</v>
      </c>
      <c r="J14716" t="s">
        <v>7265</v>
      </c>
      <c r="K14716" t="s">
        <v>3688</v>
      </c>
      <c r="L14716" t="s">
        <v>13543</v>
      </c>
      <c r="P14716">
        <v>9</v>
      </c>
      <c r="Q14716">
        <v>14.9</v>
      </c>
      <c r="R14716">
        <v>9</v>
      </c>
      <c r="S14716" t="b">
        <v>0</v>
      </c>
      <c r="T14716" t="b">
        <v>0</v>
      </c>
      <c r="U14716" t="b">
        <v>0</v>
      </c>
      <c r="V14716">
        <v>30800</v>
      </c>
      <c r="W14716">
        <v>23600</v>
      </c>
      <c r="X14716">
        <v>2.48</v>
      </c>
      <c r="Y14716">
        <v>23960</v>
      </c>
      <c r="Z14716">
        <v>2.6</v>
      </c>
    </row>
    <row r="14717" spans="1:26">
      <c r="A14717">
        <v>213607685</v>
      </c>
      <c r="B14717" t="s">
        <v>13057</v>
      </c>
      <c r="C14717" t="s">
        <v>3597</v>
      </c>
      <c r="D14717" t="s">
        <v>3637</v>
      </c>
      <c r="E14717" t="s">
        <v>3857</v>
      </c>
      <c r="F14717" t="s">
        <v>3600</v>
      </c>
      <c r="G14717">
        <v>213607685</v>
      </c>
      <c r="I14717" t="s">
        <v>3601</v>
      </c>
      <c r="J14717" t="s">
        <v>7265</v>
      </c>
      <c r="K14717" t="s">
        <v>3688</v>
      </c>
      <c r="L14717" t="s">
        <v>13543</v>
      </c>
      <c r="P14717">
        <v>9</v>
      </c>
      <c r="Q14717">
        <v>14.9</v>
      </c>
      <c r="R14717">
        <v>9</v>
      </c>
      <c r="S14717" t="b">
        <v>0</v>
      </c>
      <c r="T14717" t="b">
        <v>0</v>
      </c>
      <c r="U14717" t="b">
        <v>0</v>
      </c>
      <c r="V14717">
        <v>30800</v>
      </c>
      <c r="W14717">
        <v>23600</v>
      </c>
      <c r="X14717">
        <v>2.48</v>
      </c>
      <c r="Y14717">
        <v>23960</v>
      </c>
      <c r="Z14717">
        <v>2.6</v>
      </c>
    </row>
    <row r="14718" spans="1:26">
      <c r="A14718">
        <v>213607686</v>
      </c>
      <c r="B14718" t="s">
        <v>13057</v>
      </c>
      <c r="C14718" t="s">
        <v>3597</v>
      </c>
      <c r="D14718" t="s">
        <v>3637</v>
      </c>
      <c r="E14718" t="s">
        <v>3861</v>
      </c>
      <c r="F14718" t="s">
        <v>3600</v>
      </c>
      <c r="G14718">
        <v>213607686</v>
      </c>
      <c r="I14718" t="s">
        <v>3601</v>
      </c>
      <c r="J14718" t="s">
        <v>7265</v>
      </c>
      <c r="K14718" t="s">
        <v>3688</v>
      </c>
      <c r="L14718" t="s">
        <v>13543</v>
      </c>
      <c r="P14718">
        <v>9</v>
      </c>
      <c r="Q14718">
        <v>14.9</v>
      </c>
      <c r="R14718">
        <v>9</v>
      </c>
      <c r="S14718" t="b">
        <v>0</v>
      </c>
      <c r="T14718" t="b">
        <v>0</v>
      </c>
      <c r="U14718" t="b">
        <v>0</v>
      </c>
      <c r="V14718">
        <v>30800</v>
      </c>
      <c r="W14718">
        <v>23600</v>
      </c>
      <c r="X14718">
        <v>2.48</v>
      </c>
      <c r="Y14718">
        <v>23960</v>
      </c>
      <c r="Z14718">
        <v>2.6</v>
      </c>
    </row>
    <row r="14719" spans="1:26">
      <c r="A14719">
        <v>213607687</v>
      </c>
      <c r="B14719" t="s">
        <v>13057</v>
      </c>
      <c r="C14719" t="s">
        <v>3597</v>
      </c>
      <c r="D14719" t="s">
        <v>3637</v>
      </c>
      <c r="E14719" t="s">
        <v>3860</v>
      </c>
      <c r="F14719" t="s">
        <v>3600</v>
      </c>
      <c r="G14719">
        <v>213607687</v>
      </c>
      <c r="I14719" t="s">
        <v>3601</v>
      </c>
      <c r="J14719" t="s">
        <v>7265</v>
      </c>
      <c r="K14719" t="s">
        <v>3688</v>
      </c>
      <c r="L14719" t="s">
        <v>13543</v>
      </c>
      <c r="P14719">
        <v>9</v>
      </c>
      <c r="Q14719">
        <v>14.9</v>
      </c>
      <c r="R14719">
        <v>9</v>
      </c>
      <c r="S14719" t="b">
        <v>0</v>
      </c>
      <c r="T14719" t="b">
        <v>0</v>
      </c>
      <c r="U14719" t="b">
        <v>0</v>
      </c>
      <c r="V14719">
        <v>30800</v>
      </c>
      <c r="W14719">
        <v>23600</v>
      </c>
      <c r="X14719">
        <v>2.48</v>
      </c>
      <c r="Y14719">
        <v>23960</v>
      </c>
      <c r="Z14719">
        <v>2.6</v>
      </c>
    </row>
    <row r="14720" spans="1:26">
      <c r="A14720">
        <v>213607688</v>
      </c>
      <c r="B14720" t="s">
        <v>13057</v>
      </c>
      <c r="C14720" t="s">
        <v>3597</v>
      </c>
      <c r="D14720" t="s">
        <v>3637</v>
      </c>
      <c r="E14720" t="s">
        <v>10383</v>
      </c>
      <c r="F14720" t="s">
        <v>3600</v>
      </c>
      <c r="G14720">
        <v>213607688</v>
      </c>
      <c r="I14720" t="s">
        <v>3601</v>
      </c>
      <c r="J14720" t="s">
        <v>10528</v>
      </c>
      <c r="K14720" t="s">
        <v>3688</v>
      </c>
      <c r="L14720" t="s">
        <v>13542</v>
      </c>
      <c r="P14720">
        <v>9</v>
      </c>
      <c r="Q14720">
        <v>14.9</v>
      </c>
      <c r="R14720">
        <v>9</v>
      </c>
      <c r="S14720" t="b">
        <v>0</v>
      </c>
      <c r="T14720" t="b">
        <v>0</v>
      </c>
      <c r="U14720" t="b">
        <v>0</v>
      </c>
      <c r="V14720">
        <v>30800</v>
      </c>
      <c r="W14720">
        <v>23600</v>
      </c>
      <c r="X14720">
        <v>2.48</v>
      </c>
      <c r="Y14720">
        <v>23960</v>
      </c>
      <c r="Z14720">
        <v>2.6</v>
      </c>
    </row>
    <row r="14721" spans="1:26">
      <c r="A14721">
        <v>213607659</v>
      </c>
      <c r="B14721" t="s">
        <v>13057</v>
      </c>
      <c r="C14721" t="s">
        <v>3597</v>
      </c>
      <c r="D14721" t="s">
        <v>3637</v>
      </c>
      <c r="E14721" t="s">
        <v>3637</v>
      </c>
      <c r="F14721" t="s">
        <v>3600</v>
      </c>
      <c r="G14721">
        <v>213607659</v>
      </c>
      <c r="I14721" t="s">
        <v>3601</v>
      </c>
      <c r="J14721" t="s">
        <v>11795</v>
      </c>
      <c r="K14721" t="s">
        <v>3688</v>
      </c>
      <c r="L14721" t="s">
        <v>13546</v>
      </c>
      <c r="P14721">
        <v>9.5</v>
      </c>
      <c r="Q14721">
        <v>15.2</v>
      </c>
      <c r="R14721">
        <v>8.1</v>
      </c>
      <c r="S14721" t="b">
        <v>0</v>
      </c>
      <c r="T14721" t="b">
        <v>0</v>
      </c>
      <c r="U14721" t="b">
        <v>0</v>
      </c>
      <c r="V14721">
        <v>30200</v>
      </c>
      <c r="W14721">
        <v>23000</v>
      </c>
      <c r="X14721">
        <v>2.2999999999999998</v>
      </c>
      <c r="Y14721">
        <v>23000</v>
      </c>
      <c r="Z14721">
        <v>2.2999999999999998</v>
      </c>
    </row>
    <row r="14722" spans="1:26">
      <c r="A14722">
        <v>213607660</v>
      </c>
      <c r="B14722" t="s">
        <v>13057</v>
      </c>
      <c r="C14722" t="s">
        <v>3597</v>
      </c>
      <c r="D14722" t="s">
        <v>3637</v>
      </c>
      <c r="E14722" t="s">
        <v>3637</v>
      </c>
      <c r="F14722" t="s">
        <v>3600</v>
      </c>
      <c r="G14722">
        <v>213607660</v>
      </c>
      <c r="I14722" t="s">
        <v>3601</v>
      </c>
      <c r="J14722" t="s">
        <v>11795</v>
      </c>
      <c r="K14722" t="s">
        <v>3688</v>
      </c>
      <c r="L14722" t="s">
        <v>13545</v>
      </c>
      <c r="P14722">
        <v>9.5</v>
      </c>
      <c r="Q14722">
        <v>15.2</v>
      </c>
      <c r="R14722">
        <v>8.1</v>
      </c>
      <c r="S14722" t="b">
        <v>0</v>
      </c>
      <c r="T14722" t="b">
        <v>0</v>
      </c>
      <c r="U14722" t="b">
        <v>0</v>
      </c>
      <c r="V14722">
        <v>30200</v>
      </c>
      <c r="W14722">
        <v>23000</v>
      </c>
      <c r="X14722">
        <v>2.2999999999999998</v>
      </c>
      <c r="Y14722">
        <v>23000</v>
      </c>
      <c r="Z14722">
        <v>2.2999999999999998</v>
      </c>
    </row>
    <row r="14723" spans="1:26">
      <c r="A14723">
        <v>213607661</v>
      </c>
      <c r="B14723" t="s">
        <v>13057</v>
      </c>
      <c r="C14723" t="s">
        <v>3597</v>
      </c>
      <c r="D14723" t="s">
        <v>3637</v>
      </c>
      <c r="E14723" t="s">
        <v>10374</v>
      </c>
      <c r="F14723" t="s">
        <v>3600</v>
      </c>
      <c r="G14723">
        <v>213607661</v>
      </c>
      <c r="I14723" t="s">
        <v>3601</v>
      </c>
      <c r="J14723" t="s">
        <v>11795</v>
      </c>
      <c r="K14723" t="s">
        <v>3688</v>
      </c>
      <c r="L14723" t="s">
        <v>13546</v>
      </c>
      <c r="P14723">
        <v>9.5</v>
      </c>
      <c r="Q14723">
        <v>15.2</v>
      </c>
      <c r="R14723">
        <v>8.1</v>
      </c>
      <c r="S14723" t="b">
        <v>0</v>
      </c>
      <c r="T14723" t="b">
        <v>0</v>
      </c>
      <c r="U14723" t="b">
        <v>0</v>
      </c>
      <c r="V14723">
        <v>30200</v>
      </c>
      <c r="W14723">
        <v>23000</v>
      </c>
      <c r="X14723">
        <v>2.2999999999999998</v>
      </c>
      <c r="Y14723">
        <v>23000</v>
      </c>
      <c r="Z14723">
        <v>2.2999999999999998</v>
      </c>
    </row>
    <row r="14724" spans="1:26">
      <c r="A14724">
        <v>213607662</v>
      </c>
      <c r="B14724" t="s">
        <v>13057</v>
      </c>
      <c r="C14724" t="s">
        <v>3597</v>
      </c>
      <c r="D14724" t="s">
        <v>3637</v>
      </c>
      <c r="E14724" t="s">
        <v>10374</v>
      </c>
      <c r="F14724" t="s">
        <v>3600</v>
      </c>
      <c r="G14724">
        <v>213607662</v>
      </c>
      <c r="I14724" t="s">
        <v>3601</v>
      </c>
      <c r="J14724" t="s">
        <v>11795</v>
      </c>
      <c r="K14724" t="s">
        <v>3688</v>
      </c>
      <c r="L14724" t="s">
        <v>13545</v>
      </c>
      <c r="P14724">
        <v>9.5</v>
      </c>
      <c r="Q14724">
        <v>15.2</v>
      </c>
      <c r="R14724">
        <v>8.1</v>
      </c>
      <c r="S14724" t="b">
        <v>0</v>
      </c>
      <c r="T14724" t="b">
        <v>0</v>
      </c>
      <c r="U14724" t="b">
        <v>0</v>
      </c>
      <c r="V14724">
        <v>30200</v>
      </c>
      <c r="W14724">
        <v>23000</v>
      </c>
      <c r="X14724">
        <v>2.2999999999999998</v>
      </c>
      <c r="Y14724">
        <v>23000</v>
      </c>
      <c r="Z14724">
        <v>2.2999999999999998</v>
      </c>
    </row>
    <row r="14725" spans="1:26">
      <c r="A14725">
        <v>213607663</v>
      </c>
      <c r="B14725" t="s">
        <v>13057</v>
      </c>
      <c r="C14725" t="s">
        <v>3597</v>
      </c>
      <c r="D14725" t="s">
        <v>3637</v>
      </c>
      <c r="E14725" t="s">
        <v>10374</v>
      </c>
      <c r="F14725" t="s">
        <v>3600</v>
      </c>
      <c r="G14725">
        <v>213607663</v>
      </c>
      <c r="I14725" t="s">
        <v>3601</v>
      </c>
      <c r="J14725" t="s">
        <v>11795</v>
      </c>
      <c r="K14725" t="s">
        <v>3688</v>
      </c>
      <c r="L14725" t="s">
        <v>13544</v>
      </c>
      <c r="P14725">
        <v>9.5</v>
      </c>
      <c r="Q14725">
        <v>15.2</v>
      </c>
      <c r="R14725">
        <v>8.1</v>
      </c>
      <c r="S14725" t="b">
        <v>0</v>
      </c>
      <c r="T14725" t="b">
        <v>0</v>
      </c>
      <c r="U14725" t="b">
        <v>0</v>
      </c>
      <c r="V14725">
        <v>30200</v>
      </c>
      <c r="W14725">
        <v>23000</v>
      </c>
      <c r="X14725">
        <v>2.2999999999999998</v>
      </c>
      <c r="Y14725">
        <v>23000</v>
      </c>
      <c r="Z14725">
        <v>2.2999999999999998</v>
      </c>
    </row>
    <row r="14726" spans="1:26">
      <c r="A14726">
        <v>213607664</v>
      </c>
      <c r="B14726" t="s">
        <v>13057</v>
      </c>
      <c r="C14726" t="s">
        <v>3597</v>
      </c>
      <c r="D14726" t="s">
        <v>3637</v>
      </c>
      <c r="E14726" t="s">
        <v>10375</v>
      </c>
      <c r="F14726" t="s">
        <v>3600</v>
      </c>
      <c r="G14726">
        <v>213607664</v>
      </c>
      <c r="I14726" t="s">
        <v>3601</v>
      </c>
      <c r="J14726" t="s">
        <v>11795</v>
      </c>
      <c r="K14726" t="s">
        <v>3688</v>
      </c>
      <c r="L14726" t="s">
        <v>13544</v>
      </c>
      <c r="P14726">
        <v>9.5</v>
      </c>
      <c r="Q14726">
        <v>15.2</v>
      </c>
      <c r="R14726">
        <v>8.1</v>
      </c>
      <c r="S14726" t="b">
        <v>0</v>
      </c>
      <c r="T14726" t="b">
        <v>0</v>
      </c>
      <c r="U14726" t="b">
        <v>0</v>
      </c>
      <c r="V14726">
        <v>30200</v>
      </c>
      <c r="W14726">
        <v>23000</v>
      </c>
      <c r="X14726">
        <v>2.2999999999999998</v>
      </c>
      <c r="Y14726">
        <v>23000</v>
      </c>
      <c r="Z14726">
        <v>2.2999999999999998</v>
      </c>
    </row>
    <row r="14727" spans="1:26">
      <c r="A14727">
        <v>213607665</v>
      </c>
      <c r="B14727" t="s">
        <v>13057</v>
      </c>
      <c r="C14727" t="s">
        <v>3597</v>
      </c>
      <c r="D14727" t="s">
        <v>3637</v>
      </c>
      <c r="E14727" t="s">
        <v>3862</v>
      </c>
      <c r="F14727" t="s">
        <v>3600</v>
      </c>
      <c r="G14727">
        <v>213607665</v>
      </c>
      <c r="I14727" t="s">
        <v>3601</v>
      </c>
      <c r="J14727" t="s">
        <v>7263</v>
      </c>
      <c r="K14727" t="s">
        <v>3688</v>
      </c>
      <c r="L14727" t="s">
        <v>13543</v>
      </c>
      <c r="P14727">
        <v>9.5</v>
      </c>
      <c r="Q14727">
        <v>15.2</v>
      </c>
      <c r="R14727">
        <v>8.1</v>
      </c>
      <c r="S14727" t="b">
        <v>0</v>
      </c>
      <c r="T14727" t="b">
        <v>0</v>
      </c>
      <c r="U14727" t="b">
        <v>0</v>
      </c>
      <c r="V14727">
        <v>30200</v>
      </c>
      <c r="W14727">
        <v>23000</v>
      </c>
      <c r="X14727">
        <v>2.2999999999999998</v>
      </c>
      <c r="Y14727">
        <v>23000</v>
      </c>
      <c r="Z14727">
        <v>2.2999999999999998</v>
      </c>
    </row>
    <row r="14728" spans="1:26">
      <c r="A14728">
        <v>213607666</v>
      </c>
      <c r="B14728" t="s">
        <v>13057</v>
      </c>
      <c r="C14728" t="s">
        <v>3597</v>
      </c>
      <c r="D14728" t="s">
        <v>3637</v>
      </c>
      <c r="E14728" t="s">
        <v>3854</v>
      </c>
      <c r="F14728" t="s">
        <v>3600</v>
      </c>
      <c r="G14728">
        <v>213607666</v>
      </c>
      <c r="I14728" t="s">
        <v>3601</v>
      </c>
      <c r="J14728" t="s">
        <v>7263</v>
      </c>
      <c r="K14728" t="s">
        <v>3688</v>
      </c>
      <c r="L14728" t="s">
        <v>13543</v>
      </c>
      <c r="P14728">
        <v>9.5</v>
      </c>
      <c r="Q14728">
        <v>15.2</v>
      </c>
      <c r="R14728">
        <v>8.1</v>
      </c>
      <c r="S14728" t="b">
        <v>0</v>
      </c>
      <c r="T14728" t="b">
        <v>0</v>
      </c>
      <c r="U14728" t="b">
        <v>0</v>
      </c>
      <c r="V14728">
        <v>30200</v>
      </c>
      <c r="W14728">
        <v>23000</v>
      </c>
      <c r="X14728">
        <v>2.2999999999999998</v>
      </c>
      <c r="Y14728">
        <v>23000</v>
      </c>
      <c r="Z14728">
        <v>2.2999999999999998</v>
      </c>
    </row>
    <row r="14729" spans="1:26">
      <c r="A14729">
        <v>213607667</v>
      </c>
      <c r="B14729" t="s">
        <v>13057</v>
      </c>
      <c r="C14729" t="s">
        <v>3597</v>
      </c>
      <c r="D14729" t="s">
        <v>3637</v>
      </c>
      <c r="E14729" t="s">
        <v>3856</v>
      </c>
      <c r="F14729" t="s">
        <v>3600</v>
      </c>
      <c r="G14729">
        <v>213607667</v>
      </c>
      <c r="I14729" t="s">
        <v>3601</v>
      </c>
      <c r="J14729" t="s">
        <v>7263</v>
      </c>
      <c r="K14729" t="s">
        <v>3688</v>
      </c>
      <c r="L14729" t="s">
        <v>13543</v>
      </c>
      <c r="P14729">
        <v>9.5</v>
      </c>
      <c r="Q14729">
        <v>15.2</v>
      </c>
      <c r="R14729">
        <v>8.1</v>
      </c>
      <c r="S14729" t="b">
        <v>0</v>
      </c>
      <c r="T14729" t="b">
        <v>0</v>
      </c>
      <c r="U14729" t="b">
        <v>0</v>
      </c>
      <c r="V14729">
        <v>30200</v>
      </c>
      <c r="W14729">
        <v>23000</v>
      </c>
      <c r="X14729">
        <v>2.2999999999999998</v>
      </c>
      <c r="Y14729">
        <v>23000</v>
      </c>
      <c r="Z14729">
        <v>2.2999999999999998</v>
      </c>
    </row>
    <row r="14730" spans="1:26">
      <c r="A14730">
        <v>213607668</v>
      </c>
      <c r="B14730" t="s">
        <v>13057</v>
      </c>
      <c r="C14730" t="s">
        <v>3597</v>
      </c>
      <c r="D14730" t="s">
        <v>3637</v>
      </c>
      <c r="E14730" t="s">
        <v>3855</v>
      </c>
      <c r="F14730" t="s">
        <v>3600</v>
      </c>
      <c r="G14730">
        <v>213607668</v>
      </c>
      <c r="I14730" t="s">
        <v>3601</v>
      </c>
      <c r="J14730" t="s">
        <v>7263</v>
      </c>
      <c r="K14730" t="s">
        <v>3688</v>
      </c>
      <c r="L14730" t="s">
        <v>13543</v>
      </c>
      <c r="P14730">
        <v>9.5</v>
      </c>
      <c r="Q14730">
        <v>15.2</v>
      </c>
      <c r="R14730">
        <v>8.1</v>
      </c>
      <c r="S14730" t="b">
        <v>0</v>
      </c>
      <c r="T14730" t="b">
        <v>0</v>
      </c>
      <c r="U14730" t="b">
        <v>0</v>
      </c>
      <c r="V14730">
        <v>30200</v>
      </c>
      <c r="W14730">
        <v>23000</v>
      </c>
      <c r="X14730">
        <v>2.2999999999999998</v>
      </c>
      <c r="Y14730">
        <v>23000</v>
      </c>
      <c r="Z14730">
        <v>2.2999999999999998</v>
      </c>
    </row>
    <row r="14731" spans="1:26">
      <c r="A14731">
        <v>213607669</v>
      </c>
      <c r="B14731" t="s">
        <v>13057</v>
      </c>
      <c r="C14731" t="s">
        <v>3597</v>
      </c>
      <c r="D14731" t="s">
        <v>3637</v>
      </c>
      <c r="E14731" t="s">
        <v>3858</v>
      </c>
      <c r="F14731" t="s">
        <v>3600</v>
      </c>
      <c r="G14731">
        <v>213607669</v>
      </c>
      <c r="I14731" t="s">
        <v>3601</v>
      </c>
      <c r="J14731" t="s">
        <v>7263</v>
      </c>
      <c r="K14731" t="s">
        <v>3688</v>
      </c>
      <c r="L14731" t="s">
        <v>13543</v>
      </c>
      <c r="P14731">
        <v>9.5</v>
      </c>
      <c r="Q14731">
        <v>15.2</v>
      </c>
      <c r="R14731">
        <v>8.1</v>
      </c>
      <c r="S14731" t="b">
        <v>0</v>
      </c>
      <c r="T14731" t="b">
        <v>0</v>
      </c>
      <c r="U14731" t="b">
        <v>0</v>
      </c>
      <c r="V14731">
        <v>30200</v>
      </c>
      <c r="W14731">
        <v>23000</v>
      </c>
      <c r="X14731">
        <v>2.2999999999999998</v>
      </c>
      <c r="Y14731">
        <v>23000</v>
      </c>
      <c r="Z14731">
        <v>2.2999999999999998</v>
      </c>
    </row>
    <row r="14732" spans="1:26">
      <c r="A14732">
        <v>213607670</v>
      </c>
      <c r="B14732" t="s">
        <v>13057</v>
      </c>
      <c r="C14732" t="s">
        <v>3597</v>
      </c>
      <c r="D14732" t="s">
        <v>3637</v>
      </c>
      <c r="E14732" t="s">
        <v>3857</v>
      </c>
      <c r="F14732" t="s">
        <v>3600</v>
      </c>
      <c r="G14732">
        <v>213607670</v>
      </c>
      <c r="I14732" t="s">
        <v>3601</v>
      </c>
      <c r="J14732" t="s">
        <v>7263</v>
      </c>
      <c r="K14732" t="s">
        <v>3688</v>
      </c>
      <c r="L14732" t="s">
        <v>13543</v>
      </c>
      <c r="P14732">
        <v>9.5</v>
      </c>
      <c r="Q14732">
        <v>15.2</v>
      </c>
      <c r="R14732">
        <v>8.1</v>
      </c>
      <c r="S14732" t="b">
        <v>0</v>
      </c>
      <c r="T14732" t="b">
        <v>0</v>
      </c>
      <c r="U14732" t="b">
        <v>0</v>
      </c>
      <c r="V14732">
        <v>30200</v>
      </c>
      <c r="W14732">
        <v>23000</v>
      </c>
      <c r="X14732">
        <v>2.2999999999999998</v>
      </c>
      <c r="Y14732">
        <v>23000</v>
      </c>
      <c r="Z14732">
        <v>2.2999999999999998</v>
      </c>
    </row>
    <row r="14733" spans="1:26">
      <c r="A14733">
        <v>213607671</v>
      </c>
      <c r="B14733" t="s">
        <v>13057</v>
      </c>
      <c r="C14733" t="s">
        <v>3597</v>
      </c>
      <c r="D14733" t="s">
        <v>3637</v>
      </c>
      <c r="E14733" t="s">
        <v>3861</v>
      </c>
      <c r="F14733" t="s">
        <v>3600</v>
      </c>
      <c r="G14733">
        <v>213607671</v>
      </c>
      <c r="I14733" t="s">
        <v>3601</v>
      </c>
      <c r="J14733" t="s">
        <v>7263</v>
      </c>
      <c r="K14733" t="s">
        <v>3688</v>
      </c>
      <c r="L14733" t="s">
        <v>13543</v>
      </c>
      <c r="P14733">
        <v>9.5</v>
      </c>
      <c r="Q14733">
        <v>15.2</v>
      </c>
      <c r="R14733">
        <v>8.1</v>
      </c>
      <c r="S14733" t="b">
        <v>0</v>
      </c>
      <c r="T14733" t="b">
        <v>0</v>
      </c>
      <c r="U14733" t="b">
        <v>0</v>
      </c>
      <c r="V14733">
        <v>30200</v>
      </c>
      <c r="W14733">
        <v>23000</v>
      </c>
      <c r="X14733">
        <v>2.2999999999999998</v>
      </c>
      <c r="Y14733">
        <v>23000</v>
      </c>
      <c r="Z14733">
        <v>2.2999999999999998</v>
      </c>
    </row>
    <row r="14734" spans="1:26">
      <c r="A14734">
        <v>213607672</v>
      </c>
      <c r="B14734" t="s">
        <v>13057</v>
      </c>
      <c r="C14734" t="s">
        <v>3597</v>
      </c>
      <c r="D14734" t="s">
        <v>3637</v>
      </c>
      <c r="E14734" t="s">
        <v>3860</v>
      </c>
      <c r="F14734" t="s">
        <v>3600</v>
      </c>
      <c r="G14734">
        <v>213607672</v>
      </c>
      <c r="I14734" t="s">
        <v>3601</v>
      </c>
      <c r="J14734" t="s">
        <v>7263</v>
      </c>
      <c r="K14734" t="s">
        <v>3688</v>
      </c>
      <c r="L14734" t="s">
        <v>13543</v>
      </c>
      <c r="P14734">
        <v>9.5</v>
      </c>
      <c r="Q14734">
        <v>15.2</v>
      </c>
      <c r="R14734">
        <v>8.1</v>
      </c>
      <c r="S14734" t="b">
        <v>0</v>
      </c>
      <c r="T14734" t="b">
        <v>0</v>
      </c>
      <c r="U14734" t="b">
        <v>0</v>
      </c>
      <c r="V14734">
        <v>30200</v>
      </c>
      <c r="W14734">
        <v>23000</v>
      </c>
      <c r="X14734">
        <v>2.2999999999999998</v>
      </c>
      <c r="Y14734">
        <v>23000</v>
      </c>
      <c r="Z14734">
        <v>2.2999999999999998</v>
      </c>
    </row>
    <row r="14735" spans="1:26">
      <c r="A14735">
        <v>213607673</v>
      </c>
      <c r="B14735" t="s">
        <v>13057</v>
      </c>
      <c r="C14735" t="s">
        <v>3597</v>
      </c>
      <c r="D14735" t="s">
        <v>3637</v>
      </c>
      <c r="E14735" t="s">
        <v>10383</v>
      </c>
      <c r="F14735" t="s">
        <v>3600</v>
      </c>
      <c r="G14735">
        <v>213607673</v>
      </c>
      <c r="I14735" t="s">
        <v>3601</v>
      </c>
      <c r="J14735" t="s">
        <v>11796</v>
      </c>
      <c r="K14735" t="s">
        <v>3688</v>
      </c>
      <c r="L14735" t="s">
        <v>13542</v>
      </c>
      <c r="P14735">
        <v>9.5</v>
      </c>
      <c r="Q14735">
        <v>15.2</v>
      </c>
      <c r="R14735">
        <v>8.1</v>
      </c>
      <c r="S14735" t="b">
        <v>0</v>
      </c>
      <c r="T14735" t="b">
        <v>0</v>
      </c>
      <c r="U14735" t="b">
        <v>0</v>
      </c>
      <c r="V14735">
        <v>30200</v>
      </c>
      <c r="W14735">
        <v>23000</v>
      </c>
      <c r="X14735">
        <v>2.2999999999999998</v>
      </c>
      <c r="Y14735">
        <v>23000</v>
      </c>
      <c r="Z14735">
        <v>2.2999999999999998</v>
      </c>
    </row>
    <row r="14736" spans="1:26">
      <c r="A14736">
        <v>213607719</v>
      </c>
      <c r="B14736" t="s">
        <v>13057</v>
      </c>
      <c r="C14736" t="s">
        <v>3597</v>
      </c>
      <c r="D14736" t="s">
        <v>3637</v>
      </c>
      <c r="E14736" t="s">
        <v>3637</v>
      </c>
      <c r="F14736" t="s">
        <v>3600</v>
      </c>
      <c r="G14736">
        <v>213607719</v>
      </c>
      <c r="I14736" t="s">
        <v>3601</v>
      </c>
      <c r="J14736" t="s">
        <v>10535</v>
      </c>
      <c r="K14736" t="s">
        <v>3688</v>
      </c>
      <c r="L14736" t="s">
        <v>13546</v>
      </c>
      <c r="P14736">
        <v>10</v>
      </c>
      <c r="Q14736">
        <v>16.5</v>
      </c>
      <c r="R14736">
        <v>8.5</v>
      </c>
      <c r="S14736" t="b">
        <v>0</v>
      </c>
      <c r="T14736" t="b">
        <v>0</v>
      </c>
      <c r="U14736" t="b">
        <v>1</v>
      </c>
      <c r="V14736">
        <v>35400</v>
      </c>
      <c r="W14736">
        <v>29400</v>
      </c>
      <c r="X14736">
        <v>2.2799999999999998</v>
      </c>
      <c r="Y14736">
        <v>29730</v>
      </c>
      <c r="Z14736">
        <v>2.39</v>
      </c>
    </row>
    <row r="14737" spans="1:26">
      <c r="A14737">
        <v>213607720</v>
      </c>
      <c r="B14737" t="s">
        <v>13057</v>
      </c>
      <c r="C14737" t="s">
        <v>3597</v>
      </c>
      <c r="D14737" t="s">
        <v>3637</v>
      </c>
      <c r="E14737" t="s">
        <v>3637</v>
      </c>
      <c r="F14737" t="s">
        <v>3600</v>
      </c>
      <c r="G14737">
        <v>213607720</v>
      </c>
      <c r="I14737" t="s">
        <v>3601</v>
      </c>
      <c r="J14737" t="s">
        <v>10535</v>
      </c>
      <c r="K14737" t="s">
        <v>3688</v>
      </c>
      <c r="L14737" t="s">
        <v>13545</v>
      </c>
      <c r="P14737">
        <v>10</v>
      </c>
      <c r="Q14737">
        <v>16.5</v>
      </c>
      <c r="R14737">
        <v>8.5</v>
      </c>
      <c r="S14737" t="b">
        <v>0</v>
      </c>
      <c r="T14737" t="b">
        <v>0</v>
      </c>
      <c r="U14737" t="b">
        <v>1</v>
      </c>
      <c r="V14737">
        <v>35400</v>
      </c>
      <c r="W14737">
        <v>29400</v>
      </c>
      <c r="X14737">
        <v>2.2799999999999998</v>
      </c>
      <c r="Y14737">
        <v>29730</v>
      </c>
      <c r="Z14737">
        <v>2.39</v>
      </c>
    </row>
    <row r="14738" spans="1:26">
      <c r="A14738">
        <v>213607721</v>
      </c>
      <c r="B14738" t="s">
        <v>13057</v>
      </c>
      <c r="C14738" t="s">
        <v>3597</v>
      </c>
      <c r="D14738" t="s">
        <v>3637</v>
      </c>
      <c r="E14738" t="s">
        <v>10374</v>
      </c>
      <c r="F14738" t="s">
        <v>3600</v>
      </c>
      <c r="G14738">
        <v>213607721</v>
      </c>
      <c r="I14738" t="s">
        <v>3601</v>
      </c>
      <c r="J14738" t="s">
        <v>10535</v>
      </c>
      <c r="K14738" t="s">
        <v>3688</v>
      </c>
      <c r="L14738" t="s">
        <v>13546</v>
      </c>
      <c r="P14738">
        <v>10</v>
      </c>
      <c r="Q14738">
        <v>16.5</v>
      </c>
      <c r="R14738">
        <v>8.5</v>
      </c>
      <c r="S14738" t="b">
        <v>0</v>
      </c>
      <c r="T14738" t="b">
        <v>0</v>
      </c>
      <c r="U14738" t="b">
        <v>1</v>
      </c>
      <c r="V14738">
        <v>35400</v>
      </c>
      <c r="W14738">
        <v>29400</v>
      </c>
      <c r="X14738">
        <v>2.2799999999999998</v>
      </c>
      <c r="Y14738">
        <v>29730</v>
      </c>
      <c r="Z14738">
        <v>2.39</v>
      </c>
    </row>
    <row r="14739" spans="1:26">
      <c r="A14739">
        <v>213607722</v>
      </c>
      <c r="B14739" t="s">
        <v>13057</v>
      </c>
      <c r="C14739" t="s">
        <v>3597</v>
      </c>
      <c r="D14739" t="s">
        <v>3637</v>
      </c>
      <c r="E14739" t="s">
        <v>10374</v>
      </c>
      <c r="F14739" t="s">
        <v>3600</v>
      </c>
      <c r="G14739">
        <v>213607722</v>
      </c>
      <c r="I14739" t="s">
        <v>3601</v>
      </c>
      <c r="J14739" t="s">
        <v>10535</v>
      </c>
      <c r="K14739" t="s">
        <v>3688</v>
      </c>
      <c r="L14739" t="s">
        <v>13545</v>
      </c>
      <c r="P14739">
        <v>10</v>
      </c>
      <c r="Q14739">
        <v>16.5</v>
      </c>
      <c r="R14739">
        <v>8.5</v>
      </c>
      <c r="S14739" t="b">
        <v>0</v>
      </c>
      <c r="T14739" t="b">
        <v>0</v>
      </c>
      <c r="U14739" t="b">
        <v>1</v>
      </c>
      <c r="V14739">
        <v>35400</v>
      </c>
      <c r="W14739">
        <v>29400</v>
      </c>
      <c r="X14739">
        <v>2.2799999999999998</v>
      </c>
      <c r="Y14739">
        <v>29730</v>
      </c>
      <c r="Z14739">
        <v>2.39</v>
      </c>
    </row>
    <row r="14740" spans="1:26">
      <c r="A14740">
        <v>213607723</v>
      </c>
      <c r="B14740" t="s">
        <v>13057</v>
      </c>
      <c r="C14740" t="s">
        <v>3597</v>
      </c>
      <c r="D14740" t="s">
        <v>3637</v>
      </c>
      <c r="E14740" t="s">
        <v>10374</v>
      </c>
      <c r="F14740" t="s">
        <v>3600</v>
      </c>
      <c r="G14740">
        <v>213607723</v>
      </c>
      <c r="I14740" t="s">
        <v>3601</v>
      </c>
      <c r="J14740" t="s">
        <v>10535</v>
      </c>
      <c r="K14740" t="s">
        <v>3688</v>
      </c>
      <c r="L14740" t="s">
        <v>13544</v>
      </c>
      <c r="P14740">
        <v>10</v>
      </c>
      <c r="Q14740">
        <v>16.5</v>
      </c>
      <c r="R14740">
        <v>8.5</v>
      </c>
      <c r="S14740" t="b">
        <v>0</v>
      </c>
      <c r="T14740" t="b">
        <v>0</v>
      </c>
      <c r="U14740" t="b">
        <v>1</v>
      </c>
      <c r="V14740">
        <v>35400</v>
      </c>
      <c r="W14740">
        <v>29400</v>
      </c>
      <c r="X14740">
        <v>2.2799999999999998</v>
      </c>
      <c r="Y14740">
        <v>29730</v>
      </c>
      <c r="Z14740">
        <v>2.39</v>
      </c>
    </row>
    <row r="14741" spans="1:26">
      <c r="A14741">
        <v>213607724</v>
      </c>
      <c r="B14741" t="s">
        <v>13057</v>
      </c>
      <c r="C14741" t="s">
        <v>3597</v>
      </c>
      <c r="D14741" t="s">
        <v>3637</v>
      </c>
      <c r="E14741" t="s">
        <v>10375</v>
      </c>
      <c r="F14741" t="s">
        <v>3600</v>
      </c>
      <c r="G14741">
        <v>213607724</v>
      </c>
      <c r="I14741" t="s">
        <v>3601</v>
      </c>
      <c r="J14741" t="s">
        <v>10535</v>
      </c>
      <c r="K14741" t="s">
        <v>3688</v>
      </c>
      <c r="L14741" t="s">
        <v>13544</v>
      </c>
      <c r="P14741">
        <v>10</v>
      </c>
      <c r="Q14741">
        <v>16.5</v>
      </c>
      <c r="R14741">
        <v>8.5</v>
      </c>
      <c r="S14741" t="b">
        <v>0</v>
      </c>
      <c r="T14741" t="b">
        <v>0</v>
      </c>
      <c r="U14741" t="b">
        <v>1</v>
      </c>
      <c r="V14741">
        <v>35400</v>
      </c>
      <c r="W14741">
        <v>29400</v>
      </c>
      <c r="X14741">
        <v>2.2799999999999998</v>
      </c>
      <c r="Y14741">
        <v>29730</v>
      </c>
      <c r="Z14741">
        <v>2.39</v>
      </c>
    </row>
    <row r="14742" spans="1:26">
      <c r="A14742">
        <v>213607725</v>
      </c>
      <c r="B14742" t="s">
        <v>13057</v>
      </c>
      <c r="C14742" t="s">
        <v>3597</v>
      </c>
      <c r="D14742" t="s">
        <v>3637</v>
      </c>
      <c r="E14742" t="s">
        <v>3862</v>
      </c>
      <c r="F14742" t="s">
        <v>3600</v>
      </c>
      <c r="G14742">
        <v>213607725</v>
      </c>
      <c r="I14742" t="s">
        <v>3601</v>
      </c>
      <c r="J14742" t="s">
        <v>7268</v>
      </c>
      <c r="K14742" t="s">
        <v>3688</v>
      </c>
      <c r="L14742" t="s">
        <v>13543</v>
      </c>
      <c r="P14742">
        <v>10</v>
      </c>
      <c r="Q14742">
        <v>16.5</v>
      </c>
      <c r="R14742">
        <v>8.5</v>
      </c>
      <c r="S14742" t="b">
        <v>0</v>
      </c>
      <c r="T14742" t="b">
        <v>0</v>
      </c>
      <c r="U14742" t="b">
        <v>1</v>
      </c>
      <c r="V14742">
        <v>35400</v>
      </c>
      <c r="W14742">
        <v>29400</v>
      </c>
      <c r="X14742">
        <v>2.2799999999999998</v>
      </c>
      <c r="Y14742">
        <v>29730</v>
      </c>
      <c r="Z14742">
        <v>2.39</v>
      </c>
    </row>
    <row r="14743" spans="1:26">
      <c r="A14743">
        <v>213607726</v>
      </c>
      <c r="B14743" t="s">
        <v>13057</v>
      </c>
      <c r="C14743" t="s">
        <v>3597</v>
      </c>
      <c r="D14743" t="s">
        <v>3637</v>
      </c>
      <c r="E14743" t="s">
        <v>3854</v>
      </c>
      <c r="F14743" t="s">
        <v>3600</v>
      </c>
      <c r="G14743">
        <v>213607726</v>
      </c>
      <c r="I14743" t="s">
        <v>3601</v>
      </c>
      <c r="J14743" t="s">
        <v>7268</v>
      </c>
      <c r="K14743" t="s">
        <v>3688</v>
      </c>
      <c r="L14743" t="s">
        <v>13543</v>
      </c>
      <c r="P14743">
        <v>10</v>
      </c>
      <c r="Q14743">
        <v>16.5</v>
      </c>
      <c r="R14743">
        <v>8.5</v>
      </c>
      <c r="S14743" t="b">
        <v>0</v>
      </c>
      <c r="T14743" t="b">
        <v>0</v>
      </c>
      <c r="U14743" t="b">
        <v>1</v>
      </c>
      <c r="V14743">
        <v>35400</v>
      </c>
      <c r="W14743">
        <v>29400</v>
      </c>
      <c r="X14743">
        <v>2.2799999999999998</v>
      </c>
      <c r="Y14743">
        <v>29730</v>
      </c>
      <c r="Z14743">
        <v>2.39</v>
      </c>
    </row>
    <row r="14744" spans="1:26">
      <c r="A14744">
        <v>213607727</v>
      </c>
      <c r="B14744" t="s">
        <v>13057</v>
      </c>
      <c r="C14744" t="s">
        <v>3597</v>
      </c>
      <c r="D14744" t="s">
        <v>3637</v>
      </c>
      <c r="E14744" t="s">
        <v>3856</v>
      </c>
      <c r="F14744" t="s">
        <v>3600</v>
      </c>
      <c r="G14744">
        <v>213607727</v>
      </c>
      <c r="I14744" t="s">
        <v>3601</v>
      </c>
      <c r="J14744" t="s">
        <v>7268</v>
      </c>
      <c r="K14744" t="s">
        <v>3688</v>
      </c>
      <c r="L14744" t="s">
        <v>13543</v>
      </c>
      <c r="P14744">
        <v>10</v>
      </c>
      <c r="Q14744">
        <v>16.5</v>
      </c>
      <c r="R14744">
        <v>8.5</v>
      </c>
      <c r="S14744" t="b">
        <v>0</v>
      </c>
      <c r="T14744" t="b">
        <v>0</v>
      </c>
      <c r="U14744" t="b">
        <v>1</v>
      </c>
      <c r="V14744">
        <v>35400</v>
      </c>
      <c r="W14744">
        <v>29400</v>
      </c>
      <c r="X14744">
        <v>2.2799999999999998</v>
      </c>
      <c r="Y14744">
        <v>29730</v>
      </c>
      <c r="Z14744">
        <v>2.39</v>
      </c>
    </row>
    <row r="14745" spans="1:26">
      <c r="A14745">
        <v>213607728</v>
      </c>
      <c r="B14745" t="s">
        <v>13057</v>
      </c>
      <c r="C14745" t="s">
        <v>3597</v>
      </c>
      <c r="D14745" t="s">
        <v>3637</v>
      </c>
      <c r="E14745" t="s">
        <v>3855</v>
      </c>
      <c r="F14745" t="s">
        <v>3600</v>
      </c>
      <c r="G14745">
        <v>213607728</v>
      </c>
      <c r="I14745" t="s">
        <v>3601</v>
      </c>
      <c r="J14745" t="s">
        <v>7268</v>
      </c>
      <c r="K14745" t="s">
        <v>3688</v>
      </c>
      <c r="L14745" t="s">
        <v>13543</v>
      </c>
      <c r="P14745">
        <v>10</v>
      </c>
      <c r="Q14745">
        <v>16.5</v>
      </c>
      <c r="R14745">
        <v>8.5</v>
      </c>
      <c r="S14745" t="b">
        <v>0</v>
      </c>
      <c r="T14745" t="b">
        <v>0</v>
      </c>
      <c r="U14745" t="b">
        <v>1</v>
      </c>
      <c r="V14745">
        <v>35400</v>
      </c>
      <c r="W14745">
        <v>29400</v>
      </c>
      <c r="X14745">
        <v>2.2799999999999998</v>
      </c>
      <c r="Y14745">
        <v>29730</v>
      </c>
      <c r="Z14745">
        <v>2.39</v>
      </c>
    </row>
    <row r="14746" spans="1:26">
      <c r="A14746">
        <v>213607729</v>
      </c>
      <c r="B14746" t="s">
        <v>13057</v>
      </c>
      <c r="C14746" t="s">
        <v>3597</v>
      </c>
      <c r="D14746" t="s">
        <v>3637</v>
      </c>
      <c r="E14746" t="s">
        <v>3858</v>
      </c>
      <c r="F14746" t="s">
        <v>3600</v>
      </c>
      <c r="G14746">
        <v>213607729</v>
      </c>
      <c r="I14746" t="s">
        <v>3601</v>
      </c>
      <c r="J14746" t="s">
        <v>7268</v>
      </c>
      <c r="K14746" t="s">
        <v>3688</v>
      </c>
      <c r="L14746" t="s">
        <v>13543</v>
      </c>
      <c r="P14746">
        <v>10</v>
      </c>
      <c r="Q14746">
        <v>16.5</v>
      </c>
      <c r="R14746">
        <v>8.5</v>
      </c>
      <c r="S14746" t="b">
        <v>0</v>
      </c>
      <c r="T14746" t="b">
        <v>0</v>
      </c>
      <c r="U14746" t="b">
        <v>1</v>
      </c>
      <c r="V14746">
        <v>35400</v>
      </c>
      <c r="W14746">
        <v>29400</v>
      </c>
      <c r="X14746">
        <v>2.2799999999999998</v>
      </c>
      <c r="Y14746">
        <v>29730</v>
      </c>
      <c r="Z14746">
        <v>2.39</v>
      </c>
    </row>
    <row r="14747" spans="1:26">
      <c r="A14747">
        <v>213607730</v>
      </c>
      <c r="B14747" t="s">
        <v>13057</v>
      </c>
      <c r="C14747" t="s">
        <v>3597</v>
      </c>
      <c r="D14747" t="s">
        <v>3637</v>
      </c>
      <c r="E14747" t="s">
        <v>3857</v>
      </c>
      <c r="F14747" t="s">
        <v>3600</v>
      </c>
      <c r="G14747">
        <v>213607730</v>
      </c>
      <c r="I14747" t="s">
        <v>3601</v>
      </c>
      <c r="J14747" t="s">
        <v>7268</v>
      </c>
      <c r="K14747" t="s">
        <v>3688</v>
      </c>
      <c r="L14747" t="s">
        <v>13543</v>
      </c>
      <c r="P14747">
        <v>10</v>
      </c>
      <c r="Q14747">
        <v>16.5</v>
      </c>
      <c r="R14747">
        <v>8.5</v>
      </c>
      <c r="S14747" t="b">
        <v>0</v>
      </c>
      <c r="T14747" t="b">
        <v>0</v>
      </c>
      <c r="U14747" t="b">
        <v>1</v>
      </c>
      <c r="V14747">
        <v>35400</v>
      </c>
      <c r="W14747">
        <v>29400</v>
      </c>
      <c r="X14747">
        <v>2.2799999999999998</v>
      </c>
      <c r="Y14747">
        <v>29730</v>
      </c>
      <c r="Z14747">
        <v>2.39</v>
      </c>
    </row>
    <row r="14748" spans="1:26">
      <c r="A14748">
        <v>213607731</v>
      </c>
      <c r="B14748" t="s">
        <v>13057</v>
      </c>
      <c r="C14748" t="s">
        <v>3597</v>
      </c>
      <c r="D14748" t="s">
        <v>3637</v>
      </c>
      <c r="E14748" t="s">
        <v>3861</v>
      </c>
      <c r="F14748" t="s">
        <v>3600</v>
      </c>
      <c r="G14748">
        <v>213607731</v>
      </c>
      <c r="I14748" t="s">
        <v>3601</v>
      </c>
      <c r="J14748" t="s">
        <v>7268</v>
      </c>
      <c r="K14748" t="s">
        <v>3688</v>
      </c>
      <c r="L14748" t="s">
        <v>13543</v>
      </c>
      <c r="P14748">
        <v>10</v>
      </c>
      <c r="Q14748">
        <v>16.5</v>
      </c>
      <c r="R14748">
        <v>8.5</v>
      </c>
      <c r="S14748" t="b">
        <v>0</v>
      </c>
      <c r="T14748" t="b">
        <v>0</v>
      </c>
      <c r="U14748" t="b">
        <v>1</v>
      </c>
      <c r="V14748">
        <v>35400</v>
      </c>
      <c r="W14748">
        <v>29400</v>
      </c>
      <c r="X14748">
        <v>2.2799999999999998</v>
      </c>
      <c r="Y14748">
        <v>29730</v>
      </c>
      <c r="Z14748">
        <v>2.39</v>
      </c>
    </row>
    <row r="14749" spans="1:26">
      <c r="A14749">
        <v>213607732</v>
      </c>
      <c r="B14749" t="s">
        <v>13057</v>
      </c>
      <c r="C14749" t="s">
        <v>3597</v>
      </c>
      <c r="D14749" t="s">
        <v>3637</v>
      </c>
      <c r="E14749" t="s">
        <v>3860</v>
      </c>
      <c r="F14749" t="s">
        <v>3600</v>
      </c>
      <c r="G14749">
        <v>213607732</v>
      </c>
      <c r="I14749" t="s">
        <v>3601</v>
      </c>
      <c r="J14749" t="s">
        <v>7268</v>
      </c>
      <c r="K14749" t="s">
        <v>3688</v>
      </c>
      <c r="L14749" t="s">
        <v>13543</v>
      </c>
      <c r="P14749">
        <v>10</v>
      </c>
      <c r="Q14749">
        <v>16.5</v>
      </c>
      <c r="R14749">
        <v>8.5</v>
      </c>
      <c r="S14749" t="b">
        <v>0</v>
      </c>
      <c r="T14749" t="b">
        <v>0</v>
      </c>
      <c r="U14749" t="b">
        <v>1</v>
      </c>
      <c r="V14749">
        <v>35400</v>
      </c>
      <c r="W14749">
        <v>29400</v>
      </c>
      <c r="X14749">
        <v>2.2799999999999998</v>
      </c>
      <c r="Y14749">
        <v>29730</v>
      </c>
      <c r="Z14749">
        <v>2.39</v>
      </c>
    </row>
    <row r="14750" spans="1:26">
      <c r="A14750">
        <v>213607733</v>
      </c>
      <c r="B14750" t="s">
        <v>13057</v>
      </c>
      <c r="C14750" t="s">
        <v>3597</v>
      </c>
      <c r="D14750" t="s">
        <v>3637</v>
      </c>
      <c r="E14750" t="s">
        <v>10383</v>
      </c>
      <c r="F14750" t="s">
        <v>3600</v>
      </c>
      <c r="G14750">
        <v>213607733</v>
      </c>
      <c r="I14750" t="s">
        <v>3601</v>
      </c>
      <c r="J14750" t="s">
        <v>10547</v>
      </c>
      <c r="K14750" t="s">
        <v>3688</v>
      </c>
      <c r="L14750" t="s">
        <v>13542</v>
      </c>
      <c r="P14750">
        <v>10</v>
      </c>
      <c r="Q14750">
        <v>16.5</v>
      </c>
      <c r="R14750">
        <v>8.5</v>
      </c>
      <c r="S14750" t="b">
        <v>0</v>
      </c>
      <c r="T14750" t="b">
        <v>0</v>
      </c>
      <c r="U14750" t="b">
        <v>1</v>
      </c>
      <c r="V14750">
        <v>35400</v>
      </c>
      <c r="W14750">
        <v>29400</v>
      </c>
      <c r="X14750">
        <v>2.2799999999999998</v>
      </c>
      <c r="Y14750">
        <v>29730</v>
      </c>
      <c r="Z14750">
        <v>2.39</v>
      </c>
    </row>
    <row r="14751" spans="1:26">
      <c r="A14751">
        <v>213607734</v>
      </c>
      <c r="B14751" t="s">
        <v>13057</v>
      </c>
      <c r="C14751" t="s">
        <v>3597</v>
      </c>
      <c r="D14751" t="s">
        <v>3637</v>
      </c>
      <c r="E14751" t="s">
        <v>3637</v>
      </c>
      <c r="F14751" t="s">
        <v>3600</v>
      </c>
      <c r="G14751">
        <v>213607734</v>
      </c>
      <c r="I14751" t="s">
        <v>3601</v>
      </c>
      <c r="J14751" t="s">
        <v>10535</v>
      </c>
      <c r="K14751" t="s">
        <v>3688</v>
      </c>
      <c r="L14751" t="s">
        <v>13541</v>
      </c>
      <c r="P14751">
        <v>10</v>
      </c>
      <c r="Q14751">
        <v>17</v>
      </c>
      <c r="R14751">
        <v>9</v>
      </c>
      <c r="S14751" t="b">
        <v>0</v>
      </c>
      <c r="T14751" t="b">
        <v>0</v>
      </c>
      <c r="U14751" t="b">
        <v>1</v>
      </c>
      <c r="V14751">
        <v>36400</v>
      </c>
      <c r="W14751">
        <v>28800</v>
      </c>
      <c r="X14751">
        <v>2.46</v>
      </c>
      <c r="Y14751">
        <v>29120</v>
      </c>
      <c r="Z14751">
        <v>2.58</v>
      </c>
    </row>
    <row r="14752" spans="1:26">
      <c r="A14752">
        <v>213607735</v>
      </c>
      <c r="B14752" t="s">
        <v>13057</v>
      </c>
      <c r="C14752" t="s">
        <v>3597</v>
      </c>
      <c r="D14752" t="s">
        <v>3637</v>
      </c>
      <c r="E14752" t="s">
        <v>3637</v>
      </c>
      <c r="F14752" t="s">
        <v>3600</v>
      </c>
      <c r="G14752">
        <v>213607735</v>
      </c>
      <c r="I14752" t="s">
        <v>3601</v>
      </c>
      <c r="J14752" t="s">
        <v>10535</v>
      </c>
      <c r="K14752" t="s">
        <v>3688</v>
      </c>
      <c r="L14752" t="s">
        <v>13540</v>
      </c>
      <c r="P14752">
        <v>10</v>
      </c>
      <c r="Q14752">
        <v>17</v>
      </c>
      <c r="R14752">
        <v>9</v>
      </c>
      <c r="S14752" t="b">
        <v>0</v>
      </c>
      <c r="T14752" t="b">
        <v>0</v>
      </c>
      <c r="U14752" t="b">
        <v>1</v>
      </c>
      <c r="V14752">
        <v>36400</v>
      </c>
      <c r="W14752">
        <v>28800</v>
      </c>
      <c r="X14752">
        <v>2.46</v>
      </c>
      <c r="Y14752">
        <v>29120</v>
      </c>
      <c r="Z14752">
        <v>2.58</v>
      </c>
    </row>
    <row r="14753" spans="1:26">
      <c r="A14753">
        <v>213607736</v>
      </c>
      <c r="B14753" t="s">
        <v>13057</v>
      </c>
      <c r="C14753" t="s">
        <v>3597</v>
      </c>
      <c r="D14753" t="s">
        <v>3637</v>
      </c>
      <c r="E14753" t="s">
        <v>10374</v>
      </c>
      <c r="F14753" t="s">
        <v>3600</v>
      </c>
      <c r="G14753">
        <v>213607736</v>
      </c>
      <c r="I14753" t="s">
        <v>3601</v>
      </c>
      <c r="J14753" t="s">
        <v>10535</v>
      </c>
      <c r="K14753" t="s">
        <v>3688</v>
      </c>
      <c r="L14753" t="s">
        <v>13541</v>
      </c>
      <c r="P14753">
        <v>10</v>
      </c>
      <c r="Q14753">
        <v>17</v>
      </c>
      <c r="R14753">
        <v>9</v>
      </c>
      <c r="S14753" t="b">
        <v>0</v>
      </c>
      <c r="T14753" t="b">
        <v>0</v>
      </c>
      <c r="U14753" t="b">
        <v>1</v>
      </c>
      <c r="V14753">
        <v>36400</v>
      </c>
      <c r="W14753">
        <v>28800</v>
      </c>
      <c r="X14753">
        <v>2.46</v>
      </c>
      <c r="Y14753">
        <v>29120</v>
      </c>
      <c r="Z14753">
        <v>2.58</v>
      </c>
    </row>
    <row r="14754" spans="1:26">
      <c r="A14754">
        <v>213607737</v>
      </c>
      <c r="B14754" t="s">
        <v>13057</v>
      </c>
      <c r="C14754" t="s">
        <v>3597</v>
      </c>
      <c r="D14754" t="s">
        <v>3637</v>
      </c>
      <c r="E14754" t="s">
        <v>10374</v>
      </c>
      <c r="F14754" t="s">
        <v>3600</v>
      </c>
      <c r="G14754">
        <v>213607737</v>
      </c>
      <c r="I14754" t="s">
        <v>3601</v>
      </c>
      <c r="J14754" t="s">
        <v>10535</v>
      </c>
      <c r="K14754" t="s">
        <v>3688</v>
      </c>
      <c r="L14754" t="s">
        <v>13540</v>
      </c>
      <c r="P14754">
        <v>10</v>
      </c>
      <c r="Q14754">
        <v>17</v>
      </c>
      <c r="R14754">
        <v>9</v>
      </c>
      <c r="S14754" t="b">
        <v>0</v>
      </c>
      <c r="T14754" t="b">
        <v>0</v>
      </c>
      <c r="U14754" t="b">
        <v>1</v>
      </c>
      <c r="V14754">
        <v>36400</v>
      </c>
      <c r="W14754">
        <v>28800</v>
      </c>
      <c r="X14754">
        <v>2.46</v>
      </c>
      <c r="Y14754">
        <v>29120</v>
      </c>
      <c r="Z14754">
        <v>2.58</v>
      </c>
    </row>
    <row r="14755" spans="1:26">
      <c r="A14755">
        <v>213607738</v>
      </c>
      <c r="B14755" t="s">
        <v>13057</v>
      </c>
      <c r="C14755" t="s">
        <v>3597</v>
      </c>
      <c r="D14755" t="s">
        <v>3637</v>
      </c>
      <c r="E14755" t="s">
        <v>10374</v>
      </c>
      <c r="F14755" t="s">
        <v>3600</v>
      </c>
      <c r="G14755">
        <v>213607738</v>
      </c>
      <c r="I14755" t="s">
        <v>3601</v>
      </c>
      <c r="J14755" t="s">
        <v>10535</v>
      </c>
      <c r="K14755" t="s">
        <v>3688</v>
      </c>
      <c r="L14755" t="s">
        <v>13539</v>
      </c>
      <c r="P14755">
        <v>10</v>
      </c>
      <c r="Q14755">
        <v>17</v>
      </c>
      <c r="R14755">
        <v>9</v>
      </c>
      <c r="S14755" t="b">
        <v>0</v>
      </c>
      <c r="T14755" t="b">
        <v>0</v>
      </c>
      <c r="U14755" t="b">
        <v>1</v>
      </c>
      <c r="V14755">
        <v>36400</v>
      </c>
      <c r="W14755">
        <v>28800</v>
      </c>
      <c r="X14755">
        <v>2.46</v>
      </c>
      <c r="Y14755">
        <v>29120</v>
      </c>
      <c r="Z14755">
        <v>2.58</v>
      </c>
    </row>
    <row r="14756" spans="1:26">
      <c r="A14756">
        <v>213607739</v>
      </c>
      <c r="B14756" t="s">
        <v>13057</v>
      </c>
      <c r="C14756" t="s">
        <v>3597</v>
      </c>
      <c r="D14756" t="s">
        <v>3637</v>
      </c>
      <c r="E14756" t="s">
        <v>10375</v>
      </c>
      <c r="F14756" t="s">
        <v>3600</v>
      </c>
      <c r="G14756">
        <v>213607739</v>
      </c>
      <c r="I14756" t="s">
        <v>3601</v>
      </c>
      <c r="J14756" t="s">
        <v>10535</v>
      </c>
      <c r="K14756" t="s">
        <v>3688</v>
      </c>
      <c r="L14756" t="s">
        <v>13539</v>
      </c>
      <c r="P14756">
        <v>10</v>
      </c>
      <c r="Q14756">
        <v>17</v>
      </c>
      <c r="R14756">
        <v>9</v>
      </c>
      <c r="S14756" t="b">
        <v>0</v>
      </c>
      <c r="T14756" t="b">
        <v>0</v>
      </c>
      <c r="U14756" t="b">
        <v>1</v>
      </c>
      <c r="V14756">
        <v>36400</v>
      </c>
      <c r="W14756">
        <v>28800</v>
      </c>
      <c r="X14756">
        <v>2.46</v>
      </c>
      <c r="Y14756">
        <v>29120</v>
      </c>
      <c r="Z14756">
        <v>2.58</v>
      </c>
    </row>
    <row r="14757" spans="1:26">
      <c r="A14757">
        <v>213607740</v>
      </c>
      <c r="B14757" t="s">
        <v>13057</v>
      </c>
      <c r="C14757" t="s">
        <v>3597</v>
      </c>
      <c r="D14757" t="s">
        <v>3637</v>
      </c>
      <c r="E14757" t="s">
        <v>3862</v>
      </c>
      <c r="F14757" t="s">
        <v>3600</v>
      </c>
      <c r="G14757">
        <v>213607740</v>
      </c>
      <c r="I14757" t="s">
        <v>3601</v>
      </c>
      <c r="J14757" t="s">
        <v>7268</v>
      </c>
      <c r="K14757" t="s">
        <v>3688</v>
      </c>
      <c r="L14757" t="s">
        <v>13538</v>
      </c>
      <c r="P14757">
        <v>10</v>
      </c>
      <c r="Q14757">
        <v>17</v>
      </c>
      <c r="R14757">
        <v>9</v>
      </c>
      <c r="S14757" t="b">
        <v>0</v>
      </c>
      <c r="T14757" t="b">
        <v>0</v>
      </c>
      <c r="U14757" t="b">
        <v>1</v>
      </c>
      <c r="V14757">
        <v>36400</v>
      </c>
      <c r="W14757">
        <v>28800</v>
      </c>
      <c r="X14757">
        <v>2.46</v>
      </c>
      <c r="Y14757">
        <v>29120</v>
      </c>
      <c r="Z14757">
        <v>2.58</v>
      </c>
    </row>
    <row r="14758" spans="1:26">
      <c r="A14758">
        <v>213607741</v>
      </c>
      <c r="B14758" t="s">
        <v>13057</v>
      </c>
      <c r="C14758" t="s">
        <v>3597</v>
      </c>
      <c r="D14758" t="s">
        <v>3637</v>
      </c>
      <c r="E14758" t="s">
        <v>3854</v>
      </c>
      <c r="F14758" t="s">
        <v>3600</v>
      </c>
      <c r="G14758">
        <v>213607741</v>
      </c>
      <c r="I14758" t="s">
        <v>3601</v>
      </c>
      <c r="J14758" t="s">
        <v>7268</v>
      </c>
      <c r="K14758" t="s">
        <v>3688</v>
      </c>
      <c r="L14758" t="s">
        <v>13538</v>
      </c>
      <c r="P14758">
        <v>10</v>
      </c>
      <c r="Q14758">
        <v>17</v>
      </c>
      <c r="R14758">
        <v>9</v>
      </c>
      <c r="S14758" t="b">
        <v>0</v>
      </c>
      <c r="T14758" t="b">
        <v>0</v>
      </c>
      <c r="U14758" t="b">
        <v>1</v>
      </c>
      <c r="V14758">
        <v>36400</v>
      </c>
      <c r="W14758">
        <v>28800</v>
      </c>
      <c r="X14758">
        <v>2.46</v>
      </c>
      <c r="Y14758">
        <v>29120</v>
      </c>
      <c r="Z14758">
        <v>2.58</v>
      </c>
    </row>
    <row r="14759" spans="1:26">
      <c r="A14759">
        <v>213607742</v>
      </c>
      <c r="B14759" t="s">
        <v>13057</v>
      </c>
      <c r="C14759" t="s">
        <v>3597</v>
      </c>
      <c r="D14759" t="s">
        <v>3637</v>
      </c>
      <c r="E14759" t="s">
        <v>3856</v>
      </c>
      <c r="F14759" t="s">
        <v>3600</v>
      </c>
      <c r="G14759">
        <v>213607742</v>
      </c>
      <c r="I14759" t="s">
        <v>3601</v>
      </c>
      <c r="J14759" t="s">
        <v>7268</v>
      </c>
      <c r="K14759" t="s">
        <v>3688</v>
      </c>
      <c r="L14759" t="s">
        <v>13538</v>
      </c>
      <c r="P14759">
        <v>10</v>
      </c>
      <c r="Q14759">
        <v>17</v>
      </c>
      <c r="R14759">
        <v>9</v>
      </c>
      <c r="S14759" t="b">
        <v>0</v>
      </c>
      <c r="T14759" t="b">
        <v>0</v>
      </c>
      <c r="U14759" t="b">
        <v>1</v>
      </c>
      <c r="V14759">
        <v>36400</v>
      </c>
      <c r="W14759">
        <v>28800</v>
      </c>
      <c r="X14759">
        <v>2.46</v>
      </c>
      <c r="Y14759">
        <v>29120</v>
      </c>
      <c r="Z14759">
        <v>2.58</v>
      </c>
    </row>
    <row r="14760" spans="1:26">
      <c r="A14760">
        <v>213607743</v>
      </c>
      <c r="B14760" t="s">
        <v>13057</v>
      </c>
      <c r="C14760" t="s">
        <v>3597</v>
      </c>
      <c r="D14760" t="s">
        <v>3637</v>
      </c>
      <c r="E14760" t="s">
        <v>3855</v>
      </c>
      <c r="F14760" t="s">
        <v>3600</v>
      </c>
      <c r="G14760">
        <v>213607743</v>
      </c>
      <c r="I14760" t="s">
        <v>3601</v>
      </c>
      <c r="J14760" t="s">
        <v>7268</v>
      </c>
      <c r="K14760" t="s">
        <v>3688</v>
      </c>
      <c r="L14760" t="s">
        <v>13538</v>
      </c>
      <c r="P14760">
        <v>10</v>
      </c>
      <c r="Q14760">
        <v>17</v>
      </c>
      <c r="R14760">
        <v>9</v>
      </c>
      <c r="S14760" t="b">
        <v>0</v>
      </c>
      <c r="T14760" t="b">
        <v>0</v>
      </c>
      <c r="U14760" t="b">
        <v>1</v>
      </c>
      <c r="V14760">
        <v>36400</v>
      </c>
      <c r="W14760">
        <v>28800</v>
      </c>
      <c r="X14760">
        <v>2.46</v>
      </c>
      <c r="Y14760">
        <v>29120</v>
      </c>
      <c r="Z14760">
        <v>2.58</v>
      </c>
    </row>
    <row r="14761" spans="1:26">
      <c r="A14761">
        <v>213607744</v>
      </c>
      <c r="B14761" t="s">
        <v>13057</v>
      </c>
      <c r="C14761" t="s">
        <v>3597</v>
      </c>
      <c r="D14761" t="s">
        <v>3637</v>
      </c>
      <c r="E14761" t="s">
        <v>3858</v>
      </c>
      <c r="F14761" t="s">
        <v>3600</v>
      </c>
      <c r="G14761">
        <v>213607744</v>
      </c>
      <c r="I14761" t="s">
        <v>3601</v>
      </c>
      <c r="J14761" t="s">
        <v>7268</v>
      </c>
      <c r="K14761" t="s">
        <v>3688</v>
      </c>
      <c r="L14761" t="s">
        <v>13538</v>
      </c>
      <c r="P14761">
        <v>10</v>
      </c>
      <c r="Q14761">
        <v>17</v>
      </c>
      <c r="R14761">
        <v>9</v>
      </c>
      <c r="S14761" t="b">
        <v>0</v>
      </c>
      <c r="T14761" t="b">
        <v>0</v>
      </c>
      <c r="U14761" t="b">
        <v>1</v>
      </c>
      <c r="V14761">
        <v>36400</v>
      </c>
      <c r="W14761">
        <v>28800</v>
      </c>
      <c r="X14761">
        <v>2.46</v>
      </c>
      <c r="Y14761">
        <v>29120</v>
      </c>
      <c r="Z14761">
        <v>2.58</v>
      </c>
    </row>
    <row r="14762" spans="1:26">
      <c r="A14762">
        <v>213607745</v>
      </c>
      <c r="B14762" t="s">
        <v>13057</v>
      </c>
      <c r="C14762" t="s">
        <v>3597</v>
      </c>
      <c r="D14762" t="s">
        <v>3637</v>
      </c>
      <c r="E14762" t="s">
        <v>3857</v>
      </c>
      <c r="F14762" t="s">
        <v>3600</v>
      </c>
      <c r="G14762">
        <v>213607745</v>
      </c>
      <c r="I14762" t="s">
        <v>3601</v>
      </c>
      <c r="J14762" t="s">
        <v>7268</v>
      </c>
      <c r="K14762" t="s">
        <v>3688</v>
      </c>
      <c r="L14762" t="s">
        <v>13538</v>
      </c>
      <c r="P14762">
        <v>10</v>
      </c>
      <c r="Q14762">
        <v>17</v>
      </c>
      <c r="R14762">
        <v>9</v>
      </c>
      <c r="S14762" t="b">
        <v>0</v>
      </c>
      <c r="T14762" t="b">
        <v>0</v>
      </c>
      <c r="U14762" t="b">
        <v>1</v>
      </c>
      <c r="V14762">
        <v>36400</v>
      </c>
      <c r="W14762">
        <v>28800</v>
      </c>
      <c r="X14762">
        <v>2.46</v>
      </c>
      <c r="Y14762">
        <v>29120</v>
      </c>
      <c r="Z14762">
        <v>2.58</v>
      </c>
    </row>
    <row r="14763" spans="1:26">
      <c r="A14763">
        <v>213607746</v>
      </c>
      <c r="B14763" t="s">
        <v>13057</v>
      </c>
      <c r="C14763" t="s">
        <v>3597</v>
      </c>
      <c r="D14763" t="s">
        <v>3637</v>
      </c>
      <c r="E14763" t="s">
        <v>3861</v>
      </c>
      <c r="F14763" t="s">
        <v>3600</v>
      </c>
      <c r="G14763">
        <v>213607746</v>
      </c>
      <c r="I14763" t="s">
        <v>3601</v>
      </c>
      <c r="J14763" t="s">
        <v>7268</v>
      </c>
      <c r="K14763" t="s">
        <v>3688</v>
      </c>
      <c r="L14763" t="s">
        <v>13538</v>
      </c>
      <c r="P14763">
        <v>10</v>
      </c>
      <c r="Q14763">
        <v>17</v>
      </c>
      <c r="R14763">
        <v>9</v>
      </c>
      <c r="S14763" t="b">
        <v>0</v>
      </c>
      <c r="T14763" t="b">
        <v>0</v>
      </c>
      <c r="U14763" t="b">
        <v>1</v>
      </c>
      <c r="V14763">
        <v>36400</v>
      </c>
      <c r="W14763">
        <v>28800</v>
      </c>
      <c r="X14763">
        <v>2.46</v>
      </c>
      <c r="Y14763">
        <v>29120</v>
      </c>
      <c r="Z14763">
        <v>2.58</v>
      </c>
    </row>
    <row r="14764" spans="1:26">
      <c r="A14764">
        <v>213607747</v>
      </c>
      <c r="B14764" t="s">
        <v>13057</v>
      </c>
      <c r="C14764" t="s">
        <v>3597</v>
      </c>
      <c r="D14764" t="s">
        <v>3637</v>
      </c>
      <c r="E14764" t="s">
        <v>3860</v>
      </c>
      <c r="F14764" t="s">
        <v>3600</v>
      </c>
      <c r="G14764">
        <v>213607747</v>
      </c>
      <c r="I14764" t="s">
        <v>3601</v>
      </c>
      <c r="J14764" t="s">
        <v>7268</v>
      </c>
      <c r="K14764" t="s">
        <v>3688</v>
      </c>
      <c r="L14764" t="s">
        <v>13538</v>
      </c>
      <c r="P14764">
        <v>10</v>
      </c>
      <c r="Q14764">
        <v>17</v>
      </c>
      <c r="R14764">
        <v>9</v>
      </c>
      <c r="S14764" t="b">
        <v>0</v>
      </c>
      <c r="T14764" t="b">
        <v>0</v>
      </c>
      <c r="U14764" t="b">
        <v>1</v>
      </c>
      <c r="V14764">
        <v>36400</v>
      </c>
      <c r="W14764">
        <v>28800</v>
      </c>
      <c r="X14764">
        <v>2.46</v>
      </c>
      <c r="Y14764">
        <v>29120</v>
      </c>
      <c r="Z14764">
        <v>2.58</v>
      </c>
    </row>
    <row r="14765" spans="1:26">
      <c r="A14765">
        <v>213607748</v>
      </c>
      <c r="B14765" t="s">
        <v>13057</v>
      </c>
      <c r="C14765" t="s">
        <v>3597</v>
      </c>
      <c r="D14765" t="s">
        <v>3637</v>
      </c>
      <c r="E14765" t="s">
        <v>10383</v>
      </c>
      <c r="F14765" t="s">
        <v>3600</v>
      </c>
      <c r="G14765">
        <v>213607748</v>
      </c>
      <c r="I14765" t="s">
        <v>3601</v>
      </c>
      <c r="J14765" t="s">
        <v>10547</v>
      </c>
      <c r="K14765" t="s">
        <v>3688</v>
      </c>
      <c r="L14765" t="s">
        <v>13537</v>
      </c>
      <c r="P14765">
        <v>10</v>
      </c>
      <c r="Q14765">
        <v>17</v>
      </c>
      <c r="R14765">
        <v>9</v>
      </c>
      <c r="S14765" t="b">
        <v>0</v>
      </c>
      <c r="T14765" t="b">
        <v>0</v>
      </c>
      <c r="U14765" t="b">
        <v>1</v>
      </c>
      <c r="V14765">
        <v>36400</v>
      </c>
      <c r="W14765">
        <v>28800</v>
      </c>
      <c r="X14765">
        <v>2.46</v>
      </c>
      <c r="Y14765">
        <v>29120</v>
      </c>
      <c r="Z14765">
        <v>2.58</v>
      </c>
    </row>
    <row r="14766" spans="1:26">
      <c r="A14766">
        <v>213607689</v>
      </c>
      <c r="B14766" t="s">
        <v>13057</v>
      </c>
      <c r="C14766" t="s">
        <v>3597</v>
      </c>
      <c r="D14766" t="s">
        <v>3637</v>
      </c>
      <c r="E14766" t="s">
        <v>3637</v>
      </c>
      <c r="F14766" t="s">
        <v>3600</v>
      </c>
      <c r="G14766">
        <v>213607689</v>
      </c>
      <c r="I14766" t="s">
        <v>3601</v>
      </c>
      <c r="J14766" t="s">
        <v>13163</v>
      </c>
      <c r="K14766" t="s">
        <v>3688</v>
      </c>
      <c r="L14766" t="s">
        <v>13546</v>
      </c>
      <c r="P14766">
        <v>10</v>
      </c>
      <c r="Q14766">
        <v>16</v>
      </c>
      <c r="R14766">
        <v>7.7</v>
      </c>
      <c r="S14766" t="b">
        <v>0</v>
      </c>
      <c r="T14766" t="b">
        <v>0</v>
      </c>
      <c r="U14766" t="b">
        <v>0</v>
      </c>
      <c r="V14766">
        <v>35400</v>
      </c>
      <c r="W14766">
        <v>21200</v>
      </c>
      <c r="X14766">
        <v>2.36</v>
      </c>
      <c r="Y14766">
        <v>21670</v>
      </c>
      <c r="Z14766">
        <v>2.5</v>
      </c>
    </row>
    <row r="14767" spans="1:26">
      <c r="A14767">
        <v>213607690</v>
      </c>
      <c r="B14767" t="s">
        <v>13057</v>
      </c>
      <c r="C14767" t="s">
        <v>3597</v>
      </c>
      <c r="D14767" t="s">
        <v>3637</v>
      </c>
      <c r="E14767" t="s">
        <v>3637</v>
      </c>
      <c r="F14767" t="s">
        <v>3600</v>
      </c>
      <c r="G14767">
        <v>213607690</v>
      </c>
      <c r="I14767" t="s">
        <v>3601</v>
      </c>
      <c r="J14767" t="s">
        <v>13163</v>
      </c>
      <c r="K14767" t="s">
        <v>3688</v>
      </c>
      <c r="L14767" t="s">
        <v>13545</v>
      </c>
      <c r="P14767">
        <v>10</v>
      </c>
      <c r="Q14767">
        <v>16</v>
      </c>
      <c r="R14767">
        <v>7.7</v>
      </c>
      <c r="S14767" t="b">
        <v>0</v>
      </c>
      <c r="T14767" t="b">
        <v>0</v>
      </c>
      <c r="U14767" t="b">
        <v>0</v>
      </c>
      <c r="V14767">
        <v>35400</v>
      </c>
      <c r="W14767">
        <v>21200</v>
      </c>
      <c r="X14767">
        <v>2.36</v>
      </c>
      <c r="Y14767">
        <v>21670</v>
      </c>
      <c r="Z14767">
        <v>2.5</v>
      </c>
    </row>
    <row r="14768" spans="1:26">
      <c r="A14768">
        <v>213607691</v>
      </c>
      <c r="B14768" t="s">
        <v>13057</v>
      </c>
      <c r="C14768" t="s">
        <v>3597</v>
      </c>
      <c r="D14768" t="s">
        <v>3637</v>
      </c>
      <c r="E14768" t="s">
        <v>10374</v>
      </c>
      <c r="F14768" t="s">
        <v>3600</v>
      </c>
      <c r="G14768">
        <v>213607691</v>
      </c>
      <c r="I14768" t="s">
        <v>3601</v>
      </c>
      <c r="J14768" t="s">
        <v>13163</v>
      </c>
      <c r="K14768" t="s">
        <v>3688</v>
      </c>
      <c r="L14768" t="s">
        <v>13546</v>
      </c>
      <c r="P14768">
        <v>10</v>
      </c>
      <c r="Q14768">
        <v>16</v>
      </c>
      <c r="R14768">
        <v>7.7</v>
      </c>
      <c r="S14768" t="b">
        <v>0</v>
      </c>
      <c r="T14768" t="b">
        <v>0</v>
      </c>
      <c r="U14768" t="b">
        <v>0</v>
      </c>
      <c r="V14768">
        <v>35400</v>
      </c>
      <c r="W14768">
        <v>21200</v>
      </c>
      <c r="X14768">
        <v>2.36</v>
      </c>
      <c r="Y14768">
        <v>21670</v>
      </c>
      <c r="Z14768">
        <v>2.5</v>
      </c>
    </row>
    <row r="14769" spans="1:26">
      <c r="A14769">
        <v>213607692</v>
      </c>
      <c r="B14769" t="s">
        <v>13057</v>
      </c>
      <c r="C14769" t="s">
        <v>3597</v>
      </c>
      <c r="D14769" t="s">
        <v>3637</v>
      </c>
      <c r="E14769" t="s">
        <v>10374</v>
      </c>
      <c r="F14769" t="s">
        <v>3600</v>
      </c>
      <c r="G14769">
        <v>213607692</v>
      </c>
      <c r="I14769" t="s">
        <v>3601</v>
      </c>
      <c r="J14769" t="s">
        <v>13163</v>
      </c>
      <c r="K14769" t="s">
        <v>3688</v>
      </c>
      <c r="L14769" t="s">
        <v>13545</v>
      </c>
      <c r="P14769">
        <v>10</v>
      </c>
      <c r="Q14769">
        <v>16</v>
      </c>
      <c r="R14769">
        <v>7.7</v>
      </c>
      <c r="S14769" t="b">
        <v>0</v>
      </c>
      <c r="T14769" t="b">
        <v>0</v>
      </c>
      <c r="U14769" t="b">
        <v>0</v>
      </c>
      <c r="V14769">
        <v>35400</v>
      </c>
      <c r="W14769">
        <v>21200</v>
      </c>
      <c r="X14769">
        <v>2.36</v>
      </c>
      <c r="Y14769">
        <v>21670</v>
      </c>
      <c r="Z14769">
        <v>2.5</v>
      </c>
    </row>
    <row r="14770" spans="1:26">
      <c r="A14770">
        <v>213607693</v>
      </c>
      <c r="B14770" t="s">
        <v>13057</v>
      </c>
      <c r="C14770" t="s">
        <v>3597</v>
      </c>
      <c r="D14770" t="s">
        <v>3637</v>
      </c>
      <c r="E14770" t="s">
        <v>10374</v>
      </c>
      <c r="F14770" t="s">
        <v>3600</v>
      </c>
      <c r="G14770">
        <v>213607693</v>
      </c>
      <c r="I14770" t="s">
        <v>3601</v>
      </c>
      <c r="J14770" t="s">
        <v>13163</v>
      </c>
      <c r="K14770" t="s">
        <v>3688</v>
      </c>
      <c r="L14770" t="s">
        <v>13544</v>
      </c>
      <c r="P14770">
        <v>10</v>
      </c>
      <c r="Q14770">
        <v>16</v>
      </c>
      <c r="R14770">
        <v>7.7</v>
      </c>
      <c r="S14770" t="b">
        <v>0</v>
      </c>
      <c r="T14770" t="b">
        <v>0</v>
      </c>
      <c r="U14770" t="b">
        <v>0</v>
      </c>
      <c r="V14770">
        <v>35400</v>
      </c>
      <c r="W14770">
        <v>21200</v>
      </c>
      <c r="X14770">
        <v>2.36</v>
      </c>
      <c r="Y14770">
        <v>21670</v>
      </c>
      <c r="Z14770">
        <v>2.5</v>
      </c>
    </row>
    <row r="14771" spans="1:26">
      <c r="A14771">
        <v>213607694</v>
      </c>
      <c r="B14771" t="s">
        <v>13057</v>
      </c>
      <c r="C14771" t="s">
        <v>3597</v>
      </c>
      <c r="D14771" t="s">
        <v>3637</v>
      </c>
      <c r="E14771" t="s">
        <v>10375</v>
      </c>
      <c r="F14771" t="s">
        <v>3600</v>
      </c>
      <c r="G14771">
        <v>213607694</v>
      </c>
      <c r="I14771" t="s">
        <v>3601</v>
      </c>
      <c r="J14771" t="s">
        <v>13163</v>
      </c>
      <c r="K14771" t="s">
        <v>3688</v>
      </c>
      <c r="L14771" t="s">
        <v>13544</v>
      </c>
      <c r="P14771">
        <v>10</v>
      </c>
      <c r="Q14771">
        <v>16</v>
      </c>
      <c r="R14771">
        <v>7.7</v>
      </c>
      <c r="S14771" t="b">
        <v>0</v>
      </c>
      <c r="T14771" t="b">
        <v>0</v>
      </c>
      <c r="U14771" t="b">
        <v>0</v>
      </c>
      <c r="V14771">
        <v>35400</v>
      </c>
      <c r="W14771">
        <v>21200</v>
      </c>
      <c r="X14771">
        <v>2.36</v>
      </c>
      <c r="Y14771">
        <v>21670</v>
      </c>
      <c r="Z14771">
        <v>2.5</v>
      </c>
    </row>
    <row r="14772" spans="1:26">
      <c r="A14772">
        <v>213607695</v>
      </c>
      <c r="B14772" t="s">
        <v>13057</v>
      </c>
      <c r="C14772" t="s">
        <v>3597</v>
      </c>
      <c r="D14772" t="s">
        <v>3637</v>
      </c>
      <c r="E14772" t="s">
        <v>3862</v>
      </c>
      <c r="F14772" t="s">
        <v>3600</v>
      </c>
      <c r="G14772">
        <v>213607695</v>
      </c>
      <c r="I14772" t="s">
        <v>3601</v>
      </c>
      <c r="J14772" t="s">
        <v>7266</v>
      </c>
      <c r="K14772" t="s">
        <v>3688</v>
      </c>
      <c r="L14772" t="s">
        <v>13543</v>
      </c>
      <c r="P14772">
        <v>10</v>
      </c>
      <c r="Q14772">
        <v>16</v>
      </c>
      <c r="R14772">
        <v>7.7</v>
      </c>
      <c r="S14772" t="b">
        <v>0</v>
      </c>
      <c r="T14772" t="b">
        <v>0</v>
      </c>
      <c r="U14772" t="b">
        <v>0</v>
      </c>
      <c r="V14772">
        <v>35400</v>
      </c>
      <c r="W14772">
        <v>21200</v>
      </c>
      <c r="X14772">
        <v>2.36</v>
      </c>
      <c r="Y14772">
        <v>21670</v>
      </c>
      <c r="Z14772">
        <v>2.5</v>
      </c>
    </row>
    <row r="14773" spans="1:26">
      <c r="A14773">
        <v>213607696</v>
      </c>
      <c r="B14773" t="s">
        <v>13057</v>
      </c>
      <c r="C14773" t="s">
        <v>3597</v>
      </c>
      <c r="D14773" t="s">
        <v>3637</v>
      </c>
      <c r="E14773" t="s">
        <v>3854</v>
      </c>
      <c r="F14773" t="s">
        <v>3600</v>
      </c>
      <c r="G14773">
        <v>213607696</v>
      </c>
      <c r="I14773" t="s">
        <v>3601</v>
      </c>
      <c r="J14773" t="s">
        <v>7266</v>
      </c>
      <c r="K14773" t="s">
        <v>3688</v>
      </c>
      <c r="L14773" t="s">
        <v>13543</v>
      </c>
      <c r="P14773">
        <v>10</v>
      </c>
      <c r="Q14773">
        <v>16</v>
      </c>
      <c r="R14773">
        <v>7.7</v>
      </c>
      <c r="S14773" t="b">
        <v>0</v>
      </c>
      <c r="T14773" t="b">
        <v>0</v>
      </c>
      <c r="U14773" t="b">
        <v>0</v>
      </c>
      <c r="V14773">
        <v>35400</v>
      </c>
      <c r="W14773">
        <v>21200</v>
      </c>
      <c r="X14773">
        <v>2.36</v>
      </c>
      <c r="Y14773">
        <v>21670</v>
      </c>
      <c r="Z14773">
        <v>2.5</v>
      </c>
    </row>
    <row r="14774" spans="1:26">
      <c r="A14774">
        <v>213607697</v>
      </c>
      <c r="B14774" t="s">
        <v>13057</v>
      </c>
      <c r="C14774" t="s">
        <v>3597</v>
      </c>
      <c r="D14774" t="s">
        <v>3637</v>
      </c>
      <c r="E14774" t="s">
        <v>3856</v>
      </c>
      <c r="F14774" t="s">
        <v>3600</v>
      </c>
      <c r="G14774">
        <v>213607697</v>
      </c>
      <c r="I14774" t="s">
        <v>3601</v>
      </c>
      <c r="J14774" t="s">
        <v>7266</v>
      </c>
      <c r="K14774" t="s">
        <v>3688</v>
      </c>
      <c r="L14774" t="s">
        <v>13543</v>
      </c>
      <c r="P14774">
        <v>10</v>
      </c>
      <c r="Q14774">
        <v>16</v>
      </c>
      <c r="R14774">
        <v>7.7</v>
      </c>
      <c r="S14774" t="b">
        <v>0</v>
      </c>
      <c r="T14774" t="b">
        <v>0</v>
      </c>
      <c r="U14774" t="b">
        <v>0</v>
      </c>
      <c r="V14774">
        <v>35400</v>
      </c>
      <c r="W14774">
        <v>21200</v>
      </c>
      <c r="X14774">
        <v>2.36</v>
      </c>
      <c r="Y14774">
        <v>21670</v>
      </c>
      <c r="Z14774">
        <v>2.5</v>
      </c>
    </row>
    <row r="14775" spans="1:26">
      <c r="A14775">
        <v>213607698</v>
      </c>
      <c r="B14775" t="s">
        <v>13057</v>
      </c>
      <c r="C14775" t="s">
        <v>3597</v>
      </c>
      <c r="D14775" t="s">
        <v>3637</v>
      </c>
      <c r="E14775" t="s">
        <v>3855</v>
      </c>
      <c r="F14775" t="s">
        <v>3600</v>
      </c>
      <c r="G14775">
        <v>213607698</v>
      </c>
      <c r="I14775" t="s">
        <v>3601</v>
      </c>
      <c r="J14775" t="s">
        <v>7266</v>
      </c>
      <c r="K14775" t="s">
        <v>3688</v>
      </c>
      <c r="L14775" t="s">
        <v>13543</v>
      </c>
      <c r="P14775">
        <v>10</v>
      </c>
      <c r="Q14775">
        <v>16</v>
      </c>
      <c r="R14775">
        <v>7.7</v>
      </c>
      <c r="S14775" t="b">
        <v>0</v>
      </c>
      <c r="T14775" t="b">
        <v>0</v>
      </c>
      <c r="U14775" t="b">
        <v>0</v>
      </c>
      <c r="V14775">
        <v>35400</v>
      </c>
      <c r="W14775">
        <v>21200</v>
      </c>
      <c r="X14775">
        <v>2.36</v>
      </c>
      <c r="Y14775">
        <v>21670</v>
      </c>
      <c r="Z14775">
        <v>2.5</v>
      </c>
    </row>
    <row r="14776" spans="1:26">
      <c r="A14776">
        <v>213607699</v>
      </c>
      <c r="B14776" t="s">
        <v>13057</v>
      </c>
      <c r="C14776" t="s">
        <v>3597</v>
      </c>
      <c r="D14776" t="s">
        <v>3637</v>
      </c>
      <c r="E14776" t="s">
        <v>3858</v>
      </c>
      <c r="F14776" t="s">
        <v>3600</v>
      </c>
      <c r="G14776">
        <v>213607699</v>
      </c>
      <c r="I14776" t="s">
        <v>3601</v>
      </c>
      <c r="J14776" t="s">
        <v>7266</v>
      </c>
      <c r="K14776" t="s">
        <v>3688</v>
      </c>
      <c r="L14776" t="s">
        <v>13543</v>
      </c>
      <c r="P14776">
        <v>10</v>
      </c>
      <c r="Q14776">
        <v>16</v>
      </c>
      <c r="R14776">
        <v>7.7</v>
      </c>
      <c r="S14776" t="b">
        <v>0</v>
      </c>
      <c r="T14776" t="b">
        <v>0</v>
      </c>
      <c r="U14776" t="b">
        <v>0</v>
      </c>
      <c r="V14776">
        <v>35400</v>
      </c>
      <c r="W14776">
        <v>21200</v>
      </c>
      <c r="X14776">
        <v>2.36</v>
      </c>
      <c r="Y14776">
        <v>21670</v>
      </c>
      <c r="Z14776">
        <v>2.5</v>
      </c>
    </row>
    <row r="14777" spans="1:26">
      <c r="A14777">
        <v>213607700</v>
      </c>
      <c r="B14777" t="s">
        <v>13057</v>
      </c>
      <c r="C14777" t="s">
        <v>3597</v>
      </c>
      <c r="D14777" t="s">
        <v>3637</v>
      </c>
      <c r="E14777" t="s">
        <v>3857</v>
      </c>
      <c r="F14777" t="s">
        <v>3600</v>
      </c>
      <c r="G14777">
        <v>213607700</v>
      </c>
      <c r="I14777" t="s">
        <v>3601</v>
      </c>
      <c r="J14777" t="s">
        <v>7266</v>
      </c>
      <c r="K14777" t="s">
        <v>3688</v>
      </c>
      <c r="L14777" t="s">
        <v>13543</v>
      </c>
      <c r="P14777">
        <v>10</v>
      </c>
      <c r="Q14777">
        <v>16</v>
      </c>
      <c r="R14777">
        <v>7.7</v>
      </c>
      <c r="S14777" t="b">
        <v>0</v>
      </c>
      <c r="T14777" t="b">
        <v>0</v>
      </c>
      <c r="U14777" t="b">
        <v>0</v>
      </c>
      <c r="V14777">
        <v>35400</v>
      </c>
      <c r="W14777">
        <v>21200</v>
      </c>
      <c r="X14777">
        <v>2.36</v>
      </c>
      <c r="Y14777">
        <v>21670</v>
      </c>
      <c r="Z14777">
        <v>2.5</v>
      </c>
    </row>
    <row r="14778" spans="1:26">
      <c r="A14778">
        <v>213607701</v>
      </c>
      <c r="B14778" t="s">
        <v>13057</v>
      </c>
      <c r="C14778" t="s">
        <v>3597</v>
      </c>
      <c r="D14778" t="s">
        <v>3637</v>
      </c>
      <c r="E14778" t="s">
        <v>3861</v>
      </c>
      <c r="F14778" t="s">
        <v>3600</v>
      </c>
      <c r="G14778">
        <v>213607701</v>
      </c>
      <c r="I14778" t="s">
        <v>3601</v>
      </c>
      <c r="J14778" t="s">
        <v>7266</v>
      </c>
      <c r="K14778" t="s">
        <v>3688</v>
      </c>
      <c r="L14778" t="s">
        <v>13543</v>
      </c>
      <c r="P14778">
        <v>10</v>
      </c>
      <c r="Q14778">
        <v>16</v>
      </c>
      <c r="R14778">
        <v>7.7</v>
      </c>
      <c r="S14778" t="b">
        <v>0</v>
      </c>
      <c r="T14778" t="b">
        <v>0</v>
      </c>
      <c r="U14778" t="b">
        <v>0</v>
      </c>
      <c r="V14778">
        <v>35400</v>
      </c>
      <c r="W14778">
        <v>21200</v>
      </c>
      <c r="X14778">
        <v>2.36</v>
      </c>
      <c r="Y14778">
        <v>21670</v>
      </c>
      <c r="Z14778">
        <v>2.5</v>
      </c>
    </row>
    <row r="14779" spans="1:26">
      <c r="A14779">
        <v>213607702</v>
      </c>
      <c r="B14779" t="s">
        <v>13057</v>
      </c>
      <c r="C14779" t="s">
        <v>3597</v>
      </c>
      <c r="D14779" t="s">
        <v>3637</v>
      </c>
      <c r="E14779" t="s">
        <v>3860</v>
      </c>
      <c r="F14779" t="s">
        <v>3600</v>
      </c>
      <c r="G14779">
        <v>213607702</v>
      </c>
      <c r="I14779" t="s">
        <v>3601</v>
      </c>
      <c r="J14779" t="s">
        <v>7266</v>
      </c>
      <c r="K14779" t="s">
        <v>3688</v>
      </c>
      <c r="L14779" t="s">
        <v>13543</v>
      </c>
      <c r="P14779">
        <v>10</v>
      </c>
      <c r="Q14779">
        <v>16</v>
      </c>
      <c r="R14779">
        <v>7.7</v>
      </c>
      <c r="S14779" t="b">
        <v>0</v>
      </c>
      <c r="T14779" t="b">
        <v>0</v>
      </c>
      <c r="U14779" t="b">
        <v>0</v>
      </c>
      <c r="V14779">
        <v>35400</v>
      </c>
      <c r="W14779">
        <v>21200</v>
      </c>
      <c r="X14779">
        <v>2.36</v>
      </c>
      <c r="Y14779">
        <v>21670</v>
      </c>
      <c r="Z14779">
        <v>2.5</v>
      </c>
    </row>
    <row r="14780" spans="1:26">
      <c r="A14780">
        <v>213607703</v>
      </c>
      <c r="B14780" t="s">
        <v>13057</v>
      </c>
      <c r="C14780" t="s">
        <v>3597</v>
      </c>
      <c r="D14780" t="s">
        <v>3637</v>
      </c>
      <c r="E14780" t="s">
        <v>10383</v>
      </c>
      <c r="F14780" t="s">
        <v>3600</v>
      </c>
      <c r="G14780">
        <v>213607703</v>
      </c>
      <c r="I14780" t="s">
        <v>3601</v>
      </c>
      <c r="J14780" t="s">
        <v>13213</v>
      </c>
      <c r="K14780" t="s">
        <v>3688</v>
      </c>
      <c r="L14780" t="s">
        <v>13542</v>
      </c>
      <c r="P14780">
        <v>10</v>
      </c>
      <c r="Q14780">
        <v>16</v>
      </c>
      <c r="R14780">
        <v>7.7</v>
      </c>
      <c r="S14780" t="b">
        <v>0</v>
      </c>
      <c r="T14780" t="b">
        <v>0</v>
      </c>
      <c r="U14780" t="b">
        <v>0</v>
      </c>
      <c r="V14780">
        <v>35400</v>
      </c>
      <c r="W14780">
        <v>21200</v>
      </c>
      <c r="X14780">
        <v>2.36</v>
      </c>
      <c r="Y14780">
        <v>21670</v>
      </c>
      <c r="Z14780">
        <v>2.5</v>
      </c>
    </row>
    <row r="14781" spans="1:26">
      <c r="A14781">
        <v>213607779</v>
      </c>
      <c r="B14781" t="s">
        <v>13057</v>
      </c>
      <c r="C14781" t="s">
        <v>3597</v>
      </c>
      <c r="D14781" t="s">
        <v>3637</v>
      </c>
      <c r="E14781" t="s">
        <v>3637</v>
      </c>
      <c r="F14781" t="s">
        <v>3600</v>
      </c>
      <c r="G14781">
        <v>213607779</v>
      </c>
      <c r="I14781" t="s">
        <v>3601</v>
      </c>
      <c r="J14781" t="s">
        <v>11413</v>
      </c>
      <c r="K14781" t="s">
        <v>3688</v>
      </c>
      <c r="L14781" t="s">
        <v>13541</v>
      </c>
      <c r="P14781">
        <v>9.5</v>
      </c>
      <c r="Q14781">
        <v>15.5</v>
      </c>
      <c r="R14781">
        <v>8.5</v>
      </c>
      <c r="S14781" t="b">
        <v>0</v>
      </c>
      <c r="T14781" t="b">
        <v>0</v>
      </c>
      <c r="U14781" t="b">
        <v>0</v>
      </c>
      <c r="V14781">
        <v>48000</v>
      </c>
      <c r="W14781">
        <v>31400</v>
      </c>
      <c r="X14781">
        <v>2.3199999999999998</v>
      </c>
      <c r="Y14781">
        <v>31870</v>
      </c>
      <c r="Z14781">
        <v>2.4300000000000002</v>
      </c>
    </row>
    <row r="14782" spans="1:26">
      <c r="A14782">
        <v>213607780</v>
      </c>
      <c r="B14782" t="s">
        <v>13057</v>
      </c>
      <c r="C14782" t="s">
        <v>3597</v>
      </c>
      <c r="D14782" t="s">
        <v>3637</v>
      </c>
      <c r="E14782" t="s">
        <v>3637</v>
      </c>
      <c r="F14782" t="s">
        <v>3600</v>
      </c>
      <c r="G14782">
        <v>213607780</v>
      </c>
      <c r="I14782" t="s">
        <v>3601</v>
      </c>
      <c r="J14782" t="s">
        <v>11413</v>
      </c>
      <c r="K14782" t="s">
        <v>3688</v>
      </c>
      <c r="L14782" t="s">
        <v>13540</v>
      </c>
      <c r="P14782">
        <v>9.5</v>
      </c>
      <c r="Q14782">
        <v>15.5</v>
      </c>
      <c r="R14782">
        <v>8.5</v>
      </c>
      <c r="S14782" t="b">
        <v>0</v>
      </c>
      <c r="T14782" t="b">
        <v>0</v>
      </c>
      <c r="U14782" t="b">
        <v>0</v>
      </c>
      <c r="V14782">
        <v>48000</v>
      </c>
      <c r="W14782">
        <v>31400</v>
      </c>
      <c r="X14782">
        <v>2.3199999999999998</v>
      </c>
      <c r="Y14782">
        <v>31870</v>
      </c>
      <c r="Z14782">
        <v>2.4300000000000002</v>
      </c>
    </row>
    <row r="14783" spans="1:26">
      <c r="A14783">
        <v>213607781</v>
      </c>
      <c r="B14783" t="s">
        <v>13057</v>
      </c>
      <c r="C14783" t="s">
        <v>3597</v>
      </c>
      <c r="D14783" t="s">
        <v>3637</v>
      </c>
      <c r="E14783" t="s">
        <v>10374</v>
      </c>
      <c r="F14783" t="s">
        <v>3600</v>
      </c>
      <c r="G14783">
        <v>213607781</v>
      </c>
      <c r="I14783" t="s">
        <v>3601</v>
      </c>
      <c r="J14783" t="s">
        <v>11413</v>
      </c>
      <c r="K14783" t="s">
        <v>3688</v>
      </c>
      <c r="L14783" t="s">
        <v>13541</v>
      </c>
      <c r="P14783">
        <v>9.5</v>
      </c>
      <c r="Q14783">
        <v>15.5</v>
      </c>
      <c r="R14783">
        <v>8.5</v>
      </c>
      <c r="S14783" t="b">
        <v>0</v>
      </c>
      <c r="T14783" t="b">
        <v>0</v>
      </c>
      <c r="U14783" t="b">
        <v>0</v>
      </c>
      <c r="V14783">
        <v>48000</v>
      </c>
      <c r="W14783">
        <v>31400</v>
      </c>
      <c r="X14783">
        <v>2.3199999999999998</v>
      </c>
      <c r="Y14783">
        <v>31870</v>
      </c>
      <c r="Z14783">
        <v>2.4300000000000002</v>
      </c>
    </row>
    <row r="14784" spans="1:26">
      <c r="A14784">
        <v>213607782</v>
      </c>
      <c r="B14784" t="s">
        <v>13057</v>
      </c>
      <c r="C14784" t="s">
        <v>3597</v>
      </c>
      <c r="D14784" t="s">
        <v>3637</v>
      </c>
      <c r="E14784" t="s">
        <v>10374</v>
      </c>
      <c r="F14784" t="s">
        <v>3600</v>
      </c>
      <c r="G14784">
        <v>213607782</v>
      </c>
      <c r="I14784" t="s">
        <v>3601</v>
      </c>
      <c r="J14784" t="s">
        <v>11413</v>
      </c>
      <c r="K14784" t="s">
        <v>3688</v>
      </c>
      <c r="L14784" t="s">
        <v>13540</v>
      </c>
      <c r="P14784">
        <v>9.5</v>
      </c>
      <c r="Q14784">
        <v>15.5</v>
      </c>
      <c r="R14784">
        <v>8.5</v>
      </c>
      <c r="S14784" t="b">
        <v>0</v>
      </c>
      <c r="T14784" t="b">
        <v>0</v>
      </c>
      <c r="U14784" t="b">
        <v>0</v>
      </c>
      <c r="V14784">
        <v>48000</v>
      </c>
      <c r="W14784">
        <v>31400</v>
      </c>
      <c r="X14784">
        <v>2.3199999999999998</v>
      </c>
      <c r="Y14784">
        <v>31870</v>
      </c>
      <c r="Z14784">
        <v>2.4300000000000002</v>
      </c>
    </row>
    <row r="14785" spans="1:26">
      <c r="A14785">
        <v>213607783</v>
      </c>
      <c r="B14785" t="s">
        <v>13057</v>
      </c>
      <c r="C14785" t="s">
        <v>3597</v>
      </c>
      <c r="D14785" t="s">
        <v>3637</v>
      </c>
      <c r="E14785" t="s">
        <v>10374</v>
      </c>
      <c r="F14785" t="s">
        <v>3600</v>
      </c>
      <c r="G14785">
        <v>213607783</v>
      </c>
      <c r="I14785" t="s">
        <v>3601</v>
      </c>
      <c r="J14785" t="s">
        <v>11413</v>
      </c>
      <c r="K14785" t="s">
        <v>3688</v>
      </c>
      <c r="L14785" t="s">
        <v>13539</v>
      </c>
      <c r="P14785">
        <v>9.5</v>
      </c>
      <c r="Q14785">
        <v>15.5</v>
      </c>
      <c r="R14785">
        <v>8.5</v>
      </c>
      <c r="S14785" t="b">
        <v>0</v>
      </c>
      <c r="T14785" t="b">
        <v>0</v>
      </c>
      <c r="U14785" t="b">
        <v>0</v>
      </c>
      <c r="V14785">
        <v>48000</v>
      </c>
      <c r="W14785">
        <v>31400</v>
      </c>
      <c r="X14785">
        <v>2.3199999999999998</v>
      </c>
      <c r="Y14785">
        <v>31870</v>
      </c>
      <c r="Z14785">
        <v>2.4300000000000002</v>
      </c>
    </row>
    <row r="14786" spans="1:26">
      <c r="A14786">
        <v>213607784</v>
      </c>
      <c r="B14786" t="s">
        <v>13057</v>
      </c>
      <c r="C14786" t="s">
        <v>3597</v>
      </c>
      <c r="D14786" t="s">
        <v>3637</v>
      </c>
      <c r="E14786" t="s">
        <v>10375</v>
      </c>
      <c r="F14786" t="s">
        <v>3600</v>
      </c>
      <c r="G14786">
        <v>213607784</v>
      </c>
      <c r="I14786" t="s">
        <v>3601</v>
      </c>
      <c r="J14786" t="s">
        <v>11413</v>
      </c>
      <c r="K14786" t="s">
        <v>3688</v>
      </c>
      <c r="L14786" t="s">
        <v>13539</v>
      </c>
      <c r="P14786">
        <v>9.5</v>
      </c>
      <c r="Q14786">
        <v>15.5</v>
      </c>
      <c r="R14786">
        <v>8.5</v>
      </c>
      <c r="S14786" t="b">
        <v>0</v>
      </c>
      <c r="T14786" t="b">
        <v>0</v>
      </c>
      <c r="U14786" t="b">
        <v>0</v>
      </c>
      <c r="V14786">
        <v>48000</v>
      </c>
      <c r="W14786">
        <v>31400</v>
      </c>
      <c r="X14786">
        <v>2.3199999999999998</v>
      </c>
      <c r="Y14786">
        <v>31870</v>
      </c>
      <c r="Z14786">
        <v>2.4300000000000002</v>
      </c>
    </row>
    <row r="14787" spans="1:26">
      <c r="A14787">
        <v>213607785</v>
      </c>
      <c r="B14787" t="s">
        <v>13057</v>
      </c>
      <c r="C14787" t="s">
        <v>3597</v>
      </c>
      <c r="D14787" t="s">
        <v>3637</v>
      </c>
      <c r="E14787" t="s">
        <v>3862</v>
      </c>
      <c r="F14787" t="s">
        <v>3600</v>
      </c>
      <c r="G14787">
        <v>213607785</v>
      </c>
      <c r="I14787" t="s">
        <v>3601</v>
      </c>
      <c r="J14787" t="s">
        <v>7271</v>
      </c>
      <c r="K14787" t="s">
        <v>3688</v>
      </c>
      <c r="L14787" t="s">
        <v>13538</v>
      </c>
      <c r="P14787">
        <v>9.5</v>
      </c>
      <c r="Q14787">
        <v>15.5</v>
      </c>
      <c r="R14787">
        <v>8.5</v>
      </c>
      <c r="S14787" t="b">
        <v>0</v>
      </c>
      <c r="T14787" t="b">
        <v>0</v>
      </c>
      <c r="U14787" t="b">
        <v>0</v>
      </c>
      <c r="V14787">
        <v>48000</v>
      </c>
      <c r="W14787">
        <v>31400</v>
      </c>
      <c r="X14787">
        <v>2.3199999999999998</v>
      </c>
      <c r="Y14787">
        <v>31870</v>
      </c>
      <c r="Z14787">
        <v>2.4300000000000002</v>
      </c>
    </row>
    <row r="14788" spans="1:26">
      <c r="A14788">
        <v>213607786</v>
      </c>
      <c r="B14788" t="s">
        <v>13057</v>
      </c>
      <c r="C14788" t="s">
        <v>3597</v>
      </c>
      <c r="D14788" t="s">
        <v>3637</v>
      </c>
      <c r="E14788" t="s">
        <v>3854</v>
      </c>
      <c r="F14788" t="s">
        <v>3600</v>
      </c>
      <c r="G14788">
        <v>213607786</v>
      </c>
      <c r="I14788" t="s">
        <v>3601</v>
      </c>
      <c r="J14788" t="s">
        <v>7271</v>
      </c>
      <c r="K14788" t="s">
        <v>3688</v>
      </c>
      <c r="L14788" t="s">
        <v>13538</v>
      </c>
      <c r="P14788">
        <v>9.5</v>
      </c>
      <c r="Q14788">
        <v>15.5</v>
      </c>
      <c r="R14788">
        <v>8.5</v>
      </c>
      <c r="S14788" t="b">
        <v>0</v>
      </c>
      <c r="T14788" t="b">
        <v>0</v>
      </c>
      <c r="U14788" t="b">
        <v>0</v>
      </c>
      <c r="V14788">
        <v>48000</v>
      </c>
      <c r="W14788">
        <v>31400</v>
      </c>
      <c r="X14788">
        <v>2.3199999999999998</v>
      </c>
      <c r="Y14788">
        <v>31870</v>
      </c>
      <c r="Z14788">
        <v>2.4300000000000002</v>
      </c>
    </row>
    <row r="14789" spans="1:26">
      <c r="A14789">
        <v>213607787</v>
      </c>
      <c r="B14789" t="s">
        <v>13057</v>
      </c>
      <c r="C14789" t="s">
        <v>3597</v>
      </c>
      <c r="D14789" t="s">
        <v>3637</v>
      </c>
      <c r="E14789" t="s">
        <v>3856</v>
      </c>
      <c r="F14789" t="s">
        <v>3600</v>
      </c>
      <c r="G14789">
        <v>213607787</v>
      </c>
      <c r="I14789" t="s">
        <v>3601</v>
      </c>
      <c r="J14789" t="s">
        <v>7271</v>
      </c>
      <c r="K14789" t="s">
        <v>3688</v>
      </c>
      <c r="L14789" t="s">
        <v>13538</v>
      </c>
      <c r="P14789">
        <v>9.5</v>
      </c>
      <c r="Q14789">
        <v>15.5</v>
      </c>
      <c r="R14789">
        <v>8.5</v>
      </c>
      <c r="S14789" t="b">
        <v>0</v>
      </c>
      <c r="T14789" t="b">
        <v>0</v>
      </c>
      <c r="U14789" t="b">
        <v>0</v>
      </c>
      <c r="V14789">
        <v>48000</v>
      </c>
      <c r="W14789">
        <v>31400</v>
      </c>
      <c r="X14789">
        <v>2.3199999999999998</v>
      </c>
      <c r="Y14789">
        <v>31870</v>
      </c>
      <c r="Z14789">
        <v>2.4300000000000002</v>
      </c>
    </row>
    <row r="14790" spans="1:26">
      <c r="A14790">
        <v>213607788</v>
      </c>
      <c r="B14790" t="s">
        <v>13057</v>
      </c>
      <c r="C14790" t="s">
        <v>3597</v>
      </c>
      <c r="D14790" t="s">
        <v>3637</v>
      </c>
      <c r="E14790" t="s">
        <v>3855</v>
      </c>
      <c r="F14790" t="s">
        <v>3600</v>
      </c>
      <c r="G14790">
        <v>213607788</v>
      </c>
      <c r="I14790" t="s">
        <v>3601</v>
      </c>
      <c r="J14790" t="s">
        <v>7271</v>
      </c>
      <c r="K14790" t="s">
        <v>3688</v>
      </c>
      <c r="L14790" t="s">
        <v>13538</v>
      </c>
      <c r="P14790">
        <v>9.5</v>
      </c>
      <c r="Q14790">
        <v>15.5</v>
      </c>
      <c r="R14790">
        <v>8.5</v>
      </c>
      <c r="S14790" t="b">
        <v>0</v>
      </c>
      <c r="T14790" t="b">
        <v>0</v>
      </c>
      <c r="U14790" t="b">
        <v>0</v>
      </c>
      <c r="V14790">
        <v>48000</v>
      </c>
      <c r="W14790">
        <v>31400</v>
      </c>
      <c r="X14790">
        <v>2.3199999999999998</v>
      </c>
      <c r="Y14790">
        <v>31870</v>
      </c>
      <c r="Z14790">
        <v>2.4300000000000002</v>
      </c>
    </row>
    <row r="14791" spans="1:26">
      <c r="A14791">
        <v>213607789</v>
      </c>
      <c r="B14791" t="s">
        <v>13057</v>
      </c>
      <c r="C14791" t="s">
        <v>3597</v>
      </c>
      <c r="D14791" t="s">
        <v>3637</v>
      </c>
      <c r="E14791" t="s">
        <v>3858</v>
      </c>
      <c r="F14791" t="s">
        <v>3600</v>
      </c>
      <c r="G14791">
        <v>213607789</v>
      </c>
      <c r="I14791" t="s">
        <v>3601</v>
      </c>
      <c r="J14791" t="s">
        <v>7271</v>
      </c>
      <c r="K14791" t="s">
        <v>3688</v>
      </c>
      <c r="L14791" t="s">
        <v>13538</v>
      </c>
      <c r="P14791">
        <v>9.5</v>
      </c>
      <c r="Q14791">
        <v>15.5</v>
      </c>
      <c r="R14791">
        <v>8.5</v>
      </c>
      <c r="S14791" t="b">
        <v>0</v>
      </c>
      <c r="T14791" t="b">
        <v>0</v>
      </c>
      <c r="U14791" t="b">
        <v>0</v>
      </c>
      <c r="V14791">
        <v>48000</v>
      </c>
      <c r="W14791">
        <v>31400</v>
      </c>
      <c r="X14791">
        <v>2.3199999999999998</v>
      </c>
      <c r="Y14791">
        <v>31870</v>
      </c>
      <c r="Z14791">
        <v>2.4300000000000002</v>
      </c>
    </row>
    <row r="14792" spans="1:26">
      <c r="A14792">
        <v>213607790</v>
      </c>
      <c r="B14792" t="s">
        <v>13057</v>
      </c>
      <c r="C14792" t="s">
        <v>3597</v>
      </c>
      <c r="D14792" t="s">
        <v>3637</v>
      </c>
      <c r="E14792" t="s">
        <v>3857</v>
      </c>
      <c r="F14792" t="s">
        <v>3600</v>
      </c>
      <c r="G14792">
        <v>213607790</v>
      </c>
      <c r="I14792" t="s">
        <v>3601</v>
      </c>
      <c r="J14792" t="s">
        <v>7271</v>
      </c>
      <c r="K14792" t="s">
        <v>3688</v>
      </c>
      <c r="L14792" t="s">
        <v>13538</v>
      </c>
      <c r="P14792">
        <v>9.5</v>
      </c>
      <c r="Q14792">
        <v>15.5</v>
      </c>
      <c r="R14792">
        <v>8.5</v>
      </c>
      <c r="S14792" t="b">
        <v>0</v>
      </c>
      <c r="T14792" t="b">
        <v>0</v>
      </c>
      <c r="U14792" t="b">
        <v>0</v>
      </c>
      <c r="V14792">
        <v>48000</v>
      </c>
      <c r="W14792">
        <v>31400</v>
      </c>
      <c r="X14792">
        <v>2.3199999999999998</v>
      </c>
      <c r="Y14792">
        <v>31870</v>
      </c>
      <c r="Z14792">
        <v>2.4300000000000002</v>
      </c>
    </row>
    <row r="14793" spans="1:26">
      <c r="A14793">
        <v>213607791</v>
      </c>
      <c r="B14793" t="s">
        <v>13057</v>
      </c>
      <c r="C14793" t="s">
        <v>3597</v>
      </c>
      <c r="D14793" t="s">
        <v>3637</v>
      </c>
      <c r="E14793" t="s">
        <v>3861</v>
      </c>
      <c r="F14793" t="s">
        <v>3600</v>
      </c>
      <c r="G14793">
        <v>213607791</v>
      </c>
      <c r="I14793" t="s">
        <v>3601</v>
      </c>
      <c r="J14793" t="s">
        <v>7271</v>
      </c>
      <c r="K14793" t="s">
        <v>3688</v>
      </c>
      <c r="L14793" t="s">
        <v>13538</v>
      </c>
      <c r="P14793">
        <v>9.5</v>
      </c>
      <c r="Q14793">
        <v>15.5</v>
      </c>
      <c r="R14793">
        <v>8.5</v>
      </c>
      <c r="S14793" t="b">
        <v>0</v>
      </c>
      <c r="T14793" t="b">
        <v>0</v>
      </c>
      <c r="U14793" t="b">
        <v>0</v>
      </c>
      <c r="V14793">
        <v>48000</v>
      </c>
      <c r="W14793">
        <v>31400</v>
      </c>
      <c r="X14793">
        <v>2.3199999999999998</v>
      </c>
      <c r="Y14793">
        <v>31870</v>
      </c>
      <c r="Z14793">
        <v>2.4300000000000002</v>
      </c>
    </row>
    <row r="14794" spans="1:26">
      <c r="A14794">
        <v>213607792</v>
      </c>
      <c r="B14794" t="s">
        <v>13057</v>
      </c>
      <c r="C14794" t="s">
        <v>3597</v>
      </c>
      <c r="D14794" t="s">
        <v>3637</v>
      </c>
      <c r="E14794" t="s">
        <v>3860</v>
      </c>
      <c r="F14794" t="s">
        <v>3600</v>
      </c>
      <c r="G14794">
        <v>213607792</v>
      </c>
      <c r="I14794" t="s">
        <v>3601</v>
      </c>
      <c r="J14794" t="s">
        <v>7271</v>
      </c>
      <c r="K14794" t="s">
        <v>3688</v>
      </c>
      <c r="L14794" t="s">
        <v>13538</v>
      </c>
      <c r="P14794">
        <v>9.5</v>
      </c>
      <c r="Q14794">
        <v>15.5</v>
      </c>
      <c r="R14794">
        <v>8.5</v>
      </c>
      <c r="S14794" t="b">
        <v>0</v>
      </c>
      <c r="T14794" t="b">
        <v>0</v>
      </c>
      <c r="U14794" t="b">
        <v>0</v>
      </c>
      <c r="V14794">
        <v>48000</v>
      </c>
      <c r="W14794">
        <v>31400</v>
      </c>
      <c r="X14794">
        <v>2.3199999999999998</v>
      </c>
      <c r="Y14794">
        <v>31870</v>
      </c>
      <c r="Z14794">
        <v>2.4300000000000002</v>
      </c>
    </row>
    <row r="14795" spans="1:26">
      <c r="A14795">
        <v>213607793</v>
      </c>
      <c r="B14795" t="s">
        <v>13057</v>
      </c>
      <c r="C14795" t="s">
        <v>3597</v>
      </c>
      <c r="D14795" t="s">
        <v>3637</v>
      </c>
      <c r="E14795" t="s">
        <v>10383</v>
      </c>
      <c r="F14795" t="s">
        <v>3600</v>
      </c>
      <c r="G14795">
        <v>213607793</v>
      </c>
      <c r="I14795" t="s">
        <v>3601</v>
      </c>
      <c r="J14795" t="s">
        <v>11428</v>
      </c>
      <c r="K14795" t="s">
        <v>3688</v>
      </c>
      <c r="L14795" t="s">
        <v>13537</v>
      </c>
      <c r="P14795">
        <v>9.5</v>
      </c>
      <c r="Q14795">
        <v>15.5</v>
      </c>
      <c r="R14795">
        <v>8.5</v>
      </c>
      <c r="S14795" t="b">
        <v>0</v>
      </c>
      <c r="T14795" t="b">
        <v>0</v>
      </c>
      <c r="U14795" t="b">
        <v>0</v>
      </c>
      <c r="V14795">
        <v>48000</v>
      </c>
      <c r="W14795">
        <v>31400</v>
      </c>
      <c r="X14795">
        <v>2.3199999999999998</v>
      </c>
      <c r="Y14795">
        <v>31870</v>
      </c>
      <c r="Z14795">
        <v>2.4300000000000002</v>
      </c>
    </row>
    <row r="14796" spans="1:26">
      <c r="A14796">
        <v>213607794</v>
      </c>
      <c r="B14796" t="s">
        <v>13057</v>
      </c>
      <c r="C14796" t="s">
        <v>3597</v>
      </c>
      <c r="D14796" t="s">
        <v>3637</v>
      </c>
      <c r="E14796" t="s">
        <v>3637</v>
      </c>
      <c r="F14796" t="s">
        <v>3600</v>
      </c>
      <c r="G14796">
        <v>213607794</v>
      </c>
      <c r="I14796" t="s">
        <v>3601</v>
      </c>
      <c r="J14796" t="s">
        <v>11413</v>
      </c>
      <c r="K14796" t="s">
        <v>3688</v>
      </c>
      <c r="L14796" t="s">
        <v>13536</v>
      </c>
      <c r="P14796">
        <v>10</v>
      </c>
      <c r="Q14796">
        <v>17</v>
      </c>
      <c r="R14796">
        <v>8.5</v>
      </c>
      <c r="S14796" t="b">
        <v>0</v>
      </c>
      <c r="T14796" t="b">
        <v>0</v>
      </c>
      <c r="U14796" t="b">
        <v>1</v>
      </c>
      <c r="V14796">
        <v>48500</v>
      </c>
      <c r="W14796">
        <v>30800</v>
      </c>
      <c r="X14796">
        <v>2.4</v>
      </c>
      <c r="Y14796">
        <v>31260</v>
      </c>
      <c r="Z14796">
        <v>2.52</v>
      </c>
    </row>
    <row r="14797" spans="1:26">
      <c r="A14797">
        <v>213607795</v>
      </c>
      <c r="B14797" t="s">
        <v>13057</v>
      </c>
      <c r="C14797" t="s">
        <v>3597</v>
      </c>
      <c r="D14797" t="s">
        <v>3637</v>
      </c>
      <c r="E14797" t="s">
        <v>3637</v>
      </c>
      <c r="F14797" t="s">
        <v>3600</v>
      </c>
      <c r="G14797">
        <v>213607795</v>
      </c>
      <c r="I14797" t="s">
        <v>3601</v>
      </c>
      <c r="J14797" t="s">
        <v>11413</v>
      </c>
      <c r="K14797" t="s">
        <v>3688</v>
      </c>
      <c r="L14797" t="s">
        <v>13535</v>
      </c>
      <c r="P14797">
        <v>10</v>
      </c>
      <c r="Q14797">
        <v>17</v>
      </c>
      <c r="R14797">
        <v>8.5</v>
      </c>
      <c r="S14797" t="b">
        <v>0</v>
      </c>
      <c r="T14797" t="b">
        <v>0</v>
      </c>
      <c r="U14797" t="b">
        <v>1</v>
      </c>
      <c r="V14797">
        <v>48500</v>
      </c>
      <c r="W14797">
        <v>30800</v>
      </c>
      <c r="X14797">
        <v>2.4</v>
      </c>
      <c r="Y14797">
        <v>31260</v>
      </c>
      <c r="Z14797">
        <v>2.52</v>
      </c>
    </row>
    <row r="14798" spans="1:26">
      <c r="A14798">
        <v>213607796</v>
      </c>
      <c r="B14798" t="s">
        <v>13057</v>
      </c>
      <c r="C14798" t="s">
        <v>3597</v>
      </c>
      <c r="D14798" t="s">
        <v>3637</v>
      </c>
      <c r="E14798" t="s">
        <v>10374</v>
      </c>
      <c r="F14798" t="s">
        <v>3600</v>
      </c>
      <c r="G14798">
        <v>213607796</v>
      </c>
      <c r="I14798" t="s">
        <v>3601</v>
      </c>
      <c r="J14798" t="s">
        <v>11413</v>
      </c>
      <c r="K14798" t="s">
        <v>3688</v>
      </c>
      <c r="L14798" t="s">
        <v>13536</v>
      </c>
      <c r="P14798">
        <v>10</v>
      </c>
      <c r="Q14798">
        <v>17</v>
      </c>
      <c r="R14798">
        <v>8.5</v>
      </c>
      <c r="S14798" t="b">
        <v>0</v>
      </c>
      <c r="T14798" t="b">
        <v>0</v>
      </c>
      <c r="U14798" t="b">
        <v>1</v>
      </c>
      <c r="V14798">
        <v>48500</v>
      </c>
      <c r="W14798">
        <v>30800</v>
      </c>
      <c r="X14798">
        <v>2.4</v>
      </c>
      <c r="Y14798">
        <v>31260</v>
      </c>
      <c r="Z14798">
        <v>2.52</v>
      </c>
    </row>
    <row r="14799" spans="1:26">
      <c r="A14799">
        <v>213607797</v>
      </c>
      <c r="B14799" t="s">
        <v>13057</v>
      </c>
      <c r="C14799" t="s">
        <v>3597</v>
      </c>
      <c r="D14799" t="s">
        <v>3637</v>
      </c>
      <c r="E14799" t="s">
        <v>10374</v>
      </c>
      <c r="F14799" t="s">
        <v>3600</v>
      </c>
      <c r="G14799">
        <v>213607797</v>
      </c>
      <c r="I14799" t="s">
        <v>3601</v>
      </c>
      <c r="J14799" t="s">
        <v>11413</v>
      </c>
      <c r="K14799" t="s">
        <v>3688</v>
      </c>
      <c r="L14799" t="s">
        <v>13535</v>
      </c>
      <c r="P14799">
        <v>10</v>
      </c>
      <c r="Q14799">
        <v>17</v>
      </c>
      <c r="R14799">
        <v>8.5</v>
      </c>
      <c r="S14799" t="b">
        <v>0</v>
      </c>
      <c r="T14799" t="b">
        <v>0</v>
      </c>
      <c r="U14799" t="b">
        <v>1</v>
      </c>
      <c r="V14799">
        <v>48500</v>
      </c>
      <c r="W14799">
        <v>30800</v>
      </c>
      <c r="X14799">
        <v>2.4</v>
      </c>
      <c r="Y14799">
        <v>31260</v>
      </c>
      <c r="Z14799">
        <v>2.52</v>
      </c>
    </row>
    <row r="14800" spans="1:26">
      <c r="A14800">
        <v>213607798</v>
      </c>
      <c r="B14800" t="s">
        <v>13057</v>
      </c>
      <c r="C14800" t="s">
        <v>3597</v>
      </c>
      <c r="D14800" t="s">
        <v>3637</v>
      </c>
      <c r="E14800" t="s">
        <v>10374</v>
      </c>
      <c r="F14800" t="s">
        <v>3600</v>
      </c>
      <c r="G14800">
        <v>213607798</v>
      </c>
      <c r="I14800" t="s">
        <v>3601</v>
      </c>
      <c r="J14800" t="s">
        <v>11413</v>
      </c>
      <c r="K14800" t="s">
        <v>3688</v>
      </c>
      <c r="L14800" t="s">
        <v>13534</v>
      </c>
      <c r="P14800">
        <v>10</v>
      </c>
      <c r="Q14800">
        <v>17</v>
      </c>
      <c r="R14800">
        <v>8.5</v>
      </c>
      <c r="S14800" t="b">
        <v>0</v>
      </c>
      <c r="T14800" t="b">
        <v>0</v>
      </c>
      <c r="U14800" t="b">
        <v>1</v>
      </c>
      <c r="V14800">
        <v>48500</v>
      </c>
      <c r="W14800">
        <v>30800</v>
      </c>
      <c r="X14800">
        <v>2.4</v>
      </c>
      <c r="Y14800">
        <v>31260</v>
      </c>
      <c r="Z14800">
        <v>2.52</v>
      </c>
    </row>
    <row r="14801" spans="1:26">
      <c r="A14801">
        <v>213607799</v>
      </c>
      <c r="B14801" t="s">
        <v>13057</v>
      </c>
      <c r="C14801" t="s">
        <v>3597</v>
      </c>
      <c r="D14801" t="s">
        <v>3637</v>
      </c>
      <c r="E14801" t="s">
        <v>10375</v>
      </c>
      <c r="F14801" t="s">
        <v>3600</v>
      </c>
      <c r="G14801">
        <v>213607799</v>
      </c>
      <c r="I14801" t="s">
        <v>3601</v>
      </c>
      <c r="J14801" t="s">
        <v>11413</v>
      </c>
      <c r="K14801" t="s">
        <v>3688</v>
      </c>
      <c r="L14801" t="s">
        <v>13534</v>
      </c>
      <c r="P14801">
        <v>10</v>
      </c>
      <c r="Q14801">
        <v>17</v>
      </c>
      <c r="R14801">
        <v>8.5</v>
      </c>
      <c r="S14801" t="b">
        <v>0</v>
      </c>
      <c r="T14801" t="b">
        <v>0</v>
      </c>
      <c r="U14801" t="b">
        <v>1</v>
      </c>
      <c r="V14801">
        <v>48500</v>
      </c>
      <c r="W14801">
        <v>30800</v>
      </c>
      <c r="X14801">
        <v>2.4</v>
      </c>
      <c r="Y14801">
        <v>31260</v>
      </c>
      <c r="Z14801">
        <v>2.52</v>
      </c>
    </row>
    <row r="14802" spans="1:26">
      <c r="A14802">
        <v>213607800</v>
      </c>
      <c r="B14802" t="s">
        <v>13057</v>
      </c>
      <c r="C14802" t="s">
        <v>3597</v>
      </c>
      <c r="D14802" t="s">
        <v>3637</v>
      </c>
      <c r="E14802" t="s">
        <v>3862</v>
      </c>
      <c r="F14802" t="s">
        <v>3600</v>
      </c>
      <c r="G14802">
        <v>213607800</v>
      </c>
      <c r="I14802" t="s">
        <v>3601</v>
      </c>
      <c r="J14802" t="s">
        <v>7271</v>
      </c>
      <c r="K14802" t="s">
        <v>3688</v>
      </c>
      <c r="L14802" t="s">
        <v>13533</v>
      </c>
      <c r="P14802">
        <v>10</v>
      </c>
      <c r="Q14802">
        <v>17</v>
      </c>
      <c r="R14802">
        <v>8.5</v>
      </c>
      <c r="S14802" t="b">
        <v>0</v>
      </c>
      <c r="T14802" t="b">
        <v>0</v>
      </c>
      <c r="U14802" t="b">
        <v>1</v>
      </c>
      <c r="V14802">
        <v>48500</v>
      </c>
      <c r="W14802">
        <v>30800</v>
      </c>
      <c r="X14802">
        <v>2.4</v>
      </c>
      <c r="Y14802">
        <v>31260</v>
      </c>
      <c r="Z14802">
        <v>2.52</v>
      </c>
    </row>
    <row r="14803" spans="1:26">
      <c r="A14803">
        <v>213607801</v>
      </c>
      <c r="B14803" t="s">
        <v>13057</v>
      </c>
      <c r="C14803" t="s">
        <v>3597</v>
      </c>
      <c r="D14803" t="s">
        <v>3637</v>
      </c>
      <c r="E14803" t="s">
        <v>3854</v>
      </c>
      <c r="F14803" t="s">
        <v>3600</v>
      </c>
      <c r="G14803">
        <v>213607801</v>
      </c>
      <c r="I14803" t="s">
        <v>3601</v>
      </c>
      <c r="J14803" t="s">
        <v>7271</v>
      </c>
      <c r="K14803" t="s">
        <v>3688</v>
      </c>
      <c r="L14803" t="s">
        <v>13533</v>
      </c>
      <c r="P14803">
        <v>10</v>
      </c>
      <c r="Q14803">
        <v>17</v>
      </c>
      <c r="R14803">
        <v>8.5</v>
      </c>
      <c r="S14803" t="b">
        <v>0</v>
      </c>
      <c r="T14803" t="b">
        <v>0</v>
      </c>
      <c r="U14803" t="b">
        <v>1</v>
      </c>
      <c r="V14803">
        <v>48500</v>
      </c>
      <c r="W14803">
        <v>30800</v>
      </c>
      <c r="X14803">
        <v>2.4</v>
      </c>
      <c r="Y14803">
        <v>31260</v>
      </c>
      <c r="Z14803">
        <v>2.52</v>
      </c>
    </row>
    <row r="14804" spans="1:26">
      <c r="A14804">
        <v>213607802</v>
      </c>
      <c r="B14804" t="s">
        <v>13057</v>
      </c>
      <c r="C14804" t="s">
        <v>3597</v>
      </c>
      <c r="D14804" t="s">
        <v>3637</v>
      </c>
      <c r="E14804" t="s">
        <v>3856</v>
      </c>
      <c r="F14804" t="s">
        <v>3600</v>
      </c>
      <c r="G14804">
        <v>213607802</v>
      </c>
      <c r="I14804" t="s">
        <v>3601</v>
      </c>
      <c r="J14804" t="s">
        <v>7271</v>
      </c>
      <c r="K14804" t="s">
        <v>3688</v>
      </c>
      <c r="L14804" t="s">
        <v>13533</v>
      </c>
      <c r="P14804">
        <v>10</v>
      </c>
      <c r="Q14804">
        <v>17</v>
      </c>
      <c r="R14804">
        <v>8.5</v>
      </c>
      <c r="S14804" t="b">
        <v>0</v>
      </c>
      <c r="T14804" t="b">
        <v>0</v>
      </c>
      <c r="U14804" t="b">
        <v>1</v>
      </c>
      <c r="V14804">
        <v>48500</v>
      </c>
      <c r="W14804">
        <v>30800</v>
      </c>
      <c r="X14804">
        <v>2.4</v>
      </c>
      <c r="Y14804">
        <v>31260</v>
      </c>
      <c r="Z14804">
        <v>2.52</v>
      </c>
    </row>
    <row r="14805" spans="1:26">
      <c r="A14805">
        <v>213607803</v>
      </c>
      <c r="B14805" t="s">
        <v>13057</v>
      </c>
      <c r="C14805" t="s">
        <v>3597</v>
      </c>
      <c r="D14805" t="s">
        <v>3637</v>
      </c>
      <c r="E14805" t="s">
        <v>3855</v>
      </c>
      <c r="F14805" t="s">
        <v>3600</v>
      </c>
      <c r="G14805">
        <v>213607803</v>
      </c>
      <c r="I14805" t="s">
        <v>3601</v>
      </c>
      <c r="J14805" t="s">
        <v>7271</v>
      </c>
      <c r="K14805" t="s">
        <v>3688</v>
      </c>
      <c r="L14805" t="s">
        <v>13533</v>
      </c>
      <c r="P14805">
        <v>10</v>
      </c>
      <c r="Q14805">
        <v>17</v>
      </c>
      <c r="R14805">
        <v>8.5</v>
      </c>
      <c r="S14805" t="b">
        <v>0</v>
      </c>
      <c r="T14805" t="b">
        <v>0</v>
      </c>
      <c r="U14805" t="b">
        <v>1</v>
      </c>
      <c r="V14805">
        <v>48500</v>
      </c>
      <c r="W14805">
        <v>30800</v>
      </c>
      <c r="X14805">
        <v>2.4</v>
      </c>
      <c r="Y14805">
        <v>31260</v>
      </c>
      <c r="Z14805">
        <v>2.52</v>
      </c>
    </row>
    <row r="14806" spans="1:26">
      <c r="A14806">
        <v>213607804</v>
      </c>
      <c r="B14806" t="s">
        <v>13057</v>
      </c>
      <c r="C14806" t="s">
        <v>3597</v>
      </c>
      <c r="D14806" t="s">
        <v>3637</v>
      </c>
      <c r="E14806" t="s">
        <v>3858</v>
      </c>
      <c r="F14806" t="s">
        <v>3600</v>
      </c>
      <c r="G14806">
        <v>213607804</v>
      </c>
      <c r="I14806" t="s">
        <v>3601</v>
      </c>
      <c r="J14806" t="s">
        <v>7271</v>
      </c>
      <c r="K14806" t="s">
        <v>3688</v>
      </c>
      <c r="L14806" t="s">
        <v>13533</v>
      </c>
      <c r="P14806">
        <v>10</v>
      </c>
      <c r="Q14806">
        <v>17</v>
      </c>
      <c r="R14806">
        <v>8.5</v>
      </c>
      <c r="S14806" t="b">
        <v>0</v>
      </c>
      <c r="T14806" t="b">
        <v>0</v>
      </c>
      <c r="U14806" t="b">
        <v>1</v>
      </c>
      <c r="V14806">
        <v>48500</v>
      </c>
      <c r="W14806">
        <v>30800</v>
      </c>
      <c r="X14806">
        <v>2.4</v>
      </c>
      <c r="Y14806">
        <v>31260</v>
      </c>
      <c r="Z14806">
        <v>2.52</v>
      </c>
    </row>
    <row r="14807" spans="1:26">
      <c r="A14807">
        <v>213607805</v>
      </c>
      <c r="B14807" t="s">
        <v>13057</v>
      </c>
      <c r="C14807" t="s">
        <v>3597</v>
      </c>
      <c r="D14807" t="s">
        <v>3637</v>
      </c>
      <c r="E14807" t="s">
        <v>3857</v>
      </c>
      <c r="F14807" t="s">
        <v>3600</v>
      </c>
      <c r="G14807">
        <v>213607805</v>
      </c>
      <c r="I14807" t="s">
        <v>3601</v>
      </c>
      <c r="J14807" t="s">
        <v>7271</v>
      </c>
      <c r="K14807" t="s">
        <v>3688</v>
      </c>
      <c r="L14807" t="s">
        <v>13533</v>
      </c>
      <c r="P14807">
        <v>10</v>
      </c>
      <c r="Q14807">
        <v>17</v>
      </c>
      <c r="R14807">
        <v>8.5</v>
      </c>
      <c r="S14807" t="b">
        <v>0</v>
      </c>
      <c r="T14807" t="b">
        <v>0</v>
      </c>
      <c r="U14807" t="b">
        <v>1</v>
      </c>
      <c r="V14807">
        <v>48500</v>
      </c>
      <c r="W14807">
        <v>30800</v>
      </c>
      <c r="X14807">
        <v>2.4</v>
      </c>
      <c r="Y14807">
        <v>31260</v>
      </c>
      <c r="Z14807">
        <v>2.52</v>
      </c>
    </row>
    <row r="14808" spans="1:26">
      <c r="A14808">
        <v>213607806</v>
      </c>
      <c r="B14808" t="s">
        <v>13057</v>
      </c>
      <c r="C14808" t="s">
        <v>3597</v>
      </c>
      <c r="D14808" t="s">
        <v>3637</v>
      </c>
      <c r="E14808" t="s">
        <v>3861</v>
      </c>
      <c r="F14808" t="s">
        <v>3600</v>
      </c>
      <c r="G14808">
        <v>213607806</v>
      </c>
      <c r="I14808" t="s">
        <v>3601</v>
      </c>
      <c r="J14808" t="s">
        <v>7271</v>
      </c>
      <c r="K14808" t="s">
        <v>3688</v>
      </c>
      <c r="L14808" t="s">
        <v>13533</v>
      </c>
      <c r="P14808">
        <v>10</v>
      </c>
      <c r="Q14808">
        <v>17</v>
      </c>
      <c r="R14808">
        <v>8.5</v>
      </c>
      <c r="S14808" t="b">
        <v>0</v>
      </c>
      <c r="T14808" t="b">
        <v>0</v>
      </c>
      <c r="U14808" t="b">
        <v>1</v>
      </c>
      <c r="V14808">
        <v>48500</v>
      </c>
      <c r="W14808">
        <v>30800</v>
      </c>
      <c r="X14808">
        <v>2.4</v>
      </c>
      <c r="Y14808">
        <v>31260</v>
      </c>
      <c r="Z14808">
        <v>2.52</v>
      </c>
    </row>
    <row r="14809" spans="1:26">
      <c r="A14809">
        <v>213607807</v>
      </c>
      <c r="B14809" t="s">
        <v>13057</v>
      </c>
      <c r="C14809" t="s">
        <v>3597</v>
      </c>
      <c r="D14809" t="s">
        <v>3637</v>
      </c>
      <c r="E14809" t="s">
        <v>3860</v>
      </c>
      <c r="F14809" t="s">
        <v>3600</v>
      </c>
      <c r="G14809">
        <v>213607807</v>
      </c>
      <c r="I14809" t="s">
        <v>3601</v>
      </c>
      <c r="J14809" t="s">
        <v>7271</v>
      </c>
      <c r="K14809" t="s">
        <v>3688</v>
      </c>
      <c r="L14809" t="s">
        <v>13533</v>
      </c>
      <c r="P14809">
        <v>10</v>
      </c>
      <c r="Q14809">
        <v>17</v>
      </c>
      <c r="R14809">
        <v>8.5</v>
      </c>
      <c r="S14809" t="b">
        <v>0</v>
      </c>
      <c r="T14809" t="b">
        <v>0</v>
      </c>
      <c r="U14809" t="b">
        <v>1</v>
      </c>
      <c r="V14809">
        <v>48500</v>
      </c>
      <c r="W14809">
        <v>30800</v>
      </c>
      <c r="X14809">
        <v>2.4</v>
      </c>
      <c r="Y14809">
        <v>31260</v>
      </c>
      <c r="Z14809">
        <v>2.52</v>
      </c>
    </row>
    <row r="14810" spans="1:26">
      <c r="A14810">
        <v>213607808</v>
      </c>
      <c r="B14810" t="s">
        <v>13057</v>
      </c>
      <c r="C14810" t="s">
        <v>3597</v>
      </c>
      <c r="D14810" t="s">
        <v>3637</v>
      </c>
      <c r="E14810" t="s">
        <v>10383</v>
      </c>
      <c r="F14810" t="s">
        <v>3600</v>
      </c>
      <c r="G14810">
        <v>213607808</v>
      </c>
      <c r="I14810" t="s">
        <v>3601</v>
      </c>
      <c r="J14810" t="s">
        <v>11428</v>
      </c>
      <c r="K14810" t="s">
        <v>3688</v>
      </c>
      <c r="L14810" t="s">
        <v>13532</v>
      </c>
      <c r="P14810">
        <v>10</v>
      </c>
      <c r="Q14810">
        <v>17</v>
      </c>
      <c r="R14810">
        <v>8.5</v>
      </c>
      <c r="S14810" t="b">
        <v>0</v>
      </c>
      <c r="T14810" t="b">
        <v>0</v>
      </c>
      <c r="U14810" t="b">
        <v>1</v>
      </c>
      <c r="V14810">
        <v>48500</v>
      </c>
      <c r="W14810">
        <v>30800</v>
      </c>
      <c r="X14810">
        <v>2.4</v>
      </c>
      <c r="Y14810">
        <v>31260</v>
      </c>
      <c r="Z14810">
        <v>2.52</v>
      </c>
    </row>
    <row r="14811" spans="1:26">
      <c r="A14811">
        <v>213607749</v>
      </c>
      <c r="B14811" t="s">
        <v>13057</v>
      </c>
      <c r="C14811" t="s">
        <v>3597</v>
      </c>
      <c r="D14811" t="s">
        <v>3637</v>
      </c>
      <c r="E14811" t="s">
        <v>3637</v>
      </c>
      <c r="F14811" t="s">
        <v>3600</v>
      </c>
      <c r="G14811">
        <v>213607749</v>
      </c>
      <c r="I14811" t="s">
        <v>3601</v>
      </c>
      <c r="J14811" t="s">
        <v>11556</v>
      </c>
      <c r="K14811" t="s">
        <v>3688</v>
      </c>
      <c r="L14811" t="s">
        <v>13541</v>
      </c>
      <c r="P14811">
        <v>9</v>
      </c>
      <c r="Q14811">
        <v>15.2</v>
      </c>
      <c r="R14811">
        <v>8.1</v>
      </c>
      <c r="S14811" t="b">
        <v>0</v>
      </c>
      <c r="T14811" t="b">
        <v>0</v>
      </c>
      <c r="U14811" t="b">
        <v>0</v>
      </c>
      <c r="V14811">
        <v>47000</v>
      </c>
      <c r="W14811">
        <v>32800</v>
      </c>
      <c r="X14811">
        <v>2.38</v>
      </c>
      <c r="Y14811">
        <v>33490</v>
      </c>
      <c r="Z14811">
        <v>2.4700000000000002</v>
      </c>
    </row>
    <row r="14812" spans="1:26">
      <c r="A14812">
        <v>213607750</v>
      </c>
      <c r="B14812" t="s">
        <v>13057</v>
      </c>
      <c r="C14812" t="s">
        <v>3597</v>
      </c>
      <c r="D14812" t="s">
        <v>3637</v>
      </c>
      <c r="E14812" t="s">
        <v>3637</v>
      </c>
      <c r="F14812" t="s">
        <v>3600</v>
      </c>
      <c r="G14812">
        <v>213607750</v>
      </c>
      <c r="I14812" t="s">
        <v>3601</v>
      </c>
      <c r="J14812" t="s">
        <v>11556</v>
      </c>
      <c r="K14812" t="s">
        <v>3688</v>
      </c>
      <c r="L14812" t="s">
        <v>13540</v>
      </c>
      <c r="P14812">
        <v>9</v>
      </c>
      <c r="Q14812">
        <v>15.2</v>
      </c>
      <c r="R14812">
        <v>8.1</v>
      </c>
      <c r="S14812" t="b">
        <v>0</v>
      </c>
      <c r="T14812" t="b">
        <v>0</v>
      </c>
      <c r="U14812" t="b">
        <v>0</v>
      </c>
      <c r="V14812">
        <v>47000</v>
      </c>
      <c r="W14812">
        <v>32800</v>
      </c>
      <c r="X14812">
        <v>2.38</v>
      </c>
      <c r="Y14812">
        <v>33490</v>
      </c>
      <c r="Z14812">
        <v>2.4700000000000002</v>
      </c>
    </row>
    <row r="14813" spans="1:26">
      <c r="A14813">
        <v>213607751</v>
      </c>
      <c r="B14813" t="s">
        <v>13057</v>
      </c>
      <c r="C14813" t="s">
        <v>3597</v>
      </c>
      <c r="D14813" t="s">
        <v>3637</v>
      </c>
      <c r="E14813" t="s">
        <v>10374</v>
      </c>
      <c r="F14813" t="s">
        <v>3600</v>
      </c>
      <c r="G14813">
        <v>213607751</v>
      </c>
      <c r="I14813" t="s">
        <v>3601</v>
      </c>
      <c r="J14813" t="s">
        <v>11556</v>
      </c>
      <c r="K14813" t="s">
        <v>3688</v>
      </c>
      <c r="L14813" t="s">
        <v>13541</v>
      </c>
      <c r="P14813">
        <v>9</v>
      </c>
      <c r="Q14813">
        <v>15.2</v>
      </c>
      <c r="R14813">
        <v>8.1</v>
      </c>
      <c r="S14813" t="b">
        <v>0</v>
      </c>
      <c r="T14813" t="b">
        <v>0</v>
      </c>
      <c r="U14813" t="b">
        <v>0</v>
      </c>
      <c r="V14813">
        <v>47000</v>
      </c>
      <c r="W14813">
        <v>32800</v>
      </c>
      <c r="X14813">
        <v>2.38</v>
      </c>
      <c r="Y14813">
        <v>33490</v>
      </c>
      <c r="Z14813">
        <v>2.4700000000000002</v>
      </c>
    </row>
    <row r="14814" spans="1:26">
      <c r="A14814">
        <v>213607752</v>
      </c>
      <c r="B14814" t="s">
        <v>13057</v>
      </c>
      <c r="C14814" t="s">
        <v>3597</v>
      </c>
      <c r="D14814" t="s">
        <v>3637</v>
      </c>
      <c r="E14814" t="s">
        <v>10374</v>
      </c>
      <c r="F14814" t="s">
        <v>3600</v>
      </c>
      <c r="G14814">
        <v>213607752</v>
      </c>
      <c r="I14814" t="s">
        <v>3601</v>
      </c>
      <c r="J14814" t="s">
        <v>11556</v>
      </c>
      <c r="K14814" t="s">
        <v>3688</v>
      </c>
      <c r="L14814" t="s">
        <v>13540</v>
      </c>
      <c r="P14814">
        <v>9</v>
      </c>
      <c r="Q14814">
        <v>15.2</v>
      </c>
      <c r="R14814">
        <v>8.1</v>
      </c>
      <c r="S14814" t="b">
        <v>0</v>
      </c>
      <c r="T14814" t="b">
        <v>0</v>
      </c>
      <c r="U14814" t="b">
        <v>0</v>
      </c>
      <c r="V14814">
        <v>47000</v>
      </c>
      <c r="W14814">
        <v>32800</v>
      </c>
      <c r="X14814">
        <v>2.38</v>
      </c>
      <c r="Y14814">
        <v>33490</v>
      </c>
      <c r="Z14814">
        <v>2.4700000000000002</v>
      </c>
    </row>
    <row r="14815" spans="1:26">
      <c r="A14815">
        <v>213607753</v>
      </c>
      <c r="B14815" t="s">
        <v>13057</v>
      </c>
      <c r="C14815" t="s">
        <v>3597</v>
      </c>
      <c r="D14815" t="s">
        <v>3637</v>
      </c>
      <c r="E14815" t="s">
        <v>10374</v>
      </c>
      <c r="F14815" t="s">
        <v>3600</v>
      </c>
      <c r="G14815">
        <v>213607753</v>
      </c>
      <c r="I14815" t="s">
        <v>3601</v>
      </c>
      <c r="J14815" t="s">
        <v>11556</v>
      </c>
      <c r="K14815" t="s">
        <v>3688</v>
      </c>
      <c r="L14815" t="s">
        <v>13539</v>
      </c>
      <c r="P14815">
        <v>9</v>
      </c>
      <c r="Q14815">
        <v>15.2</v>
      </c>
      <c r="R14815">
        <v>8.1</v>
      </c>
      <c r="S14815" t="b">
        <v>0</v>
      </c>
      <c r="T14815" t="b">
        <v>0</v>
      </c>
      <c r="U14815" t="b">
        <v>0</v>
      </c>
      <c r="V14815">
        <v>47000</v>
      </c>
      <c r="W14815">
        <v>32800</v>
      </c>
      <c r="X14815">
        <v>2.38</v>
      </c>
      <c r="Y14815">
        <v>33490</v>
      </c>
      <c r="Z14815">
        <v>2.4700000000000002</v>
      </c>
    </row>
    <row r="14816" spans="1:26">
      <c r="A14816">
        <v>213607754</v>
      </c>
      <c r="B14816" t="s">
        <v>13057</v>
      </c>
      <c r="C14816" t="s">
        <v>3597</v>
      </c>
      <c r="D14816" t="s">
        <v>3637</v>
      </c>
      <c r="E14816" t="s">
        <v>10375</v>
      </c>
      <c r="F14816" t="s">
        <v>3600</v>
      </c>
      <c r="G14816">
        <v>213607754</v>
      </c>
      <c r="I14816" t="s">
        <v>3601</v>
      </c>
      <c r="J14816" t="s">
        <v>11556</v>
      </c>
      <c r="K14816" t="s">
        <v>3688</v>
      </c>
      <c r="L14816" t="s">
        <v>13539</v>
      </c>
      <c r="P14816">
        <v>9</v>
      </c>
      <c r="Q14816">
        <v>15.2</v>
      </c>
      <c r="R14816">
        <v>8.1</v>
      </c>
      <c r="S14816" t="b">
        <v>0</v>
      </c>
      <c r="T14816" t="b">
        <v>0</v>
      </c>
      <c r="U14816" t="b">
        <v>0</v>
      </c>
      <c r="V14816">
        <v>47000</v>
      </c>
      <c r="W14816">
        <v>32800</v>
      </c>
      <c r="X14816">
        <v>2.38</v>
      </c>
      <c r="Y14816">
        <v>33490</v>
      </c>
      <c r="Z14816">
        <v>2.4700000000000002</v>
      </c>
    </row>
    <row r="14817" spans="1:26">
      <c r="A14817">
        <v>213607755</v>
      </c>
      <c r="B14817" t="s">
        <v>13057</v>
      </c>
      <c r="C14817" t="s">
        <v>3597</v>
      </c>
      <c r="D14817" t="s">
        <v>3637</v>
      </c>
      <c r="E14817" t="s">
        <v>3862</v>
      </c>
      <c r="F14817" t="s">
        <v>3600</v>
      </c>
      <c r="G14817">
        <v>213607755</v>
      </c>
      <c r="I14817" t="s">
        <v>3601</v>
      </c>
      <c r="J14817" t="s">
        <v>7269</v>
      </c>
      <c r="K14817" t="s">
        <v>3688</v>
      </c>
      <c r="L14817" t="s">
        <v>13538</v>
      </c>
      <c r="P14817">
        <v>9</v>
      </c>
      <c r="Q14817">
        <v>15.2</v>
      </c>
      <c r="R14817">
        <v>8.1</v>
      </c>
      <c r="S14817" t="b">
        <v>0</v>
      </c>
      <c r="T14817" t="b">
        <v>0</v>
      </c>
      <c r="U14817" t="b">
        <v>0</v>
      </c>
      <c r="V14817">
        <v>47000</v>
      </c>
      <c r="W14817">
        <v>32800</v>
      </c>
      <c r="X14817">
        <v>2.38</v>
      </c>
      <c r="Y14817">
        <v>33490</v>
      </c>
      <c r="Z14817">
        <v>2.4700000000000002</v>
      </c>
    </row>
    <row r="14818" spans="1:26">
      <c r="A14818">
        <v>213607756</v>
      </c>
      <c r="B14818" t="s">
        <v>13057</v>
      </c>
      <c r="C14818" t="s">
        <v>3597</v>
      </c>
      <c r="D14818" t="s">
        <v>3637</v>
      </c>
      <c r="E14818" t="s">
        <v>3854</v>
      </c>
      <c r="F14818" t="s">
        <v>3600</v>
      </c>
      <c r="G14818">
        <v>213607756</v>
      </c>
      <c r="I14818" t="s">
        <v>3601</v>
      </c>
      <c r="J14818" t="s">
        <v>7269</v>
      </c>
      <c r="K14818" t="s">
        <v>3688</v>
      </c>
      <c r="L14818" t="s">
        <v>13538</v>
      </c>
      <c r="P14818">
        <v>9</v>
      </c>
      <c r="Q14818">
        <v>15.2</v>
      </c>
      <c r="R14818">
        <v>8.1</v>
      </c>
      <c r="S14818" t="b">
        <v>0</v>
      </c>
      <c r="T14818" t="b">
        <v>0</v>
      </c>
      <c r="U14818" t="b">
        <v>0</v>
      </c>
      <c r="V14818">
        <v>47000</v>
      </c>
      <c r="W14818">
        <v>32800</v>
      </c>
      <c r="X14818">
        <v>2.38</v>
      </c>
      <c r="Y14818">
        <v>33490</v>
      </c>
      <c r="Z14818">
        <v>2.4700000000000002</v>
      </c>
    </row>
    <row r="14819" spans="1:26">
      <c r="A14819">
        <v>213607757</v>
      </c>
      <c r="B14819" t="s">
        <v>13057</v>
      </c>
      <c r="C14819" t="s">
        <v>3597</v>
      </c>
      <c r="D14819" t="s">
        <v>3637</v>
      </c>
      <c r="E14819" t="s">
        <v>3856</v>
      </c>
      <c r="F14819" t="s">
        <v>3600</v>
      </c>
      <c r="G14819">
        <v>213607757</v>
      </c>
      <c r="I14819" t="s">
        <v>3601</v>
      </c>
      <c r="J14819" t="s">
        <v>7269</v>
      </c>
      <c r="K14819" t="s">
        <v>3688</v>
      </c>
      <c r="L14819" t="s">
        <v>13538</v>
      </c>
      <c r="P14819">
        <v>9</v>
      </c>
      <c r="Q14819">
        <v>15.2</v>
      </c>
      <c r="R14819">
        <v>8.1</v>
      </c>
      <c r="S14819" t="b">
        <v>0</v>
      </c>
      <c r="T14819" t="b">
        <v>0</v>
      </c>
      <c r="U14819" t="b">
        <v>0</v>
      </c>
      <c r="V14819">
        <v>47000</v>
      </c>
      <c r="W14819">
        <v>32800</v>
      </c>
      <c r="X14819">
        <v>2.38</v>
      </c>
      <c r="Y14819">
        <v>33490</v>
      </c>
      <c r="Z14819">
        <v>2.4700000000000002</v>
      </c>
    </row>
    <row r="14820" spans="1:26">
      <c r="A14820">
        <v>213607758</v>
      </c>
      <c r="B14820" t="s">
        <v>13057</v>
      </c>
      <c r="C14820" t="s">
        <v>3597</v>
      </c>
      <c r="D14820" t="s">
        <v>3637</v>
      </c>
      <c r="E14820" t="s">
        <v>3855</v>
      </c>
      <c r="F14820" t="s">
        <v>3600</v>
      </c>
      <c r="G14820">
        <v>213607758</v>
      </c>
      <c r="I14820" t="s">
        <v>3601</v>
      </c>
      <c r="J14820" t="s">
        <v>7269</v>
      </c>
      <c r="K14820" t="s">
        <v>3688</v>
      </c>
      <c r="L14820" t="s">
        <v>13538</v>
      </c>
      <c r="P14820">
        <v>9</v>
      </c>
      <c r="Q14820">
        <v>15.2</v>
      </c>
      <c r="R14820">
        <v>8.1</v>
      </c>
      <c r="S14820" t="b">
        <v>0</v>
      </c>
      <c r="T14820" t="b">
        <v>0</v>
      </c>
      <c r="U14820" t="b">
        <v>0</v>
      </c>
      <c r="V14820">
        <v>47000</v>
      </c>
      <c r="W14820">
        <v>32800</v>
      </c>
      <c r="X14820">
        <v>2.38</v>
      </c>
      <c r="Y14820">
        <v>33490</v>
      </c>
      <c r="Z14820">
        <v>2.4700000000000002</v>
      </c>
    </row>
    <row r="14821" spans="1:26">
      <c r="A14821">
        <v>213607759</v>
      </c>
      <c r="B14821" t="s">
        <v>13057</v>
      </c>
      <c r="C14821" t="s">
        <v>3597</v>
      </c>
      <c r="D14821" t="s">
        <v>3637</v>
      </c>
      <c r="E14821" t="s">
        <v>3858</v>
      </c>
      <c r="F14821" t="s">
        <v>3600</v>
      </c>
      <c r="G14821">
        <v>213607759</v>
      </c>
      <c r="I14821" t="s">
        <v>3601</v>
      </c>
      <c r="J14821" t="s">
        <v>7269</v>
      </c>
      <c r="K14821" t="s">
        <v>3688</v>
      </c>
      <c r="L14821" t="s">
        <v>13538</v>
      </c>
      <c r="P14821">
        <v>9</v>
      </c>
      <c r="Q14821">
        <v>15.2</v>
      </c>
      <c r="R14821">
        <v>8.1</v>
      </c>
      <c r="S14821" t="b">
        <v>0</v>
      </c>
      <c r="T14821" t="b">
        <v>0</v>
      </c>
      <c r="U14821" t="b">
        <v>0</v>
      </c>
      <c r="V14821">
        <v>47000</v>
      </c>
      <c r="W14821">
        <v>32800</v>
      </c>
      <c r="X14821">
        <v>2.38</v>
      </c>
      <c r="Y14821">
        <v>33490</v>
      </c>
      <c r="Z14821">
        <v>2.4700000000000002</v>
      </c>
    </row>
    <row r="14822" spans="1:26">
      <c r="A14822">
        <v>213607760</v>
      </c>
      <c r="B14822" t="s">
        <v>13057</v>
      </c>
      <c r="C14822" t="s">
        <v>3597</v>
      </c>
      <c r="D14822" t="s">
        <v>3637</v>
      </c>
      <c r="E14822" t="s">
        <v>3857</v>
      </c>
      <c r="F14822" t="s">
        <v>3600</v>
      </c>
      <c r="G14822">
        <v>213607760</v>
      </c>
      <c r="I14822" t="s">
        <v>3601</v>
      </c>
      <c r="J14822" t="s">
        <v>7269</v>
      </c>
      <c r="K14822" t="s">
        <v>3688</v>
      </c>
      <c r="L14822" t="s">
        <v>13538</v>
      </c>
      <c r="P14822">
        <v>9</v>
      </c>
      <c r="Q14822">
        <v>15.2</v>
      </c>
      <c r="R14822">
        <v>8.1</v>
      </c>
      <c r="S14822" t="b">
        <v>0</v>
      </c>
      <c r="T14822" t="b">
        <v>0</v>
      </c>
      <c r="U14822" t="b">
        <v>0</v>
      </c>
      <c r="V14822">
        <v>47000</v>
      </c>
      <c r="W14822">
        <v>32800</v>
      </c>
      <c r="X14822">
        <v>2.38</v>
      </c>
      <c r="Y14822">
        <v>33490</v>
      </c>
      <c r="Z14822">
        <v>2.4700000000000002</v>
      </c>
    </row>
    <row r="14823" spans="1:26">
      <c r="A14823">
        <v>213607761</v>
      </c>
      <c r="B14823" t="s">
        <v>13057</v>
      </c>
      <c r="C14823" t="s">
        <v>3597</v>
      </c>
      <c r="D14823" t="s">
        <v>3637</v>
      </c>
      <c r="E14823" t="s">
        <v>3861</v>
      </c>
      <c r="F14823" t="s">
        <v>3600</v>
      </c>
      <c r="G14823">
        <v>213607761</v>
      </c>
      <c r="I14823" t="s">
        <v>3601</v>
      </c>
      <c r="J14823" t="s">
        <v>7269</v>
      </c>
      <c r="K14823" t="s">
        <v>3688</v>
      </c>
      <c r="L14823" t="s">
        <v>13538</v>
      </c>
      <c r="P14823">
        <v>9</v>
      </c>
      <c r="Q14823">
        <v>15.2</v>
      </c>
      <c r="R14823">
        <v>8.1</v>
      </c>
      <c r="S14823" t="b">
        <v>0</v>
      </c>
      <c r="T14823" t="b">
        <v>0</v>
      </c>
      <c r="U14823" t="b">
        <v>0</v>
      </c>
      <c r="V14823">
        <v>47000</v>
      </c>
      <c r="W14823">
        <v>32800</v>
      </c>
      <c r="X14823">
        <v>2.38</v>
      </c>
      <c r="Y14823">
        <v>33490</v>
      </c>
      <c r="Z14823">
        <v>2.4700000000000002</v>
      </c>
    </row>
    <row r="14824" spans="1:26">
      <c r="A14824">
        <v>213607762</v>
      </c>
      <c r="B14824" t="s">
        <v>13057</v>
      </c>
      <c r="C14824" t="s">
        <v>3597</v>
      </c>
      <c r="D14824" t="s">
        <v>3637</v>
      </c>
      <c r="E14824" t="s">
        <v>3860</v>
      </c>
      <c r="F14824" t="s">
        <v>3600</v>
      </c>
      <c r="G14824">
        <v>213607762</v>
      </c>
      <c r="I14824" t="s">
        <v>3601</v>
      </c>
      <c r="J14824" t="s">
        <v>7269</v>
      </c>
      <c r="K14824" t="s">
        <v>3688</v>
      </c>
      <c r="L14824" t="s">
        <v>13538</v>
      </c>
      <c r="P14824">
        <v>9</v>
      </c>
      <c r="Q14824">
        <v>15.2</v>
      </c>
      <c r="R14824">
        <v>8.1</v>
      </c>
      <c r="S14824" t="b">
        <v>0</v>
      </c>
      <c r="T14824" t="b">
        <v>0</v>
      </c>
      <c r="U14824" t="b">
        <v>0</v>
      </c>
      <c r="V14824">
        <v>47000</v>
      </c>
      <c r="W14824">
        <v>32800</v>
      </c>
      <c r="X14824">
        <v>2.38</v>
      </c>
      <c r="Y14824">
        <v>33490</v>
      </c>
      <c r="Z14824">
        <v>2.4700000000000002</v>
      </c>
    </row>
    <row r="14825" spans="1:26">
      <c r="A14825">
        <v>213607763</v>
      </c>
      <c r="B14825" t="s">
        <v>13057</v>
      </c>
      <c r="C14825" t="s">
        <v>3597</v>
      </c>
      <c r="D14825" t="s">
        <v>3637</v>
      </c>
      <c r="E14825" t="s">
        <v>10383</v>
      </c>
      <c r="F14825" t="s">
        <v>3600</v>
      </c>
      <c r="G14825">
        <v>213607763</v>
      </c>
      <c r="I14825" t="s">
        <v>3601</v>
      </c>
      <c r="J14825" t="s">
        <v>11557</v>
      </c>
      <c r="K14825" t="s">
        <v>3688</v>
      </c>
      <c r="L14825" t="s">
        <v>13537</v>
      </c>
      <c r="P14825">
        <v>9</v>
      </c>
      <c r="Q14825">
        <v>15.2</v>
      </c>
      <c r="R14825">
        <v>8.1</v>
      </c>
      <c r="S14825" t="b">
        <v>0</v>
      </c>
      <c r="T14825" t="b">
        <v>0</v>
      </c>
      <c r="U14825" t="b">
        <v>0</v>
      </c>
      <c r="V14825">
        <v>47000</v>
      </c>
      <c r="W14825">
        <v>32800</v>
      </c>
      <c r="X14825">
        <v>2.38</v>
      </c>
      <c r="Y14825">
        <v>33490</v>
      </c>
      <c r="Z14825">
        <v>2.4700000000000002</v>
      </c>
    </row>
    <row r="14826" spans="1:26">
      <c r="A14826">
        <v>213607764</v>
      </c>
      <c r="B14826" t="s">
        <v>13057</v>
      </c>
      <c r="C14826" t="s">
        <v>3597</v>
      </c>
      <c r="D14826" t="s">
        <v>3637</v>
      </c>
      <c r="E14826" t="s">
        <v>3637</v>
      </c>
      <c r="F14826" t="s">
        <v>3600</v>
      </c>
      <c r="G14826">
        <v>213607764</v>
      </c>
      <c r="I14826" t="s">
        <v>3601</v>
      </c>
      <c r="J14826" t="s">
        <v>11556</v>
      </c>
      <c r="K14826" t="s">
        <v>3688</v>
      </c>
      <c r="L14826" t="s">
        <v>13536</v>
      </c>
      <c r="P14826">
        <v>9.5</v>
      </c>
      <c r="Q14826">
        <v>16</v>
      </c>
      <c r="R14826">
        <v>8.5</v>
      </c>
      <c r="S14826" t="b">
        <v>0</v>
      </c>
      <c r="T14826" t="b">
        <v>0</v>
      </c>
      <c r="U14826" t="b">
        <v>0</v>
      </c>
      <c r="V14826">
        <v>47500</v>
      </c>
      <c r="W14826">
        <v>32400</v>
      </c>
      <c r="X14826">
        <v>2.44</v>
      </c>
      <c r="Y14826">
        <v>33080</v>
      </c>
      <c r="Z14826">
        <v>2.54</v>
      </c>
    </row>
    <row r="14827" spans="1:26">
      <c r="A14827">
        <v>213607765</v>
      </c>
      <c r="B14827" t="s">
        <v>13057</v>
      </c>
      <c r="C14827" t="s">
        <v>3597</v>
      </c>
      <c r="D14827" t="s">
        <v>3637</v>
      </c>
      <c r="E14827" t="s">
        <v>3637</v>
      </c>
      <c r="F14827" t="s">
        <v>3600</v>
      </c>
      <c r="G14827">
        <v>213607765</v>
      </c>
      <c r="I14827" t="s">
        <v>3601</v>
      </c>
      <c r="J14827" t="s">
        <v>11556</v>
      </c>
      <c r="K14827" t="s">
        <v>3688</v>
      </c>
      <c r="L14827" t="s">
        <v>13535</v>
      </c>
      <c r="P14827">
        <v>9.5</v>
      </c>
      <c r="Q14827">
        <v>16</v>
      </c>
      <c r="R14827">
        <v>8.5</v>
      </c>
      <c r="S14827" t="b">
        <v>0</v>
      </c>
      <c r="T14827" t="b">
        <v>0</v>
      </c>
      <c r="U14827" t="b">
        <v>0</v>
      </c>
      <c r="V14827">
        <v>47500</v>
      </c>
      <c r="W14827">
        <v>32400</v>
      </c>
      <c r="X14827">
        <v>2.44</v>
      </c>
      <c r="Y14827">
        <v>33080</v>
      </c>
      <c r="Z14827">
        <v>2.54</v>
      </c>
    </row>
    <row r="14828" spans="1:26">
      <c r="A14828">
        <v>213607766</v>
      </c>
      <c r="B14828" t="s">
        <v>13057</v>
      </c>
      <c r="C14828" t="s">
        <v>3597</v>
      </c>
      <c r="D14828" t="s">
        <v>3637</v>
      </c>
      <c r="E14828" t="s">
        <v>10374</v>
      </c>
      <c r="F14828" t="s">
        <v>3600</v>
      </c>
      <c r="G14828">
        <v>213607766</v>
      </c>
      <c r="I14828" t="s">
        <v>3601</v>
      </c>
      <c r="J14828" t="s">
        <v>11556</v>
      </c>
      <c r="K14828" t="s">
        <v>3688</v>
      </c>
      <c r="L14828" t="s">
        <v>13536</v>
      </c>
      <c r="P14828">
        <v>9.5</v>
      </c>
      <c r="Q14828">
        <v>16</v>
      </c>
      <c r="R14828">
        <v>8.5</v>
      </c>
      <c r="S14828" t="b">
        <v>0</v>
      </c>
      <c r="T14828" t="b">
        <v>0</v>
      </c>
      <c r="U14828" t="b">
        <v>0</v>
      </c>
      <c r="V14828">
        <v>47500</v>
      </c>
      <c r="W14828">
        <v>32400</v>
      </c>
      <c r="X14828">
        <v>2.44</v>
      </c>
      <c r="Y14828">
        <v>33080</v>
      </c>
      <c r="Z14828">
        <v>2.54</v>
      </c>
    </row>
    <row r="14829" spans="1:26">
      <c r="A14829">
        <v>213607767</v>
      </c>
      <c r="B14829" t="s">
        <v>13057</v>
      </c>
      <c r="C14829" t="s">
        <v>3597</v>
      </c>
      <c r="D14829" t="s">
        <v>3637</v>
      </c>
      <c r="E14829" t="s">
        <v>10374</v>
      </c>
      <c r="F14829" t="s">
        <v>3600</v>
      </c>
      <c r="G14829">
        <v>213607767</v>
      </c>
      <c r="I14829" t="s">
        <v>3601</v>
      </c>
      <c r="J14829" t="s">
        <v>11556</v>
      </c>
      <c r="K14829" t="s">
        <v>3688</v>
      </c>
      <c r="L14829" t="s">
        <v>13535</v>
      </c>
      <c r="P14829">
        <v>9.5</v>
      </c>
      <c r="Q14829">
        <v>16</v>
      </c>
      <c r="R14829">
        <v>8.5</v>
      </c>
      <c r="S14829" t="b">
        <v>0</v>
      </c>
      <c r="T14829" t="b">
        <v>0</v>
      </c>
      <c r="U14829" t="b">
        <v>0</v>
      </c>
      <c r="V14829">
        <v>47500</v>
      </c>
      <c r="W14829">
        <v>32400</v>
      </c>
      <c r="X14829">
        <v>2.44</v>
      </c>
      <c r="Y14829">
        <v>33080</v>
      </c>
      <c r="Z14829">
        <v>2.54</v>
      </c>
    </row>
    <row r="14830" spans="1:26">
      <c r="A14830">
        <v>213607768</v>
      </c>
      <c r="B14830" t="s">
        <v>13057</v>
      </c>
      <c r="C14830" t="s">
        <v>3597</v>
      </c>
      <c r="D14830" t="s">
        <v>3637</v>
      </c>
      <c r="E14830" t="s">
        <v>10374</v>
      </c>
      <c r="F14830" t="s">
        <v>3600</v>
      </c>
      <c r="G14830">
        <v>213607768</v>
      </c>
      <c r="I14830" t="s">
        <v>3601</v>
      </c>
      <c r="J14830" t="s">
        <v>11556</v>
      </c>
      <c r="K14830" t="s">
        <v>3688</v>
      </c>
      <c r="L14830" t="s">
        <v>13534</v>
      </c>
      <c r="P14830">
        <v>9.5</v>
      </c>
      <c r="Q14830">
        <v>16</v>
      </c>
      <c r="R14830">
        <v>8.5</v>
      </c>
      <c r="S14830" t="b">
        <v>0</v>
      </c>
      <c r="T14830" t="b">
        <v>0</v>
      </c>
      <c r="U14830" t="b">
        <v>0</v>
      </c>
      <c r="V14830">
        <v>47500</v>
      </c>
      <c r="W14830">
        <v>32400</v>
      </c>
      <c r="X14830">
        <v>2.44</v>
      </c>
      <c r="Y14830">
        <v>33080</v>
      </c>
      <c r="Z14830">
        <v>2.54</v>
      </c>
    </row>
    <row r="14831" spans="1:26">
      <c r="A14831">
        <v>213607769</v>
      </c>
      <c r="B14831" t="s">
        <v>13057</v>
      </c>
      <c r="C14831" t="s">
        <v>3597</v>
      </c>
      <c r="D14831" t="s">
        <v>3637</v>
      </c>
      <c r="E14831" t="s">
        <v>10375</v>
      </c>
      <c r="F14831" t="s">
        <v>3600</v>
      </c>
      <c r="G14831">
        <v>213607769</v>
      </c>
      <c r="I14831" t="s">
        <v>3601</v>
      </c>
      <c r="J14831" t="s">
        <v>11556</v>
      </c>
      <c r="K14831" t="s">
        <v>3688</v>
      </c>
      <c r="L14831" t="s">
        <v>13534</v>
      </c>
      <c r="P14831">
        <v>9.5</v>
      </c>
      <c r="Q14831">
        <v>16</v>
      </c>
      <c r="R14831">
        <v>8.5</v>
      </c>
      <c r="S14831" t="b">
        <v>0</v>
      </c>
      <c r="T14831" t="b">
        <v>0</v>
      </c>
      <c r="U14831" t="b">
        <v>0</v>
      </c>
      <c r="V14831">
        <v>47500</v>
      </c>
      <c r="W14831">
        <v>32400</v>
      </c>
      <c r="X14831">
        <v>2.44</v>
      </c>
      <c r="Y14831">
        <v>33080</v>
      </c>
      <c r="Z14831">
        <v>2.54</v>
      </c>
    </row>
    <row r="14832" spans="1:26">
      <c r="A14832">
        <v>213607770</v>
      </c>
      <c r="B14832" t="s">
        <v>13057</v>
      </c>
      <c r="C14832" t="s">
        <v>3597</v>
      </c>
      <c r="D14832" t="s">
        <v>3637</v>
      </c>
      <c r="E14832" t="s">
        <v>3862</v>
      </c>
      <c r="F14832" t="s">
        <v>3600</v>
      </c>
      <c r="G14832">
        <v>213607770</v>
      </c>
      <c r="I14832" t="s">
        <v>3601</v>
      </c>
      <c r="J14832" t="s">
        <v>7269</v>
      </c>
      <c r="K14832" t="s">
        <v>3688</v>
      </c>
      <c r="L14832" t="s">
        <v>13533</v>
      </c>
      <c r="P14832">
        <v>9.5</v>
      </c>
      <c r="Q14832">
        <v>16</v>
      </c>
      <c r="R14832">
        <v>8.5</v>
      </c>
      <c r="S14832" t="b">
        <v>0</v>
      </c>
      <c r="T14832" t="b">
        <v>0</v>
      </c>
      <c r="U14832" t="b">
        <v>0</v>
      </c>
      <c r="V14832">
        <v>47500</v>
      </c>
      <c r="W14832">
        <v>32400</v>
      </c>
      <c r="X14832">
        <v>2.44</v>
      </c>
      <c r="Y14832">
        <v>33080</v>
      </c>
      <c r="Z14832">
        <v>2.54</v>
      </c>
    </row>
    <row r="14833" spans="1:26">
      <c r="A14833">
        <v>213607771</v>
      </c>
      <c r="B14833" t="s">
        <v>13057</v>
      </c>
      <c r="C14833" t="s">
        <v>3597</v>
      </c>
      <c r="D14833" t="s">
        <v>3637</v>
      </c>
      <c r="E14833" t="s">
        <v>3854</v>
      </c>
      <c r="F14833" t="s">
        <v>3600</v>
      </c>
      <c r="G14833">
        <v>213607771</v>
      </c>
      <c r="I14833" t="s">
        <v>3601</v>
      </c>
      <c r="J14833" t="s">
        <v>7269</v>
      </c>
      <c r="K14833" t="s">
        <v>3688</v>
      </c>
      <c r="L14833" t="s">
        <v>13533</v>
      </c>
      <c r="P14833">
        <v>9.5</v>
      </c>
      <c r="Q14833">
        <v>16</v>
      </c>
      <c r="R14833">
        <v>8.5</v>
      </c>
      <c r="S14833" t="b">
        <v>0</v>
      </c>
      <c r="T14833" t="b">
        <v>0</v>
      </c>
      <c r="U14833" t="b">
        <v>0</v>
      </c>
      <c r="V14833">
        <v>47500</v>
      </c>
      <c r="W14833">
        <v>32400</v>
      </c>
      <c r="X14833">
        <v>2.44</v>
      </c>
      <c r="Y14833">
        <v>33080</v>
      </c>
      <c r="Z14833">
        <v>2.54</v>
      </c>
    </row>
    <row r="14834" spans="1:26">
      <c r="A14834">
        <v>213607772</v>
      </c>
      <c r="B14834" t="s">
        <v>13057</v>
      </c>
      <c r="C14834" t="s">
        <v>3597</v>
      </c>
      <c r="D14834" t="s">
        <v>3637</v>
      </c>
      <c r="E14834" t="s">
        <v>3856</v>
      </c>
      <c r="F14834" t="s">
        <v>3600</v>
      </c>
      <c r="G14834">
        <v>213607772</v>
      </c>
      <c r="I14834" t="s">
        <v>3601</v>
      </c>
      <c r="J14834" t="s">
        <v>7269</v>
      </c>
      <c r="K14834" t="s">
        <v>3688</v>
      </c>
      <c r="L14834" t="s">
        <v>13533</v>
      </c>
      <c r="P14834">
        <v>9.5</v>
      </c>
      <c r="Q14834">
        <v>16</v>
      </c>
      <c r="R14834">
        <v>8.5</v>
      </c>
      <c r="S14834" t="b">
        <v>0</v>
      </c>
      <c r="T14834" t="b">
        <v>0</v>
      </c>
      <c r="U14834" t="b">
        <v>0</v>
      </c>
      <c r="V14834">
        <v>47500</v>
      </c>
      <c r="W14834">
        <v>32400</v>
      </c>
      <c r="X14834">
        <v>2.44</v>
      </c>
      <c r="Y14834">
        <v>33080</v>
      </c>
      <c r="Z14834">
        <v>2.54</v>
      </c>
    </row>
    <row r="14835" spans="1:26">
      <c r="A14835">
        <v>213607773</v>
      </c>
      <c r="B14835" t="s">
        <v>13057</v>
      </c>
      <c r="C14835" t="s">
        <v>3597</v>
      </c>
      <c r="D14835" t="s">
        <v>3637</v>
      </c>
      <c r="E14835" t="s">
        <v>3855</v>
      </c>
      <c r="F14835" t="s">
        <v>3600</v>
      </c>
      <c r="G14835">
        <v>213607773</v>
      </c>
      <c r="I14835" t="s">
        <v>3601</v>
      </c>
      <c r="J14835" t="s">
        <v>7269</v>
      </c>
      <c r="K14835" t="s">
        <v>3688</v>
      </c>
      <c r="L14835" t="s">
        <v>13533</v>
      </c>
      <c r="P14835">
        <v>9.5</v>
      </c>
      <c r="Q14835">
        <v>16</v>
      </c>
      <c r="R14835">
        <v>8.5</v>
      </c>
      <c r="S14835" t="b">
        <v>0</v>
      </c>
      <c r="T14835" t="b">
        <v>0</v>
      </c>
      <c r="U14835" t="b">
        <v>0</v>
      </c>
      <c r="V14835">
        <v>47500</v>
      </c>
      <c r="W14835">
        <v>32400</v>
      </c>
      <c r="X14835">
        <v>2.44</v>
      </c>
      <c r="Y14835">
        <v>33080</v>
      </c>
      <c r="Z14835">
        <v>2.54</v>
      </c>
    </row>
    <row r="14836" spans="1:26">
      <c r="A14836">
        <v>213607774</v>
      </c>
      <c r="B14836" t="s">
        <v>13057</v>
      </c>
      <c r="C14836" t="s">
        <v>3597</v>
      </c>
      <c r="D14836" t="s">
        <v>3637</v>
      </c>
      <c r="E14836" t="s">
        <v>3858</v>
      </c>
      <c r="F14836" t="s">
        <v>3600</v>
      </c>
      <c r="G14836">
        <v>213607774</v>
      </c>
      <c r="I14836" t="s">
        <v>3601</v>
      </c>
      <c r="J14836" t="s">
        <v>7269</v>
      </c>
      <c r="K14836" t="s">
        <v>3688</v>
      </c>
      <c r="L14836" t="s">
        <v>13533</v>
      </c>
      <c r="P14836">
        <v>9.5</v>
      </c>
      <c r="Q14836">
        <v>16</v>
      </c>
      <c r="R14836">
        <v>8.5</v>
      </c>
      <c r="S14836" t="b">
        <v>0</v>
      </c>
      <c r="T14836" t="b">
        <v>0</v>
      </c>
      <c r="U14836" t="b">
        <v>0</v>
      </c>
      <c r="V14836">
        <v>47500</v>
      </c>
      <c r="W14836">
        <v>32400</v>
      </c>
      <c r="X14836">
        <v>2.44</v>
      </c>
      <c r="Y14836">
        <v>33080</v>
      </c>
      <c r="Z14836">
        <v>2.54</v>
      </c>
    </row>
    <row r="14837" spans="1:26">
      <c r="A14837">
        <v>213607775</v>
      </c>
      <c r="B14837" t="s">
        <v>13057</v>
      </c>
      <c r="C14837" t="s">
        <v>3597</v>
      </c>
      <c r="D14837" t="s">
        <v>3637</v>
      </c>
      <c r="E14837" t="s">
        <v>3857</v>
      </c>
      <c r="F14837" t="s">
        <v>3600</v>
      </c>
      <c r="G14837">
        <v>213607775</v>
      </c>
      <c r="I14837" t="s">
        <v>3601</v>
      </c>
      <c r="J14837" t="s">
        <v>7269</v>
      </c>
      <c r="K14837" t="s">
        <v>3688</v>
      </c>
      <c r="L14837" t="s">
        <v>13533</v>
      </c>
      <c r="P14837">
        <v>9.5</v>
      </c>
      <c r="Q14837">
        <v>16</v>
      </c>
      <c r="R14837">
        <v>8.5</v>
      </c>
      <c r="S14837" t="b">
        <v>0</v>
      </c>
      <c r="T14837" t="b">
        <v>0</v>
      </c>
      <c r="U14837" t="b">
        <v>0</v>
      </c>
      <c r="V14837">
        <v>47500</v>
      </c>
      <c r="W14837">
        <v>32400</v>
      </c>
      <c r="X14837">
        <v>2.44</v>
      </c>
      <c r="Y14837">
        <v>33080</v>
      </c>
      <c r="Z14837">
        <v>2.54</v>
      </c>
    </row>
    <row r="14838" spans="1:26">
      <c r="A14838">
        <v>213607776</v>
      </c>
      <c r="B14838" t="s">
        <v>13057</v>
      </c>
      <c r="C14838" t="s">
        <v>3597</v>
      </c>
      <c r="D14838" t="s">
        <v>3637</v>
      </c>
      <c r="E14838" t="s">
        <v>3861</v>
      </c>
      <c r="F14838" t="s">
        <v>3600</v>
      </c>
      <c r="G14838">
        <v>213607776</v>
      </c>
      <c r="I14838" t="s">
        <v>3601</v>
      </c>
      <c r="J14838" t="s">
        <v>7269</v>
      </c>
      <c r="K14838" t="s">
        <v>3688</v>
      </c>
      <c r="L14838" t="s">
        <v>13533</v>
      </c>
      <c r="P14838">
        <v>9.5</v>
      </c>
      <c r="Q14838">
        <v>16</v>
      </c>
      <c r="R14838">
        <v>8.5</v>
      </c>
      <c r="S14838" t="b">
        <v>0</v>
      </c>
      <c r="T14838" t="b">
        <v>0</v>
      </c>
      <c r="U14838" t="b">
        <v>0</v>
      </c>
      <c r="V14838">
        <v>47500</v>
      </c>
      <c r="W14838">
        <v>32400</v>
      </c>
      <c r="X14838">
        <v>2.44</v>
      </c>
      <c r="Y14838">
        <v>33080</v>
      </c>
      <c r="Z14838">
        <v>2.54</v>
      </c>
    </row>
    <row r="14839" spans="1:26">
      <c r="A14839">
        <v>213607777</v>
      </c>
      <c r="B14839" t="s">
        <v>13057</v>
      </c>
      <c r="C14839" t="s">
        <v>3597</v>
      </c>
      <c r="D14839" t="s">
        <v>3637</v>
      </c>
      <c r="E14839" t="s">
        <v>3860</v>
      </c>
      <c r="F14839" t="s">
        <v>3600</v>
      </c>
      <c r="G14839">
        <v>213607777</v>
      </c>
      <c r="I14839" t="s">
        <v>3601</v>
      </c>
      <c r="J14839" t="s">
        <v>7269</v>
      </c>
      <c r="K14839" t="s">
        <v>3688</v>
      </c>
      <c r="L14839" t="s">
        <v>13533</v>
      </c>
      <c r="P14839">
        <v>9.5</v>
      </c>
      <c r="Q14839">
        <v>16</v>
      </c>
      <c r="R14839">
        <v>8.5</v>
      </c>
      <c r="S14839" t="b">
        <v>0</v>
      </c>
      <c r="T14839" t="b">
        <v>0</v>
      </c>
      <c r="U14839" t="b">
        <v>0</v>
      </c>
      <c r="V14839">
        <v>47500</v>
      </c>
      <c r="W14839">
        <v>32400</v>
      </c>
      <c r="X14839">
        <v>2.44</v>
      </c>
      <c r="Y14839">
        <v>33080</v>
      </c>
      <c r="Z14839">
        <v>2.54</v>
      </c>
    </row>
    <row r="14840" spans="1:26">
      <c r="A14840">
        <v>213607778</v>
      </c>
      <c r="B14840" t="s">
        <v>13057</v>
      </c>
      <c r="C14840" t="s">
        <v>3597</v>
      </c>
      <c r="D14840" t="s">
        <v>3637</v>
      </c>
      <c r="E14840" t="s">
        <v>10383</v>
      </c>
      <c r="F14840" t="s">
        <v>3600</v>
      </c>
      <c r="G14840">
        <v>213607778</v>
      </c>
      <c r="I14840" t="s">
        <v>3601</v>
      </c>
      <c r="J14840" t="s">
        <v>11557</v>
      </c>
      <c r="K14840" t="s">
        <v>3688</v>
      </c>
      <c r="L14840" t="s">
        <v>13532</v>
      </c>
      <c r="P14840">
        <v>9.5</v>
      </c>
      <c r="Q14840">
        <v>16</v>
      </c>
      <c r="R14840">
        <v>8.5</v>
      </c>
      <c r="S14840" t="b">
        <v>0</v>
      </c>
      <c r="T14840" t="b">
        <v>0</v>
      </c>
      <c r="U14840" t="b">
        <v>0</v>
      </c>
      <c r="V14840">
        <v>47500</v>
      </c>
      <c r="W14840">
        <v>32400</v>
      </c>
      <c r="X14840">
        <v>2.44</v>
      </c>
      <c r="Y14840">
        <v>33080</v>
      </c>
      <c r="Z14840">
        <v>2.54</v>
      </c>
    </row>
    <row r="14841" spans="1:26">
      <c r="A14841">
        <v>213607809</v>
      </c>
      <c r="B14841" t="s">
        <v>13057</v>
      </c>
      <c r="C14841" t="s">
        <v>3597</v>
      </c>
      <c r="D14841" t="s">
        <v>3637</v>
      </c>
      <c r="E14841" t="s">
        <v>3637</v>
      </c>
      <c r="F14841" t="s">
        <v>3600</v>
      </c>
      <c r="G14841">
        <v>213607809</v>
      </c>
      <c r="I14841" t="s">
        <v>3601</v>
      </c>
      <c r="J14841" t="s">
        <v>13211</v>
      </c>
      <c r="K14841" t="s">
        <v>3688</v>
      </c>
      <c r="L14841" t="s">
        <v>13536</v>
      </c>
      <c r="P14841">
        <v>8.5</v>
      </c>
      <c r="Q14841">
        <v>15.2</v>
      </c>
      <c r="R14841">
        <v>8.1</v>
      </c>
      <c r="S14841" t="b">
        <v>0</v>
      </c>
      <c r="T14841" t="b">
        <v>0</v>
      </c>
      <c r="U14841" t="b">
        <v>0</v>
      </c>
      <c r="V14841">
        <v>55000</v>
      </c>
      <c r="W14841">
        <v>37400</v>
      </c>
      <c r="X14841">
        <v>2.3199999999999998</v>
      </c>
      <c r="Y14841">
        <v>37400</v>
      </c>
      <c r="Z14841">
        <v>2.3199999999999998</v>
      </c>
    </row>
    <row r="14842" spans="1:26">
      <c r="A14842">
        <v>213607810</v>
      </c>
      <c r="B14842" t="s">
        <v>13057</v>
      </c>
      <c r="C14842" t="s">
        <v>3597</v>
      </c>
      <c r="D14842" t="s">
        <v>3637</v>
      </c>
      <c r="E14842" t="s">
        <v>3637</v>
      </c>
      <c r="F14842" t="s">
        <v>3600</v>
      </c>
      <c r="G14842">
        <v>213607810</v>
      </c>
      <c r="I14842" t="s">
        <v>3601</v>
      </c>
      <c r="J14842" t="s">
        <v>13211</v>
      </c>
      <c r="K14842" t="s">
        <v>3688</v>
      </c>
      <c r="L14842" t="s">
        <v>13535</v>
      </c>
      <c r="P14842">
        <v>8.5</v>
      </c>
      <c r="Q14842">
        <v>15.2</v>
      </c>
      <c r="R14842">
        <v>8.1</v>
      </c>
      <c r="S14842" t="b">
        <v>0</v>
      </c>
      <c r="T14842" t="b">
        <v>0</v>
      </c>
      <c r="U14842" t="b">
        <v>0</v>
      </c>
      <c r="V14842">
        <v>55000</v>
      </c>
      <c r="W14842">
        <v>37400</v>
      </c>
      <c r="X14842">
        <v>2.3199999999999998</v>
      </c>
      <c r="Y14842">
        <v>37400</v>
      </c>
      <c r="Z14842">
        <v>2.3199999999999998</v>
      </c>
    </row>
    <row r="14843" spans="1:26">
      <c r="A14843">
        <v>213607811</v>
      </c>
      <c r="B14843" t="s">
        <v>13057</v>
      </c>
      <c r="C14843" t="s">
        <v>3597</v>
      </c>
      <c r="D14843" t="s">
        <v>3637</v>
      </c>
      <c r="E14843" t="s">
        <v>10374</v>
      </c>
      <c r="F14843" t="s">
        <v>3600</v>
      </c>
      <c r="G14843">
        <v>213607811</v>
      </c>
      <c r="I14843" t="s">
        <v>3601</v>
      </c>
      <c r="J14843" t="s">
        <v>13211</v>
      </c>
      <c r="K14843" t="s">
        <v>3688</v>
      </c>
      <c r="L14843" t="s">
        <v>13536</v>
      </c>
      <c r="P14843">
        <v>8.5</v>
      </c>
      <c r="Q14843">
        <v>15.2</v>
      </c>
      <c r="R14843">
        <v>8.1</v>
      </c>
      <c r="S14843" t="b">
        <v>0</v>
      </c>
      <c r="T14843" t="b">
        <v>0</v>
      </c>
      <c r="U14843" t="b">
        <v>0</v>
      </c>
      <c r="V14843">
        <v>55000</v>
      </c>
      <c r="W14843">
        <v>37400</v>
      </c>
      <c r="X14843">
        <v>2.3199999999999998</v>
      </c>
      <c r="Y14843">
        <v>37400</v>
      </c>
      <c r="Z14843">
        <v>2.3199999999999998</v>
      </c>
    </row>
    <row r="14844" spans="1:26">
      <c r="A14844">
        <v>213607812</v>
      </c>
      <c r="B14844" t="s">
        <v>13057</v>
      </c>
      <c r="C14844" t="s">
        <v>3597</v>
      </c>
      <c r="D14844" t="s">
        <v>3637</v>
      </c>
      <c r="E14844" t="s">
        <v>10374</v>
      </c>
      <c r="F14844" t="s">
        <v>3600</v>
      </c>
      <c r="G14844">
        <v>213607812</v>
      </c>
      <c r="I14844" t="s">
        <v>3601</v>
      </c>
      <c r="J14844" t="s">
        <v>13211</v>
      </c>
      <c r="K14844" t="s">
        <v>3688</v>
      </c>
      <c r="L14844" t="s">
        <v>13535</v>
      </c>
      <c r="P14844">
        <v>8.5</v>
      </c>
      <c r="Q14844">
        <v>15.2</v>
      </c>
      <c r="R14844">
        <v>8.1</v>
      </c>
      <c r="S14844" t="b">
        <v>0</v>
      </c>
      <c r="T14844" t="b">
        <v>0</v>
      </c>
      <c r="U14844" t="b">
        <v>0</v>
      </c>
      <c r="V14844">
        <v>55000</v>
      </c>
      <c r="W14844">
        <v>37400</v>
      </c>
      <c r="X14844">
        <v>2.3199999999999998</v>
      </c>
      <c r="Y14844">
        <v>37400</v>
      </c>
      <c r="Z14844">
        <v>2.3199999999999998</v>
      </c>
    </row>
    <row r="14845" spans="1:26">
      <c r="A14845">
        <v>213607813</v>
      </c>
      <c r="B14845" t="s">
        <v>13057</v>
      </c>
      <c r="C14845" t="s">
        <v>3597</v>
      </c>
      <c r="D14845" t="s">
        <v>3637</v>
      </c>
      <c r="E14845" t="s">
        <v>10374</v>
      </c>
      <c r="F14845" t="s">
        <v>3600</v>
      </c>
      <c r="G14845">
        <v>213607813</v>
      </c>
      <c r="I14845" t="s">
        <v>3601</v>
      </c>
      <c r="J14845" t="s">
        <v>13211</v>
      </c>
      <c r="K14845" t="s">
        <v>3688</v>
      </c>
      <c r="L14845" t="s">
        <v>13534</v>
      </c>
      <c r="P14845">
        <v>8.5</v>
      </c>
      <c r="Q14845">
        <v>15.2</v>
      </c>
      <c r="R14845">
        <v>8.1</v>
      </c>
      <c r="S14845" t="b">
        <v>0</v>
      </c>
      <c r="T14845" t="b">
        <v>0</v>
      </c>
      <c r="U14845" t="b">
        <v>0</v>
      </c>
      <c r="V14845">
        <v>55000</v>
      </c>
      <c r="W14845">
        <v>37400</v>
      </c>
      <c r="X14845">
        <v>2.3199999999999998</v>
      </c>
      <c r="Y14845">
        <v>37400</v>
      </c>
      <c r="Z14845">
        <v>2.3199999999999998</v>
      </c>
    </row>
    <row r="14846" spans="1:26">
      <c r="A14846">
        <v>213607814</v>
      </c>
      <c r="B14846" t="s">
        <v>13057</v>
      </c>
      <c r="C14846" t="s">
        <v>3597</v>
      </c>
      <c r="D14846" t="s">
        <v>3637</v>
      </c>
      <c r="E14846" t="s">
        <v>10375</v>
      </c>
      <c r="F14846" t="s">
        <v>3600</v>
      </c>
      <c r="G14846">
        <v>213607814</v>
      </c>
      <c r="I14846" t="s">
        <v>3601</v>
      </c>
      <c r="J14846" t="s">
        <v>13211</v>
      </c>
      <c r="K14846" t="s">
        <v>3688</v>
      </c>
      <c r="L14846" t="s">
        <v>13534</v>
      </c>
      <c r="P14846">
        <v>8.5</v>
      </c>
      <c r="Q14846">
        <v>15.2</v>
      </c>
      <c r="R14846">
        <v>8.1</v>
      </c>
      <c r="S14846" t="b">
        <v>0</v>
      </c>
      <c r="T14846" t="b">
        <v>0</v>
      </c>
      <c r="U14846" t="b">
        <v>0</v>
      </c>
      <c r="V14846">
        <v>55000</v>
      </c>
      <c r="W14846">
        <v>37400</v>
      </c>
      <c r="X14846">
        <v>2.3199999999999998</v>
      </c>
      <c r="Y14846">
        <v>37400</v>
      </c>
      <c r="Z14846">
        <v>2.3199999999999998</v>
      </c>
    </row>
    <row r="14847" spans="1:26">
      <c r="A14847">
        <v>213607815</v>
      </c>
      <c r="B14847" t="s">
        <v>13057</v>
      </c>
      <c r="C14847" t="s">
        <v>3597</v>
      </c>
      <c r="D14847" t="s">
        <v>3637</v>
      </c>
      <c r="E14847" t="s">
        <v>3862</v>
      </c>
      <c r="F14847" t="s">
        <v>3600</v>
      </c>
      <c r="G14847">
        <v>213607815</v>
      </c>
      <c r="I14847" t="s">
        <v>3601</v>
      </c>
      <c r="J14847" t="s">
        <v>13210</v>
      </c>
      <c r="K14847" t="s">
        <v>3688</v>
      </c>
      <c r="L14847" t="s">
        <v>13533</v>
      </c>
      <c r="P14847">
        <v>8.5</v>
      </c>
      <c r="Q14847">
        <v>15.2</v>
      </c>
      <c r="R14847">
        <v>8.1</v>
      </c>
      <c r="S14847" t="b">
        <v>0</v>
      </c>
      <c r="T14847" t="b">
        <v>0</v>
      </c>
      <c r="U14847" t="b">
        <v>0</v>
      </c>
      <c r="V14847">
        <v>55000</v>
      </c>
      <c r="W14847">
        <v>37400</v>
      </c>
      <c r="X14847">
        <v>2.3199999999999998</v>
      </c>
      <c r="Y14847">
        <v>37400</v>
      </c>
      <c r="Z14847">
        <v>2.3199999999999998</v>
      </c>
    </row>
    <row r="14848" spans="1:26">
      <c r="A14848">
        <v>213607816</v>
      </c>
      <c r="B14848" t="s">
        <v>13057</v>
      </c>
      <c r="C14848" t="s">
        <v>3597</v>
      </c>
      <c r="D14848" t="s">
        <v>3637</v>
      </c>
      <c r="E14848" t="s">
        <v>3854</v>
      </c>
      <c r="F14848" t="s">
        <v>3600</v>
      </c>
      <c r="G14848">
        <v>213607816</v>
      </c>
      <c r="I14848" t="s">
        <v>3601</v>
      </c>
      <c r="J14848" t="s">
        <v>13210</v>
      </c>
      <c r="K14848" t="s">
        <v>3688</v>
      </c>
      <c r="L14848" t="s">
        <v>13533</v>
      </c>
      <c r="P14848">
        <v>8.5</v>
      </c>
      <c r="Q14848">
        <v>15.2</v>
      </c>
      <c r="R14848">
        <v>8.1</v>
      </c>
      <c r="S14848" t="b">
        <v>0</v>
      </c>
      <c r="T14848" t="b">
        <v>0</v>
      </c>
      <c r="U14848" t="b">
        <v>0</v>
      </c>
      <c r="V14848">
        <v>55000</v>
      </c>
      <c r="W14848">
        <v>37400</v>
      </c>
      <c r="X14848">
        <v>2.3199999999999998</v>
      </c>
      <c r="Y14848">
        <v>37400</v>
      </c>
      <c r="Z14848">
        <v>2.3199999999999998</v>
      </c>
    </row>
    <row r="14849" spans="1:26">
      <c r="A14849">
        <v>213607817</v>
      </c>
      <c r="B14849" t="s">
        <v>13057</v>
      </c>
      <c r="C14849" t="s">
        <v>3597</v>
      </c>
      <c r="D14849" t="s">
        <v>3637</v>
      </c>
      <c r="E14849" t="s">
        <v>3856</v>
      </c>
      <c r="F14849" t="s">
        <v>3600</v>
      </c>
      <c r="G14849">
        <v>213607817</v>
      </c>
      <c r="I14849" t="s">
        <v>3601</v>
      </c>
      <c r="J14849" t="s">
        <v>13210</v>
      </c>
      <c r="K14849" t="s">
        <v>3688</v>
      </c>
      <c r="L14849" t="s">
        <v>13533</v>
      </c>
      <c r="P14849">
        <v>8.5</v>
      </c>
      <c r="Q14849">
        <v>15.2</v>
      </c>
      <c r="R14849">
        <v>8.1</v>
      </c>
      <c r="S14849" t="b">
        <v>0</v>
      </c>
      <c r="T14849" t="b">
        <v>0</v>
      </c>
      <c r="U14849" t="b">
        <v>0</v>
      </c>
      <c r="V14849">
        <v>55000</v>
      </c>
      <c r="W14849">
        <v>37400</v>
      </c>
      <c r="X14849">
        <v>2.3199999999999998</v>
      </c>
      <c r="Y14849">
        <v>37400</v>
      </c>
      <c r="Z14849">
        <v>2.3199999999999998</v>
      </c>
    </row>
    <row r="14850" spans="1:26">
      <c r="A14850">
        <v>213607818</v>
      </c>
      <c r="B14850" t="s">
        <v>13057</v>
      </c>
      <c r="C14850" t="s">
        <v>3597</v>
      </c>
      <c r="D14850" t="s">
        <v>3637</v>
      </c>
      <c r="E14850" t="s">
        <v>3855</v>
      </c>
      <c r="F14850" t="s">
        <v>3600</v>
      </c>
      <c r="G14850">
        <v>213607818</v>
      </c>
      <c r="I14850" t="s">
        <v>3601</v>
      </c>
      <c r="J14850" t="s">
        <v>13210</v>
      </c>
      <c r="K14850" t="s">
        <v>3688</v>
      </c>
      <c r="L14850" t="s">
        <v>13533</v>
      </c>
      <c r="P14850">
        <v>8.5</v>
      </c>
      <c r="Q14850">
        <v>15.2</v>
      </c>
      <c r="R14850">
        <v>8.1</v>
      </c>
      <c r="S14850" t="b">
        <v>0</v>
      </c>
      <c r="T14850" t="b">
        <v>0</v>
      </c>
      <c r="U14850" t="b">
        <v>0</v>
      </c>
      <c r="V14850">
        <v>55000</v>
      </c>
      <c r="W14850">
        <v>37400</v>
      </c>
      <c r="X14850">
        <v>2.3199999999999998</v>
      </c>
      <c r="Y14850">
        <v>37400</v>
      </c>
      <c r="Z14850">
        <v>2.3199999999999998</v>
      </c>
    </row>
    <row r="14851" spans="1:26">
      <c r="A14851">
        <v>213607819</v>
      </c>
      <c r="B14851" t="s">
        <v>13057</v>
      </c>
      <c r="C14851" t="s">
        <v>3597</v>
      </c>
      <c r="D14851" t="s">
        <v>3637</v>
      </c>
      <c r="E14851" t="s">
        <v>3858</v>
      </c>
      <c r="F14851" t="s">
        <v>3600</v>
      </c>
      <c r="G14851">
        <v>213607819</v>
      </c>
      <c r="I14851" t="s">
        <v>3601</v>
      </c>
      <c r="J14851" t="s">
        <v>13210</v>
      </c>
      <c r="K14851" t="s">
        <v>3688</v>
      </c>
      <c r="L14851" t="s">
        <v>13533</v>
      </c>
      <c r="P14851">
        <v>8.5</v>
      </c>
      <c r="Q14851">
        <v>15.2</v>
      </c>
      <c r="R14851">
        <v>8.1</v>
      </c>
      <c r="S14851" t="b">
        <v>0</v>
      </c>
      <c r="T14851" t="b">
        <v>0</v>
      </c>
      <c r="U14851" t="b">
        <v>0</v>
      </c>
      <c r="V14851">
        <v>55000</v>
      </c>
      <c r="W14851">
        <v>37400</v>
      </c>
      <c r="X14851">
        <v>2.3199999999999998</v>
      </c>
      <c r="Y14851">
        <v>37400</v>
      </c>
      <c r="Z14851">
        <v>2.3199999999999998</v>
      </c>
    </row>
    <row r="14852" spans="1:26">
      <c r="A14852">
        <v>213607820</v>
      </c>
      <c r="B14852" t="s">
        <v>13057</v>
      </c>
      <c r="C14852" t="s">
        <v>3597</v>
      </c>
      <c r="D14852" t="s">
        <v>3637</v>
      </c>
      <c r="E14852" t="s">
        <v>3857</v>
      </c>
      <c r="F14852" t="s">
        <v>3600</v>
      </c>
      <c r="G14852">
        <v>213607820</v>
      </c>
      <c r="I14852" t="s">
        <v>3601</v>
      </c>
      <c r="J14852" t="s">
        <v>13210</v>
      </c>
      <c r="K14852" t="s">
        <v>3688</v>
      </c>
      <c r="L14852" t="s">
        <v>13533</v>
      </c>
      <c r="P14852">
        <v>8.5</v>
      </c>
      <c r="Q14852">
        <v>15.2</v>
      </c>
      <c r="R14852">
        <v>8.1</v>
      </c>
      <c r="S14852" t="b">
        <v>0</v>
      </c>
      <c r="T14852" t="b">
        <v>0</v>
      </c>
      <c r="U14852" t="b">
        <v>0</v>
      </c>
      <c r="V14852">
        <v>55000</v>
      </c>
      <c r="W14852">
        <v>37400</v>
      </c>
      <c r="X14852">
        <v>2.3199999999999998</v>
      </c>
      <c r="Y14852">
        <v>37400</v>
      </c>
      <c r="Z14852">
        <v>2.3199999999999998</v>
      </c>
    </row>
    <row r="14853" spans="1:26">
      <c r="A14853">
        <v>213607821</v>
      </c>
      <c r="B14853" t="s">
        <v>13057</v>
      </c>
      <c r="C14853" t="s">
        <v>3597</v>
      </c>
      <c r="D14853" t="s">
        <v>3637</v>
      </c>
      <c r="E14853" t="s">
        <v>3861</v>
      </c>
      <c r="F14853" t="s">
        <v>3600</v>
      </c>
      <c r="G14853">
        <v>213607821</v>
      </c>
      <c r="I14853" t="s">
        <v>3601</v>
      </c>
      <c r="J14853" t="s">
        <v>13210</v>
      </c>
      <c r="K14853" t="s">
        <v>3688</v>
      </c>
      <c r="L14853" t="s">
        <v>13533</v>
      </c>
      <c r="P14853">
        <v>8.5</v>
      </c>
      <c r="Q14853">
        <v>15.2</v>
      </c>
      <c r="R14853">
        <v>8.1</v>
      </c>
      <c r="S14853" t="b">
        <v>0</v>
      </c>
      <c r="T14853" t="b">
        <v>0</v>
      </c>
      <c r="U14853" t="b">
        <v>0</v>
      </c>
      <c r="V14853">
        <v>55000</v>
      </c>
      <c r="W14853">
        <v>37400</v>
      </c>
      <c r="X14853">
        <v>2.3199999999999998</v>
      </c>
      <c r="Y14853">
        <v>37400</v>
      </c>
      <c r="Z14853">
        <v>2.3199999999999998</v>
      </c>
    </row>
    <row r="14854" spans="1:26">
      <c r="A14854">
        <v>213607822</v>
      </c>
      <c r="B14854" t="s">
        <v>13057</v>
      </c>
      <c r="C14854" t="s">
        <v>3597</v>
      </c>
      <c r="D14854" t="s">
        <v>3637</v>
      </c>
      <c r="E14854" t="s">
        <v>3860</v>
      </c>
      <c r="F14854" t="s">
        <v>3600</v>
      </c>
      <c r="G14854">
        <v>213607822</v>
      </c>
      <c r="I14854" t="s">
        <v>3601</v>
      </c>
      <c r="J14854" t="s">
        <v>13210</v>
      </c>
      <c r="K14854" t="s">
        <v>3688</v>
      </c>
      <c r="L14854" t="s">
        <v>13533</v>
      </c>
      <c r="P14854">
        <v>8.5</v>
      </c>
      <c r="Q14854">
        <v>15.2</v>
      </c>
      <c r="R14854">
        <v>8.1</v>
      </c>
      <c r="S14854" t="b">
        <v>0</v>
      </c>
      <c r="T14854" t="b">
        <v>0</v>
      </c>
      <c r="U14854" t="b">
        <v>0</v>
      </c>
      <c r="V14854">
        <v>55000</v>
      </c>
      <c r="W14854">
        <v>37400</v>
      </c>
      <c r="X14854">
        <v>2.3199999999999998</v>
      </c>
      <c r="Y14854">
        <v>37400</v>
      </c>
      <c r="Z14854">
        <v>2.3199999999999998</v>
      </c>
    </row>
    <row r="14855" spans="1:26">
      <c r="A14855">
        <v>213607911</v>
      </c>
      <c r="B14855" t="s">
        <v>13057</v>
      </c>
      <c r="C14855" t="s">
        <v>3597</v>
      </c>
      <c r="D14855" t="s">
        <v>3637</v>
      </c>
      <c r="E14855" t="s">
        <v>10383</v>
      </c>
      <c r="F14855" t="s">
        <v>3600</v>
      </c>
      <c r="G14855">
        <v>213607911</v>
      </c>
      <c r="I14855" t="s">
        <v>3601</v>
      </c>
      <c r="J14855" t="s">
        <v>13212</v>
      </c>
      <c r="K14855" t="s">
        <v>3688</v>
      </c>
      <c r="L14855" t="s">
        <v>11434</v>
      </c>
      <c r="P14855">
        <v>8.5</v>
      </c>
      <c r="Q14855">
        <v>14.3</v>
      </c>
      <c r="R14855">
        <v>8</v>
      </c>
      <c r="S14855" t="b">
        <v>0</v>
      </c>
      <c r="T14855" t="b">
        <v>0</v>
      </c>
      <c r="U14855" t="b">
        <v>0</v>
      </c>
      <c r="V14855">
        <v>55000</v>
      </c>
      <c r="W14855">
        <v>37800</v>
      </c>
      <c r="X14855">
        <v>2.2799999999999998</v>
      </c>
      <c r="Y14855">
        <v>37800</v>
      </c>
      <c r="Z14855">
        <v>2.2799999999999998</v>
      </c>
    </row>
    <row r="14856" spans="1:26">
      <c r="A14856">
        <v>213607912</v>
      </c>
      <c r="B14856" t="s">
        <v>13057</v>
      </c>
      <c r="C14856" t="s">
        <v>3597</v>
      </c>
      <c r="D14856" t="s">
        <v>3637</v>
      </c>
      <c r="E14856" t="s">
        <v>10383</v>
      </c>
      <c r="F14856" t="s">
        <v>3600</v>
      </c>
      <c r="G14856">
        <v>213607912</v>
      </c>
      <c r="I14856" t="s">
        <v>3601</v>
      </c>
      <c r="J14856" t="s">
        <v>13212</v>
      </c>
      <c r="K14856" t="s">
        <v>3688</v>
      </c>
      <c r="L14856" t="s">
        <v>13532</v>
      </c>
      <c r="P14856">
        <v>8.5</v>
      </c>
      <c r="Q14856">
        <v>15.2</v>
      </c>
      <c r="R14856">
        <v>8.1</v>
      </c>
      <c r="S14856" t="b">
        <v>0</v>
      </c>
      <c r="T14856" t="b">
        <v>0</v>
      </c>
      <c r="U14856" t="b">
        <v>0</v>
      </c>
      <c r="V14856">
        <v>55000</v>
      </c>
      <c r="W14856">
        <v>37400</v>
      </c>
      <c r="X14856">
        <v>2.3199999999999998</v>
      </c>
      <c r="Y14856">
        <v>37400</v>
      </c>
      <c r="Z14856">
        <v>2.3199999999999998</v>
      </c>
    </row>
    <row r="14857" spans="1:26">
      <c r="A14857">
        <v>202064264</v>
      </c>
      <c r="B14857" t="s">
        <v>8858</v>
      </c>
      <c r="C14857" t="s">
        <v>3597</v>
      </c>
      <c r="D14857" t="s">
        <v>4660</v>
      </c>
      <c r="E14857" t="s">
        <v>4661</v>
      </c>
      <c r="F14857" t="s">
        <v>3718</v>
      </c>
      <c r="G14857">
        <v>202064264</v>
      </c>
      <c r="I14857" t="s">
        <v>3711</v>
      </c>
      <c r="J14857" t="s">
        <v>8859</v>
      </c>
      <c r="K14857" t="s">
        <v>3688</v>
      </c>
      <c r="M14857">
        <v>11.2</v>
      </c>
      <c r="N14857">
        <v>17.2</v>
      </c>
      <c r="O14857">
        <v>9.5</v>
      </c>
      <c r="P14857">
        <v>11.2</v>
      </c>
      <c r="Q14857">
        <v>16.5</v>
      </c>
      <c r="R14857">
        <v>8.1999999999999993</v>
      </c>
      <c r="S14857" t="b">
        <v>0</v>
      </c>
      <c r="T14857" t="b">
        <v>0</v>
      </c>
      <c r="U14857" t="b">
        <v>1</v>
      </c>
      <c r="V14857">
        <v>38000</v>
      </c>
      <c r="W14857">
        <v>25000</v>
      </c>
      <c r="X14857">
        <v>2.2200000000000002</v>
      </c>
      <c r="Y14857">
        <v>25000</v>
      </c>
      <c r="Z14857">
        <v>2.2200000000000002</v>
      </c>
    </row>
    <row r="14858" spans="1:26">
      <c r="A14858">
        <v>202084065</v>
      </c>
      <c r="B14858" t="s">
        <v>8858</v>
      </c>
      <c r="C14858" t="s">
        <v>3597</v>
      </c>
      <c r="D14858" t="s">
        <v>4660</v>
      </c>
      <c r="E14858" t="s">
        <v>4661</v>
      </c>
      <c r="F14858" t="s">
        <v>3718</v>
      </c>
      <c r="G14858">
        <v>202084065</v>
      </c>
      <c r="I14858" t="s">
        <v>3711</v>
      </c>
      <c r="J14858" t="s">
        <v>8865</v>
      </c>
      <c r="K14858" t="s">
        <v>3688</v>
      </c>
      <c r="M14858">
        <v>10.9</v>
      </c>
      <c r="N14858">
        <v>17.100000000000001</v>
      </c>
      <c r="O14858">
        <v>10.9</v>
      </c>
      <c r="P14858">
        <v>9.9</v>
      </c>
      <c r="Q14858">
        <v>16.5</v>
      </c>
      <c r="R14858">
        <v>9.5</v>
      </c>
      <c r="S14858" t="b">
        <v>0</v>
      </c>
      <c r="T14858" t="b">
        <v>0</v>
      </c>
      <c r="U14858" t="b">
        <v>0</v>
      </c>
      <c r="V14858">
        <v>60000</v>
      </c>
      <c r="W14858">
        <v>43000</v>
      </c>
      <c r="X14858">
        <v>2.38</v>
      </c>
      <c r="Y14858">
        <v>43000</v>
      </c>
      <c r="Z14858">
        <v>2.38</v>
      </c>
    </row>
    <row r="14859" spans="1:26">
      <c r="A14859">
        <v>10147096</v>
      </c>
      <c r="B14859" t="s">
        <v>8858</v>
      </c>
      <c r="C14859" t="s">
        <v>3597</v>
      </c>
      <c r="D14859" t="s">
        <v>4660</v>
      </c>
      <c r="E14859" t="s">
        <v>4661</v>
      </c>
      <c r="F14859" t="s">
        <v>3718</v>
      </c>
      <c r="G14859">
        <v>10147096</v>
      </c>
      <c r="I14859" t="s">
        <v>3711</v>
      </c>
      <c r="J14859" t="s">
        <v>8866</v>
      </c>
      <c r="K14859" t="s">
        <v>3688</v>
      </c>
      <c r="M14859">
        <v>10.9</v>
      </c>
      <c r="N14859">
        <v>17.100000000000001</v>
      </c>
      <c r="O14859">
        <v>10.9</v>
      </c>
      <c r="P14859">
        <v>9.9</v>
      </c>
      <c r="Q14859">
        <v>16.5</v>
      </c>
      <c r="R14859">
        <v>9.5</v>
      </c>
      <c r="S14859" t="b">
        <v>0</v>
      </c>
      <c r="T14859" t="b">
        <v>0</v>
      </c>
      <c r="U14859" t="b">
        <v>0</v>
      </c>
      <c r="V14859">
        <v>60000</v>
      </c>
      <c r="W14859">
        <v>43000</v>
      </c>
      <c r="X14859">
        <v>2.38</v>
      </c>
      <c r="Y14859">
        <v>43000</v>
      </c>
      <c r="Z14859">
        <v>2.38</v>
      </c>
    </row>
    <row r="14860" spans="1:26">
      <c r="A14860">
        <v>205230038</v>
      </c>
      <c r="B14860" t="s">
        <v>8858</v>
      </c>
      <c r="C14860" t="s">
        <v>3597</v>
      </c>
      <c r="D14860" t="s">
        <v>4660</v>
      </c>
      <c r="E14860" t="s">
        <v>4661</v>
      </c>
      <c r="F14860" t="s">
        <v>3718</v>
      </c>
      <c r="G14860">
        <v>205230038</v>
      </c>
      <c r="I14860" t="s">
        <v>4650</v>
      </c>
      <c r="J14860" t="s">
        <v>8860</v>
      </c>
      <c r="K14860" t="s">
        <v>3688</v>
      </c>
      <c r="M14860">
        <v>11.2</v>
      </c>
      <c r="N14860">
        <v>17.2</v>
      </c>
      <c r="O14860">
        <v>9.5</v>
      </c>
      <c r="P14860">
        <v>11.2</v>
      </c>
      <c r="Q14860">
        <v>16.5</v>
      </c>
      <c r="R14860">
        <v>8.1999999999999993</v>
      </c>
      <c r="S14860" t="b">
        <v>0</v>
      </c>
      <c r="T14860" t="b">
        <v>0</v>
      </c>
      <c r="U14860" t="b">
        <v>1</v>
      </c>
      <c r="V14860">
        <v>38000</v>
      </c>
      <c r="W14860">
        <v>25000</v>
      </c>
      <c r="X14860">
        <v>2.2200000000000002</v>
      </c>
      <c r="Y14860">
        <v>25000</v>
      </c>
      <c r="Z14860">
        <v>2.2200000000000002</v>
      </c>
    </row>
    <row r="14861" spans="1:26">
      <c r="A14861">
        <v>206918727</v>
      </c>
      <c r="B14861" t="s">
        <v>11826</v>
      </c>
      <c r="C14861" t="s">
        <v>3597</v>
      </c>
      <c r="D14861" t="s">
        <v>4660</v>
      </c>
      <c r="E14861" t="s">
        <v>4661</v>
      </c>
      <c r="F14861" t="s">
        <v>3710</v>
      </c>
      <c r="G14861">
        <v>206918727</v>
      </c>
      <c r="I14861" t="s">
        <v>3711</v>
      </c>
      <c r="J14861" t="s">
        <v>8863</v>
      </c>
      <c r="K14861" t="s">
        <v>3725</v>
      </c>
      <c r="M14861">
        <v>10.5</v>
      </c>
      <c r="N14861">
        <v>18.75</v>
      </c>
      <c r="O14861">
        <v>10.5</v>
      </c>
      <c r="P14861">
        <v>10.48</v>
      </c>
      <c r="Q14861">
        <v>18.600000000000001</v>
      </c>
      <c r="R14861">
        <v>9.4</v>
      </c>
      <c r="S14861" t="b">
        <v>0</v>
      </c>
      <c r="T14861" t="b">
        <v>0</v>
      </c>
      <c r="U14861" t="b">
        <v>1</v>
      </c>
      <c r="V14861">
        <v>53000</v>
      </c>
      <c r="W14861">
        <v>36400</v>
      </c>
      <c r="X14861">
        <v>2.46</v>
      </c>
      <c r="Y14861">
        <v>36400</v>
      </c>
      <c r="Z14861">
        <v>2.46</v>
      </c>
    </row>
    <row r="14862" spans="1:26">
      <c r="A14862">
        <v>206918724</v>
      </c>
      <c r="B14862" t="s">
        <v>11826</v>
      </c>
      <c r="C14862" t="s">
        <v>3597</v>
      </c>
      <c r="D14862" t="s">
        <v>4660</v>
      </c>
      <c r="E14862" t="s">
        <v>4661</v>
      </c>
      <c r="F14862" t="s">
        <v>3710</v>
      </c>
      <c r="G14862">
        <v>206918724</v>
      </c>
      <c r="I14862" t="s">
        <v>4650</v>
      </c>
      <c r="J14862" t="s">
        <v>8860</v>
      </c>
      <c r="K14862" t="s">
        <v>3725</v>
      </c>
      <c r="M14862">
        <v>11.85</v>
      </c>
      <c r="N14862">
        <v>19.600000000000001</v>
      </c>
      <c r="O14862">
        <v>9.75</v>
      </c>
      <c r="P14862">
        <v>11.85</v>
      </c>
      <c r="Q14862">
        <v>19.25</v>
      </c>
      <c r="R14862">
        <v>9.1</v>
      </c>
      <c r="S14862" t="b">
        <v>0</v>
      </c>
      <c r="T14862" t="b">
        <v>0</v>
      </c>
      <c r="U14862" t="b">
        <v>1</v>
      </c>
      <c r="V14862">
        <v>38000</v>
      </c>
      <c r="W14862">
        <v>25000</v>
      </c>
      <c r="X14862">
        <v>2.5299999999999998</v>
      </c>
      <c r="Y14862">
        <v>25000</v>
      </c>
      <c r="Z14862">
        <v>2.5299999999999998</v>
      </c>
    </row>
    <row r="14863" spans="1:26">
      <c r="A14863">
        <v>206918723</v>
      </c>
      <c r="B14863" t="s">
        <v>11826</v>
      </c>
      <c r="C14863" t="s">
        <v>3597</v>
      </c>
      <c r="D14863" t="s">
        <v>4660</v>
      </c>
      <c r="E14863" t="s">
        <v>4661</v>
      </c>
      <c r="F14863" t="s">
        <v>3710</v>
      </c>
      <c r="G14863">
        <v>206918723</v>
      </c>
      <c r="I14863" t="s">
        <v>3711</v>
      </c>
      <c r="J14863" t="s">
        <v>8859</v>
      </c>
      <c r="K14863" t="s">
        <v>3725</v>
      </c>
      <c r="M14863">
        <v>11.65</v>
      </c>
      <c r="N14863">
        <v>18.8</v>
      </c>
      <c r="O14863">
        <v>9.67</v>
      </c>
      <c r="P14863">
        <v>11.85</v>
      </c>
      <c r="Q14863">
        <v>19.25</v>
      </c>
      <c r="R14863">
        <v>9.1</v>
      </c>
      <c r="S14863" t="b">
        <v>0</v>
      </c>
      <c r="T14863" t="b">
        <v>0</v>
      </c>
      <c r="U14863" t="b">
        <v>1</v>
      </c>
      <c r="V14863">
        <v>38000</v>
      </c>
      <c r="W14863">
        <v>25000</v>
      </c>
      <c r="X14863">
        <v>2.5299999999999998</v>
      </c>
      <c r="Y14863">
        <v>25000</v>
      </c>
      <c r="Z14863">
        <v>2.5299999999999998</v>
      </c>
    </row>
    <row r="14864" spans="1:26">
      <c r="A14864">
        <v>206918726</v>
      </c>
      <c r="B14864" t="s">
        <v>11826</v>
      </c>
      <c r="C14864" t="s">
        <v>3597</v>
      </c>
      <c r="D14864" t="s">
        <v>4660</v>
      </c>
      <c r="E14864" t="s">
        <v>4661</v>
      </c>
      <c r="F14864" t="s">
        <v>3710</v>
      </c>
      <c r="G14864">
        <v>206918726</v>
      </c>
      <c r="I14864" t="s">
        <v>4650</v>
      </c>
      <c r="J14864" t="s">
        <v>8862</v>
      </c>
      <c r="K14864" t="s">
        <v>3725</v>
      </c>
      <c r="M14864">
        <v>10.85</v>
      </c>
      <c r="N14864">
        <v>19.100000000000001</v>
      </c>
      <c r="O14864">
        <v>10.55</v>
      </c>
      <c r="P14864">
        <v>10.85</v>
      </c>
      <c r="Q14864">
        <v>19</v>
      </c>
      <c r="R14864">
        <v>9.4</v>
      </c>
      <c r="S14864" t="b">
        <v>0</v>
      </c>
      <c r="T14864" t="b">
        <v>0</v>
      </c>
      <c r="U14864" t="b">
        <v>1</v>
      </c>
      <c r="V14864">
        <v>48000</v>
      </c>
      <c r="W14864">
        <v>29000</v>
      </c>
      <c r="X14864">
        <v>2.39</v>
      </c>
      <c r="Y14864">
        <v>30300</v>
      </c>
      <c r="Z14864">
        <v>2.5</v>
      </c>
    </row>
    <row r="14865" spans="1:26">
      <c r="A14865">
        <v>206918725</v>
      </c>
      <c r="B14865" t="s">
        <v>11826</v>
      </c>
      <c r="C14865" t="s">
        <v>3597</v>
      </c>
      <c r="D14865" t="s">
        <v>4660</v>
      </c>
      <c r="E14865" t="s">
        <v>4661</v>
      </c>
      <c r="F14865" t="s">
        <v>3710</v>
      </c>
      <c r="G14865">
        <v>206918725</v>
      </c>
      <c r="I14865" t="s">
        <v>3711</v>
      </c>
      <c r="J14865" t="s">
        <v>8861</v>
      </c>
      <c r="K14865" t="s">
        <v>3725</v>
      </c>
      <c r="M14865">
        <v>10.85</v>
      </c>
      <c r="N14865">
        <v>19.100000000000001</v>
      </c>
      <c r="O14865">
        <v>10.55</v>
      </c>
      <c r="P14865">
        <v>10.85</v>
      </c>
      <c r="Q14865">
        <v>19</v>
      </c>
      <c r="R14865">
        <v>9.4</v>
      </c>
      <c r="S14865" t="b">
        <v>0</v>
      </c>
      <c r="T14865" t="b">
        <v>0</v>
      </c>
      <c r="U14865" t="b">
        <v>1</v>
      </c>
      <c r="V14865">
        <v>48000</v>
      </c>
      <c r="W14865">
        <v>29000</v>
      </c>
      <c r="X14865">
        <v>2.39</v>
      </c>
      <c r="Y14865">
        <v>30300</v>
      </c>
      <c r="Z14865">
        <v>2.5</v>
      </c>
    </row>
    <row r="14866" spans="1:26">
      <c r="A14866">
        <v>206918728</v>
      </c>
      <c r="B14866" t="s">
        <v>11826</v>
      </c>
      <c r="C14866" t="s">
        <v>3597</v>
      </c>
      <c r="D14866" t="s">
        <v>4660</v>
      </c>
      <c r="E14866" t="s">
        <v>4661</v>
      </c>
      <c r="F14866" t="s">
        <v>3710</v>
      </c>
      <c r="G14866">
        <v>206918728</v>
      </c>
      <c r="I14866" t="s">
        <v>4650</v>
      </c>
      <c r="J14866" t="s">
        <v>8864</v>
      </c>
      <c r="K14866" t="s">
        <v>3725</v>
      </c>
      <c r="M14866">
        <v>10.5</v>
      </c>
      <c r="N14866">
        <v>18.75</v>
      </c>
      <c r="O14866">
        <v>10.5</v>
      </c>
      <c r="P14866">
        <v>10.48</v>
      </c>
      <c r="Q14866">
        <v>18.600000000000001</v>
      </c>
      <c r="R14866">
        <v>9.4</v>
      </c>
      <c r="S14866" t="b">
        <v>0</v>
      </c>
      <c r="T14866" t="b">
        <v>0</v>
      </c>
      <c r="U14866" t="b">
        <v>1</v>
      </c>
      <c r="V14866">
        <v>53000</v>
      </c>
      <c r="W14866">
        <v>36400</v>
      </c>
      <c r="X14866">
        <v>2.46</v>
      </c>
      <c r="Y14866">
        <v>36400</v>
      </c>
      <c r="Z14866">
        <v>2.46</v>
      </c>
    </row>
    <row r="14867" spans="1:26">
      <c r="A14867">
        <v>206918729</v>
      </c>
      <c r="B14867" t="s">
        <v>11826</v>
      </c>
      <c r="C14867" t="s">
        <v>3597</v>
      </c>
      <c r="D14867" t="s">
        <v>4660</v>
      </c>
      <c r="E14867" t="s">
        <v>4661</v>
      </c>
      <c r="F14867" t="s">
        <v>3710</v>
      </c>
      <c r="G14867">
        <v>206918729</v>
      </c>
      <c r="I14867" t="s">
        <v>3711</v>
      </c>
      <c r="J14867" t="s">
        <v>8866</v>
      </c>
      <c r="K14867" t="s">
        <v>3725</v>
      </c>
      <c r="M14867">
        <v>11.05</v>
      </c>
      <c r="N14867">
        <v>18.850000000000001</v>
      </c>
      <c r="O14867">
        <v>11.2</v>
      </c>
      <c r="P14867">
        <v>10.55</v>
      </c>
      <c r="Q14867">
        <v>17.75</v>
      </c>
      <c r="R14867">
        <v>9.65</v>
      </c>
      <c r="S14867" t="b">
        <v>0</v>
      </c>
      <c r="T14867" t="b">
        <v>0</v>
      </c>
      <c r="U14867" t="b">
        <v>1</v>
      </c>
      <c r="V14867">
        <v>60000</v>
      </c>
      <c r="W14867">
        <v>43000</v>
      </c>
      <c r="X14867">
        <v>2.54</v>
      </c>
      <c r="Y14867">
        <v>43000</v>
      </c>
      <c r="Z14867">
        <v>2.54</v>
      </c>
    </row>
    <row r="14868" spans="1:26">
      <c r="A14868">
        <v>206918730</v>
      </c>
      <c r="B14868" t="s">
        <v>11826</v>
      </c>
      <c r="C14868" t="s">
        <v>3597</v>
      </c>
      <c r="D14868" t="s">
        <v>4660</v>
      </c>
      <c r="E14868" t="s">
        <v>4661</v>
      </c>
      <c r="F14868" t="s">
        <v>3710</v>
      </c>
      <c r="G14868">
        <v>206918730</v>
      </c>
      <c r="I14868" t="s">
        <v>3711</v>
      </c>
      <c r="J14868" t="s">
        <v>8865</v>
      </c>
      <c r="K14868" t="s">
        <v>3725</v>
      </c>
      <c r="M14868">
        <v>11.05</v>
      </c>
      <c r="N14868">
        <v>18.850000000000001</v>
      </c>
      <c r="O14868">
        <v>11.2</v>
      </c>
      <c r="P14868">
        <v>10.55</v>
      </c>
      <c r="Q14868">
        <v>17.75</v>
      </c>
      <c r="R14868">
        <v>9.65</v>
      </c>
      <c r="S14868" t="b">
        <v>0</v>
      </c>
      <c r="T14868" t="b">
        <v>0</v>
      </c>
      <c r="U14868" t="b">
        <v>1</v>
      </c>
      <c r="V14868">
        <v>60000</v>
      </c>
      <c r="W14868">
        <v>43000</v>
      </c>
      <c r="X14868">
        <v>2.54</v>
      </c>
      <c r="Y14868">
        <v>43000</v>
      </c>
      <c r="Z14868">
        <v>2.54</v>
      </c>
    </row>
    <row r="14869" spans="1:26">
      <c r="A14869">
        <v>202083811</v>
      </c>
      <c r="B14869" t="s">
        <v>8858</v>
      </c>
      <c r="C14869" t="s">
        <v>3597</v>
      </c>
      <c r="D14869" t="s">
        <v>4660</v>
      </c>
      <c r="E14869" t="s">
        <v>4661</v>
      </c>
      <c r="F14869" t="s">
        <v>3718</v>
      </c>
      <c r="G14869">
        <v>202083811</v>
      </c>
      <c r="I14869" t="s">
        <v>3711</v>
      </c>
      <c r="J14869" t="s">
        <v>8863</v>
      </c>
      <c r="K14869" t="s">
        <v>3688</v>
      </c>
      <c r="M14869">
        <v>9.4499999999999993</v>
      </c>
      <c r="N14869">
        <v>17.5</v>
      </c>
      <c r="O14869">
        <v>10</v>
      </c>
      <c r="P14869">
        <v>9.4499999999999993</v>
      </c>
      <c r="Q14869">
        <v>17.5</v>
      </c>
      <c r="R14869">
        <v>8.8000000000000007</v>
      </c>
      <c r="S14869" t="b">
        <v>0</v>
      </c>
      <c r="T14869" t="b">
        <v>0</v>
      </c>
      <c r="U14869" t="b">
        <v>0</v>
      </c>
      <c r="V14869">
        <v>53000</v>
      </c>
      <c r="W14869">
        <v>36400</v>
      </c>
      <c r="X14869">
        <v>2.29</v>
      </c>
      <c r="Y14869">
        <v>36400</v>
      </c>
      <c r="Z14869">
        <v>2.29</v>
      </c>
    </row>
    <row r="14870" spans="1:26">
      <c r="A14870">
        <v>202083773</v>
      </c>
      <c r="B14870" t="s">
        <v>8858</v>
      </c>
      <c r="C14870" t="s">
        <v>3597</v>
      </c>
      <c r="D14870" t="s">
        <v>4660</v>
      </c>
      <c r="E14870" t="s">
        <v>4661</v>
      </c>
      <c r="F14870" t="s">
        <v>3718</v>
      </c>
      <c r="G14870">
        <v>202083773</v>
      </c>
      <c r="I14870" t="s">
        <v>3711</v>
      </c>
      <c r="J14870" t="s">
        <v>8861</v>
      </c>
      <c r="K14870" t="s">
        <v>3688</v>
      </c>
      <c r="M14870">
        <v>10.199999999999999</v>
      </c>
      <c r="N14870">
        <v>17.2</v>
      </c>
      <c r="O14870">
        <v>10.4</v>
      </c>
      <c r="P14870">
        <v>10.199999999999999</v>
      </c>
      <c r="Q14870">
        <v>17.2</v>
      </c>
      <c r="R14870">
        <v>8.8000000000000007</v>
      </c>
      <c r="S14870" t="b">
        <v>0</v>
      </c>
      <c r="T14870" t="b">
        <v>0</v>
      </c>
      <c r="U14870" t="b">
        <v>1</v>
      </c>
      <c r="V14870">
        <v>48000</v>
      </c>
      <c r="W14870">
        <v>29000</v>
      </c>
      <c r="X14870">
        <v>2.2400000000000002</v>
      </c>
      <c r="Y14870">
        <v>29000</v>
      </c>
      <c r="Z14870">
        <v>2.2400000000000002</v>
      </c>
    </row>
    <row r="14871" spans="1:26">
      <c r="A14871">
        <v>205142812</v>
      </c>
      <c r="B14871" t="s">
        <v>8858</v>
      </c>
      <c r="C14871" t="s">
        <v>3597</v>
      </c>
      <c r="D14871" t="s">
        <v>4660</v>
      </c>
      <c r="E14871" t="s">
        <v>4661</v>
      </c>
      <c r="F14871" t="s">
        <v>3718</v>
      </c>
      <c r="G14871">
        <v>205142812</v>
      </c>
      <c r="I14871" t="s">
        <v>4650</v>
      </c>
      <c r="J14871" t="s">
        <v>8864</v>
      </c>
      <c r="K14871" t="s">
        <v>3688</v>
      </c>
      <c r="M14871">
        <v>9.4499999999999993</v>
      </c>
      <c r="N14871">
        <v>17.5</v>
      </c>
      <c r="O14871">
        <v>10</v>
      </c>
      <c r="P14871">
        <v>9.4499999999999993</v>
      </c>
      <c r="Q14871">
        <v>17.5</v>
      </c>
      <c r="R14871">
        <v>8.8000000000000007</v>
      </c>
      <c r="S14871" t="b">
        <v>0</v>
      </c>
      <c r="T14871" t="b">
        <v>0</v>
      </c>
      <c r="U14871" t="b">
        <v>0</v>
      </c>
      <c r="V14871">
        <v>53000</v>
      </c>
      <c r="W14871">
        <v>36400</v>
      </c>
      <c r="X14871">
        <v>2.29</v>
      </c>
      <c r="Y14871">
        <v>36400</v>
      </c>
      <c r="Z14871">
        <v>2.29</v>
      </c>
    </row>
    <row r="14872" spans="1:26">
      <c r="A14872">
        <v>205230039</v>
      </c>
      <c r="B14872" t="s">
        <v>8858</v>
      </c>
      <c r="C14872" t="s">
        <v>3597</v>
      </c>
      <c r="D14872" t="s">
        <v>4660</v>
      </c>
      <c r="E14872" t="s">
        <v>4661</v>
      </c>
      <c r="F14872" t="s">
        <v>3718</v>
      </c>
      <c r="G14872">
        <v>205230039</v>
      </c>
      <c r="I14872" t="s">
        <v>4650</v>
      </c>
      <c r="J14872" t="s">
        <v>8862</v>
      </c>
      <c r="K14872" t="s">
        <v>3688</v>
      </c>
      <c r="M14872">
        <v>10.199999999999999</v>
      </c>
      <c r="N14872">
        <v>17.2</v>
      </c>
      <c r="O14872">
        <v>10.4</v>
      </c>
      <c r="P14872">
        <v>10.199999999999999</v>
      </c>
      <c r="Q14872">
        <v>17.2</v>
      </c>
      <c r="R14872">
        <v>8.8000000000000007</v>
      </c>
      <c r="S14872" t="b">
        <v>0</v>
      </c>
      <c r="T14872" t="b">
        <v>0</v>
      </c>
      <c r="U14872" t="b">
        <v>1</v>
      </c>
      <c r="V14872">
        <v>48000</v>
      </c>
      <c r="W14872">
        <v>29000</v>
      </c>
      <c r="X14872">
        <v>2.2400000000000002</v>
      </c>
      <c r="Y14872">
        <v>29000</v>
      </c>
      <c r="Z14872">
        <v>2.2400000000000002</v>
      </c>
    </row>
    <row r="14873" spans="1:26">
      <c r="A14873">
        <v>201863352</v>
      </c>
      <c r="B14873" t="s">
        <v>3893</v>
      </c>
      <c r="C14873" t="s">
        <v>3597</v>
      </c>
      <c r="D14873" t="s">
        <v>4050</v>
      </c>
      <c r="E14873" t="s">
        <v>4051</v>
      </c>
      <c r="F14873" t="s">
        <v>3621</v>
      </c>
      <c r="G14873">
        <v>201863352</v>
      </c>
      <c r="I14873" t="s">
        <v>3622</v>
      </c>
      <c r="J14873" t="s">
        <v>4261</v>
      </c>
      <c r="K14873" t="s">
        <v>3624</v>
      </c>
      <c r="L14873" t="s">
        <v>4262</v>
      </c>
      <c r="M14873">
        <v>12.5</v>
      </c>
      <c r="N14873">
        <v>20</v>
      </c>
      <c r="O14873">
        <v>10.5</v>
      </c>
      <c r="P14873">
        <v>12.5</v>
      </c>
      <c r="Q14873">
        <v>20</v>
      </c>
      <c r="R14873">
        <v>8.5</v>
      </c>
      <c r="S14873" t="b">
        <v>0</v>
      </c>
      <c r="T14873" t="b">
        <v>0</v>
      </c>
      <c r="U14873" t="b">
        <v>0</v>
      </c>
      <c r="V14873">
        <v>18000</v>
      </c>
      <c r="W14873">
        <v>11700</v>
      </c>
      <c r="X14873">
        <v>2.36</v>
      </c>
      <c r="Y14873">
        <v>23000</v>
      </c>
      <c r="Z14873">
        <v>2.11</v>
      </c>
    </row>
    <row r="14874" spans="1:26">
      <c r="A14874">
        <v>201863353</v>
      </c>
      <c r="B14874" t="s">
        <v>3893</v>
      </c>
      <c r="C14874" t="s">
        <v>3597</v>
      </c>
      <c r="D14874" t="s">
        <v>4050</v>
      </c>
      <c r="E14874" t="s">
        <v>4051</v>
      </c>
      <c r="F14874" t="s">
        <v>3621</v>
      </c>
      <c r="G14874">
        <v>201863353</v>
      </c>
      <c r="I14874" t="s">
        <v>3622</v>
      </c>
      <c r="J14874" t="s">
        <v>4807</v>
      </c>
      <c r="K14874" t="s">
        <v>3624</v>
      </c>
      <c r="L14874" t="s">
        <v>4808</v>
      </c>
      <c r="M14874">
        <v>12.5</v>
      </c>
      <c r="N14874">
        <v>20</v>
      </c>
      <c r="O14874">
        <v>10</v>
      </c>
      <c r="P14874">
        <v>12.5</v>
      </c>
      <c r="Q14874">
        <v>20</v>
      </c>
      <c r="R14874">
        <v>8.5</v>
      </c>
      <c r="S14874" t="b">
        <v>0</v>
      </c>
      <c r="T14874" t="b">
        <v>0</v>
      </c>
      <c r="U14874" t="b">
        <v>0</v>
      </c>
      <c r="V14874">
        <v>22000</v>
      </c>
      <c r="W14874">
        <v>14300</v>
      </c>
      <c r="X14874">
        <v>2.67</v>
      </c>
      <c r="Y14874">
        <v>26263</v>
      </c>
      <c r="Z14874">
        <v>2.2799999999999998</v>
      </c>
    </row>
    <row r="14875" spans="1:26">
      <c r="A14875">
        <v>202409832</v>
      </c>
      <c r="B14875" t="s">
        <v>4809</v>
      </c>
      <c r="C14875" t="s">
        <v>3597</v>
      </c>
      <c r="D14875" t="s">
        <v>4050</v>
      </c>
      <c r="E14875" t="s">
        <v>4051</v>
      </c>
      <c r="F14875" t="s">
        <v>3621</v>
      </c>
      <c r="G14875">
        <v>202409832</v>
      </c>
      <c r="I14875" t="s">
        <v>3622</v>
      </c>
      <c r="J14875" t="s">
        <v>4810</v>
      </c>
      <c r="K14875" t="s">
        <v>3624</v>
      </c>
      <c r="L14875" t="s">
        <v>4811</v>
      </c>
      <c r="M14875">
        <v>16.5</v>
      </c>
      <c r="N14875">
        <v>38</v>
      </c>
      <c r="O14875">
        <v>15</v>
      </c>
      <c r="P14875">
        <v>16.600000000000001</v>
      </c>
      <c r="Q14875">
        <v>27</v>
      </c>
      <c r="R14875">
        <v>11</v>
      </c>
      <c r="S14875" t="b">
        <v>0</v>
      </c>
      <c r="T14875" t="b">
        <v>0</v>
      </c>
      <c r="U14875" t="b">
        <v>1</v>
      </c>
      <c r="V14875">
        <v>9000</v>
      </c>
      <c r="W14875">
        <v>8000</v>
      </c>
      <c r="X14875">
        <v>3.13</v>
      </c>
      <c r="Y14875">
        <v>14610</v>
      </c>
      <c r="Z14875">
        <v>2.41</v>
      </c>
    </row>
    <row r="14876" spans="1:26">
      <c r="A14876">
        <v>206428585</v>
      </c>
      <c r="B14876" t="s">
        <v>5069</v>
      </c>
      <c r="C14876" t="s">
        <v>3597</v>
      </c>
      <c r="D14876" t="s">
        <v>4050</v>
      </c>
      <c r="E14876" t="s">
        <v>4051</v>
      </c>
      <c r="F14876" t="s">
        <v>3650</v>
      </c>
      <c r="G14876">
        <v>206428585</v>
      </c>
      <c r="I14876" t="s">
        <v>3651</v>
      </c>
      <c r="J14876" t="s">
        <v>5070</v>
      </c>
      <c r="K14876" t="s">
        <v>3653</v>
      </c>
      <c r="M14876">
        <v>12.5</v>
      </c>
      <c r="N14876">
        <v>23</v>
      </c>
      <c r="O14876">
        <v>10.5</v>
      </c>
      <c r="P14876">
        <v>12</v>
      </c>
      <c r="Q14876">
        <v>20</v>
      </c>
      <c r="R14876">
        <v>10</v>
      </c>
      <c r="S14876" t="b">
        <v>0</v>
      </c>
      <c r="T14876" t="b">
        <v>0</v>
      </c>
      <c r="U14876" t="b">
        <v>1</v>
      </c>
      <c r="V14876">
        <v>22000</v>
      </c>
      <c r="W14876">
        <v>17900</v>
      </c>
      <c r="X14876">
        <v>2.5</v>
      </c>
      <c r="Y14876">
        <v>26000</v>
      </c>
      <c r="Z14876">
        <v>1.93</v>
      </c>
    </row>
    <row r="14877" spans="1:26">
      <c r="A14877">
        <v>206428584</v>
      </c>
      <c r="B14877" t="s">
        <v>5069</v>
      </c>
      <c r="C14877" t="s">
        <v>3597</v>
      </c>
      <c r="D14877" t="s">
        <v>4050</v>
      </c>
      <c r="E14877" t="s">
        <v>4051</v>
      </c>
      <c r="F14877" t="s">
        <v>3650</v>
      </c>
      <c r="G14877">
        <v>206428584</v>
      </c>
      <c r="I14877" t="s">
        <v>3651</v>
      </c>
      <c r="J14877" t="s">
        <v>5071</v>
      </c>
      <c r="K14877" t="s">
        <v>3653</v>
      </c>
      <c r="M14877">
        <v>12.5</v>
      </c>
      <c r="N14877">
        <v>23</v>
      </c>
      <c r="O14877">
        <v>10.5</v>
      </c>
      <c r="P14877">
        <v>12</v>
      </c>
      <c r="Q14877">
        <v>20</v>
      </c>
      <c r="R14877">
        <v>10</v>
      </c>
      <c r="S14877" t="b">
        <v>0</v>
      </c>
      <c r="T14877" t="b">
        <v>0</v>
      </c>
      <c r="U14877" t="b">
        <v>1</v>
      </c>
      <c r="V14877">
        <v>18000</v>
      </c>
      <c r="W14877">
        <v>17000</v>
      </c>
      <c r="X14877">
        <v>2.4900000000000002</v>
      </c>
      <c r="Y14877">
        <v>21000</v>
      </c>
      <c r="Z14877">
        <v>2.0499999999999998</v>
      </c>
    </row>
    <row r="14878" spans="1:26">
      <c r="A14878">
        <v>206428587</v>
      </c>
      <c r="B14878" t="s">
        <v>5102</v>
      </c>
      <c r="C14878" t="s">
        <v>3597</v>
      </c>
      <c r="D14878" t="s">
        <v>4050</v>
      </c>
      <c r="E14878" t="s">
        <v>4051</v>
      </c>
      <c r="F14878" t="s">
        <v>3650</v>
      </c>
      <c r="G14878">
        <v>206428587</v>
      </c>
      <c r="I14878" t="s">
        <v>3651</v>
      </c>
      <c r="J14878" t="s">
        <v>5103</v>
      </c>
      <c r="K14878" t="s">
        <v>3653</v>
      </c>
      <c r="M14878">
        <v>9</v>
      </c>
      <c r="N14878">
        <v>23</v>
      </c>
      <c r="O14878">
        <v>10</v>
      </c>
      <c r="P14878">
        <v>9</v>
      </c>
      <c r="Q14878">
        <v>16</v>
      </c>
      <c r="R14878">
        <v>8.6</v>
      </c>
      <c r="S14878" t="b">
        <v>0</v>
      </c>
      <c r="T14878" t="b">
        <v>0</v>
      </c>
      <c r="U14878" t="b">
        <v>0</v>
      </c>
      <c r="V14878">
        <v>42000</v>
      </c>
      <c r="W14878">
        <v>30000</v>
      </c>
      <c r="X14878">
        <v>2.5</v>
      </c>
      <c r="Y14878">
        <v>38670</v>
      </c>
      <c r="Z14878">
        <v>1.85</v>
      </c>
    </row>
    <row r="14879" spans="1:26">
      <c r="A14879">
        <v>206428586</v>
      </c>
      <c r="B14879" t="s">
        <v>5102</v>
      </c>
      <c r="C14879" t="s">
        <v>3597</v>
      </c>
      <c r="D14879" t="s">
        <v>4050</v>
      </c>
      <c r="E14879" t="s">
        <v>4051</v>
      </c>
      <c r="F14879" t="s">
        <v>3650</v>
      </c>
      <c r="G14879">
        <v>206428586</v>
      </c>
      <c r="I14879" t="s">
        <v>3651</v>
      </c>
      <c r="J14879" t="s">
        <v>5104</v>
      </c>
      <c r="K14879" t="s">
        <v>3653</v>
      </c>
      <c r="M14879">
        <v>9</v>
      </c>
      <c r="N14879">
        <v>23</v>
      </c>
      <c r="O14879">
        <v>10</v>
      </c>
      <c r="P14879">
        <v>9</v>
      </c>
      <c r="Q14879">
        <v>16</v>
      </c>
      <c r="R14879">
        <v>8.6</v>
      </c>
      <c r="S14879" t="b">
        <v>0</v>
      </c>
      <c r="T14879" t="b">
        <v>0</v>
      </c>
      <c r="U14879" t="b">
        <v>0</v>
      </c>
      <c r="V14879">
        <v>36000</v>
      </c>
      <c r="W14879">
        <v>29000</v>
      </c>
      <c r="X14879">
        <v>2.5499999999999998</v>
      </c>
      <c r="Y14879">
        <v>36100</v>
      </c>
      <c r="Z14879">
        <v>1.83</v>
      </c>
    </row>
    <row r="14880" spans="1:26">
      <c r="A14880">
        <v>201863351</v>
      </c>
      <c r="B14880" t="s">
        <v>5102</v>
      </c>
      <c r="C14880" t="s">
        <v>3597</v>
      </c>
      <c r="D14880" t="s">
        <v>4050</v>
      </c>
      <c r="E14880" t="s">
        <v>4051</v>
      </c>
      <c r="F14880" t="s">
        <v>3621</v>
      </c>
      <c r="G14880">
        <v>201863351</v>
      </c>
      <c r="I14880" t="s">
        <v>3622</v>
      </c>
      <c r="J14880" t="s">
        <v>5105</v>
      </c>
      <c r="K14880" t="s">
        <v>3624</v>
      </c>
      <c r="L14880" t="s">
        <v>5106</v>
      </c>
      <c r="M14880">
        <v>12.5</v>
      </c>
      <c r="N14880">
        <v>22</v>
      </c>
      <c r="O14880">
        <v>11</v>
      </c>
      <c r="P14880">
        <v>12</v>
      </c>
      <c r="Q14880">
        <v>21.5</v>
      </c>
      <c r="R14880">
        <v>8.5</v>
      </c>
      <c r="S14880" t="b">
        <v>0</v>
      </c>
      <c r="T14880" t="b">
        <v>0</v>
      </c>
      <c r="U14880" t="b">
        <v>0</v>
      </c>
      <c r="V14880">
        <v>12000</v>
      </c>
      <c r="W14880">
        <v>7700</v>
      </c>
      <c r="X14880">
        <v>2.59</v>
      </c>
      <c r="Y14880">
        <v>11268</v>
      </c>
      <c r="Z14880">
        <v>2.41</v>
      </c>
    </row>
    <row r="14881" spans="1:26">
      <c r="A14881">
        <v>207497901</v>
      </c>
      <c r="B14881" t="s">
        <v>5102</v>
      </c>
      <c r="C14881" t="s">
        <v>3597</v>
      </c>
      <c r="D14881" t="s">
        <v>4050</v>
      </c>
      <c r="E14881" t="s">
        <v>4051</v>
      </c>
      <c r="F14881" t="s">
        <v>3600</v>
      </c>
      <c r="G14881">
        <v>207497901</v>
      </c>
      <c r="I14881" t="s">
        <v>3601</v>
      </c>
      <c r="J14881" t="s">
        <v>5107</v>
      </c>
      <c r="L14881" t="s">
        <v>5108</v>
      </c>
      <c r="M14881">
        <v>12.5</v>
      </c>
      <c r="N14881">
        <v>20</v>
      </c>
      <c r="O14881">
        <v>10.5</v>
      </c>
      <c r="P14881">
        <v>12</v>
      </c>
      <c r="Q14881">
        <v>17</v>
      </c>
      <c r="R14881">
        <v>9</v>
      </c>
      <c r="S14881" t="b">
        <v>0</v>
      </c>
      <c r="T14881" t="b">
        <v>0</v>
      </c>
      <c r="U14881" t="b">
        <v>1</v>
      </c>
      <c r="V14881">
        <v>24000</v>
      </c>
      <c r="W14881">
        <v>16000</v>
      </c>
      <c r="X14881">
        <v>2.65</v>
      </c>
      <c r="Y14881">
        <v>24000</v>
      </c>
      <c r="Z14881">
        <v>2.4300000000000002</v>
      </c>
    </row>
    <row r="14882" spans="1:26">
      <c r="A14882">
        <v>207497903</v>
      </c>
      <c r="B14882" t="s">
        <v>5102</v>
      </c>
      <c r="C14882" t="s">
        <v>3597</v>
      </c>
      <c r="D14882" t="s">
        <v>4050</v>
      </c>
      <c r="E14882" t="s">
        <v>4051</v>
      </c>
      <c r="F14882" t="s">
        <v>3600</v>
      </c>
      <c r="G14882">
        <v>207497903</v>
      </c>
      <c r="I14882" t="s">
        <v>3601</v>
      </c>
      <c r="J14882" t="s">
        <v>5109</v>
      </c>
      <c r="L14882" t="s">
        <v>5110</v>
      </c>
      <c r="M14882">
        <v>11.5</v>
      </c>
      <c r="N14882">
        <v>18</v>
      </c>
      <c r="O14882">
        <v>10.5</v>
      </c>
      <c r="P14882">
        <v>11</v>
      </c>
      <c r="Q14882">
        <v>17</v>
      </c>
      <c r="R14882">
        <v>9</v>
      </c>
      <c r="S14882" t="b">
        <v>0</v>
      </c>
      <c r="T14882" t="b">
        <v>0</v>
      </c>
      <c r="U14882" t="b">
        <v>1</v>
      </c>
      <c r="V14882">
        <v>48000</v>
      </c>
      <c r="W14882">
        <v>31400</v>
      </c>
      <c r="X14882">
        <v>2.4500000000000002</v>
      </c>
      <c r="Y14882">
        <v>48000</v>
      </c>
      <c r="Z14882">
        <v>2.04</v>
      </c>
    </row>
    <row r="14883" spans="1:26">
      <c r="A14883">
        <v>207497904</v>
      </c>
      <c r="B14883" t="s">
        <v>5102</v>
      </c>
      <c r="C14883" t="s">
        <v>3597</v>
      </c>
      <c r="D14883" t="s">
        <v>4050</v>
      </c>
      <c r="E14883" t="s">
        <v>4051</v>
      </c>
      <c r="F14883" t="s">
        <v>3600</v>
      </c>
      <c r="G14883">
        <v>207497904</v>
      </c>
      <c r="I14883" t="s">
        <v>3601</v>
      </c>
      <c r="J14883" t="s">
        <v>5109</v>
      </c>
      <c r="L14883" t="s">
        <v>5111</v>
      </c>
      <c r="M14883">
        <v>10.5</v>
      </c>
      <c r="N14883">
        <v>17</v>
      </c>
      <c r="O14883">
        <v>10</v>
      </c>
      <c r="P14883">
        <v>10</v>
      </c>
      <c r="Q14883">
        <v>15.8</v>
      </c>
      <c r="R14883">
        <v>9</v>
      </c>
      <c r="S14883" t="b">
        <v>0</v>
      </c>
      <c r="T14883" t="b">
        <v>0</v>
      </c>
      <c r="U14883" t="b">
        <v>1</v>
      </c>
      <c r="V14883">
        <v>54000</v>
      </c>
      <c r="W14883">
        <v>36000</v>
      </c>
      <c r="X14883">
        <v>2.4</v>
      </c>
      <c r="Y14883">
        <v>49000</v>
      </c>
      <c r="Z14883">
        <v>2.02</v>
      </c>
    </row>
    <row r="14884" spans="1:26">
      <c r="A14884">
        <v>207497902</v>
      </c>
      <c r="B14884" t="s">
        <v>5102</v>
      </c>
      <c r="C14884" t="s">
        <v>3597</v>
      </c>
      <c r="D14884" t="s">
        <v>4050</v>
      </c>
      <c r="E14884" t="s">
        <v>4051</v>
      </c>
      <c r="F14884" t="s">
        <v>3600</v>
      </c>
      <c r="G14884">
        <v>207497902</v>
      </c>
      <c r="I14884" t="s">
        <v>3601</v>
      </c>
      <c r="J14884" t="s">
        <v>5107</v>
      </c>
      <c r="L14884" t="s">
        <v>5112</v>
      </c>
      <c r="M14884">
        <v>10</v>
      </c>
      <c r="N14884">
        <v>18</v>
      </c>
      <c r="O14884">
        <v>10</v>
      </c>
      <c r="P14884">
        <v>10</v>
      </c>
      <c r="Q14884">
        <v>16</v>
      </c>
      <c r="R14884">
        <v>9</v>
      </c>
      <c r="S14884" t="b">
        <v>0</v>
      </c>
      <c r="T14884" t="b">
        <v>0</v>
      </c>
      <c r="U14884" t="b">
        <v>1</v>
      </c>
      <c r="V14884">
        <v>36000</v>
      </c>
      <c r="W14884">
        <v>24000</v>
      </c>
      <c r="X14884">
        <v>2.4</v>
      </c>
      <c r="Y14884">
        <v>36000</v>
      </c>
      <c r="Z14884">
        <v>1.94</v>
      </c>
    </row>
    <row r="14885" spans="1:26">
      <c r="A14885">
        <v>206703383</v>
      </c>
      <c r="B14885" t="s">
        <v>5482</v>
      </c>
      <c r="C14885" t="s">
        <v>3597</v>
      </c>
      <c r="D14885" t="s">
        <v>4050</v>
      </c>
      <c r="E14885" t="s">
        <v>4051</v>
      </c>
      <c r="F14885" t="s">
        <v>3621</v>
      </c>
      <c r="G14885">
        <v>206703383</v>
      </c>
      <c r="I14885" t="s">
        <v>3622</v>
      </c>
      <c r="J14885" t="s">
        <v>5528</v>
      </c>
      <c r="K14885" t="s">
        <v>3624</v>
      </c>
      <c r="L14885" t="s">
        <v>5529</v>
      </c>
      <c r="M14885">
        <v>12.5</v>
      </c>
      <c r="N14885">
        <v>20</v>
      </c>
      <c r="O14885">
        <v>11</v>
      </c>
      <c r="P14885">
        <v>12.6</v>
      </c>
      <c r="Q14885">
        <v>20</v>
      </c>
      <c r="R14885">
        <v>8.5</v>
      </c>
      <c r="S14885" t="b">
        <v>0</v>
      </c>
      <c r="T14885" t="b">
        <v>0</v>
      </c>
      <c r="U14885" t="b">
        <v>0</v>
      </c>
      <c r="V14885">
        <v>15000</v>
      </c>
      <c r="W14885">
        <v>10100</v>
      </c>
      <c r="X14885">
        <v>2.64</v>
      </c>
      <c r="Y14885">
        <v>18000</v>
      </c>
      <c r="Z14885">
        <v>2.02</v>
      </c>
    </row>
    <row r="14886" spans="1:26">
      <c r="A14886">
        <v>202110506</v>
      </c>
      <c r="B14886" t="s">
        <v>5482</v>
      </c>
      <c r="C14886" t="s">
        <v>3597</v>
      </c>
      <c r="D14886" t="s">
        <v>4050</v>
      </c>
      <c r="E14886" t="s">
        <v>4051</v>
      </c>
      <c r="F14886" t="s">
        <v>3650</v>
      </c>
      <c r="G14886">
        <v>202110506</v>
      </c>
      <c r="I14886" t="s">
        <v>3651</v>
      </c>
      <c r="J14886" t="s">
        <v>5530</v>
      </c>
      <c r="K14886" t="s">
        <v>3653</v>
      </c>
      <c r="M14886">
        <v>10.4</v>
      </c>
      <c r="N14886">
        <v>21</v>
      </c>
      <c r="O14886">
        <v>10.199999999999999</v>
      </c>
      <c r="P14886">
        <v>10.4</v>
      </c>
      <c r="Q14886">
        <v>21</v>
      </c>
      <c r="R14886">
        <v>8.6</v>
      </c>
      <c r="S14886" t="b">
        <v>0</v>
      </c>
      <c r="T14886" t="b">
        <v>0</v>
      </c>
      <c r="U14886" t="b">
        <v>0</v>
      </c>
      <c r="V14886">
        <v>39000</v>
      </c>
      <c r="W14886">
        <v>29000</v>
      </c>
      <c r="X14886">
        <v>2.68</v>
      </c>
      <c r="Y14886">
        <v>31100</v>
      </c>
      <c r="Z14886">
        <v>2.5</v>
      </c>
    </row>
    <row r="14887" spans="1:26">
      <c r="A14887">
        <v>201863350</v>
      </c>
      <c r="B14887" t="s">
        <v>3893</v>
      </c>
      <c r="C14887" t="s">
        <v>3597</v>
      </c>
      <c r="D14887" t="s">
        <v>4050</v>
      </c>
      <c r="E14887" t="s">
        <v>4051</v>
      </c>
      <c r="F14887" t="s">
        <v>3621</v>
      </c>
      <c r="G14887">
        <v>201863350</v>
      </c>
      <c r="I14887" t="s">
        <v>3622</v>
      </c>
      <c r="J14887" t="s">
        <v>8879</v>
      </c>
      <c r="K14887" t="s">
        <v>3624</v>
      </c>
      <c r="L14887" t="s">
        <v>8880</v>
      </c>
      <c r="M14887">
        <v>14</v>
      </c>
      <c r="N14887">
        <v>23</v>
      </c>
      <c r="O14887">
        <v>10.5</v>
      </c>
      <c r="P14887">
        <v>14</v>
      </c>
      <c r="Q14887">
        <v>23</v>
      </c>
      <c r="R14887">
        <v>8.5</v>
      </c>
      <c r="S14887" t="b">
        <v>0</v>
      </c>
      <c r="T14887" t="b">
        <v>0</v>
      </c>
      <c r="U14887" t="b">
        <v>0</v>
      </c>
      <c r="V14887">
        <v>9000</v>
      </c>
      <c r="W14887">
        <v>7300</v>
      </c>
      <c r="X14887">
        <v>2.85</v>
      </c>
      <c r="Y14887">
        <v>14610</v>
      </c>
      <c r="Z14887">
        <v>2.41</v>
      </c>
    </row>
    <row r="14888" spans="1:26">
      <c r="A14888">
        <v>202110494</v>
      </c>
      <c r="B14888" t="s">
        <v>6133</v>
      </c>
      <c r="C14888" t="s">
        <v>3597</v>
      </c>
      <c r="D14888" t="s">
        <v>4050</v>
      </c>
      <c r="E14888" t="s">
        <v>4051</v>
      </c>
      <c r="F14888" t="s">
        <v>3650</v>
      </c>
      <c r="G14888">
        <v>202110494</v>
      </c>
      <c r="I14888" t="s">
        <v>3651</v>
      </c>
      <c r="J14888" t="s">
        <v>8881</v>
      </c>
      <c r="K14888" t="s">
        <v>3653</v>
      </c>
      <c r="M14888">
        <v>12.5</v>
      </c>
      <c r="N14888">
        <v>22</v>
      </c>
      <c r="O14888">
        <v>11</v>
      </c>
      <c r="P14888">
        <v>12.5</v>
      </c>
      <c r="Q14888">
        <v>21</v>
      </c>
      <c r="R14888">
        <v>9</v>
      </c>
      <c r="S14888" t="b">
        <v>0</v>
      </c>
      <c r="T14888" t="b">
        <v>0</v>
      </c>
      <c r="U14888" t="b">
        <v>0</v>
      </c>
      <c r="V14888">
        <v>18000</v>
      </c>
      <c r="W14888">
        <v>12800</v>
      </c>
      <c r="X14888">
        <v>2.42</v>
      </c>
      <c r="Y14888">
        <v>16400</v>
      </c>
      <c r="Z14888">
        <v>2.42</v>
      </c>
    </row>
    <row r="14889" spans="1:26">
      <c r="A14889">
        <v>202110500</v>
      </c>
      <c r="B14889" t="s">
        <v>6133</v>
      </c>
      <c r="C14889" t="s">
        <v>3597</v>
      </c>
      <c r="D14889" t="s">
        <v>4050</v>
      </c>
      <c r="E14889" t="s">
        <v>4051</v>
      </c>
      <c r="F14889" t="s">
        <v>3650</v>
      </c>
      <c r="G14889">
        <v>202110500</v>
      </c>
      <c r="I14889" t="s">
        <v>3651</v>
      </c>
      <c r="J14889" t="s">
        <v>8882</v>
      </c>
      <c r="K14889" t="s">
        <v>3653</v>
      </c>
      <c r="M14889">
        <v>12.5</v>
      </c>
      <c r="N14889">
        <v>21</v>
      </c>
      <c r="O14889">
        <v>11.5</v>
      </c>
      <c r="P14889">
        <v>11.8</v>
      </c>
      <c r="Q14889">
        <v>20</v>
      </c>
      <c r="R14889">
        <v>8.6</v>
      </c>
      <c r="S14889" t="b">
        <v>0</v>
      </c>
      <c r="T14889" t="b">
        <v>0</v>
      </c>
      <c r="U14889" t="b">
        <v>0</v>
      </c>
      <c r="V14889">
        <v>28400</v>
      </c>
      <c r="W14889">
        <v>18000</v>
      </c>
      <c r="X14889">
        <v>2.6</v>
      </c>
      <c r="Y14889">
        <v>24000</v>
      </c>
      <c r="Z14889">
        <v>3.13</v>
      </c>
    </row>
    <row r="14890" spans="1:26">
      <c r="A14890">
        <v>202110497</v>
      </c>
      <c r="B14890" t="s">
        <v>6133</v>
      </c>
      <c r="C14890" t="s">
        <v>3597</v>
      </c>
      <c r="D14890" t="s">
        <v>4050</v>
      </c>
      <c r="E14890" t="s">
        <v>4051</v>
      </c>
      <c r="F14890" t="s">
        <v>3650</v>
      </c>
      <c r="G14890">
        <v>202110497</v>
      </c>
      <c r="I14890" t="s">
        <v>3651</v>
      </c>
      <c r="J14890" t="s">
        <v>8883</v>
      </c>
      <c r="K14890" t="s">
        <v>3653</v>
      </c>
      <c r="M14890">
        <v>12.5</v>
      </c>
      <c r="N14890">
        <v>21</v>
      </c>
      <c r="O14890">
        <v>11</v>
      </c>
      <c r="P14890">
        <v>11.8</v>
      </c>
      <c r="Q14890">
        <v>21</v>
      </c>
      <c r="R14890">
        <v>9</v>
      </c>
      <c r="S14890" t="b">
        <v>0</v>
      </c>
      <c r="T14890" t="b">
        <v>0</v>
      </c>
      <c r="U14890" t="b">
        <v>0</v>
      </c>
      <c r="V14890">
        <v>24000</v>
      </c>
      <c r="W14890">
        <v>16600</v>
      </c>
      <c r="X14890">
        <v>2.46</v>
      </c>
      <c r="Y14890">
        <v>23000</v>
      </c>
      <c r="Z14890">
        <v>3.02</v>
      </c>
    </row>
    <row r="14891" spans="1:26">
      <c r="A14891">
        <v>202110485</v>
      </c>
      <c r="B14891" t="s">
        <v>5064</v>
      </c>
      <c r="C14891" t="s">
        <v>3597</v>
      </c>
      <c r="D14891" t="s">
        <v>4050</v>
      </c>
      <c r="E14891" t="s">
        <v>4051</v>
      </c>
      <c r="F14891" t="s">
        <v>3621</v>
      </c>
      <c r="G14891">
        <v>202110485</v>
      </c>
      <c r="I14891" t="s">
        <v>3622</v>
      </c>
      <c r="J14891" t="s">
        <v>8884</v>
      </c>
      <c r="K14891" t="s">
        <v>3624</v>
      </c>
      <c r="L14891" t="s">
        <v>8885</v>
      </c>
      <c r="M14891">
        <v>13.5</v>
      </c>
      <c r="N14891">
        <v>24.5</v>
      </c>
      <c r="O14891">
        <v>12</v>
      </c>
      <c r="P14891">
        <v>13.5</v>
      </c>
      <c r="Q14891">
        <v>22</v>
      </c>
      <c r="R14891">
        <v>10</v>
      </c>
      <c r="S14891" t="b">
        <v>0</v>
      </c>
      <c r="T14891" t="b">
        <v>0</v>
      </c>
      <c r="U14891" t="b">
        <v>1</v>
      </c>
      <c r="V14891">
        <v>18000</v>
      </c>
      <c r="W14891">
        <v>14200</v>
      </c>
      <c r="X14891">
        <v>2.16</v>
      </c>
      <c r="Y14891">
        <v>23000</v>
      </c>
      <c r="Z14891">
        <v>3.12</v>
      </c>
    </row>
    <row r="14892" spans="1:26">
      <c r="A14892">
        <v>202132789</v>
      </c>
      <c r="B14892" t="s">
        <v>5064</v>
      </c>
      <c r="C14892" t="s">
        <v>3597</v>
      </c>
      <c r="D14892" t="s">
        <v>4050</v>
      </c>
      <c r="E14892" t="s">
        <v>4051</v>
      </c>
      <c r="F14892" t="s">
        <v>3621</v>
      </c>
      <c r="G14892">
        <v>202132789</v>
      </c>
      <c r="I14892" t="s">
        <v>3622</v>
      </c>
      <c r="J14892" t="s">
        <v>8886</v>
      </c>
      <c r="K14892" t="s">
        <v>3624</v>
      </c>
      <c r="L14892" t="s">
        <v>8887</v>
      </c>
      <c r="M14892">
        <v>13</v>
      </c>
      <c r="N14892">
        <v>21.5</v>
      </c>
      <c r="O14892">
        <v>12</v>
      </c>
      <c r="P14892">
        <v>13</v>
      </c>
      <c r="Q14892">
        <v>21.5</v>
      </c>
      <c r="R14892">
        <v>9.5</v>
      </c>
      <c r="S14892" t="b">
        <v>0</v>
      </c>
      <c r="T14892" t="b">
        <v>0</v>
      </c>
      <c r="U14892" t="b">
        <v>1</v>
      </c>
      <c r="V14892">
        <v>22000</v>
      </c>
      <c r="W14892">
        <v>15500</v>
      </c>
      <c r="X14892">
        <v>2.86</v>
      </c>
      <c r="Y14892">
        <v>26263</v>
      </c>
      <c r="Z14892">
        <v>2.2799999999999998</v>
      </c>
    </row>
    <row r="14893" spans="1:26">
      <c r="A14893">
        <v>210534127</v>
      </c>
      <c r="B14893" t="s">
        <v>3635</v>
      </c>
      <c r="C14893" t="s">
        <v>3597</v>
      </c>
      <c r="D14893" t="s">
        <v>4050</v>
      </c>
      <c r="E14893" t="s">
        <v>4051</v>
      </c>
      <c r="F14893" t="s">
        <v>3650</v>
      </c>
      <c r="G14893">
        <v>210534127</v>
      </c>
      <c r="I14893" t="s">
        <v>3651</v>
      </c>
      <c r="J14893" t="s">
        <v>10495</v>
      </c>
      <c r="K14893" t="s">
        <v>3653</v>
      </c>
      <c r="M14893">
        <v>12</v>
      </c>
      <c r="N14893">
        <v>21</v>
      </c>
      <c r="O14893">
        <v>10</v>
      </c>
      <c r="P14893">
        <v>12</v>
      </c>
      <c r="Q14893">
        <v>21</v>
      </c>
      <c r="R14893">
        <v>10</v>
      </c>
      <c r="S14893" t="b">
        <v>0</v>
      </c>
      <c r="T14893" t="b">
        <v>0</v>
      </c>
      <c r="U14893" t="b">
        <v>1</v>
      </c>
      <c r="V14893">
        <v>17000</v>
      </c>
      <c r="W14893">
        <v>14700</v>
      </c>
      <c r="X14893">
        <v>2.63</v>
      </c>
      <c r="Y14893">
        <v>16400</v>
      </c>
      <c r="Z14893">
        <v>2.64</v>
      </c>
    </row>
    <row r="14894" spans="1:26">
      <c r="A14894">
        <v>210534128</v>
      </c>
      <c r="B14894" t="s">
        <v>3635</v>
      </c>
      <c r="C14894" t="s">
        <v>3597</v>
      </c>
      <c r="D14894" t="s">
        <v>4050</v>
      </c>
      <c r="E14894" t="s">
        <v>4051</v>
      </c>
      <c r="F14894" t="s">
        <v>3650</v>
      </c>
      <c r="G14894">
        <v>210534128</v>
      </c>
      <c r="I14894" t="s">
        <v>3651</v>
      </c>
      <c r="J14894" t="s">
        <v>10496</v>
      </c>
      <c r="K14894" t="s">
        <v>3653</v>
      </c>
      <c r="M14894">
        <v>12.5</v>
      </c>
      <c r="N14894">
        <v>21</v>
      </c>
      <c r="O14894">
        <v>10</v>
      </c>
      <c r="P14894">
        <v>12.5</v>
      </c>
      <c r="Q14894">
        <v>21</v>
      </c>
      <c r="R14894">
        <v>10</v>
      </c>
      <c r="S14894" t="b">
        <v>0</v>
      </c>
      <c r="T14894" t="b">
        <v>0</v>
      </c>
      <c r="U14894" t="b">
        <v>1</v>
      </c>
      <c r="V14894">
        <v>23200</v>
      </c>
      <c r="W14894">
        <v>23600</v>
      </c>
      <c r="X14894">
        <v>2.34</v>
      </c>
      <c r="Y14894">
        <v>26600</v>
      </c>
      <c r="Z14894">
        <v>2.5</v>
      </c>
    </row>
    <row r="14895" spans="1:26">
      <c r="A14895">
        <v>210534129</v>
      </c>
      <c r="B14895" t="s">
        <v>3635</v>
      </c>
      <c r="C14895" t="s">
        <v>3597</v>
      </c>
      <c r="D14895" t="s">
        <v>4050</v>
      </c>
      <c r="E14895" t="s">
        <v>4051</v>
      </c>
      <c r="F14895" t="s">
        <v>3650</v>
      </c>
      <c r="G14895">
        <v>210534129</v>
      </c>
      <c r="I14895" t="s">
        <v>3651</v>
      </c>
      <c r="J14895" t="s">
        <v>10497</v>
      </c>
      <c r="K14895" t="s">
        <v>3653</v>
      </c>
      <c r="M14895">
        <v>12.5</v>
      </c>
      <c r="N14895">
        <v>21</v>
      </c>
      <c r="O14895">
        <v>10</v>
      </c>
      <c r="P14895">
        <v>12.5</v>
      </c>
      <c r="Q14895">
        <v>21</v>
      </c>
      <c r="R14895">
        <v>10</v>
      </c>
      <c r="S14895" t="b">
        <v>0</v>
      </c>
      <c r="T14895" t="b">
        <v>0</v>
      </c>
      <c r="U14895" t="b">
        <v>1</v>
      </c>
      <c r="V14895">
        <v>28400</v>
      </c>
      <c r="W14895">
        <v>27200</v>
      </c>
      <c r="X14895">
        <v>2.41</v>
      </c>
      <c r="Y14895">
        <v>31860</v>
      </c>
      <c r="Z14895">
        <v>2.4</v>
      </c>
    </row>
    <row r="14896" spans="1:26">
      <c r="A14896">
        <v>210534130</v>
      </c>
      <c r="B14896" t="s">
        <v>3635</v>
      </c>
      <c r="C14896" t="s">
        <v>3597</v>
      </c>
      <c r="D14896" t="s">
        <v>4050</v>
      </c>
      <c r="E14896" t="s">
        <v>4051</v>
      </c>
      <c r="F14896" t="s">
        <v>3650</v>
      </c>
      <c r="G14896">
        <v>210534130</v>
      </c>
      <c r="I14896" t="s">
        <v>3651</v>
      </c>
      <c r="J14896" t="s">
        <v>10498</v>
      </c>
      <c r="K14896" t="s">
        <v>3653</v>
      </c>
      <c r="M14896">
        <v>12</v>
      </c>
      <c r="N14896">
        <v>21</v>
      </c>
      <c r="O14896">
        <v>10</v>
      </c>
      <c r="P14896">
        <v>12</v>
      </c>
      <c r="Q14896">
        <v>21</v>
      </c>
      <c r="R14896">
        <v>10</v>
      </c>
      <c r="S14896" t="b">
        <v>0</v>
      </c>
      <c r="T14896" t="b">
        <v>0</v>
      </c>
      <c r="U14896" t="b">
        <v>1</v>
      </c>
      <c r="V14896">
        <v>34000</v>
      </c>
      <c r="W14896">
        <v>30800</v>
      </c>
      <c r="X14896">
        <v>2.04</v>
      </c>
      <c r="Y14896">
        <v>37720</v>
      </c>
      <c r="Z14896">
        <v>2.38</v>
      </c>
    </row>
    <row r="14897" spans="1:26">
      <c r="A14897">
        <v>210534131</v>
      </c>
      <c r="B14897" t="s">
        <v>3635</v>
      </c>
      <c r="C14897" t="s">
        <v>3597</v>
      </c>
      <c r="D14897" t="s">
        <v>4050</v>
      </c>
      <c r="E14897" t="s">
        <v>4051</v>
      </c>
      <c r="F14897" t="s">
        <v>3650</v>
      </c>
      <c r="G14897">
        <v>210534131</v>
      </c>
      <c r="I14897" t="s">
        <v>3651</v>
      </c>
      <c r="J14897" t="s">
        <v>10499</v>
      </c>
      <c r="K14897" t="s">
        <v>3653</v>
      </c>
      <c r="M14897">
        <v>12</v>
      </c>
      <c r="N14897">
        <v>21</v>
      </c>
      <c r="O14897">
        <v>10</v>
      </c>
      <c r="P14897">
        <v>12</v>
      </c>
      <c r="Q14897">
        <v>21</v>
      </c>
      <c r="R14897">
        <v>10</v>
      </c>
      <c r="S14897" t="b">
        <v>0</v>
      </c>
      <c r="T14897" t="b">
        <v>0</v>
      </c>
      <c r="U14897" t="b">
        <v>1</v>
      </c>
      <c r="V14897">
        <v>36000</v>
      </c>
      <c r="W14897">
        <v>35600</v>
      </c>
      <c r="X14897">
        <v>2.38</v>
      </c>
      <c r="Y14897">
        <v>38200</v>
      </c>
      <c r="Z14897">
        <v>2.41</v>
      </c>
    </row>
    <row r="14898" spans="1:26">
      <c r="A14898">
        <v>210534142</v>
      </c>
      <c r="B14898" t="s">
        <v>3635</v>
      </c>
      <c r="C14898" t="s">
        <v>3597</v>
      </c>
      <c r="D14898" t="s">
        <v>4050</v>
      </c>
      <c r="E14898" t="s">
        <v>4051</v>
      </c>
      <c r="F14898" t="s">
        <v>3621</v>
      </c>
      <c r="G14898">
        <v>210534142</v>
      </c>
      <c r="I14898" t="s">
        <v>3622</v>
      </c>
      <c r="J14898" t="s">
        <v>10500</v>
      </c>
      <c r="K14898" t="s">
        <v>3624</v>
      </c>
      <c r="L14898" t="s">
        <v>10501</v>
      </c>
      <c r="M14898">
        <v>14.7</v>
      </c>
      <c r="N14898">
        <v>25.5</v>
      </c>
      <c r="O14898">
        <v>12</v>
      </c>
      <c r="P14898">
        <v>14.7</v>
      </c>
      <c r="Q14898">
        <v>25.5</v>
      </c>
      <c r="R14898">
        <v>10.199999999999999</v>
      </c>
      <c r="S14898" t="b">
        <v>0</v>
      </c>
      <c r="T14898" t="b">
        <v>0</v>
      </c>
      <c r="U14898" t="b">
        <v>1</v>
      </c>
      <c r="V14898">
        <v>9100</v>
      </c>
      <c r="W14898">
        <v>7000</v>
      </c>
      <c r="X14898">
        <v>2.6</v>
      </c>
      <c r="Y14898">
        <v>11000</v>
      </c>
      <c r="Z14898">
        <v>2.08</v>
      </c>
    </row>
    <row r="14899" spans="1:26">
      <c r="A14899">
        <v>210534143</v>
      </c>
      <c r="B14899" t="s">
        <v>3635</v>
      </c>
      <c r="C14899" t="s">
        <v>3597</v>
      </c>
      <c r="D14899" t="s">
        <v>4050</v>
      </c>
      <c r="E14899" t="s">
        <v>4051</v>
      </c>
      <c r="F14899" t="s">
        <v>3621</v>
      </c>
      <c r="G14899">
        <v>210534143</v>
      </c>
      <c r="I14899" t="s">
        <v>3622</v>
      </c>
      <c r="J14899" t="s">
        <v>10502</v>
      </c>
      <c r="K14899" t="s">
        <v>3624</v>
      </c>
      <c r="L14899" t="s">
        <v>10503</v>
      </c>
      <c r="M14899">
        <v>12.5</v>
      </c>
      <c r="N14899">
        <v>24</v>
      </c>
      <c r="O14899">
        <v>11</v>
      </c>
      <c r="P14899">
        <v>12.5</v>
      </c>
      <c r="Q14899">
        <v>24</v>
      </c>
      <c r="R14899">
        <v>9</v>
      </c>
      <c r="S14899" t="b">
        <v>0</v>
      </c>
      <c r="T14899" t="b">
        <v>0</v>
      </c>
      <c r="U14899" t="b">
        <v>0</v>
      </c>
      <c r="V14899">
        <v>12000</v>
      </c>
      <c r="W14899">
        <v>7000</v>
      </c>
      <c r="X14899">
        <v>2.85</v>
      </c>
      <c r="Y14899">
        <v>10900</v>
      </c>
      <c r="Z14899">
        <v>2.25</v>
      </c>
    </row>
    <row r="14900" spans="1:26">
      <c r="A14900">
        <v>210534145</v>
      </c>
      <c r="B14900" t="s">
        <v>3635</v>
      </c>
      <c r="C14900" t="s">
        <v>3597</v>
      </c>
      <c r="D14900" t="s">
        <v>4050</v>
      </c>
      <c r="E14900" t="s">
        <v>4051</v>
      </c>
      <c r="F14900" t="s">
        <v>3621</v>
      </c>
      <c r="G14900">
        <v>210534145</v>
      </c>
      <c r="I14900" t="s">
        <v>3622</v>
      </c>
      <c r="J14900" t="s">
        <v>10504</v>
      </c>
      <c r="K14900" t="s">
        <v>3624</v>
      </c>
      <c r="L14900" t="s">
        <v>10505</v>
      </c>
      <c r="M14900">
        <v>13</v>
      </c>
      <c r="N14900">
        <v>24</v>
      </c>
      <c r="O14900">
        <v>11</v>
      </c>
      <c r="P14900">
        <v>13.1</v>
      </c>
      <c r="Q14900">
        <v>24.5</v>
      </c>
      <c r="R14900">
        <v>9.5</v>
      </c>
      <c r="S14900" t="b">
        <v>0</v>
      </c>
      <c r="T14900" t="b">
        <v>0</v>
      </c>
      <c r="U14900" t="b">
        <v>1</v>
      </c>
      <c r="V14900">
        <v>22000</v>
      </c>
      <c r="W14900">
        <v>15000</v>
      </c>
      <c r="X14900">
        <v>2.84</v>
      </c>
      <c r="Y14900">
        <v>22000</v>
      </c>
      <c r="Z14900">
        <v>2.11</v>
      </c>
    </row>
    <row r="14901" spans="1:26">
      <c r="A14901">
        <v>210410121</v>
      </c>
      <c r="B14901" t="s">
        <v>3635</v>
      </c>
      <c r="C14901" t="s">
        <v>3597</v>
      </c>
      <c r="D14901" t="s">
        <v>4050</v>
      </c>
      <c r="E14901" t="s">
        <v>4051</v>
      </c>
      <c r="F14901" t="s">
        <v>3621</v>
      </c>
      <c r="G14901">
        <v>210410121</v>
      </c>
      <c r="I14901" t="s">
        <v>3622</v>
      </c>
      <c r="J14901" t="s">
        <v>10506</v>
      </c>
      <c r="K14901" t="s">
        <v>3624</v>
      </c>
      <c r="L14901" t="s">
        <v>10507</v>
      </c>
      <c r="M14901">
        <v>11.3</v>
      </c>
      <c r="N14901">
        <v>19.5</v>
      </c>
      <c r="O14901">
        <v>10</v>
      </c>
      <c r="P14901">
        <v>11.3</v>
      </c>
      <c r="Q14901">
        <v>19.5</v>
      </c>
      <c r="R14901">
        <v>8.8000000000000007</v>
      </c>
      <c r="S14901" t="b">
        <v>0</v>
      </c>
      <c r="T14901" t="b">
        <v>0</v>
      </c>
      <c r="U14901" t="b">
        <v>0</v>
      </c>
      <c r="V14901">
        <v>9100</v>
      </c>
      <c r="W14901">
        <v>6000</v>
      </c>
      <c r="X14901">
        <v>2.71</v>
      </c>
      <c r="Y14901">
        <v>9000</v>
      </c>
      <c r="Z14901">
        <v>2.11</v>
      </c>
    </row>
    <row r="14902" spans="1:26">
      <c r="A14902">
        <v>210410122</v>
      </c>
      <c r="B14902" t="s">
        <v>3635</v>
      </c>
      <c r="C14902" t="s">
        <v>3597</v>
      </c>
      <c r="D14902" t="s">
        <v>4050</v>
      </c>
      <c r="E14902" t="s">
        <v>4051</v>
      </c>
      <c r="F14902" t="s">
        <v>3621</v>
      </c>
      <c r="G14902">
        <v>210410122</v>
      </c>
      <c r="I14902" t="s">
        <v>3622</v>
      </c>
      <c r="J14902" t="s">
        <v>10508</v>
      </c>
      <c r="K14902" t="s">
        <v>3624</v>
      </c>
      <c r="L14902" t="s">
        <v>10509</v>
      </c>
      <c r="M14902">
        <v>8.6999999999999993</v>
      </c>
      <c r="N14902">
        <v>17.5</v>
      </c>
      <c r="O14902">
        <v>10</v>
      </c>
      <c r="P14902">
        <v>8.6999999999999993</v>
      </c>
      <c r="Q14902">
        <v>17.5</v>
      </c>
      <c r="R14902">
        <v>8.5</v>
      </c>
      <c r="S14902" t="b">
        <v>0</v>
      </c>
      <c r="T14902" t="b">
        <v>0</v>
      </c>
      <c r="U14902" t="b">
        <v>0</v>
      </c>
      <c r="V14902">
        <v>12000</v>
      </c>
      <c r="W14902">
        <v>6800</v>
      </c>
      <c r="X14902">
        <v>2.77</v>
      </c>
      <c r="Y14902">
        <v>11500</v>
      </c>
      <c r="Z14902">
        <v>2.2000000000000002</v>
      </c>
    </row>
    <row r="14903" spans="1:26">
      <c r="A14903">
        <v>210410123</v>
      </c>
      <c r="B14903" t="s">
        <v>3635</v>
      </c>
      <c r="C14903" t="s">
        <v>3597</v>
      </c>
      <c r="D14903" t="s">
        <v>4050</v>
      </c>
      <c r="E14903" t="s">
        <v>4051</v>
      </c>
      <c r="F14903" t="s">
        <v>3621</v>
      </c>
      <c r="G14903">
        <v>210410123</v>
      </c>
      <c r="I14903" t="s">
        <v>3622</v>
      </c>
      <c r="J14903" t="s">
        <v>10510</v>
      </c>
      <c r="K14903" t="s">
        <v>3624</v>
      </c>
      <c r="L14903" t="s">
        <v>10511</v>
      </c>
      <c r="M14903">
        <v>10.050000000000001</v>
      </c>
      <c r="N14903">
        <v>17.5</v>
      </c>
      <c r="O14903">
        <v>9</v>
      </c>
      <c r="P14903">
        <v>10.050000000000001</v>
      </c>
      <c r="Q14903">
        <v>17.5</v>
      </c>
      <c r="R14903">
        <v>8.5</v>
      </c>
      <c r="S14903" t="b">
        <v>0</v>
      </c>
      <c r="T14903" t="b">
        <v>0</v>
      </c>
      <c r="U14903" t="b">
        <v>0</v>
      </c>
      <c r="V14903">
        <v>17600</v>
      </c>
      <c r="W14903">
        <v>11200</v>
      </c>
      <c r="X14903">
        <v>2.61</v>
      </c>
      <c r="Y14903">
        <v>14400</v>
      </c>
      <c r="Z14903">
        <v>2.0499999999999998</v>
      </c>
    </row>
    <row r="14904" spans="1:26">
      <c r="A14904">
        <v>210410124</v>
      </c>
      <c r="B14904" t="s">
        <v>3635</v>
      </c>
      <c r="C14904" t="s">
        <v>3597</v>
      </c>
      <c r="D14904" t="s">
        <v>4050</v>
      </c>
      <c r="E14904" t="s">
        <v>4051</v>
      </c>
      <c r="F14904" t="s">
        <v>3621</v>
      </c>
      <c r="G14904">
        <v>210410124</v>
      </c>
      <c r="I14904" t="s">
        <v>3622</v>
      </c>
      <c r="J14904" t="s">
        <v>10512</v>
      </c>
      <c r="K14904" t="s">
        <v>3624</v>
      </c>
      <c r="L14904" t="s">
        <v>10513</v>
      </c>
      <c r="M14904">
        <v>11.6</v>
      </c>
      <c r="N14904">
        <v>18</v>
      </c>
      <c r="O14904">
        <v>10</v>
      </c>
      <c r="P14904">
        <v>11.6</v>
      </c>
      <c r="Q14904">
        <v>18</v>
      </c>
      <c r="R14904">
        <v>8.5</v>
      </c>
      <c r="S14904" t="b">
        <v>0</v>
      </c>
      <c r="T14904" t="b">
        <v>0</v>
      </c>
      <c r="U14904" t="b">
        <v>0</v>
      </c>
      <c r="V14904">
        <v>22000</v>
      </c>
      <c r="W14904">
        <v>13900</v>
      </c>
      <c r="X14904">
        <v>2.48</v>
      </c>
      <c r="Y14904">
        <v>18760</v>
      </c>
      <c r="Z14904">
        <v>2.37</v>
      </c>
    </row>
    <row r="14905" spans="1:26">
      <c r="A14905">
        <v>211289627</v>
      </c>
      <c r="B14905" t="s">
        <v>13057</v>
      </c>
      <c r="C14905" t="s">
        <v>3597</v>
      </c>
      <c r="D14905" t="s">
        <v>3637</v>
      </c>
      <c r="E14905" t="s">
        <v>3637</v>
      </c>
      <c r="F14905" t="s">
        <v>3600</v>
      </c>
      <c r="G14905">
        <v>211289627</v>
      </c>
      <c r="I14905" t="s">
        <v>3601</v>
      </c>
      <c r="J14905" t="s">
        <v>13211</v>
      </c>
      <c r="K14905" t="s">
        <v>3688</v>
      </c>
      <c r="L14905" t="s">
        <v>11419</v>
      </c>
      <c r="P14905">
        <v>8.5</v>
      </c>
      <c r="Q14905">
        <v>14.3</v>
      </c>
      <c r="R14905">
        <v>8</v>
      </c>
      <c r="S14905" t="b">
        <v>0</v>
      </c>
      <c r="T14905" t="b">
        <v>0</v>
      </c>
      <c r="U14905" t="b">
        <v>0</v>
      </c>
      <c r="V14905">
        <v>55000</v>
      </c>
      <c r="W14905">
        <v>37800</v>
      </c>
      <c r="X14905">
        <v>2.2799999999999998</v>
      </c>
      <c r="Y14905">
        <v>37800</v>
      </c>
      <c r="Z14905">
        <v>2.2799999999999998</v>
      </c>
    </row>
    <row r="14906" spans="1:26">
      <c r="A14906">
        <v>211289628</v>
      </c>
      <c r="B14906" t="s">
        <v>13057</v>
      </c>
      <c r="C14906" t="s">
        <v>3597</v>
      </c>
      <c r="D14906" t="s">
        <v>3637</v>
      </c>
      <c r="E14906" t="s">
        <v>10374</v>
      </c>
      <c r="F14906" t="s">
        <v>3600</v>
      </c>
      <c r="G14906">
        <v>211289628</v>
      </c>
      <c r="I14906" t="s">
        <v>3601</v>
      </c>
      <c r="J14906" t="s">
        <v>13211</v>
      </c>
      <c r="K14906" t="s">
        <v>3688</v>
      </c>
      <c r="L14906" t="s">
        <v>11419</v>
      </c>
      <c r="P14906">
        <v>8.5</v>
      </c>
      <c r="Q14906">
        <v>14.3</v>
      </c>
      <c r="R14906">
        <v>8</v>
      </c>
      <c r="S14906" t="b">
        <v>0</v>
      </c>
      <c r="T14906" t="b">
        <v>0</v>
      </c>
      <c r="U14906" t="b">
        <v>0</v>
      </c>
      <c r="V14906">
        <v>55000</v>
      </c>
      <c r="W14906">
        <v>37800</v>
      </c>
      <c r="X14906">
        <v>2.2799999999999998</v>
      </c>
      <c r="Y14906">
        <v>37800</v>
      </c>
      <c r="Z14906">
        <v>2.2799999999999998</v>
      </c>
    </row>
    <row r="14907" spans="1:26">
      <c r="A14907">
        <v>211289629</v>
      </c>
      <c r="B14907" t="s">
        <v>13057</v>
      </c>
      <c r="C14907" t="s">
        <v>3597</v>
      </c>
      <c r="D14907" t="s">
        <v>3637</v>
      </c>
      <c r="E14907" t="s">
        <v>10375</v>
      </c>
      <c r="F14907" t="s">
        <v>3600</v>
      </c>
      <c r="G14907">
        <v>211289629</v>
      </c>
      <c r="I14907" t="s">
        <v>3601</v>
      </c>
      <c r="J14907" t="s">
        <v>13211</v>
      </c>
      <c r="K14907" t="s">
        <v>3688</v>
      </c>
      <c r="L14907" t="s">
        <v>11419</v>
      </c>
      <c r="P14907">
        <v>8.5</v>
      </c>
      <c r="Q14907">
        <v>14.3</v>
      </c>
      <c r="R14907">
        <v>8</v>
      </c>
      <c r="S14907" t="b">
        <v>0</v>
      </c>
      <c r="T14907" t="b">
        <v>0</v>
      </c>
      <c r="U14907" t="b">
        <v>0</v>
      </c>
      <c r="V14907">
        <v>55000</v>
      </c>
      <c r="W14907">
        <v>37800</v>
      </c>
      <c r="X14907">
        <v>2.2799999999999998</v>
      </c>
      <c r="Y14907">
        <v>37800</v>
      </c>
      <c r="Z14907">
        <v>2.2799999999999998</v>
      </c>
    </row>
    <row r="14908" spans="1:26">
      <c r="A14908">
        <v>213353884</v>
      </c>
      <c r="B14908" t="s">
        <v>13057</v>
      </c>
      <c r="C14908" t="s">
        <v>3597</v>
      </c>
      <c r="D14908" t="s">
        <v>3637</v>
      </c>
      <c r="E14908" t="s">
        <v>10374</v>
      </c>
      <c r="F14908" t="s">
        <v>3600</v>
      </c>
      <c r="G14908">
        <v>213353884</v>
      </c>
      <c r="I14908" t="s">
        <v>3601</v>
      </c>
      <c r="J14908" t="s">
        <v>13211</v>
      </c>
      <c r="K14908" t="s">
        <v>3688</v>
      </c>
      <c r="L14908" t="s">
        <v>13531</v>
      </c>
      <c r="P14908">
        <v>8.5</v>
      </c>
      <c r="Q14908">
        <v>14.5</v>
      </c>
      <c r="R14908">
        <v>8.1</v>
      </c>
      <c r="S14908" t="b">
        <v>0</v>
      </c>
      <c r="T14908" t="b">
        <v>0</v>
      </c>
      <c r="U14908" t="b">
        <v>0</v>
      </c>
      <c r="V14908">
        <v>55500</v>
      </c>
      <c r="W14908">
        <v>37800</v>
      </c>
      <c r="X14908">
        <v>2.3199999999999998</v>
      </c>
      <c r="Y14908">
        <v>37800</v>
      </c>
      <c r="Z14908">
        <v>2.3199999999999998</v>
      </c>
    </row>
    <row r="14909" spans="1:26">
      <c r="A14909">
        <v>211289630</v>
      </c>
      <c r="B14909" t="s">
        <v>13057</v>
      </c>
      <c r="C14909" t="s">
        <v>3597</v>
      </c>
      <c r="D14909" t="s">
        <v>3637</v>
      </c>
      <c r="E14909" t="s">
        <v>3862</v>
      </c>
      <c r="F14909" t="s">
        <v>3600</v>
      </c>
      <c r="G14909">
        <v>211289630</v>
      </c>
      <c r="I14909" t="s">
        <v>3601</v>
      </c>
      <c r="J14909" t="s">
        <v>13210</v>
      </c>
      <c r="K14909" t="s">
        <v>3688</v>
      </c>
      <c r="L14909" t="s">
        <v>11434</v>
      </c>
      <c r="P14909">
        <v>8.5</v>
      </c>
      <c r="Q14909">
        <v>14.3</v>
      </c>
      <c r="R14909">
        <v>8</v>
      </c>
      <c r="S14909" t="b">
        <v>0</v>
      </c>
      <c r="T14909" t="b">
        <v>0</v>
      </c>
      <c r="U14909" t="b">
        <v>0</v>
      </c>
      <c r="V14909">
        <v>55000</v>
      </c>
      <c r="W14909">
        <v>37800</v>
      </c>
      <c r="X14909">
        <v>2.2799999999999998</v>
      </c>
      <c r="Y14909">
        <v>37800</v>
      </c>
      <c r="Z14909">
        <v>2.2799999999999998</v>
      </c>
    </row>
    <row r="14910" spans="1:26">
      <c r="A14910">
        <v>211289631</v>
      </c>
      <c r="B14910" t="s">
        <v>13057</v>
      </c>
      <c r="C14910" t="s">
        <v>3597</v>
      </c>
      <c r="D14910" t="s">
        <v>3637</v>
      </c>
      <c r="E14910" t="s">
        <v>3854</v>
      </c>
      <c r="F14910" t="s">
        <v>3600</v>
      </c>
      <c r="G14910">
        <v>211289631</v>
      </c>
      <c r="I14910" t="s">
        <v>3601</v>
      </c>
      <c r="J14910" t="s">
        <v>13210</v>
      </c>
      <c r="K14910" t="s">
        <v>3688</v>
      </c>
      <c r="L14910" t="s">
        <v>11434</v>
      </c>
      <c r="P14910">
        <v>8.5</v>
      </c>
      <c r="Q14910">
        <v>14.3</v>
      </c>
      <c r="R14910">
        <v>8</v>
      </c>
      <c r="S14910" t="b">
        <v>0</v>
      </c>
      <c r="T14910" t="b">
        <v>0</v>
      </c>
      <c r="U14910" t="b">
        <v>0</v>
      </c>
      <c r="V14910">
        <v>55000</v>
      </c>
      <c r="W14910">
        <v>37800</v>
      </c>
      <c r="X14910">
        <v>2.2799999999999998</v>
      </c>
      <c r="Y14910">
        <v>37800</v>
      </c>
      <c r="Z14910">
        <v>2.2799999999999998</v>
      </c>
    </row>
    <row r="14911" spans="1:26">
      <c r="A14911">
        <v>211289632</v>
      </c>
      <c r="B14911" t="s">
        <v>13057</v>
      </c>
      <c r="C14911" t="s">
        <v>3597</v>
      </c>
      <c r="D14911" t="s">
        <v>3637</v>
      </c>
      <c r="E14911" t="s">
        <v>3856</v>
      </c>
      <c r="F14911" t="s">
        <v>3600</v>
      </c>
      <c r="G14911">
        <v>211289632</v>
      </c>
      <c r="I14911" t="s">
        <v>3601</v>
      </c>
      <c r="J14911" t="s">
        <v>13210</v>
      </c>
      <c r="K14911" t="s">
        <v>3688</v>
      </c>
      <c r="L14911" t="s">
        <v>11434</v>
      </c>
      <c r="P14911">
        <v>8.5</v>
      </c>
      <c r="Q14911">
        <v>14.3</v>
      </c>
      <c r="R14911">
        <v>8</v>
      </c>
      <c r="S14911" t="b">
        <v>0</v>
      </c>
      <c r="T14911" t="b">
        <v>0</v>
      </c>
      <c r="U14911" t="b">
        <v>0</v>
      </c>
      <c r="V14911">
        <v>55000</v>
      </c>
      <c r="W14911">
        <v>37800</v>
      </c>
      <c r="X14911">
        <v>2.2799999999999998</v>
      </c>
      <c r="Y14911">
        <v>37800</v>
      </c>
      <c r="Z14911">
        <v>2.2799999999999998</v>
      </c>
    </row>
    <row r="14912" spans="1:26">
      <c r="A14912">
        <v>211289633</v>
      </c>
      <c r="B14912" t="s">
        <v>13057</v>
      </c>
      <c r="C14912" t="s">
        <v>3597</v>
      </c>
      <c r="D14912" t="s">
        <v>3637</v>
      </c>
      <c r="E14912" t="s">
        <v>3855</v>
      </c>
      <c r="F14912" t="s">
        <v>3600</v>
      </c>
      <c r="G14912">
        <v>211289633</v>
      </c>
      <c r="I14912" t="s">
        <v>3601</v>
      </c>
      <c r="J14912" t="s">
        <v>13210</v>
      </c>
      <c r="K14912" t="s">
        <v>3688</v>
      </c>
      <c r="L14912" t="s">
        <v>11434</v>
      </c>
      <c r="P14912">
        <v>8.5</v>
      </c>
      <c r="Q14912">
        <v>14.3</v>
      </c>
      <c r="R14912">
        <v>8</v>
      </c>
      <c r="S14912" t="b">
        <v>0</v>
      </c>
      <c r="T14912" t="b">
        <v>0</v>
      </c>
      <c r="U14912" t="b">
        <v>0</v>
      </c>
      <c r="V14912">
        <v>55000</v>
      </c>
      <c r="W14912">
        <v>37800</v>
      </c>
      <c r="X14912">
        <v>2.2799999999999998</v>
      </c>
      <c r="Y14912">
        <v>37800</v>
      </c>
      <c r="Z14912">
        <v>2.2799999999999998</v>
      </c>
    </row>
    <row r="14913" spans="1:26">
      <c r="A14913">
        <v>211289634</v>
      </c>
      <c r="B14913" t="s">
        <v>13057</v>
      </c>
      <c r="C14913" t="s">
        <v>3597</v>
      </c>
      <c r="D14913" t="s">
        <v>3637</v>
      </c>
      <c r="E14913" t="s">
        <v>3858</v>
      </c>
      <c r="F14913" t="s">
        <v>3600</v>
      </c>
      <c r="G14913">
        <v>211289634</v>
      </c>
      <c r="I14913" t="s">
        <v>3601</v>
      </c>
      <c r="J14913" t="s">
        <v>13210</v>
      </c>
      <c r="K14913" t="s">
        <v>3688</v>
      </c>
      <c r="L14913" t="s">
        <v>11434</v>
      </c>
      <c r="P14913">
        <v>8.5</v>
      </c>
      <c r="Q14913">
        <v>14.3</v>
      </c>
      <c r="R14913">
        <v>8</v>
      </c>
      <c r="S14913" t="b">
        <v>0</v>
      </c>
      <c r="T14913" t="b">
        <v>0</v>
      </c>
      <c r="U14913" t="b">
        <v>0</v>
      </c>
      <c r="V14913">
        <v>55000</v>
      </c>
      <c r="W14913">
        <v>37800</v>
      </c>
      <c r="X14913">
        <v>2.2799999999999998</v>
      </c>
      <c r="Y14913">
        <v>37800</v>
      </c>
      <c r="Z14913">
        <v>2.2799999999999998</v>
      </c>
    </row>
    <row r="14914" spans="1:26">
      <c r="A14914">
        <v>211289635</v>
      </c>
      <c r="B14914" t="s">
        <v>13057</v>
      </c>
      <c r="C14914" t="s">
        <v>3597</v>
      </c>
      <c r="D14914" t="s">
        <v>3637</v>
      </c>
      <c r="E14914" t="s">
        <v>3857</v>
      </c>
      <c r="F14914" t="s">
        <v>3600</v>
      </c>
      <c r="G14914">
        <v>211289635</v>
      </c>
      <c r="I14914" t="s">
        <v>3601</v>
      </c>
      <c r="J14914" t="s">
        <v>13210</v>
      </c>
      <c r="K14914" t="s">
        <v>3688</v>
      </c>
      <c r="L14914" t="s">
        <v>11434</v>
      </c>
      <c r="P14914">
        <v>8.5</v>
      </c>
      <c r="Q14914">
        <v>14.3</v>
      </c>
      <c r="R14914">
        <v>8</v>
      </c>
      <c r="S14914" t="b">
        <v>0</v>
      </c>
      <c r="T14914" t="b">
        <v>0</v>
      </c>
      <c r="U14914" t="b">
        <v>0</v>
      </c>
      <c r="V14914">
        <v>55000</v>
      </c>
      <c r="W14914">
        <v>37800</v>
      </c>
      <c r="X14914">
        <v>2.2799999999999998</v>
      </c>
      <c r="Y14914">
        <v>37800</v>
      </c>
      <c r="Z14914">
        <v>2.2799999999999998</v>
      </c>
    </row>
    <row r="14915" spans="1:26">
      <c r="A14915">
        <v>211289636</v>
      </c>
      <c r="B14915" t="s">
        <v>13057</v>
      </c>
      <c r="C14915" t="s">
        <v>3597</v>
      </c>
      <c r="D14915" t="s">
        <v>3637</v>
      </c>
      <c r="E14915" t="s">
        <v>3861</v>
      </c>
      <c r="F14915" t="s">
        <v>3600</v>
      </c>
      <c r="G14915">
        <v>211289636</v>
      </c>
      <c r="I14915" t="s">
        <v>3601</v>
      </c>
      <c r="J14915" t="s">
        <v>13210</v>
      </c>
      <c r="K14915" t="s">
        <v>3688</v>
      </c>
      <c r="L14915" t="s">
        <v>11434</v>
      </c>
      <c r="P14915">
        <v>8.5</v>
      </c>
      <c r="Q14915">
        <v>14.3</v>
      </c>
      <c r="R14915">
        <v>8</v>
      </c>
      <c r="S14915" t="b">
        <v>0</v>
      </c>
      <c r="T14915" t="b">
        <v>0</v>
      </c>
      <c r="U14915" t="b">
        <v>0</v>
      </c>
      <c r="V14915">
        <v>55000</v>
      </c>
      <c r="W14915">
        <v>37800</v>
      </c>
      <c r="X14915">
        <v>2.2799999999999998</v>
      </c>
      <c r="Y14915">
        <v>37800</v>
      </c>
      <c r="Z14915">
        <v>2.2799999999999998</v>
      </c>
    </row>
    <row r="14916" spans="1:26">
      <c r="A14916">
        <v>211289637</v>
      </c>
      <c r="B14916" t="s">
        <v>13057</v>
      </c>
      <c r="C14916" t="s">
        <v>3597</v>
      </c>
      <c r="D14916" t="s">
        <v>3637</v>
      </c>
      <c r="E14916" t="s">
        <v>3860</v>
      </c>
      <c r="F14916" t="s">
        <v>3600</v>
      </c>
      <c r="G14916">
        <v>211289637</v>
      </c>
      <c r="I14916" t="s">
        <v>3601</v>
      </c>
      <c r="J14916" t="s">
        <v>13210</v>
      </c>
      <c r="K14916" t="s">
        <v>3688</v>
      </c>
      <c r="L14916" t="s">
        <v>11434</v>
      </c>
      <c r="P14916">
        <v>8.5</v>
      </c>
      <c r="Q14916">
        <v>14.3</v>
      </c>
      <c r="R14916">
        <v>8</v>
      </c>
      <c r="S14916" t="b">
        <v>0</v>
      </c>
      <c r="T14916" t="b">
        <v>0</v>
      </c>
      <c r="U14916" t="b">
        <v>0</v>
      </c>
      <c r="V14916">
        <v>55000</v>
      </c>
      <c r="W14916">
        <v>37800</v>
      </c>
      <c r="X14916">
        <v>2.2799999999999998</v>
      </c>
      <c r="Y14916">
        <v>37800</v>
      </c>
      <c r="Z14916">
        <v>2.2799999999999998</v>
      </c>
    </row>
    <row r="14917" spans="1:26">
      <c r="A14917">
        <v>213353885</v>
      </c>
      <c r="B14917" t="s">
        <v>13057</v>
      </c>
      <c r="C14917" t="s">
        <v>3597</v>
      </c>
      <c r="D14917" t="s">
        <v>3637</v>
      </c>
      <c r="E14917" t="s">
        <v>3862</v>
      </c>
      <c r="F14917" t="s">
        <v>3600</v>
      </c>
      <c r="G14917">
        <v>213353885</v>
      </c>
      <c r="I14917" t="s">
        <v>3601</v>
      </c>
      <c r="J14917" t="s">
        <v>13210</v>
      </c>
      <c r="K14917" t="s">
        <v>3688</v>
      </c>
      <c r="L14917" t="s">
        <v>13530</v>
      </c>
      <c r="P14917">
        <v>8.5</v>
      </c>
      <c r="Q14917">
        <v>14.5</v>
      </c>
      <c r="R14917">
        <v>8.1</v>
      </c>
      <c r="S14917" t="b">
        <v>0</v>
      </c>
      <c r="T14917" t="b">
        <v>0</v>
      </c>
      <c r="U14917" t="b">
        <v>0</v>
      </c>
      <c r="V14917">
        <v>55500</v>
      </c>
      <c r="W14917">
        <v>37800</v>
      </c>
      <c r="X14917">
        <v>2.3199999999999998</v>
      </c>
      <c r="Y14917">
        <v>37800</v>
      </c>
      <c r="Z14917">
        <v>2.3199999999999998</v>
      </c>
    </row>
    <row r="14918" spans="1:26">
      <c r="A14918">
        <v>213353886</v>
      </c>
      <c r="B14918" t="s">
        <v>13057</v>
      </c>
      <c r="C14918" t="s">
        <v>3597</v>
      </c>
      <c r="D14918" t="s">
        <v>3637</v>
      </c>
      <c r="E14918" t="s">
        <v>3854</v>
      </c>
      <c r="F14918" t="s">
        <v>3600</v>
      </c>
      <c r="G14918">
        <v>213353886</v>
      </c>
      <c r="I14918" t="s">
        <v>3601</v>
      </c>
      <c r="J14918" t="s">
        <v>13210</v>
      </c>
      <c r="K14918" t="s">
        <v>3688</v>
      </c>
      <c r="L14918" t="s">
        <v>13530</v>
      </c>
      <c r="P14918">
        <v>8.5</v>
      </c>
      <c r="Q14918">
        <v>14.5</v>
      </c>
      <c r="R14918">
        <v>8.1</v>
      </c>
      <c r="S14918" t="b">
        <v>0</v>
      </c>
      <c r="T14918" t="b">
        <v>0</v>
      </c>
      <c r="U14918" t="b">
        <v>0</v>
      </c>
      <c r="V14918">
        <v>55500</v>
      </c>
      <c r="W14918">
        <v>37800</v>
      </c>
      <c r="X14918">
        <v>2.3199999999999998</v>
      </c>
      <c r="Y14918">
        <v>37800</v>
      </c>
      <c r="Z14918">
        <v>2.3199999999999998</v>
      </c>
    </row>
    <row r="14919" spans="1:26">
      <c r="A14919">
        <v>213353887</v>
      </c>
      <c r="B14919" t="s">
        <v>13057</v>
      </c>
      <c r="C14919" t="s">
        <v>3597</v>
      </c>
      <c r="D14919" t="s">
        <v>3637</v>
      </c>
      <c r="E14919" t="s">
        <v>3856</v>
      </c>
      <c r="F14919" t="s">
        <v>3600</v>
      </c>
      <c r="G14919">
        <v>213353887</v>
      </c>
      <c r="I14919" t="s">
        <v>3601</v>
      </c>
      <c r="J14919" t="s">
        <v>13210</v>
      </c>
      <c r="K14919" t="s">
        <v>3688</v>
      </c>
      <c r="L14919" t="s">
        <v>13530</v>
      </c>
      <c r="P14919">
        <v>8.5</v>
      </c>
      <c r="Q14919">
        <v>14.5</v>
      </c>
      <c r="R14919">
        <v>8.1</v>
      </c>
      <c r="S14919" t="b">
        <v>0</v>
      </c>
      <c r="T14919" t="b">
        <v>0</v>
      </c>
      <c r="U14919" t="b">
        <v>0</v>
      </c>
      <c r="V14919">
        <v>55500</v>
      </c>
      <c r="W14919">
        <v>37800</v>
      </c>
      <c r="X14919">
        <v>2.3199999999999998</v>
      </c>
      <c r="Y14919">
        <v>37800</v>
      </c>
      <c r="Z14919">
        <v>2.3199999999999998</v>
      </c>
    </row>
    <row r="14920" spans="1:26">
      <c r="A14920">
        <v>213353888</v>
      </c>
      <c r="B14920" t="s">
        <v>13057</v>
      </c>
      <c r="C14920" t="s">
        <v>3597</v>
      </c>
      <c r="D14920" t="s">
        <v>3637</v>
      </c>
      <c r="E14920" t="s">
        <v>3855</v>
      </c>
      <c r="F14920" t="s">
        <v>3600</v>
      </c>
      <c r="G14920">
        <v>213353888</v>
      </c>
      <c r="I14920" t="s">
        <v>3601</v>
      </c>
      <c r="J14920" t="s">
        <v>13210</v>
      </c>
      <c r="K14920" t="s">
        <v>3688</v>
      </c>
      <c r="L14920" t="s">
        <v>13530</v>
      </c>
      <c r="P14920">
        <v>8.5</v>
      </c>
      <c r="Q14920">
        <v>14.5</v>
      </c>
      <c r="R14920">
        <v>8.1</v>
      </c>
      <c r="S14920" t="b">
        <v>0</v>
      </c>
      <c r="T14920" t="b">
        <v>0</v>
      </c>
      <c r="U14920" t="b">
        <v>0</v>
      </c>
      <c r="V14920">
        <v>55500</v>
      </c>
      <c r="W14920">
        <v>37800</v>
      </c>
      <c r="X14920">
        <v>2.3199999999999998</v>
      </c>
      <c r="Y14920">
        <v>37800</v>
      </c>
      <c r="Z14920">
        <v>2.3199999999999998</v>
      </c>
    </row>
    <row r="14921" spans="1:26">
      <c r="A14921">
        <v>213353889</v>
      </c>
      <c r="B14921" t="s">
        <v>13057</v>
      </c>
      <c r="C14921" t="s">
        <v>3597</v>
      </c>
      <c r="D14921" t="s">
        <v>3637</v>
      </c>
      <c r="E14921" t="s">
        <v>3858</v>
      </c>
      <c r="F14921" t="s">
        <v>3600</v>
      </c>
      <c r="G14921">
        <v>213353889</v>
      </c>
      <c r="I14921" t="s">
        <v>3601</v>
      </c>
      <c r="J14921" t="s">
        <v>13210</v>
      </c>
      <c r="K14921" t="s">
        <v>3688</v>
      </c>
      <c r="L14921" t="s">
        <v>13530</v>
      </c>
      <c r="P14921">
        <v>8.5</v>
      </c>
      <c r="Q14921">
        <v>14.5</v>
      </c>
      <c r="R14921">
        <v>8.1</v>
      </c>
      <c r="S14921" t="b">
        <v>0</v>
      </c>
      <c r="T14921" t="b">
        <v>0</v>
      </c>
      <c r="U14921" t="b">
        <v>0</v>
      </c>
      <c r="V14921">
        <v>55500</v>
      </c>
      <c r="W14921">
        <v>37800</v>
      </c>
      <c r="X14921">
        <v>2.3199999999999998</v>
      </c>
      <c r="Y14921">
        <v>37800</v>
      </c>
      <c r="Z14921">
        <v>2.3199999999999998</v>
      </c>
    </row>
    <row r="14922" spans="1:26">
      <c r="A14922">
        <v>213353890</v>
      </c>
      <c r="B14922" t="s">
        <v>13057</v>
      </c>
      <c r="C14922" t="s">
        <v>3597</v>
      </c>
      <c r="D14922" t="s">
        <v>3637</v>
      </c>
      <c r="E14922" t="s">
        <v>3857</v>
      </c>
      <c r="F14922" t="s">
        <v>3600</v>
      </c>
      <c r="G14922">
        <v>213353890</v>
      </c>
      <c r="I14922" t="s">
        <v>3601</v>
      </c>
      <c r="J14922" t="s">
        <v>13210</v>
      </c>
      <c r="K14922" t="s">
        <v>3688</v>
      </c>
      <c r="L14922" t="s">
        <v>13530</v>
      </c>
      <c r="P14922">
        <v>8.5</v>
      </c>
      <c r="Q14922">
        <v>14.5</v>
      </c>
      <c r="R14922">
        <v>8.1</v>
      </c>
      <c r="S14922" t="b">
        <v>0</v>
      </c>
      <c r="T14922" t="b">
        <v>0</v>
      </c>
      <c r="U14922" t="b">
        <v>0</v>
      </c>
      <c r="V14922">
        <v>55500</v>
      </c>
      <c r="W14922">
        <v>37800</v>
      </c>
      <c r="X14922">
        <v>2.3199999999999998</v>
      </c>
      <c r="Y14922">
        <v>37800</v>
      </c>
      <c r="Z14922">
        <v>2.3199999999999998</v>
      </c>
    </row>
    <row r="14923" spans="1:26">
      <c r="A14923">
        <v>213353891</v>
      </c>
      <c r="B14923" t="s">
        <v>13057</v>
      </c>
      <c r="C14923" t="s">
        <v>3597</v>
      </c>
      <c r="D14923" t="s">
        <v>3637</v>
      </c>
      <c r="E14923" t="s">
        <v>3861</v>
      </c>
      <c r="F14923" t="s">
        <v>3600</v>
      </c>
      <c r="G14923">
        <v>213353891</v>
      </c>
      <c r="I14923" t="s">
        <v>3601</v>
      </c>
      <c r="J14923" t="s">
        <v>13210</v>
      </c>
      <c r="K14923" t="s">
        <v>3688</v>
      </c>
      <c r="L14923" t="s">
        <v>13530</v>
      </c>
      <c r="P14923">
        <v>8.5</v>
      </c>
      <c r="Q14923">
        <v>14.5</v>
      </c>
      <c r="R14923">
        <v>8.1</v>
      </c>
      <c r="S14923" t="b">
        <v>0</v>
      </c>
      <c r="T14923" t="b">
        <v>0</v>
      </c>
      <c r="U14923" t="b">
        <v>0</v>
      </c>
      <c r="V14923">
        <v>55500</v>
      </c>
      <c r="W14923">
        <v>37800</v>
      </c>
      <c r="X14923">
        <v>2.3199999999999998</v>
      </c>
      <c r="Y14923">
        <v>37800</v>
      </c>
      <c r="Z14923">
        <v>2.3199999999999998</v>
      </c>
    </row>
    <row r="14924" spans="1:26">
      <c r="A14924">
        <v>213353892</v>
      </c>
      <c r="B14924" t="s">
        <v>13057</v>
      </c>
      <c r="C14924" t="s">
        <v>3597</v>
      </c>
      <c r="D14924" t="s">
        <v>3637</v>
      </c>
      <c r="E14924" t="s">
        <v>3860</v>
      </c>
      <c r="F14924" t="s">
        <v>3600</v>
      </c>
      <c r="G14924">
        <v>213353892</v>
      </c>
      <c r="I14924" t="s">
        <v>3601</v>
      </c>
      <c r="J14924" t="s">
        <v>13210</v>
      </c>
      <c r="K14924" t="s">
        <v>3688</v>
      </c>
      <c r="L14924" t="s">
        <v>13530</v>
      </c>
      <c r="P14924">
        <v>8.5</v>
      </c>
      <c r="Q14924">
        <v>14.5</v>
      </c>
      <c r="R14924">
        <v>8.1</v>
      </c>
      <c r="S14924" t="b">
        <v>0</v>
      </c>
      <c r="T14924" t="b">
        <v>0</v>
      </c>
      <c r="U14924" t="b">
        <v>0</v>
      </c>
      <c r="V14924">
        <v>55500</v>
      </c>
      <c r="W14924">
        <v>37800</v>
      </c>
      <c r="X14924">
        <v>2.3199999999999998</v>
      </c>
      <c r="Y14924">
        <v>37800</v>
      </c>
      <c r="Z14924">
        <v>2.3199999999999998</v>
      </c>
    </row>
    <row r="14925" spans="1:26">
      <c r="A14925">
        <v>213249268</v>
      </c>
      <c r="B14925" t="s">
        <v>13066</v>
      </c>
      <c r="C14925" t="s">
        <v>3597</v>
      </c>
      <c r="D14925" t="s">
        <v>3637</v>
      </c>
      <c r="E14925" t="s">
        <v>3637</v>
      </c>
      <c r="F14925" t="s">
        <v>3600</v>
      </c>
      <c r="G14925">
        <v>213249268</v>
      </c>
      <c r="I14925" t="s">
        <v>3601</v>
      </c>
      <c r="J14925" t="s">
        <v>10365</v>
      </c>
      <c r="K14925" t="s">
        <v>3688</v>
      </c>
      <c r="L14925" t="s">
        <v>13497</v>
      </c>
      <c r="P14925">
        <v>10</v>
      </c>
      <c r="Q14925">
        <v>17</v>
      </c>
      <c r="R14925">
        <v>9</v>
      </c>
      <c r="S14925" t="b">
        <v>0</v>
      </c>
      <c r="T14925" t="b">
        <v>0</v>
      </c>
      <c r="U14925" t="b">
        <v>1</v>
      </c>
      <c r="V14925">
        <v>24200</v>
      </c>
      <c r="W14925">
        <v>19000</v>
      </c>
      <c r="X14925">
        <v>2.6</v>
      </c>
      <c r="Y14925">
        <v>19270</v>
      </c>
      <c r="Z14925">
        <v>2.73</v>
      </c>
    </row>
    <row r="14926" spans="1:26">
      <c r="A14926">
        <v>213249269</v>
      </c>
      <c r="B14926" t="s">
        <v>13066</v>
      </c>
      <c r="C14926" t="s">
        <v>3597</v>
      </c>
      <c r="D14926" t="s">
        <v>3637</v>
      </c>
      <c r="E14926" t="s">
        <v>10374</v>
      </c>
      <c r="F14926" t="s">
        <v>3600</v>
      </c>
      <c r="G14926">
        <v>213249269</v>
      </c>
      <c r="I14926" t="s">
        <v>3601</v>
      </c>
      <c r="J14926" t="s">
        <v>10365</v>
      </c>
      <c r="K14926" t="s">
        <v>3688</v>
      </c>
      <c r="L14926" t="s">
        <v>13497</v>
      </c>
      <c r="P14926">
        <v>10</v>
      </c>
      <c r="Q14926">
        <v>17</v>
      </c>
      <c r="R14926">
        <v>9</v>
      </c>
      <c r="S14926" t="b">
        <v>0</v>
      </c>
      <c r="T14926" t="b">
        <v>0</v>
      </c>
      <c r="U14926" t="b">
        <v>1</v>
      </c>
      <c r="V14926">
        <v>24200</v>
      </c>
      <c r="W14926">
        <v>19000</v>
      </c>
      <c r="X14926">
        <v>2.6</v>
      </c>
      <c r="Y14926">
        <v>19270</v>
      </c>
      <c r="Z14926">
        <v>2.73</v>
      </c>
    </row>
    <row r="14927" spans="1:26">
      <c r="A14927">
        <v>213249270</v>
      </c>
      <c r="B14927" t="s">
        <v>13066</v>
      </c>
      <c r="C14927" t="s">
        <v>3597</v>
      </c>
      <c r="D14927" t="s">
        <v>3637</v>
      </c>
      <c r="E14927" t="s">
        <v>10375</v>
      </c>
      <c r="F14927" t="s">
        <v>3600</v>
      </c>
      <c r="G14927">
        <v>213249270</v>
      </c>
      <c r="I14927" t="s">
        <v>3601</v>
      </c>
      <c r="J14927" t="s">
        <v>10365</v>
      </c>
      <c r="K14927" t="s">
        <v>3688</v>
      </c>
      <c r="L14927" t="s">
        <v>13497</v>
      </c>
      <c r="P14927">
        <v>10</v>
      </c>
      <c r="Q14927">
        <v>17</v>
      </c>
      <c r="R14927">
        <v>9</v>
      </c>
      <c r="S14927" t="b">
        <v>0</v>
      </c>
      <c r="T14927" t="b">
        <v>0</v>
      </c>
      <c r="U14927" t="b">
        <v>1</v>
      </c>
      <c r="V14927">
        <v>24200</v>
      </c>
      <c r="W14927">
        <v>19000</v>
      </c>
      <c r="X14927">
        <v>2.6</v>
      </c>
      <c r="Y14927">
        <v>19270</v>
      </c>
      <c r="Z14927">
        <v>2.73</v>
      </c>
    </row>
    <row r="14928" spans="1:26">
      <c r="A14928">
        <v>213249271</v>
      </c>
      <c r="B14928" t="s">
        <v>13066</v>
      </c>
      <c r="C14928" t="s">
        <v>3597</v>
      </c>
      <c r="D14928" t="s">
        <v>3637</v>
      </c>
      <c r="E14928" t="s">
        <v>3862</v>
      </c>
      <c r="F14928" t="s">
        <v>3600</v>
      </c>
      <c r="G14928">
        <v>213249271</v>
      </c>
      <c r="I14928" t="s">
        <v>3601</v>
      </c>
      <c r="J14928" t="s">
        <v>7262</v>
      </c>
      <c r="K14928" t="s">
        <v>3688</v>
      </c>
      <c r="L14928" t="s">
        <v>13497</v>
      </c>
      <c r="P14928">
        <v>10</v>
      </c>
      <c r="Q14928">
        <v>17</v>
      </c>
      <c r="R14928">
        <v>9</v>
      </c>
      <c r="S14928" t="b">
        <v>0</v>
      </c>
      <c r="T14928" t="b">
        <v>0</v>
      </c>
      <c r="U14928" t="b">
        <v>1</v>
      </c>
      <c r="V14928">
        <v>24200</v>
      </c>
      <c r="W14928">
        <v>19000</v>
      </c>
      <c r="X14928">
        <v>2.6</v>
      </c>
      <c r="Y14928">
        <v>19270</v>
      </c>
      <c r="Z14928">
        <v>2.73</v>
      </c>
    </row>
    <row r="14929" spans="1:26">
      <c r="A14929">
        <v>213249272</v>
      </c>
      <c r="B14929" t="s">
        <v>13066</v>
      </c>
      <c r="C14929" t="s">
        <v>3597</v>
      </c>
      <c r="D14929" t="s">
        <v>3637</v>
      </c>
      <c r="E14929" t="s">
        <v>3854</v>
      </c>
      <c r="F14929" t="s">
        <v>3600</v>
      </c>
      <c r="G14929">
        <v>213249272</v>
      </c>
      <c r="I14929" t="s">
        <v>3601</v>
      </c>
      <c r="J14929" t="s">
        <v>7262</v>
      </c>
      <c r="K14929" t="s">
        <v>3688</v>
      </c>
      <c r="L14929" t="s">
        <v>13497</v>
      </c>
      <c r="P14929">
        <v>10</v>
      </c>
      <c r="Q14929">
        <v>17</v>
      </c>
      <c r="R14929">
        <v>9</v>
      </c>
      <c r="S14929" t="b">
        <v>0</v>
      </c>
      <c r="T14929" t="b">
        <v>0</v>
      </c>
      <c r="U14929" t="b">
        <v>1</v>
      </c>
      <c r="V14929">
        <v>24200</v>
      </c>
      <c r="W14929">
        <v>19000</v>
      </c>
      <c r="X14929">
        <v>2.6</v>
      </c>
      <c r="Y14929">
        <v>19270</v>
      </c>
      <c r="Z14929">
        <v>2.73</v>
      </c>
    </row>
    <row r="14930" spans="1:26">
      <c r="A14930">
        <v>213249273</v>
      </c>
      <c r="B14930" t="s">
        <v>13066</v>
      </c>
      <c r="C14930" t="s">
        <v>3597</v>
      </c>
      <c r="D14930" t="s">
        <v>3637</v>
      </c>
      <c r="E14930" t="s">
        <v>3856</v>
      </c>
      <c r="F14930" t="s">
        <v>3600</v>
      </c>
      <c r="G14930">
        <v>213249273</v>
      </c>
      <c r="I14930" t="s">
        <v>3601</v>
      </c>
      <c r="J14930" t="s">
        <v>7262</v>
      </c>
      <c r="K14930" t="s">
        <v>3688</v>
      </c>
      <c r="L14930" t="s">
        <v>13497</v>
      </c>
      <c r="P14930">
        <v>10</v>
      </c>
      <c r="Q14930">
        <v>17</v>
      </c>
      <c r="R14930">
        <v>9</v>
      </c>
      <c r="S14930" t="b">
        <v>0</v>
      </c>
      <c r="T14930" t="b">
        <v>0</v>
      </c>
      <c r="U14930" t="b">
        <v>1</v>
      </c>
      <c r="V14930">
        <v>24200</v>
      </c>
      <c r="W14930">
        <v>19000</v>
      </c>
      <c r="X14930">
        <v>2.6</v>
      </c>
      <c r="Y14930">
        <v>19270</v>
      </c>
      <c r="Z14930">
        <v>2.73</v>
      </c>
    </row>
    <row r="14931" spans="1:26">
      <c r="A14931">
        <v>213249274</v>
      </c>
      <c r="B14931" t="s">
        <v>13066</v>
      </c>
      <c r="C14931" t="s">
        <v>3597</v>
      </c>
      <c r="D14931" t="s">
        <v>3637</v>
      </c>
      <c r="E14931" t="s">
        <v>3855</v>
      </c>
      <c r="F14931" t="s">
        <v>3600</v>
      </c>
      <c r="G14931">
        <v>213249274</v>
      </c>
      <c r="I14931" t="s">
        <v>3601</v>
      </c>
      <c r="J14931" t="s">
        <v>7262</v>
      </c>
      <c r="K14931" t="s">
        <v>3688</v>
      </c>
      <c r="L14931" t="s">
        <v>13497</v>
      </c>
      <c r="P14931">
        <v>10</v>
      </c>
      <c r="Q14931">
        <v>17</v>
      </c>
      <c r="R14931">
        <v>9</v>
      </c>
      <c r="S14931" t="b">
        <v>0</v>
      </c>
      <c r="T14931" t="b">
        <v>0</v>
      </c>
      <c r="U14931" t="b">
        <v>1</v>
      </c>
      <c r="V14931">
        <v>24200</v>
      </c>
      <c r="W14931">
        <v>19000</v>
      </c>
      <c r="X14931">
        <v>2.6</v>
      </c>
      <c r="Y14931">
        <v>19270</v>
      </c>
      <c r="Z14931">
        <v>2.73</v>
      </c>
    </row>
    <row r="14932" spans="1:26">
      <c r="A14932">
        <v>213249275</v>
      </c>
      <c r="B14932" t="s">
        <v>13066</v>
      </c>
      <c r="C14932" t="s">
        <v>3597</v>
      </c>
      <c r="D14932" t="s">
        <v>3637</v>
      </c>
      <c r="E14932" t="s">
        <v>3858</v>
      </c>
      <c r="F14932" t="s">
        <v>3600</v>
      </c>
      <c r="G14932">
        <v>213249275</v>
      </c>
      <c r="I14932" t="s">
        <v>3601</v>
      </c>
      <c r="J14932" t="s">
        <v>7262</v>
      </c>
      <c r="K14932" t="s">
        <v>3688</v>
      </c>
      <c r="L14932" t="s">
        <v>13497</v>
      </c>
      <c r="P14932">
        <v>10</v>
      </c>
      <c r="Q14932">
        <v>17</v>
      </c>
      <c r="R14932">
        <v>9</v>
      </c>
      <c r="S14932" t="b">
        <v>0</v>
      </c>
      <c r="T14932" t="b">
        <v>0</v>
      </c>
      <c r="U14932" t="b">
        <v>1</v>
      </c>
      <c r="V14932">
        <v>24200</v>
      </c>
      <c r="W14932">
        <v>19000</v>
      </c>
      <c r="X14932">
        <v>2.6</v>
      </c>
      <c r="Y14932">
        <v>19270</v>
      </c>
      <c r="Z14932">
        <v>2.73</v>
      </c>
    </row>
    <row r="14933" spans="1:26">
      <c r="A14933">
        <v>213249276</v>
      </c>
      <c r="B14933" t="s">
        <v>13066</v>
      </c>
      <c r="C14933" t="s">
        <v>3597</v>
      </c>
      <c r="D14933" t="s">
        <v>3637</v>
      </c>
      <c r="E14933" t="s">
        <v>3857</v>
      </c>
      <c r="F14933" t="s">
        <v>3600</v>
      </c>
      <c r="G14933">
        <v>213249276</v>
      </c>
      <c r="I14933" t="s">
        <v>3601</v>
      </c>
      <c r="J14933" t="s">
        <v>7262</v>
      </c>
      <c r="K14933" t="s">
        <v>3688</v>
      </c>
      <c r="L14933" t="s">
        <v>13497</v>
      </c>
      <c r="P14933">
        <v>10</v>
      </c>
      <c r="Q14933">
        <v>17</v>
      </c>
      <c r="R14933">
        <v>9</v>
      </c>
      <c r="S14933" t="b">
        <v>0</v>
      </c>
      <c r="T14933" t="b">
        <v>0</v>
      </c>
      <c r="U14933" t="b">
        <v>1</v>
      </c>
      <c r="V14933">
        <v>24200</v>
      </c>
      <c r="W14933">
        <v>19000</v>
      </c>
      <c r="X14933">
        <v>2.6</v>
      </c>
      <c r="Y14933">
        <v>19270</v>
      </c>
      <c r="Z14933">
        <v>2.73</v>
      </c>
    </row>
    <row r="14934" spans="1:26">
      <c r="A14934">
        <v>213249277</v>
      </c>
      <c r="B14934" t="s">
        <v>13066</v>
      </c>
      <c r="C14934" t="s">
        <v>3597</v>
      </c>
      <c r="D14934" t="s">
        <v>3637</v>
      </c>
      <c r="E14934" t="s">
        <v>3861</v>
      </c>
      <c r="F14934" t="s">
        <v>3600</v>
      </c>
      <c r="G14934">
        <v>213249277</v>
      </c>
      <c r="I14934" t="s">
        <v>3601</v>
      </c>
      <c r="J14934" t="s">
        <v>7262</v>
      </c>
      <c r="K14934" t="s">
        <v>3688</v>
      </c>
      <c r="L14934" t="s">
        <v>13497</v>
      </c>
      <c r="P14934">
        <v>10</v>
      </c>
      <c r="Q14934">
        <v>17</v>
      </c>
      <c r="R14934">
        <v>9</v>
      </c>
      <c r="S14934" t="b">
        <v>0</v>
      </c>
      <c r="T14934" t="b">
        <v>0</v>
      </c>
      <c r="U14934" t="b">
        <v>1</v>
      </c>
      <c r="V14934">
        <v>24200</v>
      </c>
      <c r="W14934">
        <v>19000</v>
      </c>
      <c r="X14934">
        <v>2.6</v>
      </c>
      <c r="Y14934">
        <v>19270</v>
      </c>
      <c r="Z14934">
        <v>2.73</v>
      </c>
    </row>
    <row r="14935" spans="1:26">
      <c r="A14935">
        <v>213249278</v>
      </c>
      <c r="B14935" t="s">
        <v>13066</v>
      </c>
      <c r="C14935" t="s">
        <v>3597</v>
      </c>
      <c r="D14935" t="s">
        <v>3637</v>
      </c>
      <c r="E14935" t="s">
        <v>3860</v>
      </c>
      <c r="F14935" t="s">
        <v>3600</v>
      </c>
      <c r="G14935">
        <v>213249278</v>
      </c>
      <c r="I14935" t="s">
        <v>3601</v>
      </c>
      <c r="J14935" t="s">
        <v>7262</v>
      </c>
      <c r="K14935" t="s">
        <v>3688</v>
      </c>
      <c r="L14935" t="s">
        <v>13497</v>
      </c>
      <c r="P14935">
        <v>10</v>
      </c>
      <c r="Q14935">
        <v>17</v>
      </c>
      <c r="R14935">
        <v>9</v>
      </c>
      <c r="S14935" t="b">
        <v>0</v>
      </c>
      <c r="T14935" t="b">
        <v>0</v>
      </c>
      <c r="U14935" t="b">
        <v>1</v>
      </c>
      <c r="V14935">
        <v>24200</v>
      </c>
      <c r="W14935">
        <v>19000</v>
      </c>
      <c r="X14935">
        <v>2.6</v>
      </c>
      <c r="Y14935">
        <v>19270</v>
      </c>
      <c r="Z14935">
        <v>2.73</v>
      </c>
    </row>
    <row r="14936" spans="1:26">
      <c r="A14936">
        <v>213353767</v>
      </c>
      <c r="B14936" t="s">
        <v>13066</v>
      </c>
      <c r="C14936" t="s">
        <v>3597</v>
      </c>
      <c r="D14936" t="s">
        <v>3637</v>
      </c>
      <c r="E14936" t="s">
        <v>3637</v>
      </c>
      <c r="F14936" t="s">
        <v>3600</v>
      </c>
      <c r="G14936">
        <v>213353767</v>
      </c>
      <c r="I14936" t="s">
        <v>3601</v>
      </c>
      <c r="J14936" t="s">
        <v>10365</v>
      </c>
      <c r="K14936" t="s">
        <v>3688</v>
      </c>
      <c r="L14936" t="s">
        <v>13496</v>
      </c>
      <c r="P14936">
        <v>10</v>
      </c>
      <c r="Q14936">
        <v>17</v>
      </c>
      <c r="R14936">
        <v>9.5</v>
      </c>
      <c r="S14936" t="b">
        <v>0</v>
      </c>
      <c r="T14936" t="b">
        <v>0</v>
      </c>
      <c r="U14936" t="b">
        <v>1</v>
      </c>
      <c r="V14936">
        <v>24400</v>
      </c>
      <c r="W14936">
        <v>19300</v>
      </c>
      <c r="X14936">
        <v>2.64</v>
      </c>
      <c r="Y14936">
        <v>19580</v>
      </c>
      <c r="Z14936">
        <v>2.77</v>
      </c>
    </row>
    <row r="14937" spans="1:26">
      <c r="A14937">
        <v>213353768</v>
      </c>
      <c r="B14937" t="s">
        <v>13066</v>
      </c>
      <c r="C14937" t="s">
        <v>3597</v>
      </c>
      <c r="D14937" t="s">
        <v>3637</v>
      </c>
      <c r="E14937" t="s">
        <v>10374</v>
      </c>
      <c r="F14937" t="s">
        <v>3600</v>
      </c>
      <c r="G14937">
        <v>213353768</v>
      </c>
      <c r="I14937" t="s">
        <v>3601</v>
      </c>
      <c r="J14937" t="s">
        <v>10365</v>
      </c>
      <c r="K14937" t="s">
        <v>3688</v>
      </c>
      <c r="L14937" t="s">
        <v>13496</v>
      </c>
      <c r="P14937">
        <v>10</v>
      </c>
      <c r="Q14937">
        <v>17</v>
      </c>
      <c r="R14937">
        <v>9.5</v>
      </c>
      <c r="S14937" t="b">
        <v>0</v>
      </c>
      <c r="T14937" t="b">
        <v>0</v>
      </c>
      <c r="U14937" t="b">
        <v>1</v>
      </c>
      <c r="V14937">
        <v>24400</v>
      </c>
      <c r="W14937">
        <v>19300</v>
      </c>
      <c r="X14937">
        <v>2.64</v>
      </c>
      <c r="Y14937">
        <v>19580</v>
      </c>
      <c r="Z14937">
        <v>2.77</v>
      </c>
    </row>
    <row r="14938" spans="1:26">
      <c r="A14938">
        <v>213353769</v>
      </c>
      <c r="B14938" t="s">
        <v>13066</v>
      </c>
      <c r="C14938" t="s">
        <v>3597</v>
      </c>
      <c r="D14938" t="s">
        <v>3637</v>
      </c>
      <c r="E14938" t="s">
        <v>3862</v>
      </c>
      <c r="F14938" t="s">
        <v>3600</v>
      </c>
      <c r="G14938">
        <v>213353769</v>
      </c>
      <c r="I14938" t="s">
        <v>3601</v>
      </c>
      <c r="J14938" t="s">
        <v>7262</v>
      </c>
      <c r="K14938" t="s">
        <v>3688</v>
      </c>
      <c r="L14938" t="s">
        <v>13495</v>
      </c>
      <c r="P14938">
        <v>10</v>
      </c>
      <c r="Q14938">
        <v>17</v>
      </c>
      <c r="R14938">
        <v>9.5</v>
      </c>
      <c r="S14938" t="b">
        <v>0</v>
      </c>
      <c r="T14938" t="b">
        <v>0</v>
      </c>
      <c r="U14938" t="b">
        <v>1</v>
      </c>
      <c r="V14938">
        <v>24400</v>
      </c>
      <c r="W14938">
        <v>19300</v>
      </c>
      <c r="X14938">
        <v>2.64</v>
      </c>
      <c r="Y14938">
        <v>19580</v>
      </c>
      <c r="Z14938">
        <v>2.77</v>
      </c>
    </row>
    <row r="14939" spans="1:26">
      <c r="A14939">
        <v>213353770</v>
      </c>
      <c r="B14939" t="s">
        <v>13066</v>
      </c>
      <c r="C14939" t="s">
        <v>3597</v>
      </c>
      <c r="D14939" t="s">
        <v>3637</v>
      </c>
      <c r="E14939" t="s">
        <v>3854</v>
      </c>
      <c r="F14939" t="s">
        <v>3600</v>
      </c>
      <c r="G14939">
        <v>213353770</v>
      </c>
      <c r="I14939" t="s">
        <v>3601</v>
      </c>
      <c r="J14939" t="s">
        <v>7262</v>
      </c>
      <c r="K14939" t="s">
        <v>3688</v>
      </c>
      <c r="L14939" t="s">
        <v>13495</v>
      </c>
      <c r="P14939">
        <v>10</v>
      </c>
      <c r="Q14939">
        <v>17</v>
      </c>
      <c r="R14939">
        <v>9.5</v>
      </c>
      <c r="S14939" t="b">
        <v>0</v>
      </c>
      <c r="T14939" t="b">
        <v>0</v>
      </c>
      <c r="U14939" t="b">
        <v>1</v>
      </c>
      <c r="V14939">
        <v>24400</v>
      </c>
      <c r="W14939">
        <v>19300</v>
      </c>
      <c r="X14939">
        <v>2.64</v>
      </c>
      <c r="Y14939">
        <v>19580</v>
      </c>
      <c r="Z14939">
        <v>2.77</v>
      </c>
    </row>
    <row r="14940" spans="1:26">
      <c r="A14940">
        <v>213353771</v>
      </c>
      <c r="B14940" t="s">
        <v>13066</v>
      </c>
      <c r="C14940" t="s">
        <v>3597</v>
      </c>
      <c r="D14940" t="s">
        <v>3637</v>
      </c>
      <c r="E14940" t="s">
        <v>3856</v>
      </c>
      <c r="F14940" t="s">
        <v>3600</v>
      </c>
      <c r="G14940">
        <v>213353771</v>
      </c>
      <c r="I14940" t="s">
        <v>3601</v>
      </c>
      <c r="J14940" t="s">
        <v>7262</v>
      </c>
      <c r="K14940" t="s">
        <v>3688</v>
      </c>
      <c r="L14940" t="s">
        <v>13495</v>
      </c>
      <c r="P14940">
        <v>10</v>
      </c>
      <c r="Q14940">
        <v>17</v>
      </c>
      <c r="R14940">
        <v>9.5</v>
      </c>
      <c r="S14940" t="b">
        <v>0</v>
      </c>
      <c r="T14940" t="b">
        <v>0</v>
      </c>
      <c r="U14940" t="b">
        <v>1</v>
      </c>
      <c r="V14940">
        <v>24400</v>
      </c>
      <c r="W14940">
        <v>19300</v>
      </c>
      <c r="X14940">
        <v>2.64</v>
      </c>
      <c r="Y14940">
        <v>19580</v>
      </c>
      <c r="Z14940">
        <v>2.77</v>
      </c>
    </row>
    <row r="14941" spans="1:26">
      <c r="A14941">
        <v>213353772</v>
      </c>
      <c r="B14941" t="s">
        <v>13066</v>
      </c>
      <c r="C14941" t="s">
        <v>3597</v>
      </c>
      <c r="D14941" t="s">
        <v>3637</v>
      </c>
      <c r="E14941" t="s">
        <v>3855</v>
      </c>
      <c r="F14941" t="s">
        <v>3600</v>
      </c>
      <c r="G14941">
        <v>213353772</v>
      </c>
      <c r="I14941" t="s">
        <v>3601</v>
      </c>
      <c r="J14941" t="s">
        <v>7262</v>
      </c>
      <c r="K14941" t="s">
        <v>3688</v>
      </c>
      <c r="L14941" t="s">
        <v>13495</v>
      </c>
      <c r="P14941">
        <v>10</v>
      </c>
      <c r="Q14941">
        <v>17</v>
      </c>
      <c r="R14941">
        <v>9.5</v>
      </c>
      <c r="S14941" t="b">
        <v>0</v>
      </c>
      <c r="T14941" t="b">
        <v>0</v>
      </c>
      <c r="U14941" t="b">
        <v>1</v>
      </c>
      <c r="V14941">
        <v>24400</v>
      </c>
      <c r="W14941">
        <v>19300</v>
      </c>
      <c r="X14941">
        <v>2.64</v>
      </c>
      <c r="Y14941">
        <v>19580</v>
      </c>
      <c r="Z14941">
        <v>2.77</v>
      </c>
    </row>
    <row r="14942" spans="1:26">
      <c r="A14942">
        <v>213353773</v>
      </c>
      <c r="B14942" t="s">
        <v>13066</v>
      </c>
      <c r="C14942" t="s">
        <v>3597</v>
      </c>
      <c r="D14942" t="s">
        <v>3637</v>
      </c>
      <c r="E14942" t="s">
        <v>3858</v>
      </c>
      <c r="F14942" t="s">
        <v>3600</v>
      </c>
      <c r="G14942">
        <v>213353773</v>
      </c>
      <c r="I14942" t="s">
        <v>3601</v>
      </c>
      <c r="J14942" t="s">
        <v>7262</v>
      </c>
      <c r="K14942" t="s">
        <v>3688</v>
      </c>
      <c r="L14942" t="s">
        <v>13495</v>
      </c>
      <c r="P14942">
        <v>10</v>
      </c>
      <c r="Q14942">
        <v>17</v>
      </c>
      <c r="R14942">
        <v>9.5</v>
      </c>
      <c r="S14942" t="b">
        <v>0</v>
      </c>
      <c r="T14942" t="b">
        <v>0</v>
      </c>
      <c r="U14942" t="b">
        <v>1</v>
      </c>
      <c r="V14942">
        <v>24400</v>
      </c>
      <c r="W14942">
        <v>19300</v>
      </c>
      <c r="X14942">
        <v>2.64</v>
      </c>
      <c r="Y14942">
        <v>19580</v>
      </c>
      <c r="Z14942">
        <v>2.77</v>
      </c>
    </row>
    <row r="14943" spans="1:26">
      <c r="A14943">
        <v>213353774</v>
      </c>
      <c r="B14943" t="s">
        <v>13066</v>
      </c>
      <c r="C14943" t="s">
        <v>3597</v>
      </c>
      <c r="D14943" t="s">
        <v>3637</v>
      </c>
      <c r="E14943" t="s">
        <v>3857</v>
      </c>
      <c r="F14943" t="s">
        <v>3600</v>
      </c>
      <c r="G14943">
        <v>213353774</v>
      </c>
      <c r="I14943" t="s">
        <v>3601</v>
      </c>
      <c r="J14943" t="s">
        <v>7262</v>
      </c>
      <c r="K14943" t="s">
        <v>3688</v>
      </c>
      <c r="L14943" t="s">
        <v>13495</v>
      </c>
      <c r="P14943">
        <v>10</v>
      </c>
      <c r="Q14943">
        <v>17</v>
      </c>
      <c r="R14943">
        <v>9.5</v>
      </c>
      <c r="S14943" t="b">
        <v>0</v>
      </c>
      <c r="T14943" t="b">
        <v>0</v>
      </c>
      <c r="U14943" t="b">
        <v>1</v>
      </c>
      <c r="V14943">
        <v>24400</v>
      </c>
      <c r="W14943">
        <v>19300</v>
      </c>
      <c r="X14943">
        <v>2.64</v>
      </c>
      <c r="Y14943">
        <v>19580</v>
      </c>
      <c r="Z14943">
        <v>2.77</v>
      </c>
    </row>
    <row r="14944" spans="1:26">
      <c r="A14944">
        <v>213353775</v>
      </c>
      <c r="B14944" t="s">
        <v>13066</v>
      </c>
      <c r="C14944" t="s">
        <v>3597</v>
      </c>
      <c r="D14944" t="s">
        <v>3637</v>
      </c>
      <c r="E14944" t="s">
        <v>3861</v>
      </c>
      <c r="F14944" t="s">
        <v>3600</v>
      </c>
      <c r="G14944">
        <v>213353775</v>
      </c>
      <c r="I14944" t="s">
        <v>3601</v>
      </c>
      <c r="J14944" t="s">
        <v>7262</v>
      </c>
      <c r="K14944" t="s">
        <v>3688</v>
      </c>
      <c r="L14944" t="s">
        <v>13495</v>
      </c>
      <c r="P14944">
        <v>10</v>
      </c>
      <c r="Q14944">
        <v>17</v>
      </c>
      <c r="R14944">
        <v>9.5</v>
      </c>
      <c r="S14944" t="b">
        <v>0</v>
      </c>
      <c r="T14944" t="b">
        <v>0</v>
      </c>
      <c r="U14944" t="b">
        <v>1</v>
      </c>
      <c r="V14944">
        <v>24400</v>
      </c>
      <c r="W14944">
        <v>19300</v>
      </c>
      <c r="X14944">
        <v>2.64</v>
      </c>
      <c r="Y14944">
        <v>19580</v>
      </c>
      <c r="Z14944">
        <v>2.77</v>
      </c>
    </row>
    <row r="14945" spans="1:26">
      <c r="A14945">
        <v>213353776</v>
      </c>
      <c r="B14945" t="s">
        <v>13066</v>
      </c>
      <c r="C14945" t="s">
        <v>3597</v>
      </c>
      <c r="D14945" t="s">
        <v>3637</v>
      </c>
      <c r="E14945" t="s">
        <v>3860</v>
      </c>
      <c r="F14945" t="s">
        <v>3600</v>
      </c>
      <c r="G14945">
        <v>213353776</v>
      </c>
      <c r="I14945" t="s">
        <v>3601</v>
      </c>
      <c r="J14945" t="s">
        <v>7262</v>
      </c>
      <c r="K14945" t="s">
        <v>3688</v>
      </c>
      <c r="L14945" t="s">
        <v>13495</v>
      </c>
      <c r="P14945">
        <v>10</v>
      </c>
      <c r="Q14945">
        <v>17</v>
      </c>
      <c r="R14945">
        <v>9.5</v>
      </c>
      <c r="S14945" t="b">
        <v>0</v>
      </c>
      <c r="T14945" t="b">
        <v>0</v>
      </c>
      <c r="U14945" t="b">
        <v>1</v>
      </c>
      <c r="V14945">
        <v>24400</v>
      </c>
      <c r="W14945">
        <v>19300</v>
      </c>
      <c r="X14945">
        <v>2.64</v>
      </c>
      <c r="Y14945">
        <v>19580</v>
      </c>
      <c r="Z14945">
        <v>2.77</v>
      </c>
    </row>
    <row r="14946" spans="1:26">
      <c r="A14946">
        <v>213353777</v>
      </c>
      <c r="B14946" t="s">
        <v>13066</v>
      </c>
      <c r="C14946" t="s">
        <v>3597</v>
      </c>
      <c r="D14946" t="s">
        <v>3637</v>
      </c>
      <c r="E14946" t="s">
        <v>3637</v>
      </c>
      <c r="F14946" t="s">
        <v>3600</v>
      </c>
      <c r="G14946">
        <v>213353777</v>
      </c>
      <c r="I14946" t="s">
        <v>3601</v>
      </c>
      <c r="J14946" t="s">
        <v>10365</v>
      </c>
      <c r="K14946" t="s">
        <v>3688</v>
      </c>
      <c r="L14946" t="s">
        <v>13469</v>
      </c>
      <c r="P14946">
        <v>10.5</v>
      </c>
      <c r="Q14946">
        <v>17</v>
      </c>
      <c r="R14946">
        <v>9</v>
      </c>
      <c r="S14946" t="b">
        <v>0</v>
      </c>
      <c r="T14946" t="b">
        <v>0</v>
      </c>
      <c r="U14946" t="b">
        <v>1</v>
      </c>
      <c r="V14946">
        <v>24800</v>
      </c>
      <c r="W14946">
        <v>19100</v>
      </c>
      <c r="X14946">
        <v>2.67</v>
      </c>
      <c r="Y14946">
        <v>19370</v>
      </c>
      <c r="Z14946">
        <v>2.8</v>
      </c>
    </row>
    <row r="14947" spans="1:26">
      <c r="A14947">
        <v>213353778</v>
      </c>
      <c r="B14947" t="s">
        <v>13066</v>
      </c>
      <c r="C14947" t="s">
        <v>3597</v>
      </c>
      <c r="D14947" t="s">
        <v>3637</v>
      </c>
      <c r="E14947" t="s">
        <v>10374</v>
      </c>
      <c r="F14947" t="s">
        <v>3600</v>
      </c>
      <c r="G14947">
        <v>213353778</v>
      </c>
      <c r="I14947" t="s">
        <v>3601</v>
      </c>
      <c r="J14947" t="s">
        <v>10365</v>
      </c>
      <c r="K14947" t="s">
        <v>3688</v>
      </c>
      <c r="L14947" t="s">
        <v>13469</v>
      </c>
      <c r="P14947">
        <v>10.5</v>
      </c>
      <c r="Q14947">
        <v>17</v>
      </c>
      <c r="R14947">
        <v>9</v>
      </c>
      <c r="S14947" t="b">
        <v>0</v>
      </c>
      <c r="T14947" t="b">
        <v>0</v>
      </c>
      <c r="U14947" t="b">
        <v>1</v>
      </c>
      <c r="V14947">
        <v>24800</v>
      </c>
      <c r="W14947">
        <v>19100</v>
      </c>
      <c r="X14947">
        <v>2.67</v>
      </c>
      <c r="Y14947">
        <v>19370</v>
      </c>
      <c r="Z14947">
        <v>2.8</v>
      </c>
    </row>
    <row r="14948" spans="1:26">
      <c r="A14948">
        <v>213353779</v>
      </c>
      <c r="B14948" t="s">
        <v>13066</v>
      </c>
      <c r="C14948" t="s">
        <v>3597</v>
      </c>
      <c r="D14948" t="s">
        <v>3637</v>
      </c>
      <c r="E14948" t="s">
        <v>3862</v>
      </c>
      <c r="F14948" t="s">
        <v>3600</v>
      </c>
      <c r="G14948">
        <v>213353779</v>
      </c>
      <c r="I14948" t="s">
        <v>3601</v>
      </c>
      <c r="J14948" t="s">
        <v>7262</v>
      </c>
      <c r="K14948" t="s">
        <v>3688</v>
      </c>
      <c r="L14948" t="s">
        <v>13468</v>
      </c>
      <c r="P14948">
        <v>10.5</v>
      </c>
      <c r="Q14948">
        <v>17</v>
      </c>
      <c r="R14948">
        <v>9</v>
      </c>
      <c r="S14948" t="b">
        <v>0</v>
      </c>
      <c r="T14948" t="b">
        <v>0</v>
      </c>
      <c r="U14948" t="b">
        <v>1</v>
      </c>
      <c r="V14948">
        <v>24800</v>
      </c>
      <c r="W14948">
        <v>19100</v>
      </c>
      <c r="X14948">
        <v>2.67</v>
      </c>
      <c r="Y14948">
        <v>19370</v>
      </c>
      <c r="Z14948">
        <v>2.8</v>
      </c>
    </row>
    <row r="14949" spans="1:26">
      <c r="A14949">
        <v>213353780</v>
      </c>
      <c r="B14949" t="s">
        <v>13066</v>
      </c>
      <c r="C14949" t="s">
        <v>3597</v>
      </c>
      <c r="D14949" t="s">
        <v>3637</v>
      </c>
      <c r="E14949" t="s">
        <v>3854</v>
      </c>
      <c r="F14949" t="s">
        <v>3600</v>
      </c>
      <c r="G14949">
        <v>213353780</v>
      </c>
      <c r="I14949" t="s">
        <v>3601</v>
      </c>
      <c r="J14949" t="s">
        <v>7262</v>
      </c>
      <c r="K14949" t="s">
        <v>3688</v>
      </c>
      <c r="L14949" t="s">
        <v>13468</v>
      </c>
      <c r="P14949">
        <v>10.5</v>
      </c>
      <c r="Q14949">
        <v>17</v>
      </c>
      <c r="R14949">
        <v>9</v>
      </c>
      <c r="S14949" t="b">
        <v>0</v>
      </c>
      <c r="T14949" t="b">
        <v>0</v>
      </c>
      <c r="U14949" t="b">
        <v>1</v>
      </c>
      <c r="V14949">
        <v>24800</v>
      </c>
      <c r="W14949">
        <v>19100</v>
      </c>
      <c r="X14949">
        <v>2.67</v>
      </c>
      <c r="Y14949">
        <v>19370</v>
      </c>
      <c r="Z14949">
        <v>2.8</v>
      </c>
    </row>
    <row r="14950" spans="1:26">
      <c r="A14950">
        <v>213353781</v>
      </c>
      <c r="B14950" t="s">
        <v>13066</v>
      </c>
      <c r="C14950" t="s">
        <v>3597</v>
      </c>
      <c r="D14950" t="s">
        <v>3637</v>
      </c>
      <c r="E14950" t="s">
        <v>3856</v>
      </c>
      <c r="F14950" t="s">
        <v>3600</v>
      </c>
      <c r="G14950">
        <v>213353781</v>
      </c>
      <c r="I14950" t="s">
        <v>3601</v>
      </c>
      <c r="J14950" t="s">
        <v>7262</v>
      </c>
      <c r="K14950" t="s">
        <v>3688</v>
      </c>
      <c r="L14950" t="s">
        <v>13468</v>
      </c>
      <c r="P14950">
        <v>10.5</v>
      </c>
      <c r="Q14950">
        <v>17</v>
      </c>
      <c r="R14950">
        <v>9</v>
      </c>
      <c r="S14950" t="b">
        <v>0</v>
      </c>
      <c r="T14950" t="b">
        <v>0</v>
      </c>
      <c r="U14950" t="b">
        <v>1</v>
      </c>
      <c r="V14950">
        <v>24800</v>
      </c>
      <c r="W14950">
        <v>19100</v>
      </c>
      <c r="X14950">
        <v>2.67</v>
      </c>
      <c r="Y14950">
        <v>19370</v>
      </c>
      <c r="Z14950">
        <v>2.8</v>
      </c>
    </row>
    <row r="14951" spans="1:26">
      <c r="A14951">
        <v>213353782</v>
      </c>
      <c r="B14951" t="s">
        <v>13066</v>
      </c>
      <c r="C14951" t="s">
        <v>3597</v>
      </c>
      <c r="D14951" t="s">
        <v>3637</v>
      </c>
      <c r="E14951" t="s">
        <v>3855</v>
      </c>
      <c r="F14951" t="s">
        <v>3600</v>
      </c>
      <c r="G14951">
        <v>213353782</v>
      </c>
      <c r="I14951" t="s">
        <v>3601</v>
      </c>
      <c r="J14951" t="s">
        <v>7262</v>
      </c>
      <c r="K14951" t="s">
        <v>3688</v>
      </c>
      <c r="L14951" t="s">
        <v>13468</v>
      </c>
      <c r="P14951">
        <v>10.5</v>
      </c>
      <c r="Q14951">
        <v>17</v>
      </c>
      <c r="R14951">
        <v>9</v>
      </c>
      <c r="S14951" t="b">
        <v>0</v>
      </c>
      <c r="T14951" t="b">
        <v>0</v>
      </c>
      <c r="U14951" t="b">
        <v>1</v>
      </c>
      <c r="V14951">
        <v>24800</v>
      </c>
      <c r="W14951">
        <v>19100</v>
      </c>
      <c r="X14951">
        <v>2.67</v>
      </c>
      <c r="Y14951">
        <v>19370</v>
      </c>
      <c r="Z14951">
        <v>2.8</v>
      </c>
    </row>
    <row r="14952" spans="1:26">
      <c r="A14952">
        <v>213353783</v>
      </c>
      <c r="B14952" t="s">
        <v>13066</v>
      </c>
      <c r="C14952" t="s">
        <v>3597</v>
      </c>
      <c r="D14952" t="s">
        <v>3637</v>
      </c>
      <c r="E14952" t="s">
        <v>3858</v>
      </c>
      <c r="F14952" t="s">
        <v>3600</v>
      </c>
      <c r="G14952">
        <v>213353783</v>
      </c>
      <c r="I14952" t="s">
        <v>3601</v>
      </c>
      <c r="J14952" t="s">
        <v>7262</v>
      </c>
      <c r="K14952" t="s">
        <v>3688</v>
      </c>
      <c r="L14952" t="s">
        <v>13468</v>
      </c>
      <c r="P14952">
        <v>10.5</v>
      </c>
      <c r="Q14952">
        <v>17</v>
      </c>
      <c r="R14952">
        <v>9</v>
      </c>
      <c r="S14952" t="b">
        <v>0</v>
      </c>
      <c r="T14952" t="b">
        <v>0</v>
      </c>
      <c r="U14952" t="b">
        <v>1</v>
      </c>
      <c r="V14952">
        <v>24800</v>
      </c>
      <c r="W14952">
        <v>19100</v>
      </c>
      <c r="X14952">
        <v>2.67</v>
      </c>
      <c r="Y14952">
        <v>19370</v>
      </c>
      <c r="Z14952">
        <v>2.8</v>
      </c>
    </row>
    <row r="14953" spans="1:26">
      <c r="A14953">
        <v>213353784</v>
      </c>
      <c r="B14953" t="s">
        <v>13066</v>
      </c>
      <c r="C14953" t="s">
        <v>3597</v>
      </c>
      <c r="D14953" t="s">
        <v>3637</v>
      </c>
      <c r="E14953" t="s">
        <v>3857</v>
      </c>
      <c r="F14953" t="s">
        <v>3600</v>
      </c>
      <c r="G14953">
        <v>213353784</v>
      </c>
      <c r="I14953" t="s">
        <v>3601</v>
      </c>
      <c r="J14953" t="s">
        <v>7262</v>
      </c>
      <c r="K14953" t="s">
        <v>3688</v>
      </c>
      <c r="L14953" t="s">
        <v>13468</v>
      </c>
      <c r="P14953">
        <v>10.5</v>
      </c>
      <c r="Q14953">
        <v>17</v>
      </c>
      <c r="R14953">
        <v>9</v>
      </c>
      <c r="S14953" t="b">
        <v>0</v>
      </c>
      <c r="T14953" t="b">
        <v>0</v>
      </c>
      <c r="U14953" t="b">
        <v>1</v>
      </c>
      <c r="V14953">
        <v>24800</v>
      </c>
      <c r="W14953">
        <v>19100</v>
      </c>
      <c r="X14953">
        <v>2.67</v>
      </c>
      <c r="Y14953">
        <v>19370</v>
      </c>
      <c r="Z14953">
        <v>2.8</v>
      </c>
    </row>
    <row r="14954" spans="1:26">
      <c r="A14954">
        <v>213353785</v>
      </c>
      <c r="B14954" t="s">
        <v>13066</v>
      </c>
      <c r="C14954" t="s">
        <v>3597</v>
      </c>
      <c r="D14954" t="s">
        <v>3637</v>
      </c>
      <c r="E14954" t="s">
        <v>3861</v>
      </c>
      <c r="F14954" t="s">
        <v>3600</v>
      </c>
      <c r="G14954">
        <v>213353785</v>
      </c>
      <c r="I14954" t="s">
        <v>3601</v>
      </c>
      <c r="J14954" t="s">
        <v>7262</v>
      </c>
      <c r="K14954" t="s">
        <v>3688</v>
      </c>
      <c r="L14954" t="s">
        <v>13468</v>
      </c>
      <c r="P14954">
        <v>10.5</v>
      </c>
      <c r="Q14954">
        <v>17</v>
      </c>
      <c r="R14954">
        <v>9</v>
      </c>
      <c r="S14954" t="b">
        <v>0</v>
      </c>
      <c r="T14954" t="b">
        <v>0</v>
      </c>
      <c r="U14954" t="b">
        <v>1</v>
      </c>
      <c r="V14954">
        <v>24800</v>
      </c>
      <c r="W14954">
        <v>19100</v>
      </c>
      <c r="X14954">
        <v>2.67</v>
      </c>
      <c r="Y14954">
        <v>19370</v>
      </c>
      <c r="Z14954">
        <v>2.8</v>
      </c>
    </row>
    <row r="14955" spans="1:26">
      <c r="A14955">
        <v>213353786</v>
      </c>
      <c r="B14955" t="s">
        <v>13066</v>
      </c>
      <c r="C14955" t="s">
        <v>3597</v>
      </c>
      <c r="D14955" t="s">
        <v>3637</v>
      </c>
      <c r="E14955" t="s">
        <v>3860</v>
      </c>
      <c r="F14955" t="s">
        <v>3600</v>
      </c>
      <c r="G14955">
        <v>213353786</v>
      </c>
      <c r="I14955" t="s">
        <v>3601</v>
      </c>
      <c r="J14955" t="s">
        <v>7262</v>
      </c>
      <c r="K14955" t="s">
        <v>3688</v>
      </c>
      <c r="L14955" t="s">
        <v>13468</v>
      </c>
      <c r="P14955">
        <v>10.5</v>
      </c>
      <c r="Q14955">
        <v>17</v>
      </c>
      <c r="R14955">
        <v>9</v>
      </c>
      <c r="S14955" t="b">
        <v>0</v>
      </c>
      <c r="T14955" t="b">
        <v>0</v>
      </c>
      <c r="U14955" t="b">
        <v>1</v>
      </c>
      <c r="V14955">
        <v>24800</v>
      </c>
      <c r="W14955">
        <v>19100</v>
      </c>
      <c r="X14955">
        <v>2.67</v>
      </c>
      <c r="Y14955">
        <v>19370</v>
      </c>
      <c r="Z14955">
        <v>2.8</v>
      </c>
    </row>
    <row r="14956" spans="1:26">
      <c r="A14956">
        <v>211616507</v>
      </c>
      <c r="B14956" t="s">
        <v>13066</v>
      </c>
      <c r="C14956" t="s">
        <v>3597</v>
      </c>
      <c r="D14956" t="s">
        <v>3637</v>
      </c>
      <c r="E14956" t="s">
        <v>3637</v>
      </c>
      <c r="F14956" t="s">
        <v>3600</v>
      </c>
      <c r="G14956">
        <v>211616507</v>
      </c>
      <c r="I14956" t="s">
        <v>3601</v>
      </c>
      <c r="J14956" t="s">
        <v>13208</v>
      </c>
      <c r="K14956" t="s">
        <v>3688</v>
      </c>
      <c r="L14956" t="s">
        <v>10395</v>
      </c>
      <c r="P14956">
        <v>9.5</v>
      </c>
      <c r="Q14956">
        <v>15.5</v>
      </c>
      <c r="R14956">
        <v>9</v>
      </c>
      <c r="S14956" t="b">
        <v>0</v>
      </c>
      <c r="T14956" t="b">
        <v>0</v>
      </c>
      <c r="U14956" t="b">
        <v>0</v>
      </c>
      <c r="V14956">
        <v>24000</v>
      </c>
      <c r="W14956">
        <v>20200</v>
      </c>
      <c r="X14956">
        <v>2.46</v>
      </c>
      <c r="Y14956">
        <v>20590</v>
      </c>
      <c r="Z14956">
        <v>2.59</v>
      </c>
    </row>
    <row r="14957" spans="1:26">
      <c r="A14957">
        <v>211616508</v>
      </c>
      <c r="B14957" t="s">
        <v>13066</v>
      </c>
      <c r="C14957" t="s">
        <v>3597</v>
      </c>
      <c r="D14957" t="s">
        <v>3637</v>
      </c>
      <c r="E14957" t="s">
        <v>3637</v>
      </c>
      <c r="F14957" t="s">
        <v>3600</v>
      </c>
      <c r="G14957">
        <v>211616508</v>
      </c>
      <c r="I14957" t="s">
        <v>3601</v>
      </c>
      <c r="J14957" t="s">
        <v>13208</v>
      </c>
      <c r="K14957" t="s">
        <v>3688</v>
      </c>
      <c r="L14957" t="s">
        <v>10381</v>
      </c>
      <c r="P14957">
        <v>9.5</v>
      </c>
      <c r="Q14957">
        <v>15.5</v>
      </c>
      <c r="R14957">
        <v>9</v>
      </c>
      <c r="S14957" t="b">
        <v>0</v>
      </c>
      <c r="T14957" t="b">
        <v>0</v>
      </c>
      <c r="U14957" t="b">
        <v>0</v>
      </c>
      <c r="V14957">
        <v>24000</v>
      </c>
      <c r="W14957">
        <v>20200</v>
      </c>
      <c r="X14957">
        <v>2.46</v>
      </c>
      <c r="Y14957">
        <v>20590</v>
      </c>
      <c r="Z14957">
        <v>2.59</v>
      </c>
    </row>
    <row r="14958" spans="1:26">
      <c r="A14958">
        <v>211616509</v>
      </c>
      <c r="B14958" t="s">
        <v>13066</v>
      </c>
      <c r="C14958" t="s">
        <v>3597</v>
      </c>
      <c r="D14958" t="s">
        <v>3637</v>
      </c>
      <c r="E14958" t="s">
        <v>10374</v>
      </c>
      <c r="F14958" t="s">
        <v>3600</v>
      </c>
      <c r="G14958">
        <v>211616509</v>
      </c>
      <c r="I14958" t="s">
        <v>3601</v>
      </c>
      <c r="J14958" t="s">
        <v>13208</v>
      </c>
      <c r="K14958" t="s">
        <v>3688</v>
      </c>
      <c r="L14958" t="s">
        <v>10395</v>
      </c>
      <c r="P14958">
        <v>9.5</v>
      </c>
      <c r="Q14958">
        <v>15.5</v>
      </c>
      <c r="R14958">
        <v>9</v>
      </c>
      <c r="S14958" t="b">
        <v>0</v>
      </c>
      <c r="T14958" t="b">
        <v>0</v>
      </c>
      <c r="U14958" t="b">
        <v>0</v>
      </c>
      <c r="V14958">
        <v>24000</v>
      </c>
      <c r="W14958">
        <v>20200</v>
      </c>
      <c r="X14958">
        <v>2.46</v>
      </c>
      <c r="Y14958">
        <v>20590</v>
      </c>
      <c r="Z14958">
        <v>2.59</v>
      </c>
    </row>
    <row r="14959" spans="1:26">
      <c r="A14959">
        <v>211616510</v>
      </c>
      <c r="B14959" t="s">
        <v>13066</v>
      </c>
      <c r="C14959" t="s">
        <v>3597</v>
      </c>
      <c r="D14959" t="s">
        <v>3637</v>
      </c>
      <c r="E14959" t="s">
        <v>10374</v>
      </c>
      <c r="F14959" t="s">
        <v>3600</v>
      </c>
      <c r="G14959">
        <v>211616510</v>
      </c>
      <c r="I14959" t="s">
        <v>3601</v>
      </c>
      <c r="J14959" t="s">
        <v>13208</v>
      </c>
      <c r="K14959" t="s">
        <v>3688</v>
      </c>
      <c r="L14959" t="s">
        <v>10381</v>
      </c>
      <c r="P14959">
        <v>9.5</v>
      </c>
      <c r="Q14959">
        <v>15.5</v>
      </c>
      <c r="R14959">
        <v>9</v>
      </c>
      <c r="S14959" t="b">
        <v>0</v>
      </c>
      <c r="T14959" t="b">
        <v>0</v>
      </c>
      <c r="U14959" t="b">
        <v>0</v>
      </c>
      <c r="V14959">
        <v>24000</v>
      </c>
      <c r="W14959">
        <v>20200</v>
      </c>
      <c r="X14959">
        <v>2.46</v>
      </c>
      <c r="Y14959">
        <v>20590</v>
      </c>
      <c r="Z14959">
        <v>2.59</v>
      </c>
    </row>
    <row r="14960" spans="1:26">
      <c r="A14960">
        <v>211616511</v>
      </c>
      <c r="B14960" t="s">
        <v>13066</v>
      </c>
      <c r="C14960" t="s">
        <v>3597</v>
      </c>
      <c r="D14960" t="s">
        <v>3637</v>
      </c>
      <c r="E14960" t="s">
        <v>10375</v>
      </c>
      <c r="F14960" t="s">
        <v>3600</v>
      </c>
      <c r="G14960">
        <v>211616511</v>
      </c>
      <c r="I14960" t="s">
        <v>3601</v>
      </c>
      <c r="J14960" t="s">
        <v>13208</v>
      </c>
      <c r="K14960" t="s">
        <v>3688</v>
      </c>
      <c r="L14960" t="s">
        <v>10395</v>
      </c>
      <c r="P14960">
        <v>9.5</v>
      </c>
      <c r="Q14960">
        <v>15.5</v>
      </c>
      <c r="R14960">
        <v>9</v>
      </c>
      <c r="S14960" t="b">
        <v>0</v>
      </c>
      <c r="T14960" t="b">
        <v>0</v>
      </c>
      <c r="U14960" t="b">
        <v>0</v>
      </c>
      <c r="V14960">
        <v>24000</v>
      </c>
      <c r="W14960">
        <v>20200</v>
      </c>
      <c r="X14960">
        <v>2.46</v>
      </c>
      <c r="Y14960">
        <v>20590</v>
      </c>
      <c r="Z14960">
        <v>2.59</v>
      </c>
    </row>
    <row r="14961" spans="1:26">
      <c r="A14961">
        <v>211616512</v>
      </c>
      <c r="B14961" t="s">
        <v>13066</v>
      </c>
      <c r="C14961" t="s">
        <v>3597</v>
      </c>
      <c r="D14961" t="s">
        <v>3637</v>
      </c>
      <c r="E14961" t="s">
        <v>10375</v>
      </c>
      <c r="F14961" t="s">
        <v>3600</v>
      </c>
      <c r="G14961">
        <v>211616512</v>
      </c>
      <c r="I14961" t="s">
        <v>3601</v>
      </c>
      <c r="J14961" t="s">
        <v>13208</v>
      </c>
      <c r="K14961" t="s">
        <v>3688</v>
      </c>
      <c r="L14961" t="s">
        <v>10381</v>
      </c>
      <c r="P14961">
        <v>9.5</v>
      </c>
      <c r="Q14961">
        <v>15.5</v>
      </c>
      <c r="R14961">
        <v>9</v>
      </c>
      <c r="S14961" t="b">
        <v>0</v>
      </c>
      <c r="T14961" t="b">
        <v>0</v>
      </c>
      <c r="U14961" t="b">
        <v>0</v>
      </c>
      <c r="V14961">
        <v>24000</v>
      </c>
      <c r="W14961">
        <v>20200</v>
      </c>
      <c r="X14961">
        <v>2.46</v>
      </c>
      <c r="Y14961">
        <v>20590</v>
      </c>
      <c r="Z14961">
        <v>2.59</v>
      </c>
    </row>
    <row r="14962" spans="1:26">
      <c r="A14962">
        <v>211616513</v>
      </c>
      <c r="B14962" t="s">
        <v>13066</v>
      </c>
      <c r="C14962" t="s">
        <v>3597</v>
      </c>
      <c r="D14962" t="s">
        <v>3637</v>
      </c>
      <c r="E14962" t="s">
        <v>3862</v>
      </c>
      <c r="F14962" t="s">
        <v>3600</v>
      </c>
      <c r="G14962">
        <v>211616513</v>
      </c>
      <c r="I14962" t="s">
        <v>3601</v>
      </c>
      <c r="J14962" t="s">
        <v>7260</v>
      </c>
      <c r="K14962" t="s">
        <v>3688</v>
      </c>
      <c r="L14962" t="s">
        <v>10382</v>
      </c>
      <c r="P14962">
        <v>9.5</v>
      </c>
      <c r="Q14962">
        <v>15.5</v>
      </c>
      <c r="R14962">
        <v>9</v>
      </c>
      <c r="S14962" t="b">
        <v>0</v>
      </c>
      <c r="T14962" t="b">
        <v>0</v>
      </c>
      <c r="U14962" t="b">
        <v>0</v>
      </c>
      <c r="V14962">
        <v>24000</v>
      </c>
      <c r="W14962">
        <v>20200</v>
      </c>
      <c r="X14962">
        <v>2.46</v>
      </c>
      <c r="Y14962">
        <v>20590</v>
      </c>
      <c r="Z14962">
        <v>2.59</v>
      </c>
    </row>
    <row r="14963" spans="1:26">
      <c r="A14963">
        <v>211616514</v>
      </c>
      <c r="B14963" t="s">
        <v>13066</v>
      </c>
      <c r="C14963" t="s">
        <v>3597</v>
      </c>
      <c r="D14963" t="s">
        <v>3637</v>
      </c>
      <c r="E14963" t="s">
        <v>3854</v>
      </c>
      <c r="F14963" t="s">
        <v>3600</v>
      </c>
      <c r="G14963">
        <v>211616514</v>
      </c>
      <c r="I14963" t="s">
        <v>3601</v>
      </c>
      <c r="J14963" t="s">
        <v>7260</v>
      </c>
      <c r="K14963" t="s">
        <v>3688</v>
      </c>
      <c r="L14963" t="s">
        <v>10382</v>
      </c>
      <c r="P14963">
        <v>9.5</v>
      </c>
      <c r="Q14963">
        <v>15.5</v>
      </c>
      <c r="R14963">
        <v>9</v>
      </c>
      <c r="S14963" t="b">
        <v>0</v>
      </c>
      <c r="T14963" t="b">
        <v>0</v>
      </c>
      <c r="U14963" t="b">
        <v>0</v>
      </c>
      <c r="V14963">
        <v>24000</v>
      </c>
      <c r="W14963">
        <v>20200</v>
      </c>
      <c r="X14963">
        <v>2.46</v>
      </c>
      <c r="Y14963">
        <v>20590</v>
      </c>
      <c r="Z14963">
        <v>2.59</v>
      </c>
    </row>
    <row r="14964" spans="1:26">
      <c r="A14964">
        <v>211616515</v>
      </c>
      <c r="B14964" t="s">
        <v>13066</v>
      </c>
      <c r="C14964" t="s">
        <v>3597</v>
      </c>
      <c r="D14964" t="s">
        <v>3637</v>
      </c>
      <c r="E14964" t="s">
        <v>3856</v>
      </c>
      <c r="F14964" t="s">
        <v>3600</v>
      </c>
      <c r="G14964">
        <v>211616515</v>
      </c>
      <c r="I14964" t="s">
        <v>3601</v>
      </c>
      <c r="J14964" t="s">
        <v>7260</v>
      </c>
      <c r="K14964" t="s">
        <v>3688</v>
      </c>
      <c r="L14964" t="s">
        <v>10382</v>
      </c>
      <c r="P14964">
        <v>9.5</v>
      </c>
      <c r="Q14964">
        <v>15.5</v>
      </c>
      <c r="R14964">
        <v>9</v>
      </c>
      <c r="S14964" t="b">
        <v>0</v>
      </c>
      <c r="T14964" t="b">
        <v>0</v>
      </c>
      <c r="U14964" t="b">
        <v>0</v>
      </c>
      <c r="V14964">
        <v>24000</v>
      </c>
      <c r="W14964">
        <v>20200</v>
      </c>
      <c r="X14964">
        <v>2.46</v>
      </c>
      <c r="Y14964">
        <v>20590</v>
      </c>
      <c r="Z14964">
        <v>2.59</v>
      </c>
    </row>
    <row r="14965" spans="1:26">
      <c r="A14965">
        <v>211616516</v>
      </c>
      <c r="B14965" t="s">
        <v>13066</v>
      </c>
      <c r="C14965" t="s">
        <v>3597</v>
      </c>
      <c r="D14965" t="s">
        <v>3637</v>
      </c>
      <c r="E14965" t="s">
        <v>3855</v>
      </c>
      <c r="F14965" t="s">
        <v>3600</v>
      </c>
      <c r="G14965">
        <v>211616516</v>
      </c>
      <c r="I14965" t="s">
        <v>3601</v>
      </c>
      <c r="J14965" t="s">
        <v>7260</v>
      </c>
      <c r="K14965" t="s">
        <v>3688</v>
      </c>
      <c r="L14965" t="s">
        <v>10382</v>
      </c>
      <c r="P14965">
        <v>9.5</v>
      </c>
      <c r="Q14965">
        <v>15.5</v>
      </c>
      <c r="R14965">
        <v>9</v>
      </c>
      <c r="S14965" t="b">
        <v>0</v>
      </c>
      <c r="T14965" t="b">
        <v>0</v>
      </c>
      <c r="U14965" t="b">
        <v>0</v>
      </c>
      <c r="V14965">
        <v>24000</v>
      </c>
      <c r="W14965">
        <v>20200</v>
      </c>
      <c r="X14965">
        <v>2.46</v>
      </c>
      <c r="Y14965">
        <v>20590</v>
      </c>
      <c r="Z14965">
        <v>2.59</v>
      </c>
    </row>
    <row r="14966" spans="1:26">
      <c r="A14966">
        <v>211616517</v>
      </c>
      <c r="B14966" t="s">
        <v>13066</v>
      </c>
      <c r="C14966" t="s">
        <v>3597</v>
      </c>
      <c r="D14966" t="s">
        <v>3637</v>
      </c>
      <c r="E14966" t="s">
        <v>3858</v>
      </c>
      <c r="F14966" t="s">
        <v>3600</v>
      </c>
      <c r="G14966">
        <v>211616517</v>
      </c>
      <c r="I14966" t="s">
        <v>3601</v>
      </c>
      <c r="J14966" t="s">
        <v>7260</v>
      </c>
      <c r="K14966" t="s">
        <v>3688</v>
      </c>
      <c r="L14966" t="s">
        <v>10382</v>
      </c>
      <c r="P14966">
        <v>9.5</v>
      </c>
      <c r="Q14966">
        <v>15.5</v>
      </c>
      <c r="R14966">
        <v>9</v>
      </c>
      <c r="S14966" t="b">
        <v>0</v>
      </c>
      <c r="T14966" t="b">
        <v>0</v>
      </c>
      <c r="U14966" t="b">
        <v>0</v>
      </c>
      <c r="V14966">
        <v>24000</v>
      </c>
      <c r="W14966">
        <v>20200</v>
      </c>
      <c r="X14966">
        <v>2.46</v>
      </c>
      <c r="Y14966">
        <v>20590</v>
      </c>
      <c r="Z14966">
        <v>2.59</v>
      </c>
    </row>
    <row r="14967" spans="1:26">
      <c r="A14967">
        <v>211616518</v>
      </c>
      <c r="B14967" t="s">
        <v>13066</v>
      </c>
      <c r="C14967" t="s">
        <v>3597</v>
      </c>
      <c r="D14967" t="s">
        <v>3637</v>
      </c>
      <c r="E14967" t="s">
        <v>3857</v>
      </c>
      <c r="F14967" t="s">
        <v>3600</v>
      </c>
      <c r="G14967">
        <v>211616518</v>
      </c>
      <c r="I14967" t="s">
        <v>3601</v>
      </c>
      <c r="J14967" t="s">
        <v>7260</v>
      </c>
      <c r="K14967" t="s">
        <v>3688</v>
      </c>
      <c r="L14967" t="s">
        <v>10382</v>
      </c>
      <c r="P14967">
        <v>9.5</v>
      </c>
      <c r="Q14967">
        <v>15.5</v>
      </c>
      <c r="R14967">
        <v>9</v>
      </c>
      <c r="S14967" t="b">
        <v>0</v>
      </c>
      <c r="T14967" t="b">
        <v>0</v>
      </c>
      <c r="U14967" t="b">
        <v>0</v>
      </c>
      <c r="V14967">
        <v>24000</v>
      </c>
      <c r="W14967">
        <v>20200</v>
      </c>
      <c r="X14967">
        <v>2.46</v>
      </c>
      <c r="Y14967">
        <v>20590</v>
      </c>
      <c r="Z14967">
        <v>2.59</v>
      </c>
    </row>
    <row r="14968" spans="1:26">
      <c r="A14968">
        <v>211616519</v>
      </c>
      <c r="B14968" t="s">
        <v>13066</v>
      </c>
      <c r="C14968" t="s">
        <v>3597</v>
      </c>
      <c r="D14968" t="s">
        <v>3637</v>
      </c>
      <c r="E14968" t="s">
        <v>3861</v>
      </c>
      <c r="F14968" t="s">
        <v>3600</v>
      </c>
      <c r="G14968">
        <v>211616519</v>
      </c>
      <c r="I14968" t="s">
        <v>3601</v>
      </c>
      <c r="J14968" t="s">
        <v>7260</v>
      </c>
      <c r="K14968" t="s">
        <v>3688</v>
      </c>
      <c r="L14968" t="s">
        <v>10382</v>
      </c>
      <c r="P14968">
        <v>9.5</v>
      </c>
      <c r="Q14968">
        <v>15.5</v>
      </c>
      <c r="R14968">
        <v>9</v>
      </c>
      <c r="S14968" t="b">
        <v>0</v>
      </c>
      <c r="T14968" t="b">
        <v>0</v>
      </c>
      <c r="U14968" t="b">
        <v>0</v>
      </c>
      <c r="V14968">
        <v>24000</v>
      </c>
      <c r="W14968">
        <v>20200</v>
      </c>
      <c r="X14968">
        <v>2.46</v>
      </c>
      <c r="Y14968">
        <v>20590</v>
      </c>
      <c r="Z14968">
        <v>2.59</v>
      </c>
    </row>
    <row r="14969" spans="1:26">
      <c r="A14969">
        <v>211616520</v>
      </c>
      <c r="B14969" t="s">
        <v>13066</v>
      </c>
      <c r="C14969" t="s">
        <v>3597</v>
      </c>
      <c r="D14969" t="s">
        <v>3637</v>
      </c>
      <c r="E14969" t="s">
        <v>3860</v>
      </c>
      <c r="F14969" t="s">
        <v>3600</v>
      </c>
      <c r="G14969">
        <v>211616520</v>
      </c>
      <c r="I14969" t="s">
        <v>3601</v>
      </c>
      <c r="J14969" t="s">
        <v>7260</v>
      </c>
      <c r="K14969" t="s">
        <v>3688</v>
      </c>
      <c r="L14969" t="s">
        <v>10382</v>
      </c>
      <c r="P14969">
        <v>9.5</v>
      </c>
      <c r="Q14969">
        <v>15.5</v>
      </c>
      <c r="R14969">
        <v>9</v>
      </c>
      <c r="S14969" t="b">
        <v>0</v>
      </c>
      <c r="T14969" t="b">
        <v>0</v>
      </c>
      <c r="U14969" t="b">
        <v>0</v>
      </c>
      <c r="V14969">
        <v>24000</v>
      </c>
      <c r="W14969">
        <v>20200</v>
      </c>
      <c r="X14969">
        <v>2.46</v>
      </c>
      <c r="Y14969">
        <v>20590</v>
      </c>
      <c r="Z14969">
        <v>2.59</v>
      </c>
    </row>
    <row r="14970" spans="1:26">
      <c r="A14970">
        <v>211616521</v>
      </c>
      <c r="B14970" t="s">
        <v>13066</v>
      </c>
      <c r="C14970" t="s">
        <v>3597</v>
      </c>
      <c r="D14970" t="s">
        <v>3637</v>
      </c>
      <c r="E14970" t="s">
        <v>10383</v>
      </c>
      <c r="F14970" t="s">
        <v>3600</v>
      </c>
      <c r="G14970">
        <v>211616521</v>
      </c>
      <c r="I14970" t="s">
        <v>3601</v>
      </c>
      <c r="J14970" t="s">
        <v>13209</v>
      </c>
      <c r="K14970" t="s">
        <v>3688</v>
      </c>
      <c r="L14970" t="s">
        <v>10385</v>
      </c>
      <c r="P14970">
        <v>9.5</v>
      </c>
      <c r="Q14970">
        <v>15.5</v>
      </c>
      <c r="R14970">
        <v>9</v>
      </c>
      <c r="S14970" t="b">
        <v>0</v>
      </c>
      <c r="T14970" t="b">
        <v>0</v>
      </c>
      <c r="U14970" t="b">
        <v>0</v>
      </c>
      <c r="V14970">
        <v>24000</v>
      </c>
      <c r="W14970">
        <v>20200</v>
      </c>
      <c r="X14970">
        <v>2.46</v>
      </c>
      <c r="Y14970">
        <v>20590</v>
      </c>
      <c r="Z14970">
        <v>2.59</v>
      </c>
    </row>
    <row r="14971" spans="1:26">
      <c r="A14971">
        <v>207436142</v>
      </c>
      <c r="B14971" t="s">
        <v>7158</v>
      </c>
      <c r="C14971" t="s">
        <v>3597</v>
      </c>
      <c r="D14971" t="s">
        <v>3698</v>
      </c>
      <c r="E14971" t="s">
        <v>3944</v>
      </c>
      <c r="F14971" t="s">
        <v>3600</v>
      </c>
      <c r="G14971">
        <v>207436142</v>
      </c>
      <c r="I14971" t="s">
        <v>3601</v>
      </c>
      <c r="J14971" t="s">
        <v>7294</v>
      </c>
      <c r="K14971" t="s">
        <v>3688</v>
      </c>
      <c r="L14971" t="s">
        <v>7296</v>
      </c>
      <c r="M14971">
        <v>15.5</v>
      </c>
      <c r="N14971">
        <v>24</v>
      </c>
      <c r="O14971">
        <v>11</v>
      </c>
      <c r="P14971">
        <v>14</v>
      </c>
      <c r="Q14971">
        <v>22.2</v>
      </c>
      <c r="R14971">
        <v>9.1</v>
      </c>
      <c r="S14971" t="b">
        <v>0</v>
      </c>
      <c r="T14971" t="b">
        <v>0</v>
      </c>
      <c r="U14971" t="b">
        <v>1</v>
      </c>
      <c r="V14971">
        <v>22400</v>
      </c>
      <c r="W14971">
        <v>25200</v>
      </c>
      <c r="X14971">
        <v>2.1800000000000002</v>
      </c>
      <c r="Y14971">
        <v>25200</v>
      </c>
      <c r="Z14971">
        <v>2.1800000000000002</v>
      </c>
    </row>
    <row r="14972" spans="1:26">
      <c r="A14972">
        <v>207436143</v>
      </c>
      <c r="B14972" t="s">
        <v>7158</v>
      </c>
      <c r="C14972" t="s">
        <v>3597</v>
      </c>
      <c r="D14972" t="s">
        <v>3698</v>
      </c>
      <c r="E14972" t="s">
        <v>3944</v>
      </c>
      <c r="F14972" t="s">
        <v>3600</v>
      </c>
      <c r="G14972">
        <v>207436143</v>
      </c>
      <c r="I14972" t="s">
        <v>3601</v>
      </c>
      <c r="J14972" t="s">
        <v>7297</v>
      </c>
      <c r="K14972" t="s">
        <v>3688</v>
      </c>
      <c r="L14972" t="s">
        <v>7298</v>
      </c>
      <c r="M14972">
        <v>14</v>
      </c>
      <c r="N14972">
        <v>22</v>
      </c>
      <c r="O14972">
        <v>11.2</v>
      </c>
      <c r="P14972">
        <v>13.4</v>
      </c>
      <c r="Q14972">
        <v>20</v>
      </c>
      <c r="R14972">
        <v>9.1</v>
      </c>
      <c r="S14972" t="b">
        <v>0</v>
      </c>
      <c r="T14972" t="b">
        <v>0</v>
      </c>
      <c r="U14972" t="b">
        <v>1</v>
      </c>
      <c r="V14972">
        <v>33800</v>
      </c>
      <c r="W14972">
        <v>31800</v>
      </c>
      <c r="X14972">
        <v>2.2000000000000002</v>
      </c>
      <c r="Y14972">
        <v>31800</v>
      </c>
      <c r="Z14972">
        <v>2.2000000000000002</v>
      </c>
    </row>
    <row r="14973" spans="1:26">
      <c r="A14973">
        <v>207436144</v>
      </c>
      <c r="B14973" t="s">
        <v>7158</v>
      </c>
      <c r="C14973" t="s">
        <v>3597</v>
      </c>
      <c r="D14973" t="s">
        <v>3698</v>
      </c>
      <c r="E14973" t="s">
        <v>3944</v>
      </c>
      <c r="F14973" t="s">
        <v>3600</v>
      </c>
      <c r="G14973">
        <v>207436144</v>
      </c>
      <c r="I14973" t="s">
        <v>3601</v>
      </c>
      <c r="J14973" t="s">
        <v>7299</v>
      </c>
      <c r="K14973" t="s">
        <v>3688</v>
      </c>
      <c r="L14973" t="s">
        <v>7298</v>
      </c>
      <c r="M14973">
        <v>12.5</v>
      </c>
      <c r="N14973">
        <v>20</v>
      </c>
      <c r="O14973">
        <v>11.6</v>
      </c>
      <c r="P14973">
        <v>12</v>
      </c>
      <c r="Q14973">
        <v>20</v>
      </c>
      <c r="R14973">
        <v>9.3000000000000007</v>
      </c>
      <c r="S14973" t="b">
        <v>0</v>
      </c>
      <c r="T14973" t="b">
        <v>0</v>
      </c>
      <c r="U14973" t="b">
        <v>1</v>
      </c>
      <c r="V14973">
        <v>44500</v>
      </c>
      <c r="W14973">
        <v>42500</v>
      </c>
      <c r="X14973">
        <v>2.14</v>
      </c>
      <c r="Y14973">
        <v>43000</v>
      </c>
      <c r="Z14973">
        <v>2.16</v>
      </c>
    </row>
    <row r="14974" spans="1:26">
      <c r="A14974">
        <v>207436145</v>
      </c>
      <c r="B14974" t="s">
        <v>7158</v>
      </c>
      <c r="C14974" t="s">
        <v>3597</v>
      </c>
      <c r="D14974" t="s">
        <v>3698</v>
      </c>
      <c r="E14974" t="s">
        <v>3944</v>
      </c>
      <c r="F14974" t="s">
        <v>3600</v>
      </c>
      <c r="G14974">
        <v>207436145</v>
      </c>
      <c r="I14974" t="s">
        <v>3601</v>
      </c>
      <c r="J14974" t="s">
        <v>7302</v>
      </c>
      <c r="K14974" t="s">
        <v>3688</v>
      </c>
      <c r="L14974" t="s">
        <v>7298</v>
      </c>
      <c r="M14974">
        <v>11.5</v>
      </c>
      <c r="N14974">
        <v>20</v>
      </c>
      <c r="O14974">
        <v>10.6</v>
      </c>
      <c r="P14974">
        <v>11</v>
      </c>
      <c r="Q14974">
        <v>19.399999999999999</v>
      </c>
      <c r="R14974">
        <v>9</v>
      </c>
      <c r="S14974" t="b">
        <v>0</v>
      </c>
      <c r="T14974" t="b">
        <v>0</v>
      </c>
      <c r="U14974" t="b">
        <v>1</v>
      </c>
      <c r="V14974">
        <v>53000</v>
      </c>
      <c r="W14974">
        <v>45000</v>
      </c>
      <c r="X14974">
        <v>2.08</v>
      </c>
      <c r="Y14974">
        <v>45500</v>
      </c>
      <c r="Z14974">
        <v>2.11</v>
      </c>
    </row>
    <row r="14975" spans="1:26">
      <c r="A14975">
        <v>207436166</v>
      </c>
      <c r="B14975" t="s">
        <v>7158</v>
      </c>
      <c r="C14975" t="s">
        <v>3597</v>
      </c>
      <c r="D14975" t="s">
        <v>3698</v>
      </c>
      <c r="E14975" t="s">
        <v>3944</v>
      </c>
      <c r="F14975" t="s">
        <v>3600</v>
      </c>
      <c r="G14975">
        <v>207436166</v>
      </c>
      <c r="I14975" t="s">
        <v>3601</v>
      </c>
      <c r="J14975" t="s">
        <v>7294</v>
      </c>
      <c r="K14975" t="s">
        <v>3688</v>
      </c>
      <c r="L14975" t="s">
        <v>7300</v>
      </c>
      <c r="M14975">
        <v>15.5</v>
      </c>
      <c r="N14975">
        <v>24</v>
      </c>
      <c r="O14975">
        <v>10.8</v>
      </c>
      <c r="P14975">
        <v>14.4</v>
      </c>
      <c r="Q14975">
        <v>22.8</v>
      </c>
      <c r="R14975">
        <v>9.1999999999999993</v>
      </c>
      <c r="S14975" t="b">
        <v>0</v>
      </c>
      <c r="T14975" t="b">
        <v>0</v>
      </c>
      <c r="U14975" t="b">
        <v>1</v>
      </c>
      <c r="V14975">
        <v>22200</v>
      </c>
      <c r="W14975">
        <v>25200</v>
      </c>
      <c r="X14975">
        <v>2.17</v>
      </c>
      <c r="Y14975">
        <v>25200</v>
      </c>
      <c r="Z14975">
        <v>2.17</v>
      </c>
    </row>
    <row r="14976" spans="1:26">
      <c r="A14976">
        <v>207436167</v>
      </c>
      <c r="B14976" t="s">
        <v>7158</v>
      </c>
      <c r="C14976" t="s">
        <v>3597</v>
      </c>
      <c r="D14976" t="s">
        <v>3698</v>
      </c>
      <c r="E14976" t="s">
        <v>3944</v>
      </c>
      <c r="F14976" t="s">
        <v>3600</v>
      </c>
      <c r="G14976">
        <v>207436167</v>
      </c>
      <c r="I14976" t="s">
        <v>3601</v>
      </c>
      <c r="J14976" t="s">
        <v>7294</v>
      </c>
      <c r="K14976" t="s">
        <v>3688</v>
      </c>
      <c r="L14976" t="s">
        <v>7295</v>
      </c>
      <c r="M14976">
        <v>15.5</v>
      </c>
      <c r="N14976">
        <v>23</v>
      </c>
      <c r="O14976">
        <v>10.6</v>
      </c>
      <c r="P14976">
        <v>14.4</v>
      </c>
      <c r="Q14976">
        <v>22.4</v>
      </c>
      <c r="R14976">
        <v>9.1</v>
      </c>
      <c r="S14976" t="b">
        <v>0</v>
      </c>
      <c r="T14976" t="b">
        <v>0</v>
      </c>
      <c r="U14976" t="b">
        <v>1</v>
      </c>
      <c r="V14976">
        <v>22200</v>
      </c>
      <c r="W14976">
        <v>25200</v>
      </c>
      <c r="X14976">
        <v>2.16</v>
      </c>
      <c r="Y14976">
        <v>25400</v>
      </c>
      <c r="Z14976">
        <v>2.1800000000000002</v>
      </c>
    </row>
    <row r="14977" spans="1:26">
      <c r="A14977">
        <v>207436328</v>
      </c>
      <c r="B14977" t="s">
        <v>7158</v>
      </c>
      <c r="C14977" t="s">
        <v>3597</v>
      </c>
      <c r="D14977" t="s">
        <v>3698</v>
      </c>
      <c r="E14977" t="s">
        <v>3944</v>
      </c>
      <c r="F14977" t="s">
        <v>3600</v>
      </c>
      <c r="G14977">
        <v>207436328</v>
      </c>
      <c r="I14977" t="s">
        <v>3601</v>
      </c>
      <c r="J14977" t="s">
        <v>7297</v>
      </c>
      <c r="K14977" t="s">
        <v>3688</v>
      </c>
      <c r="L14977" t="s">
        <v>7295</v>
      </c>
      <c r="M14977">
        <v>14</v>
      </c>
      <c r="N14977">
        <v>22</v>
      </c>
      <c r="O14977">
        <v>11</v>
      </c>
      <c r="P14977">
        <v>13.4</v>
      </c>
      <c r="Q14977">
        <v>22</v>
      </c>
      <c r="R14977">
        <v>9.1</v>
      </c>
      <c r="S14977" t="b">
        <v>0</v>
      </c>
      <c r="T14977" t="b">
        <v>0</v>
      </c>
      <c r="U14977" t="b">
        <v>1</v>
      </c>
      <c r="V14977">
        <v>33400</v>
      </c>
      <c r="W14977">
        <v>33800</v>
      </c>
      <c r="X14977">
        <v>2.06</v>
      </c>
      <c r="Y14977">
        <v>34000</v>
      </c>
      <c r="Z14977">
        <v>2.0699999999999998</v>
      </c>
    </row>
    <row r="14978" spans="1:26">
      <c r="A14978">
        <v>207436541</v>
      </c>
      <c r="B14978" t="s">
        <v>7158</v>
      </c>
      <c r="C14978" t="s">
        <v>3597</v>
      </c>
      <c r="D14978" t="s">
        <v>3698</v>
      </c>
      <c r="E14978" t="s">
        <v>3944</v>
      </c>
      <c r="F14978" t="s">
        <v>3600</v>
      </c>
      <c r="G14978">
        <v>207436541</v>
      </c>
      <c r="I14978" t="s">
        <v>3601</v>
      </c>
      <c r="J14978" t="s">
        <v>7299</v>
      </c>
      <c r="K14978" t="s">
        <v>3688</v>
      </c>
      <c r="L14978" t="s">
        <v>7301</v>
      </c>
      <c r="M14978">
        <v>13</v>
      </c>
      <c r="N14978">
        <v>22</v>
      </c>
      <c r="O14978">
        <v>11.2</v>
      </c>
      <c r="P14978">
        <v>12.5</v>
      </c>
      <c r="Q14978">
        <v>21.8</v>
      </c>
      <c r="R14978">
        <v>9.8000000000000007</v>
      </c>
      <c r="S14978" t="b">
        <v>0</v>
      </c>
      <c r="T14978" t="b">
        <v>0</v>
      </c>
      <c r="U14978" t="b">
        <v>1</v>
      </c>
      <c r="V14978">
        <v>46000</v>
      </c>
      <c r="W14978">
        <v>45000</v>
      </c>
      <c r="X14978">
        <v>2.21</v>
      </c>
      <c r="Y14978">
        <v>45500</v>
      </c>
      <c r="Z14978">
        <v>2.23</v>
      </c>
    </row>
    <row r="14979" spans="1:26">
      <c r="A14979">
        <v>207574744</v>
      </c>
      <c r="B14979" t="s">
        <v>13057</v>
      </c>
      <c r="C14979" t="s">
        <v>3597</v>
      </c>
      <c r="D14979" t="s">
        <v>3698</v>
      </c>
      <c r="E14979" t="s">
        <v>3944</v>
      </c>
      <c r="F14979" t="s">
        <v>3600</v>
      </c>
      <c r="G14979">
        <v>207574744</v>
      </c>
      <c r="I14979" t="s">
        <v>3601</v>
      </c>
      <c r="J14979" t="s">
        <v>7297</v>
      </c>
      <c r="K14979" t="s">
        <v>3688</v>
      </c>
      <c r="L14979" t="s">
        <v>7296</v>
      </c>
      <c r="M14979">
        <v>13.5</v>
      </c>
      <c r="N14979">
        <v>21.5</v>
      </c>
      <c r="O14979">
        <v>11.2</v>
      </c>
      <c r="P14979">
        <v>13.4</v>
      </c>
      <c r="Q14979">
        <v>21</v>
      </c>
      <c r="R14979">
        <v>9.1999999999999993</v>
      </c>
      <c r="S14979" t="b">
        <v>0</v>
      </c>
      <c r="T14979" t="b">
        <v>0</v>
      </c>
      <c r="U14979" t="b">
        <v>1</v>
      </c>
      <c r="V14979">
        <v>34200</v>
      </c>
      <c r="W14979">
        <v>31600</v>
      </c>
      <c r="X14979">
        <v>2.09</v>
      </c>
      <c r="Y14979">
        <v>31800</v>
      </c>
      <c r="Z14979">
        <v>2.1</v>
      </c>
    </row>
    <row r="14980" spans="1:26">
      <c r="A14980">
        <v>210273923</v>
      </c>
      <c r="B14980" t="s">
        <v>6289</v>
      </c>
      <c r="C14980" t="s">
        <v>3597</v>
      </c>
      <c r="D14980" t="s">
        <v>4660</v>
      </c>
      <c r="E14980" t="s">
        <v>4661</v>
      </c>
      <c r="F14980" t="s">
        <v>3600</v>
      </c>
      <c r="G14980">
        <v>210273923</v>
      </c>
      <c r="I14980" t="s">
        <v>3601</v>
      </c>
      <c r="J14980" t="s">
        <v>8572</v>
      </c>
      <c r="K14980" t="s">
        <v>3688</v>
      </c>
      <c r="L14980" t="s">
        <v>8573</v>
      </c>
      <c r="M14980">
        <v>9.3000000000000007</v>
      </c>
      <c r="N14980">
        <v>18</v>
      </c>
      <c r="O14980">
        <v>9.5</v>
      </c>
      <c r="P14980">
        <v>9</v>
      </c>
      <c r="Q14980">
        <v>17</v>
      </c>
      <c r="R14980">
        <v>8.1</v>
      </c>
      <c r="S14980" t="b">
        <v>0</v>
      </c>
      <c r="T14980" t="b">
        <v>0</v>
      </c>
      <c r="U14980" t="b">
        <v>0</v>
      </c>
      <c r="V14980">
        <v>36000</v>
      </c>
      <c r="W14980">
        <v>36000</v>
      </c>
      <c r="X14980">
        <v>1.9</v>
      </c>
      <c r="Y14980">
        <v>41700</v>
      </c>
      <c r="Z14980">
        <v>2</v>
      </c>
    </row>
    <row r="14981" spans="1:26">
      <c r="A14981">
        <v>210299846</v>
      </c>
      <c r="B14981" t="s">
        <v>6289</v>
      </c>
      <c r="C14981" t="s">
        <v>3597</v>
      </c>
      <c r="D14981" t="s">
        <v>4660</v>
      </c>
      <c r="E14981" t="s">
        <v>4661</v>
      </c>
      <c r="F14981" t="s">
        <v>3600</v>
      </c>
      <c r="G14981">
        <v>210299846</v>
      </c>
      <c r="I14981" t="s">
        <v>3601</v>
      </c>
      <c r="J14981" t="s">
        <v>8574</v>
      </c>
      <c r="K14981" t="s">
        <v>3688</v>
      </c>
      <c r="L14981" t="s">
        <v>8575</v>
      </c>
      <c r="M14981">
        <v>11</v>
      </c>
      <c r="N14981">
        <v>18</v>
      </c>
      <c r="O14981">
        <v>10</v>
      </c>
      <c r="P14981">
        <v>10.1</v>
      </c>
      <c r="Q14981">
        <v>16.5</v>
      </c>
      <c r="R14981">
        <v>8.1</v>
      </c>
      <c r="S14981" t="b">
        <v>0</v>
      </c>
      <c r="T14981" t="b">
        <v>0</v>
      </c>
      <c r="U14981" t="b">
        <v>1</v>
      </c>
      <c r="V14981">
        <v>24000</v>
      </c>
      <c r="W14981">
        <v>31200</v>
      </c>
      <c r="X14981">
        <v>1.9</v>
      </c>
      <c r="Y14981">
        <v>34300</v>
      </c>
      <c r="Z14981">
        <v>1.86</v>
      </c>
    </row>
    <row r="14982" spans="1:26">
      <c r="A14982">
        <v>211133468</v>
      </c>
      <c r="B14982" t="s">
        <v>8831</v>
      </c>
      <c r="C14982" t="s">
        <v>3597</v>
      </c>
      <c r="D14982" t="s">
        <v>4660</v>
      </c>
      <c r="E14982" t="s">
        <v>4661</v>
      </c>
      <c r="F14982" t="s">
        <v>3600</v>
      </c>
      <c r="G14982">
        <v>211133468</v>
      </c>
      <c r="I14982" t="s">
        <v>3601</v>
      </c>
      <c r="J14982" t="s">
        <v>8572</v>
      </c>
      <c r="K14982" t="s">
        <v>3688</v>
      </c>
      <c r="L14982" t="s">
        <v>8839</v>
      </c>
      <c r="P14982">
        <v>9</v>
      </c>
      <c r="Q14982">
        <v>17</v>
      </c>
      <c r="R14982">
        <v>8.1</v>
      </c>
      <c r="S14982" t="b">
        <v>0</v>
      </c>
      <c r="T14982" t="b">
        <v>0</v>
      </c>
      <c r="U14982" t="b">
        <v>0</v>
      </c>
      <c r="V14982">
        <v>36000</v>
      </c>
      <c r="W14982">
        <v>36000</v>
      </c>
      <c r="X14982">
        <v>1.9</v>
      </c>
      <c r="Y14982">
        <v>41700</v>
      </c>
      <c r="Z14982">
        <v>2</v>
      </c>
    </row>
    <row r="14983" spans="1:26">
      <c r="A14983">
        <v>211133471</v>
      </c>
      <c r="B14983" t="s">
        <v>8831</v>
      </c>
      <c r="C14983" t="s">
        <v>3597</v>
      </c>
      <c r="D14983" t="s">
        <v>4660</v>
      </c>
      <c r="E14983" t="s">
        <v>4661</v>
      </c>
      <c r="F14983" t="s">
        <v>3600</v>
      </c>
      <c r="G14983">
        <v>211133471</v>
      </c>
      <c r="I14983" t="s">
        <v>3601</v>
      </c>
      <c r="J14983" t="s">
        <v>8574</v>
      </c>
      <c r="K14983" t="s">
        <v>3688</v>
      </c>
      <c r="L14983" t="s">
        <v>8838</v>
      </c>
      <c r="P14983">
        <v>10.1</v>
      </c>
      <c r="Q14983">
        <v>16.5</v>
      </c>
      <c r="R14983">
        <v>8.1</v>
      </c>
      <c r="S14983" t="b">
        <v>0</v>
      </c>
      <c r="T14983" t="b">
        <v>0</v>
      </c>
      <c r="U14983" t="b">
        <v>1</v>
      </c>
      <c r="V14983">
        <v>24000</v>
      </c>
      <c r="W14983">
        <v>31200</v>
      </c>
      <c r="X14983">
        <v>1.9</v>
      </c>
      <c r="Y14983">
        <v>34300</v>
      </c>
      <c r="Z14983">
        <v>1.86</v>
      </c>
    </row>
    <row r="14984" spans="1:26">
      <c r="A14984">
        <v>213608441</v>
      </c>
      <c r="B14984" t="s">
        <v>13057</v>
      </c>
      <c r="C14984" t="s">
        <v>3597</v>
      </c>
      <c r="D14984" t="s">
        <v>3698</v>
      </c>
      <c r="E14984" t="s">
        <v>3699</v>
      </c>
      <c r="F14984" t="s">
        <v>3600</v>
      </c>
      <c r="G14984">
        <v>213608441</v>
      </c>
      <c r="I14984" t="s">
        <v>3700</v>
      </c>
      <c r="J14984" t="s">
        <v>7251</v>
      </c>
      <c r="K14984" t="s">
        <v>3688</v>
      </c>
      <c r="L14984" t="s">
        <v>13524</v>
      </c>
      <c r="P14984">
        <v>9.5</v>
      </c>
      <c r="Q14984">
        <v>15.2</v>
      </c>
      <c r="R14984">
        <v>8.35</v>
      </c>
      <c r="S14984" t="b">
        <v>0</v>
      </c>
      <c r="T14984" t="b">
        <v>0</v>
      </c>
      <c r="U14984" t="b">
        <v>0</v>
      </c>
      <c r="V14984">
        <v>35400</v>
      </c>
      <c r="W14984">
        <v>26400</v>
      </c>
      <c r="X14984">
        <v>2.1</v>
      </c>
      <c r="Y14984">
        <v>47300</v>
      </c>
      <c r="Z14984">
        <v>2.4</v>
      </c>
    </row>
    <row r="14985" spans="1:26">
      <c r="A14985">
        <v>213608442</v>
      </c>
      <c r="B14985" t="s">
        <v>13057</v>
      </c>
      <c r="C14985" t="s">
        <v>3597</v>
      </c>
      <c r="D14985" t="s">
        <v>3698</v>
      </c>
      <c r="E14985" t="s">
        <v>3699</v>
      </c>
      <c r="F14985" t="s">
        <v>3600</v>
      </c>
      <c r="G14985">
        <v>213608442</v>
      </c>
      <c r="I14985" t="s">
        <v>3700</v>
      </c>
      <c r="J14985" t="s">
        <v>7251</v>
      </c>
      <c r="K14985" t="s">
        <v>3688</v>
      </c>
      <c r="L14985" t="s">
        <v>13524</v>
      </c>
      <c r="P14985">
        <v>9.5</v>
      </c>
      <c r="Q14985">
        <v>15.2</v>
      </c>
      <c r="R14985">
        <v>8.35</v>
      </c>
      <c r="S14985" t="b">
        <v>0</v>
      </c>
      <c r="T14985" t="b">
        <v>0</v>
      </c>
      <c r="U14985" t="b">
        <v>0</v>
      </c>
      <c r="V14985">
        <v>35400</v>
      </c>
      <c r="W14985">
        <v>26400</v>
      </c>
      <c r="X14985">
        <v>2.1</v>
      </c>
      <c r="Y14985">
        <v>47300</v>
      </c>
      <c r="Z14985">
        <v>2.4</v>
      </c>
    </row>
    <row r="14986" spans="1:26">
      <c r="A14986">
        <v>213608444</v>
      </c>
      <c r="B14986" t="s">
        <v>13057</v>
      </c>
      <c r="C14986" t="s">
        <v>3597</v>
      </c>
      <c r="D14986" t="s">
        <v>3698</v>
      </c>
      <c r="E14986" t="s">
        <v>3699</v>
      </c>
      <c r="F14986" t="s">
        <v>3600</v>
      </c>
      <c r="G14986">
        <v>213608444</v>
      </c>
      <c r="I14986" t="s">
        <v>3700</v>
      </c>
      <c r="J14986" t="s">
        <v>6200</v>
      </c>
      <c r="K14986" t="s">
        <v>3688</v>
      </c>
      <c r="L14986" t="s">
        <v>13529</v>
      </c>
      <c r="P14986">
        <v>11</v>
      </c>
      <c r="Q14986">
        <v>15.2</v>
      </c>
      <c r="R14986">
        <v>8.65</v>
      </c>
      <c r="S14986" t="b">
        <v>0</v>
      </c>
      <c r="T14986" t="b">
        <v>0</v>
      </c>
      <c r="U14986" t="b">
        <v>1</v>
      </c>
      <c r="V14986">
        <v>17100</v>
      </c>
      <c r="W14986">
        <v>13500</v>
      </c>
      <c r="X14986">
        <v>2.1</v>
      </c>
      <c r="Y14986">
        <v>21400</v>
      </c>
      <c r="Z14986">
        <v>2.5</v>
      </c>
    </row>
    <row r="14987" spans="1:26">
      <c r="A14987">
        <v>213608445</v>
      </c>
      <c r="B14987" t="s">
        <v>13057</v>
      </c>
      <c r="C14987" t="s">
        <v>3597</v>
      </c>
      <c r="D14987" t="s">
        <v>3698</v>
      </c>
      <c r="E14987" t="s">
        <v>3699</v>
      </c>
      <c r="F14987" t="s">
        <v>3600</v>
      </c>
      <c r="G14987">
        <v>213608445</v>
      </c>
      <c r="I14987" t="s">
        <v>3700</v>
      </c>
      <c r="J14987" t="s">
        <v>6200</v>
      </c>
      <c r="K14987" t="s">
        <v>3688</v>
      </c>
      <c r="L14987" t="s">
        <v>13519</v>
      </c>
      <c r="P14987">
        <v>11.5</v>
      </c>
      <c r="Q14987">
        <v>16</v>
      </c>
      <c r="R14987">
        <v>8.85</v>
      </c>
      <c r="S14987" t="b">
        <v>0</v>
      </c>
      <c r="T14987" t="b">
        <v>0</v>
      </c>
      <c r="U14987" t="b">
        <v>1</v>
      </c>
      <c r="V14987">
        <v>17700</v>
      </c>
      <c r="W14987">
        <v>13600</v>
      </c>
      <c r="X14987">
        <v>2.1</v>
      </c>
      <c r="Y14987">
        <v>21400</v>
      </c>
      <c r="Z14987">
        <v>2.5</v>
      </c>
    </row>
    <row r="14988" spans="1:26">
      <c r="A14988">
        <v>213608446</v>
      </c>
      <c r="B14988" t="s">
        <v>13057</v>
      </c>
      <c r="C14988" t="s">
        <v>3597</v>
      </c>
      <c r="D14988" t="s">
        <v>3698</v>
      </c>
      <c r="E14988" t="s">
        <v>3699</v>
      </c>
      <c r="F14988" t="s">
        <v>3600</v>
      </c>
      <c r="G14988">
        <v>213608446</v>
      </c>
      <c r="I14988" t="s">
        <v>3700</v>
      </c>
      <c r="J14988" t="s">
        <v>7245</v>
      </c>
      <c r="K14988" t="s">
        <v>3688</v>
      </c>
      <c r="L14988" t="s">
        <v>13529</v>
      </c>
      <c r="P14988">
        <v>10</v>
      </c>
      <c r="Q14988">
        <v>15.2</v>
      </c>
      <c r="R14988">
        <v>8.6</v>
      </c>
      <c r="S14988" t="b">
        <v>0</v>
      </c>
      <c r="T14988" t="b">
        <v>0</v>
      </c>
      <c r="U14988" t="b">
        <v>1</v>
      </c>
      <c r="V14988">
        <v>22400</v>
      </c>
      <c r="W14988">
        <v>19800</v>
      </c>
      <c r="X14988">
        <v>2.1</v>
      </c>
      <c r="Y14988">
        <v>26700</v>
      </c>
      <c r="Z14988">
        <v>2.4</v>
      </c>
    </row>
    <row r="14989" spans="1:26">
      <c r="A14989">
        <v>213608447</v>
      </c>
      <c r="B14989" t="s">
        <v>13057</v>
      </c>
      <c r="C14989" t="s">
        <v>3597</v>
      </c>
      <c r="D14989" t="s">
        <v>3698</v>
      </c>
      <c r="E14989" t="s">
        <v>3699</v>
      </c>
      <c r="F14989" t="s">
        <v>3600</v>
      </c>
      <c r="G14989">
        <v>213608447</v>
      </c>
      <c r="I14989" t="s">
        <v>3700</v>
      </c>
      <c r="J14989" t="s">
        <v>7245</v>
      </c>
      <c r="K14989" t="s">
        <v>3688</v>
      </c>
      <c r="L14989" t="s">
        <v>13519</v>
      </c>
      <c r="P14989">
        <v>10</v>
      </c>
      <c r="Q14989">
        <v>16</v>
      </c>
      <c r="R14989">
        <v>8.8000000000000007</v>
      </c>
      <c r="S14989" t="b">
        <v>0</v>
      </c>
      <c r="T14989" t="b">
        <v>0</v>
      </c>
      <c r="U14989" t="b">
        <v>1</v>
      </c>
      <c r="V14989">
        <v>23000</v>
      </c>
      <c r="W14989">
        <v>19800</v>
      </c>
      <c r="X14989">
        <v>2.1</v>
      </c>
      <c r="Y14989">
        <v>26700</v>
      </c>
      <c r="Z14989">
        <v>2.4</v>
      </c>
    </row>
    <row r="14990" spans="1:26">
      <c r="A14990">
        <v>213608448</v>
      </c>
      <c r="B14990" t="s">
        <v>13057</v>
      </c>
      <c r="C14990" t="s">
        <v>3597</v>
      </c>
      <c r="D14990" t="s">
        <v>3698</v>
      </c>
      <c r="E14990" t="s">
        <v>3699</v>
      </c>
      <c r="F14990" t="s">
        <v>3600</v>
      </c>
      <c r="G14990">
        <v>213608448</v>
      </c>
      <c r="I14990" t="s">
        <v>3700</v>
      </c>
      <c r="J14990" t="s">
        <v>7245</v>
      </c>
      <c r="K14990" t="s">
        <v>3688</v>
      </c>
      <c r="L14990" t="s">
        <v>13528</v>
      </c>
      <c r="P14990">
        <v>10</v>
      </c>
      <c r="Q14990">
        <v>16</v>
      </c>
      <c r="R14990">
        <v>8.8000000000000007</v>
      </c>
      <c r="S14990" t="b">
        <v>0</v>
      </c>
      <c r="T14990" t="b">
        <v>0</v>
      </c>
      <c r="U14990" t="b">
        <v>1</v>
      </c>
      <c r="V14990">
        <v>23000</v>
      </c>
      <c r="W14990">
        <v>19800</v>
      </c>
      <c r="X14990">
        <v>2.1</v>
      </c>
      <c r="Y14990">
        <v>26700</v>
      </c>
      <c r="Z14990">
        <v>2.4</v>
      </c>
    </row>
    <row r="14991" spans="1:26">
      <c r="A14991">
        <v>213608449</v>
      </c>
      <c r="B14991" t="s">
        <v>13057</v>
      </c>
      <c r="C14991" t="s">
        <v>3597</v>
      </c>
      <c r="D14991" t="s">
        <v>3698</v>
      </c>
      <c r="E14991" t="s">
        <v>3699</v>
      </c>
      <c r="F14991" t="s">
        <v>3600</v>
      </c>
      <c r="G14991">
        <v>213608449</v>
      </c>
      <c r="I14991" t="s">
        <v>3700</v>
      </c>
      <c r="J14991" t="s">
        <v>7245</v>
      </c>
      <c r="K14991" t="s">
        <v>3688</v>
      </c>
      <c r="L14991" t="s">
        <v>13527</v>
      </c>
      <c r="P14991">
        <v>10.5</v>
      </c>
      <c r="Q14991">
        <v>16</v>
      </c>
      <c r="R14991">
        <v>9.1</v>
      </c>
      <c r="S14991" t="b">
        <v>0</v>
      </c>
      <c r="T14991" t="b">
        <v>0</v>
      </c>
      <c r="U14991" t="b">
        <v>1</v>
      </c>
      <c r="V14991">
        <v>24000</v>
      </c>
      <c r="W14991">
        <v>20000</v>
      </c>
      <c r="X14991">
        <v>2.1</v>
      </c>
      <c r="Y14991">
        <v>26700</v>
      </c>
      <c r="Z14991">
        <v>2.4</v>
      </c>
    </row>
    <row r="14992" spans="1:26">
      <c r="A14992">
        <v>213608450</v>
      </c>
      <c r="B14992" t="s">
        <v>13057</v>
      </c>
      <c r="C14992" t="s">
        <v>3597</v>
      </c>
      <c r="D14992" t="s">
        <v>3698</v>
      </c>
      <c r="E14992" t="s">
        <v>3699</v>
      </c>
      <c r="F14992" t="s">
        <v>3600</v>
      </c>
      <c r="G14992">
        <v>213608450</v>
      </c>
      <c r="I14992" t="s">
        <v>3700</v>
      </c>
      <c r="J14992" t="s">
        <v>7245</v>
      </c>
      <c r="K14992" t="s">
        <v>3688</v>
      </c>
      <c r="L14992" t="s">
        <v>13526</v>
      </c>
      <c r="P14992">
        <v>10.5</v>
      </c>
      <c r="Q14992">
        <v>16</v>
      </c>
      <c r="R14992">
        <v>9.1</v>
      </c>
      <c r="S14992" t="b">
        <v>0</v>
      </c>
      <c r="T14992" t="b">
        <v>0</v>
      </c>
      <c r="U14992" t="b">
        <v>1</v>
      </c>
      <c r="V14992">
        <v>24000</v>
      </c>
      <c r="W14992">
        <v>20000</v>
      </c>
      <c r="X14992">
        <v>2.1</v>
      </c>
      <c r="Y14992">
        <v>26700</v>
      </c>
      <c r="Z14992">
        <v>2.4</v>
      </c>
    </row>
    <row r="14993" spans="1:26">
      <c r="A14993">
        <v>213608451</v>
      </c>
      <c r="B14993" t="s">
        <v>13057</v>
      </c>
      <c r="C14993" t="s">
        <v>3597</v>
      </c>
      <c r="D14993" t="s">
        <v>3698</v>
      </c>
      <c r="E14993" t="s">
        <v>3699</v>
      </c>
      <c r="F14993" t="s">
        <v>3600</v>
      </c>
      <c r="G14993">
        <v>213608451</v>
      </c>
      <c r="I14993" t="s">
        <v>3700</v>
      </c>
      <c r="J14993" t="s">
        <v>7245</v>
      </c>
      <c r="K14993" t="s">
        <v>3688</v>
      </c>
      <c r="L14993" t="s">
        <v>13525</v>
      </c>
      <c r="P14993">
        <v>10.5</v>
      </c>
      <c r="Q14993">
        <v>16</v>
      </c>
      <c r="R14993">
        <v>9.1</v>
      </c>
      <c r="S14993" t="b">
        <v>0</v>
      </c>
      <c r="T14993" t="b">
        <v>0</v>
      </c>
      <c r="U14993" t="b">
        <v>1</v>
      </c>
      <c r="V14993">
        <v>24000</v>
      </c>
      <c r="W14993">
        <v>20000</v>
      </c>
      <c r="X14993">
        <v>2.1</v>
      </c>
      <c r="Y14993">
        <v>26700</v>
      </c>
      <c r="Z14993">
        <v>2.4</v>
      </c>
    </row>
    <row r="14994" spans="1:26">
      <c r="A14994">
        <v>213608452</v>
      </c>
      <c r="B14994" t="s">
        <v>13057</v>
      </c>
      <c r="C14994" t="s">
        <v>3597</v>
      </c>
      <c r="D14994" t="s">
        <v>3698</v>
      </c>
      <c r="E14994" t="s">
        <v>3699</v>
      </c>
      <c r="F14994" t="s">
        <v>3600</v>
      </c>
      <c r="G14994">
        <v>213608452</v>
      </c>
      <c r="I14994" t="s">
        <v>3700</v>
      </c>
      <c r="J14994" t="s">
        <v>7248</v>
      </c>
      <c r="K14994" t="s">
        <v>3688</v>
      </c>
      <c r="L14994" t="s">
        <v>13523</v>
      </c>
      <c r="P14994">
        <v>10</v>
      </c>
      <c r="Q14994">
        <v>15.2</v>
      </c>
      <c r="R14994">
        <v>9.35</v>
      </c>
      <c r="S14994" t="b">
        <v>0</v>
      </c>
      <c r="T14994" t="b">
        <v>0</v>
      </c>
      <c r="U14994" t="b">
        <v>1</v>
      </c>
      <c r="V14994">
        <v>29400</v>
      </c>
      <c r="W14994">
        <v>21600</v>
      </c>
      <c r="X14994">
        <v>2.1</v>
      </c>
      <c r="Y14994">
        <v>28600</v>
      </c>
      <c r="Z14994">
        <v>2.2999999999999998</v>
      </c>
    </row>
    <row r="14995" spans="1:26">
      <c r="A14995">
        <v>213608453</v>
      </c>
      <c r="B14995" t="s">
        <v>13057</v>
      </c>
      <c r="C14995" t="s">
        <v>3597</v>
      </c>
      <c r="D14995" t="s">
        <v>3698</v>
      </c>
      <c r="E14995" t="s">
        <v>3699</v>
      </c>
      <c r="F14995" t="s">
        <v>3600</v>
      </c>
      <c r="G14995">
        <v>213608453</v>
      </c>
      <c r="I14995" t="s">
        <v>3700</v>
      </c>
      <c r="J14995" t="s">
        <v>7248</v>
      </c>
      <c r="K14995" t="s">
        <v>3688</v>
      </c>
      <c r="L14995" t="s">
        <v>13524</v>
      </c>
      <c r="P14995">
        <v>10</v>
      </c>
      <c r="Q14995">
        <v>15.2</v>
      </c>
      <c r="R14995">
        <v>9.35</v>
      </c>
      <c r="S14995" t="b">
        <v>0</v>
      </c>
      <c r="T14995" t="b">
        <v>0</v>
      </c>
      <c r="U14995" t="b">
        <v>1</v>
      </c>
      <c r="V14995">
        <v>29400</v>
      </c>
      <c r="W14995">
        <v>21600</v>
      </c>
      <c r="X14995">
        <v>2.1</v>
      </c>
      <c r="Y14995">
        <v>28600</v>
      </c>
      <c r="Z14995">
        <v>2.2999999999999998</v>
      </c>
    </row>
    <row r="14996" spans="1:26">
      <c r="A14996">
        <v>213608454</v>
      </c>
      <c r="B14996" t="s">
        <v>13057</v>
      </c>
      <c r="C14996" t="s">
        <v>3597</v>
      </c>
      <c r="D14996" t="s">
        <v>3698</v>
      </c>
      <c r="E14996" t="s">
        <v>3699</v>
      </c>
      <c r="F14996" t="s">
        <v>3600</v>
      </c>
      <c r="G14996">
        <v>213608454</v>
      </c>
      <c r="I14996" t="s">
        <v>3700</v>
      </c>
      <c r="J14996" t="s">
        <v>7248</v>
      </c>
      <c r="K14996" t="s">
        <v>3688</v>
      </c>
      <c r="L14996" t="s">
        <v>13522</v>
      </c>
      <c r="P14996">
        <v>10.5</v>
      </c>
      <c r="Q14996">
        <v>15.2</v>
      </c>
      <c r="R14996">
        <v>9.5</v>
      </c>
      <c r="S14996" t="b">
        <v>0</v>
      </c>
      <c r="T14996" t="b">
        <v>0</v>
      </c>
      <c r="U14996" t="b">
        <v>1</v>
      </c>
      <c r="V14996">
        <v>29800</v>
      </c>
      <c r="W14996">
        <v>21600</v>
      </c>
      <c r="X14996">
        <v>2.1</v>
      </c>
      <c r="Y14996">
        <v>28600</v>
      </c>
      <c r="Z14996">
        <v>2.2999999999999998</v>
      </c>
    </row>
    <row r="14997" spans="1:26">
      <c r="A14997">
        <v>213608455</v>
      </c>
      <c r="B14997" t="s">
        <v>13057</v>
      </c>
      <c r="C14997" t="s">
        <v>3597</v>
      </c>
      <c r="D14997" t="s">
        <v>3698</v>
      </c>
      <c r="E14997" t="s">
        <v>3699</v>
      </c>
      <c r="F14997" t="s">
        <v>3600</v>
      </c>
      <c r="G14997">
        <v>213608455</v>
      </c>
      <c r="I14997" t="s">
        <v>3700</v>
      </c>
      <c r="J14997" t="s">
        <v>7251</v>
      </c>
      <c r="K14997" t="s">
        <v>3688</v>
      </c>
      <c r="L14997" t="s">
        <v>13523</v>
      </c>
      <c r="P14997">
        <v>9.5</v>
      </c>
      <c r="Q14997">
        <v>15.2</v>
      </c>
      <c r="R14997">
        <v>8.35</v>
      </c>
      <c r="S14997" t="b">
        <v>0</v>
      </c>
      <c r="T14997" t="b">
        <v>0</v>
      </c>
      <c r="U14997" t="b">
        <v>0</v>
      </c>
      <c r="V14997">
        <v>35400</v>
      </c>
      <c r="W14997">
        <v>26400</v>
      </c>
      <c r="X14997">
        <v>2.1</v>
      </c>
      <c r="Y14997">
        <v>47300</v>
      </c>
      <c r="Z14997">
        <v>2.4</v>
      </c>
    </row>
    <row r="14998" spans="1:26">
      <c r="A14998">
        <v>213608456</v>
      </c>
      <c r="B14998" t="s">
        <v>13057</v>
      </c>
      <c r="C14998" t="s">
        <v>3597</v>
      </c>
      <c r="D14998" t="s">
        <v>3698</v>
      </c>
      <c r="E14998" t="s">
        <v>3699</v>
      </c>
      <c r="F14998" t="s">
        <v>3600</v>
      </c>
      <c r="G14998">
        <v>213608456</v>
      </c>
      <c r="I14998" t="s">
        <v>3700</v>
      </c>
      <c r="J14998" t="s">
        <v>7251</v>
      </c>
      <c r="K14998" t="s">
        <v>3688</v>
      </c>
      <c r="L14998" t="s">
        <v>13522</v>
      </c>
      <c r="P14998">
        <v>9.5</v>
      </c>
      <c r="Q14998">
        <v>15.2</v>
      </c>
      <c r="R14998">
        <v>8.4499999999999993</v>
      </c>
      <c r="S14998" t="b">
        <v>0</v>
      </c>
      <c r="T14998" t="b">
        <v>0</v>
      </c>
      <c r="U14998" t="b">
        <v>0</v>
      </c>
      <c r="V14998">
        <v>35600</v>
      </c>
      <c r="W14998">
        <v>26400</v>
      </c>
      <c r="X14998">
        <v>2.1</v>
      </c>
      <c r="Y14998">
        <v>47300</v>
      </c>
      <c r="Z14998">
        <v>2.4</v>
      </c>
    </row>
    <row r="14999" spans="1:26">
      <c r="A14999">
        <v>213608457</v>
      </c>
      <c r="B14999" t="s">
        <v>13057</v>
      </c>
      <c r="C14999" t="s">
        <v>3597</v>
      </c>
      <c r="D14999" t="s">
        <v>3698</v>
      </c>
      <c r="E14999" t="s">
        <v>3699</v>
      </c>
      <c r="F14999" t="s">
        <v>3600</v>
      </c>
      <c r="G14999">
        <v>213608457</v>
      </c>
      <c r="I14999" t="s">
        <v>3700</v>
      </c>
      <c r="J14999" t="s">
        <v>6200</v>
      </c>
      <c r="K14999" t="s">
        <v>3688</v>
      </c>
      <c r="L14999" t="s">
        <v>13519</v>
      </c>
      <c r="P14999">
        <v>11.5</v>
      </c>
      <c r="Q14999">
        <v>16</v>
      </c>
      <c r="R14999">
        <v>8.85</v>
      </c>
      <c r="S14999" t="b">
        <v>0</v>
      </c>
      <c r="T14999" t="b">
        <v>0</v>
      </c>
      <c r="U14999" t="b">
        <v>1</v>
      </c>
      <c r="V14999">
        <v>17700</v>
      </c>
      <c r="W14999">
        <v>13600</v>
      </c>
      <c r="X14999">
        <v>2.1</v>
      </c>
      <c r="Y14999">
        <v>21400</v>
      </c>
      <c r="Z14999">
        <v>2.5</v>
      </c>
    </row>
    <row r="15000" spans="1:26">
      <c r="A15000">
        <v>213608458</v>
      </c>
      <c r="B15000" t="s">
        <v>13057</v>
      </c>
      <c r="C15000" t="s">
        <v>3597</v>
      </c>
      <c r="D15000" t="s">
        <v>3698</v>
      </c>
      <c r="E15000" t="s">
        <v>3699</v>
      </c>
      <c r="F15000" t="s">
        <v>3600</v>
      </c>
      <c r="G15000">
        <v>213608458</v>
      </c>
      <c r="I15000" t="s">
        <v>3700</v>
      </c>
      <c r="J15000" t="s">
        <v>7245</v>
      </c>
      <c r="K15000" t="s">
        <v>3688</v>
      </c>
      <c r="L15000" t="s">
        <v>13528</v>
      </c>
      <c r="P15000">
        <v>10</v>
      </c>
      <c r="Q15000">
        <v>16</v>
      </c>
      <c r="R15000">
        <v>8.8000000000000007</v>
      </c>
      <c r="S15000" t="b">
        <v>0</v>
      </c>
      <c r="T15000" t="b">
        <v>0</v>
      </c>
      <c r="U15000" t="b">
        <v>1</v>
      </c>
      <c r="V15000">
        <v>23000</v>
      </c>
      <c r="W15000">
        <v>19800</v>
      </c>
      <c r="X15000">
        <v>2.1</v>
      </c>
      <c r="Y15000">
        <v>26700</v>
      </c>
      <c r="Z15000">
        <v>2.4</v>
      </c>
    </row>
    <row r="15001" spans="1:26">
      <c r="A15001">
        <v>213608459</v>
      </c>
      <c r="B15001" t="s">
        <v>13057</v>
      </c>
      <c r="C15001" t="s">
        <v>3597</v>
      </c>
      <c r="D15001" t="s">
        <v>3698</v>
      </c>
      <c r="E15001" t="s">
        <v>3699</v>
      </c>
      <c r="F15001" t="s">
        <v>3600</v>
      </c>
      <c r="G15001">
        <v>213608459</v>
      </c>
      <c r="I15001" t="s">
        <v>3700</v>
      </c>
      <c r="J15001" t="s">
        <v>7245</v>
      </c>
      <c r="K15001" t="s">
        <v>3688</v>
      </c>
      <c r="L15001" t="s">
        <v>13527</v>
      </c>
      <c r="P15001">
        <v>10.5</v>
      </c>
      <c r="Q15001">
        <v>16</v>
      </c>
      <c r="R15001">
        <v>9.1</v>
      </c>
      <c r="S15001" t="b">
        <v>0</v>
      </c>
      <c r="T15001" t="b">
        <v>0</v>
      </c>
      <c r="U15001" t="b">
        <v>1</v>
      </c>
      <c r="V15001">
        <v>24000</v>
      </c>
      <c r="W15001">
        <v>20000</v>
      </c>
      <c r="X15001">
        <v>2.1</v>
      </c>
      <c r="Y15001">
        <v>26700</v>
      </c>
      <c r="Z15001">
        <v>2.4</v>
      </c>
    </row>
    <row r="15002" spans="1:26">
      <c r="A15002">
        <v>213608460</v>
      </c>
      <c r="B15002" t="s">
        <v>13057</v>
      </c>
      <c r="C15002" t="s">
        <v>3597</v>
      </c>
      <c r="D15002" t="s">
        <v>3698</v>
      </c>
      <c r="E15002" t="s">
        <v>3699</v>
      </c>
      <c r="F15002" t="s">
        <v>3600</v>
      </c>
      <c r="G15002">
        <v>213608460</v>
      </c>
      <c r="I15002" t="s">
        <v>3700</v>
      </c>
      <c r="J15002" t="s">
        <v>7245</v>
      </c>
      <c r="K15002" t="s">
        <v>3688</v>
      </c>
      <c r="L15002" t="s">
        <v>13526</v>
      </c>
      <c r="P15002">
        <v>10.5</v>
      </c>
      <c r="Q15002">
        <v>16</v>
      </c>
      <c r="R15002">
        <v>9.1</v>
      </c>
      <c r="S15002" t="b">
        <v>0</v>
      </c>
      <c r="T15002" t="b">
        <v>0</v>
      </c>
      <c r="U15002" t="b">
        <v>1</v>
      </c>
      <c r="V15002">
        <v>24000</v>
      </c>
      <c r="W15002">
        <v>20000</v>
      </c>
      <c r="X15002">
        <v>2.1</v>
      </c>
      <c r="Y15002">
        <v>26700</v>
      </c>
      <c r="Z15002">
        <v>2.4</v>
      </c>
    </row>
    <row r="15003" spans="1:26">
      <c r="A15003">
        <v>213608461</v>
      </c>
      <c r="B15003" t="s">
        <v>13057</v>
      </c>
      <c r="C15003" t="s">
        <v>3597</v>
      </c>
      <c r="D15003" t="s">
        <v>3698</v>
      </c>
      <c r="E15003" t="s">
        <v>3699</v>
      </c>
      <c r="F15003" t="s">
        <v>3600</v>
      </c>
      <c r="G15003">
        <v>213608461</v>
      </c>
      <c r="I15003" t="s">
        <v>3700</v>
      </c>
      <c r="J15003" t="s">
        <v>7245</v>
      </c>
      <c r="K15003" t="s">
        <v>3688</v>
      </c>
      <c r="L15003" t="s">
        <v>13525</v>
      </c>
      <c r="P15003">
        <v>10.5</v>
      </c>
      <c r="Q15003">
        <v>16</v>
      </c>
      <c r="R15003">
        <v>9.1</v>
      </c>
      <c r="S15003" t="b">
        <v>0</v>
      </c>
      <c r="T15003" t="b">
        <v>0</v>
      </c>
      <c r="U15003" t="b">
        <v>1</v>
      </c>
      <c r="V15003">
        <v>24000</v>
      </c>
      <c r="W15003">
        <v>20000</v>
      </c>
      <c r="X15003">
        <v>2.1</v>
      </c>
      <c r="Y15003">
        <v>26700</v>
      </c>
      <c r="Z15003">
        <v>2.4</v>
      </c>
    </row>
    <row r="15004" spans="1:26">
      <c r="A15004">
        <v>213608462</v>
      </c>
      <c r="B15004" t="s">
        <v>13057</v>
      </c>
      <c r="C15004" t="s">
        <v>3597</v>
      </c>
      <c r="D15004" t="s">
        <v>3698</v>
      </c>
      <c r="E15004" t="s">
        <v>3699</v>
      </c>
      <c r="F15004" t="s">
        <v>3600</v>
      </c>
      <c r="G15004">
        <v>213608462</v>
      </c>
      <c r="I15004" t="s">
        <v>3700</v>
      </c>
      <c r="J15004" t="s">
        <v>7248</v>
      </c>
      <c r="K15004" t="s">
        <v>3688</v>
      </c>
      <c r="L15004" t="s">
        <v>13523</v>
      </c>
      <c r="P15004">
        <v>10</v>
      </c>
      <c r="Q15004">
        <v>15.2</v>
      </c>
      <c r="R15004">
        <v>9.35</v>
      </c>
      <c r="S15004" t="b">
        <v>0</v>
      </c>
      <c r="T15004" t="b">
        <v>0</v>
      </c>
      <c r="U15004" t="b">
        <v>1</v>
      </c>
      <c r="V15004">
        <v>29400</v>
      </c>
      <c r="W15004">
        <v>21600</v>
      </c>
      <c r="X15004">
        <v>2.1</v>
      </c>
      <c r="Y15004">
        <v>28600</v>
      </c>
      <c r="Z15004">
        <v>2.2999999999999998</v>
      </c>
    </row>
    <row r="15005" spans="1:26">
      <c r="A15005">
        <v>213608463</v>
      </c>
      <c r="B15005" t="s">
        <v>13057</v>
      </c>
      <c r="C15005" t="s">
        <v>3597</v>
      </c>
      <c r="D15005" t="s">
        <v>3698</v>
      </c>
      <c r="E15005" t="s">
        <v>3699</v>
      </c>
      <c r="F15005" t="s">
        <v>3600</v>
      </c>
      <c r="G15005">
        <v>213608463</v>
      </c>
      <c r="I15005" t="s">
        <v>3700</v>
      </c>
      <c r="J15005" t="s">
        <v>7248</v>
      </c>
      <c r="K15005" t="s">
        <v>3688</v>
      </c>
      <c r="L15005" t="s">
        <v>13524</v>
      </c>
      <c r="P15005">
        <v>10</v>
      </c>
      <c r="Q15005">
        <v>15.2</v>
      </c>
      <c r="R15005">
        <v>9.35</v>
      </c>
      <c r="S15005" t="b">
        <v>0</v>
      </c>
      <c r="T15005" t="b">
        <v>0</v>
      </c>
      <c r="U15005" t="b">
        <v>1</v>
      </c>
      <c r="V15005">
        <v>29400</v>
      </c>
      <c r="W15005">
        <v>21600</v>
      </c>
      <c r="X15005">
        <v>2.1</v>
      </c>
      <c r="Y15005">
        <v>28600</v>
      </c>
      <c r="Z15005">
        <v>2.2999999999999998</v>
      </c>
    </row>
    <row r="15006" spans="1:26">
      <c r="A15006">
        <v>213608464</v>
      </c>
      <c r="B15006" t="s">
        <v>13057</v>
      </c>
      <c r="C15006" t="s">
        <v>3597</v>
      </c>
      <c r="D15006" t="s">
        <v>3698</v>
      </c>
      <c r="E15006" t="s">
        <v>3699</v>
      </c>
      <c r="F15006" t="s">
        <v>3600</v>
      </c>
      <c r="G15006">
        <v>213608464</v>
      </c>
      <c r="I15006" t="s">
        <v>3700</v>
      </c>
      <c r="J15006" t="s">
        <v>7251</v>
      </c>
      <c r="K15006" t="s">
        <v>3688</v>
      </c>
      <c r="L15006" t="s">
        <v>13523</v>
      </c>
      <c r="P15006">
        <v>9.5</v>
      </c>
      <c r="Q15006">
        <v>15.2</v>
      </c>
      <c r="R15006">
        <v>8.35</v>
      </c>
      <c r="S15006" t="b">
        <v>0</v>
      </c>
      <c r="T15006" t="b">
        <v>0</v>
      </c>
      <c r="U15006" t="b">
        <v>0</v>
      </c>
      <c r="V15006">
        <v>35400</v>
      </c>
      <c r="W15006">
        <v>26400</v>
      </c>
      <c r="X15006">
        <v>2.1</v>
      </c>
      <c r="Y15006">
        <v>47300</v>
      </c>
      <c r="Z15006">
        <v>2.4</v>
      </c>
    </row>
    <row r="15007" spans="1:26">
      <c r="A15007">
        <v>213608465</v>
      </c>
      <c r="B15007" t="s">
        <v>13057</v>
      </c>
      <c r="C15007" t="s">
        <v>3597</v>
      </c>
      <c r="D15007" t="s">
        <v>3698</v>
      </c>
      <c r="E15007" t="s">
        <v>3699</v>
      </c>
      <c r="F15007" t="s">
        <v>3600</v>
      </c>
      <c r="G15007">
        <v>213608465</v>
      </c>
      <c r="I15007" t="s">
        <v>3700</v>
      </c>
      <c r="J15007" t="s">
        <v>7251</v>
      </c>
      <c r="K15007" t="s">
        <v>3688</v>
      </c>
      <c r="L15007" t="s">
        <v>13522</v>
      </c>
      <c r="P15007">
        <v>9.5</v>
      </c>
      <c r="Q15007">
        <v>15.2</v>
      </c>
      <c r="R15007">
        <v>8.4499999999999993</v>
      </c>
      <c r="S15007" t="b">
        <v>0</v>
      </c>
      <c r="T15007" t="b">
        <v>0</v>
      </c>
      <c r="U15007" t="b">
        <v>0</v>
      </c>
      <c r="V15007">
        <v>35600</v>
      </c>
      <c r="W15007">
        <v>26400</v>
      </c>
      <c r="X15007">
        <v>2.1</v>
      </c>
      <c r="Y15007">
        <v>47300</v>
      </c>
      <c r="Z15007">
        <v>2.4</v>
      </c>
    </row>
    <row r="15008" spans="1:26">
      <c r="A15008">
        <v>211640901</v>
      </c>
      <c r="B15008" t="s">
        <v>13066</v>
      </c>
      <c r="C15008" t="s">
        <v>3597</v>
      </c>
      <c r="D15008" t="s">
        <v>3637</v>
      </c>
      <c r="E15008" t="s">
        <v>3637</v>
      </c>
      <c r="F15008" t="s">
        <v>3600</v>
      </c>
      <c r="G15008">
        <v>211640901</v>
      </c>
      <c r="I15008" t="s">
        <v>3601</v>
      </c>
      <c r="J15008" t="s">
        <v>13208</v>
      </c>
      <c r="K15008" t="s">
        <v>3688</v>
      </c>
      <c r="L15008" t="s">
        <v>5078</v>
      </c>
      <c r="P15008">
        <v>9.5</v>
      </c>
      <c r="Q15008">
        <v>16</v>
      </c>
      <c r="R15008">
        <v>8.1</v>
      </c>
      <c r="S15008" t="b">
        <v>0</v>
      </c>
      <c r="T15008" t="b">
        <v>0</v>
      </c>
      <c r="U15008" t="b">
        <v>0</v>
      </c>
      <c r="V15008">
        <v>24000</v>
      </c>
      <c r="W15008">
        <v>20000</v>
      </c>
      <c r="X15008">
        <v>2.46</v>
      </c>
      <c r="Y15008">
        <v>20380</v>
      </c>
      <c r="Z15008">
        <v>2.59</v>
      </c>
    </row>
    <row r="15009" spans="1:26">
      <c r="A15009">
        <v>211640902</v>
      </c>
      <c r="B15009" t="s">
        <v>13066</v>
      </c>
      <c r="C15009" t="s">
        <v>3597</v>
      </c>
      <c r="D15009" t="s">
        <v>3637</v>
      </c>
      <c r="E15009" t="s">
        <v>10374</v>
      </c>
      <c r="F15009" t="s">
        <v>3600</v>
      </c>
      <c r="G15009">
        <v>211640902</v>
      </c>
      <c r="I15009" t="s">
        <v>3601</v>
      </c>
      <c r="J15009" t="s">
        <v>13208</v>
      </c>
      <c r="K15009" t="s">
        <v>3688</v>
      </c>
      <c r="L15009" t="s">
        <v>5078</v>
      </c>
      <c r="P15009">
        <v>9.5</v>
      </c>
      <c r="Q15009">
        <v>16</v>
      </c>
      <c r="R15009">
        <v>8.1</v>
      </c>
      <c r="S15009" t="b">
        <v>0</v>
      </c>
      <c r="T15009" t="b">
        <v>0</v>
      </c>
      <c r="U15009" t="b">
        <v>0</v>
      </c>
      <c r="V15009">
        <v>24000</v>
      </c>
      <c r="W15009">
        <v>20000</v>
      </c>
      <c r="X15009">
        <v>2.46</v>
      </c>
      <c r="Y15009">
        <v>20380</v>
      </c>
      <c r="Z15009">
        <v>2.59</v>
      </c>
    </row>
    <row r="15010" spans="1:26">
      <c r="A15010">
        <v>211640903</v>
      </c>
      <c r="B15010" t="s">
        <v>13066</v>
      </c>
      <c r="C15010" t="s">
        <v>3597</v>
      </c>
      <c r="D15010" t="s">
        <v>3637</v>
      </c>
      <c r="E15010" t="s">
        <v>10375</v>
      </c>
      <c r="F15010" t="s">
        <v>3600</v>
      </c>
      <c r="G15010">
        <v>211640903</v>
      </c>
      <c r="I15010" t="s">
        <v>3601</v>
      </c>
      <c r="J15010" t="s">
        <v>13208</v>
      </c>
      <c r="K15010" t="s">
        <v>3688</v>
      </c>
      <c r="L15010" t="s">
        <v>5078</v>
      </c>
      <c r="P15010">
        <v>9.5</v>
      </c>
      <c r="Q15010">
        <v>16</v>
      </c>
      <c r="R15010">
        <v>8.1</v>
      </c>
      <c r="S15010" t="b">
        <v>0</v>
      </c>
      <c r="T15010" t="b">
        <v>0</v>
      </c>
      <c r="U15010" t="b">
        <v>0</v>
      </c>
      <c r="V15010">
        <v>24000</v>
      </c>
      <c r="W15010">
        <v>20000</v>
      </c>
      <c r="X15010">
        <v>2.46</v>
      </c>
      <c r="Y15010">
        <v>20380</v>
      </c>
      <c r="Z15010">
        <v>2.59</v>
      </c>
    </row>
    <row r="15011" spans="1:26">
      <c r="A15011">
        <v>211640904</v>
      </c>
      <c r="B15011" t="s">
        <v>13066</v>
      </c>
      <c r="C15011" t="s">
        <v>3597</v>
      </c>
      <c r="D15011" t="s">
        <v>3637</v>
      </c>
      <c r="E15011" t="s">
        <v>3862</v>
      </c>
      <c r="F15011" t="s">
        <v>3600</v>
      </c>
      <c r="G15011">
        <v>211640904</v>
      </c>
      <c r="I15011" t="s">
        <v>3601</v>
      </c>
      <c r="J15011" t="s">
        <v>7260</v>
      </c>
      <c r="K15011" t="s">
        <v>3688</v>
      </c>
      <c r="L15011" t="s">
        <v>5480</v>
      </c>
      <c r="P15011">
        <v>9.5</v>
      </c>
      <c r="Q15011">
        <v>16</v>
      </c>
      <c r="R15011">
        <v>8.1</v>
      </c>
      <c r="S15011" t="b">
        <v>0</v>
      </c>
      <c r="T15011" t="b">
        <v>0</v>
      </c>
      <c r="U15011" t="b">
        <v>0</v>
      </c>
      <c r="V15011">
        <v>24000</v>
      </c>
      <c r="W15011">
        <v>20000</v>
      </c>
      <c r="X15011">
        <v>2.46</v>
      </c>
      <c r="Y15011">
        <v>20380</v>
      </c>
      <c r="Z15011">
        <v>2.59</v>
      </c>
    </row>
    <row r="15012" spans="1:26">
      <c r="A15012">
        <v>211640905</v>
      </c>
      <c r="B15012" t="s">
        <v>13066</v>
      </c>
      <c r="C15012" t="s">
        <v>3597</v>
      </c>
      <c r="D15012" t="s">
        <v>3637</v>
      </c>
      <c r="E15012" t="s">
        <v>3854</v>
      </c>
      <c r="F15012" t="s">
        <v>3600</v>
      </c>
      <c r="G15012">
        <v>211640905</v>
      </c>
      <c r="I15012" t="s">
        <v>3601</v>
      </c>
      <c r="J15012" t="s">
        <v>7260</v>
      </c>
      <c r="K15012" t="s">
        <v>3688</v>
      </c>
      <c r="L15012" t="s">
        <v>5480</v>
      </c>
      <c r="P15012">
        <v>9.5</v>
      </c>
      <c r="Q15012">
        <v>16</v>
      </c>
      <c r="R15012">
        <v>8.1</v>
      </c>
      <c r="S15012" t="b">
        <v>0</v>
      </c>
      <c r="T15012" t="b">
        <v>0</v>
      </c>
      <c r="U15012" t="b">
        <v>0</v>
      </c>
      <c r="V15012">
        <v>24000</v>
      </c>
      <c r="W15012">
        <v>20000</v>
      </c>
      <c r="X15012">
        <v>2.46</v>
      </c>
      <c r="Y15012">
        <v>20380</v>
      </c>
      <c r="Z15012">
        <v>2.59</v>
      </c>
    </row>
    <row r="15013" spans="1:26">
      <c r="A15013">
        <v>211640906</v>
      </c>
      <c r="B15013" t="s">
        <v>13066</v>
      </c>
      <c r="C15013" t="s">
        <v>3597</v>
      </c>
      <c r="D15013" t="s">
        <v>3637</v>
      </c>
      <c r="E15013" t="s">
        <v>3856</v>
      </c>
      <c r="F15013" t="s">
        <v>3600</v>
      </c>
      <c r="G15013">
        <v>211640906</v>
      </c>
      <c r="I15013" t="s">
        <v>3601</v>
      </c>
      <c r="J15013" t="s">
        <v>7260</v>
      </c>
      <c r="K15013" t="s">
        <v>3688</v>
      </c>
      <c r="L15013" t="s">
        <v>5480</v>
      </c>
      <c r="P15013">
        <v>9.5</v>
      </c>
      <c r="Q15013">
        <v>16</v>
      </c>
      <c r="R15013">
        <v>8.1</v>
      </c>
      <c r="S15013" t="b">
        <v>0</v>
      </c>
      <c r="T15013" t="b">
        <v>0</v>
      </c>
      <c r="U15013" t="b">
        <v>0</v>
      </c>
      <c r="V15013">
        <v>24000</v>
      </c>
      <c r="W15013">
        <v>20000</v>
      </c>
      <c r="X15013">
        <v>2.46</v>
      </c>
      <c r="Y15013">
        <v>20380</v>
      </c>
      <c r="Z15013">
        <v>2.59</v>
      </c>
    </row>
    <row r="15014" spans="1:26">
      <c r="A15014">
        <v>211640907</v>
      </c>
      <c r="B15014" t="s">
        <v>13066</v>
      </c>
      <c r="C15014" t="s">
        <v>3597</v>
      </c>
      <c r="D15014" t="s">
        <v>3637</v>
      </c>
      <c r="E15014" t="s">
        <v>3855</v>
      </c>
      <c r="F15014" t="s">
        <v>3600</v>
      </c>
      <c r="G15014">
        <v>211640907</v>
      </c>
      <c r="I15014" t="s">
        <v>3601</v>
      </c>
      <c r="J15014" t="s">
        <v>7260</v>
      </c>
      <c r="K15014" t="s">
        <v>3688</v>
      </c>
      <c r="L15014" t="s">
        <v>5480</v>
      </c>
      <c r="P15014">
        <v>9.5</v>
      </c>
      <c r="Q15014">
        <v>16</v>
      </c>
      <c r="R15014">
        <v>8.1</v>
      </c>
      <c r="S15014" t="b">
        <v>0</v>
      </c>
      <c r="T15014" t="b">
        <v>0</v>
      </c>
      <c r="U15014" t="b">
        <v>0</v>
      </c>
      <c r="V15014">
        <v>24000</v>
      </c>
      <c r="W15014">
        <v>20000</v>
      </c>
      <c r="X15014">
        <v>2.46</v>
      </c>
      <c r="Y15014">
        <v>20380</v>
      </c>
      <c r="Z15014">
        <v>2.59</v>
      </c>
    </row>
    <row r="15015" spans="1:26">
      <c r="A15015">
        <v>211640908</v>
      </c>
      <c r="B15015" t="s">
        <v>13066</v>
      </c>
      <c r="C15015" t="s">
        <v>3597</v>
      </c>
      <c r="D15015" t="s">
        <v>3637</v>
      </c>
      <c r="E15015" t="s">
        <v>3858</v>
      </c>
      <c r="F15015" t="s">
        <v>3600</v>
      </c>
      <c r="G15015">
        <v>211640908</v>
      </c>
      <c r="I15015" t="s">
        <v>3601</v>
      </c>
      <c r="J15015" t="s">
        <v>7260</v>
      </c>
      <c r="K15015" t="s">
        <v>3688</v>
      </c>
      <c r="L15015" t="s">
        <v>5480</v>
      </c>
      <c r="P15015">
        <v>9.5</v>
      </c>
      <c r="Q15015">
        <v>16</v>
      </c>
      <c r="R15015">
        <v>8.1</v>
      </c>
      <c r="S15015" t="b">
        <v>0</v>
      </c>
      <c r="T15015" t="b">
        <v>0</v>
      </c>
      <c r="U15015" t="b">
        <v>0</v>
      </c>
      <c r="V15015">
        <v>24000</v>
      </c>
      <c r="W15015">
        <v>20000</v>
      </c>
      <c r="X15015">
        <v>2.46</v>
      </c>
      <c r="Y15015">
        <v>20380</v>
      </c>
      <c r="Z15015">
        <v>2.59</v>
      </c>
    </row>
    <row r="15016" spans="1:26">
      <c r="A15016">
        <v>211640909</v>
      </c>
      <c r="B15016" t="s">
        <v>13066</v>
      </c>
      <c r="C15016" t="s">
        <v>3597</v>
      </c>
      <c r="D15016" t="s">
        <v>3637</v>
      </c>
      <c r="E15016" t="s">
        <v>3857</v>
      </c>
      <c r="F15016" t="s">
        <v>3600</v>
      </c>
      <c r="G15016">
        <v>211640909</v>
      </c>
      <c r="I15016" t="s">
        <v>3601</v>
      </c>
      <c r="J15016" t="s">
        <v>7260</v>
      </c>
      <c r="K15016" t="s">
        <v>3688</v>
      </c>
      <c r="L15016" t="s">
        <v>5480</v>
      </c>
      <c r="P15016">
        <v>9.5</v>
      </c>
      <c r="Q15016">
        <v>16</v>
      </c>
      <c r="R15016">
        <v>8.1</v>
      </c>
      <c r="S15016" t="b">
        <v>0</v>
      </c>
      <c r="T15016" t="b">
        <v>0</v>
      </c>
      <c r="U15016" t="b">
        <v>0</v>
      </c>
      <c r="V15016">
        <v>24000</v>
      </c>
      <c r="W15016">
        <v>20000</v>
      </c>
      <c r="X15016">
        <v>2.46</v>
      </c>
      <c r="Y15016">
        <v>20380</v>
      </c>
      <c r="Z15016">
        <v>2.59</v>
      </c>
    </row>
    <row r="15017" spans="1:26">
      <c r="A15017">
        <v>211640910</v>
      </c>
      <c r="B15017" t="s">
        <v>13066</v>
      </c>
      <c r="C15017" t="s">
        <v>3597</v>
      </c>
      <c r="D15017" t="s">
        <v>3637</v>
      </c>
      <c r="E15017" t="s">
        <v>3861</v>
      </c>
      <c r="F15017" t="s">
        <v>3600</v>
      </c>
      <c r="G15017">
        <v>211640910</v>
      </c>
      <c r="I15017" t="s">
        <v>3601</v>
      </c>
      <c r="J15017" t="s">
        <v>7260</v>
      </c>
      <c r="K15017" t="s">
        <v>3688</v>
      </c>
      <c r="L15017" t="s">
        <v>5480</v>
      </c>
      <c r="P15017">
        <v>9.5</v>
      </c>
      <c r="Q15017">
        <v>16</v>
      </c>
      <c r="R15017">
        <v>8.1</v>
      </c>
      <c r="S15017" t="b">
        <v>0</v>
      </c>
      <c r="T15017" t="b">
        <v>0</v>
      </c>
      <c r="U15017" t="b">
        <v>0</v>
      </c>
      <c r="V15017">
        <v>24000</v>
      </c>
      <c r="W15017">
        <v>20000</v>
      </c>
      <c r="X15017">
        <v>2.46</v>
      </c>
      <c r="Y15017">
        <v>20380</v>
      </c>
      <c r="Z15017">
        <v>2.59</v>
      </c>
    </row>
    <row r="15018" spans="1:26">
      <c r="A15018">
        <v>211640911</v>
      </c>
      <c r="B15018" t="s">
        <v>13066</v>
      </c>
      <c r="C15018" t="s">
        <v>3597</v>
      </c>
      <c r="D15018" t="s">
        <v>3637</v>
      </c>
      <c r="E15018" t="s">
        <v>3860</v>
      </c>
      <c r="F15018" t="s">
        <v>3600</v>
      </c>
      <c r="G15018">
        <v>211640911</v>
      </c>
      <c r="I15018" t="s">
        <v>3601</v>
      </c>
      <c r="J15018" t="s">
        <v>7260</v>
      </c>
      <c r="K15018" t="s">
        <v>3688</v>
      </c>
      <c r="L15018" t="s">
        <v>5480</v>
      </c>
      <c r="P15018">
        <v>9.5</v>
      </c>
      <c r="Q15018">
        <v>16</v>
      </c>
      <c r="R15018">
        <v>8.1</v>
      </c>
      <c r="S15018" t="b">
        <v>0</v>
      </c>
      <c r="T15018" t="b">
        <v>0</v>
      </c>
      <c r="U15018" t="b">
        <v>0</v>
      </c>
      <c r="V15018">
        <v>24000</v>
      </c>
      <c r="W15018">
        <v>20000</v>
      </c>
      <c r="X15018">
        <v>2.46</v>
      </c>
      <c r="Y15018">
        <v>20380</v>
      </c>
      <c r="Z15018">
        <v>2.59</v>
      </c>
    </row>
    <row r="15019" spans="1:26">
      <c r="A15019">
        <v>211640912</v>
      </c>
      <c r="B15019" t="s">
        <v>13066</v>
      </c>
      <c r="C15019" t="s">
        <v>3597</v>
      </c>
      <c r="D15019" t="s">
        <v>3637</v>
      </c>
      <c r="E15019" t="s">
        <v>10383</v>
      </c>
      <c r="F15019" t="s">
        <v>3600</v>
      </c>
      <c r="G15019">
        <v>211640912</v>
      </c>
      <c r="I15019" t="s">
        <v>3601</v>
      </c>
      <c r="J15019" t="s">
        <v>13209</v>
      </c>
      <c r="K15019" t="s">
        <v>3688</v>
      </c>
      <c r="L15019" t="s">
        <v>10386</v>
      </c>
      <c r="P15019">
        <v>9.5</v>
      </c>
      <c r="Q15019">
        <v>16</v>
      </c>
      <c r="R15019">
        <v>8.1</v>
      </c>
      <c r="S15019" t="b">
        <v>0</v>
      </c>
      <c r="T15019" t="b">
        <v>0</v>
      </c>
      <c r="U15019" t="b">
        <v>0</v>
      </c>
      <c r="V15019">
        <v>24000</v>
      </c>
      <c r="W15019">
        <v>20000</v>
      </c>
      <c r="X15019">
        <v>2.46</v>
      </c>
      <c r="Y15019">
        <v>20380</v>
      </c>
      <c r="Z15019">
        <v>2.59</v>
      </c>
    </row>
    <row r="15020" spans="1:26">
      <c r="A15020">
        <v>211640913</v>
      </c>
      <c r="B15020" t="s">
        <v>13066</v>
      </c>
      <c r="C15020" t="s">
        <v>3597</v>
      </c>
      <c r="D15020" t="s">
        <v>3637</v>
      </c>
      <c r="E15020" t="s">
        <v>3637</v>
      </c>
      <c r="F15020" t="s">
        <v>3600</v>
      </c>
      <c r="G15020">
        <v>211640913</v>
      </c>
      <c r="I15020" t="s">
        <v>3601</v>
      </c>
      <c r="J15020" t="s">
        <v>13208</v>
      </c>
      <c r="K15020" t="s">
        <v>3688</v>
      </c>
      <c r="L15020" t="s">
        <v>10367</v>
      </c>
      <c r="P15020">
        <v>9.5</v>
      </c>
      <c r="Q15020">
        <v>16.5</v>
      </c>
      <c r="R15020">
        <v>8.1</v>
      </c>
      <c r="S15020" t="b">
        <v>0</v>
      </c>
      <c r="T15020" t="b">
        <v>0</v>
      </c>
      <c r="U15020" t="b">
        <v>0</v>
      </c>
      <c r="V15020">
        <v>23800</v>
      </c>
      <c r="W15020">
        <v>19900</v>
      </c>
      <c r="X15020">
        <v>2.46</v>
      </c>
      <c r="Y15020">
        <v>20280</v>
      </c>
      <c r="Z15020">
        <v>2.6</v>
      </c>
    </row>
    <row r="15021" spans="1:26">
      <c r="A15021">
        <v>211640914</v>
      </c>
      <c r="B15021" t="s">
        <v>13066</v>
      </c>
      <c r="C15021" t="s">
        <v>3597</v>
      </c>
      <c r="D15021" t="s">
        <v>3637</v>
      </c>
      <c r="E15021" t="s">
        <v>10374</v>
      </c>
      <c r="F15021" t="s">
        <v>3600</v>
      </c>
      <c r="G15021">
        <v>211640914</v>
      </c>
      <c r="I15021" t="s">
        <v>3601</v>
      </c>
      <c r="J15021" t="s">
        <v>13208</v>
      </c>
      <c r="K15021" t="s">
        <v>3688</v>
      </c>
      <c r="L15021" t="s">
        <v>10367</v>
      </c>
      <c r="P15021">
        <v>9.5</v>
      </c>
      <c r="Q15021">
        <v>16.5</v>
      </c>
      <c r="R15021">
        <v>8.1</v>
      </c>
      <c r="S15021" t="b">
        <v>0</v>
      </c>
      <c r="T15021" t="b">
        <v>0</v>
      </c>
      <c r="U15021" t="b">
        <v>0</v>
      </c>
      <c r="V15021">
        <v>23800</v>
      </c>
      <c r="W15021">
        <v>19900</v>
      </c>
      <c r="X15021">
        <v>2.46</v>
      </c>
      <c r="Y15021">
        <v>20280</v>
      </c>
      <c r="Z15021">
        <v>2.6</v>
      </c>
    </row>
    <row r="15022" spans="1:26">
      <c r="A15022">
        <v>211640915</v>
      </c>
      <c r="B15022" t="s">
        <v>13066</v>
      </c>
      <c r="C15022" t="s">
        <v>3597</v>
      </c>
      <c r="D15022" t="s">
        <v>3637</v>
      </c>
      <c r="E15022" t="s">
        <v>10375</v>
      </c>
      <c r="F15022" t="s">
        <v>3600</v>
      </c>
      <c r="G15022">
        <v>211640915</v>
      </c>
      <c r="I15022" t="s">
        <v>3601</v>
      </c>
      <c r="J15022" t="s">
        <v>13208</v>
      </c>
      <c r="K15022" t="s">
        <v>3688</v>
      </c>
      <c r="L15022" t="s">
        <v>10367</v>
      </c>
      <c r="P15022">
        <v>9.5</v>
      </c>
      <c r="Q15022">
        <v>16.5</v>
      </c>
      <c r="R15022">
        <v>8.1</v>
      </c>
      <c r="S15022" t="b">
        <v>0</v>
      </c>
      <c r="T15022" t="b">
        <v>0</v>
      </c>
      <c r="U15022" t="b">
        <v>0</v>
      </c>
      <c r="V15022">
        <v>23800</v>
      </c>
      <c r="W15022">
        <v>19900</v>
      </c>
      <c r="X15022">
        <v>2.46</v>
      </c>
      <c r="Y15022">
        <v>20280</v>
      </c>
      <c r="Z15022">
        <v>2.6</v>
      </c>
    </row>
    <row r="15023" spans="1:26">
      <c r="A15023">
        <v>211640916</v>
      </c>
      <c r="B15023" t="s">
        <v>13066</v>
      </c>
      <c r="C15023" t="s">
        <v>3597</v>
      </c>
      <c r="D15023" t="s">
        <v>3637</v>
      </c>
      <c r="E15023" t="s">
        <v>10375</v>
      </c>
      <c r="F15023" t="s">
        <v>3600</v>
      </c>
      <c r="G15023">
        <v>211640916</v>
      </c>
      <c r="I15023" t="s">
        <v>3601</v>
      </c>
      <c r="J15023" t="s">
        <v>13208</v>
      </c>
      <c r="K15023" t="s">
        <v>3688</v>
      </c>
      <c r="L15023" t="s">
        <v>10376</v>
      </c>
      <c r="P15023">
        <v>9.5</v>
      </c>
      <c r="Q15023">
        <v>16.5</v>
      </c>
      <c r="R15023">
        <v>8.1</v>
      </c>
      <c r="S15023" t="b">
        <v>0</v>
      </c>
      <c r="T15023" t="b">
        <v>0</v>
      </c>
      <c r="U15023" t="b">
        <v>0</v>
      </c>
      <c r="V15023">
        <v>23800</v>
      </c>
      <c r="W15023">
        <v>19900</v>
      </c>
      <c r="X15023">
        <v>2.46</v>
      </c>
      <c r="Y15023">
        <v>20280</v>
      </c>
      <c r="Z15023">
        <v>2.6</v>
      </c>
    </row>
    <row r="15024" spans="1:26">
      <c r="A15024">
        <v>211640917</v>
      </c>
      <c r="B15024" t="s">
        <v>13066</v>
      </c>
      <c r="C15024" t="s">
        <v>3597</v>
      </c>
      <c r="D15024" t="s">
        <v>3637</v>
      </c>
      <c r="E15024" t="s">
        <v>3862</v>
      </c>
      <c r="F15024" t="s">
        <v>3600</v>
      </c>
      <c r="G15024">
        <v>211640917</v>
      </c>
      <c r="I15024" t="s">
        <v>3601</v>
      </c>
      <c r="J15024" t="s">
        <v>7260</v>
      </c>
      <c r="K15024" t="s">
        <v>3688</v>
      </c>
      <c r="L15024" t="s">
        <v>10387</v>
      </c>
      <c r="P15024">
        <v>9.5</v>
      </c>
      <c r="Q15024">
        <v>16.5</v>
      </c>
      <c r="R15024">
        <v>8.1</v>
      </c>
      <c r="S15024" t="b">
        <v>0</v>
      </c>
      <c r="T15024" t="b">
        <v>0</v>
      </c>
      <c r="U15024" t="b">
        <v>0</v>
      </c>
      <c r="V15024">
        <v>23800</v>
      </c>
      <c r="W15024">
        <v>19900</v>
      </c>
      <c r="X15024">
        <v>2.46</v>
      </c>
      <c r="Y15024">
        <v>20280</v>
      </c>
      <c r="Z15024">
        <v>2.6</v>
      </c>
    </row>
    <row r="15025" spans="1:26">
      <c r="A15025">
        <v>211640918</v>
      </c>
      <c r="B15025" t="s">
        <v>13066</v>
      </c>
      <c r="C15025" t="s">
        <v>3597</v>
      </c>
      <c r="D15025" t="s">
        <v>3637</v>
      </c>
      <c r="E15025" t="s">
        <v>3854</v>
      </c>
      <c r="F15025" t="s">
        <v>3600</v>
      </c>
      <c r="G15025">
        <v>211640918</v>
      </c>
      <c r="I15025" t="s">
        <v>3601</v>
      </c>
      <c r="J15025" t="s">
        <v>7260</v>
      </c>
      <c r="K15025" t="s">
        <v>3688</v>
      </c>
      <c r="L15025" t="s">
        <v>10387</v>
      </c>
      <c r="P15025">
        <v>9.5</v>
      </c>
      <c r="Q15025">
        <v>16.5</v>
      </c>
      <c r="R15025">
        <v>8.1</v>
      </c>
      <c r="S15025" t="b">
        <v>0</v>
      </c>
      <c r="T15025" t="b">
        <v>0</v>
      </c>
      <c r="U15025" t="b">
        <v>0</v>
      </c>
      <c r="V15025">
        <v>23800</v>
      </c>
      <c r="W15025">
        <v>19900</v>
      </c>
      <c r="X15025">
        <v>2.46</v>
      </c>
      <c r="Y15025">
        <v>20280</v>
      </c>
      <c r="Z15025">
        <v>2.6</v>
      </c>
    </row>
    <row r="15026" spans="1:26">
      <c r="A15026">
        <v>211640919</v>
      </c>
      <c r="B15026" t="s">
        <v>13066</v>
      </c>
      <c r="C15026" t="s">
        <v>3597</v>
      </c>
      <c r="D15026" t="s">
        <v>3637</v>
      </c>
      <c r="E15026" t="s">
        <v>3856</v>
      </c>
      <c r="F15026" t="s">
        <v>3600</v>
      </c>
      <c r="G15026">
        <v>211640919</v>
      </c>
      <c r="I15026" t="s">
        <v>3601</v>
      </c>
      <c r="J15026" t="s">
        <v>7260</v>
      </c>
      <c r="K15026" t="s">
        <v>3688</v>
      </c>
      <c r="L15026" t="s">
        <v>10387</v>
      </c>
      <c r="P15026">
        <v>9.5</v>
      </c>
      <c r="Q15026">
        <v>16.5</v>
      </c>
      <c r="R15026">
        <v>8.1</v>
      </c>
      <c r="S15026" t="b">
        <v>0</v>
      </c>
      <c r="T15026" t="b">
        <v>0</v>
      </c>
      <c r="U15026" t="b">
        <v>0</v>
      </c>
      <c r="V15026">
        <v>23800</v>
      </c>
      <c r="W15026">
        <v>19900</v>
      </c>
      <c r="X15026">
        <v>2.46</v>
      </c>
      <c r="Y15026">
        <v>20280</v>
      </c>
      <c r="Z15026">
        <v>2.6</v>
      </c>
    </row>
    <row r="15027" spans="1:26">
      <c r="A15027">
        <v>211640920</v>
      </c>
      <c r="B15027" t="s">
        <v>13066</v>
      </c>
      <c r="C15027" t="s">
        <v>3597</v>
      </c>
      <c r="D15027" t="s">
        <v>3637</v>
      </c>
      <c r="E15027" t="s">
        <v>3855</v>
      </c>
      <c r="F15027" t="s">
        <v>3600</v>
      </c>
      <c r="G15027">
        <v>211640920</v>
      </c>
      <c r="I15027" t="s">
        <v>3601</v>
      </c>
      <c r="J15027" t="s">
        <v>7260</v>
      </c>
      <c r="K15027" t="s">
        <v>3688</v>
      </c>
      <c r="L15027" t="s">
        <v>10387</v>
      </c>
      <c r="P15027">
        <v>9.5</v>
      </c>
      <c r="Q15027">
        <v>16.5</v>
      </c>
      <c r="R15027">
        <v>8.1</v>
      </c>
      <c r="S15027" t="b">
        <v>0</v>
      </c>
      <c r="T15027" t="b">
        <v>0</v>
      </c>
      <c r="U15027" t="b">
        <v>0</v>
      </c>
      <c r="V15027">
        <v>23800</v>
      </c>
      <c r="W15027">
        <v>19900</v>
      </c>
      <c r="X15027">
        <v>2.46</v>
      </c>
      <c r="Y15027">
        <v>20280</v>
      </c>
      <c r="Z15027">
        <v>2.6</v>
      </c>
    </row>
    <row r="15028" spans="1:26">
      <c r="A15028">
        <v>211640921</v>
      </c>
      <c r="B15028" t="s">
        <v>13066</v>
      </c>
      <c r="C15028" t="s">
        <v>3597</v>
      </c>
      <c r="D15028" t="s">
        <v>3637</v>
      </c>
      <c r="E15028" t="s">
        <v>3858</v>
      </c>
      <c r="F15028" t="s">
        <v>3600</v>
      </c>
      <c r="G15028">
        <v>211640921</v>
      </c>
      <c r="I15028" t="s">
        <v>3601</v>
      </c>
      <c r="J15028" t="s">
        <v>7260</v>
      </c>
      <c r="K15028" t="s">
        <v>3688</v>
      </c>
      <c r="L15028" t="s">
        <v>10387</v>
      </c>
      <c r="P15028">
        <v>9.5</v>
      </c>
      <c r="Q15028">
        <v>16.5</v>
      </c>
      <c r="R15028">
        <v>8.1</v>
      </c>
      <c r="S15028" t="b">
        <v>0</v>
      </c>
      <c r="T15028" t="b">
        <v>0</v>
      </c>
      <c r="U15028" t="b">
        <v>0</v>
      </c>
      <c r="V15028">
        <v>23800</v>
      </c>
      <c r="W15028">
        <v>19900</v>
      </c>
      <c r="X15028">
        <v>2.46</v>
      </c>
      <c r="Y15028">
        <v>20280</v>
      </c>
      <c r="Z15028">
        <v>2.6</v>
      </c>
    </row>
    <row r="15029" spans="1:26">
      <c r="A15029">
        <v>211640922</v>
      </c>
      <c r="B15029" t="s">
        <v>13066</v>
      </c>
      <c r="C15029" t="s">
        <v>3597</v>
      </c>
      <c r="D15029" t="s">
        <v>3637</v>
      </c>
      <c r="E15029" t="s">
        <v>3857</v>
      </c>
      <c r="F15029" t="s">
        <v>3600</v>
      </c>
      <c r="G15029">
        <v>211640922</v>
      </c>
      <c r="I15029" t="s">
        <v>3601</v>
      </c>
      <c r="J15029" t="s">
        <v>7260</v>
      </c>
      <c r="K15029" t="s">
        <v>3688</v>
      </c>
      <c r="L15029" t="s">
        <v>10387</v>
      </c>
      <c r="P15029">
        <v>9.5</v>
      </c>
      <c r="Q15029">
        <v>16.5</v>
      </c>
      <c r="R15029">
        <v>8.1</v>
      </c>
      <c r="S15029" t="b">
        <v>0</v>
      </c>
      <c r="T15029" t="b">
        <v>0</v>
      </c>
      <c r="U15029" t="b">
        <v>0</v>
      </c>
      <c r="V15029">
        <v>23800</v>
      </c>
      <c r="W15029">
        <v>19900</v>
      </c>
      <c r="X15029">
        <v>2.46</v>
      </c>
      <c r="Y15029">
        <v>20280</v>
      </c>
      <c r="Z15029">
        <v>2.6</v>
      </c>
    </row>
    <row r="15030" spans="1:26">
      <c r="A15030">
        <v>211640923</v>
      </c>
      <c r="B15030" t="s">
        <v>13066</v>
      </c>
      <c r="C15030" t="s">
        <v>3597</v>
      </c>
      <c r="D15030" t="s">
        <v>3637</v>
      </c>
      <c r="E15030" t="s">
        <v>3861</v>
      </c>
      <c r="F15030" t="s">
        <v>3600</v>
      </c>
      <c r="G15030">
        <v>211640923</v>
      </c>
      <c r="I15030" t="s">
        <v>3601</v>
      </c>
      <c r="J15030" t="s">
        <v>7260</v>
      </c>
      <c r="K15030" t="s">
        <v>3688</v>
      </c>
      <c r="L15030" t="s">
        <v>10387</v>
      </c>
      <c r="P15030">
        <v>9.5</v>
      </c>
      <c r="Q15030">
        <v>16.5</v>
      </c>
      <c r="R15030">
        <v>8.1</v>
      </c>
      <c r="S15030" t="b">
        <v>0</v>
      </c>
      <c r="T15030" t="b">
        <v>0</v>
      </c>
      <c r="U15030" t="b">
        <v>0</v>
      </c>
      <c r="V15030">
        <v>23800</v>
      </c>
      <c r="W15030">
        <v>19900</v>
      </c>
      <c r="X15030">
        <v>2.46</v>
      </c>
      <c r="Y15030">
        <v>20280</v>
      </c>
      <c r="Z15030">
        <v>2.6</v>
      </c>
    </row>
    <row r="15031" spans="1:26">
      <c r="A15031">
        <v>211640924</v>
      </c>
      <c r="B15031" t="s">
        <v>13066</v>
      </c>
      <c r="C15031" t="s">
        <v>3597</v>
      </c>
      <c r="D15031" t="s">
        <v>3637</v>
      </c>
      <c r="E15031" t="s">
        <v>3860</v>
      </c>
      <c r="F15031" t="s">
        <v>3600</v>
      </c>
      <c r="G15031">
        <v>211640924</v>
      </c>
      <c r="I15031" t="s">
        <v>3601</v>
      </c>
      <c r="J15031" t="s">
        <v>7260</v>
      </c>
      <c r="K15031" t="s">
        <v>3688</v>
      </c>
      <c r="L15031" t="s">
        <v>10387</v>
      </c>
      <c r="P15031">
        <v>9.5</v>
      </c>
      <c r="Q15031">
        <v>16.5</v>
      </c>
      <c r="R15031">
        <v>8.1</v>
      </c>
      <c r="S15031" t="b">
        <v>0</v>
      </c>
      <c r="T15031" t="b">
        <v>0</v>
      </c>
      <c r="U15031" t="b">
        <v>0</v>
      </c>
      <c r="V15031">
        <v>23800</v>
      </c>
      <c r="W15031">
        <v>19900</v>
      </c>
      <c r="X15031">
        <v>2.46</v>
      </c>
      <c r="Y15031">
        <v>20280</v>
      </c>
      <c r="Z15031">
        <v>2.6</v>
      </c>
    </row>
    <row r="15032" spans="1:26">
      <c r="A15032">
        <v>211640925</v>
      </c>
      <c r="B15032" t="s">
        <v>13066</v>
      </c>
      <c r="C15032" t="s">
        <v>3597</v>
      </c>
      <c r="D15032" t="s">
        <v>3637</v>
      </c>
      <c r="E15032" t="s">
        <v>10383</v>
      </c>
      <c r="F15032" t="s">
        <v>3600</v>
      </c>
      <c r="G15032">
        <v>211640925</v>
      </c>
      <c r="I15032" t="s">
        <v>3601</v>
      </c>
      <c r="J15032" t="s">
        <v>13209</v>
      </c>
      <c r="K15032" t="s">
        <v>3688</v>
      </c>
      <c r="L15032" t="s">
        <v>10388</v>
      </c>
      <c r="P15032">
        <v>9.5</v>
      </c>
      <c r="Q15032">
        <v>16.5</v>
      </c>
      <c r="R15032">
        <v>8.1</v>
      </c>
      <c r="S15032" t="b">
        <v>0</v>
      </c>
      <c r="T15032" t="b">
        <v>0</v>
      </c>
      <c r="U15032" t="b">
        <v>0</v>
      </c>
      <c r="V15032">
        <v>23800</v>
      </c>
      <c r="W15032">
        <v>19900</v>
      </c>
      <c r="X15032">
        <v>2.46</v>
      </c>
      <c r="Y15032">
        <v>20280</v>
      </c>
      <c r="Z15032">
        <v>2.6</v>
      </c>
    </row>
    <row r="15033" spans="1:26">
      <c r="A15033">
        <v>211640926</v>
      </c>
      <c r="B15033" t="s">
        <v>13066</v>
      </c>
      <c r="C15033" t="s">
        <v>3597</v>
      </c>
      <c r="D15033" t="s">
        <v>3637</v>
      </c>
      <c r="E15033" t="s">
        <v>3637</v>
      </c>
      <c r="F15033" t="s">
        <v>3600</v>
      </c>
      <c r="G15033">
        <v>211640926</v>
      </c>
      <c r="I15033" t="s">
        <v>3601</v>
      </c>
      <c r="J15033" t="s">
        <v>13208</v>
      </c>
      <c r="K15033" t="s">
        <v>3688</v>
      </c>
      <c r="L15033" t="s">
        <v>5080</v>
      </c>
      <c r="P15033">
        <v>9.5</v>
      </c>
      <c r="Q15033">
        <v>16</v>
      </c>
      <c r="R15033">
        <v>8.1</v>
      </c>
      <c r="S15033" t="b">
        <v>0</v>
      </c>
      <c r="T15033" t="b">
        <v>0</v>
      </c>
      <c r="U15033" t="b">
        <v>0</v>
      </c>
      <c r="V15033">
        <v>24000</v>
      </c>
      <c r="W15033">
        <v>20000</v>
      </c>
      <c r="X15033">
        <v>2.46</v>
      </c>
      <c r="Y15033">
        <v>20380</v>
      </c>
      <c r="Z15033">
        <v>2.59</v>
      </c>
    </row>
    <row r="15034" spans="1:26">
      <c r="A15034">
        <v>211640927</v>
      </c>
      <c r="B15034" t="s">
        <v>13066</v>
      </c>
      <c r="C15034" t="s">
        <v>3597</v>
      </c>
      <c r="D15034" t="s">
        <v>3637</v>
      </c>
      <c r="E15034" t="s">
        <v>10374</v>
      </c>
      <c r="F15034" t="s">
        <v>3600</v>
      </c>
      <c r="G15034">
        <v>211640927</v>
      </c>
      <c r="I15034" t="s">
        <v>3601</v>
      </c>
      <c r="J15034" t="s">
        <v>13208</v>
      </c>
      <c r="K15034" t="s">
        <v>3688</v>
      </c>
      <c r="L15034" t="s">
        <v>5080</v>
      </c>
      <c r="P15034">
        <v>9.5</v>
      </c>
      <c r="Q15034">
        <v>16</v>
      </c>
      <c r="R15034">
        <v>8.1</v>
      </c>
      <c r="S15034" t="b">
        <v>0</v>
      </c>
      <c r="T15034" t="b">
        <v>0</v>
      </c>
      <c r="U15034" t="b">
        <v>0</v>
      </c>
      <c r="V15034">
        <v>24000</v>
      </c>
      <c r="W15034">
        <v>20000</v>
      </c>
      <c r="X15034">
        <v>2.46</v>
      </c>
      <c r="Y15034">
        <v>20380</v>
      </c>
      <c r="Z15034">
        <v>2.59</v>
      </c>
    </row>
    <row r="15035" spans="1:26">
      <c r="A15035">
        <v>211640928</v>
      </c>
      <c r="B15035" t="s">
        <v>13066</v>
      </c>
      <c r="C15035" t="s">
        <v>3597</v>
      </c>
      <c r="D15035" t="s">
        <v>3637</v>
      </c>
      <c r="E15035" t="s">
        <v>10375</v>
      </c>
      <c r="F15035" t="s">
        <v>3600</v>
      </c>
      <c r="G15035">
        <v>211640928</v>
      </c>
      <c r="I15035" t="s">
        <v>3601</v>
      </c>
      <c r="J15035" t="s">
        <v>13208</v>
      </c>
      <c r="K15035" t="s">
        <v>3688</v>
      </c>
      <c r="L15035" t="s">
        <v>5080</v>
      </c>
      <c r="P15035">
        <v>9.5</v>
      </c>
      <c r="Q15035">
        <v>16</v>
      </c>
      <c r="R15035">
        <v>8.1</v>
      </c>
      <c r="S15035" t="b">
        <v>0</v>
      </c>
      <c r="T15035" t="b">
        <v>0</v>
      </c>
      <c r="U15035" t="b">
        <v>0</v>
      </c>
      <c r="V15035">
        <v>24000</v>
      </c>
      <c r="W15035">
        <v>20000</v>
      </c>
      <c r="X15035">
        <v>2.46</v>
      </c>
      <c r="Y15035">
        <v>20380</v>
      </c>
      <c r="Z15035">
        <v>2.59</v>
      </c>
    </row>
    <row r="15036" spans="1:26">
      <c r="A15036">
        <v>211640929</v>
      </c>
      <c r="B15036" t="s">
        <v>13066</v>
      </c>
      <c r="C15036" t="s">
        <v>3597</v>
      </c>
      <c r="D15036" t="s">
        <v>3637</v>
      </c>
      <c r="E15036" t="s">
        <v>10375</v>
      </c>
      <c r="F15036" t="s">
        <v>3600</v>
      </c>
      <c r="G15036">
        <v>211640929</v>
      </c>
      <c r="I15036" t="s">
        <v>3601</v>
      </c>
      <c r="J15036" t="s">
        <v>13208</v>
      </c>
      <c r="K15036" t="s">
        <v>3688</v>
      </c>
      <c r="L15036" t="s">
        <v>10377</v>
      </c>
      <c r="P15036">
        <v>9.5</v>
      </c>
      <c r="Q15036">
        <v>16</v>
      </c>
      <c r="R15036">
        <v>8.1</v>
      </c>
      <c r="S15036" t="b">
        <v>0</v>
      </c>
      <c r="T15036" t="b">
        <v>0</v>
      </c>
      <c r="U15036" t="b">
        <v>0</v>
      </c>
      <c r="V15036">
        <v>24000</v>
      </c>
      <c r="W15036">
        <v>20000</v>
      </c>
      <c r="X15036">
        <v>2.46</v>
      </c>
      <c r="Y15036">
        <v>20380</v>
      </c>
      <c r="Z15036">
        <v>2.59</v>
      </c>
    </row>
    <row r="15037" spans="1:26">
      <c r="A15037">
        <v>211640930</v>
      </c>
      <c r="B15037" t="s">
        <v>13066</v>
      </c>
      <c r="C15037" t="s">
        <v>3597</v>
      </c>
      <c r="D15037" t="s">
        <v>3637</v>
      </c>
      <c r="E15037" t="s">
        <v>3862</v>
      </c>
      <c r="F15037" t="s">
        <v>3600</v>
      </c>
      <c r="G15037">
        <v>211640930</v>
      </c>
      <c r="I15037" t="s">
        <v>3601</v>
      </c>
      <c r="J15037" t="s">
        <v>7260</v>
      </c>
      <c r="K15037" t="s">
        <v>3688</v>
      </c>
      <c r="L15037" t="s">
        <v>5481</v>
      </c>
      <c r="P15037">
        <v>9.5</v>
      </c>
      <c r="Q15037">
        <v>16</v>
      </c>
      <c r="R15037">
        <v>8.1</v>
      </c>
      <c r="S15037" t="b">
        <v>0</v>
      </c>
      <c r="T15037" t="b">
        <v>0</v>
      </c>
      <c r="U15037" t="b">
        <v>0</v>
      </c>
      <c r="V15037">
        <v>24000</v>
      </c>
      <c r="W15037">
        <v>20000</v>
      </c>
      <c r="X15037">
        <v>2.46</v>
      </c>
      <c r="Y15037">
        <v>20380</v>
      </c>
      <c r="Z15037">
        <v>2.59</v>
      </c>
    </row>
    <row r="15038" spans="1:26">
      <c r="A15038">
        <v>211640931</v>
      </c>
      <c r="B15038" t="s">
        <v>13066</v>
      </c>
      <c r="C15038" t="s">
        <v>3597</v>
      </c>
      <c r="D15038" t="s">
        <v>3637</v>
      </c>
      <c r="E15038" t="s">
        <v>3854</v>
      </c>
      <c r="F15038" t="s">
        <v>3600</v>
      </c>
      <c r="G15038">
        <v>211640931</v>
      </c>
      <c r="I15038" t="s">
        <v>3601</v>
      </c>
      <c r="J15038" t="s">
        <v>7260</v>
      </c>
      <c r="K15038" t="s">
        <v>3688</v>
      </c>
      <c r="L15038" t="s">
        <v>5481</v>
      </c>
      <c r="P15038">
        <v>9.5</v>
      </c>
      <c r="Q15038">
        <v>16</v>
      </c>
      <c r="R15038">
        <v>8.1</v>
      </c>
      <c r="S15038" t="b">
        <v>0</v>
      </c>
      <c r="T15038" t="b">
        <v>0</v>
      </c>
      <c r="U15038" t="b">
        <v>0</v>
      </c>
      <c r="V15038">
        <v>24000</v>
      </c>
      <c r="W15038">
        <v>20000</v>
      </c>
      <c r="X15038">
        <v>2.46</v>
      </c>
      <c r="Y15038">
        <v>20380</v>
      </c>
      <c r="Z15038">
        <v>2.59</v>
      </c>
    </row>
    <row r="15039" spans="1:26">
      <c r="A15039">
        <v>211640932</v>
      </c>
      <c r="B15039" t="s">
        <v>13066</v>
      </c>
      <c r="C15039" t="s">
        <v>3597</v>
      </c>
      <c r="D15039" t="s">
        <v>3637</v>
      </c>
      <c r="E15039" t="s">
        <v>3856</v>
      </c>
      <c r="F15039" t="s">
        <v>3600</v>
      </c>
      <c r="G15039">
        <v>211640932</v>
      </c>
      <c r="I15039" t="s">
        <v>3601</v>
      </c>
      <c r="J15039" t="s">
        <v>7260</v>
      </c>
      <c r="K15039" t="s">
        <v>3688</v>
      </c>
      <c r="L15039" t="s">
        <v>5481</v>
      </c>
      <c r="P15039">
        <v>9.5</v>
      </c>
      <c r="Q15039">
        <v>16</v>
      </c>
      <c r="R15039">
        <v>8.1</v>
      </c>
      <c r="S15039" t="b">
        <v>0</v>
      </c>
      <c r="T15039" t="b">
        <v>0</v>
      </c>
      <c r="U15039" t="b">
        <v>0</v>
      </c>
      <c r="V15039">
        <v>24000</v>
      </c>
      <c r="W15039">
        <v>20000</v>
      </c>
      <c r="X15039">
        <v>2.46</v>
      </c>
      <c r="Y15039">
        <v>20380</v>
      </c>
      <c r="Z15039">
        <v>2.59</v>
      </c>
    </row>
    <row r="15040" spans="1:26">
      <c r="A15040">
        <v>211640933</v>
      </c>
      <c r="B15040" t="s">
        <v>13066</v>
      </c>
      <c r="C15040" t="s">
        <v>3597</v>
      </c>
      <c r="D15040" t="s">
        <v>3637</v>
      </c>
      <c r="E15040" t="s">
        <v>3855</v>
      </c>
      <c r="F15040" t="s">
        <v>3600</v>
      </c>
      <c r="G15040">
        <v>211640933</v>
      </c>
      <c r="I15040" t="s">
        <v>3601</v>
      </c>
      <c r="J15040" t="s">
        <v>7260</v>
      </c>
      <c r="K15040" t="s">
        <v>3688</v>
      </c>
      <c r="L15040" t="s">
        <v>5481</v>
      </c>
      <c r="P15040">
        <v>9.5</v>
      </c>
      <c r="Q15040">
        <v>16</v>
      </c>
      <c r="R15040">
        <v>8.1</v>
      </c>
      <c r="S15040" t="b">
        <v>0</v>
      </c>
      <c r="T15040" t="b">
        <v>0</v>
      </c>
      <c r="U15040" t="b">
        <v>0</v>
      </c>
      <c r="V15040">
        <v>24000</v>
      </c>
      <c r="W15040">
        <v>20000</v>
      </c>
      <c r="X15040">
        <v>2.46</v>
      </c>
      <c r="Y15040">
        <v>20380</v>
      </c>
      <c r="Z15040">
        <v>2.59</v>
      </c>
    </row>
    <row r="15041" spans="1:26">
      <c r="A15041">
        <v>211640934</v>
      </c>
      <c r="B15041" t="s">
        <v>13066</v>
      </c>
      <c r="C15041" t="s">
        <v>3597</v>
      </c>
      <c r="D15041" t="s">
        <v>3637</v>
      </c>
      <c r="E15041" t="s">
        <v>3858</v>
      </c>
      <c r="F15041" t="s">
        <v>3600</v>
      </c>
      <c r="G15041">
        <v>211640934</v>
      </c>
      <c r="I15041" t="s">
        <v>3601</v>
      </c>
      <c r="J15041" t="s">
        <v>7260</v>
      </c>
      <c r="K15041" t="s">
        <v>3688</v>
      </c>
      <c r="L15041" t="s">
        <v>5481</v>
      </c>
      <c r="P15041">
        <v>9.5</v>
      </c>
      <c r="Q15041">
        <v>16</v>
      </c>
      <c r="R15041">
        <v>8.1</v>
      </c>
      <c r="S15041" t="b">
        <v>0</v>
      </c>
      <c r="T15041" t="b">
        <v>0</v>
      </c>
      <c r="U15041" t="b">
        <v>0</v>
      </c>
      <c r="V15041">
        <v>24000</v>
      </c>
      <c r="W15041">
        <v>20000</v>
      </c>
      <c r="X15041">
        <v>2.46</v>
      </c>
      <c r="Y15041">
        <v>20380</v>
      </c>
      <c r="Z15041">
        <v>2.59</v>
      </c>
    </row>
    <row r="15042" spans="1:26">
      <c r="A15042">
        <v>211640935</v>
      </c>
      <c r="B15042" t="s">
        <v>13066</v>
      </c>
      <c r="C15042" t="s">
        <v>3597</v>
      </c>
      <c r="D15042" t="s">
        <v>3637</v>
      </c>
      <c r="E15042" t="s">
        <v>3857</v>
      </c>
      <c r="F15042" t="s">
        <v>3600</v>
      </c>
      <c r="G15042">
        <v>211640935</v>
      </c>
      <c r="I15042" t="s">
        <v>3601</v>
      </c>
      <c r="J15042" t="s">
        <v>7260</v>
      </c>
      <c r="K15042" t="s">
        <v>3688</v>
      </c>
      <c r="L15042" t="s">
        <v>5481</v>
      </c>
      <c r="P15042">
        <v>9.5</v>
      </c>
      <c r="Q15042">
        <v>16</v>
      </c>
      <c r="R15042">
        <v>8.1</v>
      </c>
      <c r="S15042" t="b">
        <v>0</v>
      </c>
      <c r="T15042" t="b">
        <v>0</v>
      </c>
      <c r="U15042" t="b">
        <v>0</v>
      </c>
      <c r="V15042">
        <v>24000</v>
      </c>
      <c r="W15042">
        <v>20000</v>
      </c>
      <c r="X15042">
        <v>2.46</v>
      </c>
      <c r="Y15042">
        <v>20380</v>
      </c>
      <c r="Z15042">
        <v>2.59</v>
      </c>
    </row>
    <row r="15043" spans="1:26">
      <c r="A15043">
        <v>211640936</v>
      </c>
      <c r="B15043" t="s">
        <v>13066</v>
      </c>
      <c r="C15043" t="s">
        <v>3597</v>
      </c>
      <c r="D15043" t="s">
        <v>3637</v>
      </c>
      <c r="E15043" t="s">
        <v>3861</v>
      </c>
      <c r="F15043" t="s">
        <v>3600</v>
      </c>
      <c r="G15043">
        <v>211640936</v>
      </c>
      <c r="I15043" t="s">
        <v>3601</v>
      </c>
      <c r="J15043" t="s">
        <v>7260</v>
      </c>
      <c r="K15043" t="s">
        <v>3688</v>
      </c>
      <c r="L15043" t="s">
        <v>5481</v>
      </c>
      <c r="P15043">
        <v>9.5</v>
      </c>
      <c r="Q15043">
        <v>16</v>
      </c>
      <c r="R15043">
        <v>8.1</v>
      </c>
      <c r="S15043" t="b">
        <v>0</v>
      </c>
      <c r="T15043" t="b">
        <v>0</v>
      </c>
      <c r="U15043" t="b">
        <v>0</v>
      </c>
      <c r="V15043">
        <v>24000</v>
      </c>
      <c r="W15043">
        <v>20000</v>
      </c>
      <c r="X15043">
        <v>2.46</v>
      </c>
      <c r="Y15043">
        <v>20380</v>
      </c>
      <c r="Z15043">
        <v>2.59</v>
      </c>
    </row>
    <row r="15044" spans="1:26">
      <c r="A15044">
        <v>211640937</v>
      </c>
      <c r="B15044" t="s">
        <v>13066</v>
      </c>
      <c r="C15044" t="s">
        <v>3597</v>
      </c>
      <c r="D15044" t="s">
        <v>3637</v>
      </c>
      <c r="E15044" t="s">
        <v>3860</v>
      </c>
      <c r="F15044" t="s">
        <v>3600</v>
      </c>
      <c r="G15044">
        <v>211640937</v>
      </c>
      <c r="I15044" t="s">
        <v>3601</v>
      </c>
      <c r="J15044" t="s">
        <v>7260</v>
      </c>
      <c r="K15044" t="s">
        <v>3688</v>
      </c>
      <c r="L15044" t="s">
        <v>5481</v>
      </c>
      <c r="P15044">
        <v>9.5</v>
      </c>
      <c r="Q15044">
        <v>16</v>
      </c>
      <c r="R15044">
        <v>8.1</v>
      </c>
      <c r="S15044" t="b">
        <v>0</v>
      </c>
      <c r="T15044" t="b">
        <v>0</v>
      </c>
      <c r="U15044" t="b">
        <v>0</v>
      </c>
      <c r="V15044">
        <v>24000</v>
      </c>
      <c r="W15044">
        <v>20000</v>
      </c>
      <c r="X15044">
        <v>2.46</v>
      </c>
      <c r="Y15044">
        <v>20380</v>
      </c>
      <c r="Z15044">
        <v>2.59</v>
      </c>
    </row>
    <row r="15045" spans="1:26">
      <c r="A15045">
        <v>211640938</v>
      </c>
      <c r="B15045" t="s">
        <v>13066</v>
      </c>
      <c r="C15045" t="s">
        <v>3597</v>
      </c>
      <c r="D15045" t="s">
        <v>3637</v>
      </c>
      <c r="E15045" t="s">
        <v>10383</v>
      </c>
      <c r="F15045" t="s">
        <v>3600</v>
      </c>
      <c r="G15045">
        <v>211640938</v>
      </c>
      <c r="I15045" t="s">
        <v>3601</v>
      </c>
      <c r="J15045" t="s">
        <v>13209</v>
      </c>
      <c r="K15045" t="s">
        <v>3688</v>
      </c>
      <c r="L15045" t="s">
        <v>10389</v>
      </c>
      <c r="P15045">
        <v>9.5</v>
      </c>
      <c r="Q15045">
        <v>16</v>
      </c>
      <c r="R15045">
        <v>8.1</v>
      </c>
      <c r="S15045" t="b">
        <v>0</v>
      </c>
      <c r="T15045" t="b">
        <v>0</v>
      </c>
      <c r="U15045" t="b">
        <v>0</v>
      </c>
      <c r="V15045">
        <v>24000</v>
      </c>
      <c r="W15045">
        <v>20000</v>
      </c>
      <c r="X15045">
        <v>2.46</v>
      </c>
      <c r="Y15045">
        <v>20380</v>
      </c>
      <c r="Z15045">
        <v>2.59</v>
      </c>
    </row>
    <row r="15046" spans="1:26">
      <c r="A15046">
        <v>211640939</v>
      </c>
      <c r="B15046" t="s">
        <v>13066</v>
      </c>
      <c r="C15046" t="s">
        <v>3597</v>
      </c>
      <c r="D15046" t="s">
        <v>3637</v>
      </c>
      <c r="E15046" t="s">
        <v>3637</v>
      </c>
      <c r="F15046" t="s">
        <v>3600</v>
      </c>
      <c r="G15046">
        <v>211640939</v>
      </c>
      <c r="I15046" t="s">
        <v>3601</v>
      </c>
      <c r="J15046" t="s">
        <v>13208</v>
      </c>
      <c r="K15046" t="s">
        <v>3688</v>
      </c>
      <c r="L15046" t="s">
        <v>10523</v>
      </c>
      <c r="P15046">
        <v>9.5</v>
      </c>
      <c r="Q15046">
        <v>16</v>
      </c>
      <c r="R15046">
        <v>8.1</v>
      </c>
      <c r="S15046" t="b">
        <v>0</v>
      </c>
      <c r="T15046" t="b">
        <v>0</v>
      </c>
      <c r="U15046" t="b">
        <v>0</v>
      </c>
      <c r="V15046">
        <v>24600</v>
      </c>
      <c r="W15046">
        <v>20000</v>
      </c>
      <c r="X15046">
        <v>2.52</v>
      </c>
      <c r="Y15046">
        <v>20380</v>
      </c>
      <c r="Z15046">
        <v>2.65</v>
      </c>
    </row>
    <row r="15047" spans="1:26">
      <c r="A15047">
        <v>211640940</v>
      </c>
      <c r="B15047" t="s">
        <v>13066</v>
      </c>
      <c r="C15047" t="s">
        <v>3597</v>
      </c>
      <c r="D15047" t="s">
        <v>3637</v>
      </c>
      <c r="E15047" t="s">
        <v>3637</v>
      </c>
      <c r="F15047" t="s">
        <v>3600</v>
      </c>
      <c r="G15047">
        <v>211640940</v>
      </c>
      <c r="I15047" t="s">
        <v>3601</v>
      </c>
      <c r="J15047" t="s">
        <v>13208</v>
      </c>
      <c r="K15047" t="s">
        <v>3688</v>
      </c>
      <c r="L15047" t="s">
        <v>10525</v>
      </c>
      <c r="P15047">
        <v>9.5</v>
      </c>
      <c r="Q15047">
        <v>16</v>
      </c>
      <c r="R15047">
        <v>8.1</v>
      </c>
      <c r="S15047" t="b">
        <v>0</v>
      </c>
      <c r="T15047" t="b">
        <v>0</v>
      </c>
      <c r="U15047" t="b">
        <v>0</v>
      </c>
      <c r="V15047">
        <v>24600</v>
      </c>
      <c r="W15047">
        <v>20000</v>
      </c>
      <c r="X15047">
        <v>2.52</v>
      </c>
      <c r="Y15047">
        <v>20380</v>
      </c>
      <c r="Z15047">
        <v>2.65</v>
      </c>
    </row>
    <row r="15048" spans="1:26">
      <c r="A15048">
        <v>211640941</v>
      </c>
      <c r="B15048" t="s">
        <v>13066</v>
      </c>
      <c r="C15048" t="s">
        <v>3597</v>
      </c>
      <c r="D15048" t="s">
        <v>3637</v>
      </c>
      <c r="E15048" t="s">
        <v>10374</v>
      </c>
      <c r="F15048" t="s">
        <v>3600</v>
      </c>
      <c r="G15048">
        <v>211640941</v>
      </c>
      <c r="I15048" t="s">
        <v>3601</v>
      </c>
      <c r="J15048" t="s">
        <v>13208</v>
      </c>
      <c r="K15048" t="s">
        <v>3688</v>
      </c>
      <c r="L15048" t="s">
        <v>10523</v>
      </c>
      <c r="P15048">
        <v>9.5</v>
      </c>
      <c r="Q15048">
        <v>16</v>
      </c>
      <c r="R15048">
        <v>8.1</v>
      </c>
      <c r="S15048" t="b">
        <v>0</v>
      </c>
      <c r="T15048" t="b">
        <v>0</v>
      </c>
      <c r="U15048" t="b">
        <v>0</v>
      </c>
      <c r="V15048">
        <v>24600</v>
      </c>
      <c r="W15048">
        <v>20000</v>
      </c>
      <c r="X15048">
        <v>2.52</v>
      </c>
      <c r="Y15048">
        <v>20380</v>
      </c>
      <c r="Z15048">
        <v>2.65</v>
      </c>
    </row>
    <row r="15049" spans="1:26">
      <c r="A15049">
        <v>211640942</v>
      </c>
      <c r="B15049" t="s">
        <v>13066</v>
      </c>
      <c r="C15049" t="s">
        <v>3597</v>
      </c>
      <c r="D15049" t="s">
        <v>3637</v>
      </c>
      <c r="E15049" t="s">
        <v>10374</v>
      </c>
      <c r="F15049" t="s">
        <v>3600</v>
      </c>
      <c r="G15049">
        <v>211640942</v>
      </c>
      <c r="I15049" t="s">
        <v>3601</v>
      </c>
      <c r="J15049" t="s">
        <v>13208</v>
      </c>
      <c r="K15049" t="s">
        <v>3688</v>
      </c>
      <c r="L15049" t="s">
        <v>10525</v>
      </c>
      <c r="P15049">
        <v>9.5</v>
      </c>
      <c r="Q15049">
        <v>16</v>
      </c>
      <c r="R15049">
        <v>8.1</v>
      </c>
      <c r="S15049" t="b">
        <v>0</v>
      </c>
      <c r="T15049" t="b">
        <v>0</v>
      </c>
      <c r="U15049" t="b">
        <v>0</v>
      </c>
      <c r="V15049">
        <v>24600</v>
      </c>
      <c r="W15049">
        <v>20000</v>
      </c>
      <c r="X15049">
        <v>2.52</v>
      </c>
      <c r="Y15049">
        <v>20380</v>
      </c>
      <c r="Z15049">
        <v>2.65</v>
      </c>
    </row>
    <row r="15050" spans="1:26">
      <c r="A15050">
        <v>211640943</v>
      </c>
      <c r="B15050" t="s">
        <v>13066</v>
      </c>
      <c r="C15050" t="s">
        <v>3597</v>
      </c>
      <c r="D15050" t="s">
        <v>3637</v>
      </c>
      <c r="E15050" t="s">
        <v>10375</v>
      </c>
      <c r="F15050" t="s">
        <v>3600</v>
      </c>
      <c r="G15050">
        <v>211640943</v>
      </c>
      <c r="I15050" t="s">
        <v>3601</v>
      </c>
      <c r="J15050" t="s">
        <v>13208</v>
      </c>
      <c r="K15050" t="s">
        <v>3688</v>
      </c>
      <c r="L15050" t="s">
        <v>10523</v>
      </c>
      <c r="P15050">
        <v>9.5</v>
      </c>
      <c r="Q15050">
        <v>16</v>
      </c>
      <c r="R15050">
        <v>8.1</v>
      </c>
      <c r="S15050" t="b">
        <v>0</v>
      </c>
      <c r="T15050" t="b">
        <v>0</v>
      </c>
      <c r="U15050" t="b">
        <v>0</v>
      </c>
      <c r="V15050">
        <v>24600</v>
      </c>
      <c r="W15050">
        <v>20000</v>
      </c>
      <c r="X15050">
        <v>2.52</v>
      </c>
      <c r="Y15050">
        <v>20380</v>
      </c>
      <c r="Z15050">
        <v>2.65</v>
      </c>
    </row>
    <row r="15051" spans="1:26">
      <c r="A15051">
        <v>211640944</v>
      </c>
      <c r="B15051" t="s">
        <v>13066</v>
      </c>
      <c r="C15051" t="s">
        <v>3597</v>
      </c>
      <c r="D15051" t="s">
        <v>3637</v>
      </c>
      <c r="E15051" t="s">
        <v>10375</v>
      </c>
      <c r="F15051" t="s">
        <v>3600</v>
      </c>
      <c r="G15051">
        <v>211640944</v>
      </c>
      <c r="I15051" t="s">
        <v>3601</v>
      </c>
      <c r="J15051" t="s">
        <v>13208</v>
      </c>
      <c r="K15051" t="s">
        <v>3688</v>
      </c>
      <c r="L15051" t="s">
        <v>10525</v>
      </c>
      <c r="P15051">
        <v>9.5</v>
      </c>
      <c r="Q15051">
        <v>16</v>
      </c>
      <c r="R15051">
        <v>8.1</v>
      </c>
      <c r="S15051" t="b">
        <v>0</v>
      </c>
      <c r="T15051" t="b">
        <v>0</v>
      </c>
      <c r="U15051" t="b">
        <v>0</v>
      </c>
      <c r="V15051">
        <v>24600</v>
      </c>
      <c r="W15051">
        <v>20000</v>
      </c>
      <c r="X15051">
        <v>2.52</v>
      </c>
      <c r="Y15051">
        <v>20380</v>
      </c>
      <c r="Z15051">
        <v>2.65</v>
      </c>
    </row>
    <row r="15052" spans="1:26">
      <c r="A15052">
        <v>211640945</v>
      </c>
      <c r="B15052" t="s">
        <v>13066</v>
      </c>
      <c r="C15052" t="s">
        <v>3597</v>
      </c>
      <c r="D15052" t="s">
        <v>3637</v>
      </c>
      <c r="E15052" t="s">
        <v>3862</v>
      </c>
      <c r="F15052" t="s">
        <v>3600</v>
      </c>
      <c r="G15052">
        <v>211640945</v>
      </c>
      <c r="I15052" t="s">
        <v>3601</v>
      </c>
      <c r="J15052" t="s">
        <v>7260</v>
      </c>
      <c r="K15052" t="s">
        <v>3688</v>
      </c>
      <c r="L15052" t="s">
        <v>10520</v>
      </c>
      <c r="P15052">
        <v>9.5</v>
      </c>
      <c r="Q15052">
        <v>16</v>
      </c>
      <c r="R15052">
        <v>8.1</v>
      </c>
      <c r="S15052" t="b">
        <v>0</v>
      </c>
      <c r="T15052" t="b">
        <v>0</v>
      </c>
      <c r="U15052" t="b">
        <v>0</v>
      </c>
      <c r="V15052">
        <v>24600</v>
      </c>
      <c r="W15052">
        <v>20000</v>
      </c>
      <c r="X15052">
        <v>2.52</v>
      </c>
      <c r="Y15052">
        <v>20380</v>
      </c>
      <c r="Z15052">
        <v>2.65</v>
      </c>
    </row>
    <row r="15053" spans="1:26">
      <c r="A15053">
        <v>211640946</v>
      </c>
      <c r="B15053" t="s">
        <v>13066</v>
      </c>
      <c r="C15053" t="s">
        <v>3597</v>
      </c>
      <c r="D15053" t="s">
        <v>3637</v>
      </c>
      <c r="E15053" t="s">
        <v>3854</v>
      </c>
      <c r="F15053" t="s">
        <v>3600</v>
      </c>
      <c r="G15053">
        <v>211640946</v>
      </c>
      <c r="I15053" t="s">
        <v>3601</v>
      </c>
      <c r="J15053" t="s">
        <v>7260</v>
      </c>
      <c r="K15053" t="s">
        <v>3688</v>
      </c>
      <c r="L15053" t="s">
        <v>10520</v>
      </c>
      <c r="P15053">
        <v>9.5</v>
      </c>
      <c r="Q15053">
        <v>16</v>
      </c>
      <c r="R15053">
        <v>8.1</v>
      </c>
      <c r="S15053" t="b">
        <v>0</v>
      </c>
      <c r="T15053" t="b">
        <v>0</v>
      </c>
      <c r="U15053" t="b">
        <v>0</v>
      </c>
      <c r="V15053">
        <v>24600</v>
      </c>
      <c r="W15053">
        <v>20000</v>
      </c>
      <c r="X15053">
        <v>2.52</v>
      </c>
      <c r="Y15053">
        <v>20380</v>
      </c>
      <c r="Z15053">
        <v>2.65</v>
      </c>
    </row>
    <row r="15054" spans="1:26">
      <c r="A15054">
        <v>211640947</v>
      </c>
      <c r="B15054" t="s">
        <v>13066</v>
      </c>
      <c r="C15054" t="s">
        <v>3597</v>
      </c>
      <c r="D15054" t="s">
        <v>3637</v>
      </c>
      <c r="E15054" t="s">
        <v>3856</v>
      </c>
      <c r="F15054" t="s">
        <v>3600</v>
      </c>
      <c r="G15054">
        <v>211640947</v>
      </c>
      <c r="I15054" t="s">
        <v>3601</v>
      </c>
      <c r="J15054" t="s">
        <v>7260</v>
      </c>
      <c r="K15054" t="s">
        <v>3688</v>
      </c>
      <c r="L15054" t="s">
        <v>10520</v>
      </c>
      <c r="P15054">
        <v>9.5</v>
      </c>
      <c r="Q15054">
        <v>16</v>
      </c>
      <c r="R15054">
        <v>8.1</v>
      </c>
      <c r="S15054" t="b">
        <v>0</v>
      </c>
      <c r="T15054" t="b">
        <v>0</v>
      </c>
      <c r="U15054" t="b">
        <v>0</v>
      </c>
      <c r="V15054">
        <v>24600</v>
      </c>
      <c r="W15054">
        <v>20000</v>
      </c>
      <c r="X15054">
        <v>2.52</v>
      </c>
      <c r="Y15054">
        <v>20380</v>
      </c>
      <c r="Z15054">
        <v>2.65</v>
      </c>
    </row>
    <row r="15055" spans="1:26">
      <c r="A15055">
        <v>211640948</v>
      </c>
      <c r="B15055" t="s">
        <v>13066</v>
      </c>
      <c r="C15055" t="s">
        <v>3597</v>
      </c>
      <c r="D15055" t="s">
        <v>3637</v>
      </c>
      <c r="E15055" t="s">
        <v>3855</v>
      </c>
      <c r="F15055" t="s">
        <v>3600</v>
      </c>
      <c r="G15055">
        <v>211640948</v>
      </c>
      <c r="I15055" t="s">
        <v>3601</v>
      </c>
      <c r="J15055" t="s">
        <v>7260</v>
      </c>
      <c r="K15055" t="s">
        <v>3688</v>
      </c>
      <c r="L15055" t="s">
        <v>10520</v>
      </c>
      <c r="P15055">
        <v>9.5</v>
      </c>
      <c r="Q15055">
        <v>16</v>
      </c>
      <c r="R15055">
        <v>8.1</v>
      </c>
      <c r="S15055" t="b">
        <v>0</v>
      </c>
      <c r="T15055" t="b">
        <v>0</v>
      </c>
      <c r="U15055" t="b">
        <v>0</v>
      </c>
      <c r="V15055">
        <v>24600</v>
      </c>
      <c r="W15055">
        <v>20000</v>
      </c>
      <c r="X15055">
        <v>2.52</v>
      </c>
      <c r="Y15055">
        <v>20380</v>
      </c>
      <c r="Z15055">
        <v>2.65</v>
      </c>
    </row>
    <row r="15056" spans="1:26">
      <c r="A15056">
        <v>211640949</v>
      </c>
      <c r="B15056" t="s">
        <v>13066</v>
      </c>
      <c r="C15056" t="s">
        <v>3597</v>
      </c>
      <c r="D15056" t="s">
        <v>3637</v>
      </c>
      <c r="E15056" t="s">
        <v>3858</v>
      </c>
      <c r="F15056" t="s">
        <v>3600</v>
      </c>
      <c r="G15056">
        <v>211640949</v>
      </c>
      <c r="I15056" t="s">
        <v>3601</v>
      </c>
      <c r="J15056" t="s">
        <v>7260</v>
      </c>
      <c r="K15056" t="s">
        <v>3688</v>
      </c>
      <c r="L15056" t="s">
        <v>10520</v>
      </c>
      <c r="P15056">
        <v>9.5</v>
      </c>
      <c r="Q15056">
        <v>16</v>
      </c>
      <c r="R15056">
        <v>8.1</v>
      </c>
      <c r="S15056" t="b">
        <v>0</v>
      </c>
      <c r="T15056" t="b">
        <v>0</v>
      </c>
      <c r="U15056" t="b">
        <v>0</v>
      </c>
      <c r="V15056">
        <v>24600</v>
      </c>
      <c r="W15056">
        <v>20000</v>
      </c>
      <c r="X15056">
        <v>2.52</v>
      </c>
      <c r="Y15056">
        <v>20380</v>
      </c>
      <c r="Z15056">
        <v>2.65</v>
      </c>
    </row>
    <row r="15057" spans="1:26">
      <c r="A15057">
        <v>211640950</v>
      </c>
      <c r="B15057" t="s">
        <v>13066</v>
      </c>
      <c r="C15057" t="s">
        <v>3597</v>
      </c>
      <c r="D15057" t="s">
        <v>3637</v>
      </c>
      <c r="E15057" t="s">
        <v>3857</v>
      </c>
      <c r="F15057" t="s">
        <v>3600</v>
      </c>
      <c r="G15057">
        <v>211640950</v>
      </c>
      <c r="I15057" t="s">
        <v>3601</v>
      </c>
      <c r="J15057" t="s">
        <v>7260</v>
      </c>
      <c r="K15057" t="s">
        <v>3688</v>
      </c>
      <c r="L15057" t="s">
        <v>10520</v>
      </c>
      <c r="P15057">
        <v>9.5</v>
      </c>
      <c r="Q15057">
        <v>16</v>
      </c>
      <c r="R15057">
        <v>8.1</v>
      </c>
      <c r="S15057" t="b">
        <v>0</v>
      </c>
      <c r="T15057" t="b">
        <v>0</v>
      </c>
      <c r="U15057" t="b">
        <v>0</v>
      </c>
      <c r="V15057">
        <v>24600</v>
      </c>
      <c r="W15057">
        <v>20000</v>
      </c>
      <c r="X15057">
        <v>2.52</v>
      </c>
      <c r="Y15057">
        <v>20380</v>
      </c>
      <c r="Z15057">
        <v>2.65</v>
      </c>
    </row>
    <row r="15058" spans="1:26">
      <c r="A15058">
        <v>211640951</v>
      </c>
      <c r="B15058" t="s">
        <v>13066</v>
      </c>
      <c r="C15058" t="s">
        <v>3597</v>
      </c>
      <c r="D15058" t="s">
        <v>3637</v>
      </c>
      <c r="E15058" t="s">
        <v>3861</v>
      </c>
      <c r="F15058" t="s">
        <v>3600</v>
      </c>
      <c r="G15058">
        <v>211640951</v>
      </c>
      <c r="I15058" t="s">
        <v>3601</v>
      </c>
      <c r="J15058" t="s">
        <v>7260</v>
      </c>
      <c r="K15058" t="s">
        <v>3688</v>
      </c>
      <c r="L15058" t="s">
        <v>10520</v>
      </c>
      <c r="P15058">
        <v>9.5</v>
      </c>
      <c r="Q15058">
        <v>16</v>
      </c>
      <c r="R15058">
        <v>8.1</v>
      </c>
      <c r="S15058" t="b">
        <v>0</v>
      </c>
      <c r="T15058" t="b">
        <v>0</v>
      </c>
      <c r="U15058" t="b">
        <v>0</v>
      </c>
      <c r="V15058">
        <v>24600</v>
      </c>
      <c r="W15058">
        <v>20000</v>
      </c>
      <c r="X15058">
        <v>2.52</v>
      </c>
      <c r="Y15058">
        <v>20380</v>
      </c>
      <c r="Z15058">
        <v>2.65</v>
      </c>
    </row>
    <row r="15059" spans="1:26">
      <c r="A15059">
        <v>211640952</v>
      </c>
      <c r="B15059" t="s">
        <v>13066</v>
      </c>
      <c r="C15059" t="s">
        <v>3597</v>
      </c>
      <c r="D15059" t="s">
        <v>3637</v>
      </c>
      <c r="E15059" t="s">
        <v>3860</v>
      </c>
      <c r="F15059" t="s">
        <v>3600</v>
      </c>
      <c r="G15059">
        <v>211640952</v>
      </c>
      <c r="I15059" t="s">
        <v>3601</v>
      </c>
      <c r="J15059" t="s">
        <v>7260</v>
      </c>
      <c r="K15059" t="s">
        <v>3688</v>
      </c>
      <c r="L15059" t="s">
        <v>10520</v>
      </c>
      <c r="P15059">
        <v>9.5</v>
      </c>
      <c r="Q15059">
        <v>16</v>
      </c>
      <c r="R15059">
        <v>8.1</v>
      </c>
      <c r="S15059" t="b">
        <v>0</v>
      </c>
      <c r="T15059" t="b">
        <v>0</v>
      </c>
      <c r="U15059" t="b">
        <v>0</v>
      </c>
      <c r="V15059">
        <v>24600</v>
      </c>
      <c r="W15059">
        <v>20000</v>
      </c>
      <c r="X15059">
        <v>2.52</v>
      </c>
      <c r="Y15059">
        <v>20380</v>
      </c>
      <c r="Z15059">
        <v>2.65</v>
      </c>
    </row>
    <row r="15060" spans="1:26">
      <c r="A15060">
        <v>211640953</v>
      </c>
      <c r="B15060" t="s">
        <v>13066</v>
      </c>
      <c r="C15060" t="s">
        <v>3597</v>
      </c>
      <c r="D15060" t="s">
        <v>3637</v>
      </c>
      <c r="E15060" t="s">
        <v>10383</v>
      </c>
      <c r="F15060" t="s">
        <v>3600</v>
      </c>
      <c r="G15060">
        <v>211640953</v>
      </c>
      <c r="I15060" t="s">
        <v>3601</v>
      </c>
      <c r="J15060" t="s">
        <v>13209</v>
      </c>
      <c r="K15060" t="s">
        <v>3688</v>
      </c>
      <c r="L15060" t="s">
        <v>10529</v>
      </c>
      <c r="P15060">
        <v>9.5</v>
      </c>
      <c r="Q15060">
        <v>16</v>
      </c>
      <c r="R15060">
        <v>8.1</v>
      </c>
      <c r="S15060" t="b">
        <v>0</v>
      </c>
      <c r="T15060" t="b">
        <v>0</v>
      </c>
      <c r="U15060" t="b">
        <v>0</v>
      </c>
      <c r="V15060">
        <v>24600</v>
      </c>
      <c r="W15060">
        <v>20000</v>
      </c>
      <c r="X15060">
        <v>2.52</v>
      </c>
      <c r="Y15060">
        <v>20380</v>
      </c>
      <c r="Z15060">
        <v>2.65</v>
      </c>
    </row>
    <row r="15061" spans="1:26">
      <c r="A15061">
        <v>211640954</v>
      </c>
      <c r="B15061" t="s">
        <v>13066</v>
      </c>
      <c r="C15061" t="s">
        <v>3597</v>
      </c>
      <c r="D15061" t="s">
        <v>3637</v>
      </c>
      <c r="E15061" t="s">
        <v>3637</v>
      </c>
      <c r="F15061" t="s">
        <v>3600</v>
      </c>
      <c r="G15061">
        <v>211640954</v>
      </c>
      <c r="I15061" t="s">
        <v>3601</v>
      </c>
      <c r="J15061" t="s">
        <v>13208</v>
      </c>
      <c r="K15061" t="s">
        <v>3688</v>
      </c>
      <c r="L15061" t="s">
        <v>5473</v>
      </c>
      <c r="P15061">
        <v>9.5</v>
      </c>
      <c r="Q15061">
        <v>16.5</v>
      </c>
      <c r="R15061">
        <v>8.5</v>
      </c>
      <c r="S15061" t="b">
        <v>0</v>
      </c>
      <c r="T15061" t="b">
        <v>0</v>
      </c>
      <c r="U15061" t="b">
        <v>0</v>
      </c>
      <c r="V15061">
        <v>24000</v>
      </c>
      <c r="W15061">
        <v>20400</v>
      </c>
      <c r="X15061">
        <v>2.5499999999999998</v>
      </c>
      <c r="Y15061">
        <v>20790</v>
      </c>
      <c r="Z15061">
        <v>2.7</v>
      </c>
    </row>
    <row r="15062" spans="1:26">
      <c r="A15062">
        <v>211640955</v>
      </c>
      <c r="B15062" t="s">
        <v>13066</v>
      </c>
      <c r="C15062" t="s">
        <v>3597</v>
      </c>
      <c r="D15062" t="s">
        <v>3637</v>
      </c>
      <c r="E15062" t="s">
        <v>10374</v>
      </c>
      <c r="F15062" t="s">
        <v>3600</v>
      </c>
      <c r="G15062">
        <v>211640955</v>
      </c>
      <c r="I15062" t="s">
        <v>3601</v>
      </c>
      <c r="J15062" t="s">
        <v>13208</v>
      </c>
      <c r="K15062" t="s">
        <v>3688</v>
      </c>
      <c r="L15062" t="s">
        <v>5473</v>
      </c>
      <c r="P15062">
        <v>9.5</v>
      </c>
      <c r="Q15062">
        <v>16.5</v>
      </c>
      <c r="R15062">
        <v>8.5</v>
      </c>
      <c r="S15062" t="b">
        <v>0</v>
      </c>
      <c r="T15062" t="b">
        <v>0</v>
      </c>
      <c r="U15062" t="b">
        <v>0</v>
      </c>
      <c r="V15062">
        <v>24000</v>
      </c>
      <c r="W15062">
        <v>20400</v>
      </c>
      <c r="X15062">
        <v>2.5499999999999998</v>
      </c>
      <c r="Y15062">
        <v>20790</v>
      </c>
      <c r="Z15062">
        <v>2.7</v>
      </c>
    </row>
    <row r="15063" spans="1:26">
      <c r="A15063">
        <v>211640956</v>
      </c>
      <c r="B15063" t="s">
        <v>13066</v>
      </c>
      <c r="C15063" t="s">
        <v>3597</v>
      </c>
      <c r="D15063" t="s">
        <v>3637</v>
      </c>
      <c r="E15063" t="s">
        <v>10375</v>
      </c>
      <c r="F15063" t="s">
        <v>3600</v>
      </c>
      <c r="G15063">
        <v>211640956</v>
      </c>
      <c r="I15063" t="s">
        <v>3601</v>
      </c>
      <c r="J15063" t="s">
        <v>13208</v>
      </c>
      <c r="K15063" t="s">
        <v>3688</v>
      </c>
      <c r="L15063" t="s">
        <v>5473</v>
      </c>
      <c r="P15063">
        <v>9.5</v>
      </c>
      <c r="Q15063">
        <v>16.5</v>
      </c>
      <c r="R15063">
        <v>8.5</v>
      </c>
      <c r="S15063" t="b">
        <v>0</v>
      </c>
      <c r="T15063" t="b">
        <v>0</v>
      </c>
      <c r="U15063" t="b">
        <v>0</v>
      </c>
      <c r="V15063">
        <v>24000</v>
      </c>
      <c r="W15063">
        <v>20400</v>
      </c>
      <c r="X15063">
        <v>2.5499999999999998</v>
      </c>
      <c r="Y15063">
        <v>20790</v>
      </c>
      <c r="Z15063">
        <v>2.7</v>
      </c>
    </row>
    <row r="15064" spans="1:26">
      <c r="A15064">
        <v>211640957</v>
      </c>
      <c r="B15064" t="s">
        <v>13066</v>
      </c>
      <c r="C15064" t="s">
        <v>3597</v>
      </c>
      <c r="D15064" t="s">
        <v>3637</v>
      </c>
      <c r="E15064" t="s">
        <v>3862</v>
      </c>
      <c r="F15064" t="s">
        <v>3600</v>
      </c>
      <c r="G15064">
        <v>211640957</v>
      </c>
      <c r="I15064" t="s">
        <v>3601</v>
      </c>
      <c r="J15064" t="s">
        <v>7260</v>
      </c>
      <c r="K15064" t="s">
        <v>3688</v>
      </c>
      <c r="L15064" t="s">
        <v>5473</v>
      </c>
      <c r="P15064">
        <v>9.5</v>
      </c>
      <c r="Q15064">
        <v>16.5</v>
      </c>
      <c r="R15064">
        <v>8.5</v>
      </c>
      <c r="S15064" t="b">
        <v>0</v>
      </c>
      <c r="T15064" t="b">
        <v>0</v>
      </c>
      <c r="U15064" t="b">
        <v>0</v>
      </c>
      <c r="V15064">
        <v>24000</v>
      </c>
      <c r="W15064">
        <v>20400</v>
      </c>
      <c r="X15064">
        <v>2.5499999999999998</v>
      </c>
      <c r="Y15064">
        <v>20790</v>
      </c>
      <c r="Z15064">
        <v>2.7</v>
      </c>
    </row>
    <row r="15065" spans="1:26">
      <c r="A15065">
        <v>211640958</v>
      </c>
      <c r="B15065" t="s">
        <v>13066</v>
      </c>
      <c r="C15065" t="s">
        <v>3597</v>
      </c>
      <c r="D15065" t="s">
        <v>3637</v>
      </c>
      <c r="E15065" t="s">
        <v>3854</v>
      </c>
      <c r="F15065" t="s">
        <v>3600</v>
      </c>
      <c r="G15065">
        <v>211640958</v>
      </c>
      <c r="I15065" t="s">
        <v>3601</v>
      </c>
      <c r="J15065" t="s">
        <v>7260</v>
      </c>
      <c r="K15065" t="s">
        <v>3688</v>
      </c>
      <c r="L15065" t="s">
        <v>5473</v>
      </c>
      <c r="P15065">
        <v>9.5</v>
      </c>
      <c r="Q15065">
        <v>16.5</v>
      </c>
      <c r="R15065">
        <v>8.5</v>
      </c>
      <c r="S15065" t="b">
        <v>0</v>
      </c>
      <c r="T15065" t="b">
        <v>0</v>
      </c>
      <c r="U15065" t="b">
        <v>0</v>
      </c>
      <c r="V15065">
        <v>24000</v>
      </c>
      <c r="W15065">
        <v>20400</v>
      </c>
      <c r="X15065">
        <v>2.5499999999999998</v>
      </c>
      <c r="Y15065">
        <v>20790</v>
      </c>
      <c r="Z15065">
        <v>2.7</v>
      </c>
    </row>
    <row r="15066" spans="1:26">
      <c r="A15066">
        <v>211640959</v>
      </c>
      <c r="B15066" t="s">
        <v>13066</v>
      </c>
      <c r="C15066" t="s">
        <v>3597</v>
      </c>
      <c r="D15066" t="s">
        <v>3637</v>
      </c>
      <c r="E15066" t="s">
        <v>3856</v>
      </c>
      <c r="F15066" t="s">
        <v>3600</v>
      </c>
      <c r="G15066">
        <v>211640959</v>
      </c>
      <c r="I15066" t="s">
        <v>3601</v>
      </c>
      <c r="J15066" t="s">
        <v>7260</v>
      </c>
      <c r="K15066" t="s">
        <v>3688</v>
      </c>
      <c r="L15066" t="s">
        <v>5473</v>
      </c>
      <c r="P15066">
        <v>9.5</v>
      </c>
      <c r="Q15066">
        <v>16.5</v>
      </c>
      <c r="R15066">
        <v>8.5</v>
      </c>
      <c r="S15066" t="b">
        <v>0</v>
      </c>
      <c r="T15066" t="b">
        <v>0</v>
      </c>
      <c r="U15066" t="b">
        <v>0</v>
      </c>
      <c r="V15066">
        <v>24000</v>
      </c>
      <c r="W15066">
        <v>20400</v>
      </c>
      <c r="X15066">
        <v>2.5499999999999998</v>
      </c>
      <c r="Y15066">
        <v>20790</v>
      </c>
      <c r="Z15066">
        <v>2.7</v>
      </c>
    </row>
    <row r="15067" spans="1:26">
      <c r="A15067">
        <v>211640960</v>
      </c>
      <c r="B15067" t="s">
        <v>13066</v>
      </c>
      <c r="C15067" t="s">
        <v>3597</v>
      </c>
      <c r="D15067" t="s">
        <v>3637</v>
      </c>
      <c r="E15067" t="s">
        <v>3855</v>
      </c>
      <c r="F15067" t="s">
        <v>3600</v>
      </c>
      <c r="G15067">
        <v>211640960</v>
      </c>
      <c r="I15067" t="s">
        <v>3601</v>
      </c>
      <c r="J15067" t="s">
        <v>7260</v>
      </c>
      <c r="K15067" t="s">
        <v>3688</v>
      </c>
      <c r="L15067" t="s">
        <v>5473</v>
      </c>
      <c r="P15067">
        <v>9.5</v>
      </c>
      <c r="Q15067">
        <v>16.5</v>
      </c>
      <c r="R15067">
        <v>8.5</v>
      </c>
      <c r="S15067" t="b">
        <v>0</v>
      </c>
      <c r="T15067" t="b">
        <v>0</v>
      </c>
      <c r="U15067" t="b">
        <v>0</v>
      </c>
      <c r="V15067">
        <v>24000</v>
      </c>
      <c r="W15067">
        <v>20400</v>
      </c>
      <c r="X15067">
        <v>2.5499999999999998</v>
      </c>
      <c r="Y15067">
        <v>20790</v>
      </c>
      <c r="Z15067">
        <v>2.7</v>
      </c>
    </row>
    <row r="15068" spans="1:26">
      <c r="A15068">
        <v>211640961</v>
      </c>
      <c r="B15068" t="s">
        <v>13066</v>
      </c>
      <c r="C15068" t="s">
        <v>3597</v>
      </c>
      <c r="D15068" t="s">
        <v>3637</v>
      </c>
      <c r="E15068" t="s">
        <v>3858</v>
      </c>
      <c r="F15068" t="s">
        <v>3600</v>
      </c>
      <c r="G15068">
        <v>211640961</v>
      </c>
      <c r="I15068" t="s">
        <v>3601</v>
      </c>
      <c r="J15068" t="s">
        <v>7260</v>
      </c>
      <c r="K15068" t="s">
        <v>3688</v>
      </c>
      <c r="L15068" t="s">
        <v>5473</v>
      </c>
      <c r="P15068">
        <v>9.5</v>
      </c>
      <c r="Q15068">
        <v>16.5</v>
      </c>
      <c r="R15068">
        <v>8.5</v>
      </c>
      <c r="S15068" t="b">
        <v>0</v>
      </c>
      <c r="T15068" t="b">
        <v>0</v>
      </c>
      <c r="U15068" t="b">
        <v>0</v>
      </c>
      <c r="V15068">
        <v>24000</v>
      </c>
      <c r="W15068">
        <v>20400</v>
      </c>
      <c r="X15068">
        <v>2.5499999999999998</v>
      </c>
      <c r="Y15068">
        <v>20790</v>
      </c>
      <c r="Z15068">
        <v>2.7</v>
      </c>
    </row>
    <row r="15069" spans="1:26">
      <c r="A15069">
        <v>211640962</v>
      </c>
      <c r="B15069" t="s">
        <v>13066</v>
      </c>
      <c r="C15069" t="s">
        <v>3597</v>
      </c>
      <c r="D15069" t="s">
        <v>3637</v>
      </c>
      <c r="E15069" t="s">
        <v>3857</v>
      </c>
      <c r="F15069" t="s">
        <v>3600</v>
      </c>
      <c r="G15069">
        <v>211640962</v>
      </c>
      <c r="I15069" t="s">
        <v>3601</v>
      </c>
      <c r="J15069" t="s">
        <v>7260</v>
      </c>
      <c r="K15069" t="s">
        <v>3688</v>
      </c>
      <c r="L15069" t="s">
        <v>5473</v>
      </c>
      <c r="P15069">
        <v>9.5</v>
      </c>
      <c r="Q15069">
        <v>16.5</v>
      </c>
      <c r="R15069">
        <v>8.5</v>
      </c>
      <c r="S15069" t="b">
        <v>0</v>
      </c>
      <c r="T15069" t="b">
        <v>0</v>
      </c>
      <c r="U15069" t="b">
        <v>0</v>
      </c>
      <c r="V15069">
        <v>24000</v>
      </c>
      <c r="W15069">
        <v>20400</v>
      </c>
      <c r="X15069">
        <v>2.5499999999999998</v>
      </c>
      <c r="Y15069">
        <v>20790</v>
      </c>
      <c r="Z15069">
        <v>2.7</v>
      </c>
    </row>
    <row r="15070" spans="1:26">
      <c r="A15070">
        <v>211640963</v>
      </c>
      <c r="B15070" t="s">
        <v>13066</v>
      </c>
      <c r="C15070" t="s">
        <v>3597</v>
      </c>
      <c r="D15070" t="s">
        <v>3637</v>
      </c>
      <c r="E15070" t="s">
        <v>3861</v>
      </c>
      <c r="F15070" t="s">
        <v>3600</v>
      </c>
      <c r="G15070">
        <v>211640963</v>
      </c>
      <c r="I15070" t="s">
        <v>3601</v>
      </c>
      <c r="J15070" t="s">
        <v>7260</v>
      </c>
      <c r="K15070" t="s">
        <v>3688</v>
      </c>
      <c r="L15070" t="s">
        <v>5473</v>
      </c>
      <c r="P15070">
        <v>9.5</v>
      </c>
      <c r="Q15070">
        <v>16.5</v>
      </c>
      <c r="R15070">
        <v>8.5</v>
      </c>
      <c r="S15070" t="b">
        <v>0</v>
      </c>
      <c r="T15070" t="b">
        <v>0</v>
      </c>
      <c r="U15070" t="b">
        <v>0</v>
      </c>
      <c r="V15070">
        <v>24000</v>
      </c>
      <c r="W15070">
        <v>20400</v>
      </c>
      <c r="X15070">
        <v>2.5499999999999998</v>
      </c>
      <c r="Y15070">
        <v>20790</v>
      </c>
      <c r="Z15070">
        <v>2.7</v>
      </c>
    </row>
    <row r="15071" spans="1:26">
      <c r="A15071">
        <v>211640964</v>
      </c>
      <c r="B15071" t="s">
        <v>13066</v>
      </c>
      <c r="C15071" t="s">
        <v>3597</v>
      </c>
      <c r="D15071" t="s">
        <v>3637</v>
      </c>
      <c r="E15071" t="s">
        <v>3860</v>
      </c>
      <c r="F15071" t="s">
        <v>3600</v>
      </c>
      <c r="G15071">
        <v>211640964</v>
      </c>
      <c r="I15071" t="s">
        <v>3601</v>
      </c>
      <c r="J15071" t="s">
        <v>7260</v>
      </c>
      <c r="K15071" t="s">
        <v>3688</v>
      </c>
      <c r="L15071" t="s">
        <v>5473</v>
      </c>
      <c r="P15071">
        <v>9.5</v>
      </c>
      <c r="Q15071">
        <v>16.5</v>
      </c>
      <c r="R15071">
        <v>8.5</v>
      </c>
      <c r="S15071" t="b">
        <v>0</v>
      </c>
      <c r="T15071" t="b">
        <v>0</v>
      </c>
      <c r="U15071" t="b">
        <v>0</v>
      </c>
      <c r="V15071">
        <v>24000</v>
      </c>
      <c r="W15071">
        <v>20400</v>
      </c>
      <c r="X15071">
        <v>2.5499999999999998</v>
      </c>
      <c r="Y15071">
        <v>20790</v>
      </c>
      <c r="Z15071">
        <v>2.7</v>
      </c>
    </row>
    <row r="15072" spans="1:26">
      <c r="A15072">
        <v>211640965</v>
      </c>
      <c r="B15072" t="s">
        <v>13066</v>
      </c>
      <c r="C15072" t="s">
        <v>3597</v>
      </c>
      <c r="D15072" t="s">
        <v>3637</v>
      </c>
      <c r="E15072" t="s">
        <v>10383</v>
      </c>
      <c r="F15072" t="s">
        <v>3600</v>
      </c>
      <c r="G15072">
        <v>211640965</v>
      </c>
      <c r="I15072" t="s">
        <v>3601</v>
      </c>
      <c r="J15072" t="s">
        <v>13209</v>
      </c>
      <c r="K15072" t="s">
        <v>3688</v>
      </c>
      <c r="L15072" t="s">
        <v>5473</v>
      </c>
      <c r="P15072">
        <v>9.5</v>
      </c>
      <c r="Q15072">
        <v>16.5</v>
      </c>
      <c r="R15072">
        <v>8.5</v>
      </c>
      <c r="S15072" t="b">
        <v>0</v>
      </c>
      <c r="T15072" t="b">
        <v>0</v>
      </c>
      <c r="U15072" t="b">
        <v>0</v>
      </c>
      <c r="V15072">
        <v>24000</v>
      </c>
      <c r="W15072">
        <v>20400</v>
      </c>
      <c r="X15072">
        <v>2.5499999999999998</v>
      </c>
      <c r="Y15072">
        <v>20790</v>
      </c>
      <c r="Z15072">
        <v>2.7</v>
      </c>
    </row>
    <row r="15073" spans="1:26">
      <c r="A15073">
        <v>211640966</v>
      </c>
      <c r="B15073" t="s">
        <v>13066</v>
      </c>
      <c r="C15073" t="s">
        <v>3597</v>
      </c>
      <c r="D15073" t="s">
        <v>3637</v>
      </c>
      <c r="E15073" t="s">
        <v>3637</v>
      </c>
      <c r="F15073" t="s">
        <v>3600</v>
      </c>
      <c r="G15073">
        <v>211640966</v>
      </c>
      <c r="I15073" t="s">
        <v>3601</v>
      </c>
      <c r="J15073" t="s">
        <v>13208</v>
      </c>
      <c r="K15073" t="s">
        <v>3688</v>
      </c>
      <c r="L15073" t="s">
        <v>5077</v>
      </c>
      <c r="P15073">
        <v>9.5</v>
      </c>
      <c r="Q15073">
        <v>17</v>
      </c>
      <c r="R15073">
        <v>8.5</v>
      </c>
      <c r="S15073" t="b">
        <v>0</v>
      </c>
      <c r="T15073" t="b">
        <v>0</v>
      </c>
      <c r="U15073" t="b">
        <v>0</v>
      </c>
      <c r="V15073">
        <v>24400</v>
      </c>
      <c r="W15073">
        <v>20200</v>
      </c>
      <c r="X15073">
        <v>2.59</v>
      </c>
      <c r="Y15073">
        <v>20590</v>
      </c>
      <c r="Z15073">
        <v>2.72</v>
      </c>
    </row>
    <row r="15074" spans="1:26">
      <c r="A15074">
        <v>211640967</v>
      </c>
      <c r="B15074" t="s">
        <v>13066</v>
      </c>
      <c r="C15074" t="s">
        <v>3597</v>
      </c>
      <c r="D15074" t="s">
        <v>3637</v>
      </c>
      <c r="E15074" t="s">
        <v>10374</v>
      </c>
      <c r="F15074" t="s">
        <v>3600</v>
      </c>
      <c r="G15074">
        <v>211640967</v>
      </c>
      <c r="I15074" t="s">
        <v>3601</v>
      </c>
      <c r="J15074" t="s">
        <v>13208</v>
      </c>
      <c r="K15074" t="s">
        <v>3688</v>
      </c>
      <c r="L15074" t="s">
        <v>5077</v>
      </c>
      <c r="P15074">
        <v>9.5</v>
      </c>
      <c r="Q15074">
        <v>17</v>
      </c>
      <c r="R15074">
        <v>8.5</v>
      </c>
      <c r="S15074" t="b">
        <v>0</v>
      </c>
      <c r="T15074" t="b">
        <v>0</v>
      </c>
      <c r="U15074" t="b">
        <v>0</v>
      </c>
      <c r="V15074">
        <v>24400</v>
      </c>
      <c r="W15074">
        <v>20200</v>
      </c>
      <c r="X15074">
        <v>2.59</v>
      </c>
      <c r="Y15074">
        <v>20590</v>
      </c>
      <c r="Z15074">
        <v>2.72</v>
      </c>
    </row>
    <row r="15075" spans="1:26">
      <c r="A15075">
        <v>211640968</v>
      </c>
      <c r="B15075" t="s">
        <v>13066</v>
      </c>
      <c r="C15075" t="s">
        <v>3597</v>
      </c>
      <c r="D15075" t="s">
        <v>3637</v>
      </c>
      <c r="E15075" t="s">
        <v>10375</v>
      </c>
      <c r="F15075" t="s">
        <v>3600</v>
      </c>
      <c r="G15075">
        <v>211640968</v>
      </c>
      <c r="I15075" t="s">
        <v>3601</v>
      </c>
      <c r="J15075" t="s">
        <v>13208</v>
      </c>
      <c r="K15075" t="s">
        <v>3688</v>
      </c>
      <c r="L15075" t="s">
        <v>5077</v>
      </c>
      <c r="P15075">
        <v>9.5</v>
      </c>
      <c r="Q15075">
        <v>17</v>
      </c>
      <c r="R15075">
        <v>8.5</v>
      </c>
      <c r="S15075" t="b">
        <v>0</v>
      </c>
      <c r="T15075" t="b">
        <v>0</v>
      </c>
      <c r="U15075" t="b">
        <v>0</v>
      </c>
      <c r="V15075">
        <v>24400</v>
      </c>
      <c r="W15075">
        <v>20200</v>
      </c>
      <c r="X15075">
        <v>2.59</v>
      </c>
      <c r="Y15075">
        <v>20590</v>
      </c>
      <c r="Z15075">
        <v>2.72</v>
      </c>
    </row>
    <row r="15076" spans="1:26">
      <c r="A15076">
        <v>211640969</v>
      </c>
      <c r="B15076" t="s">
        <v>13066</v>
      </c>
      <c r="C15076" t="s">
        <v>3597</v>
      </c>
      <c r="D15076" t="s">
        <v>3637</v>
      </c>
      <c r="E15076" t="s">
        <v>3862</v>
      </c>
      <c r="F15076" t="s">
        <v>3600</v>
      </c>
      <c r="G15076">
        <v>211640969</v>
      </c>
      <c r="I15076" t="s">
        <v>3601</v>
      </c>
      <c r="J15076" t="s">
        <v>7260</v>
      </c>
      <c r="K15076" t="s">
        <v>3688</v>
      </c>
      <c r="L15076" t="s">
        <v>5077</v>
      </c>
      <c r="P15076">
        <v>9.5</v>
      </c>
      <c r="Q15076">
        <v>17</v>
      </c>
      <c r="R15076">
        <v>8.5</v>
      </c>
      <c r="S15076" t="b">
        <v>0</v>
      </c>
      <c r="T15076" t="b">
        <v>0</v>
      </c>
      <c r="U15076" t="b">
        <v>0</v>
      </c>
      <c r="V15076">
        <v>24400</v>
      </c>
      <c r="W15076">
        <v>20200</v>
      </c>
      <c r="X15076">
        <v>2.59</v>
      </c>
      <c r="Y15076">
        <v>20590</v>
      </c>
      <c r="Z15076">
        <v>2.72</v>
      </c>
    </row>
    <row r="15077" spans="1:26">
      <c r="A15077">
        <v>211640970</v>
      </c>
      <c r="B15077" t="s">
        <v>13066</v>
      </c>
      <c r="C15077" t="s">
        <v>3597</v>
      </c>
      <c r="D15077" t="s">
        <v>3637</v>
      </c>
      <c r="E15077" t="s">
        <v>3854</v>
      </c>
      <c r="F15077" t="s">
        <v>3600</v>
      </c>
      <c r="G15077">
        <v>211640970</v>
      </c>
      <c r="I15077" t="s">
        <v>3601</v>
      </c>
      <c r="J15077" t="s">
        <v>7260</v>
      </c>
      <c r="K15077" t="s">
        <v>3688</v>
      </c>
      <c r="L15077" t="s">
        <v>5077</v>
      </c>
      <c r="P15077">
        <v>9.5</v>
      </c>
      <c r="Q15077">
        <v>17</v>
      </c>
      <c r="R15077">
        <v>8.5</v>
      </c>
      <c r="S15077" t="b">
        <v>0</v>
      </c>
      <c r="T15077" t="b">
        <v>0</v>
      </c>
      <c r="U15077" t="b">
        <v>0</v>
      </c>
      <c r="V15077">
        <v>24400</v>
      </c>
      <c r="W15077">
        <v>20200</v>
      </c>
      <c r="X15077">
        <v>2.59</v>
      </c>
      <c r="Y15077">
        <v>20590</v>
      </c>
      <c r="Z15077">
        <v>2.72</v>
      </c>
    </row>
    <row r="15078" spans="1:26">
      <c r="A15078">
        <v>211640971</v>
      </c>
      <c r="B15078" t="s">
        <v>13066</v>
      </c>
      <c r="C15078" t="s">
        <v>3597</v>
      </c>
      <c r="D15078" t="s">
        <v>3637</v>
      </c>
      <c r="E15078" t="s">
        <v>3856</v>
      </c>
      <c r="F15078" t="s">
        <v>3600</v>
      </c>
      <c r="G15078">
        <v>211640971</v>
      </c>
      <c r="I15078" t="s">
        <v>3601</v>
      </c>
      <c r="J15078" t="s">
        <v>7260</v>
      </c>
      <c r="K15078" t="s">
        <v>3688</v>
      </c>
      <c r="L15078" t="s">
        <v>5077</v>
      </c>
      <c r="P15078">
        <v>9.5</v>
      </c>
      <c r="Q15078">
        <v>17</v>
      </c>
      <c r="R15078">
        <v>8.5</v>
      </c>
      <c r="S15078" t="b">
        <v>0</v>
      </c>
      <c r="T15078" t="b">
        <v>0</v>
      </c>
      <c r="U15078" t="b">
        <v>0</v>
      </c>
      <c r="V15078">
        <v>24400</v>
      </c>
      <c r="W15078">
        <v>20200</v>
      </c>
      <c r="X15078">
        <v>2.59</v>
      </c>
      <c r="Y15078">
        <v>20590</v>
      </c>
      <c r="Z15078">
        <v>2.72</v>
      </c>
    </row>
    <row r="15079" spans="1:26">
      <c r="A15079">
        <v>211640972</v>
      </c>
      <c r="B15079" t="s">
        <v>13066</v>
      </c>
      <c r="C15079" t="s">
        <v>3597</v>
      </c>
      <c r="D15079" t="s">
        <v>3637</v>
      </c>
      <c r="E15079" t="s">
        <v>3855</v>
      </c>
      <c r="F15079" t="s">
        <v>3600</v>
      </c>
      <c r="G15079">
        <v>211640972</v>
      </c>
      <c r="I15079" t="s">
        <v>3601</v>
      </c>
      <c r="J15079" t="s">
        <v>7260</v>
      </c>
      <c r="K15079" t="s">
        <v>3688</v>
      </c>
      <c r="L15079" t="s">
        <v>5077</v>
      </c>
      <c r="P15079">
        <v>9.5</v>
      </c>
      <c r="Q15079">
        <v>17</v>
      </c>
      <c r="R15079">
        <v>8.5</v>
      </c>
      <c r="S15079" t="b">
        <v>0</v>
      </c>
      <c r="T15079" t="b">
        <v>0</v>
      </c>
      <c r="U15079" t="b">
        <v>0</v>
      </c>
      <c r="V15079">
        <v>24400</v>
      </c>
      <c r="W15079">
        <v>20200</v>
      </c>
      <c r="X15079">
        <v>2.59</v>
      </c>
      <c r="Y15079">
        <v>20590</v>
      </c>
      <c r="Z15079">
        <v>2.72</v>
      </c>
    </row>
    <row r="15080" spans="1:26">
      <c r="A15080">
        <v>211640973</v>
      </c>
      <c r="B15080" t="s">
        <v>13066</v>
      </c>
      <c r="C15080" t="s">
        <v>3597</v>
      </c>
      <c r="D15080" t="s">
        <v>3637</v>
      </c>
      <c r="E15080" t="s">
        <v>3858</v>
      </c>
      <c r="F15080" t="s">
        <v>3600</v>
      </c>
      <c r="G15080">
        <v>211640973</v>
      </c>
      <c r="I15080" t="s">
        <v>3601</v>
      </c>
      <c r="J15080" t="s">
        <v>7260</v>
      </c>
      <c r="K15080" t="s">
        <v>3688</v>
      </c>
      <c r="L15080" t="s">
        <v>5077</v>
      </c>
      <c r="P15080">
        <v>9.5</v>
      </c>
      <c r="Q15080">
        <v>17</v>
      </c>
      <c r="R15080">
        <v>8.5</v>
      </c>
      <c r="S15080" t="b">
        <v>0</v>
      </c>
      <c r="T15080" t="b">
        <v>0</v>
      </c>
      <c r="U15080" t="b">
        <v>0</v>
      </c>
      <c r="V15080">
        <v>24400</v>
      </c>
      <c r="W15080">
        <v>20200</v>
      </c>
      <c r="X15080">
        <v>2.59</v>
      </c>
      <c r="Y15080">
        <v>20590</v>
      </c>
      <c r="Z15080">
        <v>2.72</v>
      </c>
    </row>
    <row r="15081" spans="1:26">
      <c r="A15081">
        <v>211640974</v>
      </c>
      <c r="B15081" t="s">
        <v>13066</v>
      </c>
      <c r="C15081" t="s">
        <v>3597</v>
      </c>
      <c r="D15081" t="s">
        <v>3637</v>
      </c>
      <c r="E15081" t="s">
        <v>3857</v>
      </c>
      <c r="F15081" t="s">
        <v>3600</v>
      </c>
      <c r="G15081">
        <v>211640974</v>
      </c>
      <c r="I15081" t="s">
        <v>3601</v>
      </c>
      <c r="J15081" t="s">
        <v>7260</v>
      </c>
      <c r="K15081" t="s">
        <v>3688</v>
      </c>
      <c r="L15081" t="s">
        <v>5077</v>
      </c>
      <c r="P15081">
        <v>9.5</v>
      </c>
      <c r="Q15081">
        <v>17</v>
      </c>
      <c r="R15081">
        <v>8.5</v>
      </c>
      <c r="S15081" t="b">
        <v>0</v>
      </c>
      <c r="T15081" t="b">
        <v>0</v>
      </c>
      <c r="U15081" t="b">
        <v>0</v>
      </c>
      <c r="V15081">
        <v>24400</v>
      </c>
      <c r="W15081">
        <v>20200</v>
      </c>
      <c r="X15081">
        <v>2.59</v>
      </c>
      <c r="Y15081">
        <v>20590</v>
      </c>
      <c r="Z15081">
        <v>2.72</v>
      </c>
    </row>
    <row r="15082" spans="1:26">
      <c r="A15082">
        <v>211640975</v>
      </c>
      <c r="B15082" t="s">
        <v>13066</v>
      </c>
      <c r="C15082" t="s">
        <v>3597</v>
      </c>
      <c r="D15082" t="s">
        <v>3637</v>
      </c>
      <c r="E15082" t="s">
        <v>3861</v>
      </c>
      <c r="F15082" t="s">
        <v>3600</v>
      </c>
      <c r="G15082">
        <v>211640975</v>
      </c>
      <c r="I15082" t="s">
        <v>3601</v>
      </c>
      <c r="J15082" t="s">
        <v>7260</v>
      </c>
      <c r="K15082" t="s">
        <v>3688</v>
      </c>
      <c r="L15082" t="s">
        <v>5077</v>
      </c>
      <c r="P15082">
        <v>9.5</v>
      </c>
      <c r="Q15082">
        <v>17</v>
      </c>
      <c r="R15082">
        <v>8.5</v>
      </c>
      <c r="S15082" t="b">
        <v>0</v>
      </c>
      <c r="T15082" t="b">
        <v>0</v>
      </c>
      <c r="U15082" t="b">
        <v>0</v>
      </c>
      <c r="V15082">
        <v>24400</v>
      </c>
      <c r="W15082">
        <v>20200</v>
      </c>
      <c r="X15082">
        <v>2.59</v>
      </c>
      <c r="Y15082">
        <v>20590</v>
      </c>
      <c r="Z15082">
        <v>2.72</v>
      </c>
    </row>
    <row r="15083" spans="1:26">
      <c r="A15083">
        <v>211640976</v>
      </c>
      <c r="B15083" t="s">
        <v>13066</v>
      </c>
      <c r="C15083" t="s">
        <v>3597</v>
      </c>
      <c r="D15083" t="s">
        <v>3637</v>
      </c>
      <c r="E15083" t="s">
        <v>3860</v>
      </c>
      <c r="F15083" t="s">
        <v>3600</v>
      </c>
      <c r="G15083">
        <v>211640976</v>
      </c>
      <c r="I15083" t="s">
        <v>3601</v>
      </c>
      <c r="J15083" t="s">
        <v>7260</v>
      </c>
      <c r="K15083" t="s">
        <v>3688</v>
      </c>
      <c r="L15083" t="s">
        <v>5077</v>
      </c>
      <c r="P15083">
        <v>9.5</v>
      </c>
      <c r="Q15083">
        <v>17</v>
      </c>
      <c r="R15083">
        <v>8.5</v>
      </c>
      <c r="S15083" t="b">
        <v>0</v>
      </c>
      <c r="T15083" t="b">
        <v>0</v>
      </c>
      <c r="U15083" t="b">
        <v>0</v>
      </c>
      <c r="V15083">
        <v>24400</v>
      </c>
      <c r="W15083">
        <v>20200</v>
      </c>
      <c r="X15083">
        <v>2.59</v>
      </c>
      <c r="Y15083">
        <v>20590</v>
      </c>
      <c r="Z15083">
        <v>2.72</v>
      </c>
    </row>
    <row r="15084" spans="1:26">
      <c r="A15084">
        <v>211640977</v>
      </c>
      <c r="B15084" t="s">
        <v>13066</v>
      </c>
      <c r="C15084" t="s">
        <v>3597</v>
      </c>
      <c r="D15084" t="s">
        <v>3637</v>
      </c>
      <c r="E15084" t="s">
        <v>10383</v>
      </c>
      <c r="F15084" t="s">
        <v>3600</v>
      </c>
      <c r="G15084">
        <v>211640977</v>
      </c>
      <c r="I15084" t="s">
        <v>3601</v>
      </c>
      <c r="J15084" t="s">
        <v>13209</v>
      </c>
      <c r="K15084" t="s">
        <v>3688</v>
      </c>
      <c r="L15084" t="s">
        <v>5077</v>
      </c>
      <c r="P15084">
        <v>9.5</v>
      </c>
      <c r="Q15084">
        <v>17</v>
      </c>
      <c r="R15084">
        <v>8.5</v>
      </c>
      <c r="S15084" t="b">
        <v>0</v>
      </c>
      <c r="T15084" t="b">
        <v>0</v>
      </c>
      <c r="U15084" t="b">
        <v>0</v>
      </c>
      <c r="V15084">
        <v>24400</v>
      </c>
      <c r="W15084">
        <v>20200</v>
      </c>
      <c r="X15084">
        <v>2.59</v>
      </c>
      <c r="Y15084">
        <v>20590</v>
      </c>
      <c r="Z15084">
        <v>2.72</v>
      </c>
    </row>
    <row r="15085" spans="1:26">
      <c r="A15085">
        <v>211640978</v>
      </c>
      <c r="B15085" t="s">
        <v>13066</v>
      </c>
      <c r="C15085" t="s">
        <v>3597</v>
      </c>
      <c r="D15085" t="s">
        <v>3637</v>
      </c>
      <c r="E15085" t="s">
        <v>3637</v>
      </c>
      <c r="F15085" t="s">
        <v>3600</v>
      </c>
      <c r="G15085">
        <v>211640978</v>
      </c>
      <c r="I15085" t="s">
        <v>3601</v>
      </c>
      <c r="J15085" t="s">
        <v>13208</v>
      </c>
      <c r="K15085" t="s">
        <v>3688</v>
      </c>
      <c r="L15085" t="s">
        <v>10370</v>
      </c>
      <c r="P15085">
        <v>9.5</v>
      </c>
      <c r="Q15085">
        <v>14.3</v>
      </c>
      <c r="R15085">
        <v>8.5</v>
      </c>
      <c r="S15085" t="b">
        <v>0</v>
      </c>
      <c r="T15085" t="b">
        <v>0</v>
      </c>
      <c r="U15085" t="b">
        <v>0</v>
      </c>
      <c r="V15085">
        <v>25200</v>
      </c>
      <c r="W15085">
        <v>21200</v>
      </c>
      <c r="X15085">
        <v>2.62</v>
      </c>
      <c r="Y15085">
        <v>21600</v>
      </c>
      <c r="Z15085">
        <v>2.76</v>
      </c>
    </row>
    <row r="15086" spans="1:26">
      <c r="A15086">
        <v>211640979</v>
      </c>
      <c r="B15086" t="s">
        <v>13066</v>
      </c>
      <c r="C15086" t="s">
        <v>3597</v>
      </c>
      <c r="D15086" t="s">
        <v>3637</v>
      </c>
      <c r="E15086" t="s">
        <v>10374</v>
      </c>
      <c r="F15086" t="s">
        <v>3600</v>
      </c>
      <c r="G15086">
        <v>211640979</v>
      </c>
      <c r="I15086" t="s">
        <v>3601</v>
      </c>
      <c r="J15086" t="s">
        <v>13208</v>
      </c>
      <c r="K15086" t="s">
        <v>3688</v>
      </c>
      <c r="L15086" t="s">
        <v>10370</v>
      </c>
      <c r="P15086">
        <v>9.5</v>
      </c>
      <c r="Q15086">
        <v>14.3</v>
      </c>
      <c r="R15086">
        <v>8.5</v>
      </c>
      <c r="S15086" t="b">
        <v>0</v>
      </c>
      <c r="T15086" t="b">
        <v>0</v>
      </c>
      <c r="U15086" t="b">
        <v>0</v>
      </c>
      <c r="V15086">
        <v>25200</v>
      </c>
      <c r="W15086">
        <v>21200</v>
      </c>
      <c r="X15086">
        <v>2.62</v>
      </c>
      <c r="Y15086">
        <v>21600</v>
      </c>
      <c r="Z15086">
        <v>2.76</v>
      </c>
    </row>
    <row r="15087" spans="1:26">
      <c r="A15087">
        <v>211640980</v>
      </c>
      <c r="B15087" t="s">
        <v>13066</v>
      </c>
      <c r="C15087" t="s">
        <v>3597</v>
      </c>
      <c r="D15087" t="s">
        <v>3637</v>
      </c>
      <c r="E15087" t="s">
        <v>10375</v>
      </c>
      <c r="F15087" t="s">
        <v>3600</v>
      </c>
      <c r="G15087">
        <v>211640980</v>
      </c>
      <c r="I15087" t="s">
        <v>3601</v>
      </c>
      <c r="J15087" t="s">
        <v>13208</v>
      </c>
      <c r="K15087" t="s">
        <v>3688</v>
      </c>
      <c r="L15087" t="s">
        <v>10370</v>
      </c>
      <c r="P15087">
        <v>9.5</v>
      </c>
      <c r="Q15087">
        <v>14.3</v>
      </c>
      <c r="R15087">
        <v>8.5</v>
      </c>
      <c r="S15087" t="b">
        <v>0</v>
      </c>
      <c r="T15087" t="b">
        <v>0</v>
      </c>
      <c r="U15087" t="b">
        <v>0</v>
      </c>
      <c r="V15087">
        <v>25200</v>
      </c>
      <c r="W15087">
        <v>21200</v>
      </c>
      <c r="X15087">
        <v>2.62</v>
      </c>
      <c r="Y15087">
        <v>21600</v>
      </c>
      <c r="Z15087">
        <v>2.76</v>
      </c>
    </row>
    <row r="15088" spans="1:26">
      <c r="A15088">
        <v>211640981</v>
      </c>
      <c r="B15088" t="s">
        <v>13066</v>
      </c>
      <c r="C15088" t="s">
        <v>3597</v>
      </c>
      <c r="D15088" t="s">
        <v>3637</v>
      </c>
      <c r="E15088" t="s">
        <v>3862</v>
      </c>
      <c r="F15088" t="s">
        <v>3600</v>
      </c>
      <c r="G15088">
        <v>211640981</v>
      </c>
      <c r="I15088" t="s">
        <v>3601</v>
      </c>
      <c r="J15088" t="s">
        <v>7260</v>
      </c>
      <c r="K15088" t="s">
        <v>3688</v>
      </c>
      <c r="L15088" t="s">
        <v>10370</v>
      </c>
      <c r="P15088">
        <v>9.5</v>
      </c>
      <c r="Q15088">
        <v>14.3</v>
      </c>
      <c r="R15088">
        <v>8.5</v>
      </c>
      <c r="S15088" t="b">
        <v>0</v>
      </c>
      <c r="T15088" t="b">
        <v>0</v>
      </c>
      <c r="U15088" t="b">
        <v>0</v>
      </c>
      <c r="V15088">
        <v>25200</v>
      </c>
      <c r="W15088">
        <v>21200</v>
      </c>
      <c r="X15088">
        <v>2.62</v>
      </c>
      <c r="Y15088">
        <v>21600</v>
      </c>
      <c r="Z15088">
        <v>2.76</v>
      </c>
    </row>
    <row r="15089" spans="1:26">
      <c r="A15089">
        <v>211640982</v>
      </c>
      <c r="B15089" t="s">
        <v>13066</v>
      </c>
      <c r="C15089" t="s">
        <v>3597</v>
      </c>
      <c r="D15089" t="s">
        <v>3637</v>
      </c>
      <c r="E15089" t="s">
        <v>3854</v>
      </c>
      <c r="F15089" t="s">
        <v>3600</v>
      </c>
      <c r="G15089">
        <v>211640982</v>
      </c>
      <c r="I15089" t="s">
        <v>3601</v>
      </c>
      <c r="J15089" t="s">
        <v>7260</v>
      </c>
      <c r="K15089" t="s">
        <v>3688</v>
      </c>
      <c r="L15089" t="s">
        <v>10370</v>
      </c>
      <c r="P15089">
        <v>9.5</v>
      </c>
      <c r="Q15089">
        <v>14.3</v>
      </c>
      <c r="R15089">
        <v>8.5</v>
      </c>
      <c r="S15089" t="b">
        <v>0</v>
      </c>
      <c r="T15089" t="b">
        <v>0</v>
      </c>
      <c r="U15089" t="b">
        <v>0</v>
      </c>
      <c r="V15089">
        <v>25200</v>
      </c>
      <c r="W15089">
        <v>21200</v>
      </c>
      <c r="X15089">
        <v>2.62</v>
      </c>
      <c r="Y15089">
        <v>21600</v>
      </c>
      <c r="Z15089">
        <v>2.76</v>
      </c>
    </row>
    <row r="15090" spans="1:26">
      <c r="A15090">
        <v>211640983</v>
      </c>
      <c r="B15090" t="s">
        <v>13066</v>
      </c>
      <c r="C15090" t="s">
        <v>3597</v>
      </c>
      <c r="D15090" t="s">
        <v>3637</v>
      </c>
      <c r="E15090" t="s">
        <v>3856</v>
      </c>
      <c r="F15090" t="s">
        <v>3600</v>
      </c>
      <c r="G15090">
        <v>211640983</v>
      </c>
      <c r="I15090" t="s">
        <v>3601</v>
      </c>
      <c r="J15090" t="s">
        <v>7260</v>
      </c>
      <c r="K15090" t="s">
        <v>3688</v>
      </c>
      <c r="L15090" t="s">
        <v>10370</v>
      </c>
      <c r="P15090">
        <v>9.5</v>
      </c>
      <c r="Q15090">
        <v>14.3</v>
      </c>
      <c r="R15090">
        <v>8.5</v>
      </c>
      <c r="S15090" t="b">
        <v>0</v>
      </c>
      <c r="T15090" t="b">
        <v>0</v>
      </c>
      <c r="U15090" t="b">
        <v>0</v>
      </c>
      <c r="V15090">
        <v>25200</v>
      </c>
      <c r="W15090">
        <v>21200</v>
      </c>
      <c r="X15090">
        <v>2.62</v>
      </c>
      <c r="Y15090">
        <v>21600</v>
      </c>
      <c r="Z15090">
        <v>2.76</v>
      </c>
    </row>
    <row r="15091" spans="1:26">
      <c r="A15091">
        <v>211640984</v>
      </c>
      <c r="B15091" t="s">
        <v>13066</v>
      </c>
      <c r="C15091" t="s">
        <v>3597</v>
      </c>
      <c r="D15091" t="s">
        <v>3637</v>
      </c>
      <c r="E15091" t="s">
        <v>3855</v>
      </c>
      <c r="F15091" t="s">
        <v>3600</v>
      </c>
      <c r="G15091">
        <v>211640984</v>
      </c>
      <c r="I15091" t="s">
        <v>3601</v>
      </c>
      <c r="J15091" t="s">
        <v>7260</v>
      </c>
      <c r="K15091" t="s">
        <v>3688</v>
      </c>
      <c r="L15091" t="s">
        <v>10370</v>
      </c>
      <c r="P15091">
        <v>9.5</v>
      </c>
      <c r="Q15091">
        <v>14.3</v>
      </c>
      <c r="R15091">
        <v>8.5</v>
      </c>
      <c r="S15091" t="b">
        <v>0</v>
      </c>
      <c r="T15091" t="b">
        <v>0</v>
      </c>
      <c r="U15091" t="b">
        <v>0</v>
      </c>
      <c r="V15091">
        <v>25200</v>
      </c>
      <c r="W15091">
        <v>21200</v>
      </c>
      <c r="X15091">
        <v>2.62</v>
      </c>
      <c r="Y15091">
        <v>21600</v>
      </c>
      <c r="Z15091">
        <v>2.76</v>
      </c>
    </row>
    <row r="15092" spans="1:26">
      <c r="A15092">
        <v>211640985</v>
      </c>
      <c r="B15092" t="s">
        <v>13066</v>
      </c>
      <c r="C15092" t="s">
        <v>3597</v>
      </c>
      <c r="D15092" t="s">
        <v>3637</v>
      </c>
      <c r="E15092" t="s">
        <v>3858</v>
      </c>
      <c r="F15092" t="s">
        <v>3600</v>
      </c>
      <c r="G15092">
        <v>211640985</v>
      </c>
      <c r="I15092" t="s">
        <v>3601</v>
      </c>
      <c r="J15092" t="s">
        <v>7260</v>
      </c>
      <c r="K15092" t="s">
        <v>3688</v>
      </c>
      <c r="L15092" t="s">
        <v>10370</v>
      </c>
      <c r="P15092">
        <v>9.5</v>
      </c>
      <c r="Q15092">
        <v>14.3</v>
      </c>
      <c r="R15092">
        <v>8.5</v>
      </c>
      <c r="S15092" t="b">
        <v>0</v>
      </c>
      <c r="T15092" t="b">
        <v>0</v>
      </c>
      <c r="U15092" t="b">
        <v>0</v>
      </c>
      <c r="V15092">
        <v>25200</v>
      </c>
      <c r="W15092">
        <v>21200</v>
      </c>
      <c r="X15092">
        <v>2.62</v>
      </c>
      <c r="Y15092">
        <v>21600</v>
      </c>
      <c r="Z15092">
        <v>2.76</v>
      </c>
    </row>
    <row r="15093" spans="1:26">
      <c r="A15093">
        <v>211640986</v>
      </c>
      <c r="B15093" t="s">
        <v>13066</v>
      </c>
      <c r="C15093" t="s">
        <v>3597</v>
      </c>
      <c r="D15093" t="s">
        <v>3637</v>
      </c>
      <c r="E15093" t="s">
        <v>3857</v>
      </c>
      <c r="F15093" t="s">
        <v>3600</v>
      </c>
      <c r="G15093">
        <v>211640986</v>
      </c>
      <c r="I15093" t="s">
        <v>3601</v>
      </c>
      <c r="J15093" t="s">
        <v>7260</v>
      </c>
      <c r="K15093" t="s">
        <v>3688</v>
      </c>
      <c r="L15093" t="s">
        <v>10370</v>
      </c>
      <c r="P15093">
        <v>9.5</v>
      </c>
      <c r="Q15093">
        <v>14.3</v>
      </c>
      <c r="R15093">
        <v>8.5</v>
      </c>
      <c r="S15093" t="b">
        <v>0</v>
      </c>
      <c r="T15093" t="b">
        <v>0</v>
      </c>
      <c r="U15093" t="b">
        <v>0</v>
      </c>
      <c r="V15093">
        <v>25200</v>
      </c>
      <c r="W15093">
        <v>21200</v>
      </c>
      <c r="X15093">
        <v>2.62</v>
      </c>
      <c r="Y15093">
        <v>21600</v>
      </c>
      <c r="Z15093">
        <v>2.76</v>
      </c>
    </row>
    <row r="15094" spans="1:26">
      <c r="A15094">
        <v>211640987</v>
      </c>
      <c r="B15094" t="s">
        <v>13066</v>
      </c>
      <c r="C15094" t="s">
        <v>3597</v>
      </c>
      <c r="D15094" t="s">
        <v>3637</v>
      </c>
      <c r="E15094" t="s">
        <v>3861</v>
      </c>
      <c r="F15094" t="s">
        <v>3600</v>
      </c>
      <c r="G15094">
        <v>211640987</v>
      </c>
      <c r="I15094" t="s">
        <v>3601</v>
      </c>
      <c r="J15094" t="s">
        <v>7260</v>
      </c>
      <c r="K15094" t="s">
        <v>3688</v>
      </c>
      <c r="L15094" t="s">
        <v>10370</v>
      </c>
      <c r="P15094">
        <v>9.5</v>
      </c>
      <c r="Q15094">
        <v>14.3</v>
      </c>
      <c r="R15094">
        <v>8.5</v>
      </c>
      <c r="S15094" t="b">
        <v>0</v>
      </c>
      <c r="T15094" t="b">
        <v>0</v>
      </c>
      <c r="U15094" t="b">
        <v>0</v>
      </c>
      <c r="V15094">
        <v>25200</v>
      </c>
      <c r="W15094">
        <v>21200</v>
      </c>
      <c r="X15094">
        <v>2.62</v>
      </c>
      <c r="Y15094">
        <v>21600</v>
      </c>
      <c r="Z15094">
        <v>2.76</v>
      </c>
    </row>
    <row r="15095" spans="1:26">
      <c r="A15095">
        <v>211640988</v>
      </c>
      <c r="B15095" t="s">
        <v>13066</v>
      </c>
      <c r="C15095" t="s">
        <v>3597</v>
      </c>
      <c r="D15095" t="s">
        <v>3637</v>
      </c>
      <c r="E15095" t="s">
        <v>3860</v>
      </c>
      <c r="F15095" t="s">
        <v>3600</v>
      </c>
      <c r="G15095">
        <v>211640988</v>
      </c>
      <c r="I15095" t="s">
        <v>3601</v>
      </c>
      <c r="J15095" t="s">
        <v>7260</v>
      </c>
      <c r="K15095" t="s">
        <v>3688</v>
      </c>
      <c r="L15095" t="s">
        <v>10370</v>
      </c>
      <c r="P15095">
        <v>9.5</v>
      </c>
      <c r="Q15095">
        <v>14.3</v>
      </c>
      <c r="R15095">
        <v>8.5</v>
      </c>
      <c r="S15095" t="b">
        <v>0</v>
      </c>
      <c r="T15095" t="b">
        <v>0</v>
      </c>
      <c r="U15095" t="b">
        <v>0</v>
      </c>
      <c r="V15095">
        <v>25200</v>
      </c>
      <c r="W15095">
        <v>21200</v>
      </c>
      <c r="X15095">
        <v>2.62</v>
      </c>
      <c r="Y15095">
        <v>21600</v>
      </c>
      <c r="Z15095">
        <v>2.76</v>
      </c>
    </row>
    <row r="15096" spans="1:26">
      <c r="A15096">
        <v>211640989</v>
      </c>
      <c r="B15096" t="s">
        <v>13066</v>
      </c>
      <c r="C15096" t="s">
        <v>3597</v>
      </c>
      <c r="D15096" t="s">
        <v>3637</v>
      </c>
      <c r="E15096" t="s">
        <v>10383</v>
      </c>
      <c r="F15096" t="s">
        <v>3600</v>
      </c>
      <c r="G15096">
        <v>211640989</v>
      </c>
      <c r="I15096" t="s">
        <v>3601</v>
      </c>
      <c r="J15096" t="s">
        <v>13209</v>
      </c>
      <c r="K15096" t="s">
        <v>3688</v>
      </c>
      <c r="L15096" t="s">
        <v>10370</v>
      </c>
      <c r="P15096">
        <v>9.5</v>
      </c>
      <c r="Q15096">
        <v>14.3</v>
      </c>
      <c r="R15096">
        <v>8.5</v>
      </c>
      <c r="S15096" t="b">
        <v>0</v>
      </c>
      <c r="T15096" t="b">
        <v>0</v>
      </c>
      <c r="U15096" t="b">
        <v>0</v>
      </c>
      <c r="V15096">
        <v>25200</v>
      </c>
      <c r="W15096">
        <v>21200</v>
      </c>
      <c r="X15096">
        <v>2.62</v>
      </c>
      <c r="Y15096">
        <v>21600</v>
      </c>
      <c r="Z15096">
        <v>2.76</v>
      </c>
    </row>
    <row r="15097" spans="1:26">
      <c r="A15097">
        <v>211640990</v>
      </c>
      <c r="B15097" t="s">
        <v>13066</v>
      </c>
      <c r="C15097" t="s">
        <v>3597</v>
      </c>
      <c r="D15097" t="s">
        <v>3637</v>
      </c>
      <c r="E15097" t="s">
        <v>3637</v>
      </c>
      <c r="F15097" t="s">
        <v>3600</v>
      </c>
      <c r="G15097">
        <v>211640990</v>
      </c>
      <c r="I15097" t="s">
        <v>3601</v>
      </c>
      <c r="J15097" t="s">
        <v>13208</v>
      </c>
      <c r="K15097" t="s">
        <v>3688</v>
      </c>
      <c r="L15097" t="s">
        <v>5474</v>
      </c>
      <c r="P15097">
        <v>9.5</v>
      </c>
      <c r="Q15097">
        <v>16</v>
      </c>
      <c r="R15097">
        <v>8.1</v>
      </c>
      <c r="S15097" t="b">
        <v>0</v>
      </c>
      <c r="T15097" t="b">
        <v>0</v>
      </c>
      <c r="U15097" t="b">
        <v>0</v>
      </c>
      <c r="V15097">
        <v>23800</v>
      </c>
      <c r="W15097">
        <v>20400</v>
      </c>
      <c r="X15097">
        <v>2.52</v>
      </c>
      <c r="Y15097">
        <v>20790</v>
      </c>
      <c r="Z15097">
        <v>2.65</v>
      </c>
    </row>
    <row r="15098" spans="1:26">
      <c r="A15098">
        <v>211640991</v>
      </c>
      <c r="B15098" t="s">
        <v>13066</v>
      </c>
      <c r="C15098" t="s">
        <v>3597</v>
      </c>
      <c r="D15098" t="s">
        <v>3637</v>
      </c>
      <c r="E15098" t="s">
        <v>10374</v>
      </c>
      <c r="F15098" t="s">
        <v>3600</v>
      </c>
      <c r="G15098">
        <v>211640991</v>
      </c>
      <c r="I15098" t="s">
        <v>3601</v>
      </c>
      <c r="J15098" t="s">
        <v>13208</v>
      </c>
      <c r="K15098" t="s">
        <v>3688</v>
      </c>
      <c r="L15098" t="s">
        <v>5474</v>
      </c>
      <c r="P15098">
        <v>9.5</v>
      </c>
      <c r="Q15098">
        <v>16</v>
      </c>
      <c r="R15098">
        <v>8.1</v>
      </c>
      <c r="S15098" t="b">
        <v>0</v>
      </c>
      <c r="T15098" t="b">
        <v>0</v>
      </c>
      <c r="U15098" t="b">
        <v>0</v>
      </c>
      <c r="V15098">
        <v>23800</v>
      </c>
      <c r="W15098">
        <v>20400</v>
      </c>
      <c r="X15098">
        <v>2.52</v>
      </c>
      <c r="Y15098">
        <v>20790</v>
      </c>
      <c r="Z15098">
        <v>2.65</v>
      </c>
    </row>
    <row r="15099" spans="1:26">
      <c r="A15099">
        <v>211640992</v>
      </c>
      <c r="B15099" t="s">
        <v>13066</v>
      </c>
      <c r="C15099" t="s">
        <v>3597</v>
      </c>
      <c r="D15099" t="s">
        <v>3637</v>
      </c>
      <c r="E15099" t="s">
        <v>10375</v>
      </c>
      <c r="F15099" t="s">
        <v>3600</v>
      </c>
      <c r="G15099">
        <v>211640992</v>
      </c>
      <c r="I15099" t="s">
        <v>3601</v>
      </c>
      <c r="J15099" t="s">
        <v>13208</v>
      </c>
      <c r="K15099" t="s">
        <v>3688</v>
      </c>
      <c r="L15099" t="s">
        <v>5474</v>
      </c>
      <c r="P15099">
        <v>9.5</v>
      </c>
      <c r="Q15099">
        <v>16</v>
      </c>
      <c r="R15099">
        <v>8.1</v>
      </c>
      <c r="S15099" t="b">
        <v>0</v>
      </c>
      <c r="T15099" t="b">
        <v>0</v>
      </c>
      <c r="U15099" t="b">
        <v>0</v>
      </c>
      <c r="V15099">
        <v>23800</v>
      </c>
      <c r="W15099">
        <v>20400</v>
      </c>
      <c r="X15099">
        <v>2.52</v>
      </c>
      <c r="Y15099">
        <v>20790</v>
      </c>
      <c r="Z15099">
        <v>2.65</v>
      </c>
    </row>
    <row r="15100" spans="1:26">
      <c r="A15100">
        <v>211640993</v>
      </c>
      <c r="B15100" t="s">
        <v>13066</v>
      </c>
      <c r="C15100" t="s">
        <v>3597</v>
      </c>
      <c r="D15100" t="s">
        <v>3637</v>
      </c>
      <c r="E15100" t="s">
        <v>3862</v>
      </c>
      <c r="F15100" t="s">
        <v>3600</v>
      </c>
      <c r="G15100">
        <v>211640993</v>
      </c>
      <c r="I15100" t="s">
        <v>3601</v>
      </c>
      <c r="J15100" t="s">
        <v>7260</v>
      </c>
      <c r="K15100" t="s">
        <v>3688</v>
      </c>
      <c r="L15100" t="s">
        <v>5474</v>
      </c>
      <c r="P15100">
        <v>9.5</v>
      </c>
      <c r="Q15100">
        <v>16</v>
      </c>
      <c r="R15100">
        <v>8.1</v>
      </c>
      <c r="S15100" t="b">
        <v>0</v>
      </c>
      <c r="T15100" t="b">
        <v>0</v>
      </c>
      <c r="U15100" t="b">
        <v>0</v>
      </c>
      <c r="V15100">
        <v>23800</v>
      </c>
      <c r="W15100">
        <v>20400</v>
      </c>
      <c r="X15100">
        <v>2.52</v>
      </c>
      <c r="Y15100">
        <v>20790</v>
      </c>
      <c r="Z15100">
        <v>2.65</v>
      </c>
    </row>
    <row r="15101" spans="1:26">
      <c r="A15101">
        <v>211640994</v>
      </c>
      <c r="B15101" t="s">
        <v>13066</v>
      </c>
      <c r="C15101" t="s">
        <v>3597</v>
      </c>
      <c r="D15101" t="s">
        <v>3637</v>
      </c>
      <c r="E15101" t="s">
        <v>3854</v>
      </c>
      <c r="F15101" t="s">
        <v>3600</v>
      </c>
      <c r="G15101">
        <v>211640994</v>
      </c>
      <c r="I15101" t="s">
        <v>3601</v>
      </c>
      <c r="J15101" t="s">
        <v>7260</v>
      </c>
      <c r="K15101" t="s">
        <v>3688</v>
      </c>
      <c r="L15101" t="s">
        <v>5474</v>
      </c>
      <c r="P15101">
        <v>9.5</v>
      </c>
      <c r="Q15101">
        <v>16</v>
      </c>
      <c r="R15101">
        <v>8.1</v>
      </c>
      <c r="S15101" t="b">
        <v>0</v>
      </c>
      <c r="T15101" t="b">
        <v>0</v>
      </c>
      <c r="U15101" t="b">
        <v>0</v>
      </c>
      <c r="V15101">
        <v>23800</v>
      </c>
      <c r="W15101">
        <v>20400</v>
      </c>
      <c r="X15101">
        <v>2.52</v>
      </c>
      <c r="Y15101">
        <v>20790</v>
      </c>
      <c r="Z15101">
        <v>2.65</v>
      </c>
    </row>
    <row r="15102" spans="1:26">
      <c r="A15102">
        <v>211640995</v>
      </c>
      <c r="B15102" t="s">
        <v>13066</v>
      </c>
      <c r="C15102" t="s">
        <v>3597</v>
      </c>
      <c r="D15102" t="s">
        <v>3637</v>
      </c>
      <c r="E15102" t="s">
        <v>3856</v>
      </c>
      <c r="F15102" t="s">
        <v>3600</v>
      </c>
      <c r="G15102">
        <v>211640995</v>
      </c>
      <c r="I15102" t="s">
        <v>3601</v>
      </c>
      <c r="J15102" t="s">
        <v>7260</v>
      </c>
      <c r="K15102" t="s">
        <v>3688</v>
      </c>
      <c r="L15102" t="s">
        <v>5474</v>
      </c>
      <c r="P15102">
        <v>9.5</v>
      </c>
      <c r="Q15102">
        <v>16</v>
      </c>
      <c r="R15102">
        <v>8.1</v>
      </c>
      <c r="S15102" t="b">
        <v>0</v>
      </c>
      <c r="T15102" t="b">
        <v>0</v>
      </c>
      <c r="U15102" t="b">
        <v>0</v>
      </c>
      <c r="V15102">
        <v>23800</v>
      </c>
      <c r="W15102">
        <v>20400</v>
      </c>
      <c r="X15102">
        <v>2.52</v>
      </c>
      <c r="Y15102">
        <v>20790</v>
      </c>
      <c r="Z15102">
        <v>2.65</v>
      </c>
    </row>
    <row r="15103" spans="1:26">
      <c r="A15103">
        <v>211640996</v>
      </c>
      <c r="B15103" t="s">
        <v>13066</v>
      </c>
      <c r="C15103" t="s">
        <v>3597</v>
      </c>
      <c r="D15103" t="s">
        <v>3637</v>
      </c>
      <c r="E15103" t="s">
        <v>3855</v>
      </c>
      <c r="F15103" t="s">
        <v>3600</v>
      </c>
      <c r="G15103">
        <v>211640996</v>
      </c>
      <c r="I15103" t="s">
        <v>3601</v>
      </c>
      <c r="J15103" t="s">
        <v>7260</v>
      </c>
      <c r="K15103" t="s">
        <v>3688</v>
      </c>
      <c r="L15103" t="s">
        <v>5474</v>
      </c>
      <c r="P15103">
        <v>9.5</v>
      </c>
      <c r="Q15103">
        <v>16</v>
      </c>
      <c r="R15103">
        <v>8.1</v>
      </c>
      <c r="S15103" t="b">
        <v>0</v>
      </c>
      <c r="T15103" t="b">
        <v>0</v>
      </c>
      <c r="U15103" t="b">
        <v>0</v>
      </c>
      <c r="V15103">
        <v>23800</v>
      </c>
      <c r="W15103">
        <v>20400</v>
      </c>
      <c r="X15103">
        <v>2.52</v>
      </c>
      <c r="Y15103">
        <v>20790</v>
      </c>
      <c r="Z15103">
        <v>2.65</v>
      </c>
    </row>
    <row r="15104" spans="1:26">
      <c r="A15104">
        <v>211640997</v>
      </c>
      <c r="B15104" t="s">
        <v>13066</v>
      </c>
      <c r="C15104" t="s">
        <v>3597</v>
      </c>
      <c r="D15104" t="s">
        <v>3637</v>
      </c>
      <c r="E15104" t="s">
        <v>3858</v>
      </c>
      <c r="F15104" t="s">
        <v>3600</v>
      </c>
      <c r="G15104">
        <v>211640997</v>
      </c>
      <c r="I15104" t="s">
        <v>3601</v>
      </c>
      <c r="J15104" t="s">
        <v>7260</v>
      </c>
      <c r="K15104" t="s">
        <v>3688</v>
      </c>
      <c r="L15104" t="s">
        <v>5474</v>
      </c>
      <c r="P15104">
        <v>9.5</v>
      </c>
      <c r="Q15104">
        <v>16</v>
      </c>
      <c r="R15104">
        <v>8.1</v>
      </c>
      <c r="S15104" t="b">
        <v>0</v>
      </c>
      <c r="T15104" t="b">
        <v>0</v>
      </c>
      <c r="U15104" t="b">
        <v>0</v>
      </c>
      <c r="V15104">
        <v>23800</v>
      </c>
      <c r="W15104">
        <v>20400</v>
      </c>
      <c r="X15104">
        <v>2.52</v>
      </c>
      <c r="Y15104">
        <v>20790</v>
      </c>
      <c r="Z15104">
        <v>2.65</v>
      </c>
    </row>
    <row r="15105" spans="1:26">
      <c r="A15105">
        <v>211640998</v>
      </c>
      <c r="B15105" t="s">
        <v>13066</v>
      </c>
      <c r="C15105" t="s">
        <v>3597</v>
      </c>
      <c r="D15105" t="s">
        <v>3637</v>
      </c>
      <c r="E15105" t="s">
        <v>3857</v>
      </c>
      <c r="F15105" t="s">
        <v>3600</v>
      </c>
      <c r="G15105">
        <v>211640998</v>
      </c>
      <c r="I15105" t="s">
        <v>3601</v>
      </c>
      <c r="J15105" t="s">
        <v>7260</v>
      </c>
      <c r="K15105" t="s">
        <v>3688</v>
      </c>
      <c r="L15105" t="s">
        <v>5474</v>
      </c>
      <c r="P15105">
        <v>9.5</v>
      </c>
      <c r="Q15105">
        <v>16</v>
      </c>
      <c r="R15105">
        <v>8.1</v>
      </c>
      <c r="S15105" t="b">
        <v>0</v>
      </c>
      <c r="T15105" t="b">
        <v>0</v>
      </c>
      <c r="U15105" t="b">
        <v>0</v>
      </c>
      <c r="V15105">
        <v>23800</v>
      </c>
      <c r="W15105">
        <v>20400</v>
      </c>
      <c r="X15105">
        <v>2.52</v>
      </c>
      <c r="Y15105">
        <v>20790</v>
      </c>
      <c r="Z15105">
        <v>2.65</v>
      </c>
    </row>
    <row r="15106" spans="1:26">
      <c r="A15106">
        <v>211640999</v>
      </c>
      <c r="B15106" t="s">
        <v>13066</v>
      </c>
      <c r="C15106" t="s">
        <v>3597</v>
      </c>
      <c r="D15106" t="s">
        <v>3637</v>
      </c>
      <c r="E15106" t="s">
        <v>3861</v>
      </c>
      <c r="F15106" t="s">
        <v>3600</v>
      </c>
      <c r="G15106">
        <v>211640999</v>
      </c>
      <c r="I15106" t="s">
        <v>3601</v>
      </c>
      <c r="J15106" t="s">
        <v>7260</v>
      </c>
      <c r="K15106" t="s">
        <v>3688</v>
      </c>
      <c r="L15106" t="s">
        <v>5474</v>
      </c>
      <c r="P15106">
        <v>9.5</v>
      </c>
      <c r="Q15106">
        <v>16</v>
      </c>
      <c r="R15106">
        <v>8.1</v>
      </c>
      <c r="S15106" t="b">
        <v>0</v>
      </c>
      <c r="T15106" t="b">
        <v>0</v>
      </c>
      <c r="U15106" t="b">
        <v>0</v>
      </c>
      <c r="V15106">
        <v>23800</v>
      </c>
      <c r="W15106">
        <v>20400</v>
      </c>
      <c r="X15106">
        <v>2.52</v>
      </c>
      <c r="Y15106">
        <v>20790</v>
      </c>
      <c r="Z15106">
        <v>2.65</v>
      </c>
    </row>
    <row r="15107" spans="1:26">
      <c r="A15107">
        <v>211641000</v>
      </c>
      <c r="B15107" t="s">
        <v>13066</v>
      </c>
      <c r="C15107" t="s">
        <v>3597</v>
      </c>
      <c r="D15107" t="s">
        <v>3637</v>
      </c>
      <c r="E15107" t="s">
        <v>3860</v>
      </c>
      <c r="F15107" t="s">
        <v>3600</v>
      </c>
      <c r="G15107">
        <v>211641000</v>
      </c>
      <c r="I15107" t="s">
        <v>3601</v>
      </c>
      <c r="J15107" t="s">
        <v>7260</v>
      </c>
      <c r="K15107" t="s">
        <v>3688</v>
      </c>
      <c r="L15107" t="s">
        <v>5474</v>
      </c>
      <c r="P15107">
        <v>9.5</v>
      </c>
      <c r="Q15107">
        <v>16</v>
      </c>
      <c r="R15107">
        <v>8.1</v>
      </c>
      <c r="S15107" t="b">
        <v>0</v>
      </c>
      <c r="T15107" t="b">
        <v>0</v>
      </c>
      <c r="U15107" t="b">
        <v>0</v>
      </c>
      <c r="V15107">
        <v>23800</v>
      </c>
      <c r="W15107">
        <v>20400</v>
      </c>
      <c r="X15107">
        <v>2.52</v>
      </c>
      <c r="Y15107">
        <v>20790</v>
      </c>
      <c r="Z15107">
        <v>2.65</v>
      </c>
    </row>
    <row r="15108" spans="1:26">
      <c r="A15108">
        <v>211641001</v>
      </c>
      <c r="B15108" t="s">
        <v>13066</v>
      </c>
      <c r="C15108" t="s">
        <v>3597</v>
      </c>
      <c r="D15108" t="s">
        <v>3637</v>
      </c>
      <c r="E15108" t="s">
        <v>10383</v>
      </c>
      <c r="F15108" t="s">
        <v>3600</v>
      </c>
      <c r="G15108">
        <v>211641001</v>
      </c>
      <c r="I15108" t="s">
        <v>3601</v>
      </c>
      <c r="J15108" t="s">
        <v>13209</v>
      </c>
      <c r="K15108" t="s">
        <v>3688</v>
      </c>
      <c r="L15108" t="s">
        <v>5474</v>
      </c>
      <c r="P15108">
        <v>9.5</v>
      </c>
      <c r="Q15108">
        <v>16</v>
      </c>
      <c r="R15108">
        <v>8.1</v>
      </c>
      <c r="S15108" t="b">
        <v>0</v>
      </c>
      <c r="T15108" t="b">
        <v>0</v>
      </c>
      <c r="U15108" t="b">
        <v>0</v>
      </c>
      <c r="V15108">
        <v>23800</v>
      </c>
      <c r="W15108">
        <v>20400</v>
      </c>
      <c r="X15108">
        <v>2.52</v>
      </c>
      <c r="Y15108">
        <v>20790</v>
      </c>
      <c r="Z15108">
        <v>2.65</v>
      </c>
    </row>
    <row r="15109" spans="1:26">
      <c r="A15109">
        <v>211641002</v>
      </c>
      <c r="B15109" t="s">
        <v>13066</v>
      </c>
      <c r="C15109" t="s">
        <v>3597</v>
      </c>
      <c r="D15109" t="s">
        <v>3637</v>
      </c>
      <c r="E15109" t="s">
        <v>3637</v>
      </c>
      <c r="F15109" t="s">
        <v>3600</v>
      </c>
      <c r="G15109">
        <v>211641002</v>
      </c>
      <c r="I15109" t="s">
        <v>3601</v>
      </c>
      <c r="J15109" t="s">
        <v>13208</v>
      </c>
      <c r="K15109" t="s">
        <v>3688</v>
      </c>
      <c r="L15109" t="s">
        <v>5075</v>
      </c>
      <c r="P15109">
        <v>10</v>
      </c>
      <c r="Q15109">
        <v>16.5</v>
      </c>
      <c r="R15109">
        <v>9</v>
      </c>
      <c r="S15109" t="b">
        <v>0</v>
      </c>
      <c r="T15109" t="b">
        <v>0</v>
      </c>
      <c r="U15109" t="b">
        <v>1</v>
      </c>
      <c r="V15109">
        <v>25800</v>
      </c>
      <c r="W15109">
        <v>21000</v>
      </c>
      <c r="X15109">
        <v>2.74</v>
      </c>
      <c r="Y15109">
        <v>21400</v>
      </c>
      <c r="Z15109">
        <v>2.89</v>
      </c>
    </row>
    <row r="15110" spans="1:26">
      <c r="A15110">
        <v>211641003</v>
      </c>
      <c r="B15110" t="s">
        <v>13066</v>
      </c>
      <c r="C15110" t="s">
        <v>3597</v>
      </c>
      <c r="D15110" t="s">
        <v>3637</v>
      </c>
      <c r="E15110" t="s">
        <v>10374</v>
      </c>
      <c r="F15110" t="s">
        <v>3600</v>
      </c>
      <c r="G15110">
        <v>211641003</v>
      </c>
      <c r="I15110" t="s">
        <v>3601</v>
      </c>
      <c r="J15110" t="s">
        <v>13208</v>
      </c>
      <c r="K15110" t="s">
        <v>3688</v>
      </c>
      <c r="L15110" t="s">
        <v>5075</v>
      </c>
      <c r="P15110">
        <v>10</v>
      </c>
      <c r="Q15110">
        <v>16.5</v>
      </c>
      <c r="R15110">
        <v>9</v>
      </c>
      <c r="S15110" t="b">
        <v>0</v>
      </c>
      <c r="T15110" t="b">
        <v>0</v>
      </c>
      <c r="U15110" t="b">
        <v>1</v>
      </c>
      <c r="V15110">
        <v>25800</v>
      </c>
      <c r="W15110">
        <v>21000</v>
      </c>
      <c r="X15110">
        <v>2.74</v>
      </c>
      <c r="Y15110">
        <v>21400</v>
      </c>
      <c r="Z15110">
        <v>2.89</v>
      </c>
    </row>
    <row r="15111" spans="1:26">
      <c r="A15111">
        <v>211641004</v>
      </c>
      <c r="B15111" t="s">
        <v>13066</v>
      </c>
      <c r="C15111" t="s">
        <v>3597</v>
      </c>
      <c r="D15111" t="s">
        <v>3637</v>
      </c>
      <c r="E15111" t="s">
        <v>10375</v>
      </c>
      <c r="F15111" t="s">
        <v>3600</v>
      </c>
      <c r="G15111">
        <v>211641004</v>
      </c>
      <c r="I15111" t="s">
        <v>3601</v>
      </c>
      <c r="J15111" t="s">
        <v>13208</v>
      </c>
      <c r="K15111" t="s">
        <v>3688</v>
      </c>
      <c r="L15111" t="s">
        <v>5075</v>
      </c>
      <c r="P15111">
        <v>10</v>
      </c>
      <c r="Q15111">
        <v>16.5</v>
      </c>
      <c r="R15111">
        <v>9</v>
      </c>
      <c r="S15111" t="b">
        <v>0</v>
      </c>
      <c r="T15111" t="b">
        <v>0</v>
      </c>
      <c r="U15111" t="b">
        <v>1</v>
      </c>
      <c r="V15111">
        <v>25800</v>
      </c>
      <c r="W15111">
        <v>21000</v>
      </c>
      <c r="X15111">
        <v>2.74</v>
      </c>
      <c r="Y15111">
        <v>21400</v>
      </c>
      <c r="Z15111">
        <v>2.89</v>
      </c>
    </row>
    <row r="15112" spans="1:26">
      <c r="A15112">
        <v>211641005</v>
      </c>
      <c r="B15112" t="s">
        <v>13066</v>
      </c>
      <c r="C15112" t="s">
        <v>3597</v>
      </c>
      <c r="D15112" t="s">
        <v>3637</v>
      </c>
      <c r="E15112" t="s">
        <v>3862</v>
      </c>
      <c r="F15112" t="s">
        <v>3600</v>
      </c>
      <c r="G15112">
        <v>211641005</v>
      </c>
      <c r="I15112" t="s">
        <v>3601</v>
      </c>
      <c r="J15112" t="s">
        <v>7260</v>
      </c>
      <c r="K15112" t="s">
        <v>3688</v>
      </c>
      <c r="L15112" t="s">
        <v>5075</v>
      </c>
      <c r="P15112">
        <v>10</v>
      </c>
      <c r="Q15112">
        <v>16.5</v>
      </c>
      <c r="R15112">
        <v>9</v>
      </c>
      <c r="S15112" t="b">
        <v>0</v>
      </c>
      <c r="T15112" t="b">
        <v>0</v>
      </c>
      <c r="U15112" t="b">
        <v>1</v>
      </c>
      <c r="V15112">
        <v>25800</v>
      </c>
      <c r="W15112">
        <v>21000</v>
      </c>
      <c r="X15112">
        <v>2.74</v>
      </c>
      <c r="Y15112">
        <v>21400</v>
      </c>
      <c r="Z15112">
        <v>2.89</v>
      </c>
    </row>
    <row r="15113" spans="1:26">
      <c r="A15113">
        <v>211641006</v>
      </c>
      <c r="B15113" t="s">
        <v>13066</v>
      </c>
      <c r="C15113" t="s">
        <v>3597</v>
      </c>
      <c r="D15113" t="s">
        <v>3637</v>
      </c>
      <c r="E15113" t="s">
        <v>3854</v>
      </c>
      <c r="F15113" t="s">
        <v>3600</v>
      </c>
      <c r="G15113">
        <v>211641006</v>
      </c>
      <c r="I15113" t="s">
        <v>3601</v>
      </c>
      <c r="J15113" t="s">
        <v>7260</v>
      </c>
      <c r="K15113" t="s">
        <v>3688</v>
      </c>
      <c r="L15113" t="s">
        <v>5075</v>
      </c>
      <c r="P15113">
        <v>10</v>
      </c>
      <c r="Q15113">
        <v>16.5</v>
      </c>
      <c r="R15113">
        <v>9</v>
      </c>
      <c r="S15113" t="b">
        <v>0</v>
      </c>
      <c r="T15113" t="b">
        <v>0</v>
      </c>
      <c r="U15113" t="b">
        <v>1</v>
      </c>
      <c r="V15113">
        <v>25800</v>
      </c>
      <c r="W15113">
        <v>21000</v>
      </c>
      <c r="X15113">
        <v>2.74</v>
      </c>
      <c r="Y15113">
        <v>21400</v>
      </c>
      <c r="Z15113">
        <v>2.89</v>
      </c>
    </row>
    <row r="15114" spans="1:26">
      <c r="A15114">
        <v>211641007</v>
      </c>
      <c r="B15114" t="s">
        <v>13066</v>
      </c>
      <c r="C15114" t="s">
        <v>3597</v>
      </c>
      <c r="D15114" t="s">
        <v>3637</v>
      </c>
      <c r="E15114" t="s">
        <v>3856</v>
      </c>
      <c r="F15114" t="s">
        <v>3600</v>
      </c>
      <c r="G15114">
        <v>211641007</v>
      </c>
      <c r="I15114" t="s">
        <v>3601</v>
      </c>
      <c r="J15114" t="s">
        <v>7260</v>
      </c>
      <c r="K15114" t="s">
        <v>3688</v>
      </c>
      <c r="L15114" t="s">
        <v>5075</v>
      </c>
      <c r="P15114">
        <v>10</v>
      </c>
      <c r="Q15114">
        <v>16.5</v>
      </c>
      <c r="R15114">
        <v>9</v>
      </c>
      <c r="S15114" t="b">
        <v>0</v>
      </c>
      <c r="T15114" t="b">
        <v>0</v>
      </c>
      <c r="U15114" t="b">
        <v>1</v>
      </c>
      <c r="V15114">
        <v>25800</v>
      </c>
      <c r="W15114">
        <v>21000</v>
      </c>
      <c r="X15114">
        <v>2.74</v>
      </c>
      <c r="Y15114">
        <v>21400</v>
      </c>
      <c r="Z15114">
        <v>2.89</v>
      </c>
    </row>
    <row r="15115" spans="1:26">
      <c r="A15115">
        <v>211641008</v>
      </c>
      <c r="B15115" t="s">
        <v>13066</v>
      </c>
      <c r="C15115" t="s">
        <v>3597</v>
      </c>
      <c r="D15115" t="s">
        <v>3637</v>
      </c>
      <c r="E15115" t="s">
        <v>3855</v>
      </c>
      <c r="F15115" t="s">
        <v>3600</v>
      </c>
      <c r="G15115">
        <v>211641008</v>
      </c>
      <c r="I15115" t="s">
        <v>3601</v>
      </c>
      <c r="J15115" t="s">
        <v>7260</v>
      </c>
      <c r="K15115" t="s">
        <v>3688</v>
      </c>
      <c r="L15115" t="s">
        <v>5075</v>
      </c>
      <c r="P15115">
        <v>10</v>
      </c>
      <c r="Q15115">
        <v>16.5</v>
      </c>
      <c r="R15115">
        <v>9</v>
      </c>
      <c r="S15115" t="b">
        <v>0</v>
      </c>
      <c r="T15115" t="b">
        <v>0</v>
      </c>
      <c r="U15115" t="b">
        <v>1</v>
      </c>
      <c r="V15115">
        <v>25800</v>
      </c>
      <c r="W15115">
        <v>21000</v>
      </c>
      <c r="X15115">
        <v>2.74</v>
      </c>
      <c r="Y15115">
        <v>21400</v>
      </c>
      <c r="Z15115">
        <v>2.89</v>
      </c>
    </row>
    <row r="15116" spans="1:26">
      <c r="A15116">
        <v>211641009</v>
      </c>
      <c r="B15116" t="s">
        <v>13066</v>
      </c>
      <c r="C15116" t="s">
        <v>3597</v>
      </c>
      <c r="D15116" t="s">
        <v>3637</v>
      </c>
      <c r="E15116" t="s">
        <v>3858</v>
      </c>
      <c r="F15116" t="s">
        <v>3600</v>
      </c>
      <c r="G15116">
        <v>211641009</v>
      </c>
      <c r="I15116" t="s">
        <v>3601</v>
      </c>
      <c r="J15116" t="s">
        <v>7260</v>
      </c>
      <c r="K15116" t="s">
        <v>3688</v>
      </c>
      <c r="L15116" t="s">
        <v>5075</v>
      </c>
      <c r="P15116">
        <v>10</v>
      </c>
      <c r="Q15116">
        <v>16.5</v>
      </c>
      <c r="R15116">
        <v>9</v>
      </c>
      <c r="S15116" t="b">
        <v>0</v>
      </c>
      <c r="T15116" t="b">
        <v>0</v>
      </c>
      <c r="U15116" t="b">
        <v>1</v>
      </c>
      <c r="V15116">
        <v>25800</v>
      </c>
      <c r="W15116">
        <v>21000</v>
      </c>
      <c r="X15116">
        <v>2.74</v>
      </c>
      <c r="Y15116">
        <v>21400</v>
      </c>
      <c r="Z15116">
        <v>2.89</v>
      </c>
    </row>
    <row r="15117" spans="1:26">
      <c r="A15117">
        <v>211641010</v>
      </c>
      <c r="B15117" t="s">
        <v>13066</v>
      </c>
      <c r="C15117" t="s">
        <v>3597</v>
      </c>
      <c r="D15117" t="s">
        <v>3637</v>
      </c>
      <c r="E15117" t="s">
        <v>3857</v>
      </c>
      <c r="F15117" t="s">
        <v>3600</v>
      </c>
      <c r="G15117">
        <v>211641010</v>
      </c>
      <c r="I15117" t="s">
        <v>3601</v>
      </c>
      <c r="J15117" t="s">
        <v>7260</v>
      </c>
      <c r="K15117" t="s">
        <v>3688</v>
      </c>
      <c r="L15117" t="s">
        <v>5075</v>
      </c>
      <c r="P15117">
        <v>10</v>
      </c>
      <c r="Q15117">
        <v>16.5</v>
      </c>
      <c r="R15117">
        <v>9</v>
      </c>
      <c r="S15117" t="b">
        <v>0</v>
      </c>
      <c r="T15117" t="b">
        <v>0</v>
      </c>
      <c r="U15117" t="b">
        <v>1</v>
      </c>
      <c r="V15117">
        <v>25800</v>
      </c>
      <c r="W15117">
        <v>21000</v>
      </c>
      <c r="X15117">
        <v>2.74</v>
      </c>
      <c r="Y15117">
        <v>21400</v>
      </c>
      <c r="Z15117">
        <v>2.89</v>
      </c>
    </row>
    <row r="15118" spans="1:26">
      <c r="A15118">
        <v>211641011</v>
      </c>
      <c r="B15118" t="s">
        <v>13066</v>
      </c>
      <c r="C15118" t="s">
        <v>3597</v>
      </c>
      <c r="D15118" t="s">
        <v>3637</v>
      </c>
      <c r="E15118" t="s">
        <v>3861</v>
      </c>
      <c r="F15118" t="s">
        <v>3600</v>
      </c>
      <c r="G15118">
        <v>211641011</v>
      </c>
      <c r="I15118" t="s">
        <v>3601</v>
      </c>
      <c r="J15118" t="s">
        <v>7260</v>
      </c>
      <c r="K15118" t="s">
        <v>3688</v>
      </c>
      <c r="L15118" t="s">
        <v>5075</v>
      </c>
      <c r="P15118">
        <v>10</v>
      </c>
      <c r="Q15118">
        <v>16.5</v>
      </c>
      <c r="R15118">
        <v>9</v>
      </c>
      <c r="S15118" t="b">
        <v>0</v>
      </c>
      <c r="T15118" t="b">
        <v>0</v>
      </c>
      <c r="U15118" t="b">
        <v>1</v>
      </c>
      <c r="V15118">
        <v>25800</v>
      </c>
      <c r="W15118">
        <v>21000</v>
      </c>
      <c r="X15118">
        <v>2.74</v>
      </c>
      <c r="Y15118">
        <v>21400</v>
      </c>
      <c r="Z15118">
        <v>2.89</v>
      </c>
    </row>
    <row r="15119" spans="1:26">
      <c r="A15119">
        <v>211641012</v>
      </c>
      <c r="B15119" t="s">
        <v>13066</v>
      </c>
      <c r="C15119" t="s">
        <v>3597</v>
      </c>
      <c r="D15119" t="s">
        <v>3637</v>
      </c>
      <c r="E15119" t="s">
        <v>3860</v>
      </c>
      <c r="F15119" t="s">
        <v>3600</v>
      </c>
      <c r="G15119">
        <v>211641012</v>
      </c>
      <c r="I15119" t="s">
        <v>3601</v>
      </c>
      <c r="J15119" t="s">
        <v>7260</v>
      </c>
      <c r="K15119" t="s">
        <v>3688</v>
      </c>
      <c r="L15119" t="s">
        <v>5075</v>
      </c>
      <c r="P15119">
        <v>10</v>
      </c>
      <c r="Q15119">
        <v>16.5</v>
      </c>
      <c r="R15119">
        <v>9</v>
      </c>
      <c r="S15119" t="b">
        <v>0</v>
      </c>
      <c r="T15119" t="b">
        <v>0</v>
      </c>
      <c r="U15119" t="b">
        <v>1</v>
      </c>
      <c r="V15119">
        <v>25800</v>
      </c>
      <c r="W15119">
        <v>21000</v>
      </c>
      <c r="X15119">
        <v>2.74</v>
      </c>
      <c r="Y15119">
        <v>21400</v>
      </c>
      <c r="Z15119">
        <v>2.89</v>
      </c>
    </row>
    <row r="15120" spans="1:26">
      <c r="A15120">
        <v>211641013</v>
      </c>
      <c r="B15120" t="s">
        <v>13066</v>
      </c>
      <c r="C15120" t="s">
        <v>3597</v>
      </c>
      <c r="D15120" t="s">
        <v>3637</v>
      </c>
      <c r="E15120" t="s">
        <v>10383</v>
      </c>
      <c r="F15120" t="s">
        <v>3600</v>
      </c>
      <c r="G15120">
        <v>211641013</v>
      </c>
      <c r="I15120" t="s">
        <v>3601</v>
      </c>
      <c r="J15120" t="s">
        <v>13209</v>
      </c>
      <c r="K15120" t="s">
        <v>3688</v>
      </c>
      <c r="L15120" t="s">
        <v>5075</v>
      </c>
      <c r="P15120">
        <v>10</v>
      </c>
      <c r="Q15120">
        <v>16.5</v>
      </c>
      <c r="R15120">
        <v>9</v>
      </c>
      <c r="S15120" t="b">
        <v>0</v>
      </c>
      <c r="T15120" t="b">
        <v>0</v>
      </c>
      <c r="U15120" t="b">
        <v>1</v>
      </c>
      <c r="V15120">
        <v>25800</v>
      </c>
      <c r="W15120">
        <v>21000</v>
      </c>
      <c r="X15120">
        <v>2.74</v>
      </c>
      <c r="Y15120">
        <v>21400</v>
      </c>
      <c r="Z15120">
        <v>2.89</v>
      </c>
    </row>
    <row r="15121" spans="1:26">
      <c r="A15121">
        <v>211641014</v>
      </c>
      <c r="B15121" t="s">
        <v>13066</v>
      </c>
      <c r="C15121" t="s">
        <v>3597</v>
      </c>
      <c r="D15121" t="s">
        <v>3637</v>
      </c>
      <c r="E15121" t="s">
        <v>3637</v>
      </c>
      <c r="F15121" t="s">
        <v>3600</v>
      </c>
      <c r="G15121">
        <v>211641014</v>
      </c>
      <c r="I15121" t="s">
        <v>3601</v>
      </c>
      <c r="J15121" t="s">
        <v>13208</v>
      </c>
      <c r="K15121" t="s">
        <v>3688</v>
      </c>
      <c r="L15121" t="s">
        <v>5076</v>
      </c>
      <c r="P15121">
        <v>9.5</v>
      </c>
      <c r="Q15121">
        <v>16.5</v>
      </c>
      <c r="R15121">
        <v>8.1</v>
      </c>
      <c r="S15121" t="b">
        <v>0</v>
      </c>
      <c r="T15121" t="b">
        <v>0</v>
      </c>
      <c r="U15121" t="b">
        <v>0</v>
      </c>
      <c r="V15121">
        <v>24400</v>
      </c>
      <c r="W15121">
        <v>20000</v>
      </c>
      <c r="X15121">
        <v>2.5</v>
      </c>
      <c r="Y15121">
        <v>20380</v>
      </c>
      <c r="Z15121">
        <v>2.63</v>
      </c>
    </row>
    <row r="15122" spans="1:26">
      <c r="A15122">
        <v>211641015</v>
      </c>
      <c r="B15122" t="s">
        <v>13066</v>
      </c>
      <c r="C15122" t="s">
        <v>3597</v>
      </c>
      <c r="D15122" t="s">
        <v>3637</v>
      </c>
      <c r="E15122" t="s">
        <v>10374</v>
      </c>
      <c r="F15122" t="s">
        <v>3600</v>
      </c>
      <c r="G15122">
        <v>211641015</v>
      </c>
      <c r="I15122" t="s">
        <v>3601</v>
      </c>
      <c r="J15122" t="s">
        <v>13208</v>
      </c>
      <c r="K15122" t="s">
        <v>3688</v>
      </c>
      <c r="L15122" t="s">
        <v>5076</v>
      </c>
      <c r="P15122">
        <v>9.5</v>
      </c>
      <c r="Q15122">
        <v>16.5</v>
      </c>
      <c r="R15122">
        <v>8.1</v>
      </c>
      <c r="S15122" t="b">
        <v>0</v>
      </c>
      <c r="T15122" t="b">
        <v>0</v>
      </c>
      <c r="U15122" t="b">
        <v>0</v>
      </c>
      <c r="V15122">
        <v>24400</v>
      </c>
      <c r="W15122">
        <v>20000</v>
      </c>
      <c r="X15122">
        <v>2.5</v>
      </c>
      <c r="Y15122">
        <v>20380</v>
      </c>
      <c r="Z15122">
        <v>2.63</v>
      </c>
    </row>
    <row r="15123" spans="1:26">
      <c r="A15123">
        <v>211641016</v>
      </c>
      <c r="B15123" t="s">
        <v>13066</v>
      </c>
      <c r="C15123" t="s">
        <v>3597</v>
      </c>
      <c r="D15123" t="s">
        <v>3637</v>
      </c>
      <c r="E15123" t="s">
        <v>10375</v>
      </c>
      <c r="F15123" t="s">
        <v>3600</v>
      </c>
      <c r="G15123">
        <v>211641016</v>
      </c>
      <c r="I15123" t="s">
        <v>3601</v>
      </c>
      <c r="J15123" t="s">
        <v>13208</v>
      </c>
      <c r="K15123" t="s">
        <v>3688</v>
      </c>
      <c r="L15123" t="s">
        <v>5076</v>
      </c>
      <c r="P15123">
        <v>9.5</v>
      </c>
      <c r="Q15123">
        <v>16.5</v>
      </c>
      <c r="R15123">
        <v>8.1</v>
      </c>
      <c r="S15123" t="b">
        <v>0</v>
      </c>
      <c r="T15123" t="b">
        <v>0</v>
      </c>
      <c r="U15123" t="b">
        <v>0</v>
      </c>
      <c r="V15123">
        <v>24400</v>
      </c>
      <c r="W15123">
        <v>20000</v>
      </c>
      <c r="X15123">
        <v>2.5</v>
      </c>
      <c r="Y15123">
        <v>20380</v>
      </c>
      <c r="Z15123">
        <v>2.63</v>
      </c>
    </row>
    <row r="15124" spans="1:26">
      <c r="A15124">
        <v>211641017</v>
      </c>
      <c r="B15124" t="s">
        <v>13066</v>
      </c>
      <c r="C15124" t="s">
        <v>3597</v>
      </c>
      <c r="D15124" t="s">
        <v>3637</v>
      </c>
      <c r="E15124" t="s">
        <v>3862</v>
      </c>
      <c r="F15124" t="s">
        <v>3600</v>
      </c>
      <c r="G15124">
        <v>211641017</v>
      </c>
      <c r="I15124" t="s">
        <v>3601</v>
      </c>
      <c r="J15124" t="s">
        <v>7260</v>
      </c>
      <c r="K15124" t="s">
        <v>3688</v>
      </c>
      <c r="L15124" t="s">
        <v>5472</v>
      </c>
      <c r="P15124">
        <v>9.5</v>
      </c>
      <c r="Q15124">
        <v>16.5</v>
      </c>
      <c r="R15124">
        <v>8.1</v>
      </c>
      <c r="S15124" t="b">
        <v>0</v>
      </c>
      <c r="T15124" t="b">
        <v>0</v>
      </c>
      <c r="U15124" t="b">
        <v>0</v>
      </c>
      <c r="V15124">
        <v>24400</v>
      </c>
      <c r="W15124">
        <v>20000</v>
      </c>
      <c r="X15124">
        <v>2.5</v>
      </c>
      <c r="Y15124">
        <v>20380</v>
      </c>
      <c r="Z15124">
        <v>2.63</v>
      </c>
    </row>
    <row r="15125" spans="1:26">
      <c r="A15125">
        <v>211641018</v>
      </c>
      <c r="B15125" t="s">
        <v>13066</v>
      </c>
      <c r="C15125" t="s">
        <v>3597</v>
      </c>
      <c r="D15125" t="s">
        <v>3637</v>
      </c>
      <c r="E15125" t="s">
        <v>3854</v>
      </c>
      <c r="F15125" t="s">
        <v>3600</v>
      </c>
      <c r="G15125">
        <v>211641018</v>
      </c>
      <c r="I15125" t="s">
        <v>3601</v>
      </c>
      <c r="J15125" t="s">
        <v>7260</v>
      </c>
      <c r="K15125" t="s">
        <v>3688</v>
      </c>
      <c r="L15125" t="s">
        <v>5472</v>
      </c>
      <c r="P15125">
        <v>9.5</v>
      </c>
      <c r="Q15125">
        <v>16.5</v>
      </c>
      <c r="R15125">
        <v>8.1</v>
      </c>
      <c r="S15125" t="b">
        <v>0</v>
      </c>
      <c r="T15125" t="b">
        <v>0</v>
      </c>
      <c r="U15125" t="b">
        <v>0</v>
      </c>
      <c r="V15125">
        <v>24400</v>
      </c>
      <c r="W15125">
        <v>20000</v>
      </c>
      <c r="X15125">
        <v>2.5</v>
      </c>
      <c r="Y15125">
        <v>20380</v>
      </c>
      <c r="Z15125">
        <v>2.63</v>
      </c>
    </row>
    <row r="15126" spans="1:26">
      <c r="A15126">
        <v>211641019</v>
      </c>
      <c r="B15126" t="s">
        <v>13066</v>
      </c>
      <c r="C15126" t="s">
        <v>3597</v>
      </c>
      <c r="D15126" t="s">
        <v>3637</v>
      </c>
      <c r="E15126" t="s">
        <v>3856</v>
      </c>
      <c r="F15126" t="s">
        <v>3600</v>
      </c>
      <c r="G15126">
        <v>211641019</v>
      </c>
      <c r="I15126" t="s">
        <v>3601</v>
      </c>
      <c r="J15126" t="s">
        <v>7260</v>
      </c>
      <c r="K15126" t="s">
        <v>3688</v>
      </c>
      <c r="L15126" t="s">
        <v>5472</v>
      </c>
      <c r="P15126">
        <v>9.5</v>
      </c>
      <c r="Q15126">
        <v>16.5</v>
      </c>
      <c r="R15126">
        <v>8.1</v>
      </c>
      <c r="S15126" t="b">
        <v>0</v>
      </c>
      <c r="T15126" t="b">
        <v>0</v>
      </c>
      <c r="U15126" t="b">
        <v>0</v>
      </c>
      <c r="V15126">
        <v>24400</v>
      </c>
      <c r="W15126">
        <v>20000</v>
      </c>
      <c r="X15126">
        <v>2.5</v>
      </c>
      <c r="Y15126">
        <v>20380</v>
      </c>
      <c r="Z15126">
        <v>2.63</v>
      </c>
    </row>
    <row r="15127" spans="1:26">
      <c r="A15127">
        <v>211641020</v>
      </c>
      <c r="B15127" t="s">
        <v>13066</v>
      </c>
      <c r="C15127" t="s">
        <v>3597</v>
      </c>
      <c r="D15127" t="s">
        <v>3637</v>
      </c>
      <c r="E15127" t="s">
        <v>3855</v>
      </c>
      <c r="F15127" t="s">
        <v>3600</v>
      </c>
      <c r="G15127">
        <v>211641020</v>
      </c>
      <c r="I15127" t="s">
        <v>3601</v>
      </c>
      <c r="J15127" t="s">
        <v>7260</v>
      </c>
      <c r="K15127" t="s">
        <v>3688</v>
      </c>
      <c r="L15127" t="s">
        <v>5472</v>
      </c>
      <c r="P15127">
        <v>9.5</v>
      </c>
      <c r="Q15127">
        <v>16.5</v>
      </c>
      <c r="R15127">
        <v>8.1</v>
      </c>
      <c r="S15127" t="b">
        <v>0</v>
      </c>
      <c r="T15127" t="b">
        <v>0</v>
      </c>
      <c r="U15127" t="b">
        <v>0</v>
      </c>
      <c r="V15127">
        <v>24400</v>
      </c>
      <c r="W15127">
        <v>20000</v>
      </c>
      <c r="X15127">
        <v>2.5</v>
      </c>
      <c r="Y15127">
        <v>20380</v>
      </c>
      <c r="Z15127">
        <v>2.63</v>
      </c>
    </row>
    <row r="15128" spans="1:26">
      <c r="A15128">
        <v>211641021</v>
      </c>
      <c r="B15128" t="s">
        <v>13066</v>
      </c>
      <c r="C15128" t="s">
        <v>3597</v>
      </c>
      <c r="D15128" t="s">
        <v>3637</v>
      </c>
      <c r="E15128" t="s">
        <v>3858</v>
      </c>
      <c r="F15128" t="s">
        <v>3600</v>
      </c>
      <c r="G15128">
        <v>211641021</v>
      </c>
      <c r="I15128" t="s">
        <v>3601</v>
      </c>
      <c r="J15128" t="s">
        <v>7260</v>
      </c>
      <c r="K15128" t="s">
        <v>3688</v>
      </c>
      <c r="L15128" t="s">
        <v>5472</v>
      </c>
      <c r="P15128">
        <v>9.5</v>
      </c>
      <c r="Q15128">
        <v>16.5</v>
      </c>
      <c r="R15128">
        <v>8.1</v>
      </c>
      <c r="S15128" t="b">
        <v>0</v>
      </c>
      <c r="T15128" t="b">
        <v>0</v>
      </c>
      <c r="U15128" t="b">
        <v>0</v>
      </c>
      <c r="V15128">
        <v>24400</v>
      </c>
      <c r="W15128">
        <v>20000</v>
      </c>
      <c r="X15128">
        <v>2.5</v>
      </c>
      <c r="Y15128">
        <v>20380</v>
      </c>
      <c r="Z15128">
        <v>2.63</v>
      </c>
    </row>
    <row r="15129" spans="1:26">
      <c r="A15129">
        <v>211641022</v>
      </c>
      <c r="B15129" t="s">
        <v>13066</v>
      </c>
      <c r="C15129" t="s">
        <v>3597</v>
      </c>
      <c r="D15129" t="s">
        <v>3637</v>
      </c>
      <c r="E15129" t="s">
        <v>3857</v>
      </c>
      <c r="F15129" t="s">
        <v>3600</v>
      </c>
      <c r="G15129">
        <v>211641022</v>
      </c>
      <c r="I15129" t="s">
        <v>3601</v>
      </c>
      <c r="J15129" t="s">
        <v>7260</v>
      </c>
      <c r="K15129" t="s">
        <v>3688</v>
      </c>
      <c r="L15129" t="s">
        <v>5472</v>
      </c>
      <c r="P15129">
        <v>9.5</v>
      </c>
      <c r="Q15129">
        <v>16.5</v>
      </c>
      <c r="R15129">
        <v>8.1</v>
      </c>
      <c r="S15129" t="b">
        <v>0</v>
      </c>
      <c r="T15129" t="b">
        <v>0</v>
      </c>
      <c r="U15129" t="b">
        <v>0</v>
      </c>
      <c r="V15129">
        <v>24400</v>
      </c>
      <c r="W15129">
        <v>20000</v>
      </c>
      <c r="X15129">
        <v>2.5</v>
      </c>
      <c r="Y15129">
        <v>20380</v>
      </c>
      <c r="Z15129">
        <v>2.63</v>
      </c>
    </row>
    <row r="15130" spans="1:26">
      <c r="A15130">
        <v>211641023</v>
      </c>
      <c r="B15130" t="s">
        <v>13066</v>
      </c>
      <c r="C15130" t="s">
        <v>3597</v>
      </c>
      <c r="D15130" t="s">
        <v>3637</v>
      </c>
      <c r="E15130" t="s">
        <v>3861</v>
      </c>
      <c r="F15130" t="s">
        <v>3600</v>
      </c>
      <c r="G15130">
        <v>211641023</v>
      </c>
      <c r="I15130" t="s">
        <v>3601</v>
      </c>
      <c r="J15130" t="s">
        <v>7260</v>
      </c>
      <c r="K15130" t="s">
        <v>3688</v>
      </c>
      <c r="L15130" t="s">
        <v>5472</v>
      </c>
      <c r="P15130">
        <v>9.5</v>
      </c>
      <c r="Q15130">
        <v>16.5</v>
      </c>
      <c r="R15130">
        <v>8.1</v>
      </c>
      <c r="S15130" t="b">
        <v>0</v>
      </c>
      <c r="T15130" t="b">
        <v>0</v>
      </c>
      <c r="U15130" t="b">
        <v>0</v>
      </c>
      <c r="V15130">
        <v>24400</v>
      </c>
      <c r="W15130">
        <v>20000</v>
      </c>
      <c r="X15130">
        <v>2.5</v>
      </c>
      <c r="Y15130">
        <v>20380</v>
      </c>
      <c r="Z15130">
        <v>2.63</v>
      </c>
    </row>
    <row r="15131" spans="1:26">
      <c r="A15131">
        <v>211641024</v>
      </c>
      <c r="B15131" t="s">
        <v>13066</v>
      </c>
      <c r="C15131" t="s">
        <v>3597</v>
      </c>
      <c r="D15131" t="s">
        <v>3637</v>
      </c>
      <c r="E15131" t="s">
        <v>3860</v>
      </c>
      <c r="F15131" t="s">
        <v>3600</v>
      </c>
      <c r="G15131">
        <v>211641024</v>
      </c>
      <c r="I15131" t="s">
        <v>3601</v>
      </c>
      <c r="J15131" t="s">
        <v>7260</v>
      </c>
      <c r="K15131" t="s">
        <v>3688</v>
      </c>
      <c r="L15131" t="s">
        <v>5472</v>
      </c>
      <c r="P15131">
        <v>9.5</v>
      </c>
      <c r="Q15131">
        <v>16.5</v>
      </c>
      <c r="R15131">
        <v>8.1</v>
      </c>
      <c r="S15131" t="b">
        <v>0</v>
      </c>
      <c r="T15131" t="b">
        <v>0</v>
      </c>
      <c r="U15131" t="b">
        <v>0</v>
      </c>
      <c r="V15131">
        <v>24400</v>
      </c>
      <c r="W15131">
        <v>20000</v>
      </c>
      <c r="X15131">
        <v>2.5</v>
      </c>
      <c r="Y15131">
        <v>20380</v>
      </c>
      <c r="Z15131">
        <v>2.63</v>
      </c>
    </row>
    <row r="15132" spans="1:26">
      <c r="A15132">
        <v>211641025</v>
      </c>
      <c r="B15132" t="s">
        <v>13066</v>
      </c>
      <c r="C15132" t="s">
        <v>3597</v>
      </c>
      <c r="D15132" t="s">
        <v>3637</v>
      </c>
      <c r="E15132" t="s">
        <v>3637</v>
      </c>
      <c r="F15132" t="s">
        <v>3600</v>
      </c>
      <c r="G15132">
        <v>211641025</v>
      </c>
      <c r="I15132" t="s">
        <v>3601</v>
      </c>
      <c r="J15132" t="s">
        <v>13208</v>
      </c>
      <c r="K15132" t="s">
        <v>3688</v>
      </c>
      <c r="L15132" t="s">
        <v>5584</v>
      </c>
      <c r="P15132">
        <v>9.5</v>
      </c>
      <c r="Q15132">
        <v>16</v>
      </c>
      <c r="R15132">
        <v>8.1</v>
      </c>
      <c r="S15132" t="b">
        <v>0</v>
      </c>
      <c r="T15132" t="b">
        <v>0</v>
      </c>
      <c r="U15132" t="b">
        <v>0</v>
      </c>
      <c r="V15132">
        <v>23800</v>
      </c>
      <c r="W15132">
        <v>19900</v>
      </c>
      <c r="X15132">
        <v>2.46</v>
      </c>
      <c r="Y15132">
        <v>20280</v>
      </c>
      <c r="Z15132">
        <v>2.6</v>
      </c>
    </row>
    <row r="15133" spans="1:26">
      <c r="A15133">
        <v>211641026</v>
      </c>
      <c r="B15133" t="s">
        <v>13066</v>
      </c>
      <c r="C15133" t="s">
        <v>3597</v>
      </c>
      <c r="D15133" t="s">
        <v>3637</v>
      </c>
      <c r="E15133" t="s">
        <v>10374</v>
      </c>
      <c r="F15133" t="s">
        <v>3600</v>
      </c>
      <c r="G15133">
        <v>211641026</v>
      </c>
      <c r="I15133" t="s">
        <v>3601</v>
      </c>
      <c r="J15133" t="s">
        <v>13208</v>
      </c>
      <c r="K15133" t="s">
        <v>3688</v>
      </c>
      <c r="L15133" t="s">
        <v>5584</v>
      </c>
      <c r="P15133">
        <v>9.5</v>
      </c>
      <c r="Q15133">
        <v>16</v>
      </c>
      <c r="R15133">
        <v>8.1</v>
      </c>
      <c r="S15133" t="b">
        <v>0</v>
      </c>
      <c r="T15133" t="b">
        <v>0</v>
      </c>
      <c r="U15133" t="b">
        <v>0</v>
      </c>
      <c r="V15133">
        <v>23800</v>
      </c>
      <c r="W15133">
        <v>19900</v>
      </c>
      <c r="X15133">
        <v>2.46</v>
      </c>
      <c r="Y15133">
        <v>20280</v>
      </c>
      <c r="Z15133">
        <v>2.6</v>
      </c>
    </row>
    <row r="15134" spans="1:26">
      <c r="A15134">
        <v>211641027</v>
      </c>
      <c r="B15134" t="s">
        <v>13066</v>
      </c>
      <c r="C15134" t="s">
        <v>3597</v>
      </c>
      <c r="D15134" t="s">
        <v>3637</v>
      </c>
      <c r="E15134" t="s">
        <v>10375</v>
      </c>
      <c r="F15134" t="s">
        <v>3600</v>
      </c>
      <c r="G15134">
        <v>211641027</v>
      </c>
      <c r="I15134" t="s">
        <v>3601</v>
      </c>
      <c r="J15134" t="s">
        <v>13208</v>
      </c>
      <c r="K15134" t="s">
        <v>3688</v>
      </c>
      <c r="L15134" t="s">
        <v>5584</v>
      </c>
      <c r="P15134">
        <v>9.5</v>
      </c>
      <c r="Q15134">
        <v>16</v>
      </c>
      <c r="R15134">
        <v>8.1</v>
      </c>
      <c r="S15134" t="b">
        <v>0</v>
      </c>
      <c r="T15134" t="b">
        <v>0</v>
      </c>
      <c r="U15134" t="b">
        <v>0</v>
      </c>
      <c r="V15134">
        <v>23800</v>
      </c>
      <c r="W15134">
        <v>19900</v>
      </c>
      <c r="X15134">
        <v>2.46</v>
      </c>
      <c r="Y15134">
        <v>20280</v>
      </c>
      <c r="Z15134">
        <v>2.6</v>
      </c>
    </row>
    <row r="15135" spans="1:26">
      <c r="A15135">
        <v>211641028</v>
      </c>
      <c r="B15135" t="s">
        <v>13066</v>
      </c>
      <c r="C15135" t="s">
        <v>3597</v>
      </c>
      <c r="D15135" t="s">
        <v>3637</v>
      </c>
      <c r="E15135" t="s">
        <v>3862</v>
      </c>
      <c r="F15135" t="s">
        <v>3600</v>
      </c>
      <c r="G15135">
        <v>211641028</v>
      </c>
      <c r="I15135" t="s">
        <v>3601</v>
      </c>
      <c r="J15135" t="s">
        <v>7260</v>
      </c>
      <c r="K15135" t="s">
        <v>3688</v>
      </c>
      <c r="L15135" t="s">
        <v>5479</v>
      </c>
      <c r="P15135">
        <v>9.5</v>
      </c>
      <c r="Q15135">
        <v>16</v>
      </c>
      <c r="R15135">
        <v>8.1</v>
      </c>
      <c r="S15135" t="b">
        <v>0</v>
      </c>
      <c r="T15135" t="b">
        <v>0</v>
      </c>
      <c r="U15135" t="b">
        <v>0</v>
      </c>
      <c r="V15135">
        <v>23800</v>
      </c>
      <c r="W15135">
        <v>19900</v>
      </c>
      <c r="X15135">
        <v>2.46</v>
      </c>
      <c r="Y15135">
        <v>20280</v>
      </c>
      <c r="Z15135">
        <v>2.6</v>
      </c>
    </row>
    <row r="15136" spans="1:26">
      <c r="A15136">
        <v>211641029</v>
      </c>
      <c r="B15136" t="s">
        <v>13066</v>
      </c>
      <c r="C15136" t="s">
        <v>3597</v>
      </c>
      <c r="D15136" t="s">
        <v>3637</v>
      </c>
      <c r="E15136" t="s">
        <v>3854</v>
      </c>
      <c r="F15136" t="s">
        <v>3600</v>
      </c>
      <c r="G15136">
        <v>211641029</v>
      </c>
      <c r="I15136" t="s">
        <v>3601</v>
      </c>
      <c r="J15136" t="s">
        <v>7260</v>
      </c>
      <c r="K15136" t="s">
        <v>3688</v>
      </c>
      <c r="L15136" t="s">
        <v>5479</v>
      </c>
      <c r="P15136">
        <v>9.5</v>
      </c>
      <c r="Q15136">
        <v>16</v>
      </c>
      <c r="R15136">
        <v>8.1</v>
      </c>
      <c r="S15136" t="b">
        <v>0</v>
      </c>
      <c r="T15136" t="b">
        <v>0</v>
      </c>
      <c r="U15136" t="b">
        <v>0</v>
      </c>
      <c r="V15136">
        <v>23800</v>
      </c>
      <c r="W15136">
        <v>19900</v>
      </c>
      <c r="X15136">
        <v>2.46</v>
      </c>
      <c r="Y15136">
        <v>20280</v>
      </c>
      <c r="Z15136">
        <v>2.6</v>
      </c>
    </row>
    <row r="15137" spans="1:26">
      <c r="A15137">
        <v>211641030</v>
      </c>
      <c r="B15137" t="s">
        <v>13066</v>
      </c>
      <c r="C15137" t="s">
        <v>3597</v>
      </c>
      <c r="D15137" t="s">
        <v>3637</v>
      </c>
      <c r="E15137" t="s">
        <v>3856</v>
      </c>
      <c r="F15137" t="s">
        <v>3600</v>
      </c>
      <c r="G15137">
        <v>211641030</v>
      </c>
      <c r="I15137" t="s">
        <v>3601</v>
      </c>
      <c r="J15137" t="s">
        <v>7260</v>
      </c>
      <c r="K15137" t="s">
        <v>3688</v>
      </c>
      <c r="L15137" t="s">
        <v>5479</v>
      </c>
      <c r="P15137">
        <v>9.5</v>
      </c>
      <c r="Q15137">
        <v>16</v>
      </c>
      <c r="R15137">
        <v>8.1</v>
      </c>
      <c r="S15137" t="b">
        <v>0</v>
      </c>
      <c r="T15137" t="b">
        <v>0</v>
      </c>
      <c r="U15137" t="b">
        <v>0</v>
      </c>
      <c r="V15137">
        <v>23800</v>
      </c>
      <c r="W15137">
        <v>19900</v>
      </c>
      <c r="X15137">
        <v>2.46</v>
      </c>
      <c r="Y15137">
        <v>20280</v>
      </c>
      <c r="Z15137">
        <v>2.6</v>
      </c>
    </row>
    <row r="15138" spans="1:26">
      <c r="A15138">
        <v>211641031</v>
      </c>
      <c r="B15138" t="s">
        <v>13066</v>
      </c>
      <c r="C15138" t="s">
        <v>3597</v>
      </c>
      <c r="D15138" t="s">
        <v>3637</v>
      </c>
      <c r="E15138" t="s">
        <v>3855</v>
      </c>
      <c r="F15138" t="s">
        <v>3600</v>
      </c>
      <c r="G15138">
        <v>211641031</v>
      </c>
      <c r="I15138" t="s">
        <v>3601</v>
      </c>
      <c r="J15138" t="s">
        <v>7260</v>
      </c>
      <c r="K15138" t="s">
        <v>3688</v>
      </c>
      <c r="L15138" t="s">
        <v>5479</v>
      </c>
      <c r="P15138">
        <v>9.5</v>
      </c>
      <c r="Q15138">
        <v>16</v>
      </c>
      <c r="R15138">
        <v>8.1</v>
      </c>
      <c r="S15138" t="b">
        <v>0</v>
      </c>
      <c r="T15138" t="b">
        <v>0</v>
      </c>
      <c r="U15138" t="b">
        <v>0</v>
      </c>
      <c r="V15138">
        <v>23800</v>
      </c>
      <c r="W15138">
        <v>19900</v>
      </c>
      <c r="X15138">
        <v>2.46</v>
      </c>
      <c r="Y15138">
        <v>20280</v>
      </c>
      <c r="Z15138">
        <v>2.6</v>
      </c>
    </row>
    <row r="15139" spans="1:26">
      <c r="A15139">
        <v>211641032</v>
      </c>
      <c r="B15139" t="s">
        <v>13066</v>
      </c>
      <c r="C15139" t="s">
        <v>3597</v>
      </c>
      <c r="D15139" t="s">
        <v>3637</v>
      </c>
      <c r="E15139" t="s">
        <v>3858</v>
      </c>
      <c r="F15139" t="s">
        <v>3600</v>
      </c>
      <c r="G15139">
        <v>211641032</v>
      </c>
      <c r="I15139" t="s">
        <v>3601</v>
      </c>
      <c r="J15139" t="s">
        <v>7260</v>
      </c>
      <c r="K15139" t="s">
        <v>3688</v>
      </c>
      <c r="L15139" t="s">
        <v>5479</v>
      </c>
      <c r="P15139">
        <v>9.5</v>
      </c>
      <c r="Q15139">
        <v>16</v>
      </c>
      <c r="R15139">
        <v>8.1</v>
      </c>
      <c r="S15139" t="b">
        <v>0</v>
      </c>
      <c r="T15139" t="b">
        <v>0</v>
      </c>
      <c r="U15139" t="b">
        <v>0</v>
      </c>
      <c r="V15139">
        <v>23800</v>
      </c>
      <c r="W15139">
        <v>19900</v>
      </c>
      <c r="X15139">
        <v>2.46</v>
      </c>
      <c r="Y15139">
        <v>20280</v>
      </c>
      <c r="Z15139">
        <v>2.6</v>
      </c>
    </row>
    <row r="15140" spans="1:26">
      <c r="A15140">
        <v>211641033</v>
      </c>
      <c r="B15140" t="s">
        <v>13066</v>
      </c>
      <c r="C15140" t="s">
        <v>3597</v>
      </c>
      <c r="D15140" t="s">
        <v>3637</v>
      </c>
      <c r="E15140" t="s">
        <v>3857</v>
      </c>
      <c r="F15140" t="s">
        <v>3600</v>
      </c>
      <c r="G15140">
        <v>211641033</v>
      </c>
      <c r="I15140" t="s">
        <v>3601</v>
      </c>
      <c r="J15140" t="s">
        <v>7260</v>
      </c>
      <c r="K15140" t="s">
        <v>3688</v>
      </c>
      <c r="L15140" t="s">
        <v>5479</v>
      </c>
      <c r="P15140">
        <v>9.5</v>
      </c>
      <c r="Q15140">
        <v>16</v>
      </c>
      <c r="R15140">
        <v>8.1</v>
      </c>
      <c r="S15140" t="b">
        <v>0</v>
      </c>
      <c r="T15140" t="b">
        <v>0</v>
      </c>
      <c r="U15140" t="b">
        <v>0</v>
      </c>
      <c r="V15140">
        <v>23800</v>
      </c>
      <c r="W15140">
        <v>19900</v>
      </c>
      <c r="X15140">
        <v>2.46</v>
      </c>
      <c r="Y15140">
        <v>20280</v>
      </c>
      <c r="Z15140">
        <v>2.6</v>
      </c>
    </row>
    <row r="15141" spans="1:26">
      <c r="A15141">
        <v>211641034</v>
      </c>
      <c r="B15141" t="s">
        <v>13066</v>
      </c>
      <c r="C15141" t="s">
        <v>3597</v>
      </c>
      <c r="D15141" t="s">
        <v>3637</v>
      </c>
      <c r="E15141" t="s">
        <v>3861</v>
      </c>
      <c r="F15141" t="s">
        <v>3600</v>
      </c>
      <c r="G15141">
        <v>211641034</v>
      </c>
      <c r="I15141" t="s">
        <v>3601</v>
      </c>
      <c r="J15141" t="s">
        <v>7260</v>
      </c>
      <c r="K15141" t="s">
        <v>3688</v>
      </c>
      <c r="L15141" t="s">
        <v>5479</v>
      </c>
      <c r="P15141">
        <v>9.5</v>
      </c>
      <c r="Q15141">
        <v>16</v>
      </c>
      <c r="R15141">
        <v>8.1</v>
      </c>
      <c r="S15141" t="b">
        <v>0</v>
      </c>
      <c r="T15141" t="b">
        <v>0</v>
      </c>
      <c r="U15141" t="b">
        <v>0</v>
      </c>
      <c r="V15141">
        <v>23800</v>
      </c>
      <c r="W15141">
        <v>19900</v>
      </c>
      <c r="X15141">
        <v>2.46</v>
      </c>
      <c r="Y15141">
        <v>20280</v>
      </c>
      <c r="Z15141">
        <v>2.6</v>
      </c>
    </row>
    <row r="15142" spans="1:26">
      <c r="A15142">
        <v>211641035</v>
      </c>
      <c r="B15142" t="s">
        <v>13066</v>
      </c>
      <c r="C15142" t="s">
        <v>3597</v>
      </c>
      <c r="D15142" t="s">
        <v>3637</v>
      </c>
      <c r="E15142" t="s">
        <v>3860</v>
      </c>
      <c r="F15142" t="s">
        <v>3600</v>
      </c>
      <c r="G15142">
        <v>211641035</v>
      </c>
      <c r="I15142" t="s">
        <v>3601</v>
      </c>
      <c r="J15142" t="s">
        <v>7260</v>
      </c>
      <c r="K15142" t="s">
        <v>3688</v>
      </c>
      <c r="L15142" t="s">
        <v>5479</v>
      </c>
      <c r="P15142">
        <v>9.5</v>
      </c>
      <c r="Q15142">
        <v>16</v>
      </c>
      <c r="R15142">
        <v>8.1</v>
      </c>
      <c r="S15142" t="b">
        <v>0</v>
      </c>
      <c r="T15142" t="b">
        <v>0</v>
      </c>
      <c r="U15142" t="b">
        <v>0</v>
      </c>
      <c r="V15142">
        <v>23800</v>
      </c>
      <c r="W15142">
        <v>19900</v>
      </c>
      <c r="X15142">
        <v>2.46</v>
      </c>
      <c r="Y15142">
        <v>20280</v>
      </c>
      <c r="Z15142">
        <v>2.6</v>
      </c>
    </row>
    <row r="15143" spans="1:26">
      <c r="A15143">
        <v>211641036</v>
      </c>
      <c r="B15143" t="s">
        <v>13066</v>
      </c>
      <c r="C15143" t="s">
        <v>3597</v>
      </c>
      <c r="D15143" t="s">
        <v>3637</v>
      </c>
      <c r="E15143" t="s">
        <v>3637</v>
      </c>
      <c r="F15143" t="s">
        <v>3600</v>
      </c>
      <c r="G15143">
        <v>211641036</v>
      </c>
      <c r="I15143" t="s">
        <v>3601</v>
      </c>
      <c r="J15143" t="s">
        <v>13208</v>
      </c>
      <c r="K15143" t="s">
        <v>3688</v>
      </c>
      <c r="L15143" t="s">
        <v>5585</v>
      </c>
      <c r="P15143">
        <v>9.5</v>
      </c>
      <c r="Q15143">
        <v>16</v>
      </c>
      <c r="R15143">
        <v>8.1</v>
      </c>
      <c r="S15143" t="b">
        <v>0</v>
      </c>
      <c r="T15143" t="b">
        <v>0</v>
      </c>
      <c r="U15143" t="b">
        <v>0</v>
      </c>
      <c r="V15143">
        <v>24000</v>
      </c>
      <c r="W15143">
        <v>20000</v>
      </c>
      <c r="X15143">
        <v>2.48</v>
      </c>
      <c r="Y15143">
        <v>20380</v>
      </c>
      <c r="Z15143">
        <v>2.61</v>
      </c>
    </row>
    <row r="15144" spans="1:26">
      <c r="A15144">
        <v>211641037</v>
      </c>
      <c r="B15144" t="s">
        <v>13066</v>
      </c>
      <c r="C15144" t="s">
        <v>3597</v>
      </c>
      <c r="D15144" t="s">
        <v>3637</v>
      </c>
      <c r="E15144" t="s">
        <v>10374</v>
      </c>
      <c r="F15144" t="s">
        <v>3600</v>
      </c>
      <c r="G15144">
        <v>211641037</v>
      </c>
      <c r="I15144" t="s">
        <v>3601</v>
      </c>
      <c r="J15144" t="s">
        <v>13208</v>
      </c>
      <c r="K15144" t="s">
        <v>3688</v>
      </c>
      <c r="L15144" t="s">
        <v>5585</v>
      </c>
      <c r="P15144">
        <v>9.5</v>
      </c>
      <c r="Q15144">
        <v>16</v>
      </c>
      <c r="R15144">
        <v>8.1</v>
      </c>
      <c r="S15144" t="b">
        <v>0</v>
      </c>
      <c r="T15144" t="b">
        <v>0</v>
      </c>
      <c r="U15144" t="b">
        <v>0</v>
      </c>
      <c r="V15144">
        <v>24000</v>
      </c>
      <c r="W15144">
        <v>20000</v>
      </c>
      <c r="X15144">
        <v>2.48</v>
      </c>
      <c r="Y15144">
        <v>20380</v>
      </c>
      <c r="Z15144">
        <v>2.61</v>
      </c>
    </row>
    <row r="15145" spans="1:26">
      <c r="A15145">
        <v>211641038</v>
      </c>
      <c r="B15145" t="s">
        <v>13066</v>
      </c>
      <c r="C15145" t="s">
        <v>3597</v>
      </c>
      <c r="D15145" t="s">
        <v>3637</v>
      </c>
      <c r="E15145" t="s">
        <v>10375</v>
      </c>
      <c r="F15145" t="s">
        <v>3600</v>
      </c>
      <c r="G15145">
        <v>211641038</v>
      </c>
      <c r="I15145" t="s">
        <v>3601</v>
      </c>
      <c r="J15145" t="s">
        <v>13208</v>
      </c>
      <c r="K15145" t="s">
        <v>3688</v>
      </c>
      <c r="L15145" t="s">
        <v>10378</v>
      </c>
      <c r="P15145">
        <v>9.5</v>
      </c>
      <c r="Q15145">
        <v>16</v>
      </c>
      <c r="R15145">
        <v>8.1</v>
      </c>
      <c r="S15145" t="b">
        <v>0</v>
      </c>
      <c r="T15145" t="b">
        <v>0</v>
      </c>
      <c r="U15145" t="b">
        <v>0</v>
      </c>
      <c r="V15145">
        <v>24000</v>
      </c>
      <c r="W15145">
        <v>20000</v>
      </c>
      <c r="X15145">
        <v>2.48</v>
      </c>
      <c r="Y15145">
        <v>20380</v>
      </c>
      <c r="Z15145">
        <v>2.61</v>
      </c>
    </row>
    <row r="15146" spans="1:26">
      <c r="A15146">
        <v>211641039</v>
      </c>
      <c r="B15146" t="s">
        <v>13066</v>
      </c>
      <c r="C15146" t="s">
        <v>3597</v>
      </c>
      <c r="D15146" t="s">
        <v>3637</v>
      </c>
      <c r="E15146" t="s">
        <v>3862</v>
      </c>
      <c r="F15146" t="s">
        <v>3600</v>
      </c>
      <c r="G15146">
        <v>211641039</v>
      </c>
      <c r="I15146" t="s">
        <v>3601</v>
      </c>
      <c r="J15146" t="s">
        <v>7260</v>
      </c>
      <c r="K15146" t="s">
        <v>3688</v>
      </c>
      <c r="L15146" t="s">
        <v>5475</v>
      </c>
      <c r="P15146">
        <v>9.5</v>
      </c>
      <c r="Q15146">
        <v>16</v>
      </c>
      <c r="R15146">
        <v>8.1</v>
      </c>
      <c r="S15146" t="b">
        <v>0</v>
      </c>
      <c r="T15146" t="b">
        <v>0</v>
      </c>
      <c r="U15146" t="b">
        <v>0</v>
      </c>
      <c r="V15146">
        <v>24000</v>
      </c>
      <c r="W15146">
        <v>20000</v>
      </c>
      <c r="X15146">
        <v>2.48</v>
      </c>
      <c r="Y15146">
        <v>20380</v>
      </c>
      <c r="Z15146">
        <v>2.61</v>
      </c>
    </row>
    <row r="15147" spans="1:26">
      <c r="A15147">
        <v>211641040</v>
      </c>
      <c r="B15147" t="s">
        <v>13066</v>
      </c>
      <c r="C15147" t="s">
        <v>3597</v>
      </c>
      <c r="D15147" t="s">
        <v>3637</v>
      </c>
      <c r="E15147" t="s">
        <v>3854</v>
      </c>
      <c r="F15147" t="s">
        <v>3600</v>
      </c>
      <c r="G15147">
        <v>211641040</v>
      </c>
      <c r="I15147" t="s">
        <v>3601</v>
      </c>
      <c r="J15147" t="s">
        <v>7260</v>
      </c>
      <c r="K15147" t="s">
        <v>3688</v>
      </c>
      <c r="L15147" t="s">
        <v>5475</v>
      </c>
      <c r="P15147">
        <v>9.5</v>
      </c>
      <c r="Q15147">
        <v>16</v>
      </c>
      <c r="R15147">
        <v>8.1</v>
      </c>
      <c r="S15147" t="b">
        <v>0</v>
      </c>
      <c r="T15147" t="b">
        <v>0</v>
      </c>
      <c r="U15147" t="b">
        <v>0</v>
      </c>
      <c r="V15147">
        <v>24000</v>
      </c>
      <c r="W15147">
        <v>20000</v>
      </c>
      <c r="X15147">
        <v>2.48</v>
      </c>
      <c r="Y15147">
        <v>20380</v>
      </c>
      <c r="Z15147">
        <v>2.61</v>
      </c>
    </row>
    <row r="15148" spans="1:26">
      <c r="A15148">
        <v>211641041</v>
      </c>
      <c r="B15148" t="s">
        <v>13066</v>
      </c>
      <c r="C15148" t="s">
        <v>3597</v>
      </c>
      <c r="D15148" t="s">
        <v>3637</v>
      </c>
      <c r="E15148" t="s">
        <v>3856</v>
      </c>
      <c r="F15148" t="s">
        <v>3600</v>
      </c>
      <c r="G15148">
        <v>211641041</v>
      </c>
      <c r="I15148" t="s">
        <v>3601</v>
      </c>
      <c r="J15148" t="s">
        <v>7260</v>
      </c>
      <c r="K15148" t="s">
        <v>3688</v>
      </c>
      <c r="L15148" t="s">
        <v>5475</v>
      </c>
      <c r="P15148">
        <v>9.5</v>
      </c>
      <c r="Q15148">
        <v>16</v>
      </c>
      <c r="R15148">
        <v>8.1</v>
      </c>
      <c r="S15148" t="b">
        <v>0</v>
      </c>
      <c r="T15148" t="b">
        <v>0</v>
      </c>
      <c r="U15148" t="b">
        <v>0</v>
      </c>
      <c r="V15148">
        <v>24000</v>
      </c>
      <c r="W15148">
        <v>20000</v>
      </c>
      <c r="X15148">
        <v>2.48</v>
      </c>
      <c r="Y15148">
        <v>20380</v>
      </c>
      <c r="Z15148">
        <v>2.61</v>
      </c>
    </row>
    <row r="15149" spans="1:26">
      <c r="A15149">
        <v>211641042</v>
      </c>
      <c r="B15149" t="s">
        <v>13066</v>
      </c>
      <c r="C15149" t="s">
        <v>3597</v>
      </c>
      <c r="D15149" t="s">
        <v>3637</v>
      </c>
      <c r="E15149" t="s">
        <v>3855</v>
      </c>
      <c r="F15149" t="s">
        <v>3600</v>
      </c>
      <c r="G15149">
        <v>211641042</v>
      </c>
      <c r="I15149" t="s">
        <v>3601</v>
      </c>
      <c r="J15149" t="s">
        <v>7260</v>
      </c>
      <c r="K15149" t="s">
        <v>3688</v>
      </c>
      <c r="L15149" t="s">
        <v>5475</v>
      </c>
      <c r="P15149">
        <v>9.5</v>
      </c>
      <c r="Q15149">
        <v>16</v>
      </c>
      <c r="R15149">
        <v>8.1</v>
      </c>
      <c r="S15149" t="b">
        <v>0</v>
      </c>
      <c r="T15149" t="b">
        <v>0</v>
      </c>
      <c r="U15149" t="b">
        <v>0</v>
      </c>
      <c r="V15149">
        <v>24000</v>
      </c>
      <c r="W15149">
        <v>20000</v>
      </c>
      <c r="X15149">
        <v>2.48</v>
      </c>
      <c r="Y15149">
        <v>20380</v>
      </c>
      <c r="Z15149">
        <v>2.61</v>
      </c>
    </row>
    <row r="15150" spans="1:26">
      <c r="A15150">
        <v>211641043</v>
      </c>
      <c r="B15150" t="s">
        <v>13066</v>
      </c>
      <c r="C15150" t="s">
        <v>3597</v>
      </c>
      <c r="D15150" t="s">
        <v>3637</v>
      </c>
      <c r="E15150" t="s">
        <v>3858</v>
      </c>
      <c r="F15150" t="s">
        <v>3600</v>
      </c>
      <c r="G15150">
        <v>211641043</v>
      </c>
      <c r="I15150" t="s">
        <v>3601</v>
      </c>
      <c r="J15150" t="s">
        <v>7260</v>
      </c>
      <c r="K15150" t="s">
        <v>3688</v>
      </c>
      <c r="L15150" t="s">
        <v>5475</v>
      </c>
      <c r="P15150">
        <v>9.5</v>
      </c>
      <c r="Q15150">
        <v>16</v>
      </c>
      <c r="R15150">
        <v>8.1</v>
      </c>
      <c r="S15150" t="b">
        <v>0</v>
      </c>
      <c r="T15150" t="b">
        <v>0</v>
      </c>
      <c r="U15150" t="b">
        <v>0</v>
      </c>
      <c r="V15150">
        <v>24000</v>
      </c>
      <c r="W15150">
        <v>20000</v>
      </c>
      <c r="X15150">
        <v>2.48</v>
      </c>
      <c r="Y15150">
        <v>20380</v>
      </c>
      <c r="Z15150">
        <v>2.61</v>
      </c>
    </row>
    <row r="15151" spans="1:26">
      <c r="A15151">
        <v>211641044</v>
      </c>
      <c r="B15151" t="s">
        <v>13066</v>
      </c>
      <c r="C15151" t="s">
        <v>3597</v>
      </c>
      <c r="D15151" t="s">
        <v>3637</v>
      </c>
      <c r="E15151" t="s">
        <v>3857</v>
      </c>
      <c r="F15151" t="s">
        <v>3600</v>
      </c>
      <c r="G15151">
        <v>211641044</v>
      </c>
      <c r="I15151" t="s">
        <v>3601</v>
      </c>
      <c r="J15151" t="s">
        <v>7260</v>
      </c>
      <c r="K15151" t="s">
        <v>3688</v>
      </c>
      <c r="L15151" t="s">
        <v>5475</v>
      </c>
      <c r="P15151">
        <v>9.5</v>
      </c>
      <c r="Q15151">
        <v>16</v>
      </c>
      <c r="R15151">
        <v>8.1</v>
      </c>
      <c r="S15151" t="b">
        <v>0</v>
      </c>
      <c r="T15151" t="b">
        <v>0</v>
      </c>
      <c r="U15151" t="b">
        <v>0</v>
      </c>
      <c r="V15151">
        <v>24000</v>
      </c>
      <c r="W15151">
        <v>20000</v>
      </c>
      <c r="X15151">
        <v>2.48</v>
      </c>
      <c r="Y15151">
        <v>20380</v>
      </c>
      <c r="Z15151">
        <v>2.61</v>
      </c>
    </row>
    <row r="15152" spans="1:26">
      <c r="A15152">
        <v>211641045</v>
      </c>
      <c r="B15152" t="s">
        <v>13066</v>
      </c>
      <c r="C15152" t="s">
        <v>3597</v>
      </c>
      <c r="D15152" t="s">
        <v>3637</v>
      </c>
      <c r="E15152" t="s">
        <v>3861</v>
      </c>
      <c r="F15152" t="s">
        <v>3600</v>
      </c>
      <c r="G15152">
        <v>211641045</v>
      </c>
      <c r="I15152" t="s">
        <v>3601</v>
      </c>
      <c r="J15152" t="s">
        <v>7260</v>
      </c>
      <c r="K15152" t="s">
        <v>3688</v>
      </c>
      <c r="L15152" t="s">
        <v>5475</v>
      </c>
      <c r="P15152">
        <v>9.5</v>
      </c>
      <c r="Q15152">
        <v>16</v>
      </c>
      <c r="R15152">
        <v>8.1</v>
      </c>
      <c r="S15152" t="b">
        <v>0</v>
      </c>
      <c r="T15152" t="b">
        <v>0</v>
      </c>
      <c r="U15152" t="b">
        <v>0</v>
      </c>
      <c r="V15152">
        <v>24000</v>
      </c>
      <c r="W15152">
        <v>20000</v>
      </c>
      <c r="X15152">
        <v>2.48</v>
      </c>
      <c r="Y15152">
        <v>20380</v>
      </c>
      <c r="Z15152">
        <v>2.61</v>
      </c>
    </row>
    <row r="15153" spans="1:26">
      <c r="A15153">
        <v>211641046</v>
      </c>
      <c r="B15153" t="s">
        <v>13066</v>
      </c>
      <c r="C15153" t="s">
        <v>3597</v>
      </c>
      <c r="D15153" t="s">
        <v>3637</v>
      </c>
      <c r="E15153" t="s">
        <v>3860</v>
      </c>
      <c r="F15153" t="s">
        <v>3600</v>
      </c>
      <c r="G15153">
        <v>211641046</v>
      </c>
      <c r="I15153" t="s">
        <v>3601</v>
      </c>
      <c r="J15153" t="s">
        <v>7260</v>
      </c>
      <c r="K15153" t="s">
        <v>3688</v>
      </c>
      <c r="L15153" t="s">
        <v>5475</v>
      </c>
      <c r="P15153">
        <v>9.5</v>
      </c>
      <c r="Q15153">
        <v>16</v>
      </c>
      <c r="R15153">
        <v>8.1</v>
      </c>
      <c r="S15153" t="b">
        <v>0</v>
      </c>
      <c r="T15153" t="b">
        <v>0</v>
      </c>
      <c r="U15153" t="b">
        <v>0</v>
      </c>
      <c r="V15153">
        <v>24000</v>
      </c>
      <c r="W15153">
        <v>20000</v>
      </c>
      <c r="X15153">
        <v>2.48</v>
      </c>
      <c r="Y15153">
        <v>20380</v>
      </c>
      <c r="Z15153">
        <v>2.61</v>
      </c>
    </row>
    <row r="15154" spans="1:26">
      <c r="A15154">
        <v>211641047</v>
      </c>
      <c r="B15154" t="s">
        <v>13066</v>
      </c>
      <c r="C15154" t="s">
        <v>3597</v>
      </c>
      <c r="D15154" t="s">
        <v>3637</v>
      </c>
      <c r="E15154" t="s">
        <v>10383</v>
      </c>
      <c r="F15154" t="s">
        <v>3600</v>
      </c>
      <c r="G15154">
        <v>211641047</v>
      </c>
      <c r="I15154" t="s">
        <v>3601</v>
      </c>
      <c r="J15154" t="s">
        <v>13209</v>
      </c>
      <c r="K15154" t="s">
        <v>3688</v>
      </c>
      <c r="L15154" t="s">
        <v>10390</v>
      </c>
      <c r="P15154">
        <v>9.5</v>
      </c>
      <c r="Q15154">
        <v>16</v>
      </c>
      <c r="R15154">
        <v>8.1</v>
      </c>
      <c r="S15154" t="b">
        <v>0</v>
      </c>
      <c r="T15154" t="b">
        <v>0</v>
      </c>
      <c r="U15154" t="b">
        <v>0</v>
      </c>
      <c r="V15154">
        <v>24000</v>
      </c>
      <c r="W15154">
        <v>20000</v>
      </c>
      <c r="X15154">
        <v>2.48</v>
      </c>
      <c r="Y15154">
        <v>20380</v>
      </c>
      <c r="Z15154">
        <v>2.61</v>
      </c>
    </row>
    <row r="15155" spans="1:26">
      <c r="A15155">
        <v>211641048</v>
      </c>
      <c r="B15155" t="s">
        <v>13066</v>
      </c>
      <c r="C15155" t="s">
        <v>3597</v>
      </c>
      <c r="D15155" t="s">
        <v>3637</v>
      </c>
      <c r="E15155" t="s">
        <v>3637</v>
      </c>
      <c r="F15155" t="s">
        <v>3600</v>
      </c>
      <c r="G15155">
        <v>211641048</v>
      </c>
      <c r="I15155" t="s">
        <v>3601</v>
      </c>
      <c r="J15155" t="s">
        <v>13208</v>
      </c>
      <c r="K15155" t="s">
        <v>3688</v>
      </c>
      <c r="L15155" t="s">
        <v>5079</v>
      </c>
      <c r="P15155">
        <v>9.5</v>
      </c>
      <c r="Q15155">
        <v>15.5</v>
      </c>
      <c r="R15155">
        <v>8.1</v>
      </c>
      <c r="S15155" t="b">
        <v>0</v>
      </c>
      <c r="T15155" t="b">
        <v>0</v>
      </c>
      <c r="U15155" t="b">
        <v>0</v>
      </c>
      <c r="V15155">
        <v>24400</v>
      </c>
      <c r="W15155">
        <v>20200</v>
      </c>
      <c r="X15155">
        <v>2.48</v>
      </c>
      <c r="Y15155">
        <v>20590</v>
      </c>
      <c r="Z15155">
        <v>2.61</v>
      </c>
    </row>
    <row r="15156" spans="1:26">
      <c r="A15156">
        <v>211641049</v>
      </c>
      <c r="B15156" t="s">
        <v>13066</v>
      </c>
      <c r="C15156" t="s">
        <v>3597</v>
      </c>
      <c r="D15156" t="s">
        <v>3637</v>
      </c>
      <c r="E15156" t="s">
        <v>10374</v>
      </c>
      <c r="F15156" t="s">
        <v>3600</v>
      </c>
      <c r="G15156">
        <v>211641049</v>
      </c>
      <c r="I15156" t="s">
        <v>3601</v>
      </c>
      <c r="J15156" t="s">
        <v>13208</v>
      </c>
      <c r="K15156" t="s">
        <v>3688</v>
      </c>
      <c r="L15156" t="s">
        <v>5079</v>
      </c>
      <c r="P15156">
        <v>9.5</v>
      </c>
      <c r="Q15156">
        <v>15.5</v>
      </c>
      <c r="R15156">
        <v>8.1</v>
      </c>
      <c r="S15156" t="b">
        <v>0</v>
      </c>
      <c r="T15156" t="b">
        <v>0</v>
      </c>
      <c r="U15156" t="b">
        <v>0</v>
      </c>
      <c r="V15156">
        <v>24400</v>
      </c>
      <c r="W15156">
        <v>20200</v>
      </c>
      <c r="X15156">
        <v>2.48</v>
      </c>
      <c r="Y15156">
        <v>20590</v>
      </c>
      <c r="Z15156">
        <v>2.61</v>
      </c>
    </row>
    <row r="15157" spans="1:26">
      <c r="A15157">
        <v>211641050</v>
      </c>
      <c r="B15157" t="s">
        <v>13066</v>
      </c>
      <c r="C15157" t="s">
        <v>3597</v>
      </c>
      <c r="D15157" t="s">
        <v>3637</v>
      </c>
      <c r="E15157" t="s">
        <v>10375</v>
      </c>
      <c r="F15157" t="s">
        <v>3600</v>
      </c>
      <c r="G15157">
        <v>211641050</v>
      </c>
      <c r="I15157" t="s">
        <v>3601</v>
      </c>
      <c r="J15157" t="s">
        <v>13208</v>
      </c>
      <c r="K15157" t="s">
        <v>3688</v>
      </c>
      <c r="L15157" t="s">
        <v>10379</v>
      </c>
      <c r="P15157">
        <v>9.5</v>
      </c>
      <c r="Q15157">
        <v>15.5</v>
      </c>
      <c r="R15157">
        <v>8.1</v>
      </c>
      <c r="S15157" t="b">
        <v>0</v>
      </c>
      <c r="T15157" t="b">
        <v>0</v>
      </c>
      <c r="U15157" t="b">
        <v>0</v>
      </c>
      <c r="V15157">
        <v>24400</v>
      </c>
      <c r="W15157">
        <v>20200</v>
      </c>
      <c r="X15157">
        <v>2.48</v>
      </c>
      <c r="Y15157">
        <v>20590</v>
      </c>
      <c r="Z15157">
        <v>2.61</v>
      </c>
    </row>
    <row r="15158" spans="1:26">
      <c r="A15158">
        <v>211641051</v>
      </c>
      <c r="B15158" t="s">
        <v>13066</v>
      </c>
      <c r="C15158" t="s">
        <v>3597</v>
      </c>
      <c r="D15158" t="s">
        <v>3637</v>
      </c>
      <c r="E15158" t="s">
        <v>3862</v>
      </c>
      <c r="F15158" t="s">
        <v>3600</v>
      </c>
      <c r="G15158">
        <v>211641051</v>
      </c>
      <c r="I15158" t="s">
        <v>3601</v>
      </c>
      <c r="J15158" t="s">
        <v>7260</v>
      </c>
      <c r="K15158" t="s">
        <v>3688</v>
      </c>
      <c r="L15158" t="s">
        <v>5471</v>
      </c>
      <c r="P15158">
        <v>9.5</v>
      </c>
      <c r="Q15158">
        <v>15.5</v>
      </c>
      <c r="R15158">
        <v>8.1</v>
      </c>
      <c r="S15158" t="b">
        <v>0</v>
      </c>
      <c r="T15158" t="b">
        <v>0</v>
      </c>
      <c r="U15158" t="b">
        <v>0</v>
      </c>
      <c r="V15158">
        <v>24400</v>
      </c>
      <c r="W15158">
        <v>20200</v>
      </c>
      <c r="X15158">
        <v>2.48</v>
      </c>
      <c r="Y15158">
        <v>20590</v>
      </c>
      <c r="Z15158">
        <v>2.61</v>
      </c>
    </row>
    <row r="15159" spans="1:26">
      <c r="A15159">
        <v>211641052</v>
      </c>
      <c r="B15159" t="s">
        <v>13066</v>
      </c>
      <c r="C15159" t="s">
        <v>3597</v>
      </c>
      <c r="D15159" t="s">
        <v>3637</v>
      </c>
      <c r="E15159" t="s">
        <v>3854</v>
      </c>
      <c r="F15159" t="s">
        <v>3600</v>
      </c>
      <c r="G15159">
        <v>211641052</v>
      </c>
      <c r="I15159" t="s">
        <v>3601</v>
      </c>
      <c r="J15159" t="s">
        <v>7260</v>
      </c>
      <c r="K15159" t="s">
        <v>3688</v>
      </c>
      <c r="L15159" t="s">
        <v>5471</v>
      </c>
      <c r="P15159">
        <v>9.5</v>
      </c>
      <c r="Q15159">
        <v>15.5</v>
      </c>
      <c r="R15159">
        <v>8.1</v>
      </c>
      <c r="S15159" t="b">
        <v>0</v>
      </c>
      <c r="T15159" t="b">
        <v>0</v>
      </c>
      <c r="U15159" t="b">
        <v>0</v>
      </c>
      <c r="V15159">
        <v>24400</v>
      </c>
      <c r="W15159">
        <v>20200</v>
      </c>
      <c r="X15159">
        <v>2.48</v>
      </c>
      <c r="Y15159">
        <v>20590</v>
      </c>
      <c r="Z15159">
        <v>2.61</v>
      </c>
    </row>
    <row r="15160" spans="1:26">
      <c r="A15160">
        <v>211641053</v>
      </c>
      <c r="B15160" t="s">
        <v>13066</v>
      </c>
      <c r="C15160" t="s">
        <v>3597</v>
      </c>
      <c r="D15160" t="s">
        <v>3637</v>
      </c>
      <c r="E15160" t="s">
        <v>3856</v>
      </c>
      <c r="F15160" t="s">
        <v>3600</v>
      </c>
      <c r="G15160">
        <v>211641053</v>
      </c>
      <c r="I15160" t="s">
        <v>3601</v>
      </c>
      <c r="J15160" t="s">
        <v>7260</v>
      </c>
      <c r="K15160" t="s">
        <v>3688</v>
      </c>
      <c r="L15160" t="s">
        <v>5471</v>
      </c>
      <c r="P15160">
        <v>9.5</v>
      </c>
      <c r="Q15160">
        <v>15.5</v>
      </c>
      <c r="R15160">
        <v>8.1</v>
      </c>
      <c r="S15160" t="b">
        <v>0</v>
      </c>
      <c r="T15160" t="b">
        <v>0</v>
      </c>
      <c r="U15160" t="b">
        <v>0</v>
      </c>
      <c r="V15160">
        <v>24400</v>
      </c>
      <c r="W15160">
        <v>20200</v>
      </c>
      <c r="X15160">
        <v>2.48</v>
      </c>
      <c r="Y15160">
        <v>20590</v>
      </c>
      <c r="Z15160">
        <v>2.61</v>
      </c>
    </row>
    <row r="15161" spans="1:26">
      <c r="A15161">
        <v>211641054</v>
      </c>
      <c r="B15161" t="s">
        <v>13066</v>
      </c>
      <c r="C15161" t="s">
        <v>3597</v>
      </c>
      <c r="D15161" t="s">
        <v>3637</v>
      </c>
      <c r="E15161" t="s">
        <v>3855</v>
      </c>
      <c r="F15161" t="s">
        <v>3600</v>
      </c>
      <c r="G15161">
        <v>211641054</v>
      </c>
      <c r="I15161" t="s">
        <v>3601</v>
      </c>
      <c r="J15161" t="s">
        <v>7260</v>
      </c>
      <c r="K15161" t="s">
        <v>3688</v>
      </c>
      <c r="L15161" t="s">
        <v>5471</v>
      </c>
      <c r="P15161">
        <v>9.5</v>
      </c>
      <c r="Q15161">
        <v>15.5</v>
      </c>
      <c r="R15161">
        <v>8.1</v>
      </c>
      <c r="S15161" t="b">
        <v>0</v>
      </c>
      <c r="T15161" t="b">
        <v>0</v>
      </c>
      <c r="U15161" t="b">
        <v>0</v>
      </c>
      <c r="V15161">
        <v>24400</v>
      </c>
      <c r="W15161">
        <v>20200</v>
      </c>
      <c r="X15161">
        <v>2.48</v>
      </c>
      <c r="Y15161">
        <v>20590</v>
      </c>
      <c r="Z15161">
        <v>2.61</v>
      </c>
    </row>
    <row r="15162" spans="1:26">
      <c r="A15162">
        <v>211641055</v>
      </c>
      <c r="B15162" t="s">
        <v>13066</v>
      </c>
      <c r="C15162" t="s">
        <v>3597</v>
      </c>
      <c r="D15162" t="s">
        <v>3637</v>
      </c>
      <c r="E15162" t="s">
        <v>3858</v>
      </c>
      <c r="F15162" t="s">
        <v>3600</v>
      </c>
      <c r="G15162">
        <v>211641055</v>
      </c>
      <c r="I15162" t="s">
        <v>3601</v>
      </c>
      <c r="J15162" t="s">
        <v>7260</v>
      </c>
      <c r="K15162" t="s">
        <v>3688</v>
      </c>
      <c r="L15162" t="s">
        <v>5471</v>
      </c>
      <c r="P15162">
        <v>9.5</v>
      </c>
      <c r="Q15162">
        <v>15.5</v>
      </c>
      <c r="R15162">
        <v>8.1</v>
      </c>
      <c r="S15162" t="b">
        <v>0</v>
      </c>
      <c r="T15162" t="b">
        <v>0</v>
      </c>
      <c r="U15162" t="b">
        <v>0</v>
      </c>
      <c r="V15162">
        <v>24400</v>
      </c>
      <c r="W15162">
        <v>20200</v>
      </c>
      <c r="X15162">
        <v>2.48</v>
      </c>
      <c r="Y15162">
        <v>20590</v>
      </c>
      <c r="Z15162">
        <v>2.61</v>
      </c>
    </row>
    <row r="15163" spans="1:26">
      <c r="A15163">
        <v>211641056</v>
      </c>
      <c r="B15163" t="s">
        <v>13066</v>
      </c>
      <c r="C15163" t="s">
        <v>3597</v>
      </c>
      <c r="D15163" t="s">
        <v>3637</v>
      </c>
      <c r="E15163" t="s">
        <v>3857</v>
      </c>
      <c r="F15163" t="s">
        <v>3600</v>
      </c>
      <c r="G15163">
        <v>211641056</v>
      </c>
      <c r="I15163" t="s">
        <v>3601</v>
      </c>
      <c r="J15163" t="s">
        <v>7260</v>
      </c>
      <c r="K15163" t="s">
        <v>3688</v>
      </c>
      <c r="L15163" t="s">
        <v>5471</v>
      </c>
      <c r="P15163">
        <v>9.5</v>
      </c>
      <c r="Q15163">
        <v>15.5</v>
      </c>
      <c r="R15163">
        <v>8.1</v>
      </c>
      <c r="S15163" t="b">
        <v>0</v>
      </c>
      <c r="T15163" t="b">
        <v>0</v>
      </c>
      <c r="U15163" t="b">
        <v>0</v>
      </c>
      <c r="V15163">
        <v>24400</v>
      </c>
      <c r="W15163">
        <v>20200</v>
      </c>
      <c r="X15163">
        <v>2.48</v>
      </c>
      <c r="Y15163">
        <v>20590</v>
      </c>
      <c r="Z15163">
        <v>2.61</v>
      </c>
    </row>
    <row r="15164" spans="1:26">
      <c r="A15164">
        <v>211641057</v>
      </c>
      <c r="B15164" t="s">
        <v>13066</v>
      </c>
      <c r="C15164" t="s">
        <v>3597</v>
      </c>
      <c r="D15164" t="s">
        <v>3637</v>
      </c>
      <c r="E15164" t="s">
        <v>3861</v>
      </c>
      <c r="F15164" t="s">
        <v>3600</v>
      </c>
      <c r="G15164">
        <v>211641057</v>
      </c>
      <c r="I15164" t="s">
        <v>3601</v>
      </c>
      <c r="J15164" t="s">
        <v>7260</v>
      </c>
      <c r="K15164" t="s">
        <v>3688</v>
      </c>
      <c r="L15164" t="s">
        <v>5471</v>
      </c>
      <c r="P15164">
        <v>9.5</v>
      </c>
      <c r="Q15164">
        <v>15.5</v>
      </c>
      <c r="R15164">
        <v>8.1</v>
      </c>
      <c r="S15164" t="b">
        <v>0</v>
      </c>
      <c r="T15164" t="b">
        <v>0</v>
      </c>
      <c r="U15164" t="b">
        <v>0</v>
      </c>
      <c r="V15164">
        <v>24400</v>
      </c>
      <c r="W15164">
        <v>20200</v>
      </c>
      <c r="X15164">
        <v>2.48</v>
      </c>
      <c r="Y15164">
        <v>20590</v>
      </c>
      <c r="Z15164">
        <v>2.61</v>
      </c>
    </row>
    <row r="15165" spans="1:26">
      <c r="A15165">
        <v>211641058</v>
      </c>
      <c r="B15165" t="s">
        <v>13066</v>
      </c>
      <c r="C15165" t="s">
        <v>3597</v>
      </c>
      <c r="D15165" t="s">
        <v>3637</v>
      </c>
      <c r="E15165" t="s">
        <v>3860</v>
      </c>
      <c r="F15165" t="s">
        <v>3600</v>
      </c>
      <c r="G15165">
        <v>211641058</v>
      </c>
      <c r="I15165" t="s">
        <v>3601</v>
      </c>
      <c r="J15165" t="s">
        <v>7260</v>
      </c>
      <c r="K15165" t="s">
        <v>3688</v>
      </c>
      <c r="L15165" t="s">
        <v>5471</v>
      </c>
      <c r="P15165">
        <v>9.5</v>
      </c>
      <c r="Q15165">
        <v>15.5</v>
      </c>
      <c r="R15165">
        <v>8.1</v>
      </c>
      <c r="S15165" t="b">
        <v>0</v>
      </c>
      <c r="T15165" t="b">
        <v>0</v>
      </c>
      <c r="U15165" t="b">
        <v>0</v>
      </c>
      <c r="V15165">
        <v>24400</v>
      </c>
      <c r="W15165">
        <v>20200</v>
      </c>
      <c r="X15165">
        <v>2.48</v>
      </c>
      <c r="Y15165">
        <v>20590</v>
      </c>
      <c r="Z15165">
        <v>2.61</v>
      </c>
    </row>
    <row r="15166" spans="1:26">
      <c r="A15166">
        <v>211641059</v>
      </c>
      <c r="B15166" t="s">
        <v>13066</v>
      </c>
      <c r="C15166" t="s">
        <v>3597</v>
      </c>
      <c r="D15166" t="s">
        <v>3637</v>
      </c>
      <c r="E15166" t="s">
        <v>10383</v>
      </c>
      <c r="F15166" t="s">
        <v>3600</v>
      </c>
      <c r="G15166">
        <v>211641059</v>
      </c>
      <c r="I15166" t="s">
        <v>3601</v>
      </c>
      <c r="J15166" t="s">
        <v>13209</v>
      </c>
      <c r="K15166" t="s">
        <v>3688</v>
      </c>
      <c r="L15166" t="s">
        <v>10391</v>
      </c>
      <c r="P15166">
        <v>9.5</v>
      </c>
      <c r="Q15166">
        <v>15.5</v>
      </c>
      <c r="R15166">
        <v>8.1</v>
      </c>
      <c r="S15166" t="b">
        <v>0</v>
      </c>
      <c r="T15166" t="b">
        <v>0</v>
      </c>
      <c r="U15166" t="b">
        <v>0</v>
      </c>
      <c r="V15166">
        <v>24400</v>
      </c>
      <c r="W15166">
        <v>20200</v>
      </c>
      <c r="X15166">
        <v>2.48</v>
      </c>
      <c r="Y15166">
        <v>20590</v>
      </c>
      <c r="Z15166">
        <v>2.61</v>
      </c>
    </row>
    <row r="15167" spans="1:26">
      <c r="A15167">
        <v>213613893</v>
      </c>
      <c r="B15167" t="s">
        <v>13067</v>
      </c>
      <c r="C15167" t="s">
        <v>3597</v>
      </c>
      <c r="D15167" t="s">
        <v>3698</v>
      </c>
      <c r="E15167" t="s">
        <v>3699</v>
      </c>
      <c r="F15167" t="s">
        <v>3600</v>
      </c>
      <c r="G15167">
        <v>213613893</v>
      </c>
      <c r="I15167" t="s">
        <v>3700</v>
      </c>
      <c r="J15167" t="s">
        <v>10721</v>
      </c>
      <c r="K15167" t="s">
        <v>3688</v>
      </c>
      <c r="L15167" t="s">
        <v>13521</v>
      </c>
      <c r="P15167">
        <v>12</v>
      </c>
      <c r="Q15167">
        <v>15.2</v>
      </c>
      <c r="R15167">
        <v>9</v>
      </c>
      <c r="S15167" t="b">
        <v>0</v>
      </c>
      <c r="T15167" t="b">
        <v>0</v>
      </c>
      <c r="U15167" t="b">
        <v>1</v>
      </c>
      <c r="V15167">
        <v>23200</v>
      </c>
      <c r="W15167">
        <v>18400</v>
      </c>
      <c r="X15167">
        <v>2.1</v>
      </c>
      <c r="Y15167">
        <v>26000</v>
      </c>
      <c r="Z15167">
        <v>2.31</v>
      </c>
    </row>
    <row r="15168" spans="1:26">
      <c r="A15168">
        <v>213613894</v>
      </c>
      <c r="B15168" t="s">
        <v>13067</v>
      </c>
      <c r="C15168" t="s">
        <v>3597</v>
      </c>
      <c r="D15168" t="s">
        <v>3698</v>
      </c>
      <c r="E15168" t="s">
        <v>3699</v>
      </c>
      <c r="F15168" t="s">
        <v>3600</v>
      </c>
      <c r="G15168">
        <v>213613894</v>
      </c>
      <c r="I15168" t="s">
        <v>3700</v>
      </c>
      <c r="J15168" t="s">
        <v>10721</v>
      </c>
      <c r="K15168" t="s">
        <v>3688</v>
      </c>
      <c r="L15168" t="s">
        <v>13512</v>
      </c>
      <c r="P15168">
        <v>12</v>
      </c>
      <c r="Q15168">
        <v>15.2</v>
      </c>
      <c r="R15168">
        <v>9</v>
      </c>
      <c r="S15168" t="b">
        <v>0</v>
      </c>
      <c r="T15168" t="b">
        <v>0</v>
      </c>
      <c r="U15168" t="b">
        <v>1</v>
      </c>
      <c r="V15168">
        <v>23200</v>
      </c>
      <c r="W15168">
        <v>18400</v>
      </c>
      <c r="X15168">
        <v>2.1</v>
      </c>
      <c r="Y15168">
        <v>26000</v>
      </c>
      <c r="Z15168">
        <v>2.31</v>
      </c>
    </row>
    <row r="15169" spans="1:26">
      <c r="A15169">
        <v>213613892</v>
      </c>
      <c r="B15169" t="s">
        <v>13067</v>
      </c>
      <c r="C15169" t="s">
        <v>3597</v>
      </c>
      <c r="D15169" t="s">
        <v>3698</v>
      </c>
      <c r="E15169" t="s">
        <v>3699</v>
      </c>
      <c r="F15169" t="s">
        <v>3600</v>
      </c>
      <c r="G15169">
        <v>213613892</v>
      </c>
      <c r="I15169" t="s">
        <v>3700</v>
      </c>
      <c r="J15169" t="s">
        <v>10721</v>
      </c>
      <c r="K15169" t="s">
        <v>3688</v>
      </c>
      <c r="L15169" t="s">
        <v>13510</v>
      </c>
      <c r="P15169">
        <v>12</v>
      </c>
      <c r="Q15169">
        <v>15.2</v>
      </c>
      <c r="R15169">
        <v>9</v>
      </c>
      <c r="S15169" t="b">
        <v>0</v>
      </c>
      <c r="T15169" t="b">
        <v>0</v>
      </c>
      <c r="U15169" t="b">
        <v>1</v>
      </c>
      <c r="V15169">
        <v>23200</v>
      </c>
      <c r="W15169">
        <v>18400</v>
      </c>
      <c r="X15169">
        <v>2.1</v>
      </c>
      <c r="Y15169">
        <v>26000</v>
      </c>
      <c r="Z15169">
        <v>2.31</v>
      </c>
    </row>
    <row r="15170" spans="1:26">
      <c r="A15170">
        <v>213613855</v>
      </c>
      <c r="B15170" t="s">
        <v>13067</v>
      </c>
      <c r="C15170" t="s">
        <v>3597</v>
      </c>
      <c r="D15170" t="s">
        <v>3698</v>
      </c>
      <c r="E15170" t="s">
        <v>3699</v>
      </c>
      <c r="F15170" t="s">
        <v>3600</v>
      </c>
      <c r="G15170">
        <v>213613855</v>
      </c>
      <c r="I15170" t="s">
        <v>3700</v>
      </c>
      <c r="J15170" t="s">
        <v>7248</v>
      </c>
      <c r="K15170" t="s">
        <v>3688</v>
      </c>
      <c r="L15170" t="s">
        <v>13520</v>
      </c>
      <c r="P15170">
        <v>10</v>
      </c>
      <c r="Q15170">
        <v>15.2</v>
      </c>
      <c r="R15170">
        <v>9.0500000000000007</v>
      </c>
      <c r="S15170" t="b">
        <v>0</v>
      </c>
      <c r="T15170" t="b">
        <v>0</v>
      </c>
      <c r="U15170" t="b">
        <v>1</v>
      </c>
      <c r="V15170">
        <v>28600</v>
      </c>
      <c r="W15170">
        <v>21400</v>
      </c>
      <c r="X15170">
        <v>2.1</v>
      </c>
      <c r="Y15170">
        <v>28600</v>
      </c>
      <c r="Z15170">
        <v>2.2999999999999998</v>
      </c>
    </row>
    <row r="15171" spans="1:26">
      <c r="A15171">
        <v>213613856</v>
      </c>
      <c r="B15171" t="s">
        <v>13067</v>
      </c>
      <c r="C15171" t="s">
        <v>3597</v>
      </c>
      <c r="D15171" t="s">
        <v>3698</v>
      </c>
      <c r="E15171" t="s">
        <v>3699</v>
      </c>
      <c r="F15171" t="s">
        <v>3600</v>
      </c>
      <c r="G15171">
        <v>213613856</v>
      </c>
      <c r="I15171" t="s">
        <v>3700</v>
      </c>
      <c r="J15171" t="s">
        <v>7248</v>
      </c>
      <c r="K15171" t="s">
        <v>3688</v>
      </c>
      <c r="L15171" t="s">
        <v>13517</v>
      </c>
      <c r="P15171">
        <v>10</v>
      </c>
      <c r="Q15171">
        <v>15.2</v>
      </c>
      <c r="R15171">
        <v>9.0500000000000007</v>
      </c>
      <c r="S15171" t="b">
        <v>0</v>
      </c>
      <c r="T15171" t="b">
        <v>0</v>
      </c>
      <c r="U15171" t="b">
        <v>1</v>
      </c>
      <c r="V15171">
        <v>28600</v>
      </c>
      <c r="W15171">
        <v>21400</v>
      </c>
      <c r="X15171">
        <v>2.1</v>
      </c>
      <c r="Y15171">
        <v>28600</v>
      </c>
      <c r="Z15171">
        <v>2.2999999999999998</v>
      </c>
    </row>
    <row r="15172" spans="1:26">
      <c r="A15172">
        <v>213613857</v>
      </c>
      <c r="B15172" t="s">
        <v>13067</v>
      </c>
      <c r="C15172" t="s">
        <v>3597</v>
      </c>
      <c r="D15172" t="s">
        <v>3698</v>
      </c>
      <c r="E15172" t="s">
        <v>3699</v>
      </c>
      <c r="F15172" t="s">
        <v>3600</v>
      </c>
      <c r="G15172">
        <v>213613857</v>
      </c>
      <c r="I15172" t="s">
        <v>3700</v>
      </c>
      <c r="J15172" t="s">
        <v>7248</v>
      </c>
      <c r="K15172" t="s">
        <v>3688</v>
      </c>
      <c r="L15172" t="s">
        <v>13514</v>
      </c>
      <c r="P15172">
        <v>10</v>
      </c>
      <c r="Q15172">
        <v>15.2</v>
      </c>
      <c r="R15172">
        <v>9.1999999999999993</v>
      </c>
      <c r="S15172" t="b">
        <v>0</v>
      </c>
      <c r="T15172" t="b">
        <v>0</v>
      </c>
      <c r="U15172" t="b">
        <v>1</v>
      </c>
      <c r="V15172">
        <v>29000</v>
      </c>
      <c r="W15172">
        <v>21600</v>
      </c>
      <c r="X15172">
        <v>2.1</v>
      </c>
      <c r="Y15172">
        <v>28600</v>
      </c>
      <c r="Z15172">
        <v>2.2999999999999998</v>
      </c>
    </row>
    <row r="15173" spans="1:26">
      <c r="A15173">
        <v>213613858</v>
      </c>
      <c r="B15173" t="s">
        <v>13067</v>
      </c>
      <c r="C15173" t="s">
        <v>3597</v>
      </c>
      <c r="D15173" t="s">
        <v>3698</v>
      </c>
      <c r="E15173" t="s">
        <v>3699</v>
      </c>
      <c r="F15173" t="s">
        <v>3600</v>
      </c>
      <c r="G15173">
        <v>213613858</v>
      </c>
      <c r="I15173" t="s">
        <v>3700</v>
      </c>
      <c r="J15173" t="s">
        <v>7248</v>
      </c>
      <c r="K15173" t="s">
        <v>3688</v>
      </c>
      <c r="L15173" t="s">
        <v>13516</v>
      </c>
      <c r="P15173">
        <v>10</v>
      </c>
      <c r="Q15173">
        <v>15.2</v>
      </c>
      <c r="R15173">
        <v>9.0500000000000007</v>
      </c>
      <c r="S15173" t="b">
        <v>0</v>
      </c>
      <c r="T15173" t="b">
        <v>0</v>
      </c>
      <c r="U15173" t="b">
        <v>1</v>
      </c>
      <c r="V15173">
        <v>28600</v>
      </c>
      <c r="W15173">
        <v>21400</v>
      </c>
      <c r="X15173">
        <v>2.1</v>
      </c>
      <c r="Y15173">
        <v>28600</v>
      </c>
      <c r="Z15173">
        <v>2.2999999999999998</v>
      </c>
    </row>
    <row r="15174" spans="1:26">
      <c r="A15174">
        <v>213613859</v>
      </c>
      <c r="B15174" t="s">
        <v>13067</v>
      </c>
      <c r="C15174" t="s">
        <v>3597</v>
      </c>
      <c r="D15174" t="s">
        <v>3698</v>
      </c>
      <c r="E15174" t="s">
        <v>3699</v>
      </c>
      <c r="F15174" t="s">
        <v>3600</v>
      </c>
      <c r="G15174">
        <v>213613859</v>
      </c>
      <c r="I15174" t="s">
        <v>3700</v>
      </c>
      <c r="J15174" t="s">
        <v>7248</v>
      </c>
      <c r="K15174" t="s">
        <v>3688</v>
      </c>
      <c r="L15174" t="s">
        <v>13515</v>
      </c>
      <c r="P15174">
        <v>10</v>
      </c>
      <c r="Q15174">
        <v>15.2</v>
      </c>
      <c r="R15174">
        <v>9.1999999999999993</v>
      </c>
      <c r="S15174" t="b">
        <v>0</v>
      </c>
      <c r="T15174" t="b">
        <v>0</v>
      </c>
      <c r="U15174" t="b">
        <v>1</v>
      </c>
      <c r="V15174">
        <v>29000</v>
      </c>
      <c r="W15174">
        <v>21600</v>
      </c>
      <c r="X15174">
        <v>2.1</v>
      </c>
      <c r="Y15174">
        <v>28600</v>
      </c>
      <c r="Z15174">
        <v>2.2999999999999998</v>
      </c>
    </row>
    <row r="15175" spans="1:26">
      <c r="A15175">
        <v>213613860</v>
      </c>
      <c r="B15175" t="s">
        <v>13067</v>
      </c>
      <c r="C15175" t="s">
        <v>3597</v>
      </c>
      <c r="D15175" t="s">
        <v>3698</v>
      </c>
      <c r="E15175" t="s">
        <v>3699</v>
      </c>
      <c r="F15175" t="s">
        <v>3600</v>
      </c>
      <c r="G15175">
        <v>213613860</v>
      </c>
      <c r="I15175" t="s">
        <v>3700</v>
      </c>
      <c r="J15175" t="s">
        <v>7251</v>
      </c>
      <c r="K15175" t="s">
        <v>3688</v>
      </c>
      <c r="L15175" t="s">
        <v>13514</v>
      </c>
      <c r="P15175">
        <v>9.5</v>
      </c>
      <c r="Q15175">
        <v>15.2</v>
      </c>
      <c r="R15175">
        <v>8.1999999999999993</v>
      </c>
      <c r="S15175" t="b">
        <v>0</v>
      </c>
      <c r="T15175" t="b">
        <v>0</v>
      </c>
      <c r="U15175" t="b">
        <v>0</v>
      </c>
      <c r="V15175">
        <v>34800</v>
      </c>
      <c r="W15175">
        <v>26400</v>
      </c>
      <c r="X15175">
        <v>2.1</v>
      </c>
      <c r="Y15175">
        <v>47300</v>
      </c>
      <c r="Z15175">
        <v>2.4</v>
      </c>
    </row>
    <row r="15176" spans="1:26">
      <c r="A15176">
        <v>213613861</v>
      </c>
      <c r="B15176" t="s">
        <v>13067</v>
      </c>
      <c r="C15176" t="s">
        <v>3597</v>
      </c>
      <c r="D15176" t="s">
        <v>3698</v>
      </c>
      <c r="E15176" t="s">
        <v>3699</v>
      </c>
      <c r="F15176" t="s">
        <v>3600</v>
      </c>
      <c r="G15176">
        <v>213613861</v>
      </c>
      <c r="I15176" t="s">
        <v>3700</v>
      </c>
      <c r="J15176" t="s">
        <v>7251</v>
      </c>
      <c r="K15176" t="s">
        <v>3688</v>
      </c>
      <c r="L15176" t="s">
        <v>13515</v>
      </c>
      <c r="P15176">
        <v>9.5</v>
      </c>
      <c r="Q15176">
        <v>15.2</v>
      </c>
      <c r="R15176">
        <v>8.1999999999999993</v>
      </c>
      <c r="S15176" t="b">
        <v>0</v>
      </c>
      <c r="T15176" t="b">
        <v>0</v>
      </c>
      <c r="U15176" t="b">
        <v>0</v>
      </c>
      <c r="V15176">
        <v>34800</v>
      </c>
      <c r="W15176">
        <v>26400</v>
      </c>
      <c r="X15176">
        <v>2.1</v>
      </c>
      <c r="Y15176">
        <v>47300</v>
      </c>
      <c r="Z15176">
        <v>2.4</v>
      </c>
    </row>
    <row r="15177" spans="1:26">
      <c r="A15177">
        <v>213613862</v>
      </c>
      <c r="B15177" t="s">
        <v>13067</v>
      </c>
      <c r="C15177" t="s">
        <v>3597</v>
      </c>
      <c r="D15177" t="s">
        <v>3698</v>
      </c>
      <c r="E15177" t="s">
        <v>3699</v>
      </c>
      <c r="F15177" t="s">
        <v>3600</v>
      </c>
      <c r="G15177">
        <v>213613862</v>
      </c>
      <c r="I15177" t="s">
        <v>3700</v>
      </c>
      <c r="J15177" t="s">
        <v>7245</v>
      </c>
      <c r="K15177" t="s">
        <v>3688</v>
      </c>
      <c r="L15177" t="s">
        <v>13519</v>
      </c>
      <c r="P15177">
        <v>10</v>
      </c>
      <c r="Q15177">
        <v>16</v>
      </c>
      <c r="R15177">
        <v>8.8000000000000007</v>
      </c>
      <c r="S15177" t="b">
        <v>0</v>
      </c>
      <c r="T15177" t="b">
        <v>0</v>
      </c>
      <c r="U15177" t="b">
        <v>1</v>
      </c>
      <c r="V15177">
        <v>23000</v>
      </c>
      <c r="W15177">
        <v>19800</v>
      </c>
      <c r="X15177">
        <v>2.1</v>
      </c>
      <c r="Y15177">
        <v>26700</v>
      </c>
      <c r="Z15177">
        <v>2.4</v>
      </c>
    </row>
    <row r="15178" spans="1:26">
      <c r="A15178">
        <v>213613895</v>
      </c>
      <c r="B15178" t="s">
        <v>13067</v>
      </c>
      <c r="C15178" t="s">
        <v>3597</v>
      </c>
      <c r="D15178" t="s">
        <v>3698</v>
      </c>
      <c r="E15178" t="s">
        <v>3699</v>
      </c>
      <c r="F15178" t="s">
        <v>3600</v>
      </c>
      <c r="G15178">
        <v>213613895</v>
      </c>
      <c r="I15178" t="s">
        <v>3700</v>
      </c>
      <c r="J15178" t="s">
        <v>7248</v>
      </c>
      <c r="K15178" t="s">
        <v>3688</v>
      </c>
      <c r="L15178" t="s">
        <v>13518</v>
      </c>
      <c r="P15178">
        <v>10</v>
      </c>
      <c r="Q15178">
        <v>15.2</v>
      </c>
      <c r="R15178">
        <v>9.0500000000000007</v>
      </c>
      <c r="S15178" t="b">
        <v>0</v>
      </c>
      <c r="T15178" t="b">
        <v>0</v>
      </c>
      <c r="U15178" t="b">
        <v>1</v>
      </c>
      <c r="V15178">
        <v>28600</v>
      </c>
      <c r="W15178">
        <v>21400</v>
      </c>
      <c r="X15178">
        <v>2.1</v>
      </c>
      <c r="Y15178">
        <v>28600</v>
      </c>
      <c r="Z15178">
        <v>2.2999999999999998</v>
      </c>
    </row>
    <row r="15179" spans="1:26">
      <c r="A15179">
        <v>213613863</v>
      </c>
      <c r="B15179" t="s">
        <v>13067</v>
      </c>
      <c r="C15179" t="s">
        <v>3597</v>
      </c>
      <c r="D15179" t="s">
        <v>3698</v>
      </c>
      <c r="E15179" t="s">
        <v>3699</v>
      </c>
      <c r="F15179" t="s">
        <v>3600</v>
      </c>
      <c r="G15179">
        <v>213613863</v>
      </c>
      <c r="I15179" t="s">
        <v>3700</v>
      </c>
      <c r="J15179" t="s">
        <v>7248</v>
      </c>
      <c r="K15179" t="s">
        <v>3688</v>
      </c>
      <c r="L15179" t="s">
        <v>13517</v>
      </c>
      <c r="P15179">
        <v>10</v>
      </c>
      <c r="Q15179">
        <v>15.2</v>
      </c>
      <c r="R15179">
        <v>9.0500000000000007</v>
      </c>
      <c r="S15179" t="b">
        <v>0</v>
      </c>
      <c r="T15179" t="b">
        <v>0</v>
      </c>
      <c r="U15179" t="b">
        <v>1</v>
      </c>
      <c r="V15179">
        <v>28600</v>
      </c>
      <c r="W15179">
        <v>21400</v>
      </c>
      <c r="X15179">
        <v>2.1</v>
      </c>
      <c r="Y15179">
        <v>28600</v>
      </c>
      <c r="Z15179">
        <v>2.2999999999999998</v>
      </c>
    </row>
    <row r="15180" spans="1:26">
      <c r="A15180">
        <v>213613864</v>
      </c>
      <c r="B15180" t="s">
        <v>13067</v>
      </c>
      <c r="C15180" t="s">
        <v>3597</v>
      </c>
      <c r="D15180" t="s">
        <v>3698</v>
      </c>
      <c r="E15180" t="s">
        <v>3699</v>
      </c>
      <c r="F15180" t="s">
        <v>3600</v>
      </c>
      <c r="G15180">
        <v>213613864</v>
      </c>
      <c r="I15180" t="s">
        <v>3700</v>
      </c>
      <c r="J15180" t="s">
        <v>7248</v>
      </c>
      <c r="K15180" t="s">
        <v>3688</v>
      </c>
      <c r="L15180" t="s">
        <v>13516</v>
      </c>
      <c r="P15180">
        <v>10</v>
      </c>
      <c r="Q15180">
        <v>15.2</v>
      </c>
      <c r="R15180">
        <v>9.0500000000000007</v>
      </c>
      <c r="S15180" t="b">
        <v>0</v>
      </c>
      <c r="T15180" t="b">
        <v>0</v>
      </c>
      <c r="U15180" t="b">
        <v>1</v>
      </c>
      <c r="V15180">
        <v>28600</v>
      </c>
      <c r="W15180">
        <v>21400</v>
      </c>
      <c r="X15180">
        <v>2.1</v>
      </c>
      <c r="Y15180">
        <v>28600</v>
      </c>
      <c r="Z15180">
        <v>2.2999999999999998</v>
      </c>
    </row>
    <row r="15181" spans="1:26">
      <c r="A15181">
        <v>213613865</v>
      </c>
      <c r="B15181" t="s">
        <v>13067</v>
      </c>
      <c r="C15181" t="s">
        <v>3597</v>
      </c>
      <c r="D15181" t="s">
        <v>3698</v>
      </c>
      <c r="E15181" t="s">
        <v>3699</v>
      </c>
      <c r="F15181" t="s">
        <v>3600</v>
      </c>
      <c r="G15181">
        <v>213613865</v>
      </c>
      <c r="I15181" t="s">
        <v>3700</v>
      </c>
      <c r="J15181" t="s">
        <v>7248</v>
      </c>
      <c r="K15181" t="s">
        <v>3688</v>
      </c>
      <c r="L15181" t="s">
        <v>13515</v>
      </c>
      <c r="P15181">
        <v>10</v>
      </c>
      <c r="Q15181">
        <v>15.2</v>
      </c>
      <c r="R15181">
        <v>9.1999999999999993</v>
      </c>
      <c r="S15181" t="b">
        <v>0</v>
      </c>
      <c r="T15181" t="b">
        <v>0</v>
      </c>
      <c r="U15181" t="b">
        <v>1</v>
      </c>
      <c r="V15181">
        <v>29000</v>
      </c>
      <c r="W15181">
        <v>21600</v>
      </c>
      <c r="X15181">
        <v>2.1</v>
      </c>
      <c r="Y15181">
        <v>28600</v>
      </c>
      <c r="Z15181">
        <v>2.2999999999999998</v>
      </c>
    </row>
    <row r="15182" spans="1:26">
      <c r="A15182">
        <v>213613866</v>
      </c>
      <c r="B15182" t="s">
        <v>13067</v>
      </c>
      <c r="C15182" t="s">
        <v>3597</v>
      </c>
      <c r="D15182" t="s">
        <v>3698</v>
      </c>
      <c r="E15182" t="s">
        <v>3699</v>
      </c>
      <c r="F15182" t="s">
        <v>3600</v>
      </c>
      <c r="G15182">
        <v>213613866</v>
      </c>
      <c r="I15182" t="s">
        <v>3700</v>
      </c>
      <c r="J15182" t="s">
        <v>7251</v>
      </c>
      <c r="K15182" t="s">
        <v>3688</v>
      </c>
      <c r="L15182" t="s">
        <v>13514</v>
      </c>
      <c r="P15182">
        <v>9.5</v>
      </c>
      <c r="Q15182">
        <v>15.2</v>
      </c>
      <c r="R15182">
        <v>8.1999999999999993</v>
      </c>
      <c r="S15182" t="b">
        <v>0</v>
      </c>
      <c r="T15182" t="b">
        <v>0</v>
      </c>
      <c r="U15182" t="b">
        <v>0</v>
      </c>
      <c r="V15182">
        <v>34800</v>
      </c>
      <c r="W15182">
        <v>26400</v>
      </c>
      <c r="X15182">
        <v>2.1</v>
      </c>
      <c r="Y15182">
        <v>47300</v>
      </c>
      <c r="Z15182">
        <v>2.4</v>
      </c>
    </row>
    <row r="15183" spans="1:26">
      <c r="A15183">
        <v>213613867</v>
      </c>
      <c r="B15183" t="s">
        <v>13067</v>
      </c>
      <c r="C15183" t="s">
        <v>3597</v>
      </c>
      <c r="D15183" t="s">
        <v>3698</v>
      </c>
      <c r="E15183" t="s">
        <v>3699</v>
      </c>
      <c r="F15183" t="s">
        <v>3600</v>
      </c>
      <c r="G15183">
        <v>213613867</v>
      </c>
      <c r="I15183" t="s">
        <v>3700</v>
      </c>
      <c r="J15183" t="s">
        <v>11764</v>
      </c>
      <c r="K15183" t="s">
        <v>3688</v>
      </c>
      <c r="L15183" t="s">
        <v>13501</v>
      </c>
      <c r="P15183">
        <v>10</v>
      </c>
      <c r="Q15183">
        <v>15.2</v>
      </c>
      <c r="R15183">
        <v>8.35</v>
      </c>
      <c r="S15183" t="b">
        <v>0</v>
      </c>
      <c r="T15183" t="b">
        <v>0</v>
      </c>
      <c r="U15183" t="b">
        <v>1</v>
      </c>
      <c r="V15183">
        <v>47000</v>
      </c>
      <c r="W15183">
        <v>30200</v>
      </c>
      <c r="X15183">
        <v>2.1</v>
      </c>
      <c r="Y15183">
        <v>49000</v>
      </c>
      <c r="Z15183">
        <v>2.02</v>
      </c>
    </row>
    <row r="15184" spans="1:26">
      <c r="A15184">
        <v>213613868</v>
      </c>
      <c r="B15184" t="s">
        <v>13067</v>
      </c>
      <c r="C15184" t="s">
        <v>3597</v>
      </c>
      <c r="D15184" t="s">
        <v>3698</v>
      </c>
      <c r="E15184" t="s">
        <v>3699</v>
      </c>
      <c r="F15184" t="s">
        <v>3600</v>
      </c>
      <c r="G15184">
        <v>213613868</v>
      </c>
      <c r="I15184" t="s">
        <v>3700</v>
      </c>
      <c r="J15184" t="s">
        <v>11764</v>
      </c>
      <c r="K15184" t="s">
        <v>3688</v>
      </c>
      <c r="L15184" t="s">
        <v>13503</v>
      </c>
      <c r="P15184">
        <v>9.5</v>
      </c>
      <c r="Q15184">
        <v>15.2</v>
      </c>
      <c r="R15184">
        <v>8.35</v>
      </c>
      <c r="S15184" t="b">
        <v>0</v>
      </c>
      <c r="T15184" t="b">
        <v>0</v>
      </c>
      <c r="U15184" t="b">
        <v>0</v>
      </c>
      <c r="V15184">
        <v>50500</v>
      </c>
      <c r="W15184">
        <v>34200</v>
      </c>
      <c r="X15184">
        <v>2.1</v>
      </c>
      <c r="Y15184">
        <v>49000</v>
      </c>
      <c r="Z15184">
        <v>2.02</v>
      </c>
    </row>
    <row r="15185" spans="1:26">
      <c r="A15185">
        <v>213613869</v>
      </c>
      <c r="B15185" t="s">
        <v>13067</v>
      </c>
      <c r="C15185" t="s">
        <v>3597</v>
      </c>
      <c r="D15185" t="s">
        <v>3698</v>
      </c>
      <c r="E15185" t="s">
        <v>3699</v>
      </c>
      <c r="F15185" t="s">
        <v>3600</v>
      </c>
      <c r="G15185">
        <v>213613869</v>
      </c>
      <c r="I15185" t="s">
        <v>3700</v>
      </c>
      <c r="J15185" t="s">
        <v>11764</v>
      </c>
      <c r="K15185" t="s">
        <v>3688</v>
      </c>
      <c r="L15185" t="s">
        <v>13509</v>
      </c>
      <c r="P15185">
        <v>10</v>
      </c>
      <c r="Q15185">
        <v>15.2</v>
      </c>
      <c r="R15185">
        <v>8.4</v>
      </c>
      <c r="S15185" t="b">
        <v>0</v>
      </c>
      <c r="T15185" t="b">
        <v>0</v>
      </c>
      <c r="U15185" t="b">
        <v>1</v>
      </c>
      <c r="V15185">
        <v>47000</v>
      </c>
      <c r="W15185">
        <v>30200</v>
      </c>
      <c r="X15185">
        <v>2.1</v>
      </c>
      <c r="Y15185">
        <v>49000</v>
      </c>
      <c r="Z15185">
        <v>2.02</v>
      </c>
    </row>
    <row r="15186" spans="1:26">
      <c r="A15186">
        <v>213613870</v>
      </c>
      <c r="B15186" t="s">
        <v>13067</v>
      </c>
      <c r="C15186" t="s">
        <v>3597</v>
      </c>
      <c r="D15186" t="s">
        <v>3698</v>
      </c>
      <c r="E15186" t="s">
        <v>3699</v>
      </c>
      <c r="F15186" t="s">
        <v>3600</v>
      </c>
      <c r="G15186">
        <v>213613870</v>
      </c>
      <c r="I15186" t="s">
        <v>3700</v>
      </c>
      <c r="J15186" t="s">
        <v>11764</v>
      </c>
      <c r="K15186" t="s">
        <v>3688</v>
      </c>
      <c r="L15186" t="s">
        <v>13513</v>
      </c>
      <c r="P15186">
        <v>9.5</v>
      </c>
      <c r="Q15186">
        <v>15.2</v>
      </c>
      <c r="R15186">
        <v>8.4</v>
      </c>
      <c r="S15186" t="b">
        <v>0</v>
      </c>
      <c r="T15186" t="b">
        <v>0</v>
      </c>
      <c r="U15186" t="b">
        <v>0</v>
      </c>
      <c r="V15186">
        <v>50500</v>
      </c>
      <c r="W15186">
        <v>34200</v>
      </c>
      <c r="X15186">
        <v>2.1</v>
      </c>
      <c r="Y15186">
        <v>49000</v>
      </c>
      <c r="Z15186">
        <v>2.02</v>
      </c>
    </row>
    <row r="15187" spans="1:26">
      <c r="A15187">
        <v>213613884</v>
      </c>
      <c r="B15187" t="s">
        <v>13067</v>
      </c>
      <c r="C15187" t="s">
        <v>3597</v>
      </c>
      <c r="D15187" t="s">
        <v>3698</v>
      </c>
      <c r="E15187" t="s">
        <v>3699</v>
      </c>
      <c r="F15187" t="s">
        <v>3600</v>
      </c>
      <c r="G15187">
        <v>213613884</v>
      </c>
      <c r="I15187" t="s">
        <v>3700</v>
      </c>
      <c r="J15187" t="s">
        <v>5781</v>
      </c>
      <c r="K15187" t="s">
        <v>3688</v>
      </c>
      <c r="L15187" t="s">
        <v>13512</v>
      </c>
      <c r="P15187">
        <v>11</v>
      </c>
      <c r="Q15187">
        <v>15.2</v>
      </c>
      <c r="R15187">
        <v>8.5</v>
      </c>
      <c r="S15187" t="b">
        <v>0</v>
      </c>
      <c r="T15187" t="b">
        <v>0</v>
      </c>
      <c r="U15187" t="b">
        <v>1</v>
      </c>
      <c r="V15187">
        <v>22800</v>
      </c>
      <c r="W15187">
        <v>14000</v>
      </c>
      <c r="X15187">
        <v>2.1</v>
      </c>
      <c r="Y15187">
        <v>24000</v>
      </c>
      <c r="Z15187">
        <v>2.31</v>
      </c>
    </row>
    <row r="15188" spans="1:26">
      <c r="A15188">
        <v>213613901</v>
      </c>
      <c r="B15188" t="s">
        <v>13067</v>
      </c>
      <c r="C15188" t="s">
        <v>3597</v>
      </c>
      <c r="D15188" t="s">
        <v>3698</v>
      </c>
      <c r="E15188" t="s">
        <v>3699</v>
      </c>
      <c r="F15188" t="s">
        <v>3600</v>
      </c>
      <c r="G15188">
        <v>213613901</v>
      </c>
      <c r="I15188" t="s">
        <v>3700</v>
      </c>
      <c r="J15188" t="s">
        <v>5781</v>
      </c>
      <c r="K15188" t="s">
        <v>3688</v>
      </c>
      <c r="L15188" t="s">
        <v>13511</v>
      </c>
      <c r="P15188">
        <v>10.5</v>
      </c>
      <c r="Q15188">
        <v>15.2</v>
      </c>
      <c r="R15188">
        <v>8.5</v>
      </c>
      <c r="S15188" t="b">
        <v>0</v>
      </c>
      <c r="T15188" t="b">
        <v>0</v>
      </c>
      <c r="U15188" t="b">
        <v>1</v>
      </c>
      <c r="V15188">
        <v>22600</v>
      </c>
      <c r="W15188">
        <v>14000</v>
      </c>
      <c r="X15188">
        <v>2.1</v>
      </c>
      <c r="Y15188">
        <v>24000</v>
      </c>
      <c r="Z15188">
        <v>2.31</v>
      </c>
    </row>
    <row r="15189" spans="1:26">
      <c r="A15189">
        <v>213613898</v>
      </c>
      <c r="B15189" t="s">
        <v>13067</v>
      </c>
      <c r="C15189" t="s">
        <v>3597</v>
      </c>
      <c r="D15189" t="s">
        <v>3698</v>
      </c>
      <c r="E15189" t="s">
        <v>3699</v>
      </c>
      <c r="F15189" t="s">
        <v>3600</v>
      </c>
      <c r="G15189">
        <v>213613898</v>
      </c>
      <c r="I15189" t="s">
        <v>3700</v>
      </c>
      <c r="J15189" t="s">
        <v>5781</v>
      </c>
      <c r="K15189" t="s">
        <v>3688</v>
      </c>
      <c r="L15189" t="s">
        <v>13510</v>
      </c>
      <c r="P15189">
        <v>11</v>
      </c>
      <c r="Q15189">
        <v>15.2</v>
      </c>
      <c r="R15189">
        <v>8.5</v>
      </c>
      <c r="S15189" t="b">
        <v>0</v>
      </c>
      <c r="T15189" t="b">
        <v>0</v>
      </c>
      <c r="U15189" t="b">
        <v>1</v>
      </c>
      <c r="V15189">
        <v>22800</v>
      </c>
      <c r="W15189">
        <v>14000</v>
      </c>
      <c r="X15189">
        <v>2.1</v>
      </c>
      <c r="Y15189">
        <v>24000</v>
      </c>
      <c r="Z15189">
        <v>2.31</v>
      </c>
    </row>
    <row r="15190" spans="1:26">
      <c r="A15190">
        <v>213613885</v>
      </c>
      <c r="B15190" t="s">
        <v>13067</v>
      </c>
      <c r="C15190" t="s">
        <v>3597</v>
      </c>
      <c r="D15190" t="s">
        <v>3698</v>
      </c>
      <c r="E15190" t="s">
        <v>3699</v>
      </c>
      <c r="F15190" t="s">
        <v>3600</v>
      </c>
      <c r="G15190">
        <v>213613885</v>
      </c>
      <c r="I15190" t="s">
        <v>3700</v>
      </c>
      <c r="J15190" t="s">
        <v>5779</v>
      </c>
      <c r="K15190" t="s">
        <v>3688</v>
      </c>
      <c r="L15190" t="s">
        <v>13501</v>
      </c>
      <c r="P15190">
        <v>10</v>
      </c>
      <c r="Q15190">
        <v>15.2</v>
      </c>
      <c r="R15190">
        <v>8.35</v>
      </c>
      <c r="S15190" t="b">
        <v>0</v>
      </c>
      <c r="T15190" t="b">
        <v>0</v>
      </c>
      <c r="U15190" t="b">
        <v>1</v>
      </c>
      <c r="V15190">
        <v>47000</v>
      </c>
      <c r="W15190">
        <v>30200</v>
      </c>
      <c r="X15190">
        <v>2.1</v>
      </c>
      <c r="Y15190">
        <v>31400</v>
      </c>
      <c r="Z15190">
        <v>2.5</v>
      </c>
    </row>
    <row r="15191" spans="1:26">
      <c r="A15191">
        <v>213613886</v>
      </c>
      <c r="B15191" t="s">
        <v>13067</v>
      </c>
      <c r="C15191" t="s">
        <v>3597</v>
      </c>
      <c r="D15191" t="s">
        <v>3698</v>
      </c>
      <c r="E15191" t="s">
        <v>3699</v>
      </c>
      <c r="F15191" t="s">
        <v>3600</v>
      </c>
      <c r="G15191">
        <v>213613886</v>
      </c>
      <c r="I15191" t="s">
        <v>3700</v>
      </c>
      <c r="J15191" t="s">
        <v>5779</v>
      </c>
      <c r="K15191" t="s">
        <v>3688</v>
      </c>
      <c r="L15191" t="s">
        <v>13509</v>
      </c>
      <c r="P15191">
        <v>10</v>
      </c>
      <c r="Q15191">
        <v>15.2</v>
      </c>
      <c r="R15191">
        <v>8.4</v>
      </c>
      <c r="S15191" t="b">
        <v>0</v>
      </c>
      <c r="T15191" t="b">
        <v>0</v>
      </c>
      <c r="U15191" t="b">
        <v>1</v>
      </c>
      <c r="V15191">
        <v>47000</v>
      </c>
      <c r="W15191">
        <v>30200</v>
      </c>
      <c r="X15191">
        <v>2.1</v>
      </c>
      <c r="Y15191">
        <v>31400</v>
      </c>
      <c r="Z15191">
        <v>2.5</v>
      </c>
    </row>
    <row r="15192" spans="1:26">
      <c r="A15192">
        <v>213613887</v>
      </c>
      <c r="B15192" t="s">
        <v>13067</v>
      </c>
      <c r="C15192" t="s">
        <v>3597</v>
      </c>
      <c r="D15192" t="s">
        <v>3698</v>
      </c>
      <c r="E15192" t="s">
        <v>3699</v>
      </c>
      <c r="F15192" t="s">
        <v>3600</v>
      </c>
      <c r="G15192">
        <v>213613887</v>
      </c>
      <c r="I15192" t="s">
        <v>3700</v>
      </c>
      <c r="J15192" t="s">
        <v>5779</v>
      </c>
      <c r="K15192" t="s">
        <v>3688</v>
      </c>
      <c r="L15192" t="s">
        <v>13508</v>
      </c>
      <c r="P15192">
        <v>10</v>
      </c>
      <c r="Q15192">
        <v>15.2</v>
      </c>
      <c r="R15192">
        <v>8.5</v>
      </c>
      <c r="S15192" t="b">
        <v>0</v>
      </c>
      <c r="T15192" t="b">
        <v>0</v>
      </c>
      <c r="U15192" t="b">
        <v>1</v>
      </c>
      <c r="V15192">
        <v>47000</v>
      </c>
      <c r="W15192">
        <v>30200</v>
      </c>
      <c r="X15192">
        <v>2.1</v>
      </c>
      <c r="Y15192">
        <v>31400</v>
      </c>
      <c r="Z15192">
        <v>2.5</v>
      </c>
    </row>
    <row r="15193" spans="1:26">
      <c r="A15193">
        <v>213613888</v>
      </c>
      <c r="B15193" t="s">
        <v>13067</v>
      </c>
      <c r="C15193" t="s">
        <v>3597</v>
      </c>
      <c r="D15193" t="s">
        <v>3698</v>
      </c>
      <c r="E15193" t="s">
        <v>3699</v>
      </c>
      <c r="F15193" t="s">
        <v>3600</v>
      </c>
      <c r="G15193">
        <v>213613888</v>
      </c>
      <c r="I15193" t="s">
        <v>3700</v>
      </c>
      <c r="J15193" t="s">
        <v>5517</v>
      </c>
      <c r="K15193" t="s">
        <v>3688</v>
      </c>
      <c r="L15193" t="s">
        <v>13512</v>
      </c>
      <c r="P15193">
        <v>11</v>
      </c>
      <c r="Q15193">
        <v>15.2</v>
      </c>
      <c r="R15193">
        <v>8.5</v>
      </c>
      <c r="S15193" t="b">
        <v>0</v>
      </c>
      <c r="T15193" t="b">
        <v>0</v>
      </c>
      <c r="U15193" t="b">
        <v>1</v>
      </c>
      <c r="V15193">
        <v>22800</v>
      </c>
      <c r="W15193">
        <v>14000</v>
      </c>
      <c r="X15193">
        <v>2.1</v>
      </c>
      <c r="Y15193">
        <v>24000</v>
      </c>
      <c r="Z15193">
        <v>2.31</v>
      </c>
    </row>
    <row r="15194" spans="1:26">
      <c r="A15194">
        <v>213613902</v>
      </c>
      <c r="B15194" t="s">
        <v>13067</v>
      </c>
      <c r="C15194" t="s">
        <v>3597</v>
      </c>
      <c r="D15194" t="s">
        <v>3698</v>
      </c>
      <c r="E15194" t="s">
        <v>3699</v>
      </c>
      <c r="F15194" t="s">
        <v>3600</v>
      </c>
      <c r="G15194">
        <v>213613902</v>
      </c>
      <c r="I15194" t="s">
        <v>3700</v>
      </c>
      <c r="J15194" t="s">
        <v>5517</v>
      </c>
      <c r="K15194" t="s">
        <v>3688</v>
      </c>
      <c r="L15194" t="s">
        <v>13511</v>
      </c>
      <c r="P15194">
        <v>10.5</v>
      </c>
      <c r="Q15194">
        <v>15.2</v>
      </c>
      <c r="R15194">
        <v>8.5</v>
      </c>
      <c r="S15194" t="b">
        <v>0</v>
      </c>
      <c r="T15194" t="b">
        <v>0</v>
      </c>
      <c r="U15194" t="b">
        <v>1</v>
      </c>
      <c r="V15194">
        <v>22600</v>
      </c>
      <c r="W15194">
        <v>14000</v>
      </c>
      <c r="X15194">
        <v>2.1</v>
      </c>
      <c r="Y15194">
        <v>24000</v>
      </c>
      <c r="Z15194">
        <v>2.31</v>
      </c>
    </row>
    <row r="15195" spans="1:26">
      <c r="A15195">
        <v>213613899</v>
      </c>
      <c r="B15195" t="s">
        <v>13067</v>
      </c>
      <c r="C15195" t="s">
        <v>3597</v>
      </c>
      <c r="D15195" t="s">
        <v>3698</v>
      </c>
      <c r="E15195" t="s">
        <v>3699</v>
      </c>
      <c r="F15195" t="s">
        <v>3600</v>
      </c>
      <c r="G15195">
        <v>213613899</v>
      </c>
      <c r="I15195" t="s">
        <v>3700</v>
      </c>
      <c r="J15195" t="s">
        <v>5517</v>
      </c>
      <c r="K15195" t="s">
        <v>3688</v>
      </c>
      <c r="L15195" t="s">
        <v>13510</v>
      </c>
      <c r="P15195">
        <v>11</v>
      </c>
      <c r="Q15195">
        <v>15.2</v>
      </c>
      <c r="R15195">
        <v>8.5</v>
      </c>
      <c r="S15195" t="b">
        <v>0</v>
      </c>
      <c r="T15195" t="b">
        <v>0</v>
      </c>
      <c r="U15195" t="b">
        <v>1</v>
      </c>
      <c r="V15195">
        <v>22800</v>
      </c>
      <c r="W15195">
        <v>14000</v>
      </c>
      <c r="X15195">
        <v>2.1</v>
      </c>
      <c r="Y15195">
        <v>24000</v>
      </c>
      <c r="Z15195">
        <v>2.31</v>
      </c>
    </row>
    <row r="15196" spans="1:26">
      <c r="A15196">
        <v>213613889</v>
      </c>
      <c r="B15196" t="s">
        <v>13067</v>
      </c>
      <c r="C15196" t="s">
        <v>3597</v>
      </c>
      <c r="D15196" t="s">
        <v>3698</v>
      </c>
      <c r="E15196" t="s">
        <v>3699</v>
      </c>
      <c r="F15196" t="s">
        <v>3600</v>
      </c>
      <c r="G15196">
        <v>213613889</v>
      </c>
      <c r="I15196" t="s">
        <v>3700</v>
      </c>
      <c r="J15196" t="s">
        <v>5537</v>
      </c>
      <c r="K15196" t="s">
        <v>3688</v>
      </c>
      <c r="L15196" t="s">
        <v>13501</v>
      </c>
      <c r="P15196">
        <v>10</v>
      </c>
      <c r="Q15196">
        <v>15.2</v>
      </c>
      <c r="R15196">
        <v>8.35</v>
      </c>
      <c r="S15196" t="b">
        <v>0</v>
      </c>
      <c r="T15196" t="b">
        <v>0</v>
      </c>
      <c r="U15196" t="b">
        <v>1</v>
      </c>
      <c r="V15196">
        <v>47000</v>
      </c>
      <c r="W15196">
        <v>30200</v>
      </c>
      <c r="X15196">
        <v>2.1</v>
      </c>
      <c r="Y15196">
        <v>31400</v>
      </c>
      <c r="Z15196">
        <v>2.5</v>
      </c>
    </row>
    <row r="15197" spans="1:26">
      <c r="A15197">
        <v>213613890</v>
      </c>
      <c r="B15197" t="s">
        <v>13067</v>
      </c>
      <c r="C15197" t="s">
        <v>3597</v>
      </c>
      <c r="D15197" t="s">
        <v>3698</v>
      </c>
      <c r="E15197" t="s">
        <v>3699</v>
      </c>
      <c r="F15197" t="s">
        <v>3600</v>
      </c>
      <c r="G15197">
        <v>213613890</v>
      </c>
      <c r="I15197" t="s">
        <v>3700</v>
      </c>
      <c r="J15197" t="s">
        <v>5537</v>
      </c>
      <c r="K15197" t="s">
        <v>3688</v>
      </c>
      <c r="L15197" t="s">
        <v>13509</v>
      </c>
      <c r="P15197">
        <v>10</v>
      </c>
      <c r="Q15197">
        <v>15.2</v>
      </c>
      <c r="R15197">
        <v>8.4</v>
      </c>
      <c r="S15197" t="b">
        <v>0</v>
      </c>
      <c r="T15197" t="b">
        <v>0</v>
      </c>
      <c r="U15197" t="b">
        <v>1</v>
      </c>
      <c r="V15197">
        <v>47000</v>
      </c>
      <c r="W15197">
        <v>30200</v>
      </c>
      <c r="X15197">
        <v>2.1</v>
      </c>
      <c r="Y15197">
        <v>31400</v>
      </c>
      <c r="Z15197">
        <v>2.5</v>
      </c>
    </row>
    <row r="15198" spans="1:26">
      <c r="A15198">
        <v>213613891</v>
      </c>
      <c r="B15198" t="s">
        <v>13067</v>
      </c>
      <c r="C15198" t="s">
        <v>3597</v>
      </c>
      <c r="D15198" t="s">
        <v>3698</v>
      </c>
      <c r="E15198" t="s">
        <v>3699</v>
      </c>
      <c r="F15198" t="s">
        <v>3600</v>
      </c>
      <c r="G15198">
        <v>213613891</v>
      </c>
      <c r="I15198" t="s">
        <v>3700</v>
      </c>
      <c r="J15198" t="s">
        <v>5537</v>
      </c>
      <c r="K15198" t="s">
        <v>3688</v>
      </c>
      <c r="L15198" t="s">
        <v>13508</v>
      </c>
      <c r="P15198">
        <v>10</v>
      </c>
      <c r="Q15198">
        <v>15.2</v>
      </c>
      <c r="R15198">
        <v>8.5</v>
      </c>
      <c r="S15198" t="b">
        <v>0</v>
      </c>
      <c r="T15198" t="b">
        <v>0</v>
      </c>
      <c r="U15198" t="b">
        <v>1</v>
      </c>
      <c r="V15198">
        <v>47000</v>
      </c>
      <c r="W15198">
        <v>30200</v>
      </c>
      <c r="X15198">
        <v>2.1</v>
      </c>
      <c r="Y15198">
        <v>31400</v>
      </c>
      <c r="Z15198">
        <v>2.5</v>
      </c>
    </row>
    <row r="15199" spans="1:26">
      <c r="A15199">
        <v>213613875</v>
      </c>
      <c r="B15199" t="s">
        <v>13067</v>
      </c>
      <c r="C15199" t="s">
        <v>3597</v>
      </c>
      <c r="D15199" t="s">
        <v>3698</v>
      </c>
      <c r="E15199" t="s">
        <v>3699</v>
      </c>
      <c r="F15199" t="s">
        <v>3600</v>
      </c>
      <c r="G15199">
        <v>213613875</v>
      </c>
      <c r="I15199" t="s">
        <v>3700</v>
      </c>
      <c r="J15199" t="s">
        <v>7265</v>
      </c>
      <c r="K15199" t="s">
        <v>3688</v>
      </c>
      <c r="L15199" t="s">
        <v>13507</v>
      </c>
      <c r="P15199">
        <v>10</v>
      </c>
      <c r="Q15199">
        <v>15.2</v>
      </c>
      <c r="R15199">
        <v>9.0500000000000007</v>
      </c>
      <c r="S15199" t="b">
        <v>0</v>
      </c>
      <c r="T15199" t="b">
        <v>0</v>
      </c>
      <c r="U15199" t="b">
        <v>1</v>
      </c>
      <c r="V15199">
        <v>28600</v>
      </c>
      <c r="W15199">
        <v>21400</v>
      </c>
      <c r="X15199">
        <v>2.1</v>
      </c>
      <c r="Y15199">
        <v>23760</v>
      </c>
      <c r="Z15199">
        <v>8.6999999999999993</v>
      </c>
    </row>
    <row r="15200" spans="1:26">
      <c r="A15200">
        <v>213613876</v>
      </c>
      <c r="B15200" t="s">
        <v>13067</v>
      </c>
      <c r="C15200" t="s">
        <v>3597</v>
      </c>
      <c r="D15200" t="s">
        <v>3698</v>
      </c>
      <c r="E15200" t="s">
        <v>3699</v>
      </c>
      <c r="F15200" t="s">
        <v>3600</v>
      </c>
      <c r="G15200">
        <v>213613876</v>
      </c>
      <c r="I15200" t="s">
        <v>3700</v>
      </c>
      <c r="J15200" t="s">
        <v>7265</v>
      </c>
      <c r="K15200" t="s">
        <v>3688</v>
      </c>
      <c r="L15200" t="s">
        <v>13506</v>
      </c>
      <c r="P15200">
        <v>10</v>
      </c>
      <c r="Q15200">
        <v>15.2</v>
      </c>
      <c r="R15200">
        <v>9.1999999999999993</v>
      </c>
      <c r="S15200" t="b">
        <v>0</v>
      </c>
      <c r="T15200" t="b">
        <v>0</v>
      </c>
      <c r="U15200" t="b">
        <v>1</v>
      </c>
      <c r="V15200">
        <v>29000</v>
      </c>
      <c r="W15200">
        <v>21600</v>
      </c>
      <c r="X15200">
        <v>2.1</v>
      </c>
      <c r="Y15200">
        <v>23760</v>
      </c>
      <c r="Z15200">
        <v>8.6999999999999993</v>
      </c>
    </row>
    <row r="15201" spans="1:26">
      <c r="A15201">
        <v>213613877</v>
      </c>
      <c r="B15201" t="s">
        <v>13067</v>
      </c>
      <c r="C15201" t="s">
        <v>3597</v>
      </c>
      <c r="D15201" t="s">
        <v>3698</v>
      </c>
      <c r="E15201" t="s">
        <v>3699</v>
      </c>
      <c r="F15201" t="s">
        <v>3600</v>
      </c>
      <c r="G15201">
        <v>213613877</v>
      </c>
      <c r="I15201" t="s">
        <v>3700</v>
      </c>
      <c r="J15201" t="s">
        <v>7268</v>
      </c>
      <c r="K15201" t="s">
        <v>3688</v>
      </c>
      <c r="L15201" t="s">
        <v>13506</v>
      </c>
      <c r="P15201">
        <v>9.5</v>
      </c>
      <c r="Q15201">
        <v>15.2</v>
      </c>
      <c r="R15201">
        <v>8.1999999999999993</v>
      </c>
      <c r="S15201" t="b">
        <v>0</v>
      </c>
      <c r="T15201" t="b">
        <v>0</v>
      </c>
      <c r="U15201" t="b">
        <v>0</v>
      </c>
      <c r="V15201">
        <v>34800</v>
      </c>
      <c r="W15201">
        <v>26400</v>
      </c>
      <c r="X15201">
        <v>2.1</v>
      </c>
      <c r="Y15201">
        <v>29730</v>
      </c>
      <c r="Z15201">
        <v>2.4500000000000002</v>
      </c>
    </row>
    <row r="15202" spans="1:26">
      <c r="A15202">
        <v>213613878</v>
      </c>
      <c r="B15202" t="s">
        <v>13067</v>
      </c>
      <c r="C15202" t="s">
        <v>3597</v>
      </c>
      <c r="D15202" t="s">
        <v>3698</v>
      </c>
      <c r="E15202" t="s">
        <v>3699</v>
      </c>
      <c r="F15202" t="s">
        <v>3600</v>
      </c>
      <c r="G15202">
        <v>213613878</v>
      </c>
      <c r="I15202" t="s">
        <v>3700</v>
      </c>
      <c r="J15202" t="s">
        <v>7268</v>
      </c>
      <c r="K15202" t="s">
        <v>3688</v>
      </c>
      <c r="L15202" t="s">
        <v>13505</v>
      </c>
      <c r="P15202">
        <v>9.5</v>
      </c>
      <c r="Q15202">
        <v>15.2</v>
      </c>
      <c r="R15202">
        <v>8.35</v>
      </c>
      <c r="S15202" t="b">
        <v>0</v>
      </c>
      <c r="T15202" t="b">
        <v>0</v>
      </c>
      <c r="U15202" t="b">
        <v>0</v>
      </c>
      <c r="V15202">
        <v>35400</v>
      </c>
      <c r="W15202">
        <v>26400</v>
      </c>
      <c r="X15202">
        <v>2.1</v>
      </c>
      <c r="Y15202">
        <v>29730</v>
      </c>
      <c r="Z15202">
        <v>2.4500000000000002</v>
      </c>
    </row>
    <row r="15203" spans="1:26">
      <c r="A15203">
        <v>213613879</v>
      </c>
      <c r="B15203" t="s">
        <v>13067</v>
      </c>
      <c r="C15203" t="s">
        <v>3597</v>
      </c>
      <c r="D15203" t="s">
        <v>3698</v>
      </c>
      <c r="E15203" t="s">
        <v>3699</v>
      </c>
      <c r="F15203" t="s">
        <v>3600</v>
      </c>
      <c r="G15203">
        <v>213613879</v>
      </c>
      <c r="I15203" t="s">
        <v>3700</v>
      </c>
      <c r="J15203" t="s">
        <v>7268</v>
      </c>
      <c r="K15203" t="s">
        <v>3688</v>
      </c>
      <c r="L15203" t="s">
        <v>13504</v>
      </c>
      <c r="P15203">
        <v>10</v>
      </c>
      <c r="Q15203">
        <v>15.2</v>
      </c>
      <c r="R15203">
        <v>8.4499999999999993</v>
      </c>
      <c r="S15203" t="b">
        <v>0</v>
      </c>
      <c r="T15203" t="b">
        <v>0</v>
      </c>
      <c r="U15203" t="b">
        <v>1</v>
      </c>
      <c r="V15203">
        <v>35800</v>
      </c>
      <c r="W15203">
        <v>26400</v>
      </c>
      <c r="X15203">
        <v>2.1</v>
      </c>
      <c r="Y15203">
        <v>29730</v>
      </c>
      <c r="Z15203">
        <v>2.4500000000000002</v>
      </c>
    </row>
    <row r="15204" spans="1:26">
      <c r="A15204">
        <v>213613880</v>
      </c>
      <c r="B15204" t="s">
        <v>13067</v>
      </c>
      <c r="C15204" t="s">
        <v>3597</v>
      </c>
      <c r="D15204" t="s">
        <v>3698</v>
      </c>
      <c r="E15204" t="s">
        <v>3699</v>
      </c>
      <c r="F15204" t="s">
        <v>3600</v>
      </c>
      <c r="G15204">
        <v>213613880</v>
      </c>
      <c r="I15204" t="s">
        <v>3700</v>
      </c>
      <c r="J15204" t="s">
        <v>11766</v>
      </c>
      <c r="K15204" t="s">
        <v>3688</v>
      </c>
      <c r="L15204" t="s">
        <v>13501</v>
      </c>
      <c r="P15204">
        <v>10</v>
      </c>
      <c r="Q15204">
        <v>15.2</v>
      </c>
      <c r="R15204">
        <v>8.35</v>
      </c>
      <c r="S15204" t="b">
        <v>0</v>
      </c>
      <c r="T15204" t="b">
        <v>0</v>
      </c>
      <c r="U15204" t="b">
        <v>1</v>
      </c>
      <c r="V15204">
        <v>47000</v>
      </c>
      <c r="W15204">
        <v>30200</v>
      </c>
      <c r="X15204">
        <v>2.1</v>
      </c>
      <c r="Y15204">
        <v>48000</v>
      </c>
      <c r="Z15204">
        <v>2.04</v>
      </c>
    </row>
    <row r="15205" spans="1:26">
      <c r="A15205">
        <v>213613881</v>
      </c>
      <c r="B15205" t="s">
        <v>13067</v>
      </c>
      <c r="C15205" t="s">
        <v>3597</v>
      </c>
      <c r="D15205" t="s">
        <v>3698</v>
      </c>
      <c r="E15205" t="s">
        <v>3699</v>
      </c>
      <c r="F15205" t="s">
        <v>3600</v>
      </c>
      <c r="G15205">
        <v>213613881</v>
      </c>
      <c r="I15205" t="s">
        <v>3700</v>
      </c>
      <c r="J15205" t="s">
        <v>11766</v>
      </c>
      <c r="K15205" t="s">
        <v>3688</v>
      </c>
      <c r="L15205" t="s">
        <v>13503</v>
      </c>
      <c r="P15205">
        <v>9.5</v>
      </c>
      <c r="Q15205">
        <v>15.2</v>
      </c>
      <c r="R15205">
        <v>8.35</v>
      </c>
      <c r="S15205" t="b">
        <v>0</v>
      </c>
      <c r="T15205" t="b">
        <v>0</v>
      </c>
      <c r="U15205" t="b">
        <v>0</v>
      </c>
      <c r="V15205">
        <v>50500</v>
      </c>
      <c r="W15205">
        <v>34200</v>
      </c>
      <c r="X15205">
        <v>2.1</v>
      </c>
      <c r="Y15205">
        <v>48000</v>
      </c>
      <c r="Z15205">
        <v>2.04</v>
      </c>
    </row>
    <row r="15206" spans="1:26">
      <c r="A15206">
        <v>213613882</v>
      </c>
      <c r="B15206" t="s">
        <v>13067</v>
      </c>
      <c r="C15206" t="s">
        <v>3597</v>
      </c>
      <c r="D15206" t="s">
        <v>3698</v>
      </c>
      <c r="E15206" t="s">
        <v>3699</v>
      </c>
      <c r="F15206" t="s">
        <v>3600</v>
      </c>
      <c r="G15206">
        <v>213613882</v>
      </c>
      <c r="I15206" t="s">
        <v>3700</v>
      </c>
      <c r="J15206" t="s">
        <v>3704</v>
      </c>
      <c r="K15206" t="s">
        <v>3688</v>
      </c>
      <c r="L15206" t="s">
        <v>13502</v>
      </c>
      <c r="P15206">
        <v>9</v>
      </c>
      <c r="Q15206">
        <v>15</v>
      </c>
      <c r="R15206">
        <v>8.4</v>
      </c>
      <c r="S15206" t="b">
        <v>0</v>
      </c>
      <c r="T15206" t="b">
        <v>0</v>
      </c>
      <c r="U15206" t="b">
        <v>0</v>
      </c>
      <c r="V15206">
        <v>31200</v>
      </c>
      <c r="W15206">
        <v>21000</v>
      </c>
      <c r="X15206">
        <v>2.1</v>
      </c>
      <c r="Y15206">
        <v>24000</v>
      </c>
      <c r="Z15206">
        <v>2.31</v>
      </c>
    </row>
    <row r="15207" spans="1:26">
      <c r="A15207">
        <v>213613883</v>
      </c>
      <c r="B15207" t="s">
        <v>13067</v>
      </c>
      <c r="C15207" t="s">
        <v>3597</v>
      </c>
      <c r="D15207" t="s">
        <v>3698</v>
      </c>
      <c r="E15207" t="s">
        <v>3699</v>
      </c>
      <c r="F15207" t="s">
        <v>3600</v>
      </c>
      <c r="G15207">
        <v>213613883</v>
      </c>
      <c r="I15207" t="s">
        <v>3700</v>
      </c>
      <c r="J15207" t="s">
        <v>3701</v>
      </c>
      <c r="K15207" t="s">
        <v>3688</v>
      </c>
      <c r="L15207" t="s">
        <v>13501</v>
      </c>
      <c r="P15207">
        <v>9.5</v>
      </c>
      <c r="Q15207">
        <v>15.2</v>
      </c>
      <c r="R15207">
        <v>8.35</v>
      </c>
      <c r="S15207" t="b">
        <v>0</v>
      </c>
      <c r="T15207" t="b">
        <v>0</v>
      </c>
      <c r="U15207" t="b">
        <v>0</v>
      </c>
      <c r="V15207">
        <v>50500</v>
      </c>
      <c r="W15207">
        <v>34200</v>
      </c>
      <c r="X15207">
        <v>2.1</v>
      </c>
      <c r="Y15207">
        <v>31400</v>
      </c>
      <c r="Z15207">
        <v>2.5</v>
      </c>
    </row>
    <row r="15208" spans="1:26">
      <c r="A15208">
        <v>211274941</v>
      </c>
      <c r="B15208" t="s">
        <v>11412</v>
      </c>
      <c r="C15208" t="s">
        <v>3597</v>
      </c>
      <c r="D15208" t="s">
        <v>3637</v>
      </c>
      <c r="E15208" t="s">
        <v>3637</v>
      </c>
      <c r="F15208" t="s">
        <v>3600</v>
      </c>
      <c r="G15208">
        <v>211274941</v>
      </c>
      <c r="I15208" t="s">
        <v>3601</v>
      </c>
      <c r="J15208" t="s">
        <v>11413</v>
      </c>
      <c r="K15208" t="s">
        <v>3688</v>
      </c>
      <c r="L15208" t="s">
        <v>11414</v>
      </c>
      <c r="P15208">
        <v>10</v>
      </c>
      <c r="Q15208">
        <v>14.5</v>
      </c>
      <c r="R15208">
        <v>8.5</v>
      </c>
      <c r="S15208" t="b">
        <v>0</v>
      </c>
      <c r="T15208" t="b">
        <v>0</v>
      </c>
      <c r="U15208" t="b">
        <v>0</v>
      </c>
      <c r="V15208">
        <v>48000</v>
      </c>
      <c r="W15208">
        <v>31400</v>
      </c>
      <c r="X15208">
        <v>2.3199999999999998</v>
      </c>
      <c r="Y15208">
        <v>31870</v>
      </c>
      <c r="Z15208">
        <v>2.4300000000000002</v>
      </c>
    </row>
    <row r="15209" spans="1:26">
      <c r="A15209">
        <v>211274942</v>
      </c>
      <c r="B15209" t="s">
        <v>11412</v>
      </c>
      <c r="C15209" t="s">
        <v>3597</v>
      </c>
      <c r="D15209" t="s">
        <v>3637</v>
      </c>
      <c r="E15209" t="s">
        <v>3637</v>
      </c>
      <c r="F15209" t="s">
        <v>3600</v>
      </c>
      <c r="G15209">
        <v>211274942</v>
      </c>
      <c r="I15209" t="s">
        <v>3601</v>
      </c>
      <c r="J15209" t="s">
        <v>11413</v>
      </c>
      <c r="K15209" t="s">
        <v>3688</v>
      </c>
      <c r="L15209" t="s">
        <v>11415</v>
      </c>
      <c r="P15209">
        <v>10</v>
      </c>
      <c r="Q15209">
        <v>14.5</v>
      </c>
      <c r="R15209">
        <v>8.5</v>
      </c>
      <c r="S15209" t="b">
        <v>0</v>
      </c>
      <c r="T15209" t="b">
        <v>0</v>
      </c>
      <c r="U15209" t="b">
        <v>0</v>
      </c>
      <c r="V15209">
        <v>48000</v>
      </c>
      <c r="W15209">
        <v>31400</v>
      </c>
      <c r="X15209">
        <v>2.3199999999999998</v>
      </c>
      <c r="Y15209">
        <v>31870</v>
      </c>
      <c r="Z15209">
        <v>2.4300000000000002</v>
      </c>
    </row>
    <row r="15210" spans="1:26">
      <c r="A15210">
        <v>211274943</v>
      </c>
      <c r="B15210" t="s">
        <v>11412</v>
      </c>
      <c r="C15210" t="s">
        <v>3597</v>
      </c>
      <c r="D15210" t="s">
        <v>3637</v>
      </c>
      <c r="E15210" t="s">
        <v>10374</v>
      </c>
      <c r="F15210" t="s">
        <v>3600</v>
      </c>
      <c r="G15210">
        <v>211274943</v>
      </c>
      <c r="I15210" t="s">
        <v>3601</v>
      </c>
      <c r="J15210" t="s">
        <v>11413</v>
      </c>
      <c r="K15210" t="s">
        <v>3688</v>
      </c>
      <c r="L15210" t="s">
        <v>11414</v>
      </c>
      <c r="P15210">
        <v>10</v>
      </c>
      <c r="Q15210">
        <v>14.5</v>
      </c>
      <c r="R15210">
        <v>8.5</v>
      </c>
      <c r="S15210" t="b">
        <v>0</v>
      </c>
      <c r="T15210" t="b">
        <v>0</v>
      </c>
      <c r="U15210" t="b">
        <v>0</v>
      </c>
      <c r="V15210">
        <v>48000</v>
      </c>
      <c r="W15210">
        <v>31400</v>
      </c>
      <c r="X15210">
        <v>2.3199999999999998</v>
      </c>
      <c r="Y15210">
        <v>31870</v>
      </c>
      <c r="Z15210">
        <v>2.4300000000000002</v>
      </c>
    </row>
    <row r="15211" spans="1:26">
      <c r="A15211">
        <v>211274944</v>
      </c>
      <c r="B15211" t="s">
        <v>11412</v>
      </c>
      <c r="C15211" t="s">
        <v>3597</v>
      </c>
      <c r="D15211" t="s">
        <v>3637</v>
      </c>
      <c r="E15211" t="s">
        <v>10374</v>
      </c>
      <c r="F15211" t="s">
        <v>3600</v>
      </c>
      <c r="G15211">
        <v>211274944</v>
      </c>
      <c r="I15211" t="s">
        <v>3601</v>
      </c>
      <c r="J15211" t="s">
        <v>11413</v>
      </c>
      <c r="K15211" t="s">
        <v>3688</v>
      </c>
      <c r="L15211" t="s">
        <v>11415</v>
      </c>
      <c r="P15211">
        <v>10</v>
      </c>
      <c r="Q15211">
        <v>14.5</v>
      </c>
      <c r="R15211">
        <v>8.5</v>
      </c>
      <c r="S15211" t="b">
        <v>0</v>
      </c>
      <c r="T15211" t="b">
        <v>0</v>
      </c>
      <c r="U15211" t="b">
        <v>0</v>
      </c>
      <c r="V15211">
        <v>48000</v>
      </c>
      <c r="W15211">
        <v>31400</v>
      </c>
      <c r="X15211">
        <v>2.3199999999999998</v>
      </c>
      <c r="Y15211">
        <v>31870</v>
      </c>
      <c r="Z15211">
        <v>2.4300000000000002</v>
      </c>
    </row>
    <row r="15212" spans="1:26">
      <c r="A15212">
        <v>211274945</v>
      </c>
      <c r="B15212" t="s">
        <v>11412</v>
      </c>
      <c r="C15212" t="s">
        <v>3597</v>
      </c>
      <c r="D15212" t="s">
        <v>3637</v>
      </c>
      <c r="E15212" t="s">
        <v>10375</v>
      </c>
      <c r="F15212" t="s">
        <v>3600</v>
      </c>
      <c r="G15212">
        <v>211274945</v>
      </c>
      <c r="I15212" t="s">
        <v>3601</v>
      </c>
      <c r="J15212" t="s">
        <v>11413</v>
      </c>
      <c r="K15212" t="s">
        <v>3688</v>
      </c>
      <c r="L15212" t="s">
        <v>11414</v>
      </c>
      <c r="P15212">
        <v>10</v>
      </c>
      <c r="Q15212">
        <v>14.5</v>
      </c>
      <c r="R15212">
        <v>8.5</v>
      </c>
      <c r="S15212" t="b">
        <v>0</v>
      </c>
      <c r="T15212" t="b">
        <v>0</v>
      </c>
      <c r="U15212" t="b">
        <v>0</v>
      </c>
      <c r="V15212">
        <v>48000</v>
      </c>
      <c r="W15212">
        <v>31400</v>
      </c>
      <c r="X15212">
        <v>2.3199999999999998</v>
      </c>
      <c r="Y15212">
        <v>31870</v>
      </c>
      <c r="Z15212">
        <v>2.4300000000000002</v>
      </c>
    </row>
    <row r="15213" spans="1:26">
      <c r="A15213">
        <v>211274946</v>
      </c>
      <c r="B15213" t="s">
        <v>11412</v>
      </c>
      <c r="C15213" t="s">
        <v>3597</v>
      </c>
      <c r="D15213" t="s">
        <v>3637</v>
      </c>
      <c r="E15213" t="s">
        <v>10375</v>
      </c>
      <c r="F15213" t="s">
        <v>3600</v>
      </c>
      <c r="G15213">
        <v>211274946</v>
      </c>
      <c r="I15213" t="s">
        <v>3601</v>
      </c>
      <c r="J15213" t="s">
        <v>11413</v>
      </c>
      <c r="K15213" t="s">
        <v>3688</v>
      </c>
      <c r="L15213" t="s">
        <v>11415</v>
      </c>
      <c r="P15213">
        <v>10</v>
      </c>
      <c r="Q15213">
        <v>14.5</v>
      </c>
      <c r="R15213">
        <v>8.5</v>
      </c>
      <c r="S15213" t="b">
        <v>0</v>
      </c>
      <c r="T15213" t="b">
        <v>0</v>
      </c>
      <c r="U15213" t="b">
        <v>0</v>
      </c>
      <c r="V15213">
        <v>48000</v>
      </c>
      <c r="W15213">
        <v>31400</v>
      </c>
      <c r="X15213">
        <v>2.3199999999999998</v>
      </c>
      <c r="Y15213">
        <v>31870</v>
      </c>
      <c r="Z15213">
        <v>2.4300000000000002</v>
      </c>
    </row>
    <row r="15214" spans="1:26">
      <c r="A15214">
        <v>211274947</v>
      </c>
      <c r="B15214" t="s">
        <v>11426</v>
      </c>
      <c r="C15214" t="s">
        <v>3597</v>
      </c>
      <c r="D15214" t="s">
        <v>3637</v>
      </c>
      <c r="E15214" t="s">
        <v>3862</v>
      </c>
      <c r="F15214" t="s">
        <v>3600</v>
      </c>
      <c r="G15214">
        <v>211274947</v>
      </c>
      <c r="I15214" t="s">
        <v>3601</v>
      </c>
      <c r="J15214" t="s">
        <v>7271</v>
      </c>
      <c r="K15214" t="s">
        <v>3688</v>
      </c>
      <c r="L15214" t="s">
        <v>11427</v>
      </c>
      <c r="P15214">
        <v>10</v>
      </c>
      <c r="Q15214">
        <v>14.5</v>
      </c>
      <c r="R15214">
        <v>8.5</v>
      </c>
      <c r="S15214" t="b">
        <v>0</v>
      </c>
      <c r="T15214" t="b">
        <v>0</v>
      </c>
      <c r="U15214" t="b">
        <v>0</v>
      </c>
      <c r="V15214">
        <v>48000</v>
      </c>
      <c r="W15214">
        <v>31400</v>
      </c>
      <c r="X15214">
        <v>2.3199999999999998</v>
      </c>
      <c r="Y15214">
        <v>31870</v>
      </c>
      <c r="Z15214">
        <v>2.4300000000000002</v>
      </c>
    </row>
    <row r="15215" spans="1:26">
      <c r="A15215">
        <v>211274948</v>
      </c>
      <c r="B15215" t="s">
        <v>11426</v>
      </c>
      <c r="C15215" t="s">
        <v>3597</v>
      </c>
      <c r="D15215" t="s">
        <v>3637</v>
      </c>
      <c r="E15215" t="s">
        <v>3854</v>
      </c>
      <c r="F15215" t="s">
        <v>3600</v>
      </c>
      <c r="G15215">
        <v>211274948</v>
      </c>
      <c r="I15215" t="s">
        <v>3601</v>
      </c>
      <c r="J15215" t="s">
        <v>7271</v>
      </c>
      <c r="K15215" t="s">
        <v>3688</v>
      </c>
      <c r="L15215" t="s">
        <v>11427</v>
      </c>
      <c r="P15215">
        <v>10</v>
      </c>
      <c r="Q15215">
        <v>14.5</v>
      </c>
      <c r="R15215">
        <v>8.5</v>
      </c>
      <c r="S15215" t="b">
        <v>0</v>
      </c>
      <c r="T15215" t="b">
        <v>0</v>
      </c>
      <c r="U15215" t="b">
        <v>0</v>
      </c>
      <c r="V15215">
        <v>48000</v>
      </c>
      <c r="W15215">
        <v>31400</v>
      </c>
      <c r="X15215">
        <v>2.3199999999999998</v>
      </c>
      <c r="Y15215">
        <v>31870</v>
      </c>
      <c r="Z15215">
        <v>2.4300000000000002</v>
      </c>
    </row>
    <row r="15216" spans="1:26">
      <c r="A15216">
        <v>211274949</v>
      </c>
      <c r="B15216" t="s">
        <v>11426</v>
      </c>
      <c r="C15216" t="s">
        <v>3597</v>
      </c>
      <c r="D15216" t="s">
        <v>3637</v>
      </c>
      <c r="E15216" t="s">
        <v>3856</v>
      </c>
      <c r="F15216" t="s">
        <v>3600</v>
      </c>
      <c r="G15216">
        <v>211274949</v>
      </c>
      <c r="I15216" t="s">
        <v>3601</v>
      </c>
      <c r="J15216" t="s">
        <v>7271</v>
      </c>
      <c r="K15216" t="s">
        <v>3688</v>
      </c>
      <c r="L15216" t="s">
        <v>11427</v>
      </c>
      <c r="P15216">
        <v>10</v>
      </c>
      <c r="Q15216">
        <v>14.5</v>
      </c>
      <c r="R15216">
        <v>8.5</v>
      </c>
      <c r="S15216" t="b">
        <v>0</v>
      </c>
      <c r="T15216" t="b">
        <v>0</v>
      </c>
      <c r="U15216" t="b">
        <v>0</v>
      </c>
      <c r="V15216">
        <v>48000</v>
      </c>
      <c r="W15216">
        <v>31400</v>
      </c>
      <c r="X15216">
        <v>2.3199999999999998</v>
      </c>
      <c r="Y15216">
        <v>31870</v>
      </c>
      <c r="Z15216">
        <v>2.4300000000000002</v>
      </c>
    </row>
    <row r="15217" spans="1:26">
      <c r="A15217">
        <v>211274950</v>
      </c>
      <c r="B15217" t="s">
        <v>11426</v>
      </c>
      <c r="C15217" t="s">
        <v>3597</v>
      </c>
      <c r="D15217" t="s">
        <v>3637</v>
      </c>
      <c r="E15217" t="s">
        <v>3855</v>
      </c>
      <c r="F15217" t="s">
        <v>3600</v>
      </c>
      <c r="G15217">
        <v>211274950</v>
      </c>
      <c r="I15217" t="s">
        <v>3601</v>
      </c>
      <c r="J15217" t="s">
        <v>7271</v>
      </c>
      <c r="K15217" t="s">
        <v>3688</v>
      </c>
      <c r="L15217" t="s">
        <v>11427</v>
      </c>
      <c r="P15217">
        <v>10</v>
      </c>
      <c r="Q15217">
        <v>14.5</v>
      </c>
      <c r="R15217">
        <v>8.5</v>
      </c>
      <c r="S15217" t="b">
        <v>0</v>
      </c>
      <c r="T15217" t="b">
        <v>0</v>
      </c>
      <c r="U15217" t="b">
        <v>0</v>
      </c>
      <c r="V15217">
        <v>48000</v>
      </c>
      <c r="W15217">
        <v>31400</v>
      </c>
      <c r="X15217">
        <v>2.3199999999999998</v>
      </c>
      <c r="Y15217">
        <v>31870</v>
      </c>
      <c r="Z15217">
        <v>2.4300000000000002</v>
      </c>
    </row>
    <row r="15218" spans="1:26">
      <c r="A15218">
        <v>211274951</v>
      </c>
      <c r="B15218" t="s">
        <v>11426</v>
      </c>
      <c r="C15218" t="s">
        <v>3597</v>
      </c>
      <c r="D15218" t="s">
        <v>3637</v>
      </c>
      <c r="E15218" t="s">
        <v>3858</v>
      </c>
      <c r="F15218" t="s">
        <v>3600</v>
      </c>
      <c r="G15218">
        <v>211274951</v>
      </c>
      <c r="I15218" t="s">
        <v>3601</v>
      </c>
      <c r="J15218" t="s">
        <v>7271</v>
      </c>
      <c r="K15218" t="s">
        <v>3688</v>
      </c>
      <c r="L15218" t="s">
        <v>11427</v>
      </c>
      <c r="P15218">
        <v>10</v>
      </c>
      <c r="Q15218">
        <v>14.5</v>
      </c>
      <c r="R15218">
        <v>8.5</v>
      </c>
      <c r="S15218" t="b">
        <v>0</v>
      </c>
      <c r="T15218" t="b">
        <v>0</v>
      </c>
      <c r="U15218" t="b">
        <v>0</v>
      </c>
      <c r="V15218">
        <v>48000</v>
      </c>
      <c r="W15218">
        <v>31400</v>
      </c>
      <c r="X15218">
        <v>2.3199999999999998</v>
      </c>
      <c r="Y15218">
        <v>31870</v>
      </c>
      <c r="Z15218">
        <v>2.4300000000000002</v>
      </c>
    </row>
    <row r="15219" spans="1:26">
      <c r="A15219">
        <v>211274952</v>
      </c>
      <c r="B15219" t="s">
        <v>11426</v>
      </c>
      <c r="C15219" t="s">
        <v>3597</v>
      </c>
      <c r="D15219" t="s">
        <v>3637</v>
      </c>
      <c r="E15219" t="s">
        <v>3857</v>
      </c>
      <c r="F15219" t="s">
        <v>3600</v>
      </c>
      <c r="G15219">
        <v>211274952</v>
      </c>
      <c r="I15219" t="s">
        <v>3601</v>
      </c>
      <c r="J15219" t="s">
        <v>7271</v>
      </c>
      <c r="K15219" t="s">
        <v>3688</v>
      </c>
      <c r="L15219" t="s">
        <v>11427</v>
      </c>
      <c r="P15219">
        <v>10</v>
      </c>
      <c r="Q15219">
        <v>14.5</v>
      </c>
      <c r="R15219">
        <v>8.5</v>
      </c>
      <c r="S15219" t="b">
        <v>0</v>
      </c>
      <c r="T15219" t="b">
        <v>0</v>
      </c>
      <c r="U15219" t="b">
        <v>0</v>
      </c>
      <c r="V15219">
        <v>48000</v>
      </c>
      <c r="W15219">
        <v>31400</v>
      </c>
      <c r="X15219">
        <v>2.3199999999999998</v>
      </c>
      <c r="Y15219">
        <v>31870</v>
      </c>
      <c r="Z15219">
        <v>2.4300000000000002</v>
      </c>
    </row>
    <row r="15220" spans="1:26">
      <c r="A15220">
        <v>211274953</v>
      </c>
      <c r="B15220" t="s">
        <v>11426</v>
      </c>
      <c r="C15220" t="s">
        <v>3597</v>
      </c>
      <c r="D15220" t="s">
        <v>3637</v>
      </c>
      <c r="E15220" t="s">
        <v>3861</v>
      </c>
      <c r="F15220" t="s">
        <v>3600</v>
      </c>
      <c r="G15220">
        <v>211274953</v>
      </c>
      <c r="I15220" t="s">
        <v>3601</v>
      </c>
      <c r="J15220" t="s">
        <v>7271</v>
      </c>
      <c r="K15220" t="s">
        <v>3688</v>
      </c>
      <c r="L15220" t="s">
        <v>11427</v>
      </c>
      <c r="P15220">
        <v>10</v>
      </c>
      <c r="Q15220">
        <v>14.5</v>
      </c>
      <c r="R15220">
        <v>8.5</v>
      </c>
      <c r="S15220" t="b">
        <v>0</v>
      </c>
      <c r="T15220" t="b">
        <v>0</v>
      </c>
      <c r="U15220" t="b">
        <v>0</v>
      </c>
      <c r="V15220">
        <v>48000</v>
      </c>
      <c r="W15220">
        <v>31400</v>
      </c>
      <c r="X15220">
        <v>2.3199999999999998</v>
      </c>
      <c r="Y15220">
        <v>31870</v>
      </c>
      <c r="Z15220">
        <v>2.4300000000000002</v>
      </c>
    </row>
    <row r="15221" spans="1:26">
      <c r="A15221">
        <v>211274954</v>
      </c>
      <c r="B15221" t="s">
        <v>11426</v>
      </c>
      <c r="C15221" t="s">
        <v>3597</v>
      </c>
      <c r="D15221" t="s">
        <v>3637</v>
      </c>
      <c r="E15221" t="s">
        <v>3860</v>
      </c>
      <c r="F15221" t="s">
        <v>3600</v>
      </c>
      <c r="G15221">
        <v>211274954</v>
      </c>
      <c r="I15221" t="s">
        <v>3601</v>
      </c>
      <c r="J15221" t="s">
        <v>7271</v>
      </c>
      <c r="K15221" t="s">
        <v>3688</v>
      </c>
      <c r="L15221" t="s">
        <v>11427</v>
      </c>
      <c r="P15221">
        <v>10</v>
      </c>
      <c r="Q15221">
        <v>14.5</v>
      </c>
      <c r="R15221">
        <v>8.5</v>
      </c>
      <c r="S15221" t="b">
        <v>0</v>
      </c>
      <c r="T15221" t="b">
        <v>0</v>
      </c>
      <c r="U15221" t="b">
        <v>0</v>
      </c>
      <c r="V15221">
        <v>48000</v>
      </c>
      <c r="W15221">
        <v>31400</v>
      </c>
      <c r="X15221">
        <v>2.3199999999999998</v>
      </c>
      <c r="Y15221">
        <v>31870</v>
      </c>
      <c r="Z15221">
        <v>2.4300000000000002</v>
      </c>
    </row>
    <row r="15222" spans="1:26">
      <c r="A15222">
        <v>211274955</v>
      </c>
      <c r="B15222" t="s">
        <v>11426</v>
      </c>
      <c r="C15222" t="s">
        <v>3597</v>
      </c>
      <c r="D15222" t="s">
        <v>3637</v>
      </c>
      <c r="E15222" t="s">
        <v>10383</v>
      </c>
      <c r="F15222" t="s">
        <v>3600</v>
      </c>
      <c r="G15222">
        <v>211274955</v>
      </c>
      <c r="I15222" t="s">
        <v>3601</v>
      </c>
      <c r="J15222" t="s">
        <v>11428</v>
      </c>
      <c r="K15222" t="s">
        <v>3688</v>
      </c>
      <c r="L15222" t="s">
        <v>11429</v>
      </c>
      <c r="P15222">
        <v>10</v>
      </c>
      <c r="Q15222">
        <v>14.5</v>
      </c>
      <c r="R15222">
        <v>8.5</v>
      </c>
      <c r="S15222" t="b">
        <v>0</v>
      </c>
      <c r="T15222" t="b">
        <v>0</v>
      </c>
      <c r="U15222" t="b">
        <v>0</v>
      </c>
      <c r="V15222">
        <v>48000</v>
      </c>
      <c r="W15222">
        <v>31400</v>
      </c>
      <c r="X15222">
        <v>2.3199999999999998</v>
      </c>
      <c r="Y15222">
        <v>31870</v>
      </c>
      <c r="Z15222">
        <v>2.4300000000000002</v>
      </c>
    </row>
    <row r="15223" spans="1:26">
      <c r="A15223">
        <v>211274959</v>
      </c>
      <c r="B15223" t="s">
        <v>11412</v>
      </c>
      <c r="C15223" t="s">
        <v>3597</v>
      </c>
      <c r="D15223" t="s">
        <v>3637</v>
      </c>
      <c r="E15223" t="s">
        <v>3637</v>
      </c>
      <c r="F15223" t="s">
        <v>3600</v>
      </c>
      <c r="G15223">
        <v>211274959</v>
      </c>
      <c r="I15223" t="s">
        <v>3601</v>
      </c>
      <c r="J15223" t="s">
        <v>11413</v>
      </c>
      <c r="K15223" t="s">
        <v>3688</v>
      </c>
      <c r="L15223" t="s">
        <v>11418</v>
      </c>
      <c r="P15223">
        <v>10</v>
      </c>
      <c r="Q15223">
        <v>16</v>
      </c>
      <c r="R15223">
        <v>8.1</v>
      </c>
      <c r="S15223" t="b">
        <v>0</v>
      </c>
      <c r="T15223" t="b">
        <v>0</v>
      </c>
      <c r="U15223" t="b">
        <v>1</v>
      </c>
      <c r="V15223">
        <v>49000</v>
      </c>
      <c r="W15223">
        <v>31000</v>
      </c>
      <c r="X15223">
        <v>2.4</v>
      </c>
      <c r="Y15223">
        <v>31470</v>
      </c>
      <c r="Z15223">
        <v>2.52</v>
      </c>
    </row>
    <row r="15224" spans="1:26">
      <c r="A15224">
        <v>211274960</v>
      </c>
      <c r="B15224" t="s">
        <v>11412</v>
      </c>
      <c r="C15224" t="s">
        <v>3597</v>
      </c>
      <c r="D15224" t="s">
        <v>3637</v>
      </c>
      <c r="E15224" t="s">
        <v>3637</v>
      </c>
      <c r="F15224" t="s">
        <v>3600</v>
      </c>
      <c r="G15224">
        <v>211274960</v>
      </c>
      <c r="I15224" t="s">
        <v>3601</v>
      </c>
      <c r="J15224" t="s">
        <v>11413</v>
      </c>
      <c r="K15224" t="s">
        <v>3688</v>
      </c>
      <c r="L15224" t="s">
        <v>10524</v>
      </c>
      <c r="P15224">
        <v>9.5</v>
      </c>
      <c r="Q15224">
        <v>15.5</v>
      </c>
      <c r="R15224">
        <v>7.8</v>
      </c>
      <c r="S15224" t="b">
        <v>0</v>
      </c>
      <c r="T15224" t="b">
        <v>0</v>
      </c>
      <c r="U15224" t="b">
        <v>0</v>
      </c>
      <c r="V15224">
        <v>47500</v>
      </c>
      <c r="W15224">
        <v>31200</v>
      </c>
      <c r="X15224">
        <v>2.2999999999999998</v>
      </c>
      <c r="Y15224">
        <v>31670</v>
      </c>
      <c r="Z15224">
        <v>2.41</v>
      </c>
    </row>
    <row r="15225" spans="1:26">
      <c r="A15225">
        <v>211274961</v>
      </c>
      <c r="B15225" t="s">
        <v>11412</v>
      </c>
      <c r="C15225" t="s">
        <v>3597</v>
      </c>
      <c r="D15225" t="s">
        <v>3637</v>
      </c>
      <c r="E15225" t="s">
        <v>3637</v>
      </c>
      <c r="F15225" t="s">
        <v>3600</v>
      </c>
      <c r="G15225">
        <v>211274961</v>
      </c>
      <c r="I15225" t="s">
        <v>3601</v>
      </c>
      <c r="J15225" t="s">
        <v>11413</v>
      </c>
      <c r="K15225" t="s">
        <v>3688</v>
      </c>
      <c r="L15225" t="s">
        <v>11419</v>
      </c>
      <c r="P15225">
        <v>10</v>
      </c>
      <c r="Q15225">
        <v>16</v>
      </c>
      <c r="R15225">
        <v>7.8</v>
      </c>
      <c r="S15225" t="b">
        <v>0</v>
      </c>
      <c r="T15225" t="b">
        <v>0</v>
      </c>
      <c r="U15225" t="b">
        <v>0</v>
      </c>
      <c r="V15225">
        <v>48000</v>
      </c>
      <c r="W15225">
        <v>30800</v>
      </c>
      <c r="X15225">
        <v>2.36</v>
      </c>
      <c r="Y15225">
        <v>31260</v>
      </c>
      <c r="Z15225">
        <v>2.48</v>
      </c>
    </row>
    <row r="15226" spans="1:26">
      <c r="A15226">
        <v>211274962</v>
      </c>
      <c r="B15226" t="s">
        <v>11412</v>
      </c>
      <c r="C15226" t="s">
        <v>3597</v>
      </c>
      <c r="D15226" t="s">
        <v>3637</v>
      </c>
      <c r="E15226" t="s">
        <v>3637</v>
      </c>
      <c r="F15226" t="s">
        <v>3600</v>
      </c>
      <c r="G15226">
        <v>211274962</v>
      </c>
      <c r="I15226" t="s">
        <v>3601</v>
      </c>
      <c r="J15226" t="s">
        <v>11413</v>
      </c>
      <c r="K15226" t="s">
        <v>3688</v>
      </c>
      <c r="L15226" t="s">
        <v>10542</v>
      </c>
      <c r="P15226">
        <v>10</v>
      </c>
      <c r="Q15226">
        <v>15.5</v>
      </c>
      <c r="R15226">
        <v>7.8</v>
      </c>
      <c r="S15226" t="b">
        <v>0</v>
      </c>
      <c r="T15226" t="b">
        <v>0</v>
      </c>
      <c r="U15226" t="b">
        <v>0</v>
      </c>
      <c r="V15226">
        <v>48000</v>
      </c>
      <c r="W15226">
        <v>31200</v>
      </c>
      <c r="X15226">
        <v>2.3199999999999998</v>
      </c>
      <c r="Y15226">
        <v>31670</v>
      </c>
      <c r="Z15226">
        <v>2.44</v>
      </c>
    </row>
    <row r="15227" spans="1:26">
      <c r="A15227">
        <v>211274963</v>
      </c>
      <c r="B15227" t="s">
        <v>11412</v>
      </c>
      <c r="C15227" t="s">
        <v>3597</v>
      </c>
      <c r="D15227" t="s">
        <v>3637</v>
      </c>
      <c r="E15227" t="s">
        <v>3637</v>
      </c>
      <c r="F15227" t="s">
        <v>3600</v>
      </c>
      <c r="G15227">
        <v>211274963</v>
      </c>
      <c r="I15227" t="s">
        <v>3601</v>
      </c>
      <c r="J15227" t="s">
        <v>11413</v>
      </c>
      <c r="K15227" t="s">
        <v>3688</v>
      </c>
      <c r="L15227" t="s">
        <v>11420</v>
      </c>
      <c r="P15227">
        <v>10</v>
      </c>
      <c r="Q15227">
        <v>16</v>
      </c>
      <c r="R15227">
        <v>8</v>
      </c>
      <c r="S15227" t="b">
        <v>0</v>
      </c>
      <c r="T15227" t="b">
        <v>0</v>
      </c>
      <c r="U15227" t="b">
        <v>0</v>
      </c>
      <c r="V15227">
        <v>48500</v>
      </c>
      <c r="W15227">
        <v>30800</v>
      </c>
      <c r="X15227">
        <v>2.38</v>
      </c>
      <c r="Y15227">
        <v>31260</v>
      </c>
      <c r="Z15227">
        <v>2.5</v>
      </c>
    </row>
    <row r="15228" spans="1:26">
      <c r="A15228">
        <v>211274991</v>
      </c>
      <c r="B15228" t="s">
        <v>11412</v>
      </c>
      <c r="C15228" t="s">
        <v>3597</v>
      </c>
      <c r="D15228" t="s">
        <v>3637</v>
      </c>
      <c r="E15228" t="s">
        <v>3637</v>
      </c>
      <c r="F15228" t="s">
        <v>3600</v>
      </c>
      <c r="G15228">
        <v>211274991</v>
      </c>
      <c r="I15228" t="s">
        <v>3601</v>
      </c>
      <c r="J15228" t="s">
        <v>11413</v>
      </c>
      <c r="K15228" t="s">
        <v>3688</v>
      </c>
      <c r="L15228" t="s">
        <v>11424</v>
      </c>
      <c r="P15228">
        <v>10</v>
      </c>
      <c r="Q15228">
        <v>16</v>
      </c>
      <c r="R15228">
        <v>8.1</v>
      </c>
      <c r="S15228" t="b">
        <v>0</v>
      </c>
      <c r="T15228" t="b">
        <v>0</v>
      </c>
      <c r="U15228" t="b">
        <v>1</v>
      </c>
      <c r="V15228">
        <v>49000</v>
      </c>
      <c r="W15228">
        <v>31000</v>
      </c>
      <c r="X15228">
        <v>2.4</v>
      </c>
      <c r="Y15228">
        <v>31470</v>
      </c>
      <c r="Z15228">
        <v>2.52</v>
      </c>
    </row>
    <row r="15229" spans="1:26">
      <c r="A15229">
        <v>211274992</v>
      </c>
      <c r="B15229" t="s">
        <v>11412</v>
      </c>
      <c r="C15229" t="s">
        <v>3597</v>
      </c>
      <c r="D15229" t="s">
        <v>3637</v>
      </c>
      <c r="E15229" t="s">
        <v>10374</v>
      </c>
      <c r="F15229" t="s">
        <v>3600</v>
      </c>
      <c r="G15229">
        <v>211274992</v>
      </c>
      <c r="I15229" t="s">
        <v>3601</v>
      </c>
      <c r="J15229" t="s">
        <v>11413</v>
      </c>
      <c r="K15229" t="s">
        <v>3688</v>
      </c>
      <c r="L15229" t="s">
        <v>11418</v>
      </c>
      <c r="P15229">
        <v>10</v>
      </c>
      <c r="Q15229">
        <v>16</v>
      </c>
      <c r="R15229">
        <v>8.1</v>
      </c>
      <c r="S15229" t="b">
        <v>0</v>
      </c>
      <c r="T15229" t="b">
        <v>0</v>
      </c>
      <c r="U15229" t="b">
        <v>1</v>
      </c>
      <c r="V15229">
        <v>49000</v>
      </c>
      <c r="W15229">
        <v>31000</v>
      </c>
      <c r="X15229">
        <v>2.4</v>
      </c>
      <c r="Y15229">
        <v>31470</v>
      </c>
      <c r="Z15229">
        <v>2.52</v>
      </c>
    </row>
    <row r="15230" spans="1:26">
      <c r="A15230">
        <v>211274993</v>
      </c>
      <c r="B15230" t="s">
        <v>11412</v>
      </c>
      <c r="C15230" t="s">
        <v>3597</v>
      </c>
      <c r="D15230" t="s">
        <v>3637</v>
      </c>
      <c r="E15230" t="s">
        <v>10374</v>
      </c>
      <c r="F15230" t="s">
        <v>3600</v>
      </c>
      <c r="G15230">
        <v>211274993</v>
      </c>
      <c r="I15230" t="s">
        <v>3601</v>
      </c>
      <c r="J15230" t="s">
        <v>11413</v>
      </c>
      <c r="K15230" t="s">
        <v>3688</v>
      </c>
      <c r="L15230" t="s">
        <v>11424</v>
      </c>
      <c r="P15230">
        <v>10</v>
      </c>
      <c r="Q15230">
        <v>16</v>
      </c>
      <c r="R15230">
        <v>8.1</v>
      </c>
      <c r="S15230" t="b">
        <v>0</v>
      </c>
      <c r="T15230" t="b">
        <v>0</v>
      </c>
      <c r="U15230" t="b">
        <v>1</v>
      </c>
      <c r="V15230">
        <v>49000</v>
      </c>
      <c r="W15230">
        <v>31000</v>
      </c>
      <c r="X15230">
        <v>2.4</v>
      </c>
      <c r="Y15230">
        <v>31470</v>
      </c>
      <c r="Z15230">
        <v>2.52</v>
      </c>
    </row>
    <row r="15231" spans="1:26">
      <c r="A15231">
        <v>211274994</v>
      </c>
      <c r="B15231" t="s">
        <v>11412</v>
      </c>
      <c r="C15231" t="s">
        <v>3597</v>
      </c>
      <c r="D15231" t="s">
        <v>3637</v>
      </c>
      <c r="E15231" t="s">
        <v>10375</v>
      </c>
      <c r="F15231" t="s">
        <v>3600</v>
      </c>
      <c r="G15231">
        <v>211274994</v>
      </c>
      <c r="I15231" t="s">
        <v>3601</v>
      </c>
      <c r="J15231" t="s">
        <v>11413</v>
      </c>
      <c r="K15231" t="s">
        <v>3688</v>
      </c>
      <c r="L15231" t="s">
        <v>11418</v>
      </c>
      <c r="P15231">
        <v>10</v>
      </c>
      <c r="Q15231">
        <v>16</v>
      </c>
      <c r="R15231">
        <v>8.1</v>
      </c>
      <c r="S15231" t="b">
        <v>0</v>
      </c>
      <c r="T15231" t="b">
        <v>0</v>
      </c>
      <c r="U15231" t="b">
        <v>1</v>
      </c>
      <c r="V15231">
        <v>49000</v>
      </c>
      <c r="W15231">
        <v>31000</v>
      </c>
      <c r="X15231">
        <v>2.4</v>
      </c>
      <c r="Y15231">
        <v>31470</v>
      </c>
      <c r="Z15231">
        <v>2.52</v>
      </c>
    </row>
    <row r="15232" spans="1:26">
      <c r="A15232">
        <v>211274995</v>
      </c>
      <c r="B15232" t="s">
        <v>11412</v>
      </c>
      <c r="C15232" t="s">
        <v>3597</v>
      </c>
      <c r="D15232" t="s">
        <v>3637</v>
      </c>
      <c r="E15232" t="s">
        <v>10375</v>
      </c>
      <c r="F15232" t="s">
        <v>3600</v>
      </c>
      <c r="G15232">
        <v>211274995</v>
      </c>
      <c r="I15232" t="s">
        <v>3601</v>
      </c>
      <c r="J15232" t="s">
        <v>11413</v>
      </c>
      <c r="K15232" t="s">
        <v>3688</v>
      </c>
      <c r="L15232" t="s">
        <v>11424</v>
      </c>
      <c r="P15232">
        <v>10</v>
      </c>
      <c r="Q15232">
        <v>16</v>
      </c>
      <c r="R15232">
        <v>8.1</v>
      </c>
      <c r="S15232" t="b">
        <v>0</v>
      </c>
      <c r="T15232" t="b">
        <v>0</v>
      </c>
      <c r="U15232" t="b">
        <v>1</v>
      </c>
      <c r="V15232">
        <v>49000</v>
      </c>
      <c r="W15232">
        <v>31000</v>
      </c>
      <c r="X15232">
        <v>2.4</v>
      </c>
      <c r="Y15232">
        <v>31470</v>
      </c>
      <c r="Z15232">
        <v>2.52</v>
      </c>
    </row>
    <row r="15233" spans="1:26">
      <c r="A15233">
        <v>211274996</v>
      </c>
      <c r="B15233" t="s">
        <v>11426</v>
      </c>
      <c r="C15233" t="s">
        <v>3597</v>
      </c>
      <c r="D15233" t="s">
        <v>3637</v>
      </c>
      <c r="E15233" t="s">
        <v>3862</v>
      </c>
      <c r="F15233" t="s">
        <v>3600</v>
      </c>
      <c r="G15233">
        <v>211274996</v>
      </c>
      <c r="I15233" t="s">
        <v>3601</v>
      </c>
      <c r="J15233" t="s">
        <v>7271</v>
      </c>
      <c r="K15233" t="s">
        <v>3688</v>
      </c>
      <c r="L15233" t="s">
        <v>11432</v>
      </c>
      <c r="P15233">
        <v>10</v>
      </c>
      <c r="Q15233">
        <v>16</v>
      </c>
      <c r="R15233">
        <v>8.1</v>
      </c>
      <c r="S15233" t="b">
        <v>0</v>
      </c>
      <c r="T15233" t="b">
        <v>0</v>
      </c>
      <c r="U15233" t="b">
        <v>1</v>
      </c>
      <c r="V15233">
        <v>49000</v>
      </c>
      <c r="W15233">
        <v>31000</v>
      </c>
      <c r="X15233">
        <v>2.4</v>
      </c>
      <c r="Y15233">
        <v>31470</v>
      </c>
      <c r="Z15233">
        <v>2.52</v>
      </c>
    </row>
    <row r="15234" spans="1:26">
      <c r="A15234">
        <v>211274997</v>
      </c>
      <c r="B15234" t="s">
        <v>11426</v>
      </c>
      <c r="C15234" t="s">
        <v>3597</v>
      </c>
      <c r="D15234" t="s">
        <v>3637</v>
      </c>
      <c r="E15234" t="s">
        <v>3854</v>
      </c>
      <c r="F15234" t="s">
        <v>3600</v>
      </c>
      <c r="G15234">
        <v>211274997</v>
      </c>
      <c r="I15234" t="s">
        <v>3601</v>
      </c>
      <c r="J15234" t="s">
        <v>7271</v>
      </c>
      <c r="K15234" t="s">
        <v>3688</v>
      </c>
      <c r="L15234" t="s">
        <v>11432</v>
      </c>
      <c r="P15234">
        <v>10</v>
      </c>
      <c r="Q15234">
        <v>16</v>
      </c>
      <c r="R15234">
        <v>8.1</v>
      </c>
      <c r="S15234" t="b">
        <v>0</v>
      </c>
      <c r="T15234" t="b">
        <v>0</v>
      </c>
      <c r="U15234" t="b">
        <v>1</v>
      </c>
      <c r="V15234">
        <v>49000</v>
      </c>
      <c r="W15234">
        <v>31000</v>
      </c>
      <c r="X15234">
        <v>2.4</v>
      </c>
      <c r="Y15234">
        <v>31470</v>
      </c>
      <c r="Z15234">
        <v>2.52</v>
      </c>
    </row>
    <row r="15235" spans="1:26">
      <c r="A15235">
        <v>211274998</v>
      </c>
      <c r="B15235" t="s">
        <v>11426</v>
      </c>
      <c r="C15235" t="s">
        <v>3597</v>
      </c>
      <c r="D15235" t="s">
        <v>3637</v>
      </c>
      <c r="E15235" t="s">
        <v>3856</v>
      </c>
      <c r="F15235" t="s">
        <v>3600</v>
      </c>
      <c r="G15235">
        <v>211274998</v>
      </c>
      <c r="I15235" t="s">
        <v>3601</v>
      </c>
      <c r="J15235" t="s">
        <v>7271</v>
      </c>
      <c r="K15235" t="s">
        <v>3688</v>
      </c>
      <c r="L15235" t="s">
        <v>11432</v>
      </c>
      <c r="P15235">
        <v>10</v>
      </c>
      <c r="Q15235">
        <v>16</v>
      </c>
      <c r="R15235">
        <v>8.1</v>
      </c>
      <c r="S15235" t="b">
        <v>0</v>
      </c>
      <c r="T15235" t="b">
        <v>0</v>
      </c>
      <c r="U15235" t="b">
        <v>1</v>
      </c>
      <c r="V15235">
        <v>49000</v>
      </c>
      <c r="W15235">
        <v>31000</v>
      </c>
      <c r="X15235">
        <v>2.4</v>
      </c>
      <c r="Y15235">
        <v>31470</v>
      </c>
      <c r="Z15235">
        <v>2.52</v>
      </c>
    </row>
    <row r="15236" spans="1:26">
      <c r="A15236">
        <v>211274999</v>
      </c>
      <c r="B15236" t="s">
        <v>11426</v>
      </c>
      <c r="C15236" t="s">
        <v>3597</v>
      </c>
      <c r="D15236" t="s">
        <v>3637</v>
      </c>
      <c r="E15236" t="s">
        <v>3855</v>
      </c>
      <c r="F15236" t="s">
        <v>3600</v>
      </c>
      <c r="G15236">
        <v>211274999</v>
      </c>
      <c r="I15236" t="s">
        <v>3601</v>
      </c>
      <c r="J15236" t="s">
        <v>7271</v>
      </c>
      <c r="K15236" t="s">
        <v>3688</v>
      </c>
      <c r="L15236" t="s">
        <v>11432</v>
      </c>
      <c r="P15236">
        <v>10</v>
      </c>
      <c r="Q15236">
        <v>16</v>
      </c>
      <c r="R15236">
        <v>8.1</v>
      </c>
      <c r="S15236" t="b">
        <v>0</v>
      </c>
      <c r="T15236" t="b">
        <v>0</v>
      </c>
      <c r="U15236" t="b">
        <v>1</v>
      </c>
      <c r="V15236">
        <v>49000</v>
      </c>
      <c r="W15236">
        <v>31000</v>
      </c>
      <c r="X15236">
        <v>2.4</v>
      </c>
      <c r="Y15236">
        <v>31470</v>
      </c>
      <c r="Z15236">
        <v>2.52</v>
      </c>
    </row>
    <row r="15237" spans="1:26">
      <c r="A15237">
        <v>211275000</v>
      </c>
      <c r="B15237" t="s">
        <v>11426</v>
      </c>
      <c r="C15237" t="s">
        <v>3597</v>
      </c>
      <c r="D15237" t="s">
        <v>3637</v>
      </c>
      <c r="E15237" t="s">
        <v>3858</v>
      </c>
      <c r="F15237" t="s">
        <v>3600</v>
      </c>
      <c r="G15237">
        <v>211275000</v>
      </c>
      <c r="I15237" t="s">
        <v>3601</v>
      </c>
      <c r="J15237" t="s">
        <v>7271</v>
      </c>
      <c r="K15237" t="s">
        <v>3688</v>
      </c>
      <c r="L15237" t="s">
        <v>11432</v>
      </c>
      <c r="P15237">
        <v>10</v>
      </c>
      <c r="Q15237">
        <v>16</v>
      </c>
      <c r="R15237">
        <v>8.1</v>
      </c>
      <c r="S15237" t="b">
        <v>0</v>
      </c>
      <c r="T15237" t="b">
        <v>0</v>
      </c>
      <c r="U15237" t="b">
        <v>1</v>
      </c>
      <c r="V15237">
        <v>49000</v>
      </c>
      <c r="W15237">
        <v>31000</v>
      </c>
      <c r="X15237">
        <v>2.4</v>
      </c>
      <c r="Y15237">
        <v>31470</v>
      </c>
      <c r="Z15237">
        <v>2.52</v>
      </c>
    </row>
    <row r="15238" spans="1:26">
      <c r="A15238">
        <v>211275001</v>
      </c>
      <c r="B15238" t="s">
        <v>11426</v>
      </c>
      <c r="C15238" t="s">
        <v>3597</v>
      </c>
      <c r="D15238" t="s">
        <v>3637</v>
      </c>
      <c r="E15238" t="s">
        <v>3857</v>
      </c>
      <c r="F15238" t="s">
        <v>3600</v>
      </c>
      <c r="G15238">
        <v>211275001</v>
      </c>
      <c r="I15238" t="s">
        <v>3601</v>
      </c>
      <c r="J15238" t="s">
        <v>7271</v>
      </c>
      <c r="K15238" t="s">
        <v>3688</v>
      </c>
      <c r="L15238" t="s">
        <v>11432</v>
      </c>
      <c r="P15238">
        <v>10</v>
      </c>
      <c r="Q15238">
        <v>16</v>
      </c>
      <c r="R15238">
        <v>8.1</v>
      </c>
      <c r="S15238" t="b">
        <v>0</v>
      </c>
      <c r="T15238" t="b">
        <v>0</v>
      </c>
      <c r="U15238" t="b">
        <v>1</v>
      </c>
      <c r="V15238">
        <v>49000</v>
      </c>
      <c r="W15238">
        <v>31000</v>
      </c>
      <c r="X15238">
        <v>2.4</v>
      </c>
      <c r="Y15238">
        <v>31470</v>
      </c>
      <c r="Z15238">
        <v>2.52</v>
      </c>
    </row>
    <row r="15239" spans="1:26">
      <c r="A15239">
        <v>211275002</v>
      </c>
      <c r="B15239" t="s">
        <v>11426</v>
      </c>
      <c r="C15239" t="s">
        <v>3597</v>
      </c>
      <c r="D15239" t="s">
        <v>3637</v>
      </c>
      <c r="E15239" t="s">
        <v>3861</v>
      </c>
      <c r="F15239" t="s">
        <v>3600</v>
      </c>
      <c r="G15239">
        <v>211275002</v>
      </c>
      <c r="I15239" t="s">
        <v>3601</v>
      </c>
      <c r="J15239" t="s">
        <v>7271</v>
      </c>
      <c r="K15239" t="s">
        <v>3688</v>
      </c>
      <c r="L15239" t="s">
        <v>11432</v>
      </c>
      <c r="P15239">
        <v>10</v>
      </c>
      <c r="Q15239">
        <v>16</v>
      </c>
      <c r="R15239">
        <v>8.1</v>
      </c>
      <c r="S15239" t="b">
        <v>0</v>
      </c>
      <c r="T15239" t="b">
        <v>0</v>
      </c>
      <c r="U15239" t="b">
        <v>1</v>
      </c>
      <c r="V15239">
        <v>49000</v>
      </c>
      <c r="W15239">
        <v>31000</v>
      </c>
      <c r="X15239">
        <v>2.4</v>
      </c>
      <c r="Y15239">
        <v>31470</v>
      </c>
      <c r="Z15239">
        <v>2.52</v>
      </c>
    </row>
    <row r="15240" spans="1:26">
      <c r="A15240">
        <v>211275003</v>
      </c>
      <c r="B15240" t="s">
        <v>11426</v>
      </c>
      <c r="C15240" t="s">
        <v>3597</v>
      </c>
      <c r="D15240" t="s">
        <v>3637</v>
      </c>
      <c r="E15240" t="s">
        <v>3860</v>
      </c>
      <c r="F15240" t="s">
        <v>3600</v>
      </c>
      <c r="G15240">
        <v>211275003</v>
      </c>
      <c r="I15240" t="s">
        <v>3601</v>
      </c>
      <c r="J15240" t="s">
        <v>7271</v>
      </c>
      <c r="K15240" t="s">
        <v>3688</v>
      </c>
      <c r="L15240" t="s">
        <v>11432</v>
      </c>
      <c r="P15240">
        <v>10</v>
      </c>
      <c r="Q15240">
        <v>16</v>
      </c>
      <c r="R15240">
        <v>8.1</v>
      </c>
      <c r="S15240" t="b">
        <v>0</v>
      </c>
      <c r="T15240" t="b">
        <v>0</v>
      </c>
      <c r="U15240" t="b">
        <v>1</v>
      </c>
      <c r="V15240">
        <v>49000</v>
      </c>
      <c r="W15240">
        <v>31000</v>
      </c>
      <c r="X15240">
        <v>2.4</v>
      </c>
      <c r="Y15240">
        <v>31470</v>
      </c>
      <c r="Z15240">
        <v>2.52</v>
      </c>
    </row>
    <row r="15241" spans="1:26">
      <c r="A15241">
        <v>211275004</v>
      </c>
      <c r="B15241" t="s">
        <v>11426</v>
      </c>
      <c r="C15241" t="s">
        <v>3597</v>
      </c>
      <c r="D15241" t="s">
        <v>3637</v>
      </c>
      <c r="E15241" t="s">
        <v>10383</v>
      </c>
      <c r="F15241" t="s">
        <v>3600</v>
      </c>
      <c r="G15241">
        <v>211275004</v>
      </c>
      <c r="I15241" t="s">
        <v>3601</v>
      </c>
      <c r="J15241" t="s">
        <v>11428</v>
      </c>
      <c r="K15241" t="s">
        <v>3688</v>
      </c>
      <c r="L15241" t="s">
        <v>11433</v>
      </c>
      <c r="P15241">
        <v>10</v>
      </c>
      <c r="Q15241">
        <v>16</v>
      </c>
      <c r="R15241">
        <v>8.1</v>
      </c>
      <c r="S15241" t="b">
        <v>0</v>
      </c>
      <c r="T15241" t="b">
        <v>0</v>
      </c>
      <c r="U15241" t="b">
        <v>1</v>
      </c>
      <c r="V15241">
        <v>49000</v>
      </c>
      <c r="W15241">
        <v>31000</v>
      </c>
      <c r="X15241">
        <v>2.4</v>
      </c>
      <c r="Y15241">
        <v>31470</v>
      </c>
      <c r="Z15241">
        <v>2.52</v>
      </c>
    </row>
    <row r="15242" spans="1:26">
      <c r="A15242">
        <v>211275005</v>
      </c>
      <c r="B15242" t="s">
        <v>11412</v>
      </c>
      <c r="C15242" t="s">
        <v>3597</v>
      </c>
      <c r="D15242" t="s">
        <v>3637</v>
      </c>
      <c r="E15242" t="s">
        <v>10374</v>
      </c>
      <c r="F15242" t="s">
        <v>3600</v>
      </c>
      <c r="G15242">
        <v>211275005</v>
      </c>
      <c r="I15242" t="s">
        <v>3601</v>
      </c>
      <c r="J15242" t="s">
        <v>11413</v>
      </c>
      <c r="K15242" t="s">
        <v>3688</v>
      </c>
      <c r="L15242" t="s">
        <v>10524</v>
      </c>
      <c r="P15242">
        <v>9.5</v>
      </c>
      <c r="Q15242">
        <v>15.5</v>
      </c>
      <c r="R15242">
        <v>7.8</v>
      </c>
      <c r="S15242" t="b">
        <v>0</v>
      </c>
      <c r="T15242" t="b">
        <v>0</v>
      </c>
      <c r="U15242" t="b">
        <v>0</v>
      </c>
      <c r="V15242">
        <v>47500</v>
      </c>
      <c r="W15242">
        <v>31200</v>
      </c>
      <c r="X15242">
        <v>2.2999999999999998</v>
      </c>
      <c r="Y15242">
        <v>31670</v>
      </c>
      <c r="Z15242">
        <v>2.41</v>
      </c>
    </row>
    <row r="15243" spans="1:26">
      <c r="A15243">
        <v>211275006</v>
      </c>
      <c r="B15243" t="s">
        <v>11412</v>
      </c>
      <c r="C15243" t="s">
        <v>3597</v>
      </c>
      <c r="D15243" t="s">
        <v>3637</v>
      </c>
      <c r="E15243" t="s">
        <v>10375</v>
      </c>
      <c r="F15243" t="s">
        <v>3600</v>
      </c>
      <c r="G15243">
        <v>211275006</v>
      </c>
      <c r="I15243" t="s">
        <v>3601</v>
      </c>
      <c r="J15243" t="s">
        <v>11413</v>
      </c>
      <c r="K15243" t="s">
        <v>3688</v>
      </c>
      <c r="L15243" t="s">
        <v>10524</v>
      </c>
      <c r="P15243">
        <v>9.5</v>
      </c>
      <c r="Q15243">
        <v>15.5</v>
      </c>
      <c r="R15243">
        <v>7.8</v>
      </c>
      <c r="S15243" t="b">
        <v>0</v>
      </c>
      <c r="T15243" t="b">
        <v>0</v>
      </c>
      <c r="U15243" t="b">
        <v>0</v>
      </c>
      <c r="V15243">
        <v>47500</v>
      </c>
      <c r="W15243">
        <v>31200</v>
      </c>
      <c r="X15243">
        <v>2.2999999999999998</v>
      </c>
      <c r="Y15243">
        <v>31670</v>
      </c>
      <c r="Z15243">
        <v>2.41</v>
      </c>
    </row>
    <row r="15244" spans="1:26">
      <c r="A15244">
        <v>211275007</v>
      </c>
      <c r="B15244" t="s">
        <v>11426</v>
      </c>
      <c r="C15244" t="s">
        <v>3597</v>
      </c>
      <c r="D15244" t="s">
        <v>3637</v>
      </c>
      <c r="E15244" t="s">
        <v>3862</v>
      </c>
      <c r="F15244" t="s">
        <v>3600</v>
      </c>
      <c r="G15244">
        <v>211275007</v>
      </c>
      <c r="I15244" t="s">
        <v>3601</v>
      </c>
      <c r="J15244" t="s">
        <v>7271</v>
      </c>
      <c r="K15244" t="s">
        <v>3688</v>
      </c>
      <c r="L15244" t="s">
        <v>10519</v>
      </c>
      <c r="P15244">
        <v>9.5</v>
      </c>
      <c r="Q15244">
        <v>15.5</v>
      </c>
      <c r="R15244">
        <v>7.8</v>
      </c>
      <c r="S15244" t="b">
        <v>0</v>
      </c>
      <c r="T15244" t="b">
        <v>0</v>
      </c>
      <c r="U15244" t="b">
        <v>0</v>
      </c>
      <c r="V15244">
        <v>47500</v>
      </c>
      <c r="W15244">
        <v>31200</v>
      </c>
      <c r="X15244">
        <v>2.2999999999999998</v>
      </c>
      <c r="Y15244">
        <v>31670</v>
      </c>
      <c r="Z15244">
        <v>2.41</v>
      </c>
    </row>
    <row r="15245" spans="1:26">
      <c r="A15245">
        <v>211275008</v>
      </c>
      <c r="B15245" t="s">
        <v>11426</v>
      </c>
      <c r="C15245" t="s">
        <v>3597</v>
      </c>
      <c r="D15245" t="s">
        <v>3637</v>
      </c>
      <c r="E15245" t="s">
        <v>3854</v>
      </c>
      <c r="F15245" t="s">
        <v>3600</v>
      </c>
      <c r="G15245">
        <v>211275008</v>
      </c>
      <c r="I15245" t="s">
        <v>3601</v>
      </c>
      <c r="J15245" t="s">
        <v>7271</v>
      </c>
      <c r="K15245" t="s">
        <v>3688</v>
      </c>
      <c r="L15245" t="s">
        <v>10519</v>
      </c>
      <c r="P15245">
        <v>9.5</v>
      </c>
      <c r="Q15245">
        <v>15.5</v>
      </c>
      <c r="R15245">
        <v>7.8</v>
      </c>
      <c r="S15245" t="b">
        <v>0</v>
      </c>
      <c r="T15245" t="b">
        <v>0</v>
      </c>
      <c r="U15245" t="b">
        <v>0</v>
      </c>
      <c r="V15245">
        <v>47500</v>
      </c>
      <c r="W15245">
        <v>31200</v>
      </c>
      <c r="X15245">
        <v>2.2999999999999998</v>
      </c>
      <c r="Y15245">
        <v>31670</v>
      </c>
      <c r="Z15245">
        <v>2.41</v>
      </c>
    </row>
    <row r="15246" spans="1:26">
      <c r="A15246">
        <v>211275009</v>
      </c>
      <c r="B15246" t="s">
        <v>11426</v>
      </c>
      <c r="C15246" t="s">
        <v>3597</v>
      </c>
      <c r="D15246" t="s">
        <v>3637</v>
      </c>
      <c r="E15246" t="s">
        <v>3856</v>
      </c>
      <c r="F15246" t="s">
        <v>3600</v>
      </c>
      <c r="G15246">
        <v>211275009</v>
      </c>
      <c r="I15246" t="s">
        <v>3601</v>
      </c>
      <c r="J15246" t="s">
        <v>7271</v>
      </c>
      <c r="K15246" t="s">
        <v>3688</v>
      </c>
      <c r="L15246" t="s">
        <v>10519</v>
      </c>
      <c r="P15246">
        <v>9.5</v>
      </c>
      <c r="Q15246">
        <v>15.5</v>
      </c>
      <c r="R15246">
        <v>7.8</v>
      </c>
      <c r="S15246" t="b">
        <v>0</v>
      </c>
      <c r="T15246" t="b">
        <v>0</v>
      </c>
      <c r="U15246" t="b">
        <v>0</v>
      </c>
      <c r="V15246">
        <v>47500</v>
      </c>
      <c r="W15246">
        <v>31200</v>
      </c>
      <c r="X15246">
        <v>2.2999999999999998</v>
      </c>
      <c r="Y15246">
        <v>31670</v>
      </c>
      <c r="Z15246">
        <v>2.41</v>
      </c>
    </row>
    <row r="15247" spans="1:26">
      <c r="A15247">
        <v>211275010</v>
      </c>
      <c r="B15247" t="s">
        <v>11426</v>
      </c>
      <c r="C15247" t="s">
        <v>3597</v>
      </c>
      <c r="D15247" t="s">
        <v>3637</v>
      </c>
      <c r="E15247" t="s">
        <v>3855</v>
      </c>
      <c r="F15247" t="s">
        <v>3600</v>
      </c>
      <c r="G15247">
        <v>211275010</v>
      </c>
      <c r="I15247" t="s">
        <v>3601</v>
      </c>
      <c r="J15247" t="s">
        <v>7271</v>
      </c>
      <c r="K15247" t="s">
        <v>3688</v>
      </c>
      <c r="L15247" t="s">
        <v>10519</v>
      </c>
      <c r="P15247">
        <v>9.5</v>
      </c>
      <c r="Q15247">
        <v>15.5</v>
      </c>
      <c r="R15247">
        <v>7.8</v>
      </c>
      <c r="S15247" t="b">
        <v>0</v>
      </c>
      <c r="T15247" t="b">
        <v>0</v>
      </c>
      <c r="U15247" t="b">
        <v>0</v>
      </c>
      <c r="V15247">
        <v>47500</v>
      </c>
      <c r="W15247">
        <v>31200</v>
      </c>
      <c r="X15247">
        <v>2.2999999999999998</v>
      </c>
      <c r="Y15247">
        <v>31670</v>
      </c>
      <c r="Z15247">
        <v>2.41</v>
      </c>
    </row>
    <row r="15248" spans="1:26">
      <c r="A15248">
        <v>211275011</v>
      </c>
      <c r="B15248" t="s">
        <v>11426</v>
      </c>
      <c r="C15248" t="s">
        <v>3597</v>
      </c>
      <c r="D15248" t="s">
        <v>3637</v>
      </c>
      <c r="E15248" t="s">
        <v>3858</v>
      </c>
      <c r="F15248" t="s">
        <v>3600</v>
      </c>
      <c r="G15248">
        <v>211275011</v>
      </c>
      <c r="I15248" t="s">
        <v>3601</v>
      </c>
      <c r="J15248" t="s">
        <v>7271</v>
      </c>
      <c r="K15248" t="s">
        <v>3688</v>
      </c>
      <c r="L15248" t="s">
        <v>10519</v>
      </c>
      <c r="P15248">
        <v>9.5</v>
      </c>
      <c r="Q15248">
        <v>15.5</v>
      </c>
      <c r="R15248">
        <v>7.8</v>
      </c>
      <c r="S15248" t="b">
        <v>0</v>
      </c>
      <c r="T15248" t="b">
        <v>0</v>
      </c>
      <c r="U15248" t="b">
        <v>0</v>
      </c>
      <c r="V15248">
        <v>47500</v>
      </c>
      <c r="W15248">
        <v>31200</v>
      </c>
      <c r="X15248">
        <v>2.2999999999999998</v>
      </c>
      <c r="Y15248">
        <v>31670</v>
      </c>
      <c r="Z15248">
        <v>2.41</v>
      </c>
    </row>
    <row r="15249" spans="1:26">
      <c r="A15249">
        <v>211275012</v>
      </c>
      <c r="B15249" t="s">
        <v>11426</v>
      </c>
      <c r="C15249" t="s">
        <v>3597</v>
      </c>
      <c r="D15249" t="s">
        <v>3637</v>
      </c>
      <c r="E15249" t="s">
        <v>3857</v>
      </c>
      <c r="F15249" t="s">
        <v>3600</v>
      </c>
      <c r="G15249">
        <v>211275012</v>
      </c>
      <c r="I15249" t="s">
        <v>3601</v>
      </c>
      <c r="J15249" t="s">
        <v>7271</v>
      </c>
      <c r="K15249" t="s">
        <v>3688</v>
      </c>
      <c r="L15249" t="s">
        <v>10519</v>
      </c>
      <c r="P15249">
        <v>9.5</v>
      </c>
      <c r="Q15249">
        <v>15.5</v>
      </c>
      <c r="R15249">
        <v>7.8</v>
      </c>
      <c r="S15249" t="b">
        <v>0</v>
      </c>
      <c r="T15249" t="b">
        <v>0</v>
      </c>
      <c r="U15249" t="b">
        <v>0</v>
      </c>
      <c r="V15249">
        <v>47500</v>
      </c>
      <c r="W15249">
        <v>31200</v>
      </c>
      <c r="X15249">
        <v>2.2999999999999998</v>
      </c>
      <c r="Y15249">
        <v>31670</v>
      </c>
      <c r="Z15249">
        <v>2.41</v>
      </c>
    </row>
    <row r="15250" spans="1:26">
      <c r="A15250">
        <v>211275013</v>
      </c>
      <c r="B15250" t="s">
        <v>11426</v>
      </c>
      <c r="C15250" t="s">
        <v>3597</v>
      </c>
      <c r="D15250" t="s">
        <v>3637</v>
      </c>
      <c r="E15250" t="s">
        <v>3861</v>
      </c>
      <c r="F15250" t="s">
        <v>3600</v>
      </c>
      <c r="G15250">
        <v>211275013</v>
      </c>
      <c r="I15250" t="s">
        <v>3601</v>
      </c>
      <c r="J15250" t="s">
        <v>7271</v>
      </c>
      <c r="K15250" t="s">
        <v>3688</v>
      </c>
      <c r="L15250" t="s">
        <v>10519</v>
      </c>
      <c r="P15250">
        <v>9.5</v>
      </c>
      <c r="Q15250">
        <v>15.5</v>
      </c>
      <c r="R15250">
        <v>7.8</v>
      </c>
      <c r="S15250" t="b">
        <v>0</v>
      </c>
      <c r="T15250" t="b">
        <v>0</v>
      </c>
      <c r="U15250" t="b">
        <v>0</v>
      </c>
      <c r="V15250">
        <v>47500</v>
      </c>
      <c r="W15250">
        <v>31200</v>
      </c>
      <c r="X15250">
        <v>2.2999999999999998</v>
      </c>
      <c r="Y15250">
        <v>31670</v>
      </c>
      <c r="Z15250">
        <v>2.41</v>
      </c>
    </row>
    <row r="15251" spans="1:26">
      <c r="A15251">
        <v>211275014</v>
      </c>
      <c r="B15251" t="s">
        <v>11426</v>
      </c>
      <c r="C15251" t="s">
        <v>3597</v>
      </c>
      <c r="D15251" t="s">
        <v>3637</v>
      </c>
      <c r="E15251" t="s">
        <v>3860</v>
      </c>
      <c r="F15251" t="s">
        <v>3600</v>
      </c>
      <c r="G15251">
        <v>211275014</v>
      </c>
      <c r="I15251" t="s">
        <v>3601</v>
      </c>
      <c r="J15251" t="s">
        <v>7271</v>
      </c>
      <c r="K15251" t="s">
        <v>3688</v>
      </c>
      <c r="L15251" t="s">
        <v>10519</v>
      </c>
      <c r="P15251">
        <v>9.5</v>
      </c>
      <c r="Q15251">
        <v>15.5</v>
      </c>
      <c r="R15251">
        <v>7.8</v>
      </c>
      <c r="S15251" t="b">
        <v>0</v>
      </c>
      <c r="T15251" t="b">
        <v>0</v>
      </c>
      <c r="U15251" t="b">
        <v>0</v>
      </c>
      <c r="V15251">
        <v>47500</v>
      </c>
      <c r="W15251">
        <v>31200</v>
      </c>
      <c r="X15251">
        <v>2.2999999999999998</v>
      </c>
      <c r="Y15251">
        <v>31670</v>
      </c>
      <c r="Z15251">
        <v>2.41</v>
      </c>
    </row>
    <row r="15252" spans="1:26">
      <c r="A15252">
        <v>211275015</v>
      </c>
      <c r="B15252" t="s">
        <v>11412</v>
      </c>
      <c r="C15252" t="s">
        <v>3597</v>
      </c>
      <c r="D15252" t="s">
        <v>3637</v>
      </c>
      <c r="E15252" t="s">
        <v>10374</v>
      </c>
      <c r="F15252" t="s">
        <v>3600</v>
      </c>
      <c r="G15252">
        <v>211275015</v>
      </c>
      <c r="I15252" t="s">
        <v>3601</v>
      </c>
      <c r="J15252" t="s">
        <v>11413</v>
      </c>
      <c r="K15252" t="s">
        <v>3688</v>
      </c>
      <c r="L15252" t="s">
        <v>11419</v>
      </c>
      <c r="P15252">
        <v>10</v>
      </c>
      <c r="Q15252">
        <v>16</v>
      </c>
      <c r="R15252">
        <v>7.8</v>
      </c>
      <c r="S15252" t="b">
        <v>0</v>
      </c>
      <c r="T15252" t="b">
        <v>0</v>
      </c>
      <c r="U15252" t="b">
        <v>0</v>
      </c>
      <c r="V15252">
        <v>48000</v>
      </c>
      <c r="W15252">
        <v>30800</v>
      </c>
      <c r="X15252">
        <v>2.36</v>
      </c>
      <c r="Y15252">
        <v>31260</v>
      </c>
      <c r="Z15252">
        <v>2.48</v>
      </c>
    </row>
    <row r="15253" spans="1:26">
      <c r="A15253">
        <v>211275016</v>
      </c>
      <c r="B15253" t="s">
        <v>11412</v>
      </c>
      <c r="C15253" t="s">
        <v>3597</v>
      </c>
      <c r="D15253" t="s">
        <v>3637</v>
      </c>
      <c r="E15253" t="s">
        <v>10375</v>
      </c>
      <c r="F15253" t="s">
        <v>3600</v>
      </c>
      <c r="G15253">
        <v>211275016</v>
      </c>
      <c r="I15253" t="s">
        <v>3601</v>
      </c>
      <c r="J15253" t="s">
        <v>11413</v>
      </c>
      <c r="K15253" t="s">
        <v>3688</v>
      </c>
      <c r="L15253" t="s">
        <v>11419</v>
      </c>
      <c r="P15253">
        <v>10</v>
      </c>
      <c r="Q15253">
        <v>16</v>
      </c>
      <c r="R15253">
        <v>7.8</v>
      </c>
      <c r="S15253" t="b">
        <v>0</v>
      </c>
      <c r="T15253" t="b">
        <v>0</v>
      </c>
      <c r="U15253" t="b">
        <v>0</v>
      </c>
      <c r="V15253">
        <v>48000</v>
      </c>
      <c r="W15253">
        <v>30800</v>
      </c>
      <c r="X15253">
        <v>2.36</v>
      </c>
      <c r="Y15253">
        <v>31260</v>
      </c>
      <c r="Z15253">
        <v>2.48</v>
      </c>
    </row>
    <row r="15254" spans="1:26">
      <c r="A15254">
        <v>211275017</v>
      </c>
      <c r="B15254" t="s">
        <v>11426</v>
      </c>
      <c r="C15254" t="s">
        <v>3597</v>
      </c>
      <c r="D15254" t="s">
        <v>3637</v>
      </c>
      <c r="E15254" t="s">
        <v>3862</v>
      </c>
      <c r="F15254" t="s">
        <v>3600</v>
      </c>
      <c r="G15254">
        <v>211275017</v>
      </c>
      <c r="I15254" t="s">
        <v>3601</v>
      </c>
      <c r="J15254" t="s">
        <v>7271</v>
      </c>
      <c r="K15254" t="s">
        <v>3688</v>
      </c>
      <c r="L15254" t="s">
        <v>11434</v>
      </c>
      <c r="P15254">
        <v>10</v>
      </c>
      <c r="Q15254">
        <v>16</v>
      </c>
      <c r="R15254">
        <v>7.8</v>
      </c>
      <c r="S15254" t="b">
        <v>0</v>
      </c>
      <c r="T15254" t="b">
        <v>0</v>
      </c>
      <c r="U15254" t="b">
        <v>0</v>
      </c>
      <c r="V15254">
        <v>48000</v>
      </c>
      <c r="W15254">
        <v>30800</v>
      </c>
      <c r="X15254">
        <v>2.36</v>
      </c>
      <c r="Y15254">
        <v>31260</v>
      </c>
      <c r="Z15254">
        <v>2.48</v>
      </c>
    </row>
    <row r="15255" spans="1:26">
      <c r="A15255">
        <v>211275018</v>
      </c>
      <c r="B15255" t="s">
        <v>11426</v>
      </c>
      <c r="C15255" t="s">
        <v>3597</v>
      </c>
      <c r="D15255" t="s">
        <v>3637</v>
      </c>
      <c r="E15255" t="s">
        <v>3854</v>
      </c>
      <c r="F15255" t="s">
        <v>3600</v>
      </c>
      <c r="G15255">
        <v>211275018</v>
      </c>
      <c r="I15255" t="s">
        <v>3601</v>
      </c>
      <c r="J15255" t="s">
        <v>7271</v>
      </c>
      <c r="K15255" t="s">
        <v>3688</v>
      </c>
      <c r="L15255" t="s">
        <v>11434</v>
      </c>
      <c r="P15255">
        <v>10</v>
      </c>
      <c r="Q15255">
        <v>16</v>
      </c>
      <c r="R15255">
        <v>7.8</v>
      </c>
      <c r="S15255" t="b">
        <v>0</v>
      </c>
      <c r="T15255" t="b">
        <v>0</v>
      </c>
      <c r="U15255" t="b">
        <v>0</v>
      </c>
      <c r="V15255">
        <v>48000</v>
      </c>
      <c r="W15255">
        <v>30800</v>
      </c>
      <c r="X15255">
        <v>2.36</v>
      </c>
      <c r="Y15255">
        <v>31260</v>
      </c>
      <c r="Z15255">
        <v>2.48</v>
      </c>
    </row>
    <row r="15256" spans="1:26">
      <c r="A15256">
        <v>211275019</v>
      </c>
      <c r="B15256" t="s">
        <v>11426</v>
      </c>
      <c r="C15256" t="s">
        <v>3597</v>
      </c>
      <c r="D15256" t="s">
        <v>3637</v>
      </c>
      <c r="E15256" t="s">
        <v>3856</v>
      </c>
      <c r="F15256" t="s">
        <v>3600</v>
      </c>
      <c r="G15256">
        <v>211275019</v>
      </c>
      <c r="I15256" t="s">
        <v>3601</v>
      </c>
      <c r="J15256" t="s">
        <v>7271</v>
      </c>
      <c r="K15256" t="s">
        <v>3688</v>
      </c>
      <c r="L15256" t="s">
        <v>11434</v>
      </c>
      <c r="P15256">
        <v>10</v>
      </c>
      <c r="Q15256">
        <v>16</v>
      </c>
      <c r="R15256">
        <v>7.8</v>
      </c>
      <c r="S15256" t="b">
        <v>0</v>
      </c>
      <c r="T15256" t="b">
        <v>0</v>
      </c>
      <c r="U15256" t="b">
        <v>0</v>
      </c>
      <c r="V15256">
        <v>48000</v>
      </c>
      <c r="W15256">
        <v>30800</v>
      </c>
      <c r="X15256">
        <v>2.36</v>
      </c>
      <c r="Y15256">
        <v>31260</v>
      </c>
      <c r="Z15256">
        <v>2.48</v>
      </c>
    </row>
    <row r="15257" spans="1:26">
      <c r="A15257">
        <v>211275020</v>
      </c>
      <c r="B15257" t="s">
        <v>11426</v>
      </c>
      <c r="C15257" t="s">
        <v>3597</v>
      </c>
      <c r="D15257" t="s">
        <v>3637</v>
      </c>
      <c r="E15257" t="s">
        <v>3855</v>
      </c>
      <c r="F15257" t="s">
        <v>3600</v>
      </c>
      <c r="G15257">
        <v>211275020</v>
      </c>
      <c r="I15257" t="s">
        <v>3601</v>
      </c>
      <c r="J15257" t="s">
        <v>7271</v>
      </c>
      <c r="K15257" t="s">
        <v>3688</v>
      </c>
      <c r="L15257" t="s">
        <v>11434</v>
      </c>
      <c r="P15257">
        <v>10</v>
      </c>
      <c r="Q15257">
        <v>16</v>
      </c>
      <c r="R15257">
        <v>7.8</v>
      </c>
      <c r="S15257" t="b">
        <v>0</v>
      </c>
      <c r="T15257" t="b">
        <v>0</v>
      </c>
      <c r="U15257" t="b">
        <v>0</v>
      </c>
      <c r="V15257">
        <v>48000</v>
      </c>
      <c r="W15257">
        <v>30800</v>
      </c>
      <c r="X15257">
        <v>2.36</v>
      </c>
      <c r="Y15257">
        <v>31260</v>
      </c>
      <c r="Z15257">
        <v>2.48</v>
      </c>
    </row>
    <row r="15258" spans="1:26">
      <c r="A15258">
        <v>211275021</v>
      </c>
      <c r="B15258" t="s">
        <v>11426</v>
      </c>
      <c r="C15258" t="s">
        <v>3597</v>
      </c>
      <c r="D15258" t="s">
        <v>3637</v>
      </c>
      <c r="E15258" t="s">
        <v>3858</v>
      </c>
      <c r="F15258" t="s">
        <v>3600</v>
      </c>
      <c r="G15258">
        <v>211275021</v>
      </c>
      <c r="I15258" t="s">
        <v>3601</v>
      </c>
      <c r="J15258" t="s">
        <v>7271</v>
      </c>
      <c r="K15258" t="s">
        <v>3688</v>
      </c>
      <c r="L15258" t="s">
        <v>11434</v>
      </c>
      <c r="P15258">
        <v>10</v>
      </c>
      <c r="Q15258">
        <v>16</v>
      </c>
      <c r="R15258">
        <v>7.8</v>
      </c>
      <c r="S15258" t="b">
        <v>0</v>
      </c>
      <c r="T15258" t="b">
        <v>0</v>
      </c>
      <c r="U15258" t="b">
        <v>0</v>
      </c>
      <c r="V15258">
        <v>48000</v>
      </c>
      <c r="W15258">
        <v>30800</v>
      </c>
      <c r="X15258">
        <v>2.36</v>
      </c>
      <c r="Y15258">
        <v>31260</v>
      </c>
      <c r="Z15258">
        <v>2.48</v>
      </c>
    </row>
    <row r="15259" spans="1:26">
      <c r="A15259">
        <v>211275022</v>
      </c>
      <c r="B15259" t="s">
        <v>11426</v>
      </c>
      <c r="C15259" t="s">
        <v>3597</v>
      </c>
      <c r="D15259" t="s">
        <v>3637</v>
      </c>
      <c r="E15259" t="s">
        <v>3857</v>
      </c>
      <c r="F15259" t="s">
        <v>3600</v>
      </c>
      <c r="G15259">
        <v>211275022</v>
      </c>
      <c r="I15259" t="s">
        <v>3601</v>
      </c>
      <c r="J15259" t="s">
        <v>7271</v>
      </c>
      <c r="K15259" t="s">
        <v>3688</v>
      </c>
      <c r="L15259" t="s">
        <v>11434</v>
      </c>
      <c r="P15259">
        <v>10</v>
      </c>
      <c r="Q15259">
        <v>16</v>
      </c>
      <c r="R15259">
        <v>7.8</v>
      </c>
      <c r="S15259" t="b">
        <v>0</v>
      </c>
      <c r="T15259" t="b">
        <v>0</v>
      </c>
      <c r="U15259" t="b">
        <v>0</v>
      </c>
      <c r="V15259">
        <v>48000</v>
      </c>
      <c r="W15259">
        <v>30800</v>
      </c>
      <c r="X15259">
        <v>2.36</v>
      </c>
      <c r="Y15259">
        <v>31260</v>
      </c>
      <c r="Z15259">
        <v>2.48</v>
      </c>
    </row>
    <row r="15260" spans="1:26">
      <c r="A15260">
        <v>211275023</v>
      </c>
      <c r="B15260" t="s">
        <v>11426</v>
      </c>
      <c r="C15260" t="s">
        <v>3597</v>
      </c>
      <c r="D15260" t="s">
        <v>3637</v>
      </c>
      <c r="E15260" t="s">
        <v>3861</v>
      </c>
      <c r="F15260" t="s">
        <v>3600</v>
      </c>
      <c r="G15260">
        <v>211275023</v>
      </c>
      <c r="I15260" t="s">
        <v>3601</v>
      </c>
      <c r="J15260" t="s">
        <v>7271</v>
      </c>
      <c r="K15260" t="s">
        <v>3688</v>
      </c>
      <c r="L15260" t="s">
        <v>11434</v>
      </c>
      <c r="P15260">
        <v>10</v>
      </c>
      <c r="Q15260">
        <v>16</v>
      </c>
      <c r="R15260">
        <v>7.8</v>
      </c>
      <c r="S15260" t="b">
        <v>0</v>
      </c>
      <c r="T15260" t="b">
        <v>0</v>
      </c>
      <c r="U15260" t="b">
        <v>0</v>
      </c>
      <c r="V15260">
        <v>48000</v>
      </c>
      <c r="W15260">
        <v>30800</v>
      </c>
      <c r="X15260">
        <v>2.36</v>
      </c>
      <c r="Y15260">
        <v>31260</v>
      </c>
      <c r="Z15260">
        <v>2.48</v>
      </c>
    </row>
    <row r="15261" spans="1:26">
      <c r="A15261">
        <v>211275024</v>
      </c>
      <c r="B15261" t="s">
        <v>11426</v>
      </c>
      <c r="C15261" t="s">
        <v>3597</v>
      </c>
      <c r="D15261" t="s">
        <v>3637</v>
      </c>
      <c r="E15261" t="s">
        <v>3860</v>
      </c>
      <c r="F15261" t="s">
        <v>3600</v>
      </c>
      <c r="G15261">
        <v>211275024</v>
      </c>
      <c r="I15261" t="s">
        <v>3601</v>
      </c>
      <c r="J15261" t="s">
        <v>7271</v>
      </c>
      <c r="K15261" t="s">
        <v>3688</v>
      </c>
      <c r="L15261" t="s">
        <v>11434</v>
      </c>
      <c r="P15261">
        <v>10</v>
      </c>
      <c r="Q15261">
        <v>16</v>
      </c>
      <c r="R15261">
        <v>7.8</v>
      </c>
      <c r="S15261" t="b">
        <v>0</v>
      </c>
      <c r="T15261" t="b">
        <v>0</v>
      </c>
      <c r="U15261" t="b">
        <v>0</v>
      </c>
      <c r="V15261">
        <v>48000</v>
      </c>
      <c r="W15261">
        <v>30800</v>
      </c>
      <c r="X15261">
        <v>2.36</v>
      </c>
      <c r="Y15261">
        <v>31260</v>
      </c>
      <c r="Z15261">
        <v>2.48</v>
      </c>
    </row>
    <row r="15262" spans="1:26">
      <c r="A15262">
        <v>211275025</v>
      </c>
      <c r="B15262" t="s">
        <v>11412</v>
      </c>
      <c r="C15262" t="s">
        <v>3597</v>
      </c>
      <c r="D15262" t="s">
        <v>3637</v>
      </c>
      <c r="E15262" t="s">
        <v>10374</v>
      </c>
      <c r="F15262" t="s">
        <v>3600</v>
      </c>
      <c r="G15262">
        <v>211275025</v>
      </c>
      <c r="I15262" t="s">
        <v>3601</v>
      </c>
      <c r="J15262" t="s">
        <v>11413</v>
      </c>
      <c r="K15262" t="s">
        <v>3688</v>
      </c>
      <c r="L15262" t="s">
        <v>10542</v>
      </c>
      <c r="P15262">
        <v>10</v>
      </c>
      <c r="Q15262">
        <v>15.5</v>
      </c>
      <c r="R15262">
        <v>7.8</v>
      </c>
      <c r="S15262" t="b">
        <v>0</v>
      </c>
      <c r="T15262" t="b">
        <v>0</v>
      </c>
      <c r="U15262" t="b">
        <v>0</v>
      </c>
      <c r="V15262">
        <v>48000</v>
      </c>
      <c r="W15262">
        <v>31200</v>
      </c>
      <c r="X15262">
        <v>2.3199999999999998</v>
      </c>
      <c r="Y15262">
        <v>31670</v>
      </c>
      <c r="Z15262">
        <v>2.44</v>
      </c>
    </row>
    <row r="15263" spans="1:26">
      <c r="A15263">
        <v>211275026</v>
      </c>
      <c r="B15263" t="s">
        <v>11412</v>
      </c>
      <c r="C15263" t="s">
        <v>3597</v>
      </c>
      <c r="D15263" t="s">
        <v>3637</v>
      </c>
      <c r="E15263" t="s">
        <v>10375</v>
      </c>
      <c r="F15263" t="s">
        <v>3600</v>
      </c>
      <c r="G15263">
        <v>211275026</v>
      </c>
      <c r="I15263" t="s">
        <v>3601</v>
      </c>
      <c r="J15263" t="s">
        <v>11413</v>
      </c>
      <c r="K15263" t="s">
        <v>3688</v>
      </c>
      <c r="L15263" t="s">
        <v>10560</v>
      </c>
      <c r="P15263">
        <v>10</v>
      </c>
      <c r="Q15263">
        <v>15.5</v>
      </c>
      <c r="R15263">
        <v>7.8</v>
      </c>
      <c r="S15263" t="b">
        <v>0</v>
      </c>
      <c r="T15263" t="b">
        <v>0</v>
      </c>
      <c r="U15263" t="b">
        <v>0</v>
      </c>
      <c r="V15263">
        <v>48000</v>
      </c>
      <c r="W15263">
        <v>31200</v>
      </c>
      <c r="X15263">
        <v>2.3199999999999998</v>
      </c>
      <c r="Y15263">
        <v>31670</v>
      </c>
      <c r="Z15263">
        <v>2.44</v>
      </c>
    </row>
    <row r="15264" spans="1:26">
      <c r="A15264">
        <v>211275027</v>
      </c>
      <c r="B15264" t="s">
        <v>11426</v>
      </c>
      <c r="C15264" t="s">
        <v>3597</v>
      </c>
      <c r="D15264" t="s">
        <v>3637</v>
      </c>
      <c r="E15264" t="s">
        <v>3862</v>
      </c>
      <c r="F15264" t="s">
        <v>3600</v>
      </c>
      <c r="G15264">
        <v>211275027</v>
      </c>
      <c r="I15264" t="s">
        <v>3601</v>
      </c>
      <c r="J15264" t="s">
        <v>7271</v>
      </c>
      <c r="K15264" t="s">
        <v>3688</v>
      </c>
      <c r="L15264" t="s">
        <v>10561</v>
      </c>
      <c r="P15264">
        <v>10</v>
      </c>
      <c r="Q15264">
        <v>15.5</v>
      </c>
      <c r="R15264">
        <v>7.8</v>
      </c>
      <c r="S15264" t="b">
        <v>0</v>
      </c>
      <c r="T15264" t="b">
        <v>0</v>
      </c>
      <c r="U15264" t="b">
        <v>0</v>
      </c>
      <c r="V15264">
        <v>48000</v>
      </c>
      <c r="W15264">
        <v>31200</v>
      </c>
      <c r="X15264">
        <v>2.3199999999999998</v>
      </c>
      <c r="Y15264">
        <v>31670</v>
      </c>
      <c r="Z15264">
        <v>2.44</v>
      </c>
    </row>
    <row r="15265" spans="1:26">
      <c r="A15265">
        <v>211275028</v>
      </c>
      <c r="B15265" t="s">
        <v>11426</v>
      </c>
      <c r="C15265" t="s">
        <v>3597</v>
      </c>
      <c r="D15265" t="s">
        <v>3637</v>
      </c>
      <c r="E15265" t="s">
        <v>3854</v>
      </c>
      <c r="F15265" t="s">
        <v>3600</v>
      </c>
      <c r="G15265">
        <v>211275028</v>
      </c>
      <c r="I15265" t="s">
        <v>3601</v>
      </c>
      <c r="J15265" t="s">
        <v>7271</v>
      </c>
      <c r="K15265" t="s">
        <v>3688</v>
      </c>
      <c r="L15265" t="s">
        <v>10561</v>
      </c>
      <c r="P15265">
        <v>10</v>
      </c>
      <c r="Q15265">
        <v>15.5</v>
      </c>
      <c r="R15265">
        <v>7.8</v>
      </c>
      <c r="S15265" t="b">
        <v>0</v>
      </c>
      <c r="T15265" t="b">
        <v>0</v>
      </c>
      <c r="U15265" t="b">
        <v>0</v>
      </c>
      <c r="V15265">
        <v>48000</v>
      </c>
      <c r="W15265">
        <v>31200</v>
      </c>
      <c r="X15265">
        <v>2.3199999999999998</v>
      </c>
      <c r="Y15265">
        <v>31670</v>
      </c>
      <c r="Z15265">
        <v>2.44</v>
      </c>
    </row>
    <row r="15266" spans="1:26">
      <c r="A15266">
        <v>211275029</v>
      </c>
      <c r="B15266" t="s">
        <v>11426</v>
      </c>
      <c r="C15266" t="s">
        <v>3597</v>
      </c>
      <c r="D15266" t="s">
        <v>3637</v>
      </c>
      <c r="E15266" t="s">
        <v>3856</v>
      </c>
      <c r="F15266" t="s">
        <v>3600</v>
      </c>
      <c r="G15266">
        <v>211275029</v>
      </c>
      <c r="I15266" t="s">
        <v>3601</v>
      </c>
      <c r="J15266" t="s">
        <v>7271</v>
      </c>
      <c r="K15266" t="s">
        <v>3688</v>
      </c>
      <c r="L15266" t="s">
        <v>10561</v>
      </c>
      <c r="P15266">
        <v>10</v>
      </c>
      <c r="Q15266">
        <v>15.5</v>
      </c>
      <c r="R15266">
        <v>7.8</v>
      </c>
      <c r="S15266" t="b">
        <v>0</v>
      </c>
      <c r="T15266" t="b">
        <v>0</v>
      </c>
      <c r="U15266" t="b">
        <v>0</v>
      </c>
      <c r="V15266">
        <v>48000</v>
      </c>
      <c r="W15266">
        <v>31200</v>
      </c>
      <c r="X15266">
        <v>2.3199999999999998</v>
      </c>
      <c r="Y15266">
        <v>31670</v>
      </c>
      <c r="Z15266">
        <v>2.44</v>
      </c>
    </row>
    <row r="15267" spans="1:26">
      <c r="A15267">
        <v>211275030</v>
      </c>
      <c r="B15267" t="s">
        <v>11426</v>
      </c>
      <c r="C15267" t="s">
        <v>3597</v>
      </c>
      <c r="D15267" t="s">
        <v>3637</v>
      </c>
      <c r="E15267" t="s">
        <v>3855</v>
      </c>
      <c r="F15267" t="s">
        <v>3600</v>
      </c>
      <c r="G15267">
        <v>211275030</v>
      </c>
      <c r="I15267" t="s">
        <v>3601</v>
      </c>
      <c r="J15267" t="s">
        <v>7271</v>
      </c>
      <c r="K15267" t="s">
        <v>3688</v>
      </c>
      <c r="L15267" t="s">
        <v>10561</v>
      </c>
      <c r="P15267">
        <v>10</v>
      </c>
      <c r="Q15267">
        <v>15.5</v>
      </c>
      <c r="R15267">
        <v>7.8</v>
      </c>
      <c r="S15267" t="b">
        <v>0</v>
      </c>
      <c r="T15267" t="b">
        <v>0</v>
      </c>
      <c r="U15267" t="b">
        <v>0</v>
      </c>
      <c r="V15267">
        <v>48000</v>
      </c>
      <c r="W15267">
        <v>31200</v>
      </c>
      <c r="X15267">
        <v>2.3199999999999998</v>
      </c>
      <c r="Y15267">
        <v>31670</v>
      </c>
      <c r="Z15267">
        <v>2.44</v>
      </c>
    </row>
    <row r="15268" spans="1:26">
      <c r="A15268">
        <v>211275031</v>
      </c>
      <c r="B15268" t="s">
        <v>11426</v>
      </c>
      <c r="C15268" t="s">
        <v>3597</v>
      </c>
      <c r="D15268" t="s">
        <v>3637</v>
      </c>
      <c r="E15268" t="s">
        <v>3858</v>
      </c>
      <c r="F15268" t="s">
        <v>3600</v>
      </c>
      <c r="G15268">
        <v>211275031</v>
      </c>
      <c r="I15268" t="s">
        <v>3601</v>
      </c>
      <c r="J15268" t="s">
        <v>7271</v>
      </c>
      <c r="K15268" t="s">
        <v>3688</v>
      </c>
      <c r="L15268" t="s">
        <v>10561</v>
      </c>
      <c r="P15268">
        <v>10</v>
      </c>
      <c r="Q15268">
        <v>15.5</v>
      </c>
      <c r="R15268">
        <v>7.8</v>
      </c>
      <c r="S15268" t="b">
        <v>0</v>
      </c>
      <c r="T15268" t="b">
        <v>0</v>
      </c>
      <c r="U15268" t="b">
        <v>0</v>
      </c>
      <c r="V15268">
        <v>48000</v>
      </c>
      <c r="W15268">
        <v>31200</v>
      </c>
      <c r="X15268">
        <v>2.3199999999999998</v>
      </c>
      <c r="Y15268">
        <v>31670</v>
      </c>
      <c r="Z15268">
        <v>2.44</v>
      </c>
    </row>
    <row r="15269" spans="1:26">
      <c r="A15269">
        <v>211275032</v>
      </c>
      <c r="B15269" t="s">
        <v>11426</v>
      </c>
      <c r="C15269" t="s">
        <v>3597</v>
      </c>
      <c r="D15269" t="s">
        <v>3637</v>
      </c>
      <c r="E15269" t="s">
        <v>3857</v>
      </c>
      <c r="F15269" t="s">
        <v>3600</v>
      </c>
      <c r="G15269">
        <v>211275032</v>
      </c>
      <c r="I15269" t="s">
        <v>3601</v>
      </c>
      <c r="J15269" t="s">
        <v>7271</v>
      </c>
      <c r="K15269" t="s">
        <v>3688</v>
      </c>
      <c r="L15269" t="s">
        <v>10561</v>
      </c>
      <c r="P15269">
        <v>10</v>
      </c>
      <c r="Q15269">
        <v>15.5</v>
      </c>
      <c r="R15269">
        <v>7.8</v>
      </c>
      <c r="S15269" t="b">
        <v>0</v>
      </c>
      <c r="T15269" t="b">
        <v>0</v>
      </c>
      <c r="U15269" t="b">
        <v>0</v>
      </c>
      <c r="V15269">
        <v>48000</v>
      </c>
      <c r="W15269">
        <v>31200</v>
      </c>
      <c r="X15269">
        <v>2.3199999999999998</v>
      </c>
      <c r="Y15269">
        <v>31670</v>
      </c>
      <c r="Z15269">
        <v>2.44</v>
      </c>
    </row>
    <row r="15270" spans="1:26">
      <c r="A15270">
        <v>211275033</v>
      </c>
      <c r="B15270" t="s">
        <v>11426</v>
      </c>
      <c r="C15270" t="s">
        <v>3597</v>
      </c>
      <c r="D15270" t="s">
        <v>3637</v>
      </c>
      <c r="E15270" t="s">
        <v>3861</v>
      </c>
      <c r="F15270" t="s">
        <v>3600</v>
      </c>
      <c r="G15270">
        <v>211275033</v>
      </c>
      <c r="I15270" t="s">
        <v>3601</v>
      </c>
      <c r="J15270" t="s">
        <v>7271</v>
      </c>
      <c r="K15270" t="s">
        <v>3688</v>
      </c>
      <c r="L15270" t="s">
        <v>10561</v>
      </c>
      <c r="P15270">
        <v>10</v>
      </c>
      <c r="Q15270">
        <v>15.5</v>
      </c>
      <c r="R15270">
        <v>7.8</v>
      </c>
      <c r="S15270" t="b">
        <v>0</v>
      </c>
      <c r="T15270" t="b">
        <v>0</v>
      </c>
      <c r="U15270" t="b">
        <v>0</v>
      </c>
      <c r="V15270">
        <v>48000</v>
      </c>
      <c r="W15270">
        <v>31200</v>
      </c>
      <c r="X15270">
        <v>2.3199999999999998</v>
      </c>
      <c r="Y15270">
        <v>31670</v>
      </c>
      <c r="Z15270">
        <v>2.44</v>
      </c>
    </row>
    <row r="15271" spans="1:26">
      <c r="A15271">
        <v>211275034</v>
      </c>
      <c r="B15271" t="s">
        <v>11426</v>
      </c>
      <c r="C15271" t="s">
        <v>3597</v>
      </c>
      <c r="D15271" t="s">
        <v>3637</v>
      </c>
      <c r="E15271" t="s">
        <v>3860</v>
      </c>
      <c r="F15271" t="s">
        <v>3600</v>
      </c>
      <c r="G15271">
        <v>211275034</v>
      </c>
      <c r="I15271" t="s">
        <v>3601</v>
      </c>
      <c r="J15271" t="s">
        <v>7271</v>
      </c>
      <c r="K15271" t="s">
        <v>3688</v>
      </c>
      <c r="L15271" t="s">
        <v>10561</v>
      </c>
      <c r="P15271">
        <v>10</v>
      </c>
      <c r="Q15271">
        <v>15.5</v>
      </c>
      <c r="R15271">
        <v>7.8</v>
      </c>
      <c r="S15271" t="b">
        <v>0</v>
      </c>
      <c r="T15271" t="b">
        <v>0</v>
      </c>
      <c r="U15271" t="b">
        <v>0</v>
      </c>
      <c r="V15271">
        <v>48000</v>
      </c>
      <c r="W15271">
        <v>31200</v>
      </c>
      <c r="X15271">
        <v>2.3199999999999998</v>
      </c>
      <c r="Y15271">
        <v>31670</v>
      </c>
      <c r="Z15271">
        <v>2.44</v>
      </c>
    </row>
    <row r="15272" spans="1:26">
      <c r="A15272">
        <v>211275035</v>
      </c>
      <c r="B15272" t="s">
        <v>11426</v>
      </c>
      <c r="C15272" t="s">
        <v>3597</v>
      </c>
      <c r="D15272" t="s">
        <v>3637</v>
      </c>
      <c r="E15272" t="s">
        <v>10383</v>
      </c>
      <c r="F15272" t="s">
        <v>3600</v>
      </c>
      <c r="G15272">
        <v>211275035</v>
      </c>
      <c r="I15272" t="s">
        <v>3601</v>
      </c>
      <c r="J15272" t="s">
        <v>11428</v>
      </c>
      <c r="K15272" t="s">
        <v>3688</v>
      </c>
      <c r="L15272" t="s">
        <v>10562</v>
      </c>
      <c r="P15272">
        <v>10</v>
      </c>
      <c r="Q15272">
        <v>15.5</v>
      </c>
      <c r="R15272">
        <v>7.8</v>
      </c>
      <c r="S15272" t="b">
        <v>0</v>
      </c>
      <c r="T15272" t="b">
        <v>0</v>
      </c>
      <c r="U15272" t="b">
        <v>0</v>
      </c>
      <c r="V15272">
        <v>48000</v>
      </c>
      <c r="W15272">
        <v>31200</v>
      </c>
      <c r="X15272">
        <v>2.3199999999999998</v>
      </c>
      <c r="Y15272">
        <v>31670</v>
      </c>
      <c r="Z15272">
        <v>2.44</v>
      </c>
    </row>
    <row r="15273" spans="1:26">
      <c r="A15273">
        <v>211275036</v>
      </c>
      <c r="B15273" t="s">
        <v>11412</v>
      </c>
      <c r="C15273" t="s">
        <v>3597</v>
      </c>
      <c r="D15273" t="s">
        <v>3637</v>
      </c>
      <c r="E15273" t="s">
        <v>10374</v>
      </c>
      <c r="F15273" t="s">
        <v>3600</v>
      </c>
      <c r="G15273">
        <v>211275036</v>
      </c>
      <c r="I15273" t="s">
        <v>3601</v>
      </c>
      <c r="J15273" t="s">
        <v>11413</v>
      </c>
      <c r="K15273" t="s">
        <v>3688</v>
      </c>
      <c r="L15273" t="s">
        <v>11420</v>
      </c>
      <c r="P15273">
        <v>10</v>
      </c>
      <c r="Q15273">
        <v>16</v>
      </c>
      <c r="R15273">
        <v>8</v>
      </c>
      <c r="S15273" t="b">
        <v>0</v>
      </c>
      <c r="T15273" t="b">
        <v>0</v>
      </c>
      <c r="U15273" t="b">
        <v>0</v>
      </c>
      <c r="V15273">
        <v>48500</v>
      </c>
      <c r="W15273">
        <v>30800</v>
      </c>
      <c r="X15273">
        <v>2.38</v>
      </c>
      <c r="Y15273">
        <v>31260</v>
      </c>
      <c r="Z15273">
        <v>2.5</v>
      </c>
    </row>
    <row r="15274" spans="1:26">
      <c r="A15274">
        <v>211275037</v>
      </c>
      <c r="B15274" t="s">
        <v>11412</v>
      </c>
      <c r="C15274" t="s">
        <v>3597</v>
      </c>
      <c r="D15274" t="s">
        <v>3637</v>
      </c>
      <c r="E15274" t="s">
        <v>10375</v>
      </c>
      <c r="F15274" t="s">
        <v>3600</v>
      </c>
      <c r="G15274">
        <v>211275037</v>
      </c>
      <c r="I15274" t="s">
        <v>3601</v>
      </c>
      <c r="J15274" t="s">
        <v>11413</v>
      </c>
      <c r="K15274" t="s">
        <v>3688</v>
      </c>
      <c r="L15274" t="s">
        <v>11425</v>
      </c>
      <c r="P15274">
        <v>10</v>
      </c>
      <c r="Q15274">
        <v>16</v>
      </c>
      <c r="R15274">
        <v>8</v>
      </c>
      <c r="S15274" t="b">
        <v>0</v>
      </c>
      <c r="T15274" t="b">
        <v>0</v>
      </c>
      <c r="U15274" t="b">
        <v>0</v>
      </c>
      <c r="V15274">
        <v>48500</v>
      </c>
      <c r="W15274">
        <v>30800</v>
      </c>
      <c r="X15274">
        <v>2.38</v>
      </c>
      <c r="Y15274">
        <v>31260</v>
      </c>
      <c r="Z15274">
        <v>2.5</v>
      </c>
    </row>
    <row r="15275" spans="1:26">
      <c r="A15275">
        <v>211275038</v>
      </c>
      <c r="B15275" t="s">
        <v>11426</v>
      </c>
      <c r="C15275" t="s">
        <v>3597</v>
      </c>
      <c r="D15275" t="s">
        <v>3637</v>
      </c>
      <c r="E15275" t="s">
        <v>3862</v>
      </c>
      <c r="F15275" t="s">
        <v>3600</v>
      </c>
      <c r="G15275">
        <v>211275038</v>
      </c>
      <c r="I15275" t="s">
        <v>3601</v>
      </c>
      <c r="J15275" t="s">
        <v>7271</v>
      </c>
      <c r="K15275" t="s">
        <v>3688</v>
      </c>
      <c r="L15275" t="s">
        <v>11435</v>
      </c>
      <c r="P15275">
        <v>10</v>
      </c>
      <c r="Q15275">
        <v>16</v>
      </c>
      <c r="R15275">
        <v>8</v>
      </c>
      <c r="S15275" t="b">
        <v>0</v>
      </c>
      <c r="T15275" t="b">
        <v>0</v>
      </c>
      <c r="U15275" t="b">
        <v>0</v>
      </c>
      <c r="V15275">
        <v>48500</v>
      </c>
      <c r="W15275">
        <v>30800</v>
      </c>
      <c r="X15275">
        <v>2.38</v>
      </c>
      <c r="Y15275">
        <v>31260</v>
      </c>
      <c r="Z15275">
        <v>2.5</v>
      </c>
    </row>
    <row r="15276" spans="1:26">
      <c r="A15276">
        <v>211275039</v>
      </c>
      <c r="B15276" t="s">
        <v>11426</v>
      </c>
      <c r="C15276" t="s">
        <v>3597</v>
      </c>
      <c r="D15276" t="s">
        <v>3637</v>
      </c>
      <c r="E15276" t="s">
        <v>3854</v>
      </c>
      <c r="F15276" t="s">
        <v>3600</v>
      </c>
      <c r="G15276">
        <v>211275039</v>
      </c>
      <c r="I15276" t="s">
        <v>3601</v>
      </c>
      <c r="J15276" t="s">
        <v>7271</v>
      </c>
      <c r="K15276" t="s">
        <v>3688</v>
      </c>
      <c r="L15276" t="s">
        <v>11435</v>
      </c>
      <c r="P15276">
        <v>10</v>
      </c>
      <c r="Q15276">
        <v>16</v>
      </c>
      <c r="R15276">
        <v>8</v>
      </c>
      <c r="S15276" t="b">
        <v>0</v>
      </c>
      <c r="T15276" t="b">
        <v>0</v>
      </c>
      <c r="U15276" t="b">
        <v>0</v>
      </c>
      <c r="V15276">
        <v>48500</v>
      </c>
      <c r="W15276">
        <v>30800</v>
      </c>
      <c r="X15276">
        <v>2.38</v>
      </c>
      <c r="Y15276">
        <v>31260</v>
      </c>
      <c r="Z15276">
        <v>2.5</v>
      </c>
    </row>
    <row r="15277" spans="1:26">
      <c r="A15277">
        <v>211275040</v>
      </c>
      <c r="B15277" t="s">
        <v>11426</v>
      </c>
      <c r="C15277" t="s">
        <v>3597</v>
      </c>
      <c r="D15277" t="s">
        <v>3637</v>
      </c>
      <c r="E15277" t="s">
        <v>3856</v>
      </c>
      <c r="F15277" t="s">
        <v>3600</v>
      </c>
      <c r="G15277">
        <v>211275040</v>
      </c>
      <c r="I15277" t="s">
        <v>3601</v>
      </c>
      <c r="J15277" t="s">
        <v>7271</v>
      </c>
      <c r="K15277" t="s">
        <v>3688</v>
      </c>
      <c r="L15277" t="s">
        <v>11435</v>
      </c>
      <c r="P15277">
        <v>10</v>
      </c>
      <c r="Q15277">
        <v>16</v>
      </c>
      <c r="R15277">
        <v>8</v>
      </c>
      <c r="S15277" t="b">
        <v>0</v>
      </c>
      <c r="T15277" t="b">
        <v>0</v>
      </c>
      <c r="U15277" t="b">
        <v>0</v>
      </c>
      <c r="V15277">
        <v>48500</v>
      </c>
      <c r="W15277">
        <v>30800</v>
      </c>
      <c r="X15277">
        <v>2.38</v>
      </c>
      <c r="Y15277">
        <v>31260</v>
      </c>
      <c r="Z15277">
        <v>2.5</v>
      </c>
    </row>
    <row r="15278" spans="1:26">
      <c r="A15278">
        <v>211275041</v>
      </c>
      <c r="B15278" t="s">
        <v>11426</v>
      </c>
      <c r="C15278" t="s">
        <v>3597</v>
      </c>
      <c r="D15278" t="s">
        <v>3637</v>
      </c>
      <c r="E15278" t="s">
        <v>3855</v>
      </c>
      <c r="F15278" t="s">
        <v>3600</v>
      </c>
      <c r="G15278">
        <v>211275041</v>
      </c>
      <c r="I15278" t="s">
        <v>3601</v>
      </c>
      <c r="J15278" t="s">
        <v>7271</v>
      </c>
      <c r="K15278" t="s">
        <v>3688</v>
      </c>
      <c r="L15278" t="s">
        <v>11435</v>
      </c>
      <c r="P15278">
        <v>10</v>
      </c>
      <c r="Q15278">
        <v>16</v>
      </c>
      <c r="R15278">
        <v>8</v>
      </c>
      <c r="S15278" t="b">
        <v>0</v>
      </c>
      <c r="T15278" t="b">
        <v>0</v>
      </c>
      <c r="U15278" t="b">
        <v>0</v>
      </c>
      <c r="V15278">
        <v>48500</v>
      </c>
      <c r="W15278">
        <v>30800</v>
      </c>
      <c r="X15278">
        <v>2.38</v>
      </c>
      <c r="Y15278">
        <v>31260</v>
      </c>
      <c r="Z15278">
        <v>2.5</v>
      </c>
    </row>
    <row r="15279" spans="1:26">
      <c r="A15279">
        <v>211275042</v>
      </c>
      <c r="B15279" t="s">
        <v>11426</v>
      </c>
      <c r="C15279" t="s">
        <v>3597</v>
      </c>
      <c r="D15279" t="s">
        <v>3637</v>
      </c>
      <c r="E15279" t="s">
        <v>3858</v>
      </c>
      <c r="F15279" t="s">
        <v>3600</v>
      </c>
      <c r="G15279">
        <v>211275042</v>
      </c>
      <c r="I15279" t="s">
        <v>3601</v>
      </c>
      <c r="J15279" t="s">
        <v>7271</v>
      </c>
      <c r="K15279" t="s">
        <v>3688</v>
      </c>
      <c r="L15279" t="s">
        <v>11435</v>
      </c>
      <c r="P15279">
        <v>10</v>
      </c>
      <c r="Q15279">
        <v>16</v>
      </c>
      <c r="R15279">
        <v>8</v>
      </c>
      <c r="S15279" t="b">
        <v>0</v>
      </c>
      <c r="T15279" t="b">
        <v>0</v>
      </c>
      <c r="U15279" t="b">
        <v>0</v>
      </c>
      <c r="V15279">
        <v>48500</v>
      </c>
      <c r="W15279">
        <v>30800</v>
      </c>
      <c r="X15279">
        <v>2.38</v>
      </c>
      <c r="Y15279">
        <v>31260</v>
      </c>
      <c r="Z15279">
        <v>2.5</v>
      </c>
    </row>
    <row r="15280" spans="1:26">
      <c r="A15280">
        <v>211275043</v>
      </c>
      <c r="B15280" t="s">
        <v>11426</v>
      </c>
      <c r="C15280" t="s">
        <v>3597</v>
      </c>
      <c r="D15280" t="s">
        <v>3637</v>
      </c>
      <c r="E15280" t="s">
        <v>3857</v>
      </c>
      <c r="F15280" t="s">
        <v>3600</v>
      </c>
      <c r="G15280">
        <v>211275043</v>
      </c>
      <c r="I15280" t="s">
        <v>3601</v>
      </c>
      <c r="J15280" t="s">
        <v>7271</v>
      </c>
      <c r="K15280" t="s">
        <v>3688</v>
      </c>
      <c r="L15280" t="s">
        <v>11435</v>
      </c>
      <c r="P15280">
        <v>10</v>
      </c>
      <c r="Q15280">
        <v>16</v>
      </c>
      <c r="R15280">
        <v>8</v>
      </c>
      <c r="S15280" t="b">
        <v>0</v>
      </c>
      <c r="T15280" t="b">
        <v>0</v>
      </c>
      <c r="U15280" t="b">
        <v>0</v>
      </c>
      <c r="V15280">
        <v>48500</v>
      </c>
      <c r="W15280">
        <v>30800</v>
      </c>
      <c r="X15280">
        <v>2.38</v>
      </c>
      <c r="Y15280">
        <v>31260</v>
      </c>
      <c r="Z15280">
        <v>2.5</v>
      </c>
    </row>
    <row r="15281" spans="1:26">
      <c r="A15281">
        <v>211275044</v>
      </c>
      <c r="B15281" t="s">
        <v>11426</v>
      </c>
      <c r="C15281" t="s">
        <v>3597</v>
      </c>
      <c r="D15281" t="s">
        <v>3637</v>
      </c>
      <c r="E15281" t="s">
        <v>3861</v>
      </c>
      <c r="F15281" t="s">
        <v>3600</v>
      </c>
      <c r="G15281">
        <v>211275044</v>
      </c>
      <c r="I15281" t="s">
        <v>3601</v>
      </c>
      <c r="J15281" t="s">
        <v>7271</v>
      </c>
      <c r="K15281" t="s">
        <v>3688</v>
      </c>
      <c r="L15281" t="s">
        <v>11435</v>
      </c>
      <c r="P15281">
        <v>10</v>
      </c>
      <c r="Q15281">
        <v>16</v>
      </c>
      <c r="R15281">
        <v>8</v>
      </c>
      <c r="S15281" t="b">
        <v>0</v>
      </c>
      <c r="T15281" t="b">
        <v>0</v>
      </c>
      <c r="U15281" t="b">
        <v>0</v>
      </c>
      <c r="V15281">
        <v>48500</v>
      </c>
      <c r="W15281">
        <v>30800</v>
      </c>
      <c r="X15281">
        <v>2.38</v>
      </c>
      <c r="Y15281">
        <v>31260</v>
      </c>
      <c r="Z15281">
        <v>2.5</v>
      </c>
    </row>
    <row r="15282" spans="1:26">
      <c r="A15282">
        <v>211275045</v>
      </c>
      <c r="B15282" t="s">
        <v>11426</v>
      </c>
      <c r="C15282" t="s">
        <v>3597</v>
      </c>
      <c r="D15282" t="s">
        <v>3637</v>
      </c>
      <c r="E15282" t="s">
        <v>3860</v>
      </c>
      <c r="F15282" t="s">
        <v>3600</v>
      </c>
      <c r="G15282">
        <v>211275045</v>
      </c>
      <c r="I15282" t="s">
        <v>3601</v>
      </c>
      <c r="J15282" t="s">
        <v>7271</v>
      </c>
      <c r="K15282" t="s">
        <v>3688</v>
      </c>
      <c r="L15282" t="s">
        <v>11435</v>
      </c>
      <c r="P15282">
        <v>10</v>
      </c>
      <c r="Q15282">
        <v>16</v>
      </c>
      <c r="R15282">
        <v>8</v>
      </c>
      <c r="S15282" t="b">
        <v>0</v>
      </c>
      <c r="T15282" t="b">
        <v>0</v>
      </c>
      <c r="U15282" t="b">
        <v>0</v>
      </c>
      <c r="V15282">
        <v>48500</v>
      </c>
      <c r="W15282">
        <v>30800</v>
      </c>
      <c r="X15282">
        <v>2.38</v>
      </c>
      <c r="Y15282">
        <v>31260</v>
      </c>
      <c r="Z15282">
        <v>2.5</v>
      </c>
    </row>
    <row r="15283" spans="1:26">
      <c r="A15283">
        <v>211275046</v>
      </c>
      <c r="B15283" t="s">
        <v>11426</v>
      </c>
      <c r="C15283" t="s">
        <v>3597</v>
      </c>
      <c r="D15283" t="s">
        <v>3637</v>
      </c>
      <c r="E15283" t="s">
        <v>10383</v>
      </c>
      <c r="F15283" t="s">
        <v>3600</v>
      </c>
      <c r="G15283">
        <v>211275046</v>
      </c>
      <c r="I15283" t="s">
        <v>3601</v>
      </c>
      <c r="J15283" t="s">
        <v>11428</v>
      </c>
      <c r="K15283" t="s">
        <v>3688</v>
      </c>
      <c r="L15283" t="s">
        <v>11436</v>
      </c>
      <c r="P15283">
        <v>10</v>
      </c>
      <c r="Q15283">
        <v>16</v>
      </c>
      <c r="R15283">
        <v>8</v>
      </c>
      <c r="S15283" t="b">
        <v>0</v>
      </c>
      <c r="T15283" t="b">
        <v>0</v>
      </c>
      <c r="U15283" t="b">
        <v>0</v>
      </c>
      <c r="V15283">
        <v>48500</v>
      </c>
      <c r="W15283">
        <v>30800</v>
      </c>
      <c r="X15283">
        <v>2.38</v>
      </c>
      <c r="Y15283">
        <v>31260</v>
      </c>
      <c r="Z15283">
        <v>2.5</v>
      </c>
    </row>
    <row r="15284" spans="1:26">
      <c r="A15284">
        <v>213249323</v>
      </c>
      <c r="B15284" t="s">
        <v>13067</v>
      </c>
      <c r="C15284" t="s">
        <v>3597</v>
      </c>
      <c r="D15284" t="s">
        <v>3637</v>
      </c>
      <c r="E15284" t="s">
        <v>3637</v>
      </c>
      <c r="F15284" t="s">
        <v>3600</v>
      </c>
      <c r="G15284">
        <v>213249323</v>
      </c>
      <c r="I15284" t="s">
        <v>3601</v>
      </c>
      <c r="J15284" t="s">
        <v>11413</v>
      </c>
      <c r="K15284" t="s">
        <v>3688</v>
      </c>
      <c r="L15284" t="s">
        <v>13500</v>
      </c>
      <c r="P15284">
        <v>9.5</v>
      </c>
      <c r="Q15284">
        <v>15.2</v>
      </c>
      <c r="R15284">
        <v>8.5</v>
      </c>
      <c r="S15284" t="b">
        <v>0</v>
      </c>
      <c r="T15284" t="b">
        <v>0</v>
      </c>
      <c r="U15284" t="b">
        <v>0</v>
      </c>
      <c r="V15284">
        <v>48500</v>
      </c>
      <c r="W15284">
        <v>31400</v>
      </c>
      <c r="X15284">
        <v>2.3199999999999998</v>
      </c>
      <c r="Y15284">
        <v>31870</v>
      </c>
      <c r="Z15284">
        <v>2.4300000000000002</v>
      </c>
    </row>
    <row r="15285" spans="1:26">
      <c r="A15285">
        <v>213249324</v>
      </c>
      <c r="B15285" t="s">
        <v>13067</v>
      </c>
      <c r="C15285" t="s">
        <v>3597</v>
      </c>
      <c r="D15285" t="s">
        <v>3637</v>
      </c>
      <c r="E15285" t="s">
        <v>10374</v>
      </c>
      <c r="F15285" t="s">
        <v>3600</v>
      </c>
      <c r="G15285">
        <v>213249324</v>
      </c>
      <c r="I15285" t="s">
        <v>3601</v>
      </c>
      <c r="J15285" t="s">
        <v>11413</v>
      </c>
      <c r="K15285" t="s">
        <v>3688</v>
      </c>
      <c r="L15285" t="s">
        <v>13500</v>
      </c>
      <c r="P15285">
        <v>9.5</v>
      </c>
      <c r="Q15285">
        <v>15.2</v>
      </c>
      <c r="R15285">
        <v>8.5</v>
      </c>
      <c r="S15285" t="b">
        <v>0</v>
      </c>
      <c r="T15285" t="b">
        <v>0</v>
      </c>
      <c r="U15285" t="b">
        <v>0</v>
      </c>
      <c r="V15285">
        <v>48500</v>
      </c>
      <c r="W15285">
        <v>31400</v>
      </c>
      <c r="X15285">
        <v>2.3199999999999998</v>
      </c>
      <c r="Y15285">
        <v>31870</v>
      </c>
      <c r="Z15285">
        <v>2.4300000000000002</v>
      </c>
    </row>
    <row r="15286" spans="1:26">
      <c r="A15286">
        <v>213249325</v>
      </c>
      <c r="B15286" t="s">
        <v>13067</v>
      </c>
      <c r="C15286" t="s">
        <v>3597</v>
      </c>
      <c r="D15286" t="s">
        <v>3637</v>
      </c>
      <c r="E15286" t="s">
        <v>10375</v>
      </c>
      <c r="F15286" t="s">
        <v>3600</v>
      </c>
      <c r="G15286">
        <v>213249325</v>
      </c>
      <c r="I15286" t="s">
        <v>3601</v>
      </c>
      <c r="J15286" t="s">
        <v>11413</v>
      </c>
      <c r="K15286" t="s">
        <v>3688</v>
      </c>
      <c r="L15286" t="s">
        <v>13500</v>
      </c>
      <c r="P15286">
        <v>9.5</v>
      </c>
      <c r="Q15286">
        <v>15.2</v>
      </c>
      <c r="R15286">
        <v>8.5</v>
      </c>
      <c r="S15286" t="b">
        <v>0</v>
      </c>
      <c r="T15286" t="b">
        <v>0</v>
      </c>
      <c r="U15286" t="b">
        <v>0</v>
      </c>
      <c r="V15286">
        <v>48500</v>
      </c>
      <c r="W15286">
        <v>31400</v>
      </c>
      <c r="X15286">
        <v>2.3199999999999998</v>
      </c>
      <c r="Y15286">
        <v>31870</v>
      </c>
      <c r="Z15286">
        <v>2.4300000000000002</v>
      </c>
    </row>
    <row r="15287" spans="1:26">
      <c r="A15287">
        <v>213249326</v>
      </c>
      <c r="B15287" t="s">
        <v>13067</v>
      </c>
      <c r="C15287" t="s">
        <v>3597</v>
      </c>
      <c r="D15287" t="s">
        <v>3637</v>
      </c>
      <c r="E15287" t="s">
        <v>3862</v>
      </c>
      <c r="F15287" t="s">
        <v>3600</v>
      </c>
      <c r="G15287">
        <v>213249326</v>
      </c>
      <c r="I15287" t="s">
        <v>3601</v>
      </c>
      <c r="J15287" t="s">
        <v>7271</v>
      </c>
      <c r="K15287" t="s">
        <v>3688</v>
      </c>
      <c r="L15287" t="s">
        <v>13500</v>
      </c>
      <c r="P15287">
        <v>9.5</v>
      </c>
      <c r="Q15287">
        <v>15.2</v>
      </c>
      <c r="R15287">
        <v>8.5</v>
      </c>
      <c r="S15287" t="b">
        <v>0</v>
      </c>
      <c r="T15287" t="b">
        <v>0</v>
      </c>
      <c r="U15287" t="b">
        <v>0</v>
      </c>
      <c r="V15287">
        <v>48500</v>
      </c>
      <c r="W15287">
        <v>31400</v>
      </c>
      <c r="X15287">
        <v>2.3199999999999998</v>
      </c>
      <c r="Y15287">
        <v>31870</v>
      </c>
      <c r="Z15287">
        <v>2.4300000000000002</v>
      </c>
    </row>
    <row r="15288" spans="1:26">
      <c r="A15288">
        <v>213249327</v>
      </c>
      <c r="B15288" t="s">
        <v>13067</v>
      </c>
      <c r="C15288" t="s">
        <v>3597</v>
      </c>
      <c r="D15288" t="s">
        <v>3637</v>
      </c>
      <c r="E15288" t="s">
        <v>3854</v>
      </c>
      <c r="F15288" t="s">
        <v>3600</v>
      </c>
      <c r="G15288">
        <v>213249327</v>
      </c>
      <c r="I15288" t="s">
        <v>3601</v>
      </c>
      <c r="J15288" t="s">
        <v>7271</v>
      </c>
      <c r="K15288" t="s">
        <v>3688</v>
      </c>
      <c r="L15288" t="s">
        <v>13500</v>
      </c>
      <c r="P15288">
        <v>9.5</v>
      </c>
      <c r="Q15288">
        <v>15.2</v>
      </c>
      <c r="R15288">
        <v>8.5</v>
      </c>
      <c r="S15288" t="b">
        <v>0</v>
      </c>
      <c r="T15288" t="b">
        <v>0</v>
      </c>
      <c r="U15288" t="b">
        <v>0</v>
      </c>
      <c r="V15288">
        <v>48500</v>
      </c>
      <c r="W15288">
        <v>31400</v>
      </c>
      <c r="X15288">
        <v>2.3199999999999998</v>
      </c>
      <c r="Y15288">
        <v>31870</v>
      </c>
      <c r="Z15288">
        <v>2.4300000000000002</v>
      </c>
    </row>
    <row r="15289" spans="1:26">
      <c r="A15289">
        <v>213249328</v>
      </c>
      <c r="B15289" t="s">
        <v>13067</v>
      </c>
      <c r="C15289" t="s">
        <v>3597</v>
      </c>
      <c r="D15289" t="s">
        <v>3637</v>
      </c>
      <c r="E15289" t="s">
        <v>3856</v>
      </c>
      <c r="F15289" t="s">
        <v>3600</v>
      </c>
      <c r="G15289">
        <v>213249328</v>
      </c>
      <c r="I15289" t="s">
        <v>3601</v>
      </c>
      <c r="J15289" t="s">
        <v>7271</v>
      </c>
      <c r="K15289" t="s">
        <v>3688</v>
      </c>
      <c r="L15289" t="s">
        <v>13500</v>
      </c>
      <c r="P15289">
        <v>9.5</v>
      </c>
      <c r="Q15289">
        <v>15.2</v>
      </c>
      <c r="R15289">
        <v>8.5</v>
      </c>
      <c r="S15289" t="b">
        <v>0</v>
      </c>
      <c r="T15289" t="b">
        <v>0</v>
      </c>
      <c r="U15289" t="b">
        <v>0</v>
      </c>
      <c r="V15289">
        <v>48500</v>
      </c>
      <c r="W15289">
        <v>31400</v>
      </c>
      <c r="X15289">
        <v>2.3199999999999998</v>
      </c>
      <c r="Y15289">
        <v>31870</v>
      </c>
      <c r="Z15289">
        <v>2.4300000000000002</v>
      </c>
    </row>
    <row r="15290" spans="1:26">
      <c r="A15290">
        <v>213249329</v>
      </c>
      <c r="B15290" t="s">
        <v>13067</v>
      </c>
      <c r="C15290" t="s">
        <v>3597</v>
      </c>
      <c r="D15290" t="s">
        <v>3637</v>
      </c>
      <c r="E15290" t="s">
        <v>3855</v>
      </c>
      <c r="F15290" t="s">
        <v>3600</v>
      </c>
      <c r="G15290">
        <v>213249329</v>
      </c>
      <c r="I15290" t="s">
        <v>3601</v>
      </c>
      <c r="J15290" t="s">
        <v>7271</v>
      </c>
      <c r="K15290" t="s">
        <v>3688</v>
      </c>
      <c r="L15290" t="s">
        <v>13500</v>
      </c>
      <c r="P15290">
        <v>9.5</v>
      </c>
      <c r="Q15290">
        <v>15.2</v>
      </c>
      <c r="R15290">
        <v>8.5</v>
      </c>
      <c r="S15290" t="b">
        <v>0</v>
      </c>
      <c r="T15290" t="b">
        <v>0</v>
      </c>
      <c r="U15290" t="b">
        <v>0</v>
      </c>
      <c r="V15290">
        <v>48500</v>
      </c>
      <c r="W15290">
        <v>31400</v>
      </c>
      <c r="X15290">
        <v>2.3199999999999998</v>
      </c>
      <c r="Y15290">
        <v>31870</v>
      </c>
      <c r="Z15290">
        <v>2.4300000000000002</v>
      </c>
    </row>
    <row r="15291" spans="1:26">
      <c r="A15291">
        <v>213249330</v>
      </c>
      <c r="B15291" t="s">
        <v>13067</v>
      </c>
      <c r="C15291" t="s">
        <v>3597</v>
      </c>
      <c r="D15291" t="s">
        <v>3637</v>
      </c>
      <c r="E15291" t="s">
        <v>3858</v>
      </c>
      <c r="F15291" t="s">
        <v>3600</v>
      </c>
      <c r="G15291">
        <v>213249330</v>
      </c>
      <c r="I15291" t="s">
        <v>3601</v>
      </c>
      <c r="J15291" t="s">
        <v>7271</v>
      </c>
      <c r="K15291" t="s">
        <v>3688</v>
      </c>
      <c r="L15291" t="s">
        <v>13500</v>
      </c>
      <c r="P15291">
        <v>9.5</v>
      </c>
      <c r="Q15291">
        <v>15.2</v>
      </c>
      <c r="R15291">
        <v>8.5</v>
      </c>
      <c r="S15291" t="b">
        <v>0</v>
      </c>
      <c r="T15291" t="b">
        <v>0</v>
      </c>
      <c r="U15291" t="b">
        <v>0</v>
      </c>
      <c r="V15291">
        <v>48500</v>
      </c>
      <c r="W15291">
        <v>31400</v>
      </c>
      <c r="X15291">
        <v>2.3199999999999998</v>
      </c>
      <c r="Y15291">
        <v>31870</v>
      </c>
      <c r="Z15291">
        <v>2.4300000000000002</v>
      </c>
    </row>
    <row r="15292" spans="1:26">
      <c r="A15292">
        <v>213249331</v>
      </c>
      <c r="B15292" t="s">
        <v>13067</v>
      </c>
      <c r="C15292" t="s">
        <v>3597</v>
      </c>
      <c r="D15292" t="s">
        <v>3637</v>
      </c>
      <c r="E15292" t="s">
        <v>3857</v>
      </c>
      <c r="F15292" t="s">
        <v>3600</v>
      </c>
      <c r="G15292">
        <v>213249331</v>
      </c>
      <c r="I15292" t="s">
        <v>3601</v>
      </c>
      <c r="J15292" t="s">
        <v>7271</v>
      </c>
      <c r="K15292" t="s">
        <v>3688</v>
      </c>
      <c r="L15292" t="s">
        <v>13500</v>
      </c>
      <c r="P15292">
        <v>9.5</v>
      </c>
      <c r="Q15292">
        <v>15.2</v>
      </c>
      <c r="R15292">
        <v>8.5</v>
      </c>
      <c r="S15292" t="b">
        <v>0</v>
      </c>
      <c r="T15292" t="b">
        <v>0</v>
      </c>
      <c r="U15292" t="b">
        <v>0</v>
      </c>
      <c r="V15292">
        <v>48500</v>
      </c>
      <c r="W15292">
        <v>31400</v>
      </c>
      <c r="X15292">
        <v>2.3199999999999998</v>
      </c>
      <c r="Y15292">
        <v>31870</v>
      </c>
      <c r="Z15292">
        <v>2.4300000000000002</v>
      </c>
    </row>
    <row r="15293" spans="1:26">
      <c r="A15293">
        <v>213249332</v>
      </c>
      <c r="B15293" t="s">
        <v>13067</v>
      </c>
      <c r="C15293" t="s">
        <v>3597</v>
      </c>
      <c r="D15293" t="s">
        <v>3637</v>
      </c>
      <c r="E15293" t="s">
        <v>3861</v>
      </c>
      <c r="F15293" t="s">
        <v>3600</v>
      </c>
      <c r="G15293">
        <v>213249332</v>
      </c>
      <c r="I15293" t="s">
        <v>3601</v>
      </c>
      <c r="J15293" t="s">
        <v>7271</v>
      </c>
      <c r="K15293" t="s">
        <v>3688</v>
      </c>
      <c r="L15293" t="s">
        <v>13500</v>
      </c>
      <c r="P15293">
        <v>9.5</v>
      </c>
      <c r="Q15293">
        <v>15.2</v>
      </c>
      <c r="R15293">
        <v>8.5</v>
      </c>
      <c r="S15293" t="b">
        <v>0</v>
      </c>
      <c r="T15293" t="b">
        <v>0</v>
      </c>
      <c r="U15293" t="b">
        <v>0</v>
      </c>
      <c r="V15293">
        <v>48500</v>
      </c>
      <c r="W15293">
        <v>31400</v>
      </c>
      <c r="X15293">
        <v>2.3199999999999998</v>
      </c>
      <c r="Y15293">
        <v>31870</v>
      </c>
      <c r="Z15293">
        <v>2.4300000000000002</v>
      </c>
    </row>
    <row r="15294" spans="1:26">
      <c r="A15294">
        <v>213249333</v>
      </c>
      <c r="B15294" t="s">
        <v>13067</v>
      </c>
      <c r="C15294" t="s">
        <v>3597</v>
      </c>
      <c r="D15294" t="s">
        <v>3637</v>
      </c>
      <c r="E15294" t="s">
        <v>3860</v>
      </c>
      <c r="F15294" t="s">
        <v>3600</v>
      </c>
      <c r="G15294">
        <v>213249333</v>
      </c>
      <c r="I15294" t="s">
        <v>3601</v>
      </c>
      <c r="J15294" t="s">
        <v>7271</v>
      </c>
      <c r="K15294" t="s">
        <v>3688</v>
      </c>
      <c r="L15294" t="s">
        <v>13500</v>
      </c>
      <c r="P15294">
        <v>9.5</v>
      </c>
      <c r="Q15294">
        <v>15.2</v>
      </c>
      <c r="R15294">
        <v>8.5</v>
      </c>
      <c r="S15294" t="b">
        <v>0</v>
      </c>
      <c r="T15294" t="b">
        <v>0</v>
      </c>
      <c r="U15294" t="b">
        <v>0</v>
      </c>
      <c r="V15294">
        <v>48500</v>
      </c>
      <c r="W15294">
        <v>31400</v>
      </c>
      <c r="X15294">
        <v>2.3199999999999998</v>
      </c>
      <c r="Y15294">
        <v>31870</v>
      </c>
      <c r="Z15294">
        <v>2.4300000000000002</v>
      </c>
    </row>
    <row r="15295" spans="1:26">
      <c r="A15295">
        <v>213353873</v>
      </c>
      <c r="B15295" t="s">
        <v>13067</v>
      </c>
      <c r="C15295" t="s">
        <v>3597</v>
      </c>
      <c r="D15295" t="s">
        <v>3637</v>
      </c>
      <c r="E15295" t="s">
        <v>3637</v>
      </c>
      <c r="F15295" t="s">
        <v>3600</v>
      </c>
      <c r="G15295">
        <v>213353873</v>
      </c>
      <c r="I15295" t="s">
        <v>3601</v>
      </c>
      <c r="J15295" t="s">
        <v>11413</v>
      </c>
      <c r="K15295" t="s">
        <v>3688</v>
      </c>
      <c r="L15295" t="s">
        <v>13499</v>
      </c>
      <c r="P15295">
        <v>10</v>
      </c>
      <c r="Q15295">
        <v>15.2</v>
      </c>
      <c r="R15295">
        <v>8.5</v>
      </c>
      <c r="S15295" t="b">
        <v>0</v>
      </c>
      <c r="T15295" t="b">
        <v>0</v>
      </c>
      <c r="U15295" t="b">
        <v>1</v>
      </c>
      <c r="V15295">
        <v>49000</v>
      </c>
      <c r="W15295">
        <v>31400</v>
      </c>
      <c r="X15295">
        <v>2.36</v>
      </c>
      <c r="Y15295">
        <v>31870</v>
      </c>
      <c r="Z15295">
        <v>2.48</v>
      </c>
    </row>
    <row r="15296" spans="1:26">
      <c r="A15296">
        <v>213353874</v>
      </c>
      <c r="B15296" t="s">
        <v>13067</v>
      </c>
      <c r="C15296" t="s">
        <v>3597</v>
      </c>
      <c r="D15296" t="s">
        <v>3637</v>
      </c>
      <c r="E15296" t="s">
        <v>10374</v>
      </c>
      <c r="F15296" t="s">
        <v>3600</v>
      </c>
      <c r="G15296">
        <v>213353874</v>
      </c>
      <c r="I15296" t="s">
        <v>3601</v>
      </c>
      <c r="J15296" t="s">
        <v>11413</v>
      </c>
      <c r="K15296" t="s">
        <v>3688</v>
      </c>
      <c r="L15296" t="s">
        <v>13499</v>
      </c>
      <c r="P15296">
        <v>10</v>
      </c>
      <c r="Q15296">
        <v>15.2</v>
      </c>
      <c r="R15296">
        <v>8.5</v>
      </c>
      <c r="S15296" t="b">
        <v>0</v>
      </c>
      <c r="T15296" t="b">
        <v>0</v>
      </c>
      <c r="U15296" t="b">
        <v>1</v>
      </c>
      <c r="V15296">
        <v>49000</v>
      </c>
      <c r="W15296">
        <v>31400</v>
      </c>
      <c r="X15296">
        <v>2.36</v>
      </c>
      <c r="Y15296">
        <v>31870</v>
      </c>
      <c r="Z15296">
        <v>2.48</v>
      </c>
    </row>
    <row r="15297" spans="1:26">
      <c r="A15297">
        <v>213353875</v>
      </c>
      <c r="B15297" t="s">
        <v>13067</v>
      </c>
      <c r="C15297" t="s">
        <v>3597</v>
      </c>
      <c r="D15297" t="s">
        <v>3637</v>
      </c>
      <c r="E15297" t="s">
        <v>3862</v>
      </c>
      <c r="F15297" t="s">
        <v>3600</v>
      </c>
      <c r="G15297">
        <v>213353875</v>
      </c>
      <c r="I15297" t="s">
        <v>3601</v>
      </c>
      <c r="J15297" t="s">
        <v>7271</v>
      </c>
      <c r="K15297" t="s">
        <v>3688</v>
      </c>
      <c r="L15297" t="s">
        <v>13498</v>
      </c>
      <c r="P15297">
        <v>10</v>
      </c>
      <c r="Q15297">
        <v>15.2</v>
      </c>
      <c r="R15297">
        <v>8.5</v>
      </c>
      <c r="S15297" t="b">
        <v>0</v>
      </c>
      <c r="T15297" t="b">
        <v>0</v>
      </c>
      <c r="U15297" t="b">
        <v>1</v>
      </c>
      <c r="V15297">
        <v>49000</v>
      </c>
      <c r="W15297">
        <v>31400</v>
      </c>
      <c r="X15297">
        <v>2.36</v>
      </c>
      <c r="Y15297">
        <v>31870</v>
      </c>
      <c r="Z15297">
        <v>2.48</v>
      </c>
    </row>
    <row r="15298" spans="1:26">
      <c r="A15298">
        <v>213353876</v>
      </c>
      <c r="B15298" t="s">
        <v>13067</v>
      </c>
      <c r="C15298" t="s">
        <v>3597</v>
      </c>
      <c r="D15298" t="s">
        <v>3637</v>
      </c>
      <c r="E15298" t="s">
        <v>3854</v>
      </c>
      <c r="F15298" t="s">
        <v>3600</v>
      </c>
      <c r="G15298">
        <v>213353876</v>
      </c>
      <c r="I15298" t="s">
        <v>3601</v>
      </c>
      <c r="J15298" t="s">
        <v>7271</v>
      </c>
      <c r="K15298" t="s">
        <v>3688</v>
      </c>
      <c r="L15298" t="s">
        <v>13498</v>
      </c>
      <c r="P15298">
        <v>10</v>
      </c>
      <c r="Q15298">
        <v>15.2</v>
      </c>
      <c r="R15298">
        <v>8.5</v>
      </c>
      <c r="S15298" t="b">
        <v>0</v>
      </c>
      <c r="T15298" t="b">
        <v>0</v>
      </c>
      <c r="U15298" t="b">
        <v>1</v>
      </c>
      <c r="V15298">
        <v>49000</v>
      </c>
      <c r="W15298">
        <v>31400</v>
      </c>
      <c r="X15298">
        <v>2.36</v>
      </c>
      <c r="Y15298">
        <v>31870</v>
      </c>
      <c r="Z15298">
        <v>2.48</v>
      </c>
    </row>
    <row r="15299" spans="1:26">
      <c r="A15299">
        <v>213353877</v>
      </c>
      <c r="B15299" t="s">
        <v>13067</v>
      </c>
      <c r="C15299" t="s">
        <v>3597</v>
      </c>
      <c r="D15299" t="s">
        <v>3637</v>
      </c>
      <c r="E15299" t="s">
        <v>3856</v>
      </c>
      <c r="F15299" t="s">
        <v>3600</v>
      </c>
      <c r="G15299">
        <v>213353877</v>
      </c>
      <c r="I15299" t="s">
        <v>3601</v>
      </c>
      <c r="J15299" t="s">
        <v>7271</v>
      </c>
      <c r="K15299" t="s">
        <v>3688</v>
      </c>
      <c r="L15299" t="s">
        <v>13498</v>
      </c>
      <c r="P15299">
        <v>10</v>
      </c>
      <c r="Q15299">
        <v>15.2</v>
      </c>
      <c r="R15299">
        <v>8.5</v>
      </c>
      <c r="S15299" t="b">
        <v>0</v>
      </c>
      <c r="T15299" t="b">
        <v>0</v>
      </c>
      <c r="U15299" t="b">
        <v>1</v>
      </c>
      <c r="V15299">
        <v>49000</v>
      </c>
      <c r="W15299">
        <v>31400</v>
      </c>
      <c r="X15299">
        <v>2.36</v>
      </c>
      <c r="Y15299">
        <v>31870</v>
      </c>
      <c r="Z15299">
        <v>2.48</v>
      </c>
    </row>
    <row r="15300" spans="1:26">
      <c r="A15300">
        <v>213353878</v>
      </c>
      <c r="B15300" t="s">
        <v>13067</v>
      </c>
      <c r="C15300" t="s">
        <v>3597</v>
      </c>
      <c r="D15300" t="s">
        <v>3637</v>
      </c>
      <c r="E15300" t="s">
        <v>3855</v>
      </c>
      <c r="F15300" t="s">
        <v>3600</v>
      </c>
      <c r="G15300">
        <v>213353878</v>
      </c>
      <c r="I15300" t="s">
        <v>3601</v>
      </c>
      <c r="J15300" t="s">
        <v>7271</v>
      </c>
      <c r="K15300" t="s">
        <v>3688</v>
      </c>
      <c r="L15300" t="s">
        <v>13498</v>
      </c>
      <c r="P15300">
        <v>10</v>
      </c>
      <c r="Q15300">
        <v>15.2</v>
      </c>
      <c r="R15300">
        <v>8.5</v>
      </c>
      <c r="S15300" t="b">
        <v>0</v>
      </c>
      <c r="T15300" t="b">
        <v>0</v>
      </c>
      <c r="U15300" t="b">
        <v>1</v>
      </c>
      <c r="V15300">
        <v>49000</v>
      </c>
      <c r="W15300">
        <v>31400</v>
      </c>
      <c r="X15300">
        <v>2.36</v>
      </c>
      <c r="Y15300">
        <v>31870</v>
      </c>
      <c r="Z15300">
        <v>2.48</v>
      </c>
    </row>
    <row r="15301" spans="1:26">
      <c r="A15301">
        <v>213353879</v>
      </c>
      <c r="B15301" t="s">
        <v>13067</v>
      </c>
      <c r="C15301" t="s">
        <v>3597</v>
      </c>
      <c r="D15301" t="s">
        <v>3637</v>
      </c>
      <c r="E15301" t="s">
        <v>3858</v>
      </c>
      <c r="F15301" t="s">
        <v>3600</v>
      </c>
      <c r="G15301">
        <v>213353879</v>
      </c>
      <c r="I15301" t="s">
        <v>3601</v>
      </c>
      <c r="J15301" t="s">
        <v>7271</v>
      </c>
      <c r="K15301" t="s">
        <v>3688</v>
      </c>
      <c r="L15301" t="s">
        <v>13498</v>
      </c>
      <c r="P15301">
        <v>10</v>
      </c>
      <c r="Q15301">
        <v>15.2</v>
      </c>
      <c r="R15301">
        <v>8.5</v>
      </c>
      <c r="S15301" t="b">
        <v>0</v>
      </c>
      <c r="T15301" t="b">
        <v>0</v>
      </c>
      <c r="U15301" t="b">
        <v>1</v>
      </c>
      <c r="V15301">
        <v>49000</v>
      </c>
      <c r="W15301">
        <v>31400</v>
      </c>
      <c r="X15301">
        <v>2.36</v>
      </c>
      <c r="Y15301">
        <v>31870</v>
      </c>
      <c r="Z15301">
        <v>2.48</v>
      </c>
    </row>
    <row r="15302" spans="1:26">
      <c r="A15302">
        <v>213353880</v>
      </c>
      <c r="B15302" t="s">
        <v>13067</v>
      </c>
      <c r="C15302" t="s">
        <v>3597</v>
      </c>
      <c r="D15302" t="s">
        <v>3637</v>
      </c>
      <c r="E15302" t="s">
        <v>3857</v>
      </c>
      <c r="F15302" t="s">
        <v>3600</v>
      </c>
      <c r="G15302">
        <v>213353880</v>
      </c>
      <c r="I15302" t="s">
        <v>3601</v>
      </c>
      <c r="J15302" t="s">
        <v>7271</v>
      </c>
      <c r="K15302" t="s">
        <v>3688</v>
      </c>
      <c r="L15302" t="s">
        <v>13498</v>
      </c>
      <c r="P15302">
        <v>10</v>
      </c>
      <c r="Q15302">
        <v>15.2</v>
      </c>
      <c r="R15302">
        <v>8.5</v>
      </c>
      <c r="S15302" t="b">
        <v>0</v>
      </c>
      <c r="T15302" t="b">
        <v>0</v>
      </c>
      <c r="U15302" t="b">
        <v>1</v>
      </c>
      <c r="V15302">
        <v>49000</v>
      </c>
      <c r="W15302">
        <v>31400</v>
      </c>
      <c r="X15302">
        <v>2.36</v>
      </c>
      <c r="Y15302">
        <v>31870</v>
      </c>
      <c r="Z15302">
        <v>2.48</v>
      </c>
    </row>
    <row r="15303" spans="1:26">
      <c r="A15303">
        <v>213353881</v>
      </c>
      <c r="B15303" t="s">
        <v>13067</v>
      </c>
      <c r="C15303" t="s">
        <v>3597</v>
      </c>
      <c r="D15303" t="s">
        <v>3637</v>
      </c>
      <c r="E15303" t="s">
        <v>3861</v>
      </c>
      <c r="F15303" t="s">
        <v>3600</v>
      </c>
      <c r="G15303">
        <v>213353881</v>
      </c>
      <c r="I15303" t="s">
        <v>3601</v>
      </c>
      <c r="J15303" t="s">
        <v>7271</v>
      </c>
      <c r="K15303" t="s">
        <v>3688</v>
      </c>
      <c r="L15303" t="s">
        <v>13498</v>
      </c>
      <c r="P15303">
        <v>10</v>
      </c>
      <c r="Q15303">
        <v>15.2</v>
      </c>
      <c r="R15303">
        <v>8.5</v>
      </c>
      <c r="S15303" t="b">
        <v>0</v>
      </c>
      <c r="T15303" t="b">
        <v>0</v>
      </c>
      <c r="U15303" t="b">
        <v>1</v>
      </c>
      <c r="V15303">
        <v>49000</v>
      </c>
      <c r="W15303">
        <v>31400</v>
      </c>
      <c r="X15303">
        <v>2.36</v>
      </c>
      <c r="Y15303">
        <v>31870</v>
      </c>
      <c r="Z15303">
        <v>2.48</v>
      </c>
    </row>
    <row r="15304" spans="1:26">
      <c r="A15304">
        <v>213353882</v>
      </c>
      <c r="B15304" t="s">
        <v>13067</v>
      </c>
      <c r="C15304" t="s">
        <v>3597</v>
      </c>
      <c r="D15304" t="s">
        <v>3637</v>
      </c>
      <c r="E15304" t="s">
        <v>3860</v>
      </c>
      <c r="F15304" t="s">
        <v>3600</v>
      </c>
      <c r="G15304">
        <v>213353882</v>
      </c>
      <c r="I15304" t="s">
        <v>3601</v>
      </c>
      <c r="J15304" t="s">
        <v>7271</v>
      </c>
      <c r="K15304" t="s">
        <v>3688</v>
      </c>
      <c r="L15304" t="s">
        <v>13498</v>
      </c>
      <c r="P15304">
        <v>10</v>
      </c>
      <c r="Q15304">
        <v>15.2</v>
      </c>
      <c r="R15304">
        <v>8.5</v>
      </c>
      <c r="S15304" t="b">
        <v>0</v>
      </c>
      <c r="T15304" t="b">
        <v>0</v>
      </c>
      <c r="U15304" t="b">
        <v>1</v>
      </c>
      <c r="V15304">
        <v>49000</v>
      </c>
      <c r="W15304">
        <v>31400</v>
      </c>
      <c r="X15304">
        <v>2.36</v>
      </c>
      <c r="Y15304">
        <v>31870</v>
      </c>
      <c r="Z15304">
        <v>2.48</v>
      </c>
    </row>
    <row r="15305" spans="1:26">
      <c r="A15305">
        <v>211621913</v>
      </c>
      <c r="B15305" t="s">
        <v>11555</v>
      </c>
      <c r="C15305" t="s">
        <v>3597</v>
      </c>
      <c r="D15305" t="s">
        <v>3637</v>
      </c>
      <c r="E15305" t="s">
        <v>3637</v>
      </c>
      <c r="F15305" t="s">
        <v>3600</v>
      </c>
      <c r="G15305">
        <v>211621913</v>
      </c>
      <c r="I15305" t="s">
        <v>3601</v>
      </c>
      <c r="J15305" t="s">
        <v>11556</v>
      </c>
      <c r="K15305" t="s">
        <v>3688</v>
      </c>
      <c r="L15305" t="s">
        <v>11414</v>
      </c>
      <c r="P15305">
        <v>9.5</v>
      </c>
      <c r="Q15305">
        <v>14.5</v>
      </c>
      <c r="R15305">
        <v>8</v>
      </c>
      <c r="S15305" t="b">
        <v>0</v>
      </c>
      <c r="T15305" t="b">
        <v>0</v>
      </c>
      <c r="U15305" t="b">
        <v>0</v>
      </c>
      <c r="V15305">
        <v>47500</v>
      </c>
      <c r="W15305">
        <v>33000</v>
      </c>
      <c r="X15305">
        <v>2.38</v>
      </c>
      <c r="Y15305">
        <v>33690</v>
      </c>
      <c r="Z15305">
        <v>2.4700000000000002</v>
      </c>
    </row>
    <row r="15306" spans="1:26">
      <c r="A15306">
        <v>211622537</v>
      </c>
      <c r="B15306" t="s">
        <v>11555</v>
      </c>
      <c r="C15306" t="s">
        <v>3597</v>
      </c>
      <c r="D15306" t="s">
        <v>3637</v>
      </c>
      <c r="E15306" t="s">
        <v>3637</v>
      </c>
      <c r="F15306" t="s">
        <v>3600</v>
      </c>
      <c r="G15306">
        <v>211622537</v>
      </c>
      <c r="I15306" t="s">
        <v>3601</v>
      </c>
      <c r="J15306" t="s">
        <v>11556</v>
      </c>
      <c r="K15306" t="s">
        <v>3688</v>
      </c>
      <c r="L15306" t="s">
        <v>11415</v>
      </c>
      <c r="P15306">
        <v>9.5</v>
      </c>
      <c r="Q15306">
        <v>14.5</v>
      </c>
      <c r="R15306">
        <v>8</v>
      </c>
      <c r="S15306" t="b">
        <v>0</v>
      </c>
      <c r="T15306" t="b">
        <v>0</v>
      </c>
      <c r="U15306" t="b">
        <v>0</v>
      </c>
      <c r="V15306">
        <v>47500</v>
      </c>
      <c r="W15306">
        <v>33000</v>
      </c>
      <c r="X15306">
        <v>2.38</v>
      </c>
      <c r="Y15306">
        <v>33690</v>
      </c>
      <c r="Z15306">
        <v>2.4700000000000002</v>
      </c>
    </row>
    <row r="15307" spans="1:26">
      <c r="A15307">
        <v>211622538</v>
      </c>
      <c r="B15307" t="s">
        <v>11555</v>
      </c>
      <c r="C15307" t="s">
        <v>3597</v>
      </c>
      <c r="D15307" t="s">
        <v>3637</v>
      </c>
      <c r="E15307" t="s">
        <v>10374</v>
      </c>
      <c r="F15307" t="s">
        <v>3600</v>
      </c>
      <c r="G15307">
        <v>211622538</v>
      </c>
      <c r="I15307" t="s">
        <v>3601</v>
      </c>
      <c r="J15307" t="s">
        <v>11556</v>
      </c>
      <c r="K15307" t="s">
        <v>3688</v>
      </c>
      <c r="L15307" t="s">
        <v>11414</v>
      </c>
      <c r="P15307">
        <v>9.5</v>
      </c>
      <c r="Q15307">
        <v>14.5</v>
      </c>
      <c r="R15307">
        <v>8</v>
      </c>
      <c r="S15307" t="b">
        <v>0</v>
      </c>
      <c r="T15307" t="b">
        <v>0</v>
      </c>
      <c r="U15307" t="b">
        <v>0</v>
      </c>
      <c r="V15307">
        <v>47500</v>
      </c>
      <c r="W15307">
        <v>33000</v>
      </c>
      <c r="X15307">
        <v>2.38</v>
      </c>
      <c r="Y15307">
        <v>33690</v>
      </c>
      <c r="Z15307">
        <v>2.4700000000000002</v>
      </c>
    </row>
    <row r="15308" spans="1:26">
      <c r="A15308">
        <v>211622539</v>
      </c>
      <c r="B15308" t="s">
        <v>11555</v>
      </c>
      <c r="C15308" t="s">
        <v>3597</v>
      </c>
      <c r="D15308" t="s">
        <v>3637</v>
      </c>
      <c r="E15308" t="s">
        <v>10374</v>
      </c>
      <c r="F15308" t="s">
        <v>3600</v>
      </c>
      <c r="G15308">
        <v>211622539</v>
      </c>
      <c r="I15308" t="s">
        <v>3601</v>
      </c>
      <c r="J15308" t="s">
        <v>11556</v>
      </c>
      <c r="K15308" t="s">
        <v>3688</v>
      </c>
      <c r="L15308" t="s">
        <v>11415</v>
      </c>
      <c r="P15308">
        <v>9.5</v>
      </c>
      <c r="Q15308">
        <v>14.5</v>
      </c>
      <c r="R15308">
        <v>8</v>
      </c>
      <c r="S15308" t="b">
        <v>0</v>
      </c>
      <c r="T15308" t="b">
        <v>0</v>
      </c>
      <c r="U15308" t="b">
        <v>0</v>
      </c>
      <c r="V15308">
        <v>47500</v>
      </c>
      <c r="W15308">
        <v>33000</v>
      </c>
      <c r="X15308">
        <v>2.38</v>
      </c>
      <c r="Y15308">
        <v>33690</v>
      </c>
      <c r="Z15308">
        <v>2.4700000000000002</v>
      </c>
    </row>
    <row r="15309" spans="1:26">
      <c r="A15309">
        <v>211622540</v>
      </c>
      <c r="B15309" t="s">
        <v>11555</v>
      </c>
      <c r="C15309" t="s">
        <v>3597</v>
      </c>
      <c r="D15309" t="s">
        <v>3637</v>
      </c>
      <c r="E15309" t="s">
        <v>10375</v>
      </c>
      <c r="F15309" t="s">
        <v>3600</v>
      </c>
      <c r="G15309">
        <v>211622540</v>
      </c>
      <c r="I15309" t="s">
        <v>3601</v>
      </c>
      <c r="J15309" t="s">
        <v>11556</v>
      </c>
      <c r="K15309" t="s">
        <v>3688</v>
      </c>
      <c r="L15309" t="s">
        <v>11414</v>
      </c>
      <c r="P15309">
        <v>9.5</v>
      </c>
      <c r="Q15309">
        <v>14.5</v>
      </c>
      <c r="R15309">
        <v>8</v>
      </c>
      <c r="S15309" t="b">
        <v>0</v>
      </c>
      <c r="T15309" t="b">
        <v>0</v>
      </c>
      <c r="U15309" t="b">
        <v>0</v>
      </c>
      <c r="V15309">
        <v>47500</v>
      </c>
      <c r="W15309">
        <v>33000</v>
      </c>
      <c r="X15309">
        <v>2.38</v>
      </c>
      <c r="Y15309">
        <v>33690</v>
      </c>
      <c r="Z15309">
        <v>2.4700000000000002</v>
      </c>
    </row>
    <row r="15310" spans="1:26">
      <c r="A15310">
        <v>211622541</v>
      </c>
      <c r="B15310" t="s">
        <v>11555</v>
      </c>
      <c r="C15310" t="s">
        <v>3597</v>
      </c>
      <c r="D15310" t="s">
        <v>3637</v>
      </c>
      <c r="E15310" t="s">
        <v>10375</v>
      </c>
      <c r="F15310" t="s">
        <v>3600</v>
      </c>
      <c r="G15310">
        <v>211622541</v>
      </c>
      <c r="I15310" t="s">
        <v>3601</v>
      </c>
      <c r="J15310" t="s">
        <v>11556</v>
      </c>
      <c r="K15310" t="s">
        <v>3688</v>
      </c>
      <c r="L15310" t="s">
        <v>11415</v>
      </c>
      <c r="P15310">
        <v>9.5</v>
      </c>
      <c r="Q15310">
        <v>14.5</v>
      </c>
      <c r="R15310">
        <v>8</v>
      </c>
      <c r="S15310" t="b">
        <v>0</v>
      </c>
      <c r="T15310" t="b">
        <v>0</v>
      </c>
      <c r="U15310" t="b">
        <v>0</v>
      </c>
      <c r="V15310">
        <v>47500</v>
      </c>
      <c r="W15310">
        <v>33000</v>
      </c>
      <c r="X15310">
        <v>2.38</v>
      </c>
      <c r="Y15310">
        <v>33690</v>
      </c>
      <c r="Z15310">
        <v>2.4700000000000002</v>
      </c>
    </row>
    <row r="15311" spans="1:26">
      <c r="A15311">
        <v>211622542</v>
      </c>
      <c r="B15311" t="s">
        <v>11555</v>
      </c>
      <c r="C15311" t="s">
        <v>3597</v>
      </c>
      <c r="D15311" t="s">
        <v>3637</v>
      </c>
      <c r="E15311" t="s">
        <v>3862</v>
      </c>
      <c r="F15311" t="s">
        <v>3600</v>
      </c>
      <c r="G15311">
        <v>211622542</v>
      </c>
      <c r="I15311" t="s">
        <v>3601</v>
      </c>
      <c r="J15311" t="s">
        <v>7269</v>
      </c>
      <c r="K15311" t="s">
        <v>3688</v>
      </c>
      <c r="L15311" t="s">
        <v>11427</v>
      </c>
      <c r="P15311">
        <v>9.5</v>
      </c>
      <c r="Q15311">
        <v>14.5</v>
      </c>
      <c r="R15311">
        <v>8</v>
      </c>
      <c r="S15311" t="b">
        <v>0</v>
      </c>
      <c r="T15311" t="b">
        <v>0</v>
      </c>
      <c r="U15311" t="b">
        <v>0</v>
      </c>
      <c r="V15311">
        <v>47500</v>
      </c>
      <c r="W15311">
        <v>33000</v>
      </c>
      <c r="X15311">
        <v>2.38</v>
      </c>
      <c r="Y15311">
        <v>33690</v>
      </c>
      <c r="Z15311">
        <v>2.4700000000000002</v>
      </c>
    </row>
    <row r="15312" spans="1:26">
      <c r="A15312">
        <v>211622543</v>
      </c>
      <c r="B15312" t="s">
        <v>11555</v>
      </c>
      <c r="C15312" t="s">
        <v>3597</v>
      </c>
      <c r="D15312" t="s">
        <v>3637</v>
      </c>
      <c r="E15312" t="s">
        <v>3854</v>
      </c>
      <c r="F15312" t="s">
        <v>3600</v>
      </c>
      <c r="G15312">
        <v>211622543</v>
      </c>
      <c r="I15312" t="s">
        <v>3601</v>
      </c>
      <c r="J15312" t="s">
        <v>7269</v>
      </c>
      <c r="K15312" t="s">
        <v>3688</v>
      </c>
      <c r="L15312" t="s">
        <v>11427</v>
      </c>
      <c r="P15312">
        <v>9.5</v>
      </c>
      <c r="Q15312">
        <v>14.5</v>
      </c>
      <c r="R15312">
        <v>8</v>
      </c>
      <c r="S15312" t="b">
        <v>0</v>
      </c>
      <c r="T15312" t="b">
        <v>0</v>
      </c>
      <c r="U15312" t="b">
        <v>0</v>
      </c>
      <c r="V15312">
        <v>47500</v>
      </c>
      <c r="W15312">
        <v>33000</v>
      </c>
      <c r="X15312">
        <v>2.38</v>
      </c>
      <c r="Y15312">
        <v>33690</v>
      </c>
      <c r="Z15312">
        <v>2.4700000000000002</v>
      </c>
    </row>
    <row r="15313" spans="1:26">
      <c r="A15313">
        <v>211622544</v>
      </c>
      <c r="B15313" t="s">
        <v>11555</v>
      </c>
      <c r="C15313" t="s">
        <v>3597</v>
      </c>
      <c r="D15313" t="s">
        <v>3637</v>
      </c>
      <c r="E15313" t="s">
        <v>3856</v>
      </c>
      <c r="F15313" t="s">
        <v>3600</v>
      </c>
      <c r="G15313">
        <v>211622544</v>
      </c>
      <c r="I15313" t="s">
        <v>3601</v>
      </c>
      <c r="J15313" t="s">
        <v>7269</v>
      </c>
      <c r="K15313" t="s">
        <v>3688</v>
      </c>
      <c r="L15313" t="s">
        <v>11427</v>
      </c>
      <c r="P15313">
        <v>9.5</v>
      </c>
      <c r="Q15313">
        <v>14.5</v>
      </c>
      <c r="R15313">
        <v>8</v>
      </c>
      <c r="S15313" t="b">
        <v>0</v>
      </c>
      <c r="T15313" t="b">
        <v>0</v>
      </c>
      <c r="U15313" t="b">
        <v>0</v>
      </c>
      <c r="V15313">
        <v>47500</v>
      </c>
      <c r="W15313">
        <v>33000</v>
      </c>
      <c r="X15313">
        <v>2.38</v>
      </c>
      <c r="Y15313">
        <v>33690</v>
      </c>
      <c r="Z15313">
        <v>2.4700000000000002</v>
      </c>
    </row>
    <row r="15314" spans="1:26">
      <c r="A15314">
        <v>211622545</v>
      </c>
      <c r="B15314" t="s">
        <v>11555</v>
      </c>
      <c r="C15314" t="s">
        <v>3597</v>
      </c>
      <c r="D15314" t="s">
        <v>3637</v>
      </c>
      <c r="E15314" t="s">
        <v>3855</v>
      </c>
      <c r="F15314" t="s">
        <v>3600</v>
      </c>
      <c r="G15314">
        <v>211622545</v>
      </c>
      <c r="I15314" t="s">
        <v>3601</v>
      </c>
      <c r="J15314" t="s">
        <v>7269</v>
      </c>
      <c r="K15314" t="s">
        <v>3688</v>
      </c>
      <c r="L15314" t="s">
        <v>11427</v>
      </c>
      <c r="P15314">
        <v>9.5</v>
      </c>
      <c r="Q15314">
        <v>14.5</v>
      </c>
      <c r="R15314">
        <v>8</v>
      </c>
      <c r="S15314" t="b">
        <v>0</v>
      </c>
      <c r="T15314" t="b">
        <v>0</v>
      </c>
      <c r="U15314" t="b">
        <v>0</v>
      </c>
      <c r="V15314">
        <v>47500</v>
      </c>
      <c r="W15314">
        <v>33000</v>
      </c>
      <c r="X15314">
        <v>2.38</v>
      </c>
      <c r="Y15314">
        <v>33690</v>
      </c>
      <c r="Z15314">
        <v>2.4700000000000002</v>
      </c>
    </row>
    <row r="15315" spans="1:26">
      <c r="A15315">
        <v>211622546</v>
      </c>
      <c r="B15315" t="s">
        <v>11555</v>
      </c>
      <c r="C15315" t="s">
        <v>3597</v>
      </c>
      <c r="D15315" t="s">
        <v>3637</v>
      </c>
      <c r="E15315" t="s">
        <v>3858</v>
      </c>
      <c r="F15315" t="s">
        <v>3600</v>
      </c>
      <c r="G15315">
        <v>211622546</v>
      </c>
      <c r="I15315" t="s">
        <v>3601</v>
      </c>
      <c r="J15315" t="s">
        <v>7269</v>
      </c>
      <c r="K15315" t="s">
        <v>3688</v>
      </c>
      <c r="L15315" t="s">
        <v>11427</v>
      </c>
      <c r="P15315">
        <v>9.5</v>
      </c>
      <c r="Q15315">
        <v>14.5</v>
      </c>
      <c r="R15315">
        <v>8</v>
      </c>
      <c r="S15315" t="b">
        <v>0</v>
      </c>
      <c r="T15315" t="b">
        <v>0</v>
      </c>
      <c r="U15315" t="b">
        <v>0</v>
      </c>
      <c r="V15315">
        <v>47500</v>
      </c>
      <c r="W15315">
        <v>33000</v>
      </c>
      <c r="X15315">
        <v>2.38</v>
      </c>
      <c r="Y15315">
        <v>33690</v>
      </c>
      <c r="Z15315">
        <v>2.4700000000000002</v>
      </c>
    </row>
    <row r="15316" spans="1:26">
      <c r="A15316">
        <v>211622547</v>
      </c>
      <c r="B15316" t="s">
        <v>11555</v>
      </c>
      <c r="C15316" t="s">
        <v>3597</v>
      </c>
      <c r="D15316" t="s">
        <v>3637</v>
      </c>
      <c r="E15316" t="s">
        <v>3857</v>
      </c>
      <c r="F15316" t="s">
        <v>3600</v>
      </c>
      <c r="G15316">
        <v>211622547</v>
      </c>
      <c r="I15316" t="s">
        <v>3601</v>
      </c>
      <c r="J15316" t="s">
        <v>7269</v>
      </c>
      <c r="K15316" t="s">
        <v>3688</v>
      </c>
      <c r="L15316" t="s">
        <v>11427</v>
      </c>
      <c r="P15316">
        <v>9.5</v>
      </c>
      <c r="Q15316">
        <v>14.5</v>
      </c>
      <c r="R15316">
        <v>8</v>
      </c>
      <c r="S15316" t="b">
        <v>0</v>
      </c>
      <c r="T15316" t="b">
        <v>0</v>
      </c>
      <c r="U15316" t="b">
        <v>0</v>
      </c>
      <c r="V15316">
        <v>47500</v>
      </c>
      <c r="W15316">
        <v>33000</v>
      </c>
      <c r="X15316">
        <v>2.38</v>
      </c>
      <c r="Y15316">
        <v>33690</v>
      </c>
      <c r="Z15316">
        <v>2.4700000000000002</v>
      </c>
    </row>
    <row r="15317" spans="1:26">
      <c r="A15317">
        <v>211622548</v>
      </c>
      <c r="B15317" t="s">
        <v>11555</v>
      </c>
      <c r="C15317" t="s">
        <v>3597</v>
      </c>
      <c r="D15317" t="s">
        <v>3637</v>
      </c>
      <c r="E15317" t="s">
        <v>3861</v>
      </c>
      <c r="F15317" t="s">
        <v>3600</v>
      </c>
      <c r="G15317">
        <v>211622548</v>
      </c>
      <c r="I15317" t="s">
        <v>3601</v>
      </c>
      <c r="J15317" t="s">
        <v>7269</v>
      </c>
      <c r="K15317" t="s">
        <v>3688</v>
      </c>
      <c r="L15317" t="s">
        <v>11427</v>
      </c>
      <c r="P15317">
        <v>9.5</v>
      </c>
      <c r="Q15317">
        <v>14.5</v>
      </c>
      <c r="R15317">
        <v>8</v>
      </c>
      <c r="S15317" t="b">
        <v>0</v>
      </c>
      <c r="T15317" t="b">
        <v>0</v>
      </c>
      <c r="U15317" t="b">
        <v>0</v>
      </c>
      <c r="V15317">
        <v>47500</v>
      </c>
      <c r="W15317">
        <v>33000</v>
      </c>
      <c r="X15317">
        <v>2.38</v>
      </c>
      <c r="Y15317">
        <v>33690</v>
      </c>
      <c r="Z15317">
        <v>2.4700000000000002</v>
      </c>
    </row>
    <row r="15318" spans="1:26">
      <c r="A15318">
        <v>211622549</v>
      </c>
      <c r="B15318" t="s">
        <v>11555</v>
      </c>
      <c r="C15318" t="s">
        <v>3597</v>
      </c>
      <c r="D15318" t="s">
        <v>3637</v>
      </c>
      <c r="E15318" t="s">
        <v>3860</v>
      </c>
      <c r="F15318" t="s">
        <v>3600</v>
      </c>
      <c r="G15318">
        <v>211622549</v>
      </c>
      <c r="I15318" t="s">
        <v>3601</v>
      </c>
      <c r="J15318" t="s">
        <v>7269</v>
      </c>
      <c r="K15318" t="s">
        <v>3688</v>
      </c>
      <c r="L15318" t="s">
        <v>11427</v>
      </c>
      <c r="P15318">
        <v>9.5</v>
      </c>
      <c r="Q15318">
        <v>14.5</v>
      </c>
      <c r="R15318">
        <v>8</v>
      </c>
      <c r="S15318" t="b">
        <v>0</v>
      </c>
      <c r="T15318" t="b">
        <v>0</v>
      </c>
      <c r="U15318" t="b">
        <v>0</v>
      </c>
      <c r="V15318">
        <v>47500</v>
      </c>
      <c r="W15318">
        <v>33000</v>
      </c>
      <c r="X15318">
        <v>2.38</v>
      </c>
      <c r="Y15318">
        <v>33690</v>
      </c>
      <c r="Z15318">
        <v>2.4700000000000002</v>
      </c>
    </row>
    <row r="15319" spans="1:26">
      <c r="A15319">
        <v>211622550</v>
      </c>
      <c r="B15319" t="s">
        <v>11555</v>
      </c>
      <c r="C15319" t="s">
        <v>3597</v>
      </c>
      <c r="D15319" t="s">
        <v>3637</v>
      </c>
      <c r="E15319" t="s">
        <v>10383</v>
      </c>
      <c r="F15319" t="s">
        <v>3600</v>
      </c>
      <c r="G15319">
        <v>211622550</v>
      </c>
      <c r="I15319" t="s">
        <v>3601</v>
      </c>
      <c r="J15319" t="s">
        <v>11557</v>
      </c>
      <c r="K15319" t="s">
        <v>3688</v>
      </c>
      <c r="L15319" t="s">
        <v>11429</v>
      </c>
      <c r="P15319">
        <v>9.5</v>
      </c>
      <c r="Q15319">
        <v>14.5</v>
      </c>
      <c r="R15319">
        <v>8</v>
      </c>
      <c r="S15319" t="b">
        <v>0</v>
      </c>
      <c r="T15319" t="b">
        <v>0</v>
      </c>
      <c r="U15319" t="b">
        <v>0</v>
      </c>
      <c r="V15319">
        <v>47500</v>
      </c>
      <c r="W15319">
        <v>33000</v>
      </c>
      <c r="X15319">
        <v>2.38</v>
      </c>
      <c r="Y15319">
        <v>33690</v>
      </c>
      <c r="Z15319">
        <v>2.4700000000000002</v>
      </c>
    </row>
    <row r="15320" spans="1:26">
      <c r="A15320">
        <v>211623697</v>
      </c>
      <c r="B15320" t="s">
        <v>11555</v>
      </c>
      <c r="C15320" t="s">
        <v>3597</v>
      </c>
      <c r="D15320" t="s">
        <v>3637</v>
      </c>
      <c r="E15320" t="s">
        <v>3637</v>
      </c>
      <c r="F15320" t="s">
        <v>3600</v>
      </c>
      <c r="G15320">
        <v>211623697</v>
      </c>
      <c r="I15320" t="s">
        <v>3601</v>
      </c>
      <c r="J15320" t="s">
        <v>11556</v>
      </c>
      <c r="K15320" t="s">
        <v>3688</v>
      </c>
      <c r="L15320" t="s">
        <v>10542</v>
      </c>
      <c r="P15320">
        <v>9.5</v>
      </c>
      <c r="Q15320">
        <v>15.2</v>
      </c>
      <c r="R15320">
        <v>7.7</v>
      </c>
      <c r="S15320" t="b">
        <v>0</v>
      </c>
      <c r="T15320" t="b">
        <v>0</v>
      </c>
      <c r="U15320" t="b">
        <v>0</v>
      </c>
      <c r="V15320">
        <v>47000</v>
      </c>
      <c r="W15320">
        <v>32600</v>
      </c>
      <c r="X15320">
        <v>2.38</v>
      </c>
      <c r="Y15320">
        <v>33280</v>
      </c>
      <c r="Z15320">
        <v>2.48</v>
      </c>
    </row>
    <row r="15321" spans="1:26">
      <c r="A15321">
        <v>211623698</v>
      </c>
      <c r="B15321" t="s">
        <v>11555</v>
      </c>
      <c r="C15321" t="s">
        <v>3597</v>
      </c>
      <c r="D15321" t="s">
        <v>3637</v>
      </c>
      <c r="E15321" t="s">
        <v>10374</v>
      </c>
      <c r="F15321" t="s">
        <v>3600</v>
      </c>
      <c r="G15321">
        <v>211623698</v>
      </c>
      <c r="I15321" t="s">
        <v>3601</v>
      </c>
      <c r="J15321" t="s">
        <v>11556</v>
      </c>
      <c r="K15321" t="s">
        <v>3688</v>
      </c>
      <c r="L15321" t="s">
        <v>10542</v>
      </c>
      <c r="P15321">
        <v>9.5</v>
      </c>
      <c r="Q15321">
        <v>15.2</v>
      </c>
      <c r="R15321">
        <v>7.7</v>
      </c>
      <c r="S15321" t="b">
        <v>0</v>
      </c>
      <c r="T15321" t="b">
        <v>0</v>
      </c>
      <c r="U15321" t="b">
        <v>0</v>
      </c>
      <c r="V15321">
        <v>47000</v>
      </c>
      <c r="W15321">
        <v>32600</v>
      </c>
      <c r="X15321">
        <v>2.38</v>
      </c>
      <c r="Y15321">
        <v>33280</v>
      </c>
      <c r="Z15321">
        <v>2.48</v>
      </c>
    </row>
    <row r="15322" spans="1:26">
      <c r="A15322">
        <v>211623699</v>
      </c>
      <c r="B15322" t="s">
        <v>11555</v>
      </c>
      <c r="C15322" t="s">
        <v>3597</v>
      </c>
      <c r="D15322" t="s">
        <v>3637</v>
      </c>
      <c r="E15322" t="s">
        <v>10375</v>
      </c>
      <c r="F15322" t="s">
        <v>3600</v>
      </c>
      <c r="G15322">
        <v>211623699</v>
      </c>
      <c r="I15322" t="s">
        <v>3601</v>
      </c>
      <c r="J15322" t="s">
        <v>11556</v>
      </c>
      <c r="K15322" t="s">
        <v>3688</v>
      </c>
      <c r="L15322" t="s">
        <v>10560</v>
      </c>
      <c r="P15322">
        <v>9.5</v>
      </c>
      <c r="Q15322">
        <v>15.2</v>
      </c>
      <c r="R15322">
        <v>7.7</v>
      </c>
      <c r="S15322" t="b">
        <v>0</v>
      </c>
      <c r="T15322" t="b">
        <v>0</v>
      </c>
      <c r="U15322" t="b">
        <v>0</v>
      </c>
      <c r="V15322">
        <v>47000</v>
      </c>
      <c r="W15322">
        <v>32600</v>
      </c>
      <c r="X15322">
        <v>2.38</v>
      </c>
      <c r="Y15322">
        <v>33280</v>
      </c>
      <c r="Z15322">
        <v>2.48</v>
      </c>
    </row>
    <row r="15323" spans="1:26">
      <c r="A15323">
        <v>211623700</v>
      </c>
      <c r="B15323" t="s">
        <v>11555</v>
      </c>
      <c r="C15323" t="s">
        <v>3597</v>
      </c>
      <c r="D15323" t="s">
        <v>3637</v>
      </c>
      <c r="E15323" t="s">
        <v>3862</v>
      </c>
      <c r="F15323" t="s">
        <v>3600</v>
      </c>
      <c r="G15323">
        <v>211623700</v>
      </c>
      <c r="I15323" t="s">
        <v>3601</v>
      </c>
      <c r="J15323" t="s">
        <v>7269</v>
      </c>
      <c r="K15323" t="s">
        <v>3688</v>
      </c>
      <c r="L15323" t="s">
        <v>10561</v>
      </c>
      <c r="P15323">
        <v>9.5</v>
      </c>
      <c r="Q15323">
        <v>15.2</v>
      </c>
      <c r="R15323">
        <v>7.7</v>
      </c>
      <c r="S15323" t="b">
        <v>0</v>
      </c>
      <c r="T15323" t="b">
        <v>0</v>
      </c>
      <c r="U15323" t="b">
        <v>0</v>
      </c>
      <c r="V15323">
        <v>47000</v>
      </c>
      <c r="W15323">
        <v>32600</v>
      </c>
      <c r="X15323">
        <v>2.38</v>
      </c>
      <c r="Y15323">
        <v>33280</v>
      </c>
      <c r="Z15323">
        <v>2.48</v>
      </c>
    </row>
    <row r="15324" spans="1:26">
      <c r="A15324">
        <v>211623701</v>
      </c>
      <c r="B15324" t="s">
        <v>11555</v>
      </c>
      <c r="C15324" t="s">
        <v>3597</v>
      </c>
      <c r="D15324" t="s">
        <v>3637</v>
      </c>
      <c r="E15324" t="s">
        <v>3854</v>
      </c>
      <c r="F15324" t="s">
        <v>3600</v>
      </c>
      <c r="G15324">
        <v>211623701</v>
      </c>
      <c r="I15324" t="s">
        <v>3601</v>
      </c>
      <c r="J15324" t="s">
        <v>7269</v>
      </c>
      <c r="K15324" t="s">
        <v>3688</v>
      </c>
      <c r="L15324" t="s">
        <v>10561</v>
      </c>
      <c r="P15324">
        <v>9.5</v>
      </c>
      <c r="Q15324">
        <v>15.2</v>
      </c>
      <c r="R15324">
        <v>7.7</v>
      </c>
      <c r="S15324" t="b">
        <v>0</v>
      </c>
      <c r="T15324" t="b">
        <v>0</v>
      </c>
      <c r="U15324" t="b">
        <v>0</v>
      </c>
      <c r="V15324">
        <v>47000</v>
      </c>
      <c r="W15324">
        <v>32600</v>
      </c>
      <c r="X15324">
        <v>2.38</v>
      </c>
      <c r="Y15324">
        <v>33280</v>
      </c>
      <c r="Z15324">
        <v>2.48</v>
      </c>
    </row>
    <row r="15325" spans="1:26">
      <c r="A15325">
        <v>211623702</v>
      </c>
      <c r="B15325" t="s">
        <v>11555</v>
      </c>
      <c r="C15325" t="s">
        <v>3597</v>
      </c>
      <c r="D15325" t="s">
        <v>3637</v>
      </c>
      <c r="E15325" t="s">
        <v>3856</v>
      </c>
      <c r="F15325" t="s">
        <v>3600</v>
      </c>
      <c r="G15325">
        <v>211623702</v>
      </c>
      <c r="I15325" t="s">
        <v>3601</v>
      </c>
      <c r="J15325" t="s">
        <v>7269</v>
      </c>
      <c r="K15325" t="s">
        <v>3688</v>
      </c>
      <c r="L15325" t="s">
        <v>10561</v>
      </c>
      <c r="P15325">
        <v>9.5</v>
      </c>
      <c r="Q15325">
        <v>15.2</v>
      </c>
      <c r="R15325">
        <v>7.7</v>
      </c>
      <c r="S15325" t="b">
        <v>0</v>
      </c>
      <c r="T15325" t="b">
        <v>0</v>
      </c>
      <c r="U15325" t="b">
        <v>0</v>
      </c>
      <c r="V15325">
        <v>47000</v>
      </c>
      <c r="W15325">
        <v>32600</v>
      </c>
      <c r="X15325">
        <v>2.38</v>
      </c>
      <c r="Y15325">
        <v>33280</v>
      </c>
      <c r="Z15325">
        <v>2.48</v>
      </c>
    </row>
    <row r="15326" spans="1:26">
      <c r="A15326">
        <v>211623703</v>
      </c>
      <c r="B15326" t="s">
        <v>11555</v>
      </c>
      <c r="C15326" t="s">
        <v>3597</v>
      </c>
      <c r="D15326" t="s">
        <v>3637</v>
      </c>
      <c r="E15326" t="s">
        <v>3855</v>
      </c>
      <c r="F15326" t="s">
        <v>3600</v>
      </c>
      <c r="G15326">
        <v>211623703</v>
      </c>
      <c r="I15326" t="s">
        <v>3601</v>
      </c>
      <c r="J15326" t="s">
        <v>7269</v>
      </c>
      <c r="K15326" t="s">
        <v>3688</v>
      </c>
      <c r="L15326" t="s">
        <v>10561</v>
      </c>
      <c r="P15326">
        <v>9.5</v>
      </c>
      <c r="Q15326">
        <v>15.2</v>
      </c>
      <c r="R15326">
        <v>7.7</v>
      </c>
      <c r="S15326" t="b">
        <v>0</v>
      </c>
      <c r="T15326" t="b">
        <v>0</v>
      </c>
      <c r="U15326" t="b">
        <v>0</v>
      </c>
      <c r="V15326">
        <v>47000</v>
      </c>
      <c r="W15326">
        <v>32600</v>
      </c>
      <c r="X15326">
        <v>2.38</v>
      </c>
      <c r="Y15326">
        <v>33280</v>
      </c>
      <c r="Z15326">
        <v>2.48</v>
      </c>
    </row>
    <row r="15327" spans="1:26">
      <c r="A15327">
        <v>211623704</v>
      </c>
      <c r="B15327" t="s">
        <v>11555</v>
      </c>
      <c r="C15327" t="s">
        <v>3597</v>
      </c>
      <c r="D15327" t="s">
        <v>3637</v>
      </c>
      <c r="E15327" t="s">
        <v>3858</v>
      </c>
      <c r="F15327" t="s">
        <v>3600</v>
      </c>
      <c r="G15327">
        <v>211623704</v>
      </c>
      <c r="I15327" t="s">
        <v>3601</v>
      </c>
      <c r="J15327" t="s">
        <v>7269</v>
      </c>
      <c r="K15327" t="s">
        <v>3688</v>
      </c>
      <c r="L15327" t="s">
        <v>10561</v>
      </c>
      <c r="P15327">
        <v>9.5</v>
      </c>
      <c r="Q15327">
        <v>15.2</v>
      </c>
      <c r="R15327">
        <v>7.7</v>
      </c>
      <c r="S15327" t="b">
        <v>0</v>
      </c>
      <c r="T15327" t="b">
        <v>0</v>
      </c>
      <c r="U15327" t="b">
        <v>0</v>
      </c>
      <c r="V15327">
        <v>47000</v>
      </c>
      <c r="W15327">
        <v>32600</v>
      </c>
      <c r="X15327">
        <v>2.38</v>
      </c>
      <c r="Y15327">
        <v>33280</v>
      </c>
      <c r="Z15327">
        <v>2.48</v>
      </c>
    </row>
    <row r="15328" spans="1:26">
      <c r="A15328">
        <v>211623705</v>
      </c>
      <c r="B15328" t="s">
        <v>11555</v>
      </c>
      <c r="C15328" t="s">
        <v>3597</v>
      </c>
      <c r="D15328" t="s">
        <v>3637</v>
      </c>
      <c r="E15328" t="s">
        <v>3857</v>
      </c>
      <c r="F15328" t="s">
        <v>3600</v>
      </c>
      <c r="G15328">
        <v>211623705</v>
      </c>
      <c r="I15328" t="s">
        <v>3601</v>
      </c>
      <c r="J15328" t="s">
        <v>7269</v>
      </c>
      <c r="K15328" t="s">
        <v>3688</v>
      </c>
      <c r="L15328" t="s">
        <v>10561</v>
      </c>
      <c r="P15328">
        <v>9.5</v>
      </c>
      <c r="Q15328">
        <v>15.2</v>
      </c>
      <c r="R15328">
        <v>7.7</v>
      </c>
      <c r="S15328" t="b">
        <v>0</v>
      </c>
      <c r="T15328" t="b">
        <v>0</v>
      </c>
      <c r="U15328" t="b">
        <v>0</v>
      </c>
      <c r="V15328">
        <v>47000</v>
      </c>
      <c r="W15328">
        <v>32600</v>
      </c>
      <c r="X15328">
        <v>2.38</v>
      </c>
      <c r="Y15328">
        <v>33280</v>
      </c>
      <c r="Z15328">
        <v>2.48</v>
      </c>
    </row>
    <row r="15329" spans="1:26">
      <c r="A15329">
        <v>211623706</v>
      </c>
      <c r="B15329" t="s">
        <v>11555</v>
      </c>
      <c r="C15329" t="s">
        <v>3597</v>
      </c>
      <c r="D15329" t="s">
        <v>3637</v>
      </c>
      <c r="E15329" t="s">
        <v>3861</v>
      </c>
      <c r="F15329" t="s">
        <v>3600</v>
      </c>
      <c r="G15329">
        <v>211623706</v>
      </c>
      <c r="I15329" t="s">
        <v>3601</v>
      </c>
      <c r="J15329" t="s">
        <v>7269</v>
      </c>
      <c r="K15329" t="s">
        <v>3688</v>
      </c>
      <c r="L15329" t="s">
        <v>10561</v>
      </c>
      <c r="P15329">
        <v>9.5</v>
      </c>
      <c r="Q15329">
        <v>15.2</v>
      </c>
      <c r="R15329">
        <v>7.7</v>
      </c>
      <c r="S15329" t="b">
        <v>0</v>
      </c>
      <c r="T15329" t="b">
        <v>0</v>
      </c>
      <c r="U15329" t="b">
        <v>0</v>
      </c>
      <c r="V15329">
        <v>47000</v>
      </c>
      <c r="W15329">
        <v>32600</v>
      </c>
      <c r="X15329">
        <v>2.38</v>
      </c>
      <c r="Y15329">
        <v>33280</v>
      </c>
      <c r="Z15329">
        <v>2.48</v>
      </c>
    </row>
    <row r="15330" spans="1:26">
      <c r="A15330">
        <v>211623707</v>
      </c>
      <c r="B15330" t="s">
        <v>11555</v>
      </c>
      <c r="C15330" t="s">
        <v>3597</v>
      </c>
      <c r="D15330" t="s">
        <v>3637</v>
      </c>
      <c r="E15330" t="s">
        <v>3860</v>
      </c>
      <c r="F15330" t="s">
        <v>3600</v>
      </c>
      <c r="G15330">
        <v>211623707</v>
      </c>
      <c r="I15330" t="s">
        <v>3601</v>
      </c>
      <c r="J15330" t="s">
        <v>7269</v>
      </c>
      <c r="K15330" t="s">
        <v>3688</v>
      </c>
      <c r="L15330" t="s">
        <v>10561</v>
      </c>
      <c r="P15330">
        <v>9.5</v>
      </c>
      <c r="Q15330">
        <v>15.2</v>
      </c>
      <c r="R15330">
        <v>7.7</v>
      </c>
      <c r="S15330" t="b">
        <v>0</v>
      </c>
      <c r="T15330" t="b">
        <v>0</v>
      </c>
      <c r="U15330" t="b">
        <v>0</v>
      </c>
      <c r="V15330">
        <v>47000</v>
      </c>
      <c r="W15330">
        <v>32600</v>
      </c>
      <c r="X15330">
        <v>2.38</v>
      </c>
      <c r="Y15330">
        <v>33280</v>
      </c>
      <c r="Z15330">
        <v>2.48</v>
      </c>
    </row>
    <row r="15331" spans="1:26">
      <c r="A15331">
        <v>211623708</v>
      </c>
      <c r="B15331" t="s">
        <v>11555</v>
      </c>
      <c r="C15331" t="s">
        <v>3597</v>
      </c>
      <c r="D15331" t="s">
        <v>3637</v>
      </c>
      <c r="E15331" t="s">
        <v>10383</v>
      </c>
      <c r="F15331" t="s">
        <v>3600</v>
      </c>
      <c r="G15331">
        <v>211623708</v>
      </c>
      <c r="I15331" t="s">
        <v>3601</v>
      </c>
      <c r="J15331" t="s">
        <v>11557</v>
      </c>
      <c r="K15331" t="s">
        <v>3688</v>
      </c>
      <c r="L15331" t="s">
        <v>10562</v>
      </c>
      <c r="P15331">
        <v>9.5</v>
      </c>
      <c r="Q15331">
        <v>15.2</v>
      </c>
      <c r="R15331">
        <v>7.7</v>
      </c>
      <c r="S15331" t="b">
        <v>0</v>
      </c>
      <c r="T15331" t="b">
        <v>0</v>
      </c>
      <c r="U15331" t="b">
        <v>0</v>
      </c>
      <c r="V15331">
        <v>47000</v>
      </c>
      <c r="W15331">
        <v>32600</v>
      </c>
      <c r="X15331">
        <v>2.38</v>
      </c>
      <c r="Y15331">
        <v>33280</v>
      </c>
      <c r="Z15331">
        <v>2.48</v>
      </c>
    </row>
    <row r="15332" spans="1:26">
      <c r="A15332">
        <v>211623709</v>
      </c>
      <c r="B15332" t="s">
        <v>11555</v>
      </c>
      <c r="C15332" t="s">
        <v>3597</v>
      </c>
      <c r="D15332" t="s">
        <v>3637</v>
      </c>
      <c r="E15332" t="s">
        <v>3637</v>
      </c>
      <c r="F15332" t="s">
        <v>3600</v>
      </c>
      <c r="G15332">
        <v>211623709</v>
      </c>
      <c r="I15332" t="s">
        <v>3601</v>
      </c>
      <c r="J15332" t="s">
        <v>11556</v>
      </c>
      <c r="K15332" t="s">
        <v>3688</v>
      </c>
      <c r="L15332" t="s">
        <v>11420</v>
      </c>
      <c r="P15332">
        <v>9.5</v>
      </c>
      <c r="Q15332">
        <v>15.5</v>
      </c>
      <c r="R15332">
        <v>7.8</v>
      </c>
      <c r="S15332" t="b">
        <v>0</v>
      </c>
      <c r="T15332" t="b">
        <v>0</v>
      </c>
      <c r="U15332" t="b">
        <v>0</v>
      </c>
      <c r="V15332">
        <v>47500</v>
      </c>
      <c r="W15332">
        <v>32400</v>
      </c>
      <c r="X15332">
        <v>2.42</v>
      </c>
      <c r="Y15332">
        <v>33080</v>
      </c>
      <c r="Z15332">
        <v>2.52</v>
      </c>
    </row>
    <row r="15333" spans="1:26">
      <c r="A15333">
        <v>211623710</v>
      </c>
      <c r="B15333" t="s">
        <v>11555</v>
      </c>
      <c r="C15333" t="s">
        <v>3597</v>
      </c>
      <c r="D15333" t="s">
        <v>3637</v>
      </c>
      <c r="E15333" t="s">
        <v>10374</v>
      </c>
      <c r="F15333" t="s">
        <v>3600</v>
      </c>
      <c r="G15333">
        <v>211623710</v>
      </c>
      <c r="I15333" t="s">
        <v>3601</v>
      </c>
      <c r="J15333" t="s">
        <v>11556</v>
      </c>
      <c r="K15333" t="s">
        <v>3688</v>
      </c>
      <c r="L15333" t="s">
        <v>11420</v>
      </c>
      <c r="P15333">
        <v>9.5</v>
      </c>
      <c r="Q15333">
        <v>15.5</v>
      </c>
      <c r="R15333">
        <v>7.8</v>
      </c>
      <c r="S15333" t="b">
        <v>0</v>
      </c>
      <c r="T15333" t="b">
        <v>0</v>
      </c>
      <c r="U15333" t="b">
        <v>0</v>
      </c>
      <c r="V15333">
        <v>47500</v>
      </c>
      <c r="W15333">
        <v>32400</v>
      </c>
      <c r="X15333">
        <v>2.42</v>
      </c>
      <c r="Y15333">
        <v>33080</v>
      </c>
      <c r="Z15333">
        <v>2.52</v>
      </c>
    </row>
    <row r="15334" spans="1:26">
      <c r="A15334">
        <v>211623711</v>
      </c>
      <c r="B15334" t="s">
        <v>11555</v>
      </c>
      <c r="C15334" t="s">
        <v>3597</v>
      </c>
      <c r="D15334" t="s">
        <v>3637</v>
      </c>
      <c r="E15334" t="s">
        <v>10375</v>
      </c>
      <c r="F15334" t="s">
        <v>3600</v>
      </c>
      <c r="G15334">
        <v>211623711</v>
      </c>
      <c r="I15334" t="s">
        <v>3601</v>
      </c>
      <c r="J15334" t="s">
        <v>11556</v>
      </c>
      <c r="K15334" t="s">
        <v>3688</v>
      </c>
      <c r="L15334" t="s">
        <v>11425</v>
      </c>
      <c r="P15334">
        <v>9.5</v>
      </c>
      <c r="Q15334">
        <v>15.5</v>
      </c>
      <c r="R15334">
        <v>7.8</v>
      </c>
      <c r="S15334" t="b">
        <v>0</v>
      </c>
      <c r="T15334" t="b">
        <v>0</v>
      </c>
      <c r="U15334" t="b">
        <v>0</v>
      </c>
      <c r="V15334">
        <v>47500</v>
      </c>
      <c r="W15334">
        <v>32400</v>
      </c>
      <c r="X15334">
        <v>2.42</v>
      </c>
      <c r="Y15334">
        <v>33080</v>
      </c>
      <c r="Z15334">
        <v>2.52</v>
      </c>
    </row>
    <row r="15335" spans="1:26">
      <c r="A15335">
        <v>211623712</v>
      </c>
      <c r="B15335" t="s">
        <v>11555</v>
      </c>
      <c r="C15335" t="s">
        <v>3597</v>
      </c>
      <c r="D15335" t="s">
        <v>3637</v>
      </c>
      <c r="E15335" t="s">
        <v>3862</v>
      </c>
      <c r="F15335" t="s">
        <v>3600</v>
      </c>
      <c r="G15335">
        <v>211623712</v>
      </c>
      <c r="I15335" t="s">
        <v>3601</v>
      </c>
      <c r="J15335" t="s">
        <v>7269</v>
      </c>
      <c r="K15335" t="s">
        <v>3688</v>
      </c>
      <c r="L15335" t="s">
        <v>11435</v>
      </c>
      <c r="P15335">
        <v>9.5</v>
      </c>
      <c r="Q15335">
        <v>15.5</v>
      </c>
      <c r="R15335">
        <v>7.8</v>
      </c>
      <c r="S15335" t="b">
        <v>0</v>
      </c>
      <c r="T15335" t="b">
        <v>0</v>
      </c>
      <c r="U15335" t="b">
        <v>0</v>
      </c>
      <c r="V15335">
        <v>47500</v>
      </c>
      <c r="W15335">
        <v>32400</v>
      </c>
      <c r="X15335">
        <v>2.42</v>
      </c>
      <c r="Y15335">
        <v>33080</v>
      </c>
      <c r="Z15335">
        <v>2.52</v>
      </c>
    </row>
    <row r="15336" spans="1:26">
      <c r="A15336">
        <v>211623713</v>
      </c>
      <c r="B15336" t="s">
        <v>11555</v>
      </c>
      <c r="C15336" t="s">
        <v>3597</v>
      </c>
      <c r="D15336" t="s">
        <v>3637</v>
      </c>
      <c r="E15336" t="s">
        <v>3854</v>
      </c>
      <c r="F15336" t="s">
        <v>3600</v>
      </c>
      <c r="G15336">
        <v>211623713</v>
      </c>
      <c r="I15336" t="s">
        <v>3601</v>
      </c>
      <c r="J15336" t="s">
        <v>7269</v>
      </c>
      <c r="K15336" t="s">
        <v>3688</v>
      </c>
      <c r="L15336" t="s">
        <v>11435</v>
      </c>
      <c r="P15336">
        <v>9.5</v>
      </c>
      <c r="Q15336">
        <v>15.5</v>
      </c>
      <c r="R15336">
        <v>7.8</v>
      </c>
      <c r="S15336" t="b">
        <v>0</v>
      </c>
      <c r="T15336" t="b">
        <v>0</v>
      </c>
      <c r="U15336" t="b">
        <v>0</v>
      </c>
      <c r="V15336">
        <v>47500</v>
      </c>
      <c r="W15336">
        <v>32400</v>
      </c>
      <c r="X15336">
        <v>2.42</v>
      </c>
      <c r="Y15336">
        <v>33080</v>
      </c>
      <c r="Z15336">
        <v>2.52</v>
      </c>
    </row>
    <row r="15337" spans="1:26">
      <c r="A15337">
        <v>211623714</v>
      </c>
      <c r="B15337" t="s">
        <v>11555</v>
      </c>
      <c r="C15337" t="s">
        <v>3597</v>
      </c>
      <c r="D15337" t="s">
        <v>3637</v>
      </c>
      <c r="E15337" t="s">
        <v>3856</v>
      </c>
      <c r="F15337" t="s">
        <v>3600</v>
      </c>
      <c r="G15337">
        <v>211623714</v>
      </c>
      <c r="I15337" t="s">
        <v>3601</v>
      </c>
      <c r="J15337" t="s">
        <v>7269</v>
      </c>
      <c r="K15337" t="s">
        <v>3688</v>
      </c>
      <c r="L15337" t="s">
        <v>11435</v>
      </c>
      <c r="P15337">
        <v>9.5</v>
      </c>
      <c r="Q15337">
        <v>15.5</v>
      </c>
      <c r="R15337">
        <v>7.8</v>
      </c>
      <c r="S15337" t="b">
        <v>0</v>
      </c>
      <c r="T15337" t="b">
        <v>0</v>
      </c>
      <c r="U15337" t="b">
        <v>0</v>
      </c>
      <c r="V15337">
        <v>47500</v>
      </c>
      <c r="W15337">
        <v>32400</v>
      </c>
      <c r="X15337">
        <v>2.42</v>
      </c>
      <c r="Y15337">
        <v>33080</v>
      </c>
      <c r="Z15337">
        <v>2.52</v>
      </c>
    </row>
    <row r="15338" spans="1:26">
      <c r="A15338">
        <v>211623715</v>
      </c>
      <c r="B15338" t="s">
        <v>11555</v>
      </c>
      <c r="C15338" t="s">
        <v>3597</v>
      </c>
      <c r="D15338" t="s">
        <v>3637</v>
      </c>
      <c r="E15338" t="s">
        <v>3855</v>
      </c>
      <c r="F15338" t="s">
        <v>3600</v>
      </c>
      <c r="G15338">
        <v>211623715</v>
      </c>
      <c r="I15338" t="s">
        <v>3601</v>
      </c>
      <c r="J15338" t="s">
        <v>7269</v>
      </c>
      <c r="K15338" t="s">
        <v>3688</v>
      </c>
      <c r="L15338" t="s">
        <v>11435</v>
      </c>
      <c r="P15338">
        <v>9.5</v>
      </c>
      <c r="Q15338">
        <v>15.5</v>
      </c>
      <c r="R15338">
        <v>7.8</v>
      </c>
      <c r="S15338" t="b">
        <v>0</v>
      </c>
      <c r="T15338" t="b">
        <v>0</v>
      </c>
      <c r="U15338" t="b">
        <v>0</v>
      </c>
      <c r="V15338">
        <v>47500</v>
      </c>
      <c r="W15338">
        <v>32400</v>
      </c>
      <c r="X15338">
        <v>2.42</v>
      </c>
      <c r="Y15338">
        <v>33080</v>
      </c>
      <c r="Z15338">
        <v>2.52</v>
      </c>
    </row>
    <row r="15339" spans="1:26">
      <c r="A15339">
        <v>211623716</v>
      </c>
      <c r="B15339" t="s">
        <v>11555</v>
      </c>
      <c r="C15339" t="s">
        <v>3597</v>
      </c>
      <c r="D15339" t="s">
        <v>3637</v>
      </c>
      <c r="E15339" t="s">
        <v>3858</v>
      </c>
      <c r="F15339" t="s">
        <v>3600</v>
      </c>
      <c r="G15339">
        <v>211623716</v>
      </c>
      <c r="I15339" t="s">
        <v>3601</v>
      </c>
      <c r="J15339" t="s">
        <v>7269</v>
      </c>
      <c r="K15339" t="s">
        <v>3688</v>
      </c>
      <c r="L15339" t="s">
        <v>11435</v>
      </c>
      <c r="P15339">
        <v>9.5</v>
      </c>
      <c r="Q15339">
        <v>15.5</v>
      </c>
      <c r="R15339">
        <v>7.8</v>
      </c>
      <c r="S15339" t="b">
        <v>0</v>
      </c>
      <c r="T15339" t="b">
        <v>0</v>
      </c>
      <c r="U15339" t="b">
        <v>0</v>
      </c>
      <c r="V15339">
        <v>47500</v>
      </c>
      <c r="W15339">
        <v>32400</v>
      </c>
      <c r="X15339">
        <v>2.42</v>
      </c>
      <c r="Y15339">
        <v>33080</v>
      </c>
      <c r="Z15339">
        <v>2.52</v>
      </c>
    </row>
    <row r="15340" spans="1:26">
      <c r="A15340">
        <v>211623717</v>
      </c>
      <c r="B15340" t="s">
        <v>11555</v>
      </c>
      <c r="C15340" t="s">
        <v>3597</v>
      </c>
      <c r="D15340" t="s">
        <v>3637</v>
      </c>
      <c r="E15340" t="s">
        <v>3857</v>
      </c>
      <c r="F15340" t="s">
        <v>3600</v>
      </c>
      <c r="G15340">
        <v>211623717</v>
      </c>
      <c r="I15340" t="s">
        <v>3601</v>
      </c>
      <c r="J15340" t="s">
        <v>7269</v>
      </c>
      <c r="K15340" t="s">
        <v>3688</v>
      </c>
      <c r="L15340" t="s">
        <v>11435</v>
      </c>
      <c r="P15340">
        <v>9.5</v>
      </c>
      <c r="Q15340">
        <v>15.5</v>
      </c>
      <c r="R15340">
        <v>7.8</v>
      </c>
      <c r="S15340" t="b">
        <v>0</v>
      </c>
      <c r="T15340" t="b">
        <v>0</v>
      </c>
      <c r="U15340" t="b">
        <v>0</v>
      </c>
      <c r="V15340">
        <v>47500</v>
      </c>
      <c r="W15340">
        <v>32400</v>
      </c>
      <c r="X15340">
        <v>2.42</v>
      </c>
      <c r="Y15340">
        <v>33080</v>
      </c>
      <c r="Z15340">
        <v>2.52</v>
      </c>
    </row>
    <row r="15341" spans="1:26">
      <c r="A15341">
        <v>211623718</v>
      </c>
      <c r="B15341" t="s">
        <v>11555</v>
      </c>
      <c r="C15341" t="s">
        <v>3597</v>
      </c>
      <c r="D15341" t="s">
        <v>3637</v>
      </c>
      <c r="E15341" t="s">
        <v>3861</v>
      </c>
      <c r="F15341" t="s">
        <v>3600</v>
      </c>
      <c r="G15341">
        <v>211623718</v>
      </c>
      <c r="I15341" t="s">
        <v>3601</v>
      </c>
      <c r="J15341" t="s">
        <v>7269</v>
      </c>
      <c r="K15341" t="s">
        <v>3688</v>
      </c>
      <c r="L15341" t="s">
        <v>11435</v>
      </c>
      <c r="P15341">
        <v>9.5</v>
      </c>
      <c r="Q15341">
        <v>15.5</v>
      </c>
      <c r="R15341">
        <v>7.8</v>
      </c>
      <c r="S15341" t="b">
        <v>0</v>
      </c>
      <c r="T15341" t="b">
        <v>0</v>
      </c>
      <c r="U15341" t="b">
        <v>0</v>
      </c>
      <c r="V15341">
        <v>47500</v>
      </c>
      <c r="W15341">
        <v>32400</v>
      </c>
      <c r="X15341">
        <v>2.42</v>
      </c>
      <c r="Y15341">
        <v>33080</v>
      </c>
      <c r="Z15341">
        <v>2.52</v>
      </c>
    </row>
    <row r="15342" spans="1:26">
      <c r="A15342">
        <v>211623719</v>
      </c>
      <c r="B15342" t="s">
        <v>11555</v>
      </c>
      <c r="C15342" t="s">
        <v>3597</v>
      </c>
      <c r="D15342" t="s">
        <v>3637</v>
      </c>
      <c r="E15342" t="s">
        <v>3860</v>
      </c>
      <c r="F15342" t="s">
        <v>3600</v>
      </c>
      <c r="G15342">
        <v>211623719</v>
      </c>
      <c r="I15342" t="s">
        <v>3601</v>
      </c>
      <c r="J15342" t="s">
        <v>7269</v>
      </c>
      <c r="K15342" t="s">
        <v>3688</v>
      </c>
      <c r="L15342" t="s">
        <v>11435</v>
      </c>
      <c r="P15342">
        <v>9.5</v>
      </c>
      <c r="Q15342">
        <v>15.5</v>
      </c>
      <c r="R15342">
        <v>7.8</v>
      </c>
      <c r="S15342" t="b">
        <v>0</v>
      </c>
      <c r="T15342" t="b">
        <v>0</v>
      </c>
      <c r="U15342" t="b">
        <v>0</v>
      </c>
      <c r="V15342">
        <v>47500</v>
      </c>
      <c r="W15342">
        <v>32400</v>
      </c>
      <c r="X15342">
        <v>2.42</v>
      </c>
      <c r="Y15342">
        <v>33080</v>
      </c>
      <c r="Z15342">
        <v>2.52</v>
      </c>
    </row>
    <row r="15343" spans="1:26">
      <c r="A15343">
        <v>211623720</v>
      </c>
      <c r="B15343" t="s">
        <v>11555</v>
      </c>
      <c r="C15343" t="s">
        <v>3597</v>
      </c>
      <c r="D15343" t="s">
        <v>3637</v>
      </c>
      <c r="E15343" t="s">
        <v>10383</v>
      </c>
      <c r="F15343" t="s">
        <v>3600</v>
      </c>
      <c r="G15343">
        <v>211623720</v>
      </c>
      <c r="I15343" t="s">
        <v>3601</v>
      </c>
      <c r="J15343" t="s">
        <v>11557</v>
      </c>
      <c r="K15343" t="s">
        <v>3688</v>
      </c>
      <c r="L15343" t="s">
        <v>11436</v>
      </c>
      <c r="P15343">
        <v>9.5</v>
      </c>
      <c r="Q15343">
        <v>15.5</v>
      </c>
      <c r="R15343">
        <v>7.8</v>
      </c>
      <c r="S15343" t="b">
        <v>0</v>
      </c>
      <c r="T15343" t="b">
        <v>0</v>
      </c>
      <c r="U15343" t="b">
        <v>0</v>
      </c>
      <c r="V15343">
        <v>47500</v>
      </c>
      <c r="W15343">
        <v>32400</v>
      </c>
      <c r="X15343">
        <v>2.42</v>
      </c>
      <c r="Y15343">
        <v>33080</v>
      </c>
      <c r="Z15343">
        <v>2.52</v>
      </c>
    </row>
    <row r="15344" spans="1:26">
      <c r="A15344">
        <v>211623721</v>
      </c>
      <c r="B15344" t="s">
        <v>11555</v>
      </c>
      <c r="C15344" t="s">
        <v>3597</v>
      </c>
      <c r="D15344" t="s">
        <v>3637</v>
      </c>
      <c r="E15344" t="s">
        <v>3637</v>
      </c>
      <c r="F15344" t="s">
        <v>3600</v>
      </c>
      <c r="G15344">
        <v>211623721</v>
      </c>
      <c r="I15344" t="s">
        <v>3601</v>
      </c>
      <c r="J15344" t="s">
        <v>11556</v>
      </c>
      <c r="K15344" t="s">
        <v>3688</v>
      </c>
      <c r="L15344" t="s">
        <v>10524</v>
      </c>
      <c r="P15344">
        <v>9</v>
      </c>
      <c r="Q15344">
        <v>15.2</v>
      </c>
      <c r="R15344">
        <v>7.7</v>
      </c>
      <c r="S15344" t="b">
        <v>0</v>
      </c>
      <c r="T15344" t="b">
        <v>0</v>
      </c>
      <c r="U15344" t="b">
        <v>0</v>
      </c>
      <c r="V15344">
        <v>46500</v>
      </c>
      <c r="W15344">
        <v>32600</v>
      </c>
      <c r="X15344">
        <v>2.34</v>
      </c>
      <c r="Y15344">
        <v>33280</v>
      </c>
      <c r="Z15344">
        <v>2.4300000000000002</v>
      </c>
    </row>
    <row r="15345" spans="1:26">
      <c r="A15345">
        <v>211623722</v>
      </c>
      <c r="B15345" t="s">
        <v>11555</v>
      </c>
      <c r="C15345" t="s">
        <v>3597</v>
      </c>
      <c r="D15345" t="s">
        <v>3637</v>
      </c>
      <c r="E15345" t="s">
        <v>10374</v>
      </c>
      <c r="F15345" t="s">
        <v>3600</v>
      </c>
      <c r="G15345">
        <v>211623722</v>
      </c>
      <c r="I15345" t="s">
        <v>3601</v>
      </c>
      <c r="J15345" t="s">
        <v>11556</v>
      </c>
      <c r="K15345" t="s">
        <v>3688</v>
      </c>
      <c r="L15345" t="s">
        <v>10524</v>
      </c>
      <c r="P15345">
        <v>9</v>
      </c>
      <c r="Q15345">
        <v>15.2</v>
      </c>
      <c r="R15345">
        <v>7.7</v>
      </c>
      <c r="S15345" t="b">
        <v>0</v>
      </c>
      <c r="T15345" t="b">
        <v>0</v>
      </c>
      <c r="U15345" t="b">
        <v>0</v>
      </c>
      <c r="V15345">
        <v>46500</v>
      </c>
      <c r="W15345">
        <v>32600</v>
      </c>
      <c r="X15345">
        <v>2.34</v>
      </c>
      <c r="Y15345">
        <v>33280</v>
      </c>
      <c r="Z15345">
        <v>2.4300000000000002</v>
      </c>
    </row>
    <row r="15346" spans="1:26">
      <c r="A15346">
        <v>211623723</v>
      </c>
      <c r="B15346" t="s">
        <v>11555</v>
      </c>
      <c r="C15346" t="s">
        <v>3597</v>
      </c>
      <c r="D15346" t="s">
        <v>3637</v>
      </c>
      <c r="E15346" t="s">
        <v>10375</v>
      </c>
      <c r="F15346" t="s">
        <v>3600</v>
      </c>
      <c r="G15346">
        <v>211623723</v>
      </c>
      <c r="I15346" t="s">
        <v>3601</v>
      </c>
      <c r="J15346" t="s">
        <v>11556</v>
      </c>
      <c r="K15346" t="s">
        <v>3688</v>
      </c>
      <c r="L15346" t="s">
        <v>10524</v>
      </c>
      <c r="P15346">
        <v>9</v>
      </c>
      <c r="Q15346">
        <v>15.2</v>
      </c>
      <c r="R15346">
        <v>7.7</v>
      </c>
      <c r="S15346" t="b">
        <v>0</v>
      </c>
      <c r="T15346" t="b">
        <v>0</v>
      </c>
      <c r="U15346" t="b">
        <v>0</v>
      </c>
      <c r="V15346">
        <v>46500</v>
      </c>
      <c r="W15346">
        <v>32600</v>
      </c>
      <c r="X15346">
        <v>2.34</v>
      </c>
      <c r="Y15346">
        <v>33280</v>
      </c>
      <c r="Z15346">
        <v>2.4300000000000002</v>
      </c>
    </row>
    <row r="15347" spans="1:26">
      <c r="A15347">
        <v>211623724</v>
      </c>
      <c r="B15347" t="s">
        <v>11555</v>
      </c>
      <c r="C15347" t="s">
        <v>3597</v>
      </c>
      <c r="D15347" t="s">
        <v>3637</v>
      </c>
      <c r="E15347" t="s">
        <v>3862</v>
      </c>
      <c r="F15347" t="s">
        <v>3600</v>
      </c>
      <c r="G15347">
        <v>211623724</v>
      </c>
      <c r="I15347" t="s">
        <v>3601</v>
      </c>
      <c r="J15347" t="s">
        <v>7269</v>
      </c>
      <c r="K15347" t="s">
        <v>3688</v>
      </c>
      <c r="L15347" t="s">
        <v>10519</v>
      </c>
      <c r="P15347">
        <v>9</v>
      </c>
      <c r="Q15347">
        <v>15.2</v>
      </c>
      <c r="R15347">
        <v>7.7</v>
      </c>
      <c r="S15347" t="b">
        <v>0</v>
      </c>
      <c r="T15347" t="b">
        <v>0</v>
      </c>
      <c r="U15347" t="b">
        <v>0</v>
      </c>
      <c r="V15347">
        <v>46500</v>
      </c>
      <c r="W15347">
        <v>32600</v>
      </c>
      <c r="X15347">
        <v>2.34</v>
      </c>
      <c r="Y15347">
        <v>33280</v>
      </c>
      <c r="Z15347">
        <v>2.4300000000000002</v>
      </c>
    </row>
    <row r="15348" spans="1:26">
      <c r="A15348">
        <v>211623725</v>
      </c>
      <c r="B15348" t="s">
        <v>11555</v>
      </c>
      <c r="C15348" t="s">
        <v>3597</v>
      </c>
      <c r="D15348" t="s">
        <v>3637</v>
      </c>
      <c r="E15348" t="s">
        <v>3854</v>
      </c>
      <c r="F15348" t="s">
        <v>3600</v>
      </c>
      <c r="G15348">
        <v>211623725</v>
      </c>
      <c r="I15348" t="s">
        <v>3601</v>
      </c>
      <c r="J15348" t="s">
        <v>7269</v>
      </c>
      <c r="K15348" t="s">
        <v>3688</v>
      </c>
      <c r="L15348" t="s">
        <v>10519</v>
      </c>
      <c r="P15348">
        <v>9</v>
      </c>
      <c r="Q15348">
        <v>15.2</v>
      </c>
      <c r="R15348">
        <v>7.7</v>
      </c>
      <c r="S15348" t="b">
        <v>0</v>
      </c>
      <c r="T15348" t="b">
        <v>0</v>
      </c>
      <c r="U15348" t="b">
        <v>0</v>
      </c>
      <c r="V15348">
        <v>46500</v>
      </c>
      <c r="W15348">
        <v>32600</v>
      </c>
      <c r="X15348">
        <v>2.34</v>
      </c>
      <c r="Y15348">
        <v>33280</v>
      </c>
      <c r="Z15348">
        <v>2.4300000000000002</v>
      </c>
    </row>
    <row r="15349" spans="1:26">
      <c r="A15349">
        <v>211623726</v>
      </c>
      <c r="B15349" t="s">
        <v>11555</v>
      </c>
      <c r="C15349" t="s">
        <v>3597</v>
      </c>
      <c r="D15349" t="s">
        <v>3637</v>
      </c>
      <c r="E15349" t="s">
        <v>3856</v>
      </c>
      <c r="F15349" t="s">
        <v>3600</v>
      </c>
      <c r="G15349">
        <v>211623726</v>
      </c>
      <c r="I15349" t="s">
        <v>3601</v>
      </c>
      <c r="J15349" t="s">
        <v>7269</v>
      </c>
      <c r="K15349" t="s">
        <v>3688</v>
      </c>
      <c r="L15349" t="s">
        <v>10519</v>
      </c>
      <c r="P15349">
        <v>9</v>
      </c>
      <c r="Q15349">
        <v>15.2</v>
      </c>
      <c r="R15349">
        <v>7.7</v>
      </c>
      <c r="S15349" t="b">
        <v>0</v>
      </c>
      <c r="T15349" t="b">
        <v>0</v>
      </c>
      <c r="U15349" t="b">
        <v>0</v>
      </c>
      <c r="V15349">
        <v>46500</v>
      </c>
      <c r="W15349">
        <v>32600</v>
      </c>
      <c r="X15349">
        <v>2.34</v>
      </c>
      <c r="Y15349">
        <v>33280</v>
      </c>
      <c r="Z15349">
        <v>2.4300000000000002</v>
      </c>
    </row>
    <row r="15350" spans="1:26">
      <c r="A15350">
        <v>211623727</v>
      </c>
      <c r="B15350" t="s">
        <v>11555</v>
      </c>
      <c r="C15350" t="s">
        <v>3597</v>
      </c>
      <c r="D15350" t="s">
        <v>3637</v>
      </c>
      <c r="E15350" t="s">
        <v>3855</v>
      </c>
      <c r="F15350" t="s">
        <v>3600</v>
      </c>
      <c r="G15350">
        <v>211623727</v>
      </c>
      <c r="I15350" t="s">
        <v>3601</v>
      </c>
      <c r="J15350" t="s">
        <v>7269</v>
      </c>
      <c r="K15350" t="s">
        <v>3688</v>
      </c>
      <c r="L15350" t="s">
        <v>10519</v>
      </c>
      <c r="P15350">
        <v>9</v>
      </c>
      <c r="Q15350">
        <v>15.2</v>
      </c>
      <c r="R15350">
        <v>7.7</v>
      </c>
      <c r="S15350" t="b">
        <v>0</v>
      </c>
      <c r="T15350" t="b">
        <v>0</v>
      </c>
      <c r="U15350" t="b">
        <v>0</v>
      </c>
      <c r="V15350">
        <v>46500</v>
      </c>
      <c r="W15350">
        <v>32600</v>
      </c>
      <c r="X15350">
        <v>2.34</v>
      </c>
      <c r="Y15350">
        <v>33280</v>
      </c>
      <c r="Z15350">
        <v>2.4300000000000002</v>
      </c>
    </row>
    <row r="15351" spans="1:26">
      <c r="A15351">
        <v>211623728</v>
      </c>
      <c r="B15351" t="s">
        <v>11555</v>
      </c>
      <c r="C15351" t="s">
        <v>3597</v>
      </c>
      <c r="D15351" t="s">
        <v>3637</v>
      </c>
      <c r="E15351" t="s">
        <v>3858</v>
      </c>
      <c r="F15351" t="s">
        <v>3600</v>
      </c>
      <c r="G15351">
        <v>211623728</v>
      </c>
      <c r="I15351" t="s">
        <v>3601</v>
      </c>
      <c r="J15351" t="s">
        <v>7269</v>
      </c>
      <c r="K15351" t="s">
        <v>3688</v>
      </c>
      <c r="L15351" t="s">
        <v>10519</v>
      </c>
      <c r="P15351">
        <v>9</v>
      </c>
      <c r="Q15351">
        <v>15.2</v>
      </c>
      <c r="R15351">
        <v>7.7</v>
      </c>
      <c r="S15351" t="b">
        <v>0</v>
      </c>
      <c r="T15351" t="b">
        <v>0</v>
      </c>
      <c r="U15351" t="b">
        <v>0</v>
      </c>
      <c r="V15351">
        <v>46500</v>
      </c>
      <c r="W15351">
        <v>32600</v>
      </c>
      <c r="X15351">
        <v>2.34</v>
      </c>
      <c r="Y15351">
        <v>33280</v>
      </c>
      <c r="Z15351">
        <v>2.4300000000000002</v>
      </c>
    </row>
    <row r="15352" spans="1:26">
      <c r="A15352">
        <v>211623729</v>
      </c>
      <c r="B15352" t="s">
        <v>11555</v>
      </c>
      <c r="C15352" t="s">
        <v>3597</v>
      </c>
      <c r="D15352" t="s">
        <v>3637</v>
      </c>
      <c r="E15352" t="s">
        <v>3857</v>
      </c>
      <c r="F15352" t="s">
        <v>3600</v>
      </c>
      <c r="G15352">
        <v>211623729</v>
      </c>
      <c r="I15352" t="s">
        <v>3601</v>
      </c>
      <c r="J15352" t="s">
        <v>7269</v>
      </c>
      <c r="K15352" t="s">
        <v>3688</v>
      </c>
      <c r="L15352" t="s">
        <v>10519</v>
      </c>
      <c r="P15352">
        <v>9</v>
      </c>
      <c r="Q15352">
        <v>15.2</v>
      </c>
      <c r="R15352">
        <v>7.7</v>
      </c>
      <c r="S15352" t="b">
        <v>0</v>
      </c>
      <c r="T15352" t="b">
        <v>0</v>
      </c>
      <c r="U15352" t="b">
        <v>0</v>
      </c>
      <c r="V15352">
        <v>46500</v>
      </c>
      <c r="W15352">
        <v>32600</v>
      </c>
      <c r="X15352">
        <v>2.34</v>
      </c>
      <c r="Y15352">
        <v>33280</v>
      </c>
      <c r="Z15352">
        <v>2.4300000000000002</v>
      </c>
    </row>
    <row r="15353" spans="1:26">
      <c r="A15353">
        <v>211623730</v>
      </c>
      <c r="B15353" t="s">
        <v>11555</v>
      </c>
      <c r="C15353" t="s">
        <v>3597</v>
      </c>
      <c r="D15353" t="s">
        <v>3637</v>
      </c>
      <c r="E15353" t="s">
        <v>3861</v>
      </c>
      <c r="F15353" t="s">
        <v>3600</v>
      </c>
      <c r="G15353">
        <v>211623730</v>
      </c>
      <c r="I15353" t="s">
        <v>3601</v>
      </c>
      <c r="J15353" t="s">
        <v>7269</v>
      </c>
      <c r="K15353" t="s">
        <v>3688</v>
      </c>
      <c r="L15353" t="s">
        <v>10519</v>
      </c>
      <c r="P15353">
        <v>9</v>
      </c>
      <c r="Q15353">
        <v>15.2</v>
      </c>
      <c r="R15353">
        <v>7.7</v>
      </c>
      <c r="S15353" t="b">
        <v>0</v>
      </c>
      <c r="T15353" t="b">
        <v>0</v>
      </c>
      <c r="U15353" t="b">
        <v>0</v>
      </c>
      <c r="V15353">
        <v>46500</v>
      </c>
      <c r="W15353">
        <v>32600</v>
      </c>
      <c r="X15353">
        <v>2.34</v>
      </c>
      <c r="Y15353">
        <v>33280</v>
      </c>
      <c r="Z15353">
        <v>2.4300000000000002</v>
      </c>
    </row>
    <row r="15354" spans="1:26">
      <c r="A15354">
        <v>211623731</v>
      </c>
      <c r="B15354" t="s">
        <v>11555</v>
      </c>
      <c r="C15354" t="s">
        <v>3597</v>
      </c>
      <c r="D15354" t="s">
        <v>3637</v>
      </c>
      <c r="E15354" t="s">
        <v>3860</v>
      </c>
      <c r="F15354" t="s">
        <v>3600</v>
      </c>
      <c r="G15354">
        <v>211623731</v>
      </c>
      <c r="I15354" t="s">
        <v>3601</v>
      </c>
      <c r="J15354" t="s">
        <v>7269</v>
      </c>
      <c r="K15354" t="s">
        <v>3688</v>
      </c>
      <c r="L15354" t="s">
        <v>10519</v>
      </c>
      <c r="P15354">
        <v>9</v>
      </c>
      <c r="Q15354">
        <v>15.2</v>
      </c>
      <c r="R15354">
        <v>7.7</v>
      </c>
      <c r="S15354" t="b">
        <v>0</v>
      </c>
      <c r="T15354" t="b">
        <v>0</v>
      </c>
      <c r="U15354" t="b">
        <v>0</v>
      </c>
      <c r="V15354">
        <v>46500</v>
      </c>
      <c r="W15354">
        <v>32600</v>
      </c>
      <c r="X15354">
        <v>2.34</v>
      </c>
      <c r="Y15354">
        <v>33280</v>
      </c>
      <c r="Z15354">
        <v>2.4300000000000002</v>
      </c>
    </row>
    <row r="15355" spans="1:26">
      <c r="A15355">
        <v>211623732</v>
      </c>
      <c r="B15355" t="s">
        <v>11555</v>
      </c>
      <c r="C15355" t="s">
        <v>3597</v>
      </c>
      <c r="D15355" t="s">
        <v>3637</v>
      </c>
      <c r="E15355" t="s">
        <v>3637</v>
      </c>
      <c r="F15355" t="s">
        <v>3600</v>
      </c>
      <c r="G15355">
        <v>211623732</v>
      </c>
      <c r="I15355" t="s">
        <v>3601</v>
      </c>
      <c r="J15355" t="s">
        <v>11556</v>
      </c>
      <c r="K15355" t="s">
        <v>3688</v>
      </c>
      <c r="L15355" t="s">
        <v>11419</v>
      </c>
      <c r="P15355">
        <v>9.5</v>
      </c>
      <c r="Q15355">
        <v>15.5</v>
      </c>
      <c r="R15355">
        <v>7.7</v>
      </c>
      <c r="S15355" t="b">
        <v>0</v>
      </c>
      <c r="T15355" t="b">
        <v>0</v>
      </c>
      <c r="U15355" t="b">
        <v>0</v>
      </c>
      <c r="V15355">
        <v>47000</v>
      </c>
      <c r="W15355">
        <v>32400</v>
      </c>
      <c r="X15355">
        <v>2.4</v>
      </c>
      <c r="Y15355">
        <v>33080</v>
      </c>
      <c r="Z15355">
        <v>2.5</v>
      </c>
    </row>
    <row r="15356" spans="1:26">
      <c r="A15356">
        <v>211623733</v>
      </c>
      <c r="B15356" t="s">
        <v>11555</v>
      </c>
      <c r="C15356" t="s">
        <v>3597</v>
      </c>
      <c r="D15356" t="s">
        <v>3637</v>
      </c>
      <c r="E15356" t="s">
        <v>10374</v>
      </c>
      <c r="F15356" t="s">
        <v>3600</v>
      </c>
      <c r="G15356">
        <v>211623733</v>
      </c>
      <c r="I15356" t="s">
        <v>3601</v>
      </c>
      <c r="J15356" t="s">
        <v>11556</v>
      </c>
      <c r="K15356" t="s">
        <v>3688</v>
      </c>
      <c r="L15356" t="s">
        <v>11419</v>
      </c>
      <c r="P15356">
        <v>9.5</v>
      </c>
      <c r="Q15356">
        <v>15.5</v>
      </c>
      <c r="R15356">
        <v>7.7</v>
      </c>
      <c r="S15356" t="b">
        <v>0</v>
      </c>
      <c r="T15356" t="b">
        <v>0</v>
      </c>
      <c r="U15356" t="b">
        <v>0</v>
      </c>
      <c r="V15356">
        <v>47000</v>
      </c>
      <c r="W15356">
        <v>32400</v>
      </c>
      <c r="X15356">
        <v>2.4</v>
      </c>
      <c r="Y15356">
        <v>33080</v>
      </c>
      <c r="Z15356">
        <v>2.5</v>
      </c>
    </row>
    <row r="15357" spans="1:26">
      <c r="A15357">
        <v>211623734</v>
      </c>
      <c r="B15357" t="s">
        <v>11555</v>
      </c>
      <c r="C15357" t="s">
        <v>3597</v>
      </c>
      <c r="D15357" t="s">
        <v>3637</v>
      </c>
      <c r="E15357" t="s">
        <v>10375</v>
      </c>
      <c r="F15357" t="s">
        <v>3600</v>
      </c>
      <c r="G15357">
        <v>211623734</v>
      </c>
      <c r="I15357" t="s">
        <v>3601</v>
      </c>
      <c r="J15357" t="s">
        <v>11556</v>
      </c>
      <c r="K15357" t="s">
        <v>3688</v>
      </c>
      <c r="L15357" t="s">
        <v>11419</v>
      </c>
      <c r="P15357">
        <v>9.5</v>
      </c>
      <c r="Q15357">
        <v>15.5</v>
      </c>
      <c r="R15357">
        <v>7.7</v>
      </c>
      <c r="S15357" t="b">
        <v>0</v>
      </c>
      <c r="T15357" t="b">
        <v>0</v>
      </c>
      <c r="U15357" t="b">
        <v>0</v>
      </c>
      <c r="V15357">
        <v>47000</v>
      </c>
      <c r="W15357">
        <v>32400</v>
      </c>
      <c r="X15357">
        <v>2.4</v>
      </c>
      <c r="Y15357">
        <v>33080</v>
      </c>
      <c r="Z15357">
        <v>2.5</v>
      </c>
    </row>
    <row r="15358" spans="1:26">
      <c r="A15358">
        <v>211623735</v>
      </c>
      <c r="B15358" t="s">
        <v>11555</v>
      </c>
      <c r="C15358" t="s">
        <v>3597</v>
      </c>
      <c r="D15358" t="s">
        <v>3637</v>
      </c>
      <c r="E15358" t="s">
        <v>3862</v>
      </c>
      <c r="F15358" t="s">
        <v>3600</v>
      </c>
      <c r="G15358">
        <v>211623735</v>
      </c>
      <c r="I15358" t="s">
        <v>3601</v>
      </c>
      <c r="J15358" t="s">
        <v>7269</v>
      </c>
      <c r="K15358" t="s">
        <v>3688</v>
      </c>
      <c r="L15358" t="s">
        <v>11434</v>
      </c>
      <c r="P15358">
        <v>9.5</v>
      </c>
      <c r="Q15358">
        <v>15.5</v>
      </c>
      <c r="R15358">
        <v>7.7</v>
      </c>
      <c r="S15358" t="b">
        <v>0</v>
      </c>
      <c r="T15358" t="b">
        <v>0</v>
      </c>
      <c r="U15358" t="b">
        <v>0</v>
      </c>
      <c r="V15358">
        <v>47000</v>
      </c>
      <c r="W15358">
        <v>32400</v>
      </c>
      <c r="X15358">
        <v>2.4</v>
      </c>
      <c r="Y15358">
        <v>33080</v>
      </c>
      <c r="Z15358">
        <v>2.5</v>
      </c>
    </row>
    <row r="15359" spans="1:26">
      <c r="A15359">
        <v>211623736</v>
      </c>
      <c r="B15359" t="s">
        <v>11555</v>
      </c>
      <c r="C15359" t="s">
        <v>3597</v>
      </c>
      <c r="D15359" t="s">
        <v>3637</v>
      </c>
      <c r="E15359" t="s">
        <v>3854</v>
      </c>
      <c r="F15359" t="s">
        <v>3600</v>
      </c>
      <c r="G15359">
        <v>211623736</v>
      </c>
      <c r="I15359" t="s">
        <v>3601</v>
      </c>
      <c r="J15359" t="s">
        <v>7269</v>
      </c>
      <c r="K15359" t="s">
        <v>3688</v>
      </c>
      <c r="L15359" t="s">
        <v>11434</v>
      </c>
      <c r="P15359">
        <v>9.5</v>
      </c>
      <c r="Q15359">
        <v>15.5</v>
      </c>
      <c r="R15359">
        <v>7.7</v>
      </c>
      <c r="S15359" t="b">
        <v>0</v>
      </c>
      <c r="T15359" t="b">
        <v>0</v>
      </c>
      <c r="U15359" t="b">
        <v>0</v>
      </c>
      <c r="V15359">
        <v>47000</v>
      </c>
      <c r="W15359">
        <v>32400</v>
      </c>
      <c r="X15359">
        <v>2.4</v>
      </c>
      <c r="Y15359">
        <v>33080</v>
      </c>
      <c r="Z15359">
        <v>2.5</v>
      </c>
    </row>
    <row r="15360" spans="1:26">
      <c r="A15360">
        <v>211623737</v>
      </c>
      <c r="B15360" t="s">
        <v>11555</v>
      </c>
      <c r="C15360" t="s">
        <v>3597</v>
      </c>
      <c r="D15360" t="s">
        <v>3637</v>
      </c>
      <c r="E15360" t="s">
        <v>3856</v>
      </c>
      <c r="F15360" t="s">
        <v>3600</v>
      </c>
      <c r="G15360">
        <v>211623737</v>
      </c>
      <c r="I15360" t="s">
        <v>3601</v>
      </c>
      <c r="J15360" t="s">
        <v>7269</v>
      </c>
      <c r="K15360" t="s">
        <v>3688</v>
      </c>
      <c r="L15360" t="s">
        <v>11434</v>
      </c>
      <c r="P15360">
        <v>9.5</v>
      </c>
      <c r="Q15360">
        <v>15.5</v>
      </c>
      <c r="R15360">
        <v>7.7</v>
      </c>
      <c r="S15360" t="b">
        <v>0</v>
      </c>
      <c r="T15360" t="b">
        <v>0</v>
      </c>
      <c r="U15360" t="b">
        <v>0</v>
      </c>
      <c r="V15360">
        <v>47000</v>
      </c>
      <c r="W15360">
        <v>32400</v>
      </c>
      <c r="X15360">
        <v>2.4</v>
      </c>
      <c r="Y15360">
        <v>33080</v>
      </c>
      <c r="Z15360">
        <v>2.5</v>
      </c>
    </row>
    <row r="15361" spans="1:26">
      <c r="A15361">
        <v>211623738</v>
      </c>
      <c r="B15361" t="s">
        <v>11555</v>
      </c>
      <c r="C15361" t="s">
        <v>3597</v>
      </c>
      <c r="D15361" t="s">
        <v>3637</v>
      </c>
      <c r="E15361" t="s">
        <v>3855</v>
      </c>
      <c r="F15361" t="s">
        <v>3600</v>
      </c>
      <c r="G15361">
        <v>211623738</v>
      </c>
      <c r="H15361">
        <v>202392046</v>
      </c>
      <c r="I15361" t="s">
        <v>3601</v>
      </c>
      <c r="J15361" t="s">
        <v>7269</v>
      </c>
      <c r="K15361" t="s">
        <v>3688</v>
      </c>
      <c r="L15361" t="s">
        <v>11434</v>
      </c>
      <c r="P15361">
        <v>9.5</v>
      </c>
      <c r="Q15361">
        <v>15.5</v>
      </c>
      <c r="R15361">
        <v>7.7</v>
      </c>
      <c r="S15361" t="b">
        <v>0</v>
      </c>
      <c r="T15361" t="b">
        <v>0</v>
      </c>
      <c r="U15361" t="b">
        <v>0</v>
      </c>
      <c r="V15361">
        <v>47000</v>
      </c>
      <c r="W15361">
        <v>32400</v>
      </c>
      <c r="X15361">
        <v>2.4</v>
      </c>
      <c r="Y15361">
        <v>33080</v>
      </c>
      <c r="Z15361">
        <v>2.5</v>
      </c>
    </row>
    <row r="15362" spans="1:26">
      <c r="A15362">
        <v>211623739</v>
      </c>
      <c r="B15362" t="s">
        <v>11555</v>
      </c>
      <c r="C15362" t="s">
        <v>3597</v>
      </c>
      <c r="D15362" t="s">
        <v>3637</v>
      </c>
      <c r="E15362" t="s">
        <v>3858</v>
      </c>
      <c r="F15362" t="s">
        <v>3600</v>
      </c>
      <c r="G15362">
        <v>211623739</v>
      </c>
      <c r="I15362" t="s">
        <v>3601</v>
      </c>
      <c r="J15362" t="s">
        <v>7269</v>
      </c>
      <c r="K15362" t="s">
        <v>3688</v>
      </c>
      <c r="L15362" t="s">
        <v>11434</v>
      </c>
      <c r="P15362">
        <v>9.5</v>
      </c>
      <c r="Q15362">
        <v>15.5</v>
      </c>
      <c r="R15362">
        <v>7.7</v>
      </c>
      <c r="S15362" t="b">
        <v>0</v>
      </c>
      <c r="T15362" t="b">
        <v>0</v>
      </c>
      <c r="U15362" t="b">
        <v>0</v>
      </c>
      <c r="V15362">
        <v>47000</v>
      </c>
      <c r="W15362">
        <v>32400</v>
      </c>
      <c r="X15362">
        <v>2.4</v>
      </c>
      <c r="Y15362">
        <v>33080</v>
      </c>
      <c r="Z15362">
        <v>2.5</v>
      </c>
    </row>
    <row r="15363" spans="1:26">
      <c r="A15363">
        <v>211623740</v>
      </c>
      <c r="B15363" t="s">
        <v>11555</v>
      </c>
      <c r="C15363" t="s">
        <v>3597</v>
      </c>
      <c r="D15363" t="s">
        <v>3637</v>
      </c>
      <c r="E15363" t="s">
        <v>3857</v>
      </c>
      <c r="F15363" t="s">
        <v>3600</v>
      </c>
      <c r="G15363">
        <v>211623740</v>
      </c>
      <c r="I15363" t="s">
        <v>3601</v>
      </c>
      <c r="J15363" t="s">
        <v>7269</v>
      </c>
      <c r="K15363" t="s">
        <v>3688</v>
      </c>
      <c r="L15363" t="s">
        <v>11434</v>
      </c>
      <c r="P15363">
        <v>9.5</v>
      </c>
      <c r="Q15363">
        <v>15.5</v>
      </c>
      <c r="R15363">
        <v>7.7</v>
      </c>
      <c r="S15363" t="b">
        <v>0</v>
      </c>
      <c r="T15363" t="b">
        <v>0</v>
      </c>
      <c r="U15363" t="b">
        <v>0</v>
      </c>
      <c r="V15363">
        <v>47000</v>
      </c>
      <c r="W15363">
        <v>32400</v>
      </c>
      <c r="X15363">
        <v>2.4</v>
      </c>
      <c r="Y15363">
        <v>33080</v>
      </c>
      <c r="Z15363">
        <v>2.5</v>
      </c>
    </row>
    <row r="15364" spans="1:26">
      <c r="A15364">
        <v>211623741</v>
      </c>
      <c r="B15364" t="s">
        <v>11555</v>
      </c>
      <c r="C15364" t="s">
        <v>3597</v>
      </c>
      <c r="D15364" t="s">
        <v>3637</v>
      </c>
      <c r="E15364" t="s">
        <v>3861</v>
      </c>
      <c r="F15364" t="s">
        <v>3600</v>
      </c>
      <c r="G15364">
        <v>211623741</v>
      </c>
      <c r="I15364" t="s">
        <v>3601</v>
      </c>
      <c r="J15364" t="s">
        <v>7269</v>
      </c>
      <c r="K15364" t="s">
        <v>3688</v>
      </c>
      <c r="L15364" t="s">
        <v>11434</v>
      </c>
      <c r="P15364">
        <v>9.5</v>
      </c>
      <c r="Q15364">
        <v>15.5</v>
      </c>
      <c r="R15364">
        <v>7.7</v>
      </c>
      <c r="S15364" t="b">
        <v>0</v>
      </c>
      <c r="T15364" t="b">
        <v>0</v>
      </c>
      <c r="U15364" t="b">
        <v>0</v>
      </c>
      <c r="V15364">
        <v>47000</v>
      </c>
      <c r="W15364">
        <v>32400</v>
      </c>
      <c r="X15364">
        <v>2.4</v>
      </c>
      <c r="Y15364">
        <v>33080</v>
      </c>
      <c r="Z15364">
        <v>2.5</v>
      </c>
    </row>
    <row r="15365" spans="1:26">
      <c r="A15365">
        <v>211623742</v>
      </c>
      <c r="B15365" t="s">
        <v>11555</v>
      </c>
      <c r="C15365" t="s">
        <v>3597</v>
      </c>
      <c r="D15365" t="s">
        <v>3637</v>
      </c>
      <c r="E15365" t="s">
        <v>3860</v>
      </c>
      <c r="F15365" t="s">
        <v>3600</v>
      </c>
      <c r="G15365">
        <v>211623742</v>
      </c>
      <c r="I15365" t="s">
        <v>3601</v>
      </c>
      <c r="J15365" t="s">
        <v>7269</v>
      </c>
      <c r="K15365" t="s">
        <v>3688</v>
      </c>
      <c r="L15365" t="s">
        <v>11434</v>
      </c>
      <c r="P15365">
        <v>9.5</v>
      </c>
      <c r="Q15365">
        <v>15.5</v>
      </c>
      <c r="R15365">
        <v>7.7</v>
      </c>
      <c r="S15365" t="b">
        <v>0</v>
      </c>
      <c r="T15365" t="b">
        <v>0</v>
      </c>
      <c r="U15365" t="b">
        <v>0</v>
      </c>
      <c r="V15365">
        <v>47000</v>
      </c>
      <c r="W15365">
        <v>32400</v>
      </c>
      <c r="X15365">
        <v>2.4</v>
      </c>
      <c r="Y15365">
        <v>33080</v>
      </c>
      <c r="Z15365">
        <v>2.5</v>
      </c>
    </row>
    <row r="15366" spans="1:26">
      <c r="A15366">
        <v>211623743</v>
      </c>
      <c r="B15366" t="s">
        <v>11555</v>
      </c>
      <c r="C15366" t="s">
        <v>3597</v>
      </c>
      <c r="D15366" t="s">
        <v>3637</v>
      </c>
      <c r="E15366" t="s">
        <v>3637</v>
      </c>
      <c r="F15366" t="s">
        <v>3600</v>
      </c>
      <c r="G15366">
        <v>211623743</v>
      </c>
      <c r="I15366" t="s">
        <v>3601</v>
      </c>
      <c r="J15366" t="s">
        <v>11556</v>
      </c>
      <c r="K15366" t="s">
        <v>3688</v>
      </c>
      <c r="L15366" t="s">
        <v>11418</v>
      </c>
      <c r="P15366">
        <v>9.5</v>
      </c>
      <c r="Q15366">
        <v>15.5</v>
      </c>
      <c r="R15366">
        <v>8</v>
      </c>
      <c r="S15366" t="b">
        <v>0</v>
      </c>
      <c r="T15366" t="b">
        <v>0</v>
      </c>
      <c r="U15366" t="b">
        <v>0</v>
      </c>
      <c r="V15366">
        <v>48500</v>
      </c>
      <c r="W15366">
        <v>32800</v>
      </c>
      <c r="X15366">
        <v>2.46</v>
      </c>
      <c r="Y15366">
        <v>33490</v>
      </c>
      <c r="Z15366">
        <v>2.56</v>
      </c>
    </row>
    <row r="15367" spans="1:26">
      <c r="A15367">
        <v>211623744</v>
      </c>
      <c r="B15367" t="s">
        <v>11555</v>
      </c>
      <c r="C15367" t="s">
        <v>3597</v>
      </c>
      <c r="D15367" t="s">
        <v>3637</v>
      </c>
      <c r="E15367" t="s">
        <v>3637</v>
      </c>
      <c r="F15367" t="s">
        <v>3600</v>
      </c>
      <c r="G15367">
        <v>211623744</v>
      </c>
      <c r="I15367" t="s">
        <v>3601</v>
      </c>
      <c r="J15367" t="s">
        <v>11556</v>
      </c>
      <c r="K15367" t="s">
        <v>3688</v>
      </c>
      <c r="L15367" t="s">
        <v>11424</v>
      </c>
      <c r="P15367">
        <v>9.5</v>
      </c>
      <c r="Q15367">
        <v>15.5</v>
      </c>
      <c r="R15367">
        <v>8</v>
      </c>
      <c r="S15367" t="b">
        <v>0</v>
      </c>
      <c r="T15367" t="b">
        <v>0</v>
      </c>
      <c r="U15367" t="b">
        <v>0</v>
      </c>
      <c r="V15367">
        <v>48500</v>
      </c>
      <c r="W15367">
        <v>32800</v>
      </c>
      <c r="X15367">
        <v>2.46</v>
      </c>
      <c r="Y15367">
        <v>33490</v>
      </c>
      <c r="Z15367">
        <v>2.56</v>
      </c>
    </row>
    <row r="15368" spans="1:26">
      <c r="A15368">
        <v>211623745</v>
      </c>
      <c r="B15368" t="s">
        <v>11555</v>
      </c>
      <c r="C15368" t="s">
        <v>3597</v>
      </c>
      <c r="D15368" t="s">
        <v>3637</v>
      </c>
      <c r="E15368" t="s">
        <v>10374</v>
      </c>
      <c r="F15368" t="s">
        <v>3600</v>
      </c>
      <c r="G15368">
        <v>211623745</v>
      </c>
      <c r="I15368" t="s">
        <v>3601</v>
      </c>
      <c r="J15368" t="s">
        <v>11556</v>
      </c>
      <c r="K15368" t="s">
        <v>3688</v>
      </c>
      <c r="L15368" t="s">
        <v>11418</v>
      </c>
      <c r="P15368">
        <v>9.5</v>
      </c>
      <c r="Q15368">
        <v>15.5</v>
      </c>
      <c r="R15368">
        <v>8</v>
      </c>
      <c r="S15368" t="b">
        <v>0</v>
      </c>
      <c r="T15368" t="b">
        <v>0</v>
      </c>
      <c r="U15368" t="b">
        <v>0</v>
      </c>
      <c r="V15368">
        <v>48500</v>
      </c>
      <c r="W15368">
        <v>32800</v>
      </c>
      <c r="X15368">
        <v>2.46</v>
      </c>
      <c r="Y15368">
        <v>33490</v>
      </c>
      <c r="Z15368">
        <v>2.56</v>
      </c>
    </row>
    <row r="15369" spans="1:26">
      <c r="A15369">
        <v>211623746</v>
      </c>
      <c r="B15369" t="s">
        <v>11555</v>
      </c>
      <c r="C15369" t="s">
        <v>3597</v>
      </c>
      <c r="D15369" t="s">
        <v>3637</v>
      </c>
      <c r="E15369" t="s">
        <v>10374</v>
      </c>
      <c r="F15369" t="s">
        <v>3600</v>
      </c>
      <c r="G15369">
        <v>211623746</v>
      </c>
      <c r="I15369" t="s">
        <v>3601</v>
      </c>
      <c r="J15369" t="s">
        <v>11556</v>
      </c>
      <c r="K15369" t="s">
        <v>3688</v>
      </c>
      <c r="L15369" t="s">
        <v>11424</v>
      </c>
      <c r="P15369">
        <v>9.5</v>
      </c>
      <c r="Q15369">
        <v>15.5</v>
      </c>
      <c r="R15369">
        <v>8</v>
      </c>
      <c r="S15369" t="b">
        <v>0</v>
      </c>
      <c r="T15369" t="b">
        <v>0</v>
      </c>
      <c r="U15369" t="b">
        <v>0</v>
      </c>
      <c r="V15369">
        <v>48500</v>
      </c>
      <c r="W15369">
        <v>32800</v>
      </c>
      <c r="X15369">
        <v>2.46</v>
      </c>
      <c r="Y15369">
        <v>33490</v>
      </c>
      <c r="Z15369">
        <v>2.56</v>
      </c>
    </row>
    <row r="15370" spans="1:26">
      <c r="A15370">
        <v>211623747</v>
      </c>
      <c r="B15370" t="s">
        <v>11555</v>
      </c>
      <c r="C15370" t="s">
        <v>3597</v>
      </c>
      <c r="D15370" t="s">
        <v>3637</v>
      </c>
      <c r="E15370" t="s">
        <v>10375</v>
      </c>
      <c r="F15370" t="s">
        <v>3600</v>
      </c>
      <c r="G15370">
        <v>211623747</v>
      </c>
      <c r="I15370" t="s">
        <v>3601</v>
      </c>
      <c r="J15370" t="s">
        <v>11556</v>
      </c>
      <c r="K15370" t="s">
        <v>3688</v>
      </c>
      <c r="L15370" t="s">
        <v>11418</v>
      </c>
      <c r="P15370">
        <v>9.5</v>
      </c>
      <c r="Q15370">
        <v>15.5</v>
      </c>
      <c r="R15370">
        <v>8</v>
      </c>
      <c r="S15370" t="b">
        <v>0</v>
      </c>
      <c r="T15370" t="b">
        <v>0</v>
      </c>
      <c r="U15370" t="b">
        <v>0</v>
      </c>
      <c r="V15370">
        <v>48500</v>
      </c>
      <c r="W15370">
        <v>32800</v>
      </c>
      <c r="X15370">
        <v>2.46</v>
      </c>
      <c r="Y15370">
        <v>33490</v>
      </c>
      <c r="Z15370">
        <v>2.56</v>
      </c>
    </row>
    <row r="15371" spans="1:26">
      <c r="A15371">
        <v>211623748</v>
      </c>
      <c r="B15371" t="s">
        <v>11555</v>
      </c>
      <c r="C15371" t="s">
        <v>3597</v>
      </c>
      <c r="D15371" t="s">
        <v>3637</v>
      </c>
      <c r="E15371" t="s">
        <v>10375</v>
      </c>
      <c r="F15371" t="s">
        <v>3600</v>
      </c>
      <c r="G15371">
        <v>211623748</v>
      </c>
      <c r="I15371" t="s">
        <v>3601</v>
      </c>
      <c r="J15371" t="s">
        <v>11556</v>
      </c>
      <c r="K15371" t="s">
        <v>3688</v>
      </c>
      <c r="L15371" t="s">
        <v>11424</v>
      </c>
      <c r="P15371">
        <v>9.5</v>
      </c>
      <c r="Q15371">
        <v>15.5</v>
      </c>
      <c r="R15371">
        <v>8</v>
      </c>
      <c r="S15371" t="b">
        <v>0</v>
      </c>
      <c r="T15371" t="b">
        <v>0</v>
      </c>
      <c r="U15371" t="b">
        <v>0</v>
      </c>
      <c r="V15371">
        <v>48500</v>
      </c>
      <c r="W15371">
        <v>32800</v>
      </c>
      <c r="X15371">
        <v>2.46</v>
      </c>
      <c r="Y15371">
        <v>33490</v>
      </c>
      <c r="Z15371">
        <v>2.56</v>
      </c>
    </row>
    <row r="15372" spans="1:26">
      <c r="A15372">
        <v>211623749</v>
      </c>
      <c r="B15372" t="s">
        <v>11555</v>
      </c>
      <c r="C15372" t="s">
        <v>3597</v>
      </c>
      <c r="D15372" t="s">
        <v>3637</v>
      </c>
      <c r="E15372" t="s">
        <v>3862</v>
      </c>
      <c r="F15372" t="s">
        <v>3600</v>
      </c>
      <c r="G15372">
        <v>211623749</v>
      </c>
      <c r="I15372" t="s">
        <v>3601</v>
      </c>
      <c r="J15372" t="s">
        <v>7269</v>
      </c>
      <c r="K15372" t="s">
        <v>3688</v>
      </c>
      <c r="L15372" t="s">
        <v>11432</v>
      </c>
      <c r="P15372">
        <v>9.5</v>
      </c>
      <c r="Q15372">
        <v>15.5</v>
      </c>
      <c r="R15372">
        <v>8</v>
      </c>
      <c r="S15372" t="b">
        <v>0</v>
      </c>
      <c r="T15372" t="b">
        <v>0</v>
      </c>
      <c r="U15372" t="b">
        <v>0</v>
      </c>
      <c r="V15372">
        <v>48500</v>
      </c>
      <c r="W15372">
        <v>32800</v>
      </c>
      <c r="X15372">
        <v>2.46</v>
      </c>
      <c r="Y15372">
        <v>33490</v>
      </c>
      <c r="Z15372">
        <v>2.56</v>
      </c>
    </row>
    <row r="15373" spans="1:26">
      <c r="A15373">
        <v>211623750</v>
      </c>
      <c r="B15373" t="s">
        <v>11555</v>
      </c>
      <c r="C15373" t="s">
        <v>3597</v>
      </c>
      <c r="D15373" t="s">
        <v>3637</v>
      </c>
      <c r="E15373" t="s">
        <v>3854</v>
      </c>
      <c r="F15373" t="s">
        <v>3600</v>
      </c>
      <c r="G15373">
        <v>211623750</v>
      </c>
      <c r="I15373" t="s">
        <v>3601</v>
      </c>
      <c r="J15373" t="s">
        <v>7269</v>
      </c>
      <c r="K15373" t="s">
        <v>3688</v>
      </c>
      <c r="L15373" t="s">
        <v>11432</v>
      </c>
      <c r="P15373">
        <v>9.5</v>
      </c>
      <c r="Q15373">
        <v>15.5</v>
      </c>
      <c r="R15373">
        <v>8</v>
      </c>
      <c r="S15373" t="b">
        <v>0</v>
      </c>
      <c r="T15373" t="b">
        <v>0</v>
      </c>
      <c r="U15373" t="b">
        <v>0</v>
      </c>
      <c r="V15373">
        <v>48500</v>
      </c>
      <c r="W15373">
        <v>32800</v>
      </c>
      <c r="X15373">
        <v>2.46</v>
      </c>
      <c r="Y15373">
        <v>33490</v>
      </c>
      <c r="Z15373">
        <v>2.56</v>
      </c>
    </row>
    <row r="15374" spans="1:26">
      <c r="A15374">
        <v>211623751</v>
      </c>
      <c r="B15374" t="s">
        <v>11555</v>
      </c>
      <c r="C15374" t="s">
        <v>3597</v>
      </c>
      <c r="D15374" t="s">
        <v>3637</v>
      </c>
      <c r="E15374" t="s">
        <v>3856</v>
      </c>
      <c r="F15374" t="s">
        <v>3600</v>
      </c>
      <c r="G15374">
        <v>211623751</v>
      </c>
      <c r="I15374" t="s">
        <v>3601</v>
      </c>
      <c r="J15374" t="s">
        <v>7269</v>
      </c>
      <c r="K15374" t="s">
        <v>3688</v>
      </c>
      <c r="L15374" t="s">
        <v>11432</v>
      </c>
      <c r="P15374">
        <v>9.5</v>
      </c>
      <c r="Q15374">
        <v>15.5</v>
      </c>
      <c r="R15374">
        <v>8</v>
      </c>
      <c r="S15374" t="b">
        <v>0</v>
      </c>
      <c r="T15374" t="b">
        <v>0</v>
      </c>
      <c r="U15374" t="b">
        <v>0</v>
      </c>
      <c r="V15374">
        <v>48500</v>
      </c>
      <c r="W15374">
        <v>32800</v>
      </c>
      <c r="X15374">
        <v>2.46</v>
      </c>
      <c r="Y15374">
        <v>33490</v>
      </c>
      <c r="Z15374">
        <v>2.56</v>
      </c>
    </row>
    <row r="15375" spans="1:26">
      <c r="A15375">
        <v>211623752</v>
      </c>
      <c r="B15375" t="s">
        <v>11555</v>
      </c>
      <c r="C15375" t="s">
        <v>3597</v>
      </c>
      <c r="D15375" t="s">
        <v>3637</v>
      </c>
      <c r="E15375" t="s">
        <v>3855</v>
      </c>
      <c r="F15375" t="s">
        <v>3600</v>
      </c>
      <c r="G15375">
        <v>211623752</v>
      </c>
      <c r="I15375" t="s">
        <v>3601</v>
      </c>
      <c r="J15375" t="s">
        <v>7269</v>
      </c>
      <c r="K15375" t="s">
        <v>3688</v>
      </c>
      <c r="L15375" t="s">
        <v>11432</v>
      </c>
      <c r="P15375">
        <v>9.5</v>
      </c>
      <c r="Q15375">
        <v>15.5</v>
      </c>
      <c r="R15375">
        <v>8</v>
      </c>
      <c r="S15375" t="b">
        <v>0</v>
      </c>
      <c r="T15375" t="b">
        <v>0</v>
      </c>
      <c r="U15375" t="b">
        <v>0</v>
      </c>
      <c r="V15375">
        <v>48500</v>
      </c>
      <c r="W15375">
        <v>32800</v>
      </c>
      <c r="X15375">
        <v>2.46</v>
      </c>
      <c r="Y15375">
        <v>33490</v>
      </c>
      <c r="Z15375">
        <v>2.56</v>
      </c>
    </row>
    <row r="15376" spans="1:26">
      <c r="A15376">
        <v>211623753</v>
      </c>
      <c r="B15376" t="s">
        <v>11555</v>
      </c>
      <c r="C15376" t="s">
        <v>3597</v>
      </c>
      <c r="D15376" t="s">
        <v>3637</v>
      </c>
      <c r="E15376" t="s">
        <v>3858</v>
      </c>
      <c r="F15376" t="s">
        <v>3600</v>
      </c>
      <c r="G15376">
        <v>211623753</v>
      </c>
      <c r="I15376" t="s">
        <v>3601</v>
      </c>
      <c r="J15376" t="s">
        <v>7269</v>
      </c>
      <c r="K15376" t="s">
        <v>3688</v>
      </c>
      <c r="L15376" t="s">
        <v>11432</v>
      </c>
      <c r="P15376">
        <v>9.5</v>
      </c>
      <c r="Q15376">
        <v>15.5</v>
      </c>
      <c r="R15376">
        <v>8</v>
      </c>
      <c r="S15376" t="b">
        <v>0</v>
      </c>
      <c r="T15376" t="b">
        <v>0</v>
      </c>
      <c r="U15376" t="b">
        <v>0</v>
      </c>
      <c r="V15376">
        <v>48500</v>
      </c>
      <c r="W15376">
        <v>32800</v>
      </c>
      <c r="X15376">
        <v>2.46</v>
      </c>
      <c r="Y15376">
        <v>33490</v>
      </c>
      <c r="Z15376">
        <v>2.56</v>
      </c>
    </row>
    <row r="15377" spans="1:26">
      <c r="A15377">
        <v>211623754</v>
      </c>
      <c r="B15377" t="s">
        <v>11555</v>
      </c>
      <c r="C15377" t="s">
        <v>3597</v>
      </c>
      <c r="D15377" t="s">
        <v>3637</v>
      </c>
      <c r="E15377" t="s">
        <v>3857</v>
      </c>
      <c r="F15377" t="s">
        <v>3600</v>
      </c>
      <c r="G15377">
        <v>211623754</v>
      </c>
      <c r="I15377" t="s">
        <v>3601</v>
      </c>
      <c r="J15377" t="s">
        <v>7269</v>
      </c>
      <c r="K15377" t="s">
        <v>3688</v>
      </c>
      <c r="L15377" t="s">
        <v>11432</v>
      </c>
      <c r="P15377">
        <v>9.5</v>
      </c>
      <c r="Q15377">
        <v>15.5</v>
      </c>
      <c r="R15377">
        <v>8</v>
      </c>
      <c r="S15377" t="b">
        <v>0</v>
      </c>
      <c r="T15377" t="b">
        <v>0</v>
      </c>
      <c r="U15377" t="b">
        <v>0</v>
      </c>
      <c r="V15377">
        <v>48500</v>
      </c>
      <c r="W15377">
        <v>32800</v>
      </c>
      <c r="X15377">
        <v>2.46</v>
      </c>
      <c r="Y15377">
        <v>33490</v>
      </c>
      <c r="Z15377">
        <v>2.56</v>
      </c>
    </row>
    <row r="15378" spans="1:26">
      <c r="A15378">
        <v>211623755</v>
      </c>
      <c r="B15378" t="s">
        <v>11555</v>
      </c>
      <c r="C15378" t="s">
        <v>3597</v>
      </c>
      <c r="D15378" t="s">
        <v>3637</v>
      </c>
      <c r="E15378" t="s">
        <v>3861</v>
      </c>
      <c r="F15378" t="s">
        <v>3600</v>
      </c>
      <c r="G15378">
        <v>211623755</v>
      </c>
      <c r="I15378" t="s">
        <v>3601</v>
      </c>
      <c r="J15378" t="s">
        <v>7269</v>
      </c>
      <c r="K15378" t="s">
        <v>3688</v>
      </c>
      <c r="L15378" t="s">
        <v>11432</v>
      </c>
      <c r="P15378">
        <v>9.5</v>
      </c>
      <c r="Q15378">
        <v>15.5</v>
      </c>
      <c r="R15378">
        <v>8</v>
      </c>
      <c r="S15378" t="b">
        <v>0</v>
      </c>
      <c r="T15378" t="b">
        <v>0</v>
      </c>
      <c r="U15378" t="b">
        <v>0</v>
      </c>
      <c r="V15378">
        <v>48500</v>
      </c>
      <c r="W15378">
        <v>32800</v>
      </c>
      <c r="X15378">
        <v>2.46</v>
      </c>
      <c r="Y15378">
        <v>33490</v>
      </c>
      <c r="Z15378">
        <v>2.56</v>
      </c>
    </row>
    <row r="15379" spans="1:26">
      <c r="A15379">
        <v>211623756</v>
      </c>
      <c r="B15379" t="s">
        <v>11555</v>
      </c>
      <c r="C15379" t="s">
        <v>3597</v>
      </c>
      <c r="D15379" t="s">
        <v>3637</v>
      </c>
      <c r="E15379" t="s">
        <v>3860</v>
      </c>
      <c r="F15379" t="s">
        <v>3600</v>
      </c>
      <c r="G15379">
        <v>211623756</v>
      </c>
      <c r="I15379" t="s">
        <v>3601</v>
      </c>
      <c r="J15379" t="s">
        <v>7269</v>
      </c>
      <c r="K15379" t="s">
        <v>3688</v>
      </c>
      <c r="L15379" t="s">
        <v>11432</v>
      </c>
      <c r="P15379">
        <v>9.5</v>
      </c>
      <c r="Q15379">
        <v>15.5</v>
      </c>
      <c r="R15379">
        <v>8</v>
      </c>
      <c r="S15379" t="b">
        <v>0</v>
      </c>
      <c r="T15379" t="b">
        <v>0</v>
      </c>
      <c r="U15379" t="b">
        <v>0</v>
      </c>
      <c r="V15379">
        <v>48500</v>
      </c>
      <c r="W15379">
        <v>32800</v>
      </c>
      <c r="X15379">
        <v>2.46</v>
      </c>
      <c r="Y15379">
        <v>33490</v>
      </c>
      <c r="Z15379">
        <v>2.56</v>
      </c>
    </row>
    <row r="15380" spans="1:26">
      <c r="A15380">
        <v>211623757</v>
      </c>
      <c r="B15380" t="s">
        <v>11555</v>
      </c>
      <c r="C15380" t="s">
        <v>3597</v>
      </c>
      <c r="D15380" t="s">
        <v>3637</v>
      </c>
      <c r="E15380" t="s">
        <v>10383</v>
      </c>
      <c r="F15380" t="s">
        <v>3600</v>
      </c>
      <c r="G15380">
        <v>211623757</v>
      </c>
      <c r="I15380" t="s">
        <v>3601</v>
      </c>
      <c r="J15380" t="s">
        <v>11557</v>
      </c>
      <c r="K15380" t="s">
        <v>3688</v>
      </c>
      <c r="L15380" t="s">
        <v>11433</v>
      </c>
      <c r="P15380">
        <v>9.5</v>
      </c>
      <c r="Q15380">
        <v>15.5</v>
      </c>
      <c r="R15380">
        <v>8</v>
      </c>
      <c r="S15380" t="b">
        <v>0</v>
      </c>
      <c r="T15380" t="b">
        <v>0</v>
      </c>
      <c r="U15380" t="b">
        <v>0</v>
      </c>
      <c r="V15380">
        <v>48500</v>
      </c>
      <c r="W15380">
        <v>32800</v>
      </c>
      <c r="X15380">
        <v>2.46</v>
      </c>
      <c r="Y15380">
        <v>33490</v>
      </c>
      <c r="Z15380">
        <v>2.56</v>
      </c>
    </row>
    <row r="15381" spans="1:26">
      <c r="A15381">
        <v>213249312</v>
      </c>
      <c r="B15381" t="s">
        <v>13067</v>
      </c>
      <c r="C15381" t="s">
        <v>3597</v>
      </c>
      <c r="D15381" t="s">
        <v>3637</v>
      </c>
      <c r="E15381" t="s">
        <v>3637</v>
      </c>
      <c r="F15381" t="s">
        <v>3600</v>
      </c>
      <c r="G15381">
        <v>213249312</v>
      </c>
      <c r="I15381" t="s">
        <v>3601</v>
      </c>
      <c r="J15381" t="s">
        <v>11556</v>
      </c>
      <c r="K15381" t="s">
        <v>3688</v>
      </c>
      <c r="L15381" t="s">
        <v>13500</v>
      </c>
      <c r="P15381">
        <v>9</v>
      </c>
      <c r="Q15381">
        <v>15</v>
      </c>
      <c r="R15381">
        <v>8.1</v>
      </c>
      <c r="S15381" t="b">
        <v>0</v>
      </c>
      <c r="T15381" t="b">
        <v>0</v>
      </c>
      <c r="U15381" t="b">
        <v>0</v>
      </c>
      <c r="V15381">
        <v>47500</v>
      </c>
      <c r="W15381">
        <v>33000</v>
      </c>
      <c r="X15381">
        <v>2.38</v>
      </c>
      <c r="Y15381">
        <v>33690</v>
      </c>
      <c r="Z15381">
        <v>2.4700000000000002</v>
      </c>
    </row>
    <row r="15382" spans="1:26">
      <c r="A15382">
        <v>213249313</v>
      </c>
      <c r="B15382" t="s">
        <v>13067</v>
      </c>
      <c r="C15382" t="s">
        <v>3597</v>
      </c>
      <c r="D15382" t="s">
        <v>3637</v>
      </c>
      <c r="E15382" t="s">
        <v>10374</v>
      </c>
      <c r="F15382" t="s">
        <v>3600</v>
      </c>
      <c r="G15382">
        <v>213249313</v>
      </c>
      <c r="I15382" t="s">
        <v>3601</v>
      </c>
      <c r="J15382" t="s">
        <v>11556</v>
      </c>
      <c r="K15382" t="s">
        <v>3688</v>
      </c>
      <c r="L15382" t="s">
        <v>13500</v>
      </c>
      <c r="P15382">
        <v>9</v>
      </c>
      <c r="Q15382">
        <v>15</v>
      </c>
      <c r="R15382">
        <v>8.1</v>
      </c>
      <c r="S15382" t="b">
        <v>0</v>
      </c>
      <c r="T15382" t="b">
        <v>0</v>
      </c>
      <c r="U15382" t="b">
        <v>0</v>
      </c>
      <c r="V15382">
        <v>47500</v>
      </c>
      <c r="W15382">
        <v>33000</v>
      </c>
      <c r="X15382">
        <v>2.38</v>
      </c>
      <c r="Y15382">
        <v>33690</v>
      </c>
      <c r="Z15382">
        <v>2.4700000000000002</v>
      </c>
    </row>
    <row r="15383" spans="1:26">
      <c r="A15383">
        <v>213249314</v>
      </c>
      <c r="B15383" t="s">
        <v>13067</v>
      </c>
      <c r="C15383" t="s">
        <v>3597</v>
      </c>
      <c r="D15383" t="s">
        <v>3637</v>
      </c>
      <c r="E15383" t="s">
        <v>10375</v>
      </c>
      <c r="F15383" t="s">
        <v>3600</v>
      </c>
      <c r="G15383">
        <v>213249314</v>
      </c>
      <c r="I15383" t="s">
        <v>3601</v>
      </c>
      <c r="J15383" t="s">
        <v>11556</v>
      </c>
      <c r="K15383" t="s">
        <v>3688</v>
      </c>
      <c r="L15383" t="s">
        <v>13500</v>
      </c>
      <c r="P15383">
        <v>9</v>
      </c>
      <c r="Q15383">
        <v>15</v>
      </c>
      <c r="R15383">
        <v>8.1</v>
      </c>
      <c r="S15383" t="b">
        <v>0</v>
      </c>
      <c r="T15383" t="b">
        <v>0</v>
      </c>
      <c r="U15383" t="b">
        <v>0</v>
      </c>
      <c r="V15383">
        <v>47500</v>
      </c>
      <c r="W15383">
        <v>33000</v>
      </c>
      <c r="X15383">
        <v>2.38</v>
      </c>
      <c r="Y15383">
        <v>33690</v>
      </c>
      <c r="Z15383">
        <v>2.4700000000000002</v>
      </c>
    </row>
    <row r="15384" spans="1:26">
      <c r="A15384">
        <v>213249315</v>
      </c>
      <c r="B15384" t="s">
        <v>13067</v>
      </c>
      <c r="C15384" t="s">
        <v>3597</v>
      </c>
      <c r="D15384" t="s">
        <v>3637</v>
      </c>
      <c r="E15384" t="s">
        <v>3862</v>
      </c>
      <c r="F15384" t="s">
        <v>3600</v>
      </c>
      <c r="G15384">
        <v>213249315</v>
      </c>
      <c r="I15384" t="s">
        <v>3601</v>
      </c>
      <c r="J15384" t="s">
        <v>7269</v>
      </c>
      <c r="K15384" t="s">
        <v>3688</v>
      </c>
      <c r="L15384" t="s">
        <v>13500</v>
      </c>
      <c r="P15384">
        <v>9</v>
      </c>
      <c r="Q15384">
        <v>15</v>
      </c>
      <c r="R15384">
        <v>8.1</v>
      </c>
      <c r="S15384" t="b">
        <v>0</v>
      </c>
      <c r="T15384" t="b">
        <v>0</v>
      </c>
      <c r="U15384" t="b">
        <v>0</v>
      </c>
      <c r="V15384">
        <v>47500</v>
      </c>
      <c r="W15384">
        <v>33000</v>
      </c>
      <c r="X15384">
        <v>2.38</v>
      </c>
      <c r="Y15384">
        <v>33690</v>
      </c>
      <c r="Z15384">
        <v>2.4700000000000002</v>
      </c>
    </row>
    <row r="15385" spans="1:26">
      <c r="A15385">
        <v>213249316</v>
      </c>
      <c r="B15385" t="s">
        <v>13067</v>
      </c>
      <c r="C15385" t="s">
        <v>3597</v>
      </c>
      <c r="D15385" t="s">
        <v>3637</v>
      </c>
      <c r="E15385" t="s">
        <v>3854</v>
      </c>
      <c r="F15385" t="s">
        <v>3600</v>
      </c>
      <c r="G15385">
        <v>213249316</v>
      </c>
      <c r="I15385" t="s">
        <v>3601</v>
      </c>
      <c r="J15385" t="s">
        <v>7269</v>
      </c>
      <c r="K15385" t="s">
        <v>3688</v>
      </c>
      <c r="L15385" t="s">
        <v>13500</v>
      </c>
      <c r="P15385">
        <v>9</v>
      </c>
      <c r="Q15385">
        <v>15</v>
      </c>
      <c r="R15385">
        <v>8.1</v>
      </c>
      <c r="S15385" t="b">
        <v>0</v>
      </c>
      <c r="T15385" t="b">
        <v>0</v>
      </c>
      <c r="U15385" t="b">
        <v>0</v>
      </c>
      <c r="V15385">
        <v>47500</v>
      </c>
      <c r="W15385">
        <v>33000</v>
      </c>
      <c r="X15385">
        <v>2.38</v>
      </c>
      <c r="Y15385">
        <v>33690</v>
      </c>
      <c r="Z15385">
        <v>2.4700000000000002</v>
      </c>
    </row>
    <row r="15386" spans="1:26">
      <c r="A15386">
        <v>213249317</v>
      </c>
      <c r="B15386" t="s">
        <v>13067</v>
      </c>
      <c r="C15386" t="s">
        <v>3597</v>
      </c>
      <c r="D15386" t="s">
        <v>3637</v>
      </c>
      <c r="E15386" t="s">
        <v>3856</v>
      </c>
      <c r="F15386" t="s">
        <v>3600</v>
      </c>
      <c r="G15386">
        <v>213249317</v>
      </c>
      <c r="I15386" t="s">
        <v>3601</v>
      </c>
      <c r="J15386" t="s">
        <v>7269</v>
      </c>
      <c r="K15386" t="s">
        <v>3688</v>
      </c>
      <c r="L15386" t="s">
        <v>13500</v>
      </c>
      <c r="P15386">
        <v>9</v>
      </c>
      <c r="Q15386">
        <v>15</v>
      </c>
      <c r="R15386">
        <v>8.1</v>
      </c>
      <c r="S15386" t="b">
        <v>0</v>
      </c>
      <c r="T15386" t="b">
        <v>0</v>
      </c>
      <c r="U15386" t="b">
        <v>0</v>
      </c>
      <c r="V15386">
        <v>47500</v>
      </c>
      <c r="W15386">
        <v>33000</v>
      </c>
      <c r="X15386">
        <v>2.38</v>
      </c>
      <c r="Y15386">
        <v>33690</v>
      </c>
      <c r="Z15386">
        <v>2.4700000000000002</v>
      </c>
    </row>
    <row r="15387" spans="1:26">
      <c r="A15387">
        <v>213249318</v>
      </c>
      <c r="B15387" t="s">
        <v>13067</v>
      </c>
      <c r="C15387" t="s">
        <v>3597</v>
      </c>
      <c r="D15387" t="s">
        <v>3637</v>
      </c>
      <c r="E15387" t="s">
        <v>3855</v>
      </c>
      <c r="F15387" t="s">
        <v>3600</v>
      </c>
      <c r="G15387">
        <v>213249318</v>
      </c>
      <c r="I15387" t="s">
        <v>3601</v>
      </c>
      <c r="J15387" t="s">
        <v>7269</v>
      </c>
      <c r="K15387" t="s">
        <v>3688</v>
      </c>
      <c r="L15387" t="s">
        <v>13500</v>
      </c>
      <c r="P15387">
        <v>9</v>
      </c>
      <c r="Q15387">
        <v>15</v>
      </c>
      <c r="R15387">
        <v>8.1</v>
      </c>
      <c r="S15387" t="b">
        <v>0</v>
      </c>
      <c r="T15387" t="b">
        <v>0</v>
      </c>
      <c r="U15387" t="b">
        <v>0</v>
      </c>
      <c r="V15387">
        <v>47500</v>
      </c>
      <c r="W15387">
        <v>33000</v>
      </c>
      <c r="X15387">
        <v>2.38</v>
      </c>
      <c r="Y15387">
        <v>33690</v>
      </c>
      <c r="Z15387">
        <v>2.4700000000000002</v>
      </c>
    </row>
    <row r="15388" spans="1:26">
      <c r="A15388">
        <v>213249319</v>
      </c>
      <c r="B15388" t="s">
        <v>13067</v>
      </c>
      <c r="C15388" t="s">
        <v>3597</v>
      </c>
      <c r="D15388" t="s">
        <v>3637</v>
      </c>
      <c r="E15388" t="s">
        <v>3858</v>
      </c>
      <c r="F15388" t="s">
        <v>3600</v>
      </c>
      <c r="G15388">
        <v>213249319</v>
      </c>
      <c r="I15388" t="s">
        <v>3601</v>
      </c>
      <c r="J15388" t="s">
        <v>7269</v>
      </c>
      <c r="K15388" t="s">
        <v>3688</v>
      </c>
      <c r="L15388" t="s">
        <v>13500</v>
      </c>
      <c r="P15388">
        <v>9</v>
      </c>
      <c r="Q15388">
        <v>15</v>
      </c>
      <c r="R15388">
        <v>8.1</v>
      </c>
      <c r="S15388" t="b">
        <v>0</v>
      </c>
      <c r="T15388" t="b">
        <v>0</v>
      </c>
      <c r="U15388" t="b">
        <v>0</v>
      </c>
      <c r="V15388">
        <v>47500</v>
      </c>
      <c r="W15388">
        <v>33000</v>
      </c>
      <c r="X15388">
        <v>2.38</v>
      </c>
      <c r="Y15388">
        <v>33690</v>
      </c>
      <c r="Z15388">
        <v>2.4700000000000002</v>
      </c>
    </row>
    <row r="15389" spans="1:26">
      <c r="A15389">
        <v>213249320</v>
      </c>
      <c r="B15389" t="s">
        <v>13067</v>
      </c>
      <c r="C15389" t="s">
        <v>3597</v>
      </c>
      <c r="D15389" t="s">
        <v>3637</v>
      </c>
      <c r="E15389" t="s">
        <v>3857</v>
      </c>
      <c r="F15389" t="s">
        <v>3600</v>
      </c>
      <c r="G15389">
        <v>213249320</v>
      </c>
      <c r="I15389" t="s">
        <v>3601</v>
      </c>
      <c r="J15389" t="s">
        <v>7269</v>
      </c>
      <c r="K15389" t="s">
        <v>3688</v>
      </c>
      <c r="L15389" t="s">
        <v>13500</v>
      </c>
      <c r="P15389">
        <v>9</v>
      </c>
      <c r="Q15389">
        <v>15</v>
      </c>
      <c r="R15389">
        <v>8.1</v>
      </c>
      <c r="S15389" t="b">
        <v>0</v>
      </c>
      <c r="T15389" t="b">
        <v>0</v>
      </c>
      <c r="U15389" t="b">
        <v>0</v>
      </c>
      <c r="V15389">
        <v>47500</v>
      </c>
      <c r="W15389">
        <v>33000</v>
      </c>
      <c r="X15389">
        <v>2.38</v>
      </c>
      <c r="Y15389">
        <v>33690</v>
      </c>
      <c r="Z15389">
        <v>2.4700000000000002</v>
      </c>
    </row>
    <row r="15390" spans="1:26">
      <c r="A15390">
        <v>213249321</v>
      </c>
      <c r="B15390" t="s">
        <v>13067</v>
      </c>
      <c r="C15390" t="s">
        <v>3597</v>
      </c>
      <c r="D15390" t="s">
        <v>3637</v>
      </c>
      <c r="E15390" t="s">
        <v>3861</v>
      </c>
      <c r="F15390" t="s">
        <v>3600</v>
      </c>
      <c r="G15390">
        <v>213249321</v>
      </c>
      <c r="I15390" t="s">
        <v>3601</v>
      </c>
      <c r="J15390" t="s">
        <v>7269</v>
      </c>
      <c r="K15390" t="s">
        <v>3688</v>
      </c>
      <c r="L15390" t="s">
        <v>13500</v>
      </c>
      <c r="P15390">
        <v>9</v>
      </c>
      <c r="Q15390">
        <v>15</v>
      </c>
      <c r="R15390">
        <v>8.1</v>
      </c>
      <c r="S15390" t="b">
        <v>0</v>
      </c>
      <c r="T15390" t="b">
        <v>0</v>
      </c>
      <c r="U15390" t="b">
        <v>0</v>
      </c>
      <c r="V15390">
        <v>47500</v>
      </c>
      <c r="W15390">
        <v>33000</v>
      </c>
      <c r="X15390">
        <v>2.38</v>
      </c>
      <c r="Y15390">
        <v>33690</v>
      </c>
      <c r="Z15390">
        <v>2.4700000000000002</v>
      </c>
    </row>
    <row r="15391" spans="1:26">
      <c r="A15391">
        <v>213249322</v>
      </c>
      <c r="B15391" t="s">
        <v>13067</v>
      </c>
      <c r="C15391" t="s">
        <v>3597</v>
      </c>
      <c r="D15391" t="s">
        <v>3637</v>
      </c>
      <c r="E15391" t="s">
        <v>3860</v>
      </c>
      <c r="F15391" t="s">
        <v>3600</v>
      </c>
      <c r="G15391">
        <v>213249322</v>
      </c>
      <c r="I15391" t="s">
        <v>3601</v>
      </c>
      <c r="J15391" t="s">
        <v>7269</v>
      </c>
      <c r="K15391" t="s">
        <v>3688</v>
      </c>
      <c r="L15391" t="s">
        <v>13500</v>
      </c>
      <c r="P15391">
        <v>9</v>
      </c>
      <c r="Q15391">
        <v>15</v>
      </c>
      <c r="R15391">
        <v>8.1</v>
      </c>
      <c r="S15391" t="b">
        <v>0</v>
      </c>
      <c r="T15391" t="b">
        <v>0</v>
      </c>
      <c r="U15391" t="b">
        <v>0</v>
      </c>
      <c r="V15391">
        <v>47500</v>
      </c>
      <c r="W15391">
        <v>33000</v>
      </c>
      <c r="X15391">
        <v>2.38</v>
      </c>
      <c r="Y15391">
        <v>33690</v>
      </c>
      <c r="Z15391">
        <v>2.4700000000000002</v>
      </c>
    </row>
    <row r="15392" spans="1:26">
      <c r="A15392">
        <v>213300360</v>
      </c>
      <c r="B15392" t="s">
        <v>13067</v>
      </c>
      <c r="C15392" t="s">
        <v>3597</v>
      </c>
      <c r="D15392" t="s">
        <v>3637</v>
      </c>
      <c r="E15392" t="s">
        <v>3637</v>
      </c>
      <c r="F15392" t="s">
        <v>3600</v>
      </c>
      <c r="G15392">
        <v>213300360</v>
      </c>
      <c r="I15392" t="s">
        <v>3601</v>
      </c>
      <c r="J15392" t="s">
        <v>11556</v>
      </c>
      <c r="K15392" t="s">
        <v>3688</v>
      </c>
      <c r="L15392" t="s">
        <v>13499</v>
      </c>
      <c r="P15392">
        <v>9.5</v>
      </c>
      <c r="Q15392">
        <v>15.2</v>
      </c>
      <c r="R15392">
        <v>8.5</v>
      </c>
      <c r="S15392" t="b">
        <v>0</v>
      </c>
      <c r="T15392" t="b">
        <v>0</v>
      </c>
      <c r="U15392" t="b">
        <v>0</v>
      </c>
      <c r="V15392">
        <v>48000</v>
      </c>
      <c r="W15392">
        <v>33000</v>
      </c>
      <c r="X15392">
        <v>2.42</v>
      </c>
      <c r="Y15392">
        <v>33690</v>
      </c>
      <c r="Z15392">
        <v>2.52</v>
      </c>
    </row>
    <row r="15393" spans="1:26">
      <c r="A15393">
        <v>213300362</v>
      </c>
      <c r="B15393" t="s">
        <v>13067</v>
      </c>
      <c r="C15393" t="s">
        <v>3597</v>
      </c>
      <c r="D15393" t="s">
        <v>3637</v>
      </c>
      <c r="E15393" t="s">
        <v>10374</v>
      </c>
      <c r="F15393" t="s">
        <v>3600</v>
      </c>
      <c r="G15393">
        <v>213300362</v>
      </c>
      <c r="I15393" t="s">
        <v>3601</v>
      </c>
      <c r="J15393" t="s">
        <v>11556</v>
      </c>
      <c r="K15393" t="s">
        <v>3688</v>
      </c>
      <c r="L15393" t="s">
        <v>13499</v>
      </c>
      <c r="P15393">
        <v>9.5</v>
      </c>
      <c r="Q15393">
        <v>15.2</v>
      </c>
      <c r="R15393">
        <v>8.5</v>
      </c>
      <c r="S15393" t="b">
        <v>0</v>
      </c>
      <c r="T15393" t="b">
        <v>0</v>
      </c>
      <c r="U15393" t="b">
        <v>0</v>
      </c>
      <c r="V15393">
        <v>48000</v>
      </c>
      <c r="W15393">
        <v>33000</v>
      </c>
      <c r="X15393">
        <v>2.42</v>
      </c>
      <c r="Y15393">
        <v>33690</v>
      </c>
      <c r="Z15393">
        <v>2.52</v>
      </c>
    </row>
    <row r="15394" spans="1:26">
      <c r="A15394">
        <v>213353865</v>
      </c>
      <c r="B15394" t="s">
        <v>13067</v>
      </c>
      <c r="C15394" t="s">
        <v>3597</v>
      </c>
      <c r="D15394" t="s">
        <v>3637</v>
      </c>
      <c r="E15394" t="s">
        <v>3862</v>
      </c>
      <c r="F15394" t="s">
        <v>3600</v>
      </c>
      <c r="G15394">
        <v>213353865</v>
      </c>
      <c r="I15394" t="s">
        <v>3601</v>
      </c>
      <c r="J15394" t="s">
        <v>7269</v>
      </c>
      <c r="K15394" t="s">
        <v>3688</v>
      </c>
      <c r="L15394" t="s">
        <v>13498</v>
      </c>
      <c r="P15394">
        <v>9.5</v>
      </c>
      <c r="Q15394">
        <v>15.2</v>
      </c>
      <c r="R15394">
        <v>8.5</v>
      </c>
      <c r="S15394" t="b">
        <v>0</v>
      </c>
      <c r="T15394" t="b">
        <v>0</v>
      </c>
      <c r="U15394" t="b">
        <v>0</v>
      </c>
      <c r="V15394">
        <v>48000</v>
      </c>
      <c r="W15394">
        <v>33000</v>
      </c>
      <c r="X15394">
        <v>2.42</v>
      </c>
      <c r="Y15394">
        <v>33690</v>
      </c>
      <c r="Z15394">
        <v>2.52</v>
      </c>
    </row>
    <row r="15395" spans="1:26">
      <c r="A15395">
        <v>213353866</v>
      </c>
      <c r="B15395" t="s">
        <v>13067</v>
      </c>
      <c r="C15395" t="s">
        <v>3597</v>
      </c>
      <c r="D15395" t="s">
        <v>3637</v>
      </c>
      <c r="E15395" t="s">
        <v>3854</v>
      </c>
      <c r="F15395" t="s">
        <v>3600</v>
      </c>
      <c r="G15395">
        <v>213353866</v>
      </c>
      <c r="I15395" t="s">
        <v>3601</v>
      </c>
      <c r="J15395" t="s">
        <v>7269</v>
      </c>
      <c r="K15395" t="s">
        <v>3688</v>
      </c>
      <c r="L15395" t="s">
        <v>13498</v>
      </c>
      <c r="P15395">
        <v>9.5</v>
      </c>
      <c r="Q15395">
        <v>15.2</v>
      </c>
      <c r="R15395">
        <v>8.5</v>
      </c>
      <c r="S15395" t="b">
        <v>0</v>
      </c>
      <c r="T15395" t="b">
        <v>0</v>
      </c>
      <c r="U15395" t="b">
        <v>0</v>
      </c>
      <c r="V15395">
        <v>48000</v>
      </c>
      <c r="W15395">
        <v>33000</v>
      </c>
      <c r="X15395">
        <v>2.42</v>
      </c>
      <c r="Y15395">
        <v>33690</v>
      </c>
      <c r="Z15395">
        <v>2.52</v>
      </c>
    </row>
    <row r="15396" spans="1:26">
      <c r="A15396">
        <v>213353867</v>
      </c>
      <c r="B15396" t="s">
        <v>13067</v>
      </c>
      <c r="C15396" t="s">
        <v>3597</v>
      </c>
      <c r="D15396" t="s">
        <v>3637</v>
      </c>
      <c r="E15396" t="s">
        <v>3856</v>
      </c>
      <c r="F15396" t="s">
        <v>3600</v>
      </c>
      <c r="G15396">
        <v>213353867</v>
      </c>
      <c r="I15396" t="s">
        <v>3601</v>
      </c>
      <c r="J15396" t="s">
        <v>7269</v>
      </c>
      <c r="K15396" t="s">
        <v>3688</v>
      </c>
      <c r="L15396" t="s">
        <v>13498</v>
      </c>
      <c r="P15396">
        <v>9.5</v>
      </c>
      <c r="Q15396">
        <v>15.2</v>
      </c>
      <c r="R15396">
        <v>8.5</v>
      </c>
      <c r="S15396" t="b">
        <v>0</v>
      </c>
      <c r="T15396" t="b">
        <v>0</v>
      </c>
      <c r="U15396" t="b">
        <v>0</v>
      </c>
      <c r="V15396">
        <v>48000</v>
      </c>
      <c r="W15396">
        <v>33000</v>
      </c>
      <c r="X15396">
        <v>2.42</v>
      </c>
      <c r="Y15396">
        <v>33690</v>
      </c>
      <c r="Z15396">
        <v>2.52</v>
      </c>
    </row>
    <row r="15397" spans="1:26">
      <c r="A15397">
        <v>213353868</v>
      </c>
      <c r="B15397" t="s">
        <v>13067</v>
      </c>
      <c r="C15397" t="s">
        <v>3597</v>
      </c>
      <c r="D15397" t="s">
        <v>3637</v>
      </c>
      <c r="E15397" t="s">
        <v>3855</v>
      </c>
      <c r="F15397" t="s">
        <v>3600</v>
      </c>
      <c r="G15397">
        <v>213353868</v>
      </c>
      <c r="I15397" t="s">
        <v>3601</v>
      </c>
      <c r="J15397" t="s">
        <v>7269</v>
      </c>
      <c r="K15397" t="s">
        <v>3688</v>
      </c>
      <c r="L15397" t="s">
        <v>13498</v>
      </c>
      <c r="P15397">
        <v>9.5</v>
      </c>
      <c r="Q15397">
        <v>15.2</v>
      </c>
      <c r="R15397">
        <v>8.5</v>
      </c>
      <c r="S15397" t="b">
        <v>0</v>
      </c>
      <c r="T15397" t="b">
        <v>0</v>
      </c>
      <c r="U15397" t="b">
        <v>0</v>
      </c>
      <c r="V15397">
        <v>48000</v>
      </c>
      <c r="W15397">
        <v>33000</v>
      </c>
      <c r="X15397">
        <v>2.42</v>
      </c>
      <c r="Y15397">
        <v>33690</v>
      </c>
      <c r="Z15397">
        <v>2.52</v>
      </c>
    </row>
    <row r="15398" spans="1:26">
      <c r="A15398">
        <v>213353869</v>
      </c>
      <c r="B15398" t="s">
        <v>13067</v>
      </c>
      <c r="C15398" t="s">
        <v>3597</v>
      </c>
      <c r="D15398" t="s">
        <v>3637</v>
      </c>
      <c r="E15398" t="s">
        <v>3858</v>
      </c>
      <c r="F15398" t="s">
        <v>3600</v>
      </c>
      <c r="G15398">
        <v>213353869</v>
      </c>
      <c r="I15398" t="s">
        <v>3601</v>
      </c>
      <c r="J15398" t="s">
        <v>7269</v>
      </c>
      <c r="K15398" t="s">
        <v>3688</v>
      </c>
      <c r="L15398" t="s">
        <v>13498</v>
      </c>
      <c r="P15398">
        <v>9.5</v>
      </c>
      <c r="Q15398">
        <v>15.2</v>
      </c>
      <c r="R15398">
        <v>8.5</v>
      </c>
      <c r="S15398" t="b">
        <v>0</v>
      </c>
      <c r="T15398" t="b">
        <v>0</v>
      </c>
      <c r="U15398" t="b">
        <v>0</v>
      </c>
      <c r="V15398">
        <v>48000</v>
      </c>
      <c r="W15398">
        <v>33000</v>
      </c>
      <c r="X15398">
        <v>2.42</v>
      </c>
      <c r="Y15398">
        <v>33690</v>
      </c>
      <c r="Z15398">
        <v>2.52</v>
      </c>
    </row>
    <row r="15399" spans="1:26">
      <c r="A15399">
        <v>213353870</v>
      </c>
      <c r="B15399" t="s">
        <v>13067</v>
      </c>
      <c r="C15399" t="s">
        <v>3597</v>
      </c>
      <c r="D15399" t="s">
        <v>3637</v>
      </c>
      <c r="E15399" t="s">
        <v>3857</v>
      </c>
      <c r="F15399" t="s">
        <v>3600</v>
      </c>
      <c r="G15399">
        <v>213353870</v>
      </c>
      <c r="I15399" t="s">
        <v>3601</v>
      </c>
      <c r="J15399" t="s">
        <v>7269</v>
      </c>
      <c r="K15399" t="s">
        <v>3688</v>
      </c>
      <c r="L15399" t="s">
        <v>13498</v>
      </c>
      <c r="P15399">
        <v>9.5</v>
      </c>
      <c r="Q15399">
        <v>15.2</v>
      </c>
      <c r="R15399">
        <v>8.5</v>
      </c>
      <c r="S15399" t="b">
        <v>0</v>
      </c>
      <c r="T15399" t="b">
        <v>0</v>
      </c>
      <c r="U15399" t="b">
        <v>0</v>
      </c>
      <c r="V15399">
        <v>48000</v>
      </c>
      <c r="W15399">
        <v>33000</v>
      </c>
      <c r="X15399">
        <v>2.42</v>
      </c>
      <c r="Y15399">
        <v>33690</v>
      </c>
      <c r="Z15399">
        <v>2.52</v>
      </c>
    </row>
    <row r="15400" spans="1:26">
      <c r="A15400">
        <v>213353871</v>
      </c>
      <c r="B15400" t="s">
        <v>13067</v>
      </c>
      <c r="C15400" t="s">
        <v>3597</v>
      </c>
      <c r="D15400" t="s">
        <v>3637</v>
      </c>
      <c r="E15400" t="s">
        <v>3861</v>
      </c>
      <c r="F15400" t="s">
        <v>3600</v>
      </c>
      <c r="G15400">
        <v>213353871</v>
      </c>
      <c r="I15400" t="s">
        <v>3601</v>
      </c>
      <c r="J15400" t="s">
        <v>7269</v>
      </c>
      <c r="K15400" t="s">
        <v>3688</v>
      </c>
      <c r="L15400" t="s">
        <v>13498</v>
      </c>
      <c r="P15400">
        <v>9.5</v>
      </c>
      <c r="Q15400">
        <v>15.2</v>
      </c>
      <c r="R15400">
        <v>8.5</v>
      </c>
      <c r="S15400" t="b">
        <v>0</v>
      </c>
      <c r="T15400" t="b">
        <v>0</v>
      </c>
      <c r="U15400" t="b">
        <v>0</v>
      </c>
      <c r="V15400">
        <v>48000</v>
      </c>
      <c r="W15400">
        <v>33000</v>
      </c>
      <c r="X15400">
        <v>2.42</v>
      </c>
      <c r="Y15400">
        <v>33690</v>
      </c>
      <c r="Z15400">
        <v>2.52</v>
      </c>
    </row>
    <row r="15401" spans="1:26">
      <c r="A15401">
        <v>213353872</v>
      </c>
      <c r="B15401" t="s">
        <v>13067</v>
      </c>
      <c r="C15401" t="s">
        <v>3597</v>
      </c>
      <c r="D15401" t="s">
        <v>3637</v>
      </c>
      <c r="E15401" t="s">
        <v>3860</v>
      </c>
      <c r="F15401" t="s">
        <v>3600</v>
      </c>
      <c r="G15401">
        <v>213353872</v>
      </c>
      <c r="I15401" t="s">
        <v>3601</v>
      </c>
      <c r="J15401" t="s">
        <v>7269</v>
      </c>
      <c r="K15401" t="s">
        <v>3688</v>
      </c>
      <c r="L15401" t="s">
        <v>13498</v>
      </c>
      <c r="P15401">
        <v>9.5</v>
      </c>
      <c r="Q15401">
        <v>15.2</v>
      </c>
      <c r="R15401">
        <v>8.5</v>
      </c>
      <c r="S15401" t="b">
        <v>0</v>
      </c>
      <c r="T15401" t="b">
        <v>0</v>
      </c>
      <c r="U15401" t="b">
        <v>0</v>
      </c>
      <c r="V15401">
        <v>48000</v>
      </c>
      <c r="W15401">
        <v>33000</v>
      </c>
      <c r="X15401">
        <v>2.42</v>
      </c>
      <c r="Y15401">
        <v>33690</v>
      </c>
      <c r="Z15401">
        <v>2.52</v>
      </c>
    </row>
    <row r="15402" spans="1:26">
      <c r="A15402">
        <v>213249257</v>
      </c>
      <c r="B15402" t="s">
        <v>13066</v>
      </c>
      <c r="C15402" t="s">
        <v>3597</v>
      </c>
      <c r="D15402" t="s">
        <v>3637</v>
      </c>
      <c r="E15402" t="s">
        <v>3637</v>
      </c>
      <c r="F15402" t="s">
        <v>3600</v>
      </c>
      <c r="G15402">
        <v>213249257</v>
      </c>
      <c r="I15402" t="s">
        <v>3601</v>
      </c>
      <c r="J15402" t="s">
        <v>13208</v>
      </c>
      <c r="K15402" t="s">
        <v>3688</v>
      </c>
      <c r="L15402" t="s">
        <v>13497</v>
      </c>
      <c r="P15402">
        <v>9.5</v>
      </c>
      <c r="Q15402">
        <v>16</v>
      </c>
      <c r="R15402">
        <v>9</v>
      </c>
      <c r="S15402" t="b">
        <v>0</v>
      </c>
      <c r="T15402" t="b">
        <v>0</v>
      </c>
      <c r="U15402" t="b">
        <v>0</v>
      </c>
      <c r="V15402">
        <v>24200</v>
      </c>
      <c r="W15402">
        <v>20000</v>
      </c>
      <c r="X15402">
        <v>2.48</v>
      </c>
      <c r="Y15402">
        <v>20380</v>
      </c>
      <c r="Z15402">
        <v>2.61</v>
      </c>
    </row>
    <row r="15403" spans="1:26">
      <c r="A15403">
        <v>213249258</v>
      </c>
      <c r="B15403" t="s">
        <v>13066</v>
      </c>
      <c r="C15403" t="s">
        <v>3597</v>
      </c>
      <c r="D15403" t="s">
        <v>3637</v>
      </c>
      <c r="E15403" t="s">
        <v>10374</v>
      </c>
      <c r="F15403" t="s">
        <v>3600</v>
      </c>
      <c r="G15403">
        <v>213249258</v>
      </c>
      <c r="I15403" t="s">
        <v>3601</v>
      </c>
      <c r="J15403" t="s">
        <v>13208</v>
      </c>
      <c r="K15403" t="s">
        <v>3688</v>
      </c>
      <c r="L15403" t="s">
        <v>13497</v>
      </c>
      <c r="P15403">
        <v>9.5</v>
      </c>
      <c r="Q15403">
        <v>16</v>
      </c>
      <c r="R15403">
        <v>9</v>
      </c>
      <c r="S15403" t="b">
        <v>0</v>
      </c>
      <c r="T15403" t="b">
        <v>0</v>
      </c>
      <c r="U15403" t="b">
        <v>0</v>
      </c>
      <c r="V15403">
        <v>24200</v>
      </c>
      <c r="W15403">
        <v>20000</v>
      </c>
      <c r="X15403">
        <v>2.48</v>
      </c>
      <c r="Y15403">
        <v>20380</v>
      </c>
      <c r="Z15403">
        <v>2.61</v>
      </c>
    </row>
    <row r="15404" spans="1:26">
      <c r="A15404">
        <v>213249259</v>
      </c>
      <c r="B15404" t="s">
        <v>13066</v>
      </c>
      <c r="C15404" t="s">
        <v>3597</v>
      </c>
      <c r="D15404" t="s">
        <v>3637</v>
      </c>
      <c r="E15404" t="s">
        <v>10375</v>
      </c>
      <c r="F15404" t="s">
        <v>3600</v>
      </c>
      <c r="G15404">
        <v>213249259</v>
      </c>
      <c r="I15404" t="s">
        <v>3601</v>
      </c>
      <c r="J15404" t="s">
        <v>13208</v>
      </c>
      <c r="K15404" t="s">
        <v>3688</v>
      </c>
      <c r="L15404" t="s">
        <v>13497</v>
      </c>
      <c r="P15404">
        <v>9.5</v>
      </c>
      <c r="Q15404">
        <v>16</v>
      </c>
      <c r="R15404">
        <v>9</v>
      </c>
      <c r="S15404" t="b">
        <v>0</v>
      </c>
      <c r="T15404" t="b">
        <v>0</v>
      </c>
      <c r="U15404" t="b">
        <v>0</v>
      </c>
      <c r="V15404">
        <v>24200</v>
      </c>
      <c r="W15404">
        <v>20000</v>
      </c>
      <c r="X15404">
        <v>2.48</v>
      </c>
      <c r="Y15404">
        <v>20380</v>
      </c>
      <c r="Z15404">
        <v>2.61</v>
      </c>
    </row>
    <row r="15405" spans="1:26">
      <c r="A15405">
        <v>213249260</v>
      </c>
      <c r="B15405" t="s">
        <v>13066</v>
      </c>
      <c r="C15405" t="s">
        <v>3597</v>
      </c>
      <c r="D15405" t="s">
        <v>3637</v>
      </c>
      <c r="E15405" t="s">
        <v>3862</v>
      </c>
      <c r="F15405" t="s">
        <v>3600</v>
      </c>
      <c r="G15405">
        <v>213249260</v>
      </c>
      <c r="I15405" t="s">
        <v>3601</v>
      </c>
      <c r="J15405" t="s">
        <v>7260</v>
      </c>
      <c r="K15405" t="s">
        <v>3688</v>
      </c>
      <c r="L15405" t="s">
        <v>13497</v>
      </c>
      <c r="P15405">
        <v>9.5</v>
      </c>
      <c r="Q15405">
        <v>16</v>
      </c>
      <c r="R15405">
        <v>9</v>
      </c>
      <c r="S15405" t="b">
        <v>0</v>
      </c>
      <c r="T15405" t="b">
        <v>0</v>
      </c>
      <c r="U15405" t="b">
        <v>0</v>
      </c>
      <c r="V15405">
        <v>24200</v>
      </c>
      <c r="W15405">
        <v>20000</v>
      </c>
      <c r="X15405">
        <v>2.48</v>
      </c>
      <c r="Y15405">
        <v>20380</v>
      </c>
      <c r="Z15405">
        <v>2.61</v>
      </c>
    </row>
    <row r="15406" spans="1:26">
      <c r="A15406">
        <v>213249261</v>
      </c>
      <c r="B15406" t="s">
        <v>13066</v>
      </c>
      <c r="C15406" t="s">
        <v>3597</v>
      </c>
      <c r="D15406" t="s">
        <v>3637</v>
      </c>
      <c r="E15406" t="s">
        <v>3854</v>
      </c>
      <c r="F15406" t="s">
        <v>3600</v>
      </c>
      <c r="G15406">
        <v>213249261</v>
      </c>
      <c r="I15406" t="s">
        <v>3601</v>
      </c>
      <c r="J15406" t="s">
        <v>7260</v>
      </c>
      <c r="K15406" t="s">
        <v>3688</v>
      </c>
      <c r="L15406" t="s">
        <v>13497</v>
      </c>
      <c r="P15406">
        <v>9.5</v>
      </c>
      <c r="Q15406">
        <v>16</v>
      </c>
      <c r="R15406">
        <v>9</v>
      </c>
      <c r="S15406" t="b">
        <v>0</v>
      </c>
      <c r="T15406" t="b">
        <v>0</v>
      </c>
      <c r="U15406" t="b">
        <v>0</v>
      </c>
      <c r="V15406">
        <v>24200</v>
      </c>
      <c r="W15406">
        <v>20000</v>
      </c>
      <c r="X15406">
        <v>2.48</v>
      </c>
      <c r="Y15406">
        <v>20380</v>
      </c>
      <c r="Z15406">
        <v>2.61</v>
      </c>
    </row>
    <row r="15407" spans="1:26">
      <c r="A15407">
        <v>213249262</v>
      </c>
      <c r="B15407" t="s">
        <v>13066</v>
      </c>
      <c r="C15407" t="s">
        <v>3597</v>
      </c>
      <c r="D15407" t="s">
        <v>3637</v>
      </c>
      <c r="E15407" t="s">
        <v>3856</v>
      </c>
      <c r="F15407" t="s">
        <v>3600</v>
      </c>
      <c r="G15407">
        <v>213249262</v>
      </c>
      <c r="I15407" t="s">
        <v>3601</v>
      </c>
      <c r="J15407" t="s">
        <v>7260</v>
      </c>
      <c r="K15407" t="s">
        <v>3688</v>
      </c>
      <c r="L15407" t="s">
        <v>13497</v>
      </c>
      <c r="P15407">
        <v>9.5</v>
      </c>
      <c r="Q15407">
        <v>16</v>
      </c>
      <c r="R15407">
        <v>9</v>
      </c>
      <c r="S15407" t="b">
        <v>0</v>
      </c>
      <c r="T15407" t="b">
        <v>0</v>
      </c>
      <c r="U15407" t="b">
        <v>0</v>
      </c>
      <c r="V15407">
        <v>24200</v>
      </c>
      <c r="W15407">
        <v>20000</v>
      </c>
      <c r="X15407">
        <v>2.48</v>
      </c>
      <c r="Y15407">
        <v>20380</v>
      </c>
      <c r="Z15407">
        <v>2.61</v>
      </c>
    </row>
    <row r="15408" spans="1:26">
      <c r="A15408">
        <v>213249263</v>
      </c>
      <c r="B15408" t="s">
        <v>13066</v>
      </c>
      <c r="C15408" t="s">
        <v>3597</v>
      </c>
      <c r="D15408" t="s">
        <v>3637</v>
      </c>
      <c r="E15408" t="s">
        <v>3855</v>
      </c>
      <c r="F15408" t="s">
        <v>3600</v>
      </c>
      <c r="G15408">
        <v>213249263</v>
      </c>
      <c r="I15408" t="s">
        <v>3601</v>
      </c>
      <c r="J15408" t="s">
        <v>7260</v>
      </c>
      <c r="K15408" t="s">
        <v>3688</v>
      </c>
      <c r="L15408" t="s">
        <v>13497</v>
      </c>
      <c r="P15408">
        <v>9.5</v>
      </c>
      <c r="Q15408">
        <v>16</v>
      </c>
      <c r="R15408">
        <v>9</v>
      </c>
      <c r="S15408" t="b">
        <v>0</v>
      </c>
      <c r="T15408" t="b">
        <v>0</v>
      </c>
      <c r="U15408" t="b">
        <v>0</v>
      </c>
      <c r="V15408">
        <v>24200</v>
      </c>
      <c r="W15408">
        <v>20000</v>
      </c>
      <c r="X15408">
        <v>2.48</v>
      </c>
      <c r="Y15408">
        <v>20380</v>
      </c>
      <c r="Z15408">
        <v>2.61</v>
      </c>
    </row>
    <row r="15409" spans="1:26">
      <c r="A15409">
        <v>213249264</v>
      </c>
      <c r="B15409" t="s">
        <v>13066</v>
      </c>
      <c r="C15409" t="s">
        <v>3597</v>
      </c>
      <c r="D15409" t="s">
        <v>3637</v>
      </c>
      <c r="E15409" t="s">
        <v>3858</v>
      </c>
      <c r="F15409" t="s">
        <v>3600</v>
      </c>
      <c r="G15409">
        <v>213249264</v>
      </c>
      <c r="I15409" t="s">
        <v>3601</v>
      </c>
      <c r="J15409" t="s">
        <v>7260</v>
      </c>
      <c r="K15409" t="s">
        <v>3688</v>
      </c>
      <c r="L15409" t="s">
        <v>13497</v>
      </c>
      <c r="P15409">
        <v>9.5</v>
      </c>
      <c r="Q15409">
        <v>16</v>
      </c>
      <c r="R15409">
        <v>9</v>
      </c>
      <c r="S15409" t="b">
        <v>0</v>
      </c>
      <c r="T15409" t="b">
        <v>0</v>
      </c>
      <c r="U15409" t="b">
        <v>0</v>
      </c>
      <c r="V15409">
        <v>24200</v>
      </c>
      <c r="W15409">
        <v>20000</v>
      </c>
      <c r="X15409">
        <v>2.48</v>
      </c>
      <c r="Y15409">
        <v>20380</v>
      </c>
      <c r="Z15409">
        <v>2.61</v>
      </c>
    </row>
    <row r="15410" spans="1:26">
      <c r="A15410">
        <v>213249265</v>
      </c>
      <c r="B15410" t="s">
        <v>13066</v>
      </c>
      <c r="C15410" t="s">
        <v>3597</v>
      </c>
      <c r="D15410" t="s">
        <v>3637</v>
      </c>
      <c r="E15410" t="s">
        <v>3857</v>
      </c>
      <c r="F15410" t="s">
        <v>3600</v>
      </c>
      <c r="G15410">
        <v>213249265</v>
      </c>
      <c r="I15410" t="s">
        <v>3601</v>
      </c>
      <c r="J15410" t="s">
        <v>7260</v>
      </c>
      <c r="K15410" t="s">
        <v>3688</v>
      </c>
      <c r="L15410" t="s">
        <v>13497</v>
      </c>
      <c r="P15410">
        <v>9.5</v>
      </c>
      <c r="Q15410">
        <v>16</v>
      </c>
      <c r="R15410">
        <v>9</v>
      </c>
      <c r="S15410" t="b">
        <v>0</v>
      </c>
      <c r="T15410" t="b">
        <v>0</v>
      </c>
      <c r="U15410" t="b">
        <v>0</v>
      </c>
      <c r="V15410">
        <v>24200</v>
      </c>
      <c r="W15410">
        <v>20000</v>
      </c>
      <c r="X15410">
        <v>2.48</v>
      </c>
      <c r="Y15410">
        <v>20380</v>
      </c>
      <c r="Z15410">
        <v>2.61</v>
      </c>
    </row>
    <row r="15411" spans="1:26">
      <c r="A15411">
        <v>213249266</v>
      </c>
      <c r="B15411" t="s">
        <v>13066</v>
      </c>
      <c r="C15411" t="s">
        <v>3597</v>
      </c>
      <c r="D15411" t="s">
        <v>3637</v>
      </c>
      <c r="E15411" t="s">
        <v>3861</v>
      </c>
      <c r="F15411" t="s">
        <v>3600</v>
      </c>
      <c r="G15411">
        <v>213249266</v>
      </c>
      <c r="I15411" t="s">
        <v>3601</v>
      </c>
      <c r="J15411" t="s">
        <v>7260</v>
      </c>
      <c r="K15411" t="s">
        <v>3688</v>
      </c>
      <c r="L15411" t="s">
        <v>13497</v>
      </c>
      <c r="P15411">
        <v>9.5</v>
      </c>
      <c r="Q15411">
        <v>16</v>
      </c>
      <c r="R15411">
        <v>9</v>
      </c>
      <c r="S15411" t="b">
        <v>0</v>
      </c>
      <c r="T15411" t="b">
        <v>0</v>
      </c>
      <c r="U15411" t="b">
        <v>0</v>
      </c>
      <c r="V15411">
        <v>24200</v>
      </c>
      <c r="W15411">
        <v>20000</v>
      </c>
      <c r="X15411">
        <v>2.48</v>
      </c>
      <c r="Y15411">
        <v>20380</v>
      </c>
      <c r="Z15411">
        <v>2.61</v>
      </c>
    </row>
    <row r="15412" spans="1:26">
      <c r="A15412">
        <v>213249267</v>
      </c>
      <c r="B15412" t="s">
        <v>13066</v>
      </c>
      <c r="C15412" t="s">
        <v>3597</v>
      </c>
      <c r="D15412" t="s">
        <v>3637</v>
      </c>
      <c r="E15412" t="s">
        <v>3860</v>
      </c>
      <c r="F15412" t="s">
        <v>3600</v>
      </c>
      <c r="G15412">
        <v>213249267</v>
      </c>
      <c r="I15412" t="s">
        <v>3601</v>
      </c>
      <c r="J15412" t="s">
        <v>7260</v>
      </c>
      <c r="K15412" t="s">
        <v>3688</v>
      </c>
      <c r="L15412" t="s">
        <v>13497</v>
      </c>
      <c r="P15412">
        <v>9.5</v>
      </c>
      <c r="Q15412">
        <v>16</v>
      </c>
      <c r="R15412">
        <v>9</v>
      </c>
      <c r="S15412" t="b">
        <v>0</v>
      </c>
      <c r="T15412" t="b">
        <v>0</v>
      </c>
      <c r="U15412" t="b">
        <v>0</v>
      </c>
      <c r="V15412">
        <v>24200</v>
      </c>
      <c r="W15412">
        <v>20000</v>
      </c>
      <c r="X15412">
        <v>2.48</v>
      </c>
      <c r="Y15412">
        <v>20380</v>
      </c>
      <c r="Z15412">
        <v>2.61</v>
      </c>
    </row>
    <row r="15413" spans="1:26">
      <c r="A15413">
        <v>213353747</v>
      </c>
      <c r="B15413" t="s">
        <v>13066</v>
      </c>
      <c r="C15413" t="s">
        <v>3597</v>
      </c>
      <c r="D15413" t="s">
        <v>3637</v>
      </c>
      <c r="E15413" t="s">
        <v>3637</v>
      </c>
      <c r="F15413" t="s">
        <v>3600</v>
      </c>
      <c r="G15413">
        <v>213353747</v>
      </c>
      <c r="I15413" t="s">
        <v>3601</v>
      </c>
      <c r="J15413" t="s">
        <v>13208</v>
      </c>
      <c r="K15413" t="s">
        <v>3688</v>
      </c>
      <c r="L15413" t="s">
        <v>13496</v>
      </c>
      <c r="P15413">
        <v>9.5</v>
      </c>
      <c r="Q15413">
        <v>16</v>
      </c>
      <c r="R15413">
        <v>9</v>
      </c>
      <c r="S15413" t="b">
        <v>0</v>
      </c>
      <c r="T15413" t="b">
        <v>0</v>
      </c>
      <c r="U15413" t="b">
        <v>0</v>
      </c>
      <c r="V15413">
        <v>24400</v>
      </c>
      <c r="W15413">
        <v>20400</v>
      </c>
      <c r="X15413">
        <v>2.52</v>
      </c>
      <c r="Y15413">
        <v>20790</v>
      </c>
      <c r="Z15413">
        <v>2.65</v>
      </c>
    </row>
    <row r="15414" spans="1:26">
      <c r="A15414">
        <v>213353748</v>
      </c>
      <c r="B15414" t="s">
        <v>13066</v>
      </c>
      <c r="C15414" t="s">
        <v>3597</v>
      </c>
      <c r="D15414" t="s">
        <v>3637</v>
      </c>
      <c r="E15414" t="s">
        <v>10374</v>
      </c>
      <c r="F15414" t="s">
        <v>3600</v>
      </c>
      <c r="G15414">
        <v>213353748</v>
      </c>
      <c r="I15414" t="s">
        <v>3601</v>
      </c>
      <c r="J15414" t="s">
        <v>13208</v>
      </c>
      <c r="K15414" t="s">
        <v>3688</v>
      </c>
      <c r="L15414" t="s">
        <v>13496</v>
      </c>
      <c r="P15414">
        <v>9.5</v>
      </c>
      <c r="Q15414">
        <v>16</v>
      </c>
      <c r="R15414">
        <v>9</v>
      </c>
      <c r="S15414" t="b">
        <v>0</v>
      </c>
      <c r="T15414" t="b">
        <v>0</v>
      </c>
      <c r="U15414" t="b">
        <v>0</v>
      </c>
      <c r="V15414">
        <v>24400</v>
      </c>
      <c r="W15414">
        <v>20400</v>
      </c>
      <c r="X15414">
        <v>2.52</v>
      </c>
      <c r="Y15414">
        <v>20790</v>
      </c>
      <c r="Z15414">
        <v>2.65</v>
      </c>
    </row>
    <row r="15415" spans="1:26">
      <c r="A15415">
        <v>213353749</v>
      </c>
      <c r="B15415" t="s">
        <v>13066</v>
      </c>
      <c r="C15415" t="s">
        <v>3597</v>
      </c>
      <c r="D15415" t="s">
        <v>3637</v>
      </c>
      <c r="E15415" t="s">
        <v>3862</v>
      </c>
      <c r="F15415" t="s">
        <v>3600</v>
      </c>
      <c r="G15415">
        <v>213353749</v>
      </c>
      <c r="I15415" t="s">
        <v>3601</v>
      </c>
      <c r="J15415" t="s">
        <v>7260</v>
      </c>
      <c r="K15415" t="s">
        <v>3688</v>
      </c>
      <c r="L15415" t="s">
        <v>13495</v>
      </c>
      <c r="P15415">
        <v>9.5</v>
      </c>
      <c r="Q15415">
        <v>16</v>
      </c>
      <c r="R15415">
        <v>9</v>
      </c>
      <c r="S15415" t="b">
        <v>0</v>
      </c>
      <c r="T15415" t="b">
        <v>0</v>
      </c>
      <c r="U15415" t="b">
        <v>0</v>
      </c>
      <c r="V15415">
        <v>24400</v>
      </c>
      <c r="W15415">
        <v>20400</v>
      </c>
      <c r="X15415">
        <v>2.52</v>
      </c>
      <c r="Y15415">
        <v>20790</v>
      </c>
      <c r="Z15415">
        <v>2.65</v>
      </c>
    </row>
    <row r="15416" spans="1:26">
      <c r="A15416">
        <v>213353750</v>
      </c>
      <c r="B15416" t="s">
        <v>13066</v>
      </c>
      <c r="C15416" t="s">
        <v>3597</v>
      </c>
      <c r="D15416" t="s">
        <v>3637</v>
      </c>
      <c r="E15416" t="s">
        <v>3854</v>
      </c>
      <c r="F15416" t="s">
        <v>3600</v>
      </c>
      <c r="G15416">
        <v>213353750</v>
      </c>
      <c r="I15416" t="s">
        <v>3601</v>
      </c>
      <c r="J15416" t="s">
        <v>7260</v>
      </c>
      <c r="K15416" t="s">
        <v>3688</v>
      </c>
      <c r="L15416" t="s">
        <v>13495</v>
      </c>
      <c r="P15416">
        <v>9.5</v>
      </c>
      <c r="Q15416">
        <v>16</v>
      </c>
      <c r="R15416">
        <v>9</v>
      </c>
      <c r="S15416" t="b">
        <v>0</v>
      </c>
      <c r="T15416" t="b">
        <v>0</v>
      </c>
      <c r="U15416" t="b">
        <v>0</v>
      </c>
      <c r="V15416">
        <v>24400</v>
      </c>
      <c r="W15416">
        <v>20400</v>
      </c>
      <c r="X15416">
        <v>2.52</v>
      </c>
      <c r="Y15416">
        <v>20790</v>
      </c>
      <c r="Z15416">
        <v>2.65</v>
      </c>
    </row>
    <row r="15417" spans="1:26">
      <c r="A15417">
        <v>213353751</v>
      </c>
      <c r="B15417" t="s">
        <v>13066</v>
      </c>
      <c r="C15417" t="s">
        <v>3597</v>
      </c>
      <c r="D15417" t="s">
        <v>3637</v>
      </c>
      <c r="E15417" t="s">
        <v>3856</v>
      </c>
      <c r="F15417" t="s">
        <v>3600</v>
      </c>
      <c r="G15417">
        <v>213353751</v>
      </c>
      <c r="I15417" t="s">
        <v>3601</v>
      </c>
      <c r="J15417" t="s">
        <v>7260</v>
      </c>
      <c r="K15417" t="s">
        <v>3688</v>
      </c>
      <c r="L15417" t="s">
        <v>13495</v>
      </c>
      <c r="P15417">
        <v>9.5</v>
      </c>
      <c r="Q15417">
        <v>16</v>
      </c>
      <c r="R15417">
        <v>9</v>
      </c>
      <c r="S15417" t="b">
        <v>0</v>
      </c>
      <c r="T15417" t="b">
        <v>0</v>
      </c>
      <c r="U15417" t="b">
        <v>0</v>
      </c>
      <c r="V15417">
        <v>24400</v>
      </c>
      <c r="W15417">
        <v>20400</v>
      </c>
      <c r="X15417">
        <v>2.52</v>
      </c>
      <c r="Y15417">
        <v>20790</v>
      </c>
      <c r="Z15417">
        <v>2.65</v>
      </c>
    </row>
    <row r="15418" spans="1:26">
      <c r="A15418">
        <v>213353752</v>
      </c>
      <c r="B15418" t="s">
        <v>13066</v>
      </c>
      <c r="C15418" t="s">
        <v>3597</v>
      </c>
      <c r="D15418" t="s">
        <v>3637</v>
      </c>
      <c r="E15418" t="s">
        <v>3855</v>
      </c>
      <c r="F15418" t="s">
        <v>3600</v>
      </c>
      <c r="G15418">
        <v>213353752</v>
      </c>
      <c r="I15418" t="s">
        <v>3601</v>
      </c>
      <c r="J15418" t="s">
        <v>7260</v>
      </c>
      <c r="K15418" t="s">
        <v>3688</v>
      </c>
      <c r="L15418" t="s">
        <v>13495</v>
      </c>
      <c r="P15418">
        <v>9.5</v>
      </c>
      <c r="Q15418">
        <v>16</v>
      </c>
      <c r="R15418">
        <v>9</v>
      </c>
      <c r="S15418" t="b">
        <v>0</v>
      </c>
      <c r="T15418" t="b">
        <v>0</v>
      </c>
      <c r="U15418" t="b">
        <v>0</v>
      </c>
      <c r="V15418">
        <v>24400</v>
      </c>
      <c r="W15418">
        <v>20400</v>
      </c>
      <c r="X15418">
        <v>2.52</v>
      </c>
      <c r="Y15418">
        <v>20790</v>
      </c>
      <c r="Z15418">
        <v>2.65</v>
      </c>
    </row>
    <row r="15419" spans="1:26">
      <c r="A15419">
        <v>213353753</v>
      </c>
      <c r="B15419" t="s">
        <v>13066</v>
      </c>
      <c r="C15419" t="s">
        <v>3597</v>
      </c>
      <c r="D15419" t="s">
        <v>3637</v>
      </c>
      <c r="E15419" t="s">
        <v>3858</v>
      </c>
      <c r="F15419" t="s">
        <v>3600</v>
      </c>
      <c r="G15419">
        <v>213353753</v>
      </c>
      <c r="I15419" t="s">
        <v>3601</v>
      </c>
      <c r="J15419" t="s">
        <v>7260</v>
      </c>
      <c r="K15419" t="s">
        <v>3688</v>
      </c>
      <c r="L15419" t="s">
        <v>13495</v>
      </c>
      <c r="P15419">
        <v>9.5</v>
      </c>
      <c r="Q15419">
        <v>16</v>
      </c>
      <c r="R15419">
        <v>9</v>
      </c>
      <c r="S15419" t="b">
        <v>0</v>
      </c>
      <c r="T15419" t="b">
        <v>0</v>
      </c>
      <c r="U15419" t="b">
        <v>0</v>
      </c>
      <c r="V15419">
        <v>24400</v>
      </c>
      <c r="W15419">
        <v>20400</v>
      </c>
      <c r="X15419">
        <v>2.52</v>
      </c>
      <c r="Y15419">
        <v>20790</v>
      </c>
      <c r="Z15419">
        <v>2.65</v>
      </c>
    </row>
    <row r="15420" spans="1:26">
      <c r="A15420">
        <v>213353754</v>
      </c>
      <c r="B15420" t="s">
        <v>13066</v>
      </c>
      <c r="C15420" t="s">
        <v>3597</v>
      </c>
      <c r="D15420" t="s">
        <v>3637</v>
      </c>
      <c r="E15420" t="s">
        <v>3857</v>
      </c>
      <c r="F15420" t="s">
        <v>3600</v>
      </c>
      <c r="G15420">
        <v>213353754</v>
      </c>
      <c r="I15420" t="s">
        <v>3601</v>
      </c>
      <c r="J15420" t="s">
        <v>7260</v>
      </c>
      <c r="K15420" t="s">
        <v>3688</v>
      </c>
      <c r="L15420" t="s">
        <v>13495</v>
      </c>
      <c r="P15420">
        <v>9.5</v>
      </c>
      <c r="Q15420">
        <v>16</v>
      </c>
      <c r="R15420">
        <v>9</v>
      </c>
      <c r="S15420" t="b">
        <v>0</v>
      </c>
      <c r="T15420" t="b">
        <v>0</v>
      </c>
      <c r="U15420" t="b">
        <v>0</v>
      </c>
      <c r="V15420">
        <v>24400</v>
      </c>
      <c r="W15420">
        <v>20400</v>
      </c>
      <c r="X15420">
        <v>2.52</v>
      </c>
      <c r="Y15420">
        <v>20790</v>
      </c>
      <c r="Z15420">
        <v>2.65</v>
      </c>
    </row>
    <row r="15421" spans="1:26">
      <c r="A15421">
        <v>213353755</v>
      </c>
      <c r="B15421" t="s">
        <v>13066</v>
      </c>
      <c r="C15421" t="s">
        <v>3597</v>
      </c>
      <c r="D15421" t="s">
        <v>3637</v>
      </c>
      <c r="E15421" t="s">
        <v>3861</v>
      </c>
      <c r="F15421" t="s">
        <v>3600</v>
      </c>
      <c r="G15421">
        <v>213353755</v>
      </c>
      <c r="I15421" t="s">
        <v>3601</v>
      </c>
      <c r="J15421" t="s">
        <v>7260</v>
      </c>
      <c r="K15421" t="s">
        <v>3688</v>
      </c>
      <c r="L15421" t="s">
        <v>13495</v>
      </c>
      <c r="P15421">
        <v>9.5</v>
      </c>
      <c r="Q15421">
        <v>16</v>
      </c>
      <c r="R15421">
        <v>9</v>
      </c>
      <c r="S15421" t="b">
        <v>0</v>
      </c>
      <c r="T15421" t="b">
        <v>0</v>
      </c>
      <c r="U15421" t="b">
        <v>0</v>
      </c>
      <c r="V15421">
        <v>24400</v>
      </c>
      <c r="W15421">
        <v>20400</v>
      </c>
      <c r="X15421">
        <v>2.52</v>
      </c>
      <c r="Y15421">
        <v>20790</v>
      </c>
      <c r="Z15421">
        <v>2.65</v>
      </c>
    </row>
    <row r="15422" spans="1:26">
      <c r="A15422">
        <v>213353756</v>
      </c>
      <c r="B15422" t="s">
        <v>13066</v>
      </c>
      <c r="C15422" t="s">
        <v>3597</v>
      </c>
      <c r="D15422" t="s">
        <v>3637</v>
      </c>
      <c r="E15422" t="s">
        <v>3860</v>
      </c>
      <c r="F15422" t="s">
        <v>3600</v>
      </c>
      <c r="G15422">
        <v>213353756</v>
      </c>
      <c r="I15422" t="s">
        <v>3601</v>
      </c>
      <c r="J15422" t="s">
        <v>7260</v>
      </c>
      <c r="K15422" t="s">
        <v>3688</v>
      </c>
      <c r="L15422" t="s">
        <v>13495</v>
      </c>
      <c r="P15422">
        <v>9.5</v>
      </c>
      <c r="Q15422">
        <v>16</v>
      </c>
      <c r="R15422">
        <v>9</v>
      </c>
      <c r="S15422" t="b">
        <v>0</v>
      </c>
      <c r="T15422" t="b">
        <v>0</v>
      </c>
      <c r="U15422" t="b">
        <v>0</v>
      </c>
      <c r="V15422">
        <v>24400</v>
      </c>
      <c r="W15422">
        <v>20400</v>
      </c>
      <c r="X15422">
        <v>2.52</v>
      </c>
      <c r="Y15422">
        <v>20790</v>
      </c>
      <c r="Z15422">
        <v>2.65</v>
      </c>
    </row>
    <row r="15423" spans="1:26">
      <c r="A15423">
        <v>213353757</v>
      </c>
      <c r="B15423" t="s">
        <v>13066</v>
      </c>
      <c r="C15423" t="s">
        <v>3597</v>
      </c>
      <c r="D15423" t="s">
        <v>3637</v>
      </c>
      <c r="E15423" t="s">
        <v>3637</v>
      </c>
      <c r="F15423" t="s">
        <v>3600</v>
      </c>
      <c r="G15423">
        <v>213353757</v>
      </c>
      <c r="I15423" t="s">
        <v>3601</v>
      </c>
      <c r="J15423" t="s">
        <v>13208</v>
      </c>
      <c r="K15423" t="s">
        <v>3688</v>
      </c>
      <c r="L15423" t="s">
        <v>13469</v>
      </c>
      <c r="P15423">
        <v>9.5</v>
      </c>
      <c r="Q15423">
        <v>16</v>
      </c>
      <c r="R15423">
        <v>9</v>
      </c>
      <c r="S15423" t="b">
        <v>0</v>
      </c>
      <c r="T15423" t="b">
        <v>0</v>
      </c>
      <c r="U15423" t="b">
        <v>0</v>
      </c>
      <c r="V15423">
        <v>24800</v>
      </c>
      <c r="W15423">
        <v>20200</v>
      </c>
      <c r="X15423">
        <v>2.54</v>
      </c>
      <c r="Y15423">
        <v>20590</v>
      </c>
      <c r="Z15423">
        <v>2.67</v>
      </c>
    </row>
    <row r="15424" spans="1:26">
      <c r="A15424">
        <v>213353758</v>
      </c>
      <c r="B15424" t="s">
        <v>13066</v>
      </c>
      <c r="C15424" t="s">
        <v>3597</v>
      </c>
      <c r="D15424" t="s">
        <v>3637</v>
      </c>
      <c r="E15424" t="s">
        <v>10374</v>
      </c>
      <c r="F15424" t="s">
        <v>3600</v>
      </c>
      <c r="G15424">
        <v>213353758</v>
      </c>
      <c r="I15424" t="s">
        <v>3601</v>
      </c>
      <c r="J15424" t="s">
        <v>13208</v>
      </c>
      <c r="K15424" t="s">
        <v>3688</v>
      </c>
      <c r="L15424" t="s">
        <v>13469</v>
      </c>
      <c r="P15424">
        <v>9.5</v>
      </c>
      <c r="Q15424">
        <v>16</v>
      </c>
      <c r="R15424">
        <v>9</v>
      </c>
      <c r="S15424" t="b">
        <v>0</v>
      </c>
      <c r="T15424" t="b">
        <v>0</v>
      </c>
      <c r="U15424" t="b">
        <v>0</v>
      </c>
      <c r="V15424">
        <v>24800</v>
      </c>
      <c r="W15424">
        <v>20200</v>
      </c>
      <c r="X15424">
        <v>2.54</v>
      </c>
      <c r="Y15424">
        <v>20590</v>
      </c>
      <c r="Z15424">
        <v>2.67</v>
      </c>
    </row>
    <row r="15425" spans="1:26">
      <c r="A15425">
        <v>213353759</v>
      </c>
      <c r="B15425" t="s">
        <v>13066</v>
      </c>
      <c r="C15425" t="s">
        <v>3597</v>
      </c>
      <c r="D15425" t="s">
        <v>3637</v>
      </c>
      <c r="E15425" t="s">
        <v>3862</v>
      </c>
      <c r="F15425" t="s">
        <v>3600</v>
      </c>
      <c r="G15425">
        <v>213353759</v>
      </c>
      <c r="I15425" t="s">
        <v>3601</v>
      </c>
      <c r="J15425" t="s">
        <v>7260</v>
      </c>
      <c r="K15425" t="s">
        <v>3688</v>
      </c>
      <c r="L15425" t="s">
        <v>13468</v>
      </c>
      <c r="P15425">
        <v>9.5</v>
      </c>
      <c r="Q15425">
        <v>16</v>
      </c>
      <c r="R15425">
        <v>9</v>
      </c>
      <c r="S15425" t="b">
        <v>0</v>
      </c>
      <c r="T15425" t="b">
        <v>0</v>
      </c>
      <c r="U15425" t="b">
        <v>0</v>
      </c>
      <c r="V15425">
        <v>24800</v>
      </c>
      <c r="W15425">
        <v>20200</v>
      </c>
      <c r="X15425">
        <v>2.54</v>
      </c>
      <c r="Y15425">
        <v>20590</v>
      </c>
      <c r="Z15425">
        <v>2.67</v>
      </c>
    </row>
    <row r="15426" spans="1:26">
      <c r="A15426">
        <v>213353760</v>
      </c>
      <c r="B15426" t="s">
        <v>13066</v>
      </c>
      <c r="C15426" t="s">
        <v>3597</v>
      </c>
      <c r="D15426" t="s">
        <v>3637</v>
      </c>
      <c r="E15426" t="s">
        <v>3854</v>
      </c>
      <c r="F15426" t="s">
        <v>3600</v>
      </c>
      <c r="G15426">
        <v>213353760</v>
      </c>
      <c r="I15426" t="s">
        <v>3601</v>
      </c>
      <c r="J15426" t="s">
        <v>7260</v>
      </c>
      <c r="K15426" t="s">
        <v>3688</v>
      </c>
      <c r="L15426" t="s">
        <v>13468</v>
      </c>
      <c r="P15426">
        <v>9.5</v>
      </c>
      <c r="Q15426">
        <v>16</v>
      </c>
      <c r="R15426">
        <v>9</v>
      </c>
      <c r="S15426" t="b">
        <v>0</v>
      </c>
      <c r="T15426" t="b">
        <v>0</v>
      </c>
      <c r="U15426" t="b">
        <v>0</v>
      </c>
      <c r="V15426">
        <v>24800</v>
      </c>
      <c r="W15426">
        <v>20200</v>
      </c>
      <c r="X15426">
        <v>2.54</v>
      </c>
      <c r="Y15426">
        <v>20590</v>
      </c>
      <c r="Z15426">
        <v>2.67</v>
      </c>
    </row>
    <row r="15427" spans="1:26">
      <c r="A15427">
        <v>213353761</v>
      </c>
      <c r="B15427" t="s">
        <v>13066</v>
      </c>
      <c r="C15427" t="s">
        <v>3597</v>
      </c>
      <c r="D15427" t="s">
        <v>3637</v>
      </c>
      <c r="E15427" t="s">
        <v>3856</v>
      </c>
      <c r="F15427" t="s">
        <v>3600</v>
      </c>
      <c r="G15427">
        <v>213353761</v>
      </c>
      <c r="I15427" t="s">
        <v>3601</v>
      </c>
      <c r="J15427" t="s">
        <v>7260</v>
      </c>
      <c r="K15427" t="s">
        <v>3688</v>
      </c>
      <c r="L15427" t="s">
        <v>13468</v>
      </c>
      <c r="P15427">
        <v>9.5</v>
      </c>
      <c r="Q15427">
        <v>16</v>
      </c>
      <c r="R15427">
        <v>9</v>
      </c>
      <c r="S15427" t="b">
        <v>0</v>
      </c>
      <c r="T15427" t="b">
        <v>0</v>
      </c>
      <c r="U15427" t="b">
        <v>0</v>
      </c>
      <c r="V15427">
        <v>24800</v>
      </c>
      <c r="W15427">
        <v>20200</v>
      </c>
      <c r="X15427">
        <v>2.54</v>
      </c>
      <c r="Y15427">
        <v>20590</v>
      </c>
      <c r="Z15427">
        <v>2.67</v>
      </c>
    </row>
    <row r="15428" spans="1:26">
      <c r="A15428">
        <v>213353762</v>
      </c>
      <c r="B15428" t="s">
        <v>13066</v>
      </c>
      <c r="C15428" t="s">
        <v>3597</v>
      </c>
      <c r="D15428" t="s">
        <v>3637</v>
      </c>
      <c r="E15428" t="s">
        <v>3855</v>
      </c>
      <c r="F15428" t="s">
        <v>3600</v>
      </c>
      <c r="G15428">
        <v>213353762</v>
      </c>
      <c r="I15428" t="s">
        <v>3601</v>
      </c>
      <c r="J15428" t="s">
        <v>7260</v>
      </c>
      <c r="K15428" t="s">
        <v>3688</v>
      </c>
      <c r="L15428" t="s">
        <v>13468</v>
      </c>
      <c r="P15428">
        <v>9.5</v>
      </c>
      <c r="Q15428">
        <v>16</v>
      </c>
      <c r="R15428">
        <v>9</v>
      </c>
      <c r="S15428" t="b">
        <v>0</v>
      </c>
      <c r="T15428" t="b">
        <v>0</v>
      </c>
      <c r="U15428" t="b">
        <v>0</v>
      </c>
      <c r="V15428">
        <v>24800</v>
      </c>
      <c r="W15428">
        <v>20200</v>
      </c>
      <c r="X15428">
        <v>2.54</v>
      </c>
      <c r="Y15428">
        <v>20590</v>
      </c>
      <c r="Z15428">
        <v>2.67</v>
      </c>
    </row>
    <row r="15429" spans="1:26">
      <c r="A15429">
        <v>213353763</v>
      </c>
      <c r="B15429" t="s">
        <v>13066</v>
      </c>
      <c r="C15429" t="s">
        <v>3597</v>
      </c>
      <c r="D15429" t="s">
        <v>3637</v>
      </c>
      <c r="E15429" t="s">
        <v>3858</v>
      </c>
      <c r="F15429" t="s">
        <v>3600</v>
      </c>
      <c r="G15429">
        <v>213353763</v>
      </c>
      <c r="I15429" t="s">
        <v>3601</v>
      </c>
      <c r="J15429" t="s">
        <v>7260</v>
      </c>
      <c r="K15429" t="s">
        <v>3688</v>
      </c>
      <c r="L15429" t="s">
        <v>13468</v>
      </c>
      <c r="P15429">
        <v>9.5</v>
      </c>
      <c r="Q15429">
        <v>16</v>
      </c>
      <c r="R15429">
        <v>9</v>
      </c>
      <c r="S15429" t="b">
        <v>0</v>
      </c>
      <c r="T15429" t="b">
        <v>0</v>
      </c>
      <c r="U15429" t="b">
        <v>0</v>
      </c>
      <c r="V15429">
        <v>24800</v>
      </c>
      <c r="W15429">
        <v>20200</v>
      </c>
      <c r="X15429">
        <v>2.54</v>
      </c>
      <c r="Y15429">
        <v>20590</v>
      </c>
      <c r="Z15429">
        <v>2.67</v>
      </c>
    </row>
    <row r="15430" spans="1:26">
      <c r="A15430">
        <v>213353764</v>
      </c>
      <c r="B15430" t="s">
        <v>13066</v>
      </c>
      <c r="C15430" t="s">
        <v>3597</v>
      </c>
      <c r="D15430" t="s">
        <v>3637</v>
      </c>
      <c r="E15430" t="s">
        <v>3857</v>
      </c>
      <c r="F15430" t="s">
        <v>3600</v>
      </c>
      <c r="G15430">
        <v>213353764</v>
      </c>
      <c r="I15430" t="s">
        <v>3601</v>
      </c>
      <c r="J15430" t="s">
        <v>7260</v>
      </c>
      <c r="K15430" t="s">
        <v>3688</v>
      </c>
      <c r="L15430" t="s">
        <v>13468</v>
      </c>
      <c r="P15430">
        <v>9.5</v>
      </c>
      <c r="Q15430">
        <v>16</v>
      </c>
      <c r="R15430">
        <v>9</v>
      </c>
      <c r="S15430" t="b">
        <v>0</v>
      </c>
      <c r="T15430" t="b">
        <v>0</v>
      </c>
      <c r="U15430" t="b">
        <v>0</v>
      </c>
      <c r="V15430">
        <v>24800</v>
      </c>
      <c r="W15430">
        <v>20200</v>
      </c>
      <c r="X15430">
        <v>2.54</v>
      </c>
      <c r="Y15430">
        <v>20590</v>
      </c>
      <c r="Z15430">
        <v>2.67</v>
      </c>
    </row>
    <row r="15431" spans="1:26">
      <c r="A15431">
        <v>213353765</v>
      </c>
      <c r="B15431" t="s">
        <v>13066</v>
      </c>
      <c r="C15431" t="s">
        <v>3597</v>
      </c>
      <c r="D15431" t="s">
        <v>3637</v>
      </c>
      <c r="E15431" t="s">
        <v>3861</v>
      </c>
      <c r="F15431" t="s">
        <v>3600</v>
      </c>
      <c r="G15431">
        <v>213353765</v>
      </c>
      <c r="I15431" t="s">
        <v>3601</v>
      </c>
      <c r="J15431" t="s">
        <v>7260</v>
      </c>
      <c r="K15431" t="s">
        <v>3688</v>
      </c>
      <c r="L15431" t="s">
        <v>13468</v>
      </c>
      <c r="P15431">
        <v>9.5</v>
      </c>
      <c r="Q15431">
        <v>16</v>
      </c>
      <c r="R15431">
        <v>9</v>
      </c>
      <c r="S15431" t="b">
        <v>0</v>
      </c>
      <c r="T15431" t="b">
        <v>0</v>
      </c>
      <c r="U15431" t="b">
        <v>0</v>
      </c>
      <c r="V15431">
        <v>24800</v>
      </c>
      <c r="W15431">
        <v>20200</v>
      </c>
      <c r="X15431">
        <v>2.54</v>
      </c>
      <c r="Y15431">
        <v>20590</v>
      </c>
      <c r="Z15431">
        <v>2.67</v>
      </c>
    </row>
    <row r="15432" spans="1:26">
      <c r="A15432">
        <v>213353766</v>
      </c>
      <c r="B15432" t="s">
        <v>13066</v>
      </c>
      <c r="C15432" t="s">
        <v>3597</v>
      </c>
      <c r="D15432" t="s">
        <v>3637</v>
      </c>
      <c r="E15432" t="s">
        <v>3860</v>
      </c>
      <c r="F15432" t="s">
        <v>3600</v>
      </c>
      <c r="G15432">
        <v>213353766</v>
      </c>
      <c r="I15432" t="s">
        <v>3601</v>
      </c>
      <c r="J15432" t="s">
        <v>7260</v>
      </c>
      <c r="K15432" t="s">
        <v>3688</v>
      </c>
      <c r="L15432" t="s">
        <v>13468</v>
      </c>
      <c r="P15432">
        <v>9.5</v>
      </c>
      <c r="Q15432">
        <v>16</v>
      </c>
      <c r="R15432">
        <v>9</v>
      </c>
      <c r="S15432" t="b">
        <v>0</v>
      </c>
      <c r="T15432" t="b">
        <v>0</v>
      </c>
      <c r="U15432" t="b">
        <v>0</v>
      </c>
      <c r="V15432">
        <v>24800</v>
      </c>
      <c r="W15432">
        <v>20200</v>
      </c>
      <c r="X15432">
        <v>2.54</v>
      </c>
      <c r="Y15432">
        <v>20590</v>
      </c>
      <c r="Z15432">
        <v>2.67</v>
      </c>
    </row>
    <row r="15433" spans="1:26">
      <c r="A15433">
        <v>213361579</v>
      </c>
      <c r="B15433" t="s">
        <v>13063</v>
      </c>
      <c r="C15433" t="s">
        <v>3597</v>
      </c>
      <c r="D15433" t="s">
        <v>3637</v>
      </c>
      <c r="E15433" t="s">
        <v>3637</v>
      </c>
      <c r="F15433" t="s">
        <v>3600</v>
      </c>
      <c r="G15433">
        <v>213361579</v>
      </c>
      <c r="I15433" t="s">
        <v>3601</v>
      </c>
      <c r="J15433" t="s">
        <v>3642</v>
      </c>
      <c r="L15433" t="s">
        <v>13493</v>
      </c>
      <c r="P15433">
        <v>13.5</v>
      </c>
      <c r="Q15433">
        <v>21</v>
      </c>
      <c r="R15433">
        <v>10.5</v>
      </c>
      <c r="S15433" t="b">
        <v>0</v>
      </c>
      <c r="T15433" t="b">
        <v>0</v>
      </c>
      <c r="U15433" t="b">
        <v>1</v>
      </c>
      <c r="V15433">
        <v>23400</v>
      </c>
      <c r="W15433">
        <v>24800</v>
      </c>
      <c r="X15433">
        <v>2.52</v>
      </c>
      <c r="Y15433">
        <v>24800</v>
      </c>
      <c r="Z15433">
        <v>2.52</v>
      </c>
    </row>
    <row r="15434" spans="1:26">
      <c r="A15434">
        <v>213361581</v>
      </c>
      <c r="B15434" t="s">
        <v>13063</v>
      </c>
      <c r="C15434" t="s">
        <v>3597</v>
      </c>
      <c r="D15434" t="s">
        <v>3637</v>
      </c>
      <c r="E15434" t="s">
        <v>3637</v>
      </c>
      <c r="F15434" t="s">
        <v>3600</v>
      </c>
      <c r="G15434">
        <v>213361581</v>
      </c>
      <c r="I15434" t="s">
        <v>3601</v>
      </c>
      <c r="J15434" t="s">
        <v>3642</v>
      </c>
      <c r="L15434" t="s">
        <v>13494</v>
      </c>
      <c r="P15434">
        <v>13.5</v>
      </c>
      <c r="Q15434">
        <v>20.5</v>
      </c>
      <c r="R15434">
        <v>10</v>
      </c>
      <c r="S15434" t="b">
        <v>0</v>
      </c>
      <c r="T15434" t="b">
        <v>0</v>
      </c>
      <c r="U15434" t="b">
        <v>1</v>
      </c>
      <c r="V15434">
        <v>23400</v>
      </c>
      <c r="W15434">
        <v>25000</v>
      </c>
      <c r="X15434">
        <v>2.54</v>
      </c>
      <c r="Y15434">
        <v>25000</v>
      </c>
      <c r="Z15434">
        <v>2.54</v>
      </c>
    </row>
    <row r="15435" spans="1:26">
      <c r="A15435">
        <v>213361583</v>
      </c>
      <c r="B15435" t="s">
        <v>13063</v>
      </c>
      <c r="C15435" t="s">
        <v>3597</v>
      </c>
      <c r="D15435" t="s">
        <v>3637</v>
      </c>
      <c r="E15435" t="s">
        <v>3637</v>
      </c>
      <c r="F15435" t="s">
        <v>3600</v>
      </c>
      <c r="G15435">
        <v>213361583</v>
      </c>
      <c r="I15435" t="s">
        <v>3601</v>
      </c>
      <c r="J15435" t="s">
        <v>3638</v>
      </c>
      <c r="L15435" t="s">
        <v>13493</v>
      </c>
      <c r="P15435">
        <v>12</v>
      </c>
      <c r="Q15435">
        <v>19.5</v>
      </c>
      <c r="R15435">
        <v>8.5</v>
      </c>
      <c r="S15435" t="b">
        <v>0</v>
      </c>
      <c r="T15435" t="b">
        <v>0</v>
      </c>
      <c r="U15435" t="b">
        <v>1</v>
      </c>
      <c r="V15435">
        <v>33000</v>
      </c>
      <c r="W15435">
        <v>31600</v>
      </c>
      <c r="X15435">
        <v>2.2599999999999998</v>
      </c>
      <c r="Y15435">
        <v>31600</v>
      </c>
      <c r="Z15435">
        <v>2.2599999999999998</v>
      </c>
    </row>
    <row r="15436" spans="1:26">
      <c r="A15436">
        <v>213361585</v>
      </c>
      <c r="B15436" t="s">
        <v>13063</v>
      </c>
      <c r="C15436" t="s">
        <v>3597</v>
      </c>
      <c r="D15436" t="s">
        <v>3637</v>
      </c>
      <c r="E15436" t="s">
        <v>3637</v>
      </c>
      <c r="F15436" t="s">
        <v>3600</v>
      </c>
      <c r="G15436">
        <v>213361585</v>
      </c>
      <c r="I15436" t="s">
        <v>3601</v>
      </c>
      <c r="J15436" t="s">
        <v>3638</v>
      </c>
      <c r="L15436" t="s">
        <v>13492</v>
      </c>
      <c r="P15436">
        <v>13</v>
      </c>
      <c r="Q15436">
        <v>20.5</v>
      </c>
      <c r="R15436">
        <v>9</v>
      </c>
      <c r="S15436" t="b">
        <v>0</v>
      </c>
      <c r="T15436" t="b">
        <v>0</v>
      </c>
      <c r="U15436" t="b">
        <v>1</v>
      </c>
      <c r="V15436">
        <v>34400</v>
      </c>
      <c r="W15436">
        <v>30400</v>
      </c>
      <c r="X15436">
        <v>2.3199999999999998</v>
      </c>
      <c r="Y15436">
        <v>30400</v>
      </c>
      <c r="Z15436">
        <v>2.3199999999999998</v>
      </c>
    </row>
    <row r="15437" spans="1:26">
      <c r="A15437">
        <v>213361587</v>
      </c>
      <c r="B15437" t="s">
        <v>13063</v>
      </c>
      <c r="C15437" t="s">
        <v>3597</v>
      </c>
      <c r="D15437" t="s">
        <v>3637</v>
      </c>
      <c r="E15437" t="s">
        <v>3637</v>
      </c>
      <c r="F15437" t="s">
        <v>3600</v>
      </c>
      <c r="G15437">
        <v>213361587</v>
      </c>
      <c r="I15437" t="s">
        <v>3601</v>
      </c>
      <c r="J15437" t="s">
        <v>3638</v>
      </c>
      <c r="L15437" t="s">
        <v>13491</v>
      </c>
      <c r="P15437">
        <v>13</v>
      </c>
      <c r="Q15437">
        <v>21</v>
      </c>
      <c r="R15437">
        <v>9</v>
      </c>
      <c r="S15437" t="b">
        <v>0</v>
      </c>
      <c r="T15437" t="b">
        <v>0</v>
      </c>
      <c r="U15437" t="b">
        <v>1</v>
      </c>
      <c r="V15437">
        <v>34800</v>
      </c>
      <c r="W15437">
        <v>29800</v>
      </c>
      <c r="X15437">
        <v>2.36</v>
      </c>
      <c r="Y15437">
        <v>29800</v>
      </c>
      <c r="Z15437">
        <v>2.36</v>
      </c>
    </row>
    <row r="15438" spans="1:26">
      <c r="A15438">
        <v>213361589</v>
      </c>
      <c r="B15438" t="s">
        <v>13063</v>
      </c>
      <c r="C15438" t="s">
        <v>3597</v>
      </c>
      <c r="D15438" t="s">
        <v>3637</v>
      </c>
      <c r="E15438" t="s">
        <v>3637</v>
      </c>
      <c r="F15438" t="s">
        <v>3600</v>
      </c>
      <c r="G15438">
        <v>213361589</v>
      </c>
      <c r="I15438" t="s">
        <v>3601</v>
      </c>
      <c r="J15438" t="s">
        <v>10514</v>
      </c>
      <c r="L15438" t="s">
        <v>13492</v>
      </c>
      <c r="P15438">
        <v>12</v>
      </c>
      <c r="Q15438">
        <v>22</v>
      </c>
      <c r="R15438">
        <v>9.5</v>
      </c>
      <c r="S15438" t="b">
        <v>0</v>
      </c>
      <c r="T15438" t="b">
        <v>0</v>
      </c>
      <c r="U15438" t="b">
        <v>1</v>
      </c>
      <c r="V15438">
        <v>45000</v>
      </c>
      <c r="W15438">
        <v>43000</v>
      </c>
      <c r="X15438">
        <v>2.48</v>
      </c>
      <c r="Y15438">
        <v>43000</v>
      </c>
      <c r="Z15438">
        <v>2.48</v>
      </c>
    </row>
    <row r="15439" spans="1:26">
      <c r="A15439">
        <v>213361591</v>
      </c>
      <c r="B15439" t="s">
        <v>13063</v>
      </c>
      <c r="C15439" t="s">
        <v>3597</v>
      </c>
      <c r="D15439" t="s">
        <v>3637</v>
      </c>
      <c r="E15439" t="s">
        <v>3637</v>
      </c>
      <c r="F15439" t="s">
        <v>3600</v>
      </c>
      <c r="G15439">
        <v>213361591</v>
      </c>
      <c r="I15439" t="s">
        <v>3601</v>
      </c>
      <c r="J15439" t="s">
        <v>10514</v>
      </c>
      <c r="L15439" t="s">
        <v>13491</v>
      </c>
      <c r="P15439">
        <v>13</v>
      </c>
      <c r="Q15439">
        <v>23</v>
      </c>
      <c r="R15439">
        <v>10</v>
      </c>
      <c r="S15439" t="b">
        <v>0</v>
      </c>
      <c r="T15439" t="b">
        <v>0</v>
      </c>
      <c r="U15439" t="b">
        <v>1</v>
      </c>
      <c r="V15439">
        <v>46000</v>
      </c>
      <c r="W15439">
        <v>42500</v>
      </c>
      <c r="X15439">
        <v>2.62</v>
      </c>
      <c r="Y15439">
        <v>42500</v>
      </c>
      <c r="Z15439">
        <v>2.62</v>
      </c>
    </row>
    <row r="15440" spans="1:26">
      <c r="A15440">
        <v>213361593</v>
      </c>
      <c r="B15440" t="s">
        <v>13063</v>
      </c>
      <c r="C15440" t="s">
        <v>3597</v>
      </c>
      <c r="D15440" t="s">
        <v>3637</v>
      </c>
      <c r="E15440" t="s">
        <v>3637</v>
      </c>
      <c r="F15440" t="s">
        <v>3600</v>
      </c>
      <c r="G15440">
        <v>213361593</v>
      </c>
      <c r="I15440" t="s">
        <v>3601</v>
      </c>
      <c r="J15440" t="s">
        <v>10515</v>
      </c>
      <c r="L15440" t="s">
        <v>13491</v>
      </c>
      <c r="P15440">
        <v>13</v>
      </c>
      <c r="Q15440">
        <v>20.5</v>
      </c>
      <c r="R15440">
        <v>9</v>
      </c>
      <c r="S15440" t="b">
        <v>0</v>
      </c>
      <c r="T15440" t="b">
        <v>0</v>
      </c>
      <c r="U15440" t="b">
        <v>1</v>
      </c>
      <c r="V15440">
        <v>58000</v>
      </c>
      <c r="W15440">
        <v>49500</v>
      </c>
      <c r="X15440">
        <v>2.64</v>
      </c>
      <c r="Y15440">
        <v>49500</v>
      </c>
      <c r="Z15440">
        <v>2.64</v>
      </c>
    </row>
    <row r="15441" spans="1:26">
      <c r="A15441">
        <v>213361580</v>
      </c>
      <c r="B15441" t="s">
        <v>13063</v>
      </c>
      <c r="C15441" t="s">
        <v>3597</v>
      </c>
      <c r="D15441" t="s">
        <v>3637</v>
      </c>
      <c r="E15441" t="s">
        <v>10374</v>
      </c>
      <c r="F15441" t="s">
        <v>3600</v>
      </c>
      <c r="G15441">
        <v>213361580</v>
      </c>
      <c r="I15441" t="s">
        <v>3601</v>
      </c>
      <c r="J15441" t="s">
        <v>6131</v>
      </c>
      <c r="L15441" t="s">
        <v>13493</v>
      </c>
      <c r="P15441">
        <v>13.5</v>
      </c>
      <c r="Q15441">
        <v>21</v>
      </c>
      <c r="R15441">
        <v>10.5</v>
      </c>
      <c r="S15441" t="b">
        <v>0</v>
      </c>
      <c r="T15441" t="b">
        <v>0</v>
      </c>
      <c r="U15441" t="b">
        <v>1</v>
      </c>
      <c r="V15441">
        <v>23400</v>
      </c>
      <c r="W15441">
        <v>24800</v>
      </c>
      <c r="X15441">
        <v>2.52</v>
      </c>
      <c r="Y15441">
        <v>24800</v>
      </c>
      <c r="Z15441">
        <v>2.52</v>
      </c>
    </row>
    <row r="15442" spans="1:26">
      <c r="A15442">
        <v>213361582</v>
      </c>
      <c r="B15442" t="s">
        <v>13063</v>
      </c>
      <c r="C15442" t="s">
        <v>3597</v>
      </c>
      <c r="D15442" t="s">
        <v>3637</v>
      </c>
      <c r="E15442" t="s">
        <v>10374</v>
      </c>
      <c r="F15442" t="s">
        <v>3600</v>
      </c>
      <c r="G15442">
        <v>213361582</v>
      </c>
      <c r="I15442" t="s">
        <v>3601</v>
      </c>
      <c r="J15442" t="s">
        <v>6131</v>
      </c>
      <c r="L15442" t="s">
        <v>13494</v>
      </c>
      <c r="P15442">
        <v>13.5</v>
      </c>
      <c r="Q15442">
        <v>20.5</v>
      </c>
      <c r="R15442">
        <v>10</v>
      </c>
      <c r="S15442" t="b">
        <v>0</v>
      </c>
      <c r="T15442" t="b">
        <v>0</v>
      </c>
      <c r="U15442" t="b">
        <v>1</v>
      </c>
      <c r="V15442">
        <v>23400</v>
      </c>
      <c r="W15442">
        <v>25000</v>
      </c>
      <c r="X15442">
        <v>2.54</v>
      </c>
      <c r="Y15442">
        <v>25000</v>
      </c>
      <c r="Z15442">
        <v>2.54</v>
      </c>
    </row>
    <row r="15443" spans="1:26">
      <c r="A15443">
        <v>213361584</v>
      </c>
      <c r="B15443" t="s">
        <v>13063</v>
      </c>
      <c r="C15443" t="s">
        <v>3597</v>
      </c>
      <c r="D15443" t="s">
        <v>3637</v>
      </c>
      <c r="E15443" t="s">
        <v>10374</v>
      </c>
      <c r="F15443" t="s">
        <v>3600</v>
      </c>
      <c r="G15443">
        <v>213361584</v>
      </c>
      <c r="I15443" t="s">
        <v>3601</v>
      </c>
      <c r="J15443" t="s">
        <v>10516</v>
      </c>
      <c r="L15443" t="s">
        <v>13493</v>
      </c>
      <c r="P15443">
        <v>12</v>
      </c>
      <c r="Q15443">
        <v>19.5</v>
      </c>
      <c r="R15443">
        <v>8.5</v>
      </c>
      <c r="S15443" t="b">
        <v>0</v>
      </c>
      <c r="T15443" t="b">
        <v>0</v>
      </c>
      <c r="U15443" t="b">
        <v>1</v>
      </c>
      <c r="V15443">
        <v>33000</v>
      </c>
      <c r="W15443">
        <v>31600</v>
      </c>
      <c r="X15443">
        <v>2.2599999999999998</v>
      </c>
      <c r="Y15443">
        <v>31600</v>
      </c>
      <c r="Z15443">
        <v>2.2599999999999998</v>
      </c>
    </row>
    <row r="15444" spans="1:26">
      <c r="A15444">
        <v>213361586</v>
      </c>
      <c r="B15444" t="s">
        <v>13063</v>
      </c>
      <c r="C15444" t="s">
        <v>3597</v>
      </c>
      <c r="D15444" t="s">
        <v>3637</v>
      </c>
      <c r="E15444" t="s">
        <v>10374</v>
      </c>
      <c r="F15444" t="s">
        <v>3600</v>
      </c>
      <c r="G15444">
        <v>213361586</v>
      </c>
      <c r="I15444" t="s">
        <v>3601</v>
      </c>
      <c r="J15444" t="s">
        <v>10516</v>
      </c>
      <c r="L15444" t="s">
        <v>13492</v>
      </c>
      <c r="P15444">
        <v>13</v>
      </c>
      <c r="Q15444">
        <v>20.5</v>
      </c>
      <c r="R15444">
        <v>9</v>
      </c>
      <c r="S15444" t="b">
        <v>0</v>
      </c>
      <c r="T15444" t="b">
        <v>0</v>
      </c>
      <c r="U15444" t="b">
        <v>1</v>
      </c>
      <c r="V15444">
        <v>34400</v>
      </c>
      <c r="W15444">
        <v>30400</v>
      </c>
      <c r="X15444">
        <v>2.3199999999999998</v>
      </c>
      <c r="Y15444">
        <v>30400</v>
      </c>
      <c r="Z15444">
        <v>2.3199999999999998</v>
      </c>
    </row>
    <row r="15445" spans="1:26">
      <c r="A15445">
        <v>213361588</v>
      </c>
      <c r="B15445" t="s">
        <v>13063</v>
      </c>
      <c r="C15445" t="s">
        <v>3597</v>
      </c>
      <c r="D15445" t="s">
        <v>3637</v>
      </c>
      <c r="E15445" t="s">
        <v>10374</v>
      </c>
      <c r="F15445" t="s">
        <v>3600</v>
      </c>
      <c r="G15445">
        <v>213361588</v>
      </c>
      <c r="I15445" t="s">
        <v>3601</v>
      </c>
      <c r="J15445" t="s">
        <v>10516</v>
      </c>
      <c r="L15445" t="s">
        <v>13491</v>
      </c>
      <c r="P15445">
        <v>13</v>
      </c>
      <c r="Q15445">
        <v>21</v>
      </c>
      <c r="R15445">
        <v>9</v>
      </c>
      <c r="S15445" t="b">
        <v>0</v>
      </c>
      <c r="T15445" t="b">
        <v>0</v>
      </c>
      <c r="U15445" t="b">
        <v>1</v>
      </c>
      <c r="V15445">
        <v>34800</v>
      </c>
      <c r="W15445">
        <v>29800</v>
      </c>
      <c r="X15445">
        <v>2.36</v>
      </c>
      <c r="Y15445">
        <v>29800</v>
      </c>
      <c r="Z15445">
        <v>2.36</v>
      </c>
    </row>
    <row r="15446" spans="1:26">
      <c r="A15446">
        <v>213361590</v>
      </c>
      <c r="B15446" t="s">
        <v>13063</v>
      </c>
      <c r="C15446" t="s">
        <v>3597</v>
      </c>
      <c r="D15446" t="s">
        <v>3637</v>
      </c>
      <c r="E15446" t="s">
        <v>10374</v>
      </c>
      <c r="F15446" t="s">
        <v>3600</v>
      </c>
      <c r="G15446">
        <v>213361590</v>
      </c>
      <c r="I15446" t="s">
        <v>3601</v>
      </c>
      <c r="J15446" t="s">
        <v>10517</v>
      </c>
      <c r="L15446" t="s">
        <v>13492</v>
      </c>
      <c r="P15446">
        <v>12</v>
      </c>
      <c r="Q15446">
        <v>22</v>
      </c>
      <c r="R15446">
        <v>9.5</v>
      </c>
      <c r="S15446" t="b">
        <v>0</v>
      </c>
      <c r="T15446" t="b">
        <v>0</v>
      </c>
      <c r="U15446" t="b">
        <v>1</v>
      </c>
      <c r="V15446">
        <v>45000</v>
      </c>
      <c r="W15446">
        <v>43000</v>
      </c>
      <c r="X15446">
        <v>2.48</v>
      </c>
      <c r="Y15446">
        <v>43000</v>
      </c>
      <c r="Z15446">
        <v>2.48</v>
      </c>
    </row>
    <row r="15447" spans="1:26">
      <c r="A15447">
        <v>213361592</v>
      </c>
      <c r="B15447" t="s">
        <v>13063</v>
      </c>
      <c r="C15447" t="s">
        <v>3597</v>
      </c>
      <c r="D15447" t="s">
        <v>3637</v>
      </c>
      <c r="E15447" t="s">
        <v>10374</v>
      </c>
      <c r="F15447" t="s">
        <v>3600</v>
      </c>
      <c r="G15447">
        <v>213361592</v>
      </c>
      <c r="I15447" t="s">
        <v>3601</v>
      </c>
      <c r="J15447" t="s">
        <v>10517</v>
      </c>
      <c r="L15447" t="s">
        <v>13491</v>
      </c>
      <c r="P15447">
        <v>13</v>
      </c>
      <c r="Q15447">
        <v>23</v>
      </c>
      <c r="R15447">
        <v>10</v>
      </c>
      <c r="S15447" t="b">
        <v>0</v>
      </c>
      <c r="T15447" t="b">
        <v>0</v>
      </c>
      <c r="U15447" t="b">
        <v>1</v>
      </c>
      <c r="V15447">
        <v>46000</v>
      </c>
      <c r="W15447">
        <v>42500</v>
      </c>
      <c r="X15447">
        <v>2.62</v>
      </c>
      <c r="Y15447">
        <v>42500</v>
      </c>
      <c r="Z15447">
        <v>2.62</v>
      </c>
    </row>
    <row r="15448" spans="1:26">
      <c r="A15448">
        <v>213361594</v>
      </c>
      <c r="B15448" t="s">
        <v>13063</v>
      </c>
      <c r="C15448" t="s">
        <v>3597</v>
      </c>
      <c r="D15448" t="s">
        <v>3637</v>
      </c>
      <c r="E15448" t="s">
        <v>10374</v>
      </c>
      <c r="F15448" t="s">
        <v>3600</v>
      </c>
      <c r="G15448">
        <v>213361594</v>
      </c>
      <c r="I15448" t="s">
        <v>3601</v>
      </c>
      <c r="J15448" t="s">
        <v>10518</v>
      </c>
      <c r="L15448" t="s">
        <v>13491</v>
      </c>
      <c r="P15448">
        <v>13</v>
      </c>
      <c r="Q15448">
        <v>20.5</v>
      </c>
      <c r="R15448">
        <v>9</v>
      </c>
      <c r="S15448" t="b">
        <v>0</v>
      </c>
      <c r="T15448" t="b">
        <v>0</v>
      </c>
      <c r="U15448" t="b">
        <v>1</v>
      </c>
      <c r="V15448">
        <v>58000</v>
      </c>
      <c r="W15448">
        <v>49500</v>
      </c>
      <c r="X15448">
        <v>2.64</v>
      </c>
      <c r="Y15448">
        <v>49500</v>
      </c>
      <c r="Z15448">
        <v>2.64</v>
      </c>
    </row>
    <row r="15449" spans="1:26">
      <c r="A15449">
        <v>210627716</v>
      </c>
      <c r="B15449" t="s">
        <v>3613</v>
      </c>
      <c r="C15449" t="s">
        <v>3597</v>
      </c>
      <c r="D15449" t="s">
        <v>4357</v>
      </c>
      <c r="E15449" t="s">
        <v>4358</v>
      </c>
      <c r="F15449" t="s">
        <v>3621</v>
      </c>
      <c r="G15449">
        <v>210627716</v>
      </c>
      <c r="I15449" t="s">
        <v>3622</v>
      </c>
      <c r="J15449" t="s">
        <v>9010</v>
      </c>
      <c r="K15449" t="s">
        <v>3624</v>
      </c>
      <c r="L15449" t="s">
        <v>9011</v>
      </c>
      <c r="M15449">
        <v>14.7</v>
      </c>
      <c r="N15449">
        <v>25.5</v>
      </c>
      <c r="O15449">
        <v>12</v>
      </c>
      <c r="P15449">
        <v>14.7</v>
      </c>
      <c r="Q15449">
        <v>25.5</v>
      </c>
      <c r="R15449">
        <v>10.199999999999999</v>
      </c>
      <c r="S15449" t="b">
        <v>0</v>
      </c>
      <c r="T15449" t="b">
        <v>0</v>
      </c>
      <c r="U15449" t="b">
        <v>1</v>
      </c>
      <c r="V15449">
        <v>9100</v>
      </c>
      <c r="W15449">
        <v>7000</v>
      </c>
      <c r="X15449">
        <v>2.89</v>
      </c>
      <c r="Y15449">
        <v>11000</v>
      </c>
      <c r="Z15449">
        <v>2.08</v>
      </c>
    </row>
    <row r="15450" spans="1:26">
      <c r="A15450">
        <v>210627717</v>
      </c>
      <c r="B15450" t="s">
        <v>3613</v>
      </c>
      <c r="C15450" t="s">
        <v>3597</v>
      </c>
      <c r="D15450" t="s">
        <v>4357</v>
      </c>
      <c r="E15450" t="s">
        <v>4358</v>
      </c>
      <c r="F15450" t="s">
        <v>3621</v>
      </c>
      <c r="G15450">
        <v>210627717</v>
      </c>
      <c r="I15450" t="s">
        <v>3622</v>
      </c>
      <c r="J15450" t="s">
        <v>9008</v>
      </c>
      <c r="K15450" t="s">
        <v>3624</v>
      </c>
      <c r="L15450" t="s">
        <v>9009</v>
      </c>
      <c r="M15450">
        <v>12.5</v>
      </c>
      <c r="N15450">
        <v>24</v>
      </c>
      <c r="O15450">
        <v>11</v>
      </c>
      <c r="P15450">
        <v>12.5</v>
      </c>
      <c r="Q15450">
        <v>24</v>
      </c>
      <c r="R15450">
        <v>9</v>
      </c>
      <c r="S15450" t="b">
        <v>0</v>
      </c>
      <c r="T15450" t="b">
        <v>0</v>
      </c>
      <c r="U15450" t="b">
        <v>0</v>
      </c>
      <c r="V15450">
        <v>12000</v>
      </c>
      <c r="W15450">
        <v>7000</v>
      </c>
      <c r="X15450">
        <v>2.81</v>
      </c>
      <c r="Y15450">
        <v>10900</v>
      </c>
      <c r="Z15450">
        <v>2.25</v>
      </c>
    </row>
    <row r="15451" spans="1:26">
      <c r="A15451">
        <v>210627719</v>
      </c>
      <c r="B15451" t="s">
        <v>3613</v>
      </c>
      <c r="C15451" t="s">
        <v>3597</v>
      </c>
      <c r="D15451" t="s">
        <v>4357</v>
      </c>
      <c r="E15451" t="s">
        <v>4358</v>
      </c>
      <c r="F15451" t="s">
        <v>3621</v>
      </c>
      <c r="G15451">
        <v>210627719</v>
      </c>
      <c r="I15451" t="s">
        <v>3622</v>
      </c>
      <c r="J15451" t="s">
        <v>9006</v>
      </c>
      <c r="K15451" t="s">
        <v>3624</v>
      </c>
      <c r="L15451" t="s">
        <v>9007</v>
      </c>
      <c r="M15451">
        <v>13</v>
      </c>
      <c r="N15451">
        <v>23</v>
      </c>
      <c r="O15451">
        <v>11</v>
      </c>
      <c r="P15451">
        <v>13</v>
      </c>
      <c r="Q15451">
        <v>23.5</v>
      </c>
      <c r="R15451">
        <v>9</v>
      </c>
      <c r="S15451" t="b">
        <v>0</v>
      </c>
      <c r="T15451" t="b">
        <v>0</v>
      </c>
      <c r="U15451" t="b">
        <v>0</v>
      </c>
      <c r="V15451">
        <v>18000</v>
      </c>
      <c r="W15451">
        <v>11000</v>
      </c>
      <c r="X15451">
        <v>2.8</v>
      </c>
      <c r="Y15451">
        <v>15500</v>
      </c>
      <c r="Z15451">
        <v>2.08</v>
      </c>
    </row>
    <row r="15452" spans="1:26">
      <c r="A15452">
        <v>210627718</v>
      </c>
      <c r="B15452" t="s">
        <v>3613</v>
      </c>
      <c r="C15452" t="s">
        <v>3597</v>
      </c>
      <c r="D15452" t="s">
        <v>4357</v>
      </c>
      <c r="E15452" t="s">
        <v>4358</v>
      </c>
      <c r="F15452" t="s">
        <v>3621</v>
      </c>
      <c r="G15452">
        <v>210627718</v>
      </c>
      <c r="I15452" t="s">
        <v>3622</v>
      </c>
      <c r="J15452" t="s">
        <v>9004</v>
      </c>
      <c r="K15452" t="s">
        <v>3624</v>
      </c>
      <c r="L15452" t="s">
        <v>9005</v>
      </c>
      <c r="M15452">
        <v>13</v>
      </c>
      <c r="N15452">
        <v>24</v>
      </c>
      <c r="O15452">
        <v>11</v>
      </c>
      <c r="P15452">
        <v>13.1</v>
      </c>
      <c r="Q15452">
        <v>24.5</v>
      </c>
      <c r="R15452">
        <v>9.5</v>
      </c>
      <c r="S15452" t="b">
        <v>0</v>
      </c>
      <c r="T15452" t="b">
        <v>0</v>
      </c>
      <c r="U15452" t="b">
        <v>1</v>
      </c>
      <c r="V15452">
        <v>22000</v>
      </c>
      <c r="W15452">
        <v>15000</v>
      </c>
      <c r="X15452">
        <v>2.84</v>
      </c>
      <c r="Y15452">
        <v>22000</v>
      </c>
      <c r="Z15452">
        <v>2.11</v>
      </c>
    </row>
    <row r="15453" spans="1:26">
      <c r="A15453">
        <v>211717278</v>
      </c>
      <c r="B15453" t="s">
        <v>3613</v>
      </c>
      <c r="C15453" t="s">
        <v>3597</v>
      </c>
      <c r="D15453" t="s">
        <v>4357</v>
      </c>
      <c r="E15453" t="s">
        <v>4358</v>
      </c>
      <c r="F15453" t="s">
        <v>3621</v>
      </c>
      <c r="G15453">
        <v>211717278</v>
      </c>
      <c r="I15453" t="s">
        <v>3622</v>
      </c>
      <c r="J15453" t="s">
        <v>9014</v>
      </c>
      <c r="K15453" t="s">
        <v>3624</v>
      </c>
      <c r="L15453" t="s">
        <v>9015</v>
      </c>
      <c r="M15453">
        <v>11.25</v>
      </c>
      <c r="N15453">
        <v>19</v>
      </c>
      <c r="O15453">
        <v>10</v>
      </c>
      <c r="P15453">
        <v>11.25</v>
      </c>
      <c r="Q15453">
        <v>20</v>
      </c>
      <c r="R15453">
        <v>8.5</v>
      </c>
      <c r="S15453" t="b">
        <v>0</v>
      </c>
      <c r="T15453" t="b">
        <v>0</v>
      </c>
      <c r="U15453" t="b">
        <v>0</v>
      </c>
      <c r="V15453">
        <v>30000</v>
      </c>
      <c r="W15453">
        <v>17500</v>
      </c>
      <c r="X15453">
        <v>2.4700000000000002</v>
      </c>
      <c r="Y15453">
        <v>27000</v>
      </c>
      <c r="Z15453">
        <v>2.08</v>
      </c>
    </row>
    <row r="15454" spans="1:26">
      <c r="A15454">
        <v>211717279</v>
      </c>
      <c r="B15454" t="s">
        <v>3613</v>
      </c>
      <c r="C15454" t="s">
        <v>3597</v>
      </c>
      <c r="D15454" t="s">
        <v>4357</v>
      </c>
      <c r="E15454" t="s">
        <v>4358</v>
      </c>
      <c r="F15454" t="s">
        <v>3621</v>
      </c>
      <c r="G15454">
        <v>211717279</v>
      </c>
      <c r="I15454" t="s">
        <v>3622</v>
      </c>
      <c r="J15454" t="s">
        <v>9012</v>
      </c>
      <c r="K15454" t="s">
        <v>3624</v>
      </c>
      <c r="L15454" t="s">
        <v>9013</v>
      </c>
      <c r="M15454">
        <v>10.5</v>
      </c>
      <c r="N15454">
        <v>20</v>
      </c>
      <c r="O15454">
        <v>9</v>
      </c>
      <c r="P15454">
        <v>10.5</v>
      </c>
      <c r="Q15454">
        <v>20</v>
      </c>
      <c r="R15454">
        <v>8.5</v>
      </c>
      <c r="S15454" t="b">
        <v>0</v>
      </c>
      <c r="T15454" t="b">
        <v>0</v>
      </c>
      <c r="U15454" t="b">
        <v>0</v>
      </c>
      <c r="V15454">
        <v>33600</v>
      </c>
      <c r="W15454">
        <v>22000</v>
      </c>
      <c r="X15454">
        <v>2.6</v>
      </c>
      <c r="Y15454">
        <v>28000</v>
      </c>
      <c r="Z15454">
        <v>2.0299999999999998</v>
      </c>
    </row>
    <row r="15455" spans="1:26">
      <c r="A15455">
        <v>213319278</v>
      </c>
      <c r="B15455" t="s">
        <v>13065</v>
      </c>
      <c r="C15455" t="s">
        <v>3597</v>
      </c>
      <c r="D15455" t="s">
        <v>4357</v>
      </c>
      <c r="E15455" t="s">
        <v>4358</v>
      </c>
      <c r="F15455" t="s">
        <v>3621</v>
      </c>
      <c r="G15455">
        <v>213319278</v>
      </c>
      <c r="I15455" t="s">
        <v>3622</v>
      </c>
      <c r="J15455" t="s">
        <v>9006</v>
      </c>
      <c r="K15455" t="s">
        <v>3624</v>
      </c>
      <c r="L15455" t="s">
        <v>13490</v>
      </c>
      <c r="P15455">
        <v>10.050000000000001</v>
      </c>
      <c r="Q15455">
        <v>19</v>
      </c>
      <c r="R15455">
        <v>8.5</v>
      </c>
      <c r="S15455" t="b">
        <v>0</v>
      </c>
      <c r="T15455" t="b">
        <v>0</v>
      </c>
      <c r="U15455" t="b">
        <v>0</v>
      </c>
      <c r="V15455">
        <v>18000</v>
      </c>
      <c r="W15455">
        <v>11000</v>
      </c>
      <c r="X15455">
        <v>2.5</v>
      </c>
      <c r="Y15455">
        <v>15800</v>
      </c>
      <c r="Z15455">
        <v>2</v>
      </c>
    </row>
    <row r="15456" spans="1:26">
      <c r="A15456">
        <v>213319277</v>
      </c>
      <c r="B15456" t="s">
        <v>13065</v>
      </c>
      <c r="C15456" t="s">
        <v>3597</v>
      </c>
      <c r="D15456" t="s">
        <v>4357</v>
      </c>
      <c r="E15456" t="s">
        <v>4358</v>
      </c>
      <c r="F15456" t="s">
        <v>3753</v>
      </c>
      <c r="G15456">
        <v>213319277</v>
      </c>
      <c r="I15456" t="s">
        <v>3622</v>
      </c>
      <c r="J15456" t="s">
        <v>9006</v>
      </c>
      <c r="K15456" t="s">
        <v>3624</v>
      </c>
      <c r="L15456" t="s">
        <v>13489</v>
      </c>
      <c r="P15456">
        <v>12.5</v>
      </c>
      <c r="Q15456">
        <v>20</v>
      </c>
      <c r="R15456">
        <v>8</v>
      </c>
      <c r="S15456" t="b">
        <v>0</v>
      </c>
      <c r="T15456" t="b">
        <v>0</v>
      </c>
      <c r="U15456" t="b">
        <v>0</v>
      </c>
      <c r="V15456">
        <v>18000</v>
      </c>
      <c r="W15456">
        <v>10500</v>
      </c>
      <c r="X15456">
        <v>2.5</v>
      </c>
      <c r="Y15456">
        <v>16500</v>
      </c>
      <c r="Z15456">
        <v>2.44</v>
      </c>
    </row>
    <row r="15457" spans="1:26">
      <c r="A15457">
        <v>213319273</v>
      </c>
      <c r="B15457" t="s">
        <v>13065</v>
      </c>
      <c r="C15457" t="s">
        <v>3597</v>
      </c>
      <c r="D15457" t="s">
        <v>4357</v>
      </c>
      <c r="E15457" t="s">
        <v>4358</v>
      </c>
      <c r="F15457" t="s">
        <v>3849</v>
      </c>
      <c r="G15457">
        <v>213319273</v>
      </c>
      <c r="I15457" t="s">
        <v>3622</v>
      </c>
      <c r="J15457" t="s">
        <v>9010</v>
      </c>
      <c r="K15457" t="s">
        <v>3624</v>
      </c>
      <c r="L15457" t="s">
        <v>13488</v>
      </c>
      <c r="M15457">
        <v>13</v>
      </c>
      <c r="N15457">
        <v>19.2</v>
      </c>
      <c r="O15457">
        <v>10.5</v>
      </c>
      <c r="P15457">
        <v>13</v>
      </c>
      <c r="Q15457">
        <v>19</v>
      </c>
      <c r="R15457">
        <v>9.5</v>
      </c>
      <c r="S15457" t="b">
        <v>0</v>
      </c>
      <c r="T15457" t="b">
        <v>0</v>
      </c>
      <c r="U15457" t="b">
        <v>1</v>
      </c>
      <c r="V15457">
        <v>9100</v>
      </c>
      <c r="W15457">
        <v>6100</v>
      </c>
      <c r="X15457">
        <v>2.71</v>
      </c>
      <c r="Y15457">
        <v>12300</v>
      </c>
      <c r="Z15457">
        <v>2.21</v>
      </c>
    </row>
    <row r="15458" spans="1:26">
      <c r="A15458">
        <v>213319272</v>
      </c>
      <c r="B15458" t="s">
        <v>13065</v>
      </c>
      <c r="C15458" t="s">
        <v>3597</v>
      </c>
      <c r="D15458" t="s">
        <v>4357</v>
      </c>
      <c r="E15458" t="s">
        <v>4358</v>
      </c>
      <c r="F15458" t="s">
        <v>3753</v>
      </c>
      <c r="G15458">
        <v>213319272</v>
      </c>
      <c r="I15458" t="s">
        <v>3601</v>
      </c>
      <c r="J15458" t="s">
        <v>9010</v>
      </c>
      <c r="K15458" t="s">
        <v>3624</v>
      </c>
      <c r="L15458" t="s">
        <v>13487</v>
      </c>
      <c r="M15458">
        <v>13.45</v>
      </c>
      <c r="N15458">
        <v>21</v>
      </c>
      <c r="O15458">
        <v>10.199999999999999</v>
      </c>
      <c r="P15458">
        <v>13.45</v>
      </c>
      <c r="Q15458">
        <v>21</v>
      </c>
      <c r="R15458">
        <v>9</v>
      </c>
      <c r="S15458" t="b">
        <v>0</v>
      </c>
      <c r="T15458" t="b">
        <v>0</v>
      </c>
      <c r="U15458" t="b">
        <v>1</v>
      </c>
      <c r="V15458">
        <v>9100</v>
      </c>
      <c r="W15458">
        <v>6300</v>
      </c>
      <c r="X15458">
        <v>2.6</v>
      </c>
      <c r="Y15458">
        <v>9900</v>
      </c>
      <c r="Z15458">
        <v>2.27</v>
      </c>
    </row>
    <row r="15459" spans="1:26">
      <c r="A15459">
        <v>213319276</v>
      </c>
      <c r="B15459" t="s">
        <v>13065</v>
      </c>
      <c r="C15459" t="s">
        <v>3597</v>
      </c>
      <c r="D15459" t="s">
        <v>4357</v>
      </c>
      <c r="E15459" t="s">
        <v>4358</v>
      </c>
      <c r="F15459" t="s">
        <v>3849</v>
      </c>
      <c r="G15459">
        <v>213319276</v>
      </c>
      <c r="I15459" t="s">
        <v>3622</v>
      </c>
      <c r="J15459" t="s">
        <v>9008</v>
      </c>
      <c r="K15459" t="s">
        <v>3624</v>
      </c>
      <c r="L15459" t="s">
        <v>13486</v>
      </c>
      <c r="M15459">
        <v>11.5</v>
      </c>
      <c r="N15459">
        <v>18.5</v>
      </c>
      <c r="O15459">
        <v>10.5</v>
      </c>
      <c r="P15459">
        <v>11.5</v>
      </c>
      <c r="Q15459">
        <v>18.5</v>
      </c>
      <c r="R15459">
        <v>8.5</v>
      </c>
      <c r="S15459" t="b">
        <v>0</v>
      </c>
      <c r="T15459" t="b">
        <v>0</v>
      </c>
      <c r="U15459" t="b">
        <v>0</v>
      </c>
      <c r="V15459">
        <v>12000</v>
      </c>
      <c r="W15459">
        <v>7200</v>
      </c>
      <c r="X15459">
        <v>2.5099999999999998</v>
      </c>
      <c r="Y15459">
        <v>10900</v>
      </c>
      <c r="Z15459">
        <v>2.25</v>
      </c>
    </row>
    <row r="15460" spans="1:26">
      <c r="A15460">
        <v>213319275</v>
      </c>
      <c r="B15460" t="s">
        <v>13065</v>
      </c>
      <c r="C15460" t="s">
        <v>3597</v>
      </c>
      <c r="D15460" t="s">
        <v>4357</v>
      </c>
      <c r="E15460" t="s">
        <v>4358</v>
      </c>
      <c r="F15460" t="s">
        <v>3621</v>
      </c>
      <c r="G15460">
        <v>213319275</v>
      </c>
      <c r="I15460" t="s">
        <v>3622</v>
      </c>
      <c r="J15460" t="s">
        <v>9008</v>
      </c>
      <c r="K15460" t="s">
        <v>3624</v>
      </c>
      <c r="L15460" t="s">
        <v>13485</v>
      </c>
      <c r="M15460">
        <v>12.5</v>
      </c>
      <c r="N15460">
        <v>24</v>
      </c>
      <c r="O15460">
        <v>10.5</v>
      </c>
      <c r="P15460">
        <v>12.5</v>
      </c>
      <c r="Q15460">
        <v>24</v>
      </c>
      <c r="R15460">
        <v>8.5</v>
      </c>
      <c r="S15460" t="b">
        <v>0</v>
      </c>
      <c r="T15460" t="b">
        <v>0</v>
      </c>
      <c r="U15460" t="b">
        <v>0</v>
      </c>
      <c r="V15460">
        <v>12000</v>
      </c>
      <c r="W15460">
        <v>6900</v>
      </c>
      <c r="X15460">
        <v>2.5</v>
      </c>
      <c r="Y15460">
        <v>10900</v>
      </c>
      <c r="Z15460">
        <v>2.25</v>
      </c>
    </row>
    <row r="15461" spans="1:26">
      <c r="A15461">
        <v>213319274</v>
      </c>
      <c r="B15461" t="s">
        <v>13065</v>
      </c>
      <c r="C15461" t="s">
        <v>3597</v>
      </c>
      <c r="D15461" t="s">
        <v>4357</v>
      </c>
      <c r="E15461" t="s">
        <v>4358</v>
      </c>
      <c r="F15461" t="s">
        <v>3753</v>
      </c>
      <c r="G15461">
        <v>213319274</v>
      </c>
      <c r="I15461" t="s">
        <v>3601</v>
      </c>
      <c r="J15461" t="s">
        <v>9008</v>
      </c>
      <c r="K15461" t="s">
        <v>3624</v>
      </c>
      <c r="L15461" t="s">
        <v>13484</v>
      </c>
      <c r="M15461">
        <v>12.5</v>
      </c>
      <c r="N15461">
        <v>20</v>
      </c>
      <c r="O15461">
        <v>10.5</v>
      </c>
      <c r="P15461">
        <v>11.8</v>
      </c>
      <c r="Q15461">
        <v>20</v>
      </c>
      <c r="R15461">
        <v>8.5</v>
      </c>
      <c r="S15461" t="b">
        <v>0</v>
      </c>
      <c r="T15461" t="b">
        <v>0</v>
      </c>
      <c r="U15461" t="b">
        <v>1</v>
      </c>
      <c r="V15461">
        <v>12000</v>
      </c>
      <c r="W15461">
        <v>6900</v>
      </c>
      <c r="X15461">
        <v>2.5</v>
      </c>
      <c r="Y15461">
        <v>10900</v>
      </c>
      <c r="Z15461">
        <v>2.25</v>
      </c>
    </row>
    <row r="15462" spans="1:26">
      <c r="A15462">
        <v>213319282</v>
      </c>
      <c r="B15462" t="s">
        <v>13065</v>
      </c>
      <c r="C15462" t="s">
        <v>3597</v>
      </c>
      <c r="D15462" t="s">
        <v>4357</v>
      </c>
      <c r="E15462" t="s">
        <v>4358</v>
      </c>
      <c r="F15462" t="s">
        <v>3621</v>
      </c>
      <c r="G15462">
        <v>213319282</v>
      </c>
      <c r="I15462" t="s">
        <v>3622</v>
      </c>
      <c r="J15462" t="s">
        <v>9004</v>
      </c>
      <c r="K15462" t="s">
        <v>3624</v>
      </c>
      <c r="L15462" t="s">
        <v>13483</v>
      </c>
      <c r="M15462">
        <v>12</v>
      </c>
      <c r="N15462">
        <v>20</v>
      </c>
      <c r="O15462">
        <v>10</v>
      </c>
      <c r="P15462">
        <v>12</v>
      </c>
      <c r="Q15462">
        <v>20</v>
      </c>
      <c r="R15462">
        <v>9</v>
      </c>
      <c r="S15462" t="b">
        <v>0</v>
      </c>
      <c r="T15462" t="b">
        <v>0</v>
      </c>
      <c r="U15462" t="b">
        <v>0</v>
      </c>
      <c r="V15462">
        <v>22000</v>
      </c>
      <c r="W15462">
        <v>15000</v>
      </c>
      <c r="X15462">
        <v>2.54</v>
      </c>
      <c r="Y15462">
        <v>19400</v>
      </c>
      <c r="Z15462">
        <v>2.14</v>
      </c>
    </row>
    <row r="15463" spans="1:26">
      <c r="A15463">
        <v>213319280</v>
      </c>
      <c r="B15463" t="s">
        <v>13065</v>
      </c>
      <c r="C15463" t="s">
        <v>3597</v>
      </c>
      <c r="D15463" t="s">
        <v>4357</v>
      </c>
      <c r="E15463" t="s">
        <v>4358</v>
      </c>
      <c r="F15463" t="s">
        <v>3753</v>
      </c>
      <c r="G15463">
        <v>213319280</v>
      </c>
      <c r="H15463">
        <v>207342468</v>
      </c>
      <c r="I15463" t="s">
        <v>3601</v>
      </c>
      <c r="J15463" t="s">
        <v>9004</v>
      </c>
      <c r="K15463" t="s">
        <v>3624</v>
      </c>
      <c r="L15463" t="s">
        <v>13482</v>
      </c>
      <c r="M15463">
        <v>12.7</v>
      </c>
      <c r="N15463">
        <v>20</v>
      </c>
      <c r="O15463">
        <v>10</v>
      </c>
      <c r="P15463">
        <v>12.7</v>
      </c>
      <c r="Q15463">
        <v>20</v>
      </c>
      <c r="R15463">
        <v>9</v>
      </c>
      <c r="S15463" t="b">
        <v>0</v>
      </c>
      <c r="T15463" t="b">
        <v>0</v>
      </c>
      <c r="U15463" t="b">
        <v>1</v>
      </c>
      <c r="V15463">
        <v>22000</v>
      </c>
      <c r="W15463">
        <v>14900</v>
      </c>
      <c r="X15463">
        <v>2.73</v>
      </c>
      <c r="Y15463">
        <v>19200</v>
      </c>
      <c r="Z15463">
        <v>2.19</v>
      </c>
    </row>
    <row r="15464" spans="1:26">
      <c r="A15464">
        <v>213319281</v>
      </c>
      <c r="B15464" t="s">
        <v>13065</v>
      </c>
      <c r="C15464" t="s">
        <v>3597</v>
      </c>
      <c r="D15464" t="s">
        <v>4357</v>
      </c>
      <c r="E15464" t="s">
        <v>4358</v>
      </c>
      <c r="F15464" t="s">
        <v>3621</v>
      </c>
      <c r="G15464">
        <v>213319281</v>
      </c>
      <c r="I15464" t="s">
        <v>3622</v>
      </c>
      <c r="J15464" t="s">
        <v>9004</v>
      </c>
      <c r="K15464" t="s">
        <v>3624</v>
      </c>
      <c r="L15464" t="s">
        <v>13481</v>
      </c>
      <c r="M15464">
        <v>11.9</v>
      </c>
      <c r="N15464">
        <v>19</v>
      </c>
      <c r="O15464">
        <v>10</v>
      </c>
      <c r="P15464">
        <v>11.9</v>
      </c>
      <c r="Q15464">
        <v>21</v>
      </c>
      <c r="R15464">
        <v>9.5</v>
      </c>
      <c r="S15464" t="b">
        <v>0</v>
      </c>
      <c r="T15464" t="b">
        <v>0</v>
      </c>
      <c r="U15464" t="b">
        <v>1</v>
      </c>
      <c r="V15464">
        <v>22000</v>
      </c>
      <c r="W15464">
        <v>15000</v>
      </c>
      <c r="X15464">
        <v>2.75</v>
      </c>
      <c r="Y15464">
        <v>19000</v>
      </c>
      <c r="Z15464">
        <v>2.13</v>
      </c>
    </row>
    <row r="15465" spans="1:26">
      <c r="A15465">
        <v>211164222</v>
      </c>
      <c r="B15465" t="s">
        <v>3613</v>
      </c>
      <c r="C15465" t="s">
        <v>3597</v>
      </c>
      <c r="D15465" t="s">
        <v>4357</v>
      </c>
      <c r="E15465" t="s">
        <v>4358</v>
      </c>
      <c r="F15465" t="s">
        <v>3621</v>
      </c>
      <c r="G15465">
        <v>211164222</v>
      </c>
      <c r="I15465" t="s">
        <v>3622</v>
      </c>
      <c r="J15465" t="s">
        <v>9024</v>
      </c>
      <c r="K15465" t="s">
        <v>3624</v>
      </c>
      <c r="L15465" t="s">
        <v>9025</v>
      </c>
      <c r="M15465">
        <v>11.3</v>
      </c>
      <c r="N15465">
        <v>19.5</v>
      </c>
      <c r="O15465">
        <v>10</v>
      </c>
      <c r="P15465">
        <v>11.3</v>
      </c>
      <c r="Q15465">
        <v>19.5</v>
      </c>
      <c r="R15465">
        <v>8.8000000000000007</v>
      </c>
      <c r="S15465" t="b">
        <v>0</v>
      </c>
      <c r="T15465" t="b">
        <v>0</v>
      </c>
      <c r="U15465" t="b">
        <v>0</v>
      </c>
      <c r="V15465">
        <v>9100</v>
      </c>
      <c r="W15465">
        <v>6000</v>
      </c>
      <c r="X15465">
        <v>2.71</v>
      </c>
      <c r="Y15465">
        <v>9000</v>
      </c>
      <c r="Z15465">
        <v>2.11</v>
      </c>
    </row>
    <row r="15466" spans="1:26">
      <c r="A15466">
        <v>211164223</v>
      </c>
      <c r="B15466" t="s">
        <v>3613</v>
      </c>
      <c r="C15466" t="s">
        <v>3597</v>
      </c>
      <c r="D15466" t="s">
        <v>4357</v>
      </c>
      <c r="E15466" t="s">
        <v>4358</v>
      </c>
      <c r="F15466" t="s">
        <v>3621</v>
      </c>
      <c r="G15466">
        <v>211164223</v>
      </c>
      <c r="I15466" t="s">
        <v>3622</v>
      </c>
      <c r="J15466" t="s">
        <v>9026</v>
      </c>
      <c r="K15466" t="s">
        <v>3624</v>
      </c>
      <c r="L15466" t="s">
        <v>9027</v>
      </c>
      <c r="M15466">
        <v>8.6999999999999993</v>
      </c>
      <c r="N15466">
        <v>17.5</v>
      </c>
      <c r="O15466">
        <v>10</v>
      </c>
      <c r="P15466">
        <v>8.6999999999999993</v>
      </c>
      <c r="Q15466">
        <v>17.5</v>
      </c>
      <c r="R15466">
        <v>8.5</v>
      </c>
      <c r="S15466" t="b">
        <v>0</v>
      </c>
      <c r="T15466" t="b">
        <v>0</v>
      </c>
      <c r="U15466" t="b">
        <v>0</v>
      </c>
      <c r="V15466">
        <v>12000</v>
      </c>
      <c r="W15466">
        <v>6800</v>
      </c>
      <c r="X15466">
        <v>2.77</v>
      </c>
      <c r="Y15466">
        <v>11500</v>
      </c>
      <c r="Z15466">
        <v>2.2000000000000002</v>
      </c>
    </row>
    <row r="15467" spans="1:26">
      <c r="A15467">
        <v>211177535</v>
      </c>
      <c r="B15467" t="s">
        <v>3613</v>
      </c>
      <c r="C15467" t="s">
        <v>3597</v>
      </c>
      <c r="D15467" t="s">
        <v>4357</v>
      </c>
      <c r="E15467" t="s">
        <v>4358</v>
      </c>
      <c r="F15467" t="s">
        <v>3621</v>
      </c>
      <c r="G15467">
        <v>211177535</v>
      </c>
      <c r="I15467" t="s">
        <v>3622</v>
      </c>
      <c r="J15467" t="s">
        <v>9022</v>
      </c>
      <c r="K15467" t="s">
        <v>3624</v>
      </c>
      <c r="L15467" t="s">
        <v>9023</v>
      </c>
      <c r="M15467">
        <v>11.6</v>
      </c>
      <c r="N15467">
        <v>18</v>
      </c>
      <c r="O15467">
        <v>10</v>
      </c>
      <c r="P15467">
        <v>11.6</v>
      </c>
      <c r="Q15467">
        <v>18</v>
      </c>
      <c r="R15467">
        <v>8.5</v>
      </c>
      <c r="S15467" t="b">
        <v>0</v>
      </c>
      <c r="T15467" t="b">
        <v>0</v>
      </c>
      <c r="U15467" t="b">
        <v>0</v>
      </c>
      <c r="V15467">
        <v>22000</v>
      </c>
      <c r="W15467">
        <v>13900</v>
      </c>
      <c r="X15467">
        <v>2.48</v>
      </c>
      <c r="Y15467">
        <v>18760</v>
      </c>
      <c r="Z15467">
        <v>2.37</v>
      </c>
    </row>
    <row r="15468" spans="1:26">
      <c r="A15468">
        <v>211164251</v>
      </c>
      <c r="B15468" t="s">
        <v>3613</v>
      </c>
      <c r="C15468" t="s">
        <v>3597</v>
      </c>
      <c r="D15468" t="s">
        <v>4357</v>
      </c>
      <c r="E15468" t="s">
        <v>4358</v>
      </c>
      <c r="F15468" t="s">
        <v>3621</v>
      </c>
      <c r="G15468">
        <v>211164251</v>
      </c>
      <c r="I15468" t="s">
        <v>3622</v>
      </c>
      <c r="J15468" t="s">
        <v>9016</v>
      </c>
      <c r="K15468" t="s">
        <v>3624</v>
      </c>
      <c r="L15468" t="s">
        <v>9017</v>
      </c>
      <c r="M15468">
        <v>11.3</v>
      </c>
      <c r="N15468">
        <v>19.5</v>
      </c>
      <c r="O15468">
        <v>9.8000000000000007</v>
      </c>
      <c r="P15468">
        <v>11.3</v>
      </c>
      <c r="Q15468">
        <v>19.5</v>
      </c>
      <c r="R15468">
        <v>8.6</v>
      </c>
      <c r="S15468" t="b">
        <v>0</v>
      </c>
      <c r="T15468" t="b">
        <v>0</v>
      </c>
      <c r="U15468" t="b">
        <v>0</v>
      </c>
      <c r="V15468">
        <v>9100</v>
      </c>
      <c r="W15468">
        <v>6000</v>
      </c>
      <c r="X15468">
        <v>2.71</v>
      </c>
      <c r="Y15468">
        <v>9400</v>
      </c>
      <c r="Z15468">
        <v>2.12</v>
      </c>
    </row>
    <row r="15469" spans="1:26">
      <c r="A15469">
        <v>211164249</v>
      </c>
      <c r="B15469" t="s">
        <v>3613</v>
      </c>
      <c r="C15469" t="s">
        <v>3597</v>
      </c>
      <c r="D15469" t="s">
        <v>4357</v>
      </c>
      <c r="E15469" t="s">
        <v>4358</v>
      </c>
      <c r="F15469" t="s">
        <v>3621</v>
      </c>
      <c r="G15469">
        <v>211164249</v>
      </c>
      <c r="I15469" t="s">
        <v>3622</v>
      </c>
      <c r="J15469" t="s">
        <v>9020</v>
      </c>
      <c r="K15469" t="s">
        <v>3624</v>
      </c>
      <c r="L15469" t="s">
        <v>9021</v>
      </c>
      <c r="M15469">
        <v>8.6999999999999993</v>
      </c>
      <c r="N15469">
        <v>17.5</v>
      </c>
      <c r="O15469">
        <v>10</v>
      </c>
      <c r="P15469">
        <v>8.6999999999999993</v>
      </c>
      <c r="Q15469">
        <v>17.5</v>
      </c>
      <c r="R15469">
        <v>8.5</v>
      </c>
      <c r="S15469" t="b">
        <v>0</v>
      </c>
      <c r="T15469" t="b">
        <v>0</v>
      </c>
      <c r="U15469" t="b">
        <v>0</v>
      </c>
      <c r="V15469">
        <v>12000</v>
      </c>
      <c r="W15469">
        <v>6800</v>
      </c>
      <c r="X15469">
        <v>2.73</v>
      </c>
      <c r="Y15469">
        <v>11500</v>
      </c>
      <c r="Z15469">
        <v>2.2000000000000002</v>
      </c>
    </row>
    <row r="15470" spans="1:26">
      <c r="A15470">
        <v>211164250</v>
      </c>
      <c r="B15470" t="s">
        <v>3613</v>
      </c>
      <c r="C15470" t="s">
        <v>3597</v>
      </c>
      <c r="D15470" t="s">
        <v>4357</v>
      </c>
      <c r="E15470" t="s">
        <v>4358</v>
      </c>
      <c r="F15470" t="s">
        <v>3621</v>
      </c>
      <c r="G15470">
        <v>211164250</v>
      </c>
      <c r="I15470" t="s">
        <v>3622</v>
      </c>
      <c r="J15470" t="s">
        <v>9018</v>
      </c>
      <c r="K15470" t="s">
        <v>3624</v>
      </c>
      <c r="L15470" t="s">
        <v>9019</v>
      </c>
      <c r="M15470">
        <v>10.050000000000001</v>
      </c>
      <c r="N15470">
        <v>17.5</v>
      </c>
      <c r="O15470">
        <v>9</v>
      </c>
      <c r="P15470">
        <v>10.050000000000001</v>
      </c>
      <c r="Q15470">
        <v>17.5</v>
      </c>
      <c r="R15470">
        <v>8.5</v>
      </c>
      <c r="S15470" t="b">
        <v>0</v>
      </c>
      <c r="T15470" t="b">
        <v>0</v>
      </c>
      <c r="U15470" t="b">
        <v>0</v>
      </c>
      <c r="V15470">
        <v>17600</v>
      </c>
      <c r="W15470">
        <v>11200</v>
      </c>
      <c r="X15470">
        <v>2.61</v>
      </c>
      <c r="Y15470">
        <v>14400</v>
      </c>
      <c r="Z15470">
        <v>2.0499999999999998</v>
      </c>
    </row>
    <row r="15471" spans="1:26">
      <c r="A15471">
        <v>211174351</v>
      </c>
      <c r="B15471" t="s">
        <v>3613</v>
      </c>
      <c r="C15471" t="s">
        <v>3597</v>
      </c>
      <c r="D15471" t="s">
        <v>4357</v>
      </c>
      <c r="E15471" t="s">
        <v>4358</v>
      </c>
      <c r="F15471" t="s">
        <v>3650</v>
      </c>
      <c r="G15471">
        <v>211174351</v>
      </c>
      <c r="I15471" t="s">
        <v>3651</v>
      </c>
      <c r="J15471" t="s">
        <v>9003</v>
      </c>
      <c r="K15471" t="s">
        <v>3653</v>
      </c>
      <c r="M15471">
        <v>12</v>
      </c>
      <c r="N15471">
        <v>21</v>
      </c>
      <c r="O15471">
        <v>10</v>
      </c>
      <c r="P15471">
        <v>12</v>
      </c>
      <c r="Q15471">
        <v>21</v>
      </c>
      <c r="R15471">
        <v>10</v>
      </c>
      <c r="S15471" t="b">
        <v>0</v>
      </c>
      <c r="T15471" t="b">
        <v>0</v>
      </c>
      <c r="U15471" t="b">
        <v>1</v>
      </c>
      <c r="V15471">
        <v>17000</v>
      </c>
      <c r="W15471">
        <v>14700</v>
      </c>
      <c r="X15471">
        <v>2.63</v>
      </c>
      <c r="Y15471">
        <v>16400</v>
      </c>
      <c r="Z15471">
        <v>2.64</v>
      </c>
    </row>
    <row r="15472" spans="1:26">
      <c r="A15472">
        <v>211174352</v>
      </c>
      <c r="B15472" t="s">
        <v>3613</v>
      </c>
      <c r="C15472" t="s">
        <v>3597</v>
      </c>
      <c r="D15472" t="s">
        <v>4357</v>
      </c>
      <c r="E15472" t="s">
        <v>4358</v>
      </c>
      <c r="F15472" t="s">
        <v>3650</v>
      </c>
      <c r="G15472">
        <v>211174352</v>
      </c>
      <c r="I15472" t="s">
        <v>3651</v>
      </c>
      <c r="J15472" t="s">
        <v>9002</v>
      </c>
      <c r="K15472" t="s">
        <v>3653</v>
      </c>
      <c r="M15472">
        <v>12.5</v>
      </c>
      <c r="N15472">
        <v>21</v>
      </c>
      <c r="O15472">
        <v>10</v>
      </c>
      <c r="P15472">
        <v>12.5</v>
      </c>
      <c r="Q15472">
        <v>21</v>
      </c>
      <c r="R15472">
        <v>10</v>
      </c>
      <c r="S15472" t="b">
        <v>0</v>
      </c>
      <c r="T15472" t="b">
        <v>0</v>
      </c>
      <c r="U15472" t="b">
        <v>1</v>
      </c>
      <c r="V15472">
        <v>23200</v>
      </c>
      <c r="W15472">
        <v>23600</v>
      </c>
      <c r="X15472">
        <v>2.34</v>
      </c>
      <c r="Y15472">
        <v>26600</v>
      </c>
      <c r="Z15472">
        <v>2.5</v>
      </c>
    </row>
    <row r="15473" spans="1:26">
      <c r="A15473">
        <v>211174353</v>
      </c>
      <c r="B15473" t="s">
        <v>3613</v>
      </c>
      <c r="C15473" t="s">
        <v>3597</v>
      </c>
      <c r="D15473" t="s">
        <v>4357</v>
      </c>
      <c r="E15473" t="s">
        <v>4358</v>
      </c>
      <c r="F15473" t="s">
        <v>3650</v>
      </c>
      <c r="G15473">
        <v>211174353</v>
      </c>
      <c r="I15473" t="s">
        <v>3651</v>
      </c>
      <c r="J15473" t="s">
        <v>9001</v>
      </c>
      <c r="K15473" t="s">
        <v>3653</v>
      </c>
      <c r="M15473">
        <v>12.5</v>
      </c>
      <c r="N15473">
        <v>21</v>
      </c>
      <c r="O15473">
        <v>10</v>
      </c>
      <c r="P15473">
        <v>12.5</v>
      </c>
      <c r="Q15473">
        <v>21</v>
      </c>
      <c r="R15473">
        <v>10</v>
      </c>
      <c r="S15473" t="b">
        <v>0</v>
      </c>
      <c r="T15473" t="b">
        <v>0</v>
      </c>
      <c r="U15473" t="b">
        <v>1</v>
      </c>
      <c r="V15473">
        <v>28400</v>
      </c>
      <c r="W15473">
        <v>27200</v>
      </c>
      <c r="X15473">
        <v>2.41</v>
      </c>
      <c r="Y15473">
        <v>31860</v>
      </c>
      <c r="Z15473">
        <v>2.4</v>
      </c>
    </row>
    <row r="15474" spans="1:26">
      <c r="A15474">
        <v>211174354</v>
      </c>
      <c r="B15474" t="s">
        <v>3613</v>
      </c>
      <c r="C15474" t="s">
        <v>3597</v>
      </c>
      <c r="D15474" t="s">
        <v>4357</v>
      </c>
      <c r="E15474" t="s">
        <v>4358</v>
      </c>
      <c r="F15474" t="s">
        <v>3650</v>
      </c>
      <c r="G15474">
        <v>211174354</v>
      </c>
      <c r="I15474" t="s">
        <v>3651</v>
      </c>
      <c r="J15474" t="s">
        <v>9000</v>
      </c>
      <c r="K15474" t="s">
        <v>3653</v>
      </c>
      <c r="M15474">
        <v>12</v>
      </c>
      <c r="N15474">
        <v>21</v>
      </c>
      <c r="O15474">
        <v>10</v>
      </c>
      <c r="P15474">
        <v>12</v>
      </c>
      <c r="Q15474">
        <v>21</v>
      </c>
      <c r="R15474">
        <v>10</v>
      </c>
      <c r="S15474" t="b">
        <v>0</v>
      </c>
      <c r="T15474" t="b">
        <v>0</v>
      </c>
      <c r="U15474" t="b">
        <v>1</v>
      </c>
      <c r="V15474">
        <v>34000</v>
      </c>
      <c r="W15474">
        <v>30800</v>
      </c>
      <c r="X15474">
        <v>2.04</v>
      </c>
      <c r="Y15474">
        <v>37720</v>
      </c>
      <c r="Z15474">
        <v>2.38</v>
      </c>
    </row>
    <row r="15475" spans="1:26">
      <c r="A15475">
        <v>211174355</v>
      </c>
      <c r="B15475" t="s">
        <v>3613</v>
      </c>
      <c r="C15475" t="s">
        <v>3597</v>
      </c>
      <c r="D15475" t="s">
        <v>4357</v>
      </c>
      <c r="E15475" t="s">
        <v>4358</v>
      </c>
      <c r="F15475" t="s">
        <v>3650</v>
      </c>
      <c r="G15475">
        <v>211174355</v>
      </c>
      <c r="I15475" t="s">
        <v>3651</v>
      </c>
      <c r="J15475" t="s">
        <v>8999</v>
      </c>
      <c r="K15475" t="s">
        <v>3653</v>
      </c>
      <c r="M15475">
        <v>12</v>
      </c>
      <c r="N15475">
        <v>21</v>
      </c>
      <c r="O15475">
        <v>10</v>
      </c>
      <c r="P15475">
        <v>12</v>
      </c>
      <c r="Q15475">
        <v>21</v>
      </c>
      <c r="R15475">
        <v>10</v>
      </c>
      <c r="S15475" t="b">
        <v>0</v>
      </c>
      <c r="T15475" t="b">
        <v>0</v>
      </c>
      <c r="U15475" t="b">
        <v>1</v>
      </c>
      <c r="V15475">
        <v>36000</v>
      </c>
      <c r="W15475">
        <v>35600</v>
      </c>
      <c r="X15475">
        <v>2.38</v>
      </c>
      <c r="Y15475">
        <v>38200</v>
      </c>
      <c r="Z15475">
        <v>2.41</v>
      </c>
    </row>
    <row r="15476" spans="1:26">
      <c r="A15476">
        <v>211765314</v>
      </c>
      <c r="B15476" t="s">
        <v>13065</v>
      </c>
      <c r="C15476" t="s">
        <v>3597</v>
      </c>
      <c r="D15476" t="s">
        <v>4357</v>
      </c>
      <c r="E15476" t="s">
        <v>4358</v>
      </c>
      <c r="F15476" t="s">
        <v>3600</v>
      </c>
      <c r="G15476">
        <v>211765314</v>
      </c>
      <c r="I15476" t="s">
        <v>3601</v>
      </c>
      <c r="J15476" t="s">
        <v>13207</v>
      </c>
      <c r="K15476" t="s">
        <v>3624</v>
      </c>
      <c r="L15476" t="s">
        <v>13480</v>
      </c>
      <c r="P15476">
        <v>10.5</v>
      </c>
      <c r="Q15476">
        <v>15.5</v>
      </c>
      <c r="R15476">
        <v>7.8</v>
      </c>
      <c r="S15476" t="b">
        <v>0</v>
      </c>
      <c r="T15476" t="b">
        <v>0</v>
      </c>
      <c r="U15476" t="b">
        <v>0</v>
      </c>
      <c r="V15476">
        <v>23000</v>
      </c>
      <c r="W15476">
        <v>14600</v>
      </c>
      <c r="X15476">
        <v>2.2999999999999998</v>
      </c>
      <c r="Y15476">
        <v>14600</v>
      </c>
      <c r="Z15476">
        <v>2.2999999999999998</v>
      </c>
    </row>
    <row r="15477" spans="1:26">
      <c r="A15477">
        <v>211765315</v>
      </c>
      <c r="B15477" t="s">
        <v>13065</v>
      </c>
      <c r="C15477" t="s">
        <v>3597</v>
      </c>
      <c r="D15477" t="s">
        <v>4357</v>
      </c>
      <c r="E15477" t="s">
        <v>4358</v>
      </c>
      <c r="F15477" t="s">
        <v>3600</v>
      </c>
      <c r="G15477">
        <v>211765315</v>
      </c>
      <c r="I15477" t="s">
        <v>3601</v>
      </c>
      <c r="J15477" t="s">
        <v>13206</v>
      </c>
      <c r="K15477" t="s">
        <v>3624</v>
      </c>
      <c r="L15477" t="s">
        <v>13479</v>
      </c>
      <c r="P15477">
        <v>10</v>
      </c>
      <c r="Q15477">
        <v>15.2</v>
      </c>
      <c r="R15477">
        <v>7.8</v>
      </c>
      <c r="S15477" t="b">
        <v>0</v>
      </c>
      <c r="T15477" t="b">
        <v>0</v>
      </c>
      <c r="U15477" t="b">
        <v>0</v>
      </c>
      <c r="V15477">
        <v>28600</v>
      </c>
      <c r="W15477">
        <v>18600</v>
      </c>
      <c r="X15477">
        <v>2</v>
      </c>
      <c r="Y15477">
        <v>18600</v>
      </c>
      <c r="Z15477">
        <v>2</v>
      </c>
    </row>
    <row r="15478" spans="1:26">
      <c r="A15478">
        <v>211765316</v>
      </c>
      <c r="B15478" t="s">
        <v>13065</v>
      </c>
      <c r="C15478" t="s">
        <v>3597</v>
      </c>
      <c r="D15478" t="s">
        <v>4357</v>
      </c>
      <c r="E15478" t="s">
        <v>4358</v>
      </c>
      <c r="F15478" t="s">
        <v>3600</v>
      </c>
      <c r="G15478">
        <v>211765316</v>
      </c>
      <c r="I15478" t="s">
        <v>3601</v>
      </c>
      <c r="J15478" t="s">
        <v>13205</v>
      </c>
      <c r="K15478" t="s">
        <v>3624</v>
      </c>
      <c r="L15478" t="s">
        <v>13478</v>
      </c>
      <c r="P15478">
        <v>10</v>
      </c>
      <c r="Q15478">
        <v>15.5</v>
      </c>
      <c r="R15478">
        <v>7.7</v>
      </c>
      <c r="S15478" t="b">
        <v>0</v>
      </c>
      <c r="T15478" t="b">
        <v>0</v>
      </c>
      <c r="U15478" t="b">
        <v>0</v>
      </c>
      <c r="V15478">
        <v>34000</v>
      </c>
      <c r="W15478">
        <v>19000</v>
      </c>
      <c r="X15478">
        <v>2.1</v>
      </c>
      <c r="Y15478">
        <v>19000</v>
      </c>
      <c r="Z15478">
        <v>2.1</v>
      </c>
    </row>
    <row r="15479" spans="1:26">
      <c r="A15479">
        <v>211765317</v>
      </c>
      <c r="B15479" t="s">
        <v>13065</v>
      </c>
      <c r="C15479" t="s">
        <v>3597</v>
      </c>
      <c r="D15479" t="s">
        <v>4357</v>
      </c>
      <c r="E15479" t="s">
        <v>4358</v>
      </c>
      <c r="F15479" t="s">
        <v>3600</v>
      </c>
      <c r="G15479">
        <v>211765317</v>
      </c>
      <c r="I15479" t="s">
        <v>3601</v>
      </c>
      <c r="J15479" t="s">
        <v>13204</v>
      </c>
      <c r="K15479" t="s">
        <v>3624</v>
      </c>
      <c r="L15479" t="s">
        <v>13477</v>
      </c>
      <c r="P15479">
        <v>9</v>
      </c>
      <c r="Q15479">
        <v>15.5</v>
      </c>
      <c r="R15479">
        <v>7.8</v>
      </c>
      <c r="S15479" t="b">
        <v>0</v>
      </c>
      <c r="T15479" t="b">
        <v>0</v>
      </c>
      <c r="U15479" t="b">
        <v>0</v>
      </c>
      <c r="V15479">
        <v>40000</v>
      </c>
      <c r="W15479">
        <v>25000</v>
      </c>
      <c r="X15479">
        <v>2.2999999999999998</v>
      </c>
      <c r="Y15479">
        <v>25000</v>
      </c>
      <c r="Z15479">
        <v>2.2999999999999998</v>
      </c>
    </row>
    <row r="15480" spans="1:26">
      <c r="A15480">
        <v>211765318</v>
      </c>
      <c r="B15480" t="s">
        <v>13065</v>
      </c>
      <c r="C15480" t="s">
        <v>3597</v>
      </c>
      <c r="D15480" t="s">
        <v>4357</v>
      </c>
      <c r="E15480" t="s">
        <v>4358</v>
      </c>
      <c r="F15480" t="s">
        <v>3600</v>
      </c>
      <c r="G15480">
        <v>211765318</v>
      </c>
      <c r="I15480" t="s">
        <v>3601</v>
      </c>
      <c r="J15480" t="s">
        <v>13203</v>
      </c>
      <c r="K15480" t="s">
        <v>3624</v>
      </c>
      <c r="L15480" t="s">
        <v>13476</v>
      </c>
      <c r="P15480">
        <v>8.6</v>
      </c>
      <c r="Q15480">
        <v>15</v>
      </c>
      <c r="R15480">
        <v>7.7</v>
      </c>
      <c r="S15480" t="b">
        <v>0</v>
      </c>
      <c r="T15480" t="b">
        <v>0</v>
      </c>
      <c r="U15480" t="b">
        <v>0</v>
      </c>
      <c r="V15480">
        <v>46000</v>
      </c>
      <c r="W15480">
        <v>26000</v>
      </c>
      <c r="X15480">
        <v>2.1</v>
      </c>
      <c r="Y15480">
        <v>26000</v>
      </c>
      <c r="Z15480">
        <v>2.1</v>
      </c>
    </row>
    <row r="15481" spans="1:26">
      <c r="A15481">
        <v>211765319</v>
      </c>
      <c r="B15481" t="s">
        <v>13065</v>
      </c>
      <c r="C15481" t="s">
        <v>3597</v>
      </c>
      <c r="D15481" t="s">
        <v>4357</v>
      </c>
      <c r="E15481" t="s">
        <v>4358</v>
      </c>
      <c r="F15481" t="s">
        <v>3600</v>
      </c>
      <c r="G15481">
        <v>211765319</v>
      </c>
      <c r="I15481" t="s">
        <v>3601</v>
      </c>
      <c r="J15481" t="s">
        <v>13202</v>
      </c>
      <c r="K15481" t="s">
        <v>3624</v>
      </c>
      <c r="L15481" t="s">
        <v>13475</v>
      </c>
      <c r="P15481">
        <v>10</v>
      </c>
      <c r="Q15481">
        <v>15.2</v>
      </c>
      <c r="R15481">
        <v>7.8</v>
      </c>
      <c r="S15481" t="b">
        <v>0</v>
      </c>
      <c r="T15481" t="b">
        <v>0</v>
      </c>
      <c r="U15481" t="b">
        <v>0</v>
      </c>
      <c r="V15481">
        <v>54000</v>
      </c>
      <c r="W15481">
        <v>30000</v>
      </c>
      <c r="X15481">
        <v>2.2000000000000002</v>
      </c>
      <c r="Y15481">
        <v>30000</v>
      </c>
      <c r="Z15481">
        <v>2.2000000000000002</v>
      </c>
    </row>
    <row r="15482" spans="1:26">
      <c r="A15482">
        <v>207196961</v>
      </c>
      <c r="B15482" t="s">
        <v>3613</v>
      </c>
      <c r="C15482" t="s">
        <v>3597</v>
      </c>
      <c r="D15482" t="s">
        <v>4357</v>
      </c>
      <c r="E15482" t="s">
        <v>4358</v>
      </c>
      <c r="F15482" t="s">
        <v>3600</v>
      </c>
      <c r="G15482">
        <v>207196961</v>
      </c>
      <c r="I15482" t="s">
        <v>3601</v>
      </c>
      <c r="J15482" t="s">
        <v>8996</v>
      </c>
      <c r="K15482" t="s">
        <v>3624</v>
      </c>
      <c r="L15482" t="s">
        <v>8998</v>
      </c>
      <c r="M15482">
        <v>12.5</v>
      </c>
      <c r="N15482">
        <v>20</v>
      </c>
      <c r="O15482">
        <v>10.5</v>
      </c>
      <c r="P15482">
        <v>12</v>
      </c>
      <c r="Q15482">
        <v>17</v>
      </c>
      <c r="R15482">
        <v>9</v>
      </c>
      <c r="S15482" t="b">
        <v>0</v>
      </c>
      <c r="T15482" t="b">
        <v>0</v>
      </c>
      <c r="U15482" t="b">
        <v>1</v>
      </c>
      <c r="V15482">
        <v>24000</v>
      </c>
      <c r="W15482">
        <v>16000</v>
      </c>
      <c r="X15482">
        <v>2.31</v>
      </c>
      <c r="Y15482">
        <v>16000</v>
      </c>
      <c r="Z15482">
        <v>2.31</v>
      </c>
    </row>
    <row r="15483" spans="1:26">
      <c r="A15483">
        <v>207196958</v>
      </c>
      <c r="B15483" t="s">
        <v>3613</v>
      </c>
      <c r="C15483" t="s">
        <v>3597</v>
      </c>
      <c r="D15483" t="s">
        <v>4357</v>
      </c>
      <c r="E15483" t="s">
        <v>4358</v>
      </c>
      <c r="F15483" t="s">
        <v>3600</v>
      </c>
      <c r="G15483">
        <v>207196958</v>
      </c>
      <c r="I15483" t="s">
        <v>3601</v>
      </c>
      <c r="J15483" t="s">
        <v>8996</v>
      </c>
      <c r="K15483" t="s">
        <v>3624</v>
      </c>
      <c r="L15483" t="s">
        <v>8997</v>
      </c>
      <c r="M15483">
        <v>10</v>
      </c>
      <c r="N15483">
        <v>18</v>
      </c>
      <c r="O15483">
        <v>10</v>
      </c>
      <c r="P15483">
        <v>10</v>
      </c>
      <c r="Q15483">
        <v>16</v>
      </c>
      <c r="R15483">
        <v>9</v>
      </c>
      <c r="S15483" t="b">
        <v>0</v>
      </c>
      <c r="T15483" t="b">
        <v>0</v>
      </c>
      <c r="U15483" t="b">
        <v>1</v>
      </c>
      <c r="V15483">
        <v>34000</v>
      </c>
      <c r="W15483">
        <v>24000</v>
      </c>
      <c r="X15483">
        <v>2.31</v>
      </c>
      <c r="Y15483">
        <v>24000</v>
      </c>
      <c r="Z15483">
        <v>2.31</v>
      </c>
    </row>
    <row r="15484" spans="1:26">
      <c r="A15484">
        <v>207196959</v>
      </c>
      <c r="B15484" t="s">
        <v>3613</v>
      </c>
      <c r="C15484" t="s">
        <v>3597</v>
      </c>
      <c r="D15484" t="s">
        <v>4357</v>
      </c>
      <c r="E15484" t="s">
        <v>4358</v>
      </c>
      <c r="F15484" t="s">
        <v>3600</v>
      </c>
      <c r="G15484">
        <v>207196959</v>
      </c>
      <c r="I15484" t="s">
        <v>3601</v>
      </c>
      <c r="J15484" t="s">
        <v>8993</v>
      </c>
      <c r="K15484" t="s">
        <v>3624</v>
      </c>
      <c r="L15484" t="s">
        <v>8994</v>
      </c>
      <c r="M15484">
        <v>10.5</v>
      </c>
      <c r="N15484">
        <v>17</v>
      </c>
      <c r="O15484">
        <v>10</v>
      </c>
      <c r="P15484">
        <v>10</v>
      </c>
      <c r="Q15484">
        <v>15.8</v>
      </c>
      <c r="R15484">
        <v>9</v>
      </c>
      <c r="S15484" t="b">
        <v>0</v>
      </c>
      <c r="T15484" t="b">
        <v>0</v>
      </c>
      <c r="U15484" t="b">
        <v>1</v>
      </c>
      <c r="V15484">
        <v>54000</v>
      </c>
      <c r="W15484">
        <v>36000</v>
      </c>
      <c r="X15484">
        <v>2.4</v>
      </c>
      <c r="Y15484">
        <v>36000</v>
      </c>
      <c r="Z15484">
        <v>2.4</v>
      </c>
    </row>
    <row r="15485" spans="1:26">
      <c r="A15485">
        <v>207196960</v>
      </c>
      <c r="B15485" t="s">
        <v>3613</v>
      </c>
      <c r="C15485" t="s">
        <v>3597</v>
      </c>
      <c r="D15485" t="s">
        <v>4357</v>
      </c>
      <c r="E15485" t="s">
        <v>4358</v>
      </c>
      <c r="F15485" t="s">
        <v>3600</v>
      </c>
      <c r="G15485">
        <v>207196960</v>
      </c>
      <c r="I15485" t="s">
        <v>3601</v>
      </c>
      <c r="J15485" t="s">
        <v>8993</v>
      </c>
      <c r="K15485" t="s">
        <v>3624</v>
      </c>
      <c r="L15485" t="s">
        <v>8995</v>
      </c>
      <c r="M15485">
        <v>11.5</v>
      </c>
      <c r="N15485">
        <v>18</v>
      </c>
      <c r="O15485">
        <v>10.5</v>
      </c>
      <c r="P15485">
        <v>11</v>
      </c>
      <c r="Q15485">
        <v>17</v>
      </c>
      <c r="R15485">
        <v>9</v>
      </c>
      <c r="S15485" t="b">
        <v>0</v>
      </c>
      <c r="T15485" t="b">
        <v>0</v>
      </c>
      <c r="U15485" t="b">
        <v>1</v>
      </c>
      <c r="V15485">
        <v>48000</v>
      </c>
      <c r="W15485">
        <v>31400</v>
      </c>
      <c r="X15485">
        <v>2.5</v>
      </c>
      <c r="Y15485">
        <v>31400</v>
      </c>
      <c r="Z15485">
        <v>2.5</v>
      </c>
    </row>
    <row r="15486" spans="1:26">
      <c r="A15486">
        <v>212521243</v>
      </c>
      <c r="B15486" t="s">
        <v>13065</v>
      </c>
      <c r="C15486" t="s">
        <v>3597</v>
      </c>
      <c r="D15486" t="s">
        <v>4357</v>
      </c>
      <c r="E15486" t="s">
        <v>4358</v>
      </c>
      <c r="F15486" t="s">
        <v>3600</v>
      </c>
      <c r="G15486">
        <v>212521243</v>
      </c>
      <c r="I15486" t="s">
        <v>3700</v>
      </c>
      <c r="J15486" t="s">
        <v>8996</v>
      </c>
      <c r="K15486" t="s">
        <v>3624</v>
      </c>
      <c r="L15486" t="s">
        <v>13474</v>
      </c>
      <c r="P15486">
        <v>11</v>
      </c>
      <c r="Q15486">
        <v>15.2</v>
      </c>
      <c r="R15486">
        <v>8.5</v>
      </c>
      <c r="S15486" t="b">
        <v>0</v>
      </c>
      <c r="T15486" t="b">
        <v>0</v>
      </c>
      <c r="U15486" t="b">
        <v>1</v>
      </c>
      <c r="V15486">
        <v>23000</v>
      </c>
      <c r="W15486">
        <v>15000</v>
      </c>
      <c r="X15486">
        <v>2.1</v>
      </c>
      <c r="Y15486">
        <v>17600</v>
      </c>
      <c r="Z15486">
        <v>2.08</v>
      </c>
    </row>
    <row r="15487" spans="1:26">
      <c r="A15487">
        <v>212521244</v>
      </c>
      <c r="B15487" t="s">
        <v>13065</v>
      </c>
      <c r="C15487" t="s">
        <v>3597</v>
      </c>
      <c r="D15487" t="s">
        <v>4357</v>
      </c>
      <c r="E15487" t="s">
        <v>4358</v>
      </c>
      <c r="F15487" t="s">
        <v>3600</v>
      </c>
      <c r="G15487">
        <v>212521244</v>
      </c>
      <c r="I15487" t="s">
        <v>3700</v>
      </c>
      <c r="J15487" t="s">
        <v>8996</v>
      </c>
      <c r="K15487" t="s">
        <v>3624</v>
      </c>
      <c r="L15487" t="s">
        <v>13473</v>
      </c>
      <c r="P15487">
        <v>9.5</v>
      </c>
      <c r="Q15487">
        <v>15.2</v>
      </c>
      <c r="R15487">
        <v>8.5</v>
      </c>
      <c r="S15487" t="b">
        <v>0</v>
      </c>
      <c r="T15487" t="b">
        <v>0</v>
      </c>
      <c r="U15487" t="b">
        <v>0</v>
      </c>
      <c r="V15487">
        <v>32000</v>
      </c>
      <c r="W15487">
        <v>22000</v>
      </c>
      <c r="X15487">
        <v>2</v>
      </c>
      <c r="Y15487">
        <v>23100</v>
      </c>
      <c r="Z15487">
        <v>1.99</v>
      </c>
    </row>
    <row r="15488" spans="1:26">
      <c r="A15488">
        <v>212521245</v>
      </c>
      <c r="B15488" t="s">
        <v>13065</v>
      </c>
      <c r="C15488" t="s">
        <v>3597</v>
      </c>
      <c r="D15488" t="s">
        <v>4357</v>
      </c>
      <c r="E15488" t="s">
        <v>4358</v>
      </c>
      <c r="F15488" t="s">
        <v>3600</v>
      </c>
      <c r="G15488">
        <v>212521245</v>
      </c>
      <c r="I15488" t="s">
        <v>3700</v>
      </c>
      <c r="J15488" t="s">
        <v>8993</v>
      </c>
      <c r="K15488" t="s">
        <v>3624</v>
      </c>
      <c r="L15488" t="s">
        <v>13472</v>
      </c>
      <c r="P15488">
        <v>10</v>
      </c>
      <c r="Q15488">
        <v>15.2</v>
      </c>
      <c r="R15488">
        <v>8.5</v>
      </c>
      <c r="S15488" t="b">
        <v>0</v>
      </c>
      <c r="T15488" t="b">
        <v>0</v>
      </c>
      <c r="U15488" t="b">
        <v>1</v>
      </c>
      <c r="V15488">
        <v>47000</v>
      </c>
      <c r="W15488">
        <v>31200</v>
      </c>
      <c r="X15488">
        <v>2.1</v>
      </c>
      <c r="Y15488">
        <v>32700</v>
      </c>
      <c r="Z15488">
        <v>2.08</v>
      </c>
    </row>
    <row r="15489" spans="1:26">
      <c r="A15489">
        <v>212521246</v>
      </c>
      <c r="B15489" t="s">
        <v>13065</v>
      </c>
      <c r="C15489" t="s">
        <v>3597</v>
      </c>
      <c r="D15489" t="s">
        <v>4357</v>
      </c>
      <c r="E15489" t="s">
        <v>4358</v>
      </c>
      <c r="F15489" t="s">
        <v>3600</v>
      </c>
      <c r="G15489">
        <v>212521246</v>
      </c>
      <c r="I15489" t="s">
        <v>3700</v>
      </c>
      <c r="J15489" t="s">
        <v>8993</v>
      </c>
      <c r="K15489" t="s">
        <v>3624</v>
      </c>
      <c r="L15489" t="s">
        <v>13471</v>
      </c>
      <c r="P15489">
        <v>9.5</v>
      </c>
      <c r="Q15489">
        <v>15.2</v>
      </c>
      <c r="R15489">
        <v>8.5</v>
      </c>
      <c r="S15489" t="b">
        <v>0</v>
      </c>
      <c r="T15489" t="b">
        <v>0</v>
      </c>
      <c r="U15489" t="b">
        <v>0</v>
      </c>
      <c r="V15489">
        <v>50500</v>
      </c>
      <c r="W15489">
        <v>35200</v>
      </c>
      <c r="X15489">
        <v>2.1</v>
      </c>
      <c r="Y15489">
        <v>36900</v>
      </c>
      <c r="Z15489">
        <v>2.08</v>
      </c>
    </row>
    <row r="15490" spans="1:26">
      <c r="A15490">
        <v>211184348</v>
      </c>
      <c r="B15490" t="s">
        <v>10412</v>
      </c>
      <c r="C15490" t="s">
        <v>3597</v>
      </c>
      <c r="D15490" t="s">
        <v>3637</v>
      </c>
      <c r="E15490" t="s">
        <v>3637</v>
      </c>
      <c r="F15490" t="s">
        <v>3600</v>
      </c>
      <c r="G15490">
        <v>211184348</v>
      </c>
      <c r="H15490">
        <v>207348691</v>
      </c>
      <c r="I15490" t="s">
        <v>3601</v>
      </c>
      <c r="J15490" t="s">
        <v>10522</v>
      </c>
      <c r="K15490" t="s">
        <v>3688</v>
      </c>
      <c r="L15490" t="s">
        <v>10523</v>
      </c>
      <c r="P15490">
        <v>9</v>
      </c>
      <c r="Q15490">
        <v>14.5</v>
      </c>
      <c r="R15490">
        <v>9</v>
      </c>
      <c r="S15490" t="b">
        <v>0</v>
      </c>
      <c r="T15490" t="b">
        <v>0</v>
      </c>
      <c r="U15490" t="b">
        <v>0</v>
      </c>
      <c r="V15490">
        <v>30600</v>
      </c>
      <c r="W15490">
        <v>23400</v>
      </c>
      <c r="X15490">
        <v>2.46</v>
      </c>
      <c r="Y15490">
        <v>23760</v>
      </c>
      <c r="Z15490">
        <v>2.58</v>
      </c>
    </row>
    <row r="15491" spans="1:26">
      <c r="A15491">
        <v>211184349</v>
      </c>
      <c r="B15491" t="s">
        <v>10412</v>
      </c>
      <c r="C15491" t="s">
        <v>3597</v>
      </c>
      <c r="D15491" t="s">
        <v>3637</v>
      </c>
      <c r="E15491" t="s">
        <v>10374</v>
      </c>
      <c r="F15491" t="s">
        <v>3600</v>
      </c>
      <c r="G15491">
        <v>211184349</v>
      </c>
      <c r="H15491">
        <v>207342460</v>
      </c>
      <c r="I15491" t="s">
        <v>3601</v>
      </c>
      <c r="J15491" t="s">
        <v>10522</v>
      </c>
      <c r="K15491" t="s">
        <v>3688</v>
      </c>
      <c r="L15491" t="s">
        <v>10523</v>
      </c>
      <c r="P15491">
        <v>9</v>
      </c>
      <c r="Q15491">
        <v>14.5</v>
      </c>
      <c r="R15491">
        <v>9</v>
      </c>
      <c r="S15491" t="b">
        <v>0</v>
      </c>
      <c r="T15491" t="b">
        <v>0</v>
      </c>
      <c r="U15491" t="b">
        <v>0</v>
      </c>
      <c r="V15491">
        <v>30600</v>
      </c>
      <c r="W15491">
        <v>23400</v>
      </c>
      <c r="X15491">
        <v>2.46</v>
      </c>
      <c r="Y15491">
        <v>23760</v>
      </c>
      <c r="Z15491">
        <v>2.58</v>
      </c>
    </row>
    <row r="15492" spans="1:26">
      <c r="A15492">
        <v>211194291</v>
      </c>
      <c r="B15492" t="s">
        <v>10412</v>
      </c>
      <c r="C15492" t="s">
        <v>3597</v>
      </c>
      <c r="D15492" t="s">
        <v>3637</v>
      </c>
      <c r="E15492" t="s">
        <v>3637</v>
      </c>
      <c r="F15492" t="s">
        <v>3600</v>
      </c>
      <c r="G15492">
        <v>211194291</v>
      </c>
      <c r="H15492">
        <v>207348692</v>
      </c>
      <c r="I15492" t="s">
        <v>3601</v>
      </c>
      <c r="J15492" t="s">
        <v>10522</v>
      </c>
      <c r="K15492" t="s">
        <v>3688</v>
      </c>
      <c r="L15492" t="s">
        <v>5077</v>
      </c>
      <c r="P15492">
        <v>9</v>
      </c>
      <c r="Q15492">
        <v>15.5</v>
      </c>
      <c r="R15492">
        <v>8.5</v>
      </c>
      <c r="S15492" t="b">
        <v>0</v>
      </c>
      <c r="T15492" t="b">
        <v>0</v>
      </c>
      <c r="U15492" t="b">
        <v>0</v>
      </c>
      <c r="V15492">
        <v>30400</v>
      </c>
      <c r="W15492">
        <v>23600</v>
      </c>
      <c r="X15492">
        <v>2.52</v>
      </c>
      <c r="Y15492">
        <v>23960</v>
      </c>
      <c r="Z15492">
        <v>2.65</v>
      </c>
    </row>
    <row r="15493" spans="1:26">
      <c r="A15493">
        <v>211194292</v>
      </c>
      <c r="B15493" t="s">
        <v>10412</v>
      </c>
      <c r="C15493" t="s">
        <v>3597</v>
      </c>
      <c r="D15493" t="s">
        <v>3637</v>
      </c>
      <c r="E15493" t="s">
        <v>3637</v>
      </c>
      <c r="F15493" t="s">
        <v>3600</v>
      </c>
      <c r="G15493">
        <v>211194292</v>
      </c>
      <c r="I15493" t="s">
        <v>3601</v>
      </c>
      <c r="J15493" t="s">
        <v>10522</v>
      </c>
      <c r="K15493" t="s">
        <v>3688</v>
      </c>
      <c r="L15493" t="s">
        <v>5593</v>
      </c>
      <c r="P15493">
        <v>9</v>
      </c>
      <c r="Q15493">
        <v>15.5</v>
      </c>
      <c r="R15493">
        <v>8.5</v>
      </c>
      <c r="S15493" t="b">
        <v>0</v>
      </c>
      <c r="T15493" t="b">
        <v>0</v>
      </c>
      <c r="U15493" t="b">
        <v>0</v>
      </c>
      <c r="V15493">
        <v>30400</v>
      </c>
      <c r="W15493">
        <v>23600</v>
      </c>
      <c r="X15493">
        <v>2.52</v>
      </c>
      <c r="Y15493">
        <v>23960</v>
      </c>
      <c r="Z15493">
        <v>2.65</v>
      </c>
    </row>
    <row r="15494" spans="1:26">
      <c r="A15494">
        <v>211194293</v>
      </c>
      <c r="B15494" t="s">
        <v>10412</v>
      </c>
      <c r="C15494" t="s">
        <v>3597</v>
      </c>
      <c r="D15494" t="s">
        <v>3637</v>
      </c>
      <c r="E15494" t="s">
        <v>3637</v>
      </c>
      <c r="F15494" t="s">
        <v>3600</v>
      </c>
      <c r="G15494">
        <v>211194293</v>
      </c>
      <c r="I15494" t="s">
        <v>3601</v>
      </c>
      <c r="J15494" t="s">
        <v>10522</v>
      </c>
      <c r="K15494" t="s">
        <v>3688</v>
      </c>
      <c r="L15494" t="s">
        <v>5075</v>
      </c>
      <c r="P15494">
        <v>9</v>
      </c>
      <c r="Q15494">
        <v>15.5</v>
      </c>
      <c r="R15494">
        <v>8.5</v>
      </c>
      <c r="S15494" t="b">
        <v>0</v>
      </c>
      <c r="T15494" t="b">
        <v>0</v>
      </c>
      <c r="U15494" t="b">
        <v>0</v>
      </c>
      <c r="V15494">
        <v>31200</v>
      </c>
      <c r="W15494">
        <v>23800</v>
      </c>
      <c r="X15494">
        <v>2.58</v>
      </c>
      <c r="Y15494">
        <v>24160</v>
      </c>
      <c r="Z15494">
        <v>2.71</v>
      </c>
    </row>
    <row r="15495" spans="1:26">
      <c r="A15495">
        <v>211194294</v>
      </c>
      <c r="B15495" t="s">
        <v>10412</v>
      </c>
      <c r="C15495" t="s">
        <v>3597</v>
      </c>
      <c r="D15495" t="s">
        <v>3637</v>
      </c>
      <c r="E15495" t="s">
        <v>3637</v>
      </c>
      <c r="F15495" t="s">
        <v>3600</v>
      </c>
      <c r="G15495">
        <v>211194294</v>
      </c>
      <c r="I15495" t="s">
        <v>3601</v>
      </c>
      <c r="J15495" t="s">
        <v>10522</v>
      </c>
      <c r="K15495" t="s">
        <v>3688</v>
      </c>
      <c r="L15495" t="s">
        <v>10371</v>
      </c>
      <c r="P15495">
        <v>9</v>
      </c>
      <c r="Q15495">
        <v>15.5</v>
      </c>
      <c r="R15495">
        <v>8.5</v>
      </c>
      <c r="S15495" t="b">
        <v>0</v>
      </c>
      <c r="T15495" t="b">
        <v>0</v>
      </c>
      <c r="U15495" t="b">
        <v>0</v>
      </c>
      <c r="V15495">
        <v>31200</v>
      </c>
      <c r="W15495">
        <v>23800</v>
      </c>
      <c r="X15495">
        <v>2.58</v>
      </c>
      <c r="Y15495">
        <v>24160</v>
      </c>
      <c r="Z15495">
        <v>2.71</v>
      </c>
    </row>
    <row r="15496" spans="1:26">
      <c r="A15496">
        <v>211194295</v>
      </c>
      <c r="B15496" t="s">
        <v>10412</v>
      </c>
      <c r="C15496" t="s">
        <v>3597</v>
      </c>
      <c r="D15496" t="s">
        <v>3637</v>
      </c>
      <c r="E15496" t="s">
        <v>3637</v>
      </c>
      <c r="F15496" t="s">
        <v>3600</v>
      </c>
      <c r="G15496">
        <v>211194295</v>
      </c>
      <c r="I15496" t="s">
        <v>3601</v>
      </c>
      <c r="J15496" t="s">
        <v>10522</v>
      </c>
      <c r="K15496" t="s">
        <v>3688</v>
      </c>
      <c r="L15496" t="s">
        <v>5076</v>
      </c>
      <c r="P15496">
        <v>9</v>
      </c>
      <c r="Q15496">
        <v>15.2</v>
      </c>
      <c r="R15496">
        <v>8.1</v>
      </c>
      <c r="S15496" t="b">
        <v>0</v>
      </c>
      <c r="T15496" t="b">
        <v>0</v>
      </c>
      <c r="U15496" t="b">
        <v>0</v>
      </c>
      <c r="V15496">
        <v>30400</v>
      </c>
      <c r="W15496">
        <v>23400</v>
      </c>
      <c r="X15496">
        <v>2.44</v>
      </c>
      <c r="Y15496">
        <v>23760</v>
      </c>
      <c r="Z15496">
        <v>2.56</v>
      </c>
    </row>
    <row r="15497" spans="1:26">
      <c r="A15497">
        <v>211194296</v>
      </c>
      <c r="B15497" t="s">
        <v>10412</v>
      </c>
      <c r="C15497" t="s">
        <v>3597</v>
      </c>
      <c r="D15497" t="s">
        <v>3637</v>
      </c>
      <c r="E15497" t="s">
        <v>3637</v>
      </c>
      <c r="F15497" t="s">
        <v>3600</v>
      </c>
      <c r="G15497">
        <v>211194296</v>
      </c>
      <c r="I15497" t="s">
        <v>3601</v>
      </c>
      <c r="J15497" t="s">
        <v>10522</v>
      </c>
      <c r="K15497" t="s">
        <v>3688</v>
      </c>
      <c r="L15497" t="s">
        <v>5584</v>
      </c>
      <c r="P15497">
        <v>9</v>
      </c>
      <c r="Q15497">
        <v>14.5</v>
      </c>
      <c r="R15497">
        <v>8.1</v>
      </c>
      <c r="S15497" t="b">
        <v>0</v>
      </c>
      <c r="T15497" t="b">
        <v>0</v>
      </c>
      <c r="U15497" t="b">
        <v>0</v>
      </c>
      <c r="V15497">
        <v>30000</v>
      </c>
      <c r="W15497">
        <v>23600</v>
      </c>
      <c r="X15497">
        <v>2.46</v>
      </c>
      <c r="Y15497">
        <v>23960</v>
      </c>
      <c r="Z15497">
        <v>2.58</v>
      </c>
    </row>
    <row r="15498" spans="1:26">
      <c r="A15498">
        <v>211201009</v>
      </c>
      <c r="B15498" t="s">
        <v>10412</v>
      </c>
      <c r="C15498" t="s">
        <v>3597</v>
      </c>
      <c r="D15498" t="s">
        <v>3637</v>
      </c>
      <c r="E15498" t="s">
        <v>10374</v>
      </c>
      <c r="F15498" t="s">
        <v>3600</v>
      </c>
      <c r="G15498">
        <v>211201009</v>
      </c>
      <c r="I15498" t="s">
        <v>3601</v>
      </c>
      <c r="J15498" t="s">
        <v>10522</v>
      </c>
      <c r="K15498" t="s">
        <v>3688</v>
      </c>
      <c r="L15498" t="s">
        <v>5077</v>
      </c>
      <c r="P15498">
        <v>9</v>
      </c>
      <c r="Q15498">
        <v>15.5</v>
      </c>
      <c r="R15498">
        <v>8.5</v>
      </c>
      <c r="S15498" t="b">
        <v>0</v>
      </c>
      <c r="T15498" t="b">
        <v>0</v>
      </c>
      <c r="U15498" t="b">
        <v>0</v>
      </c>
      <c r="V15498">
        <v>30400</v>
      </c>
      <c r="W15498">
        <v>23600</v>
      </c>
      <c r="X15498">
        <v>2.52</v>
      </c>
      <c r="Y15498">
        <v>23960</v>
      </c>
      <c r="Z15498">
        <v>2.65</v>
      </c>
    </row>
    <row r="15499" spans="1:26">
      <c r="A15499">
        <v>211201010</v>
      </c>
      <c r="B15499" t="s">
        <v>10412</v>
      </c>
      <c r="C15499" t="s">
        <v>3597</v>
      </c>
      <c r="D15499" t="s">
        <v>3637</v>
      </c>
      <c r="E15499" t="s">
        <v>10374</v>
      </c>
      <c r="F15499" t="s">
        <v>3600</v>
      </c>
      <c r="G15499">
        <v>211201010</v>
      </c>
      <c r="I15499" t="s">
        <v>3601</v>
      </c>
      <c r="J15499" t="s">
        <v>10522</v>
      </c>
      <c r="K15499" t="s">
        <v>3688</v>
      </c>
      <c r="L15499" t="s">
        <v>5593</v>
      </c>
      <c r="P15499">
        <v>9</v>
      </c>
      <c r="Q15499">
        <v>15.5</v>
      </c>
      <c r="R15499">
        <v>8.5</v>
      </c>
      <c r="S15499" t="b">
        <v>0</v>
      </c>
      <c r="T15499" t="b">
        <v>0</v>
      </c>
      <c r="U15499" t="b">
        <v>0</v>
      </c>
      <c r="V15499">
        <v>30400</v>
      </c>
      <c r="W15499">
        <v>23600</v>
      </c>
      <c r="X15499">
        <v>2.52</v>
      </c>
      <c r="Y15499">
        <v>23960</v>
      </c>
      <c r="Z15499">
        <v>2.65</v>
      </c>
    </row>
    <row r="15500" spans="1:26">
      <c r="A15500">
        <v>211201012</v>
      </c>
      <c r="B15500" t="s">
        <v>10412</v>
      </c>
      <c r="C15500" t="s">
        <v>3597</v>
      </c>
      <c r="D15500" t="s">
        <v>3637</v>
      </c>
      <c r="E15500" t="s">
        <v>10374</v>
      </c>
      <c r="F15500" t="s">
        <v>3600</v>
      </c>
      <c r="G15500">
        <v>211201012</v>
      </c>
      <c r="I15500" t="s">
        <v>3601</v>
      </c>
      <c r="J15500" t="s">
        <v>10522</v>
      </c>
      <c r="K15500" t="s">
        <v>3688</v>
      </c>
      <c r="L15500" t="s">
        <v>5075</v>
      </c>
      <c r="P15500">
        <v>9</v>
      </c>
      <c r="Q15500">
        <v>15.5</v>
      </c>
      <c r="R15500">
        <v>8.5</v>
      </c>
      <c r="S15500" t="b">
        <v>0</v>
      </c>
      <c r="T15500" t="b">
        <v>0</v>
      </c>
      <c r="U15500" t="b">
        <v>0</v>
      </c>
      <c r="V15500">
        <v>31200</v>
      </c>
      <c r="W15500">
        <v>23800</v>
      </c>
      <c r="X15500">
        <v>2.58</v>
      </c>
      <c r="Y15500">
        <v>24160</v>
      </c>
      <c r="Z15500">
        <v>2.71</v>
      </c>
    </row>
    <row r="15501" spans="1:26">
      <c r="A15501">
        <v>211201013</v>
      </c>
      <c r="B15501" t="s">
        <v>10412</v>
      </c>
      <c r="C15501" t="s">
        <v>3597</v>
      </c>
      <c r="D15501" t="s">
        <v>3637</v>
      </c>
      <c r="E15501" t="s">
        <v>10374</v>
      </c>
      <c r="F15501" t="s">
        <v>3600</v>
      </c>
      <c r="G15501">
        <v>211201013</v>
      </c>
      <c r="I15501" t="s">
        <v>3601</v>
      </c>
      <c r="J15501" t="s">
        <v>10522</v>
      </c>
      <c r="K15501" t="s">
        <v>3688</v>
      </c>
      <c r="L15501" t="s">
        <v>10371</v>
      </c>
      <c r="P15501">
        <v>9</v>
      </c>
      <c r="Q15501">
        <v>15.5</v>
      </c>
      <c r="R15501">
        <v>8.5</v>
      </c>
      <c r="S15501" t="b">
        <v>0</v>
      </c>
      <c r="T15501" t="b">
        <v>0</v>
      </c>
      <c r="U15501" t="b">
        <v>0</v>
      </c>
      <c r="V15501">
        <v>31200</v>
      </c>
      <c r="W15501">
        <v>23800</v>
      </c>
      <c r="X15501">
        <v>2.58</v>
      </c>
      <c r="Y15501">
        <v>24160</v>
      </c>
      <c r="Z15501">
        <v>2.71</v>
      </c>
    </row>
    <row r="15502" spans="1:26">
      <c r="A15502">
        <v>211201015</v>
      </c>
      <c r="B15502" t="s">
        <v>10412</v>
      </c>
      <c r="C15502" t="s">
        <v>3597</v>
      </c>
      <c r="D15502" t="s">
        <v>3637</v>
      </c>
      <c r="E15502" t="s">
        <v>10374</v>
      </c>
      <c r="F15502" t="s">
        <v>3600</v>
      </c>
      <c r="G15502">
        <v>211201015</v>
      </c>
      <c r="I15502" t="s">
        <v>3601</v>
      </c>
      <c r="J15502" t="s">
        <v>10522</v>
      </c>
      <c r="K15502" t="s">
        <v>3688</v>
      </c>
      <c r="L15502" t="s">
        <v>5076</v>
      </c>
      <c r="P15502">
        <v>9</v>
      </c>
      <c r="Q15502">
        <v>15.2</v>
      </c>
      <c r="R15502">
        <v>8.1</v>
      </c>
      <c r="S15502" t="b">
        <v>0</v>
      </c>
      <c r="T15502" t="b">
        <v>0</v>
      </c>
      <c r="U15502" t="b">
        <v>0</v>
      </c>
      <c r="V15502">
        <v>30400</v>
      </c>
      <c r="W15502">
        <v>23400</v>
      </c>
      <c r="X15502">
        <v>2.44</v>
      </c>
      <c r="Y15502">
        <v>23760</v>
      </c>
      <c r="Z15502">
        <v>2.56</v>
      </c>
    </row>
    <row r="15503" spans="1:26">
      <c r="A15503">
        <v>211201016</v>
      </c>
      <c r="B15503" t="s">
        <v>10412</v>
      </c>
      <c r="C15503" t="s">
        <v>3597</v>
      </c>
      <c r="D15503" t="s">
        <v>3637</v>
      </c>
      <c r="E15503" t="s">
        <v>10374</v>
      </c>
      <c r="F15503" t="s">
        <v>3600</v>
      </c>
      <c r="G15503">
        <v>211201016</v>
      </c>
      <c r="I15503" t="s">
        <v>3601</v>
      </c>
      <c r="J15503" t="s">
        <v>10522</v>
      </c>
      <c r="K15503" t="s">
        <v>3688</v>
      </c>
      <c r="L15503" t="s">
        <v>5584</v>
      </c>
      <c r="P15503">
        <v>9</v>
      </c>
      <c r="Q15503">
        <v>14.5</v>
      </c>
      <c r="R15503">
        <v>8.1</v>
      </c>
      <c r="S15503" t="b">
        <v>0</v>
      </c>
      <c r="T15503" t="b">
        <v>0</v>
      </c>
      <c r="U15503" t="b">
        <v>0</v>
      </c>
      <c r="V15503">
        <v>30000</v>
      </c>
      <c r="W15503">
        <v>23600</v>
      </c>
      <c r="X15503">
        <v>2.46</v>
      </c>
      <c r="Y15503">
        <v>23960</v>
      </c>
      <c r="Z15503">
        <v>2.58</v>
      </c>
    </row>
    <row r="15504" spans="1:26">
      <c r="A15504">
        <v>211213867</v>
      </c>
      <c r="B15504" t="s">
        <v>10412</v>
      </c>
      <c r="C15504" t="s">
        <v>3597</v>
      </c>
      <c r="D15504" t="s">
        <v>3637</v>
      </c>
      <c r="E15504" t="s">
        <v>10375</v>
      </c>
      <c r="F15504" t="s">
        <v>3600</v>
      </c>
      <c r="G15504">
        <v>211213867</v>
      </c>
      <c r="I15504" t="s">
        <v>3601</v>
      </c>
      <c r="J15504" t="s">
        <v>10522</v>
      </c>
      <c r="K15504" t="s">
        <v>3688</v>
      </c>
      <c r="L15504" t="s">
        <v>10523</v>
      </c>
      <c r="P15504">
        <v>9</v>
      </c>
      <c r="Q15504">
        <v>14.5</v>
      </c>
      <c r="R15504">
        <v>9</v>
      </c>
      <c r="S15504" t="b">
        <v>0</v>
      </c>
      <c r="T15504" t="b">
        <v>0</v>
      </c>
      <c r="U15504" t="b">
        <v>0</v>
      </c>
      <c r="V15504">
        <v>30600</v>
      </c>
      <c r="W15504">
        <v>23400</v>
      </c>
      <c r="X15504">
        <v>2.46</v>
      </c>
      <c r="Y15504">
        <v>23760</v>
      </c>
      <c r="Z15504">
        <v>2.58</v>
      </c>
    </row>
    <row r="15505" spans="1:26">
      <c r="A15505">
        <v>211213972</v>
      </c>
      <c r="B15505" t="s">
        <v>10412</v>
      </c>
      <c r="C15505" t="s">
        <v>3597</v>
      </c>
      <c r="D15505" t="s">
        <v>3637</v>
      </c>
      <c r="E15505" t="s">
        <v>10375</v>
      </c>
      <c r="F15505" t="s">
        <v>3600</v>
      </c>
      <c r="G15505">
        <v>211213972</v>
      </c>
      <c r="I15505" t="s">
        <v>3601</v>
      </c>
      <c r="J15505" t="s">
        <v>10522</v>
      </c>
      <c r="K15505" t="s">
        <v>3688</v>
      </c>
      <c r="L15505" t="s">
        <v>5077</v>
      </c>
      <c r="P15505">
        <v>9</v>
      </c>
      <c r="Q15505">
        <v>15.5</v>
      </c>
      <c r="R15505">
        <v>8.5</v>
      </c>
      <c r="S15505" t="b">
        <v>0</v>
      </c>
      <c r="T15505" t="b">
        <v>0</v>
      </c>
      <c r="U15505" t="b">
        <v>0</v>
      </c>
      <c r="V15505">
        <v>30400</v>
      </c>
      <c r="W15505">
        <v>23600</v>
      </c>
      <c r="X15505">
        <v>2.52</v>
      </c>
      <c r="Y15505">
        <v>23960</v>
      </c>
      <c r="Z15505">
        <v>2.65</v>
      </c>
    </row>
    <row r="15506" spans="1:26">
      <c r="A15506">
        <v>211213973</v>
      </c>
      <c r="B15506" t="s">
        <v>10412</v>
      </c>
      <c r="C15506" t="s">
        <v>3597</v>
      </c>
      <c r="D15506" t="s">
        <v>3637</v>
      </c>
      <c r="E15506" t="s">
        <v>10375</v>
      </c>
      <c r="F15506" t="s">
        <v>3600</v>
      </c>
      <c r="G15506">
        <v>211213973</v>
      </c>
      <c r="I15506" t="s">
        <v>3601</v>
      </c>
      <c r="J15506" t="s">
        <v>10522</v>
      </c>
      <c r="K15506" t="s">
        <v>3688</v>
      </c>
      <c r="L15506" t="s">
        <v>5593</v>
      </c>
      <c r="P15506">
        <v>9</v>
      </c>
      <c r="Q15506">
        <v>15.5</v>
      </c>
      <c r="R15506">
        <v>8.5</v>
      </c>
      <c r="S15506" t="b">
        <v>0</v>
      </c>
      <c r="T15506" t="b">
        <v>0</v>
      </c>
      <c r="U15506" t="b">
        <v>0</v>
      </c>
      <c r="V15506">
        <v>30400</v>
      </c>
      <c r="W15506">
        <v>23600</v>
      </c>
      <c r="X15506">
        <v>2.52</v>
      </c>
      <c r="Y15506">
        <v>23960</v>
      </c>
      <c r="Z15506">
        <v>2.65</v>
      </c>
    </row>
    <row r="15507" spans="1:26">
      <c r="A15507">
        <v>211213974</v>
      </c>
      <c r="B15507" t="s">
        <v>10412</v>
      </c>
      <c r="C15507" t="s">
        <v>3597</v>
      </c>
      <c r="D15507" t="s">
        <v>3637</v>
      </c>
      <c r="E15507" t="s">
        <v>10375</v>
      </c>
      <c r="F15507" t="s">
        <v>3600</v>
      </c>
      <c r="G15507">
        <v>211213974</v>
      </c>
      <c r="I15507" t="s">
        <v>3601</v>
      </c>
      <c r="J15507" t="s">
        <v>10522</v>
      </c>
      <c r="K15507" t="s">
        <v>3688</v>
      </c>
      <c r="L15507" t="s">
        <v>5075</v>
      </c>
      <c r="P15507">
        <v>9</v>
      </c>
      <c r="Q15507">
        <v>15.5</v>
      </c>
      <c r="R15507">
        <v>8.5</v>
      </c>
      <c r="S15507" t="b">
        <v>0</v>
      </c>
      <c r="T15507" t="b">
        <v>0</v>
      </c>
      <c r="U15507" t="b">
        <v>0</v>
      </c>
      <c r="V15507">
        <v>31200</v>
      </c>
      <c r="W15507">
        <v>23800</v>
      </c>
      <c r="X15507">
        <v>2.58</v>
      </c>
      <c r="Y15507">
        <v>24160</v>
      </c>
      <c r="Z15507">
        <v>2.71</v>
      </c>
    </row>
    <row r="15508" spans="1:26">
      <c r="A15508">
        <v>211213975</v>
      </c>
      <c r="B15508" t="s">
        <v>10412</v>
      </c>
      <c r="C15508" t="s">
        <v>3597</v>
      </c>
      <c r="D15508" t="s">
        <v>3637</v>
      </c>
      <c r="E15508" t="s">
        <v>10375</v>
      </c>
      <c r="F15508" t="s">
        <v>3600</v>
      </c>
      <c r="G15508">
        <v>211213975</v>
      </c>
      <c r="I15508" t="s">
        <v>3601</v>
      </c>
      <c r="J15508" t="s">
        <v>10522</v>
      </c>
      <c r="K15508" t="s">
        <v>3688</v>
      </c>
      <c r="L15508" t="s">
        <v>10371</v>
      </c>
      <c r="P15508">
        <v>9</v>
      </c>
      <c r="Q15508">
        <v>15.5</v>
      </c>
      <c r="R15508">
        <v>8.5</v>
      </c>
      <c r="S15508" t="b">
        <v>0</v>
      </c>
      <c r="T15508" t="b">
        <v>0</v>
      </c>
      <c r="U15508" t="b">
        <v>0</v>
      </c>
      <c r="V15508">
        <v>31200</v>
      </c>
      <c r="W15508">
        <v>23800</v>
      </c>
      <c r="X15508">
        <v>2.58</v>
      </c>
      <c r="Y15508">
        <v>24160</v>
      </c>
      <c r="Z15508">
        <v>2.71</v>
      </c>
    </row>
    <row r="15509" spans="1:26">
      <c r="A15509">
        <v>211213976</v>
      </c>
      <c r="B15509" t="s">
        <v>10412</v>
      </c>
      <c r="C15509" t="s">
        <v>3597</v>
      </c>
      <c r="D15509" t="s">
        <v>3637</v>
      </c>
      <c r="E15509" t="s">
        <v>10375</v>
      </c>
      <c r="F15509" t="s">
        <v>3600</v>
      </c>
      <c r="G15509">
        <v>211213976</v>
      </c>
      <c r="I15509" t="s">
        <v>3601</v>
      </c>
      <c r="J15509" t="s">
        <v>10522</v>
      </c>
      <c r="K15509" t="s">
        <v>3688</v>
      </c>
      <c r="L15509" t="s">
        <v>5076</v>
      </c>
      <c r="P15509">
        <v>9</v>
      </c>
      <c r="Q15509">
        <v>15.2</v>
      </c>
      <c r="R15509">
        <v>8.1</v>
      </c>
      <c r="S15509" t="b">
        <v>0</v>
      </c>
      <c r="T15509" t="b">
        <v>0</v>
      </c>
      <c r="U15509" t="b">
        <v>0</v>
      </c>
      <c r="V15509">
        <v>30400</v>
      </c>
      <c r="W15509">
        <v>23400</v>
      </c>
      <c r="X15509">
        <v>2.44</v>
      </c>
      <c r="Y15509">
        <v>23760</v>
      </c>
      <c r="Z15509">
        <v>2.56</v>
      </c>
    </row>
    <row r="15510" spans="1:26">
      <c r="A15510">
        <v>211213977</v>
      </c>
      <c r="B15510" t="s">
        <v>10412</v>
      </c>
      <c r="C15510" t="s">
        <v>3597</v>
      </c>
      <c r="D15510" t="s">
        <v>3637</v>
      </c>
      <c r="E15510" t="s">
        <v>10375</v>
      </c>
      <c r="F15510" t="s">
        <v>3600</v>
      </c>
      <c r="G15510">
        <v>211213977</v>
      </c>
      <c r="I15510" t="s">
        <v>3601</v>
      </c>
      <c r="J15510" t="s">
        <v>10522</v>
      </c>
      <c r="K15510" t="s">
        <v>3688</v>
      </c>
      <c r="L15510" t="s">
        <v>5584</v>
      </c>
      <c r="P15510">
        <v>9</v>
      </c>
      <c r="Q15510">
        <v>14.5</v>
      </c>
      <c r="R15510">
        <v>8.1</v>
      </c>
      <c r="S15510" t="b">
        <v>0</v>
      </c>
      <c r="T15510" t="b">
        <v>0</v>
      </c>
      <c r="U15510" t="b">
        <v>0</v>
      </c>
      <c r="V15510">
        <v>30000</v>
      </c>
      <c r="W15510">
        <v>23600</v>
      </c>
      <c r="X15510">
        <v>2.46</v>
      </c>
      <c r="Y15510">
        <v>23960</v>
      </c>
      <c r="Z15510">
        <v>2.58</v>
      </c>
    </row>
    <row r="15511" spans="1:26">
      <c r="A15511">
        <v>212925867</v>
      </c>
      <c r="B15511" t="s">
        <v>13063</v>
      </c>
      <c r="C15511" t="s">
        <v>3597</v>
      </c>
      <c r="D15511" t="s">
        <v>3743</v>
      </c>
      <c r="E15511" t="s">
        <v>3752</v>
      </c>
      <c r="F15511" t="s">
        <v>3650</v>
      </c>
      <c r="G15511">
        <v>212925867</v>
      </c>
      <c r="I15511" t="s">
        <v>3651</v>
      </c>
      <c r="J15511" t="s">
        <v>13197</v>
      </c>
      <c r="K15511" t="s">
        <v>3653</v>
      </c>
      <c r="P15511">
        <v>13.5</v>
      </c>
      <c r="Q15511">
        <v>17</v>
      </c>
      <c r="R15511">
        <v>10</v>
      </c>
      <c r="S15511" t="b">
        <v>0</v>
      </c>
      <c r="T15511" t="b">
        <v>0</v>
      </c>
      <c r="U15511" t="b">
        <v>1</v>
      </c>
      <c r="V15511">
        <v>18000</v>
      </c>
      <c r="W15511">
        <v>13700</v>
      </c>
      <c r="X15511">
        <v>2.77</v>
      </c>
      <c r="Y15511">
        <v>22000</v>
      </c>
      <c r="Z15511">
        <v>2.1</v>
      </c>
    </row>
    <row r="15512" spans="1:26">
      <c r="A15512">
        <v>212925537</v>
      </c>
      <c r="B15512" t="s">
        <v>13063</v>
      </c>
      <c r="C15512" t="s">
        <v>3597</v>
      </c>
      <c r="D15512" t="s">
        <v>3743</v>
      </c>
      <c r="E15512" t="s">
        <v>3752</v>
      </c>
      <c r="F15512" t="s">
        <v>3650</v>
      </c>
      <c r="G15512">
        <v>212925537</v>
      </c>
      <c r="I15512" t="s">
        <v>3651</v>
      </c>
      <c r="J15512" t="s">
        <v>13196</v>
      </c>
      <c r="K15512" t="s">
        <v>3653</v>
      </c>
      <c r="P15512">
        <v>13.5</v>
      </c>
      <c r="Q15512">
        <v>19</v>
      </c>
      <c r="R15512">
        <v>10</v>
      </c>
      <c r="S15512" t="b">
        <v>0</v>
      </c>
      <c r="T15512" t="b">
        <v>0</v>
      </c>
      <c r="U15512" t="b">
        <v>1</v>
      </c>
      <c r="V15512">
        <v>22000</v>
      </c>
      <c r="W15512">
        <v>14000</v>
      </c>
      <c r="X15512">
        <v>2.5299999999999998</v>
      </c>
      <c r="Y15512">
        <v>25000</v>
      </c>
      <c r="Z15512">
        <v>2.06</v>
      </c>
    </row>
    <row r="15513" spans="1:26">
      <c r="A15513">
        <v>212925868</v>
      </c>
      <c r="B15513" t="s">
        <v>13063</v>
      </c>
      <c r="C15513" t="s">
        <v>3597</v>
      </c>
      <c r="D15513" t="s">
        <v>3743</v>
      </c>
      <c r="E15513" t="s">
        <v>3752</v>
      </c>
      <c r="F15513" t="s">
        <v>3650</v>
      </c>
      <c r="G15513">
        <v>212925868</v>
      </c>
      <c r="I15513" t="s">
        <v>3651</v>
      </c>
      <c r="J15513" t="s">
        <v>13195</v>
      </c>
      <c r="K15513" t="s">
        <v>3653</v>
      </c>
      <c r="P15513">
        <v>12.5</v>
      </c>
      <c r="Q15513">
        <v>18</v>
      </c>
      <c r="R15513">
        <v>10</v>
      </c>
      <c r="S15513" t="b">
        <v>0</v>
      </c>
      <c r="T15513" t="b">
        <v>0</v>
      </c>
      <c r="U15513" t="b">
        <v>1</v>
      </c>
      <c r="V15513">
        <v>28400</v>
      </c>
      <c r="W15513">
        <v>18000</v>
      </c>
      <c r="X15513">
        <v>2.65</v>
      </c>
      <c r="Y15513">
        <v>28600</v>
      </c>
      <c r="Z15513">
        <v>2</v>
      </c>
    </row>
    <row r="15514" spans="1:26">
      <c r="A15514">
        <v>212925512</v>
      </c>
      <c r="B15514" t="s">
        <v>13063</v>
      </c>
      <c r="C15514" t="s">
        <v>3597</v>
      </c>
      <c r="D15514" t="s">
        <v>3743</v>
      </c>
      <c r="E15514" t="s">
        <v>3747</v>
      </c>
      <c r="F15514" t="s">
        <v>3650</v>
      </c>
      <c r="G15514">
        <v>212925512</v>
      </c>
      <c r="I15514" t="s">
        <v>3651</v>
      </c>
      <c r="J15514" t="s">
        <v>13190</v>
      </c>
      <c r="K15514" t="s">
        <v>3653</v>
      </c>
      <c r="P15514">
        <v>13.5</v>
      </c>
      <c r="Q15514">
        <v>17</v>
      </c>
      <c r="R15514">
        <v>10</v>
      </c>
      <c r="S15514" t="b">
        <v>0</v>
      </c>
      <c r="T15514" t="b">
        <v>0</v>
      </c>
      <c r="U15514" t="b">
        <v>1</v>
      </c>
      <c r="V15514">
        <v>18000</v>
      </c>
      <c r="W15514">
        <v>13700</v>
      </c>
      <c r="X15514">
        <v>2.77</v>
      </c>
      <c r="Y15514">
        <v>22000</v>
      </c>
      <c r="Z15514">
        <v>2.1</v>
      </c>
    </row>
    <row r="15515" spans="1:26">
      <c r="A15515">
        <v>212925513</v>
      </c>
      <c r="B15515" t="s">
        <v>13063</v>
      </c>
      <c r="C15515" t="s">
        <v>3597</v>
      </c>
      <c r="D15515" t="s">
        <v>3743</v>
      </c>
      <c r="E15515" t="s">
        <v>3744</v>
      </c>
      <c r="F15515" t="s">
        <v>3650</v>
      </c>
      <c r="G15515">
        <v>212925513</v>
      </c>
      <c r="I15515" t="s">
        <v>3651</v>
      </c>
      <c r="J15515" t="s">
        <v>13190</v>
      </c>
      <c r="K15515" t="s">
        <v>3653</v>
      </c>
      <c r="P15515">
        <v>13.5</v>
      </c>
      <c r="Q15515">
        <v>17</v>
      </c>
      <c r="R15515">
        <v>10</v>
      </c>
      <c r="S15515" t="b">
        <v>0</v>
      </c>
      <c r="T15515" t="b">
        <v>0</v>
      </c>
      <c r="U15515" t="b">
        <v>1</v>
      </c>
      <c r="V15515">
        <v>18000</v>
      </c>
      <c r="W15515">
        <v>13700</v>
      </c>
      <c r="X15515">
        <v>2.77</v>
      </c>
      <c r="Y15515">
        <v>22000</v>
      </c>
      <c r="Z15515">
        <v>2.1</v>
      </c>
    </row>
    <row r="15516" spans="1:26">
      <c r="A15516">
        <v>212925514</v>
      </c>
      <c r="B15516" t="s">
        <v>13063</v>
      </c>
      <c r="C15516" t="s">
        <v>3597</v>
      </c>
      <c r="D15516" t="s">
        <v>3743</v>
      </c>
      <c r="E15516" t="s">
        <v>3747</v>
      </c>
      <c r="F15516" t="s">
        <v>3650</v>
      </c>
      <c r="G15516">
        <v>212925514</v>
      </c>
      <c r="I15516" t="s">
        <v>3651</v>
      </c>
      <c r="J15516" t="s">
        <v>13189</v>
      </c>
      <c r="K15516" t="s">
        <v>3653</v>
      </c>
      <c r="P15516">
        <v>13.5</v>
      </c>
      <c r="Q15516">
        <v>19</v>
      </c>
      <c r="R15516">
        <v>10</v>
      </c>
      <c r="S15516" t="b">
        <v>0</v>
      </c>
      <c r="T15516" t="b">
        <v>0</v>
      </c>
      <c r="U15516" t="b">
        <v>1</v>
      </c>
      <c r="V15516">
        <v>22000</v>
      </c>
      <c r="W15516">
        <v>14500</v>
      </c>
      <c r="X15516">
        <v>2.62</v>
      </c>
      <c r="Y15516">
        <v>25000</v>
      </c>
      <c r="Z15516">
        <v>2.06</v>
      </c>
    </row>
    <row r="15517" spans="1:26">
      <c r="A15517">
        <v>212925533</v>
      </c>
      <c r="B15517" t="s">
        <v>13063</v>
      </c>
      <c r="C15517" t="s">
        <v>3597</v>
      </c>
      <c r="D15517" t="s">
        <v>3743</v>
      </c>
      <c r="E15517" t="s">
        <v>3744</v>
      </c>
      <c r="F15517" t="s">
        <v>3650</v>
      </c>
      <c r="G15517">
        <v>212925533</v>
      </c>
      <c r="I15517" t="s">
        <v>3651</v>
      </c>
      <c r="J15517" t="s">
        <v>13189</v>
      </c>
      <c r="K15517" t="s">
        <v>3653</v>
      </c>
      <c r="P15517">
        <v>13.5</v>
      </c>
      <c r="Q15517">
        <v>19</v>
      </c>
      <c r="R15517">
        <v>10</v>
      </c>
      <c r="S15517" t="b">
        <v>0</v>
      </c>
      <c r="T15517" t="b">
        <v>0</v>
      </c>
      <c r="U15517" t="b">
        <v>1</v>
      </c>
      <c r="V15517">
        <v>22000</v>
      </c>
      <c r="W15517">
        <v>14500</v>
      </c>
      <c r="X15517">
        <v>2.62</v>
      </c>
      <c r="Y15517">
        <v>25000</v>
      </c>
      <c r="Z15517">
        <v>2.06</v>
      </c>
    </row>
    <row r="15518" spans="1:26">
      <c r="A15518">
        <v>212925515</v>
      </c>
      <c r="B15518" t="s">
        <v>13063</v>
      </c>
      <c r="C15518" t="s">
        <v>3597</v>
      </c>
      <c r="D15518" t="s">
        <v>3743</v>
      </c>
      <c r="E15518" t="s">
        <v>3747</v>
      </c>
      <c r="F15518" t="s">
        <v>3650</v>
      </c>
      <c r="G15518">
        <v>212925515</v>
      </c>
      <c r="I15518" t="s">
        <v>3651</v>
      </c>
      <c r="J15518" t="s">
        <v>13188</v>
      </c>
      <c r="K15518" t="s">
        <v>3653</v>
      </c>
      <c r="P15518">
        <v>12.5</v>
      </c>
      <c r="Q15518">
        <v>18</v>
      </c>
      <c r="R15518">
        <v>10</v>
      </c>
      <c r="S15518" t="b">
        <v>0</v>
      </c>
      <c r="T15518" t="b">
        <v>0</v>
      </c>
      <c r="U15518" t="b">
        <v>1</v>
      </c>
      <c r="V15518">
        <v>28400</v>
      </c>
      <c r="W15518">
        <v>18000</v>
      </c>
      <c r="X15518">
        <v>2.65</v>
      </c>
      <c r="Y15518">
        <v>28600</v>
      </c>
      <c r="Z15518">
        <v>2</v>
      </c>
    </row>
    <row r="15519" spans="1:26">
      <c r="A15519">
        <v>212925516</v>
      </c>
      <c r="B15519" t="s">
        <v>13063</v>
      </c>
      <c r="C15519" t="s">
        <v>3597</v>
      </c>
      <c r="D15519" t="s">
        <v>3743</v>
      </c>
      <c r="E15519" t="s">
        <v>3744</v>
      </c>
      <c r="F15519" t="s">
        <v>3650</v>
      </c>
      <c r="G15519">
        <v>212925516</v>
      </c>
      <c r="I15519" t="s">
        <v>3651</v>
      </c>
      <c r="J15519" t="s">
        <v>13188</v>
      </c>
      <c r="K15519" t="s">
        <v>3653</v>
      </c>
      <c r="P15519">
        <v>12.5</v>
      </c>
      <c r="Q15519">
        <v>18</v>
      </c>
      <c r="R15519">
        <v>10</v>
      </c>
      <c r="S15519" t="b">
        <v>0</v>
      </c>
      <c r="T15519" t="b">
        <v>0</v>
      </c>
      <c r="U15519" t="b">
        <v>1</v>
      </c>
      <c r="V15519">
        <v>28400</v>
      </c>
      <c r="W15519">
        <v>18000</v>
      </c>
      <c r="X15519">
        <v>2.65</v>
      </c>
      <c r="Y15519">
        <v>28600</v>
      </c>
      <c r="Z15519">
        <v>2</v>
      </c>
    </row>
    <row r="15520" spans="1:26">
      <c r="A15520">
        <v>212925453</v>
      </c>
      <c r="B15520" t="s">
        <v>13064</v>
      </c>
      <c r="C15520" t="s">
        <v>3597</v>
      </c>
      <c r="D15520" t="s">
        <v>3743</v>
      </c>
      <c r="E15520" t="s">
        <v>3752</v>
      </c>
      <c r="F15520" t="s">
        <v>3718</v>
      </c>
      <c r="G15520">
        <v>212925453</v>
      </c>
      <c r="I15520" t="s">
        <v>3711</v>
      </c>
      <c r="J15520" t="s">
        <v>13201</v>
      </c>
      <c r="K15520" t="s">
        <v>3688</v>
      </c>
      <c r="P15520">
        <v>10</v>
      </c>
      <c r="Q15520">
        <v>16</v>
      </c>
      <c r="R15520">
        <v>9.1</v>
      </c>
      <c r="S15520" t="b">
        <v>0</v>
      </c>
      <c r="T15520" t="b">
        <v>0</v>
      </c>
      <c r="U15520" t="b">
        <v>0</v>
      </c>
      <c r="V15520">
        <v>20000</v>
      </c>
      <c r="W15520">
        <v>12500</v>
      </c>
      <c r="X15520">
        <v>2.19</v>
      </c>
      <c r="Y15520">
        <v>14500</v>
      </c>
      <c r="Z15520">
        <v>2.35</v>
      </c>
    </row>
    <row r="15521" spans="1:26">
      <c r="A15521">
        <v>212925460</v>
      </c>
      <c r="B15521" t="s">
        <v>13064</v>
      </c>
      <c r="C15521" t="s">
        <v>3597</v>
      </c>
      <c r="D15521" t="s">
        <v>3743</v>
      </c>
      <c r="E15521" t="s">
        <v>3752</v>
      </c>
      <c r="F15521" t="s">
        <v>3718</v>
      </c>
      <c r="G15521">
        <v>212925460</v>
      </c>
      <c r="I15521" t="s">
        <v>3711</v>
      </c>
      <c r="J15521" t="s">
        <v>13200</v>
      </c>
      <c r="K15521" t="s">
        <v>3688</v>
      </c>
      <c r="P15521">
        <v>11.2</v>
      </c>
      <c r="Q15521">
        <v>16</v>
      </c>
      <c r="R15521">
        <v>8.6</v>
      </c>
      <c r="S15521" t="b">
        <v>0</v>
      </c>
      <c r="T15521" t="b">
        <v>0</v>
      </c>
      <c r="U15521" t="b">
        <v>1</v>
      </c>
      <c r="V15521">
        <v>23600</v>
      </c>
      <c r="W15521">
        <v>14600</v>
      </c>
      <c r="X15521">
        <v>2.71</v>
      </c>
      <c r="Y15521">
        <v>21000</v>
      </c>
      <c r="Z15521">
        <v>2.08</v>
      </c>
    </row>
    <row r="15522" spans="1:26">
      <c r="A15522">
        <v>212925462</v>
      </c>
      <c r="B15522" t="s">
        <v>13064</v>
      </c>
      <c r="C15522" t="s">
        <v>3597</v>
      </c>
      <c r="D15522" t="s">
        <v>3743</v>
      </c>
      <c r="E15522" t="s">
        <v>3752</v>
      </c>
      <c r="F15522" t="s">
        <v>3718</v>
      </c>
      <c r="G15522">
        <v>212925462</v>
      </c>
      <c r="I15522" t="s">
        <v>3711</v>
      </c>
      <c r="J15522" t="s">
        <v>13199</v>
      </c>
      <c r="K15522" t="s">
        <v>3688</v>
      </c>
      <c r="P15522">
        <v>9.6</v>
      </c>
      <c r="Q15522">
        <v>16.2</v>
      </c>
      <c r="R15522">
        <v>8.8000000000000007</v>
      </c>
      <c r="S15522" t="b">
        <v>0</v>
      </c>
      <c r="T15522" t="b">
        <v>0</v>
      </c>
      <c r="U15522" t="b">
        <v>0</v>
      </c>
      <c r="V15522">
        <v>27400</v>
      </c>
      <c r="W15522">
        <v>17800</v>
      </c>
      <c r="X15522">
        <v>2.7</v>
      </c>
      <c r="Y15522">
        <v>21000</v>
      </c>
      <c r="Z15522">
        <v>2.08</v>
      </c>
    </row>
    <row r="15523" spans="1:26">
      <c r="A15523">
        <v>212925454</v>
      </c>
      <c r="B15523" t="s">
        <v>13064</v>
      </c>
      <c r="C15523" t="s">
        <v>3597</v>
      </c>
      <c r="D15523" t="s">
        <v>3743</v>
      </c>
      <c r="E15523" t="s">
        <v>3752</v>
      </c>
      <c r="F15523" t="s">
        <v>3718</v>
      </c>
      <c r="G15523">
        <v>212925454</v>
      </c>
      <c r="I15523" t="s">
        <v>3711</v>
      </c>
      <c r="J15523" t="s">
        <v>13198</v>
      </c>
      <c r="K15523" t="s">
        <v>3688</v>
      </c>
      <c r="P15523">
        <v>8.6999999999999993</v>
      </c>
      <c r="Q15523">
        <v>16</v>
      </c>
      <c r="R15523">
        <v>8.5</v>
      </c>
      <c r="S15523" t="b">
        <v>0</v>
      </c>
      <c r="T15523" t="b">
        <v>0</v>
      </c>
      <c r="U15523" t="b">
        <v>0</v>
      </c>
      <c r="V15523">
        <v>33400</v>
      </c>
      <c r="W15523">
        <v>22400</v>
      </c>
      <c r="X15523">
        <v>2.5</v>
      </c>
      <c r="Y15523">
        <v>26000</v>
      </c>
      <c r="Z15523">
        <v>2.15</v>
      </c>
    </row>
    <row r="15524" spans="1:26">
      <c r="A15524">
        <v>212925473</v>
      </c>
      <c r="B15524" t="s">
        <v>13064</v>
      </c>
      <c r="C15524" t="s">
        <v>3597</v>
      </c>
      <c r="D15524" t="s">
        <v>3743</v>
      </c>
      <c r="E15524" t="s">
        <v>3752</v>
      </c>
      <c r="F15524" t="s">
        <v>3718</v>
      </c>
      <c r="G15524">
        <v>212925473</v>
      </c>
      <c r="I15524" t="s">
        <v>3711</v>
      </c>
      <c r="J15524" t="s">
        <v>13197</v>
      </c>
      <c r="K15524" t="s">
        <v>3688</v>
      </c>
      <c r="P15524">
        <v>11</v>
      </c>
      <c r="Q15524">
        <v>14.3</v>
      </c>
      <c r="R15524">
        <v>7.9</v>
      </c>
      <c r="S15524" t="b">
        <v>0</v>
      </c>
      <c r="T15524" t="b">
        <v>0</v>
      </c>
      <c r="U15524" t="b">
        <v>0</v>
      </c>
      <c r="V15524">
        <v>20000</v>
      </c>
      <c r="W15524">
        <v>13700</v>
      </c>
      <c r="X15524">
        <v>2.17</v>
      </c>
      <c r="Y15524">
        <v>22000</v>
      </c>
      <c r="Z15524">
        <v>1.82</v>
      </c>
    </row>
    <row r="15525" spans="1:26">
      <c r="A15525">
        <v>212925474</v>
      </c>
      <c r="B15525" t="s">
        <v>13064</v>
      </c>
      <c r="C15525" t="s">
        <v>3597</v>
      </c>
      <c r="D15525" t="s">
        <v>3743</v>
      </c>
      <c r="E15525" t="s">
        <v>3752</v>
      </c>
      <c r="F15525" t="s">
        <v>3718</v>
      </c>
      <c r="G15525">
        <v>212925474</v>
      </c>
      <c r="I15525" t="s">
        <v>3711</v>
      </c>
      <c r="J15525" t="s">
        <v>13196</v>
      </c>
      <c r="K15525" t="s">
        <v>3688</v>
      </c>
      <c r="P15525">
        <v>10</v>
      </c>
      <c r="Q15525">
        <v>14.4</v>
      </c>
      <c r="R15525">
        <v>7.9</v>
      </c>
      <c r="S15525" t="b">
        <v>0</v>
      </c>
      <c r="T15525" t="b">
        <v>0</v>
      </c>
      <c r="U15525" t="b">
        <v>0</v>
      </c>
      <c r="V15525">
        <v>23600</v>
      </c>
      <c r="W15525">
        <v>15000</v>
      </c>
      <c r="X15525">
        <v>2.2400000000000002</v>
      </c>
      <c r="Y15525">
        <v>24600</v>
      </c>
      <c r="Z15525">
        <v>1.9</v>
      </c>
    </row>
    <row r="15526" spans="1:26">
      <c r="A15526">
        <v>212925475</v>
      </c>
      <c r="B15526" t="s">
        <v>13064</v>
      </c>
      <c r="C15526" t="s">
        <v>3597</v>
      </c>
      <c r="D15526" t="s">
        <v>3743</v>
      </c>
      <c r="E15526" t="s">
        <v>3752</v>
      </c>
      <c r="F15526" t="s">
        <v>3718</v>
      </c>
      <c r="G15526">
        <v>212925475</v>
      </c>
      <c r="I15526" t="s">
        <v>3711</v>
      </c>
      <c r="J15526" t="s">
        <v>13195</v>
      </c>
      <c r="K15526" t="s">
        <v>3688</v>
      </c>
      <c r="P15526">
        <v>10.3</v>
      </c>
      <c r="Q15526">
        <v>16</v>
      </c>
      <c r="R15526">
        <v>8.5</v>
      </c>
      <c r="S15526" t="b">
        <v>0</v>
      </c>
      <c r="T15526" t="b">
        <v>0</v>
      </c>
      <c r="U15526" t="b">
        <v>1</v>
      </c>
      <c r="V15526">
        <v>27400</v>
      </c>
      <c r="W15526">
        <v>19000</v>
      </c>
      <c r="X15526">
        <v>2.44</v>
      </c>
      <c r="Y15526">
        <v>27600</v>
      </c>
      <c r="Z15526">
        <v>1.9</v>
      </c>
    </row>
    <row r="15527" spans="1:26">
      <c r="A15527">
        <v>212925466</v>
      </c>
      <c r="B15527" t="s">
        <v>13064</v>
      </c>
      <c r="C15527" t="s">
        <v>3597</v>
      </c>
      <c r="D15527" t="s">
        <v>3743</v>
      </c>
      <c r="E15527" t="s">
        <v>3744</v>
      </c>
      <c r="F15527" t="s">
        <v>3718</v>
      </c>
      <c r="G15527">
        <v>212925466</v>
      </c>
      <c r="I15527" t="s">
        <v>3711</v>
      </c>
      <c r="J15527" t="s">
        <v>13194</v>
      </c>
      <c r="K15527" t="s">
        <v>3688</v>
      </c>
      <c r="P15527">
        <v>10</v>
      </c>
      <c r="Q15527">
        <v>16</v>
      </c>
      <c r="R15527">
        <v>9.1</v>
      </c>
      <c r="S15527" t="b">
        <v>0</v>
      </c>
      <c r="T15527" t="b">
        <v>0</v>
      </c>
      <c r="U15527" t="b">
        <v>0</v>
      </c>
      <c r="V15527">
        <v>20000</v>
      </c>
      <c r="W15527">
        <v>12500</v>
      </c>
      <c r="X15527">
        <v>2.19</v>
      </c>
      <c r="Y15527">
        <v>14500</v>
      </c>
      <c r="Z15527">
        <v>2.35</v>
      </c>
    </row>
    <row r="15528" spans="1:26">
      <c r="A15528">
        <v>213499733</v>
      </c>
      <c r="B15528" t="s">
        <v>13064</v>
      </c>
      <c r="C15528" t="s">
        <v>3597</v>
      </c>
      <c r="D15528" t="s">
        <v>3743</v>
      </c>
      <c r="E15528" t="s">
        <v>3747</v>
      </c>
      <c r="F15528" t="s">
        <v>3718</v>
      </c>
      <c r="G15528">
        <v>213499733</v>
      </c>
      <c r="I15528" t="s">
        <v>3711</v>
      </c>
      <c r="J15528" t="s">
        <v>13194</v>
      </c>
      <c r="K15528" t="s">
        <v>3688</v>
      </c>
      <c r="P15528">
        <v>10</v>
      </c>
      <c r="Q15528">
        <v>16</v>
      </c>
      <c r="R15528">
        <v>9.1</v>
      </c>
      <c r="S15528" t="b">
        <v>0</v>
      </c>
      <c r="T15528" t="b">
        <v>0</v>
      </c>
      <c r="U15528" t="b">
        <v>0</v>
      </c>
      <c r="V15528">
        <v>20000</v>
      </c>
      <c r="W15528">
        <v>12500</v>
      </c>
      <c r="X15528">
        <v>2.19</v>
      </c>
      <c r="Y15528">
        <v>14500</v>
      </c>
      <c r="Z15528">
        <v>2.35</v>
      </c>
    </row>
    <row r="15529" spans="1:26">
      <c r="A15529">
        <v>212925456</v>
      </c>
      <c r="B15529" t="s">
        <v>13064</v>
      </c>
      <c r="C15529" t="s">
        <v>3597</v>
      </c>
      <c r="D15529" t="s">
        <v>3743</v>
      </c>
      <c r="E15529" t="s">
        <v>3747</v>
      </c>
      <c r="F15529" t="s">
        <v>3718</v>
      </c>
      <c r="G15529">
        <v>212925456</v>
      </c>
      <c r="I15529" t="s">
        <v>3711</v>
      </c>
      <c r="J15529" t="s">
        <v>13193</v>
      </c>
      <c r="K15529" t="s">
        <v>3688</v>
      </c>
      <c r="P15529">
        <v>11.2</v>
      </c>
      <c r="Q15529">
        <v>16</v>
      </c>
      <c r="R15529">
        <v>8.6</v>
      </c>
      <c r="S15529" t="b">
        <v>0</v>
      </c>
      <c r="T15529" t="b">
        <v>0</v>
      </c>
      <c r="U15529" t="b">
        <v>1</v>
      </c>
      <c r="V15529">
        <v>23600</v>
      </c>
      <c r="W15529">
        <v>14600</v>
      </c>
      <c r="X15529">
        <v>2.71</v>
      </c>
      <c r="Y15529">
        <v>21000</v>
      </c>
      <c r="Z15529">
        <v>2.08</v>
      </c>
    </row>
    <row r="15530" spans="1:26">
      <c r="A15530">
        <v>212925468</v>
      </c>
      <c r="B15530" t="s">
        <v>13064</v>
      </c>
      <c r="C15530" t="s">
        <v>3597</v>
      </c>
      <c r="D15530" t="s">
        <v>3743</v>
      </c>
      <c r="E15530" t="s">
        <v>3744</v>
      </c>
      <c r="F15530" t="s">
        <v>3718</v>
      </c>
      <c r="G15530">
        <v>212925468</v>
      </c>
      <c r="I15530" t="s">
        <v>3711</v>
      </c>
      <c r="J15530" t="s">
        <v>13193</v>
      </c>
      <c r="K15530" t="s">
        <v>3688</v>
      </c>
      <c r="P15530">
        <v>11.2</v>
      </c>
      <c r="Q15530">
        <v>16</v>
      </c>
      <c r="R15530">
        <v>8.6</v>
      </c>
      <c r="S15530" t="b">
        <v>0</v>
      </c>
      <c r="T15530" t="b">
        <v>0</v>
      </c>
      <c r="U15530" t="b">
        <v>1</v>
      </c>
      <c r="V15530">
        <v>23600</v>
      </c>
      <c r="W15530">
        <v>14600</v>
      </c>
      <c r="X15530">
        <v>2.71</v>
      </c>
      <c r="Y15530">
        <v>21000</v>
      </c>
      <c r="Z15530">
        <v>2.08</v>
      </c>
    </row>
    <row r="15531" spans="1:26">
      <c r="A15531">
        <v>212925457</v>
      </c>
      <c r="B15531" t="s">
        <v>13064</v>
      </c>
      <c r="C15531" t="s">
        <v>3597</v>
      </c>
      <c r="D15531" t="s">
        <v>3743</v>
      </c>
      <c r="E15531" t="s">
        <v>3747</v>
      </c>
      <c r="F15531" t="s">
        <v>3718</v>
      </c>
      <c r="G15531">
        <v>212925457</v>
      </c>
      <c r="I15531" t="s">
        <v>3711</v>
      </c>
      <c r="J15531" t="s">
        <v>13192</v>
      </c>
      <c r="K15531" t="s">
        <v>3688</v>
      </c>
      <c r="P15531">
        <v>9.6</v>
      </c>
      <c r="Q15531">
        <v>16.2</v>
      </c>
      <c r="R15531">
        <v>8.8000000000000007</v>
      </c>
      <c r="S15531" t="b">
        <v>0</v>
      </c>
      <c r="T15531" t="b">
        <v>0</v>
      </c>
      <c r="U15531" t="b">
        <v>0</v>
      </c>
      <c r="V15531">
        <v>27400</v>
      </c>
      <c r="W15531">
        <v>17800</v>
      </c>
      <c r="X15531">
        <v>2.7</v>
      </c>
      <c r="Y15531">
        <v>21000</v>
      </c>
      <c r="Z15531">
        <v>2.08</v>
      </c>
    </row>
    <row r="15532" spans="1:26">
      <c r="A15532">
        <v>212925470</v>
      </c>
      <c r="B15532" t="s">
        <v>13064</v>
      </c>
      <c r="C15532" t="s">
        <v>3597</v>
      </c>
      <c r="D15532" t="s">
        <v>3743</v>
      </c>
      <c r="E15532" t="s">
        <v>3744</v>
      </c>
      <c r="F15532" t="s">
        <v>3718</v>
      </c>
      <c r="G15532">
        <v>212925470</v>
      </c>
      <c r="I15532" t="s">
        <v>3711</v>
      </c>
      <c r="J15532" t="s">
        <v>13192</v>
      </c>
      <c r="K15532" t="s">
        <v>3688</v>
      </c>
      <c r="P15532">
        <v>9.6</v>
      </c>
      <c r="Q15532">
        <v>16.2</v>
      </c>
      <c r="R15532">
        <v>8.8000000000000007</v>
      </c>
      <c r="S15532" t="b">
        <v>0</v>
      </c>
      <c r="T15532" t="b">
        <v>0</v>
      </c>
      <c r="U15532" t="b">
        <v>0</v>
      </c>
      <c r="V15532">
        <v>27400</v>
      </c>
      <c r="W15532">
        <v>17800</v>
      </c>
      <c r="X15532">
        <v>2.7</v>
      </c>
      <c r="Y15532">
        <v>21000</v>
      </c>
      <c r="Z15532">
        <v>2.08</v>
      </c>
    </row>
    <row r="15533" spans="1:26">
      <c r="A15533">
        <v>212925458</v>
      </c>
      <c r="B15533" t="s">
        <v>13064</v>
      </c>
      <c r="C15533" t="s">
        <v>3597</v>
      </c>
      <c r="D15533" t="s">
        <v>3743</v>
      </c>
      <c r="E15533" t="s">
        <v>3747</v>
      </c>
      <c r="F15533" t="s">
        <v>3718</v>
      </c>
      <c r="G15533">
        <v>212925458</v>
      </c>
      <c r="I15533" t="s">
        <v>3711</v>
      </c>
      <c r="J15533" t="s">
        <v>13191</v>
      </c>
      <c r="K15533" t="s">
        <v>3688</v>
      </c>
      <c r="P15533">
        <v>8.6999999999999993</v>
      </c>
      <c r="Q15533">
        <v>16</v>
      </c>
      <c r="R15533">
        <v>8.5</v>
      </c>
      <c r="S15533" t="b">
        <v>0</v>
      </c>
      <c r="T15533" t="b">
        <v>0</v>
      </c>
      <c r="U15533" t="b">
        <v>0</v>
      </c>
      <c r="V15533">
        <v>33400</v>
      </c>
      <c r="W15533">
        <v>22400</v>
      </c>
      <c r="X15533">
        <v>2.5</v>
      </c>
      <c r="Y15533">
        <v>26000</v>
      </c>
      <c r="Z15533">
        <v>2.15</v>
      </c>
    </row>
    <row r="15534" spans="1:26">
      <c r="A15534">
        <v>212925472</v>
      </c>
      <c r="B15534" t="s">
        <v>13064</v>
      </c>
      <c r="C15534" t="s">
        <v>3597</v>
      </c>
      <c r="D15534" t="s">
        <v>3743</v>
      </c>
      <c r="E15534" t="s">
        <v>3744</v>
      </c>
      <c r="F15534" t="s">
        <v>3718</v>
      </c>
      <c r="G15534">
        <v>212925472</v>
      </c>
      <c r="I15534" t="s">
        <v>3711</v>
      </c>
      <c r="J15534" t="s">
        <v>13191</v>
      </c>
      <c r="K15534" t="s">
        <v>3688</v>
      </c>
      <c r="P15534">
        <v>8.6999999999999993</v>
      </c>
      <c r="Q15534">
        <v>16</v>
      </c>
      <c r="R15534">
        <v>8.5</v>
      </c>
      <c r="S15534" t="b">
        <v>0</v>
      </c>
      <c r="T15534" t="b">
        <v>0</v>
      </c>
      <c r="U15534" t="b">
        <v>0</v>
      </c>
      <c r="V15534">
        <v>33400</v>
      </c>
      <c r="W15534">
        <v>22400</v>
      </c>
      <c r="X15534">
        <v>2.5</v>
      </c>
      <c r="Y15534">
        <v>26000</v>
      </c>
      <c r="Z15534">
        <v>2.15</v>
      </c>
    </row>
    <row r="15535" spans="1:26">
      <c r="A15535">
        <v>212925479</v>
      </c>
      <c r="B15535" t="s">
        <v>13064</v>
      </c>
      <c r="C15535" t="s">
        <v>3597</v>
      </c>
      <c r="D15535" t="s">
        <v>3743</v>
      </c>
      <c r="E15535" t="s">
        <v>3747</v>
      </c>
      <c r="F15535" t="s">
        <v>3718</v>
      </c>
      <c r="G15535">
        <v>212925479</v>
      </c>
      <c r="I15535" t="s">
        <v>3711</v>
      </c>
      <c r="J15535" t="s">
        <v>13190</v>
      </c>
      <c r="K15535" t="s">
        <v>3688</v>
      </c>
      <c r="P15535">
        <v>11</v>
      </c>
      <c r="Q15535">
        <v>14.3</v>
      </c>
      <c r="R15535">
        <v>7.9</v>
      </c>
      <c r="S15535" t="b">
        <v>0</v>
      </c>
      <c r="T15535" t="b">
        <v>0</v>
      </c>
      <c r="U15535" t="b">
        <v>0</v>
      </c>
      <c r="V15535">
        <v>20000</v>
      </c>
      <c r="W15535">
        <v>13700</v>
      </c>
      <c r="X15535">
        <v>2.17</v>
      </c>
      <c r="Y15535">
        <v>22000</v>
      </c>
      <c r="Z15535">
        <v>1.82</v>
      </c>
    </row>
    <row r="15536" spans="1:26">
      <c r="A15536">
        <v>212925483</v>
      </c>
      <c r="B15536" t="s">
        <v>13064</v>
      </c>
      <c r="C15536" t="s">
        <v>3597</v>
      </c>
      <c r="D15536" t="s">
        <v>3743</v>
      </c>
      <c r="E15536" t="s">
        <v>3744</v>
      </c>
      <c r="F15536" t="s">
        <v>3718</v>
      </c>
      <c r="G15536">
        <v>212925483</v>
      </c>
      <c r="H15536">
        <v>202392061</v>
      </c>
      <c r="I15536" t="s">
        <v>3711</v>
      </c>
      <c r="J15536" t="s">
        <v>13190</v>
      </c>
      <c r="K15536" t="s">
        <v>3688</v>
      </c>
      <c r="P15536">
        <v>11</v>
      </c>
      <c r="Q15536">
        <v>14.3</v>
      </c>
      <c r="R15536">
        <v>7.9</v>
      </c>
      <c r="S15536" t="b">
        <v>0</v>
      </c>
      <c r="T15536" t="b">
        <v>0</v>
      </c>
      <c r="U15536" t="b">
        <v>0</v>
      </c>
      <c r="V15536">
        <v>20000</v>
      </c>
      <c r="W15536">
        <v>13700</v>
      </c>
      <c r="X15536">
        <v>2.17</v>
      </c>
      <c r="Y15536">
        <v>22000</v>
      </c>
      <c r="Z15536">
        <v>1.82</v>
      </c>
    </row>
    <row r="15537" spans="1:26">
      <c r="A15537">
        <v>212925480</v>
      </c>
      <c r="B15537" t="s">
        <v>13064</v>
      </c>
      <c r="C15537" t="s">
        <v>3597</v>
      </c>
      <c r="D15537" t="s">
        <v>3743</v>
      </c>
      <c r="E15537" t="s">
        <v>3747</v>
      </c>
      <c r="F15537" t="s">
        <v>3718</v>
      </c>
      <c r="G15537">
        <v>212925480</v>
      </c>
      <c r="H15537">
        <v>202392044</v>
      </c>
      <c r="I15537" t="s">
        <v>3711</v>
      </c>
      <c r="J15537" t="s">
        <v>13189</v>
      </c>
      <c r="K15537" t="s">
        <v>3688</v>
      </c>
      <c r="P15537">
        <v>10</v>
      </c>
      <c r="Q15537">
        <v>14.4</v>
      </c>
      <c r="R15537">
        <v>7.9</v>
      </c>
      <c r="S15537" t="b">
        <v>0</v>
      </c>
      <c r="T15537" t="b">
        <v>0</v>
      </c>
      <c r="U15537" t="b">
        <v>0</v>
      </c>
      <c r="V15537">
        <v>23600</v>
      </c>
      <c r="W15537">
        <v>15000</v>
      </c>
      <c r="X15537">
        <v>2.2400000000000002</v>
      </c>
      <c r="Y15537">
        <v>24600</v>
      </c>
      <c r="Z15537">
        <v>1.9</v>
      </c>
    </row>
    <row r="15538" spans="1:26">
      <c r="A15538">
        <v>212925484</v>
      </c>
      <c r="B15538" t="s">
        <v>13064</v>
      </c>
      <c r="C15538" t="s">
        <v>3597</v>
      </c>
      <c r="D15538" t="s">
        <v>3743</v>
      </c>
      <c r="E15538" t="s">
        <v>3744</v>
      </c>
      <c r="F15538" t="s">
        <v>3718</v>
      </c>
      <c r="G15538">
        <v>212925484</v>
      </c>
      <c r="I15538" t="s">
        <v>3711</v>
      </c>
      <c r="J15538" t="s">
        <v>13189</v>
      </c>
      <c r="K15538" t="s">
        <v>3688</v>
      </c>
      <c r="P15538">
        <v>10</v>
      </c>
      <c r="Q15538">
        <v>14.4</v>
      </c>
      <c r="R15538">
        <v>7.9</v>
      </c>
      <c r="S15538" t="b">
        <v>0</v>
      </c>
      <c r="T15538" t="b">
        <v>0</v>
      </c>
      <c r="U15538" t="b">
        <v>0</v>
      </c>
      <c r="V15538">
        <v>23600</v>
      </c>
      <c r="W15538">
        <v>15000</v>
      </c>
      <c r="X15538">
        <v>2.2400000000000002</v>
      </c>
      <c r="Y15538">
        <v>24600</v>
      </c>
      <c r="Z15538">
        <v>1.9</v>
      </c>
    </row>
    <row r="15539" spans="1:26">
      <c r="A15539">
        <v>212925481</v>
      </c>
      <c r="B15539" t="s">
        <v>13064</v>
      </c>
      <c r="C15539" t="s">
        <v>3597</v>
      </c>
      <c r="D15539" t="s">
        <v>3743</v>
      </c>
      <c r="E15539" t="s">
        <v>3747</v>
      </c>
      <c r="F15539" t="s">
        <v>3718</v>
      </c>
      <c r="G15539">
        <v>212925481</v>
      </c>
      <c r="I15539" t="s">
        <v>3711</v>
      </c>
      <c r="J15539" t="s">
        <v>13188</v>
      </c>
      <c r="K15539" t="s">
        <v>3688</v>
      </c>
      <c r="P15539">
        <v>10.3</v>
      </c>
      <c r="Q15539">
        <v>16</v>
      </c>
      <c r="R15539">
        <v>8.5</v>
      </c>
      <c r="S15539" t="b">
        <v>0</v>
      </c>
      <c r="T15539" t="b">
        <v>0</v>
      </c>
      <c r="U15539" t="b">
        <v>1</v>
      </c>
      <c r="V15539">
        <v>27400</v>
      </c>
      <c r="W15539">
        <v>19000</v>
      </c>
      <c r="X15539">
        <v>2.44</v>
      </c>
      <c r="Y15539">
        <v>27600</v>
      </c>
      <c r="Z15539">
        <v>1.9</v>
      </c>
    </row>
    <row r="15540" spans="1:26">
      <c r="A15540">
        <v>212925485</v>
      </c>
      <c r="B15540" t="s">
        <v>13064</v>
      </c>
      <c r="C15540" t="s">
        <v>3597</v>
      </c>
      <c r="D15540" t="s">
        <v>3743</v>
      </c>
      <c r="E15540" t="s">
        <v>3744</v>
      </c>
      <c r="F15540" t="s">
        <v>3718</v>
      </c>
      <c r="G15540">
        <v>212925485</v>
      </c>
      <c r="I15540" t="s">
        <v>3711</v>
      </c>
      <c r="J15540" t="s">
        <v>13188</v>
      </c>
      <c r="K15540" t="s">
        <v>3688</v>
      </c>
      <c r="P15540">
        <v>10.3</v>
      </c>
      <c r="Q15540">
        <v>16</v>
      </c>
      <c r="R15540">
        <v>8.5</v>
      </c>
      <c r="S15540" t="b">
        <v>0</v>
      </c>
      <c r="T15540" t="b">
        <v>0</v>
      </c>
      <c r="U15540" t="b">
        <v>1</v>
      </c>
      <c r="V15540">
        <v>27400</v>
      </c>
      <c r="W15540">
        <v>19000</v>
      </c>
      <c r="X15540">
        <v>2.44</v>
      </c>
      <c r="Y15540">
        <v>27600</v>
      </c>
      <c r="Z15540">
        <v>1.9</v>
      </c>
    </row>
    <row r="15541" spans="1:26">
      <c r="A15541">
        <v>211749866</v>
      </c>
      <c r="B15541" t="s">
        <v>13057</v>
      </c>
      <c r="C15541" t="s">
        <v>3597</v>
      </c>
      <c r="D15541" t="s">
        <v>4050</v>
      </c>
      <c r="E15541" t="s">
        <v>4051</v>
      </c>
      <c r="F15541" t="s">
        <v>3621</v>
      </c>
      <c r="G15541">
        <v>211749866</v>
      </c>
      <c r="I15541" t="s">
        <v>3622</v>
      </c>
      <c r="J15541" t="s">
        <v>5065</v>
      </c>
      <c r="K15541" t="s">
        <v>3624</v>
      </c>
      <c r="L15541" t="s">
        <v>13470</v>
      </c>
      <c r="M15541">
        <v>15.3</v>
      </c>
      <c r="N15541">
        <v>30.5</v>
      </c>
      <c r="O15541">
        <v>14</v>
      </c>
      <c r="P15541">
        <v>14</v>
      </c>
      <c r="Q15541">
        <v>24</v>
      </c>
      <c r="R15541">
        <v>8.5</v>
      </c>
      <c r="S15541" t="b">
        <v>0</v>
      </c>
      <c r="T15541" t="b">
        <v>0</v>
      </c>
      <c r="U15541" t="b">
        <v>0</v>
      </c>
      <c r="V15541">
        <v>12000</v>
      </c>
      <c r="W15541">
        <v>8100</v>
      </c>
      <c r="X15541">
        <v>2.86</v>
      </c>
      <c r="Y15541">
        <v>15000</v>
      </c>
      <c r="Z15541">
        <v>2.38</v>
      </c>
    </row>
    <row r="15542" spans="1:26">
      <c r="A15542">
        <v>211222739</v>
      </c>
      <c r="B15542" t="s">
        <v>10412</v>
      </c>
      <c r="C15542" t="s">
        <v>3597</v>
      </c>
      <c r="D15542" t="s">
        <v>3637</v>
      </c>
      <c r="E15542" t="s">
        <v>3862</v>
      </c>
      <c r="F15542" t="s">
        <v>3600</v>
      </c>
      <c r="G15542">
        <v>211222739</v>
      </c>
      <c r="I15542" t="s">
        <v>3601</v>
      </c>
      <c r="J15542" t="s">
        <v>7265</v>
      </c>
      <c r="K15542" t="s">
        <v>3688</v>
      </c>
      <c r="L15542" t="s">
        <v>5077</v>
      </c>
      <c r="P15542">
        <v>9</v>
      </c>
      <c r="Q15542">
        <v>15.5</v>
      </c>
      <c r="R15542">
        <v>8.5</v>
      </c>
      <c r="S15542" t="b">
        <v>0</v>
      </c>
      <c r="T15542" t="b">
        <v>0</v>
      </c>
      <c r="U15542" t="b">
        <v>0</v>
      </c>
      <c r="V15542">
        <v>30400</v>
      </c>
      <c r="W15542">
        <v>23600</v>
      </c>
      <c r="X15542">
        <v>2.52</v>
      </c>
      <c r="Y15542">
        <v>23960</v>
      </c>
      <c r="Z15542">
        <v>2.65</v>
      </c>
    </row>
    <row r="15543" spans="1:26">
      <c r="A15543">
        <v>211222740</v>
      </c>
      <c r="B15543" t="s">
        <v>10412</v>
      </c>
      <c r="C15543" t="s">
        <v>3597</v>
      </c>
      <c r="D15543" t="s">
        <v>3637</v>
      </c>
      <c r="E15543" t="s">
        <v>3854</v>
      </c>
      <c r="F15543" t="s">
        <v>3600</v>
      </c>
      <c r="G15543">
        <v>211222740</v>
      </c>
      <c r="I15543" t="s">
        <v>3601</v>
      </c>
      <c r="J15543" t="s">
        <v>7265</v>
      </c>
      <c r="K15543" t="s">
        <v>3688</v>
      </c>
      <c r="L15543" t="s">
        <v>5077</v>
      </c>
      <c r="P15543">
        <v>9</v>
      </c>
      <c r="Q15543">
        <v>15.5</v>
      </c>
      <c r="R15543">
        <v>8.5</v>
      </c>
      <c r="S15543" t="b">
        <v>0</v>
      </c>
      <c r="T15543" t="b">
        <v>0</v>
      </c>
      <c r="U15543" t="b">
        <v>0</v>
      </c>
      <c r="V15543">
        <v>30400</v>
      </c>
      <c r="W15543">
        <v>23600</v>
      </c>
      <c r="X15543">
        <v>2.52</v>
      </c>
      <c r="Y15543">
        <v>23960</v>
      </c>
      <c r="Z15543">
        <v>2.65</v>
      </c>
    </row>
    <row r="15544" spans="1:26">
      <c r="A15544">
        <v>211222741</v>
      </c>
      <c r="B15544" t="s">
        <v>10412</v>
      </c>
      <c r="C15544" t="s">
        <v>3597</v>
      </c>
      <c r="D15544" t="s">
        <v>3637</v>
      </c>
      <c r="E15544" t="s">
        <v>3856</v>
      </c>
      <c r="F15544" t="s">
        <v>3600</v>
      </c>
      <c r="G15544">
        <v>211222741</v>
      </c>
      <c r="I15544" t="s">
        <v>3601</v>
      </c>
      <c r="J15544" t="s">
        <v>7265</v>
      </c>
      <c r="K15544" t="s">
        <v>3688</v>
      </c>
      <c r="L15544" t="s">
        <v>5077</v>
      </c>
      <c r="P15544">
        <v>9</v>
      </c>
      <c r="Q15544">
        <v>15.5</v>
      </c>
      <c r="R15544">
        <v>8.5</v>
      </c>
      <c r="S15544" t="b">
        <v>0</v>
      </c>
      <c r="T15544" t="b">
        <v>0</v>
      </c>
      <c r="U15544" t="b">
        <v>0</v>
      </c>
      <c r="V15544">
        <v>30400</v>
      </c>
      <c r="W15544">
        <v>23600</v>
      </c>
      <c r="X15544">
        <v>2.52</v>
      </c>
      <c r="Y15544">
        <v>23960</v>
      </c>
      <c r="Z15544">
        <v>2.65</v>
      </c>
    </row>
    <row r="15545" spans="1:26">
      <c r="A15545">
        <v>211222742</v>
      </c>
      <c r="B15545" t="s">
        <v>10412</v>
      </c>
      <c r="C15545" t="s">
        <v>3597</v>
      </c>
      <c r="D15545" t="s">
        <v>3637</v>
      </c>
      <c r="E15545" t="s">
        <v>3855</v>
      </c>
      <c r="F15545" t="s">
        <v>3600</v>
      </c>
      <c r="G15545">
        <v>211222742</v>
      </c>
      <c r="I15545" t="s">
        <v>3601</v>
      </c>
      <c r="J15545" t="s">
        <v>7265</v>
      </c>
      <c r="K15545" t="s">
        <v>3688</v>
      </c>
      <c r="L15545" t="s">
        <v>5077</v>
      </c>
      <c r="P15545">
        <v>9</v>
      </c>
      <c r="Q15545">
        <v>15.5</v>
      </c>
      <c r="R15545">
        <v>8.5</v>
      </c>
      <c r="S15545" t="b">
        <v>0</v>
      </c>
      <c r="T15545" t="b">
        <v>0</v>
      </c>
      <c r="U15545" t="b">
        <v>0</v>
      </c>
      <c r="V15545">
        <v>30400</v>
      </c>
      <c r="W15545">
        <v>23600</v>
      </c>
      <c r="X15545">
        <v>2.52</v>
      </c>
      <c r="Y15545">
        <v>23960</v>
      </c>
      <c r="Z15545">
        <v>2.65</v>
      </c>
    </row>
    <row r="15546" spans="1:26">
      <c r="A15546">
        <v>211222743</v>
      </c>
      <c r="B15546" t="s">
        <v>10412</v>
      </c>
      <c r="C15546" t="s">
        <v>3597</v>
      </c>
      <c r="D15546" t="s">
        <v>3637</v>
      </c>
      <c r="E15546" t="s">
        <v>3858</v>
      </c>
      <c r="F15546" t="s">
        <v>3600</v>
      </c>
      <c r="G15546">
        <v>211222743</v>
      </c>
      <c r="I15546" t="s">
        <v>3601</v>
      </c>
      <c r="J15546" t="s">
        <v>7265</v>
      </c>
      <c r="K15546" t="s">
        <v>3688</v>
      </c>
      <c r="L15546" t="s">
        <v>5077</v>
      </c>
      <c r="P15546">
        <v>9</v>
      </c>
      <c r="Q15546">
        <v>15.5</v>
      </c>
      <c r="R15546">
        <v>8.5</v>
      </c>
      <c r="S15546" t="b">
        <v>0</v>
      </c>
      <c r="T15546" t="b">
        <v>0</v>
      </c>
      <c r="U15546" t="b">
        <v>0</v>
      </c>
      <c r="V15546">
        <v>30400</v>
      </c>
      <c r="W15546">
        <v>23600</v>
      </c>
      <c r="X15546">
        <v>2.52</v>
      </c>
      <c r="Y15546">
        <v>23960</v>
      </c>
      <c r="Z15546">
        <v>2.65</v>
      </c>
    </row>
    <row r="15547" spans="1:26">
      <c r="A15547">
        <v>211222744</v>
      </c>
      <c r="B15547" t="s">
        <v>10412</v>
      </c>
      <c r="C15547" t="s">
        <v>3597</v>
      </c>
      <c r="D15547" t="s">
        <v>3637</v>
      </c>
      <c r="E15547" t="s">
        <v>3857</v>
      </c>
      <c r="F15547" t="s">
        <v>3600</v>
      </c>
      <c r="G15547">
        <v>211222744</v>
      </c>
      <c r="I15547" t="s">
        <v>3601</v>
      </c>
      <c r="J15547" t="s">
        <v>7265</v>
      </c>
      <c r="K15547" t="s">
        <v>3688</v>
      </c>
      <c r="L15547" t="s">
        <v>5077</v>
      </c>
      <c r="P15547">
        <v>9</v>
      </c>
      <c r="Q15547">
        <v>15.5</v>
      </c>
      <c r="R15547">
        <v>8.5</v>
      </c>
      <c r="S15547" t="b">
        <v>0</v>
      </c>
      <c r="T15547" t="b">
        <v>0</v>
      </c>
      <c r="U15547" t="b">
        <v>0</v>
      </c>
      <c r="V15547">
        <v>30400</v>
      </c>
      <c r="W15547">
        <v>23600</v>
      </c>
      <c r="X15547">
        <v>2.52</v>
      </c>
      <c r="Y15547">
        <v>23960</v>
      </c>
      <c r="Z15547">
        <v>2.65</v>
      </c>
    </row>
    <row r="15548" spans="1:26">
      <c r="A15548">
        <v>211222745</v>
      </c>
      <c r="B15548" t="s">
        <v>10412</v>
      </c>
      <c r="C15548" t="s">
        <v>3597</v>
      </c>
      <c r="D15548" t="s">
        <v>3637</v>
      </c>
      <c r="E15548" t="s">
        <v>3861</v>
      </c>
      <c r="F15548" t="s">
        <v>3600</v>
      </c>
      <c r="G15548">
        <v>211222745</v>
      </c>
      <c r="I15548" t="s">
        <v>3601</v>
      </c>
      <c r="J15548" t="s">
        <v>7265</v>
      </c>
      <c r="K15548" t="s">
        <v>3688</v>
      </c>
      <c r="L15548" t="s">
        <v>5077</v>
      </c>
      <c r="P15548">
        <v>9</v>
      </c>
      <c r="Q15548">
        <v>15.5</v>
      </c>
      <c r="R15548">
        <v>8.5</v>
      </c>
      <c r="S15548" t="b">
        <v>0</v>
      </c>
      <c r="T15548" t="b">
        <v>0</v>
      </c>
      <c r="U15548" t="b">
        <v>0</v>
      </c>
      <c r="V15548">
        <v>30400</v>
      </c>
      <c r="W15548">
        <v>23600</v>
      </c>
      <c r="X15548">
        <v>2.52</v>
      </c>
      <c r="Y15548">
        <v>23960</v>
      </c>
      <c r="Z15548">
        <v>2.65</v>
      </c>
    </row>
    <row r="15549" spans="1:26">
      <c r="A15549">
        <v>211222746</v>
      </c>
      <c r="B15549" t="s">
        <v>10412</v>
      </c>
      <c r="C15549" t="s">
        <v>3597</v>
      </c>
      <c r="D15549" t="s">
        <v>3637</v>
      </c>
      <c r="E15549" t="s">
        <v>3860</v>
      </c>
      <c r="F15549" t="s">
        <v>3600</v>
      </c>
      <c r="G15549">
        <v>211222746</v>
      </c>
      <c r="I15549" t="s">
        <v>3601</v>
      </c>
      <c r="J15549" t="s">
        <v>7265</v>
      </c>
      <c r="K15549" t="s">
        <v>3688</v>
      </c>
      <c r="L15549" t="s">
        <v>5077</v>
      </c>
      <c r="P15549">
        <v>9</v>
      </c>
      <c r="Q15549">
        <v>15.5</v>
      </c>
      <c r="R15549">
        <v>8.5</v>
      </c>
      <c r="S15549" t="b">
        <v>0</v>
      </c>
      <c r="T15549" t="b">
        <v>0</v>
      </c>
      <c r="U15549" t="b">
        <v>0</v>
      </c>
      <c r="V15549">
        <v>30400</v>
      </c>
      <c r="W15549">
        <v>23600</v>
      </c>
      <c r="X15549">
        <v>2.52</v>
      </c>
      <c r="Y15549">
        <v>23960</v>
      </c>
      <c r="Z15549">
        <v>2.65</v>
      </c>
    </row>
    <row r="15550" spans="1:26">
      <c r="A15550">
        <v>211222747</v>
      </c>
      <c r="B15550" t="s">
        <v>10412</v>
      </c>
      <c r="C15550" t="s">
        <v>3597</v>
      </c>
      <c r="D15550" t="s">
        <v>3637</v>
      </c>
      <c r="E15550" t="s">
        <v>3862</v>
      </c>
      <c r="F15550" t="s">
        <v>3600</v>
      </c>
      <c r="G15550">
        <v>211222747</v>
      </c>
      <c r="I15550" t="s">
        <v>3601</v>
      </c>
      <c r="J15550" t="s">
        <v>7265</v>
      </c>
      <c r="K15550" t="s">
        <v>3688</v>
      </c>
      <c r="L15550" t="s">
        <v>5593</v>
      </c>
      <c r="P15550">
        <v>9</v>
      </c>
      <c r="Q15550">
        <v>15.5</v>
      </c>
      <c r="R15550">
        <v>8.5</v>
      </c>
      <c r="S15550" t="b">
        <v>0</v>
      </c>
      <c r="T15550" t="b">
        <v>0</v>
      </c>
      <c r="U15550" t="b">
        <v>0</v>
      </c>
      <c r="V15550">
        <v>30400</v>
      </c>
      <c r="W15550">
        <v>23600</v>
      </c>
      <c r="X15550">
        <v>2.52</v>
      </c>
      <c r="Y15550">
        <v>23960</v>
      </c>
      <c r="Z15550">
        <v>2.65</v>
      </c>
    </row>
    <row r="15551" spans="1:26">
      <c r="A15551">
        <v>211222748</v>
      </c>
      <c r="B15551" t="s">
        <v>10412</v>
      </c>
      <c r="C15551" t="s">
        <v>3597</v>
      </c>
      <c r="D15551" t="s">
        <v>3637</v>
      </c>
      <c r="E15551" t="s">
        <v>3854</v>
      </c>
      <c r="F15551" t="s">
        <v>3600</v>
      </c>
      <c r="G15551">
        <v>211222748</v>
      </c>
      <c r="I15551" t="s">
        <v>3601</v>
      </c>
      <c r="J15551" t="s">
        <v>7265</v>
      </c>
      <c r="K15551" t="s">
        <v>3688</v>
      </c>
      <c r="L15551" t="s">
        <v>5593</v>
      </c>
      <c r="P15551">
        <v>9</v>
      </c>
      <c r="Q15551">
        <v>15.5</v>
      </c>
      <c r="R15551">
        <v>8.5</v>
      </c>
      <c r="S15551" t="b">
        <v>0</v>
      </c>
      <c r="T15551" t="b">
        <v>0</v>
      </c>
      <c r="U15551" t="b">
        <v>0</v>
      </c>
      <c r="V15551">
        <v>30400</v>
      </c>
      <c r="W15551">
        <v>23600</v>
      </c>
      <c r="X15551">
        <v>2.52</v>
      </c>
      <c r="Y15551">
        <v>23960</v>
      </c>
      <c r="Z15551">
        <v>2.65</v>
      </c>
    </row>
    <row r="15552" spans="1:26">
      <c r="A15552">
        <v>211222749</v>
      </c>
      <c r="B15552" t="s">
        <v>10412</v>
      </c>
      <c r="C15552" t="s">
        <v>3597</v>
      </c>
      <c r="D15552" t="s">
        <v>3637</v>
      </c>
      <c r="E15552" t="s">
        <v>3856</v>
      </c>
      <c r="F15552" t="s">
        <v>3600</v>
      </c>
      <c r="G15552">
        <v>211222749</v>
      </c>
      <c r="I15552" t="s">
        <v>3601</v>
      </c>
      <c r="J15552" t="s">
        <v>7265</v>
      </c>
      <c r="K15552" t="s">
        <v>3688</v>
      </c>
      <c r="L15552" t="s">
        <v>5593</v>
      </c>
      <c r="P15552">
        <v>9</v>
      </c>
      <c r="Q15552">
        <v>15.5</v>
      </c>
      <c r="R15552">
        <v>8.5</v>
      </c>
      <c r="S15552" t="b">
        <v>0</v>
      </c>
      <c r="T15552" t="b">
        <v>0</v>
      </c>
      <c r="U15552" t="b">
        <v>0</v>
      </c>
      <c r="V15552">
        <v>30400</v>
      </c>
      <c r="W15552">
        <v>23600</v>
      </c>
      <c r="X15552">
        <v>2.52</v>
      </c>
      <c r="Y15552">
        <v>23960</v>
      </c>
      <c r="Z15552">
        <v>2.65</v>
      </c>
    </row>
    <row r="15553" spans="1:26">
      <c r="A15553">
        <v>211222750</v>
      </c>
      <c r="B15553" t="s">
        <v>10412</v>
      </c>
      <c r="C15553" t="s">
        <v>3597</v>
      </c>
      <c r="D15553" t="s">
        <v>3637</v>
      </c>
      <c r="E15553" t="s">
        <v>3855</v>
      </c>
      <c r="F15553" t="s">
        <v>3600</v>
      </c>
      <c r="G15553">
        <v>211222750</v>
      </c>
      <c r="I15553" t="s">
        <v>3601</v>
      </c>
      <c r="J15553" t="s">
        <v>7265</v>
      </c>
      <c r="K15553" t="s">
        <v>3688</v>
      </c>
      <c r="L15553" t="s">
        <v>5593</v>
      </c>
      <c r="P15553">
        <v>9</v>
      </c>
      <c r="Q15553">
        <v>15.5</v>
      </c>
      <c r="R15553">
        <v>8.5</v>
      </c>
      <c r="S15553" t="b">
        <v>0</v>
      </c>
      <c r="T15553" t="b">
        <v>0</v>
      </c>
      <c r="U15553" t="b">
        <v>0</v>
      </c>
      <c r="V15553">
        <v>30400</v>
      </c>
      <c r="W15553">
        <v>23600</v>
      </c>
      <c r="X15553">
        <v>2.52</v>
      </c>
      <c r="Y15553">
        <v>23960</v>
      </c>
      <c r="Z15553">
        <v>2.65</v>
      </c>
    </row>
    <row r="15554" spans="1:26">
      <c r="A15554">
        <v>211222751</v>
      </c>
      <c r="B15554" t="s">
        <v>10412</v>
      </c>
      <c r="C15554" t="s">
        <v>3597</v>
      </c>
      <c r="D15554" t="s">
        <v>3637</v>
      </c>
      <c r="E15554" t="s">
        <v>3858</v>
      </c>
      <c r="F15554" t="s">
        <v>3600</v>
      </c>
      <c r="G15554">
        <v>211222751</v>
      </c>
      <c r="I15554" t="s">
        <v>3601</v>
      </c>
      <c r="J15554" t="s">
        <v>7265</v>
      </c>
      <c r="K15554" t="s">
        <v>3688</v>
      </c>
      <c r="L15554" t="s">
        <v>5593</v>
      </c>
      <c r="P15554">
        <v>9</v>
      </c>
      <c r="Q15554">
        <v>15.5</v>
      </c>
      <c r="R15554">
        <v>8.5</v>
      </c>
      <c r="S15554" t="b">
        <v>0</v>
      </c>
      <c r="T15554" t="b">
        <v>0</v>
      </c>
      <c r="U15554" t="b">
        <v>0</v>
      </c>
      <c r="V15554">
        <v>30400</v>
      </c>
      <c r="W15554">
        <v>23600</v>
      </c>
      <c r="X15554">
        <v>2.52</v>
      </c>
      <c r="Y15554">
        <v>23960</v>
      </c>
      <c r="Z15554">
        <v>2.65</v>
      </c>
    </row>
    <row r="15555" spans="1:26">
      <c r="A15555">
        <v>211222752</v>
      </c>
      <c r="B15555" t="s">
        <v>10412</v>
      </c>
      <c r="C15555" t="s">
        <v>3597</v>
      </c>
      <c r="D15555" t="s">
        <v>3637</v>
      </c>
      <c r="E15555" t="s">
        <v>3857</v>
      </c>
      <c r="F15555" t="s">
        <v>3600</v>
      </c>
      <c r="G15555">
        <v>211222752</v>
      </c>
      <c r="I15555" t="s">
        <v>3601</v>
      </c>
      <c r="J15555" t="s">
        <v>7265</v>
      </c>
      <c r="K15555" t="s">
        <v>3688</v>
      </c>
      <c r="L15555" t="s">
        <v>5593</v>
      </c>
      <c r="P15555">
        <v>9</v>
      </c>
      <c r="Q15555">
        <v>15.5</v>
      </c>
      <c r="R15555">
        <v>8.5</v>
      </c>
      <c r="S15555" t="b">
        <v>0</v>
      </c>
      <c r="T15555" t="b">
        <v>0</v>
      </c>
      <c r="U15555" t="b">
        <v>0</v>
      </c>
      <c r="V15555">
        <v>30400</v>
      </c>
      <c r="W15555">
        <v>23600</v>
      </c>
      <c r="X15555">
        <v>2.52</v>
      </c>
      <c r="Y15555">
        <v>23960</v>
      </c>
      <c r="Z15555">
        <v>2.65</v>
      </c>
    </row>
    <row r="15556" spans="1:26">
      <c r="A15556">
        <v>211222753</v>
      </c>
      <c r="B15556" t="s">
        <v>10412</v>
      </c>
      <c r="C15556" t="s">
        <v>3597</v>
      </c>
      <c r="D15556" t="s">
        <v>3637</v>
      </c>
      <c r="E15556" t="s">
        <v>3861</v>
      </c>
      <c r="F15556" t="s">
        <v>3600</v>
      </c>
      <c r="G15556">
        <v>211222753</v>
      </c>
      <c r="I15556" t="s">
        <v>3601</v>
      </c>
      <c r="J15556" t="s">
        <v>7265</v>
      </c>
      <c r="K15556" t="s">
        <v>3688</v>
      </c>
      <c r="L15556" t="s">
        <v>5593</v>
      </c>
      <c r="P15556">
        <v>9</v>
      </c>
      <c r="Q15556">
        <v>15.5</v>
      </c>
      <c r="R15556">
        <v>8.5</v>
      </c>
      <c r="S15556" t="b">
        <v>0</v>
      </c>
      <c r="T15556" t="b">
        <v>0</v>
      </c>
      <c r="U15556" t="b">
        <v>0</v>
      </c>
      <c r="V15556">
        <v>30400</v>
      </c>
      <c r="W15556">
        <v>23600</v>
      </c>
      <c r="X15556">
        <v>2.52</v>
      </c>
      <c r="Y15556">
        <v>23960</v>
      </c>
      <c r="Z15556">
        <v>2.65</v>
      </c>
    </row>
    <row r="15557" spans="1:26">
      <c r="A15557">
        <v>211222754</v>
      </c>
      <c r="B15557" t="s">
        <v>10412</v>
      </c>
      <c r="C15557" t="s">
        <v>3597</v>
      </c>
      <c r="D15557" t="s">
        <v>3637</v>
      </c>
      <c r="E15557" t="s">
        <v>3860</v>
      </c>
      <c r="F15557" t="s">
        <v>3600</v>
      </c>
      <c r="G15557">
        <v>211222754</v>
      </c>
      <c r="I15557" t="s">
        <v>3601</v>
      </c>
      <c r="J15557" t="s">
        <v>7265</v>
      </c>
      <c r="K15557" t="s">
        <v>3688</v>
      </c>
      <c r="L15557" t="s">
        <v>5593</v>
      </c>
      <c r="P15557">
        <v>9</v>
      </c>
      <c r="Q15557">
        <v>15.5</v>
      </c>
      <c r="R15557">
        <v>8.5</v>
      </c>
      <c r="S15557" t="b">
        <v>0</v>
      </c>
      <c r="T15557" t="b">
        <v>0</v>
      </c>
      <c r="U15557" t="b">
        <v>0</v>
      </c>
      <c r="V15557">
        <v>30400</v>
      </c>
      <c r="W15557">
        <v>23600</v>
      </c>
      <c r="X15557">
        <v>2.52</v>
      </c>
      <c r="Y15557">
        <v>23960</v>
      </c>
      <c r="Z15557">
        <v>2.65</v>
      </c>
    </row>
    <row r="15558" spans="1:26">
      <c r="A15558">
        <v>211222755</v>
      </c>
      <c r="B15558" t="s">
        <v>10412</v>
      </c>
      <c r="C15558" t="s">
        <v>3597</v>
      </c>
      <c r="D15558" t="s">
        <v>3637</v>
      </c>
      <c r="E15558" t="s">
        <v>3862</v>
      </c>
      <c r="F15558" t="s">
        <v>3600</v>
      </c>
      <c r="G15558">
        <v>211222755</v>
      </c>
      <c r="I15558" t="s">
        <v>3601</v>
      </c>
      <c r="J15558" t="s">
        <v>7265</v>
      </c>
      <c r="K15558" t="s">
        <v>3688</v>
      </c>
      <c r="L15558" t="s">
        <v>5075</v>
      </c>
      <c r="P15558">
        <v>9</v>
      </c>
      <c r="Q15558">
        <v>15.5</v>
      </c>
      <c r="R15558">
        <v>8.5</v>
      </c>
      <c r="S15558" t="b">
        <v>0</v>
      </c>
      <c r="T15558" t="b">
        <v>0</v>
      </c>
      <c r="U15558" t="b">
        <v>0</v>
      </c>
      <c r="V15558">
        <v>31200</v>
      </c>
      <c r="W15558">
        <v>23800</v>
      </c>
      <c r="X15558">
        <v>2.58</v>
      </c>
      <c r="Y15558">
        <v>24160</v>
      </c>
      <c r="Z15558">
        <v>2.71</v>
      </c>
    </row>
    <row r="15559" spans="1:26">
      <c r="A15559">
        <v>211222756</v>
      </c>
      <c r="B15559" t="s">
        <v>10412</v>
      </c>
      <c r="C15559" t="s">
        <v>3597</v>
      </c>
      <c r="D15559" t="s">
        <v>3637</v>
      </c>
      <c r="E15559" t="s">
        <v>3854</v>
      </c>
      <c r="F15559" t="s">
        <v>3600</v>
      </c>
      <c r="G15559">
        <v>211222756</v>
      </c>
      <c r="I15559" t="s">
        <v>3601</v>
      </c>
      <c r="J15559" t="s">
        <v>7265</v>
      </c>
      <c r="K15559" t="s">
        <v>3688</v>
      </c>
      <c r="L15559" t="s">
        <v>5075</v>
      </c>
      <c r="P15559">
        <v>9</v>
      </c>
      <c r="Q15559">
        <v>15.5</v>
      </c>
      <c r="R15559">
        <v>8.5</v>
      </c>
      <c r="S15559" t="b">
        <v>0</v>
      </c>
      <c r="T15559" t="b">
        <v>0</v>
      </c>
      <c r="U15559" t="b">
        <v>0</v>
      </c>
      <c r="V15559">
        <v>31200</v>
      </c>
      <c r="W15559">
        <v>23800</v>
      </c>
      <c r="X15559">
        <v>2.58</v>
      </c>
      <c r="Y15559">
        <v>24160</v>
      </c>
      <c r="Z15559">
        <v>2.71</v>
      </c>
    </row>
    <row r="15560" spans="1:26">
      <c r="A15560">
        <v>211222757</v>
      </c>
      <c r="B15560" t="s">
        <v>10412</v>
      </c>
      <c r="C15560" t="s">
        <v>3597</v>
      </c>
      <c r="D15560" t="s">
        <v>3637</v>
      </c>
      <c r="E15560" t="s">
        <v>3856</v>
      </c>
      <c r="F15560" t="s">
        <v>3600</v>
      </c>
      <c r="G15560">
        <v>211222757</v>
      </c>
      <c r="I15560" t="s">
        <v>3601</v>
      </c>
      <c r="J15560" t="s">
        <v>7265</v>
      </c>
      <c r="K15560" t="s">
        <v>3688</v>
      </c>
      <c r="L15560" t="s">
        <v>5075</v>
      </c>
      <c r="P15560">
        <v>9</v>
      </c>
      <c r="Q15560">
        <v>15.5</v>
      </c>
      <c r="R15560">
        <v>8.5</v>
      </c>
      <c r="S15560" t="b">
        <v>0</v>
      </c>
      <c r="T15560" t="b">
        <v>0</v>
      </c>
      <c r="U15560" t="b">
        <v>0</v>
      </c>
      <c r="V15560">
        <v>31200</v>
      </c>
      <c r="W15560">
        <v>23800</v>
      </c>
      <c r="X15560">
        <v>2.58</v>
      </c>
      <c r="Y15560">
        <v>24160</v>
      </c>
      <c r="Z15560">
        <v>2.71</v>
      </c>
    </row>
    <row r="15561" spans="1:26">
      <c r="A15561">
        <v>211222758</v>
      </c>
      <c r="B15561" t="s">
        <v>10412</v>
      </c>
      <c r="C15561" t="s">
        <v>3597</v>
      </c>
      <c r="D15561" t="s">
        <v>3637</v>
      </c>
      <c r="E15561" t="s">
        <v>3855</v>
      </c>
      <c r="F15561" t="s">
        <v>3600</v>
      </c>
      <c r="G15561">
        <v>211222758</v>
      </c>
      <c r="I15561" t="s">
        <v>3601</v>
      </c>
      <c r="J15561" t="s">
        <v>7265</v>
      </c>
      <c r="K15561" t="s">
        <v>3688</v>
      </c>
      <c r="L15561" t="s">
        <v>5075</v>
      </c>
      <c r="P15561">
        <v>9</v>
      </c>
      <c r="Q15561">
        <v>15.5</v>
      </c>
      <c r="R15561">
        <v>8.5</v>
      </c>
      <c r="S15561" t="b">
        <v>0</v>
      </c>
      <c r="T15561" t="b">
        <v>0</v>
      </c>
      <c r="U15561" t="b">
        <v>0</v>
      </c>
      <c r="V15561">
        <v>31200</v>
      </c>
      <c r="W15561">
        <v>23800</v>
      </c>
      <c r="X15561">
        <v>2.58</v>
      </c>
      <c r="Y15561">
        <v>24160</v>
      </c>
      <c r="Z15561">
        <v>2.71</v>
      </c>
    </row>
    <row r="15562" spans="1:26">
      <c r="A15562">
        <v>211222759</v>
      </c>
      <c r="B15562" t="s">
        <v>10412</v>
      </c>
      <c r="C15562" t="s">
        <v>3597</v>
      </c>
      <c r="D15562" t="s">
        <v>3637</v>
      </c>
      <c r="E15562" t="s">
        <v>3858</v>
      </c>
      <c r="F15562" t="s">
        <v>3600</v>
      </c>
      <c r="G15562">
        <v>211222759</v>
      </c>
      <c r="I15562" t="s">
        <v>3601</v>
      </c>
      <c r="J15562" t="s">
        <v>7265</v>
      </c>
      <c r="K15562" t="s">
        <v>3688</v>
      </c>
      <c r="L15562" t="s">
        <v>5075</v>
      </c>
      <c r="P15562">
        <v>9</v>
      </c>
      <c r="Q15562">
        <v>15.5</v>
      </c>
      <c r="R15562">
        <v>8.5</v>
      </c>
      <c r="S15562" t="b">
        <v>0</v>
      </c>
      <c r="T15562" t="b">
        <v>0</v>
      </c>
      <c r="U15562" t="b">
        <v>0</v>
      </c>
      <c r="V15562">
        <v>31200</v>
      </c>
      <c r="W15562">
        <v>23800</v>
      </c>
      <c r="X15562">
        <v>2.58</v>
      </c>
      <c r="Y15562">
        <v>24160</v>
      </c>
      <c r="Z15562">
        <v>2.71</v>
      </c>
    </row>
    <row r="15563" spans="1:26">
      <c r="A15563">
        <v>211222760</v>
      </c>
      <c r="B15563" t="s">
        <v>10412</v>
      </c>
      <c r="C15563" t="s">
        <v>3597</v>
      </c>
      <c r="D15563" t="s">
        <v>3637</v>
      </c>
      <c r="E15563" t="s">
        <v>3857</v>
      </c>
      <c r="F15563" t="s">
        <v>3600</v>
      </c>
      <c r="G15563">
        <v>211222760</v>
      </c>
      <c r="I15563" t="s">
        <v>3601</v>
      </c>
      <c r="J15563" t="s">
        <v>7265</v>
      </c>
      <c r="K15563" t="s">
        <v>3688</v>
      </c>
      <c r="L15563" t="s">
        <v>5075</v>
      </c>
      <c r="P15563">
        <v>9</v>
      </c>
      <c r="Q15563">
        <v>15.5</v>
      </c>
      <c r="R15563">
        <v>8.5</v>
      </c>
      <c r="S15563" t="b">
        <v>0</v>
      </c>
      <c r="T15563" t="b">
        <v>0</v>
      </c>
      <c r="U15563" t="b">
        <v>0</v>
      </c>
      <c r="V15563">
        <v>31200</v>
      </c>
      <c r="W15563">
        <v>23800</v>
      </c>
      <c r="X15563">
        <v>2.58</v>
      </c>
      <c r="Y15563">
        <v>24160</v>
      </c>
      <c r="Z15563">
        <v>2.71</v>
      </c>
    </row>
    <row r="15564" spans="1:26">
      <c r="A15564">
        <v>211222761</v>
      </c>
      <c r="B15564" t="s">
        <v>10412</v>
      </c>
      <c r="C15564" t="s">
        <v>3597</v>
      </c>
      <c r="D15564" t="s">
        <v>3637</v>
      </c>
      <c r="E15564" t="s">
        <v>3861</v>
      </c>
      <c r="F15564" t="s">
        <v>3600</v>
      </c>
      <c r="G15564">
        <v>211222761</v>
      </c>
      <c r="I15564" t="s">
        <v>3601</v>
      </c>
      <c r="J15564" t="s">
        <v>7265</v>
      </c>
      <c r="K15564" t="s">
        <v>3688</v>
      </c>
      <c r="L15564" t="s">
        <v>5075</v>
      </c>
      <c r="P15564">
        <v>9</v>
      </c>
      <c r="Q15564">
        <v>15.5</v>
      </c>
      <c r="R15564">
        <v>8.5</v>
      </c>
      <c r="S15564" t="b">
        <v>0</v>
      </c>
      <c r="T15564" t="b">
        <v>0</v>
      </c>
      <c r="U15564" t="b">
        <v>0</v>
      </c>
      <c r="V15564">
        <v>31200</v>
      </c>
      <c r="W15564">
        <v>23800</v>
      </c>
      <c r="X15564">
        <v>2.58</v>
      </c>
      <c r="Y15564">
        <v>24160</v>
      </c>
      <c r="Z15564">
        <v>2.71</v>
      </c>
    </row>
    <row r="15565" spans="1:26">
      <c r="A15565">
        <v>211222762</v>
      </c>
      <c r="B15565" t="s">
        <v>10412</v>
      </c>
      <c r="C15565" t="s">
        <v>3597</v>
      </c>
      <c r="D15565" t="s">
        <v>3637</v>
      </c>
      <c r="E15565" t="s">
        <v>3860</v>
      </c>
      <c r="F15565" t="s">
        <v>3600</v>
      </c>
      <c r="G15565">
        <v>211222762</v>
      </c>
      <c r="I15565" t="s">
        <v>3601</v>
      </c>
      <c r="J15565" t="s">
        <v>7265</v>
      </c>
      <c r="K15565" t="s">
        <v>3688</v>
      </c>
      <c r="L15565" t="s">
        <v>5075</v>
      </c>
      <c r="P15565">
        <v>9</v>
      </c>
      <c r="Q15565">
        <v>15.5</v>
      </c>
      <c r="R15565">
        <v>8.5</v>
      </c>
      <c r="S15565" t="b">
        <v>0</v>
      </c>
      <c r="T15565" t="b">
        <v>0</v>
      </c>
      <c r="U15565" t="b">
        <v>0</v>
      </c>
      <c r="V15565">
        <v>31200</v>
      </c>
      <c r="W15565">
        <v>23800</v>
      </c>
      <c r="X15565">
        <v>2.58</v>
      </c>
      <c r="Y15565">
        <v>24160</v>
      </c>
      <c r="Z15565">
        <v>2.71</v>
      </c>
    </row>
    <row r="15566" spans="1:26">
      <c r="A15566">
        <v>211222763</v>
      </c>
      <c r="B15566" t="s">
        <v>10412</v>
      </c>
      <c r="C15566" t="s">
        <v>3597</v>
      </c>
      <c r="D15566" t="s">
        <v>3637</v>
      </c>
      <c r="E15566" t="s">
        <v>3862</v>
      </c>
      <c r="F15566" t="s">
        <v>3600</v>
      </c>
      <c r="G15566">
        <v>211222763</v>
      </c>
      <c r="I15566" t="s">
        <v>3601</v>
      </c>
      <c r="J15566" t="s">
        <v>7265</v>
      </c>
      <c r="K15566" t="s">
        <v>3688</v>
      </c>
      <c r="L15566" t="s">
        <v>10371</v>
      </c>
      <c r="P15566">
        <v>9</v>
      </c>
      <c r="Q15566">
        <v>15.5</v>
      </c>
      <c r="R15566">
        <v>8.5</v>
      </c>
      <c r="S15566" t="b">
        <v>0</v>
      </c>
      <c r="T15566" t="b">
        <v>0</v>
      </c>
      <c r="U15566" t="b">
        <v>0</v>
      </c>
      <c r="V15566">
        <v>31200</v>
      </c>
      <c r="W15566">
        <v>23800</v>
      </c>
      <c r="X15566">
        <v>2.58</v>
      </c>
      <c r="Y15566">
        <v>24160</v>
      </c>
      <c r="Z15566">
        <v>2.71</v>
      </c>
    </row>
    <row r="15567" spans="1:26">
      <c r="A15567">
        <v>211222764</v>
      </c>
      <c r="B15567" t="s">
        <v>10412</v>
      </c>
      <c r="C15567" t="s">
        <v>3597</v>
      </c>
      <c r="D15567" t="s">
        <v>3637</v>
      </c>
      <c r="E15567" t="s">
        <v>3854</v>
      </c>
      <c r="F15567" t="s">
        <v>3600</v>
      </c>
      <c r="G15567">
        <v>211222764</v>
      </c>
      <c r="I15567" t="s">
        <v>3601</v>
      </c>
      <c r="J15567" t="s">
        <v>7265</v>
      </c>
      <c r="K15567" t="s">
        <v>3688</v>
      </c>
      <c r="L15567" t="s">
        <v>10371</v>
      </c>
      <c r="P15567">
        <v>9</v>
      </c>
      <c r="Q15567">
        <v>15.5</v>
      </c>
      <c r="R15567">
        <v>8.5</v>
      </c>
      <c r="S15567" t="b">
        <v>0</v>
      </c>
      <c r="T15567" t="b">
        <v>0</v>
      </c>
      <c r="U15567" t="b">
        <v>0</v>
      </c>
      <c r="V15567">
        <v>31200</v>
      </c>
      <c r="W15567">
        <v>23800</v>
      </c>
      <c r="X15567">
        <v>2.58</v>
      </c>
      <c r="Y15567">
        <v>24160</v>
      </c>
      <c r="Z15567">
        <v>2.71</v>
      </c>
    </row>
    <row r="15568" spans="1:26">
      <c r="A15568">
        <v>211222765</v>
      </c>
      <c r="B15568" t="s">
        <v>10412</v>
      </c>
      <c r="C15568" t="s">
        <v>3597</v>
      </c>
      <c r="D15568" t="s">
        <v>3637</v>
      </c>
      <c r="E15568" t="s">
        <v>3856</v>
      </c>
      <c r="F15568" t="s">
        <v>3600</v>
      </c>
      <c r="G15568">
        <v>211222765</v>
      </c>
      <c r="I15568" t="s">
        <v>3601</v>
      </c>
      <c r="J15568" t="s">
        <v>7265</v>
      </c>
      <c r="K15568" t="s">
        <v>3688</v>
      </c>
      <c r="L15568" t="s">
        <v>10371</v>
      </c>
      <c r="P15568">
        <v>9</v>
      </c>
      <c r="Q15568">
        <v>15.5</v>
      </c>
      <c r="R15568">
        <v>8.5</v>
      </c>
      <c r="S15568" t="b">
        <v>0</v>
      </c>
      <c r="T15568" t="b">
        <v>0</v>
      </c>
      <c r="U15568" t="b">
        <v>0</v>
      </c>
      <c r="V15568">
        <v>31200</v>
      </c>
      <c r="W15568">
        <v>23800</v>
      </c>
      <c r="X15568">
        <v>2.58</v>
      </c>
      <c r="Y15568">
        <v>24160</v>
      </c>
      <c r="Z15568">
        <v>2.71</v>
      </c>
    </row>
    <row r="15569" spans="1:26">
      <c r="A15569">
        <v>211222766</v>
      </c>
      <c r="B15569" t="s">
        <v>10412</v>
      </c>
      <c r="C15569" t="s">
        <v>3597</v>
      </c>
      <c r="D15569" t="s">
        <v>3637</v>
      </c>
      <c r="E15569" t="s">
        <v>3855</v>
      </c>
      <c r="F15569" t="s">
        <v>3600</v>
      </c>
      <c r="G15569">
        <v>211222766</v>
      </c>
      <c r="I15569" t="s">
        <v>3601</v>
      </c>
      <c r="J15569" t="s">
        <v>7265</v>
      </c>
      <c r="K15569" t="s">
        <v>3688</v>
      </c>
      <c r="L15569" t="s">
        <v>10371</v>
      </c>
      <c r="P15569">
        <v>9</v>
      </c>
      <c r="Q15569">
        <v>15.5</v>
      </c>
      <c r="R15569">
        <v>8.5</v>
      </c>
      <c r="S15569" t="b">
        <v>0</v>
      </c>
      <c r="T15569" t="b">
        <v>0</v>
      </c>
      <c r="U15569" t="b">
        <v>0</v>
      </c>
      <c r="V15569">
        <v>31200</v>
      </c>
      <c r="W15569">
        <v>23800</v>
      </c>
      <c r="X15569">
        <v>2.58</v>
      </c>
      <c r="Y15569">
        <v>24160</v>
      </c>
      <c r="Z15569">
        <v>2.71</v>
      </c>
    </row>
    <row r="15570" spans="1:26">
      <c r="A15570">
        <v>211222767</v>
      </c>
      <c r="B15570" t="s">
        <v>10412</v>
      </c>
      <c r="C15570" t="s">
        <v>3597</v>
      </c>
      <c r="D15570" t="s">
        <v>3637</v>
      </c>
      <c r="E15570" t="s">
        <v>3858</v>
      </c>
      <c r="F15570" t="s">
        <v>3600</v>
      </c>
      <c r="G15570">
        <v>211222767</v>
      </c>
      <c r="I15570" t="s">
        <v>3601</v>
      </c>
      <c r="J15570" t="s">
        <v>7265</v>
      </c>
      <c r="K15570" t="s">
        <v>3688</v>
      </c>
      <c r="L15570" t="s">
        <v>10371</v>
      </c>
      <c r="P15570">
        <v>9</v>
      </c>
      <c r="Q15570">
        <v>15.5</v>
      </c>
      <c r="R15570">
        <v>8.5</v>
      </c>
      <c r="S15570" t="b">
        <v>0</v>
      </c>
      <c r="T15570" t="b">
        <v>0</v>
      </c>
      <c r="U15570" t="b">
        <v>0</v>
      </c>
      <c r="V15570">
        <v>31200</v>
      </c>
      <c r="W15570">
        <v>23800</v>
      </c>
      <c r="X15570">
        <v>2.58</v>
      </c>
      <c r="Y15570">
        <v>24160</v>
      </c>
      <c r="Z15570">
        <v>2.71</v>
      </c>
    </row>
    <row r="15571" spans="1:26">
      <c r="A15571">
        <v>211222768</v>
      </c>
      <c r="B15571" t="s">
        <v>10412</v>
      </c>
      <c r="C15571" t="s">
        <v>3597</v>
      </c>
      <c r="D15571" t="s">
        <v>3637</v>
      </c>
      <c r="E15571" t="s">
        <v>3857</v>
      </c>
      <c r="F15571" t="s">
        <v>3600</v>
      </c>
      <c r="G15571">
        <v>211222768</v>
      </c>
      <c r="I15571" t="s">
        <v>3601</v>
      </c>
      <c r="J15571" t="s">
        <v>7265</v>
      </c>
      <c r="K15571" t="s">
        <v>3688</v>
      </c>
      <c r="L15571" t="s">
        <v>10371</v>
      </c>
      <c r="P15571">
        <v>9</v>
      </c>
      <c r="Q15571">
        <v>15.5</v>
      </c>
      <c r="R15571">
        <v>8.5</v>
      </c>
      <c r="S15571" t="b">
        <v>0</v>
      </c>
      <c r="T15571" t="b">
        <v>0</v>
      </c>
      <c r="U15571" t="b">
        <v>0</v>
      </c>
      <c r="V15571">
        <v>31200</v>
      </c>
      <c r="W15571">
        <v>23800</v>
      </c>
      <c r="X15571">
        <v>2.58</v>
      </c>
      <c r="Y15571">
        <v>24160</v>
      </c>
      <c r="Z15571">
        <v>2.71</v>
      </c>
    </row>
    <row r="15572" spans="1:26">
      <c r="A15572">
        <v>211222769</v>
      </c>
      <c r="B15572" t="s">
        <v>10412</v>
      </c>
      <c r="C15572" t="s">
        <v>3597</v>
      </c>
      <c r="D15572" t="s">
        <v>3637</v>
      </c>
      <c r="E15572" t="s">
        <v>3861</v>
      </c>
      <c r="F15572" t="s">
        <v>3600</v>
      </c>
      <c r="G15572">
        <v>211222769</v>
      </c>
      <c r="I15572" t="s">
        <v>3601</v>
      </c>
      <c r="J15572" t="s">
        <v>7265</v>
      </c>
      <c r="K15572" t="s">
        <v>3688</v>
      </c>
      <c r="L15572" t="s">
        <v>10371</v>
      </c>
      <c r="P15572">
        <v>9</v>
      </c>
      <c r="Q15572">
        <v>15.5</v>
      </c>
      <c r="R15572">
        <v>8.5</v>
      </c>
      <c r="S15572" t="b">
        <v>0</v>
      </c>
      <c r="T15572" t="b">
        <v>0</v>
      </c>
      <c r="U15572" t="b">
        <v>0</v>
      </c>
      <c r="V15572">
        <v>31200</v>
      </c>
      <c r="W15572">
        <v>23800</v>
      </c>
      <c r="X15572">
        <v>2.58</v>
      </c>
      <c r="Y15572">
        <v>24160</v>
      </c>
      <c r="Z15572">
        <v>2.71</v>
      </c>
    </row>
    <row r="15573" spans="1:26">
      <c r="A15573">
        <v>211222770</v>
      </c>
      <c r="B15573" t="s">
        <v>10412</v>
      </c>
      <c r="C15573" t="s">
        <v>3597</v>
      </c>
      <c r="D15573" t="s">
        <v>3637</v>
      </c>
      <c r="E15573" t="s">
        <v>3860</v>
      </c>
      <c r="F15573" t="s">
        <v>3600</v>
      </c>
      <c r="G15573">
        <v>211222770</v>
      </c>
      <c r="I15573" t="s">
        <v>3601</v>
      </c>
      <c r="J15573" t="s">
        <v>7265</v>
      </c>
      <c r="K15573" t="s">
        <v>3688</v>
      </c>
      <c r="L15573" t="s">
        <v>10371</v>
      </c>
      <c r="P15573">
        <v>9</v>
      </c>
      <c r="Q15573">
        <v>15.5</v>
      </c>
      <c r="R15573">
        <v>8.5</v>
      </c>
      <c r="S15573" t="b">
        <v>0</v>
      </c>
      <c r="T15573" t="b">
        <v>0</v>
      </c>
      <c r="U15573" t="b">
        <v>0</v>
      </c>
      <c r="V15573">
        <v>31200</v>
      </c>
      <c r="W15573">
        <v>23800</v>
      </c>
      <c r="X15573">
        <v>2.58</v>
      </c>
      <c r="Y15573">
        <v>24160</v>
      </c>
      <c r="Z15573">
        <v>2.71</v>
      </c>
    </row>
    <row r="15574" spans="1:26">
      <c r="A15574">
        <v>211222771</v>
      </c>
      <c r="B15574" t="s">
        <v>10412</v>
      </c>
      <c r="C15574" t="s">
        <v>3597</v>
      </c>
      <c r="D15574" t="s">
        <v>3637</v>
      </c>
      <c r="E15574" t="s">
        <v>3862</v>
      </c>
      <c r="F15574" t="s">
        <v>3600</v>
      </c>
      <c r="G15574">
        <v>211222771</v>
      </c>
      <c r="I15574" t="s">
        <v>3601</v>
      </c>
      <c r="J15574" t="s">
        <v>7265</v>
      </c>
      <c r="K15574" t="s">
        <v>3688</v>
      </c>
      <c r="L15574" t="s">
        <v>5472</v>
      </c>
      <c r="P15574">
        <v>9</v>
      </c>
      <c r="Q15574">
        <v>15.2</v>
      </c>
      <c r="R15574">
        <v>8.1</v>
      </c>
      <c r="S15574" t="b">
        <v>0</v>
      </c>
      <c r="T15574" t="b">
        <v>0</v>
      </c>
      <c r="U15574" t="b">
        <v>0</v>
      </c>
      <c r="V15574">
        <v>30400</v>
      </c>
      <c r="W15574">
        <v>23400</v>
      </c>
      <c r="X15574">
        <v>2.44</v>
      </c>
      <c r="Y15574">
        <v>23760</v>
      </c>
      <c r="Z15574">
        <v>2.56</v>
      </c>
    </row>
    <row r="15575" spans="1:26">
      <c r="A15575">
        <v>211222772</v>
      </c>
      <c r="B15575" t="s">
        <v>10412</v>
      </c>
      <c r="C15575" t="s">
        <v>3597</v>
      </c>
      <c r="D15575" t="s">
        <v>3637</v>
      </c>
      <c r="E15575" t="s">
        <v>3854</v>
      </c>
      <c r="F15575" t="s">
        <v>3600</v>
      </c>
      <c r="G15575">
        <v>211222772</v>
      </c>
      <c r="I15575" t="s">
        <v>3601</v>
      </c>
      <c r="J15575" t="s">
        <v>7265</v>
      </c>
      <c r="K15575" t="s">
        <v>3688</v>
      </c>
      <c r="L15575" t="s">
        <v>5472</v>
      </c>
      <c r="P15575">
        <v>9</v>
      </c>
      <c r="Q15575">
        <v>15.2</v>
      </c>
      <c r="R15575">
        <v>8.1</v>
      </c>
      <c r="S15575" t="b">
        <v>0</v>
      </c>
      <c r="T15575" t="b">
        <v>0</v>
      </c>
      <c r="U15575" t="b">
        <v>0</v>
      </c>
      <c r="V15575">
        <v>30400</v>
      </c>
      <c r="W15575">
        <v>23400</v>
      </c>
      <c r="X15575">
        <v>2.44</v>
      </c>
      <c r="Y15575">
        <v>23760</v>
      </c>
      <c r="Z15575">
        <v>2.56</v>
      </c>
    </row>
    <row r="15576" spans="1:26">
      <c r="A15576">
        <v>211222773</v>
      </c>
      <c r="B15576" t="s">
        <v>10412</v>
      </c>
      <c r="C15576" t="s">
        <v>3597</v>
      </c>
      <c r="D15576" t="s">
        <v>3637</v>
      </c>
      <c r="E15576" t="s">
        <v>3856</v>
      </c>
      <c r="F15576" t="s">
        <v>3600</v>
      </c>
      <c r="G15576">
        <v>211222773</v>
      </c>
      <c r="I15576" t="s">
        <v>3601</v>
      </c>
      <c r="J15576" t="s">
        <v>7265</v>
      </c>
      <c r="K15576" t="s">
        <v>3688</v>
      </c>
      <c r="L15576" t="s">
        <v>5472</v>
      </c>
      <c r="P15576">
        <v>9</v>
      </c>
      <c r="Q15576">
        <v>15.2</v>
      </c>
      <c r="R15576">
        <v>8.1</v>
      </c>
      <c r="S15576" t="b">
        <v>0</v>
      </c>
      <c r="T15576" t="b">
        <v>0</v>
      </c>
      <c r="U15576" t="b">
        <v>0</v>
      </c>
      <c r="V15576">
        <v>30400</v>
      </c>
      <c r="W15576">
        <v>23400</v>
      </c>
      <c r="X15576">
        <v>2.44</v>
      </c>
      <c r="Y15576">
        <v>23760</v>
      </c>
      <c r="Z15576">
        <v>2.56</v>
      </c>
    </row>
    <row r="15577" spans="1:26">
      <c r="A15577">
        <v>211222774</v>
      </c>
      <c r="B15577" t="s">
        <v>10412</v>
      </c>
      <c r="C15577" t="s">
        <v>3597</v>
      </c>
      <c r="D15577" t="s">
        <v>3637</v>
      </c>
      <c r="E15577" t="s">
        <v>3855</v>
      </c>
      <c r="F15577" t="s">
        <v>3600</v>
      </c>
      <c r="G15577">
        <v>211222774</v>
      </c>
      <c r="I15577" t="s">
        <v>3601</v>
      </c>
      <c r="J15577" t="s">
        <v>7265</v>
      </c>
      <c r="K15577" t="s">
        <v>3688</v>
      </c>
      <c r="L15577" t="s">
        <v>5472</v>
      </c>
      <c r="P15577">
        <v>9</v>
      </c>
      <c r="Q15577">
        <v>15.2</v>
      </c>
      <c r="R15577">
        <v>8.1</v>
      </c>
      <c r="S15577" t="b">
        <v>0</v>
      </c>
      <c r="T15577" t="b">
        <v>0</v>
      </c>
      <c r="U15577" t="b">
        <v>0</v>
      </c>
      <c r="V15577">
        <v>30400</v>
      </c>
      <c r="W15577">
        <v>23400</v>
      </c>
      <c r="X15577">
        <v>2.44</v>
      </c>
      <c r="Y15577">
        <v>23760</v>
      </c>
      <c r="Z15577">
        <v>2.56</v>
      </c>
    </row>
    <row r="15578" spans="1:26">
      <c r="A15578">
        <v>211222775</v>
      </c>
      <c r="B15578" t="s">
        <v>10412</v>
      </c>
      <c r="C15578" t="s">
        <v>3597</v>
      </c>
      <c r="D15578" t="s">
        <v>3637</v>
      </c>
      <c r="E15578" t="s">
        <v>3858</v>
      </c>
      <c r="F15578" t="s">
        <v>3600</v>
      </c>
      <c r="G15578">
        <v>211222775</v>
      </c>
      <c r="I15578" t="s">
        <v>3601</v>
      </c>
      <c r="J15578" t="s">
        <v>7265</v>
      </c>
      <c r="K15578" t="s">
        <v>3688</v>
      </c>
      <c r="L15578" t="s">
        <v>5472</v>
      </c>
      <c r="P15578">
        <v>9</v>
      </c>
      <c r="Q15578">
        <v>15.2</v>
      </c>
      <c r="R15578">
        <v>8.1</v>
      </c>
      <c r="S15578" t="b">
        <v>0</v>
      </c>
      <c r="T15578" t="b">
        <v>0</v>
      </c>
      <c r="U15578" t="b">
        <v>0</v>
      </c>
      <c r="V15578">
        <v>30400</v>
      </c>
      <c r="W15578">
        <v>23400</v>
      </c>
      <c r="X15578">
        <v>2.44</v>
      </c>
      <c r="Y15578">
        <v>23760</v>
      </c>
      <c r="Z15578">
        <v>2.56</v>
      </c>
    </row>
    <row r="15579" spans="1:26">
      <c r="A15579">
        <v>211222776</v>
      </c>
      <c r="B15579" t="s">
        <v>10412</v>
      </c>
      <c r="C15579" t="s">
        <v>3597</v>
      </c>
      <c r="D15579" t="s">
        <v>3637</v>
      </c>
      <c r="E15579" t="s">
        <v>3857</v>
      </c>
      <c r="F15579" t="s">
        <v>3600</v>
      </c>
      <c r="G15579">
        <v>211222776</v>
      </c>
      <c r="I15579" t="s">
        <v>3601</v>
      </c>
      <c r="J15579" t="s">
        <v>7265</v>
      </c>
      <c r="K15579" t="s">
        <v>3688</v>
      </c>
      <c r="L15579" t="s">
        <v>5472</v>
      </c>
      <c r="P15579">
        <v>9</v>
      </c>
      <c r="Q15579">
        <v>15.2</v>
      </c>
      <c r="R15579">
        <v>8.1</v>
      </c>
      <c r="S15579" t="b">
        <v>0</v>
      </c>
      <c r="T15579" t="b">
        <v>0</v>
      </c>
      <c r="U15579" t="b">
        <v>0</v>
      </c>
      <c r="V15579">
        <v>30400</v>
      </c>
      <c r="W15579">
        <v>23400</v>
      </c>
      <c r="X15579">
        <v>2.44</v>
      </c>
      <c r="Y15579">
        <v>23760</v>
      </c>
      <c r="Z15579">
        <v>2.56</v>
      </c>
    </row>
    <row r="15580" spans="1:26">
      <c r="A15580">
        <v>211222777</v>
      </c>
      <c r="B15580" t="s">
        <v>10412</v>
      </c>
      <c r="C15580" t="s">
        <v>3597</v>
      </c>
      <c r="D15580" t="s">
        <v>3637</v>
      </c>
      <c r="E15580" t="s">
        <v>3861</v>
      </c>
      <c r="F15580" t="s">
        <v>3600</v>
      </c>
      <c r="G15580">
        <v>211222777</v>
      </c>
      <c r="I15580" t="s">
        <v>3601</v>
      </c>
      <c r="J15580" t="s">
        <v>7265</v>
      </c>
      <c r="K15580" t="s">
        <v>3688</v>
      </c>
      <c r="L15580" t="s">
        <v>5472</v>
      </c>
      <c r="P15580">
        <v>9</v>
      </c>
      <c r="Q15580">
        <v>15.2</v>
      </c>
      <c r="R15580">
        <v>8.1</v>
      </c>
      <c r="S15580" t="b">
        <v>0</v>
      </c>
      <c r="T15580" t="b">
        <v>0</v>
      </c>
      <c r="U15580" t="b">
        <v>0</v>
      </c>
      <c r="V15580">
        <v>30400</v>
      </c>
      <c r="W15580">
        <v>23400</v>
      </c>
      <c r="X15580">
        <v>2.44</v>
      </c>
      <c r="Y15580">
        <v>23760</v>
      </c>
      <c r="Z15580">
        <v>2.56</v>
      </c>
    </row>
    <row r="15581" spans="1:26">
      <c r="A15581">
        <v>211222778</v>
      </c>
      <c r="B15581" t="s">
        <v>10412</v>
      </c>
      <c r="C15581" t="s">
        <v>3597</v>
      </c>
      <c r="D15581" t="s">
        <v>3637</v>
      </c>
      <c r="E15581" t="s">
        <v>3860</v>
      </c>
      <c r="F15581" t="s">
        <v>3600</v>
      </c>
      <c r="G15581">
        <v>211222778</v>
      </c>
      <c r="I15581" t="s">
        <v>3601</v>
      </c>
      <c r="J15581" t="s">
        <v>7265</v>
      </c>
      <c r="K15581" t="s">
        <v>3688</v>
      </c>
      <c r="L15581" t="s">
        <v>5472</v>
      </c>
      <c r="P15581">
        <v>9</v>
      </c>
      <c r="Q15581">
        <v>15.2</v>
      </c>
      <c r="R15581">
        <v>8.1</v>
      </c>
      <c r="S15581" t="b">
        <v>0</v>
      </c>
      <c r="T15581" t="b">
        <v>0</v>
      </c>
      <c r="U15581" t="b">
        <v>0</v>
      </c>
      <c r="V15581">
        <v>30400</v>
      </c>
      <c r="W15581">
        <v>23400</v>
      </c>
      <c r="X15581">
        <v>2.44</v>
      </c>
      <c r="Y15581">
        <v>23760</v>
      </c>
      <c r="Z15581">
        <v>2.56</v>
      </c>
    </row>
    <row r="15582" spans="1:26">
      <c r="A15582">
        <v>211222779</v>
      </c>
      <c r="B15582" t="s">
        <v>10412</v>
      </c>
      <c r="C15582" t="s">
        <v>3597</v>
      </c>
      <c r="D15582" t="s">
        <v>3637</v>
      </c>
      <c r="E15582" t="s">
        <v>3862</v>
      </c>
      <c r="F15582" t="s">
        <v>3600</v>
      </c>
      <c r="G15582">
        <v>211222779</v>
      </c>
      <c r="I15582" t="s">
        <v>3601</v>
      </c>
      <c r="J15582" t="s">
        <v>7265</v>
      </c>
      <c r="K15582" t="s">
        <v>3688</v>
      </c>
      <c r="L15582" t="s">
        <v>5479</v>
      </c>
      <c r="P15582">
        <v>9</v>
      </c>
      <c r="Q15582">
        <v>14.5</v>
      </c>
      <c r="R15582">
        <v>8.1</v>
      </c>
      <c r="S15582" t="b">
        <v>0</v>
      </c>
      <c r="T15582" t="b">
        <v>0</v>
      </c>
      <c r="U15582" t="b">
        <v>0</v>
      </c>
      <c r="V15582">
        <v>30000</v>
      </c>
      <c r="W15582">
        <v>23600</v>
      </c>
      <c r="X15582">
        <v>2.46</v>
      </c>
      <c r="Y15582">
        <v>23960</v>
      </c>
      <c r="Z15582">
        <v>2.58</v>
      </c>
    </row>
    <row r="15583" spans="1:26">
      <c r="A15583">
        <v>211222780</v>
      </c>
      <c r="B15583" t="s">
        <v>10412</v>
      </c>
      <c r="C15583" t="s">
        <v>3597</v>
      </c>
      <c r="D15583" t="s">
        <v>3637</v>
      </c>
      <c r="E15583" t="s">
        <v>3854</v>
      </c>
      <c r="F15583" t="s">
        <v>3600</v>
      </c>
      <c r="G15583">
        <v>211222780</v>
      </c>
      <c r="I15583" t="s">
        <v>3601</v>
      </c>
      <c r="J15583" t="s">
        <v>7265</v>
      </c>
      <c r="K15583" t="s">
        <v>3688</v>
      </c>
      <c r="L15583" t="s">
        <v>5479</v>
      </c>
      <c r="P15583">
        <v>9</v>
      </c>
      <c r="Q15583">
        <v>14.5</v>
      </c>
      <c r="R15583">
        <v>8.1</v>
      </c>
      <c r="S15583" t="b">
        <v>0</v>
      </c>
      <c r="T15583" t="b">
        <v>0</v>
      </c>
      <c r="U15583" t="b">
        <v>0</v>
      </c>
      <c r="V15583">
        <v>30000</v>
      </c>
      <c r="W15583">
        <v>23600</v>
      </c>
      <c r="X15583">
        <v>2.46</v>
      </c>
      <c r="Y15583">
        <v>23960</v>
      </c>
      <c r="Z15583">
        <v>2.58</v>
      </c>
    </row>
    <row r="15584" spans="1:26">
      <c r="A15584">
        <v>211222781</v>
      </c>
      <c r="B15584" t="s">
        <v>10412</v>
      </c>
      <c r="C15584" t="s">
        <v>3597</v>
      </c>
      <c r="D15584" t="s">
        <v>3637</v>
      </c>
      <c r="E15584" t="s">
        <v>3856</v>
      </c>
      <c r="F15584" t="s">
        <v>3600</v>
      </c>
      <c r="G15584">
        <v>211222781</v>
      </c>
      <c r="I15584" t="s">
        <v>3601</v>
      </c>
      <c r="J15584" t="s">
        <v>7265</v>
      </c>
      <c r="K15584" t="s">
        <v>3688</v>
      </c>
      <c r="L15584" t="s">
        <v>5479</v>
      </c>
      <c r="P15584">
        <v>9</v>
      </c>
      <c r="Q15584">
        <v>14.5</v>
      </c>
      <c r="R15584">
        <v>8.1</v>
      </c>
      <c r="S15584" t="b">
        <v>0</v>
      </c>
      <c r="T15584" t="b">
        <v>0</v>
      </c>
      <c r="U15584" t="b">
        <v>0</v>
      </c>
      <c r="V15584">
        <v>30000</v>
      </c>
      <c r="W15584">
        <v>23600</v>
      </c>
      <c r="X15584">
        <v>2.46</v>
      </c>
      <c r="Y15584">
        <v>23960</v>
      </c>
      <c r="Z15584">
        <v>2.58</v>
      </c>
    </row>
    <row r="15585" spans="1:26">
      <c r="A15585">
        <v>211222782</v>
      </c>
      <c r="B15585" t="s">
        <v>10412</v>
      </c>
      <c r="C15585" t="s">
        <v>3597</v>
      </c>
      <c r="D15585" t="s">
        <v>3637</v>
      </c>
      <c r="E15585" t="s">
        <v>3855</v>
      </c>
      <c r="F15585" t="s">
        <v>3600</v>
      </c>
      <c r="G15585">
        <v>211222782</v>
      </c>
      <c r="I15585" t="s">
        <v>3601</v>
      </c>
      <c r="J15585" t="s">
        <v>7265</v>
      </c>
      <c r="K15585" t="s">
        <v>3688</v>
      </c>
      <c r="L15585" t="s">
        <v>5479</v>
      </c>
      <c r="P15585">
        <v>9</v>
      </c>
      <c r="Q15585">
        <v>14.5</v>
      </c>
      <c r="R15585">
        <v>8.1</v>
      </c>
      <c r="S15585" t="b">
        <v>0</v>
      </c>
      <c r="T15585" t="b">
        <v>0</v>
      </c>
      <c r="U15585" t="b">
        <v>0</v>
      </c>
      <c r="V15585">
        <v>30000</v>
      </c>
      <c r="W15585">
        <v>23600</v>
      </c>
      <c r="X15585">
        <v>2.46</v>
      </c>
      <c r="Y15585">
        <v>23960</v>
      </c>
      <c r="Z15585">
        <v>2.58</v>
      </c>
    </row>
    <row r="15586" spans="1:26">
      <c r="A15586">
        <v>211222783</v>
      </c>
      <c r="B15586" t="s">
        <v>10412</v>
      </c>
      <c r="C15586" t="s">
        <v>3597</v>
      </c>
      <c r="D15586" t="s">
        <v>3637</v>
      </c>
      <c r="E15586" t="s">
        <v>3858</v>
      </c>
      <c r="F15586" t="s">
        <v>3600</v>
      </c>
      <c r="G15586">
        <v>211222783</v>
      </c>
      <c r="I15586" t="s">
        <v>3601</v>
      </c>
      <c r="J15586" t="s">
        <v>7265</v>
      </c>
      <c r="K15586" t="s">
        <v>3688</v>
      </c>
      <c r="L15586" t="s">
        <v>5479</v>
      </c>
      <c r="P15586">
        <v>9</v>
      </c>
      <c r="Q15586">
        <v>14.5</v>
      </c>
      <c r="R15586">
        <v>8.1</v>
      </c>
      <c r="S15586" t="b">
        <v>0</v>
      </c>
      <c r="T15586" t="b">
        <v>0</v>
      </c>
      <c r="U15586" t="b">
        <v>0</v>
      </c>
      <c r="V15586">
        <v>30000</v>
      </c>
      <c r="W15586">
        <v>23600</v>
      </c>
      <c r="X15586">
        <v>2.46</v>
      </c>
      <c r="Y15586">
        <v>23960</v>
      </c>
      <c r="Z15586">
        <v>2.58</v>
      </c>
    </row>
    <row r="15587" spans="1:26">
      <c r="A15587">
        <v>211222784</v>
      </c>
      <c r="B15587" t="s">
        <v>10412</v>
      </c>
      <c r="C15587" t="s">
        <v>3597</v>
      </c>
      <c r="D15587" t="s">
        <v>3637</v>
      </c>
      <c r="E15587" t="s">
        <v>3857</v>
      </c>
      <c r="F15587" t="s">
        <v>3600</v>
      </c>
      <c r="G15587">
        <v>211222784</v>
      </c>
      <c r="I15587" t="s">
        <v>3601</v>
      </c>
      <c r="J15587" t="s">
        <v>7265</v>
      </c>
      <c r="K15587" t="s">
        <v>3688</v>
      </c>
      <c r="L15587" t="s">
        <v>5479</v>
      </c>
      <c r="P15587">
        <v>9</v>
      </c>
      <c r="Q15587">
        <v>14.5</v>
      </c>
      <c r="R15587">
        <v>8.1</v>
      </c>
      <c r="S15587" t="b">
        <v>0</v>
      </c>
      <c r="T15587" t="b">
        <v>0</v>
      </c>
      <c r="U15587" t="b">
        <v>0</v>
      </c>
      <c r="V15587">
        <v>30000</v>
      </c>
      <c r="W15587">
        <v>23600</v>
      </c>
      <c r="X15587">
        <v>2.46</v>
      </c>
      <c r="Y15587">
        <v>23960</v>
      </c>
      <c r="Z15587">
        <v>2.58</v>
      </c>
    </row>
    <row r="15588" spans="1:26">
      <c r="A15588">
        <v>211222785</v>
      </c>
      <c r="B15588" t="s">
        <v>10412</v>
      </c>
      <c r="C15588" t="s">
        <v>3597</v>
      </c>
      <c r="D15588" t="s">
        <v>3637</v>
      </c>
      <c r="E15588" t="s">
        <v>3861</v>
      </c>
      <c r="F15588" t="s">
        <v>3600</v>
      </c>
      <c r="G15588">
        <v>211222785</v>
      </c>
      <c r="I15588" t="s">
        <v>3601</v>
      </c>
      <c r="J15588" t="s">
        <v>7265</v>
      </c>
      <c r="K15588" t="s">
        <v>3688</v>
      </c>
      <c r="L15588" t="s">
        <v>5479</v>
      </c>
      <c r="P15588">
        <v>9</v>
      </c>
      <c r="Q15588">
        <v>14.5</v>
      </c>
      <c r="R15588">
        <v>8.1</v>
      </c>
      <c r="S15588" t="b">
        <v>0</v>
      </c>
      <c r="T15588" t="b">
        <v>0</v>
      </c>
      <c r="U15588" t="b">
        <v>0</v>
      </c>
      <c r="V15588">
        <v>30000</v>
      </c>
      <c r="W15588">
        <v>23600</v>
      </c>
      <c r="X15588">
        <v>2.46</v>
      </c>
      <c r="Y15588">
        <v>23960</v>
      </c>
      <c r="Z15588">
        <v>2.58</v>
      </c>
    </row>
    <row r="15589" spans="1:26">
      <c r="A15589">
        <v>211222786</v>
      </c>
      <c r="B15589" t="s">
        <v>10412</v>
      </c>
      <c r="C15589" t="s">
        <v>3597</v>
      </c>
      <c r="D15589" t="s">
        <v>3637</v>
      </c>
      <c r="E15589" t="s">
        <v>3860</v>
      </c>
      <c r="F15589" t="s">
        <v>3600</v>
      </c>
      <c r="G15589">
        <v>211222786</v>
      </c>
      <c r="I15589" t="s">
        <v>3601</v>
      </c>
      <c r="J15589" t="s">
        <v>7265</v>
      </c>
      <c r="K15589" t="s">
        <v>3688</v>
      </c>
      <c r="L15589" t="s">
        <v>5479</v>
      </c>
      <c r="P15589">
        <v>9</v>
      </c>
      <c r="Q15589">
        <v>14.5</v>
      </c>
      <c r="R15589">
        <v>8.1</v>
      </c>
      <c r="S15589" t="b">
        <v>0</v>
      </c>
      <c r="T15589" t="b">
        <v>0</v>
      </c>
      <c r="U15589" t="b">
        <v>0</v>
      </c>
      <c r="V15589">
        <v>30000</v>
      </c>
      <c r="W15589">
        <v>23600</v>
      </c>
      <c r="X15589">
        <v>2.46</v>
      </c>
      <c r="Y15589">
        <v>23960</v>
      </c>
      <c r="Z15589">
        <v>2.58</v>
      </c>
    </row>
    <row r="15590" spans="1:26">
      <c r="A15590">
        <v>211226234</v>
      </c>
      <c r="B15590" t="s">
        <v>10412</v>
      </c>
      <c r="C15590" t="s">
        <v>3597</v>
      </c>
      <c r="D15590" t="s">
        <v>3637</v>
      </c>
      <c r="E15590" t="s">
        <v>10383</v>
      </c>
      <c r="F15590" t="s">
        <v>3600</v>
      </c>
      <c r="G15590">
        <v>211226234</v>
      </c>
      <c r="I15590" t="s">
        <v>3601</v>
      </c>
      <c r="J15590" t="s">
        <v>10528</v>
      </c>
      <c r="K15590" t="s">
        <v>3688</v>
      </c>
      <c r="L15590" t="s">
        <v>5077</v>
      </c>
      <c r="P15590">
        <v>9</v>
      </c>
      <c r="Q15590">
        <v>15.5</v>
      </c>
      <c r="R15590">
        <v>8.5</v>
      </c>
      <c r="S15590" t="b">
        <v>0</v>
      </c>
      <c r="T15590" t="b">
        <v>0</v>
      </c>
      <c r="U15590" t="b">
        <v>0</v>
      </c>
      <c r="V15590">
        <v>30400</v>
      </c>
      <c r="W15590">
        <v>23600</v>
      </c>
      <c r="X15590">
        <v>2.52</v>
      </c>
      <c r="Y15590">
        <v>23960</v>
      </c>
      <c r="Z15590">
        <v>2.65</v>
      </c>
    </row>
    <row r="15591" spans="1:26">
      <c r="A15591">
        <v>211226235</v>
      </c>
      <c r="B15591" t="s">
        <v>10412</v>
      </c>
      <c r="C15591" t="s">
        <v>3597</v>
      </c>
      <c r="D15591" t="s">
        <v>3637</v>
      </c>
      <c r="E15591" t="s">
        <v>10383</v>
      </c>
      <c r="F15591" t="s">
        <v>3600</v>
      </c>
      <c r="G15591">
        <v>211226235</v>
      </c>
      <c r="I15591" t="s">
        <v>3601</v>
      </c>
      <c r="J15591" t="s">
        <v>10528</v>
      </c>
      <c r="K15591" t="s">
        <v>3688</v>
      </c>
      <c r="L15591" t="s">
        <v>5593</v>
      </c>
      <c r="P15591">
        <v>9</v>
      </c>
      <c r="Q15591">
        <v>15.5</v>
      </c>
      <c r="R15591">
        <v>8.5</v>
      </c>
      <c r="S15591" t="b">
        <v>0</v>
      </c>
      <c r="T15591" t="b">
        <v>0</v>
      </c>
      <c r="U15591" t="b">
        <v>0</v>
      </c>
      <c r="V15591">
        <v>30400</v>
      </c>
      <c r="W15591">
        <v>23600</v>
      </c>
      <c r="X15591">
        <v>2.52</v>
      </c>
      <c r="Y15591">
        <v>23960</v>
      </c>
      <c r="Z15591">
        <v>2.65</v>
      </c>
    </row>
    <row r="15592" spans="1:26">
      <c r="A15592">
        <v>211226236</v>
      </c>
      <c r="B15592" t="s">
        <v>10412</v>
      </c>
      <c r="C15592" t="s">
        <v>3597</v>
      </c>
      <c r="D15592" t="s">
        <v>3637</v>
      </c>
      <c r="E15592" t="s">
        <v>10383</v>
      </c>
      <c r="F15592" t="s">
        <v>3600</v>
      </c>
      <c r="G15592">
        <v>211226236</v>
      </c>
      <c r="I15592" t="s">
        <v>3601</v>
      </c>
      <c r="J15592" t="s">
        <v>10528</v>
      </c>
      <c r="K15592" t="s">
        <v>3688</v>
      </c>
      <c r="L15592" t="s">
        <v>5075</v>
      </c>
      <c r="P15592">
        <v>9</v>
      </c>
      <c r="Q15592">
        <v>15.5</v>
      </c>
      <c r="R15592">
        <v>8.5</v>
      </c>
      <c r="S15592" t="b">
        <v>0</v>
      </c>
      <c r="T15592" t="b">
        <v>0</v>
      </c>
      <c r="U15592" t="b">
        <v>0</v>
      </c>
      <c r="V15592">
        <v>31200</v>
      </c>
      <c r="W15592">
        <v>23800</v>
      </c>
      <c r="X15592">
        <v>2.58</v>
      </c>
      <c r="Y15592">
        <v>24160</v>
      </c>
      <c r="Z15592">
        <v>2.71</v>
      </c>
    </row>
    <row r="15593" spans="1:26">
      <c r="A15593">
        <v>211226237</v>
      </c>
      <c r="B15593" t="s">
        <v>10412</v>
      </c>
      <c r="C15593" t="s">
        <v>3597</v>
      </c>
      <c r="D15593" t="s">
        <v>3637</v>
      </c>
      <c r="E15593" t="s">
        <v>10383</v>
      </c>
      <c r="F15593" t="s">
        <v>3600</v>
      </c>
      <c r="G15593">
        <v>211226237</v>
      </c>
      <c r="I15593" t="s">
        <v>3601</v>
      </c>
      <c r="J15593" t="s">
        <v>10528</v>
      </c>
      <c r="K15593" t="s">
        <v>3688</v>
      </c>
      <c r="L15593" t="s">
        <v>10371</v>
      </c>
      <c r="P15593">
        <v>9</v>
      </c>
      <c r="Q15593">
        <v>15.5</v>
      </c>
      <c r="R15593">
        <v>8.5</v>
      </c>
      <c r="S15593" t="b">
        <v>0</v>
      </c>
      <c r="T15593" t="b">
        <v>0</v>
      </c>
      <c r="U15593" t="b">
        <v>0</v>
      </c>
      <c r="V15593">
        <v>31200</v>
      </c>
      <c r="W15593">
        <v>23800</v>
      </c>
      <c r="X15593">
        <v>2.58</v>
      </c>
      <c r="Y15593">
        <v>24160</v>
      </c>
      <c r="Z15593">
        <v>2.71</v>
      </c>
    </row>
    <row r="15594" spans="1:26">
      <c r="A15594">
        <v>211274894</v>
      </c>
      <c r="B15594" t="s">
        <v>10412</v>
      </c>
      <c r="C15594" t="s">
        <v>3597</v>
      </c>
      <c r="D15594" t="s">
        <v>3637</v>
      </c>
      <c r="E15594" t="s">
        <v>3637</v>
      </c>
      <c r="F15594" t="s">
        <v>3600</v>
      </c>
      <c r="G15594">
        <v>211274894</v>
      </c>
      <c r="I15594" t="s">
        <v>3601</v>
      </c>
      <c r="J15594" t="s">
        <v>10522</v>
      </c>
      <c r="K15594" t="s">
        <v>3688</v>
      </c>
      <c r="L15594" t="s">
        <v>10524</v>
      </c>
      <c r="P15594">
        <v>9.5</v>
      </c>
      <c r="Q15594">
        <v>15.5</v>
      </c>
      <c r="R15594">
        <v>8</v>
      </c>
      <c r="S15594" t="b">
        <v>0</v>
      </c>
      <c r="T15594" t="b">
        <v>0</v>
      </c>
      <c r="U15594" t="b">
        <v>0</v>
      </c>
      <c r="V15594">
        <v>31400</v>
      </c>
      <c r="W15594">
        <v>23000</v>
      </c>
      <c r="X15594">
        <v>2.56</v>
      </c>
      <c r="Y15594">
        <v>23350</v>
      </c>
      <c r="Z15594">
        <v>2.68</v>
      </c>
    </row>
    <row r="15595" spans="1:26">
      <c r="A15595">
        <v>211274895</v>
      </c>
      <c r="B15595" t="s">
        <v>10412</v>
      </c>
      <c r="C15595" t="s">
        <v>3597</v>
      </c>
      <c r="D15595" t="s">
        <v>3637</v>
      </c>
      <c r="E15595" t="s">
        <v>10374</v>
      </c>
      <c r="F15595" t="s">
        <v>3600</v>
      </c>
      <c r="G15595">
        <v>211274895</v>
      </c>
      <c r="I15595" t="s">
        <v>3601</v>
      </c>
      <c r="J15595" t="s">
        <v>10522</v>
      </c>
      <c r="K15595" t="s">
        <v>3688</v>
      </c>
      <c r="L15595" t="s">
        <v>10524</v>
      </c>
      <c r="P15595">
        <v>9.5</v>
      </c>
      <c r="Q15595">
        <v>15.5</v>
      </c>
      <c r="R15595">
        <v>8</v>
      </c>
      <c r="S15595" t="b">
        <v>0</v>
      </c>
      <c r="T15595" t="b">
        <v>0</v>
      </c>
      <c r="U15595" t="b">
        <v>0</v>
      </c>
      <c r="V15595">
        <v>31400</v>
      </c>
      <c r="W15595">
        <v>23000</v>
      </c>
      <c r="X15595">
        <v>2.56</v>
      </c>
      <c r="Y15595">
        <v>23350</v>
      </c>
      <c r="Z15595">
        <v>2.68</v>
      </c>
    </row>
    <row r="15596" spans="1:26">
      <c r="A15596">
        <v>211274896</v>
      </c>
      <c r="B15596" t="s">
        <v>10412</v>
      </c>
      <c r="C15596" t="s">
        <v>3597</v>
      </c>
      <c r="D15596" t="s">
        <v>3637</v>
      </c>
      <c r="E15596" t="s">
        <v>10375</v>
      </c>
      <c r="F15596" t="s">
        <v>3600</v>
      </c>
      <c r="G15596">
        <v>211274896</v>
      </c>
      <c r="I15596" t="s">
        <v>3601</v>
      </c>
      <c r="J15596" t="s">
        <v>10522</v>
      </c>
      <c r="K15596" t="s">
        <v>3688</v>
      </c>
      <c r="L15596" t="s">
        <v>10524</v>
      </c>
      <c r="P15596">
        <v>9.5</v>
      </c>
      <c r="Q15596">
        <v>15.5</v>
      </c>
      <c r="R15596">
        <v>8</v>
      </c>
      <c r="S15596" t="b">
        <v>0</v>
      </c>
      <c r="T15596" t="b">
        <v>0</v>
      </c>
      <c r="U15596" t="b">
        <v>0</v>
      </c>
      <c r="V15596">
        <v>31400</v>
      </c>
      <c r="W15596">
        <v>23000</v>
      </c>
      <c r="X15596">
        <v>2.56</v>
      </c>
      <c r="Y15596">
        <v>23350</v>
      </c>
      <c r="Z15596">
        <v>2.68</v>
      </c>
    </row>
    <row r="15597" spans="1:26">
      <c r="A15597">
        <v>211274897</v>
      </c>
      <c r="B15597" t="s">
        <v>10412</v>
      </c>
      <c r="C15597" t="s">
        <v>3597</v>
      </c>
      <c r="D15597" t="s">
        <v>3637</v>
      </c>
      <c r="E15597" t="s">
        <v>3862</v>
      </c>
      <c r="F15597" t="s">
        <v>3600</v>
      </c>
      <c r="G15597">
        <v>211274897</v>
      </c>
      <c r="I15597" t="s">
        <v>3601</v>
      </c>
      <c r="J15597" t="s">
        <v>7265</v>
      </c>
      <c r="K15597" t="s">
        <v>3688</v>
      </c>
      <c r="L15597" t="s">
        <v>10519</v>
      </c>
      <c r="P15597">
        <v>9.5</v>
      </c>
      <c r="Q15597">
        <v>15.5</v>
      </c>
      <c r="R15597">
        <v>8</v>
      </c>
      <c r="S15597" t="b">
        <v>0</v>
      </c>
      <c r="T15597" t="b">
        <v>0</v>
      </c>
      <c r="U15597" t="b">
        <v>0</v>
      </c>
      <c r="V15597">
        <v>31400</v>
      </c>
      <c r="W15597">
        <v>23000</v>
      </c>
      <c r="X15597">
        <v>2.56</v>
      </c>
      <c r="Y15597">
        <v>23350</v>
      </c>
      <c r="Z15597">
        <v>2.68</v>
      </c>
    </row>
    <row r="15598" spans="1:26">
      <c r="A15598">
        <v>211274898</v>
      </c>
      <c r="B15598" t="s">
        <v>10412</v>
      </c>
      <c r="C15598" t="s">
        <v>3597</v>
      </c>
      <c r="D15598" t="s">
        <v>3637</v>
      </c>
      <c r="E15598" t="s">
        <v>3854</v>
      </c>
      <c r="F15598" t="s">
        <v>3600</v>
      </c>
      <c r="G15598">
        <v>211274898</v>
      </c>
      <c r="I15598" t="s">
        <v>3601</v>
      </c>
      <c r="J15598" t="s">
        <v>7265</v>
      </c>
      <c r="K15598" t="s">
        <v>3688</v>
      </c>
      <c r="L15598" t="s">
        <v>10519</v>
      </c>
      <c r="P15598">
        <v>9.5</v>
      </c>
      <c r="Q15598">
        <v>15.5</v>
      </c>
      <c r="R15598">
        <v>8</v>
      </c>
      <c r="S15598" t="b">
        <v>0</v>
      </c>
      <c r="T15598" t="b">
        <v>0</v>
      </c>
      <c r="U15598" t="b">
        <v>0</v>
      </c>
      <c r="V15598">
        <v>31400</v>
      </c>
      <c r="W15598">
        <v>23000</v>
      </c>
      <c r="X15598">
        <v>2.56</v>
      </c>
      <c r="Y15598">
        <v>23350</v>
      </c>
      <c r="Z15598">
        <v>2.68</v>
      </c>
    </row>
    <row r="15599" spans="1:26">
      <c r="A15599">
        <v>211274899</v>
      </c>
      <c r="B15599" t="s">
        <v>10412</v>
      </c>
      <c r="C15599" t="s">
        <v>3597</v>
      </c>
      <c r="D15599" t="s">
        <v>3637</v>
      </c>
      <c r="E15599" t="s">
        <v>3856</v>
      </c>
      <c r="F15599" t="s">
        <v>3600</v>
      </c>
      <c r="G15599">
        <v>211274899</v>
      </c>
      <c r="I15599" t="s">
        <v>3601</v>
      </c>
      <c r="J15599" t="s">
        <v>7265</v>
      </c>
      <c r="K15599" t="s">
        <v>3688</v>
      </c>
      <c r="L15599" t="s">
        <v>10519</v>
      </c>
      <c r="P15599">
        <v>9.5</v>
      </c>
      <c r="Q15599">
        <v>15.5</v>
      </c>
      <c r="R15599">
        <v>8</v>
      </c>
      <c r="S15599" t="b">
        <v>0</v>
      </c>
      <c r="T15599" t="b">
        <v>0</v>
      </c>
      <c r="U15599" t="b">
        <v>0</v>
      </c>
      <c r="V15599">
        <v>31400</v>
      </c>
      <c r="W15599">
        <v>23000</v>
      </c>
      <c r="X15599">
        <v>2.56</v>
      </c>
      <c r="Y15599">
        <v>23350</v>
      </c>
      <c r="Z15599">
        <v>2.68</v>
      </c>
    </row>
    <row r="15600" spans="1:26">
      <c r="A15600">
        <v>211274900</v>
      </c>
      <c r="B15600" t="s">
        <v>10412</v>
      </c>
      <c r="C15600" t="s">
        <v>3597</v>
      </c>
      <c r="D15600" t="s">
        <v>3637</v>
      </c>
      <c r="E15600" t="s">
        <v>3855</v>
      </c>
      <c r="F15600" t="s">
        <v>3600</v>
      </c>
      <c r="G15600">
        <v>211274900</v>
      </c>
      <c r="I15600" t="s">
        <v>3601</v>
      </c>
      <c r="J15600" t="s">
        <v>7265</v>
      </c>
      <c r="K15600" t="s">
        <v>3688</v>
      </c>
      <c r="L15600" t="s">
        <v>10519</v>
      </c>
      <c r="P15600">
        <v>9.5</v>
      </c>
      <c r="Q15600">
        <v>15.5</v>
      </c>
      <c r="R15600">
        <v>8</v>
      </c>
      <c r="S15600" t="b">
        <v>0</v>
      </c>
      <c r="T15600" t="b">
        <v>0</v>
      </c>
      <c r="U15600" t="b">
        <v>0</v>
      </c>
      <c r="V15600">
        <v>31400</v>
      </c>
      <c r="W15600">
        <v>23000</v>
      </c>
      <c r="X15600">
        <v>2.56</v>
      </c>
      <c r="Y15600">
        <v>23350</v>
      </c>
      <c r="Z15600">
        <v>2.68</v>
      </c>
    </row>
    <row r="15601" spans="1:26">
      <c r="A15601">
        <v>211274901</v>
      </c>
      <c r="B15601" t="s">
        <v>10412</v>
      </c>
      <c r="C15601" t="s">
        <v>3597</v>
      </c>
      <c r="D15601" t="s">
        <v>3637</v>
      </c>
      <c r="E15601" t="s">
        <v>3858</v>
      </c>
      <c r="F15601" t="s">
        <v>3600</v>
      </c>
      <c r="G15601">
        <v>211274901</v>
      </c>
      <c r="I15601" t="s">
        <v>3601</v>
      </c>
      <c r="J15601" t="s">
        <v>7265</v>
      </c>
      <c r="K15601" t="s">
        <v>3688</v>
      </c>
      <c r="L15601" t="s">
        <v>10519</v>
      </c>
      <c r="P15601">
        <v>9.5</v>
      </c>
      <c r="Q15601">
        <v>15.5</v>
      </c>
      <c r="R15601">
        <v>8</v>
      </c>
      <c r="S15601" t="b">
        <v>0</v>
      </c>
      <c r="T15601" t="b">
        <v>0</v>
      </c>
      <c r="U15601" t="b">
        <v>0</v>
      </c>
      <c r="V15601">
        <v>31400</v>
      </c>
      <c r="W15601">
        <v>23000</v>
      </c>
      <c r="X15601">
        <v>2.56</v>
      </c>
      <c r="Y15601">
        <v>23350</v>
      </c>
      <c r="Z15601">
        <v>2.68</v>
      </c>
    </row>
    <row r="15602" spans="1:26">
      <c r="A15602">
        <v>211274902</v>
      </c>
      <c r="B15602" t="s">
        <v>10412</v>
      </c>
      <c r="C15602" t="s">
        <v>3597</v>
      </c>
      <c r="D15602" t="s">
        <v>3637</v>
      </c>
      <c r="E15602" t="s">
        <v>3857</v>
      </c>
      <c r="F15602" t="s">
        <v>3600</v>
      </c>
      <c r="G15602">
        <v>211274902</v>
      </c>
      <c r="I15602" t="s">
        <v>3601</v>
      </c>
      <c r="J15602" t="s">
        <v>7265</v>
      </c>
      <c r="K15602" t="s">
        <v>3688</v>
      </c>
      <c r="L15602" t="s">
        <v>10519</v>
      </c>
      <c r="P15602">
        <v>9.5</v>
      </c>
      <c r="Q15602">
        <v>15.5</v>
      </c>
      <c r="R15602">
        <v>8</v>
      </c>
      <c r="S15602" t="b">
        <v>0</v>
      </c>
      <c r="T15602" t="b">
        <v>0</v>
      </c>
      <c r="U15602" t="b">
        <v>0</v>
      </c>
      <c r="V15602">
        <v>31400</v>
      </c>
      <c r="W15602">
        <v>23000</v>
      </c>
      <c r="X15602">
        <v>2.56</v>
      </c>
      <c r="Y15602">
        <v>23350</v>
      </c>
      <c r="Z15602">
        <v>2.68</v>
      </c>
    </row>
    <row r="15603" spans="1:26">
      <c r="A15603">
        <v>211274903</v>
      </c>
      <c r="B15603" t="s">
        <v>10412</v>
      </c>
      <c r="C15603" t="s">
        <v>3597</v>
      </c>
      <c r="D15603" t="s">
        <v>3637</v>
      </c>
      <c r="E15603" t="s">
        <v>3861</v>
      </c>
      <c r="F15603" t="s">
        <v>3600</v>
      </c>
      <c r="G15603">
        <v>211274903</v>
      </c>
      <c r="I15603" t="s">
        <v>3601</v>
      </c>
      <c r="J15603" t="s">
        <v>7265</v>
      </c>
      <c r="K15603" t="s">
        <v>3688</v>
      </c>
      <c r="L15603" t="s">
        <v>10519</v>
      </c>
      <c r="P15603">
        <v>9.5</v>
      </c>
      <c r="Q15603">
        <v>15.5</v>
      </c>
      <c r="R15603">
        <v>8</v>
      </c>
      <c r="S15603" t="b">
        <v>0</v>
      </c>
      <c r="T15603" t="b">
        <v>0</v>
      </c>
      <c r="U15603" t="b">
        <v>0</v>
      </c>
      <c r="V15603">
        <v>31400</v>
      </c>
      <c r="W15603">
        <v>23000</v>
      </c>
      <c r="X15603">
        <v>2.56</v>
      </c>
      <c r="Y15603">
        <v>23350</v>
      </c>
      <c r="Z15603">
        <v>2.68</v>
      </c>
    </row>
    <row r="15604" spans="1:26">
      <c r="A15604">
        <v>211274904</v>
      </c>
      <c r="B15604" t="s">
        <v>10412</v>
      </c>
      <c r="C15604" t="s">
        <v>3597</v>
      </c>
      <c r="D15604" t="s">
        <v>3637</v>
      </c>
      <c r="E15604" t="s">
        <v>3860</v>
      </c>
      <c r="F15604" t="s">
        <v>3600</v>
      </c>
      <c r="G15604">
        <v>211274904</v>
      </c>
      <c r="I15604" t="s">
        <v>3601</v>
      </c>
      <c r="J15604" t="s">
        <v>7265</v>
      </c>
      <c r="K15604" t="s">
        <v>3688</v>
      </c>
      <c r="L15604" t="s">
        <v>10519</v>
      </c>
      <c r="P15604">
        <v>9.5</v>
      </c>
      <c r="Q15604">
        <v>15.5</v>
      </c>
      <c r="R15604">
        <v>8</v>
      </c>
      <c r="S15604" t="b">
        <v>0</v>
      </c>
      <c r="T15604" t="b">
        <v>0</v>
      </c>
      <c r="U15604" t="b">
        <v>0</v>
      </c>
      <c r="V15604">
        <v>31400</v>
      </c>
      <c r="W15604">
        <v>23000</v>
      </c>
      <c r="X15604">
        <v>2.56</v>
      </c>
      <c r="Y15604">
        <v>23350</v>
      </c>
      <c r="Z15604">
        <v>2.68</v>
      </c>
    </row>
    <row r="15605" spans="1:26">
      <c r="A15605">
        <v>211468097</v>
      </c>
      <c r="B15605" t="s">
        <v>10412</v>
      </c>
      <c r="C15605" t="s">
        <v>3597</v>
      </c>
      <c r="D15605" t="s">
        <v>3637</v>
      </c>
      <c r="E15605" t="s">
        <v>10375</v>
      </c>
      <c r="F15605" t="s">
        <v>3600</v>
      </c>
      <c r="G15605">
        <v>211468097</v>
      </c>
      <c r="I15605" t="s">
        <v>3601</v>
      </c>
      <c r="J15605" t="s">
        <v>10522</v>
      </c>
      <c r="K15605" t="s">
        <v>3688</v>
      </c>
      <c r="L15605" t="s">
        <v>10525</v>
      </c>
      <c r="P15605">
        <v>9</v>
      </c>
      <c r="Q15605">
        <v>14.5</v>
      </c>
      <c r="R15605">
        <v>9</v>
      </c>
      <c r="S15605" t="b">
        <v>0</v>
      </c>
      <c r="T15605" t="b">
        <v>0</v>
      </c>
      <c r="U15605" t="b">
        <v>0</v>
      </c>
      <c r="V15605">
        <v>30600</v>
      </c>
      <c r="W15605">
        <v>23400</v>
      </c>
      <c r="X15605">
        <v>2.46</v>
      </c>
      <c r="Y15605">
        <v>23760</v>
      </c>
      <c r="Z15605">
        <v>2.58</v>
      </c>
    </row>
    <row r="15606" spans="1:26">
      <c r="A15606">
        <v>211709686</v>
      </c>
      <c r="B15606" t="s">
        <v>10412</v>
      </c>
      <c r="C15606" t="s">
        <v>3597</v>
      </c>
      <c r="D15606" t="s">
        <v>3637</v>
      </c>
      <c r="E15606" t="s">
        <v>3862</v>
      </c>
      <c r="F15606" t="s">
        <v>3600</v>
      </c>
      <c r="G15606">
        <v>211709686</v>
      </c>
      <c r="I15606" t="s">
        <v>3601</v>
      </c>
      <c r="J15606" t="s">
        <v>7265</v>
      </c>
      <c r="K15606" t="s">
        <v>3688</v>
      </c>
      <c r="L15606" t="s">
        <v>10520</v>
      </c>
      <c r="P15606">
        <v>9</v>
      </c>
      <c r="Q15606">
        <v>14.5</v>
      </c>
      <c r="R15606">
        <v>9</v>
      </c>
      <c r="S15606" t="b">
        <v>0</v>
      </c>
      <c r="T15606" t="b">
        <v>0</v>
      </c>
      <c r="U15606" t="b">
        <v>0</v>
      </c>
      <c r="V15606">
        <v>30600</v>
      </c>
      <c r="W15606">
        <v>23400</v>
      </c>
      <c r="X15606">
        <v>2.46</v>
      </c>
      <c r="Y15606">
        <v>23760</v>
      </c>
      <c r="Z15606">
        <v>2.58</v>
      </c>
    </row>
    <row r="15607" spans="1:26">
      <c r="A15607">
        <v>211709687</v>
      </c>
      <c r="B15607" t="s">
        <v>10412</v>
      </c>
      <c r="C15607" t="s">
        <v>3597</v>
      </c>
      <c r="D15607" t="s">
        <v>3637</v>
      </c>
      <c r="E15607" t="s">
        <v>3854</v>
      </c>
      <c r="F15607" t="s">
        <v>3600</v>
      </c>
      <c r="G15607">
        <v>211709687</v>
      </c>
      <c r="I15607" t="s">
        <v>3601</v>
      </c>
      <c r="J15607" t="s">
        <v>7265</v>
      </c>
      <c r="K15607" t="s">
        <v>3688</v>
      </c>
      <c r="L15607" t="s">
        <v>10520</v>
      </c>
      <c r="P15607">
        <v>9</v>
      </c>
      <c r="Q15607">
        <v>14.5</v>
      </c>
      <c r="R15607">
        <v>9</v>
      </c>
      <c r="S15607" t="b">
        <v>0</v>
      </c>
      <c r="T15607" t="b">
        <v>0</v>
      </c>
      <c r="U15607" t="b">
        <v>0</v>
      </c>
      <c r="V15607">
        <v>30600</v>
      </c>
      <c r="W15607">
        <v>23400</v>
      </c>
      <c r="X15607">
        <v>2.46</v>
      </c>
      <c r="Y15607">
        <v>23760</v>
      </c>
      <c r="Z15607">
        <v>2.58</v>
      </c>
    </row>
    <row r="15608" spans="1:26">
      <c r="A15608">
        <v>211709688</v>
      </c>
      <c r="B15608" t="s">
        <v>10412</v>
      </c>
      <c r="C15608" t="s">
        <v>3597</v>
      </c>
      <c r="D15608" t="s">
        <v>3637</v>
      </c>
      <c r="E15608" t="s">
        <v>3856</v>
      </c>
      <c r="F15608" t="s">
        <v>3600</v>
      </c>
      <c r="G15608">
        <v>211709688</v>
      </c>
      <c r="I15608" t="s">
        <v>3601</v>
      </c>
      <c r="J15608" t="s">
        <v>7265</v>
      </c>
      <c r="K15608" t="s">
        <v>3688</v>
      </c>
      <c r="L15608" t="s">
        <v>10520</v>
      </c>
      <c r="P15608">
        <v>9</v>
      </c>
      <c r="Q15608">
        <v>14.5</v>
      </c>
      <c r="R15608">
        <v>9</v>
      </c>
      <c r="S15608" t="b">
        <v>0</v>
      </c>
      <c r="T15608" t="b">
        <v>0</v>
      </c>
      <c r="U15608" t="b">
        <v>0</v>
      </c>
      <c r="V15608">
        <v>30600</v>
      </c>
      <c r="W15608">
        <v>23400</v>
      </c>
      <c r="X15608">
        <v>2.46</v>
      </c>
      <c r="Y15608">
        <v>23760</v>
      </c>
      <c r="Z15608">
        <v>2.58</v>
      </c>
    </row>
    <row r="15609" spans="1:26">
      <c r="A15609">
        <v>211709689</v>
      </c>
      <c r="B15609" t="s">
        <v>10412</v>
      </c>
      <c r="C15609" t="s">
        <v>3597</v>
      </c>
      <c r="D15609" t="s">
        <v>3637</v>
      </c>
      <c r="E15609" t="s">
        <v>3855</v>
      </c>
      <c r="F15609" t="s">
        <v>3600</v>
      </c>
      <c r="G15609">
        <v>211709689</v>
      </c>
      <c r="I15609" t="s">
        <v>3601</v>
      </c>
      <c r="J15609" t="s">
        <v>7265</v>
      </c>
      <c r="K15609" t="s">
        <v>3688</v>
      </c>
      <c r="L15609" t="s">
        <v>10520</v>
      </c>
      <c r="P15609">
        <v>9</v>
      </c>
      <c r="Q15609">
        <v>14.5</v>
      </c>
      <c r="R15609">
        <v>9</v>
      </c>
      <c r="S15609" t="b">
        <v>0</v>
      </c>
      <c r="T15609" t="b">
        <v>0</v>
      </c>
      <c r="U15609" t="b">
        <v>0</v>
      </c>
      <c r="V15609">
        <v>30600</v>
      </c>
      <c r="W15609">
        <v>23400</v>
      </c>
      <c r="X15609">
        <v>2.46</v>
      </c>
      <c r="Y15609">
        <v>23760</v>
      </c>
      <c r="Z15609">
        <v>2.58</v>
      </c>
    </row>
    <row r="15610" spans="1:26">
      <c r="A15610">
        <v>211709690</v>
      </c>
      <c r="B15610" t="s">
        <v>10412</v>
      </c>
      <c r="C15610" t="s">
        <v>3597</v>
      </c>
      <c r="D15610" t="s">
        <v>3637</v>
      </c>
      <c r="E15610" t="s">
        <v>3858</v>
      </c>
      <c r="F15610" t="s">
        <v>3600</v>
      </c>
      <c r="G15610">
        <v>211709690</v>
      </c>
      <c r="I15610" t="s">
        <v>3601</v>
      </c>
      <c r="J15610" t="s">
        <v>7265</v>
      </c>
      <c r="K15610" t="s">
        <v>3688</v>
      </c>
      <c r="L15610" t="s">
        <v>10520</v>
      </c>
      <c r="P15610">
        <v>9</v>
      </c>
      <c r="Q15610">
        <v>14.5</v>
      </c>
      <c r="R15610">
        <v>9</v>
      </c>
      <c r="S15610" t="b">
        <v>0</v>
      </c>
      <c r="T15610" t="b">
        <v>0</v>
      </c>
      <c r="U15610" t="b">
        <v>0</v>
      </c>
      <c r="V15610">
        <v>30600</v>
      </c>
      <c r="W15610">
        <v>23400</v>
      </c>
      <c r="X15610">
        <v>2.46</v>
      </c>
      <c r="Y15610">
        <v>23760</v>
      </c>
      <c r="Z15610">
        <v>2.58</v>
      </c>
    </row>
    <row r="15611" spans="1:26">
      <c r="A15611">
        <v>211709691</v>
      </c>
      <c r="B15611" t="s">
        <v>10412</v>
      </c>
      <c r="C15611" t="s">
        <v>3597</v>
      </c>
      <c r="D15611" t="s">
        <v>3637</v>
      </c>
      <c r="E15611" t="s">
        <v>3857</v>
      </c>
      <c r="F15611" t="s">
        <v>3600</v>
      </c>
      <c r="G15611">
        <v>211709691</v>
      </c>
      <c r="I15611" t="s">
        <v>3601</v>
      </c>
      <c r="J15611" t="s">
        <v>7265</v>
      </c>
      <c r="K15611" t="s">
        <v>3688</v>
      </c>
      <c r="L15611" t="s">
        <v>10520</v>
      </c>
      <c r="P15611">
        <v>9</v>
      </c>
      <c r="Q15611">
        <v>14.5</v>
      </c>
      <c r="R15611">
        <v>9</v>
      </c>
      <c r="S15611" t="b">
        <v>0</v>
      </c>
      <c r="T15611" t="b">
        <v>0</v>
      </c>
      <c r="U15611" t="b">
        <v>0</v>
      </c>
      <c r="V15611">
        <v>30600</v>
      </c>
      <c r="W15611">
        <v>23400</v>
      </c>
      <c r="X15611">
        <v>2.46</v>
      </c>
      <c r="Y15611">
        <v>23760</v>
      </c>
      <c r="Z15611">
        <v>2.58</v>
      </c>
    </row>
    <row r="15612" spans="1:26">
      <c r="A15612">
        <v>211709692</v>
      </c>
      <c r="B15612" t="s">
        <v>10412</v>
      </c>
      <c r="C15612" t="s">
        <v>3597</v>
      </c>
      <c r="D15612" t="s">
        <v>3637</v>
      </c>
      <c r="E15612" t="s">
        <v>3861</v>
      </c>
      <c r="F15612" t="s">
        <v>3600</v>
      </c>
      <c r="G15612">
        <v>211709692</v>
      </c>
      <c r="I15612" t="s">
        <v>3601</v>
      </c>
      <c r="J15612" t="s">
        <v>7265</v>
      </c>
      <c r="K15612" t="s">
        <v>3688</v>
      </c>
      <c r="L15612" t="s">
        <v>10520</v>
      </c>
      <c r="P15612">
        <v>9</v>
      </c>
      <c r="Q15612">
        <v>14.5</v>
      </c>
      <c r="R15612">
        <v>9</v>
      </c>
      <c r="S15612" t="b">
        <v>0</v>
      </c>
      <c r="T15612" t="b">
        <v>0</v>
      </c>
      <c r="U15612" t="b">
        <v>0</v>
      </c>
      <c r="V15612">
        <v>30600</v>
      </c>
      <c r="W15612">
        <v>23400</v>
      </c>
      <c r="X15612">
        <v>2.46</v>
      </c>
      <c r="Y15612">
        <v>23760</v>
      </c>
      <c r="Z15612">
        <v>2.58</v>
      </c>
    </row>
    <row r="15613" spans="1:26">
      <c r="A15613">
        <v>211709693</v>
      </c>
      <c r="B15613" t="s">
        <v>10412</v>
      </c>
      <c r="C15613" t="s">
        <v>3597</v>
      </c>
      <c r="D15613" t="s">
        <v>3637</v>
      </c>
      <c r="E15613" t="s">
        <v>3860</v>
      </c>
      <c r="F15613" t="s">
        <v>3600</v>
      </c>
      <c r="G15613">
        <v>211709693</v>
      </c>
      <c r="I15613" t="s">
        <v>3601</v>
      </c>
      <c r="J15613" t="s">
        <v>7265</v>
      </c>
      <c r="K15613" t="s">
        <v>3688</v>
      </c>
      <c r="L15613" t="s">
        <v>10520</v>
      </c>
      <c r="P15613">
        <v>9</v>
      </c>
      <c r="Q15613">
        <v>14.5</v>
      </c>
      <c r="R15613">
        <v>9</v>
      </c>
      <c r="S15613" t="b">
        <v>0</v>
      </c>
      <c r="T15613" t="b">
        <v>0</v>
      </c>
      <c r="U15613" t="b">
        <v>0</v>
      </c>
      <c r="V15613">
        <v>30600</v>
      </c>
      <c r="W15613">
        <v>23400</v>
      </c>
      <c r="X15613">
        <v>2.46</v>
      </c>
      <c r="Y15613">
        <v>23760</v>
      </c>
      <c r="Z15613">
        <v>2.58</v>
      </c>
    </row>
    <row r="15614" spans="1:26">
      <c r="A15614">
        <v>211709694</v>
      </c>
      <c r="B15614" t="s">
        <v>10412</v>
      </c>
      <c r="C15614" t="s">
        <v>3597</v>
      </c>
      <c r="D15614" t="s">
        <v>3637</v>
      </c>
      <c r="E15614" t="s">
        <v>10383</v>
      </c>
      <c r="F15614" t="s">
        <v>3600</v>
      </c>
      <c r="G15614">
        <v>211709694</v>
      </c>
      <c r="I15614" t="s">
        <v>3601</v>
      </c>
      <c r="J15614" t="s">
        <v>10528</v>
      </c>
      <c r="K15614" t="s">
        <v>3688</v>
      </c>
      <c r="L15614" t="s">
        <v>10529</v>
      </c>
      <c r="P15614">
        <v>9</v>
      </c>
      <c r="Q15614">
        <v>14.5</v>
      </c>
      <c r="R15614">
        <v>9</v>
      </c>
      <c r="S15614" t="b">
        <v>0</v>
      </c>
      <c r="T15614" t="b">
        <v>0</v>
      </c>
      <c r="U15614" t="b">
        <v>0</v>
      </c>
      <c r="V15614">
        <v>30600</v>
      </c>
      <c r="W15614">
        <v>23400</v>
      </c>
      <c r="X15614">
        <v>2.46</v>
      </c>
      <c r="Y15614">
        <v>23760</v>
      </c>
      <c r="Z15614">
        <v>2.58</v>
      </c>
    </row>
    <row r="15615" spans="1:26">
      <c r="A15615">
        <v>211709695</v>
      </c>
      <c r="B15615" t="s">
        <v>10412</v>
      </c>
      <c r="C15615" t="s">
        <v>3597</v>
      </c>
      <c r="D15615" t="s">
        <v>3637</v>
      </c>
      <c r="E15615" t="s">
        <v>3637</v>
      </c>
      <c r="F15615" t="s">
        <v>3600</v>
      </c>
      <c r="G15615">
        <v>211709695</v>
      </c>
      <c r="I15615" t="s">
        <v>3601</v>
      </c>
      <c r="J15615" t="s">
        <v>10522</v>
      </c>
      <c r="K15615" t="s">
        <v>3688</v>
      </c>
      <c r="L15615" t="s">
        <v>10525</v>
      </c>
      <c r="P15615">
        <v>9</v>
      </c>
      <c r="Q15615">
        <v>14.5</v>
      </c>
      <c r="R15615">
        <v>9</v>
      </c>
      <c r="S15615" t="b">
        <v>0</v>
      </c>
      <c r="T15615" t="b">
        <v>0</v>
      </c>
      <c r="U15615" t="b">
        <v>0</v>
      </c>
      <c r="V15615">
        <v>30600</v>
      </c>
      <c r="W15615">
        <v>23400</v>
      </c>
      <c r="X15615">
        <v>2.46</v>
      </c>
      <c r="Y15615">
        <v>23760</v>
      </c>
      <c r="Z15615">
        <v>2.58</v>
      </c>
    </row>
    <row r="15616" spans="1:26">
      <c r="A15616">
        <v>211709696</v>
      </c>
      <c r="B15616" t="s">
        <v>10412</v>
      </c>
      <c r="C15616" t="s">
        <v>3597</v>
      </c>
      <c r="D15616" t="s">
        <v>3637</v>
      </c>
      <c r="E15616" t="s">
        <v>10374</v>
      </c>
      <c r="F15616" t="s">
        <v>3600</v>
      </c>
      <c r="G15616">
        <v>211709696</v>
      </c>
      <c r="I15616" t="s">
        <v>3601</v>
      </c>
      <c r="J15616" t="s">
        <v>10522</v>
      </c>
      <c r="K15616" t="s">
        <v>3688</v>
      </c>
      <c r="L15616" t="s">
        <v>10525</v>
      </c>
      <c r="P15616">
        <v>9</v>
      </c>
      <c r="Q15616">
        <v>14.5</v>
      </c>
      <c r="R15616">
        <v>9</v>
      </c>
      <c r="S15616" t="b">
        <v>0</v>
      </c>
      <c r="T15616" t="b">
        <v>0</v>
      </c>
      <c r="U15616" t="b">
        <v>0</v>
      </c>
      <c r="V15616">
        <v>30600</v>
      </c>
      <c r="W15616">
        <v>23400</v>
      </c>
      <c r="X15616">
        <v>2.46</v>
      </c>
      <c r="Y15616">
        <v>23760</v>
      </c>
      <c r="Z15616">
        <v>2.58</v>
      </c>
    </row>
    <row r="15617" spans="1:26">
      <c r="A15617">
        <v>211714680</v>
      </c>
      <c r="B15617" t="s">
        <v>10412</v>
      </c>
      <c r="C15617" t="s">
        <v>3597</v>
      </c>
      <c r="D15617" t="s">
        <v>3637</v>
      </c>
      <c r="E15617" t="s">
        <v>3637</v>
      </c>
      <c r="F15617" t="s">
        <v>3600</v>
      </c>
      <c r="G15617">
        <v>211714680</v>
      </c>
      <c r="I15617" t="s">
        <v>3601</v>
      </c>
      <c r="J15617" t="s">
        <v>10522</v>
      </c>
      <c r="K15617" t="s">
        <v>3688</v>
      </c>
      <c r="L15617" t="s">
        <v>10526</v>
      </c>
      <c r="P15617">
        <v>9</v>
      </c>
      <c r="Q15617">
        <v>14.5</v>
      </c>
      <c r="R15617">
        <v>8.1</v>
      </c>
      <c r="S15617" t="b">
        <v>0</v>
      </c>
      <c r="T15617" t="b">
        <v>0</v>
      </c>
      <c r="U15617" t="b">
        <v>0</v>
      </c>
      <c r="V15617">
        <v>30800</v>
      </c>
      <c r="W15617">
        <v>23400</v>
      </c>
      <c r="X15617">
        <v>2.48</v>
      </c>
      <c r="Y15617">
        <v>23760</v>
      </c>
      <c r="Z15617">
        <v>2.61</v>
      </c>
    </row>
    <row r="15618" spans="1:26">
      <c r="A15618">
        <v>211714681</v>
      </c>
      <c r="B15618" t="s">
        <v>10412</v>
      </c>
      <c r="C15618" t="s">
        <v>3597</v>
      </c>
      <c r="D15618" t="s">
        <v>3637</v>
      </c>
      <c r="E15618" t="s">
        <v>3637</v>
      </c>
      <c r="F15618" t="s">
        <v>3600</v>
      </c>
      <c r="G15618">
        <v>211714681</v>
      </c>
      <c r="I15618" t="s">
        <v>3601</v>
      </c>
      <c r="J15618" t="s">
        <v>10522</v>
      </c>
      <c r="K15618" t="s">
        <v>3688</v>
      </c>
      <c r="L15618" t="s">
        <v>10527</v>
      </c>
      <c r="P15618">
        <v>9</v>
      </c>
      <c r="Q15618">
        <v>14.5</v>
      </c>
      <c r="R15618">
        <v>8.1</v>
      </c>
      <c r="S15618" t="b">
        <v>0</v>
      </c>
      <c r="T15618" t="b">
        <v>0</v>
      </c>
      <c r="U15618" t="b">
        <v>0</v>
      </c>
      <c r="V15618">
        <v>30800</v>
      </c>
      <c r="W15618">
        <v>23400</v>
      </c>
      <c r="X15618">
        <v>2.48</v>
      </c>
      <c r="Y15618">
        <v>23760</v>
      </c>
      <c r="Z15618">
        <v>2.61</v>
      </c>
    </row>
    <row r="15619" spans="1:26">
      <c r="A15619">
        <v>211714682</v>
      </c>
      <c r="B15619" t="s">
        <v>10412</v>
      </c>
      <c r="C15619" t="s">
        <v>3597</v>
      </c>
      <c r="D15619" t="s">
        <v>3637</v>
      </c>
      <c r="E15619" t="s">
        <v>10374</v>
      </c>
      <c r="F15619" t="s">
        <v>3600</v>
      </c>
      <c r="G15619">
        <v>211714682</v>
      </c>
      <c r="I15619" t="s">
        <v>3601</v>
      </c>
      <c r="J15619" t="s">
        <v>10522</v>
      </c>
      <c r="K15619" t="s">
        <v>3688</v>
      </c>
      <c r="L15619" t="s">
        <v>10526</v>
      </c>
      <c r="P15619">
        <v>9</v>
      </c>
      <c r="Q15619">
        <v>14.5</v>
      </c>
      <c r="R15619">
        <v>8.1</v>
      </c>
      <c r="S15619" t="b">
        <v>0</v>
      </c>
      <c r="T15619" t="b">
        <v>0</v>
      </c>
      <c r="U15619" t="b">
        <v>0</v>
      </c>
      <c r="V15619">
        <v>30800</v>
      </c>
      <c r="W15619">
        <v>23400</v>
      </c>
      <c r="X15619">
        <v>2.48</v>
      </c>
      <c r="Y15619">
        <v>23760</v>
      </c>
      <c r="Z15619">
        <v>2.61</v>
      </c>
    </row>
    <row r="15620" spans="1:26">
      <c r="A15620">
        <v>211714683</v>
      </c>
      <c r="B15620" t="s">
        <v>10412</v>
      </c>
      <c r="C15620" t="s">
        <v>3597</v>
      </c>
      <c r="D15620" t="s">
        <v>3637</v>
      </c>
      <c r="E15620" t="s">
        <v>10374</v>
      </c>
      <c r="F15620" t="s">
        <v>3600</v>
      </c>
      <c r="G15620">
        <v>211714683</v>
      </c>
      <c r="I15620" t="s">
        <v>3601</v>
      </c>
      <c r="J15620" t="s">
        <v>10522</v>
      </c>
      <c r="K15620" t="s">
        <v>3688</v>
      </c>
      <c r="L15620" t="s">
        <v>10527</v>
      </c>
      <c r="P15620">
        <v>9</v>
      </c>
      <c r="Q15620">
        <v>14.5</v>
      </c>
      <c r="R15620">
        <v>8.1</v>
      </c>
      <c r="S15620" t="b">
        <v>0</v>
      </c>
      <c r="T15620" t="b">
        <v>0</v>
      </c>
      <c r="U15620" t="b">
        <v>0</v>
      </c>
      <c r="V15620">
        <v>30800</v>
      </c>
      <c r="W15620">
        <v>23400</v>
      </c>
      <c r="X15620">
        <v>2.48</v>
      </c>
      <c r="Y15620">
        <v>23760</v>
      </c>
      <c r="Z15620">
        <v>2.61</v>
      </c>
    </row>
    <row r="15621" spans="1:26">
      <c r="A15621">
        <v>211714684</v>
      </c>
      <c r="B15621" t="s">
        <v>10412</v>
      </c>
      <c r="C15621" t="s">
        <v>3597</v>
      </c>
      <c r="D15621" t="s">
        <v>3637</v>
      </c>
      <c r="E15621" t="s">
        <v>10375</v>
      </c>
      <c r="F15621" t="s">
        <v>3600</v>
      </c>
      <c r="G15621">
        <v>211714684</v>
      </c>
      <c r="I15621" t="s">
        <v>3601</v>
      </c>
      <c r="J15621" t="s">
        <v>10522</v>
      </c>
      <c r="K15621" t="s">
        <v>3688</v>
      </c>
      <c r="L15621" t="s">
        <v>10526</v>
      </c>
      <c r="P15621">
        <v>9</v>
      </c>
      <c r="Q15621">
        <v>14.5</v>
      </c>
      <c r="R15621">
        <v>8.1</v>
      </c>
      <c r="S15621" t="b">
        <v>0</v>
      </c>
      <c r="T15621" t="b">
        <v>0</v>
      </c>
      <c r="U15621" t="b">
        <v>0</v>
      </c>
      <c r="V15621">
        <v>30800</v>
      </c>
      <c r="W15621">
        <v>23400</v>
      </c>
      <c r="X15621">
        <v>2.48</v>
      </c>
      <c r="Y15621">
        <v>23760</v>
      </c>
      <c r="Z15621">
        <v>2.61</v>
      </c>
    </row>
    <row r="15622" spans="1:26">
      <c r="A15622">
        <v>211714685</v>
      </c>
      <c r="B15622" t="s">
        <v>10412</v>
      </c>
      <c r="C15622" t="s">
        <v>3597</v>
      </c>
      <c r="D15622" t="s">
        <v>3637</v>
      </c>
      <c r="E15622" t="s">
        <v>10375</v>
      </c>
      <c r="F15622" t="s">
        <v>3600</v>
      </c>
      <c r="G15622">
        <v>211714685</v>
      </c>
      <c r="I15622" t="s">
        <v>3601</v>
      </c>
      <c r="J15622" t="s">
        <v>10522</v>
      </c>
      <c r="K15622" t="s">
        <v>3688</v>
      </c>
      <c r="L15622" t="s">
        <v>10527</v>
      </c>
      <c r="P15622">
        <v>9</v>
      </c>
      <c r="Q15622">
        <v>14.5</v>
      </c>
      <c r="R15622">
        <v>8.1</v>
      </c>
      <c r="S15622" t="b">
        <v>0</v>
      </c>
      <c r="T15622" t="b">
        <v>0</v>
      </c>
      <c r="U15622" t="b">
        <v>0</v>
      </c>
      <c r="V15622">
        <v>30800</v>
      </c>
      <c r="W15622">
        <v>23400</v>
      </c>
      <c r="X15622">
        <v>2.48</v>
      </c>
      <c r="Y15622">
        <v>23760</v>
      </c>
      <c r="Z15622">
        <v>2.61</v>
      </c>
    </row>
    <row r="15623" spans="1:26">
      <c r="A15623">
        <v>211714686</v>
      </c>
      <c r="B15623" t="s">
        <v>10412</v>
      </c>
      <c r="C15623" t="s">
        <v>3597</v>
      </c>
      <c r="D15623" t="s">
        <v>3637</v>
      </c>
      <c r="E15623" t="s">
        <v>3862</v>
      </c>
      <c r="F15623" t="s">
        <v>3600</v>
      </c>
      <c r="G15623">
        <v>211714686</v>
      </c>
      <c r="I15623" t="s">
        <v>3601</v>
      </c>
      <c r="J15623" t="s">
        <v>7265</v>
      </c>
      <c r="K15623" t="s">
        <v>3688</v>
      </c>
      <c r="L15623" t="s">
        <v>10521</v>
      </c>
      <c r="P15623">
        <v>9</v>
      </c>
      <c r="Q15623">
        <v>14.5</v>
      </c>
      <c r="R15623">
        <v>8.1</v>
      </c>
      <c r="S15623" t="b">
        <v>0</v>
      </c>
      <c r="T15623" t="b">
        <v>0</v>
      </c>
      <c r="U15623" t="b">
        <v>0</v>
      </c>
      <c r="V15623">
        <v>30800</v>
      </c>
      <c r="W15623">
        <v>23400</v>
      </c>
      <c r="X15623">
        <v>2.48</v>
      </c>
      <c r="Y15623">
        <v>23760</v>
      </c>
      <c r="Z15623">
        <v>2.61</v>
      </c>
    </row>
    <row r="15624" spans="1:26">
      <c r="A15624">
        <v>211714687</v>
      </c>
      <c r="B15624" t="s">
        <v>10412</v>
      </c>
      <c r="C15624" t="s">
        <v>3597</v>
      </c>
      <c r="D15624" t="s">
        <v>3637</v>
      </c>
      <c r="E15624" t="s">
        <v>3854</v>
      </c>
      <c r="F15624" t="s">
        <v>3600</v>
      </c>
      <c r="G15624">
        <v>211714687</v>
      </c>
      <c r="I15624" t="s">
        <v>3601</v>
      </c>
      <c r="J15624" t="s">
        <v>7265</v>
      </c>
      <c r="K15624" t="s">
        <v>3688</v>
      </c>
      <c r="L15624" t="s">
        <v>10521</v>
      </c>
      <c r="P15624">
        <v>9</v>
      </c>
      <c r="Q15624">
        <v>14.5</v>
      </c>
      <c r="R15624">
        <v>8.1</v>
      </c>
      <c r="S15624" t="b">
        <v>0</v>
      </c>
      <c r="T15624" t="b">
        <v>0</v>
      </c>
      <c r="U15624" t="b">
        <v>0</v>
      </c>
      <c r="V15624">
        <v>30800</v>
      </c>
      <c r="W15624">
        <v>23400</v>
      </c>
      <c r="X15624">
        <v>2.48</v>
      </c>
      <c r="Y15624">
        <v>23760</v>
      </c>
      <c r="Z15624">
        <v>2.61</v>
      </c>
    </row>
    <row r="15625" spans="1:26">
      <c r="A15625">
        <v>211714688</v>
      </c>
      <c r="B15625" t="s">
        <v>10412</v>
      </c>
      <c r="C15625" t="s">
        <v>3597</v>
      </c>
      <c r="D15625" t="s">
        <v>3637</v>
      </c>
      <c r="E15625" t="s">
        <v>3856</v>
      </c>
      <c r="F15625" t="s">
        <v>3600</v>
      </c>
      <c r="G15625">
        <v>211714688</v>
      </c>
      <c r="I15625" t="s">
        <v>3601</v>
      </c>
      <c r="J15625" t="s">
        <v>7265</v>
      </c>
      <c r="K15625" t="s">
        <v>3688</v>
      </c>
      <c r="L15625" t="s">
        <v>10521</v>
      </c>
      <c r="P15625">
        <v>9</v>
      </c>
      <c r="Q15625">
        <v>14.5</v>
      </c>
      <c r="R15625">
        <v>8.1</v>
      </c>
      <c r="S15625" t="b">
        <v>0</v>
      </c>
      <c r="T15625" t="b">
        <v>0</v>
      </c>
      <c r="U15625" t="b">
        <v>0</v>
      </c>
      <c r="V15625">
        <v>30800</v>
      </c>
      <c r="W15625">
        <v>23400</v>
      </c>
      <c r="X15625">
        <v>2.48</v>
      </c>
      <c r="Y15625">
        <v>23760</v>
      </c>
      <c r="Z15625">
        <v>2.61</v>
      </c>
    </row>
    <row r="15626" spans="1:26">
      <c r="A15626">
        <v>211714689</v>
      </c>
      <c r="B15626" t="s">
        <v>10412</v>
      </c>
      <c r="C15626" t="s">
        <v>3597</v>
      </c>
      <c r="D15626" t="s">
        <v>3637</v>
      </c>
      <c r="E15626" t="s">
        <v>3855</v>
      </c>
      <c r="F15626" t="s">
        <v>3600</v>
      </c>
      <c r="G15626">
        <v>211714689</v>
      </c>
      <c r="I15626" t="s">
        <v>3601</v>
      </c>
      <c r="J15626" t="s">
        <v>7265</v>
      </c>
      <c r="K15626" t="s">
        <v>3688</v>
      </c>
      <c r="L15626" t="s">
        <v>10521</v>
      </c>
      <c r="P15626">
        <v>9</v>
      </c>
      <c r="Q15626">
        <v>14.5</v>
      </c>
      <c r="R15626">
        <v>8.1</v>
      </c>
      <c r="S15626" t="b">
        <v>0</v>
      </c>
      <c r="T15626" t="b">
        <v>0</v>
      </c>
      <c r="U15626" t="b">
        <v>0</v>
      </c>
      <c r="V15626">
        <v>30800</v>
      </c>
      <c r="W15626">
        <v>23400</v>
      </c>
      <c r="X15626">
        <v>2.48</v>
      </c>
      <c r="Y15626">
        <v>23760</v>
      </c>
      <c r="Z15626">
        <v>2.61</v>
      </c>
    </row>
    <row r="15627" spans="1:26">
      <c r="A15627">
        <v>211714690</v>
      </c>
      <c r="B15627" t="s">
        <v>10412</v>
      </c>
      <c r="C15627" t="s">
        <v>3597</v>
      </c>
      <c r="D15627" t="s">
        <v>3637</v>
      </c>
      <c r="E15627" t="s">
        <v>3858</v>
      </c>
      <c r="F15627" t="s">
        <v>3600</v>
      </c>
      <c r="G15627">
        <v>211714690</v>
      </c>
      <c r="I15627" t="s">
        <v>3601</v>
      </c>
      <c r="J15627" t="s">
        <v>7265</v>
      </c>
      <c r="K15627" t="s">
        <v>3688</v>
      </c>
      <c r="L15627" t="s">
        <v>10521</v>
      </c>
      <c r="P15627">
        <v>9</v>
      </c>
      <c r="Q15627">
        <v>14.5</v>
      </c>
      <c r="R15627">
        <v>8.1</v>
      </c>
      <c r="S15627" t="b">
        <v>0</v>
      </c>
      <c r="T15627" t="b">
        <v>0</v>
      </c>
      <c r="U15627" t="b">
        <v>0</v>
      </c>
      <c r="V15627">
        <v>30800</v>
      </c>
      <c r="W15627">
        <v>23400</v>
      </c>
      <c r="X15627">
        <v>2.48</v>
      </c>
      <c r="Y15627">
        <v>23760</v>
      </c>
      <c r="Z15627">
        <v>2.61</v>
      </c>
    </row>
    <row r="15628" spans="1:26">
      <c r="A15628">
        <v>211714691</v>
      </c>
      <c r="B15628" t="s">
        <v>10412</v>
      </c>
      <c r="C15628" t="s">
        <v>3597</v>
      </c>
      <c r="D15628" t="s">
        <v>3637</v>
      </c>
      <c r="E15628" t="s">
        <v>3857</v>
      </c>
      <c r="F15628" t="s">
        <v>3600</v>
      </c>
      <c r="G15628">
        <v>211714691</v>
      </c>
      <c r="I15628" t="s">
        <v>3601</v>
      </c>
      <c r="J15628" t="s">
        <v>7265</v>
      </c>
      <c r="K15628" t="s">
        <v>3688</v>
      </c>
      <c r="L15628" t="s">
        <v>10521</v>
      </c>
      <c r="P15628">
        <v>9</v>
      </c>
      <c r="Q15628">
        <v>14.5</v>
      </c>
      <c r="R15628">
        <v>8.1</v>
      </c>
      <c r="S15628" t="b">
        <v>0</v>
      </c>
      <c r="T15628" t="b">
        <v>0</v>
      </c>
      <c r="U15628" t="b">
        <v>0</v>
      </c>
      <c r="V15628">
        <v>30800</v>
      </c>
      <c r="W15628">
        <v>23400</v>
      </c>
      <c r="X15628">
        <v>2.48</v>
      </c>
      <c r="Y15628">
        <v>23760</v>
      </c>
      <c r="Z15628">
        <v>2.61</v>
      </c>
    </row>
    <row r="15629" spans="1:26">
      <c r="A15629">
        <v>211714692</v>
      </c>
      <c r="B15629" t="s">
        <v>10412</v>
      </c>
      <c r="C15629" t="s">
        <v>3597</v>
      </c>
      <c r="D15629" t="s">
        <v>3637</v>
      </c>
      <c r="E15629" t="s">
        <v>3861</v>
      </c>
      <c r="F15629" t="s">
        <v>3600</v>
      </c>
      <c r="G15629">
        <v>211714692</v>
      </c>
      <c r="I15629" t="s">
        <v>3601</v>
      </c>
      <c r="J15629" t="s">
        <v>7265</v>
      </c>
      <c r="K15629" t="s">
        <v>3688</v>
      </c>
      <c r="L15629" t="s">
        <v>10521</v>
      </c>
      <c r="P15629">
        <v>9</v>
      </c>
      <c r="Q15629">
        <v>14.5</v>
      </c>
      <c r="R15629">
        <v>8.1</v>
      </c>
      <c r="S15629" t="b">
        <v>0</v>
      </c>
      <c r="T15629" t="b">
        <v>0</v>
      </c>
      <c r="U15629" t="b">
        <v>0</v>
      </c>
      <c r="V15629">
        <v>30800</v>
      </c>
      <c r="W15629">
        <v>23400</v>
      </c>
      <c r="X15629">
        <v>2.48</v>
      </c>
      <c r="Y15629">
        <v>23760</v>
      </c>
      <c r="Z15629">
        <v>2.61</v>
      </c>
    </row>
    <row r="15630" spans="1:26">
      <c r="A15630">
        <v>211714693</v>
      </c>
      <c r="B15630" t="s">
        <v>10412</v>
      </c>
      <c r="C15630" t="s">
        <v>3597</v>
      </c>
      <c r="D15630" t="s">
        <v>3637</v>
      </c>
      <c r="E15630" t="s">
        <v>3860</v>
      </c>
      <c r="F15630" t="s">
        <v>3600</v>
      </c>
      <c r="G15630">
        <v>211714693</v>
      </c>
      <c r="I15630" t="s">
        <v>3601</v>
      </c>
      <c r="J15630" t="s">
        <v>7265</v>
      </c>
      <c r="K15630" t="s">
        <v>3688</v>
      </c>
      <c r="L15630" t="s">
        <v>10521</v>
      </c>
      <c r="P15630">
        <v>9</v>
      </c>
      <c r="Q15630">
        <v>14.5</v>
      </c>
      <c r="R15630">
        <v>8.1</v>
      </c>
      <c r="S15630" t="b">
        <v>0</v>
      </c>
      <c r="T15630" t="b">
        <v>0</v>
      </c>
      <c r="U15630" t="b">
        <v>0</v>
      </c>
      <c r="V15630">
        <v>30800</v>
      </c>
      <c r="W15630">
        <v>23400</v>
      </c>
      <c r="X15630">
        <v>2.48</v>
      </c>
      <c r="Y15630">
        <v>23760</v>
      </c>
      <c r="Z15630">
        <v>2.61</v>
      </c>
    </row>
    <row r="15631" spans="1:26">
      <c r="A15631">
        <v>211714694</v>
      </c>
      <c r="B15631" t="s">
        <v>10412</v>
      </c>
      <c r="C15631" t="s">
        <v>3597</v>
      </c>
      <c r="D15631" t="s">
        <v>3637</v>
      </c>
      <c r="E15631" t="s">
        <v>10383</v>
      </c>
      <c r="F15631" t="s">
        <v>3600</v>
      </c>
      <c r="G15631">
        <v>211714694</v>
      </c>
      <c r="I15631" t="s">
        <v>3601</v>
      </c>
      <c r="J15631" t="s">
        <v>10528</v>
      </c>
      <c r="K15631" t="s">
        <v>3688</v>
      </c>
      <c r="L15631" t="s">
        <v>10530</v>
      </c>
      <c r="P15631">
        <v>9</v>
      </c>
      <c r="Q15631">
        <v>14.5</v>
      </c>
      <c r="R15631">
        <v>8.1</v>
      </c>
      <c r="S15631" t="b">
        <v>0</v>
      </c>
      <c r="T15631" t="b">
        <v>0</v>
      </c>
      <c r="U15631" t="b">
        <v>0</v>
      </c>
      <c r="V15631">
        <v>30800</v>
      </c>
      <c r="W15631">
        <v>23400</v>
      </c>
      <c r="X15631">
        <v>2.48</v>
      </c>
      <c r="Y15631">
        <v>23760</v>
      </c>
      <c r="Z15631">
        <v>2.61</v>
      </c>
    </row>
    <row r="15632" spans="1:26">
      <c r="A15632">
        <v>213249290</v>
      </c>
      <c r="B15632" t="s">
        <v>13063</v>
      </c>
      <c r="C15632" t="s">
        <v>3597</v>
      </c>
      <c r="D15632" t="s">
        <v>3637</v>
      </c>
      <c r="E15632" t="s">
        <v>3637</v>
      </c>
      <c r="F15632" t="s">
        <v>3600</v>
      </c>
      <c r="G15632">
        <v>213249290</v>
      </c>
      <c r="I15632" t="s">
        <v>3601</v>
      </c>
      <c r="J15632" t="s">
        <v>10522</v>
      </c>
      <c r="K15632" t="s">
        <v>3688</v>
      </c>
      <c r="L15632" t="s">
        <v>13436</v>
      </c>
      <c r="P15632">
        <v>9</v>
      </c>
      <c r="Q15632">
        <v>14.5</v>
      </c>
      <c r="R15632">
        <v>9</v>
      </c>
      <c r="S15632" t="b">
        <v>0</v>
      </c>
      <c r="T15632" t="b">
        <v>0</v>
      </c>
      <c r="U15632" t="b">
        <v>0</v>
      </c>
      <c r="V15632">
        <v>30800</v>
      </c>
      <c r="W15632">
        <v>23600</v>
      </c>
      <c r="X15632">
        <v>2.48</v>
      </c>
      <c r="Y15632">
        <v>23960</v>
      </c>
      <c r="Z15632">
        <v>2.6</v>
      </c>
    </row>
    <row r="15633" spans="1:26">
      <c r="A15633">
        <v>213249291</v>
      </c>
      <c r="B15633" t="s">
        <v>13063</v>
      </c>
      <c r="C15633" t="s">
        <v>3597</v>
      </c>
      <c r="D15633" t="s">
        <v>3637</v>
      </c>
      <c r="E15633" t="s">
        <v>10374</v>
      </c>
      <c r="F15633" t="s">
        <v>3600</v>
      </c>
      <c r="G15633">
        <v>213249291</v>
      </c>
      <c r="I15633" t="s">
        <v>3601</v>
      </c>
      <c r="J15633" t="s">
        <v>10522</v>
      </c>
      <c r="K15633" t="s">
        <v>3688</v>
      </c>
      <c r="L15633" t="s">
        <v>13436</v>
      </c>
      <c r="P15633">
        <v>9</v>
      </c>
      <c r="Q15633">
        <v>14.5</v>
      </c>
      <c r="R15633">
        <v>9</v>
      </c>
      <c r="S15633" t="b">
        <v>0</v>
      </c>
      <c r="T15633" t="b">
        <v>0</v>
      </c>
      <c r="U15633" t="b">
        <v>0</v>
      </c>
      <c r="V15633">
        <v>30800</v>
      </c>
      <c r="W15633">
        <v>23600</v>
      </c>
      <c r="X15633">
        <v>2.48</v>
      </c>
      <c r="Y15633">
        <v>23960</v>
      </c>
      <c r="Z15633">
        <v>2.6</v>
      </c>
    </row>
    <row r="15634" spans="1:26">
      <c r="A15634">
        <v>213249292</v>
      </c>
      <c r="B15634" t="s">
        <v>13063</v>
      </c>
      <c r="C15634" t="s">
        <v>3597</v>
      </c>
      <c r="D15634" t="s">
        <v>3637</v>
      </c>
      <c r="E15634" t="s">
        <v>10375</v>
      </c>
      <c r="F15634" t="s">
        <v>3600</v>
      </c>
      <c r="G15634">
        <v>213249292</v>
      </c>
      <c r="I15634" t="s">
        <v>3601</v>
      </c>
      <c r="J15634" t="s">
        <v>10522</v>
      </c>
      <c r="K15634" t="s">
        <v>3688</v>
      </c>
      <c r="L15634" t="s">
        <v>13436</v>
      </c>
      <c r="P15634">
        <v>9</v>
      </c>
      <c r="Q15634">
        <v>14.5</v>
      </c>
      <c r="R15634">
        <v>9</v>
      </c>
      <c r="S15634" t="b">
        <v>0</v>
      </c>
      <c r="T15634" t="b">
        <v>0</v>
      </c>
      <c r="U15634" t="b">
        <v>0</v>
      </c>
      <c r="V15634">
        <v>30800</v>
      </c>
      <c r="W15634">
        <v>23600</v>
      </c>
      <c r="X15634">
        <v>2.48</v>
      </c>
      <c r="Y15634">
        <v>23960</v>
      </c>
      <c r="Z15634">
        <v>2.6</v>
      </c>
    </row>
    <row r="15635" spans="1:26">
      <c r="A15635">
        <v>213249293</v>
      </c>
      <c r="B15635" t="s">
        <v>13063</v>
      </c>
      <c r="C15635" t="s">
        <v>3597</v>
      </c>
      <c r="D15635" t="s">
        <v>3637</v>
      </c>
      <c r="E15635" t="s">
        <v>3862</v>
      </c>
      <c r="F15635" t="s">
        <v>3600</v>
      </c>
      <c r="G15635">
        <v>213249293</v>
      </c>
      <c r="I15635" t="s">
        <v>3601</v>
      </c>
      <c r="J15635" t="s">
        <v>7265</v>
      </c>
      <c r="K15635" t="s">
        <v>3688</v>
      </c>
      <c r="L15635" t="s">
        <v>13436</v>
      </c>
      <c r="P15635">
        <v>9</v>
      </c>
      <c r="Q15635">
        <v>14.5</v>
      </c>
      <c r="R15635">
        <v>9</v>
      </c>
      <c r="S15635" t="b">
        <v>0</v>
      </c>
      <c r="T15635" t="b">
        <v>0</v>
      </c>
      <c r="U15635" t="b">
        <v>0</v>
      </c>
      <c r="V15635">
        <v>30800</v>
      </c>
      <c r="W15635">
        <v>23600</v>
      </c>
      <c r="X15635">
        <v>2.48</v>
      </c>
      <c r="Y15635">
        <v>23960</v>
      </c>
      <c r="Z15635">
        <v>2.6</v>
      </c>
    </row>
    <row r="15636" spans="1:26">
      <c r="A15636">
        <v>213249294</v>
      </c>
      <c r="B15636" t="s">
        <v>13063</v>
      </c>
      <c r="C15636" t="s">
        <v>3597</v>
      </c>
      <c r="D15636" t="s">
        <v>3637</v>
      </c>
      <c r="E15636" t="s">
        <v>3854</v>
      </c>
      <c r="F15636" t="s">
        <v>3600</v>
      </c>
      <c r="G15636">
        <v>213249294</v>
      </c>
      <c r="I15636" t="s">
        <v>3601</v>
      </c>
      <c r="J15636" t="s">
        <v>7265</v>
      </c>
      <c r="K15636" t="s">
        <v>3688</v>
      </c>
      <c r="L15636" t="s">
        <v>13436</v>
      </c>
      <c r="P15636">
        <v>9</v>
      </c>
      <c r="Q15636">
        <v>14.5</v>
      </c>
      <c r="R15636">
        <v>9</v>
      </c>
      <c r="S15636" t="b">
        <v>0</v>
      </c>
      <c r="T15636" t="b">
        <v>0</v>
      </c>
      <c r="U15636" t="b">
        <v>0</v>
      </c>
      <c r="V15636">
        <v>30800</v>
      </c>
      <c r="W15636">
        <v>23600</v>
      </c>
      <c r="X15636">
        <v>2.48</v>
      </c>
      <c r="Y15636">
        <v>23960</v>
      </c>
      <c r="Z15636">
        <v>2.6</v>
      </c>
    </row>
    <row r="15637" spans="1:26">
      <c r="A15637">
        <v>213249295</v>
      </c>
      <c r="B15637" t="s">
        <v>13063</v>
      </c>
      <c r="C15637" t="s">
        <v>3597</v>
      </c>
      <c r="D15637" t="s">
        <v>3637</v>
      </c>
      <c r="E15637" t="s">
        <v>3856</v>
      </c>
      <c r="F15637" t="s">
        <v>3600</v>
      </c>
      <c r="G15637">
        <v>213249295</v>
      </c>
      <c r="I15637" t="s">
        <v>3601</v>
      </c>
      <c r="J15637" t="s">
        <v>7265</v>
      </c>
      <c r="K15637" t="s">
        <v>3688</v>
      </c>
      <c r="L15637" t="s">
        <v>13436</v>
      </c>
      <c r="P15637">
        <v>9</v>
      </c>
      <c r="Q15637">
        <v>14.5</v>
      </c>
      <c r="R15637">
        <v>9</v>
      </c>
      <c r="S15637" t="b">
        <v>0</v>
      </c>
      <c r="T15637" t="b">
        <v>0</v>
      </c>
      <c r="U15637" t="b">
        <v>0</v>
      </c>
      <c r="V15637">
        <v>30800</v>
      </c>
      <c r="W15637">
        <v>23600</v>
      </c>
      <c r="X15637">
        <v>2.48</v>
      </c>
      <c r="Y15637">
        <v>23960</v>
      </c>
      <c r="Z15637">
        <v>2.6</v>
      </c>
    </row>
    <row r="15638" spans="1:26">
      <c r="A15638">
        <v>213249296</v>
      </c>
      <c r="B15638" t="s">
        <v>13063</v>
      </c>
      <c r="C15638" t="s">
        <v>3597</v>
      </c>
      <c r="D15638" t="s">
        <v>3637</v>
      </c>
      <c r="E15638" t="s">
        <v>3855</v>
      </c>
      <c r="F15638" t="s">
        <v>3600</v>
      </c>
      <c r="G15638">
        <v>213249296</v>
      </c>
      <c r="I15638" t="s">
        <v>3601</v>
      </c>
      <c r="J15638" t="s">
        <v>7265</v>
      </c>
      <c r="K15638" t="s">
        <v>3688</v>
      </c>
      <c r="L15638" t="s">
        <v>13436</v>
      </c>
      <c r="P15638">
        <v>9</v>
      </c>
      <c r="Q15638">
        <v>14.5</v>
      </c>
      <c r="R15638">
        <v>9</v>
      </c>
      <c r="S15638" t="b">
        <v>0</v>
      </c>
      <c r="T15638" t="b">
        <v>0</v>
      </c>
      <c r="U15638" t="b">
        <v>0</v>
      </c>
      <c r="V15638">
        <v>30800</v>
      </c>
      <c r="W15638">
        <v>23600</v>
      </c>
      <c r="X15638">
        <v>2.48</v>
      </c>
      <c r="Y15638">
        <v>23960</v>
      </c>
      <c r="Z15638">
        <v>2.6</v>
      </c>
    </row>
    <row r="15639" spans="1:26">
      <c r="A15639">
        <v>213249297</v>
      </c>
      <c r="B15639" t="s">
        <v>13063</v>
      </c>
      <c r="C15639" t="s">
        <v>3597</v>
      </c>
      <c r="D15639" t="s">
        <v>3637</v>
      </c>
      <c r="E15639" t="s">
        <v>3858</v>
      </c>
      <c r="F15639" t="s">
        <v>3600</v>
      </c>
      <c r="G15639">
        <v>213249297</v>
      </c>
      <c r="I15639" t="s">
        <v>3601</v>
      </c>
      <c r="J15639" t="s">
        <v>7265</v>
      </c>
      <c r="K15639" t="s">
        <v>3688</v>
      </c>
      <c r="L15639" t="s">
        <v>13436</v>
      </c>
      <c r="P15639">
        <v>9</v>
      </c>
      <c r="Q15639">
        <v>14.5</v>
      </c>
      <c r="R15639">
        <v>9</v>
      </c>
      <c r="S15639" t="b">
        <v>0</v>
      </c>
      <c r="T15639" t="b">
        <v>0</v>
      </c>
      <c r="U15639" t="b">
        <v>0</v>
      </c>
      <c r="V15639">
        <v>30800</v>
      </c>
      <c r="W15639">
        <v>23600</v>
      </c>
      <c r="X15639">
        <v>2.48</v>
      </c>
      <c r="Y15639">
        <v>23960</v>
      </c>
      <c r="Z15639">
        <v>2.6</v>
      </c>
    </row>
    <row r="15640" spans="1:26">
      <c r="A15640">
        <v>213249298</v>
      </c>
      <c r="B15640" t="s">
        <v>13063</v>
      </c>
      <c r="C15640" t="s">
        <v>3597</v>
      </c>
      <c r="D15640" t="s">
        <v>3637</v>
      </c>
      <c r="E15640" t="s">
        <v>3857</v>
      </c>
      <c r="F15640" t="s">
        <v>3600</v>
      </c>
      <c r="G15640">
        <v>213249298</v>
      </c>
      <c r="I15640" t="s">
        <v>3601</v>
      </c>
      <c r="J15640" t="s">
        <v>7265</v>
      </c>
      <c r="K15640" t="s">
        <v>3688</v>
      </c>
      <c r="L15640" t="s">
        <v>13436</v>
      </c>
      <c r="P15640">
        <v>9</v>
      </c>
      <c r="Q15640">
        <v>14.5</v>
      </c>
      <c r="R15640">
        <v>9</v>
      </c>
      <c r="S15640" t="b">
        <v>0</v>
      </c>
      <c r="T15640" t="b">
        <v>0</v>
      </c>
      <c r="U15640" t="b">
        <v>0</v>
      </c>
      <c r="V15640">
        <v>30800</v>
      </c>
      <c r="W15640">
        <v>23600</v>
      </c>
      <c r="X15640">
        <v>2.48</v>
      </c>
      <c r="Y15640">
        <v>23960</v>
      </c>
      <c r="Z15640">
        <v>2.6</v>
      </c>
    </row>
    <row r="15641" spans="1:26">
      <c r="A15641">
        <v>213249299</v>
      </c>
      <c r="B15641" t="s">
        <v>13063</v>
      </c>
      <c r="C15641" t="s">
        <v>3597</v>
      </c>
      <c r="D15641" t="s">
        <v>3637</v>
      </c>
      <c r="E15641" t="s">
        <v>3861</v>
      </c>
      <c r="F15641" t="s">
        <v>3600</v>
      </c>
      <c r="G15641">
        <v>213249299</v>
      </c>
      <c r="I15641" t="s">
        <v>3601</v>
      </c>
      <c r="J15641" t="s">
        <v>7265</v>
      </c>
      <c r="K15641" t="s">
        <v>3688</v>
      </c>
      <c r="L15641" t="s">
        <v>13436</v>
      </c>
      <c r="P15641">
        <v>9</v>
      </c>
      <c r="Q15641">
        <v>14.5</v>
      </c>
      <c r="R15641">
        <v>9</v>
      </c>
      <c r="S15641" t="b">
        <v>0</v>
      </c>
      <c r="T15641" t="b">
        <v>0</v>
      </c>
      <c r="U15641" t="b">
        <v>0</v>
      </c>
      <c r="V15641">
        <v>30800</v>
      </c>
      <c r="W15641">
        <v>23600</v>
      </c>
      <c r="X15641">
        <v>2.48</v>
      </c>
      <c r="Y15641">
        <v>23960</v>
      </c>
      <c r="Z15641">
        <v>2.6</v>
      </c>
    </row>
    <row r="15642" spans="1:26">
      <c r="A15642">
        <v>213249300</v>
      </c>
      <c r="B15642" t="s">
        <v>13063</v>
      </c>
      <c r="C15642" t="s">
        <v>3597</v>
      </c>
      <c r="D15642" t="s">
        <v>3637</v>
      </c>
      <c r="E15642" t="s">
        <v>3860</v>
      </c>
      <c r="F15642" t="s">
        <v>3600</v>
      </c>
      <c r="G15642">
        <v>213249300</v>
      </c>
      <c r="I15642" t="s">
        <v>3601</v>
      </c>
      <c r="J15642" t="s">
        <v>7265</v>
      </c>
      <c r="K15642" t="s">
        <v>3688</v>
      </c>
      <c r="L15642" t="s">
        <v>13436</v>
      </c>
      <c r="P15642">
        <v>9</v>
      </c>
      <c r="Q15642">
        <v>14.5</v>
      </c>
      <c r="R15642">
        <v>9</v>
      </c>
      <c r="S15642" t="b">
        <v>0</v>
      </c>
      <c r="T15642" t="b">
        <v>0</v>
      </c>
      <c r="U15642" t="b">
        <v>0</v>
      </c>
      <c r="V15642">
        <v>30800</v>
      </c>
      <c r="W15642">
        <v>23600</v>
      </c>
      <c r="X15642">
        <v>2.48</v>
      </c>
      <c r="Y15642">
        <v>23960</v>
      </c>
      <c r="Z15642">
        <v>2.6</v>
      </c>
    </row>
    <row r="15643" spans="1:26">
      <c r="A15643">
        <v>213353807</v>
      </c>
      <c r="B15643" t="s">
        <v>13063</v>
      </c>
      <c r="C15643" t="s">
        <v>3597</v>
      </c>
      <c r="D15643" t="s">
        <v>3637</v>
      </c>
      <c r="E15643" t="s">
        <v>3637</v>
      </c>
      <c r="F15643" t="s">
        <v>3600</v>
      </c>
      <c r="G15643">
        <v>213353807</v>
      </c>
      <c r="I15643" t="s">
        <v>3601</v>
      </c>
      <c r="J15643" t="s">
        <v>10522</v>
      </c>
      <c r="K15643" t="s">
        <v>3688</v>
      </c>
      <c r="L15643" t="s">
        <v>13469</v>
      </c>
      <c r="P15643">
        <v>9</v>
      </c>
      <c r="Q15643">
        <v>15.2</v>
      </c>
      <c r="R15643">
        <v>8.5</v>
      </c>
      <c r="S15643" t="b">
        <v>0</v>
      </c>
      <c r="T15643" t="b">
        <v>0</v>
      </c>
      <c r="U15643" t="b">
        <v>0</v>
      </c>
      <c r="V15643">
        <v>30000</v>
      </c>
      <c r="W15643">
        <v>23400</v>
      </c>
      <c r="X15643">
        <v>2.44</v>
      </c>
      <c r="Y15643">
        <v>23760</v>
      </c>
      <c r="Z15643">
        <v>2.56</v>
      </c>
    </row>
    <row r="15644" spans="1:26">
      <c r="A15644">
        <v>213353808</v>
      </c>
      <c r="B15644" t="s">
        <v>13063</v>
      </c>
      <c r="C15644" t="s">
        <v>3597</v>
      </c>
      <c r="D15644" t="s">
        <v>3637</v>
      </c>
      <c r="E15644" t="s">
        <v>10374</v>
      </c>
      <c r="F15644" t="s">
        <v>3600</v>
      </c>
      <c r="G15644">
        <v>213353808</v>
      </c>
      <c r="I15644" t="s">
        <v>3601</v>
      </c>
      <c r="J15644" t="s">
        <v>10522</v>
      </c>
      <c r="K15644" t="s">
        <v>3688</v>
      </c>
      <c r="L15644" t="s">
        <v>13469</v>
      </c>
      <c r="P15644">
        <v>9</v>
      </c>
      <c r="Q15644">
        <v>15.2</v>
      </c>
      <c r="R15644">
        <v>8.5</v>
      </c>
      <c r="S15644" t="b">
        <v>0</v>
      </c>
      <c r="T15644" t="b">
        <v>0</v>
      </c>
      <c r="U15644" t="b">
        <v>0</v>
      </c>
      <c r="V15644">
        <v>30000</v>
      </c>
      <c r="W15644">
        <v>23400</v>
      </c>
      <c r="X15644">
        <v>2.44</v>
      </c>
      <c r="Y15644">
        <v>23760</v>
      </c>
      <c r="Z15644">
        <v>2.56</v>
      </c>
    </row>
    <row r="15645" spans="1:26">
      <c r="A15645">
        <v>213353809</v>
      </c>
      <c r="B15645" t="s">
        <v>13063</v>
      </c>
      <c r="C15645" t="s">
        <v>3597</v>
      </c>
      <c r="D15645" t="s">
        <v>3637</v>
      </c>
      <c r="E15645" t="s">
        <v>3862</v>
      </c>
      <c r="F15645" t="s">
        <v>3600</v>
      </c>
      <c r="G15645">
        <v>213353809</v>
      </c>
      <c r="I15645" t="s">
        <v>3601</v>
      </c>
      <c r="J15645" t="s">
        <v>7265</v>
      </c>
      <c r="K15645" t="s">
        <v>3688</v>
      </c>
      <c r="L15645" t="s">
        <v>13468</v>
      </c>
      <c r="P15645">
        <v>9</v>
      </c>
      <c r="Q15645">
        <v>15.2</v>
      </c>
      <c r="R15645">
        <v>8.5</v>
      </c>
      <c r="S15645" t="b">
        <v>0</v>
      </c>
      <c r="T15645" t="b">
        <v>0</v>
      </c>
      <c r="U15645" t="b">
        <v>0</v>
      </c>
      <c r="V15645">
        <v>30000</v>
      </c>
      <c r="W15645">
        <v>23400</v>
      </c>
      <c r="X15645">
        <v>2.44</v>
      </c>
      <c r="Y15645">
        <v>23760</v>
      </c>
      <c r="Z15645">
        <v>2.56</v>
      </c>
    </row>
    <row r="15646" spans="1:26">
      <c r="A15646">
        <v>213353810</v>
      </c>
      <c r="B15646" t="s">
        <v>13063</v>
      </c>
      <c r="C15646" t="s">
        <v>3597</v>
      </c>
      <c r="D15646" t="s">
        <v>3637</v>
      </c>
      <c r="E15646" t="s">
        <v>3854</v>
      </c>
      <c r="F15646" t="s">
        <v>3600</v>
      </c>
      <c r="G15646">
        <v>213353810</v>
      </c>
      <c r="I15646" t="s">
        <v>3601</v>
      </c>
      <c r="J15646" t="s">
        <v>7265</v>
      </c>
      <c r="K15646" t="s">
        <v>3688</v>
      </c>
      <c r="L15646" t="s">
        <v>13468</v>
      </c>
      <c r="P15646">
        <v>9</v>
      </c>
      <c r="Q15646">
        <v>15.2</v>
      </c>
      <c r="R15646">
        <v>8.5</v>
      </c>
      <c r="S15646" t="b">
        <v>0</v>
      </c>
      <c r="T15646" t="b">
        <v>0</v>
      </c>
      <c r="U15646" t="b">
        <v>0</v>
      </c>
      <c r="V15646">
        <v>30000</v>
      </c>
      <c r="W15646">
        <v>23400</v>
      </c>
      <c r="X15646">
        <v>2.44</v>
      </c>
      <c r="Y15646">
        <v>23760</v>
      </c>
      <c r="Z15646">
        <v>2.56</v>
      </c>
    </row>
    <row r="15647" spans="1:26">
      <c r="A15647">
        <v>213353811</v>
      </c>
      <c r="B15647" t="s">
        <v>13063</v>
      </c>
      <c r="C15647" t="s">
        <v>3597</v>
      </c>
      <c r="D15647" t="s">
        <v>3637</v>
      </c>
      <c r="E15647" t="s">
        <v>3856</v>
      </c>
      <c r="F15647" t="s">
        <v>3600</v>
      </c>
      <c r="G15647">
        <v>213353811</v>
      </c>
      <c r="I15647" t="s">
        <v>3601</v>
      </c>
      <c r="J15647" t="s">
        <v>7265</v>
      </c>
      <c r="K15647" t="s">
        <v>3688</v>
      </c>
      <c r="L15647" t="s">
        <v>13468</v>
      </c>
      <c r="P15647">
        <v>9</v>
      </c>
      <c r="Q15647">
        <v>15.2</v>
      </c>
      <c r="R15647">
        <v>8.5</v>
      </c>
      <c r="S15647" t="b">
        <v>0</v>
      </c>
      <c r="T15647" t="b">
        <v>0</v>
      </c>
      <c r="U15647" t="b">
        <v>0</v>
      </c>
      <c r="V15647">
        <v>30000</v>
      </c>
      <c r="W15647">
        <v>23400</v>
      </c>
      <c r="X15647">
        <v>2.44</v>
      </c>
      <c r="Y15647">
        <v>23760</v>
      </c>
      <c r="Z15647">
        <v>2.56</v>
      </c>
    </row>
    <row r="15648" spans="1:26">
      <c r="A15648">
        <v>213353812</v>
      </c>
      <c r="B15648" t="s">
        <v>13063</v>
      </c>
      <c r="C15648" t="s">
        <v>3597</v>
      </c>
      <c r="D15648" t="s">
        <v>3637</v>
      </c>
      <c r="E15648" t="s">
        <v>3855</v>
      </c>
      <c r="F15648" t="s">
        <v>3600</v>
      </c>
      <c r="G15648">
        <v>213353812</v>
      </c>
      <c r="I15648" t="s">
        <v>3601</v>
      </c>
      <c r="J15648" t="s">
        <v>7265</v>
      </c>
      <c r="K15648" t="s">
        <v>3688</v>
      </c>
      <c r="L15648" t="s">
        <v>13468</v>
      </c>
      <c r="P15648">
        <v>9</v>
      </c>
      <c r="Q15648">
        <v>15.2</v>
      </c>
      <c r="R15648">
        <v>8.5</v>
      </c>
      <c r="S15648" t="b">
        <v>0</v>
      </c>
      <c r="T15648" t="b">
        <v>0</v>
      </c>
      <c r="U15648" t="b">
        <v>0</v>
      </c>
      <c r="V15648">
        <v>30000</v>
      </c>
      <c r="W15648">
        <v>23400</v>
      </c>
      <c r="X15648">
        <v>2.44</v>
      </c>
      <c r="Y15648">
        <v>23760</v>
      </c>
      <c r="Z15648">
        <v>2.56</v>
      </c>
    </row>
    <row r="15649" spans="1:26">
      <c r="A15649">
        <v>213353813</v>
      </c>
      <c r="B15649" t="s">
        <v>13063</v>
      </c>
      <c r="C15649" t="s">
        <v>3597</v>
      </c>
      <c r="D15649" t="s">
        <v>3637</v>
      </c>
      <c r="E15649" t="s">
        <v>3858</v>
      </c>
      <c r="F15649" t="s">
        <v>3600</v>
      </c>
      <c r="G15649">
        <v>213353813</v>
      </c>
      <c r="I15649" t="s">
        <v>3601</v>
      </c>
      <c r="J15649" t="s">
        <v>7265</v>
      </c>
      <c r="K15649" t="s">
        <v>3688</v>
      </c>
      <c r="L15649" t="s">
        <v>13468</v>
      </c>
      <c r="P15649">
        <v>9</v>
      </c>
      <c r="Q15649">
        <v>15.2</v>
      </c>
      <c r="R15649">
        <v>8.5</v>
      </c>
      <c r="S15649" t="b">
        <v>0</v>
      </c>
      <c r="T15649" t="b">
        <v>0</v>
      </c>
      <c r="U15649" t="b">
        <v>0</v>
      </c>
      <c r="V15649">
        <v>30000</v>
      </c>
      <c r="W15649">
        <v>23400</v>
      </c>
      <c r="X15649">
        <v>2.44</v>
      </c>
      <c r="Y15649">
        <v>23760</v>
      </c>
      <c r="Z15649">
        <v>2.56</v>
      </c>
    </row>
    <row r="15650" spans="1:26">
      <c r="A15650">
        <v>213353814</v>
      </c>
      <c r="B15650" t="s">
        <v>13063</v>
      </c>
      <c r="C15650" t="s">
        <v>3597</v>
      </c>
      <c r="D15650" t="s">
        <v>3637</v>
      </c>
      <c r="E15650" t="s">
        <v>3857</v>
      </c>
      <c r="F15650" t="s">
        <v>3600</v>
      </c>
      <c r="G15650">
        <v>213353814</v>
      </c>
      <c r="I15650" t="s">
        <v>3601</v>
      </c>
      <c r="J15650" t="s">
        <v>7265</v>
      </c>
      <c r="K15650" t="s">
        <v>3688</v>
      </c>
      <c r="L15650" t="s">
        <v>13468</v>
      </c>
      <c r="P15650">
        <v>9</v>
      </c>
      <c r="Q15650">
        <v>15.2</v>
      </c>
      <c r="R15650">
        <v>8.5</v>
      </c>
      <c r="S15650" t="b">
        <v>0</v>
      </c>
      <c r="T15650" t="b">
        <v>0</v>
      </c>
      <c r="U15650" t="b">
        <v>0</v>
      </c>
      <c r="V15650">
        <v>30000</v>
      </c>
      <c r="W15650">
        <v>23400</v>
      </c>
      <c r="X15650">
        <v>2.44</v>
      </c>
      <c r="Y15650">
        <v>23760</v>
      </c>
      <c r="Z15650">
        <v>2.56</v>
      </c>
    </row>
    <row r="15651" spans="1:26">
      <c r="A15651">
        <v>213353815</v>
      </c>
      <c r="B15651" t="s">
        <v>13063</v>
      </c>
      <c r="C15651" t="s">
        <v>3597</v>
      </c>
      <c r="D15651" t="s">
        <v>3637</v>
      </c>
      <c r="E15651" t="s">
        <v>3861</v>
      </c>
      <c r="F15651" t="s">
        <v>3600</v>
      </c>
      <c r="G15651">
        <v>213353815</v>
      </c>
      <c r="I15651" t="s">
        <v>3601</v>
      </c>
      <c r="J15651" t="s">
        <v>7265</v>
      </c>
      <c r="K15651" t="s">
        <v>3688</v>
      </c>
      <c r="L15651" t="s">
        <v>13468</v>
      </c>
      <c r="P15651">
        <v>9</v>
      </c>
      <c r="Q15651">
        <v>15.2</v>
      </c>
      <c r="R15651">
        <v>8.5</v>
      </c>
      <c r="S15651" t="b">
        <v>0</v>
      </c>
      <c r="T15651" t="b">
        <v>0</v>
      </c>
      <c r="U15651" t="b">
        <v>0</v>
      </c>
      <c r="V15651">
        <v>30000</v>
      </c>
      <c r="W15651">
        <v>23400</v>
      </c>
      <c r="X15651">
        <v>2.44</v>
      </c>
      <c r="Y15651">
        <v>23760</v>
      </c>
      <c r="Z15651">
        <v>2.56</v>
      </c>
    </row>
    <row r="15652" spans="1:26">
      <c r="A15652">
        <v>213353816</v>
      </c>
      <c r="B15652" t="s">
        <v>13063</v>
      </c>
      <c r="C15652" t="s">
        <v>3597</v>
      </c>
      <c r="D15652" t="s">
        <v>3637</v>
      </c>
      <c r="E15652" t="s">
        <v>3860</v>
      </c>
      <c r="F15652" t="s">
        <v>3600</v>
      </c>
      <c r="G15652">
        <v>213353816</v>
      </c>
      <c r="I15652" t="s">
        <v>3601</v>
      </c>
      <c r="J15652" t="s">
        <v>7265</v>
      </c>
      <c r="K15652" t="s">
        <v>3688</v>
      </c>
      <c r="L15652" t="s">
        <v>13468</v>
      </c>
      <c r="P15652">
        <v>9</v>
      </c>
      <c r="Q15652">
        <v>15.2</v>
      </c>
      <c r="R15652">
        <v>8.5</v>
      </c>
      <c r="S15652" t="b">
        <v>0</v>
      </c>
      <c r="T15652" t="b">
        <v>0</v>
      </c>
      <c r="U15652" t="b">
        <v>0</v>
      </c>
      <c r="V15652">
        <v>30000</v>
      </c>
      <c r="W15652">
        <v>23400</v>
      </c>
      <c r="X15652">
        <v>2.44</v>
      </c>
      <c r="Y15652">
        <v>23760</v>
      </c>
      <c r="Z15652">
        <v>2.56</v>
      </c>
    </row>
    <row r="15653" spans="1:26">
      <c r="A15653">
        <v>213353817</v>
      </c>
      <c r="B15653" t="s">
        <v>13063</v>
      </c>
      <c r="C15653" t="s">
        <v>3597</v>
      </c>
      <c r="D15653" t="s">
        <v>3637</v>
      </c>
      <c r="E15653" t="s">
        <v>3637</v>
      </c>
      <c r="F15653" t="s">
        <v>3600</v>
      </c>
      <c r="G15653">
        <v>213353817</v>
      </c>
      <c r="I15653" t="s">
        <v>3601</v>
      </c>
      <c r="J15653" t="s">
        <v>10522</v>
      </c>
      <c r="K15653" t="s">
        <v>3688</v>
      </c>
      <c r="L15653" t="s">
        <v>13435</v>
      </c>
      <c r="P15653">
        <v>9</v>
      </c>
      <c r="Q15653">
        <v>14.5</v>
      </c>
      <c r="R15653">
        <v>9</v>
      </c>
      <c r="S15653" t="b">
        <v>0</v>
      </c>
      <c r="T15653" t="b">
        <v>0</v>
      </c>
      <c r="U15653" t="b">
        <v>0</v>
      </c>
      <c r="V15653">
        <v>31000</v>
      </c>
      <c r="W15653">
        <v>23600</v>
      </c>
      <c r="X15653">
        <v>2.5</v>
      </c>
      <c r="Y15653">
        <v>23960</v>
      </c>
      <c r="Z15653">
        <v>2.63</v>
      </c>
    </row>
    <row r="15654" spans="1:26">
      <c r="A15654">
        <v>213353818</v>
      </c>
      <c r="B15654" t="s">
        <v>13063</v>
      </c>
      <c r="C15654" t="s">
        <v>3597</v>
      </c>
      <c r="D15654" t="s">
        <v>3637</v>
      </c>
      <c r="E15654" t="s">
        <v>10374</v>
      </c>
      <c r="F15654" t="s">
        <v>3600</v>
      </c>
      <c r="G15654">
        <v>213353818</v>
      </c>
      <c r="I15654" t="s">
        <v>3601</v>
      </c>
      <c r="J15654" t="s">
        <v>10522</v>
      </c>
      <c r="K15654" t="s">
        <v>3688</v>
      </c>
      <c r="L15654" t="s">
        <v>13435</v>
      </c>
      <c r="P15654">
        <v>9</v>
      </c>
      <c r="Q15654">
        <v>14.5</v>
      </c>
      <c r="R15654">
        <v>9</v>
      </c>
      <c r="S15654" t="b">
        <v>0</v>
      </c>
      <c r="T15654" t="b">
        <v>0</v>
      </c>
      <c r="U15654" t="b">
        <v>0</v>
      </c>
      <c r="V15654">
        <v>31000</v>
      </c>
      <c r="W15654">
        <v>23600</v>
      </c>
      <c r="X15654">
        <v>2.5</v>
      </c>
      <c r="Y15654">
        <v>23960</v>
      </c>
      <c r="Z15654">
        <v>2.63</v>
      </c>
    </row>
    <row r="15655" spans="1:26">
      <c r="A15655">
        <v>213353819</v>
      </c>
      <c r="B15655" t="s">
        <v>13063</v>
      </c>
      <c r="C15655" t="s">
        <v>3597</v>
      </c>
      <c r="D15655" t="s">
        <v>3637</v>
      </c>
      <c r="E15655" t="s">
        <v>3862</v>
      </c>
      <c r="F15655" t="s">
        <v>3600</v>
      </c>
      <c r="G15655">
        <v>213353819</v>
      </c>
      <c r="I15655" t="s">
        <v>3601</v>
      </c>
      <c r="J15655" t="s">
        <v>7265</v>
      </c>
      <c r="K15655" t="s">
        <v>3688</v>
      </c>
      <c r="L15655" t="s">
        <v>13433</v>
      </c>
      <c r="P15655">
        <v>9</v>
      </c>
      <c r="Q15655">
        <v>14.5</v>
      </c>
      <c r="R15655">
        <v>9</v>
      </c>
      <c r="S15655" t="b">
        <v>0</v>
      </c>
      <c r="T15655" t="b">
        <v>0</v>
      </c>
      <c r="U15655" t="b">
        <v>0</v>
      </c>
      <c r="V15655">
        <v>31000</v>
      </c>
      <c r="W15655">
        <v>23600</v>
      </c>
      <c r="X15655">
        <v>2.5</v>
      </c>
      <c r="Y15655">
        <v>23960</v>
      </c>
      <c r="Z15655">
        <v>2.63</v>
      </c>
    </row>
    <row r="15656" spans="1:26">
      <c r="A15656">
        <v>213353820</v>
      </c>
      <c r="B15656" t="s">
        <v>13063</v>
      </c>
      <c r="C15656" t="s">
        <v>3597</v>
      </c>
      <c r="D15656" t="s">
        <v>3637</v>
      </c>
      <c r="E15656" t="s">
        <v>3854</v>
      </c>
      <c r="F15656" t="s">
        <v>3600</v>
      </c>
      <c r="G15656">
        <v>213353820</v>
      </c>
      <c r="I15656" t="s">
        <v>3601</v>
      </c>
      <c r="J15656" t="s">
        <v>7265</v>
      </c>
      <c r="K15656" t="s">
        <v>3688</v>
      </c>
      <c r="L15656" t="s">
        <v>13433</v>
      </c>
      <c r="P15656">
        <v>9</v>
      </c>
      <c r="Q15656">
        <v>14.5</v>
      </c>
      <c r="R15656">
        <v>9</v>
      </c>
      <c r="S15656" t="b">
        <v>0</v>
      </c>
      <c r="T15656" t="b">
        <v>0</v>
      </c>
      <c r="U15656" t="b">
        <v>0</v>
      </c>
      <c r="V15656">
        <v>31000</v>
      </c>
      <c r="W15656">
        <v>23600</v>
      </c>
      <c r="X15656">
        <v>2.5</v>
      </c>
      <c r="Y15656">
        <v>23960</v>
      </c>
      <c r="Z15656">
        <v>2.63</v>
      </c>
    </row>
    <row r="15657" spans="1:26">
      <c r="A15657">
        <v>213353821</v>
      </c>
      <c r="B15657" t="s">
        <v>13063</v>
      </c>
      <c r="C15657" t="s">
        <v>3597</v>
      </c>
      <c r="D15657" t="s">
        <v>3637</v>
      </c>
      <c r="E15657" t="s">
        <v>3856</v>
      </c>
      <c r="F15657" t="s">
        <v>3600</v>
      </c>
      <c r="G15657">
        <v>213353821</v>
      </c>
      <c r="I15657" t="s">
        <v>3601</v>
      </c>
      <c r="J15657" t="s">
        <v>7265</v>
      </c>
      <c r="K15657" t="s">
        <v>3688</v>
      </c>
      <c r="L15657" t="s">
        <v>13433</v>
      </c>
      <c r="P15657">
        <v>9</v>
      </c>
      <c r="Q15657">
        <v>14.5</v>
      </c>
      <c r="R15657">
        <v>9</v>
      </c>
      <c r="S15657" t="b">
        <v>0</v>
      </c>
      <c r="T15657" t="b">
        <v>0</v>
      </c>
      <c r="U15657" t="b">
        <v>0</v>
      </c>
      <c r="V15657">
        <v>31000</v>
      </c>
      <c r="W15657">
        <v>23600</v>
      </c>
      <c r="X15657">
        <v>2.5</v>
      </c>
      <c r="Y15657">
        <v>23960</v>
      </c>
      <c r="Z15657">
        <v>2.63</v>
      </c>
    </row>
    <row r="15658" spans="1:26">
      <c r="A15658">
        <v>213353822</v>
      </c>
      <c r="B15658" t="s">
        <v>13063</v>
      </c>
      <c r="C15658" t="s">
        <v>3597</v>
      </c>
      <c r="D15658" t="s">
        <v>3637</v>
      </c>
      <c r="E15658" t="s">
        <v>3855</v>
      </c>
      <c r="F15658" t="s">
        <v>3600</v>
      </c>
      <c r="G15658">
        <v>213353822</v>
      </c>
      <c r="I15658" t="s">
        <v>3601</v>
      </c>
      <c r="J15658" t="s">
        <v>7265</v>
      </c>
      <c r="K15658" t="s">
        <v>3688</v>
      </c>
      <c r="L15658" t="s">
        <v>13433</v>
      </c>
      <c r="P15658">
        <v>9</v>
      </c>
      <c r="Q15658">
        <v>14.5</v>
      </c>
      <c r="R15658">
        <v>9</v>
      </c>
      <c r="S15658" t="b">
        <v>0</v>
      </c>
      <c r="T15658" t="b">
        <v>0</v>
      </c>
      <c r="U15658" t="b">
        <v>0</v>
      </c>
      <c r="V15658">
        <v>31000</v>
      </c>
      <c r="W15658">
        <v>23600</v>
      </c>
      <c r="X15658">
        <v>2.5</v>
      </c>
      <c r="Y15658">
        <v>23960</v>
      </c>
      <c r="Z15658">
        <v>2.63</v>
      </c>
    </row>
    <row r="15659" spans="1:26">
      <c r="A15659">
        <v>213353823</v>
      </c>
      <c r="B15659" t="s">
        <v>13063</v>
      </c>
      <c r="C15659" t="s">
        <v>3597</v>
      </c>
      <c r="D15659" t="s">
        <v>3637</v>
      </c>
      <c r="E15659" t="s">
        <v>3858</v>
      </c>
      <c r="F15659" t="s">
        <v>3600</v>
      </c>
      <c r="G15659">
        <v>213353823</v>
      </c>
      <c r="I15659" t="s">
        <v>3601</v>
      </c>
      <c r="J15659" t="s">
        <v>7265</v>
      </c>
      <c r="K15659" t="s">
        <v>3688</v>
      </c>
      <c r="L15659" t="s">
        <v>13433</v>
      </c>
      <c r="P15659">
        <v>9</v>
      </c>
      <c r="Q15659">
        <v>14.5</v>
      </c>
      <c r="R15659">
        <v>9</v>
      </c>
      <c r="S15659" t="b">
        <v>0</v>
      </c>
      <c r="T15659" t="b">
        <v>0</v>
      </c>
      <c r="U15659" t="b">
        <v>0</v>
      </c>
      <c r="V15659">
        <v>31000</v>
      </c>
      <c r="W15659">
        <v>23600</v>
      </c>
      <c r="X15659">
        <v>2.5</v>
      </c>
      <c r="Y15659">
        <v>23960</v>
      </c>
      <c r="Z15659">
        <v>2.63</v>
      </c>
    </row>
    <row r="15660" spans="1:26">
      <c r="A15660">
        <v>213353824</v>
      </c>
      <c r="B15660" t="s">
        <v>13063</v>
      </c>
      <c r="C15660" t="s">
        <v>3597</v>
      </c>
      <c r="D15660" t="s">
        <v>3637</v>
      </c>
      <c r="E15660" t="s">
        <v>3857</v>
      </c>
      <c r="F15660" t="s">
        <v>3600</v>
      </c>
      <c r="G15660">
        <v>213353824</v>
      </c>
      <c r="I15660" t="s">
        <v>3601</v>
      </c>
      <c r="J15660" t="s">
        <v>7265</v>
      </c>
      <c r="K15660" t="s">
        <v>3688</v>
      </c>
      <c r="L15660" t="s">
        <v>13433</v>
      </c>
      <c r="P15660">
        <v>9</v>
      </c>
      <c r="Q15660">
        <v>14.5</v>
      </c>
      <c r="R15660">
        <v>9</v>
      </c>
      <c r="S15660" t="b">
        <v>0</v>
      </c>
      <c r="T15660" t="b">
        <v>0</v>
      </c>
      <c r="U15660" t="b">
        <v>0</v>
      </c>
      <c r="V15660">
        <v>31000</v>
      </c>
      <c r="W15660">
        <v>23600</v>
      </c>
      <c r="X15660">
        <v>2.5</v>
      </c>
      <c r="Y15660">
        <v>23960</v>
      </c>
      <c r="Z15660">
        <v>2.63</v>
      </c>
    </row>
    <row r="15661" spans="1:26">
      <c r="A15661">
        <v>213353825</v>
      </c>
      <c r="B15661" t="s">
        <v>13063</v>
      </c>
      <c r="C15661" t="s">
        <v>3597</v>
      </c>
      <c r="D15661" t="s">
        <v>3637</v>
      </c>
      <c r="E15661" t="s">
        <v>3861</v>
      </c>
      <c r="F15661" t="s">
        <v>3600</v>
      </c>
      <c r="G15661">
        <v>213353825</v>
      </c>
      <c r="I15661" t="s">
        <v>3601</v>
      </c>
      <c r="J15661" t="s">
        <v>7265</v>
      </c>
      <c r="K15661" t="s">
        <v>3688</v>
      </c>
      <c r="L15661" t="s">
        <v>13433</v>
      </c>
      <c r="P15661">
        <v>9</v>
      </c>
      <c r="Q15661">
        <v>14.5</v>
      </c>
      <c r="R15661">
        <v>9</v>
      </c>
      <c r="S15661" t="b">
        <v>0</v>
      </c>
      <c r="T15661" t="b">
        <v>0</v>
      </c>
      <c r="U15661" t="b">
        <v>0</v>
      </c>
      <c r="V15661">
        <v>31000</v>
      </c>
      <c r="W15661">
        <v>23600</v>
      </c>
      <c r="X15661">
        <v>2.5</v>
      </c>
      <c r="Y15661">
        <v>23960</v>
      </c>
      <c r="Z15661">
        <v>2.63</v>
      </c>
    </row>
    <row r="15662" spans="1:26">
      <c r="A15662">
        <v>213353826</v>
      </c>
      <c r="B15662" t="s">
        <v>13063</v>
      </c>
      <c r="C15662" t="s">
        <v>3597</v>
      </c>
      <c r="D15662" t="s">
        <v>3637</v>
      </c>
      <c r="E15662" t="s">
        <v>3860</v>
      </c>
      <c r="F15662" t="s">
        <v>3600</v>
      </c>
      <c r="G15662">
        <v>213353826</v>
      </c>
      <c r="I15662" t="s">
        <v>3601</v>
      </c>
      <c r="J15662" t="s">
        <v>7265</v>
      </c>
      <c r="K15662" t="s">
        <v>3688</v>
      </c>
      <c r="L15662" t="s">
        <v>13433</v>
      </c>
      <c r="P15662">
        <v>9</v>
      </c>
      <c r="Q15662">
        <v>14.5</v>
      </c>
      <c r="R15662">
        <v>9</v>
      </c>
      <c r="S15662" t="b">
        <v>0</v>
      </c>
      <c r="T15662" t="b">
        <v>0</v>
      </c>
      <c r="U15662" t="b">
        <v>0</v>
      </c>
      <c r="V15662">
        <v>31000</v>
      </c>
      <c r="W15662">
        <v>23600</v>
      </c>
      <c r="X15662">
        <v>2.5</v>
      </c>
      <c r="Y15662">
        <v>23960</v>
      </c>
      <c r="Z15662">
        <v>2.63</v>
      </c>
    </row>
    <row r="15663" spans="1:26">
      <c r="A15663">
        <v>211606848</v>
      </c>
      <c r="B15663" t="s">
        <v>11794</v>
      </c>
      <c r="C15663" t="s">
        <v>3597</v>
      </c>
      <c r="D15663" t="s">
        <v>3637</v>
      </c>
      <c r="E15663" t="s">
        <v>3637</v>
      </c>
      <c r="F15663" t="s">
        <v>3600</v>
      </c>
      <c r="G15663">
        <v>211606848</v>
      </c>
      <c r="I15663" t="s">
        <v>3601</v>
      </c>
      <c r="J15663" t="s">
        <v>11795</v>
      </c>
      <c r="K15663" t="s">
        <v>3688</v>
      </c>
      <c r="L15663" t="s">
        <v>10523</v>
      </c>
      <c r="P15663">
        <v>9.5</v>
      </c>
      <c r="Q15663">
        <v>14.5</v>
      </c>
      <c r="R15663">
        <v>8</v>
      </c>
      <c r="S15663" t="b">
        <v>0</v>
      </c>
      <c r="T15663" t="b">
        <v>0</v>
      </c>
      <c r="U15663" t="b">
        <v>0</v>
      </c>
      <c r="V15663">
        <v>30000</v>
      </c>
      <c r="W15663">
        <v>22800</v>
      </c>
      <c r="X15663">
        <v>2.2599999999999998</v>
      </c>
      <c r="Y15663">
        <v>22800</v>
      </c>
      <c r="Z15663">
        <v>2.2599999999999998</v>
      </c>
    </row>
    <row r="15664" spans="1:26">
      <c r="A15664">
        <v>211606849</v>
      </c>
      <c r="B15664" t="s">
        <v>11794</v>
      </c>
      <c r="C15664" t="s">
        <v>3597</v>
      </c>
      <c r="D15664" t="s">
        <v>3637</v>
      </c>
      <c r="E15664" t="s">
        <v>10374</v>
      </c>
      <c r="F15664" t="s">
        <v>3600</v>
      </c>
      <c r="G15664">
        <v>211606849</v>
      </c>
      <c r="I15664" t="s">
        <v>3601</v>
      </c>
      <c r="J15664" t="s">
        <v>11795</v>
      </c>
      <c r="K15664" t="s">
        <v>3688</v>
      </c>
      <c r="L15664" t="s">
        <v>10523</v>
      </c>
      <c r="P15664">
        <v>9.5</v>
      </c>
      <c r="Q15664">
        <v>14.5</v>
      </c>
      <c r="R15664">
        <v>8</v>
      </c>
      <c r="S15664" t="b">
        <v>0</v>
      </c>
      <c r="T15664" t="b">
        <v>0</v>
      </c>
      <c r="U15664" t="b">
        <v>0</v>
      </c>
      <c r="V15664">
        <v>30000</v>
      </c>
      <c r="W15664">
        <v>22800</v>
      </c>
      <c r="X15664">
        <v>2.2599999999999998</v>
      </c>
      <c r="Y15664">
        <v>22800</v>
      </c>
      <c r="Z15664">
        <v>2.2599999999999998</v>
      </c>
    </row>
    <row r="15665" spans="1:26">
      <c r="A15665">
        <v>211606850</v>
      </c>
      <c r="B15665" t="s">
        <v>11794</v>
      </c>
      <c r="C15665" t="s">
        <v>3597</v>
      </c>
      <c r="D15665" t="s">
        <v>3637</v>
      </c>
      <c r="E15665" t="s">
        <v>10375</v>
      </c>
      <c r="F15665" t="s">
        <v>3600</v>
      </c>
      <c r="G15665">
        <v>211606850</v>
      </c>
      <c r="I15665" t="s">
        <v>3601</v>
      </c>
      <c r="J15665" t="s">
        <v>11795</v>
      </c>
      <c r="K15665" t="s">
        <v>3688</v>
      </c>
      <c r="L15665" t="s">
        <v>10523</v>
      </c>
      <c r="P15665">
        <v>9.5</v>
      </c>
      <c r="Q15665">
        <v>14.5</v>
      </c>
      <c r="R15665">
        <v>8</v>
      </c>
      <c r="S15665" t="b">
        <v>0</v>
      </c>
      <c r="T15665" t="b">
        <v>0</v>
      </c>
      <c r="U15665" t="b">
        <v>0</v>
      </c>
      <c r="V15665">
        <v>30000</v>
      </c>
      <c r="W15665">
        <v>22800</v>
      </c>
      <c r="X15665">
        <v>2.2599999999999998</v>
      </c>
      <c r="Y15665">
        <v>22800</v>
      </c>
      <c r="Z15665">
        <v>2.2599999999999998</v>
      </c>
    </row>
    <row r="15666" spans="1:26">
      <c r="A15666">
        <v>211606851</v>
      </c>
      <c r="B15666" t="s">
        <v>11794</v>
      </c>
      <c r="C15666" t="s">
        <v>3597</v>
      </c>
      <c r="D15666" t="s">
        <v>3637</v>
      </c>
      <c r="E15666" t="s">
        <v>3862</v>
      </c>
      <c r="F15666" t="s">
        <v>3600</v>
      </c>
      <c r="G15666">
        <v>211606851</v>
      </c>
      <c r="I15666" t="s">
        <v>3601</v>
      </c>
      <c r="J15666" t="s">
        <v>7263</v>
      </c>
      <c r="K15666" t="s">
        <v>3688</v>
      </c>
      <c r="L15666" t="s">
        <v>10520</v>
      </c>
      <c r="P15666">
        <v>9.5</v>
      </c>
      <c r="Q15666">
        <v>14.5</v>
      </c>
      <c r="R15666">
        <v>8</v>
      </c>
      <c r="S15666" t="b">
        <v>0</v>
      </c>
      <c r="T15666" t="b">
        <v>0</v>
      </c>
      <c r="U15666" t="b">
        <v>0</v>
      </c>
      <c r="V15666">
        <v>30000</v>
      </c>
      <c r="W15666">
        <v>22800</v>
      </c>
      <c r="X15666">
        <v>2.2599999999999998</v>
      </c>
      <c r="Y15666">
        <v>22800</v>
      </c>
      <c r="Z15666">
        <v>2.2599999999999998</v>
      </c>
    </row>
    <row r="15667" spans="1:26">
      <c r="A15667">
        <v>211606852</v>
      </c>
      <c r="B15667" t="s">
        <v>11794</v>
      </c>
      <c r="C15667" t="s">
        <v>3597</v>
      </c>
      <c r="D15667" t="s">
        <v>3637</v>
      </c>
      <c r="E15667" t="s">
        <v>3854</v>
      </c>
      <c r="F15667" t="s">
        <v>3600</v>
      </c>
      <c r="G15667">
        <v>211606852</v>
      </c>
      <c r="I15667" t="s">
        <v>3601</v>
      </c>
      <c r="J15667" t="s">
        <v>7263</v>
      </c>
      <c r="K15667" t="s">
        <v>3688</v>
      </c>
      <c r="L15667" t="s">
        <v>10520</v>
      </c>
      <c r="P15667">
        <v>9.5</v>
      </c>
      <c r="Q15667">
        <v>14.5</v>
      </c>
      <c r="R15667">
        <v>8</v>
      </c>
      <c r="S15667" t="b">
        <v>0</v>
      </c>
      <c r="T15667" t="b">
        <v>0</v>
      </c>
      <c r="U15667" t="b">
        <v>0</v>
      </c>
      <c r="V15667">
        <v>30000</v>
      </c>
      <c r="W15667">
        <v>22800</v>
      </c>
      <c r="X15667">
        <v>2.2599999999999998</v>
      </c>
      <c r="Y15667">
        <v>22800</v>
      </c>
      <c r="Z15667">
        <v>2.2599999999999998</v>
      </c>
    </row>
    <row r="15668" spans="1:26">
      <c r="A15668">
        <v>211606853</v>
      </c>
      <c r="B15668" t="s">
        <v>11794</v>
      </c>
      <c r="C15668" t="s">
        <v>3597</v>
      </c>
      <c r="D15668" t="s">
        <v>3637</v>
      </c>
      <c r="E15668" t="s">
        <v>3856</v>
      </c>
      <c r="F15668" t="s">
        <v>3600</v>
      </c>
      <c r="G15668">
        <v>211606853</v>
      </c>
      <c r="I15668" t="s">
        <v>3601</v>
      </c>
      <c r="J15668" t="s">
        <v>7263</v>
      </c>
      <c r="K15668" t="s">
        <v>3688</v>
      </c>
      <c r="L15668" t="s">
        <v>10520</v>
      </c>
      <c r="P15668">
        <v>9.5</v>
      </c>
      <c r="Q15668">
        <v>14.5</v>
      </c>
      <c r="R15668">
        <v>8</v>
      </c>
      <c r="S15668" t="b">
        <v>0</v>
      </c>
      <c r="T15668" t="b">
        <v>0</v>
      </c>
      <c r="U15668" t="b">
        <v>0</v>
      </c>
      <c r="V15668">
        <v>30000</v>
      </c>
      <c r="W15668">
        <v>22800</v>
      </c>
      <c r="X15668">
        <v>2.2599999999999998</v>
      </c>
      <c r="Y15668">
        <v>22800</v>
      </c>
      <c r="Z15668">
        <v>2.2599999999999998</v>
      </c>
    </row>
    <row r="15669" spans="1:26">
      <c r="A15669">
        <v>211606854</v>
      </c>
      <c r="B15669" t="s">
        <v>11794</v>
      </c>
      <c r="C15669" t="s">
        <v>3597</v>
      </c>
      <c r="D15669" t="s">
        <v>3637</v>
      </c>
      <c r="E15669" t="s">
        <v>3855</v>
      </c>
      <c r="F15669" t="s">
        <v>3600</v>
      </c>
      <c r="G15669">
        <v>211606854</v>
      </c>
      <c r="I15669" t="s">
        <v>3601</v>
      </c>
      <c r="J15669" t="s">
        <v>7263</v>
      </c>
      <c r="K15669" t="s">
        <v>3688</v>
      </c>
      <c r="L15669" t="s">
        <v>10520</v>
      </c>
      <c r="P15669">
        <v>9.5</v>
      </c>
      <c r="Q15669">
        <v>14.5</v>
      </c>
      <c r="R15669">
        <v>8</v>
      </c>
      <c r="S15669" t="b">
        <v>0</v>
      </c>
      <c r="T15669" t="b">
        <v>0</v>
      </c>
      <c r="U15669" t="b">
        <v>0</v>
      </c>
      <c r="V15669">
        <v>30000</v>
      </c>
      <c r="W15669">
        <v>22800</v>
      </c>
      <c r="X15669">
        <v>2.2599999999999998</v>
      </c>
      <c r="Y15669">
        <v>22800</v>
      </c>
      <c r="Z15669">
        <v>2.2599999999999998</v>
      </c>
    </row>
    <row r="15670" spans="1:26">
      <c r="A15670">
        <v>211606855</v>
      </c>
      <c r="B15670" t="s">
        <v>11794</v>
      </c>
      <c r="C15670" t="s">
        <v>3597</v>
      </c>
      <c r="D15670" t="s">
        <v>3637</v>
      </c>
      <c r="E15670" t="s">
        <v>3858</v>
      </c>
      <c r="F15670" t="s">
        <v>3600</v>
      </c>
      <c r="G15670">
        <v>211606855</v>
      </c>
      <c r="I15670" t="s">
        <v>3601</v>
      </c>
      <c r="J15670" t="s">
        <v>7263</v>
      </c>
      <c r="K15670" t="s">
        <v>3688</v>
      </c>
      <c r="L15670" t="s">
        <v>10520</v>
      </c>
      <c r="P15670">
        <v>9.5</v>
      </c>
      <c r="Q15670">
        <v>14.5</v>
      </c>
      <c r="R15670">
        <v>8</v>
      </c>
      <c r="S15670" t="b">
        <v>0</v>
      </c>
      <c r="T15670" t="b">
        <v>0</v>
      </c>
      <c r="U15670" t="b">
        <v>0</v>
      </c>
      <c r="V15670">
        <v>30000</v>
      </c>
      <c r="W15670">
        <v>22800</v>
      </c>
      <c r="X15670">
        <v>2.2599999999999998</v>
      </c>
      <c r="Y15670">
        <v>22800</v>
      </c>
      <c r="Z15670">
        <v>2.2599999999999998</v>
      </c>
    </row>
    <row r="15671" spans="1:26">
      <c r="A15671">
        <v>211606856</v>
      </c>
      <c r="B15671" t="s">
        <v>11794</v>
      </c>
      <c r="C15671" t="s">
        <v>3597</v>
      </c>
      <c r="D15671" t="s">
        <v>3637</v>
      </c>
      <c r="E15671" t="s">
        <v>3857</v>
      </c>
      <c r="F15671" t="s">
        <v>3600</v>
      </c>
      <c r="G15671">
        <v>211606856</v>
      </c>
      <c r="I15671" t="s">
        <v>3601</v>
      </c>
      <c r="J15671" t="s">
        <v>7263</v>
      </c>
      <c r="K15671" t="s">
        <v>3688</v>
      </c>
      <c r="L15671" t="s">
        <v>10520</v>
      </c>
      <c r="P15671">
        <v>9.5</v>
      </c>
      <c r="Q15671">
        <v>14.5</v>
      </c>
      <c r="R15671">
        <v>8</v>
      </c>
      <c r="S15671" t="b">
        <v>0</v>
      </c>
      <c r="T15671" t="b">
        <v>0</v>
      </c>
      <c r="U15671" t="b">
        <v>0</v>
      </c>
      <c r="V15671">
        <v>30000</v>
      </c>
      <c r="W15671">
        <v>22800</v>
      </c>
      <c r="X15671">
        <v>2.2599999999999998</v>
      </c>
      <c r="Y15671">
        <v>22800</v>
      </c>
      <c r="Z15671">
        <v>2.2599999999999998</v>
      </c>
    </row>
    <row r="15672" spans="1:26">
      <c r="A15672">
        <v>211606857</v>
      </c>
      <c r="B15672" t="s">
        <v>11794</v>
      </c>
      <c r="C15672" t="s">
        <v>3597</v>
      </c>
      <c r="D15672" t="s">
        <v>3637</v>
      </c>
      <c r="E15672" t="s">
        <v>3861</v>
      </c>
      <c r="F15672" t="s">
        <v>3600</v>
      </c>
      <c r="G15672">
        <v>211606857</v>
      </c>
      <c r="I15672" t="s">
        <v>3601</v>
      </c>
      <c r="J15672" t="s">
        <v>7263</v>
      </c>
      <c r="K15672" t="s">
        <v>3688</v>
      </c>
      <c r="L15672" t="s">
        <v>10520</v>
      </c>
      <c r="P15672">
        <v>9.5</v>
      </c>
      <c r="Q15672">
        <v>14.5</v>
      </c>
      <c r="R15672">
        <v>8</v>
      </c>
      <c r="S15672" t="b">
        <v>0</v>
      </c>
      <c r="T15672" t="b">
        <v>0</v>
      </c>
      <c r="U15672" t="b">
        <v>0</v>
      </c>
      <c r="V15672">
        <v>30000</v>
      </c>
      <c r="W15672">
        <v>22800</v>
      </c>
      <c r="X15672">
        <v>2.2599999999999998</v>
      </c>
      <c r="Y15672">
        <v>22800</v>
      </c>
      <c r="Z15672">
        <v>2.2599999999999998</v>
      </c>
    </row>
    <row r="15673" spans="1:26">
      <c r="A15673">
        <v>211606858</v>
      </c>
      <c r="B15673" t="s">
        <v>11794</v>
      </c>
      <c r="C15673" t="s">
        <v>3597</v>
      </c>
      <c r="D15673" t="s">
        <v>3637</v>
      </c>
      <c r="E15673" t="s">
        <v>3860</v>
      </c>
      <c r="F15673" t="s">
        <v>3600</v>
      </c>
      <c r="G15673">
        <v>211606858</v>
      </c>
      <c r="I15673" t="s">
        <v>3601</v>
      </c>
      <c r="J15673" t="s">
        <v>7263</v>
      </c>
      <c r="K15673" t="s">
        <v>3688</v>
      </c>
      <c r="L15673" t="s">
        <v>10520</v>
      </c>
      <c r="P15673">
        <v>9.5</v>
      </c>
      <c r="Q15673">
        <v>14.5</v>
      </c>
      <c r="R15673">
        <v>8</v>
      </c>
      <c r="S15673" t="b">
        <v>0</v>
      </c>
      <c r="T15673" t="b">
        <v>0</v>
      </c>
      <c r="U15673" t="b">
        <v>0</v>
      </c>
      <c r="V15673">
        <v>30000</v>
      </c>
      <c r="W15673">
        <v>22800</v>
      </c>
      <c r="X15673">
        <v>2.2599999999999998</v>
      </c>
      <c r="Y15673">
        <v>22800</v>
      </c>
      <c r="Z15673">
        <v>2.2599999999999998</v>
      </c>
    </row>
    <row r="15674" spans="1:26">
      <c r="A15674">
        <v>211606859</v>
      </c>
      <c r="B15674" t="s">
        <v>11794</v>
      </c>
      <c r="C15674" t="s">
        <v>3597</v>
      </c>
      <c r="D15674" t="s">
        <v>3637</v>
      </c>
      <c r="E15674" t="s">
        <v>10383</v>
      </c>
      <c r="F15674" t="s">
        <v>3600</v>
      </c>
      <c r="G15674">
        <v>211606859</v>
      </c>
      <c r="I15674" t="s">
        <v>3601</v>
      </c>
      <c r="J15674" t="s">
        <v>11796</v>
      </c>
      <c r="K15674" t="s">
        <v>3688</v>
      </c>
      <c r="L15674" t="s">
        <v>10529</v>
      </c>
      <c r="P15674">
        <v>9.5</v>
      </c>
      <c r="Q15674">
        <v>14.5</v>
      </c>
      <c r="R15674">
        <v>8</v>
      </c>
      <c r="S15674" t="b">
        <v>0</v>
      </c>
      <c r="T15674" t="b">
        <v>0</v>
      </c>
      <c r="U15674" t="b">
        <v>0</v>
      </c>
      <c r="V15674">
        <v>30000</v>
      </c>
      <c r="W15674">
        <v>22800</v>
      </c>
      <c r="X15674">
        <v>2.2599999999999998</v>
      </c>
      <c r="Y15674">
        <v>22800</v>
      </c>
      <c r="Z15674">
        <v>2.2599999999999998</v>
      </c>
    </row>
    <row r="15675" spans="1:26">
      <c r="A15675">
        <v>211606860</v>
      </c>
      <c r="B15675" t="s">
        <v>11794</v>
      </c>
      <c r="C15675" t="s">
        <v>3597</v>
      </c>
      <c r="D15675" t="s">
        <v>3637</v>
      </c>
      <c r="E15675" t="s">
        <v>3637</v>
      </c>
      <c r="F15675" t="s">
        <v>3600</v>
      </c>
      <c r="G15675">
        <v>211606860</v>
      </c>
      <c r="I15675" t="s">
        <v>3601</v>
      </c>
      <c r="J15675" t="s">
        <v>11795</v>
      </c>
      <c r="K15675" t="s">
        <v>3688</v>
      </c>
      <c r="L15675" t="s">
        <v>10525</v>
      </c>
      <c r="P15675">
        <v>9.5</v>
      </c>
      <c r="Q15675">
        <v>14.5</v>
      </c>
      <c r="R15675">
        <v>8</v>
      </c>
      <c r="S15675" t="b">
        <v>0</v>
      </c>
      <c r="T15675" t="b">
        <v>0</v>
      </c>
      <c r="U15675" t="b">
        <v>0</v>
      </c>
      <c r="V15675">
        <v>30000</v>
      </c>
      <c r="W15675">
        <v>22800</v>
      </c>
      <c r="X15675">
        <v>2.2599999999999998</v>
      </c>
      <c r="Y15675">
        <v>22800</v>
      </c>
      <c r="Z15675">
        <v>2.2599999999999998</v>
      </c>
    </row>
    <row r="15676" spans="1:26">
      <c r="A15676">
        <v>211606861</v>
      </c>
      <c r="B15676" t="s">
        <v>11794</v>
      </c>
      <c r="C15676" t="s">
        <v>3597</v>
      </c>
      <c r="D15676" t="s">
        <v>3637</v>
      </c>
      <c r="E15676" t="s">
        <v>10374</v>
      </c>
      <c r="F15676" t="s">
        <v>3600</v>
      </c>
      <c r="G15676">
        <v>211606861</v>
      </c>
      <c r="I15676" t="s">
        <v>3601</v>
      </c>
      <c r="J15676" t="s">
        <v>11795</v>
      </c>
      <c r="K15676" t="s">
        <v>3688</v>
      </c>
      <c r="L15676" t="s">
        <v>10525</v>
      </c>
      <c r="P15676">
        <v>9.5</v>
      </c>
      <c r="Q15676">
        <v>14.5</v>
      </c>
      <c r="R15676">
        <v>8</v>
      </c>
      <c r="S15676" t="b">
        <v>0</v>
      </c>
      <c r="T15676" t="b">
        <v>0</v>
      </c>
      <c r="U15676" t="b">
        <v>0</v>
      </c>
      <c r="V15676">
        <v>30000</v>
      </c>
      <c r="W15676">
        <v>22800</v>
      </c>
      <c r="X15676">
        <v>2.2599999999999998</v>
      </c>
      <c r="Y15676">
        <v>22800</v>
      </c>
      <c r="Z15676">
        <v>2.2599999999999998</v>
      </c>
    </row>
    <row r="15677" spans="1:26">
      <c r="A15677">
        <v>211606862</v>
      </c>
      <c r="B15677" t="s">
        <v>11794</v>
      </c>
      <c r="C15677" t="s">
        <v>3597</v>
      </c>
      <c r="D15677" t="s">
        <v>3637</v>
      </c>
      <c r="E15677" t="s">
        <v>10375</v>
      </c>
      <c r="F15677" t="s">
        <v>3600</v>
      </c>
      <c r="G15677">
        <v>211606862</v>
      </c>
      <c r="I15677" t="s">
        <v>3601</v>
      </c>
      <c r="J15677" t="s">
        <v>11795</v>
      </c>
      <c r="K15677" t="s">
        <v>3688</v>
      </c>
      <c r="L15677" t="s">
        <v>10525</v>
      </c>
      <c r="P15677">
        <v>9.5</v>
      </c>
      <c r="Q15677">
        <v>14.5</v>
      </c>
      <c r="R15677">
        <v>8</v>
      </c>
      <c r="S15677" t="b">
        <v>0</v>
      </c>
      <c r="T15677" t="b">
        <v>0</v>
      </c>
      <c r="U15677" t="b">
        <v>0</v>
      </c>
      <c r="V15677">
        <v>30000</v>
      </c>
      <c r="W15677">
        <v>22800</v>
      </c>
      <c r="X15677">
        <v>2.2599999999999998</v>
      </c>
      <c r="Y15677">
        <v>22800</v>
      </c>
      <c r="Z15677">
        <v>2.2599999999999998</v>
      </c>
    </row>
    <row r="15678" spans="1:26">
      <c r="A15678">
        <v>213249279</v>
      </c>
      <c r="B15678" t="s">
        <v>13063</v>
      </c>
      <c r="C15678" t="s">
        <v>3597</v>
      </c>
      <c r="D15678" t="s">
        <v>3637</v>
      </c>
      <c r="E15678" t="s">
        <v>3637</v>
      </c>
      <c r="F15678" t="s">
        <v>3600</v>
      </c>
      <c r="G15678">
        <v>213249279</v>
      </c>
      <c r="I15678" t="s">
        <v>3601</v>
      </c>
      <c r="J15678" t="s">
        <v>11795</v>
      </c>
      <c r="K15678" t="s">
        <v>3688</v>
      </c>
      <c r="L15678" t="s">
        <v>13436</v>
      </c>
      <c r="P15678">
        <v>9.5</v>
      </c>
      <c r="Q15678">
        <v>14.5</v>
      </c>
      <c r="R15678">
        <v>8</v>
      </c>
      <c r="S15678" t="b">
        <v>0</v>
      </c>
      <c r="T15678" t="b">
        <v>0</v>
      </c>
      <c r="U15678" t="b">
        <v>0</v>
      </c>
      <c r="V15678">
        <v>30200</v>
      </c>
      <c r="W15678">
        <v>22800</v>
      </c>
      <c r="X15678">
        <v>2.2799999999999998</v>
      </c>
      <c r="Y15678">
        <v>22800</v>
      </c>
      <c r="Z15678">
        <v>2.2799999999999998</v>
      </c>
    </row>
    <row r="15679" spans="1:26">
      <c r="A15679">
        <v>213249280</v>
      </c>
      <c r="B15679" t="s">
        <v>13063</v>
      </c>
      <c r="C15679" t="s">
        <v>3597</v>
      </c>
      <c r="D15679" t="s">
        <v>3637</v>
      </c>
      <c r="E15679" t="s">
        <v>10374</v>
      </c>
      <c r="F15679" t="s">
        <v>3600</v>
      </c>
      <c r="G15679">
        <v>213249280</v>
      </c>
      <c r="I15679" t="s">
        <v>3601</v>
      </c>
      <c r="J15679" t="s">
        <v>11795</v>
      </c>
      <c r="K15679" t="s">
        <v>3688</v>
      </c>
      <c r="L15679" t="s">
        <v>13436</v>
      </c>
      <c r="P15679">
        <v>9.5</v>
      </c>
      <c r="Q15679">
        <v>14.5</v>
      </c>
      <c r="R15679">
        <v>8</v>
      </c>
      <c r="S15679" t="b">
        <v>0</v>
      </c>
      <c r="T15679" t="b">
        <v>0</v>
      </c>
      <c r="U15679" t="b">
        <v>0</v>
      </c>
      <c r="V15679">
        <v>30200</v>
      </c>
      <c r="W15679">
        <v>22800</v>
      </c>
      <c r="X15679">
        <v>2.2799999999999998</v>
      </c>
      <c r="Y15679">
        <v>22800</v>
      </c>
      <c r="Z15679">
        <v>2.2799999999999998</v>
      </c>
    </row>
    <row r="15680" spans="1:26">
      <c r="A15680">
        <v>213249281</v>
      </c>
      <c r="B15680" t="s">
        <v>13063</v>
      </c>
      <c r="C15680" t="s">
        <v>3597</v>
      </c>
      <c r="D15680" t="s">
        <v>3637</v>
      </c>
      <c r="E15680" t="s">
        <v>10375</v>
      </c>
      <c r="F15680" t="s">
        <v>3600</v>
      </c>
      <c r="G15680">
        <v>213249281</v>
      </c>
      <c r="I15680" t="s">
        <v>3601</v>
      </c>
      <c r="J15680" t="s">
        <v>11795</v>
      </c>
      <c r="K15680" t="s">
        <v>3688</v>
      </c>
      <c r="L15680" t="s">
        <v>13436</v>
      </c>
      <c r="P15680">
        <v>9.5</v>
      </c>
      <c r="Q15680">
        <v>14.5</v>
      </c>
      <c r="R15680">
        <v>8</v>
      </c>
      <c r="S15680" t="b">
        <v>0</v>
      </c>
      <c r="T15680" t="b">
        <v>0</v>
      </c>
      <c r="U15680" t="b">
        <v>0</v>
      </c>
      <c r="V15680">
        <v>30200</v>
      </c>
      <c r="W15680">
        <v>22800</v>
      </c>
      <c r="X15680">
        <v>2.2799999999999998</v>
      </c>
      <c r="Y15680">
        <v>22800</v>
      </c>
      <c r="Z15680">
        <v>2.2799999999999998</v>
      </c>
    </row>
    <row r="15681" spans="1:26">
      <c r="A15681">
        <v>213249282</v>
      </c>
      <c r="B15681" t="s">
        <v>13063</v>
      </c>
      <c r="C15681" t="s">
        <v>3597</v>
      </c>
      <c r="D15681" t="s">
        <v>3637</v>
      </c>
      <c r="E15681" t="s">
        <v>3862</v>
      </c>
      <c r="F15681" t="s">
        <v>3600</v>
      </c>
      <c r="G15681">
        <v>213249282</v>
      </c>
      <c r="I15681" t="s">
        <v>3601</v>
      </c>
      <c r="J15681" t="s">
        <v>7263</v>
      </c>
      <c r="K15681" t="s">
        <v>3688</v>
      </c>
      <c r="L15681" t="s">
        <v>13436</v>
      </c>
      <c r="P15681">
        <v>9.5</v>
      </c>
      <c r="Q15681">
        <v>14.5</v>
      </c>
      <c r="R15681">
        <v>8</v>
      </c>
      <c r="S15681" t="b">
        <v>0</v>
      </c>
      <c r="T15681" t="b">
        <v>0</v>
      </c>
      <c r="U15681" t="b">
        <v>0</v>
      </c>
      <c r="V15681">
        <v>30200</v>
      </c>
      <c r="W15681">
        <v>22800</v>
      </c>
      <c r="X15681">
        <v>2.2799999999999998</v>
      </c>
      <c r="Y15681">
        <v>22800</v>
      </c>
      <c r="Z15681">
        <v>2.2799999999999998</v>
      </c>
    </row>
    <row r="15682" spans="1:26">
      <c r="A15682">
        <v>213249283</v>
      </c>
      <c r="B15682" t="s">
        <v>13063</v>
      </c>
      <c r="C15682" t="s">
        <v>3597</v>
      </c>
      <c r="D15682" t="s">
        <v>3637</v>
      </c>
      <c r="E15682" t="s">
        <v>3854</v>
      </c>
      <c r="F15682" t="s">
        <v>3600</v>
      </c>
      <c r="G15682">
        <v>213249283</v>
      </c>
      <c r="I15682" t="s">
        <v>3601</v>
      </c>
      <c r="J15682" t="s">
        <v>7263</v>
      </c>
      <c r="K15682" t="s">
        <v>3688</v>
      </c>
      <c r="L15682" t="s">
        <v>13436</v>
      </c>
      <c r="P15682">
        <v>9.5</v>
      </c>
      <c r="Q15682">
        <v>14.5</v>
      </c>
      <c r="R15682">
        <v>8</v>
      </c>
      <c r="S15682" t="b">
        <v>0</v>
      </c>
      <c r="T15682" t="b">
        <v>0</v>
      </c>
      <c r="U15682" t="b">
        <v>0</v>
      </c>
      <c r="V15682">
        <v>30200</v>
      </c>
      <c r="W15682">
        <v>22800</v>
      </c>
      <c r="X15682">
        <v>2.2799999999999998</v>
      </c>
      <c r="Y15682">
        <v>22800</v>
      </c>
      <c r="Z15682">
        <v>2.2799999999999998</v>
      </c>
    </row>
    <row r="15683" spans="1:26">
      <c r="A15683">
        <v>213249284</v>
      </c>
      <c r="B15683" t="s">
        <v>13063</v>
      </c>
      <c r="C15683" t="s">
        <v>3597</v>
      </c>
      <c r="D15683" t="s">
        <v>3637</v>
      </c>
      <c r="E15683" t="s">
        <v>3856</v>
      </c>
      <c r="F15683" t="s">
        <v>3600</v>
      </c>
      <c r="G15683">
        <v>213249284</v>
      </c>
      <c r="I15683" t="s">
        <v>3601</v>
      </c>
      <c r="J15683" t="s">
        <v>7263</v>
      </c>
      <c r="K15683" t="s">
        <v>3688</v>
      </c>
      <c r="L15683" t="s">
        <v>13436</v>
      </c>
      <c r="P15683">
        <v>9.5</v>
      </c>
      <c r="Q15683">
        <v>14.5</v>
      </c>
      <c r="R15683">
        <v>8</v>
      </c>
      <c r="S15683" t="b">
        <v>0</v>
      </c>
      <c r="T15683" t="b">
        <v>0</v>
      </c>
      <c r="U15683" t="b">
        <v>0</v>
      </c>
      <c r="V15683">
        <v>30200</v>
      </c>
      <c r="W15683">
        <v>22800</v>
      </c>
      <c r="X15683">
        <v>2.2799999999999998</v>
      </c>
      <c r="Y15683">
        <v>22800</v>
      </c>
      <c r="Z15683">
        <v>2.2799999999999998</v>
      </c>
    </row>
    <row r="15684" spans="1:26">
      <c r="A15684">
        <v>213249285</v>
      </c>
      <c r="B15684" t="s">
        <v>13063</v>
      </c>
      <c r="C15684" t="s">
        <v>3597</v>
      </c>
      <c r="D15684" t="s">
        <v>3637</v>
      </c>
      <c r="E15684" t="s">
        <v>3855</v>
      </c>
      <c r="F15684" t="s">
        <v>3600</v>
      </c>
      <c r="G15684">
        <v>213249285</v>
      </c>
      <c r="I15684" t="s">
        <v>3601</v>
      </c>
      <c r="J15684" t="s">
        <v>7263</v>
      </c>
      <c r="K15684" t="s">
        <v>3688</v>
      </c>
      <c r="L15684" t="s">
        <v>13436</v>
      </c>
      <c r="P15684">
        <v>9.5</v>
      </c>
      <c r="Q15684">
        <v>14.5</v>
      </c>
      <c r="R15684">
        <v>8</v>
      </c>
      <c r="S15684" t="b">
        <v>0</v>
      </c>
      <c r="T15684" t="b">
        <v>0</v>
      </c>
      <c r="U15684" t="b">
        <v>0</v>
      </c>
      <c r="V15684">
        <v>30200</v>
      </c>
      <c r="W15684">
        <v>22800</v>
      </c>
      <c r="X15684">
        <v>2.2799999999999998</v>
      </c>
      <c r="Y15684">
        <v>22800</v>
      </c>
      <c r="Z15684">
        <v>2.2799999999999998</v>
      </c>
    </row>
    <row r="15685" spans="1:26">
      <c r="A15685">
        <v>213249286</v>
      </c>
      <c r="B15685" t="s">
        <v>13063</v>
      </c>
      <c r="C15685" t="s">
        <v>3597</v>
      </c>
      <c r="D15685" t="s">
        <v>3637</v>
      </c>
      <c r="E15685" t="s">
        <v>3858</v>
      </c>
      <c r="F15685" t="s">
        <v>3600</v>
      </c>
      <c r="G15685">
        <v>213249286</v>
      </c>
      <c r="I15685" t="s">
        <v>3601</v>
      </c>
      <c r="J15685" t="s">
        <v>7263</v>
      </c>
      <c r="K15685" t="s">
        <v>3688</v>
      </c>
      <c r="L15685" t="s">
        <v>13436</v>
      </c>
      <c r="P15685">
        <v>9.5</v>
      </c>
      <c r="Q15685">
        <v>14.5</v>
      </c>
      <c r="R15685">
        <v>8</v>
      </c>
      <c r="S15685" t="b">
        <v>0</v>
      </c>
      <c r="T15685" t="b">
        <v>0</v>
      </c>
      <c r="U15685" t="b">
        <v>0</v>
      </c>
      <c r="V15685">
        <v>30200</v>
      </c>
      <c r="W15685">
        <v>22800</v>
      </c>
      <c r="X15685">
        <v>2.2799999999999998</v>
      </c>
      <c r="Y15685">
        <v>22800</v>
      </c>
      <c r="Z15685">
        <v>2.2799999999999998</v>
      </c>
    </row>
    <row r="15686" spans="1:26">
      <c r="A15686">
        <v>213249287</v>
      </c>
      <c r="B15686" t="s">
        <v>13063</v>
      </c>
      <c r="C15686" t="s">
        <v>3597</v>
      </c>
      <c r="D15686" t="s">
        <v>3637</v>
      </c>
      <c r="E15686" t="s">
        <v>3857</v>
      </c>
      <c r="F15686" t="s">
        <v>3600</v>
      </c>
      <c r="G15686">
        <v>213249287</v>
      </c>
      <c r="I15686" t="s">
        <v>3601</v>
      </c>
      <c r="J15686" t="s">
        <v>7263</v>
      </c>
      <c r="K15686" t="s">
        <v>3688</v>
      </c>
      <c r="L15686" t="s">
        <v>13436</v>
      </c>
      <c r="P15686">
        <v>9.5</v>
      </c>
      <c r="Q15686">
        <v>14.5</v>
      </c>
      <c r="R15686">
        <v>8</v>
      </c>
      <c r="S15686" t="b">
        <v>0</v>
      </c>
      <c r="T15686" t="b">
        <v>0</v>
      </c>
      <c r="U15686" t="b">
        <v>0</v>
      </c>
      <c r="V15686">
        <v>30200</v>
      </c>
      <c r="W15686">
        <v>22800</v>
      </c>
      <c r="X15686">
        <v>2.2799999999999998</v>
      </c>
      <c r="Y15686">
        <v>22800</v>
      </c>
      <c r="Z15686">
        <v>2.2799999999999998</v>
      </c>
    </row>
    <row r="15687" spans="1:26">
      <c r="A15687">
        <v>213249288</v>
      </c>
      <c r="B15687" t="s">
        <v>13063</v>
      </c>
      <c r="C15687" t="s">
        <v>3597</v>
      </c>
      <c r="D15687" t="s">
        <v>3637</v>
      </c>
      <c r="E15687" t="s">
        <v>3861</v>
      </c>
      <c r="F15687" t="s">
        <v>3600</v>
      </c>
      <c r="G15687">
        <v>213249288</v>
      </c>
      <c r="I15687" t="s">
        <v>3601</v>
      </c>
      <c r="J15687" t="s">
        <v>7263</v>
      </c>
      <c r="K15687" t="s">
        <v>3688</v>
      </c>
      <c r="L15687" t="s">
        <v>13436</v>
      </c>
      <c r="P15687">
        <v>9.5</v>
      </c>
      <c r="Q15687">
        <v>14.5</v>
      </c>
      <c r="R15687">
        <v>8</v>
      </c>
      <c r="S15687" t="b">
        <v>0</v>
      </c>
      <c r="T15687" t="b">
        <v>0</v>
      </c>
      <c r="U15687" t="b">
        <v>0</v>
      </c>
      <c r="V15687">
        <v>30200</v>
      </c>
      <c r="W15687">
        <v>22800</v>
      </c>
      <c r="X15687">
        <v>2.2799999999999998</v>
      </c>
      <c r="Y15687">
        <v>22800</v>
      </c>
      <c r="Z15687">
        <v>2.2799999999999998</v>
      </c>
    </row>
    <row r="15688" spans="1:26">
      <c r="A15688">
        <v>213249289</v>
      </c>
      <c r="B15688" t="s">
        <v>13063</v>
      </c>
      <c r="C15688" t="s">
        <v>3597</v>
      </c>
      <c r="D15688" t="s">
        <v>3637</v>
      </c>
      <c r="E15688" t="s">
        <v>3860</v>
      </c>
      <c r="F15688" t="s">
        <v>3600</v>
      </c>
      <c r="G15688">
        <v>213249289</v>
      </c>
      <c r="I15688" t="s">
        <v>3601</v>
      </c>
      <c r="J15688" t="s">
        <v>7263</v>
      </c>
      <c r="K15688" t="s">
        <v>3688</v>
      </c>
      <c r="L15688" t="s">
        <v>13436</v>
      </c>
      <c r="P15688">
        <v>9.5</v>
      </c>
      <c r="Q15688">
        <v>14.5</v>
      </c>
      <c r="R15688">
        <v>8</v>
      </c>
      <c r="S15688" t="b">
        <v>0</v>
      </c>
      <c r="T15688" t="b">
        <v>0</v>
      </c>
      <c r="U15688" t="b">
        <v>0</v>
      </c>
      <c r="V15688">
        <v>30200</v>
      </c>
      <c r="W15688">
        <v>22800</v>
      </c>
      <c r="X15688">
        <v>2.2799999999999998</v>
      </c>
      <c r="Y15688">
        <v>22800</v>
      </c>
      <c r="Z15688">
        <v>2.2799999999999998</v>
      </c>
    </row>
    <row r="15689" spans="1:26">
      <c r="A15689">
        <v>213353787</v>
      </c>
      <c r="B15689" t="s">
        <v>13063</v>
      </c>
      <c r="C15689" t="s">
        <v>3597</v>
      </c>
      <c r="D15689" t="s">
        <v>3637</v>
      </c>
      <c r="E15689" t="s">
        <v>3637</v>
      </c>
      <c r="F15689" t="s">
        <v>3600</v>
      </c>
      <c r="G15689">
        <v>213353787</v>
      </c>
      <c r="I15689" t="s">
        <v>3601</v>
      </c>
      <c r="J15689" t="s">
        <v>11795</v>
      </c>
      <c r="K15689" t="s">
        <v>3688</v>
      </c>
      <c r="L15689" t="s">
        <v>13469</v>
      </c>
      <c r="P15689">
        <v>9.5</v>
      </c>
      <c r="Q15689">
        <v>15.5</v>
      </c>
      <c r="R15689">
        <v>8.1</v>
      </c>
      <c r="S15689" t="b">
        <v>0</v>
      </c>
      <c r="T15689" t="b">
        <v>0</v>
      </c>
      <c r="U15689" t="b">
        <v>0</v>
      </c>
      <c r="V15689">
        <v>29400</v>
      </c>
      <c r="W15689">
        <v>22600</v>
      </c>
      <c r="X15689">
        <v>2.2400000000000002</v>
      </c>
      <c r="Y15689">
        <v>22600</v>
      </c>
      <c r="Z15689">
        <v>2.2400000000000002</v>
      </c>
    </row>
    <row r="15690" spans="1:26">
      <c r="A15690">
        <v>213353788</v>
      </c>
      <c r="B15690" t="s">
        <v>13063</v>
      </c>
      <c r="C15690" t="s">
        <v>3597</v>
      </c>
      <c r="D15690" t="s">
        <v>3637</v>
      </c>
      <c r="E15690" t="s">
        <v>10374</v>
      </c>
      <c r="F15690" t="s">
        <v>3600</v>
      </c>
      <c r="G15690">
        <v>213353788</v>
      </c>
      <c r="I15690" t="s">
        <v>3601</v>
      </c>
      <c r="J15690" t="s">
        <v>11795</v>
      </c>
      <c r="K15690" t="s">
        <v>3688</v>
      </c>
      <c r="L15690" t="s">
        <v>13469</v>
      </c>
      <c r="P15690">
        <v>9.5</v>
      </c>
      <c r="Q15690">
        <v>15.5</v>
      </c>
      <c r="R15690">
        <v>8.1</v>
      </c>
      <c r="S15690" t="b">
        <v>0</v>
      </c>
      <c r="T15690" t="b">
        <v>0</v>
      </c>
      <c r="U15690" t="b">
        <v>0</v>
      </c>
      <c r="V15690">
        <v>29400</v>
      </c>
      <c r="W15690">
        <v>22600</v>
      </c>
      <c r="X15690">
        <v>2.2400000000000002</v>
      </c>
      <c r="Y15690">
        <v>22600</v>
      </c>
      <c r="Z15690">
        <v>2.2400000000000002</v>
      </c>
    </row>
    <row r="15691" spans="1:26">
      <c r="A15691">
        <v>213353789</v>
      </c>
      <c r="B15691" t="s">
        <v>13063</v>
      </c>
      <c r="C15691" t="s">
        <v>3597</v>
      </c>
      <c r="D15691" t="s">
        <v>3637</v>
      </c>
      <c r="E15691" t="s">
        <v>3862</v>
      </c>
      <c r="F15691" t="s">
        <v>3600</v>
      </c>
      <c r="G15691">
        <v>213353789</v>
      </c>
      <c r="I15691" t="s">
        <v>3601</v>
      </c>
      <c r="J15691" t="s">
        <v>7263</v>
      </c>
      <c r="K15691" t="s">
        <v>3688</v>
      </c>
      <c r="L15691" t="s">
        <v>13468</v>
      </c>
      <c r="P15691">
        <v>9.5</v>
      </c>
      <c r="Q15691">
        <v>15.5</v>
      </c>
      <c r="R15691">
        <v>8.1</v>
      </c>
      <c r="S15691" t="b">
        <v>0</v>
      </c>
      <c r="T15691" t="b">
        <v>0</v>
      </c>
      <c r="U15691" t="b">
        <v>0</v>
      </c>
      <c r="V15691">
        <v>29400</v>
      </c>
      <c r="W15691">
        <v>22600</v>
      </c>
      <c r="X15691">
        <v>2.2400000000000002</v>
      </c>
      <c r="Y15691">
        <v>22600</v>
      </c>
      <c r="Z15691">
        <v>2.2400000000000002</v>
      </c>
    </row>
    <row r="15692" spans="1:26">
      <c r="A15692">
        <v>213353790</v>
      </c>
      <c r="B15692" t="s">
        <v>13063</v>
      </c>
      <c r="C15692" t="s">
        <v>3597</v>
      </c>
      <c r="D15692" t="s">
        <v>3637</v>
      </c>
      <c r="E15692" t="s">
        <v>3854</v>
      </c>
      <c r="F15692" t="s">
        <v>3600</v>
      </c>
      <c r="G15692">
        <v>213353790</v>
      </c>
      <c r="I15692" t="s">
        <v>3601</v>
      </c>
      <c r="J15692" t="s">
        <v>7263</v>
      </c>
      <c r="K15692" t="s">
        <v>3688</v>
      </c>
      <c r="L15692" t="s">
        <v>13468</v>
      </c>
      <c r="P15692">
        <v>9.5</v>
      </c>
      <c r="Q15692">
        <v>15.5</v>
      </c>
      <c r="R15692">
        <v>8.1</v>
      </c>
      <c r="S15692" t="b">
        <v>0</v>
      </c>
      <c r="T15692" t="b">
        <v>0</v>
      </c>
      <c r="U15692" t="b">
        <v>0</v>
      </c>
      <c r="V15692">
        <v>29400</v>
      </c>
      <c r="W15692">
        <v>22600</v>
      </c>
      <c r="X15692">
        <v>2.2400000000000002</v>
      </c>
      <c r="Y15692">
        <v>22600</v>
      </c>
      <c r="Z15692">
        <v>2.2400000000000002</v>
      </c>
    </row>
    <row r="15693" spans="1:26">
      <c r="A15693">
        <v>213353791</v>
      </c>
      <c r="B15693" t="s">
        <v>13063</v>
      </c>
      <c r="C15693" t="s">
        <v>3597</v>
      </c>
      <c r="D15693" t="s">
        <v>3637</v>
      </c>
      <c r="E15693" t="s">
        <v>3856</v>
      </c>
      <c r="F15693" t="s">
        <v>3600</v>
      </c>
      <c r="G15693">
        <v>213353791</v>
      </c>
      <c r="I15693" t="s">
        <v>3601</v>
      </c>
      <c r="J15693" t="s">
        <v>7263</v>
      </c>
      <c r="K15693" t="s">
        <v>3688</v>
      </c>
      <c r="L15693" t="s">
        <v>13468</v>
      </c>
      <c r="P15693">
        <v>9.5</v>
      </c>
      <c r="Q15693">
        <v>15.5</v>
      </c>
      <c r="R15693">
        <v>8.1</v>
      </c>
      <c r="S15693" t="b">
        <v>0</v>
      </c>
      <c r="T15693" t="b">
        <v>0</v>
      </c>
      <c r="U15693" t="b">
        <v>0</v>
      </c>
      <c r="V15693">
        <v>29400</v>
      </c>
      <c r="W15693">
        <v>22600</v>
      </c>
      <c r="X15693">
        <v>2.2400000000000002</v>
      </c>
      <c r="Y15693">
        <v>22600</v>
      </c>
      <c r="Z15693">
        <v>2.2400000000000002</v>
      </c>
    </row>
    <row r="15694" spans="1:26">
      <c r="A15694">
        <v>213353792</v>
      </c>
      <c r="B15694" t="s">
        <v>13063</v>
      </c>
      <c r="C15694" t="s">
        <v>3597</v>
      </c>
      <c r="D15694" t="s">
        <v>3637</v>
      </c>
      <c r="E15694" t="s">
        <v>3855</v>
      </c>
      <c r="F15694" t="s">
        <v>3600</v>
      </c>
      <c r="G15694">
        <v>213353792</v>
      </c>
      <c r="I15694" t="s">
        <v>3601</v>
      </c>
      <c r="J15694" t="s">
        <v>7263</v>
      </c>
      <c r="K15694" t="s">
        <v>3688</v>
      </c>
      <c r="L15694" t="s">
        <v>13468</v>
      </c>
      <c r="P15694">
        <v>9.5</v>
      </c>
      <c r="Q15694">
        <v>15.5</v>
      </c>
      <c r="R15694">
        <v>8.1</v>
      </c>
      <c r="S15694" t="b">
        <v>0</v>
      </c>
      <c r="T15694" t="b">
        <v>0</v>
      </c>
      <c r="U15694" t="b">
        <v>0</v>
      </c>
      <c r="V15694">
        <v>29400</v>
      </c>
      <c r="W15694">
        <v>22600</v>
      </c>
      <c r="X15694">
        <v>2.2400000000000002</v>
      </c>
      <c r="Y15694">
        <v>22600</v>
      </c>
      <c r="Z15694">
        <v>2.2400000000000002</v>
      </c>
    </row>
    <row r="15695" spans="1:26">
      <c r="A15695">
        <v>213353793</v>
      </c>
      <c r="B15695" t="s">
        <v>13063</v>
      </c>
      <c r="C15695" t="s">
        <v>3597</v>
      </c>
      <c r="D15695" t="s">
        <v>3637</v>
      </c>
      <c r="E15695" t="s">
        <v>3858</v>
      </c>
      <c r="F15695" t="s">
        <v>3600</v>
      </c>
      <c r="G15695">
        <v>213353793</v>
      </c>
      <c r="I15695" t="s">
        <v>3601</v>
      </c>
      <c r="J15695" t="s">
        <v>7263</v>
      </c>
      <c r="K15695" t="s">
        <v>3688</v>
      </c>
      <c r="L15695" t="s">
        <v>13468</v>
      </c>
      <c r="P15695">
        <v>9.5</v>
      </c>
      <c r="Q15695">
        <v>15.5</v>
      </c>
      <c r="R15695">
        <v>8.1</v>
      </c>
      <c r="S15695" t="b">
        <v>0</v>
      </c>
      <c r="T15695" t="b">
        <v>0</v>
      </c>
      <c r="U15695" t="b">
        <v>0</v>
      </c>
      <c r="V15695">
        <v>29400</v>
      </c>
      <c r="W15695">
        <v>22600</v>
      </c>
      <c r="X15695">
        <v>2.2400000000000002</v>
      </c>
      <c r="Y15695">
        <v>22600</v>
      </c>
      <c r="Z15695">
        <v>2.2400000000000002</v>
      </c>
    </row>
    <row r="15696" spans="1:26">
      <c r="A15696">
        <v>213353794</v>
      </c>
      <c r="B15696" t="s">
        <v>13063</v>
      </c>
      <c r="C15696" t="s">
        <v>3597</v>
      </c>
      <c r="D15696" t="s">
        <v>3637</v>
      </c>
      <c r="E15696" t="s">
        <v>3857</v>
      </c>
      <c r="F15696" t="s">
        <v>3600</v>
      </c>
      <c r="G15696">
        <v>213353794</v>
      </c>
      <c r="I15696" t="s">
        <v>3601</v>
      </c>
      <c r="J15696" t="s">
        <v>7263</v>
      </c>
      <c r="K15696" t="s">
        <v>3688</v>
      </c>
      <c r="L15696" t="s">
        <v>13468</v>
      </c>
      <c r="P15696">
        <v>9.5</v>
      </c>
      <c r="Q15696">
        <v>15.5</v>
      </c>
      <c r="R15696">
        <v>8.1</v>
      </c>
      <c r="S15696" t="b">
        <v>0</v>
      </c>
      <c r="T15696" t="b">
        <v>0</v>
      </c>
      <c r="U15696" t="b">
        <v>0</v>
      </c>
      <c r="V15696">
        <v>29400</v>
      </c>
      <c r="W15696">
        <v>22600</v>
      </c>
      <c r="X15696">
        <v>2.2400000000000002</v>
      </c>
      <c r="Y15696">
        <v>22600</v>
      </c>
      <c r="Z15696">
        <v>2.2400000000000002</v>
      </c>
    </row>
    <row r="15697" spans="1:26">
      <c r="A15697">
        <v>213353795</v>
      </c>
      <c r="B15697" t="s">
        <v>13063</v>
      </c>
      <c r="C15697" t="s">
        <v>3597</v>
      </c>
      <c r="D15697" t="s">
        <v>3637</v>
      </c>
      <c r="E15697" t="s">
        <v>3861</v>
      </c>
      <c r="F15697" t="s">
        <v>3600</v>
      </c>
      <c r="G15697">
        <v>213353795</v>
      </c>
      <c r="I15697" t="s">
        <v>3601</v>
      </c>
      <c r="J15697" t="s">
        <v>7263</v>
      </c>
      <c r="K15697" t="s">
        <v>3688</v>
      </c>
      <c r="L15697" t="s">
        <v>13468</v>
      </c>
      <c r="P15697">
        <v>9.5</v>
      </c>
      <c r="Q15697">
        <v>15.5</v>
      </c>
      <c r="R15697">
        <v>8.1</v>
      </c>
      <c r="S15697" t="b">
        <v>0</v>
      </c>
      <c r="T15697" t="b">
        <v>0</v>
      </c>
      <c r="U15697" t="b">
        <v>0</v>
      </c>
      <c r="V15697">
        <v>29400</v>
      </c>
      <c r="W15697">
        <v>22600</v>
      </c>
      <c r="X15697">
        <v>2.2400000000000002</v>
      </c>
      <c r="Y15697">
        <v>22600</v>
      </c>
      <c r="Z15697">
        <v>2.2400000000000002</v>
      </c>
    </row>
    <row r="15698" spans="1:26">
      <c r="A15698">
        <v>213353796</v>
      </c>
      <c r="B15698" t="s">
        <v>13063</v>
      </c>
      <c r="C15698" t="s">
        <v>3597</v>
      </c>
      <c r="D15698" t="s">
        <v>3637</v>
      </c>
      <c r="E15698" t="s">
        <v>3860</v>
      </c>
      <c r="F15698" t="s">
        <v>3600</v>
      </c>
      <c r="G15698">
        <v>213353796</v>
      </c>
      <c r="I15698" t="s">
        <v>3601</v>
      </c>
      <c r="J15698" t="s">
        <v>7263</v>
      </c>
      <c r="K15698" t="s">
        <v>3688</v>
      </c>
      <c r="L15698" t="s">
        <v>13468</v>
      </c>
      <c r="P15698">
        <v>9.5</v>
      </c>
      <c r="Q15698">
        <v>15.5</v>
      </c>
      <c r="R15698">
        <v>8.1</v>
      </c>
      <c r="S15698" t="b">
        <v>0</v>
      </c>
      <c r="T15698" t="b">
        <v>0</v>
      </c>
      <c r="U15698" t="b">
        <v>0</v>
      </c>
      <c r="V15698">
        <v>29400</v>
      </c>
      <c r="W15698">
        <v>22600</v>
      </c>
      <c r="X15698">
        <v>2.2400000000000002</v>
      </c>
      <c r="Y15698">
        <v>22600</v>
      </c>
      <c r="Z15698">
        <v>2.2400000000000002</v>
      </c>
    </row>
    <row r="15699" spans="1:26">
      <c r="A15699">
        <v>213353797</v>
      </c>
      <c r="B15699" t="s">
        <v>13063</v>
      </c>
      <c r="C15699" t="s">
        <v>3597</v>
      </c>
      <c r="D15699" t="s">
        <v>3637</v>
      </c>
      <c r="E15699" t="s">
        <v>3637</v>
      </c>
      <c r="F15699" t="s">
        <v>3600</v>
      </c>
      <c r="G15699">
        <v>213353797</v>
      </c>
      <c r="I15699" t="s">
        <v>3601</v>
      </c>
      <c r="J15699" t="s">
        <v>11795</v>
      </c>
      <c r="K15699" t="s">
        <v>3688</v>
      </c>
      <c r="L15699" t="s">
        <v>13435</v>
      </c>
      <c r="P15699">
        <v>9.5</v>
      </c>
      <c r="Q15699">
        <v>15.2</v>
      </c>
      <c r="R15699">
        <v>8.1</v>
      </c>
      <c r="S15699" t="b">
        <v>0</v>
      </c>
      <c r="T15699" t="b">
        <v>0</v>
      </c>
      <c r="U15699" t="b">
        <v>0</v>
      </c>
      <c r="V15699">
        <v>30400</v>
      </c>
      <c r="W15699">
        <v>23000</v>
      </c>
      <c r="X15699">
        <v>2.3199999999999998</v>
      </c>
      <c r="Y15699">
        <v>23000</v>
      </c>
      <c r="Z15699">
        <v>2.3199999999999998</v>
      </c>
    </row>
    <row r="15700" spans="1:26">
      <c r="A15700">
        <v>213353798</v>
      </c>
      <c r="B15700" t="s">
        <v>13063</v>
      </c>
      <c r="C15700" t="s">
        <v>3597</v>
      </c>
      <c r="D15700" t="s">
        <v>3637</v>
      </c>
      <c r="E15700" t="s">
        <v>10374</v>
      </c>
      <c r="F15700" t="s">
        <v>3600</v>
      </c>
      <c r="G15700">
        <v>213353798</v>
      </c>
      <c r="I15700" t="s">
        <v>3601</v>
      </c>
      <c r="J15700" t="s">
        <v>11795</v>
      </c>
      <c r="K15700" t="s">
        <v>3688</v>
      </c>
      <c r="L15700" t="s">
        <v>13435</v>
      </c>
      <c r="P15700">
        <v>9.5</v>
      </c>
      <c r="Q15700">
        <v>15.2</v>
      </c>
      <c r="R15700">
        <v>8.1</v>
      </c>
      <c r="S15700" t="b">
        <v>0</v>
      </c>
      <c r="T15700" t="b">
        <v>0</v>
      </c>
      <c r="U15700" t="b">
        <v>0</v>
      </c>
      <c r="V15700">
        <v>30400</v>
      </c>
      <c r="W15700">
        <v>23000</v>
      </c>
      <c r="X15700">
        <v>2.3199999999999998</v>
      </c>
      <c r="Y15700">
        <v>23000</v>
      </c>
      <c r="Z15700">
        <v>2.3199999999999998</v>
      </c>
    </row>
    <row r="15701" spans="1:26">
      <c r="A15701">
        <v>213353799</v>
      </c>
      <c r="B15701" t="s">
        <v>13063</v>
      </c>
      <c r="C15701" t="s">
        <v>3597</v>
      </c>
      <c r="D15701" t="s">
        <v>3637</v>
      </c>
      <c r="E15701" t="s">
        <v>3862</v>
      </c>
      <c r="F15701" t="s">
        <v>3600</v>
      </c>
      <c r="G15701">
        <v>213353799</v>
      </c>
      <c r="I15701" t="s">
        <v>3601</v>
      </c>
      <c r="J15701" t="s">
        <v>7263</v>
      </c>
      <c r="K15701" t="s">
        <v>3688</v>
      </c>
      <c r="L15701" t="s">
        <v>13433</v>
      </c>
      <c r="P15701">
        <v>9.5</v>
      </c>
      <c r="Q15701">
        <v>15.2</v>
      </c>
      <c r="R15701">
        <v>8.1</v>
      </c>
      <c r="S15701" t="b">
        <v>0</v>
      </c>
      <c r="T15701" t="b">
        <v>0</v>
      </c>
      <c r="U15701" t="b">
        <v>0</v>
      </c>
      <c r="V15701">
        <v>30400</v>
      </c>
      <c r="W15701">
        <v>23000</v>
      </c>
      <c r="X15701">
        <v>2.3199999999999998</v>
      </c>
      <c r="Y15701">
        <v>23000</v>
      </c>
      <c r="Z15701">
        <v>2.3199999999999998</v>
      </c>
    </row>
    <row r="15702" spans="1:26">
      <c r="A15702">
        <v>213353800</v>
      </c>
      <c r="B15702" t="s">
        <v>13063</v>
      </c>
      <c r="C15702" t="s">
        <v>3597</v>
      </c>
      <c r="D15702" t="s">
        <v>3637</v>
      </c>
      <c r="E15702" t="s">
        <v>3854</v>
      </c>
      <c r="F15702" t="s">
        <v>3600</v>
      </c>
      <c r="G15702">
        <v>213353800</v>
      </c>
      <c r="I15702" t="s">
        <v>3601</v>
      </c>
      <c r="J15702" t="s">
        <v>7263</v>
      </c>
      <c r="K15702" t="s">
        <v>3688</v>
      </c>
      <c r="L15702" t="s">
        <v>13433</v>
      </c>
      <c r="P15702">
        <v>9.5</v>
      </c>
      <c r="Q15702">
        <v>15.2</v>
      </c>
      <c r="R15702">
        <v>8.1</v>
      </c>
      <c r="S15702" t="b">
        <v>0</v>
      </c>
      <c r="T15702" t="b">
        <v>0</v>
      </c>
      <c r="U15702" t="b">
        <v>0</v>
      </c>
      <c r="V15702">
        <v>30400</v>
      </c>
      <c r="W15702">
        <v>23000</v>
      </c>
      <c r="X15702">
        <v>2.3199999999999998</v>
      </c>
      <c r="Y15702">
        <v>23000</v>
      </c>
      <c r="Z15702">
        <v>2.3199999999999998</v>
      </c>
    </row>
    <row r="15703" spans="1:26">
      <c r="A15703">
        <v>213353801</v>
      </c>
      <c r="B15703" t="s">
        <v>13063</v>
      </c>
      <c r="C15703" t="s">
        <v>3597</v>
      </c>
      <c r="D15703" t="s">
        <v>3637</v>
      </c>
      <c r="E15703" t="s">
        <v>3856</v>
      </c>
      <c r="F15703" t="s">
        <v>3600</v>
      </c>
      <c r="G15703">
        <v>213353801</v>
      </c>
      <c r="I15703" t="s">
        <v>3601</v>
      </c>
      <c r="J15703" t="s">
        <v>7263</v>
      </c>
      <c r="K15703" t="s">
        <v>3688</v>
      </c>
      <c r="L15703" t="s">
        <v>13433</v>
      </c>
      <c r="P15703">
        <v>9.5</v>
      </c>
      <c r="Q15703">
        <v>15.2</v>
      </c>
      <c r="R15703">
        <v>8.1</v>
      </c>
      <c r="S15703" t="b">
        <v>0</v>
      </c>
      <c r="T15703" t="b">
        <v>0</v>
      </c>
      <c r="U15703" t="b">
        <v>0</v>
      </c>
      <c r="V15703">
        <v>30400</v>
      </c>
      <c r="W15703">
        <v>23000</v>
      </c>
      <c r="X15703">
        <v>2.3199999999999998</v>
      </c>
      <c r="Y15703">
        <v>23000</v>
      </c>
      <c r="Z15703">
        <v>2.3199999999999998</v>
      </c>
    </row>
    <row r="15704" spans="1:26">
      <c r="A15704">
        <v>213353802</v>
      </c>
      <c r="B15704" t="s">
        <v>13063</v>
      </c>
      <c r="C15704" t="s">
        <v>3597</v>
      </c>
      <c r="D15704" t="s">
        <v>3637</v>
      </c>
      <c r="E15704" t="s">
        <v>3855</v>
      </c>
      <c r="F15704" t="s">
        <v>3600</v>
      </c>
      <c r="G15704">
        <v>213353802</v>
      </c>
      <c r="I15704" t="s">
        <v>3601</v>
      </c>
      <c r="J15704" t="s">
        <v>7263</v>
      </c>
      <c r="K15704" t="s">
        <v>3688</v>
      </c>
      <c r="L15704" t="s">
        <v>13433</v>
      </c>
      <c r="P15704">
        <v>9.5</v>
      </c>
      <c r="Q15704">
        <v>15.2</v>
      </c>
      <c r="R15704">
        <v>8.1</v>
      </c>
      <c r="S15704" t="b">
        <v>0</v>
      </c>
      <c r="T15704" t="b">
        <v>0</v>
      </c>
      <c r="U15704" t="b">
        <v>0</v>
      </c>
      <c r="V15704">
        <v>30400</v>
      </c>
      <c r="W15704">
        <v>23000</v>
      </c>
      <c r="X15704">
        <v>2.3199999999999998</v>
      </c>
      <c r="Y15704">
        <v>23000</v>
      </c>
      <c r="Z15704">
        <v>2.3199999999999998</v>
      </c>
    </row>
    <row r="15705" spans="1:26">
      <c r="A15705">
        <v>213353803</v>
      </c>
      <c r="B15705" t="s">
        <v>13063</v>
      </c>
      <c r="C15705" t="s">
        <v>3597</v>
      </c>
      <c r="D15705" t="s">
        <v>3637</v>
      </c>
      <c r="E15705" t="s">
        <v>3858</v>
      </c>
      <c r="F15705" t="s">
        <v>3600</v>
      </c>
      <c r="G15705">
        <v>213353803</v>
      </c>
      <c r="I15705" t="s">
        <v>3601</v>
      </c>
      <c r="J15705" t="s">
        <v>7263</v>
      </c>
      <c r="K15705" t="s">
        <v>3688</v>
      </c>
      <c r="L15705" t="s">
        <v>13433</v>
      </c>
      <c r="P15705">
        <v>9.5</v>
      </c>
      <c r="Q15705">
        <v>15.2</v>
      </c>
      <c r="R15705">
        <v>8.1</v>
      </c>
      <c r="S15705" t="b">
        <v>0</v>
      </c>
      <c r="T15705" t="b">
        <v>0</v>
      </c>
      <c r="U15705" t="b">
        <v>0</v>
      </c>
      <c r="V15705">
        <v>30400</v>
      </c>
      <c r="W15705">
        <v>23000</v>
      </c>
      <c r="X15705">
        <v>2.3199999999999998</v>
      </c>
      <c r="Y15705">
        <v>23000</v>
      </c>
      <c r="Z15705">
        <v>2.3199999999999998</v>
      </c>
    </row>
    <row r="15706" spans="1:26">
      <c r="A15706">
        <v>213353804</v>
      </c>
      <c r="B15706" t="s">
        <v>13063</v>
      </c>
      <c r="C15706" t="s">
        <v>3597</v>
      </c>
      <c r="D15706" t="s">
        <v>3637</v>
      </c>
      <c r="E15706" t="s">
        <v>3857</v>
      </c>
      <c r="F15706" t="s">
        <v>3600</v>
      </c>
      <c r="G15706">
        <v>213353804</v>
      </c>
      <c r="I15706" t="s">
        <v>3601</v>
      </c>
      <c r="J15706" t="s">
        <v>7263</v>
      </c>
      <c r="K15706" t="s">
        <v>3688</v>
      </c>
      <c r="L15706" t="s">
        <v>13433</v>
      </c>
      <c r="P15706">
        <v>9.5</v>
      </c>
      <c r="Q15706">
        <v>15.2</v>
      </c>
      <c r="R15706">
        <v>8.1</v>
      </c>
      <c r="S15706" t="b">
        <v>0</v>
      </c>
      <c r="T15706" t="b">
        <v>0</v>
      </c>
      <c r="U15706" t="b">
        <v>0</v>
      </c>
      <c r="V15706">
        <v>30400</v>
      </c>
      <c r="W15706">
        <v>23000</v>
      </c>
      <c r="X15706">
        <v>2.3199999999999998</v>
      </c>
      <c r="Y15706">
        <v>23000</v>
      </c>
      <c r="Z15706">
        <v>2.3199999999999998</v>
      </c>
    </row>
    <row r="15707" spans="1:26">
      <c r="A15707">
        <v>213353805</v>
      </c>
      <c r="B15707" t="s">
        <v>13063</v>
      </c>
      <c r="C15707" t="s">
        <v>3597</v>
      </c>
      <c r="D15707" t="s">
        <v>3637</v>
      </c>
      <c r="E15707" t="s">
        <v>3861</v>
      </c>
      <c r="F15707" t="s">
        <v>3600</v>
      </c>
      <c r="G15707">
        <v>213353805</v>
      </c>
      <c r="I15707" t="s">
        <v>3601</v>
      </c>
      <c r="J15707" t="s">
        <v>7263</v>
      </c>
      <c r="K15707" t="s">
        <v>3688</v>
      </c>
      <c r="L15707" t="s">
        <v>13433</v>
      </c>
      <c r="P15707">
        <v>9.5</v>
      </c>
      <c r="Q15707">
        <v>15.2</v>
      </c>
      <c r="R15707">
        <v>8.1</v>
      </c>
      <c r="S15707" t="b">
        <v>0</v>
      </c>
      <c r="T15707" t="b">
        <v>0</v>
      </c>
      <c r="U15707" t="b">
        <v>0</v>
      </c>
      <c r="V15707">
        <v>30400</v>
      </c>
      <c r="W15707">
        <v>23000</v>
      </c>
      <c r="X15707">
        <v>2.3199999999999998</v>
      </c>
      <c r="Y15707">
        <v>23000</v>
      </c>
      <c r="Z15707">
        <v>2.3199999999999998</v>
      </c>
    </row>
    <row r="15708" spans="1:26">
      <c r="A15708">
        <v>213353806</v>
      </c>
      <c r="B15708" t="s">
        <v>13063</v>
      </c>
      <c r="C15708" t="s">
        <v>3597</v>
      </c>
      <c r="D15708" t="s">
        <v>3637</v>
      </c>
      <c r="E15708" t="s">
        <v>3860</v>
      </c>
      <c r="F15708" t="s">
        <v>3600</v>
      </c>
      <c r="G15708">
        <v>213353806</v>
      </c>
      <c r="I15708" t="s">
        <v>3601</v>
      </c>
      <c r="J15708" t="s">
        <v>7263</v>
      </c>
      <c r="K15708" t="s">
        <v>3688</v>
      </c>
      <c r="L15708" t="s">
        <v>13433</v>
      </c>
      <c r="P15708">
        <v>9.5</v>
      </c>
      <c r="Q15708">
        <v>15.2</v>
      </c>
      <c r="R15708">
        <v>8.1</v>
      </c>
      <c r="S15708" t="b">
        <v>0</v>
      </c>
      <c r="T15708" t="b">
        <v>0</v>
      </c>
      <c r="U15708" t="b">
        <v>0</v>
      </c>
      <c r="V15708">
        <v>30400</v>
      </c>
      <c r="W15708">
        <v>23000</v>
      </c>
      <c r="X15708">
        <v>2.3199999999999998</v>
      </c>
      <c r="Y15708">
        <v>23000</v>
      </c>
      <c r="Z15708">
        <v>2.3199999999999998</v>
      </c>
    </row>
    <row r="15709" spans="1:26">
      <c r="A15709">
        <v>213732651</v>
      </c>
      <c r="B15709" t="s">
        <v>13062</v>
      </c>
      <c r="C15709" t="s">
        <v>3597</v>
      </c>
      <c r="D15709" t="s">
        <v>4034</v>
      </c>
      <c r="E15709" t="s">
        <v>6435</v>
      </c>
      <c r="F15709" t="s">
        <v>3718</v>
      </c>
      <c r="G15709">
        <v>213732651</v>
      </c>
      <c r="I15709" t="s">
        <v>3711</v>
      </c>
      <c r="J15709" t="s">
        <v>13187</v>
      </c>
      <c r="K15709" t="s">
        <v>3688</v>
      </c>
      <c r="M15709">
        <v>11.5</v>
      </c>
      <c r="N15709">
        <v>19</v>
      </c>
      <c r="O15709">
        <v>9.8000000000000007</v>
      </c>
      <c r="P15709">
        <v>12</v>
      </c>
      <c r="Q15709">
        <v>19</v>
      </c>
      <c r="R15709">
        <v>9.3000000000000007</v>
      </c>
      <c r="S15709" t="b">
        <v>0</v>
      </c>
      <c r="T15709" t="b">
        <v>0</v>
      </c>
      <c r="U15709" t="b">
        <v>1</v>
      </c>
      <c r="V15709">
        <v>19000</v>
      </c>
      <c r="W15709">
        <v>16000</v>
      </c>
      <c r="X15709">
        <v>2.61</v>
      </c>
      <c r="Y15709">
        <v>19000</v>
      </c>
      <c r="Z15709">
        <v>2.23</v>
      </c>
    </row>
    <row r="15710" spans="1:26">
      <c r="A15710">
        <v>213732653</v>
      </c>
      <c r="B15710" t="s">
        <v>13062</v>
      </c>
      <c r="C15710" t="s">
        <v>3597</v>
      </c>
      <c r="D15710" t="s">
        <v>4034</v>
      </c>
      <c r="E15710" t="s">
        <v>6435</v>
      </c>
      <c r="F15710" t="s">
        <v>3650</v>
      </c>
      <c r="G15710">
        <v>213732653</v>
      </c>
      <c r="I15710" t="s">
        <v>3651</v>
      </c>
      <c r="J15710" t="s">
        <v>13186</v>
      </c>
      <c r="K15710" t="s">
        <v>3653</v>
      </c>
      <c r="M15710">
        <v>12.5</v>
      </c>
      <c r="N15710">
        <v>22.5</v>
      </c>
      <c r="O15710">
        <v>11.3</v>
      </c>
      <c r="P15710">
        <v>12.5</v>
      </c>
      <c r="Q15710">
        <v>23</v>
      </c>
      <c r="R15710">
        <v>10.6</v>
      </c>
      <c r="S15710" t="b">
        <v>0</v>
      </c>
      <c r="T15710" t="b">
        <v>0</v>
      </c>
      <c r="U15710" t="b">
        <v>1</v>
      </c>
      <c r="V15710">
        <v>28000</v>
      </c>
      <c r="W15710">
        <v>26600</v>
      </c>
      <c r="X15710">
        <v>2.2999999999999998</v>
      </c>
      <c r="Y15710">
        <v>27200</v>
      </c>
      <c r="Z15710">
        <v>2.21</v>
      </c>
    </row>
    <row r="15711" spans="1:26">
      <c r="A15711">
        <v>213732654</v>
      </c>
      <c r="B15711" t="s">
        <v>13062</v>
      </c>
      <c r="C15711" t="s">
        <v>3597</v>
      </c>
      <c r="D15711" t="s">
        <v>4034</v>
      </c>
      <c r="E15711" t="s">
        <v>6435</v>
      </c>
      <c r="F15711" t="s">
        <v>3718</v>
      </c>
      <c r="G15711">
        <v>213732654</v>
      </c>
      <c r="I15711" t="s">
        <v>3711</v>
      </c>
      <c r="J15711" t="s">
        <v>13186</v>
      </c>
      <c r="K15711" t="s">
        <v>3688</v>
      </c>
      <c r="M15711">
        <v>11.5</v>
      </c>
      <c r="N15711">
        <v>20</v>
      </c>
      <c r="O15711">
        <v>10.1</v>
      </c>
      <c r="P15711">
        <v>11.7</v>
      </c>
      <c r="Q15711">
        <v>20</v>
      </c>
      <c r="R15711">
        <v>9.5</v>
      </c>
      <c r="S15711" t="b">
        <v>0</v>
      </c>
      <c r="T15711" t="b">
        <v>0</v>
      </c>
      <c r="U15711" t="b">
        <v>1</v>
      </c>
      <c r="V15711">
        <v>28000</v>
      </c>
      <c r="W15711">
        <v>27000</v>
      </c>
      <c r="X15711">
        <v>2.2999999999999998</v>
      </c>
      <c r="Y15711">
        <v>27200</v>
      </c>
      <c r="Z15711">
        <v>2.21</v>
      </c>
    </row>
    <row r="15712" spans="1:26">
      <c r="A15712">
        <v>213732659</v>
      </c>
      <c r="B15712" t="s">
        <v>13062</v>
      </c>
      <c r="C15712" t="s">
        <v>3597</v>
      </c>
      <c r="D15712" t="s">
        <v>4034</v>
      </c>
      <c r="E15712" t="s">
        <v>6435</v>
      </c>
      <c r="F15712" t="s">
        <v>3650</v>
      </c>
      <c r="G15712">
        <v>213732659</v>
      </c>
      <c r="I15712" t="s">
        <v>3651</v>
      </c>
      <c r="J15712" t="s">
        <v>13185</v>
      </c>
      <c r="K15712" t="s">
        <v>3653</v>
      </c>
      <c r="M15712">
        <v>11.6</v>
      </c>
      <c r="N15712">
        <v>21.5</v>
      </c>
      <c r="O15712">
        <v>11</v>
      </c>
      <c r="P15712">
        <v>11.7</v>
      </c>
      <c r="Q15712">
        <v>21.8</v>
      </c>
      <c r="R15712">
        <v>9.8000000000000007</v>
      </c>
      <c r="S15712" t="b">
        <v>0</v>
      </c>
      <c r="T15712" t="b">
        <v>0</v>
      </c>
      <c r="U15712" t="b">
        <v>1</v>
      </c>
      <c r="V15712">
        <v>48000</v>
      </c>
      <c r="W15712">
        <v>36000</v>
      </c>
      <c r="X15712">
        <v>2.2999999999999998</v>
      </c>
      <c r="Y15712">
        <v>45000</v>
      </c>
      <c r="Z15712">
        <v>2.2000000000000002</v>
      </c>
    </row>
    <row r="15713" spans="1:26">
      <c r="A15713">
        <v>213732660</v>
      </c>
      <c r="B15713" t="s">
        <v>13062</v>
      </c>
      <c r="C15713" t="s">
        <v>3597</v>
      </c>
      <c r="D15713" t="s">
        <v>4034</v>
      </c>
      <c r="E15713" t="s">
        <v>6435</v>
      </c>
      <c r="F15713" t="s">
        <v>3718</v>
      </c>
      <c r="G15713">
        <v>213732660</v>
      </c>
      <c r="I15713" t="s">
        <v>3711</v>
      </c>
      <c r="J15713" t="s">
        <v>13185</v>
      </c>
      <c r="K15713" t="s">
        <v>3688</v>
      </c>
      <c r="M15713">
        <v>11.4</v>
      </c>
      <c r="N15713">
        <v>20.2</v>
      </c>
      <c r="O15713">
        <v>10.5</v>
      </c>
      <c r="P15713">
        <v>11.7</v>
      </c>
      <c r="Q15713">
        <v>20.9</v>
      </c>
      <c r="R15713">
        <v>8.9</v>
      </c>
      <c r="S15713" t="b">
        <v>0</v>
      </c>
      <c r="T15713" t="b">
        <v>0</v>
      </c>
      <c r="U15713" t="b">
        <v>1</v>
      </c>
      <c r="V15713">
        <v>47000</v>
      </c>
      <c r="W15713">
        <v>36000</v>
      </c>
      <c r="X15713">
        <v>2.2999999999999998</v>
      </c>
      <c r="Y15713">
        <v>45000</v>
      </c>
      <c r="Z15713">
        <v>2.2000000000000002</v>
      </c>
    </row>
    <row r="15714" spans="1:26">
      <c r="A15714">
        <v>213732650</v>
      </c>
      <c r="B15714" t="s">
        <v>13062</v>
      </c>
      <c r="C15714" t="s">
        <v>3597</v>
      </c>
      <c r="D15714" t="s">
        <v>4034</v>
      </c>
      <c r="E15714" t="s">
        <v>6435</v>
      </c>
      <c r="F15714" t="s">
        <v>3650</v>
      </c>
      <c r="G15714">
        <v>213732650</v>
      </c>
      <c r="I15714" t="s">
        <v>3651</v>
      </c>
      <c r="J15714" t="s">
        <v>13187</v>
      </c>
      <c r="K15714" t="s">
        <v>3653</v>
      </c>
      <c r="M15714">
        <v>12.5</v>
      </c>
      <c r="N15714">
        <v>22</v>
      </c>
      <c r="O15714">
        <v>10.199999999999999</v>
      </c>
      <c r="P15714">
        <v>12.5</v>
      </c>
      <c r="Q15714">
        <v>22</v>
      </c>
      <c r="R15714">
        <v>9.8000000000000007</v>
      </c>
      <c r="S15714" t="b">
        <v>0</v>
      </c>
      <c r="T15714" t="b">
        <v>0</v>
      </c>
      <c r="U15714" t="b">
        <v>1</v>
      </c>
      <c r="V15714">
        <v>19000</v>
      </c>
      <c r="W15714">
        <v>15000</v>
      </c>
      <c r="X15714">
        <v>2.5</v>
      </c>
      <c r="Y15714">
        <v>19000</v>
      </c>
      <c r="Z15714">
        <v>2.23</v>
      </c>
    </row>
    <row r="15715" spans="1:26">
      <c r="A15715">
        <v>213732652</v>
      </c>
      <c r="B15715" t="s">
        <v>13062</v>
      </c>
      <c r="C15715" t="s">
        <v>3597</v>
      </c>
      <c r="D15715" t="s">
        <v>4034</v>
      </c>
      <c r="E15715" t="s">
        <v>6435</v>
      </c>
      <c r="F15715" t="s">
        <v>3710</v>
      </c>
      <c r="G15715">
        <v>213732652</v>
      </c>
      <c r="I15715" t="s">
        <v>3711</v>
      </c>
      <c r="J15715" t="s">
        <v>13187</v>
      </c>
      <c r="K15715" t="s">
        <v>3725</v>
      </c>
      <c r="M15715">
        <v>12</v>
      </c>
      <c r="N15715">
        <v>20.5</v>
      </c>
      <c r="O15715">
        <v>10</v>
      </c>
      <c r="P15715">
        <v>12.25</v>
      </c>
      <c r="Q15715">
        <v>20.5</v>
      </c>
      <c r="R15715">
        <v>9.5500000000000007</v>
      </c>
      <c r="S15715" t="b">
        <v>0</v>
      </c>
      <c r="T15715" t="b">
        <v>0</v>
      </c>
      <c r="U15715" t="b">
        <v>1</v>
      </c>
      <c r="V15715">
        <v>19000</v>
      </c>
      <c r="W15715">
        <v>15500</v>
      </c>
      <c r="X15715">
        <v>2.5499999999999998</v>
      </c>
      <c r="Y15715">
        <v>19000</v>
      </c>
      <c r="Z15715">
        <v>2.23</v>
      </c>
    </row>
    <row r="15716" spans="1:26">
      <c r="A15716">
        <v>213732655</v>
      </c>
      <c r="B15716" t="s">
        <v>13062</v>
      </c>
      <c r="C15716" t="s">
        <v>3597</v>
      </c>
      <c r="D15716" t="s">
        <v>4034</v>
      </c>
      <c r="E15716" t="s">
        <v>6435</v>
      </c>
      <c r="F15716" t="s">
        <v>3710</v>
      </c>
      <c r="G15716">
        <v>213732655</v>
      </c>
      <c r="I15716" t="s">
        <v>3711</v>
      </c>
      <c r="J15716" t="s">
        <v>13186</v>
      </c>
      <c r="K15716" t="s">
        <v>3725</v>
      </c>
      <c r="M15716">
        <v>12</v>
      </c>
      <c r="N15716">
        <v>21.25</v>
      </c>
      <c r="O15716">
        <v>10.7</v>
      </c>
      <c r="P15716">
        <v>12.1</v>
      </c>
      <c r="Q15716">
        <v>21.5</v>
      </c>
      <c r="R15716">
        <v>10.050000000000001</v>
      </c>
      <c r="S15716" t="b">
        <v>0</v>
      </c>
      <c r="T15716" t="b">
        <v>0</v>
      </c>
      <c r="U15716" t="b">
        <v>1</v>
      </c>
      <c r="V15716">
        <v>28000</v>
      </c>
      <c r="W15716">
        <v>26800</v>
      </c>
      <c r="X15716">
        <v>2.2999999999999998</v>
      </c>
      <c r="Y15716">
        <v>27200</v>
      </c>
      <c r="Z15716">
        <v>2.21</v>
      </c>
    </row>
    <row r="15717" spans="1:26">
      <c r="A15717">
        <v>213732661</v>
      </c>
      <c r="B15717" t="s">
        <v>13062</v>
      </c>
      <c r="C15717" t="s">
        <v>3597</v>
      </c>
      <c r="D15717" t="s">
        <v>4034</v>
      </c>
      <c r="E15717" t="s">
        <v>6435</v>
      </c>
      <c r="F15717" t="s">
        <v>3710</v>
      </c>
      <c r="G15717">
        <v>213732661</v>
      </c>
      <c r="I15717" t="s">
        <v>3711</v>
      </c>
      <c r="J15717" t="s">
        <v>13185</v>
      </c>
      <c r="K15717" t="s">
        <v>3725</v>
      </c>
      <c r="M15717">
        <v>11.5</v>
      </c>
      <c r="N15717">
        <v>20.85</v>
      </c>
      <c r="O15717">
        <v>10.75</v>
      </c>
      <c r="P15717">
        <v>11.7</v>
      </c>
      <c r="Q15717">
        <v>21.35</v>
      </c>
      <c r="R15717">
        <v>9.35</v>
      </c>
      <c r="S15717" t="b">
        <v>0</v>
      </c>
      <c r="T15717" t="b">
        <v>0</v>
      </c>
      <c r="U15717" t="b">
        <v>1</v>
      </c>
      <c r="V15717">
        <v>47500</v>
      </c>
      <c r="W15717">
        <v>36000</v>
      </c>
      <c r="X15717">
        <v>2.2999999999999998</v>
      </c>
      <c r="Y15717">
        <v>45000</v>
      </c>
      <c r="Z15717">
        <v>2.2000000000000002</v>
      </c>
    </row>
    <row r="15718" spans="1:26">
      <c r="A15718">
        <v>213732656</v>
      </c>
      <c r="B15718" t="s">
        <v>13062</v>
      </c>
      <c r="C15718" t="s">
        <v>3597</v>
      </c>
      <c r="D15718" t="s">
        <v>4034</v>
      </c>
      <c r="E15718" t="s">
        <v>6435</v>
      </c>
      <c r="F15718" t="s">
        <v>3650</v>
      </c>
      <c r="G15718">
        <v>213732656</v>
      </c>
      <c r="I15718" t="s">
        <v>3651</v>
      </c>
      <c r="J15718" t="s">
        <v>13184</v>
      </c>
      <c r="K15718" t="s">
        <v>3653</v>
      </c>
      <c r="P15718">
        <v>12.5</v>
      </c>
      <c r="Q15718">
        <v>22.4</v>
      </c>
      <c r="R15718">
        <v>10.9</v>
      </c>
      <c r="S15718" t="b">
        <v>0</v>
      </c>
      <c r="T15718" t="b">
        <v>0</v>
      </c>
      <c r="U15718" t="b">
        <v>1</v>
      </c>
      <c r="V15718">
        <v>36000</v>
      </c>
      <c r="W15718">
        <v>27400</v>
      </c>
      <c r="X15718">
        <v>2.4</v>
      </c>
      <c r="Y15718">
        <v>37000</v>
      </c>
      <c r="Z15718">
        <v>2.31</v>
      </c>
    </row>
    <row r="15719" spans="1:26">
      <c r="A15719">
        <v>213732657</v>
      </c>
      <c r="B15719" t="s">
        <v>13062</v>
      </c>
      <c r="C15719" t="s">
        <v>3597</v>
      </c>
      <c r="D15719" t="s">
        <v>4034</v>
      </c>
      <c r="E15719" t="s">
        <v>6435</v>
      </c>
      <c r="F15719" t="s">
        <v>3718</v>
      </c>
      <c r="G15719">
        <v>213732657</v>
      </c>
      <c r="I15719" t="s">
        <v>3711</v>
      </c>
      <c r="J15719" t="s">
        <v>13184</v>
      </c>
      <c r="K15719" t="s">
        <v>3688</v>
      </c>
      <c r="P15719">
        <v>12</v>
      </c>
      <c r="Q15719">
        <v>19.399999999999999</v>
      </c>
      <c r="R15719">
        <v>10</v>
      </c>
      <c r="S15719" t="b">
        <v>0</v>
      </c>
      <c r="T15719" t="b">
        <v>0</v>
      </c>
      <c r="U15719" t="b">
        <v>1</v>
      </c>
      <c r="V15719">
        <v>36000</v>
      </c>
      <c r="W15719">
        <v>30000</v>
      </c>
      <c r="X15719">
        <v>2.2000000000000002</v>
      </c>
      <c r="Y15719">
        <v>36000</v>
      </c>
      <c r="Z15719">
        <v>2.2000000000000002</v>
      </c>
    </row>
    <row r="15720" spans="1:26">
      <c r="A15720">
        <v>213732658</v>
      </c>
      <c r="B15720" t="s">
        <v>13062</v>
      </c>
      <c r="C15720" t="s">
        <v>3597</v>
      </c>
      <c r="D15720" t="s">
        <v>4034</v>
      </c>
      <c r="E15720" t="s">
        <v>6435</v>
      </c>
      <c r="F15720" t="s">
        <v>3710</v>
      </c>
      <c r="G15720">
        <v>213732658</v>
      </c>
      <c r="I15720" t="s">
        <v>3711</v>
      </c>
      <c r="J15720" t="s">
        <v>13184</v>
      </c>
      <c r="K15720" t="s">
        <v>3725</v>
      </c>
      <c r="P15720">
        <v>12.25</v>
      </c>
      <c r="Q15720">
        <v>20.9</v>
      </c>
      <c r="R15720">
        <v>10.45</v>
      </c>
      <c r="S15720" t="b">
        <v>0</v>
      </c>
      <c r="T15720" t="b">
        <v>0</v>
      </c>
      <c r="U15720" t="b">
        <v>1</v>
      </c>
      <c r="V15720">
        <v>36000</v>
      </c>
      <c r="W15720">
        <v>28600</v>
      </c>
      <c r="X15720">
        <v>2.2999999999999998</v>
      </c>
      <c r="Y15720">
        <v>36500</v>
      </c>
      <c r="Z15720">
        <v>2.25</v>
      </c>
    </row>
    <row r="15721" spans="1:26">
      <c r="A15721">
        <v>213614241</v>
      </c>
      <c r="B15721" t="s">
        <v>13062</v>
      </c>
      <c r="C15721" t="s">
        <v>3597</v>
      </c>
      <c r="D15721" t="s">
        <v>4034</v>
      </c>
      <c r="E15721" t="s">
        <v>9646</v>
      </c>
      <c r="F15721" t="s">
        <v>3621</v>
      </c>
      <c r="G15721">
        <v>213614241</v>
      </c>
      <c r="I15721" t="s">
        <v>3622</v>
      </c>
      <c r="J15721" t="s">
        <v>13183</v>
      </c>
      <c r="K15721" t="s">
        <v>3624</v>
      </c>
      <c r="L15721" t="s">
        <v>13467</v>
      </c>
      <c r="M15721">
        <v>10.3</v>
      </c>
      <c r="N15721">
        <v>20</v>
      </c>
      <c r="O15721">
        <v>10.8</v>
      </c>
      <c r="P15721">
        <v>10.3</v>
      </c>
      <c r="Q15721">
        <v>20.8</v>
      </c>
      <c r="R15721">
        <v>8.6999999999999993</v>
      </c>
      <c r="S15721" t="b">
        <v>0</v>
      </c>
      <c r="T15721" t="b">
        <v>0</v>
      </c>
      <c r="U15721" t="b">
        <v>0</v>
      </c>
      <c r="V15721">
        <v>12000</v>
      </c>
      <c r="W15721">
        <v>7800</v>
      </c>
      <c r="X15721">
        <v>2.31</v>
      </c>
      <c r="Y15721">
        <v>8200</v>
      </c>
      <c r="Z15721">
        <v>1.35</v>
      </c>
    </row>
    <row r="15722" spans="1:26">
      <c r="A15722">
        <v>213614239</v>
      </c>
      <c r="B15722" t="s">
        <v>13062</v>
      </c>
      <c r="C15722" t="s">
        <v>3597</v>
      </c>
      <c r="D15722" t="s">
        <v>4034</v>
      </c>
      <c r="E15722" t="s">
        <v>9646</v>
      </c>
      <c r="F15722" t="s">
        <v>3621</v>
      </c>
      <c r="G15722">
        <v>213614239</v>
      </c>
      <c r="I15722" t="s">
        <v>3622</v>
      </c>
      <c r="J15722" t="s">
        <v>13182</v>
      </c>
      <c r="K15722" t="s">
        <v>3624</v>
      </c>
      <c r="L15722" t="s">
        <v>13466</v>
      </c>
      <c r="M15722">
        <v>12.6</v>
      </c>
      <c r="N15722">
        <v>21.5</v>
      </c>
      <c r="O15722">
        <v>10</v>
      </c>
      <c r="P15722">
        <v>12.6</v>
      </c>
      <c r="Q15722">
        <v>21.7</v>
      </c>
      <c r="R15722">
        <v>9.4</v>
      </c>
      <c r="S15722" t="b">
        <v>0</v>
      </c>
      <c r="T15722" t="b">
        <v>0</v>
      </c>
      <c r="U15722" t="b">
        <v>0</v>
      </c>
      <c r="V15722">
        <v>9000</v>
      </c>
      <c r="W15722">
        <v>6000</v>
      </c>
      <c r="X15722">
        <v>2.5099999999999998</v>
      </c>
      <c r="Y15722">
        <v>8065</v>
      </c>
      <c r="Z15722">
        <v>2.17</v>
      </c>
    </row>
    <row r="15723" spans="1:26">
      <c r="A15723">
        <v>213614240</v>
      </c>
      <c r="B15723" t="s">
        <v>13062</v>
      </c>
      <c r="C15723" t="s">
        <v>3597</v>
      </c>
      <c r="D15723" t="s">
        <v>4034</v>
      </c>
      <c r="E15723" t="s">
        <v>9646</v>
      </c>
      <c r="F15723" t="s">
        <v>3621</v>
      </c>
      <c r="G15723">
        <v>213614240</v>
      </c>
      <c r="I15723" t="s">
        <v>3622</v>
      </c>
      <c r="J15723" t="s">
        <v>13181</v>
      </c>
      <c r="K15723" t="s">
        <v>3624</v>
      </c>
      <c r="L15723" t="s">
        <v>13465</v>
      </c>
      <c r="M15723">
        <v>10.8</v>
      </c>
      <c r="N15723">
        <v>20.5</v>
      </c>
      <c r="O15723">
        <v>10.7</v>
      </c>
      <c r="P15723">
        <v>10.8</v>
      </c>
      <c r="Q15723">
        <v>21.4</v>
      </c>
      <c r="R15723">
        <v>9.1999999999999993</v>
      </c>
      <c r="S15723" t="b">
        <v>0</v>
      </c>
      <c r="T15723" t="b">
        <v>0</v>
      </c>
      <c r="U15723" t="b">
        <v>0</v>
      </c>
      <c r="V15723">
        <v>12000</v>
      </c>
      <c r="W15723">
        <v>7000</v>
      </c>
      <c r="X15723">
        <v>2.5</v>
      </c>
      <c r="Y15723">
        <v>9300</v>
      </c>
      <c r="Z15723">
        <v>2</v>
      </c>
    </row>
    <row r="15724" spans="1:26">
      <c r="A15724">
        <v>213614242</v>
      </c>
      <c r="B15724" t="s">
        <v>13062</v>
      </c>
      <c r="C15724" t="s">
        <v>3597</v>
      </c>
      <c r="D15724" t="s">
        <v>4034</v>
      </c>
      <c r="E15724" t="s">
        <v>9646</v>
      </c>
      <c r="F15724" t="s">
        <v>3621</v>
      </c>
      <c r="G15724">
        <v>213614242</v>
      </c>
      <c r="I15724" t="s">
        <v>3622</v>
      </c>
      <c r="J15724" t="s">
        <v>13180</v>
      </c>
      <c r="K15724" t="s">
        <v>3624</v>
      </c>
      <c r="L15724" t="s">
        <v>13464</v>
      </c>
      <c r="M15724">
        <v>11</v>
      </c>
      <c r="N15724">
        <v>19.5</v>
      </c>
      <c r="O15724">
        <v>10</v>
      </c>
      <c r="P15724">
        <v>11</v>
      </c>
      <c r="Q15724">
        <v>19.5</v>
      </c>
      <c r="R15724">
        <v>8.6999999999999993</v>
      </c>
      <c r="S15724" t="b">
        <v>0</v>
      </c>
      <c r="T15724" t="b">
        <v>0</v>
      </c>
      <c r="U15724" t="b">
        <v>0</v>
      </c>
      <c r="V15724">
        <v>18000</v>
      </c>
      <c r="W15724">
        <v>11400</v>
      </c>
      <c r="X15724">
        <v>2.57</v>
      </c>
      <c r="Y15724">
        <v>14370</v>
      </c>
      <c r="Z15724">
        <v>2.4900000000000002</v>
      </c>
    </row>
    <row r="15725" spans="1:26">
      <c r="A15725">
        <v>213614243</v>
      </c>
      <c r="B15725" t="s">
        <v>13062</v>
      </c>
      <c r="C15725" t="s">
        <v>3597</v>
      </c>
      <c r="D15725" t="s">
        <v>4034</v>
      </c>
      <c r="E15725" t="s">
        <v>9646</v>
      </c>
      <c r="F15725" t="s">
        <v>3621</v>
      </c>
      <c r="G15725">
        <v>213614243</v>
      </c>
      <c r="I15725" t="s">
        <v>3622</v>
      </c>
      <c r="J15725" t="s">
        <v>13179</v>
      </c>
      <c r="K15725" t="s">
        <v>3624</v>
      </c>
      <c r="L15725" t="s">
        <v>13463</v>
      </c>
      <c r="M15725">
        <v>9.5</v>
      </c>
      <c r="N15725">
        <v>18.5</v>
      </c>
      <c r="O15725">
        <v>10.199999999999999</v>
      </c>
      <c r="P15725">
        <v>9.5</v>
      </c>
      <c r="Q15725">
        <v>18.5</v>
      </c>
      <c r="R15725">
        <v>8.6</v>
      </c>
      <c r="S15725" t="b">
        <v>0</v>
      </c>
      <c r="T15725" t="b">
        <v>0</v>
      </c>
      <c r="U15725" t="b">
        <v>0</v>
      </c>
      <c r="V15725">
        <v>24000</v>
      </c>
      <c r="W15725">
        <v>16500</v>
      </c>
      <c r="X15725">
        <v>2.38</v>
      </c>
      <c r="Y15725">
        <v>19257</v>
      </c>
      <c r="Z15725">
        <v>2.11</v>
      </c>
    </row>
    <row r="15726" spans="1:26">
      <c r="A15726">
        <v>213608173</v>
      </c>
      <c r="B15726" t="s">
        <v>13062</v>
      </c>
      <c r="C15726" t="s">
        <v>3597</v>
      </c>
      <c r="D15726" t="s">
        <v>4034</v>
      </c>
      <c r="E15726" t="s">
        <v>11949</v>
      </c>
      <c r="F15726" t="s">
        <v>3621</v>
      </c>
      <c r="G15726">
        <v>213608173</v>
      </c>
      <c r="I15726" t="s">
        <v>3622</v>
      </c>
      <c r="J15726" t="s">
        <v>13178</v>
      </c>
      <c r="K15726" t="s">
        <v>3624</v>
      </c>
      <c r="L15726" t="s">
        <v>13462</v>
      </c>
      <c r="M15726">
        <v>16.2</v>
      </c>
      <c r="N15726">
        <v>28.1</v>
      </c>
      <c r="O15726">
        <v>13</v>
      </c>
      <c r="P15726">
        <v>16.2</v>
      </c>
      <c r="Q15726">
        <v>28.1</v>
      </c>
      <c r="R15726">
        <v>11.5</v>
      </c>
      <c r="S15726" t="b">
        <v>0</v>
      </c>
      <c r="T15726" t="b">
        <v>0</v>
      </c>
      <c r="U15726" t="b">
        <v>1</v>
      </c>
      <c r="V15726">
        <v>9000</v>
      </c>
      <c r="W15726">
        <v>9500</v>
      </c>
      <c r="X15726">
        <v>2.5299999999999998</v>
      </c>
      <c r="Y15726">
        <v>12371</v>
      </c>
      <c r="Z15726">
        <v>2.04</v>
      </c>
    </row>
    <row r="15727" spans="1:26">
      <c r="A15727">
        <v>213608174</v>
      </c>
      <c r="B15727" t="s">
        <v>13062</v>
      </c>
      <c r="C15727" t="s">
        <v>3597</v>
      </c>
      <c r="D15727" t="s">
        <v>4034</v>
      </c>
      <c r="E15727" t="s">
        <v>11949</v>
      </c>
      <c r="F15727" t="s">
        <v>3621</v>
      </c>
      <c r="G15727">
        <v>213608174</v>
      </c>
      <c r="I15727" t="s">
        <v>3622</v>
      </c>
      <c r="J15727" t="s">
        <v>13177</v>
      </c>
      <c r="K15727" t="s">
        <v>3624</v>
      </c>
      <c r="L15727" t="s">
        <v>13461</v>
      </c>
      <c r="M15727">
        <v>14</v>
      </c>
      <c r="N15727">
        <v>25.5</v>
      </c>
      <c r="O15727">
        <v>13</v>
      </c>
      <c r="P15727">
        <v>14</v>
      </c>
      <c r="Q15727">
        <v>25.5</v>
      </c>
      <c r="R15727">
        <v>10.4</v>
      </c>
      <c r="S15727" t="b">
        <v>0</v>
      </c>
      <c r="T15727" t="b">
        <v>0</v>
      </c>
      <c r="U15727" t="b">
        <v>1</v>
      </c>
      <c r="V15727">
        <v>12000</v>
      </c>
      <c r="W15727">
        <v>10000</v>
      </c>
      <c r="X15727">
        <v>2.4</v>
      </c>
      <c r="Y15727">
        <v>13112</v>
      </c>
      <c r="Z15727">
        <v>2.11</v>
      </c>
    </row>
    <row r="15728" spans="1:26">
      <c r="A15728">
        <v>213608175</v>
      </c>
      <c r="B15728" t="s">
        <v>13062</v>
      </c>
      <c r="C15728" t="s">
        <v>3597</v>
      </c>
      <c r="D15728" t="s">
        <v>4034</v>
      </c>
      <c r="E15728" t="s">
        <v>11949</v>
      </c>
      <c r="F15728" t="s">
        <v>3621</v>
      </c>
      <c r="G15728">
        <v>213608175</v>
      </c>
      <c r="I15728" t="s">
        <v>3622</v>
      </c>
      <c r="J15728" t="s">
        <v>13176</v>
      </c>
      <c r="K15728" t="s">
        <v>3624</v>
      </c>
      <c r="L15728" t="s">
        <v>13460</v>
      </c>
      <c r="M15728">
        <v>12.5</v>
      </c>
      <c r="N15728">
        <v>21.5</v>
      </c>
      <c r="O15728">
        <v>13</v>
      </c>
      <c r="P15728">
        <v>12.5</v>
      </c>
      <c r="Q15728">
        <v>21.5</v>
      </c>
      <c r="R15728">
        <v>11.3</v>
      </c>
      <c r="S15728" t="b">
        <v>0</v>
      </c>
      <c r="T15728" t="b">
        <v>0</v>
      </c>
      <c r="U15728" t="b">
        <v>1</v>
      </c>
      <c r="V15728">
        <v>18000</v>
      </c>
      <c r="W15728">
        <v>15000</v>
      </c>
      <c r="X15728">
        <v>2.35</v>
      </c>
      <c r="Y15728">
        <v>19200</v>
      </c>
      <c r="Z15728">
        <v>1.99</v>
      </c>
    </row>
    <row r="15729" spans="1:26">
      <c r="A15729">
        <v>213608176</v>
      </c>
      <c r="B15729" t="s">
        <v>13062</v>
      </c>
      <c r="C15729" t="s">
        <v>3597</v>
      </c>
      <c r="D15729" t="s">
        <v>4034</v>
      </c>
      <c r="E15729" t="s">
        <v>11949</v>
      </c>
      <c r="F15729" t="s">
        <v>3621</v>
      </c>
      <c r="G15729">
        <v>213608176</v>
      </c>
      <c r="I15729" t="s">
        <v>3622</v>
      </c>
      <c r="J15729" t="s">
        <v>13175</v>
      </c>
      <c r="K15729" t="s">
        <v>3624</v>
      </c>
      <c r="L15729" t="s">
        <v>13459</v>
      </c>
      <c r="M15729">
        <v>13</v>
      </c>
      <c r="N15729">
        <v>21.5</v>
      </c>
      <c r="O15729">
        <v>12</v>
      </c>
      <c r="P15729">
        <v>13</v>
      </c>
      <c r="Q15729">
        <v>21.5</v>
      </c>
      <c r="R15729">
        <v>11.4</v>
      </c>
      <c r="S15729" t="b">
        <v>0</v>
      </c>
      <c r="T15729" t="b">
        <v>0</v>
      </c>
      <c r="U15729" t="b">
        <v>1</v>
      </c>
      <c r="V15729">
        <v>24000</v>
      </c>
      <c r="W15729">
        <v>21200</v>
      </c>
      <c r="X15729">
        <v>2.88</v>
      </c>
      <c r="Y15729">
        <v>24485</v>
      </c>
      <c r="Z15729">
        <v>1.98</v>
      </c>
    </row>
    <row r="15730" spans="1:26">
      <c r="A15730">
        <v>213608172</v>
      </c>
      <c r="B15730" t="s">
        <v>13062</v>
      </c>
      <c r="C15730" t="s">
        <v>3597</v>
      </c>
      <c r="D15730" t="s">
        <v>4034</v>
      </c>
      <c r="E15730" t="s">
        <v>11949</v>
      </c>
      <c r="F15730" t="s">
        <v>3621</v>
      </c>
      <c r="G15730">
        <v>213608172</v>
      </c>
      <c r="I15730" t="s">
        <v>3622</v>
      </c>
      <c r="J15730" t="s">
        <v>13174</v>
      </c>
      <c r="K15730" t="s">
        <v>3624</v>
      </c>
      <c r="L15730" t="s">
        <v>13458</v>
      </c>
      <c r="M15730">
        <v>15.8</v>
      </c>
      <c r="N15730">
        <v>26.5</v>
      </c>
      <c r="O15730">
        <v>14</v>
      </c>
      <c r="P15730">
        <v>15.8</v>
      </c>
      <c r="Q15730">
        <v>26.5</v>
      </c>
      <c r="R15730">
        <v>13.6</v>
      </c>
      <c r="S15730" t="b">
        <v>0</v>
      </c>
      <c r="T15730" t="b">
        <v>0</v>
      </c>
      <c r="U15730" t="b">
        <v>1</v>
      </c>
      <c r="V15730">
        <v>6000</v>
      </c>
      <c r="W15730">
        <v>8500</v>
      </c>
      <c r="X15730">
        <v>2.9</v>
      </c>
      <c r="Y15730">
        <v>10041</v>
      </c>
      <c r="Z15730">
        <v>2.4500000000000002</v>
      </c>
    </row>
    <row r="15731" spans="1:26">
      <c r="A15731">
        <v>213732668</v>
      </c>
      <c r="B15731" t="s">
        <v>13062</v>
      </c>
      <c r="C15731" t="s">
        <v>3597</v>
      </c>
      <c r="D15731" t="s">
        <v>4034</v>
      </c>
      <c r="E15731" t="s">
        <v>9947</v>
      </c>
      <c r="F15731" t="s">
        <v>3650</v>
      </c>
      <c r="G15731">
        <v>213732668</v>
      </c>
      <c r="I15731" t="s">
        <v>3651</v>
      </c>
      <c r="J15731" t="s">
        <v>13173</v>
      </c>
      <c r="K15731" t="s">
        <v>3653</v>
      </c>
      <c r="M15731">
        <v>11</v>
      </c>
      <c r="N15731">
        <v>21</v>
      </c>
      <c r="O15731">
        <v>11.5</v>
      </c>
      <c r="P15731">
        <v>11</v>
      </c>
      <c r="Q15731">
        <v>21.2</v>
      </c>
      <c r="R15731">
        <v>10</v>
      </c>
      <c r="S15731" t="b">
        <v>0</v>
      </c>
      <c r="T15731" t="b">
        <v>0</v>
      </c>
      <c r="U15731" t="b">
        <v>1</v>
      </c>
      <c r="V15731">
        <v>48000</v>
      </c>
      <c r="W15731">
        <v>39000</v>
      </c>
      <c r="X15731">
        <v>2.5</v>
      </c>
      <c r="Y15731">
        <v>45000</v>
      </c>
      <c r="Z15731">
        <v>2.2000000000000002</v>
      </c>
    </row>
    <row r="15732" spans="1:26">
      <c r="A15732">
        <v>213732663</v>
      </c>
      <c r="B15732" t="s">
        <v>13062</v>
      </c>
      <c r="C15732" t="s">
        <v>3597</v>
      </c>
      <c r="D15732" t="s">
        <v>4034</v>
      </c>
      <c r="E15732" t="s">
        <v>9947</v>
      </c>
      <c r="F15732" t="s">
        <v>3718</v>
      </c>
      <c r="G15732">
        <v>213732663</v>
      </c>
      <c r="I15732" t="s">
        <v>3711</v>
      </c>
      <c r="J15732" t="s">
        <v>13171</v>
      </c>
      <c r="K15732" t="s">
        <v>3688</v>
      </c>
      <c r="M15732">
        <v>11.2</v>
      </c>
      <c r="N15732">
        <v>21</v>
      </c>
      <c r="O15732">
        <v>10.199999999999999</v>
      </c>
      <c r="P15732">
        <v>11.7</v>
      </c>
      <c r="Q15732">
        <v>21</v>
      </c>
      <c r="R15732">
        <v>9.1999999999999993</v>
      </c>
      <c r="S15732" t="b">
        <v>0</v>
      </c>
      <c r="T15732" t="b">
        <v>0</v>
      </c>
      <c r="U15732" t="b">
        <v>1</v>
      </c>
      <c r="V15732">
        <v>28000</v>
      </c>
      <c r="W15732">
        <v>22000</v>
      </c>
      <c r="X15732">
        <v>2.6</v>
      </c>
      <c r="Y15732">
        <v>22600</v>
      </c>
      <c r="Z15732">
        <v>2.25</v>
      </c>
    </row>
    <row r="15733" spans="1:26">
      <c r="A15733">
        <v>213732669</v>
      </c>
      <c r="B15733" t="s">
        <v>13062</v>
      </c>
      <c r="C15733" t="s">
        <v>3597</v>
      </c>
      <c r="D15733" t="s">
        <v>4034</v>
      </c>
      <c r="E15733" t="s">
        <v>9947</v>
      </c>
      <c r="F15733" t="s">
        <v>3718</v>
      </c>
      <c r="G15733">
        <v>213732669</v>
      </c>
      <c r="I15733" t="s">
        <v>3711</v>
      </c>
      <c r="J15733" t="s">
        <v>13173</v>
      </c>
      <c r="K15733" t="s">
        <v>3688</v>
      </c>
      <c r="M15733">
        <v>11.4</v>
      </c>
      <c r="N15733">
        <v>20.2</v>
      </c>
      <c r="O15733">
        <v>10.5</v>
      </c>
      <c r="P15733">
        <v>11.7</v>
      </c>
      <c r="Q15733">
        <v>20.9</v>
      </c>
      <c r="R15733">
        <v>8.9</v>
      </c>
      <c r="S15733" t="b">
        <v>0</v>
      </c>
      <c r="T15733" t="b">
        <v>0</v>
      </c>
      <c r="U15733" t="b">
        <v>1</v>
      </c>
      <c r="V15733">
        <v>47000</v>
      </c>
      <c r="W15733">
        <v>36000</v>
      </c>
      <c r="X15733">
        <v>2.2999999999999998</v>
      </c>
      <c r="Y15733">
        <v>45000</v>
      </c>
      <c r="Z15733">
        <v>2.2000000000000002</v>
      </c>
    </row>
    <row r="15734" spans="1:26">
      <c r="A15734">
        <v>213732670</v>
      </c>
      <c r="B15734" t="s">
        <v>13062</v>
      </c>
      <c r="C15734" t="s">
        <v>3597</v>
      </c>
      <c r="D15734" t="s">
        <v>4034</v>
      </c>
      <c r="E15734" t="s">
        <v>9947</v>
      </c>
      <c r="F15734" t="s">
        <v>3710</v>
      </c>
      <c r="G15734">
        <v>213732670</v>
      </c>
      <c r="I15734" t="s">
        <v>3711</v>
      </c>
      <c r="J15734" t="s">
        <v>13173</v>
      </c>
      <c r="K15734" t="s">
        <v>3725</v>
      </c>
      <c r="M15734">
        <v>11.2</v>
      </c>
      <c r="N15734">
        <v>20.6</v>
      </c>
      <c r="O15734">
        <v>11</v>
      </c>
      <c r="P15734">
        <v>11.35</v>
      </c>
      <c r="Q15734">
        <v>21.05</v>
      </c>
      <c r="R15734">
        <v>9.4499999999999993</v>
      </c>
      <c r="S15734" t="b">
        <v>0</v>
      </c>
      <c r="T15734" t="b">
        <v>0</v>
      </c>
      <c r="U15734" t="b">
        <v>1</v>
      </c>
      <c r="V15734">
        <v>47500</v>
      </c>
      <c r="W15734">
        <v>37400</v>
      </c>
      <c r="X15734">
        <v>2.4</v>
      </c>
      <c r="Y15734">
        <v>45000</v>
      </c>
      <c r="Z15734">
        <v>2.2000000000000002</v>
      </c>
    </row>
    <row r="15735" spans="1:26">
      <c r="A15735">
        <v>213732662</v>
      </c>
      <c r="B15735" t="s">
        <v>13062</v>
      </c>
      <c r="C15735" t="s">
        <v>3597</v>
      </c>
      <c r="D15735" t="s">
        <v>4034</v>
      </c>
      <c r="E15735" t="s">
        <v>9947</v>
      </c>
      <c r="F15735" t="s">
        <v>3650</v>
      </c>
      <c r="G15735">
        <v>213732662</v>
      </c>
      <c r="I15735" t="s">
        <v>3651</v>
      </c>
      <c r="J15735" t="s">
        <v>13171</v>
      </c>
      <c r="K15735" t="s">
        <v>3653</v>
      </c>
      <c r="M15735">
        <v>12</v>
      </c>
      <c r="N15735">
        <v>22.5</v>
      </c>
      <c r="O15735">
        <v>10.199999999999999</v>
      </c>
      <c r="P15735">
        <v>12.2</v>
      </c>
      <c r="Q15735">
        <v>23.5</v>
      </c>
      <c r="R15735">
        <v>9.1999999999999993</v>
      </c>
      <c r="S15735" t="b">
        <v>0</v>
      </c>
      <c r="T15735" t="b">
        <v>0</v>
      </c>
      <c r="U15735" t="b">
        <v>0</v>
      </c>
      <c r="V15735">
        <v>27000</v>
      </c>
      <c r="W15735">
        <v>20000</v>
      </c>
      <c r="X15735">
        <v>2.35</v>
      </c>
      <c r="Y15735">
        <v>22600</v>
      </c>
      <c r="Z15735">
        <v>2.25</v>
      </c>
    </row>
    <row r="15736" spans="1:26">
      <c r="A15736">
        <v>213732665</v>
      </c>
      <c r="B15736" t="s">
        <v>13062</v>
      </c>
      <c r="C15736" t="s">
        <v>3597</v>
      </c>
      <c r="D15736" t="s">
        <v>4034</v>
      </c>
      <c r="E15736" t="s">
        <v>9947</v>
      </c>
      <c r="F15736" t="s">
        <v>3650</v>
      </c>
      <c r="G15736">
        <v>213732665</v>
      </c>
      <c r="I15736" t="s">
        <v>3651</v>
      </c>
      <c r="J15736" t="s">
        <v>13172</v>
      </c>
      <c r="K15736" t="s">
        <v>3653</v>
      </c>
      <c r="M15736">
        <v>10.5</v>
      </c>
      <c r="N15736">
        <v>21.8</v>
      </c>
      <c r="O15736">
        <v>11.5</v>
      </c>
      <c r="P15736">
        <v>10.6</v>
      </c>
      <c r="Q15736">
        <v>23.1</v>
      </c>
      <c r="R15736">
        <v>9.6</v>
      </c>
      <c r="S15736" t="b">
        <v>0</v>
      </c>
      <c r="T15736" t="b">
        <v>0</v>
      </c>
      <c r="U15736" t="b">
        <v>1</v>
      </c>
      <c r="V15736">
        <v>36000</v>
      </c>
      <c r="W15736">
        <v>26400</v>
      </c>
      <c r="X15736">
        <v>2.2999999999999998</v>
      </c>
      <c r="Y15736">
        <v>29600</v>
      </c>
      <c r="Z15736">
        <v>2.09</v>
      </c>
    </row>
    <row r="15737" spans="1:26">
      <c r="A15737">
        <v>213732664</v>
      </c>
      <c r="B15737" t="s">
        <v>13062</v>
      </c>
      <c r="C15737" t="s">
        <v>3597</v>
      </c>
      <c r="D15737" t="s">
        <v>4034</v>
      </c>
      <c r="E15737" t="s">
        <v>9947</v>
      </c>
      <c r="F15737" t="s">
        <v>3710</v>
      </c>
      <c r="G15737">
        <v>213732664</v>
      </c>
      <c r="I15737" t="s">
        <v>3711</v>
      </c>
      <c r="J15737" t="s">
        <v>13171</v>
      </c>
      <c r="K15737" t="s">
        <v>3725</v>
      </c>
      <c r="M15737">
        <v>11.6</v>
      </c>
      <c r="N15737">
        <v>21.75</v>
      </c>
      <c r="O15737">
        <v>10.199999999999999</v>
      </c>
      <c r="P15737">
        <v>11.95</v>
      </c>
      <c r="Q15737">
        <v>22.25</v>
      </c>
      <c r="R15737">
        <v>9.1999999999999993</v>
      </c>
      <c r="S15737" t="b">
        <v>0</v>
      </c>
      <c r="T15737" t="b">
        <v>0</v>
      </c>
      <c r="U15737" t="b">
        <v>1</v>
      </c>
      <c r="V15737">
        <v>27400</v>
      </c>
      <c r="W15737">
        <v>21000</v>
      </c>
      <c r="X15737">
        <v>2.48</v>
      </c>
      <c r="Y15737">
        <v>22600</v>
      </c>
      <c r="Z15737">
        <v>2.25</v>
      </c>
    </row>
    <row r="15738" spans="1:26">
      <c r="A15738">
        <v>213608177</v>
      </c>
      <c r="B15738" t="s">
        <v>13062</v>
      </c>
      <c r="C15738" t="s">
        <v>3597</v>
      </c>
      <c r="D15738" t="s">
        <v>4034</v>
      </c>
      <c r="E15738" t="s">
        <v>11949</v>
      </c>
      <c r="F15738" t="s">
        <v>3621</v>
      </c>
      <c r="G15738">
        <v>213608177</v>
      </c>
      <c r="I15738" t="s">
        <v>3622</v>
      </c>
      <c r="J15738" t="s">
        <v>13170</v>
      </c>
      <c r="K15738" t="s">
        <v>3624</v>
      </c>
      <c r="L15738" t="s">
        <v>13457</v>
      </c>
      <c r="P15738">
        <v>12</v>
      </c>
      <c r="Q15738">
        <v>19.5</v>
      </c>
      <c r="R15738">
        <v>10</v>
      </c>
      <c r="S15738" t="b">
        <v>0</v>
      </c>
      <c r="T15738" t="b">
        <v>0</v>
      </c>
      <c r="U15738" t="b">
        <v>1</v>
      </c>
      <c r="V15738">
        <v>33000</v>
      </c>
      <c r="W15738">
        <v>28800</v>
      </c>
      <c r="X15738">
        <v>2.5</v>
      </c>
      <c r="Y15738">
        <v>33600</v>
      </c>
      <c r="Z15738">
        <v>2.39</v>
      </c>
    </row>
    <row r="15739" spans="1:26">
      <c r="A15739">
        <v>213614224</v>
      </c>
      <c r="B15739" t="s">
        <v>13062</v>
      </c>
      <c r="C15739" t="s">
        <v>3597</v>
      </c>
      <c r="D15739" t="s">
        <v>4034</v>
      </c>
      <c r="E15739" t="s">
        <v>11392</v>
      </c>
      <c r="F15739" t="s">
        <v>3600</v>
      </c>
      <c r="G15739">
        <v>213614224</v>
      </c>
      <c r="I15739" t="s">
        <v>3601</v>
      </c>
      <c r="J15739" t="s">
        <v>9445</v>
      </c>
      <c r="L15739" t="s">
        <v>13456</v>
      </c>
      <c r="M15739">
        <v>10.4</v>
      </c>
      <c r="N15739">
        <v>18</v>
      </c>
      <c r="O15739">
        <v>9.1</v>
      </c>
      <c r="P15739">
        <v>10.1</v>
      </c>
      <c r="Q15739">
        <v>16.899999999999999</v>
      </c>
      <c r="R15739">
        <v>8.1999999999999993</v>
      </c>
      <c r="S15739" t="b">
        <v>0</v>
      </c>
      <c r="T15739" t="b">
        <v>0</v>
      </c>
      <c r="U15739" t="b">
        <v>0</v>
      </c>
      <c r="V15739">
        <v>36000</v>
      </c>
      <c r="W15739">
        <v>20400</v>
      </c>
      <c r="X15739">
        <v>2.48</v>
      </c>
      <c r="Y15739">
        <v>22700</v>
      </c>
      <c r="Z15739">
        <v>2.1</v>
      </c>
    </row>
    <row r="15740" spans="1:26">
      <c r="A15740">
        <v>213614225</v>
      </c>
      <c r="B15740" t="s">
        <v>13062</v>
      </c>
      <c r="C15740" t="s">
        <v>3597</v>
      </c>
      <c r="D15740" t="s">
        <v>4034</v>
      </c>
      <c r="E15740" t="s">
        <v>11392</v>
      </c>
      <c r="F15740" t="s">
        <v>3600</v>
      </c>
      <c r="G15740">
        <v>213614225</v>
      </c>
      <c r="I15740" t="s">
        <v>3601</v>
      </c>
      <c r="J15740" t="s">
        <v>9451</v>
      </c>
      <c r="L15740" t="s">
        <v>13455</v>
      </c>
      <c r="M15740">
        <v>9.3000000000000007</v>
      </c>
      <c r="N15740">
        <v>17.3</v>
      </c>
      <c r="O15740">
        <v>10</v>
      </c>
      <c r="P15740">
        <v>8.8000000000000007</v>
      </c>
      <c r="Q15740">
        <v>15.8</v>
      </c>
      <c r="R15740">
        <v>9.4</v>
      </c>
      <c r="S15740" t="b">
        <v>0</v>
      </c>
      <c r="T15740" t="b">
        <v>0</v>
      </c>
      <c r="U15740" t="b">
        <v>0</v>
      </c>
      <c r="V15740">
        <v>47000</v>
      </c>
      <c r="W15740">
        <v>37000</v>
      </c>
      <c r="X15740">
        <v>2.4</v>
      </c>
      <c r="Y15740">
        <v>39000</v>
      </c>
      <c r="Z15740">
        <v>2.2000000000000002</v>
      </c>
    </row>
    <row r="15741" spans="1:26">
      <c r="A15741">
        <v>213614226</v>
      </c>
      <c r="B15741" t="s">
        <v>13062</v>
      </c>
      <c r="C15741" t="s">
        <v>3597</v>
      </c>
      <c r="D15741" t="s">
        <v>4034</v>
      </c>
      <c r="E15741" t="s">
        <v>11392</v>
      </c>
      <c r="F15741" t="s">
        <v>3600</v>
      </c>
      <c r="G15741">
        <v>213614226</v>
      </c>
      <c r="I15741" t="s">
        <v>3601</v>
      </c>
      <c r="J15741" t="s">
        <v>9470</v>
      </c>
      <c r="L15741" t="s">
        <v>13454</v>
      </c>
      <c r="M15741">
        <v>10.3</v>
      </c>
      <c r="N15741">
        <v>18</v>
      </c>
      <c r="O15741">
        <v>9.1999999999999993</v>
      </c>
      <c r="P15741">
        <v>8.8000000000000007</v>
      </c>
      <c r="Q15741">
        <v>14.9</v>
      </c>
      <c r="R15741">
        <v>8.5</v>
      </c>
      <c r="S15741" t="b">
        <v>0</v>
      </c>
      <c r="T15741" t="b">
        <v>0</v>
      </c>
      <c r="U15741" t="b">
        <v>0</v>
      </c>
      <c r="V15741">
        <v>57000</v>
      </c>
      <c r="W15741">
        <v>37000</v>
      </c>
      <c r="X15741">
        <v>2.4</v>
      </c>
      <c r="Y15741">
        <v>39000</v>
      </c>
      <c r="Z15741">
        <v>2.2000000000000002</v>
      </c>
    </row>
    <row r="15742" spans="1:26">
      <c r="A15742">
        <v>213732638</v>
      </c>
      <c r="B15742" t="s">
        <v>13062</v>
      </c>
      <c r="C15742" t="s">
        <v>3597</v>
      </c>
      <c r="D15742" t="s">
        <v>4034</v>
      </c>
      <c r="E15742" t="s">
        <v>6567</v>
      </c>
      <c r="F15742" t="s">
        <v>3600</v>
      </c>
      <c r="G15742">
        <v>213732638</v>
      </c>
      <c r="I15742" t="s">
        <v>3700</v>
      </c>
      <c r="J15742" t="s">
        <v>13169</v>
      </c>
      <c r="L15742" t="s">
        <v>13453</v>
      </c>
      <c r="M15742">
        <v>11.6</v>
      </c>
      <c r="N15742">
        <v>15.6</v>
      </c>
      <c r="O15742">
        <v>8.8000000000000007</v>
      </c>
      <c r="P15742">
        <v>11.7</v>
      </c>
      <c r="Q15742">
        <v>16.100000000000001</v>
      </c>
      <c r="R15742">
        <v>9.5</v>
      </c>
      <c r="S15742" t="b">
        <v>0</v>
      </c>
      <c r="T15742" t="b">
        <v>0</v>
      </c>
      <c r="U15742" t="b">
        <v>1</v>
      </c>
      <c r="V15742">
        <v>18000</v>
      </c>
      <c r="W15742">
        <v>14700</v>
      </c>
      <c r="X15742">
        <v>2.6</v>
      </c>
      <c r="Y15742">
        <v>17400</v>
      </c>
      <c r="Z15742">
        <v>2.42</v>
      </c>
    </row>
    <row r="15743" spans="1:26">
      <c r="A15743">
        <v>213732640</v>
      </c>
      <c r="B15743" t="s">
        <v>13062</v>
      </c>
      <c r="C15743" t="s">
        <v>3597</v>
      </c>
      <c r="D15743" t="s">
        <v>4034</v>
      </c>
      <c r="E15743" t="s">
        <v>6567</v>
      </c>
      <c r="F15743" t="s">
        <v>3600</v>
      </c>
      <c r="G15743">
        <v>213732640</v>
      </c>
      <c r="I15743" t="s">
        <v>3700</v>
      </c>
      <c r="J15743" t="s">
        <v>13166</v>
      </c>
      <c r="L15743" t="s">
        <v>13453</v>
      </c>
      <c r="M15743">
        <v>11</v>
      </c>
      <c r="N15743">
        <v>16</v>
      </c>
      <c r="O15743">
        <v>9.5</v>
      </c>
      <c r="P15743">
        <v>10.7</v>
      </c>
      <c r="Q15743">
        <v>16.5</v>
      </c>
      <c r="R15743">
        <v>9.5</v>
      </c>
      <c r="S15743" t="b">
        <v>0</v>
      </c>
      <c r="T15743" t="b">
        <v>0</v>
      </c>
      <c r="U15743" t="b">
        <v>1</v>
      </c>
      <c r="V15743">
        <v>24000</v>
      </c>
      <c r="W15743">
        <v>21000</v>
      </c>
      <c r="X15743">
        <v>2.58</v>
      </c>
      <c r="Y15743">
        <v>23000</v>
      </c>
      <c r="Z15743">
        <v>2.2799999999999998</v>
      </c>
    </row>
    <row r="15744" spans="1:26">
      <c r="A15744">
        <v>213732642</v>
      </c>
      <c r="B15744" t="s">
        <v>13062</v>
      </c>
      <c r="C15744" t="s">
        <v>3597</v>
      </c>
      <c r="D15744" t="s">
        <v>4034</v>
      </c>
      <c r="E15744" t="s">
        <v>6567</v>
      </c>
      <c r="F15744" t="s">
        <v>3600</v>
      </c>
      <c r="G15744">
        <v>213732642</v>
      </c>
      <c r="I15744" t="s">
        <v>3700</v>
      </c>
      <c r="J15744" t="s">
        <v>13167</v>
      </c>
      <c r="L15744" t="s">
        <v>13452</v>
      </c>
      <c r="M15744">
        <v>10.199999999999999</v>
      </c>
      <c r="N15744">
        <v>14.8</v>
      </c>
      <c r="O15744">
        <v>9.6</v>
      </c>
      <c r="P15744">
        <v>10</v>
      </c>
      <c r="Q15744">
        <v>15.2</v>
      </c>
      <c r="R15744">
        <v>10</v>
      </c>
      <c r="S15744" t="b">
        <v>0</v>
      </c>
      <c r="T15744" t="b">
        <v>0</v>
      </c>
      <c r="U15744" t="b">
        <v>1</v>
      </c>
      <c r="V15744">
        <v>35000</v>
      </c>
      <c r="W15744">
        <v>33000</v>
      </c>
      <c r="X15744">
        <v>2.4</v>
      </c>
      <c r="Y15744">
        <v>38000</v>
      </c>
      <c r="Z15744">
        <v>1.9</v>
      </c>
    </row>
    <row r="15745" spans="1:26">
      <c r="A15745">
        <v>213603964</v>
      </c>
      <c r="B15745" t="s">
        <v>13048</v>
      </c>
      <c r="C15745" t="s">
        <v>3597</v>
      </c>
      <c r="D15745" t="s">
        <v>4034</v>
      </c>
      <c r="E15745" t="s">
        <v>3637</v>
      </c>
      <c r="F15745" t="s">
        <v>3600</v>
      </c>
      <c r="G15745">
        <v>213603964</v>
      </c>
      <c r="I15745" t="s">
        <v>3700</v>
      </c>
      <c r="J15745" t="s">
        <v>7251</v>
      </c>
      <c r="L15745" t="s">
        <v>13451</v>
      </c>
      <c r="M15745">
        <v>10.199999999999999</v>
      </c>
      <c r="N15745">
        <v>14.8</v>
      </c>
      <c r="O15745">
        <v>9.6</v>
      </c>
      <c r="P15745">
        <v>10</v>
      </c>
      <c r="Q15745">
        <v>15.2</v>
      </c>
      <c r="R15745">
        <v>10</v>
      </c>
      <c r="S15745" t="b">
        <v>0</v>
      </c>
      <c r="T15745" t="b">
        <v>0</v>
      </c>
      <c r="U15745" t="b">
        <v>1</v>
      </c>
      <c r="V15745">
        <v>35000</v>
      </c>
      <c r="W15745">
        <v>33000</v>
      </c>
      <c r="X15745">
        <v>2.4</v>
      </c>
      <c r="Y15745">
        <v>38000</v>
      </c>
      <c r="Z15745">
        <v>1.9</v>
      </c>
    </row>
    <row r="15746" spans="1:26">
      <c r="A15746">
        <v>213603965</v>
      </c>
      <c r="B15746" t="s">
        <v>13048</v>
      </c>
      <c r="C15746" t="s">
        <v>3597</v>
      </c>
      <c r="D15746" t="s">
        <v>4034</v>
      </c>
      <c r="E15746" t="s">
        <v>3792</v>
      </c>
      <c r="F15746" t="s">
        <v>3600</v>
      </c>
      <c r="G15746">
        <v>213603965</v>
      </c>
      <c r="I15746" t="s">
        <v>3700</v>
      </c>
      <c r="J15746" t="s">
        <v>7251</v>
      </c>
      <c r="L15746" t="s">
        <v>13451</v>
      </c>
      <c r="M15746">
        <v>10.199999999999999</v>
      </c>
      <c r="N15746">
        <v>14.8</v>
      </c>
      <c r="O15746">
        <v>9.6</v>
      </c>
      <c r="P15746">
        <v>10</v>
      </c>
      <c r="Q15746">
        <v>15.2</v>
      </c>
      <c r="R15746">
        <v>10</v>
      </c>
      <c r="S15746" t="b">
        <v>0</v>
      </c>
      <c r="T15746" t="b">
        <v>0</v>
      </c>
      <c r="U15746" t="b">
        <v>1</v>
      </c>
      <c r="V15746">
        <v>35000</v>
      </c>
      <c r="W15746">
        <v>33000</v>
      </c>
      <c r="X15746">
        <v>2.4</v>
      </c>
      <c r="Y15746">
        <v>38000</v>
      </c>
      <c r="Z15746">
        <v>1.9</v>
      </c>
    </row>
    <row r="15747" spans="1:26">
      <c r="A15747">
        <v>213603966</v>
      </c>
      <c r="B15747" t="s">
        <v>13048</v>
      </c>
      <c r="C15747" t="s">
        <v>3597</v>
      </c>
      <c r="D15747" t="s">
        <v>4034</v>
      </c>
      <c r="E15747" t="s">
        <v>3835</v>
      </c>
      <c r="F15747" t="s">
        <v>3600</v>
      </c>
      <c r="G15747">
        <v>213603966</v>
      </c>
      <c r="I15747" t="s">
        <v>3700</v>
      </c>
      <c r="J15747" t="s">
        <v>7251</v>
      </c>
      <c r="L15747" t="s">
        <v>13451</v>
      </c>
      <c r="M15747">
        <v>10.199999999999999</v>
      </c>
      <c r="N15747">
        <v>14.8</v>
      </c>
      <c r="O15747">
        <v>9.6</v>
      </c>
      <c r="P15747">
        <v>10</v>
      </c>
      <c r="Q15747">
        <v>15.2</v>
      </c>
      <c r="R15747">
        <v>10</v>
      </c>
      <c r="S15747" t="b">
        <v>0</v>
      </c>
      <c r="T15747" t="b">
        <v>0</v>
      </c>
      <c r="U15747" t="b">
        <v>1</v>
      </c>
      <c r="V15747">
        <v>35000</v>
      </c>
      <c r="W15747">
        <v>33000</v>
      </c>
      <c r="X15747">
        <v>2.4</v>
      </c>
      <c r="Y15747">
        <v>38000</v>
      </c>
      <c r="Z15747">
        <v>1.9</v>
      </c>
    </row>
    <row r="15748" spans="1:26">
      <c r="A15748">
        <v>213603967</v>
      </c>
      <c r="B15748" t="s">
        <v>13048</v>
      </c>
      <c r="C15748" t="s">
        <v>3597</v>
      </c>
      <c r="D15748" t="s">
        <v>4034</v>
      </c>
      <c r="E15748" t="s">
        <v>4582</v>
      </c>
      <c r="F15748" t="s">
        <v>3600</v>
      </c>
      <c r="G15748">
        <v>213603967</v>
      </c>
      <c r="I15748" t="s">
        <v>3700</v>
      </c>
      <c r="J15748" t="s">
        <v>7251</v>
      </c>
      <c r="L15748" t="s">
        <v>13451</v>
      </c>
      <c r="M15748">
        <v>10.199999999999999</v>
      </c>
      <c r="N15748">
        <v>14.8</v>
      </c>
      <c r="O15748">
        <v>9.6</v>
      </c>
      <c r="P15748">
        <v>10</v>
      </c>
      <c r="Q15748">
        <v>15.2</v>
      </c>
      <c r="R15748">
        <v>10</v>
      </c>
      <c r="S15748" t="b">
        <v>0</v>
      </c>
      <c r="T15748" t="b">
        <v>0</v>
      </c>
      <c r="U15748" t="b">
        <v>1</v>
      </c>
      <c r="V15748">
        <v>35000</v>
      </c>
      <c r="W15748">
        <v>33000</v>
      </c>
      <c r="X15748">
        <v>2.4</v>
      </c>
      <c r="Y15748">
        <v>38000</v>
      </c>
      <c r="Z15748">
        <v>1.9</v>
      </c>
    </row>
    <row r="15749" spans="1:26">
      <c r="A15749">
        <v>213603968</v>
      </c>
      <c r="B15749" t="s">
        <v>13048</v>
      </c>
      <c r="C15749" t="s">
        <v>3597</v>
      </c>
      <c r="D15749" t="s">
        <v>4034</v>
      </c>
      <c r="E15749" t="s">
        <v>3834</v>
      </c>
      <c r="F15749" t="s">
        <v>3600</v>
      </c>
      <c r="G15749">
        <v>213603968</v>
      </c>
      <c r="I15749" t="s">
        <v>3700</v>
      </c>
      <c r="J15749" t="s">
        <v>7251</v>
      </c>
      <c r="L15749" t="s">
        <v>13451</v>
      </c>
      <c r="M15749">
        <v>10.199999999999999</v>
      </c>
      <c r="N15749">
        <v>14.8</v>
      </c>
      <c r="O15749">
        <v>9.6</v>
      </c>
      <c r="P15749">
        <v>10</v>
      </c>
      <c r="Q15749">
        <v>15.2</v>
      </c>
      <c r="R15749">
        <v>10</v>
      </c>
      <c r="S15749" t="b">
        <v>0</v>
      </c>
      <c r="T15749" t="b">
        <v>0</v>
      </c>
      <c r="U15749" t="b">
        <v>1</v>
      </c>
      <c r="V15749">
        <v>35000</v>
      </c>
      <c r="W15749">
        <v>33000</v>
      </c>
      <c r="X15749">
        <v>2.4</v>
      </c>
      <c r="Y15749">
        <v>38000</v>
      </c>
      <c r="Z15749">
        <v>1.9</v>
      </c>
    </row>
    <row r="15750" spans="1:26">
      <c r="A15750">
        <v>213732643</v>
      </c>
      <c r="B15750" t="s">
        <v>13062</v>
      </c>
      <c r="C15750" t="s">
        <v>3597</v>
      </c>
      <c r="D15750" t="s">
        <v>4034</v>
      </c>
      <c r="E15750" t="s">
        <v>6567</v>
      </c>
      <c r="F15750" t="s">
        <v>3600</v>
      </c>
      <c r="G15750">
        <v>213732643</v>
      </c>
      <c r="I15750" t="s">
        <v>3700</v>
      </c>
      <c r="J15750" t="s">
        <v>13168</v>
      </c>
      <c r="L15750" t="s">
        <v>13450</v>
      </c>
      <c r="M15750">
        <v>9</v>
      </c>
      <c r="N15750">
        <v>14</v>
      </c>
      <c r="O15750">
        <v>10</v>
      </c>
      <c r="P15750">
        <v>8.6</v>
      </c>
      <c r="Q15750">
        <v>14.3</v>
      </c>
      <c r="R15750">
        <v>9</v>
      </c>
      <c r="S15750" t="b">
        <v>0</v>
      </c>
      <c r="T15750" t="b">
        <v>0</v>
      </c>
      <c r="U15750" t="b">
        <v>0</v>
      </c>
      <c r="V15750">
        <v>46000</v>
      </c>
      <c r="W15750">
        <v>32000</v>
      </c>
      <c r="X15750">
        <v>2.36</v>
      </c>
      <c r="Y15750">
        <v>45000</v>
      </c>
      <c r="Z15750">
        <v>2.11</v>
      </c>
    </row>
    <row r="15751" spans="1:26">
      <c r="A15751">
        <v>213617765</v>
      </c>
      <c r="B15751" t="s">
        <v>13062</v>
      </c>
      <c r="C15751" t="s">
        <v>3597</v>
      </c>
      <c r="D15751" t="s">
        <v>4034</v>
      </c>
      <c r="E15751" t="s">
        <v>6304</v>
      </c>
      <c r="F15751" t="s">
        <v>3600</v>
      </c>
      <c r="G15751">
        <v>213617765</v>
      </c>
      <c r="I15751" t="s">
        <v>3700</v>
      </c>
      <c r="J15751" t="s">
        <v>9486</v>
      </c>
      <c r="L15751" t="s">
        <v>13449</v>
      </c>
      <c r="P15751">
        <v>8.6</v>
      </c>
      <c r="Q15751">
        <v>14.5</v>
      </c>
      <c r="R15751">
        <v>8.6</v>
      </c>
      <c r="S15751" t="b">
        <v>0</v>
      </c>
      <c r="T15751" t="b">
        <v>0</v>
      </c>
      <c r="U15751" t="b">
        <v>0</v>
      </c>
      <c r="V15751">
        <v>53000</v>
      </c>
      <c r="W15751">
        <v>37000</v>
      </c>
      <c r="X15751">
        <v>2.2599999999999998</v>
      </c>
      <c r="Y15751">
        <v>38000</v>
      </c>
      <c r="Z15751">
        <v>2.2599999999999998</v>
      </c>
    </row>
    <row r="15752" spans="1:26">
      <c r="A15752">
        <v>213732641</v>
      </c>
      <c r="B15752" t="s">
        <v>13062</v>
      </c>
      <c r="C15752" t="s">
        <v>3597</v>
      </c>
      <c r="D15752" t="s">
        <v>4034</v>
      </c>
      <c r="E15752" t="s">
        <v>6567</v>
      </c>
      <c r="F15752" t="s">
        <v>3600</v>
      </c>
      <c r="G15752">
        <v>213732641</v>
      </c>
      <c r="I15752" t="s">
        <v>3700</v>
      </c>
      <c r="J15752" t="s">
        <v>13167</v>
      </c>
      <c r="L15752" t="s">
        <v>13448</v>
      </c>
      <c r="P15752">
        <v>10</v>
      </c>
      <c r="Q15752">
        <v>15.5</v>
      </c>
      <c r="R15752">
        <v>8.6</v>
      </c>
      <c r="S15752" t="b">
        <v>0</v>
      </c>
      <c r="T15752" t="b">
        <v>0</v>
      </c>
      <c r="U15752" t="b">
        <v>1</v>
      </c>
      <c r="V15752">
        <v>36000</v>
      </c>
      <c r="W15752">
        <v>27400</v>
      </c>
      <c r="X15752">
        <v>2.12</v>
      </c>
      <c r="Y15752">
        <v>38000</v>
      </c>
      <c r="Z15752">
        <v>1.9</v>
      </c>
    </row>
    <row r="15753" spans="1:26">
      <c r="A15753">
        <v>213732639</v>
      </c>
      <c r="B15753" t="s">
        <v>13062</v>
      </c>
      <c r="C15753" t="s">
        <v>3597</v>
      </c>
      <c r="D15753" t="s">
        <v>4034</v>
      </c>
      <c r="E15753" t="s">
        <v>6567</v>
      </c>
      <c r="F15753" t="s">
        <v>3600</v>
      </c>
      <c r="G15753">
        <v>213732639</v>
      </c>
      <c r="I15753" t="s">
        <v>3700</v>
      </c>
      <c r="J15753" t="s">
        <v>13166</v>
      </c>
      <c r="L15753" t="s">
        <v>13447</v>
      </c>
      <c r="P15753">
        <v>10.7</v>
      </c>
      <c r="Q15753">
        <v>16.100000000000001</v>
      </c>
      <c r="R15753">
        <v>9.8000000000000007</v>
      </c>
      <c r="S15753" t="b">
        <v>0</v>
      </c>
      <c r="T15753" t="b">
        <v>0</v>
      </c>
      <c r="U15753" t="b">
        <v>1</v>
      </c>
      <c r="V15753">
        <v>24000</v>
      </c>
      <c r="W15753">
        <v>22400</v>
      </c>
      <c r="X15753">
        <v>2.42</v>
      </c>
      <c r="Y15753">
        <v>25000</v>
      </c>
      <c r="Z15753">
        <v>2.2400000000000002</v>
      </c>
    </row>
    <row r="15754" spans="1:26">
      <c r="A15754">
        <v>213614245</v>
      </c>
      <c r="B15754" t="s">
        <v>13062</v>
      </c>
      <c r="C15754" t="s">
        <v>3597</v>
      </c>
      <c r="D15754" t="s">
        <v>4034</v>
      </c>
      <c r="E15754" t="s">
        <v>11946</v>
      </c>
      <c r="F15754" t="s">
        <v>3600</v>
      </c>
      <c r="G15754">
        <v>213614245</v>
      </c>
      <c r="I15754" t="s">
        <v>3601</v>
      </c>
      <c r="J15754" t="s">
        <v>13165</v>
      </c>
      <c r="L15754" t="s">
        <v>12399</v>
      </c>
      <c r="P15754">
        <v>10.5</v>
      </c>
      <c r="Q15754">
        <v>17</v>
      </c>
      <c r="R15754">
        <v>10.199999999999999</v>
      </c>
      <c r="S15754" t="b">
        <v>0</v>
      </c>
      <c r="T15754" t="b">
        <v>0</v>
      </c>
      <c r="U15754" t="b">
        <v>0</v>
      </c>
      <c r="V15754">
        <v>24000</v>
      </c>
      <c r="W15754">
        <v>19500</v>
      </c>
      <c r="X15754">
        <v>2.6</v>
      </c>
      <c r="Y15754">
        <v>21600</v>
      </c>
      <c r="Z15754">
        <v>2.41</v>
      </c>
    </row>
    <row r="15755" spans="1:26">
      <c r="A15755">
        <v>213732677</v>
      </c>
      <c r="B15755" t="s">
        <v>13062</v>
      </c>
      <c r="C15755" t="s">
        <v>3597</v>
      </c>
      <c r="D15755" t="s">
        <v>4034</v>
      </c>
      <c r="E15755" t="s">
        <v>6243</v>
      </c>
      <c r="F15755" t="s">
        <v>3600</v>
      </c>
      <c r="G15755">
        <v>213732677</v>
      </c>
      <c r="I15755" t="s">
        <v>3601</v>
      </c>
      <c r="J15755" t="s">
        <v>8285</v>
      </c>
      <c r="L15755" t="s">
        <v>13446</v>
      </c>
      <c r="M15755">
        <v>12.5</v>
      </c>
      <c r="N15755">
        <v>21</v>
      </c>
      <c r="O15755">
        <v>11.6</v>
      </c>
      <c r="P15755">
        <v>11.7</v>
      </c>
      <c r="Q15755">
        <v>18.399999999999999</v>
      </c>
      <c r="R15755">
        <v>9.3000000000000007</v>
      </c>
      <c r="S15755" t="b">
        <v>0</v>
      </c>
      <c r="T15755" t="b">
        <v>0</v>
      </c>
      <c r="U15755" t="b">
        <v>1</v>
      </c>
      <c r="V15755">
        <v>23000</v>
      </c>
      <c r="W15755">
        <v>16900</v>
      </c>
      <c r="X15755">
        <v>2.4</v>
      </c>
      <c r="Y15755">
        <v>25000</v>
      </c>
      <c r="Z15755">
        <v>2.2200000000000002</v>
      </c>
    </row>
    <row r="15756" spans="1:26">
      <c r="A15756">
        <v>213732675</v>
      </c>
      <c r="B15756" t="s">
        <v>13062</v>
      </c>
      <c r="C15756" t="s">
        <v>3597</v>
      </c>
      <c r="D15756" t="s">
        <v>4034</v>
      </c>
      <c r="E15756" t="s">
        <v>6243</v>
      </c>
      <c r="F15756" t="s">
        <v>3600</v>
      </c>
      <c r="G15756">
        <v>213732675</v>
      </c>
      <c r="I15756" t="s">
        <v>3700</v>
      </c>
      <c r="J15756" t="s">
        <v>9373</v>
      </c>
      <c r="L15756" t="s">
        <v>13445</v>
      </c>
      <c r="M15756">
        <v>9</v>
      </c>
      <c r="N15756">
        <v>14</v>
      </c>
      <c r="O15756">
        <v>10</v>
      </c>
      <c r="P15756">
        <v>8.6</v>
      </c>
      <c r="Q15756">
        <v>14.3</v>
      </c>
      <c r="R15756">
        <v>9</v>
      </c>
      <c r="S15756" t="b">
        <v>0</v>
      </c>
      <c r="T15756" t="b">
        <v>0</v>
      </c>
      <c r="U15756" t="b">
        <v>0</v>
      </c>
      <c r="V15756">
        <v>46000</v>
      </c>
      <c r="W15756">
        <v>32000</v>
      </c>
      <c r="X15756">
        <v>2.36</v>
      </c>
      <c r="Y15756">
        <v>45000</v>
      </c>
      <c r="Z15756">
        <v>2.11</v>
      </c>
    </row>
    <row r="15757" spans="1:26">
      <c r="A15757">
        <v>213732676</v>
      </c>
      <c r="B15757" t="s">
        <v>13062</v>
      </c>
      <c r="C15757" t="s">
        <v>3597</v>
      </c>
      <c r="D15757" t="s">
        <v>4034</v>
      </c>
      <c r="E15757" t="s">
        <v>6243</v>
      </c>
      <c r="F15757" t="s">
        <v>3600</v>
      </c>
      <c r="G15757">
        <v>213732676</v>
      </c>
      <c r="I15757" t="s">
        <v>3700</v>
      </c>
      <c r="J15757" t="s">
        <v>9499</v>
      </c>
      <c r="L15757" t="s">
        <v>13444</v>
      </c>
      <c r="P15757">
        <v>8.6</v>
      </c>
      <c r="Q15757">
        <v>14.5</v>
      </c>
      <c r="R15757">
        <v>8.6</v>
      </c>
      <c r="S15757" t="b">
        <v>0</v>
      </c>
      <c r="T15757" t="b">
        <v>0</v>
      </c>
      <c r="U15757" t="b">
        <v>0</v>
      </c>
      <c r="V15757">
        <v>53000</v>
      </c>
      <c r="W15757">
        <v>37000</v>
      </c>
      <c r="X15757">
        <v>2.2599999999999998</v>
      </c>
      <c r="Y15757">
        <v>38000</v>
      </c>
      <c r="Z15757">
        <v>2.2599999999999998</v>
      </c>
    </row>
    <row r="15758" spans="1:26">
      <c r="A15758">
        <v>213732673</v>
      </c>
      <c r="B15758" t="s">
        <v>13062</v>
      </c>
      <c r="C15758" t="s">
        <v>3597</v>
      </c>
      <c r="D15758" t="s">
        <v>4034</v>
      </c>
      <c r="E15758" t="s">
        <v>6243</v>
      </c>
      <c r="F15758" t="s">
        <v>3600</v>
      </c>
      <c r="G15758">
        <v>213732673</v>
      </c>
      <c r="I15758" t="s">
        <v>3700</v>
      </c>
      <c r="J15758" t="s">
        <v>9353</v>
      </c>
      <c r="L15758" t="s">
        <v>13443</v>
      </c>
      <c r="P15758">
        <v>10</v>
      </c>
      <c r="Q15758">
        <v>15.5</v>
      </c>
      <c r="R15758">
        <v>8.6</v>
      </c>
      <c r="S15758" t="b">
        <v>0</v>
      </c>
      <c r="T15758" t="b">
        <v>0</v>
      </c>
      <c r="U15758" t="b">
        <v>1</v>
      </c>
      <c r="V15758">
        <v>36000</v>
      </c>
      <c r="W15758">
        <v>27400</v>
      </c>
      <c r="X15758">
        <v>2.12</v>
      </c>
      <c r="Y15758">
        <v>38000</v>
      </c>
      <c r="Z15758">
        <v>1.9</v>
      </c>
    </row>
    <row r="15759" spans="1:26">
      <c r="A15759">
        <v>213732674</v>
      </c>
      <c r="B15759" t="s">
        <v>13062</v>
      </c>
      <c r="C15759" t="s">
        <v>3597</v>
      </c>
      <c r="D15759" t="s">
        <v>4034</v>
      </c>
      <c r="E15759" t="s">
        <v>6243</v>
      </c>
      <c r="F15759" t="s">
        <v>3600</v>
      </c>
      <c r="G15759">
        <v>213732674</v>
      </c>
      <c r="I15759" t="s">
        <v>3700</v>
      </c>
      <c r="J15759" t="s">
        <v>9332</v>
      </c>
      <c r="L15759" t="s">
        <v>13443</v>
      </c>
      <c r="P15759">
        <v>10</v>
      </c>
      <c r="Q15759">
        <v>15.2</v>
      </c>
      <c r="R15759">
        <v>8.5</v>
      </c>
      <c r="S15759" t="b">
        <v>0</v>
      </c>
      <c r="T15759" t="b">
        <v>0</v>
      </c>
      <c r="U15759" t="b">
        <v>1</v>
      </c>
      <c r="V15759">
        <v>29000</v>
      </c>
      <c r="W15759">
        <v>19600</v>
      </c>
      <c r="X15759">
        <v>2.12</v>
      </c>
      <c r="Y15759">
        <v>19600</v>
      </c>
      <c r="Z15759">
        <v>2.12</v>
      </c>
    </row>
    <row r="15760" spans="1:26">
      <c r="A15760">
        <v>213614244</v>
      </c>
      <c r="B15760" t="s">
        <v>13062</v>
      </c>
      <c r="C15760" t="s">
        <v>3597</v>
      </c>
      <c r="D15760" t="s">
        <v>4034</v>
      </c>
      <c r="E15760" t="s">
        <v>6383</v>
      </c>
      <c r="F15760" t="s">
        <v>3600</v>
      </c>
      <c r="G15760">
        <v>213614244</v>
      </c>
      <c r="I15760" t="s">
        <v>3700</v>
      </c>
      <c r="J15760" t="s">
        <v>10759</v>
      </c>
      <c r="L15760" t="s">
        <v>13442</v>
      </c>
      <c r="P15760">
        <v>10</v>
      </c>
      <c r="Q15760">
        <v>15.2</v>
      </c>
      <c r="R15760">
        <v>8.5</v>
      </c>
      <c r="S15760" t="b">
        <v>0</v>
      </c>
      <c r="T15760" t="b">
        <v>0</v>
      </c>
      <c r="U15760" t="b">
        <v>1</v>
      </c>
      <c r="V15760">
        <v>29000</v>
      </c>
      <c r="W15760">
        <v>19600</v>
      </c>
      <c r="X15760">
        <v>2.12</v>
      </c>
      <c r="Y15760">
        <v>19600</v>
      </c>
      <c r="Z15760">
        <v>2.12</v>
      </c>
    </row>
    <row r="15761" spans="1:26">
      <c r="A15761">
        <v>213732672</v>
      </c>
      <c r="B15761" t="s">
        <v>13062</v>
      </c>
      <c r="C15761" t="s">
        <v>3597</v>
      </c>
      <c r="D15761" t="s">
        <v>4034</v>
      </c>
      <c r="E15761" t="s">
        <v>6243</v>
      </c>
      <c r="F15761" t="s">
        <v>3600</v>
      </c>
      <c r="G15761">
        <v>213732672</v>
      </c>
      <c r="I15761" t="s">
        <v>3700</v>
      </c>
      <c r="J15761" t="s">
        <v>9316</v>
      </c>
      <c r="L15761" t="s">
        <v>13441</v>
      </c>
      <c r="P15761">
        <v>10.7</v>
      </c>
      <c r="Q15761">
        <v>16.100000000000001</v>
      </c>
      <c r="R15761">
        <v>9.8000000000000007</v>
      </c>
      <c r="S15761" t="b">
        <v>0</v>
      </c>
      <c r="T15761" t="b">
        <v>0</v>
      </c>
      <c r="U15761" t="b">
        <v>1</v>
      </c>
      <c r="V15761">
        <v>24000</v>
      </c>
      <c r="W15761">
        <v>22400</v>
      </c>
      <c r="X15761">
        <v>2.42</v>
      </c>
      <c r="Y15761">
        <v>25000</v>
      </c>
      <c r="Z15761">
        <v>2.2400000000000002</v>
      </c>
    </row>
    <row r="15762" spans="1:26">
      <c r="A15762">
        <v>213732671</v>
      </c>
      <c r="B15762" t="s">
        <v>13062</v>
      </c>
      <c r="C15762" t="s">
        <v>3597</v>
      </c>
      <c r="D15762" t="s">
        <v>4034</v>
      </c>
      <c r="E15762" t="s">
        <v>6243</v>
      </c>
      <c r="F15762" t="s">
        <v>3600</v>
      </c>
      <c r="G15762">
        <v>213732671</v>
      </c>
      <c r="I15762" t="s">
        <v>3700</v>
      </c>
      <c r="J15762" t="s">
        <v>9422</v>
      </c>
      <c r="L15762" t="s">
        <v>13441</v>
      </c>
      <c r="P15762">
        <v>10.199999999999999</v>
      </c>
      <c r="Q15762">
        <v>15.2</v>
      </c>
      <c r="R15762">
        <v>8.5</v>
      </c>
      <c r="S15762" t="b">
        <v>0</v>
      </c>
      <c r="T15762" t="b">
        <v>0</v>
      </c>
      <c r="U15762" t="b">
        <v>1</v>
      </c>
      <c r="V15762">
        <v>18000</v>
      </c>
      <c r="W15762">
        <v>12800</v>
      </c>
      <c r="X15762">
        <v>2.61</v>
      </c>
      <c r="Y15762">
        <v>13000</v>
      </c>
      <c r="Z15762">
        <v>2.2000000000000002</v>
      </c>
    </row>
    <row r="15763" spans="1:26">
      <c r="A15763">
        <v>211497101</v>
      </c>
      <c r="B15763" t="s">
        <v>4500</v>
      </c>
      <c r="C15763" t="s">
        <v>3597</v>
      </c>
      <c r="D15763" t="s">
        <v>3743</v>
      </c>
      <c r="E15763" t="s">
        <v>3744</v>
      </c>
      <c r="F15763" t="s">
        <v>3621</v>
      </c>
      <c r="G15763">
        <v>211497101</v>
      </c>
      <c r="I15763" t="s">
        <v>3622</v>
      </c>
      <c r="J15763" t="s">
        <v>9078</v>
      </c>
      <c r="K15763" t="s">
        <v>3624</v>
      </c>
      <c r="L15763" t="s">
        <v>13440</v>
      </c>
      <c r="M15763">
        <v>12.2</v>
      </c>
      <c r="N15763">
        <v>21.4</v>
      </c>
      <c r="O15763">
        <v>11</v>
      </c>
      <c r="P15763">
        <v>12.2</v>
      </c>
      <c r="Q15763">
        <v>21.3</v>
      </c>
      <c r="R15763">
        <v>9.3000000000000007</v>
      </c>
      <c r="S15763" t="b">
        <v>0</v>
      </c>
      <c r="T15763" t="b">
        <v>0</v>
      </c>
      <c r="U15763" t="b">
        <v>0</v>
      </c>
      <c r="V15763">
        <v>24000</v>
      </c>
      <c r="W15763">
        <v>15700</v>
      </c>
      <c r="X15763">
        <v>2.63</v>
      </c>
      <c r="Y15763">
        <v>18300</v>
      </c>
      <c r="Z15763">
        <v>2.95</v>
      </c>
    </row>
    <row r="15764" spans="1:26">
      <c r="A15764">
        <v>207702749</v>
      </c>
      <c r="B15764" t="s">
        <v>3742</v>
      </c>
      <c r="C15764" t="s">
        <v>3597</v>
      </c>
      <c r="D15764" t="s">
        <v>3743</v>
      </c>
      <c r="E15764" t="s">
        <v>3744</v>
      </c>
      <c r="F15764" t="s">
        <v>3753</v>
      </c>
      <c r="G15764">
        <v>207702749</v>
      </c>
      <c r="I15764" t="s">
        <v>3601</v>
      </c>
      <c r="J15764" t="s">
        <v>13164</v>
      </c>
      <c r="K15764" t="s">
        <v>3624</v>
      </c>
      <c r="L15764" t="s">
        <v>13413</v>
      </c>
      <c r="M15764">
        <v>10.3</v>
      </c>
      <c r="N15764">
        <v>15</v>
      </c>
      <c r="O15764">
        <v>9</v>
      </c>
      <c r="P15764">
        <v>11.3</v>
      </c>
      <c r="Q15764">
        <v>16.2</v>
      </c>
      <c r="R15764">
        <v>9.1999999999999993</v>
      </c>
      <c r="S15764" t="b">
        <v>0</v>
      </c>
      <c r="T15764" t="b">
        <v>0</v>
      </c>
      <c r="U15764" t="b">
        <v>1</v>
      </c>
      <c r="V15764">
        <v>24000</v>
      </c>
      <c r="W15764">
        <v>18000</v>
      </c>
      <c r="X15764">
        <v>2.5099999999999998</v>
      </c>
      <c r="Y15764">
        <v>25000</v>
      </c>
      <c r="Z15764">
        <v>2.12</v>
      </c>
    </row>
    <row r="15765" spans="1:26">
      <c r="A15765">
        <v>207702716</v>
      </c>
      <c r="B15765" t="s">
        <v>10565</v>
      </c>
      <c r="C15765" t="s">
        <v>3597</v>
      </c>
      <c r="D15765" t="s">
        <v>3743</v>
      </c>
      <c r="E15765" t="s">
        <v>3752</v>
      </c>
      <c r="F15765" t="s">
        <v>3753</v>
      </c>
      <c r="G15765">
        <v>207702716</v>
      </c>
      <c r="I15765" t="s">
        <v>3601</v>
      </c>
      <c r="J15765" t="s">
        <v>10608</v>
      </c>
      <c r="K15765" t="s">
        <v>3624</v>
      </c>
      <c r="L15765" t="s">
        <v>10599</v>
      </c>
      <c r="M15765">
        <v>10.3</v>
      </c>
      <c r="N15765">
        <v>15</v>
      </c>
      <c r="O15765">
        <v>9</v>
      </c>
      <c r="P15765">
        <v>11.3</v>
      </c>
      <c r="Q15765">
        <v>16.2</v>
      </c>
      <c r="R15765">
        <v>9.1999999999999993</v>
      </c>
      <c r="S15765" t="b">
        <v>0</v>
      </c>
      <c r="T15765" t="b">
        <v>0</v>
      </c>
      <c r="U15765" t="b">
        <v>1</v>
      </c>
      <c r="V15765">
        <v>24000</v>
      </c>
      <c r="W15765">
        <v>18000</v>
      </c>
      <c r="X15765">
        <v>2.5099999999999998</v>
      </c>
      <c r="Y15765">
        <v>25000</v>
      </c>
      <c r="Z15765">
        <v>2.12</v>
      </c>
    </row>
    <row r="15766" spans="1:26">
      <c r="A15766">
        <v>211497100</v>
      </c>
      <c r="B15766" t="s">
        <v>4500</v>
      </c>
      <c r="C15766" t="s">
        <v>3597</v>
      </c>
      <c r="D15766" t="s">
        <v>3743</v>
      </c>
      <c r="E15766" t="s">
        <v>3744</v>
      </c>
      <c r="F15766" t="s">
        <v>3849</v>
      </c>
      <c r="G15766">
        <v>211497100</v>
      </c>
      <c r="I15766" t="s">
        <v>3622</v>
      </c>
      <c r="J15766" t="s">
        <v>9078</v>
      </c>
      <c r="K15766" t="s">
        <v>3624</v>
      </c>
      <c r="L15766" t="s">
        <v>13404</v>
      </c>
      <c r="M15766">
        <v>12.2</v>
      </c>
      <c r="N15766">
        <v>21.2</v>
      </c>
      <c r="O15766">
        <v>10.8</v>
      </c>
      <c r="P15766">
        <v>12.2</v>
      </c>
      <c r="Q15766">
        <v>21</v>
      </c>
      <c r="R15766">
        <v>9.1999999999999993</v>
      </c>
      <c r="S15766" t="b">
        <v>0</v>
      </c>
      <c r="T15766" t="b">
        <v>0</v>
      </c>
      <c r="U15766" t="b">
        <v>0</v>
      </c>
      <c r="V15766">
        <v>24000</v>
      </c>
      <c r="W15766">
        <v>15400</v>
      </c>
      <c r="X15766">
        <v>2.65</v>
      </c>
      <c r="Y15766">
        <v>17900</v>
      </c>
      <c r="Z15766">
        <v>2.96</v>
      </c>
    </row>
    <row r="15767" spans="1:26">
      <c r="A15767">
        <v>202373719</v>
      </c>
      <c r="B15767" t="s">
        <v>3742</v>
      </c>
      <c r="C15767" t="s">
        <v>3597</v>
      </c>
      <c r="D15767" t="s">
        <v>3743</v>
      </c>
      <c r="E15767" t="s">
        <v>3744</v>
      </c>
      <c r="F15767" t="s">
        <v>3787</v>
      </c>
      <c r="G15767">
        <v>202373719</v>
      </c>
      <c r="I15767" t="s">
        <v>3622</v>
      </c>
      <c r="J15767" t="s">
        <v>5950</v>
      </c>
      <c r="K15767" t="s">
        <v>3624</v>
      </c>
      <c r="L15767" t="s">
        <v>10903</v>
      </c>
      <c r="M15767">
        <v>12.6</v>
      </c>
      <c r="N15767">
        <v>21</v>
      </c>
      <c r="O15767">
        <v>11.3</v>
      </c>
      <c r="P15767">
        <v>12.6</v>
      </c>
      <c r="Q15767">
        <v>22</v>
      </c>
      <c r="R15767">
        <v>10.3</v>
      </c>
      <c r="S15767" t="b">
        <v>0</v>
      </c>
      <c r="T15767" t="b">
        <v>0</v>
      </c>
      <c r="U15767" t="b">
        <v>1</v>
      </c>
      <c r="V15767">
        <v>17000</v>
      </c>
      <c r="W15767">
        <v>12800</v>
      </c>
      <c r="X15767">
        <v>2.62</v>
      </c>
      <c r="Y15767">
        <v>23000</v>
      </c>
      <c r="Z15767">
        <v>2.1</v>
      </c>
    </row>
    <row r="15768" spans="1:26">
      <c r="A15768">
        <v>202373717</v>
      </c>
      <c r="B15768" t="s">
        <v>3742</v>
      </c>
      <c r="C15768" t="s">
        <v>3597</v>
      </c>
      <c r="D15768" t="s">
        <v>3743</v>
      </c>
      <c r="E15768" t="s">
        <v>3744</v>
      </c>
      <c r="F15768" t="s">
        <v>3787</v>
      </c>
      <c r="G15768">
        <v>202373717</v>
      </c>
      <c r="I15768" t="s">
        <v>3622</v>
      </c>
      <c r="J15768" t="s">
        <v>5955</v>
      </c>
      <c r="L15768" t="s">
        <v>10898</v>
      </c>
      <c r="M15768">
        <v>13.6</v>
      </c>
      <c r="N15768">
        <v>25.5</v>
      </c>
      <c r="O15768">
        <v>12</v>
      </c>
      <c r="P15768">
        <v>13.6</v>
      </c>
      <c r="Q15768">
        <v>26.7</v>
      </c>
      <c r="R15768">
        <v>10.6</v>
      </c>
      <c r="S15768" t="b">
        <v>0</v>
      </c>
      <c r="T15768" t="b">
        <v>0</v>
      </c>
      <c r="U15768" t="b">
        <v>1</v>
      </c>
      <c r="V15768">
        <v>12000</v>
      </c>
      <c r="W15768">
        <v>8800</v>
      </c>
      <c r="X15768">
        <v>2.77</v>
      </c>
      <c r="Y15768">
        <v>14800</v>
      </c>
      <c r="Z15768">
        <v>2.29</v>
      </c>
    </row>
    <row r="15769" spans="1:26">
      <c r="A15769">
        <v>209832238</v>
      </c>
      <c r="B15769" t="s">
        <v>4678</v>
      </c>
      <c r="C15769" t="s">
        <v>3597</v>
      </c>
      <c r="D15769" t="s">
        <v>3743</v>
      </c>
      <c r="E15769" t="s">
        <v>3752</v>
      </c>
      <c r="F15769" t="s">
        <v>3621</v>
      </c>
      <c r="G15769">
        <v>209832238</v>
      </c>
      <c r="I15769" t="s">
        <v>3622</v>
      </c>
      <c r="J15769" t="s">
        <v>10475</v>
      </c>
      <c r="K15769" t="s">
        <v>3624</v>
      </c>
      <c r="L15769" t="s">
        <v>10476</v>
      </c>
      <c r="M15769">
        <v>12</v>
      </c>
      <c r="N15769">
        <v>18</v>
      </c>
      <c r="O15769">
        <v>10</v>
      </c>
      <c r="P15769">
        <v>12</v>
      </c>
      <c r="Q15769">
        <v>20</v>
      </c>
      <c r="R15769">
        <v>10</v>
      </c>
      <c r="S15769" t="b">
        <v>0</v>
      </c>
      <c r="T15769" t="b">
        <v>0</v>
      </c>
      <c r="U15769" t="b">
        <v>1</v>
      </c>
      <c r="V15769">
        <v>9000</v>
      </c>
      <c r="W15769">
        <v>6700</v>
      </c>
      <c r="X15769">
        <v>2.52</v>
      </c>
      <c r="Y15769">
        <v>7200</v>
      </c>
      <c r="Z15769">
        <v>1.1599999999999999</v>
      </c>
    </row>
    <row r="15770" spans="1:26">
      <c r="A15770">
        <v>209832242</v>
      </c>
      <c r="B15770" t="s">
        <v>4678</v>
      </c>
      <c r="C15770" t="s">
        <v>3597</v>
      </c>
      <c r="D15770" t="s">
        <v>3743</v>
      </c>
      <c r="E15770" t="s">
        <v>3752</v>
      </c>
      <c r="F15770" t="s">
        <v>3621</v>
      </c>
      <c r="G15770">
        <v>209832242</v>
      </c>
      <c r="I15770" t="s">
        <v>3622</v>
      </c>
      <c r="J15770" t="s">
        <v>10477</v>
      </c>
      <c r="K15770" t="s">
        <v>3624</v>
      </c>
      <c r="L15770" t="s">
        <v>10478</v>
      </c>
      <c r="M15770">
        <v>9.9</v>
      </c>
      <c r="N15770">
        <v>18</v>
      </c>
      <c r="O15770">
        <v>10</v>
      </c>
      <c r="P15770">
        <v>9.9</v>
      </c>
      <c r="Q15770">
        <v>20</v>
      </c>
      <c r="R15770">
        <v>10</v>
      </c>
      <c r="S15770" t="b">
        <v>0</v>
      </c>
      <c r="T15770" t="b">
        <v>0</v>
      </c>
      <c r="U15770" t="b">
        <v>1</v>
      </c>
      <c r="V15770">
        <v>12000</v>
      </c>
      <c r="W15770">
        <v>7600</v>
      </c>
      <c r="X15770">
        <v>2.78</v>
      </c>
      <c r="Y15770">
        <v>9000</v>
      </c>
      <c r="Z15770">
        <v>2.66</v>
      </c>
    </row>
    <row r="15771" spans="1:26">
      <c r="A15771">
        <v>202373718</v>
      </c>
      <c r="B15771" t="s">
        <v>3742</v>
      </c>
      <c r="C15771" t="s">
        <v>3597</v>
      </c>
      <c r="D15771" t="s">
        <v>3743</v>
      </c>
      <c r="E15771" t="s">
        <v>3744</v>
      </c>
      <c r="F15771" t="s">
        <v>3787</v>
      </c>
      <c r="G15771">
        <v>202373718</v>
      </c>
      <c r="I15771" t="s">
        <v>3622</v>
      </c>
      <c r="J15771" t="s">
        <v>5957</v>
      </c>
      <c r="K15771" t="s">
        <v>3624</v>
      </c>
      <c r="L15771" t="s">
        <v>10901</v>
      </c>
      <c r="M15771">
        <v>13.5</v>
      </c>
      <c r="N15771">
        <v>21.8</v>
      </c>
      <c r="O15771">
        <v>11.6</v>
      </c>
      <c r="P15771">
        <v>13.5</v>
      </c>
      <c r="Q15771">
        <v>22.2</v>
      </c>
      <c r="R15771">
        <v>10.7</v>
      </c>
      <c r="S15771" t="b">
        <v>0</v>
      </c>
      <c r="T15771" t="b">
        <v>0</v>
      </c>
      <c r="U15771" t="b">
        <v>1</v>
      </c>
      <c r="V15771">
        <v>15000</v>
      </c>
      <c r="W15771">
        <v>12000</v>
      </c>
      <c r="X15771">
        <v>2.96</v>
      </c>
      <c r="Y15771">
        <v>20000</v>
      </c>
      <c r="Z15771">
        <v>1.93</v>
      </c>
    </row>
    <row r="15772" spans="1:26">
      <c r="A15772">
        <v>209832256</v>
      </c>
      <c r="B15772" t="s">
        <v>4678</v>
      </c>
      <c r="C15772" t="s">
        <v>3597</v>
      </c>
      <c r="D15772" t="s">
        <v>3743</v>
      </c>
      <c r="E15772" t="s">
        <v>3752</v>
      </c>
      <c r="F15772" t="s">
        <v>3621</v>
      </c>
      <c r="G15772">
        <v>209832256</v>
      </c>
      <c r="I15772" t="s">
        <v>3622</v>
      </c>
      <c r="J15772" t="s">
        <v>4766</v>
      </c>
      <c r="K15772" t="s">
        <v>3624</v>
      </c>
      <c r="L15772" t="s">
        <v>4219</v>
      </c>
      <c r="M15772">
        <v>12.5</v>
      </c>
      <c r="N15772">
        <v>20.5</v>
      </c>
      <c r="O15772">
        <v>10</v>
      </c>
      <c r="P15772">
        <v>12.5</v>
      </c>
      <c r="Q15772">
        <v>20.399999999999999</v>
      </c>
      <c r="R15772">
        <v>10</v>
      </c>
      <c r="S15772" t="b">
        <v>0</v>
      </c>
      <c r="T15772" t="b">
        <v>0</v>
      </c>
      <c r="U15772" t="b">
        <v>0</v>
      </c>
      <c r="V15772">
        <v>22400</v>
      </c>
      <c r="W15772">
        <v>16000</v>
      </c>
      <c r="X15772">
        <v>2.65</v>
      </c>
      <c r="Y15772">
        <v>24600</v>
      </c>
      <c r="Z15772">
        <v>2.19</v>
      </c>
    </row>
    <row r="15773" spans="1:26">
      <c r="A15773">
        <v>211225659</v>
      </c>
      <c r="B15773" t="s">
        <v>3635</v>
      </c>
      <c r="C15773" t="s">
        <v>3597</v>
      </c>
      <c r="D15773" t="s">
        <v>3637</v>
      </c>
      <c r="E15773" t="s">
        <v>3637</v>
      </c>
      <c r="F15773" t="s">
        <v>3600</v>
      </c>
      <c r="G15773">
        <v>211225659</v>
      </c>
      <c r="I15773" t="s">
        <v>3601</v>
      </c>
      <c r="J15773" t="s">
        <v>10535</v>
      </c>
      <c r="K15773" t="s">
        <v>3688</v>
      </c>
      <c r="L15773" t="s">
        <v>10526</v>
      </c>
      <c r="P15773">
        <v>10</v>
      </c>
      <c r="Q15773">
        <v>15</v>
      </c>
      <c r="R15773">
        <v>9</v>
      </c>
      <c r="S15773" t="b">
        <v>0</v>
      </c>
      <c r="T15773" t="b">
        <v>0</v>
      </c>
      <c r="U15773" t="b">
        <v>0</v>
      </c>
      <c r="V15773">
        <v>36200</v>
      </c>
      <c r="W15773">
        <v>29400</v>
      </c>
      <c r="X15773">
        <v>2.34</v>
      </c>
      <c r="Y15773">
        <v>29730</v>
      </c>
      <c r="Z15773">
        <v>2.4500000000000002</v>
      </c>
    </row>
    <row r="15774" spans="1:26">
      <c r="A15774">
        <v>211225660</v>
      </c>
      <c r="B15774" t="s">
        <v>3635</v>
      </c>
      <c r="C15774" t="s">
        <v>3597</v>
      </c>
      <c r="D15774" t="s">
        <v>3637</v>
      </c>
      <c r="E15774" t="s">
        <v>10374</v>
      </c>
      <c r="F15774" t="s">
        <v>3600</v>
      </c>
      <c r="G15774">
        <v>211225660</v>
      </c>
      <c r="I15774" t="s">
        <v>3601</v>
      </c>
      <c r="J15774" t="s">
        <v>10535</v>
      </c>
      <c r="K15774" t="s">
        <v>3688</v>
      </c>
      <c r="L15774" t="s">
        <v>10526</v>
      </c>
      <c r="P15774">
        <v>10</v>
      </c>
      <c r="Q15774">
        <v>15</v>
      </c>
      <c r="R15774">
        <v>9</v>
      </c>
      <c r="S15774" t="b">
        <v>0</v>
      </c>
      <c r="T15774" t="b">
        <v>0</v>
      </c>
      <c r="U15774" t="b">
        <v>0</v>
      </c>
      <c r="V15774">
        <v>36200</v>
      </c>
      <c r="W15774">
        <v>29400</v>
      </c>
      <c r="X15774">
        <v>2.34</v>
      </c>
      <c r="Y15774">
        <v>29730</v>
      </c>
      <c r="Z15774">
        <v>2.4500000000000002</v>
      </c>
    </row>
    <row r="15775" spans="1:26">
      <c r="A15775">
        <v>211225661</v>
      </c>
      <c r="B15775" t="s">
        <v>3635</v>
      </c>
      <c r="C15775" t="s">
        <v>3597</v>
      </c>
      <c r="D15775" t="s">
        <v>3637</v>
      </c>
      <c r="E15775" t="s">
        <v>10375</v>
      </c>
      <c r="F15775" t="s">
        <v>3600</v>
      </c>
      <c r="G15775">
        <v>211225661</v>
      </c>
      <c r="I15775" t="s">
        <v>3601</v>
      </c>
      <c r="J15775" t="s">
        <v>10535</v>
      </c>
      <c r="K15775" t="s">
        <v>3688</v>
      </c>
      <c r="L15775" t="s">
        <v>10526</v>
      </c>
      <c r="P15775">
        <v>9.5</v>
      </c>
      <c r="Q15775">
        <v>15</v>
      </c>
      <c r="R15775">
        <v>8</v>
      </c>
      <c r="S15775" t="b">
        <v>0</v>
      </c>
      <c r="T15775" t="b">
        <v>0</v>
      </c>
      <c r="U15775" t="b">
        <v>0</v>
      </c>
      <c r="V15775">
        <v>36200</v>
      </c>
      <c r="W15775">
        <v>29400</v>
      </c>
      <c r="X15775">
        <v>2.34</v>
      </c>
      <c r="Y15775">
        <v>29730</v>
      </c>
      <c r="Z15775">
        <v>2.4500000000000002</v>
      </c>
    </row>
    <row r="15776" spans="1:26">
      <c r="A15776">
        <v>211226125</v>
      </c>
      <c r="B15776" t="s">
        <v>3635</v>
      </c>
      <c r="C15776" t="s">
        <v>3597</v>
      </c>
      <c r="D15776" t="s">
        <v>3637</v>
      </c>
      <c r="E15776" t="s">
        <v>3637</v>
      </c>
      <c r="F15776" t="s">
        <v>3600</v>
      </c>
      <c r="G15776">
        <v>211226125</v>
      </c>
      <c r="I15776" t="s">
        <v>3601</v>
      </c>
      <c r="J15776" t="s">
        <v>10535</v>
      </c>
      <c r="K15776" t="s">
        <v>3688</v>
      </c>
      <c r="L15776" t="s">
        <v>5593</v>
      </c>
      <c r="P15776">
        <v>10</v>
      </c>
      <c r="Q15776">
        <v>16.5</v>
      </c>
      <c r="R15776">
        <v>8.1</v>
      </c>
      <c r="S15776" t="b">
        <v>0</v>
      </c>
      <c r="T15776" t="b">
        <v>0</v>
      </c>
      <c r="U15776" t="b">
        <v>1</v>
      </c>
      <c r="V15776">
        <v>36000</v>
      </c>
      <c r="W15776">
        <v>29600</v>
      </c>
      <c r="X15776">
        <v>2.3199999999999998</v>
      </c>
      <c r="Y15776">
        <v>29930</v>
      </c>
      <c r="Z15776">
        <v>2.4300000000000002</v>
      </c>
    </row>
    <row r="15777" spans="1:26">
      <c r="A15777">
        <v>211226127</v>
      </c>
      <c r="B15777" t="s">
        <v>3635</v>
      </c>
      <c r="C15777" t="s">
        <v>3597</v>
      </c>
      <c r="D15777" t="s">
        <v>3637</v>
      </c>
      <c r="E15777" t="s">
        <v>3637</v>
      </c>
      <c r="F15777" t="s">
        <v>3600</v>
      </c>
      <c r="G15777">
        <v>211226127</v>
      </c>
      <c r="I15777" t="s">
        <v>3601</v>
      </c>
      <c r="J15777" t="s">
        <v>10535</v>
      </c>
      <c r="K15777" t="s">
        <v>3688</v>
      </c>
      <c r="L15777" t="s">
        <v>10371</v>
      </c>
      <c r="P15777">
        <v>10</v>
      </c>
      <c r="Q15777">
        <v>17</v>
      </c>
      <c r="R15777">
        <v>8.1</v>
      </c>
      <c r="S15777" t="b">
        <v>0</v>
      </c>
      <c r="T15777" t="b">
        <v>0</v>
      </c>
      <c r="U15777" t="b">
        <v>1</v>
      </c>
      <c r="V15777">
        <v>35800</v>
      </c>
      <c r="W15777">
        <v>29600</v>
      </c>
      <c r="X15777">
        <v>2.34</v>
      </c>
      <c r="Y15777">
        <v>29930</v>
      </c>
      <c r="Z15777">
        <v>2.4500000000000002</v>
      </c>
    </row>
    <row r="15778" spans="1:26">
      <c r="A15778">
        <v>211226129</v>
      </c>
      <c r="B15778" t="s">
        <v>3635</v>
      </c>
      <c r="C15778" t="s">
        <v>3597</v>
      </c>
      <c r="D15778" t="s">
        <v>3637</v>
      </c>
      <c r="E15778" t="s">
        <v>3637</v>
      </c>
      <c r="F15778" t="s">
        <v>3600</v>
      </c>
      <c r="G15778">
        <v>211226129</v>
      </c>
      <c r="I15778" t="s">
        <v>3601</v>
      </c>
      <c r="J15778" t="s">
        <v>10535</v>
      </c>
      <c r="K15778" t="s">
        <v>3688</v>
      </c>
      <c r="L15778" t="s">
        <v>10541</v>
      </c>
      <c r="P15778">
        <v>10</v>
      </c>
      <c r="Q15778">
        <v>16</v>
      </c>
      <c r="R15778">
        <v>8.1</v>
      </c>
      <c r="S15778" t="b">
        <v>0</v>
      </c>
      <c r="T15778" t="b">
        <v>0</v>
      </c>
      <c r="U15778" t="b">
        <v>1</v>
      </c>
      <c r="V15778">
        <v>36000</v>
      </c>
      <c r="W15778">
        <v>29000</v>
      </c>
      <c r="X15778">
        <v>2.34</v>
      </c>
      <c r="Y15778">
        <v>29330</v>
      </c>
      <c r="Z15778">
        <v>2.4500000000000002</v>
      </c>
    </row>
    <row r="15779" spans="1:26">
      <c r="A15779">
        <v>211226130</v>
      </c>
      <c r="B15779" t="s">
        <v>3635</v>
      </c>
      <c r="C15779" t="s">
        <v>3597</v>
      </c>
      <c r="D15779" t="s">
        <v>3637</v>
      </c>
      <c r="E15779" t="s">
        <v>3637</v>
      </c>
      <c r="F15779" t="s">
        <v>3600</v>
      </c>
      <c r="G15779">
        <v>211226130</v>
      </c>
      <c r="I15779" t="s">
        <v>3601</v>
      </c>
      <c r="J15779" t="s">
        <v>10535</v>
      </c>
      <c r="K15779" t="s">
        <v>3688</v>
      </c>
      <c r="L15779" t="s">
        <v>10542</v>
      </c>
      <c r="P15779">
        <v>10</v>
      </c>
      <c r="Q15779">
        <v>16</v>
      </c>
      <c r="R15779">
        <v>8.5</v>
      </c>
      <c r="S15779" t="b">
        <v>0</v>
      </c>
      <c r="T15779" t="b">
        <v>0</v>
      </c>
      <c r="U15779" t="b">
        <v>1</v>
      </c>
      <c r="V15779">
        <v>36800</v>
      </c>
      <c r="W15779">
        <v>29000</v>
      </c>
      <c r="X15779">
        <v>2.46</v>
      </c>
      <c r="Y15779">
        <v>29330</v>
      </c>
      <c r="Z15779">
        <v>2.57</v>
      </c>
    </row>
    <row r="15780" spans="1:26">
      <c r="A15780">
        <v>211226132</v>
      </c>
      <c r="B15780" t="s">
        <v>3635</v>
      </c>
      <c r="C15780" t="s">
        <v>3597</v>
      </c>
      <c r="D15780" t="s">
        <v>3637</v>
      </c>
      <c r="E15780" t="s">
        <v>3637</v>
      </c>
      <c r="F15780" t="s">
        <v>3600</v>
      </c>
      <c r="G15780">
        <v>211226132</v>
      </c>
      <c r="I15780" t="s">
        <v>3601</v>
      </c>
      <c r="J15780" t="s">
        <v>10535</v>
      </c>
      <c r="K15780" t="s">
        <v>3688</v>
      </c>
      <c r="L15780" t="s">
        <v>10524</v>
      </c>
      <c r="P15780">
        <v>10</v>
      </c>
      <c r="Q15780">
        <v>17</v>
      </c>
      <c r="R15780">
        <v>8.5</v>
      </c>
      <c r="S15780" t="b">
        <v>0</v>
      </c>
      <c r="T15780" t="b">
        <v>0</v>
      </c>
      <c r="U15780" t="b">
        <v>1</v>
      </c>
      <c r="V15780">
        <v>36200</v>
      </c>
      <c r="W15780">
        <v>28600</v>
      </c>
      <c r="X15780">
        <v>2.44</v>
      </c>
      <c r="Y15780">
        <v>28920</v>
      </c>
      <c r="Z15780">
        <v>2.5499999999999998</v>
      </c>
    </row>
    <row r="15781" spans="1:26">
      <c r="A15781">
        <v>211749868</v>
      </c>
      <c r="B15781" t="s">
        <v>13049</v>
      </c>
      <c r="C15781" t="s">
        <v>3597</v>
      </c>
      <c r="D15781" t="s">
        <v>4050</v>
      </c>
      <c r="E15781" t="s">
        <v>4051</v>
      </c>
      <c r="F15781" t="s">
        <v>3621</v>
      </c>
      <c r="G15781">
        <v>211749868</v>
      </c>
      <c r="I15781" t="s">
        <v>3622</v>
      </c>
      <c r="J15781" t="s">
        <v>8886</v>
      </c>
      <c r="K15781" t="s">
        <v>3624</v>
      </c>
      <c r="L15781" t="s">
        <v>13439</v>
      </c>
      <c r="M15781">
        <v>13</v>
      </c>
      <c r="N15781">
        <v>21.5</v>
      </c>
      <c r="O15781">
        <v>12</v>
      </c>
      <c r="P15781">
        <v>13</v>
      </c>
      <c r="Q15781">
        <v>21.5</v>
      </c>
      <c r="R15781">
        <v>9.5</v>
      </c>
      <c r="S15781" t="b">
        <v>0</v>
      </c>
      <c r="T15781" t="b">
        <v>0</v>
      </c>
      <c r="U15781" t="b">
        <v>1</v>
      </c>
      <c r="V15781">
        <v>22000</v>
      </c>
      <c r="W15781">
        <v>15500</v>
      </c>
      <c r="X15781">
        <v>2.93</v>
      </c>
      <c r="Y15781">
        <v>22000</v>
      </c>
      <c r="Z15781">
        <v>2.11</v>
      </c>
    </row>
    <row r="15782" spans="1:26">
      <c r="A15782">
        <v>211230861</v>
      </c>
      <c r="B15782" t="s">
        <v>3635</v>
      </c>
      <c r="C15782" t="s">
        <v>3597</v>
      </c>
      <c r="D15782" t="s">
        <v>3637</v>
      </c>
      <c r="E15782" t="s">
        <v>10374</v>
      </c>
      <c r="F15782" t="s">
        <v>3600</v>
      </c>
      <c r="G15782">
        <v>211230861</v>
      </c>
      <c r="I15782" t="s">
        <v>3601</v>
      </c>
      <c r="J15782" t="s">
        <v>10535</v>
      </c>
      <c r="K15782" t="s">
        <v>3688</v>
      </c>
      <c r="L15782" t="s">
        <v>5593</v>
      </c>
      <c r="P15782">
        <v>10</v>
      </c>
      <c r="Q15782">
        <v>16.5</v>
      </c>
      <c r="R15782">
        <v>8.1</v>
      </c>
      <c r="S15782" t="b">
        <v>0</v>
      </c>
      <c r="T15782" t="b">
        <v>0</v>
      </c>
      <c r="U15782" t="b">
        <v>1</v>
      </c>
      <c r="V15782">
        <v>36000</v>
      </c>
      <c r="W15782">
        <v>29600</v>
      </c>
      <c r="X15782">
        <v>2.3199999999999998</v>
      </c>
      <c r="Y15782">
        <v>29930</v>
      </c>
      <c r="Z15782">
        <v>2.4300000000000002</v>
      </c>
    </row>
    <row r="15783" spans="1:26">
      <c r="A15783">
        <v>211230862</v>
      </c>
      <c r="B15783" t="s">
        <v>3635</v>
      </c>
      <c r="C15783" t="s">
        <v>3597</v>
      </c>
      <c r="D15783" t="s">
        <v>3637</v>
      </c>
      <c r="E15783" t="s">
        <v>10375</v>
      </c>
      <c r="F15783" t="s">
        <v>3600</v>
      </c>
      <c r="G15783">
        <v>211230862</v>
      </c>
      <c r="I15783" t="s">
        <v>3601</v>
      </c>
      <c r="J15783" t="s">
        <v>10535</v>
      </c>
      <c r="K15783" t="s">
        <v>3688</v>
      </c>
      <c r="L15783" t="s">
        <v>5593</v>
      </c>
      <c r="P15783">
        <v>10</v>
      </c>
      <c r="Q15783">
        <v>16.5</v>
      </c>
      <c r="R15783">
        <v>8.1</v>
      </c>
      <c r="S15783" t="b">
        <v>0</v>
      </c>
      <c r="T15783" t="b">
        <v>0</v>
      </c>
      <c r="U15783" t="b">
        <v>1</v>
      </c>
      <c r="V15783">
        <v>36000</v>
      </c>
      <c r="W15783">
        <v>29600</v>
      </c>
      <c r="X15783">
        <v>2.3199999999999998</v>
      </c>
      <c r="Y15783">
        <v>29930</v>
      </c>
      <c r="Z15783">
        <v>2.4300000000000002</v>
      </c>
    </row>
    <row r="15784" spans="1:26">
      <c r="A15784">
        <v>211230863</v>
      </c>
      <c r="B15784" t="s">
        <v>3635</v>
      </c>
      <c r="C15784" t="s">
        <v>3597</v>
      </c>
      <c r="D15784" t="s">
        <v>3637</v>
      </c>
      <c r="E15784" t="s">
        <v>3862</v>
      </c>
      <c r="F15784" t="s">
        <v>3600</v>
      </c>
      <c r="G15784">
        <v>211230863</v>
      </c>
      <c r="I15784" t="s">
        <v>3601</v>
      </c>
      <c r="J15784" t="s">
        <v>7268</v>
      </c>
      <c r="K15784" t="s">
        <v>3688</v>
      </c>
      <c r="L15784" t="s">
        <v>5593</v>
      </c>
      <c r="P15784">
        <v>10</v>
      </c>
      <c r="Q15784">
        <v>16.5</v>
      </c>
      <c r="R15784">
        <v>8.1</v>
      </c>
      <c r="S15784" t="b">
        <v>0</v>
      </c>
      <c r="T15784" t="b">
        <v>0</v>
      </c>
      <c r="U15784" t="b">
        <v>1</v>
      </c>
      <c r="V15784">
        <v>36000</v>
      </c>
      <c r="W15784">
        <v>29600</v>
      </c>
      <c r="X15784">
        <v>2.3199999999999998</v>
      </c>
      <c r="Y15784">
        <v>29930</v>
      </c>
      <c r="Z15784">
        <v>2.4300000000000002</v>
      </c>
    </row>
    <row r="15785" spans="1:26">
      <c r="A15785">
        <v>211230864</v>
      </c>
      <c r="B15785" t="s">
        <v>3635</v>
      </c>
      <c r="C15785" t="s">
        <v>3597</v>
      </c>
      <c r="D15785" t="s">
        <v>3637</v>
      </c>
      <c r="E15785" t="s">
        <v>3854</v>
      </c>
      <c r="F15785" t="s">
        <v>3600</v>
      </c>
      <c r="G15785">
        <v>211230864</v>
      </c>
      <c r="I15785" t="s">
        <v>3601</v>
      </c>
      <c r="J15785" t="s">
        <v>7268</v>
      </c>
      <c r="K15785" t="s">
        <v>3688</v>
      </c>
      <c r="L15785" t="s">
        <v>5593</v>
      </c>
      <c r="P15785">
        <v>10</v>
      </c>
      <c r="Q15785">
        <v>16.5</v>
      </c>
      <c r="R15785">
        <v>8.1</v>
      </c>
      <c r="S15785" t="b">
        <v>0</v>
      </c>
      <c r="T15785" t="b">
        <v>0</v>
      </c>
      <c r="U15785" t="b">
        <v>1</v>
      </c>
      <c r="V15785">
        <v>36000</v>
      </c>
      <c r="W15785">
        <v>29600</v>
      </c>
      <c r="X15785">
        <v>2.3199999999999998</v>
      </c>
      <c r="Y15785">
        <v>29930</v>
      </c>
      <c r="Z15785">
        <v>2.4300000000000002</v>
      </c>
    </row>
    <row r="15786" spans="1:26">
      <c r="A15786">
        <v>211230865</v>
      </c>
      <c r="B15786" t="s">
        <v>3635</v>
      </c>
      <c r="C15786" t="s">
        <v>3597</v>
      </c>
      <c r="D15786" t="s">
        <v>3637</v>
      </c>
      <c r="E15786" t="s">
        <v>3856</v>
      </c>
      <c r="F15786" t="s">
        <v>3600</v>
      </c>
      <c r="G15786">
        <v>211230865</v>
      </c>
      <c r="I15786" t="s">
        <v>3601</v>
      </c>
      <c r="J15786" t="s">
        <v>7268</v>
      </c>
      <c r="K15786" t="s">
        <v>3688</v>
      </c>
      <c r="L15786" t="s">
        <v>5593</v>
      </c>
      <c r="P15786">
        <v>10</v>
      </c>
      <c r="Q15786">
        <v>16.5</v>
      </c>
      <c r="R15786">
        <v>8.1</v>
      </c>
      <c r="S15786" t="b">
        <v>0</v>
      </c>
      <c r="T15786" t="b">
        <v>0</v>
      </c>
      <c r="U15786" t="b">
        <v>1</v>
      </c>
      <c r="V15786">
        <v>36000</v>
      </c>
      <c r="W15786">
        <v>29600</v>
      </c>
      <c r="X15786">
        <v>2.3199999999999998</v>
      </c>
      <c r="Y15786">
        <v>29930</v>
      </c>
      <c r="Z15786">
        <v>2.4300000000000002</v>
      </c>
    </row>
    <row r="15787" spans="1:26">
      <c r="A15787">
        <v>211230866</v>
      </c>
      <c r="B15787" t="s">
        <v>3635</v>
      </c>
      <c r="C15787" t="s">
        <v>3597</v>
      </c>
      <c r="D15787" t="s">
        <v>3637</v>
      </c>
      <c r="E15787" t="s">
        <v>3855</v>
      </c>
      <c r="F15787" t="s">
        <v>3600</v>
      </c>
      <c r="G15787">
        <v>211230866</v>
      </c>
      <c r="I15787" t="s">
        <v>3601</v>
      </c>
      <c r="J15787" t="s">
        <v>7268</v>
      </c>
      <c r="K15787" t="s">
        <v>3688</v>
      </c>
      <c r="L15787" t="s">
        <v>5593</v>
      </c>
      <c r="P15787">
        <v>10</v>
      </c>
      <c r="Q15787">
        <v>16.5</v>
      </c>
      <c r="R15787">
        <v>8.1</v>
      </c>
      <c r="S15787" t="b">
        <v>0</v>
      </c>
      <c r="T15787" t="b">
        <v>0</v>
      </c>
      <c r="U15787" t="b">
        <v>1</v>
      </c>
      <c r="V15787">
        <v>36000</v>
      </c>
      <c r="W15787">
        <v>29600</v>
      </c>
      <c r="X15787">
        <v>2.3199999999999998</v>
      </c>
      <c r="Y15787">
        <v>29930</v>
      </c>
      <c r="Z15787">
        <v>2.4300000000000002</v>
      </c>
    </row>
    <row r="15788" spans="1:26">
      <c r="A15788">
        <v>211230867</v>
      </c>
      <c r="B15788" t="s">
        <v>3635</v>
      </c>
      <c r="C15788" t="s">
        <v>3597</v>
      </c>
      <c r="D15788" t="s">
        <v>3637</v>
      </c>
      <c r="E15788" t="s">
        <v>3858</v>
      </c>
      <c r="F15788" t="s">
        <v>3600</v>
      </c>
      <c r="G15788">
        <v>211230867</v>
      </c>
      <c r="I15788" t="s">
        <v>3601</v>
      </c>
      <c r="J15788" t="s">
        <v>7268</v>
      </c>
      <c r="K15788" t="s">
        <v>3688</v>
      </c>
      <c r="L15788" t="s">
        <v>5593</v>
      </c>
      <c r="P15788">
        <v>10</v>
      </c>
      <c r="Q15788">
        <v>16.5</v>
      </c>
      <c r="R15788">
        <v>8.1</v>
      </c>
      <c r="S15788" t="b">
        <v>0</v>
      </c>
      <c r="T15788" t="b">
        <v>0</v>
      </c>
      <c r="U15788" t="b">
        <v>1</v>
      </c>
      <c r="V15788">
        <v>36000</v>
      </c>
      <c r="W15788">
        <v>29600</v>
      </c>
      <c r="X15788">
        <v>2.3199999999999998</v>
      </c>
      <c r="Y15788">
        <v>29930</v>
      </c>
      <c r="Z15788">
        <v>2.4300000000000002</v>
      </c>
    </row>
    <row r="15789" spans="1:26">
      <c r="A15789">
        <v>211230868</v>
      </c>
      <c r="B15789" t="s">
        <v>3635</v>
      </c>
      <c r="C15789" t="s">
        <v>3597</v>
      </c>
      <c r="D15789" t="s">
        <v>3637</v>
      </c>
      <c r="E15789" t="s">
        <v>3857</v>
      </c>
      <c r="F15789" t="s">
        <v>3600</v>
      </c>
      <c r="G15789">
        <v>211230868</v>
      </c>
      <c r="I15789" t="s">
        <v>3601</v>
      </c>
      <c r="J15789" t="s">
        <v>7268</v>
      </c>
      <c r="K15789" t="s">
        <v>3688</v>
      </c>
      <c r="L15789" t="s">
        <v>5593</v>
      </c>
      <c r="P15789">
        <v>10</v>
      </c>
      <c r="Q15789">
        <v>16.5</v>
      </c>
      <c r="R15789">
        <v>8.1</v>
      </c>
      <c r="S15789" t="b">
        <v>0</v>
      </c>
      <c r="T15789" t="b">
        <v>0</v>
      </c>
      <c r="U15789" t="b">
        <v>1</v>
      </c>
      <c r="V15789">
        <v>36000</v>
      </c>
      <c r="W15789">
        <v>29600</v>
      </c>
      <c r="X15789">
        <v>2.3199999999999998</v>
      </c>
      <c r="Y15789">
        <v>29930</v>
      </c>
      <c r="Z15789">
        <v>2.4300000000000002</v>
      </c>
    </row>
    <row r="15790" spans="1:26">
      <c r="A15790">
        <v>211230869</v>
      </c>
      <c r="B15790" t="s">
        <v>3635</v>
      </c>
      <c r="C15790" t="s">
        <v>3597</v>
      </c>
      <c r="D15790" t="s">
        <v>3637</v>
      </c>
      <c r="E15790" t="s">
        <v>3861</v>
      </c>
      <c r="F15790" t="s">
        <v>3600</v>
      </c>
      <c r="G15790">
        <v>211230869</v>
      </c>
      <c r="I15790" t="s">
        <v>3601</v>
      </c>
      <c r="J15790" t="s">
        <v>7268</v>
      </c>
      <c r="K15790" t="s">
        <v>3688</v>
      </c>
      <c r="L15790" t="s">
        <v>5593</v>
      </c>
      <c r="P15790">
        <v>10</v>
      </c>
      <c r="Q15790">
        <v>16.5</v>
      </c>
      <c r="R15790">
        <v>8.1</v>
      </c>
      <c r="S15790" t="b">
        <v>0</v>
      </c>
      <c r="T15790" t="b">
        <v>0</v>
      </c>
      <c r="U15790" t="b">
        <v>1</v>
      </c>
      <c r="V15790">
        <v>36000</v>
      </c>
      <c r="W15790">
        <v>29600</v>
      </c>
      <c r="X15790">
        <v>2.3199999999999998</v>
      </c>
      <c r="Y15790">
        <v>29930</v>
      </c>
      <c r="Z15790">
        <v>2.4300000000000002</v>
      </c>
    </row>
    <row r="15791" spans="1:26">
      <c r="A15791">
        <v>211230870</v>
      </c>
      <c r="B15791" t="s">
        <v>3635</v>
      </c>
      <c r="C15791" t="s">
        <v>3597</v>
      </c>
      <c r="D15791" t="s">
        <v>3637</v>
      </c>
      <c r="E15791" t="s">
        <v>3860</v>
      </c>
      <c r="F15791" t="s">
        <v>3600</v>
      </c>
      <c r="G15791">
        <v>211230870</v>
      </c>
      <c r="I15791" t="s">
        <v>3601</v>
      </c>
      <c r="J15791" t="s">
        <v>7268</v>
      </c>
      <c r="K15791" t="s">
        <v>3688</v>
      </c>
      <c r="L15791" t="s">
        <v>5593</v>
      </c>
      <c r="P15791">
        <v>10</v>
      </c>
      <c r="Q15791">
        <v>16.5</v>
      </c>
      <c r="R15791">
        <v>8.1</v>
      </c>
      <c r="S15791" t="b">
        <v>0</v>
      </c>
      <c r="T15791" t="b">
        <v>0</v>
      </c>
      <c r="U15791" t="b">
        <v>1</v>
      </c>
      <c r="V15791">
        <v>36000</v>
      </c>
      <c r="W15791">
        <v>29600</v>
      </c>
      <c r="X15791">
        <v>2.3199999999999998</v>
      </c>
      <c r="Y15791">
        <v>29930</v>
      </c>
      <c r="Z15791">
        <v>2.4300000000000002</v>
      </c>
    </row>
    <row r="15792" spans="1:26">
      <c r="A15792">
        <v>211230871</v>
      </c>
      <c r="B15792" t="s">
        <v>3635</v>
      </c>
      <c r="C15792" t="s">
        <v>3597</v>
      </c>
      <c r="D15792" t="s">
        <v>3637</v>
      </c>
      <c r="E15792" t="s">
        <v>10383</v>
      </c>
      <c r="F15792" t="s">
        <v>3600</v>
      </c>
      <c r="G15792">
        <v>211230871</v>
      </c>
      <c r="I15792" t="s">
        <v>3601</v>
      </c>
      <c r="J15792" t="s">
        <v>10547</v>
      </c>
      <c r="K15792" t="s">
        <v>3688</v>
      </c>
      <c r="L15792" t="s">
        <v>5593</v>
      </c>
      <c r="P15792">
        <v>10</v>
      </c>
      <c r="Q15792">
        <v>16.5</v>
      </c>
      <c r="R15792">
        <v>8.1</v>
      </c>
      <c r="S15792" t="b">
        <v>0</v>
      </c>
      <c r="T15792" t="b">
        <v>0</v>
      </c>
      <c r="U15792" t="b">
        <v>1</v>
      </c>
      <c r="V15792">
        <v>36000</v>
      </c>
      <c r="W15792">
        <v>29600</v>
      </c>
      <c r="X15792">
        <v>2.3199999999999998</v>
      </c>
      <c r="Y15792">
        <v>29930</v>
      </c>
      <c r="Z15792">
        <v>2.4300000000000002</v>
      </c>
    </row>
    <row r="15793" spans="1:26">
      <c r="A15793">
        <v>211230883</v>
      </c>
      <c r="B15793" t="s">
        <v>3635</v>
      </c>
      <c r="C15793" t="s">
        <v>3597</v>
      </c>
      <c r="D15793" t="s">
        <v>3637</v>
      </c>
      <c r="E15793" t="s">
        <v>10374</v>
      </c>
      <c r="F15793" t="s">
        <v>3600</v>
      </c>
      <c r="G15793">
        <v>211230883</v>
      </c>
      <c r="I15793" t="s">
        <v>3601</v>
      </c>
      <c r="J15793" t="s">
        <v>10535</v>
      </c>
      <c r="K15793" t="s">
        <v>3688</v>
      </c>
      <c r="L15793" t="s">
        <v>10371</v>
      </c>
      <c r="P15793">
        <v>10</v>
      </c>
      <c r="Q15793">
        <v>17</v>
      </c>
      <c r="R15793">
        <v>8.1</v>
      </c>
      <c r="S15793" t="b">
        <v>0</v>
      </c>
      <c r="T15793" t="b">
        <v>0</v>
      </c>
      <c r="U15793" t="b">
        <v>1</v>
      </c>
      <c r="V15793">
        <v>35800</v>
      </c>
      <c r="W15793">
        <v>29600</v>
      </c>
      <c r="X15793">
        <v>2.34</v>
      </c>
      <c r="Y15793">
        <v>29930</v>
      </c>
      <c r="Z15793">
        <v>2.4500000000000002</v>
      </c>
    </row>
    <row r="15794" spans="1:26">
      <c r="A15794">
        <v>211230884</v>
      </c>
      <c r="B15794" t="s">
        <v>3635</v>
      </c>
      <c r="C15794" t="s">
        <v>3597</v>
      </c>
      <c r="D15794" t="s">
        <v>3637</v>
      </c>
      <c r="E15794" t="s">
        <v>10375</v>
      </c>
      <c r="F15794" t="s">
        <v>3600</v>
      </c>
      <c r="G15794">
        <v>211230884</v>
      </c>
      <c r="I15794" t="s">
        <v>3601</v>
      </c>
      <c r="J15794" t="s">
        <v>10535</v>
      </c>
      <c r="K15794" t="s">
        <v>3688</v>
      </c>
      <c r="L15794" t="s">
        <v>10371</v>
      </c>
      <c r="P15794">
        <v>10</v>
      </c>
      <c r="Q15794">
        <v>17</v>
      </c>
      <c r="R15794">
        <v>8.1</v>
      </c>
      <c r="S15794" t="b">
        <v>0</v>
      </c>
      <c r="T15794" t="b">
        <v>0</v>
      </c>
      <c r="U15794" t="b">
        <v>1</v>
      </c>
      <c r="V15794">
        <v>35800</v>
      </c>
      <c r="W15794">
        <v>29600</v>
      </c>
      <c r="X15794">
        <v>2.34</v>
      </c>
      <c r="Y15794">
        <v>29930</v>
      </c>
      <c r="Z15794">
        <v>2.4500000000000002</v>
      </c>
    </row>
    <row r="15795" spans="1:26">
      <c r="A15795">
        <v>211230885</v>
      </c>
      <c r="B15795" t="s">
        <v>3635</v>
      </c>
      <c r="C15795" t="s">
        <v>3597</v>
      </c>
      <c r="D15795" t="s">
        <v>3637</v>
      </c>
      <c r="E15795" t="s">
        <v>3862</v>
      </c>
      <c r="F15795" t="s">
        <v>3600</v>
      </c>
      <c r="G15795">
        <v>211230885</v>
      </c>
      <c r="I15795" t="s">
        <v>3601</v>
      </c>
      <c r="J15795" t="s">
        <v>7268</v>
      </c>
      <c r="K15795" t="s">
        <v>3688</v>
      </c>
      <c r="L15795" t="s">
        <v>10371</v>
      </c>
      <c r="P15795">
        <v>10</v>
      </c>
      <c r="Q15795">
        <v>17</v>
      </c>
      <c r="R15795">
        <v>8.1</v>
      </c>
      <c r="S15795" t="b">
        <v>0</v>
      </c>
      <c r="T15795" t="b">
        <v>0</v>
      </c>
      <c r="U15795" t="b">
        <v>1</v>
      </c>
      <c r="V15795">
        <v>35800</v>
      </c>
      <c r="W15795">
        <v>29600</v>
      </c>
      <c r="X15795">
        <v>2.34</v>
      </c>
      <c r="Y15795">
        <v>29930</v>
      </c>
      <c r="Z15795">
        <v>2.4500000000000002</v>
      </c>
    </row>
    <row r="15796" spans="1:26">
      <c r="A15796">
        <v>211230886</v>
      </c>
      <c r="B15796" t="s">
        <v>3635</v>
      </c>
      <c r="C15796" t="s">
        <v>3597</v>
      </c>
      <c r="D15796" t="s">
        <v>3637</v>
      </c>
      <c r="E15796" t="s">
        <v>3854</v>
      </c>
      <c r="F15796" t="s">
        <v>3600</v>
      </c>
      <c r="G15796">
        <v>211230886</v>
      </c>
      <c r="I15796" t="s">
        <v>3601</v>
      </c>
      <c r="J15796" t="s">
        <v>7268</v>
      </c>
      <c r="K15796" t="s">
        <v>3688</v>
      </c>
      <c r="L15796" t="s">
        <v>10371</v>
      </c>
      <c r="P15796">
        <v>10</v>
      </c>
      <c r="Q15796">
        <v>17</v>
      </c>
      <c r="R15796">
        <v>8.1</v>
      </c>
      <c r="S15796" t="b">
        <v>0</v>
      </c>
      <c r="T15796" t="b">
        <v>0</v>
      </c>
      <c r="U15796" t="b">
        <v>1</v>
      </c>
      <c r="V15796">
        <v>35800</v>
      </c>
      <c r="W15796">
        <v>29600</v>
      </c>
      <c r="X15796">
        <v>2.34</v>
      </c>
      <c r="Y15796">
        <v>29930</v>
      </c>
      <c r="Z15796">
        <v>2.4500000000000002</v>
      </c>
    </row>
    <row r="15797" spans="1:26">
      <c r="A15797">
        <v>211230887</v>
      </c>
      <c r="B15797" t="s">
        <v>3635</v>
      </c>
      <c r="C15797" t="s">
        <v>3597</v>
      </c>
      <c r="D15797" t="s">
        <v>3637</v>
      </c>
      <c r="E15797" t="s">
        <v>3856</v>
      </c>
      <c r="F15797" t="s">
        <v>3600</v>
      </c>
      <c r="G15797">
        <v>211230887</v>
      </c>
      <c r="I15797" t="s">
        <v>3601</v>
      </c>
      <c r="J15797" t="s">
        <v>7268</v>
      </c>
      <c r="K15797" t="s">
        <v>3688</v>
      </c>
      <c r="L15797" t="s">
        <v>10371</v>
      </c>
      <c r="P15797">
        <v>10</v>
      </c>
      <c r="Q15797">
        <v>17</v>
      </c>
      <c r="R15797">
        <v>8.1</v>
      </c>
      <c r="S15797" t="b">
        <v>0</v>
      </c>
      <c r="T15797" t="b">
        <v>0</v>
      </c>
      <c r="U15797" t="b">
        <v>1</v>
      </c>
      <c r="V15797">
        <v>35800</v>
      </c>
      <c r="W15797">
        <v>29600</v>
      </c>
      <c r="X15797">
        <v>2.34</v>
      </c>
      <c r="Y15797">
        <v>29930</v>
      </c>
      <c r="Z15797">
        <v>2.4500000000000002</v>
      </c>
    </row>
    <row r="15798" spans="1:26">
      <c r="A15798">
        <v>211230888</v>
      </c>
      <c r="B15798" t="s">
        <v>3635</v>
      </c>
      <c r="C15798" t="s">
        <v>3597</v>
      </c>
      <c r="D15798" t="s">
        <v>3637</v>
      </c>
      <c r="E15798" t="s">
        <v>3855</v>
      </c>
      <c r="F15798" t="s">
        <v>3600</v>
      </c>
      <c r="G15798">
        <v>211230888</v>
      </c>
      <c r="I15798" t="s">
        <v>3601</v>
      </c>
      <c r="J15798" t="s">
        <v>7268</v>
      </c>
      <c r="K15798" t="s">
        <v>3688</v>
      </c>
      <c r="L15798" t="s">
        <v>10371</v>
      </c>
      <c r="P15798">
        <v>10</v>
      </c>
      <c r="Q15798">
        <v>17</v>
      </c>
      <c r="R15798">
        <v>8.1</v>
      </c>
      <c r="S15798" t="b">
        <v>0</v>
      </c>
      <c r="T15798" t="b">
        <v>0</v>
      </c>
      <c r="U15798" t="b">
        <v>1</v>
      </c>
      <c r="V15798">
        <v>35800</v>
      </c>
      <c r="W15798">
        <v>29600</v>
      </c>
      <c r="X15798">
        <v>2.34</v>
      </c>
      <c r="Y15798">
        <v>29930</v>
      </c>
      <c r="Z15798">
        <v>2.4500000000000002</v>
      </c>
    </row>
    <row r="15799" spans="1:26">
      <c r="A15799">
        <v>211230889</v>
      </c>
      <c r="B15799" t="s">
        <v>3635</v>
      </c>
      <c r="C15799" t="s">
        <v>3597</v>
      </c>
      <c r="D15799" t="s">
        <v>3637</v>
      </c>
      <c r="E15799" t="s">
        <v>3858</v>
      </c>
      <c r="F15799" t="s">
        <v>3600</v>
      </c>
      <c r="G15799">
        <v>211230889</v>
      </c>
      <c r="I15799" t="s">
        <v>3601</v>
      </c>
      <c r="J15799" t="s">
        <v>7268</v>
      </c>
      <c r="K15799" t="s">
        <v>3688</v>
      </c>
      <c r="L15799" t="s">
        <v>10371</v>
      </c>
      <c r="P15799">
        <v>10</v>
      </c>
      <c r="Q15799">
        <v>17</v>
      </c>
      <c r="R15799">
        <v>8.1</v>
      </c>
      <c r="S15799" t="b">
        <v>0</v>
      </c>
      <c r="T15799" t="b">
        <v>0</v>
      </c>
      <c r="U15799" t="b">
        <v>1</v>
      </c>
      <c r="V15799">
        <v>35800</v>
      </c>
      <c r="W15799">
        <v>29600</v>
      </c>
      <c r="X15799">
        <v>2.34</v>
      </c>
      <c r="Y15799">
        <v>29930</v>
      </c>
      <c r="Z15799">
        <v>2.4500000000000002</v>
      </c>
    </row>
    <row r="15800" spans="1:26">
      <c r="A15800">
        <v>211230890</v>
      </c>
      <c r="B15800" t="s">
        <v>3635</v>
      </c>
      <c r="C15800" t="s">
        <v>3597</v>
      </c>
      <c r="D15800" t="s">
        <v>3637</v>
      </c>
      <c r="E15800" t="s">
        <v>3857</v>
      </c>
      <c r="F15800" t="s">
        <v>3600</v>
      </c>
      <c r="G15800">
        <v>211230890</v>
      </c>
      <c r="I15800" t="s">
        <v>3601</v>
      </c>
      <c r="J15800" t="s">
        <v>7268</v>
      </c>
      <c r="K15800" t="s">
        <v>3688</v>
      </c>
      <c r="L15800" t="s">
        <v>10371</v>
      </c>
      <c r="P15800">
        <v>10</v>
      </c>
      <c r="Q15800">
        <v>17</v>
      </c>
      <c r="R15800">
        <v>8.1</v>
      </c>
      <c r="S15800" t="b">
        <v>0</v>
      </c>
      <c r="T15800" t="b">
        <v>0</v>
      </c>
      <c r="U15800" t="b">
        <v>1</v>
      </c>
      <c r="V15800">
        <v>35800</v>
      </c>
      <c r="W15800">
        <v>29600</v>
      </c>
      <c r="X15800">
        <v>2.34</v>
      </c>
      <c r="Y15800">
        <v>29930</v>
      </c>
      <c r="Z15800">
        <v>2.4500000000000002</v>
      </c>
    </row>
    <row r="15801" spans="1:26">
      <c r="A15801">
        <v>211230891</v>
      </c>
      <c r="B15801" t="s">
        <v>3635</v>
      </c>
      <c r="C15801" t="s">
        <v>3597</v>
      </c>
      <c r="D15801" t="s">
        <v>3637</v>
      </c>
      <c r="E15801" t="s">
        <v>3861</v>
      </c>
      <c r="F15801" t="s">
        <v>3600</v>
      </c>
      <c r="G15801">
        <v>211230891</v>
      </c>
      <c r="I15801" t="s">
        <v>3601</v>
      </c>
      <c r="J15801" t="s">
        <v>7268</v>
      </c>
      <c r="K15801" t="s">
        <v>3688</v>
      </c>
      <c r="L15801" t="s">
        <v>10371</v>
      </c>
      <c r="P15801">
        <v>10</v>
      </c>
      <c r="Q15801">
        <v>17</v>
      </c>
      <c r="R15801">
        <v>8.1</v>
      </c>
      <c r="S15801" t="b">
        <v>0</v>
      </c>
      <c r="T15801" t="b">
        <v>0</v>
      </c>
      <c r="U15801" t="b">
        <v>1</v>
      </c>
      <c r="V15801">
        <v>35800</v>
      </c>
      <c r="W15801">
        <v>29600</v>
      </c>
      <c r="X15801">
        <v>2.34</v>
      </c>
      <c r="Y15801">
        <v>29930</v>
      </c>
      <c r="Z15801">
        <v>2.4500000000000002</v>
      </c>
    </row>
    <row r="15802" spans="1:26">
      <c r="A15802">
        <v>211230892</v>
      </c>
      <c r="B15802" t="s">
        <v>3635</v>
      </c>
      <c r="C15802" t="s">
        <v>3597</v>
      </c>
      <c r="D15802" t="s">
        <v>3637</v>
      </c>
      <c r="E15802" t="s">
        <v>3860</v>
      </c>
      <c r="F15802" t="s">
        <v>3600</v>
      </c>
      <c r="G15802">
        <v>211230892</v>
      </c>
      <c r="I15802" t="s">
        <v>3601</v>
      </c>
      <c r="J15802" t="s">
        <v>7268</v>
      </c>
      <c r="K15802" t="s">
        <v>3688</v>
      </c>
      <c r="L15802" t="s">
        <v>10371</v>
      </c>
      <c r="P15802">
        <v>10</v>
      </c>
      <c r="Q15802">
        <v>17</v>
      </c>
      <c r="R15802">
        <v>8.1</v>
      </c>
      <c r="S15802" t="b">
        <v>0</v>
      </c>
      <c r="T15802" t="b">
        <v>0</v>
      </c>
      <c r="U15802" t="b">
        <v>1</v>
      </c>
      <c r="V15802">
        <v>35800</v>
      </c>
      <c r="W15802">
        <v>29600</v>
      </c>
      <c r="X15802">
        <v>2.34</v>
      </c>
      <c r="Y15802">
        <v>29930</v>
      </c>
      <c r="Z15802">
        <v>2.4500000000000002</v>
      </c>
    </row>
    <row r="15803" spans="1:26">
      <c r="A15803">
        <v>211230893</v>
      </c>
      <c r="B15803" t="s">
        <v>3635</v>
      </c>
      <c r="C15803" t="s">
        <v>3597</v>
      </c>
      <c r="D15803" t="s">
        <v>3637</v>
      </c>
      <c r="E15803" t="s">
        <v>10383</v>
      </c>
      <c r="F15803" t="s">
        <v>3600</v>
      </c>
      <c r="G15803">
        <v>211230893</v>
      </c>
      <c r="I15803" t="s">
        <v>3601</v>
      </c>
      <c r="J15803" t="s">
        <v>10547</v>
      </c>
      <c r="K15803" t="s">
        <v>3688</v>
      </c>
      <c r="L15803" t="s">
        <v>10371</v>
      </c>
      <c r="P15803">
        <v>10</v>
      </c>
      <c r="Q15803">
        <v>17</v>
      </c>
      <c r="R15803">
        <v>8.1</v>
      </c>
      <c r="S15803" t="b">
        <v>0</v>
      </c>
      <c r="T15803" t="b">
        <v>0</v>
      </c>
      <c r="U15803" t="b">
        <v>1</v>
      </c>
      <c r="V15803">
        <v>35800</v>
      </c>
      <c r="W15803">
        <v>29600</v>
      </c>
      <c r="X15803">
        <v>2.34</v>
      </c>
      <c r="Y15803">
        <v>29930</v>
      </c>
      <c r="Z15803">
        <v>2.4500000000000002</v>
      </c>
    </row>
    <row r="15804" spans="1:26">
      <c r="A15804">
        <v>211230894</v>
      </c>
      <c r="B15804" t="s">
        <v>3635</v>
      </c>
      <c r="C15804" t="s">
        <v>3597</v>
      </c>
      <c r="D15804" t="s">
        <v>3637</v>
      </c>
      <c r="E15804" t="s">
        <v>10374</v>
      </c>
      <c r="F15804" t="s">
        <v>3600</v>
      </c>
      <c r="G15804">
        <v>211230894</v>
      </c>
      <c r="I15804" t="s">
        <v>3601</v>
      </c>
      <c r="J15804" t="s">
        <v>10535</v>
      </c>
      <c r="K15804" t="s">
        <v>3688</v>
      </c>
      <c r="L15804" t="s">
        <v>10524</v>
      </c>
      <c r="P15804">
        <v>10</v>
      </c>
      <c r="Q15804">
        <v>17</v>
      </c>
      <c r="R15804">
        <v>8.5</v>
      </c>
      <c r="S15804" t="b">
        <v>0</v>
      </c>
      <c r="T15804" t="b">
        <v>0</v>
      </c>
      <c r="U15804" t="b">
        <v>1</v>
      </c>
      <c r="V15804">
        <v>36200</v>
      </c>
      <c r="W15804">
        <v>28600</v>
      </c>
      <c r="X15804">
        <v>2.44</v>
      </c>
      <c r="Y15804">
        <v>28920</v>
      </c>
      <c r="Z15804">
        <v>2.5499999999999998</v>
      </c>
    </row>
    <row r="15805" spans="1:26">
      <c r="A15805">
        <v>211230895</v>
      </c>
      <c r="B15805" t="s">
        <v>3635</v>
      </c>
      <c r="C15805" t="s">
        <v>3597</v>
      </c>
      <c r="D15805" t="s">
        <v>3637</v>
      </c>
      <c r="E15805" t="s">
        <v>10375</v>
      </c>
      <c r="F15805" t="s">
        <v>3600</v>
      </c>
      <c r="G15805">
        <v>211230895</v>
      </c>
      <c r="I15805" t="s">
        <v>3601</v>
      </c>
      <c r="J15805" t="s">
        <v>10535</v>
      </c>
      <c r="K15805" t="s">
        <v>3688</v>
      </c>
      <c r="L15805" t="s">
        <v>10524</v>
      </c>
      <c r="P15805">
        <v>10</v>
      </c>
      <c r="Q15805">
        <v>17</v>
      </c>
      <c r="R15805">
        <v>8.5</v>
      </c>
      <c r="S15805" t="b">
        <v>0</v>
      </c>
      <c r="T15805" t="b">
        <v>0</v>
      </c>
      <c r="U15805" t="b">
        <v>1</v>
      </c>
      <c r="V15805">
        <v>36200</v>
      </c>
      <c r="W15805">
        <v>28600</v>
      </c>
      <c r="X15805">
        <v>2.44</v>
      </c>
      <c r="Y15805">
        <v>28920</v>
      </c>
      <c r="Z15805">
        <v>2.5499999999999998</v>
      </c>
    </row>
    <row r="15806" spans="1:26">
      <c r="A15806">
        <v>211230896</v>
      </c>
      <c r="B15806" t="s">
        <v>3635</v>
      </c>
      <c r="C15806" t="s">
        <v>3597</v>
      </c>
      <c r="D15806" t="s">
        <v>3637</v>
      </c>
      <c r="E15806" t="s">
        <v>3862</v>
      </c>
      <c r="F15806" t="s">
        <v>3600</v>
      </c>
      <c r="G15806">
        <v>211230896</v>
      </c>
      <c r="I15806" t="s">
        <v>3601</v>
      </c>
      <c r="J15806" t="s">
        <v>7268</v>
      </c>
      <c r="K15806" t="s">
        <v>3688</v>
      </c>
      <c r="L15806" t="s">
        <v>10519</v>
      </c>
      <c r="P15806">
        <v>10</v>
      </c>
      <c r="Q15806">
        <v>17</v>
      </c>
      <c r="R15806">
        <v>8.5</v>
      </c>
      <c r="S15806" t="b">
        <v>0</v>
      </c>
      <c r="T15806" t="b">
        <v>0</v>
      </c>
      <c r="U15806" t="b">
        <v>1</v>
      </c>
      <c r="V15806">
        <v>36200</v>
      </c>
      <c r="W15806">
        <v>28600</v>
      </c>
      <c r="X15806">
        <v>2.44</v>
      </c>
      <c r="Y15806">
        <v>28920</v>
      </c>
      <c r="Z15806">
        <v>2.5499999999999998</v>
      </c>
    </row>
    <row r="15807" spans="1:26">
      <c r="A15807">
        <v>211230897</v>
      </c>
      <c r="B15807" t="s">
        <v>3635</v>
      </c>
      <c r="C15807" t="s">
        <v>3597</v>
      </c>
      <c r="D15807" t="s">
        <v>3637</v>
      </c>
      <c r="E15807" t="s">
        <v>3854</v>
      </c>
      <c r="F15807" t="s">
        <v>3600</v>
      </c>
      <c r="G15807">
        <v>211230897</v>
      </c>
      <c r="I15807" t="s">
        <v>3601</v>
      </c>
      <c r="J15807" t="s">
        <v>7268</v>
      </c>
      <c r="K15807" t="s">
        <v>3688</v>
      </c>
      <c r="L15807" t="s">
        <v>10519</v>
      </c>
      <c r="P15807">
        <v>10</v>
      </c>
      <c r="Q15807">
        <v>17</v>
      </c>
      <c r="R15807">
        <v>8.5</v>
      </c>
      <c r="S15807" t="b">
        <v>0</v>
      </c>
      <c r="T15807" t="b">
        <v>0</v>
      </c>
      <c r="U15807" t="b">
        <v>1</v>
      </c>
      <c r="V15807">
        <v>36200</v>
      </c>
      <c r="W15807">
        <v>28600</v>
      </c>
      <c r="X15807">
        <v>2.44</v>
      </c>
      <c r="Y15807">
        <v>28920</v>
      </c>
      <c r="Z15807">
        <v>2.5499999999999998</v>
      </c>
    </row>
    <row r="15808" spans="1:26">
      <c r="A15808">
        <v>211230898</v>
      </c>
      <c r="B15808" t="s">
        <v>3635</v>
      </c>
      <c r="C15808" t="s">
        <v>3597</v>
      </c>
      <c r="D15808" t="s">
        <v>3637</v>
      </c>
      <c r="E15808" t="s">
        <v>3856</v>
      </c>
      <c r="F15808" t="s">
        <v>3600</v>
      </c>
      <c r="G15808">
        <v>211230898</v>
      </c>
      <c r="I15808" t="s">
        <v>3601</v>
      </c>
      <c r="J15808" t="s">
        <v>7268</v>
      </c>
      <c r="K15808" t="s">
        <v>3688</v>
      </c>
      <c r="L15808" t="s">
        <v>10519</v>
      </c>
      <c r="P15808">
        <v>10</v>
      </c>
      <c r="Q15808">
        <v>17</v>
      </c>
      <c r="R15808">
        <v>8.5</v>
      </c>
      <c r="S15808" t="b">
        <v>0</v>
      </c>
      <c r="T15808" t="b">
        <v>0</v>
      </c>
      <c r="U15808" t="b">
        <v>1</v>
      </c>
      <c r="V15808">
        <v>36200</v>
      </c>
      <c r="W15808">
        <v>28600</v>
      </c>
      <c r="X15808">
        <v>2.44</v>
      </c>
      <c r="Y15808">
        <v>28920</v>
      </c>
      <c r="Z15808">
        <v>2.5499999999999998</v>
      </c>
    </row>
    <row r="15809" spans="1:26">
      <c r="A15809">
        <v>211230899</v>
      </c>
      <c r="B15809" t="s">
        <v>3635</v>
      </c>
      <c r="C15809" t="s">
        <v>3597</v>
      </c>
      <c r="D15809" t="s">
        <v>3637</v>
      </c>
      <c r="E15809" t="s">
        <v>3855</v>
      </c>
      <c r="F15809" t="s">
        <v>3600</v>
      </c>
      <c r="G15809">
        <v>211230899</v>
      </c>
      <c r="I15809" t="s">
        <v>3601</v>
      </c>
      <c r="J15809" t="s">
        <v>7268</v>
      </c>
      <c r="K15809" t="s">
        <v>3688</v>
      </c>
      <c r="L15809" t="s">
        <v>10519</v>
      </c>
      <c r="P15809">
        <v>10</v>
      </c>
      <c r="Q15809">
        <v>17</v>
      </c>
      <c r="R15809">
        <v>8.5</v>
      </c>
      <c r="S15809" t="b">
        <v>0</v>
      </c>
      <c r="T15809" t="b">
        <v>0</v>
      </c>
      <c r="U15809" t="b">
        <v>1</v>
      </c>
      <c r="V15809">
        <v>36200</v>
      </c>
      <c r="W15809">
        <v>28600</v>
      </c>
      <c r="X15809">
        <v>2.44</v>
      </c>
      <c r="Y15809">
        <v>28920</v>
      </c>
      <c r="Z15809">
        <v>2.5499999999999998</v>
      </c>
    </row>
    <row r="15810" spans="1:26">
      <c r="A15810">
        <v>211230900</v>
      </c>
      <c r="B15810" t="s">
        <v>3635</v>
      </c>
      <c r="C15810" t="s">
        <v>3597</v>
      </c>
      <c r="D15810" t="s">
        <v>3637</v>
      </c>
      <c r="E15810" t="s">
        <v>3858</v>
      </c>
      <c r="F15810" t="s">
        <v>3600</v>
      </c>
      <c r="G15810">
        <v>211230900</v>
      </c>
      <c r="I15810" t="s">
        <v>3601</v>
      </c>
      <c r="J15810" t="s">
        <v>7268</v>
      </c>
      <c r="K15810" t="s">
        <v>3688</v>
      </c>
      <c r="L15810" t="s">
        <v>10519</v>
      </c>
      <c r="P15810">
        <v>10</v>
      </c>
      <c r="Q15810">
        <v>17</v>
      </c>
      <c r="R15810">
        <v>8.5</v>
      </c>
      <c r="S15810" t="b">
        <v>0</v>
      </c>
      <c r="T15810" t="b">
        <v>0</v>
      </c>
      <c r="U15810" t="b">
        <v>1</v>
      </c>
      <c r="V15810">
        <v>36200</v>
      </c>
      <c r="W15810">
        <v>28600</v>
      </c>
      <c r="X15810">
        <v>2.44</v>
      </c>
      <c r="Y15810">
        <v>28920</v>
      </c>
      <c r="Z15810">
        <v>2.5499999999999998</v>
      </c>
    </row>
    <row r="15811" spans="1:26">
      <c r="A15811">
        <v>211230901</v>
      </c>
      <c r="B15811" t="s">
        <v>3635</v>
      </c>
      <c r="C15811" t="s">
        <v>3597</v>
      </c>
      <c r="D15811" t="s">
        <v>3637</v>
      </c>
      <c r="E15811" t="s">
        <v>3857</v>
      </c>
      <c r="F15811" t="s">
        <v>3600</v>
      </c>
      <c r="G15811">
        <v>211230901</v>
      </c>
      <c r="I15811" t="s">
        <v>3601</v>
      </c>
      <c r="J15811" t="s">
        <v>7268</v>
      </c>
      <c r="K15811" t="s">
        <v>3688</v>
      </c>
      <c r="L15811" t="s">
        <v>10519</v>
      </c>
      <c r="P15811">
        <v>10</v>
      </c>
      <c r="Q15811">
        <v>17</v>
      </c>
      <c r="R15811">
        <v>8.5</v>
      </c>
      <c r="S15811" t="b">
        <v>0</v>
      </c>
      <c r="T15811" t="b">
        <v>0</v>
      </c>
      <c r="U15811" t="b">
        <v>1</v>
      </c>
      <c r="V15811">
        <v>36200</v>
      </c>
      <c r="W15811">
        <v>28600</v>
      </c>
      <c r="X15811">
        <v>2.44</v>
      </c>
      <c r="Y15811">
        <v>28920</v>
      </c>
      <c r="Z15811">
        <v>2.5499999999999998</v>
      </c>
    </row>
    <row r="15812" spans="1:26">
      <c r="A15812">
        <v>211230902</v>
      </c>
      <c r="B15812" t="s">
        <v>3635</v>
      </c>
      <c r="C15812" t="s">
        <v>3597</v>
      </c>
      <c r="D15812" t="s">
        <v>3637</v>
      </c>
      <c r="E15812" t="s">
        <v>3861</v>
      </c>
      <c r="F15812" t="s">
        <v>3600</v>
      </c>
      <c r="G15812">
        <v>211230902</v>
      </c>
      <c r="I15812" t="s">
        <v>3601</v>
      </c>
      <c r="J15812" t="s">
        <v>7268</v>
      </c>
      <c r="K15812" t="s">
        <v>3688</v>
      </c>
      <c r="L15812" t="s">
        <v>10519</v>
      </c>
      <c r="P15812">
        <v>10</v>
      </c>
      <c r="Q15812">
        <v>17</v>
      </c>
      <c r="R15812">
        <v>8.5</v>
      </c>
      <c r="S15812" t="b">
        <v>0</v>
      </c>
      <c r="T15812" t="b">
        <v>0</v>
      </c>
      <c r="U15812" t="b">
        <v>1</v>
      </c>
      <c r="V15812">
        <v>36200</v>
      </c>
      <c r="W15812">
        <v>28600</v>
      </c>
      <c r="X15812">
        <v>2.44</v>
      </c>
      <c r="Y15812">
        <v>28920</v>
      </c>
      <c r="Z15812">
        <v>2.5499999999999998</v>
      </c>
    </row>
    <row r="15813" spans="1:26">
      <c r="A15813">
        <v>211230903</v>
      </c>
      <c r="B15813" t="s">
        <v>3635</v>
      </c>
      <c r="C15813" t="s">
        <v>3597</v>
      </c>
      <c r="D15813" t="s">
        <v>3637</v>
      </c>
      <c r="E15813" t="s">
        <v>3860</v>
      </c>
      <c r="F15813" t="s">
        <v>3600</v>
      </c>
      <c r="G15813">
        <v>211230903</v>
      </c>
      <c r="I15813" t="s">
        <v>3601</v>
      </c>
      <c r="J15813" t="s">
        <v>7268</v>
      </c>
      <c r="K15813" t="s">
        <v>3688</v>
      </c>
      <c r="L15813" t="s">
        <v>10519</v>
      </c>
      <c r="P15813">
        <v>10</v>
      </c>
      <c r="Q15813">
        <v>17</v>
      </c>
      <c r="R15813">
        <v>8.5</v>
      </c>
      <c r="S15813" t="b">
        <v>0</v>
      </c>
      <c r="T15813" t="b">
        <v>0</v>
      </c>
      <c r="U15813" t="b">
        <v>1</v>
      </c>
      <c r="V15813">
        <v>36200</v>
      </c>
      <c r="W15813">
        <v>28600</v>
      </c>
      <c r="X15813">
        <v>2.44</v>
      </c>
      <c r="Y15813">
        <v>28920</v>
      </c>
      <c r="Z15813">
        <v>2.5499999999999998</v>
      </c>
    </row>
    <row r="15814" spans="1:26">
      <c r="A15814">
        <v>211230915</v>
      </c>
      <c r="B15814" t="s">
        <v>3635</v>
      </c>
      <c r="C15814" t="s">
        <v>3597</v>
      </c>
      <c r="D15814" t="s">
        <v>3637</v>
      </c>
      <c r="E15814" t="s">
        <v>10374</v>
      </c>
      <c r="F15814" t="s">
        <v>3600</v>
      </c>
      <c r="G15814">
        <v>211230915</v>
      </c>
      <c r="I15814" t="s">
        <v>3601</v>
      </c>
      <c r="J15814" t="s">
        <v>10535</v>
      </c>
      <c r="K15814" t="s">
        <v>3688</v>
      </c>
      <c r="L15814" t="s">
        <v>10541</v>
      </c>
      <c r="P15814">
        <v>10</v>
      </c>
      <c r="Q15814">
        <v>16</v>
      </c>
      <c r="R15814">
        <v>8.1</v>
      </c>
      <c r="S15814" t="b">
        <v>0</v>
      </c>
      <c r="T15814" t="b">
        <v>0</v>
      </c>
      <c r="U15814" t="b">
        <v>1</v>
      </c>
      <c r="V15814">
        <v>36000</v>
      </c>
      <c r="W15814">
        <v>29000</v>
      </c>
      <c r="X15814">
        <v>2.34</v>
      </c>
      <c r="Y15814">
        <v>29330</v>
      </c>
      <c r="Z15814">
        <v>2.4500000000000002</v>
      </c>
    </row>
    <row r="15815" spans="1:26">
      <c r="A15815">
        <v>211230916</v>
      </c>
      <c r="B15815" t="s">
        <v>3635</v>
      </c>
      <c r="C15815" t="s">
        <v>3597</v>
      </c>
      <c r="D15815" t="s">
        <v>3637</v>
      </c>
      <c r="E15815" t="s">
        <v>10375</v>
      </c>
      <c r="F15815" t="s">
        <v>3600</v>
      </c>
      <c r="G15815">
        <v>211230916</v>
      </c>
      <c r="I15815" t="s">
        <v>3601</v>
      </c>
      <c r="J15815" t="s">
        <v>10535</v>
      </c>
      <c r="K15815" t="s">
        <v>3688</v>
      </c>
      <c r="L15815" t="s">
        <v>10557</v>
      </c>
      <c r="P15815">
        <v>10</v>
      </c>
      <c r="Q15815">
        <v>16</v>
      </c>
      <c r="R15815">
        <v>8.1</v>
      </c>
      <c r="S15815" t="b">
        <v>0</v>
      </c>
      <c r="T15815" t="b">
        <v>0</v>
      </c>
      <c r="U15815" t="b">
        <v>1</v>
      </c>
      <c r="V15815">
        <v>36000</v>
      </c>
      <c r="W15815">
        <v>29000</v>
      </c>
      <c r="X15815">
        <v>2.34</v>
      </c>
      <c r="Y15815">
        <v>29330</v>
      </c>
      <c r="Z15815">
        <v>2.4500000000000002</v>
      </c>
    </row>
    <row r="15816" spans="1:26">
      <c r="A15816">
        <v>211230917</v>
      </c>
      <c r="B15816" t="s">
        <v>3635</v>
      </c>
      <c r="C15816" t="s">
        <v>3597</v>
      </c>
      <c r="D15816" t="s">
        <v>3637</v>
      </c>
      <c r="E15816" t="s">
        <v>3862</v>
      </c>
      <c r="F15816" t="s">
        <v>3600</v>
      </c>
      <c r="G15816">
        <v>211230917</v>
      </c>
      <c r="I15816" t="s">
        <v>3601</v>
      </c>
      <c r="J15816" t="s">
        <v>7268</v>
      </c>
      <c r="K15816" t="s">
        <v>3688</v>
      </c>
      <c r="L15816" t="s">
        <v>10558</v>
      </c>
      <c r="P15816">
        <v>10</v>
      </c>
      <c r="Q15816">
        <v>16</v>
      </c>
      <c r="R15816">
        <v>8.1</v>
      </c>
      <c r="S15816" t="b">
        <v>0</v>
      </c>
      <c r="T15816" t="b">
        <v>0</v>
      </c>
      <c r="U15816" t="b">
        <v>1</v>
      </c>
      <c r="V15816">
        <v>36000</v>
      </c>
      <c r="W15816">
        <v>29000</v>
      </c>
      <c r="X15816">
        <v>2.34</v>
      </c>
      <c r="Y15816">
        <v>29330</v>
      </c>
      <c r="Z15816">
        <v>2.4500000000000002</v>
      </c>
    </row>
    <row r="15817" spans="1:26">
      <c r="A15817">
        <v>211230918</v>
      </c>
      <c r="B15817" t="s">
        <v>3635</v>
      </c>
      <c r="C15817" t="s">
        <v>3597</v>
      </c>
      <c r="D15817" t="s">
        <v>3637</v>
      </c>
      <c r="E15817" t="s">
        <v>3854</v>
      </c>
      <c r="F15817" t="s">
        <v>3600</v>
      </c>
      <c r="G15817">
        <v>211230918</v>
      </c>
      <c r="I15817" t="s">
        <v>3601</v>
      </c>
      <c r="J15817" t="s">
        <v>7268</v>
      </c>
      <c r="K15817" t="s">
        <v>3688</v>
      </c>
      <c r="L15817" t="s">
        <v>10558</v>
      </c>
      <c r="P15817">
        <v>10</v>
      </c>
      <c r="Q15817">
        <v>16</v>
      </c>
      <c r="R15817">
        <v>8.1</v>
      </c>
      <c r="S15817" t="b">
        <v>0</v>
      </c>
      <c r="T15817" t="b">
        <v>0</v>
      </c>
      <c r="U15817" t="b">
        <v>1</v>
      </c>
      <c r="V15817">
        <v>36000</v>
      </c>
      <c r="W15817">
        <v>29000</v>
      </c>
      <c r="X15817">
        <v>2.34</v>
      </c>
      <c r="Y15817">
        <v>29330</v>
      </c>
      <c r="Z15817">
        <v>2.4500000000000002</v>
      </c>
    </row>
    <row r="15818" spans="1:26">
      <c r="A15818">
        <v>211230919</v>
      </c>
      <c r="B15818" t="s">
        <v>3635</v>
      </c>
      <c r="C15818" t="s">
        <v>3597</v>
      </c>
      <c r="D15818" t="s">
        <v>3637</v>
      </c>
      <c r="E15818" t="s">
        <v>3856</v>
      </c>
      <c r="F15818" t="s">
        <v>3600</v>
      </c>
      <c r="G15818">
        <v>211230919</v>
      </c>
      <c r="I15818" t="s">
        <v>3601</v>
      </c>
      <c r="J15818" t="s">
        <v>7268</v>
      </c>
      <c r="K15818" t="s">
        <v>3688</v>
      </c>
      <c r="L15818" t="s">
        <v>10558</v>
      </c>
      <c r="P15818">
        <v>10</v>
      </c>
      <c r="Q15818">
        <v>16</v>
      </c>
      <c r="R15818">
        <v>8.1</v>
      </c>
      <c r="S15818" t="b">
        <v>0</v>
      </c>
      <c r="T15818" t="b">
        <v>0</v>
      </c>
      <c r="U15818" t="b">
        <v>1</v>
      </c>
      <c r="V15818">
        <v>36000</v>
      </c>
      <c r="W15818">
        <v>29000</v>
      </c>
      <c r="X15818">
        <v>2.34</v>
      </c>
      <c r="Y15818">
        <v>29330</v>
      </c>
      <c r="Z15818">
        <v>2.4500000000000002</v>
      </c>
    </row>
    <row r="15819" spans="1:26">
      <c r="A15819">
        <v>211230920</v>
      </c>
      <c r="B15819" t="s">
        <v>3635</v>
      </c>
      <c r="C15819" t="s">
        <v>3597</v>
      </c>
      <c r="D15819" t="s">
        <v>3637</v>
      </c>
      <c r="E15819" t="s">
        <v>3855</v>
      </c>
      <c r="F15819" t="s">
        <v>3600</v>
      </c>
      <c r="G15819">
        <v>211230920</v>
      </c>
      <c r="I15819" t="s">
        <v>3601</v>
      </c>
      <c r="J15819" t="s">
        <v>7268</v>
      </c>
      <c r="K15819" t="s">
        <v>3688</v>
      </c>
      <c r="L15819" t="s">
        <v>10558</v>
      </c>
      <c r="P15819">
        <v>10</v>
      </c>
      <c r="Q15819">
        <v>16</v>
      </c>
      <c r="R15819">
        <v>8.1</v>
      </c>
      <c r="S15819" t="b">
        <v>0</v>
      </c>
      <c r="T15819" t="b">
        <v>0</v>
      </c>
      <c r="U15819" t="b">
        <v>1</v>
      </c>
      <c r="V15819">
        <v>36000</v>
      </c>
      <c r="W15819">
        <v>29000</v>
      </c>
      <c r="X15819">
        <v>2.34</v>
      </c>
      <c r="Y15819">
        <v>29330</v>
      </c>
      <c r="Z15819">
        <v>2.4500000000000002</v>
      </c>
    </row>
    <row r="15820" spans="1:26">
      <c r="A15820">
        <v>211230921</v>
      </c>
      <c r="B15820" t="s">
        <v>3635</v>
      </c>
      <c r="C15820" t="s">
        <v>3597</v>
      </c>
      <c r="D15820" t="s">
        <v>3637</v>
      </c>
      <c r="E15820" t="s">
        <v>3858</v>
      </c>
      <c r="F15820" t="s">
        <v>3600</v>
      </c>
      <c r="G15820">
        <v>211230921</v>
      </c>
      <c r="I15820" t="s">
        <v>3601</v>
      </c>
      <c r="J15820" t="s">
        <v>7268</v>
      </c>
      <c r="K15820" t="s">
        <v>3688</v>
      </c>
      <c r="L15820" t="s">
        <v>10558</v>
      </c>
      <c r="P15820">
        <v>10</v>
      </c>
      <c r="Q15820">
        <v>16</v>
      </c>
      <c r="R15820">
        <v>8.1</v>
      </c>
      <c r="S15820" t="b">
        <v>0</v>
      </c>
      <c r="T15820" t="b">
        <v>0</v>
      </c>
      <c r="U15820" t="b">
        <v>1</v>
      </c>
      <c r="V15820">
        <v>36000</v>
      </c>
      <c r="W15820">
        <v>29000</v>
      </c>
      <c r="X15820">
        <v>2.34</v>
      </c>
      <c r="Y15820">
        <v>29330</v>
      </c>
      <c r="Z15820">
        <v>2.4500000000000002</v>
      </c>
    </row>
    <row r="15821" spans="1:26">
      <c r="A15821">
        <v>211230922</v>
      </c>
      <c r="B15821" t="s">
        <v>3635</v>
      </c>
      <c r="C15821" t="s">
        <v>3597</v>
      </c>
      <c r="D15821" t="s">
        <v>3637</v>
      </c>
      <c r="E15821" t="s">
        <v>3857</v>
      </c>
      <c r="F15821" t="s">
        <v>3600</v>
      </c>
      <c r="G15821">
        <v>211230922</v>
      </c>
      <c r="I15821" t="s">
        <v>3601</v>
      </c>
      <c r="J15821" t="s">
        <v>7268</v>
      </c>
      <c r="K15821" t="s">
        <v>3688</v>
      </c>
      <c r="L15821" t="s">
        <v>10558</v>
      </c>
      <c r="P15821">
        <v>10</v>
      </c>
      <c r="Q15821">
        <v>16</v>
      </c>
      <c r="R15821">
        <v>8.1</v>
      </c>
      <c r="S15821" t="b">
        <v>0</v>
      </c>
      <c r="T15821" t="b">
        <v>0</v>
      </c>
      <c r="U15821" t="b">
        <v>1</v>
      </c>
      <c r="V15821">
        <v>36000</v>
      </c>
      <c r="W15821">
        <v>29000</v>
      </c>
      <c r="X15821">
        <v>2.34</v>
      </c>
      <c r="Y15821">
        <v>29330</v>
      </c>
      <c r="Z15821">
        <v>2.4500000000000002</v>
      </c>
    </row>
    <row r="15822" spans="1:26">
      <c r="A15822">
        <v>211230923</v>
      </c>
      <c r="B15822" t="s">
        <v>3635</v>
      </c>
      <c r="C15822" t="s">
        <v>3597</v>
      </c>
      <c r="D15822" t="s">
        <v>3637</v>
      </c>
      <c r="E15822" t="s">
        <v>3861</v>
      </c>
      <c r="F15822" t="s">
        <v>3600</v>
      </c>
      <c r="G15822">
        <v>211230923</v>
      </c>
      <c r="I15822" t="s">
        <v>3601</v>
      </c>
      <c r="J15822" t="s">
        <v>7268</v>
      </c>
      <c r="K15822" t="s">
        <v>3688</v>
      </c>
      <c r="L15822" t="s">
        <v>10558</v>
      </c>
      <c r="P15822">
        <v>10</v>
      </c>
      <c r="Q15822">
        <v>16</v>
      </c>
      <c r="R15822">
        <v>8.1</v>
      </c>
      <c r="S15822" t="b">
        <v>0</v>
      </c>
      <c r="T15822" t="b">
        <v>0</v>
      </c>
      <c r="U15822" t="b">
        <v>1</v>
      </c>
      <c r="V15822">
        <v>36000</v>
      </c>
      <c r="W15822">
        <v>29000</v>
      </c>
      <c r="X15822">
        <v>2.34</v>
      </c>
      <c r="Y15822">
        <v>29330</v>
      </c>
      <c r="Z15822">
        <v>2.4500000000000002</v>
      </c>
    </row>
    <row r="15823" spans="1:26">
      <c r="A15823">
        <v>211230924</v>
      </c>
      <c r="B15823" t="s">
        <v>3635</v>
      </c>
      <c r="C15823" t="s">
        <v>3597</v>
      </c>
      <c r="D15823" t="s">
        <v>3637</v>
      </c>
      <c r="E15823" t="s">
        <v>3860</v>
      </c>
      <c r="F15823" t="s">
        <v>3600</v>
      </c>
      <c r="G15823">
        <v>211230924</v>
      </c>
      <c r="I15823" t="s">
        <v>3601</v>
      </c>
      <c r="J15823" t="s">
        <v>7268</v>
      </c>
      <c r="K15823" t="s">
        <v>3688</v>
      </c>
      <c r="L15823" t="s">
        <v>10558</v>
      </c>
      <c r="P15823">
        <v>10</v>
      </c>
      <c r="Q15823">
        <v>16</v>
      </c>
      <c r="R15823">
        <v>8.1</v>
      </c>
      <c r="S15823" t="b">
        <v>0</v>
      </c>
      <c r="T15823" t="b">
        <v>0</v>
      </c>
      <c r="U15823" t="b">
        <v>1</v>
      </c>
      <c r="V15823">
        <v>36000</v>
      </c>
      <c r="W15823">
        <v>29000</v>
      </c>
      <c r="X15823">
        <v>2.34</v>
      </c>
      <c r="Y15823">
        <v>29330</v>
      </c>
      <c r="Z15823">
        <v>2.4500000000000002</v>
      </c>
    </row>
    <row r="15824" spans="1:26">
      <c r="A15824">
        <v>211230925</v>
      </c>
      <c r="B15824" t="s">
        <v>3635</v>
      </c>
      <c r="C15824" t="s">
        <v>3597</v>
      </c>
      <c r="D15824" t="s">
        <v>3637</v>
      </c>
      <c r="E15824" t="s">
        <v>10383</v>
      </c>
      <c r="F15824" t="s">
        <v>3600</v>
      </c>
      <c r="G15824">
        <v>211230925</v>
      </c>
      <c r="I15824" t="s">
        <v>3601</v>
      </c>
      <c r="J15824" t="s">
        <v>10547</v>
      </c>
      <c r="K15824" t="s">
        <v>3688</v>
      </c>
      <c r="L15824" t="s">
        <v>10559</v>
      </c>
      <c r="P15824">
        <v>10</v>
      </c>
      <c r="Q15824">
        <v>16</v>
      </c>
      <c r="R15824">
        <v>8.1</v>
      </c>
      <c r="S15824" t="b">
        <v>0</v>
      </c>
      <c r="T15824" t="b">
        <v>0</v>
      </c>
      <c r="U15824" t="b">
        <v>1</v>
      </c>
      <c r="V15824">
        <v>36000</v>
      </c>
      <c r="W15824">
        <v>29000</v>
      </c>
      <c r="X15824">
        <v>2.34</v>
      </c>
      <c r="Y15824">
        <v>29330</v>
      </c>
      <c r="Z15824">
        <v>2.4500000000000002</v>
      </c>
    </row>
    <row r="15825" spans="1:26">
      <c r="A15825">
        <v>211230926</v>
      </c>
      <c r="B15825" t="s">
        <v>3635</v>
      </c>
      <c r="C15825" t="s">
        <v>3597</v>
      </c>
      <c r="D15825" t="s">
        <v>3637</v>
      </c>
      <c r="E15825" t="s">
        <v>10374</v>
      </c>
      <c r="F15825" t="s">
        <v>3600</v>
      </c>
      <c r="G15825">
        <v>211230926</v>
      </c>
      <c r="I15825" t="s">
        <v>3601</v>
      </c>
      <c r="J15825" t="s">
        <v>10535</v>
      </c>
      <c r="K15825" t="s">
        <v>3688</v>
      </c>
      <c r="L15825" t="s">
        <v>10542</v>
      </c>
      <c r="P15825">
        <v>10</v>
      </c>
      <c r="Q15825">
        <v>16</v>
      </c>
      <c r="R15825">
        <v>8.5</v>
      </c>
      <c r="S15825" t="b">
        <v>0</v>
      </c>
      <c r="T15825" t="b">
        <v>0</v>
      </c>
      <c r="U15825" t="b">
        <v>1</v>
      </c>
      <c r="V15825">
        <v>36800</v>
      </c>
      <c r="W15825">
        <v>29000</v>
      </c>
      <c r="X15825">
        <v>2.46</v>
      </c>
      <c r="Y15825">
        <v>29330</v>
      </c>
      <c r="Z15825">
        <v>2.57</v>
      </c>
    </row>
    <row r="15826" spans="1:26">
      <c r="A15826">
        <v>211230927</v>
      </c>
      <c r="B15826" t="s">
        <v>3635</v>
      </c>
      <c r="C15826" t="s">
        <v>3597</v>
      </c>
      <c r="D15826" t="s">
        <v>3637</v>
      </c>
      <c r="E15826" t="s">
        <v>10375</v>
      </c>
      <c r="F15826" t="s">
        <v>3600</v>
      </c>
      <c r="G15826">
        <v>211230927</v>
      </c>
      <c r="I15826" t="s">
        <v>3601</v>
      </c>
      <c r="J15826" t="s">
        <v>10535</v>
      </c>
      <c r="K15826" t="s">
        <v>3688</v>
      </c>
      <c r="L15826" t="s">
        <v>10560</v>
      </c>
      <c r="P15826">
        <v>10</v>
      </c>
      <c r="Q15826">
        <v>16</v>
      </c>
      <c r="R15826">
        <v>8.5</v>
      </c>
      <c r="S15826" t="b">
        <v>0</v>
      </c>
      <c r="T15826" t="b">
        <v>0</v>
      </c>
      <c r="U15826" t="b">
        <v>1</v>
      </c>
      <c r="V15826">
        <v>36800</v>
      </c>
      <c r="W15826">
        <v>29000</v>
      </c>
      <c r="X15826">
        <v>2.46</v>
      </c>
      <c r="Y15826">
        <v>29330</v>
      </c>
      <c r="Z15826">
        <v>2.57</v>
      </c>
    </row>
    <row r="15827" spans="1:26">
      <c r="A15827">
        <v>211230928</v>
      </c>
      <c r="B15827" t="s">
        <v>3635</v>
      </c>
      <c r="C15827" t="s">
        <v>3597</v>
      </c>
      <c r="D15827" t="s">
        <v>3637</v>
      </c>
      <c r="E15827" t="s">
        <v>3862</v>
      </c>
      <c r="F15827" t="s">
        <v>3600</v>
      </c>
      <c r="G15827">
        <v>211230928</v>
      </c>
      <c r="I15827" t="s">
        <v>3601</v>
      </c>
      <c r="J15827" t="s">
        <v>7268</v>
      </c>
      <c r="K15827" t="s">
        <v>3688</v>
      </c>
      <c r="L15827" t="s">
        <v>10561</v>
      </c>
      <c r="P15827">
        <v>10</v>
      </c>
      <c r="Q15827">
        <v>16</v>
      </c>
      <c r="R15827">
        <v>8.5</v>
      </c>
      <c r="S15827" t="b">
        <v>0</v>
      </c>
      <c r="T15827" t="b">
        <v>0</v>
      </c>
      <c r="U15827" t="b">
        <v>1</v>
      </c>
      <c r="V15827">
        <v>36800</v>
      </c>
      <c r="W15827">
        <v>29000</v>
      </c>
      <c r="X15827">
        <v>2.46</v>
      </c>
      <c r="Y15827">
        <v>29330</v>
      </c>
      <c r="Z15827">
        <v>2.57</v>
      </c>
    </row>
    <row r="15828" spans="1:26">
      <c r="A15828">
        <v>211230929</v>
      </c>
      <c r="B15828" t="s">
        <v>3635</v>
      </c>
      <c r="C15828" t="s">
        <v>3597</v>
      </c>
      <c r="D15828" t="s">
        <v>3637</v>
      </c>
      <c r="E15828" t="s">
        <v>3854</v>
      </c>
      <c r="F15828" t="s">
        <v>3600</v>
      </c>
      <c r="G15828">
        <v>211230929</v>
      </c>
      <c r="I15828" t="s">
        <v>3601</v>
      </c>
      <c r="J15828" t="s">
        <v>7268</v>
      </c>
      <c r="K15828" t="s">
        <v>3688</v>
      </c>
      <c r="L15828" t="s">
        <v>10561</v>
      </c>
      <c r="P15828">
        <v>10</v>
      </c>
      <c r="Q15828">
        <v>16</v>
      </c>
      <c r="R15828">
        <v>8.5</v>
      </c>
      <c r="S15828" t="b">
        <v>0</v>
      </c>
      <c r="T15828" t="b">
        <v>0</v>
      </c>
      <c r="U15828" t="b">
        <v>1</v>
      </c>
      <c r="V15828">
        <v>36800</v>
      </c>
      <c r="W15828">
        <v>29000</v>
      </c>
      <c r="X15828">
        <v>2.46</v>
      </c>
      <c r="Y15828">
        <v>29330</v>
      </c>
      <c r="Z15828">
        <v>2.57</v>
      </c>
    </row>
    <row r="15829" spans="1:26">
      <c r="A15829">
        <v>211230930</v>
      </c>
      <c r="B15829" t="s">
        <v>3635</v>
      </c>
      <c r="C15829" t="s">
        <v>3597</v>
      </c>
      <c r="D15829" t="s">
        <v>3637</v>
      </c>
      <c r="E15829" t="s">
        <v>3856</v>
      </c>
      <c r="F15829" t="s">
        <v>3600</v>
      </c>
      <c r="G15829">
        <v>211230930</v>
      </c>
      <c r="I15829" t="s">
        <v>3601</v>
      </c>
      <c r="J15829" t="s">
        <v>7268</v>
      </c>
      <c r="K15829" t="s">
        <v>3688</v>
      </c>
      <c r="L15829" t="s">
        <v>10561</v>
      </c>
      <c r="P15829">
        <v>10</v>
      </c>
      <c r="Q15829">
        <v>16</v>
      </c>
      <c r="R15829">
        <v>8.5</v>
      </c>
      <c r="S15829" t="b">
        <v>0</v>
      </c>
      <c r="T15829" t="b">
        <v>0</v>
      </c>
      <c r="U15829" t="b">
        <v>1</v>
      </c>
      <c r="V15829">
        <v>36800</v>
      </c>
      <c r="W15829">
        <v>29000</v>
      </c>
      <c r="X15829">
        <v>2.46</v>
      </c>
      <c r="Y15829">
        <v>29330</v>
      </c>
      <c r="Z15829">
        <v>2.57</v>
      </c>
    </row>
    <row r="15830" spans="1:26">
      <c r="A15830">
        <v>211230931</v>
      </c>
      <c r="B15830" t="s">
        <v>3635</v>
      </c>
      <c r="C15830" t="s">
        <v>3597</v>
      </c>
      <c r="D15830" t="s">
        <v>3637</v>
      </c>
      <c r="E15830" t="s">
        <v>3855</v>
      </c>
      <c r="F15830" t="s">
        <v>3600</v>
      </c>
      <c r="G15830">
        <v>211230931</v>
      </c>
      <c r="I15830" t="s">
        <v>3601</v>
      </c>
      <c r="J15830" t="s">
        <v>7268</v>
      </c>
      <c r="K15830" t="s">
        <v>3688</v>
      </c>
      <c r="L15830" t="s">
        <v>10561</v>
      </c>
      <c r="P15830">
        <v>10</v>
      </c>
      <c r="Q15830">
        <v>16</v>
      </c>
      <c r="R15830">
        <v>8.5</v>
      </c>
      <c r="S15830" t="b">
        <v>0</v>
      </c>
      <c r="T15830" t="b">
        <v>0</v>
      </c>
      <c r="U15830" t="b">
        <v>1</v>
      </c>
      <c r="V15830">
        <v>36800</v>
      </c>
      <c r="W15830">
        <v>29000</v>
      </c>
      <c r="X15830">
        <v>2.46</v>
      </c>
      <c r="Y15830">
        <v>29330</v>
      </c>
      <c r="Z15830">
        <v>2.57</v>
      </c>
    </row>
    <row r="15831" spans="1:26">
      <c r="A15831">
        <v>211230932</v>
      </c>
      <c r="B15831" t="s">
        <v>3635</v>
      </c>
      <c r="C15831" t="s">
        <v>3597</v>
      </c>
      <c r="D15831" t="s">
        <v>3637</v>
      </c>
      <c r="E15831" t="s">
        <v>3858</v>
      </c>
      <c r="F15831" t="s">
        <v>3600</v>
      </c>
      <c r="G15831">
        <v>211230932</v>
      </c>
      <c r="I15831" t="s">
        <v>3601</v>
      </c>
      <c r="J15831" t="s">
        <v>7268</v>
      </c>
      <c r="K15831" t="s">
        <v>3688</v>
      </c>
      <c r="L15831" t="s">
        <v>10561</v>
      </c>
      <c r="P15831">
        <v>10</v>
      </c>
      <c r="Q15831">
        <v>16</v>
      </c>
      <c r="R15831">
        <v>8.5</v>
      </c>
      <c r="S15831" t="b">
        <v>0</v>
      </c>
      <c r="T15831" t="b">
        <v>0</v>
      </c>
      <c r="U15831" t="b">
        <v>1</v>
      </c>
      <c r="V15831">
        <v>36800</v>
      </c>
      <c r="W15831">
        <v>29000</v>
      </c>
      <c r="X15831">
        <v>2.46</v>
      </c>
      <c r="Y15831">
        <v>29330</v>
      </c>
      <c r="Z15831">
        <v>2.57</v>
      </c>
    </row>
    <row r="15832" spans="1:26">
      <c r="A15832">
        <v>211230933</v>
      </c>
      <c r="B15832" t="s">
        <v>3635</v>
      </c>
      <c r="C15832" t="s">
        <v>3597</v>
      </c>
      <c r="D15832" t="s">
        <v>3637</v>
      </c>
      <c r="E15832" t="s">
        <v>3857</v>
      </c>
      <c r="F15832" t="s">
        <v>3600</v>
      </c>
      <c r="G15832">
        <v>211230933</v>
      </c>
      <c r="I15832" t="s">
        <v>3601</v>
      </c>
      <c r="J15832" t="s">
        <v>7268</v>
      </c>
      <c r="K15832" t="s">
        <v>3688</v>
      </c>
      <c r="L15832" t="s">
        <v>10561</v>
      </c>
      <c r="P15832">
        <v>10</v>
      </c>
      <c r="Q15832">
        <v>16</v>
      </c>
      <c r="R15832">
        <v>8.5</v>
      </c>
      <c r="S15832" t="b">
        <v>0</v>
      </c>
      <c r="T15832" t="b">
        <v>0</v>
      </c>
      <c r="U15832" t="b">
        <v>1</v>
      </c>
      <c r="V15832">
        <v>36800</v>
      </c>
      <c r="W15832">
        <v>29000</v>
      </c>
      <c r="X15832">
        <v>2.46</v>
      </c>
      <c r="Y15832">
        <v>29330</v>
      </c>
      <c r="Z15832">
        <v>2.57</v>
      </c>
    </row>
    <row r="15833" spans="1:26">
      <c r="A15833">
        <v>211230934</v>
      </c>
      <c r="B15833" t="s">
        <v>3635</v>
      </c>
      <c r="C15833" t="s">
        <v>3597</v>
      </c>
      <c r="D15833" t="s">
        <v>3637</v>
      </c>
      <c r="E15833" t="s">
        <v>3861</v>
      </c>
      <c r="F15833" t="s">
        <v>3600</v>
      </c>
      <c r="G15833">
        <v>211230934</v>
      </c>
      <c r="I15833" t="s">
        <v>3601</v>
      </c>
      <c r="J15833" t="s">
        <v>7268</v>
      </c>
      <c r="K15833" t="s">
        <v>3688</v>
      </c>
      <c r="L15833" t="s">
        <v>10561</v>
      </c>
      <c r="P15833">
        <v>10</v>
      </c>
      <c r="Q15833">
        <v>16</v>
      </c>
      <c r="R15833">
        <v>8.5</v>
      </c>
      <c r="S15833" t="b">
        <v>0</v>
      </c>
      <c r="T15833" t="b">
        <v>0</v>
      </c>
      <c r="U15833" t="b">
        <v>1</v>
      </c>
      <c r="V15833">
        <v>36800</v>
      </c>
      <c r="W15833">
        <v>29000</v>
      </c>
      <c r="X15833">
        <v>2.46</v>
      </c>
      <c r="Y15833">
        <v>29330</v>
      </c>
      <c r="Z15833">
        <v>2.57</v>
      </c>
    </row>
    <row r="15834" spans="1:26">
      <c r="A15834">
        <v>211230935</v>
      </c>
      <c r="B15834" t="s">
        <v>3635</v>
      </c>
      <c r="C15834" t="s">
        <v>3597</v>
      </c>
      <c r="D15834" t="s">
        <v>3637</v>
      </c>
      <c r="E15834" t="s">
        <v>3860</v>
      </c>
      <c r="F15834" t="s">
        <v>3600</v>
      </c>
      <c r="G15834">
        <v>211230935</v>
      </c>
      <c r="I15834" t="s">
        <v>3601</v>
      </c>
      <c r="J15834" t="s">
        <v>7268</v>
      </c>
      <c r="K15834" t="s">
        <v>3688</v>
      </c>
      <c r="L15834" t="s">
        <v>10561</v>
      </c>
      <c r="P15834">
        <v>10</v>
      </c>
      <c r="Q15834">
        <v>16</v>
      </c>
      <c r="R15834">
        <v>8.5</v>
      </c>
      <c r="S15834" t="b">
        <v>0</v>
      </c>
      <c r="T15834" t="b">
        <v>0</v>
      </c>
      <c r="U15834" t="b">
        <v>1</v>
      </c>
      <c r="V15834">
        <v>36800</v>
      </c>
      <c r="W15834">
        <v>29000</v>
      </c>
      <c r="X15834">
        <v>2.46</v>
      </c>
      <c r="Y15834">
        <v>29330</v>
      </c>
      <c r="Z15834">
        <v>2.57</v>
      </c>
    </row>
    <row r="15835" spans="1:26">
      <c r="A15835">
        <v>211230936</v>
      </c>
      <c r="B15835" t="s">
        <v>3635</v>
      </c>
      <c r="C15835" t="s">
        <v>3597</v>
      </c>
      <c r="D15835" t="s">
        <v>3637</v>
      </c>
      <c r="E15835" t="s">
        <v>10383</v>
      </c>
      <c r="F15835" t="s">
        <v>3600</v>
      </c>
      <c r="G15835">
        <v>211230936</v>
      </c>
      <c r="I15835" t="s">
        <v>3601</v>
      </c>
      <c r="J15835" t="s">
        <v>10547</v>
      </c>
      <c r="K15835" t="s">
        <v>3688</v>
      </c>
      <c r="L15835" t="s">
        <v>10562</v>
      </c>
      <c r="P15835">
        <v>10</v>
      </c>
      <c r="Q15835">
        <v>16</v>
      </c>
      <c r="R15835">
        <v>8.5</v>
      </c>
      <c r="S15835" t="b">
        <v>0</v>
      </c>
      <c r="T15835" t="b">
        <v>0</v>
      </c>
      <c r="U15835" t="b">
        <v>1</v>
      </c>
      <c r="V15835">
        <v>36800</v>
      </c>
      <c r="W15835">
        <v>29000</v>
      </c>
      <c r="X15835">
        <v>2.46</v>
      </c>
      <c r="Y15835">
        <v>29330</v>
      </c>
      <c r="Z15835">
        <v>2.57</v>
      </c>
    </row>
    <row r="15836" spans="1:26">
      <c r="A15836">
        <v>211468636</v>
      </c>
      <c r="B15836" t="s">
        <v>3635</v>
      </c>
      <c r="C15836" t="s">
        <v>3597</v>
      </c>
      <c r="D15836" t="s">
        <v>3637</v>
      </c>
      <c r="E15836" t="s">
        <v>3637</v>
      </c>
      <c r="F15836" t="s">
        <v>3600</v>
      </c>
      <c r="G15836">
        <v>211468636</v>
      </c>
      <c r="I15836" t="s">
        <v>3601</v>
      </c>
      <c r="J15836" t="s">
        <v>10535</v>
      </c>
      <c r="K15836" t="s">
        <v>3688</v>
      </c>
      <c r="L15836" t="s">
        <v>10527</v>
      </c>
      <c r="P15836">
        <v>9.5</v>
      </c>
      <c r="Q15836">
        <v>15</v>
      </c>
      <c r="R15836">
        <v>8</v>
      </c>
      <c r="S15836" t="b">
        <v>0</v>
      </c>
      <c r="T15836" t="b">
        <v>0</v>
      </c>
      <c r="U15836" t="b">
        <v>0</v>
      </c>
      <c r="V15836">
        <v>36200</v>
      </c>
      <c r="W15836">
        <v>29400</v>
      </c>
      <c r="X15836">
        <v>2.34</v>
      </c>
      <c r="Y15836">
        <v>29730</v>
      </c>
      <c r="Z15836">
        <v>2.4500000000000002</v>
      </c>
    </row>
    <row r="15837" spans="1:26">
      <c r="A15837">
        <v>211468637</v>
      </c>
      <c r="B15837" t="s">
        <v>3635</v>
      </c>
      <c r="C15837" t="s">
        <v>3597</v>
      </c>
      <c r="D15837" t="s">
        <v>3637</v>
      </c>
      <c r="E15837" t="s">
        <v>10374</v>
      </c>
      <c r="F15837" t="s">
        <v>3600</v>
      </c>
      <c r="G15837">
        <v>211468637</v>
      </c>
      <c r="I15837" t="s">
        <v>3601</v>
      </c>
      <c r="J15837" t="s">
        <v>10535</v>
      </c>
      <c r="K15837" t="s">
        <v>3688</v>
      </c>
      <c r="L15837" t="s">
        <v>10527</v>
      </c>
      <c r="P15837">
        <v>9.5</v>
      </c>
      <c r="Q15837">
        <v>15</v>
      </c>
      <c r="R15837">
        <v>8</v>
      </c>
      <c r="S15837" t="b">
        <v>0</v>
      </c>
      <c r="T15837" t="b">
        <v>0</v>
      </c>
      <c r="U15837" t="b">
        <v>0</v>
      </c>
      <c r="V15837">
        <v>36200</v>
      </c>
      <c r="W15837">
        <v>29400</v>
      </c>
      <c r="X15837">
        <v>2.34</v>
      </c>
      <c r="Y15837">
        <v>29730</v>
      </c>
      <c r="Z15837">
        <v>2.4500000000000002</v>
      </c>
    </row>
    <row r="15838" spans="1:26">
      <c r="A15838">
        <v>211468638</v>
      </c>
      <c r="B15838" t="s">
        <v>3635</v>
      </c>
      <c r="C15838" t="s">
        <v>3597</v>
      </c>
      <c r="D15838" t="s">
        <v>3637</v>
      </c>
      <c r="E15838" t="s">
        <v>10375</v>
      </c>
      <c r="F15838" t="s">
        <v>3600</v>
      </c>
      <c r="G15838">
        <v>211468638</v>
      </c>
      <c r="I15838" t="s">
        <v>3601</v>
      </c>
      <c r="J15838" t="s">
        <v>10535</v>
      </c>
      <c r="K15838" t="s">
        <v>3688</v>
      </c>
      <c r="L15838" t="s">
        <v>10527</v>
      </c>
      <c r="P15838">
        <v>9.5</v>
      </c>
      <c r="Q15838">
        <v>15</v>
      </c>
      <c r="R15838">
        <v>8</v>
      </c>
      <c r="S15838" t="b">
        <v>0</v>
      </c>
      <c r="T15838" t="b">
        <v>0</v>
      </c>
      <c r="U15838" t="b">
        <v>0</v>
      </c>
      <c r="V15838">
        <v>36200</v>
      </c>
      <c r="W15838">
        <v>29400</v>
      </c>
      <c r="X15838">
        <v>2.34</v>
      </c>
      <c r="Y15838">
        <v>29730</v>
      </c>
      <c r="Z15838">
        <v>2.4500000000000002</v>
      </c>
    </row>
    <row r="15839" spans="1:26">
      <c r="A15839">
        <v>213369642</v>
      </c>
      <c r="B15839" t="s">
        <v>13061</v>
      </c>
      <c r="C15839" t="s">
        <v>3597</v>
      </c>
      <c r="D15839" t="s">
        <v>3698</v>
      </c>
      <c r="E15839" t="s">
        <v>3699</v>
      </c>
      <c r="F15839" t="s">
        <v>3600</v>
      </c>
      <c r="G15839">
        <v>213369642</v>
      </c>
      <c r="I15839" t="s">
        <v>3700</v>
      </c>
      <c r="J15839" t="s">
        <v>5247</v>
      </c>
      <c r="K15839" t="s">
        <v>3688</v>
      </c>
      <c r="L15839" t="s">
        <v>13438</v>
      </c>
      <c r="P15839">
        <v>10</v>
      </c>
      <c r="Q15839">
        <v>15.2</v>
      </c>
      <c r="R15839">
        <v>9.0500000000000007</v>
      </c>
      <c r="S15839" t="b">
        <v>0</v>
      </c>
      <c r="T15839" t="b">
        <v>0</v>
      </c>
      <c r="U15839" t="b">
        <v>1</v>
      </c>
      <c r="V15839">
        <v>28600</v>
      </c>
      <c r="W15839">
        <v>21400</v>
      </c>
      <c r="X15839">
        <v>2.1</v>
      </c>
      <c r="Y15839">
        <v>26000</v>
      </c>
      <c r="Z15839">
        <v>2.2799999999999998</v>
      </c>
    </row>
    <row r="15840" spans="1:26">
      <c r="A15840">
        <v>213369643</v>
      </c>
      <c r="B15840" t="s">
        <v>13061</v>
      </c>
      <c r="C15840" t="s">
        <v>3597</v>
      </c>
      <c r="D15840" t="s">
        <v>3698</v>
      </c>
      <c r="E15840" t="s">
        <v>3699</v>
      </c>
      <c r="F15840" t="s">
        <v>3600</v>
      </c>
      <c r="G15840">
        <v>213369643</v>
      </c>
      <c r="I15840" t="s">
        <v>3700</v>
      </c>
      <c r="J15840" t="s">
        <v>5247</v>
      </c>
      <c r="K15840" t="s">
        <v>3688</v>
      </c>
      <c r="L15840" t="s">
        <v>13437</v>
      </c>
      <c r="P15840">
        <v>10</v>
      </c>
      <c r="Q15840">
        <v>15.2</v>
      </c>
      <c r="R15840">
        <v>9.1999999999999993</v>
      </c>
      <c r="S15840" t="b">
        <v>0</v>
      </c>
      <c r="T15840" t="b">
        <v>0</v>
      </c>
      <c r="U15840" t="b">
        <v>1</v>
      </c>
      <c r="V15840">
        <v>29000</v>
      </c>
      <c r="W15840">
        <v>21600</v>
      </c>
      <c r="X15840">
        <v>2.1</v>
      </c>
      <c r="Y15840">
        <v>26000</v>
      </c>
      <c r="Z15840">
        <v>2.2799999999999998</v>
      </c>
    </row>
    <row r="15841" spans="1:26">
      <c r="A15841">
        <v>212384823</v>
      </c>
      <c r="B15841" t="s">
        <v>3635</v>
      </c>
      <c r="C15841" t="s">
        <v>3597</v>
      </c>
      <c r="D15841" t="s">
        <v>3637</v>
      </c>
      <c r="E15841" t="s">
        <v>3637</v>
      </c>
      <c r="F15841" t="s">
        <v>3600</v>
      </c>
      <c r="G15841">
        <v>212384823</v>
      </c>
      <c r="I15841" t="s">
        <v>3601</v>
      </c>
      <c r="J15841" t="s">
        <v>10535</v>
      </c>
      <c r="K15841" t="s">
        <v>3688</v>
      </c>
      <c r="L15841" t="s">
        <v>10544</v>
      </c>
      <c r="P15841">
        <v>10</v>
      </c>
      <c r="Q15841">
        <v>16</v>
      </c>
      <c r="R15841">
        <v>8.1</v>
      </c>
      <c r="S15841" t="b">
        <v>0</v>
      </c>
      <c r="T15841" t="b">
        <v>0</v>
      </c>
      <c r="U15841" t="b">
        <v>1</v>
      </c>
      <c r="V15841">
        <v>37000</v>
      </c>
      <c r="W15841">
        <v>29200</v>
      </c>
      <c r="X15841">
        <v>2.4</v>
      </c>
      <c r="Y15841">
        <v>29530</v>
      </c>
      <c r="Z15841">
        <v>2.5099999999999998</v>
      </c>
    </row>
    <row r="15842" spans="1:26">
      <c r="A15842">
        <v>212384824</v>
      </c>
      <c r="B15842" t="s">
        <v>3635</v>
      </c>
      <c r="C15842" t="s">
        <v>3597</v>
      </c>
      <c r="D15842" t="s">
        <v>3637</v>
      </c>
      <c r="E15842" t="s">
        <v>3637</v>
      </c>
      <c r="F15842" t="s">
        <v>3600</v>
      </c>
      <c r="G15842">
        <v>212384824</v>
      </c>
      <c r="I15842" t="s">
        <v>3601</v>
      </c>
      <c r="J15842" t="s">
        <v>10535</v>
      </c>
      <c r="K15842" t="s">
        <v>3688</v>
      </c>
      <c r="L15842" t="s">
        <v>10545</v>
      </c>
      <c r="P15842">
        <v>10</v>
      </c>
      <c r="Q15842">
        <v>16</v>
      </c>
      <c r="R15842">
        <v>8.1</v>
      </c>
      <c r="S15842" t="b">
        <v>0</v>
      </c>
      <c r="T15842" t="b">
        <v>0</v>
      </c>
      <c r="U15842" t="b">
        <v>1</v>
      </c>
      <c r="V15842">
        <v>37000</v>
      </c>
      <c r="W15842">
        <v>29200</v>
      </c>
      <c r="X15842">
        <v>2.4</v>
      </c>
      <c r="Y15842">
        <v>29530</v>
      </c>
      <c r="Z15842">
        <v>2.5099999999999998</v>
      </c>
    </row>
    <row r="15843" spans="1:26">
      <c r="A15843">
        <v>212384825</v>
      </c>
      <c r="B15843" t="s">
        <v>3635</v>
      </c>
      <c r="C15843" t="s">
        <v>3597</v>
      </c>
      <c r="D15843" t="s">
        <v>3637</v>
      </c>
      <c r="E15843" t="s">
        <v>10374</v>
      </c>
      <c r="F15843" t="s">
        <v>3600</v>
      </c>
      <c r="G15843">
        <v>212384825</v>
      </c>
      <c r="I15843" t="s">
        <v>3601</v>
      </c>
      <c r="J15843" t="s">
        <v>10535</v>
      </c>
      <c r="K15843" t="s">
        <v>3688</v>
      </c>
      <c r="L15843" t="s">
        <v>10544</v>
      </c>
      <c r="P15843">
        <v>10</v>
      </c>
      <c r="Q15843">
        <v>16</v>
      </c>
      <c r="R15843">
        <v>8.1</v>
      </c>
      <c r="S15843" t="b">
        <v>0</v>
      </c>
      <c r="T15843" t="b">
        <v>0</v>
      </c>
      <c r="U15843" t="b">
        <v>1</v>
      </c>
      <c r="V15843">
        <v>37000</v>
      </c>
      <c r="W15843">
        <v>29200</v>
      </c>
      <c r="X15843">
        <v>2.4</v>
      </c>
      <c r="Y15843">
        <v>29530</v>
      </c>
      <c r="Z15843">
        <v>2.5099999999999998</v>
      </c>
    </row>
    <row r="15844" spans="1:26">
      <c r="A15844">
        <v>212384826</v>
      </c>
      <c r="B15844" t="s">
        <v>3635</v>
      </c>
      <c r="C15844" t="s">
        <v>3597</v>
      </c>
      <c r="D15844" t="s">
        <v>3637</v>
      </c>
      <c r="E15844" t="s">
        <v>10374</v>
      </c>
      <c r="F15844" t="s">
        <v>3600</v>
      </c>
      <c r="G15844">
        <v>212384826</v>
      </c>
      <c r="I15844" t="s">
        <v>3601</v>
      </c>
      <c r="J15844" t="s">
        <v>10535</v>
      </c>
      <c r="K15844" t="s">
        <v>3688</v>
      </c>
      <c r="L15844" t="s">
        <v>10545</v>
      </c>
      <c r="P15844">
        <v>10</v>
      </c>
      <c r="Q15844">
        <v>16</v>
      </c>
      <c r="R15844">
        <v>8.1</v>
      </c>
      <c r="S15844" t="b">
        <v>0</v>
      </c>
      <c r="T15844" t="b">
        <v>0</v>
      </c>
      <c r="U15844" t="b">
        <v>1</v>
      </c>
      <c r="V15844">
        <v>37000</v>
      </c>
      <c r="W15844">
        <v>29200</v>
      </c>
      <c r="X15844">
        <v>2.4</v>
      </c>
      <c r="Y15844">
        <v>29530</v>
      </c>
      <c r="Z15844">
        <v>2.5099999999999998</v>
      </c>
    </row>
    <row r="15845" spans="1:26">
      <c r="A15845">
        <v>212384827</v>
      </c>
      <c r="B15845" t="s">
        <v>3635</v>
      </c>
      <c r="C15845" t="s">
        <v>3597</v>
      </c>
      <c r="D15845" t="s">
        <v>3637</v>
      </c>
      <c r="E15845" t="s">
        <v>10375</v>
      </c>
      <c r="F15845" t="s">
        <v>3600</v>
      </c>
      <c r="G15845">
        <v>212384827</v>
      </c>
      <c r="I15845" t="s">
        <v>3601</v>
      </c>
      <c r="J15845" t="s">
        <v>10535</v>
      </c>
      <c r="K15845" t="s">
        <v>3688</v>
      </c>
      <c r="L15845" t="s">
        <v>10544</v>
      </c>
      <c r="P15845">
        <v>10</v>
      </c>
      <c r="Q15845">
        <v>16</v>
      </c>
      <c r="R15845">
        <v>8.1</v>
      </c>
      <c r="S15845" t="b">
        <v>0</v>
      </c>
      <c r="T15845" t="b">
        <v>0</v>
      </c>
      <c r="U15845" t="b">
        <v>1</v>
      </c>
      <c r="V15845">
        <v>37000</v>
      </c>
      <c r="W15845">
        <v>29200</v>
      </c>
      <c r="X15845">
        <v>2.4</v>
      </c>
      <c r="Y15845">
        <v>29530</v>
      </c>
      <c r="Z15845">
        <v>2.5099999999999998</v>
      </c>
    </row>
    <row r="15846" spans="1:26">
      <c r="A15846">
        <v>212384828</v>
      </c>
      <c r="B15846" t="s">
        <v>3635</v>
      </c>
      <c r="C15846" t="s">
        <v>3597</v>
      </c>
      <c r="D15846" t="s">
        <v>3637</v>
      </c>
      <c r="E15846" t="s">
        <v>10375</v>
      </c>
      <c r="F15846" t="s">
        <v>3600</v>
      </c>
      <c r="G15846">
        <v>212384828</v>
      </c>
      <c r="I15846" t="s">
        <v>3601</v>
      </c>
      <c r="J15846" t="s">
        <v>10535</v>
      </c>
      <c r="K15846" t="s">
        <v>3688</v>
      </c>
      <c r="L15846" t="s">
        <v>10545</v>
      </c>
      <c r="P15846">
        <v>10</v>
      </c>
      <c r="Q15846">
        <v>16</v>
      </c>
      <c r="R15846">
        <v>8.1</v>
      </c>
      <c r="S15846" t="b">
        <v>0</v>
      </c>
      <c r="T15846" t="b">
        <v>0</v>
      </c>
      <c r="U15846" t="b">
        <v>1</v>
      </c>
      <c r="V15846">
        <v>37000</v>
      </c>
      <c r="W15846">
        <v>29200</v>
      </c>
      <c r="X15846">
        <v>2.4</v>
      </c>
      <c r="Y15846">
        <v>29530</v>
      </c>
      <c r="Z15846">
        <v>2.5099999999999998</v>
      </c>
    </row>
    <row r="15847" spans="1:26">
      <c r="A15847">
        <v>212384829</v>
      </c>
      <c r="B15847" t="s">
        <v>3635</v>
      </c>
      <c r="C15847" t="s">
        <v>3597</v>
      </c>
      <c r="D15847" t="s">
        <v>3637</v>
      </c>
      <c r="E15847" t="s">
        <v>3862</v>
      </c>
      <c r="F15847" t="s">
        <v>3600</v>
      </c>
      <c r="G15847">
        <v>212384829</v>
      </c>
      <c r="I15847" t="s">
        <v>3601</v>
      </c>
      <c r="J15847" t="s">
        <v>7268</v>
      </c>
      <c r="K15847" t="s">
        <v>3688</v>
      </c>
      <c r="L15847" t="s">
        <v>10563</v>
      </c>
      <c r="P15847">
        <v>10</v>
      </c>
      <c r="Q15847">
        <v>16</v>
      </c>
      <c r="R15847">
        <v>8.1</v>
      </c>
      <c r="S15847" t="b">
        <v>0</v>
      </c>
      <c r="T15847" t="b">
        <v>0</v>
      </c>
      <c r="U15847" t="b">
        <v>1</v>
      </c>
      <c r="V15847">
        <v>37000</v>
      </c>
      <c r="W15847">
        <v>29200</v>
      </c>
      <c r="X15847">
        <v>2.4</v>
      </c>
      <c r="Y15847">
        <v>29530</v>
      </c>
      <c r="Z15847">
        <v>2.5099999999999998</v>
      </c>
    </row>
    <row r="15848" spans="1:26">
      <c r="A15848">
        <v>212384830</v>
      </c>
      <c r="B15848" t="s">
        <v>3635</v>
      </c>
      <c r="C15848" t="s">
        <v>3597</v>
      </c>
      <c r="D15848" t="s">
        <v>3637</v>
      </c>
      <c r="E15848" t="s">
        <v>3854</v>
      </c>
      <c r="F15848" t="s">
        <v>3600</v>
      </c>
      <c r="G15848">
        <v>212384830</v>
      </c>
      <c r="I15848" t="s">
        <v>3601</v>
      </c>
      <c r="J15848" t="s">
        <v>7268</v>
      </c>
      <c r="K15848" t="s">
        <v>3688</v>
      </c>
      <c r="L15848" t="s">
        <v>10563</v>
      </c>
      <c r="P15848">
        <v>10</v>
      </c>
      <c r="Q15848">
        <v>16</v>
      </c>
      <c r="R15848">
        <v>8.1</v>
      </c>
      <c r="S15848" t="b">
        <v>0</v>
      </c>
      <c r="T15848" t="b">
        <v>0</v>
      </c>
      <c r="U15848" t="b">
        <v>1</v>
      </c>
      <c r="V15848">
        <v>37000</v>
      </c>
      <c r="W15848">
        <v>29200</v>
      </c>
      <c r="X15848">
        <v>2.4</v>
      </c>
      <c r="Y15848">
        <v>29530</v>
      </c>
      <c r="Z15848">
        <v>2.5099999999999998</v>
      </c>
    </row>
    <row r="15849" spans="1:26">
      <c r="A15849">
        <v>212384831</v>
      </c>
      <c r="B15849" t="s">
        <v>3635</v>
      </c>
      <c r="C15849" t="s">
        <v>3597</v>
      </c>
      <c r="D15849" t="s">
        <v>3637</v>
      </c>
      <c r="E15849" t="s">
        <v>3856</v>
      </c>
      <c r="F15849" t="s">
        <v>3600</v>
      </c>
      <c r="G15849">
        <v>212384831</v>
      </c>
      <c r="I15849" t="s">
        <v>3601</v>
      </c>
      <c r="J15849" t="s">
        <v>7268</v>
      </c>
      <c r="K15849" t="s">
        <v>3688</v>
      </c>
      <c r="L15849" t="s">
        <v>10563</v>
      </c>
      <c r="P15849">
        <v>10</v>
      </c>
      <c r="Q15849">
        <v>16</v>
      </c>
      <c r="R15849">
        <v>8.1</v>
      </c>
      <c r="S15849" t="b">
        <v>0</v>
      </c>
      <c r="T15849" t="b">
        <v>0</v>
      </c>
      <c r="U15849" t="b">
        <v>1</v>
      </c>
      <c r="V15849">
        <v>37000</v>
      </c>
      <c r="W15849">
        <v>29200</v>
      </c>
      <c r="X15849">
        <v>2.4</v>
      </c>
      <c r="Y15849">
        <v>29530</v>
      </c>
      <c r="Z15849">
        <v>2.5099999999999998</v>
      </c>
    </row>
    <row r="15850" spans="1:26">
      <c r="A15850">
        <v>212384832</v>
      </c>
      <c r="B15850" t="s">
        <v>3635</v>
      </c>
      <c r="C15850" t="s">
        <v>3597</v>
      </c>
      <c r="D15850" t="s">
        <v>3637</v>
      </c>
      <c r="E15850" t="s">
        <v>3855</v>
      </c>
      <c r="F15850" t="s">
        <v>3600</v>
      </c>
      <c r="G15850">
        <v>212384832</v>
      </c>
      <c r="I15850" t="s">
        <v>3601</v>
      </c>
      <c r="J15850" t="s">
        <v>7268</v>
      </c>
      <c r="K15850" t="s">
        <v>3688</v>
      </c>
      <c r="L15850" t="s">
        <v>10563</v>
      </c>
      <c r="P15850">
        <v>10</v>
      </c>
      <c r="Q15850">
        <v>16</v>
      </c>
      <c r="R15850">
        <v>8.1</v>
      </c>
      <c r="S15850" t="b">
        <v>0</v>
      </c>
      <c r="T15850" t="b">
        <v>0</v>
      </c>
      <c r="U15850" t="b">
        <v>1</v>
      </c>
      <c r="V15850">
        <v>37000</v>
      </c>
      <c r="W15850">
        <v>29200</v>
      </c>
      <c r="X15850">
        <v>2.4</v>
      </c>
      <c r="Y15850">
        <v>29530</v>
      </c>
      <c r="Z15850">
        <v>2.5099999999999998</v>
      </c>
    </row>
    <row r="15851" spans="1:26">
      <c r="A15851">
        <v>212384833</v>
      </c>
      <c r="B15851" t="s">
        <v>3635</v>
      </c>
      <c r="C15851" t="s">
        <v>3597</v>
      </c>
      <c r="D15851" t="s">
        <v>3637</v>
      </c>
      <c r="E15851" t="s">
        <v>3858</v>
      </c>
      <c r="F15851" t="s">
        <v>3600</v>
      </c>
      <c r="G15851">
        <v>212384833</v>
      </c>
      <c r="I15851" t="s">
        <v>3601</v>
      </c>
      <c r="J15851" t="s">
        <v>7268</v>
      </c>
      <c r="K15851" t="s">
        <v>3688</v>
      </c>
      <c r="L15851" t="s">
        <v>10563</v>
      </c>
      <c r="P15851">
        <v>10</v>
      </c>
      <c r="Q15851">
        <v>16</v>
      </c>
      <c r="R15851">
        <v>8.1</v>
      </c>
      <c r="S15851" t="b">
        <v>0</v>
      </c>
      <c r="T15851" t="b">
        <v>0</v>
      </c>
      <c r="U15851" t="b">
        <v>1</v>
      </c>
      <c r="V15851">
        <v>37000</v>
      </c>
      <c r="W15851">
        <v>29200</v>
      </c>
      <c r="X15851">
        <v>2.4</v>
      </c>
      <c r="Y15851">
        <v>29530</v>
      </c>
      <c r="Z15851">
        <v>2.5099999999999998</v>
      </c>
    </row>
    <row r="15852" spans="1:26">
      <c r="A15852">
        <v>212384834</v>
      </c>
      <c r="B15852" t="s">
        <v>3635</v>
      </c>
      <c r="C15852" t="s">
        <v>3597</v>
      </c>
      <c r="D15852" t="s">
        <v>3637</v>
      </c>
      <c r="E15852" t="s">
        <v>3857</v>
      </c>
      <c r="F15852" t="s">
        <v>3600</v>
      </c>
      <c r="G15852">
        <v>212384834</v>
      </c>
      <c r="I15852" t="s">
        <v>3601</v>
      </c>
      <c r="J15852" t="s">
        <v>7268</v>
      </c>
      <c r="K15852" t="s">
        <v>3688</v>
      </c>
      <c r="L15852" t="s">
        <v>10563</v>
      </c>
      <c r="P15852">
        <v>10</v>
      </c>
      <c r="Q15852">
        <v>16</v>
      </c>
      <c r="R15852">
        <v>8.1</v>
      </c>
      <c r="S15852" t="b">
        <v>0</v>
      </c>
      <c r="T15852" t="b">
        <v>0</v>
      </c>
      <c r="U15852" t="b">
        <v>1</v>
      </c>
      <c r="V15852">
        <v>37000</v>
      </c>
      <c r="W15852">
        <v>29200</v>
      </c>
      <c r="X15852">
        <v>2.4</v>
      </c>
      <c r="Y15852">
        <v>29530</v>
      </c>
      <c r="Z15852">
        <v>2.5099999999999998</v>
      </c>
    </row>
    <row r="15853" spans="1:26">
      <c r="A15853">
        <v>212384835</v>
      </c>
      <c r="B15853" t="s">
        <v>3635</v>
      </c>
      <c r="C15853" t="s">
        <v>3597</v>
      </c>
      <c r="D15853" t="s">
        <v>3637</v>
      </c>
      <c r="E15853" t="s">
        <v>3861</v>
      </c>
      <c r="F15853" t="s">
        <v>3600</v>
      </c>
      <c r="G15853">
        <v>212384835</v>
      </c>
      <c r="I15853" t="s">
        <v>3601</v>
      </c>
      <c r="J15853" t="s">
        <v>7268</v>
      </c>
      <c r="K15853" t="s">
        <v>3688</v>
      </c>
      <c r="L15853" t="s">
        <v>10563</v>
      </c>
      <c r="P15853">
        <v>10</v>
      </c>
      <c r="Q15853">
        <v>16</v>
      </c>
      <c r="R15853">
        <v>8.1</v>
      </c>
      <c r="S15853" t="b">
        <v>0</v>
      </c>
      <c r="T15853" t="b">
        <v>0</v>
      </c>
      <c r="U15853" t="b">
        <v>1</v>
      </c>
      <c r="V15853">
        <v>37000</v>
      </c>
      <c r="W15853">
        <v>29200</v>
      </c>
      <c r="X15853">
        <v>2.4</v>
      </c>
      <c r="Y15853">
        <v>29530</v>
      </c>
      <c r="Z15853">
        <v>2.5099999999999998</v>
      </c>
    </row>
    <row r="15854" spans="1:26">
      <c r="A15854">
        <v>212384836</v>
      </c>
      <c r="B15854" t="s">
        <v>3635</v>
      </c>
      <c r="C15854" t="s">
        <v>3597</v>
      </c>
      <c r="D15854" t="s">
        <v>3637</v>
      </c>
      <c r="E15854" t="s">
        <v>3860</v>
      </c>
      <c r="F15854" t="s">
        <v>3600</v>
      </c>
      <c r="G15854">
        <v>212384836</v>
      </c>
      <c r="I15854" t="s">
        <v>3601</v>
      </c>
      <c r="J15854" t="s">
        <v>7268</v>
      </c>
      <c r="K15854" t="s">
        <v>3688</v>
      </c>
      <c r="L15854" t="s">
        <v>10563</v>
      </c>
      <c r="P15854">
        <v>10</v>
      </c>
      <c r="Q15854">
        <v>16</v>
      </c>
      <c r="R15854">
        <v>8.1</v>
      </c>
      <c r="S15854" t="b">
        <v>0</v>
      </c>
      <c r="T15854" t="b">
        <v>0</v>
      </c>
      <c r="U15854" t="b">
        <v>1</v>
      </c>
      <c r="V15854">
        <v>37000</v>
      </c>
      <c r="W15854">
        <v>29200</v>
      </c>
      <c r="X15854">
        <v>2.4</v>
      </c>
      <c r="Y15854">
        <v>29530</v>
      </c>
      <c r="Z15854">
        <v>2.5099999999999998</v>
      </c>
    </row>
    <row r="15855" spans="1:26">
      <c r="A15855">
        <v>212384837</v>
      </c>
      <c r="B15855" t="s">
        <v>3635</v>
      </c>
      <c r="C15855" t="s">
        <v>3597</v>
      </c>
      <c r="D15855" t="s">
        <v>3637</v>
      </c>
      <c r="E15855" t="s">
        <v>10383</v>
      </c>
      <c r="F15855" t="s">
        <v>3600</v>
      </c>
      <c r="G15855">
        <v>212384837</v>
      </c>
      <c r="I15855" t="s">
        <v>3601</v>
      </c>
      <c r="J15855" t="s">
        <v>10547</v>
      </c>
      <c r="K15855" t="s">
        <v>3688</v>
      </c>
      <c r="L15855" t="s">
        <v>10564</v>
      </c>
      <c r="P15855">
        <v>10</v>
      </c>
      <c r="Q15855">
        <v>16</v>
      </c>
      <c r="R15855">
        <v>8.1</v>
      </c>
      <c r="S15855" t="b">
        <v>0</v>
      </c>
      <c r="T15855" t="b">
        <v>0</v>
      </c>
      <c r="U15855" t="b">
        <v>1</v>
      </c>
      <c r="V15855">
        <v>37000</v>
      </c>
      <c r="W15855">
        <v>29200</v>
      </c>
      <c r="X15855">
        <v>2.4</v>
      </c>
      <c r="Y15855">
        <v>29530</v>
      </c>
      <c r="Z15855">
        <v>2.5099999999999998</v>
      </c>
    </row>
    <row r="15856" spans="1:26">
      <c r="A15856">
        <v>212384838</v>
      </c>
      <c r="B15856" t="s">
        <v>3635</v>
      </c>
      <c r="C15856" t="s">
        <v>3597</v>
      </c>
      <c r="D15856" t="s">
        <v>3637</v>
      </c>
      <c r="E15856" t="s">
        <v>3637</v>
      </c>
      <c r="F15856" t="s">
        <v>3600</v>
      </c>
      <c r="G15856">
        <v>212384838</v>
      </c>
      <c r="I15856" t="s">
        <v>3601</v>
      </c>
      <c r="J15856" t="s">
        <v>10535</v>
      </c>
      <c r="K15856" t="s">
        <v>3688</v>
      </c>
      <c r="L15856" t="s">
        <v>10373</v>
      </c>
      <c r="P15856">
        <v>9.5</v>
      </c>
      <c r="Q15856">
        <v>15</v>
      </c>
      <c r="R15856">
        <v>8</v>
      </c>
      <c r="S15856" t="b">
        <v>0</v>
      </c>
      <c r="T15856" t="b">
        <v>0</v>
      </c>
      <c r="U15856" t="b">
        <v>0</v>
      </c>
      <c r="V15856">
        <v>34600</v>
      </c>
      <c r="W15856">
        <v>29800</v>
      </c>
      <c r="X15856">
        <v>2.2400000000000002</v>
      </c>
      <c r="Y15856">
        <v>30130</v>
      </c>
      <c r="Z15856">
        <v>2.34</v>
      </c>
    </row>
    <row r="15857" spans="1:26">
      <c r="A15857">
        <v>212384839</v>
      </c>
      <c r="B15857" t="s">
        <v>3635</v>
      </c>
      <c r="C15857" t="s">
        <v>3597</v>
      </c>
      <c r="D15857" t="s">
        <v>3637</v>
      </c>
      <c r="E15857" t="s">
        <v>10374</v>
      </c>
      <c r="F15857" t="s">
        <v>3600</v>
      </c>
      <c r="G15857">
        <v>212384839</v>
      </c>
      <c r="I15857" t="s">
        <v>3601</v>
      </c>
      <c r="J15857" t="s">
        <v>10535</v>
      </c>
      <c r="K15857" t="s">
        <v>3688</v>
      </c>
      <c r="L15857" t="s">
        <v>10373</v>
      </c>
      <c r="P15857">
        <v>9.5</v>
      </c>
      <c r="Q15857">
        <v>15</v>
      </c>
      <c r="R15857">
        <v>8</v>
      </c>
      <c r="S15857" t="b">
        <v>0</v>
      </c>
      <c r="T15857" t="b">
        <v>0</v>
      </c>
      <c r="U15857" t="b">
        <v>0</v>
      </c>
      <c r="V15857">
        <v>34600</v>
      </c>
      <c r="W15857">
        <v>29800</v>
      </c>
      <c r="X15857">
        <v>2.2400000000000002</v>
      </c>
      <c r="Y15857">
        <v>30130</v>
      </c>
      <c r="Z15857">
        <v>2.34</v>
      </c>
    </row>
    <row r="15858" spans="1:26">
      <c r="A15858">
        <v>212384840</v>
      </c>
      <c r="B15858" t="s">
        <v>3635</v>
      </c>
      <c r="C15858" t="s">
        <v>3597</v>
      </c>
      <c r="D15858" t="s">
        <v>3637</v>
      </c>
      <c r="E15858" t="s">
        <v>10375</v>
      </c>
      <c r="F15858" t="s">
        <v>3600</v>
      </c>
      <c r="G15858">
        <v>212384840</v>
      </c>
      <c r="I15858" t="s">
        <v>3601</v>
      </c>
      <c r="J15858" t="s">
        <v>10535</v>
      </c>
      <c r="K15858" t="s">
        <v>3688</v>
      </c>
      <c r="L15858" t="s">
        <v>10373</v>
      </c>
      <c r="P15858">
        <v>9.5</v>
      </c>
      <c r="Q15858">
        <v>15</v>
      </c>
      <c r="R15858">
        <v>8</v>
      </c>
      <c r="S15858" t="b">
        <v>0</v>
      </c>
      <c r="T15858" t="b">
        <v>0</v>
      </c>
      <c r="U15858" t="b">
        <v>0</v>
      </c>
      <c r="V15858">
        <v>34600</v>
      </c>
      <c r="W15858">
        <v>29800</v>
      </c>
      <c r="X15858">
        <v>2.2400000000000002</v>
      </c>
      <c r="Y15858">
        <v>30130</v>
      </c>
      <c r="Z15858">
        <v>2.34</v>
      </c>
    </row>
    <row r="15859" spans="1:26">
      <c r="A15859">
        <v>212384841</v>
      </c>
      <c r="B15859" t="s">
        <v>3635</v>
      </c>
      <c r="C15859" t="s">
        <v>3597</v>
      </c>
      <c r="D15859" t="s">
        <v>3637</v>
      </c>
      <c r="E15859" t="s">
        <v>3862</v>
      </c>
      <c r="F15859" t="s">
        <v>3600</v>
      </c>
      <c r="G15859">
        <v>212384841</v>
      </c>
      <c r="I15859" t="s">
        <v>3601</v>
      </c>
      <c r="J15859" t="s">
        <v>7268</v>
      </c>
      <c r="K15859" t="s">
        <v>3688</v>
      </c>
      <c r="L15859" t="s">
        <v>10373</v>
      </c>
      <c r="P15859">
        <v>9.5</v>
      </c>
      <c r="Q15859">
        <v>15</v>
      </c>
      <c r="R15859">
        <v>8</v>
      </c>
      <c r="S15859" t="b">
        <v>0</v>
      </c>
      <c r="T15859" t="b">
        <v>0</v>
      </c>
      <c r="U15859" t="b">
        <v>0</v>
      </c>
      <c r="V15859">
        <v>34600</v>
      </c>
      <c r="W15859">
        <v>29800</v>
      </c>
      <c r="X15859">
        <v>2.2400000000000002</v>
      </c>
      <c r="Y15859">
        <v>30130</v>
      </c>
      <c r="Z15859">
        <v>2.34</v>
      </c>
    </row>
    <row r="15860" spans="1:26">
      <c r="A15860">
        <v>212384842</v>
      </c>
      <c r="B15860" t="s">
        <v>3635</v>
      </c>
      <c r="C15860" t="s">
        <v>3597</v>
      </c>
      <c r="D15860" t="s">
        <v>3637</v>
      </c>
      <c r="E15860" t="s">
        <v>3854</v>
      </c>
      <c r="F15860" t="s">
        <v>3600</v>
      </c>
      <c r="G15860">
        <v>212384842</v>
      </c>
      <c r="I15860" t="s">
        <v>3601</v>
      </c>
      <c r="J15860" t="s">
        <v>7268</v>
      </c>
      <c r="K15860" t="s">
        <v>3688</v>
      </c>
      <c r="L15860" t="s">
        <v>10373</v>
      </c>
      <c r="P15860">
        <v>9.5</v>
      </c>
      <c r="Q15860">
        <v>15</v>
      </c>
      <c r="R15860">
        <v>8</v>
      </c>
      <c r="S15860" t="b">
        <v>0</v>
      </c>
      <c r="T15860" t="b">
        <v>0</v>
      </c>
      <c r="U15860" t="b">
        <v>0</v>
      </c>
      <c r="V15860">
        <v>34600</v>
      </c>
      <c r="W15860">
        <v>29800</v>
      </c>
      <c r="X15860">
        <v>2.2400000000000002</v>
      </c>
      <c r="Y15860">
        <v>30130</v>
      </c>
      <c r="Z15860">
        <v>2.34</v>
      </c>
    </row>
    <row r="15861" spans="1:26">
      <c r="A15861">
        <v>212384843</v>
      </c>
      <c r="B15861" t="s">
        <v>3635</v>
      </c>
      <c r="C15861" t="s">
        <v>3597</v>
      </c>
      <c r="D15861" t="s">
        <v>3637</v>
      </c>
      <c r="E15861" t="s">
        <v>3856</v>
      </c>
      <c r="F15861" t="s">
        <v>3600</v>
      </c>
      <c r="G15861">
        <v>212384843</v>
      </c>
      <c r="I15861" t="s">
        <v>3601</v>
      </c>
      <c r="J15861" t="s">
        <v>7268</v>
      </c>
      <c r="K15861" t="s">
        <v>3688</v>
      </c>
      <c r="L15861" t="s">
        <v>10373</v>
      </c>
      <c r="P15861">
        <v>9.5</v>
      </c>
      <c r="Q15861">
        <v>15</v>
      </c>
      <c r="R15861">
        <v>8</v>
      </c>
      <c r="S15861" t="b">
        <v>0</v>
      </c>
      <c r="T15861" t="b">
        <v>0</v>
      </c>
      <c r="U15861" t="b">
        <v>0</v>
      </c>
      <c r="V15861">
        <v>34600</v>
      </c>
      <c r="W15861">
        <v>29800</v>
      </c>
      <c r="X15861">
        <v>2.2400000000000002</v>
      </c>
      <c r="Y15861">
        <v>30130</v>
      </c>
      <c r="Z15861">
        <v>2.34</v>
      </c>
    </row>
    <row r="15862" spans="1:26">
      <c r="A15862">
        <v>212384844</v>
      </c>
      <c r="B15862" t="s">
        <v>3635</v>
      </c>
      <c r="C15862" t="s">
        <v>3597</v>
      </c>
      <c r="D15862" t="s">
        <v>3637</v>
      </c>
      <c r="E15862" t="s">
        <v>3855</v>
      </c>
      <c r="F15862" t="s">
        <v>3600</v>
      </c>
      <c r="G15862">
        <v>212384844</v>
      </c>
      <c r="I15862" t="s">
        <v>3601</v>
      </c>
      <c r="J15862" t="s">
        <v>7268</v>
      </c>
      <c r="K15862" t="s">
        <v>3688</v>
      </c>
      <c r="L15862" t="s">
        <v>10373</v>
      </c>
      <c r="P15862">
        <v>9.5</v>
      </c>
      <c r="Q15862">
        <v>15</v>
      </c>
      <c r="R15862">
        <v>8</v>
      </c>
      <c r="S15862" t="b">
        <v>0</v>
      </c>
      <c r="T15862" t="b">
        <v>0</v>
      </c>
      <c r="U15862" t="b">
        <v>0</v>
      </c>
      <c r="V15862">
        <v>34600</v>
      </c>
      <c r="W15862">
        <v>29800</v>
      </c>
      <c r="X15862">
        <v>2.2400000000000002</v>
      </c>
      <c r="Y15862">
        <v>30130</v>
      </c>
      <c r="Z15862">
        <v>2.34</v>
      </c>
    </row>
    <row r="15863" spans="1:26">
      <c r="A15863">
        <v>212384845</v>
      </c>
      <c r="B15863" t="s">
        <v>3635</v>
      </c>
      <c r="C15863" t="s">
        <v>3597</v>
      </c>
      <c r="D15863" t="s">
        <v>3637</v>
      </c>
      <c r="E15863" t="s">
        <v>3858</v>
      </c>
      <c r="F15863" t="s">
        <v>3600</v>
      </c>
      <c r="G15863">
        <v>212384845</v>
      </c>
      <c r="I15863" t="s">
        <v>3601</v>
      </c>
      <c r="J15863" t="s">
        <v>7268</v>
      </c>
      <c r="K15863" t="s">
        <v>3688</v>
      </c>
      <c r="L15863" t="s">
        <v>10373</v>
      </c>
      <c r="P15863">
        <v>9.5</v>
      </c>
      <c r="Q15863">
        <v>15</v>
      </c>
      <c r="R15863">
        <v>8</v>
      </c>
      <c r="S15863" t="b">
        <v>0</v>
      </c>
      <c r="T15863" t="b">
        <v>0</v>
      </c>
      <c r="U15863" t="b">
        <v>0</v>
      </c>
      <c r="V15863">
        <v>34600</v>
      </c>
      <c r="W15863">
        <v>29800</v>
      </c>
      <c r="X15863">
        <v>2.2400000000000002</v>
      </c>
      <c r="Y15863">
        <v>30130</v>
      </c>
      <c r="Z15863">
        <v>2.34</v>
      </c>
    </row>
    <row r="15864" spans="1:26">
      <c r="A15864">
        <v>212384846</v>
      </c>
      <c r="B15864" t="s">
        <v>3635</v>
      </c>
      <c r="C15864" t="s">
        <v>3597</v>
      </c>
      <c r="D15864" t="s">
        <v>3637</v>
      </c>
      <c r="E15864" t="s">
        <v>3857</v>
      </c>
      <c r="F15864" t="s">
        <v>3600</v>
      </c>
      <c r="G15864">
        <v>212384846</v>
      </c>
      <c r="I15864" t="s">
        <v>3601</v>
      </c>
      <c r="J15864" t="s">
        <v>7268</v>
      </c>
      <c r="K15864" t="s">
        <v>3688</v>
      </c>
      <c r="L15864" t="s">
        <v>10373</v>
      </c>
      <c r="P15864">
        <v>9.5</v>
      </c>
      <c r="Q15864">
        <v>15</v>
      </c>
      <c r="R15864">
        <v>8</v>
      </c>
      <c r="S15864" t="b">
        <v>0</v>
      </c>
      <c r="T15864" t="b">
        <v>0</v>
      </c>
      <c r="U15864" t="b">
        <v>0</v>
      </c>
      <c r="V15864">
        <v>34600</v>
      </c>
      <c r="W15864">
        <v>29800</v>
      </c>
      <c r="X15864">
        <v>2.2400000000000002</v>
      </c>
      <c r="Y15864">
        <v>30130</v>
      </c>
      <c r="Z15864">
        <v>2.34</v>
      </c>
    </row>
    <row r="15865" spans="1:26">
      <c r="A15865">
        <v>212384847</v>
      </c>
      <c r="B15865" t="s">
        <v>3635</v>
      </c>
      <c r="C15865" t="s">
        <v>3597</v>
      </c>
      <c r="D15865" t="s">
        <v>3637</v>
      </c>
      <c r="E15865" t="s">
        <v>3861</v>
      </c>
      <c r="F15865" t="s">
        <v>3600</v>
      </c>
      <c r="G15865">
        <v>212384847</v>
      </c>
      <c r="I15865" t="s">
        <v>3601</v>
      </c>
      <c r="J15865" t="s">
        <v>7268</v>
      </c>
      <c r="K15865" t="s">
        <v>3688</v>
      </c>
      <c r="L15865" t="s">
        <v>10373</v>
      </c>
      <c r="P15865">
        <v>9.5</v>
      </c>
      <c r="Q15865">
        <v>15</v>
      </c>
      <c r="R15865">
        <v>8</v>
      </c>
      <c r="S15865" t="b">
        <v>0</v>
      </c>
      <c r="T15865" t="b">
        <v>0</v>
      </c>
      <c r="U15865" t="b">
        <v>0</v>
      </c>
      <c r="V15865">
        <v>34600</v>
      </c>
      <c r="W15865">
        <v>29800</v>
      </c>
      <c r="X15865">
        <v>2.2400000000000002</v>
      </c>
      <c r="Y15865">
        <v>30130</v>
      </c>
      <c r="Z15865">
        <v>2.34</v>
      </c>
    </row>
    <row r="15866" spans="1:26">
      <c r="A15866">
        <v>212384848</v>
      </c>
      <c r="B15866" t="s">
        <v>3635</v>
      </c>
      <c r="C15866" t="s">
        <v>3597</v>
      </c>
      <c r="D15866" t="s">
        <v>3637</v>
      </c>
      <c r="E15866" t="s">
        <v>3860</v>
      </c>
      <c r="F15866" t="s">
        <v>3600</v>
      </c>
      <c r="G15866">
        <v>212384848</v>
      </c>
      <c r="I15866" t="s">
        <v>3601</v>
      </c>
      <c r="J15866" t="s">
        <v>7268</v>
      </c>
      <c r="K15866" t="s">
        <v>3688</v>
      </c>
      <c r="L15866" t="s">
        <v>10373</v>
      </c>
      <c r="P15866">
        <v>9.5</v>
      </c>
      <c r="Q15866">
        <v>15</v>
      </c>
      <c r="R15866">
        <v>8</v>
      </c>
      <c r="S15866" t="b">
        <v>0</v>
      </c>
      <c r="T15866" t="b">
        <v>0</v>
      </c>
      <c r="U15866" t="b">
        <v>0</v>
      </c>
      <c r="V15866">
        <v>34600</v>
      </c>
      <c r="W15866">
        <v>29800</v>
      </c>
      <c r="X15866">
        <v>2.2400000000000002</v>
      </c>
      <c r="Y15866">
        <v>30130</v>
      </c>
      <c r="Z15866">
        <v>2.34</v>
      </c>
    </row>
    <row r="15867" spans="1:26">
      <c r="A15867">
        <v>212384849</v>
      </c>
      <c r="B15867" t="s">
        <v>3635</v>
      </c>
      <c r="C15867" t="s">
        <v>3597</v>
      </c>
      <c r="D15867" t="s">
        <v>3637</v>
      </c>
      <c r="E15867" t="s">
        <v>10383</v>
      </c>
      <c r="F15867" t="s">
        <v>3600</v>
      </c>
      <c r="G15867">
        <v>212384849</v>
      </c>
      <c r="I15867" t="s">
        <v>3601</v>
      </c>
      <c r="J15867" t="s">
        <v>10547</v>
      </c>
      <c r="K15867" t="s">
        <v>3688</v>
      </c>
      <c r="L15867" t="s">
        <v>10373</v>
      </c>
      <c r="P15867">
        <v>9.5</v>
      </c>
      <c r="Q15867">
        <v>15</v>
      </c>
      <c r="R15867">
        <v>8</v>
      </c>
      <c r="S15867" t="b">
        <v>0</v>
      </c>
      <c r="T15867" t="b">
        <v>0</v>
      </c>
      <c r="U15867" t="b">
        <v>0</v>
      </c>
      <c r="V15867">
        <v>34600</v>
      </c>
      <c r="W15867">
        <v>29800</v>
      </c>
      <c r="X15867">
        <v>2.2400000000000002</v>
      </c>
      <c r="Y15867">
        <v>30130</v>
      </c>
      <c r="Z15867">
        <v>2.34</v>
      </c>
    </row>
    <row r="15868" spans="1:26">
      <c r="A15868">
        <v>212384850</v>
      </c>
      <c r="B15868" t="s">
        <v>3635</v>
      </c>
      <c r="C15868" t="s">
        <v>3597</v>
      </c>
      <c r="D15868" t="s">
        <v>3637</v>
      </c>
      <c r="E15868" t="s">
        <v>3637</v>
      </c>
      <c r="F15868" t="s">
        <v>3600</v>
      </c>
      <c r="G15868">
        <v>212384850</v>
      </c>
      <c r="I15868" t="s">
        <v>3601</v>
      </c>
      <c r="J15868" t="s">
        <v>10535</v>
      </c>
      <c r="K15868" t="s">
        <v>3688</v>
      </c>
      <c r="L15868" t="s">
        <v>5076</v>
      </c>
      <c r="P15868">
        <v>10</v>
      </c>
      <c r="Q15868">
        <v>16.5</v>
      </c>
      <c r="R15868">
        <v>8</v>
      </c>
      <c r="S15868" t="b">
        <v>0</v>
      </c>
      <c r="T15868" t="b">
        <v>0</v>
      </c>
      <c r="U15868" t="b">
        <v>0</v>
      </c>
      <c r="V15868">
        <v>35200</v>
      </c>
      <c r="W15868">
        <v>29400</v>
      </c>
      <c r="X15868">
        <v>2.2400000000000002</v>
      </c>
      <c r="Y15868">
        <v>29730</v>
      </c>
      <c r="Z15868">
        <v>2.34</v>
      </c>
    </row>
    <row r="15869" spans="1:26">
      <c r="A15869">
        <v>212384851</v>
      </c>
      <c r="B15869" t="s">
        <v>3635</v>
      </c>
      <c r="C15869" t="s">
        <v>3597</v>
      </c>
      <c r="D15869" t="s">
        <v>3637</v>
      </c>
      <c r="E15869" t="s">
        <v>10374</v>
      </c>
      <c r="F15869" t="s">
        <v>3600</v>
      </c>
      <c r="G15869">
        <v>212384851</v>
      </c>
      <c r="I15869" t="s">
        <v>3601</v>
      </c>
      <c r="J15869" t="s">
        <v>10535</v>
      </c>
      <c r="K15869" t="s">
        <v>3688</v>
      </c>
      <c r="L15869" t="s">
        <v>5076</v>
      </c>
      <c r="P15869">
        <v>10</v>
      </c>
      <c r="Q15869">
        <v>16.5</v>
      </c>
      <c r="R15869">
        <v>8</v>
      </c>
      <c r="S15869" t="b">
        <v>0</v>
      </c>
      <c r="T15869" t="b">
        <v>0</v>
      </c>
      <c r="U15869" t="b">
        <v>0</v>
      </c>
      <c r="V15869">
        <v>35200</v>
      </c>
      <c r="W15869">
        <v>29400</v>
      </c>
      <c r="X15869">
        <v>2.2400000000000002</v>
      </c>
      <c r="Y15869">
        <v>29730</v>
      </c>
      <c r="Z15869">
        <v>2.34</v>
      </c>
    </row>
    <row r="15870" spans="1:26">
      <c r="A15870">
        <v>212384852</v>
      </c>
      <c r="B15870" t="s">
        <v>3635</v>
      </c>
      <c r="C15870" t="s">
        <v>3597</v>
      </c>
      <c r="D15870" t="s">
        <v>3637</v>
      </c>
      <c r="E15870" t="s">
        <v>10375</v>
      </c>
      <c r="F15870" t="s">
        <v>3600</v>
      </c>
      <c r="G15870">
        <v>212384852</v>
      </c>
      <c r="I15870" t="s">
        <v>3601</v>
      </c>
      <c r="J15870" t="s">
        <v>10535</v>
      </c>
      <c r="K15870" t="s">
        <v>3688</v>
      </c>
      <c r="L15870" t="s">
        <v>5076</v>
      </c>
      <c r="P15870">
        <v>10</v>
      </c>
      <c r="Q15870">
        <v>16.5</v>
      </c>
      <c r="R15870">
        <v>8</v>
      </c>
      <c r="S15870" t="b">
        <v>0</v>
      </c>
      <c r="T15870" t="b">
        <v>0</v>
      </c>
      <c r="U15870" t="b">
        <v>0</v>
      </c>
      <c r="V15870">
        <v>35200</v>
      </c>
      <c r="W15870">
        <v>29400</v>
      </c>
      <c r="X15870">
        <v>2.2400000000000002</v>
      </c>
      <c r="Y15870">
        <v>29730</v>
      </c>
      <c r="Z15870">
        <v>2.34</v>
      </c>
    </row>
    <row r="15871" spans="1:26">
      <c r="A15871">
        <v>212384853</v>
      </c>
      <c r="B15871" t="s">
        <v>3635</v>
      </c>
      <c r="C15871" t="s">
        <v>3597</v>
      </c>
      <c r="D15871" t="s">
        <v>3637</v>
      </c>
      <c r="E15871" t="s">
        <v>3862</v>
      </c>
      <c r="F15871" t="s">
        <v>3600</v>
      </c>
      <c r="G15871">
        <v>212384853</v>
      </c>
      <c r="I15871" t="s">
        <v>3601</v>
      </c>
      <c r="J15871" t="s">
        <v>7268</v>
      </c>
      <c r="K15871" t="s">
        <v>3688</v>
      </c>
      <c r="L15871" t="s">
        <v>5472</v>
      </c>
      <c r="P15871">
        <v>10</v>
      </c>
      <c r="Q15871">
        <v>16.5</v>
      </c>
      <c r="R15871">
        <v>8</v>
      </c>
      <c r="S15871" t="b">
        <v>0</v>
      </c>
      <c r="T15871" t="b">
        <v>0</v>
      </c>
      <c r="U15871" t="b">
        <v>0</v>
      </c>
      <c r="V15871">
        <v>35200</v>
      </c>
      <c r="W15871">
        <v>29400</v>
      </c>
      <c r="X15871">
        <v>2.2400000000000002</v>
      </c>
      <c r="Y15871">
        <v>29730</v>
      </c>
      <c r="Z15871">
        <v>2.34</v>
      </c>
    </row>
    <row r="15872" spans="1:26">
      <c r="A15872">
        <v>212384854</v>
      </c>
      <c r="B15872" t="s">
        <v>3635</v>
      </c>
      <c r="C15872" t="s">
        <v>3597</v>
      </c>
      <c r="D15872" t="s">
        <v>3637</v>
      </c>
      <c r="E15872" t="s">
        <v>3854</v>
      </c>
      <c r="F15872" t="s">
        <v>3600</v>
      </c>
      <c r="G15872">
        <v>212384854</v>
      </c>
      <c r="I15872" t="s">
        <v>3601</v>
      </c>
      <c r="J15872" t="s">
        <v>7268</v>
      </c>
      <c r="K15872" t="s">
        <v>3688</v>
      </c>
      <c r="L15872" t="s">
        <v>5472</v>
      </c>
      <c r="P15872">
        <v>10</v>
      </c>
      <c r="Q15872">
        <v>16.5</v>
      </c>
      <c r="R15872">
        <v>8</v>
      </c>
      <c r="S15872" t="b">
        <v>0</v>
      </c>
      <c r="T15872" t="b">
        <v>0</v>
      </c>
      <c r="U15872" t="b">
        <v>0</v>
      </c>
      <c r="V15872">
        <v>35200</v>
      </c>
      <c r="W15872">
        <v>29400</v>
      </c>
      <c r="X15872">
        <v>2.2400000000000002</v>
      </c>
      <c r="Y15872">
        <v>29730</v>
      </c>
      <c r="Z15872">
        <v>2.34</v>
      </c>
    </row>
    <row r="15873" spans="1:26">
      <c r="A15873">
        <v>212384855</v>
      </c>
      <c r="B15873" t="s">
        <v>3635</v>
      </c>
      <c r="C15873" t="s">
        <v>3597</v>
      </c>
      <c r="D15873" t="s">
        <v>3637</v>
      </c>
      <c r="E15873" t="s">
        <v>3856</v>
      </c>
      <c r="F15873" t="s">
        <v>3600</v>
      </c>
      <c r="G15873">
        <v>212384855</v>
      </c>
      <c r="I15873" t="s">
        <v>3601</v>
      </c>
      <c r="J15873" t="s">
        <v>7268</v>
      </c>
      <c r="K15873" t="s">
        <v>3688</v>
      </c>
      <c r="L15873" t="s">
        <v>5472</v>
      </c>
      <c r="P15873">
        <v>10</v>
      </c>
      <c r="Q15873">
        <v>16.5</v>
      </c>
      <c r="R15873">
        <v>8</v>
      </c>
      <c r="S15873" t="b">
        <v>0</v>
      </c>
      <c r="T15873" t="b">
        <v>0</v>
      </c>
      <c r="U15873" t="b">
        <v>0</v>
      </c>
      <c r="V15873">
        <v>35200</v>
      </c>
      <c r="W15873">
        <v>29400</v>
      </c>
      <c r="X15873">
        <v>2.2400000000000002</v>
      </c>
      <c r="Y15873">
        <v>29730</v>
      </c>
      <c r="Z15873">
        <v>2.34</v>
      </c>
    </row>
    <row r="15874" spans="1:26">
      <c r="A15874">
        <v>212384856</v>
      </c>
      <c r="B15874" t="s">
        <v>3635</v>
      </c>
      <c r="C15874" t="s">
        <v>3597</v>
      </c>
      <c r="D15874" t="s">
        <v>3637</v>
      </c>
      <c r="E15874" t="s">
        <v>3855</v>
      </c>
      <c r="F15874" t="s">
        <v>3600</v>
      </c>
      <c r="G15874">
        <v>212384856</v>
      </c>
      <c r="I15874" t="s">
        <v>3601</v>
      </c>
      <c r="J15874" t="s">
        <v>7268</v>
      </c>
      <c r="K15874" t="s">
        <v>3688</v>
      </c>
      <c r="L15874" t="s">
        <v>5472</v>
      </c>
      <c r="P15874">
        <v>10</v>
      </c>
      <c r="Q15874">
        <v>16.5</v>
      </c>
      <c r="R15874">
        <v>8</v>
      </c>
      <c r="S15874" t="b">
        <v>0</v>
      </c>
      <c r="T15874" t="b">
        <v>0</v>
      </c>
      <c r="U15874" t="b">
        <v>0</v>
      </c>
      <c r="V15874">
        <v>35200</v>
      </c>
      <c r="W15874">
        <v>29400</v>
      </c>
      <c r="X15874">
        <v>2.2400000000000002</v>
      </c>
      <c r="Y15874">
        <v>29730</v>
      </c>
      <c r="Z15874">
        <v>2.34</v>
      </c>
    </row>
    <row r="15875" spans="1:26">
      <c r="A15875">
        <v>212384857</v>
      </c>
      <c r="B15875" t="s">
        <v>3635</v>
      </c>
      <c r="C15875" t="s">
        <v>3597</v>
      </c>
      <c r="D15875" t="s">
        <v>3637</v>
      </c>
      <c r="E15875" t="s">
        <v>3858</v>
      </c>
      <c r="F15875" t="s">
        <v>3600</v>
      </c>
      <c r="G15875">
        <v>212384857</v>
      </c>
      <c r="I15875" t="s">
        <v>3601</v>
      </c>
      <c r="J15875" t="s">
        <v>7268</v>
      </c>
      <c r="K15875" t="s">
        <v>3688</v>
      </c>
      <c r="L15875" t="s">
        <v>5472</v>
      </c>
      <c r="P15875">
        <v>10</v>
      </c>
      <c r="Q15875">
        <v>16.5</v>
      </c>
      <c r="R15875">
        <v>8</v>
      </c>
      <c r="S15875" t="b">
        <v>0</v>
      </c>
      <c r="T15875" t="b">
        <v>0</v>
      </c>
      <c r="U15875" t="b">
        <v>0</v>
      </c>
      <c r="V15875">
        <v>35200</v>
      </c>
      <c r="W15875">
        <v>29400</v>
      </c>
      <c r="X15875">
        <v>2.2400000000000002</v>
      </c>
      <c r="Y15875">
        <v>29730</v>
      </c>
      <c r="Z15875">
        <v>2.34</v>
      </c>
    </row>
    <row r="15876" spans="1:26">
      <c r="A15876">
        <v>212384858</v>
      </c>
      <c r="B15876" t="s">
        <v>3635</v>
      </c>
      <c r="C15876" t="s">
        <v>3597</v>
      </c>
      <c r="D15876" t="s">
        <v>3637</v>
      </c>
      <c r="E15876" t="s">
        <v>3857</v>
      </c>
      <c r="F15876" t="s">
        <v>3600</v>
      </c>
      <c r="G15876">
        <v>212384858</v>
      </c>
      <c r="I15876" t="s">
        <v>3601</v>
      </c>
      <c r="J15876" t="s">
        <v>7268</v>
      </c>
      <c r="K15876" t="s">
        <v>3688</v>
      </c>
      <c r="L15876" t="s">
        <v>5472</v>
      </c>
      <c r="P15876">
        <v>10</v>
      </c>
      <c r="Q15876">
        <v>16.5</v>
      </c>
      <c r="R15876">
        <v>8</v>
      </c>
      <c r="S15876" t="b">
        <v>0</v>
      </c>
      <c r="T15876" t="b">
        <v>0</v>
      </c>
      <c r="U15876" t="b">
        <v>0</v>
      </c>
      <c r="V15876">
        <v>35200</v>
      </c>
      <c r="W15876">
        <v>29400</v>
      </c>
      <c r="X15876">
        <v>2.2400000000000002</v>
      </c>
      <c r="Y15876">
        <v>29730</v>
      </c>
      <c r="Z15876">
        <v>2.34</v>
      </c>
    </row>
    <row r="15877" spans="1:26">
      <c r="A15877">
        <v>212384859</v>
      </c>
      <c r="B15877" t="s">
        <v>3635</v>
      </c>
      <c r="C15877" t="s">
        <v>3597</v>
      </c>
      <c r="D15877" t="s">
        <v>3637</v>
      </c>
      <c r="E15877" t="s">
        <v>3861</v>
      </c>
      <c r="F15877" t="s">
        <v>3600</v>
      </c>
      <c r="G15877">
        <v>212384859</v>
      </c>
      <c r="I15877" t="s">
        <v>3601</v>
      </c>
      <c r="J15877" t="s">
        <v>7268</v>
      </c>
      <c r="K15877" t="s">
        <v>3688</v>
      </c>
      <c r="L15877" t="s">
        <v>5472</v>
      </c>
      <c r="P15877">
        <v>10</v>
      </c>
      <c r="Q15877">
        <v>16.5</v>
      </c>
      <c r="R15877">
        <v>8</v>
      </c>
      <c r="S15877" t="b">
        <v>0</v>
      </c>
      <c r="T15877" t="b">
        <v>0</v>
      </c>
      <c r="U15877" t="b">
        <v>0</v>
      </c>
      <c r="V15877">
        <v>35200</v>
      </c>
      <c r="W15877">
        <v>29400</v>
      </c>
      <c r="X15877">
        <v>2.2400000000000002</v>
      </c>
      <c r="Y15877">
        <v>29730</v>
      </c>
      <c r="Z15877">
        <v>2.34</v>
      </c>
    </row>
    <row r="15878" spans="1:26">
      <c r="A15878">
        <v>212384860</v>
      </c>
      <c r="B15878" t="s">
        <v>3635</v>
      </c>
      <c r="C15878" t="s">
        <v>3597</v>
      </c>
      <c r="D15878" t="s">
        <v>3637</v>
      </c>
      <c r="E15878" t="s">
        <v>3860</v>
      </c>
      <c r="F15878" t="s">
        <v>3600</v>
      </c>
      <c r="G15878">
        <v>212384860</v>
      </c>
      <c r="I15878" t="s">
        <v>3601</v>
      </c>
      <c r="J15878" t="s">
        <v>7268</v>
      </c>
      <c r="K15878" t="s">
        <v>3688</v>
      </c>
      <c r="L15878" t="s">
        <v>5472</v>
      </c>
      <c r="P15878">
        <v>10</v>
      </c>
      <c r="Q15878">
        <v>16.5</v>
      </c>
      <c r="R15878">
        <v>8</v>
      </c>
      <c r="S15878" t="b">
        <v>0</v>
      </c>
      <c r="T15878" t="b">
        <v>0</v>
      </c>
      <c r="U15878" t="b">
        <v>0</v>
      </c>
      <c r="V15878">
        <v>35200</v>
      </c>
      <c r="W15878">
        <v>29400</v>
      </c>
      <c r="X15878">
        <v>2.2400000000000002</v>
      </c>
      <c r="Y15878">
        <v>29730</v>
      </c>
      <c r="Z15878">
        <v>2.34</v>
      </c>
    </row>
    <row r="15879" spans="1:26">
      <c r="A15879">
        <v>212390900</v>
      </c>
      <c r="B15879" t="s">
        <v>3635</v>
      </c>
      <c r="C15879" t="s">
        <v>3597</v>
      </c>
      <c r="D15879" t="s">
        <v>3637</v>
      </c>
      <c r="E15879" t="s">
        <v>3862</v>
      </c>
      <c r="F15879" t="s">
        <v>3600</v>
      </c>
      <c r="G15879">
        <v>212390900</v>
      </c>
      <c r="I15879" t="s">
        <v>3601</v>
      </c>
      <c r="J15879" t="s">
        <v>7268</v>
      </c>
      <c r="K15879" t="s">
        <v>3688</v>
      </c>
      <c r="L15879" t="s">
        <v>10521</v>
      </c>
      <c r="P15879">
        <v>9.5</v>
      </c>
      <c r="Q15879">
        <v>15</v>
      </c>
      <c r="R15879">
        <v>8</v>
      </c>
      <c r="S15879" t="b">
        <v>0</v>
      </c>
      <c r="T15879" t="b">
        <v>0</v>
      </c>
      <c r="U15879" t="b">
        <v>0</v>
      </c>
      <c r="V15879">
        <v>36200</v>
      </c>
      <c r="W15879">
        <v>29400</v>
      </c>
      <c r="X15879">
        <v>2.34</v>
      </c>
      <c r="Y15879">
        <v>29730</v>
      </c>
      <c r="Z15879">
        <v>2.4500000000000002</v>
      </c>
    </row>
    <row r="15880" spans="1:26">
      <c r="A15880">
        <v>212390901</v>
      </c>
      <c r="B15880" t="s">
        <v>3635</v>
      </c>
      <c r="C15880" t="s">
        <v>3597</v>
      </c>
      <c r="D15880" t="s">
        <v>3637</v>
      </c>
      <c r="E15880" t="s">
        <v>3854</v>
      </c>
      <c r="F15880" t="s">
        <v>3600</v>
      </c>
      <c r="G15880">
        <v>212390901</v>
      </c>
      <c r="I15880" t="s">
        <v>3601</v>
      </c>
      <c r="J15880" t="s">
        <v>7268</v>
      </c>
      <c r="K15880" t="s">
        <v>3688</v>
      </c>
      <c r="L15880" t="s">
        <v>10521</v>
      </c>
      <c r="P15880">
        <v>9.5</v>
      </c>
      <c r="Q15880">
        <v>15</v>
      </c>
      <c r="R15880">
        <v>8</v>
      </c>
      <c r="S15880" t="b">
        <v>0</v>
      </c>
      <c r="T15880" t="b">
        <v>0</v>
      </c>
      <c r="U15880" t="b">
        <v>0</v>
      </c>
      <c r="V15880">
        <v>36200</v>
      </c>
      <c r="W15880">
        <v>29400</v>
      </c>
      <c r="X15880">
        <v>2.34</v>
      </c>
      <c r="Y15880">
        <v>29730</v>
      </c>
      <c r="Z15880">
        <v>2.4500000000000002</v>
      </c>
    </row>
    <row r="15881" spans="1:26">
      <c r="A15881">
        <v>212390902</v>
      </c>
      <c r="B15881" t="s">
        <v>3635</v>
      </c>
      <c r="C15881" t="s">
        <v>3597</v>
      </c>
      <c r="D15881" t="s">
        <v>3637</v>
      </c>
      <c r="E15881" t="s">
        <v>3856</v>
      </c>
      <c r="F15881" t="s">
        <v>3600</v>
      </c>
      <c r="G15881">
        <v>212390902</v>
      </c>
      <c r="I15881" t="s">
        <v>3601</v>
      </c>
      <c r="J15881" t="s">
        <v>7268</v>
      </c>
      <c r="K15881" t="s">
        <v>3688</v>
      </c>
      <c r="L15881" t="s">
        <v>10521</v>
      </c>
      <c r="P15881">
        <v>9.5</v>
      </c>
      <c r="Q15881">
        <v>15</v>
      </c>
      <c r="R15881">
        <v>8</v>
      </c>
      <c r="S15881" t="b">
        <v>0</v>
      </c>
      <c r="T15881" t="b">
        <v>0</v>
      </c>
      <c r="U15881" t="b">
        <v>0</v>
      </c>
      <c r="V15881">
        <v>36200</v>
      </c>
      <c r="W15881">
        <v>29400</v>
      </c>
      <c r="X15881">
        <v>2.34</v>
      </c>
      <c r="Y15881">
        <v>29730</v>
      </c>
      <c r="Z15881">
        <v>2.4500000000000002</v>
      </c>
    </row>
    <row r="15882" spans="1:26">
      <c r="A15882">
        <v>212390903</v>
      </c>
      <c r="B15882" t="s">
        <v>3635</v>
      </c>
      <c r="C15882" t="s">
        <v>3597</v>
      </c>
      <c r="D15882" t="s">
        <v>3637</v>
      </c>
      <c r="E15882" t="s">
        <v>3855</v>
      </c>
      <c r="F15882" t="s">
        <v>3600</v>
      </c>
      <c r="G15882">
        <v>212390903</v>
      </c>
      <c r="I15882" t="s">
        <v>3601</v>
      </c>
      <c r="J15882" t="s">
        <v>7268</v>
      </c>
      <c r="K15882" t="s">
        <v>3688</v>
      </c>
      <c r="L15882" t="s">
        <v>10521</v>
      </c>
      <c r="P15882">
        <v>9.5</v>
      </c>
      <c r="Q15882">
        <v>15</v>
      </c>
      <c r="R15882">
        <v>8</v>
      </c>
      <c r="S15882" t="b">
        <v>0</v>
      </c>
      <c r="T15882" t="b">
        <v>0</v>
      </c>
      <c r="U15882" t="b">
        <v>0</v>
      </c>
      <c r="V15882">
        <v>36200</v>
      </c>
      <c r="W15882">
        <v>29400</v>
      </c>
      <c r="X15882">
        <v>2.34</v>
      </c>
      <c r="Y15882">
        <v>29730</v>
      </c>
      <c r="Z15882">
        <v>2.4500000000000002</v>
      </c>
    </row>
    <row r="15883" spans="1:26">
      <c r="A15883">
        <v>212390904</v>
      </c>
      <c r="B15883" t="s">
        <v>3635</v>
      </c>
      <c r="C15883" t="s">
        <v>3597</v>
      </c>
      <c r="D15883" t="s">
        <v>3637</v>
      </c>
      <c r="E15883" t="s">
        <v>3858</v>
      </c>
      <c r="F15883" t="s">
        <v>3600</v>
      </c>
      <c r="G15883">
        <v>212390904</v>
      </c>
      <c r="I15883" t="s">
        <v>3601</v>
      </c>
      <c r="J15883" t="s">
        <v>7268</v>
      </c>
      <c r="K15883" t="s">
        <v>3688</v>
      </c>
      <c r="L15883" t="s">
        <v>10521</v>
      </c>
      <c r="P15883">
        <v>9.5</v>
      </c>
      <c r="Q15883">
        <v>15</v>
      </c>
      <c r="R15883">
        <v>8</v>
      </c>
      <c r="S15883" t="b">
        <v>0</v>
      </c>
      <c r="T15883" t="b">
        <v>0</v>
      </c>
      <c r="U15883" t="b">
        <v>0</v>
      </c>
      <c r="V15883">
        <v>36200</v>
      </c>
      <c r="W15883">
        <v>29400</v>
      </c>
      <c r="X15883">
        <v>2.34</v>
      </c>
      <c r="Y15883">
        <v>29730</v>
      </c>
      <c r="Z15883">
        <v>2.4500000000000002</v>
      </c>
    </row>
    <row r="15884" spans="1:26">
      <c r="A15884">
        <v>212390905</v>
      </c>
      <c r="B15884" t="s">
        <v>3635</v>
      </c>
      <c r="C15884" t="s">
        <v>3597</v>
      </c>
      <c r="D15884" t="s">
        <v>3637</v>
      </c>
      <c r="E15884" t="s">
        <v>3857</v>
      </c>
      <c r="F15884" t="s">
        <v>3600</v>
      </c>
      <c r="G15884">
        <v>212390905</v>
      </c>
      <c r="I15884" t="s">
        <v>3601</v>
      </c>
      <c r="J15884" t="s">
        <v>7268</v>
      </c>
      <c r="K15884" t="s">
        <v>3688</v>
      </c>
      <c r="L15884" t="s">
        <v>10521</v>
      </c>
      <c r="P15884">
        <v>9.5</v>
      </c>
      <c r="Q15884">
        <v>15</v>
      </c>
      <c r="R15884">
        <v>8</v>
      </c>
      <c r="S15884" t="b">
        <v>0</v>
      </c>
      <c r="T15884" t="b">
        <v>0</v>
      </c>
      <c r="U15884" t="b">
        <v>0</v>
      </c>
      <c r="V15884">
        <v>36200</v>
      </c>
      <c r="W15884">
        <v>29400</v>
      </c>
      <c r="X15884">
        <v>2.34</v>
      </c>
      <c r="Y15884">
        <v>29730</v>
      </c>
      <c r="Z15884">
        <v>2.4500000000000002</v>
      </c>
    </row>
    <row r="15885" spans="1:26">
      <c r="A15885">
        <v>212390906</v>
      </c>
      <c r="B15885" t="s">
        <v>3635</v>
      </c>
      <c r="C15885" t="s">
        <v>3597</v>
      </c>
      <c r="D15885" t="s">
        <v>3637</v>
      </c>
      <c r="E15885" t="s">
        <v>3861</v>
      </c>
      <c r="F15885" t="s">
        <v>3600</v>
      </c>
      <c r="G15885">
        <v>212390906</v>
      </c>
      <c r="I15885" t="s">
        <v>3601</v>
      </c>
      <c r="J15885" t="s">
        <v>7268</v>
      </c>
      <c r="K15885" t="s">
        <v>3688</v>
      </c>
      <c r="L15885" t="s">
        <v>10521</v>
      </c>
      <c r="P15885">
        <v>9.5</v>
      </c>
      <c r="Q15885">
        <v>15</v>
      </c>
      <c r="R15885">
        <v>8</v>
      </c>
      <c r="S15885" t="b">
        <v>0</v>
      </c>
      <c r="T15885" t="b">
        <v>0</v>
      </c>
      <c r="U15885" t="b">
        <v>0</v>
      </c>
      <c r="V15885">
        <v>36200</v>
      </c>
      <c r="W15885">
        <v>29400</v>
      </c>
      <c r="X15885">
        <v>2.34</v>
      </c>
      <c r="Y15885">
        <v>29730</v>
      </c>
      <c r="Z15885">
        <v>2.4500000000000002</v>
      </c>
    </row>
    <row r="15886" spans="1:26">
      <c r="A15886">
        <v>212390907</v>
      </c>
      <c r="B15886" t="s">
        <v>3635</v>
      </c>
      <c r="C15886" t="s">
        <v>3597</v>
      </c>
      <c r="D15886" t="s">
        <v>3637</v>
      </c>
      <c r="E15886" t="s">
        <v>3860</v>
      </c>
      <c r="F15886" t="s">
        <v>3600</v>
      </c>
      <c r="G15886">
        <v>212390907</v>
      </c>
      <c r="I15886" t="s">
        <v>3601</v>
      </c>
      <c r="J15886" t="s">
        <v>7268</v>
      </c>
      <c r="K15886" t="s">
        <v>3688</v>
      </c>
      <c r="L15886" t="s">
        <v>10521</v>
      </c>
      <c r="P15886">
        <v>9.5</v>
      </c>
      <c r="Q15886">
        <v>15</v>
      </c>
      <c r="R15886">
        <v>8</v>
      </c>
      <c r="S15886" t="b">
        <v>0</v>
      </c>
      <c r="T15886" t="b">
        <v>0</v>
      </c>
      <c r="U15886" t="b">
        <v>0</v>
      </c>
      <c r="V15886">
        <v>36200</v>
      </c>
      <c r="W15886">
        <v>29400</v>
      </c>
      <c r="X15886">
        <v>2.34</v>
      </c>
      <c r="Y15886">
        <v>29730</v>
      </c>
      <c r="Z15886">
        <v>2.4500000000000002</v>
      </c>
    </row>
    <row r="15887" spans="1:26">
      <c r="A15887">
        <v>212390908</v>
      </c>
      <c r="B15887" t="s">
        <v>3635</v>
      </c>
      <c r="C15887" t="s">
        <v>3597</v>
      </c>
      <c r="D15887" t="s">
        <v>3637</v>
      </c>
      <c r="E15887" t="s">
        <v>10383</v>
      </c>
      <c r="F15887" t="s">
        <v>3600</v>
      </c>
      <c r="G15887">
        <v>212390908</v>
      </c>
      <c r="I15887" t="s">
        <v>3601</v>
      </c>
      <c r="J15887" t="s">
        <v>10547</v>
      </c>
      <c r="K15887" t="s">
        <v>3688</v>
      </c>
      <c r="L15887" t="s">
        <v>10530</v>
      </c>
      <c r="P15887">
        <v>9.5</v>
      </c>
      <c r="Q15887">
        <v>15</v>
      </c>
      <c r="R15887">
        <v>8</v>
      </c>
      <c r="S15887" t="b">
        <v>0</v>
      </c>
      <c r="T15887" t="b">
        <v>0</v>
      </c>
      <c r="U15887" t="b">
        <v>0</v>
      </c>
      <c r="V15887">
        <v>36200</v>
      </c>
      <c r="W15887">
        <v>29400</v>
      </c>
      <c r="X15887">
        <v>2.34</v>
      </c>
      <c r="Y15887">
        <v>29730</v>
      </c>
      <c r="Z15887">
        <v>2.4500000000000002</v>
      </c>
    </row>
    <row r="15888" spans="1:26">
      <c r="A15888">
        <v>213249334</v>
      </c>
      <c r="B15888" t="s">
        <v>13049</v>
      </c>
      <c r="C15888" t="s">
        <v>3597</v>
      </c>
      <c r="D15888" t="s">
        <v>3637</v>
      </c>
      <c r="E15888" t="s">
        <v>3637</v>
      </c>
      <c r="F15888" t="s">
        <v>3600</v>
      </c>
      <c r="G15888">
        <v>213249334</v>
      </c>
      <c r="I15888" t="s">
        <v>3601</v>
      </c>
      <c r="J15888" t="s">
        <v>10535</v>
      </c>
      <c r="K15888" t="s">
        <v>3688</v>
      </c>
      <c r="L15888" t="s">
        <v>13436</v>
      </c>
      <c r="P15888">
        <v>10</v>
      </c>
      <c r="Q15888">
        <v>16</v>
      </c>
      <c r="R15888">
        <v>8.5</v>
      </c>
      <c r="S15888" t="b">
        <v>0</v>
      </c>
      <c r="T15888" t="b">
        <v>0</v>
      </c>
      <c r="U15888" t="b">
        <v>1</v>
      </c>
      <c r="V15888">
        <v>35400</v>
      </c>
      <c r="W15888">
        <v>29400</v>
      </c>
      <c r="X15888">
        <v>2.3199999999999998</v>
      </c>
      <c r="Y15888">
        <v>29730</v>
      </c>
      <c r="Z15888">
        <v>2.4300000000000002</v>
      </c>
    </row>
    <row r="15889" spans="1:26">
      <c r="A15889">
        <v>213249335</v>
      </c>
      <c r="B15889" t="s">
        <v>13049</v>
      </c>
      <c r="C15889" t="s">
        <v>3597</v>
      </c>
      <c r="D15889" t="s">
        <v>3637</v>
      </c>
      <c r="E15889" t="s">
        <v>10374</v>
      </c>
      <c r="F15889" t="s">
        <v>3600</v>
      </c>
      <c r="G15889">
        <v>213249335</v>
      </c>
      <c r="I15889" t="s">
        <v>3601</v>
      </c>
      <c r="J15889" t="s">
        <v>10535</v>
      </c>
      <c r="K15889" t="s">
        <v>3688</v>
      </c>
      <c r="L15889" t="s">
        <v>13436</v>
      </c>
      <c r="P15889">
        <v>10</v>
      </c>
      <c r="Q15889">
        <v>16</v>
      </c>
      <c r="R15889">
        <v>8.5</v>
      </c>
      <c r="S15889" t="b">
        <v>0</v>
      </c>
      <c r="T15889" t="b">
        <v>0</v>
      </c>
      <c r="U15889" t="b">
        <v>1</v>
      </c>
      <c r="V15889">
        <v>35400</v>
      </c>
      <c r="W15889">
        <v>29400</v>
      </c>
      <c r="X15889">
        <v>2.3199999999999998</v>
      </c>
      <c r="Y15889">
        <v>29730</v>
      </c>
      <c r="Z15889">
        <v>2.4300000000000002</v>
      </c>
    </row>
    <row r="15890" spans="1:26">
      <c r="A15890">
        <v>213249336</v>
      </c>
      <c r="B15890" t="s">
        <v>13049</v>
      </c>
      <c r="C15890" t="s">
        <v>3597</v>
      </c>
      <c r="D15890" t="s">
        <v>3637</v>
      </c>
      <c r="E15890" t="s">
        <v>10375</v>
      </c>
      <c r="F15890" t="s">
        <v>3600</v>
      </c>
      <c r="G15890">
        <v>213249336</v>
      </c>
      <c r="I15890" t="s">
        <v>3601</v>
      </c>
      <c r="J15890" t="s">
        <v>10535</v>
      </c>
      <c r="K15890" t="s">
        <v>3688</v>
      </c>
      <c r="L15890" t="s">
        <v>13436</v>
      </c>
      <c r="P15890">
        <v>10</v>
      </c>
      <c r="Q15890">
        <v>16</v>
      </c>
      <c r="R15890">
        <v>8.5</v>
      </c>
      <c r="S15890" t="b">
        <v>0</v>
      </c>
      <c r="T15890" t="b">
        <v>0</v>
      </c>
      <c r="U15890" t="b">
        <v>1</v>
      </c>
      <c r="V15890">
        <v>35400</v>
      </c>
      <c r="W15890">
        <v>29400</v>
      </c>
      <c r="X15890">
        <v>2.3199999999999998</v>
      </c>
      <c r="Y15890">
        <v>29730</v>
      </c>
      <c r="Z15890">
        <v>2.4300000000000002</v>
      </c>
    </row>
    <row r="15891" spans="1:26">
      <c r="A15891">
        <v>213249337</v>
      </c>
      <c r="B15891" t="s">
        <v>13049</v>
      </c>
      <c r="C15891" t="s">
        <v>3597</v>
      </c>
      <c r="D15891" t="s">
        <v>3637</v>
      </c>
      <c r="E15891" t="s">
        <v>3862</v>
      </c>
      <c r="F15891" t="s">
        <v>3600</v>
      </c>
      <c r="G15891">
        <v>213249337</v>
      </c>
      <c r="I15891" t="s">
        <v>3601</v>
      </c>
      <c r="J15891" t="s">
        <v>7268</v>
      </c>
      <c r="K15891" t="s">
        <v>3688</v>
      </c>
      <c r="L15891" t="s">
        <v>13436</v>
      </c>
      <c r="P15891">
        <v>10</v>
      </c>
      <c r="Q15891">
        <v>16</v>
      </c>
      <c r="R15891">
        <v>8.5</v>
      </c>
      <c r="S15891" t="b">
        <v>0</v>
      </c>
      <c r="T15891" t="b">
        <v>0</v>
      </c>
      <c r="U15891" t="b">
        <v>1</v>
      </c>
      <c r="V15891">
        <v>35400</v>
      </c>
      <c r="W15891">
        <v>29400</v>
      </c>
      <c r="X15891">
        <v>2.3199999999999998</v>
      </c>
      <c r="Y15891">
        <v>29730</v>
      </c>
      <c r="Z15891">
        <v>2.4300000000000002</v>
      </c>
    </row>
    <row r="15892" spans="1:26">
      <c r="A15892">
        <v>213249338</v>
      </c>
      <c r="B15892" t="s">
        <v>13049</v>
      </c>
      <c r="C15892" t="s">
        <v>3597</v>
      </c>
      <c r="D15892" t="s">
        <v>3637</v>
      </c>
      <c r="E15892" t="s">
        <v>3854</v>
      </c>
      <c r="F15892" t="s">
        <v>3600</v>
      </c>
      <c r="G15892">
        <v>213249338</v>
      </c>
      <c r="I15892" t="s">
        <v>3601</v>
      </c>
      <c r="J15892" t="s">
        <v>7268</v>
      </c>
      <c r="K15892" t="s">
        <v>3688</v>
      </c>
      <c r="L15892" t="s">
        <v>13436</v>
      </c>
      <c r="P15892">
        <v>10</v>
      </c>
      <c r="Q15892">
        <v>16</v>
      </c>
      <c r="R15892">
        <v>8.5</v>
      </c>
      <c r="S15892" t="b">
        <v>0</v>
      </c>
      <c r="T15892" t="b">
        <v>0</v>
      </c>
      <c r="U15892" t="b">
        <v>1</v>
      </c>
      <c r="V15892">
        <v>35400</v>
      </c>
      <c r="W15892">
        <v>29400</v>
      </c>
      <c r="X15892">
        <v>2.3199999999999998</v>
      </c>
      <c r="Y15892">
        <v>29730</v>
      </c>
      <c r="Z15892">
        <v>2.4300000000000002</v>
      </c>
    </row>
    <row r="15893" spans="1:26">
      <c r="A15893">
        <v>213249339</v>
      </c>
      <c r="B15893" t="s">
        <v>13049</v>
      </c>
      <c r="C15893" t="s">
        <v>3597</v>
      </c>
      <c r="D15893" t="s">
        <v>3637</v>
      </c>
      <c r="E15893" t="s">
        <v>3856</v>
      </c>
      <c r="F15893" t="s">
        <v>3600</v>
      </c>
      <c r="G15893">
        <v>213249339</v>
      </c>
      <c r="I15893" t="s">
        <v>3601</v>
      </c>
      <c r="J15893" t="s">
        <v>7268</v>
      </c>
      <c r="K15893" t="s">
        <v>3688</v>
      </c>
      <c r="L15893" t="s">
        <v>13436</v>
      </c>
      <c r="P15893">
        <v>10</v>
      </c>
      <c r="Q15893">
        <v>16</v>
      </c>
      <c r="R15893">
        <v>8.5</v>
      </c>
      <c r="S15893" t="b">
        <v>0</v>
      </c>
      <c r="T15893" t="b">
        <v>0</v>
      </c>
      <c r="U15893" t="b">
        <v>1</v>
      </c>
      <c r="V15893">
        <v>35400</v>
      </c>
      <c r="W15893">
        <v>29400</v>
      </c>
      <c r="X15893">
        <v>2.3199999999999998</v>
      </c>
      <c r="Y15893">
        <v>29730</v>
      </c>
      <c r="Z15893">
        <v>2.4300000000000002</v>
      </c>
    </row>
    <row r="15894" spans="1:26">
      <c r="A15894">
        <v>213249340</v>
      </c>
      <c r="B15894" t="s">
        <v>13049</v>
      </c>
      <c r="C15894" t="s">
        <v>3597</v>
      </c>
      <c r="D15894" t="s">
        <v>3637</v>
      </c>
      <c r="E15894" t="s">
        <v>3855</v>
      </c>
      <c r="F15894" t="s">
        <v>3600</v>
      </c>
      <c r="G15894">
        <v>213249340</v>
      </c>
      <c r="I15894" t="s">
        <v>3601</v>
      </c>
      <c r="J15894" t="s">
        <v>7268</v>
      </c>
      <c r="K15894" t="s">
        <v>3688</v>
      </c>
      <c r="L15894" t="s">
        <v>13436</v>
      </c>
      <c r="P15894">
        <v>10</v>
      </c>
      <c r="Q15894">
        <v>16</v>
      </c>
      <c r="R15894">
        <v>8.5</v>
      </c>
      <c r="S15894" t="b">
        <v>0</v>
      </c>
      <c r="T15894" t="b">
        <v>0</v>
      </c>
      <c r="U15894" t="b">
        <v>1</v>
      </c>
      <c r="V15894">
        <v>35400</v>
      </c>
      <c r="W15894">
        <v>29400</v>
      </c>
      <c r="X15894">
        <v>2.3199999999999998</v>
      </c>
      <c r="Y15894">
        <v>29730</v>
      </c>
      <c r="Z15894">
        <v>2.4300000000000002</v>
      </c>
    </row>
    <row r="15895" spans="1:26">
      <c r="A15895">
        <v>213249341</v>
      </c>
      <c r="B15895" t="s">
        <v>13049</v>
      </c>
      <c r="C15895" t="s">
        <v>3597</v>
      </c>
      <c r="D15895" t="s">
        <v>3637</v>
      </c>
      <c r="E15895" t="s">
        <v>3858</v>
      </c>
      <c r="F15895" t="s">
        <v>3600</v>
      </c>
      <c r="G15895">
        <v>213249341</v>
      </c>
      <c r="I15895" t="s">
        <v>3601</v>
      </c>
      <c r="J15895" t="s">
        <v>7268</v>
      </c>
      <c r="K15895" t="s">
        <v>3688</v>
      </c>
      <c r="L15895" t="s">
        <v>13436</v>
      </c>
      <c r="P15895">
        <v>10</v>
      </c>
      <c r="Q15895">
        <v>16</v>
      </c>
      <c r="R15895">
        <v>8.5</v>
      </c>
      <c r="S15895" t="b">
        <v>0</v>
      </c>
      <c r="T15895" t="b">
        <v>0</v>
      </c>
      <c r="U15895" t="b">
        <v>1</v>
      </c>
      <c r="V15895">
        <v>35400</v>
      </c>
      <c r="W15895">
        <v>29400</v>
      </c>
      <c r="X15895">
        <v>2.3199999999999998</v>
      </c>
      <c r="Y15895">
        <v>29730</v>
      </c>
      <c r="Z15895">
        <v>2.4300000000000002</v>
      </c>
    </row>
    <row r="15896" spans="1:26">
      <c r="A15896">
        <v>213249342</v>
      </c>
      <c r="B15896" t="s">
        <v>13049</v>
      </c>
      <c r="C15896" t="s">
        <v>3597</v>
      </c>
      <c r="D15896" t="s">
        <v>3637</v>
      </c>
      <c r="E15896" t="s">
        <v>3857</v>
      </c>
      <c r="F15896" t="s">
        <v>3600</v>
      </c>
      <c r="G15896">
        <v>213249342</v>
      </c>
      <c r="I15896" t="s">
        <v>3601</v>
      </c>
      <c r="J15896" t="s">
        <v>7268</v>
      </c>
      <c r="K15896" t="s">
        <v>3688</v>
      </c>
      <c r="L15896" t="s">
        <v>13436</v>
      </c>
      <c r="P15896">
        <v>10</v>
      </c>
      <c r="Q15896">
        <v>16</v>
      </c>
      <c r="R15896">
        <v>8.5</v>
      </c>
      <c r="S15896" t="b">
        <v>0</v>
      </c>
      <c r="T15896" t="b">
        <v>0</v>
      </c>
      <c r="U15896" t="b">
        <v>1</v>
      </c>
      <c r="V15896">
        <v>35400</v>
      </c>
      <c r="W15896">
        <v>29400</v>
      </c>
      <c r="X15896">
        <v>2.3199999999999998</v>
      </c>
      <c r="Y15896">
        <v>29730</v>
      </c>
      <c r="Z15896">
        <v>2.4300000000000002</v>
      </c>
    </row>
    <row r="15897" spans="1:26">
      <c r="A15897">
        <v>213249343</v>
      </c>
      <c r="B15897" t="s">
        <v>13049</v>
      </c>
      <c r="C15897" t="s">
        <v>3597</v>
      </c>
      <c r="D15897" t="s">
        <v>3637</v>
      </c>
      <c r="E15897" t="s">
        <v>3861</v>
      </c>
      <c r="F15897" t="s">
        <v>3600</v>
      </c>
      <c r="G15897">
        <v>213249343</v>
      </c>
      <c r="I15897" t="s">
        <v>3601</v>
      </c>
      <c r="J15897" t="s">
        <v>7268</v>
      </c>
      <c r="K15897" t="s">
        <v>3688</v>
      </c>
      <c r="L15897" t="s">
        <v>13436</v>
      </c>
      <c r="P15897">
        <v>10</v>
      </c>
      <c r="Q15897">
        <v>16</v>
      </c>
      <c r="R15897">
        <v>8.5</v>
      </c>
      <c r="S15897" t="b">
        <v>0</v>
      </c>
      <c r="T15897" t="b">
        <v>0</v>
      </c>
      <c r="U15897" t="b">
        <v>1</v>
      </c>
      <c r="V15897">
        <v>35400</v>
      </c>
      <c r="W15897">
        <v>29400</v>
      </c>
      <c r="X15897">
        <v>2.3199999999999998</v>
      </c>
      <c r="Y15897">
        <v>29730</v>
      </c>
      <c r="Z15897">
        <v>2.4300000000000002</v>
      </c>
    </row>
    <row r="15898" spans="1:26">
      <c r="A15898">
        <v>213249344</v>
      </c>
      <c r="B15898" t="s">
        <v>13049</v>
      </c>
      <c r="C15898" t="s">
        <v>3597</v>
      </c>
      <c r="D15898" t="s">
        <v>3637</v>
      </c>
      <c r="E15898" t="s">
        <v>3860</v>
      </c>
      <c r="F15898" t="s">
        <v>3600</v>
      </c>
      <c r="G15898">
        <v>213249344</v>
      </c>
      <c r="I15898" t="s">
        <v>3601</v>
      </c>
      <c r="J15898" t="s">
        <v>7268</v>
      </c>
      <c r="K15898" t="s">
        <v>3688</v>
      </c>
      <c r="L15898" t="s">
        <v>13436</v>
      </c>
      <c r="P15898">
        <v>10</v>
      </c>
      <c r="Q15898">
        <v>16</v>
      </c>
      <c r="R15898">
        <v>8.5</v>
      </c>
      <c r="S15898" t="b">
        <v>0</v>
      </c>
      <c r="T15898" t="b">
        <v>0</v>
      </c>
      <c r="U15898" t="b">
        <v>1</v>
      </c>
      <c r="V15898">
        <v>35400</v>
      </c>
      <c r="W15898">
        <v>29400</v>
      </c>
      <c r="X15898">
        <v>2.3199999999999998</v>
      </c>
      <c r="Y15898">
        <v>29730</v>
      </c>
      <c r="Z15898">
        <v>2.4300000000000002</v>
      </c>
    </row>
    <row r="15899" spans="1:26">
      <c r="A15899">
        <v>213300340</v>
      </c>
      <c r="B15899" t="s">
        <v>13049</v>
      </c>
      <c r="C15899" t="s">
        <v>3597</v>
      </c>
      <c r="D15899" t="s">
        <v>3637</v>
      </c>
      <c r="E15899" t="s">
        <v>3637</v>
      </c>
      <c r="F15899" t="s">
        <v>3600</v>
      </c>
      <c r="G15899">
        <v>213300340</v>
      </c>
      <c r="I15899" t="s">
        <v>3601</v>
      </c>
      <c r="J15899" t="s">
        <v>10535</v>
      </c>
      <c r="K15899" t="s">
        <v>3688</v>
      </c>
      <c r="L15899" t="s">
        <v>13435</v>
      </c>
      <c r="P15899">
        <v>10</v>
      </c>
      <c r="Q15899">
        <v>16</v>
      </c>
      <c r="R15899">
        <v>9</v>
      </c>
      <c r="S15899" t="b">
        <v>0</v>
      </c>
      <c r="T15899" t="b">
        <v>0</v>
      </c>
      <c r="U15899" t="b">
        <v>1</v>
      </c>
      <c r="V15899">
        <v>35800</v>
      </c>
      <c r="W15899">
        <v>29400</v>
      </c>
      <c r="X15899">
        <v>2.36</v>
      </c>
      <c r="Y15899">
        <v>29730</v>
      </c>
      <c r="Z15899">
        <v>2.4700000000000002</v>
      </c>
    </row>
    <row r="15900" spans="1:26">
      <c r="A15900">
        <v>213300342</v>
      </c>
      <c r="B15900" t="s">
        <v>13049</v>
      </c>
      <c r="C15900" t="s">
        <v>3597</v>
      </c>
      <c r="D15900" t="s">
        <v>3637</v>
      </c>
      <c r="E15900" t="s">
        <v>10374</v>
      </c>
      <c r="F15900" t="s">
        <v>3600</v>
      </c>
      <c r="G15900">
        <v>213300342</v>
      </c>
      <c r="I15900" t="s">
        <v>3601</v>
      </c>
      <c r="J15900" t="s">
        <v>10535</v>
      </c>
      <c r="K15900" t="s">
        <v>3688</v>
      </c>
      <c r="L15900" t="s">
        <v>13435</v>
      </c>
      <c r="P15900">
        <v>10</v>
      </c>
      <c r="Q15900">
        <v>16</v>
      </c>
      <c r="R15900">
        <v>9</v>
      </c>
      <c r="S15900" t="b">
        <v>0</v>
      </c>
      <c r="T15900" t="b">
        <v>0</v>
      </c>
      <c r="U15900" t="b">
        <v>1</v>
      </c>
      <c r="V15900">
        <v>35800</v>
      </c>
      <c r="W15900">
        <v>29400</v>
      </c>
      <c r="X15900">
        <v>2.36</v>
      </c>
      <c r="Y15900">
        <v>29730</v>
      </c>
      <c r="Z15900">
        <v>2.4700000000000002</v>
      </c>
    </row>
    <row r="15901" spans="1:26">
      <c r="A15901">
        <v>213353847</v>
      </c>
      <c r="B15901" t="s">
        <v>13049</v>
      </c>
      <c r="C15901" t="s">
        <v>3597</v>
      </c>
      <c r="D15901" t="s">
        <v>3637</v>
      </c>
      <c r="E15901" t="s">
        <v>3862</v>
      </c>
      <c r="F15901" t="s">
        <v>3600</v>
      </c>
      <c r="G15901">
        <v>213353847</v>
      </c>
      <c r="I15901" t="s">
        <v>3601</v>
      </c>
      <c r="J15901" t="s">
        <v>7268</v>
      </c>
      <c r="K15901" t="s">
        <v>3688</v>
      </c>
      <c r="L15901" t="s">
        <v>13433</v>
      </c>
      <c r="P15901">
        <v>10</v>
      </c>
      <c r="Q15901">
        <v>16</v>
      </c>
      <c r="R15901">
        <v>9</v>
      </c>
      <c r="S15901" t="b">
        <v>0</v>
      </c>
      <c r="T15901" t="b">
        <v>0</v>
      </c>
      <c r="U15901" t="b">
        <v>1</v>
      </c>
      <c r="V15901">
        <v>35800</v>
      </c>
      <c r="W15901">
        <v>29400</v>
      </c>
      <c r="X15901">
        <v>2.36</v>
      </c>
      <c r="Y15901">
        <v>29730</v>
      </c>
      <c r="Z15901">
        <v>2.4700000000000002</v>
      </c>
    </row>
    <row r="15902" spans="1:26">
      <c r="A15902">
        <v>213353848</v>
      </c>
      <c r="B15902" t="s">
        <v>13049</v>
      </c>
      <c r="C15902" t="s">
        <v>3597</v>
      </c>
      <c r="D15902" t="s">
        <v>3637</v>
      </c>
      <c r="E15902" t="s">
        <v>3854</v>
      </c>
      <c r="F15902" t="s">
        <v>3600</v>
      </c>
      <c r="G15902">
        <v>213353848</v>
      </c>
      <c r="I15902" t="s">
        <v>3601</v>
      </c>
      <c r="J15902" t="s">
        <v>7268</v>
      </c>
      <c r="K15902" t="s">
        <v>3688</v>
      </c>
      <c r="L15902" t="s">
        <v>13433</v>
      </c>
      <c r="P15902">
        <v>10</v>
      </c>
      <c r="Q15902">
        <v>16</v>
      </c>
      <c r="R15902">
        <v>9</v>
      </c>
      <c r="S15902" t="b">
        <v>0</v>
      </c>
      <c r="T15902" t="b">
        <v>0</v>
      </c>
      <c r="U15902" t="b">
        <v>1</v>
      </c>
      <c r="V15902">
        <v>35800</v>
      </c>
      <c r="W15902">
        <v>29400</v>
      </c>
      <c r="X15902">
        <v>2.36</v>
      </c>
      <c r="Y15902">
        <v>29730</v>
      </c>
      <c r="Z15902">
        <v>2.4700000000000002</v>
      </c>
    </row>
    <row r="15903" spans="1:26">
      <c r="A15903">
        <v>213353849</v>
      </c>
      <c r="B15903" t="s">
        <v>13049</v>
      </c>
      <c r="C15903" t="s">
        <v>3597</v>
      </c>
      <c r="D15903" t="s">
        <v>3637</v>
      </c>
      <c r="E15903" t="s">
        <v>3856</v>
      </c>
      <c r="F15903" t="s">
        <v>3600</v>
      </c>
      <c r="G15903">
        <v>213353849</v>
      </c>
      <c r="I15903" t="s">
        <v>3601</v>
      </c>
      <c r="J15903" t="s">
        <v>7268</v>
      </c>
      <c r="K15903" t="s">
        <v>3688</v>
      </c>
      <c r="L15903" t="s">
        <v>13433</v>
      </c>
      <c r="P15903">
        <v>10</v>
      </c>
      <c r="Q15903">
        <v>16</v>
      </c>
      <c r="R15903">
        <v>9</v>
      </c>
      <c r="S15903" t="b">
        <v>0</v>
      </c>
      <c r="T15903" t="b">
        <v>0</v>
      </c>
      <c r="U15903" t="b">
        <v>1</v>
      </c>
      <c r="V15903">
        <v>35800</v>
      </c>
      <c r="W15903">
        <v>29400</v>
      </c>
      <c r="X15903">
        <v>2.36</v>
      </c>
      <c r="Y15903">
        <v>29730</v>
      </c>
      <c r="Z15903">
        <v>2.4700000000000002</v>
      </c>
    </row>
    <row r="15904" spans="1:26">
      <c r="A15904">
        <v>213353850</v>
      </c>
      <c r="B15904" t="s">
        <v>13049</v>
      </c>
      <c r="C15904" t="s">
        <v>3597</v>
      </c>
      <c r="D15904" t="s">
        <v>3637</v>
      </c>
      <c r="E15904" t="s">
        <v>3855</v>
      </c>
      <c r="F15904" t="s">
        <v>3600</v>
      </c>
      <c r="G15904">
        <v>213353850</v>
      </c>
      <c r="I15904" t="s">
        <v>3601</v>
      </c>
      <c r="J15904" t="s">
        <v>7268</v>
      </c>
      <c r="K15904" t="s">
        <v>3688</v>
      </c>
      <c r="L15904" t="s">
        <v>13433</v>
      </c>
      <c r="P15904">
        <v>10</v>
      </c>
      <c r="Q15904">
        <v>16</v>
      </c>
      <c r="R15904">
        <v>9</v>
      </c>
      <c r="S15904" t="b">
        <v>0</v>
      </c>
      <c r="T15904" t="b">
        <v>0</v>
      </c>
      <c r="U15904" t="b">
        <v>1</v>
      </c>
      <c r="V15904">
        <v>35800</v>
      </c>
      <c r="W15904">
        <v>29400</v>
      </c>
      <c r="X15904">
        <v>2.36</v>
      </c>
      <c r="Y15904">
        <v>29730</v>
      </c>
      <c r="Z15904">
        <v>2.4700000000000002</v>
      </c>
    </row>
    <row r="15905" spans="1:26">
      <c r="A15905">
        <v>213353851</v>
      </c>
      <c r="B15905" t="s">
        <v>13049</v>
      </c>
      <c r="C15905" t="s">
        <v>3597</v>
      </c>
      <c r="D15905" t="s">
        <v>3637</v>
      </c>
      <c r="E15905" t="s">
        <v>3858</v>
      </c>
      <c r="F15905" t="s">
        <v>3600</v>
      </c>
      <c r="G15905">
        <v>213353851</v>
      </c>
      <c r="I15905" t="s">
        <v>3601</v>
      </c>
      <c r="J15905" t="s">
        <v>7268</v>
      </c>
      <c r="K15905" t="s">
        <v>3688</v>
      </c>
      <c r="L15905" t="s">
        <v>13433</v>
      </c>
      <c r="P15905">
        <v>10</v>
      </c>
      <c r="Q15905">
        <v>16</v>
      </c>
      <c r="R15905">
        <v>9</v>
      </c>
      <c r="S15905" t="b">
        <v>0</v>
      </c>
      <c r="T15905" t="b">
        <v>0</v>
      </c>
      <c r="U15905" t="b">
        <v>1</v>
      </c>
      <c r="V15905">
        <v>35800</v>
      </c>
      <c r="W15905">
        <v>29400</v>
      </c>
      <c r="X15905">
        <v>2.36</v>
      </c>
      <c r="Y15905">
        <v>29730</v>
      </c>
      <c r="Z15905">
        <v>2.4700000000000002</v>
      </c>
    </row>
    <row r="15906" spans="1:26">
      <c r="A15906">
        <v>213353852</v>
      </c>
      <c r="B15906" t="s">
        <v>13049</v>
      </c>
      <c r="C15906" t="s">
        <v>3597</v>
      </c>
      <c r="D15906" t="s">
        <v>3637</v>
      </c>
      <c r="E15906" t="s">
        <v>3857</v>
      </c>
      <c r="F15906" t="s">
        <v>3600</v>
      </c>
      <c r="G15906">
        <v>213353852</v>
      </c>
      <c r="I15906" t="s">
        <v>3601</v>
      </c>
      <c r="J15906" t="s">
        <v>7268</v>
      </c>
      <c r="K15906" t="s">
        <v>3688</v>
      </c>
      <c r="L15906" t="s">
        <v>13433</v>
      </c>
      <c r="P15906">
        <v>10</v>
      </c>
      <c r="Q15906">
        <v>16</v>
      </c>
      <c r="R15906">
        <v>9</v>
      </c>
      <c r="S15906" t="b">
        <v>0</v>
      </c>
      <c r="T15906" t="b">
        <v>0</v>
      </c>
      <c r="U15906" t="b">
        <v>1</v>
      </c>
      <c r="V15906">
        <v>35800</v>
      </c>
      <c r="W15906">
        <v>29400</v>
      </c>
      <c r="X15906">
        <v>2.36</v>
      </c>
      <c r="Y15906">
        <v>29730</v>
      </c>
      <c r="Z15906">
        <v>2.4700000000000002</v>
      </c>
    </row>
    <row r="15907" spans="1:26">
      <c r="A15907">
        <v>213353853</v>
      </c>
      <c r="B15907" t="s">
        <v>13049</v>
      </c>
      <c r="C15907" t="s">
        <v>3597</v>
      </c>
      <c r="D15907" t="s">
        <v>3637</v>
      </c>
      <c r="E15907" t="s">
        <v>3861</v>
      </c>
      <c r="F15907" t="s">
        <v>3600</v>
      </c>
      <c r="G15907">
        <v>213353853</v>
      </c>
      <c r="I15907" t="s">
        <v>3601</v>
      </c>
      <c r="J15907" t="s">
        <v>7268</v>
      </c>
      <c r="K15907" t="s">
        <v>3688</v>
      </c>
      <c r="L15907" t="s">
        <v>13433</v>
      </c>
      <c r="P15907">
        <v>10</v>
      </c>
      <c r="Q15907">
        <v>16</v>
      </c>
      <c r="R15907">
        <v>9</v>
      </c>
      <c r="S15907" t="b">
        <v>0</v>
      </c>
      <c r="T15907" t="b">
        <v>0</v>
      </c>
      <c r="U15907" t="b">
        <v>1</v>
      </c>
      <c r="V15907">
        <v>35800</v>
      </c>
      <c r="W15907">
        <v>29400</v>
      </c>
      <c r="X15907">
        <v>2.36</v>
      </c>
      <c r="Y15907">
        <v>29730</v>
      </c>
      <c r="Z15907">
        <v>2.4700000000000002</v>
      </c>
    </row>
    <row r="15908" spans="1:26">
      <c r="A15908">
        <v>213353854</v>
      </c>
      <c r="B15908" t="s">
        <v>13049</v>
      </c>
      <c r="C15908" t="s">
        <v>3597</v>
      </c>
      <c r="D15908" t="s">
        <v>3637</v>
      </c>
      <c r="E15908" t="s">
        <v>3860</v>
      </c>
      <c r="F15908" t="s">
        <v>3600</v>
      </c>
      <c r="G15908">
        <v>213353854</v>
      </c>
      <c r="I15908" t="s">
        <v>3601</v>
      </c>
      <c r="J15908" t="s">
        <v>7268</v>
      </c>
      <c r="K15908" t="s">
        <v>3688</v>
      </c>
      <c r="L15908" t="s">
        <v>13433</v>
      </c>
      <c r="P15908">
        <v>10</v>
      </c>
      <c r="Q15908">
        <v>16</v>
      </c>
      <c r="R15908">
        <v>9</v>
      </c>
      <c r="S15908" t="b">
        <v>0</v>
      </c>
      <c r="T15908" t="b">
        <v>0</v>
      </c>
      <c r="U15908" t="b">
        <v>1</v>
      </c>
      <c r="V15908">
        <v>35800</v>
      </c>
      <c r="W15908">
        <v>29400</v>
      </c>
      <c r="X15908">
        <v>2.36</v>
      </c>
      <c r="Y15908">
        <v>29730</v>
      </c>
      <c r="Z15908">
        <v>2.4700000000000002</v>
      </c>
    </row>
    <row r="15909" spans="1:26">
      <c r="A15909">
        <v>213353855</v>
      </c>
      <c r="B15909" t="s">
        <v>13049</v>
      </c>
      <c r="C15909" t="s">
        <v>3597</v>
      </c>
      <c r="D15909" t="s">
        <v>3637</v>
      </c>
      <c r="E15909" t="s">
        <v>3637</v>
      </c>
      <c r="F15909" t="s">
        <v>3600</v>
      </c>
      <c r="G15909">
        <v>213353855</v>
      </c>
      <c r="I15909" t="s">
        <v>3601</v>
      </c>
      <c r="J15909" t="s">
        <v>10535</v>
      </c>
      <c r="K15909" t="s">
        <v>3688</v>
      </c>
      <c r="L15909" t="s">
        <v>13434</v>
      </c>
      <c r="P15909">
        <v>10</v>
      </c>
      <c r="Q15909">
        <v>16</v>
      </c>
      <c r="R15909">
        <v>9</v>
      </c>
      <c r="S15909" t="b">
        <v>0</v>
      </c>
      <c r="T15909" t="b">
        <v>0</v>
      </c>
      <c r="U15909" t="b">
        <v>1</v>
      </c>
      <c r="V15909">
        <v>37200</v>
      </c>
      <c r="W15909">
        <v>29200</v>
      </c>
      <c r="X15909">
        <v>2.44</v>
      </c>
      <c r="Y15909">
        <v>29530</v>
      </c>
      <c r="Z15909">
        <v>2.5499999999999998</v>
      </c>
    </row>
    <row r="15910" spans="1:26">
      <c r="A15910">
        <v>213353856</v>
      </c>
      <c r="B15910" t="s">
        <v>13049</v>
      </c>
      <c r="C15910" t="s">
        <v>3597</v>
      </c>
      <c r="D15910" t="s">
        <v>3637</v>
      </c>
      <c r="E15910" t="s">
        <v>10374</v>
      </c>
      <c r="F15910" t="s">
        <v>3600</v>
      </c>
      <c r="G15910">
        <v>213353856</v>
      </c>
      <c r="I15910" t="s">
        <v>3601</v>
      </c>
      <c r="J15910" t="s">
        <v>10535</v>
      </c>
      <c r="K15910" t="s">
        <v>3688</v>
      </c>
      <c r="L15910" t="s">
        <v>13434</v>
      </c>
      <c r="P15910">
        <v>10</v>
      </c>
      <c r="Q15910">
        <v>16</v>
      </c>
      <c r="R15910">
        <v>9</v>
      </c>
      <c r="S15910" t="b">
        <v>0</v>
      </c>
      <c r="T15910" t="b">
        <v>0</v>
      </c>
      <c r="U15910" t="b">
        <v>1</v>
      </c>
      <c r="V15910">
        <v>37200</v>
      </c>
      <c r="W15910">
        <v>29200</v>
      </c>
      <c r="X15910">
        <v>2.44</v>
      </c>
      <c r="Y15910">
        <v>29530</v>
      </c>
      <c r="Z15910">
        <v>2.5499999999999998</v>
      </c>
    </row>
    <row r="15911" spans="1:26">
      <c r="A15911">
        <v>213353857</v>
      </c>
      <c r="B15911" t="s">
        <v>13049</v>
      </c>
      <c r="C15911" t="s">
        <v>3597</v>
      </c>
      <c r="D15911" t="s">
        <v>3637</v>
      </c>
      <c r="E15911" t="s">
        <v>3862</v>
      </c>
      <c r="F15911" t="s">
        <v>3600</v>
      </c>
      <c r="G15911">
        <v>213353857</v>
      </c>
      <c r="I15911" t="s">
        <v>3601</v>
      </c>
      <c r="J15911" t="s">
        <v>7268</v>
      </c>
      <c r="K15911" t="s">
        <v>3688</v>
      </c>
      <c r="L15911" t="s">
        <v>13432</v>
      </c>
      <c r="P15911">
        <v>10</v>
      </c>
      <c r="Q15911">
        <v>16</v>
      </c>
      <c r="R15911">
        <v>9</v>
      </c>
      <c r="S15911" t="b">
        <v>0</v>
      </c>
      <c r="T15911" t="b">
        <v>0</v>
      </c>
      <c r="U15911" t="b">
        <v>1</v>
      </c>
      <c r="V15911">
        <v>37200</v>
      </c>
      <c r="W15911">
        <v>29200</v>
      </c>
      <c r="X15911">
        <v>2.44</v>
      </c>
      <c r="Y15911">
        <v>29530</v>
      </c>
      <c r="Z15911">
        <v>2.5499999999999998</v>
      </c>
    </row>
    <row r="15912" spans="1:26">
      <c r="A15912">
        <v>213353858</v>
      </c>
      <c r="B15912" t="s">
        <v>13049</v>
      </c>
      <c r="C15912" t="s">
        <v>3597</v>
      </c>
      <c r="D15912" t="s">
        <v>3637</v>
      </c>
      <c r="E15912" t="s">
        <v>3854</v>
      </c>
      <c r="F15912" t="s">
        <v>3600</v>
      </c>
      <c r="G15912">
        <v>213353858</v>
      </c>
      <c r="I15912" t="s">
        <v>3601</v>
      </c>
      <c r="J15912" t="s">
        <v>7268</v>
      </c>
      <c r="K15912" t="s">
        <v>3688</v>
      </c>
      <c r="L15912" t="s">
        <v>13432</v>
      </c>
      <c r="P15912">
        <v>10</v>
      </c>
      <c r="Q15912">
        <v>16</v>
      </c>
      <c r="R15912">
        <v>9</v>
      </c>
      <c r="S15912" t="b">
        <v>0</v>
      </c>
      <c r="T15912" t="b">
        <v>0</v>
      </c>
      <c r="U15912" t="b">
        <v>1</v>
      </c>
      <c r="V15912">
        <v>37200</v>
      </c>
      <c r="W15912">
        <v>29200</v>
      </c>
      <c r="X15912">
        <v>2.44</v>
      </c>
      <c r="Y15912">
        <v>29530</v>
      </c>
      <c r="Z15912">
        <v>2.5499999999999998</v>
      </c>
    </row>
    <row r="15913" spans="1:26">
      <c r="A15913">
        <v>213353859</v>
      </c>
      <c r="B15913" t="s">
        <v>13049</v>
      </c>
      <c r="C15913" t="s">
        <v>3597</v>
      </c>
      <c r="D15913" t="s">
        <v>3637</v>
      </c>
      <c r="E15913" t="s">
        <v>3856</v>
      </c>
      <c r="F15913" t="s">
        <v>3600</v>
      </c>
      <c r="G15913">
        <v>213353859</v>
      </c>
      <c r="I15913" t="s">
        <v>3601</v>
      </c>
      <c r="J15913" t="s">
        <v>7268</v>
      </c>
      <c r="K15913" t="s">
        <v>3688</v>
      </c>
      <c r="L15913" t="s">
        <v>13432</v>
      </c>
      <c r="P15913">
        <v>10</v>
      </c>
      <c r="Q15913">
        <v>16</v>
      </c>
      <c r="R15913">
        <v>9</v>
      </c>
      <c r="S15913" t="b">
        <v>0</v>
      </c>
      <c r="T15913" t="b">
        <v>0</v>
      </c>
      <c r="U15913" t="b">
        <v>1</v>
      </c>
      <c r="V15913">
        <v>37200</v>
      </c>
      <c r="W15913">
        <v>29200</v>
      </c>
      <c r="X15913">
        <v>2.44</v>
      </c>
      <c r="Y15913">
        <v>29530</v>
      </c>
      <c r="Z15913">
        <v>2.5499999999999998</v>
      </c>
    </row>
    <row r="15914" spans="1:26">
      <c r="A15914">
        <v>213353860</v>
      </c>
      <c r="B15914" t="s">
        <v>13049</v>
      </c>
      <c r="C15914" t="s">
        <v>3597</v>
      </c>
      <c r="D15914" t="s">
        <v>3637</v>
      </c>
      <c r="E15914" t="s">
        <v>3855</v>
      </c>
      <c r="F15914" t="s">
        <v>3600</v>
      </c>
      <c r="G15914">
        <v>213353860</v>
      </c>
      <c r="I15914" t="s">
        <v>3601</v>
      </c>
      <c r="J15914" t="s">
        <v>7268</v>
      </c>
      <c r="K15914" t="s">
        <v>3688</v>
      </c>
      <c r="L15914" t="s">
        <v>13432</v>
      </c>
      <c r="P15914">
        <v>10</v>
      </c>
      <c r="Q15914">
        <v>16</v>
      </c>
      <c r="R15914">
        <v>9</v>
      </c>
      <c r="S15914" t="b">
        <v>0</v>
      </c>
      <c r="T15914" t="b">
        <v>0</v>
      </c>
      <c r="U15914" t="b">
        <v>1</v>
      </c>
      <c r="V15914">
        <v>37200</v>
      </c>
      <c r="W15914">
        <v>29200</v>
      </c>
      <c r="X15914">
        <v>2.44</v>
      </c>
      <c r="Y15914">
        <v>29530</v>
      </c>
      <c r="Z15914">
        <v>2.5499999999999998</v>
      </c>
    </row>
    <row r="15915" spans="1:26">
      <c r="A15915">
        <v>213353861</v>
      </c>
      <c r="B15915" t="s">
        <v>13049</v>
      </c>
      <c r="C15915" t="s">
        <v>3597</v>
      </c>
      <c r="D15915" t="s">
        <v>3637</v>
      </c>
      <c r="E15915" t="s">
        <v>3858</v>
      </c>
      <c r="F15915" t="s">
        <v>3600</v>
      </c>
      <c r="G15915">
        <v>213353861</v>
      </c>
      <c r="I15915" t="s">
        <v>3601</v>
      </c>
      <c r="J15915" t="s">
        <v>7268</v>
      </c>
      <c r="K15915" t="s">
        <v>3688</v>
      </c>
      <c r="L15915" t="s">
        <v>13432</v>
      </c>
      <c r="P15915">
        <v>10</v>
      </c>
      <c r="Q15915">
        <v>16</v>
      </c>
      <c r="R15915">
        <v>9</v>
      </c>
      <c r="S15915" t="b">
        <v>0</v>
      </c>
      <c r="T15915" t="b">
        <v>0</v>
      </c>
      <c r="U15915" t="b">
        <v>1</v>
      </c>
      <c r="V15915">
        <v>37200</v>
      </c>
      <c r="W15915">
        <v>29200</v>
      </c>
      <c r="X15915">
        <v>2.44</v>
      </c>
      <c r="Y15915">
        <v>29530</v>
      </c>
      <c r="Z15915">
        <v>2.5499999999999998</v>
      </c>
    </row>
    <row r="15916" spans="1:26">
      <c r="A15916">
        <v>213353862</v>
      </c>
      <c r="B15916" t="s">
        <v>13049</v>
      </c>
      <c r="C15916" t="s">
        <v>3597</v>
      </c>
      <c r="D15916" t="s">
        <v>3637</v>
      </c>
      <c r="E15916" t="s">
        <v>3857</v>
      </c>
      <c r="F15916" t="s">
        <v>3600</v>
      </c>
      <c r="G15916">
        <v>213353862</v>
      </c>
      <c r="I15916" t="s">
        <v>3601</v>
      </c>
      <c r="J15916" t="s">
        <v>7268</v>
      </c>
      <c r="K15916" t="s">
        <v>3688</v>
      </c>
      <c r="L15916" t="s">
        <v>13432</v>
      </c>
      <c r="P15916">
        <v>10</v>
      </c>
      <c r="Q15916">
        <v>16</v>
      </c>
      <c r="R15916">
        <v>9</v>
      </c>
      <c r="S15916" t="b">
        <v>0</v>
      </c>
      <c r="T15916" t="b">
        <v>0</v>
      </c>
      <c r="U15916" t="b">
        <v>1</v>
      </c>
      <c r="V15916">
        <v>37200</v>
      </c>
      <c r="W15916">
        <v>29200</v>
      </c>
      <c r="X15916">
        <v>2.44</v>
      </c>
      <c r="Y15916">
        <v>29530</v>
      </c>
      <c r="Z15916">
        <v>2.5499999999999998</v>
      </c>
    </row>
    <row r="15917" spans="1:26">
      <c r="A15917">
        <v>213353863</v>
      </c>
      <c r="B15917" t="s">
        <v>13049</v>
      </c>
      <c r="C15917" t="s">
        <v>3597</v>
      </c>
      <c r="D15917" t="s">
        <v>3637</v>
      </c>
      <c r="E15917" t="s">
        <v>3861</v>
      </c>
      <c r="F15917" t="s">
        <v>3600</v>
      </c>
      <c r="G15917">
        <v>213353863</v>
      </c>
      <c r="I15917" t="s">
        <v>3601</v>
      </c>
      <c r="J15917" t="s">
        <v>7268</v>
      </c>
      <c r="K15917" t="s">
        <v>3688</v>
      </c>
      <c r="L15917" t="s">
        <v>13432</v>
      </c>
      <c r="P15917">
        <v>10</v>
      </c>
      <c r="Q15917">
        <v>16</v>
      </c>
      <c r="R15917">
        <v>9</v>
      </c>
      <c r="S15917" t="b">
        <v>0</v>
      </c>
      <c r="T15917" t="b">
        <v>0</v>
      </c>
      <c r="U15917" t="b">
        <v>1</v>
      </c>
      <c r="V15917">
        <v>37200</v>
      </c>
      <c r="W15917">
        <v>29200</v>
      </c>
      <c r="X15917">
        <v>2.44</v>
      </c>
      <c r="Y15917">
        <v>29530</v>
      </c>
      <c r="Z15917">
        <v>2.5499999999999998</v>
      </c>
    </row>
    <row r="15918" spans="1:26">
      <c r="A15918">
        <v>213353864</v>
      </c>
      <c r="B15918" t="s">
        <v>13049</v>
      </c>
      <c r="C15918" t="s">
        <v>3597</v>
      </c>
      <c r="D15918" t="s">
        <v>3637</v>
      </c>
      <c r="E15918" t="s">
        <v>3860</v>
      </c>
      <c r="F15918" t="s">
        <v>3600</v>
      </c>
      <c r="G15918">
        <v>213353864</v>
      </c>
      <c r="I15918" t="s">
        <v>3601</v>
      </c>
      <c r="J15918" t="s">
        <v>7268</v>
      </c>
      <c r="K15918" t="s">
        <v>3688</v>
      </c>
      <c r="L15918" t="s">
        <v>13432</v>
      </c>
      <c r="P15918">
        <v>10</v>
      </c>
      <c r="Q15918">
        <v>16</v>
      </c>
      <c r="R15918">
        <v>9</v>
      </c>
      <c r="S15918" t="b">
        <v>0</v>
      </c>
      <c r="T15918" t="b">
        <v>0</v>
      </c>
      <c r="U15918" t="b">
        <v>1</v>
      </c>
      <c r="V15918">
        <v>37200</v>
      </c>
      <c r="W15918">
        <v>29200</v>
      </c>
      <c r="X15918">
        <v>2.44</v>
      </c>
      <c r="Y15918">
        <v>29530</v>
      </c>
      <c r="Z15918">
        <v>2.5499999999999998</v>
      </c>
    </row>
    <row r="15919" spans="1:26">
      <c r="A15919">
        <v>213353827</v>
      </c>
      <c r="B15919" t="s">
        <v>13049</v>
      </c>
      <c r="C15919" t="s">
        <v>3597</v>
      </c>
      <c r="D15919" t="s">
        <v>3637</v>
      </c>
      <c r="E15919" t="s">
        <v>3637</v>
      </c>
      <c r="F15919" t="s">
        <v>3600</v>
      </c>
      <c r="G15919">
        <v>213353827</v>
      </c>
      <c r="I15919" t="s">
        <v>3601</v>
      </c>
      <c r="J15919" t="s">
        <v>13163</v>
      </c>
      <c r="K15919" t="s">
        <v>3688</v>
      </c>
      <c r="L15919" t="s">
        <v>13435</v>
      </c>
      <c r="P15919">
        <v>10</v>
      </c>
      <c r="Q15919">
        <v>16</v>
      </c>
      <c r="R15919">
        <v>7.7</v>
      </c>
      <c r="S15919" t="b">
        <v>0</v>
      </c>
      <c r="T15919" t="b">
        <v>0</v>
      </c>
      <c r="U15919" t="b">
        <v>0</v>
      </c>
      <c r="V15919">
        <v>35600</v>
      </c>
      <c r="W15919">
        <v>21200</v>
      </c>
      <c r="X15919">
        <v>2.38</v>
      </c>
      <c r="Y15919">
        <v>21670</v>
      </c>
      <c r="Z15919">
        <v>2.52</v>
      </c>
    </row>
    <row r="15920" spans="1:26">
      <c r="A15920">
        <v>213353828</v>
      </c>
      <c r="B15920" t="s">
        <v>13049</v>
      </c>
      <c r="C15920" t="s">
        <v>3597</v>
      </c>
      <c r="D15920" t="s">
        <v>3637</v>
      </c>
      <c r="E15920" t="s">
        <v>10374</v>
      </c>
      <c r="F15920" t="s">
        <v>3600</v>
      </c>
      <c r="G15920">
        <v>213353828</v>
      </c>
      <c r="I15920" t="s">
        <v>3601</v>
      </c>
      <c r="J15920" t="s">
        <v>13163</v>
      </c>
      <c r="K15920" t="s">
        <v>3688</v>
      </c>
      <c r="L15920" t="s">
        <v>13435</v>
      </c>
      <c r="P15920">
        <v>10</v>
      </c>
      <c r="Q15920">
        <v>16</v>
      </c>
      <c r="R15920">
        <v>7.7</v>
      </c>
      <c r="S15920" t="b">
        <v>0</v>
      </c>
      <c r="T15920" t="b">
        <v>0</v>
      </c>
      <c r="U15920" t="b">
        <v>0</v>
      </c>
      <c r="V15920">
        <v>35600</v>
      </c>
      <c r="W15920">
        <v>21200</v>
      </c>
      <c r="X15920">
        <v>2.38</v>
      </c>
      <c r="Y15920">
        <v>21670</v>
      </c>
      <c r="Z15920">
        <v>2.52</v>
      </c>
    </row>
    <row r="15921" spans="1:26">
      <c r="A15921">
        <v>213353837</v>
      </c>
      <c r="B15921" t="s">
        <v>13049</v>
      </c>
      <c r="C15921" t="s">
        <v>3597</v>
      </c>
      <c r="D15921" t="s">
        <v>3637</v>
      </c>
      <c r="E15921" t="s">
        <v>3637</v>
      </c>
      <c r="F15921" t="s">
        <v>3600</v>
      </c>
      <c r="G15921">
        <v>213353837</v>
      </c>
      <c r="I15921" t="s">
        <v>3601</v>
      </c>
      <c r="J15921" t="s">
        <v>13163</v>
      </c>
      <c r="K15921" t="s">
        <v>3688</v>
      </c>
      <c r="L15921" t="s">
        <v>13434</v>
      </c>
      <c r="P15921">
        <v>10</v>
      </c>
      <c r="Q15921">
        <v>16</v>
      </c>
      <c r="R15921">
        <v>7.7</v>
      </c>
      <c r="S15921" t="b">
        <v>0</v>
      </c>
      <c r="T15921" t="b">
        <v>0</v>
      </c>
      <c r="U15921" t="b">
        <v>0</v>
      </c>
      <c r="V15921">
        <v>36800</v>
      </c>
      <c r="W15921">
        <v>21200</v>
      </c>
      <c r="X15921">
        <v>2.4</v>
      </c>
      <c r="Y15921">
        <v>21670</v>
      </c>
      <c r="Z15921">
        <v>2.54</v>
      </c>
    </row>
    <row r="15922" spans="1:26">
      <c r="A15922">
        <v>213353838</v>
      </c>
      <c r="B15922" t="s">
        <v>13049</v>
      </c>
      <c r="C15922" t="s">
        <v>3597</v>
      </c>
      <c r="D15922" t="s">
        <v>3637</v>
      </c>
      <c r="E15922" t="s">
        <v>10374</v>
      </c>
      <c r="F15922" t="s">
        <v>3600</v>
      </c>
      <c r="G15922">
        <v>213353838</v>
      </c>
      <c r="I15922" t="s">
        <v>3601</v>
      </c>
      <c r="J15922" t="s">
        <v>13163</v>
      </c>
      <c r="K15922" t="s">
        <v>3688</v>
      </c>
      <c r="L15922" t="s">
        <v>13434</v>
      </c>
      <c r="P15922">
        <v>10</v>
      </c>
      <c r="Q15922">
        <v>16</v>
      </c>
      <c r="R15922">
        <v>7.7</v>
      </c>
      <c r="S15922" t="b">
        <v>0</v>
      </c>
      <c r="T15922" t="b">
        <v>0</v>
      </c>
      <c r="U15922" t="b">
        <v>0</v>
      </c>
      <c r="V15922">
        <v>36800</v>
      </c>
      <c r="W15922">
        <v>21200</v>
      </c>
      <c r="X15922">
        <v>2.4</v>
      </c>
      <c r="Y15922">
        <v>21670</v>
      </c>
      <c r="Z15922">
        <v>2.54</v>
      </c>
    </row>
    <row r="15923" spans="1:26">
      <c r="A15923">
        <v>213353829</v>
      </c>
      <c r="B15923" t="s">
        <v>13049</v>
      </c>
      <c r="C15923" t="s">
        <v>3597</v>
      </c>
      <c r="D15923" t="s">
        <v>3637</v>
      </c>
      <c r="E15923" t="s">
        <v>3862</v>
      </c>
      <c r="F15923" t="s">
        <v>3600</v>
      </c>
      <c r="G15923">
        <v>213353829</v>
      </c>
      <c r="I15923" t="s">
        <v>3601</v>
      </c>
      <c r="J15923" t="s">
        <v>7266</v>
      </c>
      <c r="K15923" t="s">
        <v>3688</v>
      </c>
      <c r="L15923" t="s">
        <v>13433</v>
      </c>
      <c r="P15923">
        <v>10</v>
      </c>
      <c r="Q15923">
        <v>16</v>
      </c>
      <c r="R15923">
        <v>7.7</v>
      </c>
      <c r="S15923" t="b">
        <v>0</v>
      </c>
      <c r="T15923" t="b">
        <v>0</v>
      </c>
      <c r="U15923" t="b">
        <v>0</v>
      </c>
      <c r="V15923">
        <v>35600</v>
      </c>
      <c r="W15923">
        <v>21200</v>
      </c>
      <c r="X15923">
        <v>2.38</v>
      </c>
      <c r="Y15923">
        <v>21670</v>
      </c>
      <c r="Z15923">
        <v>2.52</v>
      </c>
    </row>
    <row r="15924" spans="1:26">
      <c r="A15924">
        <v>213353830</v>
      </c>
      <c r="B15924" t="s">
        <v>13049</v>
      </c>
      <c r="C15924" t="s">
        <v>3597</v>
      </c>
      <c r="D15924" t="s">
        <v>3637</v>
      </c>
      <c r="E15924" t="s">
        <v>3854</v>
      </c>
      <c r="F15924" t="s">
        <v>3600</v>
      </c>
      <c r="G15924">
        <v>213353830</v>
      </c>
      <c r="I15924" t="s">
        <v>3601</v>
      </c>
      <c r="J15924" t="s">
        <v>7266</v>
      </c>
      <c r="K15924" t="s">
        <v>3688</v>
      </c>
      <c r="L15924" t="s">
        <v>13433</v>
      </c>
      <c r="P15924">
        <v>10</v>
      </c>
      <c r="Q15924">
        <v>16</v>
      </c>
      <c r="R15924">
        <v>7.7</v>
      </c>
      <c r="S15924" t="b">
        <v>0</v>
      </c>
      <c r="T15924" t="b">
        <v>0</v>
      </c>
      <c r="U15924" t="b">
        <v>0</v>
      </c>
      <c r="V15924">
        <v>35600</v>
      </c>
      <c r="W15924">
        <v>21200</v>
      </c>
      <c r="X15924">
        <v>2.38</v>
      </c>
      <c r="Y15924">
        <v>21670</v>
      </c>
      <c r="Z15924">
        <v>2.52</v>
      </c>
    </row>
    <row r="15925" spans="1:26">
      <c r="A15925">
        <v>213353831</v>
      </c>
      <c r="B15925" t="s">
        <v>13049</v>
      </c>
      <c r="C15925" t="s">
        <v>3597</v>
      </c>
      <c r="D15925" t="s">
        <v>3637</v>
      </c>
      <c r="E15925" t="s">
        <v>3856</v>
      </c>
      <c r="F15925" t="s">
        <v>3600</v>
      </c>
      <c r="G15925">
        <v>213353831</v>
      </c>
      <c r="I15925" t="s">
        <v>3601</v>
      </c>
      <c r="J15925" t="s">
        <v>7266</v>
      </c>
      <c r="K15925" t="s">
        <v>3688</v>
      </c>
      <c r="L15925" t="s">
        <v>13433</v>
      </c>
      <c r="P15925">
        <v>10</v>
      </c>
      <c r="Q15925">
        <v>16</v>
      </c>
      <c r="R15925">
        <v>7.7</v>
      </c>
      <c r="S15925" t="b">
        <v>0</v>
      </c>
      <c r="T15925" t="b">
        <v>0</v>
      </c>
      <c r="U15925" t="b">
        <v>0</v>
      </c>
      <c r="V15925">
        <v>35600</v>
      </c>
      <c r="W15925">
        <v>21200</v>
      </c>
      <c r="X15925">
        <v>2.38</v>
      </c>
      <c r="Y15925">
        <v>21670</v>
      </c>
      <c r="Z15925">
        <v>2.52</v>
      </c>
    </row>
    <row r="15926" spans="1:26">
      <c r="A15926">
        <v>213353832</v>
      </c>
      <c r="B15926" t="s">
        <v>13049</v>
      </c>
      <c r="C15926" t="s">
        <v>3597</v>
      </c>
      <c r="D15926" t="s">
        <v>3637</v>
      </c>
      <c r="E15926" t="s">
        <v>3855</v>
      </c>
      <c r="F15926" t="s">
        <v>3600</v>
      </c>
      <c r="G15926">
        <v>213353832</v>
      </c>
      <c r="I15926" t="s">
        <v>3601</v>
      </c>
      <c r="J15926" t="s">
        <v>7266</v>
      </c>
      <c r="K15926" t="s">
        <v>3688</v>
      </c>
      <c r="L15926" t="s">
        <v>13433</v>
      </c>
      <c r="P15926">
        <v>10</v>
      </c>
      <c r="Q15926">
        <v>16</v>
      </c>
      <c r="R15926">
        <v>7.7</v>
      </c>
      <c r="S15926" t="b">
        <v>0</v>
      </c>
      <c r="T15926" t="b">
        <v>0</v>
      </c>
      <c r="U15926" t="b">
        <v>0</v>
      </c>
      <c r="V15926">
        <v>35600</v>
      </c>
      <c r="W15926">
        <v>21200</v>
      </c>
      <c r="X15926">
        <v>2.38</v>
      </c>
      <c r="Y15926">
        <v>21670</v>
      </c>
      <c r="Z15926">
        <v>2.52</v>
      </c>
    </row>
    <row r="15927" spans="1:26">
      <c r="A15927">
        <v>213353833</v>
      </c>
      <c r="B15927" t="s">
        <v>13049</v>
      </c>
      <c r="C15927" t="s">
        <v>3597</v>
      </c>
      <c r="D15927" t="s">
        <v>3637</v>
      </c>
      <c r="E15927" t="s">
        <v>3858</v>
      </c>
      <c r="F15927" t="s">
        <v>3600</v>
      </c>
      <c r="G15927">
        <v>213353833</v>
      </c>
      <c r="I15927" t="s">
        <v>3601</v>
      </c>
      <c r="J15927" t="s">
        <v>7266</v>
      </c>
      <c r="K15927" t="s">
        <v>3688</v>
      </c>
      <c r="L15927" t="s">
        <v>13433</v>
      </c>
      <c r="P15927">
        <v>10</v>
      </c>
      <c r="Q15927">
        <v>16</v>
      </c>
      <c r="R15927">
        <v>7.7</v>
      </c>
      <c r="S15927" t="b">
        <v>0</v>
      </c>
      <c r="T15927" t="b">
        <v>0</v>
      </c>
      <c r="U15927" t="b">
        <v>0</v>
      </c>
      <c r="V15927">
        <v>35600</v>
      </c>
      <c r="W15927">
        <v>21200</v>
      </c>
      <c r="X15927">
        <v>2.38</v>
      </c>
      <c r="Y15927">
        <v>21670</v>
      </c>
      <c r="Z15927">
        <v>2.52</v>
      </c>
    </row>
    <row r="15928" spans="1:26">
      <c r="A15928">
        <v>213353834</v>
      </c>
      <c r="B15928" t="s">
        <v>13049</v>
      </c>
      <c r="C15928" t="s">
        <v>3597</v>
      </c>
      <c r="D15928" t="s">
        <v>3637</v>
      </c>
      <c r="E15928" t="s">
        <v>3857</v>
      </c>
      <c r="F15928" t="s">
        <v>3600</v>
      </c>
      <c r="G15928">
        <v>213353834</v>
      </c>
      <c r="I15928" t="s">
        <v>3601</v>
      </c>
      <c r="J15928" t="s">
        <v>7266</v>
      </c>
      <c r="K15928" t="s">
        <v>3688</v>
      </c>
      <c r="L15928" t="s">
        <v>13433</v>
      </c>
      <c r="P15928">
        <v>10</v>
      </c>
      <c r="Q15928">
        <v>16</v>
      </c>
      <c r="R15928">
        <v>7.7</v>
      </c>
      <c r="S15928" t="b">
        <v>0</v>
      </c>
      <c r="T15928" t="b">
        <v>0</v>
      </c>
      <c r="U15928" t="b">
        <v>0</v>
      </c>
      <c r="V15928">
        <v>35600</v>
      </c>
      <c r="W15928">
        <v>21200</v>
      </c>
      <c r="X15928">
        <v>2.38</v>
      </c>
      <c r="Y15928">
        <v>21670</v>
      </c>
      <c r="Z15928">
        <v>2.52</v>
      </c>
    </row>
    <row r="15929" spans="1:26">
      <c r="A15929">
        <v>213353835</v>
      </c>
      <c r="B15929" t="s">
        <v>13049</v>
      </c>
      <c r="C15929" t="s">
        <v>3597</v>
      </c>
      <c r="D15929" t="s">
        <v>3637</v>
      </c>
      <c r="E15929" t="s">
        <v>3861</v>
      </c>
      <c r="F15929" t="s">
        <v>3600</v>
      </c>
      <c r="G15929">
        <v>213353835</v>
      </c>
      <c r="I15929" t="s">
        <v>3601</v>
      </c>
      <c r="J15929" t="s">
        <v>7266</v>
      </c>
      <c r="K15929" t="s">
        <v>3688</v>
      </c>
      <c r="L15929" t="s">
        <v>13433</v>
      </c>
      <c r="P15929">
        <v>10</v>
      </c>
      <c r="Q15929">
        <v>16</v>
      </c>
      <c r="R15929">
        <v>7.7</v>
      </c>
      <c r="S15929" t="b">
        <v>0</v>
      </c>
      <c r="T15929" t="b">
        <v>0</v>
      </c>
      <c r="U15929" t="b">
        <v>0</v>
      </c>
      <c r="V15929">
        <v>35600</v>
      </c>
      <c r="W15929">
        <v>21200</v>
      </c>
      <c r="X15929">
        <v>2.38</v>
      </c>
      <c r="Y15929">
        <v>21670</v>
      </c>
      <c r="Z15929">
        <v>2.52</v>
      </c>
    </row>
    <row r="15930" spans="1:26">
      <c r="A15930">
        <v>213353836</v>
      </c>
      <c r="B15930" t="s">
        <v>13049</v>
      </c>
      <c r="C15930" t="s">
        <v>3597</v>
      </c>
      <c r="D15930" t="s">
        <v>3637</v>
      </c>
      <c r="E15930" t="s">
        <v>3860</v>
      </c>
      <c r="F15930" t="s">
        <v>3600</v>
      </c>
      <c r="G15930">
        <v>213353836</v>
      </c>
      <c r="I15930" t="s">
        <v>3601</v>
      </c>
      <c r="J15930" t="s">
        <v>7266</v>
      </c>
      <c r="K15930" t="s">
        <v>3688</v>
      </c>
      <c r="L15930" t="s">
        <v>13433</v>
      </c>
      <c r="P15930">
        <v>10</v>
      </c>
      <c r="Q15930">
        <v>16</v>
      </c>
      <c r="R15930">
        <v>7.7</v>
      </c>
      <c r="S15930" t="b">
        <v>0</v>
      </c>
      <c r="T15930" t="b">
        <v>0</v>
      </c>
      <c r="U15930" t="b">
        <v>0</v>
      </c>
      <c r="V15930">
        <v>35600</v>
      </c>
      <c r="W15930">
        <v>21200</v>
      </c>
      <c r="X15930">
        <v>2.38</v>
      </c>
      <c r="Y15930">
        <v>21670</v>
      </c>
      <c r="Z15930">
        <v>2.52</v>
      </c>
    </row>
    <row r="15931" spans="1:26">
      <c r="A15931">
        <v>213353839</v>
      </c>
      <c r="B15931" t="s">
        <v>13049</v>
      </c>
      <c r="C15931" t="s">
        <v>3597</v>
      </c>
      <c r="D15931" t="s">
        <v>3637</v>
      </c>
      <c r="E15931" t="s">
        <v>3862</v>
      </c>
      <c r="F15931" t="s">
        <v>3600</v>
      </c>
      <c r="G15931">
        <v>213353839</v>
      </c>
      <c r="I15931" t="s">
        <v>3601</v>
      </c>
      <c r="J15931" t="s">
        <v>7266</v>
      </c>
      <c r="K15931" t="s">
        <v>3688</v>
      </c>
      <c r="L15931" t="s">
        <v>13432</v>
      </c>
      <c r="P15931">
        <v>10</v>
      </c>
      <c r="Q15931">
        <v>16</v>
      </c>
      <c r="R15931">
        <v>7.7</v>
      </c>
      <c r="S15931" t="b">
        <v>0</v>
      </c>
      <c r="T15931" t="b">
        <v>0</v>
      </c>
      <c r="U15931" t="b">
        <v>0</v>
      </c>
      <c r="V15931">
        <v>36800</v>
      </c>
      <c r="W15931">
        <v>21200</v>
      </c>
      <c r="X15931">
        <v>2.4</v>
      </c>
      <c r="Y15931">
        <v>21670</v>
      </c>
      <c r="Z15931">
        <v>2.54</v>
      </c>
    </row>
    <row r="15932" spans="1:26">
      <c r="A15932">
        <v>213353840</v>
      </c>
      <c r="B15932" t="s">
        <v>13049</v>
      </c>
      <c r="C15932" t="s">
        <v>3597</v>
      </c>
      <c r="D15932" t="s">
        <v>3637</v>
      </c>
      <c r="E15932" t="s">
        <v>3854</v>
      </c>
      <c r="F15932" t="s">
        <v>3600</v>
      </c>
      <c r="G15932">
        <v>213353840</v>
      </c>
      <c r="I15932" t="s">
        <v>3601</v>
      </c>
      <c r="J15932" t="s">
        <v>7266</v>
      </c>
      <c r="K15932" t="s">
        <v>3688</v>
      </c>
      <c r="L15932" t="s">
        <v>13432</v>
      </c>
      <c r="P15932">
        <v>10</v>
      </c>
      <c r="Q15932">
        <v>16</v>
      </c>
      <c r="R15932">
        <v>7.7</v>
      </c>
      <c r="S15932" t="b">
        <v>0</v>
      </c>
      <c r="T15932" t="b">
        <v>0</v>
      </c>
      <c r="U15932" t="b">
        <v>0</v>
      </c>
      <c r="V15932">
        <v>36800</v>
      </c>
      <c r="W15932">
        <v>21200</v>
      </c>
      <c r="X15932">
        <v>2.4</v>
      </c>
      <c r="Y15932">
        <v>21670</v>
      </c>
      <c r="Z15932">
        <v>2.54</v>
      </c>
    </row>
    <row r="15933" spans="1:26">
      <c r="A15933">
        <v>213353841</v>
      </c>
      <c r="B15933" t="s">
        <v>13049</v>
      </c>
      <c r="C15933" t="s">
        <v>3597</v>
      </c>
      <c r="D15933" t="s">
        <v>3637</v>
      </c>
      <c r="E15933" t="s">
        <v>3856</v>
      </c>
      <c r="F15933" t="s">
        <v>3600</v>
      </c>
      <c r="G15933">
        <v>213353841</v>
      </c>
      <c r="I15933" t="s">
        <v>3601</v>
      </c>
      <c r="J15933" t="s">
        <v>7266</v>
      </c>
      <c r="K15933" t="s">
        <v>3688</v>
      </c>
      <c r="L15933" t="s">
        <v>13432</v>
      </c>
      <c r="P15933">
        <v>10</v>
      </c>
      <c r="Q15933">
        <v>16</v>
      </c>
      <c r="R15933">
        <v>7.7</v>
      </c>
      <c r="S15933" t="b">
        <v>0</v>
      </c>
      <c r="T15933" t="b">
        <v>0</v>
      </c>
      <c r="U15933" t="b">
        <v>0</v>
      </c>
      <c r="V15933">
        <v>36800</v>
      </c>
      <c r="W15933">
        <v>21200</v>
      </c>
      <c r="X15933">
        <v>2.4</v>
      </c>
      <c r="Y15933">
        <v>21670</v>
      </c>
      <c r="Z15933">
        <v>2.54</v>
      </c>
    </row>
    <row r="15934" spans="1:26">
      <c r="A15934">
        <v>213353842</v>
      </c>
      <c r="B15934" t="s">
        <v>13049</v>
      </c>
      <c r="C15934" t="s">
        <v>3597</v>
      </c>
      <c r="D15934" t="s">
        <v>3637</v>
      </c>
      <c r="E15934" t="s">
        <v>3855</v>
      </c>
      <c r="F15934" t="s">
        <v>3600</v>
      </c>
      <c r="G15934">
        <v>213353842</v>
      </c>
      <c r="I15934" t="s">
        <v>3601</v>
      </c>
      <c r="J15934" t="s">
        <v>7266</v>
      </c>
      <c r="K15934" t="s">
        <v>3688</v>
      </c>
      <c r="L15934" t="s">
        <v>13432</v>
      </c>
      <c r="P15934">
        <v>10</v>
      </c>
      <c r="Q15934">
        <v>16</v>
      </c>
      <c r="R15934">
        <v>7.7</v>
      </c>
      <c r="S15934" t="b">
        <v>0</v>
      </c>
      <c r="T15934" t="b">
        <v>0</v>
      </c>
      <c r="U15934" t="b">
        <v>0</v>
      </c>
      <c r="V15934">
        <v>36800</v>
      </c>
      <c r="W15934">
        <v>21200</v>
      </c>
      <c r="X15934">
        <v>2.4</v>
      </c>
      <c r="Y15934">
        <v>21670</v>
      </c>
      <c r="Z15934">
        <v>2.54</v>
      </c>
    </row>
    <row r="15935" spans="1:26">
      <c r="A15935">
        <v>213353843</v>
      </c>
      <c r="B15935" t="s">
        <v>13049</v>
      </c>
      <c r="C15935" t="s">
        <v>3597</v>
      </c>
      <c r="D15935" t="s">
        <v>3637</v>
      </c>
      <c r="E15935" t="s">
        <v>3858</v>
      </c>
      <c r="F15935" t="s">
        <v>3600</v>
      </c>
      <c r="G15935">
        <v>213353843</v>
      </c>
      <c r="I15935" t="s">
        <v>3601</v>
      </c>
      <c r="J15935" t="s">
        <v>7266</v>
      </c>
      <c r="K15935" t="s">
        <v>3688</v>
      </c>
      <c r="L15935" t="s">
        <v>13432</v>
      </c>
      <c r="P15935">
        <v>10</v>
      </c>
      <c r="Q15935">
        <v>16</v>
      </c>
      <c r="R15935">
        <v>7.7</v>
      </c>
      <c r="S15935" t="b">
        <v>0</v>
      </c>
      <c r="T15935" t="b">
        <v>0</v>
      </c>
      <c r="U15935" t="b">
        <v>0</v>
      </c>
      <c r="V15935">
        <v>36800</v>
      </c>
      <c r="W15935">
        <v>21200</v>
      </c>
      <c r="X15935">
        <v>2.4</v>
      </c>
      <c r="Y15935">
        <v>21670</v>
      </c>
      <c r="Z15935">
        <v>2.54</v>
      </c>
    </row>
    <row r="15936" spans="1:26">
      <c r="A15936">
        <v>213353844</v>
      </c>
      <c r="B15936" t="s">
        <v>13049</v>
      </c>
      <c r="C15936" t="s">
        <v>3597</v>
      </c>
      <c r="D15936" t="s">
        <v>3637</v>
      </c>
      <c r="E15936" t="s">
        <v>3857</v>
      </c>
      <c r="F15936" t="s">
        <v>3600</v>
      </c>
      <c r="G15936">
        <v>213353844</v>
      </c>
      <c r="I15936" t="s">
        <v>3601</v>
      </c>
      <c r="J15936" t="s">
        <v>7266</v>
      </c>
      <c r="K15936" t="s">
        <v>3688</v>
      </c>
      <c r="L15936" t="s">
        <v>13432</v>
      </c>
      <c r="P15936">
        <v>10</v>
      </c>
      <c r="Q15936">
        <v>16</v>
      </c>
      <c r="R15936">
        <v>7.7</v>
      </c>
      <c r="S15936" t="b">
        <v>0</v>
      </c>
      <c r="T15936" t="b">
        <v>0</v>
      </c>
      <c r="U15936" t="b">
        <v>0</v>
      </c>
      <c r="V15936">
        <v>36800</v>
      </c>
      <c r="W15936">
        <v>21200</v>
      </c>
      <c r="X15936">
        <v>2.4</v>
      </c>
      <c r="Y15936">
        <v>21670</v>
      </c>
      <c r="Z15936">
        <v>2.54</v>
      </c>
    </row>
    <row r="15937" spans="1:26">
      <c r="A15937">
        <v>213353845</v>
      </c>
      <c r="B15937" t="s">
        <v>13049</v>
      </c>
      <c r="C15937" t="s">
        <v>3597</v>
      </c>
      <c r="D15937" t="s">
        <v>3637</v>
      </c>
      <c r="E15937" t="s">
        <v>3861</v>
      </c>
      <c r="F15937" t="s">
        <v>3600</v>
      </c>
      <c r="G15937">
        <v>213353845</v>
      </c>
      <c r="I15937" t="s">
        <v>3601</v>
      </c>
      <c r="J15937" t="s">
        <v>7266</v>
      </c>
      <c r="K15937" t="s">
        <v>3688</v>
      </c>
      <c r="L15937" t="s">
        <v>13432</v>
      </c>
      <c r="P15937">
        <v>10</v>
      </c>
      <c r="Q15937">
        <v>16</v>
      </c>
      <c r="R15937">
        <v>7.7</v>
      </c>
      <c r="S15937" t="b">
        <v>0</v>
      </c>
      <c r="T15937" t="b">
        <v>0</v>
      </c>
      <c r="U15937" t="b">
        <v>0</v>
      </c>
      <c r="V15937">
        <v>36800</v>
      </c>
      <c r="W15937">
        <v>21200</v>
      </c>
      <c r="X15937">
        <v>2.4</v>
      </c>
      <c r="Y15937">
        <v>21670</v>
      </c>
      <c r="Z15937">
        <v>2.54</v>
      </c>
    </row>
    <row r="15938" spans="1:26">
      <c r="A15938">
        <v>213353846</v>
      </c>
      <c r="B15938" t="s">
        <v>13049</v>
      </c>
      <c r="C15938" t="s">
        <v>3597</v>
      </c>
      <c r="D15938" t="s">
        <v>3637</v>
      </c>
      <c r="E15938" t="s">
        <v>3860</v>
      </c>
      <c r="F15938" t="s">
        <v>3600</v>
      </c>
      <c r="G15938">
        <v>213353846</v>
      </c>
      <c r="I15938" t="s">
        <v>3601</v>
      </c>
      <c r="J15938" t="s">
        <v>7266</v>
      </c>
      <c r="K15938" t="s">
        <v>3688</v>
      </c>
      <c r="L15938" t="s">
        <v>13432</v>
      </c>
      <c r="P15938">
        <v>10</v>
      </c>
      <c r="Q15938">
        <v>16</v>
      </c>
      <c r="R15938">
        <v>7.7</v>
      </c>
      <c r="S15938" t="b">
        <v>0</v>
      </c>
      <c r="T15938" t="b">
        <v>0</v>
      </c>
      <c r="U15938" t="b">
        <v>0</v>
      </c>
      <c r="V15938">
        <v>36800</v>
      </c>
      <c r="W15938">
        <v>21200</v>
      </c>
      <c r="X15938">
        <v>2.4</v>
      </c>
      <c r="Y15938">
        <v>21670</v>
      </c>
      <c r="Z15938">
        <v>2.54</v>
      </c>
    </row>
    <row r="15939" spans="1:26">
      <c r="A15939">
        <v>212925884</v>
      </c>
      <c r="B15939" t="s">
        <v>12639</v>
      </c>
      <c r="C15939" t="s">
        <v>3597</v>
      </c>
      <c r="D15939" t="s">
        <v>12640</v>
      </c>
      <c r="E15939" t="s">
        <v>3627</v>
      </c>
      <c r="F15939" t="s">
        <v>3600</v>
      </c>
      <c r="G15939">
        <v>212925884</v>
      </c>
      <c r="I15939" t="s">
        <v>3601</v>
      </c>
      <c r="J15939" t="s">
        <v>3701</v>
      </c>
      <c r="K15939" t="s">
        <v>3653</v>
      </c>
      <c r="L15939" t="s">
        <v>12535</v>
      </c>
      <c r="P15939">
        <v>9.5</v>
      </c>
      <c r="Q15939">
        <v>15.2</v>
      </c>
      <c r="R15939">
        <v>8.5</v>
      </c>
      <c r="S15939" t="b">
        <v>0</v>
      </c>
      <c r="T15939" t="b">
        <v>0</v>
      </c>
      <c r="U15939" t="b">
        <v>0</v>
      </c>
      <c r="V15939">
        <v>50500</v>
      </c>
      <c r="W15939">
        <v>35200</v>
      </c>
      <c r="X15939">
        <v>2.19</v>
      </c>
      <c r="Y15939">
        <v>36000</v>
      </c>
      <c r="Z15939">
        <v>1.96</v>
      </c>
    </row>
    <row r="15940" spans="1:26">
      <c r="A15940">
        <v>212925885</v>
      </c>
      <c r="B15940" t="s">
        <v>12639</v>
      </c>
      <c r="C15940" t="s">
        <v>3597</v>
      </c>
      <c r="D15940" t="s">
        <v>12640</v>
      </c>
      <c r="E15940" t="s">
        <v>3627</v>
      </c>
      <c r="F15940" t="s">
        <v>3600</v>
      </c>
      <c r="G15940">
        <v>212925885</v>
      </c>
      <c r="I15940" t="s">
        <v>3601</v>
      </c>
      <c r="J15940" t="s">
        <v>3701</v>
      </c>
      <c r="K15940" t="s">
        <v>3653</v>
      </c>
      <c r="L15940" t="s">
        <v>12536</v>
      </c>
      <c r="P15940">
        <v>9.5</v>
      </c>
      <c r="Q15940">
        <v>15.2</v>
      </c>
      <c r="R15940">
        <v>8.5</v>
      </c>
      <c r="S15940" t="b">
        <v>0</v>
      </c>
      <c r="T15940" t="b">
        <v>0</v>
      </c>
      <c r="U15940" t="b">
        <v>0</v>
      </c>
      <c r="V15940">
        <v>50500</v>
      </c>
      <c r="W15940">
        <v>35200</v>
      </c>
      <c r="X15940">
        <v>2.19</v>
      </c>
      <c r="Y15940">
        <v>36000</v>
      </c>
      <c r="Z15940">
        <v>1.96</v>
      </c>
    </row>
    <row r="15941" spans="1:26">
      <c r="A15941">
        <v>212925886</v>
      </c>
      <c r="B15941" t="s">
        <v>12639</v>
      </c>
      <c r="C15941" t="s">
        <v>3597</v>
      </c>
      <c r="D15941" t="s">
        <v>12640</v>
      </c>
      <c r="E15941" t="s">
        <v>3627</v>
      </c>
      <c r="F15941" t="s">
        <v>3600</v>
      </c>
      <c r="G15941">
        <v>212925886</v>
      </c>
      <c r="I15941" t="s">
        <v>3601</v>
      </c>
      <c r="J15941" t="s">
        <v>3704</v>
      </c>
      <c r="K15941" t="s">
        <v>3653</v>
      </c>
      <c r="L15941" t="s">
        <v>12523</v>
      </c>
      <c r="P15941">
        <v>11</v>
      </c>
      <c r="Q15941">
        <v>15.2</v>
      </c>
      <c r="R15941">
        <v>8.5</v>
      </c>
      <c r="S15941" t="b">
        <v>0</v>
      </c>
      <c r="T15941" t="b">
        <v>0</v>
      </c>
      <c r="U15941" t="b">
        <v>1</v>
      </c>
      <c r="V15941">
        <v>23000</v>
      </c>
      <c r="W15941">
        <v>15000</v>
      </c>
      <c r="X15941">
        <v>2.34</v>
      </c>
      <c r="Y15941">
        <v>22000</v>
      </c>
      <c r="Z15941">
        <v>2.1800000000000002</v>
      </c>
    </row>
    <row r="15942" spans="1:26">
      <c r="A15942">
        <v>212925887</v>
      </c>
      <c r="B15942" t="s">
        <v>12639</v>
      </c>
      <c r="C15942" t="s">
        <v>3597</v>
      </c>
      <c r="D15942" t="s">
        <v>12640</v>
      </c>
      <c r="E15942" t="s">
        <v>3627</v>
      </c>
      <c r="F15942" t="s">
        <v>3600</v>
      </c>
      <c r="G15942">
        <v>212925887</v>
      </c>
      <c r="I15942" t="s">
        <v>3601</v>
      </c>
      <c r="J15942" t="s">
        <v>3704</v>
      </c>
      <c r="K15942" t="s">
        <v>3653</v>
      </c>
      <c r="L15942" t="s">
        <v>12524</v>
      </c>
      <c r="P15942">
        <v>11</v>
      </c>
      <c r="Q15942">
        <v>15.2</v>
      </c>
      <c r="R15942">
        <v>8.5</v>
      </c>
      <c r="S15942" t="b">
        <v>0</v>
      </c>
      <c r="T15942" t="b">
        <v>0</v>
      </c>
      <c r="U15942" t="b">
        <v>1</v>
      </c>
      <c r="V15942">
        <v>23000</v>
      </c>
      <c r="W15942">
        <v>15000</v>
      </c>
      <c r="X15942">
        <v>2.34</v>
      </c>
      <c r="Y15942">
        <v>22000</v>
      </c>
      <c r="Z15942">
        <v>2.1800000000000002</v>
      </c>
    </row>
    <row r="15943" spans="1:26">
      <c r="A15943">
        <v>212925888</v>
      </c>
      <c r="B15943" t="s">
        <v>12639</v>
      </c>
      <c r="C15943" t="s">
        <v>3597</v>
      </c>
      <c r="D15943" t="s">
        <v>12640</v>
      </c>
      <c r="E15943" t="s">
        <v>3627</v>
      </c>
      <c r="F15943" t="s">
        <v>3600</v>
      </c>
      <c r="G15943">
        <v>212925888</v>
      </c>
      <c r="I15943" t="s">
        <v>3601</v>
      </c>
      <c r="J15943" t="s">
        <v>3704</v>
      </c>
      <c r="K15943" t="s">
        <v>3653</v>
      </c>
      <c r="L15943" t="s">
        <v>12525</v>
      </c>
      <c r="P15943">
        <v>11</v>
      </c>
      <c r="Q15943">
        <v>15.2</v>
      </c>
      <c r="R15943">
        <v>8.5</v>
      </c>
      <c r="S15943" t="b">
        <v>0</v>
      </c>
      <c r="T15943" t="b">
        <v>0</v>
      </c>
      <c r="U15943" t="b">
        <v>1</v>
      </c>
      <c r="V15943">
        <v>23000</v>
      </c>
      <c r="W15943">
        <v>15000</v>
      </c>
      <c r="X15943">
        <v>2.34</v>
      </c>
      <c r="Y15943">
        <v>22000</v>
      </c>
      <c r="Z15943">
        <v>2.1800000000000002</v>
      </c>
    </row>
    <row r="15944" spans="1:26">
      <c r="A15944">
        <v>212925889</v>
      </c>
      <c r="B15944" t="s">
        <v>12639</v>
      </c>
      <c r="C15944" t="s">
        <v>3597</v>
      </c>
      <c r="D15944" t="s">
        <v>12640</v>
      </c>
      <c r="E15944" t="s">
        <v>3627</v>
      </c>
      <c r="F15944" t="s">
        <v>3600</v>
      </c>
      <c r="G15944">
        <v>212925889</v>
      </c>
      <c r="I15944" t="s">
        <v>3601</v>
      </c>
      <c r="J15944" t="s">
        <v>3701</v>
      </c>
      <c r="K15944" t="s">
        <v>3653</v>
      </c>
      <c r="L15944" t="s">
        <v>12529</v>
      </c>
      <c r="P15944">
        <v>10</v>
      </c>
      <c r="Q15944">
        <v>15.2</v>
      </c>
      <c r="R15944">
        <v>8.5</v>
      </c>
      <c r="S15944" t="b">
        <v>0</v>
      </c>
      <c r="T15944" t="b">
        <v>0</v>
      </c>
      <c r="U15944" t="b">
        <v>1</v>
      </c>
      <c r="V15944">
        <v>47000</v>
      </c>
      <c r="W15944">
        <v>31200</v>
      </c>
      <c r="X15944">
        <v>2.25</v>
      </c>
      <c r="Y15944">
        <v>32000</v>
      </c>
      <c r="Z15944">
        <v>1.98</v>
      </c>
    </row>
    <row r="15945" spans="1:26">
      <c r="A15945">
        <v>212925890</v>
      </c>
      <c r="B15945" t="s">
        <v>12639</v>
      </c>
      <c r="C15945" t="s">
        <v>3597</v>
      </c>
      <c r="D15945" t="s">
        <v>12640</v>
      </c>
      <c r="E15945" t="s">
        <v>3627</v>
      </c>
      <c r="F15945" t="s">
        <v>3600</v>
      </c>
      <c r="G15945">
        <v>212925890</v>
      </c>
      <c r="I15945" t="s">
        <v>3601</v>
      </c>
      <c r="J15945" t="s">
        <v>3701</v>
      </c>
      <c r="K15945" t="s">
        <v>3653</v>
      </c>
      <c r="L15945" t="s">
        <v>12530</v>
      </c>
      <c r="P15945">
        <v>10</v>
      </c>
      <c r="Q15945">
        <v>15.2</v>
      </c>
      <c r="R15945">
        <v>8.5</v>
      </c>
      <c r="S15945" t="b">
        <v>0</v>
      </c>
      <c r="T15945" t="b">
        <v>0</v>
      </c>
      <c r="U15945" t="b">
        <v>1</v>
      </c>
      <c r="V15945">
        <v>47000</v>
      </c>
      <c r="W15945">
        <v>31200</v>
      </c>
      <c r="X15945">
        <v>2.25</v>
      </c>
      <c r="Y15945">
        <v>32000</v>
      </c>
      <c r="Z15945">
        <v>1.98</v>
      </c>
    </row>
    <row r="15946" spans="1:26">
      <c r="A15946">
        <v>212925891</v>
      </c>
      <c r="B15946" t="s">
        <v>12639</v>
      </c>
      <c r="C15946" t="s">
        <v>3597</v>
      </c>
      <c r="D15946" t="s">
        <v>12640</v>
      </c>
      <c r="E15946" t="s">
        <v>3627</v>
      </c>
      <c r="F15946" t="s">
        <v>3600</v>
      </c>
      <c r="G15946">
        <v>212925891</v>
      </c>
      <c r="I15946" t="s">
        <v>3601</v>
      </c>
      <c r="J15946" t="s">
        <v>3701</v>
      </c>
      <c r="K15946" t="s">
        <v>3653</v>
      </c>
      <c r="L15946" t="s">
        <v>12532</v>
      </c>
      <c r="P15946">
        <v>9.5</v>
      </c>
      <c r="Q15946">
        <v>15.2</v>
      </c>
      <c r="R15946">
        <v>8.5</v>
      </c>
      <c r="S15946" t="b">
        <v>0</v>
      </c>
      <c r="T15946" t="b">
        <v>0</v>
      </c>
      <c r="U15946" t="b">
        <v>0</v>
      </c>
      <c r="V15946">
        <v>50500</v>
      </c>
      <c r="W15946">
        <v>35200</v>
      </c>
      <c r="X15946">
        <v>2.19</v>
      </c>
      <c r="Y15946">
        <v>36000</v>
      </c>
      <c r="Z15946">
        <v>2.23</v>
      </c>
    </row>
    <row r="15947" spans="1:26">
      <c r="A15947">
        <v>212925892</v>
      </c>
      <c r="B15947" t="s">
        <v>12639</v>
      </c>
      <c r="C15947" t="s">
        <v>3597</v>
      </c>
      <c r="D15947" t="s">
        <v>12640</v>
      </c>
      <c r="E15947" t="s">
        <v>3627</v>
      </c>
      <c r="F15947" t="s">
        <v>3600</v>
      </c>
      <c r="G15947">
        <v>212925892</v>
      </c>
      <c r="I15947" t="s">
        <v>3601</v>
      </c>
      <c r="J15947" t="s">
        <v>3701</v>
      </c>
      <c r="K15947" t="s">
        <v>3653</v>
      </c>
      <c r="L15947" t="s">
        <v>12533</v>
      </c>
      <c r="P15947">
        <v>9.5</v>
      </c>
      <c r="Q15947">
        <v>15.2</v>
      </c>
      <c r="R15947">
        <v>8.5</v>
      </c>
      <c r="S15947" t="b">
        <v>0</v>
      </c>
      <c r="T15947" t="b">
        <v>0</v>
      </c>
      <c r="U15947" t="b">
        <v>0</v>
      </c>
      <c r="V15947">
        <v>50500</v>
      </c>
      <c r="W15947">
        <v>35200</v>
      </c>
      <c r="X15947">
        <v>2.19</v>
      </c>
      <c r="Y15947">
        <v>36000</v>
      </c>
      <c r="Z15947">
        <v>1.96</v>
      </c>
    </row>
    <row r="15948" spans="1:26">
      <c r="A15948">
        <v>212925893</v>
      </c>
      <c r="B15948" t="s">
        <v>12639</v>
      </c>
      <c r="C15948" t="s">
        <v>3597</v>
      </c>
      <c r="D15948" t="s">
        <v>12640</v>
      </c>
      <c r="E15948" t="s">
        <v>3627</v>
      </c>
      <c r="F15948" t="s">
        <v>3600</v>
      </c>
      <c r="G15948">
        <v>212925893</v>
      </c>
      <c r="I15948" t="s">
        <v>3601</v>
      </c>
      <c r="J15948" t="s">
        <v>3701</v>
      </c>
      <c r="K15948" t="s">
        <v>3653</v>
      </c>
      <c r="L15948" t="s">
        <v>12534</v>
      </c>
      <c r="P15948">
        <v>9.5</v>
      </c>
      <c r="Q15948">
        <v>15.2</v>
      </c>
      <c r="R15948">
        <v>8.5</v>
      </c>
      <c r="S15948" t="b">
        <v>0</v>
      </c>
      <c r="T15948" t="b">
        <v>0</v>
      </c>
      <c r="U15948" t="b">
        <v>0</v>
      </c>
      <c r="V15948">
        <v>50500</v>
      </c>
      <c r="W15948">
        <v>35200</v>
      </c>
      <c r="X15948">
        <v>2.19</v>
      </c>
      <c r="Y15948">
        <v>36000</v>
      </c>
      <c r="Z15948">
        <v>1.96</v>
      </c>
    </row>
    <row r="15949" spans="1:26">
      <c r="A15949">
        <v>212925894</v>
      </c>
      <c r="B15949" t="s">
        <v>12639</v>
      </c>
      <c r="C15949" t="s">
        <v>3597</v>
      </c>
      <c r="D15949" t="s">
        <v>12640</v>
      </c>
      <c r="E15949" t="s">
        <v>3627</v>
      </c>
      <c r="F15949" t="s">
        <v>3600</v>
      </c>
      <c r="G15949">
        <v>212925894</v>
      </c>
      <c r="I15949" t="s">
        <v>3601</v>
      </c>
      <c r="J15949" t="s">
        <v>3704</v>
      </c>
      <c r="K15949" t="s">
        <v>3653</v>
      </c>
      <c r="L15949" t="s">
        <v>12522</v>
      </c>
      <c r="P15949">
        <v>11</v>
      </c>
      <c r="Q15949">
        <v>15.2</v>
      </c>
      <c r="R15949">
        <v>8.5</v>
      </c>
      <c r="S15949" t="b">
        <v>0</v>
      </c>
      <c r="T15949" t="b">
        <v>0</v>
      </c>
      <c r="U15949" t="b">
        <v>1</v>
      </c>
      <c r="V15949">
        <v>23000</v>
      </c>
      <c r="W15949">
        <v>15000</v>
      </c>
      <c r="X15949">
        <v>2.34</v>
      </c>
      <c r="Y15949">
        <v>22000</v>
      </c>
      <c r="Z15949">
        <v>2.1800000000000002</v>
      </c>
    </row>
    <row r="15950" spans="1:26">
      <c r="A15950">
        <v>212925895</v>
      </c>
      <c r="B15950" t="s">
        <v>12639</v>
      </c>
      <c r="C15950" t="s">
        <v>3597</v>
      </c>
      <c r="D15950" t="s">
        <v>12640</v>
      </c>
      <c r="E15950" t="s">
        <v>3627</v>
      </c>
      <c r="F15950" t="s">
        <v>3600</v>
      </c>
      <c r="G15950">
        <v>212925895</v>
      </c>
      <c r="I15950" t="s">
        <v>3601</v>
      </c>
      <c r="J15950" t="s">
        <v>3704</v>
      </c>
      <c r="K15950" t="s">
        <v>3653</v>
      </c>
      <c r="L15950" t="s">
        <v>12528</v>
      </c>
      <c r="P15950">
        <v>9.5</v>
      </c>
      <c r="Q15950">
        <v>15.2</v>
      </c>
      <c r="R15950">
        <v>8.5</v>
      </c>
      <c r="S15950" t="b">
        <v>0</v>
      </c>
      <c r="T15950" t="b">
        <v>0</v>
      </c>
      <c r="U15950" t="b">
        <v>0</v>
      </c>
      <c r="V15950">
        <v>32000</v>
      </c>
      <c r="W15950">
        <v>22000</v>
      </c>
      <c r="X15950">
        <v>2.0499999999999998</v>
      </c>
      <c r="Y15950">
        <v>23000</v>
      </c>
      <c r="Z15950">
        <v>2.2400000000000002</v>
      </c>
    </row>
    <row r="15951" spans="1:26">
      <c r="A15951">
        <v>212925896</v>
      </c>
      <c r="B15951" t="s">
        <v>12639</v>
      </c>
      <c r="C15951" t="s">
        <v>3597</v>
      </c>
      <c r="D15951" t="s">
        <v>12640</v>
      </c>
      <c r="E15951" t="s">
        <v>3627</v>
      </c>
      <c r="F15951" t="s">
        <v>3600</v>
      </c>
      <c r="G15951">
        <v>212925896</v>
      </c>
      <c r="I15951" t="s">
        <v>3601</v>
      </c>
      <c r="J15951" t="s">
        <v>3704</v>
      </c>
      <c r="K15951" t="s">
        <v>3653</v>
      </c>
      <c r="L15951" t="s">
        <v>12527</v>
      </c>
      <c r="P15951">
        <v>9.5</v>
      </c>
      <c r="Q15951">
        <v>15.2</v>
      </c>
      <c r="R15951">
        <v>8.5</v>
      </c>
      <c r="S15951" t="b">
        <v>0</v>
      </c>
      <c r="T15951" t="b">
        <v>0</v>
      </c>
      <c r="U15951" t="b">
        <v>0</v>
      </c>
      <c r="V15951">
        <v>32000</v>
      </c>
      <c r="W15951">
        <v>22000</v>
      </c>
      <c r="X15951">
        <v>2.0499999999999998</v>
      </c>
      <c r="Y15951">
        <v>23000</v>
      </c>
      <c r="Z15951">
        <v>2.2400000000000002</v>
      </c>
    </row>
    <row r="15952" spans="1:26">
      <c r="A15952">
        <v>212925897</v>
      </c>
      <c r="B15952" t="s">
        <v>12639</v>
      </c>
      <c r="C15952" t="s">
        <v>3597</v>
      </c>
      <c r="D15952" t="s">
        <v>12640</v>
      </c>
      <c r="E15952" t="s">
        <v>3627</v>
      </c>
      <c r="F15952" t="s">
        <v>3600</v>
      </c>
      <c r="G15952">
        <v>212925897</v>
      </c>
      <c r="I15952" t="s">
        <v>3601</v>
      </c>
      <c r="J15952" t="s">
        <v>3704</v>
      </c>
      <c r="K15952" t="s">
        <v>3653</v>
      </c>
      <c r="L15952" t="s">
        <v>12526</v>
      </c>
      <c r="P15952">
        <v>11</v>
      </c>
      <c r="Q15952">
        <v>15.2</v>
      </c>
      <c r="R15952">
        <v>8.5</v>
      </c>
      <c r="S15952" t="b">
        <v>0</v>
      </c>
      <c r="T15952" t="b">
        <v>0</v>
      </c>
      <c r="U15952" t="b">
        <v>1</v>
      </c>
      <c r="V15952">
        <v>23000</v>
      </c>
      <c r="W15952">
        <v>15000</v>
      </c>
      <c r="X15952">
        <v>2.34</v>
      </c>
      <c r="Y15952">
        <v>22000</v>
      </c>
      <c r="Z15952">
        <v>2.1800000000000002</v>
      </c>
    </row>
    <row r="15953" spans="1:26">
      <c r="A15953">
        <v>212925898</v>
      </c>
      <c r="B15953" t="s">
        <v>12639</v>
      </c>
      <c r="C15953" t="s">
        <v>3597</v>
      </c>
      <c r="D15953" t="s">
        <v>12640</v>
      </c>
      <c r="E15953" t="s">
        <v>3627</v>
      </c>
      <c r="F15953" t="s">
        <v>3600</v>
      </c>
      <c r="G15953">
        <v>212925898</v>
      </c>
      <c r="I15953" t="s">
        <v>3601</v>
      </c>
      <c r="J15953" t="s">
        <v>3701</v>
      </c>
      <c r="K15953" t="s">
        <v>3653</v>
      </c>
      <c r="L15953" t="s">
        <v>12531</v>
      </c>
      <c r="P15953">
        <v>10</v>
      </c>
      <c r="Q15953">
        <v>15.2</v>
      </c>
      <c r="R15953">
        <v>8.5</v>
      </c>
      <c r="S15953" t="b">
        <v>0</v>
      </c>
      <c r="T15953" t="b">
        <v>0</v>
      </c>
      <c r="U15953" t="b">
        <v>1</v>
      </c>
      <c r="V15953">
        <v>47000</v>
      </c>
      <c r="W15953">
        <v>31200</v>
      </c>
      <c r="X15953">
        <v>2.25</v>
      </c>
      <c r="Y15953">
        <v>32000</v>
      </c>
      <c r="Z15953">
        <v>1.75</v>
      </c>
    </row>
    <row r="15954" spans="1:26">
      <c r="A15954">
        <v>212925899</v>
      </c>
      <c r="B15954" t="s">
        <v>12639</v>
      </c>
      <c r="C15954" t="s">
        <v>3597</v>
      </c>
      <c r="D15954" t="s">
        <v>12640</v>
      </c>
      <c r="E15954" t="s">
        <v>3620</v>
      </c>
      <c r="F15954" t="s">
        <v>3600</v>
      </c>
      <c r="G15954">
        <v>212925899</v>
      </c>
      <c r="I15954" t="s">
        <v>3601</v>
      </c>
      <c r="J15954" t="s">
        <v>5537</v>
      </c>
      <c r="K15954" t="s">
        <v>3653</v>
      </c>
      <c r="L15954" t="s">
        <v>12535</v>
      </c>
      <c r="P15954">
        <v>9.5</v>
      </c>
      <c r="Q15954">
        <v>15.2</v>
      </c>
      <c r="R15954">
        <v>8.5</v>
      </c>
      <c r="S15954" t="b">
        <v>0</v>
      </c>
      <c r="T15954" t="b">
        <v>0</v>
      </c>
      <c r="U15954" t="b">
        <v>0</v>
      </c>
      <c r="V15954">
        <v>50500</v>
      </c>
      <c r="W15954">
        <v>35200</v>
      </c>
      <c r="X15954">
        <v>2.19</v>
      </c>
      <c r="Y15954">
        <v>36000</v>
      </c>
      <c r="Z15954">
        <v>1.96</v>
      </c>
    </row>
    <row r="15955" spans="1:26">
      <c r="A15955">
        <v>212925900</v>
      </c>
      <c r="B15955" t="s">
        <v>12639</v>
      </c>
      <c r="C15955" t="s">
        <v>3597</v>
      </c>
      <c r="D15955" t="s">
        <v>12640</v>
      </c>
      <c r="E15955" t="s">
        <v>3620</v>
      </c>
      <c r="F15955" t="s">
        <v>3600</v>
      </c>
      <c r="G15955">
        <v>212925900</v>
      </c>
      <c r="I15955" t="s">
        <v>3601</v>
      </c>
      <c r="J15955" t="s">
        <v>5537</v>
      </c>
      <c r="K15955" t="s">
        <v>3653</v>
      </c>
      <c r="L15955" t="s">
        <v>12536</v>
      </c>
      <c r="P15955">
        <v>9.5</v>
      </c>
      <c r="Q15955">
        <v>15.2</v>
      </c>
      <c r="R15955">
        <v>8.5</v>
      </c>
      <c r="S15955" t="b">
        <v>0</v>
      </c>
      <c r="T15955" t="b">
        <v>0</v>
      </c>
      <c r="U15955" t="b">
        <v>0</v>
      </c>
      <c r="V15955">
        <v>50500</v>
      </c>
      <c r="W15955">
        <v>35200</v>
      </c>
      <c r="X15955">
        <v>2.19</v>
      </c>
      <c r="Y15955">
        <v>36000</v>
      </c>
      <c r="Z15955">
        <v>1.96</v>
      </c>
    </row>
    <row r="15956" spans="1:26">
      <c r="A15956">
        <v>212925901</v>
      </c>
      <c r="B15956" t="s">
        <v>12639</v>
      </c>
      <c r="C15956" t="s">
        <v>3597</v>
      </c>
      <c r="D15956" t="s">
        <v>12640</v>
      </c>
      <c r="E15956" t="s">
        <v>3620</v>
      </c>
      <c r="F15956" t="s">
        <v>3600</v>
      </c>
      <c r="G15956">
        <v>212925901</v>
      </c>
      <c r="I15956" t="s">
        <v>3601</v>
      </c>
      <c r="J15956" t="s">
        <v>5517</v>
      </c>
      <c r="K15956" t="s">
        <v>3653</v>
      </c>
      <c r="L15956" t="s">
        <v>12523</v>
      </c>
      <c r="P15956">
        <v>11</v>
      </c>
      <c r="Q15956">
        <v>15.2</v>
      </c>
      <c r="R15956">
        <v>8.5</v>
      </c>
      <c r="S15956" t="b">
        <v>0</v>
      </c>
      <c r="T15956" t="b">
        <v>0</v>
      </c>
      <c r="U15956" t="b">
        <v>1</v>
      </c>
      <c r="V15956">
        <v>23000</v>
      </c>
      <c r="W15956">
        <v>15000</v>
      </c>
      <c r="X15956">
        <v>2.34</v>
      </c>
      <c r="Y15956">
        <v>22000</v>
      </c>
      <c r="Z15956">
        <v>2.1800000000000002</v>
      </c>
    </row>
    <row r="15957" spans="1:26">
      <c r="A15957">
        <v>212925902</v>
      </c>
      <c r="B15957" t="s">
        <v>12639</v>
      </c>
      <c r="C15957" t="s">
        <v>3597</v>
      </c>
      <c r="D15957" t="s">
        <v>12640</v>
      </c>
      <c r="E15957" t="s">
        <v>3620</v>
      </c>
      <c r="F15957" t="s">
        <v>3600</v>
      </c>
      <c r="G15957">
        <v>212925902</v>
      </c>
      <c r="I15957" t="s">
        <v>3601</v>
      </c>
      <c r="J15957" t="s">
        <v>5517</v>
      </c>
      <c r="K15957" t="s">
        <v>3653</v>
      </c>
      <c r="L15957" t="s">
        <v>12524</v>
      </c>
      <c r="P15957">
        <v>11</v>
      </c>
      <c r="Q15957">
        <v>15.2</v>
      </c>
      <c r="R15957">
        <v>8.5</v>
      </c>
      <c r="S15957" t="b">
        <v>0</v>
      </c>
      <c r="T15957" t="b">
        <v>0</v>
      </c>
      <c r="U15957" t="b">
        <v>1</v>
      </c>
      <c r="V15957">
        <v>23000</v>
      </c>
      <c r="W15957">
        <v>15000</v>
      </c>
      <c r="X15957">
        <v>2.34</v>
      </c>
      <c r="Y15957">
        <v>22000</v>
      </c>
      <c r="Z15957">
        <v>2.1800000000000002</v>
      </c>
    </row>
    <row r="15958" spans="1:26">
      <c r="A15958">
        <v>212925903</v>
      </c>
      <c r="B15958" t="s">
        <v>12639</v>
      </c>
      <c r="C15958" t="s">
        <v>3597</v>
      </c>
      <c r="D15958" t="s">
        <v>12640</v>
      </c>
      <c r="E15958" t="s">
        <v>3620</v>
      </c>
      <c r="F15958" t="s">
        <v>3600</v>
      </c>
      <c r="G15958">
        <v>212925903</v>
      </c>
      <c r="I15958" t="s">
        <v>3601</v>
      </c>
      <c r="J15958" t="s">
        <v>5517</v>
      </c>
      <c r="K15958" t="s">
        <v>3653</v>
      </c>
      <c r="L15958" t="s">
        <v>12525</v>
      </c>
      <c r="P15958">
        <v>11</v>
      </c>
      <c r="Q15958">
        <v>15.2</v>
      </c>
      <c r="R15958">
        <v>8.5</v>
      </c>
      <c r="S15958" t="b">
        <v>0</v>
      </c>
      <c r="T15958" t="b">
        <v>0</v>
      </c>
      <c r="U15958" t="b">
        <v>1</v>
      </c>
      <c r="V15958">
        <v>23000</v>
      </c>
      <c r="W15958">
        <v>15000</v>
      </c>
      <c r="X15958">
        <v>2.34</v>
      </c>
      <c r="Y15958">
        <v>22000</v>
      </c>
      <c r="Z15958">
        <v>2.1800000000000002</v>
      </c>
    </row>
    <row r="15959" spans="1:26">
      <c r="A15959">
        <v>212925904</v>
      </c>
      <c r="B15959" t="s">
        <v>12639</v>
      </c>
      <c r="C15959" t="s">
        <v>3597</v>
      </c>
      <c r="D15959" t="s">
        <v>12640</v>
      </c>
      <c r="E15959" t="s">
        <v>3620</v>
      </c>
      <c r="F15959" t="s">
        <v>3600</v>
      </c>
      <c r="G15959">
        <v>212925904</v>
      </c>
      <c r="I15959" t="s">
        <v>3601</v>
      </c>
      <c r="J15959" t="s">
        <v>5537</v>
      </c>
      <c r="K15959" t="s">
        <v>3653</v>
      </c>
      <c r="L15959" t="s">
        <v>12529</v>
      </c>
      <c r="P15959">
        <v>10</v>
      </c>
      <c r="Q15959">
        <v>15.2</v>
      </c>
      <c r="R15959">
        <v>8.5</v>
      </c>
      <c r="S15959" t="b">
        <v>0</v>
      </c>
      <c r="T15959" t="b">
        <v>0</v>
      </c>
      <c r="U15959" t="b">
        <v>1</v>
      </c>
      <c r="V15959">
        <v>47000</v>
      </c>
      <c r="W15959">
        <v>31200</v>
      </c>
      <c r="X15959">
        <v>2.25</v>
      </c>
      <c r="Y15959">
        <v>32000</v>
      </c>
      <c r="Z15959">
        <v>1.98</v>
      </c>
    </row>
    <row r="15960" spans="1:26">
      <c r="A15960">
        <v>212925905</v>
      </c>
      <c r="B15960" t="s">
        <v>12639</v>
      </c>
      <c r="C15960" t="s">
        <v>3597</v>
      </c>
      <c r="D15960" t="s">
        <v>12640</v>
      </c>
      <c r="E15960" t="s">
        <v>3620</v>
      </c>
      <c r="F15960" t="s">
        <v>3600</v>
      </c>
      <c r="G15960">
        <v>212925905</v>
      </c>
      <c r="I15960" t="s">
        <v>3601</v>
      </c>
      <c r="J15960" t="s">
        <v>5537</v>
      </c>
      <c r="K15960" t="s">
        <v>3653</v>
      </c>
      <c r="L15960" t="s">
        <v>12530</v>
      </c>
      <c r="P15960">
        <v>10</v>
      </c>
      <c r="Q15960">
        <v>15.2</v>
      </c>
      <c r="R15960">
        <v>8.5</v>
      </c>
      <c r="S15960" t="b">
        <v>0</v>
      </c>
      <c r="T15960" t="b">
        <v>0</v>
      </c>
      <c r="U15960" t="b">
        <v>1</v>
      </c>
      <c r="V15960">
        <v>47000</v>
      </c>
      <c r="W15960">
        <v>31200</v>
      </c>
      <c r="X15960">
        <v>2.25</v>
      </c>
      <c r="Y15960">
        <v>32000</v>
      </c>
      <c r="Z15960">
        <v>1.98</v>
      </c>
    </row>
    <row r="15961" spans="1:26">
      <c r="A15961">
        <v>212925906</v>
      </c>
      <c r="B15961" t="s">
        <v>12639</v>
      </c>
      <c r="C15961" t="s">
        <v>3597</v>
      </c>
      <c r="D15961" t="s">
        <v>12640</v>
      </c>
      <c r="E15961" t="s">
        <v>3620</v>
      </c>
      <c r="F15961" t="s">
        <v>3600</v>
      </c>
      <c r="G15961">
        <v>212925906</v>
      </c>
      <c r="I15961" t="s">
        <v>3601</v>
      </c>
      <c r="J15961" t="s">
        <v>5537</v>
      </c>
      <c r="K15961" t="s">
        <v>3653</v>
      </c>
      <c r="L15961" t="s">
        <v>12532</v>
      </c>
      <c r="P15961">
        <v>9.5</v>
      </c>
      <c r="Q15961">
        <v>15.2</v>
      </c>
      <c r="R15961">
        <v>8.5</v>
      </c>
      <c r="S15961" t="b">
        <v>0</v>
      </c>
      <c r="T15961" t="b">
        <v>0</v>
      </c>
      <c r="U15961" t="b">
        <v>0</v>
      </c>
      <c r="V15961">
        <v>50500</v>
      </c>
      <c r="W15961">
        <v>35200</v>
      </c>
      <c r="X15961">
        <v>2.19</v>
      </c>
      <c r="Y15961">
        <v>36000</v>
      </c>
      <c r="Z15961">
        <v>2.23</v>
      </c>
    </row>
    <row r="15962" spans="1:26">
      <c r="A15962">
        <v>212925907</v>
      </c>
      <c r="B15962" t="s">
        <v>12639</v>
      </c>
      <c r="C15962" t="s">
        <v>3597</v>
      </c>
      <c r="D15962" t="s">
        <v>12640</v>
      </c>
      <c r="E15962" t="s">
        <v>3620</v>
      </c>
      <c r="F15962" t="s">
        <v>3600</v>
      </c>
      <c r="G15962">
        <v>212925907</v>
      </c>
      <c r="I15962" t="s">
        <v>3601</v>
      </c>
      <c r="J15962" t="s">
        <v>5537</v>
      </c>
      <c r="K15962" t="s">
        <v>3653</v>
      </c>
      <c r="L15962" t="s">
        <v>12533</v>
      </c>
      <c r="P15962">
        <v>9.5</v>
      </c>
      <c r="Q15962">
        <v>15.2</v>
      </c>
      <c r="R15962">
        <v>8.5</v>
      </c>
      <c r="S15962" t="b">
        <v>0</v>
      </c>
      <c r="T15962" t="b">
        <v>0</v>
      </c>
      <c r="U15962" t="b">
        <v>0</v>
      </c>
      <c r="V15962">
        <v>50500</v>
      </c>
      <c r="W15962">
        <v>35200</v>
      </c>
      <c r="X15962">
        <v>2.19</v>
      </c>
      <c r="Y15962">
        <v>36000</v>
      </c>
      <c r="Z15962">
        <v>1.96</v>
      </c>
    </row>
    <row r="15963" spans="1:26">
      <c r="A15963">
        <v>212925908</v>
      </c>
      <c r="B15963" t="s">
        <v>12639</v>
      </c>
      <c r="C15963" t="s">
        <v>3597</v>
      </c>
      <c r="D15963" t="s">
        <v>12640</v>
      </c>
      <c r="E15963" t="s">
        <v>3620</v>
      </c>
      <c r="F15963" t="s">
        <v>3600</v>
      </c>
      <c r="G15963">
        <v>212925908</v>
      </c>
      <c r="I15963" t="s">
        <v>3601</v>
      </c>
      <c r="J15963" t="s">
        <v>5537</v>
      </c>
      <c r="K15963" t="s">
        <v>3653</v>
      </c>
      <c r="L15963" t="s">
        <v>12534</v>
      </c>
      <c r="P15963">
        <v>9.5</v>
      </c>
      <c r="Q15963">
        <v>15.2</v>
      </c>
      <c r="R15963">
        <v>8.5</v>
      </c>
      <c r="S15963" t="b">
        <v>0</v>
      </c>
      <c r="T15963" t="b">
        <v>0</v>
      </c>
      <c r="U15963" t="b">
        <v>0</v>
      </c>
      <c r="V15963">
        <v>50500</v>
      </c>
      <c r="W15963">
        <v>35200</v>
      </c>
      <c r="X15963">
        <v>2.19</v>
      </c>
      <c r="Y15963">
        <v>36000</v>
      </c>
      <c r="Z15963">
        <v>1.96</v>
      </c>
    </row>
    <row r="15964" spans="1:26">
      <c r="A15964">
        <v>212925909</v>
      </c>
      <c r="B15964" t="s">
        <v>12639</v>
      </c>
      <c r="C15964" t="s">
        <v>3597</v>
      </c>
      <c r="D15964" t="s">
        <v>12640</v>
      </c>
      <c r="E15964" t="s">
        <v>3620</v>
      </c>
      <c r="F15964" t="s">
        <v>3600</v>
      </c>
      <c r="G15964">
        <v>212925909</v>
      </c>
      <c r="I15964" t="s">
        <v>3601</v>
      </c>
      <c r="J15964" t="s">
        <v>5517</v>
      </c>
      <c r="K15964" t="s">
        <v>3653</v>
      </c>
      <c r="L15964" t="s">
        <v>12522</v>
      </c>
      <c r="P15964">
        <v>11</v>
      </c>
      <c r="Q15964">
        <v>15.2</v>
      </c>
      <c r="R15964">
        <v>8.5</v>
      </c>
      <c r="S15964" t="b">
        <v>0</v>
      </c>
      <c r="T15964" t="b">
        <v>0</v>
      </c>
      <c r="U15964" t="b">
        <v>1</v>
      </c>
      <c r="V15964">
        <v>23000</v>
      </c>
      <c r="W15964">
        <v>15000</v>
      </c>
      <c r="X15964">
        <v>2.34</v>
      </c>
      <c r="Y15964">
        <v>22000</v>
      </c>
      <c r="Z15964">
        <v>2.1800000000000002</v>
      </c>
    </row>
    <row r="15965" spans="1:26">
      <c r="A15965">
        <v>212925910</v>
      </c>
      <c r="B15965" t="s">
        <v>12639</v>
      </c>
      <c r="C15965" t="s">
        <v>3597</v>
      </c>
      <c r="D15965" t="s">
        <v>12640</v>
      </c>
      <c r="E15965" t="s">
        <v>3620</v>
      </c>
      <c r="F15965" t="s">
        <v>3600</v>
      </c>
      <c r="G15965">
        <v>212925910</v>
      </c>
      <c r="I15965" t="s">
        <v>3601</v>
      </c>
      <c r="J15965" t="s">
        <v>5517</v>
      </c>
      <c r="K15965" t="s">
        <v>3653</v>
      </c>
      <c r="L15965" t="s">
        <v>12528</v>
      </c>
      <c r="P15965">
        <v>9.5</v>
      </c>
      <c r="Q15965">
        <v>15.2</v>
      </c>
      <c r="R15965">
        <v>8.5</v>
      </c>
      <c r="S15965" t="b">
        <v>0</v>
      </c>
      <c r="T15965" t="b">
        <v>0</v>
      </c>
      <c r="U15965" t="b">
        <v>0</v>
      </c>
      <c r="V15965">
        <v>32000</v>
      </c>
      <c r="W15965">
        <v>22000</v>
      </c>
      <c r="X15965">
        <v>2.0499999999999998</v>
      </c>
      <c r="Y15965">
        <v>23000</v>
      </c>
      <c r="Z15965">
        <v>2.2400000000000002</v>
      </c>
    </row>
    <row r="15966" spans="1:26">
      <c r="A15966">
        <v>212925911</v>
      </c>
      <c r="B15966" t="s">
        <v>12639</v>
      </c>
      <c r="C15966" t="s">
        <v>3597</v>
      </c>
      <c r="D15966" t="s">
        <v>12640</v>
      </c>
      <c r="E15966" t="s">
        <v>3620</v>
      </c>
      <c r="F15966" t="s">
        <v>3600</v>
      </c>
      <c r="G15966">
        <v>212925911</v>
      </c>
      <c r="I15966" t="s">
        <v>3601</v>
      </c>
      <c r="J15966" t="s">
        <v>5517</v>
      </c>
      <c r="K15966" t="s">
        <v>3653</v>
      </c>
      <c r="L15966" t="s">
        <v>12527</v>
      </c>
      <c r="P15966">
        <v>9.5</v>
      </c>
      <c r="Q15966">
        <v>15.2</v>
      </c>
      <c r="R15966">
        <v>8.5</v>
      </c>
      <c r="S15966" t="b">
        <v>0</v>
      </c>
      <c r="T15966" t="b">
        <v>0</v>
      </c>
      <c r="U15966" t="b">
        <v>0</v>
      </c>
      <c r="V15966">
        <v>32000</v>
      </c>
      <c r="W15966">
        <v>22000</v>
      </c>
      <c r="X15966">
        <v>2.0499999999999998</v>
      </c>
      <c r="Y15966">
        <v>23000</v>
      </c>
      <c r="Z15966">
        <v>2.2400000000000002</v>
      </c>
    </row>
    <row r="15967" spans="1:26">
      <c r="A15967">
        <v>212925912</v>
      </c>
      <c r="B15967" t="s">
        <v>12639</v>
      </c>
      <c r="C15967" t="s">
        <v>3597</v>
      </c>
      <c r="D15967" t="s">
        <v>12640</v>
      </c>
      <c r="E15967" t="s">
        <v>3620</v>
      </c>
      <c r="F15967" t="s">
        <v>3600</v>
      </c>
      <c r="G15967">
        <v>212925912</v>
      </c>
      <c r="I15967" t="s">
        <v>3601</v>
      </c>
      <c r="J15967" t="s">
        <v>5517</v>
      </c>
      <c r="K15967" t="s">
        <v>3653</v>
      </c>
      <c r="L15967" t="s">
        <v>12526</v>
      </c>
      <c r="P15967">
        <v>11</v>
      </c>
      <c r="Q15967">
        <v>15.2</v>
      </c>
      <c r="R15967">
        <v>8.5</v>
      </c>
      <c r="S15967" t="b">
        <v>0</v>
      </c>
      <c r="T15967" t="b">
        <v>0</v>
      </c>
      <c r="U15967" t="b">
        <v>1</v>
      </c>
      <c r="V15967">
        <v>23000</v>
      </c>
      <c r="W15967">
        <v>15000</v>
      </c>
      <c r="X15967">
        <v>2.34</v>
      </c>
      <c r="Y15967">
        <v>22000</v>
      </c>
      <c r="Z15967">
        <v>2.1800000000000002</v>
      </c>
    </row>
    <row r="15968" spans="1:26">
      <c r="A15968">
        <v>212925913</v>
      </c>
      <c r="B15968" t="s">
        <v>12639</v>
      </c>
      <c r="C15968" t="s">
        <v>3597</v>
      </c>
      <c r="D15968" t="s">
        <v>12640</v>
      </c>
      <c r="E15968" t="s">
        <v>3620</v>
      </c>
      <c r="F15968" t="s">
        <v>3600</v>
      </c>
      <c r="G15968">
        <v>212925913</v>
      </c>
      <c r="I15968" t="s">
        <v>3601</v>
      </c>
      <c r="J15968" t="s">
        <v>5537</v>
      </c>
      <c r="K15968" t="s">
        <v>3653</v>
      </c>
      <c r="L15968" t="s">
        <v>12531</v>
      </c>
      <c r="P15968">
        <v>10</v>
      </c>
      <c r="Q15968">
        <v>15.2</v>
      </c>
      <c r="R15968">
        <v>8.5</v>
      </c>
      <c r="S15968" t="b">
        <v>0</v>
      </c>
      <c r="T15968" t="b">
        <v>0</v>
      </c>
      <c r="U15968" t="b">
        <v>1</v>
      </c>
      <c r="V15968">
        <v>47000</v>
      </c>
      <c r="W15968">
        <v>31200</v>
      </c>
      <c r="X15968">
        <v>2.25</v>
      </c>
      <c r="Y15968">
        <v>32000</v>
      </c>
      <c r="Z15968">
        <v>1.75</v>
      </c>
    </row>
    <row r="15969" spans="1:26">
      <c r="A15969">
        <v>208286575</v>
      </c>
      <c r="B15969" t="s">
        <v>8583</v>
      </c>
      <c r="C15969" t="s">
        <v>3597</v>
      </c>
      <c r="D15969" t="s">
        <v>5445</v>
      </c>
      <c r="E15969" t="s">
        <v>5445</v>
      </c>
      <c r="F15969" t="s">
        <v>3621</v>
      </c>
      <c r="G15969">
        <v>208286575</v>
      </c>
      <c r="I15969" t="s">
        <v>3622</v>
      </c>
      <c r="J15969" t="s">
        <v>8598</v>
      </c>
      <c r="K15969" t="s">
        <v>3624</v>
      </c>
      <c r="L15969" t="s">
        <v>8599</v>
      </c>
      <c r="M15969">
        <v>13</v>
      </c>
      <c r="N15969">
        <v>20.5</v>
      </c>
      <c r="O15969">
        <v>10.5</v>
      </c>
      <c r="P15969">
        <v>13.2</v>
      </c>
      <c r="Q15969">
        <v>20.5</v>
      </c>
      <c r="R15969">
        <v>9.5</v>
      </c>
      <c r="S15969" t="b">
        <v>0</v>
      </c>
      <c r="T15969" t="b">
        <v>0</v>
      </c>
      <c r="U15969" t="b">
        <v>1</v>
      </c>
      <c r="V15969">
        <v>18000</v>
      </c>
      <c r="W15969">
        <v>10500</v>
      </c>
      <c r="X15969">
        <v>1.2</v>
      </c>
      <c r="Y15969">
        <v>17500</v>
      </c>
      <c r="Z15969">
        <v>1.84</v>
      </c>
    </row>
    <row r="15970" spans="1:26">
      <c r="A15970">
        <v>213355283</v>
      </c>
      <c r="B15970" t="s">
        <v>13060</v>
      </c>
      <c r="C15970" t="s">
        <v>3597</v>
      </c>
      <c r="D15970" t="s">
        <v>3698</v>
      </c>
      <c r="E15970" t="s">
        <v>3944</v>
      </c>
      <c r="F15970" t="s">
        <v>3600</v>
      </c>
      <c r="G15970">
        <v>213355283</v>
      </c>
      <c r="I15970" t="s">
        <v>3601</v>
      </c>
      <c r="J15970" t="s">
        <v>13162</v>
      </c>
      <c r="L15970" t="s">
        <v>9206</v>
      </c>
      <c r="P15970">
        <v>8</v>
      </c>
      <c r="Q15970">
        <v>15.2</v>
      </c>
      <c r="R15970">
        <v>7.8</v>
      </c>
      <c r="S15970" t="b">
        <v>0</v>
      </c>
      <c r="T15970" t="b">
        <v>0</v>
      </c>
      <c r="U15970" t="b">
        <v>0</v>
      </c>
      <c r="V15970">
        <v>55000</v>
      </c>
      <c r="W15970">
        <v>42000</v>
      </c>
      <c r="X15970">
        <v>2.1</v>
      </c>
      <c r="Y15970">
        <v>46622</v>
      </c>
      <c r="Z15970">
        <v>2</v>
      </c>
    </row>
    <row r="15971" spans="1:26">
      <c r="A15971">
        <v>209248936</v>
      </c>
      <c r="B15971" t="s">
        <v>13059</v>
      </c>
      <c r="C15971" t="s">
        <v>3597</v>
      </c>
      <c r="D15971" t="s">
        <v>6112</v>
      </c>
      <c r="E15971" t="s">
        <v>8469</v>
      </c>
      <c r="F15971" t="s">
        <v>3621</v>
      </c>
      <c r="G15971">
        <v>209248936</v>
      </c>
      <c r="I15971" t="s">
        <v>3622</v>
      </c>
      <c r="J15971" t="s">
        <v>13161</v>
      </c>
      <c r="K15971" t="s">
        <v>3624</v>
      </c>
      <c r="L15971" t="s">
        <v>13161</v>
      </c>
      <c r="M15971">
        <v>13</v>
      </c>
      <c r="N15971">
        <v>23</v>
      </c>
      <c r="O15971">
        <v>10</v>
      </c>
      <c r="P15971">
        <v>13</v>
      </c>
      <c r="Q15971">
        <v>23.5</v>
      </c>
      <c r="R15971">
        <v>9.1999999999999993</v>
      </c>
      <c r="S15971" t="b">
        <v>0</v>
      </c>
      <c r="T15971" t="b">
        <v>0</v>
      </c>
      <c r="U15971" t="b">
        <v>0</v>
      </c>
      <c r="V15971">
        <v>9000</v>
      </c>
      <c r="W15971">
        <v>5900</v>
      </c>
      <c r="X15971">
        <v>2.79</v>
      </c>
      <c r="Y15971">
        <v>8380</v>
      </c>
      <c r="Z15971">
        <v>2.61</v>
      </c>
    </row>
    <row r="15972" spans="1:26">
      <c r="A15972">
        <v>209248937</v>
      </c>
      <c r="B15972" t="s">
        <v>13059</v>
      </c>
      <c r="C15972" t="s">
        <v>3597</v>
      </c>
      <c r="D15972" t="s">
        <v>6112</v>
      </c>
      <c r="E15972" t="s">
        <v>8469</v>
      </c>
      <c r="F15972" t="s">
        <v>3621</v>
      </c>
      <c r="G15972">
        <v>209248937</v>
      </c>
      <c r="I15972" t="s">
        <v>3622</v>
      </c>
      <c r="J15972" t="s">
        <v>13160</v>
      </c>
      <c r="K15972" t="s">
        <v>3624</v>
      </c>
      <c r="L15972" t="s">
        <v>13160</v>
      </c>
      <c r="M15972">
        <v>13</v>
      </c>
      <c r="N15972">
        <v>23</v>
      </c>
      <c r="O15972">
        <v>10</v>
      </c>
      <c r="P15972">
        <v>13</v>
      </c>
      <c r="Q15972">
        <v>23</v>
      </c>
      <c r="R15972">
        <v>9.5</v>
      </c>
      <c r="S15972" t="b">
        <v>0</v>
      </c>
      <c r="T15972" t="b">
        <v>0</v>
      </c>
      <c r="U15972" t="b">
        <v>1</v>
      </c>
      <c r="V15972">
        <v>12000</v>
      </c>
      <c r="W15972">
        <v>7600</v>
      </c>
      <c r="X15972">
        <v>3.14</v>
      </c>
      <c r="Y15972">
        <v>11100</v>
      </c>
      <c r="Z15972">
        <v>2.48</v>
      </c>
    </row>
    <row r="15973" spans="1:26">
      <c r="A15973">
        <v>210800985</v>
      </c>
      <c r="B15973" t="s">
        <v>8985</v>
      </c>
      <c r="C15973" t="s">
        <v>3597</v>
      </c>
      <c r="D15973" t="s">
        <v>3685</v>
      </c>
      <c r="E15973" t="s">
        <v>3693</v>
      </c>
      <c r="F15973" t="s">
        <v>3710</v>
      </c>
      <c r="G15973">
        <v>210800985</v>
      </c>
      <c r="I15973" t="s">
        <v>3711</v>
      </c>
      <c r="J15973" t="s">
        <v>8989</v>
      </c>
      <c r="K15973" t="s">
        <v>3725</v>
      </c>
      <c r="P15973">
        <v>10.1</v>
      </c>
      <c r="Q15973">
        <v>16.45</v>
      </c>
      <c r="R15973">
        <v>8.8000000000000007</v>
      </c>
      <c r="S15973" t="b">
        <v>0</v>
      </c>
      <c r="T15973" t="b">
        <v>0</v>
      </c>
      <c r="U15973" t="b">
        <v>1</v>
      </c>
      <c r="V15973">
        <v>24000</v>
      </c>
      <c r="W15973">
        <v>15200</v>
      </c>
      <c r="X15973">
        <v>3.01</v>
      </c>
      <c r="Y15973">
        <v>21550</v>
      </c>
      <c r="Z15973">
        <v>2.2999999999999998</v>
      </c>
    </row>
    <row r="15974" spans="1:26">
      <c r="A15974">
        <v>210722665</v>
      </c>
      <c r="B15974" t="s">
        <v>8985</v>
      </c>
      <c r="C15974" t="s">
        <v>3597</v>
      </c>
      <c r="D15974" t="s">
        <v>3685</v>
      </c>
      <c r="E15974" t="s">
        <v>3693</v>
      </c>
      <c r="F15974" t="s">
        <v>3650</v>
      </c>
      <c r="G15974">
        <v>210722665</v>
      </c>
      <c r="I15974" t="s">
        <v>3651</v>
      </c>
      <c r="J15974" t="s">
        <v>8986</v>
      </c>
      <c r="K15974" t="s">
        <v>3653</v>
      </c>
      <c r="M15974">
        <v>11.7</v>
      </c>
      <c r="N15974">
        <v>18</v>
      </c>
      <c r="O15974">
        <v>12</v>
      </c>
      <c r="P15974">
        <v>11.7</v>
      </c>
      <c r="Q15974">
        <v>18</v>
      </c>
      <c r="R15974">
        <v>9.6999999999999993</v>
      </c>
      <c r="S15974" t="b">
        <v>0</v>
      </c>
      <c r="T15974" t="b">
        <v>0</v>
      </c>
      <c r="U15974" t="b">
        <v>1</v>
      </c>
      <c r="V15974">
        <v>24000</v>
      </c>
      <c r="W15974">
        <v>15500</v>
      </c>
      <c r="X15974">
        <v>3.42</v>
      </c>
      <c r="Y15974">
        <v>26400</v>
      </c>
      <c r="Z15974">
        <v>2.54</v>
      </c>
    </row>
    <row r="15975" spans="1:26">
      <c r="A15975">
        <v>210722666</v>
      </c>
      <c r="B15975" t="s">
        <v>8985</v>
      </c>
      <c r="C15975" t="s">
        <v>3597</v>
      </c>
      <c r="D15975" t="s">
        <v>3685</v>
      </c>
      <c r="E15975" t="s">
        <v>3693</v>
      </c>
      <c r="F15975" t="s">
        <v>3650</v>
      </c>
      <c r="G15975">
        <v>210722666</v>
      </c>
      <c r="I15975" t="s">
        <v>3651</v>
      </c>
      <c r="J15975" t="s">
        <v>8987</v>
      </c>
      <c r="K15975" t="s">
        <v>3653</v>
      </c>
      <c r="M15975">
        <v>11.7</v>
      </c>
      <c r="N15975">
        <v>21.7</v>
      </c>
      <c r="O15975">
        <v>11</v>
      </c>
      <c r="P15975">
        <v>11.7</v>
      </c>
      <c r="Q15975">
        <v>20</v>
      </c>
      <c r="R15975">
        <v>9</v>
      </c>
      <c r="S15975" t="b">
        <v>0</v>
      </c>
      <c r="T15975" t="b">
        <v>0</v>
      </c>
      <c r="U15975" t="b">
        <v>0</v>
      </c>
      <c r="V15975">
        <v>34400</v>
      </c>
      <c r="W15975">
        <v>22400</v>
      </c>
      <c r="X15975">
        <v>2.94</v>
      </c>
      <c r="Y15975">
        <v>33200</v>
      </c>
      <c r="Z15975">
        <v>2.0099999999999998</v>
      </c>
    </row>
    <row r="15976" spans="1:26">
      <c r="A15976">
        <v>210722661</v>
      </c>
      <c r="B15976" t="s">
        <v>8985</v>
      </c>
      <c r="C15976" t="s">
        <v>3597</v>
      </c>
      <c r="D15976" t="s">
        <v>3685</v>
      </c>
      <c r="E15976" t="s">
        <v>3693</v>
      </c>
      <c r="F15976" t="s">
        <v>3650</v>
      </c>
      <c r="G15976">
        <v>210722661</v>
      </c>
      <c r="I15976" t="s">
        <v>3651</v>
      </c>
      <c r="J15976" t="s">
        <v>8989</v>
      </c>
      <c r="K15976" t="s">
        <v>3653</v>
      </c>
      <c r="M15976">
        <v>11.7</v>
      </c>
      <c r="N15976">
        <v>18</v>
      </c>
      <c r="O15976">
        <v>12</v>
      </c>
      <c r="P15976">
        <v>11.7</v>
      </c>
      <c r="Q15976">
        <v>18</v>
      </c>
      <c r="R15976">
        <v>9.6999999999999993</v>
      </c>
      <c r="S15976" t="b">
        <v>0</v>
      </c>
      <c r="T15976" t="b">
        <v>0</v>
      </c>
      <c r="U15976" t="b">
        <v>1</v>
      </c>
      <c r="V15976">
        <v>24000</v>
      </c>
      <c r="W15976">
        <v>15500</v>
      </c>
      <c r="X15976">
        <v>3.42</v>
      </c>
      <c r="Y15976">
        <v>23200</v>
      </c>
      <c r="Z15976">
        <v>2.65</v>
      </c>
    </row>
    <row r="15977" spans="1:26">
      <c r="A15977">
        <v>210722659</v>
      </c>
      <c r="B15977" t="s">
        <v>8985</v>
      </c>
      <c r="C15977" t="s">
        <v>3597</v>
      </c>
      <c r="D15977" t="s">
        <v>3685</v>
      </c>
      <c r="E15977" t="s">
        <v>3693</v>
      </c>
      <c r="F15977" t="s">
        <v>3650</v>
      </c>
      <c r="G15977">
        <v>210722659</v>
      </c>
      <c r="I15977" t="s">
        <v>3651</v>
      </c>
      <c r="J15977" t="s">
        <v>8988</v>
      </c>
      <c r="K15977" t="s">
        <v>3653</v>
      </c>
      <c r="M15977">
        <v>11.8</v>
      </c>
      <c r="N15977">
        <v>18.600000000000001</v>
      </c>
      <c r="O15977">
        <v>10.7</v>
      </c>
      <c r="P15977">
        <v>11.8</v>
      </c>
      <c r="Q15977">
        <v>16</v>
      </c>
      <c r="R15977">
        <v>8.6999999999999993</v>
      </c>
      <c r="S15977" t="b">
        <v>0</v>
      </c>
      <c r="T15977" t="b">
        <v>0</v>
      </c>
      <c r="U15977" t="b">
        <v>0</v>
      </c>
      <c r="V15977">
        <v>17500</v>
      </c>
      <c r="W15977">
        <v>12000</v>
      </c>
      <c r="X15977">
        <v>2.91</v>
      </c>
      <c r="Y15977">
        <v>16200</v>
      </c>
      <c r="Z15977">
        <v>2.61</v>
      </c>
    </row>
    <row r="15978" spans="1:26">
      <c r="A15978">
        <v>202682024</v>
      </c>
      <c r="B15978" t="s">
        <v>5549</v>
      </c>
      <c r="C15978" t="s">
        <v>3597</v>
      </c>
      <c r="D15978" t="s">
        <v>3685</v>
      </c>
      <c r="E15978" t="s">
        <v>3693</v>
      </c>
      <c r="F15978" t="s">
        <v>3849</v>
      </c>
      <c r="G15978">
        <v>202682024</v>
      </c>
      <c r="I15978" t="s">
        <v>3622</v>
      </c>
      <c r="J15978" t="s">
        <v>5550</v>
      </c>
      <c r="L15978" t="s">
        <v>3997</v>
      </c>
      <c r="M15978">
        <v>12.5</v>
      </c>
      <c r="N15978">
        <v>20.2</v>
      </c>
      <c r="O15978">
        <v>11.2</v>
      </c>
      <c r="S15978" t="b">
        <v>0</v>
      </c>
      <c r="T15978" t="b">
        <v>0</v>
      </c>
      <c r="U15978" t="b">
        <v>0</v>
      </c>
      <c r="V15978">
        <v>10800</v>
      </c>
      <c r="W15978">
        <v>8300</v>
      </c>
      <c r="X15978">
        <v>4.2699999999999996</v>
      </c>
      <c r="Y15978">
        <v>10960</v>
      </c>
      <c r="Z15978">
        <v>3.21</v>
      </c>
    </row>
    <row r="15979" spans="1:26">
      <c r="A15979">
        <v>202682023</v>
      </c>
      <c r="B15979" t="s">
        <v>5549</v>
      </c>
      <c r="C15979" t="s">
        <v>3597</v>
      </c>
      <c r="D15979" t="s">
        <v>3685</v>
      </c>
      <c r="E15979" t="s">
        <v>3693</v>
      </c>
      <c r="F15979" t="s">
        <v>3849</v>
      </c>
      <c r="G15979">
        <v>202682023</v>
      </c>
      <c r="I15979" t="s">
        <v>3622</v>
      </c>
      <c r="J15979" t="s">
        <v>5551</v>
      </c>
      <c r="L15979" t="s">
        <v>3999</v>
      </c>
      <c r="M15979">
        <v>13</v>
      </c>
      <c r="N15979">
        <v>20.9</v>
      </c>
      <c r="O15979">
        <v>11.7</v>
      </c>
      <c r="S15979" t="b">
        <v>0</v>
      </c>
      <c r="T15979" t="b">
        <v>0</v>
      </c>
      <c r="U15979" t="b">
        <v>0</v>
      </c>
      <c r="V15979">
        <v>9100</v>
      </c>
      <c r="W15979">
        <v>6000</v>
      </c>
      <c r="X15979">
        <v>3.08</v>
      </c>
      <c r="Y15979">
        <v>9130</v>
      </c>
      <c r="Z15979">
        <v>2.68</v>
      </c>
    </row>
    <row r="15980" spans="1:26">
      <c r="A15980">
        <v>10147097</v>
      </c>
      <c r="B15980" t="s">
        <v>8858</v>
      </c>
      <c r="C15980" t="s">
        <v>3597</v>
      </c>
      <c r="D15980" t="s">
        <v>4660</v>
      </c>
      <c r="E15980" t="s">
        <v>4661</v>
      </c>
      <c r="F15980" t="s">
        <v>3650</v>
      </c>
      <c r="G15980">
        <v>10147097</v>
      </c>
      <c r="I15980" t="s">
        <v>3651</v>
      </c>
      <c r="J15980" t="s">
        <v>8866</v>
      </c>
      <c r="K15980" t="s">
        <v>3653</v>
      </c>
      <c r="M15980">
        <v>11.2</v>
      </c>
      <c r="N15980">
        <v>20.6</v>
      </c>
      <c r="O15980">
        <v>11.5</v>
      </c>
      <c r="P15980">
        <v>11.2</v>
      </c>
      <c r="Q15980">
        <v>19</v>
      </c>
      <c r="R15980">
        <v>9.8000000000000007</v>
      </c>
      <c r="S15980" t="b">
        <v>0</v>
      </c>
      <c r="T15980" t="b">
        <v>0</v>
      </c>
      <c r="U15980" t="b">
        <v>1</v>
      </c>
      <c r="V15980">
        <v>60000</v>
      </c>
      <c r="W15980">
        <v>43000</v>
      </c>
      <c r="X15980">
        <v>2.71</v>
      </c>
      <c r="Y15980">
        <v>43000</v>
      </c>
      <c r="Z15980">
        <v>2.71</v>
      </c>
    </row>
    <row r="15981" spans="1:26">
      <c r="A15981">
        <v>202057118</v>
      </c>
      <c r="B15981" t="s">
        <v>8858</v>
      </c>
      <c r="C15981" t="s">
        <v>3597</v>
      </c>
      <c r="D15981" t="s">
        <v>4660</v>
      </c>
      <c r="E15981" t="s">
        <v>4661</v>
      </c>
      <c r="F15981" t="s">
        <v>3650</v>
      </c>
      <c r="G15981">
        <v>202057118</v>
      </c>
      <c r="I15981" t="s">
        <v>3651</v>
      </c>
      <c r="J15981" t="s">
        <v>8861</v>
      </c>
      <c r="K15981" t="s">
        <v>3653</v>
      </c>
      <c r="M15981">
        <v>11.5</v>
      </c>
      <c r="N15981">
        <v>21</v>
      </c>
      <c r="O15981">
        <v>10.7</v>
      </c>
      <c r="P15981">
        <v>11.5</v>
      </c>
      <c r="Q15981">
        <v>20.5</v>
      </c>
      <c r="R15981">
        <v>10</v>
      </c>
      <c r="S15981" t="b">
        <v>0</v>
      </c>
      <c r="T15981" t="b">
        <v>0</v>
      </c>
      <c r="U15981" t="b">
        <v>1</v>
      </c>
      <c r="V15981">
        <v>48000</v>
      </c>
      <c r="W15981">
        <v>31600</v>
      </c>
      <c r="X15981">
        <v>2.81</v>
      </c>
      <c r="Y15981">
        <v>31600</v>
      </c>
      <c r="Z15981">
        <v>2.81</v>
      </c>
    </row>
    <row r="15982" spans="1:26">
      <c r="A15982">
        <v>202083810</v>
      </c>
      <c r="B15982" t="s">
        <v>8858</v>
      </c>
      <c r="C15982" t="s">
        <v>3597</v>
      </c>
      <c r="D15982" t="s">
        <v>4660</v>
      </c>
      <c r="E15982" t="s">
        <v>4661</v>
      </c>
      <c r="F15982" t="s">
        <v>3650</v>
      </c>
      <c r="G15982">
        <v>202083810</v>
      </c>
      <c r="I15982" t="s">
        <v>3651</v>
      </c>
      <c r="J15982" t="s">
        <v>8863</v>
      </c>
      <c r="K15982" t="s">
        <v>3653</v>
      </c>
      <c r="M15982">
        <v>11.5</v>
      </c>
      <c r="N15982">
        <v>20</v>
      </c>
      <c r="O15982">
        <v>11</v>
      </c>
      <c r="P15982">
        <v>11.5</v>
      </c>
      <c r="Q15982">
        <v>20</v>
      </c>
      <c r="R15982">
        <v>10</v>
      </c>
      <c r="S15982" t="b">
        <v>0</v>
      </c>
      <c r="T15982" t="b">
        <v>0</v>
      </c>
      <c r="U15982" t="b">
        <v>1</v>
      </c>
      <c r="V15982">
        <v>53000</v>
      </c>
      <c r="W15982">
        <v>36400</v>
      </c>
      <c r="X15982">
        <v>2.67</v>
      </c>
      <c r="Y15982">
        <v>36400</v>
      </c>
      <c r="Z15982">
        <v>2.67</v>
      </c>
    </row>
    <row r="15983" spans="1:26">
      <c r="A15983">
        <v>202083996</v>
      </c>
      <c r="B15983" t="s">
        <v>8858</v>
      </c>
      <c r="C15983" t="s">
        <v>3597</v>
      </c>
      <c r="D15983" t="s">
        <v>4660</v>
      </c>
      <c r="E15983" t="s">
        <v>4661</v>
      </c>
      <c r="F15983" t="s">
        <v>3650</v>
      </c>
      <c r="G15983">
        <v>202083996</v>
      </c>
      <c r="I15983" t="s">
        <v>3651</v>
      </c>
      <c r="J15983" t="s">
        <v>8865</v>
      </c>
      <c r="K15983" t="s">
        <v>3653</v>
      </c>
      <c r="M15983">
        <v>11.2</v>
      </c>
      <c r="N15983">
        <v>20.6</v>
      </c>
      <c r="O15983">
        <v>11.5</v>
      </c>
      <c r="P15983">
        <v>11.2</v>
      </c>
      <c r="Q15983">
        <v>19</v>
      </c>
      <c r="R15983">
        <v>9.8000000000000007</v>
      </c>
      <c r="S15983" t="b">
        <v>0</v>
      </c>
      <c r="T15983" t="b">
        <v>0</v>
      </c>
      <c r="U15983" t="b">
        <v>1</v>
      </c>
      <c r="V15983">
        <v>60000</v>
      </c>
      <c r="W15983">
        <v>43000</v>
      </c>
      <c r="X15983">
        <v>2.71</v>
      </c>
      <c r="Y15983">
        <v>43000</v>
      </c>
      <c r="Z15983">
        <v>2.71</v>
      </c>
    </row>
    <row r="15984" spans="1:26">
      <c r="A15984">
        <v>202098116</v>
      </c>
      <c r="B15984" t="s">
        <v>8858</v>
      </c>
      <c r="C15984" t="s">
        <v>3597</v>
      </c>
      <c r="D15984" t="s">
        <v>4660</v>
      </c>
      <c r="E15984" t="s">
        <v>4661</v>
      </c>
      <c r="F15984" t="s">
        <v>3650</v>
      </c>
      <c r="G15984">
        <v>202098116</v>
      </c>
      <c r="I15984" t="s">
        <v>3651</v>
      </c>
      <c r="J15984" t="s">
        <v>8859</v>
      </c>
      <c r="K15984" t="s">
        <v>3653</v>
      </c>
      <c r="M15984">
        <v>12.5</v>
      </c>
      <c r="N15984">
        <v>22</v>
      </c>
      <c r="O15984">
        <v>10</v>
      </c>
      <c r="P15984">
        <v>12.5</v>
      </c>
      <c r="Q15984">
        <v>22</v>
      </c>
      <c r="R15984">
        <v>10</v>
      </c>
      <c r="S15984" t="b">
        <v>0</v>
      </c>
      <c r="T15984" t="b">
        <v>0</v>
      </c>
      <c r="U15984" t="b">
        <v>1</v>
      </c>
      <c r="V15984">
        <v>38000</v>
      </c>
      <c r="W15984">
        <v>25000</v>
      </c>
      <c r="X15984">
        <v>2.93</v>
      </c>
      <c r="Y15984">
        <v>25000</v>
      </c>
      <c r="Z15984">
        <v>2.93</v>
      </c>
    </row>
    <row r="15985" spans="1:26">
      <c r="A15985">
        <v>205142809</v>
      </c>
      <c r="B15985" t="s">
        <v>8858</v>
      </c>
      <c r="C15985" t="s">
        <v>3597</v>
      </c>
      <c r="D15985" t="s">
        <v>4660</v>
      </c>
      <c r="E15985" t="s">
        <v>4661</v>
      </c>
      <c r="F15985" t="s">
        <v>3650</v>
      </c>
      <c r="G15985">
        <v>205142809</v>
      </c>
      <c r="I15985" t="s">
        <v>3651</v>
      </c>
      <c r="J15985" t="s">
        <v>8860</v>
      </c>
      <c r="K15985" t="s">
        <v>3653</v>
      </c>
      <c r="M15985">
        <v>12.5</v>
      </c>
      <c r="N15985">
        <v>22</v>
      </c>
      <c r="O15985">
        <v>10</v>
      </c>
      <c r="P15985">
        <v>12.5</v>
      </c>
      <c r="Q15985">
        <v>22</v>
      </c>
      <c r="R15985">
        <v>10</v>
      </c>
      <c r="S15985" t="b">
        <v>0</v>
      </c>
      <c r="T15985" t="b">
        <v>0</v>
      </c>
      <c r="U15985" t="b">
        <v>1</v>
      </c>
      <c r="V15985">
        <v>38000</v>
      </c>
      <c r="W15985">
        <v>25000</v>
      </c>
      <c r="X15985">
        <v>2.93</v>
      </c>
      <c r="Y15985">
        <v>25000</v>
      </c>
      <c r="Z15985">
        <v>2.93</v>
      </c>
    </row>
    <row r="15986" spans="1:26">
      <c r="A15986">
        <v>205142810</v>
      </c>
      <c r="B15986" t="s">
        <v>8858</v>
      </c>
      <c r="C15986" t="s">
        <v>3597</v>
      </c>
      <c r="D15986" t="s">
        <v>4660</v>
      </c>
      <c r="E15986" t="s">
        <v>4661</v>
      </c>
      <c r="F15986" t="s">
        <v>3650</v>
      </c>
      <c r="G15986">
        <v>205142810</v>
      </c>
      <c r="I15986" t="s">
        <v>3651</v>
      </c>
      <c r="J15986" t="s">
        <v>8862</v>
      </c>
      <c r="K15986" t="s">
        <v>3653</v>
      </c>
      <c r="M15986">
        <v>11.5</v>
      </c>
      <c r="N15986">
        <v>21</v>
      </c>
      <c r="O15986">
        <v>10.7</v>
      </c>
      <c r="P15986">
        <v>11.5</v>
      </c>
      <c r="Q15986">
        <v>20.5</v>
      </c>
      <c r="R15986">
        <v>10</v>
      </c>
      <c r="S15986" t="b">
        <v>0</v>
      </c>
      <c r="T15986" t="b">
        <v>0</v>
      </c>
      <c r="U15986" t="b">
        <v>1</v>
      </c>
      <c r="V15986">
        <v>48000</v>
      </c>
      <c r="W15986">
        <v>31600</v>
      </c>
      <c r="X15986">
        <v>2.81</v>
      </c>
      <c r="Y15986">
        <v>31600</v>
      </c>
      <c r="Z15986">
        <v>2.81</v>
      </c>
    </row>
    <row r="15987" spans="1:26">
      <c r="A15987">
        <v>205230040</v>
      </c>
      <c r="B15987" t="s">
        <v>8858</v>
      </c>
      <c r="C15987" t="s">
        <v>3597</v>
      </c>
      <c r="D15987" t="s">
        <v>4660</v>
      </c>
      <c r="E15987" t="s">
        <v>4661</v>
      </c>
      <c r="F15987" t="s">
        <v>3650</v>
      </c>
      <c r="G15987">
        <v>205230040</v>
      </c>
      <c r="I15987" t="s">
        <v>3651</v>
      </c>
      <c r="J15987" t="s">
        <v>8864</v>
      </c>
      <c r="K15987" t="s">
        <v>3653</v>
      </c>
      <c r="M15987">
        <v>11.5</v>
      </c>
      <c r="N15987">
        <v>20</v>
      </c>
      <c r="O15987">
        <v>11</v>
      </c>
      <c r="P15987">
        <v>11.5</v>
      </c>
      <c r="Q15987">
        <v>20</v>
      </c>
      <c r="R15987">
        <v>10</v>
      </c>
      <c r="S15987" t="b">
        <v>0</v>
      </c>
      <c r="T15987" t="b">
        <v>0</v>
      </c>
      <c r="U15987" t="b">
        <v>1</v>
      </c>
      <c r="V15987">
        <v>53000</v>
      </c>
      <c r="W15987">
        <v>36400</v>
      </c>
      <c r="X15987">
        <v>2.67</v>
      </c>
      <c r="Y15987">
        <v>36400</v>
      </c>
      <c r="Z15987">
        <v>2.67</v>
      </c>
    </row>
    <row r="15988" spans="1:26">
      <c r="A15988">
        <v>207349917</v>
      </c>
      <c r="B15988" t="s">
        <v>6289</v>
      </c>
      <c r="C15988" t="s">
        <v>3597</v>
      </c>
      <c r="D15988" t="s">
        <v>4660</v>
      </c>
      <c r="E15988" t="s">
        <v>4661</v>
      </c>
      <c r="F15988" t="s">
        <v>3650</v>
      </c>
      <c r="G15988">
        <v>207349917</v>
      </c>
      <c r="I15988" t="s">
        <v>3651</v>
      </c>
      <c r="J15988" t="s">
        <v>5144</v>
      </c>
      <c r="K15988" t="s">
        <v>3653</v>
      </c>
      <c r="M15988">
        <v>13.5</v>
      </c>
      <c r="N15988">
        <v>18</v>
      </c>
      <c r="O15988">
        <v>10</v>
      </c>
      <c r="P15988">
        <v>13.5</v>
      </c>
      <c r="Q15988">
        <v>19</v>
      </c>
      <c r="R15988">
        <v>9</v>
      </c>
      <c r="S15988" t="b">
        <v>0</v>
      </c>
      <c r="T15988" t="b">
        <v>0</v>
      </c>
      <c r="U15988" t="b">
        <v>0</v>
      </c>
      <c r="V15988">
        <v>21000</v>
      </c>
      <c r="W15988">
        <v>13100</v>
      </c>
      <c r="X15988">
        <v>3.28</v>
      </c>
      <c r="Y15988">
        <v>22000</v>
      </c>
      <c r="Z15988">
        <v>2.2200000000000002</v>
      </c>
    </row>
    <row r="15989" spans="1:26">
      <c r="A15989">
        <v>210273925</v>
      </c>
      <c r="B15989" t="s">
        <v>6289</v>
      </c>
      <c r="C15989" t="s">
        <v>3597</v>
      </c>
      <c r="D15989" t="s">
        <v>4660</v>
      </c>
      <c r="E15989" t="s">
        <v>4661</v>
      </c>
      <c r="F15989" t="s">
        <v>3600</v>
      </c>
      <c r="G15989">
        <v>210273925</v>
      </c>
      <c r="I15989" t="s">
        <v>3601</v>
      </c>
      <c r="J15989" t="s">
        <v>8576</v>
      </c>
      <c r="K15989" t="s">
        <v>3688</v>
      </c>
      <c r="L15989" t="s">
        <v>8577</v>
      </c>
      <c r="M15989">
        <v>9</v>
      </c>
      <c r="N15989">
        <v>17.5</v>
      </c>
      <c r="O15989">
        <v>10.5</v>
      </c>
      <c r="P15989">
        <v>8.5</v>
      </c>
      <c r="Q15989">
        <v>17.5</v>
      </c>
      <c r="R15989">
        <v>9</v>
      </c>
      <c r="S15989" t="b">
        <v>0</v>
      </c>
      <c r="T15989" t="b">
        <v>0</v>
      </c>
      <c r="U15989" t="b">
        <v>0</v>
      </c>
      <c r="V15989">
        <v>57000</v>
      </c>
      <c r="W15989">
        <v>54000</v>
      </c>
      <c r="X15989">
        <v>2</v>
      </c>
      <c r="Y15989">
        <v>57000</v>
      </c>
      <c r="Z15989">
        <v>2.2400000000000002</v>
      </c>
    </row>
    <row r="15990" spans="1:26">
      <c r="A15990">
        <v>207465450</v>
      </c>
      <c r="B15990" t="s">
        <v>6289</v>
      </c>
      <c r="C15990" t="s">
        <v>3597</v>
      </c>
      <c r="D15990" t="s">
        <v>4660</v>
      </c>
      <c r="E15990" t="s">
        <v>4661</v>
      </c>
      <c r="F15990" t="s">
        <v>3600</v>
      </c>
      <c r="G15990">
        <v>207465450</v>
      </c>
      <c r="I15990" t="s">
        <v>3601</v>
      </c>
      <c r="J15990" t="s">
        <v>6330</v>
      </c>
      <c r="K15990" t="s">
        <v>3624</v>
      </c>
      <c r="L15990" t="s">
        <v>6332</v>
      </c>
      <c r="M15990">
        <v>12.1</v>
      </c>
      <c r="N15990">
        <v>19.8</v>
      </c>
      <c r="O15990">
        <v>9</v>
      </c>
      <c r="P15990">
        <v>11.5</v>
      </c>
      <c r="Q15990">
        <v>18.5</v>
      </c>
      <c r="R15990">
        <v>7.5</v>
      </c>
      <c r="S15990" t="b">
        <v>0</v>
      </c>
      <c r="T15990" t="b">
        <v>0</v>
      </c>
      <c r="U15990" t="b">
        <v>0</v>
      </c>
      <c r="V15990">
        <v>18000</v>
      </c>
      <c r="W15990">
        <v>12800</v>
      </c>
      <c r="X15990">
        <v>2.23</v>
      </c>
      <c r="Y15990">
        <v>22200</v>
      </c>
      <c r="Z15990">
        <v>1.82</v>
      </c>
    </row>
    <row r="15991" spans="1:26">
      <c r="A15991">
        <v>207645899</v>
      </c>
      <c r="B15991" t="s">
        <v>7552</v>
      </c>
      <c r="C15991" t="s">
        <v>3597</v>
      </c>
      <c r="D15991" t="s">
        <v>4034</v>
      </c>
      <c r="E15991" t="s">
        <v>8469</v>
      </c>
      <c r="F15991" t="s">
        <v>3621</v>
      </c>
      <c r="G15991">
        <v>207645899</v>
      </c>
      <c r="I15991" t="s">
        <v>3622</v>
      </c>
      <c r="J15991" t="s">
        <v>8531</v>
      </c>
      <c r="K15991" t="s">
        <v>3624</v>
      </c>
      <c r="L15991" t="s">
        <v>8532</v>
      </c>
      <c r="M15991">
        <v>12.5</v>
      </c>
      <c r="N15991">
        <v>21</v>
      </c>
      <c r="O15991">
        <v>10</v>
      </c>
      <c r="P15991">
        <v>12.5</v>
      </c>
      <c r="Q15991">
        <v>21</v>
      </c>
      <c r="R15991">
        <v>9</v>
      </c>
      <c r="S15991" t="b">
        <v>0</v>
      </c>
      <c r="T15991" t="b">
        <v>0</v>
      </c>
      <c r="U15991" t="b">
        <v>0</v>
      </c>
      <c r="V15991">
        <v>24000</v>
      </c>
      <c r="W15991">
        <v>18000</v>
      </c>
      <c r="X15991">
        <v>2.2599999999999998</v>
      </c>
      <c r="Y15991">
        <v>22550</v>
      </c>
      <c r="Z15991">
        <v>2.34</v>
      </c>
    </row>
    <row r="15992" spans="1:26">
      <c r="A15992">
        <v>207825493</v>
      </c>
      <c r="B15992" t="s">
        <v>7552</v>
      </c>
      <c r="C15992" t="s">
        <v>3597</v>
      </c>
      <c r="D15992" t="s">
        <v>4034</v>
      </c>
      <c r="E15992" t="s">
        <v>6587</v>
      </c>
      <c r="F15992" t="s">
        <v>3621</v>
      </c>
      <c r="G15992">
        <v>207825493</v>
      </c>
      <c r="I15992" t="s">
        <v>3622</v>
      </c>
      <c r="J15992" t="s">
        <v>8276</v>
      </c>
      <c r="K15992" t="s">
        <v>3624</v>
      </c>
      <c r="L15992" t="s">
        <v>8534</v>
      </c>
      <c r="M15992">
        <v>12.5</v>
      </c>
      <c r="N15992">
        <v>21</v>
      </c>
      <c r="O15992">
        <v>10</v>
      </c>
      <c r="P15992">
        <v>12.5</v>
      </c>
      <c r="Q15992">
        <v>21</v>
      </c>
      <c r="R15992">
        <v>9</v>
      </c>
      <c r="S15992" t="b">
        <v>0</v>
      </c>
      <c r="T15992" t="b">
        <v>0</v>
      </c>
      <c r="U15992" t="b">
        <v>0</v>
      </c>
      <c r="V15992">
        <v>24000</v>
      </c>
      <c r="W15992">
        <v>18000</v>
      </c>
      <c r="X15992">
        <v>2.2599999999999998</v>
      </c>
      <c r="Y15992">
        <v>22550</v>
      </c>
      <c r="Z15992">
        <v>2.34</v>
      </c>
    </row>
    <row r="15993" spans="1:26">
      <c r="A15993">
        <v>207699082</v>
      </c>
      <c r="B15993" t="s">
        <v>7552</v>
      </c>
      <c r="C15993" t="s">
        <v>3597</v>
      </c>
      <c r="D15993" t="s">
        <v>4034</v>
      </c>
      <c r="E15993" t="s">
        <v>8469</v>
      </c>
      <c r="F15993" t="s">
        <v>3621</v>
      </c>
      <c r="G15993">
        <v>207699082</v>
      </c>
      <c r="I15993" t="s">
        <v>3622</v>
      </c>
      <c r="J15993" t="s">
        <v>8533</v>
      </c>
      <c r="K15993" t="s">
        <v>3624</v>
      </c>
      <c r="L15993" t="s">
        <v>8533</v>
      </c>
      <c r="M15993">
        <v>12.5</v>
      </c>
      <c r="N15993">
        <v>21</v>
      </c>
      <c r="O15993">
        <v>10</v>
      </c>
      <c r="P15993">
        <v>12.5</v>
      </c>
      <c r="Q15993">
        <v>21</v>
      </c>
      <c r="R15993">
        <v>9</v>
      </c>
      <c r="S15993" t="b">
        <v>0</v>
      </c>
      <c r="T15993" t="b">
        <v>0</v>
      </c>
      <c r="U15993" t="b">
        <v>0</v>
      </c>
      <c r="V15993">
        <v>24000</v>
      </c>
      <c r="W15993">
        <v>18000</v>
      </c>
      <c r="X15993">
        <v>2.2599999999999998</v>
      </c>
      <c r="Y15993">
        <v>22550</v>
      </c>
      <c r="Z15993">
        <v>2.34</v>
      </c>
    </row>
    <row r="15994" spans="1:26">
      <c r="A15994">
        <v>208101241</v>
      </c>
      <c r="B15994" t="s">
        <v>7552</v>
      </c>
      <c r="C15994" t="s">
        <v>3597</v>
      </c>
      <c r="D15994" t="s">
        <v>4034</v>
      </c>
      <c r="E15994" t="s">
        <v>6170</v>
      </c>
      <c r="F15994" t="s">
        <v>3621</v>
      </c>
      <c r="G15994">
        <v>208101241</v>
      </c>
      <c r="I15994" t="s">
        <v>3622</v>
      </c>
      <c r="J15994" t="s">
        <v>7782</v>
      </c>
      <c r="K15994" t="s">
        <v>3624</v>
      </c>
      <c r="L15994" t="s">
        <v>7966</v>
      </c>
      <c r="M15994">
        <v>12.5</v>
      </c>
      <c r="N15994">
        <v>21</v>
      </c>
      <c r="O15994">
        <v>10</v>
      </c>
      <c r="P15994">
        <v>12.5</v>
      </c>
      <c r="Q15994">
        <v>21</v>
      </c>
      <c r="R15994">
        <v>9</v>
      </c>
      <c r="S15994" t="b">
        <v>0</v>
      </c>
      <c r="T15994" t="b">
        <v>0</v>
      </c>
      <c r="U15994" t="b">
        <v>0</v>
      </c>
      <c r="V15994">
        <v>24000</v>
      </c>
      <c r="W15994">
        <v>18000</v>
      </c>
      <c r="X15994">
        <v>2.2599999999999998</v>
      </c>
      <c r="Y15994">
        <v>22550</v>
      </c>
      <c r="Z15994">
        <v>2.34</v>
      </c>
    </row>
    <row r="15995" spans="1:26">
      <c r="A15995">
        <v>208119664</v>
      </c>
      <c r="B15995" t="s">
        <v>7552</v>
      </c>
      <c r="C15995" t="s">
        <v>3597</v>
      </c>
      <c r="D15995" t="s">
        <v>4034</v>
      </c>
      <c r="E15995" t="s">
        <v>8217</v>
      </c>
      <c r="F15995" t="s">
        <v>3621</v>
      </c>
      <c r="G15995">
        <v>208119664</v>
      </c>
      <c r="I15995" t="s">
        <v>3622</v>
      </c>
      <c r="J15995" t="s">
        <v>8280</v>
      </c>
      <c r="K15995" t="s">
        <v>3624</v>
      </c>
      <c r="L15995" t="s">
        <v>8535</v>
      </c>
      <c r="M15995">
        <v>12.5</v>
      </c>
      <c r="N15995">
        <v>21</v>
      </c>
      <c r="O15995">
        <v>10</v>
      </c>
      <c r="P15995">
        <v>12.5</v>
      </c>
      <c r="Q15995">
        <v>21</v>
      </c>
      <c r="R15995">
        <v>9</v>
      </c>
      <c r="S15995" t="b">
        <v>0</v>
      </c>
      <c r="T15995" t="b">
        <v>0</v>
      </c>
      <c r="U15995" t="b">
        <v>0</v>
      </c>
      <c r="V15995">
        <v>24000</v>
      </c>
      <c r="W15995">
        <v>18000</v>
      </c>
      <c r="X15995">
        <v>2.2599999999999998</v>
      </c>
      <c r="Y15995">
        <v>22550</v>
      </c>
      <c r="Z15995">
        <v>2.34</v>
      </c>
    </row>
    <row r="15996" spans="1:26">
      <c r="A15996">
        <v>208136309</v>
      </c>
      <c r="B15996" t="s">
        <v>7552</v>
      </c>
      <c r="C15996" t="s">
        <v>3597</v>
      </c>
      <c r="D15996" t="s">
        <v>4034</v>
      </c>
      <c r="E15996" t="s">
        <v>6491</v>
      </c>
      <c r="F15996" t="s">
        <v>3621</v>
      </c>
      <c r="G15996">
        <v>208136309</v>
      </c>
      <c r="I15996" t="s">
        <v>3622</v>
      </c>
      <c r="J15996" t="s">
        <v>8536</v>
      </c>
      <c r="K15996" t="s">
        <v>3624</v>
      </c>
      <c r="L15996" t="s">
        <v>8537</v>
      </c>
      <c r="M15996">
        <v>12.5</v>
      </c>
      <c r="N15996">
        <v>21</v>
      </c>
      <c r="O15996">
        <v>10</v>
      </c>
      <c r="P15996">
        <v>12.5</v>
      </c>
      <c r="Q15996">
        <v>21</v>
      </c>
      <c r="R15996">
        <v>9</v>
      </c>
      <c r="S15996" t="b">
        <v>0</v>
      </c>
      <c r="T15996" t="b">
        <v>0</v>
      </c>
      <c r="U15996" t="b">
        <v>0</v>
      </c>
      <c r="V15996">
        <v>24000</v>
      </c>
      <c r="W15996">
        <v>18000</v>
      </c>
      <c r="X15996">
        <v>2.2599999999999998</v>
      </c>
      <c r="Y15996">
        <v>22550</v>
      </c>
      <c r="Z15996">
        <v>2.34</v>
      </c>
    </row>
    <row r="15997" spans="1:26">
      <c r="A15997">
        <v>208650621</v>
      </c>
      <c r="B15997" t="s">
        <v>6223</v>
      </c>
      <c r="C15997" t="s">
        <v>3597</v>
      </c>
      <c r="D15997" t="s">
        <v>4034</v>
      </c>
      <c r="E15997" t="s">
        <v>5413</v>
      </c>
      <c r="F15997" t="s">
        <v>3710</v>
      </c>
      <c r="G15997">
        <v>208650621</v>
      </c>
      <c r="I15997" t="s">
        <v>3711</v>
      </c>
      <c r="J15997" t="s">
        <v>6074</v>
      </c>
      <c r="K15997" t="s">
        <v>3725</v>
      </c>
      <c r="M15997">
        <v>10.5</v>
      </c>
      <c r="N15997">
        <v>19</v>
      </c>
      <c r="O15997">
        <v>11.15</v>
      </c>
      <c r="P15997">
        <v>10.5</v>
      </c>
      <c r="Q15997">
        <v>18.75</v>
      </c>
      <c r="R15997">
        <v>9.1</v>
      </c>
      <c r="S15997" t="b">
        <v>0</v>
      </c>
      <c r="T15997" t="b">
        <v>0</v>
      </c>
      <c r="U15997" t="b">
        <v>1</v>
      </c>
      <c r="V15997">
        <v>55000</v>
      </c>
      <c r="W15997">
        <v>35800</v>
      </c>
      <c r="X15997">
        <v>2.58</v>
      </c>
      <c r="Y15997">
        <v>37000</v>
      </c>
      <c r="Z15997">
        <v>2.17</v>
      </c>
    </row>
    <row r="15998" spans="1:26">
      <c r="A15998">
        <v>210299299</v>
      </c>
      <c r="B15998" t="s">
        <v>12237</v>
      </c>
      <c r="C15998" t="s">
        <v>3597</v>
      </c>
      <c r="D15998" t="s">
        <v>4034</v>
      </c>
      <c r="E15998" t="s">
        <v>4412</v>
      </c>
      <c r="F15998" t="s">
        <v>3753</v>
      </c>
      <c r="G15998">
        <v>210299299</v>
      </c>
      <c r="I15998" t="s">
        <v>3601</v>
      </c>
      <c r="J15998" t="s">
        <v>9036</v>
      </c>
      <c r="K15998" t="s">
        <v>3624</v>
      </c>
      <c r="L15998" t="s">
        <v>12443</v>
      </c>
      <c r="M15998">
        <v>8.8000000000000007</v>
      </c>
      <c r="N15998">
        <v>14.3</v>
      </c>
      <c r="O15998">
        <v>9.5</v>
      </c>
      <c r="P15998">
        <v>8.8000000000000007</v>
      </c>
      <c r="Q15998">
        <v>14.3</v>
      </c>
      <c r="R15998">
        <v>10.199999999999999</v>
      </c>
      <c r="S15998" t="b">
        <v>0</v>
      </c>
      <c r="T15998" t="b">
        <v>0</v>
      </c>
      <c r="U15998" t="b">
        <v>0</v>
      </c>
      <c r="V15998">
        <v>35000</v>
      </c>
      <c r="W15998">
        <v>26200</v>
      </c>
      <c r="X15998">
        <v>2.52</v>
      </c>
      <c r="Y15998">
        <v>26400</v>
      </c>
      <c r="Z15998">
        <v>2.2400000000000002</v>
      </c>
    </row>
    <row r="15999" spans="1:26">
      <c r="A15999">
        <v>210299845</v>
      </c>
      <c r="B15999" t="s">
        <v>12237</v>
      </c>
      <c r="C15999" t="s">
        <v>3597</v>
      </c>
      <c r="D15999" t="s">
        <v>4034</v>
      </c>
      <c r="E15999" t="s">
        <v>4412</v>
      </c>
      <c r="F15999" t="s">
        <v>3753</v>
      </c>
      <c r="G15999">
        <v>210299845</v>
      </c>
      <c r="I15999" t="s">
        <v>3601</v>
      </c>
      <c r="J15999" t="s">
        <v>6742</v>
      </c>
      <c r="K15999" t="s">
        <v>3624</v>
      </c>
      <c r="L15999" t="s">
        <v>12441</v>
      </c>
      <c r="M15999">
        <v>11.7</v>
      </c>
      <c r="N15999">
        <v>17.5</v>
      </c>
      <c r="O15999">
        <v>10.6</v>
      </c>
      <c r="P15999">
        <v>11.7</v>
      </c>
      <c r="Q15999">
        <v>17.5</v>
      </c>
      <c r="R15999">
        <v>10.8</v>
      </c>
      <c r="S15999" t="b">
        <v>0</v>
      </c>
      <c r="T15999" t="b">
        <v>0</v>
      </c>
      <c r="U15999" t="b">
        <v>1</v>
      </c>
      <c r="V15999">
        <v>17500</v>
      </c>
      <c r="W15999">
        <v>15700</v>
      </c>
      <c r="X15999">
        <v>2.6</v>
      </c>
      <c r="Y15999">
        <v>20000</v>
      </c>
      <c r="Z15999">
        <v>2.34</v>
      </c>
    </row>
    <row r="16000" spans="1:26">
      <c r="A16000">
        <v>210299844</v>
      </c>
      <c r="B16000" t="s">
        <v>12237</v>
      </c>
      <c r="C16000" t="s">
        <v>3597</v>
      </c>
      <c r="D16000" t="s">
        <v>4034</v>
      </c>
      <c r="E16000" t="s">
        <v>4412</v>
      </c>
      <c r="F16000" t="s">
        <v>3753</v>
      </c>
      <c r="G16000">
        <v>210299844</v>
      </c>
      <c r="I16000" t="s">
        <v>3601</v>
      </c>
      <c r="J16000" t="s">
        <v>6509</v>
      </c>
      <c r="K16000" t="s">
        <v>3624</v>
      </c>
      <c r="L16000" t="s">
        <v>12442</v>
      </c>
      <c r="M16000">
        <v>11.4</v>
      </c>
      <c r="N16000">
        <v>17.600000000000001</v>
      </c>
      <c r="O16000">
        <v>11.2</v>
      </c>
      <c r="P16000">
        <v>11.4</v>
      </c>
      <c r="Q16000">
        <v>17.600000000000001</v>
      </c>
      <c r="R16000">
        <v>11.1</v>
      </c>
      <c r="S16000" t="b">
        <v>0</v>
      </c>
      <c r="T16000" t="b">
        <v>0</v>
      </c>
      <c r="U16000" t="b">
        <v>1</v>
      </c>
      <c r="V16000">
        <v>24000</v>
      </c>
      <c r="W16000">
        <v>21000</v>
      </c>
      <c r="X16000">
        <v>2.75</v>
      </c>
      <c r="Y16000">
        <v>24000</v>
      </c>
      <c r="Z16000">
        <v>2.2999999999999998</v>
      </c>
    </row>
    <row r="16001" spans="1:26">
      <c r="A16001">
        <v>210857288</v>
      </c>
      <c r="B16001" t="s">
        <v>11381</v>
      </c>
      <c r="C16001" t="s">
        <v>3597</v>
      </c>
      <c r="D16001" t="s">
        <v>4034</v>
      </c>
      <c r="E16001" t="s">
        <v>8221</v>
      </c>
      <c r="F16001" t="s">
        <v>3710</v>
      </c>
      <c r="G16001">
        <v>210857288</v>
      </c>
      <c r="I16001" t="s">
        <v>3711</v>
      </c>
      <c r="J16001" t="s">
        <v>8791</v>
      </c>
      <c r="K16001" t="s">
        <v>3725</v>
      </c>
      <c r="M16001">
        <v>10.5</v>
      </c>
      <c r="N16001">
        <v>19</v>
      </c>
      <c r="O16001">
        <v>11.15</v>
      </c>
      <c r="P16001">
        <v>10.5</v>
      </c>
      <c r="Q16001">
        <v>18.75</v>
      </c>
      <c r="R16001">
        <v>9.1</v>
      </c>
      <c r="S16001" t="b">
        <v>0</v>
      </c>
      <c r="T16001" t="b">
        <v>0</v>
      </c>
      <c r="U16001" t="b">
        <v>1</v>
      </c>
      <c r="V16001">
        <v>55000</v>
      </c>
      <c r="W16001">
        <v>35800</v>
      </c>
      <c r="X16001">
        <v>2.58</v>
      </c>
      <c r="Y16001">
        <v>37000</v>
      </c>
      <c r="Z16001">
        <v>2.17</v>
      </c>
    </row>
    <row r="16002" spans="1:26">
      <c r="A16002">
        <v>211253531</v>
      </c>
      <c r="B16002" t="s">
        <v>11381</v>
      </c>
      <c r="C16002" t="s">
        <v>3597</v>
      </c>
      <c r="D16002" t="s">
        <v>4034</v>
      </c>
      <c r="E16002" t="s">
        <v>4820</v>
      </c>
      <c r="F16002" t="s">
        <v>3710</v>
      </c>
      <c r="G16002">
        <v>211253531</v>
      </c>
      <c r="I16002" t="s">
        <v>3711</v>
      </c>
      <c r="J16002" t="s">
        <v>8795</v>
      </c>
      <c r="K16002" t="s">
        <v>3725</v>
      </c>
      <c r="M16002">
        <v>10.5</v>
      </c>
      <c r="N16002">
        <v>19</v>
      </c>
      <c r="O16002">
        <v>11.15</v>
      </c>
      <c r="P16002">
        <v>10.5</v>
      </c>
      <c r="Q16002">
        <v>18.75</v>
      </c>
      <c r="R16002">
        <v>9.1</v>
      </c>
      <c r="S16002" t="b">
        <v>0</v>
      </c>
      <c r="T16002" t="b">
        <v>0</v>
      </c>
      <c r="U16002" t="b">
        <v>1</v>
      </c>
      <c r="V16002">
        <v>55000</v>
      </c>
      <c r="W16002">
        <v>35800</v>
      </c>
      <c r="X16002">
        <v>2.58</v>
      </c>
      <c r="Y16002">
        <v>37000</v>
      </c>
      <c r="Z16002">
        <v>2.17</v>
      </c>
    </row>
    <row r="16003" spans="1:26">
      <c r="A16003">
        <v>213301873</v>
      </c>
      <c r="B16003" t="s">
        <v>13051</v>
      </c>
      <c r="C16003" t="s">
        <v>3597</v>
      </c>
      <c r="D16003" t="s">
        <v>4034</v>
      </c>
      <c r="E16003" t="s">
        <v>4412</v>
      </c>
      <c r="F16003" t="s">
        <v>3600</v>
      </c>
      <c r="G16003">
        <v>213301873</v>
      </c>
      <c r="I16003" t="s">
        <v>3700</v>
      </c>
      <c r="J16003" t="s">
        <v>5247</v>
      </c>
      <c r="L16003" t="s">
        <v>12418</v>
      </c>
      <c r="P16003">
        <v>10</v>
      </c>
      <c r="Q16003">
        <v>15.2</v>
      </c>
      <c r="R16003">
        <v>8.5</v>
      </c>
      <c r="S16003" t="b">
        <v>0</v>
      </c>
      <c r="T16003" t="b">
        <v>0</v>
      </c>
      <c r="U16003" t="b">
        <v>1</v>
      </c>
      <c r="V16003">
        <v>29000</v>
      </c>
      <c r="W16003">
        <v>19600</v>
      </c>
      <c r="X16003">
        <v>2.12</v>
      </c>
      <c r="Y16003">
        <v>19600</v>
      </c>
      <c r="Z16003">
        <v>2.12</v>
      </c>
    </row>
    <row r="16004" spans="1:26">
      <c r="A16004">
        <v>10221204</v>
      </c>
      <c r="B16004" t="s">
        <v>6289</v>
      </c>
      <c r="C16004" t="s">
        <v>3597</v>
      </c>
      <c r="D16004" t="s">
        <v>1093</v>
      </c>
      <c r="E16004" t="s">
        <v>3782</v>
      </c>
      <c r="F16004" t="s">
        <v>3650</v>
      </c>
      <c r="G16004">
        <v>10221204</v>
      </c>
      <c r="I16004" t="s">
        <v>3651</v>
      </c>
      <c r="J16004" t="s">
        <v>6310</v>
      </c>
      <c r="K16004" t="s">
        <v>3653</v>
      </c>
      <c r="M16004">
        <v>12.55</v>
      </c>
      <c r="N16004">
        <v>22</v>
      </c>
      <c r="O16004">
        <v>10</v>
      </c>
      <c r="S16004" t="b">
        <v>0</v>
      </c>
      <c r="T16004" t="b">
        <v>0</v>
      </c>
      <c r="U16004" t="b">
        <v>0</v>
      </c>
      <c r="V16004">
        <v>31400</v>
      </c>
      <c r="W16004">
        <v>35700</v>
      </c>
      <c r="X16004">
        <v>2.44</v>
      </c>
      <c r="Y16004">
        <v>35700</v>
      </c>
      <c r="Z16004">
        <v>2.44</v>
      </c>
    </row>
    <row r="16005" spans="1:26">
      <c r="A16005">
        <v>10208229</v>
      </c>
      <c r="B16005" t="s">
        <v>6289</v>
      </c>
      <c r="C16005" t="s">
        <v>3597</v>
      </c>
      <c r="D16005" t="s">
        <v>1093</v>
      </c>
      <c r="E16005" t="s">
        <v>3782</v>
      </c>
      <c r="F16005" t="s">
        <v>3650</v>
      </c>
      <c r="G16005">
        <v>10208229</v>
      </c>
      <c r="I16005" t="s">
        <v>3651</v>
      </c>
      <c r="J16005" t="s">
        <v>6309</v>
      </c>
      <c r="K16005" t="s">
        <v>3653</v>
      </c>
      <c r="M16005">
        <v>12.55</v>
      </c>
      <c r="N16005">
        <v>19</v>
      </c>
      <c r="O16005">
        <v>10</v>
      </c>
      <c r="S16005" t="b">
        <v>0</v>
      </c>
      <c r="T16005" t="b">
        <v>0</v>
      </c>
      <c r="U16005" t="b">
        <v>0</v>
      </c>
      <c r="V16005">
        <v>16700</v>
      </c>
      <c r="W16005">
        <v>17400</v>
      </c>
      <c r="X16005">
        <v>2.52</v>
      </c>
      <c r="Y16005">
        <v>17500</v>
      </c>
      <c r="Z16005">
        <v>2.54</v>
      </c>
    </row>
    <row r="16006" spans="1:26">
      <c r="A16006">
        <v>210404028</v>
      </c>
      <c r="B16006" t="s">
        <v>10986</v>
      </c>
      <c r="C16006" t="s">
        <v>3597</v>
      </c>
      <c r="D16006" t="s">
        <v>3727</v>
      </c>
      <c r="E16006" t="s">
        <v>4003</v>
      </c>
      <c r="F16006" t="s">
        <v>3718</v>
      </c>
      <c r="G16006">
        <v>210404028</v>
      </c>
      <c r="I16006" t="s">
        <v>3711</v>
      </c>
      <c r="J16006" t="s">
        <v>11732</v>
      </c>
      <c r="K16006" t="s">
        <v>3688</v>
      </c>
      <c r="M16006">
        <v>7.2</v>
      </c>
      <c r="N16006">
        <v>14.2</v>
      </c>
      <c r="O16006">
        <v>10</v>
      </c>
      <c r="P16006">
        <v>7.2</v>
      </c>
      <c r="Q16006">
        <v>14.8</v>
      </c>
      <c r="R16006">
        <v>8.8000000000000007</v>
      </c>
      <c r="S16006" t="b">
        <v>0</v>
      </c>
      <c r="T16006" t="b">
        <v>0</v>
      </c>
      <c r="U16006" t="b">
        <v>0</v>
      </c>
      <c r="V16006">
        <v>41000</v>
      </c>
      <c r="W16006">
        <v>26000</v>
      </c>
      <c r="X16006">
        <v>2.46</v>
      </c>
      <c r="Y16006">
        <v>34000</v>
      </c>
      <c r="Z16006">
        <v>1.88</v>
      </c>
    </row>
    <row r="16007" spans="1:26">
      <c r="A16007">
        <v>209938279</v>
      </c>
      <c r="B16007" t="s">
        <v>10986</v>
      </c>
      <c r="C16007" t="s">
        <v>3597</v>
      </c>
      <c r="D16007" t="s">
        <v>3727</v>
      </c>
      <c r="E16007" t="s">
        <v>4003</v>
      </c>
      <c r="F16007" t="s">
        <v>3621</v>
      </c>
      <c r="G16007">
        <v>209938279</v>
      </c>
      <c r="I16007" t="s">
        <v>3622</v>
      </c>
      <c r="J16007" t="s">
        <v>11743</v>
      </c>
      <c r="K16007" t="s">
        <v>3624</v>
      </c>
      <c r="L16007" t="s">
        <v>11744</v>
      </c>
      <c r="P16007">
        <v>9.5</v>
      </c>
      <c r="Q16007">
        <v>19</v>
      </c>
      <c r="R16007">
        <v>9</v>
      </c>
      <c r="S16007" t="b">
        <v>0</v>
      </c>
      <c r="T16007" t="b">
        <v>0</v>
      </c>
      <c r="U16007" t="b">
        <v>0</v>
      </c>
      <c r="V16007">
        <v>24000</v>
      </c>
      <c r="W16007">
        <v>15000</v>
      </c>
      <c r="X16007">
        <v>2.44</v>
      </c>
      <c r="Y16007">
        <v>19500</v>
      </c>
      <c r="Z16007">
        <v>3.01</v>
      </c>
    </row>
    <row r="16008" spans="1:26">
      <c r="A16008">
        <v>209938278</v>
      </c>
      <c r="B16008" t="s">
        <v>10986</v>
      </c>
      <c r="C16008" t="s">
        <v>3597</v>
      </c>
      <c r="D16008" t="s">
        <v>3727</v>
      </c>
      <c r="E16008" t="s">
        <v>4003</v>
      </c>
      <c r="F16008" t="s">
        <v>3621</v>
      </c>
      <c r="G16008">
        <v>209938278</v>
      </c>
      <c r="I16008" t="s">
        <v>3622</v>
      </c>
      <c r="J16008" t="s">
        <v>11741</v>
      </c>
      <c r="K16008" t="s">
        <v>3624</v>
      </c>
      <c r="L16008" t="s">
        <v>11742</v>
      </c>
      <c r="P16008">
        <v>11</v>
      </c>
      <c r="Q16008">
        <v>19</v>
      </c>
      <c r="R16008">
        <v>9</v>
      </c>
      <c r="S16008" t="b">
        <v>0</v>
      </c>
      <c r="T16008" t="b">
        <v>0</v>
      </c>
      <c r="U16008" t="b">
        <v>0</v>
      </c>
      <c r="V16008">
        <v>18000</v>
      </c>
      <c r="W16008">
        <v>11400</v>
      </c>
      <c r="X16008">
        <v>2.57</v>
      </c>
      <c r="Y16008">
        <v>14500</v>
      </c>
      <c r="Z16008">
        <v>3.04</v>
      </c>
    </row>
    <row r="16009" spans="1:26">
      <c r="A16009">
        <v>207783954</v>
      </c>
      <c r="B16009" t="s">
        <v>10986</v>
      </c>
      <c r="C16009" t="s">
        <v>3597</v>
      </c>
      <c r="D16009" t="s">
        <v>3727</v>
      </c>
      <c r="E16009" t="s">
        <v>3728</v>
      </c>
      <c r="F16009" t="s">
        <v>3621</v>
      </c>
      <c r="G16009">
        <v>207783954</v>
      </c>
      <c r="I16009" t="s">
        <v>3622</v>
      </c>
      <c r="J16009" t="s">
        <v>11733</v>
      </c>
      <c r="K16009" t="s">
        <v>3624</v>
      </c>
      <c r="L16009" t="s">
        <v>11734</v>
      </c>
      <c r="M16009">
        <v>9.5</v>
      </c>
      <c r="N16009">
        <v>19</v>
      </c>
      <c r="O16009">
        <v>10</v>
      </c>
      <c r="P16009">
        <v>9.5</v>
      </c>
      <c r="Q16009">
        <v>19</v>
      </c>
      <c r="R16009">
        <v>9</v>
      </c>
      <c r="S16009" t="b">
        <v>0</v>
      </c>
      <c r="T16009" t="b">
        <v>0</v>
      </c>
      <c r="U16009" t="b">
        <v>0</v>
      </c>
      <c r="V16009">
        <v>24000</v>
      </c>
      <c r="W16009">
        <v>15000</v>
      </c>
      <c r="X16009">
        <v>2.44</v>
      </c>
      <c r="Y16009">
        <v>19500</v>
      </c>
      <c r="Z16009">
        <v>3.01</v>
      </c>
    </row>
    <row r="16010" spans="1:26">
      <c r="A16010">
        <v>207783953</v>
      </c>
      <c r="B16010" t="s">
        <v>10986</v>
      </c>
      <c r="C16010" t="s">
        <v>3597</v>
      </c>
      <c r="D16010" t="s">
        <v>3727</v>
      </c>
      <c r="E16010" t="s">
        <v>3728</v>
      </c>
      <c r="F16010" t="s">
        <v>3621</v>
      </c>
      <c r="G16010">
        <v>207783953</v>
      </c>
      <c r="I16010" t="s">
        <v>3622</v>
      </c>
      <c r="J16010" t="s">
        <v>11735</v>
      </c>
      <c r="K16010" t="s">
        <v>3624</v>
      </c>
      <c r="L16010" t="s">
        <v>11736</v>
      </c>
      <c r="M16010">
        <v>11</v>
      </c>
      <c r="N16010">
        <v>19</v>
      </c>
      <c r="O16010">
        <v>10</v>
      </c>
      <c r="P16010">
        <v>11</v>
      </c>
      <c r="Q16010">
        <v>19</v>
      </c>
      <c r="R16010">
        <v>9</v>
      </c>
      <c r="S16010" t="b">
        <v>0</v>
      </c>
      <c r="T16010" t="b">
        <v>0</v>
      </c>
      <c r="U16010" t="b">
        <v>0</v>
      </c>
      <c r="V16010">
        <v>18000</v>
      </c>
      <c r="W16010">
        <v>11400</v>
      </c>
      <c r="X16010">
        <v>2.57</v>
      </c>
      <c r="Y16010">
        <v>14500</v>
      </c>
      <c r="Z16010">
        <v>3.04</v>
      </c>
    </row>
    <row r="16011" spans="1:26">
      <c r="A16011">
        <v>207590957</v>
      </c>
      <c r="B16011" t="s">
        <v>10193</v>
      </c>
      <c r="C16011" t="s">
        <v>3597</v>
      </c>
      <c r="D16011" t="s">
        <v>3727</v>
      </c>
      <c r="E16011" t="s">
        <v>3728</v>
      </c>
      <c r="F16011" t="s">
        <v>3600</v>
      </c>
      <c r="G16011">
        <v>207590957</v>
      </c>
      <c r="I16011" t="s">
        <v>3601</v>
      </c>
      <c r="J16011" t="s">
        <v>5917</v>
      </c>
      <c r="K16011" t="s">
        <v>3688</v>
      </c>
      <c r="L16011" t="s">
        <v>11823</v>
      </c>
      <c r="M16011">
        <v>10.5</v>
      </c>
      <c r="N16011">
        <v>16</v>
      </c>
      <c r="O16011">
        <v>10</v>
      </c>
      <c r="P16011">
        <v>10</v>
      </c>
      <c r="Q16011">
        <v>16</v>
      </c>
      <c r="R16011">
        <v>8.8000000000000007</v>
      </c>
      <c r="S16011" t="b">
        <v>0</v>
      </c>
      <c r="T16011" t="b">
        <v>0</v>
      </c>
      <c r="U16011" t="b">
        <v>0</v>
      </c>
      <c r="V16011">
        <v>36000</v>
      </c>
      <c r="W16011">
        <v>24000</v>
      </c>
      <c r="X16011">
        <v>2.1</v>
      </c>
      <c r="Y16011">
        <v>34200</v>
      </c>
      <c r="Z16011">
        <v>1.84</v>
      </c>
    </row>
    <row r="16012" spans="1:26">
      <c r="A16012">
        <v>206842134</v>
      </c>
      <c r="B16012" t="s">
        <v>5916</v>
      </c>
      <c r="C16012" t="s">
        <v>3597</v>
      </c>
      <c r="D16012" t="s">
        <v>3727</v>
      </c>
      <c r="E16012" t="s">
        <v>3728</v>
      </c>
      <c r="F16012" t="s">
        <v>3621</v>
      </c>
      <c r="G16012">
        <v>206842134</v>
      </c>
      <c r="I16012" t="s">
        <v>3622</v>
      </c>
      <c r="J16012" t="s">
        <v>6163</v>
      </c>
      <c r="K16012" t="s">
        <v>3624</v>
      </c>
      <c r="L16012" t="s">
        <v>4611</v>
      </c>
      <c r="M16012">
        <v>13</v>
      </c>
      <c r="N16012">
        <v>23</v>
      </c>
      <c r="O16012">
        <v>12</v>
      </c>
      <c r="P16012">
        <v>13</v>
      </c>
      <c r="Q16012">
        <v>23</v>
      </c>
      <c r="R16012">
        <v>11</v>
      </c>
      <c r="S16012" t="b">
        <v>0</v>
      </c>
      <c r="T16012" t="b">
        <v>0</v>
      </c>
      <c r="U16012" t="b">
        <v>1</v>
      </c>
      <c r="V16012">
        <v>18000</v>
      </c>
      <c r="W16012">
        <v>15300</v>
      </c>
      <c r="X16012">
        <v>2.7</v>
      </c>
      <c r="Y16012">
        <v>21000</v>
      </c>
      <c r="Z16012">
        <v>2.65</v>
      </c>
    </row>
    <row r="16013" spans="1:26">
      <c r="A16013">
        <v>206842132</v>
      </c>
      <c r="B16013" t="s">
        <v>5916</v>
      </c>
      <c r="C16013" t="s">
        <v>3597</v>
      </c>
      <c r="D16013" t="s">
        <v>3727</v>
      </c>
      <c r="E16013" t="s">
        <v>3728</v>
      </c>
      <c r="F16013" t="s">
        <v>3621</v>
      </c>
      <c r="G16013">
        <v>206842132</v>
      </c>
      <c r="I16013" t="s">
        <v>3622</v>
      </c>
      <c r="J16013" t="s">
        <v>6161</v>
      </c>
      <c r="K16013" t="s">
        <v>3624</v>
      </c>
      <c r="L16013" t="s">
        <v>3739</v>
      </c>
      <c r="M16013">
        <v>16</v>
      </c>
      <c r="N16013">
        <v>30</v>
      </c>
      <c r="O16013">
        <v>15.2</v>
      </c>
      <c r="P16013">
        <v>16</v>
      </c>
      <c r="Q16013">
        <v>30</v>
      </c>
      <c r="R16013">
        <v>14</v>
      </c>
      <c r="S16013" t="b">
        <v>0</v>
      </c>
      <c r="T16013" t="b">
        <v>0</v>
      </c>
      <c r="U16013" t="b">
        <v>1</v>
      </c>
      <c r="V16013">
        <v>9000</v>
      </c>
      <c r="W16013">
        <v>6500</v>
      </c>
      <c r="X16013">
        <v>2.89</v>
      </c>
      <c r="Y16013">
        <v>13500</v>
      </c>
      <c r="Z16013">
        <v>2.5499999999999998</v>
      </c>
    </row>
    <row r="16014" spans="1:26">
      <c r="A16014">
        <v>206842142</v>
      </c>
      <c r="B16014" t="s">
        <v>5916</v>
      </c>
      <c r="C16014" t="s">
        <v>3597</v>
      </c>
      <c r="D16014" t="s">
        <v>3727</v>
      </c>
      <c r="E16014" t="s">
        <v>3728</v>
      </c>
      <c r="F16014" t="s">
        <v>3849</v>
      </c>
      <c r="G16014">
        <v>206842142</v>
      </c>
      <c r="I16014" t="s">
        <v>3622</v>
      </c>
      <c r="J16014" t="s">
        <v>6162</v>
      </c>
      <c r="L16014" t="s">
        <v>11787</v>
      </c>
      <c r="M16014">
        <v>12.5</v>
      </c>
      <c r="N16014">
        <v>20</v>
      </c>
      <c r="O16014">
        <v>10</v>
      </c>
      <c r="S16014" t="b">
        <v>0</v>
      </c>
      <c r="T16014" t="b">
        <v>0</v>
      </c>
      <c r="U16014" t="b">
        <v>0</v>
      </c>
      <c r="V16014">
        <v>12000</v>
      </c>
      <c r="W16014">
        <v>8500</v>
      </c>
      <c r="X16014">
        <v>2.11</v>
      </c>
      <c r="Y16014">
        <v>12325</v>
      </c>
      <c r="Z16014">
        <v>2.04</v>
      </c>
    </row>
    <row r="16015" spans="1:26">
      <c r="A16015">
        <v>206842139</v>
      </c>
      <c r="B16015" t="s">
        <v>5916</v>
      </c>
      <c r="C16015" t="s">
        <v>3597</v>
      </c>
      <c r="D16015" t="s">
        <v>3727</v>
      </c>
      <c r="E16015" t="s">
        <v>3728</v>
      </c>
      <c r="F16015" t="s">
        <v>3787</v>
      </c>
      <c r="G16015">
        <v>206842139</v>
      </c>
      <c r="I16015" t="s">
        <v>3622</v>
      </c>
      <c r="J16015" t="s">
        <v>6162</v>
      </c>
      <c r="K16015" t="s">
        <v>3624</v>
      </c>
      <c r="L16015" t="s">
        <v>11788</v>
      </c>
      <c r="M16015">
        <v>12.5</v>
      </c>
      <c r="N16015">
        <v>20</v>
      </c>
      <c r="O16015">
        <v>10</v>
      </c>
      <c r="S16015" t="b">
        <v>0</v>
      </c>
      <c r="T16015" t="b">
        <v>0</v>
      </c>
      <c r="U16015" t="b">
        <v>0</v>
      </c>
      <c r="V16015">
        <v>11500</v>
      </c>
      <c r="W16015">
        <v>8500</v>
      </c>
      <c r="X16015">
        <v>2.0099999999999998</v>
      </c>
      <c r="Y16015">
        <v>12325</v>
      </c>
      <c r="Z16015">
        <v>1.92</v>
      </c>
    </row>
    <row r="16016" spans="1:26">
      <c r="A16016">
        <v>206842138</v>
      </c>
      <c r="B16016" t="s">
        <v>5916</v>
      </c>
      <c r="C16016" t="s">
        <v>3597</v>
      </c>
      <c r="D16016" t="s">
        <v>3727</v>
      </c>
      <c r="E16016" t="s">
        <v>3728</v>
      </c>
      <c r="F16016" t="s">
        <v>3787</v>
      </c>
      <c r="G16016">
        <v>206842138</v>
      </c>
      <c r="I16016" t="s">
        <v>3622</v>
      </c>
      <c r="J16016" t="s">
        <v>6161</v>
      </c>
      <c r="K16016" t="s">
        <v>3624</v>
      </c>
      <c r="L16016" t="s">
        <v>11791</v>
      </c>
      <c r="M16016">
        <v>11</v>
      </c>
      <c r="N16016">
        <v>20</v>
      </c>
      <c r="O16016">
        <v>10</v>
      </c>
      <c r="S16016" t="b">
        <v>0</v>
      </c>
      <c r="T16016" t="b">
        <v>0</v>
      </c>
      <c r="U16016" t="b">
        <v>0</v>
      </c>
      <c r="V16016">
        <v>9000</v>
      </c>
      <c r="W16016">
        <v>6000</v>
      </c>
      <c r="X16016">
        <v>1.93</v>
      </c>
      <c r="Y16016">
        <v>9900</v>
      </c>
      <c r="Z16016">
        <v>1.9</v>
      </c>
    </row>
    <row r="16017" spans="1:26">
      <c r="A16017">
        <v>206842136</v>
      </c>
      <c r="B16017" t="s">
        <v>6133</v>
      </c>
      <c r="C16017" t="s">
        <v>3597</v>
      </c>
      <c r="D16017" t="s">
        <v>3727</v>
      </c>
      <c r="E16017" t="s">
        <v>3728</v>
      </c>
      <c r="F16017" t="s">
        <v>3753</v>
      </c>
      <c r="G16017">
        <v>206842136</v>
      </c>
      <c r="I16017" t="s">
        <v>3601</v>
      </c>
      <c r="J16017" t="s">
        <v>6162</v>
      </c>
      <c r="K16017" t="s">
        <v>3624</v>
      </c>
      <c r="L16017" t="s">
        <v>4801</v>
      </c>
      <c r="M16017">
        <v>12.5</v>
      </c>
      <c r="N16017">
        <v>20</v>
      </c>
      <c r="O16017">
        <v>10.5</v>
      </c>
      <c r="S16017" t="b">
        <v>0</v>
      </c>
      <c r="T16017" t="b">
        <v>0</v>
      </c>
      <c r="U16017" t="b">
        <v>0</v>
      </c>
      <c r="V16017">
        <v>12000</v>
      </c>
      <c r="W16017">
        <v>9300</v>
      </c>
      <c r="X16017">
        <v>2.39</v>
      </c>
      <c r="Y16017">
        <v>13485</v>
      </c>
      <c r="Z16017">
        <v>2.31</v>
      </c>
    </row>
    <row r="16018" spans="1:26">
      <c r="A16018">
        <v>206842135</v>
      </c>
      <c r="B16018" t="s">
        <v>6133</v>
      </c>
      <c r="C16018" t="s">
        <v>3597</v>
      </c>
      <c r="D16018" t="s">
        <v>3727</v>
      </c>
      <c r="E16018" t="s">
        <v>3728</v>
      </c>
      <c r="F16018" t="s">
        <v>3753</v>
      </c>
      <c r="G16018">
        <v>206842135</v>
      </c>
      <c r="I16018" t="s">
        <v>3601</v>
      </c>
      <c r="J16018" t="s">
        <v>6161</v>
      </c>
      <c r="K16018" t="s">
        <v>3624</v>
      </c>
      <c r="L16018" t="s">
        <v>4803</v>
      </c>
      <c r="M16018">
        <v>12.5</v>
      </c>
      <c r="N16018">
        <v>21</v>
      </c>
      <c r="O16018">
        <v>11</v>
      </c>
      <c r="S16018" t="b">
        <v>0</v>
      </c>
      <c r="T16018" t="b">
        <v>0</v>
      </c>
      <c r="U16018" t="b">
        <v>0</v>
      </c>
      <c r="V16018">
        <v>9000</v>
      </c>
      <c r="W16018">
        <v>6500</v>
      </c>
      <c r="X16018">
        <v>2.61</v>
      </c>
      <c r="Y16018">
        <v>11050</v>
      </c>
      <c r="Z16018">
        <v>2.5299999999999998</v>
      </c>
    </row>
    <row r="16019" spans="1:26">
      <c r="A16019">
        <v>204816954</v>
      </c>
      <c r="B16019" t="s">
        <v>7274</v>
      </c>
      <c r="C16019" t="s">
        <v>3597</v>
      </c>
      <c r="D16019" t="s">
        <v>4816</v>
      </c>
      <c r="E16019" t="s">
        <v>4817</v>
      </c>
      <c r="F16019" t="s">
        <v>3710</v>
      </c>
      <c r="G16019">
        <v>204816954</v>
      </c>
      <c r="I16019" t="s">
        <v>3651</v>
      </c>
      <c r="J16019" t="s">
        <v>7506</v>
      </c>
      <c r="K16019" t="s">
        <v>3725</v>
      </c>
      <c r="L16019" t="s">
        <v>7507</v>
      </c>
      <c r="M16019">
        <v>12</v>
      </c>
      <c r="N16019">
        <v>20.5</v>
      </c>
      <c r="O16019">
        <v>10.3</v>
      </c>
      <c r="P16019">
        <v>12</v>
      </c>
      <c r="Q16019">
        <v>20</v>
      </c>
      <c r="R16019">
        <v>9.4499999999999993</v>
      </c>
      <c r="S16019" t="b">
        <v>0</v>
      </c>
      <c r="T16019" t="b">
        <v>0</v>
      </c>
      <c r="U16019" t="b">
        <v>1</v>
      </c>
      <c r="V16019">
        <v>18000</v>
      </c>
      <c r="W16019">
        <v>12700</v>
      </c>
      <c r="X16019">
        <v>2.6</v>
      </c>
      <c r="Y16019">
        <v>19708</v>
      </c>
      <c r="Z16019">
        <v>1.92</v>
      </c>
    </row>
    <row r="16020" spans="1:26">
      <c r="A16020">
        <v>203978168</v>
      </c>
      <c r="B16020" t="s">
        <v>8872</v>
      </c>
      <c r="C16020" t="s">
        <v>3597</v>
      </c>
      <c r="D16020" t="s">
        <v>4816</v>
      </c>
      <c r="E16020" t="s">
        <v>4817</v>
      </c>
      <c r="F16020" t="s">
        <v>3710</v>
      </c>
      <c r="G16020">
        <v>203978168</v>
      </c>
      <c r="I16020" t="s">
        <v>3651</v>
      </c>
      <c r="J16020" t="s">
        <v>7508</v>
      </c>
      <c r="K16020" t="s">
        <v>3725</v>
      </c>
      <c r="M16020">
        <v>12.25</v>
      </c>
      <c r="N16020">
        <v>20.25</v>
      </c>
      <c r="O16020">
        <v>10.9</v>
      </c>
      <c r="P16020">
        <v>12.25</v>
      </c>
      <c r="Q16020">
        <v>20.25</v>
      </c>
      <c r="R16020">
        <v>8.9499999999999993</v>
      </c>
      <c r="S16020" t="b">
        <v>0</v>
      </c>
      <c r="T16020" t="b">
        <v>0</v>
      </c>
      <c r="U16020" t="b">
        <v>1</v>
      </c>
      <c r="V16020">
        <v>32000</v>
      </c>
      <c r="W16020">
        <v>22600</v>
      </c>
      <c r="X16020">
        <v>2.5099999999999998</v>
      </c>
      <c r="Y16020">
        <v>40035</v>
      </c>
      <c r="Z16020">
        <v>1.96</v>
      </c>
    </row>
    <row r="16021" spans="1:26">
      <c r="A16021">
        <v>213255584</v>
      </c>
      <c r="B16021" t="s">
        <v>13058</v>
      </c>
      <c r="C16021" t="s">
        <v>3597</v>
      </c>
      <c r="D16021" t="s">
        <v>4816</v>
      </c>
      <c r="E16021" t="s">
        <v>13082</v>
      </c>
      <c r="F16021" t="s">
        <v>3650</v>
      </c>
      <c r="G16021">
        <v>213255584</v>
      </c>
      <c r="I16021" t="s">
        <v>3651</v>
      </c>
      <c r="J16021" t="s">
        <v>13159</v>
      </c>
      <c r="K16021" t="s">
        <v>3653</v>
      </c>
      <c r="M16021">
        <v>12.5</v>
      </c>
      <c r="N16021">
        <v>22</v>
      </c>
      <c r="O16021">
        <v>11</v>
      </c>
      <c r="P16021">
        <v>12.5</v>
      </c>
      <c r="Q16021">
        <v>22</v>
      </c>
      <c r="R16021">
        <v>9.0500000000000007</v>
      </c>
      <c r="S16021" t="b">
        <v>0</v>
      </c>
      <c r="T16021" t="b">
        <v>0</v>
      </c>
      <c r="U16021" t="b">
        <v>0</v>
      </c>
      <c r="V16021">
        <v>24000</v>
      </c>
      <c r="W16021">
        <v>15000</v>
      </c>
      <c r="X16021">
        <v>2.5299999999999998</v>
      </c>
      <c r="Y16021">
        <v>26000</v>
      </c>
      <c r="Z16021">
        <v>1.9</v>
      </c>
    </row>
    <row r="16022" spans="1:26">
      <c r="A16022">
        <v>213255585</v>
      </c>
      <c r="B16022" t="s">
        <v>13058</v>
      </c>
      <c r="C16022" t="s">
        <v>3597</v>
      </c>
      <c r="D16022" t="s">
        <v>4816</v>
      </c>
      <c r="E16022" t="s">
        <v>13082</v>
      </c>
      <c r="F16022" t="s">
        <v>3650</v>
      </c>
      <c r="G16022">
        <v>213255585</v>
      </c>
      <c r="I16022" t="s">
        <v>3651</v>
      </c>
      <c r="J16022" t="s">
        <v>13158</v>
      </c>
      <c r="K16022" t="s">
        <v>3653</v>
      </c>
      <c r="M16022">
        <v>12.5</v>
      </c>
      <c r="N16022">
        <v>21</v>
      </c>
      <c r="O16022">
        <v>11</v>
      </c>
      <c r="P16022">
        <v>12.5</v>
      </c>
      <c r="Q16022">
        <v>21</v>
      </c>
      <c r="R16022">
        <v>9</v>
      </c>
      <c r="S16022" t="b">
        <v>0</v>
      </c>
      <c r="T16022" t="b">
        <v>0</v>
      </c>
      <c r="U16022" t="b">
        <v>0</v>
      </c>
      <c r="V16022">
        <v>32000</v>
      </c>
      <c r="W16022">
        <v>22400</v>
      </c>
      <c r="X16022">
        <v>2.52</v>
      </c>
      <c r="Y16022">
        <v>40000</v>
      </c>
      <c r="Z16022">
        <v>1.89</v>
      </c>
    </row>
    <row r="16023" spans="1:26">
      <c r="A16023">
        <v>213255583</v>
      </c>
      <c r="B16023" t="s">
        <v>13058</v>
      </c>
      <c r="C16023" t="s">
        <v>3597</v>
      </c>
      <c r="D16023" t="s">
        <v>4816</v>
      </c>
      <c r="E16023" t="s">
        <v>13082</v>
      </c>
      <c r="F16023" t="s">
        <v>3650</v>
      </c>
      <c r="G16023">
        <v>213255583</v>
      </c>
      <c r="I16023" t="s">
        <v>3651</v>
      </c>
      <c r="J16023" t="s">
        <v>13157</v>
      </c>
      <c r="K16023" t="s">
        <v>3653</v>
      </c>
      <c r="M16023">
        <v>12.5</v>
      </c>
      <c r="N16023">
        <v>22</v>
      </c>
      <c r="O16023">
        <v>11</v>
      </c>
      <c r="P16023">
        <v>12.5</v>
      </c>
      <c r="Q16023">
        <v>21</v>
      </c>
      <c r="R16023">
        <v>9.5</v>
      </c>
      <c r="S16023" t="b">
        <v>0</v>
      </c>
      <c r="T16023" t="b">
        <v>0</v>
      </c>
      <c r="U16023" t="b">
        <v>1</v>
      </c>
      <c r="V16023">
        <v>18000</v>
      </c>
      <c r="W16023">
        <v>12700</v>
      </c>
      <c r="X16023">
        <v>2.7</v>
      </c>
      <c r="Y16023">
        <v>20000</v>
      </c>
      <c r="Z16023">
        <v>1.81</v>
      </c>
    </row>
    <row r="16024" spans="1:26">
      <c r="A16024">
        <v>206903534</v>
      </c>
      <c r="B16024" t="s">
        <v>7274</v>
      </c>
      <c r="C16024" t="s">
        <v>3597</v>
      </c>
      <c r="D16024" t="s">
        <v>4816</v>
      </c>
      <c r="E16024" t="s">
        <v>4817</v>
      </c>
      <c r="F16024" t="s">
        <v>3600</v>
      </c>
      <c r="G16024">
        <v>206903534</v>
      </c>
      <c r="I16024" t="s">
        <v>3601</v>
      </c>
      <c r="J16024" t="s">
        <v>7504</v>
      </c>
      <c r="L16024" t="s">
        <v>7505</v>
      </c>
      <c r="M16024">
        <v>8.5</v>
      </c>
      <c r="N16024">
        <v>17.5</v>
      </c>
      <c r="O16024">
        <v>10</v>
      </c>
      <c r="P16024">
        <v>8.25</v>
      </c>
      <c r="Q16024">
        <v>17</v>
      </c>
      <c r="R16024">
        <v>8.5</v>
      </c>
      <c r="S16024" t="b">
        <v>0</v>
      </c>
      <c r="T16024" t="b">
        <v>0</v>
      </c>
      <c r="U16024" t="b">
        <v>0</v>
      </c>
      <c r="V16024">
        <v>56000</v>
      </c>
      <c r="W16024">
        <v>40000</v>
      </c>
      <c r="X16024">
        <v>2.34</v>
      </c>
      <c r="Y16024">
        <v>42000</v>
      </c>
      <c r="Z16024">
        <v>2.1</v>
      </c>
    </row>
    <row r="16025" spans="1:26">
      <c r="A16025">
        <v>213613329</v>
      </c>
      <c r="B16025" t="s">
        <v>13056</v>
      </c>
      <c r="C16025" t="s">
        <v>3597</v>
      </c>
      <c r="D16025" t="s">
        <v>3685</v>
      </c>
      <c r="E16025" t="s">
        <v>3693</v>
      </c>
      <c r="F16025" t="s">
        <v>3600</v>
      </c>
      <c r="G16025">
        <v>213613329</v>
      </c>
      <c r="I16025" t="s">
        <v>3601</v>
      </c>
      <c r="J16025" t="s">
        <v>12090</v>
      </c>
      <c r="K16025" t="s">
        <v>3688</v>
      </c>
      <c r="L16025" t="s">
        <v>13431</v>
      </c>
      <c r="P16025">
        <v>10</v>
      </c>
      <c r="Q16025">
        <v>17</v>
      </c>
      <c r="R16025">
        <v>8.6</v>
      </c>
      <c r="S16025" t="b">
        <v>0</v>
      </c>
      <c r="T16025" t="b">
        <v>0</v>
      </c>
      <c r="U16025" t="b">
        <v>1</v>
      </c>
      <c r="V16025">
        <v>23000</v>
      </c>
      <c r="W16025">
        <v>16000</v>
      </c>
      <c r="X16025">
        <v>2.65</v>
      </c>
      <c r="Y16025">
        <v>19700</v>
      </c>
      <c r="Z16025">
        <v>2.2599999999999998</v>
      </c>
    </row>
    <row r="16026" spans="1:26">
      <c r="A16026">
        <v>213613333</v>
      </c>
      <c r="B16026" t="s">
        <v>13056</v>
      </c>
      <c r="C16026" t="s">
        <v>3597</v>
      </c>
      <c r="D16026" t="s">
        <v>3685</v>
      </c>
      <c r="E16026" t="s">
        <v>3693</v>
      </c>
      <c r="F16026" t="s">
        <v>3600</v>
      </c>
      <c r="G16026">
        <v>213613333</v>
      </c>
      <c r="I16026" t="s">
        <v>3601</v>
      </c>
      <c r="J16026" t="s">
        <v>12092</v>
      </c>
      <c r="K16026" t="s">
        <v>3688</v>
      </c>
      <c r="L16026" t="s">
        <v>13429</v>
      </c>
      <c r="P16026">
        <v>10</v>
      </c>
      <c r="Q16026">
        <v>17.5</v>
      </c>
      <c r="R16026">
        <v>8.6</v>
      </c>
      <c r="S16026" t="b">
        <v>0</v>
      </c>
      <c r="T16026" t="b">
        <v>0</v>
      </c>
      <c r="U16026" t="b">
        <v>1</v>
      </c>
      <c r="V16026">
        <v>34200</v>
      </c>
      <c r="W16026">
        <v>23000</v>
      </c>
      <c r="X16026">
        <v>2.59</v>
      </c>
      <c r="Y16026">
        <v>36800</v>
      </c>
      <c r="Z16026">
        <v>1.99</v>
      </c>
    </row>
    <row r="16027" spans="1:26">
      <c r="A16027">
        <v>213613330</v>
      </c>
      <c r="B16027" t="s">
        <v>13056</v>
      </c>
      <c r="C16027" t="s">
        <v>3597</v>
      </c>
      <c r="D16027" t="s">
        <v>3685</v>
      </c>
      <c r="E16027" t="s">
        <v>3693</v>
      </c>
      <c r="F16027" t="s">
        <v>3600</v>
      </c>
      <c r="G16027">
        <v>213613330</v>
      </c>
      <c r="I16027" t="s">
        <v>3601</v>
      </c>
      <c r="J16027" t="s">
        <v>12092</v>
      </c>
      <c r="K16027" t="s">
        <v>3688</v>
      </c>
      <c r="L16027" t="s">
        <v>13430</v>
      </c>
      <c r="P16027">
        <v>10</v>
      </c>
      <c r="Q16027">
        <v>17.5</v>
      </c>
      <c r="R16027">
        <v>8.6</v>
      </c>
      <c r="S16027" t="b">
        <v>0</v>
      </c>
      <c r="T16027" t="b">
        <v>0</v>
      </c>
      <c r="U16027" t="b">
        <v>1</v>
      </c>
      <c r="V16027">
        <v>34200</v>
      </c>
      <c r="W16027">
        <v>23000</v>
      </c>
      <c r="X16027">
        <v>2.59</v>
      </c>
      <c r="Y16027">
        <v>37000</v>
      </c>
      <c r="Z16027">
        <v>2.25</v>
      </c>
    </row>
    <row r="16028" spans="1:26">
      <c r="A16028">
        <v>213613331</v>
      </c>
      <c r="B16028" t="s">
        <v>13056</v>
      </c>
      <c r="C16028" t="s">
        <v>3597</v>
      </c>
      <c r="D16028" t="s">
        <v>3685</v>
      </c>
      <c r="E16028" t="s">
        <v>3693</v>
      </c>
      <c r="F16028" t="s">
        <v>3600</v>
      </c>
      <c r="G16028">
        <v>213613331</v>
      </c>
      <c r="I16028" t="s">
        <v>3601</v>
      </c>
      <c r="J16028" t="s">
        <v>12096</v>
      </c>
      <c r="K16028" t="s">
        <v>3688</v>
      </c>
      <c r="L16028" t="s">
        <v>13429</v>
      </c>
      <c r="P16028">
        <v>10</v>
      </c>
      <c r="Q16028">
        <v>17</v>
      </c>
      <c r="R16028">
        <v>8.6</v>
      </c>
      <c r="S16028" t="b">
        <v>0</v>
      </c>
      <c r="T16028" t="b">
        <v>0</v>
      </c>
      <c r="U16028" t="b">
        <v>1</v>
      </c>
      <c r="V16028">
        <v>40000</v>
      </c>
      <c r="W16028">
        <v>28000</v>
      </c>
      <c r="X16028">
        <v>2.67</v>
      </c>
      <c r="Y16028">
        <v>38000</v>
      </c>
      <c r="Z16028">
        <v>2.25</v>
      </c>
    </row>
    <row r="16029" spans="1:26">
      <c r="A16029">
        <v>213613332</v>
      </c>
      <c r="B16029" t="s">
        <v>13056</v>
      </c>
      <c r="C16029" t="s">
        <v>3597</v>
      </c>
      <c r="D16029" t="s">
        <v>3685</v>
      </c>
      <c r="E16029" t="s">
        <v>3693</v>
      </c>
      <c r="F16029" t="s">
        <v>3600</v>
      </c>
      <c r="G16029">
        <v>213613332</v>
      </c>
      <c r="I16029" t="s">
        <v>3601</v>
      </c>
      <c r="J16029" t="s">
        <v>12097</v>
      </c>
      <c r="K16029" t="s">
        <v>3688</v>
      </c>
      <c r="L16029" t="s">
        <v>13429</v>
      </c>
      <c r="P16029">
        <v>10</v>
      </c>
      <c r="Q16029">
        <v>17</v>
      </c>
      <c r="R16029">
        <v>8.6</v>
      </c>
      <c r="S16029" t="b">
        <v>0</v>
      </c>
      <c r="T16029" t="b">
        <v>0</v>
      </c>
      <c r="U16029" t="b">
        <v>1</v>
      </c>
      <c r="V16029">
        <v>44000</v>
      </c>
      <c r="W16029">
        <v>28000</v>
      </c>
      <c r="X16029">
        <v>2.67</v>
      </c>
      <c r="Y16029">
        <v>38500</v>
      </c>
      <c r="Z16029">
        <v>2.2400000000000002</v>
      </c>
    </row>
    <row r="16030" spans="1:26">
      <c r="A16030">
        <v>213613301</v>
      </c>
      <c r="B16030" t="s">
        <v>13056</v>
      </c>
      <c r="C16030" t="s">
        <v>3597</v>
      </c>
      <c r="D16030" t="s">
        <v>3685</v>
      </c>
      <c r="E16030" t="s">
        <v>3686</v>
      </c>
      <c r="F16030" t="s">
        <v>3600</v>
      </c>
      <c r="G16030">
        <v>213613301</v>
      </c>
      <c r="I16030" t="s">
        <v>3601</v>
      </c>
      <c r="J16030" t="s">
        <v>12098</v>
      </c>
      <c r="K16030" t="s">
        <v>3688</v>
      </c>
      <c r="L16030" t="s">
        <v>13428</v>
      </c>
      <c r="P16030">
        <v>10</v>
      </c>
      <c r="Q16030">
        <v>17</v>
      </c>
      <c r="R16030">
        <v>8.6</v>
      </c>
      <c r="S16030" t="b">
        <v>0</v>
      </c>
      <c r="T16030" t="b">
        <v>0</v>
      </c>
      <c r="U16030" t="b">
        <v>1</v>
      </c>
      <c r="V16030">
        <v>23000</v>
      </c>
      <c r="W16030">
        <v>16000</v>
      </c>
      <c r="X16030">
        <v>2.65</v>
      </c>
      <c r="Y16030">
        <v>19700</v>
      </c>
      <c r="Z16030">
        <v>2.2599999999999998</v>
      </c>
    </row>
    <row r="16031" spans="1:26">
      <c r="A16031">
        <v>213613305</v>
      </c>
      <c r="B16031" t="s">
        <v>13056</v>
      </c>
      <c r="C16031" t="s">
        <v>3597</v>
      </c>
      <c r="D16031" t="s">
        <v>3685</v>
      </c>
      <c r="E16031" t="s">
        <v>3686</v>
      </c>
      <c r="F16031" t="s">
        <v>3600</v>
      </c>
      <c r="G16031">
        <v>213613305</v>
      </c>
      <c r="I16031" t="s">
        <v>3601</v>
      </c>
      <c r="J16031" t="s">
        <v>12100</v>
      </c>
      <c r="K16031" t="s">
        <v>3688</v>
      </c>
      <c r="L16031" t="s">
        <v>13426</v>
      </c>
      <c r="P16031">
        <v>10</v>
      </c>
      <c r="Q16031">
        <v>17.5</v>
      </c>
      <c r="R16031">
        <v>8.6</v>
      </c>
      <c r="S16031" t="b">
        <v>0</v>
      </c>
      <c r="T16031" t="b">
        <v>0</v>
      </c>
      <c r="U16031" t="b">
        <v>1</v>
      </c>
      <c r="V16031">
        <v>34200</v>
      </c>
      <c r="W16031">
        <v>23000</v>
      </c>
      <c r="X16031">
        <v>2.59</v>
      </c>
      <c r="Y16031">
        <v>36800</v>
      </c>
      <c r="Z16031">
        <v>1.99</v>
      </c>
    </row>
    <row r="16032" spans="1:26">
      <c r="A16032">
        <v>213613302</v>
      </c>
      <c r="B16032" t="s">
        <v>13056</v>
      </c>
      <c r="C16032" t="s">
        <v>3597</v>
      </c>
      <c r="D16032" t="s">
        <v>3685</v>
      </c>
      <c r="E16032" t="s">
        <v>3686</v>
      </c>
      <c r="F16032" t="s">
        <v>3600</v>
      </c>
      <c r="G16032">
        <v>213613302</v>
      </c>
      <c r="I16032" t="s">
        <v>3601</v>
      </c>
      <c r="J16032" t="s">
        <v>12100</v>
      </c>
      <c r="K16032" t="s">
        <v>3688</v>
      </c>
      <c r="L16032" t="s">
        <v>13427</v>
      </c>
      <c r="P16032">
        <v>10</v>
      </c>
      <c r="Q16032">
        <v>17.5</v>
      </c>
      <c r="R16032">
        <v>8.6</v>
      </c>
      <c r="S16032" t="b">
        <v>0</v>
      </c>
      <c r="T16032" t="b">
        <v>0</v>
      </c>
      <c r="U16032" t="b">
        <v>1</v>
      </c>
      <c r="V16032">
        <v>34200</v>
      </c>
      <c r="W16032">
        <v>23000</v>
      </c>
      <c r="X16032">
        <v>2.59</v>
      </c>
      <c r="Y16032">
        <v>37000</v>
      </c>
      <c r="Z16032">
        <v>2.25</v>
      </c>
    </row>
    <row r="16033" spans="1:26">
      <c r="A16033">
        <v>213613303</v>
      </c>
      <c r="B16033" t="s">
        <v>13056</v>
      </c>
      <c r="C16033" t="s">
        <v>3597</v>
      </c>
      <c r="D16033" t="s">
        <v>3685</v>
      </c>
      <c r="E16033" t="s">
        <v>3686</v>
      </c>
      <c r="F16033" t="s">
        <v>3600</v>
      </c>
      <c r="G16033">
        <v>213613303</v>
      </c>
      <c r="I16033" t="s">
        <v>3601</v>
      </c>
      <c r="J16033" t="s">
        <v>12104</v>
      </c>
      <c r="K16033" t="s">
        <v>3688</v>
      </c>
      <c r="L16033" t="s">
        <v>13426</v>
      </c>
      <c r="P16033">
        <v>10</v>
      </c>
      <c r="Q16033">
        <v>17</v>
      </c>
      <c r="R16033">
        <v>8.6</v>
      </c>
      <c r="S16033" t="b">
        <v>0</v>
      </c>
      <c r="T16033" t="b">
        <v>0</v>
      </c>
      <c r="U16033" t="b">
        <v>1</v>
      </c>
      <c r="V16033">
        <v>40000</v>
      </c>
      <c r="W16033">
        <v>28000</v>
      </c>
      <c r="X16033">
        <v>2.67</v>
      </c>
      <c r="Y16033">
        <v>38000</v>
      </c>
      <c r="Z16033">
        <v>2.25</v>
      </c>
    </row>
    <row r="16034" spans="1:26">
      <c r="A16034">
        <v>213613304</v>
      </c>
      <c r="B16034" t="s">
        <v>13056</v>
      </c>
      <c r="C16034" t="s">
        <v>3597</v>
      </c>
      <c r="D16034" t="s">
        <v>3685</v>
      </c>
      <c r="E16034" t="s">
        <v>3686</v>
      </c>
      <c r="F16034" t="s">
        <v>3600</v>
      </c>
      <c r="G16034">
        <v>213613304</v>
      </c>
      <c r="I16034" t="s">
        <v>3601</v>
      </c>
      <c r="J16034" t="s">
        <v>12105</v>
      </c>
      <c r="K16034" t="s">
        <v>3688</v>
      </c>
      <c r="L16034" t="s">
        <v>13426</v>
      </c>
      <c r="P16034">
        <v>10</v>
      </c>
      <c r="Q16034">
        <v>17</v>
      </c>
      <c r="R16034">
        <v>8.6</v>
      </c>
      <c r="S16034" t="b">
        <v>0</v>
      </c>
      <c r="T16034" t="b">
        <v>0</v>
      </c>
      <c r="U16034" t="b">
        <v>1</v>
      </c>
      <c r="V16034">
        <v>44000</v>
      </c>
      <c r="W16034">
        <v>28000</v>
      </c>
      <c r="X16034">
        <v>2.67</v>
      </c>
      <c r="Y16034">
        <v>38500</v>
      </c>
      <c r="Z16034">
        <v>2.2400000000000002</v>
      </c>
    </row>
    <row r="16035" spans="1:26">
      <c r="A16035">
        <v>213613334</v>
      </c>
      <c r="B16035" t="s">
        <v>13056</v>
      </c>
      <c r="C16035" t="s">
        <v>3597</v>
      </c>
      <c r="D16035" t="s">
        <v>3685</v>
      </c>
      <c r="E16035" t="s">
        <v>3693</v>
      </c>
      <c r="F16035" t="s">
        <v>3600</v>
      </c>
      <c r="G16035">
        <v>213613334</v>
      </c>
      <c r="I16035" t="s">
        <v>3601</v>
      </c>
      <c r="J16035" t="s">
        <v>12092</v>
      </c>
      <c r="K16035" t="s">
        <v>3688</v>
      </c>
      <c r="L16035" t="s">
        <v>13425</v>
      </c>
      <c r="P16035">
        <v>10</v>
      </c>
      <c r="Q16035">
        <v>17.5</v>
      </c>
      <c r="R16035">
        <v>8.6</v>
      </c>
      <c r="S16035" t="b">
        <v>0</v>
      </c>
      <c r="T16035" t="b">
        <v>0</v>
      </c>
      <c r="U16035" t="b">
        <v>1</v>
      </c>
      <c r="V16035">
        <v>34200</v>
      </c>
      <c r="W16035">
        <v>23000</v>
      </c>
      <c r="X16035">
        <v>2.59</v>
      </c>
      <c r="Y16035">
        <v>36800</v>
      </c>
      <c r="Z16035">
        <v>1.99</v>
      </c>
    </row>
    <row r="16036" spans="1:26">
      <c r="A16036">
        <v>213613306</v>
      </c>
      <c r="B16036" t="s">
        <v>13056</v>
      </c>
      <c r="C16036" t="s">
        <v>3597</v>
      </c>
      <c r="D16036" t="s">
        <v>3685</v>
      </c>
      <c r="E16036" t="s">
        <v>3686</v>
      </c>
      <c r="F16036" t="s">
        <v>3600</v>
      </c>
      <c r="G16036">
        <v>213613306</v>
      </c>
      <c r="I16036" t="s">
        <v>3601</v>
      </c>
      <c r="J16036" t="s">
        <v>12100</v>
      </c>
      <c r="K16036" t="s">
        <v>3688</v>
      </c>
      <c r="L16036" t="s">
        <v>13424</v>
      </c>
      <c r="P16036">
        <v>10</v>
      </c>
      <c r="Q16036">
        <v>17.5</v>
      </c>
      <c r="R16036">
        <v>8.6</v>
      </c>
      <c r="S16036" t="b">
        <v>0</v>
      </c>
      <c r="T16036" t="b">
        <v>0</v>
      </c>
      <c r="U16036" t="b">
        <v>1</v>
      </c>
      <c r="V16036">
        <v>34200</v>
      </c>
      <c r="W16036">
        <v>23000</v>
      </c>
      <c r="X16036">
        <v>2.59</v>
      </c>
      <c r="Y16036">
        <v>36800</v>
      </c>
      <c r="Z16036">
        <v>1.99</v>
      </c>
    </row>
    <row r="16037" spans="1:26">
      <c r="A16037">
        <v>213815726</v>
      </c>
      <c r="B16037" t="s">
        <v>13056</v>
      </c>
      <c r="C16037" t="s">
        <v>3597</v>
      </c>
      <c r="D16037" t="s">
        <v>3685</v>
      </c>
      <c r="E16037" t="s">
        <v>3693</v>
      </c>
      <c r="F16037" t="s">
        <v>3600</v>
      </c>
      <c r="G16037">
        <v>213815726</v>
      </c>
      <c r="I16037" t="s">
        <v>3601</v>
      </c>
      <c r="J16037" t="s">
        <v>12090</v>
      </c>
      <c r="K16037" t="s">
        <v>3688</v>
      </c>
      <c r="L16037" t="s">
        <v>13423</v>
      </c>
      <c r="P16037">
        <v>10</v>
      </c>
      <c r="Q16037">
        <v>17</v>
      </c>
      <c r="R16037">
        <v>8.6</v>
      </c>
      <c r="S16037" t="b">
        <v>0</v>
      </c>
      <c r="T16037" t="b">
        <v>0</v>
      </c>
      <c r="U16037" t="b">
        <v>1</v>
      </c>
      <c r="V16037">
        <v>23000</v>
      </c>
      <c r="W16037">
        <v>16000</v>
      </c>
      <c r="X16037">
        <v>2.65</v>
      </c>
      <c r="Y16037">
        <v>19400</v>
      </c>
      <c r="Z16037">
        <v>2</v>
      </c>
    </row>
    <row r="16038" spans="1:26">
      <c r="A16038">
        <v>213815727</v>
      </c>
      <c r="B16038" t="s">
        <v>13056</v>
      </c>
      <c r="C16038" t="s">
        <v>3597</v>
      </c>
      <c r="D16038" t="s">
        <v>3685</v>
      </c>
      <c r="E16038" t="s">
        <v>3693</v>
      </c>
      <c r="F16038" t="s">
        <v>3600</v>
      </c>
      <c r="G16038">
        <v>213815727</v>
      </c>
      <c r="I16038" t="s">
        <v>3601</v>
      </c>
      <c r="J16038" t="s">
        <v>12090</v>
      </c>
      <c r="K16038" t="s">
        <v>3688</v>
      </c>
      <c r="L16038" t="s">
        <v>13422</v>
      </c>
      <c r="P16038">
        <v>10</v>
      </c>
      <c r="Q16038">
        <v>17</v>
      </c>
      <c r="R16038">
        <v>8.6</v>
      </c>
      <c r="S16038" t="b">
        <v>0</v>
      </c>
      <c r="T16038" t="b">
        <v>0</v>
      </c>
      <c r="U16038" t="b">
        <v>1</v>
      </c>
      <c r="V16038">
        <v>23000</v>
      </c>
      <c r="W16038">
        <v>16000</v>
      </c>
      <c r="X16038">
        <v>2.65</v>
      </c>
      <c r="Y16038">
        <v>19400</v>
      </c>
      <c r="Z16038">
        <v>2</v>
      </c>
    </row>
    <row r="16039" spans="1:26">
      <c r="A16039">
        <v>213815728</v>
      </c>
      <c r="B16039" t="s">
        <v>13056</v>
      </c>
      <c r="C16039" t="s">
        <v>3597</v>
      </c>
      <c r="D16039" t="s">
        <v>3685</v>
      </c>
      <c r="E16039" t="s">
        <v>3693</v>
      </c>
      <c r="F16039" t="s">
        <v>3600</v>
      </c>
      <c r="G16039">
        <v>213815728</v>
      </c>
      <c r="I16039" t="s">
        <v>3601</v>
      </c>
      <c r="J16039" t="s">
        <v>12090</v>
      </c>
      <c r="K16039" t="s">
        <v>3688</v>
      </c>
      <c r="L16039" t="s">
        <v>13421</v>
      </c>
      <c r="P16039">
        <v>10</v>
      </c>
      <c r="Q16039">
        <v>17</v>
      </c>
      <c r="R16039">
        <v>8.6</v>
      </c>
      <c r="S16039" t="b">
        <v>0</v>
      </c>
      <c r="T16039" t="b">
        <v>0</v>
      </c>
      <c r="U16039" t="b">
        <v>1</v>
      </c>
      <c r="V16039">
        <v>23000</v>
      </c>
      <c r="W16039">
        <v>16000</v>
      </c>
      <c r="X16039">
        <v>2.65</v>
      </c>
      <c r="Y16039">
        <v>19400</v>
      </c>
      <c r="Z16039">
        <v>2</v>
      </c>
    </row>
    <row r="16040" spans="1:26">
      <c r="A16040">
        <v>213815729</v>
      </c>
      <c r="B16040" t="s">
        <v>13056</v>
      </c>
      <c r="C16040" t="s">
        <v>3597</v>
      </c>
      <c r="D16040" t="s">
        <v>3685</v>
      </c>
      <c r="E16040" t="s">
        <v>3693</v>
      </c>
      <c r="F16040" t="s">
        <v>3600</v>
      </c>
      <c r="G16040">
        <v>213815729</v>
      </c>
      <c r="I16040" t="s">
        <v>3601</v>
      </c>
      <c r="J16040" t="s">
        <v>12090</v>
      </c>
      <c r="K16040" t="s">
        <v>3688</v>
      </c>
      <c r="L16040" t="s">
        <v>13420</v>
      </c>
      <c r="P16040">
        <v>10</v>
      </c>
      <c r="Q16040">
        <v>17</v>
      </c>
      <c r="R16040">
        <v>8.6</v>
      </c>
      <c r="S16040" t="b">
        <v>0</v>
      </c>
      <c r="T16040" t="b">
        <v>0</v>
      </c>
      <c r="U16040" t="b">
        <v>1</v>
      </c>
      <c r="V16040">
        <v>23000</v>
      </c>
      <c r="W16040">
        <v>16000</v>
      </c>
      <c r="X16040">
        <v>2.65</v>
      </c>
      <c r="Y16040">
        <v>19400</v>
      </c>
      <c r="Z16040">
        <v>2</v>
      </c>
    </row>
    <row r="16041" spans="1:26">
      <c r="A16041">
        <v>213815730</v>
      </c>
      <c r="B16041" t="s">
        <v>13056</v>
      </c>
      <c r="C16041" t="s">
        <v>3597</v>
      </c>
      <c r="D16041" t="s">
        <v>3685</v>
      </c>
      <c r="E16041" t="s">
        <v>3693</v>
      </c>
      <c r="F16041" t="s">
        <v>3600</v>
      </c>
      <c r="G16041">
        <v>213815730</v>
      </c>
      <c r="I16041" t="s">
        <v>3601</v>
      </c>
      <c r="J16041" t="s">
        <v>12092</v>
      </c>
      <c r="K16041" t="s">
        <v>3688</v>
      </c>
      <c r="L16041" t="s">
        <v>13418</v>
      </c>
      <c r="P16041">
        <v>10</v>
      </c>
      <c r="Q16041">
        <v>17.5</v>
      </c>
      <c r="R16041">
        <v>8.6</v>
      </c>
      <c r="S16041" t="b">
        <v>0</v>
      </c>
      <c r="T16041" t="b">
        <v>0</v>
      </c>
      <c r="U16041" t="b">
        <v>1</v>
      </c>
      <c r="V16041">
        <v>34200</v>
      </c>
      <c r="W16041">
        <v>23000</v>
      </c>
      <c r="X16041">
        <v>2.59</v>
      </c>
      <c r="Y16041">
        <v>36800</v>
      </c>
      <c r="Z16041">
        <v>1.99</v>
      </c>
    </row>
    <row r="16042" spans="1:26">
      <c r="A16042">
        <v>213815731</v>
      </c>
      <c r="B16042" t="s">
        <v>13056</v>
      </c>
      <c r="C16042" t="s">
        <v>3597</v>
      </c>
      <c r="D16042" t="s">
        <v>3685</v>
      </c>
      <c r="E16042" t="s">
        <v>3693</v>
      </c>
      <c r="F16042" t="s">
        <v>3600</v>
      </c>
      <c r="G16042">
        <v>213815731</v>
      </c>
      <c r="I16042" t="s">
        <v>3601</v>
      </c>
      <c r="J16042" t="s">
        <v>12092</v>
      </c>
      <c r="K16042" t="s">
        <v>3688</v>
      </c>
      <c r="L16042" t="s">
        <v>13419</v>
      </c>
      <c r="P16042">
        <v>10</v>
      </c>
      <c r="Q16042">
        <v>17.5</v>
      </c>
      <c r="R16042">
        <v>8.6</v>
      </c>
      <c r="S16042" t="b">
        <v>0</v>
      </c>
      <c r="T16042" t="b">
        <v>0</v>
      </c>
      <c r="U16042" t="b">
        <v>1</v>
      </c>
      <c r="V16042">
        <v>34200</v>
      </c>
      <c r="W16042">
        <v>23000</v>
      </c>
      <c r="X16042">
        <v>2.59</v>
      </c>
      <c r="Y16042">
        <v>36800</v>
      </c>
      <c r="Z16042">
        <v>1.99</v>
      </c>
    </row>
    <row r="16043" spans="1:26">
      <c r="A16043">
        <v>213815732</v>
      </c>
      <c r="B16043" t="s">
        <v>13056</v>
      </c>
      <c r="C16043" t="s">
        <v>3597</v>
      </c>
      <c r="D16043" t="s">
        <v>3685</v>
      </c>
      <c r="E16043" t="s">
        <v>3693</v>
      </c>
      <c r="F16043" t="s">
        <v>3600</v>
      </c>
      <c r="G16043">
        <v>213815732</v>
      </c>
      <c r="I16043" t="s">
        <v>3601</v>
      </c>
      <c r="J16043" t="s">
        <v>12096</v>
      </c>
      <c r="K16043" t="s">
        <v>3688</v>
      </c>
      <c r="L16043" t="s">
        <v>13418</v>
      </c>
      <c r="P16043">
        <v>10</v>
      </c>
      <c r="Q16043">
        <v>17</v>
      </c>
      <c r="R16043">
        <v>8.6</v>
      </c>
      <c r="S16043" t="b">
        <v>0</v>
      </c>
      <c r="T16043" t="b">
        <v>0</v>
      </c>
      <c r="U16043" t="b">
        <v>1</v>
      </c>
      <c r="V16043">
        <v>40000</v>
      </c>
      <c r="W16043">
        <v>28000</v>
      </c>
      <c r="X16043">
        <v>2.67</v>
      </c>
      <c r="Y16043">
        <v>37800</v>
      </c>
      <c r="Z16043">
        <v>2</v>
      </c>
    </row>
    <row r="16044" spans="1:26">
      <c r="A16044">
        <v>213815733</v>
      </c>
      <c r="B16044" t="s">
        <v>13056</v>
      </c>
      <c r="C16044" t="s">
        <v>3597</v>
      </c>
      <c r="D16044" t="s">
        <v>3685</v>
      </c>
      <c r="E16044" t="s">
        <v>3693</v>
      </c>
      <c r="F16044" t="s">
        <v>3600</v>
      </c>
      <c r="G16044">
        <v>213815733</v>
      </c>
      <c r="I16044" t="s">
        <v>3601</v>
      </c>
      <c r="J16044" t="s">
        <v>12097</v>
      </c>
      <c r="K16044" t="s">
        <v>3688</v>
      </c>
      <c r="L16044" t="s">
        <v>13418</v>
      </c>
      <c r="P16044">
        <v>10</v>
      </c>
      <c r="Q16044">
        <v>17</v>
      </c>
      <c r="R16044">
        <v>8.6</v>
      </c>
      <c r="S16044" t="b">
        <v>0</v>
      </c>
      <c r="T16044" t="b">
        <v>0</v>
      </c>
      <c r="U16044" t="b">
        <v>1</v>
      </c>
      <c r="V16044">
        <v>44000</v>
      </c>
      <c r="W16044">
        <v>28000</v>
      </c>
      <c r="X16044">
        <v>2.67</v>
      </c>
      <c r="Y16044">
        <v>38500</v>
      </c>
      <c r="Z16044">
        <v>1.99</v>
      </c>
    </row>
    <row r="16045" spans="1:26">
      <c r="A16045">
        <v>213815734</v>
      </c>
      <c r="B16045" t="s">
        <v>13056</v>
      </c>
      <c r="C16045" t="s">
        <v>3597</v>
      </c>
      <c r="D16045" t="s">
        <v>3685</v>
      </c>
      <c r="E16045" t="s">
        <v>3686</v>
      </c>
      <c r="F16045" t="s">
        <v>3600</v>
      </c>
      <c r="G16045">
        <v>213815734</v>
      </c>
      <c r="I16045" t="s">
        <v>3601</v>
      </c>
      <c r="J16045" t="s">
        <v>12098</v>
      </c>
      <c r="K16045" t="s">
        <v>3688</v>
      </c>
      <c r="L16045" t="s">
        <v>13423</v>
      </c>
      <c r="P16045">
        <v>10</v>
      </c>
      <c r="Q16045">
        <v>17</v>
      </c>
      <c r="R16045">
        <v>8.6</v>
      </c>
      <c r="S16045" t="b">
        <v>0</v>
      </c>
      <c r="T16045" t="b">
        <v>0</v>
      </c>
      <c r="U16045" t="b">
        <v>1</v>
      </c>
      <c r="V16045">
        <v>23000</v>
      </c>
      <c r="W16045">
        <v>16000</v>
      </c>
      <c r="X16045">
        <v>2.65</v>
      </c>
      <c r="Y16045">
        <v>19400</v>
      </c>
      <c r="Z16045">
        <v>2</v>
      </c>
    </row>
    <row r="16046" spans="1:26">
      <c r="A16046">
        <v>213815735</v>
      </c>
      <c r="B16046" t="s">
        <v>13056</v>
      </c>
      <c r="C16046" t="s">
        <v>3597</v>
      </c>
      <c r="D16046" t="s">
        <v>3685</v>
      </c>
      <c r="E16046" t="s">
        <v>3686</v>
      </c>
      <c r="F16046" t="s">
        <v>3600</v>
      </c>
      <c r="G16046">
        <v>213815735</v>
      </c>
      <c r="I16046" t="s">
        <v>3601</v>
      </c>
      <c r="J16046" t="s">
        <v>12098</v>
      </c>
      <c r="K16046" t="s">
        <v>3688</v>
      </c>
      <c r="L16046" t="s">
        <v>13422</v>
      </c>
      <c r="P16046">
        <v>10</v>
      </c>
      <c r="Q16046">
        <v>17</v>
      </c>
      <c r="R16046">
        <v>8.6</v>
      </c>
      <c r="S16046" t="b">
        <v>0</v>
      </c>
      <c r="T16046" t="b">
        <v>0</v>
      </c>
      <c r="U16046" t="b">
        <v>1</v>
      </c>
      <c r="V16046">
        <v>23000</v>
      </c>
      <c r="W16046">
        <v>16000</v>
      </c>
      <c r="X16046">
        <v>2.65</v>
      </c>
      <c r="Y16046">
        <v>19400</v>
      </c>
      <c r="Z16046">
        <v>2</v>
      </c>
    </row>
    <row r="16047" spans="1:26">
      <c r="A16047">
        <v>213815736</v>
      </c>
      <c r="B16047" t="s">
        <v>13056</v>
      </c>
      <c r="C16047" t="s">
        <v>3597</v>
      </c>
      <c r="D16047" t="s">
        <v>3685</v>
      </c>
      <c r="E16047" t="s">
        <v>3686</v>
      </c>
      <c r="F16047" t="s">
        <v>3600</v>
      </c>
      <c r="G16047">
        <v>213815736</v>
      </c>
      <c r="I16047" t="s">
        <v>3601</v>
      </c>
      <c r="J16047" t="s">
        <v>12098</v>
      </c>
      <c r="K16047" t="s">
        <v>3688</v>
      </c>
      <c r="L16047" t="s">
        <v>13421</v>
      </c>
      <c r="P16047">
        <v>10</v>
      </c>
      <c r="Q16047">
        <v>17</v>
      </c>
      <c r="R16047">
        <v>8.6</v>
      </c>
      <c r="S16047" t="b">
        <v>0</v>
      </c>
      <c r="T16047" t="b">
        <v>0</v>
      </c>
      <c r="U16047" t="b">
        <v>1</v>
      </c>
      <c r="V16047">
        <v>23000</v>
      </c>
      <c r="W16047">
        <v>16000</v>
      </c>
      <c r="X16047">
        <v>2.65</v>
      </c>
      <c r="Y16047">
        <v>19400</v>
      </c>
      <c r="Z16047">
        <v>2</v>
      </c>
    </row>
    <row r="16048" spans="1:26">
      <c r="A16048">
        <v>213815737</v>
      </c>
      <c r="B16048" t="s">
        <v>13056</v>
      </c>
      <c r="C16048" t="s">
        <v>3597</v>
      </c>
      <c r="D16048" t="s">
        <v>3685</v>
      </c>
      <c r="E16048" t="s">
        <v>3686</v>
      </c>
      <c r="F16048" t="s">
        <v>3600</v>
      </c>
      <c r="G16048">
        <v>213815737</v>
      </c>
      <c r="I16048" t="s">
        <v>3601</v>
      </c>
      <c r="J16048" t="s">
        <v>12098</v>
      </c>
      <c r="K16048" t="s">
        <v>3688</v>
      </c>
      <c r="L16048" t="s">
        <v>13420</v>
      </c>
      <c r="P16048">
        <v>10</v>
      </c>
      <c r="Q16048">
        <v>17</v>
      </c>
      <c r="R16048">
        <v>8.6</v>
      </c>
      <c r="S16048" t="b">
        <v>0</v>
      </c>
      <c r="T16048" t="b">
        <v>0</v>
      </c>
      <c r="U16048" t="b">
        <v>1</v>
      </c>
      <c r="V16048">
        <v>23000</v>
      </c>
      <c r="W16048">
        <v>16000</v>
      </c>
      <c r="X16048">
        <v>2.65</v>
      </c>
      <c r="Y16048">
        <v>19400</v>
      </c>
      <c r="Z16048">
        <v>2</v>
      </c>
    </row>
    <row r="16049" spans="1:26">
      <c r="A16049">
        <v>213815738</v>
      </c>
      <c r="B16049" t="s">
        <v>13056</v>
      </c>
      <c r="C16049" t="s">
        <v>3597</v>
      </c>
      <c r="D16049" t="s">
        <v>3685</v>
      </c>
      <c r="E16049" t="s">
        <v>3686</v>
      </c>
      <c r="F16049" t="s">
        <v>3600</v>
      </c>
      <c r="G16049">
        <v>213815738</v>
      </c>
      <c r="I16049" t="s">
        <v>3601</v>
      </c>
      <c r="J16049" t="s">
        <v>12100</v>
      </c>
      <c r="K16049" t="s">
        <v>3688</v>
      </c>
      <c r="L16049" t="s">
        <v>13418</v>
      </c>
      <c r="P16049">
        <v>10</v>
      </c>
      <c r="Q16049">
        <v>17.5</v>
      </c>
      <c r="R16049">
        <v>8.6</v>
      </c>
      <c r="S16049" t="b">
        <v>0</v>
      </c>
      <c r="T16049" t="b">
        <v>0</v>
      </c>
      <c r="U16049" t="b">
        <v>1</v>
      </c>
      <c r="V16049">
        <v>34200</v>
      </c>
      <c r="W16049">
        <v>23000</v>
      </c>
      <c r="X16049">
        <v>2.59</v>
      </c>
      <c r="Y16049">
        <v>36800</v>
      </c>
      <c r="Z16049">
        <v>1.99</v>
      </c>
    </row>
    <row r="16050" spans="1:26">
      <c r="A16050">
        <v>213815739</v>
      </c>
      <c r="B16050" t="s">
        <v>13056</v>
      </c>
      <c r="C16050" t="s">
        <v>3597</v>
      </c>
      <c r="D16050" t="s">
        <v>3685</v>
      </c>
      <c r="E16050" t="s">
        <v>3686</v>
      </c>
      <c r="F16050" t="s">
        <v>3600</v>
      </c>
      <c r="G16050">
        <v>213815739</v>
      </c>
      <c r="I16050" t="s">
        <v>3601</v>
      </c>
      <c r="J16050" t="s">
        <v>12100</v>
      </c>
      <c r="K16050" t="s">
        <v>3688</v>
      </c>
      <c r="L16050" t="s">
        <v>13419</v>
      </c>
      <c r="P16050">
        <v>10</v>
      </c>
      <c r="Q16050">
        <v>17.5</v>
      </c>
      <c r="R16050">
        <v>8.6</v>
      </c>
      <c r="S16050" t="b">
        <v>0</v>
      </c>
      <c r="T16050" t="b">
        <v>0</v>
      </c>
      <c r="U16050" t="b">
        <v>1</v>
      </c>
      <c r="V16050">
        <v>34200</v>
      </c>
      <c r="W16050">
        <v>23000</v>
      </c>
      <c r="X16050">
        <v>2.59</v>
      </c>
      <c r="Y16050">
        <v>36800</v>
      </c>
      <c r="Z16050">
        <v>1.99</v>
      </c>
    </row>
    <row r="16051" spans="1:26">
      <c r="A16051">
        <v>213815740</v>
      </c>
      <c r="B16051" t="s">
        <v>13056</v>
      </c>
      <c r="C16051" t="s">
        <v>3597</v>
      </c>
      <c r="D16051" t="s">
        <v>3685</v>
      </c>
      <c r="E16051" t="s">
        <v>3686</v>
      </c>
      <c r="F16051" t="s">
        <v>3600</v>
      </c>
      <c r="G16051">
        <v>213815740</v>
      </c>
      <c r="I16051" t="s">
        <v>3601</v>
      </c>
      <c r="J16051" t="s">
        <v>12104</v>
      </c>
      <c r="K16051" t="s">
        <v>3688</v>
      </c>
      <c r="L16051" t="s">
        <v>13418</v>
      </c>
      <c r="P16051">
        <v>10</v>
      </c>
      <c r="Q16051">
        <v>17</v>
      </c>
      <c r="R16051">
        <v>8.6</v>
      </c>
      <c r="S16051" t="b">
        <v>0</v>
      </c>
      <c r="T16051" t="b">
        <v>0</v>
      </c>
      <c r="U16051" t="b">
        <v>1</v>
      </c>
      <c r="V16051">
        <v>40000</v>
      </c>
      <c r="W16051">
        <v>28000</v>
      </c>
      <c r="X16051">
        <v>2.67</v>
      </c>
      <c r="Y16051">
        <v>37800</v>
      </c>
      <c r="Z16051">
        <v>2</v>
      </c>
    </row>
    <row r="16052" spans="1:26">
      <c r="A16052">
        <v>213815741</v>
      </c>
      <c r="B16052" t="s">
        <v>13056</v>
      </c>
      <c r="C16052" t="s">
        <v>3597</v>
      </c>
      <c r="D16052" t="s">
        <v>3685</v>
      </c>
      <c r="E16052" t="s">
        <v>3686</v>
      </c>
      <c r="F16052" t="s">
        <v>3600</v>
      </c>
      <c r="G16052">
        <v>213815741</v>
      </c>
      <c r="I16052" t="s">
        <v>3601</v>
      </c>
      <c r="J16052" t="s">
        <v>12105</v>
      </c>
      <c r="K16052" t="s">
        <v>3688</v>
      </c>
      <c r="L16052" t="s">
        <v>13418</v>
      </c>
      <c r="P16052">
        <v>10</v>
      </c>
      <c r="Q16052">
        <v>17</v>
      </c>
      <c r="R16052">
        <v>8.6</v>
      </c>
      <c r="S16052" t="b">
        <v>0</v>
      </c>
      <c r="T16052" t="b">
        <v>0</v>
      </c>
      <c r="U16052" t="b">
        <v>1</v>
      </c>
      <c r="V16052">
        <v>44000</v>
      </c>
      <c r="W16052">
        <v>28000</v>
      </c>
      <c r="X16052">
        <v>2.67</v>
      </c>
      <c r="Y16052">
        <v>38500</v>
      </c>
      <c r="Z16052">
        <v>1.99</v>
      </c>
    </row>
    <row r="16053" spans="1:26">
      <c r="A16053">
        <v>10093468</v>
      </c>
      <c r="B16053" t="s">
        <v>7158</v>
      </c>
      <c r="C16053" t="s">
        <v>3597</v>
      </c>
      <c r="D16053" t="s">
        <v>3910</v>
      </c>
      <c r="E16053" t="s">
        <v>3915</v>
      </c>
      <c r="F16053" t="s">
        <v>3600</v>
      </c>
      <c r="G16053">
        <v>10093468</v>
      </c>
      <c r="I16053" t="s">
        <v>3601</v>
      </c>
      <c r="J16053" t="s">
        <v>7326</v>
      </c>
      <c r="L16053" t="s">
        <v>5128</v>
      </c>
      <c r="M16053">
        <v>12.5</v>
      </c>
      <c r="N16053">
        <v>18</v>
      </c>
      <c r="O16053">
        <v>10</v>
      </c>
      <c r="S16053" t="b">
        <v>0</v>
      </c>
      <c r="T16053" t="b">
        <v>0</v>
      </c>
      <c r="U16053" t="b">
        <v>0</v>
      </c>
      <c r="V16053">
        <v>54000</v>
      </c>
      <c r="W16053">
        <v>48000</v>
      </c>
      <c r="X16053">
        <v>2.1</v>
      </c>
      <c r="Y16053">
        <v>33510</v>
      </c>
      <c r="Z16053">
        <v>1.38</v>
      </c>
    </row>
    <row r="16054" spans="1:26">
      <c r="A16054">
        <v>10093516</v>
      </c>
      <c r="B16054" t="s">
        <v>7158</v>
      </c>
      <c r="C16054" t="s">
        <v>3597</v>
      </c>
      <c r="D16054" t="s">
        <v>3910</v>
      </c>
      <c r="E16054" t="s">
        <v>3911</v>
      </c>
      <c r="F16054" t="s">
        <v>3600</v>
      </c>
      <c r="G16054">
        <v>10093516</v>
      </c>
      <c r="I16054" t="s">
        <v>3601</v>
      </c>
      <c r="J16054" t="s">
        <v>7327</v>
      </c>
      <c r="L16054" t="s">
        <v>5128</v>
      </c>
      <c r="M16054">
        <v>12.5</v>
      </c>
      <c r="N16054">
        <v>18</v>
      </c>
      <c r="O16054">
        <v>10</v>
      </c>
      <c r="S16054" t="b">
        <v>0</v>
      </c>
      <c r="T16054" t="b">
        <v>0</v>
      </c>
      <c r="U16054" t="b">
        <v>0</v>
      </c>
      <c r="V16054">
        <v>54000</v>
      </c>
      <c r="W16054">
        <v>48000</v>
      </c>
      <c r="X16054">
        <v>2.1</v>
      </c>
      <c r="Y16054">
        <v>33510</v>
      </c>
      <c r="Z16054">
        <v>1.38</v>
      </c>
    </row>
    <row r="16055" spans="1:26">
      <c r="A16055">
        <v>205788773</v>
      </c>
      <c r="B16055" t="s">
        <v>12581</v>
      </c>
      <c r="C16055" t="s">
        <v>3597</v>
      </c>
      <c r="D16055" t="s">
        <v>3714</v>
      </c>
      <c r="E16055" t="s">
        <v>3714</v>
      </c>
      <c r="F16055" t="s">
        <v>3600</v>
      </c>
      <c r="G16055">
        <v>205788773</v>
      </c>
      <c r="I16055" t="s">
        <v>3601</v>
      </c>
      <c r="J16055" t="s">
        <v>12573</v>
      </c>
      <c r="K16055" t="s">
        <v>3624</v>
      </c>
      <c r="L16055" t="s">
        <v>12570</v>
      </c>
      <c r="M16055">
        <v>12.5</v>
      </c>
      <c r="N16055">
        <v>17.8</v>
      </c>
      <c r="O16055">
        <v>10.7</v>
      </c>
      <c r="P16055">
        <v>11.95</v>
      </c>
      <c r="Q16055">
        <v>16.399999999999999</v>
      </c>
      <c r="R16055">
        <v>9.3000000000000007</v>
      </c>
      <c r="S16055" t="b">
        <v>0</v>
      </c>
      <c r="T16055" t="b">
        <v>0</v>
      </c>
      <c r="U16055" t="b">
        <v>1</v>
      </c>
      <c r="V16055">
        <v>33000</v>
      </c>
      <c r="W16055">
        <v>23800</v>
      </c>
      <c r="X16055">
        <v>2.64</v>
      </c>
      <c r="Y16055">
        <v>39000</v>
      </c>
      <c r="Z16055">
        <v>1.88</v>
      </c>
    </row>
    <row r="16056" spans="1:26">
      <c r="A16056">
        <v>206347270</v>
      </c>
      <c r="B16056" t="s">
        <v>6268</v>
      </c>
      <c r="C16056" t="s">
        <v>3597</v>
      </c>
      <c r="D16056" t="s">
        <v>4624</v>
      </c>
      <c r="E16056" t="s">
        <v>4630</v>
      </c>
      <c r="F16056" t="s">
        <v>3650</v>
      </c>
      <c r="G16056">
        <v>206347270</v>
      </c>
      <c r="I16056" t="s">
        <v>3651</v>
      </c>
      <c r="J16056" t="s">
        <v>6279</v>
      </c>
      <c r="K16056" t="s">
        <v>3653</v>
      </c>
      <c r="M16056">
        <v>12.5</v>
      </c>
      <c r="N16056">
        <v>21</v>
      </c>
      <c r="O16056">
        <v>11</v>
      </c>
      <c r="S16056" t="b">
        <v>0</v>
      </c>
      <c r="T16056" t="b">
        <v>0</v>
      </c>
      <c r="U16056" t="b">
        <v>0</v>
      </c>
      <c r="V16056">
        <v>32000</v>
      </c>
      <c r="W16056">
        <v>23200</v>
      </c>
      <c r="X16056">
        <v>2.62</v>
      </c>
      <c r="Y16056">
        <v>40000</v>
      </c>
      <c r="Z16056">
        <v>1.89</v>
      </c>
    </row>
    <row r="16057" spans="1:26">
      <c r="A16057">
        <v>206347271</v>
      </c>
      <c r="B16057" t="s">
        <v>6268</v>
      </c>
      <c r="C16057" t="s">
        <v>3597</v>
      </c>
      <c r="D16057" t="s">
        <v>4624</v>
      </c>
      <c r="E16057" t="s">
        <v>4630</v>
      </c>
      <c r="F16057" t="s">
        <v>3710</v>
      </c>
      <c r="G16057">
        <v>206347271</v>
      </c>
      <c r="I16057" t="s">
        <v>3711</v>
      </c>
      <c r="J16057" t="s">
        <v>6279</v>
      </c>
      <c r="K16057" t="s">
        <v>3725</v>
      </c>
      <c r="M16057">
        <v>12.25</v>
      </c>
      <c r="N16057">
        <v>20.25</v>
      </c>
      <c r="O16057">
        <v>10.9</v>
      </c>
      <c r="S16057" t="b">
        <v>0</v>
      </c>
      <c r="T16057" t="b">
        <v>0</v>
      </c>
      <c r="U16057" t="b">
        <v>1</v>
      </c>
      <c r="V16057">
        <v>32000</v>
      </c>
      <c r="W16057">
        <v>22600</v>
      </c>
      <c r="X16057">
        <v>2.5099999999999998</v>
      </c>
      <c r="Y16057">
        <v>40035</v>
      </c>
      <c r="Z16057">
        <v>1.96</v>
      </c>
    </row>
    <row r="16058" spans="1:26">
      <c r="A16058">
        <v>206346130</v>
      </c>
      <c r="B16058" t="s">
        <v>6268</v>
      </c>
      <c r="C16058" t="s">
        <v>3597</v>
      </c>
      <c r="D16058" t="s">
        <v>4624</v>
      </c>
      <c r="E16058" t="s">
        <v>4630</v>
      </c>
      <c r="F16058" t="s">
        <v>3650</v>
      </c>
      <c r="G16058">
        <v>206346130</v>
      </c>
      <c r="I16058" t="s">
        <v>3651</v>
      </c>
      <c r="J16058" t="s">
        <v>6278</v>
      </c>
      <c r="K16058" t="s">
        <v>3653</v>
      </c>
      <c r="M16058">
        <v>12.5</v>
      </c>
      <c r="N16058">
        <v>22</v>
      </c>
      <c r="O16058">
        <v>11</v>
      </c>
      <c r="S16058" t="b">
        <v>0</v>
      </c>
      <c r="T16058" t="b">
        <v>0</v>
      </c>
      <c r="U16058" t="b">
        <v>0</v>
      </c>
      <c r="V16058">
        <v>24000</v>
      </c>
      <c r="W16058">
        <v>15400</v>
      </c>
      <c r="X16058">
        <v>2.59</v>
      </c>
      <c r="Y16058">
        <v>26000</v>
      </c>
      <c r="Z16058">
        <v>1.9</v>
      </c>
    </row>
    <row r="16059" spans="1:26">
      <c r="A16059">
        <v>206346129</v>
      </c>
      <c r="B16059" t="s">
        <v>6268</v>
      </c>
      <c r="C16059" t="s">
        <v>3597</v>
      </c>
      <c r="D16059" t="s">
        <v>4624</v>
      </c>
      <c r="E16059" t="s">
        <v>4630</v>
      </c>
      <c r="F16059" t="s">
        <v>3710</v>
      </c>
      <c r="G16059">
        <v>206346129</v>
      </c>
      <c r="I16059" t="s">
        <v>3711</v>
      </c>
      <c r="J16059" t="s">
        <v>6277</v>
      </c>
      <c r="K16059" t="s">
        <v>3725</v>
      </c>
      <c r="M16059">
        <v>12</v>
      </c>
      <c r="N16059">
        <v>20.5</v>
      </c>
      <c r="O16059">
        <v>10.3</v>
      </c>
      <c r="S16059" t="b">
        <v>0</v>
      </c>
      <c r="T16059" t="b">
        <v>0</v>
      </c>
      <c r="U16059" t="b">
        <v>1</v>
      </c>
      <c r="V16059">
        <v>18000</v>
      </c>
      <c r="W16059">
        <v>12200</v>
      </c>
      <c r="X16059">
        <v>2.5</v>
      </c>
      <c r="Y16059">
        <v>19708</v>
      </c>
      <c r="Z16059">
        <v>1.92</v>
      </c>
    </row>
    <row r="16060" spans="1:26">
      <c r="A16060">
        <v>206346128</v>
      </c>
      <c r="B16060" t="s">
        <v>6268</v>
      </c>
      <c r="C16060" t="s">
        <v>3597</v>
      </c>
      <c r="D16060" t="s">
        <v>4624</v>
      </c>
      <c r="E16060" t="s">
        <v>4630</v>
      </c>
      <c r="F16060" t="s">
        <v>3650</v>
      </c>
      <c r="G16060">
        <v>206346128</v>
      </c>
      <c r="I16060" t="s">
        <v>3651</v>
      </c>
      <c r="J16060" t="s">
        <v>6277</v>
      </c>
      <c r="K16060" t="s">
        <v>3653</v>
      </c>
      <c r="M16060">
        <v>12.5</v>
      </c>
      <c r="N16060">
        <v>22</v>
      </c>
      <c r="O16060">
        <v>11</v>
      </c>
      <c r="S16060" t="b">
        <v>0</v>
      </c>
      <c r="T16060" t="b">
        <v>0</v>
      </c>
      <c r="U16060" t="b">
        <v>1</v>
      </c>
      <c r="V16060">
        <v>18000</v>
      </c>
      <c r="W16060">
        <v>12200</v>
      </c>
      <c r="X16060">
        <v>2.59</v>
      </c>
      <c r="Y16060">
        <v>20000</v>
      </c>
      <c r="Z16060">
        <v>1.81</v>
      </c>
    </row>
    <row r="16061" spans="1:26">
      <c r="A16061">
        <v>206346131</v>
      </c>
      <c r="B16061" t="s">
        <v>6268</v>
      </c>
      <c r="C16061" t="s">
        <v>3597</v>
      </c>
      <c r="D16061" t="s">
        <v>4624</v>
      </c>
      <c r="E16061" t="s">
        <v>4630</v>
      </c>
      <c r="F16061" t="s">
        <v>3710</v>
      </c>
      <c r="G16061">
        <v>206346131</v>
      </c>
      <c r="I16061" t="s">
        <v>3711</v>
      </c>
      <c r="J16061" t="s">
        <v>6278</v>
      </c>
      <c r="K16061" t="s">
        <v>3725</v>
      </c>
      <c r="M16061">
        <v>12.3</v>
      </c>
      <c r="N16061">
        <v>21.5</v>
      </c>
      <c r="O16061">
        <v>10.5</v>
      </c>
      <c r="S16061" t="b">
        <v>0</v>
      </c>
      <c r="T16061" t="b">
        <v>0</v>
      </c>
      <c r="U16061" t="b">
        <v>1</v>
      </c>
      <c r="V16061">
        <v>24000</v>
      </c>
      <c r="W16061">
        <v>15400</v>
      </c>
      <c r="X16061">
        <v>2.4900000000000002</v>
      </c>
      <c r="Y16061">
        <v>25800</v>
      </c>
      <c r="Z16061">
        <v>1.98</v>
      </c>
    </row>
    <row r="16062" spans="1:26">
      <c r="A16062">
        <v>201754900</v>
      </c>
      <c r="B16062" t="s">
        <v>3742</v>
      </c>
      <c r="C16062" t="s">
        <v>3597</v>
      </c>
      <c r="D16062" t="s">
        <v>3743</v>
      </c>
      <c r="E16062" t="s">
        <v>3752</v>
      </c>
      <c r="F16062" t="s">
        <v>3718</v>
      </c>
      <c r="G16062">
        <v>201754900</v>
      </c>
      <c r="I16062" t="s">
        <v>3711</v>
      </c>
      <c r="J16062" t="s">
        <v>4106</v>
      </c>
      <c r="K16062" t="s">
        <v>3688</v>
      </c>
      <c r="M16062">
        <v>11</v>
      </c>
      <c r="N16062">
        <v>15</v>
      </c>
      <c r="O16062">
        <v>9.5</v>
      </c>
      <c r="S16062" t="b">
        <v>0</v>
      </c>
      <c r="T16062" t="b">
        <v>0</v>
      </c>
      <c r="U16062" t="b">
        <v>0</v>
      </c>
      <c r="V16062">
        <v>20000</v>
      </c>
      <c r="W16062">
        <v>13700</v>
      </c>
      <c r="X16062">
        <v>2.4</v>
      </c>
      <c r="Y16062">
        <v>22000</v>
      </c>
      <c r="Z16062">
        <v>2</v>
      </c>
    </row>
    <row r="16063" spans="1:26">
      <c r="A16063">
        <v>209949006</v>
      </c>
      <c r="B16063" t="s">
        <v>5401</v>
      </c>
      <c r="C16063" t="s">
        <v>3597</v>
      </c>
      <c r="D16063" t="s">
        <v>3743</v>
      </c>
      <c r="E16063" t="s">
        <v>3752</v>
      </c>
      <c r="F16063" t="s">
        <v>3710</v>
      </c>
      <c r="G16063">
        <v>209949006</v>
      </c>
      <c r="I16063" t="s">
        <v>3711</v>
      </c>
      <c r="J16063" t="s">
        <v>11643</v>
      </c>
      <c r="K16063" t="s">
        <v>3725</v>
      </c>
      <c r="M16063">
        <v>11.4</v>
      </c>
      <c r="N16063">
        <v>17</v>
      </c>
      <c r="O16063">
        <v>10.4</v>
      </c>
      <c r="S16063" t="b">
        <v>0</v>
      </c>
      <c r="T16063" t="b">
        <v>0</v>
      </c>
      <c r="U16063" t="b">
        <v>0</v>
      </c>
      <c r="V16063">
        <v>27800</v>
      </c>
      <c r="W16063">
        <v>17200</v>
      </c>
      <c r="X16063">
        <v>2.5299999999999998</v>
      </c>
      <c r="Y16063">
        <v>28100</v>
      </c>
      <c r="Z16063">
        <v>1.95</v>
      </c>
    </row>
    <row r="16064" spans="1:26">
      <c r="A16064">
        <v>209949005</v>
      </c>
      <c r="B16064" t="s">
        <v>5401</v>
      </c>
      <c r="C16064" t="s">
        <v>3597</v>
      </c>
      <c r="D16064" t="s">
        <v>3743</v>
      </c>
      <c r="E16064" t="s">
        <v>3752</v>
      </c>
      <c r="F16064" t="s">
        <v>3710</v>
      </c>
      <c r="G16064">
        <v>209949005</v>
      </c>
      <c r="I16064" t="s">
        <v>3711</v>
      </c>
      <c r="J16064" t="s">
        <v>10582</v>
      </c>
      <c r="K16064" t="s">
        <v>3725</v>
      </c>
      <c r="M16064">
        <v>11.75</v>
      </c>
      <c r="N16064">
        <v>17.25</v>
      </c>
      <c r="O16064">
        <v>9.5</v>
      </c>
      <c r="S16064" t="b">
        <v>0</v>
      </c>
      <c r="T16064" t="b">
        <v>0</v>
      </c>
      <c r="U16064" t="b">
        <v>0</v>
      </c>
      <c r="V16064">
        <v>22800</v>
      </c>
      <c r="W16064">
        <v>14000</v>
      </c>
      <c r="X16064">
        <v>2.52</v>
      </c>
      <c r="Y16064">
        <v>24800</v>
      </c>
      <c r="Z16064">
        <v>1.98</v>
      </c>
    </row>
    <row r="16065" spans="1:26">
      <c r="A16065">
        <v>209836200</v>
      </c>
      <c r="B16065" t="s">
        <v>10565</v>
      </c>
      <c r="C16065" t="s">
        <v>3597</v>
      </c>
      <c r="D16065" t="s">
        <v>3743</v>
      </c>
      <c r="E16065" t="s">
        <v>3752</v>
      </c>
      <c r="F16065" t="s">
        <v>3650</v>
      </c>
      <c r="G16065">
        <v>209836200</v>
      </c>
      <c r="I16065" t="s">
        <v>3651</v>
      </c>
      <c r="J16065" t="s">
        <v>10588</v>
      </c>
      <c r="K16065" t="s">
        <v>3653</v>
      </c>
      <c r="M16065">
        <v>9.4</v>
      </c>
      <c r="N16065">
        <v>19.2</v>
      </c>
      <c r="O16065">
        <v>11</v>
      </c>
      <c r="P16065">
        <v>9.4</v>
      </c>
      <c r="Q16065">
        <v>19.2</v>
      </c>
      <c r="R16065">
        <v>9.8000000000000007</v>
      </c>
      <c r="S16065" t="b">
        <v>0</v>
      </c>
      <c r="T16065" t="b">
        <v>0</v>
      </c>
      <c r="U16065" t="b">
        <v>1</v>
      </c>
      <c r="V16065">
        <v>35400</v>
      </c>
      <c r="W16065">
        <v>22200</v>
      </c>
      <c r="X16065">
        <v>2.83</v>
      </c>
      <c r="Y16065">
        <v>26600</v>
      </c>
      <c r="Z16065">
        <v>2.27</v>
      </c>
    </row>
    <row r="16066" spans="1:26">
      <c r="A16066">
        <v>209836199</v>
      </c>
      <c r="B16066" t="s">
        <v>5401</v>
      </c>
      <c r="C16066" t="s">
        <v>3597</v>
      </c>
      <c r="D16066" t="s">
        <v>3743</v>
      </c>
      <c r="E16066" t="s">
        <v>3752</v>
      </c>
      <c r="F16066" t="s">
        <v>3650</v>
      </c>
      <c r="G16066">
        <v>209836199</v>
      </c>
      <c r="I16066" t="s">
        <v>3651</v>
      </c>
      <c r="J16066" t="s">
        <v>11642</v>
      </c>
      <c r="K16066" t="s">
        <v>3653</v>
      </c>
      <c r="M16066">
        <v>10.6</v>
      </c>
      <c r="N16066">
        <v>19</v>
      </c>
      <c r="O16066">
        <v>10.6</v>
      </c>
      <c r="P16066">
        <v>10.6</v>
      </c>
      <c r="Q16066">
        <v>19</v>
      </c>
      <c r="R16066">
        <v>9.3000000000000007</v>
      </c>
      <c r="S16066" t="b">
        <v>0</v>
      </c>
      <c r="T16066" t="b">
        <v>0</v>
      </c>
      <c r="U16066" t="b">
        <v>0</v>
      </c>
      <c r="V16066">
        <v>28400</v>
      </c>
      <c r="W16066">
        <v>17800</v>
      </c>
      <c r="X16066">
        <v>2.96</v>
      </c>
      <c r="Y16066">
        <v>21000</v>
      </c>
      <c r="Z16066">
        <v>2.25</v>
      </c>
    </row>
    <row r="16067" spans="1:26">
      <c r="A16067">
        <v>209836197</v>
      </c>
      <c r="B16067" t="s">
        <v>5401</v>
      </c>
      <c r="C16067" t="s">
        <v>3597</v>
      </c>
      <c r="D16067" t="s">
        <v>3743</v>
      </c>
      <c r="E16067" t="s">
        <v>3752</v>
      </c>
      <c r="F16067" t="s">
        <v>3650</v>
      </c>
      <c r="G16067">
        <v>209836197</v>
      </c>
      <c r="I16067" t="s">
        <v>3651</v>
      </c>
      <c r="J16067" t="s">
        <v>10942</v>
      </c>
      <c r="K16067" t="s">
        <v>3653</v>
      </c>
      <c r="M16067">
        <v>12.7</v>
      </c>
      <c r="N16067">
        <v>20</v>
      </c>
      <c r="O16067">
        <v>10</v>
      </c>
      <c r="P16067">
        <v>12.7</v>
      </c>
      <c r="Q16067">
        <v>20</v>
      </c>
      <c r="R16067">
        <v>9.3000000000000007</v>
      </c>
      <c r="S16067" t="b">
        <v>0</v>
      </c>
      <c r="T16067" t="b">
        <v>0</v>
      </c>
      <c r="U16067" t="b">
        <v>0</v>
      </c>
      <c r="V16067">
        <v>18000</v>
      </c>
      <c r="W16067">
        <v>13500</v>
      </c>
      <c r="X16067">
        <v>3.04</v>
      </c>
      <c r="Y16067">
        <v>15500</v>
      </c>
      <c r="Z16067">
        <v>2.6</v>
      </c>
    </row>
    <row r="16068" spans="1:26">
      <c r="A16068">
        <v>207342935</v>
      </c>
      <c r="B16068" t="s">
        <v>5401</v>
      </c>
      <c r="C16068" t="s">
        <v>3597</v>
      </c>
      <c r="D16068" t="s">
        <v>3743</v>
      </c>
      <c r="E16068" t="s">
        <v>3744</v>
      </c>
      <c r="F16068" t="s">
        <v>3650</v>
      </c>
      <c r="G16068">
        <v>207342935</v>
      </c>
      <c r="I16068" t="s">
        <v>3651</v>
      </c>
      <c r="J16068" t="s">
        <v>5404</v>
      </c>
      <c r="K16068" t="s">
        <v>3653</v>
      </c>
      <c r="M16068">
        <v>9.4</v>
      </c>
      <c r="N16068">
        <v>19.2</v>
      </c>
      <c r="O16068">
        <v>11</v>
      </c>
      <c r="S16068" t="b">
        <v>0</v>
      </c>
      <c r="T16068" t="b">
        <v>0</v>
      </c>
      <c r="U16068" t="b">
        <v>0</v>
      </c>
      <c r="V16068">
        <v>35400</v>
      </c>
      <c r="W16068">
        <v>22200</v>
      </c>
      <c r="X16068">
        <v>2.83</v>
      </c>
      <c r="Y16068">
        <v>26600</v>
      </c>
      <c r="Z16068">
        <v>2.27</v>
      </c>
    </row>
    <row r="16069" spans="1:26">
      <c r="A16069">
        <v>207342932</v>
      </c>
      <c r="B16069" t="s">
        <v>5401</v>
      </c>
      <c r="C16069" t="s">
        <v>3597</v>
      </c>
      <c r="D16069" t="s">
        <v>3743</v>
      </c>
      <c r="E16069" t="s">
        <v>3744</v>
      </c>
      <c r="F16069" t="s">
        <v>3650</v>
      </c>
      <c r="G16069">
        <v>207342932</v>
      </c>
      <c r="I16069" t="s">
        <v>3651</v>
      </c>
      <c r="J16069" t="s">
        <v>5406</v>
      </c>
      <c r="K16069" t="s">
        <v>3653</v>
      </c>
      <c r="M16069">
        <v>10.6</v>
      </c>
      <c r="N16069">
        <v>19</v>
      </c>
      <c r="O16069">
        <v>11</v>
      </c>
      <c r="S16069" t="b">
        <v>0</v>
      </c>
      <c r="T16069" t="b">
        <v>0</v>
      </c>
      <c r="U16069" t="b">
        <v>0</v>
      </c>
      <c r="V16069">
        <v>28400</v>
      </c>
      <c r="W16069">
        <v>16000</v>
      </c>
      <c r="X16069">
        <v>2.66</v>
      </c>
      <c r="Y16069">
        <v>21000</v>
      </c>
      <c r="Z16069">
        <v>2.25</v>
      </c>
    </row>
    <row r="16070" spans="1:26">
      <c r="A16070">
        <v>207342929</v>
      </c>
      <c r="B16070" t="s">
        <v>5401</v>
      </c>
      <c r="C16070" t="s">
        <v>3597</v>
      </c>
      <c r="D16070" t="s">
        <v>3743</v>
      </c>
      <c r="E16070" t="s">
        <v>3744</v>
      </c>
      <c r="F16070" t="s">
        <v>3650</v>
      </c>
      <c r="G16070">
        <v>207342929</v>
      </c>
      <c r="I16070" t="s">
        <v>3651</v>
      </c>
      <c r="J16070" t="s">
        <v>5408</v>
      </c>
      <c r="K16070" t="s">
        <v>3653</v>
      </c>
      <c r="M16070">
        <v>12.7</v>
      </c>
      <c r="N16070">
        <v>20</v>
      </c>
      <c r="O16070">
        <v>10</v>
      </c>
      <c r="S16070" t="b">
        <v>0</v>
      </c>
      <c r="T16070" t="b">
        <v>0</v>
      </c>
      <c r="U16070" t="b">
        <v>0</v>
      </c>
      <c r="V16070">
        <v>18000</v>
      </c>
      <c r="W16070">
        <v>13500</v>
      </c>
      <c r="X16070">
        <v>3.04</v>
      </c>
      <c r="Y16070">
        <v>15500</v>
      </c>
      <c r="Z16070">
        <v>2.6</v>
      </c>
    </row>
    <row r="16071" spans="1:26">
      <c r="A16071">
        <v>204926529</v>
      </c>
      <c r="B16071" t="s">
        <v>6133</v>
      </c>
      <c r="C16071" t="s">
        <v>3597</v>
      </c>
      <c r="D16071" t="s">
        <v>3743</v>
      </c>
      <c r="E16071" t="s">
        <v>3744</v>
      </c>
      <c r="F16071" t="s">
        <v>3710</v>
      </c>
      <c r="G16071">
        <v>204926529</v>
      </c>
      <c r="I16071" t="s">
        <v>3711</v>
      </c>
      <c r="J16071" t="s">
        <v>4721</v>
      </c>
      <c r="K16071" t="s">
        <v>3725</v>
      </c>
      <c r="M16071">
        <v>11.25</v>
      </c>
      <c r="N16071">
        <v>18.25</v>
      </c>
      <c r="O16071">
        <v>10.7</v>
      </c>
      <c r="S16071" t="b">
        <v>0</v>
      </c>
      <c r="T16071" t="b">
        <v>0</v>
      </c>
      <c r="U16071" t="b">
        <v>0</v>
      </c>
      <c r="V16071">
        <v>60000</v>
      </c>
      <c r="W16071">
        <v>41000</v>
      </c>
      <c r="X16071">
        <v>2.4700000000000002</v>
      </c>
      <c r="Y16071">
        <v>65000</v>
      </c>
      <c r="Z16071">
        <v>2.35</v>
      </c>
    </row>
    <row r="16072" spans="1:26">
      <c r="A16072">
        <v>204834257</v>
      </c>
      <c r="B16072" t="s">
        <v>6133</v>
      </c>
      <c r="C16072" t="s">
        <v>3597</v>
      </c>
      <c r="D16072" t="s">
        <v>3743</v>
      </c>
      <c r="E16072" t="s">
        <v>3744</v>
      </c>
      <c r="F16072" t="s">
        <v>3718</v>
      </c>
      <c r="G16072">
        <v>204834257</v>
      </c>
      <c r="I16072" t="s">
        <v>3711</v>
      </c>
      <c r="J16072" t="s">
        <v>4721</v>
      </c>
      <c r="K16072" t="s">
        <v>3688</v>
      </c>
      <c r="M16072">
        <v>10</v>
      </c>
      <c r="N16072">
        <v>17</v>
      </c>
      <c r="O16072">
        <v>10.7</v>
      </c>
      <c r="S16072" t="b">
        <v>0</v>
      </c>
      <c r="T16072" t="b">
        <v>0</v>
      </c>
      <c r="U16072" t="b">
        <v>0</v>
      </c>
      <c r="V16072">
        <v>60000</v>
      </c>
      <c r="W16072">
        <v>40500</v>
      </c>
      <c r="X16072">
        <v>2.44</v>
      </c>
      <c r="Y16072">
        <v>65000</v>
      </c>
      <c r="Z16072">
        <v>2.35</v>
      </c>
    </row>
    <row r="16073" spans="1:26">
      <c r="A16073">
        <v>202412087</v>
      </c>
      <c r="B16073" t="s">
        <v>3742</v>
      </c>
      <c r="C16073" t="s">
        <v>3597</v>
      </c>
      <c r="D16073" t="s">
        <v>3743</v>
      </c>
      <c r="E16073" t="s">
        <v>3752</v>
      </c>
      <c r="F16073" t="s">
        <v>3650</v>
      </c>
      <c r="G16073">
        <v>202412087</v>
      </c>
      <c r="I16073" t="s">
        <v>3651</v>
      </c>
      <c r="J16073" t="s">
        <v>4421</v>
      </c>
      <c r="K16073" t="s">
        <v>3653</v>
      </c>
      <c r="M16073">
        <v>13.1</v>
      </c>
      <c r="N16073">
        <v>22.6</v>
      </c>
      <c r="O16073">
        <v>12</v>
      </c>
      <c r="S16073" t="b">
        <v>0</v>
      </c>
      <c r="T16073" t="b">
        <v>0</v>
      </c>
      <c r="U16073" t="b">
        <v>0</v>
      </c>
      <c r="V16073">
        <v>48000</v>
      </c>
      <c r="W16073">
        <v>31400</v>
      </c>
      <c r="X16073">
        <v>2.37</v>
      </c>
      <c r="Y16073">
        <v>36936</v>
      </c>
      <c r="Z16073">
        <v>2.79</v>
      </c>
    </row>
    <row r="16074" spans="1:26">
      <c r="A16074">
        <v>202412084</v>
      </c>
      <c r="B16074" t="s">
        <v>3742</v>
      </c>
      <c r="C16074" t="s">
        <v>3597</v>
      </c>
      <c r="D16074" t="s">
        <v>3743</v>
      </c>
      <c r="E16074" t="s">
        <v>3752</v>
      </c>
      <c r="F16074" t="s">
        <v>3650</v>
      </c>
      <c r="G16074">
        <v>202412084</v>
      </c>
      <c r="I16074" t="s">
        <v>3651</v>
      </c>
      <c r="J16074" t="s">
        <v>4236</v>
      </c>
      <c r="K16074" t="s">
        <v>3653</v>
      </c>
      <c r="M16074">
        <v>15</v>
      </c>
      <c r="N16074">
        <v>22.3</v>
      </c>
      <c r="O16074">
        <v>12</v>
      </c>
      <c r="S16074" t="b">
        <v>0</v>
      </c>
      <c r="T16074" t="b">
        <v>0</v>
      </c>
      <c r="U16074" t="b">
        <v>0</v>
      </c>
      <c r="V16074">
        <v>36000</v>
      </c>
      <c r="W16074">
        <v>26400</v>
      </c>
      <c r="X16074">
        <v>2.56</v>
      </c>
      <c r="Y16074">
        <v>28728</v>
      </c>
      <c r="Z16074">
        <v>2.79</v>
      </c>
    </row>
    <row r="16075" spans="1:26">
      <c r="A16075">
        <v>202392013</v>
      </c>
      <c r="B16075" t="s">
        <v>3742</v>
      </c>
      <c r="C16075" t="s">
        <v>3597</v>
      </c>
      <c r="D16075" t="s">
        <v>3743</v>
      </c>
      <c r="E16075" t="s">
        <v>3747</v>
      </c>
      <c r="F16075" t="s">
        <v>3710</v>
      </c>
      <c r="G16075">
        <v>202392013</v>
      </c>
      <c r="I16075" t="s">
        <v>3711</v>
      </c>
      <c r="J16075" t="s">
        <v>4077</v>
      </c>
      <c r="K16075" t="s">
        <v>3725</v>
      </c>
      <c r="M16075">
        <v>10.75</v>
      </c>
      <c r="N16075">
        <v>16.8</v>
      </c>
      <c r="O16075">
        <v>10.75</v>
      </c>
      <c r="S16075" t="b">
        <v>0</v>
      </c>
      <c r="T16075" t="b">
        <v>0</v>
      </c>
      <c r="U16075" t="b">
        <v>0</v>
      </c>
      <c r="V16075">
        <v>48000</v>
      </c>
      <c r="W16075">
        <v>34000</v>
      </c>
      <c r="X16075">
        <v>2.4500000000000002</v>
      </c>
      <c r="Y16075">
        <v>36600</v>
      </c>
      <c r="Z16075">
        <v>1.8</v>
      </c>
    </row>
    <row r="16076" spans="1:26">
      <c r="A16076">
        <v>202392012</v>
      </c>
      <c r="B16076" t="s">
        <v>3742</v>
      </c>
      <c r="C16076" t="s">
        <v>3597</v>
      </c>
      <c r="D16076" t="s">
        <v>3743</v>
      </c>
      <c r="E16076" t="s">
        <v>3744</v>
      </c>
      <c r="F16076" t="s">
        <v>3710</v>
      </c>
      <c r="G16076">
        <v>202392012</v>
      </c>
      <c r="I16076" t="s">
        <v>3711</v>
      </c>
      <c r="J16076" t="s">
        <v>4079</v>
      </c>
      <c r="K16076" t="s">
        <v>3725</v>
      </c>
      <c r="M16076">
        <v>10.75</v>
      </c>
      <c r="N16076">
        <v>16.8</v>
      </c>
      <c r="O16076">
        <v>10.75</v>
      </c>
      <c r="S16076" t="b">
        <v>0</v>
      </c>
      <c r="T16076" t="b">
        <v>0</v>
      </c>
      <c r="U16076" t="b">
        <v>0</v>
      </c>
      <c r="V16076">
        <v>48000</v>
      </c>
      <c r="W16076">
        <v>34000</v>
      </c>
      <c r="X16076">
        <v>2.4500000000000002</v>
      </c>
      <c r="Y16076">
        <v>36600</v>
      </c>
      <c r="Z16076">
        <v>1.8</v>
      </c>
    </row>
    <row r="16077" spans="1:26">
      <c r="A16077">
        <v>202392007</v>
      </c>
      <c r="B16077" t="s">
        <v>3742</v>
      </c>
      <c r="C16077" t="s">
        <v>3597</v>
      </c>
      <c r="D16077" t="s">
        <v>3743</v>
      </c>
      <c r="E16077" t="s">
        <v>3747</v>
      </c>
      <c r="F16077" t="s">
        <v>3710</v>
      </c>
      <c r="G16077">
        <v>202392007</v>
      </c>
      <c r="I16077" t="s">
        <v>3711</v>
      </c>
      <c r="J16077" t="s">
        <v>4105</v>
      </c>
      <c r="K16077" t="s">
        <v>3725</v>
      </c>
      <c r="M16077">
        <v>12.25</v>
      </c>
      <c r="N16077">
        <v>16</v>
      </c>
      <c r="O16077">
        <v>9.65</v>
      </c>
      <c r="S16077" t="b">
        <v>0</v>
      </c>
      <c r="T16077" t="b">
        <v>0</v>
      </c>
      <c r="U16077" t="b">
        <v>0</v>
      </c>
      <c r="V16077">
        <v>19000</v>
      </c>
      <c r="W16077">
        <v>13700</v>
      </c>
      <c r="X16077">
        <v>2.57</v>
      </c>
      <c r="Y16077">
        <v>22000</v>
      </c>
      <c r="Z16077">
        <v>2.0499999999999998</v>
      </c>
    </row>
    <row r="16078" spans="1:26">
      <c r="A16078">
        <v>202392006</v>
      </c>
      <c r="B16078" t="s">
        <v>3742</v>
      </c>
      <c r="C16078" t="s">
        <v>3597</v>
      </c>
      <c r="D16078" t="s">
        <v>3743</v>
      </c>
      <c r="E16078" t="s">
        <v>3744</v>
      </c>
      <c r="F16078" t="s">
        <v>3710</v>
      </c>
      <c r="G16078">
        <v>202392006</v>
      </c>
      <c r="I16078" t="s">
        <v>3711</v>
      </c>
      <c r="J16078" t="s">
        <v>4107</v>
      </c>
      <c r="K16078" t="s">
        <v>3725</v>
      </c>
      <c r="M16078">
        <v>12.25</v>
      </c>
      <c r="N16078">
        <v>16</v>
      </c>
      <c r="O16078">
        <v>9.65</v>
      </c>
      <c r="S16078" t="b">
        <v>0</v>
      </c>
      <c r="T16078" t="b">
        <v>0</v>
      </c>
      <c r="U16078" t="b">
        <v>0</v>
      </c>
      <c r="V16078">
        <v>19000</v>
      </c>
      <c r="W16078">
        <v>13700</v>
      </c>
      <c r="X16078">
        <v>2.57</v>
      </c>
      <c r="Y16078">
        <v>22000</v>
      </c>
      <c r="Z16078">
        <v>2.0499999999999998</v>
      </c>
    </row>
    <row r="16079" spans="1:26">
      <c r="A16079">
        <v>202392005</v>
      </c>
      <c r="B16079" t="s">
        <v>3742</v>
      </c>
      <c r="C16079" t="s">
        <v>3597</v>
      </c>
      <c r="D16079" t="s">
        <v>3743</v>
      </c>
      <c r="E16079" t="s">
        <v>3747</v>
      </c>
      <c r="F16079" t="s">
        <v>3710</v>
      </c>
      <c r="G16079">
        <v>202392005</v>
      </c>
      <c r="I16079" t="s">
        <v>3711</v>
      </c>
      <c r="J16079" t="s">
        <v>4104</v>
      </c>
      <c r="K16079" t="s">
        <v>3725</v>
      </c>
      <c r="M16079">
        <v>11.35</v>
      </c>
      <c r="N16079">
        <v>18</v>
      </c>
      <c r="O16079">
        <v>9.65</v>
      </c>
      <c r="S16079" t="b">
        <v>0</v>
      </c>
      <c r="T16079" t="b">
        <v>0</v>
      </c>
      <c r="U16079" t="b">
        <v>0</v>
      </c>
      <c r="V16079">
        <v>19000</v>
      </c>
      <c r="W16079">
        <v>13000</v>
      </c>
      <c r="X16079">
        <v>2.57</v>
      </c>
      <c r="Y16079">
        <v>14500</v>
      </c>
      <c r="Z16079">
        <v>2.39</v>
      </c>
    </row>
    <row r="16080" spans="1:26">
      <c r="A16080">
        <v>202392004</v>
      </c>
      <c r="B16080" t="s">
        <v>3742</v>
      </c>
      <c r="C16080" t="s">
        <v>3597</v>
      </c>
      <c r="D16080" t="s">
        <v>3743</v>
      </c>
      <c r="E16080" t="s">
        <v>3744</v>
      </c>
      <c r="F16080" t="s">
        <v>3710</v>
      </c>
      <c r="G16080">
        <v>202392004</v>
      </c>
      <c r="I16080" t="s">
        <v>3711</v>
      </c>
      <c r="J16080" t="s">
        <v>4812</v>
      </c>
      <c r="K16080" t="s">
        <v>3725</v>
      </c>
      <c r="M16080">
        <v>11.35</v>
      </c>
      <c r="N16080">
        <v>18</v>
      </c>
      <c r="O16080">
        <v>9.65</v>
      </c>
      <c r="S16080" t="b">
        <v>0</v>
      </c>
      <c r="T16080" t="b">
        <v>0</v>
      </c>
      <c r="U16080" t="b">
        <v>0</v>
      </c>
      <c r="V16080">
        <v>19000</v>
      </c>
      <c r="W16080">
        <v>13000</v>
      </c>
      <c r="X16080">
        <v>2.57</v>
      </c>
      <c r="Y16080">
        <v>14500</v>
      </c>
      <c r="Z16080">
        <v>2.39</v>
      </c>
    </row>
    <row r="16081" spans="1:26">
      <c r="A16081">
        <v>202373748</v>
      </c>
      <c r="B16081" t="s">
        <v>3742</v>
      </c>
      <c r="C16081" t="s">
        <v>3597</v>
      </c>
      <c r="D16081" t="s">
        <v>3743</v>
      </c>
      <c r="E16081" t="s">
        <v>3744</v>
      </c>
      <c r="F16081" t="s">
        <v>3650</v>
      </c>
      <c r="G16081">
        <v>202373748</v>
      </c>
      <c r="I16081" t="s">
        <v>3651</v>
      </c>
      <c r="J16081" t="s">
        <v>4180</v>
      </c>
      <c r="K16081" t="s">
        <v>3653</v>
      </c>
      <c r="M16081">
        <v>12.5</v>
      </c>
      <c r="N16081">
        <v>17.399999999999999</v>
      </c>
      <c r="O16081">
        <v>10.5</v>
      </c>
      <c r="S16081" t="b">
        <v>0</v>
      </c>
      <c r="T16081" t="b">
        <v>0</v>
      </c>
      <c r="U16081" t="b">
        <v>0</v>
      </c>
      <c r="V16081">
        <v>60000</v>
      </c>
      <c r="W16081">
        <v>41500</v>
      </c>
      <c r="X16081">
        <v>2.5</v>
      </c>
      <c r="Y16081">
        <v>65000</v>
      </c>
      <c r="Z16081">
        <v>2.35</v>
      </c>
    </row>
    <row r="16082" spans="1:26">
      <c r="A16082">
        <v>202373746</v>
      </c>
      <c r="B16082" t="s">
        <v>3742</v>
      </c>
      <c r="C16082" t="s">
        <v>3597</v>
      </c>
      <c r="D16082" t="s">
        <v>3743</v>
      </c>
      <c r="E16082" t="s">
        <v>3744</v>
      </c>
      <c r="F16082" t="s">
        <v>3650</v>
      </c>
      <c r="G16082">
        <v>202373746</v>
      </c>
      <c r="I16082" t="s">
        <v>3651</v>
      </c>
      <c r="J16082" t="s">
        <v>4079</v>
      </c>
      <c r="K16082" t="s">
        <v>3653</v>
      </c>
      <c r="M16082">
        <v>12</v>
      </c>
      <c r="N16082">
        <v>18.899999999999999</v>
      </c>
      <c r="O16082">
        <v>11.4</v>
      </c>
      <c r="S16082" t="b">
        <v>0</v>
      </c>
      <c r="T16082" t="b">
        <v>0</v>
      </c>
      <c r="U16082" t="b">
        <v>0</v>
      </c>
      <c r="V16082">
        <v>48000</v>
      </c>
      <c r="W16082">
        <v>33000</v>
      </c>
      <c r="X16082">
        <v>2.6</v>
      </c>
      <c r="Y16082">
        <v>36600</v>
      </c>
      <c r="Z16082">
        <v>1.91</v>
      </c>
    </row>
    <row r="16083" spans="1:26">
      <c r="A16083">
        <v>202373745</v>
      </c>
      <c r="B16083" t="s">
        <v>3742</v>
      </c>
      <c r="C16083" t="s">
        <v>3597</v>
      </c>
      <c r="D16083" t="s">
        <v>3743</v>
      </c>
      <c r="E16083" t="s">
        <v>3744</v>
      </c>
      <c r="F16083" t="s">
        <v>3650</v>
      </c>
      <c r="G16083">
        <v>202373745</v>
      </c>
      <c r="I16083" t="s">
        <v>3651</v>
      </c>
      <c r="J16083" t="s">
        <v>4094</v>
      </c>
      <c r="K16083" t="s">
        <v>3653</v>
      </c>
      <c r="M16083">
        <v>13.4</v>
      </c>
      <c r="N16083">
        <v>19</v>
      </c>
      <c r="O16083">
        <v>11</v>
      </c>
      <c r="S16083" t="b">
        <v>0</v>
      </c>
      <c r="T16083" t="b">
        <v>0</v>
      </c>
      <c r="U16083" t="b">
        <v>0</v>
      </c>
      <c r="V16083">
        <v>42000</v>
      </c>
      <c r="W16083">
        <v>35800</v>
      </c>
      <c r="X16083">
        <v>2.87</v>
      </c>
      <c r="Y16083">
        <v>48000</v>
      </c>
      <c r="Z16083">
        <v>2.89</v>
      </c>
    </row>
    <row r="16084" spans="1:26">
      <c r="A16084">
        <v>202373742</v>
      </c>
      <c r="B16084" t="s">
        <v>3742</v>
      </c>
      <c r="C16084" t="s">
        <v>3597</v>
      </c>
      <c r="D16084" t="s">
        <v>3743</v>
      </c>
      <c r="E16084" t="s">
        <v>3744</v>
      </c>
      <c r="F16084" t="s">
        <v>3650</v>
      </c>
      <c r="G16084">
        <v>202373742</v>
      </c>
      <c r="I16084" t="s">
        <v>3651</v>
      </c>
      <c r="J16084" t="s">
        <v>4812</v>
      </c>
      <c r="K16084" t="s">
        <v>3653</v>
      </c>
      <c r="M16084">
        <v>12.7</v>
      </c>
      <c r="N16084">
        <v>20</v>
      </c>
      <c r="O16084">
        <v>10</v>
      </c>
      <c r="S16084" t="b">
        <v>0</v>
      </c>
      <c r="T16084" t="b">
        <v>0</v>
      </c>
      <c r="U16084" t="b">
        <v>0</v>
      </c>
      <c r="V16084">
        <v>18000</v>
      </c>
      <c r="W16084">
        <v>13500</v>
      </c>
      <c r="X16084">
        <v>3.04</v>
      </c>
      <c r="Y16084">
        <v>15500</v>
      </c>
      <c r="Z16084">
        <v>2.6</v>
      </c>
    </row>
    <row r="16085" spans="1:26">
      <c r="A16085">
        <v>202373710</v>
      </c>
      <c r="B16085" t="s">
        <v>3742</v>
      </c>
      <c r="C16085" t="s">
        <v>3597</v>
      </c>
      <c r="D16085" t="s">
        <v>3743</v>
      </c>
      <c r="E16085" t="s">
        <v>3744</v>
      </c>
      <c r="F16085" t="s">
        <v>3718</v>
      </c>
      <c r="G16085">
        <v>202373710</v>
      </c>
      <c r="I16085" t="s">
        <v>3711</v>
      </c>
      <c r="J16085" t="s">
        <v>4107</v>
      </c>
      <c r="K16085" t="s">
        <v>3688</v>
      </c>
      <c r="M16085">
        <v>11</v>
      </c>
      <c r="N16085">
        <v>15</v>
      </c>
      <c r="O16085">
        <v>9.5</v>
      </c>
      <c r="S16085" t="b">
        <v>0</v>
      </c>
      <c r="T16085" t="b">
        <v>0</v>
      </c>
      <c r="U16085" t="b">
        <v>0</v>
      </c>
      <c r="V16085">
        <v>20000</v>
      </c>
      <c r="W16085">
        <v>13700</v>
      </c>
      <c r="X16085">
        <v>2.4</v>
      </c>
      <c r="Y16085">
        <v>22000</v>
      </c>
      <c r="Z16085">
        <v>2</v>
      </c>
    </row>
    <row r="16086" spans="1:26">
      <c r="A16086">
        <v>202373709</v>
      </c>
      <c r="B16086" t="s">
        <v>3742</v>
      </c>
      <c r="C16086" t="s">
        <v>3597</v>
      </c>
      <c r="D16086" t="s">
        <v>3743</v>
      </c>
      <c r="E16086" t="s">
        <v>3744</v>
      </c>
      <c r="F16086" t="s">
        <v>3718</v>
      </c>
      <c r="G16086">
        <v>202373709</v>
      </c>
      <c r="I16086" t="s">
        <v>3711</v>
      </c>
      <c r="J16086" t="s">
        <v>4812</v>
      </c>
      <c r="K16086" t="s">
        <v>3688</v>
      </c>
      <c r="M16086">
        <v>10</v>
      </c>
      <c r="N16086">
        <v>16</v>
      </c>
      <c r="O16086">
        <v>9.3000000000000007</v>
      </c>
      <c r="S16086" t="b">
        <v>0</v>
      </c>
      <c r="T16086" t="b">
        <v>0</v>
      </c>
      <c r="U16086" t="b">
        <v>0</v>
      </c>
      <c r="V16086">
        <v>20000</v>
      </c>
      <c r="W16086">
        <v>12500</v>
      </c>
      <c r="X16086">
        <v>2.2200000000000002</v>
      </c>
      <c r="Y16086">
        <v>13500</v>
      </c>
      <c r="Z16086">
        <v>2.2000000000000002</v>
      </c>
    </row>
    <row r="16087" spans="1:26">
      <c r="A16087">
        <v>202373708</v>
      </c>
      <c r="B16087" t="s">
        <v>3742</v>
      </c>
      <c r="C16087" t="s">
        <v>3597</v>
      </c>
      <c r="D16087" t="s">
        <v>3743</v>
      </c>
      <c r="E16087" t="s">
        <v>3747</v>
      </c>
      <c r="F16087" t="s">
        <v>3650</v>
      </c>
      <c r="G16087">
        <v>202373708</v>
      </c>
      <c r="I16087" t="s">
        <v>3651</v>
      </c>
      <c r="J16087" t="s">
        <v>4168</v>
      </c>
      <c r="K16087" t="s">
        <v>3653</v>
      </c>
      <c r="M16087">
        <v>12.5</v>
      </c>
      <c r="N16087">
        <v>17.399999999999999</v>
      </c>
      <c r="O16087">
        <v>10.5</v>
      </c>
      <c r="S16087" t="b">
        <v>0</v>
      </c>
      <c r="T16087" t="b">
        <v>0</v>
      </c>
      <c r="U16087" t="b">
        <v>0</v>
      </c>
      <c r="V16087">
        <v>60000</v>
      </c>
      <c r="W16087">
        <v>41500</v>
      </c>
      <c r="X16087">
        <v>2.5</v>
      </c>
      <c r="Y16087">
        <v>65000</v>
      </c>
      <c r="Z16087">
        <v>2.35</v>
      </c>
    </row>
    <row r="16088" spans="1:26">
      <c r="A16088">
        <v>202373706</v>
      </c>
      <c r="B16088" t="s">
        <v>3742</v>
      </c>
      <c r="C16088" t="s">
        <v>3597</v>
      </c>
      <c r="D16088" t="s">
        <v>3743</v>
      </c>
      <c r="E16088" t="s">
        <v>3747</v>
      </c>
      <c r="F16088" t="s">
        <v>3650</v>
      </c>
      <c r="G16088">
        <v>202373706</v>
      </c>
      <c r="I16088" t="s">
        <v>3651</v>
      </c>
      <c r="J16088" t="s">
        <v>4077</v>
      </c>
      <c r="K16088" t="s">
        <v>3653</v>
      </c>
      <c r="M16088">
        <v>12</v>
      </c>
      <c r="N16088">
        <v>18.899999999999999</v>
      </c>
      <c r="O16088">
        <v>11.4</v>
      </c>
      <c r="S16088" t="b">
        <v>0</v>
      </c>
      <c r="T16088" t="b">
        <v>0</v>
      </c>
      <c r="U16088" t="b">
        <v>0</v>
      </c>
      <c r="V16088">
        <v>48000</v>
      </c>
      <c r="W16088">
        <v>33000</v>
      </c>
      <c r="X16088">
        <v>2.6</v>
      </c>
      <c r="Y16088">
        <v>36600</v>
      </c>
      <c r="Z16088">
        <v>1.91</v>
      </c>
    </row>
    <row r="16089" spans="1:26">
      <c r="A16089">
        <v>202373705</v>
      </c>
      <c r="B16089" t="s">
        <v>3742</v>
      </c>
      <c r="C16089" t="s">
        <v>3597</v>
      </c>
      <c r="D16089" t="s">
        <v>3743</v>
      </c>
      <c r="E16089" t="s">
        <v>3747</v>
      </c>
      <c r="F16089" t="s">
        <v>3650</v>
      </c>
      <c r="G16089">
        <v>202373705</v>
      </c>
      <c r="I16089" t="s">
        <v>3651</v>
      </c>
      <c r="J16089" t="s">
        <v>4091</v>
      </c>
      <c r="K16089" t="s">
        <v>3653</v>
      </c>
      <c r="M16089">
        <v>13.4</v>
      </c>
      <c r="N16089">
        <v>19</v>
      </c>
      <c r="O16089">
        <v>11</v>
      </c>
      <c r="S16089" t="b">
        <v>0</v>
      </c>
      <c r="T16089" t="b">
        <v>0</v>
      </c>
      <c r="U16089" t="b">
        <v>0</v>
      </c>
      <c r="V16089">
        <v>42000</v>
      </c>
      <c r="W16089">
        <v>35800</v>
      </c>
      <c r="X16089">
        <v>2.87</v>
      </c>
      <c r="Y16089">
        <v>48000</v>
      </c>
      <c r="Z16089">
        <v>2.89</v>
      </c>
    </row>
    <row r="16090" spans="1:26">
      <c r="A16090">
        <v>202373702</v>
      </c>
      <c r="B16090" t="s">
        <v>3742</v>
      </c>
      <c r="C16090" t="s">
        <v>3597</v>
      </c>
      <c r="D16090" t="s">
        <v>3743</v>
      </c>
      <c r="E16090" t="s">
        <v>3747</v>
      </c>
      <c r="F16090" t="s">
        <v>3650</v>
      </c>
      <c r="G16090">
        <v>202373702</v>
      </c>
      <c r="I16090" t="s">
        <v>3651</v>
      </c>
      <c r="J16090" t="s">
        <v>4104</v>
      </c>
      <c r="K16090" t="s">
        <v>3653</v>
      </c>
      <c r="M16090">
        <v>12.7</v>
      </c>
      <c r="N16090">
        <v>20</v>
      </c>
      <c r="O16090">
        <v>10</v>
      </c>
      <c r="S16090" t="b">
        <v>0</v>
      </c>
      <c r="T16090" t="b">
        <v>0</v>
      </c>
      <c r="U16090" t="b">
        <v>0</v>
      </c>
      <c r="V16090">
        <v>18000</v>
      </c>
      <c r="W16090">
        <v>12500</v>
      </c>
      <c r="X16090">
        <v>2.82</v>
      </c>
      <c r="Y16090">
        <v>15500</v>
      </c>
      <c r="Z16090">
        <v>2.6</v>
      </c>
    </row>
    <row r="16091" spans="1:26">
      <c r="A16091">
        <v>202373670</v>
      </c>
      <c r="B16091" t="s">
        <v>3742</v>
      </c>
      <c r="C16091" t="s">
        <v>3597</v>
      </c>
      <c r="D16091" t="s">
        <v>3743</v>
      </c>
      <c r="E16091" t="s">
        <v>3747</v>
      </c>
      <c r="F16091" t="s">
        <v>3718</v>
      </c>
      <c r="G16091">
        <v>202373670</v>
      </c>
      <c r="I16091" t="s">
        <v>3711</v>
      </c>
      <c r="J16091" t="s">
        <v>4105</v>
      </c>
      <c r="K16091" t="s">
        <v>3688</v>
      </c>
      <c r="M16091">
        <v>11</v>
      </c>
      <c r="N16091">
        <v>15</v>
      </c>
      <c r="O16091">
        <v>9.5</v>
      </c>
      <c r="S16091" t="b">
        <v>0</v>
      </c>
      <c r="T16091" t="b">
        <v>0</v>
      </c>
      <c r="U16091" t="b">
        <v>0</v>
      </c>
      <c r="V16091">
        <v>20000</v>
      </c>
      <c r="W16091">
        <v>13700</v>
      </c>
      <c r="X16091">
        <v>2.4</v>
      </c>
      <c r="Y16091">
        <v>22000</v>
      </c>
      <c r="Z16091">
        <v>2</v>
      </c>
    </row>
    <row r="16092" spans="1:26">
      <c r="A16092">
        <v>202373669</v>
      </c>
      <c r="B16092" t="s">
        <v>3742</v>
      </c>
      <c r="C16092" t="s">
        <v>3597</v>
      </c>
      <c r="D16092" t="s">
        <v>3743</v>
      </c>
      <c r="E16092" t="s">
        <v>3747</v>
      </c>
      <c r="F16092" t="s">
        <v>3718</v>
      </c>
      <c r="G16092">
        <v>202373669</v>
      </c>
      <c r="I16092" t="s">
        <v>3711</v>
      </c>
      <c r="J16092" t="s">
        <v>4104</v>
      </c>
      <c r="K16092" t="s">
        <v>3688</v>
      </c>
      <c r="M16092">
        <v>10</v>
      </c>
      <c r="N16092">
        <v>16</v>
      </c>
      <c r="O16092">
        <v>9.3000000000000007</v>
      </c>
      <c r="S16092" t="b">
        <v>0</v>
      </c>
      <c r="T16092" t="b">
        <v>0</v>
      </c>
      <c r="U16092" t="b">
        <v>0</v>
      </c>
      <c r="V16092">
        <v>20000</v>
      </c>
      <c r="W16092">
        <v>12500</v>
      </c>
      <c r="X16092">
        <v>2.2200000000000002</v>
      </c>
      <c r="Y16092">
        <v>13500</v>
      </c>
      <c r="Z16092">
        <v>2.2000000000000002</v>
      </c>
    </row>
    <row r="16093" spans="1:26">
      <c r="A16093">
        <v>202366332</v>
      </c>
      <c r="B16093" t="s">
        <v>3742</v>
      </c>
      <c r="C16093" t="s">
        <v>3597</v>
      </c>
      <c r="D16093" t="s">
        <v>3743</v>
      </c>
      <c r="E16093" t="s">
        <v>3744</v>
      </c>
      <c r="F16093" t="s">
        <v>3710</v>
      </c>
      <c r="G16093">
        <v>202366332</v>
      </c>
      <c r="I16093" t="s">
        <v>3711</v>
      </c>
      <c r="J16093" t="s">
        <v>4102</v>
      </c>
      <c r="K16093" t="s">
        <v>3725</v>
      </c>
      <c r="M16093">
        <v>11.75</v>
      </c>
      <c r="N16093">
        <v>17.25</v>
      </c>
      <c r="O16093">
        <v>9.5</v>
      </c>
      <c r="S16093" t="b">
        <v>0</v>
      </c>
      <c r="T16093" t="b">
        <v>0</v>
      </c>
      <c r="U16093" t="b">
        <v>0</v>
      </c>
      <c r="V16093">
        <v>22800</v>
      </c>
      <c r="W16093">
        <v>14000</v>
      </c>
      <c r="X16093">
        <v>2.5499999999999998</v>
      </c>
      <c r="Y16093">
        <v>24800</v>
      </c>
      <c r="Z16093">
        <v>1.98</v>
      </c>
    </row>
    <row r="16094" spans="1:26">
      <c r="A16094">
        <v>202366331</v>
      </c>
      <c r="B16094" t="s">
        <v>3742</v>
      </c>
      <c r="C16094" t="s">
        <v>3597</v>
      </c>
      <c r="D16094" t="s">
        <v>3743</v>
      </c>
      <c r="E16094" t="s">
        <v>3744</v>
      </c>
      <c r="F16094" t="s">
        <v>3710</v>
      </c>
      <c r="G16094">
        <v>202366331</v>
      </c>
      <c r="I16094" t="s">
        <v>3711</v>
      </c>
      <c r="J16094" t="s">
        <v>4098</v>
      </c>
      <c r="K16094" t="s">
        <v>3725</v>
      </c>
      <c r="M16094">
        <v>9.0500000000000007</v>
      </c>
      <c r="N16094">
        <v>17.600000000000001</v>
      </c>
      <c r="O16094">
        <v>10.4</v>
      </c>
      <c r="S16094" t="b">
        <v>0</v>
      </c>
      <c r="T16094" t="b">
        <v>0</v>
      </c>
      <c r="U16094" t="b">
        <v>0</v>
      </c>
      <c r="V16094">
        <v>34900</v>
      </c>
      <c r="W16094">
        <v>21200</v>
      </c>
      <c r="X16094">
        <v>2.75</v>
      </c>
      <c r="Y16094">
        <v>26600</v>
      </c>
      <c r="Z16094">
        <v>2.23</v>
      </c>
    </row>
    <row r="16095" spans="1:26">
      <c r="A16095">
        <v>202366330</v>
      </c>
      <c r="B16095" t="s">
        <v>3742</v>
      </c>
      <c r="C16095" t="s">
        <v>3597</v>
      </c>
      <c r="D16095" t="s">
        <v>3743</v>
      </c>
      <c r="E16095" t="s">
        <v>3744</v>
      </c>
      <c r="F16095" t="s">
        <v>3710</v>
      </c>
      <c r="G16095">
        <v>202366330</v>
      </c>
      <c r="I16095" t="s">
        <v>3711</v>
      </c>
      <c r="J16095" t="s">
        <v>4092</v>
      </c>
      <c r="K16095" t="s">
        <v>3725</v>
      </c>
      <c r="M16095">
        <v>10.1</v>
      </c>
      <c r="N16095">
        <v>17.600000000000001</v>
      </c>
      <c r="O16095">
        <v>10.1</v>
      </c>
      <c r="S16095" t="b">
        <v>0</v>
      </c>
      <c r="T16095" t="b">
        <v>0</v>
      </c>
      <c r="U16095" t="b">
        <v>0</v>
      </c>
      <c r="V16095">
        <v>27900</v>
      </c>
      <c r="W16095">
        <v>15550</v>
      </c>
      <c r="X16095">
        <v>2.5499999999999998</v>
      </c>
      <c r="Y16095">
        <v>21000</v>
      </c>
      <c r="Z16095">
        <v>2.21</v>
      </c>
    </row>
    <row r="16096" spans="1:26">
      <c r="A16096">
        <v>202366329</v>
      </c>
      <c r="B16096" t="s">
        <v>3742</v>
      </c>
      <c r="C16096" t="s">
        <v>3597</v>
      </c>
      <c r="D16096" t="s">
        <v>3743</v>
      </c>
      <c r="E16096" t="s">
        <v>3744</v>
      </c>
      <c r="F16096" t="s">
        <v>3710</v>
      </c>
      <c r="G16096">
        <v>202366329</v>
      </c>
      <c r="I16096" t="s">
        <v>3711</v>
      </c>
      <c r="J16096" t="s">
        <v>4108</v>
      </c>
      <c r="K16096" t="s">
        <v>3725</v>
      </c>
      <c r="M16096">
        <v>12.4</v>
      </c>
      <c r="N16096">
        <v>18</v>
      </c>
      <c r="O16096">
        <v>9.5</v>
      </c>
      <c r="S16096" t="b">
        <v>0</v>
      </c>
      <c r="T16096" t="b">
        <v>0</v>
      </c>
      <c r="U16096" t="b">
        <v>0</v>
      </c>
      <c r="V16096">
        <v>22800</v>
      </c>
      <c r="W16096">
        <v>14000</v>
      </c>
      <c r="X16096">
        <v>2.81</v>
      </c>
      <c r="Y16096">
        <v>19600</v>
      </c>
      <c r="Z16096">
        <v>2.29</v>
      </c>
    </row>
    <row r="16097" spans="1:26">
      <c r="A16097">
        <v>202366326</v>
      </c>
      <c r="B16097" t="s">
        <v>3742</v>
      </c>
      <c r="C16097" t="s">
        <v>3597</v>
      </c>
      <c r="D16097" t="s">
        <v>3743</v>
      </c>
      <c r="E16097" t="s">
        <v>3747</v>
      </c>
      <c r="F16097" t="s">
        <v>3710</v>
      </c>
      <c r="G16097">
        <v>202366326</v>
      </c>
      <c r="I16097" t="s">
        <v>3711</v>
      </c>
      <c r="J16097" t="s">
        <v>4100</v>
      </c>
      <c r="K16097" t="s">
        <v>3725</v>
      </c>
      <c r="M16097">
        <v>11.75</v>
      </c>
      <c r="N16097">
        <v>17.25</v>
      </c>
      <c r="O16097">
        <v>9.5</v>
      </c>
      <c r="S16097" t="b">
        <v>0</v>
      </c>
      <c r="T16097" t="b">
        <v>0</v>
      </c>
      <c r="U16097" t="b">
        <v>0</v>
      </c>
      <c r="V16097">
        <v>22800</v>
      </c>
      <c r="W16097">
        <v>14000</v>
      </c>
      <c r="X16097">
        <v>2.5499999999999998</v>
      </c>
      <c r="Y16097">
        <v>24800</v>
      </c>
      <c r="Z16097">
        <v>1.98</v>
      </c>
    </row>
    <row r="16098" spans="1:26">
      <c r="A16098">
        <v>202366325</v>
      </c>
      <c r="B16098" t="s">
        <v>3742</v>
      </c>
      <c r="C16098" t="s">
        <v>3597</v>
      </c>
      <c r="D16098" t="s">
        <v>3743</v>
      </c>
      <c r="E16098" t="s">
        <v>3747</v>
      </c>
      <c r="F16098" t="s">
        <v>3710</v>
      </c>
      <c r="G16098">
        <v>202366325</v>
      </c>
      <c r="I16098" t="s">
        <v>3711</v>
      </c>
      <c r="J16098" t="s">
        <v>4099</v>
      </c>
      <c r="K16098" t="s">
        <v>3725</v>
      </c>
      <c r="M16098">
        <v>9.0500000000000007</v>
      </c>
      <c r="N16098">
        <v>17.600000000000001</v>
      </c>
      <c r="O16098">
        <v>10.4</v>
      </c>
      <c r="S16098" t="b">
        <v>0</v>
      </c>
      <c r="T16098" t="b">
        <v>0</v>
      </c>
      <c r="U16098" t="b">
        <v>0</v>
      </c>
      <c r="V16098">
        <v>34900</v>
      </c>
      <c r="W16098">
        <v>21200</v>
      </c>
      <c r="X16098">
        <v>2.75</v>
      </c>
      <c r="Y16098">
        <v>26600</v>
      </c>
      <c r="Z16098">
        <v>2.23</v>
      </c>
    </row>
    <row r="16099" spans="1:26">
      <c r="A16099">
        <v>202366324</v>
      </c>
      <c r="B16099" t="s">
        <v>3742</v>
      </c>
      <c r="C16099" t="s">
        <v>3597</v>
      </c>
      <c r="D16099" t="s">
        <v>3743</v>
      </c>
      <c r="E16099" t="s">
        <v>3747</v>
      </c>
      <c r="F16099" t="s">
        <v>3710</v>
      </c>
      <c r="G16099">
        <v>202366324</v>
      </c>
      <c r="I16099" t="s">
        <v>3711</v>
      </c>
      <c r="J16099" t="s">
        <v>4089</v>
      </c>
      <c r="K16099" t="s">
        <v>3725</v>
      </c>
      <c r="M16099">
        <v>10.1</v>
      </c>
      <c r="N16099">
        <v>17.600000000000001</v>
      </c>
      <c r="O16099">
        <v>10.1</v>
      </c>
      <c r="S16099" t="b">
        <v>0</v>
      </c>
      <c r="T16099" t="b">
        <v>0</v>
      </c>
      <c r="U16099" t="b">
        <v>0</v>
      </c>
      <c r="V16099">
        <v>27900</v>
      </c>
      <c r="W16099">
        <v>15550</v>
      </c>
      <c r="X16099">
        <v>2.5499999999999998</v>
      </c>
      <c r="Y16099">
        <v>21000</v>
      </c>
      <c r="Z16099">
        <v>2.21</v>
      </c>
    </row>
    <row r="16100" spans="1:26">
      <c r="A16100">
        <v>202366323</v>
      </c>
      <c r="B16100" t="s">
        <v>3742</v>
      </c>
      <c r="C16100" t="s">
        <v>3597</v>
      </c>
      <c r="D16100" t="s">
        <v>3743</v>
      </c>
      <c r="E16100" t="s">
        <v>3747</v>
      </c>
      <c r="F16100" t="s">
        <v>3710</v>
      </c>
      <c r="G16100">
        <v>202366323</v>
      </c>
      <c r="I16100" t="s">
        <v>3711</v>
      </c>
      <c r="J16100" t="s">
        <v>4109</v>
      </c>
      <c r="K16100" t="s">
        <v>3725</v>
      </c>
      <c r="M16100">
        <v>12.4</v>
      </c>
      <c r="N16100">
        <v>18</v>
      </c>
      <c r="O16100">
        <v>9.5</v>
      </c>
      <c r="S16100" t="b">
        <v>0</v>
      </c>
      <c r="T16100" t="b">
        <v>0</v>
      </c>
      <c r="U16100" t="b">
        <v>0</v>
      </c>
      <c r="V16100">
        <v>22800</v>
      </c>
      <c r="W16100">
        <v>14000</v>
      </c>
      <c r="X16100">
        <v>2.81</v>
      </c>
      <c r="Y16100">
        <v>19600</v>
      </c>
      <c r="Z16100">
        <v>2.29</v>
      </c>
    </row>
    <row r="16101" spans="1:26">
      <c r="A16101">
        <v>202354909</v>
      </c>
      <c r="B16101" t="s">
        <v>3742</v>
      </c>
      <c r="C16101" t="s">
        <v>3597</v>
      </c>
      <c r="D16101" t="s">
        <v>3743</v>
      </c>
      <c r="E16101" t="s">
        <v>3744</v>
      </c>
      <c r="F16101" t="s">
        <v>3650</v>
      </c>
      <c r="G16101">
        <v>202354909</v>
      </c>
      <c r="I16101" t="s">
        <v>3651</v>
      </c>
      <c r="J16101" t="s">
        <v>4171</v>
      </c>
      <c r="K16101" t="s">
        <v>3653</v>
      </c>
      <c r="M16101">
        <v>14</v>
      </c>
      <c r="N16101">
        <v>19.100000000000001</v>
      </c>
      <c r="O16101">
        <v>11.3</v>
      </c>
      <c r="S16101" t="b">
        <v>0</v>
      </c>
      <c r="T16101" t="b">
        <v>0</v>
      </c>
      <c r="U16101" t="b">
        <v>0</v>
      </c>
      <c r="V16101">
        <v>36000</v>
      </c>
      <c r="W16101">
        <v>34000</v>
      </c>
      <c r="X16101">
        <v>2.85</v>
      </c>
      <c r="Y16101">
        <v>45000</v>
      </c>
      <c r="Z16101">
        <v>2.78</v>
      </c>
    </row>
    <row r="16102" spans="1:26">
      <c r="A16102">
        <v>202354907</v>
      </c>
      <c r="B16102" t="s">
        <v>3742</v>
      </c>
      <c r="C16102" t="s">
        <v>3597</v>
      </c>
      <c r="D16102" t="s">
        <v>3743</v>
      </c>
      <c r="E16102" t="s">
        <v>3744</v>
      </c>
      <c r="F16102" t="s">
        <v>3650</v>
      </c>
      <c r="G16102">
        <v>202354907</v>
      </c>
      <c r="I16102" t="s">
        <v>3651</v>
      </c>
      <c r="J16102" t="s">
        <v>4266</v>
      </c>
      <c r="K16102" t="s">
        <v>3653</v>
      </c>
      <c r="M16102">
        <v>12.5</v>
      </c>
      <c r="N16102">
        <v>18</v>
      </c>
      <c r="O16102">
        <v>11</v>
      </c>
      <c r="S16102" t="b">
        <v>0</v>
      </c>
      <c r="T16102" t="b">
        <v>0</v>
      </c>
      <c r="U16102" t="b">
        <v>0</v>
      </c>
      <c r="V16102">
        <v>28400</v>
      </c>
      <c r="W16102">
        <v>18000</v>
      </c>
      <c r="X16102">
        <v>2.65</v>
      </c>
      <c r="Y16102">
        <v>28600</v>
      </c>
      <c r="Z16102">
        <v>2</v>
      </c>
    </row>
    <row r="16103" spans="1:26">
      <c r="A16103">
        <v>202354905</v>
      </c>
      <c r="B16103" t="s">
        <v>3742</v>
      </c>
      <c r="C16103" t="s">
        <v>3597</v>
      </c>
      <c r="D16103" t="s">
        <v>3743</v>
      </c>
      <c r="E16103" t="s">
        <v>3744</v>
      </c>
      <c r="F16103" t="s">
        <v>3650</v>
      </c>
      <c r="G16103">
        <v>202354905</v>
      </c>
      <c r="I16103" t="s">
        <v>3651</v>
      </c>
      <c r="J16103" t="s">
        <v>4102</v>
      </c>
      <c r="K16103" t="s">
        <v>3653</v>
      </c>
      <c r="M16103">
        <v>13.5</v>
      </c>
      <c r="N16103">
        <v>19</v>
      </c>
      <c r="O16103">
        <v>10</v>
      </c>
      <c r="S16103" t="b">
        <v>0</v>
      </c>
      <c r="T16103" t="b">
        <v>0</v>
      </c>
      <c r="U16103" t="b">
        <v>0</v>
      </c>
      <c r="V16103">
        <v>22000</v>
      </c>
      <c r="W16103">
        <v>14000</v>
      </c>
      <c r="X16103">
        <v>2.5299999999999998</v>
      </c>
      <c r="Y16103">
        <v>25000</v>
      </c>
      <c r="Z16103">
        <v>2.06</v>
      </c>
    </row>
    <row r="16104" spans="1:26">
      <c r="A16104">
        <v>202354903</v>
      </c>
      <c r="B16104" t="s">
        <v>3742</v>
      </c>
      <c r="C16104" t="s">
        <v>3597</v>
      </c>
      <c r="D16104" t="s">
        <v>3743</v>
      </c>
      <c r="E16104" t="s">
        <v>3744</v>
      </c>
      <c r="F16104" t="s">
        <v>3650</v>
      </c>
      <c r="G16104">
        <v>202354903</v>
      </c>
      <c r="I16104" t="s">
        <v>3651</v>
      </c>
      <c r="J16104" t="s">
        <v>4889</v>
      </c>
      <c r="K16104" t="s">
        <v>3653</v>
      </c>
      <c r="M16104">
        <v>9.4</v>
      </c>
      <c r="N16104">
        <v>19.2</v>
      </c>
      <c r="O16104">
        <v>11</v>
      </c>
      <c r="S16104" t="b">
        <v>0</v>
      </c>
      <c r="T16104" t="b">
        <v>0</v>
      </c>
      <c r="U16104" t="b">
        <v>0</v>
      </c>
      <c r="V16104">
        <v>35400</v>
      </c>
      <c r="W16104">
        <v>22200</v>
      </c>
      <c r="X16104">
        <v>2.83</v>
      </c>
      <c r="Y16104">
        <v>26600</v>
      </c>
      <c r="Z16104">
        <v>2.27</v>
      </c>
    </row>
    <row r="16105" spans="1:26">
      <c r="A16105">
        <v>202354904</v>
      </c>
      <c r="B16105" t="s">
        <v>3742</v>
      </c>
      <c r="C16105" t="s">
        <v>3597</v>
      </c>
      <c r="D16105" t="s">
        <v>3743</v>
      </c>
      <c r="E16105" t="s">
        <v>3744</v>
      </c>
      <c r="F16105" t="s">
        <v>3718</v>
      </c>
      <c r="G16105">
        <v>202354904</v>
      </c>
      <c r="I16105" t="s">
        <v>3711</v>
      </c>
      <c r="J16105" t="s">
        <v>4102</v>
      </c>
      <c r="K16105" t="s">
        <v>3688</v>
      </c>
      <c r="M16105">
        <v>10</v>
      </c>
      <c r="N16105">
        <v>15.5</v>
      </c>
      <c r="O16105">
        <v>9</v>
      </c>
      <c r="S16105" t="b">
        <v>0</v>
      </c>
      <c r="T16105" t="b">
        <v>0</v>
      </c>
      <c r="U16105" t="b">
        <v>0</v>
      </c>
      <c r="V16105">
        <v>23600</v>
      </c>
      <c r="W16105">
        <v>14000</v>
      </c>
      <c r="X16105">
        <v>2.56</v>
      </c>
      <c r="Y16105">
        <v>24600</v>
      </c>
      <c r="Z16105">
        <v>1.9</v>
      </c>
    </row>
    <row r="16106" spans="1:26">
      <c r="A16106">
        <v>202354902</v>
      </c>
      <c r="B16106" t="s">
        <v>3742</v>
      </c>
      <c r="C16106" t="s">
        <v>3597</v>
      </c>
      <c r="D16106" t="s">
        <v>3743</v>
      </c>
      <c r="E16106" t="s">
        <v>3744</v>
      </c>
      <c r="F16106" t="s">
        <v>3718</v>
      </c>
      <c r="G16106">
        <v>202354902</v>
      </c>
      <c r="I16106" t="s">
        <v>3711</v>
      </c>
      <c r="J16106" t="s">
        <v>4098</v>
      </c>
      <c r="K16106" t="s">
        <v>3688</v>
      </c>
      <c r="M16106">
        <v>8.6999999999999993</v>
      </c>
      <c r="N16106">
        <v>16</v>
      </c>
      <c r="O16106">
        <v>9.8000000000000007</v>
      </c>
      <c r="S16106" t="b">
        <v>0</v>
      </c>
      <c r="T16106" t="b">
        <v>0</v>
      </c>
      <c r="U16106" t="b">
        <v>0</v>
      </c>
      <c r="V16106">
        <v>34400</v>
      </c>
      <c r="W16106">
        <v>20200</v>
      </c>
      <c r="X16106">
        <v>2.67</v>
      </c>
      <c r="Y16106">
        <v>26600</v>
      </c>
      <c r="Z16106">
        <v>2.2000000000000002</v>
      </c>
    </row>
    <row r="16107" spans="1:26">
      <c r="A16107">
        <v>202354901</v>
      </c>
      <c r="B16107" t="s">
        <v>3742</v>
      </c>
      <c r="C16107" t="s">
        <v>3597</v>
      </c>
      <c r="D16107" t="s">
        <v>3743</v>
      </c>
      <c r="E16107" t="s">
        <v>3744</v>
      </c>
      <c r="F16107" t="s">
        <v>3650</v>
      </c>
      <c r="G16107">
        <v>202354901</v>
      </c>
      <c r="I16107" t="s">
        <v>3651</v>
      </c>
      <c r="J16107" t="s">
        <v>4888</v>
      </c>
      <c r="K16107" t="s">
        <v>3653</v>
      </c>
      <c r="M16107">
        <v>10.6</v>
      </c>
      <c r="N16107">
        <v>19</v>
      </c>
      <c r="O16107">
        <v>10.6</v>
      </c>
      <c r="S16107" t="b">
        <v>0</v>
      </c>
      <c r="T16107" t="b">
        <v>0</v>
      </c>
      <c r="U16107" t="b">
        <v>0</v>
      </c>
      <c r="V16107">
        <v>28400</v>
      </c>
      <c r="W16107">
        <v>16000</v>
      </c>
      <c r="X16107">
        <v>2.66</v>
      </c>
      <c r="Y16107">
        <v>21000</v>
      </c>
      <c r="Z16107">
        <v>2.25</v>
      </c>
    </row>
    <row r="16108" spans="1:26">
      <c r="A16108">
        <v>202354900</v>
      </c>
      <c r="B16108" t="s">
        <v>3742</v>
      </c>
      <c r="C16108" t="s">
        <v>3597</v>
      </c>
      <c r="D16108" t="s">
        <v>3743</v>
      </c>
      <c r="E16108" t="s">
        <v>3744</v>
      </c>
      <c r="F16108" t="s">
        <v>3718</v>
      </c>
      <c r="G16108">
        <v>202354900</v>
      </c>
      <c r="I16108" t="s">
        <v>3711</v>
      </c>
      <c r="J16108" t="s">
        <v>4092</v>
      </c>
      <c r="K16108" t="s">
        <v>3688</v>
      </c>
      <c r="M16108">
        <v>9.6</v>
      </c>
      <c r="N16108">
        <v>16.2</v>
      </c>
      <c r="O16108">
        <v>9.6</v>
      </c>
      <c r="S16108" t="b">
        <v>0</v>
      </c>
      <c r="T16108" t="b">
        <v>0</v>
      </c>
      <c r="U16108" t="b">
        <v>0</v>
      </c>
      <c r="V16108">
        <v>27400</v>
      </c>
      <c r="W16108">
        <v>15100</v>
      </c>
      <c r="X16108">
        <v>2.4300000000000002</v>
      </c>
      <c r="Y16108">
        <v>21000</v>
      </c>
      <c r="Z16108">
        <v>2.1800000000000002</v>
      </c>
    </row>
    <row r="16109" spans="1:26">
      <c r="A16109">
        <v>202354898</v>
      </c>
      <c r="B16109" t="s">
        <v>3742</v>
      </c>
      <c r="C16109" t="s">
        <v>3597</v>
      </c>
      <c r="D16109" t="s">
        <v>3743</v>
      </c>
      <c r="E16109" t="s">
        <v>3744</v>
      </c>
      <c r="F16109" t="s">
        <v>3718</v>
      </c>
      <c r="G16109">
        <v>202354898</v>
      </c>
      <c r="I16109" t="s">
        <v>3711</v>
      </c>
      <c r="J16109" t="s">
        <v>4108</v>
      </c>
      <c r="K16109" t="s">
        <v>3688</v>
      </c>
      <c r="M16109">
        <v>11.2</v>
      </c>
      <c r="N16109">
        <v>16</v>
      </c>
      <c r="O16109">
        <v>9.1999999999999993</v>
      </c>
      <c r="S16109" t="b">
        <v>0</v>
      </c>
      <c r="T16109" t="b">
        <v>0</v>
      </c>
      <c r="U16109" t="b">
        <v>0</v>
      </c>
      <c r="V16109">
        <v>23600</v>
      </c>
      <c r="W16109">
        <v>14000</v>
      </c>
      <c r="X16109">
        <v>2.74</v>
      </c>
      <c r="Y16109">
        <v>19600</v>
      </c>
      <c r="Z16109">
        <v>2.35</v>
      </c>
    </row>
    <row r="16110" spans="1:26">
      <c r="A16110">
        <v>202354897</v>
      </c>
      <c r="B16110" t="s">
        <v>3742</v>
      </c>
      <c r="C16110" t="s">
        <v>3597</v>
      </c>
      <c r="D16110" t="s">
        <v>3743</v>
      </c>
      <c r="E16110" t="s">
        <v>3747</v>
      </c>
      <c r="F16110" t="s">
        <v>3650</v>
      </c>
      <c r="G16110">
        <v>202354897</v>
      </c>
      <c r="I16110" t="s">
        <v>3651</v>
      </c>
      <c r="J16110" t="s">
        <v>4151</v>
      </c>
      <c r="K16110" t="s">
        <v>3653</v>
      </c>
      <c r="M16110">
        <v>14</v>
      </c>
      <c r="N16110">
        <v>19.100000000000001</v>
      </c>
      <c r="O16110">
        <v>11.3</v>
      </c>
      <c r="S16110" t="b">
        <v>0</v>
      </c>
      <c r="T16110" t="b">
        <v>0</v>
      </c>
      <c r="U16110" t="b">
        <v>0</v>
      </c>
      <c r="V16110">
        <v>36000</v>
      </c>
      <c r="W16110">
        <v>34000</v>
      </c>
      <c r="X16110">
        <v>2.85</v>
      </c>
      <c r="Y16110">
        <v>45000</v>
      </c>
      <c r="Z16110">
        <v>2.78</v>
      </c>
    </row>
    <row r="16111" spans="1:26">
      <c r="A16111">
        <v>202354895</v>
      </c>
      <c r="B16111" t="s">
        <v>3742</v>
      </c>
      <c r="C16111" t="s">
        <v>3597</v>
      </c>
      <c r="D16111" t="s">
        <v>3743</v>
      </c>
      <c r="E16111" t="s">
        <v>3747</v>
      </c>
      <c r="F16111" t="s">
        <v>3650</v>
      </c>
      <c r="G16111">
        <v>202354895</v>
      </c>
      <c r="I16111" t="s">
        <v>3651</v>
      </c>
      <c r="J16111" t="s">
        <v>4265</v>
      </c>
      <c r="K16111" t="s">
        <v>3653</v>
      </c>
      <c r="M16111">
        <v>12.5</v>
      </c>
      <c r="N16111">
        <v>18</v>
      </c>
      <c r="O16111">
        <v>11</v>
      </c>
      <c r="S16111" t="b">
        <v>0</v>
      </c>
      <c r="T16111" t="b">
        <v>0</v>
      </c>
      <c r="U16111" t="b">
        <v>0</v>
      </c>
      <c r="V16111">
        <v>28400</v>
      </c>
      <c r="W16111">
        <v>18000</v>
      </c>
      <c r="X16111">
        <v>2.65</v>
      </c>
      <c r="Y16111">
        <v>28600</v>
      </c>
      <c r="Z16111">
        <v>2</v>
      </c>
    </row>
    <row r="16112" spans="1:26">
      <c r="A16112">
        <v>202354893</v>
      </c>
      <c r="B16112" t="s">
        <v>3742</v>
      </c>
      <c r="C16112" t="s">
        <v>3597</v>
      </c>
      <c r="D16112" t="s">
        <v>3743</v>
      </c>
      <c r="E16112" t="s">
        <v>3747</v>
      </c>
      <c r="F16112" t="s">
        <v>3650</v>
      </c>
      <c r="G16112">
        <v>202354893</v>
      </c>
      <c r="I16112" t="s">
        <v>3651</v>
      </c>
      <c r="J16112" t="s">
        <v>4100</v>
      </c>
      <c r="K16112" t="s">
        <v>3653</v>
      </c>
      <c r="M16112">
        <v>13.5</v>
      </c>
      <c r="N16112">
        <v>19</v>
      </c>
      <c r="O16112">
        <v>10</v>
      </c>
      <c r="S16112" t="b">
        <v>0</v>
      </c>
      <c r="T16112" t="b">
        <v>0</v>
      </c>
      <c r="U16112" t="b">
        <v>0</v>
      </c>
      <c r="V16112">
        <v>22000</v>
      </c>
      <c r="W16112">
        <v>14000</v>
      </c>
      <c r="X16112">
        <v>2.5299999999999998</v>
      </c>
      <c r="Y16112">
        <v>25000</v>
      </c>
      <c r="Z16112">
        <v>2.06</v>
      </c>
    </row>
    <row r="16113" spans="1:26">
      <c r="A16113">
        <v>202354891</v>
      </c>
      <c r="B16113" t="s">
        <v>3742</v>
      </c>
      <c r="C16113" t="s">
        <v>3597</v>
      </c>
      <c r="D16113" t="s">
        <v>3743</v>
      </c>
      <c r="E16113" t="s">
        <v>3747</v>
      </c>
      <c r="F16113" t="s">
        <v>3650</v>
      </c>
      <c r="G16113">
        <v>202354891</v>
      </c>
      <c r="I16113" t="s">
        <v>3651</v>
      </c>
      <c r="J16113" t="s">
        <v>4890</v>
      </c>
      <c r="K16113" t="s">
        <v>3653</v>
      </c>
      <c r="M16113">
        <v>9.4</v>
      </c>
      <c r="N16113">
        <v>19.2</v>
      </c>
      <c r="O16113">
        <v>11</v>
      </c>
      <c r="S16113" t="b">
        <v>0</v>
      </c>
      <c r="T16113" t="b">
        <v>0</v>
      </c>
      <c r="U16113" t="b">
        <v>0</v>
      </c>
      <c r="V16113">
        <v>35400</v>
      </c>
      <c r="W16113">
        <v>22200</v>
      </c>
      <c r="X16113">
        <v>2.83</v>
      </c>
      <c r="Y16113">
        <v>26600</v>
      </c>
      <c r="Z16113">
        <v>2.27</v>
      </c>
    </row>
    <row r="16114" spans="1:26">
      <c r="A16114">
        <v>202354892</v>
      </c>
      <c r="B16114" t="s">
        <v>3742</v>
      </c>
      <c r="C16114" t="s">
        <v>3597</v>
      </c>
      <c r="D16114" t="s">
        <v>3743</v>
      </c>
      <c r="E16114" t="s">
        <v>3747</v>
      </c>
      <c r="F16114" t="s">
        <v>3718</v>
      </c>
      <c r="G16114">
        <v>202354892</v>
      </c>
      <c r="I16114" t="s">
        <v>3711</v>
      </c>
      <c r="J16114" t="s">
        <v>4100</v>
      </c>
      <c r="K16114" t="s">
        <v>3688</v>
      </c>
      <c r="M16114">
        <v>10</v>
      </c>
      <c r="N16114">
        <v>15.5</v>
      </c>
      <c r="O16114">
        <v>9</v>
      </c>
      <c r="S16114" t="b">
        <v>0</v>
      </c>
      <c r="T16114" t="b">
        <v>0</v>
      </c>
      <c r="U16114" t="b">
        <v>0</v>
      </c>
      <c r="V16114">
        <v>23600</v>
      </c>
      <c r="W16114">
        <v>14000</v>
      </c>
      <c r="X16114">
        <v>2.56</v>
      </c>
      <c r="Y16114">
        <v>24600</v>
      </c>
      <c r="Z16114">
        <v>1.9</v>
      </c>
    </row>
    <row r="16115" spans="1:26">
      <c r="A16115">
        <v>202354890</v>
      </c>
      <c r="B16115" t="s">
        <v>3742</v>
      </c>
      <c r="C16115" t="s">
        <v>3597</v>
      </c>
      <c r="D16115" t="s">
        <v>3743</v>
      </c>
      <c r="E16115" t="s">
        <v>3747</v>
      </c>
      <c r="F16115" t="s">
        <v>3718</v>
      </c>
      <c r="G16115">
        <v>202354890</v>
      </c>
      <c r="I16115" t="s">
        <v>3711</v>
      </c>
      <c r="J16115" t="s">
        <v>4099</v>
      </c>
      <c r="K16115" t="s">
        <v>3688</v>
      </c>
      <c r="M16115">
        <v>8.6999999999999993</v>
      </c>
      <c r="N16115">
        <v>16</v>
      </c>
      <c r="O16115">
        <v>9.8000000000000007</v>
      </c>
      <c r="S16115" t="b">
        <v>0</v>
      </c>
      <c r="T16115" t="b">
        <v>0</v>
      </c>
      <c r="U16115" t="b">
        <v>0</v>
      </c>
      <c r="V16115">
        <v>34400</v>
      </c>
      <c r="W16115">
        <v>20200</v>
      </c>
      <c r="X16115">
        <v>2.67</v>
      </c>
      <c r="Y16115">
        <v>26600</v>
      </c>
      <c r="Z16115">
        <v>2.2000000000000002</v>
      </c>
    </row>
    <row r="16116" spans="1:26">
      <c r="A16116">
        <v>202354889</v>
      </c>
      <c r="B16116" t="s">
        <v>3742</v>
      </c>
      <c r="C16116" t="s">
        <v>3597</v>
      </c>
      <c r="D16116" t="s">
        <v>3743</v>
      </c>
      <c r="E16116" t="s">
        <v>3747</v>
      </c>
      <c r="F16116" t="s">
        <v>3650</v>
      </c>
      <c r="G16116">
        <v>202354889</v>
      </c>
      <c r="I16116" t="s">
        <v>3651</v>
      </c>
      <c r="J16116" t="s">
        <v>4891</v>
      </c>
      <c r="K16116" t="s">
        <v>3653</v>
      </c>
      <c r="M16116">
        <v>10.6</v>
      </c>
      <c r="N16116">
        <v>19</v>
      </c>
      <c r="O16116">
        <v>10.6</v>
      </c>
      <c r="S16116" t="b">
        <v>0</v>
      </c>
      <c r="T16116" t="b">
        <v>0</v>
      </c>
      <c r="U16116" t="b">
        <v>0</v>
      </c>
      <c r="V16116">
        <v>28400</v>
      </c>
      <c r="W16116">
        <v>16000</v>
      </c>
      <c r="X16116">
        <v>2.66</v>
      </c>
      <c r="Y16116">
        <v>21000</v>
      </c>
      <c r="Z16116">
        <v>2.25</v>
      </c>
    </row>
    <row r="16117" spans="1:26">
      <c r="A16117">
        <v>202354888</v>
      </c>
      <c r="B16117" t="s">
        <v>3742</v>
      </c>
      <c r="C16117" t="s">
        <v>3597</v>
      </c>
      <c r="D16117" t="s">
        <v>3743</v>
      </c>
      <c r="E16117" t="s">
        <v>3747</v>
      </c>
      <c r="F16117" t="s">
        <v>3718</v>
      </c>
      <c r="G16117">
        <v>202354888</v>
      </c>
      <c r="I16117" t="s">
        <v>3711</v>
      </c>
      <c r="J16117" t="s">
        <v>4089</v>
      </c>
      <c r="K16117" t="s">
        <v>3688</v>
      </c>
      <c r="M16117">
        <v>9.6</v>
      </c>
      <c r="N16117">
        <v>16.2</v>
      </c>
      <c r="O16117">
        <v>9.6</v>
      </c>
      <c r="S16117" t="b">
        <v>0</v>
      </c>
      <c r="T16117" t="b">
        <v>0</v>
      </c>
      <c r="U16117" t="b">
        <v>0</v>
      </c>
      <c r="V16117">
        <v>27400</v>
      </c>
      <c r="W16117">
        <v>15100</v>
      </c>
      <c r="X16117">
        <v>2.4300000000000002</v>
      </c>
      <c r="Y16117">
        <v>21000</v>
      </c>
      <c r="Z16117">
        <v>2.1800000000000002</v>
      </c>
    </row>
    <row r="16118" spans="1:26">
      <c r="A16118">
        <v>202354886</v>
      </c>
      <c r="B16118" t="s">
        <v>3742</v>
      </c>
      <c r="C16118" t="s">
        <v>3597</v>
      </c>
      <c r="D16118" t="s">
        <v>3743</v>
      </c>
      <c r="E16118" t="s">
        <v>3747</v>
      </c>
      <c r="F16118" t="s">
        <v>3718</v>
      </c>
      <c r="G16118">
        <v>202354886</v>
      </c>
      <c r="I16118" t="s">
        <v>3711</v>
      </c>
      <c r="J16118" t="s">
        <v>4109</v>
      </c>
      <c r="K16118" t="s">
        <v>3688</v>
      </c>
      <c r="M16118">
        <v>11.2</v>
      </c>
      <c r="N16118">
        <v>16</v>
      </c>
      <c r="O16118">
        <v>9.1999999999999993</v>
      </c>
      <c r="S16118" t="b">
        <v>0</v>
      </c>
      <c r="T16118" t="b">
        <v>0</v>
      </c>
      <c r="U16118" t="b">
        <v>0</v>
      </c>
      <c r="V16118">
        <v>23600</v>
      </c>
      <c r="W16118">
        <v>14000</v>
      </c>
      <c r="X16118">
        <v>2.74</v>
      </c>
      <c r="Y16118">
        <v>19600</v>
      </c>
      <c r="Z16118">
        <v>2.35</v>
      </c>
    </row>
    <row r="16119" spans="1:26">
      <c r="A16119">
        <v>201755943</v>
      </c>
      <c r="B16119" t="s">
        <v>3742</v>
      </c>
      <c r="C16119" t="s">
        <v>3597</v>
      </c>
      <c r="D16119" t="s">
        <v>3743</v>
      </c>
      <c r="E16119" t="s">
        <v>3752</v>
      </c>
      <c r="F16119" t="s">
        <v>3650</v>
      </c>
      <c r="G16119">
        <v>201755943</v>
      </c>
      <c r="I16119" t="s">
        <v>3651</v>
      </c>
      <c r="J16119" t="s">
        <v>4097</v>
      </c>
      <c r="K16119" t="s">
        <v>3653</v>
      </c>
      <c r="M16119">
        <v>9.4</v>
      </c>
      <c r="N16119">
        <v>19.2</v>
      </c>
      <c r="O16119">
        <v>11</v>
      </c>
      <c r="S16119" t="b">
        <v>0</v>
      </c>
      <c r="T16119" t="b">
        <v>0</v>
      </c>
      <c r="U16119" t="b">
        <v>0</v>
      </c>
      <c r="V16119">
        <v>35400</v>
      </c>
      <c r="W16119">
        <v>22200</v>
      </c>
      <c r="X16119">
        <v>2.83</v>
      </c>
      <c r="Y16119">
        <v>26600</v>
      </c>
      <c r="Z16119">
        <v>2.27</v>
      </c>
    </row>
    <row r="16120" spans="1:26">
      <c r="A16120">
        <v>201755942</v>
      </c>
      <c r="B16120" t="s">
        <v>3742</v>
      </c>
      <c r="C16120" t="s">
        <v>3597</v>
      </c>
      <c r="D16120" t="s">
        <v>3743</v>
      </c>
      <c r="E16120" t="s">
        <v>3752</v>
      </c>
      <c r="F16120" t="s">
        <v>3650</v>
      </c>
      <c r="G16120">
        <v>201755942</v>
      </c>
      <c r="I16120" t="s">
        <v>3651</v>
      </c>
      <c r="J16120" t="s">
        <v>4090</v>
      </c>
      <c r="K16120" t="s">
        <v>3653</v>
      </c>
      <c r="M16120">
        <v>10.6</v>
      </c>
      <c r="N16120">
        <v>19</v>
      </c>
      <c r="O16120">
        <v>10.6</v>
      </c>
      <c r="S16120" t="b">
        <v>0</v>
      </c>
      <c r="T16120" t="b">
        <v>0</v>
      </c>
      <c r="U16120" t="b">
        <v>0</v>
      </c>
      <c r="V16120">
        <v>28400</v>
      </c>
      <c r="W16120">
        <v>16000</v>
      </c>
      <c r="X16120">
        <v>2.66</v>
      </c>
      <c r="Y16120">
        <v>21000</v>
      </c>
      <c r="Z16120">
        <v>2.25</v>
      </c>
    </row>
    <row r="16121" spans="1:26">
      <c r="A16121">
        <v>201755023</v>
      </c>
      <c r="B16121" t="s">
        <v>3742</v>
      </c>
      <c r="C16121" t="s">
        <v>3597</v>
      </c>
      <c r="D16121" t="s">
        <v>3743</v>
      </c>
      <c r="E16121" t="s">
        <v>3752</v>
      </c>
      <c r="F16121" t="s">
        <v>3710</v>
      </c>
      <c r="G16121">
        <v>201755023</v>
      </c>
      <c r="I16121" t="s">
        <v>3711</v>
      </c>
      <c r="J16121" t="s">
        <v>4078</v>
      </c>
      <c r="K16121" t="s">
        <v>3725</v>
      </c>
      <c r="M16121">
        <v>10.75</v>
      </c>
      <c r="N16121">
        <v>16.8</v>
      </c>
      <c r="O16121">
        <v>10.75</v>
      </c>
      <c r="S16121" t="b">
        <v>0</v>
      </c>
      <c r="T16121" t="b">
        <v>0</v>
      </c>
      <c r="U16121" t="b">
        <v>0</v>
      </c>
      <c r="V16121">
        <v>48000</v>
      </c>
      <c r="W16121">
        <v>34000</v>
      </c>
      <c r="X16121">
        <v>2.4500000000000002</v>
      </c>
      <c r="Y16121">
        <v>36600</v>
      </c>
      <c r="Z16121">
        <v>1.8</v>
      </c>
    </row>
    <row r="16122" spans="1:26">
      <c r="A16122">
        <v>201755019</v>
      </c>
      <c r="B16122" t="s">
        <v>3742</v>
      </c>
      <c r="C16122" t="s">
        <v>3597</v>
      </c>
      <c r="D16122" t="s">
        <v>3743</v>
      </c>
      <c r="E16122" t="s">
        <v>3752</v>
      </c>
      <c r="F16122" t="s">
        <v>3710</v>
      </c>
      <c r="G16122">
        <v>201755019</v>
      </c>
      <c r="I16122" t="s">
        <v>3711</v>
      </c>
      <c r="J16122" t="s">
        <v>4097</v>
      </c>
      <c r="K16122" t="s">
        <v>3725</v>
      </c>
      <c r="M16122">
        <v>9.0500000000000007</v>
      </c>
      <c r="N16122">
        <v>17.600000000000001</v>
      </c>
      <c r="O16122">
        <v>10.4</v>
      </c>
      <c r="S16122" t="b">
        <v>0</v>
      </c>
      <c r="T16122" t="b">
        <v>0</v>
      </c>
      <c r="U16122" t="b">
        <v>0</v>
      </c>
      <c r="V16122">
        <v>34900</v>
      </c>
      <c r="W16122">
        <v>21200</v>
      </c>
      <c r="X16122">
        <v>2.75</v>
      </c>
      <c r="Y16122">
        <v>26600</v>
      </c>
      <c r="Z16122">
        <v>2.23</v>
      </c>
    </row>
    <row r="16123" spans="1:26">
      <c r="A16123">
        <v>201755017</v>
      </c>
      <c r="B16123" t="s">
        <v>3742</v>
      </c>
      <c r="C16123" t="s">
        <v>3597</v>
      </c>
      <c r="D16123" t="s">
        <v>3743</v>
      </c>
      <c r="E16123" t="s">
        <v>3752</v>
      </c>
      <c r="F16123" t="s">
        <v>3710</v>
      </c>
      <c r="G16123">
        <v>201755017</v>
      </c>
      <c r="I16123" t="s">
        <v>3711</v>
      </c>
      <c r="J16123" t="s">
        <v>4090</v>
      </c>
      <c r="K16123" t="s">
        <v>3725</v>
      </c>
      <c r="M16123">
        <v>10.1</v>
      </c>
      <c r="N16123">
        <v>17.600000000000001</v>
      </c>
      <c r="O16123">
        <v>10.1</v>
      </c>
      <c r="S16123" t="b">
        <v>0</v>
      </c>
      <c r="T16123" t="b">
        <v>0</v>
      </c>
      <c r="U16123" t="b">
        <v>0</v>
      </c>
      <c r="V16123">
        <v>27900</v>
      </c>
      <c r="W16123">
        <v>15550</v>
      </c>
      <c r="X16123">
        <v>2.5499999999999998</v>
      </c>
      <c r="Y16123">
        <v>21000</v>
      </c>
      <c r="Z16123">
        <v>2.21</v>
      </c>
    </row>
    <row r="16124" spans="1:26">
      <c r="A16124">
        <v>201755013</v>
      </c>
      <c r="B16124" t="s">
        <v>3742</v>
      </c>
      <c r="C16124" t="s">
        <v>3597</v>
      </c>
      <c r="D16124" t="s">
        <v>3743</v>
      </c>
      <c r="E16124" t="s">
        <v>3752</v>
      </c>
      <c r="F16124" t="s">
        <v>3710</v>
      </c>
      <c r="G16124">
        <v>201755013</v>
      </c>
      <c r="I16124" t="s">
        <v>3711</v>
      </c>
      <c r="J16124" t="s">
        <v>4103</v>
      </c>
      <c r="K16124" t="s">
        <v>3725</v>
      </c>
      <c r="M16124">
        <v>11.35</v>
      </c>
      <c r="N16124">
        <v>18</v>
      </c>
      <c r="O16124">
        <v>9.65</v>
      </c>
      <c r="S16124" t="b">
        <v>0</v>
      </c>
      <c r="T16124" t="b">
        <v>0</v>
      </c>
      <c r="U16124" t="b">
        <v>0</v>
      </c>
      <c r="V16124">
        <v>19000</v>
      </c>
      <c r="W16124">
        <v>13000</v>
      </c>
      <c r="X16124">
        <v>2.57</v>
      </c>
      <c r="Y16124">
        <v>14500</v>
      </c>
      <c r="Z16124">
        <v>2.39</v>
      </c>
    </row>
    <row r="16125" spans="1:26">
      <c r="A16125">
        <v>201755015</v>
      </c>
      <c r="B16125" t="s">
        <v>3742</v>
      </c>
      <c r="C16125" t="s">
        <v>3597</v>
      </c>
      <c r="D16125" t="s">
        <v>3743</v>
      </c>
      <c r="E16125" t="s">
        <v>3752</v>
      </c>
      <c r="F16125" t="s">
        <v>3710</v>
      </c>
      <c r="G16125">
        <v>201755015</v>
      </c>
      <c r="I16125" t="s">
        <v>3711</v>
      </c>
      <c r="J16125" t="s">
        <v>4110</v>
      </c>
      <c r="K16125" t="s">
        <v>3725</v>
      </c>
      <c r="M16125">
        <v>12.4</v>
      </c>
      <c r="N16125">
        <v>18</v>
      </c>
      <c r="O16125">
        <v>9.5</v>
      </c>
      <c r="S16125" t="b">
        <v>0</v>
      </c>
      <c r="T16125" t="b">
        <v>0</v>
      </c>
      <c r="U16125" t="b">
        <v>0</v>
      </c>
      <c r="V16125">
        <v>22800</v>
      </c>
      <c r="W16125">
        <v>14000</v>
      </c>
      <c r="X16125">
        <v>2.81</v>
      </c>
      <c r="Y16125">
        <v>19600</v>
      </c>
      <c r="Z16125">
        <v>2.29</v>
      </c>
    </row>
    <row r="16126" spans="1:26">
      <c r="A16126">
        <v>201754907</v>
      </c>
      <c r="B16126" t="s">
        <v>3742</v>
      </c>
      <c r="C16126" t="s">
        <v>3597</v>
      </c>
      <c r="D16126" t="s">
        <v>3743</v>
      </c>
      <c r="E16126" t="s">
        <v>3752</v>
      </c>
      <c r="F16126" t="s">
        <v>3718</v>
      </c>
      <c r="G16126">
        <v>201754907</v>
      </c>
      <c r="I16126" t="s">
        <v>3711</v>
      </c>
      <c r="J16126" t="s">
        <v>4090</v>
      </c>
      <c r="K16126" t="s">
        <v>3688</v>
      </c>
      <c r="M16126">
        <v>9.6</v>
      </c>
      <c r="N16126">
        <v>16.2</v>
      </c>
      <c r="O16126">
        <v>9.6</v>
      </c>
      <c r="S16126" t="b">
        <v>0</v>
      </c>
      <c r="T16126" t="b">
        <v>0</v>
      </c>
      <c r="U16126" t="b">
        <v>0</v>
      </c>
      <c r="V16126">
        <v>27400</v>
      </c>
      <c r="W16126">
        <v>15100</v>
      </c>
      <c r="X16126">
        <v>2.4300000000000002</v>
      </c>
      <c r="Y16126">
        <v>21000</v>
      </c>
      <c r="Z16126">
        <v>2.1800000000000002</v>
      </c>
    </row>
    <row r="16127" spans="1:26">
      <c r="A16127">
        <v>201755016</v>
      </c>
      <c r="B16127" t="s">
        <v>3742</v>
      </c>
      <c r="C16127" t="s">
        <v>3597</v>
      </c>
      <c r="D16127" t="s">
        <v>3743</v>
      </c>
      <c r="E16127" t="s">
        <v>3752</v>
      </c>
      <c r="F16127" t="s">
        <v>3710</v>
      </c>
      <c r="G16127">
        <v>201755016</v>
      </c>
      <c r="I16127" t="s">
        <v>3711</v>
      </c>
      <c r="J16127" t="s">
        <v>4101</v>
      </c>
      <c r="K16127" t="s">
        <v>3725</v>
      </c>
      <c r="M16127">
        <v>11.75</v>
      </c>
      <c r="N16127">
        <v>17.25</v>
      </c>
      <c r="O16127">
        <v>9.5</v>
      </c>
      <c r="S16127" t="b">
        <v>0</v>
      </c>
      <c r="T16127" t="b">
        <v>0</v>
      </c>
      <c r="U16127" t="b">
        <v>0</v>
      </c>
      <c r="V16127">
        <v>22800</v>
      </c>
      <c r="W16127">
        <v>14000</v>
      </c>
      <c r="X16127">
        <v>2.5499999999999998</v>
      </c>
      <c r="Y16127">
        <v>24800</v>
      </c>
      <c r="Z16127">
        <v>1.98</v>
      </c>
    </row>
    <row r="16128" spans="1:26">
      <c r="A16128">
        <v>201754910</v>
      </c>
      <c r="B16128" t="s">
        <v>3742</v>
      </c>
      <c r="C16128" t="s">
        <v>3597</v>
      </c>
      <c r="D16128" t="s">
        <v>3743</v>
      </c>
      <c r="E16128" t="s">
        <v>3752</v>
      </c>
      <c r="F16128" t="s">
        <v>3718</v>
      </c>
      <c r="G16128">
        <v>201754910</v>
      </c>
      <c r="I16128" t="s">
        <v>3711</v>
      </c>
      <c r="J16128" t="s">
        <v>4097</v>
      </c>
      <c r="K16128" t="s">
        <v>3688</v>
      </c>
      <c r="M16128">
        <v>8.6999999999999993</v>
      </c>
      <c r="N16128">
        <v>16</v>
      </c>
      <c r="O16128">
        <v>9.8000000000000007</v>
      </c>
      <c r="S16128" t="b">
        <v>0</v>
      </c>
      <c r="T16128" t="b">
        <v>0</v>
      </c>
      <c r="U16128" t="b">
        <v>0</v>
      </c>
      <c r="V16128">
        <v>34400</v>
      </c>
      <c r="W16128">
        <v>20200</v>
      </c>
      <c r="X16128">
        <v>2.67</v>
      </c>
      <c r="Y16128">
        <v>26600</v>
      </c>
      <c r="Z16128">
        <v>2.2000000000000002</v>
      </c>
    </row>
    <row r="16129" spans="1:26">
      <c r="A16129">
        <v>201754906</v>
      </c>
      <c r="B16129" t="s">
        <v>3742</v>
      </c>
      <c r="C16129" t="s">
        <v>3597</v>
      </c>
      <c r="D16129" t="s">
        <v>3743</v>
      </c>
      <c r="E16129" t="s">
        <v>3752</v>
      </c>
      <c r="F16129" t="s">
        <v>3718</v>
      </c>
      <c r="G16129">
        <v>201754906</v>
      </c>
      <c r="I16129" t="s">
        <v>3711</v>
      </c>
      <c r="J16129" t="s">
        <v>4101</v>
      </c>
      <c r="K16129" t="s">
        <v>3688</v>
      </c>
      <c r="M16129">
        <v>10</v>
      </c>
      <c r="N16129">
        <v>15.5</v>
      </c>
      <c r="O16129">
        <v>9</v>
      </c>
      <c r="S16129" t="b">
        <v>0</v>
      </c>
      <c r="T16129" t="b">
        <v>0</v>
      </c>
      <c r="U16129" t="b">
        <v>0</v>
      </c>
      <c r="V16129">
        <v>23600</v>
      </c>
      <c r="W16129">
        <v>14000</v>
      </c>
      <c r="X16129">
        <v>2.56</v>
      </c>
      <c r="Y16129">
        <v>24600</v>
      </c>
      <c r="Z16129">
        <v>1.9</v>
      </c>
    </row>
    <row r="16130" spans="1:26">
      <c r="A16130">
        <v>201754903</v>
      </c>
      <c r="B16130" t="s">
        <v>3742</v>
      </c>
      <c r="C16130" t="s">
        <v>3597</v>
      </c>
      <c r="D16130" t="s">
        <v>3743</v>
      </c>
      <c r="E16130" t="s">
        <v>3752</v>
      </c>
      <c r="F16130" t="s">
        <v>3718</v>
      </c>
      <c r="G16130">
        <v>201754903</v>
      </c>
      <c r="I16130" t="s">
        <v>3711</v>
      </c>
      <c r="J16130" t="s">
        <v>4110</v>
      </c>
      <c r="K16130" t="s">
        <v>3688</v>
      </c>
      <c r="M16130">
        <v>11.2</v>
      </c>
      <c r="N16130">
        <v>16</v>
      </c>
      <c r="O16130">
        <v>9.1999999999999993</v>
      </c>
      <c r="S16130" t="b">
        <v>0</v>
      </c>
      <c r="T16130" t="b">
        <v>0</v>
      </c>
      <c r="U16130" t="b">
        <v>0</v>
      </c>
      <c r="V16130">
        <v>23600</v>
      </c>
      <c r="W16130">
        <v>14000</v>
      </c>
      <c r="X16130">
        <v>2.74</v>
      </c>
      <c r="Y16130">
        <v>19600</v>
      </c>
      <c r="Z16130">
        <v>2.35</v>
      </c>
    </row>
    <row r="16131" spans="1:26">
      <c r="A16131">
        <v>201754442</v>
      </c>
      <c r="B16131" t="s">
        <v>3742</v>
      </c>
      <c r="C16131" t="s">
        <v>3597</v>
      </c>
      <c r="D16131" t="s">
        <v>3743</v>
      </c>
      <c r="E16131" t="s">
        <v>3752</v>
      </c>
      <c r="F16131" t="s">
        <v>3650</v>
      </c>
      <c r="G16131">
        <v>201754442</v>
      </c>
      <c r="I16131" t="s">
        <v>3651</v>
      </c>
      <c r="J16131" t="s">
        <v>4078</v>
      </c>
      <c r="K16131" t="s">
        <v>3653</v>
      </c>
      <c r="M16131">
        <v>12</v>
      </c>
      <c r="N16131">
        <v>18.899999999999999</v>
      </c>
      <c r="O16131">
        <v>11.4</v>
      </c>
      <c r="S16131" t="b">
        <v>0</v>
      </c>
      <c r="T16131" t="b">
        <v>0</v>
      </c>
      <c r="U16131" t="b">
        <v>0</v>
      </c>
      <c r="V16131">
        <v>48000</v>
      </c>
      <c r="W16131">
        <v>33000</v>
      </c>
      <c r="X16131">
        <v>2.6</v>
      </c>
      <c r="Y16131">
        <v>36600</v>
      </c>
      <c r="Z16131">
        <v>1.91</v>
      </c>
    </row>
    <row r="16132" spans="1:26">
      <c r="A16132">
        <v>201754643</v>
      </c>
      <c r="B16132" t="s">
        <v>3742</v>
      </c>
      <c r="C16132" t="s">
        <v>3597</v>
      </c>
      <c r="D16132" t="s">
        <v>3743</v>
      </c>
      <c r="E16132" t="s">
        <v>3752</v>
      </c>
      <c r="F16132" t="s">
        <v>3718</v>
      </c>
      <c r="G16132">
        <v>201754643</v>
      </c>
      <c r="I16132" t="s">
        <v>3711</v>
      </c>
      <c r="J16132" t="s">
        <v>4103</v>
      </c>
      <c r="K16132" t="s">
        <v>3688</v>
      </c>
      <c r="M16132">
        <v>10</v>
      </c>
      <c r="N16132">
        <v>16</v>
      </c>
      <c r="O16132">
        <v>9.3000000000000007</v>
      </c>
      <c r="S16132" t="b">
        <v>0</v>
      </c>
      <c r="T16132" t="b">
        <v>0</v>
      </c>
      <c r="U16132" t="b">
        <v>0</v>
      </c>
      <c r="V16132">
        <v>20000</v>
      </c>
      <c r="W16132">
        <v>12500</v>
      </c>
      <c r="X16132">
        <v>2.2200000000000002</v>
      </c>
      <c r="Y16132">
        <v>13500</v>
      </c>
      <c r="Z16132">
        <v>2.2000000000000002</v>
      </c>
    </row>
    <row r="16133" spans="1:26">
      <c r="A16133">
        <v>209832217</v>
      </c>
      <c r="B16133" t="s">
        <v>4678</v>
      </c>
      <c r="C16133" t="s">
        <v>3597</v>
      </c>
      <c r="D16133" t="s">
        <v>3743</v>
      </c>
      <c r="E16133" t="s">
        <v>3752</v>
      </c>
      <c r="F16133" t="s">
        <v>3621</v>
      </c>
      <c r="G16133">
        <v>209832217</v>
      </c>
      <c r="I16133" t="s">
        <v>3622</v>
      </c>
      <c r="J16133" t="s">
        <v>4692</v>
      </c>
      <c r="K16133" t="s">
        <v>3624</v>
      </c>
      <c r="L16133" t="s">
        <v>4696</v>
      </c>
      <c r="M16133">
        <v>12.5</v>
      </c>
      <c r="N16133">
        <v>20.5</v>
      </c>
      <c r="O16133">
        <v>10</v>
      </c>
      <c r="P16133">
        <v>12.5</v>
      </c>
      <c r="Q16133">
        <v>20.399999999999999</v>
      </c>
      <c r="R16133">
        <v>10</v>
      </c>
      <c r="S16133" t="b">
        <v>0</v>
      </c>
      <c r="T16133" t="b">
        <v>0</v>
      </c>
      <c r="U16133" t="b">
        <v>0</v>
      </c>
      <c r="V16133">
        <v>22400</v>
      </c>
      <c r="W16133">
        <v>16000</v>
      </c>
      <c r="X16133">
        <v>2.65</v>
      </c>
      <c r="Y16133">
        <v>24600</v>
      </c>
      <c r="Z16133">
        <v>2.19</v>
      </c>
    </row>
    <row r="16134" spans="1:26">
      <c r="A16134">
        <v>209832189</v>
      </c>
      <c r="B16134" t="s">
        <v>4678</v>
      </c>
      <c r="C16134" t="s">
        <v>3597</v>
      </c>
      <c r="D16134" t="s">
        <v>3743</v>
      </c>
      <c r="E16134" t="s">
        <v>3752</v>
      </c>
      <c r="F16134" t="s">
        <v>3621</v>
      </c>
      <c r="G16134">
        <v>209832189</v>
      </c>
      <c r="I16134" t="s">
        <v>3622</v>
      </c>
      <c r="J16134" t="s">
        <v>4692</v>
      </c>
      <c r="K16134" t="s">
        <v>3624</v>
      </c>
      <c r="L16134" t="s">
        <v>4693</v>
      </c>
      <c r="M16134">
        <v>12.5</v>
      </c>
      <c r="N16134">
        <v>20.5</v>
      </c>
      <c r="O16134">
        <v>10</v>
      </c>
      <c r="P16134">
        <v>12.5</v>
      </c>
      <c r="Q16134">
        <v>20.399999999999999</v>
      </c>
      <c r="R16134">
        <v>10</v>
      </c>
      <c r="S16134" t="b">
        <v>0</v>
      </c>
      <c r="T16134" t="b">
        <v>0</v>
      </c>
      <c r="U16134" t="b">
        <v>0</v>
      </c>
      <c r="V16134">
        <v>22400</v>
      </c>
      <c r="W16134">
        <v>16000</v>
      </c>
      <c r="X16134">
        <v>2.65</v>
      </c>
      <c r="Y16134">
        <v>24600</v>
      </c>
      <c r="Z16134">
        <v>2.19</v>
      </c>
    </row>
    <row r="16135" spans="1:26">
      <c r="A16135">
        <v>201754545</v>
      </c>
      <c r="B16135" t="s">
        <v>10565</v>
      </c>
      <c r="C16135" t="s">
        <v>3597</v>
      </c>
      <c r="D16135" t="s">
        <v>3743</v>
      </c>
      <c r="E16135" t="s">
        <v>3752</v>
      </c>
      <c r="F16135" t="s">
        <v>3849</v>
      </c>
      <c r="G16135">
        <v>201754545</v>
      </c>
      <c r="I16135" t="s">
        <v>3622</v>
      </c>
      <c r="J16135" t="s">
        <v>10572</v>
      </c>
      <c r="K16135" t="s">
        <v>3624</v>
      </c>
      <c r="L16135" t="s">
        <v>10594</v>
      </c>
      <c r="M16135">
        <v>9.4</v>
      </c>
      <c r="N16135">
        <v>19.600000000000001</v>
      </c>
      <c r="O16135">
        <v>10</v>
      </c>
      <c r="P16135">
        <v>9.4</v>
      </c>
      <c r="Q16135">
        <v>19.8</v>
      </c>
      <c r="R16135">
        <v>9.1999999999999993</v>
      </c>
      <c r="S16135" t="b">
        <v>0</v>
      </c>
      <c r="T16135" t="b">
        <v>0</v>
      </c>
      <c r="U16135" t="b">
        <v>0</v>
      </c>
      <c r="V16135">
        <v>30000</v>
      </c>
      <c r="W16135">
        <v>18800</v>
      </c>
      <c r="X16135">
        <v>2.69</v>
      </c>
      <c r="Y16135">
        <v>21600</v>
      </c>
      <c r="Z16135">
        <v>2.92</v>
      </c>
    </row>
    <row r="16136" spans="1:26">
      <c r="A16136">
        <v>211497103</v>
      </c>
      <c r="B16136" t="s">
        <v>13055</v>
      </c>
      <c r="C16136" t="s">
        <v>3597</v>
      </c>
      <c r="D16136" t="s">
        <v>3743</v>
      </c>
      <c r="E16136" t="s">
        <v>3744</v>
      </c>
      <c r="F16136" t="s">
        <v>3849</v>
      </c>
      <c r="G16136">
        <v>211497103</v>
      </c>
      <c r="I16136" t="s">
        <v>3622</v>
      </c>
      <c r="J16136" t="s">
        <v>9083</v>
      </c>
      <c r="K16136" t="s">
        <v>3624</v>
      </c>
      <c r="L16136" t="s">
        <v>13417</v>
      </c>
      <c r="M16136">
        <v>9.4</v>
      </c>
      <c r="N16136">
        <v>19.600000000000001</v>
      </c>
      <c r="O16136">
        <v>10</v>
      </c>
      <c r="P16136">
        <v>9.4</v>
      </c>
      <c r="Q16136">
        <v>19.8</v>
      </c>
      <c r="R16136">
        <v>9.1999999999999993</v>
      </c>
      <c r="S16136" t="b">
        <v>0</v>
      </c>
      <c r="T16136" t="b">
        <v>0</v>
      </c>
      <c r="U16136" t="b">
        <v>0</v>
      </c>
      <c r="V16136">
        <v>30000</v>
      </c>
      <c r="W16136">
        <v>18800</v>
      </c>
      <c r="X16136">
        <v>2.69</v>
      </c>
      <c r="Y16136">
        <v>21600</v>
      </c>
      <c r="Z16136">
        <v>2.92</v>
      </c>
    </row>
    <row r="16137" spans="1:26">
      <c r="A16137">
        <v>211259282</v>
      </c>
      <c r="B16137" t="s">
        <v>3742</v>
      </c>
      <c r="C16137" t="s">
        <v>3597</v>
      </c>
      <c r="D16137" t="s">
        <v>3743</v>
      </c>
      <c r="E16137" t="s">
        <v>3752</v>
      </c>
      <c r="F16137" t="s">
        <v>3600</v>
      </c>
      <c r="G16137">
        <v>211259282</v>
      </c>
      <c r="I16137" t="s">
        <v>3601</v>
      </c>
      <c r="J16137" t="s">
        <v>10601</v>
      </c>
      <c r="K16137" t="s">
        <v>3624</v>
      </c>
      <c r="L16137" t="s">
        <v>4424</v>
      </c>
      <c r="M16137">
        <v>10.6</v>
      </c>
      <c r="N16137">
        <v>15.3</v>
      </c>
      <c r="O16137">
        <v>11</v>
      </c>
      <c r="P16137">
        <v>9.8000000000000007</v>
      </c>
      <c r="Q16137">
        <v>15.4</v>
      </c>
      <c r="R16137">
        <v>9.3000000000000007</v>
      </c>
      <c r="S16137" t="b">
        <v>0</v>
      </c>
      <c r="T16137" t="b">
        <v>0</v>
      </c>
      <c r="U16137" t="b">
        <v>0</v>
      </c>
      <c r="V16137">
        <v>42000</v>
      </c>
      <c r="W16137">
        <v>42000</v>
      </c>
      <c r="X16137">
        <v>2.4700000000000002</v>
      </c>
      <c r="Y16137">
        <v>48000</v>
      </c>
      <c r="Z16137">
        <v>2.1</v>
      </c>
    </row>
    <row r="16138" spans="1:26">
      <c r="A16138">
        <v>211497047</v>
      </c>
      <c r="B16138" t="s">
        <v>13055</v>
      </c>
      <c r="C16138" t="s">
        <v>3597</v>
      </c>
      <c r="D16138" t="s">
        <v>3743</v>
      </c>
      <c r="E16138" t="s">
        <v>3744</v>
      </c>
      <c r="F16138" t="s">
        <v>3600</v>
      </c>
      <c r="G16138">
        <v>211497047</v>
      </c>
      <c r="I16138" t="s">
        <v>3601</v>
      </c>
      <c r="J16138" t="s">
        <v>13156</v>
      </c>
      <c r="K16138" t="s">
        <v>3624</v>
      </c>
      <c r="L16138" t="s">
        <v>13416</v>
      </c>
      <c r="M16138">
        <v>9.8000000000000007</v>
      </c>
      <c r="N16138">
        <v>15.3</v>
      </c>
      <c r="O16138">
        <v>11</v>
      </c>
      <c r="P16138">
        <v>9.8000000000000007</v>
      </c>
      <c r="Q16138">
        <v>15.4</v>
      </c>
      <c r="R16138">
        <v>9.3000000000000007</v>
      </c>
      <c r="S16138" t="b">
        <v>0</v>
      </c>
      <c r="T16138" t="b">
        <v>0</v>
      </c>
      <c r="U16138" t="b">
        <v>0</v>
      </c>
      <c r="V16138">
        <v>42000</v>
      </c>
      <c r="W16138">
        <v>42000</v>
      </c>
      <c r="X16138">
        <v>2.4700000000000002</v>
      </c>
      <c r="Y16138">
        <v>48000</v>
      </c>
      <c r="Z16138">
        <v>2.1</v>
      </c>
    </row>
    <row r="16139" spans="1:26">
      <c r="A16139">
        <v>207702694</v>
      </c>
      <c r="B16139" t="s">
        <v>10565</v>
      </c>
      <c r="C16139" t="s">
        <v>3597</v>
      </c>
      <c r="D16139" t="s">
        <v>3743</v>
      </c>
      <c r="E16139" t="s">
        <v>3752</v>
      </c>
      <c r="F16139" t="s">
        <v>3753</v>
      </c>
      <c r="G16139">
        <v>207702694</v>
      </c>
      <c r="I16139" t="s">
        <v>3601</v>
      </c>
      <c r="J16139" t="s">
        <v>10601</v>
      </c>
      <c r="K16139" t="s">
        <v>3624</v>
      </c>
      <c r="L16139" t="s">
        <v>10598</v>
      </c>
      <c r="M16139">
        <v>10.7</v>
      </c>
      <c r="N16139">
        <v>15</v>
      </c>
      <c r="O16139">
        <v>9.8000000000000007</v>
      </c>
      <c r="P16139">
        <v>10.4</v>
      </c>
      <c r="Q16139">
        <v>15.5</v>
      </c>
      <c r="R16139">
        <v>8.9</v>
      </c>
      <c r="S16139" t="b">
        <v>0</v>
      </c>
      <c r="T16139" t="b">
        <v>0</v>
      </c>
      <c r="U16139" t="b">
        <v>1</v>
      </c>
      <c r="V16139">
        <v>42000</v>
      </c>
      <c r="W16139">
        <v>39500</v>
      </c>
      <c r="X16139">
        <v>2.27</v>
      </c>
      <c r="Y16139">
        <v>48000</v>
      </c>
      <c r="Z16139">
        <v>2.1</v>
      </c>
    </row>
    <row r="16140" spans="1:26">
      <c r="A16140">
        <v>211497043</v>
      </c>
      <c r="B16140" t="s">
        <v>13055</v>
      </c>
      <c r="C16140" t="s">
        <v>3597</v>
      </c>
      <c r="D16140" t="s">
        <v>3743</v>
      </c>
      <c r="E16140" t="s">
        <v>3744</v>
      </c>
      <c r="F16140" t="s">
        <v>3753</v>
      </c>
      <c r="G16140">
        <v>211497043</v>
      </c>
      <c r="I16140" t="s">
        <v>3601</v>
      </c>
      <c r="J16140" t="s">
        <v>13155</v>
      </c>
      <c r="K16140" t="s">
        <v>3624</v>
      </c>
      <c r="L16140" t="s">
        <v>13415</v>
      </c>
      <c r="M16140">
        <v>10.7</v>
      </c>
      <c r="N16140">
        <v>15</v>
      </c>
      <c r="O16140">
        <v>9.8000000000000007</v>
      </c>
      <c r="P16140">
        <v>10.4</v>
      </c>
      <c r="Q16140">
        <v>15.5</v>
      </c>
      <c r="R16140">
        <v>8.9</v>
      </c>
      <c r="S16140" t="b">
        <v>0</v>
      </c>
      <c r="T16140" t="b">
        <v>0</v>
      </c>
      <c r="U16140" t="b">
        <v>1</v>
      </c>
      <c r="V16140">
        <v>42000</v>
      </c>
      <c r="W16140">
        <v>39500</v>
      </c>
      <c r="X16140">
        <v>2.27</v>
      </c>
      <c r="Y16140">
        <v>48000</v>
      </c>
      <c r="Z16140">
        <v>2.1</v>
      </c>
    </row>
    <row r="16141" spans="1:26">
      <c r="A16141">
        <v>207702757</v>
      </c>
      <c r="B16141" t="s">
        <v>3742</v>
      </c>
      <c r="C16141" t="s">
        <v>3597</v>
      </c>
      <c r="D16141" t="s">
        <v>3743</v>
      </c>
      <c r="E16141" t="s">
        <v>3744</v>
      </c>
      <c r="F16141" t="s">
        <v>3753</v>
      </c>
      <c r="G16141">
        <v>207702757</v>
      </c>
      <c r="I16141" t="s">
        <v>3601</v>
      </c>
      <c r="J16141" t="s">
        <v>13154</v>
      </c>
      <c r="K16141" t="s">
        <v>3624</v>
      </c>
      <c r="L16141" t="s">
        <v>13414</v>
      </c>
      <c r="M16141">
        <v>12.5</v>
      </c>
      <c r="N16141">
        <v>19.7</v>
      </c>
      <c r="O16141">
        <v>12.6</v>
      </c>
      <c r="P16141">
        <v>11.2</v>
      </c>
      <c r="Q16141">
        <v>17.899999999999999</v>
      </c>
      <c r="R16141">
        <v>10.5</v>
      </c>
      <c r="S16141" t="b">
        <v>0</v>
      </c>
      <c r="T16141" t="b">
        <v>0</v>
      </c>
      <c r="U16141" t="b">
        <v>1</v>
      </c>
      <c r="V16141">
        <v>9000</v>
      </c>
      <c r="W16141">
        <v>7600</v>
      </c>
      <c r="X16141">
        <v>2.5299999999999998</v>
      </c>
      <c r="Y16141">
        <v>7600</v>
      </c>
      <c r="Z16141">
        <v>2.5299999999999998</v>
      </c>
    </row>
    <row r="16142" spans="1:26">
      <c r="A16142">
        <v>207702695</v>
      </c>
      <c r="B16142" t="s">
        <v>3742</v>
      </c>
      <c r="C16142" t="s">
        <v>3597</v>
      </c>
      <c r="D16142" t="s">
        <v>3743</v>
      </c>
      <c r="E16142" t="s">
        <v>3752</v>
      </c>
      <c r="F16142" t="s">
        <v>3753</v>
      </c>
      <c r="G16142">
        <v>207702695</v>
      </c>
      <c r="I16142" t="s">
        <v>3601</v>
      </c>
      <c r="J16142" t="s">
        <v>4268</v>
      </c>
      <c r="K16142" t="s">
        <v>3624</v>
      </c>
      <c r="L16142" t="s">
        <v>10954</v>
      </c>
      <c r="M16142">
        <v>12.5</v>
      </c>
      <c r="N16142">
        <v>19.7</v>
      </c>
      <c r="O16142">
        <v>12.6</v>
      </c>
      <c r="P16142">
        <v>11.2</v>
      </c>
      <c r="Q16142">
        <v>17.899999999999999</v>
      </c>
      <c r="R16142">
        <v>10.5</v>
      </c>
      <c r="S16142" t="b">
        <v>0</v>
      </c>
      <c r="T16142" t="b">
        <v>0</v>
      </c>
      <c r="U16142" t="b">
        <v>1</v>
      </c>
      <c r="V16142">
        <v>9000</v>
      </c>
      <c r="W16142">
        <v>7600</v>
      </c>
      <c r="X16142">
        <v>2.5299999999999998</v>
      </c>
      <c r="Y16142">
        <v>7600</v>
      </c>
      <c r="Z16142">
        <v>2.5299999999999998</v>
      </c>
    </row>
    <row r="16143" spans="1:26">
      <c r="A16143">
        <v>207702686</v>
      </c>
      <c r="B16143" t="s">
        <v>10565</v>
      </c>
      <c r="C16143" t="s">
        <v>3597</v>
      </c>
      <c r="D16143" t="s">
        <v>3743</v>
      </c>
      <c r="E16143" t="s">
        <v>3752</v>
      </c>
      <c r="F16143" t="s">
        <v>3753</v>
      </c>
      <c r="G16143">
        <v>207702686</v>
      </c>
      <c r="I16143" t="s">
        <v>3601</v>
      </c>
      <c r="J16143" t="s">
        <v>8968</v>
      </c>
      <c r="K16143" t="s">
        <v>3624</v>
      </c>
      <c r="L16143" t="s">
        <v>10599</v>
      </c>
      <c r="M16143">
        <v>11.5</v>
      </c>
      <c r="N16143">
        <v>16.600000000000001</v>
      </c>
      <c r="O16143">
        <v>10.4</v>
      </c>
      <c r="P16143">
        <v>11.3</v>
      </c>
      <c r="Q16143">
        <v>16.2</v>
      </c>
      <c r="R16143">
        <v>9.1999999999999993</v>
      </c>
      <c r="S16143" t="b">
        <v>0</v>
      </c>
      <c r="T16143" t="b">
        <v>0</v>
      </c>
      <c r="U16143" t="b">
        <v>1</v>
      </c>
      <c r="V16143">
        <v>24000</v>
      </c>
      <c r="W16143">
        <v>18000</v>
      </c>
      <c r="X16143">
        <v>2.5099999999999998</v>
      </c>
      <c r="Y16143">
        <v>25000</v>
      </c>
      <c r="Z16143">
        <v>2.12</v>
      </c>
    </row>
    <row r="16144" spans="1:26">
      <c r="A16144">
        <v>207702848</v>
      </c>
      <c r="B16144" t="s">
        <v>13055</v>
      </c>
      <c r="C16144" t="s">
        <v>3597</v>
      </c>
      <c r="D16144" t="s">
        <v>3743</v>
      </c>
      <c r="E16144" t="s">
        <v>3744</v>
      </c>
      <c r="F16144" t="s">
        <v>3753</v>
      </c>
      <c r="G16144">
        <v>207702848</v>
      </c>
      <c r="I16144" t="s">
        <v>3601</v>
      </c>
      <c r="J16144" t="s">
        <v>13153</v>
      </c>
      <c r="K16144" t="s">
        <v>3624</v>
      </c>
      <c r="L16144" t="s">
        <v>13413</v>
      </c>
      <c r="M16144">
        <v>11.5</v>
      </c>
      <c r="N16144">
        <v>16.600000000000001</v>
      </c>
      <c r="O16144">
        <v>10.4</v>
      </c>
      <c r="P16144">
        <v>11.3</v>
      </c>
      <c r="Q16144">
        <v>16.2</v>
      </c>
      <c r="R16144">
        <v>9.1999999999999993</v>
      </c>
      <c r="S16144" t="b">
        <v>0</v>
      </c>
      <c r="T16144" t="b">
        <v>0</v>
      </c>
      <c r="U16144" t="b">
        <v>1</v>
      </c>
      <c r="V16144">
        <v>24000</v>
      </c>
      <c r="W16144">
        <v>18000</v>
      </c>
      <c r="X16144">
        <v>2.5099999999999998</v>
      </c>
      <c r="Y16144">
        <v>25000</v>
      </c>
      <c r="Z16144">
        <v>2.12</v>
      </c>
    </row>
    <row r="16145" spans="1:26">
      <c r="A16145">
        <v>211259272</v>
      </c>
      <c r="B16145" t="s">
        <v>10565</v>
      </c>
      <c r="C16145" t="s">
        <v>3597</v>
      </c>
      <c r="D16145" t="s">
        <v>3743</v>
      </c>
      <c r="E16145" t="s">
        <v>3752</v>
      </c>
      <c r="F16145" t="s">
        <v>3600</v>
      </c>
      <c r="G16145">
        <v>211259272</v>
      </c>
      <c r="I16145" t="s">
        <v>3601</v>
      </c>
      <c r="J16145" t="s">
        <v>8968</v>
      </c>
      <c r="K16145" t="s">
        <v>3624</v>
      </c>
      <c r="L16145" t="s">
        <v>10600</v>
      </c>
      <c r="M16145">
        <v>11.4</v>
      </c>
      <c r="N16145">
        <v>19</v>
      </c>
      <c r="O16145">
        <v>10.4</v>
      </c>
      <c r="P16145">
        <v>11.4</v>
      </c>
      <c r="Q16145">
        <v>19</v>
      </c>
      <c r="R16145">
        <v>9.4</v>
      </c>
      <c r="S16145" t="b">
        <v>0</v>
      </c>
      <c r="T16145" t="b">
        <v>0</v>
      </c>
      <c r="U16145" t="b">
        <v>1</v>
      </c>
      <c r="V16145">
        <v>24000</v>
      </c>
      <c r="W16145">
        <v>17500</v>
      </c>
      <c r="X16145">
        <v>2.41</v>
      </c>
      <c r="Y16145">
        <v>26000</v>
      </c>
      <c r="Z16145">
        <v>2.15</v>
      </c>
    </row>
    <row r="16146" spans="1:26">
      <c r="A16146">
        <v>211497046</v>
      </c>
      <c r="B16146" t="s">
        <v>13055</v>
      </c>
      <c r="C16146" t="s">
        <v>3597</v>
      </c>
      <c r="D16146" t="s">
        <v>3743</v>
      </c>
      <c r="E16146" t="s">
        <v>3744</v>
      </c>
      <c r="F16146" t="s">
        <v>3600</v>
      </c>
      <c r="G16146">
        <v>211497046</v>
      </c>
      <c r="I16146" t="s">
        <v>3601</v>
      </c>
      <c r="J16146" t="s">
        <v>9092</v>
      </c>
      <c r="K16146" t="s">
        <v>3624</v>
      </c>
      <c r="L16146" t="s">
        <v>13411</v>
      </c>
      <c r="M16146">
        <v>11.4</v>
      </c>
      <c r="N16146">
        <v>19</v>
      </c>
      <c r="O16146">
        <v>10.4</v>
      </c>
      <c r="P16146">
        <v>11.4</v>
      </c>
      <c r="Q16146">
        <v>19</v>
      </c>
      <c r="R16146">
        <v>9.4</v>
      </c>
      <c r="S16146" t="b">
        <v>0</v>
      </c>
      <c r="T16146" t="b">
        <v>0</v>
      </c>
      <c r="U16146" t="b">
        <v>1</v>
      </c>
      <c r="V16146">
        <v>24000</v>
      </c>
      <c r="W16146">
        <v>17500</v>
      </c>
      <c r="X16146">
        <v>2.41</v>
      </c>
      <c r="Y16146">
        <v>26000</v>
      </c>
      <c r="Z16146">
        <v>2.15</v>
      </c>
    </row>
    <row r="16147" spans="1:26">
      <c r="A16147">
        <v>207702760</v>
      </c>
      <c r="B16147" t="s">
        <v>3742</v>
      </c>
      <c r="C16147" t="s">
        <v>3597</v>
      </c>
      <c r="D16147" t="s">
        <v>3743</v>
      </c>
      <c r="E16147" t="s">
        <v>3744</v>
      </c>
      <c r="F16147" t="s">
        <v>3753</v>
      </c>
      <c r="G16147">
        <v>207702760</v>
      </c>
      <c r="I16147" t="s">
        <v>3601</v>
      </c>
      <c r="J16147" t="s">
        <v>13149</v>
      </c>
      <c r="K16147" t="s">
        <v>3624</v>
      </c>
      <c r="L16147" t="s">
        <v>13401</v>
      </c>
      <c r="M16147">
        <v>12.9</v>
      </c>
      <c r="N16147">
        <v>20.5</v>
      </c>
      <c r="O16147">
        <v>13</v>
      </c>
      <c r="P16147">
        <v>11.8</v>
      </c>
      <c r="Q16147">
        <v>20</v>
      </c>
      <c r="R16147">
        <v>10.9</v>
      </c>
      <c r="S16147" t="b">
        <v>0</v>
      </c>
      <c r="T16147" t="b">
        <v>0</v>
      </c>
      <c r="U16147" t="b">
        <v>1</v>
      </c>
      <c r="V16147">
        <v>12000</v>
      </c>
      <c r="W16147">
        <v>9700</v>
      </c>
      <c r="X16147">
        <v>2.66</v>
      </c>
      <c r="Y16147">
        <v>9900</v>
      </c>
      <c r="Z16147">
        <v>2.71</v>
      </c>
    </row>
    <row r="16148" spans="1:26">
      <c r="A16148">
        <v>207702759</v>
      </c>
      <c r="B16148" t="s">
        <v>13055</v>
      </c>
      <c r="C16148" t="s">
        <v>3597</v>
      </c>
      <c r="D16148" t="s">
        <v>3743</v>
      </c>
      <c r="E16148" t="s">
        <v>3744</v>
      </c>
      <c r="F16148" t="s">
        <v>3753</v>
      </c>
      <c r="G16148">
        <v>207702759</v>
      </c>
      <c r="I16148" t="s">
        <v>3601</v>
      </c>
      <c r="J16148" t="s">
        <v>13149</v>
      </c>
      <c r="K16148" t="s">
        <v>3624</v>
      </c>
      <c r="L16148" t="s">
        <v>10605</v>
      </c>
      <c r="M16148">
        <v>12.9</v>
      </c>
      <c r="N16148">
        <v>20.5</v>
      </c>
      <c r="O16148">
        <v>13</v>
      </c>
      <c r="P16148">
        <v>11.8</v>
      </c>
      <c r="Q16148">
        <v>20</v>
      </c>
      <c r="R16148">
        <v>10.9</v>
      </c>
      <c r="S16148" t="b">
        <v>0</v>
      </c>
      <c r="T16148" t="b">
        <v>0</v>
      </c>
      <c r="U16148" t="b">
        <v>1</v>
      </c>
      <c r="V16148">
        <v>12000</v>
      </c>
      <c r="W16148">
        <v>9700</v>
      </c>
      <c r="X16148">
        <v>2.66</v>
      </c>
      <c r="Y16148">
        <v>9900</v>
      </c>
      <c r="Z16148">
        <v>2.71</v>
      </c>
    </row>
    <row r="16149" spans="1:26">
      <c r="A16149">
        <v>207702701</v>
      </c>
      <c r="B16149" t="s">
        <v>3742</v>
      </c>
      <c r="C16149" t="s">
        <v>3597</v>
      </c>
      <c r="D16149" t="s">
        <v>3743</v>
      </c>
      <c r="E16149" t="s">
        <v>3752</v>
      </c>
      <c r="F16149" t="s">
        <v>3753</v>
      </c>
      <c r="G16149">
        <v>207702701</v>
      </c>
      <c r="I16149" t="s">
        <v>3601</v>
      </c>
      <c r="J16149" t="s">
        <v>4220</v>
      </c>
      <c r="K16149" t="s">
        <v>3624</v>
      </c>
      <c r="L16149" t="s">
        <v>10605</v>
      </c>
      <c r="M16149">
        <v>12.9</v>
      </c>
      <c r="N16149">
        <v>20.5</v>
      </c>
      <c r="O16149">
        <v>13</v>
      </c>
      <c r="P16149">
        <v>11.8</v>
      </c>
      <c r="Q16149">
        <v>20</v>
      </c>
      <c r="R16149">
        <v>10.9</v>
      </c>
      <c r="S16149" t="b">
        <v>0</v>
      </c>
      <c r="T16149" t="b">
        <v>0</v>
      </c>
      <c r="U16149" t="b">
        <v>1</v>
      </c>
      <c r="V16149">
        <v>12000</v>
      </c>
      <c r="W16149">
        <v>9700</v>
      </c>
      <c r="X16149">
        <v>2.66</v>
      </c>
      <c r="Y16149">
        <v>9900</v>
      </c>
      <c r="Z16149">
        <v>2.71</v>
      </c>
    </row>
    <row r="16150" spans="1:26">
      <c r="A16150">
        <v>207702763</v>
      </c>
      <c r="B16150" t="s">
        <v>3742</v>
      </c>
      <c r="C16150" t="s">
        <v>3597</v>
      </c>
      <c r="D16150" t="s">
        <v>3743</v>
      </c>
      <c r="E16150" t="s">
        <v>3744</v>
      </c>
      <c r="F16150" t="s">
        <v>3753</v>
      </c>
      <c r="G16150">
        <v>207702763</v>
      </c>
      <c r="I16150" t="s">
        <v>3601</v>
      </c>
      <c r="J16150" t="s">
        <v>13152</v>
      </c>
      <c r="K16150" t="s">
        <v>3624</v>
      </c>
      <c r="L16150" t="s">
        <v>13412</v>
      </c>
      <c r="M16150">
        <v>13</v>
      </c>
      <c r="N16150">
        <v>19.2</v>
      </c>
      <c r="O16150">
        <v>11.6</v>
      </c>
      <c r="P16150">
        <v>12</v>
      </c>
      <c r="Q16150">
        <v>18</v>
      </c>
      <c r="R16150">
        <v>9.6</v>
      </c>
      <c r="S16150" t="b">
        <v>0</v>
      </c>
      <c r="T16150" t="b">
        <v>0</v>
      </c>
      <c r="U16150" t="b">
        <v>1</v>
      </c>
      <c r="V16150">
        <v>15000</v>
      </c>
      <c r="W16150">
        <v>10500</v>
      </c>
      <c r="X16150">
        <v>2.2799999999999998</v>
      </c>
      <c r="Y16150">
        <v>11300</v>
      </c>
      <c r="Z16150">
        <v>2.4500000000000002</v>
      </c>
    </row>
    <row r="16151" spans="1:26">
      <c r="A16151">
        <v>207702761</v>
      </c>
      <c r="B16151" t="s">
        <v>13055</v>
      </c>
      <c r="C16151" t="s">
        <v>3597</v>
      </c>
      <c r="D16151" t="s">
        <v>3743</v>
      </c>
      <c r="E16151" t="s">
        <v>3744</v>
      </c>
      <c r="F16151" t="s">
        <v>3753</v>
      </c>
      <c r="G16151">
        <v>207702761</v>
      </c>
      <c r="I16151" t="s">
        <v>3601</v>
      </c>
      <c r="J16151" t="s">
        <v>13152</v>
      </c>
      <c r="K16151" t="s">
        <v>3624</v>
      </c>
      <c r="L16151" t="s">
        <v>10606</v>
      </c>
      <c r="M16151">
        <v>13</v>
      </c>
      <c r="N16151">
        <v>19.2</v>
      </c>
      <c r="O16151">
        <v>11.6</v>
      </c>
      <c r="P16151">
        <v>12</v>
      </c>
      <c r="Q16151">
        <v>18</v>
      </c>
      <c r="R16151">
        <v>9.6</v>
      </c>
      <c r="S16151" t="b">
        <v>0</v>
      </c>
      <c r="T16151" t="b">
        <v>0</v>
      </c>
      <c r="U16151" t="b">
        <v>1</v>
      </c>
      <c r="V16151">
        <v>15000</v>
      </c>
      <c r="W16151">
        <v>10500</v>
      </c>
      <c r="X16151">
        <v>2.2799999999999998</v>
      </c>
      <c r="Y16151">
        <v>11300</v>
      </c>
      <c r="Z16151">
        <v>2.4500000000000002</v>
      </c>
    </row>
    <row r="16152" spans="1:26">
      <c r="A16152">
        <v>207702707</v>
      </c>
      <c r="B16152" t="s">
        <v>10565</v>
      </c>
      <c r="C16152" t="s">
        <v>3597</v>
      </c>
      <c r="D16152" t="s">
        <v>3743</v>
      </c>
      <c r="E16152" t="s">
        <v>3752</v>
      </c>
      <c r="F16152" t="s">
        <v>3753</v>
      </c>
      <c r="G16152">
        <v>207702707</v>
      </c>
      <c r="I16152" t="s">
        <v>3601</v>
      </c>
      <c r="J16152" t="s">
        <v>4222</v>
      </c>
      <c r="K16152" t="s">
        <v>3624</v>
      </c>
      <c r="L16152" t="s">
        <v>10606</v>
      </c>
      <c r="M16152">
        <v>13</v>
      </c>
      <c r="N16152">
        <v>19.2</v>
      </c>
      <c r="O16152">
        <v>11.6</v>
      </c>
      <c r="P16152">
        <v>12</v>
      </c>
      <c r="Q16152">
        <v>18</v>
      </c>
      <c r="R16152">
        <v>9.6</v>
      </c>
      <c r="S16152" t="b">
        <v>0</v>
      </c>
      <c r="T16152" t="b">
        <v>0</v>
      </c>
      <c r="U16152" t="b">
        <v>1</v>
      </c>
      <c r="V16152">
        <v>15000</v>
      </c>
      <c r="W16152">
        <v>10500</v>
      </c>
      <c r="X16152">
        <v>2.2799999999999998</v>
      </c>
      <c r="Y16152">
        <v>11300</v>
      </c>
      <c r="Z16152">
        <v>2.4500000000000002</v>
      </c>
    </row>
    <row r="16153" spans="1:26">
      <c r="A16153">
        <v>207702752</v>
      </c>
      <c r="B16153" t="s">
        <v>13055</v>
      </c>
      <c r="C16153" t="s">
        <v>3597</v>
      </c>
      <c r="D16153" t="s">
        <v>3743</v>
      </c>
      <c r="E16153" t="s">
        <v>3744</v>
      </c>
      <c r="F16153" t="s">
        <v>3753</v>
      </c>
      <c r="G16153">
        <v>207702752</v>
      </c>
      <c r="I16153" t="s">
        <v>3601</v>
      </c>
      <c r="J16153" t="s">
        <v>13151</v>
      </c>
      <c r="K16153" t="s">
        <v>3624</v>
      </c>
      <c r="L16153" t="s">
        <v>13410</v>
      </c>
      <c r="M16153">
        <v>12.5</v>
      </c>
      <c r="N16153">
        <v>15</v>
      </c>
      <c r="O16153">
        <v>9</v>
      </c>
      <c r="P16153">
        <v>12.1</v>
      </c>
      <c r="Q16153">
        <v>17.399999999999999</v>
      </c>
      <c r="R16153">
        <v>8.3000000000000007</v>
      </c>
      <c r="S16153" t="b">
        <v>0</v>
      </c>
      <c r="T16153" t="b">
        <v>0</v>
      </c>
      <c r="U16153" t="b">
        <v>1</v>
      </c>
      <c r="V16153">
        <v>30000</v>
      </c>
      <c r="W16153">
        <v>21000</v>
      </c>
      <c r="X16153">
        <v>2.35</v>
      </c>
      <c r="Y16153">
        <v>32000</v>
      </c>
      <c r="Z16153">
        <v>2.11</v>
      </c>
    </row>
    <row r="16154" spans="1:26">
      <c r="A16154">
        <v>207702751</v>
      </c>
      <c r="B16154" t="s">
        <v>13055</v>
      </c>
      <c r="C16154" t="s">
        <v>3597</v>
      </c>
      <c r="D16154" t="s">
        <v>3743</v>
      </c>
      <c r="E16154" t="s">
        <v>3744</v>
      </c>
      <c r="F16154" t="s">
        <v>3753</v>
      </c>
      <c r="G16154">
        <v>207702751</v>
      </c>
      <c r="I16154" t="s">
        <v>3601</v>
      </c>
      <c r="J16154" t="s">
        <v>13151</v>
      </c>
      <c r="K16154" t="s">
        <v>3624</v>
      </c>
      <c r="L16154" t="s">
        <v>10595</v>
      </c>
      <c r="M16154">
        <v>12.5</v>
      </c>
      <c r="N16154">
        <v>15</v>
      </c>
      <c r="O16154">
        <v>9</v>
      </c>
      <c r="P16154">
        <v>12.1</v>
      </c>
      <c r="Q16154">
        <v>17.399999999999999</v>
      </c>
      <c r="R16154">
        <v>8.3000000000000007</v>
      </c>
      <c r="S16154" t="b">
        <v>0</v>
      </c>
      <c r="T16154" t="b">
        <v>0</v>
      </c>
      <c r="U16154" t="b">
        <v>1</v>
      </c>
      <c r="V16154">
        <v>30000</v>
      </c>
      <c r="W16154">
        <v>21000</v>
      </c>
      <c r="X16154">
        <v>2.35</v>
      </c>
      <c r="Y16154">
        <v>32000</v>
      </c>
      <c r="Z16154">
        <v>2.11</v>
      </c>
    </row>
    <row r="16155" spans="1:26">
      <c r="A16155">
        <v>207702688</v>
      </c>
      <c r="B16155" t="s">
        <v>4678</v>
      </c>
      <c r="C16155" t="s">
        <v>3597</v>
      </c>
      <c r="D16155" t="s">
        <v>3743</v>
      </c>
      <c r="E16155" t="s">
        <v>3752</v>
      </c>
      <c r="F16155" t="s">
        <v>3753</v>
      </c>
      <c r="G16155">
        <v>207702688</v>
      </c>
      <c r="I16155" t="s">
        <v>3601</v>
      </c>
      <c r="J16155" t="s">
        <v>4758</v>
      </c>
      <c r="K16155" t="s">
        <v>3624</v>
      </c>
      <c r="L16155" t="s">
        <v>10595</v>
      </c>
      <c r="M16155">
        <v>12.7</v>
      </c>
      <c r="N16155">
        <v>18.100000000000001</v>
      </c>
      <c r="O16155">
        <v>9.6</v>
      </c>
      <c r="P16155">
        <v>12.1</v>
      </c>
      <c r="Q16155">
        <v>17.399999999999999</v>
      </c>
      <c r="R16155">
        <v>8.3000000000000007</v>
      </c>
      <c r="S16155" t="b">
        <v>0</v>
      </c>
      <c r="T16155" t="b">
        <v>0</v>
      </c>
      <c r="U16155" t="b">
        <v>1</v>
      </c>
      <c r="V16155">
        <v>30000</v>
      </c>
      <c r="W16155">
        <v>21000</v>
      </c>
      <c r="X16155">
        <v>2.35</v>
      </c>
      <c r="Y16155">
        <v>32000</v>
      </c>
      <c r="Z16155">
        <v>2.11</v>
      </c>
    </row>
    <row r="16156" spans="1:26">
      <c r="A16156">
        <v>207702722</v>
      </c>
      <c r="B16156" t="s">
        <v>10565</v>
      </c>
      <c r="C16156" t="s">
        <v>3597</v>
      </c>
      <c r="D16156" t="s">
        <v>3743</v>
      </c>
      <c r="E16156" t="s">
        <v>3752</v>
      </c>
      <c r="F16156" t="s">
        <v>3753</v>
      </c>
      <c r="G16156">
        <v>207702722</v>
      </c>
      <c r="I16156" t="s">
        <v>3601</v>
      </c>
      <c r="J16156" t="s">
        <v>10609</v>
      </c>
      <c r="K16156" t="s">
        <v>3624</v>
      </c>
      <c r="L16156" t="s">
        <v>10595</v>
      </c>
      <c r="M16156">
        <v>12.5</v>
      </c>
      <c r="N16156">
        <v>15</v>
      </c>
      <c r="O16156">
        <v>9</v>
      </c>
      <c r="P16156">
        <v>12.1</v>
      </c>
      <c r="Q16156">
        <v>17.399999999999999</v>
      </c>
      <c r="R16156">
        <v>8.3000000000000007</v>
      </c>
      <c r="S16156" t="b">
        <v>0</v>
      </c>
      <c r="T16156" t="b">
        <v>0</v>
      </c>
      <c r="U16156" t="b">
        <v>1</v>
      </c>
      <c r="V16156">
        <v>30000</v>
      </c>
      <c r="W16156">
        <v>21000</v>
      </c>
      <c r="X16156">
        <v>2.35</v>
      </c>
      <c r="Y16156">
        <v>32000</v>
      </c>
      <c r="Z16156">
        <v>2.11</v>
      </c>
    </row>
    <row r="16157" spans="1:26">
      <c r="A16157">
        <v>211497113</v>
      </c>
      <c r="B16157" t="s">
        <v>4500</v>
      </c>
      <c r="C16157" t="s">
        <v>3597</v>
      </c>
      <c r="D16157" t="s">
        <v>3743</v>
      </c>
      <c r="E16157" t="s">
        <v>3744</v>
      </c>
      <c r="F16157" t="s">
        <v>3600</v>
      </c>
      <c r="G16157">
        <v>211497113</v>
      </c>
      <c r="I16157" t="s">
        <v>3601</v>
      </c>
      <c r="J16157" t="s">
        <v>9078</v>
      </c>
      <c r="K16157" t="s">
        <v>3624</v>
      </c>
      <c r="L16157" t="s">
        <v>13411</v>
      </c>
      <c r="M16157">
        <v>12.2</v>
      </c>
      <c r="N16157">
        <v>20.5</v>
      </c>
      <c r="O16157">
        <v>9.3000000000000007</v>
      </c>
      <c r="P16157">
        <v>12.1</v>
      </c>
      <c r="Q16157">
        <v>20.5</v>
      </c>
      <c r="R16157">
        <v>8.3000000000000007</v>
      </c>
      <c r="S16157" t="b">
        <v>0</v>
      </c>
      <c r="T16157" t="b">
        <v>0</v>
      </c>
      <c r="U16157" t="b">
        <v>0</v>
      </c>
      <c r="V16157">
        <v>24000</v>
      </c>
      <c r="W16157">
        <v>15000</v>
      </c>
      <c r="X16157">
        <v>2.5</v>
      </c>
      <c r="Y16157">
        <v>17500</v>
      </c>
      <c r="Z16157">
        <v>2.8</v>
      </c>
    </row>
    <row r="16158" spans="1:26">
      <c r="A16158">
        <v>207702850</v>
      </c>
      <c r="B16158" t="s">
        <v>13055</v>
      </c>
      <c r="C16158" t="s">
        <v>3597</v>
      </c>
      <c r="D16158" t="s">
        <v>3743</v>
      </c>
      <c r="E16158" t="s">
        <v>3744</v>
      </c>
      <c r="F16158" t="s">
        <v>3753</v>
      </c>
      <c r="G16158">
        <v>207702850</v>
      </c>
      <c r="I16158" t="s">
        <v>3601</v>
      </c>
      <c r="J16158" t="s">
        <v>13150</v>
      </c>
      <c r="K16158" t="s">
        <v>3624</v>
      </c>
      <c r="L16158" t="s">
        <v>13410</v>
      </c>
      <c r="M16158">
        <v>12.7</v>
      </c>
      <c r="N16158">
        <v>18.100000000000001</v>
      </c>
      <c r="O16158">
        <v>9.6</v>
      </c>
      <c r="P16158">
        <v>12.1</v>
      </c>
      <c r="Q16158">
        <v>17.399999999999999</v>
      </c>
      <c r="R16158">
        <v>8.3000000000000007</v>
      </c>
      <c r="S16158" t="b">
        <v>0</v>
      </c>
      <c r="T16158" t="b">
        <v>0</v>
      </c>
      <c r="U16158" t="b">
        <v>1</v>
      </c>
      <c r="V16158">
        <v>30000</v>
      </c>
      <c r="W16158">
        <v>21000</v>
      </c>
      <c r="X16158">
        <v>2.35</v>
      </c>
      <c r="Y16158">
        <v>32000</v>
      </c>
      <c r="Z16158">
        <v>2.11</v>
      </c>
    </row>
    <row r="16159" spans="1:26">
      <c r="A16159">
        <v>207699141</v>
      </c>
      <c r="B16159" t="s">
        <v>3742</v>
      </c>
      <c r="C16159" t="s">
        <v>3597</v>
      </c>
      <c r="D16159" t="s">
        <v>3743</v>
      </c>
      <c r="E16159" t="s">
        <v>3744</v>
      </c>
      <c r="F16159" t="s">
        <v>3849</v>
      </c>
      <c r="G16159">
        <v>207699141</v>
      </c>
      <c r="I16159" t="s">
        <v>3622</v>
      </c>
      <c r="J16159" t="s">
        <v>13149</v>
      </c>
      <c r="K16159" t="s">
        <v>3624</v>
      </c>
      <c r="L16159" t="s">
        <v>13409</v>
      </c>
      <c r="M16159">
        <v>12.5</v>
      </c>
      <c r="N16159">
        <v>19.8</v>
      </c>
      <c r="O16159">
        <v>12.1</v>
      </c>
      <c r="P16159">
        <v>12.2</v>
      </c>
      <c r="Q16159">
        <v>21.7</v>
      </c>
      <c r="R16159">
        <v>10.9</v>
      </c>
      <c r="S16159" t="b">
        <v>0</v>
      </c>
      <c r="T16159" t="b">
        <v>0</v>
      </c>
      <c r="U16159" t="b">
        <v>1</v>
      </c>
      <c r="V16159">
        <v>12000</v>
      </c>
      <c r="W16159">
        <v>9900</v>
      </c>
      <c r="X16159">
        <v>2.84</v>
      </c>
      <c r="Y16159">
        <v>9900</v>
      </c>
      <c r="Z16159">
        <v>2.84</v>
      </c>
    </row>
    <row r="16160" spans="1:26">
      <c r="A16160">
        <v>207702691</v>
      </c>
      <c r="B16160" t="s">
        <v>10565</v>
      </c>
      <c r="C16160" t="s">
        <v>3597</v>
      </c>
      <c r="D16160" t="s">
        <v>3743</v>
      </c>
      <c r="E16160" t="s">
        <v>3752</v>
      </c>
      <c r="F16160" t="s">
        <v>3753</v>
      </c>
      <c r="G16160">
        <v>207702691</v>
      </c>
      <c r="I16160" t="s">
        <v>3601</v>
      </c>
      <c r="J16160" t="s">
        <v>8894</v>
      </c>
      <c r="K16160" t="s">
        <v>3624</v>
      </c>
      <c r="L16160" t="s">
        <v>4194</v>
      </c>
      <c r="M16160">
        <v>12.6</v>
      </c>
      <c r="N16160">
        <v>17.100000000000001</v>
      </c>
      <c r="O16160">
        <v>10.4</v>
      </c>
      <c r="P16160">
        <v>12.2</v>
      </c>
      <c r="Q16160">
        <v>16.5</v>
      </c>
      <c r="R16160">
        <v>8.6999999999999993</v>
      </c>
      <c r="S16160" t="b">
        <v>0</v>
      </c>
      <c r="T16160" t="b">
        <v>0</v>
      </c>
      <c r="U16160" t="b">
        <v>1</v>
      </c>
      <c r="V16160">
        <v>36000</v>
      </c>
      <c r="W16160">
        <v>24800</v>
      </c>
      <c r="X16160">
        <v>2.46</v>
      </c>
      <c r="Y16160">
        <v>38000</v>
      </c>
      <c r="Z16160">
        <v>2.23</v>
      </c>
    </row>
    <row r="16161" spans="1:26">
      <c r="A16161">
        <v>207699122</v>
      </c>
      <c r="B16161" t="s">
        <v>3742</v>
      </c>
      <c r="C16161" t="s">
        <v>3597</v>
      </c>
      <c r="D16161" t="s">
        <v>3743</v>
      </c>
      <c r="E16161" t="s">
        <v>3752</v>
      </c>
      <c r="F16161" t="s">
        <v>3849</v>
      </c>
      <c r="G16161">
        <v>207699122</v>
      </c>
      <c r="I16161" t="s">
        <v>3622</v>
      </c>
      <c r="J16161" t="s">
        <v>4220</v>
      </c>
      <c r="K16161" t="s">
        <v>3624</v>
      </c>
      <c r="L16161" t="s">
        <v>10956</v>
      </c>
      <c r="M16161">
        <v>12.5</v>
      </c>
      <c r="N16161">
        <v>19.8</v>
      </c>
      <c r="O16161">
        <v>12.1</v>
      </c>
      <c r="P16161">
        <v>12.2</v>
      </c>
      <c r="Q16161">
        <v>21.7</v>
      </c>
      <c r="R16161">
        <v>10.9</v>
      </c>
      <c r="S16161" t="b">
        <v>0</v>
      </c>
      <c r="T16161" t="b">
        <v>0</v>
      </c>
      <c r="U16161" t="b">
        <v>1</v>
      </c>
      <c r="V16161">
        <v>12000</v>
      </c>
      <c r="W16161">
        <v>9900</v>
      </c>
      <c r="X16161">
        <v>2.84</v>
      </c>
      <c r="Y16161">
        <v>9900</v>
      </c>
      <c r="Z16161">
        <v>2.84</v>
      </c>
    </row>
    <row r="16162" spans="1:26">
      <c r="A16162">
        <v>207702852</v>
      </c>
      <c r="B16162" t="s">
        <v>13055</v>
      </c>
      <c r="C16162" t="s">
        <v>3597</v>
      </c>
      <c r="D16162" t="s">
        <v>3743</v>
      </c>
      <c r="E16162" t="s">
        <v>3744</v>
      </c>
      <c r="F16162" t="s">
        <v>3753</v>
      </c>
      <c r="G16162">
        <v>207702852</v>
      </c>
      <c r="I16162" t="s">
        <v>3601</v>
      </c>
      <c r="J16162" t="s">
        <v>13148</v>
      </c>
      <c r="K16162" t="s">
        <v>3624</v>
      </c>
      <c r="L16162" t="s">
        <v>13407</v>
      </c>
      <c r="M16162">
        <v>12.6</v>
      </c>
      <c r="N16162">
        <v>17.100000000000001</v>
      </c>
      <c r="O16162">
        <v>10.4</v>
      </c>
      <c r="P16162">
        <v>12.2</v>
      </c>
      <c r="Q16162">
        <v>16.5</v>
      </c>
      <c r="R16162">
        <v>8.6999999999999993</v>
      </c>
      <c r="S16162" t="b">
        <v>0</v>
      </c>
      <c r="T16162" t="b">
        <v>0</v>
      </c>
      <c r="U16162" t="b">
        <v>1</v>
      </c>
      <c r="V16162">
        <v>36000</v>
      </c>
      <c r="W16162">
        <v>24800</v>
      </c>
      <c r="X16162">
        <v>2.46</v>
      </c>
      <c r="Y16162">
        <v>38000</v>
      </c>
      <c r="Z16162">
        <v>2.23</v>
      </c>
    </row>
    <row r="16163" spans="1:26">
      <c r="A16163">
        <v>211259276</v>
      </c>
      <c r="B16163" t="s">
        <v>4678</v>
      </c>
      <c r="C16163" t="s">
        <v>3597</v>
      </c>
      <c r="D16163" t="s">
        <v>3743</v>
      </c>
      <c r="E16163" t="s">
        <v>3752</v>
      </c>
      <c r="F16163" t="s">
        <v>3621</v>
      </c>
      <c r="G16163">
        <v>211259276</v>
      </c>
      <c r="I16163" t="s">
        <v>3622</v>
      </c>
      <c r="J16163" t="s">
        <v>8894</v>
      </c>
      <c r="K16163" t="s">
        <v>3624</v>
      </c>
      <c r="L16163" t="s">
        <v>8896</v>
      </c>
      <c r="M16163">
        <v>11.6</v>
      </c>
      <c r="N16163">
        <v>18.5</v>
      </c>
      <c r="O16163">
        <v>10</v>
      </c>
      <c r="P16163">
        <v>12.3</v>
      </c>
      <c r="Q16163">
        <v>18.7</v>
      </c>
      <c r="R16163">
        <v>9</v>
      </c>
      <c r="S16163" t="b">
        <v>0</v>
      </c>
      <c r="T16163" t="b">
        <v>0</v>
      </c>
      <c r="U16163" t="b">
        <v>0</v>
      </c>
      <c r="V16163">
        <v>33600</v>
      </c>
      <c r="W16163">
        <v>25400</v>
      </c>
      <c r="X16163">
        <v>2.39</v>
      </c>
      <c r="Y16163">
        <v>38000</v>
      </c>
      <c r="Z16163">
        <v>2.09</v>
      </c>
    </row>
    <row r="16164" spans="1:26">
      <c r="A16164">
        <v>211497055</v>
      </c>
      <c r="B16164" t="s">
        <v>13055</v>
      </c>
      <c r="C16164" t="s">
        <v>3597</v>
      </c>
      <c r="D16164" t="s">
        <v>3743</v>
      </c>
      <c r="E16164" t="s">
        <v>3752</v>
      </c>
      <c r="F16164" t="s">
        <v>3621</v>
      </c>
      <c r="G16164">
        <v>211497055</v>
      </c>
      <c r="I16164" t="s">
        <v>3622</v>
      </c>
      <c r="J16164" t="s">
        <v>9094</v>
      </c>
      <c r="K16164" t="s">
        <v>3624</v>
      </c>
      <c r="L16164" t="s">
        <v>13408</v>
      </c>
      <c r="M16164">
        <v>11.6</v>
      </c>
      <c r="N16164">
        <v>18.5</v>
      </c>
      <c r="O16164">
        <v>10</v>
      </c>
      <c r="P16164">
        <v>12.3</v>
      </c>
      <c r="Q16164">
        <v>18.7</v>
      </c>
      <c r="R16164">
        <v>9</v>
      </c>
      <c r="S16164" t="b">
        <v>0</v>
      </c>
      <c r="T16164" t="b">
        <v>0</v>
      </c>
      <c r="U16164" t="b">
        <v>0</v>
      </c>
      <c r="V16164">
        <v>33600</v>
      </c>
      <c r="W16164">
        <v>25400</v>
      </c>
      <c r="X16164">
        <v>2.39</v>
      </c>
      <c r="Y16164">
        <v>38000</v>
      </c>
      <c r="Z16164">
        <v>2.09</v>
      </c>
    </row>
    <row r="16165" spans="1:26">
      <c r="A16165">
        <v>204793353</v>
      </c>
      <c r="B16165" t="s">
        <v>4301</v>
      </c>
      <c r="C16165" t="s">
        <v>3597</v>
      </c>
      <c r="D16165" t="s">
        <v>3743</v>
      </c>
      <c r="E16165" t="s">
        <v>3744</v>
      </c>
      <c r="F16165" t="s">
        <v>3600</v>
      </c>
      <c r="G16165">
        <v>204793353</v>
      </c>
      <c r="I16165" t="s">
        <v>3601</v>
      </c>
      <c r="J16165" t="s">
        <v>4302</v>
      </c>
      <c r="K16165" t="s">
        <v>3624</v>
      </c>
      <c r="L16165" t="s">
        <v>3751</v>
      </c>
      <c r="M16165">
        <v>12.5</v>
      </c>
      <c r="N16165">
        <v>18.399999999999999</v>
      </c>
      <c r="O16165">
        <v>10.4</v>
      </c>
      <c r="P16165">
        <v>12.4</v>
      </c>
      <c r="Q16165">
        <v>18.7</v>
      </c>
      <c r="R16165">
        <v>9.1999999999999993</v>
      </c>
      <c r="S16165" t="b">
        <v>0</v>
      </c>
      <c r="T16165" t="b">
        <v>0</v>
      </c>
      <c r="U16165" t="b">
        <v>1</v>
      </c>
      <c r="V16165">
        <v>18000</v>
      </c>
      <c r="W16165">
        <v>14300</v>
      </c>
      <c r="X16165">
        <v>2.3199999999999998</v>
      </c>
      <c r="Y16165">
        <v>21600</v>
      </c>
      <c r="Z16165">
        <v>2.31</v>
      </c>
    </row>
    <row r="16166" spans="1:26">
      <c r="A16166">
        <v>211497072</v>
      </c>
      <c r="B16166" t="s">
        <v>13055</v>
      </c>
      <c r="C16166" t="s">
        <v>3597</v>
      </c>
      <c r="D16166" t="s">
        <v>3743</v>
      </c>
      <c r="E16166" t="s">
        <v>3744</v>
      </c>
      <c r="F16166" t="s">
        <v>3600</v>
      </c>
      <c r="G16166">
        <v>211497072</v>
      </c>
      <c r="I16166" t="s">
        <v>3601</v>
      </c>
      <c r="J16166" t="s">
        <v>4302</v>
      </c>
      <c r="K16166" t="s">
        <v>3624</v>
      </c>
      <c r="L16166" t="s">
        <v>13396</v>
      </c>
      <c r="M16166">
        <v>12.5</v>
      </c>
      <c r="N16166">
        <v>18.399999999999999</v>
      </c>
      <c r="O16166">
        <v>10.4</v>
      </c>
      <c r="P16166">
        <v>12.4</v>
      </c>
      <c r="Q16166">
        <v>18.7</v>
      </c>
      <c r="R16166">
        <v>9.1999999999999993</v>
      </c>
      <c r="S16166" t="b">
        <v>0</v>
      </c>
      <c r="T16166" t="b">
        <v>0</v>
      </c>
      <c r="U16166" t="b">
        <v>1</v>
      </c>
      <c r="V16166">
        <v>18000</v>
      </c>
      <c r="W16166">
        <v>14300</v>
      </c>
      <c r="X16166">
        <v>2.3199999999999998</v>
      </c>
      <c r="Y16166">
        <v>21600</v>
      </c>
      <c r="Z16166">
        <v>2.31</v>
      </c>
    </row>
    <row r="16167" spans="1:26">
      <c r="A16167">
        <v>211289256</v>
      </c>
      <c r="B16167" t="s">
        <v>4291</v>
      </c>
      <c r="C16167" t="s">
        <v>3597</v>
      </c>
      <c r="D16167" t="s">
        <v>3743</v>
      </c>
      <c r="E16167" t="s">
        <v>3752</v>
      </c>
      <c r="F16167" t="s">
        <v>3600</v>
      </c>
      <c r="G16167">
        <v>211289256</v>
      </c>
      <c r="I16167" t="s">
        <v>3601</v>
      </c>
      <c r="J16167" t="s">
        <v>4292</v>
      </c>
      <c r="K16167" t="s">
        <v>3624</v>
      </c>
      <c r="L16167" t="s">
        <v>10566</v>
      </c>
      <c r="M16167">
        <v>12.5</v>
      </c>
      <c r="N16167">
        <v>18.399999999999999</v>
      </c>
      <c r="O16167">
        <v>10.4</v>
      </c>
      <c r="P16167">
        <v>12.4</v>
      </c>
      <c r="Q16167">
        <v>18.7</v>
      </c>
      <c r="R16167">
        <v>9.1999999999999993</v>
      </c>
      <c r="S16167" t="b">
        <v>0</v>
      </c>
      <c r="T16167" t="b">
        <v>0</v>
      </c>
      <c r="U16167" t="b">
        <v>1</v>
      </c>
      <c r="V16167">
        <v>18000</v>
      </c>
      <c r="W16167">
        <v>14300</v>
      </c>
      <c r="X16167">
        <v>2.3199999999999998</v>
      </c>
      <c r="Y16167">
        <v>21600</v>
      </c>
      <c r="Z16167">
        <v>2.31</v>
      </c>
    </row>
    <row r="16168" spans="1:26">
      <c r="A16168">
        <v>207702754</v>
      </c>
      <c r="B16168" t="s">
        <v>5401</v>
      </c>
      <c r="C16168" t="s">
        <v>3597</v>
      </c>
      <c r="D16168" t="s">
        <v>3743</v>
      </c>
      <c r="E16168" t="s">
        <v>3744</v>
      </c>
      <c r="F16168" t="s">
        <v>3753</v>
      </c>
      <c r="G16168">
        <v>207702754</v>
      </c>
      <c r="I16168" t="s">
        <v>3601</v>
      </c>
      <c r="J16168" t="s">
        <v>13147</v>
      </c>
      <c r="K16168" t="s">
        <v>3624</v>
      </c>
      <c r="L16168" t="s">
        <v>13407</v>
      </c>
      <c r="M16168">
        <v>12.5</v>
      </c>
      <c r="N16168">
        <v>15</v>
      </c>
      <c r="O16168">
        <v>9</v>
      </c>
      <c r="P16168">
        <v>12.5</v>
      </c>
      <c r="Q16168">
        <v>15.2</v>
      </c>
      <c r="R16168">
        <v>8.5</v>
      </c>
      <c r="S16168" t="b">
        <v>0</v>
      </c>
      <c r="T16168" t="b">
        <v>0</v>
      </c>
      <c r="U16168" t="b">
        <v>1</v>
      </c>
      <c r="V16168">
        <v>33000</v>
      </c>
      <c r="W16168">
        <v>24800</v>
      </c>
      <c r="X16168">
        <v>2.46</v>
      </c>
      <c r="Y16168">
        <v>37000</v>
      </c>
      <c r="Z16168">
        <v>2.17</v>
      </c>
    </row>
    <row r="16169" spans="1:26">
      <c r="A16169">
        <v>207699143</v>
      </c>
      <c r="B16169" t="s">
        <v>3742</v>
      </c>
      <c r="C16169" t="s">
        <v>3597</v>
      </c>
      <c r="D16169" t="s">
        <v>3743</v>
      </c>
      <c r="E16169" t="s">
        <v>3744</v>
      </c>
      <c r="F16169" t="s">
        <v>3849</v>
      </c>
      <c r="G16169">
        <v>207699143</v>
      </c>
      <c r="I16169" t="s">
        <v>3622</v>
      </c>
      <c r="J16169" t="s">
        <v>13145</v>
      </c>
      <c r="K16169" t="s">
        <v>3624</v>
      </c>
      <c r="L16169" t="s">
        <v>13406</v>
      </c>
      <c r="M16169">
        <v>12.5</v>
      </c>
      <c r="N16169">
        <v>22.3</v>
      </c>
      <c r="O16169">
        <v>12.4</v>
      </c>
      <c r="P16169">
        <v>12.5</v>
      </c>
      <c r="Q16169">
        <v>22.9</v>
      </c>
      <c r="R16169">
        <v>10.5</v>
      </c>
      <c r="S16169" t="b">
        <v>0</v>
      </c>
      <c r="T16169" t="b">
        <v>0</v>
      </c>
      <c r="U16169" t="b">
        <v>1</v>
      </c>
      <c r="V16169">
        <v>18000</v>
      </c>
      <c r="W16169">
        <v>13100</v>
      </c>
      <c r="X16169">
        <v>2.63</v>
      </c>
      <c r="Y16169">
        <v>13100</v>
      </c>
      <c r="Z16169">
        <v>2.63</v>
      </c>
    </row>
    <row r="16170" spans="1:26">
      <c r="A16170">
        <v>211497094</v>
      </c>
      <c r="B16170" t="s">
        <v>3742</v>
      </c>
      <c r="C16170" t="s">
        <v>3597</v>
      </c>
      <c r="D16170" t="s">
        <v>3743</v>
      </c>
      <c r="E16170" t="s">
        <v>3744</v>
      </c>
      <c r="F16170" t="s">
        <v>3849</v>
      </c>
      <c r="G16170">
        <v>211497094</v>
      </c>
      <c r="I16170" t="s">
        <v>3622</v>
      </c>
      <c r="J16170" t="s">
        <v>3750</v>
      </c>
      <c r="K16170" t="s">
        <v>3624</v>
      </c>
      <c r="L16170" t="s">
        <v>13405</v>
      </c>
      <c r="M16170">
        <v>12.5</v>
      </c>
      <c r="N16170">
        <v>20.7</v>
      </c>
      <c r="O16170">
        <v>11.6</v>
      </c>
      <c r="P16170">
        <v>12.5</v>
      </c>
      <c r="Q16170">
        <v>21</v>
      </c>
      <c r="R16170">
        <v>10</v>
      </c>
      <c r="S16170" t="b">
        <v>0</v>
      </c>
      <c r="T16170" t="b">
        <v>0</v>
      </c>
      <c r="U16170" t="b">
        <v>1</v>
      </c>
      <c r="V16170">
        <v>17700</v>
      </c>
      <c r="W16170">
        <v>12900</v>
      </c>
      <c r="X16170">
        <v>2.68</v>
      </c>
      <c r="Y16170">
        <v>12900</v>
      </c>
      <c r="Z16170">
        <v>2.68</v>
      </c>
    </row>
    <row r="16171" spans="1:26">
      <c r="A16171">
        <v>202373736</v>
      </c>
      <c r="B16171" t="s">
        <v>3742</v>
      </c>
      <c r="C16171" t="s">
        <v>3597</v>
      </c>
      <c r="D16171" t="s">
        <v>3743</v>
      </c>
      <c r="E16171" t="s">
        <v>3744</v>
      </c>
      <c r="F16171" t="s">
        <v>3621</v>
      </c>
      <c r="G16171">
        <v>202373736</v>
      </c>
      <c r="I16171" t="s">
        <v>3622</v>
      </c>
      <c r="J16171" t="s">
        <v>4766</v>
      </c>
      <c r="K16171" t="s">
        <v>3624</v>
      </c>
      <c r="L16171" t="s">
        <v>4696</v>
      </c>
      <c r="M16171">
        <v>12.5</v>
      </c>
      <c r="N16171">
        <v>20.5</v>
      </c>
      <c r="O16171">
        <v>10</v>
      </c>
      <c r="P16171">
        <v>12.5</v>
      </c>
      <c r="Q16171">
        <v>20.399999999999999</v>
      </c>
      <c r="R16171">
        <v>10</v>
      </c>
      <c r="S16171" t="b">
        <v>0</v>
      </c>
      <c r="T16171" t="b">
        <v>0</v>
      </c>
      <c r="U16171" t="b">
        <v>0</v>
      </c>
      <c r="V16171">
        <v>22400</v>
      </c>
      <c r="W16171">
        <v>16000</v>
      </c>
      <c r="X16171">
        <v>2.65</v>
      </c>
      <c r="Y16171">
        <v>24600</v>
      </c>
      <c r="Z16171">
        <v>2.19</v>
      </c>
    </row>
    <row r="16172" spans="1:26">
      <c r="A16172">
        <v>209832257</v>
      </c>
      <c r="B16172" t="s">
        <v>13055</v>
      </c>
      <c r="C16172" t="s">
        <v>3597</v>
      </c>
      <c r="D16172" t="s">
        <v>3743</v>
      </c>
      <c r="E16172" t="s">
        <v>3744</v>
      </c>
      <c r="F16172" t="s">
        <v>3621</v>
      </c>
      <c r="G16172">
        <v>209832257</v>
      </c>
      <c r="I16172" t="s">
        <v>3622</v>
      </c>
      <c r="J16172" t="s">
        <v>4766</v>
      </c>
      <c r="K16172" t="s">
        <v>3624</v>
      </c>
      <c r="L16172" t="s">
        <v>4693</v>
      </c>
      <c r="M16172">
        <v>12.5</v>
      </c>
      <c r="N16172">
        <v>20.5</v>
      </c>
      <c r="O16172">
        <v>10</v>
      </c>
      <c r="P16172">
        <v>12.5</v>
      </c>
      <c r="Q16172">
        <v>20.399999999999999</v>
      </c>
      <c r="R16172">
        <v>10</v>
      </c>
      <c r="S16172" t="b">
        <v>0</v>
      </c>
      <c r="T16172" t="b">
        <v>0</v>
      </c>
      <c r="U16172" t="b">
        <v>0</v>
      </c>
      <c r="V16172">
        <v>22400</v>
      </c>
      <c r="W16172">
        <v>16000</v>
      </c>
      <c r="X16172">
        <v>2.65</v>
      </c>
      <c r="Y16172">
        <v>24600</v>
      </c>
      <c r="Z16172">
        <v>2.19</v>
      </c>
    </row>
    <row r="16173" spans="1:26">
      <c r="A16173">
        <v>211259270</v>
      </c>
      <c r="B16173" t="s">
        <v>4678</v>
      </c>
      <c r="C16173" t="s">
        <v>3597</v>
      </c>
      <c r="D16173" t="s">
        <v>3743</v>
      </c>
      <c r="E16173" t="s">
        <v>3752</v>
      </c>
      <c r="F16173" t="s">
        <v>3849</v>
      </c>
      <c r="G16173">
        <v>211259270</v>
      </c>
      <c r="I16173" t="s">
        <v>3622</v>
      </c>
      <c r="J16173" t="s">
        <v>8968</v>
      </c>
      <c r="K16173" t="s">
        <v>3624</v>
      </c>
      <c r="L16173" t="s">
        <v>8970</v>
      </c>
      <c r="M16173">
        <v>12.5</v>
      </c>
      <c r="N16173">
        <v>18.5</v>
      </c>
      <c r="O16173">
        <v>10.3</v>
      </c>
      <c r="P16173">
        <v>12.5</v>
      </c>
      <c r="Q16173">
        <v>18.7</v>
      </c>
      <c r="R16173">
        <v>9.5</v>
      </c>
      <c r="S16173" t="b">
        <v>0</v>
      </c>
      <c r="T16173" t="b">
        <v>0</v>
      </c>
      <c r="U16173" t="b">
        <v>1</v>
      </c>
      <c r="V16173">
        <v>23000</v>
      </c>
      <c r="W16173">
        <v>17700</v>
      </c>
      <c r="X16173">
        <v>2.41</v>
      </c>
      <c r="Y16173">
        <v>26000</v>
      </c>
      <c r="Z16173">
        <v>2.0299999999999998</v>
      </c>
    </row>
    <row r="16174" spans="1:26">
      <c r="A16174">
        <v>211259278</v>
      </c>
      <c r="B16174" t="s">
        <v>4678</v>
      </c>
      <c r="C16174" t="s">
        <v>3597</v>
      </c>
      <c r="D16174" t="s">
        <v>3743</v>
      </c>
      <c r="E16174" t="s">
        <v>3752</v>
      </c>
      <c r="F16174" t="s">
        <v>3849</v>
      </c>
      <c r="G16174">
        <v>211259278</v>
      </c>
      <c r="I16174" t="s">
        <v>3622</v>
      </c>
      <c r="J16174" t="s">
        <v>8894</v>
      </c>
      <c r="K16174" t="s">
        <v>3624</v>
      </c>
      <c r="L16174" t="s">
        <v>8895</v>
      </c>
      <c r="M16174">
        <v>12.5</v>
      </c>
      <c r="N16174">
        <v>18</v>
      </c>
      <c r="O16174">
        <v>10.3</v>
      </c>
      <c r="P16174">
        <v>12.5</v>
      </c>
      <c r="Q16174">
        <v>18</v>
      </c>
      <c r="R16174">
        <v>9.1999999999999993</v>
      </c>
      <c r="S16174" t="b">
        <v>0</v>
      </c>
      <c r="T16174" t="b">
        <v>0</v>
      </c>
      <c r="U16174" t="b">
        <v>0</v>
      </c>
      <c r="V16174">
        <v>34000</v>
      </c>
      <c r="W16174">
        <v>25400</v>
      </c>
      <c r="X16174">
        <v>2.39</v>
      </c>
      <c r="Y16174">
        <v>38000</v>
      </c>
      <c r="Z16174">
        <v>2.11</v>
      </c>
    </row>
    <row r="16175" spans="1:26">
      <c r="A16175">
        <v>207699125</v>
      </c>
      <c r="B16175" t="s">
        <v>10565</v>
      </c>
      <c r="C16175" t="s">
        <v>3597</v>
      </c>
      <c r="D16175" t="s">
        <v>3743</v>
      </c>
      <c r="E16175" t="s">
        <v>3752</v>
      </c>
      <c r="F16175" t="s">
        <v>3849</v>
      </c>
      <c r="G16175">
        <v>207699125</v>
      </c>
      <c r="I16175" t="s">
        <v>3622</v>
      </c>
      <c r="J16175" t="s">
        <v>4224</v>
      </c>
      <c r="K16175" t="s">
        <v>3624</v>
      </c>
      <c r="L16175" t="s">
        <v>10607</v>
      </c>
      <c r="M16175">
        <v>12.5</v>
      </c>
      <c r="N16175">
        <v>22.3</v>
      </c>
      <c r="O16175">
        <v>12.4</v>
      </c>
      <c r="P16175">
        <v>12.5</v>
      </c>
      <c r="Q16175">
        <v>22.9</v>
      </c>
      <c r="R16175">
        <v>10.5</v>
      </c>
      <c r="S16175" t="b">
        <v>0</v>
      </c>
      <c r="T16175" t="b">
        <v>0</v>
      </c>
      <c r="U16175" t="b">
        <v>1</v>
      </c>
      <c r="V16175">
        <v>18000</v>
      </c>
      <c r="W16175">
        <v>13100</v>
      </c>
      <c r="X16175">
        <v>2.63</v>
      </c>
      <c r="Y16175">
        <v>13100</v>
      </c>
      <c r="Z16175">
        <v>2.63</v>
      </c>
    </row>
    <row r="16176" spans="1:26">
      <c r="A16176">
        <v>211289254</v>
      </c>
      <c r="B16176" t="s">
        <v>10565</v>
      </c>
      <c r="C16176" t="s">
        <v>3597</v>
      </c>
      <c r="D16176" t="s">
        <v>3743</v>
      </c>
      <c r="E16176" t="s">
        <v>3752</v>
      </c>
      <c r="F16176" t="s">
        <v>3849</v>
      </c>
      <c r="G16176">
        <v>211289254</v>
      </c>
      <c r="I16176" t="s">
        <v>3622</v>
      </c>
      <c r="J16176" t="s">
        <v>4224</v>
      </c>
      <c r="K16176" t="s">
        <v>3624</v>
      </c>
      <c r="L16176" t="s">
        <v>10567</v>
      </c>
      <c r="M16176">
        <v>12.5</v>
      </c>
      <c r="N16176">
        <v>20.7</v>
      </c>
      <c r="O16176">
        <v>11.6</v>
      </c>
      <c r="P16176">
        <v>12.5</v>
      </c>
      <c r="Q16176">
        <v>21</v>
      </c>
      <c r="R16176">
        <v>10</v>
      </c>
      <c r="S16176" t="b">
        <v>0</v>
      </c>
      <c r="T16176" t="b">
        <v>0</v>
      </c>
      <c r="U16176" t="b">
        <v>1</v>
      </c>
      <c r="V16176">
        <v>17700</v>
      </c>
      <c r="W16176">
        <v>12900</v>
      </c>
      <c r="X16176">
        <v>2.68</v>
      </c>
      <c r="Y16176">
        <v>12900</v>
      </c>
      <c r="Z16176">
        <v>2.68</v>
      </c>
    </row>
    <row r="16177" spans="1:26">
      <c r="A16177">
        <v>207702726</v>
      </c>
      <c r="B16177" t="s">
        <v>10565</v>
      </c>
      <c r="C16177" t="s">
        <v>3597</v>
      </c>
      <c r="D16177" t="s">
        <v>3743</v>
      </c>
      <c r="E16177" t="s">
        <v>3752</v>
      </c>
      <c r="F16177" t="s">
        <v>3753</v>
      </c>
      <c r="G16177">
        <v>207702726</v>
      </c>
      <c r="I16177" t="s">
        <v>3601</v>
      </c>
      <c r="J16177" t="s">
        <v>10611</v>
      </c>
      <c r="K16177" t="s">
        <v>3624</v>
      </c>
      <c r="L16177" t="s">
        <v>4194</v>
      </c>
      <c r="M16177">
        <v>12.5</v>
      </c>
      <c r="N16177">
        <v>15</v>
      </c>
      <c r="O16177">
        <v>9</v>
      </c>
      <c r="P16177">
        <v>12.5</v>
      </c>
      <c r="Q16177">
        <v>15.2</v>
      </c>
      <c r="R16177">
        <v>8.9</v>
      </c>
      <c r="S16177" t="b">
        <v>0</v>
      </c>
      <c r="T16177" t="b">
        <v>0</v>
      </c>
      <c r="U16177" t="b">
        <v>1</v>
      </c>
      <c r="V16177">
        <v>33000</v>
      </c>
      <c r="W16177">
        <v>24800</v>
      </c>
      <c r="X16177">
        <v>2.46</v>
      </c>
      <c r="Y16177">
        <v>37000</v>
      </c>
      <c r="Z16177">
        <v>2.17</v>
      </c>
    </row>
    <row r="16178" spans="1:26">
      <c r="A16178">
        <v>211497053</v>
      </c>
      <c r="B16178" t="s">
        <v>13055</v>
      </c>
      <c r="C16178" t="s">
        <v>3597</v>
      </c>
      <c r="D16178" t="s">
        <v>3743</v>
      </c>
      <c r="E16178" t="s">
        <v>3744</v>
      </c>
      <c r="F16178" t="s">
        <v>3849</v>
      </c>
      <c r="G16178">
        <v>211497053</v>
      </c>
      <c r="I16178" t="s">
        <v>3622</v>
      </c>
      <c r="J16178" t="s">
        <v>9092</v>
      </c>
      <c r="K16178" t="s">
        <v>3624</v>
      </c>
      <c r="L16178" t="s">
        <v>13404</v>
      </c>
      <c r="M16178">
        <v>12.5</v>
      </c>
      <c r="N16178">
        <v>18.5</v>
      </c>
      <c r="O16178">
        <v>10.3</v>
      </c>
      <c r="P16178">
        <v>12.5</v>
      </c>
      <c r="Q16178">
        <v>18.7</v>
      </c>
      <c r="R16178">
        <v>9.5</v>
      </c>
      <c r="S16178" t="b">
        <v>0</v>
      </c>
      <c r="T16178" t="b">
        <v>0</v>
      </c>
      <c r="U16178" t="b">
        <v>1</v>
      </c>
      <c r="V16178">
        <v>23000</v>
      </c>
      <c r="W16178">
        <v>17700</v>
      </c>
      <c r="X16178">
        <v>2.41</v>
      </c>
      <c r="Y16178">
        <v>26000</v>
      </c>
      <c r="Z16178">
        <v>2.0299999999999998</v>
      </c>
    </row>
    <row r="16179" spans="1:26">
      <c r="A16179">
        <v>211497056</v>
      </c>
      <c r="B16179" t="s">
        <v>13055</v>
      </c>
      <c r="C16179" t="s">
        <v>3597</v>
      </c>
      <c r="D16179" t="s">
        <v>3743</v>
      </c>
      <c r="E16179" t="s">
        <v>3744</v>
      </c>
      <c r="F16179" t="s">
        <v>3849</v>
      </c>
      <c r="G16179">
        <v>211497056</v>
      </c>
      <c r="I16179" t="s">
        <v>3622</v>
      </c>
      <c r="J16179" t="s">
        <v>9094</v>
      </c>
      <c r="K16179" t="s">
        <v>3624</v>
      </c>
      <c r="L16179" t="s">
        <v>13403</v>
      </c>
      <c r="M16179">
        <v>12.5</v>
      </c>
      <c r="N16179">
        <v>18</v>
      </c>
      <c r="O16179">
        <v>10.3</v>
      </c>
      <c r="P16179">
        <v>12.5</v>
      </c>
      <c r="Q16179">
        <v>18</v>
      </c>
      <c r="R16179">
        <v>9.1999999999999993</v>
      </c>
      <c r="S16179" t="b">
        <v>0</v>
      </c>
      <c r="T16179" t="b">
        <v>0</v>
      </c>
      <c r="U16179" t="b">
        <v>0</v>
      </c>
      <c r="V16179">
        <v>34000</v>
      </c>
      <c r="W16179">
        <v>25400</v>
      </c>
      <c r="X16179">
        <v>2.39</v>
      </c>
      <c r="Y16179">
        <v>38000</v>
      </c>
      <c r="Z16179">
        <v>2.11</v>
      </c>
    </row>
    <row r="16180" spans="1:26">
      <c r="A16180">
        <v>211497069</v>
      </c>
      <c r="B16180" t="s">
        <v>13055</v>
      </c>
      <c r="C16180" t="s">
        <v>3597</v>
      </c>
      <c r="D16180" t="s">
        <v>3743</v>
      </c>
      <c r="E16180" t="s">
        <v>3744</v>
      </c>
      <c r="F16180" t="s">
        <v>3600</v>
      </c>
      <c r="G16180">
        <v>211497069</v>
      </c>
      <c r="I16180" t="s">
        <v>3601</v>
      </c>
      <c r="J16180" t="s">
        <v>3745</v>
      </c>
      <c r="K16180" t="s">
        <v>3624</v>
      </c>
      <c r="L16180" t="s">
        <v>13402</v>
      </c>
      <c r="M16180">
        <v>12.7</v>
      </c>
      <c r="N16180">
        <v>18</v>
      </c>
      <c r="O16180">
        <v>12.1</v>
      </c>
      <c r="P16180">
        <v>12.7</v>
      </c>
      <c r="Q16180">
        <v>20.7</v>
      </c>
      <c r="R16180">
        <v>10.5</v>
      </c>
      <c r="S16180" t="b">
        <v>0</v>
      </c>
      <c r="T16180" t="b">
        <v>0</v>
      </c>
      <c r="U16180" t="b">
        <v>1</v>
      </c>
      <c r="V16180">
        <v>12000</v>
      </c>
      <c r="W16180">
        <v>9900</v>
      </c>
      <c r="X16180">
        <v>2.59</v>
      </c>
      <c r="Y16180">
        <v>9900</v>
      </c>
      <c r="Z16180">
        <v>2.59</v>
      </c>
    </row>
    <row r="16181" spans="1:26">
      <c r="A16181">
        <v>202392223</v>
      </c>
      <c r="B16181" t="s">
        <v>3742</v>
      </c>
      <c r="C16181" t="s">
        <v>3597</v>
      </c>
      <c r="D16181" t="s">
        <v>3743</v>
      </c>
      <c r="E16181" t="s">
        <v>3744</v>
      </c>
      <c r="F16181" t="s">
        <v>3600</v>
      </c>
      <c r="G16181">
        <v>202392223</v>
      </c>
      <c r="I16181" t="s">
        <v>3601</v>
      </c>
      <c r="J16181" t="s">
        <v>3745</v>
      </c>
      <c r="K16181" t="s">
        <v>3624</v>
      </c>
      <c r="L16181" t="s">
        <v>3746</v>
      </c>
      <c r="M16181">
        <v>12.7</v>
      </c>
      <c r="N16181">
        <v>18</v>
      </c>
      <c r="O16181">
        <v>12.1</v>
      </c>
      <c r="P16181">
        <v>12.7</v>
      </c>
      <c r="Q16181">
        <v>20.7</v>
      </c>
      <c r="R16181">
        <v>10.5</v>
      </c>
      <c r="S16181" t="b">
        <v>0</v>
      </c>
      <c r="T16181" t="b">
        <v>0</v>
      </c>
      <c r="U16181" t="b">
        <v>1</v>
      </c>
      <c r="V16181">
        <v>12000</v>
      </c>
      <c r="W16181">
        <v>9900</v>
      </c>
      <c r="X16181">
        <v>2.59</v>
      </c>
      <c r="Y16181">
        <v>9900</v>
      </c>
      <c r="Z16181">
        <v>2.59</v>
      </c>
    </row>
    <row r="16182" spans="1:26">
      <c r="A16182">
        <v>211289257</v>
      </c>
      <c r="B16182" t="s">
        <v>10565</v>
      </c>
      <c r="C16182" t="s">
        <v>3597</v>
      </c>
      <c r="D16182" t="s">
        <v>3743</v>
      </c>
      <c r="E16182" t="s">
        <v>3752</v>
      </c>
      <c r="F16182" t="s">
        <v>3600</v>
      </c>
      <c r="G16182">
        <v>211289257</v>
      </c>
      <c r="I16182" t="s">
        <v>3601</v>
      </c>
      <c r="J16182" t="s">
        <v>4220</v>
      </c>
      <c r="K16182" t="s">
        <v>3624</v>
      </c>
      <c r="L16182" t="s">
        <v>10604</v>
      </c>
      <c r="M16182">
        <v>12.7</v>
      </c>
      <c r="N16182">
        <v>18</v>
      </c>
      <c r="O16182">
        <v>12.1</v>
      </c>
      <c r="P16182">
        <v>12.7</v>
      </c>
      <c r="Q16182">
        <v>20.7</v>
      </c>
      <c r="R16182">
        <v>10.5</v>
      </c>
      <c r="S16182" t="b">
        <v>0</v>
      </c>
      <c r="T16182" t="b">
        <v>0</v>
      </c>
      <c r="U16182" t="b">
        <v>1</v>
      </c>
      <c r="V16182">
        <v>12000</v>
      </c>
      <c r="W16182">
        <v>9900</v>
      </c>
      <c r="X16182">
        <v>2.59</v>
      </c>
      <c r="Y16182">
        <v>9900</v>
      </c>
      <c r="Z16182">
        <v>2.59</v>
      </c>
    </row>
    <row r="16183" spans="1:26">
      <c r="A16183">
        <v>211497088</v>
      </c>
      <c r="B16183" t="s">
        <v>4301</v>
      </c>
      <c r="C16183" t="s">
        <v>3597</v>
      </c>
      <c r="D16183" t="s">
        <v>3743</v>
      </c>
      <c r="E16183" t="s">
        <v>3744</v>
      </c>
      <c r="F16183" t="s">
        <v>3849</v>
      </c>
      <c r="G16183">
        <v>211497088</v>
      </c>
      <c r="I16183" t="s">
        <v>3622</v>
      </c>
      <c r="J16183" t="s">
        <v>4303</v>
      </c>
      <c r="K16183" t="s">
        <v>3624</v>
      </c>
      <c r="L16183" t="s">
        <v>13393</v>
      </c>
      <c r="M16183">
        <v>12.7</v>
      </c>
      <c r="N16183">
        <v>20.3</v>
      </c>
      <c r="O16183">
        <v>10</v>
      </c>
      <c r="P16183">
        <v>12.7</v>
      </c>
      <c r="Q16183">
        <v>20.8</v>
      </c>
      <c r="R16183">
        <v>9</v>
      </c>
      <c r="S16183" t="b">
        <v>0</v>
      </c>
      <c r="T16183" t="b">
        <v>0</v>
      </c>
      <c r="U16183" t="b">
        <v>0</v>
      </c>
      <c r="V16183">
        <v>12000</v>
      </c>
      <c r="W16183">
        <v>8300</v>
      </c>
      <c r="X16183">
        <v>2.38</v>
      </c>
      <c r="Y16183">
        <v>13800</v>
      </c>
      <c r="Z16183">
        <v>2.38</v>
      </c>
    </row>
    <row r="16184" spans="1:26">
      <c r="A16184">
        <v>211289249</v>
      </c>
      <c r="B16184" t="s">
        <v>10565</v>
      </c>
      <c r="C16184" t="s">
        <v>3597</v>
      </c>
      <c r="D16184" t="s">
        <v>3743</v>
      </c>
      <c r="E16184" t="s">
        <v>3752</v>
      </c>
      <c r="F16184" t="s">
        <v>3849</v>
      </c>
      <c r="G16184">
        <v>211289249</v>
      </c>
      <c r="I16184" t="s">
        <v>3622</v>
      </c>
      <c r="J16184" t="s">
        <v>4296</v>
      </c>
      <c r="K16184" t="s">
        <v>3624</v>
      </c>
      <c r="L16184" t="s">
        <v>10603</v>
      </c>
      <c r="M16184">
        <v>12.7</v>
      </c>
      <c r="N16184">
        <v>20.3</v>
      </c>
      <c r="O16184">
        <v>10</v>
      </c>
      <c r="P16184">
        <v>12.7</v>
      </c>
      <c r="Q16184">
        <v>20.8</v>
      </c>
      <c r="R16184">
        <v>9</v>
      </c>
      <c r="S16184" t="b">
        <v>0</v>
      </c>
      <c r="T16184" t="b">
        <v>0</v>
      </c>
      <c r="U16184" t="b">
        <v>0</v>
      </c>
      <c r="V16184">
        <v>12000</v>
      </c>
      <c r="W16184">
        <v>8300</v>
      </c>
      <c r="X16184">
        <v>2.38</v>
      </c>
      <c r="Y16184">
        <v>13800</v>
      </c>
      <c r="Z16184">
        <v>2.38</v>
      </c>
    </row>
    <row r="16185" spans="1:26">
      <c r="A16185">
        <v>207702706</v>
      </c>
      <c r="B16185" t="s">
        <v>10565</v>
      </c>
      <c r="C16185" t="s">
        <v>3597</v>
      </c>
      <c r="D16185" t="s">
        <v>3743</v>
      </c>
      <c r="E16185" t="s">
        <v>3752</v>
      </c>
      <c r="F16185" t="s">
        <v>3753</v>
      </c>
      <c r="G16185">
        <v>207702706</v>
      </c>
      <c r="I16185" t="s">
        <v>3601</v>
      </c>
      <c r="J16185" t="s">
        <v>4296</v>
      </c>
      <c r="K16185" t="s">
        <v>3624</v>
      </c>
      <c r="L16185" t="s">
        <v>10605</v>
      </c>
      <c r="M16185">
        <v>14.1</v>
      </c>
      <c r="N16185">
        <v>19.3</v>
      </c>
      <c r="O16185">
        <v>11</v>
      </c>
      <c r="P16185">
        <v>12.9</v>
      </c>
      <c r="Q16185">
        <v>19.3</v>
      </c>
      <c r="R16185">
        <v>9.4</v>
      </c>
      <c r="S16185" t="b">
        <v>0</v>
      </c>
      <c r="T16185" t="b">
        <v>0</v>
      </c>
      <c r="U16185" t="b">
        <v>1</v>
      </c>
      <c r="V16185">
        <v>12000</v>
      </c>
      <c r="W16185">
        <v>8800</v>
      </c>
      <c r="X16185">
        <v>2.66</v>
      </c>
      <c r="Y16185">
        <v>15000</v>
      </c>
      <c r="Z16185">
        <v>2.71</v>
      </c>
    </row>
    <row r="16186" spans="1:26">
      <c r="A16186">
        <v>207702736</v>
      </c>
      <c r="B16186" t="s">
        <v>4301</v>
      </c>
      <c r="C16186" t="s">
        <v>3597</v>
      </c>
      <c r="D16186" t="s">
        <v>3743</v>
      </c>
      <c r="E16186" t="s">
        <v>3744</v>
      </c>
      <c r="F16186" t="s">
        <v>3753</v>
      </c>
      <c r="G16186">
        <v>207702736</v>
      </c>
      <c r="I16186" t="s">
        <v>3601</v>
      </c>
      <c r="J16186" t="s">
        <v>13146</v>
      </c>
      <c r="K16186" t="s">
        <v>3624</v>
      </c>
      <c r="L16186" t="s">
        <v>13401</v>
      </c>
      <c r="M16186">
        <v>14.1</v>
      </c>
      <c r="N16186">
        <v>19.3</v>
      </c>
      <c r="O16186">
        <v>11</v>
      </c>
      <c r="P16186">
        <v>12.9</v>
      </c>
      <c r="Q16186">
        <v>19.3</v>
      </c>
      <c r="R16186">
        <v>9.4</v>
      </c>
      <c r="S16186" t="b">
        <v>0</v>
      </c>
      <c r="T16186" t="b">
        <v>0</v>
      </c>
      <c r="U16186" t="b">
        <v>1</v>
      </c>
      <c r="V16186">
        <v>12000</v>
      </c>
      <c r="W16186">
        <v>8800</v>
      </c>
      <c r="X16186">
        <v>2.66</v>
      </c>
      <c r="Y16186">
        <v>15000</v>
      </c>
      <c r="Z16186">
        <v>2.71</v>
      </c>
    </row>
    <row r="16187" spans="1:26">
      <c r="A16187">
        <v>207702735</v>
      </c>
      <c r="B16187" t="s">
        <v>13055</v>
      </c>
      <c r="C16187" t="s">
        <v>3597</v>
      </c>
      <c r="D16187" t="s">
        <v>3743</v>
      </c>
      <c r="E16187" t="s">
        <v>3744</v>
      </c>
      <c r="F16187" t="s">
        <v>3753</v>
      </c>
      <c r="G16187">
        <v>207702735</v>
      </c>
      <c r="I16187" t="s">
        <v>3601</v>
      </c>
      <c r="J16187" t="s">
        <v>13146</v>
      </c>
      <c r="K16187" t="s">
        <v>3624</v>
      </c>
      <c r="L16187" t="s">
        <v>10605</v>
      </c>
      <c r="M16187">
        <v>14.1</v>
      </c>
      <c r="N16187">
        <v>19.3</v>
      </c>
      <c r="O16187">
        <v>11</v>
      </c>
      <c r="P16187">
        <v>12.9</v>
      </c>
      <c r="Q16187">
        <v>19.3</v>
      </c>
      <c r="R16187">
        <v>9.4</v>
      </c>
      <c r="S16187" t="b">
        <v>0</v>
      </c>
      <c r="T16187" t="b">
        <v>0</v>
      </c>
      <c r="U16187" t="b">
        <v>1</v>
      </c>
      <c r="V16187">
        <v>12000</v>
      </c>
      <c r="W16187">
        <v>8800</v>
      </c>
      <c r="X16187">
        <v>2.66</v>
      </c>
      <c r="Y16187">
        <v>15000</v>
      </c>
      <c r="Z16187">
        <v>2.71</v>
      </c>
    </row>
    <row r="16188" spans="1:26">
      <c r="A16188">
        <v>211497077</v>
      </c>
      <c r="B16188" t="s">
        <v>13055</v>
      </c>
      <c r="C16188" t="s">
        <v>3597</v>
      </c>
      <c r="D16188" t="s">
        <v>3743</v>
      </c>
      <c r="E16188" t="s">
        <v>3744</v>
      </c>
      <c r="F16188" t="s">
        <v>3600</v>
      </c>
      <c r="G16188">
        <v>211497077</v>
      </c>
      <c r="I16188" t="s">
        <v>3601</v>
      </c>
      <c r="J16188" t="s">
        <v>8843</v>
      </c>
      <c r="K16188" t="s">
        <v>3624</v>
      </c>
      <c r="L16188" t="s">
        <v>13400</v>
      </c>
      <c r="M16188">
        <v>12.5</v>
      </c>
      <c r="N16188">
        <v>15</v>
      </c>
      <c r="O16188">
        <v>9</v>
      </c>
      <c r="P16188">
        <v>12.8</v>
      </c>
      <c r="Q16188">
        <v>15.2</v>
      </c>
      <c r="R16188">
        <v>8.5</v>
      </c>
      <c r="S16188" t="b">
        <v>0</v>
      </c>
      <c r="T16188" t="b">
        <v>0</v>
      </c>
      <c r="U16188" t="b">
        <v>1</v>
      </c>
      <c r="V16188">
        <v>27000</v>
      </c>
      <c r="W16188">
        <v>21400</v>
      </c>
      <c r="X16188">
        <v>2.2799999999999998</v>
      </c>
      <c r="Y16188">
        <v>32000</v>
      </c>
      <c r="Z16188">
        <v>3.13</v>
      </c>
    </row>
    <row r="16189" spans="1:26">
      <c r="A16189">
        <v>211273652</v>
      </c>
      <c r="B16189" t="s">
        <v>10565</v>
      </c>
      <c r="C16189" t="s">
        <v>3597</v>
      </c>
      <c r="D16189" t="s">
        <v>3743</v>
      </c>
      <c r="E16189" t="s">
        <v>3752</v>
      </c>
      <c r="F16189" t="s">
        <v>3600</v>
      </c>
      <c r="G16189">
        <v>211273652</v>
      </c>
      <c r="I16189" t="s">
        <v>3601</v>
      </c>
      <c r="J16189" t="s">
        <v>10609</v>
      </c>
      <c r="K16189" t="s">
        <v>3624</v>
      </c>
      <c r="L16189" t="s">
        <v>10610</v>
      </c>
      <c r="M16189">
        <v>12.5</v>
      </c>
      <c r="N16189">
        <v>15</v>
      </c>
      <c r="O16189">
        <v>9</v>
      </c>
      <c r="P16189">
        <v>12.8</v>
      </c>
      <c r="Q16189">
        <v>15.2</v>
      </c>
      <c r="R16189">
        <v>8.5</v>
      </c>
      <c r="S16189" t="b">
        <v>0</v>
      </c>
      <c r="T16189" t="b">
        <v>0</v>
      </c>
      <c r="U16189" t="b">
        <v>1</v>
      </c>
      <c r="V16189">
        <v>27000</v>
      </c>
      <c r="W16189">
        <v>21400</v>
      </c>
      <c r="X16189">
        <v>2.2799999999999998</v>
      </c>
      <c r="Y16189">
        <v>32000</v>
      </c>
      <c r="Z16189">
        <v>2.36</v>
      </c>
    </row>
    <row r="16190" spans="1:26">
      <c r="A16190">
        <v>211497073</v>
      </c>
      <c r="B16190" t="s">
        <v>13055</v>
      </c>
      <c r="C16190" t="s">
        <v>3597</v>
      </c>
      <c r="D16190" t="s">
        <v>3743</v>
      </c>
      <c r="E16190" t="s">
        <v>3744</v>
      </c>
      <c r="F16190" t="s">
        <v>3600</v>
      </c>
      <c r="G16190">
        <v>211497073</v>
      </c>
      <c r="I16190" t="s">
        <v>3601</v>
      </c>
      <c r="J16190" t="s">
        <v>8843</v>
      </c>
      <c r="K16190" t="s">
        <v>3624</v>
      </c>
      <c r="L16190" t="s">
        <v>13399</v>
      </c>
      <c r="M16190">
        <v>12.5</v>
      </c>
      <c r="N16190">
        <v>15</v>
      </c>
      <c r="O16190">
        <v>9</v>
      </c>
      <c r="P16190">
        <v>12.8</v>
      </c>
      <c r="Q16190">
        <v>15.2</v>
      </c>
      <c r="R16190">
        <v>8.5</v>
      </c>
      <c r="S16190" t="b">
        <v>0</v>
      </c>
      <c r="T16190" t="b">
        <v>0</v>
      </c>
      <c r="U16190" t="b">
        <v>1</v>
      </c>
      <c r="V16190">
        <v>27000</v>
      </c>
      <c r="W16190">
        <v>21400</v>
      </c>
      <c r="X16190">
        <v>2.2799999999999998</v>
      </c>
      <c r="Y16190">
        <v>32000</v>
      </c>
      <c r="Z16190">
        <v>3.13</v>
      </c>
    </row>
    <row r="16191" spans="1:26">
      <c r="A16191">
        <v>211259274</v>
      </c>
      <c r="B16191" t="s">
        <v>4678</v>
      </c>
      <c r="C16191" t="s">
        <v>3597</v>
      </c>
      <c r="D16191" t="s">
        <v>3743</v>
      </c>
      <c r="E16191" t="s">
        <v>3752</v>
      </c>
      <c r="F16191" t="s">
        <v>3600</v>
      </c>
      <c r="G16191">
        <v>211259274</v>
      </c>
      <c r="I16191" t="s">
        <v>3601</v>
      </c>
      <c r="J16191" t="s">
        <v>4758</v>
      </c>
      <c r="K16191" t="s">
        <v>3624</v>
      </c>
      <c r="L16191" t="s">
        <v>4217</v>
      </c>
      <c r="M16191">
        <v>13</v>
      </c>
      <c r="N16191">
        <v>18</v>
      </c>
      <c r="O16191">
        <v>9.8000000000000007</v>
      </c>
      <c r="P16191">
        <v>13</v>
      </c>
      <c r="Q16191">
        <v>18</v>
      </c>
      <c r="R16191">
        <v>8.6999999999999993</v>
      </c>
      <c r="S16191" t="b">
        <v>0</v>
      </c>
      <c r="T16191" t="b">
        <v>0</v>
      </c>
      <c r="U16191" t="b">
        <v>1</v>
      </c>
      <c r="V16191">
        <v>30000</v>
      </c>
      <c r="W16191">
        <v>21000</v>
      </c>
      <c r="X16191">
        <v>2.44</v>
      </c>
      <c r="Y16191">
        <v>32000</v>
      </c>
      <c r="Z16191">
        <v>2.27</v>
      </c>
    </row>
    <row r="16192" spans="1:26">
      <c r="A16192">
        <v>211497057</v>
      </c>
      <c r="B16192" t="s">
        <v>13055</v>
      </c>
      <c r="C16192" t="s">
        <v>3597</v>
      </c>
      <c r="D16192" t="s">
        <v>3743</v>
      </c>
      <c r="E16192" t="s">
        <v>3744</v>
      </c>
      <c r="F16192" t="s">
        <v>3600</v>
      </c>
      <c r="G16192">
        <v>211497057</v>
      </c>
      <c r="I16192" t="s">
        <v>3601</v>
      </c>
      <c r="J16192" t="s">
        <v>9093</v>
      </c>
      <c r="K16192" t="s">
        <v>3624</v>
      </c>
      <c r="L16192" t="s">
        <v>13398</v>
      </c>
      <c r="M16192">
        <v>13</v>
      </c>
      <c r="N16192">
        <v>18</v>
      </c>
      <c r="O16192">
        <v>9.8000000000000007</v>
      </c>
      <c r="P16192">
        <v>13</v>
      </c>
      <c r="Q16192">
        <v>18</v>
      </c>
      <c r="R16192">
        <v>8.6999999999999993</v>
      </c>
      <c r="S16192" t="b">
        <v>0</v>
      </c>
      <c r="T16192" t="b">
        <v>0</v>
      </c>
      <c r="U16192" t="b">
        <v>1</v>
      </c>
      <c r="V16192">
        <v>30000</v>
      </c>
      <c r="W16192">
        <v>21000</v>
      </c>
      <c r="X16192">
        <v>2.44</v>
      </c>
      <c r="Y16192">
        <v>32000</v>
      </c>
      <c r="Z16192">
        <v>2.27</v>
      </c>
    </row>
    <row r="16193" spans="1:26">
      <c r="A16193">
        <v>211259275</v>
      </c>
      <c r="B16193" t="s">
        <v>4678</v>
      </c>
      <c r="C16193" t="s">
        <v>3597</v>
      </c>
      <c r="D16193" t="s">
        <v>3743</v>
      </c>
      <c r="E16193" t="s">
        <v>3752</v>
      </c>
      <c r="F16193" t="s">
        <v>3849</v>
      </c>
      <c r="G16193">
        <v>211259275</v>
      </c>
      <c r="I16193" t="s">
        <v>3622</v>
      </c>
      <c r="J16193" t="s">
        <v>8894</v>
      </c>
      <c r="K16193" t="s">
        <v>3624</v>
      </c>
      <c r="L16193" t="s">
        <v>4215</v>
      </c>
      <c r="M16193">
        <v>13</v>
      </c>
      <c r="N16193">
        <v>20</v>
      </c>
      <c r="O16193">
        <v>10.4</v>
      </c>
      <c r="P16193">
        <v>13</v>
      </c>
      <c r="Q16193">
        <v>20</v>
      </c>
      <c r="R16193">
        <v>9</v>
      </c>
      <c r="S16193" t="b">
        <v>0</v>
      </c>
      <c r="T16193" t="b">
        <v>0</v>
      </c>
      <c r="U16193" t="b">
        <v>0</v>
      </c>
      <c r="V16193">
        <v>36000</v>
      </c>
      <c r="W16193">
        <v>24200</v>
      </c>
      <c r="X16193">
        <v>2.62</v>
      </c>
      <c r="Y16193">
        <v>38000</v>
      </c>
      <c r="Z16193">
        <v>2.3199999999999998</v>
      </c>
    </row>
    <row r="16194" spans="1:26">
      <c r="A16194">
        <v>211497076</v>
      </c>
      <c r="B16194" t="s">
        <v>13055</v>
      </c>
      <c r="C16194" t="s">
        <v>3597</v>
      </c>
      <c r="D16194" t="s">
        <v>3743</v>
      </c>
      <c r="E16194" t="s">
        <v>3744</v>
      </c>
      <c r="F16194" t="s">
        <v>3849</v>
      </c>
      <c r="G16194">
        <v>211497076</v>
      </c>
      <c r="I16194" t="s">
        <v>3622</v>
      </c>
      <c r="J16194" t="s">
        <v>9094</v>
      </c>
      <c r="K16194" t="s">
        <v>3624</v>
      </c>
      <c r="L16194" t="s">
        <v>13397</v>
      </c>
      <c r="M16194">
        <v>13</v>
      </c>
      <c r="N16194">
        <v>20</v>
      </c>
      <c r="O16194">
        <v>10.4</v>
      </c>
      <c r="P16194">
        <v>13</v>
      </c>
      <c r="Q16194">
        <v>20</v>
      </c>
      <c r="R16194">
        <v>9</v>
      </c>
      <c r="S16194" t="b">
        <v>0</v>
      </c>
      <c r="T16194" t="b">
        <v>0</v>
      </c>
      <c r="U16194" t="b">
        <v>0</v>
      </c>
      <c r="V16194">
        <v>36000</v>
      </c>
      <c r="W16194">
        <v>24200</v>
      </c>
      <c r="X16194">
        <v>2.62</v>
      </c>
      <c r="Y16194">
        <v>38000</v>
      </c>
      <c r="Z16194">
        <v>2.3199999999999998</v>
      </c>
    </row>
    <row r="16195" spans="1:26">
      <c r="A16195">
        <v>202392239</v>
      </c>
      <c r="B16195" t="s">
        <v>3742</v>
      </c>
      <c r="C16195" t="s">
        <v>3597</v>
      </c>
      <c r="D16195" t="s">
        <v>3743</v>
      </c>
      <c r="E16195" t="s">
        <v>3744</v>
      </c>
      <c r="F16195" t="s">
        <v>3600</v>
      </c>
      <c r="G16195">
        <v>202392239</v>
      </c>
      <c r="I16195" t="s">
        <v>3601</v>
      </c>
      <c r="J16195" t="s">
        <v>3750</v>
      </c>
      <c r="K16195" t="s">
        <v>3624</v>
      </c>
      <c r="L16195" t="s">
        <v>3751</v>
      </c>
      <c r="M16195">
        <v>13.2</v>
      </c>
      <c r="N16195">
        <v>18</v>
      </c>
      <c r="O16195">
        <v>12.6</v>
      </c>
      <c r="P16195">
        <v>13.2</v>
      </c>
      <c r="Q16195">
        <v>21</v>
      </c>
      <c r="R16195">
        <v>10.7</v>
      </c>
      <c r="S16195" t="b">
        <v>0</v>
      </c>
      <c r="T16195" t="b">
        <v>0</v>
      </c>
      <c r="U16195" t="b">
        <v>1</v>
      </c>
      <c r="V16195">
        <v>18000</v>
      </c>
      <c r="W16195">
        <v>14000</v>
      </c>
      <c r="X16195">
        <v>2.81</v>
      </c>
      <c r="Y16195">
        <v>14000</v>
      </c>
      <c r="Z16195">
        <v>2.81</v>
      </c>
    </row>
    <row r="16196" spans="1:26">
      <c r="A16196">
        <v>211289259</v>
      </c>
      <c r="B16196" t="s">
        <v>10565</v>
      </c>
      <c r="C16196" t="s">
        <v>3597</v>
      </c>
      <c r="D16196" t="s">
        <v>3743</v>
      </c>
      <c r="E16196" t="s">
        <v>3752</v>
      </c>
      <c r="F16196" t="s">
        <v>3600</v>
      </c>
      <c r="G16196">
        <v>211289259</v>
      </c>
      <c r="I16196" t="s">
        <v>3601</v>
      </c>
      <c r="J16196" t="s">
        <v>4224</v>
      </c>
      <c r="K16196" t="s">
        <v>3624</v>
      </c>
      <c r="L16196" t="s">
        <v>10566</v>
      </c>
      <c r="M16196">
        <v>13.2</v>
      </c>
      <c r="N16196">
        <v>18</v>
      </c>
      <c r="O16196">
        <v>12.6</v>
      </c>
      <c r="P16196">
        <v>13.2</v>
      </c>
      <c r="Q16196">
        <v>21</v>
      </c>
      <c r="R16196">
        <v>10.7</v>
      </c>
      <c r="S16196" t="b">
        <v>0</v>
      </c>
      <c r="T16196" t="b">
        <v>0</v>
      </c>
      <c r="U16196" t="b">
        <v>1</v>
      </c>
      <c r="V16196">
        <v>18000</v>
      </c>
      <c r="W16196">
        <v>14000</v>
      </c>
      <c r="X16196">
        <v>2.81</v>
      </c>
      <c r="Y16196">
        <v>14000</v>
      </c>
      <c r="Z16196">
        <v>2.81</v>
      </c>
    </row>
    <row r="16197" spans="1:26">
      <c r="A16197">
        <v>211497070</v>
      </c>
      <c r="B16197" t="s">
        <v>13055</v>
      </c>
      <c r="C16197" t="s">
        <v>3597</v>
      </c>
      <c r="D16197" t="s">
        <v>3743</v>
      </c>
      <c r="E16197" t="s">
        <v>3744</v>
      </c>
      <c r="F16197" t="s">
        <v>3600</v>
      </c>
      <c r="G16197">
        <v>211497070</v>
      </c>
      <c r="I16197" t="s">
        <v>3601</v>
      </c>
      <c r="J16197" t="s">
        <v>3750</v>
      </c>
      <c r="K16197" t="s">
        <v>3624</v>
      </c>
      <c r="L16197" t="s">
        <v>13396</v>
      </c>
      <c r="M16197">
        <v>13.2</v>
      </c>
      <c r="N16197">
        <v>18</v>
      </c>
      <c r="O16197">
        <v>12.6</v>
      </c>
      <c r="P16197">
        <v>13.2</v>
      </c>
      <c r="Q16197">
        <v>21</v>
      </c>
      <c r="R16197">
        <v>10.7</v>
      </c>
      <c r="S16197" t="b">
        <v>0</v>
      </c>
      <c r="T16197" t="b">
        <v>0</v>
      </c>
      <c r="U16197" t="b">
        <v>1</v>
      </c>
      <c r="V16197">
        <v>18000</v>
      </c>
      <c r="W16197">
        <v>14000</v>
      </c>
      <c r="X16197">
        <v>2.81</v>
      </c>
      <c r="Y16197">
        <v>14000</v>
      </c>
      <c r="Z16197">
        <v>2.81</v>
      </c>
    </row>
    <row r="16198" spans="1:26">
      <c r="A16198">
        <v>211259279</v>
      </c>
      <c r="B16198" t="s">
        <v>4678</v>
      </c>
      <c r="C16198" t="s">
        <v>3597</v>
      </c>
      <c r="D16198" t="s">
        <v>3743</v>
      </c>
      <c r="E16198" t="s">
        <v>3752</v>
      </c>
      <c r="F16198" t="s">
        <v>3600</v>
      </c>
      <c r="G16198">
        <v>211259279</v>
      </c>
      <c r="I16198" t="s">
        <v>3601</v>
      </c>
      <c r="J16198" t="s">
        <v>8894</v>
      </c>
      <c r="K16198" t="s">
        <v>3624</v>
      </c>
      <c r="L16198" t="s">
        <v>4204</v>
      </c>
      <c r="M16198">
        <v>13</v>
      </c>
      <c r="N16198">
        <v>18.2</v>
      </c>
      <c r="O16198">
        <v>11.2</v>
      </c>
      <c r="P16198">
        <v>13.2</v>
      </c>
      <c r="Q16198">
        <v>18.2</v>
      </c>
      <c r="R16198">
        <v>10</v>
      </c>
      <c r="S16198" t="b">
        <v>0</v>
      </c>
      <c r="T16198" t="b">
        <v>0</v>
      </c>
      <c r="U16198" t="b">
        <v>1</v>
      </c>
      <c r="V16198">
        <v>33000</v>
      </c>
      <c r="W16198">
        <v>24600</v>
      </c>
      <c r="X16198">
        <v>2.5499999999999998</v>
      </c>
      <c r="Y16198">
        <v>38000</v>
      </c>
      <c r="Z16198">
        <v>2.2799999999999998</v>
      </c>
    </row>
    <row r="16199" spans="1:26">
      <c r="A16199">
        <v>211497058</v>
      </c>
      <c r="B16199" t="s">
        <v>13055</v>
      </c>
      <c r="C16199" t="s">
        <v>3597</v>
      </c>
      <c r="D16199" t="s">
        <v>3743</v>
      </c>
      <c r="E16199" t="s">
        <v>3744</v>
      </c>
      <c r="F16199" t="s">
        <v>3600</v>
      </c>
      <c r="G16199">
        <v>211497058</v>
      </c>
      <c r="I16199" t="s">
        <v>3601</v>
      </c>
      <c r="J16199" t="s">
        <v>9094</v>
      </c>
      <c r="K16199" t="s">
        <v>3624</v>
      </c>
      <c r="L16199" t="s">
        <v>13395</v>
      </c>
      <c r="M16199">
        <v>13</v>
      </c>
      <c r="N16199">
        <v>18.2</v>
      </c>
      <c r="O16199">
        <v>11.2</v>
      </c>
      <c r="P16199">
        <v>13.2</v>
      </c>
      <c r="Q16199">
        <v>18.2</v>
      </c>
      <c r="R16199">
        <v>10</v>
      </c>
      <c r="S16199" t="b">
        <v>0</v>
      </c>
      <c r="T16199" t="b">
        <v>0</v>
      </c>
      <c r="U16199" t="b">
        <v>1</v>
      </c>
      <c r="V16199">
        <v>33000</v>
      </c>
      <c r="W16199">
        <v>24600</v>
      </c>
      <c r="X16199">
        <v>2.5499999999999998</v>
      </c>
      <c r="Y16199">
        <v>38000</v>
      </c>
      <c r="Z16199">
        <v>2.2799999999999998</v>
      </c>
    </row>
    <row r="16200" spans="1:26">
      <c r="A16200">
        <v>207702711</v>
      </c>
      <c r="B16200" t="s">
        <v>3742</v>
      </c>
      <c r="C16200" t="s">
        <v>3597</v>
      </c>
      <c r="D16200" t="s">
        <v>3743</v>
      </c>
      <c r="E16200" t="s">
        <v>3752</v>
      </c>
      <c r="F16200" t="s">
        <v>3753</v>
      </c>
      <c r="G16200">
        <v>207702711</v>
      </c>
      <c r="I16200" t="s">
        <v>3601</v>
      </c>
      <c r="J16200" t="s">
        <v>4224</v>
      </c>
      <c r="K16200" t="s">
        <v>3624</v>
      </c>
      <c r="L16200" t="s">
        <v>10958</v>
      </c>
      <c r="M16200">
        <v>14.1</v>
      </c>
      <c r="N16200">
        <v>19.8</v>
      </c>
      <c r="O16200">
        <v>12.9</v>
      </c>
      <c r="P16200">
        <v>13.2</v>
      </c>
      <c r="Q16200">
        <v>20.7</v>
      </c>
      <c r="R16200">
        <v>10.8</v>
      </c>
      <c r="S16200" t="b">
        <v>0</v>
      </c>
      <c r="T16200" t="b">
        <v>0</v>
      </c>
      <c r="U16200" t="b">
        <v>1</v>
      </c>
      <c r="V16200">
        <v>18000</v>
      </c>
      <c r="W16200">
        <v>14000</v>
      </c>
      <c r="X16200">
        <v>2.85</v>
      </c>
      <c r="Y16200">
        <v>14000</v>
      </c>
      <c r="Z16200">
        <v>2.85</v>
      </c>
    </row>
    <row r="16201" spans="1:26">
      <c r="A16201">
        <v>207702767</v>
      </c>
      <c r="B16201" t="s">
        <v>13055</v>
      </c>
      <c r="C16201" t="s">
        <v>3597</v>
      </c>
      <c r="D16201" t="s">
        <v>3743</v>
      </c>
      <c r="E16201" t="s">
        <v>3744</v>
      </c>
      <c r="F16201" t="s">
        <v>3753</v>
      </c>
      <c r="G16201">
        <v>207702767</v>
      </c>
      <c r="I16201" t="s">
        <v>3601</v>
      </c>
      <c r="J16201" t="s">
        <v>13145</v>
      </c>
      <c r="K16201" t="s">
        <v>3624</v>
      </c>
      <c r="L16201" t="s">
        <v>13394</v>
      </c>
      <c r="M16201">
        <v>14.1</v>
      </c>
      <c r="N16201">
        <v>19.8</v>
      </c>
      <c r="O16201">
        <v>12.9</v>
      </c>
      <c r="P16201">
        <v>13.2</v>
      </c>
      <c r="Q16201">
        <v>20.7</v>
      </c>
      <c r="R16201">
        <v>10.8</v>
      </c>
      <c r="S16201" t="b">
        <v>0</v>
      </c>
      <c r="T16201" t="b">
        <v>0</v>
      </c>
      <c r="U16201" t="b">
        <v>1</v>
      </c>
      <c r="V16201">
        <v>18000</v>
      </c>
      <c r="W16201">
        <v>14000</v>
      </c>
      <c r="X16201">
        <v>2.85</v>
      </c>
      <c r="Y16201">
        <v>14000</v>
      </c>
      <c r="Z16201">
        <v>2.85</v>
      </c>
    </row>
    <row r="16202" spans="1:26">
      <c r="A16202">
        <v>207702765</v>
      </c>
      <c r="B16202" t="s">
        <v>13055</v>
      </c>
      <c r="C16202" t="s">
        <v>3597</v>
      </c>
      <c r="D16202" t="s">
        <v>3743</v>
      </c>
      <c r="E16202" t="s">
        <v>3744</v>
      </c>
      <c r="F16202" t="s">
        <v>3753</v>
      </c>
      <c r="G16202">
        <v>207702765</v>
      </c>
      <c r="I16202" t="s">
        <v>3601</v>
      </c>
      <c r="J16202" t="s">
        <v>13145</v>
      </c>
      <c r="K16202" t="s">
        <v>3624</v>
      </c>
      <c r="L16202" t="s">
        <v>10958</v>
      </c>
      <c r="M16202">
        <v>14.1</v>
      </c>
      <c r="N16202">
        <v>19.8</v>
      </c>
      <c r="O16202">
        <v>12.9</v>
      </c>
      <c r="P16202">
        <v>13.2</v>
      </c>
      <c r="Q16202">
        <v>20.7</v>
      </c>
      <c r="R16202">
        <v>10.8</v>
      </c>
      <c r="S16202" t="b">
        <v>0</v>
      </c>
      <c r="T16202" t="b">
        <v>0</v>
      </c>
      <c r="U16202" t="b">
        <v>1</v>
      </c>
      <c r="V16202">
        <v>18000</v>
      </c>
      <c r="W16202">
        <v>14000</v>
      </c>
      <c r="X16202">
        <v>2.85</v>
      </c>
      <c r="Y16202">
        <v>14000</v>
      </c>
      <c r="Z16202">
        <v>2.85</v>
      </c>
    </row>
    <row r="16203" spans="1:26">
      <c r="A16203">
        <v>211497096</v>
      </c>
      <c r="B16203" t="s">
        <v>3742</v>
      </c>
      <c r="C16203" t="s">
        <v>3597</v>
      </c>
      <c r="D16203" t="s">
        <v>3743</v>
      </c>
      <c r="E16203" t="s">
        <v>3744</v>
      </c>
      <c r="F16203" t="s">
        <v>3849</v>
      </c>
      <c r="G16203">
        <v>211497096</v>
      </c>
      <c r="I16203" t="s">
        <v>3622</v>
      </c>
      <c r="J16203" t="s">
        <v>3745</v>
      </c>
      <c r="K16203" t="s">
        <v>3624</v>
      </c>
      <c r="L16203" t="s">
        <v>13393</v>
      </c>
      <c r="M16203">
        <v>13.3</v>
      </c>
      <c r="N16203">
        <v>22</v>
      </c>
      <c r="O16203">
        <v>11.4</v>
      </c>
      <c r="P16203">
        <v>13.3</v>
      </c>
      <c r="Q16203">
        <v>22</v>
      </c>
      <c r="R16203">
        <v>9.6999999999999993</v>
      </c>
      <c r="S16203" t="b">
        <v>0</v>
      </c>
      <c r="T16203" t="b">
        <v>0</v>
      </c>
      <c r="U16203" t="b">
        <v>1</v>
      </c>
      <c r="V16203">
        <v>12000</v>
      </c>
      <c r="W16203">
        <v>8900</v>
      </c>
      <c r="X16203">
        <v>2.31</v>
      </c>
      <c r="Y16203">
        <v>8900</v>
      </c>
      <c r="Z16203">
        <v>2.31</v>
      </c>
    </row>
    <row r="16204" spans="1:26">
      <c r="A16204">
        <v>211289247</v>
      </c>
      <c r="B16204" t="s">
        <v>10565</v>
      </c>
      <c r="C16204" t="s">
        <v>3597</v>
      </c>
      <c r="D16204" t="s">
        <v>3743</v>
      </c>
      <c r="E16204" t="s">
        <v>3752</v>
      </c>
      <c r="F16204" t="s">
        <v>3849</v>
      </c>
      <c r="G16204">
        <v>211289247</v>
      </c>
      <c r="I16204" t="s">
        <v>3622</v>
      </c>
      <c r="J16204" t="s">
        <v>4220</v>
      </c>
      <c r="K16204" t="s">
        <v>3624</v>
      </c>
      <c r="L16204" t="s">
        <v>10603</v>
      </c>
      <c r="M16204">
        <v>13.3</v>
      </c>
      <c r="N16204">
        <v>22</v>
      </c>
      <c r="O16204">
        <v>11.4</v>
      </c>
      <c r="P16204">
        <v>13.3</v>
      </c>
      <c r="Q16204">
        <v>22</v>
      </c>
      <c r="R16204">
        <v>9.6999999999999993</v>
      </c>
      <c r="S16204" t="b">
        <v>0</v>
      </c>
      <c r="T16204" t="b">
        <v>0</v>
      </c>
      <c r="U16204" t="b">
        <v>1</v>
      </c>
      <c r="V16204">
        <v>12000</v>
      </c>
      <c r="W16204">
        <v>8900</v>
      </c>
      <c r="X16204">
        <v>2.31</v>
      </c>
      <c r="Y16204">
        <v>8900</v>
      </c>
      <c r="Z16204">
        <v>2.31</v>
      </c>
    </row>
    <row r="16205" spans="1:26">
      <c r="A16205">
        <v>211497097</v>
      </c>
      <c r="B16205" t="s">
        <v>3742</v>
      </c>
      <c r="C16205" t="s">
        <v>3597</v>
      </c>
      <c r="D16205" t="s">
        <v>3743</v>
      </c>
      <c r="E16205" t="s">
        <v>3744</v>
      </c>
      <c r="F16205" t="s">
        <v>3849</v>
      </c>
      <c r="G16205">
        <v>211497097</v>
      </c>
      <c r="I16205" t="s">
        <v>3622</v>
      </c>
      <c r="J16205" t="s">
        <v>3756</v>
      </c>
      <c r="K16205" t="s">
        <v>3624</v>
      </c>
      <c r="L16205" t="s">
        <v>13392</v>
      </c>
      <c r="M16205">
        <v>13.4</v>
      </c>
      <c r="N16205">
        <v>22.4</v>
      </c>
      <c r="O16205">
        <v>12.2</v>
      </c>
      <c r="P16205">
        <v>13.4</v>
      </c>
      <c r="Q16205">
        <v>24</v>
      </c>
      <c r="R16205">
        <v>10</v>
      </c>
      <c r="S16205" t="b">
        <v>0</v>
      </c>
      <c r="T16205" t="b">
        <v>0</v>
      </c>
      <c r="U16205" t="b">
        <v>1</v>
      </c>
      <c r="V16205">
        <v>9000</v>
      </c>
      <c r="W16205">
        <v>6900</v>
      </c>
      <c r="X16205">
        <v>2.5</v>
      </c>
      <c r="Y16205">
        <v>6900</v>
      </c>
      <c r="Z16205">
        <v>2.5</v>
      </c>
    </row>
    <row r="16206" spans="1:26">
      <c r="A16206">
        <v>211289244</v>
      </c>
      <c r="B16206" t="s">
        <v>10565</v>
      </c>
      <c r="C16206" t="s">
        <v>3597</v>
      </c>
      <c r="D16206" t="s">
        <v>3743</v>
      </c>
      <c r="E16206" t="s">
        <v>3752</v>
      </c>
      <c r="F16206" t="s">
        <v>3849</v>
      </c>
      <c r="G16206">
        <v>211289244</v>
      </c>
      <c r="I16206" t="s">
        <v>3622</v>
      </c>
      <c r="J16206" t="s">
        <v>4268</v>
      </c>
      <c r="K16206" t="s">
        <v>3624</v>
      </c>
      <c r="L16206" t="s">
        <v>10955</v>
      </c>
      <c r="M16206">
        <v>13.4</v>
      </c>
      <c r="N16206">
        <v>22.4</v>
      </c>
      <c r="O16206">
        <v>12.2</v>
      </c>
      <c r="P16206">
        <v>13.4</v>
      </c>
      <c r="Q16206">
        <v>24</v>
      </c>
      <c r="R16206">
        <v>10</v>
      </c>
      <c r="S16206" t="b">
        <v>0</v>
      </c>
      <c r="T16206" t="b">
        <v>0</v>
      </c>
      <c r="U16206" t="b">
        <v>1</v>
      </c>
      <c r="V16206">
        <v>9000</v>
      </c>
      <c r="W16206">
        <v>6900</v>
      </c>
      <c r="X16206">
        <v>2.5</v>
      </c>
      <c r="Y16206">
        <v>6900</v>
      </c>
      <c r="Z16206">
        <v>2.5</v>
      </c>
    </row>
    <row r="16207" spans="1:26">
      <c r="A16207">
        <v>211273264</v>
      </c>
      <c r="B16207" t="s">
        <v>4678</v>
      </c>
      <c r="C16207" t="s">
        <v>3597</v>
      </c>
      <c r="D16207" t="s">
        <v>3743</v>
      </c>
      <c r="E16207" t="s">
        <v>3752</v>
      </c>
      <c r="F16207" t="s">
        <v>3849</v>
      </c>
      <c r="G16207">
        <v>211273264</v>
      </c>
      <c r="I16207" t="s">
        <v>3622</v>
      </c>
      <c r="J16207" t="s">
        <v>8968</v>
      </c>
      <c r="K16207" t="s">
        <v>3624</v>
      </c>
      <c r="L16207" t="s">
        <v>8969</v>
      </c>
      <c r="M16207">
        <v>14</v>
      </c>
      <c r="N16207">
        <v>21.5</v>
      </c>
      <c r="O16207">
        <v>11.3</v>
      </c>
      <c r="P16207">
        <v>14</v>
      </c>
      <c r="Q16207">
        <v>21.6</v>
      </c>
      <c r="R16207">
        <v>10</v>
      </c>
      <c r="S16207" t="b">
        <v>0</v>
      </c>
      <c r="T16207" t="b">
        <v>0</v>
      </c>
      <c r="U16207" t="b">
        <v>1</v>
      </c>
      <c r="V16207">
        <v>24000</v>
      </c>
      <c r="W16207">
        <v>17300</v>
      </c>
      <c r="X16207">
        <v>2.79</v>
      </c>
      <c r="Y16207">
        <v>26000</v>
      </c>
      <c r="Z16207">
        <v>2.54</v>
      </c>
    </row>
    <row r="16208" spans="1:26">
      <c r="A16208">
        <v>211497074</v>
      </c>
      <c r="B16208" t="s">
        <v>13055</v>
      </c>
      <c r="C16208" t="s">
        <v>3597</v>
      </c>
      <c r="D16208" t="s">
        <v>3743</v>
      </c>
      <c r="E16208" t="s">
        <v>3744</v>
      </c>
      <c r="F16208" t="s">
        <v>3849</v>
      </c>
      <c r="G16208">
        <v>211497074</v>
      </c>
      <c r="I16208" t="s">
        <v>3622</v>
      </c>
      <c r="J16208" t="s">
        <v>9092</v>
      </c>
      <c r="K16208" t="s">
        <v>3624</v>
      </c>
      <c r="L16208" t="s">
        <v>13391</v>
      </c>
      <c r="M16208">
        <v>14</v>
      </c>
      <c r="N16208">
        <v>21.5</v>
      </c>
      <c r="O16208">
        <v>11.3</v>
      </c>
      <c r="P16208">
        <v>14</v>
      </c>
      <c r="Q16208">
        <v>21.6</v>
      </c>
      <c r="R16208">
        <v>10</v>
      </c>
      <c r="S16208" t="b">
        <v>0</v>
      </c>
      <c r="T16208" t="b">
        <v>0</v>
      </c>
      <c r="U16208" t="b">
        <v>1</v>
      </c>
      <c r="V16208">
        <v>24000</v>
      </c>
      <c r="W16208">
        <v>17300</v>
      </c>
      <c r="X16208">
        <v>2.79</v>
      </c>
      <c r="Y16208">
        <v>26000</v>
      </c>
      <c r="Z16208">
        <v>2.54</v>
      </c>
    </row>
    <row r="16209" spans="1:26">
      <c r="A16209">
        <v>211497102</v>
      </c>
      <c r="B16209" t="s">
        <v>13055</v>
      </c>
      <c r="C16209" t="s">
        <v>3597</v>
      </c>
      <c r="D16209" t="s">
        <v>3743</v>
      </c>
      <c r="E16209" t="s">
        <v>3744</v>
      </c>
      <c r="F16209" t="s">
        <v>3849</v>
      </c>
      <c r="G16209">
        <v>211497102</v>
      </c>
      <c r="I16209" t="s">
        <v>3622</v>
      </c>
      <c r="J16209" t="s">
        <v>9078</v>
      </c>
      <c r="K16209" t="s">
        <v>3624</v>
      </c>
      <c r="L16209" t="s">
        <v>13391</v>
      </c>
      <c r="M16209">
        <v>14.3</v>
      </c>
      <c r="N16209">
        <v>24.2</v>
      </c>
      <c r="O16209">
        <v>11.2</v>
      </c>
      <c r="P16209">
        <v>14.3</v>
      </c>
      <c r="Q16209">
        <v>24.7</v>
      </c>
      <c r="R16209">
        <v>9.3000000000000007</v>
      </c>
      <c r="S16209" t="b">
        <v>0</v>
      </c>
      <c r="T16209" t="b">
        <v>0</v>
      </c>
      <c r="U16209" t="b">
        <v>0</v>
      </c>
      <c r="V16209">
        <v>24000</v>
      </c>
      <c r="W16209">
        <v>14900</v>
      </c>
      <c r="X16209">
        <v>2.73</v>
      </c>
      <c r="Y16209">
        <v>16600</v>
      </c>
      <c r="Z16209">
        <v>2.56</v>
      </c>
    </row>
    <row r="16210" spans="1:26">
      <c r="A16210">
        <v>209424920</v>
      </c>
      <c r="B16210" t="s">
        <v>8889</v>
      </c>
      <c r="C16210" t="s">
        <v>3597</v>
      </c>
      <c r="D16210" t="s">
        <v>3743</v>
      </c>
      <c r="E16210" t="s">
        <v>3752</v>
      </c>
      <c r="F16210" t="s">
        <v>3650</v>
      </c>
      <c r="G16210">
        <v>209424920</v>
      </c>
      <c r="I16210" t="s">
        <v>3651</v>
      </c>
      <c r="J16210" t="s">
        <v>10943</v>
      </c>
      <c r="K16210" t="s">
        <v>3653</v>
      </c>
      <c r="M16210">
        <v>12.7</v>
      </c>
      <c r="N16210">
        <v>20</v>
      </c>
      <c r="O16210">
        <v>10</v>
      </c>
      <c r="P16210">
        <v>12.7</v>
      </c>
      <c r="Q16210">
        <v>20</v>
      </c>
      <c r="R16210">
        <v>9.91</v>
      </c>
      <c r="S16210" t="b">
        <v>0</v>
      </c>
      <c r="T16210" t="b">
        <v>0</v>
      </c>
      <c r="U16210" t="b">
        <v>0</v>
      </c>
      <c r="V16210">
        <v>18000</v>
      </c>
      <c r="W16210">
        <v>13500</v>
      </c>
      <c r="X16210">
        <v>2.91</v>
      </c>
      <c r="Y16210">
        <v>15500</v>
      </c>
      <c r="Z16210">
        <v>2.6</v>
      </c>
    </row>
    <row r="16211" spans="1:26">
      <c r="A16211">
        <v>211016660</v>
      </c>
      <c r="B16211" t="s">
        <v>11826</v>
      </c>
      <c r="C16211" t="s">
        <v>3597</v>
      </c>
      <c r="D16211" t="s">
        <v>3743</v>
      </c>
      <c r="E16211" t="s">
        <v>1091</v>
      </c>
      <c r="F16211" t="s">
        <v>3710</v>
      </c>
      <c r="G16211">
        <v>211016660</v>
      </c>
      <c r="I16211" t="s">
        <v>3711</v>
      </c>
      <c r="J16211" t="s">
        <v>11841</v>
      </c>
      <c r="K16211" t="s">
        <v>3725</v>
      </c>
      <c r="P16211">
        <v>12</v>
      </c>
      <c r="Q16211">
        <v>19.8</v>
      </c>
      <c r="R16211">
        <v>10.55</v>
      </c>
      <c r="S16211" t="b">
        <v>0</v>
      </c>
      <c r="T16211" t="b">
        <v>0</v>
      </c>
      <c r="U16211" t="b">
        <v>0</v>
      </c>
      <c r="V16211">
        <v>42000</v>
      </c>
      <c r="W16211">
        <v>32000</v>
      </c>
      <c r="X16211">
        <v>2.63</v>
      </c>
      <c r="Y16211">
        <v>48000</v>
      </c>
      <c r="Z16211">
        <v>2.02</v>
      </c>
    </row>
    <row r="16212" spans="1:26">
      <c r="A16212">
        <v>211289260</v>
      </c>
      <c r="B16212" t="s">
        <v>3742</v>
      </c>
      <c r="C16212" t="s">
        <v>3597</v>
      </c>
      <c r="D16212" t="s">
        <v>3743</v>
      </c>
      <c r="E16212" t="s">
        <v>3752</v>
      </c>
      <c r="F16212" t="s">
        <v>3600</v>
      </c>
      <c r="G16212">
        <v>211289260</v>
      </c>
      <c r="I16212" t="s">
        <v>3601</v>
      </c>
      <c r="J16212" t="s">
        <v>4229</v>
      </c>
      <c r="K16212" t="s">
        <v>3624</v>
      </c>
      <c r="L16212" t="s">
        <v>10566</v>
      </c>
      <c r="M16212">
        <v>13.2</v>
      </c>
      <c r="N16212">
        <v>18</v>
      </c>
      <c r="O16212">
        <v>12.2</v>
      </c>
      <c r="P16212">
        <v>13.2</v>
      </c>
      <c r="Q16212">
        <v>21</v>
      </c>
      <c r="R16212">
        <v>10</v>
      </c>
      <c r="S16212" t="b">
        <v>0</v>
      </c>
      <c r="T16212" t="b">
        <v>0</v>
      </c>
      <c r="U16212" t="b">
        <v>1</v>
      </c>
      <c r="V16212">
        <v>18000</v>
      </c>
      <c r="W16212">
        <v>14000</v>
      </c>
      <c r="X16212">
        <v>2.6</v>
      </c>
      <c r="Y16212">
        <v>14000</v>
      </c>
      <c r="Z16212">
        <v>2.6</v>
      </c>
    </row>
    <row r="16213" spans="1:26">
      <c r="A16213">
        <v>211016661</v>
      </c>
      <c r="B16213" t="s">
        <v>11826</v>
      </c>
      <c r="C16213" t="s">
        <v>3597</v>
      </c>
      <c r="D16213" t="s">
        <v>3743</v>
      </c>
      <c r="E16213" t="s">
        <v>1091</v>
      </c>
      <c r="F16213" t="s">
        <v>3710</v>
      </c>
      <c r="G16213">
        <v>211016661</v>
      </c>
      <c r="I16213" t="s">
        <v>3711</v>
      </c>
      <c r="J16213" t="s">
        <v>11842</v>
      </c>
      <c r="K16213" t="s">
        <v>3725</v>
      </c>
      <c r="P16213">
        <v>11.8</v>
      </c>
      <c r="Q16213">
        <v>19.5</v>
      </c>
      <c r="R16213">
        <v>9.65</v>
      </c>
      <c r="S16213" t="b">
        <v>0</v>
      </c>
      <c r="T16213" t="b">
        <v>0</v>
      </c>
      <c r="U16213" t="b">
        <v>0</v>
      </c>
      <c r="V16213">
        <v>48000</v>
      </c>
      <c r="W16213">
        <v>33200</v>
      </c>
      <c r="X16213">
        <v>2.54</v>
      </c>
      <c r="Y16213">
        <v>43000</v>
      </c>
      <c r="Z16213">
        <v>2.34</v>
      </c>
    </row>
    <row r="16214" spans="1:26">
      <c r="A16214">
        <v>202411913</v>
      </c>
      <c r="B16214" t="s">
        <v>3742</v>
      </c>
      <c r="C16214" t="s">
        <v>3597</v>
      </c>
      <c r="D16214" t="s">
        <v>3743</v>
      </c>
      <c r="E16214" t="s">
        <v>3752</v>
      </c>
      <c r="F16214" t="s">
        <v>3718</v>
      </c>
      <c r="G16214">
        <v>202411913</v>
      </c>
      <c r="I16214" t="s">
        <v>3711</v>
      </c>
      <c r="J16214" t="s">
        <v>4082</v>
      </c>
      <c r="K16214" t="s">
        <v>3688</v>
      </c>
      <c r="M16214">
        <v>11.1</v>
      </c>
      <c r="N16214">
        <v>17.8</v>
      </c>
      <c r="O16214">
        <v>10.7</v>
      </c>
      <c r="S16214" t="b">
        <v>0</v>
      </c>
      <c r="T16214" t="b">
        <v>0</v>
      </c>
      <c r="U16214" t="b">
        <v>0</v>
      </c>
      <c r="V16214">
        <v>60000</v>
      </c>
      <c r="W16214">
        <v>40500</v>
      </c>
      <c r="X16214">
        <v>2.84</v>
      </c>
      <c r="Y16214">
        <v>45144</v>
      </c>
      <c r="Z16214">
        <v>3.17</v>
      </c>
    </row>
    <row r="16215" spans="1:26">
      <c r="A16215">
        <v>204926518</v>
      </c>
      <c r="B16215" t="s">
        <v>4678</v>
      </c>
      <c r="C16215" t="s">
        <v>3597</v>
      </c>
      <c r="D16215" t="s">
        <v>3743</v>
      </c>
      <c r="E16215" t="s">
        <v>3752</v>
      </c>
      <c r="F16215" t="s">
        <v>3650</v>
      </c>
      <c r="G16215">
        <v>204926518</v>
      </c>
      <c r="I16215" t="s">
        <v>3711</v>
      </c>
      <c r="J16215" t="s">
        <v>5251</v>
      </c>
      <c r="K16215" t="s">
        <v>3725</v>
      </c>
      <c r="M16215">
        <v>11.25</v>
      </c>
      <c r="N16215">
        <v>18.25</v>
      </c>
      <c r="O16215">
        <v>10.7</v>
      </c>
      <c r="S16215" t="b">
        <v>0</v>
      </c>
      <c r="T16215" t="b">
        <v>0</v>
      </c>
      <c r="U16215" t="b">
        <v>0</v>
      </c>
      <c r="V16215">
        <v>60000</v>
      </c>
      <c r="W16215">
        <v>41000</v>
      </c>
      <c r="X16215">
        <v>2.4700000000000002</v>
      </c>
      <c r="Y16215">
        <v>65000</v>
      </c>
      <c r="Z16215">
        <v>2.35</v>
      </c>
    </row>
    <row r="16216" spans="1:26">
      <c r="A16216">
        <v>207465440</v>
      </c>
      <c r="B16216" t="s">
        <v>8799</v>
      </c>
      <c r="C16216" t="s">
        <v>3597</v>
      </c>
      <c r="D16216" t="s">
        <v>8584</v>
      </c>
      <c r="E16216" t="s">
        <v>4661</v>
      </c>
      <c r="F16216" t="s">
        <v>3600</v>
      </c>
      <c r="G16216">
        <v>207465440</v>
      </c>
      <c r="I16216" t="s">
        <v>3601</v>
      </c>
      <c r="J16216" t="s">
        <v>8808</v>
      </c>
      <c r="K16216" t="s">
        <v>3624</v>
      </c>
      <c r="L16216" t="s">
        <v>8818</v>
      </c>
      <c r="M16216">
        <v>14</v>
      </c>
      <c r="N16216">
        <v>21.1</v>
      </c>
      <c r="O16216">
        <v>11.3</v>
      </c>
      <c r="P16216">
        <v>13.5</v>
      </c>
      <c r="Q16216">
        <v>20</v>
      </c>
      <c r="R16216">
        <v>9</v>
      </c>
      <c r="S16216" t="b">
        <v>0</v>
      </c>
      <c r="T16216" t="b">
        <v>0</v>
      </c>
      <c r="U16216" t="b">
        <v>0</v>
      </c>
      <c r="V16216">
        <v>9000</v>
      </c>
      <c r="W16216">
        <v>12400</v>
      </c>
      <c r="X16216">
        <v>1.87</v>
      </c>
      <c r="Y16216">
        <v>13500</v>
      </c>
      <c r="Z16216">
        <v>2.2599999999999998</v>
      </c>
    </row>
    <row r="16217" spans="1:26">
      <c r="A16217">
        <v>207349915</v>
      </c>
      <c r="B16217" t="s">
        <v>6289</v>
      </c>
      <c r="C16217" t="s">
        <v>3597</v>
      </c>
      <c r="D16217" t="s">
        <v>4660</v>
      </c>
      <c r="E16217" t="s">
        <v>4661</v>
      </c>
      <c r="F16217" t="s">
        <v>3650</v>
      </c>
      <c r="G16217">
        <v>207349915</v>
      </c>
      <c r="I16217" t="s">
        <v>3651</v>
      </c>
      <c r="J16217" t="s">
        <v>6318</v>
      </c>
      <c r="K16217" t="s">
        <v>3653</v>
      </c>
      <c r="M16217">
        <v>12.7</v>
      </c>
      <c r="N16217">
        <v>19</v>
      </c>
      <c r="O16217">
        <v>10</v>
      </c>
      <c r="P16217">
        <v>12.7</v>
      </c>
      <c r="Q16217">
        <v>19.5</v>
      </c>
      <c r="R16217">
        <v>8.8000000000000007</v>
      </c>
      <c r="S16217" t="b">
        <v>0</v>
      </c>
      <c r="T16217" t="b">
        <v>0</v>
      </c>
      <c r="U16217" t="b">
        <v>0</v>
      </c>
      <c r="V16217">
        <v>22000</v>
      </c>
      <c r="W16217">
        <v>14600</v>
      </c>
      <c r="X16217">
        <v>2.71</v>
      </c>
      <c r="Y16217">
        <v>19500</v>
      </c>
      <c r="Z16217">
        <v>2.0099999999999998</v>
      </c>
    </row>
    <row r="16218" spans="1:26">
      <c r="A16218">
        <v>207349914</v>
      </c>
      <c r="B16218" t="s">
        <v>6289</v>
      </c>
      <c r="C16218" t="s">
        <v>3597</v>
      </c>
      <c r="D16218" t="s">
        <v>4660</v>
      </c>
      <c r="E16218" t="s">
        <v>4661</v>
      </c>
      <c r="F16218" t="s">
        <v>3650</v>
      </c>
      <c r="G16218">
        <v>207349914</v>
      </c>
      <c r="I16218" t="s">
        <v>3651</v>
      </c>
      <c r="J16218" t="s">
        <v>6317</v>
      </c>
      <c r="K16218" t="s">
        <v>3653</v>
      </c>
      <c r="M16218">
        <v>12.7</v>
      </c>
      <c r="N16218">
        <v>19.5</v>
      </c>
      <c r="O16218">
        <v>10</v>
      </c>
      <c r="P16218">
        <v>12.7</v>
      </c>
      <c r="Q16218">
        <v>19.5</v>
      </c>
      <c r="R16218">
        <v>8.6</v>
      </c>
      <c r="S16218" t="b">
        <v>0</v>
      </c>
      <c r="T16218" t="b">
        <v>0</v>
      </c>
      <c r="U16218" t="b">
        <v>0</v>
      </c>
      <c r="V16218">
        <v>18000</v>
      </c>
      <c r="W16218">
        <v>12800</v>
      </c>
      <c r="X16218">
        <v>2.68</v>
      </c>
      <c r="Y16218">
        <v>19000</v>
      </c>
      <c r="Z16218">
        <v>2.0299999999999998</v>
      </c>
    </row>
    <row r="16219" spans="1:26">
      <c r="A16219">
        <v>207465443</v>
      </c>
      <c r="B16219" t="s">
        <v>8799</v>
      </c>
      <c r="C16219" t="s">
        <v>3597</v>
      </c>
      <c r="D16219" t="s">
        <v>8584</v>
      </c>
      <c r="E16219" t="s">
        <v>4661</v>
      </c>
      <c r="F16219" t="s">
        <v>3600</v>
      </c>
      <c r="G16219">
        <v>207465443</v>
      </c>
      <c r="I16219" t="s">
        <v>3601</v>
      </c>
      <c r="J16219" t="s">
        <v>8815</v>
      </c>
      <c r="K16219" t="s">
        <v>3624</v>
      </c>
      <c r="L16219" t="s">
        <v>8819</v>
      </c>
      <c r="M16219">
        <v>12</v>
      </c>
      <c r="N16219">
        <v>20.7</v>
      </c>
      <c r="O16219">
        <v>10.8</v>
      </c>
      <c r="P16219">
        <v>11.5</v>
      </c>
      <c r="Q16219">
        <v>19</v>
      </c>
      <c r="R16219">
        <v>9.1999999999999993</v>
      </c>
      <c r="S16219" t="b">
        <v>0</v>
      </c>
      <c r="T16219" t="b">
        <v>0</v>
      </c>
      <c r="U16219" t="b">
        <v>0</v>
      </c>
      <c r="V16219">
        <v>12000</v>
      </c>
      <c r="W16219">
        <v>13500</v>
      </c>
      <c r="X16219">
        <v>2.17</v>
      </c>
      <c r="Y16219">
        <v>14200</v>
      </c>
      <c r="Z16219">
        <v>2.42</v>
      </c>
    </row>
    <row r="16220" spans="1:26">
      <c r="A16220">
        <v>207349374</v>
      </c>
      <c r="B16220" t="s">
        <v>6289</v>
      </c>
      <c r="C16220" t="s">
        <v>3597</v>
      </c>
      <c r="D16220" t="s">
        <v>4660</v>
      </c>
      <c r="E16220" t="s">
        <v>4661</v>
      </c>
      <c r="F16220" t="s">
        <v>3650</v>
      </c>
      <c r="G16220">
        <v>207349374</v>
      </c>
      <c r="I16220" t="s">
        <v>3651</v>
      </c>
      <c r="J16220" t="s">
        <v>6319</v>
      </c>
      <c r="K16220" t="s">
        <v>3653</v>
      </c>
      <c r="M16220">
        <v>10.5</v>
      </c>
      <c r="N16220">
        <v>19.7</v>
      </c>
      <c r="O16220">
        <v>10.3</v>
      </c>
      <c r="P16220">
        <v>10.5</v>
      </c>
      <c r="Q16220">
        <v>21</v>
      </c>
      <c r="R16220">
        <v>9</v>
      </c>
      <c r="S16220" t="b">
        <v>0</v>
      </c>
      <c r="T16220" t="b">
        <v>0</v>
      </c>
      <c r="U16220" t="b">
        <v>0</v>
      </c>
      <c r="V16220">
        <v>47000</v>
      </c>
      <c r="W16220">
        <v>28400</v>
      </c>
      <c r="X16220">
        <v>2.5499999999999998</v>
      </c>
      <c r="Y16220">
        <v>36600</v>
      </c>
      <c r="Z16220">
        <v>1.83</v>
      </c>
    </row>
    <row r="16221" spans="1:26">
      <c r="A16221">
        <v>212527996</v>
      </c>
      <c r="B16221" t="s">
        <v>13054</v>
      </c>
      <c r="C16221" t="s">
        <v>3597</v>
      </c>
      <c r="D16221" t="s">
        <v>1086</v>
      </c>
      <c r="E16221" t="s">
        <v>3620</v>
      </c>
      <c r="F16221" t="s">
        <v>3718</v>
      </c>
      <c r="G16221">
        <v>212527996</v>
      </c>
      <c r="I16221" t="s">
        <v>6125</v>
      </c>
      <c r="J16221" t="s">
        <v>13144</v>
      </c>
      <c r="P16221">
        <v>10.6</v>
      </c>
      <c r="Q16221">
        <v>17</v>
      </c>
      <c r="R16221">
        <v>8.3000000000000007</v>
      </c>
      <c r="S16221" t="b">
        <v>0</v>
      </c>
      <c r="T16221" t="b">
        <v>0</v>
      </c>
      <c r="U16221" t="b">
        <v>1</v>
      </c>
      <c r="V16221">
        <v>56000</v>
      </c>
      <c r="W16221">
        <v>37000</v>
      </c>
      <c r="X16221">
        <v>2.38</v>
      </c>
      <c r="Y16221">
        <v>37000</v>
      </c>
      <c r="Z16221">
        <v>2.38</v>
      </c>
    </row>
    <row r="16222" spans="1:26">
      <c r="A16222">
        <v>213088005</v>
      </c>
      <c r="B16222" t="s">
        <v>13054</v>
      </c>
      <c r="C16222" t="s">
        <v>3597</v>
      </c>
      <c r="D16222" t="s">
        <v>1086</v>
      </c>
      <c r="E16222" t="s">
        <v>3620</v>
      </c>
      <c r="F16222" t="s">
        <v>3718</v>
      </c>
      <c r="G16222">
        <v>213088005</v>
      </c>
      <c r="I16222" t="s">
        <v>6125</v>
      </c>
      <c r="J16222" t="s">
        <v>13143</v>
      </c>
      <c r="P16222">
        <v>11</v>
      </c>
      <c r="Q16222">
        <v>17.8</v>
      </c>
      <c r="R16222">
        <v>8.5</v>
      </c>
      <c r="S16222" t="b">
        <v>0</v>
      </c>
      <c r="T16222" t="b">
        <v>0</v>
      </c>
      <c r="U16222" t="b">
        <v>1</v>
      </c>
      <c r="V16222">
        <v>47000</v>
      </c>
      <c r="W16222">
        <v>36000</v>
      </c>
      <c r="X16222">
        <v>2.96</v>
      </c>
      <c r="Y16222">
        <v>36000</v>
      </c>
      <c r="Z16222">
        <v>2.96</v>
      </c>
    </row>
    <row r="16223" spans="1:26">
      <c r="A16223">
        <v>213307926</v>
      </c>
      <c r="B16223" t="s">
        <v>13054</v>
      </c>
      <c r="C16223" t="s">
        <v>3597</v>
      </c>
      <c r="D16223" t="s">
        <v>1086</v>
      </c>
      <c r="E16223" t="s">
        <v>3627</v>
      </c>
      <c r="F16223" t="s">
        <v>3718</v>
      </c>
      <c r="G16223">
        <v>213307926</v>
      </c>
      <c r="I16223" t="s">
        <v>6125</v>
      </c>
      <c r="J16223" t="s">
        <v>13142</v>
      </c>
      <c r="P16223">
        <v>10.6</v>
      </c>
      <c r="Q16223">
        <v>17</v>
      </c>
      <c r="R16223">
        <v>8.3000000000000007</v>
      </c>
      <c r="S16223" t="b">
        <v>0</v>
      </c>
      <c r="T16223" t="b">
        <v>0</v>
      </c>
      <c r="U16223" t="b">
        <v>1</v>
      </c>
      <c r="V16223">
        <v>56000</v>
      </c>
      <c r="W16223">
        <v>37000</v>
      </c>
      <c r="X16223">
        <v>2.38</v>
      </c>
      <c r="Y16223">
        <v>37000</v>
      </c>
      <c r="Z16223">
        <v>2.38</v>
      </c>
    </row>
    <row r="16224" spans="1:26">
      <c r="A16224">
        <v>213316029</v>
      </c>
      <c r="B16224" t="s">
        <v>13054</v>
      </c>
      <c r="C16224" t="s">
        <v>3597</v>
      </c>
      <c r="D16224" t="s">
        <v>1086</v>
      </c>
      <c r="E16224" t="s">
        <v>3620</v>
      </c>
      <c r="F16224" t="s">
        <v>3718</v>
      </c>
      <c r="G16224">
        <v>213316029</v>
      </c>
      <c r="I16224" t="s">
        <v>6125</v>
      </c>
      <c r="J16224" t="s">
        <v>13141</v>
      </c>
      <c r="P16224">
        <v>11</v>
      </c>
      <c r="Q16224">
        <v>17.8</v>
      </c>
      <c r="R16224">
        <v>8.8000000000000007</v>
      </c>
      <c r="S16224" t="b">
        <v>0</v>
      </c>
      <c r="T16224" t="b">
        <v>0</v>
      </c>
      <c r="U16224" t="b">
        <v>1</v>
      </c>
      <c r="V16224">
        <v>34400</v>
      </c>
      <c r="W16224">
        <v>23400</v>
      </c>
      <c r="X16224">
        <v>2.46</v>
      </c>
      <c r="Y16224">
        <v>23400</v>
      </c>
      <c r="Z16224">
        <v>2.46</v>
      </c>
    </row>
    <row r="16225" spans="1:26">
      <c r="A16225">
        <v>213368002</v>
      </c>
      <c r="B16225" t="s">
        <v>13054</v>
      </c>
      <c r="C16225" t="s">
        <v>3597</v>
      </c>
      <c r="D16225" t="s">
        <v>1086</v>
      </c>
      <c r="E16225" t="s">
        <v>3620</v>
      </c>
      <c r="F16225" t="s">
        <v>3718</v>
      </c>
      <c r="G16225">
        <v>213368002</v>
      </c>
      <c r="I16225" t="s">
        <v>6125</v>
      </c>
      <c r="J16225" t="s">
        <v>13140</v>
      </c>
      <c r="P16225">
        <v>11</v>
      </c>
      <c r="Q16225">
        <v>17.8</v>
      </c>
      <c r="R16225">
        <v>8.8000000000000007</v>
      </c>
      <c r="S16225" t="b">
        <v>0</v>
      </c>
      <c r="T16225" t="b">
        <v>0</v>
      </c>
      <c r="U16225" t="b">
        <v>1</v>
      </c>
      <c r="V16225">
        <v>24000</v>
      </c>
      <c r="W16225">
        <v>23400</v>
      </c>
      <c r="X16225">
        <v>3.63</v>
      </c>
      <c r="Y16225">
        <v>23400</v>
      </c>
      <c r="Z16225">
        <v>3.63</v>
      </c>
    </row>
    <row r="16226" spans="1:26">
      <c r="A16226">
        <v>213379968</v>
      </c>
      <c r="B16226" t="s">
        <v>13054</v>
      </c>
      <c r="C16226" t="s">
        <v>3597</v>
      </c>
      <c r="D16226" t="s">
        <v>1086</v>
      </c>
      <c r="E16226" t="s">
        <v>3620</v>
      </c>
      <c r="F16226" t="s">
        <v>3718</v>
      </c>
      <c r="G16226">
        <v>213379968</v>
      </c>
      <c r="I16226" t="s">
        <v>6125</v>
      </c>
      <c r="J16226" t="s">
        <v>13139</v>
      </c>
      <c r="P16226">
        <v>10.6</v>
      </c>
      <c r="Q16226">
        <v>17.2</v>
      </c>
      <c r="R16226">
        <v>8.3000000000000007</v>
      </c>
      <c r="S16226" t="b">
        <v>0</v>
      </c>
      <c r="T16226" t="b">
        <v>0</v>
      </c>
      <c r="U16226" t="b">
        <v>1</v>
      </c>
      <c r="V16226">
        <v>56000</v>
      </c>
      <c r="W16226">
        <v>37000</v>
      </c>
      <c r="X16226">
        <v>2.38</v>
      </c>
      <c r="Y16226">
        <v>37000</v>
      </c>
      <c r="Z16226">
        <v>2.38</v>
      </c>
    </row>
    <row r="16227" spans="1:26">
      <c r="A16227">
        <v>213379969</v>
      </c>
      <c r="B16227" t="s">
        <v>13054</v>
      </c>
      <c r="C16227" t="s">
        <v>3597</v>
      </c>
      <c r="D16227" t="s">
        <v>1086</v>
      </c>
      <c r="E16227" t="s">
        <v>3620</v>
      </c>
      <c r="F16227" t="s">
        <v>3718</v>
      </c>
      <c r="G16227">
        <v>213379969</v>
      </c>
      <c r="I16227" t="s">
        <v>6125</v>
      </c>
      <c r="J16227" t="s">
        <v>13138</v>
      </c>
      <c r="P16227">
        <v>11</v>
      </c>
      <c r="Q16227">
        <v>18</v>
      </c>
      <c r="R16227">
        <v>8.5</v>
      </c>
      <c r="S16227" t="b">
        <v>0</v>
      </c>
      <c r="T16227" t="b">
        <v>0</v>
      </c>
      <c r="U16227" t="b">
        <v>1</v>
      </c>
      <c r="V16227">
        <v>47000</v>
      </c>
      <c r="W16227">
        <v>36000</v>
      </c>
      <c r="X16227">
        <v>2.96</v>
      </c>
      <c r="Y16227">
        <v>36000</v>
      </c>
      <c r="Z16227">
        <v>2.96</v>
      </c>
    </row>
    <row r="16228" spans="1:26">
      <c r="A16228">
        <v>213379970</v>
      </c>
      <c r="B16228" t="s">
        <v>13054</v>
      </c>
      <c r="C16228" t="s">
        <v>3597</v>
      </c>
      <c r="D16228" t="s">
        <v>1086</v>
      </c>
      <c r="E16228" t="s">
        <v>3620</v>
      </c>
      <c r="F16228" t="s">
        <v>3718</v>
      </c>
      <c r="G16228">
        <v>213379970</v>
      </c>
      <c r="I16228" t="s">
        <v>6125</v>
      </c>
      <c r="J16228" t="s">
        <v>13137</v>
      </c>
      <c r="P16228">
        <v>11</v>
      </c>
      <c r="Q16228">
        <v>18</v>
      </c>
      <c r="R16228">
        <v>8.8000000000000007</v>
      </c>
      <c r="S16228" t="b">
        <v>0</v>
      </c>
      <c r="T16228" t="b">
        <v>0</v>
      </c>
      <c r="U16228" t="b">
        <v>1</v>
      </c>
      <c r="V16228">
        <v>34400</v>
      </c>
      <c r="W16228">
        <v>23400</v>
      </c>
      <c r="X16228">
        <v>2.46</v>
      </c>
      <c r="Y16228">
        <v>23400</v>
      </c>
      <c r="Z16228">
        <v>2.46</v>
      </c>
    </row>
    <row r="16229" spans="1:26">
      <c r="A16229">
        <v>213379971</v>
      </c>
      <c r="B16229" t="s">
        <v>13054</v>
      </c>
      <c r="C16229" t="s">
        <v>3597</v>
      </c>
      <c r="D16229" t="s">
        <v>1086</v>
      </c>
      <c r="E16229" t="s">
        <v>3620</v>
      </c>
      <c r="F16229" t="s">
        <v>3718</v>
      </c>
      <c r="G16229">
        <v>213379971</v>
      </c>
      <c r="I16229" t="s">
        <v>6125</v>
      </c>
      <c r="J16229" t="s">
        <v>13136</v>
      </c>
      <c r="P16229">
        <v>11</v>
      </c>
      <c r="Q16229">
        <v>18</v>
      </c>
      <c r="R16229">
        <v>8.8000000000000007</v>
      </c>
      <c r="S16229" t="b">
        <v>0</v>
      </c>
      <c r="T16229" t="b">
        <v>0</v>
      </c>
      <c r="U16229" t="b">
        <v>1</v>
      </c>
      <c r="V16229">
        <v>24000</v>
      </c>
      <c r="W16229">
        <v>23400</v>
      </c>
      <c r="X16229">
        <v>3.63</v>
      </c>
      <c r="Y16229">
        <v>23400</v>
      </c>
      <c r="Z16229">
        <v>3.63</v>
      </c>
    </row>
    <row r="16230" spans="1:26">
      <c r="A16230">
        <v>213386669</v>
      </c>
      <c r="B16230" t="s">
        <v>13054</v>
      </c>
      <c r="C16230" t="s">
        <v>3597</v>
      </c>
      <c r="D16230" t="s">
        <v>1086</v>
      </c>
      <c r="E16230" t="s">
        <v>3627</v>
      </c>
      <c r="F16230" t="s">
        <v>3718</v>
      </c>
      <c r="G16230">
        <v>213386669</v>
      </c>
      <c r="I16230" t="s">
        <v>6125</v>
      </c>
      <c r="J16230" t="s">
        <v>13135</v>
      </c>
      <c r="P16230">
        <v>11</v>
      </c>
      <c r="Q16230">
        <v>17.8</v>
      </c>
      <c r="R16230">
        <v>8.5</v>
      </c>
      <c r="S16230" t="b">
        <v>0</v>
      </c>
      <c r="T16230" t="b">
        <v>0</v>
      </c>
      <c r="U16230" t="b">
        <v>1</v>
      </c>
      <c r="V16230">
        <v>47000</v>
      </c>
      <c r="W16230">
        <v>36000</v>
      </c>
      <c r="X16230">
        <v>2.96</v>
      </c>
      <c r="Y16230">
        <v>36000</v>
      </c>
      <c r="Z16230">
        <v>2.96</v>
      </c>
    </row>
    <row r="16231" spans="1:26">
      <c r="A16231">
        <v>213386670</v>
      </c>
      <c r="B16231" t="s">
        <v>13054</v>
      </c>
      <c r="C16231" t="s">
        <v>3597</v>
      </c>
      <c r="D16231" t="s">
        <v>1086</v>
      </c>
      <c r="E16231" t="s">
        <v>3627</v>
      </c>
      <c r="F16231" t="s">
        <v>3718</v>
      </c>
      <c r="G16231">
        <v>213386670</v>
      </c>
      <c r="I16231" t="s">
        <v>6125</v>
      </c>
      <c r="J16231" t="s">
        <v>13134</v>
      </c>
      <c r="P16231">
        <v>11</v>
      </c>
      <c r="Q16231">
        <v>17.8</v>
      </c>
      <c r="R16231">
        <v>8.8000000000000007</v>
      </c>
      <c r="S16231" t="b">
        <v>0</v>
      </c>
      <c r="T16231" t="b">
        <v>0</v>
      </c>
      <c r="U16231" t="b">
        <v>1</v>
      </c>
      <c r="V16231">
        <v>34400</v>
      </c>
      <c r="W16231">
        <v>23400</v>
      </c>
      <c r="X16231">
        <v>2.46</v>
      </c>
      <c r="Y16231">
        <v>23400</v>
      </c>
      <c r="Z16231">
        <v>2.46</v>
      </c>
    </row>
    <row r="16232" spans="1:26">
      <c r="A16232">
        <v>213386671</v>
      </c>
      <c r="B16232" t="s">
        <v>13054</v>
      </c>
      <c r="C16232" t="s">
        <v>3597</v>
      </c>
      <c r="D16232" t="s">
        <v>1086</v>
      </c>
      <c r="E16232" t="s">
        <v>3627</v>
      </c>
      <c r="F16232" t="s">
        <v>3718</v>
      </c>
      <c r="G16232">
        <v>213386671</v>
      </c>
      <c r="I16232" t="s">
        <v>6125</v>
      </c>
      <c r="J16232" t="s">
        <v>13133</v>
      </c>
      <c r="P16232">
        <v>11</v>
      </c>
      <c r="Q16232">
        <v>17.8</v>
      </c>
      <c r="R16232">
        <v>8.8000000000000007</v>
      </c>
      <c r="S16232" t="b">
        <v>0</v>
      </c>
      <c r="T16232" t="b">
        <v>0</v>
      </c>
      <c r="U16232" t="b">
        <v>1</v>
      </c>
      <c r="V16232">
        <v>24000</v>
      </c>
      <c r="W16232">
        <v>23400</v>
      </c>
      <c r="X16232">
        <v>3.63</v>
      </c>
      <c r="Y16232">
        <v>23400</v>
      </c>
      <c r="Z16232">
        <v>3.63</v>
      </c>
    </row>
    <row r="16233" spans="1:26">
      <c r="A16233">
        <v>213685843</v>
      </c>
      <c r="B16233" t="s">
        <v>13054</v>
      </c>
      <c r="C16233" t="s">
        <v>3597</v>
      </c>
      <c r="D16233" t="s">
        <v>1086</v>
      </c>
      <c r="E16233" t="s">
        <v>3768</v>
      </c>
      <c r="F16233" t="s">
        <v>3718</v>
      </c>
      <c r="G16233">
        <v>213685843</v>
      </c>
      <c r="I16233" t="s">
        <v>6125</v>
      </c>
      <c r="J16233" t="s">
        <v>13132</v>
      </c>
      <c r="P16233">
        <v>10.6</v>
      </c>
      <c r="Q16233">
        <v>17</v>
      </c>
      <c r="R16233">
        <v>8.3000000000000007</v>
      </c>
      <c r="S16233" t="b">
        <v>0</v>
      </c>
      <c r="T16233" t="b">
        <v>0</v>
      </c>
      <c r="U16233" t="b">
        <v>1</v>
      </c>
      <c r="V16233">
        <v>56000</v>
      </c>
      <c r="W16233">
        <v>37000</v>
      </c>
      <c r="X16233">
        <v>2.38</v>
      </c>
      <c r="Y16233">
        <v>37000</v>
      </c>
      <c r="Z16233">
        <v>2.38</v>
      </c>
    </row>
    <row r="16234" spans="1:26">
      <c r="A16234">
        <v>213685844</v>
      </c>
      <c r="B16234" t="s">
        <v>13054</v>
      </c>
      <c r="C16234" t="s">
        <v>3597</v>
      </c>
      <c r="D16234" t="s">
        <v>1086</v>
      </c>
      <c r="E16234" t="s">
        <v>3768</v>
      </c>
      <c r="F16234" t="s">
        <v>3718</v>
      </c>
      <c r="G16234">
        <v>213685844</v>
      </c>
      <c r="I16234" t="s">
        <v>6125</v>
      </c>
      <c r="J16234" t="s">
        <v>13131</v>
      </c>
      <c r="P16234">
        <v>11</v>
      </c>
      <c r="Q16234">
        <v>17.8</v>
      </c>
      <c r="R16234">
        <v>8.5</v>
      </c>
      <c r="S16234" t="b">
        <v>0</v>
      </c>
      <c r="T16234" t="b">
        <v>0</v>
      </c>
      <c r="U16234" t="b">
        <v>1</v>
      </c>
      <c r="V16234">
        <v>47000</v>
      </c>
      <c r="W16234">
        <v>36000</v>
      </c>
      <c r="X16234">
        <v>2.96</v>
      </c>
      <c r="Y16234">
        <v>36000</v>
      </c>
      <c r="Z16234">
        <v>2.96</v>
      </c>
    </row>
    <row r="16235" spans="1:26">
      <c r="A16235">
        <v>213685845</v>
      </c>
      <c r="B16235" t="s">
        <v>13054</v>
      </c>
      <c r="C16235" t="s">
        <v>3597</v>
      </c>
      <c r="D16235" t="s">
        <v>1086</v>
      </c>
      <c r="E16235" t="s">
        <v>3768</v>
      </c>
      <c r="F16235" t="s">
        <v>3718</v>
      </c>
      <c r="G16235">
        <v>213685845</v>
      </c>
      <c r="I16235" t="s">
        <v>6125</v>
      </c>
      <c r="J16235" t="s">
        <v>13130</v>
      </c>
      <c r="P16235">
        <v>11</v>
      </c>
      <c r="Q16235">
        <v>17.8</v>
      </c>
      <c r="R16235">
        <v>8.8000000000000007</v>
      </c>
      <c r="S16235" t="b">
        <v>0</v>
      </c>
      <c r="T16235" t="b">
        <v>0</v>
      </c>
      <c r="U16235" t="b">
        <v>1</v>
      </c>
      <c r="V16235">
        <v>34400</v>
      </c>
      <c r="W16235">
        <v>23400</v>
      </c>
      <c r="X16235">
        <v>2.46</v>
      </c>
      <c r="Y16235">
        <v>23400</v>
      </c>
      <c r="Z16235">
        <v>2.46</v>
      </c>
    </row>
    <row r="16236" spans="1:26">
      <c r="A16236">
        <v>213685846</v>
      </c>
      <c r="B16236" t="s">
        <v>13054</v>
      </c>
      <c r="C16236" t="s">
        <v>3597</v>
      </c>
      <c r="D16236" t="s">
        <v>1086</v>
      </c>
      <c r="E16236" t="s">
        <v>3768</v>
      </c>
      <c r="F16236" t="s">
        <v>3718</v>
      </c>
      <c r="G16236">
        <v>213685846</v>
      </c>
      <c r="I16236" t="s">
        <v>6125</v>
      </c>
      <c r="J16236" t="s">
        <v>13129</v>
      </c>
      <c r="P16236">
        <v>11</v>
      </c>
      <c r="Q16236">
        <v>17.8</v>
      </c>
      <c r="R16236">
        <v>8.8000000000000007</v>
      </c>
      <c r="S16236" t="b">
        <v>0</v>
      </c>
      <c r="T16236" t="b">
        <v>0</v>
      </c>
      <c r="U16236" t="b">
        <v>1</v>
      </c>
      <c r="V16236">
        <v>24000</v>
      </c>
      <c r="W16236">
        <v>23400</v>
      </c>
      <c r="X16236">
        <v>3.63</v>
      </c>
      <c r="Y16236">
        <v>23400</v>
      </c>
      <c r="Z16236">
        <v>3.63</v>
      </c>
    </row>
    <row r="16237" spans="1:26">
      <c r="A16237">
        <v>211010173</v>
      </c>
      <c r="B16237" t="s">
        <v>10412</v>
      </c>
      <c r="C16237" t="s">
        <v>3597</v>
      </c>
      <c r="D16237" t="s">
        <v>3614</v>
      </c>
      <c r="E16237" t="s">
        <v>3615</v>
      </c>
      <c r="F16237" t="s">
        <v>3600</v>
      </c>
      <c r="G16237">
        <v>211010173</v>
      </c>
      <c r="I16237" t="s">
        <v>3601</v>
      </c>
      <c r="J16237" t="s">
        <v>5853</v>
      </c>
      <c r="L16237" t="s">
        <v>12481</v>
      </c>
      <c r="P16237">
        <v>12.4</v>
      </c>
      <c r="Q16237">
        <v>19.5</v>
      </c>
      <c r="R16237">
        <v>8.5</v>
      </c>
      <c r="S16237" t="b">
        <v>0</v>
      </c>
      <c r="T16237" t="b">
        <v>0</v>
      </c>
      <c r="U16237" t="b">
        <v>0</v>
      </c>
      <c r="V16237">
        <v>32000</v>
      </c>
      <c r="W16237">
        <v>35800</v>
      </c>
      <c r="X16237">
        <v>2.16</v>
      </c>
      <c r="Y16237">
        <v>35800</v>
      </c>
      <c r="Z16237">
        <v>2.16</v>
      </c>
    </row>
    <row r="16238" spans="1:26">
      <c r="A16238">
        <v>211010177</v>
      </c>
      <c r="B16238" t="s">
        <v>10412</v>
      </c>
      <c r="C16238" t="s">
        <v>3597</v>
      </c>
      <c r="D16238" t="s">
        <v>3614</v>
      </c>
      <c r="E16238" t="s">
        <v>11496</v>
      </c>
      <c r="F16238" t="s">
        <v>3600</v>
      </c>
      <c r="G16238">
        <v>211010177</v>
      </c>
      <c r="I16238" t="s">
        <v>3601</v>
      </c>
      <c r="J16238" t="s">
        <v>5865</v>
      </c>
      <c r="L16238" t="s">
        <v>12481</v>
      </c>
      <c r="P16238">
        <v>12.4</v>
      </c>
      <c r="Q16238">
        <v>19.5</v>
      </c>
      <c r="R16238">
        <v>8.5</v>
      </c>
      <c r="S16238" t="b">
        <v>0</v>
      </c>
      <c r="T16238" t="b">
        <v>0</v>
      </c>
      <c r="U16238" t="b">
        <v>0</v>
      </c>
      <c r="V16238">
        <v>32000</v>
      </c>
      <c r="W16238">
        <v>35800</v>
      </c>
      <c r="X16238">
        <v>2.16</v>
      </c>
      <c r="Y16238">
        <v>35800</v>
      </c>
      <c r="Z16238">
        <v>2.16</v>
      </c>
    </row>
    <row r="16239" spans="1:26">
      <c r="A16239">
        <v>211010180</v>
      </c>
      <c r="B16239" t="s">
        <v>10412</v>
      </c>
      <c r="C16239" t="s">
        <v>3597</v>
      </c>
      <c r="D16239" t="s">
        <v>3614</v>
      </c>
      <c r="E16239" t="s">
        <v>4837</v>
      </c>
      <c r="F16239" t="s">
        <v>3600</v>
      </c>
      <c r="G16239">
        <v>211010180</v>
      </c>
      <c r="I16239" t="s">
        <v>3601</v>
      </c>
      <c r="J16239" t="s">
        <v>5865</v>
      </c>
      <c r="L16239" t="s">
        <v>12481</v>
      </c>
      <c r="P16239">
        <v>12.4</v>
      </c>
      <c r="Q16239">
        <v>19.5</v>
      </c>
      <c r="R16239">
        <v>8.5</v>
      </c>
      <c r="S16239" t="b">
        <v>0</v>
      </c>
      <c r="T16239" t="b">
        <v>0</v>
      </c>
      <c r="U16239" t="b">
        <v>0</v>
      </c>
      <c r="V16239">
        <v>32000</v>
      </c>
      <c r="W16239">
        <v>35800</v>
      </c>
      <c r="X16239">
        <v>2.16</v>
      </c>
      <c r="Y16239">
        <v>35800</v>
      </c>
      <c r="Z16239">
        <v>2.16</v>
      </c>
    </row>
    <row r="16240" spans="1:26">
      <c r="A16240">
        <v>211010186</v>
      </c>
      <c r="B16240" t="s">
        <v>10412</v>
      </c>
      <c r="C16240" t="s">
        <v>3597</v>
      </c>
      <c r="D16240" t="s">
        <v>3614</v>
      </c>
      <c r="E16240" t="s">
        <v>4841</v>
      </c>
      <c r="F16240" t="s">
        <v>3600</v>
      </c>
      <c r="G16240">
        <v>211010186</v>
      </c>
      <c r="I16240" t="s">
        <v>3601</v>
      </c>
      <c r="J16240" t="s">
        <v>5865</v>
      </c>
      <c r="L16240" t="s">
        <v>12481</v>
      </c>
      <c r="P16240">
        <v>12.4</v>
      </c>
      <c r="Q16240">
        <v>19.5</v>
      </c>
      <c r="R16240">
        <v>8.5</v>
      </c>
      <c r="S16240" t="b">
        <v>0</v>
      </c>
      <c r="T16240" t="b">
        <v>0</v>
      </c>
      <c r="U16240" t="b">
        <v>0</v>
      </c>
      <c r="V16240">
        <v>32000</v>
      </c>
      <c r="W16240">
        <v>35800</v>
      </c>
      <c r="X16240">
        <v>2.16</v>
      </c>
      <c r="Y16240">
        <v>35800</v>
      </c>
      <c r="Z16240">
        <v>2.16</v>
      </c>
    </row>
    <row r="16241" spans="1:26">
      <c r="A16241">
        <v>211010183</v>
      </c>
      <c r="B16241" t="s">
        <v>10412</v>
      </c>
      <c r="C16241" t="s">
        <v>3597</v>
      </c>
      <c r="D16241" t="s">
        <v>3614</v>
      </c>
      <c r="E16241" t="s">
        <v>4840</v>
      </c>
      <c r="F16241" t="s">
        <v>3600</v>
      </c>
      <c r="G16241">
        <v>211010183</v>
      </c>
      <c r="I16241" t="s">
        <v>3601</v>
      </c>
      <c r="J16241" t="s">
        <v>5865</v>
      </c>
      <c r="L16241" t="s">
        <v>12481</v>
      </c>
      <c r="P16241">
        <v>12.4</v>
      </c>
      <c r="Q16241">
        <v>19.5</v>
      </c>
      <c r="R16241">
        <v>8.5</v>
      </c>
      <c r="S16241" t="b">
        <v>0</v>
      </c>
      <c r="T16241" t="b">
        <v>0</v>
      </c>
      <c r="U16241" t="b">
        <v>0</v>
      </c>
      <c r="V16241">
        <v>32000</v>
      </c>
      <c r="W16241">
        <v>35800</v>
      </c>
      <c r="X16241">
        <v>2.16</v>
      </c>
      <c r="Y16241">
        <v>35800</v>
      </c>
      <c r="Z16241">
        <v>2.16</v>
      </c>
    </row>
    <row r="16242" spans="1:26">
      <c r="A16242">
        <v>211010190</v>
      </c>
      <c r="B16242" t="s">
        <v>10412</v>
      </c>
      <c r="C16242" t="s">
        <v>3597</v>
      </c>
      <c r="D16242" t="s">
        <v>3614</v>
      </c>
      <c r="E16242" t="s">
        <v>4842</v>
      </c>
      <c r="F16242" t="s">
        <v>3600</v>
      </c>
      <c r="G16242">
        <v>211010190</v>
      </c>
      <c r="I16242" t="s">
        <v>3601</v>
      </c>
      <c r="J16242" t="s">
        <v>5876</v>
      </c>
      <c r="L16242" t="s">
        <v>12481</v>
      </c>
      <c r="P16242">
        <v>12.4</v>
      </c>
      <c r="Q16242">
        <v>19.5</v>
      </c>
      <c r="R16242">
        <v>8.5</v>
      </c>
      <c r="S16242" t="b">
        <v>0</v>
      </c>
      <c r="T16242" t="b">
        <v>0</v>
      </c>
      <c r="U16242" t="b">
        <v>0</v>
      </c>
      <c r="V16242">
        <v>32000</v>
      </c>
      <c r="W16242">
        <v>35800</v>
      </c>
      <c r="X16242">
        <v>2.16</v>
      </c>
      <c r="Y16242">
        <v>35800</v>
      </c>
      <c r="Z16242">
        <v>2.16</v>
      </c>
    </row>
    <row r="16243" spans="1:26">
      <c r="A16243">
        <v>211010175</v>
      </c>
      <c r="B16243" t="s">
        <v>10412</v>
      </c>
      <c r="C16243" t="s">
        <v>3597</v>
      </c>
      <c r="D16243" t="s">
        <v>3614</v>
      </c>
      <c r="E16243" t="s">
        <v>3615</v>
      </c>
      <c r="F16243" t="s">
        <v>3600</v>
      </c>
      <c r="G16243">
        <v>211010175</v>
      </c>
      <c r="I16243" t="s">
        <v>3601</v>
      </c>
      <c r="J16243" t="s">
        <v>5881</v>
      </c>
      <c r="L16243" t="s">
        <v>12509</v>
      </c>
      <c r="P16243">
        <v>12.4</v>
      </c>
      <c r="Q16243">
        <v>19.5</v>
      </c>
      <c r="R16243">
        <v>8.5</v>
      </c>
      <c r="S16243" t="b">
        <v>0</v>
      </c>
      <c r="T16243" t="b">
        <v>0</v>
      </c>
      <c r="U16243" t="b">
        <v>0</v>
      </c>
      <c r="V16243">
        <v>44500</v>
      </c>
      <c r="W16243">
        <v>43500</v>
      </c>
      <c r="X16243">
        <v>2.36</v>
      </c>
      <c r="Y16243">
        <v>43500</v>
      </c>
      <c r="Z16243">
        <v>2.36</v>
      </c>
    </row>
    <row r="16244" spans="1:26">
      <c r="A16244">
        <v>211010178</v>
      </c>
      <c r="B16244" t="s">
        <v>10412</v>
      </c>
      <c r="C16244" t="s">
        <v>3597</v>
      </c>
      <c r="D16244" t="s">
        <v>3614</v>
      </c>
      <c r="E16244" t="s">
        <v>4842</v>
      </c>
      <c r="F16244" t="s">
        <v>3600</v>
      </c>
      <c r="G16244">
        <v>211010178</v>
      </c>
      <c r="I16244" t="s">
        <v>3601</v>
      </c>
      <c r="J16244" t="s">
        <v>5878</v>
      </c>
      <c r="L16244" t="s">
        <v>12509</v>
      </c>
      <c r="P16244">
        <v>12.4</v>
      </c>
      <c r="Q16244">
        <v>19.5</v>
      </c>
      <c r="R16244">
        <v>8.5</v>
      </c>
      <c r="S16244" t="b">
        <v>0</v>
      </c>
      <c r="T16244" t="b">
        <v>0</v>
      </c>
      <c r="U16244" t="b">
        <v>0</v>
      </c>
      <c r="V16244">
        <v>44500</v>
      </c>
      <c r="W16244">
        <v>43500</v>
      </c>
      <c r="X16244">
        <v>2.36</v>
      </c>
      <c r="Y16244">
        <v>43500</v>
      </c>
      <c r="Z16244">
        <v>2.36</v>
      </c>
    </row>
    <row r="16245" spans="1:26">
      <c r="A16245">
        <v>211010192</v>
      </c>
      <c r="B16245" t="s">
        <v>10412</v>
      </c>
      <c r="C16245" t="s">
        <v>3597</v>
      </c>
      <c r="D16245" t="s">
        <v>3614</v>
      </c>
      <c r="E16245" t="s">
        <v>4840</v>
      </c>
      <c r="F16245" t="s">
        <v>3600</v>
      </c>
      <c r="G16245">
        <v>211010192</v>
      </c>
      <c r="I16245" t="s">
        <v>3601</v>
      </c>
      <c r="J16245" t="s">
        <v>5861</v>
      </c>
      <c r="L16245" t="s">
        <v>12509</v>
      </c>
      <c r="P16245">
        <v>12.4</v>
      </c>
      <c r="Q16245">
        <v>19.5</v>
      </c>
      <c r="R16245">
        <v>8.5</v>
      </c>
      <c r="S16245" t="b">
        <v>0</v>
      </c>
      <c r="T16245" t="b">
        <v>0</v>
      </c>
      <c r="U16245" t="b">
        <v>0</v>
      </c>
      <c r="V16245">
        <v>44500</v>
      </c>
      <c r="W16245">
        <v>43500</v>
      </c>
      <c r="X16245">
        <v>2.36</v>
      </c>
      <c r="Y16245">
        <v>43500</v>
      </c>
      <c r="Z16245">
        <v>2.36</v>
      </c>
    </row>
    <row r="16246" spans="1:26">
      <c r="A16246">
        <v>211010188</v>
      </c>
      <c r="B16246" t="s">
        <v>10412</v>
      </c>
      <c r="C16246" t="s">
        <v>3597</v>
      </c>
      <c r="D16246" t="s">
        <v>3614</v>
      </c>
      <c r="E16246" t="s">
        <v>4837</v>
      </c>
      <c r="F16246" t="s">
        <v>3600</v>
      </c>
      <c r="G16246">
        <v>211010188</v>
      </c>
      <c r="I16246" t="s">
        <v>3601</v>
      </c>
      <c r="J16246" t="s">
        <v>5861</v>
      </c>
      <c r="L16246" t="s">
        <v>12509</v>
      </c>
      <c r="P16246">
        <v>12.4</v>
      </c>
      <c r="Q16246">
        <v>19.5</v>
      </c>
      <c r="R16246">
        <v>8.5</v>
      </c>
      <c r="S16246" t="b">
        <v>0</v>
      </c>
      <c r="T16246" t="b">
        <v>0</v>
      </c>
      <c r="U16246" t="b">
        <v>0</v>
      </c>
      <c r="V16246">
        <v>44500</v>
      </c>
      <c r="W16246">
        <v>43500</v>
      </c>
      <c r="X16246">
        <v>2.36</v>
      </c>
      <c r="Y16246">
        <v>43500</v>
      </c>
      <c r="Z16246">
        <v>2.36</v>
      </c>
    </row>
    <row r="16247" spans="1:26">
      <c r="A16247">
        <v>211010195</v>
      </c>
      <c r="B16247" t="s">
        <v>10412</v>
      </c>
      <c r="C16247" t="s">
        <v>3597</v>
      </c>
      <c r="D16247" t="s">
        <v>3614</v>
      </c>
      <c r="E16247" t="s">
        <v>4841</v>
      </c>
      <c r="F16247" t="s">
        <v>3600</v>
      </c>
      <c r="G16247">
        <v>211010195</v>
      </c>
      <c r="I16247" t="s">
        <v>3601</v>
      </c>
      <c r="J16247" t="s">
        <v>5861</v>
      </c>
      <c r="L16247" t="s">
        <v>12509</v>
      </c>
      <c r="P16247">
        <v>12.4</v>
      </c>
      <c r="Q16247">
        <v>19.5</v>
      </c>
      <c r="R16247">
        <v>8.5</v>
      </c>
      <c r="S16247" t="b">
        <v>0</v>
      </c>
      <c r="T16247" t="b">
        <v>0</v>
      </c>
      <c r="U16247" t="b">
        <v>0</v>
      </c>
      <c r="V16247">
        <v>44500</v>
      </c>
      <c r="W16247">
        <v>43500</v>
      </c>
      <c r="X16247">
        <v>2.36</v>
      </c>
      <c r="Y16247">
        <v>43500</v>
      </c>
      <c r="Z16247">
        <v>2.36</v>
      </c>
    </row>
    <row r="16248" spans="1:26">
      <c r="A16248">
        <v>211010185</v>
      </c>
      <c r="B16248" t="s">
        <v>10412</v>
      </c>
      <c r="C16248" t="s">
        <v>3597</v>
      </c>
      <c r="D16248" t="s">
        <v>3614</v>
      </c>
      <c r="E16248" t="s">
        <v>11496</v>
      </c>
      <c r="F16248" t="s">
        <v>3600</v>
      </c>
      <c r="G16248">
        <v>211010185</v>
      </c>
      <c r="I16248" t="s">
        <v>3601</v>
      </c>
      <c r="J16248" t="s">
        <v>5861</v>
      </c>
      <c r="L16248" t="s">
        <v>12509</v>
      </c>
      <c r="P16248">
        <v>12.4</v>
      </c>
      <c r="Q16248">
        <v>19.5</v>
      </c>
      <c r="R16248">
        <v>8.5</v>
      </c>
      <c r="S16248" t="b">
        <v>0</v>
      </c>
      <c r="T16248" t="b">
        <v>0</v>
      </c>
      <c r="U16248" t="b">
        <v>0</v>
      </c>
      <c r="V16248">
        <v>44500</v>
      </c>
      <c r="W16248">
        <v>43500</v>
      </c>
      <c r="X16248">
        <v>2.36</v>
      </c>
      <c r="Y16248">
        <v>43500</v>
      </c>
      <c r="Z16248">
        <v>2.36</v>
      </c>
    </row>
    <row r="16249" spans="1:26">
      <c r="A16249">
        <v>208613100</v>
      </c>
      <c r="B16249" t="s">
        <v>5999</v>
      </c>
      <c r="C16249" t="s">
        <v>3597</v>
      </c>
      <c r="D16249" t="s">
        <v>3614</v>
      </c>
      <c r="E16249" t="s">
        <v>3615</v>
      </c>
      <c r="F16249" t="s">
        <v>3600</v>
      </c>
      <c r="G16249">
        <v>208613100</v>
      </c>
      <c r="I16249" t="s">
        <v>3601</v>
      </c>
      <c r="J16249" t="s">
        <v>4838</v>
      </c>
      <c r="L16249" t="s">
        <v>12132</v>
      </c>
      <c r="M16249">
        <v>8.5</v>
      </c>
      <c r="N16249">
        <v>17</v>
      </c>
      <c r="O16249">
        <v>9.5</v>
      </c>
      <c r="P16249">
        <v>8.5</v>
      </c>
      <c r="Q16249">
        <v>17.5</v>
      </c>
      <c r="R16249">
        <v>8.3000000000000007</v>
      </c>
      <c r="S16249" t="b">
        <v>0</v>
      </c>
      <c r="T16249" t="b">
        <v>0</v>
      </c>
      <c r="U16249" t="b">
        <v>0</v>
      </c>
      <c r="V16249">
        <v>58000</v>
      </c>
      <c r="W16249">
        <v>36600</v>
      </c>
      <c r="X16249">
        <v>2.48</v>
      </c>
      <c r="Y16249">
        <v>36600</v>
      </c>
      <c r="Z16249">
        <v>2.48</v>
      </c>
    </row>
    <row r="16250" spans="1:26">
      <c r="A16250">
        <v>208614092</v>
      </c>
      <c r="B16250" t="s">
        <v>5999</v>
      </c>
      <c r="C16250" t="s">
        <v>3597</v>
      </c>
      <c r="D16250" t="s">
        <v>3614</v>
      </c>
      <c r="E16250" t="s">
        <v>4841</v>
      </c>
      <c r="F16250" t="s">
        <v>3600</v>
      </c>
      <c r="G16250">
        <v>208614092</v>
      </c>
      <c r="I16250" t="s">
        <v>3601</v>
      </c>
      <c r="J16250" t="s">
        <v>4838</v>
      </c>
      <c r="L16250" t="s">
        <v>12132</v>
      </c>
      <c r="M16250">
        <v>8.5</v>
      </c>
      <c r="N16250">
        <v>17</v>
      </c>
      <c r="O16250">
        <v>9.5</v>
      </c>
      <c r="P16250">
        <v>8.5</v>
      </c>
      <c r="Q16250">
        <v>17.5</v>
      </c>
      <c r="R16250">
        <v>8.3000000000000007</v>
      </c>
      <c r="S16250" t="b">
        <v>0</v>
      </c>
      <c r="T16250" t="b">
        <v>0</v>
      </c>
      <c r="U16250" t="b">
        <v>0</v>
      </c>
      <c r="V16250">
        <v>58000</v>
      </c>
      <c r="W16250">
        <v>36600</v>
      </c>
      <c r="X16250">
        <v>2.48</v>
      </c>
      <c r="Y16250">
        <v>36600</v>
      </c>
      <c r="Z16250">
        <v>2.48</v>
      </c>
    </row>
    <row r="16251" spans="1:26">
      <c r="A16251">
        <v>210801284</v>
      </c>
      <c r="B16251" t="s">
        <v>12133</v>
      </c>
      <c r="C16251" t="s">
        <v>3597</v>
      </c>
      <c r="D16251" t="s">
        <v>3614</v>
      </c>
      <c r="E16251" t="s">
        <v>11496</v>
      </c>
      <c r="F16251" t="s">
        <v>3600</v>
      </c>
      <c r="G16251">
        <v>210801284</v>
      </c>
      <c r="I16251" t="s">
        <v>3601</v>
      </c>
      <c r="J16251" t="s">
        <v>4838</v>
      </c>
      <c r="L16251" t="s">
        <v>12132</v>
      </c>
      <c r="P16251">
        <v>8.5</v>
      </c>
      <c r="Q16251">
        <v>17.5</v>
      </c>
      <c r="R16251">
        <v>8.3000000000000007</v>
      </c>
      <c r="S16251" t="b">
        <v>0</v>
      </c>
      <c r="T16251" t="b">
        <v>0</v>
      </c>
      <c r="U16251" t="b">
        <v>0</v>
      </c>
      <c r="V16251">
        <v>58000</v>
      </c>
      <c r="W16251">
        <v>36600</v>
      </c>
      <c r="X16251">
        <v>2.48</v>
      </c>
      <c r="Y16251">
        <v>36600</v>
      </c>
      <c r="Z16251">
        <v>2.48</v>
      </c>
    </row>
    <row r="16252" spans="1:26">
      <c r="A16252">
        <v>208614099</v>
      </c>
      <c r="B16252" t="s">
        <v>5999</v>
      </c>
      <c r="C16252" t="s">
        <v>3597</v>
      </c>
      <c r="D16252" t="s">
        <v>3614</v>
      </c>
      <c r="E16252" t="s">
        <v>4840</v>
      </c>
      <c r="F16252" t="s">
        <v>3600</v>
      </c>
      <c r="G16252">
        <v>208614099</v>
      </c>
      <c r="I16252" t="s">
        <v>3601</v>
      </c>
      <c r="J16252" t="s">
        <v>4838</v>
      </c>
      <c r="L16252" t="s">
        <v>12132</v>
      </c>
      <c r="M16252">
        <v>8.5</v>
      </c>
      <c r="N16252">
        <v>17</v>
      </c>
      <c r="O16252">
        <v>9.5</v>
      </c>
      <c r="P16252">
        <v>8.5</v>
      </c>
      <c r="Q16252">
        <v>17.5</v>
      </c>
      <c r="R16252">
        <v>8.3000000000000007</v>
      </c>
      <c r="S16252" t="b">
        <v>0</v>
      </c>
      <c r="T16252" t="b">
        <v>0</v>
      </c>
      <c r="U16252" t="b">
        <v>0</v>
      </c>
      <c r="V16252">
        <v>58000</v>
      </c>
      <c r="W16252">
        <v>36600</v>
      </c>
      <c r="X16252">
        <v>2.48</v>
      </c>
      <c r="Y16252">
        <v>36600</v>
      </c>
      <c r="Z16252">
        <v>2.48</v>
      </c>
    </row>
    <row r="16253" spans="1:26">
      <c r="A16253">
        <v>208614100</v>
      </c>
      <c r="B16253" t="s">
        <v>5999</v>
      </c>
      <c r="C16253" t="s">
        <v>3597</v>
      </c>
      <c r="D16253" t="s">
        <v>3614</v>
      </c>
      <c r="E16253" t="s">
        <v>4837</v>
      </c>
      <c r="F16253" t="s">
        <v>3600</v>
      </c>
      <c r="G16253">
        <v>208614100</v>
      </c>
      <c r="I16253" t="s">
        <v>3601</v>
      </c>
      <c r="J16253" t="s">
        <v>4838</v>
      </c>
      <c r="L16253" t="s">
        <v>12132</v>
      </c>
      <c r="M16253">
        <v>8.5</v>
      </c>
      <c r="N16253">
        <v>17</v>
      </c>
      <c r="O16253">
        <v>9.5</v>
      </c>
      <c r="P16253">
        <v>8.5</v>
      </c>
      <c r="Q16253">
        <v>17.5</v>
      </c>
      <c r="R16253">
        <v>8.3000000000000007</v>
      </c>
      <c r="S16253" t="b">
        <v>0</v>
      </c>
      <c r="T16253" t="b">
        <v>0</v>
      </c>
      <c r="U16253" t="b">
        <v>0</v>
      </c>
      <c r="V16253">
        <v>58000</v>
      </c>
      <c r="W16253">
        <v>36600</v>
      </c>
      <c r="X16253">
        <v>2.48</v>
      </c>
      <c r="Y16253">
        <v>36600</v>
      </c>
      <c r="Z16253">
        <v>2.48</v>
      </c>
    </row>
    <row r="16254" spans="1:26">
      <c r="A16254">
        <v>208614091</v>
      </c>
      <c r="B16254" t="s">
        <v>5999</v>
      </c>
      <c r="C16254" t="s">
        <v>3597</v>
      </c>
      <c r="D16254" t="s">
        <v>3614</v>
      </c>
      <c r="E16254" t="s">
        <v>4842</v>
      </c>
      <c r="F16254" t="s">
        <v>3600</v>
      </c>
      <c r="G16254">
        <v>208614091</v>
      </c>
      <c r="I16254" t="s">
        <v>3601</v>
      </c>
      <c r="J16254" t="s">
        <v>4838</v>
      </c>
      <c r="L16254" t="s">
        <v>12132</v>
      </c>
      <c r="M16254">
        <v>8.5</v>
      </c>
      <c r="N16254">
        <v>17</v>
      </c>
      <c r="O16254">
        <v>9.5</v>
      </c>
      <c r="P16254">
        <v>8.5</v>
      </c>
      <c r="Q16254">
        <v>17.5</v>
      </c>
      <c r="R16254">
        <v>8.3000000000000007</v>
      </c>
      <c r="S16254" t="b">
        <v>0</v>
      </c>
      <c r="T16254" t="b">
        <v>0</v>
      </c>
      <c r="U16254" t="b">
        <v>0</v>
      </c>
      <c r="V16254">
        <v>58000</v>
      </c>
      <c r="W16254">
        <v>36600</v>
      </c>
      <c r="X16254">
        <v>2.48</v>
      </c>
      <c r="Y16254">
        <v>36600</v>
      </c>
      <c r="Z16254">
        <v>2.48</v>
      </c>
    </row>
    <row r="16255" spans="1:26">
      <c r="A16255">
        <v>211238140</v>
      </c>
      <c r="B16255" t="s">
        <v>9182</v>
      </c>
      <c r="C16255" t="s">
        <v>3597</v>
      </c>
      <c r="D16255" t="s">
        <v>3614</v>
      </c>
      <c r="E16255" t="s">
        <v>3615</v>
      </c>
      <c r="F16255" t="s">
        <v>3600</v>
      </c>
      <c r="G16255">
        <v>211238140</v>
      </c>
      <c r="I16255" t="s">
        <v>3601</v>
      </c>
      <c r="J16255" t="s">
        <v>3616</v>
      </c>
      <c r="L16255" t="s">
        <v>12491</v>
      </c>
      <c r="P16255">
        <v>10.5</v>
      </c>
      <c r="Q16255">
        <v>18.5</v>
      </c>
      <c r="R16255">
        <v>8.6999999999999993</v>
      </c>
      <c r="S16255" t="b">
        <v>0</v>
      </c>
      <c r="T16255" t="b">
        <v>0</v>
      </c>
      <c r="U16255" t="b">
        <v>0</v>
      </c>
      <c r="V16255">
        <v>34000</v>
      </c>
      <c r="W16255">
        <v>24600</v>
      </c>
      <c r="X16255">
        <v>2.6</v>
      </c>
      <c r="Y16255">
        <v>24600</v>
      </c>
      <c r="Z16255">
        <v>2.6</v>
      </c>
    </row>
    <row r="16256" spans="1:26">
      <c r="A16256">
        <v>211238540</v>
      </c>
      <c r="B16256" t="s">
        <v>9182</v>
      </c>
      <c r="C16256" t="s">
        <v>3597</v>
      </c>
      <c r="D16256" t="s">
        <v>3614</v>
      </c>
      <c r="E16256" t="s">
        <v>4840</v>
      </c>
      <c r="F16256" t="s">
        <v>3600</v>
      </c>
      <c r="G16256">
        <v>211238540</v>
      </c>
      <c r="I16256" t="s">
        <v>3601</v>
      </c>
      <c r="J16256" t="s">
        <v>3616</v>
      </c>
      <c r="L16256" t="s">
        <v>12491</v>
      </c>
      <c r="P16256">
        <v>10.5</v>
      </c>
      <c r="Q16256">
        <v>18.5</v>
      </c>
      <c r="R16256">
        <v>8.6999999999999993</v>
      </c>
      <c r="S16256" t="b">
        <v>0</v>
      </c>
      <c r="T16256" t="b">
        <v>0</v>
      </c>
      <c r="U16256" t="b">
        <v>0</v>
      </c>
      <c r="V16256">
        <v>34000</v>
      </c>
      <c r="W16256">
        <v>24600</v>
      </c>
      <c r="X16256">
        <v>2.6</v>
      </c>
      <c r="Y16256">
        <v>24600</v>
      </c>
      <c r="Z16256">
        <v>2.6</v>
      </c>
    </row>
    <row r="16257" spans="1:26">
      <c r="A16257">
        <v>211238543</v>
      </c>
      <c r="B16257" t="s">
        <v>9182</v>
      </c>
      <c r="C16257" t="s">
        <v>3597</v>
      </c>
      <c r="D16257" t="s">
        <v>3614</v>
      </c>
      <c r="E16257" t="s">
        <v>4842</v>
      </c>
      <c r="F16257" t="s">
        <v>3600</v>
      </c>
      <c r="G16257">
        <v>211238543</v>
      </c>
      <c r="I16257" t="s">
        <v>3601</v>
      </c>
      <c r="J16257" t="s">
        <v>3616</v>
      </c>
      <c r="L16257" t="s">
        <v>12491</v>
      </c>
      <c r="P16257">
        <v>10.5</v>
      </c>
      <c r="Q16257">
        <v>18.5</v>
      </c>
      <c r="R16257">
        <v>8.6999999999999993</v>
      </c>
      <c r="S16257" t="b">
        <v>0</v>
      </c>
      <c r="T16257" t="b">
        <v>0</v>
      </c>
      <c r="U16257" t="b">
        <v>0</v>
      </c>
      <c r="V16257">
        <v>34000</v>
      </c>
      <c r="W16257">
        <v>24600</v>
      </c>
      <c r="X16257">
        <v>2.6</v>
      </c>
      <c r="Y16257">
        <v>24600</v>
      </c>
      <c r="Z16257">
        <v>2.6</v>
      </c>
    </row>
    <row r="16258" spans="1:26">
      <c r="A16258">
        <v>211238537</v>
      </c>
      <c r="B16258" t="s">
        <v>9182</v>
      </c>
      <c r="C16258" t="s">
        <v>3597</v>
      </c>
      <c r="D16258" t="s">
        <v>3614</v>
      </c>
      <c r="E16258" t="s">
        <v>11496</v>
      </c>
      <c r="F16258" t="s">
        <v>3600</v>
      </c>
      <c r="G16258">
        <v>211238537</v>
      </c>
      <c r="I16258" t="s">
        <v>3601</v>
      </c>
      <c r="J16258" t="s">
        <v>3616</v>
      </c>
      <c r="L16258" t="s">
        <v>12491</v>
      </c>
      <c r="P16258">
        <v>10.5</v>
      </c>
      <c r="Q16258">
        <v>18.5</v>
      </c>
      <c r="R16258">
        <v>8.6999999999999993</v>
      </c>
      <c r="S16258" t="b">
        <v>0</v>
      </c>
      <c r="T16258" t="b">
        <v>0</v>
      </c>
      <c r="U16258" t="b">
        <v>0</v>
      </c>
      <c r="V16258">
        <v>34000</v>
      </c>
      <c r="W16258">
        <v>24600</v>
      </c>
      <c r="X16258">
        <v>2.6</v>
      </c>
      <c r="Y16258">
        <v>24600</v>
      </c>
      <c r="Z16258">
        <v>2.6</v>
      </c>
    </row>
    <row r="16259" spans="1:26">
      <c r="A16259">
        <v>211238539</v>
      </c>
      <c r="B16259" t="s">
        <v>9182</v>
      </c>
      <c r="C16259" t="s">
        <v>3597</v>
      </c>
      <c r="D16259" t="s">
        <v>3614</v>
      </c>
      <c r="E16259" t="s">
        <v>4837</v>
      </c>
      <c r="F16259" t="s">
        <v>3600</v>
      </c>
      <c r="G16259">
        <v>211238539</v>
      </c>
      <c r="I16259" t="s">
        <v>3601</v>
      </c>
      <c r="J16259" t="s">
        <v>3616</v>
      </c>
      <c r="L16259" t="s">
        <v>12491</v>
      </c>
      <c r="P16259">
        <v>10.5</v>
      </c>
      <c r="Q16259">
        <v>18.5</v>
      </c>
      <c r="R16259">
        <v>8.6999999999999993</v>
      </c>
      <c r="S16259" t="b">
        <v>0</v>
      </c>
      <c r="T16259" t="b">
        <v>0</v>
      </c>
      <c r="U16259" t="b">
        <v>0</v>
      </c>
      <c r="V16259">
        <v>34000</v>
      </c>
      <c r="W16259">
        <v>24600</v>
      </c>
      <c r="X16259">
        <v>2.6</v>
      </c>
      <c r="Y16259">
        <v>24600</v>
      </c>
      <c r="Z16259">
        <v>2.6</v>
      </c>
    </row>
    <row r="16260" spans="1:26">
      <c r="A16260">
        <v>211238542</v>
      </c>
      <c r="B16260" t="s">
        <v>9182</v>
      </c>
      <c r="C16260" t="s">
        <v>3597</v>
      </c>
      <c r="D16260" t="s">
        <v>3614</v>
      </c>
      <c r="E16260" t="s">
        <v>4841</v>
      </c>
      <c r="F16260" t="s">
        <v>3600</v>
      </c>
      <c r="G16260">
        <v>211238542</v>
      </c>
      <c r="I16260" t="s">
        <v>3601</v>
      </c>
      <c r="J16260" t="s">
        <v>3616</v>
      </c>
      <c r="L16260" t="s">
        <v>12491</v>
      </c>
      <c r="P16260">
        <v>10.5</v>
      </c>
      <c r="Q16260">
        <v>18.5</v>
      </c>
      <c r="R16260">
        <v>8.6999999999999993</v>
      </c>
      <c r="S16260" t="b">
        <v>0</v>
      </c>
      <c r="T16260" t="b">
        <v>0</v>
      </c>
      <c r="U16260" t="b">
        <v>0</v>
      </c>
      <c r="V16260">
        <v>34000</v>
      </c>
      <c r="W16260">
        <v>24600</v>
      </c>
      <c r="X16260">
        <v>2.6</v>
      </c>
      <c r="Y16260">
        <v>24600</v>
      </c>
      <c r="Z16260">
        <v>2.6</v>
      </c>
    </row>
    <row r="16261" spans="1:26">
      <c r="A16261">
        <v>208614072</v>
      </c>
      <c r="B16261" t="s">
        <v>5999</v>
      </c>
      <c r="C16261" t="s">
        <v>3597</v>
      </c>
      <c r="D16261" t="s">
        <v>3614</v>
      </c>
      <c r="E16261" t="s">
        <v>4842</v>
      </c>
      <c r="F16261" t="s">
        <v>3600</v>
      </c>
      <c r="G16261">
        <v>208614072</v>
      </c>
      <c r="I16261" t="s">
        <v>3601</v>
      </c>
      <c r="J16261" t="s">
        <v>4843</v>
      </c>
      <c r="L16261" t="s">
        <v>12132</v>
      </c>
      <c r="M16261">
        <v>10.25</v>
      </c>
      <c r="N16261">
        <v>18.5</v>
      </c>
      <c r="O16261">
        <v>9.5</v>
      </c>
      <c r="P16261">
        <v>10</v>
      </c>
      <c r="Q16261">
        <v>18.5</v>
      </c>
      <c r="R16261">
        <v>8.25</v>
      </c>
      <c r="S16261" t="b">
        <v>0</v>
      </c>
      <c r="T16261" t="b">
        <v>0</v>
      </c>
      <c r="U16261" t="b">
        <v>0</v>
      </c>
      <c r="V16261">
        <v>48000</v>
      </c>
      <c r="W16261">
        <v>30200</v>
      </c>
      <c r="X16261">
        <v>2.48</v>
      </c>
      <c r="Y16261">
        <v>30200</v>
      </c>
      <c r="Z16261">
        <v>2.48</v>
      </c>
    </row>
    <row r="16262" spans="1:26">
      <c r="A16262">
        <v>210801287</v>
      </c>
      <c r="B16262" t="s">
        <v>12477</v>
      </c>
      <c r="C16262" t="s">
        <v>3597</v>
      </c>
      <c r="D16262" t="s">
        <v>3614</v>
      </c>
      <c r="E16262" t="s">
        <v>11496</v>
      </c>
      <c r="F16262" t="s">
        <v>3600</v>
      </c>
      <c r="G16262">
        <v>210801287</v>
      </c>
      <c r="I16262" t="s">
        <v>3601</v>
      </c>
      <c r="J16262" t="s">
        <v>4843</v>
      </c>
      <c r="L16262" t="s">
        <v>12132</v>
      </c>
      <c r="P16262">
        <v>10</v>
      </c>
      <c r="Q16262">
        <v>18.5</v>
      </c>
      <c r="R16262">
        <v>8.25</v>
      </c>
      <c r="S16262" t="b">
        <v>0</v>
      </c>
      <c r="T16262" t="b">
        <v>0</v>
      </c>
      <c r="U16262" t="b">
        <v>0</v>
      </c>
      <c r="V16262">
        <v>48000</v>
      </c>
      <c r="W16262">
        <v>30200</v>
      </c>
      <c r="X16262">
        <v>2.48</v>
      </c>
      <c r="Y16262">
        <v>30200</v>
      </c>
      <c r="Z16262">
        <v>2.48</v>
      </c>
    </row>
    <row r="16263" spans="1:26">
      <c r="A16263">
        <v>208614087</v>
      </c>
      <c r="B16263" t="s">
        <v>5999</v>
      </c>
      <c r="C16263" t="s">
        <v>3597</v>
      </c>
      <c r="D16263" t="s">
        <v>3614</v>
      </c>
      <c r="E16263" t="s">
        <v>4837</v>
      </c>
      <c r="F16263" t="s">
        <v>3600</v>
      </c>
      <c r="G16263">
        <v>208614087</v>
      </c>
      <c r="I16263" t="s">
        <v>3601</v>
      </c>
      <c r="J16263" t="s">
        <v>4843</v>
      </c>
      <c r="L16263" t="s">
        <v>12132</v>
      </c>
      <c r="M16263">
        <v>10.25</v>
      </c>
      <c r="N16263">
        <v>18.5</v>
      </c>
      <c r="O16263">
        <v>9.5</v>
      </c>
      <c r="P16263">
        <v>10</v>
      </c>
      <c r="Q16263">
        <v>18.5</v>
      </c>
      <c r="R16263">
        <v>8.25</v>
      </c>
      <c r="S16263" t="b">
        <v>0</v>
      </c>
      <c r="T16263" t="b">
        <v>0</v>
      </c>
      <c r="U16263" t="b">
        <v>0</v>
      </c>
      <c r="V16263">
        <v>48000</v>
      </c>
      <c r="W16263">
        <v>30200</v>
      </c>
      <c r="X16263">
        <v>2.48</v>
      </c>
      <c r="Y16263">
        <v>30200</v>
      </c>
      <c r="Z16263">
        <v>2.48</v>
      </c>
    </row>
    <row r="16264" spans="1:26">
      <c r="A16264">
        <v>208614080</v>
      </c>
      <c r="B16264" t="s">
        <v>5999</v>
      </c>
      <c r="C16264" t="s">
        <v>3597</v>
      </c>
      <c r="D16264" t="s">
        <v>3614</v>
      </c>
      <c r="E16264" t="s">
        <v>4840</v>
      </c>
      <c r="F16264" t="s">
        <v>3600</v>
      </c>
      <c r="G16264">
        <v>208614080</v>
      </c>
      <c r="I16264" t="s">
        <v>3601</v>
      </c>
      <c r="J16264" t="s">
        <v>4843</v>
      </c>
      <c r="L16264" t="s">
        <v>12132</v>
      </c>
      <c r="M16264">
        <v>10.25</v>
      </c>
      <c r="N16264">
        <v>18.5</v>
      </c>
      <c r="O16264">
        <v>9.5</v>
      </c>
      <c r="P16264">
        <v>10</v>
      </c>
      <c r="Q16264">
        <v>18.5</v>
      </c>
      <c r="R16264">
        <v>8.25</v>
      </c>
      <c r="S16264" t="b">
        <v>0</v>
      </c>
      <c r="T16264" t="b">
        <v>0</v>
      </c>
      <c r="U16264" t="b">
        <v>0</v>
      </c>
      <c r="V16264">
        <v>48000</v>
      </c>
      <c r="W16264">
        <v>30200</v>
      </c>
      <c r="X16264">
        <v>2.48</v>
      </c>
      <c r="Y16264">
        <v>30200</v>
      </c>
      <c r="Z16264">
        <v>2.48</v>
      </c>
    </row>
    <row r="16265" spans="1:26">
      <c r="A16265">
        <v>208614079</v>
      </c>
      <c r="B16265" t="s">
        <v>5999</v>
      </c>
      <c r="C16265" t="s">
        <v>3597</v>
      </c>
      <c r="D16265" t="s">
        <v>3614</v>
      </c>
      <c r="E16265" t="s">
        <v>4841</v>
      </c>
      <c r="F16265" t="s">
        <v>3600</v>
      </c>
      <c r="G16265">
        <v>208614079</v>
      </c>
      <c r="I16265" t="s">
        <v>3601</v>
      </c>
      <c r="J16265" t="s">
        <v>4843</v>
      </c>
      <c r="L16265" t="s">
        <v>12132</v>
      </c>
      <c r="M16265">
        <v>10.25</v>
      </c>
      <c r="N16265">
        <v>18.5</v>
      </c>
      <c r="O16265">
        <v>9.5</v>
      </c>
      <c r="P16265">
        <v>10</v>
      </c>
      <c r="Q16265">
        <v>18.5</v>
      </c>
      <c r="R16265">
        <v>8.25</v>
      </c>
      <c r="S16265" t="b">
        <v>0</v>
      </c>
      <c r="T16265" t="b">
        <v>0</v>
      </c>
      <c r="U16265" t="b">
        <v>0</v>
      </c>
      <c r="V16265">
        <v>48000</v>
      </c>
      <c r="W16265">
        <v>30200</v>
      </c>
      <c r="X16265">
        <v>2.48</v>
      </c>
      <c r="Y16265">
        <v>30200</v>
      </c>
      <c r="Z16265">
        <v>2.48</v>
      </c>
    </row>
    <row r="16266" spans="1:26">
      <c r="A16266">
        <v>208613194</v>
      </c>
      <c r="B16266" t="s">
        <v>5999</v>
      </c>
      <c r="C16266" t="s">
        <v>3597</v>
      </c>
      <c r="D16266" t="s">
        <v>3614</v>
      </c>
      <c r="E16266" t="s">
        <v>3615</v>
      </c>
      <c r="F16266" t="s">
        <v>3600</v>
      </c>
      <c r="G16266">
        <v>208613194</v>
      </c>
      <c r="I16266" t="s">
        <v>3601</v>
      </c>
      <c r="J16266" t="s">
        <v>4843</v>
      </c>
      <c r="L16266" t="s">
        <v>12132</v>
      </c>
      <c r="M16266">
        <v>10.25</v>
      </c>
      <c r="N16266">
        <v>18.5</v>
      </c>
      <c r="O16266">
        <v>9.5</v>
      </c>
      <c r="P16266">
        <v>10</v>
      </c>
      <c r="Q16266">
        <v>18.5</v>
      </c>
      <c r="R16266">
        <v>8.25</v>
      </c>
      <c r="S16266" t="b">
        <v>0</v>
      </c>
      <c r="T16266" t="b">
        <v>0</v>
      </c>
      <c r="U16266" t="b">
        <v>0</v>
      </c>
      <c r="V16266">
        <v>48000</v>
      </c>
      <c r="W16266">
        <v>30200</v>
      </c>
      <c r="X16266">
        <v>2.48</v>
      </c>
      <c r="Y16266">
        <v>30200</v>
      </c>
      <c r="Z16266">
        <v>2.48</v>
      </c>
    </row>
    <row r="16267" spans="1:26">
      <c r="A16267">
        <v>209457666</v>
      </c>
      <c r="B16267" t="s">
        <v>10695</v>
      </c>
      <c r="C16267" t="s">
        <v>3597</v>
      </c>
      <c r="D16267" t="s">
        <v>7449</v>
      </c>
      <c r="E16267" t="s">
        <v>7449</v>
      </c>
      <c r="F16267" t="s">
        <v>3650</v>
      </c>
      <c r="G16267">
        <v>209457666</v>
      </c>
      <c r="I16267" t="s">
        <v>3651</v>
      </c>
      <c r="J16267" t="s">
        <v>10701</v>
      </c>
      <c r="K16267" t="s">
        <v>3624</v>
      </c>
      <c r="L16267" t="s">
        <v>7451</v>
      </c>
      <c r="M16267">
        <v>12.5</v>
      </c>
      <c r="N16267">
        <v>22</v>
      </c>
      <c r="O16267">
        <v>10</v>
      </c>
      <c r="P16267">
        <v>12</v>
      </c>
      <c r="Q16267">
        <v>22.5</v>
      </c>
      <c r="R16267">
        <v>9</v>
      </c>
      <c r="S16267" t="b">
        <v>0</v>
      </c>
      <c r="T16267" t="b">
        <v>0</v>
      </c>
      <c r="U16267" t="b">
        <v>0</v>
      </c>
      <c r="V16267">
        <v>24000</v>
      </c>
      <c r="W16267">
        <v>18100</v>
      </c>
      <c r="X16267">
        <v>2.96</v>
      </c>
      <c r="Y16267">
        <v>19000</v>
      </c>
      <c r="Z16267">
        <v>2.5299999999999998</v>
      </c>
    </row>
    <row r="16268" spans="1:26">
      <c r="A16268">
        <v>209457668</v>
      </c>
      <c r="B16268" t="s">
        <v>10695</v>
      </c>
      <c r="C16268" t="s">
        <v>3597</v>
      </c>
      <c r="D16268" t="s">
        <v>7449</v>
      </c>
      <c r="E16268" t="s">
        <v>7449</v>
      </c>
      <c r="F16268" t="s">
        <v>3650</v>
      </c>
      <c r="G16268">
        <v>209457668</v>
      </c>
      <c r="I16268" t="s">
        <v>3651</v>
      </c>
      <c r="J16268" t="s">
        <v>10702</v>
      </c>
      <c r="K16268" t="s">
        <v>3624</v>
      </c>
      <c r="L16268" t="s">
        <v>7451</v>
      </c>
      <c r="M16268">
        <v>12.5</v>
      </c>
      <c r="N16268">
        <v>21.5</v>
      </c>
      <c r="O16268">
        <v>10</v>
      </c>
      <c r="P16268">
        <v>12</v>
      </c>
      <c r="Q16268">
        <v>21.5</v>
      </c>
      <c r="R16268">
        <v>9</v>
      </c>
      <c r="S16268" t="b">
        <v>0</v>
      </c>
      <c r="T16268" t="b">
        <v>0</v>
      </c>
      <c r="U16268" t="b">
        <v>0</v>
      </c>
      <c r="V16268">
        <v>33000</v>
      </c>
      <c r="W16268">
        <v>21200</v>
      </c>
      <c r="X16268">
        <v>2.69</v>
      </c>
      <c r="Y16268">
        <v>23500</v>
      </c>
      <c r="Z16268">
        <v>2.2200000000000002</v>
      </c>
    </row>
    <row r="16269" spans="1:26">
      <c r="A16269">
        <v>209457667</v>
      </c>
      <c r="B16269" t="s">
        <v>10695</v>
      </c>
      <c r="C16269" t="s">
        <v>3597</v>
      </c>
      <c r="D16269" t="s">
        <v>7449</v>
      </c>
      <c r="E16269" t="s">
        <v>7449</v>
      </c>
      <c r="F16269" t="s">
        <v>3650</v>
      </c>
      <c r="G16269">
        <v>209457667</v>
      </c>
      <c r="I16269" t="s">
        <v>3651</v>
      </c>
      <c r="J16269" t="s">
        <v>10700</v>
      </c>
      <c r="K16269" t="s">
        <v>3624</v>
      </c>
      <c r="L16269" t="s">
        <v>7451</v>
      </c>
      <c r="M16269">
        <v>12.5</v>
      </c>
      <c r="N16269">
        <v>22</v>
      </c>
      <c r="O16269">
        <v>10</v>
      </c>
      <c r="P16269">
        <v>12</v>
      </c>
      <c r="Q16269">
        <v>22.5</v>
      </c>
      <c r="R16269">
        <v>9</v>
      </c>
      <c r="S16269" t="b">
        <v>0</v>
      </c>
      <c r="T16269" t="b">
        <v>0</v>
      </c>
      <c r="U16269" t="b">
        <v>0</v>
      </c>
      <c r="V16269">
        <v>17000</v>
      </c>
      <c r="W16269">
        <v>12200</v>
      </c>
      <c r="X16269">
        <v>2.73</v>
      </c>
      <c r="Y16269">
        <v>15000</v>
      </c>
      <c r="Z16269">
        <v>2.2000000000000002</v>
      </c>
    </row>
    <row r="16270" spans="1:26">
      <c r="A16270">
        <v>212394372</v>
      </c>
      <c r="B16270" t="s">
        <v>3635</v>
      </c>
      <c r="C16270" t="s">
        <v>3597</v>
      </c>
      <c r="D16270" t="s">
        <v>3910</v>
      </c>
      <c r="E16270" t="s">
        <v>4426</v>
      </c>
      <c r="F16270" t="s">
        <v>3718</v>
      </c>
      <c r="G16270">
        <v>212394372</v>
      </c>
      <c r="I16270" t="s">
        <v>3700</v>
      </c>
      <c r="J16270" t="s">
        <v>10626</v>
      </c>
      <c r="L16270" t="s">
        <v>10629</v>
      </c>
      <c r="P16270">
        <v>9</v>
      </c>
      <c r="Q16270">
        <v>14.3</v>
      </c>
      <c r="R16270">
        <v>8.1</v>
      </c>
      <c r="S16270" t="b">
        <v>0</v>
      </c>
      <c r="T16270" t="b">
        <v>0</v>
      </c>
      <c r="U16270" t="b">
        <v>0</v>
      </c>
      <c r="V16270">
        <v>46000</v>
      </c>
      <c r="W16270">
        <v>30400</v>
      </c>
      <c r="X16270">
        <v>2</v>
      </c>
      <c r="Y16270">
        <v>35500</v>
      </c>
      <c r="Z16270">
        <v>2.34</v>
      </c>
    </row>
    <row r="16271" spans="1:26">
      <c r="A16271">
        <v>212394369</v>
      </c>
      <c r="B16271" t="s">
        <v>3635</v>
      </c>
      <c r="C16271" t="s">
        <v>3597</v>
      </c>
      <c r="D16271" t="s">
        <v>3910</v>
      </c>
      <c r="E16271" t="s">
        <v>4426</v>
      </c>
      <c r="F16271" t="s">
        <v>3718</v>
      </c>
      <c r="G16271">
        <v>212394369</v>
      </c>
      <c r="I16271" t="s">
        <v>3700</v>
      </c>
      <c r="J16271" t="s">
        <v>10625</v>
      </c>
      <c r="L16271" t="s">
        <v>10218</v>
      </c>
      <c r="P16271">
        <v>8.5</v>
      </c>
      <c r="Q16271">
        <v>14.3</v>
      </c>
      <c r="R16271">
        <v>8.1</v>
      </c>
      <c r="S16271" t="b">
        <v>0</v>
      </c>
      <c r="T16271" t="b">
        <v>0</v>
      </c>
      <c r="U16271" t="b">
        <v>0</v>
      </c>
      <c r="V16271">
        <v>24000</v>
      </c>
      <c r="W16271">
        <v>20000</v>
      </c>
      <c r="X16271">
        <v>2.1</v>
      </c>
      <c r="Y16271">
        <v>20500</v>
      </c>
      <c r="Z16271">
        <v>2.15</v>
      </c>
    </row>
    <row r="16272" spans="1:26">
      <c r="A16272">
        <v>212394368</v>
      </c>
      <c r="B16272" t="s">
        <v>3635</v>
      </c>
      <c r="C16272" t="s">
        <v>3597</v>
      </c>
      <c r="D16272" t="s">
        <v>3910</v>
      </c>
      <c r="E16272" t="s">
        <v>4426</v>
      </c>
      <c r="F16272" t="s">
        <v>3718</v>
      </c>
      <c r="G16272">
        <v>212394368</v>
      </c>
      <c r="I16272" t="s">
        <v>3700</v>
      </c>
      <c r="J16272" t="s">
        <v>10625</v>
      </c>
      <c r="L16272" t="s">
        <v>10622</v>
      </c>
      <c r="P16272">
        <v>8.5</v>
      </c>
      <c r="Q16272">
        <v>14.3</v>
      </c>
      <c r="R16272">
        <v>8.1</v>
      </c>
      <c r="S16272" t="b">
        <v>0</v>
      </c>
      <c r="T16272" t="b">
        <v>0</v>
      </c>
      <c r="U16272" t="b">
        <v>0</v>
      </c>
      <c r="V16272">
        <v>24000</v>
      </c>
      <c r="W16272">
        <v>20000</v>
      </c>
      <c r="X16272">
        <v>2.1</v>
      </c>
      <c r="Y16272">
        <v>20500</v>
      </c>
      <c r="Z16272">
        <v>2.15</v>
      </c>
    </row>
    <row r="16273" spans="1:26">
      <c r="A16273">
        <v>212394367</v>
      </c>
      <c r="B16273" t="s">
        <v>3635</v>
      </c>
      <c r="C16273" t="s">
        <v>3597</v>
      </c>
      <c r="D16273" t="s">
        <v>3910</v>
      </c>
      <c r="E16273" t="s">
        <v>4426</v>
      </c>
      <c r="F16273" t="s">
        <v>3718</v>
      </c>
      <c r="G16273">
        <v>212394367</v>
      </c>
      <c r="I16273" t="s">
        <v>3700</v>
      </c>
      <c r="J16273" t="s">
        <v>10624</v>
      </c>
      <c r="L16273" t="s">
        <v>10218</v>
      </c>
      <c r="P16273">
        <v>10</v>
      </c>
      <c r="Q16273">
        <v>15.2</v>
      </c>
      <c r="R16273">
        <v>8.1</v>
      </c>
      <c r="S16273" t="b">
        <v>0</v>
      </c>
      <c r="T16273" t="b">
        <v>0</v>
      </c>
      <c r="U16273" t="b">
        <v>1</v>
      </c>
      <c r="V16273">
        <v>24000</v>
      </c>
      <c r="W16273">
        <v>19100</v>
      </c>
      <c r="X16273">
        <v>1.85</v>
      </c>
      <c r="Y16273">
        <v>20000</v>
      </c>
      <c r="Z16273">
        <v>1.94</v>
      </c>
    </row>
    <row r="16274" spans="1:26">
      <c r="A16274">
        <v>212394370</v>
      </c>
      <c r="B16274" t="s">
        <v>3635</v>
      </c>
      <c r="C16274" t="s">
        <v>3597</v>
      </c>
      <c r="D16274" t="s">
        <v>3910</v>
      </c>
      <c r="E16274" t="s">
        <v>4426</v>
      </c>
      <c r="F16274" t="s">
        <v>3718</v>
      </c>
      <c r="G16274">
        <v>212394370</v>
      </c>
      <c r="I16274" t="s">
        <v>3700</v>
      </c>
      <c r="J16274" t="s">
        <v>10626</v>
      </c>
      <c r="L16274" t="s">
        <v>10627</v>
      </c>
      <c r="P16274">
        <v>9</v>
      </c>
      <c r="Q16274">
        <v>14.3</v>
      </c>
      <c r="R16274">
        <v>8.1</v>
      </c>
      <c r="S16274" t="b">
        <v>0</v>
      </c>
      <c r="T16274" t="b">
        <v>0</v>
      </c>
      <c r="U16274" t="b">
        <v>0</v>
      </c>
      <c r="V16274">
        <v>46000</v>
      </c>
      <c r="W16274">
        <v>30400</v>
      </c>
      <c r="X16274">
        <v>2</v>
      </c>
      <c r="Y16274">
        <v>35500</v>
      </c>
      <c r="Z16274">
        <v>2.34</v>
      </c>
    </row>
    <row r="16275" spans="1:26">
      <c r="A16275">
        <v>212394365</v>
      </c>
      <c r="B16275" t="s">
        <v>3635</v>
      </c>
      <c r="C16275" t="s">
        <v>3597</v>
      </c>
      <c r="D16275" t="s">
        <v>3910</v>
      </c>
      <c r="E16275" t="s">
        <v>4426</v>
      </c>
      <c r="F16275" t="s">
        <v>3718</v>
      </c>
      <c r="G16275">
        <v>212394365</v>
      </c>
      <c r="I16275" t="s">
        <v>3700</v>
      </c>
      <c r="J16275" t="s">
        <v>10621</v>
      </c>
      <c r="L16275" t="s">
        <v>10622</v>
      </c>
      <c r="P16275">
        <v>9</v>
      </c>
      <c r="Q16275">
        <v>14.3</v>
      </c>
      <c r="R16275">
        <v>8.1</v>
      </c>
      <c r="S16275" t="b">
        <v>0</v>
      </c>
      <c r="T16275" t="b">
        <v>0</v>
      </c>
      <c r="U16275" t="b">
        <v>0</v>
      </c>
      <c r="V16275">
        <v>28000</v>
      </c>
      <c r="W16275">
        <v>19100</v>
      </c>
      <c r="X16275">
        <v>2.0099999999999998</v>
      </c>
      <c r="Y16275">
        <v>19100</v>
      </c>
      <c r="Z16275">
        <v>2.0099999999999998</v>
      </c>
    </row>
    <row r="16276" spans="1:26">
      <c r="A16276">
        <v>212394366</v>
      </c>
      <c r="B16276" t="s">
        <v>3635</v>
      </c>
      <c r="C16276" t="s">
        <v>3597</v>
      </c>
      <c r="D16276" t="s">
        <v>3910</v>
      </c>
      <c r="E16276" t="s">
        <v>4426</v>
      </c>
      <c r="F16276" t="s">
        <v>3718</v>
      </c>
      <c r="G16276">
        <v>212394366</v>
      </c>
      <c r="I16276" t="s">
        <v>3700</v>
      </c>
      <c r="J16276" t="s">
        <v>10621</v>
      </c>
      <c r="L16276" t="s">
        <v>10623</v>
      </c>
      <c r="P16276">
        <v>9.5</v>
      </c>
      <c r="Q16276">
        <v>14.3</v>
      </c>
      <c r="R16276">
        <v>8.1</v>
      </c>
      <c r="S16276" t="b">
        <v>0</v>
      </c>
      <c r="T16276" t="b">
        <v>0</v>
      </c>
      <c r="U16276" t="b">
        <v>0</v>
      </c>
      <c r="V16276">
        <v>30000</v>
      </c>
      <c r="W16276">
        <v>20000</v>
      </c>
      <c r="X16276">
        <v>2.2000000000000002</v>
      </c>
      <c r="Y16276">
        <v>21500</v>
      </c>
      <c r="Z16276">
        <v>2.37</v>
      </c>
    </row>
    <row r="16277" spans="1:26">
      <c r="A16277">
        <v>212400613</v>
      </c>
      <c r="B16277" t="s">
        <v>10171</v>
      </c>
      <c r="C16277" t="s">
        <v>3597</v>
      </c>
      <c r="D16277" t="s">
        <v>3910</v>
      </c>
      <c r="E16277" t="s">
        <v>4435</v>
      </c>
      <c r="F16277" t="s">
        <v>3718</v>
      </c>
      <c r="G16277">
        <v>212400613</v>
      </c>
      <c r="I16277" t="s">
        <v>3700</v>
      </c>
      <c r="J16277" t="s">
        <v>10217</v>
      </c>
      <c r="K16277" t="s">
        <v>3688</v>
      </c>
      <c r="L16277" t="s">
        <v>10218</v>
      </c>
      <c r="P16277">
        <v>8.5</v>
      </c>
      <c r="Q16277">
        <v>14.3</v>
      </c>
      <c r="R16277">
        <v>8.1</v>
      </c>
      <c r="S16277" t="b">
        <v>0</v>
      </c>
      <c r="T16277" t="b">
        <v>0</v>
      </c>
      <c r="U16277" t="b">
        <v>0</v>
      </c>
      <c r="V16277">
        <v>20000</v>
      </c>
      <c r="W16277">
        <v>20000</v>
      </c>
      <c r="X16277">
        <v>2.1</v>
      </c>
      <c r="Y16277">
        <v>20000</v>
      </c>
      <c r="Z16277">
        <v>2.1</v>
      </c>
    </row>
    <row r="16278" spans="1:26">
      <c r="A16278">
        <v>211749847</v>
      </c>
      <c r="B16278" t="s">
        <v>3635</v>
      </c>
      <c r="C16278" t="s">
        <v>3597</v>
      </c>
      <c r="D16278" t="s">
        <v>3910</v>
      </c>
      <c r="E16278" t="s">
        <v>4426</v>
      </c>
      <c r="F16278" t="s">
        <v>3718</v>
      </c>
      <c r="G16278">
        <v>211749847</v>
      </c>
      <c r="I16278" t="s">
        <v>3601</v>
      </c>
      <c r="J16278" t="s">
        <v>10217</v>
      </c>
      <c r="L16278" t="s">
        <v>10630</v>
      </c>
      <c r="P16278">
        <v>9.8000000000000007</v>
      </c>
      <c r="Q16278">
        <v>15.2</v>
      </c>
      <c r="R16278">
        <v>8.5</v>
      </c>
      <c r="S16278" t="b">
        <v>0</v>
      </c>
      <c r="T16278" t="b">
        <v>0</v>
      </c>
      <c r="U16278" t="b">
        <v>0</v>
      </c>
      <c r="V16278">
        <v>20000</v>
      </c>
      <c r="W16278">
        <v>15000</v>
      </c>
      <c r="X16278">
        <v>2.4</v>
      </c>
      <c r="Y16278">
        <v>18500</v>
      </c>
      <c r="Z16278">
        <v>2.96</v>
      </c>
    </row>
    <row r="16279" spans="1:26">
      <c r="A16279">
        <v>211749848</v>
      </c>
      <c r="B16279" t="s">
        <v>10632</v>
      </c>
      <c r="C16279" t="s">
        <v>3597</v>
      </c>
      <c r="D16279" t="s">
        <v>3910</v>
      </c>
      <c r="E16279" t="s">
        <v>4426</v>
      </c>
      <c r="F16279" t="s">
        <v>3718</v>
      </c>
      <c r="G16279">
        <v>211749848</v>
      </c>
      <c r="I16279" t="s">
        <v>3601</v>
      </c>
      <c r="J16279" t="s">
        <v>10625</v>
      </c>
      <c r="K16279" t="s">
        <v>3688</v>
      </c>
      <c r="L16279" t="s">
        <v>10630</v>
      </c>
      <c r="P16279">
        <v>9.1999999999999993</v>
      </c>
      <c r="Q16279">
        <v>15.2</v>
      </c>
      <c r="R16279">
        <v>8.1</v>
      </c>
      <c r="S16279" t="b">
        <v>0</v>
      </c>
      <c r="T16279" t="b">
        <v>0</v>
      </c>
      <c r="U16279" t="b">
        <v>0</v>
      </c>
      <c r="V16279">
        <v>24000</v>
      </c>
      <c r="W16279">
        <v>19100</v>
      </c>
      <c r="X16279">
        <v>2.5</v>
      </c>
      <c r="Y16279">
        <v>19100</v>
      </c>
      <c r="Z16279">
        <v>2.5</v>
      </c>
    </row>
    <row r="16280" spans="1:26">
      <c r="A16280">
        <v>212394380</v>
      </c>
      <c r="B16280" t="s">
        <v>3635</v>
      </c>
      <c r="C16280" t="s">
        <v>3597</v>
      </c>
      <c r="D16280" t="s">
        <v>3910</v>
      </c>
      <c r="E16280" t="s">
        <v>4435</v>
      </c>
      <c r="F16280" t="s">
        <v>3718</v>
      </c>
      <c r="G16280">
        <v>212394380</v>
      </c>
      <c r="I16280" t="s">
        <v>3700</v>
      </c>
      <c r="J16280" t="s">
        <v>10626</v>
      </c>
      <c r="L16280" t="s">
        <v>10629</v>
      </c>
      <c r="P16280">
        <v>9</v>
      </c>
      <c r="Q16280">
        <v>14.3</v>
      </c>
      <c r="R16280">
        <v>8.1</v>
      </c>
      <c r="S16280" t="b">
        <v>0</v>
      </c>
      <c r="T16280" t="b">
        <v>0</v>
      </c>
      <c r="U16280" t="b">
        <v>0</v>
      </c>
      <c r="V16280">
        <v>46000</v>
      </c>
      <c r="W16280">
        <v>30400</v>
      </c>
      <c r="X16280">
        <v>2</v>
      </c>
      <c r="Y16280">
        <v>35500</v>
      </c>
      <c r="Z16280">
        <v>2.34</v>
      </c>
    </row>
    <row r="16281" spans="1:26">
      <c r="A16281">
        <v>212400612</v>
      </c>
      <c r="B16281" t="s">
        <v>10171</v>
      </c>
      <c r="C16281" t="s">
        <v>3597</v>
      </c>
      <c r="D16281" t="s">
        <v>3910</v>
      </c>
      <c r="E16281" t="s">
        <v>4426</v>
      </c>
      <c r="F16281" t="s">
        <v>3718</v>
      </c>
      <c r="G16281">
        <v>212400612</v>
      </c>
      <c r="I16281" t="s">
        <v>3700</v>
      </c>
      <c r="J16281" t="s">
        <v>10217</v>
      </c>
      <c r="K16281" t="s">
        <v>3688</v>
      </c>
      <c r="L16281" t="s">
        <v>10218</v>
      </c>
      <c r="P16281">
        <v>8.5</v>
      </c>
      <c r="Q16281">
        <v>14.3</v>
      </c>
      <c r="R16281">
        <v>8.1</v>
      </c>
      <c r="S16281" t="b">
        <v>0</v>
      </c>
      <c r="T16281" t="b">
        <v>0</v>
      </c>
      <c r="U16281" t="b">
        <v>0</v>
      </c>
      <c r="V16281">
        <v>20000</v>
      </c>
      <c r="W16281">
        <v>20000</v>
      </c>
      <c r="X16281">
        <v>2.1</v>
      </c>
      <c r="Y16281">
        <v>20000</v>
      </c>
      <c r="Z16281">
        <v>2.1</v>
      </c>
    </row>
    <row r="16282" spans="1:26">
      <c r="A16282">
        <v>212394378</v>
      </c>
      <c r="B16282" t="s">
        <v>3635</v>
      </c>
      <c r="C16282" t="s">
        <v>3597</v>
      </c>
      <c r="D16282" t="s">
        <v>3910</v>
      </c>
      <c r="E16282" t="s">
        <v>4435</v>
      </c>
      <c r="F16282" t="s">
        <v>3718</v>
      </c>
      <c r="G16282">
        <v>212394378</v>
      </c>
      <c r="I16282" t="s">
        <v>3700</v>
      </c>
      <c r="J16282" t="s">
        <v>10626</v>
      </c>
      <c r="L16282" t="s">
        <v>10627</v>
      </c>
      <c r="P16282">
        <v>9</v>
      </c>
      <c r="Q16282">
        <v>14.3</v>
      </c>
      <c r="R16282">
        <v>8.1</v>
      </c>
      <c r="S16282" t="b">
        <v>0</v>
      </c>
      <c r="T16282" t="b">
        <v>0</v>
      </c>
      <c r="U16282" t="b">
        <v>0</v>
      </c>
      <c r="V16282">
        <v>46000</v>
      </c>
      <c r="W16282">
        <v>30400</v>
      </c>
      <c r="X16282">
        <v>2</v>
      </c>
      <c r="Y16282">
        <v>35500</v>
      </c>
      <c r="Z16282">
        <v>2.34</v>
      </c>
    </row>
    <row r="16283" spans="1:26">
      <c r="A16283">
        <v>212394375</v>
      </c>
      <c r="B16283" t="s">
        <v>3635</v>
      </c>
      <c r="C16283" t="s">
        <v>3597</v>
      </c>
      <c r="D16283" t="s">
        <v>3910</v>
      </c>
      <c r="E16283" t="s">
        <v>4435</v>
      </c>
      <c r="F16283" t="s">
        <v>3718</v>
      </c>
      <c r="G16283">
        <v>212394375</v>
      </c>
      <c r="I16283" t="s">
        <v>3700</v>
      </c>
      <c r="J16283" t="s">
        <v>10624</v>
      </c>
      <c r="L16283" t="s">
        <v>10218</v>
      </c>
      <c r="P16283">
        <v>10</v>
      </c>
      <c r="Q16283">
        <v>15.2</v>
      </c>
      <c r="R16283">
        <v>8.1</v>
      </c>
      <c r="S16283" t="b">
        <v>0</v>
      </c>
      <c r="T16283" t="b">
        <v>0</v>
      </c>
      <c r="U16283" t="b">
        <v>1</v>
      </c>
      <c r="V16283">
        <v>24000</v>
      </c>
      <c r="W16283">
        <v>19100</v>
      </c>
      <c r="X16283">
        <v>1.85</v>
      </c>
      <c r="Y16283">
        <v>21500</v>
      </c>
      <c r="Z16283">
        <v>2.0299999999999998</v>
      </c>
    </row>
    <row r="16284" spans="1:26">
      <c r="A16284">
        <v>212394377</v>
      </c>
      <c r="B16284" t="s">
        <v>3635</v>
      </c>
      <c r="C16284" t="s">
        <v>3597</v>
      </c>
      <c r="D16284" t="s">
        <v>3910</v>
      </c>
      <c r="E16284" t="s">
        <v>4435</v>
      </c>
      <c r="F16284" t="s">
        <v>3718</v>
      </c>
      <c r="G16284">
        <v>212394377</v>
      </c>
      <c r="I16284" t="s">
        <v>3700</v>
      </c>
      <c r="J16284" t="s">
        <v>10625</v>
      </c>
      <c r="L16284" t="s">
        <v>10218</v>
      </c>
      <c r="P16284">
        <v>8.5</v>
      </c>
      <c r="Q16284">
        <v>14.3</v>
      </c>
      <c r="R16284">
        <v>8.1</v>
      </c>
      <c r="S16284" t="b">
        <v>0</v>
      </c>
      <c r="T16284" t="b">
        <v>0</v>
      </c>
      <c r="U16284" t="b">
        <v>0</v>
      </c>
      <c r="V16284">
        <v>24000</v>
      </c>
      <c r="W16284">
        <v>20000</v>
      </c>
      <c r="X16284">
        <v>2.1</v>
      </c>
      <c r="Y16284">
        <v>20500</v>
      </c>
      <c r="Z16284">
        <v>2.15</v>
      </c>
    </row>
    <row r="16285" spans="1:26">
      <c r="A16285">
        <v>212394374</v>
      </c>
      <c r="B16285" t="s">
        <v>3635</v>
      </c>
      <c r="C16285" t="s">
        <v>3597</v>
      </c>
      <c r="D16285" t="s">
        <v>3910</v>
      </c>
      <c r="E16285" t="s">
        <v>4435</v>
      </c>
      <c r="F16285" t="s">
        <v>3718</v>
      </c>
      <c r="G16285">
        <v>212394374</v>
      </c>
      <c r="I16285" t="s">
        <v>3700</v>
      </c>
      <c r="J16285" t="s">
        <v>10621</v>
      </c>
      <c r="L16285" t="s">
        <v>10623</v>
      </c>
      <c r="P16285">
        <v>9.5</v>
      </c>
      <c r="Q16285">
        <v>14.3</v>
      </c>
      <c r="R16285">
        <v>8.1</v>
      </c>
      <c r="S16285" t="b">
        <v>0</v>
      </c>
      <c r="T16285" t="b">
        <v>0</v>
      </c>
      <c r="U16285" t="b">
        <v>0</v>
      </c>
      <c r="V16285">
        <v>30000</v>
      </c>
      <c r="W16285">
        <v>20000</v>
      </c>
      <c r="X16285">
        <v>2.2000000000000002</v>
      </c>
      <c r="Y16285">
        <v>21900</v>
      </c>
      <c r="Z16285">
        <v>2.06</v>
      </c>
    </row>
    <row r="16286" spans="1:26">
      <c r="A16286">
        <v>212394376</v>
      </c>
      <c r="B16286" t="s">
        <v>3635</v>
      </c>
      <c r="C16286" t="s">
        <v>3597</v>
      </c>
      <c r="D16286" t="s">
        <v>3910</v>
      </c>
      <c r="E16286" t="s">
        <v>4435</v>
      </c>
      <c r="F16286" t="s">
        <v>3718</v>
      </c>
      <c r="G16286">
        <v>212394376</v>
      </c>
      <c r="I16286" t="s">
        <v>3700</v>
      </c>
      <c r="J16286" t="s">
        <v>10625</v>
      </c>
      <c r="L16286" t="s">
        <v>10622</v>
      </c>
      <c r="P16286">
        <v>8.5</v>
      </c>
      <c r="Q16286">
        <v>14.3</v>
      </c>
      <c r="R16286">
        <v>8.1</v>
      </c>
      <c r="S16286" t="b">
        <v>0</v>
      </c>
      <c r="T16286" t="b">
        <v>0</v>
      </c>
      <c r="U16286" t="b">
        <v>0</v>
      </c>
      <c r="V16286">
        <v>24000</v>
      </c>
      <c r="W16286">
        <v>20000</v>
      </c>
      <c r="X16286">
        <v>2.1</v>
      </c>
      <c r="Y16286">
        <v>20500</v>
      </c>
      <c r="Z16286">
        <v>2.15</v>
      </c>
    </row>
    <row r="16287" spans="1:26">
      <c r="A16287">
        <v>212394373</v>
      </c>
      <c r="B16287" t="s">
        <v>3635</v>
      </c>
      <c r="C16287" t="s">
        <v>3597</v>
      </c>
      <c r="D16287" t="s">
        <v>3910</v>
      </c>
      <c r="E16287" t="s">
        <v>4435</v>
      </c>
      <c r="F16287" t="s">
        <v>3718</v>
      </c>
      <c r="G16287">
        <v>212394373</v>
      </c>
      <c r="I16287" t="s">
        <v>3700</v>
      </c>
      <c r="J16287" t="s">
        <v>10621</v>
      </c>
      <c r="L16287" t="s">
        <v>10622</v>
      </c>
      <c r="P16287">
        <v>9</v>
      </c>
      <c r="Q16287">
        <v>14.3</v>
      </c>
      <c r="R16287">
        <v>8.1</v>
      </c>
      <c r="S16287" t="b">
        <v>0</v>
      </c>
      <c r="T16287" t="b">
        <v>0</v>
      </c>
      <c r="U16287" t="b">
        <v>0</v>
      </c>
      <c r="V16287">
        <v>28000</v>
      </c>
      <c r="W16287">
        <v>19100</v>
      </c>
      <c r="X16287">
        <v>2.0099999999999998</v>
      </c>
      <c r="Y16287">
        <v>21500</v>
      </c>
      <c r="Z16287">
        <v>2.0299999999999998</v>
      </c>
    </row>
    <row r="16288" spans="1:26">
      <c r="A16288">
        <v>211749860</v>
      </c>
      <c r="B16288" t="s">
        <v>10632</v>
      </c>
      <c r="C16288" t="s">
        <v>3597</v>
      </c>
      <c r="D16288" t="s">
        <v>3910</v>
      </c>
      <c r="E16288" t="s">
        <v>4435</v>
      </c>
      <c r="F16288" t="s">
        <v>3718</v>
      </c>
      <c r="G16288">
        <v>211749860</v>
      </c>
      <c r="I16288" t="s">
        <v>3601</v>
      </c>
      <c r="J16288" t="s">
        <v>10628</v>
      </c>
      <c r="K16288" t="s">
        <v>3688</v>
      </c>
      <c r="L16288" t="s">
        <v>10657</v>
      </c>
      <c r="P16288">
        <v>9</v>
      </c>
      <c r="Q16288">
        <v>15.2</v>
      </c>
      <c r="R16288">
        <v>8.1</v>
      </c>
      <c r="S16288" t="b">
        <v>0</v>
      </c>
      <c r="T16288" t="b">
        <v>0</v>
      </c>
      <c r="U16288" t="b">
        <v>0</v>
      </c>
      <c r="V16288">
        <v>42000</v>
      </c>
      <c r="W16288">
        <v>33000</v>
      </c>
      <c r="X16288">
        <v>2.5</v>
      </c>
      <c r="Y16288">
        <v>35000</v>
      </c>
      <c r="Z16288">
        <v>2.65</v>
      </c>
    </row>
    <row r="16289" spans="1:26">
      <c r="A16289">
        <v>211749861</v>
      </c>
      <c r="B16289" t="s">
        <v>10632</v>
      </c>
      <c r="C16289" t="s">
        <v>3597</v>
      </c>
      <c r="D16289" t="s">
        <v>3910</v>
      </c>
      <c r="E16289" t="s">
        <v>4435</v>
      </c>
      <c r="F16289" t="s">
        <v>3718</v>
      </c>
      <c r="G16289">
        <v>211749861</v>
      </c>
      <c r="I16289" t="s">
        <v>3601</v>
      </c>
      <c r="J16289" t="s">
        <v>10658</v>
      </c>
      <c r="K16289" t="s">
        <v>3688</v>
      </c>
      <c r="L16289" t="s">
        <v>10657</v>
      </c>
      <c r="P16289">
        <v>8.1999999999999993</v>
      </c>
      <c r="Q16289">
        <v>15.2</v>
      </c>
      <c r="R16289">
        <v>8.1</v>
      </c>
      <c r="S16289" t="b">
        <v>0</v>
      </c>
      <c r="T16289" t="b">
        <v>0</v>
      </c>
      <c r="U16289" t="b">
        <v>0</v>
      </c>
      <c r="V16289">
        <v>48000</v>
      </c>
      <c r="W16289">
        <v>38000</v>
      </c>
      <c r="X16289">
        <v>2.5</v>
      </c>
      <c r="Y16289">
        <v>38000</v>
      </c>
      <c r="Z16289">
        <v>2.5</v>
      </c>
    </row>
    <row r="16290" spans="1:26">
      <c r="A16290">
        <v>211749858</v>
      </c>
      <c r="B16290" t="s">
        <v>3635</v>
      </c>
      <c r="C16290" t="s">
        <v>3597</v>
      </c>
      <c r="D16290" t="s">
        <v>3910</v>
      </c>
      <c r="E16290" t="s">
        <v>4435</v>
      </c>
      <c r="F16290" t="s">
        <v>3718</v>
      </c>
      <c r="G16290">
        <v>211749858</v>
      </c>
      <c r="I16290" t="s">
        <v>3601</v>
      </c>
      <c r="J16290" t="s">
        <v>10624</v>
      </c>
      <c r="L16290" t="s">
        <v>10631</v>
      </c>
      <c r="P16290">
        <v>11</v>
      </c>
      <c r="Q16290">
        <v>15.2</v>
      </c>
      <c r="R16290">
        <v>8.5</v>
      </c>
      <c r="S16290" t="b">
        <v>0</v>
      </c>
      <c r="T16290" t="b">
        <v>0</v>
      </c>
      <c r="U16290" t="b">
        <v>1</v>
      </c>
      <c r="V16290">
        <v>28000</v>
      </c>
      <c r="W16290">
        <v>21000</v>
      </c>
      <c r="X16290">
        <v>2.1</v>
      </c>
      <c r="Y16290">
        <v>21500</v>
      </c>
      <c r="Z16290">
        <v>2.15</v>
      </c>
    </row>
    <row r="16291" spans="1:26">
      <c r="A16291">
        <v>211749856</v>
      </c>
      <c r="B16291" t="s">
        <v>3635</v>
      </c>
      <c r="C16291" t="s">
        <v>3597</v>
      </c>
      <c r="D16291" t="s">
        <v>3910</v>
      </c>
      <c r="E16291" t="s">
        <v>4435</v>
      </c>
      <c r="F16291" t="s">
        <v>3718</v>
      </c>
      <c r="G16291">
        <v>211749856</v>
      </c>
      <c r="I16291" t="s">
        <v>3601</v>
      </c>
      <c r="J16291" t="s">
        <v>10217</v>
      </c>
      <c r="L16291" t="s">
        <v>10630</v>
      </c>
      <c r="P16291">
        <v>9.8000000000000007</v>
      </c>
      <c r="Q16291">
        <v>15.2</v>
      </c>
      <c r="R16291">
        <v>8.5</v>
      </c>
      <c r="S16291" t="b">
        <v>0</v>
      </c>
      <c r="T16291" t="b">
        <v>0</v>
      </c>
      <c r="U16291" t="b">
        <v>0</v>
      </c>
      <c r="V16291">
        <v>20000</v>
      </c>
      <c r="W16291">
        <v>15000</v>
      </c>
      <c r="X16291">
        <v>2.4</v>
      </c>
      <c r="Y16291">
        <v>18500</v>
      </c>
      <c r="Z16291">
        <v>2.96</v>
      </c>
    </row>
    <row r="16292" spans="1:26">
      <c r="A16292">
        <v>211749859</v>
      </c>
      <c r="B16292" t="s">
        <v>10632</v>
      </c>
      <c r="C16292" t="s">
        <v>3597</v>
      </c>
      <c r="D16292" t="s">
        <v>3910</v>
      </c>
      <c r="E16292" t="s">
        <v>4435</v>
      </c>
      <c r="F16292" t="s">
        <v>3718</v>
      </c>
      <c r="G16292">
        <v>211749859</v>
      </c>
      <c r="I16292" t="s">
        <v>3601</v>
      </c>
      <c r="J16292" t="s">
        <v>10621</v>
      </c>
      <c r="K16292" t="s">
        <v>3688</v>
      </c>
      <c r="L16292" t="s">
        <v>10631</v>
      </c>
      <c r="P16292">
        <v>9.1999999999999993</v>
      </c>
      <c r="Q16292">
        <v>15.2</v>
      </c>
      <c r="R16292">
        <v>8.1</v>
      </c>
      <c r="S16292" t="b">
        <v>0</v>
      </c>
      <c r="T16292" t="b">
        <v>0</v>
      </c>
      <c r="U16292" t="b">
        <v>0</v>
      </c>
      <c r="V16292">
        <v>34000</v>
      </c>
      <c r="W16292">
        <v>24000</v>
      </c>
      <c r="X16292">
        <v>2.2000000000000002</v>
      </c>
      <c r="Y16292">
        <v>24000</v>
      </c>
      <c r="Z16292">
        <v>2.2000000000000002</v>
      </c>
    </row>
    <row r="16293" spans="1:26">
      <c r="A16293">
        <v>211749857</v>
      </c>
      <c r="B16293" t="s">
        <v>10632</v>
      </c>
      <c r="C16293" t="s">
        <v>3597</v>
      </c>
      <c r="D16293" t="s">
        <v>3910</v>
      </c>
      <c r="E16293" t="s">
        <v>4435</v>
      </c>
      <c r="F16293" t="s">
        <v>3718</v>
      </c>
      <c r="G16293">
        <v>211749857</v>
      </c>
      <c r="I16293" t="s">
        <v>3601</v>
      </c>
      <c r="J16293" t="s">
        <v>10625</v>
      </c>
      <c r="K16293" t="s">
        <v>3688</v>
      </c>
      <c r="L16293" t="s">
        <v>10630</v>
      </c>
      <c r="P16293">
        <v>9.1999999999999993</v>
      </c>
      <c r="Q16293">
        <v>15.2</v>
      </c>
      <c r="R16293">
        <v>8.1</v>
      </c>
      <c r="S16293" t="b">
        <v>0</v>
      </c>
      <c r="T16293" t="b">
        <v>0</v>
      </c>
      <c r="U16293" t="b">
        <v>0</v>
      </c>
      <c r="V16293">
        <v>24000</v>
      </c>
      <c r="W16293">
        <v>19100</v>
      </c>
      <c r="X16293">
        <v>2.5</v>
      </c>
      <c r="Y16293">
        <v>19100</v>
      </c>
      <c r="Z16293">
        <v>2.5</v>
      </c>
    </row>
    <row r="16294" spans="1:26">
      <c r="A16294">
        <v>211749855</v>
      </c>
      <c r="B16294" t="s">
        <v>10632</v>
      </c>
      <c r="C16294" t="s">
        <v>3597</v>
      </c>
      <c r="D16294" t="s">
        <v>3910</v>
      </c>
      <c r="E16294" t="s">
        <v>4426</v>
      </c>
      <c r="F16294" t="s">
        <v>3718</v>
      </c>
      <c r="G16294">
        <v>211749855</v>
      </c>
      <c r="I16294" t="s">
        <v>3601</v>
      </c>
      <c r="J16294" t="s">
        <v>10626</v>
      </c>
      <c r="K16294" t="s">
        <v>3688</v>
      </c>
      <c r="L16294" t="s">
        <v>10657</v>
      </c>
      <c r="P16294">
        <v>8.6</v>
      </c>
      <c r="Q16294">
        <v>15.2</v>
      </c>
      <c r="R16294">
        <v>8.1</v>
      </c>
      <c r="S16294" t="b">
        <v>0</v>
      </c>
      <c r="T16294" t="b">
        <v>0</v>
      </c>
      <c r="U16294" t="b">
        <v>0</v>
      </c>
      <c r="V16294">
        <v>48000</v>
      </c>
      <c r="W16294">
        <v>38000</v>
      </c>
      <c r="X16294">
        <v>2.2999999999999998</v>
      </c>
      <c r="Y16294">
        <v>38000</v>
      </c>
      <c r="Z16294">
        <v>2.2999999999999998</v>
      </c>
    </row>
    <row r="16295" spans="1:26">
      <c r="A16295">
        <v>211749853</v>
      </c>
      <c r="B16295" t="s">
        <v>10632</v>
      </c>
      <c r="C16295" t="s">
        <v>3597</v>
      </c>
      <c r="D16295" t="s">
        <v>3910</v>
      </c>
      <c r="E16295" t="s">
        <v>4426</v>
      </c>
      <c r="F16295" t="s">
        <v>3718</v>
      </c>
      <c r="G16295">
        <v>211749853</v>
      </c>
      <c r="I16295" t="s">
        <v>3601</v>
      </c>
      <c r="J16295" t="s">
        <v>10626</v>
      </c>
      <c r="K16295" t="s">
        <v>3688</v>
      </c>
      <c r="L16295" t="s">
        <v>10659</v>
      </c>
      <c r="P16295">
        <v>8.1999999999999993</v>
      </c>
      <c r="Q16295">
        <v>15.2</v>
      </c>
      <c r="R16295">
        <v>8.1</v>
      </c>
      <c r="S16295" t="b">
        <v>0</v>
      </c>
      <c r="T16295" t="b">
        <v>0</v>
      </c>
      <c r="U16295" t="b">
        <v>0</v>
      </c>
      <c r="V16295">
        <v>54000</v>
      </c>
      <c r="W16295">
        <v>39000</v>
      </c>
      <c r="X16295">
        <v>2.5</v>
      </c>
      <c r="Y16295">
        <v>39000</v>
      </c>
      <c r="Z16295">
        <v>2.5</v>
      </c>
    </row>
    <row r="16296" spans="1:26">
      <c r="A16296">
        <v>211749854</v>
      </c>
      <c r="B16296" t="s">
        <v>10632</v>
      </c>
      <c r="C16296" t="s">
        <v>3597</v>
      </c>
      <c r="D16296" t="s">
        <v>3910</v>
      </c>
      <c r="E16296" t="s">
        <v>4426</v>
      </c>
      <c r="F16296" t="s">
        <v>3718</v>
      </c>
      <c r="G16296">
        <v>211749854</v>
      </c>
      <c r="I16296" t="s">
        <v>3601</v>
      </c>
      <c r="J16296" t="s">
        <v>10621</v>
      </c>
      <c r="K16296" t="s">
        <v>3688</v>
      </c>
      <c r="L16296" t="s">
        <v>10630</v>
      </c>
      <c r="P16296">
        <v>11</v>
      </c>
      <c r="Q16296">
        <v>15.2</v>
      </c>
      <c r="R16296">
        <v>8.5</v>
      </c>
      <c r="S16296" t="b">
        <v>0</v>
      </c>
      <c r="T16296" t="b">
        <v>0</v>
      </c>
      <c r="U16296" t="b">
        <v>1</v>
      </c>
      <c r="V16296">
        <v>24000</v>
      </c>
      <c r="W16296">
        <v>19100</v>
      </c>
      <c r="X16296">
        <v>2.2000000000000002</v>
      </c>
      <c r="Y16296">
        <v>19100</v>
      </c>
      <c r="Z16296">
        <v>2.2000000000000002</v>
      </c>
    </row>
    <row r="16297" spans="1:26">
      <c r="A16297">
        <v>211749852</v>
      </c>
      <c r="B16297" t="s">
        <v>10632</v>
      </c>
      <c r="C16297" t="s">
        <v>3597</v>
      </c>
      <c r="D16297" t="s">
        <v>3910</v>
      </c>
      <c r="E16297" t="s">
        <v>4426</v>
      </c>
      <c r="F16297" t="s">
        <v>3718</v>
      </c>
      <c r="G16297">
        <v>211749852</v>
      </c>
      <c r="I16297" t="s">
        <v>3601</v>
      </c>
      <c r="J16297" t="s">
        <v>10658</v>
      </c>
      <c r="K16297" t="s">
        <v>3688</v>
      </c>
      <c r="L16297" t="s">
        <v>10657</v>
      </c>
      <c r="P16297">
        <v>8.1999999999999993</v>
      </c>
      <c r="Q16297">
        <v>15.2</v>
      </c>
      <c r="R16297">
        <v>8.1</v>
      </c>
      <c r="S16297" t="b">
        <v>0</v>
      </c>
      <c r="T16297" t="b">
        <v>0</v>
      </c>
      <c r="U16297" t="b">
        <v>0</v>
      </c>
      <c r="V16297">
        <v>48000</v>
      </c>
      <c r="W16297">
        <v>38000</v>
      </c>
      <c r="X16297">
        <v>2.5</v>
      </c>
      <c r="Y16297">
        <v>38000</v>
      </c>
      <c r="Z16297">
        <v>2.5</v>
      </c>
    </row>
    <row r="16298" spans="1:26">
      <c r="A16298">
        <v>211749850</v>
      </c>
      <c r="B16298" t="s">
        <v>10632</v>
      </c>
      <c r="C16298" t="s">
        <v>3597</v>
      </c>
      <c r="D16298" t="s">
        <v>3910</v>
      </c>
      <c r="E16298" t="s">
        <v>4426</v>
      </c>
      <c r="F16298" t="s">
        <v>3718</v>
      </c>
      <c r="G16298">
        <v>211749850</v>
      </c>
      <c r="I16298" t="s">
        <v>3601</v>
      </c>
      <c r="J16298" t="s">
        <v>10621</v>
      </c>
      <c r="K16298" t="s">
        <v>3688</v>
      </c>
      <c r="L16298" t="s">
        <v>10631</v>
      </c>
      <c r="P16298">
        <v>9.1999999999999993</v>
      </c>
      <c r="Q16298">
        <v>15.2</v>
      </c>
      <c r="R16298">
        <v>8.1</v>
      </c>
      <c r="S16298" t="b">
        <v>0</v>
      </c>
      <c r="T16298" t="b">
        <v>0</v>
      </c>
      <c r="U16298" t="b">
        <v>0</v>
      </c>
      <c r="V16298">
        <v>34000</v>
      </c>
      <c r="W16298">
        <v>24000</v>
      </c>
      <c r="X16298">
        <v>2.2000000000000002</v>
      </c>
      <c r="Y16298">
        <v>24000</v>
      </c>
      <c r="Z16298">
        <v>2.2000000000000002</v>
      </c>
    </row>
    <row r="16299" spans="1:26">
      <c r="A16299">
        <v>211749849</v>
      </c>
      <c r="B16299" t="s">
        <v>3635</v>
      </c>
      <c r="C16299" t="s">
        <v>3597</v>
      </c>
      <c r="D16299" t="s">
        <v>3910</v>
      </c>
      <c r="E16299" t="s">
        <v>4426</v>
      </c>
      <c r="F16299" t="s">
        <v>3718</v>
      </c>
      <c r="G16299">
        <v>211749849</v>
      </c>
      <c r="I16299" t="s">
        <v>3601</v>
      </c>
      <c r="J16299" t="s">
        <v>10624</v>
      </c>
      <c r="L16299" t="s">
        <v>10631</v>
      </c>
      <c r="P16299">
        <v>11</v>
      </c>
      <c r="Q16299">
        <v>15.2</v>
      </c>
      <c r="R16299">
        <v>8.5</v>
      </c>
      <c r="S16299" t="b">
        <v>0</v>
      </c>
      <c r="T16299" t="b">
        <v>0</v>
      </c>
      <c r="U16299" t="b">
        <v>1</v>
      </c>
      <c r="V16299">
        <v>28000</v>
      </c>
      <c r="W16299">
        <v>21000</v>
      </c>
      <c r="X16299">
        <v>2.1</v>
      </c>
      <c r="Y16299">
        <v>21500</v>
      </c>
      <c r="Z16299">
        <v>2.15</v>
      </c>
    </row>
    <row r="16300" spans="1:26">
      <c r="A16300">
        <v>211749851</v>
      </c>
      <c r="B16300" t="s">
        <v>10632</v>
      </c>
      <c r="C16300" t="s">
        <v>3597</v>
      </c>
      <c r="D16300" t="s">
        <v>3910</v>
      </c>
      <c r="E16300" t="s">
        <v>4426</v>
      </c>
      <c r="F16300" t="s">
        <v>3718</v>
      </c>
      <c r="G16300">
        <v>211749851</v>
      </c>
      <c r="I16300" t="s">
        <v>3601</v>
      </c>
      <c r="J16300" t="s">
        <v>10628</v>
      </c>
      <c r="K16300" t="s">
        <v>3688</v>
      </c>
      <c r="L16300" t="s">
        <v>10657</v>
      </c>
      <c r="P16300">
        <v>9</v>
      </c>
      <c r="Q16300">
        <v>15.2</v>
      </c>
      <c r="R16300">
        <v>8.1</v>
      </c>
      <c r="S16300" t="b">
        <v>0</v>
      </c>
      <c r="T16300" t="b">
        <v>0</v>
      </c>
      <c r="U16300" t="b">
        <v>0</v>
      </c>
      <c r="V16300">
        <v>42000</v>
      </c>
      <c r="W16300">
        <v>33000</v>
      </c>
      <c r="X16300">
        <v>2.5</v>
      </c>
      <c r="Y16300">
        <v>35000</v>
      </c>
      <c r="Z16300">
        <v>2.65</v>
      </c>
    </row>
    <row r="16301" spans="1:26">
      <c r="A16301">
        <v>211749863</v>
      </c>
      <c r="B16301" t="s">
        <v>10632</v>
      </c>
      <c r="C16301" t="s">
        <v>3597</v>
      </c>
      <c r="D16301" t="s">
        <v>3910</v>
      </c>
      <c r="E16301" t="s">
        <v>4435</v>
      </c>
      <c r="F16301" t="s">
        <v>3718</v>
      </c>
      <c r="G16301">
        <v>211749863</v>
      </c>
      <c r="I16301" t="s">
        <v>3601</v>
      </c>
      <c r="J16301" t="s">
        <v>10621</v>
      </c>
      <c r="K16301" t="s">
        <v>3688</v>
      </c>
      <c r="L16301" t="s">
        <v>10630</v>
      </c>
      <c r="P16301">
        <v>11</v>
      </c>
      <c r="Q16301">
        <v>15.2</v>
      </c>
      <c r="R16301">
        <v>8.5</v>
      </c>
      <c r="S16301" t="b">
        <v>0</v>
      </c>
      <c r="T16301" t="b">
        <v>0</v>
      </c>
      <c r="U16301" t="b">
        <v>1</v>
      </c>
      <c r="V16301">
        <v>24000</v>
      </c>
      <c r="W16301">
        <v>19100</v>
      </c>
      <c r="X16301">
        <v>2.2000000000000002</v>
      </c>
      <c r="Y16301">
        <v>19100</v>
      </c>
      <c r="Z16301">
        <v>2.2000000000000002</v>
      </c>
    </row>
    <row r="16302" spans="1:26">
      <c r="A16302">
        <v>211749864</v>
      </c>
      <c r="B16302" t="s">
        <v>10632</v>
      </c>
      <c r="C16302" t="s">
        <v>3597</v>
      </c>
      <c r="D16302" t="s">
        <v>3910</v>
      </c>
      <c r="E16302" t="s">
        <v>4435</v>
      </c>
      <c r="F16302" t="s">
        <v>3718</v>
      </c>
      <c r="G16302">
        <v>211749864</v>
      </c>
      <c r="I16302" t="s">
        <v>3601</v>
      </c>
      <c r="J16302" t="s">
        <v>10626</v>
      </c>
      <c r="K16302" t="s">
        <v>3688</v>
      </c>
      <c r="L16302" t="s">
        <v>10657</v>
      </c>
      <c r="P16302">
        <v>8.6</v>
      </c>
      <c r="Q16302">
        <v>15.2</v>
      </c>
      <c r="R16302">
        <v>8.1</v>
      </c>
      <c r="S16302" t="b">
        <v>0</v>
      </c>
      <c r="T16302" t="b">
        <v>0</v>
      </c>
      <c r="U16302" t="b">
        <v>0</v>
      </c>
      <c r="V16302">
        <v>48000</v>
      </c>
      <c r="W16302">
        <v>38000</v>
      </c>
      <c r="X16302">
        <v>2.2999999999999998</v>
      </c>
      <c r="Y16302">
        <v>38000</v>
      </c>
      <c r="Z16302">
        <v>2.2999999999999998</v>
      </c>
    </row>
    <row r="16303" spans="1:26">
      <c r="A16303">
        <v>211749862</v>
      </c>
      <c r="B16303" t="s">
        <v>10632</v>
      </c>
      <c r="C16303" t="s">
        <v>3597</v>
      </c>
      <c r="D16303" t="s">
        <v>3910</v>
      </c>
      <c r="E16303" t="s">
        <v>4435</v>
      </c>
      <c r="F16303" t="s">
        <v>3718</v>
      </c>
      <c r="G16303">
        <v>211749862</v>
      </c>
      <c r="I16303" t="s">
        <v>3601</v>
      </c>
      <c r="J16303" t="s">
        <v>10626</v>
      </c>
      <c r="K16303" t="s">
        <v>3688</v>
      </c>
      <c r="L16303" t="s">
        <v>10659</v>
      </c>
      <c r="P16303">
        <v>8.1999999999999993</v>
      </c>
      <c r="Q16303">
        <v>15.2</v>
      </c>
      <c r="R16303">
        <v>8.1</v>
      </c>
      <c r="S16303" t="b">
        <v>0</v>
      </c>
      <c r="T16303" t="b">
        <v>0</v>
      </c>
      <c r="U16303" t="b">
        <v>0</v>
      </c>
      <c r="V16303">
        <v>54000</v>
      </c>
      <c r="W16303">
        <v>39000</v>
      </c>
      <c r="X16303">
        <v>2.5</v>
      </c>
      <c r="Y16303">
        <v>39000</v>
      </c>
      <c r="Z16303">
        <v>2.5</v>
      </c>
    </row>
    <row r="16304" spans="1:26">
      <c r="A16304">
        <v>212394371</v>
      </c>
      <c r="B16304" t="s">
        <v>3635</v>
      </c>
      <c r="C16304" t="s">
        <v>3597</v>
      </c>
      <c r="D16304" t="s">
        <v>3910</v>
      </c>
      <c r="E16304" t="s">
        <v>4426</v>
      </c>
      <c r="F16304" t="s">
        <v>3718</v>
      </c>
      <c r="G16304">
        <v>212394371</v>
      </c>
      <c r="I16304" t="s">
        <v>3700</v>
      </c>
      <c r="J16304" t="s">
        <v>10628</v>
      </c>
      <c r="K16304" t="s">
        <v>3688</v>
      </c>
      <c r="L16304" t="s">
        <v>10627</v>
      </c>
      <c r="P16304">
        <v>9</v>
      </c>
      <c r="Q16304">
        <v>14.3</v>
      </c>
      <c r="R16304">
        <v>8.1</v>
      </c>
      <c r="S16304" t="b">
        <v>0</v>
      </c>
      <c r="T16304" t="b">
        <v>0</v>
      </c>
      <c r="U16304" t="b">
        <v>0</v>
      </c>
      <c r="V16304">
        <v>42000</v>
      </c>
      <c r="W16304">
        <v>30000</v>
      </c>
      <c r="X16304">
        <v>2</v>
      </c>
      <c r="Y16304">
        <v>30000</v>
      </c>
      <c r="Z16304">
        <v>2</v>
      </c>
    </row>
    <row r="16305" spans="1:26">
      <c r="A16305">
        <v>212394379</v>
      </c>
      <c r="B16305" t="s">
        <v>3635</v>
      </c>
      <c r="C16305" t="s">
        <v>3597</v>
      </c>
      <c r="D16305" t="s">
        <v>3910</v>
      </c>
      <c r="E16305" t="s">
        <v>4435</v>
      </c>
      <c r="F16305" t="s">
        <v>3718</v>
      </c>
      <c r="G16305">
        <v>212394379</v>
      </c>
      <c r="I16305" t="s">
        <v>3700</v>
      </c>
      <c r="J16305" t="s">
        <v>10628</v>
      </c>
      <c r="K16305" t="s">
        <v>3688</v>
      </c>
      <c r="L16305" t="s">
        <v>10627</v>
      </c>
      <c r="P16305">
        <v>9</v>
      </c>
      <c r="Q16305">
        <v>14.3</v>
      </c>
      <c r="R16305">
        <v>8.1</v>
      </c>
      <c r="S16305" t="b">
        <v>0</v>
      </c>
      <c r="T16305" t="b">
        <v>0</v>
      </c>
      <c r="U16305" t="b">
        <v>0</v>
      </c>
      <c r="V16305">
        <v>42000</v>
      </c>
      <c r="W16305">
        <v>30000</v>
      </c>
      <c r="X16305">
        <v>2</v>
      </c>
      <c r="Y16305">
        <v>30000</v>
      </c>
      <c r="Z16305">
        <v>2</v>
      </c>
    </row>
    <row r="16306" spans="1:26">
      <c r="A16306">
        <v>212617023</v>
      </c>
      <c r="B16306" t="s">
        <v>13053</v>
      </c>
      <c r="C16306" t="s">
        <v>3597</v>
      </c>
      <c r="D16306" t="s">
        <v>3910</v>
      </c>
      <c r="E16306" t="s">
        <v>4426</v>
      </c>
      <c r="F16306" t="s">
        <v>3718</v>
      </c>
      <c r="G16306">
        <v>212617023</v>
      </c>
      <c r="I16306" t="s">
        <v>3601</v>
      </c>
      <c r="J16306" t="s">
        <v>10658</v>
      </c>
      <c r="K16306" t="s">
        <v>3688</v>
      </c>
      <c r="L16306" t="s">
        <v>10631</v>
      </c>
      <c r="P16306">
        <v>10</v>
      </c>
      <c r="Q16306">
        <v>15.2</v>
      </c>
      <c r="R16306">
        <v>8.5</v>
      </c>
      <c r="S16306" t="b">
        <v>0</v>
      </c>
      <c r="T16306" t="b">
        <v>0</v>
      </c>
      <c r="U16306" t="b">
        <v>1</v>
      </c>
      <c r="V16306">
        <v>36000</v>
      </c>
      <c r="W16306">
        <v>30000</v>
      </c>
      <c r="X16306">
        <v>1.91</v>
      </c>
      <c r="Y16306">
        <v>30000</v>
      </c>
      <c r="Z16306">
        <v>1.91</v>
      </c>
    </row>
    <row r="16307" spans="1:26">
      <c r="A16307">
        <v>212617024</v>
      </c>
      <c r="B16307" t="s">
        <v>13053</v>
      </c>
      <c r="C16307" t="s">
        <v>3597</v>
      </c>
      <c r="D16307" t="s">
        <v>3910</v>
      </c>
      <c r="E16307" t="s">
        <v>4426</v>
      </c>
      <c r="F16307" t="s">
        <v>3718</v>
      </c>
      <c r="G16307">
        <v>212617024</v>
      </c>
      <c r="I16307" t="s">
        <v>3601</v>
      </c>
      <c r="J16307" t="s">
        <v>10628</v>
      </c>
      <c r="K16307" t="s">
        <v>3688</v>
      </c>
      <c r="L16307" t="s">
        <v>10631</v>
      </c>
      <c r="P16307">
        <v>10</v>
      </c>
      <c r="Q16307">
        <v>15.2</v>
      </c>
      <c r="R16307">
        <v>8.5</v>
      </c>
      <c r="S16307" t="b">
        <v>0</v>
      </c>
      <c r="T16307" t="b">
        <v>0</v>
      </c>
      <c r="U16307" t="b">
        <v>1</v>
      </c>
      <c r="V16307">
        <v>36000</v>
      </c>
      <c r="W16307">
        <v>30000</v>
      </c>
      <c r="X16307">
        <v>1.91</v>
      </c>
      <c r="Y16307">
        <v>30000</v>
      </c>
      <c r="Z16307">
        <v>1.91</v>
      </c>
    </row>
    <row r="16308" spans="1:26">
      <c r="A16308">
        <v>212617025</v>
      </c>
      <c r="B16308" t="s">
        <v>13053</v>
      </c>
      <c r="C16308" t="s">
        <v>3597</v>
      </c>
      <c r="D16308" t="s">
        <v>3910</v>
      </c>
      <c r="E16308" t="s">
        <v>4435</v>
      </c>
      <c r="F16308" t="s">
        <v>3718</v>
      </c>
      <c r="G16308">
        <v>212617025</v>
      </c>
      <c r="I16308" t="s">
        <v>3601</v>
      </c>
      <c r="J16308" t="s">
        <v>10658</v>
      </c>
      <c r="K16308" t="s">
        <v>3688</v>
      </c>
      <c r="L16308" t="s">
        <v>10631</v>
      </c>
      <c r="P16308">
        <v>10</v>
      </c>
      <c r="Q16308">
        <v>15.2</v>
      </c>
      <c r="R16308">
        <v>8.5</v>
      </c>
      <c r="S16308" t="b">
        <v>0</v>
      </c>
      <c r="T16308" t="b">
        <v>0</v>
      </c>
      <c r="U16308" t="b">
        <v>1</v>
      </c>
      <c r="V16308">
        <v>36000</v>
      </c>
      <c r="W16308">
        <v>30000</v>
      </c>
      <c r="X16308">
        <v>1.91</v>
      </c>
      <c r="Y16308">
        <v>30000</v>
      </c>
      <c r="Z16308">
        <v>1.91</v>
      </c>
    </row>
    <row r="16309" spans="1:26">
      <c r="A16309">
        <v>212617026</v>
      </c>
      <c r="B16309" t="s">
        <v>13053</v>
      </c>
      <c r="C16309" t="s">
        <v>3597</v>
      </c>
      <c r="D16309" t="s">
        <v>3910</v>
      </c>
      <c r="E16309" t="s">
        <v>4435</v>
      </c>
      <c r="F16309" t="s">
        <v>3718</v>
      </c>
      <c r="G16309">
        <v>212617026</v>
      </c>
      <c r="I16309" t="s">
        <v>3601</v>
      </c>
      <c r="J16309" t="s">
        <v>10628</v>
      </c>
      <c r="K16309" t="s">
        <v>3688</v>
      </c>
      <c r="L16309" t="s">
        <v>10631</v>
      </c>
      <c r="P16309">
        <v>10</v>
      </c>
      <c r="Q16309">
        <v>15.2</v>
      </c>
      <c r="R16309">
        <v>8.5</v>
      </c>
      <c r="S16309" t="b">
        <v>0</v>
      </c>
      <c r="T16309" t="b">
        <v>0</v>
      </c>
      <c r="U16309" t="b">
        <v>1</v>
      </c>
      <c r="V16309">
        <v>36000</v>
      </c>
      <c r="W16309">
        <v>30000</v>
      </c>
      <c r="X16309">
        <v>1.91</v>
      </c>
      <c r="Y16309">
        <v>30000</v>
      </c>
      <c r="Z16309">
        <v>1.91</v>
      </c>
    </row>
    <row r="16310" spans="1:26">
      <c r="A16310">
        <v>8977708</v>
      </c>
      <c r="B16310" t="s">
        <v>6289</v>
      </c>
      <c r="C16310" t="s">
        <v>3597</v>
      </c>
      <c r="D16310" t="s">
        <v>4034</v>
      </c>
      <c r="E16310" t="s">
        <v>6252</v>
      </c>
      <c r="F16310" t="s">
        <v>3650</v>
      </c>
      <c r="G16310">
        <v>8977708</v>
      </c>
      <c r="I16310" t="s">
        <v>3651</v>
      </c>
      <c r="J16310" t="s">
        <v>7002</v>
      </c>
      <c r="K16310" t="s">
        <v>3653</v>
      </c>
      <c r="M16310">
        <v>12.5</v>
      </c>
      <c r="N16310">
        <v>23</v>
      </c>
      <c r="O16310">
        <v>10.3</v>
      </c>
      <c r="S16310" t="b">
        <v>0</v>
      </c>
      <c r="T16310" t="b">
        <v>0</v>
      </c>
      <c r="U16310" t="b">
        <v>0</v>
      </c>
      <c r="V16310">
        <v>28000</v>
      </c>
      <c r="W16310">
        <v>17200</v>
      </c>
      <c r="X16310">
        <v>2.8</v>
      </c>
      <c r="Y16310">
        <v>20260</v>
      </c>
      <c r="Z16310">
        <v>2.2000000000000002</v>
      </c>
    </row>
    <row r="16311" spans="1:26">
      <c r="A16311">
        <v>8967208</v>
      </c>
      <c r="B16311" t="s">
        <v>6289</v>
      </c>
      <c r="C16311" t="s">
        <v>3597</v>
      </c>
      <c r="D16311" t="s">
        <v>4034</v>
      </c>
      <c r="E16311" t="s">
        <v>4412</v>
      </c>
      <c r="F16311" t="s">
        <v>3650</v>
      </c>
      <c r="G16311">
        <v>8967208</v>
      </c>
      <c r="I16311" t="s">
        <v>3651</v>
      </c>
      <c r="J16311" t="s">
        <v>7084</v>
      </c>
      <c r="K16311" t="s">
        <v>3653</v>
      </c>
      <c r="L16311" t="s">
        <v>4045</v>
      </c>
      <c r="M16311">
        <v>12.5</v>
      </c>
      <c r="N16311">
        <v>22.4</v>
      </c>
      <c r="O16311">
        <v>10.199999999999999</v>
      </c>
      <c r="S16311" t="b">
        <v>0</v>
      </c>
      <c r="T16311" t="b">
        <v>0</v>
      </c>
      <c r="U16311" t="b">
        <v>0</v>
      </c>
      <c r="V16311">
        <v>48000</v>
      </c>
      <c r="W16311">
        <v>29600</v>
      </c>
      <c r="X16311">
        <v>2.7</v>
      </c>
      <c r="Y16311">
        <v>32820</v>
      </c>
      <c r="Z16311">
        <v>2.27</v>
      </c>
    </row>
    <row r="16312" spans="1:26">
      <c r="A16312">
        <v>8977707</v>
      </c>
      <c r="B16312" t="s">
        <v>6289</v>
      </c>
      <c r="C16312" t="s">
        <v>3597</v>
      </c>
      <c r="D16312" t="s">
        <v>4034</v>
      </c>
      <c r="E16312" t="s">
        <v>6252</v>
      </c>
      <c r="F16312" t="s">
        <v>3650</v>
      </c>
      <c r="G16312">
        <v>8977707</v>
      </c>
      <c r="I16312" t="s">
        <v>3651</v>
      </c>
      <c r="J16312" t="s">
        <v>6995</v>
      </c>
      <c r="K16312" t="s">
        <v>3653</v>
      </c>
      <c r="M16312">
        <v>12.5</v>
      </c>
      <c r="N16312">
        <v>22.5</v>
      </c>
      <c r="O16312">
        <v>10.3</v>
      </c>
      <c r="S16312" t="b">
        <v>0</v>
      </c>
      <c r="T16312" t="b">
        <v>0</v>
      </c>
      <c r="U16312" t="b">
        <v>0</v>
      </c>
      <c r="V16312">
        <v>18000</v>
      </c>
      <c r="W16312">
        <v>12000</v>
      </c>
      <c r="X16312">
        <v>2.79</v>
      </c>
      <c r="Y16312">
        <v>13047</v>
      </c>
      <c r="Z16312">
        <v>2.3199999999999998</v>
      </c>
    </row>
    <row r="16313" spans="1:26">
      <c r="A16313">
        <v>8858354</v>
      </c>
      <c r="B16313" t="s">
        <v>6289</v>
      </c>
      <c r="C16313" t="s">
        <v>3597</v>
      </c>
      <c r="D16313" t="s">
        <v>4034</v>
      </c>
      <c r="E16313" t="s">
        <v>6435</v>
      </c>
      <c r="F16313" t="s">
        <v>3650</v>
      </c>
      <c r="G16313">
        <v>8858354</v>
      </c>
      <c r="I16313" t="s">
        <v>3651</v>
      </c>
      <c r="J16313" t="s">
        <v>7099</v>
      </c>
      <c r="K16313" t="s">
        <v>3653</v>
      </c>
      <c r="M16313">
        <v>12.5</v>
      </c>
      <c r="N16313">
        <v>22.5</v>
      </c>
      <c r="O16313">
        <v>10.3</v>
      </c>
      <c r="S16313" t="b">
        <v>0</v>
      </c>
      <c r="T16313" t="b">
        <v>0</v>
      </c>
      <c r="U16313" t="b">
        <v>0</v>
      </c>
      <c r="V16313">
        <v>18000</v>
      </c>
      <c r="W16313">
        <v>12000</v>
      </c>
      <c r="X16313">
        <v>2.79</v>
      </c>
      <c r="Y16313">
        <v>13047</v>
      </c>
      <c r="Z16313">
        <v>2.3199999999999998</v>
      </c>
    </row>
    <row r="16314" spans="1:26">
      <c r="A16314">
        <v>8858356</v>
      </c>
      <c r="B16314" t="s">
        <v>6289</v>
      </c>
      <c r="C16314" t="s">
        <v>3597</v>
      </c>
      <c r="D16314" t="s">
        <v>4034</v>
      </c>
      <c r="E16314" t="s">
        <v>6435</v>
      </c>
      <c r="F16314" t="s">
        <v>3650</v>
      </c>
      <c r="G16314">
        <v>8858356</v>
      </c>
      <c r="I16314" t="s">
        <v>3651</v>
      </c>
      <c r="J16314" t="s">
        <v>7097</v>
      </c>
      <c r="K16314" t="s">
        <v>3653</v>
      </c>
      <c r="M16314">
        <v>11.5</v>
      </c>
      <c r="N16314">
        <v>22.5</v>
      </c>
      <c r="O16314">
        <v>10.199999999999999</v>
      </c>
      <c r="S16314" t="b">
        <v>0</v>
      </c>
      <c r="T16314" t="b">
        <v>0</v>
      </c>
      <c r="U16314" t="b">
        <v>0</v>
      </c>
      <c r="V16314">
        <v>36000</v>
      </c>
      <c r="W16314">
        <v>24600</v>
      </c>
      <c r="X16314">
        <v>2.78</v>
      </c>
      <c r="Y16314">
        <v>25750</v>
      </c>
      <c r="Z16314">
        <v>2.1800000000000002</v>
      </c>
    </row>
    <row r="16315" spans="1:26">
      <c r="A16315">
        <v>8858355</v>
      </c>
      <c r="B16315" t="s">
        <v>6289</v>
      </c>
      <c r="C16315" t="s">
        <v>3597</v>
      </c>
      <c r="D16315" t="s">
        <v>4034</v>
      </c>
      <c r="E16315" t="s">
        <v>6435</v>
      </c>
      <c r="F16315" t="s">
        <v>3650</v>
      </c>
      <c r="G16315">
        <v>8858355</v>
      </c>
      <c r="I16315" t="s">
        <v>3651</v>
      </c>
      <c r="J16315" t="s">
        <v>7100</v>
      </c>
      <c r="K16315" t="s">
        <v>3653</v>
      </c>
      <c r="M16315">
        <v>12.5</v>
      </c>
      <c r="N16315">
        <v>23</v>
      </c>
      <c r="O16315">
        <v>10.3</v>
      </c>
      <c r="S16315" t="b">
        <v>0</v>
      </c>
      <c r="T16315" t="b">
        <v>0</v>
      </c>
      <c r="U16315" t="b">
        <v>0</v>
      </c>
      <c r="V16315">
        <v>28000</v>
      </c>
      <c r="W16315">
        <v>17200</v>
      </c>
      <c r="X16315">
        <v>2.8</v>
      </c>
      <c r="Y16315">
        <v>20260</v>
      </c>
      <c r="Z16315">
        <v>2.2000000000000002</v>
      </c>
    </row>
    <row r="16316" spans="1:26">
      <c r="A16316">
        <v>8856676</v>
      </c>
      <c r="B16316" t="s">
        <v>6289</v>
      </c>
      <c r="C16316" t="s">
        <v>3597</v>
      </c>
      <c r="D16316" t="s">
        <v>4034</v>
      </c>
      <c r="E16316" t="s">
        <v>4412</v>
      </c>
      <c r="F16316" t="s">
        <v>3650</v>
      </c>
      <c r="G16316">
        <v>8856676</v>
      </c>
      <c r="I16316" t="s">
        <v>3651</v>
      </c>
      <c r="J16316" t="s">
        <v>7085</v>
      </c>
      <c r="K16316" t="s">
        <v>3653</v>
      </c>
      <c r="L16316" t="s">
        <v>4045</v>
      </c>
      <c r="M16316">
        <v>12.5</v>
      </c>
      <c r="N16316">
        <v>23</v>
      </c>
      <c r="O16316">
        <v>10.3</v>
      </c>
      <c r="S16316" t="b">
        <v>0</v>
      </c>
      <c r="T16316" t="b">
        <v>0</v>
      </c>
      <c r="U16316" t="b">
        <v>0</v>
      </c>
      <c r="V16316">
        <v>28000</v>
      </c>
      <c r="W16316">
        <v>17200</v>
      </c>
      <c r="X16316">
        <v>2.8</v>
      </c>
      <c r="Y16316">
        <v>20260</v>
      </c>
      <c r="Z16316">
        <v>2.2000000000000002</v>
      </c>
    </row>
    <row r="16317" spans="1:26">
      <c r="A16317">
        <v>8858349</v>
      </c>
      <c r="B16317" t="s">
        <v>6289</v>
      </c>
      <c r="C16317" t="s">
        <v>3597</v>
      </c>
      <c r="D16317" t="s">
        <v>4034</v>
      </c>
      <c r="E16317" t="s">
        <v>4412</v>
      </c>
      <c r="F16317" t="s">
        <v>3650</v>
      </c>
      <c r="G16317">
        <v>8858349</v>
      </c>
      <c r="I16317" t="s">
        <v>3651</v>
      </c>
      <c r="J16317" t="s">
        <v>6814</v>
      </c>
      <c r="K16317" t="s">
        <v>3653</v>
      </c>
      <c r="L16317" t="s">
        <v>6815</v>
      </c>
      <c r="M16317">
        <v>11.5</v>
      </c>
      <c r="N16317">
        <v>20.399999999999999</v>
      </c>
      <c r="O16317">
        <v>10.8</v>
      </c>
      <c r="S16317" t="b">
        <v>0</v>
      </c>
      <c r="T16317" t="b">
        <v>0</v>
      </c>
      <c r="U16317" t="b">
        <v>1</v>
      </c>
      <c r="V16317">
        <v>27000</v>
      </c>
      <c r="W16317">
        <v>17800</v>
      </c>
      <c r="X16317">
        <v>2.88</v>
      </c>
      <c r="Y16317">
        <v>22157</v>
      </c>
      <c r="Z16317">
        <v>2.08</v>
      </c>
    </row>
    <row r="16318" spans="1:26">
      <c r="A16318">
        <v>8856677</v>
      </c>
      <c r="B16318" t="s">
        <v>6289</v>
      </c>
      <c r="C16318" t="s">
        <v>3597</v>
      </c>
      <c r="D16318" t="s">
        <v>4034</v>
      </c>
      <c r="E16318" t="s">
        <v>4412</v>
      </c>
      <c r="F16318" t="s">
        <v>3650</v>
      </c>
      <c r="G16318">
        <v>8856677</v>
      </c>
      <c r="I16318" t="s">
        <v>3651</v>
      </c>
      <c r="J16318" t="s">
        <v>7082</v>
      </c>
      <c r="K16318" t="s">
        <v>3653</v>
      </c>
      <c r="L16318" t="s">
        <v>4045</v>
      </c>
      <c r="M16318">
        <v>11.5</v>
      </c>
      <c r="N16318">
        <v>22.5</v>
      </c>
      <c r="O16318">
        <v>10.199999999999999</v>
      </c>
      <c r="S16318" t="b">
        <v>0</v>
      </c>
      <c r="T16318" t="b">
        <v>0</v>
      </c>
      <c r="U16318" t="b">
        <v>0</v>
      </c>
      <c r="V16318">
        <v>36000</v>
      </c>
      <c r="W16318">
        <v>24600</v>
      </c>
      <c r="X16318">
        <v>2.78</v>
      </c>
      <c r="Y16318">
        <v>25750</v>
      </c>
      <c r="Z16318">
        <v>2.1800000000000002</v>
      </c>
    </row>
    <row r="16319" spans="1:26">
      <c r="A16319">
        <v>8856675</v>
      </c>
      <c r="B16319" t="s">
        <v>6289</v>
      </c>
      <c r="C16319" t="s">
        <v>3597</v>
      </c>
      <c r="D16319" t="s">
        <v>4034</v>
      </c>
      <c r="E16319" t="s">
        <v>4412</v>
      </c>
      <c r="F16319" t="s">
        <v>3650</v>
      </c>
      <c r="G16319">
        <v>8856675</v>
      </c>
      <c r="I16319" t="s">
        <v>3651</v>
      </c>
      <c r="J16319" t="s">
        <v>7083</v>
      </c>
      <c r="K16319" t="s">
        <v>3653</v>
      </c>
      <c r="L16319" t="s">
        <v>4045</v>
      </c>
      <c r="M16319">
        <v>12.5</v>
      </c>
      <c r="N16319">
        <v>22.5</v>
      </c>
      <c r="O16319">
        <v>10.3</v>
      </c>
      <c r="S16319" t="b">
        <v>0</v>
      </c>
      <c r="T16319" t="b">
        <v>0</v>
      </c>
      <c r="U16319" t="b">
        <v>0</v>
      </c>
      <c r="V16319">
        <v>18000</v>
      </c>
      <c r="W16319">
        <v>12000</v>
      </c>
      <c r="X16319">
        <v>2.79</v>
      </c>
      <c r="Y16319">
        <v>13047</v>
      </c>
      <c r="Z16319">
        <v>2.3199999999999998</v>
      </c>
    </row>
    <row r="16320" spans="1:26">
      <c r="A16320">
        <v>9006313</v>
      </c>
      <c r="B16320" t="s">
        <v>6289</v>
      </c>
      <c r="C16320" t="s">
        <v>3597</v>
      </c>
      <c r="D16320" t="s">
        <v>4034</v>
      </c>
      <c r="E16320" t="s">
        <v>3834</v>
      </c>
      <c r="F16320" t="s">
        <v>3650</v>
      </c>
      <c r="G16320">
        <v>9006313</v>
      </c>
      <c r="I16320" t="s">
        <v>3651</v>
      </c>
      <c r="J16320" t="s">
        <v>7084</v>
      </c>
      <c r="K16320" t="s">
        <v>3653</v>
      </c>
      <c r="M16320">
        <v>12.5</v>
      </c>
      <c r="N16320">
        <v>22.4</v>
      </c>
      <c r="O16320">
        <v>10.199999999999999</v>
      </c>
      <c r="S16320" t="b">
        <v>0</v>
      </c>
      <c r="T16320" t="b">
        <v>0</v>
      </c>
      <c r="U16320" t="b">
        <v>0</v>
      </c>
      <c r="V16320">
        <v>48000</v>
      </c>
      <c r="W16320">
        <v>29600</v>
      </c>
      <c r="X16320">
        <v>2.7</v>
      </c>
      <c r="Y16320">
        <v>32820</v>
      </c>
      <c r="Z16320">
        <v>2.27</v>
      </c>
    </row>
    <row r="16321" spans="1:26">
      <c r="A16321">
        <v>9006311</v>
      </c>
      <c r="B16321" t="s">
        <v>6289</v>
      </c>
      <c r="C16321" t="s">
        <v>3597</v>
      </c>
      <c r="D16321" t="s">
        <v>4034</v>
      </c>
      <c r="E16321" t="s">
        <v>3834</v>
      </c>
      <c r="F16321" t="s">
        <v>3650</v>
      </c>
      <c r="G16321">
        <v>9006311</v>
      </c>
      <c r="I16321" t="s">
        <v>3651</v>
      </c>
      <c r="J16321" t="s">
        <v>7085</v>
      </c>
      <c r="K16321" t="s">
        <v>3653</v>
      </c>
      <c r="M16321">
        <v>12.5</v>
      </c>
      <c r="N16321">
        <v>23</v>
      </c>
      <c r="O16321">
        <v>10.3</v>
      </c>
      <c r="S16321" t="b">
        <v>0</v>
      </c>
      <c r="T16321" t="b">
        <v>0</v>
      </c>
      <c r="U16321" t="b">
        <v>0</v>
      </c>
      <c r="V16321">
        <v>28000</v>
      </c>
      <c r="W16321">
        <v>17200</v>
      </c>
      <c r="X16321">
        <v>2.8</v>
      </c>
      <c r="Y16321">
        <v>20260</v>
      </c>
      <c r="Z16321">
        <v>2.2000000000000002</v>
      </c>
    </row>
    <row r="16322" spans="1:26">
      <c r="A16322">
        <v>9006312</v>
      </c>
      <c r="B16322" t="s">
        <v>6289</v>
      </c>
      <c r="C16322" t="s">
        <v>3597</v>
      </c>
      <c r="D16322" t="s">
        <v>4034</v>
      </c>
      <c r="E16322" t="s">
        <v>3834</v>
      </c>
      <c r="F16322" t="s">
        <v>3650</v>
      </c>
      <c r="G16322">
        <v>9006312</v>
      </c>
      <c r="I16322" t="s">
        <v>3651</v>
      </c>
      <c r="J16322" t="s">
        <v>7082</v>
      </c>
      <c r="K16322" t="s">
        <v>3653</v>
      </c>
      <c r="M16322">
        <v>11.5</v>
      </c>
      <c r="N16322">
        <v>22.5</v>
      </c>
      <c r="O16322">
        <v>10.199999999999999</v>
      </c>
      <c r="S16322" t="b">
        <v>0</v>
      </c>
      <c r="T16322" t="b">
        <v>0</v>
      </c>
      <c r="U16322" t="b">
        <v>0</v>
      </c>
      <c r="V16322">
        <v>36000</v>
      </c>
      <c r="W16322">
        <v>24600</v>
      </c>
      <c r="X16322">
        <v>2.78</v>
      </c>
      <c r="Y16322">
        <v>25750</v>
      </c>
      <c r="Z16322">
        <v>2.1800000000000002</v>
      </c>
    </row>
    <row r="16323" spans="1:26">
      <c r="A16323">
        <v>8994014</v>
      </c>
      <c r="B16323" t="s">
        <v>6289</v>
      </c>
      <c r="C16323" t="s">
        <v>3597</v>
      </c>
      <c r="D16323" t="s">
        <v>4034</v>
      </c>
      <c r="E16323" t="s">
        <v>4035</v>
      </c>
      <c r="F16323" t="s">
        <v>3650</v>
      </c>
      <c r="G16323">
        <v>8994014</v>
      </c>
      <c r="I16323" t="s">
        <v>3651</v>
      </c>
      <c r="J16323" t="s">
        <v>7084</v>
      </c>
      <c r="K16323" t="s">
        <v>3653</v>
      </c>
      <c r="M16323">
        <v>12.5</v>
      </c>
      <c r="N16323">
        <v>22.4</v>
      </c>
      <c r="O16323">
        <v>10.199999999999999</v>
      </c>
      <c r="S16323" t="b">
        <v>0</v>
      </c>
      <c r="T16323" t="b">
        <v>0</v>
      </c>
      <c r="U16323" t="b">
        <v>0</v>
      </c>
      <c r="V16323">
        <v>48000</v>
      </c>
      <c r="W16323">
        <v>29600</v>
      </c>
      <c r="X16323">
        <v>2.7</v>
      </c>
      <c r="Y16323">
        <v>30070</v>
      </c>
      <c r="Z16323">
        <v>2.12</v>
      </c>
    </row>
    <row r="16324" spans="1:26">
      <c r="A16324">
        <v>8994415</v>
      </c>
      <c r="B16324" t="s">
        <v>6289</v>
      </c>
      <c r="C16324" t="s">
        <v>3597</v>
      </c>
      <c r="D16324" t="s">
        <v>4034</v>
      </c>
      <c r="E16324" t="s">
        <v>4412</v>
      </c>
      <c r="F16324" t="s">
        <v>3650</v>
      </c>
      <c r="G16324">
        <v>8994415</v>
      </c>
      <c r="I16324" t="s">
        <v>3651</v>
      </c>
      <c r="J16324" t="s">
        <v>6808</v>
      </c>
      <c r="K16324" t="s">
        <v>3653</v>
      </c>
      <c r="L16324" t="s">
        <v>4045</v>
      </c>
      <c r="M16324">
        <v>13.5</v>
      </c>
      <c r="N16324">
        <v>21.5</v>
      </c>
      <c r="O16324">
        <v>10.5</v>
      </c>
      <c r="S16324" t="b">
        <v>0</v>
      </c>
      <c r="T16324" t="b">
        <v>0</v>
      </c>
      <c r="U16324" t="b">
        <v>0</v>
      </c>
      <c r="V16324">
        <v>36000</v>
      </c>
      <c r="W16324">
        <v>23200</v>
      </c>
      <c r="X16324">
        <v>2.78</v>
      </c>
      <c r="Y16324">
        <v>43387</v>
      </c>
      <c r="Z16324">
        <v>2.31</v>
      </c>
    </row>
    <row r="16325" spans="1:26">
      <c r="A16325">
        <v>8994011</v>
      </c>
      <c r="B16325" t="s">
        <v>6289</v>
      </c>
      <c r="C16325" t="s">
        <v>3597</v>
      </c>
      <c r="D16325" t="s">
        <v>4034</v>
      </c>
      <c r="E16325" t="s">
        <v>4035</v>
      </c>
      <c r="F16325" t="s">
        <v>3650</v>
      </c>
      <c r="G16325">
        <v>8994011</v>
      </c>
      <c r="I16325" t="s">
        <v>3651</v>
      </c>
      <c r="J16325" t="s">
        <v>7083</v>
      </c>
      <c r="K16325" t="s">
        <v>3653</v>
      </c>
      <c r="M16325">
        <v>12.5</v>
      </c>
      <c r="N16325">
        <v>22.5</v>
      </c>
      <c r="O16325">
        <v>10.3</v>
      </c>
      <c r="S16325" t="b">
        <v>0</v>
      </c>
      <c r="T16325" t="b">
        <v>0</v>
      </c>
      <c r="U16325" t="b">
        <v>0</v>
      </c>
      <c r="V16325">
        <v>18000</v>
      </c>
      <c r="W16325">
        <v>12000</v>
      </c>
      <c r="X16325">
        <v>2.79</v>
      </c>
      <c r="Y16325">
        <v>13020</v>
      </c>
      <c r="Z16325">
        <v>2.34</v>
      </c>
    </row>
    <row r="16326" spans="1:26">
      <c r="A16326">
        <v>8977720</v>
      </c>
      <c r="B16326" t="s">
        <v>6289</v>
      </c>
      <c r="C16326" t="s">
        <v>3597</v>
      </c>
      <c r="D16326" t="s">
        <v>4034</v>
      </c>
      <c r="E16326" t="s">
        <v>6435</v>
      </c>
      <c r="F16326" t="s">
        <v>3650</v>
      </c>
      <c r="G16326">
        <v>8977720</v>
      </c>
      <c r="I16326" t="s">
        <v>3651</v>
      </c>
      <c r="J16326" t="s">
        <v>7103</v>
      </c>
      <c r="K16326" t="s">
        <v>3653</v>
      </c>
      <c r="M16326">
        <v>12.5</v>
      </c>
      <c r="N16326">
        <v>22.4</v>
      </c>
      <c r="O16326">
        <v>10.199999999999999</v>
      </c>
      <c r="S16326" t="b">
        <v>0</v>
      </c>
      <c r="T16326" t="b">
        <v>0</v>
      </c>
      <c r="U16326" t="b">
        <v>0</v>
      </c>
      <c r="V16326">
        <v>48000</v>
      </c>
      <c r="W16326">
        <v>29600</v>
      </c>
      <c r="X16326">
        <v>2.7</v>
      </c>
      <c r="Y16326">
        <v>32820</v>
      </c>
      <c r="Z16326">
        <v>2.27</v>
      </c>
    </row>
    <row r="16327" spans="1:26">
      <c r="A16327">
        <v>8977710</v>
      </c>
      <c r="B16327" t="s">
        <v>6289</v>
      </c>
      <c r="C16327" t="s">
        <v>3597</v>
      </c>
      <c r="D16327" t="s">
        <v>4034</v>
      </c>
      <c r="E16327" t="s">
        <v>6252</v>
      </c>
      <c r="F16327" t="s">
        <v>3650</v>
      </c>
      <c r="G16327">
        <v>8977710</v>
      </c>
      <c r="I16327" t="s">
        <v>3651</v>
      </c>
      <c r="J16327" t="s">
        <v>6991</v>
      </c>
      <c r="K16327" t="s">
        <v>3653</v>
      </c>
      <c r="M16327">
        <v>12.5</v>
      </c>
      <c r="N16327">
        <v>22.4</v>
      </c>
      <c r="O16327">
        <v>10.199999999999999</v>
      </c>
      <c r="S16327" t="b">
        <v>0</v>
      </c>
      <c r="T16327" t="b">
        <v>0</v>
      </c>
      <c r="U16327" t="b">
        <v>0</v>
      </c>
      <c r="V16327">
        <v>48000</v>
      </c>
      <c r="W16327">
        <v>29600</v>
      </c>
      <c r="X16327">
        <v>2.7</v>
      </c>
      <c r="Y16327">
        <v>32820</v>
      </c>
      <c r="Z16327">
        <v>2.27</v>
      </c>
    </row>
    <row r="16328" spans="1:26">
      <c r="A16328">
        <v>9006310</v>
      </c>
      <c r="B16328" t="s">
        <v>6289</v>
      </c>
      <c r="C16328" t="s">
        <v>3597</v>
      </c>
      <c r="D16328" t="s">
        <v>4034</v>
      </c>
      <c r="E16328" t="s">
        <v>3834</v>
      </c>
      <c r="F16328" t="s">
        <v>3650</v>
      </c>
      <c r="G16328">
        <v>9006310</v>
      </c>
      <c r="I16328" t="s">
        <v>3651</v>
      </c>
      <c r="J16328" t="s">
        <v>7083</v>
      </c>
      <c r="K16328" t="s">
        <v>3653</v>
      </c>
      <c r="M16328">
        <v>12.5</v>
      </c>
      <c r="N16328">
        <v>22.5</v>
      </c>
      <c r="O16328">
        <v>10.3</v>
      </c>
      <c r="S16328" t="b">
        <v>0</v>
      </c>
      <c r="T16328" t="b">
        <v>0</v>
      </c>
      <c r="U16328" t="b">
        <v>0</v>
      </c>
      <c r="V16328">
        <v>18000</v>
      </c>
      <c r="W16328">
        <v>12000</v>
      </c>
      <c r="X16328">
        <v>2.79</v>
      </c>
      <c r="Y16328">
        <v>13047</v>
      </c>
      <c r="Z16328">
        <v>2.3199999999999998</v>
      </c>
    </row>
    <row r="16329" spans="1:26">
      <c r="A16329">
        <v>8994012</v>
      </c>
      <c r="B16329" t="s">
        <v>6289</v>
      </c>
      <c r="C16329" t="s">
        <v>3597</v>
      </c>
      <c r="D16329" t="s">
        <v>4034</v>
      </c>
      <c r="E16329" t="s">
        <v>4035</v>
      </c>
      <c r="F16329" t="s">
        <v>3650</v>
      </c>
      <c r="G16329">
        <v>8994012</v>
      </c>
      <c r="I16329" t="s">
        <v>3651</v>
      </c>
      <c r="J16329" t="s">
        <v>7085</v>
      </c>
      <c r="K16329" t="s">
        <v>3653</v>
      </c>
      <c r="M16329">
        <v>12.5</v>
      </c>
      <c r="N16329">
        <v>23</v>
      </c>
      <c r="O16329">
        <v>10.3</v>
      </c>
      <c r="S16329" t="b">
        <v>0</v>
      </c>
      <c r="T16329" t="b">
        <v>0</v>
      </c>
      <c r="U16329" t="b">
        <v>0</v>
      </c>
      <c r="V16329">
        <v>28000</v>
      </c>
      <c r="W16329">
        <v>17200</v>
      </c>
      <c r="X16329">
        <v>2.82</v>
      </c>
      <c r="Y16329">
        <v>20940</v>
      </c>
      <c r="Z16329">
        <v>2.27</v>
      </c>
    </row>
    <row r="16330" spans="1:26">
      <c r="A16330">
        <v>8977709</v>
      </c>
      <c r="B16330" t="s">
        <v>6289</v>
      </c>
      <c r="C16330" t="s">
        <v>3597</v>
      </c>
      <c r="D16330" t="s">
        <v>4034</v>
      </c>
      <c r="E16330" t="s">
        <v>6252</v>
      </c>
      <c r="F16330" t="s">
        <v>3650</v>
      </c>
      <c r="G16330">
        <v>8977709</v>
      </c>
      <c r="I16330" t="s">
        <v>3651</v>
      </c>
      <c r="J16330" t="s">
        <v>6994</v>
      </c>
      <c r="K16330" t="s">
        <v>3653</v>
      </c>
      <c r="M16330">
        <v>11.5</v>
      </c>
      <c r="N16330">
        <v>22.5</v>
      </c>
      <c r="O16330">
        <v>10.199999999999999</v>
      </c>
      <c r="S16330" t="b">
        <v>0</v>
      </c>
      <c r="T16330" t="b">
        <v>0</v>
      </c>
      <c r="U16330" t="b">
        <v>0</v>
      </c>
      <c r="V16330">
        <v>36000</v>
      </c>
      <c r="W16330">
        <v>24600</v>
      </c>
      <c r="X16330">
        <v>2.78</v>
      </c>
      <c r="Y16330">
        <v>25750</v>
      </c>
      <c r="Z16330">
        <v>2.1800000000000002</v>
      </c>
    </row>
    <row r="16331" spans="1:26">
      <c r="A16331">
        <v>201866481</v>
      </c>
      <c r="B16331" t="s">
        <v>6289</v>
      </c>
      <c r="C16331" t="s">
        <v>3597</v>
      </c>
      <c r="D16331" t="s">
        <v>4034</v>
      </c>
      <c r="E16331" t="s">
        <v>5235</v>
      </c>
      <c r="F16331" t="s">
        <v>3650</v>
      </c>
      <c r="G16331">
        <v>201866481</v>
      </c>
      <c r="I16331" t="s">
        <v>3651</v>
      </c>
      <c r="J16331" t="s">
        <v>6793</v>
      </c>
      <c r="K16331" t="s">
        <v>3653</v>
      </c>
      <c r="M16331">
        <v>13.5</v>
      </c>
      <c r="N16331">
        <v>21.5</v>
      </c>
      <c r="O16331">
        <v>10.5</v>
      </c>
      <c r="S16331" t="b">
        <v>0</v>
      </c>
      <c r="T16331" t="b">
        <v>0</v>
      </c>
      <c r="U16331" t="b">
        <v>0</v>
      </c>
      <c r="V16331">
        <v>36000</v>
      </c>
      <c r="W16331">
        <v>23200</v>
      </c>
      <c r="X16331">
        <v>2.78</v>
      </c>
      <c r="Y16331">
        <v>43387</v>
      </c>
      <c r="Z16331">
        <v>2.31</v>
      </c>
    </row>
    <row r="16332" spans="1:26">
      <c r="A16332">
        <v>201862959</v>
      </c>
      <c r="B16332" t="s">
        <v>6289</v>
      </c>
      <c r="C16332" t="s">
        <v>3597</v>
      </c>
      <c r="D16332" t="s">
        <v>4034</v>
      </c>
      <c r="E16332" t="s">
        <v>7124</v>
      </c>
      <c r="F16332" t="s">
        <v>3650</v>
      </c>
      <c r="G16332">
        <v>201862959</v>
      </c>
      <c r="I16332" t="s">
        <v>3651</v>
      </c>
      <c r="J16332" t="s">
        <v>7056</v>
      </c>
      <c r="K16332" t="s">
        <v>3653</v>
      </c>
      <c r="M16332">
        <v>13.5</v>
      </c>
      <c r="N16332">
        <v>21.5</v>
      </c>
      <c r="O16332">
        <v>10.5</v>
      </c>
      <c r="S16332" t="b">
        <v>0</v>
      </c>
      <c r="T16332" t="b">
        <v>0</v>
      </c>
      <c r="U16332" t="b">
        <v>0</v>
      </c>
      <c r="V16332">
        <v>36000</v>
      </c>
      <c r="W16332">
        <v>23200</v>
      </c>
      <c r="X16332">
        <v>2.78</v>
      </c>
      <c r="Y16332">
        <v>38125</v>
      </c>
      <c r="Z16332">
        <v>2.0299999999999998</v>
      </c>
    </row>
    <row r="16333" spans="1:26">
      <c r="A16333">
        <v>201866480</v>
      </c>
      <c r="B16333" t="s">
        <v>6289</v>
      </c>
      <c r="C16333" t="s">
        <v>3597</v>
      </c>
      <c r="D16333" t="s">
        <v>4034</v>
      </c>
      <c r="E16333" t="s">
        <v>5235</v>
      </c>
      <c r="F16333" t="s">
        <v>3650</v>
      </c>
      <c r="G16333">
        <v>201866480</v>
      </c>
      <c r="I16333" t="s">
        <v>3651</v>
      </c>
      <c r="J16333" t="s">
        <v>6794</v>
      </c>
      <c r="K16333" t="s">
        <v>3653</v>
      </c>
      <c r="M16333">
        <v>13</v>
      </c>
      <c r="N16333">
        <v>22</v>
      </c>
      <c r="O16333">
        <v>10.4</v>
      </c>
      <c r="S16333" t="b">
        <v>0</v>
      </c>
      <c r="T16333" t="b">
        <v>0</v>
      </c>
      <c r="U16333" t="b">
        <v>0</v>
      </c>
      <c r="V16333">
        <v>28000</v>
      </c>
      <c r="W16333">
        <v>18000</v>
      </c>
      <c r="X16333">
        <v>2.73</v>
      </c>
      <c r="Y16333">
        <v>30960</v>
      </c>
      <c r="Z16333">
        <v>2.12</v>
      </c>
    </row>
    <row r="16334" spans="1:26">
      <c r="A16334">
        <v>201862958</v>
      </c>
      <c r="B16334" t="s">
        <v>6289</v>
      </c>
      <c r="C16334" t="s">
        <v>3597</v>
      </c>
      <c r="D16334" t="s">
        <v>4034</v>
      </c>
      <c r="E16334" t="s">
        <v>7124</v>
      </c>
      <c r="F16334" t="s">
        <v>3650</v>
      </c>
      <c r="G16334">
        <v>201862958</v>
      </c>
      <c r="I16334" t="s">
        <v>3651</v>
      </c>
      <c r="J16334" t="s">
        <v>7126</v>
      </c>
      <c r="K16334" t="s">
        <v>3653</v>
      </c>
      <c r="M16334">
        <v>13</v>
      </c>
      <c r="N16334">
        <v>22</v>
      </c>
      <c r="O16334">
        <v>10.4</v>
      </c>
      <c r="S16334" t="b">
        <v>0</v>
      </c>
      <c r="T16334" t="b">
        <v>0</v>
      </c>
      <c r="U16334" t="b">
        <v>0</v>
      </c>
      <c r="V16334">
        <v>28000</v>
      </c>
      <c r="W16334">
        <v>18000</v>
      </c>
      <c r="X16334">
        <v>2.75</v>
      </c>
      <c r="Y16334">
        <v>30648</v>
      </c>
      <c r="Z16334">
        <v>2.17</v>
      </c>
    </row>
    <row r="16335" spans="1:26">
      <c r="A16335">
        <v>201810036</v>
      </c>
      <c r="B16335" t="s">
        <v>6289</v>
      </c>
      <c r="C16335" t="s">
        <v>3597</v>
      </c>
      <c r="D16335" t="s">
        <v>4034</v>
      </c>
      <c r="E16335" t="s">
        <v>6383</v>
      </c>
      <c r="F16335" t="s">
        <v>3650</v>
      </c>
      <c r="G16335">
        <v>201810036</v>
      </c>
      <c r="I16335" t="s">
        <v>3651</v>
      </c>
      <c r="J16335" t="s">
        <v>7056</v>
      </c>
      <c r="K16335" t="s">
        <v>3653</v>
      </c>
      <c r="M16335">
        <v>13.5</v>
      </c>
      <c r="N16335">
        <v>21.5</v>
      </c>
      <c r="O16335">
        <v>10.5</v>
      </c>
      <c r="S16335" t="b">
        <v>0</v>
      </c>
      <c r="T16335" t="b">
        <v>0</v>
      </c>
      <c r="U16335" t="b">
        <v>0</v>
      </c>
      <c r="V16335">
        <v>36000</v>
      </c>
      <c r="W16335">
        <v>23200</v>
      </c>
      <c r="X16335">
        <v>2.78</v>
      </c>
      <c r="Y16335">
        <v>38125</v>
      </c>
      <c r="Z16335">
        <v>2.0299999999999998</v>
      </c>
    </row>
    <row r="16336" spans="1:26">
      <c r="A16336">
        <v>201763961</v>
      </c>
      <c r="B16336" t="s">
        <v>6289</v>
      </c>
      <c r="C16336" t="s">
        <v>3597</v>
      </c>
      <c r="D16336" t="s">
        <v>4034</v>
      </c>
      <c r="E16336" t="s">
        <v>5568</v>
      </c>
      <c r="F16336" t="s">
        <v>3650</v>
      </c>
      <c r="G16336">
        <v>201763961</v>
      </c>
      <c r="I16336" t="s">
        <v>3651</v>
      </c>
      <c r="J16336" t="s">
        <v>6863</v>
      </c>
      <c r="K16336" t="s">
        <v>3653</v>
      </c>
      <c r="M16336">
        <v>12.5</v>
      </c>
      <c r="N16336">
        <v>22.4</v>
      </c>
      <c r="O16336">
        <v>10.199999999999999</v>
      </c>
      <c r="S16336" t="b">
        <v>0</v>
      </c>
      <c r="T16336" t="b">
        <v>0</v>
      </c>
      <c r="U16336" t="b">
        <v>0</v>
      </c>
      <c r="V16336">
        <v>48000</v>
      </c>
      <c r="W16336">
        <v>29600</v>
      </c>
      <c r="X16336">
        <v>2.7</v>
      </c>
      <c r="Y16336">
        <v>32820</v>
      </c>
      <c r="Z16336">
        <v>2.27</v>
      </c>
    </row>
    <row r="16337" spans="1:26">
      <c r="A16337">
        <v>201763963</v>
      </c>
      <c r="B16337" t="s">
        <v>6289</v>
      </c>
      <c r="C16337" t="s">
        <v>3597</v>
      </c>
      <c r="D16337" t="s">
        <v>4034</v>
      </c>
      <c r="E16337" t="s">
        <v>5568</v>
      </c>
      <c r="F16337" t="s">
        <v>3650</v>
      </c>
      <c r="G16337">
        <v>201763963</v>
      </c>
      <c r="I16337" t="s">
        <v>3651</v>
      </c>
      <c r="J16337" t="s">
        <v>6867</v>
      </c>
      <c r="K16337" t="s">
        <v>3653</v>
      </c>
      <c r="M16337">
        <v>11.5</v>
      </c>
      <c r="N16337">
        <v>22.5</v>
      </c>
      <c r="O16337">
        <v>10.199999999999999</v>
      </c>
      <c r="S16337" t="b">
        <v>0</v>
      </c>
      <c r="T16337" t="b">
        <v>0</v>
      </c>
      <c r="U16337" t="b">
        <v>0</v>
      </c>
      <c r="V16337">
        <v>36000</v>
      </c>
      <c r="W16337">
        <v>24600</v>
      </c>
      <c r="X16337">
        <v>2.78</v>
      </c>
      <c r="Y16337">
        <v>25750</v>
      </c>
      <c r="Z16337">
        <v>2.1800000000000002</v>
      </c>
    </row>
    <row r="16338" spans="1:26">
      <c r="A16338">
        <v>201810023</v>
      </c>
      <c r="B16338" t="s">
        <v>6289</v>
      </c>
      <c r="C16338" t="s">
        <v>3597</v>
      </c>
      <c r="D16338" t="s">
        <v>4034</v>
      </c>
      <c r="E16338" t="s">
        <v>4412</v>
      </c>
      <c r="F16338" t="s">
        <v>3650</v>
      </c>
      <c r="G16338">
        <v>201810023</v>
      </c>
      <c r="I16338" t="s">
        <v>3651</v>
      </c>
      <c r="J16338" t="s">
        <v>7106</v>
      </c>
      <c r="K16338" t="s">
        <v>3653</v>
      </c>
      <c r="L16338" t="s">
        <v>4045</v>
      </c>
      <c r="M16338">
        <v>13</v>
      </c>
      <c r="N16338">
        <v>22</v>
      </c>
      <c r="O16338">
        <v>10.4</v>
      </c>
      <c r="S16338" t="b">
        <v>0</v>
      </c>
      <c r="T16338" t="b">
        <v>0</v>
      </c>
      <c r="U16338" t="b">
        <v>0</v>
      </c>
      <c r="V16338">
        <v>28000</v>
      </c>
      <c r="W16338">
        <v>18000</v>
      </c>
      <c r="X16338">
        <v>2.73</v>
      </c>
      <c r="Y16338">
        <v>30960</v>
      </c>
      <c r="Z16338">
        <v>2.12</v>
      </c>
    </row>
    <row r="16339" spans="1:26">
      <c r="A16339">
        <v>201763958</v>
      </c>
      <c r="B16339" t="s">
        <v>6289</v>
      </c>
      <c r="C16339" t="s">
        <v>3597</v>
      </c>
      <c r="D16339" t="s">
        <v>4034</v>
      </c>
      <c r="E16339" t="s">
        <v>5568</v>
      </c>
      <c r="F16339" t="s">
        <v>3650</v>
      </c>
      <c r="G16339">
        <v>201763958</v>
      </c>
      <c r="I16339" t="s">
        <v>3651</v>
      </c>
      <c r="J16339" t="s">
        <v>6868</v>
      </c>
      <c r="K16339" t="s">
        <v>3653</v>
      </c>
      <c r="M16339">
        <v>12.5</v>
      </c>
      <c r="N16339">
        <v>23</v>
      </c>
      <c r="O16339">
        <v>10.3</v>
      </c>
      <c r="S16339" t="b">
        <v>0</v>
      </c>
      <c r="T16339" t="b">
        <v>0</v>
      </c>
      <c r="U16339" t="b">
        <v>0</v>
      </c>
      <c r="V16339">
        <v>28000</v>
      </c>
      <c r="W16339">
        <v>17200</v>
      </c>
      <c r="X16339">
        <v>2.8</v>
      </c>
      <c r="Y16339">
        <v>20260</v>
      </c>
      <c r="Z16339">
        <v>2.2000000000000002</v>
      </c>
    </row>
    <row r="16340" spans="1:26">
      <c r="A16340">
        <v>201763956</v>
      </c>
      <c r="B16340" t="s">
        <v>6289</v>
      </c>
      <c r="C16340" t="s">
        <v>3597</v>
      </c>
      <c r="D16340" t="s">
        <v>4034</v>
      </c>
      <c r="E16340" t="s">
        <v>5568</v>
      </c>
      <c r="F16340" t="s">
        <v>3650</v>
      </c>
      <c r="G16340">
        <v>201763956</v>
      </c>
      <c r="I16340" t="s">
        <v>3651</v>
      </c>
      <c r="J16340" t="s">
        <v>6869</v>
      </c>
      <c r="K16340" t="s">
        <v>3653</v>
      </c>
      <c r="M16340">
        <v>12.5</v>
      </c>
      <c r="N16340">
        <v>22.5</v>
      </c>
      <c r="O16340">
        <v>10.3</v>
      </c>
      <c r="S16340" t="b">
        <v>0</v>
      </c>
      <c r="T16340" t="b">
        <v>0</v>
      </c>
      <c r="U16340" t="b">
        <v>0</v>
      </c>
      <c r="V16340">
        <v>18000</v>
      </c>
      <c r="W16340">
        <v>12000</v>
      </c>
      <c r="X16340">
        <v>2.79</v>
      </c>
      <c r="Y16340">
        <v>13047</v>
      </c>
      <c r="Z16340">
        <v>2.3199999999999998</v>
      </c>
    </row>
    <row r="16341" spans="1:26">
      <c r="A16341">
        <v>9964800</v>
      </c>
      <c r="B16341" t="s">
        <v>6289</v>
      </c>
      <c r="C16341" t="s">
        <v>3597</v>
      </c>
      <c r="D16341" t="s">
        <v>4034</v>
      </c>
      <c r="E16341" t="s">
        <v>4820</v>
      </c>
      <c r="F16341" t="s">
        <v>3650</v>
      </c>
      <c r="G16341">
        <v>9964800</v>
      </c>
      <c r="I16341" t="s">
        <v>3651</v>
      </c>
      <c r="J16341" t="s">
        <v>7119</v>
      </c>
      <c r="K16341" t="s">
        <v>3653</v>
      </c>
      <c r="M16341">
        <v>12.5</v>
      </c>
      <c r="N16341">
        <v>22.4</v>
      </c>
      <c r="O16341">
        <v>10.199999999999999</v>
      </c>
      <c r="S16341" t="b">
        <v>0</v>
      </c>
      <c r="T16341" t="b">
        <v>0</v>
      </c>
      <c r="U16341" t="b">
        <v>0</v>
      </c>
      <c r="V16341">
        <v>48000</v>
      </c>
      <c r="W16341">
        <v>29600</v>
      </c>
      <c r="X16341">
        <v>2.31</v>
      </c>
      <c r="Y16341">
        <v>30070</v>
      </c>
      <c r="Z16341">
        <v>2.12</v>
      </c>
    </row>
    <row r="16342" spans="1:26">
      <c r="A16342">
        <v>201810035</v>
      </c>
      <c r="B16342" t="s">
        <v>6289</v>
      </c>
      <c r="C16342" t="s">
        <v>3597</v>
      </c>
      <c r="D16342" t="s">
        <v>4034</v>
      </c>
      <c r="E16342" t="s">
        <v>6383</v>
      </c>
      <c r="F16342" t="s">
        <v>3650</v>
      </c>
      <c r="G16342">
        <v>201810035</v>
      </c>
      <c r="I16342" t="s">
        <v>3651</v>
      </c>
      <c r="J16342" t="s">
        <v>7126</v>
      </c>
      <c r="K16342" t="s">
        <v>3653</v>
      </c>
      <c r="M16342">
        <v>13</v>
      </c>
      <c r="N16342">
        <v>22</v>
      </c>
      <c r="O16342">
        <v>10.4</v>
      </c>
      <c r="S16342" t="b">
        <v>0</v>
      </c>
      <c r="T16342" t="b">
        <v>0</v>
      </c>
      <c r="U16342" t="b">
        <v>0</v>
      </c>
      <c r="V16342">
        <v>28000</v>
      </c>
      <c r="W16342">
        <v>18000</v>
      </c>
      <c r="X16342">
        <v>2.75</v>
      </c>
      <c r="Y16342">
        <v>30648</v>
      </c>
      <c r="Z16342">
        <v>2.17</v>
      </c>
    </row>
    <row r="16343" spans="1:26">
      <c r="A16343">
        <v>202608467</v>
      </c>
      <c r="B16343" t="s">
        <v>6289</v>
      </c>
      <c r="C16343" t="s">
        <v>3597</v>
      </c>
      <c r="D16343" t="s">
        <v>4034</v>
      </c>
      <c r="E16343" t="s">
        <v>6090</v>
      </c>
      <c r="F16343" t="s">
        <v>3650</v>
      </c>
      <c r="G16343">
        <v>202608467</v>
      </c>
      <c r="I16343" t="s">
        <v>3651</v>
      </c>
      <c r="J16343" t="s">
        <v>7123</v>
      </c>
      <c r="K16343" t="s">
        <v>3653</v>
      </c>
      <c r="M16343">
        <v>12.5</v>
      </c>
      <c r="N16343">
        <v>23</v>
      </c>
      <c r="O16343">
        <v>10.3</v>
      </c>
      <c r="S16343" t="b">
        <v>0</v>
      </c>
      <c r="T16343" t="b">
        <v>0</v>
      </c>
      <c r="U16343" t="b">
        <v>0</v>
      </c>
      <c r="V16343">
        <v>28000</v>
      </c>
      <c r="W16343">
        <v>17200</v>
      </c>
      <c r="X16343">
        <v>2.82</v>
      </c>
      <c r="Y16343">
        <v>20940</v>
      </c>
      <c r="Z16343">
        <v>2.27</v>
      </c>
    </row>
    <row r="16344" spans="1:26">
      <c r="A16344">
        <v>202608468</v>
      </c>
      <c r="B16344" t="s">
        <v>6289</v>
      </c>
      <c r="C16344" t="s">
        <v>3597</v>
      </c>
      <c r="D16344" t="s">
        <v>4034</v>
      </c>
      <c r="E16344" t="s">
        <v>6090</v>
      </c>
      <c r="F16344" t="s">
        <v>3650</v>
      </c>
      <c r="G16344">
        <v>202608468</v>
      </c>
      <c r="I16344" t="s">
        <v>3651</v>
      </c>
      <c r="J16344" t="s">
        <v>7119</v>
      </c>
      <c r="K16344" t="s">
        <v>3653</v>
      </c>
      <c r="M16344">
        <v>12.5</v>
      </c>
      <c r="N16344">
        <v>22.4</v>
      </c>
      <c r="O16344">
        <v>10.199999999999999</v>
      </c>
      <c r="S16344" t="b">
        <v>0</v>
      </c>
      <c r="T16344" t="b">
        <v>0</v>
      </c>
      <c r="U16344" t="b">
        <v>0</v>
      </c>
      <c r="V16344">
        <v>48000</v>
      </c>
      <c r="W16344">
        <v>29600</v>
      </c>
      <c r="X16344">
        <v>2.31</v>
      </c>
      <c r="Y16344">
        <v>30070</v>
      </c>
      <c r="Z16344">
        <v>2.12</v>
      </c>
    </row>
    <row r="16345" spans="1:26">
      <c r="A16345">
        <v>202585747</v>
      </c>
      <c r="B16345" t="s">
        <v>6289</v>
      </c>
      <c r="C16345" t="s">
        <v>3597</v>
      </c>
      <c r="D16345" t="s">
        <v>4034</v>
      </c>
      <c r="E16345" t="s">
        <v>4820</v>
      </c>
      <c r="F16345" t="s">
        <v>3650</v>
      </c>
      <c r="G16345">
        <v>202585747</v>
      </c>
      <c r="I16345" t="s">
        <v>3651</v>
      </c>
      <c r="J16345" t="s">
        <v>7122</v>
      </c>
      <c r="K16345" t="s">
        <v>3653</v>
      </c>
      <c r="M16345">
        <v>12.5</v>
      </c>
      <c r="N16345">
        <v>22.5</v>
      </c>
      <c r="O16345">
        <v>10.3</v>
      </c>
      <c r="S16345" t="b">
        <v>0</v>
      </c>
      <c r="T16345" t="b">
        <v>0</v>
      </c>
      <c r="U16345" t="b">
        <v>0</v>
      </c>
      <c r="V16345">
        <v>18000</v>
      </c>
      <c r="W16345">
        <v>12000</v>
      </c>
      <c r="X16345">
        <v>2.79</v>
      </c>
      <c r="Y16345">
        <v>13020</v>
      </c>
      <c r="Z16345">
        <v>2.34</v>
      </c>
    </row>
    <row r="16346" spans="1:26">
      <c r="A16346">
        <v>202585746</v>
      </c>
      <c r="B16346" t="s">
        <v>6289</v>
      </c>
      <c r="C16346" t="s">
        <v>3597</v>
      </c>
      <c r="D16346" t="s">
        <v>4034</v>
      </c>
      <c r="E16346" t="s">
        <v>4820</v>
      </c>
      <c r="F16346" t="s">
        <v>3650</v>
      </c>
      <c r="G16346">
        <v>202585746</v>
      </c>
      <c r="I16346" t="s">
        <v>3651</v>
      </c>
      <c r="J16346" t="s">
        <v>7123</v>
      </c>
      <c r="K16346" t="s">
        <v>3653</v>
      </c>
      <c r="M16346">
        <v>12.5</v>
      </c>
      <c r="N16346">
        <v>23</v>
      </c>
      <c r="O16346">
        <v>10.3</v>
      </c>
      <c r="S16346" t="b">
        <v>0</v>
      </c>
      <c r="T16346" t="b">
        <v>0</v>
      </c>
      <c r="U16346" t="b">
        <v>0</v>
      </c>
      <c r="V16346">
        <v>28000</v>
      </c>
      <c r="W16346">
        <v>17200</v>
      </c>
      <c r="X16346">
        <v>2.82</v>
      </c>
      <c r="Y16346">
        <v>20940</v>
      </c>
      <c r="Z16346">
        <v>2.27</v>
      </c>
    </row>
    <row r="16347" spans="1:26">
      <c r="A16347">
        <v>202575872</v>
      </c>
      <c r="B16347" t="s">
        <v>6289</v>
      </c>
      <c r="C16347" t="s">
        <v>3597</v>
      </c>
      <c r="D16347" t="s">
        <v>4034</v>
      </c>
      <c r="E16347" t="s">
        <v>5568</v>
      </c>
      <c r="F16347" t="s">
        <v>3650</v>
      </c>
      <c r="G16347">
        <v>202575872</v>
      </c>
      <c r="I16347" t="s">
        <v>3651</v>
      </c>
      <c r="J16347" t="s">
        <v>6866</v>
      </c>
      <c r="K16347" t="s">
        <v>3653</v>
      </c>
      <c r="M16347">
        <v>13</v>
      </c>
      <c r="N16347">
        <v>22</v>
      </c>
      <c r="O16347">
        <v>10.4</v>
      </c>
      <c r="S16347" t="b">
        <v>0</v>
      </c>
      <c r="T16347" t="b">
        <v>0</v>
      </c>
      <c r="U16347" t="b">
        <v>0</v>
      </c>
      <c r="V16347">
        <v>28000</v>
      </c>
      <c r="W16347">
        <v>18000</v>
      </c>
      <c r="X16347">
        <v>2.73</v>
      </c>
      <c r="Y16347">
        <v>30960</v>
      </c>
      <c r="Z16347">
        <v>2.12</v>
      </c>
    </row>
    <row r="16348" spans="1:26">
      <c r="A16348">
        <v>202575873</v>
      </c>
      <c r="B16348" t="s">
        <v>6289</v>
      </c>
      <c r="C16348" t="s">
        <v>3597</v>
      </c>
      <c r="D16348" t="s">
        <v>4034</v>
      </c>
      <c r="E16348" t="s">
        <v>5568</v>
      </c>
      <c r="F16348" t="s">
        <v>3650</v>
      </c>
      <c r="G16348">
        <v>202575873</v>
      </c>
      <c r="I16348" t="s">
        <v>3651</v>
      </c>
      <c r="J16348" t="s">
        <v>6844</v>
      </c>
      <c r="K16348" t="s">
        <v>3653</v>
      </c>
      <c r="M16348">
        <v>13.5</v>
      </c>
      <c r="N16348">
        <v>21.5</v>
      </c>
      <c r="O16348">
        <v>10.5</v>
      </c>
      <c r="S16348" t="b">
        <v>0</v>
      </c>
      <c r="T16348" t="b">
        <v>0</v>
      </c>
      <c r="U16348" t="b">
        <v>0</v>
      </c>
      <c r="V16348">
        <v>36000</v>
      </c>
      <c r="W16348">
        <v>23200</v>
      </c>
      <c r="X16348">
        <v>2.78</v>
      </c>
      <c r="Y16348">
        <v>43387</v>
      </c>
      <c r="Z16348">
        <v>2.31</v>
      </c>
    </row>
    <row r="16349" spans="1:26">
      <c r="A16349">
        <v>202195115</v>
      </c>
      <c r="B16349" t="s">
        <v>6289</v>
      </c>
      <c r="C16349" t="s">
        <v>3597</v>
      </c>
      <c r="D16349" t="s">
        <v>4034</v>
      </c>
      <c r="E16349" t="s">
        <v>7124</v>
      </c>
      <c r="F16349" t="s">
        <v>3650</v>
      </c>
      <c r="G16349">
        <v>202195115</v>
      </c>
      <c r="I16349" t="s">
        <v>3651</v>
      </c>
      <c r="J16349" t="s">
        <v>7125</v>
      </c>
      <c r="K16349" t="s">
        <v>3653</v>
      </c>
      <c r="M16349">
        <v>12.5</v>
      </c>
      <c r="N16349">
        <v>22.4</v>
      </c>
      <c r="O16349">
        <v>10.199999999999999</v>
      </c>
      <c r="S16349" t="b">
        <v>0</v>
      </c>
      <c r="T16349" t="b">
        <v>0</v>
      </c>
      <c r="U16349" t="b">
        <v>0</v>
      </c>
      <c r="V16349">
        <v>48000</v>
      </c>
      <c r="W16349">
        <v>29600</v>
      </c>
      <c r="X16349">
        <v>2.7</v>
      </c>
      <c r="Y16349">
        <v>30070</v>
      </c>
      <c r="Z16349">
        <v>2.12</v>
      </c>
    </row>
    <row r="16350" spans="1:26">
      <c r="A16350">
        <v>202195114</v>
      </c>
      <c r="B16350" t="s">
        <v>6289</v>
      </c>
      <c r="C16350" t="s">
        <v>3597</v>
      </c>
      <c r="D16350" t="s">
        <v>4034</v>
      </c>
      <c r="E16350" t="s">
        <v>6383</v>
      </c>
      <c r="F16350" t="s">
        <v>3650</v>
      </c>
      <c r="G16350">
        <v>202195114</v>
      </c>
      <c r="I16350" t="s">
        <v>3651</v>
      </c>
      <c r="J16350" t="s">
        <v>7125</v>
      </c>
      <c r="K16350" t="s">
        <v>3653</v>
      </c>
      <c r="M16350">
        <v>12.5</v>
      </c>
      <c r="N16350">
        <v>22.4</v>
      </c>
      <c r="O16350">
        <v>10.199999999999999</v>
      </c>
      <c r="S16350" t="b">
        <v>0</v>
      </c>
      <c r="T16350" t="b">
        <v>0</v>
      </c>
      <c r="U16350" t="b">
        <v>0</v>
      </c>
      <c r="V16350">
        <v>48000</v>
      </c>
      <c r="W16350">
        <v>29600</v>
      </c>
      <c r="X16350">
        <v>2.7</v>
      </c>
      <c r="Y16350">
        <v>30070</v>
      </c>
      <c r="Z16350">
        <v>2.12</v>
      </c>
    </row>
    <row r="16351" spans="1:26">
      <c r="A16351">
        <v>202195107</v>
      </c>
      <c r="B16351" t="s">
        <v>6289</v>
      </c>
      <c r="C16351" t="s">
        <v>3597</v>
      </c>
      <c r="D16351" t="s">
        <v>4034</v>
      </c>
      <c r="E16351" t="s">
        <v>5235</v>
      </c>
      <c r="F16351" t="s">
        <v>3650</v>
      </c>
      <c r="G16351">
        <v>202195107</v>
      </c>
      <c r="I16351" t="s">
        <v>3651</v>
      </c>
      <c r="J16351" t="s">
        <v>6765</v>
      </c>
      <c r="K16351" t="s">
        <v>3653</v>
      </c>
      <c r="M16351">
        <v>12.5</v>
      </c>
      <c r="N16351">
        <v>22.4</v>
      </c>
      <c r="O16351">
        <v>10.199999999999999</v>
      </c>
      <c r="S16351" t="b">
        <v>0</v>
      </c>
      <c r="T16351" t="b">
        <v>0</v>
      </c>
      <c r="U16351" t="b">
        <v>0</v>
      </c>
      <c r="V16351">
        <v>48000</v>
      </c>
      <c r="W16351">
        <v>29600</v>
      </c>
      <c r="X16351">
        <v>2.7</v>
      </c>
      <c r="Y16351">
        <v>32820</v>
      </c>
      <c r="Z16351">
        <v>2.27</v>
      </c>
    </row>
    <row r="16352" spans="1:26">
      <c r="A16352">
        <v>203269784</v>
      </c>
      <c r="B16352" t="s">
        <v>6289</v>
      </c>
      <c r="C16352" t="s">
        <v>3597</v>
      </c>
      <c r="D16352" t="s">
        <v>4034</v>
      </c>
      <c r="E16352" t="s">
        <v>4035</v>
      </c>
      <c r="F16352" t="s">
        <v>3650</v>
      </c>
      <c r="G16352">
        <v>203269784</v>
      </c>
      <c r="I16352" t="s">
        <v>3651</v>
      </c>
      <c r="J16352" t="s">
        <v>6808</v>
      </c>
      <c r="K16352" t="s">
        <v>3653</v>
      </c>
      <c r="M16352">
        <v>13.5</v>
      </c>
      <c r="N16352">
        <v>21.5</v>
      </c>
      <c r="O16352">
        <v>10.5</v>
      </c>
      <c r="S16352" t="b">
        <v>0</v>
      </c>
      <c r="T16352" t="b">
        <v>0</v>
      </c>
      <c r="U16352" t="b">
        <v>0</v>
      </c>
      <c r="V16352">
        <v>36000</v>
      </c>
      <c r="W16352">
        <v>23200</v>
      </c>
      <c r="X16352">
        <v>2.78</v>
      </c>
      <c r="Y16352">
        <v>43387</v>
      </c>
      <c r="Z16352">
        <v>2.31</v>
      </c>
    </row>
    <row r="16353" spans="1:26">
      <c r="A16353">
        <v>203269783</v>
      </c>
      <c r="B16353" t="s">
        <v>6289</v>
      </c>
      <c r="C16353" t="s">
        <v>3597</v>
      </c>
      <c r="D16353" t="s">
        <v>4034</v>
      </c>
      <c r="E16353" t="s">
        <v>4035</v>
      </c>
      <c r="F16353" t="s">
        <v>3650</v>
      </c>
      <c r="G16353">
        <v>203269783</v>
      </c>
      <c r="I16353" t="s">
        <v>3651</v>
      </c>
      <c r="J16353" t="s">
        <v>7106</v>
      </c>
      <c r="K16353" t="s">
        <v>3653</v>
      </c>
      <c r="M16353">
        <v>13</v>
      </c>
      <c r="N16353">
        <v>22</v>
      </c>
      <c r="O16353">
        <v>10.4</v>
      </c>
      <c r="S16353" t="b">
        <v>0</v>
      </c>
      <c r="T16353" t="b">
        <v>0</v>
      </c>
      <c r="U16353" t="b">
        <v>0</v>
      </c>
      <c r="V16353">
        <v>28000</v>
      </c>
      <c r="W16353">
        <v>18000</v>
      </c>
      <c r="X16353">
        <v>2.73</v>
      </c>
      <c r="Y16353">
        <v>30960</v>
      </c>
      <c r="Z16353">
        <v>2.12</v>
      </c>
    </row>
    <row r="16354" spans="1:26">
      <c r="A16354">
        <v>203238787</v>
      </c>
      <c r="B16354" t="s">
        <v>6289</v>
      </c>
      <c r="C16354" t="s">
        <v>3597</v>
      </c>
      <c r="D16354" t="s">
        <v>4034</v>
      </c>
      <c r="E16354" t="s">
        <v>5257</v>
      </c>
      <c r="F16354" t="s">
        <v>3650</v>
      </c>
      <c r="G16354">
        <v>203238787</v>
      </c>
      <c r="I16354" t="s">
        <v>3651</v>
      </c>
      <c r="J16354" t="s">
        <v>6892</v>
      </c>
      <c r="K16354" t="s">
        <v>3653</v>
      </c>
      <c r="M16354">
        <v>11.5</v>
      </c>
      <c r="N16354">
        <v>22.5</v>
      </c>
      <c r="O16354">
        <v>10.199999999999999</v>
      </c>
      <c r="S16354" t="b">
        <v>0</v>
      </c>
      <c r="T16354" t="b">
        <v>0</v>
      </c>
      <c r="U16354" t="b">
        <v>0</v>
      </c>
      <c r="V16354">
        <v>36000</v>
      </c>
      <c r="W16354">
        <v>24600</v>
      </c>
      <c r="X16354">
        <v>2.78</v>
      </c>
      <c r="Y16354">
        <v>25750</v>
      </c>
      <c r="Z16354">
        <v>2.1800000000000002</v>
      </c>
    </row>
    <row r="16355" spans="1:26">
      <c r="A16355">
        <v>203238789</v>
      </c>
      <c r="B16355" t="s">
        <v>6289</v>
      </c>
      <c r="C16355" t="s">
        <v>3597</v>
      </c>
      <c r="D16355" t="s">
        <v>4034</v>
      </c>
      <c r="E16355" t="s">
        <v>5260</v>
      </c>
      <c r="F16355" t="s">
        <v>3650</v>
      </c>
      <c r="G16355">
        <v>203238789</v>
      </c>
      <c r="I16355" t="s">
        <v>3651</v>
      </c>
      <c r="J16355" t="s">
        <v>7070</v>
      </c>
      <c r="K16355" t="s">
        <v>3653</v>
      </c>
      <c r="M16355">
        <v>11.5</v>
      </c>
      <c r="N16355">
        <v>22.5</v>
      </c>
      <c r="O16355">
        <v>10.199999999999999</v>
      </c>
      <c r="S16355" t="b">
        <v>0</v>
      </c>
      <c r="T16355" t="b">
        <v>0</v>
      </c>
      <c r="U16355" t="b">
        <v>0</v>
      </c>
      <c r="V16355">
        <v>36000</v>
      </c>
      <c r="W16355">
        <v>24600</v>
      </c>
      <c r="X16355">
        <v>2.78</v>
      </c>
      <c r="Y16355">
        <v>25750</v>
      </c>
      <c r="Z16355">
        <v>2.1800000000000002</v>
      </c>
    </row>
    <row r="16356" spans="1:26">
      <c r="A16356">
        <v>203238520</v>
      </c>
      <c r="B16356" t="s">
        <v>6289</v>
      </c>
      <c r="C16356" t="s">
        <v>3597</v>
      </c>
      <c r="D16356" t="s">
        <v>4034</v>
      </c>
      <c r="E16356" t="s">
        <v>5260</v>
      </c>
      <c r="F16356" t="s">
        <v>3650</v>
      </c>
      <c r="G16356">
        <v>203238520</v>
      </c>
      <c r="I16356" t="s">
        <v>3651</v>
      </c>
      <c r="J16356" t="s">
        <v>6580</v>
      </c>
      <c r="K16356" t="s">
        <v>3653</v>
      </c>
      <c r="M16356">
        <v>12.5</v>
      </c>
      <c r="N16356">
        <v>22.4</v>
      </c>
      <c r="O16356">
        <v>10.199999999999999</v>
      </c>
      <c r="S16356" t="b">
        <v>0</v>
      </c>
      <c r="T16356" t="b">
        <v>0</v>
      </c>
      <c r="U16356" t="b">
        <v>0</v>
      </c>
      <c r="V16356">
        <v>48000</v>
      </c>
      <c r="W16356">
        <v>29600</v>
      </c>
      <c r="X16356">
        <v>2.7</v>
      </c>
      <c r="Y16356">
        <v>32820</v>
      </c>
      <c r="Z16356">
        <v>2.27</v>
      </c>
    </row>
    <row r="16357" spans="1:26">
      <c r="A16357">
        <v>203238516</v>
      </c>
      <c r="B16357" t="s">
        <v>6289</v>
      </c>
      <c r="C16357" t="s">
        <v>3597</v>
      </c>
      <c r="D16357" t="s">
        <v>4034</v>
      </c>
      <c r="E16357" t="s">
        <v>5260</v>
      </c>
      <c r="F16357" t="s">
        <v>3650</v>
      </c>
      <c r="G16357">
        <v>203238516</v>
      </c>
      <c r="I16357" t="s">
        <v>3651</v>
      </c>
      <c r="J16357" t="s">
        <v>6545</v>
      </c>
      <c r="K16357" t="s">
        <v>3653</v>
      </c>
      <c r="M16357">
        <v>12.5</v>
      </c>
      <c r="N16357">
        <v>22.5</v>
      </c>
      <c r="O16357">
        <v>10.3</v>
      </c>
      <c r="S16357" t="b">
        <v>0</v>
      </c>
      <c r="T16357" t="b">
        <v>0</v>
      </c>
      <c r="U16357" t="b">
        <v>0</v>
      </c>
      <c r="V16357">
        <v>18000</v>
      </c>
      <c r="W16357">
        <v>12000</v>
      </c>
      <c r="X16357">
        <v>2.79</v>
      </c>
      <c r="Y16357">
        <v>13047</v>
      </c>
      <c r="Z16357">
        <v>2.3199999999999998</v>
      </c>
    </row>
    <row r="16358" spans="1:26">
      <c r="A16358">
        <v>203238508</v>
      </c>
      <c r="B16358" t="s">
        <v>6289</v>
      </c>
      <c r="C16358" t="s">
        <v>3597</v>
      </c>
      <c r="D16358" t="s">
        <v>4034</v>
      </c>
      <c r="E16358" t="s">
        <v>5257</v>
      </c>
      <c r="F16358" t="s">
        <v>3650</v>
      </c>
      <c r="G16358">
        <v>203238508</v>
      </c>
      <c r="I16358" t="s">
        <v>3651</v>
      </c>
      <c r="J16358" t="s">
        <v>6890</v>
      </c>
      <c r="K16358" t="s">
        <v>3653</v>
      </c>
      <c r="M16358">
        <v>12.5</v>
      </c>
      <c r="N16358">
        <v>22.4</v>
      </c>
      <c r="O16358">
        <v>10.199999999999999</v>
      </c>
      <c r="S16358" t="b">
        <v>0</v>
      </c>
      <c r="T16358" t="b">
        <v>0</v>
      </c>
      <c r="U16358" t="b">
        <v>0</v>
      </c>
      <c r="V16358">
        <v>48000</v>
      </c>
      <c r="W16358">
        <v>29600</v>
      </c>
      <c r="X16358">
        <v>2.7</v>
      </c>
      <c r="Y16358">
        <v>32820</v>
      </c>
      <c r="Z16358">
        <v>2.27</v>
      </c>
    </row>
    <row r="16359" spans="1:26">
      <c r="A16359">
        <v>203238518</v>
      </c>
      <c r="B16359" t="s">
        <v>6289</v>
      </c>
      <c r="C16359" t="s">
        <v>3597</v>
      </c>
      <c r="D16359" t="s">
        <v>4034</v>
      </c>
      <c r="E16359" t="s">
        <v>5260</v>
      </c>
      <c r="F16359" t="s">
        <v>3650</v>
      </c>
      <c r="G16359">
        <v>203238518</v>
      </c>
      <c r="I16359" t="s">
        <v>3651</v>
      </c>
      <c r="J16359" t="s">
        <v>6581</v>
      </c>
      <c r="K16359" t="s">
        <v>3653</v>
      </c>
      <c r="M16359">
        <v>12.5</v>
      </c>
      <c r="N16359">
        <v>23</v>
      </c>
      <c r="O16359">
        <v>10.3</v>
      </c>
      <c r="S16359" t="b">
        <v>0</v>
      </c>
      <c r="T16359" t="b">
        <v>0</v>
      </c>
      <c r="U16359" t="b">
        <v>0</v>
      </c>
      <c r="V16359">
        <v>28000</v>
      </c>
      <c r="W16359">
        <v>17200</v>
      </c>
      <c r="X16359">
        <v>2.8</v>
      </c>
      <c r="Y16359">
        <v>20260</v>
      </c>
      <c r="Z16359">
        <v>2.2000000000000002</v>
      </c>
    </row>
    <row r="16360" spans="1:26">
      <c r="A16360">
        <v>203238506</v>
      </c>
      <c r="B16360" t="s">
        <v>6289</v>
      </c>
      <c r="C16360" t="s">
        <v>3597</v>
      </c>
      <c r="D16360" t="s">
        <v>4034</v>
      </c>
      <c r="E16360" t="s">
        <v>5257</v>
      </c>
      <c r="F16360" t="s">
        <v>3650</v>
      </c>
      <c r="G16360">
        <v>203238506</v>
      </c>
      <c r="I16360" t="s">
        <v>3651</v>
      </c>
      <c r="J16360" t="s">
        <v>6901</v>
      </c>
      <c r="K16360" t="s">
        <v>3653</v>
      </c>
      <c r="M16360">
        <v>12.5</v>
      </c>
      <c r="N16360">
        <v>23</v>
      </c>
      <c r="O16360">
        <v>10.3</v>
      </c>
      <c r="S16360" t="b">
        <v>0</v>
      </c>
      <c r="T16360" t="b">
        <v>0</v>
      </c>
      <c r="U16360" t="b">
        <v>0</v>
      </c>
      <c r="V16360">
        <v>28000</v>
      </c>
      <c r="W16360">
        <v>17200</v>
      </c>
      <c r="X16360">
        <v>2.8</v>
      </c>
      <c r="Y16360">
        <v>20260</v>
      </c>
      <c r="Z16360">
        <v>2.2000000000000002</v>
      </c>
    </row>
    <row r="16361" spans="1:26">
      <c r="A16361">
        <v>203238504</v>
      </c>
      <c r="B16361" t="s">
        <v>6289</v>
      </c>
      <c r="C16361" t="s">
        <v>3597</v>
      </c>
      <c r="D16361" t="s">
        <v>4034</v>
      </c>
      <c r="E16361" t="s">
        <v>5257</v>
      </c>
      <c r="F16361" t="s">
        <v>3650</v>
      </c>
      <c r="G16361">
        <v>203238504</v>
      </c>
      <c r="I16361" t="s">
        <v>3651</v>
      </c>
      <c r="J16361" t="s">
        <v>7079</v>
      </c>
      <c r="K16361" t="s">
        <v>3653</v>
      </c>
      <c r="M16361">
        <v>12.5</v>
      </c>
      <c r="N16361">
        <v>22.5</v>
      </c>
      <c r="O16361">
        <v>10.3</v>
      </c>
      <c r="S16361" t="b">
        <v>0</v>
      </c>
      <c r="T16361" t="b">
        <v>0</v>
      </c>
      <c r="U16361" t="b">
        <v>0</v>
      </c>
      <c r="V16361">
        <v>18000</v>
      </c>
      <c r="W16361">
        <v>12000</v>
      </c>
      <c r="X16361">
        <v>2.79</v>
      </c>
      <c r="Y16361">
        <v>13047</v>
      </c>
      <c r="Z16361">
        <v>2.3199999999999998</v>
      </c>
    </row>
    <row r="16362" spans="1:26">
      <c r="A16362">
        <v>202918821</v>
      </c>
      <c r="B16362" t="s">
        <v>6289</v>
      </c>
      <c r="C16362" t="s">
        <v>3597</v>
      </c>
      <c r="D16362" t="s">
        <v>4034</v>
      </c>
      <c r="E16362" t="s">
        <v>5413</v>
      </c>
      <c r="F16362" t="s">
        <v>3650</v>
      </c>
      <c r="G16362">
        <v>202918821</v>
      </c>
      <c r="I16362" t="s">
        <v>3651</v>
      </c>
      <c r="J16362" t="s">
        <v>6683</v>
      </c>
      <c r="K16362" t="s">
        <v>3653</v>
      </c>
      <c r="M16362">
        <v>13</v>
      </c>
      <c r="N16362">
        <v>22</v>
      </c>
      <c r="O16362">
        <v>10.4</v>
      </c>
      <c r="S16362" t="b">
        <v>0</v>
      </c>
      <c r="T16362" t="b">
        <v>0</v>
      </c>
      <c r="U16362" t="b">
        <v>0</v>
      </c>
      <c r="V16362">
        <v>28000</v>
      </c>
      <c r="W16362">
        <v>18000</v>
      </c>
      <c r="X16362">
        <v>2.73</v>
      </c>
      <c r="Y16362">
        <v>30960</v>
      </c>
      <c r="Z16362">
        <v>2.12</v>
      </c>
    </row>
    <row r="16363" spans="1:26">
      <c r="A16363">
        <v>202918822</v>
      </c>
      <c r="B16363" t="s">
        <v>6289</v>
      </c>
      <c r="C16363" t="s">
        <v>3597</v>
      </c>
      <c r="D16363" t="s">
        <v>4034</v>
      </c>
      <c r="E16363" t="s">
        <v>5413</v>
      </c>
      <c r="F16363" t="s">
        <v>3650</v>
      </c>
      <c r="G16363">
        <v>202918822</v>
      </c>
      <c r="I16363" t="s">
        <v>3651</v>
      </c>
      <c r="J16363" t="s">
        <v>6684</v>
      </c>
      <c r="K16363" t="s">
        <v>3653</v>
      </c>
      <c r="M16363">
        <v>13.5</v>
      </c>
      <c r="N16363">
        <v>21.5</v>
      </c>
      <c r="O16363">
        <v>10.5</v>
      </c>
      <c r="S16363" t="b">
        <v>0</v>
      </c>
      <c r="T16363" t="b">
        <v>0</v>
      </c>
      <c r="U16363" t="b">
        <v>0</v>
      </c>
      <c r="V16363">
        <v>36000</v>
      </c>
      <c r="W16363">
        <v>23200</v>
      </c>
      <c r="X16363">
        <v>2.78</v>
      </c>
      <c r="Y16363">
        <v>43387</v>
      </c>
      <c r="Z16363">
        <v>2.31</v>
      </c>
    </row>
    <row r="16364" spans="1:26">
      <c r="A16364">
        <v>202832586</v>
      </c>
      <c r="B16364" t="s">
        <v>6289</v>
      </c>
      <c r="C16364" t="s">
        <v>3597</v>
      </c>
      <c r="D16364" t="s">
        <v>4034</v>
      </c>
      <c r="E16364" t="s">
        <v>5222</v>
      </c>
      <c r="F16364" t="s">
        <v>3650</v>
      </c>
      <c r="G16364">
        <v>202832586</v>
      </c>
      <c r="I16364" t="s">
        <v>3651</v>
      </c>
      <c r="J16364" t="s">
        <v>6951</v>
      </c>
      <c r="K16364" t="s">
        <v>3653</v>
      </c>
      <c r="M16364">
        <v>12.5</v>
      </c>
      <c r="N16364">
        <v>23</v>
      </c>
      <c r="O16364">
        <v>10.3</v>
      </c>
      <c r="S16364" t="b">
        <v>0</v>
      </c>
      <c r="T16364" t="b">
        <v>0</v>
      </c>
      <c r="U16364" t="b">
        <v>0</v>
      </c>
      <c r="V16364">
        <v>28000</v>
      </c>
      <c r="W16364">
        <v>17200</v>
      </c>
      <c r="X16364">
        <v>2.8</v>
      </c>
      <c r="Y16364">
        <v>20260</v>
      </c>
      <c r="Z16364">
        <v>2.2000000000000002</v>
      </c>
    </row>
    <row r="16365" spans="1:26">
      <c r="A16365">
        <v>202635806</v>
      </c>
      <c r="B16365" t="s">
        <v>6289</v>
      </c>
      <c r="C16365" t="s">
        <v>3597</v>
      </c>
      <c r="D16365" t="s">
        <v>4034</v>
      </c>
      <c r="E16365" t="s">
        <v>5260</v>
      </c>
      <c r="F16365" t="s">
        <v>3650</v>
      </c>
      <c r="G16365">
        <v>202635806</v>
      </c>
      <c r="I16365" t="s">
        <v>3651</v>
      </c>
      <c r="J16365" t="s">
        <v>6580</v>
      </c>
      <c r="K16365" t="s">
        <v>3653</v>
      </c>
      <c r="M16365">
        <v>12.5</v>
      </c>
      <c r="N16365">
        <v>22.4</v>
      </c>
      <c r="O16365">
        <v>10.199999999999999</v>
      </c>
      <c r="S16365" t="b">
        <v>0</v>
      </c>
      <c r="T16365" t="b">
        <v>0</v>
      </c>
      <c r="U16365" t="b">
        <v>0</v>
      </c>
      <c r="V16365">
        <v>48000</v>
      </c>
      <c r="W16365">
        <v>29600</v>
      </c>
      <c r="X16365">
        <v>2.7</v>
      </c>
      <c r="Y16365">
        <v>32820</v>
      </c>
      <c r="Z16365">
        <v>2.27</v>
      </c>
    </row>
    <row r="16366" spans="1:26">
      <c r="A16366">
        <v>202635803</v>
      </c>
      <c r="B16366" t="s">
        <v>6289</v>
      </c>
      <c r="C16366" t="s">
        <v>3597</v>
      </c>
      <c r="D16366" t="s">
        <v>4034</v>
      </c>
      <c r="E16366" t="s">
        <v>5260</v>
      </c>
      <c r="F16366" t="s">
        <v>3650</v>
      </c>
      <c r="G16366">
        <v>202635803</v>
      </c>
      <c r="I16366" t="s">
        <v>3651</v>
      </c>
      <c r="J16366" t="s">
        <v>6545</v>
      </c>
      <c r="K16366" t="s">
        <v>3653</v>
      </c>
      <c r="M16366">
        <v>12.5</v>
      </c>
      <c r="N16366">
        <v>22.5</v>
      </c>
      <c r="O16366">
        <v>10.3</v>
      </c>
      <c r="S16366" t="b">
        <v>0</v>
      </c>
      <c r="T16366" t="b">
        <v>0</v>
      </c>
      <c r="U16366" t="b">
        <v>0</v>
      </c>
      <c r="V16366">
        <v>18000</v>
      </c>
      <c r="W16366">
        <v>12000</v>
      </c>
      <c r="X16366">
        <v>2.79</v>
      </c>
      <c r="Y16366">
        <v>13047</v>
      </c>
      <c r="Z16366">
        <v>2.3199999999999998</v>
      </c>
    </row>
    <row r="16367" spans="1:26">
      <c r="A16367">
        <v>202635804</v>
      </c>
      <c r="B16367" t="s">
        <v>6289</v>
      </c>
      <c r="C16367" t="s">
        <v>3597</v>
      </c>
      <c r="D16367" t="s">
        <v>4034</v>
      </c>
      <c r="E16367" t="s">
        <v>5260</v>
      </c>
      <c r="F16367" t="s">
        <v>3650</v>
      </c>
      <c r="G16367">
        <v>202635804</v>
      </c>
      <c r="I16367" t="s">
        <v>3651</v>
      </c>
      <c r="J16367" t="s">
        <v>6581</v>
      </c>
      <c r="K16367" t="s">
        <v>3653</v>
      </c>
      <c r="M16367">
        <v>12.5</v>
      </c>
      <c r="N16367">
        <v>23</v>
      </c>
      <c r="O16367">
        <v>10.3</v>
      </c>
      <c r="S16367" t="b">
        <v>0</v>
      </c>
      <c r="T16367" t="b">
        <v>0</v>
      </c>
      <c r="U16367" t="b">
        <v>0</v>
      </c>
      <c r="V16367">
        <v>28000</v>
      </c>
      <c r="W16367">
        <v>17200</v>
      </c>
      <c r="X16367">
        <v>2.8</v>
      </c>
      <c r="Y16367">
        <v>20260</v>
      </c>
      <c r="Z16367">
        <v>2.2000000000000002</v>
      </c>
    </row>
    <row r="16368" spans="1:26">
      <c r="A16368">
        <v>202608469</v>
      </c>
      <c r="B16368" t="s">
        <v>6289</v>
      </c>
      <c r="C16368" t="s">
        <v>3597</v>
      </c>
      <c r="D16368" t="s">
        <v>4034</v>
      </c>
      <c r="E16368" t="s">
        <v>6090</v>
      </c>
      <c r="F16368" t="s">
        <v>3650</v>
      </c>
      <c r="G16368">
        <v>202608469</v>
      </c>
      <c r="I16368" t="s">
        <v>3651</v>
      </c>
      <c r="J16368" t="s">
        <v>7122</v>
      </c>
      <c r="K16368" t="s">
        <v>3653</v>
      </c>
      <c r="M16368">
        <v>12.5</v>
      </c>
      <c r="N16368">
        <v>22.5</v>
      </c>
      <c r="O16368">
        <v>10.3</v>
      </c>
      <c r="S16368" t="b">
        <v>0</v>
      </c>
      <c r="T16368" t="b">
        <v>0</v>
      </c>
      <c r="U16368" t="b">
        <v>0</v>
      </c>
      <c r="V16368">
        <v>18000</v>
      </c>
      <c r="W16368">
        <v>12000</v>
      </c>
      <c r="X16368">
        <v>2.79</v>
      </c>
      <c r="Y16368">
        <v>13020</v>
      </c>
      <c r="Z16368">
        <v>2.34</v>
      </c>
    </row>
    <row r="16369" spans="1:26">
      <c r="A16369">
        <v>204853571</v>
      </c>
      <c r="B16369" t="s">
        <v>6289</v>
      </c>
      <c r="C16369" t="s">
        <v>3597</v>
      </c>
      <c r="D16369" t="s">
        <v>4034</v>
      </c>
      <c r="E16369" t="s">
        <v>6595</v>
      </c>
      <c r="F16369" t="s">
        <v>3650</v>
      </c>
      <c r="G16369">
        <v>204853571</v>
      </c>
      <c r="I16369" t="s">
        <v>3651</v>
      </c>
      <c r="J16369" t="s">
        <v>7112</v>
      </c>
      <c r="K16369" t="s">
        <v>3653</v>
      </c>
      <c r="M16369">
        <v>12.5</v>
      </c>
      <c r="N16369">
        <v>22.5</v>
      </c>
      <c r="O16369">
        <v>10.3</v>
      </c>
      <c r="S16369" t="b">
        <v>0</v>
      </c>
      <c r="T16369" t="b">
        <v>0</v>
      </c>
      <c r="U16369" t="b">
        <v>0</v>
      </c>
      <c r="V16369">
        <v>18000</v>
      </c>
      <c r="W16369">
        <v>12000</v>
      </c>
      <c r="X16369">
        <v>2.79</v>
      </c>
      <c r="Y16369">
        <v>13047</v>
      </c>
      <c r="Z16369">
        <v>2.3199999999999998</v>
      </c>
    </row>
    <row r="16370" spans="1:26">
      <c r="A16370">
        <v>204853572</v>
      </c>
      <c r="B16370" t="s">
        <v>6289</v>
      </c>
      <c r="C16370" t="s">
        <v>3597</v>
      </c>
      <c r="D16370" t="s">
        <v>4034</v>
      </c>
      <c r="E16370" t="s">
        <v>6595</v>
      </c>
      <c r="F16370" t="s">
        <v>3650</v>
      </c>
      <c r="G16370">
        <v>204853572</v>
      </c>
      <c r="I16370" t="s">
        <v>3651</v>
      </c>
      <c r="J16370" t="s">
        <v>6596</v>
      </c>
      <c r="K16370" t="s">
        <v>3653</v>
      </c>
      <c r="M16370">
        <v>12.5</v>
      </c>
      <c r="N16370">
        <v>23</v>
      </c>
      <c r="O16370">
        <v>10.3</v>
      </c>
      <c r="S16370" t="b">
        <v>0</v>
      </c>
      <c r="T16370" t="b">
        <v>0</v>
      </c>
      <c r="U16370" t="b">
        <v>0</v>
      </c>
      <c r="V16370">
        <v>28000</v>
      </c>
      <c r="W16370">
        <v>17200</v>
      </c>
      <c r="X16370">
        <v>2.8</v>
      </c>
      <c r="Y16370">
        <v>20260</v>
      </c>
      <c r="Z16370">
        <v>2.2000000000000002</v>
      </c>
    </row>
    <row r="16371" spans="1:26">
      <c r="A16371">
        <v>204713920</v>
      </c>
      <c r="B16371" t="s">
        <v>6289</v>
      </c>
      <c r="C16371" t="s">
        <v>3597</v>
      </c>
      <c r="D16371" t="s">
        <v>4034</v>
      </c>
      <c r="E16371" t="s">
        <v>4412</v>
      </c>
      <c r="F16371" t="s">
        <v>3650</v>
      </c>
      <c r="G16371">
        <v>204713920</v>
      </c>
      <c r="I16371" t="s">
        <v>3651</v>
      </c>
      <c r="J16371" t="s">
        <v>6354</v>
      </c>
      <c r="K16371" t="s">
        <v>3653</v>
      </c>
      <c r="L16371" t="s">
        <v>4045</v>
      </c>
      <c r="M16371">
        <v>12.5</v>
      </c>
      <c r="N16371">
        <v>22.5</v>
      </c>
      <c r="O16371">
        <v>10.3</v>
      </c>
      <c r="S16371" t="b">
        <v>0</v>
      </c>
      <c r="T16371" t="b">
        <v>0</v>
      </c>
      <c r="U16371" t="b">
        <v>0</v>
      </c>
      <c r="V16371">
        <v>18000</v>
      </c>
      <c r="W16371">
        <v>12000</v>
      </c>
      <c r="X16371">
        <v>2.79</v>
      </c>
      <c r="Y16371">
        <v>13047</v>
      </c>
      <c r="Z16371">
        <v>2.3199999999999998</v>
      </c>
    </row>
    <row r="16372" spans="1:26">
      <c r="A16372">
        <v>204012250</v>
      </c>
      <c r="B16372" t="s">
        <v>6289</v>
      </c>
      <c r="C16372" t="s">
        <v>3597</v>
      </c>
      <c r="D16372" t="s">
        <v>4034</v>
      </c>
      <c r="E16372" t="s">
        <v>6203</v>
      </c>
      <c r="F16372" t="s">
        <v>3650</v>
      </c>
      <c r="G16372">
        <v>204012250</v>
      </c>
      <c r="I16372" t="s">
        <v>3651</v>
      </c>
      <c r="J16372" t="s">
        <v>6497</v>
      </c>
      <c r="K16372" t="s">
        <v>3653</v>
      </c>
      <c r="M16372">
        <v>13</v>
      </c>
      <c r="N16372">
        <v>22</v>
      </c>
      <c r="O16372">
        <v>10.4</v>
      </c>
      <c r="S16372" t="b">
        <v>0</v>
      </c>
      <c r="T16372" t="b">
        <v>0</v>
      </c>
      <c r="U16372" t="b">
        <v>0</v>
      </c>
      <c r="V16372">
        <v>28000</v>
      </c>
      <c r="W16372">
        <v>18000</v>
      </c>
      <c r="X16372">
        <v>2.73</v>
      </c>
      <c r="Y16372">
        <v>30960</v>
      </c>
      <c r="Z16372">
        <v>2.12</v>
      </c>
    </row>
    <row r="16373" spans="1:26">
      <c r="A16373">
        <v>204853574</v>
      </c>
      <c r="B16373" t="s">
        <v>6289</v>
      </c>
      <c r="C16373" t="s">
        <v>3597</v>
      </c>
      <c r="D16373" t="s">
        <v>4034</v>
      </c>
      <c r="E16373" t="s">
        <v>6595</v>
      </c>
      <c r="F16373" t="s">
        <v>3650</v>
      </c>
      <c r="G16373">
        <v>204853574</v>
      </c>
      <c r="I16373" t="s">
        <v>3651</v>
      </c>
      <c r="J16373" t="s">
        <v>7113</v>
      </c>
      <c r="K16373" t="s">
        <v>3653</v>
      </c>
      <c r="M16373">
        <v>12.5</v>
      </c>
      <c r="N16373">
        <v>22.4</v>
      </c>
      <c r="O16373">
        <v>10.199999999999999</v>
      </c>
      <c r="S16373" t="b">
        <v>0</v>
      </c>
      <c r="T16373" t="b">
        <v>0</v>
      </c>
      <c r="U16373" t="b">
        <v>0</v>
      </c>
      <c r="V16373">
        <v>48000</v>
      </c>
      <c r="W16373">
        <v>29600</v>
      </c>
      <c r="X16373">
        <v>2.7</v>
      </c>
      <c r="Y16373">
        <v>32820</v>
      </c>
      <c r="Z16373">
        <v>2.27</v>
      </c>
    </row>
    <row r="16374" spans="1:26">
      <c r="A16374">
        <v>204012251</v>
      </c>
      <c r="B16374" t="s">
        <v>6289</v>
      </c>
      <c r="C16374" t="s">
        <v>3597</v>
      </c>
      <c r="D16374" t="s">
        <v>4034</v>
      </c>
      <c r="E16374" t="s">
        <v>6203</v>
      </c>
      <c r="F16374" t="s">
        <v>3650</v>
      </c>
      <c r="G16374">
        <v>204012251</v>
      </c>
      <c r="I16374" t="s">
        <v>3651</v>
      </c>
      <c r="J16374" t="s">
        <v>6500</v>
      </c>
      <c r="K16374" t="s">
        <v>3653</v>
      </c>
      <c r="M16374">
        <v>13.5</v>
      </c>
      <c r="N16374">
        <v>21.5</v>
      </c>
      <c r="O16374">
        <v>10.5</v>
      </c>
      <c r="S16374" t="b">
        <v>0</v>
      </c>
      <c r="T16374" t="b">
        <v>0</v>
      </c>
      <c r="U16374" t="b">
        <v>0</v>
      </c>
      <c r="V16374">
        <v>36000</v>
      </c>
      <c r="W16374">
        <v>23200</v>
      </c>
      <c r="X16374">
        <v>2.78</v>
      </c>
      <c r="Y16374">
        <v>43387</v>
      </c>
      <c r="Z16374">
        <v>2.31</v>
      </c>
    </row>
    <row r="16375" spans="1:26">
      <c r="A16375">
        <v>204005786</v>
      </c>
      <c r="B16375" t="s">
        <v>6289</v>
      </c>
      <c r="C16375" t="s">
        <v>3597</v>
      </c>
      <c r="D16375" t="s">
        <v>4034</v>
      </c>
      <c r="E16375" t="s">
        <v>5257</v>
      </c>
      <c r="F16375" t="s">
        <v>3650</v>
      </c>
      <c r="G16375">
        <v>204005786</v>
      </c>
      <c r="I16375" t="s">
        <v>3651</v>
      </c>
      <c r="J16375" t="s">
        <v>6889</v>
      </c>
      <c r="K16375" t="s">
        <v>3653</v>
      </c>
      <c r="M16375">
        <v>13.5</v>
      </c>
      <c r="N16375">
        <v>21.5</v>
      </c>
      <c r="O16375">
        <v>10.5</v>
      </c>
      <c r="S16375" t="b">
        <v>0</v>
      </c>
      <c r="T16375" t="b">
        <v>0</v>
      </c>
      <c r="U16375" t="b">
        <v>0</v>
      </c>
      <c r="V16375">
        <v>36000</v>
      </c>
      <c r="W16375">
        <v>23200</v>
      </c>
      <c r="X16375">
        <v>2.78</v>
      </c>
      <c r="Y16375">
        <v>43387</v>
      </c>
      <c r="Z16375">
        <v>2.31</v>
      </c>
    </row>
    <row r="16376" spans="1:26">
      <c r="A16376">
        <v>204005788</v>
      </c>
      <c r="B16376" t="s">
        <v>6289</v>
      </c>
      <c r="C16376" t="s">
        <v>3597</v>
      </c>
      <c r="D16376" t="s">
        <v>4034</v>
      </c>
      <c r="E16376" t="s">
        <v>5257</v>
      </c>
      <c r="F16376" t="s">
        <v>3650</v>
      </c>
      <c r="G16376">
        <v>204005788</v>
      </c>
      <c r="I16376" t="s">
        <v>3651</v>
      </c>
      <c r="J16376" t="s">
        <v>6891</v>
      </c>
      <c r="K16376" t="s">
        <v>3653</v>
      </c>
      <c r="M16376">
        <v>13</v>
      </c>
      <c r="N16376">
        <v>22</v>
      </c>
      <c r="O16376">
        <v>10.4</v>
      </c>
      <c r="S16376" t="b">
        <v>0</v>
      </c>
      <c r="T16376" t="b">
        <v>0</v>
      </c>
      <c r="U16376" t="b">
        <v>0</v>
      </c>
      <c r="V16376">
        <v>28000</v>
      </c>
      <c r="W16376">
        <v>18000</v>
      </c>
      <c r="X16376">
        <v>2.73</v>
      </c>
      <c r="Y16376">
        <v>30960</v>
      </c>
      <c r="Z16376">
        <v>2.12</v>
      </c>
    </row>
    <row r="16377" spans="1:26">
      <c r="A16377">
        <v>204005772</v>
      </c>
      <c r="B16377" t="s">
        <v>6289</v>
      </c>
      <c r="C16377" t="s">
        <v>3597</v>
      </c>
      <c r="D16377" t="s">
        <v>4034</v>
      </c>
      <c r="E16377" t="s">
        <v>5260</v>
      </c>
      <c r="F16377" t="s">
        <v>3650</v>
      </c>
      <c r="G16377">
        <v>204005772</v>
      </c>
      <c r="I16377" t="s">
        <v>3651</v>
      </c>
      <c r="J16377" t="s">
        <v>6935</v>
      </c>
      <c r="K16377" t="s">
        <v>3653</v>
      </c>
      <c r="M16377">
        <v>13</v>
      </c>
      <c r="N16377">
        <v>22</v>
      </c>
      <c r="O16377">
        <v>10.4</v>
      </c>
      <c r="S16377" t="b">
        <v>0</v>
      </c>
      <c r="T16377" t="b">
        <v>0</v>
      </c>
      <c r="U16377" t="b">
        <v>0</v>
      </c>
      <c r="V16377">
        <v>28000</v>
      </c>
      <c r="W16377">
        <v>18000</v>
      </c>
      <c r="X16377">
        <v>2.73</v>
      </c>
      <c r="Y16377">
        <v>30960</v>
      </c>
      <c r="Z16377">
        <v>2.12</v>
      </c>
    </row>
    <row r="16378" spans="1:26">
      <c r="A16378">
        <v>204005752</v>
      </c>
      <c r="B16378" t="s">
        <v>6289</v>
      </c>
      <c r="C16378" t="s">
        <v>3597</v>
      </c>
      <c r="D16378" t="s">
        <v>4034</v>
      </c>
      <c r="E16378" t="s">
        <v>5260</v>
      </c>
      <c r="F16378" t="s">
        <v>3650</v>
      </c>
      <c r="G16378">
        <v>204005752</v>
      </c>
      <c r="I16378" t="s">
        <v>3651</v>
      </c>
      <c r="J16378" t="s">
        <v>6925</v>
      </c>
      <c r="K16378" t="s">
        <v>3653</v>
      </c>
      <c r="M16378">
        <v>13.5</v>
      </c>
      <c r="N16378">
        <v>21.5</v>
      </c>
      <c r="O16378">
        <v>10.5</v>
      </c>
      <c r="S16378" t="b">
        <v>0</v>
      </c>
      <c r="T16378" t="b">
        <v>0</v>
      </c>
      <c r="U16378" t="b">
        <v>0</v>
      </c>
      <c r="V16378">
        <v>36000</v>
      </c>
      <c r="W16378">
        <v>23200</v>
      </c>
      <c r="X16378">
        <v>2.78</v>
      </c>
      <c r="Y16378">
        <v>43387</v>
      </c>
      <c r="Z16378">
        <v>2.31</v>
      </c>
    </row>
    <row r="16379" spans="1:26">
      <c r="A16379">
        <v>203514060</v>
      </c>
      <c r="B16379" t="s">
        <v>6289</v>
      </c>
      <c r="C16379" t="s">
        <v>3597</v>
      </c>
      <c r="D16379" t="s">
        <v>4034</v>
      </c>
      <c r="E16379" t="s">
        <v>6595</v>
      </c>
      <c r="F16379" t="s">
        <v>3650</v>
      </c>
      <c r="G16379">
        <v>203514060</v>
      </c>
      <c r="I16379" t="s">
        <v>3651</v>
      </c>
      <c r="J16379" t="s">
        <v>6826</v>
      </c>
      <c r="K16379" t="s">
        <v>3653</v>
      </c>
      <c r="M16379">
        <v>13.5</v>
      </c>
      <c r="N16379">
        <v>21.5</v>
      </c>
      <c r="O16379">
        <v>10.5</v>
      </c>
      <c r="S16379" t="b">
        <v>0</v>
      </c>
      <c r="T16379" t="b">
        <v>0</v>
      </c>
      <c r="U16379" t="b">
        <v>0</v>
      </c>
      <c r="V16379">
        <v>36000</v>
      </c>
      <c r="W16379">
        <v>23200</v>
      </c>
      <c r="X16379">
        <v>2.78</v>
      </c>
      <c r="Y16379">
        <v>43387</v>
      </c>
      <c r="Z16379">
        <v>2.31</v>
      </c>
    </row>
    <row r="16380" spans="1:26">
      <c r="A16380">
        <v>203363530</v>
      </c>
      <c r="B16380" t="s">
        <v>6289</v>
      </c>
      <c r="C16380" t="s">
        <v>3597</v>
      </c>
      <c r="D16380" t="s">
        <v>4034</v>
      </c>
      <c r="E16380" t="s">
        <v>5088</v>
      </c>
      <c r="F16380" t="s">
        <v>3650</v>
      </c>
      <c r="G16380">
        <v>203363530</v>
      </c>
      <c r="I16380" t="s">
        <v>3651</v>
      </c>
      <c r="J16380" t="s">
        <v>7032</v>
      </c>
      <c r="K16380" t="s">
        <v>3653</v>
      </c>
      <c r="M16380">
        <v>12.5</v>
      </c>
      <c r="N16380">
        <v>23</v>
      </c>
      <c r="O16380">
        <v>10.3</v>
      </c>
      <c r="S16380" t="b">
        <v>0</v>
      </c>
      <c r="T16380" t="b">
        <v>0</v>
      </c>
      <c r="U16380" t="b">
        <v>0</v>
      </c>
      <c r="V16380">
        <v>28000</v>
      </c>
      <c r="W16380">
        <v>17200</v>
      </c>
      <c r="X16380">
        <v>2.8</v>
      </c>
      <c r="Y16380">
        <v>20260</v>
      </c>
      <c r="Z16380">
        <v>2.2000000000000002</v>
      </c>
    </row>
    <row r="16381" spans="1:26">
      <c r="A16381">
        <v>203363517</v>
      </c>
      <c r="B16381" t="s">
        <v>6289</v>
      </c>
      <c r="C16381" t="s">
        <v>3597</v>
      </c>
      <c r="D16381" t="s">
        <v>4034</v>
      </c>
      <c r="E16381" t="s">
        <v>5091</v>
      </c>
      <c r="F16381" t="s">
        <v>3650</v>
      </c>
      <c r="G16381">
        <v>203363517</v>
      </c>
      <c r="I16381" t="s">
        <v>3651</v>
      </c>
      <c r="J16381" t="s">
        <v>7018</v>
      </c>
      <c r="K16381" t="s">
        <v>3653</v>
      </c>
      <c r="M16381">
        <v>12.5</v>
      </c>
      <c r="N16381">
        <v>23</v>
      </c>
      <c r="O16381">
        <v>10.3</v>
      </c>
      <c r="S16381" t="b">
        <v>0</v>
      </c>
      <c r="T16381" t="b">
        <v>0</v>
      </c>
      <c r="U16381" t="b">
        <v>0</v>
      </c>
      <c r="V16381">
        <v>28000</v>
      </c>
      <c r="W16381">
        <v>17200</v>
      </c>
      <c r="X16381">
        <v>2.8</v>
      </c>
      <c r="Y16381">
        <v>20260</v>
      </c>
      <c r="Z16381">
        <v>2.2000000000000002</v>
      </c>
    </row>
    <row r="16382" spans="1:26">
      <c r="A16382">
        <v>203514062</v>
      </c>
      <c r="B16382" t="s">
        <v>6289</v>
      </c>
      <c r="C16382" t="s">
        <v>3597</v>
      </c>
      <c r="D16382" t="s">
        <v>4034</v>
      </c>
      <c r="E16382" t="s">
        <v>6595</v>
      </c>
      <c r="F16382" t="s">
        <v>3650</v>
      </c>
      <c r="G16382">
        <v>203514062</v>
      </c>
      <c r="I16382" t="s">
        <v>3651</v>
      </c>
      <c r="J16382" t="s">
        <v>6831</v>
      </c>
      <c r="K16382" t="s">
        <v>3653</v>
      </c>
      <c r="M16382">
        <v>13</v>
      </c>
      <c r="N16382">
        <v>22</v>
      </c>
      <c r="O16382">
        <v>10.4</v>
      </c>
      <c r="S16382" t="b">
        <v>0</v>
      </c>
      <c r="T16382" t="b">
        <v>0</v>
      </c>
      <c r="U16382" t="b">
        <v>0</v>
      </c>
      <c r="V16382">
        <v>28000</v>
      </c>
      <c r="W16382">
        <v>18000</v>
      </c>
      <c r="X16382">
        <v>2.73</v>
      </c>
      <c r="Y16382">
        <v>30960</v>
      </c>
      <c r="Z16382">
        <v>2.12</v>
      </c>
    </row>
    <row r="16383" spans="1:26">
      <c r="A16383">
        <v>205309942</v>
      </c>
      <c r="B16383" t="s">
        <v>6289</v>
      </c>
      <c r="C16383" t="s">
        <v>3597</v>
      </c>
      <c r="D16383" t="s">
        <v>4034</v>
      </c>
      <c r="E16383" t="s">
        <v>5088</v>
      </c>
      <c r="F16383" t="s">
        <v>3650</v>
      </c>
      <c r="G16383">
        <v>205309942</v>
      </c>
      <c r="I16383" t="s">
        <v>3651</v>
      </c>
      <c r="J16383" t="s">
        <v>7029</v>
      </c>
      <c r="K16383" t="s">
        <v>3653</v>
      </c>
      <c r="M16383">
        <v>11.5</v>
      </c>
      <c r="N16383">
        <v>22.5</v>
      </c>
      <c r="O16383">
        <v>10.199999999999999</v>
      </c>
      <c r="S16383" t="b">
        <v>0</v>
      </c>
      <c r="T16383" t="b">
        <v>0</v>
      </c>
      <c r="U16383" t="b">
        <v>0</v>
      </c>
      <c r="V16383">
        <v>36000</v>
      </c>
      <c r="W16383">
        <v>24600</v>
      </c>
      <c r="X16383">
        <v>2.78</v>
      </c>
      <c r="Y16383">
        <v>25750</v>
      </c>
      <c r="Z16383">
        <v>2.1800000000000002</v>
      </c>
    </row>
    <row r="16384" spans="1:26">
      <c r="A16384">
        <v>205306870</v>
      </c>
      <c r="B16384" t="s">
        <v>6289</v>
      </c>
      <c r="C16384" t="s">
        <v>3597</v>
      </c>
      <c r="D16384" t="s">
        <v>4034</v>
      </c>
      <c r="E16384" t="s">
        <v>5262</v>
      </c>
      <c r="F16384" t="s">
        <v>3650</v>
      </c>
      <c r="G16384">
        <v>205306870</v>
      </c>
      <c r="I16384" t="s">
        <v>3651</v>
      </c>
      <c r="J16384" t="s">
        <v>7091</v>
      </c>
      <c r="K16384" t="s">
        <v>3653</v>
      </c>
      <c r="M16384">
        <v>12.5</v>
      </c>
      <c r="N16384">
        <v>22.4</v>
      </c>
      <c r="O16384">
        <v>10.199999999999999</v>
      </c>
      <c r="S16384" t="b">
        <v>0</v>
      </c>
      <c r="T16384" t="b">
        <v>0</v>
      </c>
      <c r="U16384" t="b">
        <v>0</v>
      </c>
      <c r="V16384">
        <v>48000</v>
      </c>
      <c r="W16384">
        <v>29600</v>
      </c>
      <c r="X16384">
        <v>2.7</v>
      </c>
      <c r="Y16384">
        <v>32820</v>
      </c>
      <c r="Z16384">
        <v>2.27</v>
      </c>
    </row>
    <row r="16385" spans="1:26">
      <c r="A16385">
        <v>205306868</v>
      </c>
      <c r="B16385" t="s">
        <v>6289</v>
      </c>
      <c r="C16385" t="s">
        <v>3597</v>
      </c>
      <c r="D16385" t="s">
        <v>4034</v>
      </c>
      <c r="E16385" t="s">
        <v>5262</v>
      </c>
      <c r="F16385" t="s">
        <v>3650</v>
      </c>
      <c r="G16385">
        <v>205306868</v>
      </c>
      <c r="I16385" t="s">
        <v>3651</v>
      </c>
      <c r="J16385" t="s">
        <v>7094</v>
      </c>
      <c r="K16385" t="s">
        <v>3653</v>
      </c>
      <c r="M16385">
        <v>12.5</v>
      </c>
      <c r="N16385">
        <v>23</v>
      </c>
      <c r="O16385">
        <v>10.3</v>
      </c>
      <c r="S16385" t="b">
        <v>0</v>
      </c>
      <c r="T16385" t="b">
        <v>0</v>
      </c>
      <c r="U16385" t="b">
        <v>0</v>
      </c>
      <c r="V16385">
        <v>24000</v>
      </c>
      <c r="W16385">
        <v>17200</v>
      </c>
      <c r="X16385">
        <v>2.8</v>
      </c>
      <c r="Y16385">
        <v>20260</v>
      </c>
      <c r="Z16385">
        <v>2.2000000000000002</v>
      </c>
    </row>
    <row r="16386" spans="1:26">
      <c r="A16386">
        <v>205306867</v>
      </c>
      <c r="B16386" t="s">
        <v>6289</v>
      </c>
      <c r="C16386" t="s">
        <v>3597</v>
      </c>
      <c r="D16386" t="s">
        <v>4034</v>
      </c>
      <c r="E16386" t="s">
        <v>5262</v>
      </c>
      <c r="F16386" t="s">
        <v>3650</v>
      </c>
      <c r="G16386">
        <v>205306867</v>
      </c>
      <c r="I16386" t="s">
        <v>3651</v>
      </c>
      <c r="J16386" t="s">
        <v>7095</v>
      </c>
      <c r="K16386" t="s">
        <v>3653</v>
      </c>
      <c r="M16386">
        <v>12.5</v>
      </c>
      <c r="N16386">
        <v>22.5</v>
      </c>
      <c r="O16386">
        <v>10.3</v>
      </c>
      <c r="S16386" t="b">
        <v>0</v>
      </c>
      <c r="T16386" t="b">
        <v>0</v>
      </c>
      <c r="U16386" t="b">
        <v>0</v>
      </c>
      <c r="V16386">
        <v>18000</v>
      </c>
      <c r="W16386">
        <v>12000</v>
      </c>
      <c r="X16386">
        <v>2.79</v>
      </c>
      <c r="Y16386">
        <v>13047</v>
      </c>
      <c r="Z16386">
        <v>2.3199999999999998</v>
      </c>
    </row>
    <row r="16387" spans="1:26">
      <c r="A16387">
        <v>205309943</v>
      </c>
      <c r="B16387" t="s">
        <v>6289</v>
      </c>
      <c r="C16387" t="s">
        <v>3597</v>
      </c>
      <c r="D16387" t="s">
        <v>4034</v>
      </c>
      <c r="E16387" t="s">
        <v>5091</v>
      </c>
      <c r="F16387" t="s">
        <v>3650</v>
      </c>
      <c r="G16387">
        <v>205309943</v>
      </c>
      <c r="I16387" t="s">
        <v>3651</v>
      </c>
      <c r="J16387" t="s">
        <v>7017</v>
      </c>
      <c r="K16387" t="s">
        <v>3653</v>
      </c>
      <c r="M16387">
        <v>11.5</v>
      </c>
      <c r="N16387">
        <v>22.5</v>
      </c>
      <c r="O16387">
        <v>10.199999999999999</v>
      </c>
      <c r="S16387" t="b">
        <v>0</v>
      </c>
      <c r="T16387" t="b">
        <v>0</v>
      </c>
      <c r="U16387" t="b">
        <v>0</v>
      </c>
      <c r="V16387">
        <v>36000</v>
      </c>
      <c r="W16387">
        <v>24600</v>
      </c>
      <c r="X16387">
        <v>2.78</v>
      </c>
      <c r="Y16387">
        <v>25750</v>
      </c>
      <c r="Z16387">
        <v>2.1800000000000002</v>
      </c>
    </row>
    <row r="16388" spans="1:26">
      <c r="A16388">
        <v>205263902</v>
      </c>
      <c r="B16388" t="s">
        <v>6289</v>
      </c>
      <c r="C16388" t="s">
        <v>3597</v>
      </c>
      <c r="D16388" t="s">
        <v>4034</v>
      </c>
      <c r="E16388" t="s">
        <v>5222</v>
      </c>
      <c r="F16388" t="s">
        <v>3650</v>
      </c>
      <c r="G16388">
        <v>205263902</v>
      </c>
      <c r="I16388" t="s">
        <v>3651</v>
      </c>
      <c r="J16388" t="s">
        <v>6976</v>
      </c>
      <c r="K16388" t="s">
        <v>3653</v>
      </c>
      <c r="M16388">
        <v>13</v>
      </c>
      <c r="N16388">
        <v>22</v>
      </c>
      <c r="O16388">
        <v>10.4</v>
      </c>
      <c r="S16388" t="b">
        <v>0</v>
      </c>
      <c r="T16388" t="b">
        <v>0</v>
      </c>
      <c r="U16388" t="b">
        <v>0</v>
      </c>
      <c r="V16388">
        <v>28000</v>
      </c>
      <c r="W16388">
        <v>18000</v>
      </c>
      <c r="X16388">
        <v>2.73</v>
      </c>
      <c r="Y16388">
        <v>30960</v>
      </c>
      <c r="Z16388">
        <v>2.12</v>
      </c>
    </row>
    <row r="16389" spans="1:26">
      <c r="A16389">
        <v>205123803</v>
      </c>
      <c r="B16389" t="s">
        <v>6289</v>
      </c>
      <c r="C16389" t="s">
        <v>3597</v>
      </c>
      <c r="D16389" t="s">
        <v>4034</v>
      </c>
      <c r="E16389" t="s">
        <v>6595</v>
      </c>
      <c r="F16389" t="s">
        <v>3650</v>
      </c>
      <c r="G16389">
        <v>205123803</v>
      </c>
      <c r="I16389" t="s">
        <v>3651</v>
      </c>
      <c r="J16389" t="s">
        <v>6887</v>
      </c>
      <c r="K16389" t="s">
        <v>3653</v>
      </c>
      <c r="M16389">
        <v>11.5</v>
      </c>
      <c r="N16389">
        <v>22.5</v>
      </c>
      <c r="O16389">
        <v>10.199999999999999</v>
      </c>
      <c r="S16389" t="b">
        <v>0</v>
      </c>
      <c r="T16389" t="b">
        <v>0</v>
      </c>
      <c r="U16389" t="b">
        <v>0</v>
      </c>
      <c r="V16389">
        <v>36000</v>
      </c>
      <c r="W16389">
        <v>24600</v>
      </c>
      <c r="X16389">
        <v>2.78</v>
      </c>
      <c r="Y16389">
        <v>25750</v>
      </c>
      <c r="Z16389">
        <v>2.1800000000000002</v>
      </c>
    </row>
    <row r="16390" spans="1:26">
      <c r="A16390">
        <v>205104724</v>
      </c>
      <c r="B16390" t="s">
        <v>6289</v>
      </c>
      <c r="C16390" t="s">
        <v>3597</v>
      </c>
      <c r="D16390" t="s">
        <v>4034</v>
      </c>
      <c r="E16390" t="s">
        <v>5222</v>
      </c>
      <c r="F16390" t="s">
        <v>3650</v>
      </c>
      <c r="G16390">
        <v>205104724</v>
      </c>
      <c r="I16390" t="s">
        <v>3651</v>
      </c>
      <c r="J16390" t="s">
        <v>6948</v>
      </c>
      <c r="K16390" t="s">
        <v>3653</v>
      </c>
      <c r="M16390">
        <v>12.5</v>
      </c>
      <c r="N16390">
        <v>22.4</v>
      </c>
      <c r="O16390">
        <v>10.199999999999999</v>
      </c>
      <c r="S16390" t="b">
        <v>0</v>
      </c>
      <c r="T16390" t="b">
        <v>0</v>
      </c>
      <c r="U16390" t="b">
        <v>0</v>
      </c>
      <c r="V16390">
        <v>48000</v>
      </c>
      <c r="W16390">
        <v>29600</v>
      </c>
      <c r="X16390">
        <v>2.7</v>
      </c>
      <c r="Y16390">
        <v>32820</v>
      </c>
      <c r="Z16390">
        <v>2.27</v>
      </c>
    </row>
    <row r="16391" spans="1:26">
      <c r="A16391">
        <v>205263889</v>
      </c>
      <c r="B16391" t="s">
        <v>6289</v>
      </c>
      <c r="C16391" t="s">
        <v>3597</v>
      </c>
      <c r="D16391" t="s">
        <v>4034</v>
      </c>
      <c r="E16391" t="s">
        <v>5222</v>
      </c>
      <c r="F16391" t="s">
        <v>3650</v>
      </c>
      <c r="G16391">
        <v>205263889</v>
      </c>
      <c r="I16391" t="s">
        <v>3651</v>
      </c>
      <c r="J16391" t="s">
        <v>6949</v>
      </c>
      <c r="K16391" t="s">
        <v>3653</v>
      </c>
      <c r="M16391">
        <v>11.5</v>
      </c>
      <c r="N16391">
        <v>22.5</v>
      </c>
      <c r="O16391">
        <v>10.199999999999999</v>
      </c>
      <c r="S16391" t="b">
        <v>0</v>
      </c>
      <c r="T16391" t="b">
        <v>0</v>
      </c>
      <c r="U16391" t="b">
        <v>0</v>
      </c>
      <c r="V16391">
        <v>36000</v>
      </c>
      <c r="W16391">
        <v>24600</v>
      </c>
      <c r="X16391">
        <v>2.78</v>
      </c>
      <c r="Y16391">
        <v>25750</v>
      </c>
      <c r="Z16391">
        <v>2.1800000000000002</v>
      </c>
    </row>
    <row r="16392" spans="1:26">
      <c r="A16392">
        <v>205282617</v>
      </c>
      <c r="B16392" t="s">
        <v>6289</v>
      </c>
      <c r="C16392" t="s">
        <v>3597</v>
      </c>
      <c r="D16392" t="s">
        <v>4034</v>
      </c>
      <c r="E16392" t="s">
        <v>5222</v>
      </c>
      <c r="F16392" t="s">
        <v>3650</v>
      </c>
      <c r="G16392">
        <v>205282617</v>
      </c>
      <c r="I16392" t="s">
        <v>3651</v>
      </c>
      <c r="J16392" t="s">
        <v>6948</v>
      </c>
      <c r="K16392" t="s">
        <v>3653</v>
      </c>
      <c r="M16392">
        <v>12.5</v>
      </c>
      <c r="N16392">
        <v>22.4</v>
      </c>
      <c r="O16392">
        <v>10.199999999999999</v>
      </c>
      <c r="S16392" t="b">
        <v>0</v>
      </c>
      <c r="T16392" t="b">
        <v>0</v>
      </c>
      <c r="U16392" t="b">
        <v>0</v>
      </c>
      <c r="V16392">
        <v>48000</v>
      </c>
      <c r="W16392">
        <v>29600</v>
      </c>
      <c r="X16392">
        <v>2.7</v>
      </c>
      <c r="Y16392">
        <v>32820</v>
      </c>
      <c r="Z16392">
        <v>2.27</v>
      </c>
    </row>
    <row r="16393" spans="1:26">
      <c r="A16393">
        <v>205104723</v>
      </c>
      <c r="B16393" t="s">
        <v>6289</v>
      </c>
      <c r="C16393" t="s">
        <v>3597</v>
      </c>
      <c r="D16393" t="s">
        <v>4034</v>
      </c>
      <c r="E16393" t="s">
        <v>5222</v>
      </c>
      <c r="F16393" t="s">
        <v>3650</v>
      </c>
      <c r="G16393">
        <v>205104723</v>
      </c>
      <c r="I16393" t="s">
        <v>3651</v>
      </c>
      <c r="J16393" t="s">
        <v>6949</v>
      </c>
      <c r="K16393" t="s">
        <v>3653</v>
      </c>
      <c r="M16393">
        <v>11.5</v>
      </c>
      <c r="N16393">
        <v>22.5</v>
      </c>
      <c r="O16393">
        <v>10.199999999999999</v>
      </c>
      <c r="S16393" t="b">
        <v>0</v>
      </c>
      <c r="T16393" t="b">
        <v>0</v>
      </c>
      <c r="U16393" t="b">
        <v>0</v>
      </c>
      <c r="V16393">
        <v>36000</v>
      </c>
      <c r="W16393">
        <v>24600</v>
      </c>
      <c r="X16393">
        <v>2.78</v>
      </c>
      <c r="Y16393">
        <v>25750</v>
      </c>
      <c r="Z16393">
        <v>2.1800000000000002</v>
      </c>
    </row>
    <row r="16394" spans="1:26">
      <c r="A16394">
        <v>205104722</v>
      </c>
      <c r="B16394" t="s">
        <v>6289</v>
      </c>
      <c r="C16394" t="s">
        <v>3597</v>
      </c>
      <c r="D16394" t="s">
        <v>4034</v>
      </c>
      <c r="E16394" t="s">
        <v>5222</v>
      </c>
      <c r="F16394" t="s">
        <v>3650</v>
      </c>
      <c r="G16394">
        <v>205104722</v>
      </c>
      <c r="I16394" t="s">
        <v>3651</v>
      </c>
      <c r="J16394" t="s">
        <v>6950</v>
      </c>
      <c r="K16394" t="s">
        <v>3653</v>
      </c>
      <c r="M16394">
        <v>12.5</v>
      </c>
      <c r="N16394">
        <v>22.5</v>
      </c>
      <c r="O16394">
        <v>10.3</v>
      </c>
      <c r="S16394" t="b">
        <v>0</v>
      </c>
      <c r="T16394" t="b">
        <v>0</v>
      </c>
      <c r="U16394" t="b">
        <v>0</v>
      </c>
      <c r="V16394">
        <v>18000</v>
      </c>
      <c r="W16394">
        <v>12000</v>
      </c>
      <c r="X16394">
        <v>2.79</v>
      </c>
      <c r="Y16394">
        <v>13047</v>
      </c>
      <c r="Z16394">
        <v>2.3199999999999998</v>
      </c>
    </row>
    <row r="16395" spans="1:26">
      <c r="A16395">
        <v>205047867</v>
      </c>
      <c r="B16395" t="s">
        <v>6289</v>
      </c>
      <c r="C16395" t="s">
        <v>3597</v>
      </c>
      <c r="D16395" t="s">
        <v>4034</v>
      </c>
      <c r="E16395" t="s">
        <v>5222</v>
      </c>
      <c r="F16395" t="s">
        <v>3650</v>
      </c>
      <c r="G16395">
        <v>205047867</v>
      </c>
      <c r="I16395" t="s">
        <v>3651</v>
      </c>
      <c r="J16395" t="s">
        <v>6976</v>
      </c>
      <c r="K16395" t="s">
        <v>3653</v>
      </c>
      <c r="M16395">
        <v>13</v>
      </c>
      <c r="N16395">
        <v>22</v>
      </c>
      <c r="O16395">
        <v>10.4</v>
      </c>
      <c r="S16395" t="b">
        <v>0</v>
      </c>
      <c r="T16395" t="b">
        <v>0</v>
      </c>
      <c r="U16395" t="b">
        <v>0</v>
      </c>
      <c r="V16395">
        <v>28000</v>
      </c>
      <c r="W16395">
        <v>18000</v>
      </c>
      <c r="X16395">
        <v>2.73</v>
      </c>
      <c r="Y16395">
        <v>30960</v>
      </c>
      <c r="Z16395">
        <v>2.12</v>
      </c>
    </row>
    <row r="16396" spans="1:26">
      <c r="A16396">
        <v>205047864</v>
      </c>
      <c r="B16396" t="s">
        <v>6289</v>
      </c>
      <c r="C16396" t="s">
        <v>3597</v>
      </c>
      <c r="D16396" t="s">
        <v>4034</v>
      </c>
      <c r="E16396" t="s">
        <v>5222</v>
      </c>
      <c r="F16396" t="s">
        <v>3650</v>
      </c>
      <c r="G16396">
        <v>205047864</v>
      </c>
      <c r="I16396" t="s">
        <v>3651</v>
      </c>
      <c r="J16396" t="s">
        <v>13128</v>
      </c>
      <c r="K16396" t="s">
        <v>3653</v>
      </c>
      <c r="M16396">
        <v>13.5</v>
      </c>
      <c r="N16396">
        <v>21.5</v>
      </c>
      <c r="O16396">
        <v>10.5</v>
      </c>
      <c r="S16396" t="b">
        <v>0</v>
      </c>
      <c r="T16396" t="b">
        <v>0</v>
      </c>
      <c r="U16396" t="b">
        <v>0</v>
      </c>
      <c r="V16396">
        <v>36000</v>
      </c>
      <c r="W16396">
        <v>23200</v>
      </c>
      <c r="X16396">
        <v>2.78</v>
      </c>
      <c r="Y16396">
        <v>43387</v>
      </c>
      <c r="Z16396">
        <v>2.31</v>
      </c>
    </row>
    <row r="16397" spans="1:26">
      <c r="A16397">
        <v>206714973</v>
      </c>
      <c r="B16397" t="s">
        <v>6289</v>
      </c>
      <c r="C16397" t="s">
        <v>3597</v>
      </c>
      <c r="D16397" t="s">
        <v>4034</v>
      </c>
      <c r="E16397" t="s">
        <v>4412</v>
      </c>
      <c r="F16397" t="s">
        <v>3650</v>
      </c>
      <c r="G16397">
        <v>206714973</v>
      </c>
      <c r="I16397" t="s">
        <v>3651</v>
      </c>
      <c r="J16397" t="s">
        <v>6443</v>
      </c>
      <c r="K16397" t="s">
        <v>3653</v>
      </c>
      <c r="M16397">
        <v>13.3</v>
      </c>
      <c r="N16397">
        <v>22.5</v>
      </c>
      <c r="O16397">
        <v>10.6</v>
      </c>
      <c r="P16397">
        <v>13.9</v>
      </c>
      <c r="Q16397">
        <v>22.9</v>
      </c>
      <c r="R16397">
        <v>10.5</v>
      </c>
      <c r="S16397" t="b">
        <v>0</v>
      </c>
      <c r="T16397" t="b">
        <v>0</v>
      </c>
      <c r="U16397" t="b">
        <v>1</v>
      </c>
      <c r="V16397">
        <v>18000</v>
      </c>
      <c r="W16397">
        <v>14300</v>
      </c>
      <c r="X16397">
        <v>2.4900000000000002</v>
      </c>
      <c r="Y16397">
        <v>16000</v>
      </c>
      <c r="Z16397">
        <v>2.23</v>
      </c>
    </row>
    <row r="16398" spans="1:26">
      <c r="A16398">
        <v>206315658</v>
      </c>
      <c r="B16398" t="s">
        <v>6289</v>
      </c>
      <c r="C16398" t="s">
        <v>3597</v>
      </c>
      <c r="D16398" t="s">
        <v>4034</v>
      </c>
      <c r="E16398" t="s">
        <v>5422</v>
      </c>
      <c r="F16398" t="s">
        <v>3650</v>
      </c>
      <c r="G16398">
        <v>206315658</v>
      </c>
      <c r="I16398" t="s">
        <v>3651</v>
      </c>
      <c r="J16398" t="s">
        <v>6653</v>
      </c>
      <c r="K16398" t="s">
        <v>3653</v>
      </c>
      <c r="M16398">
        <v>13</v>
      </c>
      <c r="N16398">
        <v>22</v>
      </c>
      <c r="O16398">
        <v>10.4</v>
      </c>
      <c r="S16398" t="b">
        <v>0</v>
      </c>
      <c r="T16398" t="b">
        <v>0</v>
      </c>
      <c r="U16398" t="b">
        <v>0</v>
      </c>
      <c r="V16398">
        <v>28000</v>
      </c>
      <c r="W16398">
        <v>18000</v>
      </c>
      <c r="X16398">
        <v>2.73</v>
      </c>
      <c r="Y16398">
        <v>30960</v>
      </c>
      <c r="Z16398">
        <v>2.12</v>
      </c>
    </row>
    <row r="16399" spans="1:26">
      <c r="A16399">
        <v>206714975</v>
      </c>
      <c r="B16399" t="s">
        <v>6289</v>
      </c>
      <c r="C16399" t="s">
        <v>3597</v>
      </c>
      <c r="D16399" t="s">
        <v>4034</v>
      </c>
      <c r="E16399" t="s">
        <v>4412</v>
      </c>
      <c r="F16399" t="s">
        <v>3650</v>
      </c>
      <c r="G16399">
        <v>206714975</v>
      </c>
      <c r="I16399" t="s">
        <v>3651</v>
      </c>
      <c r="J16399" t="s">
        <v>6444</v>
      </c>
      <c r="K16399" t="s">
        <v>3653</v>
      </c>
      <c r="M16399">
        <v>12.5</v>
      </c>
      <c r="N16399">
        <v>23.8</v>
      </c>
      <c r="O16399">
        <v>10.5</v>
      </c>
      <c r="P16399">
        <v>12.7</v>
      </c>
      <c r="Q16399">
        <v>24.6</v>
      </c>
      <c r="R16399">
        <v>9.5</v>
      </c>
      <c r="S16399" t="b">
        <v>0</v>
      </c>
      <c r="T16399" t="b">
        <v>0</v>
      </c>
      <c r="U16399" t="b">
        <v>1</v>
      </c>
      <c r="V16399">
        <v>28000</v>
      </c>
      <c r="W16399">
        <v>21000</v>
      </c>
      <c r="X16399">
        <v>2.5</v>
      </c>
      <c r="Y16399">
        <v>22600</v>
      </c>
      <c r="Z16399">
        <v>2.25</v>
      </c>
    </row>
    <row r="16400" spans="1:26">
      <c r="A16400">
        <v>206315654</v>
      </c>
      <c r="B16400" t="s">
        <v>6289</v>
      </c>
      <c r="C16400" t="s">
        <v>3597</v>
      </c>
      <c r="D16400" t="s">
        <v>4034</v>
      </c>
      <c r="E16400" t="s">
        <v>5417</v>
      </c>
      <c r="F16400" t="s">
        <v>3650</v>
      </c>
      <c r="G16400">
        <v>206315654</v>
      </c>
      <c r="I16400" t="s">
        <v>3651</v>
      </c>
      <c r="J16400" t="s">
        <v>6653</v>
      </c>
      <c r="K16400" t="s">
        <v>3653</v>
      </c>
      <c r="M16400">
        <v>13</v>
      </c>
      <c r="N16400">
        <v>22</v>
      </c>
      <c r="O16400">
        <v>10.4</v>
      </c>
      <c r="S16400" t="b">
        <v>0</v>
      </c>
      <c r="T16400" t="b">
        <v>0</v>
      </c>
      <c r="U16400" t="b">
        <v>0</v>
      </c>
      <c r="V16400">
        <v>28000</v>
      </c>
      <c r="W16400">
        <v>18000</v>
      </c>
      <c r="X16400">
        <v>2.73</v>
      </c>
      <c r="Y16400">
        <v>30960</v>
      </c>
      <c r="Z16400">
        <v>2.12</v>
      </c>
    </row>
    <row r="16401" spans="1:26">
      <c r="A16401">
        <v>205823036</v>
      </c>
      <c r="B16401" t="s">
        <v>6289</v>
      </c>
      <c r="C16401" t="s">
        <v>3597</v>
      </c>
      <c r="D16401" t="s">
        <v>4034</v>
      </c>
      <c r="E16401" t="s">
        <v>6090</v>
      </c>
      <c r="F16401" t="s">
        <v>3650</v>
      </c>
      <c r="G16401">
        <v>205823036</v>
      </c>
      <c r="I16401" t="s">
        <v>3651</v>
      </c>
      <c r="J16401" t="s">
        <v>7076</v>
      </c>
      <c r="K16401" t="s">
        <v>3653</v>
      </c>
      <c r="M16401">
        <v>12.5</v>
      </c>
      <c r="N16401">
        <v>22.4</v>
      </c>
      <c r="O16401">
        <v>10.199999999999999</v>
      </c>
      <c r="S16401" t="b">
        <v>0</v>
      </c>
      <c r="T16401" t="b">
        <v>0</v>
      </c>
      <c r="U16401" t="b">
        <v>0</v>
      </c>
      <c r="V16401">
        <v>48000</v>
      </c>
      <c r="W16401">
        <v>29600</v>
      </c>
      <c r="X16401">
        <v>2.7</v>
      </c>
      <c r="Y16401">
        <v>32820</v>
      </c>
      <c r="Z16401">
        <v>2.27</v>
      </c>
    </row>
    <row r="16402" spans="1:26">
      <c r="A16402">
        <v>206315650</v>
      </c>
      <c r="B16402" t="s">
        <v>6289</v>
      </c>
      <c r="C16402" t="s">
        <v>3597</v>
      </c>
      <c r="D16402" t="s">
        <v>4034</v>
      </c>
      <c r="E16402" t="s">
        <v>5423</v>
      </c>
      <c r="F16402" t="s">
        <v>3650</v>
      </c>
      <c r="G16402">
        <v>206315650</v>
      </c>
      <c r="I16402" t="s">
        <v>3651</v>
      </c>
      <c r="J16402" t="s">
        <v>6653</v>
      </c>
      <c r="K16402" t="s">
        <v>3653</v>
      </c>
      <c r="M16402">
        <v>13</v>
      </c>
      <c r="N16402">
        <v>22</v>
      </c>
      <c r="O16402">
        <v>10.4</v>
      </c>
      <c r="S16402" t="b">
        <v>0</v>
      </c>
      <c r="T16402" t="b">
        <v>0</v>
      </c>
      <c r="U16402" t="b">
        <v>0</v>
      </c>
      <c r="V16402">
        <v>28000</v>
      </c>
      <c r="W16402">
        <v>18000</v>
      </c>
      <c r="X16402">
        <v>2.73</v>
      </c>
      <c r="Y16402">
        <v>30960</v>
      </c>
      <c r="Z16402">
        <v>2.12</v>
      </c>
    </row>
    <row r="16403" spans="1:26">
      <c r="A16403">
        <v>205823033</v>
      </c>
      <c r="B16403" t="s">
        <v>6289</v>
      </c>
      <c r="C16403" t="s">
        <v>3597</v>
      </c>
      <c r="D16403" t="s">
        <v>4034</v>
      </c>
      <c r="E16403" t="s">
        <v>6090</v>
      </c>
      <c r="F16403" t="s">
        <v>3650</v>
      </c>
      <c r="G16403">
        <v>205823033</v>
      </c>
      <c r="I16403" t="s">
        <v>3651</v>
      </c>
      <c r="J16403" t="s">
        <v>7074</v>
      </c>
      <c r="K16403" t="s">
        <v>3653</v>
      </c>
      <c r="M16403">
        <v>12.5</v>
      </c>
      <c r="N16403">
        <v>22.5</v>
      </c>
      <c r="O16403">
        <v>10.3</v>
      </c>
      <c r="S16403" t="b">
        <v>0</v>
      </c>
      <c r="T16403" t="b">
        <v>0</v>
      </c>
      <c r="U16403" t="b">
        <v>0</v>
      </c>
      <c r="V16403">
        <v>18000</v>
      </c>
      <c r="W16403">
        <v>12000</v>
      </c>
      <c r="X16403">
        <v>2.79</v>
      </c>
      <c r="Y16403">
        <v>13047</v>
      </c>
      <c r="Z16403">
        <v>2.3199999999999998</v>
      </c>
    </row>
    <row r="16404" spans="1:26">
      <c r="A16404">
        <v>205823030</v>
      </c>
      <c r="B16404" t="s">
        <v>6289</v>
      </c>
      <c r="C16404" t="s">
        <v>3597</v>
      </c>
      <c r="D16404" t="s">
        <v>4034</v>
      </c>
      <c r="E16404" t="s">
        <v>6090</v>
      </c>
      <c r="F16404" t="s">
        <v>3650</v>
      </c>
      <c r="G16404">
        <v>205823030</v>
      </c>
      <c r="I16404" t="s">
        <v>3651</v>
      </c>
      <c r="J16404" t="s">
        <v>6667</v>
      </c>
      <c r="K16404" t="s">
        <v>3653</v>
      </c>
      <c r="M16404">
        <v>11.5</v>
      </c>
      <c r="N16404">
        <v>22.5</v>
      </c>
      <c r="O16404">
        <v>10.199999999999999</v>
      </c>
      <c r="S16404" t="b">
        <v>0</v>
      </c>
      <c r="T16404" t="b">
        <v>0</v>
      </c>
      <c r="U16404" t="b">
        <v>0</v>
      </c>
      <c r="V16404">
        <v>36000</v>
      </c>
      <c r="W16404">
        <v>24600</v>
      </c>
      <c r="X16404">
        <v>2.78</v>
      </c>
      <c r="Y16404">
        <v>25750</v>
      </c>
      <c r="Z16404">
        <v>2.1800000000000002</v>
      </c>
    </row>
    <row r="16405" spans="1:26">
      <c r="A16405">
        <v>205816501</v>
      </c>
      <c r="B16405" t="s">
        <v>6289</v>
      </c>
      <c r="C16405" t="s">
        <v>3597</v>
      </c>
      <c r="D16405" t="s">
        <v>4034</v>
      </c>
      <c r="E16405" t="s">
        <v>5440</v>
      </c>
      <c r="F16405" t="s">
        <v>3650</v>
      </c>
      <c r="G16405">
        <v>205816501</v>
      </c>
      <c r="I16405" t="s">
        <v>3651</v>
      </c>
      <c r="J16405" t="s">
        <v>6623</v>
      </c>
      <c r="K16405" t="s">
        <v>3653</v>
      </c>
      <c r="M16405">
        <v>11.5</v>
      </c>
      <c r="N16405">
        <v>22.5</v>
      </c>
      <c r="O16405">
        <v>10.199999999999999</v>
      </c>
      <c r="S16405" t="b">
        <v>0</v>
      </c>
      <c r="T16405" t="b">
        <v>0</v>
      </c>
      <c r="U16405" t="b">
        <v>0</v>
      </c>
      <c r="V16405">
        <v>36000</v>
      </c>
      <c r="W16405">
        <v>24600</v>
      </c>
      <c r="X16405">
        <v>2.78</v>
      </c>
      <c r="Y16405">
        <v>25750</v>
      </c>
      <c r="Z16405">
        <v>2.1800000000000002</v>
      </c>
    </row>
    <row r="16406" spans="1:26">
      <c r="A16406">
        <v>205816495</v>
      </c>
      <c r="B16406" t="s">
        <v>6289</v>
      </c>
      <c r="C16406" t="s">
        <v>3597</v>
      </c>
      <c r="D16406" t="s">
        <v>4034</v>
      </c>
      <c r="E16406" t="s">
        <v>5440</v>
      </c>
      <c r="F16406" t="s">
        <v>3650</v>
      </c>
      <c r="G16406">
        <v>205816495</v>
      </c>
      <c r="I16406" t="s">
        <v>3651</v>
      </c>
      <c r="J16406" t="s">
        <v>6622</v>
      </c>
      <c r="K16406" t="s">
        <v>3653</v>
      </c>
      <c r="M16406">
        <v>12.5</v>
      </c>
      <c r="N16406">
        <v>22.5</v>
      </c>
      <c r="O16406">
        <v>10.3</v>
      </c>
      <c r="S16406" t="b">
        <v>0</v>
      </c>
      <c r="T16406" t="b">
        <v>0</v>
      </c>
      <c r="U16406" t="b">
        <v>0</v>
      </c>
      <c r="V16406">
        <v>18000</v>
      </c>
      <c r="W16406">
        <v>12000</v>
      </c>
      <c r="X16406">
        <v>2.79</v>
      </c>
      <c r="Y16406">
        <v>13047</v>
      </c>
      <c r="Z16406">
        <v>2.3199999999999998</v>
      </c>
    </row>
    <row r="16407" spans="1:26">
      <c r="A16407">
        <v>205724750</v>
      </c>
      <c r="B16407" t="s">
        <v>6289</v>
      </c>
      <c r="C16407" t="s">
        <v>3597</v>
      </c>
      <c r="D16407" t="s">
        <v>4034</v>
      </c>
      <c r="E16407" t="s">
        <v>6090</v>
      </c>
      <c r="F16407" t="s">
        <v>3650</v>
      </c>
      <c r="G16407">
        <v>205724750</v>
      </c>
      <c r="I16407" t="s">
        <v>3651</v>
      </c>
      <c r="J16407" t="s">
        <v>7069</v>
      </c>
      <c r="K16407" t="s">
        <v>3653</v>
      </c>
      <c r="M16407">
        <v>12.5</v>
      </c>
      <c r="N16407">
        <v>23</v>
      </c>
      <c r="O16407">
        <v>10.3</v>
      </c>
      <c r="S16407" t="b">
        <v>0</v>
      </c>
      <c r="T16407" t="b">
        <v>0</v>
      </c>
      <c r="U16407" t="b">
        <v>0</v>
      </c>
      <c r="V16407">
        <v>28000</v>
      </c>
      <c r="W16407">
        <v>17200</v>
      </c>
      <c r="X16407">
        <v>2.8</v>
      </c>
      <c r="Y16407">
        <v>20260</v>
      </c>
      <c r="Z16407">
        <v>2.2000000000000002</v>
      </c>
    </row>
    <row r="16408" spans="1:26">
      <c r="A16408">
        <v>205645145</v>
      </c>
      <c r="B16408" t="s">
        <v>6289</v>
      </c>
      <c r="C16408" t="s">
        <v>3597</v>
      </c>
      <c r="D16408" t="s">
        <v>4034</v>
      </c>
      <c r="E16408" t="s">
        <v>6768</v>
      </c>
      <c r="F16408" t="s">
        <v>3650</v>
      </c>
      <c r="G16408">
        <v>205645145</v>
      </c>
      <c r="I16408" t="s">
        <v>3651</v>
      </c>
      <c r="J16408" t="s">
        <v>7118</v>
      </c>
      <c r="K16408" t="s">
        <v>3653</v>
      </c>
      <c r="M16408">
        <v>12.5</v>
      </c>
      <c r="N16408">
        <v>23</v>
      </c>
      <c r="O16408">
        <v>10.3</v>
      </c>
      <c r="S16408" t="b">
        <v>0</v>
      </c>
      <c r="T16408" t="b">
        <v>0</v>
      </c>
      <c r="U16408" t="b">
        <v>0</v>
      </c>
      <c r="V16408">
        <v>28000</v>
      </c>
      <c r="W16408">
        <v>17200</v>
      </c>
      <c r="X16408">
        <v>2.8</v>
      </c>
      <c r="Y16408">
        <v>20260</v>
      </c>
      <c r="Z16408">
        <v>2.2000000000000002</v>
      </c>
    </row>
    <row r="16409" spans="1:26">
      <c r="A16409">
        <v>205645138</v>
      </c>
      <c r="B16409" t="s">
        <v>6289</v>
      </c>
      <c r="C16409" t="s">
        <v>3597</v>
      </c>
      <c r="D16409" t="s">
        <v>4034</v>
      </c>
      <c r="E16409" t="s">
        <v>4820</v>
      </c>
      <c r="F16409" t="s">
        <v>3650</v>
      </c>
      <c r="G16409">
        <v>205645138</v>
      </c>
      <c r="I16409" t="s">
        <v>3651</v>
      </c>
      <c r="J16409" t="s">
        <v>7072</v>
      </c>
      <c r="K16409" t="s">
        <v>3653</v>
      </c>
      <c r="M16409">
        <v>13.5</v>
      </c>
      <c r="N16409">
        <v>21.5</v>
      </c>
      <c r="O16409">
        <v>10.5</v>
      </c>
      <c r="S16409" t="b">
        <v>0</v>
      </c>
      <c r="T16409" t="b">
        <v>0</v>
      </c>
      <c r="U16409" t="b">
        <v>0</v>
      </c>
      <c r="V16409">
        <v>36000</v>
      </c>
      <c r="W16409">
        <v>23200</v>
      </c>
      <c r="X16409">
        <v>2.78</v>
      </c>
      <c r="Y16409">
        <v>43387</v>
      </c>
      <c r="Z16409">
        <v>2.31</v>
      </c>
    </row>
    <row r="16410" spans="1:26">
      <c r="A16410">
        <v>205645144</v>
      </c>
      <c r="B16410" t="s">
        <v>6289</v>
      </c>
      <c r="C16410" t="s">
        <v>3597</v>
      </c>
      <c r="D16410" t="s">
        <v>4034</v>
      </c>
      <c r="E16410" t="s">
        <v>6768</v>
      </c>
      <c r="F16410" t="s">
        <v>3650</v>
      </c>
      <c r="G16410">
        <v>205645144</v>
      </c>
      <c r="I16410" t="s">
        <v>3651</v>
      </c>
      <c r="J16410" t="s">
        <v>7115</v>
      </c>
      <c r="K16410" t="s">
        <v>3653</v>
      </c>
      <c r="M16410">
        <v>12.5</v>
      </c>
      <c r="N16410">
        <v>22.5</v>
      </c>
      <c r="O16410">
        <v>10.3</v>
      </c>
      <c r="S16410" t="b">
        <v>0</v>
      </c>
      <c r="T16410" t="b">
        <v>0</v>
      </c>
      <c r="U16410" t="b">
        <v>0</v>
      </c>
      <c r="V16410">
        <v>18000</v>
      </c>
      <c r="W16410">
        <v>12000</v>
      </c>
      <c r="X16410">
        <v>2.79</v>
      </c>
      <c r="Y16410">
        <v>13047</v>
      </c>
      <c r="Z16410">
        <v>2.3199999999999998</v>
      </c>
    </row>
    <row r="16411" spans="1:26">
      <c r="A16411">
        <v>205645135</v>
      </c>
      <c r="B16411" t="s">
        <v>6289</v>
      </c>
      <c r="C16411" t="s">
        <v>3597</v>
      </c>
      <c r="D16411" t="s">
        <v>4034</v>
      </c>
      <c r="E16411" t="s">
        <v>4820</v>
      </c>
      <c r="F16411" t="s">
        <v>3650</v>
      </c>
      <c r="G16411">
        <v>205645135</v>
      </c>
      <c r="I16411" t="s">
        <v>3651</v>
      </c>
      <c r="J16411" t="s">
        <v>7071</v>
      </c>
      <c r="K16411" t="s">
        <v>3653</v>
      </c>
      <c r="M16411">
        <v>13</v>
      </c>
      <c r="N16411">
        <v>22</v>
      </c>
      <c r="O16411">
        <v>10.4</v>
      </c>
      <c r="S16411" t="b">
        <v>0</v>
      </c>
      <c r="T16411" t="b">
        <v>0</v>
      </c>
      <c r="U16411" t="b">
        <v>0</v>
      </c>
      <c r="V16411">
        <v>28000</v>
      </c>
      <c r="W16411">
        <v>18000</v>
      </c>
      <c r="X16411">
        <v>2.73</v>
      </c>
      <c r="Y16411">
        <v>30960</v>
      </c>
      <c r="Z16411">
        <v>2.12</v>
      </c>
    </row>
    <row r="16412" spans="1:26">
      <c r="A16412">
        <v>205645146</v>
      </c>
      <c r="B16412" t="s">
        <v>6289</v>
      </c>
      <c r="C16412" t="s">
        <v>3597</v>
      </c>
      <c r="D16412" t="s">
        <v>4034</v>
      </c>
      <c r="E16412" t="s">
        <v>6768</v>
      </c>
      <c r="F16412" t="s">
        <v>3650</v>
      </c>
      <c r="G16412">
        <v>205645146</v>
      </c>
      <c r="I16412" t="s">
        <v>3651</v>
      </c>
      <c r="J16412" t="s">
        <v>7117</v>
      </c>
      <c r="K16412" t="s">
        <v>3653</v>
      </c>
      <c r="M16412">
        <v>11.5</v>
      </c>
      <c r="N16412">
        <v>22.5</v>
      </c>
      <c r="O16412">
        <v>10.199999999999999</v>
      </c>
      <c r="S16412" t="b">
        <v>0</v>
      </c>
      <c r="T16412" t="b">
        <v>0</v>
      </c>
      <c r="U16412" t="b">
        <v>0</v>
      </c>
      <c r="V16412">
        <v>36000</v>
      </c>
      <c r="W16412">
        <v>24600</v>
      </c>
      <c r="X16412">
        <v>2.78</v>
      </c>
      <c r="Y16412">
        <v>25750</v>
      </c>
      <c r="Z16412">
        <v>2.1800000000000002</v>
      </c>
    </row>
    <row r="16413" spans="1:26">
      <c r="A16413">
        <v>206716986</v>
      </c>
      <c r="B16413" t="s">
        <v>6289</v>
      </c>
      <c r="C16413" t="s">
        <v>3597</v>
      </c>
      <c r="D16413" t="s">
        <v>4034</v>
      </c>
      <c r="E16413" t="s">
        <v>4412</v>
      </c>
      <c r="F16413" t="s">
        <v>3650</v>
      </c>
      <c r="G16413">
        <v>206716986</v>
      </c>
      <c r="I16413" t="s">
        <v>3651</v>
      </c>
      <c r="J16413" t="s">
        <v>8663</v>
      </c>
      <c r="K16413" t="s">
        <v>3653</v>
      </c>
      <c r="M16413">
        <v>12.5</v>
      </c>
      <c r="N16413">
        <v>22</v>
      </c>
      <c r="O16413">
        <v>10.199999999999999</v>
      </c>
      <c r="P16413">
        <v>12.5</v>
      </c>
      <c r="Q16413">
        <v>22</v>
      </c>
      <c r="R16413">
        <v>9.8000000000000007</v>
      </c>
      <c r="S16413" t="b">
        <v>0</v>
      </c>
      <c r="T16413" t="b">
        <v>0</v>
      </c>
      <c r="U16413" t="b">
        <v>1</v>
      </c>
      <c r="V16413">
        <v>19000</v>
      </c>
      <c r="W16413">
        <v>15000</v>
      </c>
      <c r="X16413">
        <v>2.5</v>
      </c>
      <c r="Y16413">
        <v>19000</v>
      </c>
      <c r="Z16413">
        <v>2.23</v>
      </c>
    </row>
    <row r="16414" spans="1:26">
      <c r="A16414">
        <v>206764068</v>
      </c>
      <c r="B16414" t="s">
        <v>8602</v>
      </c>
      <c r="C16414" t="s">
        <v>3597</v>
      </c>
      <c r="D16414" t="s">
        <v>4034</v>
      </c>
      <c r="E16414" t="s">
        <v>4883</v>
      </c>
      <c r="F16414" t="s">
        <v>3650</v>
      </c>
      <c r="G16414">
        <v>206764068</v>
      </c>
      <c r="I16414" t="s">
        <v>3651</v>
      </c>
      <c r="J16414" t="s">
        <v>6382</v>
      </c>
      <c r="K16414" t="s">
        <v>3653</v>
      </c>
      <c r="M16414">
        <v>12.5</v>
      </c>
      <c r="N16414">
        <v>22</v>
      </c>
      <c r="O16414">
        <v>10.199999999999999</v>
      </c>
      <c r="P16414">
        <v>12.5</v>
      </c>
      <c r="Q16414">
        <v>22</v>
      </c>
      <c r="R16414">
        <v>9.8000000000000007</v>
      </c>
      <c r="S16414" t="b">
        <v>0</v>
      </c>
      <c r="T16414" t="b">
        <v>0</v>
      </c>
      <c r="U16414" t="b">
        <v>1</v>
      </c>
      <c r="V16414">
        <v>19000</v>
      </c>
      <c r="W16414">
        <v>15000</v>
      </c>
      <c r="X16414">
        <v>2.5</v>
      </c>
      <c r="Y16414">
        <v>19000</v>
      </c>
      <c r="Z16414">
        <v>2.23</v>
      </c>
    </row>
    <row r="16415" spans="1:26">
      <c r="A16415">
        <v>206714986</v>
      </c>
      <c r="B16415" t="s">
        <v>5482</v>
      </c>
      <c r="C16415" t="s">
        <v>3597</v>
      </c>
      <c r="D16415" t="s">
        <v>4034</v>
      </c>
      <c r="E16415" t="s">
        <v>4412</v>
      </c>
      <c r="F16415" t="s">
        <v>3650</v>
      </c>
      <c r="G16415">
        <v>206714986</v>
      </c>
      <c r="I16415" t="s">
        <v>3651</v>
      </c>
      <c r="J16415" t="s">
        <v>5487</v>
      </c>
      <c r="K16415" t="s">
        <v>3653</v>
      </c>
      <c r="M16415">
        <v>12.5</v>
      </c>
      <c r="N16415">
        <v>22.4</v>
      </c>
      <c r="O16415">
        <v>11</v>
      </c>
      <c r="S16415" t="b">
        <v>0</v>
      </c>
      <c r="T16415" t="b">
        <v>0</v>
      </c>
      <c r="U16415" t="b">
        <v>0</v>
      </c>
      <c r="V16415">
        <v>48000</v>
      </c>
      <c r="W16415">
        <v>29600</v>
      </c>
      <c r="X16415">
        <v>2.7</v>
      </c>
      <c r="Y16415">
        <v>30500</v>
      </c>
      <c r="Z16415">
        <v>2.13</v>
      </c>
    </row>
    <row r="16416" spans="1:26">
      <c r="A16416">
        <v>206714977</v>
      </c>
      <c r="B16416" t="s">
        <v>6289</v>
      </c>
      <c r="C16416" t="s">
        <v>3597</v>
      </c>
      <c r="D16416" t="s">
        <v>4034</v>
      </c>
      <c r="E16416" t="s">
        <v>4412</v>
      </c>
      <c r="F16416" t="s">
        <v>3650</v>
      </c>
      <c r="G16416">
        <v>206714977</v>
      </c>
      <c r="I16416" t="s">
        <v>3651</v>
      </c>
      <c r="J16416" t="s">
        <v>8760</v>
      </c>
      <c r="K16416" t="s">
        <v>3653</v>
      </c>
      <c r="M16416">
        <v>11.5</v>
      </c>
      <c r="N16416">
        <v>23</v>
      </c>
      <c r="O16416">
        <v>11.3</v>
      </c>
      <c r="P16416">
        <v>11.7</v>
      </c>
      <c r="Q16416">
        <v>23.9</v>
      </c>
      <c r="R16416">
        <v>9.5</v>
      </c>
      <c r="S16416" t="b">
        <v>0</v>
      </c>
      <c r="T16416" t="b">
        <v>0</v>
      </c>
      <c r="U16416" t="b">
        <v>1</v>
      </c>
      <c r="V16416">
        <v>36000</v>
      </c>
      <c r="W16416">
        <v>26800</v>
      </c>
      <c r="X16416">
        <v>2.2999999999999998</v>
      </c>
      <c r="Y16416">
        <v>29600</v>
      </c>
      <c r="Z16416">
        <v>2.09</v>
      </c>
    </row>
    <row r="16417" spans="1:26">
      <c r="A16417">
        <v>206714984</v>
      </c>
      <c r="B16417" t="s">
        <v>6289</v>
      </c>
      <c r="C16417" t="s">
        <v>3597</v>
      </c>
      <c r="D16417" t="s">
        <v>4034</v>
      </c>
      <c r="E16417" t="s">
        <v>4412</v>
      </c>
      <c r="F16417" t="s">
        <v>3650</v>
      </c>
      <c r="G16417">
        <v>206714984</v>
      </c>
      <c r="I16417" t="s">
        <v>3651</v>
      </c>
      <c r="J16417" t="s">
        <v>12282</v>
      </c>
      <c r="K16417" t="s">
        <v>3653</v>
      </c>
      <c r="M16417">
        <v>11.6</v>
      </c>
      <c r="N16417">
        <v>21.5</v>
      </c>
      <c r="O16417">
        <v>11</v>
      </c>
      <c r="P16417">
        <v>11.7</v>
      </c>
      <c r="Q16417">
        <v>21.8</v>
      </c>
      <c r="R16417">
        <v>9.8000000000000007</v>
      </c>
      <c r="S16417" t="b">
        <v>0</v>
      </c>
      <c r="T16417" t="b">
        <v>0</v>
      </c>
      <c r="U16417" t="b">
        <v>1</v>
      </c>
      <c r="V16417">
        <v>48000</v>
      </c>
      <c r="W16417">
        <v>36000</v>
      </c>
      <c r="X16417">
        <v>2.2999999999999998</v>
      </c>
      <c r="Y16417">
        <v>45000</v>
      </c>
      <c r="Z16417">
        <v>2.2000000000000002</v>
      </c>
    </row>
    <row r="16418" spans="1:26">
      <c r="A16418">
        <v>206714978</v>
      </c>
      <c r="B16418" t="s">
        <v>6289</v>
      </c>
      <c r="C16418" t="s">
        <v>3597</v>
      </c>
      <c r="D16418" t="s">
        <v>4034</v>
      </c>
      <c r="E16418" t="s">
        <v>4412</v>
      </c>
      <c r="F16418" t="s">
        <v>3650</v>
      </c>
      <c r="G16418">
        <v>206714978</v>
      </c>
      <c r="I16418" t="s">
        <v>3651</v>
      </c>
      <c r="J16418" t="s">
        <v>6529</v>
      </c>
      <c r="K16418" t="s">
        <v>3653</v>
      </c>
      <c r="L16418" t="s">
        <v>6380</v>
      </c>
      <c r="M16418">
        <v>13.6</v>
      </c>
      <c r="N16418">
        <v>21.8</v>
      </c>
      <c r="O16418">
        <v>11</v>
      </c>
      <c r="S16418" t="b">
        <v>0</v>
      </c>
      <c r="T16418" t="b">
        <v>0</v>
      </c>
      <c r="U16418" t="b">
        <v>1</v>
      </c>
      <c r="V16418">
        <v>36000</v>
      </c>
      <c r="W16418">
        <v>22000</v>
      </c>
      <c r="X16418">
        <v>2.7</v>
      </c>
      <c r="Y16418">
        <v>30000</v>
      </c>
      <c r="Z16418">
        <v>2.06</v>
      </c>
    </row>
    <row r="16419" spans="1:26">
      <c r="A16419">
        <v>206714976</v>
      </c>
      <c r="B16419" t="s">
        <v>6289</v>
      </c>
      <c r="C16419" t="s">
        <v>3597</v>
      </c>
      <c r="D16419" t="s">
        <v>4034</v>
      </c>
      <c r="E16419" t="s">
        <v>4412</v>
      </c>
      <c r="F16419" t="s">
        <v>3650</v>
      </c>
      <c r="G16419">
        <v>206714976</v>
      </c>
      <c r="I16419" t="s">
        <v>3651</v>
      </c>
      <c r="J16419" t="s">
        <v>8664</v>
      </c>
      <c r="K16419" t="s">
        <v>3653</v>
      </c>
      <c r="M16419">
        <v>12.5</v>
      </c>
      <c r="N16419">
        <v>22.5</v>
      </c>
      <c r="O16419">
        <v>11.3</v>
      </c>
      <c r="P16419">
        <v>12.5</v>
      </c>
      <c r="Q16419">
        <v>23</v>
      </c>
      <c r="R16419">
        <v>10.6</v>
      </c>
      <c r="S16419" t="b">
        <v>0</v>
      </c>
      <c r="T16419" t="b">
        <v>0</v>
      </c>
      <c r="U16419" t="b">
        <v>1</v>
      </c>
      <c r="V16419">
        <v>28000</v>
      </c>
      <c r="W16419">
        <v>26600</v>
      </c>
      <c r="X16419">
        <v>2.2999999999999998</v>
      </c>
      <c r="Y16419">
        <v>27200</v>
      </c>
      <c r="Z16419">
        <v>2.21</v>
      </c>
    </row>
    <row r="16420" spans="1:26">
      <c r="A16420">
        <v>207641226</v>
      </c>
      <c r="B16420" t="s">
        <v>6289</v>
      </c>
      <c r="C16420" t="s">
        <v>3597</v>
      </c>
      <c r="D16420" t="s">
        <v>4034</v>
      </c>
      <c r="E16420" t="s">
        <v>4412</v>
      </c>
      <c r="F16420" t="s">
        <v>3650</v>
      </c>
      <c r="G16420">
        <v>207641226</v>
      </c>
      <c r="I16420" t="s">
        <v>3651</v>
      </c>
      <c r="J16420" t="s">
        <v>6376</v>
      </c>
      <c r="K16420" t="s">
        <v>3653</v>
      </c>
      <c r="M16420">
        <v>12.5</v>
      </c>
      <c r="N16420">
        <v>22.4</v>
      </c>
      <c r="O16420">
        <v>11</v>
      </c>
      <c r="P16420">
        <v>12.5</v>
      </c>
      <c r="Q16420">
        <v>23.4</v>
      </c>
      <c r="R16420">
        <v>8.6999999999999993</v>
      </c>
      <c r="S16420" t="b">
        <v>0</v>
      </c>
      <c r="T16420" t="b">
        <v>0</v>
      </c>
      <c r="U16420" t="b">
        <v>0</v>
      </c>
      <c r="V16420">
        <v>48000</v>
      </c>
      <c r="W16420">
        <v>34000</v>
      </c>
      <c r="X16420">
        <v>2.4</v>
      </c>
      <c r="Y16420">
        <v>37000</v>
      </c>
      <c r="Z16420">
        <v>2.17</v>
      </c>
    </row>
    <row r="16421" spans="1:26">
      <c r="A16421">
        <v>207617655</v>
      </c>
      <c r="B16421" t="s">
        <v>6289</v>
      </c>
      <c r="C16421" t="s">
        <v>3597</v>
      </c>
      <c r="D16421" t="s">
        <v>4034</v>
      </c>
      <c r="E16421" t="s">
        <v>4412</v>
      </c>
      <c r="F16421" t="s">
        <v>3650</v>
      </c>
      <c r="G16421">
        <v>207617655</v>
      </c>
      <c r="I16421" t="s">
        <v>3651</v>
      </c>
      <c r="J16421" t="s">
        <v>12279</v>
      </c>
      <c r="K16421" t="s">
        <v>3653</v>
      </c>
      <c r="M16421">
        <v>12.6</v>
      </c>
      <c r="N16421">
        <v>23</v>
      </c>
      <c r="O16421">
        <v>11.2</v>
      </c>
      <c r="P16421">
        <v>12.8</v>
      </c>
      <c r="Q16421">
        <v>23.7</v>
      </c>
      <c r="R16421">
        <v>10.8</v>
      </c>
      <c r="S16421" t="b">
        <v>0</v>
      </c>
      <c r="T16421" t="b">
        <v>0</v>
      </c>
      <c r="U16421" t="b">
        <v>1</v>
      </c>
      <c r="V16421">
        <v>24000</v>
      </c>
      <c r="W16421">
        <v>24000</v>
      </c>
      <c r="X16421">
        <v>2.5</v>
      </c>
      <c r="Y16421">
        <v>25000</v>
      </c>
      <c r="Z16421">
        <v>2.04</v>
      </c>
    </row>
    <row r="16422" spans="1:26">
      <c r="A16422">
        <v>207617657</v>
      </c>
      <c r="B16422" t="s">
        <v>6289</v>
      </c>
      <c r="C16422" t="s">
        <v>3597</v>
      </c>
      <c r="D16422" t="s">
        <v>4034</v>
      </c>
      <c r="E16422" t="s">
        <v>4412</v>
      </c>
      <c r="F16422" t="s">
        <v>3650</v>
      </c>
      <c r="G16422">
        <v>207617657</v>
      </c>
      <c r="I16422" t="s">
        <v>3651</v>
      </c>
      <c r="J16422" t="s">
        <v>6379</v>
      </c>
      <c r="K16422" t="s">
        <v>3653</v>
      </c>
      <c r="L16422" t="s">
        <v>6380</v>
      </c>
      <c r="M16422">
        <v>12.5</v>
      </c>
      <c r="N16422">
        <v>22.3</v>
      </c>
      <c r="O16422">
        <v>10.3</v>
      </c>
      <c r="S16422" t="b">
        <v>0</v>
      </c>
      <c r="T16422" t="b">
        <v>0</v>
      </c>
      <c r="U16422" t="b">
        <v>1</v>
      </c>
      <c r="V16422">
        <v>42000</v>
      </c>
      <c r="W16422">
        <v>30000</v>
      </c>
      <c r="X16422">
        <v>2.5</v>
      </c>
      <c r="Y16422">
        <v>45000</v>
      </c>
      <c r="Z16422">
        <v>2.25</v>
      </c>
    </row>
    <row r="16423" spans="1:26">
      <c r="A16423">
        <v>207617652</v>
      </c>
      <c r="B16423" t="s">
        <v>6289</v>
      </c>
      <c r="C16423" t="s">
        <v>3597</v>
      </c>
      <c r="D16423" t="s">
        <v>4034</v>
      </c>
      <c r="E16423" t="s">
        <v>4412</v>
      </c>
      <c r="F16423" t="s">
        <v>3650</v>
      </c>
      <c r="G16423">
        <v>207617652</v>
      </c>
      <c r="I16423" t="s">
        <v>3651</v>
      </c>
      <c r="J16423" t="s">
        <v>6375</v>
      </c>
      <c r="K16423" t="s">
        <v>3653</v>
      </c>
      <c r="M16423">
        <v>12.5</v>
      </c>
      <c r="N16423">
        <v>25</v>
      </c>
      <c r="O16423">
        <v>11.3</v>
      </c>
      <c r="P16423">
        <v>13</v>
      </c>
      <c r="Q16423">
        <v>26</v>
      </c>
      <c r="R16423">
        <v>9.8000000000000007</v>
      </c>
      <c r="S16423" t="b">
        <v>0</v>
      </c>
      <c r="T16423" t="b">
        <v>0</v>
      </c>
      <c r="U16423" t="b">
        <v>1</v>
      </c>
      <c r="V16423">
        <v>30000</v>
      </c>
      <c r="W16423">
        <v>29000</v>
      </c>
      <c r="X16423">
        <v>2.5</v>
      </c>
      <c r="Y16423">
        <v>29600</v>
      </c>
      <c r="Z16423">
        <v>2.09</v>
      </c>
    </row>
    <row r="16424" spans="1:26">
      <c r="A16424">
        <v>207617649</v>
      </c>
      <c r="B16424" t="s">
        <v>6289</v>
      </c>
      <c r="C16424" t="s">
        <v>3597</v>
      </c>
      <c r="D16424" t="s">
        <v>4034</v>
      </c>
      <c r="E16424" t="s">
        <v>4412</v>
      </c>
      <c r="F16424" t="s">
        <v>3650</v>
      </c>
      <c r="G16424">
        <v>207617649</v>
      </c>
      <c r="I16424" t="s">
        <v>3651</v>
      </c>
      <c r="J16424" t="s">
        <v>12275</v>
      </c>
      <c r="K16424" t="s">
        <v>3653</v>
      </c>
      <c r="M16424">
        <v>13.1</v>
      </c>
      <c r="N16424">
        <v>24.1</v>
      </c>
      <c r="O16424">
        <v>11</v>
      </c>
      <c r="P16424">
        <v>13.4</v>
      </c>
      <c r="Q16424">
        <v>24.6</v>
      </c>
      <c r="R16424">
        <v>10</v>
      </c>
      <c r="S16424" t="b">
        <v>0</v>
      </c>
      <c r="T16424" t="b">
        <v>0</v>
      </c>
      <c r="U16424" t="b">
        <v>1</v>
      </c>
      <c r="V16424">
        <v>24000</v>
      </c>
      <c r="W16424">
        <v>20400</v>
      </c>
      <c r="X16424">
        <v>2.5</v>
      </c>
      <c r="Y16424">
        <v>22600</v>
      </c>
      <c r="Z16424">
        <v>2.25</v>
      </c>
    </row>
    <row r="16425" spans="1:26">
      <c r="A16425">
        <v>207590849</v>
      </c>
      <c r="B16425" t="s">
        <v>8602</v>
      </c>
      <c r="C16425" t="s">
        <v>3597</v>
      </c>
      <c r="D16425" t="s">
        <v>4034</v>
      </c>
      <c r="E16425" t="s">
        <v>6510</v>
      </c>
      <c r="F16425" t="s">
        <v>3650</v>
      </c>
      <c r="G16425">
        <v>207590849</v>
      </c>
      <c r="I16425" t="s">
        <v>3651</v>
      </c>
      <c r="J16425" t="s">
        <v>8699</v>
      </c>
      <c r="K16425" t="s">
        <v>3653</v>
      </c>
      <c r="M16425">
        <v>12.5</v>
      </c>
      <c r="N16425">
        <v>22.5</v>
      </c>
      <c r="O16425">
        <v>11.3</v>
      </c>
      <c r="P16425">
        <v>12.5</v>
      </c>
      <c r="Q16425">
        <v>23</v>
      </c>
      <c r="R16425">
        <v>10.6</v>
      </c>
      <c r="S16425" t="b">
        <v>0</v>
      </c>
      <c r="T16425" t="b">
        <v>0</v>
      </c>
      <c r="U16425" t="b">
        <v>1</v>
      </c>
      <c r="V16425">
        <v>28000</v>
      </c>
      <c r="W16425">
        <v>26600</v>
      </c>
      <c r="X16425">
        <v>2.2999999999999998</v>
      </c>
      <c r="Y16425">
        <v>27200</v>
      </c>
      <c r="Z16425">
        <v>2.21</v>
      </c>
    </row>
    <row r="16426" spans="1:26">
      <c r="A16426">
        <v>207590852</v>
      </c>
      <c r="B16426" t="s">
        <v>8602</v>
      </c>
      <c r="C16426" t="s">
        <v>3597</v>
      </c>
      <c r="D16426" t="s">
        <v>4034</v>
      </c>
      <c r="E16426" t="s">
        <v>6510</v>
      </c>
      <c r="F16426" t="s">
        <v>3650</v>
      </c>
      <c r="G16426">
        <v>207590852</v>
      </c>
      <c r="I16426" t="s">
        <v>3651</v>
      </c>
      <c r="J16426" t="s">
        <v>8700</v>
      </c>
      <c r="K16426" t="s">
        <v>3653</v>
      </c>
      <c r="M16426">
        <v>11.6</v>
      </c>
      <c r="N16426">
        <v>21.5</v>
      </c>
      <c r="O16426">
        <v>11</v>
      </c>
      <c r="P16426">
        <v>11.7</v>
      </c>
      <c r="Q16426">
        <v>21.8</v>
      </c>
      <c r="R16426">
        <v>9.8000000000000007</v>
      </c>
      <c r="S16426" t="b">
        <v>0</v>
      </c>
      <c r="T16426" t="b">
        <v>0</v>
      </c>
      <c r="U16426" t="b">
        <v>1</v>
      </c>
      <c r="V16426">
        <v>48000</v>
      </c>
      <c r="W16426">
        <v>36000</v>
      </c>
      <c r="X16426">
        <v>2.2999999999999998</v>
      </c>
      <c r="Y16426">
        <v>45000</v>
      </c>
      <c r="Z16426">
        <v>2.2000000000000002</v>
      </c>
    </row>
    <row r="16427" spans="1:26">
      <c r="A16427">
        <v>207339196</v>
      </c>
      <c r="B16427" t="s">
        <v>8602</v>
      </c>
      <c r="C16427" t="s">
        <v>3597</v>
      </c>
      <c r="D16427" t="s">
        <v>4034</v>
      </c>
      <c r="E16427" t="s">
        <v>6252</v>
      </c>
      <c r="F16427" t="s">
        <v>3650</v>
      </c>
      <c r="G16427">
        <v>207339196</v>
      </c>
      <c r="I16427" t="s">
        <v>3651</v>
      </c>
      <c r="J16427" t="s">
        <v>8633</v>
      </c>
      <c r="K16427" t="s">
        <v>3653</v>
      </c>
      <c r="M16427">
        <v>12.5</v>
      </c>
      <c r="N16427">
        <v>21</v>
      </c>
      <c r="O16427">
        <v>10.6</v>
      </c>
      <c r="P16427">
        <v>12.5</v>
      </c>
      <c r="Q16427">
        <v>21.2</v>
      </c>
      <c r="R16427">
        <v>9.6</v>
      </c>
      <c r="S16427" t="b">
        <v>0</v>
      </c>
      <c r="T16427" t="b">
        <v>0</v>
      </c>
      <c r="U16427" t="b">
        <v>1</v>
      </c>
      <c r="V16427">
        <v>18000</v>
      </c>
      <c r="W16427">
        <v>13500</v>
      </c>
      <c r="X16427">
        <v>2.6</v>
      </c>
      <c r="Y16427">
        <v>16000</v>
      </c>
      <c r="Z16427">
        <v>2.23</v>
      </c>
    </row>
    <row r="16428" spans="1:26">
      <c r="A16428">
        <v>207339195</v>
      </c>
      <c r="B16428" t="s">
        <v>8602</v>
      </c>
      <c r="C16428" t="s">
        <v>3597</v>
      </c>
      <c r="D16428" t="s">
        <v>4034</v>
      </c>
      <c r="E16428" t="s">
        <v>6252</v>
      </c>
      <c r="F16428" t="s">
        <v>3650</v>
      </c>
      <c r="G16428">
        <v>207339195</v>
      </c>
      <c r="I16428" t="s">
        <v>3651</v>
      </c>
      <c r="J16428" t="s">
        <v>8634</v>
      </c>
      <c r="K16428" t="s">
        <v>3653</v>
      </c>
      <c r="M16428">
        <v>12</v>
      </c>
      <c r="N16428">
        <v>22</v>
      </c>
      <c r="O16428">
        <v>10.3</v>
      </c>
      <c r="P16428">
        <v>12</v>
      </c>
      <c r="Q16428">
        <v>22</v>
      </c>
      <c r="R16428">
        <v>9.5</v>
      </c>
      <c r="S16428" t="b">
        <v>0</v>
      </c>
      <c r="T16428" t="b">
        <v>0</v>
      </c>
      <c r="U16428" t="b">
        <v>1</v>
      </c>
      <c r="V16428">
        <v>27000</v>
      </c>
      <c r="W16428">
        <v>20000</v>
      </c>
      <c r="X16428">
        <v>2.5</v>
      </c>
      <c r="Y16428">
        <v>22600</v>
      </c>
      <c r="Z16428">
        <v>2.25</v>
      </c>
    </row>
    <row r="16429" spans="1:26">
      <c r="A16429">
        <v>207339193</v>
      </c>
      <c r="B16429" t="s">
        <v>6289</v>
      </c>
      <c r="C16429" t="s">
        <v>3597</v>
      </c>
      <c r="D16429" t="s">
        <v>4034</v>
      </c>
      <c r="E16429" t="s">
        <v>4412</v>
      </c>
      <c r="F16429" t="s">
        <v>3650</v>
      </c>
      <c r="G16429">
        <v>207339193</v>
      </c>
      <c r="I16429" t="s">
        <v>3651</v>
      </c>
      <c r="J16429" t="s">
        <v>6369</v>
      </c>
      <c r="K16429" t="s">
        <v>3653</v>
      </c>
      <c r="L16429" t="s">
        <v>6370</v>
      </c>
      <c r="M16429">
        <v>10.5</v>
      </c>
      <c r="N16429">
        <v>21.5</v>
      </c>
      <c r="O16429">
        <v>11</v>
      </c>
      <c r="S16429" t="b">
        <v>0</v>
      </c>
      <c r="T16429" t="b">
        <v>0</v>
      </c>
      <c r="U16429" t="b">
        <v>0</v>
      </c>
      <c r="V16429">
        <v>36000</v>
      </c>
      <c r="W16429">
        <v>28000</v>
      </c>
      <c r="X16429">
        <v>3.04</v>
      </c>
      <c r="Y16429">
        <v>29700</v>
      </c>
      <c r="Z16429">
        <v>2.08</v>
      </c>
    </row>
    <row r="16430" spans="1:26">
      <c r="A16430">
        <v>207339194</v>
      </c>
      <c r="B16430" t="s">
        <v>6289</v>
      </c>
      <c r="C16430" t="s">
        <v>3597</v>
      </c>
      <c r="D16430" t="s">
        <v>4034</v>
      </c>
      <c r="E16430" t="s">
        <v>6252</v>
      </c>
      <c r="F16430" t="s">
        <v>3650</v>
      </c>
      <c r="G16430">
        <v>207339194</v>
      </c>
      <c r="I16430" t="s">
        <v>3651</v>
      </c>
      <c r="J16430" t="s">
        <v>6482</v>
      </c>
      <c r="K16430" t="s">
        <v>3653</v>
      </c>
      <c r="M16430">
        <v>10.5</v>
      </c>
      <c r="N16430">
        <v>21.5</v>
      </c>
      <c r="O16430">
        <v>11</v>
      </c>
      <c r="S16430" t="b">
        <v>0</v>
      </c>
      <c r="T16430" t="b">
        <v>0</v>
      </c>
      <c r="U16430" t="b">
        <v>0</v>
      </c>
      <c r="V16430">
        <v>36000</v>
      </c>
      <c r="W16430">
        <v>28000</v>
      </c>
      <c r="X16430">
        <v>3.04</v>
      </c>
      <c r="Y16430">
        <v>29700</v>
      </c>
      <c r="Z16430">
        <v>2.08</v>
      </c>
    </row>
    <row r="16431" spans="1:26">
      <c r="A16431">
        <v>207339192</v>
      </c>
      <c r="B16431" t="s">
        <v>6289</v>
      </c>
      <c r="C16431" t="s">
        <v>3597</v>
      </c>
      <c r="D16431" t="s">
        <v>4034</v>
      </c>
      <c r="E16431" t="s">
        <v>4412</v>
      </c>
      <c r="F16431" t="s">
        <v>3650</v>
      </c>
      <c r="G16431">
        <v>207339192</v>
      </c>
      <c r="I16431" t="s">
        <v>3651</v>
      </c>
      <c r="J16431" t="s">
        <v>12287</v>
      </c>
      <c r="K16431" t="s">
        <v>3653</v>
      </c>
      <c r="M16431">
        <v>12</v>
      </c>
      <c r="N16431">
        <v>22</v>
      </c>
      <c r="O16431">
        <v>10.3</v>
      </c>
      <c r="P16431">
        <v>12</v>
      </c>
      <c r="Q16431">
        <v>22</v>
      </c>
      <c r="R16431">
        <v>9.5</v>
      </c>
      <c r="S16431" t="b">
        <v>0</v>
      </c>
      <c r="T16431" t="b">
        <v>0</v>
      </c>
      <c r="U16431" t="b">
        <v>1</v>
      </c>
      <c r="V16431">
        <v>27000</v>
      </c>
      <c r="W16431">
        <v>20000</v>
      </c>
      <c r="X16431">
        <v>2.5</v>
      </c>
      <c r="Y16431">
        <v>22600</v>
      </c>
      <c r="Z16431">
        <v>2.25</v>
      </c>
    </row>
    <row r="16432" spans="1:26">
      <c r="A16432">
        <v>207590846</v>
      </c>
      <c r="B16432" t="s">
        <v>8602</v>
      </c>
      <c r="C16432" t="s">
        <v>3597</v>
      </c>
      <c r="D16432" t="s">
        <v>4034</v>
      </c>
      <c r="E16432" t="s">
        <v>6510</v>
      </c>
      <c r="F16432" t="s">
        <v>3650</v>
      </c>
      <c r="G16432">
        <v>207590846</v>
      </c>
      <c r="I16432" t="s">
        <v>3651</v>
      </c>
      <c r="J16432" t="s">
        <v>8698</v>
      </c>
      <c r="K16432" t="s">
        <v>3653</v>
      </c>
      <c r="M16432">
        <v>12.5</v>
      </c>
      <c r="N16432">
        <v>22</v>
      </c>
      <c r="O16432">
        <v>10.199999999999999</v>
      </c>
      <c r="P16432">
        <v>12.5</v>
      </c>
      <c r="Q16432">
        <v>22</v>
      </c>
      <c r="R16432">
        <v>9.8000000000000007</v>
      </c>
      <c r="S16432" t="b">
        <v>0</v>
      </c>
      <c r="T16432" t="b">
        <v>0</v>
      </c>
      <c r="U16432" t="b">
        <v>1</v>
      </c>
      <c r="V16432">
        <v>19000</v>
      </c>
      <c r="W16432">
        <v>15000</v>
      </c>
      <c r="X16432">
        <v>2.5</v>
      </c>
      <c r="Y16432">
        <v>19000</v>
      </c>
      <c r="Z16432">
        <v>2.23</v>
      </c>
    </row>
    <row r="16433" spans="1:26">
      <c r="A16433">
        <v>207339191</v>
      </c>
      <c r="B16433" t="s">
        <v>6289</v>
      </c>
      <c r="C16433" t="s">
        <v>3597</v>
      </c>
      <c r="D16433" t="s">
        <v>4034</v>
      </c>
      <c r="E16433" t="s">
        <v>4412</v>
      </c>
      <c r="F16433" t="s">
        <v>3650</v>
      </c>
      <c r="G16433">
        <v>207339191</v>
      </c>
      <c r="I16433" t="s">
        <v>3651</v>
      </c>
      <c r="J16433" t="s">
        <v>12286</v>
      </c>
      <c r="K16433" t="s">
        <v>3653</v>
      </c>
      <c r="M16433">
        <v>12.5</v>
      </c>
      <c r="N16433">
        <v>21</v>
      </c>
      <c r="O16433">
        <v>10.6</v>
      </c>
      <c r="P16433">
        <v>12.5</v>
      </c>
      <c r="Q16433">
        <v>21.2</v>
      </c>
      <c r="R16433">
        <v>9.6</v>
      </c>
      <c r="S16433" t="b">
        <v>0</v>
      </c>
      <c r="T16433" t="b">
        <v>0</v>
      </c>
      <c r="U16433" t="b">
        <v>1</v>
      </c>
      <c r="V16433">
        <v>18000</v>
      </c>
      <c r="W16433">
        <v>13500</v>
      </c>
      <c r="X16433">
        <v>2.6</v>
      </c>
      <c r="Y16433">
        <v>16000</v>
      </c>
      <c r="Z16433">
        <v>2.23</v>
      </c>
    </row>
    <row r="16434" spans="1:26">
      <c r="A16434">
        <v>206905350</v>
      </c>
      <c r="B16434" t="s">
        <v>6289</v>
      </c>
      <c r="C16434" t="s">
        <v>3597</v>
      </c>
      <c r="D16434" t="s">
        <v>4034</v>
      </c>
      <c r="E16434" t="s">
        <v>5413</v>
      </c>
      <c r="F16434" t="s">
        <v>3650</v>
      </c>
      <c r="G16434">
        <v>206905350</v>
      </c>
      <c r="I16434" t="s">
        <v>3651</v>
      </c>
      <c r="J16434" t="s">
        <v>6682</v>
      </c>
      <c r="K16434" t="s">
        <v>3653</v>
      </c>
      <c r="M16434">
        <v>13</v>
      </c>
      <c r="N16434">
        <v>22</v>
      </c>
      <c r="O16434">
        <v>10.4</v>
      </c>
      <c r="S16434" t="b">
        <v>0</v>
      </c>
      <c r="T16434" t="b">
        <v>0</v>
      </c>
      <c r="U16434" t="b">
        <v>0</v>
      </c>
      <c r="V16434">
        <v>28000</v>
      </c>
      <c r="W16434">
        <v>18000</v>
      </c>
      <c r="X16434">
        <v>2.73</v>
      </c>
      <c r="Y16434">
        <v>30960</v>
      </c>
      <c r="Z16434">
        <v>2.12</v>
      </c>
    </row>
    <row r="16435" spans="1:26">
      <c r="A16435">
        <v>207641279</v>
      </c>
      <c r="B16435" t="s">
        <v>8602</v>
      </c>
      <c r="C16435" t="s">
        <v>3597</v>
      </c>
      <c r="D16435" t="s">
        <v>4034</v>
      </c>
      <c r="E16435" t="s">
        <v>5413</v>
      </c>
      <c r="F16435" t="s">
        <v>3650</v>
      </c>
      <c r="G16435">
        <v>207641279</v>
      </c>
      <c r="I16435" t="s">
        <v>3651</v>
      </c>
      <c r="J16435" t="s">
        <v>8722</v>
      </c>
      <c r="K16435" t="s">
        <v>3653</v>
      </c>
      <c r="M16435">
        <v>12.5</v>
      </c>
      <c r="N16435">
        <v>21.5</v>
      </c>
      <c r="O16435">
        <v>10.6</v>
      </c>
      <c r="P16435">
        <v>12.5</v>
      </c>
      <c r="Q16435">
        <v>21</v>
      </c>
      <c r="R16435">
        <v>10.199999999999999</v>
      </c>
      <c r="S16435" t="b">
        <v>0</v>
      </c>
      <c r="T16435" t="b">
        <v>0</v>
      </c>
      <c r="U16435" t="b">
        <v>1</v>
      </c>
      <c r="V16435">
        <v>18000</v>
      </c>
      <c r="W16435">
        <v>14400</v>
      </c>
      <c r="X16435">
        <v>2.5</v>
      </c>
      <c r="Y16435">
        <v>16000</v>
      </c>
      <c r="Z16435">
        <v>2.23</v>
      </c>
    </row>
    <row r="16436" spans="1:26">
      <c r="A16436">
        <v>207641276</v>
      </c>
      <c r="B16436" t="s">
        <v>8602</v>
      </c>
      <c r="C16436" t="s">
        <v>3597</v>
      </c>
      <c r="D16436" t="s">
        <v>4034</v>
      </c>
      <c r="E16436" t="s">
        <v>7557</v>
      </c>
      <c r="F16436" t="s">
        <v>3650</v>
      </c>
      <c r="G16436">
        <v>207641276</v>
      </c>
      <c r="I16436" t="s">
        <v>3651</v>
      </c>
      <c r="J16436" t="s">
        <v>8624</v>
      </c>
      <c r="K16436" t="s">
        <v>3653</v>
      </c>
      <c r="M16436">
        <v>12.5</v>
      </c>
      <c r="N16436">
        <v>21.5</v>
      </c>
      <c r="O16436">
        <v>10.6</v>
      </c>
      <c r="P16436">
        <v>12.5</v>
      </c>
      <c r="Q16436">
        <v>21</v>
      </c>
      <c r="R16436">
        <v>10.199999999999999</v>
      </c>
      <c r="S16436" t="b">
        <v>0</v>
      </c>
      <c r="T16436" t="b">
        <v>0</v>
      </c>
      <c r="U16436" t="b">
        <v>1</v>
      </c>
      <c r="V16436">
        <v>18000</v>
      </c>
      <c r="W16436">
        <v>14400</v>
      </c>
      <c r="X16436">
        <v>2.5</v>
      </c>
      <c r="Y16436">
        <v>16000</v>
      </c>
      <c r="Z16436">
        <v>2.23</v>
      </c>
    </row>
    <row r="16437" spans="1:26">
      <c r="A16437">
        <v>207641283</v>
      </c>
      <c r="B16437" t="s">
        <v>8602</v>
      </c>
      <c r="C16437" t="s">
        <v>3597</v>
      </c>
      <c r="D16437" t="s">
        <v>4034</v>
      </c>
      <c r="E16437" t="s">
        <v>5413</v>
      </c>
      <c r="F16437" t="s">
        <v>3650</v>
      </c>
      <c r="G16437">
        <v>207641283</v>
      </c>
      <c r="I16437" t="s">
        <v>3651</v>
      </c>
      <c r="J16437" t="s">
        <v>8725</v>
      </c>
      <c r="K16437" t="s">
        <v>3653</v>
      </c>
      <c r="M16437">
        <v>12</v>
      </c>
      <c r="N16437">
        <v>22.5</v>
      </c>
      <c r="O16437">
        <v>10.199999999999999</v>
      </c>
      <c r="P16437">
        <v>12.2</v>
      </c>
      <c r="Q16437">
        <v>23.5</v>
      </c>
      <c r="R16437">
        <v>9.1999999999999993</v>
      </c>
      <c r="S16437" t="b">
        <v>0</v>
      </c>
      <c r="T16437" t="b">
        <v>0</v>
      </c>
      <c r="U16437" t="b">
        <v>0</v>
      </c>
      <c r="V16437">
        <v>27000</v>
      </c>
      <c r="W16437">
        <v>20000</v>
      </c>
      <c r="X16437">
        <v>2.35</v>
      </c>
      <c r="Y16437">
        <v>22600</v>
      </c>
      <c r="Z16437">
        <v>2.25</v>
      </c>
    </row>
    <row r="16438" spans="1:26">
      <c r="A16438">
        <v>207641271</v>
      </c>
      <c r="B16438" t="s">
        <v>8755</v>
      </c>
      <c r="C16438" t="s">
        <v>3597</v>
      </c>
      <c r="D16438" t="s">
        <v>4034</v>
      </c>
      <c r="E16438" t="s">
        <v>7557</v>
      </c>
      <c r="F16438" t="s">
        <v>3650</v>
      </c>
      <c r="G16438">
        <v>207641271</v>
      </c>
      <c r="I16438" t="s">
        <v>3651</v>
      </c>
      <c r="J16438" t="s">
        <v>8788</v>
      </c>
      <c r="K16438" t="s">
        <v>3653</v>
      </c>
      <c r="M16438">
        <v>10.5</v>
      </c>
      <c r="N16438">
        <v>21.8</v>
      </c>
      <c r="O16438">
        <v>11.5</v>
      </c>
      <c r="P16438">
        <v>10.6</v>
      </c>
      <c r="Q16438">
        <v>23.1</v>
      </c>
      <c r="R16438">
        <v>9.6</v>
      </c>
      <c r="S16438" t="b">
        <v>0</v>
      </c>
      <c r="T16438" t="b">
        <v>0</v>
      </c>
      <c r="U16438" t="b">
        <v>1</v>
      </c>
      <c r="V16438">
        <v>36000</v>
      </c>
      <c r="W16438">
        <v>26400</v>
      </c>
      <c r="X16438">
        <v>2.2999999999999998</v>
      </c>
      <c r="Y16438">
        <v>29600</v>
      </c>
      <c r="Z16438">
        <v>2.09</v>
      </c>
    </row>
    <row r="16439" spans="1:26">
      <c r="A16439">
        <v>207641274</v>
      </c>
      <c r="B16439" t="s">
        <v>8602</v>
      </c>
      <c r="C16439" t="s">
        <v>3597</v>
      </c>
      <c r="D16439" t="s">
        <v>4034</v>
      </c>
      <c r="E16439" t="s">
        <v>7557</v>
      </c>
      <c r="F16439" t="s">
        <v>3650</v>
      </c>
      <c r="G16439">
        <v>207641274</v>
      </c>
      <c r="I16439" t="s">
        <v>3651</v>
      </c>
      <c r="J16439" t="s">
        <v>8626</v>
      </c>
      <c r="K16439" t="s">
        <v>3653</v>
      </c>
      <c r="M16439">
        <v>12</v>
      </c>
      <c r="N16439">
        <v>22.5</v>
      </c>
      <c r="O16439">
        <v>10.199999999999999</v>
      </c>
      <c r="P16439">
        <v>12.2</v>
      </c>
      <c r="Q16439">
        <v>23.5</v>
      </c>
      <c r="R16439">
        <v>9.1999999999999993</v>
      </c>
      <c r="S16439" t="b">
        <v>0</v>
      </c>
      <c r="T16439" t="b">
        <v>0</v>
      </c>
      <c r="U16439" t="b">
        <v>0</v>
      </c>
      <c r="V16439">
        <v>27000</v>
      </c>
      <c r="W16439">
        <v>20000</v>
      </c>
      <c r="X16439">
        <v>2.35</v>
      </c>
      <c r="Y16439">
        <v>22600</v>
      </c>
      <c r="Z16439">
        <v>2.25</v>
      </c>
    </row>
    <row r="16440" spans="1:26">
      <c r="A16440">
        <v>207641258</v>
      </c>
      <c r="B16440" t="s">
        <v>6289</v>
      </c>
      <c r="C16440" t="s">
        <v>3597</v>
      </c>
      <c r="D16440" t="s">
        <v>4034</v>
      </c>
      <c r="E16440" t="s">
        <v>4412</v>
      </c>
      <c r="F16440" t="s">
        <v>3650</v>
      </c>
      <c r="G16440">
        <v>207641258</v>
      </c>
      <c r="I16440" t="s">
        <v>3651</v>
      </c>
      <c r="J16440" t="s">
        <v>12281</v>
      </c>
      <c r="K16440" t="s">
        <v>3653</v>
      </c>
      <c r="M16440">
        <v>11.5</v>
      </c>
      <c r="N16440">
        <v>22</v>
      </c>
      <c r="O16440">
        <v>10</v>
      </c>
      <c r="P16440">
        <v>11.8</v>
      </c>
      <c r="Q16440">
        <v>22.6</v>
      </c>
      <c r="R16440">
        <v>9.8000000000000007</v>
      </c>
      <c r="S16440" t="b">
        <v>0</v>
      </c>
      <c r="T16440" t="b">
        <v>0</v>
      </c>
      <c r="U16440" t="b">
        <v>1</v>
      </c>
      <c r="V16440">
        <v>28000</v>
      </c>
      <c r="W16440">
        <v>25600</v>
      </c>
      <c r="X16440">
        <v>2.2999999999999998</v>
      </c>
      <c r="Y16440">
        <v>27200</v>
      </c>
      <c r="Z16440">
        <v>2.21</v>
      </c>
    </row>
    <row r="16441" spans="1:26">
      <c r="A16441">
        <v>207641253</v>
      </c>
      <c r="B16441" t="s">
        <v>6289</v>
      </c>
      <c r="C16441" t="s">
        <v>3597</v>
      </c>
      <c r="D16441" t="s">
        <v>4034</v>
      </c>
      <c r="E16441" t="s">
        <v>4412</v>
      </c>
      <c r="F16441" t="s">
        <v>3650</v>
      </c>
      <c r="G16441">
        <v>207641253</v>
      </c>
      <c r="I16441" t="s">
        <v>3651</v>
      </c>
      <c r="J16441" t="s">
        <v>12277</v>
      </c>
      <c r="K16441" t="s">
        <v>3653</v>
      </c>
      <c r="M16441">
        <v>10.5</v>
      </c>
      <c r="N16441">
        <v>21.8</v>
      </c>
      <c r="O16441">
        <v>11.5</v>
      </c>
      <c r="P16441">
        <v>10.6</v>
      </c>
      <c r="Q16441">
        <v>23.1</v>
      </c>
      <c r="R16441">
        <v>9.6</v>
      </c>
      <c r="S16441" t="b">
        <v>0</v>
      </c>
      <c r="T16441" t="b">
        <v>0</v>
      </c>
      <c r="U16441" t="b">
        <v>1</v>
      </c>
      <c r="V16441">
        <v>36000</v>
      </c>
      <c r="W16441">
        <v>26400</v>
      </c>
      <c r="X16441">
        <v>2.2999999999999998</v>
      </c>
      <c r="Y16441">
        <v>29600</v>
      </c>
      <c r="Z16441">
        <v>2.09</v>
      </c>
    </row>
    <row r="16442" spans="1:26">
      <c r="A16442">
        <v>207641238</v>
      </c>
      <c r="B16442" t="s">
        <v>6289</v>
      </c>
      <c r="C16442" t="s">
        <v>3597</v>
      </c>
      <c r="D16442" t="s">
        <v>4034</v>
      </c>
      <c r="E16442" t="s">
        <v>4412</v>
      </c>
      <c r="F16442" t="s">
        <v>3650</v>
      </c>
      <c r="G16442">
        <v>207641238</v>
      </c>
      <c r="I16442" t="s">
        <v>3651</v>
      </c>
      <c r="J16442" t="s">
        <v>12283</v>
      </c>
      <c r="K16442" t="s">
        <v>3653</v>
      </c>
      <c r="M16442">
        <v>11</v>
      </c>
      <c r="N16442">
        <v>21</v>
      </c>
      <c r="O16442">
        <v>11.5</v>
      </c>
      <c r="P16442">
        <v>11</v>
      </c>
      <c r="Q16442">
        <v>21.2</v>
      </c>
      <c r="R16442">
        <v>10</v>
      </c>
      <c r="S16442" t="b">
        <v>0</v>
      </c>
      <c r="T16442" t="b">
        <v>0</v>
      </c>
      <c r="U16442" t="b">
        <v>1</v>
      </c>
      <c r="V16442">
        <v>48000</v>
      </c>
      <c r="W16442">
        <v>39000</v>
      </c>
      <c r="X16442">
        <v>2.5</v>
      </c>
      <c r="Y16442">
        <v>45000</v>
      </c>
      <c r="Z16442">
        <v>2.2000000000000002</v>
      </c>
    </row>
    <row r="16443" spans="1:26">
      <c r="A16443">
        <v>207641252</v>
      </c>
      <c r="B16443" t="s">
        <v>6289</v>
      </c>
      <c r="C16443" t="s">
        <v>3597</v>
      </c>
      <c r="D16443" t="s">
        <v>4034</v>
      </c>
      <c r="E16443" t="s">
        <v>4412</v>
      </c>
      <c r="F16443" t="s">
        <v>3650</v>
      </c>
      <c r="G16443">
        <v>207641252</v>
      </c>
      <c r="I16443" t="s">
        <v>3651</v>
      </c>
      <c r="J16443" t="s">
        <v>12276</v>
      </c>
      <c r="K16443" t="s">
        <v>3653</v>
      </c>
      <c r="M16443">
        <v>12</v>
      </c>
      <c r="N16443">
        <v>22.5</v>
      </c>
      <c r="O16443">
        <v>10.199999999999999</v>
      </c>
      <c r="P16443">
        <v>12.2</v>
      </c>
      <c r="Q16443">
        <v>23.5</v>
      </c>
      <c r="R16443">
        <v>9.1999999999999993</v>
      </c>
      <c r="S16443" t="b">
        <v>0</v>
      </c>
      <c r="T16443" t="b">
        <v>0</v>
      </c>
      <c r="U16443" t="b">
        <v>0</v>
      </c>
      <c r="V16443">
        <v>27000</v>
      </c>
      <c r="W16443">
        <v>20000</v>
      </c>
      <c r="X16443">
        <v>2.35</v>
      </c>
      <c r="Y16443">
        <v>22600</v>
      </c>
      <c r="Z16443">
        <v>2.25</v>
      </c>
    </row>
    <row r="16444" spans="1:26">
      <c r="A16444">
        <v>207641237</v>
      </c>
      <c r="B16444" t="s">
        <v>6289</v>
      </c>
      <c r="C16444" t="s">
        <v>3597</v>
      </c>
      <c r="D16444" t="s">
        <v>4034</v>
      </c>
      <c r="E16444" t="s">
        <v>4412</v>
      </c>
      <c r="F16444" t="s">
        <v>3650</v>
      </c>
      <c r="G16444">
        <v>207641237</v>
      </c>
      <c r="I16444" t="s">
        <v>3651</v>
      </c>
      <c r="J16444" t="s">
        <v>6378</v>
      </c>
      <c r="K16444" t="s">
        <v>3653</v>
      </c>
      <c r="M16444">
        <v>12.5</v>
      </c>
      <c r="N16444">
        <v>20</v>
      </c>
      <c r="O16444">
        <v>10.8</v>
      </c>
      <c r="P16444">
        <v>12.5</v>
      </c>
      <c r="Q16444">
        <v>20</v>
      </c>
      <c r="R16444">
        <v>9.6999999999999993</v>
      </c>
      <c r="S16444" t="b">
        <v>0</v>
      </c>
      <c r="T16444" t="b">
        <v>0</v>
      </c>
      <c r="U16444" t="b">
        <v>1</v>
      </c>
      <c r="V16444">
        <v>36000</v>
      </c>
      <c r="W16444">
        <v>35000</v>
      </c>
      <c r="X16444">
        <v>2.35</v>
      </c>
      <c r="Y16444">
        <v>35200</v>
      </c>
      <c r="Z16444">
        <v>1.88</v>
      </c>
    </row>
    <row r="16445" spans="1:26">
      <c r="A16445">
        <v>207641236</v>
      </c>
      <c r="B16445" t="s">
        <v>12237</v>
      </c>
      <c r="C16445" t="s">
        <v>3597</v>
      </c>
      <c r="D16445" t="s">
        <v>4034</v>
      </c>
      <c r="E16445" t="s">
        <v>4412</v>
      </c>
      <c r="F16445" t="s">
        <v>3650</v>
      </c>
      <c r="G16445">
        <v>207641236</v>
      </c>
      <c r="I16445" t="s">
        <v>3651</v>
      </c>
      <c r="J16445" t="s">
        <v>12278</v>
      </c>
      <c r="K16445" t="s">
        <v>3653</v>
      </c>
      <c r="M16445">
        <v>12.5</v>
      </c>
      <c r="N16445">
        <v>20.5</v>
      </c>
      <c r="O16445">
        <v>9.6999999999999993</v>
      </c>
      <c r="P16445">
        <v>12.5</v>
      </c>
      <c r="Q16445">
        <v>20.5</v>
      </c>
      <c r="R16445">
        <v>9</v>
      </c>
      <c r="S16445" t="b">
        <v>0</v>
      </c>
      <c r="T16445" t="b">
        <v>0</v>
      </c>
      <c r="U16445" t="b">
        <v>0</v>
      </c>
      <c r="V16445">
        <v>19000</v>
      </c>
      <c r="W16445">
        <v>13500</v>
      </c>
      <c r="X16445">
        <v>2.5</v>
      </c>
      <c r="Y16445">
        <v>19000</v>
      </c>
      <c r="Z16445">
        <v>2.23</v>
      </c>
    </row>
    <row r="16446" spans="1:26">
      <c r="A16446">
        <v>207641235</v>
      </c>
      <c r="B16446" t="s">
        <v>6289</v>
      </c>
      <c r="C16446" t="s">
        <v>3597</v>
      </c>
      <c r="D16446" t="s">
        <v>4034</v>
      </c>
      <c r="E16446" t="s">
        <v>4412</v>
      </c>
      <c r="F16446" t="s">
        <v>3650</v>
      </c>
      <c r="G16446">
        <v>207641235</v>
      </c>
      <c r="I16446" t="s">
        <v>3651</v>
      </c>
      <c r="J16446" t="s">
        <v>6377</v>
      </c>
      <c r="K16446" t="s">
        <v>3653</v>
      </c>
      <c r="M16446">
        <v>11</v>
      </c>
      <c r="N16446">
        <v>21</v>
      </c>
      <c r="O16446">
        <v>10.5</v>
      </c>
      <c r="P16446">
        <v>11</v>
      </c>
      <c r="Q16446">
        <v>21.1</v>
      </c>
      <c r="R16446">
        <v>9.5</v>
      </c>
      <c r="S16446" t="b">
        <v>0</v>
      </c>
      <c r="T16446" t="b">
        <v>0</v>
      </c>
      <c r="U16446" t="b">
        <v>1</v>
      </c>
      <c r="V16446">
        <v>48000</v>
      </c>
      <c r="W16446">
        <v>36000</v>
      </c>
      <c r="X16446">
        <v>2.5</v>
      </c>
      <c r="Y16446">
        <v>37000</v>
      </c>
      <c r="Z16446">
        <v>2.17</v>
      </c>
    </row>
    <row r="16447" spans="1:26">
      <c r="A16447">
        <v>207641233</v>
      </c>
      <c r="B16447" t="s">
        <v>6289</v>
      </c>
      <c r="C16447" t="s">
        <v>3597</v>
      </c>
      <c r="D16447" t="s">
        <v>4034</v>
      </c>
      <c r="E16447" t="s">
        <v>4412</v>
      </c>
      <c r="F16447" t="s">
        <v>3650</v>
      </c>
      <c r="G16447">
        <v>207641233</v>
      </c>
      <c r="I16447" t="s">
        <v>3651</v>
      </c>
      <c r="J16447" t="s">
        <v>6371</v>
      </c>
      <c r="K16447" t="s">
        <v>3653</v>
      </c>
      <c r="L16447" t="s">
        <v>6373</v>
      </c>
      <c r="M16447">
        <v>12.5</v>
      </c>
      <c r="N16447">
        <v>23</v>
      </c>
      <c r="O16447">
        <v>10.199999999999999</v>
      </c>
      <c r="S16447" t="b">
        <v>0</v>
      </c>
      <c r="T16447" t="b">
        <v>0</v>
      </c>
      <c r="U16447" t="b">
        <v>1</v>
      </c>
      <c r="V16447">
        <v>24000</v>
      </c>
      <c r="W16447">
        <v>13764</v>
      </c>
      <c r="X16447">
        <v>2.92</v>
      </c>
      <c r="Y16447">
        <v>18544</v>
      </c>
      <c r="Z16447">
        <v>2.0699999999999998</v>
      </c>
    </row>
    <row r="16448" spans="1:26">
      <c r="A16448">
        <v>207641232</v>
      </c>
      <c r="B16448" t="s">
        <v>6289</v>
      </c>
      <c r="C16448" t="s">
        <v>3597</v>
      </c>
      <c r="D16448" t="s">
        <v>4034</v>
      </c>
      <c r="E16448" t="s">
        <v>4412</v>
      </c>
      <c r="F16448" t="s">
        <v>3650</v>
      </c>
      <c r="G16448">
        <v>207641232</v>
      </c>
      <c r="I16448" t="s">
        <v>3651</v>
      </c>
      <c r="J16448" t="s">
        <v>12274</v>
      </c>
      <c r="K16448" t="s">
        <v>3653</v>
      </c>
      <c r="M16448">
        <v>12.5</v>
      </c>
      <c r="N16448">
        <v>21.5</v>
      </c>
      <c r="O16448">
        <v>10.6</v>
      </c>
      <c r="P16448">
        <v>12.5</v>
      </c>
      <c r="Q16448">
        <v>21</v>
      </c>
      <c r="R16448">
        <v>10.199999999999999</v>
      </c>
      <c r="S16448" t="b">
        <v>0</v>
      </c>
      <c r="T16448" t="b">
        <v>0</v>
      </c>
      <c r="U16448" t="b">
        <v>1</v>
      </c>
      <c r="V16448">
        <v>18000</v>
      </c>
      <c r="W16448">
        <v>14400</v>
      </c>
      <c r="X16448">
        <v>2.5</v>
      </c>
      <c r="Y16448">
        <v>16000</v>
      </c>
      <c r="Z16448">
        <v>2.23</v>
      </c>
    </row>
    <row r="16449" spans="1:26">
      <c r="A16449">
        <v>207641228</v>
      </c>
      <c r="B16449" t="s">
        <v>6289</v>
      </c>
      <c r="C16449" t="s">
        <v>3597</v>
      </c>
      <c r="D16449" t="s">
        <v>4034</v>
      </c>
      <c r="E16449" t="s">
        <v>4412</v>
      </c>
      <c r="F16449" t="s">
        <v>3650</v>
      </c>
      <c r="G16449">
        <v>207641228</v>
      </c>
      <c r="I16449" t="s">
        <v>3651</v>
      </c>
      <c r="J16449" t="s">
        <v>6225</v>
      </c>
      <c r="K16449" t="s">
        <v>3653</v>
      </c>
      <c r="M16449">
        <v>13.6</v>
      </c>
      <c r="N16449">
        <v>21.8</v>
      </c>
      <c r="O16449">
        <v>11</v>
      </c>
      <c r="P16449">
        <v>13.6</v>
      </c>
      <c r="Q16449">
        <v>22.2</v>
      </c>
      <c r="R16449">
        <v>10.3</v>
      </c>
      <c r="S16449" t="b">
        <v>0</v>
      </c>
      <c r="T16449" t="b">
        <v>0</v>
      </c>
      <c r="U16449" t="b">
        <v>1</v>
      </c>
      <c r="V16449">
        <v>36000</v>
      </c>
      <c r="W16449">
        <v>33000</v>
      </c>
      <c r="X16449">
        <v>2.4</v>
      </c>
      <c r="Y16449">
        <v>35200</v>
      </c>
      <c r="Z16449">
        <v>1.88</v>
      </c>
    </row>
    <row r="16450" spans="1:26">
      <c r="A16450">
        <v>213363376</v>
      </c>
      <c r="B16450" t="s">
        <v>13051</v>
      </c>
      <c r="C16450" t="s">
        <v>3597</v>
      </c>
      <c r="D16450" t="s">
        <v>4034</v>
      </c>
      <c r="E16450" t="s">
        <v>5413</v>
      </c>
      <c r="F16450" t="s">
        <v>3650</v>
      </c>
      <c r="G16450">
        <v>213363376</v>
      </c>
      <c r="I16450" t="s">
        <v>3651</v>
      </c>
      <c r="J16450" t="s">
        <v>13127</v>
      </c>
      <c r="K16450" t="s">
        <v>3653</v>
      </c>
      <c r="P16450">
        <v>12</v>
      </c>
      <c r="Q16450">
        <v>21</v>
      </c>
      <c r="R16450">
        <v>10.9</v>
      </c>
      <c r="S16450" t="b">
        <v>0</v>
      </c>
      <c r="T16450" t="b">
        <v>0</v>
      </c>
      <c r="U16450" t="b">
        <v>1</v>
      </c>
      <c r="V16450">
        <v>36000</v>
      </c>
      <c r="W16450">
        <v>27400</v>
      </c>
      <c r="X16450">
        <v>2.5</v>
      </c>
      <c r="Y16450">
        <v>37000</v>
      </c>
      <c r="Z16450">
        <v>2.31</v>
      </c>
    </row>
    <row r="16451" spans="1:26">
      <c r="A16451">
        <v>213386544</v>
      </c>
      <c r="B16451" t="s">
        <v>13051</v>
      </c>
      <c r="C16451" t="s">
        <v>3597</v>
      </c>
      <c r="D16451" t="s">
        <v>4034</v>
      </c>
      <c r="E16451" t="s">
        <v>5091</v>
      </c>
      <c r="F16451" t="s">
        <v>3650</v>
      </c>
      <c r="G16451">
        <v>213386544</v>
      </c>
      <c r="I16451" t="s">
        <v>3651</v>
      </c>
      <c r="J16451" t="s">
        <v>13126</v>
      </c>
      <c r="K16451" t="s">
        <v>3653</v>
      </c>
      <c r="M16451">
        <v>12.5</v>
      </c>
      <c r="N16451">
        <v>20</v>
      </c>
      <c r="O16451">
        <v>10.8</v>
      </c>
      <c r="P16451">
        <v>12.5</v>
      </c>
      <c r="Q16451">
        <v>20</v>
      </c>
      <c r="R16451">
        <v>9.6999999999999993</v>
      </c>
      <c r="S16451" t="b">
        <v>0</v>
      </c>
      <c r="T16451" t="b">
        <v>0</v>
      </c>
      <c r="U16451" t="b">
        <v>1</v>
      </c>
      <c r="V16451">
        <v>36000</v>
      </c>
      <c r="W16451">
        <v>35000</v>
      </c>
      <c r="X16451">
        <v>2.35</v>
      </c>
      <c r="Y16451">
        <v>35200</v>
      </c>
      <c r="Z16451">
        <v>1.88</v>
      </c>
    </row>
    <row r="16452" spans="1:26">
      <c r="A16452">
        <v>213479389</v>
      </c>
      <c r="B16452" t="s">
        <v>13052</v>
      </c>
      <c r="C16452" t="s">
        <v>3597</v>
      </c>
      <c r="D16452" t="s">
        <v>4034</v>
      </c>
      <c r="E16452" t="s">
        <v>12004</v>
      </c>
      <c r="F16452" t="s">
        <v>3650</v>
      </c>
      <c r="G16452">
        <v>213479389</v>
      </c>
      <c r="I16452" t="s">
        <v>3651</v>
      </c>
      <c r="J16452" t="s">
        <v>13125</v>
      </c>
      <c r="K16452" t="s">
        <v>3653</v>
      </c>
      <c r="M16452">
        <v>12.5</v>
      </c>
      <c r="N16452">
        <v>20.5</v>
      </c>
      <c r="O16452">
        <v>9.6999999999999993</v>
      </c>
      <c r="P16452">
        <v>12.5</v>
      </c>
      <c r="Q16452">
        <v>20.5</v>
      </c>
      <c r="R16452">
        <v>9</v>
      </c>
      <c r="S16452" t="b">
        <v>0</v>
      </c>
      <c r="T16452" t="b">
        <v>0</v>
      </c>
      <c r="U16452" t="b">
        <v>0</v>
      </c>
      <c r="V16452">
        <v>19000</v>
      </c>
      <c r="W16452">
        <v>13500</v>
      </c>
      <c r="X16452">
        <v>2.5</v>
      </c>
      <c r="Y16452">
        <v>19000</v>
      </c>
      <c r="Z16452">
        <v>2.23</v>
      </c>
    </row>
    <row r="16453" spans="1:26">
      <c r="A16453">
        <v>213386541</v>
      </c>
      <c r="B16453" t="s">
        <v>13051</v>
      </c>
      <c r="C16453" t="s">
        <v>3597</v>
      </c>
      <c r="D16453" t="s">
        <v>4034</v>
      </c>
      <c r="E16453" t="s">
        <v>5091</v>
      </c>
      <c r="F16453" t="s">
        <v>3650</v>
      </c>
      <c r="G16453">
        <v>213386541</v>
      </c>
      <c r="I16453" t="s">
        <v>3651</v>
      </c>
      <c r="J16453" t="s">
        <v>13124</v>
      </c>
      <c r="K16453" t="s">
        <v>3653</v>
      </c>
      <c r="M16453">
        <v>11.5</v>
      </c>
      <c r="N16453">
        <v>22</v>
      </c>
      <c r="O16453">
        <v>10</v>
      </c>
      <c r="P16453">
        <v>11.8</v>
      </c>
      <c r="Q16453">
        <v>22.6</v>
      </c>
      <c r="R16453">
        <v>9.8000000000000007</v>
      </c>
      <c r="S16453" t="b">
        <v>0</v>
      </c>
      <c r="T16453" t="b">
        <v>0</v>
      </c>
      <c r="U16453" t="b">
        <v>1</v>
      </c>
      <c r="V16453">
        <v>28000</v>
      </c>
      <c r="W16453">
        <v>25600</v>
      </c>
      <c r="X16453">
        <v>2.2999999999999998</v>
      </c>
      <c r="Y16453">
        <v>27200</v>
      </c>
      <c r="Z16453">
        <v>2.21</v>
      </c>
    </row>
    <row r="16454" spans="1:26">
      <c r="A16454">
        <v>213479395</v>
      </c>
      <c r="B16454" t="s">
        <v>13052</v>
      </c>
      <c r="C16454" t="s">
        <v>3597</v>
      </c>
      <c r="D16454" t="s">
        <v>4034</v>
      </c>
      <c r="E16454" t="s">
        <v>12004</v>
      </c>
      <c r="F16454" t="s">
        <v>3650</v>
      </c>
      <c r="G16454">
        <v>213479395</v>
      </c>
      <c r="I16454" t="s">
        <v>3651</v>
      </c>
      <c r="J16454" t="s">
        <v>13123</v>
      </c>
      <c r="K16454" t="s">
        <v>3653</v>
      </c>
      <c r="P16454">
        <v>12</v>
      </c>
      <c r="Q16454">
        <v>21</v>
      </c>
      <c r="R16454">
        <v>10.9</v>
      </c>
      <c r="S16454" t="b">
        <v>0</v>
      </c>
      <c r="T16454" t="b">
        <v>0</v>
      </c>
      <c r="U16454" t="b">
        <v>1</v>
      </c>
      <c r="V16454">
        <v>36000</v>
      </c>
      <c r="W16454">
        <v>27400</v>
      </c>
      <c r="X16454">
        <v>2.5</v>
      </c>
      <c r="Y16454">
        <v>37000</v>
      </c>
      <c r="Z16454">
        <v>2.31</v>
      </c>
    </row>
    <row r="16455" spans="1:26">
      <c r="A16455">
        <v>213479392</v>
      </c>
      <c r="B16455" t="s">
        <v>13052</v>
      </c>
      <c r="C16455" t="s">
        <v>3597</v>
      </c>
      <c r="D16455" t="s">
        <v>4034</v>
      </c>
      <c r="E16455" t="s">
        <v>12004</v>
      </c>
      <c r="F16455" t="s">
        <v>3650</v>
      </c>
      <c r="G16455">
        <v>213479392</v>
      </c>
      <c r="I16455" t="s">
        <v>3651</v>
      </c>
      <c r="J16455" t="s">
        <v>13122</v>
      </c>
      <c r="K16455" t="s">
        <v>3653</v>
      </c>
      <c r="P16455">
        <v>11.8</v>
      </c>
      <c r="Q16455">
        <v>20.5</v>
      </c>
      <c r="R16455">
        <v>9.6</v>
      </c>
      <c r="S16455" t="b">
        <v>0</v>
      </c>
      <c r="T16455" t="b">
        <v>0</v>
      </c>
      <c r="U16455" t="b">
        <v>1</v>
      </c>
      <c r="V16455">
        <v>27000</v>
      </c>
      <c r="W16455">
        <v>22400</v>
      </c>
      <c r="X16455">
        <v>2.2999999999999998</v>
      </c>
      <c r="Y16455">
        <v>30800</v>
      </c>
      <c r="Z16455">
        <v>2.2000000000000002</v>
      </c>
    </row>
    <row r="16456" spans="1:26">
      <c r="A16456">
        <v>213479398</v>
      </c>
      <c r="B16456" t="s">
        <v>13052</v>
      </c>
      <c r="C16456" t="s">
        <v>3597</v>
      </c>
      <c r="D16456" t="s">
        <v>4034</v>
      </c>
      <c r="E16456" t="s">
        <v>12004</v>
      </c>
      <c r="F16456" t="s">
        <v>3650</v>
      </c>
      <c r="G16456">
        <v>213479398</v>
      </c>
      <c r="I16456" t="s">
        <v>3651</v>
      </c>
      <c r="J16456" t="s">
        <v>13121</v>
      </c>
      <c r="K16456" t="s">
        <v>3653</v>
      </c>
      <c r="M16456">
        <v>11</v>
      </c>
      <c r="N16456">
        <v>21</v>
      </c>
      <c r="O16456">
        <v>11.5</v>
      </c>
      <c r="P16456">
        <v>11</v>
      </c>
      <c r="Q16456">
        <v>21.2</v>
      </c>
      <c r="R16456">
        <v>10</v>
      </c>
      <c r="S16456" t="b">
        <v>0</v>
      </c>
      <c r="T16456" t="b">
        <v>0</v>
      </c>
      <c r="U16456" t="b">
        <v>1</v>
      </c>
      <c r="V16456">
        <v>48000</v>
      </c>
      <c r="W16456">
        <v>39000</v>
      </c>
      <c r="X16456">
        <v>2.5</v>
      </c>
      <c r="Y16456">
        <v>45000</v>
      </c>
      <c r="Z16456">
        <v>2.2000000000000002</v>
      </c>
    </row>
    <row r="16457" spans="1:26">
      <c r="A16457">
        <v>213479401</v>
      </c>
      <c r="B16457" t="s">
        <v>13052</v>
      </c>
      <c r="C16457" t="s">
        <v>3597</v>
      </c>
      <c r="D16457" t="s">
        <v>4034</v>
      </c>
      <c r="E16457" t="s">
        <v>12004</v>
      </c>
      <c r="F16457" t="s">
        <v>3650</v>
      </c>
      <c r="G16457">
        <v>213479401</v>
      </c>
      <c r="I16457" t="s">
        <v>3651</v>
      </c>
      <c r="J16457" t="s">
        <v>13120</v>
      </c>
      <c r="K16457" t="s">
        <v>3653</v>
      </c>
      <c r="M16457">
        <v>10.5</v>
      </c>
      <c r="N16457">
        <v>19</v>
      </c>
      <c r="O16457">
        <v>10.8</v>
      </c>
      <c r="P16457">
        <v>10.5</v>
      </c>
      <c r="Q16457">
        <v>20</v>
      </c>
      <c r="R16457">
        <v>9.5</v>
      </c>
      <c r="S16457" t="b">
        <v>0</v>
      </c>
      <c r="T16457" t="b">
        <v>0</v>
      </c>
      <c r="U16457" t="b">
        <v>1</v>
      </c>
      <c r="V16457">
        <v>55000</v>
      </c>
      <c r="W16457">
        <v>34800</v>
      </c>
      <c r="X16457">
        <v>2.4</v>
      </c>
      <c r="Y16457">
        <v>45000</v>
      </c>
      <c r="Z16457">
        <v>2.06</v>
      </c>
    </row>
    <row r="16458" spans="1:26">
      <c r="A16458">
        <v>213479404</v>
      </c>
      <c r="B16458" t="s">
        <v>13052</v>
      </c>
      <c r="C16458" t="s">
        <v>3597</v>
      </c>
      <c r="D16458" t="s">
        <v>4034</v>
      </c>
      <c r="E16458" t="s">
        <v>5262</v>
      </c>
      <c r="F16458" t="s">
        <v>3650</v>
      </c>
      <c r="G16458">
        <v>213479404</v>
      </c>
      <c r="I16458" t="s">
        <v>3651</v>
      </c>
      <c r="J16458" t="s">
        <v>13119</v>
      </c>
      <c r="K16458" t="s">
        <v>3653</v>
      </c>
      <c r="M16458">
        <v>12.5</v>
      </c>
      <c r="N16458">
        <v>22.5</v>
      </c>
      <c r="O16458">
        <v>11.3</v>
      </c>
      <c r="P16458">
        <v>12.5</v>
      </c>
      <c r="Q16458">
        <v>23</v>
      </c>
      <c r="R16458">
        <v>10.6</v>
      </c>
      <c r="S16458" t="b">
        <v>0</v>
      </c>
      <c r="T16458" t="b">
        <v>0</v>
      </c>
      <c r="U16458" t="b">
        <v>1</v>
      </c>
      <c r="V16458">
        <v>28000</v>
      </c>
      <c r="W16458">
        <v>26600</v>
      </c>
      <c r="X16458">
        <v>2.2999999999999998</v>
      </c>
      <c r="Y16458">
        <v>27200</v>
      </c>
      <c r="Z16458">
        <v>2.21</v>
      </c>
    </row>
    <row r="16459" spans="1:26">
      <c r="A16459">
        <v>213479407</v>
      </c>
      <c r="B16459" t="s">
        <v>13052</v>
      </c>
      <c r="C16459" t="s">
        <v>3597</v>
      </c>
      <c r="D16459" t="s">
        <v>4034</v>
      </c>
      <c r="E16459" t="s">
        <v>5262</v>
      </c>
      <c r="F16459" t="s">
        <v>3650</v>
      </c>
      <c r="G16459">
        <v>213479407</v>
      </c>
      <c r="I16459" t="s">
        <v>3651</v>
      </c>
      <c r="J16459" t="s">
        <v>13118</v>
      </c>
      <c r="K16459" t="s">
        <v>3653</v>
      </c>
      <c r="M16459">
        <v>13.6</v>
      </c>
      <c r="N16459">
        <v>21.8</v>
      </c>
      <c r="O16459">
        <v>11</v>
      </c>
      <c r="P16459">
        <v>13.6</v>
      </c>
      <c r="Q16459">
        <v>22.2</v>
      </c>
      <c r="R16459">
        <v>10.3</v>
      </c>
      <c r="S16459" t="b">
        <v>0</v>
      </c>
      <c r="T16459" t="b">
        <v>0</v>
      </c>
      <c r="U16459" t="b">
        <v>1</v>
      </c>
      <c r="V16459">
        <v>36000</v>
      </c>
      <c r="W16459">
        <v>33000</v>
      </c>
      <c r="X16459">
        <v>2.4</v>
      </c>
      <c r="Y16459">
        <v>35200</v>
      </c>
      <c r="Z16459">
        <v>1.88</v>
      </c>
    </row>
    <row r="16460" spans="1:26">
      <c r="A16460">
        <v>213479410</v>
      </c>
      <c r="B16460" t="s">
        <v>13052</v>
      </c>
      <c r="C16460" t="s">
        <v>3597</v>
      </c>
      <c r="D16460" t="s">
        <v>4034</v>
      </c>
      <c r="E16460" t="s">
        <v>5262</v>
      </c>
      <c r="F16460" t="s">
        <v>3650</v>
      </c>
      <c r="G16460">
        <v>213479410</v>
      </c>
      <c r="I16460" t="s">
        <v>3651</v>
      </c>
      <c r="J16460" t="s">
        <v>13117</v>
      </c>
      <c r="K16460" t="s">
        <v>3653</v>
      </c>
      <c r="M16460">
        <v>12.5</v>
      </c>
      <c r="N16460">
        <v>22</v>
      </c>
      <c r="O16460">
        <v>10.199999999999999</v>
      </c>
      <c r="P16460">
        <v>12.5</v>
      </c>
      <c r="Q16460">
        <v>22</v>
      </c>
      <c r="R16460">
        <v>9.8000000000000007</v>
      </c>
      <c r="S16460" t="b">
        <v>0</v>
      </c>
      <c r="T16460" t="b">
        <v>0</v>
      </c>
      <c r="U16460" t="b">
        <v>1</v>
      </c>
      <c r="V16460">
        <v>19000</v>
      </c>
      <c r="W16460">
        <v>15000</v>
      </c>
      <c r="X16460">
        <v>2.5</v>
      </c>
      <c r="Y16460">
        <v>19000</v>
      </c>
      <c r="Z16460">
        <v>2.23</v>
      </c>
    </row>
    <row r="16461" spans="1:26">
      <c r="A16461">
        <v>207641291</v>
      </c>
      <c r="B16461" t="s">
        <v>8602</v>
      </c>
      <c r="C16461" t="s">
        <v>3597</v>
      </c>
      <c r="D16461" t="s">
        <v>4034</v>
      </c>
      <c r="E16461" t="s">
        <v>5413</v>
      </c>
      <c r="F16461" t="s">
        <v>3650</v>
      </c>
      <c r="G16461">
        <v>207641291</v>
      </c>
      <c r="I16461" t="s">
        <v>3651</v>
      </c>
      <c r="J16461" t="s">
        <v>8723</v>
      </c>
      <c r="K16461" t="s">
        <v>3653</v>
      </c>
      <c r="M16461">
        <v>12.5</v>
      </c>
      <c r="N16461">
        <v>20.5</v>
      </c>
      <c r="O16461">
        <v>9.6999999999999993</v>
      </c>
      <c r="P16461">
        <v>12.5</v>
      </c>
      <c r="Q16461">
        <v>20.5</v>
      </c>
      <c r="R16461">
        <v>9</v>
      </c>
      <c r="S16461" t="b">
        <v>0</v>
      </c>
      <c r="T16461" t="b">
        <v>0</v>
      </c>
      <c r="U16461" t="b">
        <v>0</v>
      </c>
      <c r="V16461">
        <v>19000</v>
      </c>
      <c r="W16461">
        <v>13500</v>
      </c>
      <c r="X16461">
        <v>2.5</v>
      </c>
      <c r="Y16461">
        <v>19000</v>
      </c>
      <c r="Z16461">
        <v>2.23</v>
      </c>
    </row>
    <row r="16462" spans="1:26">
      <c r="A16462">
        <v>207641288</v>
      </c>
      <c r="B16462" t="s">
        <v>8755</v>
      </c>
      <c r="C16462" t="s">
        <v>3597</v>
      </c>
      <c r="D16462" t="s">
        <v>4034</v>
      </c>
      <c r="E16462" t="s">
        <v>5413</v>
      </c>
      <c r="F16462" t="s">
        <v>3650</v>
      </c>
      <c r="G16462">
        <v>207641288</v>
      </c>
      <c r="I16462" t="s">
        <v>3651</v>
      </c>
      <c r="J16462" t="s">
        <v>6692</v>
      </c>
      <c r="K16462" t="s">
        <v>3653</v>
      </c>
      <c r="M16462">
        <v>11</v>
      </c>
      <c r="N16462">
        <v>21</v>
      </c>
      <c r="O16462">
        <v>10.5</v>
      </c>
      <c r="P16462">
        <v>11</v>
      </c>
      <c r="Q16462">
        <v>21.1</v>
      </c>
      <c r="R16462">
        <v>9.5</v>
      </c>
      <c r="S16462" t="b">
        <v>0</v>
      </c>
      <c r="T16462" t="b">
        <v>0</v>
      </c>
      <c r="U16462" t="b">
        <v>1</v>
      </c>
      <c r="V16462">
        <v>48000</v>
      </c>
      <c r="W16462">
        <v>36000</v>
      </c>
      <c r="X16462">
        <v>2.5</v>
      </c>
      <c r="Y16462">
        <v>37000</v>
      </c>
      <c r="Z16462">
        <v>2.17</v>
      </c>
    </row>
    <row r="16463" spans="1:26">
      <c r="A16463">
        <v>207641286</v>
      </c>
      <c r="B16463" t="s">
        <v>8755</v>
      </c>
      <c r="C16463" t="s">
        <v>3597</v>
      </c>
      <c r="D16463" t="s">
        <v>4034</v>
      </c>
      <c r="E16463" t="s">
        <v>5413</v>
      </c>
      <c r="F16463" t="s">
        <v>3650</v>
      </c>
      <c r="G16463">
        <v>207641286</v>
      </c>
      <c r="I16463" t="s">
        <v>3651</v>
      </c>
      <c r="J16463" t="s">
        <v>8770</v>
      </c>
      <c r="K16463" t="s">
        <v>3653</v>
      </c>
      <c r="M16463">
        <v>10.5</v>
      </c>
      <c r="N16463">
        <v>21.8</v>
      </c>
      <c r="O16463">
        <v>11.5</v>
      </c>
      <c r="P16463">
        <v>10.6</v>
      </c>
      <c r="Q16463">
        <v>23.1</v>
      </c>
      <c r="R16463">
        <v>9.6</v>
      </c>
      <c r="S16463" t="b">
        <v>0</v>
      </c>
      <c r="T16463" t="b">
        <v>0</v>
      </c>
      <c r="U16463" t="b">
        <v>1</v>
      </c>
      <c r="V16463">
        <v>36000</v>
      </c>
      <c r="W16463">
        <v>26400</v>
      </c>
      <c r="X16463">
        <v>2.2999999999999998</v>
      </c>
      <c r="Y16463">
        <v>29600</v>
      </c>
      <c r="Z16463">
        <v>2.09</v>
      </c>
    </row>
    <row r="16464" spans="1:26">
      <c r="A16464">
        <v>213307862</v>
      </c>
      <c r="B16464" t="s">
        <v>13051</v>
      </c>
      <c r="C16464" t="s">
        <v>3597</v>
      </c>
      <c r="D16464" t="s">
        <v>4034</v>
      </c>
      <c r="E16464" t="s">
        <v>13081</v>
      </c>
      <c r="F16464" t="s">
        <v>3650</v>
      </c>
      <c r="G16464">
        <v>213307862</v>
      </c>
      <c r="I16464" t="s">
        <v>3651</v>
      </c>
      <c r="J16464" t="s">
        <v>13116</v>
      </c>
      <c r="K16464" t="s">
        <v>3653</v>
      </c>
      <c r="M16464">
        <v>12.5</v>
      </c>
      <c r="N16464">
        <v>21.5</v>
      </c>
      <c r="O16464">
        <v>10.6</v>
      </c>
      <c r="P16464">
        <v>12.5</v>
      </c>
      <c r="Q16464">
        <v>21</v>
      </c>
      <c r="R16464">
        <v>10.199999999999999</v>
      </c>
      <c r="S16464" t="b">
        <v>0</v>
      </c>
      <c r="T16464" t="b">
        <v>0</v>
      </c>
      <c r="U16464" t="b">
        <v>1</v>
      </c>
      <c r="V16464">
        <v>18000</v>
      </c>
      <c r="W16464">
        <v>14400</v>
      </c>
      <c r="X16464">
        <v>2.5</v>
      </c>
      <c r="Y16464">
        <v>16000</v>
      </c>
      <c r="Z16464">
        <v>2.23</v>
      </c>
    </row>
    <row r="16465" spans="1:26">
      <c r="A16465">
        <v>213307865</v>
      </c>
      <c r="B16465" t="s">
        <v>13051</v>
      </c>
      <c r="C16465" t="s">
        <v>3597</v>
      </c>
      <c r="D16465" t="s">
        <v>4034</v>
      </c>
      <c r="E16465" t="s">
        <v>13081</v>
      </c>
      <c r="F16465" t="s">
        <v>3650</v>
      </c>
      <c r="G16465">
        <v>213307865</v>
      </c>
      <c r="I16465" t="s">
        <v>3651</v>
      </c>
      <c r="J16465" t="s">
        <v>13115</v>
      </c>
      <c r="K16465" t="s">
        <v>3653</v>
      </c>
      <c r="M16465">
        <v>12</v>
      </c>
      <c r="N16465">
        <v>22.5</v>
      </c>
      <c r="O16465">
        <v>10.199999999999999</v>
      </c>
      <c r="P16465">
        <v>12.2</v>
      </c>
      <c r="Q16465">
        <v>23.5</v>
      </c>
      <c r="R16465">
        <v>9.1999999999999993</v>
      </c>
      <c r="S16465" t="b">
        <v>0</v>
      </c>
      <c r="T16465" t="b">
        <v>0</v>
      </c>
      <c r="U16465" t="b">
        <v>0</v>
      </c>
      <c r="V16465">
        <v>27000</v>
      </c>
      <c r="W16465">
        <v>20000</v>
      </c>
      <c r="X16465">
        <v>2.35</v>
      </c>
      <c r="Y16465">
        <v>22600</v>
      </c>
      <c r="Z16465">
        <v>2.25</v>
      </c>
    </row>
    <row r="16466" spans="1:26">
      <c r="A16466">
        <v>213307893</v>
      </c>
      <c r="B16466" t="s">
        <v>13051</v>
      </c>
      <c r="C16466" t="s">
        <v>3597</v>
      </c>
      <c r="D16466" t="s">
        <v>4034</v>
      </c>
      <c r="E16466" t="s">
        <v>10839</v>
      </c>
      <c r="F16466" t="s">
        <v>3650</v>
      </c>
      <c r="G16466">
        <v>213307893</v>
      </c>
      <c r="I16466" t="s">
        <v>3651</v>
      </c>
      <c r="J16466" t="s">
        <v>13114</v>
      </c>
      <c r="K16466" t="s">
        <v>3653</v>
      </c>
      <c r="P16466">
        <v>12</v>
      </c>
      <c r="Q16466">
        <v>21</v>
      </c>
      <c r="R16466">
        <v>10.9</v>
      </c>
      <c r="S16466" t="b">
        <v>0</v>
      </c>
      <c r="T16466" t="b">
        <v>0</v>
      </c>
      <c r="U16466" t="b">
        <v>1</v>
      </c>
      <c r="V16466">
        <v>36000</v>
      </c>
      <c r="W16466">
        <v>27400</v>
      </c>
      <c r="X16466">
        <v>2.5</v>
      </c>
      <c r="Y16466">
        <v>37000</v>
      </c>
      <c r="Z16466">
        <v>2.31</v>
      </c>
    </row>
    <row r="16467" spans="1:26">
      <c r="A16467">
        <v>213307868</v>
      </c>
      <c r="B16467" t="s">
        <v>13051</v>
      </c>
      <c r="C16467" t="s">
        <v>3597</v>
      </c>
      <c r="D16467" t="s">
        <v>4034</v>
      </c>
      <c r="E16467" t="s">
        <v>13081</v>
      </c>
      <c r="F16467" t="s">
        <v>3650</v>
      </c>
      <c r="G16467">
        <v>213307868</v>
      </c>
      <c r="I16467" t="s">
        <v>3651</v>
      </c>
      <c r="J16467" t="s">
        <v>13113</v>
      </c>
      <c r="K16467" t="s">
        <v>3653</v>
      </c>
      <c r="M16467">
        <v>10.5</v>
      </c>
      <c r="N16467">
        <v>21.8</v>
      </c>
      <c r="O16467">
        <v>11.5</v>
      </c>
      <c r="P16467">
        <v>10.6</v>
      </c>
      <c r="Q16467">
        <v>23.1</v>
      </c>
      <c r="R16467">
        <v>9.6</v>
      </c>
      <c r="S16467" t="b">
        <v>0</v>
      </c>
      <c r="T16467" t="b">
        <v>0</v>
      </c>
      <c r="U16467" t="b">
        <v>1</v>
      </c>
      <c r="V16467">
        <v>36000</v>
      </c>
      <c r="W16467">
        <v>26400</v>
      </c>
      <c r="X16467">
        <v>2.2999999999999998</v>
      </c>
      <c r="Y16467">
        <v>29600</v>
      </c>
      <c r="Z16467">
        <v>2.09</v>
      </c>
    </row>
    <row r="16468" spans="1:26">
      <c r="A16468">
        <v>213301876</v>
      </c>
      <c r="B16468" t="s">
        <v>13051</v>
      </c>
      <c r="C16468" t="s">
        <v>3597</v>
      </c>
      <c r="D16468" t="s">
        <v>4034</v>
      </c>
      <c r="E16468" t="s">
        <v>4412</v>
      </c>
      <c r="F16468" t="s">
        <v>3650</v>
      </c>
      <c r="G16468">
        <v>213301876</v>
      </c>
      <c r="I16468" t="s">
        <v>3651</v>
      </c>
      <c r="J16468" t="s">
        <v>13108</v>
      </c>
      <c r="K16468" t="s">
        <v>3653</v>
      </c>
      <c r="P16468">
        <v>12</v>
      </c>
      <c r="Q16468">
        <v>21</v>
      </c>
      <c r="R16468">
        <v>10.9</v>
      </c>
      <c r="S16468" t="b">
        <v>0</v>
      </c>
      <c r="T16468" t="b">
        <v>0</v>
      </c>
      <c r="U16468" t="b">
        <v>1</v>
      </c>
      <c r="V16468">
        <v>36000</v>
      </c>
      <c r="W16468">
        <v>27400</v>
      </c>
      <c r="X16468">
        <v>2.5</v>
      </c>
      <c r="Y16468">
        <v>37000</v>
      </c>
      <c r="Z16468">
        <v>2.31</v>
      </c>
    </row>
    <row r="16469" spans="1:26">
      <c r="A16469">
        <v>213307896</v>
      </c>
      <c r="B16469" t="s">
        <v>13051</v>
      </c>
      <c r="C16469" t="s">
        <v>3597</v>
      </c>
      <c r="D16469" t="s">
        <v>4034</v>
      </c>
      <c r="E16469" t="s">
        <v>13079</v>
      </c>
      <c r="F16469" t="s">
        <v>3650</v>
      </c>
      <c r="G16469">
        <v>213307896</v>
      </c>
      <c r="I16469" t="s">
        <v>3651</v>
      </c>
      <c r="J16469" t="s">
        <v>13112</v>
      </c>
      <c r="K16469" t="s">
        <v>3653</v>
      </c>
      <c r="P16469">
        <v>12</v>
      </c>
      <c r="Q16469">
        <v>21</v>
      </c>
      <c r="R16469">
        <v>10.9</v>
      </c>
      <c r="S16469" t="b">
        <v>0</v>
      </c>
      <c r="T16469" t="b">
        <v>0</v>
      </c>
      <c r="U16469" t="b">
        <v>1</v>
      </c>
      <c r="V16469">
        <v>36000</v>
      </c>
      <c r="W16469">
        <v>27400</v>
      </c>
      <c r="X16469">
        <v>2.5</v>
      </c>
      <c r="Y16469">
        <v>37000</v>
      </c>
      <c r="Z16469">
        <v>2.31</v>
      </c>
    </row>
    <row r="16470" spans="1:26">
      <c r="A16470">
        <v>213307915</v>
      </c>
      <c r="B16470" t="s">
        <v>13051</v>
      </c>
      <c r="C16470" t="s">
        <v>3597</v>
      </c>
      <c r="D16470" t="s">
        <v>4034</v>
      </c>
      <c r="E16470" t="s">
        <v>6224</v>
      </c>
      <c r="F16470" t="s">
        <v>3650</v>
      </c>
      <c r="G16470">
        <v>213307915</v>
      </c>
      <c r="I16470" t="s">
        <v>3651</v>
      </c>
      <c r="J16470" t="s">
        <v>13108</v>
      </c>
      <c r="K16470" t="s">
        <v>3653</v>
      </c>
      <c r="P16470">
        <v>12</v>
      </c>
      <c r="Q16470">
        <v>21</v>
      </c>
      <c r="R16470">
        <v>10.9</v>
      </c>
      <c r="S16470" t="b">
        <v>0</v>
      </c>
      <c r="T16470" t="b">
        <v>0</v>
      </c>
      <c r="U16470" t="b">
        <v>1</v>
      </c>
      <c r="V16470">
        <v>36000</v>
      </c>
      <c r="W16470">
        <v>27400</v>
      </c>
      <c r="X16470">
        <v>2.5</v>
      </c>
      <c r="Y16470">
        <v>37000</v>
      </c>
      <c r="Z16470">
        <v>2.31</v>
      </c>
    </row>
    <row r="16471" spans="1:26">
      <c r="A16471">
        <v>213350751</v>
      </c>
      <c r="B16471" t="s">
        <v>13051</v>
      </c>
      <c r="C16471" t="s">
        <v>3597</v>
      </c>
      <c r="D16471" t="s">
        <v>4034</v>
      </c>
      <c r="E16471" t="s">
        <v>13080</v>
      </c>
      <c r="F16471" t="s">
        <v>3650</v>
      </c>
      <c r="G16471">
        <v>213350751</v>
      </c>
      <c r="I16471" t="s">
        <v>3651</v>
      </c>
      <c r="J16471" t="s">
        <v>13111</v>
      </c>
      <c r="K16471" t="s">
        <v>3653</v>
      </c>
      <c r="M16471">
        <v>12</v>
      </c>
      <c r="N16471">
        <v>22.5</v>
      </c>
      <c r="O16471">
        <v>10.199999999999999</v>
      </c>
      <c r="P16471">
        <v>12.2</v>
      </c>
      <c r="Q16471">
        <v>23.5</v>
      </c>
      <c r="R16471">
        <v>9.1999999999999993</v>
      </c>
      <c r="S16471" t="b">
        <v>0</v>
      </c>
      <c r="T16471" t="b">
        <v>0</v>
      </c>
      <c r="U16471" t="b">
        <v>0</v>
      </c>
      <c r="V16471">
        <v>27000</v>
      </c>
      <c r="W16471">
        <v>20000</v>
      </c>
      <c r="X16471">
        <v>2.35</v>
      </c>
      <c r="Y16471">
        <v>22600</v>
      </c>
      <c r="Z16471">
        <v>2.25</v>
      </c>
    </row>
    <row r="16472" spans="1:26">
      <c r="A16472">
        <v>213350754</v>
      </c>
      <c r="B16472" t="s">
        <v>13051</v>
      </c>
      <c r="C16472" t="s">
        <v>3597</v>
      </c>
      <c r="D16472" t="s">
        <v>4034</v>
      </c>
      <c r="E16472" t="s">
        <v>13080</v>
      </c>
      <c r="F16472" t="s">
        <v>3650</v>
      </c>
      <c r="G16472">
        <v>213350754</v>
      </c>
      <c r="I16472" t="s">
        <v>3651</v>
      </c>
      <c r="J16472" t="s">
        <v>13110</v>
      </c>
      <c r="K16472" t="s">
        <v>3653</v>
      </c>
      <c r="M16472">
        <v>10.5</v>
      </c>
      <c r="N16472">
        <v>21.8</v>
      </c>
      <c r="O16472">
        <v>11.5</v>
      </c>
      <c r="P16472">
        <v>10.6</v>
      </c>
      <c r="Q16472">
        <v>23.1</v>
      </c>
      <c r="R16472">
        <v>9.6</v>
      </c>
      <c r="S16472" t="b">
        <v>0</v>
      </c>
      <c r="T16472" t="b">
        <v>0</v>
      </c>
      <c r="U16472" t="b">
        <v>1</v>
      </c>
      <c r="V16472">
        <v>36000</v>
      </c>
      <c r="W16472">
        <v>26400</v>
      </c>
      <c r="X16472">
        <v>2.2999999999999998</v>
      </c>
      <c r="Y16472">
        <v>29600</v>
      </c>
      <c r="Z16472">
        <v>2.09</v>
      </c>
    </row>
    <row r="16473" spans="1:26">
      <c r="A16473">
        <v>213350757</v>
      </c>
      <c r="B16473" t="s">
        <v>13051</v>
      </c>
      <c r="C16473" t="s">
        <v>3597</v>
      </c>
      <c r="D16473" t="s">
        <v>4034</v>
      </c>
      <c r="E16473" t="s">
        <v>13080</v>
      </c>
      <c r="F16473" t="s">
        <v>3650</v>
      </c>
      <c r="G16473">
        <v>213350757</v>
      </c>
      <c r="I16473" t="s">
        <v>3651</v>
      </c>
      <c r="J16473" t="s">
        <v>13109</v>
      </c>
      <c r="K16473" t="s">
        <v>3653</v>
      </c>
      <c r="M16473">
        <v>11</v>
      </c>
      <c r="N16473">
        <v>21</v>
      </c>
      <c r="O16473">
        <v>10.5</v>
      </c>
      <c r="P16473">
        <v>11</v>
      </c>
      <c r="Q16473">
        <v>21.1</v>
      </c>
      <c r="R16473">
        <v>9.5</v>
      </c>
      <c r="S16473" t="b">
        <v>0</v>
      </c>
      <c r="T16473" t="b">
        <v>0</v>
      </c>
      <c r="U16473" t="b">
        <v>1</v>
      </c>
      <c r="V16473">
        <v>48000</v>
      </c>
      <c r="W16473">
        <v>36000</v>
      </c>
      <c r="X16473">
        <v>2.5</v>
      </c>
      <c r="Y16473">
        <v>37000</v>
      </c>
      <c r="Z16473">
        <v>2.17</v>
      </c>
    </row>
    <row r="16474" spans="1:26">
      <c r="A16474">
        <v>213307912</v>
      </c>
      <c r="B16474" t="s">
        <v>13051</v>
      </c>
      <c r="C16474" t="s">
        <v>3597</v>
      </c>
      <c r="D16474" t="s">
        <v>4034</v>
      </c>
      <c r="E16474" t="s">
        <v>6429</v>
      </c>
      <c r="F16474" t="s">
        <v>3650</v>
      </c>
      <c r="G16474">
        <v>213307912</v>
      </c>
      <c r="I16474" t="s">
        <v>3651</v>
      </c>
      <c r="J16474" t="s">
        <v>13108</v>
      </c>
      <c r="K16474" t="s">
        <v>3653</v>
      </c>
      <c r="P16474">
        <v>12</v>
      </c>
      <c r="Q16474">
        <v>21</v>
      </c>
      <c r="R16474">
        <v>10.9</v>
      </c>
      <c r="S16474" t="b">
        <v>0</v>
      </c>
      <c r="T16474" t="b">
        <v>0</v>
      </c>
      <c r="U16474" t="b">
        <v>1</v>
      </c>
      <c r="V16474">
        <v>36000</v>
      </c>
      <c r="W16474">
        <v>27400</v>
      </c>
      <c r="X16474">
        <v>2.5</v>
      </c>
      <c r="Y16474">
        <v>37000</v>
      </c>
      <c r="Z16474">
        <v>2.31</v>
      </c>
    </row>
    <row r="16475" spans="1:26">
      <c r="A16475">
        <v>213350760</v>
      </c>
      <c r="B16475" t="s">
        <v>13051</v>
      </c>
      <c r="C16475" t="s">
        <v>3597</v>
      </c>
      <c r="D16475" t="s">
        <v>4034</v>
      </c>
      <c r="E16475" t="s">
        <v>13080</v>
      </c>
      <c r="F16475" t="s">
        <v>3650</v>
      </c>
      <c r="G16475">
        <v>213350760</v>
      </c>
      <c r="I16475" t="s">
        <v>3651</v>
      </c>
      <c r="J16475" t="s">
        <v>13107</v>
      </c>
      <c r="K16475" t="s">
        <v>3653</v>
      </c>
      <c r="M16475">
        <v>10.5</v>
      </c>
      <c r="N16475">
        <v>19</v>
      </c>
      <c r="O16475">
        <v>11.5</v>
      </c>
      <c r="P16475">
        <v>10.5</v>
      </c>
      <c r="Q16475">
        <v>20.2</v>
      </c>
      <c r="R16475">
        <v>9.6</v>
      </c>
      <c r="S16475" t="b">
        <v>0</v>
      </c>
      <c r="T16475" t="b">
        <v>0</v>
      </c>
      <c r="U16475" t="b">
        <v>1</v>
      </c>
      <c r="V16475">
        <v>55000</v>
      </c>
      <c r="W16475">
        <v>36400</v>
      </c>
      <c r="X16475">
        <v>2.56</v>
      </c>
      <c r="Y16475">
        <v>37000</v>
      </c>
      <c r="Z16475">
        <v>2.17</v>
      </c>
    </row>
    <row r="16476" spans="1:26">
      <c r="A16476">
        <v>207641304</v>
      </c>
      <c r="B16476" t="s">
        <v>8602</v>
      </c>
      <c r="C16476" t="s">
        <v>3597</v>
      </c>
      <c r="D16476" t="s">
        <v>4034</v>
      </c>
      <c r="E16476" t="s">
        <v>7560</v>
      </c>
      <c r="F16476" t="s">
        <v>3650</v>
      </c>
      <c r="G16476">
        <v>207641304</v>
      </c>
      <c r="I16476" t="s">
        <v>3651</v>
      </c>
      <c r="J16476" t="s">
        <v>8641</v>
      </c>
      <c r="K16476" t="s">
        <v>3653</v>
      </c>
      <c r="M16476">
        <v>12.5</v>
      </c>
      <c r="N16476">
        <v>21.5</v>
      </c>
      <c r="O16476">
        <v>10.6</v>
      </c>
      <c r="P16476">
        <v>12.5</v>
      </c>
      <c r="Q16476">
        <v>21</v>
      </c>
      <c r="R16476">
        <v>10.199999999999999</v>
      </c>
      <c r="S16476" t="b">
        <v>0</v>
      </c>
      <c r="T16476" t="b">
        <v>0</v>
      </c>
      <c r="U16476" t="b">
        <v>1</v>
      </c>
      <c r="V16476">
        <v>18000</v>
      </c>
      <c r="W16476">
        <v>14400</v>
      </c>
      <c r="X16476">
        <v>2.5</v>
      </c>
      <c r="Y16476">
        <v>16000</v>
      </c>
      <c r="Z16476">
        <v>2.23</v>
      </c>
    </row>
    <row r="16477" spans="1:26">
      <c r="A16477">
        <v>207641300</v>
      </c>
      <c r="B16477" t="s">
        <v>8602</v>
      </c>
      <c r="C16477" t="s">
        <v>3597</v>
      </c>
      <c r="D16477" t="s">
        <v>4034</v>
      </c>
      <c r="E16477" t="s">
        <v>5413</v>
      </c>
      <c r="F16477" t="s">
        <v>3650</v>
      </c>
      <c r="G16477">
        <v>207641300</v>
      </c>
      <c r="I16477" t="s">
        <v>3651</v>
      </c>
      <c r="J16477" t="s">
        <v>8724</v>
      </c>
      <c r="K16477" t="s">
        <v>3653</v>
      </c>
      <c r="M16477">
        <v>11</v>
      </c>
      <c r="N16477">
        <v>21</v>
      </c>
      <c r="O16477">
        <v>11.5</v>
      </c>
      <c r="P16477">
        <v>11</v>
      </c>
      <c r="Q16477">
        <v>21.2</v>
      </c>
      <c r="R16477">
        <v>10</v>
      </c>
      <c r="S16477" t="b">
        <v>0</v>
      </c>
      <c r="T16477" t="b">
        <v>0</v>
      </c>
      <c r="U16477" t="b">
        <v>1</v>
      </c>
      <c r="V16477">
        <v>48000</v>
      </c>
      <c r="W16477">
        <v>39000</v>
      </c>
      <c r="X16477">
        <v>2.5</v>
      </c>
      <c r="Y16477">
        <v>45000</v>
      </c>
      <c r="Z16477">
        <v>2.2000000000000002</v>
      </c>
    </row>
    <row r="16478" spans="1:26">
      <c r="A16478">
        <v>207641308</v>
      </c>
      <c r="B16478" t="s">
        <v>8602</v>
      </c>
      <c r="C16478" t="s">
        <v>3597</v>
      </c>
      <c r="D16478" t="s">
        <v>4034</v>
      </c>
      <c r="E16478" t="s">
        <v>7560</v>
      </c>
      <c r="F16478" t="s">
        <v>3650</v>
      </c>
      <c r="G16478">
        <v>207641308</v>
      </c>
      <c r="I16478" t="s">
        <v>3651</v>
      </c>
      <c r="J16478" t="s">
        <v>8644</v>
      </c>
      <c r="K16478" t="s">
        <v>3653</v>
      </c>
      <c r="M16478">
        <v>12</v>
      </c>
      <c r="N16478">
        <v>22.5</v>
      </c>
      <c r="O16478">
        <v>10.199999999999999</v>
      </c>
      <c r="P16478">
        <v>12.2</v>
      </c>
      <c r="Q16478">
        <v>23.5</v>
      </c>
      <c r="R16478">
        <v>9.1999999999999993</v>
      </c>
      <c r="S16478" t="b">
        <v>0</v>
      </c>
      <c r="T16478" t="b">
        <v>0</v>
      </c>
      <c r="U16478" t="b">
        <v>0</v>
      </c>
      <c r="V16478">
        <v>27000</v>
      </c>
      <c r="W16478">
        <v>20000</v>
      </c>
      <c r="X16478">
        <v>2.35</v>
      </c>
      <c r="Y16478">
        <v>22600</v>
      </c>
      <c r="Z16478">
        <v>2.25</v>
      </c>
    </row>
    <row r="16479" spans="1:26">
      <c r="A16479">
        <v>207641311</v>
      </c>
      <c r="B16479" t="s">
        <v>8755</v>
      </c>
      <c r="C16479" t="s">
        <v>3597</v>
      </c>
      <c r="D16479" t="s">
        <v>4034</v>
      </c>
      <c r="E16479" t="s">
        <v>4871</v>
      </c>
      <c r="F16479" t="s">
        <v>3650</v>
      </c>
      <c r="G16479">
        <v>207641311</v>
      </c>
      <c r="I16479" t="s">
        <v>3651</v>
      </c>
      <c r="J16479" t="s">
        <v>8789</v>
      </c>
      <c r="K16479" t="s">
        <v>3653</v>
      </c>
      <c r="M16479">
        <v>10.5</v>
      </c>
      <c r="N16479">
        <v>21.8</v>
      </c>
      <c r="O16479">
        <v>11.5</v>
      </c>
      <c r="P16479">
        <v>10.6</v>
      </c>
      <c r="Q16479">
        <v>23.1</v>
      </c>
      <c r="R16479">
        <v>9.6</v>
      </c>
      <c r="S16479" t="b">
        <v>0</v>
      </c>
      <c r="T16479" t="b">
        <v>0</v>
      </c>
      <c r="U16479" t="b">
        <v>1</v>
      </c>
      <c r="V16479">
        <v>36000</v>
      </c>
      <c r="W16479">
        <v>26400</v>
      </c>
      <c r="X16479">
        <v>2.2999999999999998</v>
      </c>
      <c r="Y16479">
        <v>29600</v>
      </c>
      <c r="Z16479">
        <v>2.09</v>
      </c>
    </row>
    <row r="16480" spans="1:26">
      <c r="A16480">
        <v>207641295</v>
      </c>
      <c r="B16480" t="s">
        <v>8602</v>
      </c>
      <c r="C16480" t="s">
        <v>3597</v>
      </c>
      <c r="D16480" t="s">
        <v>4034</v>
      </c>
      <c r="E16480" t="s">
        <v>5413</v>
      </c>
      <c r="F16480" t="s">
        <v>3650</v>
      </c>
      <c r="G16480">
        <v>207641295</v>
      </c>
      <c r="I16480" t="s">
        <v>3651</v>
      </c>
      <c r="J16480" t="s">
        <v>8726</v>
      </c>
      <c r="K16480" t="s">
        <v>3653</v>
      </c>
      <c r="M16480">
        <v>11.5</v>
      </c>
      <c r="N16480">
        <v>22</v>
      </c>
      <c r="O16480">
        <v>10</v>
      </c>
      <c r="P16480">
        <v>11.8</v>
      </c>
      <c r="Q16480">
        <v>22.6</v>
      </c>
      <c r="R16480">
        <v>9.8000000000000007</v>
      </c>
      <c r="S16480" t="b">
        <v>0</v>
      </c>
      <c r="T16480" t="b">
        <v>0</v>
      </c>
      <c r="U16480" t="b">
        <v>1</v>
      </c>
      <c r="V16480">
        <v>28000</v>
      </c>
      <c r="W16480">
        <v>25600</v>
      </c>
      <c r="X16480">
        <v>2.2999999999999998</v>
      </c>
      <c r="Y16480">
        <v>27200</v>
      </c>
      <c r="Z16480">
        <v>2.21</v>
      </c>
    </row>
    <row r="16481" spans="1:26">
      <c r="A16481">
        <v>207641297</v>
      </c>
      <c r="B16481" t="s">
        <v>8755</v>
      </c>
      <c r="C16481" t="s">
        <v>3597</v>
      </c>
      <c r="D16481" t="s">
        <v>4034</v>
      </c>
      <c r="E16481" t="s">
        <v>5413</v>
      </c>
      <c r="F16481" t="s">
        <v>3650</v>
      </c>
      <c r="G16481">
        <v>207641297</v>
      </c>
      <c r="I16481" t="s">
        <v>3651</v>
      </c>
      <c r="J16481" t="s">
        <v>6691</v>
      </c>
      <c r="K16481" t="s">
        <v>3653</v>
      </c>
      <c r="M16481">
        <v>12.5</v>
      </c>
      <c r="N16481">
        <v>20</v>
      </c>
      <c r="O16481">
        <v>10.8</v>
      </c>
      <c r="P16481">
        <v>12.5</v>
      </c>
      <c r="Q16481">
        <v>20</v>
      </c>
      <c r="R16481">
        <v>9.6999999999999993</v>
      </c>
      <c r="S16481" t="b">
        <v>0</v>
      </c>
      <c r="T16481" t="b">
        <v>0</v>
      </c>
      <c r="U16481" t="b">
        <v>1</v>
      </c>
      <c r="V16481">
        <v>36000</v>
      </c>
      <c r="W16481">
        <v>35000</v>
      </c>
      <c r="X16481">
        <v>2.35</v>
      </c>
      <c r="Y16481">
        <v>35200</v>
      </c>
      <c r="Z16481">
        <v>1.88</v>
      </c>
    </row>
    <row r="16482" spans="1:26">
      <c r="A16482">
        <v>213363371</v>
      </c>
      <c r="B16482" t="s">
        <v>13051</v>
      </c>
      <c r="C16482" t="s">
        <v>3597</v>
      </c>
      <c r="D16482" t="s">
        <v>4034</v>
      </c>
      <c r="E16482" t="s">
        <v>9884</v>
      </c>
      <c r="F16482" t="s">
        <v>3650</v>
      </c>
      <c r="G16482">
        <v>213363371</v>
      </c>
      <c r="I16482" t="s">
        <v>3651</v>
      </c>
      <c r="J16482" t="s">
        <v>13106</v>
      </c>
      <c r="K16482" t="s">
        <v>3653</v>
      </c>
      <c r="M16482">
        <v>10.5</v>
      </c>
      <c r="N16482">
        <v>19</v>
      </c>
      <c r="O16482">
        <v>11.5</v>
      </c>
      <c r="P16482">
        <v>10.5</v>
      </c>
      <c r="Q16482">
        <v>20.2</v>
      </c>
      <c r="R16482">
        <v>9.6</v>
      </c>
      <c r="S16482" t="b">
        <v>0</v>
      </c>
      <c r="T16482" t="b">
        <v>0</v>
      </c>
      <c r="U16482" t="b">
        <v>1</v>
      </c>
      <c r="V16482">
        <v>55000</v>
      </c>
      <c r="W16482">
        <v>36400</v>
      </c>
      <c r="X16482">
        <v>2.56</v>
      </c>
      <c r="Y16482">
        <v>37000</v>
      </c>
      <c r="Z16482">
        <v>2.17</v>
      </c>
    </row>
    <row r="16483" spans="1:26">
      <c r="A16483">
        <v>212941764</v>
      </c>
      <c r="B16483" t="s">
        <v>13050</v>
      </c>
      <c r="C16483" t="s">
        <v>3597</v>
      </c>
      <c r="D16483" t="s">
        <v>4034</v>
      </c>
      <c r="E16483" t="s">
        <v>13078</v>
      </c>
      <c r="F16483" t="s">
        <v>3650</v>
      </c>
      <c r="G16483">
        <v>212941764</v>
      </c>
      <c r="I16483" t="s">
        <v>3651</v>
      </c>
      <c r="J16483" t="s">
        <v>13105</v>
      </c>
      <c r="K16483" t="s">
        <v>3653</v>
      </c>
      <c r="M16483">
        <v>11</v>
      </c>
      <c r="N16483">
        <v>21</v>
      </c>
      <c r="O16483">
        <v>10.5</v>
      </c>
      <c r="P16483">
        <v>11</v>
      </c>
      <c r="Q16483">
        <v>21.1</v>
      </c>
      <c r="R16483">
        <v>9.5</v>
      </c>
      <c r="S16483" t="b">
        <v>0</v>
      </c>
      <c r="T16483" t="b">
        <v>0</v>
      </c>
      <c r="U16483" t="b">
        <v>1</v>
      </c>
      <c r="V16483">
        <v>48000</v>
      </c>
      <c r="W16483">
        <v>36000</v>
      </c>
      <c r="X16483">
        <v>2.5</v>
      </c>
      <c r="Y16483">
        <v>37000</v>
      </c>
      <c r="Z16483">
        <v>2.17</v>
      </c>
    </row>
    <row r="16484" spans="1:26">
      <c r="A16484">
        <v>213081436</v>
      </c>
      <c r="B16484" t="s">
        <v>11826</v>
      </c>
      <c r="C16484" t="s">
        <v>3597</v>
      </c>
      <c r="D16484" t="s">
        <v>4034</v>
      </c>
      <c r="E16484" t="s">
        <v>11919</v>
      </c>
      <c r="F16484" t="s">
        <v>3650</v>
      </c>
      <c r="G16484">
        <v>213081436</v>
      </c>
      <c r="I16484" t="s">
        <v>3651</v>
      </c>
      <c r="J16484" t="s">
        <v>6376</v>
      </c>
      <c r="K16484" t="s">
        <v>3653</v>
      </c>
      <c r="M16484">
        <v>11</v>
      </c>
      <c r="N16484">
        <v>21</v>
      </c>
      <c r="O16484">
        <v>10.5</v>
      </c>
      <c r="P16484">
        <v>11</v>
      </c>
      <c r="Q16484">
        <v>21.1</v>
      </c>
      <c r="R16484">
        <v>9.5</v>
      </c>
      <c r="S16484" t="b">
        <v>0</v>
      </c>
      <c r="T16484" t="b">
        <v>0</v>
      </c>
      <c r="U16484" t="b">
        <v>1</v>
      </c>
      <c r="V16484">
        <v>48000</v>
      </c>
      <c r="W16484">
        <v>36000</v>
      </c>
      <c r="X16484">
        <v>2.5</v>
      </c>
      <c r="Y16484">
        <v>37000</v>
      </c>
      <c r="Z16484">
        <v>2.17</v>
      </c>
    </row>
    <row r="16485" spans="1:26">
      <c r="A16485">
        <v>212941767</v>
      </c>
      <c r="B16485" t="s">
        <v>13050</v>
      </c>
      <c r="C16485" t="s">
        <v>3597</v>
      </c>
      <c r="D16485" t="s">
        <v>4034</v>
      </c>
      <c r="E16485" t="s">
        <v>13078</v>
      </c>
      <c r="F16485" t="s">
        <v>3650</v>
      </c>
      <c r="G16485">
        <v>212941767</v>
      </c>
      <c r="I16485" t="s">
        <v>3651</v>
      </c>
      <c r="J16485" t="s">
        <v>13104</v>
      </c>
      <c r="K16485" t="s">
        <v>3653</v>
      </c>
      <c r="M16485">
        <v>10.5</v>
      </c>
      <c r="N16485">
        <v>19</v>
      </c>
      <c r="O16485">
        <v>11.5</v>
      </c>
      <c r="P16485">
        <v>10.5</v>
      </c>
      <c r="Q16485">
        <v>20.2</v>
      </c>
      <c r="R16485">
        <v>9.6</v>
      </c>
      <c r="S16485" t="b">
        <v>0</v>
      </c>
      <c r="T16485" t="b">
        <v>0</v>
      </c>
      <c r="U16485" t="b">
        <v>1</v>
      </c>
      <c r="V16485">
        <v>55000</v>
      </c>
      <c r="W16485">
        <v>36400</v>
      </c>
      <c r="X16485">
        <v>2.56</v>
      </c>
      <c r="Y16485">
        <v>37000</v>
      </c>
      <c r="Z16485">
        <v>2.17</v>
      </c>
    </row>
    <row r="16486" spans="1:26">
      <c r="A16486">
        <v>213199194</v>
      </c>
      <c r="B16486" t="s">
        <v>13050</v>
      </c>
      <c r="C16486" t="s">
        <v>3597</v>
      </c>
      <c r="D16486" t="s">
        <v>4034</v>
      </c>
      <c r="E16486" t="s">
        <v>6469</v>
      </c>
      <c r="F16486" t="s">
        <v>3650</v>
      </c>
      <c r="G16486">
        <v>213199194</v>
      </c>
      <c r="I16486" t="s">
        <v>3651</v>
      </c>
      <c r="J16486" t="s">
        <v>13103</v>
      </c>
      <c r="K16486" t="s">
        <v>3653</v>
      </c>
      <c r="M16486">
        <v>11</v>
      </c>
      <c r="N16486">
        <v>21</v>
      </c>
      <c r="O16486">
        <v>10.5</v>
      </c>
      <c r="P16486">
        <v>11</v>
      </c>
      <c r="Q16486">
        <v>21.1</v>
      </c>
      <c r="R16486">
        <v>9.5</v>
      </c>
      <c r="S16486" t="b">
        <v>0</v>
      </c>
      <c r="T16486" t="b">
        <v>0</v>
      </c>
      <c r="U16486" t="b">
        <v>1</v>
      </c>
      <c r="V16486">
        <v>48000</v>
      </c>
      <c r="W16486">
        <v>36000</v>
      </c>
      <c r="X16486">
        <v>2.5</v>
      </c>
      <c r="Y16486">
        <v>37000</v>
      </c>
      <c r="Z16486">
        <v>2.17</v>
      </c>
    </row>
    <row r="16487" spans="1:26">
      <c r="A16487">
        <v>213088006</v>
      </c>
      <c r="B16487" t="s">
        <v>12237</v>
      </c>
      <c r="C16487" t="s">
        <v>3597</v>
      </c>
      <c r="D16487" t="s">
        <v>4034</v>
      </c>
      <c r="E16487" t="s">
        <v>6587</v>
      </c>
      <c r="F16487" t="s">
        <v>3650</v>
      </c>
      <c r="G16487">
        <v>213088006</v>
      </c>
      <c r="I16487" t="s">
        <v>3651</v>
      </c>
      <c r="J16487" t="s">
        <v>12245</v>
      </c>
      <c r="K16487" t="s">
        <v>3653</v>
      </c>
      <c r="M16487">
        <v>11</v>
      </c>
      <c r="N16487">
        <v>21</v>
      </c>
      <c r="O16487">
        <v>11.5</v>
      </c>
      <c r="P16487">
        <v>11</v>
      </c>
      <c r="Q16487">
        <v>21.2</v>
      </c>
      <c r="R16487">
        <v>10</v>
      </c>
      <c r="S16487" t="b">
        <v>0</v>
      </c>
      <c r="T16487" t="b">
        <v>0</v>
      </c>
      <c r="U16487" t="b">
        <v>1</v>
      </c>
      <c r="V16487">
        <v>48000</v>
      </c>
      <c r="W16487">
        <v>39000</v>
      </c>
      <c r="X16487">
        <v>2.5</v>
      </c>
      <c r="Y16487">
        <v>45000</v>
      </c>
      <c r="Z16487">
        <v>2.2000000000000002</v>
      </c>
    </row>
    <row r="16488" spans="1:26">
      <c r="A16488">
        <v>213286760</v>
      </c>
      <c r="B16488" t="s">
        <v>13051</v>
      </c>
      <c r="C16488" t="s">
        <v>3597</v>
      </c>
      <c r="D16488" t="s">
        <v>4034</v>
      </c>
      <c r="E16488" t="s">
        <v>13079</v>
      </c>
      <c r="F16488" t="s">
        <v>3650</v>
      </c>
      <c r="G16488">
        <v>213286760</v>
      </c>
      <c r="I16488" t="s">
        <v>3651</v>
      </c>
      <c r="J16488" t="s">
        <v>13102</v>
      </c>
      <c r="K16488" t="s">
        <v>3653</v>
      </c>
      <c r="M16488">
        <v>12.5</v>
      </c>
      <c r="N16488">
        <v>21.5</v>
      </c>
      <c r="O16488">
        <v>10.6</v>
      </c>
      <c r="P16488">
        <v>12.5</v>
      </c>
      <c r="Q16488">
        <v>21</v>
      </c>
      <c r="R16488">
        <v>10.199999999999999</v>
      </c>
      <c r="S16488" t="b">
        <v>0</v>
      </c>
      <c r="T16488" t="b">
        <v>0</v>
      </c>
      <c r="U16488" t="b">
        <v>1</v>
      </c>
      <c r="V16488">
        <v>18000</v>
      </c>
      <c r="W16488">
        <v>14400</v>
      </c>
      <c r="X16488">
        <v>2.5</v>
      </c>
      <c r="Y16488">
        <v>16000</v>
      </c>
      <c r="Z16488">
        <v>2.23</v>
      </c>
    </row>
    <row r="16489" spans="1:26">
      <c r="A16489">
        <v>213286763</v>
      </c>
      <c r="B16489" t="s">
        <v>13051</v>
      </c>
      <c r="C16489" t="s">
        <v>3597</v>
      </c>
      <c r="D16489" t="s">
        <v>4034</v>
      </c>
      <c r="E16489" t="s">
        <v>13079</v>
      </c>
      <c r="F16489" t="s">
        <v>3650</v>
      </c>
      <c r="G16489">
        <v>213286763</v>
      </c>
      <c r="I16489" t="s">
        <v>3651</v>
      </c>
      <c r="J16489" t="s">
        <v>13101</v>
      </c>
      <c r="K16489" t="s">
        <v>3653</v>
      </c>
      <c r="M16489">
        <v>12</v>
      </c>
      <c r="N16489">
        <v>22.5</v>
      </c>
      <c r="O16489">
        <v>10.199999999999999</v>
      </c>
      <c r="P16489">
        <v>12.2</v>
      </c>
      <c r="Q16489">
        <v>23.5</v>
      </c>
      <c r="R16489">
        <v>9.1999999999999993</v>
      </c>
      <c r="S16489" t="b">
        <v>0</v>
      </c>
      <c r="T16489" t="b">
        <v>0</v>
      </c>
      <c r="U16489" t="b">
        <v>0</v>
      </c>
      <c r="V16489">
        <v>27000</v>
      </c>
      <c r="W16489">
        <v>20000</v>
      </c>
      <c r="X16489">
        <v>2.35</v>
      </c>
      <c r="Y16489">
        <v>22600</v>
      </c>
      <c r="Z16489">
        <v>2.25</v>
      </c>
    </row>
    <row r="16490" spans="1:26">
      <c r="A16490">
        <v>213081464</v>
      </c>
      <c r="B16490" t="s">
        <v>11826</v>
      </c>
      <c r="C16490" t="s">
        <v>3597</v>
      </c>
      <c r="D16490" t="s">
        <v>4034</v>
      </c>
      <c r="E16490" t="s">
        <v>11392</v>
      </c>
      <c r="F16490" t="s">
        <v>3650</v>
      </c>
      <c r="G16490">
        <v>213081464</v>
      </c>
      <c r="I16490" t="s">
        <v>3651</v>
      </c>
      <c r="J16490" t="s">
        <v>12271</v>
      </c>
      <c r="K16490" t="s">
        <v>3653</v>
      </c>
      <c r="M16490">
        <v>10.5</v>
      </c>
      <c r="N16490">
        <v>19</v>
      </c>
      <c r="O16490">
        <v>11.5</v>
      </c>
      <c r="P16490">
        <v>10.5</v>
      </c>
      <c r="Q16490">
        <v>20.2</v>
      </c>
      <c r="R16490">
        <v>9.6</v>
      </c>
      <c r="S16490" t="b">
        <v>0</v>
      </c>
      <c r="T16490" t="b">
        <v>0</v>
      </c>
      <c r="U16490" t="b">
        <v>1</v>
      </c>
      <c r="V16490">
        <v>55000</v>
      </c>
      <c r="W16490">
        <v>36400</v>
      </c>
      <c r="X16490">
        <v>2.56</v>
      </c>
      <c r="Y16490">
        <v>37000</v>
      </c>
      <c r="Z16490">
        <v>2.17</v>
      </c>
    </row>
    <row r="16491" spans="1:26">
      <c r="A16491">
        <v>213286766</v>
      </c>
      <c r="B16491" t="s">
        <v>13051</v>
      </c>
      <c r="C16491" t="s">
        <v>3597</v>
      </c>
      <c r="D16491" t="s">
        <v>4034</v>
      </c>
      <c r="E16491" t="s">
        <v>13079</v>
      </c>
      <c r="F16491" t="s">
        <v>3650</v>
      </c>
      <c r="G16491">
        <v>213286766</v>
      </c>
      <c r="I16491" t="s">
        <v>3651</v>
      </c>
      <c r="J16491" t="s">
        <v>13100</v>
      </c>
      <c r="K16491" t="s">
        <v>3653</v>
      </c>
      <c r="M16491">
        <v>10.5</v>
      </c>
      <c r="N16491">
        <v>21.8</v>
      </c>
      <c r="O16491">
        <v>11.5</v>
      </c>
      <c r="P16491">
        <v>10.6</v>
      </c>
      <c r="Q16491">
        <v>23.1</v>
      </c>
      <c r="R16491">
        <v>9.6</v>
      </c>
      <c r="S16491" t="b">
        <v>0</v>
      </c>
      <c r="T16491" t="b">
        <v>0</v>
      </c>
      <c r="U16491" t="b">
        <v>1</v>
      </c>
      <c r="V16491">
        <v>36000</v>
      </c>
      <c r="W16491">
        <v>26400</v>
      </c>
      <c r="X16491">
        <v>2.2999999999999998</v>
      </c>
      <c r="Y16491">
        <v>29600</v>
      </c>
      <c r="Z16491">
        <v>2.09</v>
      </c>
    </row>
    <row r="16492" spans="1:26">
      <c r="A16492">
        <v>213286769</v>
      </c>
      <c r="B16492" t="s">
        <v>13051</v>
      </c>
      <c r="C16492" t="s">
        <v>3597</v>
      </c>
      <c r="D16492" t="s">
        <v>4034</v>
      </c>
      <c r="E16492" t="s">
        <v>13079</v>
      </c>
      <c r="F16492" t="s">
        <v>3650</v>
      </c>
      <c r="G16492">
        <v>213286769</v>
      </c>
      <c r="I16492" t="s">
        <v>3651</v>
      </c>
      <c r="J16492" t="s">
        <v>13099</v>
      </c>
      <c r="K16492" t="s">
        <v>3653</v>
      </c>
      <c r="M16492">
        <v>11</v>
      </c>
      <c r="N16492">
        <v>21</v>
      </c>
      <c r="O16492">
        <v>10.5</v>
      </c>
      <c r="P16492">
        <v>11</v>
      </c>
      <c r="Q16492">
        <v>21.1</v>
      </c>
      <c r="R16492">
        <v>9.5</v>
      </c>
      <c r="S16492" t="b">
        <v>0</v>
      </c>
      <c r="T16492" t="b">
        <v>0</v>
      </c>
      <c r="U16492" t="b">
        <v>1</v>
      </c>
      <c r="V16492">
        <v>48000</v>
      </c>
      <c r="W16492">
        <v>36000</v>
      </c>
      <c r="X16492">
        <v>2.5</v>
      </c>
      <c r="Y16492">
        <v>37000</v>
      </c>
      <c r="Z16492">
        <v>2.17</v>
      </c>
    </row>
    <row r="16493" spans="1:26">
      <c r="A16493">
        <v>213286772</v>
      </c>
      <c r="B16493" t="s">
        <v>13051</v>
      </c>
      <c r="C16493" t="s">
        <v>3597</v>
      </c>
      <c r="D16493" t="s">
        <v>4034</v>
      </c>
      <c r="E16493" t="s">
        <v>13079</v>
      </c>
      <c r="F16493" t="s">
        <v>3650</v>
      </c>
      <c r="G16493">
        <v>213286772</v>
      </c>
      <c r="I16493" t="s">
        <v>3651</v>
      </c>
      <c r="J16493" t="s">
        <v>13098</v>
      </c>
      <c r="K16493" t="s">
        <v>3653</v>
      </c>
      <c r="M16493">
        <v>10.5</v>
      </c>
      <c r="N16493">
        <v>19</v>
      </c>
      <c r="O16493">
        <v>11.5</v>
      </c>
      <c r="P16493">
        <v>10.5</v>
      </c>
      <c r="Q16493">
        <v>20.2</v>
      </c>
      <c r="R16493">
        <v>9.6</v>
      </c>
      <c r="S16493" t="b">
        <v>0</v>
      </c>
      <c r="T16493" t="b">
        <v>0</v>
      </c>
      <c r="U16493" t="b">
        <v>1</v>
      </c>
      <c r="V16493">
        <v>55000</v>
      </c>
      <c r="W16493">
        <v>36400</v>
      </c>
      <c r="X16493">
        <v>2.56</v>
      </c>
      <c r="Y16493">
        <v>37000</v>
      </c>
      <c r="Z16493">
        <v>2.17</v>
      </c>
    </row>
    <row r="16494" spans="1:26">
      <c r="A16494">
        <v>213286775</v>
      </c>
      <c r="B16494" t="s">
        <v>13051</v>
      </c>
      <c r="C16494" t="s">
        <v>3597</v>
      </c>
      <c r="D16494" t="s">
        <v>4034</v>
      </c>
      <c r="E16494" t="s">
        <v>13079</v>
      </c>
      <c r="F16494" t="s">
        <v>3650</v>
      </c>
      <c r="G16494">
        <v>213286775</v>
      </c>
      <c r="I16494" t="s">
        <v>3651</v>
      </c>
      <c r="J16494" t="s">
        <v>13097</v>
      </c>
      <c r="K16494" t="s">
        <v>3653</v>
      </c>
      <c r="M16494">
        <v>12.5</v>
      </c>
      <c r="N16494">
        <v>20.5</v>
      </c>
      <c r="O16494">
        <v>9.6999999999999993</v>
      </c>
      <c r="P16494">
        <v>12.5</v>
      </c>
      <c r="Q16494">
        <v>20.5</v>
      </c>
      <c r="R16494">
        <v>9</v>
      </c>
      <c r="S16494" t="b">
        <v>0</v>
      </c>
      <c r="T16494" t="b">
        <v>0</v>
      </c>
      <c r="U16494" t="b">
        <v>0</v>
      </c>
      <c r="V16494">
        <v>19000</v>
      </c>
      <c r="W16494">
        <v>13500</v>
      </c>
      <c r="X16494">
        <v>2.5</v>
      </c>
      <c r="Y16494">
        <v>19000</v>
      </c>
      <c r="Z16494">
        <v>2.23</v>
      </c>
    </row>
    <row r="16495" spans="1:26">
      <c r="A16495">
        <v>213286778</v>
      </c>
      <c r="B16495" t="s">
        <v>13051</v>
      </c>
      <c r="C16495" t="s">
        <v>3597</v>
      </c>
      <c r="D16495" t="s">
        <v>4034</v>
      </c>
      <c r="E16495" t="s">
        <v>13079</v>
      </c>
      <c r="F16495" t="s">
        <v>3650</v>
      </c>
      <c r="G16495">
        <v>213286778</v>
      </c>
      <c r="I16495" t="s">
        <v>3651</v>
      </c>
      <c r="J16495" t="s">
        <v>13096</v>
      </c>
      <c r="K16495" t="s">
        <v>3653</v>
      </c>
      <c r="P16495">
        <v>11.8</v>
      </c>
      <c r="Q16495">
        <v>20.5</v>
      </c>
      <c r="R16495">
        <v>9.6</v>
      </c>
      <c r="S16495" t="b">
        <v>0</v>
      </c>
      <c r="T16495" t="b">
        <v>0</v>
      </c>
      <c r="U16495" t="b">
        <v>1</v>
      </c>
      <c r="V16495">
        <v>27000</v>
      </c>
      <c r="W16495">
        <v>22400</v>
      </c>
      <c r="X16495">
        <v>2.2999999999999998</v>
      </c>
      <c r="Y16495">
        <v>30800</v>
      </c>
      <c r="Z16495">
        <v>2.2000000000000002</v>
      </c>
    </row>
    <row r="16496" spans="1:26">
      <c r="A16496">
        <v>213286781</v>
      </c>
      <c r="B16496" t="s">
        <v>13051</v>
      </c>
      <c r="C16496" t="s">
        <v>3597</v>
      </c>
      <c r="D16496" t="s">
        <v>4034</v>
      </c>
      <c r="E16496" t="s">
        <v>13079</v>
      </c>
      <c r="F16496" t="s">
        <v>3650</v>
      </c>
      <c r="G16496">
        <v>213286781</v>
      </c>
      <c r="I16496" t="s">
        <v>3651</v>
      </c>
      <c r="J16496" t="s">
        <v>13095</v>
      </c>
      <c r="K16496" t="s">
        <v>3653</v>
      </c>
      <c r="M16496">
        <v>11</v>
      </c>
      <c r="N16496">
        <v>21</v>
      </c>
      <c r="O16496">
        <v>11.5</v>
      </c>
      <c r="P16496">
        <v>11</v>
      </c>
      <c r="Q16496">
        <v>21.2</v>
      </c>
      <c r="R16496">
        <v>10</v>
      </c>
      <c r="S16496" t="b">
        <v>0</v>
      </c>
      <c r="T16496" t="b">
        <v>0</v>
      </c>
      <c r="U16496" t="b">
        <v>1</v>
      </c>
      <c r="V16496">
        <v>48000</v>
      </c>
      <c r="W16496">
        <v>39000</v>
      </c>
      <c r="X16496">
        <v>2.5</v>
      </c>
      <c r="Y16496">
        <v>45000</v>
      </c>
      <c r="Z16496">
        <v>2.2000000000000002</v>
      </c>
    </row>
    <row r="16497" spans="1:26">
      <c r="A16497">
        <v>213286784</v>
      </c>
      <c r="B16497" t="s">
        <v>13051</v>
      </c>
      <c r="C16497" t="s">
        <v>3597</v>
      </c>
      <c r="D16497" t="s">
        <v>4034</v>
      </c>
      <c r="E16497" t="s">
        <v>13079</v>
      </c>
      <c r="F16497" t="s">
        <v>3650</v>
      </c>
      <c r="G16497">
        <v>213286784</v>
      </c>
      <c r="I16497" t="s">
        <v>3651</v>
      </c>
      <c r="J16497" t="s">
        <v>13094</v>
      </c>
      <c r="K16497" t="s">
        <v>3653</v>
      </c>
      <c r="M16497">
        <v>10.5</v>
      </c>
      <c r="N16497">
        <v>19</v>
      </c>
      <c r="O16497">
        <v>10.8</v>
      </c>
      <c r="P16497">
        <v>10.5</v>
      </c>
      <c r="Q16497">
        <v>20</v>
      </c>
      <c r="R16497">
        <v>9.5</v>
      </c>
      <c r="S16497" t="b">
        <v>0</v>
      </c>
      <c r="T16497" t="b">
        <v>0</v>
      </c>
      <c r="U16497" t="b">
        <v>1</v>
      </c>
      <c r="V16497">
        <v>55000</v>
      </c>
      <c r="W16497">
        <v>34800</v>
      </c>
      <c r="X16497">
        <v>2.4</v>
      </c>
      <c r="Y16497">
        <v>45000</v>
      </c>
      <c r="Z16497">
        <v>2.06</v>
      </c>
    </row>
    <row r="16498" spans="1:26">
      <c r="A16498">
        <v>212920536</v>
      </c>
      <c r="B16498" t="s">
        <v>12237</v>
      </c>
      <c r="C16498" t="s">
        <v>3597</v>
      </c>
      <c r="D16498" t="s">
        <v>4034</v>
      </c>
      <c r="E16498" t="s">
        <v>12238</v>
      </c>
      <c r="F16498" t="s">
        <v>3650</v>
      </c>
      <c r="G16498">
        <v>212920536</v>
      </c>
      <c r="I16498" t="s">
        <v>3651</v>
      </c>
      <c r="J16498" t="s">
        <v>12244</v>
      </c>
      <c r="K16498" t="s">
        <v>3653</v>
      </c>
      <c r="M16498">
        <v>11</v>
      </c>
      <c r="N16498">
        <v>21</v>
      </c>
      <c r="O16498">
        <v>11.5</v>
      </c>
      <c r="P16498">
        <v>11</v>
      </c>
      <c r="Q16498">
        <v>21.2</v>
      </c>
      <c r="R16498">
        <v>10</v>
      </c>
      <c r="S16498" t="b">
        <v>0</v>
      </c>
      <c r="T16498" t="b">
        <v>0</v>
      </c>
      <c r="U16498" t="b">
        <v>1</v>
      </c>
      <c r="V16498">
        <v>48000</v>
      </c>
      <c r="W16498">
        <v>39000</v>
      </c>
      <c r="X16498">
        <v>2.5</v>
      </c>
      <c r="Y16498">
        <v>45000</v>
      </c>
      <c r="Z16498">
        <v>2.2000000000000002</v>
      </c>
    </row>
    <row r="16499" spans="1:26">
      <c r="A16499">
        <v>212920533</v>
      </c>
      <c r="B16499" t="s">
        <v>12237</v>
      </c>
      <c r="C16499" t="s">
        <v>3597</v>
      </c>
      <c r="D16499" t="s">
        <v>4034</v>
      </c>
      <c r="E16499" t="s">
        <v>12238</v>
      </c>
      <c r="F16499" t="s">
        <v>3650</v>
      </c>
      <c r="G16499">
        <v>212920533</v>
      </c>
      <c r="I16499" t="s">
        <v>3651</v>
      </c>
      <c r="J16499" t="s">
        <v>12243</v>
      </c>
      <c r="K16499" t="s">
        <v>3653</v>
      </c>
      <c r="M16499">
        <v>12.5</v>
      </c>
      <c r="N16499">
        <v>20</v>
      </c>
      <c r="O16499">
        <v>10.8</v>
      </c>
      <c r="P16499">
        <v>12.5</v>
      </c>
      <c r="Q16499">
        <v>20</v>
      </c>
      <c r="R16499">
        <v>9.6999999999999993</v>
      </c>
      <c r="S16499" t="b">
        <v>0</v>
      </c>
      <c r="T16499" t="b">
        <v>0</v>
      </c>
      <c r="U16499" t="b">
        <v>1</v>
      </c>
      <c r="V16499">
        <v>36000</v>
      </c>
      <c r="W16499">
        <v>35000</v>
      </c>
      <c r="X16499">
        <v>2.35</v>
      </c>
      <c r="Y16499">
        <v>35200</v>
      </c>
      <c r="Z16499">
        <v>1.88</v>
      </c>
    </row>
    <row r="16500" spans="1:26">
      <c r="A16500">
        <v>212920653</v>
      </c>
      <c r="B16500" t="s">
        <v>11826</v>
      </c>
      <c r="C16500" t="s">
        <v>3597</v>
      </c>
      <c r="D16500" t="s">
        <v>4034</v>
      </c>
      <c r="E16500" t="s">
        <v>10839</v>
      </c>
      <c r="F16500" t="s">
        <v>3650</v>
      </c>
      <c r="G16500">
        <v>212920653</v>
      </c>
      <c r="I16500" t="s">
        <v>3651</v>
      </c>
      <c r="J16500" t="s">
        <v>12266</v>
      </c>
      <c r="K16500" t="s">
        <v>3653</v>
      </c>
      <c r="M16500">
        <v>12.5</v>
      </c>
      <c r="N16500">
        <v>20</v>
      </c>
      <c r="O16500">
        <v>10.8</v>
      </c>
      <c r="P16500">
        <v>12.5</v>
      </c>
      <c r="Q16500">
        <v>20</v>
      </c>
      <c r="R16500">
        <v>9.6999999999999993</v>
      </c>
      <c r="S16500" t="b">
        <v>0</v>
      </c>
      <c r="T16500" t="b">
        <v>0</v>
      </c>
      <c r="U16500" t="b">
        <v>1</v>
      </c>
      <c r="V16500">
        <v>36000</v>
      </c>
      <c r="W16500">
        <v>35000</v>
      </c>
      <c r="X16500">
        <v>2.35</v>
      </c>
      <c r="Y16500">
        <v>35200</v>
      </c>
      <c r="Z16500">
        <v>1.88</v>
      </c>
    </row>
    <row r="16501" spans="1:26">
      <c r="A16501">
        <v>212920648</v>
      </c>
      <c r="B16501" t="s">
        <v>11826</v>
      </c>
      <c r="C16501" t="s">
        <v>3597</v>
      </c>
      <c r="D16501" t="s">
        <v>4034</v>
      </c>
      <c r="E16501" t="s">
        <v>10839</v>
      </c>
      <c r="F16501" t="s">
        <v>3650</v>
      </c>
      <c r="G16501">
        <v>212920648</v>
      </c>
      <c r="I16501" t="s">
        <v>3651</v>
      </c>
      <c r="J16501" t="s">
        <v>12263</v>
      </c>
      <c r="K16501" t="s">
        <v>3653</v>
      </c>
      <c r="M16501">
        <v>12.5</v>
      </c>
      <c r="N16501">
        <v>20.5</v>
      </c>
      <c r="O16501">
        <v>9.6999999999999993</v>
      </c>
      <c r="P16501">
        <v>12.5</v>
      </c>
      <c r="Q16501">
        <v>20.5</v>
      </c>
      <c r="R16501">
        <v>9</v>
      </c>
      <c r="S16501" t="b">
        <v>0</v>
      </c>
      <c r="T16501" t="b">
        <v>0</v>
      </c>
      <c r="U16501" t="b">
        <v>0</v>
      </c>
      <c r="V16501">
        <v>19000</v>
      </c>
      <c r="W16501">
        <v>13500</v>
      </c>
      <c r="X16501">
        <v>2.5</v>
      </c>
      <c r="Y16501">
        <v>19000</v>
      </c>
      <c r="Z16501">
        <v>2.23</v>
      </c>
    </row>
    <row r="16502" spans="1:26">
      <c r="A16502">
        <v>212920539</v>
      </c>
      <c r="B16502" t="s">
        <v>12237</v>
      </c>
      <c r="C16502" t="s">
        <v>3597</v>
      </c>
      <c r="D16502" t="s">
        <v>4034</v>
      </c>
      <c r="E16502" t="s">
        <v>12238</v>
      </c>
      <c r="F16502" t="s">
        <v>3650</v>
      </c>
      <c r="G16502">
        <v>212920539</v>
      </c>
      <c r="I16502" t="s">
        <v>3651</v>
      </c>
      <c r="J16502" t="s">
        <v>12249</v>
      </c>
      <c r="K16502" t="s">
        <v>3653</v>
      </c>
      <c r="M16502">
        <v>10.5</v>
      </c>
      <c r="N16502">
        <v>19</v>
      </c>
      <c r="O16502">
        <v>10.8</v>
      </c>
      <c r="P16502">
        <v>10.5</v>
      </c>
      <c r="Q16502">
        <v>20</v>
      </c>
      <c r="R16502">
        <v>9.5</v>
      </c>
      <c r="S16502" t="b">
        <v>0</v>
      </c>
      <c r="T16502" t="b">
        <v>0</v>
      </c>
      <c r="U16502" t="b">
        <v>1</v>
      </c>
      <c r="V16502">
        <v>55000</v>
      </c>
      <c r="W16502">
        <v>34800</v>
      </c>
      <c r="X16502">
        <v>2.4</v>
      </c>
      <c r="Y16502">
        <v>45000</v>
      </c>
      <c r="Z16502">
        <v>2.06</v>
      </c>
    </row>
    <row r="16503" spans="1:26">
      <c r="A16503">
        <v>212920659</v>
      </c>
      <c r="B16503" t="s">
        <v>11826</v>
      </c>
      <c r="C16503" t="s">
        <v>3597</v>
      </c>
      <c r="D16503" t="s">
        <v>4034</v>
      </c>
      <c r="E16503" t="s">
        <v>10839</v>
      </c>
      <c r="F16503" t="s">
        <v>3650</v>
      </c>
      <c r="G16503">
        <v>212920659</v>
      </c>
      <c r="I16503" t="s">
        <v>3651</v>
      </c>
      <c r="J16503" t="s">
        <v>12270</v>
      </c>
      <c r="K16503" t="s">
        <v>3653</v>
      </c>
      <c r="M16503">
        <v>10.5</v>
      </c>
      <c r="N16503">
        <v>19</v>
      </c>
      <c r="O16503">
        <v>10.8</v>
      </c>
      <c r="P16503">
        <v>10.5</v>
      </c>
      <c r="Q16503">
        <v>20</v>
      </c>
      <c r="R16503">
        <v>9.5</v>
      </c>
      <c r="S16503" t="b">
        <v>0</v>
      </c>
      <c r="T16503" t="b">
        <v>0</v>
      </c>
      <c r="U16503" t="b">
        <v>1</v>
      </c>
      <c r="V16503">
        <v>55000</v>
      </c>
      <c r="W16503">
        <v>34800</v>
      </c>
      <c r="X16503">
        <v>2.4</v>
      </c>
      <c r="Y16503">
        <v>45000</v>
      </c>
      <c r="Z16503">
        <v>2.06</v>
      </c>
    </row>
    <row r="16504" spans="1:26">
      <c r="A16504">
        <v>212920656</v>
      </c>
      <c r="B16504" t="s">
        <v>11826</v>
      </c>
      <c r="C16504" t="s">
        <v>3597</v>
      </c>
      <c r="D16504" t="s">
        <v>4034</v>
      </c>
      <c r="E16504" t="s">
        <v>10839</v>
      </c>
      <c r="F16504" t="s">
        <v>3650</v>
      </c>
      <c r="G16504">
        <v>212920656</v>
      </c>
      <c r="I16504" t="s">
        <v>3651</v>
      </c>
      <c r="J16504" t="s">
        <v>12267</v>
      </c>
      <c r="K16504" t="s">
        <v>3653</v>
      </c>
      <c r="M16504">
        <v>11</v>
      </c>
      <c r="N16504">
        <v>21</v>
      </c>
      <c r="O16504">
        <v>11.5</v>
      </c>
      <c r="P16504">
        <v>11</v>
      </c>
      <c r="Q16504">
        <v>21.2</v>
      </c>
      <c r="R16504">
        <v>10</v>
      </c>
      <c r="S16504" t="b">
        <v>0</v>
      </c>
      <c r="T16504" t="b">
        <v>0</v>
      </c>
      <c r="U16504" t="b">
        <v>1</v>
      </c>
      <c r="V16504">
        <v>48000</v>
      </c>
      <c r="W16504">
        <v>39000</v>
      </c>
      <c r="X16504">
        <v>2.5</v>
      </c>
      <c r="Y16504">
        <v>45000</v>
      </c>
      <c r="Z16504">
        <v>2.2000000000000002</v>
      </c>
    </row>
    <row r="16505" spans="1:26">
      <c r="A16505">
        <v>212920679</v>
      </c>
      <c r="B16505" t="s">
        <v>11826</v>
      </c>
      <c r="C16505" t="s">
        <v>3597</v>
      </c>
      <c r="D16505" t="s">
        <v>4034</v>
      </c>
      <c r="E16505" t="s">
        <v>7557</v>
      </c>
      <c r="F16505" t="s">
        <v>3650</v>
      </c>
      <c r="G16505">
        <v>212920679</v>
      </c>
      <c r="I16505" t="s">
        <v>3651</v>
      </c>
      <c r="J16505" t="s">
        <v>12260</v>
      </c>
      <c r="K16505" t="s">
        <v>3653</v>
      </c>
      <c r="M16505">
        <v>12.5</v>
      </c>
      <c r="N16505">
        <v>22</v>
      </c>
      <c r="O16505">
        <v>10.199999999999999</v>
      </c>
      <c r="P16505">
        <v>12.5</v>
      </c>
      <c r="Q16505">
        <v>22</v>
      </c>
      <c r="R16505">
        <v>9.8000000000000007</v>
      </c>
      <c r="S16505" t="b">
        <v>0</v>
      </c>
      <c r="T16505" t="b">
        <v>0</v>
      </c>
      <c r="U16505" t="b">
        <v>1</v>
      </c>
      <c r="V16505">
        <v>19000</v>
      </c>
      <c r="W16505">
        <v>15000</v>
      </c>
      <c r="X16505">
        <v>2.5</v>
      </c>
      <c r="Y16505">
        <v>19000</v>
      </c>
      <c r="Z16505">
        <v>2.23</v>
      </c>
    </row>
    <row r="16506" spans="1:26">
      <c r="A16506">
        <v>212920651</v>
      </c>
      <c r="B16506" t="s">
        <v>11826</v>
      </c>
      <c r="C16506" t="s">
        <v>3597</v>
      </c>
      <c r="D16506" t="s">
        <v>4034</v>
      </c>
      <c r="E16506" t="s">
        <v>10839</v>
      </c>
      <c r="F16506" t="s">
        <v>3650</v>
      </c>
      <c r="G16506">
        <v>212920651</v>
      </c>
      <c r="I16506" t="s">
        <v>3651</v>
      </c>
      <c r="J16506" t="s">
        <v>12273</v>
      </c>
      <c r="K16506" t="s">
        <v>3653</v>
      </c>
      <c r="P16506">
        <v>11.8</v>
      </c>
      <c r="Q16506">
        <v>20.5</v>
      </c>
      <c r="R16506">
        <v>9.6</v>
      </c>
      <c r="S16506" t="b">
        <v>0</v>
      </c>
      <c r="T16506" t="b">
        <v>0</v>
      </c>
      <c r="U16506" t="b">
        <v>1</v>
      </c>
      <c r="V16506">
        <v>27000</v>
      </c>
      <c r="W16506">
        <v>22400</v>
      </c>
      <c r="X16506">
        <v>2.2999999999999998</v>
      </c>
      <c r="Y16506">
        <v>30800</v>
      </c>
      <c r="Z16506">
        <v>2.2000000000000002</v>
      </c>
    </row>
    <row r="16507" spans="1:26">
      <c r="A16507">
        <v>212940823</v>
      </c>
      <c r="B16507" t="s">
        <v>11826</v>
      </c>
      <c r="C16507" t="s">
        <v>3597</v>
      </c>
      <c r="D16507" t="s">
        <v>4034</v>
      </c>
      <c r="E16507" t="s">
        <v>7124</v>
      </c>
      <c r="F16507" t="s">
        <v>3650</v>
      </c>
      <c r="G16507">
        <v>212940823</v>
      </c>
      <c r="I16507" t="s">
        <v>3651</v>
      </c>
      <c r="J16507" t="s">
        <v>8708</v>
      </c>
      <c r="K16507" t="s">
        <v>3653</v>
      </c>
      <c r="M16507">
        <v>12.5</v>
      </c>
      <c r="N16507">
        <v>22.5</v>
      </c>
      <c r="O16507">
        <v>11.3</v>
      </c>
      <c r="P16507">
        <v>12.5</v>
      </c>
      <c r="Q16507">
        <v>23</v>
      </c>
      <c r="R16507">
        <v>10.6</v>
      </c>
      <c r="S16507" t="b">
        <v>0</v>
      </c>
      <c r="T16507" t="b">
        <v>0</v>
      </c>
      <c r="U16507" t="b">
        <v>1</v>
      </c>
      <c r="V16507">
        <v>28000</v>
      </c>
      <c r="W16507">
        <v>26600</v>
      </c>
      <c r="X16507">
        <v>2.2999999999999998</v>
      </c>
      <c r="Y16507">
        <v>27200</v>
      </c>
      <c r="Z16507">
        <v>2.21</v>
      </c>
    </row>
    <row r="16508" spans="1:26">
      <c r="A16508">
        <v>212940821</v>
      </c>
      <c r="B16508" t="s">
        <v>11826</v>
      </c>
      <c r="C16508" t="s">
        <v>3597</v>
      </c>
      <c r="D16508" t="s">
        <v>4034</v>
      </c>
      <c r="E16508" t="s">
        <v>7124</v>
      </c>
      <c r="F16508" t="s">
        <v>3650</v>
      </c>
      <c r="G16508">
        <v>212940821</v>
      </c>
      <c r="I16508" t="s">
        <v>3651</v>
      </c>
      <c r="J16508" t="s">
        <v>8707</v>
      </c>
      <c r="K16508" t="s">
        <v>3653</v>
      </c>
      <c r="M16508">
        <v>12.5</v>
      </c>
      <c r="N16508">
        <v>22</v>
      </c>
      <c r="O16508">
        <v>10.199999999999999</v>
      </c>
      <c r="P16508">
        <v>12.5</v>
      </c>
      <c r="Q16508">
        <v>22</v>
      </c>
      <c r="R16508">
        <v>9.8000000000000007</v>
      </c>
      <c r="S16508" t="b">
        <v>0</v>
      </c>
      <c r="T16508" t="b">
        <v>0</v>
      </c>
      <c r="U16508" t="b">
        <v>1</v>
      </c>
      <c r="V16508">
        <v>19000</v>
      </c>
      <c r="W16508">
        <v>15000</v>
      </c>
      <c r="X16508">
        <v>2.5</v>
      </c>
      <c r="Y16508">
        <v>19000</v>
      </c>
      <c r="Z16508">
        <v>2.23</v>
      </c>
    </row>
    <row r="16509" spans="1:26">
      <c r="A16509">
        <v>212920682</v>
      </c>
      <c r="B16509" t="s">
        <v>11826</v>
      </c>
      <c r="C16509" t="s">
        <v>3597</v>
      </c>
      <c r="D16509" t="s">
        <v>4034</v>
      </c>
      <c r="E16509" t="s">
        <v>7557</v>
      </c>
      <c r="F16509" t="s">
        <v>3650</v>
      </c>
      <c r="G16509">
        <v>212920682</v>
      </c>
      <c r="I16509" t="s">
        <v>3651</v>
      </c>
      <c r="J16509" t="s">
        <v>12261</v>
      </c>
      <c r="K16509" t="s">
        <v>3653</v>
      </c>
      <c r="M16509">
        <v>13.6</v>
      </c>
      <c r="N16509">
        <v>21.8</v>
      </c>
      <c r="O16509">
        <v>11</v>
      </c>
      <c r="P16509">
        <v>13.6</v>
      </c>
      <c r="Q16509">
        <v>22.2</v>
      </c>
      <c r="R16509">
        <v>10.3</v>
      </c>
      <c r="S16509" t="b">
        <v>0</v>
      </c>
      <c r="T16509" t="b">
        <v>0</v>
      </c>
      <c r="U16509" t="b">
        <v>1</v>
      </c>
      <c r="V16509">
        <v>36000</v>
      </c>
      <c r="W16509">
        <v>33000</v>
      </c>
      <c r="X16509">
        <v>2.4</v>
      </c>
      <c r="Y16509">
        <v>35200</v>
      </c>
      <c r="Z16509">
        <v>1.88</v>
      </c>
    </row>
    <row r="16510" spans="1:26">
      <c r="A16510">
        <v>212940825</v>
      </c>
      <c r="B16510" t="s">
        <v>11826</v>
      </c>
      <c r="C16510" t="s">
        <v>3597</v>
      </c>
      <c r="D16510" t="s">
        <v>4034</v>
      </c>
      <c r="E16510" t="s">
        <v>7124</v>
      </c>
      <c r="F16510" t="s">
        <v>3650</v>
      </c>
      <c r="G16510">
        <v>212940825</v>
      </c>
      <c r="I16510" t="s">
        <v>3651</v>
      </c>
      <c r="J16510" t="s">
        <v>6505</v>
      </c>
      <c r="K16510" t="s">
        <v>3653</v>
      </c>
      <c r="M16510">
        <v>13.6</v>
      </c>
      <c r="N16510">
        <v>21.8</v>
      </c>
      <c r="O16510">
        <v>11</v>
      </c>
      <c r="P16510">
        <v>13.6</v>
      </c>
      <c r="Q16510">
        <v>22.2</v>
      </c>
      <c r="R16510">
        <v>10.3</v>
      </c>
      <c r="S16510" t="b">
        <v>0</v>
      </c>
      <c r="T16510" t="b">
        <v>0</v>
      </c>
      <c r="U16510" t="b">
        <v>1</v>
      </c>
      <c r="V16510">
        <v>36000</v>
      </c>
      <c r="W16510">
        <v>33000</v>
      </c>
      <c r="X16510">
        <v>2.4</v>
      </c>
      <c r="Y16510">
        <v>35200</v>
      </c>
      <c r="Z16510">
        <v>1.88</v>
      </c>
    </row>
    <row r="16511" spans="1:26">
      <c r="A16511">
        <v>212941755</v>
      </c>
      <c r="B16511" t="s">
        <v>13050</v>
      </c>
      <c r="C16511" t="s">
        <v>3597</v>
      </c>
      <c r="D16511" t="s">
        <v>4034</v>
      </c>
      <c r="E16511" t="s">
        <v>13078</v>
      </c>
      <c r="F16511" t="s">
        <v>3650</v>
      </c>
      <c r="G16511">
        <v>212941755</v>
      </c>
      <c r="I16511" t="s">
        <v>3651</v>
      </c>
      <c r="J16511" t="s">
        <v>13093</v>
      </c>
      <c r="K16511" t="s">
        <v>3653</v>
      </c>
      <c r="M16511">
        <v>12.5</v>
      </c>
      <c r="N16511">
        <v>21.5</v>
      </c>
      <c r="O16511">
        <v>10.6</v>
      </c>
      <c r="P16511">
        <v>12.5</v>
      </c>
      <c r="Q16511">
        <v>21</v>
      </c>
      <c r="R16511">
        <v>10.199999999999999</v>
      </c>
      <c r="S16511" t="b">
        <v>0</v>
      </c>
      <c r="T16511" t="b">
        <v>0</v>
      </c>
      <c r="U16511" t="b">
        <v>1</v>
      </c>
      <c r="V16511">
        <v>18000</v>
      </c>
      <c r="W16511">
        <v>14400</v>
      </c>
      <c r="X16511">
        <v>2.5</v>
      </c>
      <c r="Y16511">
        <v>16000</v>
      </c>
      <c r="Z16511">
        <v>2.23</v>
      </c>
    </row>
    <row r="16512" spans="1:26">
      <c r="A16512">
        <v>212941761</v>
      </c>
      <c r="B16512" t="s">
        <v>13050</v>
      </c>
      <c r="C16512" t="s">
        <v>3597</v>
      </c>
      <c r="D16512" t="s">
        <v>4034</v>
      </c>
      <c r="E16512" t="s">
        <v>13078</v>
      </c>
      <c r="F16512" t="s">
        <v>3650</v>
      </c>
      <c r="G16512">
        <v>212941761</v>
      </c>
      <c r="I16512" t="s">
        <v>3651</v>
      </c>
      <c r="J16512" t="s">
        <v>13092</v>
      </c>
      <c r="K16512" t="s">
        <v>3653</v>
      </c>
      <c r="M16512">
        <v>10.5</v>
      </c>
      <c r="N16512">
        <v>21.8</v>
      </c>
      <c r="O16512">
        <v>11.5</v>
      </c>
      <c r="P16512">
        <v>10.6</v>
      </c>
      <c r="Q16512">
        <v>23.1</v>
      </c>
      <c r="R16512">
        <v>9.6</v>
      </c>
      <c r="S16512" t="b">
        <v>0</v>
      </c>
      <c r="T16512" t="b">
        <v>0</v>
      </c>
      <c r="U16512" t="b">
        <v>1</v>
      </c>
      <c r="V16512">
        <v>36000</v>
      </c>
      <c r="W16512">
        <v>26400</v>
      </c>
      <c r="X16512">
        <v>2.2999999999999998</v>
      </c>
      <c r="Y16512">
        <v>29600</v>
      </c>
      <c r="Z16512">
        <v>2.09</v>
      </c>
    </row>
    <row r="16513" spans="1:26">
      <c r="A16513">
        <v>212941758</v>
      </c>
      <c r="B16513" t="s">
        <v>13050</v>
      </c>
      <c r="C16513" t="s">
        <v>3597</v>
      </c>
      <c r="D16513" t="s">
        <v>4034</v>
      </c>
      <c r="E16513" t="s">
        <v>13078</v>
      </c>
      <c r="F16513" t="s">
        <v>3650</v>
      </c>
      <c r="G16513">
        <v>212941758</v>
      </c>
      <c r="I16513" t="s">
        <v>3651</v>
      </c>
      <c r="J16513" t="s">
        <v>13091</v>
      </c>
      <c r="K16513" t="s">
        <v>3653</v>
      </c>
      <c r="M16513">
        <v>12</v>
      </c>
      <c r="N16513">
        <v>22.5</v>
      </c>
      <c r="O16513">
        <v>10.199999999999999</v>
      </c>
      <c r="P16513">
        <v>12.2</v>
      </c>
      <c r="Q16513">
        <v>23.5</v>
      </c>
      <c r="R16513">
        <v>9.1999999999999993</v>
      </c>
      <c r="S16513" t="b">
        <v>0</v>
      </c>
      <c r="T16513" t="b">
        <v>0</v>
      </c>
      <c r="U16513" t="b">
        <v>0</v>
      </c>
      <c r="V16513">
        <v>27000</v>
      </c>
      <c r="W16513">
        <v>20000</v>
      </c>
      <c r="X16513">
        <v>2.35</v>
      </c>
      <c r="Y16513">
        <v>22600</v>
      </c>
      <c r="Z16513">
        <v>2.25</v>
      </c>
    </row>
    <row r="16514" spans="1:26">
      <c r="A16514">
        <v>207657347</v>
      </c>
      <c r="B16514" t="s">
        <v>8602</v>
      </c>
      <c r="C16514" t="s">
        <v>3597</v>
      </c>
      <c r="D16514" t="s">
        <v>4034</v>
      </c>
      <c r="E16514" t="s">
        <v>4820</v>
      </c>
      <c r="F16514" t="s">
        <v>3650</v>
      </c>
      <c r="G16514">
        <v>207657347</v>
      </c>
      <c r="I16514" t="s">
        <v>3651</v>
      </c>
      <c r="J16514" t="s">
        <v>8619</v>
      </c>
      <c r="K16514" t="s">
        <v>3653</v>
      </c>
      <c r="M16514">
        <v>12.5</v>
      </c>
      <c r="N16514">
        <v>21.5</v>
      </c>
      <c r="O16514">
        <v>10.6</v>
      </c>
      <c r="P16514">
        <v>12.5</v>
      </c>
      <c r="Q16514">
        <v>21</v>
      </c>
      <c r="R16514">
        <v>10.199999999999999</v>
      </c>
      <c r="S16514" t="b">
        <v>0</v>
      </c>
      <c r="T16514" t="b">
        <v>0</v>
      </c>
      <c r="U16514" t="b">
        <v>1</v>
      </c>
      <c r="V16514">
        <v>18000</v>
      </c>
      <c r="W16514">
        <v>14400</v>
      </c>
      <c r="X16514">
        <v>2.5</v>
      </c>
      <c r="Y16514">
        <v>16000</v>
      </c>
      <c r="Z16514">
        <v>2.23</v>
      </c>
    </row>
    <row r="16515" spans="1:26">
      <c r="A16515">
        <v>207657344</v>
      </c>
      <c r="B16515" t="s">
        <v>8602</v>
      </c>
      <c r="C16515" t="s">
        <v>3597</v>
      </c>
      <c r="D16515" t="s">
        <v>4034</v>
      </c>
      <c r="E16515" t="s">
        <v>4820</v>
      </c>
      <c r="F16515" t="s">
        <v>3650</v>
      </c>
      <c r="G16515">
        <v>207657344</v>
      </c>
      <c r="I16515" t="s">
        <v>3651</v>
      </c>
      <c r="J16515" t="s">
        <v>8621</v>
      </c>
      <c r="K16515" t="s">
        <v>3653</v>
      </c>
      <c r="M16515">
        <v>11</v>
      </c>
      <c r="N16515">
        <v>21</v>
      </c>
      <c r="O16515">
        <v>11.5</v>
      </c>
      <c r="P16515">
        <v>11</v>
      </c>
      <c r="Q16515">
        <v>21.2</v>
      </c>
      <c r="R16515">
        <v>10</v>
      </c>
      <c r="S16515" t="b">
        <v>0</v>
      </c>
      <c r="T16515" t="b">
        <v>0</v>
      </c>
      <c r="U16515" t="b">
        <v>1</v>
      </c>
      <c r="V16515">
        <v>48000</v>
      </c>
      <c r="W16515">
        <v>39000</v>
      </c>
      <c r="X16515">
        <v>2.5</v>
      </c>
      <c r="Y16515">
        <v>45000</v>
      </c>
      <c r="Z16515">
        <v>2.2000000000000002</v>
      </c>
    </row>
    <row r="16516" spans="1:26">
      <c r="A16516">
        <v>207657341</v>
      </c>
      <c r="B16516" t="s">
        <v>8755</v>
      </c>
      <c r="C16516" t="s">
        <v>3597</v>
      </c>
      <c r="D16516" t="s">
        <v>4034</v>
      </c>
      <c r="E16516" t="s">
        <v>4820</v>
      </c>
      <c r="F16516" t="s">
        <v>3650</v>
      </c>
      <c r="G16516">
        <v>207657341</v>
      </c>
      <c r="I16516" t="s">
        <v>3651</v>
      </c>
      <c r="J16516" t="s">
        <v>6681</v>
      </c>
      <c r="K16516" t="s">
        <v>3653</v>
      </c>
      <c r="M16516">
        <v>12.5</v>
      </c>
      <c r="N16516">
        <v>20</v>
      </c>
      <c r="O16516">
        <v>10.8</v>
      </c>
      <c r="P16516">
        <v>12.5</v>
      </c>
      <c r="Q16516">
        <v>20</v>
      </c>
      <c r="R16516">
        <v>9.6999999999999993</v>
      </c>
      <c r="S16516" t="b">
        <v>0</v>
      </c>
      <c r="T16516" t="b">
        <v>0</v>
      </c>
      <c r="U16516" t="b">
        <v>1</v>
      </c>
      <c r="V16516">
        <v>36000</v>
      </c>
      <c r="W16516">
        <v>35000</v>
      </c>
      <c r="X16516">
        <v>2.35</v>
      </c>
      <c r="Y16516">
        <v>35200</v>
      </c>
      <c r="Z16516">
        <v>1.88</v>
      </c>
    </row>
    <row r="16517" spans="1:26">
      <c r="A16517">
        <v>207657351</v>
      </c>
      <c r="B16517" t="s">
        <v>8602</v>
      </c>
      <c r="C16517" t="s">
        <v>3597</v>
      </c>
      <c r="D16517" t="s">
        <v>4034</v>
      </c>
      <c r="E16517" t="s">
        <v>4820</v>
      </c>
      <c r="F16517" t="s">
        <v>3650</v>
      </c>
      <c r="G16517">
        <v>207657351</v>
      </c>
      <c r="I16517" t="s">
        <v>3651</v>
      </c>
      <c r="J16517" t="s">
        <v>8622</v>
      </c>
      <c r="K16517" t="s">
        <v>3653</v>
      </c>
      <c r="M16517">
        <v>12</v>
      </c>
      <c r="N16517">
        <v>22.5</v>
      </c>
      <c r="O16517">
        <v>10.199999999999999</v>
      </c>
      <c r="P16517">
        <v>12.2</v>
      </c>
      <c r="Q16517">
        <v>23.5</v>
      </c>
      <c r="R16517">
        <v>9.1999999999999993</v>
      </c>
      <c r="S16517" t="b">
        <v>0</v>
      </c>
      <c r="T16517" t="b">
        <v>0</v>
      </c>
      <c r="U16517" t="b">
        <v>0</v>
      </c>
      <c r="V16517">
        <v>27000</v>
      </c>
      <c r="W16517">
        <v>20000</v>
      </c>
      <c r="X16517">
        <v>2.35</v>
      </c>
      <c r="Y16517">
        <v>22600</v>
      </c>
      <c r="Z16517">
        <v>2.25</v>
      </c>
    </row>
    <row r="16518" spans="1:26">
      <c r="A16518">
        <v>207641335</v>
      </c>
      <c r="B16518" t="s">
        <v>8755</v>
      </c>
      <c r="C16518" t="s">
        <v>3597</v>
      </c>
      <c r="D16518" t="s">
        <v>4034</v>
      </c>
      <c r="E16518" t="s">
        <v>6435</v>
      </c>
      <c r="F16518" t="s">
        <v>3650</v>
      </c>
      <c r="G16518">
        <v>207641335</v>
      </c>
      <c r="I16518" t="s">
        <v>3651</v>
      </c>
      <c r="J16518" t="s">
        <v>8758</v>
      </c>
      <c r="K16518" t="s">
        <v>3653</v>
      </c>
      <c r="M16518">
        <v>11.5</v>
      </c>
      <c r="N16518">
        <v>23</v>
      </c>
      <c r="O16518">
        <v>11.3</v>
      </c>
      <c r="P16518">
        <v>11.7</v>
      </c>
      <c r="Q16518">
        <v>23.9</v>
      </c>
      <c r="R16518">
        <v>9.5</v>
      </c>
      <c r="S16518" t="b">
        <v>0</v>
      </c>
      <c r="T16518" t="b">
        <v>0</v>
      </c>
      <c r="U16518" t="b">
        <v>1</v>
      </c>
      <c r="V16518">
        <v>36000</v>
      </c>
      <c r="W16518">
        <v>26800</v>
      </c>
      <c r="X16518">
        <v>2.2999999999999998</v>
      </c>
      <c r="Y16518">
        <v>29600</v>
      </c>
      <c r="Z16518">
        <v>2.09</v>
      </c>
    </row>
    <row r="16519" spans="1:26">
      <c r="A16519">
        <v>207641338</v>
      </c>
      <c r="B16519" t="s">
        <v>8755</v>
      </c>
      <c r="C16519" t="s">
        <v>3597</v>
      </c>
      <c r="D16519" t="s">
        <v>4034</v>
      </c>
      <c r="E16519" t="s">
        <v>6435</v>
      </c>
      <c r="F16519" t="s">
        <v>3650</v>
      </c>
      <c r="G16519">
        <v>207641338</v>
      </c>
      <c r="I16519" t="s">
        <v>3651</v>
      </c>
      <c r="J16519" t="s">
        <v>6693</v>
      </c>
      <c r="K16519" t="s">
        <v>3653</v>
      </c>
      <c r="M16519">
        <v>12.5</v>
      </c>
      <c r="N16519">
        <v>22.4</v>
      </c>
      <c r="O16519">
        <v>11</v>
      </c>
      <c r="P16519">
        <v>12.5</v>
      </c>
      <c r="Q16519">
        <v>23.4</v>
      </c>
      <c r="R16519">
        <v>8.6999999999999993</v>
      </c>
      <c r="S16519" t="b">
        <v>0</v>
      </c>
      <c r="T16519" t="b">
        <v>0</v>
      </c>
      <c r="U16519" t="b">
        <v>0</v>
      </c>
      <c r="V16519">
        <v>48000</v>
      </c>
      <c r="W16519">
        <v>34000</v>
      </c>
      <c r="X16519">
        <v>2.4</v>
      </c>
      <c r="Y16519">
        <v>37000</v>
      </c>
      <c r="Z16519">
        <v>2.17</v>
      </c>
    </row>
    <row r="16520" spans="1:26">
      <c r="A16520">
        <v>207641329</v>
      </c>
      <c r="B16520" t="s">
        <v>8602</v>
      </c>
      <c r="C16520" t="s">
        <v>3597</v>
      </c>
      <c r="D16520" t="s">
        <v>4034</v>
      </c>
      <c r="E16520" t="s">
        <v>6435</v>
      </c>
      <c r="F16520" t="s">
        <v>3650</v>
      </c>
      <c r="G16520">
        <v>207641329</v>
      </c>
      <c r="I16520" t="s">
        <v>3651</v>
      </c>
      <c r="J16520" t="s">
        <v>8610</v>
      </c>
      <c r="K16520" t="s">
        <v>3653</v>
      </c>
      <c r="M16520">
        <v>13.3</v>
      </c>
      <c r="N16520">
        <v>22.5</v>
      </c>
      <c r="O16520">
        <v>10.6</v>
      </c>
      <c r="P16520">
        <v>13.9</v>
      </c>
      <c r="Q16520">
        <v>22.9</v>
      </c>
      <c r="R16520">
        <v>10.5</v>
      </c>
      <c r="S16520" t="b">
        <v>0</v>
      </c>
      <c r="T16520" t="b">
        <v>0</v>
      </c>
      <c r="U16520" t="b">
        <v>1</v>
      </c>
      <c r="V16520">
        <v>18000</v>
      </c>
      <c r="W16520">
        <v>14300</v>
      </c>
      <c r="X16520">
        <v>2.4900000000000002</v>
      </c>
      <c r="Y16520">
        <v>16000</v>
      </c>
      <c r="Z16520">
        <v>2.23</v>
      </c>
    </row>
    <row r="16521" spans="1:26">
      <c r="A16521">
        <v>207657335</v>
      </c>
      <c r="B16521" t="s">
        <v>8602</v>
      </c>
      <c r="C16521" t="s">
        <v>3597</v>
      </c>
      <c r="D16521" t="s">
        <v>4034</v>
      </c>
      <c r="E16521" t="s">
        <v>4820</v>
      </c>
      <c r="F16521" t="s">
        <v>3650</v>
      </c>
      <c r="G16521">
        <v>207657335</v>
      </c>
      <c r="I16521" t="s">
        <v>3651</v>
      </c>
      <c r="J16521" t="s">
        <v>8620</v>
      </c>
      <c r="K16521" t="s">
        <v>3653</v>
      </c>
      <c r="M16521">
        <v>12.5</v>
      </c>
      <c r="N16521">
        <v>20.5</v>
      </c>
      <c r="O16521">
        <v>9.6999999999999993</v>
      </c>
      <c r="P16521">
        <v>12.5</v>
      </c>
      <c r="Q16521">
        <v>20.5</v>
      </c>
      <c r="R16521">
        <v>9</v>
      </c>
      <c r="S16521" t="b">
        <v>0</v>
      </c>
      <c r="T16521" t="b">
        <v>0</v>
      </c>
      <c r="U16521" t="b">
        <v>0</v>
      </c>
      <c r="V16521">
        <v>19000</v>
      </c>
      <c r="W16521">
        <v>13500</v>
      </c>
      <c r="X16521">
        <v>2.5</v>
      </c>
      <c r="Y16521">
        <v>19000</v>
      </c>
      <c r="Z16521">
        <v>2.23</v>
      </c>
    </row>
    <row r="16522" spans="1:26">
      <c r="A16522">
        <v>207641332</v>
      </c>
      <c r="B16522" t="s">
        <v>8602</v>
      </c>
      <c r="C16522" t="s">
        <v>3597</v>
      </c>
      <c r="D16522" t="s">
        <v>4034</v>
      </c>
      <c r="E16522" t="s">
        <v>6435</v>
      </c>
      <c r="F16522" t="s">
        <v>3650</v>
      </c>
      <c r="G16522">
        <v>207641332</v>
      </c>
      <c r="I16522" t="s">
        <v>3651</v>
      </c>
      <c r="J16522" t="s">
        <v>8611</v>
      </c>
      <c r="K16522" t="s">
        <v>3653</v>
      </c>
      <c r="M16522">
        <v>12.5</v>
      </c>
      <c r="N16522">
        <v>23.8</v>
      </c>
      <c r="O16522">
        <v>10.5</v>
      </c>
      <c r="P16522">
        <v>12.7</v>
      </c>
      <c r="Q16522">
        <v>24.6</v>
      </c>
      <c r="R16522">
        <v>9.5</v>
      </c>
      <c r="S16522" t="b">
        <v>0</v>
      </c>
      <c r="T16522" t="b">
        <v>0</v>
      </c>
      <c r="U16522" t="b">
        <v>1</v>
      </c>
      <c r="V16522">
        <v>28000</v>
      </c>
      <c r="W16522">
        <v>21000</v>
      </c>
      <c r="X16522">
        <v>2.5</v>
      </c>
      <c r="Y16522">
        <v>22600</v>
      </c>
      <c r="Z16522">
        <v>2.25</v>
      </c>
    </row>
    <row r="16523" spans="1:26">
      <c r="A16523">
        <v>207641325</v>
      </c>
      <c r="B16523" t="s">
        <v>8602</v>
      </c>
      <c r="C16523" t="s">
        <v>3597</v>
      </c>
      <c r="D16523" t="s">
        <v>4034</v>
      </c>
      <c r="E16523" t="s">
        <v>7560</v>
      </c>
      <c r="F16523" t="s">
        <v>3650</v>
      </c>
      <c r="G16523">
        <v>207641325</v>
      </c>
      <c r="I16523" t="s">
        <v>3651</v>
      </c>
      <c r="J16523" t="s">
        <v>8643</v>
      </c>
      <c r="K16523" t="s">
        <v>3653</v>
      </c>
      <c r="M16523">
        <v>11</v>
      </c>
      <c r="N16523">
        <v>21</v>
      </c>
      <c r="O16523">
        <v>11.5</v>
      </c>
      <c r="P16523">
        <v>11</v>
      </c>
      <c r="Q16523">
        <v>21.2</v>
      </c>
      <c r="R16523">
        <v>10</v>
      </c>
      <c r="S16523" t="b">
        <v>0</v>
      </c>
      <c r="T16523" t="b">
        <v>0</v>
      </c>
      <c r="U16523" t="b">
        <v>1</v>
      </c>
      <c r="V16523">
        <v>48000</v>
      </c>
      <c r="W16523">
        <v>39000</v>
      </c>
      <c r="X16523">
        <v>2.5</v>
      </c>
      <c r="Y16523">
        <v>45000</v>
      </c>
      <c r="Z16523">
        <v>2.2000000000000002</v>
      </c>
    </row>
    <row r="16524" spans="1:26">
      <c r="A16524">
        <v>207641322</v>
      </c>
      <c r="B16524" t="s">
        <v>8755</v>
      </c>
      <c r="C16524" t="s">
        <v>3597</v>
      </c>
      <c r="D16524" t="s">
        <v>4034</v>
      </c>
      <c r="E16524" t="s">
        <v>4871</v>
      </c>
      <c r="F16524" t="s">
        <v>3650</v>
      </c>
      <c r="G16524">
        <v>207641322</v>
      </c>
      <c r="I16524" t="s">
        <v>3651</v>
      </c>
      <c r="J16524" t="s">
        <v>6586</v>
      </c>
      <c r="K16524" t="s">
        <v>3653</v>
      </c>
      <c r="M16524">
        <v>12.5</v>
      </c>
      <c r="N16524">
        <v>20</v>
      </c>
      <c r="O16524">
        <v>10.8</v>
      </c>
      <c r="P16524">
        <v>12.5</v>
      </c>
      <c r="Q16524">
        <v>20</v>
      </c>
      <c r="R16524">
        <v>9.6999999999999993</v>
      </c>
      <c r="S16524" t="b">
        <v>0</v>
      </c>
      <c r="T16524" t="b">
        <v>0</v>
      </c>
      <c r="U16524" t="b">
        <v>1</v>
      </c>
      <c r="V16524">
        <v>36000</v>
      </c>
      <c r="W16524">
        <v>35000</v>
      </c>
      <c r="X16524">
        <v>2.35</v>
      </c>
      <c r="Y16524">
        <v>35200</v>
      </c>
      <c r="Z16524">
        <v>1.88</v>
      </c>
    </row>
    <row r="16525" spans="1:26">
      <c r="A16525">
        <v>207641316</v>
      </c>
      <c r="B16525" t="s">
        <v>8602</v>
      </c>
      <c r="C16525" t="s">
        <v>3597</v>
      </c>
      <c r="D16525" t="s">
        <v>4034</v>
      </c>
      <c r="E16525" t="s">
        <v>7560</v>
      </c>
      <c r="F16525" t="s">
        <v>3650</v>
      </c>
      <c r="G16525">
        <v>207641316</v>
      </c>
      <c r="I16525" t="s">
        <v>3651</v>
      </c>
      <c r="J16525" t="s">
        <v>8642</v>
      </c>
      <c r="K16525" t="s">
        <v>3653</v>
      </c>
      <c r="M16525">
        <v>12.5</v>
      </c>
      <c r="N16525">
        <v>20.5</v>
      </c>
      <c r="O16525">
        <v>9.6999999999999993</v>
      </c>
      <c r="P16525">
        <v>12.5</v>
      </c>
      <c r="Q16525">
        <v>20.5</v>
      </c>
      <c r="R16525">
        <v>9</v>
      </c>
      <c r="S16525" t="b">
        <v>0</v>
      </c>
      <c r="T16525" t="b">
        <v>0</v>
      </c>
      <c r="U16525" t="b">
        <v>0</v>
      </c>
      <c r="V16525">
        <v>19000</v>
      </c>
      <c r="W16525">
        <v>13500</v>
      </c>
      <c r="X16525">
        <v>2.5</v>
      </c>
      <c r="Y16525">
        <v>19000</v>
      </c>
      <c r="Z16525">
        <v>2.23</v>
      </c>
    </row>
    <row r="16526" spans="1:26">
      <c r="A16526">
        <v>207657339</v>
      </c>
      <c r="B16526" t="s">
        <v>8602</v>
      </c>
      <c r="C16526" t="s">
        <v>3597</v>
      </c>
      <c r="D16526" t="s">
        <v>4034</v>
      </c>
      <c r="E16526" t="s">
        <v>4820</v>
      </c>
      <c r="F16526" t="s">
        <v>3650</v>
      </c>
      <c r="G16526">
        <v>207657339</v>
      </c>
      <c r="I16526" t="s">
        <v>3651</v>
      </c>
      <c r="J16526" t="s">
        <v>8623</v>
      </c>
      <c r="K16526" t="s">
        <v>3653</v>
      </c>
      <c r="M16526">
        <v>11.5</v>
      </c>
      <c r="N16526">
        <v>22</v>
      </c>
      <c r="O16526">
        <v>10</v>
      </c>
      <c r="P16526">
        <v>11.8</v>
      </c>
      <c r="Q16526">
        <v>22.6</v>
      </c>
      <c r="R16526">
        <v>9.8000000000000007</v>
      </c>
      <c r="S16526" t="b">
        <v>0</v>
      </c>
      <c r="T16526" t="b">
        <v>0</v>
      </c>
      <c r="U16526" t="b">
        <v>1</v>
      </c>
      <c r="V16526">
        <v>28000</v>
      </c>
      <c r="W16526">
        <v>25600</v>
      </c>
      <c r="X16526">
        <v>2.2999999999999998</v>
      </c>
      <c r="Y16526">
        <v>27200</v>
      </c>
      <c r="Z16526">
        <v>2.21</v>
      </c>
    </row>
    <row r="16527" spans="1:26">
      <c r="A16527">
        <v>207641313</v>
      </c>
      <c r="B16527" t="s">
        <v>8755</v>
      </c>
      <c r="C16527" t="s">
        <v>3597</v>
      </c>
      <c r="D16527" t="s">
        <v>4034</v>
      </c>
      <c r="E16527" t="s">
        <v>4871</v>
      </c>
      <c r="F16527" t="s">
        <v>3650</v>
      </c>
      <c r="G16527">
        <v>207641313</v>
      </c>
      <c r="I16527" t="s">
        <v>3651</v>
      </c>
      <c r="J16527" t="s">
        <v>6585</v>
      </c>
      <c r="K16527" t="s">
        <v>3653</v>
      </c>
      <c r="M16527">
        <v>11</v>
      </c>
      <c r="N16527">
        <v>21</v>
      </c>
      <c r="O16527">
        <v>10.5</v>
      </c>
      <c r="P16527">
        <v>11</v>
      </c>
      <c r="Q16527">
        <v>21.1</v>
      </c>
      <c r="R16527">
        <v>9.5</v>
      </c>
      <c r="S16527" t="b">
        <v>0</v>
      </c>
      <c r="T16527" t="b">
        <v>0</v>
      </c>
      <c r="U16527" t="b">
        <v>1</v>
      </c>
      <c r="V16527">
        <v>48000</v>
      </c>
      <c r="W16527">
        <v>36000</v>
      </c>
      <c r="X16527">
        <v>2.5</v>
      </c>
      <c r="Y16527">
        <v>37000</v>
      </c>
      <c r="Z16527">
        <v>2.17</v>
      </c>
    </row>
    <row r="16528" spans="1:26">
      <c r="A16528">
        <v>207641320</v>
      </c>
      <c r="B16528" t="s">
        <v>8602</v>
      </c>
      <c r="C16528" t="s">
        <v>3597</v>
      </c>
      <c r="D16528" t="s">
        <v>4034</v>
      </c>
      <c r="E16528" t="s">
        <v>7560</v>
      </c>
      <c r="F16528" t="s">
        <v>3650</v>
      </c>
      <c r="G16528">
        <v>207641320</v>
      </c>
      <c r="I16528" t="s">
        <v>3651</v>
      </c>
      <c r="J16528" t="s">
        <v>8645</v>
      </c>
      <c r="K16528" t="s">
        <v>3653</v>
      </c>
      <c r="M16528">
        <v>11.5</v>
      </c>
      <c r="N16528">
        <v>22</v>
      </c>
      <c r="O16528">
        <v>10</v>
      </c>
      <c r="P16528">
        <v>11.8</v>
      </c>
      <c r="Q16528">
        <v>22.6</v>
      </c>
      <c r="R16528">
        <v>9.8000000000000007</v>
      </c>
      <c r="S16528" t="b">
        <v>0</v>
      </c>
      <c r="T16528" t="b">
        <v>0</v>
      </c>
      <c r="U16528" t="b">
        <v>1</v>
      </c>
      <c r="V16528">
        <v>28000</v>
      </c>
      <c r="W16528">
        <v>25600</v>
      </c>
      <c r="X16528">
        <v>2.2999999999999998</v>
      </c>
      <c r="Y16528">
        <v>27200</v>
      </c>
      <c r="Z16528">
        <v>2.21</v>
      </c>
    </row>
    <row r="16529" spans="1:26">
      <c r="A16529">
        <v>207657617</v>
      </c>
      <c r="B16529" t="s">
        <v>8602</v>
      </c>
      <c r="C16529" t="s">
        <v>3597</v>
      </c>
      <c r="D16529" t="s">
        <v>4034</v>
      </c>
      <c r="E16529" t="s">
        <v>6383</v>
      </c>
      <c r="F16529" t="s">
        <v>3650</v>
      </c>
      <c r="G16529">
        <v>207657617</v>
      </c>
      <c r="I16529" t="s">
        <v>3651</v>
      </c>
      <c r="J16529" t="s">
        <v>8709</v>
      </c>
      <c r="K16529" t="s">
        <v>3653</v>
      </c>
      <c r="M16529">
        <v>11.6</v>
      </c>
      <c r="N16529">
        <v>21.5</v>
      </c>
      <c r="O16529">
        <v>11</v>
      </c>
      <c r="P16529">
        <v>11.7</v>
      </c>
      <c r="Q16529">
        <v>21.8</v>
      </c>
      <c r="R16529">
        <v>9.8000000000000007</v>
      </c>
      <c r="S16529" t="b">
        <v>0</v>
      </c>
      <c r="T16529" t="b">
        <v>0</v>
      </c>
      <c r="U16529" t="b">
        <v>1</v>
      </c>
      <c r="V16529">
        <v>48000</v>
      </c>
      <c r="W16529">
        <v>36000</v>
      </c>
      <c r="X16529">
        <v>2.2999999999999998</v>
      </c>
      <c r="Y16529">
        <v>45000</v>
      </c>
      <c r="Z16529">
        <v>2.2000000000000002</v>
      </c>
    </row>
    <row r="16530" spans="1:26">
      <c r="A16530">
        <v>207657615</v>
      </c>
      <c r="B16530" t="s">
        <v>8755</v>
      </c>
      <c r="C16530" t="s">
        <v>3597</v>
      </c>
      <c r="D16530" t="s">
        <v>4034</v>
      </c>
      <c r="E16530" t="s">
        <v>6383</v>
      </c>
      <c r="F16530" t="s">
        <v>3650</v>
      </c>
      <c r="G16530">
        <v>207657615</v>
      </c>
      <c r="I16530" t="s">
        <v>3651</v>
      </c>
      <c r="J16530" t="s">
        <v>6505</v>
      </c>
      <c r="K16530" t="s">
        <v>3653</v>
      </c>
      <c r="M16530">
        <v>13.6</v>
      </c>
      <c r="N16530">
        <v>21.8</v>
      </c>
      <c r="O16530">
        <v>11</v>
      </c>
      <c r="P16530">
        <v>13.6</v>
      </c>
      <c r="Q16530">
        <v>22.2</v>
      </c>
      <c r="R16530">
        <v>10.3</v>
      </c>
      <c r="S16530" t="b">
        <v>0</v>
      </c>
      <c r="T16530" t="b">
        <v>0</v>
      </c>
      <c r="U16530" t="b">
        <v>1</v>
      </c>
      <c r="V16530">
        <v>36000</v>
      </c>
      <c r="W16530">
        <v>33000</v>
      </c>
      <c r="X16530">
        <v>2.4</v>
      </c>
      <c r="Y16530">
        <v>35200</v>
      </c>
      <c r="Z16530">
        <v>1.88</v>
      </c>
    </row>
    <row r="16531" spans="1:26">
      <c r="A16531">
        <v>207657612</v>
      </c>
      <c r="B16531" t="s">
        <v>8602</v>
      </c>
      <c r="C16531" t="s">
        <v>3597</v>
      </c>
      <c r="D16531" t="s">
        <v>4034</v>
      </c>
      <c r="E16531" t="s">
        <v>6383</v>
      </c>
      <c r="F16531" t="s">
        <v>3650</v>
      </c>
      <c r="G16531">
        <v>207657612</v>
      </c>
      <c r="I16531" t="s">
        <v>3651</v>
      </c>
      <c r="J16531" t="s">
        <v>8708</v>
      </c>
      <c r="K16531" t="s">
        <v>3653</v>
      </c>
      <c r="M16531">
        <v>12.5</v>
      </c>
      <c r="N16531">
        <v>22.5</v>
      </c>
      <c r="O16531">
        <v>11.3</v>
      </c>
      <c r="P16531">
        <v>12.5</v>
      </c>
      <c r="Q16531">
        <v>23</v>
      </c>
      <c r="R16531">
        <v>10.6</v>
      </c>
      <c r="S16531" t="b">
        <v>0</v>
      </c>
      <c r="T16531" t="b">
        <v>0</v>
      </c>
      <c r="U16531" t="b">
        <v>1</v>
      </c>
      <c r="V16531">
        <v>28000</v>
      </c>
      <c r="W16531">
        <v>26600</v>
      </c>
      <c r="X16531">
        <v>2.2999999999999998</v>
      </c>
      <c r="Y16531">
        <v>27200</v>
      </c>
      <c r="Z16531">
        <v>2.21</v>
      </c>
    </row>
    <row r="16532" spans="1:26">
      <c r="A16532">
        <v>207657604</v>
      </c>
      <c r="B16532" t="s">
        <v>8755</v>
      </c>
      <c r="C16532" t="s">
        <v>3597</v>
      </c>
      <c r="D16532" t="s">
        <v>4034</v>
      </c>
      <c r="E16532" t="s">
        <v>5235</v>
      </c>
      <c r="F16532" t="s">
        <v>3650</v>
      </c>
      <c r="G16532">
        <v>207657604</v>
      </c>
      <c r="I16532" t="s">
        <v>3651</v>
      </c>
      <c r="J16532" t="s">
        <v>6714</v>
      </c>
      <c r="K16532" t="s">
        <v>3653</v>
      </c>
      <c r="M16532">
        <v>13.6</v>
      </c>
      <c r="N16532">
        <v>21.8</v>
      </c>
      <c r="O16532">
        <v>11</v>
      </c>
      <c r="P16532">
        <v>13.6</v>
      </c>
      <c r="Q16532">
        <v>22.2</v>
      </c>
      <c r="R16532">
        <v>10.3</v>
      </c>
      <c r="S16532" t="b">
        <v>0</v>
      </c>
      <c r="T16532" t="b">
        <v>0</v>
      </c>
      <c r="U16532" t="b">
        <v>1</v>
      </c>
      <c r="V16532">
        <v>36000</v>
      </c>
      <c r="W16532">
        <v>33000</v>
      </c>
      <c r="X16532">
        <v>2.4</v>
      </c>
      <c r="Y16532">
        <v>35200</v>
      </c>
      <c r="Z16532">
        <v>1.88</v>
      </c>
    </row>
    <row r="16533" spans="1:26">
      <c r="A16533">
        <v>207657610</v>
      </c>
      <c r="B16533" t="s">
        <v>8602</v>
      </c>
      <c r="C16533" t="s">
        <v>3597</v>
      </c>
      <c r="D16533" t="s">
        <v>4034</v>
      </c>
      <c r="E16533" t="s">
        <v>6383</v>
      </c>
      <c r="F16533" t="s">
        <v>3650</v>
      </c>
      <c r="G16533">
        <v>207657610</v>
      </c>
      <c r="I16533" t="s">
        <v>3651</v>
      </c>
      <c r="J16533" t="s">
        <v>8707</v>
      </c>
      <c r="K16533" t="s">
        <v>3653</v>
      </c>
      <c r="M16533">
        <v>12.5</v>
      </c>
      <c r="N16533">
        <v>22</v>
      </c>
      <c r="O16533">
        <v>10.199999999999999</v>
      </c>
      <c r="P16533">
        <v>12.5</v>
      </c>
      <c r="Q16533">
        <v>22</v>
      </c>
      <c r="R16533">
        <v>9.8000000000000007</v>
      </c>
      <c r="S16533" t="b">
        <v>0</v>
      </c>
      <c r="T16533" t="b">
        <v>0</v>
      </c>
      <c r="U16533" t="b">
        <v>1</v>
      </c>
      <c r="V16533">
        <v>19000</v>
      </c>
      <c r="W16533">
        <v>15000</v>
      </c>
      <c r="X16533">
        <v>2.5</v>
      </c>
      <c r="Y16533">
        <v>19000</v>
      </c>
      <c r="Z16533">
        <v>2.23</v>
      </c>
    </row>
    <row r="16534" spans="1:26">
      <c r="A16534">
        <v>207657606</v>
      </c>
      <c r="B16534" t="s">
        <v>8602</v>
      </c>
      <c r="C16534" t="s">
        <v>3597</v>
      </c>
      <c r="D16534" t="s">
        <v>4034</v>
      </c>
      <c r="E16534" t="s">
        <v>5235</v>
      </c>
      <c r="F16534" t="s">
        <v>3650</v>
      </c>
      <c r="G16534">
        <v>207657606</v>
      </c>
      <c r="I16534" t="s">
        <v>3651</v>
      </c>
      <c r="J16534" t="s">
        <v>8648</v>
      </c>
      <c r="K16534" t="s">
        <v>3653</v>
      </c>
      <c r="M16534">
        <v>11.6</v>
      </c>
      <c r="N16534">
        <v>21.5</v>
      </c>
      <c r="O16534">
        <v>11</v>
      </c>
      <c r="P16534">
        <v>11.7</v>
      </c>
      <c r="Q16534">
        <v>21.8</v>
      </c>
      <c r="R16534">
        <v>9.8000000000000007</v>
      </c>
      <c r="S16534" t="b">
        <v>0</v>
      </c>
      <c r="T16534" t="b">
        <v>0</v>
      </c>
      <c r="U16534" t="b">
        <v>1</v>
      </c>
      <c r="V16534">
        <v>48000</v>
      </c>
      <c r="W16534">
        <v>36000</v>
      </c>
      <c r="X16534">
        <v>2.2999999999999998</v>
      </c>
      <c r="Y16534">
        <v>45000</v>
      </c>
      <c r="Z16534">
        <v>2.2000000000000002</v>
      </c>
    </row>
    <row r="16535" spans="1:26">
      <c r="A16535">
        <v>207657599</v>
      </c>
      <c r="B16535" t="s">
        <v>8602</v>
      </c>
      <c r="C16535" t="s">
        <v>3597</v>
      </c>
      <c r="D16535" t="s">
        <v>4034</v>
      </c>
      <c r="E16535" t="s">
        <v>5235</v>
      </c>
      <c r="F16535" t="s">
        <v>3650</v>
      </c>
      <c r="G16535">
        <v>207657599</v>
      </c>
      <c r="I16535" t="s">
        <v>3651</v>
      </c>
      <c r="J16535" t="s">
        <v>8646</v>
      </c>
      <c r="K16535" t="s">
        <v>3653</v>
      </c>
      <c r="M16535">
        <v>12.5</v>
      </c>
      <c r="N16535">
        <v>22</v>
      </c>
      <c r="O16535">
        <v>10.199999999999999</v>
      </c>
      <c r="P16535">
        <v>12.5</v>
      </c>
      <c r="Q16535">
        <v>22</v>
      </c>
      <c r="R16535">
        <v>9.8000000000000007</v>
      </c>
      <c r="S16535" t="b">
        <v>0</v>
      </c>
      <c r="T16535" t="b">
        <v>0</v>
      </c>
      <c r="U16535" t="b">
        <v>1</v>
      </c>
      <c r="V16535">
        <v>19000</v>
      </c>
      <c r="W16535">
        <v>15000</v>
      </c>
      <c r="X16535">
        <v>2.5</v>
      </c>
      <c r="Y16535">
        <v>19000</v>
      </c>
      <c r="Z16535">
        <v>2.23</v>
      </c>
    </row>
    <row r="16536" spans="1:26">
      <c r="A16536">
        <v>207657601</v>
      </c>
      <c r="B16536" t="s">
        <v>8602</v>
      </c>
      <c r="C16536" t="s">
        <v>3597</v>
      </c>
      <c r="D16536" t="s">
        <v>4034</v>
      </c>
      <c r="E16536" t="s">
        <v>5235</v>
      </c>
      <c r="F16536" t="s">
        <v>3650</v>
      </c>
      <c r="G16536">
        <v>207657601</v>
      </c>
      <c r="I16536" t="s">
        <v>3651</v>
      </c>
      <c r="J16536" t="s">
        <v>8647</v>
      </c>
      <c r="K16536" t="s">
        <v>3653</v>
      </c>
      <c r="M16536">
        <v>12.5</v>
      </c>
      <c r="N16536">
        <v>22.5</v>
      </c>
      <c r="O16536">
        <v>11.3</v>
      </c>
      <c r="P16536">
        <v>12.5</v>
      </c>
      <c r="Q16536">
        <v>23</v>
      </c>
      <c r="R16536">
        <v>10.6</v>
      </c>
      <c r="S16536" t="b">
        <v>0</v>
      </c>
      <c r="T16536" t="b">
        <v>0</v>
      </c>
      <c r="U16536" t="b">
        <v>1</v>
      </c>
      <c r="V16536">
        <v>28000</v>
      </c>
      <c r="W16536">
        <v>26600</v>
      </c>
      <c r="X16536">
        <v>2.2999999999999998</v>
      </c>
      <c r="Y16536">
        <v>27200</v>
      </c>
      <c r="Z16536">
        <v>2.21</v>
      </c>
    </row>
    <row r="16537" spans="1:26">
      <c r="A16537">
        <v>207657368</v>
      </c>
      <c r="B16537" t="s">
        <v>8755</v>
      </c>
      <c r="C16537" t="s">
        <v>3597</v>
      </c>
      <c r="D16537" t="s">
        <v>4034</v>
      </c>
      <c r="E16537" t="s">
        <v>6090</v>
      </c>
      <c r="F16537" t="s">
        <v>3650</v>
      </c>
      <c r="G16537">
        <v>207657368</v>
      </c>
      <c r="I16537" t="s">
        <v>3651</v>
      </c>
      <c r="J16537" t="s">
        <v>6670</v>
      </c>
      <c r="K16537" t="s">
        <v>3653</v>
      </c>
      <c r="M16537">
        <v>11</v>
      </c>
      <c r="N16537">
        <v>21</v>
      </c>
      <c r="O16537">
        <v>10.5</v>
      </c>
      <c r="P16537">
        <v>11</v>
      </c>
      <c r="Q16537">
        <v>21.1</v>
      </c>
      <c r="R16537">
        <v>9.5</v>
      </c>
      <c r="S16537" t="b">
        <v>0</v>
      </c>
      <c r="T16537" t="b">
        <v>0</v>
      </c>
      <c r="U16537" t="b">
        <v>1</v>
      </c>
      <c r="V16537">
        <v>48000</v>
      </c>
      <c r="W16537">
        <v>36000</v>
      </c>
      <c r="X16537">
        <v>2.5</v>
      </c>
      <c r="Y16537">
        <v>37000</v>
      </c>
      <c r="Z16537">
        <v>2.17</v>
      </c>
    </row>
    <row r="16538" spans="1:26">
      <c r="A16538">
        <v>207657363</v>
      </c>
      <c r="B16538" t="s">
        <v>8602</v>
      </c>
      <c r="C16538" t="s">
        <v>3597</v>
      </c>
      <c r="D16538" t="s">
        <v>4034</v>
      </c>
      <c r="E16538" t="s">
        <v>6090</v>
      </c>
      <c r="F16538" t="s">
        <v>3650</v>
      </c>
      <c r="G16538">
        <v>207657363</v>
      </c>
      <c r="I16538" t="s">
        <v>3651</v>
      </c>
      <c r="J16538" t="s">
        <v>8650</v>
      </c>
      <c r="K16538" t="s">
        <v>3653</v>
      </c>
      <c r="M16538">
        <v>12</v>
      </c>
      <c r="N16538">
        <v>22.5</v>
      </c>
      <c r="O16538">
        <v>10.199999999999999</v>
      </c>
      <c r="P16538">
        <v>12.2</v>
      </c>
      <c r="Q16538">
        <v>23.5</v>
      </c>
      <c r="R16538">
        <v>9.1999999999999993</v>
      </c>
      <c r="S16538" t="b">
        <v>0</v>
      </c>
      <c r="T16538" t="b">
        <v>0</v>
      </c>
      <c r="U16538" t="b">
        <v>0</v>
      </c>
      <c r="V16538">
        <v>27000</v>
      </c>
      <c r="W16538">
        <v>20000</v>
      </c>
      <c r="X16538">
        <v>2.35</v>
      </c>
      <c r="Y16538">
        <v>22600</v>
      </c>
      <c r="Z16538">
        <v>2.25</v>
      </c>
    </row>
    <row r="16539" spans="1:26">
      <c r="A16539">
        <v>207657366</v>
      </c>
      <c r="B16539" t="s">
        <v>8755</v>
      </c>
      <c r="C16539" t="s">
        <v>3597</v>
      </c>
      <c r="D16539" t="s">
        <v>4034</v>
      </c>
      <c r="E16539" t="s">
        <v>6090</v>
      </c>
      <c r="F16539" t="s">
        <v>3650</v>
      </c>
      <c r="G16539">
        <v>207657366</v>
      </c>
      <c r="I16539" t="s">
        <v>3651</v>
      </c>
      <c r="J16539" t="s">
        <v>8766</v>
      </c>
      <c r="K16539" t="s">
        <v>3653</v>
      </c>
      <c r="M16539">
        <v>10.5</v>
      </c>
      <c r="N16539">
        <v>21.8</v>
      </c>
      <c r="O16539">
        <v>11.5</v>
      </c>
      <c r="P16539">
        <v>10.6</v>
      </c>
      <c r="Q16539">
        <v>23.1</v>
      </c>
      <c r="R16539">
        <v>9.6</v>
      </c>
      <c r="S16539" t="b">
        <v>0</v>
      </c>
      <c r="T16539" t="b">
        <v>0</v>
      </c>
      <c r="U16539" t="b">
        <v>1</v>
      </c>
      <c r="V16539">
        <v>36000</v>
      </c>
      <c r="W16539">
        <v>26400</v>
      </c>
      <c r="X16539">
        <v>2.2999999999999998</v>
      </c>
      <c r="Y16539">
        <v>29600</v>
      </c>
      <c r="Z16539">
        <v>2.09</v>
      </c>
    </row>
    <row r="16540" spans="1:26">
      <c r="A16540">
        <v>207657354</v>
      </c>
      <c r="B16540" t="s">
        <v>8755</v>
      </c>
      <c r="C16540" t="s">
        <v>3597</v>
      </c>
      <c r="D16540" t="s">
        <v>4034</v>
      </c>
      <c r="E16540" t="s">
        <v>4820</v>
      </c>
      <c r="F16540" t="s">
        <v>3650</v>
      </c>
      <c r="G16540">
        <v>207657354</v>
      </c>
      <c r="I16540" t="s">
        <v>3651</v>
      </c>
      <c r="J16540" t="s">
        <v>8765</v>
      </c>
      <c r="K16540" t="s">
        <v>3653</v>
      </c>
      <c r="M16540">
        <v>10.5</v>
      </c>
      <c r="N16540">
        <v>21.8</v>
      </c>
      <c r="O16540">
        <v>11.5</v>
      </c>
      <c r="P16540">
        <v>10.6</v>
      </c>
      <c r="Q16540">
        <v>23.1</v>
      </c>
      <c r="R16540">
        <v>9.6</v>
      </c>
      <c r="S16540" t="b">
        <v>0</v>
      </c>
      <c r="T16540" t="b">
        <v>0</v>
      </c>
      <c r="U16540" t="b">
        <v>1</v>
      </c>
      <c r="V16540">
        <v>36000</v>
      </c>
      <c r="W16540">
        <v>26400</v>
      </c>
      <c r="X16540">
        <v>2.2999999999999998</v>
      </c>
      <c r="Y16540">
        <v>29600</v>
      </c>
      <c r="Z16540">
        <v>2.09</v>
      </c>
    </row>
    <row r="16541" spans="1:26">
      <c r="A16541">
        <v>207657359</v>
      </c>
      <c r="B16541" t="s">
        <v>8602</v>
      </c>
      <c r="C16541" t="s">
        <v>3597</v>
      </c>
      <c r="D16541" t="s">
        <v>4034</v>
      </c>
      <c r="E16541" t="s">
        <v>6090</v>
      </c>
      <c r="F16541" t="s">
        <v>3650</v>
      </c>
      <c r="G16541">
        <v>207657359</v>
      </c>
      <c r="I16541" t="s">
        <v>3651</v>
      </c>
      <c r="J16541" t="s">
        <v>8649</v>
      </c>
      <c r="K16541" t="s">
        <v>3653</v>
      </c>
      <c r="M16541">
        <v>12.5</v>
      </c>
      <c r="N16541">
        <v>21.5</v>
      </c>
      <c r="O16541">
        <v>10.6</v>
      </c>
      <c r="P16541">
        <v>12.5</v>
      </c>
      <c r="Q16541">
        <v>21</v>
      </c>
      <c r="R16541">
        <v>10.199999999999999</v>
      </c>
      <c r="S16541" t="b">
        <v>0</v>
      </c>
      <c r="T16541" t="b">
        <v>0</v>
      </c>
      <c r="U16541" t="b">
        <v>1</v>
      </c>
      <c r="V16541">
        <v>18000</v>
      </c>
      <c r="W16541">
        <v>14400</v>
      </c>
      <c r="X16541">
        <v>2.5</v>
      </c>
      <c r="Y16541">
        <v>16000</v>
      </c>
      <c r="Z16541">
        <v>2.23</v>
      </c>
    </row>
    <row r="16542" spans="1:26">
      <c r="A16542">
        <v>207657356</v>
      </c>
      <c r="B16542" t="s">
        <v>8755</v>
      </c>
      <c r="C16542" t="s">
        <v>3597</v>
      </c>
      <c r="D16542" t="s">
        <v>4034</v>
      </c>
      <c r="E16542" t="s">
        <v>4820</v>
      </c>
      <c r="F16542" t="s">
        <v>3650</v>
      </c>
      <c r="G16542">
        <v>207657356</v>
      </c>
      <c r="I16542" t="s">
        <v>3651</v>
      </c>
      <c r="J16542" t="s">
        <v>6680</v>
      </c>
      <c r="K16542" t="s">
        <v>3653</v>
      </c>
      <c r="M16542">
        <v>11</v>
      </c>
      <c r="N16542">
        <v>21</v>
      </c>
      <c r="O16542">
        <v>10.5</v>
      </c>
      <c r="P16542">
        <v>11</v>
      </c>
      <c r="Q16542">
        <v>21.1</v>
      </c>
      <c r="R16542">
        <v>9.5</v>
      </c>
      <c r="S16542" t="b">
        <v>0</v>
      </c>
      <c r="T16542" t="b">
        <v>0</v>
      </c>
      <c r="U16542" t="b">
        <v>1</v>
      </c>
      <c r="V16542">
        <v>48000</v>
      </c>
      <c r="W16542">
        <v>36000</v>
      </c>
      <c r="X16542">
        <v>2.5</v>
      </c>
      <c r="Y16542">
        <v>37000</v>
      </c>
      <c r="Z16542">
        <v>2.17</v>
      </c>
    </row>
    <row r="16543" spans="1:26">
      <c r="A16543">
        <v>207658976</v>
      </c>
      <c r="B16543" t="s">
        <v>8602</v>
      </c>
      <c r="C16543" t="s">
        <v>3597</v>
      </c>
      <c r="D16543" t="s">
        <v>4034</v>
      </c>
      <c r="E16543" t="s">
        <v>5568</v>
      </c>
      <c r="F16543" t="s">
        <v>3650</v>
      </c>
      <c r="G16543">
        <v>207658976</v>
      </c>
      <c r="I16543" t="s">
        <v>3651</v>
      </c>
      <c r="J16543" t="s">
        <v>8703</v>
      </c>
      <c r="K16543" t="s">
        <v>3653</v>
      </c>
      <c r="M16543">
        <v>12.5</v>
      </c>
      <c r="N16543">
        <v>22</v>
      </c>
      <c r="O16543">
        <v>10.199999999999999</v>
      </c>
      <c r="P16543">
        <v>12.5</v>
      </c>
      <c r="Q16543">
        <v>22</v>
      </c>
      <c r="R16543">
        <v>9.8000000000000007</v>
      </c>
      <c r="S16543" t="b">
        <v>0</v>
      </c>
      <c r="T16543" t="b">
        <v>0</v>
      </c>
      <c r="U16543" t="b">
        <v>1</v>
      </c>
      <c r="V16543">
        <v>19000</v>
      </c>
      <c r="W16543">
        <v>15000</v>
      </c>
      <c r="X16543">
        <v>2.5</v>
      </c>
      <c r="Y16543">
        <v>19000</v>
      </c>
      <c r="Z16543">
        <v>2.23</v>
      </c>
    </row>
    <row r="16544" spans="1:26">
      <c r="A16544">
        <v>207658982</v>
      </c>
      <c r="B16544" t="s">
        <v>8755</v>
      </c>
      <c r="C16544" t="s">
        <v>3597</v>
      </c>
      <c r="D16544" t="s">
        <v>4034</v>
      </c>
      <c r="E16544" t="s">
        <v>5568</v>
      </c>
      <c r="F16544" t="s">
        <v>3650</v>
      </c>
      <c r="G16544">
        <v>207658982</v>
      </c>
      <c r="I16544" t="s">
        <v>3651</v>
      </c>
      <c r="J16544" t="s">
        <v>6465</v>
      </c>
      <c r="K16544" t="s">
        <v>3653</v>
      </c>
      <c r="M16544">
        <v>13.6</v>
      </c>
      <c r="N16544">
        <v>21.8</v>
      </c>
      <c r="O16544">
        <v>11</v>
      </c>
      <c r="P16544">
        <v>13.6</v>
      </c>
      <c r="Q16544">
        <v>22.2</v>
      </c>
      <c r="R16544">
        <v>10.3</v>
      </c>
      <c r="S16544" t="b">
        <v>0</v>
      </c>
      <c r="T16544" t="b">
        <v>0</v>
      </c>
      <c r="U16544" t="b">
        <v>1</v>
      </c>
      <c r="V16544">
        <v>36000</v>
      </c>
      <c r="W16544">
        <v>33000</v>
      </c>
      <c r="X16544">
        <v>2.4</v>
      </c>
      <c r="Y16544">
        <v>35200</v>
      </c>
      <c r="Z16544">
        <v>1.88</v>
      </c>
    </row>
    <row r="16545" spans="1:26">
      <c r="A16545">
        <v>207658964</v>
      </c>
      <c r="B16545" t="s">
        <v>8602</v>
      </c>
      <c r="C16545" t="s">
        <v>3597</v>
      </c>
      <c r="D16545" t="s">
        <v>4034</v>
      </c>
      <c r="E16545" t="s">
        <v>5568</v>
      </c>
      <c r="F16545" t="s">
        <v>3650</v>
      </c>
      <c r="G16545">
        <v>207658964</v>
      </c>
      <c r="I16545" t="s">
        <v>3651</v>
      </c>
      <c r="J16545" t="s">
        <v>8702</v>
      </c>
      <c r="K16545" t="s">
        <v>3653</v>
      </c>
      <c r="M16545">
        <v>13.3</v>
      </c>
      <c r="N16545">
        <v>22.5</v>
      </c>
      <c r="O16545">
        <v>10.6</v>
      </c>
      <c r="P16545">
        <v>13.9</v>
      </c>
      <c r="Q16545">
        <v>22.9</v>
      </c>
      <c r="R16545">
        <v>10.5</v>
      </c>
      <c r="S16545" t="b">
        <v>0</v>
      </c>
      <c r="T16545" t="b">
        <v>0</v>
      </c>
      <c r="U16545" t="b">
        <v>1</v>
      </c>
      <c r="V16545">
        <v>18000</v>
      </c>
      <c r="W16545">
        <v>14300</v>
      </c>
      <c r="X16545">
        <v>2.4900000000000002</v>
      </c>
      <c r="Y16545">
        <v>16000</v>
      </c>
      <c r="Z16545">
        <v>2.23</v>
      </c>
    </row>
    <row r="16546" spans="1:26">
      <c r="A16546">
        <v>207658967</v>
      </c>
      <c r="B16546" t="s">
        <v>8602</v>
      </c>
      <c r="C16546" t="s">
        <v>3597</v>
      </c>
      <c r="D16546" t="s">
        <v>4034</v>
      </c>
      <c r="E16546" t="s">
        <v>5568</v>
      </c>
      <c r="F16546" t="s">
        <v>3650</v>
      </c>
      <c r="G16546">
        <v>207658967</v>
      </c>
      <c r="I16546" t="s">
        <v>3651</v>
      </c>
      <c r="J16546" t="s">
        <v>8704</v>
      </c>
      <c r="K16546" t="s">
        <v>3653</v>
      </c>
      <c r="M16546">
        <v>12.5</v>
      </c>
      <c r="N16546">
        <v>23.8</v>
      </c>
      <c r="O16546">
        <v>10.5</v>
      </c>
      <c r="P16546">
        <v>12.7</v>
      </c>
      <c r="Q16546">
        <v>24.6</v>
      </c>
      <c r="R16546">
        <v>9.5</v>
      </c>
      <c r="S16546" t="b">
        <v>0</v>
      </c>
      <c r="T16546" t="b">
        <v>0</v>
      </c>
      <c r="U16546" t="b">
        <v>1</v>
      </c>
      <c r="V16546">
        <v>28000</v>
      </c>
      <c r="W16546">
        <v>21000</v>
      </c>
      <c r="X16546">
        <v>2.5</v>
      </c>
      <c r="Y16546">
        <v>22600</v>
      </c>
      <c r="Z16546">
        <v>2.25</v>
      </c>
    </row>
    <row r="16547" spans="1:26">
      <c r="A16547">
        <v>207658979</v>
      </c>
      <c r="B16547" t="s">
        <v>8602</v>
      </c>
      <c r="C16547" t="s">
        <v>3597</v>
      </c>
      <c r="D16547" t="s">
        <v>4034</v>
      </c>
      <c r="E16547" t="s">
        <v>5568</v>
      </c>
      <c r="F16547" t="s">
        <v>3650</v>
      </c>
      <c r="G16547">
        <v>207658979</v>
      </c>
      <c r="I16547" t="s">
        <v>3651</v>
      </c>
      <c r="J16547" t="s">
        <v>8705</v>
      </c>
      <c r="K16547" t="s">
        <v>3653</v>
      </c>
      <c r="M16547">
        <v>12.5</v>
      </c>
      <c r="N16547">
        <v>22.5</v>
      </c>
      <c r="O16547">
        <v>11.3</v>
      </c>
      <c r="P16547">
        <v>12.5</v>
      </c>
      <c r="Q16547">
        <v>23</v>
      </c>
      <c r="R16547">
        <v>10.6</v>
      </c>
      <c r="S16547" t="b">
        <v>0</v>
      </c>
      <c r="T16547" t="b">
        <v>0</v>
      </c>
      <c r="U16547" t="b">
        <v>1</v>
      </c>
      <c r="V16547">
        <v>28000</v>
      </c>
      <c r="W16547">
        <v>26600</v>
      </c>
      <c r="X16547">
        <v>2.2999999999999998</v>
      </c>
      <c r="Y16547">
        <v>27200</v>
      </c>
      <c r="Z16547">
        <v>2.21</v>
      </c>
    </row>
    <row r="16548" spans="1:26">
      <c r="A16548">
        <v>207658970</v>
      </c>
      <c r="B16548" t="s">
        <v>8755</v>
      </c>
      <c r="C16548" t="s">
        <v>3597</v>
      </c>
      <c r="D16548" t="s">
        <v>4034</v>
      </c>
      <c r="E16548" t="s">
        <v>5568</v>
      </c>
      <c r="F16548" t="s">
        <v>3650</v>
      </c>
      <c r="G16548">
        <v>207658970</v>
      </c>
      <c r="I16548" t="s">
        <v>3651</v>
      </c>
      <c r="J16548" t="s">
        <v>8756</v>
      </c>
      <c r="K16548" t="s">
        <v>3653</v>
      </c>
      <c r="M16548">
        <v>11.5</v>
      </c>
      <c r="N16548">
        <v>23</v>
      </c>
      <c r="O16548">
        <v>11.3</v>
      </c>
      <c r="P16548">
        <v>11.7</v>
      </c>
      <c r="Q16548">
        <v>23.9</v>
      </c>
      <c r="R16548">
        <v>9.5</v>
      </c>
      <c r="S16548" t="b">
        <v>0</v>
      </c>
      <c r="T16548" t="b">
        <v>0</v>
      </c>
      <c r="U16548" t="b">
        <v>1</v>
      </c>
      <c r="V16548">
        <v>36000</v>
      </c>
      <c r="W16548">
        <v>26800</v>
      </c>
      <c r="X16548">
        <v>2.2999999999999998</v>
      </c>
      <c r="Y16548">
        <v>29600</v>
      </c>
      <c r="Z16548">
        <v>2.09</v>
      </c>
    </row>
    <row r="16549" spans="1:26">
      <c r="A16549">
        <v>207683262</v>
      </c>
      <c r="B16549" t="s">
        <v>8602</v>
      </c>
      <c r="C16549" t="s">
        <v>3597</v>
      </c>
      <c r="D16549" t="s">
        <v>4034</v>
      </c>
      <c r="E16549" t="s">
        <v>5262</v>
      </c>
      <c r="F16549" t="s">
        <v>3650</v>
      </c>
      <c r="G16549">
        <v>207683262</v>
      </c>
      <c r="I16549" t="s">
        <v>3651</v>
      </c>
      <c r="J16549" t="s">
        <v>8719</v>
      </c>
      <c r="K16549" t="s">
        <v>3653</v>
      </c>
      <c r="M16549">
        <v>13.3</v>
      </c>
      <c r="N16549">
        <v>22.5</v>
      </c>
      <c r="O16549">
        <v>10.6</v>
      </c>
      <c r="P16549">
        <v>13.9</v>
      </c>
      <c r="Q16549">
        <v>22.9</v>
      </c>
      <c r="R16549">
        <v>10.5</v>
      </c>
      <c r="S16549" t="b">
        <v>0</v>
      </c>
      <c r="T16549" t="b">
        <v>0</v>
      </c>
      <c r="U16549" t="b">
        <v>1</v>
      </c>
      <c r="V16549">
        <v>18000</v>
      </c>
      <c r="W16549">
        <v>14300</v>
      </c>
      <c r="X16549">
        <v>2.4900000000000002</v>
      </c>
      <c r="Y16549">
        <v>16000</v>
      </c>
      <c r="Z16549">
        <v>2.23</v>
      </c>
    </row>
    <row r="16550" spans="1:26">
      <c r="A16550">
        <v>207658973</v>
      </c>
      <c r="B16550" t="s">
        <v>8755</v>
      </c>
      <c r="C16550" t="s">
        <v>3597</v>
      </c>
      <c r="D16550" t="s">
        <v>4034</v>
      </c>
      <c r="E16550" t="s">
        <v>5568</v>
      </c>
      <c r="F16550" t="s">
        <v>3650</v>
      </c>
      <c r="G16550">
        <v>207658973</v>
      </c>
      <c r="I16550" t="s">
        <v>3651</v>
      </c>
      <c r="J16550" t="s">
        <v>6464</v>
      </c>
      <c r="K16550" t="s">
        <v>3653</v>
      </c>
      <c r="M16550">
        <v>12.5</v>
      </c>
      <c r="N16550">
        <v>22.4</v>
      </c>
      <c r="O16550">
        <v>11</v>
      </c>
      <c r="P16550">
        <v>12.5</v>
      </c>
      <c r="Q16550">
        <v>23.4</v>
      </c>
      <c r="R16550">
        <v>8.6999999999999993</v>
      </c>
      <c r="S16550" t="b">
        <v>0</v>
      </c>
      <c r="T16550" t="b">
        <v>0</v>
      </c>
      <c r="U16550" t="b">
        <v>0</v>
      </c>
      <c r="V16550">
        <v>48000</v>
      </c>
      <c r="W16550">
        <v>34000</v>
      </c>
      <c r="X16550">
        <v>2.4</v>
      </c>
      <c r="Y16550">
        <v>37000</v>
      </c>
      <c r="Z16550">
        <v>2.17</v>
      </c>
    </row>
    <row r="16551" spans="1:26">
      <c r="A16551">
        <v>207683238</v>
      </c>
      <c r="B16551" t="s">
        <v>8602</v>
      </c>
      <c r="C16551" t="s">
        <v>3597</v>
      </c>
      <c r="D16551" t="s">
        <v>4034</v>
      </c>
      <c r="E16551" t="s">
        <v>5088</v>
      </c>
      <c r="F16551" t="s">
        <v>3650</v>
      </c>
      <c r="G16551">
        <v>207683238</v>
      </c>
      <c r="I16551" t="s">
        <v>3651</v>
      </c>
      <c r="J16551" t="s">
        <v>8628</v>
      </c>
      <c r="K16551" t="s">
        <v>3653</v>
      </c>
      <c r="M16551">
        <v>11.5</v>
      </c>
      <c r="N16551">
        <v>22</v>
      </c>
      <c r="O16551">
        <v>10</v>
      </c>
      <c r="P16551">
        <v>11.8</v>
      </c>
      <c r="Q16551">
        <v>22.6</v>
      </c>
      <c r="R16551">
        <v>9.8000000000000007</v>
      </c>
      <c r="S16551" t="b">
        <v>0</v>
      </c>
      <c r="T16551" t="b">
        <v>0</v>
      </c>
      <c r="U16551" t="b">
        <v>1</v>
      </c>
      <c r="V16551">
        <v>28000</v>
      </c>
      <c r="W16551">
        <v>25600</v>
      </c>
      <c r="X16551">
        <v>2.2999999999999998</v>
      </c>
      <c r="Y16551">
        <v>27200</v>
      </c>
      <c r="Z16551">
        <v>2.21</v>
      </c>
    </row>
    <row r="16552" spans="1:26">
      <c r="A16552">
        <v>207658984</v>
      </c>
      <c r="B16552" t="s">
        <v>8602</v>
      </c>
      <c r="C16552" t="s">
        <v>3597</v>
      </c>
      <c r="D16552" t="s">
        <v>4034</v>
      </c>
      <c r="E16552" t="s">
        <v>5568</v>
      </c>
      <c r="F16552" t="s">
        <v>3650</v>
      </c>
      <c r="G16552">
        <v>207658984</v>
      </c>
      <c r="I16552" t="s">
        <v>3651</v>
      </c>
      <c r="J16552" t="s">
        <v>8706</v>
      </c>
      <c r="K16552" t="s">
        <v>3653</v>
      </c>
      <c r="M16552">
        <v>11.6</v>
      </c>
      <c r="N16552">
        <v>21.5</v>
      </c>
      <c r="O16552">
        <v>11</v>
      </c>
      <c r="P16552">
        <v>11.7</v>
      </c>
      <c r="Q16552">
        <v>21.8</v>
      </c>
      <c r="R16552">
        <v>9.8000000000000007</v>
      </c>
      <c r="S16552" t="b">
        <v>0</v>
      </c>
      <c r="T16552" t="b">
        <v>0</v>
      </c>
      <c r="U16552" t="b">
        <v>1</v>
      </c>
      <c r="V16552">
        <v>48000</v>
      </c>
      <c r="W16552">
        <v>36000</v>
      </c>
      <c r="X16552">
        <v>2.2999999999999998</v>
      </c>
      <c r="Y16552">
        <v>45000</v>
      </c>
      <c r="Z16552">
        <v>2.2000000000000002</v>
      </c>
    </row>
    <row r="16553" spans="1:26">
      <c r="A16553">
        <v>207683241</v>
      </c>
      <c r="B16553" t="s">
        <v>8755</v>
      </c>
      <c r="C16553" t="s">
        <v>3597</v>
      </c>
      <c r="D16553" t="s">
        <v>4034</v>
      </c>
      <c r="E16553" t="s">
        <v>5088</v>
      </c>
      <c r="F16553" t="s">
        <v>3650</v>
      </c>
      <c r="G16553">
        <v>207683241</v>
      </c>
      <c r="I16553" t="s">
        <v>3651</v>
      </c>
      <c r="J16553" t="s">
        <v>6448</v>
      </c>
      <c r="K16553" t="s">
        <v>3653</v>
      </c>
      <c r="M16553">
        <v>12.5</v>
      </c>
      <c r="N16553">
        <v>20</v>
      </c>
      <c r="O16553">
        <v>10.8</v>
      </c>
      <c r="P16553">
        <v>12.5</v>
      </c>
      <c r="Q16553">
        <v>20</v>
      </c>
      <c r="R16553">
        <v>9.6999999999999993</v>
      </c>
      <c r="S16553" t="b">
        <v>0</v>
      </c>
      <c r="T16553" t="b">
        <v>0</v>
      </c>
      <c r="U16553" t="b">
        <v>1</v>
      </c>
      <c r="V16553">
        <v>36000</v>
      </c>
      <c r="W16553">
        <v>35000</v>
      </c>
      <c r="X16553">
        <v>2.35</v>
      </c>
      <c r="Y16553">
        <v>35200</v>
      </c>
      <c r="Z16553">
        <v>1.88</v>
      </c>
    </row>
    <row r="16554" spans="1:26">
      <c r="A16554">
        <v>207683265</v>
      </c>
      <c r="B16554" t="s">
        <v>8602</v>
      </c>
      <c r="C16554" t="s">
        <v>3597</v>
      </c>
      <c r="D16554" t="s">
        <v>4034</v>
      </c>
      <c r="E16554" t="s">
        <v>5262</v>
      </c>
      <c r="F16554" t="s">
        <v>3650</v>
      </c>
      <c r="G16554">
        <v>207683265</v>
      </c>
      <c r="I16554" t="s">
        <v>3651</v>
      </c>
      <c r="J16554" t="s">
        <v>8721</v>
      </c>
      <c r="K16554" t="s">
        <v>3653</v>
      </c>
      <c r="M16554">
        <v>13.1</v>
      </c>
      <c r="N16554">
        <v>24.1</v>
      </c>
      <c r="O16554">
        <v>11</v>
      </c>
      <c r="P16554">
        <v>13.4</v>
      </c>
      <c r="Q16554">
        <v>24.6</v>
      </c>
      <c r="R16554">
        <v>10</v>
      </c>
      <c r="S16554" t="b">
        <v>0</v>
      </c>
      <c r="T16554" t="b">
        <v>0</v>
      </c>
      <c r="U16554" t="b">
        <v>1</v>
      </c>
      <c r="V16554">
        <v>24000</v>
      </c>
      <c r="W16554">
        <v>20400</v>
      </c>
      <c r="X16554">
        <v>2.5</v>
      </c>
      <c r="Y16554">
        <v>22600</v>
      </c>
      <c r="Z16554">
        <v>2.25</v>
      </c>
    </row>
    <row r="16555" spans="1:26">
      <c r="A16555">
        <v>207659307</v>
      </c>
      <c r="B16555" t="s">
        <v>9533</v>
      </c>
      <c r="C16555" t="s">
        <v>3597</v>
      </c>
      <c r="D16555" t="s">
        <v>4034</v>
      </c>
      <c r="E16555" t="s">
        <v>3834</v>
      </c>
      <c r="F16555" t="s">
        <v>3650</v>
      </c>
      <c r="G16555">
        <v>207659307</v>
      </c>
      <c r="I16555" t="s">
        <v>3651</v>
      </c>
      <c r="J16555" t="s">
        <v>9815</v>
      </c>
      <c r="K16555" t="s">
        <v>3653</v>
      </c>
      <c r="M16555">
        <v>12</v>
      </c>
      <c r="N16555">
        <v>22.5</v>
      </c>
      <c r="O16555">
        <v>10.199999999999999</v>
      </c>
      <c r="P16555">
        <v>12.2</v>
      </c>
      <c r="Q16555">
        <v>23.5</v>
      </c>
      <c r="R16555">
        <v>9.1999999999999993</v>
      </c>
      <c r="S16555" t="b">
        <v>0</v>
      </c>
      <c r="T16555" t="b">
        <v>0</v>
      </c>
      <c r="U16555" t="b">
        <v>0</v>
      </c>
      <c r="V16555">
        <v>27000</v>
      </c>
      <c r="W16555">
        <v>20000</v>
      </c>
      <c r="X16555">
        <v>2.35</v>
      </c>
      <c r="Y16555">
        <v>22600</v>
      </c>
      <c r="Z16555">
        <v>2.25</v>
      </c>
    </row>
    <row r="16556" spans="1:26">
      <c r="A16556">
        <v>207683268</v>
      </c>
      <c r="B16556" t="s">
        <v>8755</v>
      </c>
      <c r="C16556" t="s">
        <v>3597</v>
      </c>
      <c r="D16556" t="s">
        <v>4034</v>
      </c>
      <c r="E16556" t="s">
        <v>5262</v>
      </c>
      <c r="F16556" t="s">
        <v>3650</v>
      </c>
      <c r="G16556">
        <v>207683268</v>
      </c>
      <c r="I16556" t="s">
        <v>3651</v>
      </c>
      <c r="J16556" t="s">
        <v>8775</v>
      </c>
      <c r="K16556" t="s">
        <v>3653</v>
      </c>
      <c r="M16556">
        <v>11.5</v>
      </c>
      <c r="N16556">
        <v>23</v>
      </c>
      <c r="O16556">
        <v>11.3</v>
      </c>
      <c r="P16556">
        <v>11.7</v>
      </c>
      <c r="Q16556">
        <v>23.9</v>
      </c>
      <c r="R16556">
        <v>9.5</v>
      </c>
      <c r="S16556" t="b">
        <v>0</v>
      </c>
      <c r="T16556" t="b">
        <v>0</v>
      </c>
      <c r="U16556" t="b">
        <v>1</v>
      </c>
      <c r="V16556">
        <v>36000</v>
      </c>
      <c r="W16556">
        <v>26800</v>
      </c>
      <c r="X16556">
        <v>2.2999999999999998</v>
      </c>
      <c r="Y16556">
        <v>29600</v>
      </c>
      <c r="Z16556">
        <v>2.09</v>
      </c>
    </row>
    <row r="16557" spans="1:26">
      <c r="A16557">
        <v>207657622</v>
      </c>
      <c r="B16557" t="s">
        <v>8755</v>
      </c>
      <c r="C16557" t="s">
        <v>3597</v>
      </c>
      <c r="D16557" t="s">
        <v>4034</v>
      </c>
      <c r="E16557" t="s">
        <v>6510</v>
      </c>
      <c r="F16557" t="s">
        <v>3650</v>
      </c>
      <c r="G16557">
        <v>207657622</v>
      </c>
      <c r="I16557" t="s">
        <v>3651</v>
      </c>
      <c r="J16557" t="s">
        <v>6708</v>
      </c>
      <c r="K16557" t="s">
        <v>3653</v>
      </c>
      <c r="M16557">
        <v>13.6</v>
      </c>
      <c r="N16557">
        <v>21.8</v>
      </c>
      <c r="O16557">
        <v>11</v>
      </c>
      <c r="P16557">
        <v>13.6</v>
      </c>
      <c r="Q16557">
        <v>22.2</v>
      </c>
      <c r="R16557">
        <v>10.3</v>
      </c>
      <c r="S16557" t="b">
        <v>0</v>
      </c>
      <c r="T16557" t="b">
        <v>0</v>
      </c>
      <c r="U16557" t="b">
        <v>1</v>
      </c>
      <c r="V16557">
        <v>36000</v>
      </c>
      <c r="W16557">
        <v>33000</v>
      </c>
      <c r="X16557">
        <v>2.4</v>
      </c>
      <c r="Y16557">
        <v>35200</v>
      </c>
      <c r="Z16557">
        <v>1.88</v>
      </c>
    </row>
    <row r="16558" spans="1:26">
      <c r="A16558">
        <v>212920505</v>
      </c>
      <c r="B16558" t="s">
        <v>12237</v>
      </c>
      <c r="C16558" t="s">
        <v>3597</v>
      </c>
      <c r="D16558" t="s">
        <v>4034</v>
      </c>
      <c r="E16558" t="s">
        <v>12238</v>
      </c>
      <c r="F16558" t="s">
        <v>3650</v>
      </c>
      <c r="G16558">
        <v>212920505</v>
      </c>
      <c r="I16558" t="s">
        <v>3651</v>
      </c>
      <c r="J16558" t="s">
        <v>12240</v>
      </c>
      <c r="K16558" t="s">
        <v>3653</v>
      </c>
      <c r="M16558">
        <v>12.5</v>
      </c>
      <c r="N16558">
        <v>21.5</v>
      </c>
      <c r="O16558">
        <v>10.6</v>
      </c>
      <c r="P16558">
        <v>12.5</v>
      </c>
      <c r="Q16558">
        <v>21</v>
      </c>
      <c r="R16558">
        <v>10.199999999999999</v>
      </c>
      <c r="S16558" t="b">
        <v>0</v>
      </c>
      <c r="T16558" t="b">
        <v>0</v>
      </c>
      <c r="U16558" t="b">
        <v>1</v>
      </c>
      <c r="V16558">
        <v>18000</v>
      </c>
      <c r="W16558">
        <v>14400</v>
      </c>
      <c r="X16558">
        <v>2.5</v>
      </c>
      <c r="Y16558">
        <v>16000</v>
      </c>
      <c r="Z16558">
        <v>2.23</v>
      </c>
    </row>
    <row r="16559" spans="1:26">
      <c r="A16559">
        <v>212615081</v>
      </c>
      <c r="B16559" t="s">
        <v>11826</v>
      </c>
      <c r="C16559" t="s">
        <v>3597</v>
      </c>
      <c r="D16559" t="s">
        <v>4034</v>
      </c>
      <c r="E16559" t="s">
        <v>9622</v>
      </c>
      <c r="F16559" t="s">
        <v>3650</v>
      </c>
      <c r="G16559">
        <v>212615081</v>
      </c>
      <c r="I16559" t="s">
        <v>3651</v>
      </c>
      <c r="J16559" t="s">
        <v>12255</v>
      </c>
      <c r="K16559" t="s">
        <v>3653</v>
      </c>
      <c r="M16559">
        <v>10.5</v>
      </c>
      <c r="N16559">
        <v>19</v>
      </c>
      <c r="O16559">
        <v>11.5</v>
      </c>
      <c r="P16559">
        <v>10.5</v>
      </c>
      <c r="Q16559">
        <v>20.2</v>
      </c>
      <c r="R16559">
        <v>9.6</v>
      </c>
      <c r="S16559" t="b">
        <v>0</v>
      </c>
      <c r="T16559" t="b">
        <v>0</v>
      </c>
      <c r="U16559" t="b">
        <v>1</v>
      </c>
      <c r="V16559">
        <v>55000</v>
      </c>
      <c r="W16559">
        <v>36400</v>
      </c>
      <c r="X16559">
        <v>2.56</v>
      </c>
      <c r="Y16559">
        <v>37000</v>
      </c>
      <c r="Z16559">
        <v>2.17</v>
      </c>
    </row>
    <row r="16560" spans="1:26">
      <c r="A16560">
        <v>212920510</v>
      </c>
      <c r="B16560" t="s">
        <v>12237</v>
      </c>
      <c r="C16560" t="s">
        <v>3597</v>
      </c>
      <c r="D16560" t="s">
        <v>4034</v>
      </c>
      <c r="E16560" t="s">
        <v>12238</v>
      </c>
      <c r="F16560" t="s">
        <v>3650</v>
      </c>
      <c r="G16560">
        <v>212920510</v>
      </c>
      <c r="I16560" t="s">
        <v>3651</v>
      </c>
      <c r="J16560" t="s">
        <v>12246</v>
      </c>
      <c r="K16560" t="s">
        <v>3653</v>
      </c>
      <c r="M16560">
        <v>12</v>
      </c>
      <c r="N16560">
        <v>22.5</v>
      </c>
      <c r="O16560">
        <v>10.199999999999999</v>
      </c>
      <c r="P16560">
        <v>12.2</v>
      </c>
      <c r="Q16560">
        <v>23.5</v>
      </c>
      <c r="R16560">
        <v>9.1999999999999993</v>
      </c>
      <c r="S16560" t="b">
        <v>0</v>
      </c>
      <c r="T16560" t="b">
        <v>0</v>
      </c>
      <c r="U16560" t="b">
        <v>0</v>
      </c>
      <c r="V16560">
        <v>27000</v>
      </c>
      <c r="W16560">
        <v>20000</v>
      </c>
      <c r="X16560">
        <v>2.35</v>
      </c>
      <c r="Y16560">
        <v>22600</v>
      </c>
      <c r="Z16560">
        <v>2.25</v>
      </c>
    </row>
    <row r="16561" spans="1:26">
      <c r="A16561">
        <v>212631690</v>
      </c>
      <c r="B16561" t="s">
        <v>11826</v>
      </c>
      <c r="C16561" t="s">
        <v>3597</v>
      </c>
      <c r="D16561" t="s">
        <v>4034</v>
      </c>
      <c r="E16561" t="s">
        <v>11386</v>
      </c>
      <c r="F16561" t="s">
        <v>3650</v>
      </c>
      <c r="G16561">
        <v>212631690</v>
      </c>
      <c r="I16561" t="s">
        <v>3651</v>
      </c>
      <c r="J16561" t="s">
        <v>12272</v>
      </c>
      <c r="K16561" t="s">
        <v>3653</v>
      </c>
      <c r="P16561">
        <v>12.2</v>
      </c>
      <c r="Q16561">
        <v>21.8</v>
      </c>
      <c r="R16561">
        <v>10</v>
      </c>
      <c r="S16561" t="b">
        <v>0</v>
      </c>
      <c r="T16561" t="b">
        <v>0</v>
      </c>
      <c r="U16561" t="b">
        <v>1</v>
      </c>
      <c r="V16561">
        <v>27000</v>
      </c>
      <c r="W16561">
        <v>23000</v>
      </c>
      <c r="X16561">
        <v>2.4</v>
      </c>
      <c r="Y16561">
        <v>31800</v>
      </c>
      <c r="Z16561">
        <v>2.2200000000000002</v>
      </c>
    </row>
    <row r="16562" spans="1:26">
      <c r="A16562">
        <v>212920515</v>
      </c>
      <c r="B16562" t="s">
        <v>12237</v>
      </c>
      <c r="C16562" t="s">
        <v>3597</v>
      </c>
      <c r="D16562" t="s">
        <v>4034</v>
      </c>
      <c r="E16562" t="s">
        <v>12238</v>
      </c>
      <c r="F16562" t="s">
        <v>3650</v>
      </c>
      <c r="G16562">
        <v>212920515</v>
      </c>
      <c r="I16562" t="s">
        <v>3651</v>
      </c>
      <c r="J16562" t="s">
        <v>12248</v>
      </c>
      <c r="K16562" t="s">
        <v>3653</v>
      </c>
      <c r="M16562">
        <v>10.5</v>
      </c>
      <c r="N16562">
        <v>21.8</v>
      </c>
      <c r="O16562">
        <v>11.5</v>
      </c>
      <c r="P16562">
        <v>10.6</v>
      </c>
      <c r="Q16562">
        <v>23.1</v>
      </c>
      <c r="R16562">
        <v>9.6</v>
      </c>
      <c r="S16562" t="b">
        <v>0</v>
      </c>
      <c r="T16562" t="b">
        <v>0</v>
      </c>
      <c r="U16562" t="b">
        <v>1</v>
      </c>
      <c r="V16562">
        <v>36000</v>
      </c>
      <c r="W16562">
        <v>26400</v>
      </c>
      <c r="X16562">
        <v>2.2999999999999998</v>
      </c>
      <c r="Y16562">
        <v>29600</v>
      </c>
      <c r="Z16562">
        <v>2.09</v>
      </c>
    </row>
    <row r="16563" spans="1:26">
      <c r="A16563">
        <v>212920524</v>
      </c>
      <c r="B16563" t="s">
        <v>12237</v>
      </c>
      <c r="C16563" t="s">
        <v>3597</v>
      </c>
      <c r="D16563" t="s">
        <v>4034</v>
      </c>
      <c r="E16563" t="s">
        <v>12238</v>
      </c>
      <c r="F16563" t="s">
        <v>3650</v>
      </c>
      <c r="G16563">
        <v>212920524</v>
      </c>
      <c r="I16563" t="s">
        <v>3651</v>
      </c>
      <c r="J16563" t="s">
        <v>12242</v>
      </c>
      <c r="K16563" t="s">
        <v>3653</v>
      </c>
      <c r="M16563">
        <v>12.5</v>
      </c>
      <c r="N16563">
        <v>20.5</v>
      </c>
      <c r="O16563">
        <v>9.6999999999999993</v>
      </c>
      <c r="P16563">
        <v>12.5</v>
      </c>
      <c r="Q16563">
        <v>20.5</v>
      </c>
      <c r="R16563">
        <v>9</v>
      </c>
      <c r="S16563" t="b">
        <v>0</v>
      </c>
      <c r="T16563" t="b">
        <v>0</v>
      </c>
      <c r="U16563" t="b">
        <v>0</v>
      </c>
      <c r="V16563">
        <v>19000</v>
      </c>
      <c r="W16563">
        <v>13500</v>
      </c>
      <c r="X16563">
        <v>2.5</v>
      </c>
      <c r="Y16563">
        <v>19000</v>
      </c>
      <c r="Z16563">
        <v>2.23</v>
      </c>
    </row>
    <row r="16564" spans="1:26">
      <c r="A16564">
        <v>212920530</v>
      </c>
      <c r="B16564" t="s">
        <v>12237</v>
      </c>
      <c r="C16564" t="s">
        <v>3597</v>
      </c>
      <c r="D16564" t="s">
        <v>4034</v>
      </c>
      <c r="E16564" t="s">
        <v>12238</v>
      </c>
      <c r="F16564" t="s">
        <v>3650</v>
      </c>
      <c r="G16564">
        <v>212920530</v>
      </c>
      <c r="I16564" t="s">
        <v>3651</v>
      </c>
      <c r="J16564" t="s">
        <v>12247</v>
      </c>
      <c r="K16564" t="s">
        <v>3653</v>
      </c>
      <c r="M16564">
        <v>11.5</v>
      </c>
      <c r="N16564">
        <v>22</v>
      </c>
      <c r="O16564">
        <v>10</v>
      </c>
      <c r="P16564">
        <v>11.8</v>
      </c>
      <c r="Q16564">
        <v>22.6</v>
      </c>
      <c r="R16564">
        <v>9.8000000000000007</v>
      </c>
      <c r="S16564" t="b">
        <v>0</v>
      </c>
      <c r="T16564" t="b">
        <v>0</v>
      </c>
      <c r="U16564" t="b">
        <v>1</v>
      </c>
      <c r="V16564">
        <v>28000</v>
      </c>
      <c r="W16564">
        <v>25600</v>
      </c>
      <c r="X16564">
        <v>2.2999999999999998</v>
      </c>
      <c r="Y16564">
        <v>27200</v>
      </c>
      <c r="Z16564">
        <v>2.21</v>
      </c>
    </row>
    <row r="16565" spans="1:26">
      <c r="A16565">
        <v>212920518</v>
      </c>
      <c r="B16565" t="s">
        <v>12237</v>
      </c>
      <c r="C16565" t="s">
        <v>3597</v>
      </c>
      <c r="D16565" t="s">
        <v>4034</v>
      </c>
      <c r="E16565" t="s">
        <v>12238</v>
      </c>
      <c r="F16565" t="s">
        <v>3650</v>
      </c>
      <c r="G16565">
        <v>212920518</v>
      </c>
      <c r="I16565" t="s">
        <v>3651</v>
      </c>
      <c r="J16565" t="s">
        <v>12241</v>
      </c>
      <c r="K16565" t="s">
        <v>3653</v>
      </c>
      <c r="M16565">
        <v>11</v>
      </c>
      <c r="N16565">
        <v>21</v>
      </c>
      <c r="O16565">
        <v>10.5</v>
      </c>
      <c r="P16565">
        <v>11</v>
      </c>
      <c r="Q16565">
        <v>21.1</v>
      </c>
      <c r="R16565">
        <v>9.5</v>
      </c>
      <c r="S16565" t="b">
        <v>0</v>
      </c>
      <c r="T16565" t="b">
        <v>0</v>
      </c>
      <c r="U16565" t="b">
        <v>1</v>
      </c>
      <c r="V16565">
        <v>48000</v>
      </c>
      <c r="W16565">
        <v>36000</v>
      </c>
      <c r="X16565">
        <v>2.5</v>
      </c>
      <c r="Y16565">
        <v>37000</v>
      </c>
      <c r="Z16565">
        <v>2.17</v>
      </c>
    </row>
    <row r="16566" spans="1:26">
      <c r="A16566">
        <v>212920521</v>
      </c>
      <c r="B16566" t="s">
        <v>12237</v>
      </c>
      <c r="C16566" t="s">
        <v>3597</v>
      </c>
      <c r="D16566" t="s">
        <v>4034</v>
      </c>
      <c r="E16566" t="s">
        <v>12238</v>
      </c>
      <c r="F16566" t="s">
        <v>3650</v>
      </c>
      <c r="G16566">
        <v>212920521</v>
      </c>
      <c r="I16566" t="s">
        <v>3651</v>
      </c>
      <c r="J16566" t="s">
        <v>12250</v>
      </c>
      <c r="K16566" t="s">
        <v>3653</v>
      </c>
      <c r="M16566">
        <v>10.5</v>
      </c>
      <c r="N16566">
        <v>19</v>
      </c>
      <c r="O16566">
        <v>11.5</v>
      </c>
      <c r="P16566">
        <v>10.5</v>
      </c>
      <c r="Q16566">
        <v>20.2</v>
      </c>
      <c r="R16566">
        <v>9.6</v>
      </c>
      <c r="S16566" t="b">
        <v>0</v>
      </c>
      <c r="T16566" t="b">
        <v>0</v>
      </c>
      <c r="U16566" t="b">
        <v>1</v>
      </c>
      <c r="V16566">
        <v>55000</v>
      </c>
      <c r="W16566">
        <v>36400</v>
      </c>
      <c r="X16566">
        <v>2.56</v>
      </c>
      <c r="Y16566">
        <v>37000</v>
      </c>
      <c r="Z16566">
        <v>2.17</v>
      </c>
    </row>
    <row r="16567" spans="1:26">
      <c r="A16567">
        <v>212920527</v>
      </c>
      <c r="B16567" t="s">
        <v>12237</v>
      </c>
      <c r="C16567" t="s">
        <v>3597</v>
      </c>
      <c r="D16567" t="s">
        <v>4034</v>
      </c>
      <c r="E16567" t="s">
        <v>12238</v>
      </c>
      <c r="F16567" t="s">
        <v>3650</v>
      </c>
      <c r="G16567">
        <v>212920527</v>
      </c>
      <c r="I16567" t="s">
        <v>3651</v>
      </c>
      <c r="J16567" t="s">
        <v>12239</v>
      </c>
      <c r="K16567" t="s">
        <v>3653</v>
      </c>
      <c r="M16567">
        <v>12.6</v>
      </c>
      <c r="N16567">
        <v>23</v>
      </c>
      <c r="O16567">
        <v>11.2</v>
      </c>
      <c r="P16567">
        <v>12.8</v>
      </c>
      <c r="Q16567">
        <v>23.7</v>
      </c>
      <c r="R16567">
        <v>10.8</v>
      </c>
      <c r="S16567" t="b">
        <v>0</v>
      </c>
      <c r="T16567" t="b">
        <v>0</v>
      </c>
      <c r="U16567" t="b">
        <v>1</v>
      </c>
      <c r="V16567">
        <v>24000</v>
      </c>
      <c r="W16567">
        <v>24000</v>
      </c>
      <c r="X16567">
        <v>2.5</v>
      </c>
      <c r="Y16567">
        <v>25000</v>
      </c>
      <c r="Z16567">
        <v>2.04</v>
      </c>
    </row>
    <row r="16568" spans="1:26">
      <c r="A16568">
        <v>207691830</v>
      </c>
      <c r="B16568" t="s">
        <v>9533</v>
      </c>
      <c r="C16568" t="s">
        <v>3597</v>
      </c>
      <c r="D16568" t="s">
        <v>4034</v>
      </c>
      <c r="E16568" t="s">
        <v>9622</v>
      </c>
      <c r="F16568" t="s">
        <v>3650</v>
      </c>
      <c r="G16568">
        <v>207691830</v>
      </c>
      <c r="I16568" t="s">
        <v>3651</v>
      </c>
      <c r="J16568" t="s">
        <v>9711</v>
      </c>
      <c r="K16568" t="s">
        <v>3653</v>
      </c>
      <c r="M16568">
        <v>11</v>
      </c>
      <c r="N16568">
        <v>21</v>
      </c>
      <c r="O16568">
        <v>10.5</v>
      </c>
      <c r="P16568">
        <v>11</v>
      </c>
      <c r="Q16568">
        <v>21.1</v>
      </c>
      <c r="R16568">
        <v>9.5</v>
      </c>
      <c r="S16568" t="b">
        <v>0</v>
      </c>
      <c r="T16568" t="b">
        <v>0</v>
      </c>
      <c r="U16568" t="b">
        <v>1</v>
      </c>
      <c r="V16568">
        <v>48000</v>
      </c>
      <c r="W16568">
        <v>36000</v>
      </c>
      <c r="X16568">
        <v>2.5</v>
      </c>
      <c r="Y16568">
        <v>37000</v>
      </c>
      <c r="Z16568">
        <v>2.17</v>
      </c>
    </row>
    <row r="16569" spans="1:26">
      <c r="A16569">
        <v>207691833</v>
      </c>
      <c r="B16569" t="s">
        <v>9533</v>
      </c>
      <c r="C16569" t="s">
        <v>3597</v>
      </c>
      <c r="D16569" t="s">
        <v>4034</v>
      </c>
      <c r="E16569" t="s">
        <v>9622</v>
      </c>
      <c r="F16569" t="s">
        <v>3650</v>
      </c>
      <c r="G16569">
        <v>207691833</v>
      </c>
      <c r="I16569" t="s">
        <v>3651</v>
      </c>
      <c r="J16569" t="s">
        <v>9712</v>
      </c>
      <c r="K16569" t="s">
        <v>3653</v>
      </c>
      <c r="M16569">
        <v>12</v>
      </c>
      <c r="N16569">
        <v>22.5</v>
      </c>
      <c r="O16569">
        <v>10.199999999999999</v>
      </c>
      <c r="P16569">
        <v>12.2</v>
      </c>
      <c r="Q16569">
        <v>23.5</v>
      </c>
      <c r="R16569">
        <v>9.1999999999999993</v>
      </c>
      <c r="S16569" t="b">
        <v>0</v>
      </c>
      <c r="T16569" t="b">
        <v>0</v>
      </c>
      <c r="U16569" t="b">
        <v>0</v>
      </c>
      <c r="V16569">
        <v>27000</v>
      </c>
      <c r="W16569">
        <v>20000</v>
      </c>
      <c r="X16569">
        <v>2.35</v>
      </c>
      <c r="Y16569">
        <v>22600</v>
      </c>
      <c r="Z16569">
        <v>2.25</v>
      </c>
    </row>
    <row r="16570" spans="1:26">
      <c r="A16570">
        <v>207691836</v>
      </c>
      <c r="B16570" t="s">
        <v>9533</v>
      </c>
      <c r="C16570" t="s">
        <v>3597</v>
      </c>
      <c r="D16570" t="s">
        <v>4034</v>
      </c>
      <c r="E16570" t="s">
        <v>9884</v>
      </c>
      <c r="F16570" t="s">
        <v>3650</v>
      </c>
      <c r="G16570">
        <v>207691836</v>
      </c>
      <c r="I16570" t="s">
        <v>3651</v>
      </c>
      <c r="J16570" t="s">
        <v>9887</v>
      </c>
      <c r="K16570" t="s">
        <v>3653</v>
      </c>
      <c r="M16570">
        <v>12</v>
      </c>
      <c r="N16570">
        <v>22.5</v>
      </c>
      <c r="O16570">
        <v>10.199999999999999</v>
      </c>
      <c r="P16570">
        <v>12.2</v>
      </c>
      <c r="Q16570">
        <v>23.5</v>
      </c>
      <c r="R16570">
        <v>9.1999999999999993</v>
      </c>
      <c r="S16570" t="b">
        <v>0</v>
      </c>
      <c r="T16570" t="b">
        <v>0</v>
      </c>
      <c r="U16570" t="b">
        <v>0</v>
      </c>
      <c r="V16570">
        <v>27000</v>
      </c>
      <c r="W16570">
        <v>20000</v>
      </c>
      <c r="X16570">
        <v>2.35</v>
      </c>
      <c r="Y16570">
        <v>22600</v>
      </c>
      <c r="Z16570">
        <v>2.25</v>
      </c>
    </row>
    <row r="16571" spans="1:26">
      <c r="A16571">
        <v>207691827</v>
      </c>
      <c r="B16571" t="s">
        <v>9533</v>
      </c>
      <c r="C16571" t="s">
        <v>3597</v>
      </c>
      <c r="D16571" t="s">
        <v>4034</v>
      </c>
      <c r="E16571" t="s">
        <v>9622</v>
      </c>
      <c r="F16571" t="s">
        <v>3650</v>
      </c>
      <c r="G16571">
        <v>207691827</v>
      </c>
      <c r="I16571" t="s">
        <v>3651</v>
      </c>
      <c r="J16571" t="s">
        <v>9713</v>
      </c>
      <c r="K16571" t="s">
        <v>3653</v>
      </c>
      <c r="M16571">
        <v>10.5</v>
      </c>
      <c r="N16571">
        <v>21.8</v>
      </c>
      <c r="O16571">
        <v>11.5</v>
      </c>
      <c r="P16571">
        <v>10.6</v>
      </c>
      <c r="Q16571">
        <v>23.1</v>
      </c>
      <c r="R16571">
        <v>9.6</v>
      </c>
      <c r="S16571" t="b">
        <v>0</v>
      </c>
      <c r="T16571" t="b">
        <v>0</v>
      </c>
      <c r="U16571" t="b">
        <v>1</v>
      </c>
      <c r="V16571">
        <v>36000</v>
      </c>
      <c r="W16571">
        <v>26400</v>
      </c>
      <c r="X16571">
        <v>2.2999999999999998</v>
      </c>
      <c r="Y16571">
        <v>29600</v>
      </c>
      <c r="Z16571">
        <v>2.09</v>
      </c>
    </row>
    <row r="16572" spans="1:26">
      <c r="A16572">
        <v>207691824</v>
      </c>
      <c r="B16572" t="s">
        <v>9533</v>
      </c>
      <c r="C16572" t="s">
        <v>3597</v>
      </c>
      <c r="D16572" t="s">
        <v>4034</v>
      </c>
      <c r="E16572" t="s">
        <v>9622</v>
      </c>
      <c r="F16572" t="s">
        <v>3650</v>
      </c>
      <c r="G16572">
        <v>207691824</v>
      </c>
      <c r="I16572" t="s">
        <v>3651</v>
      </c>
      <c r="J16572" t="s">
        <v>9710</v>
      </c>
      <c r="K16572" t="s">
        <v>3653</v>
      </c>
      <c r="M16572">
        <v>12.5</v>
      </c>
      <c r="N16572">
        <v>21.5</v>
      </c>
      <c r="O16572">
        <v>10.6</v>
      </c>
      <c r="P16572">
        <v>12.5</v>
      </c>
      <c r="Q16572">
        <v>21</v>
      </c>
      <c r="R16572">
        <v>10.199999999999999</v>
      </c>
      <c r="S16572" t="b">
        <v>0</v>
      </c>
      <c r="T16572" t="b">
        <v>0</v>
      </c>
      <c r="U16572" t="b">
        <v>1</v>
      </c>
      <c r="V16572">
        <v>18000</v>
      </c>
      <c r="W16572">
        <v>14400</v>
      </c>
      <c r="X16572">
        <v>2.5</v>
      </c>
      <c r="Y16572">
        <v>16000</v>
      </c>
      <c r="Z16572">
        <v>2.23</v>
      </c>
    </row>
    <row r="16573" spans="1:26">
      <c r="A16573">
        <v>207683283</v>
      </c>
      <c r="B16573" t="s">
        <v>9533</v>
      </c>
      <c r="C16573" t="s">
        <v>3597</v>
      </c>
      <c r="D16573" t="s">
        <v>4034</v>
      </c>
      <c r="E16573" t="s">
        <v>3834</v>
      </c>
      <c r="F16573" t="s">
        <v>3650</v>
      </c>
      <c r="G16573">
        <v>207683283</v>
      </c>
      <c r="I16573" t="s">
        <v>3651</v>
      </c>
      <c r="J16573" t="s">
        <v>6444</v>
      </c>
      <c r="K16573" t="s">
        <v>3653</v>
      </c>
      <c r="M16573">
        <v>12</v>
      </c>
      <c r="N16573">
        <v>22.5</v>
      </c>
      <c r="O16573">
        <v>10.199999999999999</v>
      </c>
      <c r="P16573">
        <v>12.2</v>
      </c>
      <c r="Q16573">
        <v>23.5</v>
      </c>
      <c r="R16573">
        <v>9.1999999999999993</v>
      </c>
      <c r="S16573" t="b">
        <v>0</v>
      </c>
      <c r="T16573" t="b">
        <v>0</v>
      </c>
      <c r="U16573" t="b">
        <v>0</v>
      </c>
      <c r="V16573">
        <v>27000</v>
      </c>
      <c r="W16573">
        <v>20000</v>
      </c>
      <c r="X16573">
        <v>2.35</v>
      </c>
      <c r="Y16573">
        <v>22600</v>
      </c>
      <c r="Z16573">
        <v>2.25</v>
      </c>
    </row>
    <row r="16574" spans="1:26">
      <c r="A16574">
        <v>207683271</v>
      </c>
      <c r="B16574" t="s">
        <v>8602</v>
      </c>
      <c r="C16574" t="s">
        <v>3597</v>
      </c>
      <c r="D16574" t="s">
        <v>4034</v>
      </c>
      <c r="E16574" t="s">
        <v>5262</v>
      </c>
      <c r="F16574" t="s">
        <v>3650</v>
      </c>
      <c r="G16574">
        <v>207683271</v>
      </c>
      <c r="I16574" t="s">
        <v>3651</v>
      </c>
      <c r="J16574" t="s">
        <v>8720</v>
      </c>
      <c r="K16574" t="s">
        <v>3653</v>
      </c>
      <c r="M16574">
        <v>11.6</v>
      </c>
      <c r="N16574">
        <v>21.5</v>
      </c>
      <c r="O16574">
        <v>11</v>
      </c>
      <c r="P16574">
        <v>11.7</v>
      </c>
      <c r="Q16574">
        <v>21.8</v>
      </c>
      <c r="R16574">
        <v>9.8000000000000007</v>
      </c>
      <c r="S16574" t="b">
        <v>0</v>
      </c>
      <c r="T16574" t="b">
        <v>0</v>
      </c>
      <c r="U16574" t="b">
        <v>1</v>
      </c>
      <c r="V16574">
        <v>48000</v>
      </c>
      <c r="W16574">
        <v>36000</v>
      </c>
      <c r="X16574">
        <v>2.2999999999999998</v>
      </c>
      <c r="Y16574">
        <v>45000</v>
      </c>
      <c r="Z16574">
        <v>2.2000000000000002</v>
      </c>
    </row>
    <row r="16575" spans="1:26">
      <c r="A16575">
        <v>212528006</v>
      </c>
      <c r="B16575" t="s">
        <v>11826</v>
      </c>
      <c r="C16575" t="s">
        <v>3597</v>
      </c>
      <c r="D16575" t="s">
        <v>4034</v>
      </c>
      <c r="E16575" t="s">
        <v>9781</v>
      </c>
      <c r="F16575" t="s">
        <v>3650</v>
      </c>
      <c r="G16575">
        <v>212528006</v>
      </c>
      <c r="I16575" t="s">
        <v>3651</v>
      </c>
      <c r="J16575" t="s">
        <v>12256</v>
      </c>
      <c r="K16575" t="s">
        <v>3653</v>
      </c>
      <c r="M16575">
        <v>12.5</v>
      </c>
      <c r="N16575">
        <v>21.5</v>
      </c>
      <c r="O16575">
        <v>10.6</v>
      </c>
      <c r="P16575">
        <v>12.5</v>
      </c>
      <c r="Q16575">
        <v>21</v>
      </c>
      <c r="R16575">
        <v>10.199999999999999</v>
      </c>
      <c r="S16575" t="b">
        <v>0</v>
      </c>
      <c r="T16575" t="b">
        <v>0</v>
      </c>
      <c r="U16575" t="b">
        <v>1</v>
      </c>
      <c r="V16575">
        <v>18000</v>
      </c>
      <c r="W16575">
        <v>14400</v>
      </c>
      <c r="X16575">
        <v>2.5</v>
      </c>
      <c r="Y16575">
        <v>16000</v>
      </c>
      <c r="Z16575">
        <v>2.23</v>
      </c>
    </row>
    <row r="16576" spans="1:26">
      <c r="A16576">
        <v>212528009</v>
      </c>
      <c r="B16576" t="s">
        <v>11826</v>
      </c>
      <c r="C16576" t="s">
        <v>3597</v>
      </c>
      <c r="D16576" t="s">
        <v>4034</v>
      </c>
      <c r="E16576" t="s">
        <v>9781</v>
      </c>
      <c r="F16576" t="s">
        <v>3650</v>
      </c>
      <c r="G16576">
        <v>212528009</v>
      </c>
      <c r="I16576" t="s">
        <v>3651</v>
      </c>
      <c r="J16576" t="s">
        <v>12257</v>
      </c>
      <c r="K16576" t="s">
        <v>3653</v>
      </c>
      <c r="M16576">
        <v>12</v>
      </c>
      <c r="N16576">
        <v>22.5</v>
      </c>
      <c r="O16576">
        <v>10.199999999999999</v>
      </c>
      <c r="P16576">
        <v>12.2</v>
      </c>
      <c r="Q16576">
        <v>23.5</v>
      </c>
      <c r="R16576">
        <v>9.1999999999999993</v>
      </c>
      <c r="S16576" t="b">
        <v>0</v>
      </c>
      <c r="T16576" t="b">
        <v>0</v>
      </c>
      <c r="U16576" t="b">
        <v>0</v>
      </c>
      <c r="V16576">
        <v>27000</v>
      </c>
      <c r="W16576">
        <v>20000</v>
      </c>
      <c r="X16576">
        <v>2.35</v>
      </c>
      <c r="Y16576">
        <v>22600</v>
      </c>
      <c r="Z16576">
        <v>2.25</v>
      </c>
    </row>
    <row r="16577" spans="1:26">
      <c r="A16577">
        <v>212432525</v>
      </c>
      <c r="B16577" t="s">
        <v>10632</v>
      </c>
      <c r="C16577" t="s">
        <v>3597</v>
      </c>
      <c r="D16577" t="s">
        <v>4034</v>
      </c>
      <c r="E16577" t="s">
        <v>6251</v>
      </c>
      <c r="F16577" t="s">
        <v>3650</v>
      </c>
      <c r="G16577">
        <v>212432525</v>
      </c>
      <c r="I16577" t="s">
        <v>3651</v>
      </c>
      <c r="J16577" t="s">
        <v>6250</v>
      </c>
      <c r="K16577" t="s">
        <v>3653</v>
      </c>
      <c r="M16577">
        <v>11</v>
      </c>
      <c r="N16577">
        <v>21</v>
      </c>
      <c r="O16577">
        <v>10.5</v>
      </c>
      <c r="P16577">
        <v>11</v>
      </c>
      <c r="Q16577">
        <v>21.1</v>
      </c>
      <c r="R16577">
        <v>9.5</v>
      </c>
      <c r="S16577" t="b">
        <v>0</v>
      </c>
      <c r="T16577" t="b">
        <v>0</v>
      </c>
      <c r="U16577" t="b">
        <v>1</v>
      </c>
      <c r="V16577">
        <v>48000</v>
      </c>
      <c r="W16577">
        <v>36000</v>
      </c>
      <c r="X16577">
        <v>2.5</v>
      </c>
      <c r="Y16577">
        <v>37000</v>
      </c>
      <c r="Z16577">
        <v>2.17</v>
      </c>
    </row>
    <row r="16578" spans="1:26">
      <c r="A16578">
        <v>212615014</v>
      </c>
      <c r="B16578" t="s">
        <v>11826</v>
      </c>
      <c r="C16578" t="s">
        <v>3597</v>
      </c>
      <c r="D16578" t="s">
        <v>4034</v>
      </c>
      <c r="E16578" t="s">
        <v>11390</v>
      </c>
      <c r="F16578" t="s">
        <v>3650</v>
      </c>
      <c r="G16578">
        <v>212615014</v>
      </c>
      <c r="I16578" t="s">
        <v>3651</v>
      </c>
      <c r="J16578" t="s">
        <v>12265</v>
      </c>
      <c r="K16578" t="s">
        <v>3653</v>
      </c>
      <c r="M16578">
        <v>12.5</v>
      </c>
      <c r="N16578">
        <v>20</v>
      </c>
      <c r="O16578">
        <v>10.8</v>
      </c>
      <c r="P16578">
        <v>12.5</v>
      </c>
      <c r="Q16578">
        <v>20</v>
      </c>
      <c r="R16578">
        <v>9.6999999999999993</v>
      </c>
      <c r="S16578" t="b">
        <v>0</v>
      </c>
      <c r="T16578" t="b">
        <v>0</v>
      </c>
      <c r="U16578" t="b">
        <v>1</v>
      </c>
      <c r="V16578">
        <v>36000</v>
      </c>
      <c r="W16578">
        <v>35000</v>
      </c>
      <c r="X16578">
        <v>2.35</v>
      </c>
      <c r="Y16578">
        <v>35200</v>
      </c>
      <c r="Z16578">
        <v>1.88</v>
      </c>
    </row>
    <row r="16579" spans="1:26">
      <c r="A16579">
        <v>212528015</v>
      </c>
      <c r="B16579" t="s">
        <v>11826</v>
      </c>
      <c r="C16579" t="s">
        <v>3597</v>
      </c>
      <c r="D16579" t="s">
        <v>4034</v>
      </c>
      <c r="E16579" t="s">
        <v>9781</v>
      </c>
      <c r="F16579" t="s">
        <v>3650</v>
      </c>
      <c r="G16579">
        <v>212528015</v>
      </c>
      <c r="I16579" t="s">
        <v>3651</v>
      </c>
      <c r="J16579" t="s">
        <v>12262</v>
      </c>
      <c r="K16579" t="s">
        <v>3653</v>
      </c>
      <c r="M16579">
        <v>11</v>
      </c>
      <c r="N16579">
        <v>21</v>
      </c>
      <c r="O16579">
        <v>10.5</v>
      </c>
      <c r="P16579">
        <v>11</v>
      </c>
      <c r="Q16579">
        <v>21.1</v>
      </c>
      <c r="R16579">
        <v>9.5</v>
      </c>
      <c r="S16579" t="b">
        <v>0</v>
      </c>
      <c r="T16579" t="b">
        <v>0</v>
      </c>
      <c r="U16579" t="b">
        <v>1</v>
      </c>
      <c r="V16579">
        <v>48000</v>
      </c>
      <c r="W16579">
        <v>36000</v>
      </c>
      <c r="X16579">
        <v>2.5</v>
      </c>
      <c r="Y16579">
        <v>37000</v>
      </c>
      <c r="Z16579">
        <v>2.17</v>
      </c>
    </row>
    <row r="16580" spans="1:26">
      <c r="A16580">
        <v>212615016</v>
      </c>
      <c r="B16580" t="s">
        <v>11826</v>
      </c>
      <c r="C16580" t="s">
        <v>3597</v>
      </c>
      <c r="D16580" t="s">
        <v>4034</v>
      </c>
      <c r="E16580" t="s">
        <v>11390</v>
      </c>
      <c r="F16580" t="s">
        <v>3650</v>
      </c>
      <c r="G16580">
        <v>212615016</v>
      </c>
      <c r="I16580" t="s">
        <v>3651</v>
      </c>
      <c r="J16580" t="s">
        <v>12269</v>
      </c>
      <c r="K16580" t="s">
        <v>3653</v>
      </c>
      <c r="M16580">
        <v>11.5</v>
      </c>
      <c r="N16580">
        <v>22</v>
      </c>
      <c r="O16580">
        <v>10</v>
      </c>
      <c r="P16580">
        <v>11.8</v>
      </c>
      <c r="Q16580">
        <v>22.6</v>
      </c>
      <c r="R16580">
        <v>9.8000000000000007</v>
      </c>
      <c r="S16580" t="b">
        <v>0</v>
      </c>
      <c r="T16580" t="b">
        <v>0</v>
      </c>
      <c r="U16580" t="b">
        <v>1</v>
      </c>
      <c r="V16580">
        <v>28000</v>
      </c>
      <c r="W16580">
        <v>25600</v>
      </c>
      <c r="X16580">
        <v>2.2999999999999998</v>
      </c>
      <c r="Y16580">
        <v>27200</v>
      </c>
      <c r="Z16580">
        <v>2.21</v>
      </c>
    </row>
    <row r="16581" spans="1:26">
      <c r="A16581">
        <v>212528012</v>
      </c>
      <c r="B16581" t="s">
        <v>11826</v>
      </c>
      <c r="C16581" t="s">
        <v>3597</v>
      </c>
      <c r="D16581" t="s">
        <v>4034</v>
      </c>
      <c r="E16581" t="s">
        <v>9781</v>
      </c>
      <c r="F16581" t="s">
        <v>3650</v>
      </c>
      <c r="G16581">
        <v>212528012</v>
      </c>
      <c r="I16581" t="s">
        <v>3651</v>
      </c>
      <c r="J16581" t="s">
        <v>12258</v>
      </c>
      <c r="K16581" t="s">
        <v>3653</v>
      </c>
      <c r="M16581">
        <v>10.5</v>
      </c>
      <c r="N16581">
        <v>21.8</v>
      </c>
      <c r="O16581">
        <v>11.5</v>
      </c>
      <c r="P16581">
        <v>10.6</v>
      </c>
      <c r="Q16581">
        <v>23.1</v>
      </c>
      <c r="R16581">
        <v>9.6</v>
      </c>
      <c r="S16581" t="b">
        <v>0</v>
      </c>
      <c r="T16581" t="b">
        <v>0</v>
      </c>
      <c r="U16581" t="b">
        <v>1</v>
      </c>
      <c r="V16581">
        <v>36000</v>
      </c>
      <c r="W16581">
        <v>26400</v>
      </c>
      <c r="X16581">
        <v>2.2999999999999998</v>
      </c>
      <c r="Y16581">
        <v>29600</v>
      </c>
      <c r="Z16581">
        <v>2.09</v>
      </c>
    </row>
    <row r="16582" spans="1:26">
      <c r="A16582">
        <v>212615018</v>
      </c>
      <c r="B16582" t="s">
        <v>11826</v>
      </c>
      <c r="C16582" t="s">
        <v>3597</v>
      </c>
      <c r="D16582" t="s">
        <v>4034</v>
      </c>
      <c r="E16582" t="s">
        <v>11390</v>
      </c>
      <c r="F16582" t="s">
        <v>3650</v>
      </c>
      <c r="G16582">
        <v>212615018</v>
      </c>
      <c r="I16582" t="s">
        <v>3651</v>
      </c>
      <c r="J16582" t="s">
        <v>12264</v>
      </c>
      <c r="K16582" t="s">
        <v>3653</v>
      </c>
      <c r="M16582">
        <v>12.5</v>
      </c>
      <c r="N16582">
        <v>20.5</v>
      </c>
      <c r="O16582">
        <v>9.6999999999999993</v>
      </c>
      <c r="P16582">
        <v>12.5</v>
      </c>
      <c r="Q16582">
        <v>20.5</v>
      </c>
      <c r="R16582">
        <v>9</v>
      </c>
      <c r="S16582" t="b">
        <v>0</v>
      </c>
      <c r="T16582" t="b">
        <v>0</v>
      </c>
      <c r="U16582" t="b">
        <v>0</v>
      </c>
      <c r="V16582">
        <v>19000</v>
      </c>
      <c r="W16582">
        <v>13500</v>
      </c>
      <c r="X16582">
        <v>2.5</v>
      </c>
      <c r="Y16582">
        <v>19000</v>
      </c>
      <c r="Z16582">
        <v>2.23</v>
      </c>
    </row>
    <row r="16583" spans="1:26">
      <c r="A16583">
        <v>212615067</v>
      </c>
      <c r="B16583" t="s">
        <v>11826</v>
      </c>
      <c r="C16583" t="s">
        <v>3597</v>
      </c>
      <c r="D16583" t="s">
        <v>4034</v>
      </c>
      <c r="E16583" t="s">
        <v>9622</v>
      </c>
      <c r="F16583" t="s">
        <v>3650</v>
      </c>
      <c r="G16583">
        <v>212615067</v>
      </c>
      <c r="I16583" t="s">
        <v>3651</v>
      </c>
      <c r="J16583" t="s">
        <v>12251</v>
      </c>
      <c r="K16583" t="s">
        <v>3653</v>
      </c>
      <c r="M16583">
        <v>12.5</v>
      </c>
      <c r="N16583">
        <v>21.5</v>
      </c>
      <c r="O16583">
        <v>10.6</v>
      </c>
      <c r="P16583">
        <v>12.5</v>
      </c>
      <c r="Q16583">
        <v>21</v>
      </c>
      <c r="R16583">
        <v>10.199999999999999</v>
      </c>
      <c r="S16583" t="b">
        <v>0</v>
      </c>
      <c r="T16583" t="b">
        <v>0</v>
      </c>
      <c r="U16583" t="b">
        <v>1</v>
      </c>
      <c r="V16583">
        <v>18000</v>
      </c>
      <c r="W16583">
        <v>14400</v>
      </c>
      <c r="X16583">
        <v>2.5</v>
      </c>
      <c r="Y16583">
        <v>16000</v>
      </c>
      <c r="Z16583">
        <v>2.23</v>
      </c>
    </row>
    <row r="16584" spans="1:26">
      <c r="A16584">
        <v>212615072</v>
      </c>
      <c r="B16584" t="s">
        <v>11826</v>
      </c>
      <c r="C16584" t="s">
        <v>3597</v>
      </c>
      <c r="D16584" t="s">
        <v>4034</v>
      </c>
      <c r="E16584" t="s">
        <v>9622</v>
      </c>
      <c r="F16584" t="s">
        <v>3650</v>
      </c>
      <c r="G16584">
        <v>212615072</v>
      </c>
      <c r="I16584" t="s">
        <v>3651</v>
      </c>
      <c r="J16584" t="s">
        <v>12253</v>
      </c>
      <c r="K16584" t="s">
        <v>3653</v>
      </c>
      <c r="M16584">
        <v>12</v>
      </c>
      <c r="N16584">
        <v>22.5</v>
      </c>
      <c r="O16584">
        <v>10.199999999999999</v>
      </c>
      <c r="P16584">
        <v>12.2</v>
      </c>
      <c r="Q16584">
        <v>23.5</v>
      </c>
      <c r="R16584">
        <v>9.1999999999999993</v>
      </c>
      <c r="S16584" t="b">
        <v>0</v>
      </c>
      <c r="T16584" t="b">
        <v>0</v>
      </c>
      <c r="U16584" t="b">
        <v>0</v>
      </c>
      <c r="V16584">
        <v>27000</v>
      </c>
      <c r="W16584">
        <v>20000</v>
      </c>
      <c r="X16584">
        <v>2.35</v>
      </c>
      <c r="Y16584">
        <v>22600</v>
      </c>
      <c r="Z16584">
        <v>2.25</v>
      </c>
    </row>
    <row r="16585" spans="1:26">
      <c r="A16585">
        <v>212615075</v>
      </c>
      <c r="B16585" t="s">
        <v>11826</v>
      </c>
      <c r="C16585" t="s">
        <v>3597</v>
      </c>
      <c r="D16585" t="s">
        <v>4034</v>
      </c>
      <c r="E16585" t="s">
        <v>9622</v>
      </c>
      <c r="F16585" t="s">
        <v>3650</v>
      </c>
      <c r="G16585">
        <v>212615075</v>
      </c>
      <c r="I16585" t="s">
        <v>3651</v>
      </c>
      <c r="J16585" t="s">
        <v>12254</v>
      </c>
      <c r="K16585" t="s">
        <v>3653</v>
      </c>
      <c r="M16585">
        <v>10.5</v>
      </c>
      <c r="N16585">
        <v>21.8</v>
      </c>
      <c r="O16585">
        <v>11.5</v>
      </c>
      <c r="P16585">
        <v>10.6</v>
      </c>
      <c r="Q16585">
        <v>23.1</v>
      </c>
      <c r="R16585">
        <v>9.6</v>
      </c>
      <c r="S16585" t="b">
        <v>0</v>
      </c>
      <c r="T16585" t="b">
        <v>0</v>
      </c>
      <c r="U16585" t="b">
        <v>1</v>
      </c>
      <c r="V16585">
        <v>36000</v>
      </c>
      <c r="W16585">
        <v>26400</v>
      </c>
      <c r="X16585">
        <v>2.2999999999999998</v>
      </c>
      <c r="Y16585">
        <v>29600</v>
      </c>
      <c r="Z16585">
        <v>2.09</v>
      </c>
    </row>
    <row r="16586" spans="1:26">
      <c r="A16586">
        <v>212615078</v>
      </c>
      <c r="B16586" t="s">
        <v>11826</v>
      </c>
      <c r="C16586" t="s">
        <v>3597</v>
      </c>
      <c r="D16586" t="s">
        <v>4034</v>
      </c>
      <c r="E16586" t="s">
        <v>9622</v>
      </c>
      <c r="F16586" t="s">
        <v>3650</v>
      </c>
      <c r="G16586">
        <v>212615078</v>
      </c>
      <c r="I16586" t="s">
        <v>3651</v>
      </c>
      <c r="J16586" t="s">
        <v>12252</v>
      </c>
      <c r="K16586" t="s">
        <v>3653</v>
      </c>
      <c r="M16586">
        <v>11</v>
      </c>
      <c r="N16586">
        <v>21</v>
      </c>
      <c r="O16586">
        <v>10.5</v>
      </c>
      <c r="P16586">
        <v>11</v>
      </c>
      <c r="Q16586">
        <v>21.1</v>
      </c>
      <c r="R16586">
        <v>9.5</v>
      </c>
      <c r="S16586" t="b">
        <v>0</v>
      </c>
      <c r="T16586" t="b">
        <v>0</v>
      </c>
      <c r="U16586" t="b">
        <v>1</v>
      </c>
      <c r="V16586">
        <v>48000</v>
      </c>
      <c r="W16586">
        <v>36000</v>
      </c>
      <c r="X16586">
        <v>2.5</v>
      </c>
      <c r="Y16586">
        <v>37000</v>
      </c>
      <c r="Z16586">
        <v>2.17</v>
      </c>
    </row>
    <row r="16587" spans="1:26">
      <c r="A16587">
        <v>207691839</v>
      </c>
      <c r="B16587" t="s">
        <v>9533</v>
      </c>
      <c r="C16587" t="s">
        <v>3597</v>
      </c>
      <c r="D16587" t="s">
        <v>4034</v>
      </c>
      <c r="E16587" t="s">
        <v>9884</v>
      </c>
      <c r="F16587" t="s">
        <v>3650</v>
      </c>
      <c r="G16587">
        <v>207691839</v>
      </c>
      <c r="I16587" t="s">
        <v>3651</v>
      </c>
      <c r="J16587" t="s">
        <v>9886</v>
      </c>
      <c r="K16587" t="s">
        <v>3653</v>
      </c>
      <c r="M16587">
        <v>11</v>
      </c>
      <c r="N16587">
        <v>21</v>
      </c>
      <c r="O16587">
        <v>10.5</v>
      </c>
      <c r="P16587">
        <v>11</v>
      </c>
      <c r="Q16587">
        <v>21.1</v>
      </c>
      <c r="R16587">
        <v>9.5</v>
      </c>
      <c r="S16587" t="b">
        <v>0</v>
      </c>
      <c r="T16587" t="b">
        <v>0</v>
      </c>
      <c r="U16587" t="b">
        <v>1</v>
      </c>
      <c r="V16587">
        <v>48000</v>
      </c>
      <c r="W16587">
        <v>36000</v>
      </c>
      <c r="X16587">
        <v>2.5</v>
      </c>
      <c r="Y16587">
        <v>37000</v>
      </c>
      <c r="Z16587">
        <v>2.17</v>
      </c>
    </row>
    <row r="16588" spans="1:26">
      <c r="A16588">
        <v>212360153</v>
      </c>
      <c r="B16588" t="s">
        <v>9533</v>
      </c>
      <c r="C16588" t="s">
        <v>3597</v>
      </c>
      <c r="D16588" t="s">
        <v>4034</v>
      </c>
      <c r="E16588" t="s">
        <v>8469</v>
      </c>
      <c r="F16588" t="s">
        <v>3650</v>
      </c>
      <c r="G16588">
        <v>212360153</v>
      </c>
      <c r="I16588" t="s">
        <v>3651</v>
      </c>
      <c r="J16588" t="s">
        <v>10084</v>
      </c>
      <c r="K16588" t="s">
        <v>3653</v>
      </c>
      <c r="M16588">
        <v>11</v>
      </c>
      <c r="N16588">
        <v>21</v>
      </c>
      <c r="O16588">
        <v>10.5</v>
      </c>
      <c r="P16588">
        <v>11</v>
      </c>
      <c r="Q16588">
        <v>21.1</v>
      </c>
      <c r="R16588">
        <v>9.5</v>
      </c>
      <c r="S16588" t="b">
        <v>0</v>
      </c>
      <c r="T16588" t="b">
        <v>0</v>
      </c>
      <c r="U16588" t="b">
        <v>1</v>
      </c>
      <c r="V16588">
        <v>48000</v>
      </c>
      <c r="W16588">
        <v>36000</v>
      </c>
      <c r="X16588">
        <v>2.5</v>
      </c>
      <c r="Y16588">
        <v>37000</v>
      </c>
      <c r="Z16588">
        <v>2.17</v>
      </c>
    </row>
    <row r="16589" spans="1:26">
      <c r="A16589">
        <v>212360150</v>
      </c>
      <c r="B16589" t="s">
        <v>9533</v>
      </c>
      <c r="C16589" t="s">
        <v>3597</v>
      </c>
      <c r="D16589" t="s">
        <v>4034</v>
      </c>
      <c r="E16589" t="s">
        <v>8469</v>
      </c>
      <c r="F16589" t="s">
        <v>3650</v>
      </c>
      <c r="G16589">
        <v>212360150</v>
      </c>
      <c r="I16589" t="s">
        <v>3651</v>
      </c>
      <c r="J16589" t="s">
        <v>10098</v>
      </c>
      <c r="K16589" t="s">
        <v>3653</v>
      </c>
      <c r="M16589">
        <v>10.5</v>
      </c>
      <c r="N16589">
        <v>21.8</v>
      </c>
      <c r="O16589">
        <v>11.5</v>
      </c>
      <c r="P16589">
        <v>10.6</v>
      </c>
      <c r="Q16589">
        <v>23.1</v>
      </c>
      <c r="R16589">
        <v>9.6</v>
      </c>
      <c r="S16589" t="b">
        <v>0</v>
      </c>
      <c r="T16589" t="b">
        <v>0</v>
      </c>
      <c r="U16589" t="b">
        <v>1</v>
      </c>
      <c r="V16589">
        <v>36000</v>
      </c>
      <c r="W16589">
        <v>26400</v>
      </c>
      <c r="X16589">
        <v>2.2999999999999998</v>
      </c>
      <c r="Y16589">
        <v>29600</v>
      </c>
      <c r="Z16589">
        <v>2.09</v>
      </c>
    </row>
    <row r="16590" spans="1:26">
      <c r="A16590">
        <v>212360173</v>
      </c>
      <c r="B16590" t="s">
        <v>12237</v>
      </c>
      <c r="C16590" t="s">
        <v>3597</v>
      </c>
      <c r="D16590" t="s">
        <v>4034</v>
      </c>
      <c r="E16590" t="s">
        <v>4412</v>
      </c>
      <c r="F16590" t="s">
        <v>3650</v>
      </c>
      <c r="G16590">
        <v>212360173</v>
      </c>
      <c r="I16590" t="s">
        <v>3651</v>
      </c>
      <c r="J16590" t="s">
        <v>12290</v>
      </c>
      <c r="K16590" t="s">
        <v>3653</v>
      </c>
      <c r="P16590">
        <v>11.8</v>
      </c>
      <c r="Q16590">
        <v>20.5</v>
      </c>
      <c r="R16590">
        <v>9.6</v>
      </c>
      <c r="S16590" t="b">
        <v>0</v>
      </c>
      <c r="T16590" t="b">
        <v>0</v>
      </c>
      <c r="U16590" t="b">
        <v>1</v>
      </c>
      <c r="V16590">
        <v>27000</v>
      </c>
      <c r="W16590">
        <v>22400</v>
      </c>
      <c r="X16590">
        <v>2.2999999999999998</v>
      </c>
      <c r="Y16590">
        <v>30800</v>
      </c>
      <c r="Z16590">
        <v>2.2000000000000002</v>
      </c>
    </row>
    <row r="16591" spans="1:26">
      <c r="A16591">
        <v>212365433</v>
      </c>
      <c r="B16591" t="s">
        <v>11562</v>
      </c>
      <c r="C16591" t="s">
        <v>3597</v>
      </c>
      <c r="D16591" t="s">
        <v>4034</v>
      </c>
      <c r="E16591" t="s">
        <v>11386</v>
      </c>
      <c r="F16591" t="s">
        <v>3650</v>
      </c>
      <c r="G16591">
        <v>212365433</v>
      </c>
      <c r="I16591" t="s">
        <v>3651</v>
      </c>
      <c r="J16591" t="s">
        <v>11387</v>
      </c>
      <c r="K16591" t="s">
        <v>3653</v>
      </c>
      <c r="M16591">
        <v>12.5</v>
      </c>
      <c r="N16591">
        <v>22</v>
      </c>
      <c r="O16591">
        <v>10.199999999999999</v>
      </c>
      <c r="P16591">
        <v>12.5</v>
      </c>
      <c r="Q16591">
        <v>22</v>
      </c>
      <c r="R16591">
        <v>9.8000000000000007</v>
      </c>
      <c r="S16591" t="b">
        <v>0</v>
      </c>
      <c r="T16591" t="b">
        <v>0</v>
      </c>
      <c r="U16591" t="b">
        <v>1</v>
      </c>
      <c r="V16591">
        <v>19000</v>
      </c>
      <c r="W16591">
        <v>15000</v>
      </c>
      <c r="X16591">
        <v>2.5</v>
      </c>
      <c r="Y16591">
        <v>19000</v>
      </c>
      <c r="Z16591">
        <v>2.23</v>
      </c>
    </row>
    <row r="16592" spans="1:26">
      <c r="A16592">
        <v>212360178</v>
      </c>
      <c r="B16592" t="s">
        <v>10632</v>
      </c>
      <c r="C16592" t="s">
        <v>3597</v>
      </c>
      <c r="D16592" t="s">
        <v>4034</v>
      </c>
      <c r="E16592" t="s">
        <v>5413</v>
      </c>
      <c r="F16592" t="s">
        <v>3650</v>
      </c>
      <c r="G16592">
        <v>212360178</v>
      </c>
      <c r="I16592" t="s">
        <v>3651</v>
      </c>
      <c r="J16592" t="s">
        <v>10671</v>
      </c>
      <c r="K16592" t="s">
        <v>3653</v>
      </c>
      <c r="P16592">
        <v>12.2</v>
      </c>
      <c r="Q16592">
        <v>21.8</v>
      </c>
      <c r="R16592">
        <v>10</v>
      </c>
      <c r="S16592" t="b">
        <v>0</v>
      </c>
      <c r="T16592" t="b">
        <v>0</v>
      </c>
      <c r="U16592" t="b">
        <v>1</v>
      </c>
      <c r="V16592">
        <v>27000</v>
      </c>
      <c r="W16592">
        <v>23000</v>
      </c>
      <c r="X16592">
        <v>2.4</v>
      </c>
      <c r="Y16592">
        <v>31800</v>
      </c>
      <c r="Z16592">
        <v>2.2200000000000002</v>
      </c>
    </row>
    <row r="16593" spans="1:26">
      <c r="A16593">
        <v>212360172</v>
      </c>
      <c r="B16593" t="s">
        <v>12237</v>
      </c>
      <c r="C16593" t="s">
        <v>3597</v>
      </c>
      <c r="D16593" t="s">
        <v>4034</v>
      </c>
      <c r="E16593" t="s">
        <v>4412</v>
      </c>
      <c r="F16593" t="s">
        <v>3650</v>
      </c>
      <c r="G16593">
        <v>212360172</v>
      </c>
      <c r="I16593" t="s">
        <v>3651</v>
      </c>
      <c r="J16593" t="s">
        <v>12289</v>
      </c>
      <c r="K16593" t="s">
        <v>3653</v>
      </c>
      <c r="P16593">
        <v>12.2</v>
      </c>
      <c r="Q16593">
        <v>21.8</v>
      </c>
      <c r="R16593">
        <v>10</v>
      </c>
      <c r="S16593" t="b">
        <v>0</v>
      </c>
      <c r="T16593" t="b">
        <v>0</v>
      </c>
      <c r="U16593" t="b">
        <v>1</v>
      </c>
      <c r="V16593">
        <v>27000</v>
      </c>
      <c r="W16593">
        <v>23000</v>
      </c>
      <c r="X16593">
        <v>2.4</v>
      </c>
      <c r="Y16593">
        <v>31800</v>
      </c>
      <c r="Z16593">
        <v>2.2200000000000002</v>
      </c>
    </row>
    <row r="16594" spans="1:26">
      <c r="A16594">
        <v>212365439</v>
      </c>
      <c r="B16594" t="s">
        <v>11562</v>
      </c>
      <c r="C16594" t="s">
        <v>3597</v>
      </c>
      <c r="D16594" t="s">
        <v>4034</v>
      </c>
      <c r="E16594" t="s">
        <v>11386</v>
      </c>
      <c r="F16594" t="s">
        <v>3650</v>
      </c>
      <c r="G16594">
        <v>212365439</v>
      </c>
      <c r="I16594" t="s">
        <v>3651</v>
      </c>
      <c r="J16594" t="s">
        <v>11388</v>
      </c>
      <c r="K16594" t="s">
        <v>3653</v>
      </c>
      <c r="M16594">
        <v>11.6</v>
      </c>
      <c r="N16594">
        <v>21.5</v>
      </c>
      <c r="O16594">
        <v>11</v>
      </c>
      <c r="P16594">
        <v>11.7</v>
      </c>
      <c r="Q16594">
        <v>21.8</v>
      </c>
      <c r="R16594">
        <v>9.8000000000000007</v>
      </c>
      <c r="S16594" t="b">
        <v>0</v>
      </c>
      <c r="T16594" t="b">
        <v>0</v>
      </c>
      <c r="U16594" t="b">
        <v>1</v>
      </c>
      <c r="V16594">
        <v>48000</v>
      </c>
      <c r="W16594">
        <v>36000</v>
      </c>
      <c r="X16594">
        <v>2.2999999999999998</v>
      </c>
      <c r="Y16594">
        <v>45000</v>
      </c>
      <c r="Z16594">
        <v>2.2000000000000002</v>
      </c>
    </row>
    <row r="16595" spans="1:26">
      <c r="A16595">
        <v>212365442</v>
      </c>
      <c r="B16595" t="s">
        <v>11562</v>
      </c>
      <c r="C16595" t="s">
        <v>3597</v>
      </c>
      <c r="D16595" t="s">
        <v>4034</v>
      </c>
      <c r="E16595" t="s">
        <v>11386</v>
      </c>
      <c r="F16595" t="s">
        <v>3650</v>
      </c>
      <c r="G16595">
        <v>212365442</v>
      </c>
      <c r="I16595" t="s">
        <v>3651</v>
      </c>
      <c r="J16595" t="s">
        <v>11393</v>
      </c>
      <c r="K16595" t="s">
        <v>3653</v>
      </c>
      <c r="M16595">
        <v>10.5</v>
      </c>
      <c r="N16595">
        <v>21.5</v>
      </c>
      <c r="O16595">
        <v>10.6</v>
      </c>
      <c r="P16595">
        <v>10.5</v>
      </c>
      <c r="Q16595">
        <v>22</v>
      </c>
      <c r="R16595">
        <v>9.5</v>
      </c>
      <c r="S16595" t="b">
        <v>0</v>
      </c>
      <c r="T16595" t="b">
        <v>0</v>
      </c>
      <c r="U16595" t="b">
        <v>1</v>
      </c>
      <c r="V16595">
        <v>55000</v>
      </c>
      <c r="W16595">
        <v>34400</v>
      </c>
      <c r="X16595">
        <v>2.5</v>
      </c>
      <c r="Y16595">
        <v>45000</v>
      </c>
      <c r="Z16595">
        <v>2.06</v>
      </c>
    </row>
    <row r="16596" spans="1:26">
      <c r="A16596">
        <v>212432519</v>
      </c>
      <c r="B16596" t="s">
        <v>10632</v>
      </c>
      <c r="C16596" t="s">
        <v>3597</v>
      </c>
      <c r="D16596" t="s">
        <v>4034</v>
      </c>
      <c r="E16596" t="s">
        <v>6247</v>
      </c>
      <c r="F16596" t="s">
        <v>3650</v>
      </c>
      <c r="G16596">
        <v>212432519</v>
      </c>
      <c r="I16596" t="s">
        <v>3651</v>
      </c>
      <c r="J16596" t="s">
        <v>8630</v>
      </c>
      <c r="K16596" t="s">
        <v>3653</v>
      </c>
      <c r="M16596">
        <v>12</v>
      </c>
      <c r="N16596">
        <v>22.5</v>
      </c>
      <c r="O16596">
        <v>10.199999999999999</v>
      </c>
      <c r="P16596">
        <v>12.2</v>
      </c>
      <c r="Q16596">
        <v>23.5</v>
      </c>
      <c r="R16596">
        <v>9.1999999999999993</v>
      </c>
      <c r="S16596" t="b">
        <v>0</v>
      </c>
      <c r="T16596" t="b">
        <v>0</v>
      </c>
      <c r="U16596" t="b">
        <v>0</v>
      </c>
      <c r="V16596">
        <v>27000</v>
      </c>
      <c r="W16596">
        <v>20000</v>
      </c>
      <c r="X16596">
        <v>2.35</v>
      </c>
      <c r="Y16596">
        <v>22600</v>
      </c>
      <c r="Z16596">
        <v>2.25</v>
      </c>
    </row>
    <row r="16597" spans="1:26">
      <c r="A16597">
        <v>212432518</v>
      </c>
      <c r="B16597" t="s">
        <v>10632</v>
      </c>
      <c r="C16597" t="s">
        <v>3597</v>
      </c>
      <c r="D16597" t="s">
        <v>4034</v>
      </c>
      <c r="E16597" t="s">
        <v>6247</v>
      </c>
      <c r="F16597" t="s">
        <v>3650</v>
      </c>
      <c r="G16597">
        <v>212432518</v>
      </c>
      <c r="I16597" t="s">
        <v>3651</v>
      </c>
      <c r="J16597" t="s">
        <v>8629</v>
      </c>
      <c r="K16597" t="s">
        <v>3653</v>
      </c>
      <c r="M16597">
        <v>12.5</v>
      </c>
      <c r="N16597">
        <v>21.5</v>
      </c>
      <c r="O16597">
        <v>10.6</v>
      </c>
      <c r="P16597">
        <v>12.5</v>
      </c>
      <c r="Q16597">
        <v>21</v>
      </c>
      <c r="R16597">
        <v>10.199999999999999</v>
      </c>
      <c r="S16597" t="b">
        <v>0</v>
      </c>
      <c r="T16597" t="b">
        <v>0</v>
      </c>
      <c r="U16597" t="b">
        <v>1</v>
      </c>
      <c r="V16597">
        <v>18000</v>
      </c>
      <c r="W16597">
        <v>14400</v>
      </c>
      <c r="X16597">
        <v>2.5</v>
      </c>
      <c r="Y16597">
        <v>16000</v>
      </c>
      <c r="Z16597">
        <v>2.23</v>
      </c>
    </row>
    <row r="16598" spans="1:26">
      <c r="A16598">
        <v>212365436</v>
      </c>
      <c r="B16598" t="s">
        <v>11562</v>
      </c>
      <c r="C16598" t="s">
        <v>3597</v>
      </c>
      <c r="D16598" t="s">
        <v>4034</v>
      </c>
      <c r="E16598" t="s">
        <v>11386</v>
      </c>
      <c r="F16598" t="s">
        <v>3650</v>
      </c>
      <c r="G16598">
        <v>212365436</v>
      </c>
      <c r="I16598" t="s">
        <v>3651</v>
      </c>
      <c r="J16598" t="s">
        <v>11389</v>
      </c>
      <c r="K16598" t="s">
        <v>3653</v>
      </c>
      <c r="M16598">
        <v>13.6</v>
      </c>
      <c r="N16598">
        <v>21.8</v>
      </c>
      <c r="O16598">
        <v>11</v>
      </c>
      <c r="P16598">
        <v>13.6</v>
      </c>
      <c r="Q16598">
        <v>22.2</v>
      </c>
      <c r="R16598">
        <v>10.3</v>
      </c>
      <c r="S16598" t="b">
        <v>0</v>
      </c>
      <c r="T16598" t="b">
        <v>0</v>
      </c>
      <c r="U16598" t="b">
        <v>1</v>
      </c>
      <c r="V16598">
        <v>36000</v>
      </c>
      <c r="W16598">
        <v>33000</v>
      </c>
      <c r="X16598">
        <v>2.4</v>
      </c>
      <c r="Y16598">
        <v>35200</v>
      </c>
      <c r="Z16598">
        <v>1.88</v>
      </c>
    </row>
    <row r="16599" spans="1:26">
      <c r="A16599">
        <v>212432520</v>
      </c>
      <c r="B16599" t="s">
        <v>10632</v>
      </c>
      <c r="C16599" t="s">
        <v>3597</v>
      </c>
      <c r="D16599" t="s">
        <v>4034</v>
      </c>
      <c r="E16599" t="s">
        <v>6247</v>
      </c>
      <c r="F16599" t="s">
        <v>3650</v>
      </c>
      <c r="G16599">
        <v>212432520</v>
      </c>
      <c r="I16599" t="s">
        <v>3651</v>
      </c>
      <c r="J16599" t="s">
        <v>10672</v>
      </c>
      <c r="K16599" t="s">
        <v>3653</v>
      </c>
      <c r="M16599">
        <v>10.5</v>
      </c>
      <c r="N16599">
        <v>21.8</v>
      </c>
      <c r="O16599">
        <v>11.5</v>
      </c>
      <c r="P16599">
        <v>10.6</v>
      </c>
      <c r="Q16599">
        <v>23.1</v>
      </c>
      <c r="R16599">
        <v>9.6</v>
      </c>
      <c r="S16599" t="b">
        <v>0</v>
      </c>
      <c r="T16599" t="b">
        <v>0</v>
      </c>
      <c r="U16599" t="b">
        <v>1</v>
      </c>
      <c r="V16599">
        <v>36000</v>
      </c>
      <c r="W16599">
        <v>26400</v>
      </c>
      <c r="X16599">
        <v>2.2999999999999998</v>
      </c>
      <c r="Y16599">
        <v>29600</v>
      </c>
      <c r="Z16599">
        <v>2.09</v>
      </c>
    </row>
    <row r="16600" spans="1:26">
      <c r="A16600">
        <v>212432522</v>
      </c>
      <c r="B16600" t="s">
        <v>10632</v>
      </c>
      <c r="C16600" t="s">
        <v>3597</v>
      </c>
      <c r="D16600" t="s">
        <v>4034</v>
      </c>
      <c r="E16600" t="s">
        <v>6251</v>
      </c>
      <c r="F16600" t="s">
        <v>3650</v>
      </c>
      <c r="G16600">
        <v>212432522</v>
      </c>
      <c r="I16600" t="s">
        <v>3651</v>
      </c>
      <c r="J16600" t="s">
        <v>8629</v>
      </c>
      <c r="K16600" t="s">
        <v>3653</v>
      </c>
      <c r="M16600">
        <v>12.5</v>
      </c>
      <c r="N16600">
        <v>21.5</v>
      </c>
      <c r="O16600">
        <v>10.6</v>
      </c>
      <c r="P16600">
        <v>12.5</v>
      </c>
      <c r="Q16600">
        <v>21</v>
      </c>
      <c r="R16600">
        <v>10.199999999999999</v>
      </c>
      <c r="S16600" t="b">
        <v>0</v>
      </c>
      <c r="T16600" t="b">
        <v>0</v>
      </c>
      <c r="U16600" t="b">
        <v>1</v>
      </c>
      <c r="V16600">
        <v>18000</v>
      </c>
      <c r="W16600">
        <v>14400</v>
      </c>
      <c r="X16600">
        <v>2.5</v>
      </c>
      <c r="Y16600">
        <v>16000</v>
      </c>
      <c r="Z16600">
        <v>2.23</v>
      </c>
    </row>
    <row r="16601" spans="1:26">
      <c r="A16601">
        <v>212432521</v>
      </c>
      <c r="B16601" t="s">
        <v>10632</v>
      </c>
      <c r="C16601" t="s">
        <v>3597</v>
      </c>
      <c r="D16601" t="s">
        <v>4034</v>
      </c>
      <c r="E16601" t="s">
        <v>6247</v>
      </c>
      <c r="F16601" t="s">
        <v>3650</v>
      </c>
      <c r="G16601">
        <v>212432521</v>
      </c>
      <c r="I16601" t="s">
        <v>3651</v>
      </c>
      <c r="J16601" t="s">
        <v>6250</v>
      </c>
      <c r="K16601" t="s">
        <v>3653</v>
      </c>
      <c r="M16601">
        <v>11</v>
      </c>
      <c r="N16601">
        <v>21</v>
      </c>
      <c r="O16601">
        <v>10.5</v>
      </c>
      <c r="P16601">
        <v>11</v>
      </c>
      <c r="Q16601">
        <v>21.1</v>
      </c>
      <c r="R16601">
        <v>9.5</v>
      </c>
      <c r="S16601" t="b">
        <v>0</v>
      </c>
      <c r="T16601" t="b">
        <v>0</v>
      </c>
      <c r="U16601" t="b">
        <v>1</v>
      </c>
      <c r="V16601">
        <v>48000</v>
      </c>
      <c r="W16601">
        <v>36000</v>
      </c>
      <c r="X16601">
        <v>2.5</v>
      </c>
      <c r="Y16601">
        <v>37000</v>
      </c>
      <c r="Z16601">
        <v>2.17</v>
      </c>
    </row>
    <row r="16602" spans="1:26">
      <c r="A16602">
        <v>212432524</v>
      </c>
      <c r="B16602" t="s">
        <v>10632</v>
      </c>
      <c r="C16602" t="s">
        <v>3597</v>
      </c>
      <c r="D16602" t="s">
        <v>4034</v>
      </c>
      <c r="E16602" t="s">
        <v>6251</v>
      </c>
      <c r="F16602" t="s">
        <v>3650</v>
      </c>
      <c r="G16602">
        <v>212432524</v>
      </c>
      <c r="I16602" t="s">
        <v>3651</v>
      </c>
      <c r="J16602" t="s">
        <v>10672</v>
      </c>
      <c r="K16602" t="s">
        <v>3653</v>
      </c>
      <c r="M16602">
        <v>10.5</v>
      </c>
      <c r="N16602">
        <v>21.8</v>
      </c>
      <c r="O16602">
        <v>11.5</v>
      </c>
      <c r="P16602">
        <v>10.6</v>
      </c>
      <c r="Q16602">
        <v>23.1</v>
      </c>
      <c r="R16602">
        <v>9.6</v>
      </c>
      <c r="S16602" t="b">
        <v>0</v>
      </c>
      <c r="T16602" t="b">
        <v>0</v>
      </c>
      <c r="U16602" t="b">
        <v>1</v>
      </c>
      <c r="V16602">
        <v>36000</v>
      </c>
      <c r="W16602">
        <v>26400</v>
      </c>
      <c r="X16602">
        <v>2.2999999999999998</v>
      </c>
      <c r="Y16602">
        <v>29600</v>
      </c>
      <c r="Z16602">
        <v>2.09</v>
      </c>
    </row>
    <row r="16603" spans="1:26">
      <c r="A16603">
        <v>212432523</v>
      </c>
      <c r="B16603" t="s">
        <v>10632</v>
      </c>
      <c r="C16603" t="s">
        <v>3597</v>
      </c>
      <c r="D16603" t="s">
        <v>4034</v>
      </c>
      <c r="E16603" t="s">
        <v>6251</v>
      </c>
      <c r="F16603" t="s">
        <v>3650</v>
      </c>
      <c r="G16603">
        <v>212432523</v>
      </c>
      <c r="I16603" t="s">
        <v>3651</v>
      </c>
      <c r="J16603" t="s">
        <v>8630</v>
      </c>
      <c r="K16603" t="s">
        <v>3653</v>
      </c>
      <c r="M16603">
        <v>12</v>
      </c>
      <c r="N16603">
        <v>22.5</v>
      </c>
      <c r="O16603">
        <v>10.199999999999999</v>
      </c>
      <c r="P16603">
        <v>12.2</v>
      </c>
      <c r="Q16603">
        <v>23.5</v>
      </c>
      <c r="R16603">
        <v>9.1999999999999993</v>
      </c>
      <c r="S16603" t="b">
        <v>0</v>
      </c>
      <c r="T16603" t="b">
        <v>0</v>
      </c>
      <c r="U16603" t="b">
        <v>0</v>
      </c>
      <c r="V16603">
        <v>27000</v>
      </c>
      <c r="W16603">
        <v>20000</v>
      </c>
      <c r="X16603">
        <v>2.35</v>
      </c>
      <c r="Y16603">
        <v>22600</v>
      </c>
      <c r="Z16603">
        <v>2.25</v>
      </c>
    </row>
    <row r="16604" spans="1:26">
      <c r="A16604">
        <v>207742405</v>
      </c>
      <c r="B16604" t="s">
        <v>9533</v>
      </c>
      <c r="C16604" t="s">
        <v>3597</v>
      </c>
      <c r="D16604" t="s">
        <v>4034</v>
      </c>
      <c r="E16604" t="s">
        <v>9781</v>
      </c>
      <c r="F16604" t="s">
        <v>3650</v>
      </c>
      <c r="G16604">
        <v>207742405</v>
      </c>
      <c r="I16604" t="s">
        <v>3651</v>
      </c>
      <c r="J16604" t="s">
        <v>9805</v>
      </c>
      <c r="K16604" t="s">
        <v>3653</v>
      </c>
      <c r="M16604">
        <v>12.5</v>
      </c>
      <c r="N16604">
        <v>21.5</v>
      </c>
      <c r="O16604">
        <v>10.6</v>
      </c>
      <c r="P16604">
        <v>12.5</v>
      </c>
      <c r="Q16604">
        <v>21</v>
      </c>
      <c r="R16604">
        <v>10.199999999999999</v>
      </c>
      <c r="S16604" t="b">
        <v>0</v>
      </c>
      <c r="T16604" t="b">
        <v>0</v>
      </c>
      <c r="U16604" t="b">
        <v>1</v>
      </c>
      <c r="V16604">
        <v>18000</v>
      </c>
      <c r="W16604">
        <v>14400</v>
      </c>
      <c r="X16604">
        <v>2.5</v>
      </c>
      <c r="Y16604">
        <v>16000</v>
      </c>
      <c r="Z16604">
        <v>2.23</v>
      </c>
    </row>
    <row r="16605" spans="1:26">
      <c r="A16605">
        <v>207742381</v>
      </c>
      <c r="B16605" t="s">
        <v>8602</v>
      </c>
      <c r="C16605" t="s">
        <v>3597</v>
      </c>
      <c r="D16605" t="s">
        <v>4034</v>
      </c>
      <c r="E16605" t="s">
        <v>5222</v>
      </c>
      <c r="F16605" t="s">
        <v>3650</v>
      </c>
      <c r="G16605">
        <v>207742381</v>
      </c>
      <c r="I16605" t="s">
        <v>3651</v>
      </c>
      <c r="J16605" t="s">
        <v>8696</v>
      </c>
      <c r="K16605" t="s">
        <v>3653</v>
      </c>
      <c r="M16605">
        <v>11.6</v>
      </c>
      <c r="N16605">
        <v>21.5</v>
      </c>
      <c r="O16605">
        <v>11</v>
      </c>
      <c r="P16605">
        <v>11.7</v>
      </c>
      <c r="Q16605">
        <v>21.8</v>
      </c>
      <c r="R16605">
        <v>9.8000000000000007</v>
      </c>
      <c r="S16605" t="b">
        <v>0</v>
      </c>
      <c r="T16605" t="b">
        <v>0</v>
      </c>
      <c r="U16605" t="b">
        <v>1</v>
      </c>
      <c r="V16605">
        <v>48000</v>
      </c>
      <c r="W16605">
        <v>36000</v>
      </c>
      <c r="X16605">
        <v>2.2999999999999998</v>
      </c>
      <c r="Y16605">
        <v>45000</v>
      </c>
      <c r="Z16605">
        <v>2.2000000000000002</v>
      </c>
    </row>
    <row r="16606" spans="1:26">
      <c r="A16606">
        <v>207742408</v>
      </c>
      <c r="B16606" t="s">
        <v>9533</v>
      </c>
      <c r="C16606" t="s">
        <v>3597</v>
      </c>
      <c r="D16606" t="s">
        <v>4034</v>
      </c>
      <c r="E16606" t="s">
        <v>9781</v>
      </c>
      <c r="F16606" t="s">
        <v>3650</v>
      </c>
      <c r="G16606">
        <v>207742408</v>
      </c>
      <c r="I16606" t="s">
        <v>3651</v>
      </c>
      <c r="J16606" t="s">
        <v>9820</v>
      </c>
      <c r="K16606" t="s">
        <v>3653</v>
      </c>
      <c r="M16606">
        <v>10.5</v>
      </c>
      <c r="N16606">
        <v>21.8</v>
      </c>
      <c r="O16606">
        <v>11.5</v>
      </c>
      <c r="P16606">
        <v>10.6</v>
      </c>
      <c r="Q16606">
        <v>23.1</v>
      </c>
      <c r="R16606">
        <v>9.6</v>
      </c>
      <c r="S16606" t="b">
        <v>0</v>
      </c>
      <c r="T16606" t="b">
        <v>0</v>
      </c>
      <c r="U16606" t="b">
        <v>1</v>
      </c>
      <c r="V16606">
        <v>36000</v>
      </c>
      <c r="W16606">
        <v>26400</v>
      </c>
      <c r="X16606">
        <v>2.2999999999999998</v>
      </c>
      <c r="Y16606">
        <v>29600</v>
      </c>
      <c r="Z16606">
        <v>2.09</v>
      </c>
    </row>
    <row r="16607" spans="1:26">
      <c r="A16607">
        <v>207742379</v>
      </c>
      <c r="B16607" t="s">
        <v>8755</v>
      </c>
      <c r="C16607" t="s">
        <v>3597</v>
      </c>
      <c r="D16607" t="s">
        <v>4034</v>
      </c>
      <c r="E16607" t="s">
        <v>5222</v>
      </c>
      <c r="F16607" t="s">
        <v>3650</v>
      </c>
      <c r="G16607">
        <v>207742379</v>
      </c>
      <c r="I16607" t="s">
        <v>3651</v>
      </c>
      <c r="J16607" t="s">
        <v>6566</v>
      </c>
      <c r="K16607" t="s">
        <v>3653</v>
      </c>
      <c r="M16607">
        <v>13.6</v>
      </c>
      <c r="N16607">
        <v>21.8</v>
      </c>
      <c r="O16607">
        <v>11</v>
      </c>
      <c r="P16607">
        <v>13.6</v>
      </c>
      <c r="Q16607">
        <v>22.2</v>
      </c>
      <c r="R16607">
        <v>10.3</v>
      </c>
      <c r="S16607" t="b">
        <v>0</v>
      </c>
      <c r="T16607" t="b">
        <v>0</v>
      </c>
      <c r="U16607" t="b">
        <v>1</v>
      </c>
      <c r="V16607">
        <v>36000</v>
      </c>
      <c r="W16607">
        <v>33000</v>
      </c>
      <c r="X16607">
        <v>2.4</v>
      </c>
      <c r="Y16607">
        <v>35200</v>
      </c>
      <c r="Z16607">
        <v>1.88</v>
      </c>
    </row>
    <row r="16608" spans="1:26">
      <c r="A16608">
        <v>207742376</v>
      </c>
      <c r="B16608" t="s">
        <v>8602</v>
      </c>
      <c r="C16608" t="s">
        <v>3597</v>
      </c>
      <c r="D16608" t="s">
        <v>4034</v>
      </c>
      <c r="E16608" t="s">
        <v>5222</v>
      </c>
      <c r="F16608" t="s">
        <v>3650</v>
      </c>
      <c r="G16608">
        <v>207742376</v>
      </c>
      <c r="I16608" t="s">
        <v>3651</v>
      </c>
      <c r="J16608" t="s">
        <v>8695</v>
      </c>
      <c r="K16608" t="s">
        <v>3653</v>
      </c>
      <c r="M16608">
        <v>12.5</v>
      </c>
      <c r="N16608">
        <v>22.5</v>
      </c>
      <c r="O16608">
        <v>11.3</v>
      </c>
      <c r="P16608">
        <v>12.5</v>
      </c>
      <c r="Q16608">
        <v>23</v>
      </c>
      <c r="R16608">
        <v>10.6</v>
      </c>
      <c r="S16608" t="b">
        <v>0</v>
      </c>
      <c r="T16608" t="b">
        <v>0</v>
      </c>
      <c r="U16608" t="b">
        <v>1</v>
      </c>
      <c r="V16608">
        <v>28000</v>
      </c>
      <c r="W16608">
        <v>26600</v>
      </c>
      <c r="X16608">
        <v>2.2999999999999998</v>
      </c>
      <c r="Y16608">
        <v>27200</v>
      </c>
      <c r="Z16608">
        <v>2.21</v>
      </c>
    </row>
    <row r="16609" spans="1:26">
      <c r="A16609">
        <v>207742373</v>
      </c>
      <c r="B16609" t="s">
        <v>8602</v>
      </c>
      <c r="C16609" t="s">
        <v>3597</v>
      </c>
      <c r="D16609" t="s">
        <v>4034</v>
      </c>
      <c r="E16609" t="s">
        <v>5222</v>
      </c>
      <c r="F16609" t="s">
        <v>3650</v>
      </c>
      <c r="G16609">
        <v>207742373</v>
      </c>
      <c r="I16609" t="s">
        <v>3651</v>
      </c>
      <c r="J16609" t="s">
        <v>8693</v>
      </c>
      <c r="K16609" t="s">
        <v>3653</v>
      </c>
      <c r="M16609">
        <v>12.5</v>
      </c>
      <c r="N16609">
        <v>22</v>
      </c>
      <c r="O16609">
        <v>10.199999999999999</v>
      </c>
      <c r="P16609">
        <v>12.5</v>
      </c>
      <c r="Q16609">
        <v>22</v>
      </c>
      <c r="R16609">
        <v>9.8000000000000007</v>
      </c>
      <c r="S16609" t="b">
        <v>0</v>
      </c>
      <c r="T16609" t="b">
        <v>0</v>
      </c>
      <c r="U16609" t="b">
        <v>1</v>
      </c>
      <c r="V16609">
        <v>19000</v>
      </c>
      <c r="W16609">
        <v>15000</v>
      </c>
      <c r="X16609">
        <v>2.5</v>
      </c>
      <c r="Y16609">
        <v>19000</v>
      </c>
      <c r="Z16609">
        <v>2.23</v>
      </c>
    </row>
    <row r="16610" spans="1:26">
      <c r="A16610">
        <v>207742367</v>
      </c>
      <c r="B16610" t="s">
        <v>8755</v>
      </c>
      <c r="C16610" t="s">
        <v>3597</v>
      </c>
      <c r="D16610" t="s">
        <v>4034</v>
      </c>
      <c r="E16610" t="s">
        <v>5222</v>
      </c>
      <c r="F16610" t="s">
        <v>3650</v>
      </c>
      <c r="G16610">
        <v>207742367</v>
      </c>
      <c r="I16610" t="s">
        <v>3651</v>
      </c>
      <c r="J16610" t="s">
        <v>8769</v>
      </c>
      <c r="K16610" t="s">
        <v>3653</v>
      </c>
      <c r="M16610">
        <v>11.5</v>
      </c>
      <c r="N16610">
        <v>23</v>
      </c>
      <c r="O16610">
        <v>11.3</v>
      </c>
      <c r="P16610">
        <v>11.7</v>
      </c>
      <c r="Q16610">
        <v>23.9</v>
      </c>
      <c r="R16610">
        <v>9.5</v>
      </c>
      <c r="S16610" t="b">
        <v>0</v>
      </c>
      <c r="T16610" t="b">
        <v>0</v>
      </c>
      <c r="U16610" t="b">
        <v>1</v>
      </c>
      <c r="V16610">
        <v>36000</v>
      </c>
      <c r="W16610">
        <v>26800</v>
      </c>
      <c r="X16610">
        <v>2.2999999999999998</v>
      </c>
      <c r="Y16610">
        <v>29600</v>
      </c>
      <c r="Z16610">
        <v>2.09</v>
      </c>
    </row>
    <row r="16611" spans="1:26">
      <c r="A16611">
        <v>207742370</v>
      </c>
      <c r="B16611" t="s">
        <v>8755</v>
      </c>
      <c r="C16611" t="s">
        <v>3597</v>
      </c>
      <c r="D16611" t="s">
        <v>4034</v>
      </c>
      <c r="E16611" t="s">
        <v>5222</v>
      </c>
      <c r="F16611" t="s">
        <v>3650</v>
      </c>
      <c r="G16611">
        <v>207742370</v>
      </c>
      <c r="I16611" t="s">
        <v>3651</v>
      </c>
      <c r="J16611" t="s">
        <v>6565</v>
      </c>
      <c r="K16611" t="s">
        <v>3653</v>
      </c>
      <c r="M16611">
        <v>12.5</v>
      </c>
      <c r="N16611">
        <v>22.4</v>
      </c>
      <c r="O16611">
        <v>11</v>
      </c>
      <c r="P16611">
        <v>12.5</v>
      </c>
      <c r="Q16611">
        <v>23.4</v>
      </c>
      <c r="R16611">
        <v>8.6999999999999993</v>
      </c>
      <c r="S16611" t="b">
        <v>0</v>
      </c>
      <c r="T16611" t="b">
        <v>0</v>
      </c>
      <c r="U16611" t="b">
        <v>0</v>
      </c>
      <c r="V16611">
        <v>48000</v>
      </c>
      <c r="W16611">
        <v>34000</v>
      </c>
      <c r="X16611">
        <v>2.4</v>
      </c>
      <c r="Y16611">
        <v>37000</v>
      </c>
      <c r="Z16611">
        <v>2.17</v>
      </c>
    </row>
    <row r="16612" spans="1:26">
      <c r="A16612">
        <v>207742364</v>
      </c>
      <c r="B16612" t="s">
        <v>8602</v>
      </c>
      <c r="C16612" t="s">
        <v>3597</v>
      </c>
      <c r="D16612" t="s">
        <v>4034</v>
      </c>
      <c r="E16612" t="s">
        <v>5222</v>
      </c>
      <c r="F16612" t="s">
        <v>3650</v>
      </c>
      <c r="G16612">
        <v>207742364</v>
      </c>
      <c r="I16612" t="s">
        <v>3651</v>
      </c>
      <c r="J16612" t="s">
        <v>8694</v>
      </c>
      <c r="K16612" t="s">
        <v>3653</v>
      </c>
      <c r="M16612">
        <v>12.5</v>
      </c>
      <c r="N16612">
        <v>23.8</v>
      </c>
      <c r="O16612">
        <v>10.5</v>
      </c>
      <c r="P16612">
        <v>12.7</v>
      </c>
      <c r="Q16612">
        <v>24.6</v>
      </c>
      <c r="R16612">
        <v>9.5</v>
      </c>
      <c r="S16612" t="b">
        <v>0</v>
      </c>
      <c r="T16612" t="b">
        <v>0</v>
      </c>
      <c r="U16612" t="b">
        <v>1</v>
      </c>
      <c r="V16612">
        <v>28000</v>
      </c>
      <c r="W16612">
        <v>21000</v>
      </c>
      <c r="X16612">
        <v>2.5</v>
      </c>
      <c r="Y16612">
        <v>22600</v>
      </c>
      <c r="Z16612">
        <v>2.25</v>
      </c>
    </row>
    <row r="16613" spans="1:26">
      <c r="A16613">
        <v>207691855</v>
      </c>
      <c r="B16613" t="s">
        <v>8755</v>
      </c>
      <c r="C16613" t="s">
        <v>3597</v>
      </c>
      <c r="D16613" t="s">
        <v>4034</v>
      </c>
      <c r="E16613" t="s">
        <v>6768</v>
      </c>
      <c r="F16613" t="s">
        <v>3650</v>
      </c>
      <c r="G16613">
        <v>207691855</v>
      </c>
      <c r="I16613" t="s">
        <v>3651</v>
      </c>
      <c r="J16613" t="s">
        <v>8787</v>
      </c>
      <c r="K16613" t="s">
        <v>3653</v>
      </c>
      <c r="M16613">
        <v>10.5</v>
      </c>
      <c r="N16613">
        <v>21.8</v>
      </c>
      <c r="O16613">
        <v>11.5</v>
      </c>
      <c r="P16613">
        <v>10.6</v>
      </c>
      <c r="Q16613">
        <v>23.1</v>
      </c>
      <c r="R16613">
        <v>9.6</v>
      </c>
      <c r="S16613" t="b">
        <v>0</v>
      </c>
      <c r="T16613" t="b">
        <v>0</v>
      </c>
      <c r="U16613" t="b">
        <v>1</v>
      </c>
      <c r="V16613">
        <v>36000</v>
      </c>
      <c r="W16613">
        <v>26400</v>
      </c>
      <c r="X16613">
        <v>2.2999999999999998</v>
      </c>
      <c r="Y16613">
        <v>29600</v>
      </c>
      <c r="Z16613">
        <v>2.09</v>
      </c>
    </row>
    <row r="16614" spans="1:26">
      <c r="A16614">
        <v>207691845</v>
      </c>
      <c r="B16614" t="s">
        <v>9533</v>
      </c>
      <c r="C16614" t="s">
        <v>3597</v>
      </c>
      <c r="D16614" t="s">
        <v>4034</v>
      </c>
      <c r="E16614" t="s">
        <v>9884</v>
      </c>
      <c r="F16614" t="s">
        <v>3650</v>
      </c>
      <c r="G16614">
        <v>207691845</v>
      </c>
      <c r="I16614" t="s">
        <v>3651</v>
      </c>
      <c r="J16614" t="s">
        <v>9885</v>
      </c>
      <c r="K16614" t="s">
        <v>3653</v>
      </c>
      <c r="M16614">
        <v>12.5</v>
      </c>
      <c r="N16614">
        <v>21.5</v>
      </c>
      <c r="O16614">
        <v>10.6</v>
      </c>
      <c r="P16614">
        <v>12.5</v>
      </c>
      <c r="Q16614">
        <v>21</v>
      </c>
      <c r="R16614">
        <v>10.199999999999999</v>
      </c>
      <c r="S16614" t="b">
        <v>0</v>
      </c>
      <c r="T16614" t="b">
        <v>0</v>
      </c>
      <c r="U16614" t="b">
        <v>1</v>
      </c>
      <c r="V16614">
        <v>18000</v>
      </c>
      <c r="W16614">
        <v>14400</v>
      </c>
      <c r="X16614">
        <v>2.5</v>
      </c>
      <c r="Y16614">
        <v>16000</v>
      </c>
      <c r="Z16614">
        <v>2.23</v>
      </c>
    </row>
    <row r="16615" spans="1:26">
      <c r="A16615">
        <v>207691852</v>
      </c>
      <c r="B16615" t="s">
        <v>8755</v>
      </c>
      <c r="C16615" t="s">
        <v>3597</v>
      </c>
      <c r="D16615" t="s">
        <v>4034</v>
      </c>
      <c r="E16615" t="s">
        <v>6768</v>
      </c>
      <c r="F16615" t="s">
        <v>3650</v>
      </c>
      <c r="G16615">
        <v>207691852</v>
      </c>
      <c r="I16615" t="s">
        <v>3651</v>
      </c>
      <c r="J16615" t="s">
        <v>8780</v>
      </c>
      <c r="K16615" t="s">
        <v>3653</v>
      </c>
      <c r="M16615">
        <v>11</v>
      </c>
      <c r="N16615">
        <v>21</v>
      </c>
      <c r="O16615">
        <v>10.5</v>
      </c>
      <c r="P16615">
        <v>11</v>
      </c>
      <c r="Q16615">
        <v>21.1</v>
      </c>
      <c r="R16615">
        <v>9.5</v>
      </c>
      <c r="S16615" t="b">
        <v>0</v>
      </c>
      <c r="T16615" t="b">
        <v>0</v>
      </c>
      <c r="U16615" t="b">
        <v>1</v>
      </c>
      <c r="V16615">
        <v>48000</v>
      </c>
      <c r="W16615">
        <v>36000</v>
      </c>
      <c r="X16615">
        <v>2.5</v>
      </c>
      <c r="Y16615">
        <v>37000</v>
      </c>
      <c r="Z16615">
        <v>2.17</v>
      </c>
    </row>
    <row r="16616" spans="1:26">
      <c r="A16616">
        <v>207742361</v>
      </c>
      <c r="B16616" t="s">
        <v>8602</v>
      </c>
      <c r="C16616" t="s">
        <v>3597</v>
      </c>
      <c r="D16616" t="s">
        <v>4034</v>
      </c>
      <c r="E16616" t="s">
        <v>5222</v>
      </c>
      <c r="F16616" t="s">
        <v>3650</v>
      </c>
      <c r="G16616">
        <v>207742361</v>
      </c>
      <c r="I16616" t="s">
        <v>3651</v>
      </c>
      <c r="J16616" t="s">
        <v>8692</v>
      </c>
      <c r="K16616" t="s">
        <v>3653</v>
      </c>
      <c r="M16616">
        <v>13.3</v>
      </c>
      <c r="N16616">
        <v>22.5</v>
      </c>
      <c r="O16616">
        <v>10.6</v>
      </c>
      <c r="P16616">
        <v>13.9</v>
      </c>
      <c r="Q16616">
        <v>22.9</v>
      </c>
      <c r="R16616">
        <v>10.5</v>
      </c>
      <c r="S16616" t="b">
        <v>0</v>
      </c>
      <c r="T16616" t="b">
        <v>0</v>
      </c>
      <c r="U16616" t="b">
        <v>1</v>
      </c>
      <c r="V16616">
        <v>18000</v>
      </c>
      <c r="W16616">
        <v>14300</v>
      </c>
      <c r="X16616">
        <v>2.4900000000000002</v>
      </c>
      <c r="Y16616">
        <v>16000</v>
      </c>
      <c r="Z16616">
        <v>2.23</v>
      </c>
    </row>
    <row r="16617" spans="1:26">
      <c r="A16617">
        <v>207691842</v>
      </c>
      <c r="B16617" t="s">
        <v>9533</v>
      </c>
      <c r="C16617" t="s">
        <v>3597</v>
      </c>
      <c r="D16617" t="s">
        <v>4034</v>
      </c>
      <c r="E16617" t="s">
        <v>9884</v>
      </c>
      <c r="F16617" t="s">
        <v>3650</v>
      </c>
      <c r="G16617">
        <v>207691842</v>
      </c>
      <c r="I16617" t="s">
        <v>3651</v>
      </c>
      <c r="J16617" t="s">
        <v>9888</v>
      </c>
      <c r="K16617" t="s">
        <v>3653</v>
      </c>
      <c r="M16617">
        <v>10.5</v>
      </c>
      <c r="N16617">
        <v>21.8</v>
      </c>
      <c r="O16617">
        <v>11.5</v>
      </c>
      <c r="P16617">
        <v>10.6</v>
      </c>
      <c r="Q16617">
        <v>23.1</v>
      </c>
      <c r="R16617">
        <v>9.6</v>
      </c>
      <c r="S16617" t="b">
        <v>0</v>
      </c>
      <c r="T16617" t="b">
        <v>0</v>
      </c>
      <c r="U16617" t="b">
        <v>1</v>
      </c>
      <c r="V16617">
        <v>36000</v>
      </c>
      <c r="W16617">
        <v>26400</v>
      </c>
      <c r="X16617">
        <v>2.2999999999999998</v>
      </c>
      <c r="Y16617">
        <v>29600</v>
      </c>
      <c r="Z16617">
        <v>2.09</v>
      </c>
    </row>
    <row r="16618" spans="1:26">
      <c r="A16618">
        <v>207691849</v>
      </c>
      <c r="B16618" t="s">
        <v>8602</v>
      </c>
      <c r="C16618" t="s">
        <v>3597</v>
      </c>
      <c r="D16618" t="s">
        <v>4034</v>
      </c>
      <c r="E16618" t="s">
        <v>6768</v>
      </c>
      <c r="F16618" t="s">
        <v>3650</v>
      </c>
      <c r="G16618">
        <v>207691849</v>
      </c>
      <c r="I16618" t="s">
        <v>3651</v>
      </c>
      <c r="J16618" t="s">
        <v>8652</v>
      </c>
      <c r="K16618" t="s">
        <v>3653</v>
      </c>
      <c r="M16618">
        <v>12</v>
      </c>
      <c r="N16618">
        <v>22.5</v>
      </c>
      <c r="O16618">
        <v>10.199999999999999</v>
      </c>
      <c r="P16618">
        <v>12.2</v>
      </c>
      <c r="Q16618">
        <v>23.5</v>
      </c>
      <c r="R16618">
        <v>9.1999999999999993</v>
      </c>
      <c r="S16618" t="b">
        <v>0</v>
      </c>
      <c r="T16618" t="b">
        <v>0</v>
      </c>
      <c r="U16618" t="b">
        <v>0</v>
      </c>
      <c r="V16618">
        <v>27000</v>
      </c>
      <c r="W16618">
        <v>20000</v>
      </c>
      <c r="X16618">
        <v>2.35</v>
      </c>
      <c r="Y16618">
        <v>22600</v>
      </c>
      <c r="Z16618">
        <v>2.25</v>
      </c>
    </row>
    <row r="16619" spans="1:26">
      <c r="A16619">
        <v>212316215</v>
      </c>
      <c r="B16619" t="s">
        <v>9533</v>
      </c>
      <c r="C16619" t="s">
        <v>3597</v>
      </c>
      <c r="D16619" t="s">
        <v>4034</v>
      </c>
      <c r="E16619" t="s">
        <v>9898</v>
      </c>
      <c r="F16619" t="s">
        <v>3650</v>
      </c>
      <c r="G16619">
        <v>212316215</v>
      </c>
      <c r="I16619" t="s">
        <v>3651</v>
      </c>
      <c r="J16619" t="s">
        <v>8777</v>
      </c>
      <c r="K16619" t="s">
        <v>3653</v>
      </c>
      <c r="M16619">
        <v>12.5</v>
      </c>
      <c r="N16619">
        <v>22.4</v>
      </c>
      <c r="O16619">
        <v>11</v>
      </c>
      <c r="P16619">
        <v>12.5</v>
      </c>
      <c r="Q16619">
        <v>23.4</v>
      </c>
      <c r="R16619">
        <v>8.6999999999999993</v>
      </c>
      <c r="S16619" t="b">
        <v>0</v>
      </c>
      <c r="T16619" t="b">
        <v>0</v>
      </c>
      <c r="U16619" t="b">
        <v>0</v>
      </c>
      <c r="V16619">
        <v>48000</v>
      </c>
      <c r="W16619">
        <v>34000</v>
      </c>
      <c r="X16619">
        <v>2.4</v>
      </c>
      <c r="Y16619">
        <v>37000</v>
      </c>
      <c r="Z16619">
        <v>2.17</v>
      </c>
    </row>
    <row r="16620" spans="1:26">
      <c r="A16620">
        <v>212316218</v>
      </c>
      <c r="B16620" t="s">
        <v>9533</v>
      </c>
      <c r="C16620" t="s">
        <v>3597</v>
      </c>
      <c r="D16620" t="s">
        <v>4034</v>
      </c>
      <c r="E16620" t="s">
        <v>9898</v>
      </c>
      <c r="F16620" t="s">
        <v>3650</v>
      </c>
      <c r="G16620">
        <v>212316218</v>
      </c>
      <c r="I16620" t="s">
        <v>3651</v>
      </c>
      <c r="J16620" t="s">
        <v>8790</v>
      </c>
      <c r="K16620" t="s">
        <v>3653</v>
      </c>
      <c r="M16620">
        <v>10.5</v>
      </c>
      <c r="N16620">
        <v>20.5</v>
      </c>
      <c r="O16620">
        <v>10.8</v>
      </c>
      <c r="P16620">
        <v>10.5</v>
      </c>
      <c r="Q16620">
        <v>21.3</v>
      </c>
      <c r="R16620">
        <v>9.1</v>
      </c>
      <c r="S16620" t="b">
        <v>0</v>
      </c>
      <c r="T16620" t="b">
        <v>0</v>
      </c>
      <c r="U16620" t="b">
        <v>0</v>
      </c>
      <c r="V16620">
        <v>55000</v>
      </c>
      <c r="W16620">
        <v>34400</v>
      </c>
      <c r="X16620">
        <v>2.5</v>
      </c>
      <c r="Y16620">
        <v>37000</v>
      </c>
      <c r="Z16620">
        <v>2.17</v>
      </c>
    </row>
    <row r="16621" spans="1:26">
      <c r="A16621">
        <v>207742538</v>
      </c>
      <c r="B16621" t="s">
        <v>8755</v>
      </c>
      <c r="C16621" t="s">
        <v>3597</v>
      </c>
      <c r="D16621" t="s">
        <v>4034</v>
      </c>
      <c r="E16621" t="s">
        <v>5260</v>
      </c>
      <c r="F16621" t="s">
        <v>3650</v>
      </c>
      <c r="G16621">
        <v>207742538</v>
      </c>
      <c r="I16621" t="s">
        <v>3651</v>
      </c>
      <c r="J16621" t="s">
        <v>6702</v>
      </c>
      <c r="K16621" t="s">
        <v>3653</v>
      </c>
      <c r="M16621">
        <v>12.5</v>
      </c>
      <c r="N16621">
        <v>22.4</v>
      </c>
      <c r="O16621">
        <v>11</v>
      </c>
      <c r="P16621">
        <v>12.5</v>
      </c>
      <c r="Q16621">
        <v>23.4</v>
      </c>
      <c r="R16621">
        <v>8.6999999999999993</v>
      </c>
      <c r="S16621" t="b">
        <v>0</v>
      </c>
      <c r="T16621" t="b">
        <v>0</v>
      </c>
      <c r="U16621" t="b">
        <v>0</v>
      </c>
      <c r="V16621">
        <v>48000</v>
      </c>
      <c r="W16621">
        <v>34000</v>
      </c>
      <c r="X16621">
        <v>2.4</v>
      </c>
      <c r="Y16621">
        <v>37000</v>
      </c>
      <c r="Z16621">
        <v>2.17</v>
      </c>
    </row>
    <row r="16622" spans="1:26">
      <c r="A16622">
        <v>212360144</v>
      </c>
      <c r="B16622" t="s">
        <v>9533</v>
      </c>
      <c r="C16622" t="s">
        <v>3597</v>
      </c>
      <c r="D16622" t="s">
        <v>4034</v>
      </c>
      <c r="E16622" t="s">
        <v>8469</v>
      </c>
      <c r="F16622" t="s">
        <v>3650</v>
      </c>
      <c r="G16622">
        <v>212360144</v>
      </c>
      <c r="I16622" t="s">
        <v>3651</v>
      </c>
      <c r="J16622" t="s">
        <v>10077</v>
      </c>
      <c r="K16622" t="s">
        <v>3653</v>
      </c>
      <c r="M16622">
        <v>12.5</v>
      </c>
      <c r="N16622">
        <v>21.5</v>
      </c>
      <c r="O16622">
        <v>10.6</v>
      </c>
      <c r="P16622">
        <v>12.5</v>
      </c>
      <c r="Q16622">
        <v>21</v>
      </c>
      <c r="R16622">
        <v>10.199999999999999</v>
      </c>
      <c r="S16622" t="b">
        <v>0</v>
      </c>
      <c r="T16622" t="b">
        <v>0</v>
      </c>
      <c r="U16622" t="b">
        <v>1</v>
      </c>
      <c r="V16622">
        <v>18000</v>
      </c>
      <c r="W16622">
        <v>14400</v>
      </c>
      <c r="X16622">
        <v>2.5</v>
      </c>
      <c r="Y16622">
        <v>16000</v>
      </c>
      <c r="Z16622">
        <v>2.23</v>
      </c>
    </row>
    <row r="16623" spans="1:26">
      <c r="A16623">
        <v>212360147</v>
      </c>
      <c r="B16623" t="s">
        <v>9533</v>
      </c>
      <c r="C16623" t="s">
        <v>3597</v>
      </c>
      <c r="D16623" t="s">
        <v>4034</v>
      </c>
      <c r="E16623" t="s">
        <v>8469</v>
      </c>
      <c r="F16623" t="s">
        <v>3650</v>
      </c>
      <c r="G16623">
        <v>212360147</v>
      </c>
      <c r="I16623" t="s">
        <v>3651</v>
      </c>
      <c r="J16623" t="s">
        <v>10091</v>
      </c>
      <c r="K16623" t="s">
        <v>3653</v>
      </c>
      <c r="M16623">
        <v>12</v>
      </c>
      <c r="N16623">
        <v>22.5</v>
      </c>
      <c r="O16623">
        <v>10.199999999999999</v>
      </c>
      <c r="P16623">
        <v>12.2</v>
      </c>
      <c r="Q16623">
        <v>23.5</v>
      </c>
      <c r="R16623">
        <v>9.1999999999999993</v>
      </c>
      <c r="S16623" t="b">
        <v>0</v>
      </c>
      <c r="T16623" t="b">
        <v>0</v>
      </c>
      <c r="U16623" t="b">
        <v>0</v>
      </c>
      <c r="V16623">
        <v>27000</v>
      </c>
      <c r="W16623">
        <v>20000</v>
      </c>
      <c r="X16623">
        <v>2.35</v>
      </c>
      <c r="Y16623">
        <v>22600</v>
      </c>
      <c r="Z16623">
        <v>2.25</v>
      </c>
    </row>
    <row r="16624" spans="1:26">
      <c r="A16624">
        <v>207742535</v>
      </c>
      <c r="B16624" t="s">
        <v>8755</v>
      </c>
      <c r="C16624" t="s">
        <v>3597</v>
      </c>
      <c r="D16624" t="s">
        <v>4034</v>
      </c>
      <c r="E16624" t="s">
        <v>5260</v>
      </c>
      <c r="F16624" t="s">
        <v>3650</v>
      </c>
      <c r="G16624">
        <v>207742535</v>
      </c>
      <c r="I16624" t="s">
        <v>3651</v>
      </c>
      <c r="J16624" t="s">
        <v>8774</v>
      </c>
      <c r="K16624" t="s">
        <v>3653</v>
      </c>
      <c r="M16624">
        <v>11.5</v>
      </c>
      <c r="N16624">
        <v>23</v>
      </c>
      <c r="O16624">
        <v>11.3</v>
      </c>
      <c r="P16624">
        <v>11.7</v>
      </c>
      <c r="Q16624">
        <v>23.9</v>
      </c>
      <c r="R16624">
        <v>9.5</v>
      </c>
      <c r="S16624" t="b">
        <v>0</v>
      </c>
      <c r="T16624" t="b">
        <v>0</v>
      </c>
      <c r="U16624" t="b">
        <v>1</v>
      </c>
      <c r="V16624">
        <v>36000</v>
      </c>
      <c r="W16624">
        <v>26800</v>
      </c>
      <c r="X16624">
        <v>2.2999999999999998</v>
      </c>
      <c r="Y16624">
        <v>29600</v>
      </c>
      <c r="Z16624">
        <v>2.09</v>
      </c>
    </row>
    <row r="16625" spans="1:26">
      <c r="A16625">
        <v>207742529</v>
      </c>
      <c r="B16625" t="s">
        <v>8602</v>
      </c>
      <c r="C16625" t="s">
        <v>3597</v>
      </c>
      <c r="D16625" t="s">
        <v>4034</v>
      </c>
      <c r="E16625" t="s">
        <v>5260</v>
      </c>
      <c r="F16625" t="s">
        <v>3650</v>
      </c>
      <c r="G16625">
        <v>207742529</v>
      </c>
      <c r="I16625" t="s">
        <v>3651</v>
      </c>
      <c r="J16625" t="s">
        <v>8635</v>
      </c>
      <c r="K16625" t="s">
        <v>3653</v>
      </c>
      <c r="M16625">
        <v>13.3</v>
      </c>
      <c r="N16625">
        <v>22.5</v>
      </c>
      <c r="O16625">
        <v>10.6</v>
      </c>
      <c r="P16625">
        <v>13.9</v>
      </c>
      <c r="Q16625">
        <v>22.9</v>
      </c>
      <c r="R16625">
        <v>10.5</v>
      </c>
      <c r="S16625" t="b">
        <v>0</v>
      </c>
      <c r="T16625" t="b">
        <v>0</v>
      </c>
      <c r="U16625" t="b">
        <v>1</v>
      </c>
      <c r="V16625">
        <v>18000</v>
      </c>
      <c r="W16625">
        <v>14300</v>
      </c>
      <c r="X16625">
        <v>2.4900000000000002</v>
      </c>
      <c r="Y16625">
        <v>16000</v>
      </c>
      <c r="Z16625">
        <v>2.23</v>
      </c>
    </row>
    <row r="16626" spans="1:26">
      <c r="A16626">
        <v>207742481</v>
      </c>
      <c r="B16626" t="s">
        <v>8755</v>
      </c>
      <c r="C16626" t="s">
        <v>3597</v>
      </c>
      <c r="D16626" t="s">
        <v>4034</v>
      </c>
      <c r="E16626" t="s">
        <v>5257</v>
      </c>
      <c r="F16626" t="s">
        <v>3650</v>
      </c>
      <c r="G16626">
        <v>207742481</v>
      </c>
      <c r="I16626" t="s">
        <v>3651</v>
      </c>
      <c r="J16626" t="s">
        <v>6705</v>
      </c>
      <c r="K16626" t="s">
        <v>3653</v>
      </c>
      <c r="M16626">
        <v>12.5</v>
      </c>
      <c r="N16626">
        <v>22.4</v>
      </c>
      <c r="O16626">
        <v>11</v>
      </c>
      <c r="P16626">
        <v>12.5</v>
      </c>
      <c r="Q16626">
        <v>23.4</v>
      </c>
      <c r="R16626">
        <v>8.6999999999999993</v>
      </c>
      <c r="S16626" t="b">
        <v>0</v>
      </c>
      <c r="T16626" t="b">
        <v>0</v>
      </c>
      <c r="U16626" t="b">
        <v>0</v>
      </c>
      <c r="V16626">
        <v>48000</v>
      </c>
      <c r="W16626">
        <v>34000</v>
      </c>
      <c r="X16626">
        <v>2.4</v>
      </c>
      <c r="Y16626">
        <v>37000</v>
      </c>
      <c r="Z16626">
        <v>2.17</v>
      </c>
    </row>
    <row r="16627" spans="1:26">
      <c r="A16627">
        <v>207742478</v>
      </c>
      <c r="B16627" t="s">
        <v>8755</v>
      </c>
      <c r="C16627" t="s">
        <v>3597</v>
      </c>
      <c r="D16627" t="s">
        <v>4034</v>
      </c>
      <c r="E16627" t="s">
        <v>5257</v>
      </c>
      <c r="F16627" t="s">
        <v>3650</v>
      </c>
      <c r="G16627">
        <v>207742478</v>
      </c>
      <c r="I16627" t="s">
        <v>3651</v>
      </c>
      <c r="J16627" t="s">
        <v>8773</v>
      </c>
      <c r="K16627" t="s">
        <v>3653</v>
      </c>
      <c r="M16627">
        <v>11.5</v>
      </c>
      <c r="N16627">
        <v>23</v>
      </c>
      <c r="O16627">
        <v>11.3</v>
      </c>
      <c r="P16627">
        <v>11.7</v>
      </c>
      <c r="Q16627">
        <v>23.9</v>
      </c>
      <c r="R16627">
        <v>9.5</v>
      </c>
      <c r="S16627" t="b">
        <v>0</v>
      </c>
      <c r="T16627" t="b">
        <v>0</v>
      </c>
      <c r="U16627" t="b">
        <v>1</v>
      </c>
      <c r="V16627">
        <v>36000</v>
      </c>
      <c r="W16627">
        <v>26800</v>
      </c>
      <c r="X16627">
        <v>2.2999999999999998</v>
      </c>
      <c r="Y16627">
        <v>29600</v>
      </c>
      <c r="Z16627">
        <v>2.09</v>
      </c>
    </row>
    <row r="16628" spans="1:26">
      <c r="A16628">
        <v>207742475</v>
      </c>
      <c r="B16628" t="s">
        <v>8602</v>
      </c>
      <c r="C16628" t="s">
        <v>3597</v>
      </c>
      <c r="D16628" t="s">
        <v>4034</v>
      </c>
      <c r="E16628" t="s">
        <v>5257</v>
      </c>
      <c r="F16628" t="s">
        <v>3650</v>
      </c>
      <c r="G16628">
        <v>207742475</v>
      </c>
      <c r="I16628" t="s">
        <v>3651</v>
      </c>
      <c r="J16628" t="s">
        <v>8658</v>
      </c>
      <c r="K16628" t="s">
        <v>3653</v>
      </c>
      <c r="M16628">
        <v>12.5</v>
      </c>
      <c r="N16628">
        <v>23.8</v>
      </c>
      <c r="O16628">
        <v>10.5</v>
      </c>
      <c r="P16628">
        <v>12.7</v>
      </c>
      <c r="Q16628">
        <v>24.6</v>
      </c>
      <c r="R16628">
        <v>9.5</v>
      </c>
      <c r="S16628" t="b">
        <v>0</v>
      </c>
      <c r="T16628" t="b">
        <v>0</v>
      </c>
      <c r="U16628" t="b">
        <v>1</v>
      </c>
      <c r="V16628">
        <v>28000</v>
      </c>
      <c r="W16628">
        <v>21000</v>
      </c>
      <c r="X16628">
        <v>2.5</v>
      </c>
      <c r="Y16628">
        <v>22600</v>
      </c>
      <c r="Z16628">
        <v>2.25</v>
      </c>
    </row>
    <row r="16629" spans="1:26">
      <c r="A16629">
        <v>207742532</v>
      </c>
      <c r="B16629" t="s">
        <v>8602</v>
      </c>
      <c r="C16629" t="s">
        <v>3597</v>
      </c>
      <c r="D16629" t="s">
        <v>4034</v>
      </c>
      <c r="E16629" t="s">
        <v>5260</v>
      </c>
      <c r="F16629" t="s">
        <v>3650</v>
      </c>
      <c r="G16629">
        <v>207742532</v>
      </c>
      <c r="I16629" t="s">
        <v>3651</v>
      </c>
      <c r="J16629" t="s">
        <v>8637</v>
      </c>
      <c r="K16629" t="s">
        <v>3653</v>
      </c>
      <c r="M16629">
        <v>12.5</v>
      </c>
      <c r="N16629">
        <v>23.8</v>
      </c>
      <c r="O16629">
        <v>10.5</v>
      </c>
      <c r="P16629">
        <v>12.7</v>
      </c>
      <c r="Q16629">
        <v>24.6</v>
      </c>
      <c r="R16629">
        <v>9.5</v>
      </c>
      <c r="S16629" t="b">
        <v>0</v>
      </c>
      <c r="T16629" t="b">
        <v>0</v>
      </c>
      <c r="U16629" t="b">
        <v>1</v>
      </c>
      <c r="V16629">
        <v>28000</v>
      </c>
      <c r="W16629">
        <v>21000</v>
      </c>
      <c r="X16629">
        <v>2.5</v>
      </c>
      <c r="Y16629">
        <v>22600</v>
      </c>
      <c r="Z16629">
        <v>2.25</v>
      </c>
    </row>
    <row r="16630" spans="1:26">
      <c r="A16630">
        <v>207742469</v>
      </c>
      <c r="B16630" t="s">
        <v>8602</v>
      </c>
      <c r="C16630" t="s">
        <v>3597</v>
      </c>
      <c r="D16630" t="s">
        <v>4034</v>
      </c>
      <c r="E16630" t="s">
        <v>5257</v>
      </c>
      <c r="F16630" t="s">
        <v>3650</v>
      </c>
      <c r="G16630">
        <v>207742469</v>
      </c>
      <c r="I16630" t="s">
        <v>3651</v>
      </c>
      <c r="J16630" t="s">
        <v>8660</v>
      </c>
      <c r="K16630" t="s">
        <v>3653</v>
      </c>
      <c r="M16630">
        <v>11.6</v>
      </c>
      <c r="N16630">
        <v>21.5</v>
      </c>
      <c r="O16630">
        <v>11</v>
      </c>
      <c r="P16630">
        <v>11.7</v>
      </c>
      <c r="Q16630">
        <v>21.8</v>
      </c>
      <c r="R16630">
        <v>9.8000000000000007</v>
      </c>
      <c r="S16630" t="b">
        <v>0</v>
      </c>
      <c r="T16630" t="b">
        <v>0</v>
      </c>
      <c r="U16630" t="b">
        <v>1</v>
      </c>
      <c r="V16630">
        <v>48000</v>
      </c>
      <c r="W16630">
        <v>36000</v>
      </c>
      <c r="X16630">
        <v>2.2999999999999998</v>
      </c>
      <c r="Y16630">
        <v>45000</v>
      </c>
      <c r="Z16630">
        <v>2.2000000000000002</v>
      </c>
    </row>
    <row r="16631" spans="1:26">
      <c r="A16631">
        <v>207742472</v>
      </c>
      <c r="B16631" t="s">
        <v>8602</v>
      </c>
      <c r="C16631" t="s">
        <v>3597</v>
      </c>
      <c r="D16631" t="s">
        <v>4034</v>
      </c>
      <c r="E16631" t="s">
        <v>5257</v>
      </c>
      <c r="F16631" t="s">
        <v>3650</v>
      </c>
      <c r="G16631">
        <v>207742472</v>
      </c>
      <c r="I16631" t="s">
        <v>3651</v>
      </c>
      <c r="J16631" t="s">
        <v>8656</v>
      </c>
      <c r="K16631" t="s">
        <v>3653</v>
      </c>
      <c r="M16631">
        <v>13.3</v>
      </c>
      <c r="N16631">
        <v>22.5</v>
      </c>
      <c r="O16631">
        <v>10.6</v>
      </c>
      <c r="P16631">
        <v>13.9</v>
      </c>
      <c r="Q16631">
        <v>22.9</v>
      </c>
      <c r="R16631">
        <v>10.5</v>
      </c>
      <c r="S16631" t="b">
        <v>0</v>
      </c>
      <c r="T16631" t="b">
        <v>0</v>
      </c>
      <c r="U16631" t="b">
        <v>1</v>
      </c>
      <c r="V16631">
        <v>18000</v>
      </c>
      <c r="W16631">
        <v>14300</v>
      </c>
      <c r="X16631">
        <v>2.4900000000000002</v>
      </c>
      <c r="Y16631">
        <v>16000</v>
      </c>
      <c r="Z16631">
        <v>2.23</v>
      </c>
    </row>
    <row r="16632" spans="1:26">
      <c r="A16632">
        <v>207742466</v>
      </c>
      <c r="B16632" t="s">
        <v>8755</v>
      </c>
      <c r="C16632" t="s">
        <v>3597</v>
      </c>
      <c r="D16632" t="s">
        <v>4034</v>
      </c>
      <c r="E16632" t="s">
        <v>5257</v>
      </c>
      <c r="F16632" t="s">
        <v>3650</v>
      </c>
      <c r="G16632">
        <v>207742466</v>
      </c>
      <c r="I16632" t="s">
        <v>3651</v>
      </c>
      <c r="J16632" t="s">
        <v>6704</v>
      </c>
      <c r="K16632" t="s">
        <v>3653</v>
      </c>
      <c r="M16632">
        <v>13.6</v>
      </c>
      <c r="N16632">
        <v>21.8</v>
      </c>
      <c r="O16632">
        <v>11</v>
      </c>
      <c r="P16632">
        <v>13.6</v>
      </c>
      <c r="Q16632">
        <v>22.2</v>
      </c>
      <c r="R16632">
        <v>10.3</v>
      </c>
      <c r="S16632" t="b">
        <v>0</v>
      </c>
      <c r="T16632" t="b">
        <v>0</v>
      </c>
      <c r="U16632" t="b">
        <v>1</v>
      </c>
      <c r="V16632">
        <v>36000</v>
      </c>
      <c r="W16632">
        <v>33000</v>
      </c>
      <c r="X16632">
        <v>2.4</v>
      </c>
      <c r="Y16632">
        <v>35200</v>
      </c>
      <c r="Z16632">
        <v>1.88</v>
      </c>
    </row>
    <row r="16633" spans="1:26">
      <c r="A16633">
        <v>207742463</v>
      </c>
      <c r="B16633" t="s">
        <v>8602</v>
      </c>
      <c r="C16633" t="s">
        <v>3597</v>
      </c>
      <c r="D16633" t="s">
        <v>4034</v>
      </c>
      <c r="E16633" t="s">
        <v>5257</v>
      </c>
      <c r="F16633" t="s">
        <v>3650</v>
      </c>
      <c r="G16633">
        <v>207742463</v>
      </c>
      <c r="I16633" t="s">
        <v>3651</v>
      </c>
      <c r="J16633" t="s">
        <v>8659</v>
      </c>
      <c r="K16633" t="s">
        <v>3653</v>
      </c>
      <c r="M16633">
        <v>12.5</v>
      </c>
      <c r="N16633">
        <v>22.5</v>
      </c>
      <c r="O16633">
        <v>11.3</v>
      </c>
      <c r="P16633">
        <v>12.5</v>
      </c>
      <c r="Q16633">
        <v>23</v>
      </c>
      <c r="R16633">
        <v>10.6</v>
      </c>
      <c r="S16633" t="b">
        <v>0</v>
      </c>
      <c r="T16633" t="b">
        <v>0</v>
      </c>
      <c r="U16633" t="b">
        <v>1</v>
      </c>
      <c r="V16633">
        <v>28000</v>
      </c>
      <c r="W16633">
        <v>26600</v>
      </c>
      <c r="X16633">
        <v>2.2999999999999998</v>
      </c>
      <c r="Y16633">
        <v>27200</v>
      </c>
      <c r="Z16633">
        <v>2.21</v>
      </c>
    </row>
    <row r="16634" spans="1:26">
      <c r="A16634">
        <v>207742460</v>
      </c>
      <c r="B16634" t="s">
        <v>8602</v>
      </c>
      <c r="C16634" t="s">
        <v>3597</v>
      </c>
      <c r="D16634" t="s">
        <v>4034</v>
      </c>
      <c r="E16634" t="s">
        <v>5257</v>
      </c>
      <c r="F16634" t="s">
        <v>3650</v>
      </c>
      <c r="G16634">
        <v>207742460</v>
      </c>
      <c r="I16634" t="s">
        <v>3651</v>
      </c>
      <c r="J16634" t="s">
        <v>8657</v>
      </c>
      <c r="K16634" t="s">
        <v>3653</v>
      </c>
      <c r="M16634">
        <v>12.5</v>
      </c>
      <c r="N16634">
        <v>22</v>
      </c>
      <c r="O16634">
        <v>10.199999999999999</v>
      </c>
      <c r="P16634">
        <v>12.5</v>
      </c>
      <c r="Q16634">
        <v>22</v>
      </c>
      <c r="R16634">
        <v>9.8000000000000007</v>
      </c>
      <c r="S16634" t="b">
        <v>0</v>
      </c>
      <c r="T16634" t="b">
        <v>0</v>
      </c>
      <c r="U16634" t="b">
        <v>1</v>
      </c>
      <c r="V16634">
        <v>19000</v>
      </c>
      <c r="W16634">
        <v>15000</v>
      </c>
      <c r="X16634">
        <v>2.5</v>
      </c>
      <c r="Y16634">
        <v>19000</v>
      </c>
      <c r="Z16634">
        <v>2.23</v>
      </c>
    </row>
    <row r="16635" spans="1:26">
      <c r="A16635">
        <v>207742411</v>
      </c>
      <c r="B16635" t="s">
        <v>9533</v>
      </c>
      <c r="C16635" t="s">
        <v>3597</v>
      </c>
      <c r="D16635" t="s">
        <v>4034</v>
      </c>
      <c r="E16635" t="s">
        <v>9781</v>
      </c>
      <c r="F16635" t="s">
        <v>3650</v>
      </c>
      <c r="G16635">
        <v>207742411</v>
      </c>
      <c r="I16635" t="s">
        <v>3651</v>
      </c>
      <c r="J16635" t="s">
        <v>9810</v>
      </c>
      <c r="K16635" t="s">
        <v>3653</v>
      </c>
      <c r="M16635">
        <v>11</v>
      </c>
      <c r="N16635">
        <v>21</v>
      </c>
      <c r="O16635">
        <v>10.5</v>
      </c>
      <c r="P16635">
        <v>11</v>
      </c>
      <c r="Q16635">
        <v>21.1</v>
      </c>
      <c r="R16635">
        <v>9.5</v>
      </c>
      <c r="S16635" t="b">
        <v>0</v>
      </c>
      <c r="T16635" t="b">
        <v>0</v>
      </c>
      <c r="U16635" t="b">
        <v>1</v>
      </c>
      <c r="V16635">
        <v>48000</v>
      </c>
      <c r="W16635">
        <v>36000</v>
      </c>
      <c r="X16635">
        <v>2.5</v>
      </c>
      <c r="Y16635">
        <v>37000</v>
      </c>
      <c r="Z16635">
        <v>2.17</v>
      </c>
    </row>
    <row r="16636" spans="1:26">
      <c r="A16636">
        <v>212316094</v>
      </c>
      <c r="B16636" t="s">
        <v>9533</v>
      </c>
      <c r="C16636" t="s">
        <v>3597</v>
      </c>
      <c r="D16636" t="s">
        <v>4034</v>
      </c>
      <c r="E16636" t="s">
        <v>9899</v>
      </c>
      <c r="F16636" t="s">
        <v>3650</v>
      </c>
      <c r="G16636">
        <v>212316094</v>
      </c>
      <c r="I16636" t="s">
        <v>3651</v>
      </c>
      <c r="J16636" t="s">
        <v>8674</v>
      </c>
      <c r="K16636" t="s">
        <v>3653</v>
      </c>
      <c r="M16636">
        <v>11.6</v>
      </c>
      <c r="N16636">
        <v>21.5</v>
      </c>
      <c r="O16636">
        <v>11</v>
      </c>
      <c r="P16636">
        <v>11.7</v>
      </c>
      <c r="Q16636">
        <v>21.8</v>
      </c>
      <c r="R16636">
        <v>9.8000000000000007</v>
      </c>
      <c r="S16636" t="b">
        <v>0</v>
      </c>
      <c r="T16636" t="b">
        <v>0</v>
      </c>
      <c r="U16636" t="b">
        <v>1</v>
      </c>
      <c r="V16636">
        <v>48000</v>
      </c>
      <c r="W16636">
        <v>36000</v>
      </c>
      <c r="X16636">
        <v>2.2999999999999998</v>
      </c>
      <c r="Y16636">
        <v>45000</v>
      </c>
      <c r="Z16636">
        <v>2.2000000000000002</v>
      </c>
    </row>
    <row r="16637" spans="1:26">
      <c r="A16637">
        <v>212316091</v>
      </c>
      <c r="B16637" t="s">
        <v>9533</v>
      </c>
      <c r="C16637" t="s">
        <v>3597</v>
      </c>
      <c r="D16637" t="s">
        <v>4034</v>
      </c>
      <c r="E16637" t="s">
        <v>9899</v>
      </c>
      <c r="F16637" t="s">
        <v>3650</v>
      </c>
      <c r="G16637">
        <v>212316091</v>
      </c>
      <c r="I16637" t="s">
        <v>3651</v>
      </c>
      <c r="J16637" t="s">
        <v>6660</v>
      </c>
      <c r="K16637" t="s">
        <v>3653</v>
      </c>
      <c r="M16637">
        <v>13.6</v>
      </c>
      <c r="N16637">
        <v>21.8</v>
      </c>
      <c r="O16637">
        <v>11</v>
      </c>
      <c r="P16637">
        <v>13.6</v>
      </c>
      <c r="Q16637">
        <v>22.2</v>
      </c>
      <c r="R16637">
        <v>10.3</v>
      </c>
      <c r="S16637" t="b">
        <v>0</v>
      </c>
      <c r="T16637" t="b">
        <v>0</v>
      </c>
      <c r="U16637" t="b">
        <v>1</v>
      </c>
      <c r="V16637">
        <v>36000</v>
      </c>
      <c r="W16637">
        <v>33000</v>
      </c>
      <c r="X16637">
        <v>2.4</v>
      </c>
      <c r="Y16637">
        <v>35200</v>
      </c>
      <c r="Z16637">
        <v>1.88</v>
      </c>
    </row>
    <row r="16638" spans="1:26">
      <c r="A16638">
        <v>212316117</v>
      </c>
      <c r="B16638" t="s">
        <v>9533</v>
      </c>
      <c r="C16638" t="s">
        <v>3597</v>
      </c>
      <c r="D16638" t="s">
        <v>4034</v>
      </c>
      <c r="E16638" t="s">
        <v>9899</v>
      </c>
      <c r="F16638" t="s">
        <v>3650</v>
      </c>
      <c r="G16638">
        <v>212316117</v>
      </c>
      <c r="I16638" t="s">
        <v>3651</v>
      </c>
      <c r="J16638" t="s">
        <v>8677</v>
      </c>
      <c r="K16638" t="s">
        <v>3653</v>
      </c>
      <c r="M16638">
        <v>10.5</v>
      </c>
      <c r="N16638">
        <v>21.5</v>
      </c>
      <c r="O16638">
        <v>10.6</v>
      </c>
      <c r="P16638">
        <v>10.5</v>
      </c>
      <c r="Q16638">
        <v>22</v>
      </c>
      <c r="R16638">
        <v>9.5</v>
      </c>
      <c r="S16638" t="b">
        <v>0</v>
      </c>
      <c r="T16638" t="b">
        <v>0</v>
      </c>
      <c r="U16638" t="b">
        <v>1</v>
      </c>
      <c r="V16638">
        <v>55000</v>
      </c>
      <c r="W16638">
        <v>34400</v>
      </c>
      <c r="X16638">
        <v>2.5</v>
      </c>
      <c r="Y16638">
        <v>45000</v>
      </c>
      <c r="Z16638">
        <v>2.06</v>
      </c>
    </row>
    <row r="16639" spans="1:26">
      <c r="A16639">
        <v>212316123</v>
      </c>
      <c r="B16639" t="s">
        <v>9533</v>
      </c>
      <c r="C16639" t="s">
        <v>3597</v>
      </c>
      <c r="D16639" t="s">
        <v>4034</v>
      </c>
      <c r="E16639" t="s">
        <v>9899</v>
      </c>
      <c r="F16639" t="s">
        <v>3650</v>
      </c>
      <c r="G16639">
        <v>212316123</v>
      </c>
      <c r="I16639" t="s">
        <v>3651</v>
      </c>
      <c r="J16639" t="s">
        <v>8676</v>
      </c>
      <c r="K16639" t="s">
        <v>3653</v>
      </c>
      <c r="M16639">
        <v>12.5</v>
      </c>
      <c r="N16639">
        <v>23.8</v>
      </c>
      <c r="O16639">
        <v>10.5</v>
      </c>
      <c r="P16639">
        <v>12.7</v>
      </c>
      <c r="Q16639">
        <v>24.6</v>
      </c>
      <c r="R16639">
        <v>9.5</v>
      </c>
      <c r="S16639" t="b">
        <v>0</v>
      </c>
      <c r="T16639" t="b">
        <v>0</v>
      </c>
      <c r="U16639" t="b">
        <v>1</v>
      </c>
      <c r="V16639">
        <v>28000</v>
      </c>
      <c r="W16639">
        <v>21000</v>
      </c>
      <c r="X16639">
        <v>2.5</v>
      </c>
      <c r="Y16639">
        <v>22600</v>
      </c>
      <c r="Z16639">
        <v>2.25</v>
      </c>
    </row>
    <row r="16640" spans="1:26">
      <c r="A16640">
        <v>212316126</v>
      </c>
      <c r="B16640" t="s">
        <v>9533</v>
      </c>
      <c r="C16640" t="s">
        <v>3597</v>
      </c>
      <c r="D16640" t="s">
        <v>4034</v>
      </c>
      <c r="E16640" t="s">
        <v>9899</v>
      </c>
      <c r="F16640" t="s">
        <v>3650</v>
      </c>
      <c r="G16640">
        <v>212316126</v>
      </c>
      <c r="I16640" t="s">
        <v>3651</v>
      </c>
      <c r="J16640" t="s">
        <v>8772</v>
      </c>
      <c r="K16640" t="s">
        <v>3653</v>
      </c>
      <c r="M16640">
        <v>11.5</v>
      </c>
      <c r="N16640">
        <v>23</v>
      </c>
      <c r="O16640">
        <v>11.3</v>
      </c>
      <c r="P16640">
        <v>11.7</v>
      </c>
      <c r="Q16640">
        <v>23.9</v>
      </c>
      <c r="R16640">
        <v>9.5</v>
      </c>
      <c r="S16640" t="b">
        <v>0</v>
      </c>
      <c r="T16640" t="b">
        <v>0</v>
      </c>
      <c r="U16640" t="b">
        <v>1</v>
      </c>
      <c r="V16640">
        <v>36000</v>
      </c>
      <c r="W16640">
        <v>26800</v>
      </c>
      <c r="X16640">
        <v>2.2999999999999998</v>
      </c>
      <c r="Y16640">
        <v>29600</v>
      </c>
      <c r="Z16640">
        <v>2.09</v>
      </c>
    </row>
    <row r="16641" spans="1:26">
      <c r="A16641">
        <v>212316120</v>
      </c>
      <c r="B16641" t="s">
        <v>9533</v>
      </c>
      <c r="C16641" t="s">
        <v>3597</v>
      </c>
      <c r="D16641" t="s">
        <v>4034</v>
      </c>
      <c r="E16641" t="s">
        <v>9899</v>
      </c>
      <c r="F16641" t="s">
        <v>3650</v>
      </c>
      <c r="G16641">
        <v>212316120</v>
      </c>
      <c r="I16641" t="s">
        <v>3651</v>
      </c>
      <c r="J16641" t="s">
        <v>8675</v>
      </c>
      <c r="K16641" t="s">
        <v>3653</v>
      </c>
      <c r="M16641">
        <v>13.3</v>
      </c>
      <c r="N16641">
        <v>22.5</v>
      </c>
      <c r="O16641">
        <v>10.6</v>
      </c>
      <c r="P16641">
        <v>13.9</v>
      </c>
      <c r="Q16641">
        <v>22.9</v>
      </c>
      <c r="R16641">
        <v>10.5</v>
      </c>
      <c r="S16641" t="b">
        <v>0</v>
      </c>
      <c r="T16641" t="b">
        <v>0</v>
      </c>
      <c r="U16641" t="b">
        <v>1</v>
      </c>
      <c r="V16641">
        <v>18000</v>
      </c>
      <c r="W16641">
        <v>14300</v>
      </c>
      <c r="X16641">
        <v>2.4900000000000002</v>
      </c>
      <c r="Y16641">
        <v>16000</v>
      </c>
      <c r="Z16641">
        <v>2.23</v>
      </c>
    </row>
    <row r="16642" spans="1:26">
      <c r="A16642">
        <v>212316129</v>
      </c>
      <c r="B16642" t="s">
        <v>9533</v>
      </c>
      <c r="C16642" t="s">
        <v>3597</v>
      </c>
      <c r="D16642" t="s">
        <v>4034</v>
      </c>
      <c r="E16642" t="s">
        <v>9899</v>
      </c>
      <c r="F16642" t="s">
        <v>3650</v>
      </c>
      <c r="G16642">
        <v>212316129</v>
      </c>
      <c r="I16642" t="s">
        <v>3651</v>
      </c>
      <c r="J16642" t="s">
        <v>8777</v>
      </c>
      <c r="K16642" t="s">
        <v>3653</v>
      </c>
      <c r="M16642">
        <v>12.5</v>
      </c>
      <c r="N16642">
        <v>22.4</v>
      </c>
      <c r="O16642">
        <v>11</v>
      </c>
      <c r="P16642">
        <v>12.5</v>
      </c>
      <c r="Q16642">
        <v>23.4</v>
      </c>
      <c r="R16642">
        <v>8.6999999999999993</v>
      </c>
      <c r="S16642" t="b">
        <v>0</v>
      </c>
      <c r="T16642" t="b">
        <v>0</v>
      </c>
      <c r="U16642" t="b">
        <v>0</v>
      </c>
      <c r="V16642">
        <v>48000</v>
      </c>
      <c r="W16642">
        <v>34000</v>
      </c>
      <c r="X16642">
        <v>2.4</v>
      </c>
      <c r="Y16642">
        <v>37000</v>
      </c>
      <c r="Z16642">
        <v>2.17</v>
      </c>
    </row>
    <row r="16643" spans="1:26">
      <c r="A16643">
        <v>212316132</v>
      </c>
      <c r="B16643" t="s">
        <v>9533</v>
      </c>
      <c r="C16643" t="s">
        <v>3597</v>
      </c>
      <c r="D16643" t="s">
        <v>4034</v>
      </c>
      <c r="E16643" t="s">
        <v>9899</v>
      </c>
      <c r="F16643" t="s">
        <v>3650</v>
      </c>
      <c r="G16643">
        <v>212316132</v>
      </c>
      <c r="I16643" t="s">
        <v>3651</v>
      </c>
      <c r="J16643" t="s">
        <v>8790</v>
      </c>
      <c r="K16643" t="s">
        <v>3653</v>
      </c>
      <c r="M16643">
        <v>10.5</v>
      </c>
      <c r="N16643">
        <v>20.5</v>
      </c>
      <c r="O16643">
        <v>10.8</v>
      </c>
      <c r="P16643">
        <v>10.5</v>
      </c>
      <c r="Q16643">
        <v>21.3</v>
      </c>
      <c r="R16643">
        <v>9.1</v>
      </c>
      <c r="S16643" t="b">
        <v>0</v>
      </c>
      <c r="T16643" t="b">
        <v>0</v>
      </c>
      <c r="U16643" t="b">
        <v>0</v>
      </c>
      <c r="V16643">
        <v>55000</v>
      </c>
      <c r="W16643">
        <v>34400</v>
      </c>
      <c r="X16643">
        <v>2.5</v>
      </c>
      <c r="Y16643">
        <v>37000</v>
      </c>
      <c r="Z16643">
        <v>2.17</v>
      </c>
    </row>
    <row r="16644" spans="1:26">
      <c r="A16644">
        <v>212316171</v>
      </c>
      <c r="B16644" t="s">
        <v>9533</v>
      </c>
      <c r="C16644" t="s">
        <v>3597</v>
      </c>
      <c r="D16644" t="s">
        <v>4034</v>
      </c>
      <c r="E16644" t="s">
        <v>9898</v>
      </c>
      <c r="F16644" t="s">
        <v>3650</v>
      </c>
      <c r="G16644">
        <v>212316171</v>
      </c>
      <c r="I16644" t="s">
        <v>3651</v>
      </c>
      <c r="J16644" t="s">
        <v>8672</v>
      </c>
      <c r="K16644" t="s">
        <v>3653</v>
      </c>
      <c r="M16644">
        <v>12.5</v>
      </c>
      <c r="N16644">
        <v>22</v>
      </c>
      <c r="O16644">
        <v>10.199999999999999</v>
      </c>
      <c r="P16644">
        <v>12.5</v>
      </c>
      <c r="Q16644">
        <v>22</v>
      </c>
      <c r="R16644">
        <v>9.8000000000000007</v>
      </c>
      <c r="S16644" t="b">
        <v>0</v>
      </c>
      <c r="T16644" t="b">
        <v>0</v>
      </c>
      <c r="U16644" t="b">
        <v>1</v>
      </c>
      <c r="V16644">
        <v>19000</v>
      </c>
      <c r="W16644">
        <v>15000</v>
      </c>
      <c r="X16644">
        <v>2.5</v>
      </c>
      <c r="Y16644">
        <v>19000</v>
      </c>
      <c r="Z16644">
        <v>2.23</v>
      </c>
    </row>
    <row r="16645" spans="1:26">
      <c r="A16645">
        <v>212316177</v>
      </c>
      <c r="B16645" t="s">
        <v>9533</v>
      </c>
      <c r="C16645" t="s">
        <v>3597</v>
      </c>
      <c r="D16645" t="s">
        <v>4034</v>
      </c>
      <c r="E16645" t="s">
        <v>9898</v>
      </c>
      <c r="F16645" t="s">
        <v>3650</v>
      </c>
      <c r="G16645">
        <v>212316177</v>
      </c>
      <c r="I16645" t="s">
        <v>3651</v>
      </c>
      <c r="J16645" t="s">
        <v>6660</v>
      </c>
      <c r="K16645" t="s">
        <v>3653</v>
      </c>
      <c r="M16645">
        <v>13.6</v>
      </c>
      <c r="N16645">
        <v>21.8</v>
      </c>
      <c r="O16645">
        <v>11</v>
      </c>
      <c r="P16645">
        <v>13.6</v>
      </c>
      <c r="Q16645">
        <v>22.2</v>
      </c>
      <c r="R16645">
        <v>10.3</v>
      </c>
      <c r="S16645" t="b">
        <v>0</v>
      </c>
      <c r="T16645" t="b">
        <v>0</v>
      </c>
      <c r="U16645" t="b">
        <v>1</v>
      </c>
      <c r="V16645">
        <v>36000</v>
      </c>
      <c r="W16645">
        <v>33000</v>
      </c>
      <c r="X16645">
        <v>2.4</v>
      </c>
      <c r="Y16645">
        <v>35200</v>
      </c>
      <c r="Z16645">
        <v>1.88</v>
      </c>
    </row>
    <row r="16646" spans="1:26">
      <c r="A16646">
        <v>212316174</v>
      </c>
      <c r="B16646" t="s">
        <v>9533</v>
      </c>
      <c r="C16646" t="s">
        <v>3597</v>
      </c>
      <c r="D16646" t="s">
        <v>4034</v>
      </c>
      <c r="E16646" t="s">
        <v>9898</v>
      </c>
      <c r="F16646" t="s">
        <v>3650</v>
      </c>
      <c r="G16646">
        <v>212316174</v>
      </c>
      <c r="I16646" t="s">
        <v>3651</v>
      </c>
      <c r="J16646" t="s">
        <v>8673</v>
      </c>
      <c r="K16646" t="s">
        <v>3653</v>
      </c>
      <c r="M16646">
        <v>12.5</v>
      </c>
      <c r="N16646">
        <v>22.5</v>
      </c>
      <c r="O16646">
        <v>11.3</v>
      </c>
      <c r="P16646">
        <v>12.5</v>
      </c>
      <c r="Q16646">
        <v>23</v>
      </c>
      <c r="R16646">
        <v>10.6</v>
      </c>
      <c r="S16646" t="b">
        <v>0</v>
      </c>
      <c r="T16646" t="b">
        <v>0</v>
      </c>
      <c r="U16646" t="b">
        <v>1</v>
      </c>
      <c r="V16646">
        <v>28000</v>
      </c>
      <c r="W16646">
        <v>26600</v>
      </c>
      <c r="X16646">
        <v>2.2999999999999998</v>
      </c>
      <c r="Y16646">
        <v>27200</v>
      </c>
      <c r="Z16646">
        <v>2.21</v>
      </c>
    </row>
    <row r="16647" spans="1:26">
      <c r="A16647">
        <v>212316180</v>
      </c>
      <c r="B16647" t="s">
        <v>9533</v>
      </c>
      <c r="C16647" t="s">
        <v>3597</v>
      </c>
      <c r="D16647" t="s">
        <v>4034</v>
      </c>
      <c r="E16647" t="s">
        <v>9898</v>
      </c>
      <c r="F16647" t="s">
        <v>3650</v>
      </c>
      <c r="G16647">
        <v>212316180</v>
      </c>
      <c r="I16647" t="s">
        <v>3651</v>
      </c>
      <c r="J16647" t="s">
        <v>8674</v>
      </c>
      <c r="K16647" t="s">
        <v>3653</v>
      </c>
      <c r="M16647">
        <v>11.6</v>
      </c>
      <c r="N16647">
        <v>21.5</v>
      </c>
      <c r="O16647">
        <v>11</v>
      </c>
      <c r="P16647">
        <v>11.7</v>
      </c>
      <c r="Q16647">
        <v>21.8</v>
      </c>
      <c r="R16647">
        <v>9.8000000000000007</v>
      </c>
      <c r="S16647" t="b">
        <v>0</v>
      </c>
      <c r="T16647" t="b">
        <v>0</v>
      </c>
      <c r="U16647" t="b">
        <v>1</v>
      </c>
      <c r="V16647">
        <v>48000</v>
      </c>
      <c r="W16647">
        <v>36000</v>
      </c>
      <c r="X16647">
        <v>2.2999999999999998</v>
      </c>
      <c r="Y16647">
        <v>45000</v>
      </c>
      <c r="Z16647">
        <v>2.2000000000000002</v>
      </c>
    </row>
    <row r="16648" spans="1:26">
      <c r="A16648">
        <v>212316206</v>
      </c>
      <c r="B16648" t="s">
        <v>9533</v>
      </c>
      <c r="C16648" t="s">
        <v>3597</v>
      </c>
      <c r="D16648" t="s">
        <v>4034</v>
      </c>
      <c r="E16648" t="s">
        <v>9898</v>
      </c>
      <c r="F16648" t="s">
        <v>3650</v>
      </c>
      <c r="G16648">
        <v>212316206</v>
      </c>
      <c r="I16648" t="s">
        <v>3651</v>
      </c>
      <c r="J16648" t="s">
        <v>8675</v>
      </c>
      <c r="K16648" t="s">
        <v>3653</v>
      </c>
      <c r="M16648">
        <v>13.3</v>
      </c>
      <c r="N16648">
        <v>22.5</v>
      </c>
      <c r="O16648">
        <v>10.6</v>
      </c>
      <c r="P16648">
        <v>13.9</v>
      </c>
      <c r="Q16648">
        <v>22.9</v>
      </c>
      <c r="R16648">
        <v>10.5</v>
      </c>
      <c r="S16648" t="b">
        <v>0</v>
      </c>
      <c r="T16648" t="b">
        <v>0</v>
      </c>
      <c r="U16648" t="b">
        <v>1</v>
      </c>
      <c r="V16648">
        <v>18000</v>
      </c>
      <c r="W16648">
        <v>14300</v>
      </c>
      <c r="X16648">
        <v>2.4900000000000002</v>
      </c>
      <c r="Y16648">
        <v>16000</v>
      </c>
      <c r="Z16648">
        <v>2.23</v>
      </c>
    </row>
    <row r="16649" spans="1:26">
      <c r="A16649">
        <v>212316203</v>
      </c>
      <c r="B16649" t="s">
        <v>9533</v>
      </c>
      <c r="C16649" t="s">
        <v>3597</v>
      </c>
      <c r="D16649" t="s">
        <v>4034</v>
      </c>
      <c r="E16649" t="s">
        <v>9898</v>
      </c>
      <c r="F16649" t="s">
        <v>3650</v>
      </c>
      <c r="G16649">
        <v>212316203</v>
      </c>
      <c r="I16649" t="s">
        <v>3651</v>
      </c>
      <c r="J16649" t="s">
        <v>8677</v>
      </c>
      <c r="K16649" t="s">
        <v>3653</v>
      </c>
      <c r="M16649">
        <v>10.5</v>
      </c>
      <c r="N16649">
        <v>21.5</v>
      </c>
      <c r="O16649">
        <v>10.6</v>
      </c>
      <c r="P16649">
        <v>10.5</v>
      </c>
      <c r="Q16649">
        <v>22</v>
      </c>
      <c r="R16649">
        <v>9.5</v>
      </c>
      <c r="S16649" t="b">
        <v>0</v>
      </c>
      <c r="T16649" t="b">
        <v>0</v>
      </c>
      <c r="U16649" t="b">
        <v>1</v>
      </c>
      <c r="V16649">
        <v>55000</v>
      </c>
      <c r="W16649">
        <v>34400</v>
      </c>
      <c r="X16649">
        <v>2.5</v>
      </c>
      <c r="Y16649">
        <v>45000</v>
      </c>
      <c r="Z16649">
        <v>2.06</v>
      </c>
    </row>
    <row r="16650" spans="1:26">
      <c r="A16650">
        <v>212316209</v>
      </c>
      <c r="B16650" t="s">
        <v>9533</v>
      </c>
      <c r="C16650" t="s">
        <v>3597</v>
      </c>
      <c r="D16650" t="s">
        <v>4034</v>
      </c>
      <c r="E16650" t="s">
        <v>9898</v>
      </c>
      <c r="F16650" t="s">
        <v>3650</v>
      </c>
      <c r="G16650">
        <v>212316209</v>
      </c>
      <c r="I16650" t="s">
        <v>3651</v>
      </c>
      <c r="J16650" t="s">
        <v>8676</v>
      </c>
      <c r="K16650" t="s">
        <v>3653</v>
      </c>
      <c r="M16650">
        <v>12.5</v>
      </c>
      <c r="N16650">
        <v>23.8</v>
      </c>
      <c r="O16650">
        <v>10.5</v>
      </c>
      <c r="P16650">
        <v>12.7</v>
      </c>
      <c r="Q16650">
        <v>24.6</v>
      </c>
      <c r="R16650">
        <v>9.5</v>
      </c>
      <c r="S16650" t="b">
        <v>0</v>
      </c>
      <c r="T16650" t="b">
        <v>0</v>
      </c>
      <c r="U16650" t="b">
        <v>1</v>
      </c>
      <c r="V16650">
        <v>28000</v>
      </c>
      <c r="W16650">
        <v>21000</v>
      </c>
      <c r="X16650">
        <v>2.5</v>
      </c>
      <c r="Y16650">
        <v>22600</v>
      </c>
      <c r="Z16650">
        <v>2.25</v>
      </c>
    </row>
    <row r="16651" spans="1:26">
      <c r="A16651">
        <v>212316212</v>
      </c>
      <c r="B16651" t="s">
        <v>9533</v>
      </c>
      <c r="C16651" t="s">
        <v>3597</v>
      </c>
      <c r="D16651" t="s">
        <v>4034</v>
      </c>
      <c r="E16651" t="s">
        <v>9898</v>
      </c>
      <c r="F16651" t="s">
        <v>3650</v>
      </c>
      <c r="G16651">
        <v>212316212</v>
      </c>
      <c r="I16651" t="s">
        <v>3651</v>
      </c>
      <c r="J16651" t="s">
        <v>8772</v>
      </c>
      <c r="K16651" t="s">
        <v>3653</v>
      </c>
      <c r="M16651">
        <v>11.5</v>
      </c>
      <c r="N16651">
        <v>23</v>
      </c>
      <c r="O16651">
        <v>11.3</v>
      </c>
      <c r="P16651">
        <v>11.7</v>
      </c>
      <c r="Q16651">
        <v>23.9</v>
      </c>
      <c r="R16651">
        <v>9.5</v>
      </c>
      <c r="S16651" t="b">
        <v>0</v>
      </c>
      <c r="T16651" t="b">
        <v>0</v>
      </c>
      <c r="U16651" t="b">
        <v>1</v>
      </c>
      <c r="V16651">
        <v>36000</v>
      </c>
      <c r="W16651">
        <v>26800</v>
      </c>
      <c r="X16651">
        <v>2.2999999999999998</v>
      </c>
      <c r="Y16651">
        <v>29600</v>
      </c>
      <c r="Z16651">
        <v>2.09</v>
      </c>
    </row>
    <row r="16652" spans="1:26">
      <c r="A16652">
        <v>207743776</v>
      </c>
      <c r="B16652" t="s">
        <v>8602</v>
      </c>
      <c r="C16652" t="s">
        <v>3597</v>
      </c>
      <c r="D16652" t="s">
        <v>4034</v>
      </c>
      <c r="E16652" t="s">
        <v>4035</v>
      </c>
      <c r="F16652" t="s">
        <v>3650</v>
      </c>
      <c r="G16652">
        <v>207743776</v>
      </c>
      <c r="I16652" t="s">
        <v>3651</v>
      </c>
      <c r="J16652" t="s">
        <v>8680</v>
      </c>
      <c r="K16652" t="s">
        <v>3653</v>
      </c>
      <c r="M16652">
        <v>12.5</v>
      </c>
      <c r="N16652">
        <v>23.8</v>
      </c>
      <c r="O16652">
        <v>10.5</v>
      </c>
      <c r="P16652">
        <v>12.7</v>
      </c>
      <c r="Q16652">
        <v>24.6</v>
      </c>
      <c r="R16652">
        <v>9.5</v>
      </c>
      <c r="S16652" t="b">
        <v>0</v>
      </c>
      <c r="T16652" t="b">
        <v>0</v>
      </c>
      <c r="U16652" t="b">
        <v>1</v>
      </c>
      <c r="V16652">
        <v>28000</v>
      </c>
      <c r="W16652">
        <v>21000</v>
      </c>
      <c r="X16652">
        <v>2.5</v>
      </c>
      <c r="Y16652">
        <v>22600</v>
      </c>
      <c r="Z16652">
        <v>2.25</v>
      </c>
    </row>
    <row r="16653" spans="1:26">
      <c r="A16653">
        <v>207743716</v>
      </c>
      <c r="B16653" t="s">
        <v>6289</v>
      </c>
      <c r="C16653" t="s">
        <v>3597</v>
      </c>
      <c r="D16653" t="s">
        <v>4034</v>
      </c>
      <c r="E16653" t="s">
        <v>6598</v>
      </c>
      <c r="F16653" t="s">
        <v>3650</v>
      </c>
      <c r="G16653">
        <v>207743716</v>
      </c>
      <c r="I16653" t="s">
        <v>3651</v>
      </c>
      <c r="J16653" t="s">
        <v>6607</v>
      </c>
      <c r="K16653" t="s">
        <v>3653</v>
      </c>
      <c r="M16653">
        <v>11</v>
      </c>
      <c r="N16653">
        <v>21</v>
      </c>
      <c r="O16653">
        <v>10.5</v>
      </c>
      <c r="P16653">
        <v>11</v>
      </c>
      <c r="Q16653">
        <v>21.1</v>
      </c>
      <c r="R16653">
        <v>9.5</v>
      </c>
      <c r="S16653" t="b">
        <v>0</v>
      </c>
      <c r="T16653" t="b">
        <v>0</v>
      </c>
      <c r="U16653" t="b">
        <v>1</v>
      </c>
      <c r="V16653">
        <v>48000</v>
      </c>
      <c r="W16653">
        <v>36000</v>
      </c>
      <c r="X16653">
        <v>2.5</v>
      </c>
      <c r="Y16653">
        <v>37000</v>
      </c>
      <c r="Z16653">
        <v>2.17</v>
      </c>
    </row>
    <row r="16654" spans="1:26">
      <c r="A16654">
        <v>207743707</v>
      </c>
      <c r="B16654" t="s">
        <v>6289</v>
      </c>
      <c r="C16654" t="s">
        <v>3597</v>
      </c>
      <c r="D16654" t="s">
        <v>4034</v>
      </c>
      <c r="E16654" t="s">
        <v>6598</v>
      </c>
      <c r="F16654" t="s">
        <v>3650</v>
      </c>
      <c r="G16654">
        <v>207743707</v>
      </c>
      <c r="I16654" t="s">
        <v>3651</v>
      </c>
      <c r="J16654" t="s">
        <v>11384</v>
      </c>
      <c r="K16654" t="s">
        <v>3653</v>
      </c>
      <c r="M16654">
        <v>12.5</v>
      </c>
      <c r="N16654">
        <v>21.5</v>
      </c>
      <c r="O16654">
        <v>10.6</v>
      </c>
      <c r="P16654">
        <v>12.5</v>
      </c>
      <c r="Q16654">
        <v>21</v>
      </c>
      <c r="R16654">
        <v>10.199999999999999</v>
      </c>
      <c r="S16654" t="b">
        <v>0</v>
      </c>
      <c r="T16654" t="b">
        <v>0</v>
      </c>
      <c r="U16654" t="b">
        <v>1</v>
      </c>
      <c r="V16654">
        <v>18000</v>
      </c>
      <c r="W16654">
        <v>14400</v>
      </c>
      <c r="X16654">
        <v>2.5</v>
      </c>
      <c r="Y16654">
        <v>16000</v>
      </c>
      <c r="Z16654">
        <v>2.23</v>
      </c>
    </row>
    <row r="16655" spans="1:26">
      <c r="A16655">
        <v>207743710</v>
      </c>
      <c r="B16655" t="s">
        <v>6289</v>
      </c>
      <c r="C16655" t="s">
        <v>3597</v>
      </c>
      <c r="D16655" t="s">
        <v>4034</v>
      </c>
      <c r="E16655" t="s">
        <v>6598</v>
      </c>
      <c r="F16655" t="s">
        <v>3650</v>
      </c>
      <c r="G16655">
        <v>207743710</v>
      </c>
      <c r="I16655" t="s">
        <v>3651</v>
      </c>
      <c r="J16655" t="s">
        <v>11385</v>
      </c>
      <c r="K16655" t="s">
        <v>3653</v>
      </c>
      <c r="M16655">
        <v>12</v>
      </c>
      <c r="N16655">
        <v>22.5</v>
      </c>
      <c r="O16655">
        <v>10.199999999999999</v>
      </c>
      <c r="P16655">
        <v>12.2</v>
      </c>
      <c r="Q16655">
        <v>23.5</v>
      </c>
      <c r="R16655">
        <v>9.1999999999999993</v>
      </c>
      <c r="S16655" t="b">
        <v>0</v>
      </c>
      <c r="T16655" t="b">
        <v>0</v>
      </c>
      <c r="U16655" t="b">
        <v>0</v>
      </c>
      <c r="V16655">
        <v>27000</v>
      </c>
      <c r="W16655">
        <v>20000</v>
      </c>
      <c r="X16655">
        <v>2.35</v>
      </c>
      <c r="Y16655">
        <v>22600</v>
      </c>
      <c r="Z16655">
        <v>2.25</v>
      </c>
    </row>
    <row r="16656" spans="1:26">
      <c r="A16656">
        <v>207743773</v>
      </c>
      <c r="B16656" t="s">
        <v>8602</v>
      </c>
      <c r="C16656" t="s">
        <v>3597</v>
      </c>
      <c r="D16656" t="s">
        <v>4034</v>
      </c>
      <c r="E16656" t="s">
        <v>4035</v>
      </c>
      <c r="F16656" t="s">
        <v>3650</v>
      </c>
      <c r="G16656">
        <v>207743773</v>
      </c>
      <c r="I16656" t="s">
        <v>3651</v>
      </c>
      <c r="J16656" t="s">
        <v>8678</v>
      </c>
      <c r="K16656" t="s">
        <v>3653</v>
      </c>
      <c r="M16656">
        <v>13.3</v>
      </c>
      <c r="N16656">
        <v>22.5</v>
      </c>
      <c r="O16656">
        <v>10.6</v>
      </c>
      <c r="P16656">
        <v>13.9</v>
      </c>
      <c r="Q16656">
        <v>22.9</v>
      </c>
      <c r="R16656">
        <v>10.5</v>
      </c>
      <c r="S16656" t="b">
        <v>0</v>
      </c>
      <c r="T16656" t="b">
        <v>0</v>
      </c>
      <c r="U16656" t="b">
        <v>1</v>
      </c>
      <c r="V16656">
        <v>18000</v>
      </c>
      <c r="W16656">
        <v>14300</v>
      </c>
      <c r="X16656">
        <v>2.4900000000000002</v>
      </c>
      <c r="Y16656">
        <v>16000</v>
      </c>
      <c r="Z16656">
        <v>2.23</v>
      </c>
    </row>
    <row r="16657" spans="1:26">
      <c r="A16657">
        <v>207743713</v>
      </c>
      <c r="B16657" t="s">
        <v>6289</v>
      </c>
      <c r="C16657" t="s">
        <v>3597</v>
      </c>
      <c r="D16657" t="s">
        <v>4034</v>
      </c>
      <c r="E16657" t="s">
        <v>6598</v>
      </c>
      <c r="F16657" t="s">
        <v>3650</v>
      </c>
      <c r="G16657">
        <v>207743713</v>
      </c>
      <c r="I16657" t="s">
        <v>3651</v>
      </c>
      <c r="J16657" t="s">
        <v>12259</v>
      </c>
      <c r="K16657" t="s">
        <v>3653</v>
      </c>
      <c r="M16657">
        <v>10.5</v>
      </c>
      <c r="N16657">
        <v>21.8</v>
      </c>
      <c r="O16657">
        <v>11.5</v>
      </c>
      <c r="P16657">
        <v>10.6</v>
      </c>
      <c r="Q16657">
        <v>23.1</v>
      </c>
      <c r="R16657">
        <v>9.6</v>
      </c>
      <c r="S16657" t="b">
        <v>0</v>
      </c>
      <c r="T16657" t="b">
        <v>0</v>
      </c>
      <c r="U16657" t="b">
        <v>1</v>
      </c>
      <c r="V16657">
        <v>36000</v>
      </c>
      <c r="W16657">
        <v>26400</v>
      </c>
      <c r="X16657">
        <v>2.2999999999999998</v>
      </c>
      <c r="Y16657">
        <v>29600</v>
      </c>
      <c r="Z16657">
        <v>2.09</v>
      </c>
    </row>
    <row r="16658" spans="1:26">
      <c r="A16658">
        <v>207742550</v>
      </c>
      <c r="B16658" t="s">
        <v>8602</v>
      </c>
      <c r="C16658" t="s">
        <v>3597</v>
      </c>
      <c r="D16658" t="s">
        <v>4034</v>
      </c>
      <c r="E16658" t="s">
        <v>5260</v>
      </c>
      <c r="F16658" t="s">
        <v>3650</v>
      </c>
      <c r="G16658">
        <v>207742550</v>
      </c>
      <c r="I16658" t="s">
        <v>3651</v>
      </c>
      <c r="J16658" t="s">
        <v>8639</v>
      </c>
      <c r="K16658" t="s">
        <v>3653</v>
      </c>
      <c r="M16658">
        <v>11.6</v>
      </c>
      <c r="N16658">
        <v>21.5</v>
      </c>
      <c r="O16658">
        <v>11</v>
      </c>
      <c r="P16658">
        <v>11.7</v>
      </c>
      <c r="Q16658">
        <v>21.8</v>
      </c>
      <c r="R16658">
        <v>9.8000000000000007</v>
      </c>
      <c r="S16658" t="b">
        <v>0</v>
      </c>
      <c r="T16658" t="b">
        <v>0</v>
      </c>
      <c r="U16658" t="b">
        <v>1</v>
      </c>
      <c r="V16658">
        <v>48000</v>
      </c>
      <c r="W16658">
        <v>36000</v>
      </c>
      <c r="X16658">
        <v>2.2999999999999998</v>
      </c>
      <c r="Y16658">
        <v>45000</v>
      </c>
      <c r="Z16658">
        <v>2.2000000000000002</v>
      </c>
    </row>
    <row r="16659" spans="1:26">
      <c r="A16659">
        <v>207742544</v>
      </c>
      <c r="B16659" t="s">
        <v>8602</v>
      </c>
      <c r="C16659" t="s">
        <v>3597</v>
      </c>
      <c r="D16659" t="s">
        <v>4034</v>
      </c>
      <c r="E16659" t="s">
        <v>5260</v>
      </c>
      <c r="F16659" t="s">
        <v>3650</v>
      </c>
      <c r="G16659">
        <v>207742544</v>
      </c>
      <c r="I16659" t="s">
        <v>3651</v>
      </c>
      <c r="J16659" t="s">
        <v>8638</v>
      </c>
      <c r="K16659" t="s">
        <v>3653</v>
      </c>
      <c r="M16659">
        <v>12.5</v>
      </c>
      <c r="N16659">
        <v>22.5</v>
      </c>
      <c r="O16659">
        <v>11.3</v>
      </c>
      <c r="P16659">
        <v>12.5</v>
      </c>
      <c r="Q16659">
        <v>23</v>
      </c>
      <c r="R16659">
        <v>10.6</v>
      </c>
      <c r="S16659" t="b">
        <v>0</v>
      </c>
      <c r="T16659" t="b">
        <v>0</v>
      </c>
      <c r="U16659" t="b">
        <v>1</v>
      </c>
      <c r="V16659">
        <v>28000</v>
      </c>
      <c r="W16659">
        <v>26600</v>
      </c>
      <c r="X16659">
        <v>2.2999999999999998</v>
      </c>
      <c r="Y16659">
        <v>27200</v>
      </c>
      <c r="Z16659">
        <v>2.21</v>
      </c>
    </row>
    <row r="16660" spans="1:26">
      <c r="A16660">
        <v>207742541</v>
      </c>
      <c r="B16660" t="s">
        <v>8602</v>
      </c>
      <c r="C16660" t="s">
        <v>3597</v>
      </c>
      <c r="D16660" t="s">
        <v>4034</v>
      </c>
      <c r="E16660" t="s">
        <v>5260</v>
      </c>
      <c r="F16660" t="s">
        <v>3650</v>
      </c>
      <c r="G16660">
        <v>207742541</v>
      </c>
      <c r="I16660" t="s">
        <v>3651</v>
      </c>
      <c r="J16660" t="s">
        <v>8636</v>
      </c>
      <c r="K16660" t="s">
        <v>3653</v>
      </c>
      <c r="M16660">
        <v>12.5</v>
      </c>
      <c r="N16660">
        <v>22</v>
      </c>
      <c r="O16660">
        <v>10.199999999999999</v>
      </c>
      <c r="P16660">
        <v>12.5</v>
      </c>
      <c r="Q16660">
        <v>22</v>
      </c>
      <c r="R16660">
        <v>9.8000000000000007</v>
      </c>
      <c r="S16660" t="b">
        <v>0</v>
      </c>
      <c r="T16660" t="b">
        <v>0</v>
      </c>
      <c r="U16660" t="b">
        <v>1</v>
      </c>
      <c r="V16660">
        <v>19000</v>
      </c>
      <c r="W16660">
        <v>15000</v>
      </c>
      <c r="X16660">
        <v>2.5</v>
      </c>
      <c r="Y16660">
        <v>19000</v>
      </c>
      <c r="Z16660">
        <v>2.23</v>
      </c>
    </row>
    <row r="16661" spans="1:26">
      <c r="A16661">
        <v>211994920</v>
      </c>
      <c r="B16661" t="s">
        <v>9533</v>
      </c>
      <c r="C16661" t="s">
        <v>3597</v>
      </c>
      <c r="D16661" t="s">
        <v>4034</v>
      </c>
      <c r="E16661" t="s">
        <v>9868</v>
      </c>
      <c r="F16661" t="s">
        <v>3650</v>
      </c>
      <c r="G16661">
        <v>211994920</v>
      </c>
      <c r="I16661" t="s">
        <v>3651</v>
      </c>
      <c r="J16661" t="s">
        <v>9883</v>
      </c>
      <c r="K16661" t="s">
        <v>3653</v>
      </c>
      <c r="M16661">
        <v>12.5</v>
      </c>
      <c r="N16661">
        <v>22.4</v>
      </c>
      <c r="O16661">
        <v>11</v>
      </c>
      <c r="P16661">
        <v>12.5</v>
      </c>
      <c r="Q16661">
        <v>23.4</v>
      </c>
      <c r="R16661">
        <v>8.6999999999999993</v>
      </c>
      <c r="S16661" t="b">
        <v>0</v>
      </c>
      <c r="T16661" t="b">
        <v>0</v>
      </c>
      <c r="U16661" t="b">
        <v>0</v>
      </c>
      <c r="V16661">
        <v>48000</v>
      </c>
      <c r="W16661">
        <v>34000</v>
      </c>
      <c r="X16661">
        <v>2.4</v>
      </c>
      <c r="Y16661">
        <v>37000</v>
      </c>
      <c r="Z16661">
        <v>2.17</v>
      </c>
    </row>
    <row r="16662" spans="1:26">
      <c r="A16662">
        <v>211994923</v>
      </c>
      <c r="B16662" t="s">
        <v>9533</v>
      </c>
      <c r="C16662" t="s">
        <v>3597</v>
      </c>
      <c r="D16662" t="s">
        <v>4034</v>
      </c>
      <c r="E16662" t="s">
        <v>9868</v>
      </c>
      <c r="F16662" t="s">
        <v>3650</v>
      </c>
      <c r="G16662">
        <v>211994923</v>
      </c>
      <c r="I16662" t="s">
        <v>3651</v>
      </c>
      <c r="J16662" t="s">
        <v>9871</v>
      </c>
      <c r="K16662" t="s">
        <v>3653</v>
      </c>
      <c r="M16662">
        <v>11.5</v>
      </c>
      <c r="N16662">
        <v>23</v>
      </c>
      <c r="O16662">
        <v>11.3</v>
      </c>
      <c r="P16662">
        <v>11.7</v>
      </c>
      <c r="Q16662">
        <v>23.9</v>
      </c>
      <c r="R16662">
        <v>9.5</v>
      </c>
      <c r="S16662" t="b">
        <v>0</v>
      </c>
      <c r="T16662" t="b">
        <v>0</v>
      </c>
      <c r="U16662" t="b">
        <v>1</v>
      </c>
      <c r="V16662">
        <v>36000</v>
      </c>
      <c r="W16662">
        <v>26800</v>
      </c>
      <c r="X16662">
        <v>2.2999999999999998</v>
      </c>
      <c r="Y16662">
        <v>29600</v>
      </c>
      <c r="Z16662">
        <v>2.09</v>
      </c>
    </row>
    <row r="16663" spans="1:26">
      <c r="A16663">
        <v>212316085</v>
      </c>
      <c r="B16663" t="s">
        <v>9533</v>
      </c>
      <c r="C16663" t="s">
        <v>3597</v>
      </c>
      <c r="D16663" t="s">
        <v>4034</v>
      </c>
      <c r="E16663" t="s">
        <v>9899</v>
      </c>
      <c r="F16663" t="s">
        <v>3650</v>
      </c>
      <c r="G16663">
        <v>212316085</v>
      </c>
      <c r="I16663" t="s">
        <v>3651</v>
      </c>
      <c r="J16663" t="s">
        <v>8672</v>
      </c>
      <c r="K16663" t="s">
        <v>3653</v>
      </c>
      <c r="M16663">
        <v>12.5</v>
      </c>
      <c r="N16663">
        <v>22</v>
      </c>
      <c r="O16663">
        <v>10.199999999999999</v>
      </c>
      <c r="P16663">
        <v>12.5</v>
      </c>
      <c r="Q16663">
        <v>22</v>
      </c>
      <c r="R16663">
        <v>9.8000000000000007</v>
      </c>
      <c r="S16663" t="b">
        <v>0</v>
      </c>
      <c r="T16663" t="b">
        <v>0</v>
      </c>
      <c r="U16663" t="b">
        <v>1</v>
      </c>
      <c r="V16663">
        <v>19000</v>
      </c>
      <c r="W16663">
        <v>15000</v>
      </c>
      <c r="X16663">
        <v>2.5</v>
      </c>
      <c r="Y16663">
        <v>19000</v>
      </c>
      <c r="Z16663">
        <v>2.23</v>
      </c>
    </row>
    <row r="16664" spans="1:26">
      <c r="A16664">
        <v>212316088</v>
      </c>
      <c r="B16664" t="s">
        <v>9533</v>
      </c>
      <c r="C16664" t="s">
        <v>3597</v>
      </c>
      <c r="D16664" t="s">
        <v>4034</v>
      </c>
      <c r="E16664" t="s">
        <v>9899</v>
      </c>
      <c r="F16664" t="s">
        <v>3650</v>
      </c>
      <c r="G16664">
        <v>212316088</v>
      </c>
      <c r="I16664" t="s">
        <v>3651</v>
      </c>
      <c r="J16664" t="s">
        <v>8673</v>
      </c>
      <c r="K16664" t="s">
        <v>3653</v>
      </c>
      <c r="M16664">
        <v>12.5</v>
      </c>
      <c r="N16664">
        <v>22.5</v>
      </c>
      <c r="O16664">
        <v>11.3</v>
      </c>
      <c r="P16664">
        <v>12.5</v>
      </c>
      <c r="Q16664">
        <v>23</v>
      </c>
      <c r="R16664">
        <v>10.6</v>
      </c>
      <c r="S16664" t="b">
        <v>0</v>
      </c>
      <c r="T16664" t="b">
        <v>0</v>
      </c>
      <c r="U16664" t="b">
        <v>1</v>
      </c>
      <c r="V16664">
        <v>28000</v>
      </c>
      <c r="W16664">
        <v>26600</v>
      </c>
      <c r="X16664">
        <v>2.2999999999999998</v>
      </c>
      <c r="Y16664">
        <v>27200</v>
      </c>
      <c r="Z16664">
        <v>2.21</v>
      </c>
    </row>
    <row r="16665" spans="1:26">
      <c r="A16665">
        <v>211994917</v>
      </c>
      <c r="B16665" t="s">
        <v>9533</v>
      </c>
      <c r="C16665" t="s">
        <v>3597</v>
      </c>
      <c r="D16665" t="s">
        <v>4034</v>
      </c>
      <c r="E16665" t="s">
        <v>9868</v>
      </c>
      <c r="F16665" t="s">
        <v>3650</v>
      </c>
      <c r="G16665">
        <v>211994917</v>
      </c>
      <c r="I16665" t="s">
        <v>3651</v>
      </c>
      <c r="J16665" t="s">
        <v>9869</v>
      </c>
      <c r="K16665" t="s">
        <v>3653</v>
      </c>
      <c r="M16665">
        <v>13.3</v>
      </c>
      <c r="N16665">
        <v>22.5</v>
      </c>
      <c r="O16665">
        <v>10.6</v>
      </c>
      <c r="P16665">
        <v>13.9</v>
      </c>
      <c r="Q16665">
        <v>22.9</v>
      </c>
      <c r="R16665">
        <v>10.5</v>
      </c>
      <c r="S16665" t="b">
        <v>0</v>
      </c>
      <c r="T16665" t="b">
        <v>0</v>
      </c>
      <c r="U16665" t="b">
        <v>1</v>
      </c>
      <c r="V16665">
        <v>18000</v>
      </c>
      <c r="W16665">
        <v>14300</v>
      </c>
      <c r="X16665">
        <v>2.4900000000000002</v>
      </c>
      <c r="Y16665">
        <v>16000</v>
      </c>
      <c r="Z16665">
        <v>2.23</v>
      </c>
    </row>
    <row r="16666" spans="1:26">
      <c r="A16666">
        <v>207825564</v>
      </c>
      <c r="B16666" t="s">
        <v>8602</v>
      </c>
      <c r="C16666" t="s">
        <v>3597</v>
      </c>
      <c r="D16666" t="s">
        <v>4034</v>
      </c>
      <c r="E16666" t="s">
        <v>5422</v>
      </c>
      <c r="F16666" t="s">
        <v>3650</v>
      </c>
      <c r="G16666">
        <v>207825564</v>
      </c>
      <c r="I16666" t="s">
        <v>3651</v>
      </c>
      <c r="J16666" t="s">
        <v>8672</v>
      </c>
      <c r="K16666" t="s">
        <v>3653</v>
      </c>
      <c r="M16666">
        <v>12.5</v>
      </c>
      <c r="N16666">
        <v>22</v>
      </c>
      <c r="O16666">
        <v>10.199999999999999</v>
      </c>
      <c r="P16666">
        <v>12.5</v>
      </c>
      <c r="Q16666">
        <v>22</v>
      </c>
      <c r="R16666">
        <v>9.8000000000000007</v>
      </c>
      <c r="S16666" t="b">
        <v>0</v>
      </c>
      <c r="T16666" t="b">
        <v>0</v>
      </c>
      <c r="U16666" t="b">
        <v>1</v>
      </c>
      <c r="V16666">
        <v>19000</v>
      </c>
      <c r="W16666">
        <v>15000</v>
      </c>
      <c r="X16666">
        <v>2.5</v>
      </c>
      <c r="Y16666">
        <v>19000</v>
      </c>
      <c r="Z16666">
        <v>2.23</v>
      </c>
    </row>
    <row r="16667" spans="1:26">
      <c r="A16667">
        <v>207825501</v>
      </c>
      <c r="B16667" t="s">
        <v>8602</v>
      </c>
      <c r="C16667" t="s">
        <v>3597</v>
      </c>
      <c r="D16667" t="s">
        <v>4034</v>
      </c>
      <c r="E16667" t="s">
        <v>6587</v>
      </c>
      <c r="F16667" t="s">
        <v>3650</v>
      </c>
      <c r="G16667">
        <v>207825501</v>
      </c>
      <c r="I16667" t="s">
        <v>3651</v>
      </c>
      <c r="J16667" t="s">
        <v>8669</v>
      </c>
      <c r="K16667" t="s">
        <v>3653</v>
      </c>
      <c r="M16667">
        <v>12</v>
      </c>
      <c r="N16667">
        <v>22.5</v>
      </c>
      <c r="O16667">
        <v>10.199999999999999</v>
      </c>
      <c r="P16667">
        <v>12.2</v>
      </c>
      <c r="Q16667">
        <v>23.5</v>
      </c>
      <c r="R16667">
        <v>9.1999999999999993</v>
      </c>
      <c r="S16667" t="b">
        <v>0</v>
      </c>
      <c r="T16667" t="b">
        <v>0</v>
      </c>
      <c r="U16667" t="b">
        <v>0</v>
      </c>
      <c r="V16667">
        <v>27000</v>
      </c>
      <c r="W16667">
        <v>20000</v>
      </c>
      <c r="X16667">
        <v>2.35</v>
      </c>
      <c r="Y16667">
        <v>22600</v>
      </c>
      <c r="Z16667">
        <v>2.25</v>
      </c>
    </row>
    <row r="16668" spans="1:26">
      <c r="A16668">
        <v>207825504</v>
      </c>
      <c r="B16668" t="s">
        <v>8755</v>
      </c>
      <c r="C16668" t="s">
        <v>3597</v>
      </c>
      <c r="D16668" t="s">
        <v>4034</v>
      </c>
      <c r="E16668" t="s">
        <v>6587</v>
      </c>
      <c r="F16668" t="s">
        <v>3650</v>
      </c>
      <c r="G16668">
        <v>207825504</v>
      </c>
      <c r="I16668" t="s">
        <v>3651</v>
      </c>
      <c r="J16668" t="s">
        <v>8786</v>
      </c>
      <c r="K16668" t="s">
        <v>3653</v>
      </c>
      <c r="M16668">
        <v>10.5</v>
      </c>
      <c r="N16668">
        <v>21.8</v>
      </c>
      <c r="O16668">
        <v>11.5</v>
      </c>
      <c r="P16668">
        <v>10.6</v>
      </c>
      <c r="Q16668">
        <v>23.1</v>
      </c>
      <c r="R16668">
        <v>9.6</v>
      </c>
      <c r="S16668" t="b">
        <v>0</v>
      </c>
      <c r="T16668" t="b">
        <v>0</v>
      </c>
      <c r="U16668" t="b">
        <v>1</v>
      </c>
      <c r="V16668">
        <v>36000</v>
      </c>
      <c r="W16668">
        <v>26400</v>
      </c>
      <c r="X16668">
        <v>2.2999999999999998</v>
      </c>
      <c r="Y16668">
        <v>29600</v>
      </c>
      <c r="Z16668">
        <v>2.09</v>
      </c>
    </row>
    <row r="16669" spans="1:26">
      <c r="A16669">
        <v>207825498</v>
      </c>
      <c r="B16669" t="s">
        <v>8602</v>
      </c>
      <c r="C16669" t="s">
        <v>3597</v>
      </c>
      <c r="D16669" t="s">
        <v>4034</v>
      </c>
      <c r="E16669" t="s">
        <v>6587</v>
      </c>
      <c r="F16669" t="s">
        <v>3650</v>
      </c>
      <c r="G16669">
        <v>207825498</v>
      </c>
      <c r="I16669" t="s">
        <v>3651</v>
      </c>
      <c r="J16669" t="s">
        <v>8667</v>
      </c>
      <c r="K16669" t="s">
        <v>3653</v>
      </c>
      <c r="M16669">
        <v>12.5</v>
      </c>
      <c r="N16669">
        <v>21.5</v>
      </c>
      <c r="O16669">
        <v>10.6</v>
      </c>
      <c r="P16669">
        <v>12.5</v>
      </c>
      <c r="Q16669">
        <v>21</v>
      </c>
      <c r="R16669">
        <v>10.199999999999999</v>
      </c>
      <c r="S16669" t="b">
        <v>0</v>
      </c>
      <c r="T16669" t="b">
        <v>0</v>
      </c>
      <c r="U16669" t="b">
        <v>1</v>
      </c>
      <c r="V16669">
        <v>18000</v>
      </c>
      <c r="W16669">
        <v>14400</v>
      </c>
      <c r="X16669">
        <v>2.5</v>
      </c>
      <c r="Y16669">
        <v>16000</v>
      </c>
      <c r="Z16669">
        <v>2.23</v>
      </c>
    </row>
    <row r="16670" spans="1:26">
      <c r="A16670">
        <v>207804198</v>
      </c>
      <c r="B16670" t="s">
        <v>9533</v>
      </c>
      <c r="C16670" t="s">
        <v>3597</v>
      </c>
      <c r="D16670" t="s">
        <v>4034</v>
      </c>
      <c r="E16670" t="s">
        <v>9913</v>
      </c>
      <c r="F16670" t="s">
        <v>3650</v>
      </c>
      <c r="G16670">
        <v>207804198</v>
      </c>
      <c r="I16670" t="s">
        <v>3651</v>
      </c>
      <c r="J16670" t="s">
        <v>10027</v>
      </c>
      <c r="K16670" t="s">
        <v>3653</v>
      </c>
      <c r="M16670">
        <v>13.3</v>
      </c>
      <c r="N16670">
        <v>22.5</v>
      </c>
      <c r="O16670">
        <v>10.6</v>
      </c>
      <c r="P16670">
        <v>13.9</v>
      </c>
      <c r="Q16670">
        <v>22.9</v>
      </c>
      <c r="R16670">
        <v>10.5</v>
      </c>
      <c r="S16670" t="b">
        <v>0</v>
      </c>
      <c r="T16670" t="b">
        <v>0</v>
      </c>
      <c r="U16670" t="b">
        <v>1</v>
      </c>
      <c r="V16670">
        <v>18000</v>
      </c>
      <c r="W16670">
        <v>14300</v>
      </c>
      <c r="X16670">
        <v>2.4900000000000002</v>
      </c>
      <c r="Y16670">
        <v>16000</v>
      </c>
      <c r="Z16670">
        <v>2.23</v>
      </c>
    </row>
    <row r="16671" spans="1:26">
      <c r="A16671">
        <v>207805781</v>
      </c>
      <c r="B16671" t="s">
        <v>8602</v>
      </c>
      <c r="C16671" t="s">
        <v>3597</v>
      </c>
      <c r="D16671" t="s">
        <v>4034</v>
      </c>
      <c r="E16671" t="s">
        <v>6768</v>
      </c>
      <c r="F16671" t="s">
        <v>3650</v>
      </c>
      <c r="G16671">
        <v>207805781</v>
      </c>
      <c r="I16671" t="s">
        <v>3651</v>
      </c>
      <c r="J16671" t="s">
        <v>8651</v>
      </c>
      <c r="K16671" t="s">
        <v>3653</v>
      </c>
      <c r="M16671">
        <v>12.5</v>
      </c>
      <c r="N16671">
        <v>21.5</v>
      </c>
      <c r="O16671">
        <v>10.6</v>
      </c>
      <c r="P16671">
        <v>12.5</v>
      </c>
      <c r="Q16671">
        <v>21</v>
      </c>
      <c r="R16671">
        <v>10.199999999999999</v>
      </c>
      <c r="S16671" t="b">
        <v>0</v>
      </c>
      <c r="T16671" t="b">
        <v>0</v>
      </c>
      <c r="U16671" t="b">
        <v>1</v>
      </c>
      <c r="V16671">
        <v>18000</v>
      </c>
      <c r="W16671">
        <v>14400</v>
      </c>
      <c r="X16671">
        <v>2.5</v>
      </c>
      <c r="Y16671">
        <v>16000</v>
      </c>
      <c r="Z16671">
        <v>2.23</v>
      </c>
    </row>
    <row r="16672" spans="1:26">
      <c r="A16672">
        <v>207804195</v>
      </c>
      <c r="B16672" t="s">
        <v>9533</v>
      </c>
      <c r="C16672" t="s">
        <v>3597</v>
      </c>
      <c r="D16672" t="s">
        <v>4034</v>
      </c>
      <c r="E16672" t="s">
        <v>9913</v>
      </c>
      <c r="F16672" t="s">
        <v>3650</v>
      </c>
      <c r="G16672">
        <v>207804195</v>
      </c>
      <c r="I16672" t="s">
        <v>3651</v>
      </c>
      <c r="J16672" t="s">
        <v>10074</v>
      </c>
      <c r="K16672" t="s">
        <v>3653</v>
      </c>
      <c r="M16672">
        <v>12.5</v>
      </c>
      <c r="N16672">
        <v>22.4</v>
      </c>
      <c r="O16672">
        <v>11</v>
      </c>
      <c r="P16672">
        <v>12.5</v>
      </c>
      <c r="Q16672">
        <v>23.4</v>
      </c>
      <c r="R16672">
        <v>8.6999999999999993</v>
      </c>
      <c r="S16672" t="b">
        <v>0</v>
      </c>
      <c r="T16672" t="b">
        <v>0</v>
      </c>
      <c r="U16672" t="b">
        <v>0</v>
      </c>
      <c r="V16672">
        <v>48000</v>
      </c>
      <c r="W16672">
        <v>34000</v>
      </c>
      <c r="X16672">
        <v>2.4</v>
      </c>
      <c r="Y16672">
        <v>37000</v>
      </c>
      <c r="Z16672">
        <v>2.17</v>
      </c>
    </row>
    <row r="16673" spans="1:26">
      <c r="A16673">
        <v>207804192</v>
      </c>
      <c r="B16673" t="s">
        <v>9533</v>
      </c>
      <c r="C16673" t="s">
        <v>3597</v>
      </c>
      <c r="D16673" t="s">
        <v>4034</v>
      </c>
      <c r="E16673" t="s">
        <v>9913</v>
      </c>
      <c r="F16673" t="s">
        <v>3650</v>
      </c>
      <c r="G16673">
        <v>207804192</v>
      </c>
      <c r="I16673" t="s">
        <v>3651</v>
      </c>
      <c r="J16673" t="s">
        <v>10031</v>
      </c>
      <c r="K16673" t="s">
        <v>3653</v>
      </c>
      <c r="M16673">
        <v>11.5</v>
      </c>
      <c r="N16673">
        <v>23</v>
      </c>
      <c r="O16673">
        <v>11.3</v>
      </c>
      <c r="P16673">
        <v>11.7</v>
      </c>
      <c r="Q16673">
        <v>23.9</v>
      </c>
      <c r="R16673">
        <v>9.5</v>
      </c>
      <c r="S16673" t="b">
        <v>0</v>
      </c>
      <c r="T16673" t="b">
        <v>0</v>
      </c>
      <c r="U16673" t="b">
        <v>1</v>
      </c>
      <c r="V16673">
        <v>36000</v>
      </c>
      <c r="W16673">
        <v>26800</v>
      </c>
      <c r="X16673">
        <v>2.2999999999999998</v>
      </c>
      <c r="Y16673">
        <v>29600</v>
      </c>
      <c r="Z16673">
        <v>2.09</v>
      </c>
    </row>
    <row r="16674" spans="1:26">
      <c r="A16674">
        <v>207804189</v>
      </c>
      <c r="B16674" t="s">
        <v>9533</v>
      </c>
      <c r="C16674" t="s">
        <v>3597</v>
      </c>
      <c r="D16674" t="s">
        <v>4034</v>
      </c>
      <c r="E16674" t="s">
        <v>9913</v>
      </c>
      <c r="F16674" t="s">
        <v>3650</v>
      </c>
      <c r="G16674">
        <v>207804189</v>
      </c>
      <c r="I16674" t="s">
        <v>3651</v>
      </c>
      <c r="J16674" t="s">
        <v>10029</v>
      </c>
      <c r="K16674" t="s">
        <v>3653</v>
      </c>
      <c r="M16674">
        <v>12.5</v>
      </c>
      <c r="N16674">
        <v>23.8</v>
      </c>
      <c r="O16674">
        <v>10.5</v>
      </c>
      <c r="P16674">
        <v>12.7</v>
      </c>
      <c r="Q16674">
        <v>24.6</v>
      </c>
      <c r="R16674">
        <v>9.5</v>
      </c>
      <c r="S16674" t="b">
        <v>0</v>
      </c>
      <c r="T16674" t="b">
        <v>0</v>
      </c>
      <c r="U16674" t="b">
        <v>1</v>
      </c>
      <c r="V16674">
        <v>28000</v>
      </c>
      <c r="W16674">
        <v>21000</v>
      </c>
      <c r="X16674">
        <v>2.5</v>
      </c>
      <c r="Y16674">
        <v>22600</v>
      </c>
      <c r="Z16674">
        <v>2.25</v>
      </c>
    </row>
    <row r="16675" spans="1:26">
      <c r="A16675">
        <v>207787177</v>
      </c>
      <c r="B16675" t="s">
        <v>10412</v>
      </c>
      <c r="C16675" t="s">
        <v>3597</v>
      </c>
      <c r="D16675" t="s">
        <v>4034</v>
      </c>
      <c r="E16675" t="s">
        <v>10413</v>
      </c>
      <c r="F16675" t="s">
        <v>3650</v>
      </c>
      <c r="G16675">
        <v>207787177</v>
      </c>
      <c r="I16675" t="s">
        <v>3651</v>
      </c>
      <c r="J16675" t="s">
        <v>10446</v>
      </c>
      <c r="K16675" t="s">
        <v>3653</v>
      </c>
      <c r="M16675">
        <v>10.5</v>
      </c>
      <c r="N16675">
        <v>21.8</v>
      </c>
      <c r="O16675">
        <v>11.5</v>
      </c>
      <c r="P16675">
        <v>10.6</v>
      </c>
      <c r="Q16675">
        <v>23.1</v>
      </c>
      <c r="R16675">
        <v>9.6</v>
      </c>
      <c r="S16675" t="b">
        <v>0</v>
      </c>
      <c r="T16675" t="b">
        <v>0</v>
      </c>
      <c r="U16675" t="b">
        <v>1</v>
      </c>
      <c r="V16675">
        <v>36000</v>
      </c>
      <c r="W16675">
        <v>26400</v>
      </c>
      <c r="X16675">
        <v>2.2999999999999998</v>
      </c>
      <c r="Y16675">
        <v>29600</v>
      </c>
      <c r="Z16675">
        <v>2.09</v>
      </c>
    </row>
    <row r="16676" spans="1:26">
      <c r="A16676">
        <v>207787180</v>
      </c>
      <c r="B16676" t="s">
        <v>10412</v>
      </c>
      <c r="C16676" t="s">
        <v>3597</v>
      </c>
      <c r="D16676" t="s">
        <v>4034</v>
      </c>
      <c r="E16676" t="s">
        <v>10413</v>
      </c>
      <c r="F16676" t="s">
        <v>3650</v>
      </c>
      <c r="G16676">
        <v>207787180</v>
      </c>
      <c r="I16676" t="s">
        <v>3651</v>
      </c>
      <c r="J16676" t="s">
        <v>10440</v>
      </c>
      <c r="K16676" t="s">
        <v>3653</v>
      </c>
      <c r="M16676">
        <v>11</v>
      </c>
      <c r="N16676">
        <v>21</v>
      </c>
      <c r="O16676">
        <v>10.5</v>
      </c>
      <c r="P16676">
        <v>11</v>
      </c>
      <c r="Q16676">
        <v>21.1</v>
      </c>
      <c r="R16676">
        <v>9.5</v>
      </c>
      <c r="S16676" t="b">
        <v>0</v>
      </c>
      <c r="T16676" t="b">
        <v>0</v>
      </c>
      <c r="U16676" t="b">
        <v>1</v>
      </c>
      <c r="V16676">
        <v>48000</v>
      </c>
      <c r="W16676">
        <v>36000</v>
      </c>
      <c r="X16676">
        <v>2.5</v>
      </c>
      <c r="Y16676">
        <v>37000</v>
      </c>
      <c r="Z16676">
        <v>2.17</v>
      </c>
    </row>
    <row r="16677" spans="1:26">
      <c r="A16677">
        <v>207787174</v>
      </c>
      <c r="B16677" t="s">
        <v>10412</v>
      </c>
      <c r="C16677" t="s">
        <v>3597</v>
      </c>
      <c r="D16677" t="s">
        <v>4034</v>
      </c>
      <c r="E16677" t="s">
        <v>10413</v>
      </c>
      <c r="F16677" t="s">
        <v>3650</v>
      </c>
      <c r="G16677">
        <v>207787174</v>
      </c>
      <c r="I16677" t="s">
        <v>3651</v>
      </c>
      <c r="J16677" t="s">
        <v>10444</v>
      </c>
      <c r="K16677" t="s">
        <v>3653</v>
      </c>
      <c r="M16677">
        <v>12</v>
      </c>
      <c r="N16677">
        <v>22.5</v>
      </c>
      <c r="O16677">
        <v>10.199999999999999</v>
      </c>
      <c r="P16677">
        <v>12.2</v>
      </c>
      <c r="Q16677">
        <v>23.5</v>
      </c>
      <c r="R16677">
        <v>9.1999999999999993</v>
      </c>
      <c r="S16677" t="b">
        <v>0</v>
      </c>
      <c r="T16677" t="b">
        <v>0</v>
      </c>
      <c r="U16677" t="b">
        <v>0</v>
      </c>
      <c r="V16677">
        <v>27000</v>
      </c>
      <c r="W16677">
        <v>20000</v>
      </c>
      <c r="X16677">
        <v>2.35</v>
      </c>
      <c r="Y16677">
        <v>22600</v>
      </c>
      <c r="Z16677">
        <v>2.25</v>
      </c>
    </row>
    <row r="16678" spans="1:26">
      <c r="A16678">
        <v>207787171</v>
      </c>
      <c r="B16678" t="s">
        <v>10412</v>
      </c>
      <c r="C16678" t="s">
        <v>3597</v>
      </c>
      <c r="D16678" t="s">
        <v>4034</v>
      </c>
      <c r="E16678" t="s">
        <v>10413</v>
      </c>
      <c r="F16678" t="s">
        <v>3650</v>
      </c>
      <c r="G16678">
        <v>207787171</v>
      </c>
      <c r="I16678" t="s">
        <v>3651</v>
      </c>
      <c r="J16678" t="s">
        <v>10439</v>
      </c>
      <c r="K16678" t="s">
        <v>3653</v>
      </c>
      <c r="M16678">
        <v>12.5</v>
      </c>
      <c r="N16678">
        <v>21.5</v>
      </c>
      <c r="O16678">
        <v>10.6</v>
      </c>
      <c r="P16678">
        <v>12.5</v>
      </c>
      <c r="Q16678">
        <v>21</v>
      </c>
      <c r="R16678">
        <v>10.199999999999999</v>
      </c>
      <c r="S16678" t="b">
        <v>0</v>
      </c>
      <c r="T16678" t="b">
        <v>0</v>
      </c>
      <c r="U16678" t="b">
        <v>1</v>
      </c>
      <c r="V16678">
        <v>18000</v>
      </c>
      <c r="W16678">
        <v>14400</v>
      </c>
      <c r="X16678">
        <v>2.5</v>
      </c>
      <c r="Y16678">
        <v>16000</v>
      </c>
      <c r="Z16678">
        <v>2.23</v>
      </c>
    </row>
    <row r="16679" spans="1:26">
      <c r="A16679">
        <v>207743794</v>
      </c>
      <c r="B16679" t="s">
        <v>8602</v>
      </c>
      <c r="C16679" t="s">
        <v>3597</v>
      </c>
      <c r="D16679" t="s">
        <v>4034</v>
      </c>
      <c r="E16679" t="s">
        <v>4035</v>
      </c>
      <c r="F16679" t="s">
        <v>3650</v>
      </c>
      <c r="G16679">
        <v>207743794</v>
      </c>
      <c r="I16679" t="s">
        <v>3651</v>
      </c>
      <c r="J16679" t="s">
        <v>8682</v>
      </c>
      <c r="K16679" t="s">
        <v>3653</v>
      </c>
      <c r="M16679">
        <v>11.6</v>
      </c>
      <c r="N16679">
        <v>21.5</v>
      </c>
      <c r="O16679">
        <v>11</v>
      </c>
      <c r="P16679">
        <v>11.7</v>
      </c>
      <c r="Q16679">
        <v>21.8</v>
      </c>
      <c r="R16679">
        <v>9.8000000000000007</v>
      </c>
      <c r="S16679" t="b">
        <v>0</v>
      </c>
      <c r="T16679" t="b">
        <v>0</v>
      </c>
      <c r="U16679" t="b">
        <v>1</v>
      </c>
      <c r="V16679">
        <v>48000</v>
      </c>
      <c r="W16679">
        <v>36000</v>
      </c>
      <c r="X16679">
        <v>2.2999999999999998</v>
      </c>
      <c r="Y16679">
        <v>45000</v>
      </c>
      <c r="Z16679">
        <v>2.2000000000000002</v>
      </c>
    </row>
    <row r="16680" spans="1:26">
      <c r="A16680">
        <v>207743788</v>
      </c>
      <c r="B16680" t="s">
        <v>8602</v>
      </c>
      <c r="C16680" t="s">
        <v>3597</v>
      </c>
      <c r="D16680" t="s">
        <v>4034</v>
      </c>
      <c r="E16680" t="s">
        <v>4035</v>
      </c>
      <c r="F16680" t="s">
        <v>3650</v>
      </c>
      <c r="G16680">
        <v>207743788</v>
      </c>
      <c r="I16680" t="s">
        <v>3651</v>
      </c>
      <c r="J16680" t="s">
        <v>8681</v>
      </c>
      <c r="K16680" t="s">
        <v>3653</v>
      </c>
      <c r="M16680">
        <v>12.5</v>
      </c>
      <c r="N16680">
        <v>22.5</v>
      </c>
      <c r="O16680">
        <v>11.3</v>
      </c>
      <c r="P16680">
        <v>12.5</v>
      </c>
      <c r="Q16680">
        <v>23</v>
      </c>
      <c r="R16680">
        <v>10.6</v>
      </c>
      <c r="S16680" t="b">
        <v>0</v>
      </c>
      <c r="T16680" t="b">
        <v>0</v>
      </c>
      <c r="U16680" t="b">
        <v>1</v>
      </c>
      <c r="V16680">
        <v>28000</v>
      </c>
      <c r="W16680">
        <v>26600</v>
      </c>
      <c r="X16680">
        <v>2.2999999999999998</v>
      </c>
      <c r="Y16680">
        <v>27200</v>
      </c>
      <c r="Z16680">
        <v>2.21</v>
      </c>
    </row>
    <row r="16681" spans="1:26">
      <c r="A16681">
        <v>207743791</v>
      </c>
      <c r="B16681" t="s">
        <v>8755</v>
      </c>
      <c r="C16681" t="s">
        <v>3597</v>
      </c>
      <c r="D16681" t="s">
        <v>4034</v>
      </c>
      <c r="E16681" t="s">
        <v>4035</v>
      </c>
      <c r="F16681" t="s">
        <v>3650</v>
      </c>
      <c r="G16681">
        <v>207743791</v>
      </c>
      <c r="I16681" t="s">
        <v>3651</v>
      </c>
      <c r="J16681" t="s">
        <v>6707</v>
      </c>
      <c r="K16681" t="s">
        <v>3653</v>
      </c>
      <c r="M16681">
        <v>13.6</v>
      </c>
      <c r="N16681">
        <v>21.8</v>
      </c>
      <c r="O16681">
        <v>11</v>
      </c>
      <c r="P16681">
        <v>13.6</v>
      </c>
      <c r="Q16681">
        <v>22.2</v>
      </c>
      <c r="R16681">
        <v>10.3</v>
      </c>
      <c r="S16681" t="b">
        <v>0</v>
      </c>
      <c r="T16681" t="b">
        <v>0</v>
      </c>
      <c r="U16681" t="b">
        <v>1</v>
      </c>
      <c r="V16681">
        <v>36000</v>
      </c>
      <c r="W16681">
        <v>33000</v>
      </c>
      <c r="X16681">
        <v>2.4</v>
      </c>
      <c r="Y16681">
        <v>35200</v>
      </c>
      <c r="Z16681">
        <v>1.88</v>
      </c>
    </row>
    <row r="16682" spans="1:26">
      <c r="A16682">
        <v>207743782</v>
      </c>
      <c r="B16682" t="s">
        <v>8755</v>
      </c>
      <c r="C16682" t="s">
        <v>3597</v>
      </c>
      <c r="D16682" t="s">
        <v>4034</v>
      </c>
      <c r="E16682" t="s">
        <v>4035</v>
      </c>
      <c r="F16682" t="s">
        <v>3650</v>
      </c>
      <c r="G16682">
        <v>207743782</v>
      </c>
      <c r="I16682" t="s">
        <v>3651</v>
      </c>
      <c r="J16682" t="s">
        <v>6706</v>
      </c>
      <c r="K16682" t="s">
        <v>3653</v>
      </c>
      <c r="M16682">
        <v>12.5</v>
      </c>
      <c r="N16682">
        <v>22.4</v>
      </c>
      <c r="O16682">
        <v>11</v>
      </c>
      <c r="P16682">
        <v>12.5</v>
      </c>
      <c r="Q16682">
        <v>23.4</v>
      </c>
      <c r="R16682">
        <v>8.6999999999999993</v>
      </c>
      <c r="S16682" t="b">
        <v>0</v>
      </c>
      <c r="T16682" t="b">
        <v>0</v>
      </c>
      <c r="U16682" t="b">
        <v>0</v>
      </c>
      <c r="V16682">
        <v>48000</v>
      </c>
      <c r="W16682">
        <v>34000</v>
      </c>
      <c r="X16682">
        <v>2.4</v>
      </c>
      <c r="Y16682">
        <v>37000</v>
      </c>
      <c r="Z16682">
        <v>2.17</v>
      </c>
    </row>
    <row r="16683" spans="1:26">
      <c r="A16683">
        <v>207743785</v>
      </c>
      <c r="B16683" t="s">
        <v>8602</v>
      </c>
      <c r="C16683" t="s">
        <v>3597</v>
      </c>
      <c r="D16683" t="s">
        <v>4034</v>
      </c>
      <c r="E16683" t="s">
        <v>4035</v>
      </c>
      <c r="F16683" t="s">
        <v>3650</v>
      </c>
      <c r="G16683">
        <v>207743785</v>
      </c>
      <c r="I16683" t="s">
        <v>3651</v>
      </c>
      <c r="J16683" t="s">
        <v>8679</v>
      </c>
      <c r="K16683" t="s">
        <v>3653</v>
      </c>
      <c r="M16683">
        <v>12.5</v>
      </c>
      <c r="N16683">
        <v>22</v>
      </c>
      <c r="O16683">
        <v>10.199999999999999</v>
      </c>
      <c r="P16683">
        <v>12.5</v>
      </c>
      <c r="Q16683">
        <v>22</v>
      </c>
      <c r="R16683">
        <v>9.8000000000000007</v>
      </c>
      <c r="S16683" t="b">
        <v>0</v>
      </c>
      <c r="T16683" t="b">
        <v>0</v>
      </c>
      <c r="U16683" t="b">
        <v>1</v>
      </c>
      <c r="V16683">
        <v>19000</v>
      </c>
      <c r="W16683">
        <v>15000</v>
      </c>
      <c r="X16683">
        <v>2.5</v>
      </c>
      <c r="Y16683">
        <v>19000</v>
      </c>
      <c r="Z16683">
        <v>2.23</v>
      </c>
    </row>
    <row r="16684" spans="1:26">
      <c r="A16684">
        <v>207743779</v>
      </c>
      <c r="B16684" t="s">
        <v>8755</v>
      </c>
      <c r="C16684" t="s">
        <v>3597</v>
      </c>
      <c r="D16684" t="s">
        <v>4034</v>
      </c>
      <c r="E16684" t="s">
        <v>4035</v>
      </c>
      <c r="F16684" t="s">
        <v>3650</v>
      </c>
      <c r="G16684">
        <v>207743779</v>
      </c>
      <c r="I16684" t="s">
        <v>3651</v>
      </c>
      <c r="J16684" t="s">
        <v>8759</v>
      </c>
      <c r="K16684" t="s">
        <v>3653</v>
      </c>
      <c r="M16684">
        <v>11.5</v>
      </c>
      <c r="N16684">
        <v>23</v>
      </c>
      <c r="O16684">
        <v>11.3</v>
      </c>
      <c r="P16684">
        <v>11.7</v>
      </c>
      <c r="Q16684">
        <v>23.9</v>
      </c>
      <c r="R16684">
        <v>9.5</v>
      </c>
      <c r="S16684" t="b">
        <v>0</v>
      </c>
      <c r="T16684" t="b">
        <v>0</v>
      </c>
      <c r="U16684" t="b">
        <v>1</v>
      </c>
      <c r="V16684">
        <v>36000</v>
      </c>
      <c r="W16684">
        <v>26800</v>
      </c>
      <c r="X16684">
        <v>2.2999999999999998</v>
      </c>
      <c r="Y16684">
        <v>29600</v>
      </c>
      <c r="Z16684">
        <v>2.09</v>
      </c>
    </row>
    <row r="16685" spans="1:26">
      <c r="A16685">
        <v>207825582</v>
      </c>
      <c r="B16685" t="s">
        <v>8755</v>
      </c>
      <c r="C16685" t="s">
        <v>3597</v>
      </c>
      <c r="D16685" t="s">
        <v>4034</v>
      </c>
      <c r="E16685" t="s">
        <v>5417</v>
      </c>
      <c r="F16685" t="s">
        <v>3650</v>
      </c>
      <c r="G16685">
        <v>207825582</v>
      </c>
      <c r="I16685" t="s">
        <v>3651</v>
      </c>
      <c r="J16685" t="s">
        <v>6660</v>
      </c>
      <c r="K16685" t="s">
        <v>3653</v>
      </c>
      <c r="M16685">
        <v>13.6</v>
      </c>
      <c r="N16685">
        <v>21.8</v>
      </c>
      <c r="O16685">
        <v>11</v>
      </c>
      <c r="P16685">
        <v>13.6</v>
      </c>
      <c r="Q16685">
        <v>22.2</v>
      </c>
      <c r="R16685">
        <v>10.3</v>
      </c>
      <c r="S16685" t="b">
        <v>0</v>
      </c>
      <c r="T16685" t="b">
        <v>0</v>
      </c>
      <c r="U16685" t="b">
        <v>1</v>
      </c>
      <c r="V16685">
        <v>36000</v>
      </c>
      <c r="W16685">
        <v>33000</v>
      </c>
      <c r="X16685">
        <v>2.4</v>
      </c>
      <c r="Y16685">
        <v>35200</v>
      </c>
      <c r="Z16685">
        <v>1.88</v>
      </c>
    </row>
    <row r="16686" spans="1:26">
      <c r="A16686">
        <v>211793565</v>
      </c>
      <c r="B16686" t="s">
        <v>9533</v>
      </c>
      <c r="C16686" t="s">
        <v>3597</v>
      </c>
      <c r="D16686" t="s">
        <v>4034</v>
      </c>
      <c r="E16686" t="s">
        <v>9892</v>
      </c>
      <c r="F16686" t="s">
        <v>3650</v>
      </c>
      <c r="G16686">
        <v>211793565</v>
      </c>
      <c r="I16686" t="s">
        <v>3651</v>
      </c>
      <c r="J16686" t="s">
        <v>10032</v>
      </c>
      <c r="K16686" t="s">
        <v>3653</v>
      </c>
      <c r="M16686">
        <v>11.5</v>
      </c>
      <c r="N16686">
        <v>23</v>
      </c>
      <c r="O16686">
        <v>11.3</v>
      </c>
      <c r="P16686">
        <v>11.7</v>
      </c>
      <c r="Q16686">
        <v>23.9</v>
      </c>
      <c r="R16686">
        <v>9.5</v>
      </c>
      <c r="S16686" t="b">
        <v>0</v>
      </c>
      <c r="T16686" t="b">
        <v>0</v>
      </c>
      <c r="U16686" t="b">
        <v>1</v>
      </c>
      <c r="V16686">
        <v>36000</v>
      </c>
      <c r="W16686">
        <v>26800</v>
      </c>
      <c r="X16686">
        <v>2.2999999999999998</v>
      </c>
      <c r="Y16686">
        <v>29600</v>
      </c>
      <c r="Z16686">
        <v>2.09</v>
      </c>
    </row>
    <row r="16687" spans="1:26">
      <c r="A16687">
        <v>211911391</v>
      </c>
      <c r="B16687" t="s">
        <v>9533</v>
      </c>
      <c r="C16687" t="s">
        <v>3597</v>
      </c>
      <c r="D16687" t="s">
        <v>4034</v>
      </c>
      <c r="E16687" t="s">
        <v>5483</v>
      </c>
      <c r="F16687" t="s">
        <v>3650</v>
      </c>
      <c r="G16687">
        <v>211911391</v>
      </c>
      <c r="I16687" t="s">
        <v>3651</v>
      </c>
      <c r="J16687" t="s">
        <v>10089</v>
      </c>
      <c r="K16687" t="s">
        <v>3653</v>
      </c>
      <c r="M16687">
        <v>12</v>
      </c>
      <c r="N16687">
        <v>22.5</v>
      </c>
      <c r="O16687">
        <v>10.199999999999999</v>
      </c>
      <c r="P16687">
        <v>12.2</v>
      </c>
      <c r="Q16687">
        <v>23.5</v>
      </c>
      <c r="R16687">
        <v>9.1999999999999993</v>
      </c>
      <c r="S16687" t="b">
        <v>0</v>
      </c>
      <c r="T16687" t="b">
        <v>0</v>
      </c>
      <c r="U16687" t="b">
        <v>0</v>
      </c>
      <c r="V16687">
        <v>27000</v>
      </c>
      <c r="W16687">
        <v>20000</v>
      </c>
      <c r="X16687">
        <v>2.35</v>
      </c>
      <c r="Y16687">
        <v>22600</v>
      </c>
      <c r="Z16687">
        <v>2.25</v>
      </c>
    </row>
    <row r="16688" spans="1:26">
      <c r="A16688">
        <v>211793569</v>
      </c>
      <c r="B16688" t="s">
        <v>9533</v>
      </c>
      <c r="C16688" t="s">
        <v>3597</v>
      </c>
      <c r="D16688" t="s">
        <v>4034</v>
      </c>
      <c r="E16688" t="s">
        <v>9892</v>
      </c>
      <c r="F16688" t="s">
        <v>3650</v>
      </c>
      <c r="G16688">
        <v>211793569</v>
      </c>
      <c r="I16688" t="s">
        <v>3651</v>
      </c>
      <c r="J16688" t="s">
        <v>10104</v>
      </c>
      <c r="K16688" t="s">
        <v>3653</v>
      </c>
      <c r="M16688">
        <v>10.5</v>
      </c>
      <c r="N16688">
        <v>20.5</v>
      </c>
      <c r="O16688">
        <v>10.8</v>
      </c>
      <c r="P16688">
        <v>10.5</v>
      </c>
      <c r="Q16688">
        <v>21.3</v>
      </c>
      <c r="R16688">
        <v>9.1</v>
      </c>
      <c r="S16688" t="b">
        <v>0</v>
      </c>
      <c r="T16688" t="b">
        <v>0</v>
      </c>
      <c r="U16688" t="b">
        <v>0</v>
      </c>
      <c r="V16688">
        <v>55000</v>
      </c>
      <c r="W16688">
        <v>34400</v>
      </c>
      <c r="X16688">
        <v>2.5</v>
      </c>
      <c r="Y16688">
        <v>37000</v>
      </c>
      <c r="Z16688">
        <v>2.17</v>
      </c>
    </row>
    <row r="16689" spans="1:26">
      <c r="A16689">
        <v>211911397</v>
      </c>
      <c r="B16689" t="s">
        <v>9533</v>
      </c>
      <c r="C16689" t="s">
        <v>3597</v>
      </c>
      <c r="D16689" t="s">
        <v>4034</v>
      </c>
      <c r="E16689" t="s">
        <v>5483</v>
      </c>
      <c r="F16689" t="s">
        <v>3650</v>
      </c>
      <c r="G16689">
        <v>211911397</v>
      </c>
      <c r="I16689" t="s">
        <v>3651</v>
      </c>
      <c r="J16689" t="s">
        <v>10083</v>
      </c>
      <c r="K16689" t="s">
        <v>3653</v>
      </c>
      <c r="M16689">
        <v>11</v>
      </c>
      <c r="N16689">
        <v>21</v>
      </c>
      <c r="O16689">
        <v>10.5</v>
      </c>
      <c r="P16689">
        <v>11</v>
      </c>
      <c r="Q16689">
        <v>21.1</v>
      </c>
      <c r="R16689">
        <v>9.5</v>
      </c>
      <c r="S16689" t="b">
        <v>0</v>
      </c>
      <c r="T16689" t="b">
        <v>0</v>
      </c>
      <c r="U16689" t="b">
        <v>1</v>
      </c>
      <c r="V16689">
        <v>48000</v>
      </c>
      <c r="W16689">
        <v>36000</v>
      </c>
      <c r="X16689">
        <v>2.5</v>
      </c>
      <c r="Y16689">
        <v>37000</v>
      </c>
      <c r="Z16689">
        <v>2.17</v>
      </c>
    </row>
    <row r="16690" spans="1:26">
      <c r="A16690">
        <v>211911400</v>
      </c>
      <c r="B16690" t="s">
        <v>9533</v>
      </c>
      <c r="C16690" t="s">
        <v>3597</v>
      </c>
      <c r="D16690" t="s">
        <v>4034</v>
      </c>
      <c r="E16690" t="s">
        <v>5483</v>
      </c>
      <c r="F16690" t="s">
        <v>3650</v>
      </c>
      <c r="G16690">
        <v>211911400</v>
      </c>
      <c r="I16690" t="s">
        <v>3651</v>
      </c>
      <c r="J16690" t="s">
        <v>10105</v>
      </c>
      <c r="K16690" t="s">
        <v>3653</v>
      </c>
      <c r="M16690">
        <v>10.5</v>
      </c>
      <c r="N16690">
        <v>19</v>
      </c>
      <c r="O16690">
        <v>11.5</v>
      </c>
      <c r="P16690">
        <v>10.5</v>
      </c>
      <c r="Q16690">
        <v>20.2</v>
      </c>
      <c r="R16690">
        <v>9.6</v>
      </c>
      <c r="S16690" t="b">
        <v>0</v>
      </c>
      <c r="T16690" t="b">
        <v>0</v>
      </c>
      <c r="U16690" t="b">
        <v>1</v>
      </c>
      <c r="V16690">
        <v>55000</v>
      </c>
      <c r="W16690">
        <v>36400</v>
      </c>
      <c r="X16690">
        <v>2.56</v>
      </c>
      <c r="Y16690">
        <v>37000</v>
      </c>
      <c r="Z16690">
        <v>2.17</v>
      </c>
    </row>
    <row r="16691" spans="1:26">
      <c r="A16691">
        <v>211911394</v>
      </c>
      <c r="B16691" t="s">
        <v>9533</v>
      </c>
      <c r="C16691" t="s">
        <v>3597</v>
      </c>
      <c r="D16691" t="s">
        <v>4034</v>
      </c>
      <c r="E16691" t="s">
        <v>5483</v>
      </c>
      <c r="F16691" t="s">
        <v>3650</v>
      </c>
      <c r="G16691">
        <v>211911394</v>
      </c>
      <c r="I16691" t="s">
        <v>3651</v>
      </c>
      <c r="J16691" t="s">
        <v>10095</v>
      </c>
      <c r="K16691" t="s">
        <v>3653</v>
      </c>
      <c r="M16691">
        <v>10.5</v>
      </c>
      <c r="N16691">
        <v>21.8</v>
      </c>
      <c r="O16691">
        <v>11.5</v>
      </c>
      <c r="P16691">
        <v>10.6</v>
      </c>
      <c r="Q16691">
        <v>23.1</v>
      </c>
      <c r="R16691">
        <v>9.6</v>
      </c>
      <c r="S16691" t="b">
        <v>0</v>
      </c>
      <c r="T16691" t="b">
        <v>0</v>
      </c>
      <c r="U16691" t="b">
        <v>1</v>
      </c>
      <c r="V16691">
        <v>36000</v>
      </c>
      <c r="W16691">
        <v>26400</v>
      </c>
      <c r="X16691">
        <v>2.2999999999999998</v>
      </c>
      <c r="Y16691">
        <v>29600</v>
      </c>
      <c r="Z16691">
        <v>2.09</v>
      </c>
    </row>
    <row r="16692" spans="1:26">
      <c r="A16692">
        <v>211911388</v>
      </c>
      <c r="B16692" t="s">
        <v>9533</v>
      </c>
      <c r="C16692" t="s">
        <v>3597</v>
      </c>
      <c r="D16692" t="s">
        <v>4034</v>
      </c>
      <c r="E16692" t="s">
        <v>5483</v>
      </c>
      <c r="F16692" t="s">
        <v>3650</v>
      </c>
      <c r="G16692">
        <v>211911388</v>
      </c>
      <c r="I16692" t="s">
        <v>3651</v>
      </c>
      <c r="J16692" t="s">
        <v>10079</v>
      </c>
      <c r="K16692" t="s">
        <v>3653</v>
      </c>
      <c r="M16692">
        <v>12.5</v>
      </c>
      <c r="N16692">
        <v>21.5</v>
      </c>
      <c r="O16692">
        <v>10.6</v>
      </c>
      <c r="P16692">
        <v>12.5</v>
      </c>
      <c r="Q16692">
        <v>21</v>
      </c>
      <c r="R16692">
        <v>10.199999999999999</v>
      </c>
      <c r="S16692" t="b">
        <v>0</v>
      </c>
      <c r="T16692" t="b">
        <v>0</v>
      </c>
      <c r="U16692" t="b">
        <v>1</v>
      </c>
      <c r="V16692">
        <v>18000</v>
      </c>
      <c r="W16692">
        <v>14400</v>
      </c>
      <c r="X16692">
        <v>2.5</v>
      </c>
      <c r="Y16692">
        <v>16000</v>
      </c>
      <c r="Z16692">
        <v>2.23</v>
      </c>
    </row>
    <row r="16693" spans="1:26">
      <c r="A16693">
        <v>211991190</v>
      </c>
      <c r="B16693" t="s">
        <v>9533</v>
      </c>
      <c r="C16693" t="s">
        <v>3597</v>
      </c>
      <c r="D16693" t="s">
        <v>4034</v>
      </c>
      <c r="E16693" t="s">
        <v>9649</v>
      </c>
      <c r="F16693" t="s">
        <v>3650</v>
      </c>
      <c r="G16693">
        <v>211991190</v>
      </c>
      <c r="I16693" t="s">
        <v>3651</v>
      </c>
      <c r="J16693" t="s">
        <v>9811</v>
      </c>
      <c r="K16693" t="s">
        <v>3653</v>
      </c>
      <c r="M16693">
        <v>12</v>
      </c>
      <c r="N16693">
        <v>22.5</v>
      </c>
      <c r="O16693">
        <v>10.199999999999999</v>
      </c>
      <c r="P16693">
        <v>12.2</v>
      </c>
      <c r="Q16693">
        <v>23.5</v>
      </c>
      <c r="R16693">
        <v>9.1999999999999993</v>
      </c>
      <c r="S16693" t="b">
        <v>0</v>
      </c>
      <c r="T16693" t="b">
        <v>0</v>
      </c>
      <c r="U16693" t="b">
        <v>0</v>
      </c>
      <c r="V16693">
        <v>27000</v>
      </c>
      <c r="W16693">
        <v>20000</v>
      </c>
      <c r="X16693">
        <v>2.35</v>
      </c>
      <c r="Y16693">
        <v>22600</v>
      </c>
      <c r="Z16693">
        <v>2.25</v>
      </c>
    </row>
    <row r="16694" spans="1:26">
      <c r="A16694">
        <v>211991194</v>
      </c>
      <c r="B16694" t="s">
        <v>9533</v>
      </c>
      <c r="C16694" t="s">
        <v>3597</v>
      </c>
      <c r="D16694" t="s">
        <v>4034</v>
      </c>
      <c r="E16694" t="s">
        <v>9649</v>
      </c>
      <c r="F16694" t="s">
        <v>3650</v>
      </c>
      <c r="G16694">
        <v>211991194</v>
      </c>
      <c r="I16694" t="s">
        <v>3651</v>
      </c>
      <c r="J16694" t="s">
        <v>9819</v>
      </c>
      <c r="K16694" t="s">
        <v>3653</v>
      </c>
      <c r="M16694">
        <v>10.5</v>
      </c>
      <c r="N16694">
        <v>21.8</v>
      </c>
      <c r="O16694">
        <v>11.5</v>
      </c>
      <c r="P16694">
        <v>10.6</v>
      </c>
      <c r="Q16694">
        <v>23.1</v>
      </c>
      <c r="R16694">
        <v>9.6</v>
      </c>
      <c r="S16694" t="b">
        <v>0</v>
      </c>
      <c r="T16694" t="b">
        <v>0</v>
      </c>
      <c r="U16694" t="b">
        <v>1</v>
      </c>
      <c r="V16694">
        <v>36000</v>
      </c>
      <c r="W16694">
        <v>26400</v>
      </c>
      <c r="X16694">
        <v>2.2999999999999998</v>
      </c>
      <c r="Y16694">
        <v>29600</v>
      </c>
      <c r="Z16694">
        <v>2.09</v>
      </c>
    </row>
    <row r="16695" spans="1:26">
      <c r="A16695">
        <v>211991197</v>
      </c>
      <c r="B16695" t="s">
        <v>9533</v>
      </c>
      <c r="C16695" t="s">
        <v>3597</v>
      </c>
      <c r="D16695" t="s">
        <v>4034</v>
      </c>
      <c r="E16695" t="s">
        <v>9649</v>
      </c>
      <c r="F16695" t="s">
        <v>3650</v>
      </c>
      <c r="G16695">
        <v>211991197</v>
      </c>
      <c r="I16695" t="s">
        <v>3651</v>
      </c>
      <c r="J16695" t="s">
        <v>9806</v>
      </c>
      <c r="K16695" t="s">
        <v>3653</v>
      </c>
      <c r="M16695">
        <v>11</v>
      </c>
      <c r="N16695">
        <v>21</v>
      </c>
      <c r="O16695">
        <v>10.5</v>
      </c>
      <c r="P16695">
        <v>11</v>
      </c>
      <c r="Q16695">
        <v>21.1</v>
      </c>
      <c r="R16695">
        <v>9.5</v>
      </c>
      <c r="S16695" t="b">
        <v>0</v>
      </c>
      <c r="T16695" t="b">
        <v>0</v>
      </c>
      <c r="U16695" t="b">
        <v>1</v>
      </c>
      <c r="V16695">
        <v>48000</v>
      </c>
      <c r="W16695">
        <v>36000</v>
      </c>
      <c r="X16695">
        <v>2.5</v>
      </c>
      <c r="Y16695">
        <v>37000</v>
      </c>
      <c r="Z16695">
        <v>2.17</v>
      </c>
    </row>
    <row r="16696" spans="1:26">
      <c r="A16696">
        <v>211991186</v>
      </c>
      <c r="B16696" t="s">
        <v>9533</v>
      </c>
      <c r="C16696" t="s">
        <v>3597</v>
      </c>
      <c r="D16696" t="s">
        <v>4034</v>
      </c>
      <c r="E16696" t="s">
        <v>9649</v>
      </c>
      <c r="F16696" t="s">
        <v>3650</v>
      </c>
      <c r="G16696">
        <v>211991186</v>
      </c>
      <c r="I16696" t="s">
        <v>3651</v>
      </c>
      <c r="J16696" t="s">
        <v>9804</v>
      </c>
      <c r="K16696" t="s">
        <v>3653</v>
      </c>
      <c r="M16696">
        <v>12.5</v>
      </c>
      <c r="N16696">
        <v>21.5</v>
      </c>
      <c r="O16696">
        <v>10.6</v>
      </c>
      <c r="P16696">
        <v>12.5</v>
      </c>
      <c r="Q16696">
        <v>21</v>
      </c>
      <c r="R16696">
        <v>10.199999999999999</v>
      </c>
      <c r="S16696" t="b">
        <v>0</v>
      </c>
      <c r="T16696" t="b">
        <v>0</v>
      </c>
      <c r="U16696" t="b">
        <v>1</v>
      </c>
      <c r="V16696">
        <v>18000</v>
      </c>
      <c r="W16696">
        <v>14400</v>
      </c>
      <c r="X16696">
        <v>2.5</v>
      </c>
      <c r="Y16696">
        <v>16000</v>
      </c>
      <c r="Z16696">
        <v>2.23</v>
      </c>
    </row>
    <row r="16697" spans="1:26">
      <c r="A16697">
        <v>207825573</v>
      </c>
      <c r="B16697" t="s">
        <v>8602</v>
      </c>
      <c r="C16697" t="s">
        <v>3597</v>
      </c>
      <c r="D16697" t="s">
        <v>4034</v>
      </c>
      <c r="E16697" t="s">
        <v>5422</v>
      </c>
      <c r="F16697" t="s">
        <v>3650</v>
      </c>
      <c r="G16697">
        <v>207825573</v>
      </c>
      <c r="I16697" t="s">
        <v>3651</v>
      </c>
      <c r="J16697" t="s">
        <v>8674</v>
      </c>
      <c r="K16697" t="s">
        <v>3653</v>
      </c>
      <c r="M16697">
        <v>11.6</v>
      </c>
      <c r="N16697">
        <v>21.5</v>
      </c>
      <c r="O16697">
        <v>11</v>
      </c>
      <c r="P16697">
        <v>11.7</v>
      </c>
      <c r="Q16697">
        <v>21.8</v>
      </c>
      <c r="R16697">
        <v>9.8000000000000007</v>
      </c>
      <c r="S16697" t="b">
        <v>0</v>
      </c>
      <c r="T16697" t="b">
        <v>0</v>
      </c>
      <c r="U16697" t="b">
        <v>1</v>
      </c>
      <c r="V16697">
        <v>48000</v>
      </c>
      <c r="W16697">
        <v>36000</v>
      </c>
      <c r="X16697">
        <v>2.2999999999999998</v>
      </c>
      <c r="Y16697">
        <v>45000</v>
      </c>
      <c r="Z16697">
        <v>2.2000000000000002</v>
      </c>
    </row>
    <row r="16698" spans="1:26">
      <c r="A16698">
        <v>207825576</v>
      </c>
      <c r="B16698" t="s">
        <v>8602</v>
      </c>
      <c r="C16698" t="s">
        <v>3597</v>
      </c>
      <c r="D16698" t="s">
        <v>4034</v>
      </c>
      <c r="E16698" t="s">
        <v>5417</v>
      </c>
      <c r="F16698" t="s">
        <v>3650</v>
      </c>
      <c r="G16698">
        <v>207825576</v>
      </c>
      <c r="I16698" t="s">
        <v>3651</v>
      </c>
      <c r="J16698" t="s">
        <v>8672</v>
      </c>
      <c r="K16698" t="s">
        <v>3653</v>
      </c>
      <c r="M16698">
        <v>12.5</v>
      </c>
      <c r="N16698">
        <v>22</v>
      </c>
      <c r="O16698">
        <v>10.199999999999999</v>
      </c>
      <c r="P16698">
        <v>12.5</v>
      </c>
      <c r="Q16698">
        <v>22</v>
      </c>
      <c r="R16698">
        <v>9.8000000000000007</v>
      </c>
      <c r="S16698" t="b">
        <v>0</v>
      </c>
      <c r="T16698" t="b">
        <v>0</v>
      </c>
      <c r="U16698" t="b">
        <v>1</v>
      </c>
      <c r="V16698">
        <v>19000</v>
      </c>
      <c r="W16698">
        <v>15000</v>
      </c>
      <c r="X16698">
        <v>2.5</v>
      </c>
      <c r="Y16698">
        <v>19000</v>
      </c>
      <c r="Z16698">
        <v>2.23</v>
      </c>
    </row>
    <row r="16699" spans="1:26">
      <c r="A16699">
        <v>211994914</v>
      </c>
      <c r="B16699" t="s">
        <v>9533</v>
      </c>
      <c r="C16699" t="s">
        <v>3597</v>
      </c>
      <c r="D16699" t="s">
        <v>4034</v>
      </c>
      <c r="E16699" t="s">
        <v>9868</v>
      </c>
      <c r="F16699" t="s">
        <v>3650</v>
      </c>
      <c r="G16699">
        <v>211994914</v>
      </c>
      <c r="I16699" t="s">
        <v>3651</v>
      </c>
      <c r="J16699" t="s">
        <v>9870</v>
      </c>
      <c r="K16699" t="s">
        <v>3653</v>
      </c>
      <c r="M16699">
        <v>12.5</v>
      </c>
      <c r="N16699">
        <v>23.8</v>
      </c>
      <c r="O16699">
        <v>10.5</v>
      </c>
      <c r="P16699">
        <v>12.7</v>
      </c>
      <c r="Q16699">
        <v>24.6</v>
      </c>
      <c r="R16699">
        <v>9.5</v>
      </c>
      <c r="S16699" t="b">
        <v>0</v>
      </c>
      <c r="T16699" t="b">
        <v>0</v>
      </c>
      <c r="U16699" t="b">
        <v>1</v>
      </c>
      <c r="V16699">
        <v>28000</v>
      </c>
      <c r="W16699">
        <v>21000</v>
      </c>
      <c r="X16699">
        <v>2.5</v>
      </c>
      <c r="Y16699">
        <v>22600</v>
      </c>
      <c r="Z16699">
        <v>2.25</v>
      </c>
    </row>
    <row r="16700" spans="1:26">
      <c r="A16700">
        <v>207825579</v>
      </c>
      <c r="B16700" t="s">
        <v>8602</v>
      </c>
      <c r="C16700" t="s">
        <v>3597</v>
      </c>
      <c r="D16700" t="s">
        <v>4034</v>
      </c>
      <c r="E16700" t="s">
        <v>5417</v>
      </c>
      <c r="F16700" t="s">
        <v>3650</v>
      </c>
      <c r="G16700">
        <v>207825579</v>
      </c>
      <c r="I16700" t="s">
        <v>3651</v>
      </c>
      <c r="J16700" t="s">
        <v>8673</v>
      </c>
      <c r="K16700" t="s">
        <v>3653</v>
      </c>
      <c r="M16700">
        <v>12.5</v>
      </c>
      <c r="N16700">
        <v>22.5</v>
      </c>
      <c r="O16700">
        <v>11.3</v>
      </c>
      <c r="P16700">
        <v>12.5</v>
      </c>
      <c r="Q16700">
        <v>23</v>
      </c>
      <c r="R16700">
        <v>10.6</v>
      </c>
      <c r="S16700" t="b">
        <v>0</v>
      </c>
      <c r="T16700" t="b">
        <v>0</v>
      </c>
      <c r="U16700" t="b">
        <v>1</v>
      </c>
      <c r="V16700">
        <v>28000</v>
      </c>
      <c r="W16700">
        <v>26600</v>
      </c>
      <c r="X16700">
        <v>2.2999999999999998</v>
      </c>
      <c r="Y16700">
        <v>27200</v>
      </c>
      <c r="Z16700">
        <v>2.21</v>
      </c>
    </row>
    <row r="16701" spans="1:26">
      <c r="A16701">
        <v>207825570</v>
      </c>
      <c r="B16701" t="s">
        <v>8755</v>
      </c>
      <c r="C16701" t="s">
        <v>3597</v>
      </c>
      <c r="D16701" t="s">
        <v>4034</v>
      </c>
      <c r="E16701" t="s">
        <v>5422</v>
      </c>
      <c r="F16701" t="s">
        <v>3650</v>
      </c>
      <c r="G16701">
        <v>207825570</v>
      </c>
      <c r="I16701" t="s">
        <v>3651</v>
      </c>
      <c r="J16701" t="s">
        <v>6660</v>
      </c>
      <c r="K16701" t="s">
        <v>3653</v>
      </c>
      <c r="M16701">
        <v>13.6</v>
      </c>
      <c r="N16701">
        <v>21.8</v>
      </c>
      <c r="O16701">
        <v>11</v>
      </c>
      <c r="P16701">
        <v>13.6</v>
      </c>
      <c r="Q16701">
        <v>22.2</v>
      </c>
      <c r="R16701">
        <v>10.3</v>
      </c>
      <c r="S16701" t="b">
        <v>0</v>
      </c>
      <c r="T16701" t="b">
        <v>0</v>
      </c>
      <c r="U16701" t="b">
        <v>1</v>
      </c>
      <c r="V16701">
        <v>36000</v>
      </c>
      <c r="W16701">
        <v>33000</v>
      </c>
      <c r="X16701">
        <v>2.4</v>
      </c>
      <c r="Y16701">
        <v>35200</v>
      </c>
      <c r="Z16701">
        <v>1.88</v>
      </c>
    </row>
    <row r="16702" spans="1:26">
      <c r="A16702">
        <v>207825567</v>
      </c>
      <c r="B16702" t="s">
        <v>8602</v>
      </c>
      <c r="C16702" t="s">
        <v>3597</v>
      </c>
      <c r="D16702" t="s">
        <v>4034</v>
      </c>
      <c r="E16702" t="s">
        <v>5422</v>
      </c>
      <c r="F16702" t="s">
        <v>3650</v>
      </c>
      <c r="G16702">
        <v>207825567</v>
      </c>
      <c r="I16702" t="s">
        <v>3651</v>
      </c>
      <c r="J16702" t="s">
        <v>8673</v>
      </c>
      <c r="K16702" t="s">
        <v>3653</v>
      </c>
      <c r="M16702">
        <v>12.5</v>
      </c>
      <c r="N16702">
        <v>22.5</v>
      </c>
      <c r="O16702">
        <v>11.3</v>
      </c>
      <c r="P16702">
        <v>12.5</v>
      </c>
      <c r="Q16702">
        <v>23</v>
      </c>
      <c r="R16702">
        <v>10.6</v>
      </c>
      <c r="S16702" t="b">
        <v>0</v>
      </c>
      <c r="T16702" t="b">
        <v>0</v>
      </c>
      <c r="U16702" t="b">
        <v>1</v>
      </c>
      <c r="V16702">
        <v>28000</v>
      </c>
      <c r="W16702">
        <v>26600</v>
      </c>
      <c r="X16702">
        <v>2.2999999999999998</v>
      </c>
      <c r="Y16702">
        <v>27200</v>
      </c>
      <c r="Z16702">
        <v>2.21</v>
      </c>
    </row>
    <row r="16703" spans="1:26">
      <c r="A16703">
        <v>211726670</v>
      </c>
      <c r="B16703" t="s">
        <v>9533</v>
      </c>
      <c r="C16703" t="s">
        <v>3597</v>
      </c>
      <c r="D16703" t="s">
        <v>4034</v>
      </c>
      <c r="E16703" t="s">
        <v>9412</v>
      </c>
      <c r="F16703" t="s">
        <v>3650</v>
      </c>
      <c r="G16703">
        <v>211726670</v>
      </c>
      <c r="I16703" t="s">
        <v>3651</v>
      </c>
      <c r="J16703" t="s">
        <v>10094</v>
      </c>
      <c r="K16703" t="s">
        <v>3653</v>
      </c>
      <c r="M16703">
        <v>10.5</v>
      </c>
      <c r="N16703">
        <v>21.8</v>
      </c>
      <c r="O16703">
        <v>11.5</v>
      </c>
      <c r="P16703">
        <v>10.6</v>
      </c>
      <c r="Q16703">
        <v>23.1</v>
      </c>
      <c r="R16703">
        <v>9.6</v>
      </c>
      <c r="S16703" t="b">
        <v>0</v>
      </c>
      <c r="T16703" t="b">
        <v>0</v>
      </c>
      <c r="U16703" t="b">
        <v>1</v>
      </c>
      <c r="V16703">
        <v>36000</v>
      </c>
      <c r="W16703">
        <v>26400</v>
      </c>
      <c r="X16703">
        <v>2.2999999999999998</v>
      </c>
      <c r="Y16703">
        <v>29600</v>
      </c>
      <c r="Z16703">
        <v>2.09</v>
      </c>
    </row>
    <row r="16704" spans="1:26">
      <c r="A16704">
        <v>211726668</v>
      </c>
      <c r="B16704" t="s">
        <v>9533</v>
      </c>
      <c r="C16704" t="s">
        <v>3597</v>
      </c>
      <c r="D16704" t="s">
        <v>4034</v>
      </c>
      <c r="E16704" t="s">
        <v>9412</v>
      </c>
      <c r="F16704" t="s">
        <v>3650</v>
      </c>
      <c r="G16704">
        <v>211726668</v>
      </c>
      <c r="I16704" t="s">
        <v>3651</v>
      </c>
      <c r="J16704" t="s">
        <v>10090</v>
      </c>
      <c r="K16704" t="s">
        <v>3653</v>
      </c>
      <c r="M16704">
        <v>12</v>
      </c>
      <c r="N16704">
        <v>22.5</v>
      </c>
      <c r="O16704">
        <v>10.199999999999999</v>
      </c>
      <c r="P16704">
        <v>12.2</v>
      </c>
      <c r="Q16704">
        <v>23.5</v>
      </c>
      <c r="R16704">
        <v>9.1999999999999993</v>
      </c>
      <c r="S16704" t="b">
        <v>0</v>
      </c>
      <c r="T16704" t="b">
        <v>0</v>
      </c>
      <c r="U16704" t="b">
        <v>0</v>
      </c>
      <c r="V16704">
        <v>27000</v>
      </c>
      <c r="W16704">
        <v>20000</v>
      </c>
      <c r="X16704">
        <v>2.35</v>
      </c>
      <c r="Y16704">
        <v>22600</v>
      </c>
      <c r="Z16704">
        <v>2.25</v>
      </c>
    </row>
    <row r="16705" spans="1:26">
      <c r="A16705">
        <v>211726665</v>
      </c>
      <c r="B16705" t="s">
        <v>9533</v>
      </c>
      <c r="C16705" t="s">
        <v>3597</v>
      </c>
      <c r="D16705" t="s">
        <v>4034</v>
      </c>
      <c r="E16705" t="s">
        <v>9412</v>
      </c>
      <c r="F16705" t="s">
        <v>3650</v>
      </c>
      <c r="G16705">
        <v>211726665</v>
      </c>
      <c r="I16705" t="s">
        <v>3651</v>
      </c>
      <c r="J16705" t="s">
        <v>10078</v>
      </c>
      <c r="K16705" t="s">
        <v>3653</v>
      </c>
      <c r="M16705">
        <v>12.5</v>
      </c>
      <c r="N16705">
        <v>21.5</v>
      </c>
      <c r="O16705">
        <v>10.6</v>
      </c>
      <c r="P16705">
        <v>12.5</v>
      </c>
      <c r="Q16705">
        <v>21</v>
      </c>
      <c r="R16705">
        <v>10.199999999999999</v>
      </c>
      <c r="S16705" t="b">
        <v>0</v>
      </c>
      <c r="T16705" t="b">
        <v>0</v>
      </c>
      <c r="U16705" t="b">
        <v>1</v>
      </c>
      <c r="V16705">
        <v>18000</v>
      </c>
      <c r="W16705">
        <v>14400</v>
      </c>
      <c r="X16705">
        <v>2.5</v>
      </c>
      <c r="Y16705">
        <v>16000</v>
      </c>
      <c r="Z16705">
        <v>2.23</v>
      </c>
    </row>
    <row r="16706" spans="1:26">
      <c r="A16706">
        <v>211793560</v>
      </c>
      <c r="B16706" t="s">
        <v>9533</v>
      </c>
      <c r="C16706" t="s">
        <v>3597</v>
      </c>
      <c r="D16706" t="s">
        <v>4034</v>
      </c>
      <c r="E16706" t="s">
        <v>9892</v>
      </c>
      <c r="F16706" t="s">
        <v>3718</v>
      </c>
      <c r="G16706">
        <v>211793560</v>
      </c>
      <c r="I16706" t="s">
        <v>3651</v>
      </c>
      <c r="J16706" t="s">
        <v>10028</v>
      </c>
      <c r="K16706" t="s">
        <v>3653</v>
      </c>
      <c r="M16706">
        <v>13.3</v>
      </c>
      <c r="N16706">
        <v>22.5</v>
      </c>
      <c r="O16706">
        <v>10.6</v>
      </c>
      <c r="P16706">
        <v>13.9</v>
      </c>
      <c r="Q16706">
        <v>22.9</v>
      </c>
      <c r="R16706">
        <v>10.5</v>
      </c>
      <c r="S16706" t="b">
        <v>0</v>
      </c>
      <c r="T16706" t="b">
        <v>0</v>
      </c>
      <c r="U16706" t="b">
        <v>1</v>
      </c>
      <c r="V16706">
        <v>18000</v>
      </c>
      <c r="W16706">
        <v>14300</v>
      </c>
      <c r="X16706">
        <v>2.4900000000000002</v>
      </c>
      <c r="Y16706">
        <v>16000</v>
      </c>
      <c r="Z16706">
        <v>2.23</v>
      </c>
    </row>
    <row r="16707" spans="1:26">
      <c r="A16707">
        <v>211726672</v>
      </c>
      <c r="B16707" t="s">
        <v>9533</v>
      </c>
      <c r="C16707" t="s">
        <v>3597</v>
      </c>
      <c r="D16707" t="s">
        <v>4034</v>
      </c>
      <c r="E16707" t="s">
        <v>9412</v>
      </c>
      <c r="F16707" t="s">
        <v>3650</v>
      </c>
      <c r="G16707">
        <v>211726672</v>
      </c>
      <c r="I16707" t="s">
        <v>3651</v>
      </c>
      <c r="J16707" t="s">
        <v>10082</v>
      </c>
      <c r="K16707" t="s">
        <v>3653</v>
      </c>
      <c r="M16707">
        <v>11</v>
      </c>
      <c r="N16707">
        <v>21</v>
      </c>
      <c r="O16707">
        <v>10.5</v>
      </c>
      <c r="P16707">
        <v>11</v>
      </c>
      <c r="Q16707">
        <v>21.1</v>
      </c>
      <c r="R16707">
        <v>9.5</v>
      </c>
      <c r="S16707" t="b">
        <v>0</v>
      </c>
      <c r="T16707" t="b">
        <v>0</v>
      </c>
      <c r="U16707" t="b">
        <v>1</v>
      </c>
      <c r="V16707">
        <v>48000</v>
      </c>
      <c r="W16707">
        <v>36000</v>
      </c>
      <c r="X16707">
        <v>2.5</v>
      </c>
      <c r="Y16707">
        <v>37000</v>
      </c>
      <c r="Z16707">
        <v>2.17</v>
      </c>
    </row>
    <row r="16708" spans="1:26">
      <c r="A16708">
        <v>211793563</v>
      </c>
      <c r="B16708" t="s">
        <v>9533</v>
      </c>
      <c r="C16708" t="s">
        <v>3597</v>
      </c>
      <c r="D16708" t="s">
        <v>4034</v>
      </c>
      <c r="E16708" t="s">
        <v>9892</v>
      </c>
      <c r="F16708" t="s">
        <v>3718</v>
      </c>
      <c r="G16708">
        <v>211793563</v>
      </c>
      <c r="I16708" t="s">
        <v>3651</v>
      </c>
      <c r="J16708" t="s">
        <v>10030</v>
      </c>
      <c r="K16708" t="s">
        <v>3653</v>
      </c>
      <c r="M16708">
        <v>12.5</v>
      </c>
      <c r="N16708">
        <v>23.8</v>
      </c>
      <c r="O16708">
        <v>10.5</v>
      </c>
      <c r="P16708">
        <v>12.7</v>
      </c>
      <c r="Q16708">
        <v>24.6</v>
      </c>
      <c r="R16708">
        <v>9.5</v>
      </c>
      <c r="S16708" t="b">
        <v>0</v>
      </c>
      <c r="T16708" t="b">
        <v>0</v>
      </c>
      <c r="U16708" t="b">
        <v>1</v>
      </c>
      <c r="V16708">
        <v>28000</v>
      </c>
      <c r="W16708">
        <v>21000</v>
      </c>
      <c r="X16708">
        <v>2.5</v>
      </c>
      <c r="Y16708">
        <v>22600</v>
      </c>
      <c r="Z16708">
        <v>2.25</v>
      </c>
    </row>
    <row r="16709" spans="1:26">
      <c r="A16709">
        <v>207827136</v>
      </c>
      <c r="B16709" t="s">
        <v>8755</v>
      </c>
      <c r="C16709" t="s">
        <v>3597</v>
      </c>
      <c r="D16709" t="s">
        <v>4034</v>
      </c>
      <c r="E16709" t="s">
        <v>5440</v>
      </c>
      <c r="F16709" t="s">
        <v>3650</v>
      </c>
      <c r="G16709">
        <v>207827136</v>
      </c>
      <c r="I16709" t="s">
        <v>3651</v>
      </c>
      <c r="J16709" t="s">
        <v>6613</v>
      </c>
      <c r="K16709" t="s">
        <v>3653</v>
      </c>
      <c r="M16709">
        <v>12.5</v>
      </c>
      <c r="N16709">
        <v>22.4</v>
      </c>
      <c r="O16709">
        <v>11</v>
      </c>
      <c r="P16709">
        <v>12.5</v>
      </c>
      <c r="Q16709">
        <v>23.4</v>
      </c>
      <c r="R16709">
        <v>8.6999999999999993</v>
      </c>
      <c r="S16709" t="b">
        <v>0</v>
      </c>
      <c r="T16709" t="b">
        <v>0</v>
      </c>
      <c r="U16709" t="b">
        <v>0</v>
      </c>
      <c r="V16709">
        <v>48000</v>
      </c>
      <c r="W16709">
        <v>34000</v>
      </c>
      <c r="X16709">
        <v>2.4</v>
      </c>
      <c r="Y16709">
        <v>37000</v>
      </c>
      <c r="Z16709">
        <v>2.17</v>
      </c>
    </row>
    <row r="16710" spans="1:26">
      <c r="A16710">
        <v>207827135</v>
      </c>
      <c r="B16710" t="s">
        <v>8602</v>
      </c>
      <c r="C16710" t="s">
        <v>3597</v>
      </c>
      <c r="D16710" t="s">
        <v>4034</v>
      </c>
      <c r="E16710" t="s">
        <v>5440</v>
      </c>
      <c r="F16710" t="s">
        <v>3650</v>
      </c>
      <c r="G16710">
        <v>207827135</v>
      </c>
      <c r="I16710" t="s">
        <v>3651</v>
      </c>
      <c r="J16710" t="s">
        <v>8731</v>
      </c>
      <c r="K16710" t="s">
        <v>3653</v>
      </c>
      <c r="M16710">
        <v>12.5</v>
      </c>
      <c r="N16710">
        <v>23.8</v>
      </c>
      <c r="O16710">
        <v>10.5</v>
      </c>
      <c r="P16710">
        <v>12.7</v>
      </c>
      <c r="Q16710">
        <v>24.6</v>
      </c>
      <c r="R16710">
        <v>9.5</v>
      </c>
      <c r="S16710" t="b">
        <v>0</v>
      </c>
      <c r="T16710" t="b">
        <v>0</v>
      </c>
      <c r="U16710" t="b">
        <v>1</v>
      </c>
      <c r="V16710">
        <v>28000</v>
      </c>
      <c r="W16710">
        <v>21000</v>
      </c>
      <c r="X16710">
        <v>2.5</v>
      </c>
      <c r="Y16710">
        <v>22600</v>
      </c>
      <c r="Z16710">
        <v>2.25</v>
      </c>
    </row>
    <row r="16711" spans="1:26">
      <c r="A16711">
        <v>207827133</v>
      </c>
      <c r="B16711" t="s">
        <v>8602</v>
      </c>
      <c r="C16711" t="s">
        <v>3597</v>
      </c>
      <c r="D16711" t="s">
        <v>4034</v>
      </c>
      <c r="E16711" t="s">
        <v>5440</v>
      </c>
      <c r="F16711" t="s">
        <v>3650</v>
      </c>
      <c r="G16711">
        <v>207827133</v>
      </c>
      <c r="I16711" t="s">
        <v>3651</v>
      </c>
      <c r="J16711" t="s">
        <v>8730</v>
      </c>
      <c r="K16711" t="s">
        <v>3653</v>
      </c>
      <c r="M16711">
        <v>13.3</v>
      </c>
      <c r="N16711">
        <v>22.5</v>
      </c>
      <c r="O16711">
        <v>10.6</v>
      </c>
      <c r="P16711">
        <v>13.9</v>
      </c>
      <c r="Q16711">
        <v>22.9</v>
      </c>
      <c r="R16711">
        <v>10.5</v>
      </c>
      <c r="S16711" t="b">
        <v>0</v>
      </c>
      <c r="T16711" t="b">
        <v>0</v>
      </c>
      <c r="U16711" t="b">
        <v>1</v>
      </c>
      <c r="V16711">
        <v>18000</v>
      </c>
      <c r="W16711">
        <v>14300</v>
      </c>
      <c r="X16711">
        <v>2.4900000000000002</v>
      </c>
      <c r="Y16711">
        <v>16000</v>
      </c>
      <c r="Z16711">
        <v>2.23</v>
      </c>
    </row>
    <row r="16712" spans="1:26">
      <c r="A16712">
        <v>207826706</v>
      </c>
      <c r="B16712" t="s">
        <v>9533</v>
      </c>
      <c r="C16712" t="s">
        <v>3597</v>
      </c>
      <c r="D16712" t="s">
        <v>4034</v>
      </c>
      <c r="E16712" t="s">
        <v>3834</v>
      </c>
      <c r="F16712" t="s">
        <v>3650</v>
      </c>
      <c r="G16712">
        <v>207826706</v>
      </c>
      <c r="I16712" t="s">
        <v>3651</v>
      </c>
      <c r="J16712" t="s">
        <v>6376</v>
      </c>
      <c r="K16712" t="s">
        <v>3653</v>
      </c>
      <c r="M16712">
        <v>12.5</v>
      </c>
      <c r="N16712">
        <v>22.4</v>
      </c>
      <c r="O16712">
        <v>11</v>
      </c>
      <c r="P16712">
        <v>12.5</v>
      </c>
      <c r="Q16712">
        <v>23.4</v>
      </c>
      <c r="R16712">
        <v>8.6999999999999993</v>
      </c>
      <c r="S16712" t="b">
        <v>0</v>
      </c>
      <c r="T16712" t="b">
        <v>0</v>
      </c>
      <c r="U16712" t="b">
        <v>0</v>
      </c>
      <c r="V16712">
        <v>48000</v>
      </c>
      <c r="W16712">
        <v>34000</v>
      </c>
      <c r="X16712">
        <v>2.4</v>
      </c>
      <c r="Y16712">
        <v>37000</v>
      </c>
      <c r="Z16712">
        <v>2.17</v>
      </c>
    </row>
    <row r="16713" spans="1:26">
      <c r="A16713">
        <v>207825597</v>
      </c>
      <c r="B16713" t="s">
        <v>8602</v>
      </c>
      <c r="C16713" t="s">
        <v>3597</v>
      </c>
      <c r="D16713" t="s">
        <v>4034</v>
      </c>
      <c r="E16713" t="s">
        <v>5423</v>
      </c>
      <c r="F16713" t="s">
        <v>3650</v>
      </c>
      <c r="G16713">
        <v>207825597</v>
      </c>
      <c r="I16713" t="s">
        <v>3651</v>
      </c>
      <c r="J16713" t="s">
        <v>8674</v>
      </c>
      <c r="K16713" t="s">
        <v>3653</v>
      </c>
      <c r="M16713">
        <v>11.6</v>
      </c>
      <c r="N16713">
        <v>21.5</v>
      </c>
      <c r="O16713">
        <v>11</v>
      </c>
      <c r="P16713">
        <v>11.7</v>
      </c>
      <c r="Q16713">
        <v>21.8</v>
      </c>
      <c r="R16713">
        <v>9.8000000000000007</v>
      </c>
      <c r="S16713" t="b">
        <v>0</v>
      </c>
      <c r="T16713" t="b">
        <v>0</v>
      </c>
      <c r="U16713" t="b">
        <v>1</v>
      </c>
      <c r="V16713">
        <v>48000</v>
      </c>
      <c r="W16713">
        <v>36000</v>
      </c>
      <c r="X16713">
        <v>2.2999999999999998</v>
      </c>
      <c r="Y16713">
        <v>45000</v>
      </c>
      <c r="Z16713">
        <v>2.2000000000000002</v>
      </c>
    </row>
    <row r="16714" spans="1:26">
      <c r="A16714">
        <v>207827128</v>
      </c>
      <c r="B16714" t="s">
        <v>8755</v>
      </c>
      <c r="C16714" t="s">
        <v>3597</v>
      </c>
      <c r="D16714" t="s">
        <v>4034</v>
      </c>
      <c r="E16714" t="s">
        <v>5440</v>
      </c>
      <c r="F16714" t="s">
        <v>3650</v>
      </c>
      <c r="G16714">
        <v>207827128</v>
      </c>
      <c r="I16714" t="s">
        <v>3651</v>
      </c>
      <c r="J16714" t="s">
        <v>8768</v>
      </c>
      <c r="K16714" t="s">
        <v>3653</v>
      </c>
      <c r="M16714">
        <v>11.5</v>
      </c>
      <c r="N16714">
        <v>23</v>
      </c>
      <c r="O16714">
        <v>11.3</v>
      </c>
      <c r="P16714">
        <v>11.7</v>
      </c>
      <c r="Q16714">
        <v>23.9</v>
      </c>
      <c r="R16714">
        <v>9.5</v>
      </c>
      <c r="S16714" t="b">
        <v>0</v>
      </c>
      <c r="T16714" t="b">
        <v>0</v>
      </c>
      <c r="U16714" t="b">
        <v>1</v>
      </c>
      <c r="V16714">
        <v>36000</v>
      </c>
      <c r="W16714">
        <v>26800</v>
      </c>
      <c r="X16714">
        <v>2.2999999999999998</v>
      </c>
      <c r="Y16714">
        <v>29600</v>
      </c>
      <c r="Z16714">
        <v>2.09</v>
      </c>
    </row>
    <row r="16715" spans="1:26">
      <c r="A16715">
        <v>207825594</v>
      </c>
      <c r="B16715" t="s">
        <v>8755</v>
      </c>
      <c r="C16715" t="s">
        <v>3597</v>
      </c>
      <c r="D16715" t="s">
        <v>4034</v>
      </c>
      <c r="E16715" t="s">
        <v>5423</v>
      </c>
      <c r="F16715" t="s">
        <v>3650</v>
      </c>
      <c r="G16715">
        <v>207825594</v>
      </c>
      <c r="I16715" t="s">
        <v>3651</v>
      </c>
      <c r="J16715" t="s">
        <v>6660</v>
      </c>
      <c r="K16715" t="s">
        <v>3653</v>
      </c>
      <c r="M16715">
        <v>13.6</v>
      </c>
      <c r="N16715">
        <v>21.8</v>
      </c>
      <c r="O16715">
        <v>11</v>
      </c>
      <c r="P16715">
        <v>13.6</v>
      </c>
      <c r="Q16715">
        <v>22.2</v>
      </c>
      <c r="R16715">
        <v>10.3</v>
      </c>
      <c r="S16715" t="b">
        <v>0</v>
      </c>
      <c r="T16715" t="b">
        <v>0</v>
      </c>
      <c r="U16715" t="b">
        <v>1</v>
      </c>
      <c r="V16715">
        <v>36000</v>
      </c>
      <c r="W16715">
        <v>33000</v>
      </c>
      <c r="X16715">
        <v>2.4</v>
      </c>
      <c r="Y16715">
        <v>35200</v>
      </c>
      <c r="Z16715">
        <v>1.88</v>
      </c>
    </row>
    <row r="16716" spans="1:26">
      <c r="A16716">
        <v>207825591</v>
      </c>
      <c r="B16716" t="s">
        <v>8602</v>
      </c>
      <c r="C16716" t="s">
        <v>3597</v>
      </c>
      <c r="D16716" t="s">
        <v>4034</v>
      </c>
      <c r="E16716" t="s">
        <v>5423</v>
      </c>
      <c r="F16716" t="s">
        <v>3650</v>
      </c>
      <c r="G16716">
        <v>207825591</v>
      </c>
      <c r="I16716" t="s">
        <v>3651</v>
      </c>
      <c r="J16716" t="s">
        <v>8673</v>
      </c>
      <c r="K16716" t="s">
        <v>3653</v>
      </c>
      <c r="M16716">
        <v>12.5</v>
      </c>
      <c r="N16716">
        <v>22.5</v>
      </c>
      <c r="O16716">
        <v>11.3</v>
      </c>
      <c r="P16716">
        <v>12.5</v>
      </c>
      <c r="Q16716">
        <v>23</v>
      </c>
      <c r="R16716">
        <v>10.6</v>
      </c>
      <c r="S16716" t="b">
        <v>0</v>
      </c>
      <c r="T16716" t="b">
        <v>0</v>
      </c>
      <c r="U16716" t="b">
        <v>1</v>
      </c>
      <c r="V16716">
        <v>28000</v>
      </c>
      <c r="W16716">
        <v>26600</v>
      </c>
      <c r="X16716">
        <v>2.2999999999999998</v>
      </c>
      <c r="Y16716">
        <v>27200</v>
      </c>
      <c r="Z16716">
        <v>2.21</v>
      </c>
    </row>
    <row r="16717" spans="1:26">
      <c r="A16717">
        <v>207826703</v>
      </c>
      <c r="B16717" t="s">
        <v>9533</v>
      </c>
      <c r="C16717" t="s">
        <v>3597</v>
      </c>
      <c r="D16717" t="s">
        <v>4034</v>
      </c>
      <c r="E16717" t="s">
        <v>3834</v>
      </c>
      <c r="F16717" t="s">
        <v>3650</v>
      </c>
      <c r="G16717">
        <v>207826703</v>
      </c>
      <c r="I16717" t="s">
        <v>3651</v>
      </c>
      <c r="J16717" t="s">
        <v>8760</v>
      </c>
      <c r="K16717" t="s">
        <v>3653</v>
      </c>
      <c r="M16717">
        <v>11.5</v>
      </c>
      <c r="N16717">
        <v>23</v>
      </c>
      <c r="O16717">
        <v>11.3</v>
      </c>
      <c r="P16717">
        <v>11.7</v>
      </c>
      <c r="Q16717">
        <v>23.9</v>
      </c>
      <c r="R16717">
        <v>9.5</v>
      </c>
      <c r="S16717" t="b">
        <v>0</v>
      </c>
      <c r="T16717" t="b">
        <v>0</v>
      </c>
      <c r="U16717" t="b">
        <v>1</v>
      </c>
      <c r="V16717">
        <v>36000</v>
      </c>
      <c r="W16717">
        <v>26800</v>
      </c>
      <c r="X16717">
        <v>2.2999999999999998</v>
      </c>
      <c r="Y16717">
        <v>29600</v>
      </c>
      <c r="Z16717">
        <v>2.09</v>
      </c>
    </row>
    <row r="16718" spans="1:26">
      <c r="A16718">
        <v>207825588</v>
      </c>
      <c r="B16718" t="s">
        <v>8602</v>
      </c>
      <c r="C16718" t="s">
        <v>3597</v>
      </c>
      <c r="D16718" t="s">
        <v>4034</v>
      </c>
      <c r="E16718" t="s">
        <v>5423</v>
      </c>
      <c r="F16718" t="s">
        <v>3650</v>
      </c>
      <c r="G16718">
        <v>207825588</v>
      </c>
      <c r="I16718" t="s">
        <v>3651</v>
      </c>
      <c r="J16718" t="s">
        <v>8672</v>
      </c>
      <c r="K16718" t="s">
        <v>3653</v>
      </c>
      <c r="M16718">
        <v>12.5</v>
      </c>
      <c r="N16718">
        <v>22</v>
      </c>
      <c r="O16718">
        <v>10.199999999999999</v>
      </c>
      <c r="P16718">
        <v>12.5</v>
      </c>
      <c r="Q16718">
        <v>22</v>
      </c>
      <c r="R16718">
        <v>9.8000000000000007</v>
      </c>
      <c r="S16718" t="b">
        <v>0</v>
      </c>
      <c r="T16718" t="b">
        <v>0</v>
      </c>
      <c r="U16718" t="b">
        <v>1</v>
      </c>
      <c r="V16718">
        <v>19000</v>
      </c>
      <c r="W16718">
        <v>15000</v>
      </c>
      <c r="X16718">
        <v>2.5</v>
      </c>
      <c r="Y16718">
        <v>19000</v>
      </c>
      <c r="Z16718">
        <v>2.23</v>
      </c>
    </row>
    <row r="16719" spans="1:26">
      <c r="A16719">
        <v>207825585</v>
      </c>
      <c r="B16719" t="s">
        <v>8602</v>
      </c>
      <c r="C16719" t="s">
        <v>3597</v>
      </c>
      <c r="D16719" t="s">
        <v>4034</v>
      </c>
      <c r="E16719" t="s">
        <v>5417</v>
      </c>
      <c r="F16719" t="s">
        <v>3650</v>
      </c>
      <c r="G16719">
        <v>207825585</v>
      </c>
      <c r="I16719" t="s">
        <v>3651</v>
      </c>
      <c r="J16719" t="s">
        <v>8674</v>
      </c>
      <c r="K16719" t="s">
        <v>3653</v>
      </c>
      <c r="M16719">
        <v>11.6</v>
      </c>
      <c r="N16719">
        <v>21.5</v>
      </c>
      <c r="O16719">
        <v>11</v>
      </c>
      <c r="P16719">
        <v>11.7</v>
      </c>
      <c r="Q16719">
        <v>21.8</v>
      </c>
      <c r="R16719">
        <v>9.8000000000000007</v>
      </c>
      <c r="S16719" t="b">
        <v>0</v>
      </c>
      <c r="T16719" t="b">
        <v>0</v>
      </c>
      <c r="U16719" t="b">
        <v>1</v>
      </c>
      <c r="V16719">
        <v>48000</v>
      </c>
      <c r="W16719">
        <v>36000</v>
      </c>
      <c r="X16719">
        <v>2.2999999999999998</v>
      </c>
      <c r="Y16719">
        <v>45000</v>
      </c>
      <c r="Z16719">
        <v>2.2000000000000002</v>
      </c>
    </row>
    <row r="16720" spans="1:26">
      <c r="A16720">
        <v>211306401</v>
      </c>
      <c r="B16720" t="s">
        <v>9533</v>
      </c>
      <c r="C16720" t="s">
        <v>3597</v>
      </c>
      <c r="D16720" t="s">
        <v>4034</v>
      </c>
      <c r="E16720" t="s">
        <v>9302</v>
      </c>
      <c r="F16720" t="s">
        <v>3650</v>
      </c>
      <c r="G16720">
        <v>211306401</v>
      </c>
      <c r="I16720" t="s">
        <v>3651</v>
      </c>
      <c r="J16720" t="s">
        <v>10085</v>
      </c>
      <c r="K16720" t="s">
        <v>3653</v>
      </c>
      <c r="M16720">
        <v>12.5</v>
      </c>
      <c r="N16720">
        <v>20.5</v>
      </c>
      <c r="O16720">
        <v>9.6999999999999993</v>
      </c>
      <c r="P16720">
        <v>12.5</v>
      </c>
      <c r="Q16720">
        <v>20.5</v>
      </c>
      <c r="R16720">
        <v>9</v>
      </c>
      <c r="S16720" t="b">
        <v>0</v>
      </c>
      <c r="T16720" t="b">
        <v>0</v>
      </c>
      <c r="U16720" t="b">
        <v>0</v>
      </c>
      <c r="V16720">
        <v>19000</v>
      </c>
      <c r="W16720">
        <v>13500</v>
      </c>
      <c r="X16720">
        <v>2.5</v>
      </c>
      <c r="Y16720">
        <v>19000</v>
      </c>
      <c r="Z16720">
        <v>2.23</v>
      </c>
    </row>
    <row r="16721" spans="1:26">
      <c r="A16721">
        <v>211306404</v>
      </c>
      <c r="B16721" t="s">
        <v>9533</v>
      </c>
      <c r="C16721" t="s">
        <v>3597</v>
      </c>
      <c r="D16721" t="s">
        <v>4034</v>
      </c>
      <c r="E16721" t="s">
        <v>9302</v>
      </c>
      <c r="F16721" t="s">
        <v>3650</v>
      </c>
      <c r="G16721">
        <v>211306404</v>
      </c>
      <c r="I16721" t="s">
        <v>3651</v>
      </c>
      <c r="J16721" t="s">
        <v>10093</v>
      </c>
      <c r="K16721" t="s">
        <v>3653</v>
      </c>
      <c r="M16721">
        <v>11.5</v>
      </c>
      <c r="N16721">
        <v>22</v>
      </c>
      <c r="O16721">
        <v>10</v>
      </c>
      <c r="P16721">
        <v>11.8</v>
      </c>
      <c r="Q16721">
        <v>22.6</v>
      </c>
      <c r="R16721">
        <v>9.8000000000000007</v>
      </c>
      <c r="S16721" t="b">
        <v>0</v>
      </c>
      <c r="T16721" t="b">
        <v>0</v>
      </c>
      <c r="U16721" t="b">
        <v>1</v>
      </c>
      <c r="V16721">
        <v>28000</v>
      </c>
      <c r="W16721">
        <v>25600</v>
      </c>
      <c r="X16721">
        <v>2.2999999999999998</v>
      </c>
      <c r="Y16721">
        <v>27200</v>
      </c>
      <c r="Z16721">
        <v>2.21</v>
      </c>
    </row>
    <row r="16722" spans="1:26">
      <c r="A16722">
        <v>211306407</v>
      </c>
      <c r="B16722" t="s">
        <v>9533</v>
      </c>
      <c r="C16722" t="s">
        <v>3597</v>
      </c>
      <c r="D16722" t="s">
        <v>4034</v>
      </c>
      <c r="E16722" t="s">
        <v>9302</v>
      </c>
      <c r="F16722" t="s">
        <v>3650</v>
      </c>
      <c r="G16722">
        <v>211306407</v>
      </c>
      <c r="I16722" t="s">
        <v>3651</v>
      </c>
      <c r="J16722" t="s">
        <v>10086</v>
      </c>
      <c r="K16722" t="s">
        <v>3653</v>
      </c>
      <c r="M16722">
        <v>12.5</v>
      </c>
      <c r="N16722">
        <v>20</v>
      </c>
      <c r="O16722">
        <v>10.8</v>
      </c>
      <c r="P16722">
        <v>12.5</v>
      </c>
      <c r="Q16722">
        <v>20</v>
      </c>
      <c r="R16722">
        <v>9.6999999999999993</v>
      </c>
      <c r="S16722" t="b">
        <v>0</v>
      </c>
      <c r="T16722" t="b">
        <v>0</v>
      </c>
      <c r="U16722" t="b">
        <v>1</v>
      </c>
      <c r="V16722">
        <v>36000</v>
      </c>
      <c r="W16722">
        <v>35000</v>
      </c>
      <c r="X16722">
        <v>2.35</v>
      </c>
      <c r="Y16722">
        <v>35200</v>
      </c>
      <c r="Z16722">
        <v>1.88</v>
      </c>
    </row>
    <row r="16723" spans="1:26">
      <c r="A16723">
        <v>211306410</v>
      </c>
      <c r="B16723" t="s">
        <v>9533</v>
      </c>
      <c r="C16723" t="s">
        <v>3597</v>
      </c>
      <c r="D16723" t="s">
        <v>4034</v>
      </c>
      <c r="E16723" t="s">
        <v>9302</v>
      </c>
      <c r="F16723" t="s">
        <v>3650</v>
      </c>
      <c r="G16723">
        <v>211306410</v>
      </c>
      <c r="I16723" t="s">
        <v>3651</v>
      </c>
      <c r="J16723" t="s">
        <v>10087</v>
      </c>
      <c r="K16723" t="s">
        <v>3653</v>
      </c>
      <c r="M16723">
        <v>11</v>
      </c>
      <c r="N16723">
        <v>21</v>
      </c>
      <c r="O16723">
        <v>11.5</v>
      </c>
      <c r="P16723">
        <v>11</v>
      </c>
      <c r="Q16723">
        <v>21.2</v>
      </c>
      <c r="R16723">
        <v>10</v>
      </c>
      <c r="S16723" t="b">
        <v>0</v>
      </c>
      <c r="T16723" t="b">
        <v>0</v>
      </c>
      <c r="U16723" t="b">
        <v>1</v>
      </c>
      <c r="V16723">
        <v>48000</v>
      </c>
      <c r="W16723">
        <v>39000</v>
      </c>
      <c r="X16723">
        <v>2.5</v>
      </c>
      <c r="Y16723">
        <v>45000</v>
      </c>
      <c r="Z16723">
        <v>2.2000000000000002</v>
      </c>
    </row>
    <row r="16724" spans="1:26">
      <c r="A16724">
        <v>211306413</v>
      </c>
      <c r="B16724" t="s">
        <v>9533</v>
      </c>
      <c r="C16724" t="s">
        <v>3597</v>
      </c>
      <c r="D16724" t="s">
        <v>4034</v>
      </c>
      <c r="E16724" t="s">
        <v>9302</v>
      </c>
      <c r="F16724" t="s">
        <v>3650</v>
      </c>
      <c r="G16724">
        <v>211306413</v>
      </c>
      <c r="I16724" t="s">
        <v>3651</v>
      </c>
      <c r="J16724" t="s">
        <v>10103</v>
      </c>
      <c r="K16724" t="s">
        <v>3653</v>
      </c>
      <c r="M16724">
        <v>10.5</v>
      </c>
      <c r="N16724">
        <v>19</v>
      </c>
      <c r="O16724">
        <v>10.8</v>
      </c>
      <c r="P16724">
        <v>10.5</v>
      </c>
      <c r="Q16724">
        <v>20</v>
      </c>
      <c r="R16724">
        <v>9.5</v>
      </c>
      <c r="S16724" t="b">
        <v>0</v>
      </c>
      <c r="T16724" t="b">
        <v>0</v>
      </c>
      <c r="U16724" t="b">
        <v>1</v>
      </c>
      <c r="V16724">
        <v>55000</v>
      </c>
      <c r="W16724">
        <v>34800</v>
      </c>
      <c r="X16724">
        <v>2.4</v>
      </c>
      <c r="Y16724">
        <v>45000</v>
      </c>
      <c r="Z16724">
        <v>2.06</v>
      </c>
    </row>
    <row r="16725" spans="1:26">
      <c r="A16725">
        <v>208073243</v>
      </c>
      <c r="B16725" t="s">
        <v>8602</v>
      </c>
      <c r="C16725" t="s">
        <v>3597</v>
      </c>
      <c r="D16725" t="s">
        <v>4034</v>
      </c>
      <c r="E16725" t="s">
        <v>6442</v>
      </c>
      <c r="F16725" t="s">
        <v>3650</v>
      </c>
      <c r="G16725">
        <v>208073243</v>
      </c>
      <c r="I16725" t="s">
        <v>3651</v>
      </c>
      <c r="J16725" t="s">
        <v>6444</v>
      </c>
      <c r="K16725" t="s">
        <v>3653</v>
      </c>
      <c r="M16725">
        <v>12</v>
      </c>
      <c r="N16725">
        <v>22.5</v>
      </c>
      <c r="O16725">
        <v>10.199999999999999</v>
      </c>
      <c r="P16725">
        <v>12.2</v>
      </c>
      <c r="Q16725">
        <v>23.5</v>
      </c>
      <c r="R16725">
        <v>9.1999999999999993</v>
      </c>
      <c r="S16725" t="b">
        <v>0</v>
      </c>
      <c r="T16725" t="b">
        <v>0</v>
      </c>
      <c r="U16725" t="b">
        <v>0</v>
      </c>
      <c r="V16725">
        <v>27000</v>
      </c>
      <c r="W16725">
        <v>20000</v>
      </c>
      <c r="X16725">
        <v>2.35</v>
      </c>
      <c r="Y16725">
        <v>22600</v>
      </c>
      <c r="Z16725">
        <v>2.25</v>
      </c>
    </row>
    <row r="16726" spans="1:26">
      <c r="A16726">
        <v>207862104</v>
      </c>
      <c r="B16726" t="s">
        <v>8755</v>
      </c>
      <c r="C16726" t="s">
        <v>3597</v>
      </c>
      <c r="D16726" t="s">
        <v>4034</v>
      </c>
      <c r="E16726" t="s">
        <v>5262</v>
      </c>
      <c r="F16726" t="s">
        <v>3650</v>
      </c>
      <c r="G16726">
        <v>207862104</v>
      </c>
      <c r="I16726" t="s">
        <v>3651</v>
      </c>
      <c r="J16726" t="s">
        <v>6569</v>
      </c>
      <c r="K16726" t="s">
        <v>3653</v>
      </c>
      <c r="M16726">
        <v>13.6</v>
      </c>
      <c r="N16726">
        <v>21.8</v>
      </c>
      <c r="O16726">
        <v>11</v>
      </c>
      <c r="P16726">
        <v>13.6</v>
      </c>
      <c r="Q16726">
        <v>22.2</v>
      </c>
      <c r="R16726">
        <v>10.3</v>
      </c>
      <c r="S16726" t="b">
        <v>0</v>
      </c>
      <c r="T16726" t="b">
        <v>0</v>
      </c>
      <c r="U16726" t="b">
        <v>1</v>
      </c>
      <c r="V16726">
        <v>36000</v>
      </c>
      <c r="W16726">
        <v>33000</v>
      </c>
      <c r="X16726">
        <v>2.4</v>
      </c>
      <c r="Y16726">
        <v>35200</v>
      </c>
      <c r="Z16726">
        <v>1.88</v>
      </c>
    </row>
    <row r="16727" spans="1:26">
      <c r="A16727">
        <v>208073235</v>
      </c>
      <c r="B16727" t="s">
        <v>8602</v>
      </c>
      <c r="C16727" t="s">
        <v>3597</v>
      </c>
      <c r="D16727" t="s">
        <v>4034</v>
      </c>
      <c r="E16727" t="s">
        <v>6442</v>
      </c>
      <c r="F16727" t="s">
        <v>3650</v>
      </c>
      <c r="G16727">
        <v>208073235</v>
      </c>
      <c r="I16727" t="s">
        <v>3651</v>
      </c>
      <c r="J16727" t="s">
        <v>6443</v>
      </c>
      <c r="K16727" t="s">
        <v>3653</v>
      </c>
      <c r="M16727">
        <v>12.5</v>
      </c>
      <c r="N16727">
        <v>21.5</v>
      </c>
      <c r="O16727">
        <v>10.6</v>
      </c>
      <c r="P16727">
        <v>12.5</v>
      </c>
      <c r="Q16727">
        <v>21</v>
      </c>
      <c r="R16727">
        <v>10.199999999999999</v>
      </c>
      <c r="S16727" t="b">
        <v>0</v>
      </c>
      <c r="T16727" t="b">
        <v>0</v>
      </c>
      <c r="U16727" t="b">
        <v>0</v>
      </c>
      <c r="V16727">
        <v>18000</v>
      </c>
      <c r="W16727">
        <v>14400</v>
      </c>
      <c r="X16727">
        <v>2.5</v>
      </c>
      <c r="Y16727">
        <v>16000</v>
      </c>
      <c r="Z16727">
        <v>2.23</v>
      </c>
    </row>
    <row r="16728" spans="1:26">
      <c r="A16728">
        <v>207862107</v>
      </c>
      <c r="B16728" t="s">
        <v>8602</v>
      </c>
      <c r="C16728" t="s">
        <v>3597</v>
      </c>
      <c r="D16728" t="s">
        <v>4034</v>
      </c>
      <c r="E16728" t="s">
        <v>6567</v>
      </c>
      <c r="F16728" t="s">
        <v>3650</v>
      </c>
      <c r="G16728">
        <v>207862107</v>
      </c>
      <c r="I16728" t="s">
        <v>3651</v>
      </c>
      <c r="J16728" t="s">
        <v>8738</v>
      </c>
      <c r="K16728" t="s">
        <v>3653</v>
      </c>
      <c r="M16728">
        <v>11.6</v>
      </c>
      <c r="N16728">
        <v>21.5</v>
      </c>
      <c r="O16728">
        <v>11</v>
      </c>
      <c r="P16728">
        <v>11.7</v>
      </c>
      <c r="Q16728">
        <v>21.8</v>
      </c>
      <c r="R16728">
        <v>9.8000000000000007</v>
      </c>
      <c r="S16728" t="b">
        <v>0</v>
      </c>
      <c r="T16728" t="b">
        <v>0</v>
      </c>
      <c r="U16728" t="b">
        <v>1</v>
      </c>
      <c r="V16728">
        <v>48000</v>
      </c>
      <c r="W16728">
        <v>36000</v>
      </c>
      <c r="X16728">
        <v>2.2999999999999998</v>
      </c>
      <c r="Y16728">
        <v>45000</v>
      </c>
      <c r="Z16728">
        <v>2.2000000000000002</v>
      </c>
    </row>
    <row r="16729" spans="1:26">
      <c r="A16729">
        <v>207862101</v>
      </c>
      <c r="B16729" t="s">
        <v>8602</v>
      </c>
      <c r="C16729" t="s">
        <v>3597</v>
      </c>
      <c r="D16729" t="s">
        <v>4034</v>
      </c>
      <c r="E16729" t="s">
        <v>6567</v>
      </c>
      <c r="F16729" t="s">
        <v>3650</v>
      </c>
      <c r="G16729">
        <v>207862101</v>
      </c>
      <c r="I16729" t="s">
        <v>3651</v>
      </c>
      <c r="J16729" t="s">
        <v>8737</v>
      </c>
      <c r="K16729" t="s">
        <v>3653</v>
      </c>
      <c r="M16729">
        <v>12.5</v>
      </c>
      <c r="N16729">
        <v>22.5</v>
      </c>
      <c r="O16729">
        <v>11.3</v>
      </c>
      <c r="P16729">
        <v>12.5</v>
      </c>
      <c r="Q16729">
        <v>23</v>
      </c>
      <c r="R16729">
        <v>10.6</v>
      </c>
      <c r="S16729" t="b">
        <v>0</v>
      </c>
      <c r="T16729" t="b">
        <v>0</v>
      </c>
      <c r="U16729" t="b">
        <v>1</v>
      </c>
      <c r="V16729">
        <v>28000</v>
      </c>
      <c r="W16729">
        <v>26600</v>
      </c>
      <c r="X16729">
        <v>2.2999999999999998</v>
      </c>
      <c r="Y16729">
        <v>27200</v>
      </c>
      <c r="Z16729">
        <v>2.21</v>
      </c>
    </row>
    <row r="16730" spans="1:26">
      <c r="A16730">
        <v>207862098</v>
      </c>
      <c r="B16730" t="s">
        <v>8602</v>
      </c>
      <c r="C16730" t="s">
        <v>3597</v>
      </c>
      <c r="D16730" t="s">
        <v>4034</v>
      </c>
      <c r="E16730" t="s">
        <v>6567</v>
      </c>
      <c r="F16730" t="s">
        <v>3650</v>
      </c>
      <c r="G16730">
        <v>207862098</v>
      </c>
      <c r="I16730" t="s">
        <v>3651</v>
      </c>
      <c r="J16730" t="s">
        <v>8739</v>
      </c>
      <c r="K16730" t="s">
        <v>3653</v>
      </c>
      <c r="M16730">
        <v>12.5</v>
      </c>
      <c r="N16730">
        <v>22</v>
      </c>
      <c r="O16730">
        <v>10.199999999999999</v>
      </c>
      <c r="P16730">
        <v>12.5</v>
      </c>
      <c r="Q16730">
        <v>22</v>
      </c>
      <c r="R16730">
        <v>9.8000000000000007</v>
      </c>
      <c r="S16730" t="b">
        <v>0</v>
      </c>
      <c r="T16730" t="b">
        <v>0</v>
      </c>
      <c r="U16730" t="b">
        <v>1</v>
      </c>
      <c r="V16730">
        <v>19000</v>
      </c>
      <c r="W16730">
        <v>15000</v>
      </c>
      <c r="X16730">
        <v>2.5</v>
      </c>
      <c r="Y16730">
        <v>19000</v>
      </c>
      <c r="Z16730">
        <v>2.23</v>
      </c>
    </row>
    <row r="16731" spans="1:26">
      <c r="A16731">
        <v>207862092</v>
      </c>
      <c r="B16731" t="s">
        <v>8755</v>
      </c>
      <c r="C16731" t="s">
        <v>3597</v>
      </c>
      <c r="D16731" t="s">
        <v>4034</v>
      </c>
      <c r="E16731" t="s">
        <v>6567</v>
      </c>
      <c r="F16731" t="s">
        <v>3650</v>
      </c>
      <c r="G16731">
        <v>207862092</v>
      </c>
      <c r="I16731" t="s">
        <v>3651</v>
      </c>
      <c r="J16731" t="s">
        <v>8776</v>
      </c>
      <c r="K16731" t="s">
        <v>3653</v>
      </c>
      <c r="M16731">
        <v>11.5</v>
      </c>
      <c r="N16731">
        <v>23</v>
      </c>
      <c r="O16731">
        <v>11.3</v>
      </c>
      <c r="P16731">
        <v>11.7</v>
      </c>
      <c r="Q16731">
        <v>23.9</v>
      </c>
      <c r="R16731">
        <v>9.5</v>
      </c>
      <c r="S16731" t="b">
        <v>0</v>
      </c>
      <c r="T16731" t="b">
        <v>0</v>
      </c>
      <c r="U16731" t="b">
        <v>1</v>
      </c>
      <c r="V16731">
        <v>36000</v>
      </c>
      <c r="W16731">
        <v>26800</v>
      </c>
      <c r="X16731">
        <v>2.2999999999999998</v>
      </c>
      <c r="Y16731">
        <v>29600</v>
      </c>
      <c r="Z16731">
        <v>2.09</v>
      </c>
    </row>
    <row r="16732" spans="1:26">
      <c r="A16732">
        <v>207862095</v>
      </c>
      <c r="B16732" t="s">
        <v>8755</v>
      </c>
      <c r="C16732" t="s">
        <v>3597</v>
      </c>
      <c r="D16732" t="s">
        <v>4034</v>
      </c>
      <c r="E16732" t="s">
        <v>6567</v>
      </c>
      <c r="F16732" t="s">
        <v>3650</v>
      </c>
      <c r="G16732">
        <v>207862095</v>
      </c>
      <c r="I16732" t="s">
        <v>3651</v>
      </c>
      <c r="J16732" t="s">
        <v>6568</v>
      </c>
      <c r="K16732" t="s">
        <v>3653</v>
      </c>
      <c r="M16732">
        <v>12.5</v>
      </c>
      <c r="N16732">
        <v>22.4</v>
      </c>
      <c r="O16732">
        <v>11</v>
      </c>
      <c r="P16732">
        <v>12.5</v>
      </c>
      <c r="Q16732">
        <v>23.4</v>
      </c>
      <c r="R16732">
        <v>8.6999999999999993</v>
      </c>
      <c r="S16732" t="b">
        <v>0</v>
      </c>
      <c r="T16732" t="b">
        <v>0</v>
      </c>
      <c r="U16732" t="b">
        <v>0</v>
      </c>
      <c r="V16732">
        <v>48000</v>
      </c>
      <c r="W16732">
        <v>34000</v>
      </c>
      <c r="X16732">
        <v>2.4</v>
      </c>
      <c r="Y16732">
        <v>37000</v>
      </c>
      <c r="Z16732">
        <v>2.17</v>
      </c>
    </row>
    <row r="16733" spans="1:26">
      <c r="A16733">
        <v>207862089</v>
      </c>
      <c r="B16733" t="s">
        <v>8602</v>
      </c>
      <c r="C16733" t="s">
        <v>3597</v>
      </c>
      <c r="D16733" t="s">
        <v>4034</v>
      </c>
      <c r="E16733" t="s">
        <v>6567</v>
      </c>
      <c r="F16733" t="s">
        <v>3650</v>
      </c>
      <c r="G16733">
        <v>207862089</v>
      </c>
      <c r="I16733" t="s">
        <v>3651</v>
      </c>
      <c r="J16733" t="s">
        <v>8735</v>
      </c>
      <c r="K16733" t="s">
        <v>3653</v>
      </c>
      <c r="M16733">
        <v>12.5</v>
      </c>
      <c r="N16733">
        <v>23.8</v>
      </c>
      <c r="O16733">
        <v>10.5</v>
      </c>
      <c r="P16733">
        <v>12.7</v>
      </c>
      <c r="Q16733">
        <v>24.6</v>
      </c>
      <c r="R16733">
        <v>9.5</v>
      </c>
      <c r="S16733" t="b">
        <v>0</v>
      </c>
      <c r="T16733" t="b">
        <v>0</v>
      </c>
      <c r="U16733" t="b">
        <v>1</v>
      </c>
      <c r="V16733">
        <v>28000</v>
      </c>
      <c r="W16733">
        <v>21000</v>
      </c>
      <c r="X16733">
        <v>2.5</v>
      </c>
      <c r="Y16733">
        <v>22600</v>
      </c>
      <c r="Z16733">
        <v>2.25</v>
      </c>
    </row>
    <row r="16734" spans="1:26">
      <c r="A16734">
        <v>207862086</v>
      </c>
      <c r="B16734" t="s">
        <v>8602</v>
      </c>
      <c r="C16734" t="s">
        <v>3597</v>
      </c>
      <c r="D16734" t="s">
        <v>4034</v>
      </c>
      <c r="E16734" t="s">
        <v>6567</v>
      </c>
      <c r="F16734" t="s">
        <v>3650</v>
      </c>
      <c r="G16734">
        <v>207862086</v>
      </c>
      <c r="I16734" t="s">
        <v>3651</v>
      </c>
      <c r="J16734" t="s">
        <v>8736</v>
      </c>
      <c r="K16734" t="s">
        <v>3653</v>
      </c>
      <c r="M16734">
        <v>13.3</v>
      </c>
      <c r="N16734">
        <v>22.5</v>
      </c>
      <c r="O16734">
        <v>10.6</v>
      </c>
      <c r="P16734">
        <v>13.9</v>
      </c>
      <c r="Q16734">
        <v>22.9</v>
      </c>
      <c r="R16734">
        <v>10.5</v>
      </c>
      <c r="S16734" t="b">
        <v>0</v>
      </c>
      <c r="T16734" t="b">
        <v>0</v>
      </c>
      <c r="U16734" t="b">
        <v>1</v>
      </c>
      <c r="V16734">
        <v>18000</v>
      </c>
      <c r="W16734">
        <v>14300</v>
      </c>
      <c r="X16734">
        <v>2.4900000000000002</v>
      </c>
      <c r="Y16734">
        <v>16000</v>
      </c>
      <c r="Z16734">
        <v>2.23</v>
      </c>
    </row>
    <row r="16735" spans="1:26">
      <c r="A16735">
        <v>207862060</v>
      </c>
      <c r="B16735" t="s">
        <v>9533</v>
      </c>
      <c r="C16735" t="s">
        <v>3597</v>
      </c>
      <c r="D16735" t="s">
        <v>4034</v>
      </c>
      <c r="E16735" t="s">
        <v>9598</v>
      </c>
      <c r="F16735" t="s">
        <v>3650</v>
      </c>
      <c r="G16735">
        <v>207862060</v>
      </c>
      <c r="I16735" t="s">
        <v>3651</v>
      </c>
      <c r="J16735" t="s">
        <v>9602</v>
      </c>
      <c r="K16735" t="s">
        <v>3653</v>
      </c>
      <c r="M16735">
        <v>11</v>
      </c>
      <c r="N16735">
        <v>21</v>
      </c>
      <c r="O16735">
        <v>10.5</v>
      </c>
      <c r="P16735">
        <v>11</v>
      </c>
      <c r="Q16735">
        <v>21.1</v>
      </c>
      <c r="R16735">
        <v>9.5</v>
      </c>
      <c r="S16735" t="b">
        <v>0</v>
      </c>
      <c r="T16735" t="b">
        <v>0</v>
      </c>
      <c r="U16735" t="b">
        <v>1</v>
      </c>
      <c r="V16735">
        <v>48000</v>
      </c>
      <c r="W16735">
        <v>36000</v>
      </c>
      <c r="X16735">
        <v>2.5</v>
      </c>
      <c r="Y16735">
        <v>37000</v>
      </c>
      <c r="Z16735">
        <v>2.17</v>
      </c>
    </row>
    <row r="16736" spans="1:26">
      <c r="A16736">
        <v>207862057</v>
      </c>
      <c r="B16736" t="s">
        <v>9533</v>
      </c>
      <c r="C16736" t="s">
        <v>3597</v>
      </c>
      <c r="D16736" t="s">
        <v>4034</v>
      </c>
      <c r="E16736" t="s">
        <v>9598</v>
      </c>
      <c r="F16736" t="s">
        <v>3650</v>
      </c>
      <c r="G16736">
        <v>207862057</v>
      </c>
      <c r="I16736" t="s">
        <v>3651</v>
      </c>
      <c r="J16736" t="s">
        <v>9605</v>
      </c>
      <c r="K16736" t="s">
        <v>3653</v>
      </c>
      <c r="M16736">
        <v>10.5</v>
      </c>
      <c r="N16736">
        <v>21.8</v>
      </c>
      <c r="O16736">
        <v>11.5</v>
      </c>
      <c r="P16736">
        <v>10.6</v>
      </c>
      <c r="Q16736">
        <v>23.1</v>
      </c>
      <c r="R16736">
        <v>9.6</v>
      </c>
      <c r="S16736" t="b">
        <v>0</v>
      </c>
      <c r="T16736" t="b">
        <v>0</v>
      </c>
      <c r="U16736" t="b">
        <v>1</v>
      </c>
      <c r="V16736">
        <v>36000</v>
      </c>
      <c r="W16736">
        <v>26400</v>
      </c>
      <c r="X16736">
        <v>2.2999999999999998</v>
      </c>
      <c r="Y16736">
        <v>29600</v>
      </c>
      <c r="Z16736">
        <v>2.09</v>
      </c>
    </row>
    <row r="16737" spans="1:26">
      <c r="A16737">
        <v>207862054</v>
      </c>
      <c r="B16737" t="s">
        <v>9533</v>
      </c>
      <c r="C16737" t="s">
        <v>3597</v>
      </c>
      <c r="D16737" t="s">
        <v>4034</v>
      </c>
      <c r="E16737" t="s">
        <v>9598</v>
      </c>
      <c r="F16737" t="s">
        <v>3650</v>
      </c>
      <c r="G16737">
        <v>207862054</v>
      </c>
      <c r="I16737" t="s">
        <v>3651</v>
      </c>
      <c r="J16737" t="s">
        <v>9604</v>
      </c>
      <c r="K16737" t="s">
        <v>3653</v>
      </c>
      <c r="M16737">
        <v>12</v>
      </c>
      <c r="N16737">
        <v>22.5</v>
      </c>
      <c r="O16737">
        <v>10.199999999999999</v>
      </c>
      <c r="P16737">
        <v>12.2</v>
      </c>
      <c r="Q16737">
        <v>23.5</v>
      </c>
      <c r="R16737">
        <v>9.1999999999999993</v>
      </c>
      <c r="S16737" t="b">
        <v>0</v>
      </c>
      <c r="T16737" t="b">
        <v>0</v>
      </c>
      <c r="U16737" t="b">
        <v>0</v>
      </c>
      <c r="V16737">
        <v>27000</v>
      </c>
      <c r="W16737">
        <v>20000</v>
      </c>
      <c r="X16737">
        <v>2.35</v>
      </c>
      <c r="Y16737">
        <v>22600</v>
      </c>
      <c r="Z16737">
        <v>2.25</v>
      </c>
    </row>
    <row r="16738" spans="1:26">
      <c r="A16738">
        <v>207862051</v>
      </c>
      <c r="B16738" t="s">
        <v>9533</v>
      </c>
      <c r="C16738" t="s">
        <v>3597</v>
      </c>
      <c r="D16738" t="s">
        <v>4034</v>
      </c>
      <c r="E16738" t="s">
        <v>9598</v>
      </c>
      <c r="F16738" t="s">
        <v>3650</v>
      </c>
      <c r="G16738">
        <v>207862051</v>
      </c>
      <c r="I16738" t="s">
        <v>3651</v>
      </c>
      <c r="J16738" t="s">
        <v>9599</v>
      </c>
      <c r="K16738" t="s">
        <v>3653</v>
      </c>
      <c r="M16738">
        <v>12.5</v>
      </c>
      <c r="N16738">
        <v>21.5</v>
      </c>
      <c r="O16738">
        <v>10.6</v>
      </c>
      <c r="P16738">
        <v>12.5</v>
      </c>
      <c r="Q16738">
        <v>21</v>
      </c>
      <c r="R16738">
        <v>10.199999999999999</v>
      </c>
      <c r="S16738" t="b">
        <v>0</v>
      </c>
      <c r="T16738" t="b">
        <v>0</v>
      </c>
      <c r="U16738" t="b">
        <v>1</v>
      </c>
      <c r="V16738">
        <v>18000</v>
      </c>
      <c r="W16738">
        <v>14400</v>
      </c>
      <c r="X16738">
        <v>2.5</v>
      </c>
      <c r="Y16738">
        <v>16000</v>
      </c>
      <c r="Z16738">
        <v>2.23</v>
      </c>
    </row>
    <row r="16739" spans="1:26">
      <c r="A16739">
        <v>210857413</v>
      </c>
      <c r="B16739" t="s">
        <v>8755</v>
      </c>
      <c r="C16739" t="s">
        <v>3597</v>
      </c>
      <c r="D16739" t="s">
        <v>4034</v>
      </c>
      <c r="E16739" t="s">
        <v>5423</v>
      </c>
      <c r="F16739" t="s">
        <v>3650</v>
      </c>
      <c r="G16739">
        <v>210857413</v>
      </c>
      <c r="I16739" t="s">
        <v>3651</v>
      </c>
      <c r="J16739" t="s">
        <v>8790</v>
      </c>
      <c r="K16739" t="s">
        <v>3653</v>
      </c>
      <c r="M16739">
        <v>10.5</v>
      </c>
      <c r="N16739">
        <v>20.5</v>
      </c>
      <c r="O16739">
        <v>10.8</v>
      </c>
      <c r="P16739">
        <v>10.5</v>
      </c>
      <c r="Q16739">
        <v>21.3</v>
      </c>
      <c r="R16739">
        <v>9.1</v>
      </c>
      <c r="S16739" t="b">
        <v>0</v>
      </c>
      <c r="T16739" t="b">
        <v>0</v>
      </c>
      <c r="U16739" t="b">
        <v>0</v>
      </c>
      <c r="V16739">
        <v>55000</v>
      </c>
      <c r="W16739">
        <v>34400</v>
      </c>
      <c r="X16739">
        <v>2.5</v>
      </c>
      <c r="Y16739">
        <v>37000</v>
      </c>
      <c r="Z16739">
        <v>2.17</v>
      </c>
    </row>
    <row r="16740" spans="1:26">
      <c r="A16740">
        <v>210857410</v>
      </c>
      <c r="B16740" t="s">
        <v>8755</v>
      </c>
      <c r="C16740" t="s">
        <v>3597</v>
      </c>
      <c r="D16740" t="s">
        <v>4034</v>
      </c>
      <c r="E16740" t="s">
        <v>5423</v>
      </c>
      <c r="F16740" t="s">
        <v>3650</v>
      </c>
      <c r="G16740">
        <v>210857410</v>
      </c>
      <c r="I16740" t="s">
        <v>3651</v>
      </c>
      <c r="J16740" t="s">
        <v>8777</v>
      </c>
      <c r="K16740" t="s">
        <v>3653</v>
      </c>
      <c r="M16740">
        <v>12.5</v>
      </c>
      <c r="N16740">
        <v>22.4</v>
      </c>
      <c r="O16740">
        <v>11</v>
      </c>
      <c r="P16740">
        <v>12.5</v>
      </c>
      <c r="Q16740">
        <v>23.4</v>
      </c>
      <c r="R16740">
        <v>8.6999999999999993</v>
      </c>
      <c r="S16740" t="b">
        <v>0</v>
      </c>
      <c r="T16740" t="b">
        <v>0</v>
      </c>
      <c r="U16740" t="b">
        <v>0</v>
      </c>
      <c r="V16740">
        <v>48000</v>
      </c>
      <c r="W16740">
        <v>34000</v>
      </c>
      <c r="X16740">
        <v>2.4</v>
      </c>
      <c r="Y16740">
        <v>37000</v>
      </c>
      <c r="Z16740">
        <v>2.17</v>
      </c>
    </row>
    <row r="16741" spans="1:26">
      <c r="A16741">
        <v>210857407</v>
      </c>
      <c r="B16741" t="s">
        <v>8755</v>
      </c>
      <c r="C16741" t="s">
        <v>3597</v>
      </c>
      <c r="D16741" t="s">
        <v>4034</v>
      </c>
      <c r="E16741" t="s">
        <v>5423</v>
      </c>
      <c r="F16741" t="s">
        <v>3650</v>
      </c>
      <c r="G16741">
        <v>210857407</v>
      </c>
      <c r="I16741" t="s">
        <v>3651</v>
      </c>
      <c r="J16741" t="s">
        <v>8772</v>
      </c>
      <c r="K16741" t="s">
        <v>3653</v>
      </c>
      <c r="M16741">
        <v>11.5</v>
      </c>
      <c r="N16741">
        <v>23</v>
      </c>
      <c r="O16741">
        <v>11.3</v>
      </c>
      <c r="P16741">
        <v>11.7</v>
      </c>
      <c r="Q16741">
        <v>23.9</v>
      </c>
      <c r="R16741">
        <v>9.5</v>
      </c>
      <c r="S16741" t="b">
        <v>0</v>
      </c>
      <c r="T16741" t="b">
        <v>0</v>
      </c>
      <c r="U16741" t="b">
        <v>1</v>
      </c>
      <c r="V16741">
        <v>36000</v>
      </c>
      <c r="W16741">
        <v>26800</v>
      </c>
      <c r="X16741">
        <v>2.2999999999999998</v>
      </c>
      <c r="Y16741">
        <v>29600</v>
      </c>
      <c r="Z16741">
        <v>2.09</v>
      </c>
    </row>
    <row r="16742" spans="1:26">
      <c r="A16742">
        <v>211133300</v>
      </c>
      <c r="B16742" t="s">
        <v>8842</v>
      </c>
      <c r="C16742" t="s">
        <v>3597</v>
      </c>
      <c r="D16742" t="s">
        <v>4034</v>
      </c>
      <c r="E16742" t="s">
        <v>7557</v>
      </c>
      <c r="F16742" t="s">
        <v>3650</v>
      </c>
      <c r="G16742">
        <v>211133300</v>
      </c>
      <c r="I16742" t="s">
        <v>3651</v>
      </c>
      <c r="J16742" t="s">
        <v>8871</v>
      </c>
      <c r="K16742" t="s">
        <v>3653</v>
      </c>
      <c r="M16742">
        <v>12.5</v>
      </c>
      <c r="N16742">
        <v>20</v>
      </c>
      <c r="O16742">
        <v>10.8</v>
      </c>
      <c r="P16742">
        <v>12.5</v>
      </c>
      <c r="Q16742">
        <v>20</v>
      </c>
      <c r="R16742">
        <v>9.6999999999999993</v>
      </c>
      <c r="S16742" t="b">
        <v>0</v>
      </c>
      <c r="T16742" t="b">
        <v>0</v>
      </c>
      <c r="U16742" t="b">
        <v>1</v>
      </c>
      <c r="V16742">
        <v>36000</v>
      </c>
      <c r="W16742">
        <v>35000</v>
      </c>
      <c r="X16742">
        <v>2.35</v>
      </c>
      <c r="Y16742">
        <v>35200</v>
      </c>
      <c r="Z16742">
        <v>1.88</v>
      </c>
    </row>
    <row r="16743" spans="1:26">
      <c r="A16743">
        <v>211253532</v>
      </c>
      <c r="B16743" t="s">
        <v>8755</v>
      </c>
      <c r="C16743" t="s">
        <v>3597</v>
      </c>
      <c r="D16743" t="s">
        <v>4034</v>
      </c>
      <c r="E16743" t="s">
        <v>4820</v>
      </c>
      <c r="F16743" t="s">
        <v>3650</v>
      </c>
      <c r="G16743">
        <v>211253532</v>
      </c>
      <c r="I16743" t="s">
        <v>3651</v>
      </c>
      <c r="J16743" t="s">
        <v>8794</v>
      </c>
      <c r="K16743" t="s">
        <v>3653</v>
      </c>
      <c r="M16743">
        <v>10.5</v>
      </c>
      <c r="N16743">
        <v>19</v>
      </c>
      <c r="O16743">
        <v>10.8</v>
      </c>
      <c r="P16743">
        <v>10.5</v>
      </c>
      <c r="Q16743">
        <v>20</v>
      </c>
      <c r="R16743">
        <v>9.5</v>
      </c>
      <c r="S16743" t="b">
        <v>0</v>
      </c>
      <c r="T16743" t="b">
        <v>0</v>
      </c>
      <c r="U16743" t="b">
        <v>1</v>
      </c>
      <c r="V16743">
        <v>55000</v>
      </c>
      <c r="W16743">
        <v>34800</v>
      </c>
      <c r="X16743">
        <v>2.4</v>
      </c>
      <c r="Y16743">
        <v>45000</v>
      </c>
      <c r="Z16743">
        <v>2.06</v>
      </c>
    </row>
    <row r="16744" spans="1:26">
      <c r="A16744">
        <v>211253529</v>
      </c>
      <c r="B16744" t="s">
        <v>8755</v>
      </c>
      <c r="C16744" t="s">
        <v>3597</v>
      </c>
      <c r="D16744" t="s">
        <v>4034</v>
      </c>
      <c r="E16744" t="s">
        <v>4820</v>
      </c>
      <c r="F16744" t="s">
        <v>3650</v>
      </c>
      <c r="G16744">
        <v>211253529</v>
      </c>
      <c r="I16744" t="s">
        <v>3651</v>
      </c>
      <c r="J16744" t="s">
        <v>8795</v>
      </c>
      <c r="K16744" t="s">
        <v>3653</v>
      </c>
      <c r="M16744">
        <v>10.5</v>
      </c>
      <c r="N16744">
        <v>19</v>
      </c>
      <c r="O16744">
        <v>11.5</v>
      </c>
      <c r="P16744">
        <v>10.5</v>
      </c>
      <c r="Q16744">
        <v>20.2</v>
      </c>
      <c r="R16744">
        <v>9.6</v>
      </c>
      <c r="S16744" t="b">
        <v>0</v>
      </c>
      <c r="T16744" t="b">
        <v>0</v>
      </c>
      <c r="U16744" t="b">
        <v>1</v>
      </c>
      <c r="V16744">
        <v>55000</v>
      </c>
      <c r="W16744">
        <v>36400</v>
      </c>
      <c r="X16744">
        <v>2.56</v>
      </c>
      <c r="Y16744">
        <v>37000</v>
      </c>
      <c r="Z16744">
        <v>2.17</v>
      </c>
    </row>
    <row r="16745" spans="1:26">
      <c r="A16745">
        <v>208121911</v>
      </c>
      <c r="B16745" t="s">
        <v>8755</v>
      </c>
      <c r="C16745" t="s">
        <v>3597</v>
      </c>
      <c r="D16745" t="s">
        <v>4034</v>
      </c>
      <c r="E16745" t="s">
        <v>6429</v>
      </c>
      <c r="F16745" t="s">
        <v>3650</v>
      </c>
      <c r="G16745">
        <v>208121911</v>
      </c>
      <c r="I16745" t="s">
        <v>3651</v>
      </c>
      <c r="J16745" t="s">
        <v>8760</v>
      </c>
      <c r="K16745" t="s">
        <v>3653</v>
      </c>
      <c r="M16745">
        <v>11.5</v>
      </c>
      <c r="N16745">
        <v>23</v>
      </c>
      <c r="O16745">
        <v>11.3</v>
      </c>
      <c r="P16745">
        <v>11.7</v>
      </c>
      <c r="Q16745">
        <v>23.9</v>
      </c>
      <c r="R16745">
        <v>9.5</v>
      </c>
      <c r="S16745" t="b">
        <v>0</v>
      </c>
      <c r="T16745" t="b">
        <v>0</v>
      </c>
      <c r="U16745" t="b">
        <v>1</v>
      </c>
      <c r="V16745">
        <v>36000</v>
      </c>
      <c r="W16745">
        <v>26800</v>
      </c>
      <c r="X16745">
        <v>2.2999999999999998</v>
      </c>
      <c r="Y16745">
        <v>29600</v>
      </c>
      <c r="Z16745">
        <v>2.09</v>
      </c>
    </row>
    <row r="16746" spans="1:26">
      <c r="A16746">
        <v>208121908</v>
      </c>
      <c r="B16746" t="s">
        <v>8602</v>
      </c>
      <c r="C16746" t="s">
        <v>3597</v>
      </c>
      <c r="D16746" t="s">
        <v>4034</v>
      </c>
      <c r="E16746" t="s">
        <v>6429</v>
      </c>
      <c r="F16746" t="s">
        <v>3650</v>
      </c>
      <c r="G16746">
        <v>208121908</v>
      </c>
      <c r="I16746" t="s">
        <v>3651</v>
      </c>
      <c r="J16746" t="s">
        <v>6444</v>
      </c>
      <c r="K16746" t="s">
        <v>3653</v>
      </c>
      <c r="M16746">
        <v>12.5</v>
      </c>
      <c r="N16746">
        <v>23.8</v>
      </c>
      <c r="O16746">
        <v>10.5</v>
      </c>
      <c r="P16746">
        <v>12.7</v>
      </c>
      <c r="Q16746">
        <v>24.6</v>
      </c>
      <c r="R16746">
        <v>9.5</v>
      </c>
      <c r="S16746" t="b">
        <v>0</v>
      </c>
      <c r="T16746" t="b">
        <v>0</v>
      </c>
      <c r="U16746" t="b">
        <v>1</v>
      </c>
      <c r="V16746">
        <v>28000</v>
      </c>
      <c r="W16746">
        <v>21000</v>
      </c>
      <c r="X16746">
        <v>2.5</v>
      </c>
      <c r="Y16746">
        <v>22600</v>
      </c>
      <c r="Z16746">
        <v>2.25</v>
      </c>
    </row>
    <row r="16747" spans="1:26">
      <c r="A16747">
        <v>208121905</v>
      </c>
      <c r="B16747" t="s">
        <v>8602</v>
      </c>
      <c r="C16747" t="s">
        <v>3597</v>
      </c>
      <c r="D16747" t="s">
        <v>4034</v>
      </c>
      <c r="E16747" t="s">
        <v>6429</v>
      </c>
      <c r="F16747" t="s">
        <v>3650</v>
      </c>
      <c r="G16747">
        <v>208121905</v>
      </c>
      <c r="I16747" t="s">
        <v>3651</v>
      </c>
      <c r="J16747" t="s">
        <v>6443</v>
      </c>
      <c r="K16747" t="s">
        <v>3653</v>
      </c>
      <c r="M16747">
        <v>13.3</v>
      </c>
      <c r="N16747">
        <v>22.5</v>
      </c>
      <c r="O16747">
        <v>10.6</v>
      </c>
      <c r="P16747">
        <v>13.9</v>
      </c>
      <c r="Q16747">
        <v>22.9</v>
      </c>
      <c r="R16747">
        <v>10.5</v>
      </c>
      <c r="S16747" t="b">
        <v>0</v>
      </c>
      <c r="T16747" t="b">
        <v>0</v>
      </c>
      <c r="U16747" t="b">
        <v>1</v>
      </c>
      <c r="V16747">
        <v>18000</v>
      </c>
      <c r="W16747">
        <v>14300</v>
      </c>
      <c r="X16747">
        <v>2.4900000000000002</v>
      </c>
      <c r="Y16747">
        <v>16000</v>
      </c>
      <c r="Z16747">
        <v>2.23</v>
      </c>
    </row>
    <row r="16748" spans="1:26">
      <c r="A16748">
        <v>208121877</v>
      </c>
      <c r="B16748" t="s">
        <v>8755</v>
      </c>
      <c r="C16748" t="s">
        <v>3597</v>
      </c>
      <c r="D16748" t="s">
        <v>4034</v>
      </c>
      <c r="E16748" t="s">
        <v>6224</v>
      </c>
      <c r="F16748" t="s">
        <v>3650</v>
      </c>
      <c r="G16748">
        <v>208121877</v>
      </c>
      <c r="I16748" t="s">
        <v>3651</v>
      </c>
      <c r="J16748" t="s">
        <v>6376</v>
      </c>
      <c r="K16748" t="s">
        <v>3653</v>
      </c>
      <c r="M16748">
        <v>12.5</v>
      </c>
      <c r="N16748">
        <v>22.4</v>
      </c>
      <c r="O16748">
        <v>11</v>
      </c>
      <c r="P16748">
        <v>12.5</v>
      </c>
      <c r="Q16748">
        <v>23.4</v>
      </c>
      <c r="R16748">
        <v>8.6999999999999993</v>
      </c>
      <c r="S16748" t="b">
        <v>0</v>
      </c>
      <c r="T16748" t="b">
        <v>0</v>
      </c>
      <c r="U16748" t="b">
        <v>0</v>
      </c>
      <c r="V16748">
        <v>48000</v>
      </c>
      <c r="W16748">
        <v>34000</v>
      </c>
      <c r="X16748">
        <v>2.4</v>
      </c>
      <c r="Y16748">
        <v>37000</v>
      </c>
      <c r="Z16748">
        <v>2.17</v>
      </c>
    </row>
    <row r="16749" spans="1:26">
      <c r="A16749">
        <v>208121871</v>
      </c>
      <c r="B16749" t="s">
        <v>8602</v>
      </c>
      <c r="C16749" t="s">
        <v>3597</v>
      </c>
      <c r="D16749" t="s">
        <v>4034</v>
      </c>
      <c r="E16749" t="s">
        <v>6224</v>
      </c>
      <c r="F16749" t="s">
        <v>3650</v>
      </c>
      <c r="G16749">
        <v>208121871</v>
      </c>
      <c r="I16749" t="s">
        <v>3651</v>
      </c>
      <c r="J16749" t="s">
        <v>6444</v>
      </c>
      <c r="K16749" t="s">
        <v>3653</v>
      </c>
      <c r="M16749">
        <v>12.5</v>
      </c>
      <c r="N16749">
        <v>23.8</v>
      </c>
      <c r="O16749">
        <v>10.5</v>
      </c>
      <c r="P16749">
        <v>12.7</v>
      </c>
      <c r="Q16749">
        <v>24.6</v>
      </c>
      <c r="R16749">
        <v>9.5</v>
      </c>
      <c r="S16749" t="b">
        <v>0</v>
      </c>
      <c r="T16749" t="b">
        <v>0</v>
      </c>
      <c r="U16749" t="b">
        <v>1</v>
      </c>
      <c r="V16749">
        <v>28000</v>
      </c>
      <c r="W16749">
        <v>21000</v>
      </c>
      <c r="X16749">
        <v>2.5</v>
      </c>
      <c r="Y16749">
        <v>22600</v>
      </c>
      <c r="Z16749">
        <v>2.25</v>
      </c>
    </row>
    <row r="16750" spans="1:26">
      <c r="A16750">
        <v>208121874</v>
      </c>
      <c r="B16750" t="s">
        <v>8755</v>
      </c>
      <c r="C16750" t="s">
        <v>3597</v>
      </c>
      <c r="D16750" t="s">
        <v>4034</v>
      </c>
      <c r="E16750" t="s">
        <v>6224</v>
      </c>
      <c r="F16750" t="s">
        <v>3650</v>
      </c>
      <c r="G16750">
        <v>208121874</v>
      </c>
      <c r="I16750" t="s">
        <v>3651</v>
      </c>
      <c r="J16750" t="s">
        <v>8760</v>
      </c>
      <c r="K16750" t="s">
        <v>3653</v>
      </c>
      <c r="M16750">
        <v>11.5</v>
      </c>
      <c r="N16750">
        <v>23</v>
      </c>
      <c r="O16750">
        <v>11.3</v>
      </c>
      <c r="P16750">
        <v>11.7</v>
      </c>
      <c r="Q16750">
        <v>23.9</v>
      </c>
      <c r="R16750">
        <v>9.5</v>
      </c>
      <c r="S16750" t="b">
        <v>0</v>
      </c>
      <c r="T16750" t="b">
        <v>0</v>
      </c>
      <c r="U16750" t="b">
        <v>1</v>
      </c>
      <c r="V16750">
        <v>36000</v>
      </c>
      <c r="W16750">
        <v>26800</v>
      </c>
      <c r="X16750">
        <v>2.2999999999999998</v>
      </c>
      <c r="Y16750">
        <v>29600</v>
      </c>
      <c r="Z16750">
        <v>2.09</v>
      </c>
    </row>
    <row r="16751" spans="1:26">
      <c r="A16751">
        <v>208121868</v>
      </c>
      <c r="B16751" t="s">
        <v>8602</v>
      </c>
      <c r="C16751" t="s">
        <v>3597</v>
      </c>
      <c r="D16751" t="s">
        <v>4034</v>
      </c>
      <c r="E16751" t="s">
        <v>6224</v>
      </c>
      <c r="F16751" t="s">
        <v>3650</v>
      </c>
      <c r="G16751">
        <v>208121868</v>
      </c>
      <c r="I16751" t="s">
        <v>3651</v>
      </c>
      <c r="J16751" t="s">
        <v>6443</v>
      </c>
      <c r="K16751" t="s">
        <v>3653</v>
      </c>
      <c r="M16751">
        <v>13.3</v>
      </c>
      <c r="N16751">
        <v>22.5</v>
      </c>
      <c r="O16751">
        <v>10.6</v>
      </c>
      <c r="P16751">
        <v>13.9</v>
      </c>
      <c r="Q16751">
        <v>22.9</v>
      </c>
      <c r="R16751">
        <v>10.5</v>
      </c>
      <c r="S16751" t="b">
        <v>0</v>
      </c>
      <c r="T16751" t="b">
        <v>0</v>
      </c>
      <c r="U16751" t="b">
        <v>1</v>
      </c>
      <c r="V16751">
        <v>18000</v>
      </c>
      <c r="W16751">
        <v>14300</v>
      </c>
      <c r="X16751">
        <v>2.4900000000000002</v>
      </c>
      <c r="Y16751">
        <v>16000</v>
      </c>
      <c r="Z16751">
        <v>2.23</v>
      </c>
    </row>
    <row r="16752" spans="1:26">
      <c r="A16752">
        <v>208119678</v>
      </c>
      <c r="B16752" t="s">
        <v>8755</v>
      </c>
      <c r="C16752" t="s">
        <v>3597</v>
      </c>
      <c r="D16752" t="s">
        <v>4034</v>
      </c>
      <c r="E16752" t="s">
        <v>6469</v>
      </c>
      <c r="F16752" t="s">
        <v>3650</v>
      </c>
      <c r="G16752">
        <v>208119678</v>
      </c>
      <c r="I16752" t="s">
        <v>3651</v>
      </c>
      <c r="J16752" t="s">
        <v>8785</v>
      </c>
      <c r="K16752" t="s">
        <v>3653</v>
      </c>
      <c r="M16752">
        <v>10.5</v>
      </c>
      <c r="N16752">
        <v>21.8</v>
      </c>
      <c r="O16752">
        <v>11.5</v>
      </c>
      <c r="P16752">
        <v>10.6</v>
      </c>
      <c r="Q16752">
        <v>23.1</v>
      </c>
      <c r="R16752">
        <v>9.6</v>
      </c>
      <c r="S16752" t="b">
        <v>0</v>
      </c>
      <c r="T16752" t="b">
        <v>0</v>
      </c>
      <c r="U16752" t="b">
        <v>1</v>
      </c>
      <c r="V16752">
        <v>36000</v>
      </c>
      <c r="W16752">
        <v>26400</v>
      </c>
      <c r="X16752">
        <v>2.2999999999999998</v>
      </c>
      <c r="Y16752">
        <v>29600</v>
      </c>
      <c r="Z16752">
        <v>2.09</v>
      </c>
    </row>
    <row r="16753" spans="1:26">
      <c r="A16753">
        <v>208119675</v>
      </c>
      <c r="B16753" t="s">
        <v>8602</v>
      </c>
      <c r="C16753" t="s">
        <v>3597</v>
      </c>
      <c r="D16753" t="s">
        <v>4034</v>
      </c>
      <c r="E16753" t="s">
        <v>6469</v>
      </c>
      <c r="F16753" t="s">
        <v>3650</v>
      </c>
      <c r="G16753">
        <v>208119675</v>
      </c>
      <c r="I16753" t="s">
        <v>3651</v>
      </c>
      <c r="J16753" t="s">
        <v>8729</v>
      </c>
      <c r="K16753" t="s">
        <v>3653</v>
      </c>
      <c r="M16753">
        <v>12</v>
      </c>
      <c r="N16753">
        <v>22.5</v>
      </c>
      <c r="O16753">
        <v>10.199999999999999</v>
      </c>
      <c r="P16753">
        <v>12.2</v>
      </c>
      <c r="Q16753">
        <v>23.5</v>
      </c>
      <c r="R16753">
        <v>9.1999999999999993</v>
      </c>
      <c r="S16753" t="b">
        <v>0</v>
      </c>
      <c r="T16753" t="b">
        <v>0</v>
      </c>
      <c r="U16753" t="b">
        <v>0</v>
      </c>
      <c r="V16753">
        <v>27000</v>
      </c>
      <c r="W16753">
        <v>20000</v>
      </c>
      <c r="X16753">
        <v>2.35</v>
      </c>
      <c r="Y16753">
        <v>22600</v>
      </c>
      <c r="Z16753">
        <v>2.25</v>
      </c>
    </row>
    <row r="16754" spans="1:26">
      <c r="A16754">
        <v>208119672</v>
      </c>
      <c r="B16754" t="s">
        <v>8602</v>
      </c>
      <c r="C16754" t="s">
        <v>3597</v>
      </c>
      <c r="D16754" t="s">
        <v>4034</v>
      </c>
      <c r="E16754" t="s">
        <v>6469</v>
      </c>
      <c r="F16754" t="s">
        <v>3650</v>
      </c>
      <c r="G16754">
        <v>208119672</v>
      </c>
      <c r="I16754" t="s">
        <v>3651</v>
      </c>
      <c r="J16754" t="s">
        <v>8728</v>
      </c>
      <c r="K16754" t="s">
        <v>3653</v>
      </c>
      <c r="M16754">
        <v>12.5</v>
      </c>
      <c r="N16754">
        <v>21.5</v>
      </c>
      <c r="O16754">
        <v>10.6</v>
      </c>
      <c r="P16754">
        <v>12.5</v>
      </c>
      <c r="Q16754">
        <v>21</v>
      </c>
      <c r="R16754">
        <v>10.199999999999999</v>
      </c>
      <c r="S16754" t="b">
        <v>0</v>
      </c>
      <c r="T16754" t="b">
        <v>0</v>
      </c>
      <c r="U16754" t="b">
        <v>1</v>
      </c>
      <c r="V16754">
        <v>18000</v>
      </c>
      <c r="W16754">
        <v>14400</v>
      </c>
      <c r="X16754">
        <v>2.5</v>
      </c>
      <c r="Y16754">
        <v>16000</v>
      </c>
      <c r="Z16754">
        <v>2.23</v>
      </c>
    </row>
    <row r="16755" spans="1:26">
      <c r="A16755">
        <v>210857389</v>
      </c>
      <c r="B16755" t="s">
        <v>8755</v>
      </c>
      <c r="C16755" t="s">
        <v>3597</v>
      </c>
      <c r="D16755" t="s">
        <v>4034</v>
      </c>
      <c r="E16755" t="s">
        <v>5417</v>
      </c>
      <c r="F16755" t="s">
        <v>3650</v>
      </c>
      <c r="G16755">
        <v>210857389</v>
      </c>
      <c r="I16755" t="s">
        <v>3651</v>
      </c>
      <c r="J16755" t="s">
        <v>8772</v>
      </c>
      <c r="K16755" t="s">
        <v>3653</v>
      </c>
      <c r="M16755">
        <v>11.5</v>
      </c>
      <c r="N16755">
        <v>23</v>
      </c>
      <c r="O16755">
        <v>11.3</v>
      </c>
      <c r="P16755">
        <v>11.7</v>
      </c>
      <c r="Q16755">
        <v>23.9</v>
      </c>
      <c r="R16755">
        <v>9.5</v>
      </c>
      <c r="S16755" t="b">
        <v>0</v>
      </c>
      <c r="T16755" t="b">
        <v>0</v>
      </c>
      <c r="U16755" t="b">
        <v>1</v>
      </c>
      <c r="V16755">
        <v>36000</v>
      </c>
      <c r="W16755">
        <v>26800</v>
      </c>
      <c r="X16755">
        <v>2.2999999999999998</v>
      </c>
      <c r="Y16755">
        <v>29600</v>
      </c>
      <c r="Z16755">
        <v>2.09</v>
      </c>
    </row>
    <row r="16756" spans="1:26">
      <c r="A16756">
        <v>210857386</v>
      </c>
      <c r="B16756" t="s">
        <v>8602</v>
      </c>
      <c r="C16756" t="s">
        <v>3597</v>
      </c>
      <c r="D16756" t="s">
        <v>4034</v>
      </c>
      <c r="E16756" t="s">
        <v>5417</v>
      </c>
      <c r="F16756" t="s">
        <v>3650</v>
      </c>
      <c r="G16756">
        <v>210857386</v>
      </c>
      <c r="I16756" t="s">
        <v>3651</v>
      </c>
      <c r="J16756" t="s">
        <v>8676</v>
      </c>
      <c r="K16756" t="s">
        <v>3653</v>
      </c>
      <c r="M16756">
        <v>12.5</v>
      </c>
      <c r="N16756">
        <v>23.8</v>
      </c>
      <c r="O16756">
        <v>10.5</v>
      </c>
      <c r="P16756">
        <v>12.7</v>
      </c>
      <c r="Q16756">
        <v>24.6</v>
      </c>
      <c r="R16756">
        <v>9.5</v>
      </c>
      <c r="S16756" t="b">
        <v>0</v>
      </c>
      <c r="T16756" t="b">
        <v>0</v>
      </c>
      <c r="U16756" t="b">
        <v>1</v>
      </c>
      <c r="V16756">
        <v>28000</v>
      </c>
      <c r="W16756">
        <v>21000</v>
      </c>
      <c r="X16756">
        <v>2.5</v>
      </c>
      <c r="Y16756">
        <v>22600</v>
      </c>
      <c r="Z16756">
        <v>2.25</v>
      </c>
    </row>
    <row r="16757" spans="1:26">
      <c r="A16757">
        <v>208121967</v>
      </c>
      <c r="B16757" t="s">
        <v>8755</v>
      </c>
      <c r="C16757" t="s">
        <v>3597</v>
      </c>
      <c r="D16757" t="s">
        <v>4034</v>
      </c>
      <c r="E16757" t="s">
        <v>6170</v>
      </c>
      <c r="F16757" t="s">
        <v>3650</v>
      </c>
      <c r="G16757">
        <v>208121967</v>
      </c>
      <c r="I16757" t="s">
        <v>3651</v>
      </c>
      <c r="J16757" t="s">
        <v>8763</v>
      </c>
      <c r="K16757" t="s">
        <v>3653</v>
      </c>
      <c r="M16757">
        <v>10.5</v>
      </c>
      <c r="N16757">
        <v>21.8</v>
      </c>
      <c r="O16757">
        <v>11.5</v>
      </c>
      <c r="P16757">
        <v>10.6</v>
      </c>
      <c r="Q16757">
        <v>23.1</v>
      </c>
      <c r="R16757">
        <v>9.6</v>
      </c>
      <c r="S16757" t="b">
        <v>0</v>
      </c>
      <c r="T16757" t="b">
        <v>0</v>
      </c>
      <c r="U16757" t="b">
        <v>1</v>
      </c>
      <c r="V16757">
        <v>36000</v>
      </c>
      <c r="W16757">
        <v>26400</v>
      </c>
      <c r="X16757">
        <v>2.2999999999999998</v>
      </c>
      <c r="Y16757">
        <v>29600</v>
      </c>
      <c r="Z16757">
        <v>2.09</v>
      </c>
    </row>
    <row r="16758" spans="1:26">
      <c r="A16758">
        <v>210857383</v>
      </c>
      <c r="B16758" t="s">
        <v>8602</v>
      </c>
      <c r="C16758" t="s">
        <v>3597</v>
      </c>
      <c r="D16758" t="s">
        <v>4034</v>
      </c>
      <c r="E16758" t="s">
        <v>5417</v>
      </c>
      <c r="F16758" t="s">
        <v>3650</v>
      </c>
      <c r="G16758">
        <v>210857383</v>
      </c>
      <c r="I16758" t="s">
        <v>3651</v>
      </c>
      <c r="J16758" t="s">
        <v>8675</v>
      </c>
      <c r="K16758" t="s">
        <v>3653</v>
      </c>
      <c r="M16758">
        <v>13.3</v>
      </c>
      <c r="N16758">
        <v>22.5</v>
      </c>
      <c r="O16758">
        <v>10.6</v>
      </c>
      <c r="P16758">
        <v>13.9</v>
      </c>
      <c r="Q16758">
        <v>22.9</v>
      </c>
      <c r="R16758">
        <v>10.5</v>
      </c>
      <c r="S16758" t="b">
        <v>0</v>
      </c>
      <c r="T16758" t="b">
        <v>0</v>
      </c>
      <c r="U16758" t="b">
        <v>1</v>
      </c>
      <c r="V16758">
        <v>18000</v>
      </c>
      <c r="W16758">
        <v>14300</v>
      </c>
      <c r="X16758">
        <v>2.4900000000000002</v>
      </c>
      <c r="Y16758">
        <v>16000</v>
      </c>
      <c r="Z16758">
        <v>2.23</v>
      </c>
    </row>
    <row r="16759" spans="1:26">
      <c r="A16759">
        <v>208128282</v>
      </c>
      <c r="B16759" t="s">
        <v>8602</v>
      </c>
      <c r="C16759" t="s">
        <v>3597</v>
      </c>
      <c r="D16759" t="s">
        <v>4034</v>
      </c>
      <c r="E16759" t="s">
        <v>6570</v>
      </c>
      <c r="F16759" t="s">
        <v>3650</v>
      </c>
      <c r="G16759">
        <v>208128282</v>
      </c>
      <c r="I16759" t="s">
        <v>3651</v>
      </c>
      <c r="J16759" t="s">
        <v>8613</v>
      </c>
      <c r="K16759" t="s">
        <v>3653</v>
      </c>
      <c r="M16759">
        <v>12.5</v>
      </c>
      <c r="N16759">
        <v>21.5</v>
      </c>
      <c r="O16759">
        <v>10.6</v>
      </c>
      <c r="P16759">
        <v>12.5</v>
      </c>
      <c r="Q16759">
        <v>21</v>
      </c>
      <c r="R16759">
        <v>10.199999999999999</v>
      </c>
      <c r="S16759" t="b">
        <v>0</v>
      </c>
      <c r="T16759" t="b">
        <v>0</v>
      </c>
      <c r="U16759" t="b">
        <v>1</v>
      </c>
      <c r="V16759">
        <v>18000</v>
      </c>
      <c r="W16759">
        <v>14400</v>
      </c>
      <c r="X16759">
        <v>2.5</v>
      </c>
      <c r="Y16759">
        <v>16000</v>
      </c>
      <c r="Z16759">
        <v>2.23</v>
      </c>
    </row>
    <row r="16760" spans="1:26">
      <c r="A16760">
        <v>210857392</v>
      </c>
      <c r="B16760" t="s">
        <v>8755</v>
      </c>
      <c r="C16760" t="s">
        <v>3597</v>
      </c>
      <c r="D16760" t="s">
        <v>4034</v>
      </c>
      <c r="E16760" t="s">
        <v>5417</v>
      </c>
      <c r="F16760" t="s">
        <v>3650</v>
      </c>
      <c r="G16760">
        <v>210857392</v>
      </c>
      <c r="I16760" t="s">
        <v>3651</v>
      </c>
      <c r="J16760" t="s">
        <v>8777</v>
      </c>
      <c r="K16760" t="s">
        <v>3653</v>
      </c>
      <c r="M16760">
        <v>12.5</v>
      </c>
      <c r="N16760">
        <v>22.4</v>
      </c>
      <c r="O16760">
        <v>11</v>
      </c>
      <c r="P16760">
        <v>12.5</v>
      </c>
      <c r="Q16760">
        <v>23.4</v>
      </c>
      <c r="R16760">
        <v>8.6999999999999993</v>
      </c>
      <c r="S16760" t="b">
        <v>0</v>
      </c>
      <c r="T16760" t="b">
        <v>0</v>
      </c>
      <c r="U16760" t="b">
        <v>0</v>
      </c>
      <c r="V16760">
        <v>48000</v>
      </c>
      <c r="W16760">
        <v>34000</v>
      </c>
      <c r="X16760">
        <v>2.4</v>
      </c>
      <c r="Y16760">
        <v>37000</v>
      </c>
      <c r="Z16760">
        <v>2.17</v>
      </c>
    </row>
    <row r="16761" spans="1:26">
      <c r="A16761">
        <v>208121961</v>
      </c>
      <c r="B16761" t="s">
        <v>8602</v>
      </c>
      <c r="C16761" t="s">
        <v>3597</v>
      </c>
      <c r="D16761" t="s">
        <v>4034</v>
      </c>
      <c r="E16761" t="s">
        <v>6170</v>
      </c>
      <c r="F16761" t="s">
        <v>3650</v>
      </c>
      <c r="G16761">
        <v>208121961</v>
      </c>
      <c r="I16761" t="s">
        <v>3651</v>
      </c>
      <c r="J16761" t="s">
        <v>8617</v>
      </c>
      <c r="K16761" t="s">
        <v>3653</v>
      </c>
      <c r="M16761">
        <v>12.5</v>
      </c>
      <c r="N16761">
        <v>21.5</v>
      </c>
      <c r="O16761">
        <v>10.6</v>
      </c>
      <c r="P16761">
        <v>12.5</v>
      </c>
      <c r="Q16761">
        <v>21</v>
      </c>
      <c r="R16761">
        <v>10.199999999999999</v>
      </c>
      <c r="S16761" t="b">
        <v>0</v>
      </c>
      <c r="T16761" t="b">
        <v>0</v>
      </c>
      <c r="U16761" t="b">
        <v>1</v>
      </c>
      <c r="V16761">
        <v>18000</v>
      </c>
      <c r="W16761">
        <v>14400</v>
      </c>
      <c r="X16761">
        <v>2.5</v>
      </c>
      <c r="Y16761">
        <v>16000</v>
      </c>
      <c r="Z16761">
        <v>2.23</v>
      </c>
    </row>
    <row r="16762" spans="1:26">
      <c r="A16762">
        <v>208121970</v>
      </c>
      <c r="B16762" t="s">
        <v>8755</v>
      </c>
      <c r="C16762" t="s">
        <v>3597</v>
      </c>
      <c r="D16762" t="s">
        <v>4034</v>
      </c>
      <c r="E16762" t="s">
        <v>6170</v>
      </c>
      <c r="F16762" t="s">
        <v>3650</v>
      </c>
      <c r="G16762">
        <v>208121970</v>
      </c>
      <c r="I16762" t="s">
        <v>3651</v>
      </c>
      <c r="J16762" t="s">
        <v>8762</v>
      </c>
      <c r="K16762" t="s">
        <v>3653</v>
      </c>
      <c r="M16762">
        <v>11</v>
      </c>
      <c r="N16762">
        <v>21</v>
      </c>
      <c r="O16762">
        <v>10.5</v>
      </c>
      <c r="P16762">
        <v>11</v>
      </c>
      <c r="Q16762">
        <v>21.1</v>
      </c>
      <c r="R16762">
        <v>9.5</v>
      </c>
      <c r="S16762" t="b">
        <v>0</v>
      </c>
      <c r="T16762" t="b">
        <v>0</v>
      </c>
      <c r="U16762" t="b">
        <v>1</v>
      </c>
      <c r="V16762">
        <v>48000</v>
      </c>
      <c r="W16762">
        <v>36000</v>
      </c>
      <c r="X16762">
        <v>2.5</v>
      </c>
      <c r="Y16762">
        <v>37000</v>
      </c>
      <c r="Z16762">
        <v>2.17</v>
      </c>
    </row>
    <row r="16763" spans="1:26">
      <c r="A16763">
        <v>208121964</v>
      </c>
      <c r="B16763" t="s">
        <v>8602</v>
      </c>
      <c r="C16763" t="s">
        <v>3597</v>
      </c>
      <c r="D16763" t="s">
        <v>4034</v>
      </c>
      <c r="E16763" t="s">
        <v>6170</v>
      </c>
      <c r="F16763" t="s">
        <v>3650</v>
      </c>
      <c r="G16763">
        <v>208121964</v>
      </c>
      <c r="I16763" t="s">
        <v>3651</v>
      </c>
      <c r="J16763" t="s">
        <v>8618</v>
      </c>
      <c r="K16763" t="s">
        <v>3653</v>
      </c>
      <c r="M16763">
        <v>12</v>
      </c>
      <c r="N16763">
        <v>22.5</v>
      </c>
      <c r="O16763">
        <v>10.199999999999999</v>
      </c>
      <c r="P16763">
        <v>12.2</v>
      </c>
      <c r="Q16763">
        <v>23.5</v>
      </c>
      <c r="R16763">
        <v>9.1999999999999993</v>
      </c>
      <c r="S16763" t="b">
        <v>0</v>
      </c>
      <c r="T16763" t="b">
        <v>0</v>
      </c>
      <c r="U16763" t="b">
        <v>0</v>
      </c>
      <c r="V16763">
        <v>27000</v>
      </c>
      <c r="W16763">
        <v>20000</v>
      </c>
      <c r="X16763">
        <v>2.35</v>
      </c>
      <c r="Y16763">
        <v>22600</v>
      </c>
      <c r="Z16763">
        <v>2.25</v>
      </c>
    </row>
    <row r="16764" spans="1:26">
      <c r="A16764">
        <v>208121941</v>
      </c>
      <c r="B16764" t="s">
        <v>8602</v>
      </c>
      <c r="C16764" t="s">
        <v>3597</v>
      </c>
      <c r="D16764" t="s">
        <v>4034</v>
      </c>
      <c r="E16764" t="s">
        <v>6595</v>
      </c>
      <c r="F16764" t="s">
        <v>3650</v>
      </c>
      <c r="G16764">
        <v>208121941</v>
      </c>
      <c r="I16764" t="s">
        <v>3651</v>
      </c>
      <c r="J16764" t="s">
        <v>8655</v>
      </c>
      <c r="K16764" t="s">
        <v>3653</v>
      </c>
      <c r="M16764">
        <v>11.6</v>
      </c>
      <c r="N16764">
        <v>21.5</v>
      </c>
      <c r="O16764">
        <v>11</v>
      </c>
      <c r="P16764">
        <v>11.7</v>
      </c>
      <c r="Q16764">
        <v>21.8</v>
      </c>
      <c r="R16764">
        <v>9.8000000000000007</v>
      </c>
      <c r="S16764" t="b">
        <v>0</v>
      </c>
      <c r="T16764" t="b">
        <v>0</v>
      </c>
      <c r="U16764" t="b">
        <v>1</v>
      </c>
      <c r="V16764">
        <v>48000</v>
      </c>
      <c r="W16764">
        <v>36000</v>
      </c>
      <c r="X16764">
        <v>2.2999999999999998</v>
      </c>
      <c r="Y16764">
        <v>45000</v>
      </c>
      <c r="Z16764">
        <v>2.2000000000000002</v>
      </c>
    </row>
    <row r="16765" spans="1:26">
      <c r="A16765">
        <v>208121938</v>
      </c>
      <c r="B16765" t="s">
        <v>8755</v>
      </c>
      <c r="C16765" t="s">
        <v>3597</v>
      </c>
      <c r="D16765" t="s">
        <v>4034</v>
      </c>
      <c r="E16765" t="s">
        <v>6595</v>
      </c>
      <c r="F16765" t="s">
        <v>3650</v>
      </c>
      <c r="G16765">
        <v>208121938</v>
      </c>
      <c r="I16765" t="s">
        <v>3651</v>
      </c>
      <c r="J16765" t="s">
        <v>6597</v>
      </c>
      <c r="K16765" t="s">
        <v>3653</v>
      </c>
      <c r="M16765">
        <v>13.6</v>
      </c>
      <c r="N16765">
        <v>21.8</v>
      </c>
      <c r="O16765">
        <v>11</v>
      </c>
      <c r="P16765">
        <v>13.6</v>
      </c>
      <c r="Q16765">
        <v>22.2</v>
      </c>
      <c r="R16765">
        <v>10.3</v>
      </c>
      <c r="S16765" t="b">
        <v>0</v>
      </c>
      <c r="T16765" t="b">
        <v>0</v>
      </c>
      <c r="U16765" t="b">
        <v>1</v>
      </c>
      <c r="V16765">
        <v>36000</v>
      </c>
      <c r="W16765">
        <v>33000</v>
      </c>
      <c r="X16765">
        <v>2.4</v>
      </c>
      <c r="Y16765">
        <v>35200</v>
      </c>
      <c r="Z16765">
        <v>1.88</v>
      </c>
    </row>
    <row r="16766" spans="1:26">
      <c r="A16766">
        <v>208121932</v>
      </c>
      <c r="B16766" t="s">
        <v>8602</v>
      </c>
      <c r="C16766" t="s">
        <v>3597</v>
      </c>
      <c r="D16766" t="s">
        <v>4034</v>
      </c>
      <c r="E16766" t="s">
        <v>6595</v>
      </c>
      <c r="F16766" t="s">
        <v>3650</v>
      </c>
      <c r="G16766">
        <v>208121932</v>
      </c>
      <c r="I16766" t="s">
        <v>3651</v>
      </c>
      <c r="J16766" t="s">
        <v>8653</v>
      </c>
      <c r="K16766" t="s">
        <v>3653</v>
      </c>
      <c r="M16766">
        <v>12.5</v>
      </c>
      <c r="N16766">
        <v>22</v>
      </c>
      <c r="O16766">
        <v>10.199999999999999</v>
      </c>
      <c r="P16766">
        <v>12.5</v>
      </c>
      <c r="Q16766">
        <v>22</v>
      </c>
      <c r="R16766">
        <v>9.8000000000000007</v>
      </c>
      <c r="S16766" t="b">
        <v>0</v>
      </c>
      <c r="T16766" t="b">
        <v>0</v>
      </c>
      <c r="U16766" t="b">
        <v>1</v>
      </c>
      <c r="V16766">
        <v>19000</v>
      </c>
      <c r="W16766">
        <v>15000</v>
      </c>
      <c r="X16766">
        <v>2.5</v>
      </c>
      <c r="Y16766">
        <v>19000</v>
      </c>
      <c r="Z16766">
        <v>2.23</v>
      </c>
    </row>
    <row r="16767" spans="1:26">
      <c r="A16767">
        <v>208121935</v>
      </c>
      <c r="B16767" t="s">
        <v>8602</v>
      </c>
      <c r="C16767" t="s">
        <v>3597</v>
      </c>
      <c r="D16767" t="s">
        <v>4034</v>
      </c>
      <c r="E16767" t="s">
        <v>6595</v>
      </c>
      <c r="F16767" t="s">
        <v>3650</v>
      </c>
      <c r="G16767">
        <v>208121935</v>
      </c>
      <c r="I16767" t="s">
        <v>3651</v>
      </c>
      <c r="J16767" t="s">
        <v>8654</v>
      </c>
      <c r="K16767" t="s">
        <v>3653</v>
      </c>
      <c r="M16767">
        <v>12.5</v>
      </c>
      <c r="N16767">
        <v>22.5</v>
      </c>
      <c r="O16767">
        <v>11.3</v>
      </c>
      <c r="P16767">
        <v>12.5</v>
      </c>
      <c r="Q16767">
        <v>23</v>
      </c>
      <c r="R16767">
        <v>10.6</v>
      </c>
      <c r="S16767" t="b">
        <v>0</v>
      </c>
      <c r="T16767" t="b">
        <v>0</v>
      </c>
      <c r="U16767" t="b">
        <v>1</v>
      </c>
      <c r="V16767">
        <v>28000</v>
      </c>
      <c r="W16767">
        <v>26600</v>
      </c>
      <c r="X16767">
        <v>2.2999999999999998</v>
      </c>
      <c r="Y16767">
        <v>27200</v>
      </c>
      <c r="Z16767">
        <v>2.21</v>
      </c>
    </row>
    <row r="16768" spans="1:26">
      <c r="A16768">
        <v>208121914</v>
      </c>
      <c r="B16768" t="s">
        <v>8755</v>
      </c>
      <c r="C16768" t="s">
        <v>3597</v>
      </c>
      <c r="D16768" t="s">
        <v>4034</v>
      </c>
      <c r="E16768" t="s">
        <v>6429</v>
      </c>
      <c r="F16768" t="s">
        <v>3650</v>
      </c>
      <c r="G16768">
        <v>208121914</v>
      </c>
      <c r="I16768" t="s">
        <v>3651</v>
      </c>
      <c r="J16768" t="s">
        <v>6376</v>
      </c>
      <c r="K16768" t="s">
        <v>3653</v>
      </c>
      <c r="M16768">
        <v>12.5</v>
      </c>
      <c r="N16768">
        <v>22.4</v>
      </c>
      <c r="O16768">
        <v>11</v>
      </c>
      <c r="P16768">
        <v>12.5</v>
      </c>
      <c r="Q16768">
        <v>23.4</v>
      </c>
      <c r="R16768">
        <v>8.6999999999999993</v>
      </c>
      <c r="S16768" t="b">
        <v>0</v>
      </c>
      <c r="T16768" t="b">
        <v>0</v>
      </c>
      <c r="U16768" t="b">
        <v>0</v>
      </c>
      <c r="V16768">
        <v>48000</v>
      </c>
      <c r="W16768">
        <v>34000</v>
      </c>
      <c r="X16768">
        <v>2.4</v>
      </c>
      <c r="Y16768">
        <v>37000</v>
      </c>
      <c r="Z16768">
        <v>2.17</v>
      </c>
    </row>
    <row r="16769" spans="1:26">
      <c r="A16769">
        <v>210857395</v>
      </c>
      <c r="B16769" t="s">
        <v>8755</v>
      </c>
      <c r="C16769" t="s">
        <v>3597</v>
      </c>
      <c r="D16769" t="s">
        <v>4034</v>
      </c>
      <c r="E16769" t="s">
        <v>5417</v>
      </c>
      <c r="F16769" t="s">
        <v>3650</v>
      </c>
      <c r="G16769">
        <v>210857395</v>
      </c>
      <c r="I16769" t="s">
        <v>3651</v>
      </c>
      <c r="J16769" t="s">
        <v>8790</v>
      </c>
      <c r="K16769" t="s">
        <v>3653</v>
      </c>
      <c r="M16769">
        <v>10.5</v>
      </c>
      <c r="N16769">
        <v>20.5</v>
      </c>
      <c r="O16769">
        <v>10.8</v>
      </c>
      <c r="P16769">
        <v>10.5</v>
      </c>
      <c r="Q16769">
        <v>21.3</v>
      </c>
      <c r="R16769">
        <v>9.1</v>
      </c>
      <c r="S16769" t="b">
        <v>0</v>
      </c>
      <c r="T16769" t="b">
        <v>0</v>
      </c>
      <c r="U16769" t="b">
        <v>0</v>
      </c>
      <c r="V16769">
        <v>55000</v>
      </c>
      <c r="W16769">
        <v>34400</v>
      </c>
      <c r="X16769">
        <v>2.5</v>
      </c>
      <c r="Y16769">
        <v>37000</v>
      </c>
      <c r="Z16769">
        <v>2.17</v>
      </c>
    </row>
    <row r="16770" spans="1:26">
      <c r="A16770">
        <v>210857398</v>
      </c>
      <c r="B16770" t="s">
        <v>8602</v>
      </c>
      <c r="C16770" t="s">
        <v>3597</v>
      </c>
      <c r="D16770" t="s">
        <v>4034</v>
      </c>
      <c r="E16770" t="s">
        <v>5423</v>
      </c>
      <c r="F16770" t="s">
        <v>3650</v>
      </c>
      <c r="G16770">
        <v>210857398</v>
      </c>
      <c r="I16770" t="s">
        <v>3651</v>
      </c>
      <c r="J16770" t="s">
        <v>8677</v>
      </c>
      <c r="K16770" t="s">
        <v>3653</v>
      </c>
      <c r="M16770">
        <v>10.5</v>
      </c>
      <c r="N16770">
        <v>21.5</v>
      </c>
      <c r="O16770">
        <v>10.6</v>
      </c>
      <c r="P16770">
        <v>10.5</v>
      </c>
      <c r="Q16770">
        <v>22</v>
      </c>
      <c r="R16770">
        <v>9.5</v>
      </c>
      <c r="S16770" t="b">
        <v>0</v>
      </c>
      <c r="T16770" t="b">
        <v>0</v>
      </c>
      <c r="U16770" t="b">
        <v>1</v>
      </c>
      <c r="V16770">
        <v>55000</v>
      </c>
      <c r="W16770">
        <v>34400</v>
      </c>
      <c r="X16770">
        <v>2.5</v>
      </c>
      <c r="Y16770">
        <v>45000</v>
      </c>
      <c r="Z16770">
        <v>2.06</v>
      </c>
    </row>
    <row r="16771" spans="1:26">
      <c r="A16771">
        <v>210857401</v>
      </c>
      <c r="B16771" t="s">
        <v>8602</v>
      </c>
      <c r="C16771" t="s">
        <v>3597</v>
      </c>
      <c r="D16771" t="s">
        <v>4034</v>
      </c>
      <c r="E16771" t="s">
        <v>5423</v>
      </c>
      <c r="F16771" t="s">
        <v>3650</v>
      </c>
      <c r="G16771">
        <v>210857401</v>
      </c>
      <c r="I16771" t="s">
        <v>3651</v>
      </c>
      <c r="J16771" t="s">
        <v>8675</v>
      </c>
      <c r="K16771" t="s">
        <v>3653</v>
      </c>
      <c r="M16771">
        <v>13.3</v>
      </c>
      <c r="N16771">
        <v>22.5</v>
      </c>
      <c r="O16771">
        <v>10.6</v>
      </c>
      <c r="P16771">
        <v>13.9</v>
      </c>
      <c r="Q16771">
        <v>22.9</v>
      </c>
      <c r="R16771">
        <v>10.5</v>
      </c>
      <c r="S16771" t="b">
        <v>0</v>
      </c>
      <c r="T16771" t="b">
        <v>0</v>
      </c>
      <c r="U16771" t="b">
        <v>1</v>
      </c>
      <c r="V16771">
        <v>18000</v>
      </c>
      <c r="W16771">
        <v>14300</v>
      </c>
      <c r="X16771">
        <v>2.4900000000000002</v>
      </c>
      <c r="Y16771">
        <v>16000</v>
      </c>
      <c r="Z16771">
        <v>2.23</v>
      </c>
    </row>
    <row r="16772" spans="1:26">
      <c r="A16772">
        <v>210857404</v>
      </c>
      <c r="B16772" t="s">
        <v>8602</v>
      </c>
      <c r="C16772" t="s">
        <v>3597</v>
      </c>
      <c r="D16772" t="s">
        <v>4034</v>
      </c>
      <c r="E16772" t="s">
        <v>5423</v>
      </c>
      <c r="F16772" t="s">
        <v>3650</v>
      </c>
      <c r="G16772">
        <v>210857404</v>
      </c>
      <c r="I16772" t="s">
        <v>3651</v>
      </c>
      <c r="J16772" t="s">
        <v>8676</v>
      </c>
      <c r="K16772" t="s">
        <v>3653</v>
      </c>
      <c r="M16772">
        <v>12.5</v>
      </c>
      <c r="N16772">
        <v>23.8</v>
      </c>
      <c r="O16772">
        <v>10.5</v>
      </c>
      <c r="P16772">
        <v>12.7</v>
      </c>
      <c r="Q16772">
        <v>24.6</v>
      </c>
      <c r="R16772">
        <v>9.5</v>
      </c>
      <c r="S16772" t="b">
        <v>0</v>
      </c>
      <c r="T16772" t="b">
        <v>0</v>
      </c>
      <c r="U16772" t="b">
        <v>1</v>
      </c>
      <c r="V16772">
        <v>28000</v>
      </c>
      <c r="W16772">
        <v>21000</v>
      </c>
      <c r="X16772">
        <v>2.5</v>
      </c>
      <c r="Y16772">
        <v>22600</v>
      </c>
      <c r="Z16772">
        <v>2.25</v>
      </c>
    </row>
    <row r="16773" spans="1:26">
      <c r="A16773">
        <v>210191033</v>
      </c>
      <c r="B16773" t="s">
        <v>7552</v>
      </c>
      <c r="C16773" t="s">
        <v>3597</v>
      </c>
      <c r="D16773" t="s">
        <v>4034</v>
      </c>
      <c r="E16773" t="s">
        <v>7568</v>
      </c>
      <c r="F16773" t="s">
        <v>3753</v>
      </c>
      <c r="G16773">
        <v>210191033</v>
      </c>
      <c r="I16773" t="s">
        <v>3601</v>
      </c>
      <c r="J16773" t="s">
        <v>7569</v>
      </c>
      <c r="K16773" t="s">
        <v>3624</v>
      </c>
      <c r="L16773" t="s">
        <v>7570</v>
      </c>
      <c r="M16773">
        <v>9.4</v>
      </c>
      <c r="N16773">
        <v>18</v>
      </c>
      <c r="O16773">
        <v>11</v>
      </c>
      <c r="P16773">
        <v>9.4</v>
      </c>
      <c r="Q16773">
        <v>15.8</v>
      </c>
      <c r="R16773">
        <v>9.5</v>
      </c>
      <c r="S16773" t="b">
        <v>0</v>
      </c>
      <c r="T16773" t="b">
        <v>0</v>
      </c>
      <c r="U16773" t="b">
        <v>0</v>
      </c>
      <c r="V16773">
        <v>55000</v>
      </c>
      <c r="W16773">
        <v>40000</v>
      </c>
      <c r="X16773">
        <v>2.46</v>
      </c>
      <c r="Y16773">
        <v>54000</v>
      </c>
      <c r="Z16773">
        <v>2.2000000000000002</v>
      </c>
    </row>
    <row r="16774" spans="1:26">
      <c r="A16774">
        <v>210857280</v>
      </c>
      <c r="B16774" t="s">
        <v>8602</v>
      </c>
      <c r="C16774" t="s">
        <v>3597</v>
      </c>
      <c r="D16774" t="s">
        <v>4034</v>
      </c>
      <c r="E16774" t="s">
        <v>8221</v>
      </c>
      <c r="F16774" t="s">
        <v>3650</v>
      </c>
      <c r="G16774">
        <v>210857280</v>
      </c>
      <c r="I16774" t="s">
        <v>3651</v>
      </c>
      <c r="J16774" t="s">
        <v>8684</v>
      </c>
      <c r="K16774" t="s">
        <v>3653</v>
      </c>
      <c r="M16774">
        <v>12</v>
      </c>
      <c r="N16774">
        <v>22.5</v>
      </c>
      <c r="O16774">
        <v>10.199999999999999</v>
      </c>
      <c r="P16774">
        <v>12.2</v>
      </c>
      <c r="Q16774">
        <v>23.5</v>
      </c>
      <c r="R16774">
        <v>9.1999999999999993</v>
      </c>
      <c r="S16774" t="b">
        <v>0</v>
      </c>
      <c r="T16774" t="b">
        <v>0</v>
      </c>
      <c r="U16774" t="b">
        <v>0</v>
      </c>
      <c r="V16774">
        <v>27000</v>
      </c>
      <c r="W16774">
        <v>20000</v>
      </c>
      <c r="X16774">
        <v>2.35</v>
      </c>
      <c r="Y16774">
        <v>22600</v>
      </c>
      <c r="Z16774">
        <v>2.25</v>
      </c>
    </row>
    <row r="16775" spans="1:26">
      <c r="A16775">
        <v>208128297</v>
      </c>
      <c r="B16775" t="s">
        <v>8755</v>
      </c>
      <c r="C16775" t="s">
        <v>3597</v>
      </c>
      <c r="D16775" t="s">
        <v>4034</v>
      </c>
      <c r="E16775" t="s">
        <v>6570</v>
      </c>
      <c r="F16775" t="s">
        <v>3650</v>
      </c>
      <c r="G16775">
        <v>208128297</v>
      </c>
      <c r="I16775" t="s">
        <v>3651</v>
      </c>
      <c r="J16775" t="s">
        <v>6573</v>
      </c>
      <c r="K16775" t="s">
        <v>3653</v>
      </c>
      <c r="M16775">
        <v>12.5</v>
      </c>
      <c r="N16775">
        <v>20</v>
      </c>
      <c r="O16775">
        <v>10.8</v>
      </c>
      <c r="P16775">
        <v>12.5</v>
      </c>
      <c r="Q16775">
        <v>20</v>
      </c>
      <c r="R16775">
        <v>9.6999999999999993</v>
      </c>
      <c r="S16775" t="b">
        <v>0</v>
      </c>
      <c r="T16775" t="b">
        <v>0</v>
      </c>
      <c r="U16775" t="b">
        <v>1</v>
      </c>
      <c r="V16775">
        <v>36000</v>
      </c>
      <c r="W16775">
        <v>35000</v>
      </c>
      <c r="X16775">
        <v>2.35</v>
      </c>
      <c r="Y16775">
        <v>35200</v>
      </c>
      <c r="Z16775">
        <v>1.88</v>
      </c>
    </row>
    <row r="16776" spans="1:26">
      <c r="A16776">
        <v>208128291</v>
      </c>
      <c r="B16776" t="s">
        <v>8755</v>
      </c>
      <c r="C16776" t="s">
        <v>3597</v>
      </c>
      <c r="D16776" t="s">
        <v>4034</v>
      </c>
      <c r="E16776" t="s">
        <v>6570</v>
      </c>
      <c r="F16776" t="s">
        <v>3650</v>
      </c>
      <c r="G16776">
        <v>208128291</v>
      </c>
      <c r="I16776" t="s">
        <v>3651</v>
      </c>
      <c r="J16776" t="s">
        <v>6572</v>
      </c>
      <c r="K16776" t="s">
        <v>3653</v>
      </c>
      <c r="M16776">
        <v>11</v>
      </c>
      <c r="N16776">
        <v>21</v>
      </c>
      <c r="O16776">
        <v>10.5</v>
      </c>
      <c r="P16776">
        <v>11</v>
      </c>
      <c r="Q16776">
        <v>21.1</v>
      </c>
      <c r="R16776">
        <v>9.5</v>
      </c>
      <c r="S16776" t="b">
        <v>0</v>
      </c>
      <c r="T16776" t="b">
        <v>0</v>
      </c>
      <c r="U16776" t="b">
        <v>1</v>
      </c>
      <c r="V16776">
        <v>48000</v>
      </c>
      <c r="W16776">
        <v>36000</v>
      </c>
      <c r="X16776">
        <v>2.5</v>
      </c>
      <c r="Y16776">
        <v>37000</v>
      </c>
      <c r="Z16776">
        <v>2.17</v>
      </c>
    </row>
    <row r="16777" spans="1:26">
      <c r="A16777">
        <v>208128294</v>
      </c>
      <c r="B16777" t="s">
        <v>8602</v>
      </c>
      <c r="C16777" t="s">
        <v>3597</v>
      </c>
      <c r="D16777" t="s">
        <v>4034</v>
      </c>
      <c r="E16777" t="s">
        <v>6570</v>
      </c>
      <c r="F16777" t="s">
        <v>3650</v>
      </c>
      <c r="G16777">
        <v>208128294</v>
      </c>
      <c r="I16777" t="s">
        <v>3651</v>
      </c>
      <c r="J16777" t="s">
        <v>8615</v>
      </c>
      <c r="K16777" t="s">
        <v>3653</v>
      </c>
      <c r="M16777">
        <v>11.5</v>
      </c>
      <c r="N16777">
        <v>22</v>
      </c>
      <c r="O16777">
        <v>10</v>
      </c>
      <c r="P16777">
        <v>11.8</v>
      </c>
      <c r="Q16777">
        <v>22.6</v>
      </c>
      <c r="R16777">
        <v>9.8000000000000007</v>
      </c>
      <c r="S16777" t="b">
        <v>0</v>
      </c>
      <c r="T16777" t="b">
        <v>0</v>
      </c>
      <c r="U16777" t="b">
        <v>1</v>
      </c>
      <c r="V16777">
        <v>28000</v>
      </c>
      <c r="W16777">
        <v>25600</v>
      </c>
      <c r="X16777">
        <v>2.2999999999999998</v>
      </c>
      <c r="Y16777">
        <v>27200</v>
      </c>
      <c r="Z16777">
        <v>2.21</v>
      </c>
    </row>
    <row r="16778" spans="1:26">
      <c r="A16778">
        <v>208128285</v>
      </c>
      <c r="B16778" t="s">
        <v>6289</v>
      </c>
      <c r="C16778" t="s">
        <v>3597</v>
      </c>
      <c r="D16778" t="s">
        <v>4034</v>
      </c>
      <c r="E16778" t="s">
        <v>6570</v>
      </c>
      <c r="F16778" t="s">
        <v>3650</v>
      </c>
      <c r="G16778">
        <v>208128285</v>
      </c>
      <c r="I16778" t="s">
        <v>3651</v>
      </c>
      <c r="J16778" t="s">
        <v>6571</v>
      </c>
      <c r="K16778" t="s">
        <v>3653</v>
      </c>
      <c r="M16778">
        <v>12.5</v>
      </c>
      <c r="N16778">
        <v>23</v>
      </c>
      <c r="O16778">
        <v>10.199999999999999</v>
      </c>
      <c r="S16778" t="b">
        <v>0</v>
      </c>
      <c r="T16778" t="b">
        <v>0</v>
      </c>
      <c r="U16778" t="b">
        <v>1</v>
      </c>
      <c r="V16778">
        <v>24000</v>
      </c>
      <c r="W16778">
        <v>13764</v>
      </c>
      <c r="X16778">
        <v>2.92</v>
      </c>
      <c r="Y16778">
        <v>18544</v>
      </c>
      <c r="Z16778">
        <v>2.0699999999999998</v>
      </c>
    </row>
    <row r="16779" spans="1:26">
      <c r="A16779">
        <v>210857283</v>
      </c>
      <c r="B16779" t="s">
        <v>8755</v>
      </c>
      <c r="C16779" t="s">
        <v>3597</v>
      </c>
      <c r="D16779" t="s">
        <v>4034</v>
      </c>
      <c r="E16779" t="s">
        <v>8221</v>
      </c>
      <c r="F16779" t="s">
        <v>3650</v>
      </c>
      <c r="G16779">
        <v>210857283</v>
      </c>
      <c r="I16779" t="s">
        <v>3651</v>
      </c>
      <c r="J16779" t="s">
        <v>8783</v>
      </c>
      <c r="K16779" t="s">
        <v>3653</v>
      </c>
      <c r="M16779">
        <v>10.5</v>
      </c>
      <c r="N16779">
        <v>21.8</v>
      </c>
      <c r="O16779">
        <v>11.5</v>
      </c>
      <c r="P16779">
        <v>10.6</v>
      </c>
      <c r="Q16779">
        <v>23.1</v>
      </c>
      <c r="R16779">
        <v>9.6</v>
      </c>
      <c r="S16779" t="b">
        <v>0</v>
      </c>
      <c r="T16779" t="b">
        <v>0</v>
      </c>
      <c r="U16779" t="b">
        <v>1</v>
      </c>
      <c r="V16779">
        <v>36000</v>
      </c>
      <c r="W16779">
        <v>26400</v>
      </c>
      <c r="X16779">
        <v>2.2999999999999998</v>
      </c>
      <c r="Y16779">
        <v>29600</v>
      </c>
      <c r="Z16779">
        <v>2.09</v>
      </c>
    </row>
    <row r="16780" spans="1:26">
      <c r="A16780">
        <v>210857286</v>
      </c>
      <c r="B16780" t="s">
        <v>8755</v>
      </c>
      <c r="C16780" t="s">
        <v>3597</v>
      </c>
      <c r="D16780" t="s">
        <v>4034</v>
      </c>
      <c r="E16780" t="s">
        <v>8221</v>
      </c>
      <c r="F16780" t="s">
        <v>3650</v>
      </c>
      <c r="G16780">
        <v>210857286</v>
      </c>
      <c r="I16780" t="s">
        <v>3651</v>
      </c>
      <c r="J16780" t="s">
        <v>8791</v>
      </c>
      <c r="K16780" t="s">
        <v>3653</v>
      </c>
      <c r="M16780">
        <v>10.5</v>
      </c>
      <c r="N16780">
        <v>19</v>
      </c>
      <c r="O16780">
        <v>11.5</v>
      </c>
      <c r="P16780">
        <v>10.5</v>
      </c>
      <c r="Q16780">
        <v>20.2</v>
      </c>
      <c r="R16780">
        <v>9.6</v>
      </c>
      <c r="S16780" t="b">
        <v>0</v>
      </c>
      <c r="T16780" t="b">
        <v>0</v>
      </c>
      <c r="U16780" t="b">
        <v>1</v>
      </c>
      <c r="V16780">
        <v>55000</v>
      </c>
      <c r="W16780">
        <v>36400</v>
      </c>
      <c r="X16780">
        <v>2.56</v>
      </c>
      <c r="Y16780">
        <v>37000</v>
      </c>
      <c r="Z16780">
        <v>2.17</v>
      </c>
    </row>
    <row r="16781" spans="1:26">
      <c r="A16781">
        <v>208128288</v>
      </c>
      <c r="B16781" t="s">
        <v>8755</v>
      </c>
      <c r="C16781" t="s">
        <v>3597</v>
      </c>
      <c r="D16781" t="s">
        <v>4034</v>
      </c>
      <c r="E16781" t="s">
        <v>6570</v>
      </c>
      <c r="F16781" t="s">
        <v>3650</v>
      </c>
      <c r="G16781">
        <v>208128288</v>
      </c>
      <c r="I16781" t="s">
        <v>3651</v>
      </c>
      <c r="J16781" t="s">
        <v>8757</v>
      </c>
      <c r="K16781" t="s">
        <v>3653</v>
      </c>
      <c r="M16781">
        <v>10.5</v>
      </c>
      <c r="N16781">
        <v>21.8</v>
      </c>
      <c r="O16781">
        <v>11.5</v>
      </c>
      <c r="P16781">
        <v>10.6</v>
      </c>
      <c r="Q16781">
        <v>23.1</v>
      </c>
      <c r="R16781">
        <v>9.6</v>
      </c>
      <c r="S16781" t="b">
        <v>0</v>
      </c>
      <c r="T16781" t="b">
        <v>0</v>
      </c>
      <c r="U16781" t="b">
        <v>1</v>
      </c>
      <c r="V16781">
        <v>36000</v>
      </c>
      <c r="W16781">
        <v>26400</v>
      </c>
      <c r="X16781">
        <v>2.2999999999999998</v>
      </c>
      <c r="Y16781">
        <v>29600</v>
      </c>
      <c r="Z16781">
        <v>2.09</v>
      </c>
    </row>
    <row r="16782" spans="1:26">
      <c r="A16782">
        <v>210857323</v>
      </c>
      <c r="B16782" t="s">
        <v>7552</v>
      </c>
      <c r="C16782" t="s">
        <v>3597</v>
      </c>
      <c r="D16782" t="s">
        <v>4034</v>
      </c>
      <c r="E16782" t="s">
        <v>5417</v>
      </c>
      <c r="F16782" t="s">
        <v>3753</v>
      </c>
      <c r="G16782">
        <v>210857323</v>
      </c>
      <c r="I16782" t="s">
        <v>3601</v>
      </c>
      <c r="J16782" t="s">
        <v>7566</v>
      </c>
      <c r="K16782" t="s">
        <v>3624</v>
      </c>
      <c r="L16782" t="s">
        <v>7567</v>
      </c>
      <c r="M16782">
        <v>9.4</v>
      </c>
      <c r="N16782">
        <v>18</v>
      </c>
      <c r="O16782">
        <v>11</v>
      </c>
      <c r="P16782">
        <v>9.4</v>
      </c>
      <c r="Q16782">
        <v>15.8</v>
      </c>
      <c r="R16782">
        <v>9.5</v>
      </c>
      <c r="S16782" t="b">
        <v>0</v>
      </c>
      <c r="T16782" t="b">
        <v>0</v>
      </c>
      <c r="U16782" t="b">
        <v>0</v>
      </c>
      <c r="V16782">
        <v>55000</v>
      </c>
      <c r="W16782">
        <v>40000</v>
      </c>
      <c r="X16782">
        <v>2.46</v>
      </c>
      <c r="Y16782">
        <v>54000</v>
      </c>
      <c r="Z16782">
        <v>2.2000000000000002</v>
      </c>
    </row>
    <row r="16783" spans="1:26">
      <c r="A16783">
        <v>210857362</v>
      </c>
      <c r="B16783" t="s">
        <v>8602</v>
      </c>
      <c r="C16783" t="s">
        <v>3597</v>
      </c>
      <c r="D16783" t="s">
        <v>4034</v>
      </c>
      <c r="E16783" t="s">
        <v>5422</v>
      </c>
      <c r="F16783" t="s">
        <v>3650</v>
      </c>
      <c r="G16783">
        <v>210857362</v>
      </c>
      <c r="I16783" t="s">
        <v>3651</v>
      </c>
      <c r="J16783" t="s">
        <v>8677</v>
      </c>
      <c r="K16783" t="s">
        <v>3653</v>
      </c>
      <c r="M16783">
        <v>10.5</v>
      </c>
      <c r="N16783">
        <v>21.5</v>
      </c>
      <c r="O16783">
        <v>10.6</v>
      </c>
      <c r="P16783">
        <v>10.5</v>
      </c>
      <c r="Q16783">
        <v>22</v>
      </c>
      <c r="R16783">
        <v>9.5</v>
      </c>
      <c r="S16783" t="b">
        <v>0</v>
      </c>
      <c r="T16783" t="b">
        <v>0</v>
      </c>
      <c r="U16783" t="b">
        <v>1</v>
      </c>
      <c r="V16783">
        <v>55000</v>
      </c>
      <c r="W16783">
        <v>34400</v>
      </c>
      <c r="X16783">
        <v>2.5</v>
      </c>
      <c r="Y16783">
        <v>45000</v>
      </c>
      <c r="Z16783">
        <v>2.06</v>
      </c>
    </row>
    <row r="16784" spans="1:26">
      <c r="A16784">
        <v>210857303</v>
      </c>
      <c r="B16784" t="s">
        <v>7552</v>
      </c>
      <c r="C16784" t="s">
        <v>3597</v>
      </c>
      <c r="D16784" t="s">
        <v>4034</v>
      </c>
      <c r="E16784" t="s">
        <v>5422</v>
      </c>
      <c r="F16784" t="s">
        <v>3753</v>
      </c>
      <c r="G16784">
        <v>210857303</v>
      </c>
      <c r="I16784" t="s">
        <v>3601</v>
      </c>
      <c r="J16784" t="s">
        <v>7566</v>
      </c>
      <c r="K16784" t="s">
        <v>3624</v>
      </c>
      <c r="L16784" t="s">
        <v>7567</v>
      </c>
      <c r="M16784">
        <v>9.4</v>
      </c>
      <c r="N16784">
        <v>18</v>
      </c>
      <c r="O16784">
        <v>11</v>
      </c>
      <c r="P16784">
        <v>9.4</v>
      </c>
      <c r="Q16784">
        <v>15.8</v>
      </c>
      <c r="R16784">
        <v>9.5</v>
      </c>
      <c r="S16784" t="b">
        <v>0</v>
      </c>
      <c r="T16784" t="b">
        <v>0</v>
      </c>
      <c r="U16784" t="b">
        <v>0</v>
      </c>
      <c r="V16784">
        <v>55000</v>
      </c>
      <c r="W16784">
        <v>40000</v>
      </c>
      <c r="X16784">
        <v>2.46</v>
      </c>
      <c r="Y16784">
        <v>54000</v>
      </c>
      <c r="Z16784">
        <v>2.2000000000000002</v>
      </c>
    </row>
    <row r="16785" spans="1:26">
      <c r="A16785">
        <v>210857368</v>
      </c>
      <c r="B16785" t="s">
        <v>8602</v>
      </c>
      <c r="C16785" t="s">
        <v>3597</v>
      </c>
      <c r="D16785" t="s">
        <v>4034</v>
      </c>
      <c r="E16785" t="s">
        <v>5422</v>
      </c>
      <c r="F16785" t="s">
        <v>3650</v>
      </c>
      <c r="G16785">
        <v>210857368</v>
      </c>
      <c r="I16785" t="s">
        <v>3651</v>
      </c>
      <c r="J16785" t="s">
        <v>8676</v>
      </c>
      <c r="K16785" t="s">
        <v>3653</v>
      </c>
      <c r="M16785">
        <v>12.5</v>
      </c>
      <c r="N16785">
        <v>23.8</v>
      </c>
      <c r="O16785">
        <v>10.5</v>
      </c>
      <c r="P16785">
        <v>12.7</v>
      </c>
      <c r="Q16785">
        <v>24.6</v>
      </c>
      <c r="R16785">
        <v>9.5</v>
      </c>
      <c r="S16785" t="b">
        <v>0</v>
      </c>
      <c r="T16785" t="b">
        <v>0</v>
      </c>
      <c r="U16785" t="b">
        <v>1</v>
      </c>
      <c r="V16785">
        <v>28000</v>
      </c>
      <c r="W16785">
        <v>21000</v>
      </c>
      <c r="X16785">
        <v>2.5</v>
      </c>
      <c r="Y16785">
        <v>22600</v>
      </c>
      <c r="Z16785">
        <v>2.25</v>
      </c>
    </row>
    <row r="16786" spans="1:26">
      <c r="A16786">
        <v>210857343</v>
      </c>
      <c r="B16786" t="s">
        <v>7552</v>
      </c>
      <c r="C16786" t="s">
        <v>3597</v>
      </c>
      <c r="D16786" t="s">
        <v>4034</v>
      </c>
      <c r="E16786" t="s">
        <v>5423</v>
      </c>
      <c r="F16786" t="s">
        <v>3753</v>
      </c>
      <c r="G16786">
        <v>210857343</v>
      </c>
      <c r="I16786" t="s">
        <v>3601</v>
      </c>
      <c r="J16786" t="s">
        <v>7566</v>
      </c>
      <c r="K16786" t="s">
        <v>3624</v>
      </c>
      <c r="L16786" t="s">
        <v>7567</v>
      </c>
      <c r="M16786">
        <v>9.4</v>
      </c>
      <c r="N16786">
        <v>18</v>
      </c>
      <c r="O16786">
        <v>11</v>
      </c>
      <c r="P16786">
        <v>9.4</v>
      </c>
      <c r="Q16786">
        <v>15.8</v>
      </c>
      <c r="R16786">
        <v>9.5</v>
      </c>
      <c r="S16786" t="b">
        <v>0</v>
      </c>
      <c r="T16786" t="b">
        <v>0</v>
      </c>
      <c r="U16786" t="b">
        <v>0</v>
      </c>
      <c r="V16786">
        <v>55000</v>
      </c>
      <c r="W16786">
        <v>40000</v>
      </c>
      <c r="X16786">
        <v>2.46</v>
      </c>
      <c r="Y16786">
        <v>54000</v>
      </c>
      <c r="Z16786">
        <v>2.2000000000000002</v>
      </c>
    </row>
    <row r="16787" spans="1:26">
      <c r="A16787">
        <v>210857371</v>
      </c>
      <c r="B16787" t="s">
        <v>8755</v>
      </c>
      <c r="C16787" t="s">
        <v>3597</v>
      </c>
      <c r="D16787" t="s">
        <v>4034</v>
      </c>
      <c r="E16787" t="s">
        <v>5422</v>
      </c>
      <c r="F16787" t="s">
        <v>3650</v>
      </c>
      <c r="G16787">
        <v>210857371</v>
      </c>
      <c r="I16787" t="s">
        <v>3651</v>
      </c>
      <c r="J16787" t="s">
        <v>8772</v>
      </c>
      <c r="K16787" t="s">
        <v>3653</v>
      </c>
      <c r="M16787">
        <v>11.5</v>
      </c>
      <c r="N16787">
        <v>23</v>
      </c>
      <c r="O16787">
        <v>11.3</v>
      </c>
      <c r="P16787">
        <v>11.7</v>
      </c>
      <c r="Q16787">
        <v>23.9</v>
      </c>
      <c r="R16787">
        <v>9.5</v>
      </c>
      <c r="S16787" t="b">
        <v>0</v>
      </c>
      <c r="T16787" t="b">
        <v>0</v>
      </c>
      <c r="U16787" t="b">
        <v>1</v>
      </c>
      <c r="V16787">
        <v>36000</v>
      </c>
      <c r="W16787">
        <v>26800</v>
      </c>
      <c r="X16787">
        <v>2.2999999999999998</v>
      </c>
      <c r="Y16787">
        <v>29600</v>
      </c>
      <c r="Z16787">
        <v>2.09</v>
      </c>
    </row>
    <row r="16788" spans="1:26">
      <c r="A16788">
        <v>210857365</v>
      </c>
      <c r="B16788" t="s">
        <v>8602</v>
      </c>
      <c r="C16788" t="s">
        <v>3597</v>
      </c>
      <c r="D16788" t="s">
        <v>4034</v>
      </c>
      <c r="E16788" t="s">
        <v>5422</v>
      </c>
      <c r="F16788" t="s">
        <v>3650</v>
      </c>
      <c r="G16788">
        <v>210857365</v>
      </c>
      <c r="I16788" t="s">
        <v>3651</v>
      </c>
      <c r="J16788" t="s">
        <v>8675</v>
      </c>
      <c r="K16788" t="s">
        <v>3653</v>
      </c>
      <c r="M16788">
        <v>13.3</v>
      </c>
      <c r="N16788">
        <v>22.5</v>
      </c>
      <c r="O16788">
        <v>10.6</v>
      </c>
      <c r="P16788">
        <v>13.9</v>
      </c>
      <c r="Q16788">
        <v>22.9</v>
      </c>
      <c r="R16788">
        <v>10.5</v>
      </c>
      <c r="S16788" t="b">
        <v>0</v>
      </c>
      <c r="T16788" t="b">
        <v>0</v>
      </c>
      <c r="U16788" t="b">
        <v>1</v>
      </c>
      <c r="V16788">
        <v>18000</v>
      </c>
      <c r="W16788">
        <v>14300</v>
      </c>
      <c r="X16788">
        <v>2.4900000000000002</v>
      </c>
      <c r="Y16788">
        <v>16000</v>
      </c>
      <c r="Z16788">
        <v>2.23</v>
      </c>
    </row>
    <row r="16789" spans="1:26">
      <c r="A16789">
        <v>210857377</v>
      </c>
      <c r="B16789" t="s">
        <v>8755</v>
      </c>
      <c r="C16789" t="s">
        <v>3597</v>
      </c>
      <c r="D16789" t="s">
        <v>4034</v>
      </c>
      <c r="E16789" t="s">
        <v>5422</v>
      </c>
      <c r="F16789" t="s">
        <v>3650</v>
      </c>
      <c r="G16789">
        <v>210857377</v>
      </c>
      <c r="I16789" t="s">
        <v>3651</v>
      </c>
      <c r="J16789" t="s">
        <v>8790</v>
      </c>
      <c r="K16789" t="s">
        <v>3653</v>
      </c>
      <c r="M16789">
        <v>10.5</v>
      </c>
      <c r="N16789">
        <v>20.5</v>
      </c>
      <c r="O16789">
        <v>10.8</v>
      </c>
      <c r="P16789">
        <v>10.5</v>
      </c>
      <c r="Q16789">
        <v>21.3</v>
      </c>
      <c r="R16789">
        <v>9.1</v>
      </c>
      <c r="S16789" t="b">
        <v>0</v>
      </c>
      <c r="T16789" t="b">
        <v>0</v>
      </c>
      <c r="U16789" t="b">
        <v>0</v>
      </c>
      <c r="V16789">
        <v>55000</v>
      </c>
      <c r="W16789">
        <v>34400</v>
      </c>
      <c r="X16789">
        <v>2.5</v>
      </c>
      <c r="Y16789">
        <v>37000</v>
      </c>
      <c r="Z16789">
        <v>2.17</v>
      </c>
    </row>
    <row r="16790" spans="1:26">
      <c r="A16790">
        <v>210857374</v>
      </c>
      <c r="B16790" t="s">
        <v>8755</v>
      </c>
      <c r="C16790" t="s">
        <v>3597</v>
      </c>
      <c r="D16790" t="s">
        <v>4034</v>
      </c>
      <c r="E16790" t="s">
        <v>5422</v>
      </c>
      <c r="F16790" t="s">
        <v>3650</v>
      </c>
      <c r="G16790">
        <v>210857374</v>
      </c>
      <c r="I16790" t="s">
        <v>3651</v>
      </c>
      <c r="J16790" t="s">
        <v>8777</v>
      </c>
      <c r="K16790" t="s">
        <v>3653</v>
      </c>
      <c r="M16790">
        <v>12.5</v>
      </c>
      <c r="N16790">
        <v>22.4</v>
      </c>
      <c r="O16790">
        <v>11</v>
      </c>
      <c r="P16790">
        <v>12.5</v>
      </c>
      <c r="Q16790">
        <v>23.4</v>
      </c>
      <c r="R16790">
        <v>8.6999999999999993</v>
      </c>
      <c r="S16790" t="b">
        <v>0</v>
      </c>
      <c r="T16790" t="b">
        <v>0</v>
      </c>
      <c r="U16790" t="b">
        <v>0</v>
      </c>
      <c r="V16790">
        <v>48000</v>
      </c>
      <c r="W16790">
        <v>34000</v>
      </c>
      <c r="X16790">
        <v>2.4</v>
      </c>
      <c r="Y16790">
        <v>37000</v>
      </c>
      <c r="Z16790">
        <v>2.17</v>
      </c>
    </row>
    <row r="16791" spans="1:26">
      <c r="A16791">
        <v>210857380</v>
      </c>
      <c r="B16791" t="s">
        <v>8602</v>
      </c>
      <c r="C16791" t="s">
        <v>3597</v>
      </c>
      <c r="D16791" t="s">
        <v>4034</v>
      </c>
      <c r="E16791" t="s">
        <v>5417</v>
      </c>
      <c r="F16791" t="s">
        <v>3650</v>
      </c>
      <c r="G16791">
        <v>210857380</v>
      </c>
      <c r="I16791" t="s">
        <v>3651</v>
      </c>
      <c r="J16791" t="s">
        <v>8677</v>
      </c>
      <c r="K16791" t="s">
        <v>3653</v>
      </c>
      <c r="M16791">
        <v>10.5</v>
      </c>
      <c r="N16791">
        <v>21.5</v>
      </c>
      <c r="O16791">
        <v>10.6</v>
      </c>
      <c r="P16791">
        <v>10.5</v>
      </c>
      <c r="Q16791">
        <v>22</v>
      </c>
      <c r="R16791">
        <v>9.5</v>
      </c>
      <c r="S16791" t="b">
        <v>0</v>
      </c>
      <c r="T16791" t="b">
        <v>0</v>
      </c>
      <c r="U16791" t="b">
        <v>1</v>
      </c>
      <c r="V16791">
        <v>55000</v>
      </c>
      <c r="W16791">
        <v>34400</v>
      </c>
      <c r="X16791">
        <v>2.5</v>
      </c>
      <c r="Y16791">
        <v>45000</v>
      </c>
      <c r="Z16791">
        <v>2.06</v>
      </c>
    </row>
    <row r="16792" spans="1:26">
      <c r="A16792">
        <v>210799641</v>
      </c>
      <c r="B16792" t="s">
        <v>8755</v>
      </c>
      <c r="C16792" t="s">
        <v>3597</v>
      </c>
      <c r="D16792" t="s">
        <v>4034</v>
      </c>
      <c r="E16792" t="s">
        <v>8691</v>
      </c>
      <c r="F16792" t="s">
        <v>3650</v>
      </c>
      <c r="G16792">
        <v>210799641</v>
      </c>
      <c r="I16792" t="s">
        <v>3651</v>
      </c>
      <c r="J16792" t="s">
        <v>6083</v>
      </c>
      <c r="K16792" t="s">
        <v>3653</v>
      </c>
      <c r="M16792">
        <v>10.5</v>
      </c>
      <c r="N16792">
        <v>20.5</v>
      </c>
      <c r="O16792">
        <v>10.8</v>
      </c>
      <c r="P16792">
        <v>10.5</v>
      </c>
      <c r="Q16792">
        <v>21.3</v>
      </c>
      <c r="R16792">
        <v>9.1</v>
      </c>
      <c r="S16792" t="b">
        <v>0</v>
      </c>
      <c r="T16792" t="b">
        <v>0</v>
      </c>
      <c r="U16792" t="b">
        <v>0</v>
      </c>
      <c r="V16792">
        <v>55000</v>
      </c>
      <c r="W16792">
        <v>34400</v>
      </c>
      <c r="X16792">
        <v>2.5</v>
      </c>
      <c r="Y16792">
        <v>37000</v>
      </c>
      <c r="Z16792">
        <v>2.17</v>
      </c>
    </row>
    <row r="16793" spans="1:26">
      <c r="A16793">
        <v>210799634</v>
      </c>
      <c r="B16793" t="s">
        <v>8755</v>
      </c>
      <c r="C16793" t="s">
        <v>3597</v>
      </c>
      <c r="D16793" t="s">
        <v>4034</v>
      </c>
      <c r="E16793" t="s">
        <v>8691</v>
      </c>
      <c r="F16793" t="s">
        <v>3650</v>
      </c>
      <c r="G16793">
        <v>210799634</v>
      </c>
      <c r="I16793" t="s">
        <v>3651</v>
      </c>
      <c r="J16793" t="s">
        <v>6566</v>
      </c>
      <c r="K16793" t="s">
        <v>3653</v>
      </c>
      <c r="M16793">
        <v>13.6</v>
      </c>
      <c r="N16793">
        <v>21.8</v>
      </c>
      <c r="O16793">
        <v>11</v>
      </c>
      <c r="P16793">
        <v>13.6</v>
      </c>
      <c r="Q16793">
        <v>22.2</v>
      </c>
      <c r="R16793">
        <v>10.3</v>
      </c>
      <c r="S16793" t="b">
        <v>0</v>
      </c>
      <c r="T16793" t="b">
        <v>0</v>
      </c>
      <c r="U16793" t="b">
        <v>1</v>
      </c>
      <c r="V16793">
        <v>36000</v>
      </c>
      <c r="W16793">
        <v>33000</v>
      </c>
      <c r="X16793">
        <v>2.4</v>
      </c>
      <c r="Y16793">
        <v>35200</v>
      </c>
      <c r="Z16793">
        <v>1.88</v>
      </c>
    </row>
    <row r="16794" spans="1:26">
      <c r="A16794">
        <v>210799644</v>
      </c>
      <c r="B16794" t="s">
        <v>8602</v>
      </c>
      <c r="C16794" t="s">
        <v>3597</v>
      </c>
      <c r="D16794" t="s">
        <v>4034</v>
      </c>
      <c r="E16794" t="s">
        <v>8691</v>
      </c>
      <c r="F16794" t="s">
        <v>3650</v>
      </c>
      <c r="G16794">
        <v>210799644</v>
      </c>
      <c r="I16794" t="s">
        <v>3651</v>
      </c>
      <c r="J16794" t="s">
        <v>8697</v>
      </c>
      <c r="K16794" t="s">
        <v>3653</v>
      </c>
      <c r="M16794">
        <v>10.5</v>
      </c>
      <c r="N16794">
        <v>21.5</v>
      </c>
      <c r="O16794">
        <v>10.6</v>
      </c>
      <c r="P16794">
        <v>10.5</v>
      </c>
      <c r="Q16794">
        <v>22</v>
      </c>
      <c r="R16794">
        <v>9.5</v>
      </c>
      <c r="S16794" t="b">
        <v>0</v>
      </c>
      <c r="T16794" t="b">
        <v>0</v>
      </c>
      <c r="U16794" t="b">
        <v>1</v>
      </c>
      <c r="V16794">
        <v>55000</v>
      </c>
      <c r="W16794">
        <v>34400</v>
      </c>
      <c r="X16794">
        <v>2.5</v>
      </c>
      <c r="Y16794">
        <v>45000</v>
      </c>
      <c r="Z16794">
        <v>2.06</v>
      </c>
    </row>
    <row r="16795" spans="1:26">
      <c r="A16795">
        <v>208132541</v>
      </c>
      <c r="B16795" t="s">
        <v>6289</v>
      </c>
      <c r="C16795" t="s">
        <v>3597</v>
      </c>
      <c r="D16795" t="s">
        <v>4034</v>
      </c>
      <c r="E16795" t="s">
        <v>4412</v>
      </c>
      <c r="F16795" t="s">
        <v>3650</v>
      </c>
      <c r="G16795">
        <v>208132541</v>
      </c>
      <c r="I16795" t="s">
        <v>3651</v>
      </c>
      <c r="J16795" t="s">
        <v>8666</v>
      </c>
      <c r="K16795" t="s">
        <v>3653</v>
      </c>
      <c r="M16795">
        <v>10.5</v>
      </c>
      <c r="N16795">
        <v>21.5</v>
      </c>
      <c r="O16795">
        <v>10.6</v>
      </c>
      <c r="P16795">
        <v>10.5</v>
      </c>
      <c r="Q16795">
        <v>22</v>
      </c>
      <c r="R16795">
        <v>9.5</v>
      </c>
      <c r="S16795" t="b">
        <v>0</v>
      </c>
      <c r="T16795" t="b">
        <v>0</v>
      </c>
      <c r="U16795" t="b">
        <v>1</v>
      </c>
      <c r="V16795">
        <v>55000</v>
      </c>
      <c r="W16795">
        <v>34400</v>
      </c>
      <c r="X16795">
        <v>2.5</v>
      </c>
      <c r="Y16795">
        <v>45000</v>
      </c>
      <c r="Z16795">
        <v>2.06</v>
      </c>
    </row>
    <row r="16796" spans="1:26">
      <c r="A16796">
        <v>210799636</v>
      </c>
      <c r="B16796" t="s">
        <v>8602</v>
      </c>
      <c r="C16796" t="s">
        <v>3597</v>
      </c>
      <c r="D16796" t="s">
        <v>4034</v>
      </c>
      <c r="E16796" t="s">
        <v>8691</v>
      </c>
      <c r="F16796" t="s">
        <v>3650</v>
      </c>
      <c r="G16796">
        <v>210799636</v>
      </c>
      <c r="I16796" t="s">
        <v>3651</v>
      </c>
      <c r="J16796" t="s">
        <v>8696</v>
      </c>
      <c r="K16796" t="s">
        <v>3653</v>
      </c>
      <c r="M16796">
        <v>11.6</v>
      </c>
      <c r="N16796">
        <v>21.5</v>
      </c>
      <c r="O16796">
        <v>11</v>
      </c>
      <c r="P16796">
        <v>11.7</v>
      </c>
      <c r="Q16796">
        <v>21.8</v>
      </c>
      <c r="R16796">
        <v>9.8000000000000007</v>
      </c>
      <c r="S16796" t="b">
        <v>0</v>
      </c>
      <c r="T16796" t="b">
        <v>0</v>
      </c>
      <c r="U16796" t="b">
        <v>1</v>
      </c>
      <c r="V16796">
        <v>48000</v>
      </c>
      <c r="W16796">
        <v>36000</v>
      </c>
      <c r="X16796">
        <v>2.2999999999999998</v>
      </c>
      <c r="Y16796">
        <v>45000</v>
      </c>
      <c r="Z16796">
        <v>2.2000000000000002</v>
      </c>
    </row>
    <row r="16797" spans="1:26">
      <c r="A16797">
        <v>210857277</v>
      </c>
      <c r="B16797" t="s">
        <v>8602</v>
      </c>
      <c r="C16797" t="s">
        <v>3597</v>
      </c>
      <c r="D16797" t="s">
        <v>4034</v>
      </c>
      <c r="E16797" t="s">
        <v>8221</v>
      </c>
      <c r="F16797" t="s">
        <v>3650</v>
      </c>
      <c r="G16797">
        <v>210857277</v>
      </c>
      <c r="I16797" t="s">
        <v>3651</v>
      </c>
      <c r="J16797" t="s">
        <v>8683</v>
      </c>
      <c r="K16797" t="s">
        <v>3653</v>
      </c>
      <c r="M16797">
        <v>12.5</v>
      </c>
      <c r="N16797">
        <v>21.5</v>
      </c>
      <c r="O16797">
        <v>10.6</v>
      </c>
      <c r="P16797">
        <v>12.5</v>
      </c>
      <c r="Q16797">
        <v>21</v>
      </c>
      <c r="R16797">
        <v>10.199999999999999</v>
      </c>
      <c r="S16797" t="b">
        <v>0</v>
      </c>
      <c r="T16797" t="b">
        <v>0</v>
      </c>
      <c r="U16797" t="b">
        <v>1</v>
      </c>
      <c r="V16797">
        <v>18000</v>
      </c>
      <c r="W16797">
        <v>14400</v>
      </c>
      <c r="X16797">
        <v>2.5</v>
      </c>
      <c r="Y16797">
        <v>16000</v>
      </c>
      <c r="Z16797">
        <v>2.23</v>
      </c>
    </row>
    <row r="16798" spans="1:26">
      <c r="A16798">
        <v>208132543</v>
      </c>
      <c r="B16798" t="s">
        <v>6289</v>
      </c>
      <c r="C16798" t="s">
        <v>3597</v>
      </c>
      <c r="D16798" t="s">
        <v>4034</v>
      </c>
      <c r="E16798" t="s">
        <v>4412</v>
      </c>
      <c r="F16798" t="s">
        <v>3650</v>
      </c>
      <c r="G16798">
        <v>208132543</v>
      </c>
      <c r="I16798" t="s">
        <v>3651</v>
      </c>
      <c r="J16798" t="s">
        <v>12285</v>
      </c>
      <c r="K16798" t="s">
        <v>3653</v>
      </c>
      <c r="M16798">
        <v>10.5</v>
      </c>
      <c r="N16798">
        <v>19</v>
      </c>
      <c r="O16798">
        <v>10.8</v>
      </c>
      <c r="P16798">
        <v>10.5</v>
      </c>
      <c r="Q16798">
        <v>20</v>
      </c>
      <c r="R16798">
        <v>9.5</v>
      </c>
      <c r="S16798" t="b">
        <v>0</v>
      </c>
      <c r="T16798" t="b">
        <v>0</v>
      </c>
      <c r="U16798" t="b">
        <v>1</v>
      </c>
      <c r="V16798">
        <v>55000</v>
      </c>
      <c r="W16798">
        <v>34800</v>
      </c>
      <c r="X16798">
        <v>2.4</v>
      </c>
      <c r="Y16798">
        <v>45000</v>
      </c>
      <c r="Z16798">
        <v>2.06</v>
      </c>
    </row>
    <row r="16799" spans="1:26">
      <c r="A16799">
        <v>208132545</v>
      </c>
      <c r="B16799" t="s">
        <v>6289</v>
      </c>
      <c r="C16799" t="s">
        <v>3597</v>
      </c>
      <c r="D16799" t="s">
        <v>4034</v>
      </c>
      <c r="E16799" t="s">
        <v>4412</v>
      </c>
      <c r="F16799" t="s">
        <v>3650</v>
      </c>
      <c r="G16799">
        <v>208132545</v>
      </c>
      <c r="I16799" t="s">
        <v>3651</v>
      </c>
      <c r="J16799" t="s">
        <v>6226</v>
      </c>
      <c r="K16799" t="s">
        <v>3653</v>
      </c>
      <c r="M16799">
        <v>10.5</v>
      </c>
      <c r="N16799">
        <v>20.5</v>
      </c>
      <c r="O16799">
        <v>10.8</v>
      </c>
      <c r="P16799">
        <v>10.5</v>
      </c>
      <c r="Q16799">
        <v>21.3</v>
      </c>
      <c r="R16799">
        <v>9.1</v>
      </c>
      <c r="S16799" t="b">
        <v>0</v>
      </c>
      <c r="T16799" t="b">
        <v>0</v>
      </c>
      <c r="U16799" t="b">
        <v>0</v>
      </c>
      <c r="V16799">
        <v>55000</v>
      </c>
      <c r="W16799">
        <v>34400</v>
      </c>
      <c r="X16799">
        <v>2.5</v>
      </c>
      <c r="Y16799">
        <v>37000</v>
      </c>
      <c r="Z16799">
        <v>2.17</v>
      </c>
    </row>
    <row r="16800" spans="1:26">
      <c r="A16800">
        <v>210799619</v>
      </c>
      <c r="B16800" t="s">
        <v>8602</v>
      </c>
      <c r="C16800" t="s">
        <v>3597</v>
      </c>
      <c r="D16800" t="s">
        <v>4034</v>
      </c>
      <c r="E16800" t="s">
        <v>8691</v>
      </c>
      <c r="F16800" t="s">
        <v>3650</v>
      </c>
      <c r="G16800">
        <v>210799619</v>
      </c>
      <c r="I16800" t="s">
        <v>3651</v>
      </c>
      <c r="J16800" t="s">
        <v>8694</v>
      </c>
      <c r="K16800" t="s">
        <v>3653</v>
      </c>
      <c r="M16800">
        <v>12.5</v>
      </c>
      <c r="N16800">
        <v>23.8</v>
      </c>
      <c r="O16800">
        <v>10.5</v>
      </c>
      <c r="P16800">
        <v>12.7</v>
      </c>
      <c r="Q16800">
        <v>24.6</v>
      </c>
      <c r="R16800">
        <v>9.5</v>
      </c>
      <c r="S16800" t="b">
        <v>0</v>
      </c>
      <c r="T16800" t="b">
        <v>0</v>
      </c>
      <c r="U16800" t="b">
        <v>1</v>
      </c>
      <c r="V16800">
        <v>28000</v>
      </c>
      <c r="W16800">
        <v>21000</v>
      </c>
      <c r="X16800">
        <v>2.5</v>
      </c>
      <c r="Y16800">
        <v>22600</v>
      </c>
      <c r="Z16800">
        <v>2.25</v>
      </c>
    </row>
    <row r="16801" spans="1:26">
      <c r="A16801">
        <v>210799631</v>
      </c>
      <c r="B16801" t="s">
        <v>8602</v>
      </c>
      <c r="C16801" t="s">
        <v>3597</v>
      </c>
      <c r="D16801" t="s">
        <v>4034</v>
      </c>
      <c r="E16801" t="s">
        <v>8691</v>
      </c>
      <c r="F16801" t="s">
        <v>3650</v>
      </c>
      <c r="G16801">
        <v>210799631</v>
      </c>
      <c r="I16801" t="s">
        <v>3651</v>
      </c>
      <c r="J16801" t="s">
        <v>8695</v>
      </c>
      <c r="K16801" t="s">
        <v>3653</v>
      </c>
      <c r="M16801">
        <v>12.5</v>
      </c>
      <c r="N16801">
        <v>22.5</v>
      </c>
      <c r="O16801">
        <v>11.3</v>
      </c>
      <c r="P16801">
        <v>12.5</v>
      </c>
      <c r="Q16801">
        <v>23</v>
      </c>
      <c r="R16801">
        <v>10.6</v>
      </c>
      <c r="S16801" t="b">
        <v>0</v>
      </c>
      <c r="T16801" t="b">
        <v>0</v>
      </c>
      <c r="U16801" t="b">
        <v>1</v>
      </c>
      <c r="V16801">
        <v>28000</v>
      </c>
      <c r="W16801">
        <v>26600</v>
      </c>
      <c r="X16801">
        <v>2.2999999999999998</v>
      </c>
      <c r="Y16801">
        <v>27200</v>
      </c>
      <c r="Z16801">
        <v>2.21</v>
      </c>
    </row>
    <row r="16802" spans="1:26">
      <c r="A16802">
        <v>210799628</v>
      </c>
      <c r="B16802" t="s">
        <v>8602</v>
      </c>
      <c r="C16802" t="s">
        <v>3597</v>
      </c>
      <c r="D16802" t="s">
        <v>4034</v>
      </c>
      <c r="E16802" t="s">
        <v>8691</v>
      </c>
      <c r="F16802" t="s">
        <v>3650</v>
      </c>
      <c r="G16802">
        <v>210799628</v>
      </c>
      <c r="I16802" t="s">
        <v>3651</v>
      </c>
      <c r="J16802" t="s">
        <v>8693</v>
      </c>
      <c r="K16802" t="s">
        <v>3653</v>
      </c>
      <c r="M16802">
        <v>12.5</v>
      </c>
      <c r="N16802">
        <v>22</v>
      </c>
      <c r="O16802">
        <v>10.199999999999999</v>
      </c>
      <c r="P16802">
        <v>12.5</v>
      </c>
      <c r="Q16802">
        <v>22</v>
      </c>
      <c r="R16802">
        <v>9.8000000000000007</v>
      </c>
      <c r="S16802" t="b">
        <v>0</v>
      </c>
      <c r="T16802" t="b">
        <v>0</v>
      </c>
      <c r="U16802" t="b">
        <v>1</v>
      </c>
      <c r="V16802">
        <v>19000</v>
      </c>
      <c r="W16802">
        <v>15000</v>
      </c>
      <c r="X16802">
        <v>2.5</v>
      </c>
      <c r="Y16802">
        <v>19000</v>
      </c>
      <c r="Z16802">
        <v>2.23</v>
      </c>
    </row>
    <row r="16803" spans="1:26">
      <c r="A16803">
        <v>210799622</v>
      </c>
      <c r="B16803" t="s">
        <v>8755</v>
      </c>
      <c r="C16803" t="s">
        <v>3597</v>
      </c>
      <c r="D16803" t="s">
        <v>4034</v>
      </c>
      <c r="E16803" t="s">
        <v>8691</v>
      </c>
      <c r="F16803" t="s">
        <v>3650</v>
      </c>
      <c r="G16803">
        <v>210799622</v>
      </c>
      <c r="I16803" t="s">
        <v>3651</v>
      </c>
      <c r="J16803" t="s">
        <v>8769</v>
      </c>
      <c r="K16803" t="s">
        <v>3653</v>
      </c>
      <c r="M16803">
        <v>11.5</v>
      </c>
      <c r="N16803">
        <v>23</v>
      </c>
      <c r="O16803">
        <v>11.3</v>
      </c>
      <c r="P16803">
        <v>11.7</v>
      </c>
      <c r="Q16803">
        <v>23.9</v>
      </c>
      <c r="R16803">
        <v>9.5</v>
      </c>
      <c r="S16803" t="b">
        <v>0</v>
      </c>
      <c r="T16803" t="b">
        <v>0</v>
      </c>
      <c r="U16803" t="b">
        <v>1</v>
      </c>
      <c r="V16803">
        <v>36000</v>
      </c>
      <c r="W16803">
        <v>26800</v>
      </c>
      <c r="X16803">
        <v>2.2999999999999998</v>
      </c>
      <c r="Y16803">
        <v>29600</v>
      </c>
      <c r="Z16803">
        <v>2.09</v>
      </c>
    </row>
    <row r="16804" spans="1:26">
      <c r="A16804">
        <v>210799625</v>
      </c>
      <c r="B16804" t="s">
        <v>8755</v>
      </c>
      <c r="C16804" t="s">
        <v>3597</v>
      </c>
      <c r="D16804" t="s">
        <v>4034</v>
      </c>
      <c r="E16804" t="s">
        <v>8691</v>
      </c>
      <c r="F16804" t="s">
        <v>3650</v>
      </c>
      <c r="G16804">
        <v>210799625</v>
      </c>
      <c r="I16804" t="s">
        <v>3651</v>
      </c>
      <c r="J16804" t="s">
        <v>6565</v>
      </c>
      <c r="K16804" t="s">
        <v>3653</v>
      </c>
      <c r="M16804">
        <v>12.5</v>
      </c>
      <c r="N16804">
        <v>22.4</v>
      </c>
      <c r="O16804">
        <v>11</v>
      </c>
      <c r="P16804">
        <v>12.5</v>
      </c>
      <c r="Q16804">
        <v>23.4</v>
      </c>
      <c r="R16804">
        <v>8.6999999999999993</v>
      </c>
      <c r="S16804" t="b">
        <v>0</v>
      </c>
      <c r="T16804" t="b">
        <v>0</v>
      </c>
      <c r="U16804" t="b">
        <v>0</v>
      </c>
      <c r="V16804">
        <v>48000</v>
      </c>
      <c r="W16804">
        <v>34000</v>
      </c>
      <c r="X16804">
        <v>2.4</v>
      </c>
      <c r="Y16804">
        <v>37000</v>
      </c>
      <c r="Z16804">
        <v>2.17</v>
      </c>
    </row>
    <row r="16805" spans="1:26">
      <c r="A16805">
        <v>210568220</v>
      </c>
      <c r="B16805" t="s">
        <v>10412</v>
      </c>
      <c r="C16805" t="s">
        <v>3597</v>
      </c>
      <c r="D16805" t="s">
        <v>4034</v>
      </c>
      <c r="E16805" t="s">
        <v>10413</v>
      </c>
      <c r="F16805" t="s">
        <v>3650</v>
      </c>
      <c r="G16805">
        <v>210568220</v>
      </c>
      <c r="I16805" t="s">
        <v>3651</v>
      </c>
      <c r="J16805" t="s">
        <v>10443</v>
      </c>
      <c r="K16805" t="s">
        <v>3653</v>
      </c>
      <c r="M16805">
        <v>11</v>
      </c>
      <c r="N16805">
        <v>21</v>
      </c>
      <c r="O16805">
        <v>11.5</v>
      </c>
      <c r="P16805">
        <v>11</v>
      </c>
      <c r="Q16805">
        <v>21.2</v>
      </c>
      <c r="R16805">
        <v>10</v>
      </c>
      <c r="S16805" t="b">
        <v>0</v>
      </c>
      <c r="T16805" t="b">
        <v>0</v>
      </c>
      <c r="U16805" t="b">
        <v>1</v>
      </c>
      <c r="V16805">
        <v>48000</v>
      </c>
      <c r="W16805">
        <v>39000</v>
      </c>
      <c r="X16805">
        <v>2.5</v>
      </c>
      <c r="Y16805">
        <v>45000</v>
      </c>
      <c r="Z16805">
        <v>2.2000000000000002</v>
      </c>
    </row>
    <row r="16806" spans="1:26">
      <c r="A16806">
        <v>210586151</v>
      </c>
      <c r="B16806" t="s">
        <v>8602</v>
      </c>
      <c r="C16806" t="s">
        <v>3597</v>
      </c>
      <c r="D16806" t="s">
        <v>4034</v>
      </c>
      <c r="E16806" t="s">
        <v>6587</v>
      </c>
      <c r="F16806" t="s">
        <v>3650</v>
      </c>
      <c r="G16806">
        <v>210586151</v>
      </c>
      <c r="I16806" t="s">
        <v>3651</v>
      </c>
      <c r="J16806" t="s">
        <v>8668</v>
      </c>
      <c r="K16806" t="s">
        <v>3653</v>
      </c>
      <c r="M16806">
        <v>12.5</v>
      </c>
      <c r="N16806">
        <v>20.5</v>
      </c>
      <c r="O16806">
        <v>9.6999999999999993</v>
      </c>
      <c r="P16806">
        <v>12.5</v>
      </c>
      <c r="Q16806">
        <v>20.5</v>
      </c>
      <c r="R16806">
        <v>9</v>
      </c>
      <c r="S16806" t="b">
        <v>0</v>
      </c>
      <c r="T16806" t="b">
        <v>0</v>
      </c>
      <c r="U16806" t="b">
        <v>0</v>
      </c>
      <c r="V16806">
        <v>19000</v>
      </c>
      <c r="W16806">
        <v>13500</v>
      </c>
      <c r="X16806">
        <v>2.5</v>
      </c>
      <c r="Y16806">
        <v>19000</v>
      </c>
      <c r="Z16806">
        <v>2.23</v>
      </c>
    </row>
    <row r="16807" spans="1:26">
      <c r="A16807">
        <v>210586157</v>
      </c>
      <c r="B16807" t="s">
        <v>8755</v>
      </c>
      <c r="C16807" t="s">
        <v>3597</v>
      </c>
      <c r="D16807" t="s">
        <v>4034</v>
      </c>
      <c r="E16807" t="s">
        <v>6587</v>
      </c>
      <c r="F16807" t="s">
        <v>3650</v>
      </c>
      <c r="G16807">
        <v>210586157</v>
      </c>
      <c r="I16807" t="s">
        <v>3651</v>
      </c>
      <c r="J16807" t="s">
        <v>8782</v>
      </c>
      <c r="K16807" t="s">
        <v>3653</v>
      </c>
      <c r="M16807">
        <v>12.5</v>
      </c>
      <c r="N16807">
        <v>20</v>
      </c>
      <c r="O16807">
        <v>10.8</v>
      </c>
      <c r="P16807">
        <v>12.5</v>
      </c>
      <c r="Q16807">
        <v>20</v>
      </c>
      <c r="R16807">
        <v>9.6999999999999993</v>
      </c>
      <c r="S16807" t="b">
        <v>0</v>
      </c>
      <c r="T16807" t="b">
        <v>0</v>
      </c>
      <c r="U16807" t="b">
        <v>1</v>
      </c>
      <c r="V16807">
        <v>36000</v>
      </c>
      <c r="W16807">
        <v>35000</v>
      </c>
      <c r="X16807">
        <v>2.35</v>
      </c>
      <c r="Y16807">
        <v>35200</v>
      </c>
      <c r="Z16807">
        <v>1.88</v>
      </c>
    </row>
    <row r="16808" spans="1:26">
      <c r="A16808">
        <v>210568223</v>
      </c>
      <c r="B16808" t="s">
        <v>10412</v>
      </c>
      <c r="C16808" t="s">
        <v>3597</v>
      </c>
      <c r="D16808" t="s">
        <v>4034</v>
      </c>
      <c r="E16808" t="s">
        <v>10413</v>
      </c>
      <c r="F16808" t="s">
        <v>3650</v>
      </c>
      <c r="G16808">
        <v>210568223</v>
      </c>
      <c r="I16808" t="s">
        <v>3651</v>
      </c>
      <c r="J16808" t="s">
        <v>10447</v>
      </c>
      <c r="K16808" t="s">
        <v>3653</v>
      </c>
      <c r="M16808">
        <v>10.5</v>
      </c>
      <c r="N16808">
        <v>19</v>
      </c>
      <c r="O16808">
        <v>10.8</v>
      </c>
      <c r="P16808">
        <v>10.5</v>
      </c>
      <c r="Q16808">
        <v>20</v>
      </c>
      <c r="R16808">
        <v>9.5</v>
      </c>
      <c r="S16808" t="b">
        <v>0</v>
      </c>
      <c r="T16808" t="b">
        <v>0</v>
      </c>
      <c r="U16808" t="b">
        <v>1</v>
      </c>
      <c r="V16808">
        <v>55000</v>
      </c>
      <c r="W16808">
        <v>34800</v>
      </c>
      <c r="X16808">
        <v>2.4</v>
      </c>
      <c r="Y16808">
        <v>45000</v>
      </c>
      <c r="Z16808">
        <v>2.06</v>
      </c>
    </row>
    <row r="16809" spans="1:26">
      <c r="A16809">
        <v>210586154</v>
      </c>
      <c r="B16809" t="s">
        <v>8602</v>
      </c>
      <c r="C16809" t="s">
        <v>3597</v>
      </c>
      <c r="D16809" t="s">
        <v>4034</v>
      </c>
      <c r="E16809" t="s">
        <v>6587</v>
      </c>
      <c r="F16809" t="s">
        <v>3650</v>
      </c>
      <c r="G16809">
        <v>210586154</v>
      </c>
      <c r="I16809" t="s">
        <v>3651</v>
      </c>
      <c r="J16809" t="s">
        <v>8670</v>
      </c>
      <c r="K16809" t="s">
        <v>3653</v>
      </c>
      <c r="M16809">
        <v>11.5</v>
      </c>
      <c r="N16809">
        <v>22</v>
      </c>
      <c r="O16809">
        <v>10</v>
      </c>
      <c r="P16809">
        <v>11.8</v>
      </c>
      <c r="Q16809">
        <v>22.6</v>
      </c>
      <c r="R16809">
        <v>9.8000000000000007</v>
      </c>
      <c r="S16809" t="b">
        <v>0</v>
      </c>
      <c r="T16809" t="b">
        <v>0</v>
      </c>
      <c r="U16809" t="b">
        <v>1</v>
      </c>
      <c r="V16809">
        <v>28000</v>
      </c>
      <c r="W16809">
        <v>25600</v>
      </c>
      <c r="X16809">
        <v>2.2999999999999998</v>
      </c>
      <c r="Y16809">
        <v>27200</v>
      </c>
      <c r="Z16809">
        <v>2.21</v>
      </c>
    </row>
    <row r="16810" spans="1:26">
      <c r="A16810">
        <v>210605813</v>
      </c>
      <c r="B16810" t="s">
        <v>8602</v>
      </c>
      <c r="C16810" t="s">
        <v>3597</v>
      </c>
      <c r="D16810" t="s">
        <v>4034</v>
      </c>
      <c r="E16810" t="s">
        <v>8701</v>
      </c>
      <c r="F16810" t="s">
        <v>3650</v>
      </c>
      <c r="G16810">
        <v>210605813</v>
      </c>
      <c r="I16810" t="s">
        <v>3651</v>
      </c>
      <c r="J16810" t="s">
        <v>8654</v>
      </c>
      <c r="K16810" t="s">
        <v>3653</v>
      </c>
      <c r="M16810">
        <v>12.5</v>
      </c>
      <c r="N16810">
        <v>22.5</v>
      </c>
      <c r="O16810">
        <v>11.3</v>
      </c>
      <c r="P16810">
        <v>12.5</v>
      </c>
      <c r="Q16810">
        <v>23</v>
      </c>
      <c r="R16810">
        <v>10.6</v>
      </c>
      <c r="S16810" t="b">
        <v>0</v>
      </c>
      <c r="T16810" t="b">
        <v>0</v>
      </c>
      <c r="U16810" t="b">
        <v>1</v>
      </c>
      <c r="V16810">
        <v>28000</v>
      </c>
      <c r="W16810">
        <v>26600</v>
      </c>
      <c r="X16810">
        <v>2.2999999999999998</v>
      </c>
      <c r="Y16810">
        <v>27200</v>
      </c>
      <c r="Z16810">
        <v>2.21</v>
      </c>
    </row>
    <row r="16811" spans="1:26">
      <c r="A16811">
        <v>210605810</v>
      </c>
      <c r="B16811" t="s">
        <v>8602</v>
      </c>
      <c r="C16811" t="s">
        <v>3597</v>
      </c>
      <c r="D16811" t="s">
        <v>4034</v>
      </c>
      <c r="E16811" t="s">
        <v>8701</v>
      </c>
      <c r="F16811" t="s">
        <v>3650</v>
      </c>
      <c r="G16811">
        <v>210605810</v>
      </c>
      <c r="I16811" t="s">
        <v>3651</v>
      </c>
      <c r="J16811" t="s">
        <v>8653</v>
      </c>
      <c r="K16811" t="s">
        <v>3653</v>
      </c>
      <c r="M16811">
        <v>12.5</v>
      </c>
      <c r="N16811">
        <v>22</v>
      </c>
      <c r="O16811">
        <v>10.199999999999999</v>
      </c>
      <c r="P16811">
        <v>12.5</v>
      </c>
      <c r="Q16811">
        <v>22</v>
      </c>
      <c r="R16811">
        <v>9.8000000000000007</v>
      </c>
      <c r="S16811" t="b">
        <v>0</v>
      </c>
      <c r="T16811" t="b">
        <v>0</v>
      </c>
      <c r="U16811" t="b">
        <v>1</v>
      </c>
      <c r="V16811">
        <v>19000</v>
      </c>
      <c r="W16811">
        <v>15000</v>
      </c>
      <c r="X16811">
        <v>2.5</v>
      </c>
      <c r="Y16811">
        <v>19000</v>
      </c>
      <c r="Z16811">
        <v>2.23</v>
      </c>
    </row>
    <row r="16812" spans="1:26">
      <c r="A16812">
        <v>210605816</v>
      </c>
      <c r="B16812" t="s">
        <v>8755</v>
      </c>
      <c r="C16812" t="s">
        <v>3597</v>
      </c>
      <c r="D16812" t="s">
        <v>4034</v>
      </c>
      <c r="E16812" t="s">
        <v>8701</v>
      </c>
      <c r="F16812" t="s">
        <v>3650</v>
      </c>
      <c r="G16812">
        <v>210605816</v>
      </c>
      <c r="I16812" t="s">
        <v>3651</v>
      </c>
      <c r="J16812" t="s">
        <v>6597</v>
      </c>
      <c r="K16812" t="s">
        <v>3653</v>
      </c>
      <c r="M16812">
        <v>13.6</v>
      </c>
      <c r="N16812">
        <v>21.8</v>
      </c>
      <c r="O16812">
        <v>11</v>
      </c>
      <c r="P16812">
        <v>13.6</v>
      </c>
      <c r="Q16812">
        <v>22.2</v>
      </c>
      <c r="R16812">
        <v>10.3</v>
      </c>
      <c r="S16812" t="b">
        <v>0</v>
      </c>
      <c r="T16812" t="b">
        <v>0</v>
      </c>
      <c r="U16812" t="b">
        <v>1</v>
      </c>
      <c r="V16812">
        <v>36000</v>
      </c>
      <c r="W16812">
        <v>33000</v>
      </c>
      <c r="X16812">
        <v>2.4</v>
      </c>
      <c r="Y16812">
        <v>35200</v>
      </c>
      <c r="Z16812">
        <v>1.88</v>
      </c>
    </row>
    <row r="16813" spans="1:26">
      <c r="A16813">
        <v>210655378</v>
      </c>
      <c r="B16813" t="s">
        <v>9533</v>
      </c>
      <c r="C16813" t="s">
        <v>3597</v>
      </c>
      <c r="D16813" t="s">
        <v>4034</v>
      </c>
      <c r="E16813" t="s">
        <v>9937</v>
      </c>
      <c r="F16813" t="s">
        <v>3650</v>
      </c>
      <c r="G16813">
        <v>210655378</v>
      </c>
      <c r="I16813" t="s">
        <v>3651</v>
      </c>
      <c r="J16813" t="s">
        <v>10092</v>
      </c>
      <c r="K16813" t="s">
        <v>3653</v>
      </c>
      <c r="M16813">
        <v>12</v>
      </c>
      <c r="N16813">
        <v>22.5</v>
      </c>
      <c r="O16813">
        <v>10.199999999999999</v>
      </c>
      <c r="P16813">
        <v>12.2</v>
      </c>
      <c r="Q16813">
        <v>23.5</v>
      </c>
      <c r="R16813">
        <v>9.1999999999999993</v>
      </c>
      <c r="S16813" t="b">
        <v>0</v>
      </c>
      <c r="T16813" t="b">
        <v>0</v>
      </c>
      <c r="U16813" t="b">
        <v>0</v>
      </c>
      <c r="V16813">
        <v>27000</v>
      </c>
      <c r="W16813">
        <v>20000</v>
      </c>
      <c r="X16813">
        <v>2.35</v>
      </c>
      <c r="Y16813">
        <v>22600</v>
      </c>
      <c r="Z16813">
        <v>2.25</v>
      </c>
    </row>
    <row r="16814" spans="1:26">
      <c r="A16814">
        <v>210605819</v>
      </c>
      <c r="B16814" t="s">
        <v>8602</v>
      </c>
      <c r="C16814" t="s">
        <v>3597</v>
      </c>
      <c r="D16814" t="s">
        <v>4034</v>
      </c>
      <c r="E16814" t="s">
        <v>8701</v>
      </c>
      <c r="F16814" t="s">
        <v>3650</v>
      </c>
      <c r="G16814">
        <v>210605819</v>
      </c>
      <c r="I16814" t="s">
        <v>3651</v>
      </c>
      <c r="J16814" t="s">
        <v>8655</v>
      </c>
      <c r="K16814" t="s">
        <v>3653</v>
      </c>
      <c r="M16814">
        <v>11.6</v>
      </c>
      <c r="N16814">
        <v>21.5</v>
      </c>
      <c r="O16814">
        <v>11</v>
      </c>
      <c r="P16814">
        <v>11.7</v>
      </c>
      <c r="Q16814">
        <v>21.8</v>
      </c>
      <c r="R16814">
        <v>9.8000000000000007</v>
      </c>
      <c r="S16814" t="b">
        <v>0</v>
      </c>
      <c r="T16814" t="b">
        <v>0</v>
      </c>
      <c r="U16814" t="b">
        <v>1</v>
      </c>
      <c r="V16814">
        <v>48000</v>
      </c>
      <c r="W16814">
        <v>36000</v>
      </c>
      <c r="X16814">
        <v>2.2999999999999998</v>
      </c>
      <c r="Y16814">
        <v>45000</v>
      </c>
      <c r="Z16814">
        <v>2.2000000000000002</v>
      </c>
    </row>
    <row r="16815" spans="1:26">
      <c r="A16815">
        <v>210799616</v>
      </c>
      <c r="B16815" t="s">
        <v>8602</v>
      </c>
      <c r="C16815" t="s">
        <v>3597</v>
      </c>
      <c r="D16815" t="s">
        <v>4034</v>
      </c>
      <c r="E16815" t="s">
        <v>8691</v>
      </c>
      <c r="F16815" t="s">
        <v>3650</v>
      </c>
      <c r="G16815">
        <v>210799616</v>
      </c>
      <c r="I16815" t="s">
        <v>3651</v>
      </c>
      <c r="J16815" t="s">
        <v>8692</v>
      </c>
      <c r="K16815" t="s">
        <v>3653</v>
      </c>
      <c r="M16815">
        <v>13.3</v>
      </c>
      <c r="N16815">
        <v>22.5</v>
      </c>
      <c r="O16815">
        <v>10.6</v>
      </c>
      <c r="P16815">
        <v>13.9</v>
      </c>
      <c r="Q16815">
        <v>22.9</v>
      </c>
      <c r="R16815">
        <v>10.5</v>
      </c>
      <c r="S16815" t="b">
        <v>0</v>
      </c>
      <c r="T16815" t="b">
        <v>0</v>
      </c>
      <c r="U16815" t="b">
        <v>1</v>
      </c>
      <c r="V16815">
        <v>18000</v>
      </c>
      <c r="W16815">
        <v>14300</v>
      </c>
      <c r="X16815">
        <v>2.4900000000000002</v>
      </c>
      <c r="Y16815">
        <v>16000</v>
      </c>
      <c r="Z16815">
        <v>2.23</v>
      </c>
    </row>
    <row r="16816" spans="1:26">
      <c r="A16816">
        <v>210655381</v>
      </c>
      <c r="B16816" t="s">
        <v>9533</v>
      </c>
      <c r="C16816" t="s">
        <v>3597</v>
      </c>
      <c r="D16816" t="s">
        <v>4034</v>
      </c>
      <c r="E16816" t="s">
        <v>9937</v>
      </c>
      <c r="F16816" t="s">
        <v>3650</v>
      </c>
      <c r="G16816">
        <v>210655381</v>
      </c>
      <c r="I16816" t="s">
        <v>3651</v>
      </c>
      <c r="J16816" t="s">
        <v>10099</v>
      </c>
      <c r="K16816" t="s">
        <v>3653</v>
      </c>
      <c r="M16816">
        <v>10.5</v>
      </c>
      <c r="N16816">
        <v>21.8</v>
      </c>
      <c r="O16816">
        <v>11.5</v>
      </c>
      <c r="P16816">
        <v>10.6</v>
      </c>
      <c r="Q16816">
        <v>23.1</v>
      </c>
      <c r="R16816">
        <v>9.6</v>
      </c>
      <c r="S16816" t="b">
        <v>0</v>
      </c>
      <c r="T16816" t="b">
        <v>0</v>
      </c>
      <c r="U16816" t="b">
        <v>1</v>
      </c>
      <c r="V16816">
        <v>36000</v>
      </c>
      <c r="W16816">
        <v>26400</v>
      </c>
      <c r="X16816">
        <v>2.2999999999999998</v>
      </c>
      <c r="Y16816">
        <v>29600</v>
      </c>
      <c r="Z16816">
        <v>2.09</v>
      </c>
    </row>
    <row r="16817" spans="1:26">
      <c r="A16817">
        <v>210655375</v>
      </c>
      <c r="B16817" t="s">
        <v>9533</v>
      </c>
      <c r="C16817" t="s">
        <v>3597</v>
      </c>
      <c r="D16817" t="s">
        <v>4034</v>
      </c>
      <c r="E16817" t="s">
        <v>9937</v>
      </c>
      <c r="F16817" t="s">
        <v>3650</v>
      </c>
      <c r="G16817">
        <v>210655375</v>
      </c>
      <c r="I16817" t="s">
        <v>3651</v>
      </c>
      <c r="J16817" t="s">
        <v>10076</v>
      </c>
      <c r="K16817" t="s">
        <v>3653</v>
      </c>
      <c r="M16817">
        <v>12.5</v>
      </c>
      <c r="N16817">
        <v>21.5</v>
      </c>
      <c r="O16817">
        <v>10.6</v>
      </c>
      <c r="P16817">
        <v>12.5</v>
      </c>
      <c r="Q16817">
        <v>21</v>
      </c>
      <c r="R16817">
        <v>10.199999999999999</v>
      </c>
      <c r="S16817" t="b">
        <v>0</v>
      </c>
      <c r="T16817" t="b">
        <v>0</v>
      </c>
      <c r="U16817" t="b">
        <v>1</v>
      </c>
      <c r="V16817">
        <v>18000</v>
      </c>
      <c r="W16817">
        <v>14400</v>
      </c>
      <c r="X16817">
        <v>2.5</v>
      </c>
      <c r="Y16817">
        <v>16000</v>
      </c>
      <c r="Z16817">
        <v>2.23</v>
      </c>
    </row>
    <row r="16818" spans="1:26">
      <c r="A16818">
        <v>208136313</v>
      </c>
      <c r="B16818" t="s">
        <v>8602</v>
      </c>
      <c r="C16818" t="s">
        <v>3597</v>
      </c>
      <c r="D16818" t="s">
        <v>4034</v>
      </c>
      <c r="E16818" t="s">
        <v>5257</v>
      </c>
      <c r="F16818" t="s">
        <v>3650</v>
      </c>
      <c r="G16818">
        <v>208136313</v>
      </c>
      <c r="I16818" t="s">
        <v>3651</v>
      </c>
      <c r="J16818" t="s">
        <v>8661</v>
      </c>
      <c r="K16818" t="s">
        <v>3653</v>
      </c>
      <c r="M16818">
        <v>10.5</v>
      </c>
      <c r="N16818">
        <v>21.5</v>
      </c>
      <c r="O16818">
        <v>10.6</v>
      </c>
      <c r="P16818">
        <v>10.5</v>
      </c>
      <c r="Q16818">
        <v>22</v>
      </c>
      <c r="R16818">
        <v>9.5</v>
      </c>
      <c r="S16818" t="b">
        <v>0</v>
      </c>
      <c r="T16818" t="b">
        <v>0</v>
      </c>
      <c r="U16818" t="b">
        <v>1</v>
      </c>
      <c r="V16818">
        <v>55000</v>
      </c>
      <c r="W16818">
        <v>34400</v>
      </c>
      <c r="X16818">
        <v>2.5</v>
      </c>
      <c r="Y16818">
        <v>45000</v>
      </c>
      <c r="Z16818">
        <v>2.06</v>
      </c>
    </row>
    <row r="16819" spans="1:26">
      <c r="A16819">
        <v>208132551</v>
      </c>
      <c r="B16819" t="s">
        <v>12237</v>
      </c>
      <c r="C16819" t="s">
        <v>3597</v>
      </c>
      <c r="D16819" t="s">
        <v>4034</v>
      </c>
      <c r="E16819" t="s">
        <v>4412</v>
      </c>
      <c r="F16819" t="s">
        <v>3650</v>
      </c>
      <c r="G16819">
        <v>208132551</v>
      </c>
      <c r="I16819" t="s">
        <v>3651</v>
      </c>
      <c r="J16819" t="s">
        <v>12288</v>
      </c>
      <c r="K16819" t="s">
        <v>3653</v>
      </c>
      <c r="M16819">
        <v>11</v>
      </c>
      <c r="N16819">
        <v>20.5</v>
      </c>
      <c r="O16819">
        <v>11</v>
      </c>
      <c r="P16819">
        <v>11</v>
      </c>
      <c r="Q16819">
        <v>20.5</v>
      </c>
      <c r="R16819">
        <v>9.1999999999999993</v>
      </c>
      <c r="S16819" t="b">
        <v>0</v>
      </c>
      <c r="T16819" t="b">
        <v>0</v>
      </c>
      <c r="U16819" t="b">
        <v>0</v>
      </c>
      <c r="V16819">
        <v>48000</v>
      </c>
      <c r="W16819">
        <v>36000</v>
      </c>
      <c r="X16819">
        <v>2.58</v>
      </c>
      <c r="Y16819">
        <v>37000</v>
      </c>
      <c r="Z16819">
        <v>2.17</v>
      </c>
    </row>
    <row r="16820" spans="1:26">
      <c r="A16820">
        <v>208132547</v>
      </c>
      <c r="B16820" t="s">
        <v>6289</v>
      </c>
      <c r="C16820" t="s">
        <v>3597</v>
      </c>
      <c r="D16820" t="s">
        <v>4034</v>
      </c>
      <c r="E16820" t="s">
        <v>4412</v>
      </c>
      <c r="F16820" t="s">
        <v>3650</v>
      </c>
      <c r="G16820">
        <v>208132547</v>
      </c>
      <c r="I16820" t="s">
        <v>3651</v>
      </c>
      <c r="J16820" t="s">
        <v>6381</v>
      </c>
      <c r="K16820" t="s">
        <v>3653</v>
      </c>
      <c r="M16820">
        <v>10.5</v>
      </c>
      <c r="N16820">
        <v>19</v>
      </c>
      <c r="O16820">
        <v>11.5</v>
      </c>
      <c r="P16820">
        <v>10.5</v>
      </c>
      <c r="Q16820">
        <v>20.2</v>
      </c>
      <c r="R16820">
        <v>9.6</v>
      </c>
      <c r="S16820" t="b">
        <v>0</v>
      </c>
      <c r="T16820" t="b">
        <v>0</v>
      </c>
      <c r="U16820" t="b">
        <v>1</v>
      </c>
      <c r="V16820">
        <v>55000</v>
      </c>
      <c r="W16820">
        <v>36400</v>
      </c>
      <c r="X16820">
        <v>2.56</v>
      </c>
      <c r="Y16820">
        <v>37000</v>
      </c>
      <c r="Z16820">
        <v>2.17</v>
      </c>
    </row>
    <row r="16821" spans="1:26">
      <c r="A16821">
        <v>208136310</v>
      </c>
      <c r="B16821" t="s">
        <v>8755</v>
      </c>
      <c r="C16821" t="s">
        <v>3597</v>
      </c>
      <c r="D16821" t="s">
        <v>4034</v>
      </c>
      <c r="E16821" t="s">
        <v>5257</v>
      </c>
      <c r="F16821" t="s">
        <v>3650</v>
      </c>
      <c r="G16821">
        <v>208136310</v>
      </c>
      <c r="I16821" t="s">
        <v>3651</v>
      </c>
      <c r="J16821" t="s">
        <v>6410</v>
      </c>
      <c r="K16821" t="s">
        <v>3653</v>
      </c>
      <c r="M16821">
        <v>10.5</v>
      </c>
      <c r="N16821">
        <v>20.5</v>
      </c>
      <c r="O16821">
        <v>10.8</v>
      </c>
      <c r="P16821">
        <v>10.5</v>
      </c>
      <c r="Q16821">
        <v>21.3</v>
      </c>
      <c r="R16821">
        <v>9.1</v>
      </c>
      <c r="S16821" t="b">
        <v>0</v>
      </c>
      <c r="T16821" t="b">
        <v>0</v>
      </c>
      <c r="U16821" t="b">
        <v>0</v>
      </c>
      <c r="V16821">
        <v>55000</v>
      </c>
      <c r="W16821">
        <v>34400</v>
      </c>
      <c r="X16821">
        <v>2.5</v>
      </c>
      <c r="Y16821">
        <v>37000</v>
      </c>
      <c r="Z16821">
        <v>2.17</v>
      </c>
    </row>
    <row r="16822" spans="1:26">
      <c r="A16822">
        <v>209864939</v>
      </c>
      <c r="B16822" t="s">
        <v>8602</v>
      </c>
      <c r="C16822" t="s">
        <v>3597</v>
      </c>
      <c r="D16822" t="s">
        <v>4034</v>
      </c>
      <c r="E16822" t="s">
        <v>6243</v>
      </c>
      <c r="F16822" t="s">
        <v>3650</v>
      </c>
      <c r="G16822">
        <v>209864939</v>
      </c>
      <c r="I16822" t="s">
        <v>3651</v>
      </c>
      <c r="J16822" t="s">
        <v>8690</v>
      </c>
      <c r="K16822" t="s">
        <v>3653</v>
      </c>
      <c r="M16822">
        <v>10.5</v>
      </c>
      <c r="N16822">
        <v>19</v>
      </c>
      <c r="O16822">
        <v>10.8</v>
      </c>
      <c r="P16822">
        <v>10.5</v>
      </c>
      <c r="Q16822">
        <v>20</v>
      </c>
      <c r="R16822">
        <v>9.5</v>
      </c>
      <c r="S16822" t="b">
        <v>0</v>
      </c>
      <c r="T16822" t="b">
        <v>0</v>
      </c>
      <c r="U16822" t="b">
        <v>1</v>
      </c>
      <c r="V16822">
        <v>55000</v>
      </c>
      <c r="W16822">
        <v>34800</v>
      </c>
      <c r="X16822">
        <v>2.4</v>
      </c>
      <c r="Y16822">
        <v>45000</v>
      </c>
      <c r="Z16822">
        <v>2.06</v>
      </c>
    </row>
    <row r="16823" spans="1:26">
      <c r="A16823">
        <v>209948158</v>
      </c>
      <c r="B16823" t="s">
        <v>9533</v>
      </c>
      <c r="C16823" t="s">
        <v>3597</v>
      </c>
      <c r="D16823" t="s">
        <v>4034</v>
      </c>
      <c r="E16823" t="s">
        <v>9913</v>
      </c>
      <c r="F16823" t="s">
        <v>3650</v>
      </c>
      <c r="G16823">
        <v>209948158</v>
      </c>
      <c r="I16823" t="s">
        <v>3651</v>
      </c>
      <c r="J16823" t="s">
        <v>10097</v>
      </c>
      <c r="K16823" t="s">
        <v>3653</v>
      </c>
      <c r="M16823">
        <v>10.5</v>
      </c>
      <c r="N16823">
        <v>21.8</v>
      </c>
      <c r="O16823">
        <v>11.5</v>
      </c>
      <c r="P16823">
        <v>10.6</v>
      </c>
      <c r="Q16823">
        <v>23.1</v>
      </c>
      <c r="R16823">
        <v>9.6</v>
      </c>
      <c r="S16823" t="b">
        <v>0</v>
      </c>
      <c r="T16823" t="b">
        <v>0</v>
      </c>
      <c r="U16823" t="b">
        <v>1</v>
      </c>
      <c r="V16823">
        <v>36000</v>
      </c>
      <c r="W16823">
        <v>26400</v>
      </c>
      <c r="X16823">
        <v>2.2999999999999998</v>
      </c>
      <c r="Y16823">
        <v>29600</v>
      </c>
      <c r="Z16823">
        <v>2.09</v>
      </c>
    </row>
    <row r="16824" spans="1:26">
      <c r="A16824">
        <v>210288128</v>
      </c>
      <c r="B16824" t="s">
        <v>8602</v>
      </c>
      <c r="C16824" t="s">
        <v>3597</v>
      </c>
      <c r="D16824" t="s">
        <v>4034</v>
      </c>
      <c r="E16824" t="s">
        <v>6243</v>
      </c>
      <c r="F16824" t="s">
        <v>3650</v>
      </c>
      <c r="G16824">
        <v>210288128</v>
      </c>
      <c r="I16824" t="s">
        <v>3651</v>
      </c>
      <c r="J16824" t="s">
        <v>8685</v>
      </c>
      <c r="K16824" t="s">
        <v>3653</v>
      </c>
      <c r="M16824">
        <v>12.5</v>
      </c>
      <c r="N16824">
        <v>21.5</v>
      </c>
      <c r="O16824">
        <v>10.6</v>
      </c>
      <c r="P16824">
        <v>12.5</v>
      </c>
      <c r="Q16824">
        <v>21</v>
      </c>
      <c r="R16824">
        <v>10.199999999999999</v>
      </c>
      <c r="S16824" t="b">
        <v>0</v>
      </c>
      <c r="T16824" t="b">
        <v>0</v>
      </c>
      <c r="U16824" t="b">
        <v>1</v>
      </c>
      <c r="V16824">
        <v>18000</v>
      </c>
      <c r="W16824">
        <v>14400</v>
      </c>
      <c r="X16824">
        <v>2.5</v>
      </c>
      <c r="Y16824">
        <v>16000</v>
      </c>
      <c r="Z16824">
        <v>2.23</v>
      </c>
    </row>
    <row r="16825" spans="1:26">
      <c r="A16825">
        <v>210288131</v>
      </c>
      <c r="B16825" t="s">
        <v>8602</v>
      </c>
      <c r="C16825" t="s">
        <v>3597</v>
      </c>
      <c r="D16825" t="s">
        <v>4034</v>
      </c>
      <c r="E16825" t="s">
        <v>6243</v>
      </c>
      <c r="F16825" t="s">
        <v>3650</v>
      </c>
      <c r="G16825">
        <v>210288131</v>
      </c>
      <c r="I16825" t="s">
        <v>3651</v>
      </c>
      <c r="J16825" t="s">
        <v>8688</v>
      </c>
      <c r="K16825" t="s">
        <v>3653</v>
      </c>
      <c r="M16825">
        <v>12</v>
      </c>
      <c r="N16825">
        <v>22.5</v>
      </c>
      <c r="O16825">
        <v>10.199999999999999</v>
      </c>
      <c r="P16825">
        <v>12.2</v>
      </c>
      <c r="Q16825">
        <v>23.5</v>
      </c>
      <c r="R16825">
        <v>9.1999999999999993</v>
      </c>
      <c r="S16825" t="b">
        <v>0</v>
      </c>
      <c r="T16825" t="b">
        <v>0</v>
      </c>
      <c r="U16825" t="b">
        <v>0</v>
      </c>
      <c r="V16825">
        <v>27000</v>
      </c>
      <c r="W16825">
        <v>20000</v>
      </c>
      <c r="X16825">
        <v>2.35</v>
      </c>
      <c r="Y16825">
        <v>22600</v>
      </c>
      <c r="Z16825">
        <v>2.25</v>
      </c>
    </row>
    <row r="16826" spans="1:26">
      <c r="A16826">
        <v>210288134</v>
      </c>
      <c r="B16826" t="s">
        <v>8755</v>
      </c>
      <c r="C16826" t="s">
        <v>3597</v>
      </c>
      <c r="D16826" t="s">
        <v>4034</v>
      </c>
      <c r="E16826" t="s">
        <v>6243</v>
      </c>
      <c r="F16826" t="s">
        <v>3650</v>
      </c>
      <c r="G16826">
        <v>210288134</v>
      </c>
      <c r="I16826" t="s">
        <v>3651</v>
      </c>
      <c r="J16826" t="s">
        <v>8784</v>
      </c>
      <c r="K16826" t="s">
        <v>3653</v>
      </c>
      <c r="M16826">
        <v>10.5</v>
      </c>
      <c r="N16826">
        <v>21.8</v>
      </c>
      <c r="O16826">
        <v>11.5</v>
      </c>
      <c r="P16826">
        <v>10.6</v>
      </c>
      <c r="Q16826">
        <v>23.1</v>
      </c>
      <c r="R16826">
        <v>9.6</v>
      </c>
      <c r="S16826" t="b">
        <v>0</v>
      </c>
      <c r="T16826" t="b">
        <v>0</v>
      </c>
      <c r="U16826" t="b">
        <v>1</v>
      </c>
      <c r="V16826">
        <v>36000</v>
      </c>
      <c r="W16826">
        <v>26400</v>
      </c>
      <c r="X16826">
        <v>2.2999999999999998</v>
      </c>
      <c r="Y16826">
        <v>29600</v>
      </c>
      <c r="Z16826">
        <v>2.09</v>
      </c>
    </row>
    <row r="16827" spans="1:26">
      <c r="A16827">
        <v>210288137</v>
      </c>
      <c r="B16827" t="s">
        <v>8755</v>
      </c>
      <c r="C16827" t="s">
        <v>3597</v>
      </c>
      <c r="D16827" t="s">
        <v>4034</v>
      </c>
      <c r="E16827" t="s">
        <v>6243</v>
      </c>
      <c r="F16827" t="s">
        <v>3650</v>
      </c>
      <c r="G16827">
        <v>210288137</v>
      </c>
      <c r="I16827" t="s">
        <v>3651</v>
      </c>
      <c r="J16827" t="s">
        <v>8779</v>
      </c>
      <c r="K16827" t="s">
        <v>3653</v>
      </c>
      <c r="M16827">
        <v>11</v>
      </c>
      <c r="N16827">
        <v>21</v>
      </c>
      <c r="O16827">
        <v>10.5</v>
      </c>
      <c r="P16827">
        <v>11</v>
      </c>
      <c r="Q16827">
        <v>21.1</v>
      </c>
      <c r="R16827">
        <v>9.5</v>
      </c>
      <c r="S16827" t="b">
        <v>0</v>
      </c>
      <c r="T16827" t="b">
        <v>0</v>
      </c>
      <c r="U16827" t="b">
        <v>1</v>
      </c>
      <c r="V16827">
        <v>48000</v>
      </c>
      <c r="W16827">
        <v>36000</v>
      </c>
      <c r="X16827">
        <v>2.5</v>
      </c>
      <c r="Y16827">
        <v>37000</v>
      </c>
      <c r="Z16827">
        <v>2.17</v>
      </c>
    </row>
    <row r="16828" spans="1:26">
      <c r="A16828">
        <v>210288140</v>
      </c>
      <c r="B16828" t="s">
        <v>8602</v>
      </c>
      <c r="C16828" t="s">
        <v>3597</v>
      </c>
      <c r="D16828" t="s">
        <v>4034</v>
      </c>
      <c r="E16828" t="s">
        <v>6243</v>
      </c>
      <c r="F16828" t="s">
        <v>3650</v>
      </c>
      <c r="G16828">
        <v>210288140</v>
      </c>
      <c r="I16828" t="s">
        <v>3651</v>
      </c>
      <c r="J16828" t="s">
        <v>8686</v>
      </c>
      <c r="K16828" t="s">
        <v>3653</v>
      </c>
      <c r="M16828">
        <v>12.5</v>
      </c>
      <c r="N16828">
        <v>20.5</v>
      </c>
      <c r="O16828">
        <v>9.6999999999999993</v>
      </c>
      <c r="P16828">
        <v>12.5</v>
      </c>
      <c r="Q16828">
        <v>20.5</v>
      </c>
      <c r="R16828">
        <v>9</v>
      </c>
      <c r="S16828" t="b">
        <v>0</v>
      </c>
      <c r="T16828" t="b">
        <v>0</v>
      </c>
      <c r="U16828" t="b">
        <v>0</v>
      </c>
      <c r="V16828">
        <v>19000</v>
      </c>
      <c r="W16828">
        <v>13500</v>
      </c>
      <c r="X16828">
        <v>2.5</v>
      </c>
      <c r="Y16828">
        <v>19000</v>
      </c>
      <c r="Z16828">
        <v>2.23</v>
      </c>
    </row>
    <row r="16829" spans="1:26">
      <c r="A16829">
        <v>210288146</v>
      </c>
      <c r="B16829" t="s">
        <v>8755</v>
      </c>
      <c r="C16829" t="s">
        <v>3597</v>
      </c>
      <c r="D16829" t="s">
        <v>4034</v>
      </c>
      <c r="E16829" t="s">
        <v>6243</v>
      </c>
      <c r="F16829" t="s">
        <v>3650</v>
      </c>
      <c r="G16829">
        <v>210288146</v>
      </c>
      <c r="I16829" t="s">
        <v>3651</v>
      </c>
      <c r="J16829" t="s">
        <v>8781</v>
      </c>
      <c r="K16829" t="s">
        <v>3653</v>
      </c>
      <c r="M16829">
        <v>12.5</v>
      </c>
      <c r="N16829">
        <v>20</v>
      </c>
      <c r="O16829">
        <v>10.8</v>
      </c>
      <c r="P16829">
        <v>12.5</v>
      </c>
      <c r="Q16829">
        <v>20</v>
      </c>
      <c r="R16829">
        <v>9.6999999999999993</v>
      </c>
      <c r="S16829" t="b">
        <v>0</v>
      </c>
      <c r="T16829" t="b">
        <v>0</v>
      </c>
      <c r="U16829" t="b">
        <v>1</v>
      </c>
      <c r="V16829">
        <v>36000</v>
      </c>
      <c r="W16829">
        <v>35000</v>
      </c>
      <c r="X16829">
        <v>2.35</v>
      </c>
      <c r="Y16829">
        <v>35200</v>
      </c>
      <c r="Z16829">
        <v>1.88</v>
      </c>
    </row>
    <row r="16830" spans="1:26">
      <c r="A16830">
        <v>210288143</v>
      </c>
      <c r="B16830" t="s">
        <v>8602</v>
      </c>
      <c r="C16830" t="s">
        <v>3597</v>
      </c>
      <c r="D16830" t="s">
        <v>4034</v>
      </c>
      <c r="E16830" t="s">
        <v>6243</v>
      </c>
      <c r="F16830" t="s">
        <v>3650</v>
      </c>
      <c r="G16830">
        <v>210288143</v>
      </c>
      <c r="I16830" t="s">
        <v>3651</v>
      </c>
      <c r="J16830" t="s">
        <v>8689</v>
      </c>
      <c r="K16830" t="s">
        <v>3653</v>
      </c>
      <c r="M16830">
        <v>11.5</v>
      </c>
      <c r="N16830">
        <v>22</v>
      </c>
      <c r="O16830">
        <v>10</v>
      </c>
      <c r="P16830">
        <v>11.8</v>
      </c>
      <c r="Q16830">
        <v>22.6</v>
      </c>
      <c r="R16830">
        <v>9.8000000000000007</v>
      </c>
      <c r="S16830" t="b">
        <v>0</v>
      </c>
      <c r="T16830" t="b">
        <v>0</v>
      </c>
      <c r="U16830" t="b">
        <v>1</v>
      </c>
      <c r="V16830">
        <v>28000</v>
      </c>
      <c r="W16830">
        <v>25600</v>
      </c>
      <c r="X16830">
        <v>2.2999999999999998</v>
      </c>
      <c r="Y16830">
        <v>27200</v>
      </c>
      <c r="Z16830">
        <v>2.21</v>
      </c>
    </row>
    <row r="16831" spans="1:26">
      <c r="A16831">
        <v>210474671</v>
      </c>
      <c r="B16831" t="s">
        <v>9533</v>
      </c>
      <c r="C16831" t="s">
        <v>3597</v>
      </c>
      <c r="D16831" t="s">
        <v>4034</v>
      </c>
      <c r="E16831" t="s">
        <v>9724</v>
      </c>
      <c r="F16831" t="s">
        <v>3650</v>
      </c>
      <c r="G16831">
        <v>210474671</v>
      </c>
      <c r="I16831" t="s">
        <v>3651</v>
      </c>
      <c r="J16831" t="s">
        <v>9803</v>
      </c>
      <c r="K16831" t="s">
        <v>3653</v>
      </c>
      <c r="M16831">
        <v>12.5</v>
      </c>
      <c r="N16831">
        <v>21.5</v>
      </c>
      <c r="O16831">
        <v>10.6</v>
      </c>
      <c r="P16831">
        <v>12.5</v>
      </c>
      <c r="Q16831">
        <v>21</v>
      </c>
      <c r="R16831">
        <v>10.199999999999999</v>
      </c>
      <c r="S16831" t="b">
        <v>0</v>
      </c>
      <c r="T16831" t="b">
        <v>0</v>
      </c>
      <c r="U16831" t="b">
        <v>1</v>
      </c>
      <c r="V16831">
        <v>18000</v>
      </c>
      <c r="W16831">
        <v>14400</v>
      </c>
      <c r="X16831">
        <v>2.5</v>
      </c>
      <c r="Y16831">
        <v>16000</v>
      </c>
      <c r="Z16831">
        <v>2.23</v>
      </c>
    </row>
    <row r="16832" spans="1:26">
      <c r="A16832">
        <v>210474674</v>
      </c>
      <c r="B16832" t="s">
        <v>9533</v>
      </c>
      <c r="C16832" t="s">
        <v>3597</v>
      </c>
      <c r="D16832" t="s">
        <v>4034</v>
      </c>
      <c r="E16832" t="s">
        <v>9724</v>
      </c>
      <c r="F16832" t="s">
        <v>3650</v>
      </c>
      <c r="G16832">
        <v>210474674</v>
      </c>
      <c r="I16832" t="s">
        <v>3651</v>
      </c>
      <c r="J16832" t="s">
        <v>9814</v>
      </c>
      <c r="K16832" t="s">
        <v>3653</v>
      </c>
      <c r="M16832">
        <v>12</v>
      </c>
      <c r="N16832">
        <v>22.5</v>
      </c>
      <c r="O16832">
        <v>10.199999999999999</v>
      </c>
      <c r="P16832">
        <v>12.2</v>
      </c>
      <c r="Q16832">
        <v>23.5</v>
      </c>
      <c r="R16832">
        <v>9.1999999999999993</v>
      </c>
      <c r="S16832" t="b">
        <v>0</v>
      </c>
      <c r="T16832" t="b">
        <v>0</v>
      </c>
      <c r="U16832" t="b">
        <v>0</v>
      </c>
      <c r="V16832">
        <v>27000</v>
      </c>
      <c r="W16832">
        <v>20000</v>
      </c>
      <c r="X16832">
        <v>2.35</v>
      </c>
      <c r="Y16832">
        <v>22600</v>
      </c>
      <c r="Z16832">
        <v>2.25</v>
      </c>
    </row>
    <row r="16833" spans="1:26">
      <c r="A16833">
        <v>210288149</v>
      </c>
      <c r="B16833" t="s">
        <v>8602</v>
      </c>
      <c r="C16833" t="s">
        <v>3597</v>
      </c>
      <c r="D16833" t="s">
        <v>4034</v>
      </c>
      <c r="E16833" t="s">
        <v>6243</v>
      </c>
      <c r="F16833" t="s">
        <v>3650</v>
      </c>
      <c r="G16833">
        <v>210288149</v>
      </c>
      <c r="I16833" t="s">
        <v>3651</v>
      </c>
      <c r="J16833" t="s">
        <v>8687</v>
      </c>
      <c r="K16833" t="s">
        <v>3653</v>
      </c>
      <c r="M16833">
        <v>11</v>
      </c>
      <c r="N16833">
        <v>21</v>
      </c>
      <c r="O16833">
        <v>11.5</v>
      </c>
      <c r="P16833">
        <v>11</v>
      </c>
      <c r="Q16833">
        <v>21.2</v>
      </c>
      <c r="R16833">
        <v>10</v>
      </c>
      <c r="S16833" t="b">
        <v>0</v>
      </c>
      <c r="T16833" t="b">
        <v>0</v>
      </c>
      <c r="U16833" t="b">
        <v>1</v>
      </c>
      <c r="V16833">
        <v>48000</v>
      </c>
      <c r="W16833">
        <v>39000</v>
      </c>
      <c r="X16833">
        <v>2.5</v>
      </c>
      <c r="Y16833">
        <v>45000</v>
      </c>
      <c r="Z16833">
        <v>2.2000000000000002</v>
      </c>
    </row>
    <row r="16834" spans="1:26">
      <c r="A16834">
        <v>210474677</v>
      </c>
      <c r="B16834" t="s">
        <v>9533</v>
      </c>
      <c r="C16834" t="s">
        <v>3597</v>
      </c>
      <c r="D16834" t="s">
        <v>4034</v>
      </c>
      <c r="E16834" t="s">
        <v>9724</v>
      </c>
      <c r="F16834" t="s">
        <v>3650</v>
      </c>
      <c r="G16834">
        <v>210474677</v>
      </c>
      <c r="I16834" t="s">
        <v>3651</v>
      </c>
      <c r="J16834" t="s">
        <v>9818</v>
      </c>
      <c r="K16834" t="s">
        <v>3653</v>
      </c>
      <c r="M16834">
        <v>10.5</v>
      </c>
      <c r="N16834">
        <v>21.8</v>
      </c>
      <c r="O16834">
        <v>11.5</v>
      </c>
      <c r="P16834">
        <v>10.6</v>
      </c>
      <c r="Q16834">
        <v>23.1</v>
      </c>
      <c r="R16834">
        <v>9.6</v>
      </c>
      <c r="S16834" t="b">
        <v>0</v>
      </c>
      <c r="T16834" t="b">
        <v>0</v>
      </c>
      <c r="U16834" t="b">
        <v>1</v>
      </c>
      <c r="V16834">
        <v>36000</v>
      </c>
      <c r="W16834">
        <v>26400</v>
      </c>
      <c r="X16834">
        <v>2.2999999999999998</v>
      </c>
      <c r="Y16834">
        <v>29600</v>
      </c>
      <c r="Z16834">
        <v>2.09</v>
      </c>
    </row>
    <row r="16835" spans="1:26">
      <c r="A16835">
        <v>210343320</v>
      </c>
      <c r="B16835" t="s">
        <v>8755</v>
      </c>
      <c r="C16835" t="s">
        <v>3597</v>
      </c>
      <c r="D16835" t="s">
        <v>4034</v>
      </c>
      <c r="E16835" t="s">
        <v>5440</v>
      </c>
      <c r="F16835" t="s">
        <v>3650</v>
      </c>
      <c r="G16835">
        <v>210343320</v>
      </c>
      <c r="I16835" t="s">
        <v>3651</v>
      </c>
      <c r="J16835" t="s">
        <v>7275</v>
      </c>
      <c r="K16835" t="s">
        <v>3653</v>
      </c>
      <c r="M16835">
        <v>10.5</v>
      </c>
      <c r="N16835">
        <v>19</v>
      </c>
      <c r="O16835">
        <v>11.5</v>
      </c>
      <c r="P16835">
        <v>10.5</v>
      </c>
      <c r="Q16835">
        <v>20.2</v>
      </c>
      <c r="R16835">
        <v>9.6</v>
      </c>
      <c r="S16835" t="b">
        <v>0</v>
      </c>
      <c r="T16835" t="b">
        <v>0</v>
      </c>
      <c r="U16835" t="b">
        <v>1</v>
      </c>
      <c r="V16835">
        <v>55000</v>
      </c>
      <c r="W16835">
        <v>36400</v>
      </c>
      <c r="X16835">
        <v>2.56</v>
      </c>
      <c r="Y16835">
        <v>37000</v>
      </c>
      <c r="Z16835">
        <v>2.17</v>
      </c>
    </row>
    <row r="16836" spans="1:26">
      <c r="A16836">
        <v>210474680</v>
      </c>
      <c r="B16836" t="s">
        <v>9533</v>
      </c>
      <c r="C16836" t="s">
        <v>3597</v>
      </c>
      <c r="D16836" t="s">
        <v>4034</v>
      </c>
      <c r="E16836" t="s">
        <v>9724</v>
      </c>
      <c r="F16836" t="s">
        <v>3650</v>
      </c>
      <c r="G16836">
        <v>210474680</v>
      </c>
      <c r="I16836" t="s">
        <v>3651</v>
      </c>
      <c r="J16836" t="s">
        <v>9807</v>
      </c>
      <c r="K16836" t="s">
        <v>3653</v>
      </c>
      <c r="M16836">
        <v>11</v>
      </c>
      <c r="N16836">
        <v>21</v>
      </c>
      <c r="O16836">
        <v>10.5</v>
      </c>
      <c r="P16836">
        <v>11</v>
      </c>
      <c r="Q16836">
        <v>21.1</v>
      </c>
      <c r="R16836">
        <v>9.5</v>
      </c>
      <c r="S16836" t="b">
        <v>0</v>
      </c>
      <c r="T16836" t="b">
        <v>0</v>
      </c>
      <c r="U16836" t="b">
        <v>1</v>
      </c>
      <c r="V16836">
        <v>48000</v>
      </c>
      <c r="W16836">
        <v>36000</v>
      </c>
      <c r="X16836">
        <v>2.5</v>
      </c>
      <c r="Y16836">
        <v>37000</v>
      </c>
      <c r="Z16836">
        <v>2.17</v>
      </c>
    </row>
    <row r="16837" spans="1:26">
      <c r="A16837">
        <v>210568208</v>
      </c>
      <c r="B16837" t="s">
        <v>10412</v>
      </c>
      <c r="C16837" t="s">
        <v>3597</v>
      </c>
      <c r="D16837" t="s">
        <v>4034</v>
      </c>
      <c r="E16837" t="s">
        <v>10413</v>
      </c>
      <c r="F16837" t="s">
        <v>3650</v>
      </c>
      <c r="G16837">
        <v>210568208</v>
      </c>
      <c r="I16837" t="s">
        <v>3651</v>
      </c>
      <c r="J16837" t="s">
        <v>10448</v>
      </c>
      <c r="K16837" t="s">
        <v>3653</v>
      </c>
      <c r="M16837">
        <v>10.5</v>
      </c>
      <c r="N16837">
        <v>19</v>
      </c>
      <c r="O16837">
        <v>11.5</v>
      </c>
      <c r="P16837">
        <v>10.5</v>
      </c>
      <c r="Q16837">
        <v>20.2</v>
      </c>
      <c r="R16837">
        <v>9.6</v>
      </c>
      <c r="S16837" t="b">
        <v>0</v>
      </c>
      <c r="T16837" t="b">
        <v>0</v>
      </c>
      <c r="U16837" t="b">
        <v>1</v>
      </c>
      <c r="V16837">
        <v>55000</v>
      </c>
      <c r="W16837">
        <v>36400</v>
      </c>
      <c r="X16837">
        <v>2.56</v>
      </c>
      <c r="Y16837">
        <v>37000</v>
      </c>
      <c r="Z16837">
        <v>2.17</v>
      </c>
    </row>
    <row r="16838" spans="1:26">
      <c r="A16838">
        <v>210568214</v>
      </c>
      <c r="B16838" t="s">
        <v>10412</v>
      </c>
      <c r="C16838" t="s">
        <v>3597</v>
      </c>
      <c r="D16838" t="s">
        <v>4034</v>
      </c>
      <c r="E16838" t="s">
        <v>10413</v>
      </c>
      <c r="F16838" t="s">
        <v>3650</v>
      </c>
      <c r="G16838">
        <v>210568214</v>
      </c>
      <c r="I16838" t="s">
        <v>3651</v>
      </c>
      <c r="J16838" t="s">
        <v>10445</v>
      </c>
      <c r="K16838" t="s">
        <v>3653</v>
      </c>
      <c r="M16838">
        <v>11.5</v>
      </c>
      <c r="N16838">
        <v>22</v>
      </c>
      <c r="O16838">
        <v>10</v>
      </c>
      <c r="P16838">
        <v>11.8</v>
      </c>
      <c r="Q16838">
        <v>22.6</v>
      </c>
      <c r="R16838">
        <v>9.8000000000000007</v>
      </c>
      <c r="S16838" t="b">
        <v>0</v>
      </c>
      <c r="T16838" t="b">
        <v>0</v>
      </c>
      <c r="U16838" t="b">
        <v>1</v>
      </c>
      <c r="V16838">
        <v>28000</v>
      </c>
      <c r="W16838">
        <v>25600</v>
      </c>
      <c r="X16838">
        <v>2.2999999999999998</v>
      </c>
      <c r="Y16838">
        <v>27200</v>
      </c>
      <c r="Z16838">
        <v>2.21</v>
      </c>
    </row>
    <row r="16839" spans="1:26">
      <c r="A16839">
        <v>210568217</v>
      </c>
      <c r="B16839" t="s">
        <v>10412</v>
      </c>
      <c r="C16839" t="s">
        <v>3597</v>
      </c>
      <c r="D16839" t="s">
        <v>4034</v>
      </c>
      <c r="E16839" t="s">
        <v>10413</v>
      </c>
      <c r="F16839" t="s">
        <v>3650</v>
      </c>
      <c r="G16839">
        <v>210568217</v>
      </c>
      <c r="I16839" t="s">
        <v>3651</v>
      </c>
      <c r="J16839" t="s">
        <v>10442</v>
      </c>
      <c r="K16839" t="s">
        <v>3653</v>
      </c>
      <c r="M16839">
        <v>12.5</v>
      </c>
      <c r="N16839">
        <v>20</v>
      </c>
      <c r="O16839">
        <v>10.8</v>
      </c>
      <c r="P16839">
        <v>12.5</v>
      </c>
      <c r="Q16839">
        <v>20</v>
      </c>
      <c r="R16839">
        <v>9.6999999999999993</v>
      </c>
      <c r="S16839" t="b">
        <v>0</v>
      </c>
      <c r="T16839" t="b">
        <v>0</v>
      </c>
      <c r="U16839" t="b">
        <v>1</v>
      </c>
      <c r="V16839">
        <v>36000</v>
      </c>
      <c r="W16839">
        <v>35000</v>
      </c>
      <c r="X16839">
        <v>2.35</v>
      </c>
      <c r="Y16839">
        <v>35200</v>
      </c>
      <c r="Z16839">
        <v>1.88</v>
      </c>
    </row>
    <row r="16840" spans="1:26">
      <c r="A16840">
        <v>210568211</v>
      </c>
      <c r="B16840" t="s">
        <v>10412</v>
      </c>
      <c r="C16840" t="s">
        <v>3597</v>
      </c>
      <c r="D16840" t="s">
        <v>4034</v>
      </c>
      <c r="E16840" t="s">
        <v>10413</v>
      </c>
      <c r="F16840" t="s">
        <v>3650</v>
      </c>
      <c r="G16840">
        <v>210568211</v>
      </c>
      <c r="I16840" t="s">
        <v>3651</v>
      </c>
      <c r="J16840" t="s">
        <v>10441</v>
      </c>
      <c r="K16840" t="s">
        <v>3653</v>
      </c>
      <c r="M16840">
        <v>12.5</v>
      </c>
      <c r="N16840">
        <v>20.5</v>
      </c>
      <c r="O16840">
        <v>9.6999999999999993</v>
      </c>
      <c r="P16840">
        <v>12.5</v>
      </c>
      <c r="Q16840">
        <v>20.5</v>
      </c>
      <c r="R16840">
        <v>9</v>
      </c>
      <c r="S16840" t="b">
        <v>0</v>
      </c>
      <c r="T16840" t="b">
        <v>0</v>
      </c>
      <c r="U16840" t="b">
        <v>0</v>
      </c>
      <c r="V16840">
        <v>19000</v>
      </c>
      <c r="W16840">
        <v>13500</v>
      </c>
      <c r="X16840">
        <v>2.5</v>
      </c>
      <c r="Y16840">
        <v>19000</v>
      </c>
      <c r="Z16840">
        <v>2.23</v>
      </c>
    </row>
    <row r="16841" spans="1:26">
      <c r="A16841">
        <v>209549029</v>
      </c>
      <c r="B16841" t="s">
        <v>9533</v>
      </c>
      <c r="C16841" t="s">
        <v>3597</v>
      </c>
      <c r="D16841" t="s">
        <v>4034</v>
      </c>
      <c r="E16841" t="s">
        <v>9282</v>
      </c>
      <c r="F16841" t="s">
        <v>3650</v>
      </c>
      <c r="G16841">
        <v>209549029</v>
      </c>
      <c r="I16841" t="s">
        <v>3651</v>
      </c>
      <c r="J16841" t="s">
        <v>9656</v>
      </c>
      <c r="K16841" t="s">
        <v>3653</v>
      </c>
      <c r="M16841">
        <v>11.5</v>
      </c>
      <c r="N16841">
        <v>23</v>
      </c>
      <c r="O16841">
        <v>11.3</v>
      </c>
      <c r="P16841">
        <v>11.7</v>
      </c>
      <c r="Q16841">
        <v>23.9</v>
      </c>
      <c r="R16841">
        <v>9.5</v>
      </c>
      <c r="S16841" t="b">
        <v>0</v>
      </c>
      <c r="T16841" t="b">
        <v>0</v>
      </c>
      <c r="U16841" t="b">
        <v>1</v>
      </c>
      <c r="V16841">
        <v>36000</v>
      </c>
      <c r="W16841">
        <v>26800</v>
      </c>
      <c r="X16841">
        <v>2.2999999999999998</v>
      </c>
      <c r="Y16841">
        <v>29600</v>
      </c>
      <c r="Z16841">
        <v>2.09</v>
      </c>
    </row>
    <row r="16842" spans="1:26">
      <c r="A16842">
        <v>209549026</v>
      </c>
      <c r="B16842" t="s">
        <v>9533</v>
      </c>
      <c r="C16842" t="s">
        <v>3597</v>
      </c>
      <c r="D16842" t="s">
        <v>4034</v>
      </c>
      <c r="E16842" t="s">
        <v>9282</v>
      </c>
      <c r="F16842" t="s">
        <v>3650</v>
      </c>
      <c r="G16842">
        <v>209549026</v>
      </c>
      <c r="I16842" t="s">
        <v>3651</v>
      </c>
      <c r="J16842" t="s">
        <v>9708</v>
      </c>
      <c r="K16842" t="s">
        <v>3653</v>
      </c>
      <c r="M16842">
        <v>13.1</v>
      </c>
      <c r="N16842">
        <v>24.1</v>
      </c>
      <c r="O16842">
        <v>11</v>
      </c>
      <c r="P16842">
        <v>13.4</v>
      </c>
      <c r="Q16842">
        <v>24.6</v>
      </c>
      <c r="R16842">
        <v>10</v>
      </c>
      <c r="S16842" t="b">
        <v>0</v>
      </c>
      <c r="T16842" t="b">
        <v>0</v>
      </c>
      <c r="U16842" t="b">
        <v>1</v>
      </c>
      <c r="V16842">
        <v>24000</v>
      </c>
      <c r="W16842">
        <v>20400</v>
      </c>
      <c r="X16842">
        <v>2.5</v>
      </c>
      <c r="Y16842">
        <v>22600</v>
      </c>
      <c r="Z16842">
        <v>2.25</v>
      </c>
    </row>
    <row r="16843" spans="1:26">
      <c r="A16843">
        <v>209549032</v>
      </c>
      <c r="B16843" t="s">
        <v>9533</v>
      </c>
      <c r="C16843" t="s">
        <v>3597</v>
      </c>
      <c r="D16843" t="s">
        <v>4034</v>
      </c>
      <c r="E16843" t="s">
        <v>9282</v>
      </c>
      <c r="F16843" t="s">
        <v>3650</v>
      </c>
      <c r="G16843">
        <v>209549032</v>
      </c>
      <c r="I16843" t="s">
        <v>3651</v>
      </c>
      <c r="J16843" t="s">
        <v>9709</v>
      </c>
      <c r="K16843" t="s">
        <v>3653</v>
      </c>
      <c r="M16843">
        <v>12.5</v>
      </c>
      <c r="N16843">
        <v>22.4</v>
      </c>
      <c r="O16843">
        <v>11</v>
      </c>
      <c r="P16843">
        <v>12.5</v>
      </c>
      <c r="Q16843">
        <v>23.4</v>
      </c>
      <c r="R16843">
        <v>8.6999999999999993</v>
      </c>
      <c r="S16843" t="b">
        <v>0</v>
      </c>
      <c r="T16843" t="b">
        <v>0</v>
      </c>
      <c r="U16843" t="b">
        <v>0</v>
      </c>
      <c r="V16843">
        <v>48000</v>
      </c>
      <c r="W16843">
        <v>34000</v>
      </c>
      <c r="X16843">
        <v>2.4</v>
      </c>
      <c r="Y16843">
        <v>37000</v>
      </c>
      <c r="Z16843">
        <v>2.17</v>
      </c>
    </row>
    <row r="16844" spans="1:26">
      <c r="A16844">
        <v>209549035</v>
      </c>
      <c r="B16844" t="s">
        <v>9533</v>
      </c>
      <c r="C16844" t="s">
        <v>3597</v>
      </c>
      <c r="D16844" t="s">
        <v>4034</v>
      </c>
      <c r="E16844" t="s">
        <v>9282</v>
      </c>
      <c r="F16844" t="s">
        <v>3650</v>
      </c>
      <c r="G16844">
        <v>209549035</v>
      </c>
      <c r="I16844" t="s">
        <v>3651</v>
      </c>
      <c r="J16844" t="s">
        <v>9723</v>
      </c>
      <c r="K16844" t="s">
        <v>3653</v>
      </c>
      <c r="M16844">
        <v>10.5</v>
      </c>
      <c r="N16844">
        <v>20.5</v>
      </c>
      <c r="O16844">
        <v>10.8</v>
      </c>
      <c r="P16844">
        <v>10.5</v>
      </c>
      <c r="Q16844">
        <v>21.3</v>
      </c>
      <c r="R16844">
        <v>9.1</v>
      </c>
      <c r="S16844" t="b">
        <v>0</v>
      </c>
      <c r="T16844" t="b">
        <v>0</v>
      </c>
      <c r="U16844" t="b">
        <v>0</v>
      </c>
      <c r="V16844">
        <v>55000</v>
      </c>
      <c r="W16844">
        <v>34400</v>
      </c>
      <c r="X16844">
        <v>2.5</v>
      </c>
      <c r="Y16844">
        <v>37000</v>
      </c>
      <c r="Z16844">
        <v>2.17</v>
      </c>
    </row>
    <row r="16845" spans="1:26">
      <c r="A16845">
        <v>209843033</v>
      </c>
      <c r="B16845" t="s">
        <v>9533</v>
      </c>
      <c r="C16845" t="s">
        <v>3597</v>
      </c>
      <c r="D16845" t="s">
        <v>4034</v>
      </c>
      <c r="E16845" t="s">
        <v>9628</v>
      </c>
      <c r="F16845" t="s">
        <v>3650</v>
      </c>
      <c r="G16845">
        <v>209843033</v>
      </c>
      <c r="I16845" t="s">
        <v>3651</v>
      </c>
      <c r="J16845" t="s">
        <v>9801</v>
      </c>
      <c r="K16845" t="s">
        <v>3653</v>
      </c>
      <c r="M16845">
        <v>12.5</v>
      </c>
      <c r="N16845">
        <v>21.5</v>
      </c>
      <c r="O16845">
        <v>10.6</v>
      </c>
      <c r="P16845">
        <v>12.5</v>
      </c>
      <c r="Q16845">
        <v>21</v>
      </c>
      <c r="R16845">
        <v>10.199999999999999</v>
      </c>
      <c r="S16845" t="b">
        <v>0</v>
      </c>
      <c r="T16845" t="b">
        <v>0</v>
      </c>
      <c r="U16845" t="b">
        <v>1</v>
      </c>
      <c r="V16845">
        <v>18000</v>
      </c>
      <c r="W16845">
        <v>14400</v>
      </c>
      <c r="X16845">
        <v>2.5</v>
      </c>
      <c r="Y16845">
        <v>16000</v>
      </c>
      <c r="Z16845">
        <v>2.23</v>
      </c>
    </row>
    <row r="16846" spans="1:26">
      <c r="A16846">
        <v>209843039</v>
      </c>
      <c r="B16846" t="s">
        <v>9533</v>
      </c>
      <c r="C16846" t="s">
        <v>3597</v>
      </c>
      <c r="D16846" t="s">
        <v>4034</v>
      </c>
      <c r="E16846" t="s">
        <v>9628</v>
      </c>
      <c r="F16846" t="s">
        <v>3650</v>
      </c>
      <c r="G16846">
        <v>209843039</v>
      </c>
      <c r="I16846" t="s">
        <v>3651</v>
      </c>
      <c r="J16846" t="s">
        <v>9816</v>
      </c>
      <c r="K16846" t="s">
        <v>3653</v>
      </c>
      <c r="M16846">
        <v>10.5</v>
      </c>
      <c r="N16846">
        <v>21.8</v>
      </c>
      <c r="O16846">
        <v>11.5</v>
      </c>
      <c r="P16846">
        <v>10.6</v>
      </c>
      <c r="Q16846">
        <v>23.1</v>
      </c>
      <c r="R16846">
        <v>9.6</v>
      </c>
      <c r="S16846" t="b">
        <v>0</v>
      </c>
      <c r="T16846" t="b">
        <v>0</v>
      </c>
      <c r="U16846" t="b">
        <v>1</v>
      </c>
      <c r="V16846">
        <v>36000</v>
      </c>
      <c r="W16846">
        <v>26400</v>
      </c>
      <c r="X16846">
        <v>2.2999999999999998</v>
      </c>
      <c r="Y16846">
        <v>29600</v>
      </c>
      <c r="Z16846">
        <v>2.09</v>
      </c>
    </row>
    <row r="16847" spans="1:26">
      <c r="A16847">
        <v>209843036</v>
      </c>
      <c r="B16847" t="s">
        <v>9533</v>
      </c>
      <c r="C16847" t="s">
        <v>3597</v>
      </c>
      <c r="D16847" t="s">
        <v>4034</v>
      </c>
      <c r="E16847" t="s">
        <v>9628</v>
      </c>
      <c r="F16847" t="s">
        <v>3650</v>
      </c>
      <c r="G16847">
        <v>209843036</v>
      </c>
      <c r="I16847" t="s">
        <v>3651</v>
      </c>
      <c r="J16847" t="s">
        <v>9813</v>
      </c>
      <c r="K16847" t="s">
        <v>3653</v>
      </c>
      <c r="M16847">
        <v>12</v>
      </c>
      <c r="N16847">
        <v>22.5</v>
      </c>
      <c r="O16847">
        <v>10.199999999999999</v>
      </c>
      <c r="P16847">
        <v>12.2</v>
      </c>
      <c r="Q16847">
        <v>23.5</v>
      </c>
      <c r="R16847">
        <v>9.1999999999999993</v>
      </c>
      <c r="S16847" t="b">
        <v>0</v>
      </c>
      <c r="T16847" t="b">
        <v>0</v>
      </c>
      <c r="U16847" t="b">
        <v>0</v>
      </c>
      <c r="V16847">
        <v>27000</v>
      </c>
      <c r="W16847">
        <v>20000</v>
      </c>
      <c r="X16847">
        <v>2.35</v>
      </c>
      <c r="Y16847">
        <v>22600</v>
      </c>
      <c r="Z16847">
        <v>2.25</v>
      </c>
    </row>
    <row r="16848" spans="1:26">
      <c r="A16848">
        <v>209843042</v>
      </c>
      <c r="B16848" t="s">
        <v>9533</v>
      </c>
      <c r="C16848" t="s">
        <v>3597</v>
      </c>
      <c r="D16848" t="s">
        <v>4034</v>
      </c>
      <c r="E16848" t="s">
        <v>9628</v>
      </c>
      <c r="F16848" t="s">
        <v>3650</v>
      </c>
      <c r="G16848">
        <v>209843042</v>
      </c>
      <c r="I16848" t="s">
        <v>3651</v>
      </c>
      <c r="J16848" t="s">
        <v>9808</v>
      </c>
      <c r="K16848" t="s">
        <v>3653</v>
      </c>
      <c r="M16848">
        <v>11</v>
      </c>
      <c r="N16848">
        <v>21</v>
      </c>
      <c r="O16848">
        <v>10.5</v>
      </c>
      <c r="P16848">
        <v>11</v>
      </c>
      <c r="Q16848">
        <v>21.1</v>
      </c>
      <c r="R16848">
        <v>9.5</v>
      </c>
      <c r="S16848" t="b">
        <v>0</v>
      </c>
      <c r="T16848" t="b">
        <v>0</v>
      </c>
      <c r="U16848" t="b">
        <v>1</v>
      </c>
      <c r="V16848">
        <v>48000</v>
      </c>
      <c r="W16848">
        <v>36000</v>
      </c>
      <c r="X16848">
        <v>2.5</v>
      </c>
      <c r="Y16848">
        <v>37000</v>
      </c>
      <c r="Z16848">
        <v>2.17</v>
      </c>
    </row>
    <row r="16849" spans="1:26">
      <c r="A16849">
        <v>209843048</v>
      </c>
      <c r="B16849" t="s">
        <v>9533</v>
      </c>
      <c r="C16849" t="s">
        <v>3597</v>
      </c>
      <c r="D16849" t="s">
        <v>4034</v>
      </c>
      <c r="E16849" t="s">
        <v>9615</v>
      </c>
      <c r="F16849" t="s">
        <v>3650</v>
      </c>
      <c r="G16849">
        <v>209843048</v>
      </c>
      <c r="I16849" t="s">
        <v>3651</v>
      </c>
      <c r="J16849" t="s">
        <v>9812</v>
      </c>
      <c r="K16849" t="s">
        <v>3653</v>
      </c>
      <c r="M16849">
        <v>12</v>
      </c>
      <c r="N16849">
        <v>22.5</v>
      </c>
      <c r="O16849">
        <v>10.199999999999999</v>
      </c>
      <c r="P16849">
        <v>12.2</v>
      </c>
      <c r="Q16849">
        <v>23.5</v>
      </c>
      <c r="R16849">
        <v>9.1999999999999993</v>
      </c>
      <c r="S16849" t="b">
        <v>0</v>
      </c>
      <c r="T16849" t="b">
        <v>0</v>
      </c>
      <c r="U16849" t="b">
        <v>0</v>
      </c>
      <c r="V16849">
        <v>27000</v>
      </c>
      <c r="W16849">
        <v>20000</v>
      </c>
      <c r="X16849">
        <v>2.35</v>
      </c>
      <c r="Y16849">
        <v>22600</v>
      </c>
      <c r="Z16849">
        <v>2.25</v>
      </c>
    </row>
    <row r="16850" spans="1:26">
      <c r="A16850">
        <v>209843045</v>
      </c>
      <c r="B16850" t="s">
        <v>9533</v>
      </c>
      <c r="C16850" t="s">
        <v>3597</v>
      </c>
      <c r="D16850" t="s">
        <v>4034</v>
      </c>
      <c r="E16850" t="s">
        <v>9615</v>
      </c>
      <c r="F16850" t="s">
        <v>3650</v>
      </c>
      <c r="G16850">
        <v>209843045</v>
      </c>
      <c r="I16850" t="s">
        <v>3651</v>
      </c>
      <c r="J16850" t="s">
        <v>9802</v>
      </c>
      <c r="K16850" t="s">
        <v>3653</v>
      </c>
      <c r="M16850">
        <v>12.5</v>
      </c>
      <c r="N16850">
        <v>21.5</v>
      </c>
      <c r="O16850">
        <v>10.6</v>
      </c>
      <c r="P16850">
        <v>12.5</v>
      </c>
      <c r="Q16850">
        <v>21</v>
      </c>
      <c r="R16850">
        <v>10.199999999999999</v>
      </c>
      <c r="S16850" t="b">
        <v>0</v>
      </c>
      <c r="T16850" t="b">
        <v>0</v>
      </c>
      <c r="U16850" t="b">
        <v>1</v>
      </c>
      <c r="V16850">
        <v>18000</v>
      </c>
      <c r="W16850">
        <v>14400</v>
      </c>
      <c r="X16850">
        <v>2.5</v>
      </c>
      <c r="Y16850">
        <v>16000</v>
      </c>
      <c r="Z16850">
        <v>2.23</v>
      </c>
    </row>
    <row r="16851" spans="1:26">
      <c r="A16851">
        <v>209843051</v>
      </c>
      <c r="B16851" t="s">
        <v>9533</v>
      </c>
      <c r="C16851" t="s">
        <v>3597</v>
      </c>
      <c r="D16851" t="s">
        <v>4034</v>
      </c>
      <c r="E16851" t="s">
        <v>9615</v>
      </c>
      <c r="F16851" t="s">
        <v>3650</v>
      </c>
      <c r="G16851">
        <v>209843051</v>
      </c>
      <c r="I16851" t="s">
        <v>3651</v>
      </c>
      <c r="J16851" t="s">
        <v>9817</v>
      </c>
      <c r="K16851" t="s">
        <v>3653</v>
      </c>
      <c r="M16851">
        <v>10.5</v>
      </c>
      <c r="N16851">
        <v>21.8</v>
      </c>
      <c r="O16851">
        <v>11.5</v>
      </c>
      <c r="P16851">
        <v>10.6</v>
      </c>
      <c r="Q16851">
        <v>23.1</v>
      </c>
      <c r="R16851">
        <v>9.6</v>
      </c>
      <c r="S16851" t="b">
        <v>0</v>
      </c>
      <c r="T16851" t="b">
        <v>0</v>
      </c>
      <c r="U16851" t="b">
        <v>1</v>
      </c>
      <c r="V16851">
        <v>36000</v>
      </c>
      <c r="W16851">
        <v>26400</v>
      </c>
      <c r="X16851">
        <v>2.2999999999999998</v>
      </c>
      <c r="Y16851">
        <v>29600</v>
      </c>
      <c r="Z16851">
        <v>2.09</v>
      </c>
    </row>
    <row r="16852" spans="1:26">
      <c r="A16852">
        <v>209843054</v>
      </c>
      <c r="B16852" t="s">
        <v>9533</v>
      </c>
      <c r="C16852" t="s">
        <v>3597</v>
      </c>
      <c r="D16852" t="s">
        <v>4034</v>
      </c>
      <c r="E16852" t="s">
        <v>9615</v>
      </c>
      <c r="F16852" t="s">
        <v>3650</v>
      </c>
      <c r="G16852">
        <v>209843054</v>
      </c>
      <c r="I16852" t="s">
        <v>3651</v>
      </c>
      <c r="J16852" t="s">
        <v>9809</v>
      </c>
      <c r="K16852" t="s">
        <v>3653</v>
      </c>
      <c r="M16852">
        <v>11</v>
      </c>
      <c r="N16852">
        <v>21</v>
      </c>
      <c r="O16852">
        <v>10.5</v>
      </c>
      <c r="P16852">
        <v>11</v>
      </c>
      <c r="Q16852">
        <v>21.1</v>
      </c>
      <c r="R16852">
        <v>9.5</v>
      </c>
      <c r="S16852" t="b">
        <v>0</v>
      </c>
      <c r="T16852" t="b">
        <v>0</v>
      </c>
      <c r="U16852" t="b">
        <v>1</v>
      </c>
      <c r="V16852">
        <v>48000</v>
      </c>
      <c r="W16852">
        <v>36000</v>
      </c>
      <c r="X16852">
        <v>2.5</v>
      </c>
      <c r="Y16852">
        <v>37000</v>
      </c>
      <c r="Z16852">
        <v>2.17</v>
      </c>
    </row>
    <row r="16853" spans="1:26">
      <c r="A16853">
        <v>209862181</v>
      </c>
      <c r="B16853" t="s">
        <v>9533</v>
      </c>
      <c r="C16853" t="s">
        <v>3597</v>
      </c>
      <c r="D16853" t="s">
        <v>4034</v>
      </c>
      <c r="E16853" t="s">
        <v>9313</v>
      </c>
      <c r="F16853" t="s">
        <v>3650</v>
      </c>
      <c r="G16853">
        <v>209862181</v>
      </c>
      <c r="I16853" t="s">
        <v>3651</v>
      </c>
      <c r="J16853" t="s">
        <v>9600</v>
      </c>
      <c r="K16853" t="s">
        <v>3653</v>
      </c>
      <c r="M16853">
        <v>12.5</v>
      </c>
      <c r="N16853">
        <v>21.5</v>
      </c>
      <c r="O16853">
        <v>10.6</v>
      </c>
      <c r="P16853">
        <v>12.5</v>
      </c>
      <c r="Q16853">
        <v>21</v>
      </c>
      <c r="R16853">
        <v>10.199999999999999</v>
      </c>
      <c r="S16853" t="b">
        <v>0</v>
      </c>
      <c r="T16853" t="b">
        <v>0</v>
      </c>
      <c r="U16853" t="b">
        <v>1</v>
      </c>
      <c r="V16853">
        <v>18000</v>
      </c>
      <c r="W16853">
        <v>14400</v>
      </c>
      <c r="X16853">
        <v>2.5</v>
      </c>
      <c r="Y16853">
        <v>16000</v>
      </c>
      <c r="Z16853">
        <v>2.23</v>
      </c>
    </row>
    <row r="16854" spans="1:26">
      <c r="A16854">
        <v>209862187</v>
      </c>
      <c r="B16854" t="s">
        <v>9533</v>
      </c>
      <c r="C16854" t="s">
        <v>3597</v>
      </c>
      <c r="D16854" t="s">
        <v>4034</v>
      </c>
      <c r="E16854" t="s">
        <v>9313</v>
      </c>
      <c r="F16854" t="s">
        <v>3650</v>
      </c>
      <c r="G16854">
        <v>209862187</v>
      </c>
      <c r="I16854" t="s">
        <v>3651</v>
      </c>
      <c r="J16854" t="s">
        <v>9603</v>
      </c>
      <c r="K16854" t="s">
        <v>3653</v>
      </c>
      <c r="M16854">
        <v>12</v>
      </c>
      <c r="N16854">
        <v>22.5</v>
      </c>
      <c r="O16854">
        <v>10.199999999999999</v>
      </c>
      <c r="P16854">
        <v>12.2</v>
      </c>
      <c r="Q16854">
        <v>23.5</v>
      </c>
      <c r="R16854">
        <v>9.1999999999999993</v>
      </c>
      <c r="S16854" t="b">
        <v>0</v>
      </c>
      <c r="T16854" t="b">
        <v>0</v>
      </c>
      <c r="U16854" t="b">
        <v>0</v>
      </c>
      <c r="V16854">
        <v>27000</v>
      </c>
      <c r="W16854">
        <v>20000</v>
      </c>
      <c r="X16854">
        <v>2.35</v>
      </c>
      <c r="Y16854">
        <v>22600</v>
      </c>
      <c r="Z16854">
        <v>2.25</v>
      </c>
    </row>
    <row r="16855" spans="1:26">
      <c r="A16855">
        <v>209862193</v>
      </c>
      <c r="B16855" t="s">
        <v>9533</v>
      </c>
      <c r="C16855" t="s">
        <v>3597</v>
      </c>
      <c r="D16855" t="s">
        <v>4034</v>
      </c>
      <c r="E16855" t="s">
        <v>9313</v>
      </c>
      <c r="F16855" t="s">
        <v>3650</v>
      </c>
      <c r="G16855">
        <v>209862193</v>
      </c>
      <c r="I16855" t="s">
        <v>3651</v>
      </c>
      <c r="J16855" t="s">
        <v>9606</v>
      </c>
      <c r="K16855" t="s">
        <v>3653</v>
      </c>
      <c r="M16855">
        <v>10.5</v>
      </c>
      <c r="N16855">
        <v>21.8</v>
      </c>
      <c r="O16855">
        <v>11.5</v>
      </c>
      <c r="P16855">
        <v>10.6</v>
      </c>
      <c r="Q16855">
        <v>23.1</v>
      </c>
      <c r="R16855">
        <v>9.6</v>
      </c>
      <c r="S16855" t="b">
        <v>0</v>
      </c>
      <c r="T16855" t="b">
        <v>0</v>
      </c>
      <c r="U16855" t="b">
        <v>1</v>
      </c>
      <c r="V16855">
        <v>36000</v>
      </c>
      <c r="W16855">
        <v>26400</v>
      </c>
      <c r="X16855">
        <v>2.2999999999999998</v>
      </c>
      <c r="Y16855">
        <v>29600</v>
      </c>
      <c r="Z16855">
        <v>2.09</v>
      </c>
    </row>
    <row r="16856" spans="1:26">
      <c r="A16856">
        <v>209862297</v>
      </c>
      <c r="B16856" t="s">
        <v>8755</v>
      </c>
      <c r="C16856" t="s">
        <v>3597</v>
      </c>
      <c r="D16856" t="s">
        <v>4034</v>
      </c>
      <c r="E16856" t="s">
        <v>6491</v>
      </c>
      <c r="F16856" t="s">
        <v>3650</v>
      </c>
      <c r="G16856">
        <v>209862297</v>
      </c>
      <c r="I16856" t="s">
        <v>3651</v>
      </c>
      <c r="J16856" t="s">
        <v>8778</v>
      </c>
      <c r="K16856" t="s">
        <v>3653</v>
      </c>
      <c r="M16856">
        <v>11</v>
      </c>
      <c r="N16856">
        <v>21</v>
      </c>
      <c r="O16856">
        <v>10.5</v>
      </c>
      <c r="P16856">
        <v>11</v>
      </c>
      <c r="Q16856">
        <v>21.1</v>
      </c>
      <c r="R16856">
        <v>9.5</v>
      </c>
      <c r="S16856" t="b">
        <v>0</v>
      </c>
      <c r="T16856" t="b">
        <v>0</v>
      </c>
      <c r="U16856" t="b">
        <v>1</v>
      </c>
      <c r="V16856">
        <v>48000</v>
      </c>
      <c r="W16856">
        <v>36000</v>
      </c>
      <c r="X16856">
        <v>2.5</v>
      </c>
      <c r="Y16856">
        <v>37000</v>
      </c>
      <c r="Z16856">
        <v>2.17</v>
      </c>
    </row>
    <row r="16857" spans="1:26">
      <c r="A16857">
        <v>209862196</v>
      </c>
      <c r="B16857" t="s">
        <v>9533</v>
      </c>
      <c r="C16857" t="s">
        <v>3597</v>
      </c>
      <c r="D16857" t="s">
        <v>4034</v>
      </c>
      <c r="E16857" t="s">
        <v>9313</v>
      </c>
      <c r="F16857" t="s">
        <v>3650</v>
      </c>
      <c r="G16857">
        <v>209862196</v>
      </c>
      <c r="I16857" t="s">
        <v>3651</v>
      </c>
      <c r="J16857" t="s">
        <v>9601</v>
      </c>
      <c r="K16857" t="s">
        <v>3653</v>
      </c>
      <c r="M16857">
        <v>11</v>
      </c>
      <c r="N16857">
        <v>21</v>
      </c>
      <c r="O16857">
        <v>10.5</v>
      </c>
      <c r="P16857">
        <v>11</v>
      </c>
      <c r="Q16857">
        <v>21.1</v>
      </c>
      <c r="R16857">
        <v>9.5</v>
      </c>
      <c r="S16857" t="b">
        <v>0</v>
      </c>
      <c r="T16857" t="b">
        <v>0</v>
      </c>
      <c r="U16857" t="b">
        <v>1</v>
      </c>
      <c r="V16857">
        <v>48000</v>
      </c>
      <c r="W16857">
        <v>36000</v>
      </c>
      <c r="X16857">
        <v>2.5</v>
      </c>
      <c r="Y16857">
        <v>37000</v>
      </c>
      <c r="Z16857">
        <v>2.17</v>
      </c>
    </row>
    <row r="16858" spans="1:26">
      <c r="A16858">
        <v>209864936</v>
      </c>
      <c r="B16858" t="s">
        <v>8755</v>
      </c>
      <c r="C16858" t="s">
        <v>3597</v>
      </c>
      <c r="D16858" t="s">
        <v>4034</v>
      </c>
      <c r="E16858" t="s">
        <v>6243</v>
      </c>
      <c r="F16858" t="s">
        <v>3650</v>
      </c>
      <c r="G16858">
        <v>209864936</v>
      </c>
      <c r="I16858" t="s">
        <v>3651</v>
      </c>
      <c r="J16858" t="s">
        <v>6246</v>
      </c>
      <c r="K16858" t="s">
        <v>3653</v>
      </c>
      <c r="M16858">
        <v>10.5</v>
      </c>
      <c r="N16858">
        <v>19</v>
      </c>
      <c r="O16858">
        <v>11.5</v>
      </c>
      <c r="P16858">
        <v>10.5</v>
      </c>
      <c r="Q16858">
        <v>20.2</v>
      </c>
      <c r="R16858">
        <v>9.6</v>
      </c>
      <c r="S16858" t="b">
        <v>0</v>
      </c>
      <c r="T16858" t="b">
        <v>0</v>
      </c>
      <c r="U16858" t="b">
        <v>1</v>
      </c>
      <c r="V16858">
        <v>55000</v>
      </c>
      <c r="W16858">
        <v>36400</v>
      </c>
      <c r="X16858">
        <v>2.56</v>
      </c>
      <c r="Y16858">
        <v>37000</v>
      </c>
      <c r="Z16858">
        <v>2.17</v>
      </c>
    </row>
    <row r="16859" spans="1:26">
      <c r="A16859">
        <v>208284494</v>
      </c>
      <c r="B16859" t="s">
        <v>8602</v>
      </c>
      <c r="C16859" t="s">
        <v>3597</v>
      </c>
      <c r="D16859" t="s">
        <v>4034</v>
      </c>
      <c r="E16859" t="s">
        <v>5982</v>
      </c>
      <c r="F16859" t="s">
        <v>3650</v>
      </c>
      <c r="G16859">
        <v>208284494</v>
      </c>
      <c r="I16859" t="s">
        <v>3651</v>
      </c>
      <c r="J16859" t="s">
        <v>8607</v>
      </c>
      <c r="K16859" t="s">
        <v>3653</v>
      </c>
      <c r="M16859">
        <v>11.6</v>
      </c>
      <c r="N16859">
        <v>21.5</v>
      </c>
      <c r="O16859">
        <v>11</v>
      </c>
      <c r="P16859">
        <v>11.7</v>
      </c>
      <c r="Q16859">
        <v>21.8</v>
      </c>
      <c r="R16859">
        <v>9.8000000000000007</v>
      </c>
      <c r="S16859" t="b">
        <v>0</v>
      </c>
      <c r="T16859" t="b">
        <v>0</v>
      </c>
      <c r="U16859" t="b">
        <v>1</v>
      </c>
      <c r="V16859">
        <v>48000</v>
      </c>
      <c r="W16859">
        <v>36000</v>
      </c>
      <c r="X16859">
        <v>2.2999999999999998</v>
      </c>
      <c r="Y16859">
        <v>45000</v>
      </c>
      <c r="Z16859">
        <v>2.2000000000000002</v>
      </c>
    </row>
    <row r="16860" spans="1:26">
      <c r="A16860">
        <v>208284491</v>
      </c>
      <c r="B16860" t="s">
        <v>8755</v>
      </c>
      <c r="C16860" t="s">
        <v>3597</v>
      </c>
      <c r="D16860" t="s">
        <v>4034</v>
      </c>
      <c r="E16860" t="s">
        <v>5982</v>
      </c>
      <c r="F16860" t="s">
        <v>3650</v>
      </c>
      <c r="G16860">
        <v>208284491</v>
      </c>
      <c r="I16860" t="s">
        <v>3651</v>
      </c>
      <c r="J16860" t="s">
        <v>6343</v>
      </c>
      <c r="K16860" t="s">
        <v>3653</v>
      </c>
      <c r="M16860">
        <v>13.6</v>
      </c>
      <c r="N16860">
        <v>21.8</v>
      </c>
      <c r="O16860">
        <v>11</v>
      </c>
      <c r="P16860">
        <v>13.6</v>
      </c>
      <c r="Q16860">
        <v>22.2</v>
      </c>
      <c r="R16860">
        <v>10.3</v>
      </c>
      <c r="S16860" t="b">
        <v>0</v>
      </c>
      <c r="T16860" t="b">
        <v>0</v>
      </c>
      <c r="U16860" t="b">
        <v>1</v>
      </c>
      <c r="V16860">
        <v>36000</v>
      </c>
      <c r="W16860">
        <v>33000</v>
      </c>
      <c r="X16860">
        <v>2.4</v>
      </c>
      <c r="Y16860">
        <v>35200</v>
      </c>
      <c r="Z16860">
        <v>1.88</v>
      </c>
    </row>
    <row r="16861" spans="1:26">
      <c r="A16861">
        <v>208284488</v>
      </c>
      <c r="B16861" t="s">
        <v>8602</v>
      </c>
      <c r="C16861" t="s">
        <v>3597</v>
      </c>
      <c r="D16861" t="s">
        <v>4034</v>
      </c>
      <c r="E16861" t="s">
        <v>5982</v>
      </c>
      <c r="F16861" t="s">
        <v>3650</v>
      </c>
      <c r="G16861">
        <v>208284488</v>
      </c>
      <c r="I16861" t="s">
        <v>3651</v>
      </c>
      <c r="J16861" t="s">
        <v>8606</v>
      </c>
      <c r="K16861" t="s">
        <v>3653</v>
      </c>
      <c r="M16861">
        <v>12.5</v>
      </c>
      <c r="N16861">
        <v>22.5</v>
      </c>
      <c r="O16861">
        <v>11.3</v>
      </c>
      <c r="P16861">
        <v>12.5</v>
      </c>
      <c r="Q16861">
        <v>23</v>
      </c>
      <c r="R16861">
        <v>10.6</v>
      </c>
      <c r="S16861" t="b">
        <v>0</v>
      </c>
      <c r="T16861" t="b">
        <v>0</v>
      </c>
      <c r="U16861" t="b">
        <v>1</v>
      </c>
      <c r="V16861">
        <v>28000</v>
      </c>
      <c r="W16861">
        <v>26600</v>
      </c>
      <c r="X16861">
        <v>2.2999999999999998</v>
      </c>
      <c r="Y16861">
        <v>27200</v>
      </c>
      <c r="Z16861">
        <v>2.21</v>
      </c>
    </row>
    <row r="16862" spans="1:26">
      <c r="A16862">
        <v>208284476</v>
      </c>
      <c r="B16862" t="s">
        <v>8602</v>
      </c>
      <c r="C16862" t="s">
        <v>3597</v>
      </c>
      <c r="D16862" t="s">
        <v>4034</v>
      </c>
      <c r="E16862" t="s">
        <v>5982</v>
      </c>
      <c r="F16862" t="s">
        <v>3650</v>
      </c>
      <c r="G16862">
        <v>208284476</v>
      </c>
      <c r="I16862" t="s">
        <v>3651</v>
      </c>
      <c r="J16862" t="s">
        <v>8605</v>
      </c>
      <c r="K16862" t="s">
        <v>3653</v>
      </c>
      <c r="M16862">
        <v>12.5</v>
      </c>
      <c r="N16862">
        <v>23.8</v>
      </c>
      <c r="O16862">
        <v>10.5</v>
      </c>
      <c r="P16862">
        <v>12.7</v>
      </c>
      <c r="Q16862">
        <v>24.6</v>
      </c>
      <c r="R16862">
        <v>9.5</v>
      </c>
      <c r="S16862" t="b">
        <v>0</v>
      </c>
      <c r="T16862" t="b">
        <v>0</v>
      </c>
      <c r="U16862" t="b">
        <v>1</v>
      </c>
      <c r="V16862">
        <v>28000</v>
      </c>
      <c r="W16862">
        <v>21000</v>
      </c>
      <c r="X16862">
        <v>2.5</v>
      </c>
      <c r="Y16862">
        <v>22600</v>
      </c>
      <c r="Z16862">
        <v>2.25</v>
      </c>
    </row>
    <row r="16863" spans="1:26">
      <c r="A16863">
        <v>208284473</v>
      </c>
      <c r="B16863" t="s">
        <v>8602</v>
      </c>
      <c r="C16863" t="s">
        <v>3597</v>
      </c>
      <c r="D16863" t="s">
        <v>4034</v>
      </c>
      <c r="E16863" t="s">
        <v>5982</v>
      </c>
      <c r="F16863" t="s">
        <v>3650</v>
      </c>
      <c r="G16863">
        <v>208284473</v>
      </c>
      <c r="I16863" t="s">
        <v>3651</v>
      </c>
      <c r="J16863" t="s">
        <v>8603</v>
      </c>
      <c r="K16863" t="s">
        <v>3653</v>
      </c>
      <c r="M16863">
        <v>13.3</v>
      </c>
      <c r="N16863">
        <v>22.5</v>
      </c>
      <c r="O16863">
        <v>10.6</v>
      </c>
      <c r="P16863">
        <v>13.9</v>
      </c>
      <c r="Q16863">
        <v>22.9</v>
      </c>
      <c r="R16863">
        <v>10.5</v>
      </c>
      <c r="S16863" t="b">
        <v>0</v>
      </c>
      <c r="T16863" t="b">
        <v>0</v>
      </c>
      <c r="U16863" t="b">
        <v>1</v>
      </c>
      <c r="V16863">
        <v>18000</v>
      </c>
      <c r="W16863">
        <v>14300</v>
      </c>
      <c r="X16863">
        <v>2.4900000000000002</v>
      </c>
      <c r="Y16863">
        <v>16000</v>
      </c>
      <c r="Z16863">
        <v>2.23</v>
      </c>
    </row>
    <row r="16864" spans="1:26">
      <c r="A16864">
        <v>208136324</v>
      </c>
      <c r="B16864" t="s">
        <v>8602</v>
      </c>
      <c r="C16864" t="s">
        <v>3597</v>
      </c>
      <c r="D16864" t="s">
        <v>4034</v>
      </c>
      <c r="E16864" t="s">
        <v>6491</v>
      </c>
      <c r="F16864" t="s">
        <v>3650</v>
      </c>
      <c r="G16864">
        <v>208136324</v>
      </c>
      <c r="I16864" t="s">
        <v>3651</v>
      </c>
      <c r="J16864" t="s">
        <v>8671</v>
      </c>
      <c r="K16864" t="s">
        <v>3653</v>
      </c>
      <c r="M16864">
        <v>12</v>
      </c>
      <c r="N16864">
        <v>22.5</v>
      </c>
      <c r="O16864">
        <v>10.199999999999999</v>
      </c>
      <c r="P16864">
        <v>12.2</v>
      </c>
      <c r="Q16864">
        <v>23.5</v>
      </c>
      <c r="R16864">
        <v>9.1999999999999993</v>
      </c>
      <c r="S16864" t="b">
        <v>0</v>
      </c>
      <c r="T16864" t="b">
        <v>0</v>
      </c>
      <c r="U16864" t="b">
        <v>0</v>
      </c>
      <c r="V16864">
        <v>27000</v>
      </c>
      <c r="W16864">
        <v>20000</v>
      </c>
      <c r="X16864">
        <v>2.35</v>
      </c>
      <c r="Y16864">
        <v>22600</v>
      </c>
      <c r="Z16864">
        <v>2.25</v>
      </c>
    </row>
    <row r="16865" spans="1:26">
      <c r="A16865">
        <v>208284479</v>
      </c>
      <c r="B16865" t="s">
        <v>8755</v>
      </c>
      <c r="C16865" t="s">
        <v>3597</v>
      </c>
      <c r="D16865" t="s">
        <v>4034</v>
      </c>
      <c r="E16865" t="s">
        <v>5982</v>
      </c>
      <c r="F16865" t="s">
        <v>3650</v>
      </c>
      <c r="G16865">
        <v>208284479</v>
      </c>
      <c r="I16865" t="s">
        <v>3651</v>
      </c>
      <c r="J16865" t="s">
        <v>8771</v>
      </c>
      <c r="K16865" t="s">
        <v>3653</v>
      </c>
      <c r="M16865">
        <v>11.5</v>
      </c>
      <c r="N16865">
        <v>23</v>
      </c>
      <c r="O16865">
        <v>11.3</v>
      </c>
      <c r="P16865">
        <v>11.7</v>
      </c>
      <c r="Q16865">
        <v>23.9</v>
      </c>
      <c r="R16865">
        <v>9.5</v>
      </c>
      <c r="S16865" t="b">
        <v>0</v>
      </c>
      <c r="T16865" t="b">
        <v>0</v>
      </c>
      <c r="U16865" t="b">
        <v>1</v>
      </c>
      <c r="V16865">
        <v>36000</v>
      </c>
      <c r="W16865">
        <v>26800</v>
      </c>
      <c r="X16865">
        <v>2.2999999999999998</v>
      </c>
      <c r="Y16865">
        <v>29600</v>
      </c>
      <c r="Z16865">
        <v>2.09</v>
      </c>
    </row>
    <row r="16866" spans="1:26">
      <c r="A16866">
        <v>208284482</v>
      </c>
      <c r="B16866" t="s">
        <v>8755</v>
      </c>
      <c r="C16866" t="s">
        <v>3597</v>
      </c>
      <c r="D16866" t="s">
        <v>4034</v>
      </c>
      <c r="E16866" t="s">
        <v>5982</v>
      </c>
      <c r="F16866" t="s">
        <v>3650</v>
      </c>
      <c r="G16866">
        <v>208284482</v>
      </c>
      <c r="I16866" t="s">
        <v>3651</v>
      </c>
      <c r="J16866" t="s">
        <v>6342</v>
      </c>
      <c r="K16866" t="s">
        <v>3653</v>
      </c>
      <c r="M16866">
        <v>12.5</v>
      </c>
      <c r="N16866">
        <v>22.4</v>
      </c>
      <c r="O16866">
        <v>11</v>
      </c>
      <c r="P16866">
        <v>12.5</v>
      </c>
      <c r="Q16866">
        <v>23.4</v>
      </c>
      <c r="R16866">
        <v>8.6999999999999993</v>
      </c>
      <c r="S16866" t="b">
        <v>0</v>
      </c>
      <c r="T16866" t="b">
        <v>0</v>
      </c>
      <c r="U16866" t="b">
        <v>0</v>
      </c>
      <c r="V16866">
        <v>48000</v>
      </c>
      <c r="W16866">
        <v>34000</v>
      </c>
      <c r="X16866">
        <v>2.4</v>
      </c>
      <c r="Y16866">
        <v>37000</v>
      </c>
      <c r="Z16866">
        <v>2.17</v>
      </c>
    </row>
    <row r="16867" spans="1:26">
      <c r="A16867">
        <v>208284485</v>
      </c>
      <c r="B16867" t="s">
        <v>8602</v>
      </c>
      <c r="C16867" t="s">
        <v>3597</v>
      </c>
      <c r="D16867" t="s">
        <v>4034</v>
      </c>
      <c r="E16867" t="s">
        <v>5982</v>
      </c>
      <c r="F16867" t="s">
        <v>3650</v>
      </c>
      <c r="G16867">
        <v>208284485</v>
      </c>
      <c r="I16867" t="s">
        <v>3651</v>
      </c>
      <c r="J16867" t="s">
        <v>8604</v>
      </c>
      <c r="K16867" t="s">
        <v>3653</v>
      </c>
      <c r="M16867">
        <v>12.5</v>
      </c>
      <c r="N16867">
        <v>22</v>
      </c>
      <c r="O16867">
        <v>10.199999999999999</v>
      </c>
      <c r="P16867">
        <v>12.5</v>
      </c>
      <c r="Q16867">
        <v>22</v>
      </c>
      <c r="R16867">
        <v>9.8000000000000007</v>
      </c>
      <c r="S16867" t="b">
        <v>0</v>
      </c>
      <c r="T16867" t="b">
        <v>0</v>
      </c>
      <c r="U16867" t="b">
        <v>1</v>
      </c>
      <c r="V16867">
        <v>19000</v>
      </c>
      <c r="W16867">
        <v>15000</v>
      </c>
      <c r="X16867">
        <v>2.5</v>
      </c>
      <c r="Y16867">
        <v>19000</v>
      </c>
      <c r="Z16867">
        <v>2.23</v>
      </c>
    </row>
    <row r="16868" spans="1:26">
      <c r="A16868">
        <v>209319644</v>
      </c>
      <c r="B16868" t="s">
        <v>8755</v>
      </c>
      <c r="C16868" t="s">
        <v>3597</v>
      </c>
      <c r="D16868" t="s">
        <v>4034</v>
      </c>
      <c r="E16868" t="s">
        <v>8662</v>
      </c>
      <c r="F16868" t="s">
        <v>3650</v>
      </c>
      <c r="G16868">
        <v>209319644</v>
      </c>
      <c r="I16868" t="s">
        <v>3651</v>
      </c>
      <c r="J16868" t="s">
        <v>6225</v>
      </c>
      <c r="K16868" t="s">
        <v>3653</v>
      </c>
      <c r="M16868">
        <v>13.6</v>
      </c>
      <c r="N16868">
        <v>21.8</v>
      </c>
      <c r="O16868">
        <v>11</v>
      </c>
      <c r="P16868">
        <v>13.6</v>
      </c>
      <c r="Q16868">
        <v>22.2</v>
      </c>
      <c r="R16868">
        <v>10.3</v>
      </c>
      <c r="S16868" t="b">
        <v>0</v>
      </c>
      <c r="T16868" t="b">
        <v>0</v>
      </c>
      <c r="U16868" t="b">
        <v>1</v>
      </c>
      <c r="V16868">
        <v>36000</v>
      </c>
      <c r="W16868">
        <v>33000</v>
      </c>
      <c r="X16868">
        <v>2.4</v>
      </c>
      <c r="Y16868">
        <v>35200</v>
      </c>
      <c r="Z16868">
        <v>1.88</v>
      </c>
    </row>
    <row r="16869" spans="1:26">
      <c r="A16869">
        <v>208136316</v>
      </c>
      <c r="B16869" t="s">
        <v>8755</v>
      </c>
      <c r="C16869" t="s">
        <v>3597</v>
      </c>
      <c r="D16869" t="s">
        <v>4034</v>
      </c>
      <c r="E16869" t="s">
        <v>5260</v>
      </c>
      <c r="F16869" t="s">
        <v>3650</v>
      </c>
      <c r="G16869">
        <v>208136316</v>
      </c>
      <c r="I16869" t="s">
        <v>3651</v>
      </c>
      <c r="J16869" t="s">
        <v>6432</v>
      </c>
      <c r="K16869" t="s">
        <v>3653</v>
      </c>
      <c r="M16869">
        <v>10.5</v>
      </c>
      <c r="N16869">
        <v>20.5</v>
      </c>
      <c r="O16869">
        <v>10.8</v>
      </c>
      <c r="P16869">
        <v>10.5</v>
      </c>
      <c r="Q16869">
        <v>21.3</v>
      </c>
      <c r="R16869">
        <v>9.1</v>
      </c>
      <c r="S16869" t="b">
        <v>0</v>
      </c>
      <c r="T16869" t="b">
        <v>0</v>
      </c>
      <c r="U16869" t="b">
        <v>0</v>
      </c>
      <c r="V16869">
        <v>55000</v>
      </c>
      <c r="W16869">
        <v>34400</v>
      </c>
      <c r="X16869">
        <v>2.5</v>
      </c>
      <c r="Y16869">
        <v>37000</v>
      </c>
      <c r="Z16869">
        <v>2.17</v>
      </c>
    </row>
    <row r="16870" spans="1:26">
      <c r="A16870">
        <v>208136319</v>
      </c>
      <c r="B16870" t="s">
        <v>8602</v>
      </c>
      <c r="C16870" t="s">
        <v>3597</v>
      </c>
      <c r="D16870" t="s">
        <v>4034</v>
      </c>
      <c r="E16870" t="s">
        <v>5260</v>
      </c>
      <c r="F16870" t="s">
        <v>3650</v>
      </c>
      <c r="G16870">
        <v>208136319</v>
      </c>
      <c r="I16870" t="s">
        <v>3651</v>
      </c>
      <c r="J16870" t="s">
        <v>8640</v>
      </c>
      <c r="K16870" t="s">
        <v>3653</v>
      </c>
      <c r="M16870">
        <v>10.5</v>
      </c>
      <c r="N16870">
        <v>21.5</v>
      </c>
      <c r="O16870">
        <v>10.6</v>
      </c>
      <c r="P16870">
        <v>10.5</v>
      </c>
      <c r="Q16870">
        <v>22</v>
      </c>
      <c r="R16870">
        <v>9.5</v>
      </c>
      <c r="S16870" t="b">
        <v>0</v>
      </c>
      <c r="T16870" t="b">
        <v>0</v>
      </c>
      <c r="U16870" t="b">
        <v>1</v>
      </c>
      <c r="V16870">
        <v>55000</v>
      </c>
      <c r="W16870">
        <v>34400</v>
      </c>
      <c r="X16870">
        <v>2.5</v>
      </c>
      <c r="Y16870">
        <v>45000</v>
      </c>
      <c r="Z16870">
        <v>2.06</v>
      </c>
    </row>
    <row r="16871" spans="1:26">
      <c r="A16871">
        <v>209319647</v>
      </c>
      <c r="B16871" t="s">
        <v>8602</v>
      </c>
      <c r="C16871" t="s">
        <v>3597</v>
      </c>
      <c r="D16871" t="s">
        <v>4034</v>
      </c>
      <c r="E16871" t="s">
        <v>8662</v>
      </c>
      <c r="F16871" t="s">
        <v>3650</v>
      </c>
      <c r="G16871">
        <v>209319647</v>
      </c>
      <c r="I16871" t="s">
        <v>3651</v>
      </c>
      <c r="J16871" t="s">
        <v>8665</v>
      </c>
      <c r="K16871" t="s">
        <v>3653</v>
      </c>
      <c r="M16871">
        <v>11.6</v>
      </c>
      <c r="N16871">
        <v>21.5</v>
      </c>
      <c r="O16871">
        <v>11</v>
      </c>
      <c r="P16871">
        <v>11.7</v>
      </c>
      <c r="Q16871">
        <v>21.8</v>
      </c>
      <c r="R16871">
        <v>9.8000000000000007</v>
      </c>
      <c r="S16871" t="b">
        <v>0</v>
      </c>
      <c r="T16871" t="b">
        <v>0</v>
      </c>
      <c r="U16871" t="b">
        <v>1</v>
      </c>
      <c r="V16871">
        <v>48000</v>
      </c>
      <c r="W16871">
        <v>36000</v>
      </c>
      <c r="X16871">
        <v>2.2999999999999998</v>
      </c>
      <c r="Y16871">
        <v>45000</v>
      </c>
      <c r="Z16871">
        <v>2.2000000000000002</v>
      </c>
    </row>
    <row r="16872" spans="1:26">
      <c r="A16872">
        <v>209319650</v>
      </c>
      <c r="B16872" t="s">
        <v>8602</v>
      </c>
      <c r="C16872" t="s">
        <v>3597</v>
      </c>
      <c r="D16872" t="s">
        <v>4034</v>
      </c>
      <c r="E16872" t="s">
        <v>8662</v>
      </c>
      <c r="F16872" t="s">
        <v>3650</v>
      </c>
      <c r="G16872">
        <v>209319650</v>
      </c>
      <c r="I16872" t="s">
        <v>3651</v>
      </c>
      <c r="J16872" t="s">
        <v>8666</v>
      </c>
      <c r="K16872" t="s">
        <v>3653</v>
      </c>
      <c r="M16872">
        <v>10.5</v>
      </c>
      <c r="N16872">
        <v>21.5</v>
      </c>
      <c r="O16872">
        <v>10.6</v>
      </c>
      <c r="P16872">
        <v>10.5</v>
      </c>
      <c r="Q16872">
        <v>22</v>
      </c>
      <c r="R16872">
        <v>9.5</v>
      </c>
      <c r="S16872" t="b">
        <v>0</v>
      </c>
      <c r="T16872" t="b">
        <v>0</v>
      </c>
      <c r="U16872" t="b">
        <v>1</v>
      </c>
      <c r="V16872">
        <v>55000</v>
      </c>
      <c r="W16872">
        <v>34400</v>
      </c>
      <c r="X16872">
        <v>2.5</v>
      </c>
      <c r="Y16872">
        <v>45000</v>
      </c>
      <c r="Z16872">
        <v>2.06</v>
      </c>
    </row>
    <row r="16873" spans="1:26">
      <c r="A16873">
        <v>209416881</v>
      </c>
      <c r="B16873" t="s">
        <v>8602</v>
      </c>
      <c r="C16873" t="s">
        <v>3597</v>
      </c>
      <c r="D16873" t="s">
        <v>4034</v>
      </c>
      <c r="E16873" t="s">
        <v>7557</v>
      </c>
      <c r="F16873" t="s">
        <v>3650</v>
      </c>
      <c r="G16873">
        <v>209416881</v>
      </c>
      <c r="I16873" t="s">
        <v>3651</v>
      </c>
      <c r="J16873" t="s">
        <v>8627</v>
      </c>
      <c r="K16873" t="s">
        <v>3653</v>
      </c>
      <c r="M16873">
        <v>11.5</v>
      </c>
      <c r="N16873">
        <v>22</v>
      </c>
      <c r="O16873">
        <v>10</v>
      </c>
      <c r="P16873">
        <v>11.8</v>
      </c>
      <c r="Q16873">
        <v>22.6</v>
      </c>
      <c r="R16873">
        <v>9.8000000000000007</v>
      </c>
      <c r="S16873" t="b">
        <v>0</v>
      </c>
      <c r="T16873" t="b">
        <v>0</v>
      </c>
      <c r="U16873" t="b">
        <v>1</v>
      </c>
      <c r="V16873">
        <v>28000</v>
      </c>
      <c r="W16873">
        <v>25600</v>
      </c>
      <c r="X16873">
        <v>2.2999999999999998</v>
      </c>
      <c r="Y16873">
        <v>27200</v>
      </c>
      <c r="Z16873">
        <v>2.21</v>
      </c>
    </row>
    <row r="16874" spans="1:26">
      <c r="A16874">
        <v>209416884</v>
      </c>
      <c r="B16874" t="s">
        <v>8602</v>
      </c>
      <c r="C16874" t="s">
        <v>3597</v>
      </c>
      <c r="D16874" t="s">
        <v>4034</v>
      </c>
      <c r="E16874" t="s">
        <v>7557</v>
      </c>
      <c r="F16874" t="s">
        <v>3650</v>
      </c>
      <c r="G16874">
        <v>209416884</v>
      </c>
      <c r="I16874" t="s">
        <v>3651</v>
      </c>
      <c r="J16874" t="s">
        <v>8625</v>
      </c>
      <c r="K16874" t="s">
        <v>3653</v>
      </c>
      <c r="M16874">
        <v>12.5</v>
      </c>
      <c r="N16874">
        <v>20.5</v>
      </c>
      <c r="O16874">
        <v>9.6999999999999993</v>
      </c>
      <c r="P16874">
        <v>12.5</v>
      </c>
      <c r="Q16874">
        <v>20.5</v>
      </c>
      <c r="R16874">
        <v>9</v>
      </c>
      <c r="S16874" t="b">
        <v>0</v>
      </c>
      <c r="T16874" t="b">
        <v>0</v>
      </c>
      <c r="U16874" t="b">
        <v>0</v>
      </c>
      <c r="V16874">
        <v>19000</v>
      </c>
      <c r="W16874">
        <v>13500</v>
      </c>
      <c r="X16874">
        <v>2.5</v>
      </c>
      <c r="Y16874">
        <v>19000</v>
      </c>
      <c r="Z16874">
        <v>2.23</v>
      </c>
    </row>
    <row r="16875" spans="1:26">
      <c r="A16875">
        <v>208816898</v>
      </c>
      <c r="B16875" t="s">
        <v>8602</v>
      </c>
      <c r="C16875" t="s">
        <v>3597</v>
      </c>
      <c r="D16875" t="s">
        <v>4034</v>
      </c>
      <c r="E16875" t="s">
        <v>6570</v>
      </c>
      <c r="F16875" t="s">
        <v>3650</v>
      </c>
      <c r="G16875">
        <v>208816898</v>
      </c>
      <c r="I16875" t="s">
        <v>3651</v>
      </c>
      <c r="J16875" t="s">
        <v>8616</v>
      </c>
      <c r="K16875" t="s">
        <v>3653</v>
      </c>
      <c r="M16875">
        <v>10.5</v>
      </c>
      <c r="N16875">
        <v>19</v>
      </c>
      <c r="O16875">
        <v>10.8</v>
      </c>
      <c r="P16875">
        <v>10.5</v>
      </c>
      <c r="Q16875">
        <v>20</v>
      </c>
      <c r="R16875">
        <v>9.5</v>
      </c>
      <c r="S16875" t="b">
        <v>0</v>
      </c>
      <c r="T16875" t="b">
        <v>0</v>
      </c>
      <c r="U16875" t="b">
        <v>1</v>
      </c>
      <c r="V16875">
        <v>55000</v>
      </c>
      <c r="W16875">
        <v>34800</v>
      </c>
      <c r="X16875">
        <v>2.4</v>
      </c>
      <c r="Y16875">
        <v>45000</v>
      </c>
      <c r="Z16875">
        <v>2.06</v>
      </c>
    </row>
    <row r="16876" spans="1:26">
      <c r="A16876">
        <v>209157098</v>
      </c>
      <c r="B16876" t="s">
        <v>9533</v>
      </c>
      <c r="C16876" t="s">
        <v>3597</v>
      </c>
      <c r="D16876" t="s">
        <v>4034</v>
      </c>
      <c r="E16876" t="s">
        <v>9417</v>
      </c>
      <c r="F16876" t="s">
        <v>3650</v>
      </c>
      <c r="G16876">
        <v>209157098</v>
      </c>
      <c r="I16876" t="s">
        <v>3651</v>
      </c>
      <c r="J16876" t="s">
        <v>10088</v>
      </c>
      <c r="K16876" t="s">
        <v>3653</v>
      </c>
      <c r="M16876">
        <v>12</v>
      </c>
      <c r="N16876">
        <v>22.5</v>
      </c>
      <c r="O16876">
        <v>10.199999999999999</v>
      </c>
      <c r="P16876">
        <v>12.2</v>
      </c>
      <c r="Q16876">
        <v>23.5</v>
      </c>
      <c r="R16876">
        <v>9.1999999999999993</v>
      </c>
      <c r="S16876" t="b">
        <v>0</v>
      </c>
      <c r="T16876" t="b">
        <v>0</v>
      </c>
      <c r="U16876" t="b">
        <v>0</v>
      </c>
      <c r="V16876">
        <v>27000</v>
      </c>
      <c r="W16876">
        <v>20000</v>
      </c>
      <c r="X16876">
        <v>2.35</v>
      </c>
      <c r="Y16876">
        <v>22600</v>
      </c>
      <c r="Z16876">
        <v>2.25</v>
      </c>
    </row>
    <row r="16877" spans="1:26">
      <c r="A16877">
        <v>209157095</v>
      </c>
      <c r="B16877" t="s">
        <v>9533</v>
      </c>
      <c r="C16877" t="s">
        <v>3597</v>
      </c>
      <c r="D16877" t="s">
        <v>4034</v>
      </c>
      <c r="E16877" t="s">
        <v>9417</v>
      </c>
      <c r="F16877" t="s">
        <v>3650</v>
      </c>
      <c r="G16877">
        <v>209157095</v>
      </c>
      <c r="I16877" t="s">
        <v>3651</v>
      </c>
      <c r="J16877" t="s">
        <v>10080</v>
      </c>
      <c r="K16877" t="s">
        <v>3653</v>
      </c>
      <c r="M16877">
        <v>12.5</v>
      </c>
      <c r="N16877">
        <v>21.5</v>
      </c>
      <c r="O16877">
        <v>10.6</v>
      </c>
      <c r="P16877">
        <v>12.5</v>
      </c>
      <c r="Q16877">
        <v>21</v>
      </c>
      <c r="R16877">
        <v>10.199999999999999</v>
      </c>
      <c r="S16877" t="b">
        <v>0</v>
      </c>
      <c r="T16877" t="b">
        <v>0</v>
      </c>
      <c r="U16877" t="b">
        <v>1</v>
      </c>
      <c r="V16877">
        <v>18000</v>
      </c>
      <c r="W16877">
        <v>14400</v>
      </c>
      <c r="X16877">
        <v>2.5</v>
      </c>
      <c r="Y16877">
        <v>16000</v>
      </c>
      <c r="Z16877">
        <v>2.23</v>
      </c>
    </row>
    <row r="16878" spans="1:26">
      <c r="A16878">
        <v>209157101</v>
      </c>
      <c r="B16878" t="s">
        <v>9533</v>
      </c>
      <c r="C16878" t="s">
        <v>3597</v>
      </c>
      <c r="D16878" t="s">
        <v>4034</v>
      </c>
      <c r="E16878" t="s">
        <v>9417</v>
      </c>
      <c r="F16878" t="s">
        <v>3650</v>
      </c>
      <c r="G16878">
        <v>209157101</v>
      </c>
      <c r="I16878" t="s">
        <v>3651</v>
      </c>
      <c r="J16878" t="s">
        <v>10096</v>
      </c>
      <c r="K16878" t="s">
        <v>3653</v>
      </c>
      <c r="M16878">
        <v>10.5</v>
      </c>
      <c r="N16878">
        <v>21.8</v>
      </c>
      <c r="O16878">
        <v>11.5</v>
      </c>
      <c r="P16878">
        <v>10.6</v>
      </c>
      <c r="Q16878">
        <v>23.1</v>
      </c>
      <c r="R16878">
        <v>9.6</v>
      </c>
      <c r="S16878" t="b">
        <v>0</v>
      </c>
      <c r="T16878" t="b">
        <v>0</v>
      </c>
      <c r="U16878" t="b">
        <v>1</v>
      </c>
      <c r="V16878">
        <v>36000</v>
      </c>
      <c r="W16878">
        <v>26400</v>
      </c>
      <c r="X16878">
        <v>2.2999999999999998</v>
      </c>
      <c r="Y16878">
        <v>29600</v>
      </c>
      <c r="Z16878">
        <v>2.09</v>
      </c>
    </row>
    <row r="16879" spans="1:26">
      <c r="A16879">
        <v>209319635</v>
      </c>
      <c r="B16879" t="s">
        <v>8755</v>
      </c>
      <c r="C16879" t="s">
        <v>3597</v>
      </c>
      <c r="D16879" t="s">
        <v>4034</v>
      </c>
      <c r="E16879" t="s">
        <v>8662</v>
      </c>
      <c r="F16879" t="s">
        <v>3650</v>
      </c>
      <c r="G16879">
        <v>209319635</v>
      </c>
      <c r="I16879" t="s">
        <v>3651</v>
      </c>
      <c r="J16879" t="s">
        <v>6226</v>
      </c>
      <c r="K16879" t="s">
        <v>3653</v>
      </c>
      <c r="M16879">
        <v>10.5</v>
      </c>
      <c r="N16879">
        <v>20.5</v>
      </c>
      <c r="O16879">
        <v>10.8</v>
      </c>
      <c r="P16879">
        <v>10.5</v>
      </c>
      <c r="Q16879">
        <v>21.3</v>
      </c>
      <c r="R16879">
        <v>9.1</v>
      </c>
      <c r="S16879" t="b">
        <v>0</v>
      </c>
      <c r="T16879" t="b">
        <v>0</v>
      </c>
      <c r="U16879" t="b">
        <v>0</v>
      </c>
      <c r="V16879">
        <v>55000</v>
      </c>
      <c r="W16879">
        <v>34400</v>
      </c>
      <c r="X16879">
        <v>2.5</v>
      </c>
      <c r="Y16879">
        <v>37000</v>
      </c>
      <c r="Z16879">
        <v>2.17</v>
      </c>
    </row>
    <row r="16880" spans="1:26">
      <c r="A16880">
        <v>209157104</v>
      </c>
      <c r="B16880" t="s">
        <v>9533</v>
      </c>
      <c r="C16880" t="s">
        <v>3597</v>
      </c>
      <c r="D16880" t="s">
        <v>4034</v>
      </c>
      <c r="E16880" t="s">
        <v>9417</v>
      </c>
      <c r="F16880" t="s">
        <v>3650</v>
      </c>
      <c r="G16880">
        <v>209157104</v>
      </c>
      <c r="I16880" t="s">
        <v>3651</v>
      </c>
      <c r="J16880" t="s">
        <v>10081</v>
      </c>
      <c r="K16880" t="s">
        <v>3653</v>
      </c>
      <c r="M16880">
        <v>11</v>
      </c>
      <c r="N16880">
        <v>21</v>
      </c>
      <c r="O16880">
        <v>10.5</v>
      </c>
      <c r="P16880">
        <v>11</v>
      </c>
      <c r="Q16880">
        <v>21.1</v>
      </c>
      <c r="R16880">
        <v>9.5</v>
      </c>
      <c r="S16880" t="b">
        <v>0</v>
      </c>
      <c r="T16880" t="b">
        <v>0</v>
      </c>
      <c r="U16880" t="b">
        <v>1</v>
      </c>
      <c r="V16880">
        <v>48000</v>
      </c>
      <c r="W16880">
        <v>36000</v>
      </c>
      <c r="X16880">
        <v>2.5</v>
      </c>
      <c r="Y16880">
        <v>37000</v>
      </c>
      <c r="Z16880">
        <v>2.17</v>
      </c>
    </row>
    <row r="16881" spans="1:26">
      <c r="A16881">
        <v>209319638</v>
      </c>
      <c r="B16881" t="s">
        <v>8602</v>
      </c>
      <c r="C16881" t="s">
        <v>3597</v>
      </c>
      <c r="D16881" t="s">
        <v>4034</v>
      </c>
      <c r="E16881" t="s">
        <v>8662</v>
      </c>
      <c r="F16881" t="s">
        <v>3650</v>
      </c>
      <c r="G16881">
        <v>209319638</v>
      </c>
      <c r="I16881" t="s">
        <v>3651</v>
      </c>
      <c r="J16881" t="s">
        <v>8663</v>
      </c>
      <c r="K16881" t="s">
        <v>3653</v>
      </c>
      <c r="M16881">
        <v>12.5</v>
      </c>
      <c r="N16881">
        <v>22</v>
      </c>
      <c r="O16881">
        <v>10.199999999999999</v>
      </c>
      <c r="P16881">
        <v>12.5</v>
      </c>
      <c r="Q16881">
        <v>22</v>
      </c>
      <c r="R16881">
        <v>9.8000000000000007</v>
      </c>
      <c r="S16881" t="b">
        <v>0</v>
      </c>
      <c r="T16881" t="b">
        <v>0</v>
      </c>
      <c r="U16881" t="b">
        <v>1</v>
      </c>
      <c r="V16881">
        <v>19000</v>
      </c>
      <c r="W16881">
        <v>15000</v>
      </c>
      <c r="X16881">
        <v>2.5</v>
      </c>
      <c r="Y16881">
        <v>19000</v>
      </c>
      <c r="Z16881">
        <v>2.23</v>
      </c>
    </row>
    <row r="16882" spans="1:26">
      <c r="A16882">
        <v>209319641</v>
      </c>
      <c r="B16882" t="s">
        <v>8602</v>
      </c>
      <c r="C16882" t="s">
        <v>3597</v>
      </c>
      <c r="D16882" t="s">
        <v>4034</v>
      </c>
      <c r="E16882" t="s">
        <v>8662</v>
      </c>
      <c r="F16882" t="s">
        <v>3650</v>
      </c>
      <c r="G16882">
        <v>209319641</v>
      </c>
      <c r="I16882" t="s">
        <v>3651</v>
      </c>
      <c r="J16882" t="s">
        <v>8664</v>
      </c>
      <c r="K16882" t="s">
        <v>3653</v>
      </c>
      <c r="M16882">
        <v>12.5</v>
      </c>
      <c r="N16882">
        <v>22.5</v>
      </c>
      <c r="O16882">
        <v>11.3</v>
      </c>
      <c r="P16882">
        <v>12.5</v>
      </c>
      <c r="Q16882">
        <v>23</v>
      </c>
      <c r="R16882">
        <v>10.6</v>
      </c>
      <c r="S16882" t="b">
        <v>0</v>
      </c>
      <c r="T16882" t="b">
        <v>0</v>
      </c>
      <c r="U16882" t="b">
        <v>1</v>
      </c>
      <c r="V16882">
        <v>28000</v>
      </c>
      <c r="W16882">
        <v>26600</v>
      </c>
      <c r="X16882">
        <v>2.2999999999999998</v>
      </c>
      <c r="Y16882">
        <v>27200</v>
      </c>
      <c r="Z16882">
        <v>2.21</v>
      </c>
    </row>
    <row r="16883" spans="1:26">
      <c r="A16883">
        <v>208816895</v>
      </c>
      <c r="B16883" t="s">
        <v>8602</v>
      </c>
      <c r="C16883" t="s">
        <v>3597</v>
      </c>
      <c r="D16883" t="s">
        <v>4034</v>
      </c>
      <c r="E16883" t="s">
        <v>6570</v>
      </c>
      <c r="F16883" t="s">
        <v>3650</v>
      </c>
      <c r="G16883">
        <v>208816895</v>
      </c>
      <c r="I16883" t="s">
        <v>3651</v>
      </c>
      <c r="J16883" t="s">
        <v>8612</v>
      </c>
      <c r="K16883" t="s">
        <v>3653</v>
      </c>
      <c r="M16883">
        <v>12.6</v>
      </c>
      <c r="N16883">
        <v>23</v>
      </c>
      <c r="O16883">
        <v>11.2</v>
      </c>
      <c r="P16883">
        <v>12.8</v>
      </c>
      <c r="Q16883">
        <v>23.7</v>
      </c>
      <c r="R16883">
        <v>10.8</v>
      </c>
      <c r="S16883" t="b">
        <v>0</v>
      </c>
      <c r="T16883" t="b">
        <v>0</v>
      </c>
      <c r="U16883" t="b">
        <v>1</v>
      </c>
      <c r="V16883">
        <v>24000</v>
      </c>
      <c r="W16883">
        <v>24000</v>
      </c>
      <c r="X16883">
        <v>2.5</v>
      </c>
      <c r="Y16883">
        <v>25000</v>
      </c>
      <c r="Z16883">
        <v>2.04</v>
      </c>
    </row>
    <row r="16884" spans="1:26">
      <c r="A16884">
        <v>208816892</v>
      </c>
      <c r="B16884" t="s">
        <v>8602</v>
      </c>
      <c r="C16884" t="s">
        <v>3597</v>
      </c>
      <c r="D16884" t="s">
        <v>4034</v>
      </c>
      <c r="E16884" t="s">
        <v>6570</v>
      </c>
      <c r="F16884" t="s">
        <v>3650</v>
      </c>
      <c r="G16884">
        <v>208816892</v>
      </c>
      <c r="I16884" t="s">
        <v>3651</v>
      </c>
      <c r="J16884" t="s">
        <v>8614</v>
      </c>
      <c r="K16884" t="s">
        <v>3653</v>
      </c>
      <c r="M16884">
        <v>12.5</v>
      </c>
      <c r="N16884">
        <v>20.5</v>
      </c>
      <c r="O16884">
        <v>9.6999999999999993</v>
      </c>
      <c r="P16884">
        <v>12.5</v>
      </c>
      <c r="Q16884">
        <v>20.5</v>
      </c>
      <c r="R16884">
        <v>9</v>
      </c>
      <c r="S16884" t="b">
        <v>0</v>
      </c>
      <c r="T16884" t="b">
        <v>0</v>
      </c>
      <c r="U16884" t="b">
        <v>0</v>
      </c>
      <c r="V16884">
        <v>19000</v>
      </c>
      <c r="W16884">
        <v>13500</v>
      </c>
      <c r="X16884">
        <v>2.5</v>
      </c>
      <c r="Y16884">
        <v>19000</v>
      </c>
      <c r="Z16884">
        <v>2.23</v>
      </c>
    </row>
    <row r="16885" spans="1:26">
      <c r="A16885">
        <v>208650622</v>
      </c>
      <c r="B16885" t="s">
        <v>8602</v>
      </c>
      <c r="C16885" t="s">
        <v>3597</v>
      </c>
      <c r="D16885" t="s">
        <v>4034</v>
      </c>
      <c r="E16885" t="s">
        <v>5413</v>
      </c>
      <c r="F16885" t="s">
        <v>3650</v>
      </c>
      <c r="G16885">
        <v>208650622</v>
      </c>
      <c r="I16885" t="s">
        <v>3651</v>
      </c>
      <c r="J16885" t="s">
        <v>8727</v>
      </c>
      <c r="K16885" t="s">
        <v>3653</v>
      </c>
      <c r="M16885">
        <v>10.5</v>
      </c>
      <c r="N16885">
        <v>19</v>
      </c>
      <c r="O16885">
        <v>10.8</v>
      </c>
      <c r="P16885">
        <v>10.5</v>
      </c>
      <c r="Q16885">
        <v>20</v>
      </c>
      <c r="R16885">
        <v>9.5</v>
      </c>
      <c r="S16885" t="b">
        <v>0</v>
      </c>
      <c r="T16885" t="b">
        <v>0</v>
      </c>
      <c r="U16885" t="b">
        <v>1</v>
      </c>
      <c r="V16885">
        <v>55000</v>
      </c>
      <c r="W16885">
        <v>34800</v>
      </c>
      <c r="X16885">
        <v>2.4</v>
      </c>
      <c r="Y16885">
        <v>45000</v>
      </c>
      <c r="Z16885">
        <v>2.06</v>
      </c>
    </row>
    <row r="16886" spans="1:26">
      <c r="A16886">
        <v>208650619</v>
      </c>
      <c r="B16886" t="s">
        <v>8755</v>
      </c>
      <c r="C16886" t="s">
        <v>3597</v>
      </c>
      <c r="D16886" t="s">
        <v>4034</v>
      </c>
      <c r="E16886" t="s">
        <v>5413</v>
      </c>
      <c r="F16886" t="s">
        <v>3650</v>
      </c>
      <c r="G16886">
        <v>208650619</v>
      </c>
      <c r="I16886" t="s">
        <v>3651</v>
      </c>
      <c r="J16886" t="s">
        <v>6074</v>
      </c>
      <c r="K16886" t="s">
        <v>3653</v>
      </c>
      <c r="M16886">
        <v>10.5</v>
      </c>
      <c r="N16886">
        <v>19</v>
      </c>
      <c r="O16886">
        <v>11.5</v>
      </c>
      <c r="P16886">
        <v>10.5</v>
      </c>
      <c r="Q16886">
        <v>20.2</v>
      </c>
      <c r="R16886">
        <v>9.6</v>
      </c>
      <c r="S16886" t="b">
        <v>0</v>
      </c>
      <c r="T16886" t="b">
        <v>0</v>
      </c>
      <c r="U16886" t="b">
        <v>1</v>
      </c>
      <c r="V16886">
        <v>55000</v>
      </c>
      <c r="W16886">
        <v>36400</v>
      </c>
      <c r="X16886">
        <v>2.56</v>
      </c>
      <c r="Y16886">
        <v>37000</v>
      </c>
      <c r="Z16886">
        <v>2.17</v>
      </c>
    </row>
    <row r="16887" spans="1:26">
      <c r="A16887">
        <v>208552957</v>
      </c>
      <c r="B16887" t="s">
        <v>8755</v>
      </c>
      <c r="C16887" t="s">
        <v>3597</v>
      </c>
      <c r="D16887" t="s">
        <v>4034</v>
      </c>
      <c r="E16887" t="s">
        <v>6252</v>
      </c>
      <c r="F16887" t="s">
        <v>3650</v>
      </c>
      <c r="G16887">
        <v>208552957</v>
      </c>
      <c r="I16887" t="s">
        <v>3651</v>
      </c>
      <c r="J16887" t="s">
        <v>8761</v>
      </c>
      <c r="K16887" t="s">
        <v>3653</v>
      </c>
      <c r="M16887">
        <v>11.5</v>
      </c>
      <c r="N16887">
        <v>23</v>
      </c>
      <c r="O16887">
        <v>11.3</v>
      </c>
      <c r="P16887">
        <v>11.7</v>
      </c>
      <c r="Q16887">
        <v>23.9</v>
      </c>
      <c r="R16887">
        <v>9.5</v>
      </c>
      <c r="S16887" t="b">
        <v>0</v>
      </c>
      <c r="T16887" t="b">
        <v>0</v>
      </c>
      <c r="U16887" t="b">
        <v>1</v>
      </c>
      <c r="V16887">
        <v>36000</v>
      </c>
      <c r="W16887">
        <v>26800</v>
      </c>
      <c r="X16887">
        <v>2.2999999999999998</v>
      </c>
      <c r="Y16887">
        <v>29600</v>
      </c>
      <c r="Z16887">
        <v>2.09</v>
      </c>
    </row>
    <row r="16888" spans="1:26">
      <c r="A16888">
        <v>208552972</v>
      </c>
      <c r="B16888" t="s">
        <v>8755</v>
      </c>
      <c r="C16888" t="s">
        <v>3597</v>
      </c>
      <c r="D16888" t="s">
        <v>4034</v>
      </c>
      <c r="E16888" t="s">
        <v>6252</v>
      </c>
      <c r="F16888" t="s">
        <v>3650</v>
      </c>
      <c r="G16888">
        <v>208552972</v>
      </c>
      <c r="I16888" t="s">
        <v>3651</v>
      </c>
      <c r="J16888" t="s">
        <v>8767</v>
      </c>
      <c r="K16888" t="s">
        <v>3653</v>
      </c>
      <c r="M16888">
        <v>11</v>
      </c>
      <c r="N16888">
        <v>20.5</v>
      </c>
      <c r="O16888">
        <v>11</v>
      </c>
      <c r="P16888">
        <v>11</v>
      </c>
      <c r="Q16888">
        <v>20.5</v>
      </c>
      <c r="R16888">
        <v>9.1999999999999993</v>
      </c>
      <c r="S16888" t="b">
        <v>0</v>
      </c>
      <c r="T16888" t="b">
        <v>0</v>
      </c>
      <c r="U16888" t="b">
        <v>0</v>
      </c>
      <c r="V16888">
        <v>48000</v>
      </c>
      <c r="W16888">
        <v>36000</v>
      </c>
      <c r="X16888">
        <v>2.58</v>
      </c>
      <c r="Y16888">
        <v>37000</v>
      </c>
      <c r="Z16888">
        <v>2.17</v>
      </c>
    </row>
    <row r="16889" spans="1:26">
      <c r="A16889">
        <v>208552838</v>
      </c>
      <c r="B16889" t="s">
        <v>8755</v>
      </c>
      <c r="C16889" t="s">
        <v>3597</v>
      </c>
      <c r="D16889" t="s">
        <v>4034</v>
      </c>
      <c r="E16889" t="s">
        <v>6252</v>
      </c>
      <c r="F16889" t="s">
        <v>3650</v>
      </c>
      <c r="G16889">
        <v>208552838</v>
      </c>
      <c r="I16889" t="s">
        <v>3651</v>
      </c>
      <c r="J16889" t="s">
        <v>6255</v>
      </c>
      <c r="K16889" t="s">
        <v>3653</v>
      </c>
      <c r="M16889">
        <v>12.5</v>
      </c>
      <c r="N16889">
        <v>22.4</v>
      </c>
      <c r="O16889">
        <v>11</v>
      </c>
      <c r="P16889">
        <v>12.5</v>
      </c>
      <c r="Q16889">
        <v>23.4</v>
      </c>
      <c r="R16889">
        <v>8.6999999999999993</v>
      </c>
      <c r="S16889" t="b">
        <v>0</v>
      </c>
      <c r="T16889" t="b">
        <v>0</v>
      </c>
      <c r="U16889" t="b">
        <v>0</v>
      </c>
      <c r="V16889">
        <v>48000</v>
      </c>
      <c r="W16889">
        <v>34000</v>
      </c>
      <c r="X16889">
        <v>2.4</v>
      </c>
      <c r="Y16889">
        <v>37000</v>
      </c>
      <c r="Z16889">
        <v>2.17</v>
      </c>
    </row>
    <row r="16890" spans="1:26">
      <c r="A16890">
        <v>208552834</v>
      </c>
      <c r="B16890" t="s">
        <v>8602</v>
      </c>
      <c r="C16890" t="s">
        <v>3597</v>
      </c>
      <c r="D16890" t="s">
        <v>4034</v>
      </c>
      <c r="E16890" t="s">
        <v>6252</v>
      </c>
      <c r="F16890" t="s">
        <v>3650</v>
      </c>
      <c r="G16890">
        <v>208552834</v>
      </c>
      <c r="I16890" t="s">
        <v>3651</v>
      </c>
      <c r="J16890" t="s">
        <v>8632</v>
      </c>
      <c r="K16890" t="s">
        <v>3653</v>
      </c>
      <c r="M16890">
        <v>12.5</v>
      </c>
      <c r="N16890">
        <v>23.8</v>
      </c>
      <c r="O16890">
        <v>10.5</v>
      </c>
      <c r="P16890">
        <v>12.7</v>
      </c>
      <c r="Q16890">
        <v>24.6</v>
      </c>
      <c r="R16890">
        <v>9.5</v>
      </c>
      <c r="S16890" t="b">
        <v>0</v>
      </c>
      <c r="T16890" t="b">
        <v>0</v>
      </c>
      <c r="U16890" t="b">
        <v>1</v>
      </c>
      <c r="V16890">
        <v>28000</v>
      </c>
      <c r="W16890">
        <v>21000</v>
      </c>
      <c r="X16890">
        <v>2.5</v>
      </c>
      <c r="Y16890">
        <v>22600</v>
      </c>
      <c r="Z16890">
        <v>2.25</v>
      </c>
    </row>
    <row r="16891" spans="1:26">
      <c r="A16891">
        <v>208497428</v>
      </c>
      <c r="B16891" t="s">
        <v>8602</v>
      </c>
      <c r="C16891" t="s">
        <v>3597</v>
      </c>
      <c r="D16891" t="s">
        <v>4034</v>
      </c>
      <c r="E16891" t="s">
        <v>5222</v>
      </c>
      <c r="F16891" t="s">
        <v>3650</v>
      </c>
      <c r="G16891">
        <v>208497428</v>
      </c>
      <c r="I16891" t="s">
        <v>3651</v>
      </c>
      <c r="J16891" t="s">
        <v>8697</v>
      </c>
      <c r="K16891" t="s">
        <v>3653</v>
      </c>
      <c r="M16891">
        <v>10.5</v>
      </c>
      <c r="N16891">
        <v>21.5</v>
      </c>
      <c r="O16891">
        <v>10.6</v>
      </c>
      <c r="P16891">
        <v>10.5</v>
      </c>
      <c r="Q16891">
        <v>22</v>
      </c>
      <c r="R16891">
        <v>9.5</v>
      </c>
      <c r="S16891" t="b">
        <v>0</v>
      </c>
      <c r="T16891" t="b">
        <v>0</v>
      </c>
      <c r="U16891" t="b">
        <v>1</v>
      </c>
      <c r="V16891">
        <v>55000</v>
      </c>
      <c r="W16891">
        <v>34400</v>
      </c>
      <c r="X16891">
        <v>2.5</v>
      </c>
      <c r="Y16891">
        <v>45000</v>
      </c>
      <c r="Z16891">
        <v>2.06</v>
      </c>
    </row>
    <row r="16892" spans="1:26">
      <c r="A16892">
        <v>208552828</v>
      </c>
      <c r="B16892" t="s">
        <v>8602</v>
      </c>
      <c r="C16892" t="s">
        <v>3597</v>
      </c>
      <c r="D16892" t="s">
        <v>4034</v>
      </c>
      <c r="E16892" t="s">
        <v>6252</v>
      </c>
      <c r="F16892" t="s">
        <v>3650</v>
      </c>
      <c r="G16892">
        <v>208552828</v>
      </c>
      <c r="I16892" t="s">
        <v>3651</v>
      </c>
      <c r="J16892" t="s">
        <v>8631</v>
      </c>
      <c r="K16892" t="s">
        <v>3653</v>
      </c>
      <c r="M16892">
        <v>13.3</v>
      </c>
      <c r="N16892">
        <v>22.5</v>
      </c>
      <c r="O16892">
        <v>10.6</v>
      </c>
      <c r="P16892">
        <v>13.9</v>
      </c>
      <c r="Q16892">
        <v>22.9</v>
      </c>
      <c r="R16892">
        <v>10.5</v>
      </c>
      <c r="S16892" t="b">
        <v>0</v>
      </c>
      <c r="T16892" t="b">
        <v>0</v>
      </c>
      <c r="U16892" t="b">
        <v>1</v>
      </c>
      <c r="V16892">
        <v>18000</v>
      </c>
      <c r="W16892">
        <v>14300</v>
      </c>
      <c r="X16892">
        <v>2.4900000000000002</v>
      </c>
      <c r="Y16892">
        <v>16000</v>
      </c>
      <c r="Z16892">
        <v>2.23</v>
      </c>
    </row>
    <row r="16893" spans="1:26">
      <c r="A16893">
        <v>208497425</v>
      </c>
      <c r="B16893" t="s">
        <v>8755</v>
      </c>
      <c r="C16893" t="s">
        <v>3597</v>
      </c>
      <c r="D16893" t="s">
        <v>4034</v>
      </c>
      <c r="E16893" t="s">
        <v>5222</v>
      </c>
      <c r="F16893" t="s">
        <v>3650</v>
      </c>
      <c r="G16893">
        <v>208497425</v>
      </c>
      <c r="I16893" t="s">
        <v>3651</v>
      </c>
      <c r="J16893" t="s">
        <v>6083</v>
      </c>
      <c r="K16893" t="s">
        <v>3653</v>
      </c>
      <c r="M16893">
        <v>10.5</v>
      </c>
      <c r="N16893">
        <v>20.5</v>
      </c>
      <c r="O16893">
        <v>10.8</v>
      </c>
      <c r="P16893">
        <v>10.5</v>
      </c>
      <c r="Q16893">
        <v>21.3</v>
      </c>
      <c r="R16893">
        <v>9.1</v>
      </c>
      <c r="S16893" t="b">
        <v>0</v>
      </c>
      <c r="T16893" t="b">
        <v>0</v>
      </c>
      <c r="U16893" t="b">
        <v>0</v>
      </c>
      <c r="V16893">
        <v>55000</v>
      </c>
      <c r="W16893">
        <v>34400</v>
      </c>
      <c r="X16893">
        <v>2.5</v>
      </c>
      <c r="Y16893">
        <v>37000</v>
      </c>
      <c r="Z16893">
        <v>2.17</v>
      </c>
    </row>
    <row r="16894" spans="1:26">
      <c r="A16894">
        <v>208447954</v>
      </c>
      <c r="B16894" t="s">
        <v>8755</v>
      </c>
      <c r="C16894" t="s">
        <v>3597</v>
      </c>
      <c r="D16894" t="s">
        <v>4034</v>
      </c>
      <c r="E16894" t="s">
        <v>6086</v>
      </c>
      <c r="F16894" t="s">
        <v>3650</v>
      </c>
      <c r="G16894">
        <v>208447954</v>
      </c>
      <c r="I16894" t="s">
        <v>3651</v>
      </c>
      <c r="J16894" t="s">
        <v>8764</v>
      </c>
      <c r="K16894" t="s">
        <v>3653</v>
      </c>
      <c r="M16894">
        <v>10.5</v>
      </c>
      <c r="N16894">
        <v>21.8</v>
      </c>
      <c r="O16894">
        <v>11.5</v>
      </c>
      <c r="P16894">
        <v>10.6</v>
      </c>
      <c r="Q16894">
        <v>23.1</v>
      </c>
      <c r="R16894">
        <v>9.6</v>
      </c>
      <c r="S16894" t="b">
        <v>0</v>
      </c>
      <c r="T16894" t="b">
        <v>0</v>
      </c>
      <c r="U16894" t="b">
        <v>1</v>
      </c>
      <c r="V16894">
        <v>36000</v>
      </c>
      <c r="W16894">
        <v>26400</v>
      </c>
      <c r="X16894">
        <v>2.2999999999999998</v>
      </c>
      <c r="Y16894">
        <v>29600</v>
      </c>
      <c r="Z16894">
        <v>2.09</v>
      </c>
    </row>
    <row r="16895" spans="1:26">
      <c r="A16895">
        <v>208447948</v>
      </c>
      <c r="B16895" t="s">
        <v>8602</v>
      </c>
      <c r="C16895" t="s">
        <v>3597</v>
      </c>
      <c r="D16895" t="s">
        <v>4034</v>
      </c>
      <c r="E16895" t="s">
        <v>6086</v>
      </c>
      <c r="F16895" t="s">
        <v>3650</v>
      </c>
      <c r="G16895">
        <v>208447948</v>
      </c>
      <c r="I16895" t="s">
        <v>3651</v>
      </c>
      <c r="J16895" t="s">
        <v>8608</v>
      </c>
      <c r="K16895" t="s">
        <v>3653</v>
      </c>
      <c r="M16895">
        <v>12.5</v>
      </c>
      <c r="N16895">
        <v>21.5</v>
      </c>
      <c r="O16895">
        <v>10.6</v>
      </c>
      <c r="P16895">
        <v>12.5</v>
      </c>
      <c r="Q16895">
        <v>21</v>
      </c>
      <c r="R16895">
        <v>10.199999999999999</v>
      </c>
      <c r="S16895" t="b">
        <v>0</v>
      </c>
      <c r="T16895" t="b">
        <v>0</v>
      </c>
      <c r="U16895" t="b">
        <v>1</v>
      </c>
      <c r="V16895">
        <v>18000</v>
      </c>
      <c r="W16895">
        <v>14400</v>
      </c>
      <c r="X16895">
        <v>2.5</v>
      </c>
      <c r="Y16895">
        <v>16000</v>
      </c>
      <c r="Z16895">
        <v>2.23</v>
      </c>
    </row>
    <row r="16896" spans="1:26">
      <c r="A16896">
        <v>208447951</v>
      </c>
      <c r="B16896" t="s">
        <v>8602</v>
      </c>
      <c r="C16896" t="s">
        <v>3597</v>
      </c>
      <c r="D16896" t="s">
        <v>4034</v>
      </c>
      <c r="E16896" t="s">
        <v>6086</v>
      </c>
      <c r="F16896" t="s">
        <v>3650</v>
      </c>
      <c r="G16896">
        <v>208447951</v>
      </c>
      <c r="I16896" t="s">
        <v>3651</v>
      </c>
      <c r="J16896" t="s">
        <v>8609</v>
      </c>
      <c r="K16896" t="s">
        <v>3653</v>
      </c>
      <c r="M16896">
        <v>12</v>
      </c>
      <c r="N16896">
        <v>22.5</v>
      </c>
      <c r="O16896">
        <v>10.199999999999999</v>
      </c>
      <c r="P16896">
        <v>12.2</v>
      </c>
      <c r="Q16896">
        <v>23.5</v>
      </c>
      <c r="R16896">
        <v>9.1999999999999993</v>
      </c>
      <c r="S16896" t="b">
        <v>0</v>
      </c>
      <c r="T16896" t="b">
        <v>0</v>
      </c>
      <c r="U16896" t="b">
        <v>0</v>
      </c>
      <c r="V16896">
        <v>27000</v>
      </c>
      <c r="W16896">
        <v>20000</v>
      </c>
      <c r="X16896">
        <v>2.35</v>
      </c>
      <c r="Y16896">
        <v>22600</v>
      </c>
      <c r="Z16896">
        <v>2.25</v>
      </c>
    </row>
    <row r="16897" spans="1:26">
      <c r="A16897">
        <v>208447957</v>
      </c>
      <c r="B16897" t="s">
        <v>8755</v>
      </c>
      <c r="C16897" t="s">
        <v>3597</v>
      </c>
      <c r="D16897" t="s">
        <v>4034</v>
      </c>
      <c r="E16897" t="s">
        <v>6086</v>
      </c>
      <c r="F16897" t="s">
        <v>3650</v>
      </c>
      <c r="G16897">
        <v>208447957</v>
      </c>
      <c r="I16897" t="s">
        <v>3651</v>
      </c>
      <c r="J16897" t="s">
        <v>6087</v>
      </c>
      <c r="K16897" t="s">
        <v>3653</v>
      </c>
      <c r="M16897">
        <v>11</v>
      </c>
      <c r="N16897">
        <v>21</v>
      </c>
      <c r="O16897">
        <v>10.5</v>
      </c>
      <c r="P16897">
        <v>11</v>
      </c>
      <c r="Q16897">
        <v>21.1</v>
      </c>
      <c r="R16897">
        <v>9.5</v>
      </c>
      <c r="S16897" t="b">
        <v>0</v>
      </c>
      <c r="T16897" t="b">
        <v>0</v>
      </c>
      <c r="U16897" t="b">
        <v>1</v>
      </c>
      <c r="V16897">
        <v>48000</v>
      </c>
      <c r="W16897">
        <v>36000</v>
      </c>
      <c r="X16897">
        <v>2.5</v>
      </c>
      <c r="Y16897">
        <v>37000</v>
      </c>
      <c r="Z16897">
        <v>2.17</v>
      </c>
    </row>
    <row r="16898" spans="1:26">
      <c r="A16898">
        <v>211749867</v>
      </c>
      <c r="B16898" t="s">
        <v>13049</v>
      </c>
      <c r="C16898" t="s">
        <v>3597</v>
      </c>
      <c r="D16898" t="s">
        <v>4050</v>
      </c>
      <c r="E16898" t="s">
        <v>4051</v>
      </c>
      <c r="F16898" t="s">
        <v>3621</v>
      </c>
      <c r="G16898">
        <v>211749867</v>
      </c>
      <c r="I16898" t="s">
        <v>3622</v>
      </c>
      <c r="J16898" t="s">
        <v>8884</v>
      </c>
      <c r="K16898" t="s">
        <v>3624</v>
      </c>
      <c r="L16898" t="s">
        <v>13390</v>
      </c>
      <c r="M16898">
        <v>13.5</v>
      </c>
      <c r="N16898">
        <v>24.5</v>
      </c>
      <c r="O16898">
        <v>12</v>
      </c>
      <c r="P16898">
        <v>13.5</v>
      </c>
      <c r="Q16898">
        <v>22</v>
      </c>
      <c r="R16898">
        <v>10</v>
      </c>
      <c r="S16898" t="b">
        <v>0</v>
      </c>
      <c r="T16898" t="b">
        <v>0</v>
      </c>
      <c r="U16898" t="b">
        <v>1</v>
      </c>
      <c r="V16898">
        <v>18000</v>
      </c>
      <c r="W16898">
        <v>14200</v>
      </c>
      <c r="X16898">
        <v>2.7</v>
      </c>
      <c r="Y16898">
        <v>23000</v>
      </c>
      <c r="Z16898">
        <v>2.11</v>
      </c>
    </row>
    <row r="16899" spans="1:26">
      <c r="A16899">
        <v>208404157</v>
      </c>
      <c r="B16899" t="s">
        <v>8889</v>
      </c>
      <c r="C16899" t="s">
        <v>3597</v>
      </c>
      <c r="D16899" t="s">
        <v>3775</v>
      </c>
      <c r="E16899" t="s">
        <v>8897</v>
      </c>
      <c r="F16899" t="s">
        <v>3710</v>
      </c>
      <c r="G16899">
        <v>208404157</v>
      </c>
      <c r="I16899" t="s">
        <v>3622</v>
      </c>
      <c r="J16899" t="s">
        <v>8922</v>
      </c>
      <c r="K16899" t="s">
        <v>3725</v>
      </c>
      <c r="M16899">
        <v>12.3</v>
      </c>
      <c r="N16899">
        <v>21.5</v>
      </c>
      <c r="O16899">
        <v>10.5</v>
      </c>
      <c r="P16899">
        <v>12.3</v>
      </c>
      <c r="Q16899">
        <v>21.5</v>
      </c>
      <c r="R16899">
        <v>8.83</v>
      </c>
      <c r="S16899" t="b">
        <v>0</v>
      </c>
      <c r="T16899" t="b">
        <v>0</v>
      </c>
      <c r="U16899" t="b">
        <v>0</v>
      </c>
      <c r="V16899">
        <v>24000</v>
      </c>
      <c r="W16899">
        <v>14800</v>
      </c>
      <c r="X16899">
        <v>2.4</v>
      </c>
      <c r="Y16899">
        <v>25800</v>
      </c>
      <c r="Z16899">
        <v>1.98</v>
      </c>
    </row>
    <row r="16900" spans="1:26">
      <c r="A16900">
        <v>8071537</v>
      </c>
      <c r="B16900" t="s">
        <v>13048</v>
      </c>
      <c r="C16900" t="s">
        <v>3597</v>
      </c>
      <c r="D16900" t="s">
        <v>3775</v>
      </c>
      <c r="E16900" t="s">
        <v>3776</v>
      </c>
      <c r="F16900" t="s">
        <v>3650</v>
      </c>
      <c r="G16900">
        <v>8071537</v>
      </c>
      <c r="I16900" t="s">
        <v>3711</v>
      </c>
      <c r="J16900" t="s">
        <v>3901</v>
      </c>
      <c r="K16900" t="s">
        <v>3653</v>
      </c>
      <c r="M16900">
        <v>10</v>
      </c>
      <c r="N16900">
        <v>18</v>
      </c>
      <c r="O16900">
        <v>9.4</v>
      </c>
      <c r="P16900">
        <v>10</v>
      </c>
      <c r="Q16900">
        <v>19</v>
      </c>
      <c r="R16900">
        <v>9</v>
      </c>
      <c r="S16900" t="b">
        <v>0</v>
      </c>
      <c r="T16900" t="b">
        <v>0</v>
      </c>
      <c r="U16900" t="b">
        <v>0</v>
      </c>
      <c r="V16900">
        <v>35200</v>
      </c>
      <c r="W16900">
        <v>21400</v>
      </c>
      <c r="X16900">
        <v>2.8</v>
      </c>
      <c r="Y16900">
        <v>32500</v>
      </c>
      <c r="Z16900">
        <v>2.4500000000000002</v>
      </c>
    </row>
    <row r="16901" spans="1:26">
      <c r="A16901">
        <v>8071546</v>
      </c>
      <c r="B16901" t="s">
        <v>13048</v>
      </c>
      <c r="C16901" t="s">
        <v>3597</v>
      </c>
      <c r="D16901" t="s">
        <v>3775</v>
      </c>
      <c r="E16901" t="s">
        <v>3776</v>
      </c>
      <c r="F16901" t="s">
        <v>3718</v>
      </c>
      <c r="G16901">
        <v>8071546</v>
      </c>
      <c r="I16901" t="s">
        <v>3711</v>
      </c>
      <c r="J16901" t="s">
        <v>3901</v>
      </c>
      <c r="K16901" t="s">
        <v>3688</v>
      </c>
      <c r="M16901">
        <v>9</v>
      </c>
      <c r="N16901">
        <v>16</v>
      </c>
      <c r="O16901">
        <v>8.6999999999999993</v>
      </c>
      <c r="P16901">
        <v>9</v>
      </c>
      <c r="Q16901">
        <v>17</v>
      </c>
      <c r="R16901">
        <v>8.1999999999999993</v>
      </c>
      <c r="S16901" t="b">
        <v>0</v>
      </c>
      <c r="T16901" t="b">
        <v>0</v>
      </c>
      <c r="U16901" t="b">
        <v>0</v>
      </c>
      <c r="V16901">
        <v>35200</v>
      </c>
      <c r="W16901">
        <v>21400</v>
      </c>
      <c r="X16901">
        <v>2.62</v>
      </c>
      <c r="Y16901">
        <v>32500</v>
      </c>
      <c r="Z16901">
        <v>2.4500000000000002</v>
      </c>
    </row>
    <row r="16902" spans="1:26">
      <c r="A16902">
        <v>8071548</v>
      </c>
      <c r="B16902" t="s">
        <v>3900</v>
      </c>
      <c r="C16902" t="s">
        <v>3597</v>
      </c>
      <c r="D16902" t="s">
        <v>3775</v>
      </c>
      <c r="E16902" t="s">
        <v>3776</v>
      </c>
      <c r="F16902" t="s">
        <v>3710</v>
      </c>
      <c r="G16902">
        <v>8071548</v>
      </c>
      <c r="I16902" t="s">
        <v>3711</v>
      </c>
      <c r="J16902" t="s">
        <v>3901</v>
      </c>
      <c r="K16902" t="s">
        <v>3725</v>
      </c>
      <c r="M16902">
        <v>9.5</v>
      </c>
      <c r="N16902">
        <v>17</v>
      </c>
      <c r="O16902">
        <v>9.0500000000000007</v>
      </c>
      <c r="P16902">
        <v>9.5</v>
      </c>
      <c r="Q16902">
        <v>18</v>
      </c>
      <c r="R16902">
        <v>8.6</v>
      </c>
      <c r="S16902" t="b">
        <v>0</v>
      </c>
      <c r="T16902" t="b">
        <v>0</v>
      </c>
      <c r="U16902" t="b">
        <v>0</v>
      </c>
      <c r="V16902">
        <v>35200</v>
      </c>
      <c r="W16902">
        <v>21400</v>
      </c>
      <c r="X16902">
        <v>2.7</v>
      </c>
      <c r="Y16902">
        <v>32500</v>
      </c>
      <c r="Z16902">
        <v>2.4500000000000002</v>
      </c>
    </row>
    <row r="16903" spans="1:26">
      <c r="A16903">
        <v>212578846</v>
      </c>
      <c r="B16903" t="s">
        <v>14198</v>
      </c>
      <c r="C16903" t="s">
        <v>3597</v>
      </c>
      <c r="D16903" t="s">
        <v>3714</v>
      </c>
      <c r="E16903" t="s">
        <v>3714</v>
      </c>
      <c r="F16903" t="s">
        <v>3753</v>
      </c>
      <c r="G16903">
        <v>212578846</v>
      </c>
      <c r="I16903" t="s">
        <v>3601</v>
      </c>
      <c r="J16903" t="s">
        <v>12625</v>
      </c>
      <c r="K16903" t="s">
        <v>3624</v>
      </c>
      <c r="L16903" t="s">
        <v>14262</v>
      </c>
      <c r="P16903">
        <v>11.8</v>
      </c>
      <c r="Q16903">
        <v>16</v>
      </c>
      <c r="R16903">
        <v>10.4</v>
      </c>
      <c r="S16903" t="b">
        <v>0</v>
      </c>
      <c r="T16903" t="b">
        <v>0</v>
      </c>
      <c r="U16903" t="b">
        <v>1</v>
      </c>
      <c r="V16903">
        <v>9000</v>
      </c>
      <c r="W16903">
        <v>9300</v>
      </c>
      <c r="X16903">
        <v>2.87</v>
      </c>
      <c r="Y16903">
        <v>11700</v>
      </c>
      <c r="Z16903">
        <v>2.2000000000000002</v>
      </c>
    </row>
    <row r="16904" spans="1:26">
      <c r="A16904">
        <v>212578845</v>
      </c>
      <c r="B16904" t="s">
        <v>14198</v>
      </c>
      <c r="C16904" t="s">
        <v>3597</v>
      </c>
      <c r="D16904" t="s">
        <v>3714</v>
      </c>
      <c r="E16904" t="s">
        <v>3714</v>
      </c>
      <c r="F16904" t="s">
        <v>3753</v>
      </c>
      <c r="G16904">
        <v>212578845</v>
      </c>
      <c r="I16904" t="s">
        <v>3601</v>
      </c>
      <c r="J16904" t="s">
        <v>12626</v>
      </c>
      <c r="K16904" t="s">
        <v>3624</v>
      </c>
      <c r="L16904" t="s">
        <v>14263</v>
      </c>
      <c r="P16904">
        <v>11.7</v>
      </c>
      <c r="Q16904">
        <v>16</v>
      </c>
      <c r="R16904">
        <v>10.5</v>
      </c>
      <c r="S16904" t="b">
        <v>0</v>
      </c>
      <c r="T16904" t="b">
        <v>0</v>
      </c>
      <c r="U16904" t="b">
        <v>1</v>
      </c>
      <c r="V16904">
        <v>12000</v>
      </c>
      <c r="W16904">
        <v>10400</v>
      </c>
      <c r="X16904">
        <v>2.8</v>
      </c>
      <c r="Y16904">
        <v>13100</v>
      </c>
      <c r="Z16904">
        <v>2.38</v>
      </c>
    </row>
    <row r="16905" spans="1:26">
      <c r="A16905">
        <v>212578844</v>
      </c>
      <c r="B16905" t="s">
        <v>14198</v>
      </c>
      <c r="C16905" t="s">
        <v>3597</v>
      </c>
      <c r="D16905" t="s">
        <v>3714</v>
      </c>
      <c r="E16905" t="s">
        <v>3714</v>
      </c>
      <c r="F16905" t="s">
        <v>3753</v>
      </c>
      <c r="G16905">
        <v>212578844</v>
      </c>
      <c r="I16905" t="s">
        <v>3601</v>
      </c>
      <c r="J16905" t="s">
        <v>12627</v>
      </c>
      <c r="K16905" t="s">
        <v>3624</v>
      </c>
      <c r="L16905" t="s">
        <v>14264</v>
      </c>
      <c r="P16905">
        <v>12.6</v>
      </c>
      <c r="Q16905">
        <v>17.8</v>
      </c>
      <c r="R16905">
        <v>9.9</v>
      </c>
      <c r="S16905" t="b">
        <v>0</v>
      </c>
      <c r="T16905" t="b">
        <v>0</v>
      </c>
      <c r="U16905" t="b">
        <v>1</v>
      </c>
      <c r="V16905">
        <v>18000</v>
      </c>
      <c r="W16905">
        <v>12400</v>
      </c>
      <c r="X16905">
        <v>2.67</v>
      </c>
      <c r="Y16905">
        <v>21300</v>
      </c>
      <c r="Z16905">
        <v>2.2200000000000002</v>
      </c>
    </row>
    <row r="16906" spans="1:26">
      <c r="A16906">
        <v>212578843</v>
      </c>
      <c r="B16906" t="s">
        <v>14198</v>
      </c>
      <c r="C16906" t="s">
        <v>3597</v>
      </c>
      <c r="D16906" t="s">
        <v>3714</v>
      </c>
      <c r="E16906" t="s">
        <v>3714</v>
      </c>
      <c r="F16906" t="s">
        <v>3753</v>
      </c>
      <c r="G16906">
        <v>212578843</v>
      </c>
      <c r="I16906" t="s">
        <v>3601</v>
      </c>
      <c r="J16906" t="s">
        <v>12628</v>
      </c>
      <c r="K16906" t="s">
        <v>3624</v>
      </c>
      <c r="L16906" t="s">
        <v>14265</v>
      </c>
      <c r="P16906">
        <v>11.8</v>
      </c>
      <c r="Q16906">
        <v>18.5</v>
      </c>
      <c r="R16906">
        <v>10.4</v>
      </c>
      <c r="S16906" t="b">
        <v>0</v>
      </c>
      <c r="T16906" t="b">
        <v>0</v>
      </c>
      <c r="U16906" t="b">
        <v>1</v>
      </c>
      <c r="V16906">
        <v>23000</v>
      </c>
      <c r="W16906">
        <v>17500</v>
      </c>
      <c r="X16906">
        <v>2.64</v>
      </c>
      <c r="Y16906">
        <v>27800</v>
      </c>
      <c r="Z16906">
        <v>2.33</v>
      </c>
    </row>
    <row r="16907" spans="1:26">
      <c r="A16907">
        <v>212578842</v>
      </c>
      <c r="B16907" t="s">
        <v>14198</v>
      </c>
      <c r="C16907" t="s">
        <v>3597</v>
      </c>
      <c r="D16907" t="s">
        <v>3714</v>
      </c>
      <c r="E16907" t="s">
        <v>3714</v>
      </c>
      <c r="F16907" t="s">
        <v>3753</v>
      </c>
      <c r="G16907">
        <v>212578842</v>
      </c>
      <c r="I16907" t="s">
        <v>3601</v>
      </c>
      <c r="J16907" t="s">
        <v>4584</v>
      </c>
      <c r="K16907" t="s">
        <v>3624</v>
      </c>
      <c r="L16907" t="s">
        <v>14264</v>
      </c>
      <c r="P16907">
        <v>12.3</v>
      </c>
      <c r="Q16907">
        <v>17.5</v>
      </c>
      <c r="R16907">
        <v>9.1999999999999993</v>
      </c>
      <c r="S16907" t="b">
        <v>0</v>
      </c>
      <c r="T16907" t="b">
        <v>0</v>
      </c>
      <c r="U16907" t="b">
        <v>1</v>
      </c>
      <c r="V16907">
        <v>18000</v>
      </c>
      <c r="W16907">
        <v>11400</v>
      </c>
      <c r="X16907">
        <v>2.61</v>
      </c>
      <c r="Y16907">
        <v>21700</v>
      </c>
      <c r="Z16907">
        <v>2.0699999999999998</v>
      </c>
    </row>
    <row r="16908" spans="1:26">
      <c r="A16908">
        <v>212578847</v>
      </c>
      <c r="B16908" t="s">
        <v>14198</v>
      </c>
      <c r="C16908" t="s">
        <v>3597</v>
      </c>
      <c r="D16908" t="s">
        <v>3714</v>
      </c>
      <c r="E16908" t="s">
        <v>3714</v>
      </c>
      <c r="F16908" t="s">
        <v>3753</v>
      </c>
      <c r="G16908">
        <v>212578847</v>
      </c>
      <c r="I16908" t="s">
        <v>3601</v>
      </c>
      <c r="J16908" t="s">
        <v>12579</v>
      </c>
      <c r="K16908" t="s">
        <v>3624</v>
      </c>
      <c r="L16908" t="s">
        <v>14265</v>
      </c>
      <c r="P16908">
        <v>11.8</v>
      </c>
      <c r="Q16908">
        <v>16.75</v>
      </c>
      <c r="R16908">
        <v>9.4</v>
      </c>
      <c r="S16908" t="b">
        <v>0</v>
      </c>
      <c r="T16908" t="b">
        <v>0</v>
      </c>
      <c r="U16908" t="b">
        <v>1</v>
      </c>
      <c r="V16908">
        <v>23000</v>
      </c>
      <c r="W16908">
        <v>17000</v>
      </c>
      <c r="X16908">
        <v>2.62</v>
      </c>
      <c r="Y16908">
        <v>29500</v>
      </c>
      <c r="Z16908">
        <v>2.16</v>
      </c>
    </row>
    <row r="16909" spans="1:26">
      <c r="A16909">
        <v>211234515</v>
      </c>
      <c r="B16909" t="s">
        <v>11716</v>
      </c>
      <c r="C16909" t="s">
        <v>3597</v>
      </c>
      <c r="D16909" t="s">
        <v>3714</v>
      </c>
      <c r="E16909" t="s">
        <v>3714</v>
      </c>
      <c r="F16909" t="s">
        <v>3600</v>
      </c>
      <c r="G16909">
        <v>211234515</v>
      </c>
      <c r="I16909" t="s">
        <v>3601</v>
      </c>
      <c r="J16909" t="s">
        <v>12630</v>
      </c>
      <c r="K16909" t="s">
        <v>3624</v>
      </c>
      <c r="L16909" t="s">
        <v>12586</v>
      </c>
      <c r="P16909">
        <v>10.75</v>
      </c>
      <c r="Q16909">
        <v>17.2</v>
      </c>
      <c r="R16909">
        <v>9.35</v>
      </c>
      <c r="S16909" t="b">
        <v>0</v>
      </c>
      <c r="T16909" t="b">
        <v>0</v>
      </c>
      <c r="U16909" t="b">
        <v>1</v>
      </c>
      <c r="V16909">
        <v>42000</v>
      </c>
      <c r="W16909">
        <v>29200</v>
      </c>
      <c r="X16909">
        <v>2.68</v>
      </c>
      <c r="Y16909">
        <v>39000</v>
      </c>
      <c r="Z16909">
        <v>2.29</v>
      </c>
    </row>
    <row r="16910" spans="1:26">
      <c r="A16910">
        <v>211234516</v>
      </c>
      <c r="B16910" t="s">
        <v>11716</v>
      </c>
      <c r="C16910" t="s">
        <v>3597</v>
      </c>
      <c r="D16910" t="s">
        <v>3714</v>
      </c>
      <c r="E16910" t="s">
        <v>3714</v>
      </c>
      <c r="F16910" t="s">
        <v>3600</v>
      </c>
      <c r="G16910">
        <v>211234516</v>
      </c>
      <c r="I16910" t="s">
        <v>3601</v>
      </c>
      <c r="J16910" t="s">
        <v>12631</v>
      </c>
      <c r="K16910" t="s">
        <v>3624</v>
      </c>
      <c r="L16910" t="s">
        <v>12589</v>
      </c>
      <c r="P16910">
        <v>9.6999999999999993</v>
      </c>
      <c r="Q16910">
        <v>16.5</v>
      </c>
      <c r="R16910">
        <v>9.3000000000000007</v>
      </c>
      <c r="S16910" t="b">
        <v>0</v>
      </c>
      <c r="T16910" t="b">
        <v>0</v>
      </c>
      <c r="U16910" t="b">
        <v>0</v>
      </c>
      <c r="V16910">
        <v>48000</v>
      </c>
      <c r="W16910">
        <v>30800</v>
      </c>
      <c r="X16910">
        <v>2.69</v>
      </c>
      <c r="Y16910">
        <v>40000</v>
      </c>
      <c r="Z16910">
        <v>2.17</v>
      </c>
    </row>
    <row r="16911" spans="1:26">
      <c r="A16911">
        <v>211624981</v>
      </c>
      <c r="B16911" t="s">
        <v>14199</v>
      </c>
      <c r="C16911" t="s">
        <v>3597</v>
      </c>
      <c r="D16911" t="s">
        <v>4849</v>
      </c>
      <c r="E16911" t="s">
        <v>4850</v>
      </c>
      <c r="F16911" t="s">
        <v>3621</v>
      </c>
      <c r="G16911">
        <v>211624981</v>
      </c>
      <c r="I16911" t="s">
        <v>3622</v>
      </c>
      <c r="J16911" t="s">
        <v>14266</v>
      </c>
      <c r="K16911" t="s">
        <v>3624</v>
      </c>
      <c r="L16911" t="s">
        <v>14267</v>
      </c>
      <c r="M16911">
        <v>13</v>
      </c>
      <c r="N16911">
        <v>25</v>
      </c>
      <c r="O16911">
        <v>11.5</v>
      </c>
      <c r="P16911">
        <v>12.5</v>
      </c>
      <c r="Q16911">
        <v>25</v>
      </c>
      <c r="R16911">
        <v>9</v>
      </c>
      <c r="S16911" t="b">
        <v>0</v>
      </c>
      <c r="T16911" t="b">
        <v>0</v>
      </c>
      <c r="U16911" t="b">
        <v>0</v>
      </c>
      <c r="V16911">
        <v>12000</v>
      </c>
      <c r="W16911">
        <v>7700</v>
      </c>
      <c r="X16911">
        <v>2.59</v>
      </c>
      <c r="Y16911">
        <v>10500</v>
      </c>
      <c r="Z16911">
        <v>2.46</v>
      </c>
    </row>
    <row r="16912" spans="1:26">
      <c r="A16912">
        <v>211624982</v>
      </c>
      <c r="B16912" t="s">
        <v>14199</v>
      </c>
      <c r="C16912" t="s">
        <v>3597</v>
      </c>
      <c r="D16912" t="s">
        <v>4849</v>
      </c>
      <c r="E16912" t="s">
        <v>4850</v>
      </c>
      <c r="F16912" t="s">
        <v>3621</v>
      </c>
      <c r="G16912">
        <v>211624982</v>
      </c>
      <c r="I16912" t="s">
        <v>3622</v>
      </c>
      <c r="J16912" t="s">
        <v>14268</v>
      </c>
      <c r="K16912" t="s">
        <v>3624</v>
      </c>
      <c r="L16912" t="s">
        <v>14269</v>
      </c>
      <c r="M16912">
        <v>13</v>
      </c>
      <c r="N16912">
        <v>23</v>
      </c>
      <c r="O16912">
        <v>11</v>
      </c>
      <c r="P16912">
        <v>13</v>
      </c>
      <c r="Q16912">
        <v>23</v>
      </c>
      <c r="R16912">
        <v>8.5</v>
      </c>
      <c r="S16912" t="b">
        <v>0</v>
      </c>
      <c r="T16912" t="b">
        <v>0</v>
      </c>
      <c r="U16912" t="b">
        <v>0</v>
      </c>
      <c r="V16912">
        <v>18000</v>
      </c>
      <c r="W16912">
        <v>11300</v>
      </c>
      <c r="X16912">
        <v>2.74</v>
      </c>
      <c r="Y16912">
        <v>17100</v>
      </c>
      <c r="Z16912">
        <v>2.08</v>
      </c>
    </row>
    <row r="16913" spans="1:26">
      <c r="A16913">
        <v>211624983</v>
      </c>
      <c r="B16913" t="s">
        <v>14199</v>
      </c>
      <c r="C16913" t="s">
        <v>3597</v>
      </c>
      <c r="D16913" t="s">
        <v>4849</v>
      </c>
      <c r="E16913" t="s">
        <v>4850</v>
      </c>
      <c r="F16913" t="s">
        <v>3621</v>
      </c>
      <c r="G16913">
        <v>211624983</v>
      </c>
      <c r="I16913" t="s">
        <v>3622</v>
      </c>
      <c r="J16913" t="s">
        <v>14270</v>
      </c>
      <c r="K16913" t="s">
        <v>3624</v>
      </c>
      <c r="L16913" t="s">
        <v>14271</v>
      </c>
      <c r="M16913">
        <v>14.7</v>
      </c>
      <c r="N16913">
        <v>25.3</v>
      </c>
      <c r="O16913">
        <v>11.2</v>
      </c>
      <c r="P16913">
        <v>14.7</v>
      </c>
      <c r="Q16913">
        <v>25</v>
      </c>
      <c r="R16913">
        <v>9.5</v>
      </c>
      <c r="S16913" t="b">
        <v>0</v>
      </c>
      <c r="T16913" t="b">
        <v>0</v>
      </c>
      <c r="U16913" t="b">
        <v>1</v>
      </c>
      <c r="V16913">
        <v>9100</v>
      </c>
      <c r="W16913">
        <v>7300</v>
      </c>
      <c r="X16913">
        <v>2.61</v>
      </c>
      <c r="Y16913">
        <v>10500</v>
      </c>
      <c r="Z16913">
        <v>2.04</v>
      </c>
    </row>
    <row r="16914" spans="1:26">
      <c r="A16914">
        <v>211624984</v>
      </c>
      <c r="B16914" t="s">
        <v>14199</v>
      </c>
      <c r="C16914" t="s">
        <v>3597</v>
      </c>
      <c r="D16914" t="s">
        <v>4849</v>
      </c>
      <c r="E16914" t="s">
        <v>4850</v>
      </c>
      <c r="F16914" t="s">
        <v>3621</v>
      </c>
      <c r="G16914">
        <v>211624984</v>
      </c>
      <c r="I16914" t="s">
        <v>3622</v>
      </c>
      <c r="J16914" t="s">
        <v>14272</v>
      </c>
      <c r="K16914" t="s">
        <v>3624</v>
      </c>
      <c r="L16914" t="s">
        <v>14273</v>
      </c>
      <c r="M16914">
        <v>13</v>
      </c>
      <c r="N16914">
        <v>23</v>
      </c>
      <c r="O16914">
        <v>11</v>
      </c>
      <c r="P16914">
        <v>13</v>
      </c>
      <c r="Q16914">
        <v>24</v>
      </c>
      <c r="R16914">
        <v>9.5</v>
      </c>
      <c r="S16914" t="b">
        <v>0</v>
      </c>
      <c r="T16914" t="b">
        <v>0</v>
      </c>
      <c r="U16914" t="b">
        <v>1</v>
      </c>
      <c r="V16914">
        <v>22000</v>
      </c>
      <c r="W16914">
        <v>15500</v>
      </c>
      <c r="X16914">
        <v>2.84</v>
      </c>
      <c r="Y16914">
        <v>22000</v>
      </c>
      <c r="Z16914">
        <v>2.11</v>
      </c>
    </row>
    <row r="16915" spans="1:26">
      <c r="A16915">
        <v>207679255</v>
      </c>
      <c r="B16915" t="s">
        <v>14200</v>
      </c>
      <c r="C16915" t="s">
        <v>3597</v>
      </c>
      <c r="D16915" t="s">
        <v>3743</v>
      </c>
      <c r="E16915" t="s">
        <v>1091</v>
      </c>
      <c r="F16915" t="s">
        <v>3621</v>
      </c>
      <c r="G16915">
        <v>207679255</v>
      </c>
      <c r="I16915" t="s">
        <v>3622</v>
      </c>
      <c r="J16915" t="s">
        <v>14274</v>
      </c>
      <c r="K16915" t="s">
        <v>3624</v>
      </c>
      <c r="L16915" t="s">
        <v>9108</v>
      </c>
      <c r="M16915">
        <v>13.45</v>
      </c>
      <c r="N16915">
        <v>20.5</v>
      </c>
      <c r="O16915">
        <v>11.2</v>
      </c>
      <c r="P16915">
        <v>13.45</v>
      </c>
      <c r="Q16915">
        <v>21.5</v>
      </c>
      <c r="R16915">
        <v>9.6</v>
      </c>
      <c r="S16915" t="b">
        <v>0</v>
      </c>
      <c r="T16915" t="b">
        <v>0</v>
      </c>
      <c r="U16915" t="b">
        <v>1</v>
      </c>
      <c r="V16915">
        <v>18000</v>
      </c>
      <c r="W16915">
        <v>11700</v>
      </c>
      <c r="X16915">
        <v>2.79</v>
      </c>
      <c r="Y16915">
        <v>22400</v>
      </c>
      <c r="Z16915">
        <v>1.84</v>
      </c>
    </row>
    <row r="16916" spans="1:26">
      <c r="A16916">
        <v>207705496</v>
      </c>
      <c r="B16916" t="s">
        <v>14200</v>
      </c>
      <c r="C16916" t="s">
        <v>3597</v>
      </c>
      <c r="D16916" t="s">
        <v>3743</v>
      </c>
      <c r="E16916" t="s">
        <v>8942</v>
      </c>
      <c r="F16916" t="s">
        <v>3621</v>
      </c>
      <c r="G16916">
        <v>207705496</v>
      </c>
      <c r="I16916" t="s">
        <v>3622</v>
      </c>
      <c r="J16916" t="s">
        <v>14274</v>
      </c>
      <c r="K16916" t="s">
        <v>3624</v>
      </c>
      <c r="L16916" t="s">
        <v>9109</v>
      </c>
      <c r="M16916">
        <v>13.45</v>
      </c>
      <c r="N16916">
        <v>20.5</v>
      </c>
      <c r="O16916">
        <v>11.2</v>
      </c>
      <c r="P16916">
        <v>13.45</v>
      </c>
      <c r="Q16916">
        <v>21.5</v>
      </c>
      <c r="R16916">
        <v>9.6</v>
      </c>
      <c r="S16916" t="b">
        <v>0</v>
      </c>
      <c r="T16916" t="b">
        <v>0</v>
      </c>
      <c r="U16916" t="b">
        <v>1</v>
      </c>
      <c r="V16916">
        <v>18000</v>
      </c>
      <c r="W16916">
        <v>11700</v>
      </c>
      <c r="X16916">
        <v>2.79</v>
      </c>
      <c r="Y16916">
        <v>22400</v>
      </c>
      <c r="Z16916">
        <v>1.84</v>
      </c>
    </row>
    <row r="16917" spans="1:26">
      <c r="A16917">
        <v>207705502</v>
      </c>
      <c r="B16917" t="s">
        <v>14200</v>
      </c>
      <c r="C16917" t="s">
        <v>3597</v>
      </c>
      <c r="D16917" t="s">
        <v>3743</v>
      </c>
      <c r="E16917" t="s">
        <v>14217</v>
      </c>
      <c r="F16917" t="s">
        <v>3621</v>
      </c>
      <c r="G16917">
        <v>207705502</v>
      </c>
      <c r="I16917" t="s">
        <v>3622</v>
      </c>
      <c r="J16917" t="s">
        <v>14274</v>
      </c>
      <c r="K16917" t="s">
        <v>3624</v>
      </c>
      <c r="L16917" t="s">
        <v>9110</v>
      </c>
      <c r="M16917">
        <v>13.45</v>
      </c>
      <c r="N16917">
        <v>20.5</v>
      </c>
      <c r="O16917">
        <v>11.2</v>
      </c>
      <c r="P16917">
        <v>13.45</v>
      </c>
      <c r="Q16917">
        <v>21.5</v>
      </c>
      <c r="R16917">
        <v>9.6</v>
      </c>
      <c r="S16917" t="b">
        <v>0</v>
      </c>
      <c r="T16917" t="b">
        <v>0</v>
      </c>
      <c r="U16917" t="b">
        <v>1</v>
      </c>
      <c r="V16917">
        <v>18000</v>
      </c>
      <c r="W16917">
        <v>11700</v>
      </c>
      <c r="X16917">
        <v>2.79</v>
      </c>
      <c r="Y16917">
        <v>22400</v>
      </c>
      <c r="Z16917">
        <v>1.84</v>
      </c>
    </row>
    <row r="16918" spans="1:26">
      <c r="A16918">
        <v>207705527</v>
      </c>
      <c r="B16918" t="s">
        <v>14200</v>
      </c>
      <c r="C16918" t="s">
        <v>3597</v>
      </c>
      <c r="D16918" t="s">
        <v>3743</v>
      </c>
      <c r="E16918" t="s">
        <v>8942</v>
      </c>
      <c r="F16918" t="s">
        <v>3621</v>
      </c>
      <c r="G16918">
        <v>207705527</v>
      </c>
      <c r="I16918" t="s">
        <v>3622</v>
      </c>
      <c r="J16918" t="s">
        <v>14275</v>
      </c>
      <c r="K16918" t="s">
        <v>3624</v>
      </c>
      <c r="L16918" t="s">
        <v>9108</v>
      </c>
      <c r="M16918">
        <v>13.45</v>
      </c>
      <c r="N16918">
        <v>20.5</v>
      </c>
      <c r="O16918">
        <v>11.2</v>
      </c>
      <c r="P16918">
        <v>13.45</v>
      </c>
      <c r="Q16918">
        <v>21.5</v>
      </c>
      <c r="R16918">
        <v>9.6</v>
      </c>
      <c r="S16918" t="b">
        <v>0</v>
      </c>
      <c r="T16918" t="b">
        <v>0</v>
      </c>
      <c r="U16918" t="b">
        <v>1</v>
      </c>
      <c r="V16918">
        <v>18000</v>
      </c>
      <c r="W16918">
        <v>11700</v>
      </c>
      <c r="X16918">
        <v>2.79</v>
      </c>
      <c r="Y16918">
        <v>22400</v>
      </c>
      <c r="Z16918">
        <v>1.84</v>
      </c>
    </row>
    <row r="16919" spans="1:26">
      <c r="A16919">
        <v>207705533</v>
      </c>
      <c r="B16919" t="s">
        <v>14200</v>
      </c>
      <c r="C16919" t="s">
        <v>3597</v>
      </c>
      <c r="D16919" t="s">
        <v>3743</v>
      </c>
      <c r="E16919" t="s">
        <v>8942</v>
      </c>
      <c r="F16919" t="s">
        <v>3621</v>
      </c>
      <c r="G16919">
        <v>207705533</v>
      </c>
      <c r="I16919" t="s">
        <v>3622</v>
      </c>
      <c r="J16919" t="s">
        <v>14276</v>
      </c>
      <c r="K16919" t="s">
        <v>3624</v>
      </c>
      <c r="L16919" t="s">
        <v>9109</v>
      </c>
      <c r="M16919">
        <v>13.45</v>
      </c>
      <c r="N16919">
        <v>20.5</v>
      </c>
      <c r="O16919">
        <v>11.2</v>
      </c>
      <c r="P16919">
        <v>13.45</v>
      </c>
      <c r="Q16919">
        <v>21.5</v>
      </c>
      <c r="R16919">
        <v>9.6</v>
      </c>
      <c r="S16919" t="b">
        <v>0</v>
      </c>
      <c r="T16919" t="b">
        <v>0</v>
      </c>
      <c r="U16919" t="b">
        <v>1</v>
      </c>
      <c r="V16919">
        <v>18000</v>
      </c>
      <c r="W16919">
        <v>11700</v>
      </c>
      <c r="X16919">
        <v>2.79</v>
      </c>
      <c r="Y16919">
        <v>22400</v>
      </c>
      <c r="Z16919">
        <v>1.84</v>
      </c>
    </row>
    <row r="16920" spans="1:26">
      <c r="A16920">
        <v>207705540</v>
      </c>
      <c r="B16920" t="s">
        <v>14200</v>
      </c>
      <c r="C16920" t="s">
        <v>3597</v>
      </c>
      <c r="D16920" t="s">
        <v>3743</v>
      </c>
      <c r="E16920" t="s">
        <v>8942</v>
      </c>
      <c r="F16920" t="s">
        <v>3621</v>
      </c>
      <c r="G16920">
        <v>207705540</v>
      </c>
      <c r="I16920" t="s">
        <v>3622</v>
      </c>
      <c r="J16920" t="s">
        <v>14276</v>
      </c>
      <c r="K16920" t="s">
        <v>3624</v>
      </c>
      <c r="L16920" t="s">
        <v>9110</v>
      </c>
      <c r="M16920">
        <v>13.45</v>
      </c>
      <c r="N16920">
        <v>20.5</v>
      </c>
      <c r="O16920">
        <v>11.2</v>
      </c>
      <c r="P16920">
        <v>13.45</v>
      </c>
      <c r="Q16920">
        <v>21.5</v>
      </c>
      <c r="R16920">
        <v>9.6</v>
      </c>
      <c r="S16920" t="b">
        <v>0</v>
      </c>
      <c r="T16920" t="b">
        <v>0</v>
      </c>
      <c r="U16920" t="b">
        <v>1</v>
      </c>
      <c r="V16920">
        <v>18000</v>
      </c>
      <c r="W16920">
        <v>11700</v>
      </c>
      <c r="X16920">
        <v>2.79</v>
      </c>
      <c r="Y16920">
        <v>22400</v>
      </c>
      <c r="Z16920">
        <v>1.84</v>
      </c>
    </row>
    <row r="16921" spans="1:26">
      <c r="A16921">
        <v>212927578</v>
      </c>
      <c r="B16921" t="s">
        <v>14199</v>
      </c>
      <c r="C16921" t="s">
        <v>3597</v>
      </c>
      <c r="D16921" t="s">
        <v>3743</v>
      </c>
      <c r="E16921" t="s">
        <v>3752</v>
      </c>
      <c r="F16921" t="s">
        <v>3650</v>
      </c>
      <c r="G16921">
        <v>212927578</v>
      </c>
      <c r="I16921" t="s">
        <v>3651</v>
      </c>
      <c r="J16921" t="s">
        <v>13201</v>
      </c>
      <c r="K16921" t="s">
        <v>3653</v>
      </c>
      <c r="P16921">
        <v>12.7</v>
      </c>
      <c r="Q16921">
        <v>20</v>
      </c>
      <c r="R16921">
        <v>9.6999999999999993</v>
      </c>
      <c r="S16921" t="b">
        <v>0</v>
      </c>
      <c r="T16921" t="b">
        <v>0</v>
      </c>
      <c r="U16921" t="b">
        <v>1</v>
      </c>
      <c r="V16921">
        <v>18000</v>
      </c>
      <c r="W16921">
        <v>13500</v>
      </c>
      <c r="X16921">
        <v>2.91</v>
      </c>
      <c r="Y16921">
        <v>15500</v>
      </c>
      <c r="Z16921">
        <v>2.6</v>
      </c>
    </row>
    <row r="16922" spans="1:26">
      <c r="A16922">
        <v>212927579</v>
      </c>
      <c r="B16922" t="s">
        <v>14199</v>
      </c>
      <c r="C16922" t="s">
        <v>3597</v>
      </c>
      <c r="D16922" t="s">
        <v>3743</v>
      </c>
      <c r="E16922" t="s">
        <v>3752</v>
      </c>
      <c r="F16922" t="s">
        <v>3710</v>
      </c>
      <c r="G16922">
        <v>212927579</v>
      </c>
      <c r="I16922" t="s">
        <v>3711</v>
      </c>
      <c r="J16922" t="s">
        <v>13201</v>
      </c>
      <c r="K16922" t="s">
        <v>3725</v>
      </c>
      <c r="P16922">
        <v>11.35</v>
      </c>
      <c r="Q16922">
        <v>18</v>
      </c>
      <c r="R16922">
        <v>9.4</v>
      </c>
      <c r="S16922" t="b">
        <v>0</v>
      </c>
      <c r="T16922" t="b">
        <v>0</v>
      </c>
      <c r="U16922" t="b">
        <v>1</v>
      </c>
      <c r="V16922">
        <v>19000</v>
      </c>
      <c r="W16922">
        <v>13000</v>
      </c>
      <c r="X16922">
        <v>2.5099999999999998</v>
      </c>
      <c r="Y16922">
        <v>15000</v>
      </c>
      <c r="Z16922">
        <v>2.4700000000000002</v>
      </c>
    </row>
    <row r="16923" spans="1:26">
      <c r="A16923">
        <v>212925881</v>
      </c>
      <c r="B16923" t="s">
        <v>14199</v>
      </c>
      <c r="C16923" t="s">
        <v>3597</v>
      </c>
      <c r="D16923" t="s">
        <v>3743</v>
      </c>
      <c r="E16923" t="s">
        <v>3752</v>
      </c>
      <c r="F16923" t="s">
        <v>3710</v>
      </c>
      <c r="G16923">
        <v>212925881</v>
      </c>
      <c r="I16923" t="s">
        <v>3711</v>
      </c>
      <c r="J16923" t="s">
        <v>13197</v>
      </c>
      <c r="K16923" t="s">
        <v>3725</v>
      </c>
      <c r="P16923">
        <v>12.25</v>
      </c>
      <c r="Q16923">
        <v>15.65</v>
      </c>
      <c r="R16923">
        <v>8.9499999999999993</v>
      </c>
      <c r="S16923" t="b">
        <v>0</v>
      </c>
      <c r="T16923" t="b">
        <v>0</v>
      </c>
      <c r="U16923" t="b">
        <v>1</v>
      </c>
      <c r="V16923">
        <v>19000</v>
      </c>
      <c r="W16923">
        <v>13700</v>
      </c>
      <c r="X16923">
        <v>2.4300000000000002</v>
      </c>
      <c r="Y16923">
        <v>22000</v>
      </c>
      <c r="Z16923">
        <v>1.95</v>
      </c>
    </row>
    <row r="16924" spans="1:26">
      <c r="A16924">
        <v>212925880</v>
      </c>
      <c r="B16924" t="s">
        <v>14199</v>
      </c>
      <c r="C16924" t="s">
        <v>3597</v>
      </c>
      <c r="D16924" t="s">
        <v>3743</v>
      </c>
      <c r="E16924" t="s">
        <v>3752</v>
      </c>
      <c r="F16924" t="s">
        <v>3650</v>
      </c>
      <c r="G16924">
        <v>212925880</v>
      </c>
      <c r="I16924" t="s">
        <v>3651</v>
      </c>
      <c r="J16924" t="s">
        <v>13200</v>
      </c>
      <c r="K16924" t="s">
        <v>3653</v>
      </c>
      <c r="P16924">
        <v>13.6</v>
      </c>
      <c r="Q16924">
        <v>20</v>
      </c>
      <c r="R16924">
        <v>10</v>
      </c>
      <c r="S16924" t="b">
        <v>0</v>
      </c>
      <c r="T16924" t="b">
        <v>0</v>
      </c>
      <c r="U16924" t="b">
        <v>0</v>
      </c>
      <c r="V16924">
        <v>22000</v>
      </c>
      <c r="W16924">
        <v>14300</v>
      </c>
      <c r="X16924">
        <v>3.02</v>
      </c>
      <c r="Y16924">
        <v>19600</v>
      </c>
      <c r="Z16924">
        <v>2.0099999999999998</v>
      </c>
    </row>
    <row r="16925" spans="1:26">
      <c r="A16925">
        <v>212925883</v>
      </c>
      <c r="B16925" t="s">
        <v>14199</v>
      </c>
      <c r="C16925" t="s">
        <v>3597</v>
      </c>
      <c r="D16925" t="s">
        <v>3743</v>
      </c>
      <c r="E16925" t="s">
        <v>3752</v>
      </c>
      <c r="F16925" t="s">
        <v>3710</v>
      </c>
      <c r="G16925">
        <v>212925883</v>
      </c>
      <c r="I16925" t="s">
        <v>3711</v>
      </c>
      <c r="J16925" t="s">
        <v>13200</v>
      </c>
      <c r="K16925" t="s">
        <v>3725</v>
      </c>
      <c r="P16925">
        <v>12.4</v>
      </c>
      <c r="Q16925">
        <v>18</v>
      </c>
      <c r="R16925">
        <v>9.3000000000000007</v>
      </c>
      <c r="S16925" t="b">
        <v>0</v>
      </c>
      <c r="T16925" t="b">
        <v>0</v>
      </c>
      <c r="U16925" t="b">
        <v>1</v>
      </c>
      <c r="V16925">
        <v>22800</v>
      </c>
      <c r="W16925">
        <v>14400</v>
      </c>
      <c r="X16925">
        <v>2.85</v>
      </c>
      <c r="Y16925">
        <v>20300</v>
      </c>
      <c r="Z16925">
        <v>2.04</v>
      </c>
    </row>
    <row r="16926" spans="1:26">
      <c r="A16926">
        <v>212925538</v>
      </c>
      <c r="B16926" t="s">
        <v>14199</v>
      </c>
      <c r="C16926" t="s">
        <v>3597</v>
      </c>
      <c r="D16926" t="s">
        <v>3743</v>
      </c>
      <c r="E16926" t="s">
        <v>3752</v>
      </c>
      <c r="F16926" t="s">
        <v>3710</v>
      </c>
      <c r="G16926">
        <v>212925538</v>
      </c>
      <c r="I16926" t="s">
        <v>3711</v>
      </c>
      <c r="J16926" t="s">
        <v>13196</v>
      </c>
      <c r="K16926" t="s">
        <v>3725</v>
      </c>
      <c r="P16926">
        <v>11.75</v>
      </c>
      <c r="Q16926">
        <v>16.7</v>
      </c>
      <c r="R16926">
        <v>8.9499999999999993</v>
      </c>
      <c r="S16926" t="b">
        <v>0</v>
      </c>
      <c r="T16926" t="b">
        <v>0</v>
      </c>
      <c r="U16926" t="b">
        <v>1</v>
      </c>
      <c r="V16926">
        <v>22800</v>
      </c>
      <c r="W16926">
        <v>14700</v>
      </c>
      <c r="X16926">
        <v>2.41</v>
      </c>
      <c r="Y16926">
        <v>24800</v>
      </c>
      <c r="Z16926">
        <v>1.98</v>
      </c>
    </row>
    <row r="16927" spans="1:26">
      <c r="A16927">
        <v>212925524</v>
      </c>
      <c r="B16927" t="s">
        <v>14199</v>
      </c>
      <c r="C16927" t="s">
        <v>3597</v>
      </c>
      <c r="D16927" t="s">
        <v>3743</v>
      </c>
      <c r="E16927" t="s">
        <v>3752</v>
      </c>
      <c r="F16927" t="s">
        <v>3710</v>
      </c>
      <c r="G16927">
        <v>212925524</v>
      </c>
      <c r="I16927" t="s">
        <v>3711</v>
      </c>
      <c r="J16927" t="s">
        <v>13199</v>
      </c>
      <c r="K16927" t="s">
        <v>3725</v>
      </c>
      <c r="P16927">
        <v>10.1</v>
      </c>
      <c r="Q16927">
        <v>17.600000000000001</v>
      </c>
      <c r="R16927">
        <v>9.4</v>
      </c>
      <c r="S16927" t="b">
        <v>0</v>
      </c>
      <c r="T16927" t="b">
        <v>0</v>
      </c>
      <c r="U16927" t="b">
        <v>1</v>
      </c>
      <c r="V16927">
        <v>27800</v>
      </c>
      <c r="W16927">
        <v>18200</v>
      </c>
      <c r="X16927">
        <v>2.84</v>
      </c>
      <c r="Y16927">
        <v>21000</v>
      </c>
      <c r="Z16927">
        <v>2.11</v>
      </c>
    </row>
    <row r="16928" spans="1:26">
      <c r="A16928">
        <v>212925882</v>
      </c>
      <c r="B16928" t="s">
        <v>14199</v>
      </c>
      <c r="C16928" t="s">
        <v>3597</v>
      </c>
      <c r="D16928" t="s">
        <v>3743</v>
      </c>
      <c r="E16928" t="s">
        <v>3752</v>
      </c>
      <c r="F16928" t="s">
        <v>3710</v>
      </c>
      <c r="G16928">
        <v>212925882</v>
      </c>
      <c r="I16928" t="s">
        <v>3711</v>
      </c>
      <c r="J16928" t="s">
        <v>13195</v>
      </c>
      <c r="K16928" t="s">
        <v>3725</v>
      </c>
      <c r="P16928">
        <v>11.4</v>
      </c>
      <c r="Q16928">
        <v>17</v>
      </c>
      <c r="R16928">
        <v>9.25</v>
      </c>
      <c r="S16928" t="b">
        <v>0</v>
      </c>
      <c r="T16928" t="b">
        <v>0</v>
      </c>
      <c r="U16928" t="b">
        <v>1</v>
      </c>
      <c r="V16928">
        <v>27800</v>
      </c>
      <c r="W16928">
        <v>18500</v>
      </c>
      <c r="X16928">
        <v>2.5499999999999998</v>
      </c>
      <c r="Y16928">
        <v>28100</v>
      </c>
      <c r="Z16928">
        <v>1.95</v>
      </c>
    </row>
    <row r="16929" spans="1:26">
      <c r="A16929">
        <v>212925464</v>
      </c>
      <c r="B16929" t="s">
        <v>14199</v>
      </c>
      <c r="C16929" t="s">
        <v>3597</v>
      </c>
      <c r="D16929" t="s">
        <v>3743</v>
      </c>
      <c r="E16929" t="s">
        <v>3752</v>
      </c>
      <c r="F16929" t="s">
        <v>3650</v>
      </c>
      <c r="G16929">
        <v>212925464</v>
      </c>
      <c r="I16929" t="s">
        <v>3651</v>
      </c>
      <c r="J16929" t="s">
        <v>13198</v>
      </c>
      <c r="K16929" t="s">
        <v>3653</v>
      </c>
      <c r="P16929">
        <v>9.4</v>
      </c>
      <c r="Q16929">
        <v>19.2</v>
      </c>
      <c r="R16929">
        <v>9.8000000000000007</v>
      </c>
      <c r="S16929" t="b">
        <v>0</v>
      </c>
      <c r="T16929" t="b">
        <v>0</v>
      </c>
      <c r="U16929" t="b">
        <v>1</v>
      </c>
      <c r="V16929">
        <v>35400</v>
      </c>
      <c r="W16929">
        <v>22400</v>
      </c>
      <c r="X16929">
        <v>2.89</v>
      </c>
      <c r="Y16929">
        <v>26600</v>
      </c>
      <c r="Z16929">
        <v>2.27</v>
      </c>
    </row>
    <row r="16930" spans="1:26">
      <c r="A16930">
        <v>212925477</v>
      </c>
      <c r="B16930" t="s">
        <v>14199</v>
      </c>
      <c r="C16930" t="s">
        <v>3597</v>
      </c>
      <c r="D16930" t="s">
        <v>3743</v>
      </c>
      <c r="E16930" t="s">
        <v>3752</v>
      </c>
      <c r="F16930" t="s">
        <v>3710</v>
      </c>
      <c r="G16930">
        <v>212925477</v>
      </c>
      <c r="I16930" t="s">
        <v>3711</v>
      </c>
      <c r="J16930" t="s">
        <v>13198</v>
      </c>
      <c r="K16930" t="s">
        <v>3725</v>
      </c>
      <c r="P16930">
        <v>9.0500000000000007</v>
      </c>
      <c r="Q16930">
        <v>17.600000000000001</v>
      </c>
      <c r="R16930">
        <v>9.15</v>
      </c>
      <c r="S16930" t="b">
        <v>0</v>
      </c>
      <c r="T16930" t="b">
        <v>0</v>
      </c>
      <c r="U16930" t="b">
        <v>0</v>
      </c>
      <c r="V16930">
        <v>34400</v>
      </c>
      <c r="W16930">
        <v>22400</v>
      </c>
      <c r="X16930">
        <v>2.68</v>
      </c>
      <c r="Y16930">
        <v>26300</v>
      </c>
      <c r="Z16930">
        <v>2.21</v>
      </c>
    </row>
    <row r="16931" spans="1:26">
      <c r="A16931">
        <v>212925503</v>
      </c>
      <c r="B16931" t="s">
        <v>14199</v>
      </c>
      <c r="C16931" t="s">
        <v>3597</v>
      </c>
      <c r="D16931" t="s">
        <v>3743</v>
      </c>
      <c r="E16931" t="s">
        <v>3744</v>
      </c>
      <c r="F16931" t="s">
        <v>3710</v>
      </c>
      <c r="G16931">
        <v>212925503</v>
      </c>
      <c r="I16931" t="s">
        <v>3711</v>
      </c>
      <c r="J16931" t="s">
        <v>13194</v>
      </c>
      <c r="K16931" t="s">
        <v>3725</v>
      </c>
      <c r="P16931">
        <v>11.35</v>
      </c>
      <c r="Q16931">
        <v>18</v>
      </c>
      <c r="R16931">
        <v>9.4</v>
      </c>
      <c r="S16931" t="b">
        <v>0</v>
      </c>
      <c r="T16931" t="b">
        <v>0</v>
      </c>
      <c r="U16931" t="b">
        <v>1</v>
      </c>
      <c r="V16931">
        <v>19000</v>
      </c>
      <c r="W16931">
        <v>13000</v>
      </c>
      <c r="X16931">
        <v>2.5099999999999998</v>
      </c>
      <c r="Y16931">
        <v>15000</v>
      </c>
      <c r="Z16931">
        <v>2.4700000000000002</v>
      </c>
    </row>
    <row r="16932" spans="1:26">
      <c r="A16932">
        <v>212925520</v>
      </c>
      <c r="B16932" t="s">
        <v>14199</v>
      </c>
      <c r="C16932" t="s">
        <v>3597</v>
      </c>
      <c r="D16932" t="s">
        <v>3743</v>
      </c>
      <c r="E16932" t="s">
        <v>3744</v>
      </c>
      <c r="F16932" t="s">
        <v>3710</v>
      </c>
      <c r="G16932">
        <v>212925520</v>
      </c>
      <c r="I16932" t="s">
        <v>3711</v>
      </c>
      <c r="J16932" t="s">
        <v>13190</v>
      </c>
      <c r="K16932" t="s">
        <v>3725</v>
      </c>
      <c r="P16932">
        <v>12.25</v>
      </c>
      <c r="Q16932">
        <v>15.65</v>
      </c>
      <c r="R16932">
        <v>8.9499999999999993</v>
      </c>
      <c r="S16932" t="b">
        <v>0</v>
      </c>
      <c r="T16932" t="b">
        <v>0</v>
      </c>
      <c r="U16932" t="b">
        <v>1</v>
      </c>
      <c r="V16932">
        <v>19000</v>
      </c>
      <c r="W16932">
        <v>13700</v>
      </c>
      <c r="X16932">
        <v>2.4300000000000002</v>
      </c>
      <c r="Y16932">
        <v>22000</v>
      </c>
      <c r="Z16932">
        <v>1.95</v>
      </c>
    </row>
    <row r="16933" spans="1:26">
      <c r="A16933">
        <v>212925517</v>
      </c>
      <c r="B16933" t="s">
        <v>14199</v>
      </c>
      <c r="C16933" t="s">
        <v>3597</v>
      </c>
      <c r="D16933" t="s">
        <v>3743</v>
      </c>
      <c r="E16933" t="s">
        <v>3747</v>
      </c>
      <c r="F16933" t="s">
        <v>3710</v>
      </c>
      <c r="G16933">
        <v>212925517</v>
      </c>
      <c r="I16933" t="s">
        <v>3711</v>
      </c>
      <c r="J16933" t="s">
        <v>13190</v>
      </c>
      <c r="K16933" t="s">
        <v>3725</v>
      </c>
      <c r="P16933">
        <v>12.25</v>
      </c>
      <c r="Q16933">
        <v>15.65</v>
      </c>
      <c r="R16933">
        <v>8.9499999999999993</v>
      </c>
      <c r="S16933" t="b">
        <v>0</v>
      </c>
      <c r="T16933" t="b">
        <v>0</v>
      </c>
      <c r="U16933" t="b">
        <v>1</v>
      </c>
      <c r="V16933">
        <v>19000</v>
      </c>
      <c r="W16933">
        <v>13700</v>
      </c>
      <c r="X16933">
        <v>2.4300000000000002</v>
      </c>
      <c r="Y16933">
        <v>22000</v>
      </c>
      <c r="Z16933">
        <v>1.95</v>
      </c>
    </row>
    <row r="16934" spans="1:26">
      <c r="A16934">
        <v>212925505</v>
      </c>
      <c r="B16934" t="s">
        <v>14199</v>
      </c>
      <c r="C16934" t="s">
        <v>3597</v>
      </c>
      <c r="D16934" t="s">
        <v>3743</v>
      </c>
      <c r="E16934" t="s">
        <v>3744</v>
      </c>
      <c r="F16934" t="s">
        <v>3710</v>
      </c>
      <c r="G16934">
        <v>212925505</v>
      </c>
      <c r="I16934" t="s">
        <v>3711</v>
      </c>
      <c r="J16934" t="s">
        <v>13193</v>
      </c>
      <c r="K16934" t="s">
        <v>3725</v>
      </c>
      <c r="P16934">
        <v>12.4</v>
      </c>
      <c r="Q16934">
        <v>18</v>
      </c>
      <c r="R16934">
        <v>9.3000000000000007</v>
      </c>
      <c r="S16934" t="b">
        <v>0</v>
      </c>
      <c r="T16934" t="b">
        <v>0</v>
      </c>
      <c r="U16934" t="b">
        <v>1</v>
      </c>
      <c r="V16934">
        <v>22800</v>
      </c>
      <c r="W16934">
        <v>14400</v>
      </c>
      <c r="X16934">
        <v>2.85</v>
      </c>
      <c r="Y16934">
        <v>20300</v>
      </c>
      <c r="Z16934">
        <v>2.04</v>
      </c>
    </row>
    <row r="16935" spans="1:26">
      <c r="A16935">
        <v>212925500</v>
      </c>
      <c r="B16935" t="s">
        <v>14199</v>
      </c>
      <c r="C16935" t="s">
        <v>3597</v>
      </c>
      <c r="D16935" t="s">
        <v>3743</v>
      </c>
      <c r="E16935" t="s">
        <v>3747</v>
      </c>
      <c r="F16935" t="s">
        <v>3710</v>
      </c>
      <c r="G16935">
        <v>212925500</v>
      </c>
      <c r="I16935" t="s">
        <v>3711</v>
      </c>
      <c r="J16935" t="s">
        <v>13193</v>
      </c>
      <c r="K16935" t="s">
        <v>3725</v>
      </c>
      <c r="P16935">
        <v>12.4</v>
      </c>
      <c r="Q16935">
        <v>18</v>
      </c>
      <c r="R16935">
        <v>9.3000000000000007</v>
      </c>
      <c r="S16935" t="b">
        <v>0</v>
      </c>
      <c r="T16935" t="b">
        <v>0</v>
      </c>
      <c r="U16935" t="b">
        <v>1</v>
      </c>
      <c r="V16935">
        <v>22800</v>
      </c>
      <c r="W16935">
        <v>14400</v>
      </c>
      <c r="X16935">
        <v>2.85</v>
      </c>
      <c r="Y16935">
        <v>20300</v>
      </c>
      <c r="Z16935">
        <v>2.04</v>
      </c>
    </row>
    <row r="16936" spans="1:26">
      <c r="A16936">
        <v>212925536</v>
      </c>
      <c r="B16936" t="s">
        <v>14199</v>
      </c>
      <c r="C16936" t="s">
        <v>3597</v>
      </c>
      <c r="D16936" t="s">
        <v>3743</v>
      </c>
      <c r="E16936" t="s">
        <v>3744</v>
      </c>
      <c r="F16936" t="s">
        <v>3710</v>
      </c>
      <c r="G16936">
        <v>212925536</v>
      </c>
      <c r="I16936" t="s">
        <v>3711</v>
      </c>
      <c r="J16936" t="s">
        <v>13189</v>
      </c>
      <c r="K16936" t="s">
        <v>3725</v>
      </c>
      <c r="P16936">
        <v>11.75</v>
      </c>
      <c r="Q16936">
        <v>16.7</v>
      </c>
      <c r="R16936">
        <v>8.9499999999999993</v>
      </c>
      <c r="S16936" t="b">
        <v>0</v>
      </c>
      <c r="T16936" t="b">
        <v>0</v>
      </c>
      <c r="U16936" t="b">
        <v>1</v>
      </c>
      <c r="V16936">
        <v>22800</v>
      </c>
      <c r="W16936">
        <v>14700</v>
      </c>
      <c r="X16936">
        <v>2.41</v>
      </c>
      <c r="Y16936">
        <v>24800</v>
      </c>
      <c r="Z16936">
        <v>1.98</v>
      </c>
    </row>
    <row r="16937" spans="1:26">
      <c r="A16937">
        <v>212925518</v>
      </c>
      <c r="B16937" t="s">
        <v>14199</v>
      </c>
      <c r="C16937" t="s">
        <v>3597</v>
      </c>
      <c r="D16937" t="s">
        <v>3743</v>
      </c>
      <c r="E16937" t="s">
        <v>3747</v>
      </c>
      <c r="F16937" t="s">
        <v>3710</v>
      </c>
      <c r="G16937">
        <v>212925518</v>
      </c>
      <c r="I16937" t="s">
        <v>3711</v>
      </c>
      <c r="J16937" t="s">
        <v>13189</v>
      </c>
      <c r="K16937" t="s">
        <v>3725</v>
      </c>
      <c r="P16937">
        <v>11.75</v>
      </c>
      <c r="Q16937">
        <v>16.7</v>
      </c>
      <c r="R16937">
        <v>8.9499999999999993</v>
      </c>
      <c r="S16937" t="b">
        <v>0</v>
      </c>
      <c r="T16937" t="b">
        <v>0</v>
      </c>
      <c r="U16937" t="b">
        <v>1</v>
      </c>
      <c r="V16937">
        <v>22800</v>
      </c>
      <c r="W16937">
        <v>14700</v>
      </c>
      <c r="X16937">
        <v>2.41</v>
      </c>
      <c r="Y16937">
        <v>24800</v>
      </c>
      <c r="Z16937">
        <v>1.98</v>
      </c>
    </row>
    <row r="16938" spans="1:26">
      <c r="A16938">
        <v>212925507</v>
      </c>
      <c r="B16938" t="s">
        <v>14199</v>
      </c>
      <c r="C16938" t="s">
        <v>3597</v>
      </c>
      <c r="D16938" t="s">
        <v>3743</v>
      </c>
      <c r="E16938" t="s">
        <v>3744</v>
      </c>
      <c r="F16938" t="s">
        <v>3710</v>
      </c>
      <c r="G16938">
        <v>212925507</v>
      </c>
      <c r="I16938" t="s">
        <v>3711</v>
      </c>
      <c r="J16938" t="s">
        <v>13192</v>
      </c>
      <c r="K16938" t="s">
        <v>3725</v>
      </c>
      <c r="P16938">
        <v>10.1</v>
      </c>
      <c r="Q16938">
        <v>17.600000000000001</v>
      </c>
      <c r="R16938">
        <v>9.4</v>
      </c>
      <c r="S16938" t="b">
        <v>0</v>
      </c>
      <c r="T16938" t="b">
        <v>0</v>
      </c>
      <c r="U16938" t="b">
        <v>1</v>
      </c>
      <c r="V16938">
        <v>27800</v>
      </c>
      <c r="W16938">
        <v>18200</v>
      </c>
      <c r="X16938">
        <v>2.84</v>
      </c>
      <c r="Y16938">
        <v>21000</v>
      </c>
      <c r="Z16938">
        <v>2.11</v>
      </c>
    </row>
    <row r="16939" spans="1:26">
      <c r="A16939">
        <v>212925501</v>
      </c>
      <c r="B16939" t="s">
        <v>14199</v>
      </c>
      <c r="C16939" t="s">
        <v>3597</v>
      </c>
      <c r="D16939" t="s">
        <v>3743</v>
      </c>
      <c r="E16939" t="s">
        <v>3747</v>
      </c>
      <c r="F16939" t="s">
        <v>3710</v>
      </c>
      <c r="G16939">
        <v>212925501</v>
      </c>
      <c r="I16939" t="s">
        <v>3711</v>
      </c>
      <c r="J16939" t="s">
        <v>13192</v>
      </c>
      <c r="K16939" t="s">
        <v>3725</v>
      </c>
      <c r="P16939">
        <v>10.1</v>
      </c>
      <c r="Q16939">
        <v>17.600000000000001</v>
      </c>
      <c r="R16939">
        <v>9.4</v>
      </c>
      <c r="S16939" t="b">
        <v>0</v>
      </c>
      <c r="T16939" t="b">
        <v>0</v>
      </c>
      <c r="U16939" t="b">
        <v>1</v>
      </c>
      <c r="V16939">
        <v>27800</v>
      </c>
      <c r="W16939">
        <v>18200</v>
      </c>
      <c r="X16939">
        <v>2.84</v>
      </c>
      <c r="Y16939">
        <v>21000</v>
      </c>
      <c r="Z16939">
        <v>2.11</v>
      </c>
    </row>
    <row r="16940" spans="1:26">
      <c r="A16940">
        <v>212925539</v>
      </c>
      <c r="B16940" t="s">
        <v>14199</v>
      </c>
      <c r="C16940" t="s">
        <v>3597</v>
      </c>
      <c r="D16940" t="s">
        <v>3743</v>
      </c>
      <c r="E16940" t="s">
        <v>3744</v>
      </c>
      <c r="F16940" t="s">
        <v>3710</v>
      </c>
      <c r="G16940">
        <v>212925539</v>
      </c>
      <c r="I16940" t="s">
        <v>3711</v>
      </c>
      <c r="J16940" t="s">
        <v>13188</v>
      </c>
      <c r="K16940" t="s">
        <v>3725</v>
      </c>
      <c r="P16940">
        <v>11.4</v>
      </c>
      <c r="Q16940">
        <v>17</v>
      </c>
      <c r="R16940">
        <v>9.25</v>
      </c>
      <c r="S16940" t="b">
        <v>0</v>
      </c>
      <c r="T16940" t="b">
        <v>0</v>
      </c>
      <c r="U16940" t="b">
        <v>1</v>
      </c>
      <c r="V16940">
        <v>27800</v>
      </c>
      <c r="W16940">
        <v>18500</v>
      </c>
      <c r="X16940">
        <v>2.5499999999999998</v>
      </c>
      <c r="Y16940">
        <v>28100</v>
      </c>
      <c r="Z16940">
        <v>1.95</v>
      </c>
    </row>
    <row r="16941" spans="1:26">
      <c r="A16941">
        <v>212925519</v>
      </c>
      <c r="B16941" t="s">
        <v>14199</v>
      </c>
      <c r="C16941" t="s">
        <v>3597</v>
      </c>
      <c r="D16941" t="s">
        <v>3743</v>
      </c>
      <c r="E16941" t="s">
        <v>3747</v>
      </c>
      <c r="F16941" t="s">
        <v>3710</v>
      </c>
      <c r="G16941">
        <v>212925519</v>
      </c>
      <c r="I16941" t="s">
        <v>3711</v>
      </c>
      <c r="J16941" t="s">
        <v>13188</v>
      </c>
      <c r="K16941" t="s">
        <v>3725</v>
      </c>
      <c r="P16941">
        <v>11.4</v>
      </c>
      <c r="Q16941">
        <v>17</v>
      </c>
      <c r="R16941">
        <v>9.25</v>
      </c>
      <c r="S16941" t="b">
        <v>0</v>
      </c>
      <c r="T16941" t="b">
        <v>0</v>
      </c>
      <c r="U16941" t="b">
        <v>1</v>
      </c>
      <c r="V16941">
        <v>27800</v>
      </c>
      <c r="W16941">
        <v>18500</v>
      </c>
      <c r="X16941">
        <v>2.5499999999999998</v>
      </c>
      <c r="Y16941">
        <v>28100</v>
      </c>
      <c r="Z16941">
        <v>1.95</v>
      </c>
    </row>
    <row r="16942" spans="1:26">
      <c r="A16942">
        <v>212925509</v>
      </c>
      <c r="B16942" t="s">
        <v>14199</v>
      </c>
      <c r="C16942" t="s">
        <v>3597</v>
      </c>
      <c r="D16942" t="s">
        <v>3743</v>
      </c>
      <c r="E16942" t="s">
        <v>3744</v>
      </c>
      <c r="F16942" t="s">
        <v>3710</v>
      </c>
      <c r="G16942">
        <v>212925509</v>
      </c>
      <c r="I16942" t="s">
        <v>3711</v>
      </c>
      <c r="J16942" t="s">
        <v>13191</v>
      </c>
      <c r="K16942" t="s">
        <v>3725</v>
      </c>
      <c r="P16942">
        <v>9.0500000000000007</v>
      </c>
      <c r="Q16942">
        <v>17.600000000000001</v>
      </c>
      <c r="R16942">
        <v>9.15</v>
      </c>
      <c r="S16942" t="b">
        <v>0</v>
      </c>
      <c r="T16942" t="b">
        <v>0</v>
      </c>
      <c r="U16942" t="b">
        <v>0</v>
      </c>
      <c r="V16942">
        <v>34400</v>
      </c>
      <c r="W16942">
        <v>22400</v>
      </c>
      <c r="X16942">
        <v>2.68</v>
      </c>
      <c r="Y16942">
        <v>26300</v>
      </c>
      <c r="Z16942">
        <v>2.21</v>
      </c>
    </row>
    <row r="16943" spans="1:26">
      <c r="A16943">
        <v>212925502</v>
      </c>
      <c r="B16943" t="s">
        <v>14199</v>
      </c>
      <c r="C16943" t="s">
        <v>3597</v>
      </c>
      <c r="D16943" t="s">
        <v>3743</v>
      </c>
      <c r="E16943" t="s">
        <v>3747</v>
      </c>
      <c r="F16943" t="s">
        <v>3710</v>
      </c>
      <c r="G16943">
        <v>212925502</v>
      </c>
      <c r="I16943" t="s">
        <v>3711</v>
      </c>
      <c r="J16943" t="s">
        <v>13191</v>
      </c>
      <c r="K16943" t="s">
        <v>3725</v>
      </c>
      <c r="P16943">
        <v>9.0500000000000007</v>
      </c>
      <c r="Q16943">
        <v>17.600000000000001</v>
      </c>
      <c r="R16943">
        <v>9.15</v>
      </c>
      <c r="S16943" t="b">
        <v>0</v>
      </c>
      <c r="T16943" t="b">
        <v>0</v>
      </c>
      <c r="U16943" t="b">
        <v>0</v>
      </c>
      <c r="V16943">
        <v>34400</v>
      </c>
      <c r="W16943">
        <v>22400</v>
      </c>
      <c r="X16943">
        <v>2.68</v>
      </c>
      <c r="Y16943">
        <v>26300</v>
      </c>
      <c r="Z16943">
        <v>2.21</v>
      </c>
    </row>
    <row r="16944" spans="1:26">
      <c r="A16944">
        <v>212925488</v>
      </c>
      <c r="B16944" t="s">
        <v>14199</v>
      </c>
      <c r="C16944" t="s">
        <v>3597</v>
      </c>
      <c r="D16944" t="s">
        <v>3743</v>
      </c>
      <c r="E16944" t="s">
        <v>3744</v>
      </c>
      <c r="F16944" t="s">
        <v>3650</v>
      </c>
      <c r="G16944">
        <v>212925488</v>
      </c>
      <c r="I16944" t="s">
        <v>3651</v>
      </c>
      <c r="J16944" t="s">
        <v>13194</v>
      </c>
      <c r="K16944" t="s">
        <v>3653</v>
      </c>
      <c r="P16944">
        <v>12.7</v>
      </c>
      <c r="Q16944">
        <v>20</v>
      </c>
      <c r="R16944">
        <v>12</v>
      </c>
      <c r="S16944" t="b">
        <v>0</v>
      </c>
      <c r="T16944" t="b">
        <v>0</v>
      </c>
      <c r="U16944" t="b">
        <v>1</v>
      </c>
      <c r="V16944">
        <v>18000</v>
      </c>
      <c r="W16944">
        <v>13500</v>
      </c>
      <c r="X16944">
        <v>2.91</v>
      </c>
      <c r="Y16944">
        <v>15500</v>
      </c>
      <c r="Z16944">
        <v>2.6</v>
      </c>
    </row>
    <row r="16945" spans="1:26">
      <c r="A16945">
        <v>212925491</v>
      </c>
      <c r="B16945" t="s">
        <v>14199</v>
      </c>
      <c r="C16945" t="s">
        <v>3597</v>
      </c>
      <c r="D16945" t="s">
        <v>3743</v>
      </c>
      <c r="E16945" t="s">
        <v>3744</v>
      </c>
      <c r="F16945" t="s">
        <v>3650</v>
      </c>
      <c r="G16945">
        <v>212925491</v>
      </c>
      <c r="I16945" t="s">
        <v>3651</v>
      </c>
      <c r="J16945" t="s">
        <v>13193</v>
      </c>
      <c r="K16945" t="s">
        <v>3653</v>
      </c>
      <c r="P16945">
        <v>13.6</v>
      </c>
      <c r="Q16945">
        <v>20</v>
      </c>
      <c r="R16945">
        <v>10</v>
      </c>
      <c r="S16945" t="b">
        <v>0</v>
      </c>
      <c r="T16945" t="b">
        <v>0</v>
      </c>
      <c r="U16945" t="b">
        <v>0</v>
      </c>
      <c r="V16945">
        <v>22000</v>
      </c>
      <c r="W16945">
        <v>14300</v>
      </c>
      <c r="X16945">
        <v>3.02</v>
      </c>
      <c r="Y16945">
        <v>19600</v>
      </c>
      <c r="Z16945">
        <v>2.0099999999999998</v>
      </c>
    </row>
    <row r="16946" spans="1:26">
      <c r="A16946">
        <v>212925494</v>
      </c>
      <c r="B16946" t="s">
        <v>14199</v>
      </c>
      <c r="C16946" t="s">
        <v>3597</v>
      </c>
      <c r="D16946" t="s">
        <v>3743</v>
      </c>
      <c r="E16946" t="s">
        <v>3744</v>
      </c>
      <c r="F16946" t="s">
        <v>3650</v>
      </c>
      <c r="G16946">
        <v>212925494</v>
      </c>
      <c r="I16946" t="s">
        <v>3651</v>
      </c>
      <c r="J16946" t="s">
        <v>13192</v>
      </c>
      <c r="K16946" t="s">
        <v>3653</v>
      </c>
      <c r="P16946">
        <v>10.6</v>
      </c>
      <c r="Q16946">
        <v>19</v>
      </c>
      <c r="R16946">
        <v>10</v>
      </c>
      <c r="S16946" t="b">
        <v>0</v>
      </c>
      <c r="T16946" t="b">
        <v>0</v>
      </c>
      <c r="U16946" t="b">
        <v>1</v>
      </c>
      <c r="V16946">
        <v>28400</v>
      </c>
      <c r="W16946">
        <v>18600</v>
      </c>
      <c r="X16946">
        <v>3</v>
      </c>
      <c r="Y16946">
        <v>21000</v>
      </c>
      <c r="Z16946">
        <v>2.15</v>
      </c>
    </row>
    <row r="16947" spans="1:26">
      <c r="A16947">
        <v>212925497</v>
      </c>
      <c r="B16947" t="s">
        <v>14199</v>
      </c>
      <c r="C16947" t="s">
        <v>3597</v>
      </c>
      <c r="D16947" t="s">
        <v>3743</v>
      </c>
      <c r="E16947" t="s">
        <v>3744</v>
      </c>
      <c r="F16947" t="s">
        <v>3650</v>
      </c>
      <c r="G16947">
        <v>212925497</v>
      </c>
      <c r="I16947" t="s">
        <v>3651</v>
      </c>
      <c r="J16947" t="s">
        <v>13191</v>
      </c>
      <c r="K16947" t="s">
        <v>3653</v>
      </c>
      <c r="P16947">
        <v>9.4</v>
      </c>
      <c r="Q16947">
        <v>19.2</v>
      </c>
      <c r="R16947">
        <v>9.8000000000000007</v>
      </c>
      <c r="S16947" t="b">
        <v>0</v>
      </c>
      <c r="T16947" t="b">
        <v>0</v>
      </c>
      <c r="U16947" t="b">
        <v>1</v>
      </c>
      <c r="V16947">
        <v>35400</v>
      </c>
      <c r="W16947">
        <v>22400</v>
      </c>
      <c r="X16947">
        <v>2.89</v>
      </c>
      <c r="Y16947">
        <v>26600</v>
      </c>
      <c r="Z16947">
        <v>2.27</v>
      </c>
    </row>
    <row r="16948" spans="1:26">
      <c r="A16948">
        <v>213499807</v>
      </c>
      <c r="B16948" t="s">
        <v>14199</v>
      </c>
      <c r="C16948" t="s">
        <v>3597</v>
      </c>
      <c r="D16948" t="s">
        <v>3743</v>
      </c>
      <c r="E16948" t="s">
        <v>3747</v>
      </c>
      <c r="F16948" t="s">
        <v>3650</v>
      </c>
      <c r="G16948">
        <v>213499807</v>
      </c>
      <c r="I16948" t="s">
        <v>3651</v>
      </c>
      <c r="J16948" t="s">
        <v>13194</v>
      </c>
      <c r="K16948" t="s">
        <v>3653</v>
      </c>
      <c r="P16948">
        <v>12.7</v>
      </c>
      <c r="Q16948">
        <v>20</v>
      </c>
      <c r="R16948">
        <v>9.6999999999999993</v>
      </c>
      <c r="S16948" t="b">
        <v>0</v>
      </c>
      <c r="T16948" t="b">
        <v>0</v>
      </c>
      <c r="U16948" t="b">
        <v>1</v>
      </c>
      <c r="V16948">
        <v>18000</v>
      </c>
      <c r="W16948">
        <v>13500</v>
      </c>
      <c r="X16948">
        <v>2.91</v>
      </c>
      <c r="Y16948">
        <v>15500</v>
      </c>
      <c r="Z16948">
        <v>2.6</v>
      </c>
    </row>
    <row r="16949" spans="1:26">
      <c r="A16949">
        <v>212925490</v>
      </c>
      <c r="B16949" t="s">
        <v>14199</v>
      </c>
      <c r="C16949" t="s">
        <v>3597</v>
      </c>
      <c r="D16949" t="s">
        <v>3743</v>
      </c>
      <c r="E16949" t="s">
        <v>3747</v>
      </c>
      <c r="F16949" t="s">
        <v>3650</v>
      </c>
      <c r="G16949">
        <v>212925490</v>
      </c>
      <c r="I16949" t="s">
        <v>3651</v>
      </c>
      <c r="J16949" t="s">
        <v>13193</v>
      </c>
      <c r="K16949" t="s">
        <v>3653</v>
      </c>
      <c r="P16949">
        <v>13.6</v>
      </c>
      <c r="Q16949">
        <v>20</v>
      </c>
      <c r="R16949">
        <v>10</v>
      </c>
      <c r="S16949" t="b">
        <v>0</v>
      </c>
      <c r="T16949" t="b">
        <v>0</v>
      </c>
      <c r="U16949" t="b">
        <v>0</v>
      </c>
      <c r="V16949">
        <v>22000</v>
      </c>
      <c r="W16949">
        <v>14300</v>
      </c>
      <c r="X16949">
        <v>3.02</v>
      </c>
      <c r="Y16949">
        <v>19600</v>
      </c>
      <c r="Z16949">
        <v>2.0099999999999998</v>
      </c>
    </row>
    <row r="16950" spans="1:26">
      <c r="A16950">
        <v>212925493</v>
      </c>
      <c r="B16950" t="s">
        <v>14199</v>
      </c>
      <c r="C16950" t="s">
        <v>3597</v>
      </c>
      <c r="D16950" t="s">
        <v>3743</v>
      </c>
      <c r="E16950" t="s">
        <v>3747</v>
      </c>
      <c r="F16950" t="s">
        <v>3650</v>
      </c>
      <c r="G16950">
        <v>212925493</v>
      </c>
      <c r="I16950" t="s">
        <v>3651</v>
      </c>
      <c r="J16950" t="s">
        <v>13192</v>
      </c>
      <c r="K16950" t="s">
        <v>3653</v>
      </c>
      <c r="P16950">
        <v>10.6</v>
      </c>
      <c r="Q16950">
        <v>19</v>
      </c>
      <c r="R16950">
        <v>10</v>
      </c>
      <c r="S16950" t="b">
        <v>0</v>
      </c>
      <c r="T16950" t="b">
        <v>0</v>
      </c>
      <c r="U16950" t="b">
        <v>1</v>
      </c>
      <c r="V16950">
        <v>28400</v>
      </c>
      <c r="W16950">
        <v>18600</v>
      </c>
      <c r="X16950">
        <v>3</v>
      </c>
      <c r="Y16950">
        <v>21000</v>
      </c>
      <c r="Z16950">
        <v>2.15</v>
      </c>
    </row>
    <row r="16951" spans="1:26">
      <c r="A16951">
        <v>212925496</v>
      </c>
      <c r="B16951" t="s">
        <v>14199</v>
      </c>
      <c r="C16951" t="s">
        <v>3597</v>
      </c>
      <c r="D16951" t="s">
        <v>3743</v>
      </c>
      <c r="E16951" t="s">
        <v>3747</v>
      </c>
      <c r="F16951" t="s">
        <v>3650</v>
      </c>
      <c r="G16951">
        <v>212925496</v>
      </c>
      <c r="I16951" t="s">
        <v>3651</v>
      </c>
      <c r="J16951" t="s">
        <v>13191</v>
      </c>
      <c r="K16951" t="s">
        <v>3653</v>
      </c>
      <c r="P16951">
        <v>9.4</v>
      </c>
      <c r="Q16951">
        <v>19.2</v>
      </c>
      <c r="R16951">
        <v>9.8000000000000007</v>
      </c>
      <c r="S16951" t="b">
        <v>0</v>
      </c>
      <c r="T16951" t="b">
        <v>0</v>
      </c>
      <c r="U16951" t="b">
        <v>1</v>
      </c>
      <c r="V16951">
        <v>35400</v>
      </c>
      <c r="W16951">
        <v>22400</v>
      </c>
      <c r="X16951">
        <v>2.89</v>
      </c>
      <c r="Y16951">
        <v>26600</v>
      </c>
      <c r="Z16951">
        <v>2.27</v>
      </c>
    </row>
    <row r="16952" spans="1:26">
      <c r="A16952">
        <v>213369556</v>
      </c>
      <c r="B16952" t="s">
        <v>14200</v>
      </c>
      <c r="C16952" t="s">
        <v>3597</v>
      </c>
      <c r="D16952" t="s">
        <v>4816</v>
      </c>
      <c r="E16952" t="s">
        <v>4816</v>
      </c>
      <c r="F16952" t="s">
        <v>3718</v>
      </c>
      <c r="G16952">
        <v>213369556</v>
      </c>
      <c r="I16952" t="s">
        <v>3711</v>
      </c>
      <c r="J16952" t="s">
        <v>14277</v>
      </c>
      <c r="K16952" t="s">
        <v>3688</v>
      </c>
      <c r="L16952" t="s">
        <v>14278</v>
      </c>
      <c r="P16952">
        <v>11</v>
      </c>
      <c r="Q16952">
        <v>15.8</v>
      </c>
      <c r="R16952">
        <v>7.9</v>
      </c>
      <c r="S16952" t="b">
        <v>0</v>
      </c>
      <c r="T16952" t="b">
        <v>0</v>
      </c>
      <c r="U16952" t="b">
        <v>0</v>
      </c>
      <c r="V16952">
        <v>27200</v>
      </c>
      <c r="W16952">
        <v>18100</v>
      </c>
      <c r="X16952">
        <v>2.4</v>
      </c>
      <c r="Y16952">
        <v>23500</v>
      </c>
      <c r="Z16952">
        <v>2.4</v>
      </c>
    </row>
    <row r="16953" spans="1:26">
      <c r="A16953">
        <v>213369558</v>
      </c>
      <c r="B16953" t="s">
        <v>14200</v>
      </c>
      <c r="C16953" t="s">
        <v>3597</v>
      </c>
      <c r="D16953" t="s">
        <v>4816</v>
      </c>
      <c r="E16953" t="s">
        <v>4816</v>
      </c>
      <c r="F16953" t="s">
        <v>3710</v>
      </c>
      <c r="G16953">
        <v>213369558</v>
      </c>
      <c r="I16953" t="s">
        <v>3711</v>
      </c>
      <c r="J16953" t="s">
        <v>14277</v>
      </c>
      <c r="K16953" t="s">
        <v>3725</v>
      </c>
      <c r="L16953" t="s">
        <v>14279</v>
      </c>
      <c r="P16953">
        <v>11.3</v>
      </c>
      <c r="Q16953">
        <v>17.3</v>
      </c>
      <c r="R16953">
        <v>8.1999999999999993</v>
      </c>
      <c r="S16953" t="b">
        <v>0</v>
      </c>
      <c r="T16953" t="b">
        <v>0</v>
      </c>
      <c r="U16953" t="b">
        <v>0</v>
      </c>
      <c r="V16953">
        <v>27200</v>
      </c>
      <c r="W16953">
        <v>17800</v>
      </c>
      <c r="X16953">
        <v>2.6</v>
      </c>
      <c r="Y16953">
        <v>23100</v>
      </c>
      <c r="Z16953">
        <v>2.59</v>
      </c>
    </row>
    <row r="16954" spans="1:26">
      <c r="A16954">
        <v>213369557</v>
      </c>
      <c r="B16954" t="s">
        <v>14200</v>
      </c>
      <c r="C16954" t="s">
        <v>3597</v>
      </c>
      <c r="D16954" t="s">
        <v>4816</v>
      </c>
      <c r="E16954" t="s">
        <v>4816</v>
      </c>
      <c r="F16954" t="s">
        <v>3650</v>
      </c>
      <c r="G16954">
        <v>213369557</v>
      </c>
      <c r="I16954" t="s">
        <v>3651</v>
      </c>
      <c r="J16954" t="s">
        <v>14277</v>
      </c>
      <c r="K16954" t="s">
        <v>3653</v>
      </c>
      <c r="L16954" t="s">
        <v>14280</v>
      </c>
      <c r="P16954">
        <v>11.5</v>
      </c>
      <c r="Q16954">
        <v>18.7</v>
      </c>
      <c r="R16954">
        <v>8.65</v>
      </c>
      <c r="S16954" t="b">
        <v>0</v>
      </c>
      <c r="T16954" t="b">
        <v>0</v>
      </c>
      <c r="U16954" t="b">
        <v>0</v>
      </c>
      <c r="V16954">
        <v>27200</v>
      </c>
      <c r="W16954">
        <v>17500</v>
      </c>
      <c r="X16954">
        <v>2.8</v>
      </c>
      <c r="Y16954">
        <v>22700</v>
      </c>
      <c r="Z16954">
        <v>2.8</v>
      </c>
    </row>
    <row r="16955" spans="1:26">
      <c r="A16955">
        <v>204344212</v>
      </c>
      <c r="B16955" t="s">
        <v>10171</v>
      </c>
      <c r="C16955" t="s">
        <v>3597</v>
      </c>
      <c r="D16955" t="s">
        <v>4816</v>
      </c>
      <c r="E16955" t="s">
        <v>4816</v>
      </c>
      <c r="F16955" t="s">
        <v>3718</v>
      </c>
      <c r="G16955">
        <v>204344212</v>
      </c>
      <c r="I16955" t="s">
        <v>3711</v>
      </c>
      <c r="J16955" t="s">
        <v>10186</v>
      </c>
      <c r="K16955" t="s">
        <v>3688</v>
      </c>
      <c r="L16955" t="s">
        <v>10187</v>
      </c>
      <c r="M16955">
        <v>12.6</v>
      </c>
      <c r="N16955">
        <v>17</v>
      </c>
      <c r="O16955">
        <v>10.5</v>
      </c>
      <c r="P16955">
        <v>12.6</v>
      </c>
      <c r="Q16955">
        <v>16.5</v>
      </c>
      <c r="R16955">
        <v>10</v>
      </c>
      <c r="S16955" t="b">
        <v>0</v>
      </c>
      <c r="T16955" t="b">
        <v>0</v>
      </c>
      <c r="U16955" t="b">
        <v>1</v>
      </c>
      <c r="V16955">
        <v>36000</v>
      </c>
      <c r="W16955">
        <v>26000</v>
      </c>
      <c r="X16955">
        <v>2.9</v>
      </c>
      <c r="Y16955">
        <v>34000</v>
      </c>
      <c r="Z16955">
        <v>2.91</v>
      </c>
    </row>
    <row r="16956" spans="1:26">
      <c r="A16956">
        <v>204344215</v>
      </c>
      <c r="B16956" t="s">
        <v>10171</v>
      </c>
      <c r="C16956" t="s">
        <v>3597</v>
      </c>
      <c r="D16956" t="s">
        <v>4816</v>
      </c>
      <c r="E16956" t="s">
        <v>4816</v>
      </c>
      <c r="F16956" t="s">
        <v>3650</v>
      </c>
      <c r="G16956">
        <v>204344215</v>
      </c>
      <c r="I16956" t="s">
        <v>3651</v>
      </c>
      <c r="J16956" t="s">
        <v>10186</v>
      </c>
      <c r="K16956" t="s">
        <v>3653</v>
      </c>
      <c r="L16956" t="s">
        <v>10188</v>
      </c>
      <c r="M16956">
        <v>14.2</v>
      </c>
      <c r="N16956">
        <v>20</v>
      </c>
      <c r="O16956">
        <v>11</v>
      </c>
      <c r="P16956">
        <v>14.2</v>
      </c>
      <c r="Q16956">
        <v>19.5</v>
      </c>
      <c r="R16956">
        <v>10.4</v>
      </c>
      <c r="S16956" t="b">
        <v>0</v>
      </c>
      <c r="T16956" t="b">
        <v>0</v>
      </c>
      <c r="U16956" t="b">
        <v>1</v>
      </c>
      <c r="V16956">
        <v>36000</v>
      </c>
      <c r="W16956">
        <v>26000</v>
      </c>
      <c r="X16956">
        <v>3.2</v>
      </c>
      <c r="Y16956">
        <v>34000</v>
      </c>
      <c r="Z16956">
        <v>3.28</v>
      </c>
    </row>
    <row r="16957" spans="1:26">
      <c r="A16957">
        <v>205013598</v>
      </c>
      <c r="B16957" t="s">
        <v>14200</v>
      </c>
      <c r="C16957" t="s">
        <v>3597</v>
      </c>
      <c r="D16957" t="s">
        <v>4816</v>
      </c>
      <c r="E16957" t="s">
        <v>4816</v>
      </c>
      <c r="F16957" t="s">
        <v>3710</v>
      </c>
      <c r="G16957">
        <v>205013598</v>
      </c>
      <c r="I16957" t="s">
        <v>3711</v>
      </c>
      <c r="J16957" t="s">
        <v>10186</v>
      </c>
      <c r="K16957" t="s">
        <v>3725</v>
      </c>
      <c r="M16957">
        <v>13.4</v>
      </c>
      <c r="N16957">
        <v>18.5</v>
      </c>
      <c r="O16957">
        <v>10.75</v>
      </c>
      <c r="P16957">
        <v>13.4</v>
      </c>
      <c r="Q16957">
        <v>18</v>
      </c>
      <c r="R16957">
        <v>10.199999999999999</v>
      </c>
      <c r="S16957" t="b">
        <v>0</v>
      </c>
      <c r="T16957" t="b">
        <v>0</v>
      </c>
      <c r="U16957" t="b">
        <v>1</v>
      </c>
      <c r="V16957">
        <v>36000</v>
      </c>
      <c r="W16957">
        <v>26000</v>
      </c>
      <c r="X16957">
        <v>3.05</v>
      </c>
      <c r="Y16957">
        <v>34000</v>
      </c>
      <c r="Z16957">
        <v>3.08</v>
      </c>
    </row>
    <row r="16958" spans="1:26">
      <c r="A16958">
        <v>204344213</v>
      </c>
      <c r="B16958" t="s">
        <v>10171</v>
      </c>
      <c r="C16958" t="s">
        <v>3597</v>
      </c>
      <c r="D16958" t="s">
        <v>4816</v>
      </c>
      <c r="E16958" t="s">
        <v>4816</v>
      </c>
      <c r="F16958" t="s">
        <v>3718</v>
      </c>
      <c r="G16958">
        <v>204344213</v>
      </c>
      <c r="I16958" t="s">
        <v>3711</v>
      </c>
      <c r="J16958" t="s">
        <v>10189</v>
      </c>
      <c r="K16958" t="s">
        <v>3688</v>
      </c>
      <c r="L16958" t="s">
        <v>10190</v>
      </c>
      <c r="M16958">
        <v>10.199999999999999</v>
      </c>
      <c r="N16958">
        <v>17</v>
      </c>
      <c r="O16958">
        <v>9.5</v>
      </c>
      <c r="P16958">
        <v>10.199999999999999</v>
      </c>
      <c r="Q16958">
        <v>16.5</v>
      </c>
      <c r="R16958">
        <v>8.5500000000000007</v>
      </c>
      <c r="S16958" t="b">
        <v>0</v>
      </c>
      <c r="T16958" t="b">
        <v>0</v>
      </c>
      <c r="U16958" t="b">
        <v>1</v>
      </c>
      <c r="V16958">
        <v>48000</v>
      </c>
      <c r="W16958">
        <v>32000</v>
      </c>
      <c r="X16958">
        <v>2.4</v>
      </c>
      <c r="Y16958">
        <v>44000</v>
      </c>
      <c r="Z16958">
        <v>2.5</v>
      </c>
    </row>
    <row r="16959" spans="1:26">
      <c r="A16959">
        <v>204344216</v>
      </c>
      <c r="B16959" t="s">
        <v>10171</v>
      </c>
      <c r="C16959" t="s">
        <v>3597</v>
      </c>
      <c r="D16959" t="s">
        <v>4816</v>
      </c>
      <c r="E16959" t="s">
        <v>4816</v>
      </c>
      <c r="F16959" t="s">
        <v>3650</v>
      </c>
      <c r="G16959">
        <v>204344216</v>
      </c>
      <c r="I16959" t="s">
        <v>3651</v>
      </c>
      <c r="J16959" t="s">
        <v>10189</v>
      </c>
      <c r="K16959" t="s">
        <v>3653</v>
      </c>
      <c r="L16959" t="s">
        <v>14281</v>
      </c>
      <c r="M16959">
        <v>12.6</v>
      </c>
      <c r="N16959">
        <v>19</v>
      </c>
      <c r="O16959">
        <v>10.5</v>
      </c>
      <c r="P16959">
        <v>12.6</v>
      </c>
      <c r="Q16959">
        <v>18.5</v>
      </c>
      <c r="R16959">
        <v>10</v>
      </c>
      <c r="S16959" t="b">
        <v>0</v>
      </c>
      <c r="T16959" t="b">
        <v>0</v>
      </c>
      <c r="U16959" t="b">
        <v>1</v>
      </c>
      <c r="V16959">
        <v>48000</v>
      </c>
      <c r="W16959">
        <v>32000</v>
      </c>
      <c r="X16959">
        <v>2.7</v>
      </c>
      <c r="Y16959">
        <v>44000</v>
      </c>
      <c r="Z16959">
        <v>3.02</v>
      </c>
    </row>
    <row r="16960" spans="1:26">
      <c r="A16960">
        <v>205013599</v>
      </c>
      <c r="B16960" t="s">
        <v>14200</v>
      </c>
      <c r="C16960" t="s">
        <v>3597</v>
      </c>
      <c r="D16960" t="s">
        <v>4816</v>
      </c>
      <c r="E16960" t="s">
        <v>4816</v>
      </c>
      <c r="F16960" t="s">
        <v>3710</v>
      </c>
      <c r="G16960">
        <v>205013599</v>
      </c>
      <c r="I16960" t="s">
        <v>3711</v>
      </c>
      <c r="J16960" t="s">
        <v>10189</v>
      </c>
      <c r="K16960" t="s">
        <v>3725</v>
      </c>
      <c r="M16960">
        <v>11.4</v>
      </c>
      <c r="N16960">
        <v>18</v>
      </c>
      <c r="O16960">
        <v>10</v>
      </c>
      <c r="P16960">
        <v>11.4</v>
      </c>
      <c r="Q16960">
        <v>17.5</v>
      </c>
      <c r="R16960">
        <v>9.2799999999999994</v>
      </c>
      <c r="S16960" t="b">
        <v>0</v>
      </c>
      <c r="T16960" t="b">
        <v>0</v>
      </c>
      <c r="U16960" t="b">
        <v>1</v>
      </c>
      <c r="V16960">
        <v>48000</v>
      </c>
      <c r="W16960">
        <v>32000</v>
      </c>
      <c r="X16960">
        <v>2.54</v>
      </c>
      <c r="Y16960">
        <v>44000</v>
      </c>
      <c r="Z16960">
        <v>2.74</v>
      </c>
    </row>
    <row r="16961" spans="1:26">
      <c r="A16961">
        <v>204344217</v>
      </c>
      <c r="B16961" t="s">
        <v>10171</v>
      </c>
      <c r="C16961" t="s">
        <v>3597</v>
      </c>
      <c r="D16961" t="s">
        <v>4816</v>
      </c>
      <c r="E16961" t="s">
        <v>4816</v>
      </c>
      <c r="F16961" t="s">
        <v>3650</v>
      </c>
      <c r="G16961">
        <v>204344217</v>
      </c>
      <c r="I16961" t="s">
        <v>3651</v>
      </c>
      <c r="J16961" t="s">
        <v>10191</v>
      </c>
      <c r="K16961" t="s">
        <v>3653</v>
      </c>
      <c r="L16961" t="s">
        <v>14282</v>
      </c>
      <c r="M16961">
        <v>10</v>
      </c>
      <c r="N16961">
        <v>18.600000000000001</v>
      </c>
      <c r="O16961">
        <v>10.5</v>
      </c>
      <c r="P16961">
        <v>10</v>
      </c>
      <c r="Q16961">
        <v>18</v>
      </c>
      <c r="R16961">
        <v>10</v>
      </c>
      <c r="S16961" t="b">
        <v>0</v>
      </c>
      <c r="T16961" t="b">
        <v>0</v>
      </c>
      <c r="U16961" t="b">
        <v>0</v>
      </c>
      <c r="V16961">
        <v>57500</v>
      </c>
      <c r="W16961">
        <v>35000</v>
      </c>
      <c r="X16961">
        <v>2.2999999999999998</v>
      </c>
      <c r="Y16961">
        <v>49000</v>
      </c>
      <c r="Z16961">
        <v>2.46</v>
      </c>
    </row>
    <row r="16962" spans="1:26">
      <c r="A16962">
        <v>204344214</v>
      </c>
      <c r="B16962" t="s">
        <v>14200</v>
      </c>
      <c r="C16962" t="s">
        <v>3597</v>
      </c>
      <c r="D16962" t="s">
        <v>4816</v>
      </c>
      <c r="E16962" t="s">
        <v>4816</v>
      </c>
      <c r="F16962" t="s">
        <v>3718</v>
      </c>
      <c r="G16962">
        <v>204344214</v>
      </c>
      <c r="I16962" t="s">
        <v>3711</v>
      </c>
      <c r="J16962" t="s">
        <v>10191</v>
      </c>
      <c r="K16962" t="s">
        <v>3688</v>
      </c>
      <c r="L16962" t="s">
        <v>14283</v>
      </c>
      <c r="M16962">
        <v>9.1999999999999993</v>
      </c>
      <c r="N16962">
        <v>16.5</v>
      </c>
      <c r="O16962">
        <v>10</v>
      </c>
      <c r="P16962">
        <v>9.1999999999999993</v>
      </c>
      <c r="Q16962">
        <v>16</v>
      </c>
      <c r="R16962">
        <v>9</v>
      </c>
      <c r="S16962" t="b">
        <v>0</v>
      </c>
      <c r="T16962" t="b">
        <v>0</v>
      </c>
      <c r="U16962" t="b">
        <v>0</v>
      </c>
      <c r="V16962">
        <v>57500</v>
      </c>
      <c r="W16962">
        <v>35000</v>
      </c>
      <c r="X16962">
        <v>2.1</v>
      </c>
      <c r="Y16962">
        <v>49000</v>
      </c>
      <c r="Z16962">
        <v>2.25</v>
      </c>
    </row>
    <row r="16963" spans="1:26">
      <c r="A16963">
        <v>205013600</v>
      </c>
      <c r="B16963" t="s">
        <v>14200</v>
      </c>
      <c r="C16963" t="s">
        <v>3597</v>
      </c>
      <c r="D16963" t="s">
        <v>4816</v>
      </c>
      <c r="E16963" t="s">
        <v>4816</v>
      </c>
      <c r="F16963" t="s">
        <v>3710</v>
      </c>
      <c r="G16963">
        <v>205013600</v>
      </c>
      <c r="I16963" t="s">
        <v>3711</v>
      </c>
      <c r="J16963" t="s">
        <v>10191</v>
      </c>
      <c r="K16963" t="s">
        <v>3725</v>
      </c>
      <c r="M16963">
        <v>9.6</v>
      </c>
      <c r="N16963">
        <v>17.55</v>
      </c>
      <c r="O16963">
        <v>10.25</v>
      </c>
      <c r="P16963">
        <v>9.6</v>
      </c>
      <c r="Q16963">
        <v>17</v>
      </c>
      <c r="R16963">
        <v>9.5</v>
      </c>
      <c r="S16963" t="b">
        <v>0</v>
      </c>
      <c r="T16963" t="b">
        <v>0</v>
      </c>
      <c r="U16963" t="b">
        <v>0</v>
      </c>
      <c r="V16963">
        <v>57500</v>
      </c>
      <c r="W16963">
        <v>35000</v>
      </c>
      <c r="X16963">
        <v>2.19</v>
      </c>
      <c r="Y16963">
        <v>49000</v>
      </c>
      <c r="Z16963">
        <v>2.35</v>
      </c>
    </row>
    <row r="16964" spans="1:26">
      <c r="A16964">
        <v>210191038</v>
      </c>
      <c r="B16964" t="s">
        <v>14200</v>
      </c>
      <c r="C16964" t="s">
        <v>3597</v>
      </c>
      <c r="D16964" t="s">
        <v>3775</v>
      </c>
      <c r="E16964" t="s">
        <v>3776</v>
      </c>
      <c r="F16964" t="s">
        <v>3621</v>
      </c>
      <c r="G16964">
        <v>210191038</v>
      </c>
      <c r="I16964" t="s">
        <v>3622</v>
      </c>
      <c r="J16964" t="s">
        <v>10964</v>
      </c>
      <c r="K16964" t="s">
        <v>3624</v>
      </c>
      <c r="L16964" t="s">
        <v>10965</v>
      </c>
      <c r="P16964">
        <v>12.5</v>
      </c>
      <c r="Q16964">
        <v>23</v>
      </c>
      <c r="R16964">
        <v>11.1</v>
      </c>
      <c r="S16964" t="b">
        <v>0</v>
      </c>
      <c r="T16964" t="b">
        <v>0</v>
      </c>
      <c r="U16964" t="b">
        <v>1</v>
      </c>
      <c r="V16964">
        <v>12000</v>
      </c>
      <c r="W16964">
        <v>8500</v>
      </c>
      <c r="X16964">
        <v>2.93</v>
      </c>
      <c r="Y16964">
        <v>12700</v>
      </c>
      <c r="Z16964">
        <v>2.68</v>
      </c>
    </row>
    <row r="16965" spans="1:26">
      <c r="A16965">
        <v>207615689</v>
      </c>
      <c r="B16965" t="s">
        <v>10565</v>
      </c>
      <c r="C16965" t="s">
        <v>3597</v>
      </c>
      <c r="D16965" t="s">
        <v>3775</v>
      </c>
      <c r="E16965" t="s">
        <v>3776</v>
      </c>
      <c r="F16965" t="s">
        <v>3621</v>
      </c>
      <c r="G16965">
        <v>207615689</v>
      </c>
      <c r="I16965" t="s">
        <v>3622</v>
      </c>
      <c r="J16965" t="s">
        <v>14284</v>
      </c>
      <c r="K16965" t="s">
        <v>3624</v>
      </c>
      <c r="L16965" t="s">
        <v>10965</v>
      </c>
      <c r="M16965">
        <v>12.5</v>
      </c>
      <c r="N16965">
        <v>23</v>
      </c>
      <c r="O16965">
        <v>12.1</v>
      </c>
      <c r="P16965">
        <v>12.5</v>
      </c>
      <c r="Q16965">
        <v>23</v>
      </c>
      <c r="R16965">
        <v>11.1</v>
      </c>
      <c r="S16965" t="b">
        <v>0</v>
      </c>
      <c r="T16965" t="b">
        <v>0</v>
      </c>
      <c r="U16965" t="b">
        <v>1</v>
      </c>
      <c r="V16965">
        <v>12000</v>
      </c>
      <c r="W16965">
        <v>8800</v>
      </c>
      <c r="X16965">
        <v>3.03</v>
      </c>
      <c r="Y16965">
        <v>12700</v>
      </c>
      <c r="Z16965">
        <v>2.68</v>
      </c>
    </row>
    <row r="16966" spans="1:26">
      <c r="A16966">
        <v>211016453</v>
      </c>
      <c r="B16966" t="s">
        <v>11826</v>
      </c>
      <c r="C16966" t="s">
        <v>3597</v>
      </c>
      <c r="D16966" t="s">
        <v>3743</v>
      </c>
      <c r="E16966" t="s">
        <v>1091</v>
      </c>
      <c r="F16966" t="s">
        <v>3718</v>
      </c>
      <c r="G16966">
        <v>211016453</v>
      </c>
      <c r="I16966" t="s">
        <v>3711</v>
      </c>
      <c r="J16966" t="s">
        <v>11829</v>
      </c>
      <c r="K16966" t="s">
        <v>3688</v>
      </c>
      <c r="M16966">
        <v>11</v>
      </c>
      <c r="N16966">
        <v>18</v>
      </c>
      <c r="O16966">
        <v>11</v>
      </c>
      <c r="P16966">
        <v>10.6</v>
      </c>
      <c r="Q16966">
        <v>18</v>
      </c>
      <c r="R16966">
        <v>10</v>
      </c>
      <c r="S16966" t="b">
        <v>0</v>
      </c>
      <c r="T16966" t="b">
        <v>0</v>
      </c>
      <c r="U16966" t="b">
        <v>1</v>
      </c>
      <c r="V16966">
        <v>42000</v>
      </c>
      <c r="W16966">
        <v>32000</v>
      </c>
      <c r="X16966">
        <v>2.5</v>
      </c>
      <c r="Y16966">
        <v>48000</v>
      </c>
      <c r="Z16966">
        <v>1.9</v>
      </c>
    </row>
    <row r="16967" spans="1:26">
      <c r="A16967">
        <v>211016651</v>
      </c>
      <c r="B16967" t="s">
        <v>11826</v>
      </c>
      <c r="C16967" t="s">
        <v>3597</v>
      </c>
      <c r="D16967" t="s">
        <v>3743</v>
      </c>
      <c r="E16967" t="s">
        <v>1091</v>
      </c>
      <c r="F16967" t="s">
        <v>3718</v>
      </c>
      <c r="G16967">
        <v>211016651</v>
      </c>
      <c r="I16967" t="s">
        <v>3711</v>
      </c>
      <c r="J16967" t="s">
        <v>11841</v>
      </c>
      <c r="K16967" t="s">
        <v>3688</v>
      </c>
      <c r="P16967">
        <v>10.6</v>
      </c>
      <c r="Q16967">
        <v>18</v>
      </c>
      <c r="R16967">
        <v>10</v>
      </c>
      <c r="S16967" t="b">
        <v>0</v>
      </c>
      <c r="T16967" t="b">
        <v>0</v>
      </c>
      <c r="U16967" t="b">
        <v>0</v>
      </c>
      <c r="V16967">
        <v>42000</v>
      </c>
      <c r="W16967">
        <v>32000</v>
      </c>
      <c r="X16967">
        <v>2.5</v>
      </c>
      <c r="Y16967">
        <v>48000</v>
      </c>
      <c r="Z16967">
        <v>1.9</v>
      </c>
    </row>
    <row r="16968" spans="1:26">
      <c r="A16968">
        <v>213804881</v>
      </c>
      <c r="B16968" t="s">
        <v>14201</v>
      </c>
      <c r="C16968" t="s">
        <v>3597</v>
      </c>
      <c r="D16968" t="s">
        <v>4034</v>
      </c>
      <c r="E16968" t="s">
        <v>11946</v>
      </c>
      <c r="F16968" t="s">
        <v>3600</v>
      </c>
      <c r="G16968">
        <v>213804881</v>
      </c>
      <c r="I16968" t="s">
        <v>3601</v>
      </c>
      <c r="J16968" t="s">
        <v>11992</v>
      </c>
      <c r="L16968" t="s">
        <v>13624</v>
      </c>
      <c r="P16968">
        <v>10</v>
      </c>
      <c r="Q16968">
        <v>16</v>
      </c>
      <c r="R16968">
        <v>8</v>
      </c>
      <c r="S16968" t="b">
        <v>0</v>
      </c>
      <c r="T16968" t="b">
        <v>0</v>
      </c>
      <c r="U16968" t="b">
        <v>0</v>
      </c>
      <c r="V16968">
        <v>18000</v>
      </c>
      <c r="W16968">
        <v>12000</v>
      </c>
      <c r="X16968">
        <v>2.61</v>
      </c>
      <c r="Y16968">
        <v>12000</v>
      </c>
      <c r="Z16968">
        <v>2.59</v>
      </c>
    </row>
    <row r="16969" spans="1:26">
      <c r="A16969">
        <v>213879459</v>
      </c>
      <c r="B16969" t="s">
        <v>14201</v>
      </c>
      <c r="C16969" t="s">
        <v>3597</v>
      </c>
      <c r="D16969" t="s">
        <v>4034</v>
      </c>
      <c r="E16969" t="s">
        <v>5440</v>
      </c>
      <c r="F16969" t="s">
        <v>3600</v>
      </c>
      <c r="G16969">
        <v>213879459</v>
      </c>
      <c r="I16969" t="s">
        <v>3601</v>
      </c>
      <c r="J16969" t="s">
        <v>14285</v>
      </c>
      <c r="L16969" t="s">
        <v>13623</v>
      </c>
      <c r="P16969">
        <v>10</v>
      </c>
      <c r="Q16969">
        <v>16</v>
      </c>
      <c r="R16969">
        <v>8</v>
      </c>
      <c r="S16969" t="b">
        <v>0</v>
      </c>
      <c r="T16969" t="b">
        <v>0</v>
      </c>
      <c r="U16969" t="b">
        <v>0</v>
      </c>
      <c r="V16969">
        <v>18000</v>
      </c>
      <c r="W16969">
        <v>12000</v>
      </c>
      <c r="X16969">
        <v>2.61</v>
      </c>
      <c r="Y16969">
        <v>12000</v>
      </c>
      <c r="Z16969">
        <v>2.59</v>
      </c>
    </row>
    <row r="16970" spans="1:26">
      <c r="A16970">
        <v>213879460</v>
      </c>
      <c r="B16970" t="s">
        <v>14201</v>
      </c>
      <c r="C16970" t="s">
        <v>3597</v>
      </c>
      <c r="D16970" t="s">
        <v>4034</v>
      </c>
      <c r="E16970" t="s">
        <v>5440</v>
      </c>
      <c r="F16970" t="s">
        <v>3600</v>
      </c>
      <c r="G16970">
        <v>213879460</v>
      </c>
      <c r="I16970" t="s">
        <v>3601</v>
      </c>
      <c r="J16970" t="s">
        <v>14286</v>
      </c>
      <c r="L16970" t="s">
        <v>13622</v>
      </c>
      <c r="P16970">
        <v>10</v>
      </c>
      <c r="Q16970">
        <v>16</v>
      </c>
      <c r="R16970">
        <v>8.5</v>
      </c>
      <c r="S16970" t="b">
        <v>0</v>
      </c>
      <c r="T16970" t="b">
        <v>0</v>
      </c>
      <c r="U16970" t="b">
        <v>1</v>
      </c>
      <c r="V16970">
        <v>24000</v>
      </c>
      <c r="W16970">
        <v>21000</v>
      </c>
      <c r="X16970">
        <v>2.6</v>
      </c>
      <c r="Y16970">
        <v>21000</v>
      </c>
      <c r="Z16970">
        <v>2.6</v>
      </c>
    </row>
    <row r="16971" spans="1:26">
      <c r="A16971">
        <v>213804882</v>
      </c>
      <c r="B16971" t="s">
        <v>14201</v>
      </c>
      <c r="C16971" t="s">
        <v>3597</v>
      </c>
      <c r="D16971" t="s">
        <v>4034</v>
      </c>
      <c r="E16971" t="s">
        <v>11946</v>
      </c>
      <c r="F16971" t="s">
        <v>3600</v>
      </c>
      <c r="G16971">
        <v>213804882</v>
      </c>
      <c r="I16971" t="s">
        <v>3601</v>
      </c>
      <c r="J16971" t="s">
        <v>11988</v>
      </c>
      <c r="L16971" t="s">
        <v>13621</v>
      </c>
      <c r="P16971">
        <v>10</v>
      </c>
      <c r="Q16971">
        <v>16</v>
      </c>
      <c r="R16971">
        <v>8.5</v>
      </c>
      <c r="S16971" t="b">
        <v>0</v>
      </c>
      <c r="T16971" t="b">
        <v>0</v>
      </c>
      <c r="U16971" t="b">
        <v>1</v>
      </c>
      <c r="V16971">
        <v>24000</v>
      </c>
      <c r="W16971">
        <v>21000</v>
      </c>
      <c r="X16971">
        <v>2.6</v>
      </c>
      <c r="Y16971">
        <v>21000</v>
      </c>
      <c r="Z16971">
        <v>2.6</v>
      </c>
    </row>
    <row r="16972" spans="1:26">
      <c r="A16972">
        <v>213412074</v>
      </c>
      <c r="B16972" t="s">
        <v>14201</v>
      </c>
      <c r="C16972" t="s">
        <v>3597</v>
      </c>
      <c r="D16972" t="s">
        <v>4034</v>
      </c>
      <c r="E16972" t="s">
        <v>14218</v>
      </c>
      <c r="F16972" t="s">
        <v>3600</v>
      </c>
      <c r="G16972">
        <v>213412074</v>
      </c>
      <c r="I16972" t="s">
        <v>3601</v>
      </c>
      <c r="J16972" t="s">
        <v>14287</v>
      </c>
      <c r="L16972" t="s">
        <v>14288</v>
      </c>
      <c r="M16972">
        <v>12.5</v>
      </c>
      <c r="N16972">
        <v>20</v>
      </c>
      <c r="O16972">
        <v>11</v>
      </c>
      <c r="P16972">
        <v>12.4</v>
      </c>
      <c r="Q16972">
        <v>18</v>
      </c>
      <c r="R16972">
        <v>9.3000000000000007</v>
      </c>
      <c r="S16972" t="b">
        <v>0</v>
      </c>
      <c r="T16972" t="b">
        <v>0</v>
      </c>
      <c r="U16972" t="b">
        <v>1</v>
      </c>
      <c r="V16972">
        <v>18000</v>
      </c>
      <c r="W16972">
        <v>13500</v>
      </c>
      <c r="X16972">
        <v>2.6</v>
      </c>
      <c r="Y16972">
        <v>21000</v>
      </c>
      <c r="Z16972">
        <v>2.21</v>
      </c>
    </row>
    <row r="16973" spans="1:26">
      <c r="A16973">
        <v>213412076</v>
      </c>
      <c r="B16973" t="s">
        <v>14201</v>
      </c>
      <c r="C16973" t="s">
        <v>3597</v>
      </c>
      <c r="D16973" t="s">
        <v>4034</v>
      </c>
      <c r="E16973" t="s">
        <v>14218</v>
      </c>
      <c r="F16973" t="s">
        <v>3600</v>
      </c>
      <c r="G16973">
        <v>213412076</v>
      </c>
      <c r="I16973" t="s">
        <v>3601</v>
      </c>
      <c r="J16973" t="s">
        <v>14289</v>
      </c>
      <c r="L16973" t="s">
        <v>14290</v>
      </c>
      <c r="M16973">
        <v>12.5</v>
      </c>
      <c r="N16973">
        <v>20</v>
      </c>
      <c r="O16973">
        <v>12</v>
      </c>
      <c r="P16973">
        <v>11.7</v>
      </c>
      <c r="Q16973">
        <v>17.399999999999999</v>
      </c>
      <c r="R16973">
        <v>10</v>
      </c>
      <c r="S16973" t="b">
        <v>0</v>
      </c>
      <c r="T16973" t="b">
        <v>0</v>
      </c>
      <c r="U16973" t="b">
        <v>1</v>
      </c>
      <c r="V16973">
        <v>24000</v>
      </c>
      <c r="W16973">
        <v>19200</v>
      </c>
      <c r="X16973">
        <v>2.5</v>
      </c>
      <c r="Y16973">
        <v>26400</v>
      </c>
      <c r="Z16973">
        <v>2.14</v>
      </c>
    </row>
    <row r="16974" spans="1:26">
      <c r="A16974">
        <v>213412077</v>
      </c>
      <c r="B16974" t="s">
        <v>14201</v>
      </c>
      <c r="C16974" t="s">
        <v>3597</v>
      </c>
      <c r="D16974" t="s">
        <v>4034</v>
      </c>
      <c r="E16974" t="s">
        <v>14218</v>
      </c>
      <c r="F16974" t="s">
        <v>3600</v>
      </c>
      <c r="G16974">
        <v>213412077</v>
      </c>
      <c r="I16974" t="s">
        <v>3601</v>
      </c>
      <c r="J16974" t="s">
        <v>14291</v>
      </c>
      <c r="L16974" t="s">
        <v>14292</v>
      </c>
      <c r="M16974">
        <v>11</v>
      </c>
      <c r="N16974">
        <v>18</v>
      </c>
      <c r="O16974">
        <v>10.5</v>
      </c>
      <c r="P16974">
        <v>10</v>
      </c>
      <c r="Q16974">
        <v>16.2</v>
      </c>
      <c r="R16974">
        <v>8.9</v>
      </c>
      <c r="S16974" t="b">
        <v>0</v>
      </c>
      <c r="T16974" t="b">
        <v>0</v>
      </c>
      <c r="U16974" t="b">
        <v>1</v>
      </c>
      <c r="V16974">
        <v>30000</v>
      </c>
      <c r="W16974">
        <v>21000</v>
      </c>
      <c r="X16974">
        <v>2.34</v>
      </c>
      <c r="Y16974">
        <v>28600</v>
      </c>
      <c r="Z16974">
        <v>2.1</v>
      </c>
    </row>
    <row r="16975" spans="1:26">
      <c r="A16975">
        <v>213412079</v>
      </c>
      <c r="B16975" t="s">
        <v>14201</v>
      </c>
      <c r="C16975" t="s">
        <v>3597</v>
      </c>
      <c r="D16975" t="s">
        <v>4034</v>
      </c>
      <c r="E16975" t="s">
        <v>14218</v>
      </c>
      <c r="F16975" t="s">
        <v>3600</v>
      </c>
      <c r="G16975">
        <v>213412079</v>
      </c>
      <c r="I16975" t="s">
        <v>3601</v>
      </c>
      <c r="J16975" t="s">
        <v>14293</v>
      </c>
      <c r="L16975" t="s">
        <v>14294</v>
      </c>
      <c r="M16975">
        <v>10.5</v>
      </c>
      <c r="N16975">
        <v>18</v>
      </c>
      <c r="O16975">
        <v>10.5</v>
      </c>
      <c r="P16975">
        <v>10</v>
      </c>
      <c r="Q16975">
        <v>16</v>
      </c>
      <c r="R16975">
        <v>9.5</v>
      </c>
      <c r="S16975" t="b">
        <v>0</v>
      </c>
      <c r="T16975" t="b">
        <v>0</v>
      </c>
      <c r="U16975" t="b">
        <v>1</v>
      </c>
      <c r="V16975">
        <v>36000</v>
      </c>
      <c r="W16975">
        <v>30400</v>
      </c>
      <c r="X16975">
        <v>2.46</v>
      </c>
      <c r="Y16975">
        <v>47000</v>
      </c>
      <c r="Z16975">
        <v>1.9</v>
      </c>
    </row>
    <row r="16976" spans="1:26">
      <c r="A16976">
        <v>213412081</v>
      </c>
      <c r="B16976" t="s">
        <v>14201</v>
      </c>
      <c r="C16976" t="s">
        <v>3597</v>
      </c>
      <c r="D16976" t="s">
        <v>4034</v>
      </c>
      <c r="E16976" t="s">
        <v>14218</v>
      </c>
      <c r="F16976" t="s">
        <v>3600</v>
      </c>
      <c r="G16976">
        <v>213412081</v>
      </c>
      <c r="I16976" t="s">
        <v>3601</v>
      </c>
      <c r="J16976" t="s">
        <v>14295</v>
      </c>
      <c r="L16976" t="s">
        <v>14296</v>
      </c>
      <c r="M16976">
        <v>8.5</v>
      </c>
      <c r="N16976">
        <v>16</v>
      </c>
      <c r="O16976">
        <v>10</v>
      </c>
      <c r="P16976">
        <v>8.1999999999999993</v>
      </c>
      <c r="Q16976">
        <v>15.6</v>
      </c>
      <c r="R16976">
        <v>9.4</v>
      </c>
      <c r="S16976" t="b">
        <v>0</v>
      </c>
      <c r="T16976" t="b">
        <v>0</v>
      </c>
      <c r="U16976" t="b">
        <v>0</v>
      </c>
      <c r="V16976">
        <v>47000</v>
      </c>
      <c r="W16976">
        <v>36000</v>
      </c>
      <c r="X16976">
        <v>2.36</v>
      </c>
      <c r="Y16976">
        <v>48000</v>
      </c>
      <c r="Z16976">
        <v>2.0499999999999998</v>
      </c>
    </row>
    <row r="16977" spans="1:26">
      <c r="A16977">
        <v>213867393</v>
      </c>
      <c r="B16977" t="s">
        <v>14201</v>
      </c>
      <c r="C16977" t="s">
        <v>3597</v>
      </c>
      <c r="D16977" t="s">
        <v>4034</v>
      </c>
      <c r="E16977" t="s">
        <v>9947</v>
      </c>
      <c r="F16977" t="s">
        <v>3600</v>
      </c>
      <c r="G16977">
        <v>213867393</v>
      </c>
      <c r="I16977" t="s">
        <v>3601</v>
      </c>
      <c r="J16977" t="s">
        <v>11892</v>
      </c>
      <c r="L16977" t="s">
        <v>14297</v>
      </c>
      <c r="M16977">
        <v>12.5</v>
      </c>
      <c r="N16977">
        <v>20</v>
      </c>
      <c r="O16977">
        <v>10</v>
      </c>
      <c r="P16977">
        <v>11.7</v>
      </c>
      <c r="Q16977">
        <v>18</v>
      </c>
      <c r="R16977">
        <v>8.1</v>
      </c>
      <c r="S16977" t="b">
        <v>0</v>
      </c>
      <c r="T16977" t="b">
        <v>0</v>
      </c>
      <c r="U16977" t="b">
        <v>1</v>
      </c>
      <c r="V16977">
        <v>24000</v>
      </c>
      <c r="W16977">
        <v>17000</v>
      </c>
      <c r="X16977">
        <v>2.98</v>
      </c>
      <c r="Y16977">
        <v>18000</v>
      </c>
      <c r="Z16977">
        <v>2.2000000000000002</v>
      </c>
    </row>
    <row r="16978" spans="1:26">
      <c r="A16978">
        <v>213867395</v>
      </c>
      <c r="B16978" t="s">
        <v>14201</v>
      </c>
      <c r="C16978" t="s">
        <v>3597</v>
      </c>
      <c r="D16978" t="s">
        <v>4034</v>
      </c>
      <c r="E16978" t="s">
        <v>9947</v>
      </c>
      <c r="F16978" t="s">
        <v>3600</v>
      </c>
      <c r="G16978">
        <v>213867395</v>
      </c>
      <c r="I16978" t="s">
        <v>3601</v>
      </c>
      <c r="J16978" t="s">
        <v>11922</v>
      </c>
      <c r="L16978" t="s">
        <v>14298</v>
      </c>
      <c r="M16978">
        <v>8.8000000000000007</v>
      </c>
      <c r="N16978">
        <v>17</v>
      </c>
      <c r="O16978">
        <v>11.3</v>
      </c>
      <c r="P16978">
        <v>8.1999999999999993</v>
      </c>
      <c r="Q16978">
        <v>15.4</v>
      </c>
      <c r="R16978">
        <v>9</v>
      </c>
      <c r="S16978" t="b">
        <v>0</v>
      </c>
      <c r="T16978" t="b">
        <v>0</v>
      </c>
      <c r="U16978" t="b">
        <v>0</v>
      </c>
      <c r="V16978">
        <v>36000</v>
      </c>
      <c r="W16978">
        <v>27000</v>
      </c>
      <c r="X16978">
        <v>2.54</v>
      </c>
      <c r="Y16978">
        <v>27200</v>
      </c>
      <c r="Z16978">
        <v>2.5299999999999998</v>
      </c>
    </row>
    <row r="16979" spans="1:26">
      <c r="A16979">
        <v>213867394</v>
      </c>
      <c r="B16979" t="s">
        <v>14201</v>
      </c>
      <c r="C16979" t="s">
        <v>3597</v>
      </c>
      <c r="D16979" t="s">
        <v>4034</v>
      </c>
      <c r="E16979" t="s">
        <v>9947</v>
      </c>
      <c r="F16979" t="s">
        <v>3600</v>
      </c>
      <c r="G16979">
        <v>213867394</v>
      </c>
      <c r="I16979" t="s">
        <v>3601</v>
      </c>
      <c r="J16979" t="s">
        <v>11927</v>
      </c>
      <c r="L16979" t="s">
        <v>14299</v>
      </c>
      <c r="M16979">
        <v>8.6</v>
      </c>
      <c r="N16979">
        <v>16.2</v>
      </c>
      <c r="O16979">
        <v>10.8</v>
      </c>
      <c r="P16979">
        <v>8.1999999999999993</v>
      </c>
      <c r="Q16979">
        <v>15.3</v>
      </c>
      <c r="R16979">
        <v>9.1999999999999993</v>
      </c>
      <c r="S16979" t="b">
        <v>0</v>
      </c>
      <c r="T16979" t="b">
        <v>0</v>
      </c>
      <c r="U16979" t="b">
        <v>0</v>
      </c>
      <c r="V16979">
        <v>48000</v>
      </c>
      <c r="W16979">
        <v>38000</v>
      </c>
      <c r="X16979">
        <v>2.1</v>
      </c>
      <c r="Y16979">
        <v>39000</v>
      </c>
      <c r="Z16979">
        <v>2.1</v>
      </c>
    </row>
    <row r="16980" spans="1:26">
      <c r="A16980">
        <v>213867396</v>
      </c>
      <c r="B16980" t="s">
        <v>14201</v>
      </c>
      <c r="C16980" t="s">
        <v>3597</v>
      </c>
      <c r="D16980" t="s">
        <v>4034</v>
      </c>
      <c r="E16980" t="s">
        <v>9947</v>
      </c>
      <c r="F16980" t="s">
        <v>3600</v>
      </c>
      <c r="G16980">
        <v>213867396</v>
      </c>
      <c r="I16980" t="s">
        <v>3601</v>
      </c>
      <c r="J16980" t="s">
        <v>11935</v>
      </c>
      <c r="L16980" t="s">
        <v>14300</v>
      </c>
      <c r="M16980">
        <v>10</v>
      </c>
      <c r="N16980">
        <v>17</v>
      </c>
      <c r="O16980">
        <v>10.4</v>
      </c>
      <c r="P16980">
        <v>9.6</v>
      </c>
      <c r="Q16980">
        <v>16</v>
      </c>
      <c r="R16980">
        <v>8.5</v>
      </c>
      <c r="S16980" t="b">
        <v>0</v>
      </c>
      <c r="T16980" t="b">
        <v>0</v>
      </c>
      <c r="U16980" t="b">
        <v>0</v>
      </c>
      <c r="V16980">
        <v>57000</v>
      </c>
      <c r="W16980">
        <v>37800</v>
      </c>
      <c r="X16980">
        <v>2.48</v>
      </c>
      <c r="Y16980">
        <v>37800</v>
      </c>
      <c r="Z16980">
        <v>2.48</v>
      </c>
    </row>
    <row r="16981" spans="1:26">
      <c r="A16981">
        <v>213412064</v>
      </c>
      <c r="B16981" t="s">
        <v>14201</v>
      </c>
      <c r="C16981" t="s">
        <v>3597</v>
      </c>
      <c r="D16981" t="s">
        <v>4034</v>
      </c>
      <c r="E16981" t="s">
        <v>14218</v>
      </c>
      <c r="F16981" t="s">
        <v>3600</v>
      </c>
      <c r="G16981">
        <v>213412064</v>
      </c>
      <c r="I16981" t="s">
        <v>3601</v>
      </c>
      <c r="J16981" t="s">
        <v>14301</v>
      </c>
      <c r="L16981" t="s">
        <v>14288</v>
      </c>
      <c r="M16981">
        <v>11.1</v>
      </c>
      <c r="N16981">
        <v>19</v>
      </c>
      <c r="O16981">
        <v>10.8</v>
      </c>
      <c r="P16981">
        <v>10.9</v>
      </c>
      <c r="Q16981">
        <v>17</v>
      </c>
      <c r="R16981">
        <v>8.8000000000000007</v>
      </c>
      <c r="S16981" t="b">
        <v>0</v>
      </c>
      <c r="T16981" t="b">
        <v>0</v>
      </c>
      <c r="U16981" t="b">
        <v>1</v>
      </c>
      <c r="V16981">
        <v>18000</v>
      </c>
      <c r="W16981">
        <v>12000</v>
      </c>
      <c r="X16981">
        <v>2.71</v>
      </c>
      <c r="Y16981">
        <v>12000</v>
      </c>
      <c r="Z16981">
        <v>2.71</v>
      </c>
    </row>
    <row r="16982" spans="1:26">
      <c r="A16982">
        <v>213412065</v>
      </c>
      <c r="B16982" t="s">
        <v>14201</v>
      </c>
      <c r="C16982" t="s">
        <v>3597</v>
      </c>
      <c r="D16982" t="s">
        <v>4034</v>
      </c>
      <c r="E16982" t="s">
        <v>14218</v>
      </c>
      <c r="F16982" t="s">
        <v>3600</v>
      </c>
      <c r="G16982">
        <v>213412065</v>
      </c>
      <c r="I16982" t="s">
        <v>3601</v>
      </c>
      <c r="J16982" t="s">
        <v>14302</v>
      </c>
      <c r="L16982" t="s">
        <v>14290</v>
      </c>
      <c r="M16982">
        <v>11.3</v>
      </c>
      <c r="N16982">
        <v>19.399999999999999</v>
      </c>
      <c r="O16982">
        <v>11.3</v>
      </c>
      <c r="P16982">
        <v>10.5</v>
      </c>
      <c r="Q16982">
        <v>17</v>
      </c>
      <c r="R16982">
        <v>9.1999999999999993</v>
      </c>
      <c r="S16982" t="b">
        <v>0</v>
      </c>
      <c r="T16982" t="b">
        <v>0</v>
      </c>
      <c r="U16982" t="b">
        <v>1</v>
      </c>
      <c r="V16982">
        <v>24000</v>
      </c>
      <c r="W16982">
        <v>21000</v>
      </c>
      <c r="X16982">
        <v>2.8</v>
      </c>
      <c r="Y16982">
        <v>22000</v>
      </c>
      <c r="Z16982">
        <v>2.8</v>
      </c>
    </row>
    <row r="16983" spans="1:26">
      <c r="A16983">
        <v>213412069</v>
      </c>
      <c r="B16983" t="s">
        <v>14201</v>
      </c>
      <c r="C16983" t="s">
        <v>3597</v>
      </c>
      <c r="D16983" t="s">
        <v>4034</v>
      </c>
      <c r="E16983" t="s">
        <v>14218</v>
      </c>
      <c r="F16983" t="s">
        <v>3600</v>
      </c>
      <c r="G16983">
        <v>213412069</v>
      </c>
      <c r="I16983" t="s">
        <v>3601</v>
      </c>
      <c r="J16983" t="s">
        <v>14303</v>
      </c>
      <c r="L16983" t="s">
        <v>14294</v>
      </c>
      <c r="M16983">
        <v>10.4</v>
      </c>
      <c r="N16983">
        <v>18</v>
      </c>
      <c r="O16983">
        <v>9.1</v>
      </c>
      <c r="P16983">
        <v>10.1</v>
      </c>
      <c r="Q16983">
        <v>16.899999999999999</v>
      </c>
      <c r="R16983">
        <v>8.1999999999999993</v>
      </c>
      <c r="S16983" t="b">
        <v>0</v>
      </c>
      <c r="T16983" t="b">
        <v>0</v>
      </c>
      <c r="U16983" t="b">
        <v>0</v>
      </c>
      <c r="V16983">
        <v>36000</v>
      </c>
      <c r="W16983">
        <v>20400</v>
      </c>
      <c r="X16983">
        <v>2.48</v>
      </c>
      <c r="Y16983">
        <v>22700</v>
      </c>
      <c r="Z16983">
        <v>2.1</v>
      </c>
    </row>
    <row r="16984" spans="1:26">
      <c r="A16984">
        <v>213412070</v>
      </c>
      <c r="B16984" t="s">
        <v>14201</v>
      </c>
      <c r="C16984" t="s">
        <v>3597</v>
      </c>
      <c r="D16984" t="s">
        <v>4034</v>
      </c>
      <c r="E16984" t="s">
        <v>14218</v>
      </c>
      <c r="F16984" t="s">
        <v>3600</v>
      </c>
      <c r="G16984">
        <v>213412070</v>
      </c>
      <c r="I16984" t="s">
        <v>3601</v>
      </c>
      <c r="J16984" t="s">
        <v>14304</v>
      </c>
      <c r="L16984" t="s">
        <v>14296</v>
      </c>
      <c r="M16984">
        <v>9.3000000000000007</v>
      </c>
      <c r="N16984">
        <v>17.3</v>
      </c>
      <c r="O16984">
        <v>10</v>
      </c>
      <c r="P16984">
        <v>8.8000000000000007</v>
      </c>
      <c r="Q16984">
        <v>15.8</v>
      </c>
      <c r="R16984">
        <v>9.4</v>
      </c>
      <c r="S16984" t="b">
        <v>0</v>
      </c>
      <c r="T16984" t="b">
        <v>0</v>
      </c>
      <c r="U16984" t="b">
        <v>0</v>
      </c>
      <c r="V16984">
        <v>47000</v>
      </c>
      <c r="W16984">
        <v>37000</v>
      </c>
      <c r="X16984">
        <v>2.4</v>
      </c>
      <c r="Y16984">
        <v>39000</v>
      </c>
      <c r="Z16984">
        <v>2.2000000000000002</v>
      </c>
    </row>
    <row r="16985" spans="1:26">
      <c r="A16985">
        <v>213412072</v>
      </c>
      <c r="B16985" t="s">
        <v>14201</v>
      </c>
      <c r="C16985" t="s">
        <v>3597</v>
      </c>
      <c r="D16985" t="s">
        <v>4034</v>
      </c>
      <c r="E16985" t="s">
        <v>14218</v>
      </c>
      <c r="F16985" t="s">
        <v>3600</v>
      </c>
      <c r="G16985">
        <v>213412072</v>
      </c>
      <c r="I16985" t="s">
        <v>3601</v>
      </c>
      <c r="J16985" t="s">
        <v>14305</v>
      </c>
      <c r="L16985" t="s">
        <v>14306</v>
      </c>
      <c r="M16985">
        <v>10.3</v>
      </c>
      <c r="N16985">
        <v>18</v>
      </c>
      <c r="O16985">
        <v>9.1999999999999993</v>
      </c>
      <c r="P16985">
        <v>8.8000000000000007</v>
      </c>
      <c r="Q16985">
        <v>14.9</v>
      </c>
      <c r="R16985">
        <v>8.5</v>
      </c>
      <c r="S16985" t="b">
        <v>0</v>
      </c>
      <c r="T16985" t="b">
        <v>0</v>
      </c>
      <c r="U16985" t="b">
        <v>0</v>
      </c>
      <c r="V16985">
        <v>57000</v>
      </c>
      <c r="W16985">
        <v>37000</v>
      </c>
      <c r="X16985">
        <v>2.4</v>
      </c>
      <c r="Y16985">
        <v>39000</v>
      </c>
      <c r="Z16985">
        <v>2.2000000000000002</v>
      </c>
    </row>
    <row r="16986" spans="1:26">
      <c r="A16986">
        <v>213412083</v>
      </c>
      <c r="B16986" t="s">
        <v>14201</v>
      </c>
      <c r="C16986" t="s">
        <v>3597</v>
      </c>
      <c r="D16986" t="s">
        <v>4034</v>
      </c>
      <c r="E16986" t="s">
        <v>14218</v>
      </c>
      <c r="F16986" t="s">
        <v>3600</v>
      </c>
      <c r="G16986">
        <v>213412083</v>
      </c>
      <c r="I16986" t="s">
        <v>3601</v>
      </c>
      <c r="J16986" t="s">
        <v>14307</v>
      </c>
      <c r="L16986" t="s">
        <v>14306</v>
      </c>
      <c r="M16986">
        <v>9</v>
      </c>
      <c r="N16986">
        <v>16.399999999999999</v>
      </c>
      <c r="O16986">
        <v>10.5</v>
      </c>
      <c r="P16986">
        <v>8.8000000000000007</v>
      </c>
      <c r="Q16986">
        <v>15.3</v>
      </c>
      <c r="R16986">
        <v>9.4</v>
      </c>
      <c r="S16986" t="b">
        <v>0</v>
      </c>
      <c r="T16986" t="b">
        <v>0</v>
      </c>
      <c r="U16986" t="b">
        <v>0</v>
      </c>
      <c r="V16986">
        <v>55000</v>
      </c>
      <c r="W16986">
        <v>42000</v>
      </c>
      <c r="X16986">
        <v>2.6</v>
      </c>
      <c r="Y16986">
        <v>52500</v>
      </c>
      <c r="Z16986">
        <v>2.2999999999999998</v>
      </c>
    </row>
    <row r="16987" spans="1:26">
      <c r="A16987">
        <v>213785773</v>
      </c>
      <c r="B16987" t="s">
        <v>14201</v>
      </c>
      <c r="C16987" t="s">
        <v>3597</v>
      </c>
      <c r="D16987" t="s">
        <v>4034</v>
      </c>
      <c r="E16987" t="s">
        <v>11386</v>
      </c>
      <c r="F16987" t="s">
        <v>3600</v>
      </c>
      <c r="G16987">
        <v>213785773</v>
      </c>
      <c r="I16987" t="s">
        <v>3700</v>
      </c>
      <c r="J16987" t="s">
        <v>11581</v>
      </c>
      <c r="L16987" t="s">
        <v>14308</v>
      </c>
      <c r="P16987">
        <v>10</v>
      </c>
      <c r="Q16987">
        <v>15.5</v>
      </c>
      <c r="R16987">
        <v>8.6</v>
      </c>
      <c r="S16987" t="b">
        <v>0</v>
      </c>
      <c r="T16987" t="b">
        <v>0</v>
      </c>
      <c r="U16987" t="b">
        <v>1</v>
      </c>
      <c r="V16987">
        <v>36000</v>
      </c>
      <c r="W16987">
        <v>27400</v>
      </c>
      <c r="X16987">
        <v>2.12</v>
      </c>
      <c r="Y16987">
        <v>38000</v>
      </c>
      <c r="Z16987">
        <v>1.9</v>
      </c>
    </row>
    <row r="16988" spans="1:26">
      <c r="A16988">
        <v>213785772</v>
      </c>
      <c r="B16988" t="s">
        <v>14201</v>
      </c>
      <c r="C16988" t="s">
        <v>3597</v>
      </c>
      <c r="D16988" t="s">
        <v>4034</v>
      </c>
      <c r="E16988" t="s">
        <v>11386</v>
      </c>
      <c r="F16988" t="s">
        <v>3600</v>
      </c>
      <c r="G16988">
        <v>213785772</v>
      </c>
      <c r="I16988" t="s">
        <v>3700</v>
      </c>
      <c r="J16988" t="s">
        <v>11579</v>
      </c>
      <c r="L16988" t="s">
        <v>14308</v>
      </c>
      <c r="P16988">
        <v>10</v>
      </c>
      <c r="Q16988">
        <v>15.2</v>
      </c>
      <c r="R16988">
        <v>8.5</v>
      </c>
      <c r="S16988" t="b">
        <v>0</v>
      </c>
      <c r="T16988" t="b">
        <v>0</v>
      </c>
      <c r="U16988" t="b">
        <v>1</v>
      </c>
      <c r="V16988">
        <v>29000</v>
      </c>
      <c r="W16988">
        <v>19600</v>
      </c>
      <c r="X16988">
        <v>2.12</v>
      </c>
      <c r="Y16988">
        <v>19600</v>
      </c>
      <c r="Z16988">
        <v>2.12</v>
      </c>
    </row>
    <row r="16989" spans="1:26">
      <c r="A16989">
        <v>213785771</v>
      </c>
      <c r="B16989" t="s">
        <v>14201</v>
      </c>
      <c r="C16989" t="s">
        <v>3597</v>
      </c>
      <c r="D16989" t="s">
        <v>4034</v>
      </c>
      <c r="E16989" t="s">
        <v>11386</v>
      </c>
      <c r="F16989" t="s">
        <v>3600</v>
      </c>
      <c r="G16989">
        <v>213785771</v>
      </c>
      <c r="I16989" t="s">
        <v>3700</v>
      </c>
      <c r="J16989" t="s">
        <v>11577</v>
      </c>
      <c r="L16989" t="s">
        <v>14309</v>
      </c>
      <c r="P16989">
        <v>10.7</v>
      </c>
      <c r="Q16989">
        <v>16.100000000000001</v>
      </c>
      <c r="R16989">
        <v>9.8000000000000007</v>
      </c>
      <c r="S16989" t="b">
        <v>0</v>
      </c>
      <c r="T16989" t="b">
        <v>0</v>
      </c>
      <c r="U16989" t="b">
        <v>1</v>
      </c>
      <c r="V16989">
        <v>24000</v>
      </c>
      <c r="W16989">
        <v>22400</v>
      </c>
      <c r="X16989">
        <v>2.42</v>
      </c>
      <c r="Y16989">
        <v>25000</v>
      </c>
      <c r="Z16989">
        <v>2.2400000000000002</v>
      </c>
    </row>
    <row r="16990" spans="1:26">
      <c r="A16990">
        <v>213785776</v>
      </c>
      <c r="B16990" t="s">
        <v>14201</v>
      </c>
      <c r="C16990" t="s">
        <v>3597</v>
      </c>
      <c r="D16990" t="s">
        <v>4034</v>
      </c>
      <c r="E16990" t="s">
        <v>10839</v>
      </c>
      <c r="F16990" t="s">
        <v>3600</v>
      </c>
      <c r="G16990">
        <v>213785776</v>
      </c>
      <c r="I16990" t="s">
        <v>3700</v>
      </c>
      <c r="J16990" t="s">
        <v>10636</v>
      </c>
      <c r="L16990" t="s">
        <v>14310</v>
      </c>
      <c r="P16990">
        <v>10.7</v>
      </c>
      <c r="Q16990">
        <v>16.100000000000001</v>
      </c>
      <c r="R16990">
        <v>9.8000000000000007</v>
      </c>
      <c r="S16990" t="b">
        <v>0</v>
      </c>
      <c r="T16990" t="b">
        <v>0</v>
      </c>
      <c r="U16990" t="b">
        <v>1</v>
      </c>
      <c r="V16990">
        <v>24000</v>
      </c>
      <c r="W16990">
        <v>22400</v>
      </c>
      <c r="X16990">
        <v>2.42</v>
      </c>
      <c r="Y16990">
        <v>25000</v>
      </c>
      <c r="Z16990">
        <v>2.2400000000000002</v>
      </c>
    </row>
    <row r="16991" spans="1:26">
      <c r="A16991">
        <v>213785777</v>
      </c>
      <c r="B16991" t="s">
        <v>14201</v>
      </c>
      <c r="C16991" t="s">
        <v>3597</v>
      </c>
      <c r="D16991" t="s">
        <v>4034</v>
      </c>
      <c r="E16991" t="s">
        <v>10839</v>
      </c>
      <c r="F16991" t="s">
        <v>3600</v>
      </c>
      <c r="G16991">
        <v>213785777</v>
      </c>
      <c r="I16991" t="s">
        <v>3700</v>
      </c>
      <c r="J16991" t="s">
        <v>10636</v>
      </c>
      <c r="L16991" t="s">
        <v>14311</v>
      </c>
      <c r="P16991">
        <v>10.7</v>
      </c>
      <c r="Q16991">
        <v>16.100000000000001</v>
      </c>
      <c r="R16991">
        <v>9.8000000000000007</v>
      </c>
      <c r="S16991" t="b">
        <v>0</v>
      </c>
      <c r="T16991" t="b">
        <v>0</v>
      </c>
      <c r="U16991" t="b">
        <v>1</v>
      </c>
      <c r="V16991">
        <v>24000</v>
      </c>
      <c r="W16991">
        <v>22400</v>
      </c>
      <c r="X16991">
        <v>2.42</v>
      </c>
      <c r="Y16991">
        <v>25000</v>
      </c>
      <c r="Z16991">
        <v>2.2400000000000002</v>
      </c>
    </row>
    <row r="16992" spans="1:26">
      <c r="A16992">
        <v>213785774</v>
      </c>
      <c r="B16992" t="s">
        <v>14201</v>
      </c>
      <c r="C16992" t="s">
        <v>3597</v>
      </c>
      <c r="D16992" t="s">
        <v>4034</v>
      </c>
      <c r="E16992" t="s">
        <v>10839</v>
      </c>
      <c r="F16992" t="s">
        <v>3600</v>
      </c>
      <c r="G16992">
        <v>213785774</v>
      </c>
      <c r="I16992" t="s">
        <v>3700</v>
      </c>
      <c r="J16992" t="s">
        <v>10861</v>
      </c>
      <c r="L16992" t="s">
        <v>14310</v>
      </c>
      <c r="P16992">
        <v>10</v>
      </c>
      <c r="Q16992">
        <v>15.4</v>
      </c>
      <c r="R16992">
        <v>9.1999999999999993</v>
      </c>
      <c r="S16992" t="b">
        <v>0</v>
      </c>
      <c r="T16992" t="b">
        <v>0</v>
      </c>
      <c r="U16992" t="b">
        <v>1</v>
      </c>
      <c r="V16992">
        <v>24000</v>
      </c>
      <c r="W16992">
        <v>22600</v>
      </c>
      <c r="X16992">
        <v>2.56</v>
      </c>
      <c r="Y16992">
        <v>22600</v>
      </c>
      <c r="Z16992">
        <v>2.56</v>
      </c>
    </row>
    <row r="16993" spans="1:26">
      <c r="A16993">
        <v>213785775</v>
      </c>
      <c r="B16993" t="s">
        <v>14201</v>
      </c>
      <c r="C16993" t="s">
        <v>3597</v>
      </c>
      <c r="D16993" t="s">
        <v>4034</v>
      </c>
      <c r="E16993" t="s">
        <v>10839</v>
      </c>
      <c r="F16993" t="s">
        <v>3600</v>
      </c>
      <c r="G16993">
        <v>213785775</v>
      </c>
      <c r="I16993" t="s">
        <v>3700</v>
      </c>
      <c r="J16993" t="s">
        <v>10861</v>
      </c>
      <c r="L16993" t="s">
        <v>14311</v>
      </c>
      <c r="P16993">
        <v>10</v>
      </c>
      <c r="Q16993">
        <v>15.4</v>
      </c>
      <c r="R16993">
        <v>9.1999999999999993</v>
      </c>
      <c r="S16993" t="b">
        <v>0</v>
      </c>
      <c r="T16993" t="b">
        <v>0</v>
      </c>
      <c r="U16993" t="b">
        <v>1</v>
      </c>
      <c r="V16993">
        <v>24000</v>
      </c>
      <c r="W16993">
        <v>22600</v>
      </c>
      <c r="X16993">
        <v>2.56</v>
      </c>
      <c r="Y16993">
        <v>22600</v>
      </c>
      <c r="Z16993">
        <v>2.56</v>
      </c>
    </row>
    <row r="16994" spans="1:26">
      <c r="A16994">
        <v>213804893</v>
      </c>
      <c r="B16994" t="s">
        <v>14201</v>
      </c>
      <c r="C16994" t="s">
        <v>3597</v>
      </c>
      <c r="D16994" t="s">
        <v>4034</v>
      </c>
      <c r="E16994" t="s">
        <v>14218</v>
      </c>
      <c r="F16994" t="s">
        <v>3600</v>
      </c>
      <c r="G16994">
        <v>213804893</v>
      </c>
      <c r="I16994" t="s">
        <v>3601</v>
      </c>
      <c r="J16994" t="s">
        <v>14291</v>
      </c>
      <c r="L16994" t="s">
        <v>14312</v>
      </c>
      <c r="P16994">
        <v>11.7</v>
      </c>
      <c r="Q16994">
        <v>18.2</v>
      </c>
      <c r="R16994">
        <v>8.8000000000000007</v>
      </c>
      <c r="S16994" t="b">
        <v>0</v>
      </c>
      <c r="T16994" t="b">
        <v>0</v>
      </c>
      <c r="U16994" t="b">
        <v>1</v>
      </c>
      <c r="V16994">
        <v>28000</v>
      </c>
      <c r="W16994">
        <v>20000</v>
      </c>
      <c r="X16994">
        <v>2.2999999999999998</v>
      </c>
      <c r="Y16994">
        <v>27111</v>
      </c>
      <c r="Z16994">
        <v>2.23</v>
      </c>
    </row>
    <row r="16995" spans="1:26">
      <c r="A16995">
        <v>213804891</v>
      </c>
      <c r="B16995" t="s">
        <v>14201</v>
      </c>
      <c r="C16995" t="s">
        <v>3597</v>
      </c>
      <c r="D16995" t="s">
        <v>4034</v>
      </c>
      <c r="E16995" t="s">
        <v>14218</v>
      </c>
      <c r="F16995" t="s">
        <v>3600</v>
      </c>
      <c r="G16995">
        <v>213804891</v>
      </c>
      <c r="I16995" t="s">
        <v>3601</v>
      </c>
      <c r="J16995" t="s">
        <v>14287</v>
      </c>
      <c r="L16995" t="s">
        <v>14313</v>
      </c>
      <c r="P16995">
        <v>12.4</v>
      </c>
      <c r="Q16995">
        <v>17</v>
      </c>
      <c r="R16995">
        <v>9.5</v>
      </c>
      <c r="S16995" t="b">
        <v>0</v>
      </c>
      <c r="T16995" t="b">
        <v>0</v>
      </c>
      <c r="U16995" t="b">
        <v>1</v>
      </c>
      <c r="V16995">
        <v>18000</v>
      </c>
      <c r="W16995">
        <v>13500</v>
      </c>
      <c r="X16995">
        <v>2.6</v>
      </c>
      <c r="Y16995">
        <v>21200</v>
      </c>
      <c r="Z16995">
        <v>2.4900000000000002</v>
      </c>
    </row>
    <row r="16996" spans="1:26">
      <c r="A16996">
        <v>213804892</v>
      </c>
      <c r="B16996" t="s">
        <v>14201</v>
      </c>
      <c r="C16996" t="s">
        <v>3597</v>
      </c>
      <c r="D16996" t="s">
        <v>4034</v>
      </c>
      <c r="E16996" t="s">
        <v>14218</v>
      </c>
      <c r="F16996" t="s">
        <v>3600</v>
      </c>
      <c r="G16996">
        <v>213804892</v>
      </c>
      <c r="I16996" t="s">
        <v>3601</v>
      </c>
      <c r="J16996" t="s">
        <v>14289</v>
      </c>
      <c r="L16996" t="s">
        <v>14314</v>
      </c>
      <c r="P16996">
        <v>12</v>
      </c>
      <c r="Q16996">
        <v>19</v>
      </c>
      <c r="R16996">
        <v>9.3000000000000007</v>
      </c>
      <c r="S16996" t="b">
        <v>0</v>
      </c>
      <c r="T16996" t="b">
        <v>0</v>
      </c>
      <c r="U16996" t="b">
        <v>1</v>
      </c>
      <c r="V16996">
        <v>24000</v>
      </c>
      <c r="W16996">
        <v>19200</v>
      </c>
      <c r="X16996">
        <v>2.61</v>
      </c>
      <c r="Y16996">
        <v>26400</v>
      </c>
      <c r="Z16996">
        <v>2.42</v>
      </c>
    </row>
    <row r="16997" spans="1:26">
      <c r="A16997">
        <v>213804894</v>
      </c>
      <c r="B16997" t="s">
        <v>14201</v>
      </c>
      <c r="C16997" t="s">
        <v>3597</v>
      </c>
      <c r="D16997" t="s">
        <v>4034</v>
      </c>
      <c r="E16997" t="s">
        <v>14218</v>
      </c>
      <c r="F16997" t="s">
        <v>3600</v>
      </c>
      <c r="G16997">
        <v>213804894</v>
      </c>
      <c r="I16997" t="s">
        <v>3601</v>
      </c>
      <c r="J16997" t="s">
        <v>14293</v>
      </c>
      <c r="L16997" t="s">
        <v>14315</v>
      </c>
      <c r="P16997">
        <v>10</v>
      </c>
      <c r="Q16997">
        <v>17</v>
      </c>
      <c r="R16997">
        <v>9.9</v>
      </c>
      <c r="S16997" t="b">
        <v>0</v>
      </c>
      <c r="T16997" t="b">
        <v>0</v>
      </c>
      <c r="U16997" t="b">
        <v>1</v>
      </c>
      <c r="V16997">
        <v>36000</v>
      </c>
      <c r="W16997">
        <v>32800</v>
      </c>
      <c r="X16997">
        <v>2.42</v>
      </c>
      <c r="Y16997">
        <v>43400</v>
      </c>
      <c r="Z16997">
        <v>6.12</v>
      </c>
    </row>
    <row r="16998" spans="1:26">
      <c r="A16998">
        <v>213785834</v>
      </c>
      <c r="B16998" t="s">
        <v>14201</v>
      </c>
      <c r="C16998" t="s">
        <v>3597</v>
      </c>
      <c r="D16998" t="s">
        <v>4034</v>
      </c>
      <c r="E16998" t="s">
        <v>13078</v>
      </c>
      <c r="F16998" t="s">
        <v>3600</v>
      </c>
      <c r="G16998">
        <v>213785834</v>
      </c>
      <c r="I16998" t="s">
        <v>3601</v>
      </c>
      <c r="J16998" t="s">
        <v>14316</v>
      </c>
      <c r="L16998" t="s">
        <v>14317</v>
      </c>
      <c r="P16998">
        <v>10</v>
      </c>
      <c r="Q16998">
        <v>16</v>
      </c>
      <c r="R16998">
        <v>8</v>
      </c>
      <c r="S16998" t="b">
        <v>0</v>
      </c>
      <c r="T16998" t="b">
        <v>0</v>
      </c>
      <c r="U16998" t="b">
        <v>0</v>
      </c>
      <c r="V16998">
        <v>18000</v>
      </c>
      <c r="W16998">
        <v>12000</v>
      </c>
      <c r="X16998">
        <v>2.61</v>
      </c>
      <c r="Y16998">
        <v>12000</v>
      </c>
      <c r="Z16998">
        <v>2.59</v>
      </c>
    </row>
    <row r="16999" spans="1:26">
      <c r="A16999">
        <v>213804885</v>
      </c>
      <c r="B16999" t="s">
        <v>14201</v>
      </c>
      <c r="C16999" t="s">
        <v>3597</v>
      </c>
      <c r="D16999" t="s">
        <v>4034</v>
      </c>
      <c r="E16999" t="s">
        <v>5445</v>
      </c>
      <c r="F16999" t="s">
        <v>3600</v>
      </c>
      <c r="G16999">
        <v>213804885</v>
      </c>
      <c r="I16999" t="s">
        <v>3601</v>
      </c>
      <c r="J16999" t="s">
        <v>9425</v>
      </c>
      <c r="L16999" t="s">
        <v>13584</v>
      </c>
      <c r="P16999">
        <v>10</v>
      </c>
      <c r="Q16999">
        <v>16</v>
      </c>
      <c r="R16999">
        <v>8</v>
      </c>
      <c r="S16999" t="b">
        <v>0</v>
      </c>
      <c r="T16999" t="b">
        <v>0</v>
      </c>
      <c r="U16999" t="b">
        <v>0</v>
      </c>
      <c r="V16999">
        <v>18000</v>
      </c>
      <c r="W16999">
        <v>12000</v>
      </c>
      <c r="X16999">
        <v>2.61</v>
      </c>
      <c r="Y16999">
        <v>12000</v>
      </c>
      <c r="Z16999">
        <v>2.59</v>
      </c>
    </row>
    <row r="17000" spans="1:26">
      <c r="A17000">
        <v>213804886</v>
      </c>
      <c r="B17000" t="s">
        <v>14201</v>
      </c>
      <c r="C17000" t="s">
        <v>3597</v>
      </c>
      <c r="D17000" t="s">
        <v>4034</v>
      </c>
      <c r="E17000" t="s">
        <v>5445</v>
      </c>
      <c r="F17000" t="s">
        <v>3600</v>
      </c>
      <c r="G17000">
        <v>213804886</v>
      </c>
      <c r="I17000" t="s">
        <v>3601</v>
      </c>
      <c r="J17000" t="s">
        <v>9427</v>
      </c>
      <c r="L17000" t="s">
        <v>13583</v>
      </c>
      <c r="P17000">
        <v>10</v>
      </c>
      <c r="Q17000">
        <v>16</v>
      </c>
      <c r="R17000">
        <v>8.5</v>
      </c>
      <c r="S17000" t="b">
        <v>0</v>
      </c>
      <c r="T17000" t="b">
        <v>0</v>
      </c>
      <c r="U17000" t="b">
        <v>1</v>
      </c>
      <c r="V17000">
        <v>24000</v>
      </c>
      <c r="W17000">
        <v>21000</v>
      </c>
      <c r="X17000">
        <v>2.6</v>
      </c>
      <c r="Y17000">
        <v>21000</v>
      </c>
      <c r="Z17000">
        <v>2.6</v>
      </c>
    </row>
    <row r="17001" spans="1:26">
      <c r="A17001">
        <v>213785836</v>
      </c>
      <c r="B17001" t="s">
        <v>14201</v>
      </c>
      <c r="C17001" t="s">
        <v>3597</v>
      </c>
      <c r="D17001" t="s">
        <v>4034</v>
      </c>
      <c r="E17001" t="s">
        <v>13078</v>
      </c>
      <c r="F17001" t="s">
        <v>3600</v>
      </c>
      <c r="G17001">
        <v>213785836</v>
      </c>
      <c r="I17001" t="s">
        <v>3601</v>
      </c>
      <c r="J17001" t="s">
        <v>13380</v>
      </c>
      <c r="L17001" t="s">
        <v>14318</v>
      </c>
      <c r="P17001">
        <v>10</v>
      </c>
      <c r="Q17001">
        <v>16</v>
      </c>
      <c r="R17001">
        <v>8.5</v>
      </c>
      <c r="S17001" t="b">
        <v>0</v>
      </c>
      <c r="T17001" t="b">
        <v>0</v>
      </c>
      <c r="U17001" t="b">
        <v>1</v>
      </c>
      <c r="V17001">
        <v>24000</v>
      </c>
      <c r="W17001">
        <v>21000</v>
      </c>
      <c r="X17001">
        <v>2.6</v>
      </c>
      <c r="Y17001">
        <v>21000</v>
      </c>
      <c r="Z17001">
        <v>2.6</v>
      </c>
    </row>
    <row r="17002" spans="1:26">
      <c r="A17002">
        <v>213785827</v>
      </c>
      <c r="B17002" t="s">
        <v>14201</v>
      </c>
      <c r="C17002" t="s">
        <v>3597</v>
      </c>
      <c r="D17002" t="s">
        <v>4034</v>
      </c>
      <c r="E17002" t="s">
        <v>6090</v>
      </c>
      <c r="F17002" t="s">
        <v>3849</v>
      </c>
      <c r="G17002">
        <v>213785827</v>
      </c>
      <c r="I17002" t="s">
        <v>3622</v>
      </c>
      <c r="J17002" t="s">
        <v>6668</v>
      </c>
      <c r="K17002" t="s">
        <v>3624</v>
      </c>
      <c r="L17002" t="s">
        <v>14319</v>
      </c>
      <c r="M17002">
        <v>12.7</v>
      </c>
      <c r="N17002">
        <v>21.5</v>
      </c>
      <c r="O17002">
        <v>10.6</v>
      </c>
      <c r="P17002">
        <v>12.7</v>
      </c>
      <c r="Q17002">
        <v>22.3</v>
      </c>
      <c r="R17002">
        <v>10.199999999999999</v>
      </c>
      <c r="S17002" t="b">
        <v>0</v>
      </c>
      <c r="T17002" t="b">
        <v>0</v>
      </c>
      <c r="U17002" t="b">
        <v>1</v>
      </c>
      <c r="V17002">
        <v>12000</v>
      </c>
      <c r="W17002">
        <v>9900</v>
      </c>
      <c r="X17002">
        <v>2.5499999999999998</v>
      </c>
      <c r="Y17002">
        <v>14000</v>
      </c>
      <c r="Z17002">
        <v>2.29</v>
      </c>
    </row>
    <row r="17003" spans="1:26">
      <c r="A17003">
        <v>213785826</v>
      </c>
      <c r="B17003" t="s">
        <v>14201</v>
      </c>
      <c r="C17003" t="s">
        <v>3597</v>
      </c>
      <c r="D17003" t="s">
        <v>4034</v>
      </c>
      <c r="E17003" t="s">
        <v>6090</v>
      </c>
      <c r="F17003" t="s">
        <v>3621</v>
      </c>
      <c r="G17003">
        <v>213785826</v>
      </c>
      <c r="I17003" t="s">
        <v>3622</v>
      </c>
      <c r="J17003" t="s">
        <v>6668</v>
      </c>
      <c r="K17003" t="s">
        <v>3624</v>
      </c>
      <c r="L17003" t="s">
        <v>6666</v>
      </c>
      <c r="M17003">
        <v>13</v>
      </c>
      <c r="N17003">
        <v>23</v>
      </c>
      <c r="O17003">
        <v>11.5</v>
      </c>
      <c r="P17003">
        <v>13</v>
      </c>
      <c r="Q17003">
        <v>23.6</v>
      </c>
      <c r="R17003">
        <v>10</v>
      </c>
      <c r="S17003" t="b">
        <v>0</v>
      </c>
      <c r="T17003" t="b">
        <v>0</v>
      </c>
      <c r="U17003" t="b">
        <v>1</v>
      </c>
      <c r="V17003">
        <v>12000</v>
      </c>
      <c r="W17003">
        <v>9600</v>
      </c>
      <c r="X17003">
        <v>2.56</v>
      </c>
      <c r="Y17003">
        <v>12900</v>
      </c>
      <c r="Z17003">
        <v>2.2000000000000002</v>
      </c>
    </row>
    <row r="17004" spans="1:26">
      <c r="A17004">
        <v>213785828</v>
      </c>
      <c r="B17004" t="s">
        <v>14201</v>
      </c>
      <c r="C17004" t="s">
        <v>3597</v>
      </c>
      <c r="D17004" t="s">
        <v>4034</v>
      </c>
      <c r="E17004" t="s">
        <v>6090</v>
      </c>
      <c r="F17004" t="s">
        <v>3849</v>
      </c>
      <c r="G17004">
        <v>213785828</v>
      </c>
      <c r="I17004" t="s">
        <v>3622</v>
      </c>
      <c r="J17004" t="s">
        <v>7807</v>
      </c>
      <c r="K17004" t="s">
        <v>3624</v>
      </c>
      <c r="L17004" t="s">
        <v>14320</v>
      </c>
      <c r="M17004">
        <v>12.5</v>
      </c>
      <c r="N17004">
        <v>20</v>
      </c>
      <c r="O17004">
        <v>10.3</v>
      </c>
      <c r="P17004">
        <v>12.5</v>
      </c>
      <c r="Q17004">
        <v>20</v>
      </c>
      <c r="R17004">
        <v>9.5</v>
      </c>
      <c r="S17004" t="b">
        <v>0</v>
      </c>
      <c r="T17004" t="b">
        <v>0</v>
      </c>
      <c r="U17004" t="b">
        <v>1</v>
      </c>
      <c r="V17004">
        <v>16000</v>
      </c>
      <c r="W17004">
        <v>15600</v>
      </c>
      <c r="X17004">
        <v>2.2400000000000002</v>
      </c>
      <c r="Y17004">
        <v>20000</v>
      </c>
      <c r="Z17004">
        <v>1.78</v>
      </c>
    </row>
    <row r="17005" spans="1:26">
      <c r="A17005">
        <v>213785809</v>
      </c>
      <c r="B17005" t="s">
        <v>14201</v>
      </c>
      <c r="C17005" t="s">
        <v>3597</v>
      </c>
      <c r="D17005" t="s">
        <v>4034</v>
      </c>
      <c r="E17005" t="s">
        <v>4412</v>
      </c>
      <c r="F17005" t="s">
        <v>3621</v>
      </c>
      <c r="G17005">
        <v>213785809</v>
      </c>
      <c r="I17005" t="s">
        <v>3622</v>
      </c>
      <c r="J17005" t="s">
        <v>14321</v>
      </c>
      <c r="K17005" t="s">
        <v>3624</v>
      </c>
      <c r="L17005" t="s">
        <v>14322</v>
      </c>
      <c r="M17005">
        <v>14</v>
      </c>
      <c r="N17005">
        <v>21</v>
      </c>
      <c r="O17005">
        <v>12</v>
      </c>
      <c r="P17005">
        <v>14</v>
      </c>
      <c r="Q17005">
        <v>22</v>
      </c>
      <c r="R17005">
        <v>10</v>
      </c>
      <c r="S17005" t="b">
        <v>0</v>
      </c>
      <c r="T17005" t="b">
        <v>0</v>
      </c>
      <c r="U17005" t="b">
        <v>1</v>
      </c>
      <c r="V17005">
        <v>24000</v>
      </c>
      <c r="W17005">
        <v>16200</v>
      </c>
      <c r="X17005">
        <v>2.4</v>
      </c>
      <c r="Y17005">
        <v>20000</v>
      </c>
      <c r="Z17005">
        <v>2.1</v>
      </c>
    </row>
    <row r="17006" spans="1:26">
      <c r="A17006">
        <v>213785813</v>
      </c>
      <c r="B17006" t="s">
        <v>14201</v>
      </c>
      <c r="C17006" t="s">
        <v>3597</v>
      </c>
      <c r="D17006" t="s">
        <v>4034</v>
      </c>
      <c r="E17006" t="s">
        <v>3834</v>
      </c>
      <c r="F17006" t="s">
        <v>3621</v>
      </c>
      <c r="G17006">
        <v>213785813</v>
      </c>
      <c r="I17006" t="s">
        <v>3622</v>
      </c>
      <c r="J17006" t="s">
        <v>14323</v>
      </c>
      <c r="K17006" t="s">
        <v>3624</v>
      </c>
      <c r="L17006" t="s">
        <v>14324</v>
      </c>
      <c r="M17006">
        <v>14</v>
      </c>
      <c r="N17006">
        <v>21</v>
      </c>
      <c r="O17006">
        <v>12</v>
      </c>
      <c r="P17006">
        <v>14</v>
      </c>
      <c r="Q17006">
        <v>22</v>
      </c>
      <c r="R17006">
        <v>10</v>
      </c>
      <c r="S17006" t="b">
        <v>0</v>
      </c>
      <c r="T17006" t="b">
        <v>0</v>
      </c>
      <c r="U17006" t="b">
        <v>1</v>
      </c>
      <c r="V17006">
        <v>24000</v>
      </c>
      <c r="W17006">
        <v>16200</v>
      </c>
      <c r="X17006">
        <v>2.4</v>
      </c>
      <c r="Y17006">
        <v>20000</v>
      </c>
      <c r="Z17006">
        <v>2.1</v>
      </c>
    </row>
    <row r="17007" spans="1:26">
      <c r="A17007">
        <v>213785812</v>
      </c>
      <c r="B17007" t="s">
        <v>14201</v>
      </c>
      <c r="C17007" t="s">
        <v>3597</v>
      </c>
      <c r="D17007" t="s">
        <v>4034</v>
      </c>
      <c r="E17007" t="s">
        <v>3834</v>
      </c>
      <c r="F17007" t="s">
        <v>3621</v>
      </c>
      <c r="G17007">
        <v>213785812</v>
      </c>
      <c r="I17007" t="s">
        <v>3622</v>
      </c>
      <c r="J17007" t="s">
        <v>14325</v>
      </c>
      <c r="K17007" t="s">
        <v>3624</v>
      </c>
      <c r="L17007" t="s">
        <v>14326</v>
      </c>
      <c r="M17007">
        <v>12.5</v>
      </c>
      <c r="N17007">
        <v>22.6</v>
      </c>
      <c r="O17007">
        <v>12</v>
      </c>
      <c r="P17007">
        <v>12.5</v>
      </c>
      <c r="Q17007">
        <v>23.5</v>
      </c>
      <c r="R17007">
        <v>10.8</v>
      </c>
      <c r="S17007" t="b">
        <v>0</v>
      </c>
      <c r="T17007" t="b">
        <v>0</v>
      </c>
      <c r="U17007" t="b">
        <v>1</v>
      </c>
      <c r="V17007">
        <v>18000</v>
      </c>
      <c r="W17007">
        <v>14900</v>
      </c>
      <c r="X17007">
        <v>2.48</v>
      </c>
      <c r="Y17007">
        <v>15934</v>
      </c>
      <c r="Z17007">
        <v>2.37</v>
      </c>
    </row>
    <row r="17008" spans="1:26">
      <c r="A17008">
        <v>213785808</v>
      </c>
      <c r="B17008" t="s">
        <v>14201</v>
      </c>
      <c r="C17008" t="s">
        <v>3597</v>
      </c>
      <c r="D17008" t="s">
        <v>4034</v>
      </c>
      <c r="E17008" t="s">
        <v>4412</v>
      </c>
      <c r="F17008" t="s">
        <v>3621</v>
      </c>
      <c r="G17008">
        <v>213785808</v>
      </c>
      <c r="I17008" t="s">
        <v>3622</v>
      </c>
      <c r="J17008" t="s">
        <v>14327</v>
      </c>
      <c r="K17008" t="s">
        <v>3624</v>
      </c>
      <c r="L17008" t="s">
        <v>14328</v>
      </c>
      <c r="M17008">
        <v>12.5</v>
      </c>
      <c r="N17008">
        <v>22.6</v>
      </c>
      <c r="O17008">
        <v>12</v>
      </c>
      <c r="P17008">
        <v>12.5</v>
      </c>
      <c r="Q17008">
        <v>23.5</v>
      </c>
      <c r="R17008">
        <v>10.8</v>
      </c>
      <c r="S17008" t="b">
        <v>0</v>
      </c>
      <c r="T17008" t="b">
        <v>0</v>
      </c>
      <c r="U17008" t="b">
        <v>1</v>
      </c>
      <c r="V17008">
        <v>18000</v>
      </c>
      <c r="W17008">
        <v>14900</v>
      </c>
      <c r="X17008">
        <v>2.48</v>
      </c>
      <c r="Y17008">
        <v>15934</v>
      </c>
      <c r="Z17008">
        <v>2.37</v>
      </c>
    </row>
    <row r="17009" spans="1:26">
      <c r="A17009">
        <v>213804889</v>
      </c>
      <c r="B17009" t="s">
        <v>14201</v>
      </c>
      <c r="C17009" t="s">
        <v>3597</v>
      </c>
      <c r="D17009" t="s">
        <v>4034</v>
      </c>
      <c r="E17009" t="s">
        <v>3834</v>
      </c>
      <c r="F17009" t="s">
        <v>3787</v>
      </c>
      <c r="G17009">
        <v>213804889</v>
      </c>
      <c r="I17009" t="s">
        <v>3622</v>
      </c>
      <c r="J17009" t="s">
        <v>9040</v>
      </c>
      <c r="K17009" t="s">
        <v>3624</v>
      </c>
      <c r="L17009" t="s">
        <v>5884</v>
      </c>
      <c r="M17009">
        <v>9.8000000000000007</v>
      </c>
      <c r="N17009">
        <v>18.7</v>
      </c>
      <c r="O17009">
        <v>10.5</v>
      </c>
      <c r="P17009">
        <v>9.8000000000000007</v>
      </c>
      <c r="Q17009">
        <v>19.8</v>
      </c>
      <c r="R17009">
        <v>9</v>
      </c>
      <c r="S17009" t="b">
        <v>0</v>
      </c>
      <c r="T17009" t="b">
        <v>0</v>
      </c>
      <c r="U17009" t="b">
        <v>0</v>
      </c>
      <c r="V17009">
        <v>54000</v>
      </c>
      <c r="W17009">
        <v>35000</v>
      </c>
      <c r="X17009">
        <v>2.34</v>
      </c>
      <c r="Y17009">
        <v>35200</v>
      </c>
      <c r="Z17009">
        <v>1.98</v>
      </c>
    </row>
    <row r="17010" spans="1:26">
      <c r="A17010">
        <v>213804890</v>
      </c>
      <c r="B17010" t="s">
        <v>14201</v>
      </c>
      <c r="C17010" t="s">
        <v>3597</v>
      </c>
      <c r="D17010" t="s">
        <v>4034</v>
      </c>
      <c r="E17010" t="s">
        <v>3834</v>
      </c>
      <c r="F17010" t="s">
        <v>3753</v>
      </c>
      <c r="G17010">
        <v>213804890</v>
      </c>
      <c r="I17010" t="s">
        <v>3601</v>
      </c>
      <c r="J17010" t="s">
        <v>9040</v>
      </c>
      <c r="K17010" t="s">
        <v>3624</v>
      </c>
      <c r="L17010" t="s">
        <v>6810</v>
      </c>
      <c r="M17010">
        <v>10.6</v>
      </c>
      <c r="N17010">
        <v>19.2</v>
      </c>
      <c r="O17010">
        <v>10.199999999999999</v>
      </c>
      <c r="P17010">
        <v>10.3</v>
      </c>
      <c r="Q17010">
        <v>17</v>
      </c>
      <c r="R17010">
        <v>8.4</v>
      </c>
      <c r="S17010" t="b">
        <v>0</v>
      </c>
      <c r="T17010" t="b">
        <v>0</v>
      </c>
      <c r="U17010" t="b">
        <v>0</v>
      </c>
      <c r="V17010">
        <v>59000</v>
      </c>
      <c r="W17010">
        <v>34400</v>
      </c>
      <c r="X17010">
        <v>2.37</v>
      </c>
      <c r="Y17010">
        <v>36000</v>
      </c>
      <c r="Z17010">
        <v>2.29</v>
      </c>
    </row>
    <row r="17011" spans="1:26">
      <c r="A17011">
        <v>213867387</v>
      </c>
      <c r="B17011" t="s">
        <v>14201</v>
      </c>
      <c r="C17011" t="s">
        <v>3597</v>
      </c>
      <c r="D17011" t="s">
        <v>4034</v>
      </c>
      <c r="E17011" t="s">
        <v>5440</v>
      </c>
      <c r="F17011" t="s">
        <v>3621</v>
      </c>
      <c r="G17011">
        <v>213867387</v>
      </c>
      <c r="I17011" t="s">
        <v>3622</v>
      </c>
      <c r="J17011" t="s">
        <v>14329</v>
      </c>
      <c r="K17011" t="s">
        <v>3624</v>
      </c>
      <c r="L17011" t="s">
        <v>6625</v>
      </c>
      <c r="M17011">
        <v>9.3000000000000007</v>
      </c>
      <c r="N17011">
        <v>18</v>
      </c>
      <c r="O17011">
        <v>11</v>
      </c>
      <c r="P17011">
        <v>9.3000000000000007</v>
      </c>
      <c r="Q17011">
        <v>18.899999999999999</v>
      </c>
      <c r="R17011">
        <v>10</v>
      </c>
      <c r="S17011" t="b">
        <v>0</v>
      </c>
      <c r="T17011" t="b">
        <v>0</v>
      </c>
      <c r="U17011" t="b">
        <v>1</v>
      </c>
      <c r="V17011">
        <v>48000</v>
      </c>
      <c r="W17011">
        <v>29000</v>
      </c>
      <c r="X17011">
        <v>2.37</v>
      </c>
      <c r="Y17011">
        <v>36000</v>
      </c>
      <c r="Z17011">
        <v>2.2599999999999998</v>
      </c>
    </row>
    <row r="17012" spans="1:26">
      <c r="A17012">
        <v>213867386</v>
      </c>
      <c r="B17012" t="s">
        <v>14201</v>
      </c>
      <c r="C17012" t="s">
        <v>3597</v>
      </c>
      <c r="D17012" t="s">
        <v>4034</v>
      </c>
      <c r="E17012" t="s">
        <v>5440</v>
      </c>
      <c r="F17012" t="s">
        <v>3621</v>
      </c>
      <c r="G17012">
        <v>213867386</v>
      </c>
      <c r="I17012" t="s">
        <v>3622</v>
      </c>
      <c r="J17012" t="s">
        <v>14329</v>
      </c>
      <c r="K17012" t="s">
        <v>3624</v>
      </c>
      <c r="L17012" t="s">
        <v>14330</v>
      </c>
      <c r="M17012">
        <v>9.5</v>
      </c>
      <c r="N17012">
        <v>17.8</v>
      </c>
      <c r="O17012">
        <v>11.5</v>
      </c>
      <c r="P17012">
        <v>9.5</v>
      </c>
      <c r="Q17012">
        <v>18.5</v>
      </c>
      <c r="R17012">
        <v>9.8000000000000007</v>
      </c>
      <c r="S17012" t="b">
        <v>0</v>
      </c>
      <c r="T17012" t="b">
        <v>0</v>
      </c>
      <c r="U17012" t="b">
        <v>0</v>
      </c>
      <c r="V17012">
        <v>48000</v>
      </c>
      <c r="W17012">
        <v>30000</v>
      </c>
      <c r="X17012">
        <v>2.34</v>
      </c>
      <c r="Y17012">
        <v>39000</v>
      </c>
      <c r="Z17012">
        <v>2.0499999999999998</v>
      </c>
    </row>
    <row r="17013" spans="1:26">
      <c r="A17013">
        <v>213867388</v>
      </c>
      <c r="B17013" t="s">
        <v>14201</v>
      </c>
      <c r="C17013" t="s">
        <v>3597</v>
      </c>
      <c r="D17013" t="s">
        <v>4034</v>
      </c>
      <c r="E17013" t="s">
        <v>5440</v>
      </c>
      <c r="F17013" t="s">
        <v>3753</v>
      </c>
      <c r="G17013">
        <v>213867388</v>
      </c>
      <c r="I17013" t="s">
        <v>3601</v>
      </c>
      <c r="J17013" t="s">
        <v>14329</v>
      </c>
      <c r="K17013" t="s">
        <v>3624</v>
      </c>
      <c r="L17013" t="s">
        <v>6638</v>
      </c>
      <c r="M17013">
        <v>9.1999999999999993</v>
      </c>
      <c r="N17013">
        <v>17.399999999999999</v>
      </c>
      <c r="O17013">
        <v>10.3</v>
      </c>
      <c r="P17013">
        <v>8.5</v>
      </c>
      <c r="Q17013">
        <v>15.1</v>
      </c>
      <c r="R17013">
        <v>9.3000000000000007</v>
      </c>
      <c r="S17013" t="b">
        <v>0</v>
      </c>
      <c r="T17013" t="b">
        <v>0</v>
      </c>
      <c r="U17013" t="b">
        <v>0</v>
      </c>
      <c r="V17013">
        <v>48000</v>
      </c>
      <c r="W17013">
        <v>34000</v>
      </c>
      <c r="X17013">
        <v>2.3199999999999998</v>
      </c>
      <c r="Y17013">
        <v>41000</v>
      </c>
      <c r="Z17013">
        <v>2.3199999999999998</v>
      </c>
    </row>
    <row r="17014" spans="1:26">
      <c r="A17014">
        <v>213867400</v>
      </c>
      <c r="B17014" t="s">
        <v>14201</v>
      </c>
      <c r="C17014" t="s">
        <v>3597</v>
      </c>
      <c r="D17014" t="s">
        <v>4034</v>
      </c>
      <c r="E17014" t="s">
        <v>13081</v>
      </c>
      <c r="F17014" t="s">
        <v>3650</v>
      </c>
      <c r="G17014">
        <v>213867400</v>
      </c>
      <c r="I17014" t="s">
        <v>3711</v>
      </c>
      <c r="J17014" t="s">
        <v>14331</v>
      </c>
      <c r="K17014" t="s">
        <v>3653</v>
      </c>
      <c r="M17014">
        <v>11</v>
      </c>
      <c r="N17014">
        <v>21</v>
      </c>
      <c r="O17014">
        <v>10.5</v>
      </c>
      <c r="P17014">
        <v>11</v>
      </c>
      <c r="Q17014">
        <v>21.1</v>
      </c>
      <c r="R17014">
        <v>9.5</v>
      </c>
      <c r="S17014" t="b">
        <v>0</v>
      </c>
      <c r="T17014" t="b">
        <v>0</v>
      </c>
      <c r="U17014" t="b">
        <v>1</v>
      </c>
      <c r="V17014">
        <v>48000</v>
      </c>
      <c r="W17014">
        <v>36000</v>
      </c>
      <c r="X17014">
        <v>2.5</v>
      </c>
      <c r="Y17014">
        <v>37000</v>
      </c>
      <c r="Z17014">
        <v>2.17</v>
      </c>
    </row>
    <row r="17015" spans="1:26">
      <c r="A17015">
        <v>213828445</v>
      </c>
      <c r="B17015" t="s">
        <v>14201</v>
      </c>
      <c r="C17015" t="s">
        <v>3597</v>
      </c>
      <c r="D17015" t="s">
        <v>4034</v>
      </c>
      <c r="E17015" t="s">
        <v>14219</v>
      </c>
      <c r="F17015" t="s">
        <v>3650</v>
      </c>
      <c r="G17015">
        <v>213828445</v>
      </c>
      <c r="I17015" t="s">
        <v>3711</v>
      </c>
      <c r="J17015" t="s">
        <v>13109</v>
      </c>
      <c r="K17015" t="s">
        <v>3653</v>
      </c>
      <c r="M17015">
        <v>11</v>
      </c>
      <c r="N17015">
        <v>21</v>
      </c>
      <c r="O17015">
        <v>10.5</v>
      </c>
      <c r="P17015">
        <v>11</v>
      </c>
      <c r="Q17015">
        <v>21.1</v>
      </c>
      <c r="R17015">
        <v>9.5</v>
      </c>
      <c r="S17015" t="b">
        <v>0</v>
      </c>
      <c r="T17015" t="b">
        <v>0</v>
      </c>
      <c r="U17015" t="b">
        <v>1</v>
      </c>
      <c r="V17015">
        <v>48000</v>
      </c>
      <c r="W17015">
        <v>36000</v>
      </c>
      <c r="X17015">
        <v>2.5</v>
      </c>
      <c r="Y17015">
        <v>37000</v>
      </c>
      <c r="Z17015">
        <v>2.17</v>
      </c>
    </row>
    <row r="17016" spans="1:26">
      <c r="A17016">
        <v>213828440</v>
      </c>
      <c r="B17016" t="s">
        <v>14201</v>
      </c>
      <c r="C17016" t="s">
        <v>3597</v>
      </c>
      <c r="D17016" t="s">
        <v>4034</v>
      </c>
      <c r="E17016" t="s">
        <v>14219</v>
      </c>
      <c r="F17016" t="s">
        <v>3718</v>
      </c>
      <c r="G17016">
        <v>213828440</v>
      </c>
      <c r="I17016" t="s">
        <v>3711</v>
      </c>
      <c r="J17016" t="s">
        <v>13111</v>
      </c>
      <c r="K17016" t="s">
        <v>3688</v>
      </c>
      <c r="M17016">
        <v>11.2</v>
      </c>
      <c r="N17016">
        <v>21</v>
      </c>
      <c r="O17016">
        <v>10.199999999999999</v>
      </c>
      <c r="P17016">
        <v>11.7</v>
      </c>
      <c r="Q17016">
        <v>21</v>
      </c>
      <c r="R17016">
        <v>9.1999999999999993</v>
      </c>
      <c r="S17016" t="b">
        <v>0</v>
      </c>
      <c r="T17016" t="b">
        <v>0</v>
      </c>
      <c r="U17016" t="b">
        <v>1</v>
      </c>
      <c r="V17016">
        <v>28000</v>
      </c>
      <c r="W17016">
        <v>22000</v>
      </c>
      <c r="X17016">
        <v>2.6</v>
      </c>
      <c r="Y17016">
        <v>22600</v>
      </c>
      <c r="Z17016">
        <v>2.25</v>
      </c>
    </row>
    <row r="17017" spans="1:26">
      <c r="A17017">
        <v>213828439</v>
      </c>
      <c r="B17017" t="s">
        <v>14201</v>
      </c>
      <c r="C17017" t="s">
        <v>3597</v>
      </c>
      <c r="D17017" t="s">
        <v>4034</v>
      </c>
      <c r="E17017" t="s">
        <v>14219</v>
      </c>
      <c r="F17017" t="s">
        <v>3650</v>
      </c>
      <c r="G17017">
        <v>213828439</v>
      </c>
      <c r="I17017" t="s">
        <v>3711</v>
      </c>
      <c r="J17017" t="s">
        <v>13111</v>
      </c>
      <c r="K17017" t="s">
        <v>3653</v>
      </c>
      <c r="M17017">
        <v>12</v>
      </c>
      <c r="N17017">
        <v>22.5</v>
      </c>
      <c r="O17017">
        <v>10.199999999999999</v>
      </c>
      <c r="P17017">
        <v>12.2</v>
      </c>
      <c r="Q17017">
        <v>23.5</v>
      </c>
      <c r="R17017">
        <v>9.1999999999999993</v>
      </c>
      <c r="S17017" t="b">
        <v>0</v>
      </c>
      <c r="T17017" t="b">
        <v>0</v>
      </c>
      <c r="U17017" t="b">
        <v>0</v>
      </c>
      <c r="V17017">
        <v>27000</v>
      </c>
      <c r="W17017">
        <v>20000</v>
      </c>
      <c r="X17017">
        <v>2.35</v>
      </c>
      <c r="Y17017">
        <v>22600</v>
      </c>
      <c r="Z17017">
        <v>2.25</v>
      </c>
    </row>
    <row r="17018" spans="1:26">
      <c r="A17018">
        <v>213828442</v>
      </c>
      <c r="B17018" t="s">
        <v>14201</v>
      </c>
      <c r="C17018" t="s">
        <v>3597</v>
      </c>
      <c r="D17018" t="s">
        <v>4034</v>
      </c>
      <c r="E17018" t="s">
        <v>14219</v>
      </c>
      <c r="F17018" t="s">
        <v>3650</v>
      </c>
      <c r="G17018">
        <v>213828442</v>
      </c>
      <c r="I17018" t="s">
        <v>3711</v>
      </c>
      <c r="J17018" t="s">
        <v>13110</v>
      </c>
      <c r="K17018" t="s">
        <v>3653</v>
      </c>
      <c r="M17018">
        <v>10.5</v>
      </c>
      <c r="N17018">
        <v>21.8</v>
      </c>
      <c r="O17018">
        <v>11.5</v>
      </c>
      <c r="P17018">
        <v>10.6</v>
      </c>
      <c r="Q17018">
        <v>23.1</v>
      </c>
      <c r="R17018">
        <v>9.6</v>
      </c>
      <c r="S17018" t="b">
        <v>0</v>
      </c>
      <c r="T17018" t="b">
        <v>0</v>
      </c>
      <c r="U17018" t="b">
        <v>1</v>
      </c>
      <c r="V17018">
        <v>36000</v>
      </c>
      <c r="W17018">
        <v>26400</v>
      </c>
      <c r="X17018">
        <v>2.2999999999999998</v>
      </c>
      <c r="Y17018">
        <v>29600</v>
      </c>
      <c r="Z17018">
        <v>2.09</v>
      </c>
    </row>
    <row r="17019" spans="1:26">
      <c r="A17019">
        <v>213828441</v>
      </c>
      <c r="B17019" t="s">
        <v>14201</v>
      </c>
      <c r="C17019" t="s">
        <v>3597</v>
      </c>
      <c r="D17019" t="s">
        <v>4034</v>
      </c>
      <c r="E17019" t="s">
        <v>14219</v>
      </c>
      <c r="F17019" t="s">
        <v>3710</v>
      </c>
      <c r="G17019">
        <v>213828441</v>
      </c>
      <c r="I17019" t="s">
        <v>3711</v>
      </c>
      <c r="J17019" t="s">
        <v>13111</v>
      </c>
      <c r="K17019" t="s">
        <v>3725</v>
      </c>
      <c r="M17019">
        <v>11.6</v>
      </c>
      <c r="N17019">
        <v>21.75</v>
      </c>
      <c r="O17019">
        <v>10.199999999999999</v>
      </c>
      <c r="P17019">
        <v>11.95</v>
      </c>
      <c r="Q17019">
        <v>22.25</v>
      </c>
      <c r="R17019">
        <v>9.1999999999999993</v>
      </c>
      <c r="S17019" t="b">
        <v>0</v>
      </c>
      <c r="T17019" t="b">
        <v>0</v>
      </c>
      <c r="U17019" t="b">
        <v>1</v>
      </c>
      <c r="V17019">
        <v>27400</v>
      </c>
      <c r="W17019">
        <v>21000</v>
      </c>
      <c r="X17019">
        <v>2.48</v>
      </c>
      <c r="Y17019">
        <v>22600</v>
      </c>
      <c r="Z17019">
        <v>2.25</v>
      </c>
    </row>
    <row r="17020" spans="1:26">
      <c r="A17020">
        <v>213867402</v>
      </c>
      <c r="B17020" t="s">
        <v>14201</v>
      </c>
      <c r="C17020" t="s">
        <v>3597</v>
      </c>
      <c r="D17020" t="s">
        <v>4034</v>
      </c>
      <c r="E17020" t="s">
        <v>13081</v>
      </c>
      <c r="F17020" t="s">
        <v>3710</v>
      </c>
      <c r="G17020">
        <v>213867402</v>
      </c>
      <c r="I17020" t="s">
        <v>3711</v>
      </c>
      <c r="J17020" t="s">
        <v>14331</v>
      </c>
      <c r="K17020" t="s">
        <v>3725</v>
      </c>
      <c r="M17020">
        <v>10.55</v>
      </c>
      <c r="N17020">
        <v>20.75</v>
      </c>
      <c r="O17020">
        <v>11</v>
      </c>
      <c r="P17020">
        <v>10.9</v>
      </c>
      <c r="Q17020">
        <v>20.8</v>
      </c>
      <c r="R17020">
        <v>9.6</v>
      </c>
      <c r="S17020" t="b">
        <v>0</v>
      </c>
      <c r="T17020" t="b">
        <v>0</v>
      </c>
      <c r="U17020" t="b">
        <v>1</v>
      </c>
      <c r="V17020">
        <v>48000</v>
      </c>
      <c r="W17020">
        <v>36000</v>
      </c>
      <c r="X17020">
        <v>2.6</v>
      </c>
      <c r="Y17020">
        <v>37000</v>
      </c>
      <c r="Z17020">
        <v>2.17</v>
      </c>
    </row>
    <row r="17021" spans="1:26">
      <c r="A17021">
        <v>213828447</v>
      </c>
      <c r="B17021" t="s">
        <v>14201</v>
      </c>
      <c r="C17021" t="s">
        <v>3597</v>
      </c>
      <c r="D17021" t="s">
        <v>4034</v>
      </c>
      <c r="E17021" t="s">
        <v>14219</v>
      </c>
      <c r="F17021" t="s">
        <v>3710</v>
      </c>
      <c r="G17021">
        <v>213828447</v>
      </c>
      <c r="I17021" t="s">
        <v>3711</v>
      </c>
      <c r="J17021" t="s">
        <v>13109</v>
      </c>
      <c r="K17021" t="s">
        <v>3725</v>
      </c>
      <c r="M17021">
        <v>10.55</v>
      </c>
      <c r="N17021">
        <v>20.75</v>
      </c>
      <c r="O17021">
        <v>11</v>
      </c>
      <c r="P17021">
        <v>10.9</v>
      </c>
      <c r="Q17021">
        <v>20.8</v>
      </c>
      <c r="R17021">
        <v>9.6</v>
      </c>
      <c r="S17021" t="b">
        <v>0</v>
      </c>
      <c r="T17021" t="b">
        <v>0</v>
      </c>
      <c r="U17021" t="b">
        <v>1</v>
      </c>
      <c r="V17021">
        <v>48000</v>
      </c>
      <c r="W17021">
        <v>36000</v>
      </c>
      <c r="X17021">
        <v>2.6</v>
      </c>
      <c r="Y17021">
        <v>37000</v>
      </c>
      <c r="Z17021">
        <v>2.17</v>
      </c>
    </row>
    <row r="17022" spans="1:26">
      <c r="A17022">
        <v>213785762</v>
      </c>
      <c r="B17022" t="s">
        <v>14201</v>
      </c>
      <c r="C17022" t="s">
        <v>3597</v>
      </c>
      <c r="D17022" t="s">
        <v>4034</v>
      </c>
      <c r="E17022" t="s">
        <v>11391</v>
      </c>
      <c r="F17022" t="s">
        <v>3621</v>
      </c>
      <c r="G17022">
        <v>213785762</v>
      </c>
      <c r="I17022" t="s">
        <v>3622</v>
      </c>
      <c r="J17022" t="s">
        <v>14332</v>
      </c>
      <c r="K17022" t="s">
        <v>3624</v>
      </c>
      <c r="L17022" t="s">
        <v>14333</v>
      </c>
      <c r="M17022">
        <v>12.2</v>
      </c>
      <c r="N17022">
        <v>21</v>
      </c>
      <c r="O17022">
        <v>10.5</v>
      </c>
      <c r="P17022">
        <v>12.2</v>
      </c>
      <c r="Q17022">
        <v>21</v>
      </c>
      <c r="R17022">
        <v>8.6999999999999993</v>
      </c>
      <c r="S17022" t="b">
        <v>0</v>
      </c>
      <c r="T17022" t="b">
        <v>0</v>
      </c>
      <c r="U17022" t="b">
        <v>0</v>
      </c>
      <c r="V17022">
        <v>30000</v>
      </c>
      <c r="W17022">
        <v>20000</v>
      </c>
      <c r="X17022">
        <v>1.87</v>
      </c>
      <c r="Y17022">
        <v>23000</v>
      </c>
      <c r="Z17022">
        <v>2.1</v>
      </c>
    </row>
    <row r="17023" spans="1:26">
      <c r="A17023">
        <v>213867403</v>
      </c>
      <c r="B17023" t="s">
        <v>14201</v>
      </c>
      <c r="C17023" t="s">
        <v>3597</v>
      </c>
      <c r="D17023" t="s">
        <v>4034</v>
      </c>
      <c r="E17023" t="s">
        <v>5982</v>
      </c>
      <c r="F17023" t="s">
        <v>3650</v>
      </c>
      <c r="G17023">
        <v>213867403</v>
      </c>
      <c r="I17023" t="s">
        <v>3711</v>
      </c>
      <c r="J17023" t="s">
        <v>14334</v>
      </c>
      <c r="K17023" t="s">
        <v>3653</v>
      </c>
      <c r="M17023">
        <v>10.5</v>
      </c>
      <c r="N17023">
        <v>21.5</v>
      </c>
      <c r="O17023">
        <v>10.6</v>
      </c>
      <c r="P17023">
        <v>10.5</v>
      </c>
      <c r="Q17023">
        <v>22</v>
      </c>
      <c r="R17023">
        <v>9.5</v>
      </c>
      <c r="S17023" t="b">
        <v>0</v>
      </c>
      <c r="T17023" t="b">
        <v>0</v>
      </c>
      <c r="U17023" t="b">
        <v>1</v>
      </c>
      <c r="V17023">
        <v>55000</v>
      </c>
      <c r="W17023">
        <v>34400</v>
      </c>
      <c r="X17023">
        <v>2.5</v>
      </c>
      <c r="Y17023">
        <v>45000</v>
      </c>
      <c r="Z17023">
        <v>2.06</v>
      </c>
    </row>
    <row r="17024" spans="1:26">
      <c r="A17024">
        <v>213867404</v>
      </c>
      <c r="B17024" t="s">
        <v>14201</v>
      </c>
      <c r="C17024" t="s">
        <v>3597</v>
      </c>
      <c r="D17024" t="s">
        <v>4034</v>
      </c>
      <c r="E17024" t="s">
        <v>5982</v>
      </c>
      <c r="F17024" t="s">
        <v>3718</v>
      </c>
      <c r="G17024">
        <v>213867404</v>
      </c>
      <c r="I17024" t="s">
        <v>3711</v>
      </c>
      <c r="J17024" t="s">
        <v>14334</v>
      </c>
      <c r="K17024" t="s">
        <v>3688</v>
      </c>
      <c r="M17024">
        <v>10.5</v>
      </c>
      <c r="N17024">
        <v>19</v>
      </c>
      <c r="O17024">
        <v>11</v>
      </c>
      <c r="P17024">
        <v>10.5</v>
      </c>
      <c r="Q17024">
        <v>18.8</v>
      </c>
      <c r="R17024">
        <v>9.3000000000000007</v>
      </c>
      <c r="S17024" t="b">
        <v>0</v>
      </c>
      <c r="T17024" t="b">
        <v>0</v>
      </c>
      <c r="U17024" t="b">
        <v>1</v>
      </c>
      <c r="V17024">
        <v>55000</v>
      </c>
      <c r="W17024">
        <v>35200</v>
      </c>
      <c r="X17024">
        <v>2.5</v>
      </c>
      <c r="Y17024">
        <v>45000</v>
      </c>
      <c r="Z17024">
        <v>2.06</v>
      </c>
    </row>
    <row r="17025" spans="1:26">
      <c r="A17025">
        <v>213828448</v>
      </c>
      <c r="B17025" t="s">
        <v>14201</v>
      </c>
      <c r="C17025" t="s">
        <v>3597</v>
      </c>
      <c r="D17025" t="s">
        <v>4034</v>
      </c>
      <c r="E17025" t="s">
        <v>14219</v>
      </c>
      <c r="F17025" t="s">
        <v>3650</v>
      </c>
      <c r="G17025">
        <v>213828448</v>
      </c>
      <c r="I17025" t="s">
        <v>3711</v>
      </c>
      <c r="J17025" t="s">
        <v>13107</v>
      </c>
      <c r="K17025" t="s">
        <v>3653</v>
      </c>
      <c r="M17025">
        <v>10.5</v>
      </c>
      <c r="N17025">
        <v>19</v>
      </c>
      <c r="O17025">
        <v>11.5</v>
      </c>
      <c r="P17025">
        <v>10.5</v>
      </c>
      <c r="Q17025">
        <v>20.2</v>
      </c>
      <c r="R17025">
        <v>9.6</v>
      </c>
      <c r="S17025" t="b">
        <v>0</v>
      </c>
      <c r="T17025" t="b">
        <v>0</v>
      </c>
      <c r="U17025" t="b">
        <v>1</v>
      </c>
      <c r="V17025">
        <v>55000</v>
      </c>
      <c r="W17025">
        <v>36400</v>
      </c>
      <c r="X17025">
        <v>2.56</v>
      </c>
      <c r="Y17025">
        <v>37000</v>
      </c>
      <c r="Z17025">
        <v>2.17</v>
      </c>
    </row>
    <row r="17026" spans="1:26">
      <c r="A17026">
        <v>213867405</v>
      </c>
      <c r="B17026" t="s">
        <v>14201</v>
      </c>
      <c r="C17026" t="s">
        <v>3597</v>
      </c>
      <c r="D17026" t="s">
        <v>4034</v>
      </c>
      <c r="E17026" t="s">
        <v>5982</v>
      </c>
      <c r="F17026" t="s">
        <v>3710</v>
      </c>
      <c r="G17026">
        <v>213867405</v>
      </c>
      <c r="I17026" t="s">
        <v>3711</v>
      </c>
      <c r="J17026" t="s">
        <v>14334</v>
      </c>
      <c r="K17026" t="s">
        <v>3725</v>
      </c>
      <c r="M17026">
        <v>10.5</v>
      </c>
      <c r="N17026">
        <v>20.25</v>
      </c>
      <c r="O17026">
        <v>10.8</v>
      </c>
      <c r="P17026">
        <v>10.5</v>
      </c>
      <c r="Q17026">
        <v>20.399999999999999</v>
      </c>
      <c r="R17026">
        <v>9.4</v>
      </c>
      <c r="S17026" t="b">
        <v>0</v>
      </c>
      <c r="T17026" t="b">
        <v>0</v>
      </c>
      <c r="U17026" t="b">
        <v>1</v>
      </c>
      <c r="V17026">
        <v>55000</v>
      </c>
      <c r="W17026">
        <v>34800</v>
      </c>
      <c r="X17026">
        <v>2.5</v>
      </c>
      <c r="Y17026">
        <v>45000</v>
      </c>
      <c r="Z17026">
        <v>2.06</v>
      </c>
    </row>
    <row r="17027" spans="1:26">
      <c r="A17027">
        <v>213828450</v>
      </c>
      <c r="B17027" t="s">
        <v>14201</v>
      </c>
      <c r="C17027" t="s">
        <v>3597</v>
      </c>
      <c r="D17027" t="s">
        <v>4034</v>
      </c>
      <c r="E17027" t="s">
        <v>14219</v>
      </c>
      <c r="F17027" t="s">
        <v>3710</v>
      </c>
      <c r="G17027">
        <v>213828450</v>
      </c>
      <c r="I17027" t="s">
        <v>3711</v>
      </c>
      <c r="J17027" t="s">
        <v>13107</v>
      </c>
      <c r="K17027" t="s">
        <v>3725</v>
      </c>
      <c r="M17027">
        <v>10.5</v>
      </c>
      <c r="N17027">
        <v>19</v>
      </c>
      <c r="O17027">
        <v>11.15</v>
      </c>
      <c r="P17027">
        <v>10.5</v>
      </c>
      <c r="Q17027">
        <v>19.600000000000001</v>
      </c>
      <c r="R17027">
        <v>9.1</v>
      </c>
      <c r="S17027" t="b">
        <v>0</v>
      </c>
      <c r="T17027" t="b">
        <v>0</v>
      </c>
      <c r="U17027" t="b">
        <v>1</v>
      </c>
      <c r="V17027">
        <v>55000</v>
      </c>
      <c r="W17027">
        <v>35800</v>
      </c>
      <c r="X17027">
        <v>2.58</v>
      </c>
      <c r="Y17027">
        <v>37000</v>
      </c>
      <c r="Z17027">
        <v>2.17</v>
      </c>
    </row>
    <row r="17028" spans="1:26">
      <c r="A17028">
        <v>213785764</v>
      </c>
      <c r="B17028" t="s">
        <v>14201</v>
      </c>
      <c r="C17028" t="s">
        <v>3597</v>
      </c>
      <c r="D17028" t="s">
        <v>4034</v>
      </c>
      <c r="E17028" t="s">
        <v>11391</v>
      </c>
      <c r="F17028" t="s">
        <v>3621</v>
      </c>
      <c r="G17028">
        <v>213785764</v>
      </c>
      <c r="I17028" t="s">
        <v>3622</v>
      </c>
      <c r="J17028" t="s">
        <v>14335</v>
      </c>
      <c r="K17028" t="s">
        <v>3624</v>
      </c>
      <c r="L17028" t="s">
        <v>14336</v>
      </c>
      <c r="P17028">
        <v>11.7</v>
      </c>
      <c r="Q17028">
        <v>20</v>
      </c>
      <c r="R17028">
        <v>10</v>
      </c>
      <c r="S17028" t="b">
        <v>0</v>
      </c>
      <c r="T17028" t="b">
        <v>0</v>
      </c>
      <c r="U17028" t="b">
        <v>1</v>
      </c>
      <c r="V17028">
        <v>33000</v>
      </c>
      <c r="W17028">
        <v>27800</v>
      </c>
      <c r="X17028">
        <v>2.35</v>
      </c>
      <c r="Y17028">
        <v>34000</v>
      </c>
      <c r="Z17028">
        <v>2.4</v>
      </c>
    </row>
    <row r="17029" spans="1:26">
      <c r="A17029">
        <v>213785765</v>
      </c>
      <c r="B17029" t="s">
        <v>14201</v>
      </c>
      <c r="C17029" t="s">
        <v>3597</v>
      </c>
      <c r="D17029" t="s">
        <v>4034</v>
      </c>
      <c r="E17029" t="s">
        <v>11391</v>
      </c>
      <c r="F17029" t="s">
        <v>3650</v>
      </c>
      <c r="G17029">
        <v>213785765</v>
      </c>
      <c r="I17029" t="s">
        <v>3711</v>
      </c>
      <c r="J17029" t="s">
        <v>14337</v>
      </c>
      <c r="K17029" t="s">
        <v>3653</v>
      </c>
      <c r="P17029">
        <v>11.8</v>
      </c>
      <c r="Q17029">
        <v>20.5</v>
      </c>
      <c r="R17029">
        <v>9.6</v>
      </c>
      <c r="S17029" t="b">
        <v>0</v>
      </c>
      <c r="T17029" t="b">
        <v>0</v>
      </c>
      <c r="U17029" t="b">
        <v>1</v>
      </c>
      <c r="V17029">
        <v>27000</v>
      </c>
      <c r="W17029">
        <v>22400</v>
      </c>
      <c r="X17029">
        <v>2.2999999999999998</v>
      </c>
      <c r="Y17029">
        <v>30800</v>
      </c>
      <c r="Z17029">
        <v>2.2000000000000002</v>
      </c>
    </row>
    <row r="17030" spans="1:26">
      <c r="A17030">
        <v>213785766</v>
      </c>
      <c r="B17030" t="s">
        <v>14201</v>
      </c>
      <c r="C17030" t="s">
        <v>3597</v>
      </c>
      <c r="D17030" t="s">
        <v>4034</v>
      </c>
      <c r="E17030" t="s">
        <v>11391</v>
      </c>
      <c r="F17030" t="s">
        <v>3718</v>
      </c>
      <c r="G17030">
        <v>213785766</v>
      </c>
      <c r="I17030" t="s">
        <v>3711</v>
      </c>
      <c r="J17030" t="s">
        <v>14337</v>
      </c>
      <c r="K17030" t="s">
        <v>3688</v>
      </c>
      <c r="P17030">
        <v>11.8</v>
      </c>
      <c r="Q17030">
        <v>19</v>
      </c>
      <c r="R17030">
        <v>10</v>
      </c>
      <c r="S17030" t="b">
        <v>0</v>
      </c>
      <c r="T17030" t="b">
        <v>0</v>
      </c>
      <c r="U17030" t="b">
        <v>1</v>
      </c>
      <c r="V17030">
        <v>27000</v>
      </c>
      <c r="W17030">
        <v>23000</v>
      </c>
      <c r="X17030">
        <v>2.4</v>
      </c>
      <c r="Y17030">
        <v>29000</v>
      </c>
      <c r="Z17030">
        <v>2.1800000000000002</v>
      </c>
    </row>
    <row r="17031" spans="1:26">
      <c r="A17031">
        <v>213785767</v>
      </c>
      <c r="B17031" t="s">
        <v>14201</v>
      </c>
      <c r="C17031" t="s">
        <v>3597</v>
      </c>
      <c r="D17031" t="s">
        <v>4034</v>
      </c>
      <c r="E17031" t="s">
        <v>11391</v>
      </c>
      <c r="F17031" t="s">
        <v>3710</v>
      </c>
      <c r="G17031">
        <v>213785767</v>
      </c>
      <c r="I17031" t="s">
        <v>3711</v>
      </c>
      <c r="J17031" t="s">
        <v>14337</v>
      </c>
      <c r="K17031" t="s">
        <v>3725</v>
      </c>
      <c r="P17031">
        <v>11.8</v>
      </c>
      <c r="Q17031">
        <v>19.75</v>
      </c>
      <c r="R17031">
        <v>9.8000000000000007</v>
      </c>
      <c r="S17031" t="b">
        <v>0</v>
      </c>
      <c r="T17031" t="b">
        <v>0</v>
      </c>
      <c r="U17031" t="b">
        <v>1</v>
      </c>
      <c r="V17031">
        <v>27000</v>
      </c>
      <c r="W17031">
        <v>22600</v>
      </c>
      <c r="X17031">
        <v>2.35</v>
      </c>
      <c r="Y17031">
        <v>29900</v>
      </c>
      <c r="Z17031">
        <v>2.19</v>
      </c>
    </row>
    <row r="17032" spans="1:26">
      <c r="A17032">
        <v>213785769</v>
      </c>
      <c r="B17032" t="s">
        <v>14201</v>
      </c>
      <c r="C17032" t="s">
        <v>3597</v>
      </c>
      <c r="D17032" t="s">
        <v>4034</v>
      </c>
      <c r="E17032" t="s">
        <v>11391</v>
      </c>
      <c r="F17032" t="s">
        <v>3718</v>
      </c>
      <c r="G17032">
        <v>213785769</v>
      </c>
      <c r="I17032" t="s">
        <v>3711</v>
      </c>
      <c r="J17032" t="s">
        <v>14338</v>
      </c>
      <c r="K17032" t="s">
        <v>3688</v>
      </c>
      <c r="P17032">
        <v>12</v>
      </c>
      <c r="Q17032">
        <v>19.399999999999999</v>
      </c>
      <c r="R17032">
        <v>10</v>
      </c>
      <c r="S17032" t="b">
        <v>0</v>
      </c>
      <c r="T17032" t="b">
        <v>0</v>
      </c>
      <c r="U17032" t="b">
        <v>1</v>
      </c>
      <c r="V17032">
        <v>36000</v>
      </c>
      <c r="W17032">
        <v>30000</v>
      </c>
      <c r="X17032">
        <v>2.2000000000000002</v>
      </c>
      <c r="Y17032">
        <v>36000</v>
      </c>
      <c r="Z17032">
        <v>2.2000000000000002</v>
      </c>
    </row>
    <row r="17033" spans="1:26">
      <c r="A17033">
        <v>213785768</v>
      </c>
      <c r="B17033" t="s">
        <v>14201</v>
      </c>
      <c r="C17033" t="s">
        <v>3597</v>
      </c>
      <c r="D17033" t="s">
        <v>4034</v>
      </c>
      <c r="E17033" t="s">
        <v>11391</v>
      </c>
      <c r="F17033" t="s">
        <v>3650</v>
      </c>
      <c r="G17033">
        <v>213785768</v>
      </c>
      <c r="I17033" t="s">
        <v>3711</v>
      </c>
      <c r="J17033" t="s">
        <v>14338</v>
      </c>
      <c r="K17033" t="s">
        <v>3653</v>
      </c>
      <c r="P17033">
        <v>12</v>
      </c>
      <c r="Q17033">
        <v>21</v>
      </c>
      <c r="R17033">
        <v>10.9</v>
      </c>
      <c r="S17033" t="b">
        <v>0</v>
      </c>
      <c r="T17033" t="b">
        <v>0</v>
      </c>
      <c r="U17033" t="b">
        <v>1</v>
      </c>
      <c r="V17033">
        <v>36000</v>
      </c>
      <c r="W17033">
        <v>27400</v>
      </c>
      <c r="X17033">
        <v>2.5</v>
      </c>
      <c r="Y17033">
        <v>37000</v>
      </c>
      <c r="Z17033">
        <v>2.31</v>
      </c>
    </row>
    <row r="17034" spans="1:26">
      <c r="A17034">
        <v>213785770</v>
      </c>
      <c r="B17034" t="s">
        <v>14201</v>
      </c>
      <c r="C17034" t="s">
        <v>3597</v>
      </c>
      <c r="D17034" t="s">
        <v>4034</v>
      </c>
      <c r="E17034" t="s">
        <v>11391</v>
      </c>
      <c r="F17034" t="s">
        <v>3710</v>
      </c>
      <c r="G17034">
        <v>213785770</v>
      </c>
      <c r="I17034" t="s">
        <v>3711</v>
      </c>
      <c r="J17034" t="s">
        <v>14338</v>
      </c>
      <c r="K17034" t="s">
        <v>3725</v>
      </c>
      <c r="P17034">
        <v>12</v>
      </c>
      <c r="Q17034">
        <v>20.2</v>
      </c>
      <c r="R17034">
        <v>10.45</v>
      </c>
      <c r="S17034" t="b">
        <v>0</v>
      </c>
      <c r="T17034" t="b">
        <v>0</v>
      </c>
      <c r="U17034" t="b">
        <v>1</v>
      </c>
      <c r="V17034">
        <v>36000</v>
      </c>
      <c r="W17034">
        <v>28600</v>
      </c>
      <c r="X17034">
        <v>2.35</v>
      </c>
      <c r="Y17034">
        <v>36500</v>
      </c>
      <c r="Z17034">
        <v>2.25</v>
      </c>
    </row>
    <row r="17035" spans="1:26">
      <c r="A17035">
        <v>213826851</v>
      </c>
      <c r="B17035" t="s">
        <v>14201</v>
      </c>
      <c r="C17035" t="s">
        <v>3597</v>
      </c>
      <c r="D17035" t="s">
        <v>3910</v>
      </c>
      <c r="E17035" t="s">
        <v>3911</v>
      </c>
      <c r="F17035" t="s">
        <v>3600</v>
      </c>
      <c r="G17035">
        <v>213826851</v>
      </c>
      <c r="I17035" t="s">
        <v>3601</v>
      </c>
      <c r="J17035" t="s">
        <v>14339</v>
      </c>
      <c r="K17035" t="s">
        <v>3688</v>
      </c>
      <c r="L17035" t="s">
        <v>14340</v>
      </c>
      <c r="P17035">
        <v>12</v>
      </c>
      <c r="Q17035">
        <v>17</v>
      </c>
      <c r="R17035">
        <v>8.1999999999999993</v>
      </c>
      <c r="S17035" t="b">
        <v>0</v>
      </c>
      <c r="T17035" t="b">
        <v>0</v>
      </c>
      <c r="U17035" t="b">
        <v>0</v>
      </c>
      <c r="V17035">
        <v>23200</v>
      </c>
      <c r="W17035">
        <v>16700</v>
      </c>
      <c r="X17035">
        <v>2.2599999999999998</v>
      </c>
      <c r="Y17035">
        <v>16600</v>
      </c>
      <c r="Z17035">
        <v>2.19</v>
      </c>
    </row>
    <row r="17036" spans="1:26">
      <c r="A17036">
        <v>213826852</v>
      </c>
      <c r="B17036" t="s">
        <v>14201</v>
      </c>
      <c r="C17036" t="s">
        <v>3597</v>
      </c>
      <c r="D17036" t="s">
        <v>3910</v>
      </c>
      <c r="E17036" t="s">
        <v>3915</v>
      </c>
      <c r="F17036" t="s">
        <v>3600</v>
      </c>
      <c r="G17036">
        <v>213826852</v>
      </c>
      <c r="I17036" t="s">
        <v>3601</v>
      </c>
      <c r="J17036" t="s">
        <v>14341</v>
      </c>
      <c r="K17036" t="s">
        <v>3688</v>
      </c>
      <c r="L17036" t="s">
        <v>14340</v>
      </c>
      <c r="P17036">
        <v>12</v>
      </c>
      <c r="Q17036">
        <v>17</v>
      </c>
      <c r="R17036">
        <v>8.1999999999999993</v>
      </c>
      <c r="S17036" t="b">
        <v>0</v>
      </c>
      <c r="T17036" t="b">
        <v>0</v>
      </c>
      <c r="U17036" t="b">
        <v>0</v>
      </c>
      <c r="V17036">
        <v>23200</v>
      </c>
      <c r="W17036">
        <v>16700</v>
      </c>
      <c r="X17036">
        <v>2.2599999999999998</v>
      </c>
      <c r="Y17036">
        <v>16600</v>
      </c>
      <c r="Z17036">
        <v>2.19</v>
      </c>
    </row>
    <row r="17037" spans="1:26">
      <c r="A17037">
        <v>213826843</v>
      </c>
      <c r="B17037" t="s">
        <v>14201</v>
      </c>
      <c r="C17037" t="s">
        <v>3597</v>
      </c>
      <c r="D17037" t="s">
        <v>3910</v>
      </c>
      <c r="E17037" t="s">
        <v>3911</v>
      </c>
      <c r="F17037" t="s">
        <v>3600</v>
      </c>
      <c r="G17037">
        <v>213826843</v>
      </c>
      <c r="I17037" t="s">
        <v>3601</v>
      </c>
      <c r="J17037" t="s">
        <v>14339</v>
      </c>
      <c r="K17037" t="s">
        <v>3688</v>
      </c>
      <c r="L17037" t="s">
        <v>14342</v>
      </c>
      <c r="P17037">
        <v>12</v>
      </c>
      <c r="Q17037">
        <v>17</v>
      </c>
      <c r="R17037">
        <v>8</v>
      </c>
      <c r="S17037" t="b">
        <v>0</v>
      </c>
      <c r="T17037" t="b">
        <v>0</v>
      </c>
      <c r="U17037" t="b">
        <v>0</v>
      </c>
      <c r="V17037">
        <v>23200</v>
      </c>
      <c r="W17037">
        <v>17300</v>
      </c>
      <c r="X17037">
        <v>2.17</v>
      </c>
      <c r="Y17037">
        <v>17200</v>
      </c>
      <c r="Z17037">
        <v>2.09</v>
      </c>
    </row>
    <row r="17038" spans="1:26">
      <c r="A17038">
        <v>213827049</v>
      </c>
      <c r="B17038" t="s">
        <v>14201</v>
      </c>
      <c r="C17038" t="s">
        <v>3597</v>
      </c>
      <c r="D17038" t="s">
        <v>3910</v>
      </c>
      <c r="E17038" t="s">
        <v>3911</v>
      </c>
      <c r="F17038" t="s">
        <v>3600</v>
      </c>
      <c r="G17038">
        <v>213827049</v>
      </c>
      <c r="I17038" t="s">
        <v>3601</v>
      </c>
      <c r="J17038" t="s">
        <v>14343</v>
      </c>
      <c r="K17038" t="s">
        <v>3688</v>
      </c>
      <c r="L17038" t="s">
        <v>14344</v>
      </c>
      <c r="P17038">
        <v>11.7</v>
      </c>
      <c r="Q17038">
        <v>17</v>
      </c>
      <c r="R17038">
        <v>8.1999999999999993</v>
      </c>
      <c r="S17038" t="b">
        <v>0</v>
      </c>
      <c r="T17038" t="b">
        <v>0</v>
      </c>
      <c r="U17038" t="b">
        <v>0</v>
      </c>
      <c r="V17038">
        <v>34000</v>
      </c>
      <c r="W17038">
        <v>25400</v>
      </c>
      <c r="X17038">
        <v>2.16</v>
      </c>
      <c r="Y17038">
        <v>25700</v>
      </c>
      <c r="Z17038">
        <v>2.13</v>
      </c>
    </row>
    <row r="17039" spans="1:26">
      <c r="A17039">
        <v>213827050</v>
      </c>
      <c r="B17039" t="s">
        <v>14201</v>
      </c>
      <c r="C17039" t="s">
        <v>3597</v>
      </c>
      <c r="D17039" t="s">
        <v>3910</v>
      </c>
      <c r="E17039" t="s">
        <v>3915</v>
      </c>
      <c r="F17039" t="s">
        <v>3600</v>
      </c>
      <c r="G17039">
        <v>213827050</v>
      </c>
      <c r="I17039" t="s">
        <v>3601</v>
      </c>
      <c r="J17039" t="s">
        <v>14345</v>
      </c>
      <c r="K17039" t="s">
        <v>3688</v>
      </c>
      <c r="L17039" t="s">
        <v>14344</v>
      </c>
      <c r="P17039">
        <v>11.7</v>
      </c>
      <c r="Q17039">
        <v>17</v>
      </c>
      <c r="R17039">
        <v>8.1999999999999993</v>
      </c>
      <c r="S17039" t="b">
        <v>0</v>
      </c>
      <c r="T17039" t="b">
        <v>0</v>
      </c>
      <c r="U17039" t="b">
        <v>0</v>
      </c>
      <c r="V17039">
        <v>34000</v>
      </c>
      <c r="W17039">
        <v>25400</v>
      </c>
      <c r="X17039">
        <v>2.16</v>
      </c>
      <c r="Y17039">
        <v>25700</v>
      </c>
      <c r="Z17039">
        <v>2.13</v>
      </c>
    </row>
    <row r="17040" spans="1:26">
      <c r="A17040">
        <v>213826901</v>
      </c>
      <c r="B17040" t="s">
        <v>14201</v>
      </c>
      <c r="C17040" t="s">
        <v>3597</v>
      </c>
      <c r="D17040" t="s">
        <v>3910</v>
      </c>
      <c r="E17040" t="s">
        <v>3911</v>
      </c>
      <c r="F17040" t="s">
        <v>3600</v>
      </c>
      <c r="G17040">
        <v>213826901</v>
      </c>
      <c r="I17040" t="s">
        <v>3601</v>
      </c>
      <c r="J17040" t="s">
        <v>14343</v>
      </c>
      <c r="K17040" t="s">
        <v>3688</v>
      </c>
      <c r="L17040" t="s">
        <v>14346</v>
      </c>
      <c r="P17040">
        <v>11.5</v>
      </c>
      <c r="Q17040">
        <v>17</v>
      </c>
      <c r="R17040">
        <v>8</v>
      </c>
      <c r="S17040" t="b">
        <v>0</v>
      </c>
      <c r="T17040" t="b">
        <v>0</v>
      </c>
      <c r="U17040" t="b">
        <v>0</v>
      </c>
      <c r="V17040">
        <v>32800</v>
      </c>
      <c r="W17040">
        <v>25000</v>
      </c>
      <c r="X17040">
        <v>2.09</v>
      </c>
      <c r="Y17040">
        <v>24800</v>
      </c>
      <c r="Z17040">
        <v>1.99</v>
      </c>
    </row>
    <row r="17041" spans="1:26">
      <c r="A17041">
        <v>213826902</v>
      </c>
      <c r="B17041" t="s">
        <v>14201</v>
      </c>
      <c r="C17041" t="s">
        <v>3597</v>
      </c>
      <c r="D17041" t="s">
        <v>3910</v>
      </c>
      <c r="E17041" t="s">
        <v>3915</v>
      </c>
      <c r="F17041" t="s">
        <v>3600</v>
      </c>
      <c r="G17041">
        <v>213826902</v>
      </c>
      <c r="I17041" t="s">
        <v>3601</v>
      </c>
      <c r="J17041" t="s">
        <v>14345</v>
      </c>
      <c r="K17041" t="s">
        <v>3688</v>
      </c>
      <c r="L17041" t="s">
        <v>14346</v>
      </c>
      <c r="P17041">
        <v>11.5</v>
      </c>
      <c r="Q17041">
        <v>17</v>
      </c>
      <c r="R17041">
        <v>8</v>
      </c>
      <c r="S17041" t="b">
        <v>0</v>
      </c>
      <c r="T17041" t="b">
        <v>0</v>
      </c>
      <c r="U17041" t="b">
        <v>0</v>
      </c>
      <c r="V17041">
        <v>32800</v>
      </c>
      <c r="W17041">
        <v>25000</v>
      </c>
      <c r="X17041">
        <v>2.09</v>
      </c>
      <c r="Y17041">
        <v>24800</v>
      </c>
      <c r="Z17041">
        <v>1.99</v>
      </c>
    </row>
    <row r="17042" spans="1:26">
      <c r="A17042">
        <v>213827125</v>
      </c>
      <c r="B17042" t="s">
        <v>14201</v>
      </c>
      <c r="C17042" t="s">
        <v>3597</v>
      </c>
      <c r="D17042" t="s">
        <v>3910</v>
      </c>
      <c r="E17042" t="s">
        <v>3911</v>
      </c>
      <c r="F17042" t="s">
        <v>3600</v>
      </c>
      <c r="G17042">
        <v>213827125</v>
      </c>
      <c r="I17042" t="s">
        <v>3601</v>
      </c>
      <c r="J17042" t="s">
        <v>14347</v>
      </c>
      <c r="K17042" t="s">
        <v>3688</v>
      </c>
      <c r="L17042" t="s">
        <v>14348</v>
      </c>
      <c r="P17042">
        <v>12</v>
      </c>
      <c r="Q17042">
        <v>17</v>
      </c>
      <c r="R17042">
        <v>8.5</v>
      </c>
      <c r="S17042" t="b">
        <v>0</v>
      </c>
      <c r="T17042" t="b">
        <v>0</v>
      </c>
      <c r="U17042" t="b">
        <v>1</v>
      </c>
      <c r="V17042">
        <v>46000</v>
      </c>
      <c r="W17042">
        <v>37400</v>
      </c>
      <c r="X17042">
        <v>2.2599999999999998</v>
      </c>
      <c r="Y17042">
        <v>37700</v>
      </c>
      <c r="Z17042">
        <v>2.2200000000000002</v>
      </c>
    </row>
    <row r="17043" spans="1:26">
      <c r="A17043">
        <v>213827126</v>
      </c>
      <c r="B17043" t="s">
        <v>14201</v>
      </c>
      <c r="C17043" t="s">
        <v>3597</v>
      </c>
      <c r="D17043" t="s">
        <v>3910</v>
      </c>
      <c r="E17043" t="s">
        <v>3915</v>
      </c>
      <c r="F17043" t="s">
        <v>3600</v>
      </c>
      <c r="G17043">
        <v>213827126</v>
      </c>
      <c r="I17043" t="s">
        <v>3601</v>
      </c>
      <c r="J17043" t="s">
        <v>14349</v>
      </c>
      <c r="K17043" t="s">
        <v>3688</v>
      </c>
      <c r="L17043" t="s">
        <v>14348</v>
      </c>
      <c r="P17043">
        <v>12</v>
      </c>
      <c r="Q17043">
        <v>17</v>
      </c>
      <c r="R17043">
        <v>8.5</v>
      </c>
      <c r="S17043" t="b">
        <v>0</v>
      </c>
      <c r="T17043" t="b">
        <v>0</v>
      </c>
      <c r="U17043" t="b">
        <v>1</v>
      </c>
      <c r="V17043">
        <v>46000</v>
      </c>
      <c r="W17043">
        <v>37400</v>
      </c>
      <c r="X17043">
        <v>2.2599999999999998</v>
      </c>
      <c r="Y17043">
        <v>37700</v>
      </c>
      <c r="Z17043">
        <v>2.2200000000000002</v>
      </c>
    </row>
    <row r="17044" spans="1:26">
      <c r="A17044">
        <v>213827133</v>
      </c>
      <c r="B17044" t="s">
        <v>14201</v>
      </c>
      <c r="C17044" t="s">
        <v>3597</v>
      </c>
      <c r="D17044" t="s">
        <v>3910</v>
      </c>
      <c r="E17044" t="s">
        <v>3911</v>
      </c>
      <c r="F17044" t="s">
        <v>3600</v>
      </c>
      <c r="G17044">
        <v>213827133</v>
      </c>
      <c r="I17044" t="s">
        <v>3601</v>
      </c>
      <c r="J17044" t="s">
        <v>14347</v>
      </c>
      <c r="K17044" t="s">
        <v>3688</v>
      </c>
      <c r="L17044" t="s">
        <v>14350</v>
      </c>
      <c r="P17044">
        <v>12</v>
      </c>
      <c r="Q17044">
        <v>17</v>
      </c>
      <c r="R17044">
        <v>8.5</v>
      </c>
      <c r="S17044" t="b">
        <v>0</v>
      </c>
      <c r="T17044" t="b">
        <v>0</v>
      </c>
      <c r="U17044" t="b">
        <v>1</v>
      </c>
      <c r="V17044">
        <v>46000</v>
      </c>
      <c r="W17044">
        <v>37200</v>
      </c>
      <c r="X17044">
        <v>2.2999999999999998</v>
      </c>
      <c r="Y17044">
        <v>37500</v>
      </c>
      <c r="Z17044">
        <v>2.3199999999999998</v>
      </c>
    </row>
    <row r="17045" spans="1:26">
      <c r="A17045">
        <v>213827134</v>
      </c>
      <c r="B17045" t="s">
        <v>14201</v>
      </c>
      <c r="C17045" t="s">
        <v>3597</v>
      </c>
      <c r="D17045" t="s">
        <v>3910</v>
      </c>
      <c r="E17045" t="s">
        <v>3915</v>
      </c>
      <c r="F17045" t="s">
        <v>3600</v>
      </c>
      <c r="G17045">
        <v>213827134</v>
      </c>
      <c r="I17045" t="s">
        <v>3601</v>
      </c>
      <c r="J17045" t="s">
        <v>14349</v>
      </c>
      <c r="K17045" t="s">
        <v>3688</v>
      </c>
      <c r="L17045" t="s">
        <v>14350</v>
      </c>
      <c r="P17045">
        <v>12</v>
      </c>
      <c r="Q17045">
        <v>17</v>
      </c>
      <c r="R17045">
        <v>8.5</v>
      </c>
      <c r="S17045" t="b">
        <v>0</v>
      </c>
      <c r="T17045" t="b">
        <v>0</v>
      </c>
      <c r="U17045" t="b">
        <v>1</v>
      </c>
      <c r="V17045">
        <v>46000</v>
      </c>
      <c r="W17045">
        <v>37200</v>
      </c>
      <c r="X17045">
        <v>2.2999999999999998</v>
      </c>
      <c r="Y17045">
        <v>37500</v>
      </c>
      <c r="Z17045">
        <v>2.3199999999999998</v>
      </c>
    </row>
    <row r="17046" spans="1:26">
      <c r="A17046">
        <v>213827221</v>
      </c>
      <c r="B17046" t="s">
        <v>14201</v>
      </c>
      <c r="C17046" t="s">
        <v>3597</v>
      </c>
      <c r="D17046" t="s">
        <v>3910</v>
      </c>
      <c r="E17046" t="s">
        <v>3911</v>
      </c>
      <c r="F17046" t="s">
        <v>3600</v>
      </c>
      <c r="G17046">
        <v>213827221</v>
      </c>
      <c r="I17046" t="s">
        <v>3601</v>
      </c>
      <c r="J17046" t="s">
        <v>14347</v>
      </c>
      <c r="K17046" t="s">
        <v>3688</v>
      </c>
      <c r="L17046" t="s">
        <v>14351</v>
      </c>
      <c r="P17046">
        <v>12</v>
      </c>
      <c r="Q17046">
        <v>17</v>
      </c>
      <c r="R17046">
        <v>8.5</v>
      </c>
      <c r="S17046" t="b">
        <v>0</v>
      </c>
      <c r="T17046" t="b">
        <v>0</v>
      </c>
      <c r="U17046" t="b">
        <v>1</v>
      </c>
      <c r="V17046">
        <v>46000</v>
      </c>
      <c r="W17046">
        <v>37200</v>
      </c>
      <c r="X17046">
        <v>2.2999999999999998</v>
      </c>
      <c r="Y17046">
        <v>37500</v>
      </c>
      <c r="Z17046">
        <v>2.3199999999999998</v>
      </c>
    </row>
    <row r="17047" spans="1:26">
      <c r="A17047">
        <v>213827222</v>
      </c>
      <c r="B17047" t="s">
        <v>14201</v>
      </c>
      <c r="C17047" t="s">
        <v>3597</v>
      </c>
      <c r="D17047" t="s">
        <v>3910</v>
      </c>
      <c r="E17047" t="s">
        <v>3915</v>
      </c>
      <c r="F17047" t="s">
        <v>3600</v>
      </c>
      <c r="G17047">
        <v>213827222</v>
      </c>
      <c r="I17047" t="s">
        <v>3601</v>
      </c>
      <c r="J17047" t="s">
        <v>14349</v>
      </c>
      <c r="K17047" t="s">
        <v>3688</v>
      </c>
      <c r="L17047" t="s">
        <v>14351</v>
      </c>
      <c r="P17047">
        <v>12</v>
      </c>
      <c r="Q17047">
        <v>17</v>
      </c>
      <c r="R17047">
        <v>8.5</v>
      </c>
      <c r="S17047" t="b">
        <v>0</v>
      </c>
      <c r="T17047" t="b">
        <v>0</v>
      </c>
      <c r="U17047" t="b">
        <v>1</v>
      </c>
      <c r="V17047">
        <v>46000</v>
      </c>
      <c r="W17047">
        <v>37200</v>
      </c>
      <c r="X17047">
        <v>2.2999999999999998</v>
      </c>
      <c r="Y17047">
        <v>37500</v>
      </c>
      <c r="Z17047">
        <v>2.3199999999999998</v>
      </c>
    </row>
    <row r="17048" spans="1:26">
      <c r="A17048">
        <v>213827147</v>
      </c>
      <c r="B17048" t="s">
        <v>14201</v>
      </c>
      <c r="C17048" t="s">
        <v>3597</v>
      </c>
      <c r="D17048" t="s">
        <v>3910</v>
      </c>
      <c r="E17048" t="s">
        <v>3911</v>
      </c>
      <c r="F17048" t="s">
        <v>3600</v>
      </c>
      <c r="G17048">
        <v>213827147</v>
      </c>
      <c r="I17048" t="s">
        <v>3601</v>
      </c>
      <c r="J17048" t="s">
        <v>14347</v>
      </c>
      <c r="K17048" t="s">
        <v>3688</v>
      </c>
      <c r="L17048" t="s">
        <v>14352</v>
      </c>
      <c r="P17048">
        <v>12</v>
      </c>
      <c r="Q17048">
        <v>17</v>
      </c>
      <c r="R17048">
        <v>8.5</v>
      </c>
      <c r="S17048" t="b">
        <v>0</v>
      </c>
      <c r="T17048" t="b">
        <v>0</v>
      </c>
      <c r="U17048" t="b">
        <v>1</v>
      </c>
      <c r="V17048">
        <v>47000</v>
      </c>
      <c r="W17048">
        <v>36600</v>
      </c>
      <c r="X17048">
        <v>2.33</v>
      </c>
      <c r="Y17048">
        <v>36900</v>
      </c>
      <c r="Z17048">
        <v>2.3199999999999998</v>
      </c>
    </row>
    <row r="17049" spans="1:26">
      <c r="A17049">
        <v>213827148</v>
      </c>
      <c r="B17049" t="s">
        <v>14201</v>
      </c>
      <c r="C17049" t="s">
        <v>3597</v>
      </c>
      <c r="D17049" t="s">
        <v>3910</v>
      </c>
      <c r="E17049" t="s">
        <v>3915</v>
      </c>
      <c r="F17049" t="s">
        <v>3600</v>
      </c>
      <c r="G17049">
        <v>213827148</v>
      </c>
      <c r="I17049" t="s">
        <v>3601</v>
      </c>
      <c r="J17049" t="s">
        <v>14349</v>
      </c>
      <c r="K17049" t="s">
        <v>3688</v>
      </c>
      <c r="L17049" t="s">
        <v>14352</v>
      </c>
      <c r="P17049">
        <v>12</v>
      </c>
      <c r="Q17049">
        <v>17</v>
      </c>
      <c r="R17049">
        <v>8.5</v>
      </c>
      <c r="S17049" t="b">
        <v>0</v>
      </c>
      <c r="T17049" t="b">
        <v>0</v>
      </c>
      <c r="U17049" t="b">
        <v>1</v>
      </c>
      <c r="V17049">
        <v>47000</v>
      </c>
      <c r="W17049">
        <v>36600</v>
      </c>
      <c r="X17049">
        <v>2.33</v>
      </c>
      <c r="Y17049">
        <v>36900</v>
      </c>
      <c r="Z17049">
        <v>2.3199999999999998</v>
      </c>
    </row>
    <row r="17050" spans="1:26">
      <c r="A17050">
        <v>213827231</v>
      </c>
      <c r="B17050" t="s">
        <v>14201</v>
      </c>
      <c r="C17050" t="s">
        <v>3597</v>
      </c>
      <c r="D17050" t="s">
        <v>3910</v>
      </c>
      <c r="E17050" t="s">
        <v>3911</v>
      </c>
      <c r="F17050" t="s">
        <v>3600</v>
      </c>
      <c r="G17050">
        <v>213827231</v>
      </c>
      <c r="I17050" t="s">
        <v>3601</v>
      </c>
      <c r="J17050" t="s">
        <v>14347</v>
      </c>
      <c r="K17050" t="s">
        <v>3688</v>
      </c>
      <c r="L17050" t="s">
        <v>14353</v>
      </c>
      <c r="P17050">
        <v>12</v>
      </c>
      <c r="Q17050">
        <v>17</v>
      </c>
      <c r="R17050">
        <v>8.5</v>
      </c>
      <c r="S17050" t="b">
        <v>0</v>
      </c>
      <c r="T17050" t="b">
        <v>0</v>
      </c>
      <c r="U17050" t="b">
        <v>1</v>
      </c>
      <c r="V17050">
        <v>47000</v>
      </c>
      <c r="W17050">
        <v>36600</v>
      </c>
      <c r="X17050">
        <v>2.3199999999999998</v>
      </c>
      <c r="Y17050">
        <v>36900</v>
      </c>
      <c r="Z17050">
        <v>2.3199999999999998</v>
      </c>
    </row>
    <row r="17051" spans="1:26">
      <c r="A17051">
        <v>213827232</v>
      </c>
      <c r="B17051" t="s">
        <v>14201</v>
      </c>
      <c r="C17051" t="s">
        <v>3597</v>
      </c>
      <c r="D17051" t="s">
        <v>3910</v>
      </c>
      <c r="E17051" t="s">
        <v>3915</v>
      </c>
      <c r="F17051" t="s">
        <v>3600</v>
      </c>
      <c r="G17051">
        <v>213827232</v>
      </c>
      <c r="I17051" t="s">
        <v>3601</v>
      </c>
      <c r="J17051" t="s">
        <v>14349</v>
      </c>
      <c r="K17051" t="s">
        <v>3688</v>
      </c>
      <c r="L17051" t="s">
        <v>14353</v>
      </c>
      <c r="P17051">
        <v>12</v>
      </c>
      <c r="Q17051">
        <v>17</v>
      </c>
      <c r="R17051">
        <v>8.5</v>
      </c>
      <c r="S17051" t="b">
        <v>0</v>
      </c>
      <c r="T17051" t="b">
        <v>0</v>
      </c>
      <c r="U17051" t="b">
        <v>1</v>
      </c>
      <c r="V17051">
        <v>47000</v>
      </c>
      <c r="W17051">
        <v>36600</v>
      </c>
      <c r="X17051">
        <v>2.3199999999999998</v>
      </c>
      <c r="Y17051">
        <v>36900</v>
      </c>
      <c r="Z17051">
        <v>2.3199999999999998</v>
      </c>
    </row>
    <row r="17052" spans="1:26">
      <c r="A17052">
        <v>213827097</v>
      </c>
      <c r="B17052" t="s">
        <v>14201</v>
      </c>
      <c r="C17052" t="s">
        <v>3597</v>
      </c>
      <c r="D17052" t="s">
        <v>3910</v>
      </c>
      <c r="E17052" t="s">
        <v>3911</v>
      </c>
      <c r="F17052" t="s">
        <v>3600</v>
      </c>
      <c r="G17052">
        <v>213827097</v>
      </c>
      <c r="I17052" t="s">
        <v>3601</v>
      </c>
      <c r="J17052" t="s">
        <v>14347</v>
      </c>
      <c r="K17052" t="s">
        <v>3688</v>
      </c>
      <c r="L17052" t="s">
        <v>14354</v>
      </c>
      <c r="P17052">
        <v>12</v>
      </c>
      <c r="Q17052">
        <v>17</v>
      </c>
      <c r="R17052">
        <v>8.5</v>
      </c>
      <c r="S17052" t="b">
        <v>0</v>
      </c>
      <c r="T17052" t="b">
        <v>0</v>
      </c>
      <c r="U17052" t="b">
        <v>1</v>
      </c>
      <c r="V17052">
        <v>47000</v>
      </c>
      <c r="W17052">
        <v>36600</v>
      </c>
      <c r="X17052">
        <v>2.2400000000000002</v>
      </c>
      <c r="Y17052">
        <v>36900</v>
      </c>
      <c r="Z17052">
        <v>2.2200000000000002</v>
      </c>
    </row>
    <row r="17053" spans="1:26">
      <c r="A17053">
        <v>213827098</v>
      </c>
      <c r="B17053" t="s">
        <v>14201</v>
      </c>
      <c r="C17053" t="s">
        <v>3597</v>
      </c>
      <c r="D17053" t="s">
        <v>3910</v>
      </c>
      <c r="E17053" t="s">
        <v>3915</v>
      </c>
      <c r="F17053" t="s">
        <v>3600</v>
      </c>
      <c r="G17053">
        <v>213827098</v>
      </c>
      <c r="I17053" t="s">
        <v>3601</v>
      </c>
      <c r="J17053" t="s">
        <v>14349</v>
      </c>
      <c r="K17053" t="s">
        <v>3688</v>
      </c>
      <c r="L17053" t="s">
        <v>14354</v>
      </c>
      <c r="P17053">
        <v>12</v>
      </c>
      <c r="Q17053">
        <v>17</v>
      </c>
      <c r="R17053">
        <v>8.5</v>
      </c>
      <c r="S17053" t="b">
        <v>0</v>
      </c>
      <c r="T17053" t="b">
        <v>0</v>
      </c>
      <c r="U17053" t="b">
        <v>1</v>
      </c>
      <c r="V17053">
        <v>47000</v>
      </c>
      <c r="W17053">
        <v>36600</v>
      </c>
      <c r="X17053">
        <v>2.2400000000000002</v>
      </c>
      <c r="Y17053">
        <v>36900</v>
      </c>
      <c r="Z17053">
        <v>2.2200000000000002</v>
      </c>
    </row>
    <row r="17054" spans="1:26">
      <c r="A17054">
        <v>213827213</v>
      </c>
      <c r="B17054" t="s">
        <v>14201</v>
      </c>
      <c r="C17054" t="s">
        <v>3597</v>
      </c>
      <c r="D17054" t="s">
        <v>3910</v>
      </c>
      <c r="E17054" t="s">
        <v>3911</v>
      </c>
      <c r="F17054" t="s">
        <v>3600</v>
      </c>
      <c r="G17054">
        <v>213827213</v>
      </c>
      <c r="I17054" t="s">
        <v>3601</v>
      </c>
      <c r="J17054" t="s">
        <v>14347</v>
      </c>
      <c r="K17054" t="s">
        <v>3688</v>
      </c>
      <c r="L17054" t="s">
        <v>14355</v>
      </c>
      <c r="P17054">
        <v>11.5</v>
      </c>
      <c r="Q17054">
        <v>17</v>
      </c>
      <c r="R17054">
        <v>8.5</v>
      </c>
      <c r="S17054" t="b">
        <v>0</v>
      </c>
      <c r="T17054" t="b">
        <v>0</v>
      </c>
      <c r="U17054" t="b">
        <v>1</v>
      </c>
      <c r="V17054">
        <v>44000</v>
      </c>
      <c r="W17054">
        <v>36800</v>
      </c>
      <c r="X17054">
        <v>2.19</v>
      </c>
      <c r="Y17054">
        <v>36600</v>
      </c>
      <c r="Z17054">
        <v>2.09</v>
      </c>
    </row>
    <row r="17055" spans="1:26">
      <c r="A17055">
        <v>213827214</v>
      </c>
      <c r="B17055" t="s">
        <v>14201</v>
      </c>
      <c r="C17055" t="s">
        <v>3597</v>
      </c>
      <c r="D17055" t="s">
        <v>3910</v>
      </c>
      <c r="E17055" t="s">
        <v>3915</v>
      </c>
      <c r="F17055" t="s">
        <v>3600</v>
      </c>
      <c r="G17055">
        <v>213827214</v>
      </c>
      <c r="I17055" t="s">
        <v>3601</v>
      </c>
      <c r="J17055" t="s">
        <v>14349</v>
      </c>
      <c r="K17055" t="s">
        <v>3688</v>
      </c>
      <c r="L17055" t="s">
        <v>14355</v>
      </c>
      <c r="P17055">
        <v>11.5</v>
      </c>
      <c r="Q17055">
        <v>17</v>
      </c>
      <c r="R17055">
        <v>8.5</v>
      </c>
      <c r="S17055" t="b">
        <v>0</v>
      </c>
      <c r="T17055" t="b">
        <v>0</v>
      </c>
      <c r="U17055" t="b">
        <v>1</v>
      </c>
      <c r="V17055">
        <v>44000</v>
      </c>
      <c r="W17055">
        <v>36800</v>
      </c>
      <c r="X17055">
        <v>2.19</v>
      </c>
      <c r="Y17055">
        <v>36600</v>
      </c>
      <c r="Z17055">
        <v>2.09</v>
      </c>
    </row>
    <row r="17056" spans="1:26">
      <c r="A17056">
        <v>213827183</v>
      </c>
      <c r="B17056" t="s">
        <v>14201</v>
      </c>
      <c r="C17056" t="s">
        <v>3597</v>
      </c>
      <c r="D17056" t="s">
        <v>3910</v>
      </c>
      <c r="E17056" t="s">
        <v>3911</v>
      </c>
      <c r="F17056" t="s">
        <v>3600</v>
      </c>
      <c r="G17056">
        <v>213827183</v>
      </c>
      <c r="I17056" t="s">
        <v>3601</v>
      </c>
      <c r="J17056" t="s">
        <v>14347</v>
      </c>
      <c r="K17056" t="s">
        <v>3688</v>
      </c>
      <c r="L17056" t="s">
        <v>14356</v>
      </c>
      <c r="P17056">
        <v>11.5</v>
      </c>
      <c r="Q17056">
        <v>17</v>
      </c>
      <c r="R17056">
        <v>8.5</v>
      </c>
      <c r="S17056" t="b">
        <v>0</v>
      </c>
      <c r="T17056" t="b">
        <v>0</v>
      </c>
      <c r="U17056" t="b">
        <v>1</v>
      </c>
      <c r="V17056">
        <v>46000</v>
      </c>
      <c r="W17056">
        <v>37400</v>
      </c>
      <c r="X17056">
        <v>2.2599999999999998</v>
      </c>
      <c r="Y17056">
        <v>37700</v>
      </c>
      <c r="Z17056">
        <v>2.2200000000000002</v>
      </c>
    </row>
    <row r="17057" spans="1:26">
      <c r="A17057">
        <v>213827184</v>
      </c>
      <c r="B17057" t="s">
        <v>14201</v>
      </c>
      <c r="C17057" t="s">
        <v>3597</v>
      </c>
      <c r="D17057" t="s">
        <v>3910</v>
      </c>
      <c r="E17057" t="s">
        <v>3915</v>
      </c>
      <c r="F17057" t="s">
        <v>3600</v>
      </c>
      <c r="G17057">
        <v>213827184</v>
      </c>
      <c r="I17057" t="s">
        <v>3601</v>
      </c>
      <c r="J17057" t="s">
        <v>14349</v>
      </c>
      <c r="K17057" t="s">
        <v>3688</v>
      </c>
      <c r="L17057" t="s">
        <v>14356</v>
      </c>
      <c r="P17057">
        <v>11.5</v>
      </c>
      <c r="Q17057">
        <v>17</v>
      </c>
      <c r="R17057">
        <v>8.5</v>
      </c>
      <c r="S17057" t="b">
        <v>0</v>
      </c>
      <c r="T17057" t="b">
        <v>0</v>
      </c>
      <c r="U17057" t="b">
        <v>1</v>
      </c>
      <c r="V17057">
        <v>46000</v>
      </c>
      <c r="W17057">
        <v>37400</v>
      </c>
      <c r="X17057">
        <v>2.2599999999999998</v>
      </c>
      <c r="Y17057">
        <v>37700</v>
      </c>
      <c r="Z17057">
        <v>2.2200000000000002</v>
      </c>
    </row>
    <row r="17058" spans="1:26">
      <c r="A17058">
        <v>213827290</v>
      </c>
      <c r="B17058" t="s">
        <v>14201</v>
      </c>
      <c r="C17058" t="s">
        <v>3597</v>
      </c>
      <c r="D17058" t="s">
        <v>3910</v>
      </c>
      <c r="E17058" t="s">
        <v>3911</v>
      </c>
      <c r="F17058" t="s">
        <v>3600</v>
      </c>
      <c r="G17058">
        <v>213827290</v>
      </c>
      <c r="I17058" t="s">
        <v>3601</v>
      </c>
      <c r="J17058" t="s">
        <v>14347</v>
      </c>
      <c r="K17058" t="s">
        <v>3688</v>
      </c>
      <c r="L17058" t="s">
        <v>14357</v>
      </c>
      <c r="P17058">
        <v>11.5</v>
      </c>
      <c r="Q17058">
        <v>17</v>
      </c>
      <c r="R17058">
        <v>8.5</v>
      </c>
      <c r="S17058" t="b">
        <v>0</v>
      </c>
      <c r="T17058" t="b">
        <v>0</v>
      </c>
      <c r="U17058" t="b">
        <v>1</v>
      </c>
      <c r="V17058">
        <v>46000</v>
      </c>
      <c r="W17058">
        <v>37400</v>
      </c>
      <c r="X17058">
        <v>2.2599999999999998</v>
      </c>
      <c r="Y17058">
        <v>37700</v>
      </c>
      <c r="Z17058">
        <v>2.2200000000000002</v>
      </c>
    </row>
    <row r="17059" spans="1:26">
      <c r="A17059">
        <v>213827291</v>
      </c>
      <c r="B17059" t="s">
        <v>14201</v>
      </c>
      <c r="C17059" t="s">
        <v>3597</v>
      </c>
      <c r="D17059" t="s">
        <v>3910</v>
      </c>
      <c r="E17059" t="s">
        <v>3915</v>
      </c>
      <c r="F17059" t="s">
        <v>3600</v>
      </c>
      <c r="G17059">
        <v>213827291</v>
      </c>
      <c r="I17059" t="s">
        <v>3601</v>
      </c>
      <c r="J17059" t="s">
        <v>14349</v>
      </c>
      <c r="K17059" t="s">
        <v>3688</v>
      </c>
      <c r="L17059" t="s">
        <v>14357</v>
      </c>
      <c r="P17059">
        <v>11.5</v>
      </c>
      <c r="Q17059">
        <v>17</v>
      </c>
      <c r="R17059">
        <v>8.5</v>
      </c>
      <c r="S17059" t="b">
        <v>0</v>
      </c>
      <c r="T17059" t="b">
        <v>0</v>
      </c>
      <c r="U17059" t="b">
        <v>1</v>
      </c>
      <c r="V17059">
        <v>46000</v>
      </c>
      <c r="W17059">
        <v>37400</v>
      </c>
      <c r="X17059">
        <v>2.2599999999999998</v>
      </c>
      <c r="Y17059">
        <v>37700</v>
      </c>
      <c r="Z17059">
        <v>2.2200000000000002</v>
      </c>
    </row>
    <row r="17060" spans="1:26">
      <c r="A17060">
        <v>213827177</v>
      </c>
      <c r="B17060" t="s">
        <v>14201</v>
      </c>
      <c r="C17060" t="s">
        <v>3597</v>
      </c>
      <c r="D17060" t="s">
        <v>3910</v>
      </c>
      <c r="E17060" t="s">
        <v>3911</v>
      </c>
      <c r="F17060" t="s">
        <v>3600</v>
      </c>
      <c r="G17060">
        <v>213827177</v>
      </c>
      <c r="I17060" t="s">
        <v>3601</v>
      </c>
      <c r="J17060" t="s">
        <v>14347</v>
      </c>
      <c r="K17060" t="s">
        <v>3688</v>
      </c>
      <c r="L17060" t="s">
        <v>14358</v>
      </c>
      <c r="P17060">
        <v>12</v>
      </c>
      <c r="Q17060">
        <v>17</v>
      </c>
      <c r="R17060">
        <v>8.5</v>
      </c>
      <c r="S17060" t="b">
        <v>0</v>
      </c>
      <c r="T17060" t="b">
        <v>0</v>
      </c>
      <c r="U17060" t="b">
        <v>1</v>
      </c>
      <c r="V17060">
        <v>47000</v>
      </c>
      <c r="W17060">
        <v>36400</v>
      </c>
      <c r="X17060">
        <v>2.34</v>
      </c>
      <c r="Y17060">
        <v>36700</v>
      </c>
      <c r="Z17060">
        <v>2.3199999999999998</v>
      </c>
    </row>
    <row r="17061" spans="1:26">
      <c r="A17061">
        <v>213827179</v>
      </c>
      <c r="B17061" t="s">
        <v>14201</v>
      </c>
      <c r="C17061" t="s">
        <v>3597</v>
      </c>
      <c r="D17061" t="s">
        <v>3910</v>
      </c>
      <c r="E17061" t="s">
        <v>3911</v>
      </c>
      <c r="F17061" t="s">
        <v>3600</v>
      </c>
      <c r="G17061">
        <v>213827179</v>
      </c>
      <c r="I17061" t="s">
        <v>3601</v>
      </c>
      <c r="J17061" t="s">
        <v>14347</v>
      </c>
      <c r="K17061" t="s">
        <v>3688</v>
      </c>
      <c r="L17061" t="s">
        <v>14359</v>
      </c>
      <c r="P17061">
        <v>12</v>
      </c>
      <c r="Q17061">
        <v>17</v>
      </c>
      <c r="R17061">
        <v>8.5</v>
      </c>
      <c r="S17061" t="b">
        <v>0</v>
      </c>
      <c r="T17061" t="b">
        <v>0</v>
      </c>
      <c r="U17061" t="b">
        <v>1</v>
      </c>
      <c r="V17061">
        <v>45500</v>
      </c>
      <c r="W17061">
        <v>35400</v>
      </c>
      <c r="X17061">
        <v>2.2599999999999998</v>
      </c>
      <c r="Y17061">
        <v>35700</v>
      </c>
      <c r="Z17061">
        <v>2.2200000000000002</v>
      </c>
    </row>
    <row r="17062" spans="1:26">
      <c r="A17062">
        <v>213827178</v>
      </c>
      <c r="B17062" t="s">
        <v>14201</v>
      </c>
      <c r="C17062" t="s">
        <v>3597</v>
      </c>
      <c r="D17062" t="s">
        <v>3910</v>
      </c>
      <c r="E17062" t="s">
        <v>3915</v>
      </c>
      <c r="F17062" t="s">
        <v>3600</v>
      </c>
      <c r="G17062">
        <v>213827178</v>
      </c>
      <c r="I17062" t="s">
        <v>3601</v>
      </c>
      <c r="J17062" t="s">
        <v>14349</v>
      </c>
      <c r="K17062" t="s">
        <v>3688</v>
      </c>
      <c r="L17062" t="s">
        <v>14358</v>
      </c>
      <c r="P17062">
        <v>12</v>
      </c>
      <c r="Q17062">
        <v>17</v>
      </c>
      <c r="R17062">
        <v>8.5</v>
      </c>
      <c r="S17062" t="b">
        <v>0</v>
      </c>
      <c r="T17062" t="b">
        <v>0</v>
      </c>
      <c r="U17062" t="b">
        <v>1</v>
      </c>
      <c r="V17062">
        <v>47000</v>
      </c>
      <c r="W17062">
        <v>36400</v>
      </c>
      <c r="X17062">
        <v>2.34</v>
      </c>
      <c r="Y17062">
        <v>36700</v>
      </c>
      <c r="Z17062">
        <v>2.3199999999999998</v>
      </c>
    </row>
    <row r="17063" spans="1:26">
      <c r="A17063">
        <v>213827180</v>
      </c>
      <c r="B17063" t="s">
        <v>14201</v>
      </c>
      <c r="C17063" t="s">
        <v>3597</v>
      </c>
      <c r="D17063" t="s">
        <v>3910</v>
      </c>
      <c r="E17063" t="s">
        <v>3915</v>
      </c>
      <c r="F17063" t="s">
        <v>3600</v>
      </c>
      <c r="G17063">
        <v>213827180</v>
      </c>
      <c r="I17063" t="s">
        <v>3601</v>
      </c>
      <c r="J17063" t="s">
        <v>14349</v>
      </c>
      <c r="K17063" t="s">
        <v>3688</v>
      </c>
      <c r="L17063" t="s">
        <v>14359</v>
      </c>
      <c r="P17063">
        <v>12</v>
      </c>
      <c r="Q17063">
        <v>17</v>
      </c>
      <c r="R17063">
        <v>8.5</v>
      </c>
      <c r="S17063" t="b">
        <v>0</v>
      </c>
      <c r="T17063" t="b">
        <v>0</v>
      </c>
      <c r="U17063" t="b">
        <v>1</v>
      </c>
      <c r="V17063">
        <v>45500</v>
      </c>
      <c r="W17063">
        <v>35400</v>
      </c>
      <c r="X17063">
        <v>2.2599999999999998</v>
      </c>
      <c r="Y17063">
        <v>35700</v>
      </c>
      <c r="Z17063">
        <v>2.2200000000000002</v>
      </c>
    </row>
    <row r="17064" spans="1:26">
      <c r="A17064">
        <v>213827245</v>
      </c>
      <c r="B17064" t="s">
        <v>14201</v>
      </c>
      <c r="C17064" t="s">
        <v>3597</v>
      </c>
      <c r="D17064" t="s">
        <v>3910</v>
      </c>
      <c r="E17064" t="s">
        <v>3911</v>
      </c>
      <c r="F17064" t="s">
        <v>3600</v>
      </c>
      <c r="G17064">
        <v>213827245</v>
      </c>
      <c r="I17064" t="s">
        <v>3601</v>
      </c>
      <c r="J17064" t="s">
        <v>14347</v>
      </c>
      <c r="K17064" t="s">
        <v>3688</v>
      </c>
      <c r="L17064" t="s">
        <v>14360</v>
      </c>
      <c r="P17064">
        <v>12</v>
      </c>
      <c r="Q17064">
        <v>17</v>
      </c>
      <c r="R17064">
        <v>8.5</v>
      </c>
      <c r="S17064" t="b">
        <v>0</v>
      </c>
      <c r="T17064" t="b">
        <v>0</v>
      </c>
      <c r="U17064" t="b">
        <v>1</v>
      </c>
      <c r="V17064">
        <v>47000</v>
      </c>
      <c r="W17064">
        <v>36400</v>
      </c>
      <c r="X17064">
        <v>2.34</v>
      </c>
      <c r="Y17064">
        <v>36700</v>
      </c>
      <c r="Z17064">
        <v>2.3199999999999998</v>
      </c>
    </row>
    <row r="17065" spans="1:26">
      <c r="A17065">
        <v>213827247</v>
      </c>
      <c r="B17065" t="s">
        <v>14201</v>
      </c>
      <c r="C17065" t="s">
        <v>3597</v>
      </c>
      <c r="D17065" t="s">
        <v>3910</v>
      </c>
      <c r="E17065" t="s">
        <v>3911</v>
      </c>
      <c r="F17065" t="s">
        <v>3600</v>
      </c>
      <c r="G17065">
        <v>213827247</v>
      </c>
      <c r="I17065" t="s">
        <v>3601</v>
      </c>
      <c r="J17065" t="s">
        <v>14347</v>
      </c>
      <c r="K17065" t="s">
        <v>3688</v>
      </c>
      <c r="L17065" t="s">
        <v>14361</v>
      </c>
      <c r="P17065">
        <v>12</v>
      </c>
      <c r="Q17065">
        <v>17</v>
      </c>
      <c r="R17065">
        <v>8.5</v>
      </c>
      <c r="S17065" t="b">
        <v>0</v>
      </c>
      <c r="T17065" t="b">
        <v>0</v>
      </c>
      <c r="U17065" t="b">
        <v>1</v>
      </c>
      <c r="V17065">
        <v>45500</v>
      </c>
      <c r="W17065">
        <v>35400</v>
      </c>
      <c r="X17065">
        <v>2.2599999999999998</v>
      </c>
      <c r="Y17065">
        <v>35700</v>
      </c>
      <c r="Z17065">
        <v>2.2200000000000002</v>
      </c>
    </row>
    <row r="17066" spans="1:26">
      <c r="A17066">
        <v>213827246</v>
      </c>
      <c r="B17066" t="s">
        <v>14201</v>
      </c>
      <c r="C17066" t="s">
        <v>3597</v>
      </c>
      <c r="D17066" t="s">
        <v>3910</v>
      </c>
      <c r="E17066" t="s">
        <v>3915</v>
      </c>
      <c r="F17066" t="s">
        <v>3600</v>
      </c>
      <c r="G17066">
        <v>213827246</v>
      </c>
      <c r="I17066" t="s">
        <v>3601</v>
      </c>
      <c r="J17066" t="s">
        <v>14349</v>
      </c>
      <c r="K17066" t="s">
        <v>3688</v>
      </c>
      <c r="L17066" t="s">
        <v>14360</v>
      </c>
      <c r="P17066">
        <v>12</v>
      </c>
      <c r="Q17066">
        <v>17</v>
      </c>
      <c r="R17066">
        <v>8.5</v>
      </c>
      <c r="S17066" t="b">
        <v>0</v>
      </c>
      <c r="T17066" t="b">
        <v>0</v>
      </c>
      <c r="U17066" t="b">
        <v>1</v>
      </c>
      <c r="V17066">
        <v>47000</v>
      </c>
      <c r="W17066">
        <v>36400</v>
      </c>
      <c r="X17066">
        <v>2.34</v>
      </c>
      <c r="Y17066">
        <v>36700</v>
      </c>
      <c r="Z17066">
        <v>2.3199999999999998</v>
      </c>
    </row>
    <row r="17067" spans="1:26">
      <c r="A17067">
        <v>213827248</v>
      </c>
      <c r="B17067" t="s">
        <v>14201</v>
      </c>
      <c r="C17067" t="s">
        <v>3597</v>
      </c>
      <c r="D17067" t="s">
        <v>3910</v>
      </c>
      <c r="E17067" t="s">
        <v>3915</v>
      </c>
      <c r="F17067" t="s">
        <v>3600</v>
      </c>
      <c r="G17067">
        <v>213827248</v>
      </c>
      <c r="I17067" t="s">
        <v>3601</v>
      </c>
      <c r="J17067" t="s">
        <v>14349</v>
      </c>
      <c r="K17067" t="s">
        <v>3688</v>
      </c>
      <c r="L17067" t="s">
        <v>14361</v>
      </c>
      <c r="P17067">
        <v>12</v>
      </c>
      <c r="Q17067">
        <v>17</v>
      </c>
      <c r="R17067">
        <v>8.5</v>
      </c>
      <c r="S17067" t="b">
        <v>0</v>
      </c>
      <c r="T17067" t="b">
        <v>0</v>
      </c>
      <c r="U17067" t="b">
        <v>1</v>
      </c>
      <c r="V17067">
        <v>45500</v>
      </c>
      <c r="W17067">
        <v>35400</v>
      </c>
      <c r="X17067">
        <v>2.2599999999999998</v>
      </c>
      <c r="Y17067">
        <v>35700</v>
      </c>
      <c r="Z17067">
        <v>2.2200000000000002</v>
      </c>
    </row>
    <row r="17068" spans="1:26">
      <c r="A17068">
        <v>213827157</v>
      </c>
      <c r="B17068" t="s">
        <v>14201</v>
      </c>
      <c r="C17068" t="s">
        <v>3597</v>
      </c>
      <c r="D17068" t="s">
        <v>3910</v>
      </c>
      <c r="E17068" t="s">
        <v>3911</v>
      </c>
      <c r="F17068" t="s">
        <v>3600</v>
      </c>
      <c r="G17068">
        <v>213827157</v>
      </c>
      <c r="I17068" t="s">
        <v>3601</v>
      </c>
      <c r="J17068" t="s">
        <v>14347</v>
      </c>
      <c r="K17068" t="s">
        <v>3688</v>
      </c>
      <c r="L17068" t="s">
        <v>14362</v>
      </c>
      <c r="P17068">
        <v>12</v>
      </c>
      <c r="Q17068">
        <v>17</v>
      </c>
      <c r="R17068">
        <v>8.5</v>
      </c>
      <c r="S17068" t="b">
        <v>0</v>
      </c>
      <c r="T17068" t="b">
        <v>0</v>
      </c>
      <c r="U17068" t="b">
        <v>1</v>
      </c>
      <c r="V17068">
        <v>46000</v>
      </c>
      <c r="W17068">
        <v>36400</v>
      </c>
      <c r="X17068">
        <v>2.29</v>
      </c>
      <c r="Y17068">
        <v>36700</v>
      </c>
      <c r="Z17068">
        <v>2.2200000000000002</v>
      </c>
    </row>
    <row r="17069" spans="1:26">
      <c r="A17069">
        <v>213827158</v>
      </c>
      <c r="B17069" t="s">
        <v>14201</v>
      </c>
      <c r="C17069" t="s">
        <v>3597</v>
      </c>
      <c r="D17069" t="s">
        <v>3910</v>
      </c>
      <c r="E17069" t="s">
        <v>3915</v>
      </c>
      <c r="F17069" t="s">
        <v>3600</v>
      </c>
      <c r="G17069">
        <v>213827158</v>
      </c>
      <c r="I17069" t="s">
        <v>3601</v>
      </c>
      <c r="J17069" t="s">
        <v>14349</v>
      </c>
      <c r="K17069" t="s">
        <v>3688</v>
      </c>
      <c r="L17069" t="s">
        <v>14362</v>
      </c>
      <c r="P17069">
        <v>12</v>
      </c>
      <c r="Q17069">
        <v>17</v>
      </c>
      <c r="R17069">
        <v>8.5</v>
      </c>
      <c r="S17069" t="b">
        <v>0</v>
      </c>
      <c r="T17069" t="b">
        <v>0</v>
      </c>
      <c r="U17069" t="b">
        <v>1</v>
      </c>
      <c r="V17069">
        <v>46000</v>
      </c>
      <c r="W17069">
        <v>36400</v>
      </c>
      <c r="X17069">
        <v>2.29</v>
      </c>
      <c r="Y17069">
        <v>36700</v>
      </c>
      <c r="Z17069">
        <v>2.2200000000000002</v>
      </c>
    </row>
    <row r="17070" spans="1:26">
      <c r="A17070">
        <v>213827171</v>
      </c>
      <c r="B17070" t="s">
        <v>14201</v>
      </c>
      <c r="C17070" t="s">
        <v>3597</v>
      </c>
      <c r="D17070" t="s">
        <v>3910</v>
      </c>
      <c r="E17070" t="s">
        <v>3911</v>
      </c>
      <c r="F17070" t="s">
        <v>3600</v>
      </c>
      <c r="G17070">
        <v>213827171</v>
      </c>
      <c r="I17070" t="s">
        <v>3601</v>
      </c>
      <c r="J17070" t="s">
        <v>14347</v>
      </c>
      <c r="K17070" t="s">
        <v>3688</v>
      </c>
      <c r="L17070" t="s">
        <v>14363</v>
      </c>
      <c r="P17070">
        <v>12</v>
      </c>
      <c r="Q17070">
        <v>17</v>
      </c>
      <c r="R17070">
        <v>8.5</v>
      </c>
      <c r="S17070" t="b">
        <v>0</v>
      </c>
      <c r="T17070" t="b">
        <v>0</v>
      </c>
      <c r="U17070" t="b">
        <v>1</v>
      </c>
      <c r="V17070">
        <v>46000</v>
      </c>
      <c r="W17070">
        <v>37000</v>
      </c>
      <c r="X17070">
        <v>2.33</v>
      </c>
      <c r="Y17070">
        <v>37300</v>
      </c>
      <c r="Z17070">
        <v>2.3199999999999998</v>
      </c>
    </row>
    <row r="17071" spans="1:26">
      <c r="A17071">
        <v>213827172</v>
      </c>
      <c r="B17071" t="s">
        <v>14201</v>
      </c>
      <c r="C17071" t="s">
        <v>3597</v>
      </c>
      <c r="D17071" t="s">
        <v>3910</v>
      </c>
      <c r="E17071" t="s">
        <v>3915</v>
      </c>
      <c r="F17071" t="s">
        <v>3600</v>
      </c>
      <c r="G17071">
        <v>213827172</v>
      </c>
      <c r="I17071" t="s">
        <v>3601</v>
      </c>
      <c r="J17071" t="s">
        <v>14349</v>
      </c>
      <c r="K17071" t="s">
        <v>3688</v>
      </c>
      <c r="L17071" t="s">
        <v>14363</v>
      </c>
      <c r="P17071">
        <v>12</v>
      </c>
      <c r="Q17071">
        <v>17</v>
      </c>
      <c r="R17071">
        <v>8.5</v>
      </c>
      <c r="S17071" t="b">
        <v>0</v>
      </c>
      <c r="T17071" t="b">
        <v>0</v>
      </c>
      <c r="U17071" t="b">
        <v>1</v>
      </c>
      <c r="V17071">
        <v>46000</v>
      </c>
      <c r="W17071">
        <v>37000</v>
      </c>
      <c r="X17071">
        <v>2.33</v>
      </c>
      <c r="Y17071">
        <v>37300</v>
      </c>
      <c r="Z17071">
        <v>2.3199999999999998</v>
      </c>
    </row>
    <row r="17072" spans="1:26">
      <c r="A17072">
        <v>213827241</v>
      </c>
      <c r="B17072" t="s">
        <v>14201</v>
      </c>
      <c r="C17072" t="s">
        <v>3597</v>
      </c>
      <c r="D17072" t="s">
        <v>3910</v>
      </c>
      <c r="E17072" t="s">
        <v>3911</v>
      </c>
      <c r="F17072" t="s">
        <v>3600</v>
      </c>
      <c r="G17072">
        <v>213827241</v>
      </c>
      <c r="I17072" t="s">
        <v>3601</v>
      </c>
      <c r="J17072" t="s">
        <v>14347</v>
      </c>
      <c r="K17072" t="s">
        <v>3688</v>
      </c>
      <c r="L17072" t="s">
        <v>14364</v>
      </c>
      <c r="P17072">
        <v>12</v>
      </c>
      <c r="Q17072">
        <v>17</v>
      </c>
      <c r="R17072">
        <v>8.5</v>
      </c>
      <c r="S17072" t="b">
        <v>0</v>
      </c>
      <c r="T17072" t="b">
        <v>0</v>
      </c>
      <c r="U17072" t="b">
        <v>1</v>
      </c>
      <c r="V17072">
        <v>46000</v>
      </c>
      <c r="W17072">
        <v>37000</v>
      </c>
      <c r="X17072">
        <v>2.33</v>
      </c>
      <c r="Y17072">
        <v>37300</v>
      </c>
      <c r="Z17072">
        <v>2.3199999999999998</v>
      </c>
    </row>
    <row r="17073" spans="1:26">
      <c r="A17073">
        <v>213827242</v>
      </c>
      <c r="B17073" t="s">
        <v>14201</v>
      </c>
      <c r="C17073" t="s">
        <v>3597</v>
      </c>
      <c r="D17073" t="s">
        <v>3910</v>
      </c>
      <c r="E17073" t="s">
        <v>3915</v>
      </c>
      <c r="F17073" t="s">
        <v>3600</v>
      </c>
      <c r="G17073">
        <v>213827242</v>
      </c>
      <c r="I17073" t="s">
        <v>3601</v>
      </c>
      <c r="J17073" t="s">
        <v>14349</v>
      </c>
      <c r="K17073" t="s">
        <v>3688</v>
      </c>
      <c r="L17073" t="s">
        <v>14364</v>
      </c>
      <c r="P17073">
        <v>12</v>
      </c>
      <c r="Q17073">
        <v>17</v>
      </c>
      <c r="R17073">
        <v>8.5</v>
      </c>
      <c r="S17073" t="b">
        <v>0</v>
      </c>
      <c r="T17073" t="b">
        <v>0</v>
      </c>
      <c r="U17073" t="b">
        <v>1</v>
      </c>
      <c r="V17073">
        <v>46000</v>
      </c>
      <c r="W17073">
        <v>37000</v>
      </c>
      <c r="X17073">
        <v>2.33</v>
      </c>
      <c r="Y17073">
        <v>37300</v>
      </c>
      <c r="Z17073">
        <v>2.3199999999999998</v>
      </c>
    </row>
    <row r="17074" spans="1:26">
      <c r="A17074">
        <v>213827165</v>
      </c>
      <c r="B17074" t="s">
        <v>14201</v>
      </c>
      <c r="C17074" t="s">
        <v>3597</v>
      </c>
      <c r="D17074" t="s">
        <v>3910</v>
      </c>
      <c r="E17074" t="s">
        <v>3911</v>
      </c>
      <c r="F17074" t="s">
        <v>3600</v>
      </c>
      <c r="G17074">
        <v>213827165</v>
      </c>
      <c r="I17074" t="s">
        <v>3601</v>
      </c>
      <c r="J17074" t="s">
        <v>14347</v>
      </c>
      <c r="K17074" t="s">
        <v>3688</v>
      </c>
      <c r="L17074" t="s">
        <v>14365</v>
      </c>
      <c r="P17074">
        <v>12</v>
      </c>
      <c r="Q17074">
        <v>17</v>
      </c>
      <c r="R17074">
        <v>8.5</v>
      </c>
      <c r="S17074" t="b">
        <v>0</v>
      </c>
      <c r="T17074" t="b">
        <v>0</v>
      </c>
      <c r="U17074" t="b">
        <v>1</v>
      </c>
      <c r="V17074">
        <v>45000</v>
      </c>
      <c r="W17074">
        <v>36000</v>
      </c>
      <c r="X17074">
        <v>2.2400000000000002</v>
      </c>
      <c r="Y17074">
        <v>36300</v>
      </c>
      <c r="Z17074">
        <v>2.2200000000000002</v>
      </c>
    </row>
    <row r="17075" spans="1:26">
      <c r="A17075">
        <v>213827166</v>
      </c>
      <c r="B17075" t="s">
        <v>14201</v>
      </c>
      <c r="C17075" t="s">
        <v>3597</v>
      </c>
      <c r="D17075" t="s">
        <v>3910</v>
      </c>
      <c r="E17075" t="s">
        <v>3915</v>
      </c>
      <c r="F17075" t="s">
        <v>3600</v>
      </c>
      <c r="G17075">
        <v>213827166</v>
      </c>
      <c r="I17075" t="s">
        <v>3601</v>
      </c>
      <c r="J17075" t="s">
        <v>14349</v>
      </c>
      <c r="K17075" t="s">
        <v>3688</v>
      </c>
      <c r="L17075" t="s">
        <v>14365</v>
      </c>
      <c r="P17075">
        <v>12</v>
      </c>
      <c r="Q17075">
        <v>17</v>
      </c>
      <c r="R17075">
        <v>8.5</v>
      </c>
      <c r="S17075" t="b">
        <v>0</v>
      </c>
      <c r="T17075" t="b">
        <v>0</v>
      </c>
      <c r="U17075" t="b">
        <v>1</v>
      </c>
      <c r="V17075">
        <v>45000</v>
      </c>
      <c r="W17075">
        <v>36000</v>
      </c>
      <c r="X17075">
        <v>2.2400000000000002</v>
      </c>
      <c r="Y17075">
        <v>36300</v>
      </c>
      <c r="Z17075">
        <v>2.2200000000000002</v>
      </c>
    </row>
    <row r="17076" spans="1:26">
      <c r="A17076">
        <v>213827243</v>
      </c>
      <c r="B17076" t="s">
        <v>14201</v>
      </c>
      <c r="C17076" t="s">
        <v>3597</v>
      </c>
      <c r="D17076" t="s">
        <v>3910</v>
      </c>
      <c r="E17076" t="s">
        <v>3911</v>
      </c>
      <c r="F17076" t="s">
        <v>3600</v>
      </c>
      <c r="G17076">
        <v>213827243</v>
      </c>
      <c r="I17076" t="s">
        <v>3601</v>
      </c>
      <c r="J17076" t="s">
        <v>14347</v>
      </c>
      <c r="K17076" t="s">
        <v>3688</v>
      </c>
      <c r="L17076" t="s">
        <v>14366</v>
      </c>
      <c r="P17076">
        <v>12</v>
      </c>
      <c r="Q17076">
        <v>17</v>
      </c>
      <c r="R17076">
        <v>8.5</v>
      </c>
      <c r="S17076" t="b">
        <v>0</v>
      </c>
      <c r="T17076" t="b">
        <v>0</v>
      </c>
      <c r="U17076" t="b">
        <v>1</v>
      </c>
      <c r="V17076">
        <v>45000</v>
      </c>
      <c r="W17076">
        <v>36000</v>
      </c>
      <c r="X17076">
        <v>2.2400000000000002</v>
      </c>
      <c r="Y17076">
        <v>36300</v>
      </c>
      <c r="Z17076">
        <v>2.2200000000000002</v>
      </c>
    </row>
    <row r="17077" spans="1:26">
      <c r="A17077">
        <v>213827244</v>
      </c>
      <c r="B17077" t="s">
        <v>14201</v>
      </c>
      <c r="C17077" t="s">
        <v>3597</v>
      </c>
      <c r="D17077" t="s">
        <v>3910</v>
      </c>
      <c r="E17077" t="s">
        <v>3915</v>
      </c>
      <c r="F17077" t="s">
        <v>3600</v>
      </c>
      <c r="G17077">
        <v>213827244</v>
      </c>
      <c r="I17077" t="s">
        <v>3601</v>
      </c>
      <c r="J17077" t="s">
        <v>14349</v>
      </c>
      <c r="K17077" t="s">
        <v>3688</v>
      </c>
      <c r="L17077" t="s">
        <v>14366</v>
      </c>
      <c r="P17077">
        <v>12</v>
      </c>
      <c r="Q17077">
        <v>17</v>
      </c>
      <c r="R17077">
        <v>8.5</v>
      </c>
      <c r="S17077" t="b">
        <v>0</v>
      </c>
      <c r="T17077" t="b">
        <v>0</v>
      </c>
      <c r="U17077" t="b">
        <v>1</v>
      </c>
      <c r="V17077">
        <v>45000</v>
      </c>
      <c r="W17077">
        <v>36000</v>
      </c>
      <c r="X17077">
        <v>2.2400000000000002</v>
      </c>
      <c r="Y17077">
        <v>36300</v>
      </c>
      <c r="Z17077">
        <v>2.2200000000000002</v>
      </c>
    </row>
    <row r="17078" spans="1:26">
      <c r="A17078">
        <v>213827155</v>
      </c>
      <c r="B17078" t="s">
        <v>14201</v>
      </c>
      <c r="C17078" t="s">
        <v>3597</v>
      </c>
      <c r="D17078" t="s">
        <v>3910</v>
      </c>
      <c r="E17078" t="s">
        <v>3911</v>
      </c>
      <c r="F17078" t="s">
        <v>3600</v>
      </c>
      <c r="G17078">
        <v>213827155</v>
      </c>
      <c r="I17078" t="s">
        <v>3601</v>
      </c>
      <c r="J17078" t="s">
        <v>14347</v>
      </c>
      <c r="K17078" t="s">
        <v>3688</v>
      </c>
      <c r="L17078" t="s">
        <v>14367</v>
      </c>
      <c r="P17078">
        <v>12</v>
      </c>
      <c r="Q17078">
        <v>17</v>
      </c>
      <c r="R17078">
        <v>8.5</v>
      </c>
      <c r="S17078" t="b">
        <v>0</v>
      </c>
      <c r="T17078" t="b">
        <v>0</v>
      </c>
      <c r="U17078" t="b">
        <v>0</v>
      </c>
      <c r="V17078">
        <v>44500</v>
      </c>
      <c r="W17078">
        <v>35400</v>
      </c>
      <c r="X17078">
        <v>2.21</v>
      </c>
      <c r="Y17078">
        <v>35200</v>
      </c>
      <c r="Z17078">
        <v>2.19</v>
      </c>
    </row>
    <row r="17079" spans="1:26">
      <c r="A17079">
        <v>213827156</v>
      </c>
      <c r="B17079" t="s">
        <v>14201</v>
      </c>
      <c r="C17079" t="s">
        <v>3597</v>
      </c>
      <c r="D17079" t="s">
        <v>3910</v>
      </c>
      <c r="E17079" t="s">
        <v>3915</v>
      </c>
      <c r="F17079" t="s">
        <v>3600</v>
      </c>
      <c r="G17079">
        <v>213827156</v>
      </c>
      <c r="I17079" t="s">
        <v>3601</v>
      </c>
      <c r="J17079" t="s">
        <v>14349</v>
      </c>
      <c r="K17079" t="s">
        <v>3688</v>
      </c>
      <c r="L17079" t="s">
        <v>14367</v>
      </c>
      <c r="P17079">
        <v>12</v>
      </c>
      <c r="Q17079">
        <v>17</v>
      </c>
      <c r="R17079">
        <v>8.5</v>
      </c>
      <c r="S17079" t="b">
        <v>0</v>
      </c>
      <c r="T17079" t="b">
        <v>0</v>
      </c>
      <c r="U17079" t="b">
        <v>0</v>
      </c>
      <c r="V17079">
        <v>44500</v>
      </c>
      <c r="W17079">
        <v>35400</v>
      </c>
      <c r="X17079">
        <v>2.21</v>
      </c>
      <c r="Y17079">
        <v>35200</v>
      </c>
      <c r="Z17079">
        <v>2.19</v>
      </c>
    </row>
    <row r="17080" spans="1:26">
      <c r="A17080">
        <v>213879379</v>
      </c>
      <c r="B17080" t="s">
        <v>14202</v>
      </c>
      <c r="C17080" t="s">
        <v>3597</v>
      </c>
      <c r="D17080" t="s">
        <v>11767</v>
      </c>
      <c r="E17080" t="s">
        <v>14220</v>
      </c>
      <c r="F17080" t="s">
        <v>3621</v>
      </c>
      <c r="G17080">
        <v>213879379</v>
      </c>
      <c r="I17080" t="s">
        <v>3622</v>
      </c>
      <c r="J17080" t="s">
        <v>14368</v>
      </c>
      <c r="K17080" t="s">
        <v>3624</v>
      </c>
      <c r="L17080" t="s">
        <v>14369</v>
      </c>
      <c r="P17080">
        <v>12</v>
      </c>
      <c r="Q17080">
        <v>18</v>
      </c>
      <c r="R17080">
        <v>9.5</v>
      </c>
      <c r="S17080" t="b">
        <v>0</v>
      </c>
      <c r="T17080" t="b">
        <v>0</v>
      </c>
      <c r="U17080" t="b">
        <v>1</v>
      </c>
      <c r="V17080">
        <v>9000</v>
      </c>
      <c r="W17080">
        <v>6400</v>
      </c>
      <c r="X17080">
        <v>2.72</v>
      </c>
      <c r="Y17080">
        <v>6720</v>
      </c>
      <c r="Z17080">
        <v>2.63</v>
      </c>
    </row>
    <row r="17081" spans="1:26">
      <c r="A17081">
        <v>213879380</v>
      </c>
      <c r="B17081" t="s">
        <v>14202</v>
      </c>
      <c r="C17081" t="s">
        <v>3597</v>
      </c>
      <c r="D17081" t="s">
        <v>11767</v>
      </c>
      <c r="E17081" t="s">
        <v>14220</v>
      </c>
      <c r="F17081" t="s">
        <v>3621</v>
      </c>
      <c r="G17081">
        <v>213879380</v>
      </c>
      <c r="I17081" t="s">
        <v>3622</v>
      </c>
      <c r="J17081" t="s">
        <v>14370</v>
      </c>
      <c r="K17081" t="s">
        <v>3624</v>
      </c>
      <c r="L17081" t="s">
        <v>14371</v>
      </c>
      <c r="P17081">
        <v>12</v>
      </c>
      <c r="Q17081">
        <v>18</v>
      </c>
      <c r="R17081">
        <v>9.5</v>
      </c>
      <c r="S17081" t="b">
        <v>0</v>
      </c>
      <c r="T17081" t="b">
        <v>0</v>
      </c>
      <c r="U17081" t="b">
        <v>1</v>
      </c>
      <c r="V17081">
        <v>12000</v>
      </c>
      <c r="W17081">
        <v>8400</v>
      </c>
      <c r="X17081">
        <v>2.8</v>
      </c>
      <c r="Y17081">
        <v>8820</v>
      </c>
      <c r="Z17081">
        <v>2.72</v>
      </c>
    </row>
    <row r="17082" spans="1:26">
      <c r="A17082">
        <v>213879381</v>
      </c>
      <c r="B17082" t="s">
        <v>14202</v>
      </c>
      <c r="C17082" t="s">
        <v>3597</v>
      </c>
      <c r="D17082" t="s">
        <v>11767</v>
      </c>
      <c r="E17082" t="s">
        <v>14220</v>
      </c>
      <c r="F17082" t="s">
        <v>3621</v>
      </c>
      <c r="G17082">
        <v>213879381</v>
      </c>
      <c r="I17082" t="s">
        <v>3622</v>
      </c>
      <c r="J17082" t="s">
        <v>14372</v>
      </c>
      <c r="K17082" t="s">
        <v>3624</v>
      </c>
      <c r="L17082" t="s">
        <v>14373</v>
      </c>
      <c r="P17082">
        <v>12</v>
      </c>
      <c r="Q17082">
        <v>18</v>
      </c>
      <c r="R17082">
        <v>9.5</v>
      </c>
      <c r="S17082" t="b">
        <v>0</v>
      </c>
      <c r="T17082" t="b">
        <v>0</v>
      </c>
      <c r="U17082" t="b">
        <v>1</v>
      </c>
      <c r="V17082">
        <v>18000</v>
      </c>
      <c r="W17082">
        <v>12800</v>
      </c>
      <c r="X17082">
        <v>2.61</v>
      </c>
      <c r="Y17082">
        <v>13440</v>
      </c>
      <c r="Z17082">
        <v>2.52</v>
      </c>
    </row>
    <row r="17083" spans="1:26">
      <c r="A17083">
        <v>213879382</v>
      </c>
      <c r="B17083" t="s">
        <v>14202</v>
      </c>
      <c r="C17083" t="s">
        <v>3597</v>
      </c>
      <c r="D17083" t="s">
        <v>11767</v>
      </c>
      <c r="E17083" t="s">
        <v>14220</v>
      </c>
      <c r="F17083" t="s">
        <v>3621</v>
      </c>
      <c r="G17083">
        <v>213879382</v>
      </c>
      <c r="I17083" t="s">
        <v>3622</v>
      </c>
      <c r="J17083" t="s">
        <v>14374</v>
      </c>
      <c r="K17083" t="s">
        <v>3624</v>
      </c>
      <c r="L17083" t="s">
        <v>14375</v>
      </c>
      <c r="P17083">
        <v>10.6</v>
      </c>
      <c r="Q17083">
        <v>18</v>
      </c>
      <c r="R17083">
        <v>9.5</v>
      </c>
      <c r="S17083" t="b">
        <v>0</v>
      </c>
      <c r="T17083" t="b">
        <v>0</v>
      </c>
      <c r="U17083" t="b">
        <v>1</v>
      </c>
      <c r="V17083">
        <v>24000</v>
      </c>
      <c r="W17083">
        <v>15600</v>
      </c>
      <c r="X17083">
        <v>2.5</v>
      </c>
      <c r="Y17083">
        <v>16380</v>
      </c>
      <c r="Z17083">
        <v>2.42</v>
      </c>
    </row>
    <row r="17084" spans="1:26">
      <c r="A17084">
        <v>213613896</v>
      </c>
      <c r="B17084" t="s">
        <v>13067</v>
      </c>
      <c r="C17084" t="s">
        <v>3597</v>
      </c>
      <c r="D17084" t="s">
        <v>3698</v>
      </c>
      <c r="E17084" t="s">
        <v>3699</v>
      </c>
      <c r="F17084" t="s">
        <v>3600</v>
      </c>
      <c r="G17084">
        <v>213613896</v>
      </c>
      <c r="I17084" t="s">
        <v>3700</v>
      </c>
      <c r="J17084" t="s">
        <v>7259</v>
      </c>
      <c r="K17084" t="s">
        <v>3688</v>
      </c>
      <c r="L17084" t="s">
        <v>14376</v>
      </c>
      <c r="P17084">
        <v>11.5</v>
      </c>
      <c r="Q17084">
        <v>16</v>
      </c>
      <c r="R17084">
        <v>8.85</v>
      </c>
      <c r="S17084" t="b">
        <v>0</v>
      </c>
      <c r="T17084" t="b">
        <v>0</v>
      </c>
      <c r="U17084" t="b">
        <v>1</v>
      </c>
      <c r="V17084">
        <v>17700</v>
      </c>
      <c r="W17084">
        <v>13600</v>
      </c>
      <c r="X17084">
        <v>2.1</v>
      </c>
      <c r="Y17084">
        <v>17400</v>
      </c>
      <c r="Z17084">
        <v>2.42</v>
      </c>
    </row>
    <row r="17085" spans="1:26">
      <c r="A17085">
        <v>213613871</v>
      </c>
      <c r="B17085" t="s">
        <v>13067</v>
      </c>
      <c r="C17085" t="s">
        <v>3597</v>
      </c>
      <c r="D17085" t="s">
        <v>3698</v>
      </c>
      <c r="E17085" t="s">
        <v>3699</v>
      </c>
      <c r="F17085" t="s">
        <v>3600</v>
      </c>
      <c r="G17085">
        <v>213613871</v>
      </c>
      <c r="I17085" t="s">
        <v>3700</v>
      </c>
      <c r="J17085" t="s">
        <v>7259</v>
      </c>
      <c r="K17085" t="s">
        <v>3688</v>
      </c>
      <c r="L17085" t="s">
        <v>14377</v>
      </c>
      <c r="P17085">
        <v>11.7</v>
      </c>
      <c r="Q17085">
        <v>16</v>
      </c>
      <c r="R17085">
        <v>9.1</v>
      </c>
      <c r="S17085" t="b">
        <v>0</v>
      </c>
      <c r="T17085" t="b">
        <v>0</v>
      </c>
      <c r="U17085" t="b">
        <v>1</v>
      </c>
      <c r="V17085">
        <v>18000</v>
      </c>
      <c r="W17085">
        <v>13700</v>
      </c>
      <c r="X17085">
        <v>2.1</v>
      </c>
      <c r="Y17085">
        <v>17400</v>
      </c>
      <c r="Z17085">
        <v>2.42</v>
      </c>
    </row>
    <row r="17086" spans="1:26">
      <c r="A17086">
        <v>213613872</v>
      </c>
      <c r="B17086" t="s">
        <v>13067</v>
      </c>
      <c r="C17086" t="s">
        <v>3597</v>
      </c>
      <c r="D17086" t="s">
        <v>3698</v>
      </c>
      <c r="E17086" t="s">
        <v>3699</v>
      </c>
      <c r="F17086" t="s">
        <v>3600</v>
      </c>
      <c r="G17086">
        <v>213613872</v>
      </c>
      <c r="I17086" t="s">
        <v>3700</v>
      </c>
      <c r="J17086" t="s">
        <v>7259</v>
      </c>
      <c r="K17086" t="s">
        <v>3688</v>
      </c>
      <c r="L17086" t="s">
        <v>13507</v>
      </c>
      <c r="P17086">
        <v>11.7</v>
      </c>
      <c r="Q17086">
        <v>16</v>
      </c>
      <c r="R17086">
        <v>9.1999999999999993</v>
      </c>
      <c r="S17086" t="b">
        <v>0</v>
      </c>
      <c r="T17086" t="b">
        <v>0</v>
      </c>
      <c r="U17086" t="b">
        <v>1</v>
      </c>
      <c r="V17086">
        <v>18000</v>
      </c>
      <c r="W17086">
        <v>13700</v>
      </c>
      <c r="X17086">
        <v>2.1</v>
      </c>
      <c r="Y17086">
        <v>17400</v>
      </c>
      <c r="Z17086">
        <v>2.42</v>
      </c>
    </row>
    <row r="17087" spans="1:26">
      <c r="A17087">
        <v>213613897</v>
      </c>
      <c r="B17087" t="s">
        <v>13067</v>
      </c>
      <c r="C17087" t="s">
        <v>3597</v>
      </c>
      <c r="D17087" t="s">
        <v>3698</v>
      </c>
      <c r="E17087" t="s">
        <v>3699</v>
      </c>
      <c r="F17087" t="s">
        <v>3600</v>
      </c>
      <c r="G17087">
        <v>213613897</v>
      </c>
      <c r="I17087" t="s">
        <v>3700</v>
      </c>
      <c r="J17087" t="s">
        <v>7262</v>
      </c>
      <c r="K17087" t="s">
        <v>3688</v>
      </c>
      <c r="L17087" t="s">
        <v>14376</v>
      </c>
      <c r="P17087">
        <v>10</v>
      </c>
      <c r="Q17087">
        <v>16</v>
      </c>
      <c r="R17087">
        <v>8.8000000000000007</v>
      </c>
      <c r="S17087" t="b">
        <v>0</v>
      </c>
      <c r="T17087" t="b">
        <v>0</v>
      </c>
      <c r="U17087" t="b">
        <v>1</v>
      </c>
      <c r="V17087">
        <v>23000</v>
      </c>
      <c r="W17087">
        <v>19800</v>
      </c>
      <c r="X17087">
        <v>2.1</v>
      </c>
      <c r="Y17087">
        <v>23000</v>
      </c>
      <c r="Z17087">
        <v>2.2799999999999998</v>
      </c>
    </row>
    <row r="17088" spans="1:26">
      <c r="A17088">
        <v>213613873</v>
      </c>
      <c r="B17088" t="s">
        <v>13067</v>
      </c>
      <c r="C17088" t="s">
        <v>3597</v>
      </c>
      <c r="D17088" t="s">
        <v>3698</v>
      </c>
      <c r="E17088" t="s">
        <v>3699</v>
      </c>
      <c r="F17088" t="s">
        <v>3600</v>
      </c>
      <c r="G17088">
        <v>213613873</v>
      </c>
      <c r="I17088" t="s">
        <v>3700</v>
      </c>
      <c r="J17088" t="s">
        <v>7262</v>
      </c>
      <c r="K17088" t="s">
        <v>3688</v>
      </c>
      <c r="L17088" t="s">
        <v>14377</v>
      </c>
      <c r="P17088">
        <v>10.5</v>
      </c>
      <c r="Q17088">
        <v>16</v>
      </c>
      <c r="R17088">
        <v>9.1</v>
      </c>
      <c r="S17088" t="b">
        <v>0</v>
      </c>
      <c r="T17088" t="b">
        <v>0</v>
      </c>
      <c r="U17088" t="b">
        <v>1</v>
      </c>
      <c r="V17088">
        <v>24000</v>
      </c>
      <c r="W17088">
        <v>20000</v>
      </c>
      <c r="X17088">
        <v>2.1</v>
      </c>
      <c r="Y17088">
        <v>23000</v>
      </c>
      <c r="Z17088">
        <v>2.2799999999999998</v>
      </c>
    </row>
    <row r="17089" spans="1:26">
      <c r="A17089">
        <v>213613874</v>
      </c>
      <c r="B17089" t="s">
        <v>13067</v>
      </c>
      <c r="C17089" t="s">
        <v>3597</v>
      </c>
      <c r="D17089" t="s">
        <v>3698</v>
      </c>
      <c r="E17089" t="s">
        <v>3699</v>
      </c>
      <c r="F17089" t="s">
        <v>3600</v>
      </c>
      <c r="G17089">
        <v>213613874</v>
      </c>
      <c r="I17089" t="s">
        <v>3700</v>
      </c>
      <c r="J17089" t="s">
        <v>7262</v>
      </c>
      <c r="K17089" t="s">
        <v>3688</v>
      </c>
      <c r="L17089" t="s">
        <v>13507</v>
      </c>
      <c r="P17089">
        <v>10.5</v>
      </c>
      <c r="Q17089">
        <v>16</v>
      </c>
      <c r="R17089">
        <v>9.1999999999999993</v>
      </c>
      <c r="S17089" t="b">
        <v>0</v>
      </c>
      <c r="T17089" t="b">
        <v>0</v>
      </c>
      <c r="U17089" t="b">
        <v>1</v>
      </c>
      <c r="V17089">
        <v>24000</v>
      </c>
      <c r="W17089">
        <v>20000</v>
      </c>
      <c r="X17089">
        <v>2.1</v>
      </c>
      <c r="Y17089">
        <v>23000</v>
      </c>
      <c r="Z17089">
        <v>2.2799999999999998</v>
      </c>
    </row>
    <row r="17090" spans="1:26">
      <c r="A17090">
        <v>212608857</v>
      </c>
      <c r="B17090" t="s">
        <v>13061</v>
      </c>
      <c r="C17090" t="s">
        <v>3597</v>
      </c>
      <c r="D17090" t="s">
        <v>3698</v>
      </c>
      <c r="E17090" t="s">
        <v>3699</v>
      </c>
      <c r="F17090" t="s">
        <v>3600</v>
      </c>
      <c r="G17090">
        <v>212608857</v>
      </c>
      <c r="I17090" t="s">
        <v>3601</v>
      </c>
      <c r="J17090" t="s">
        <v>3616</v>
      </c>
      <c r="K17090" t="s">
        <v>3688</v>
      </c>
      <c r="L17090" t="s">
        <v>13797</v>
      </c>
      <c r="P17090">
        <v>10.5</v>
      </c>
      <c r="Q17090">
        <v>18</v>
      </c>
      <c r="R17090">
        <v>8.6999999999999993</v>
      </c>
      <c r="S17090" t="b">
        <v>0</v>
      </c>
      <c r="T17090" t="b">
        <v>0</v>
      </c>
      <c r="U17090" t="b">
        <v>1</v>
      </c>
      <c r="V17090">
        <v>33000</v>
      </c>
      <c r="W17090">
        <v>23600</v>
      </c>
      <c r="X17090">
        <v>2.1</v>
      </c>
      <c r="Y17090">
        <v>25000</v>
      </c>
      <c r="Z17090">
        <v>2.58</v>
      </c>
    </row>
    <row r="17091" spans="1:26">
      <c r="A17091">
        <v>212407347</v>
      </c>
      <c r="B17091" t="s">
        <v>10193</v>
      </c>
      <c r="C17091" t="s">
        <v>3597</v>
      </c>
      <c r="D17091" t="s">
        <v>3698</v>
      </c>
      <c r="E17091" t="s">
        <v>3699</v>
      </c>
      <c r="F17091" t="s">
        <v>3600</v>
      </c>
      <c r="G17091">
        <v>212407347</v>
      </c>
      <c r="I17091" t="s">
        <v>3601</v>
      </c>
      <c r="J17091" t="s">
        <v>4844</v>
      </c>
      <c r="K17091" t="s">
        <v>3688</v>
      </c>
      <c r="L17091" t="s">
        <v>9117</v>
      </c>
      <c r="P17091">
        <v>9</v>
      </c>
      <c r="Q17091">
        <v>18</v>
      </c>
      <c r="R17091">
        <v>8.5</v>
      </c>
      <c r="S17091" t="b">
        <v>0</v>
      </c>
      <c r="T17091" t="b">
        <v>0</v>
      </c>
      <c r="U17091" t="b">
        <v>0</v>
      </c>
      <c r="V17091">
        <v>36000</v>
      </c>
      <c r="W17091">
        <v>23600</v>
      </c>
      <c r="X17091">
        <v>2.1</v>
      </c>
      <c r="Y17091">
        <v>24000</v>
      </c>
      <c r="Z17091">
        <v>2.59</v>
      </c>
    </row>
    <row r="17092" spans="1:26">
      <c r="A17092">
        <v>212407348</v>
      </c>
      <c r="B17092" t="s">
        <v>10193</v>
      </c>
      <c r="C17092" t="s">
        <v>3597</v>
      </c>
      <c r="D17092" t="s">
        <v>3698</v>
      </c>
      <c r="E17092" t="s">
        <v>3699</v>
      </c>
      <c r="F17092" t="s">
        <v>3600</v>
      </c>
      <c r="G17092">
        <v>212407348</v>
      </c>
      <c r="I17092" t="s">
        <v>3601</v>
      </c>
      <c r="J17092" t="s">
        <v>4844</v>
      </c>
      <c r="K17092" t="s">
        <v>3688</v>
      </c>
      <c r="L17092" t="s">
        <v>10195</v>
      </c>
      <c r="P17092">
        <v>8.5</v>
      </c>
      <c r="Q17092">
        <v>17</v>
      </c>
      <c r="R17092">
        <v>8.1999999999999993</v>
      </c>
      <c r="S17092" t="b">
        <v>0</v>
      </c>
      <c r="T17092" t="b">
        <v>0</v>
      </c>
      <c r="U17092" t="b">
        <v>0</v>
      </c>
      <c r="V17092">
        <v>34600</v>
      </c>
      <c r="W17092">
        <v>23600</v>
      </c>
      <c r="X17092">
        <v>2.1</v>
      </c>
      <c r="Y17092">
        <v>24000</v>
      </c>
      <c r="Z17092">
        <v>2.59</v>
      </c>
    </row>
    <row r="17093" spans="1:26">
      <c r="A17093">
        <v>212925410</v>
      </c>
      <c r="B17093" t="s">
        <v>12059</v>
      </c>
      <c r="C17093" t="s">
        <v>3597</v>
      </c>
      <c r="D17093" t="s">
        <v>3698</v>
      </c>
      <c r="E17093" t="s">
        <v>3699</v>
      </c>
      <c r="F17093" t="s">
        <v>3600</v>
      </c>
      <c r="G17093">
        <v>212925410</v>
      </c>
      <c r="I17093" t="s">
        <v>3700</v>
      </c>
      <c r="J17093" t="s">
        <v>10757</v>
      </c>
      <c r="K17093" t="s">
        <v>3688</v>
      </c>
      <c r="L17093" t="s">
        <v>12060</v>
      </c>
      <c r="P17093">
        <v>10</v>
      </c>
      <c r="Q17093">
        <v>16</v>
      </c>
      <c r="R17093">
        <v>8.8000000000000007</v>
      </c>
      <c r="S17093" t="b">
        <v>0</v>
      </c>
      <c r="T17093" t="b">
        <v>0</v>
      </c>
      <c r="U17093" t="b">
        <v>1</v>
      </c>
      <c r="V17093">
        <v>23000</v>
      </c>
      <c r="W17093">
        <v>19800</v>
      </c>
      <c r="X17093">
        <v>2.1</v>
      </c>
      <c r="Y17093">
        <v>26400</v>
      </c>
      <c r="Z17093">
        <v>2.14</v>
      </c>
    </row>
    <row r="17094" spans="1:26">
      <c r="A17094">
        <v>8912451</v>
      </c>
      <c r="B17094" t="s">
        <v>3774</v>
      </c>
      <c r="C17094" t="s">
        <v>3597</v>
      </c>
      <c r="D17094" t="s">
        <v>3775</v>
      </c>
      <c r="E17094" t="s">
        <v>3776</v>
      </c>
      <c r="F17094" t="s">
        <v>3710</v>
      </c>
      <c r="G17094">
        <v>8912451</v>
      </c>
      <c r="I17094" t="s">
        <v>3711</v>
      </c>
      <c r="J17094" t="s">
        <v>3777</v>
      </c>
      <c r="K17094" t="s">
        <v>3725</v>
      </c>
      <c r="M17094">
        <v>10.15</v>
      </c>
      <c r="N17094">
        <v>18.7</v>
      </c>
      <c r="O17094">
        <v>9.8000000000000007</v>
      </c>
      <c r="P17094">
        <v>10.15</v>
      </c>
      <c r="Q17094">
        <v>19.100000000000001</v>
      </c>
      <c r="R17094">
        <v>8.75</v>
      </c>
      <c r="S17094" t="b">
        <v>0</v>
      </c>
      <c r="T17094" t="b">
        <v>0</v>
      </c>
      <c r="U17094" t="b">
        <v>1</v>
      </c>
      <c r="V17094">
        <v>45000</v>
      </c>
      <c r="W17094">
        <v>28000</v>
      </c>
      <c r="X17094">
        <v>2.56</v>
      </c>
      <c r="Y17094">
        <v>36407</v>
      </c>
      <c r="Z17094">
        <v>2.0099999999999998</v>
      </c>
    </row>
    <row r="17095" spans="1:26">
      <c r="A17095">
        <v>206347303</v>
      </c>
      <c r="B17095" t="s">
        <v>3654</v>
      </c>
      <c r="C17095" t="s">
        <v>3597</v>
      </c>
      <c r="D17095" t="s">
        <v>3775</v>
      </c>
      <c r="E17095" t="s">
        <v>3776</v>
      </c>
      <c r="F17095" t="s">
        <v>3710</v>
      </c>
      <c r="G17095">
        <v>206347303</v>
      </c>
      <c r="I17095" t="s">
        <v>3711</v>
      </c>
      <c r="J17095" t="s">
        <v>5566</v>
      </c>
      <c r="K17095" t="s">
        <v>3725</v>
      </c>
      <c r="M17095">
        <v>11.5</v>
      </c>
      <c r="N17095">
        <v>18.55</v>
      </c>
      <c r="O17095">
        <v>10.75</v>
      </c>
      <c r="P17095">
        <v>11</v>
      </c>
      <c r="Q17095">
        <v>18</v>
      </c>
      <c r="R17095">
        <v>8.8000000000000007</v>
      </c>
      <c r="S17095" t="b">
        <v>0</v>
      </c>
      <c r="T17095" t="b">
        <v>0</v>
      </c>
      <c r="U17095" t="b">
        <v>0</v>
      </c>
      <c r="V17095">
        <v>36000</v>
      </c>
      <c r="W17095">
        <v>26200</v>
      </c>
      <c r="X17095">
        <v>2.61</v>
      </c>
      <c r="Y17095">
        <v>37500</v>
      </c>
      <c r="Z17095">
        <v>2.99</v>
      </c>
    </row>
    <row r="17096" spans="1:26">
      <c r="A17096">
        <v>206347281</v>
      </c>
      <c r="B17096" t="s">
        <v>6133</v>
      </c>
      <c r="C17096" t="s">
        <v>3597</v>
      </c>
      <c r="D17096" t="s">
        <v>3775</v>
      </c>
      <c r="E17096" t="s">
        <v>3776</v>
      </c>
      <c r="F17096" t="s">
        <v>3650</v>
      </c>
      <c r="G17096">
        <v>206347281</v>
      </c>
      <c r="I17096" t="s">
        <v>3651</v>
      </c>
      <c r="J17096" t="s">
        <v>5566</v>
      </c>
      <c r="K17096" t="s">
        <v>3653</v>
      </c>
      <c r="M17096">
        <v>11.8</v>
      </c>
      <c r="N17096">
        <v>19.7</v>
      </c>
      <c r="O17096">
        <v>11.2</v>
      </c>
      <c r="P17096">
        <v>11.8</v>
      </c>
      <c r="Q17096">
        <v>20.5</v>
      </c>
      <c r="R17096">
        <v>9.6999999999999993</v>
      </c>
      <c r="S17096" t="b">
        <v>0</v>
      </c>
      <c r="T17096" t="b">
        <v>0</v>
      </c>
      <c r="U17096" t="b">
        <v>0</v>
      </c>
      <c r="V17096">
        <v>36000</v>
      </c>
      <c r="W17096">
        <v>26600</v>
      </c>
      <c r="X17096">
        <v>2.66</v>
      </c>
      <c r="Y17096">
        <v>37500</v>
      </c>
      <c r="Z17096">
        <v>3.04</v>
      </c>
    </row>
    <row r="17097" spans="1:26">
      <c r="A17097">
        <v>8908617</v>
      </c>
      <c r="B17097" t="s">
        <v>6133</v>
      </c>
      <c r="C17097" t="s">
        <v>3597</v>
      </c>
      <c r="D17097" t="s">
        <v>3775</v>
      </c>
      <c r="E17097" t="s">
        <v>3776</v>
      </c>
      <c r="F17097" t="s">
        <v>3650</v>
      </c>
      <c r="G17097">
        <v>8908617</v>
      </c>
      <c r="I17097" t="s">
        <v>3651</v>
      </c>
      <c r="J17097" t="s">
        <v>3777</v>
      </c>
      <c r="K17097" t="s">
        <v>3624</v>
      </c>
      <c r="M17097">
        <v>10.5</v>
      </c>
      <c r="N17097">
        <v>19.7</v>
      </c>
      <c r="O17097">
        <v>10.3</v>
      </c>
      <c r="P17097">
        <v>10.5</v>
      </c>
      <c r="Q17097">
        <v>20</v>
      </c>
      <c r="R17097">
        <v>9.1999999999999993</v>
      </c>
      <c r="S17097" t="b">
        <v>0</v>
      </c>
      <c r="T17097" t="b">
        <v>0</v>
      </c>
      <c r="U17097" t="b">
        <v>0</v>
      </c>
      <c r="V17097">
        <v>45000</v>
      </c>
      <c r="W17097">
        <v>28200</v>
      </c>
      <c r="X17097">
        <v>2.58</v>
      </c>
      <c r="Y17097">
        <v>36407</v>
      </c>
      <c r="Z17097">
        <v>2.02</v>
      </c>
    </row>
    <row r="17098" spans="1:26">
      <c r="A17098">
        <v>206347275</v>
      </c>
      <c r="B17098" t="s">
        <v>6133</v>
      </c>
      <c r="C17098" t="s">
        <v>3597</v>
      </c>
      <c r="D17098" t="s">
        <v>3775</v>
      </c>
      <c r="E17098" t="s">
        <v>3776</v>
      </c>
      <c r="F17098" t="s">
        <v>3650</v>
      </c>
      <c r="G17098">
        <v>206347275</v>
      </c>
      <c r="I17098" t="s">
        <v>3651</v>
      </c>
      <c r="J17098" t="s">
        <v>5574</v>
      </c>
      <c r="K17098" t="s">
        <v>3653</v>
      </c>
      <c r="M17098">
        <v>12.5</v>
      </c>
      <c r="N17098">
        <v>19.8</v>
      </c>
      <c r="O17098">
        <v>11.1</v>
      </c>
      <c r="P17098">
        <v>12.5</v>
      </c>
      <c r="Q17098">
        <v>20.399999999999999</v>
      </c>
      <c r="R17098">
        <v>9.6</v>
      </c>
      <c r="S17098" t="b">
        <v>0</v>
      </c>
      <c r="T17098" t="b">
        <v>0</v>
      </c>
      <c r="U17098" t="b">
        <v>0</v>
      </c>
      <c r="V17098">
        <v>48000</v>
      </c>
      <c r="W17098">
        <v>33000</v>
      </c>
      <c r="X17098">
        <v>2.84</v>
      </c>
      <c r="Y17098">
        <v>50000</v>
      </c>
      <c r="Z17098">
        <v>3.35</v>
      </c>
    </row>
    <row r="17099" spans="1:26">
      <c r="A17099">
        <v>206347273</v>
      </c>
      <c r="B17099" t="s">
        <v>6133</v>
      </c>
      <c r="C17099" t="s">
        <v>3597</v>
      </c>
      <c r="D17099" t="s">
        <v>3775</v>
      </c>
      <c r="E17099" t="s">
        <v>3776</v>
      </c>
      <c r="F17099" t="s">
        <v>3650</v>
      </c>
      <c r="G17099">
        <v>206347273</v>
      </c>
      <c r="I17099" t="s">
        <v>3651</v>
      </c>
      <c r="J17099" t="s">
        <v>5572</v>
      </c>
      <c r="K17099" t="s">
        <v>3653</v>
      </c>
      <c r="M17099">
        <v>10.8</v>
      </c>
      <c r="N17099">
        <v>18.5</v>
      </c>
      <c r="O17099">
        <v>11</v>
      </c>
      <c r="P17099">
        <v>10.8</v>
      </c>
      <c r="Q17099">
        <v>19.5</v>
      </c>
      <c r="R17099">
        <v>9.4</v>
      </c>
      <c r="S17099" t="b">
        <v>0</v>
      </c>
      <c r="T17099" t="b">
        <v>0</v>
      </c>
      <c r="U17099" t="b">
        <v>0</v>
      </c>
      <c r="V17099">
        <v>60000</v>
      </c>
      <c r="W17099">
        <v>41500</v>
      </c>
      <c r="X17099">
        <v>2.68</v>
      </c>
      <c r="Y17099">
        <v>56100</v>
      </c>
      <c r="Z17099">
        <v>3.29</v>
      </c>
    </row>
    <row r="17100" spans="1:26">
      <c r="A17100">
        <v>206347272</v>
      </c>
      <c r="B17100" t="s">
        <v>3654</v>
      </c>
      <c r="C17100" t="s">
        <v>3597</v>
      </c>
      <c r="D17100" t="s">
        <v>3775</v>
      </c>
      <c r="E17100" t="s">
        <v>3776</v>
      </c>
      <c r="F17100" t="s">
        <v>3718</v>
      </c>
      <c r="G17100">
        <v>206347272</v>
      </c>
      <c r="I17100" t="s">
        <v>3711</v>
      </c>
      <c r="J17100" t="s">
        <v>5572</v>
      </c>
      <c r="K17100" t="s">
        <v>3688</v>
      </c>
      <c r="M17100">
        <v>10.4</v>
      </c>
      <c r="N17100">
        <v>16.5</v>
      </c>
      <c r="O17100">
        <v>10.5</v>
      </c>
      <c r="P17100">
        <v>9.1</v>
      </c>
      <c r="Q17100">
        <v>14.7</v>
      </c>
      <c r="R17100">
        <v>8.6</v>
      </c>
      <c r="S17100" t="b">
        <v>0</v>
      </c>
      <c r="T17100" t="b">
        <v>0</v>
      </c>
      <c r="U17100" t="b">
        <v>0</v>
      </c>
      <c r="V17100">
        <v>60000</v>
      </c>
      <c r="W17100">
        <v>41500</v>
      </c>
      <c r="X17100">
        <v>2.68</v>
      </c>
      <c r="Y17100">
        <v>56100</v>
      </c>
      <c r="Z17100">
        <v>3.25</v>
      </c>
    </row>
    <row r="17101" spans="1:26">
      <c r="A17101">
        <v>206347279</v>
      </c>
      <c r="B17101" t="s">
        <v>3654</v>
      </c>
      <c r="C17101" t="s">
        <v>3597</v>
      </c>
      <c r="D17101" t="s">
        <v>3775</v>
      </c>
      <c r="E17101" t="s">
        <v>3776</v>
      </c>
      <c r="F17101" t="s">
        <v>3650</v>
      </c>
      <c r="G17101">
        <v>206347279</v>
      </c>
      <c r="I17101" t="s">
        <v>3711</v>
      </c>
      <c r="J17101" t="s">
        <v>5567</v>
      </c>
      <c r="K17101" t="s">
        <v>3653</v>
      </c>
      <c r="M17101">
        <v>9.6</v>
      </c>
      <c r="N17101">
        <v>18.8</v>
      </c>
      <c r="O17101">
        <v>10.9</v>
      </c>
      <c r="P17101">
        <v>9.6</v>
      </c>
      <c r="Q17101">
        <v>20.399999999999999</v>
      </c>
      <c r="R17101">
        <v>9.4</v>
      </c>
      <c r="S17101" t="b">
        <v>0</v>
      </c>
      <c r="T17101" t="b">
        <v>0</v>
      </c>
      <c r="U17101" t="b">
        <v>0</v>
      </c>
      <c r="V17101">
        <v>48000</v>
      </c>
      <c r="W17101">
        <v>33400</v>
      </c>
      <c r="X17101">
        <v>2.66</v>
      </c>
      <c r="Y17101">
        <v>43800</v>
      </c>
      <c r="Z17101">
        <v>3.03</v>
      </c>
    </row>
    <row r="17102" spans="1:26">
      <c r="A17102">
        <v>206347302</v>
      </c>
      <c r="B17102" t="s">
        <v>3654</v>
      </c>
      <c r="C17102" t="s">
        <v>3597</v>
      </c>
      <c r="D17102" t="s">
        <v>3775</v>
      </c>
      <c r="E17102" t="s">
        <v>3776</v>
      </c>
      <c r="F17102" t="s">
        <v>3710</v>
      </c>
      <c r="G17102">
        <v>206347302</v>
      </c>
      <c r="I17102" t="s">
        <v>3711</v>
      </c>
      <c r="J17102" t="s">
        <v>5567</v>
      </c>
      <c r="K17102" t="s">
        <v>3725</v>
      </c>
      <c r="M17102">
        <v>9.35</v>
      </c>
      <c r="N17102">
        <v>17.850000000000001</v>
      </c>
      <c r="O17102">
        <v>10.5</v>
      </c>
      <c r="P17102">
        <v>9</v>
      </c>
      <c r="Q17102">
        <v>17.55</v>
      </c>
      <c r="R17102">
        <v>8.8000000000000007</v>
      </c>
      <c r="S17102" t="b">
        <v>0</v>
      </c>
      <c r="T17102" t="b">
        <v>0</v>
      </c>
      <c r="U17102" t="b">
        <v>0</v>
      </c>
      <c r="V17102">
        <v>48000</v>
      </c>
      <c r="W17102">
        <v>34000</v>
      </c>
      <c r="X17102">
        <v>2.59</v>
      </c>
      <c r="Y17102">
        <v>43800</v>
      </c>
      <c r="Z17102">
        <v>2.99</v>
      </c>
    </row>
    <row r="17103" spans="1:26">
      <c r="A17103">
        <v>206347278</v>
      </c>
      <c r="B17103" t="s">
        <v>3654</v>
      </c>
      <c r="C17103" t="s">
        <v>3597</v>
      </c>
      <c r="D17103" t="s">
        <v>3775</v>
      </c>
      <c r="E17103" t="s">
        <v>3776</v>
      </c>
      <c r="F17103" t="s">
        <v>3718</v>
      </c>
      <c r="G17103">
        <v>206347278</v>
      </c>
      <c r="I17103" t="s">
        <v>3711</v>
      </c>
      <c r="J17103" t="s">
        <v>5567</v>
      </c>
      <c r="K17103" t="s">
        <v>3688</v>
      </c>
      <c r="M17103">
        <v>9.1</v>
      </c>
      <c r="N17103">
        <v>16.899999999999999</v>
      </c>
      <c r="O17103">
        <v>10.1</v>
      </c>
      <c r="P17103">
        <v>8.4</v>
      </c>
      <c r="Q17103">
        <v>14.7</v>
      </c>
      <c r="R17103">
        <v>8.1999999999999993</v>
      </c>
      <c r="S17103" t="b">
        <v>0</v>
      </c>
      <c r="T17103" t="b">
        <v>0</v>
      </c>
      <c r="U17103" t="b">
        <v>0</v>
      </c>
      <c r="V17103">
        <v>48000</v>
      </c>
      <c r="W17103">
        <v>34600</v>
      </c>
      <c r="X17103">
        <v>2.54</v>
      </c>
      <c r="Y17103">
        <v>43800</v>
      </c>
      <c r="Z17103">
        <v>2.96</v>
      </c>
    </row>
    <row r="17104" spans="1:26">
      <c r="A17104">
        <v>207740519</v>
      </c>
      <c r="B17104" t="s">
        <v>7552</v>
      </c>
      <c r="C17104" t="s">
        <v>3597</v>
      </c>
      <c r="D17104" t="s">
        <v>4034</v>
      </c>
      <c r="E17104" t="s">
        <v>5222</v>
      </c>
      <c r="F17104" t="s">
        <v>3621</v>
      </c>
      <c r="G17104">
        <v>207740519</v>
      </c>
      <c r="I17104" t="s">
        <v>3622</v>
      </c>
      <c r="J17104" t="s">
        <v>6079</v>
      </c>
      <c r="K17104" t="s">
        <v>3624</v>
      </c>
      <c r="L17104" t="s">
        <v>8021</v>
      </c>
      <c r="M17104">
        <v>15.8</v>
      </c>
      <c r="N17104">
        <v>25.5</v>
      </c>
      <c r="O17104">
        <v>12.5</v>
      </c>
      <c r="P17104">
        <v>15.8</v>
      </c>
      <c r="Q17104">
        <v>26.4</v>
      </c>
      <c r="R17104">
        <v>11.6</v>
      </c>
      <c r="S17104" t="b">
        <v>0</v>
      </c>
      <c r="T17104" t="b">
        <v>0</v>
      </c>
      <c r="U17104" t="b">
        <v>1</v>
      </c>
      <c r="V17104">
        <v>9000</v>
      </c>
      <c r="W17104">
        <v>9300</v>
      </c>
      <c r="X17104">
        <v>2.5</v>
      </c>
      <c r="Y17104">
        <v>12235</v>
      </c>
      <c r="Z17104">
        <v>1.98</v>
      </c>
    </row>
    <row r="17105" spans="1:26">
      <c r="A17105">
        <v>208786087</v>
      </c>
      <c r="B17105" t="s">
        <v>8845</v>
      </c>
      <c r="C17105" t="s">
        <v>3597</v>
      </c>
      <c r="D17105" t="s">
        <v>1086</v>
      </c>
      <c r="E17105" t="s">
        <v>3620</v>
      </c>
      <c r="F17105" t="s">
        <v>3650</v>
      </c>
      <c r="G17105">
        <v>208786087</v>
      </c>
      <c r="I17105" t="s">
        <v>3651</v>
      </c>
      <c r="J17105" t="s">
        <v>11146</v>
      </c>
      <c r="K17105" t="s">
        <v>3653</v>
      </c>
      <c r="M17105">
        <v>12</v>
      </c>
      <c r="N17105">
        <v>21</v>
      </c>
      <c r="O17105">
        <v>10</v>
      </c>
      <c r="P17105">
        <v>12</v>
      </c>
      <c r="Q17105">
        <v>21</v>
      </c>
      <c r="R17105">
        <v>10</v>
      </c>
      <c r="S17105" t="b">
        <v>0</v>
      </c>
      <c r="T17105" t="b">
        <v>0</v>
      </c>
      <c r="U17105" t="b">
        <v>1</v>
      </c>
      <c r="V17105">
        <v>34000</v>
      </c>
      <c r="W17105">
        <v>30800</v>
      </c>
      <c r="X17105">
        <v>2.04</v>
      </c>
      <c r="Y17105">
        <v>37720</v>
      </c>
      <c r="Z17105">
        <v>2.38</v>
      </c>
    </row>
    <row r="17106" spans="1:26">
      <c r="A17106">
        <v>210278975</v>
      </c>
      <c r="B17106" t="s">
        <v>8845</v>
      </c>
      <c r="C17106" t="s">
        <v>3597</v>
      </c>
      <c r="D17106" t="s">
        <v>1086</v>
      </c>
      <c r="E17106" t="s">
        <v>3620</v>
      </c>
      <c r="F17106" t="s">
        <v>3650</v>
      </c>
      <c r="G17106">
        <v>210278975</v>
      </c>
      <c r="I17106" t="s">
        <v>3651</v>
      </c>
      <c r="J17106" t="s">
        <v>11212</v>
      </c>
      <c r="K17106" t="s">
        <v>3653</v>
      </c>
      <c r="M17106">
        <v>12.5</v>
      </c>
      <c r="N17106">
        <v>21</v>
      </c>
      <c r="O17106">
        <v>10</v>
      </c>
      <c r="P17106">
        <v>12.5</v>
      </c>
      <c r="Q17106">
        <v>21</v>
      </c>
      <c r="R17106">
        <v>10</v>
      </c>
      <c r="S17106" t="b">
        <v>0</v>
      </c>
      <c r="T17106" t="b">
        <v>0</v>
      </c>
      <c r="U17106" t="b">
        <v>1</v>
      </c>
      <c r="V17106">
        <v>23200</v>
      </c>
      <c r="W17106">
        <v>23600</v>
      </c>
      <c r="X17106">
        <v>2.34</v>
      </c>
      <c r="Y17106">
        <v>26600</v>
      </c>
      <c r="Z17106">
        <v>2.5</v>
      </c>
    </row>
    <row r="17107" spans="1:26">
      <c r="A17107">
        <v>211164242</v>
      </c>
      <c r="B17107" t="s">
        <v>11058</v>
      </c>
      <c r="C17107" t="s">
        <v>3597</v>
      </c>
      <c r="D17107" t="s">
        <v>1086</v>
      </c>
      <c r="E17107" t="s">
        <v>3627</v>
      </c>
      <c r="F17107" t="s">
        <v>3650</v>
      </c>
      <c r="G17107">
        <v>211164242</v>
      </c>
      <c r="I17107" t="s">
        <v>3651</v>
      </c>
      <c r="J17107" t="s">
        <v>11295</v>
      </c>
      <c r="K17107" t="s">
        <v>3653</v>
      </c>
      <c r="M17107">
        <v>12</v>
      </c>
      <c r="N17107">
        <v>21</v>
      </c>
      <c r="O17107">
        <v>10</v>
      </c>
      <c r="P17107">
        <v>12</v>
      </c>
      <c r="Q17107">
        <v>21</v>
      </c>
      <c r="R17107">
        <v>10</v>
      </c>
      <c r="S17107" t="b">
        <v>0</v>
      </c>
      <c r="T17107" t="b">
        <v>0</v>
      </c>
      <c r="U17107" t="b">
        <v>1</v>
      </c>
      <c r="V17107">
        <v>34000</v>
      </c>
      <c r="W17107">
        <v>30800</v>
      </c>
      <c r="X17107">
        <v>2.04</v>
      </c>
      <c r="Y17107">
        <v>37720</v>
      </c>
      <c r="Z17107">
        <v>2.38</v>
      </c>
    </row>
    <row r="17108" spans="1:26">
      <c r="A17108">
        <v>211497154</v>
      </c>
      <c r="B17108" t="s">
        <v>10986</v>
      </c>
      <c r="C17108" t="s">
        <v>3597</v>
      </c>
      <c r="D17108" t="s">
        <v>1086</v>
      </c>
      <c r="E17108" t="s">
        <v>3768</v>
      </c>
      <c r="F17108" t="s">
        <v>3650</v>
      </c>
      <c r="G17108">
        <v>211497154</v>
      </c>
      <c r="I17108" t="s">
        <v>3651</v>
      </c>
      <c r="J17108" t="s">
        <v>11337</v>
      </c>
      <c r="K17108" t="s">
        <v>3653</v>
      </c>
      <c r="P17108">
        <v>12.5</v>
      </c>
      <c r="Q17108">
        <v>21</v>
      </c>
      <c r="R17108">
        <v>10</v>
      </c>
      <c r="S17108" t="b">
        <v>0</v>
      </c>
      <c r="T17108" t="b">
        <v>0</v>
      </c>
      <c r="U17108" t="b">
        <v>1</v>
      </c>
      <c r="V17108">
        <v>28400</v>
      </c>
      <c r="W17108">
        <v>27200</v>
      </c>
      <c r="X17108">
        <v>2.41</v>
      </c>
      <c r="Y17108">
        <v>31860</v>
      </c>
      <c r="Z17108">
        <v>2.4</v>
      </c>
    </row>
    <row r="17109" spans="1:26">
      <c r="A17109">
        <v>213925483</v>
      </c>
      <c r="B17109" t="s">
        <v>14203</v>
      </c>
      <c r="C17109" t="s">
        <v>3597</v>
      </c>
      <c r="D17109" t="s">
        <v>1086</v>
      </c>
      <c r="E17109" t="s">
        <v>3620</v>
      </c>
      <c r="F17109" t="s">
        <v>3621</v>
      </c>
      <c r="G17109">
        <v>213925483</v>
      </c>
      <c r="I17109" t="s">
        <v>3622</v>
      </c>
      <c r="J17109" t="s">
        <v>14378</v>
      </c>
      <c r="K17109" t="s">
        <v>3624</v>
      </c>
      <c r="L17109" t="s">
        <v>14379</v>
      </c>
      <c r="P17109">
        <v>11</v>
      </c>
      <c r="Q17109">
        <v>21.5</v>
      </c>
      <c r="R17109">
        <v>8.5</v>
      </c>
      <c r="S17109" t="b">
        <v>0</v>
      </c>
      <c r="T17109" t="b">
        <v>0</v>
      </c>
      <c r="U17109" t="b">
        <v>0</v>
      </c>
      <c r="V17109">
        <v>12000</v>
      </c>
      <c r="W17109">
        <v>7000</v>
      </c>
      <c r="X17109">
        <v>2.7</v>
      </c>
      <c r="Y17109">
        <v>9800</v>
      </c>
      <c r="Z17109">
        <v>2.2599999999999998</v>
      </c>
    </row>
    <row r="17110" spans="1:26">
      <c r="A17110">
        <v>206347277</v>
      </c>
      <c r="B17110" t="s">
        <v>6133</v>
      </c>
      <c r="C17110" t="s">
        <v>3597</v>
      </c>
      <c r="D17110" t="s">
        <v>3775</v>
      </c>
      <c r="E17110" t="s">
        <v>3776</v>
      </c>
      <c r="F17110" t="s">
        <v>3650</v>
      </c>
      <c r="G17110">
        <v>206347277</v>
      </c>
      <c r="I17110" t="s">
        <v>3651</v>
      </c>
      <c r="J17110" t="s">
        <v>5573</v>
      </c>
      <c r="K17110" t="s">
        <v>3653</v>
      </c>
      <c r="M17110">
        <v>13.3</v>
      </c>
      <c r="N17110">
        <v>19</v>
      </c>
      <c r="O17110">
        <v>11.5</v>
      </c>
      <c r="P17110">
        <v>13.3</v>
      </c>
      <c r="Q17110">
        <v>19.2</v>
      </c>
      <c r="R17110">
        <v>10</v>
      </c>
      <c r="S17110" t="b">
        <v>0</v>
      </c>
      <c r="T17110" t="b">
        <v>0</v>
      </c>
      <c r="U17110" t="b">
        <v>0</v>
      </c>
      <c r="V17110">
        <v>36000</v>
      </c>
      <c r="W17110">
        <v>25800</v>
      </c>
      <c r="X17110">
        <v>2.8</v>
      </c>
      <c r="Y17110">
        <v>42000</v>
      </c>
      <c r="Z17110">
        <v>2.84</v>
      </c>
    </row>
    <row r="17111" spans="1:26">
      <c r="A17111">
        <v>206347280</v>
      </c>
      <c r="B17111" t="s">
        <v>3654</v>
      </c>
      <c r="C17111" t="s">
        <v>3597</v>
      </c>
      <c r="D17111" t="s">
        <v>3775</v>
      </c>
      <c r="E17111" t="s">
        <v>3776</v>
      </c>
      <c r="F17111" t="s">
        <v>3718</v>
      </c>
      <c r="G17111">
        <v>206347280</v>
      </c>
      <c r="I17111" t="s">
        <v>3711</v>
      </c>
      <c r="J17111" t="s">
        <v>5566</v>
      </c>
      <c r="K17111" t="s">
        <v>3688</v>
      </c>
      <c r="M17111">
        <v>11.2</v>
      </c>
      <c r="N17111">
        <v>17.399999999999999</v>
      </c>
      <c r="O17111">
        <v>10.3</v>
      </c>
      <c r="P17111">
        <v>10.25</v>
      </c>
      <c r="Q17111">
        <v>15.5</v>
      </c>
      <c r="R17111">
        <v>7.9</v>
      </c>
      <c r="S17111" t="b">
        <v>0</v>
      </c>
      <c r="T17111" t="b">
        <v>0</v>
      </c>
      <c r="U17111" t="b">
        <v>0</v>
      </c>
      <c r="V17111">
        <v>36000</v>
      </c>
      <c r="W17111">
        <v>25400</v>
      </c>
      <c r="X17111">
        <v>2.52</v>
      </c>
      <c r="Y17111">
        <v>37500</v>
      </c>
      <c r="Z17111">
        <v>2.96</v>
      </c>
    </row>
    <row r="17112" spans="1:26">
      <c r="A17112">
        <v>206347299</v>
      </c>
      <c r="B17112" t="s">
        <v>3654</v>
      </c>
      <c r="C17112" t="s">
        <v>3597</v>
      </c>
      <c r="D17112" t="s">
        <v>3775</v>
      </c>
      <c r="E17112" t="s">
        <v>3776</v>
      </c>
      <c r="F17112" t="s">
        <v>3710</v>
      </c>
      <c r="G17112">
        <v>206347299</v>
      </c>
      <c r="I17112" t="s">
        <v>3711</v>
      </c>
      <c r="J17112" t="s">
        <v>5572</v>
      </c>
      <c r="K17112" t="s">
        <v>3725</v>
      </c>
      <c r="M17112">
        <v>10.6</v>
      </c>
      <c r="N17112">
        <v>17.5</v>
      </c>
      <c r="O17112">
        <v>10.75</v>
      </c>
      <c r="P17112">
        <v>9.9499999999999993</v>
      </c>
      <c r="Q17112">
        <v>17.100000000000001</v>
      </c>
      <c r="R17112">
        <v>9</v>
      </c>
      <c r="S17112" t="b">
        <v>0</v>
      </c>
      <c r="T17112" t="b">
        <v>0</v>
      </c>
      <c r="U17112" t="b">
        <v>0</v>
      </c>
      <c r="V17112">
        <v>60000</v>
      </c>
      <c r="W17112">
        <v>43500</v>
      </c>
      <c r="X17112">
        <v>2.81</v>
      </c>
      <c r="Y17112">
        <v>56100</v>
      </c>
      <c r="Z17112">
        <v>3.28</v>
      </c>
    </row>
    <row r="17113" spans="1:26">
      <c r="A17113">
        <v>206347274</v>
      </c>
      <c r="B17113" t="s">
        <v>3654</v>
      </c>
      <c r="C17113" t="s">
        <v>3597</v>
      </c>
      <c r="D17113" t="s">
        <v>3775</v>
      </c>
      <c r="E17113" t="s">
        <v>3776</v>
      </c>
      <c r="F17113" t="s">
        <v>3718</v>
      </c>
      <c r="G17113">
        <v>206347274</v>
      </c>
      <c r="I17113" t="s">
        <v>3711</v>
      </c>
      <c r="J17113" t="s">
        <v>5574</v>
      </c>
      <c r="K17113" t="s">
        <v>3688</v>
      </c>
      <c r="M17113">
        <v>11.8</v>
      </c>
      <c r="N17113">
        <v>18.100000000000001</v>
      </c>
      <c r="O17113">
        <v>10.4</v>
      </c>
      <c r="P17113">
        <v>9.6</v>
      </c>
      <c r="Q17113">
        <v>15.6</v>
      </c>
      <c r="R17113">
        <v>8.5</v>
      </c>
      <c r="S17113" t="b">
        <v>0</v>
      </c>
      <c r="T17113" t="b">
        <v>0</v>
      </c>
      <c r="U17113" t="b">
        <v>0</v>
      </c>
      <c r="V17113">
        <v>48000</v>
      </c>
      <c r="W17113">
        <v>34400</v>
      </c>
      <c r="X17113">
        <v>2.73</v>
      </c>
      <c r="Y17113">
        <v>50000</v>
      </c>
      <c r="Z17113">
        <v>3.14</v>
      </c>
    </row>
    <row r="17114" spans="1:26">
      <c r="A17114">
        <v>206347301</v>
      </c>
      <c r="B17114" t="s">
        <v>3654</v>
      </c>
      <c r="C17114" t="s">
        <v>3597</v>
      </c>
      <c r="D17114" t="s">
        <v>3775</v>
      </c>
      <c r="E17114" t="s">
        <v>3776</v>
      </c>
      <c r="F17114" t="s">
        <v>3710</v>
      </c>
      <c r="G17114">
        <v>206347301</v>
      </c>
      <c r="I17114" t="s">
        <v>3711</v>
      </c>
      <c r="J17114" t="s">
        <v>5573</v>
      </c>
      <c r="K17114" t="s">
        <v>3725</v>
      </c>
      <c r="M17114">
        <v>12.9</v>
      </c>
      <c r="N17114">
        <v>18</v>
      </c>
      <c r="O17114">
        <v>10.75</v>
      </c>
      <c r="P17114">
        <v>11.95</v>
      </c>
      <c r="Q17114">
        <v>17.350000000000001</v>
      </c>
      <c r="R17114">
        <v>9.1</v>
      </c>
      <c r="S17114" t="b">
        <v>0</v>
      </c>
      <c r="T17114" t="b">
        <v>0</v>
      </c>
      <c r="U17114" t="b">
        <v>0</v>
      </c>
      <c r="V17114">
        <v>36000</v>
      </c>
      <c r="W17114">
        <v>27000</v>
      </c>
      <c r="X17114">
        <v>2.9</v>
      </c>
      <c r="Y17114">
        <v>42000</v>
      </c>
      <c r="Z17114">
        <v>2.86</v>
      </c>
    </row>
    <row r="17115" spans="1:26">
      <c r="A17115">
        <v>206347300</v>
      </c>
      <c r="B17115" t="s">
        <v>3654</v>
      </c>
      <c r="C17115" t="s">
        <v>3597</v>
      </c>
      <c r="D17115" t="s">
        <v>3775</v>
      </c>
      <c r="E17115" t="s">
        <v>3776</v>
      </c>
      <c r="F17115" t="s">
        <v>3710</v>
      </c>
      <c r="G17115">
        <v>206347300</v>
      </c>
      <c r="I17115" t="s">
        <v>3711</v>
      </c>
      <c r="J17115" t="s">
        <v>5574</v>
      </c>
      <c r="K17115" t="s">
        <v>3725</v>
      </c>
      <c r="M17115">
        <v>12.15</v>
      </c>
      <c r="N17115">
        <v>18.95</v>
      </c>
      <c r="O17115">
        <v>10.75</v>
      </c>
      <c r="P17115">
        <v>11.5</v>
      </c>
      <c r="Q17115">
        <v>18</v>
      </c>
      <c r="R17115">
        <v>9.0500000000000007</v>
      </c>
      <c r="S17115" t="b">
        <v>0</v>
      </c>
      <c r="T17115" t="b">
        <v>0</v>
      </c>
      <c r="U17115" t="b">
        <v>0</v>
      </c>
      <c r="V17115">
        <v>48000</v>
      </c>
      <c r="W17115">
        <v>33600</v>
      </c>
      <c r="X17115">
        <v>2.77</v>
      </c>
      <c r="Y17115">
        <v>50000</v>
      </c>
      <c r="Z17115">
        <v>3.25</v>
      </c>
    </row>
    <row r="17116" spans="1:26">
      <c r="A17116">
        <v>206347276</v>
      </c>
      <c r="B17116" t="s">
        <v>3654</v>
      </c>
      <c r="C17116" t="s">
        <v>3597</v>
      </c>
      <c r="D17116" t="s">
        <v>3775</v>
      </c>
      <c r="E17116" t="s">
        <v>3776</v>
      </c>
      <c r="F17116" t="s">
        <v>3718</v>
      </c>
      <c r="G17116">
        <v>206347276</v>
      </c>
      <c r="I17116" t="s">
        <v>3711</v>
      </c>
      <c r="J17116" t="s">
        <v>5573</v>
      </c>
      <c r="K17116" t="s">
        <v>3688</v>
      </c>
      <c r="M17116">
        <v>12.5</v>
      </c>
      <c r="N17116">
        <v>17</v>
      </c>
      <c r="O17116">
        <v>10</v>
      </c>
      <c r="P17116">
        <v>10.6</v>
      </c>
      <c r="Q17116">
        <v>15.5</v>
      </c>
      <c r="R17116">
        <v>8.1999999999999993</v>
      </c>
      <c r="S17116" t="b">
        <v>0</v>
      </c>
      <c r="T17116" t="b">
        <v>0</v>
      </c>
      <c r="U17116" t="b">
        <v>0</v>
      </c>
      <c r="V17116">
        <v>36000</v>
      </c>
      <c r="W17116">
        <v>28200</v>
      </c>
      <c r="X17116">
        <v>2.99</v>
      </c>
      <c r="Y17116">
        <v>42000</v>
      </c>
      <c r="Z17116">
        <v>2.87</v>
      </c>
    </row>
    <row r="17117" spans="1:26">
      <c r="A17117">
        <v>213886031</v>
      </c>
      <c r="B17117" t="s">
        <v>14204</v>
      </c>
      <c r="C17117" t="s">
        <v>3597</v>
      </c>
      <c r="D17117" t="s">
        <v>4034</v>
      </c>
      <c r="E17117" t="s">
        <v>6086</v>
      </c>
      <c r="F17117" t="s">
        <v>3621</v>
      </c>
      <c r="G17117">
        <v>213886031</v>
      </c>
      <c r="I17117" t="s">
        <v>3622</v>
      </c>
      <c r="J17117" t="s">
        <v>14380</v>
      </c>
      <c r="K17117" t="s">
        <v>3624</v>
      </c>
      <c r="L17117" t="s">
        <v>7900</v>
      </c>
      <c r="M17117">
        <v>15.8</v>
      </c>
      <c r="N17117">
        <v>25.5</v>
      </c>
      <c r="O17117">
        <v>12.5</v>
      </c>
      <c r="P17117">
        <v>15.8</v>
      </c>
      <c r="Q17117">
        <v>26.4</v>
      </c>
      <c r="R17117">
        <v>11.6</v>
      </c>
      <c r="S17117" t="b">
        <v>0</v>
      </c>
      <c r="T17117" t="b">
        <v>0</v>
      </c>
      <c r="U17117" t="b">
        <v>1</v>
      </c>
      <c r="V17117">
        <v>9000</v>
      </c>
      <c r="W17117">
        <v>9300</v>
      </c>
      <c r="X17117">
        <v>2.5</v>
      </c>
      <c r="Y17117">
        <v>12235</v>
      </c>
      <c r="Z17117">
        <v>1.98</v>
      </c>
    </row>
    <row r="17118" spans="1:26">
      <c r="A17118">
        <v>213886032</v>
      </c>
      <c r="B17118" t="s">
        <v>14204</v>
      </c>
      <c r="C17118" t="s">
        <v>3597</v>
      </c>
      <c r="D17118" t="s">
        <v>4034</v>
      </c>
      <c r="E17118" t="s">
        <v>6086</v>
      </c>
      <c r="F17118" t="s">
        <v>3621</v>
      </c>
      <c r="G17118">
        <v>213886032</v>
      </c>
      <c r="I17118" t="s">
        <v>3622</v>
      </c>
      <c r="J17118" t="s">
        <v>14381</v>
      </c>
      <c r="K17118" t="s">
        <v>3624</v>
      </c>
      <c r="L17118" t="s">
        <v>7846</v>
      </c>
      <c r="M17118">
        <v>13</v>
      </c>
      <c r="N17118">
        <v>22</v>
      </c>
      <c r="O17118">
        <v>12.7</v>
      </c>
      <c r="P17118">
        <v>13</v>
      </c>
      <c r="Q17118">
        <v>23.1</v>
      </c>
      <c r="R17118">
        <v>10.5</v>
      </c>
      <c r="S17118" t="b">
        <v>0</v>
      </c>
      <c r="T17118" t="b">
        <v>0</v>
      </c>
      <c r="U17118" t="b">
        <v>1</v>
      </c>
      <c r="V17118">
        <v>12000</v>
      </c>
      <c r="W17118">
        <v>10300</v>
      </c>
      <c r="X17118">
        <v>2.56</v>
      </c>
      <c r="Y17118">
        <v>12477</v>
      </c>
      <c r="Z17118">
        <v>2.0099999999999998</v>
      </c>
    </row>
    <row r="17119" spans="1:26">
      <c r="A17119">
        <v>213886033</v>
      </c>
      <c r="B17119" t="s">
        <v>14204</v>
      </c>
      <c r="C17119" t="s">
        <v>3597</v>
      </c>
      <c r="D17119" t="s">
        <v>4034</v>
      </c>
      <c r="E17119" t="s">
        <v>6086</v>
      </c>
      <c r="F17119" t="s">
        <v>3621</v>
      </c>
      <c r="G17119">
        <v>213886033</v>
      </c>
      <c r="I17119" t="s">
        <v>3622</v>
      </c>
      <c r="J17119" t="s">
        <v>14382</v>
      </c>
      <c r="K17119" t="s">
        <v>3624</v>
      </c>
      <c r="L17119" t="s">
        <v>7960</v>
      </c>
      <c r="M17119">
        <v>13</v>
      </c>
      <c r="N17119">
        <v>21.5</v>
      </c>
      <c r="O17119">
        <v>11</v>
      </c>
      <c r="P17119">
        <v>13</v>
      </c>
      <c r="Q17119">
        <v>22</v>
      </c>
      <c r="R17119">
        <v>10.6</v>
      </c>
      <c r="S17119" t="b">
        <v>0</v>
      </c>
      <c r="T17119" t="b">
        <v>0</v>
      </c>
      <c r="U17119" t="b">
        <v>1</v>
      </c>
      <c r="V17119">
        <v>18000</v>
      </c>
      <c r="W17119">
        <v>11100</v>
      </c>
      <c r="X17119">
        <v>2.8</v>
      </c>
      <c r="Y17119">
        <v>21447</v>
      </c>
      <c r="Z17119">
        <v>1.98</v>
      </c>
    </row>
    <row r="17120" spans="1:26">
      <c r="A17120">
        <v>213886034</v>
      </c>
      <c r="B17120" t="s">
        <v>14204</v>
      </c>
      <c r="C17120" t="s">
        <v>3597</v>
      </c>
      <c r="D17120" t="s">
        <v>4034</v>
      </c>
      <c r="E17120" t="s">
        <v>6086</v>
      </c>
      <c r="F17120" t="s">
        <v>3621</v>
      </c>
      <c r="G17120">
        <v>213886034</v>
      </c>
      <c r="I17120" t="s">
        <v>3622</v>
      </c>
      <c r="J17120" t="s">
        <v>14383</v>
      </c>
      <c r="K17120" t="s">
        <v>3624</v>
      </c>
      <c r="L17120" t="s">
        <v>7852</v>
      </c>
      <c r="M17120">
        <v>12.5</v>
      </c>
      <c r="N17120">
        <v>21.5</v>
      </c>
      <c r="O17120">
        <v>11.5</v>
      </c>
      <c r="P17120">
        <v>12.5</v>
      </c>
      <c r="Q17120">
        <v>22.3</v>
      </c>
      <c r="R17120">
        <v>10.3</v>
      </c>
      <c r="S17120" t="b">
        <v>0</v>
      </c>
      <c r="T17120" t="b">
        <v>0</v>
      </c>
      <c r="U17120" t="b">
        <v>1</v>
      </c>
      <c r="V17120">
        <v>23000</v>
      </c>
      <c r="W17120">
        <v>18900</v>
      </c>
      <c r="X17120">
        <v>2.38</v>
      </c>
      <c r="Y17120">
        <v>23737</v>
      </c>
      <c r="Z17120">
        <v>1.82</v>
      </c>
    </row>
    <row r="17121" spans="1:26">
      <c r="A17121">
        <v>213886038</v>
      </c>
      <c r="B17121" t="s">
        <v>14204</v>
      </c>
      <c r="C17121" t="s">
        <v>3597</v>
      </c>
      <c r="D17121" t="s">
        <v>4034</v>
      </c>
      <c r="E17121" t="s">
        <v>6086</v>
      </c>
      <c r="F17121" t="s">
        <v>3650</v>
      </c>
      <c r="G17121">
        <v>213886038</v>
      </c>
      <c r="I17121" t="s">
        <v>3651</v>
      </c>
      <c r="J17121" t="s">
        <v>14384</v>
      </c>
      <c r="K17121" t="s">
        <v>3653</v>
      </c>
      <c r="M17121">
        <v>12.5</v>
      </c>
      <c r="N17121">
        <v>20.5</v>
      </c>
      <c r="O17121">
        <v>9.6999999999999993</v>
      </c>
      <c r="P17121">
        <v>12.5</v>
      </c>
      <c r="Q17121">
        <v>20.5</v>
      </c>
      <c r="R17121">
        <v>9</v>
      </c>
      <c r="S17121" t="b">
        <v>0</v>
      </c>
      <c r="T17121" t="b">
        <v>0</v>
      </c>
      <c r="U17121" t="b">
        <v>0</v>
      </c>
      <c r="V17121">
        <v>19000</v>
      </c>
      <c r="W17121">
        <v>13500</v>
      </c>
      <c r="X17121">
        <v>2.5</v>
      </c>
      <c r="Y17121">
        <v>19000</v>
      </c>
      <c r="Z17121">
        <v>2.23</v>
      </c>
    </row>
    <row r="17122" spans="1:26">
      <c r="A17122">
        <v>213886044</v>
      </c>
      <c r="B17122" t="s">
        <v>14204</v>
      </c>
      <c r="C17122" t="s">
        <v>3597</v>
      </c>
      <c r="D17122" t="s">
        <v>4034</v>
      </c>
      <c r="E17122" t="s">
        <v>6086</v>
      </c>
      <c r="F17122" t="s">
        <v>3650</v>
      </c>
      <c r="G17122">
        <v>213886044</v>
      </c>
      <c r="I17122" t="s">
        <v>3651</v>
      </c>
      <c r="J17122" t="s">
        <v>14385</v>
      </c>
      <c r="K17122" t="s">
        <v>3653</v>
      </c>
      <c r="M17122">
        <v>12.5</v>
      </c>
      <c r="N17122">
        <v>20</v>
      </c>
      <c r="O17122">
        <v>10.8</v>
      </c>
      <c r="P17122">
        <v>12.5</v>
      </c>
      <c r="Q17122">
        <v>20</v>
      </c>
      <c r="R17122">
        <v>9.6999999999999993</v>
      </c>
      <c r="S17122" t="b">
        <v>0</v>
      </c>
      <c r="T17122" t="b">
        <v>0</v>
      </c>
      <c r="U17122" t="b">
        <v>1</v>
      </c>
      <c r="V17122">
        <v>36000</v>
      </c>
      <c r="W17122">
        <v>35000</v>
      </c>
      <c r="X17122">
        <v>2.35</v>
      </c>
      <c r="Y17122">
        <v>35200</v>
      </c>
      <c r="Z17122">
        <v>1.88</v>
      </c>
    </row>
    <row r="17123" spans="1:26">
      <c r="A17123">
        <v>213886047</v>
      </c>
      <c r="B17123" t="s">
        <v>14204</v>
      </c>
      <c r="C17123" t="s">
        <v>3597</v>
      </c>
      <c r="D17123" t="s">
        <v>4034</v>
      </c>
      <c r="E17123" t="s">
        <v>6086</v>
      </c>
      <c r="F17123" t="s">
        <v>3650</v>
      </c>
      <c r="G17123">
        <v>213886047</v>
      </c>
      <c r="I17123" t="s">
        <v>3651</v>
      </c>
      <c r="J17123" t="s">
        <v>14386</v>
      </c>
      <c r="K17123" t="s">
        <v>3653</v>
      </c>
      <c r="M17123">
        <v>11</v>
      </c>
      <c r="N17123">
        <v>21</v>
      </c>
      <c r="O17123">
        <v>11.5</v>
      </c>
      <c r="P17123">
        <v>11</v>
      </c>
      <c r="Q17123">
        <v>21.2</v>
      </c>
      <c r="R17123">
        <v>10</v>
      </c>
      <c r="S17123" t="b">
        <v>0</v>
      </c>
      <c r="T17123" t="b">
        <v>0</v>
      </c>
      <c r="U17123" t="b">
        <v>1</v>
      </c>
      <c r="V17123">
        <v>48000</v>
      </c>
      <c r="W17123">
        <v>39000</v>
      </c>
      <c r="X17123">
        <v>2.5</v>
      </c>
      <c r="Y17123">
        <v>45000</v>
      </c>
      <c r="Z17123">
        <v>2.2000000000000002</v>
      </c>
    </row>
    <row r="17124" spans="1:26">
      <c r="A17124">
        <v>213886042</v>
      </c>
      <c r="B17124" t="s">
        <v>14204</v>
      </c>
      <c r="C17124" t="s">
        <v>3597</v>
      </c>
      <c r="D17124" t="s">
        <v>4034</v>
      </c>
      <c r="E17124" t="s">
        <v>6086</v>
      </c>
      <c r="F17124" t="s">
        <v>3718</v>
      </c>
      <c r="G17124">
        <v>213886042</v>
      </c>
      <c r="I17124" t="s">
        <v>3711</v>
      </c>
      <c r="J17124" t="s">
        <v>14387</v>
      </c>
      <c r="K17124" t="s">
        <v>3688</v>
      </c>
      <c r="M17124">
        <v>11.5</v>
      </c>
      <c r="N17124">
        <v>20</v>
      </c>
      <c r="O17124">
        <v>10.1</v>
      </c>
      <c r="P17124">
        <v>11.7</v>
      </c>
      <c r="Q17124">
        <v>20</v>
      </c>
      <c r="R17124">
        <v>9.5</v>
      </c>
      <c r="S17124" t="b">
        <v>0</v>
      </c>
      <c r="T17124" t="b">
        <v>0</v>
      </c>
      <c r="U17124" t="b">
        <v>1</v>
      </c>
      <c r="V17124">
        <v>28000</v>
      </c>
      <c r="W17124">
        <v>27000</v>
      </c>
      <c r="X17124">
        <v>2.2999999999999998</v>
      </c>
      <c r="Y17124">
        <v>27200</v>
      </c>
      <c r="Z17124">
        <v>2.21</v>
      </c>
    </row>
    <row r="17125" spans="1:26">
      <c r="A17125">
        <v>213886046</v>
      </c>
      <c r="B17125" t="s">
        <v>14204</v>
      </c>
      <c r="C17125" t="s">
        <v>3597</v>
      </c>
      <c r="D17125" t="s">
        <v>4034</v>
      </c>
      <c r="E17125" t="s">
        <v>6086</v>
      </c>
      <c r="F17125" t="s">
        <v>3710</v>
      </c>
      <c r="G17125">
        <v>213886046</v>
      </c>
      <c r="I17125" t="s">
        <v>3711</v>
      </c>
      <c r="J17125" t="s">
        <v>14385</v>
      </c>
      <c r="K17125" t="s">
        <v>3725</v>
      </c>
      <c r="M17125">
        <v>11.9</v>
      </c>
      <c r="N17125">
        <v>19.5</v>
      </c>
      <c r="O17125">
        <v>10.9</v>
      </c>
      <c r="P17125">
        <v>12.1</v>
      </c>
      <c r="Q17125">
        <v>19.5</v>
      </c>
      <c r="R17125">
        <v>9.85</v>
      </c>
      <c r="S17125" t="b">
        <v>0</v>
      </c>
      <c r="T17125" t="b">
        <v>0</v>
      </c>
      <c r="U17125" t="b">
        <v>1</v>
      </c>
      <c r="V17125">
        <v>36000</v>
      </c>
      <c r="W17125">
        <v>35000</v>
      </c>
      <c r="X17125">
        <v>2.4300000000000002</v>
      </c>
      <c r="Y17125">
        <v>35200</v>
      </c>
      <c r="Z17125">
        <v>1.88</v>
      </c>
    </row>
    <row r="17126" spans="1:26">
      <c r="A17126">
        <v>213886048</v>
      </c>
      <c r="B17126" t="s">
        <v>14204</v>
      </c>
      <c r="C17126" t="s">
        <v>3597</v>
      </c>
      <c r="D17126" t="s">
        <v>4034</v>
      </c>
      <c r="E17126" t="s">
        <v>6086</v>
      </c>
      <c r="F17126" t="s">
        <v>3718</v>
      </c>
      <c r="G17126">
        <v>213886048</v>
      </c>
      <c r="I17126" t="s">
        <v>3711</v>
      </c>
      <c r="J17126" t="s">
        <v>14386</v>
      </c>
      <c r="K17126" t="s">
        <v>3688</v>
      </c>
      <c r="M17126">
        <v>11.4</v>
      </c>
      <c r="N17126">
        <v>20.2</v>
      </c>
      <c r="O17126">
        <v>10.5</v>
      </c>
      <c r="P17126">
        <v>11.7</v>
      </c>
      <c r="Q17126">
        <v>20.9</v>
      </c>
      <c r="R17126">
        <v>8.9</v>
      </c>
      <c r="S17126" t="b">
        <v>0</v>
      </c>
      <c r="T17126" t="b">
        <v>0</v>
      </c>
      <c r="U17126" t="b">
        <v>1</v>
      </c>
      <c r="V17126">
        <v>47000</v>
      </c>
      <c r="W17126">
        <v>36000</v>
      </c>
      <c r="X17126">
        <v>2.2999999999999998</v>
      </c>
      <c r="Y17126">
        <v>45000</v>
      </c>
      <c r="Z17126">
        <v>2.2000000000000002</v>
      </c>
    </row>
    <row r="17127" spans="1:26">
      <c r="A17127">
        <v>213886049</v>
      </c>
      <c r="B17127" t="s">
        <v>14204</v>
      </c>
      <c r="C17127" t="s">
        <v>3597</v>
      </c>
      <c r="D17127" t="s">
        <v>4034</v>
      </c>
      <c r="E17127" t="s">
        <v>6086</v>
      </c>
      <c r="F17127" t="s">
        <v>3710</v>
      </c>
      <c r="G17127">
        <v>213886049</v>
      </c>
      <c r="I17127" t="s">
        <v>3711</v>
      </c>
      <c r="J17127" t="s">
        <v>14386</v>
      </c>
      <c r="K17127" t="s">
        <v>3725</v>
      </c>
      <c r="M17127">
        <v>11.2</v>
      </c>
      <c r="N17127">
        <v>20.6</v>
      </c>
      <c r="O17127">
        <v>11</v>
      </c>
      <c r="P17127">
        <v>11.35</v>
      </c>
      <c r="Q17127">
        <v>21.05</v>
      </c>
      <c r="R17127">
        <v>9.4499999999999993</v>
      </c>
      <c r="S17127" t="b">
        <v>0</v>
      </c>
      <c r="T17127" t="b">
        <v>0</v>
      </c>
      <c r="U17127" t="b">
        <v>1</v>
      </c>
      <c r="V17127">
        <v>47500</v>
      </c>
      <c r="W17127">
        <v>37400</v>
      </c>
      <c r="X17127">
        <v>2.4</v>
      </c>
      <c r="Y17127">
        <v>45000</v>
      </c>
      <c r="Z17127">
        <v>2.2000000000000002</v>
      </c>
    </row>
    <row r="17128" spans="1:26">
      <c r="A17128">
        <v>213886039</v>
      </c>
      <c r="B17128" t="s">
        <v>14204</v>
      </c>
      <c r="C17128" t="s">
        <v>3597</v>
      </c>
      <c r="D17128" t="s">
        <v>4034</v>
      </c>
      <c r="E17128" t="s">
        <v>6086</v>
      </c>
      <c r="F17128" t="s">
        <v>3718</v>
      </c>
      <c r="G17128">
        <v>213886039</v>
      </c>
      <c r="I17128" t="s">
        <v>3711</v>
      </c>
      <c r="J17128" t="s">
        <v>14384</v>
      </c>
      <c r="K17128" t="s">
        <v>3688</v>
      </c>
      <c r="M17128">
        <v>11.5</v>
      </c>
      <c r="N17128">
        <v>19</v>
      </c>
      <c r="O17128">
        <v>9.8000000000000007</v>
      </c>
      <c r="P17128">
        <v>12</v>
      </c>
      <c r="Q17128">
        <v>19</v>
      </c>
      <c r="R17128">
        <v>9.3000000000000007</v>
      </c>
      <c r="S17128" t="b">
        <v>0</v>
      </c>
      <c r="T17128" t="b">
        <v>0</v>
      </c>
      <c r="U17128" t="b">
        <v>1</v>
      </c>
      <c r="V17128">
        <v>19000</v>
      </c>
      <c r="W17128">
        <v>16000</v>
      </c>
      <c r="X17128">
        <v>2.61</v>
      </c>
      <c r="Y17128">
        <v>19000</v>
      </c>
      <c r="Z17128">
        <v>2.23</v>
      </c>
    </row>
    <row r="17129" spans="1:26">
      <c r="A17129">
        <v>213886040</v>
      </c>
      <c r="B17129" t="s">
        <v>14204</v>
      </c>
      <c r="C17129" t="s">
        <v>3597</v>
      </c>
      <c r="D17129" t="s">
        <v>4034</v>
      </c>
      <c r="E17129" t="s">
        <v>6086</v>
      </c>
      <c r="F17129" t="s">
        <v>3710</v>
      </c>
      <c r="G17129">
        <v>213886040</v>
      </c>
      <c r="I17129" t="s">
        <v>3711</v>
      </c>
      <c r="J17129" t="s">
        <v>14384</v>
      </c>
      <c r="K17129" t="s">
        <v>3725</v>
      </c>
      <c r="M17129">
        <v>12</v>
      </c>
      <c r="N17129">
        <v>19.75</v>
      </c>
      <c r="O17129">
        <v>9.75</v>
      </c>
      <c r="P17129">
        <v>12.25</v>
      </c>
      <c r="Q17129">
        <v>19.75</v>
      </c>
      <c r="R17129">
        <v>9.15</v>
      </c>
      <c r="S17129" t="b">
        <v>0</v>
      </c>
      <c r="T17129" t="b">
        <v>0</v>
      </c>
      <c r="U17129" t="b">
        <v>1</v>
      </c>
      <c r="V17129">
        <v>19000</v>
      </c>
      <c r="W17129">
        <v>14700</v>
      </c>
      <c r="X17129">
        <v>2.5499999999999998</v>
      </c>
      <c r="Y17129">
        <v>19000</v>
      </c>
      <c r="Z17129">
        <v>2.23</v>
      </c>
    </row>
    <row r="17130" spans="1:26">
      <c r="A17130">
        <v>213886041</v>
      </c>
      <c r="B17130" t="s">
        <v>14204</v>
      </c>
      <c r="C17130" t="s">
        <v>3597</v>
      </c>
      <c r="D17130" t="s">
        <v>4034</v>
      </c>
      <c r="E17130" t="s">
        <v>6086</v>
      </c>
      <c r="F17130" t="s">
        <v>3650</v>
      </c>
      <c r="G17130">
        <v>213886041</v>
      </c>
      <c r="I17130" t="s">
        <v>3651</v>
      </c>
      <c r="J17130" t="s">
        <v>14387</v>
      </c>
      <c r="K17130" t="s">
        <v>3653</v>
      </c>
      <c r="M17130">
        <v>11.5</v>
      </c>
      <c r="N17130">
        <v>22</v>
      </c>
      <c r="O17130">
        <v>10</v>
      </c>
      <c r="P17130">
        <v>11.8</v>
      </c>
      <c r="Q17130">
        <v>22.6</v>
      </c>
      <c r="R17130">
        <v>9.8000000000000007</v>
      </c>
      <c r="S17130" t="b">
        <v>0</v>
      </c>
      <c r="T17130" t="b">
        <v>0</v>
      </c>
      <c r="U17130" t="b">
        <v>1</v>
      </c>
      <c r="V17130">
        <v>28000</v>
      </c>
      <c r="W17130">
        <v>25600</v>
      </c>
      <c r="X17130">
        <v>2.2999999999999998</v>
      </c>
      <c r="Y17130">
        <v>27200</v>
      </c>
      <c r="Z17130">
        <v>2.21</v>
      </c>
    </row>
    <row r="17131" spans="1:26">
      <c r="A17131">
        <v>213886043</v>
      </c>
      <c r="B17131" t="s">
        <v>14204</v>
      </c>
      <c r="C17131" t="s">
        <v>3597</v>
      </c>
      <c r="D17131" t="s">
        <v>4034</v>
      </c>
      <c r="E17131" t="s">
        <v>6086</v>
      </c>
      <c r="F17131" t="s">
        <v>3710</v>
      </c>
      <c r="G17131">
        <v>213886043</v>
      </c>
      <c r="I17131" t="s">
        <v>3711</v>
      </c>
      <c r="J17131" t="s">
        <v>14387</v>
      </c>
      <c r="K17131" t="s">
        <v>3725</v>
      </c>
      <c r="M17131">
        <v>11.5</v>
      </c>
      <c r="N17131">
        <v>21</v>
      </c>
      <c r="O17131">
        <v>10.050000000000001</v>
      </c>
      <c r="P17131">
        <v>11.75</v>
      </c>
      <c r="Q17131">
        <v>21.3</v>
      </c>
      <c r="R17131">
        <v>9.65</v>
      </c>
      <c r="S17131" t="b">
        <v>0</v>
      </c>
      <c r="T17131" t="b">
        <v>0</v>
      </c>
      <c r="U17131" t="b">
        <v>1</v>
      </c>
      <c r="V17131">
        <v>28000</v>
      </c>
      <c r="W17131">
        <v>26200</v>
      </c>
      <c r="X17131">
        <v>2.2999999999999998</v>
      </c>
      <c r="Y17131">
        <v>27200</v>
      </c>
      <c r="Z17131">
        <v>2.21</v>
      </c>
    </row>
    <row r="17132" spans="1:26">
      <c r="A17132">
        <v>213886050</v>
      </c>
      <c r="B17132" t="s">
        <v>14204</v>
      </c>
      <c r="C17132" t="s">
        <v>3597</v>
      </c>
      <c r="D17132" t="s">
        <v>4034</v>
      </c>
      <c r="E17132" t="s">
        <v>6086</v>
      </c>
      <c r="F17132" t="s">
        <v>3650</v>
      </c>
      <c r="G17132">
        <v>213886050</v>
      </c>
      <c r="I17132" t="s">
        <v>3651</v>
      </c>
      <c r="J17132" t="s">
        <v>14388</v>
      </c>
      <c r="K17132" t="s">
        <v>3653</v>
      </c>
      <c r="M17132">
        <v>10.5</v>
      </c>
      <c r="N17132">
        <v>19</v>
      </c>
      <c r="O17132">
        <v>10.8</v>
      </c>
      <c r="P17132">
        <v>10.5</v>
      </c>
      <c r="Q17132">
        <v>20</v>
      </c>
      <c r="R17132">
        <v>9.5</v>
      </c>
      <c r="S17132" t="b">
        <v>0</v>
      </c>
      <c r="T17132" t="b">
        <v>0</v>
      </c>
      <c r="U17132" t="b">
        <v>1</v>
      </c>
      <c r="V17132">
        <v>55000</v>
      </c>
      <c r="W17132">
        <v>34800</v>
      </c>
      <c r="X17132">
        <v>2.4</v>
      </c>
      <c r="Y17132">
        <v>45000</v>
      </c>
      <c r="Z17132">
        <v>2.06</v>
      </c>
    </row>
    <row r="17133" spans="1:26">
      <c r="A17133">
        <v>213886051</v>
      </c>
      <c r="B17133" t="s">
        <v>14204</v>
      </c>
      <c r="C17133" t="s">
        <v>3597</v>
      </c>
      <c r="D17133" t="s">
        <v>4034</v>
      </c>
      <c r="E17133" t="s">
        <v>6086</v>
      </c>
      <c r="F17133" t="s">
        <v>3718</v>
      </c>
      <c r="G17133">
        <v>213886051</v>
      </c>
      <c r="I17133" t="s">
        <v>3711</v>
      </c>
      <c r="J17133" t="s">
        <v>14388</v>
      </c>
      <c r="K17133" t="s">
        <v>3688</v>
      </c>
      <c r="M17133">
        <v>10.5</v>
      </c>
      <c r="N17133">
        <v>19</v>
      </c>
      <c r="O17133">
        <v>11</v>
      </c>
      <c r="P17133">
        <v>10.5</v>
      </c>
      <c r="Q17133">
        <v>18.8</v>
      </c>
      <c r="R17133">
        <v>9.3000000000000007</v>
      </c>
      <c r="S17133" t="b">
        <v>0</v>
      </c>
      <c r="T17133" t="b">
        <v>0</v>
      </c>
      <c r="U17133" t="b">
        <v>1</v>
      </c>
      <c r="V17133">
        <v>55000</v>
      </c>
      <c r="W17133">
        <v>35200</v>
      </c>
      <c r="X17133">
        <v>2.5</v>
      </c>
      <c r="Y17133">
        <v>45000</v>
      </c>
      <c r="Z17133">
        <v>2.06</v>
      </c>
    </row>
    <row r="17134" spans="1:26">
      <c r="A17134">
        <v>213886035</v>
      </c>
      <c r="B17134" t="s">
        <v>14204</v>
      </c>
      <c r="C17134" t="s">
        <v>3597</v>
      </c>
      <c r="D17134" t="s">
        <v>4034</v>
      </c>
      <c r="E17134" t="s">
        <v>6086</v>
      </c>
      <c r="F17134" t="s">
        <v>3650</v>
      </c>
      <c r="G17134">
        <v>213886035</v>
      </c>
      <c r="I17134" t="s">
        <v>3651</v>
      </c>
      <c r="J17134" t="s">
        <v>14389</v>
      </c>
      <c r="K17134" t="s">
        <v>3653</v>
      </c>
      <c r="M17134">
        <v>10.5</v>
      </c>
      <c r="N17134">
        <v>19</v>
      </c>
      <c r="O17134">
        <v>11.5</v>
      </c>
      <c r="P17134">
        <v>10.5</v>
      </c>
      <c r="Q17134">
        <v>20.2</v>
      </c>
      <c r="R17134">
        <v>9.6</v>
      </c>
      <c r="S17134" t="b">
        <v>0</v>
      </c>
      <c r="T17134" t="b">
        <v>0</v>
      </c>
      <c r="U17134" t="b">
        <v>1</v>
      </c>
      <c r="V17134">
        <v>55000</v>
      </c>
      <c r="W17134">
        <v>36400</v>
      </c>
      <c r="X17134">
        <v>2.56</v>
      </c>
      <c r="Y17134">
        <v>37000</v>
      </c>
      <c r="Z17134">
        <v>2.17</v>
      </c>
    </row>
    <row r="17135" spans="1:26">
      <c r="A17135">
        <v>213886052</v>
      </c>
      <c r="B17135" t="s">
        <v>14204</v>
      </c>
      <c r="C17135" t="s">
        <v>3597</v>
      </c>
      <c r="D17135" t="s">
        <v>4034</v>
      </c>
      <c r="E17135" t="s">
        <v>6086</v>
      </c>
      <c r="F17135" t="s">
        <v>3710</v>
      </c>
      <c r="G17135">
        <v>213886052</v>
      </c>
      <c r="I17135" t="s">
        <v>3711</v>
      </c>
      <c r="J17135" t="s">
        <v>14388</v>
      </c>
      <c r="K17135" t="s">
        <v>3725</v>
      </c>
      <c r="M17135">
        <v>10.5</v>
      </c>
      <c r="N17135">
        <v>19</v>
      </c>
      <c r="O17135">
        <v>10.9</v>
      </c>
      <c r="P17135">
        <v>10.5</v>
      </c>
      <c r="Q17135">
        <v>19.399999999999999</v>
      </c>
      <c r="R17135">
        <v>9.4</v>
      </c>
      <c r="S17135" t="b">
        <v>0</v>
      </c>
      <c r="T17135" t="b">
        <v>0</v>
      </c>
      <c r="U17135" t="b">
        <v>1</v>
      </c>
      <c r="V17135">
        <v>55000</v>
      </c>
      <c r="W17135">
        <v>35000</v>
      </c>
      <c r="X17135">
        <v>2.4500000000000002</v>
      </c>
      <c r="Y17135">
        <v>45000</v>
      </c>
      <c r="Z17135">
        <v>2.06</v>
      </c>
    </row>
    <row r="17136" spans="1:26">
      <c r="A17136">
        <v>213886037</v>
      </c>
      <c r="B17136" t="s">
        <v>14204</v>
      </c>
      <c r="C17136" t="s">
        <v>3597</v>
      </c>
      <c r="D17136" t="s">
        <v>4034</v>
      </c>
      <c r="E17136" t="s">
        <v>6086</v>
      </c>
      <c r="F17136" t="s">
        <v>3710</v>
      </c>
      <c r="G17136">
        <v>213886037</v>
      </c>
      <c r="I17136" t="s">
        <v>3711</v>
      </c>
      <c r="J17136" t="s">
        <v>14389</v>
      </c>
      <c r="K17136" t="s">
        <v>3725</v>
      </c>
      <c r="M17136">
        <v>10.5</v>
      </c>
      <c r="N17136">
        <v>19</v>
      </c>
      <c r="O17136">
        <v>11.15</v>
      </c>
      <c r="P17136">
        <v>10.5</v>
      </c>
      <c r="Q17136">
        <v>19.600000000000001</v>
      </c>
      <c r="R17136">
        <v>9.1</v>
      </c>
      <c r="S17136" t="b">
        <v>0</v>
      </c>
      <c r="T17136" t="b">
        <v>0</v>
      </c>
      <c r="U17136" t="b">
        <v>1</v>
      </c>
      <c r="V17136">
        <v>55000</v>
      </c>
      <c r="W17136">
        <v>35800</v>
      </c>
      <c r="X17136">
        <v>2.58</v>
      </c>
      <c r="Y17136">
        <v>37000</v>
      </c>
      <c r="Z17136">
        <v>2.17</v>
      </c>
    </row>
    <row r="17137" spans="1:26">
      <c r="A17137">
        <v>210722662</v>
      </c>
      <c r="B17137" t="s">
        <v>8985</v>
      </c>
      <c r="C17137" t="s">
        <v>3597</v>
      </c>
      <c r="D17137" t="s">
        <v>3685</v>
      </c>
      <c r="E17137" t="s">
        <v>3693</v>
      </c>
      <c r="F17137" t="s">
        <v>3650</v>
      </c>
      <c r="G17137">
        <v>210722662</v>
      </c>
      <c r="I17137" t="s">
        <v>3651</v>
      </c>
      <c r="J17137" t="s">
        <v>8990</v>
      </c>
      <c r="K17137" t="s">
        <v>3653</v>
      </c>
      <c r="P17137">
        <v>9.1999999999999993</v>
      </c>
      <c r="Q17137">
        <v>18.100000000000001</v>
      </c>
      <c r="R17137">
        <v>9.4</v>
      </c>
      <c r="S17137" t="b">
        <v>0</v>
      </c>
      <c r="T17137" t="b">
        <v>0</v>
      </c>
      <c r="U17137" t="b">
        <v>0</v>
      </c>
      <c r="V17137">
        <v>36000</v>
      </c>
      <c r="W17137">
        <v>22000</v>
      </c>
      <c r="X17137">
        <v>3.15</v>
      </c>
      <c r="Y17137">
        <v>26200</v>
      </c>
      <c r="Z17137">
        <v>2.7</v>
      </c>
    </row>
    <row r="17138" spans="1:26">
      <c r="A17138">
        <v>210722663</v>
      </c>
      <c r="B17138" t="s">
        <v>8985</v>
      </c>
      <c r="C17138" t="s">
        <v>3597</v>
      </c>
      <c r="D17138" t="s">
        <v>3685</v>
      </c>
      <c r="E17138" t="s">
        <v>3693</v>
      </c>
      <c r="F17138" t="s">
        <v>3650</v>
      </c>
      <c r="G17138">
        <v>210722663</v>
      </c>
      <c r="I17138" t="s">
        <v>3651</v>
      </c>
      <c r="J17138" t="s">
        <v>8991</v>
      </c>
      <c r="K17138" t="s">
        <v>3653</v>
      </c>
      <c r="M17138">
        <v>10.5</v>
      </c>
      <c r="N17138">
        <v>20.2</v>
      </c>
      <c r="O17138">
        <v>11.1</v>
      </c>
      <c r="P17138">
        <v>10.5</v>
      </c>
      <c r="Q17138">
        <v>20.6</v>
      </c>
      <c r="R17138">
        <v>9.3000000000000007</v>
      </c>
      <c r="S17138" t="b">
        <v>0</v>
      </c>
      <c r="T17138" t="b">
        <v>0</v>
      </c>
      <c r="U17138" t="b">
        <v>0</v>
      </c>
      <c r="V17138">
        <v>47000</v>
      </c>
      <c r="W17138">
        <v>31000</v>
      </c>
      <c r="X17138">
        <v>3.04</v>
      </c>
      <c r="Y17138">
        <v>37000</v>
      </c>
      <c r="Z17138">
        <v>2.5299999999999998</v>
      </c>
    </row>
    <row r="17139" spans="1:26">
      <c r="A17139">
        <v>210722664</v>
      </c>
      <c r="B17139" t="s">
        <v>8985</v>
      </c>
      <c r="C17139" t="s">
        <v>3597</v>
      </c>
      <c r="D17139" t="s">
        <v>3685</v>
      </c>
      <c r="E17139" t="s">
        <v>3693</v>
      </c>
      <c r="F17139" t="s">
        <v>3650</v>
      </c>
      <c r="G17139">
        <v>210722664</v>
      </c>
      <c r="I17139" t="s">
        <v>3651</v>
      </c>
      <c r="J17139" t="s">
        <v>8992</v>
      </c>
      <c r="K17139" t="s">
        <v>3653</v>
      </c>
      <c r="M17139">
        <v>12</v>
      </c>
      <c r="N17139">
        <v>16.899999999999999</v>
      </c>
      <c r="O17139">
        <v>10.3</v>
      </c>
      <c r="P17139">
        <v>12</v>
      </c>
      <c r="Q17139">
        <v>16</v>
      </c>
      <c r="R17139">
        <v>8.6999999999999993</v>
      </c>
      <c r="S17139" t="b">
        <v>0</v>
      </c>
      <c r="T17139" t="b">
        <v>0</v>
      </c>
      <c r="U17139" t="b">
        <v>0</v>
      </c>
      <c r="V17139">
        <v>17800</v>
      </c>
      <c r="W17139">
        <v>12000</v>
      </c>
      <c r="X17139">
        <v>2.93</v>
      </c>
      <c r="Y17139">
        <v>23200</v>
      </c>
      <c r="Z17139">
        <v>2.2999999999999998</v>
      </c>
    </row>
    <row r="17140" spans="1:26">
      <c r="A17140">
        <v>212494263</v>
      </c>
      <c r="B17140" t="s">
        <v>11518</v>
      </c>
      <c r="C17140" t="s">
        <v>3597</v>
      </c>
      <c r="D17140" t="s">
        <v>3685</v>
      </c>
      <c r="E17140" t="s">
        <v>3693</v>
      </c>
      <c r="F17140" t="s">
        <v>3621</v>
      </c>
      <c r="G17140">
        <v>212494263</v>
      </c>
      <c r="I17140" t="s">
        <v>3622</v>
      </c>
      <c r="J17140" t="s">
        <v>11525</v>
      </c>
      <c r="K17140" t="s">
        <v>3624</v>
      </c>
      <c r="L17140" t="s">
        <v>11526</v>
      </c>
      <c r="P17140">
        <v>11.5</v>
      </c>
      <c r="Q17140">
        <v>19.8</v>
      </c>
      <c r="R17140">
        <v>8.5</v>
      </c>
      <c r="S17140" t="b">
        <v>0</v>
      </c>
      <c r="T17140" t="b">
        <v>0</v>
      </c>
      <c r="U17140" t="b">
        <v>0</v>
      </c>
      <c r="V17140">
        <v>18000</v>
      </c>
      <c r="W17140">
        <v>14000</v>
      </c>
      <c r="X17140">
        <v>2.61</v>
      </c>
      <c r="Y17140">
        <v>23200</v>
      </c>
      <c r="Z17140">
        <v>2.16</v>
      </c>
    </row>
    <row r="17141" spans="1:26">
      <c r="A17141">
        <v>210800990</v>
      </c>
      <c r="B17141" t="s">
        <v>8985</v>
      </c>
      <c r="C17141" t="s">
        <v>3597</v>
      </c>
      <c r="D17141" t="s">
        <v>3685</v>
      </c>
      <c r="E17141" t="s">
        <v>3693</v>
      </c>
      <c r="F17141" t="s">
        <v>3710</v>
      </c>
      <c r="G17141">
        <v>210800990</v>
      </c>
      <c r="I17141" t="s">
        <v>3711</v>
      </c>
      <c r="J17141" t="s">
        <v>8987</v>
      </c>
      <c r="K17141" t="s">
        <v>3725</v>
      </c>
      <c r="P17141">
        <v>10.5</v>
      </c>
      <c r="Q17141">
        <v>18</v>
      </c>
      <c r="R17141">
        <v>8.6</v>
      </c>
      <c r="S17141" t="b">
        <v>0</v>
      </c>
      <c r="T17141" t="b">
        <v>0</v>
      </c>
      <c r="U17141" t="b">
        <v>1</v>
      </c>
      <c r="V17141">
        <v>34400</v>
      </c>
      <c r="W17141">
        <v>22200</v>
      </c>
      <c r="X17141">
        <v>2.9</v>
      </c>
      <c r="Y17141">
        <v>31900</v>
      </c>
      <c r="Z17141">
        <v>1.85</v>
      </c>
    </row>
    <row r="17142" spans="1:26">
      <c r="A17142">
        <v>210800987</v>
      </c>
      <c r="B17142" t="s">
        <v>8985</v>
      </c>
      <c r="C17142" t="s">
        <v>3597</v>
      </c>
      <c r="D17142" t="s">
        <v>3685</v>
      </c>
      <c r="E17142" t="s">
        <v>3693</v>
      </c>
      <c r="F17142" t="s">
        <v>3710</v>
      </c>
      <c r="G17142">
        <v>210800987</v>
      </c>
      <c r="I17142" t="s">
        <v>3711</v>
      </c>
      <c r="J17142" t="s">
        <v>8991</v>
      </c>
      <c r="K17142" t="s">
        <v>3725</v>
      </c>
      <c r="P17142">
        <v>9.35</v>
      </c>
      <c r="Q17142">
        <v>17.5</v>
      </c>
      <c r="R17142">
        <v>8.6</v>
      </c>
      <c r="S17142" t="b">
        <v>0</v>
      </c>
      <c r="T17142" t="b">
        <v>0</v>
      </c>
      <c r="U17142" t="b">
        <v>0</v>
      </c>
      <c r="V17142">
        <v>45000</v>
      </c>
      <c r="W17142">
        <v>30600</v>
      </c>
      <c r="X17142">
        <v>2.84</v>
      </c>
      <c r="Y17142">
        <v>35700</v>
      </c>
      <c r="Z17142">
        <v>2.33</v>
      </c>
    </row>
    <row r="17143" spans="1:26">
      <c r="A17143">
        <v>210800989</v>
      </c>
      <c r="B17143" t="s">
        <v>8985</v>
      </c>
      <c r="C17143" t="s">
        <v>3597</v>
      </c>
      <c r="D17143" t="s">
        <v>3685</v>
      </c>
      <c r="E17143" t="s">
        <v>3693</v>
      </c>
      <c r="F17143" t="s">
        <v>3710</v>
      </c>
      <c r="G17143">
        <v>210800989</v>
      </c>
      <c r="I17143" t="s">
        <v>3711</v>
      </c>
      <c r="J17143" t="s">
        <v>8986</v>
      </c>
      <c r="K17143" t="s">
        <v>3725</v>
      </c>
      <c r="P17143">
        <v>10.1</v>
      </c>
      <c r="Q17143">
        <v>16.5</v>
      </c>
      <c r="R17143">
        <v>8.8000000000000007</v>
      </c>
      <c r="S17143" t="b">
        <v>0</v>
      </c>
      <c r="T17143" t="b">
        <v>0</v>
      </c>
      <c r="U17143" t="b">
        <v>1</v>
      </c>
      <c r="V17143">
        <v>24000</v>
      </c>
      <c r="W17143">
        <v>15200</v>
      </c>
      <c r="X17143">
        <v>3.01</v>
      </c>
      <c r="Y17143">
        <v>24400</v>
      </c>
      <c r="Z17143">
        <v>2.23</v>
      </c>
    </row>
    <row r="17144" spans="1:26">
      <c r="A17144">
        <v>210725102</v>
      </c>
      <c r="B17144" t="s">
        <v>8985</v>
      </c>
      <c r="C17144" t="s">
        <v>3597</v>
      </c>
      <c r="D17144" t="s">
        <v>3685</v>
      </c>
      <c r="E17144" t="s">
        <v>3693</v>
      </c>
      <c r="F17144" t="s">
        <v>3718</v>
      </c>
      <c r="G17144">
        <v>210725102</v>
      </c>
      <c r="I17144" t="s">
        <v>3711</v>
      </c>
      <c r="J17144" t="s">
        <v>8987</v>
      </c>
      <c r="K17144" t="s">
        <v>3688</v>
      </c>
      <c r="P17144">
        <v>9.3000000000000007</v>
      </c>
      <c r="Q17144">
        <v>15.9</v>
      </c>
      <c r="R17144">
        <v>8.1</v>
      </c>
      <c r="S17144" t="b">
        <v>0</v>
      </c>
      <c r="T17144" t="b">
        <v>0</v>
      </c>
      <c r="U17144" t="b">
        <v>0</v>
      </c>
      <c r="V17144">
        <v>34400</v>
      </c>
      <c r="W17144">
        <v>22000</v>
      </c>
      <c r="X17144">
        <v>2.87</v>
      </c>
      <c r="Y17144">
        <v>30600</v>
      </c>
      <c r="Z17144">
        <v>1.71</v>
      </c>
    </row>
    <row r="17145" spans="1:26">
      <c r="A17145">
        <v>210725098</v>
      </c>
      <c r="B17145" t="s">
        <v>8985</v>
      </c>
      <c r="C17145" t="s">
        <v>3597</v>
      </c>
      <c r="D17145" t="s">
        <v>3685</v>
      </c>
      <c r="E17145" t="s">
        <v>3693</v>
      </c>
      <c r="F17145" t="s">
        <v>3718</v>
      </c>
      <c r="G17145">
        <v>210725098</v>
      </c>
      <c r="I17145" t="s">
        <v>3711</v>
      </c>
      <c r="J17145" t="s">
        <v>8990</v>
      </c>
      <c r="K17145" t="s">
        <v>3688</v>
      </c>
      <c r="P17145">
        <v>8</v>
      </c>
      <c r="Q17145">
        <v>14.9</v>
      </c>
      <c r="R17145">
        <v>7.8</v>
      </c>
      <c r="S17145" t="b">
        <v>0</v>
      </c>
      <c r="T17145" t="b">
        <v>0</v>
      </c>
      <c r="U17145" t="b">
        <v>0</v>
      </c>
      <c r="V17145">
        <v>28800</v>
      </c>
      <c r="W17145">
        <v>20200</v>
      </c>
      <c r="X17145">
        <v>2.2799999999999998</v>
      </c>
      <c r="Y17145">
        <v>24000</v>
      </c>
      <c r="Z17145">
        <v>1.95</v>
      </c>
    </row>
    <row r="17146" spans="1:26">
      <c r="A17146">
        <v>210725099</v>
      </c>
      <c r="B17146" t="s">
        <v>8985</v>
      </c>
      <c r="C17146" t="s">
        <v>3597</v>
      </c>
      <c r="D17146" t="s">
        <v>3685</v>
      </c>
      <c r="E17146" t="s">
        <v>3693</v>
      </c>
      <c r="F17146" t="s">
        <v>3718</v>
      </c>
      <c r="G17146">
        <v>210725099</v>
      </c>
      <c r="I17146" t="s">
        <v>3711</v>
      </c>
      <c r="J17146" t="s">
        <v>8991</v>
      </c>
      <c r="K17146" t="s">
        <v>3688</v>
      </c>
      <c r="P17146">
        <v>8.1999999999999993</v>
      </c>
      <c r="Q17146">
        <v>14.5</v>
      </c>
      <c r="R17146">
        <v>7.8</v>
      </c>
      <c r="S17146" t="b">
        <v>0</v>
      </c>
      <c r="T17146" t="b">
        <v>0</v>
      </c>
      <c r="U17146" t="b">
        <v>0</v>
      </c>
      <c r="V17146">
        <v>43000</v>
      </c>
      <c r="W17146">
        <v>30200</v>
      </c>
      <c r="X17146">
        <v>2.66</v>
      </c>
      <c r="Y17146">
        <v>34400</v>
      </c>
      <c r="Z17146">
        <v>2.14</v>
      </c>
    </row>
    <row r="17147" spans="1:26">
      <c r="A17147">
        <v>210800988</v>
      </c>
      <c r="B17147" t="s">
        <v>8985</v>
      </c>
      <c r="C17147" t="s">
        <v>3597</v>
      </c>
      <c r="D17147" t="s">
        <v>3685</v>
      </c>
      <c r="E17147" t="s">
        <v>3693</v>
      </c>
      <c r="F17147" t="s">
        <v>3710</v>
      </c>
      <c r="G17147">
        <v>210800988</v>
      </c>
      <c r="I17147" t="s">
        <v>3711</v>
      </c>
      <c r="J17147" t="s">
        <v>8992</v>
      </c>
      <c r="K17147" t="s">
        <v>3725</v>
      </c>
      <c r="P17147">
        <v>10.5</v>
      </c>
      <c r="Q17147">
        <v>15.2</v>
      </c>
      <c r="R17147">
        <v>8.1999999999999993</v>
      </c>
      <c r="S17147" t="b">
        <v>0</v>
      </c>
      <c r="T17147" t="b">
        <v>0</v>
      </c>
      <c r="U17147" t="b">
        <v>1</v>
      </c>
      <c r="V17147">
        <v>17800</v>
      </c>
      <c r="W17147">
        <v>11800</v>
      </c>
      <c r="X17147">
        <v>2.77</v>
      </c>
      <c r="Y17147">
        <v>19650</v>
      </c>
      <c r="Z17147">
        <v>2.14</v>
      </c>
    </row>
    <row r="17148" spans="1:26">
      <c r="A17148">
        <v>210800984</v>
      </c>
      <c r="B17148" t="s">
        <v>8985</v>
      </c>
      <c r="C17148" t="s">
        <v>3597</v>
      </c>
      <c r="D17148" t="s">
        <v>3685</v>
      </c>
      <c r="E17148" t="s">
        <v>3693</v>
      </c>
      <c r="F17148" t="s">
        <v>3710</v>
      </c>
      <c r="G17148">
        <v>210800984</v>
      </c>
      <c r="I17148" t="s">
        <v>3711</v>
      </c>
      <c r="J17148" t="s">
        <v>8988</v>
      </c>
      <c r="K17148" t="s">
        <v>3725</v>
      </c>
      <c r="P17148">
        <v>10.3</v>
      </c>
      <c r="Q17148">
        <v>15.2</v>
      </c>
      <c r="R17148">
        <v>8.1999999999999993</v>
      </c>
      <c r="S17148" t="b">
        <v>0</v>
      </c>
      <c r="T17148" t="b">
        <v>0</v>
      </c>
      <c r="U17148" t="b">
        <v>1</v>
      </c>
      <c r="V17148">
        <v>17500</v>
      </c>
      <c r="W17148">
        <v>12000</v>
      </c>
      <c r="X17148">
        <v>2.75</v>
      </c>
      <c r="Y17148">
        <v>16200</v>
      </c>
      <c r="Z17148">
        <v>2.2400000000000002</v>
      </c>
    </row>
    <row r="17149" spans="1:26">
      <c r="A17149">
        <v>210800986</v>
      </c>
      <c r="B17149" t="s">
        <v>8985</v>
      </c>
      <c r="C17149" t="s">
        <v>3597</v>
      </c>
      <c r="D17149" t="s">
        <v>3685</v>
      </c>
      <c r="E17149" t="s">
        <v>3693</v>
      </c>
      <c r="F17149" t="s">
        <v>3710</v>
      </c>
      <c r="G17149">
        <v>210800986</v>
      </c>
      <c r="I17149" t="s">
        <v>3711</v>
      </c>
      <c r="J17149" t="s">
        <v>8990</v>
      </c>
      <c r="K17149" t="s">
        <v>3725</v>
      </c>
      <c r="P17149">
        <v>8.6</v>
      </c>
      <c r="Q17149">
        <v>16.5</v>
      </c>
      <c r="R17149">
        <v>8.6</v>
      </c>
      <c r="S17149" t="b">
        <v>0</v>
      </c>
      <c r="T17149" t="b">
        <v>0</v>
      </c>
      <c r="U17149" t="b">
        <v>0</v>
      </c>
      <c r="V17149">
        <v>32400</v>
      </c>
      <c r="W17149">
        <v>20600</v>
      </c>
      <c r="X17149">
        <v>2.59</v>
      </c>
      <c r="Y17149">
        <v>25100</v>
      </c>
      <c r="Z17149">
        <v>2.2799999999999998</v>
      </c>
    </row>
    <row r="17150" spans="1:26">
      <c r="A17150">
        <v>210725100</v>
      </c>
      <c r="B17150" t="s">
        <v>8985</v>
      </c>
      <c r="C17150" t="s">
        <v>3597</v>
      </c>
      <c r="D17150" t="s">
        <v>3685</v>
      </c>
      <c r="E17150" t="s">
        <v>3693</v>
      </c>
      <c r="F17150" t="s">
        <v>3718</v>
      </c>
      <c r="G17150">
        <v>210725100</v>
      </c>
      <c r="I17150" t="s">
        <v>3711</v>
      </c>
      <c r="J17150" t="s">
        <v>8992</v>
      </c>
      <c r="K17150" t="s">
        <v>3688</v>
      </c>
      <c r="P17150">
        <v>9</v>
      </c>
      <c r="Q17150">
        <v>14.3</v>
      </c>
      <c r="R17150">
        <v>7.7</v>
      </c>
      <c r="S17150" t="b">
        <v>0</v>
      </c>
      <c r="T17150" t="b">
        <v>0</v>
      </c>
      <c r="U17150" t="b">
        <v>0</v>
      </c>
      <c r="V17150">
        <v>17800</v>
      </c>
      <c r="W17150">
        <v>11600</v>
      </c>
      <c r="X17150">
        <v>2.62</v>
      </c>
      <c r="Y17150">
        <v>16100</v>
      </c>
      <c r="Z17150">
        <v>1.95</v>
      </c>
    </row>
    <row r="17151" spans="1:26">
      <c r="A17151">
        <v>212521705</v>
      </c>
      <c r="B17151" t="s">
        <v>11518</v>
      </c>
      <c r="C17151" t="s">
        <v>3597</v>
      </c>
      <c r="D17151" t="s">
        <v>3685</v>
      </c>
      <c r="E17151" t="s">
        <v>3693</v>
      </c>
      <c r="F17151" t="s">
        <v>3621</v>
      </c>
      <c r="G17151">
        <v>212521705</v>
      </c>
      <c r="I17151" t="s">
        <v>3622</v>
      </c>
      <c r="J17151" t="s">
        <v>11519</v>
      </c>
      <c r="K17151" t="s">
        <v>3624</v>
      </c>
      <c r="L17151" t="s">
        <v>11520</v>
      </c>
      <c r="P17151">
        <v>11.5</v>
      </c>
      <c r="Q17151">
        <v>19.5</v>
      </c>
      <c r="R17151">
        <v>10</v>
      </c>
      <c r="S17151" t="b">
        <v>0</v>
      </c>
      <c r="T17151" t="b">
        <v>0</v>
      </c>
      <c r="U17151" t="b">
        <v>1</v>
      </c>
      <c r="V17151">
        <v>9000</v>
      </c>
      <c r="W17151">
        <v>6700</v>
      </c>
      <c r="X17151">
        <v>3.02</v>
      </c>
      <c r="Y17151">
        <v>12130</v>
      </c>
      <c r="Z17151">
        <v>2.17</v>
      </c>
    </row>
    <row r="17152" spans="1:26">
      <c r="A17152">
        <v>212506076</v>
      </c>
      <c r="B17152" t="s">
        <v>11518</v>
      </c>
      <c r="C17152" t="s">
        <v>3597</v>
      </c>
      <c r="D17152" t="s">
        <v>3685</v>
      </c>
      <c r="E17152" t="s">
        <v>3693</v>
      </c>
      <c r="F17152" t="s">
        <v>3621</v>
      </c>
      <c r="G17152">
        <v>212506076</v>
      </c>
      <c r="I17152" t="s">
        <v>3622</v>
      </c>
      <c r="J17152" t="s">
        <v>11521</v>
      </c>
      <c r="K17152" t="s">
        <v>3624</v>
      </c>
      <c r="L17152" t="s">
        <v>11522</v>
      </c>
      <c r="P17152">
        <v>11.5</v>
      </c>
      <c r="Q17152">
        <v>19.5</v>
      </c>
      <c r="R17152">
        <v>10</v>
      </c>
      <c r="S17152" t="b">
        <v>0</v>
      </c>
      <c r="T17152" t="b">
        <v>0</v>
      </c>
      <c r="U17152" t="b">
        <v>1</v>
      </c>
      <c r="V17152">
        <v>10600</v>
      </c>
      <c r="W17152">
        <v>8800</v>
      </c>
      <c r="X17152">
        <v>2.9</v>
      </c>
      <c r="Y17152">
        <v>15380</v>
      </c>
      <c r="Z17152">
        <v>2.52</v>
      </c>
    </row>
    <row r="17153" spans="1:26">
      <c r="A17153">
        <v>212506077</v>
      </c>
      <c r="B17153" t="s">
        <v>11518</v>
      </c>
      <c r="C17153" t="s">
        <v>3597</v>
      </c>
      <c r="D17153" t="s">
        <v>3685</v>
      </c>
      <c r="E17153" t="s">
        <v>3693</v>
      </c>
      <c r="F17153" t="s">
        <v>3621</v>
      </c>
      <c r="G17153">
        <v>212506077</v>
      </c>
      <c r="I17153" t="s">
        <v>3622</v>
      </c>
      <c r="J17153" t="s">
        <v>11523</v>
      </c>
      <c r="K17153" t="s">
        <v>3624</v>
      </c>
      <c r="L17153" t="s">
        <v>11524</v>
      </c>
      <c r="P17153">
        <v>12</v>
      </c>
      <c r="Q17153">
        <v>19.5</v>
      </c>
      <c r="R17153">
        <v>10</v>
      </c>
      <c r="S17153" t="b">
        <v>0</v>
      </c>
      <c r="T17153" t="b">
        <v>0</v>
      </c>
      <c r="U17153" t="b">
        <v>1</v>
      </c>
      <c r="V17153">
        <v>15000</v>
      </c>
      <c r="W17153">
        <v>11500</v>
      </c>
      <c r="X17153">
        <v>3.01</v>
      </c>
      <c r="Y17153">
        <v>19750</v>
      </c>
      <c r="Z17153">
        <v>2.4500000000000002</v>
      </c>
    </row>
    <row r="17154" spans="1:26">
      <c r="A17154">
        <v>212494264</v>
      </c>
      <c r="B17154" t="s">
        <v>11518</v>
      </c>
      <c r="C17154" t="s">
        <v>3597</v>
      </c>
      <c r="D17154" t="s">
        <v>3685</v>
      </c>
      <c r="E17154" t="s">
        <v>3693</v>
      </c>
      <c r="F17154" t="s">
        <v>3621</v>
      </c>
      <c r="G17154">
        <v>212494264</v>
      </c>
      <c r="I17154" t="s">
        <v>3622</v>
      </c>
      <c r="J17154" t="s">
        <v>11527</v>
      </c>
      <c r="K17154" t="s">
        <v>3624</v>
      </c>
      <c r="L17154" t="s">
        <v>11528</v>
      </c>
      <c r="P17154">
        <v>11.5</v>
      </c>
      <c r="Q17154">
        <v>19.5</v>
      </c>
      <c r="R17154">
        <v>8.5</v>
      </c>
      <c r="S17154" t="b">
        <v>0</v>
      </c>
      <c r="T17154" t="b">
        <v>0</v>
      </c>
      <c r="U17154" t="b">
        <v>0</v>
      </c>
      <c r="V17154">
        <v>21200</v>
      </c>
      <c r="W17154">
        <v>15800</v>
      </c>
      <c r="X17154">
        <v>2.56</v>
      </c>
      <c r="Y17154">
        <v>26100</v>
      </c>
      <c r="Z17154">
        <v>1.97</v>
      </c>
    </row>
    <row r="17155" spans="1:26">
      <c r="A17155">
        <v>212494257</v>
      </c>
      <c r="B17155" t="s">
        <v>11518</v>
      </c>
      <c r="C17155" t="s">
        <v>3597</v>
      </c>
      <c r="D17155" t="s">
        <v>3685</v>
      </c>
      <c r="E17155" t="s">
        <v>3693</v>
      </c>
      <c r="F17155" t="s">
        <v>3621</v>
      </c>
      <c r="G17155">
        <v>212494257</v>
      </c>
      <c r="I17155" t="s">
        <v>3622</v>
      </c>
      <c r="J17155" t="s">
        <v>11529</v>
      </c>
      <c r="K17155" t="s">
        <v>3624</v>
      </c>
      <c r="L17155" t="s">
        <v>11530</v>
      </c>
      <c r="P17155">
        <v>16.3</v>
      </c>
      <c r="Q17155">
        <v>27.4</v>
      </c>
      <c r="R17155">
        <v>11.2</v>
      </c>
      <c r="S17155" t="b">
        <v>0</v>
      </c>
      <c r="T17155" t="b">
        <v>0</v>
      </c>
      <c r="U17155" t="b">
        <v>1</v>
      </c>
      <c r="V17155">
        <v>9000</v>
      </c>
      <c r="W17155">
        <v>6600</v>
      </c>
      <c r="X17155">
        <v>3.17</v>
      </c>
      <c r="Y17155">
        <v>13200</v>
      </c>
      <c r="Z17155">
        <v>2.33</v>
      </c>
    </row>
    <row r="17156" spans="1:26">
      <c r="A17156">
        <v>212494258</v>
      </c>
      <c r="B17156" t="s">
        <v>11518</v>
      </c>
      <c r="C17156" t="s">
        <v>3597</v>
      </c>
      <c r="D17156" t="s">
        <v>3685</v>
      </c>
      <c r="E17156" t="s">
        <v>3693</v>
      </c>
      <c r="F17156" t="s">
        <v>3621</v>
      </c>
      <c r="G17156">
        <v>212494258</v>
      </c>
      <c r="I17156" t="s">
        <v>3622</v>
      </c>
      <c r="J17156" t="s">
        <v>11531</v>
      </c>
      <c r="K17156" t="s">
        <v>3624</v>
      </c>
      <c r="L17156" t="s">
        <v>11532</v>
      </c>
      <c r="P17156">
        <v>13.2</v>
      </c>
      <c r="Q17156">
        <v>25.2</v>
      </c>
      <c r="R17156">
        <v>10.7</v>
      </c>
      <c r="S17156" t="b">
        <v>0</v>
      </c>
      <c r="T17156" t="b">
        <v>0</v>
      </c>
      <c r="U17156" t="b">
        <v>1</v>
      </c>
      <c r="V17156">
        <v>12000</v>
      </c>
      <c r="W17156">
        <v>8600</v>
      </c>
      <c r="X17156">
        <v>3.11</v>
      </c>
      <c r="Y17156">
        <v>15900</v>
      </c>
      <c r="Z17156">
        <v>2.2400000000000002</v>
      </c>
    </row>
    <row r="17157" spans="1:26">
      <c r="A17157">
        <v>212494259</v>
      </c>
      <c r="B17157" t="s">
        <v>11518</v>
      </c>
      <c r="C17157" t="s">
        <v>3597</v>
      </c>
      <c r="D17157" t="s">
        <v>3685</v>
      </c>
      <c r="E17157" t="s">
        <v>3693</v>
      </c>
      <c r="F17157" t="s">
        <v>3621</v>
      </c>
      <c r="G17157">
        <v>212494259</v>
      </c>
      <c r="I17157" t="s">
        <v>3622</v>
      </c>
      <c r="J17157" t="s">
        <v>11533</v>
      </c>
      <c r="K17157" t="s">
        <v>3624</v>
      </c>
      <c r="L17157" t="s">
        <v>11534</v>
      </c>
      <c r="P17157">
        <v>12.5</v>
      </c>
      <c r="Q17157">
        <v>22.7</v>
      </c>
      <c r="R17157">
        <v>10</v>
      </c>
      <c r="S17157" t="b">
        <v>0</v>
      </c>
      <c r="T17157" t="b">
        <v>0</v>
      </c>
      <c r="U17157" t="b">
        <v>1</v>
      </c>
      <c r="V17157">
        <v>18000</v>
      </c>
      <c r="W17157">
        <v>15400</v>
      </c>
      <c r="X17157">
        <v>2.69</v>
      </c>
      <c r="Y17157">
        <v>23800</v>
      </c>
      <c r="Z17157">
        <v>2.02</v>
      </c>
    </row>
    <row r="17158" spans="1:26">
      <c r="A17158">
        <v>212494260</v>
      </c>
      <c r="B17158" t="s">
        <v>11518</v>
      </c>
      <c r="C17158" t="s">
        <v>3597</v>
      </c>
      <c r="D17158" t="s">
        <v>3685</v>
      </c>
      <c r="E17158" t="s">
        <v>3693</v>
      </c>
      <c r="F17158" t="s">
        <v>3621</v>
      </c>
      <c r="G17158">
        <v>212494260</v>
      </c>
      <c r="I17158" t="s">
        <v>3622</v>
      </c>
      <c r="J17158" t="s">
        <v>11535</v>
      </c>
      <c r="K17158" t="s">
        <v>3624</v>
      </c>
      <c r="L17158" t="s">
        <v>11536</v>
      </c>
      <c r="P17158">
        <v>12</v>
      </c>
      <c r="Q17158">
        <v>22</v>
      </c>
      <c r="R17158">
        <v>10</v>
      </c>
      <c r="S17158" t="b">
        <v>0</v>
      </c>
      <c r="T17158" t="b">
        <v>0</v>
      </c>
      <c r="U17158" t="b">
        <v>1</v>
      </c>
      <c r="V17158">
        <v>21600</v>
      </c>
      <c r="W17158">
        <v>16000</v>
      </c>
      <c r="X17158">
        <v>2.73</v>
      </c>
      <c r="Y17158">
        <v>26100</v>
      </c>
      <c r="Z17158">
        <v>2</v>
      </c>
    </row>
    <row r="17159" spans="1:26">
      <c r="A17159">
        <v>212521708</v>
      </c>
      <c r="B17159" t="s">
        <v>11518</v>
      </c>
      <c r="C17159" t="s">
        <v>3597</v>
      </c>
      <c r="D17159" t="s">
        <v>3685</v>
      </c>
      <c r="E17159" t="s">
        <v>3693</v>
      </c>
      <c r="F17159" t="s">
        <v>3753</v>
      </c>
      <c r="G17159">
        <v>212521708</v>
      </c>
      <c r="I17159" t="s">
        <v>3601</v>
      </c>
      <c r="J17159" t="s">
        <v>11537</v>
      </c>
      <c r="K17159" t="s">
        <v>3624</v>
      </c>
      <c r="L17159" t="s">
        <v>11538</v>
      </c>
      <c r="P17159">
        <v>8.5</v>
      </c>
      <c r="Q17159">
        <v>14.3</v>
      </c>
      <c r="R17159">
        <v>8.1999999999999993</v>
      </c>
      <c r="S17159" t="b">
        <v>0</v>
      </c>
      <c r="T17159" t="b">
        <v>0</v>
      </c>
      <c r="U17159" t="b">
        <v>0</v>
      </c>
      <c r="V17159">
        <v>9000</v>
      </c>
      <c r="W17159">
        <v>6800</v>
      </c>
      <c r="X17159">
        <v>2.52</v>
      </c>
      <c r="Y17159">
        <v>7590</v>
      </c>
      <c r="Z17159">
        <v>2.44</v>
      </c>
    </row>
    <row r="17160" spans="1:26">
      <c r="A17160">
        <v>212521704</v>
      </c>
      <c r="B17160" t="s">
        <v>11518</v>
      </c>
      <c r="C17160" t="s">
        <v>3597</v>
      </c>
      <c r="D17160" t="s">
        <v>3685</v>
      </c>
      <c r="E17160" t="s">
        <v>3693</v>
      </c>
      <c r="F17160" t="s">
        <v>3753</v>
      </c>
      <c r="G17160">
        <v>212521704</v>
      </c>
      <c r="I17160" t="s">
        <v>3601</v>
      </c>
      <c r="J17160" t="s">
        <v>11539</v>
      </c>
      <c r="K17160" t="s">
        <v>3624</v>
      </c>
      <c r="L17160" t="s">
        <v>11540</v>
      </c>
      <c r="P17160">
        <v>8.8000000000000007</v>
      </c>
      <c r="Q17160">
        <v>14.6</v>
      </c>
      <c r="R17160">
        <v>8.1</v>
      </c>
      <c r="S17160" t="b">
        <v>0</v>
      </c>
      <c r="T17160" t="b">
        <v>0</v>
      </c>
      <c r="U17160" t="b">
        <v>0</v>
      </c>
      <c r="V17160">
        <v>10800</v>
      </c>
      <c r="W17160">
        <v>8500</v>
      </c>
      <c r="X17160">
        <v>2.42</v>
      </c>
      <c r="Y17160">
        <v>8430</v>
      </c>
      <c r="Z17160">
        <v>2.4</v>
      </c>
    </row>
    <row r="17161" spans="1:26">
      <c r="A17161">
        <v>212506083</v>
      </c>
      <c r="B17161" t="s">
        <v>11518</v>
      </c>
      <c r="C17161" t="s">
        <v>3597</v>
      </c>
      <c r="D17161" t="s">
        <v>3685</v>
      </c>
      <c r="E17161" t="s">
        <v>3693</v>
      </c>
      <c r="F17161" t="s">
        <v>3753</v>
      </c>
      <c r="G17161">
        <v>212506083</v>
      </c>
      <c r="I17161" t="s">
        <v>3601</v>
      </c>
      <c r="J17161" t="s">
        <v>11521</v>
      </c>
      <c r="K17161" t="s">
        <v>3624</v>
      </c>
      <c r="L17161" t="s">
        <v>11540</v>
      </c>
      <c r="P17161">
        <v>8.9</v>
      </c>
      <c r="Q17161">
        <v>14.6</v>
      </c>
      <c r="R17161">
        <v>8.9</v>
      </c>
      <c r="S17161" t="b">
        <v>0</v>
      </c>
      <c r="T17161" t="b">
        <v>0</v>
      </c>
      <c r="U17161" t="b">
        <v>0</v>
      </c>
      <c r="V17161">
        <v>10800</v>
      </c>
      <c r="W17161">
        <v>8600</v>
      </c>
      <c r="X17161">
        <v>2.6</v>
      </c>
      <c r="Y17161">
        <v>13570</v>
      </c>
      <c r="Z17161">
        <v>1.95</v>
      </c>
    </row>
    <row r="17162" spans="1:26">
      <c r="A17162">
        <v>212494265</v>
      </c>
      <c r="B17162" t="s">
        <v>11518</v>
      </c>
      <c r="C17162" t="s">
        <v>3597</v>
      </c>
      <c r="D17162" t="s">
        <v>3685</v>
      </c>
      <c r="E17162" t="s">
        <v>3693</v>
      </c>
      <c r="F17162" t="s">
        <v>3753</v>
      </c>
      <c r="G17162">
        <v>212494265</v>
      </c>
      <c r="I17162" t="s">
        <v>3601</v>
      </c>
      <c r="J17162" t="s">
        <v>11525</v>
      </c>
      <c r="K17162" t="s">
        <v>3624</v>
      </c>
      <c r="L17162" t="s">
        <v>11541</v>
      </c>
      <c r="P17162">
        <v>10</v>
      </c>
      <c r="Q17162">
        <v>15.2</v>
      </c>
      <c r="R17162">
        <v>8.5</v>
      </c>
      <c r="S17162" t="b">
        <v>0</v>
      </c>
      <c r="T17162" t="b">
        <v>0</v>
      </c>
      <c r="U17162" t="b">
        <v>1</v>
      </c>
      <c r="V17162">
        <v>17600</v>
      </c>
      <c r="W17162">
        <v>14600</v>
      </c>
      <c r="X17162">
        <v>2.73</v>
      </c>
      <c r="Y17162">
        <v>22410</v>
      </c>
      <c r="Z17162">
        <v>1.98</v>
      </c>
    </row>
    <row r="17163" spans="1:26">
      <c r="A17163">
        <v>212494266</v>
      </c>
      <c r="B17163" t="s">
        <v>11518</v>
      </c>
      <c r="C17163" t="s">
        <v>3597</v>
      </c>
      <c r="D17163" t="s">
        <v>3685</v>
      </c>
      <c r="E17163" t="s">
        <v>3693</v>
      </c>
      <c r="F17163" t="s">
        <v>3753</v>
      </c>
      <c r="G17163">
        <v>212494266</v>
      </c>
      <c r="I17163" t="s">
        <v>3601</v>
      </c>
      <c r="J17163" t="s">
        <v>11527</v>
      </c>
      <c r="K17163" t="s">
        <v>3624</v>
      </c>
      <c r="L17163" t="s">
        <v>11542</v>
      </c>
      <c r="P17163">
        <v>9.6</v>
      </c>
      <c r="Q17163">
        <v>15.2</v>
      </c>
      <c r="R17163">
        <v>8.4</v>
      </c>
      <c r="S17163" t="b">
        <v>0</v>
      </c>
      <c r="T17163" t="b">
        <v>0</v>
      </c>
      <c r="U17163" t="b">
        <v>0</v>
      </c>
      <c r="V17163">
        <v>21200</v>
      </c>
      <c r="W17163">
        <v>16000</v>
      </c>
      <c r="X17163">
        <v>2.69</v>
      </c>
      <c r="Y17163">
        <v>24100</v>
      </c>
      <c r="Z17163">
        <v>1.97</v>
      </c>
    </row>
    <row r="17164" spans="1:26">
      <c r="A17164">
        <v>212521709</v>
      </c>
      <c r="B17164" t="s">
        <v>11518</v>
      </c>
      <c r="C17164" t="s">
        <v>3597</v>
      </c>
      <c r="D17164" t="s">
        <v>3685</v>
      </c>
      <c r="E17164" t="s">
        <v>3693</v>
      </c>
      <c r="F17164" t="s">
        <v>3787</v>
      </c>
      <c r="G17164">
        <v>212521709</v>
      </c>
      <c r="I17164" t="s">
        <v>3622</v>
      </c>
      <c r="J17164" t="s">
        <v>11519</v>
      </c>
      <c r="K17164" t="s">
        <v>3624</v>
      </c>
      <c r="L17164" t="s">
        <v>11543</v>
      </c>
      <c r="P17164">
        <v>11.5</v>
      </c>
      <c r="Q17164">
        <v>19.5</v>
      </c>
      <c r="R17164">
        <v>9.6999999999999993</v>
      </c>
      <c r="S17164" t="b">
        <v>0</v>
      </c>
      <c r="T17164" t="b">
        <v>0</v>
      </c>
      <c r="U17164" t="b">
        <v>1</v>
      </c>
      <c r="V17164">
        <v>9000</v>
      </c>
      <c r="W17164">
        <v>6200</v>
      </c>
      <c r="X17164">
        <v>3.08</v>
      </c>
      <c r="Y17164">
        <v>11080</v>
      </c>
      <c r="Z17164">
        <v>2.35</v>
      </c>
    </row>
    <row r="17165" spans="1:26">
      <c r="A17165">
        <v>212506082</v>
      </c>
      <c r="B17165" t="s">
        <v>11518</v>
      </c>
      <c r="C17165" t="s">
        <v>3597</v>
      </c>
      <c r="D17165" t="s">
        <v>3685</v>
      </c>
      <c r="E17165" t="s">
        <v>3693</v>
      </c>
      <c r="F17165" t="s">
        <v>3787</v>
      </c>
      <c r="G17165">
        <v>212506082</v>
      </c>
      <c r="I17165" t="s">
        <v>3622</v>
      </c>
      <c r="J17165" t="s">
        <v>11521</v>
      </c>
      <c r="K17165" t="s">
        <v>3624</v>
      </c>
      <c r="L17165" t="s">
        <v>11544</v>
      </c>
      <c r="P17165">
        <v>11</v>
      </c>
      <c r="Q17165">
        <v>19.5</v>
      </c>
      <c r="R17165">
        <v>9.4</v>
      </c>
      <c r="S17165" t="b">
        <v>0</v>
      </c>
      <c r="T17165" t="b">
        <v>0</v>
      </c>
      <c r="U17165" t="b">
        <v>0</v>
      </c>
      <c r="V17165">
        <v>10200</v>
      </c>
      <c r="W17165">
        <v>8300</v>
      </c>
      <c r="X17165">
        <v>2.97</v>
      </c>
      <c r="Y17165">
        <v>13940</v>
      </c>
      <c r="Z17165">
        <v>2.4</v>
      </c>
    </row>
    <row r="17166" spans="1:26">
      <c r="A17166">
        <v>212506084</v>
      </c>
      <c r="B17166" t="s">
        <v>11518</v>
      </c>
      <c r="C17166" t="s">
        <v>3597</v>
      </c>
      <c r="D17166" t="s">
        <v>3685</v>
      </c>
      <c r="E17166" t="s">
        <v>3693</v>
      </c>
      <c r="F17166" t="s">
        <v>3787</v>
      </c>
      <c r="G17166">
        <v>212506084</v>
      </c>
      <c r="I17166" t="s">
        <v>3622</v>
      </c>
      <c r="J17166" t="s">
        <v>11523</v>
      </c>
      <c r="K17166" t="s">
        <v>3624</v>
      </c>
      <c r="L17166" t="s">
        <v>11545</v>
      </c>
      <c r="P17166">
        <v>11.5</v>
      </c>
      <c r="Q17166">
        <v>19.5</v>
      </c>
      <c r="R17166">
        <v>9.3000000000000007</v>
      </c>
      <c r="S17166" t="b">
        <v>0</v>
      </c>
      <c r="T17166" t="b">
        <v>0</v>
      </c>
      <c r="U17166" t="b">
        <v>0</v>
      </c>
      <c r="V17166">
        <v>15000</v>
      </c>
      <c r="W17166">
        <v>11500</v>
      </c>
      <c r="X17166">
        <v>2.81</v>
      </c>
      <c r="Y17166">
        <v>19400</v>
      </c>
      <c r="Z17166">
        <v>2.71</v>
      </c>
    </row>
    <row r="17167" spans="1:26">
      <c r="A17167">
        <v>212396464</v>
      </c>
      <c r="B17167" t="s">
        <v>11518</v>
      </c>
      <c r="C17167" t="s">
        <v>3597</v>
      </c>
      <c r="D17167" t="s">
        <v>3685</v>
      </c>
      <c r="E17167" t="s">
        <v>3693</v>
      </c>
      <c r="F17167" t="s">
        <v>3849</v>
      </c>
      <c r="G17167">
        <v>212396464</v>
      </c>
      <c r="I17167" t="s">
        <v>3622</v>
      </c>
      <c r="J17167" t="s">
        <v>11539</v>
      </c>
      <c r="K17167" t="s">
        <v>3624</v>
      </c>
      <c r="L17167" t="s">
        <v>11547</v>
      </c>
      <c r="P17167">
        <v>11.5</v>
      </c>
      <c r="Q17167">
        <v>19.5</v>
      </c>
      <c r="R17167">
        <v>9</v>
      </c>
      <c r="S17167" t="b">
        <v>0</v>
      </c>
      <c r="T17167" t="b">
        <v>0</v>
      </c>
      <c r="U17167" t="b">
        <v>0</v>
      </c>
      <c r="V17167">
        <v>10800</v>
      </c>
      <c r="W17167">
        <v>8300</v>
      </c>
      <c r="X17167">
        <v>2.9</v>
      </c>
      <c r="Y17167">
        <v>9810</v>
      </c>
      <c r="Z17167">
        <v>2.82</v>
      </c>
    </row>
    <row r="17168" spans="1:26">
      <c r="A17168">
        <v>212506078</v>
      </c>
      <c r="B17168" t="s">
        <v>11518</v>
      </c>
      <c r="C17168" t="s">
        <v>3597</v>
      </c>
      <c r="D17168" t="s">
        <v>3685</v>
      </c>
      <c r="E17168" t="s">
        <v>3693</v>
      </c>
      <c r="F17168" t="s">
        <v>3753</v>
      </c>
      <c r="G17168">
        <v>212506078</v>
      </c>
      <c r="I17168" t="s">
        <v>3601</v>
      </c>
      <c r="J17168" t="s">
        <v>11548</v>
      </c>
      <c r="K17168" t="s">
        <v>3624</v>
      </c>
      <c r="L17168" t="s">
        <v>11647</v>
      </c>
      <c r="P17168">
        <v>10</v>
      </c>
      <c r="Q17168">
        <v>15.3</v>
      </c>
      <c r="R17168">
        <v>8.1999999999999993</v>
      </c>
      <c r="S17168" t="b">
        <v>0</v>
      </c>
      <c r="T17168" t="b">
        <v>0</v>
      </c>
      <c r="U17168" t="b">
        <v>1</v>
      </c>
      <c r="V17168">
        <v>14400</v>
      </c>
      <c r="W17168">
        <v>11500</v>
      </c>
      <c r="X17168">
        <v>2.44</v>
      </c>
      <c r="Y17168">
        <v>11230</v>
      </c>
      <c r="Z17168">
        <v>2.42</v>
      </c>
    </row>
    <row r="17169" spans="1:26">
      <c r="A17169">
        <v>212506081</v>
      </c>
      <c r="B17169" t="s">
        <v>11648</v>
      </c>
      <c r="C17169" t="s">
        <v>3597</v>
      </c>
      <c r="D17169" t="s">
        <v>3685</v>
      </c>
      <c r="E17169" t="s">
        <v>3693</v>
      </c>
      <c r="F17169" t="s">
        <v>3753</v>
      </c>
      <c r="G17169">
        <v>212506081</v>
      </c>
      <c r="I17169" t="s">
        <v>3601</v>
      </c>
      <c r="J17169" t="s">
        <v>11649</v>
      </c>
      <c r="K17169" t="s">
        <v>3624</v>
      </c>
      <c r="L17169" t="s">
        <v>11541</v>
      </c>
      <c r="P17169">
        <v>9.4</v>
      </c>
      <c r="Q17169">
        <v>15.3</v>
      </c>
      <c r="R17169">
        <v>8.1999999999999993</v>
      </c>
      <c r="S17169" t="b">
        <v>0</v>
      </c>
      <c r="T17169" t="b">
        <v>0</v>
      </c>
      <c r="U17169" t="b">
        <v>0</v>
      </c>
      <c r="V17169">
        <v>17600</v>
      </c>
      <c r="W17169">
        <v>13600</v>
      </c>
      <c r="X17169">
        <v>2.48</v>
      </c>
      <c r="Y17169">
        <v>13280</v>
      </c>
      <c r="Z17169">
        <v>2.46</v>
      </c>
    </row>
    <row r="17170" spans="1:26">
      <c r="A17170">
        <v>212506075</v>
      </c>
      <c r="B17170" t="s">
        <v>11648</v>
      </c>
      <c r="C17170" t="s">
        <v>3597</v>
      </c>
      <c r="D17170" t="s">
        <v>3685</v>
      </c>
      <c r="E17170" t="s">
        <v>3693</v>
      </c>
      <c r="F17170" t="s">
        <v>3753</v>
      </c>
      <c r="G17170">
        <v>212506075</v>
      </c>
      <c r="I17170" t="s">
        <v>3601</v>
      </c>
      <c r="J17170" t="s">
        <v>11650</v>
      </c>
      <c r="K17170" t="s">
        <v>3624</v>
      </c>
      <c r="L17170" t="s">
        <v>11542</v>
      </c>
      <c r="P17170">
        <v>10</v>
      </c>
      <c r="Q17170">
        <v>15.2</v>
      </c>
      <c r="R17170">
        <v>8.1</v>
      </c>
      <c r="S17170" t="b">
        <v>0</v>
      </c>
      <c r="T17170" t="b">
        <v>0</v>
      </c>
      <c r="U17170" t="b">
        <v>1</v>
      </c>
      <c r="V17170">
        <v>21800</v>
      </c>
      <c r="W17170">
        <v>15000</v>
      </c>
      <c r="X17170">
        <v>2.6</v>
      </c>
      <c r="Y17170">
        <v>15790</v>
      </c>
      <c r="Z17170">
        <v>2.57</v>
      </c>
    </row>
    <row r="17171" spans="1:26">
      <c r="A17171">
        <v>212604424</v>
      </c>
      <c r="B17171" t="s">
        <v>11518</v>
      </c>
      <c r="C17171" t="s">
        <v>3597</v>
      </c>
      <c r="D17171" t="s">
        <v>3685</v>
      </c>
      <c r="E17171" t="s">
        <v>3693</v>
      </c>
      <c r="F17171" t="s">
        <v>3650</v>
      </c>
      <c r="G17171">
        <v>212604424</v>
      </c>
      <c r="I17171" t="s">
        <v>3622</v>
      </c>
      <c r="J17171" t="s">
        <v>14390</v>
      </c>
      <c r="K17171" t="s">
        <v>3653</v>
      </c>
      <c r="P17171">
        <v>12</v>
      </c>
      <c r="Q17171">
        <v>16</v>
      </c>
      <c r="R17171">
        <v>8.5</v>
      </c>
      <c r="S17171" t="b">
        <v>0</v>
      </c>
      <c r="T17171" t="b">
        <v>0</v>
      </c>
      <c r="U17171" t="b">
        <v>0</v>
      </c>
      <c r="V17171">
        <v>17800</v>
      </c>
      <c r="W17171">
        <v>12000</v>
      </c>
      <c r="X17171">
        <v>2.5099999999999998</v>
      </c>
      <c r="Y17171">
        <v>23200</v>
      </c>
      <c r="Z17171">
        <v>2.16</v>
      </c>
    </row>
    <row r="17172" spans="1:26">
      <c r="A17172">
        <v>212604429</v>
      </c>
      <c r="B17172" t="s">
        <v>11518</v>
      </c>
      <c r="C17172" t="s">
        <v>3597</v>
      </c>
      <c r="D17172" t="s">
        <v>3685</v>
      </c>
      <c r="E17172" t="s">
        <v>3693</v>
      </c>
      <c r="F17172" t="s">
        <v>3710</v>
      </c>
      <c r="G17172">
        <v>212604429</v>
      </c>
      <c r="I17172" t="s">
        <v>3711</v>
      </c>
      <c r="J17172" t="s">
        <v>14390</v>
      </c>
      <c r="K17172" t="s">
        <v>3725</v>
      </c>
      <c r="P17172">
        <v>10.5</v>
      </c>
      <c r="Q17172">
        <v>15.2</v>
      </c>
      <c r="R17172">
        <v>8</v>
      </c>
      <c r="S17172" t="b">
        <v>0</v>
      </c>
      <c r="T17172" t="b">
        <v>0</v>
      </c>
      <c r="U17172" t="b">
        <v>0</v>
      </c>
      <c r="V17172">
        <v>17800</v>
      </c>
      <c r="W17172">
        <v>11800</v>
      </c>
      <c r="X17172">
        <v>2.4</v>
      </c>
      <c r="Y17172">
        <v>19650</v>
      </c>
      <c r="Z17172">
        <v>2</v>
      </c>
    </row>
    <row r="17173" spans="1:26">
      <c r="A17173">
        <v>212604425</v>
      </c>
      <c r="B17173" t="s">
        <v>11518</v>
      </c>
      <c r="C17173" t="s">
        <v>3597</v>
      </c>
      <c r="D17173" t="s">
        <v>3685</v>
      </c>
      <c r="E17173" t="s">
        <v>3693</v>
      </c>
      <c r="F17173" t="s">
        <v>3650</v>
      </c>
      <c r="G17173">
        <v>212604425</v>
      </c>
      <c r="I17173" t="s">
        <v>3622</v>
      </c>
      <c r="J17173" t="s">
        <v>14391</v>
      </c>
      <c r="K17173" t="s">
        <v>3653</v>
      </c>
      <c r="P17173">
        <v>11.7</v>
      </c>
      <c r="Q17173">
        <v>18</v>
      </c>
      <c r="R17173">
        <v>9.3000000000000007</v>
      </c>
      <c r="S17173" t="b">
        <v>0</v>
      </c>
      <c r="T17173" t="b">
        <v>0</v>
      </c>
      <c r="U17173" t="b">
        <v>0</v>
      </c>
      <c r="V17173">
        <v>24000</v>
      </c>
      <c r="W17173">
        <v>15500</v>
      </c>
      <c r="X17173">
        <v>2.99</v>
      </c>
      <c r="Y17173">
        <v>26400</v>
      </c>
      <c r="Z17173">
        <v>2.39</v>
      </c>
    </row>
    <row r="17174" spans="1:26">
      <c r="A17174">
        <v>212604426</v>
      </c>
      <c r="B17174" t="s">
        <v>11518</v>
      </c>
      <c r="C17174" t="s">
        <v>3597</v>
      </c>
      <c r="D17174" t="s">
        <v>3685</v>
      </c>
      <c r="E17174" t="s">
        <v>3693</v>
      </c>
      <c r="F17174" t="s">
        <v>3650</v>
      </c>
      <c r="G17174">
        <v>212604426</v>
      </c>
      <c r="I17174" t="s">
        <v>3622</v>
      </c>
      <c r="J17174" t="s">
        <v>14392</v>
      </c>
      <c r="K17174" t="s">
        <v>3653</v>
      </c>
      <c r="P17174">
        <v>11.7</v>
      </c>
      <c r="Q17174">
        <v>20</v>
      </c>
      <c r="R17174">
        <v>8.8000000000000007</v>
      </c>
      <c r="S17174" t="b">
        <v>0</v>
      </c>
      <c r="T17174" t="b">
        <v>0</v>
      </c>
      <c r="U17174" t="b">
        <v>0</v>
      </c>
      <c r="V17174">
        <v>34400</v>
      </c>
      <c r="W17174">
        <v>22400</v>
      </c>
      <c r="X17174">
        <v>2.76</v>
      </c>
      <c r="Y17174">
        <v>33200</v>
      </c>
      <c r="Z17174">
        <v>1.95</v>
      </c>
    </row>
    <row r="17175" spans="1:26">
      <c r="A17175">
        <v>212604432</v>
      </c>
      <c r="B17175" t="s">
        <v>11518</v>
      </c>
      <c r="C17175" t="s">
        <v>3597</v>
      </c>
      <c r="D17175" t="s">
        <v>3685</v>
      </c>
      <c r="E17175" t="s">
        <v>3693</v>
      </c>
      <c r="F17175" t="s">
        <v>3710</v>
      </c>
      <c r="G17175">
        <v>212604432</v>
      </c>
      <c r="I17175" t="s">
        <v>3711</v>
      </c>
      <c r="J17175" t="s">
        <v>14392</v>
      </c>
      <c r="K17175" t="s">
        <v>3725</v>
      </c>
      <c r="P17175">
        <v>10.5</v>
      </c>
      <c r="Q17175">
        <v>18</v>
      </c>
      <c r="R17175">
        <v>8.3000000000000007</v>
      </c>
      <c r="S17175" t="b">
        <v>0</v>
      </c>
      <c r="T17175" t="b">
        <v>0</v>
      </c>
      <c r="U17175" t="b">
        <v>1</v>
      </c>
      <c r="V17175">
        <v>34400</v>
      </c>
      <c r="W17175">
        <v>22200</v>
      </c>
      <c r="X17175">
        <v>2.71</v>
      </c>
      <c r="Y17175">
        <v>31900</v>
      </c>
      <c r="Z17175">
        <v>1.8</v>
      </c>
    </row>
    <row r="17176" spans="1:26">
      <c r="A17176">
        <v>210529233</v>
      </c>
      <c r="B17176" t="s">
        <v>11716</v>
      </c>
      <c r="C17176" t="s">
        <v>3597</v>
      </c>
      <c r="D17176" t="s">
        <v>3714</v>
      </c>
      <c r="E17176" t="s">
        <v>3714</v>
      </c>
      <c r="F17176" t="s">
        <v>3650</v>
      </c>
      <c r="G17176">
        <v>210529233</v>
      </c>
      <c r="I17176" t="s">
        <v>3651</v>
      </c>
      <c r="J17176" t="s">
        <v>12632</v>
      </c>
      <c r="K17176" t="s">
        <v>3653</v>
      </c>
      <c r="P17176">
        <v>12.8</v>
      </c>
      <c r="Q17176">
        <v>20.8</v>
      </c>
      <c r="R17176">
        <v>9.5</v>
      </c>
      <c r="S17176" t="b">
        <v>0</v>
      </c>
      <c r="T17176" t="b">
        <v>0</v>
      </c>
      <c r="U17176" t="b">
        <v>0</v>
      </c>
      <c r="V17176">
        <v>48000</v>
      </c>
      <c r="W17176">
        <v>33800</v>
      </c>
      <c r="X17176">
        <v>2.5</v>
      </c>
      <c r="Y17176">
        <v>44770</v>
      </c>
      <c r="Z17176">
        <v>2.4700000000000002</v>
      </c>
    </row>
    <row r="17177" spans="1:26">
      <c r="A17177">
        <v>208131890</v>
      </c>
      <c r="B17177" t="s">
        <v>12553</v>
      </c>
      <c r="C17177" t="s">
        <v>3597</v>
      </c>
      <c r="D17177" t="s">
        <v>3714</v>
      </c>
      <c r="E17177" t="s">
        <v>3714</v>
      </c>
      <c r="F17177" t="s">
        <v>3650</v>
      </c>
      <c r="G17177">
        <v>208131890</v>
      </c>
      <c r="I17177" t="s">
        <v>3651</v>
      </c>
      <c r="J17177" t="s">
        <v>12563</v>
      </c>
      <c r="K17177" t="s">
        <v>3653</v>
      </c>
      <c r="P17177">
        <v>12.5</v>
      </c>
      <c r="Q17177">
        <v>21.5</v>
      </c>
      <c r="R17177">
        <v>9</v>
      </c>
      <c r="S17177" t="b">
        <v>0</v>
      </c>
      <c r="T17177" t="b">
        <v>0</v>
      </c>
      <c r="U17177" t="b">
        <v>0</v>
      </c>
      <c r="V17177">
        <v>32800</v>
      </c>
      <c r="W17177">
        <v>21000</v>
      </c>
      <c r="X17177">
        <v>2.7</v>
      </c>
      <c r="Y17177">
        <v>28400</v>
      </c>
      <c r="Z17177">
        <v>2.58</v>
      </c>
    </row>
    <row r="17178" spans="1:26">
      <c r="A17178">
        <v>210529235</v>
      </c>
      <c r="B17178" t="s">
        <v>11716</v>
      </c>
      <c r="C17178" t="s">
        <v>3597</v>
      </c>
      <c r="D17178" t="s">
        <v>3714</v>
      </c>
      <c r="E17178" t="s">
        <v>3714</v>
      </c>
      <c r="F17178" t="s">
        <v>3650</v>
      </c>
      <c r="G17178">
        <v>210529235</v>
      </c>
      <c r="I17178" t="s">
        <v>3651</v>
      </c>
      <c r="J17178" t="s">
        <v>12633</v>
      </c>
      <c r="K17178" t="s">
        <v>3653</v>
      </c>
      <c r="P17178">
        <v>12.6</v>
      </c>
      <c r="Q17178">
        <v>20.6</v>
      </c>
      <c r="R17178">
        <v>9.3000000000000007</v>
      </c>
      <c r="S17178" t="b">
        <v>0</v>
      </c>
      <c r="T17178" t="b">
        <v>0</v>
      </c>
      <c r="U17178" t="b">
        <v>0</v>
      </c>
      <c r="V17178">
        <v>50500</v>
      </c>
      <c r="W17178">
        <v>37200</v>
      </c>
      <c r="X17178">
        <v>2.4700000000000002</v>
      </c>
      <c r="Y17178">
        <v>45750</v>
      </c>
      <c r="Z17178">
        <v>2.48</v>
      </c>
    </row>
    <row r="17179" spans="1:26">
      <c r="A17179">
        <v>208131888</v>
      </c>
      <c r="B17179" t="s">
        <v>12553</v>
      </c>
      <c r="C17179" t="s">
        <v>3597</v>
      </c>
      <c r="D17179" t="s">
        <v>3714</v>
      </c>
      <c r="E17179" t="s">
        <v>3714</v>
      </c>
      <c r="F17179" t="s">
        <v>3650</v>
      </c>
      <c r="G17179">
        <v>208131888</v>
      </c>
      <c r="I17179" t="s">
        <v>3651</v>
      </c>
      <c r="J17179" t="s">
        <v>12556</v>
      </c>
      <c r="K17179" t="s">
        <v>3653</v>
      </c>
      <c r="P17179">
        <v>13</v>
      </c>
      <c r="Q17179">
        <v>22</v>
      </c>
      <c r="R17179">
        <v>9.1999999999999993</v>
      </c>
      <c r="S17179" t="b">
        <v>0</v>
      </c>
      <c r="T17179" t="b">
        <v>0</v>
      </c>
      <c r="U17179" t="b">
        <v>0</v>
      </c>
      <c r="V17179">
        <v>30000</v>
      </c>
      <c r="W17179">
        <v>20000</v>
      </c>
      <c r="X17179">
        <v>2.73</v>
      </c>
      <c r="Y17179">
        <v>27200</v>
      </c>
      <c r="Z17179">
        <v>2.94</v>
      </c>
    </row>
    <row r="17180" spans="1:26">
      <c r="A17180">
        <v>208131884</v>
      </c>
      <c r="B17180" t="s">
        <v>12553</v>
      </c>
      <c r="C17180" t="s">
        <v>3597</v>
      </c>
      <c r="D17180" t="s">
        <v>3714</v>
      </c>
      <c r="E17180" t="s">
        <v>3714</v>
      </c>
      <c r="F17180" t="s">
        <v>3650</v>
      </c>
      <c r="G17180">
        <v>208131884</v>
      </c>
      <c r="I17180" t="s">
        <v>3651</v>
      </c>
      <c r="J17180" t="s">
        <v>12554</v>
      </c>
      <c r="K17180" t="s">
        <v>3653</v>
      </c>
      <c r="P17180">
        <v>13.5</v>
      </c>
      <c r="Q17180">
        <v>22.5</v>
      </c>
      <c r="R17180">
        <v>9.6</v>
      </c>
      <c r="S17180" t="b">
        <v>0</v>
      </c>
      <c r="T17180" t="b">
        <v>0</v>
      </c>
      <c r="U17180" t="b">
        <v>0</v>
      </c>
      <c r="V17180">
        <v>18000</v>
      </c>
      <c r="W17180">
        <v>13800</v>
      </c>
      <c r="X17180">
        <v>2.7</v>
      </c>
      <c r="Y17180">
        <v>20200</v>
      </c>
      <c r="Z17180">
        <v>2.6</v>
      </c>
    </row>
    <row r="17181" spans="1:26">
      <c r="A17181">
        <v>208131886</v>
      </c>
      <c r="B17181" t="s">
        <v>12553</v>
      </c>
      <c r="C17181" t="s">
        <v>3597</v>
      </c>
      <c r="D17181" t="s">
        <v>3714</v>
      </c>
      <c r="E17181" t="s">
        <v>3714</v>
      </c>
      <c r="F17181" t="s">
        <v>3650</v>
      </c>
      <c r="G17181">
        <v>208131886</v>
      </c>
      <c r="I17181" t="s">
        <v>3651</v>
      </c>
      <c r="J17181" t="s">
        <v>12555</v>
      </c>
      <c r="K17181" t="s">
        <v>3653</v>
      </c>
      <c r="P17181">
        <v>12.5</v>
      </c>
      <c r="Q17181">
        <v>22.5</v>
      </c>
      <c r="R17181">
        <v>9.4</v>
      </c>
      <c r="S17181" t="b">
        <v>0</v>
      </c>
      <c r="T17181" t="b">
        <v>0</v>
      </c>
      <c r="U17181" t="b">
        <v>0</v>
      </c>
      <c r="V17181">
        <v>24000</v>
      </c>
      <c r="W17181">
        <v>14900</v>
      </c>
      <c r="X17181">
        <v>2.93</v>
      </c>
      <c r="Y17181">
        <v>21400</v>
      </c>
      <c r="Z17181">
        <v>2.81</v>
      </c>
    </row>
    <row r="17182" spans="1:26">
      <c r="A17182">
        <v>206717015</v>
      </c>
      <c r="B17182" t="s">
        <v>13069</v>
      </c>
      <c r="C17182" t="s">
        <v>3597</v>
      </c>
      <c r="D17182" t="s">
        <v>3714</v>
      </c>
      <c r="E17182" t="s">
        <v>3714</v>
      </c>
      <c r="F17182" t="s">
        <v>3650</v>
      </c>
      <c r="G17182">
        <v>206717015</v>
      </c>
      <c r="I17182" t="s">
        <v>3651</v>
      </c>
      <c r="J17182" t="s">
        <v>13338</v>
      </c>
      <c r="K17182" t="s">
        <v>3653</v>
      </c>
      <c r="M17182">
        <v>11.3</v>
      </c>
      <c r="N17182">
        <v>20.5</v>
      </c>
      <c r="O17182">
        <v>11</v>
      </c>
      <c r="P17182">
        <v>11.3</v>
      </c>
      <c r="Q17182">
        <v>20.5</v>
      </c>
      <c r="R17182">
        <v>10</v>
      </c>
      <c r="S17182" t="b">
        <v>0</v>
      </c>
      <c r="T17182" t="b">
        <v>0</v>
      </c>
      <c r="U17182" t="b">
        <v>1</v>
      </c>
      <c r="V17182">
        <v>60000</v>
      </c>
      <c r="W17182">
        <v>42000</v>
      </c>
      <c r="X17182">
        <v>2.8</v>
      </c>
      <c r="Y17182">
        <v>53560</v>
      </c>
      <c r="Z17182">
        <v>2.78</v>
      </c>
    </row>
    <row r="17183" spans="1:26">
      <c r="A17183">
        <v>206717002</v>
      </c>
      <c r="B17183" t="s">
        <v>12551</v>
      </c>
      <c r="C17183" t="s">
        <v>3597</v>
      </c>
      <c r="D17183" t="s">
        <v>3714</v>
      </c>
      <c r="E17183" t="s">
        <v>3714</v>
      </c>
      <c r="F17183" t="s">
        <v>3650</v>
      </c>
      <c r="G17183">
        <v>206717002</v>
      </c>
      <c r="I17183" t="s">
        <v>3651</v>
      </c>
      <c r="J17183" t="s">
        <v>12608</v>
      </c>
      <c r="K17183" t="s">
        <v>3653</v>
      </c>
      <c r="M17183">
        <v>13.1</v>
      </c>
      <c r="N17183">
        <v>20.5</v>
      </c>
      <c r="O17183">
        <v>11</v>
      </c>
      <c r="P17183">
        <v>13.1</v>
      </c>
      <c r="Q17183">
        <v>20.5</v>
      </c>
      <c r="R17183">
        <v>10.5</v>
      </c>
      <c r="S17183" t="b">
        <v>0</v>
      </c>
      <c r="T17183" t="b">
        <v>0</v>
      </c>
      <c r="U17183" t="b">
        <v>1</v>
      </c>
      <c r="V17183">
        <v>48000</v>
      </c>
      <c r="W17183">
        <v>35000</v>
      </c>
      <c r="X17183">
        <v>2.63</v>
      </c>
      <c r="Y17183">
        <v>56500</v>
      </c>
      <c r="Z17183">
        <v>2.68</v>
      </c>
    </row>
    <row r="17184" spans="1:26">
      <c r="A17184">
        <v>206717001</v>
      </c>
      <c r="B17184" t="s">
        <v>12551</v>
      </c>
      <c r="C17184" t="s">
        <v>3597</v>
      </c>
      <c r="D17184" t="s">
        <v>3714</v>
      </c>
      <c r="E17184" t="s">
        <v>3714</v>
      </c>
      <c r="F17184" t="s">
        <v>3650</v>
      </c>
      <c r="G17184">
        <v>206717001</v>
      </c>
      <c r="I17184" t="s">
        <v>3651</v>
      </c>
      <c r="J17184" t="s">
        <v>12560</v>
      </c>
      <c r="K17184" t="s">
        <v>3653</v>
      </c>
      <c r="M17184">
        <v>13.8</v>
      </c>
      <c r="N17184">
        <v>21.5</v>
      </c>
      <c r="O17184">
        <v>11.5</v>
      </c>
      <c r="P17184">
        <v>13.8</v>
      </c>
      <c r="Q17184">
        <v>21.5</v>
      </c>
      <c r="R17184">
        <v>11</v>
      </c>
      <c r="S17184" t="b">
        <v>0</v>
      </c>
      <c r="T17184" t="b">
        <v>0</v>
      </c>
      <c r="U17184" t="b">
        <v>1</v>
      </c>
      <c r="V17184">
        <v>42000</v>
      </c>
      <c r="W17184">
        <v>31600</v>
      </c>
      <c r="X17184">
        <v>2.72</v>
      </c>
      <c r="Y17184">
        <v>53200</v>
      </c>
      <c r="Z17184">
        <v>2.65</v>
      </c>
    </row>
    <row r="17185" spans="1:26">
      <c r="A17185">
        <v>206717000</v>
      </c>
      <c r="B17185" t="s">
        <v>5549</v>
      </c>
      <c r="C17185" t="s">
        <v>3597</v>
      </c>
      <c r="D17185" t="s">
        <v>3714</v>
      </c>
      <c r="E17185" t="s">
        <v>3714</v>
      </c>
      <c r="F17185" t="s">
        <v>3650</v>
      </c>
      <c r="G17185">
        <v>206717000</v>
      </c>
      <c r="I17185" t="s">
        <v>3651</v>
      </c>
      <c r="J17185" t="s">
        <v>12567</v>
      </c>
      <c r="K17185" t="s">
        <v>3653</v>
      </c>
      <c r="M17185">
        <v>12.6</v>
      </c>
      <c r="N17185">
        <v>20.6</v>
      </c>
      <c r="O17185">
        <v>10</v>
      </c>
      <c r="P17185">
        <v>12.6</v>
      </c>
      <c r="Q17185">
        <v>20.6</v>
      </c>
      <c r="R17185">
        <v>9.3000000000000007</v>
      </c>
      <c r="S17185" t="b">
        <v>0</v>
      </c>
      <c r="T17185" t="b">
        <v>0</v>
      </c>
      <c r="U17185" t="b">
        <v>0</v>
      </c>
      <c r="V17185">
        <v>50500</v>
      </c>
      <c r="W17185">
        <v>37200</v>
      </c>
      <c r="X17185">
        <v>2.4700000000000002</v>
      </c>
      <c r="Y17185">
        <v>45750</v>
      </c>
      <c r="Z17185">
        <v>2.48</v>
      </c>
    </row>
    <row r="17186" spans="1:26">
      <c r="A17186">
        <v>206717007</v>
      </c>
      <c r="B17186" t="s">
        <v>12551</v>
      </c>
      <c r="C17186" t="s">
        <v>3597</v>
      </c>
      <c r="D17186" t="s">
        <v>3714</v>
      </c>
      <c r="E17186" t="s">
        <v>3714</v>
      </c>
      <c r="F17186" t="s">
        <v>3650</v>
      </c>
      <c r="G17186">
        <v>206717007</v>
      </c>
      <c r="I17186" t="s">
        <v>3651</v>
      </c>
      <c r="J17186" t="s">
        <v>12552</v>
      </c>
      <c r="K17186" t="s">
        <v>3653</v>
      </c>
      <c r="M17186">
        <v>14.5</v>
      </c>
      <c r="N17186">
        <v>22</v>
      </c>
      <c r="O17186">
        <v>11.5</v>
      </c>
      <c r="P17186">
        <v>14.5</v>
      </c>
      <c r="Q17186">
        <v>22</v>
      </c>
      <c r="R17186">
        <v>11</v>
      </c>
      <c r="S17186" t="b">
        <v>0</v>
      </c>
      <c r="T17186" t="b">
        <v>0</v>
      </c>
      <c r="U17186" t="b">
        <v>1</v>
      </c>
      <c r="V17186">
        <v>36000</v>
      </c>
      <c r="W17186">
        <v>29600</v>
      </c>
      <c r="X17186">
        <v>2.8</v>
      </c>
      <c r="Y17186">
        <v>49600</v>
      </c>
      <c r="Z17186">
        <v>2.63</v>
      </c>
    </row>
    <row r="17187" spans="1:26">
      <c r="A17187">
        <v>206716999</v>
      </c>
      <c r="B17187" t="s">
        <v>6133</v>
      </c>
      <c r="C17187" t="s">
        <v>3597</v>
      </c>
      <c r="D17187" t="s">
        <v>3714</v>
      </c>
      <c r="E17187" t="s">
        <v>3714</v>
      </c>
      <c r="F17187" t="s">
        <v>3650</v>
      </c>
      <c r="G17187">
        <v>206716999</v>
      </c>
      <c r="I17187" t="s">
        <v>3651</v>
      </c>
      <c r="J17187" t="s">
        <v>12564</v>
      </c>
      <c r="K17187" t="s">
        <v>3653</v>
      </c>
      <c r="M17187">
        <v>12.8</v>
      </c>
      <c r="N17187">
        <v>20.8</v>
      </c>
      <c r="O17187">
        <v>10.5</v>
      </c>
      <c r="P17187">
        <v>12.8</v>
      </c>
      <c r="Q17187">
        <v>20.8</v>
      </c>
      <c r="R17187">
        <v>9.5</v>
      </c>
      <c r="S17187" t="b">
        <v>0</v>
      </c>
      <c r="T17187" t="b">
        <v>0</v>
      </c>
      <c r="U17187" t="b">
        <v>0</v>
      </c>
      <c r="V17187">
        <v>48000</v>
      </c>
      <c r="W17187">
        <v>33800</v>
      </c>
      <c r="X17187">
        <v>2.5</v>
      </c>
      <c r="Y17187">
        <v>44770</v>
      </c>
      <c r="Z17187">
        <v>2.4700000000000002</v>
      </c>
    </row>
    <row r="17188" spans="1:26">
      <c r="A17188">
        <v>205967235</v>
      </c>
      <c r="B17188" t="s">
        <v>10986</v>
      </c>
      <c r="C17188" t="s">
        <v>3597</v>
      </c>
      <c r="D17188" t="s">
        <v>3714</v>
      </c>
      <c r="E17188" t="s">
        <v>3714</v>
      </c>
      <c r="F17188" t="s">
        <v>3650</v>
      </c>
      <c r="G17188">
        <v>205967235</v>
      </c>
      <c r="I17188" t="s">
        <v>3651</v>
      </c>
      <c r="J17188" t="s">
        <v>11845</v>
      </c>
      <c r="K17188" t="s">
        <v>3653</v>
      </c>
      <c r="M17188">
        <v>13.5</v>
      </c>
      <c r="N17188">
        <v>23.3</v>
      </c>
      <c r="O17188">
        <v>12</v>
      </c>
      <c r="P17188">
        <v>13.5</v>
      </c>
      <c r="Q17188">
        <v>23.3</v>
      </c>
      <c r="R17188">
        <v>10.3</v>
      </c>
      <c r="S17188" t="b">
        <v>0</v>
      </c>
      <c r="T17188" t="b">
        <v>0</v>
      </c>
      <c r="U17188" t="b">
        <v>1</v>
      </c>
      <c r="V17188">
        <v>48000</v>
      </c>
      <c r="W17188">
        <v>38500</v>
      </c>
      <c r="X17188">
        <v>2.0099999999999998</v>
      </c>
      <c r="Y17188">
        <v>54000</v>
      </c>
      <c r="Z17188">
        <v>2.87</v>
      </c>
    </row>
    <row r="17189" spans="1:26">
      <c r="A17189">
        <v>10514710</v>
      </c>
      <c r="B17189" t="s">
        <v>6133</v>
      </c>
      <c r="C17189" t="s">
        <v>3597</v>
      </c>
      <c r="D17189" t="s">
        <v>3714</v>
      </c>
      <c r="E17189" t="s">
        <v>3714</v>
      </c>
      <c r="F17189" t="s">
        <v>3650</v>
      </c>
      <c r="G17189">
        <v>10514710</v>
      </c>
      <c r="I17189" t="s">
        <v>3651</v>
      </c>
      <c r="J17189" t="s">
        <v>12559</v>
      </c>
      <c r="K17189" t="s">
        <v>3653</v>
      </c>
      <c r="M17189">
        <v>10</v>
      </c>
      <c r="N17189">
        <v>18.899999999999999</v>
      </c>
      <c r="O17189">
        <v>10.9</v>
      </c>
      <c r="P17189">
        <v>13</v>
      </c>
      <c r="Q17189">
        <v>23</v>
      </c>
      <c r="R17189">
        <v>10</v>
      </c>
      <c r="S17189" t="b">
        <v>0</v>
      </c>
      <c r="T17189" t="b">
        <v>0</v>
      </c>
      <c r="U17189" t="b">
        <v>1</v>
      </c>
      <c r="V17189">
        <v>60000</v>
      </c>
      <c r="W17189">
        <v>42500</v>
      </c>
      <c r="X17189">
        <v>1.72</v>
      </c>
      <c r="Y17189">
        <v>85961</v>
      </c>
      <c r="Z17189">
        <v>3.44</v>
      </c>
    </row>
    <row r="17190" spans="1:26">
      <c r="A17190">
        <v>205967237</v>
      </c>
      <c r="B17190" t="s">
        <v>6133</v>
      </c>
      <c r="C17190" t="s">
        <v>3597</v>
      </c>
      <c r="D17190" t="s">
        <v>3714</v>
      </c>
      <c r="E17190" t="s">
        <v>3714</v>
      </c>
      <c r="F17190" t="s">
        <v>3650</v>
      </c>
      <c r="G17190">
        <v>205967237</v>
      </c>
      <c r="I17190" t="s">
        <v>3651</v>
      </c>
      <c r="J17190" t="s">
        <v>12557</v>
      </c>
      <c r="K17190" t="s">
        <v>3653</v>
      </c>
      <c r="M17190">
        <v>15.5</v>
      </c>
      <c r="N17190">
        <v>23</v>
      </c>
      <c r="O17190">
        <v>12</v>
      </c>
      <c r="P17190">
        <v>15.5</v>
      </c>
      <c r="Q17190">
        <v>23</v>
      </c>
      <c r="R17190">
        <v>10.6</v>
      </c>
      <c r="S17190" t="b">
        <v>0</v>
      </c>
      <c r="T17190" t="b">
        <v>0</v>
      </c>
      <c r="U17190" t="b">
        <v>1</v>
      </c>
      <c r="V17190">
        <v>36000</v>
      </c>
      <c r="W17190">
        <v>33400</v>
      </c>
      <c r="X17190">
        <v>2.2999999999999998</v>
      </c>
      <c r="Y17190">
        <v>42000</v>
      </c>
      <c r="Z17190">
        <v>2.78</v>
      </c>
    </row>
    <row r="17191" spans="1:26">
      <c r="A17191">
        <v>10445376</v>
      </c>
      <c r="B17191" t="s">
        <v>6133</v>
      </c>
      <c r="C17191" t="s">
        <v>3597</v>
      </c>
      <c r="D17191" t="s">
        <v>3714</v>
      </c>
      <c r="E17191" t="s">
        <v>3714</v>
      </c>
      <c r="F17191" t="s">
        <v>3650</v>
      </c>
      <c r="G17191">
        <v>10445376</v>
      </c>
      <c r="I17191" t="s">
        <v>3651</v>
      </c>
      <c r="J17191" t="s">
        <v>12549</v>
      </c>
      <c r="K17191" t="s">
        <v>3653</v>
      </c>
      <c r="M17191">
        <v>12.5</v>
      </c>
      <c r="N17191">
        <v>20</v>
      </c>
      <c r="O17191">
        <v>11</v>
      </c>
      <c r="P17191">
        <v>12.5</v>
      </c>
      <c r="Q17191">
        <v>20</v>
      </c>
      <c r="R17191">
        <v>9.8000000000000007</v>
      </c>
      <c r="S17191" t="b">
        <v>0</v>
      </c>
      <c r="T17191" t="b">
        <v>0</v>
      </c>
      <c r="U17191" t="b">
        <v>1</v>
      </c>
      <c r="V17191">
        <v>28400</v>
      </c>
      <c r="W17191">
        <v>18900</v>
      </c>
      <c r="X17191">
        <v>2.8</v>
      </c>
      <c r="Y17191">
        <v>31600</v>
      </c>
      <c r="Z17191">
        <v>2.5099999999999998</v>
      </c>
    </row>
    <row r="17192" spans="1:26">
      <c r="A17192">
        <v>10445374</v>
      </c>
      <c r="B17192" t="s">
        <v>6133</v>
      </c>
      <c r="C17192" t="s">
        <v>3597</v>
      </c>
      <c r="D17192" t="s">
        <v>3714</v>
      </c>
      <c r="E17192" t="s">
        <v>3714</v>
      </c>
      <c r="F17192" t="s">
        <v>3650</v>
      </c>
      <c r="G17192">
        <v>10445374</v>
      </c>
      <c r="I17192" t="s">
        <v>3651</v>
      </c>
      <c r="J17192" t="s">
        <v>12548</v>
      </c>
      <c r="K17192" t="s">
        <v>3653</v>
      </c>
      <c r="M17192">
        <v>13.5</v>
      </c>
      <c r="N17192">
        <v>21</v>
      </c>
      <c r="O17192">
        <v>10.7</v>
      </c>
      <c r="P17192">
        <v>13.5</v>
      </c>
      <c r="Q17192">
        <v>21</v>
      </c>
      <c r="R17192">
        <v>9.8000000000000007</v>
      </c>
      <c r="S17192" t="b">
        <v>0</v>
      </c>
      <c r="T17192" t="b">
        <v>0</v>
      </c>
      <c r="U17192" t="b">
        <v>1</v>
      </c>
      <c r="V17192">
        <v>24000</v>
      </c>
      <c r="W17192">
        <v>17400</v>
      </c>
      <c r="X17192">
        <v>2.8</v>
      </c>
      <c r="Y17192">
        <v>28500</v>
      </c>
      <c r="Z17192">
        <v>2.42</v>
      </c>
    </row>
    <row r="17193" spans="1:26">
      <c r="A17193">
        <v>10445372</v>
      </c>
      <c r="B17193" t="s">
        <v>6133</v>
      </c>
      <c r="C17193" t="s">
        <v>3597</v>
      </c>
      <c r="D17193" t="s">
        <v>3714</v>
      </c>
      <c r="E17193" t="s">
        <v>3714</v>
      </c>
      <c r="F17193" t="s">
        <v>3650</v>
      </c>
      <c r="G17193">
        <v>10445372</v>
      </c>
      <c r="I17193" t="s">
        <v>3651</v>
      </c>
      <c r="J17193" t="s">
        <v>12546</v>
      </c>
      <c r="K17193" t="s">
        <v>3653</v>
      </c>
      <c r="M17193">
        <v>13.5</v>
      </c>
      <c r="N17193">
        <v>21</v>
      </c>
      <c r="O17193">
        <v>10</v>
      </c>
      <c r="P17193">
        <v>13.5</v>
      </c>
      <c r="Q17193">
        <v>21</v>
      </c>
      <c r="R17193">
        <v>9.1999999999999993</v>
      </c>
      <c r="S17193" t="b">
        <v>0</v>
      </c>
      <c r="T17193" t="b">
        <v>0</v>
      </c>
      <c r="U17193" t="b">
        <v>0</v>
      </c>
      <c r="V17193">
        <v>18000</v>
      </c>
      <c r="W17193">
        <v>14700</v>
      </c>
      <c r="X17193">
        <v>2.5</v>
      </c>
      <c r="Y17193">
        <v>23600</v>
      </c>
      <c r="Z17193">
        <v>2.09</v>
      </c>
    </row>
    <row r="17194" spans="1:26">
      <c r="A17194">
        <v>10070562</v>
      </c>
      <c r="B17194" t="s">
        <v>6133</v>
      </c>
      <c r="C17194" t="s">
        <v>3597</v>
      </c>
      <c r="D17194" t="s">
        <v>3714</v>
      </c>
      <c r="E17194" t="s">
        <v>3714</v>
      </c>
      <c r="F17194" t="s">
        <v>3650</v>
      </c>
      <c r="G17194">
        <v>10070562</v>
      </c>
      <c r="I17194" t="s">
        <v>3651</v>
      </c>
      <c r="J17194" t="s">
        <v>12561</v>
      </c>
      <c r="K17194" t="s">
        <v>3653</v>
      </c>
      <c r="M17194">
        <v>10.7</v>
      </c>
      <c r="N17194">
        <v>17</v>
      </c>
      <c r="O17194">
        <v>10</v>
      </c>
      <c r="P17194">
        <v>14.8</v>
      </c>
      <c r="Q17194">
        <v>18.149999999999999</v>
      </c>
      <c r="R17194">
        <v>10.199999999999999</v>
      </c>
      <c r="S17194" t="b">
        <v>0</v>
      </c>
      <c r="T17194" t="b">
        <v>0</v>
      </c>
      <c r="U17194" t="b">
        <v>1</v>
      </c>
      <c r="V17194">
        <v>24000</v>
      </c>
      <c r="W17194">
        <v>18900</v>
      </c>
      <c r="X17194">
        <v>1.89</v>
      </c>
      <c r="Y17194">
        <v>47442</v>
      </c>
      <c r="Z17194">
        <v>4.47</v>
      </c>
    </row>
    <row r="17195" spans="1:26">
      <c r="A17195">
        <v>10070561</v>
      </c>
      <c r="B17195" t="s">
        <v>10986</v>
      </c>
      <c r="C17195" t="s">
        <v>3597</v>
      </c>
      <c r="D17195" t="s">
        <v>3714</v>
      </c>
      <c r="E17195" t="s">
        <v>3714</v>
      </c>
      <c r="F17195" t="s">
        <v>3650</v>
      </c>
      <c r="G17195">
        <v>10070561</v>
      </c>
      <c r="I17195" t="s">
        <v>3651</v>
      </c>
      <c r="J17195" t="s">
        <v>12550</v>
      </c>
      <c r="K17195" t="s">
        <v>3653</v>
      </c>
      <c r="M17195">
        <v>10</v>
      </c>
      <c r="N17195">
        <v>18.899999999999999</v>
      </c>
      <c r="O17195">
        <v>10.9</v>
      </c>
      <c r="P17195">
        <v>13</v>
      </c>
      <c r="Q17195">
        <v>23</v>
      </c>
      <c r="R17195">
        <v>10</v>
      </c>
      <c r="S17195" t="b">
        <v>0</v>
      </c>
      <c r="T17195" t="b">
        <v>0</v>
      </c>
      <c r="U17195" t="b">
        <v>1</v>
      </c>
      <c r="V17195">
        <v>60000</v>
      </c>
      <c r="W17195">
        <v>42500</v>
      </c>
      <c r="X17195">
        <v>1.72</v>
      </c>
      <c r="Y17195">
        <v>85961</v>
      </c>
      <c r="Z17195">
        <v>3.44</v>
      </c>
    </row>
    <row r="17196" spans="1:26">
      <c r="A17196">
        <v>8717931</v>
      </c>
      <c r="B17196" t="s">
        <v>12541</v>
      </c>
      <c r="C17196" t="s">
        <v>3597</v>
      </c>
      <c r="D17196" t="s">
        <v>3714</v>
      </c>
      <c r="E17196" t="s">
        <v>3714</v>
      </c>
      <c r="F17196" t="s">
        <v>3650</v>
      </c>
      <c r="G17196">
        <v>8717931</v>
      </c>
      <c r="I17196" t="s">
        <v>3651</v>
      </c>
      <c r="J17196" t="s">
        <v>12634</v>
      </c>
      <c r="K17196" t="s">
        <v>3653</v>
      </c>
      <c r="M17196">
        <v>11.5</v>
      </c>
      <c r="N17196">
        <v>17</v>
      </c>
      <c r="O17196">
        <v>9</v>
      </c>
      <c r="P17196">
        <v>14</v>
      </c>
      <c r="Q17196">
        <v>20.100000000000001</v>
      </c>
      <c r="R17196">
        <v>10.6</v>
      </c>
      <c r="S17196" t="b">
        <v>0</v>
      </c>
      <c r="T17196" t="b">
        <v>0</v>
      </c>
      <c r="U17196" t="b">
        <v>1</v>
      </c>
      <c r="V17196">
        <v>38000</v>
      </c>
      <c r="W17196">
        <v>33000</v>
      </c>
      <c r="Y17196">
        <v>58636</v>
      </c>
      <c r="Z17196">
        <v>3.11</v>
      </c>
    </row>
    <row r="17197" spans="1:26">
      <c r="A17197">
        <v>211641659</v>
      </c>
      <c r="B17197" t="s">
        <v>14205</v>
      </c>
      <c r="C17197" t="s">
        <v>3597</v>
      </c>
      <c r="D17197" t="s">
        <v>8983</v>
      </c>
      <c r="E17197" t="s">
        <v>3693</v>
      </c>
      <c r="F17197" t="s">
        <v>3650</v>
      </c>
      <c r="G17197">
        <v>211641659</v>
      </c>
      <c r="I17197" t="s">
        <v>3651</v>
      </c>
      <c r="J17197" t="s">
        <v>14393</v>
      </c>
      <c r="K17197" t="s">
        <v>3653</v>
      </c>
      <c r="P17197">
        <v>12</v>
      </c>
      <c r="Q17197">
        <v>23</v>
      </c>
      <c r="R17197">
        <v>9.6</v>
      </c>
      <c r="S17197" t="b">
        <v>0</v>
      </c>
      <c r="T17197" t="b">
        <v>0</v>
      </c>
      <c r="U17197" t="b">
        <v>1</v>
      </c>
      <c r="V17197">
        <v>34200</v>
      </c>
      <c r="W17197">
        <v>23600</v>
      </c>
      <c r="X17197">
        <v>2.99</v>
      </c>
      <c r="Y17197">
        <v>26000</v>
      </c>
      <c r="Z17197">
        <v>2.8</v>
      </c>
    </row>
    <row r="17198" spans="1:26">
      <c r="A17198">
        <v>211641660</v>
      </c>
      <c r="B17198" t="s">
        <v>14205</v>
      </c>
      <c r="C17198" t="s">
        <v>3597</v>
      </c>
      <c r="D17198" t="s">
        <v>8983</v>
      </c>
      <c r="E17198" t="s">
        <v>3693</v>
      </c>
      <c r="F17198" t="s">
        <v>3650</v>
      </c>
      <c r="G17198">
        <v>211641660</v>
      </c>
      <c r="I17198" t="s">
        <v>3651</v>
      </c>
      <c r="J17198" t="s">
        <v>14394</v>
      </c>
      <c r="K17198" t="s">
        <v>3653</v>
      </c>
      <c r="P17198">
        <v>10.3</v>
      </c>
      <c r="Q17198">
        <v>20</v>
      </c>
      <c r="R17198">
        <v>9.5</v>
      </c>
      <c r="S17198" t="b">
        <v>0</v>
      </c>
      <c r="T17198" t="b">
        <v>0</v>
      </c>
      <c r="U17198" t="b">
        <v>0</v>
      </c>
      <c r="V17198">
        <v>45500</v>
      </c>
      <c r="W17198">
        <v>31000</v>
      </c>
      <c r="X17198">
        <v>3</v>
      </c>
      <c r="Y17198">
        <v>41000</v>
      </c>
      <c r="Z17198">
        <v>2.65</v>
      </c>
    </row>
    <row r="17199" spans="1:26">
      <c r="A17199">
        <v>211641661</v>
      </c>
      <c r="B17199" t="s">
        <v>14205</v>
      </c>
      <c r="C17199" t="s">
        <v>3597</v>
      </c>
      <c r="D17199" t="s">
        <v>8983</v>
      </c>
      <c r="E17199" t="s">
        <v>3693</v>
      </c>
      <c r="F17199" t="s">
        <v>3650</v>
      </c>
      <c r="G17199">
        <v>211641661</v>
      </c>
      <c r="I17199" t="s">
        <v>3651</v>
      </c>
      <c r="J17199" t="s">
        <v>14395</v>
      </c>
      <c r="K17199" t="s">
        <v>3653</v>
      </c>
      <c r="P17199">
        <v>9.8000000000000007</v>
      </c>
      <c r="Q17199">
        <v>20.5</v>
      </c>
      <c r="R17199">
        <v>9.5</v>
      </c>
      <c r="S17199" t="b">
        <v>0</v>
      </c>
      <c r="T17199" t="b">
        <v>0</v>
      </c>
      <c r="U17199" t="b">
        <v>1</v>
      </c>
      <c r="V17199">
        <v>57500</v>
      </c>
      <c r="W17199">
        <v>37000</v>
      </c>
      <c r="X17199">
        <v>3.2</v>
      </c>
      <c r="Y17199">
        <v>45600</v>
      </c>
      <c r="Z17199">
        <v>2.65</v>
      </c>
    </row>
    <row r="17200" spans="1:26">
      <c r="A17200">
        <v>211641706</v>
      </c>
      <c r="B17200" t="s">
        <v>14205</v>
      </c>
      <c r="C17200" t="s">
        <v>3597</v>
      </c>
      <c r="D17200" t="s">
        <v>8983</v>
      </c>
      <c r="E17200" t="s">
        <v>3693</v>
      </c>
      <c r="F17200" t="s">
        <v>3718</v>
      </c>
      <c r="G17200">
        <v>211641706</v>
      </c>
      <c r="I17200" t="s">
        <v>3711</v>
      </c>
      <c r="J17200" t="s">
        <v>14393</v>
      </c>
      <c r="K17200" t="s">
        <v>3688</v>
      </c>
      <c r="P17200">
        <v>9.1999999999999993</v>
      </c>
      <c r="Q17200">
        <v>15.3</v>
      </c>
      <c r="R17200">
        <v>8.5</v>
      </c>
      <c r="S17200" t="b">
        <v>0</v>
      </c>
      <c r="T17200" t="b">
        <v>0</v>
      </c>
      <c r="U17200" t="b">
        <v>0</v>
      </c>
      <c r="V17200">
        <v>34200</v>
      </c>
      <c r="W17200">
        <v>24600</v>
      </c>
      <c r="X17200">
        <v>2.5499999999999998</v>
      </c>
      <c r="Y17200">
        <v>27000</v>
      </c>
      <c r="Z17200">
        <v>2.5</v>
      </c>
    </row>
    <row r="17201" spans="1:26">
      <c r="A17201">
        <v>211661501</v>
      </c>
      <c r="B17201" t="s">
        <v>14205</v>
      </c>
      <c r="C17201" t="s">
        <v>3597</v>
      </c>
      <c r="D17201" t="s">
        <v>8983</v>
      </c>
      <c r="E17201" t="s">
        <v>3693</v>
      </c>
      <c r="F17201" t="s">
        <v>3718</v>
      </c>
      <c r="G17201">
        <v>211661501</v>
      </c>
      <c r="I17201" t="s">
        <v>3711</v>
      </c>
      <c r="J17201" t="s">
        <v>14394</v>
      </c>
      <c r="K17201" t="s">
        <v>3688</v>
      </c>
      <c r="P17201">
        <v>7.9</v>
      </c>
      <c r="Q17201">
        <v>14.6</v>
      </c>
      <c r="R17201">
        <v>8.3000000000000007</v>
      </c>
      <c r="S17201" t="b">
        <v>0</v>
      </c>
      <c r="T17201" t="b">
        <v>0</v>
      </c>
      <c r="U17201" t="b">
        <v>0</v>
      </c>
      <c r="V17201">
        <v>45500</v>
      </c>
      <c r="W17201">
        <v>30200</v>
      </c>
      <c r="X17201">
        <v>2.5499999999999998</v>
      </c>
      <c r="Y17201">
        <v>40000</v>
      </c>
      <c r="Z17201">
        <v>2.2000000000000002</v>
      </c>
    </row>
    <row r="17202" spans="1:26">
      <c r="A17202">
        <v>211641707</v>
      </c>
      <c r="B17202" t="s">
        <v>14205</v>
      </c>
      <c r="C17202" t="s">
        <v>3597</v>
      </c>
      <c r="D17202" t="s">
        <v>8983</v>
      </c>
      <c r="E17202" t="s">
        <v>3693</v>
      </c>
      <c r="F17202" t="s">
        <v>3718</v>
      </c>
      <c r="G17202">
        <v>211641707</v>
      </c>
      <c r="I17202" t="s">
        <v>3711</v>
      </c>
      <c r="J17202" t="s">
        <v>14395</v>
      </c>
      <c r="K17202" t="s">
        <v>3688</v>
      </c>
      <c r="P17202">
        <v>8.5</v>
      </c>
      <c r="Q17202">
        <v>15.5</v>
      </c>
      <c r="R17202">
        <v>8.5</v>
      </c>
      <c r="S17202" t="b">
        <v>0</v>
      </c>
      <c r="T17202" t="b">
        <v>0</v>
      </c>
      <c r="U17202" t="b">
        <v>0</v>
      </c>
      <c r="V17202">
        <v>57500</v>
      </c>
      <c r="W17202">
        <v>36400</v>
      </c>
      <c r="X17202">
        <v>2.65</v>
      </c>
      <c r="Y17202">
        <v>45000</v>
      </c>
      <c r="Z17202">
        <v>2.35</v>
      </c>
    </row>
    <row r="17203" spans="1:26">
      <c r="A17203">
        <v>211641711</v>
      </c>
      <c r="B17203" t="s">
        <v>14205</v>
      </c>
      <c r="C17203" t="s">
        <v>3597</v>
      </c>
      <c r="D17203" t="s">
        <v>8983</v>
      </c>
      <c r="E17203" t="s">
        <v>3693</v>
      </c>
      <c r="F17203" t="s">
        <v>3710</v>
      </c>
      <c r="G17203">
        <v>211641711</v>
      </c>
      <c r="I17203" t="s">
        <v>3711</v>
      </c>
      <c r="J17203" t="s">
        <v>14393</v>
      </c>
      <c r="K17203" t="s">
        <v>3725</v>
      </c>
      <c r="P17203">
        <v>10.6</v>
      </c>
      <c r="Q17203">
        <v>19.149999999999999</v>
      </c>
      <c r="R17203">
        <v>9.0500000000000007</v>
      </c>
      <c r="S17203" t="b">
        <v>0</v>
      </c>
      <c r="T17203" t="b">
        <v>0</v>
      </c>
      <c r="U17203" t="b">
        <v>0</v>
      </c>
      <c r="V17203">
        <v>34200</v>
      </c>
      <c r="W17203">
        <v>24000</v>
      </c>
      <c r="X17203">
        <v>2.75</v>
      </c>
      <c r="Y17203">
        <v>26500</v>
      </c>
      <c r="Z17203">
        <v>2.64</v>
      </c>
    </row>
    <row r="17204" spans="1:26">
      <c r="A17204">
        <v>211661503</v>
      </c>
      <c r="B17204" t="s">
        <v>14205</v>
      </c>
      <c r="C17204" t="s">
        <v>3597</v>
      </c>
      <c r="D17204" t="s">
        <v>8983</v>
      </c>
      <c r="E17204" t="s">
        <v>3693</v>
      </c>
      <c r="F17204" t="s">
        <v>3710</v>
      </c>
      <c r="G17204">
        <v>211661503</v>
      </c>
      <c r="I17204" t="s">
        <v>3711</v>
      </c>
      <c r="J17204" t="s">
        <v>14394</v>
      </c>
      <c r="K17204" t="s">
        <v>3725</v>
      </c>
      <c r="P17204">
        <v>9.1</v>
      </c>
      <c r="Q17204">
        <v>17.3</v>
      </c>
      <c r="R17204">
        <v>8.9</v>
      </c>
      <c r="S17204" t="b">
        <v>0</v>
      </c>
      <c r="T17204" t="b">
        <v>0</v>
      </c>
      <c r="U17204" t="b">
        <v>0</v>
      </c>
      <c r="V17204">
        <v>45500</v>
      </c>
      <c r="W17204">
        <v>30600</v>
      </c>
      <c r="X17204">
        <v>2.76</v>
      </c>
      <c r="Y17204">
        <v>40500</v>
      </c>
      <c r="Z17204">
        <v>2.41</v>
      </c>
    </row>
    <row r="17205" spans="1:26">
      <c r="A17205">
        <v>211641712</v>
      </c>
      <c r="B17205" t="s">
        <v>14205</v>
      </c>
      <c r="C17205" t="s">
        <v>3597</v>
      </c>
      <c r="D17205" t="s">
        <v>8983</v>
      </c>
      <c r="E17205" t="s">
        <v>3693</v>
      </c>
      <c r="F17205" t="s">
        <v>3710</v>
      </c>
      <c r="G17205">
        <v>211641712</v>
      </c>
      <c r="I17205" t="s">
        <v>3711</v>
      </c>
      <c r="J17205" t="s">
        <v>14395</v>
      </c>
      <c r="K17205" t="s">
        <v>3725</v>
      </c>
      <c r="P17205">
        <v>9.15</v>
      </c>
      <c r="Q17205">
        <v>18</v>
      </c>
      <c r="R17205">
        <v>9</v>
      </c>
      <c r="S17205" t="b">
        <v>0</v>
      </c>
      <c r="T17205" t="b">
        <v>0</v>
      </c>
      <c r="U17205" t="b">
        <v>0</v>
      </c>
      <c r="V17205">
        <v>57500</v>
      </c>
      <c r="W17205">
        <v>36600</v>
      </c>
      <c r="X17205">
        <v>2.91</v>
      </c>
      <c r="Y17205">
        <v>45000</v>
      </c>
      <c r="Z17205">
        <v>2.4700000000000002</v>
      </c>
    </row>
    <row r="17206" spans="1:26">
      <c r="A17206">
        <v>213916260</v>
      </c>
      <c r="B17206" t="s">
        <v>14206</v>
      </c>
      <c r="C17206" t="s">
        <v>3597</v>
      </c>
      <c r="D17206" t="s">
        <v>4034</v>
      </c>
      <c r="E17206" t="s">
        <v>6383</v>
      </c>
      <c r="F17206" t="s">
        <v>3621</v>
      </c>
      <c r="G17206">
        <v>213916260</v>
      </c>
      <c r="I17206" t="s">
        <v>3622</v>
      </c>
      <c r="J17206" t="s">
        <v>6394</v>
      </c>
      <c r="K17206" t="s">
        <v>3624</v>
      </c>
      <c r="L17206" t="s">
        <v>14396</v>
      </c>
      <c r="M17206">
        <v>13.3</v>
      </c>
      <c r="N17206">
        <v>23</v>
      </c>
      <c r="O17206">
        <v>11.8</v>
      </c>
      <c r="P17206">
        <v>13.3</v>
      </c>
      <c r="Q17206">
        <v>24.2</v>
      </c>
      <c r="R17206">
        <v>10.7</v>
      </c>
      <c r="S17206" t="b">
        <v>0</v>
      </c>
      <c r="T17206" t="b">
        <v>0</v>
      </c>
      <c r="U17206" t="b">
        <v>1</v>
      </c>
      <c r="V17206">
        <v>12000</v>
      </c>
      <c r="W17206">
        <v>10200</v>
      </c>
      <c r="X17206">
        <v>2.72</v>
      </c>
      <c r="Y17206">
        <v>12800</v>
      </c>
      <c r="Z17206">
        <v>2.33</v>
      </c>
    </row>
    <row r="17207" spans="1:26">
      <c r="A17207">
        <v>213916259</v>
      </c>
      <c r="B17207" t="s">
        <v>14206</v>
      </c>
      <c r="C17207" t="s">
        <v>3597</v>
      </c>
      <c r="D17207" t="s">
        <v>4034</v>
      </c>
      <c r="E17207" t="s">
        <v>5235</v>
      </c>
      <c r="F17207" t="s">
        <v>3621</v>
      </c>
      <c r="G17207">
        <v>213916259</v>
      </c>
      <c r="I17207" t="s">
        <v>3622</v>
      </c>
      <c r="J17207" t="s">
        <v>6406</v>
      </c>
      <c r="K17207" t="s">
        <v>3624</v>
      </c>
      <c r="L17207" t="s">
        <v>14397</v>
      </c>
      <c r="M17207">
        <v>13.3</v>
      </c>
      <c r="N17207">
        <v>23</v>
      </c>
      <c r="O17207">
        <v>11.8</v>
      </c>
      <c r="P17207">
        <v>13.3</v>
      </c>
      <c r="Q17207">
        <v>24.2</v>
      </c>
      <c r="R17207">
        <v>10.7</v>
      </c>
      <c r="S17207" t="b">
        <v>0</v>
      </c>
      <c r="T17207" t="b">
        <v>0</v>
      </c>
      <c r="U17207" t="b">
        <v>1</v>
      </c>
      <c r="V17207">
        <v>12000</v>
      </c>
      <c r="W17207">
        <v>10200</v>
      </c>
      <c r="X17207">
        <v>2.72</v>
      </c>
      <c r="Y17207">
        <v>12800</v>
      </c>
      <c r="Z17207">
        <v>2.33</v>
      </c>
    </row>
    <row r="17208" spans="1:26">
      <c r="A17208">
        <v>213927691</v>
      </c>
      <c r="B17208" t="s">
        <v>14204</v>
      </c>
      <c r="C17208" t="s">
        <v>3597</v>
      </c>
      <c r="D17208" t="s">
        <v>4034</v>
      </c>
      <c r="E17208" t="s">
        <v>6086</v>
      </c>
      <c r="F17208" t="s">
        <v>3621</v>
      </c>
      <c r="G17208">
        <v>213927691</v>
      </c>
      <c r="I17208" t="s">
        <v>3622</v>
      </c>
      <c r="J17208" t="s">
        <v>14398</v>
      </c>
      <c r="K17208" t="s">
        <v>3624</v>
      </c>
      <c r="L17208" t="s">
        <v>14399</v>
      </c>
      <c r="P17208">
        <v>11.7</v>
      </c>
      <c r="Q17208">
        <v>20</v>
      </c>
      <c r="R17208">
        <v>10</v>
      </c>
      <c r="S17208" t="b">
        <v>0</v>
      </c>
      <c r="T17208" t="b">
        <v>0</v>
      </c>
      <c r="U17208" t="b">
        <v>1</v>
      </c>
      <c r="V17208">
        <v>33000</v>
      </c>
      <c r="W17208">
        <v>27800</v>
      </c>
      <c r="X17208">
        <v>2.35</v>
      </c>
      <c r="Y17208">
        <v>34000</v>
      </c>
      <c r="Z17208">
        <v>2.4</v>
      </c>
    </row>
    <row r="17209" spans="1:26">
      <c r="A17209">
        <v>213927611</v>
      </c>
      <c r="B17209" t="s">
        <v>14206</v>
      </c>
      <c r="C17209" t="s">
        <v>3597</v>
      </c>
      <c r="D17209" t="s">
        <v>4034</v>
      </c>
      <c r="E17209" t="s">
        <v>8126</v>
      </c>
      <c r="F17209" t="s">
        <v>3621</v>
      </c>
      <c r="G17209">
        <v>213927611</v>
      </c>
      <c r="I17209" t="s">
        <v>3622</v>
      </c>
      <c r="J17209" t="s">
        <v>14400</v>
      </c>
      <c r="K17209" t="s">
        <v>3624</v>
      </c>
      <c r="L17209" t="s">
        <v>14401</v>
      </c>
      <c r="M17209">
        <v>14</v>
      </c>
      <c r="N17209">
        <v>25.5</v>
      </c>
      <c r="O17209">
        <v>13</v>
      </c>
      <c r="P17209">
        <v>14</v>
      </c>
      <c r="Q17209">
        <v>25.5</v>
      </c>
      <c r="R17209">
        <v>10.4</v>
      </c>
      <c r="S17209" t="b">
        <v>0</v>
      </c>
      <c r="T17209" t="b">
        <v>0</v>
      </c>
      <c r="U17209" t="b">
        <v>1</v>
      </c>
      <c r="V17209">
        <v>12000</v>
      </c>
      <c r="W17209">
        <v>10000</v>
      </c>
      <c r="X17209">
        <v>2.4</v>
      </c>
      <c r="Y17209">
        <v>13112</v>
      </c>
      <c r="Z17209">
        <v>2.11</v>
      </c>
    </row>
    <row r="17210" spans="1:26">
      <c r="A17210">
        <v>213927609</v>
      </c>
      <c r="B17210" t="s">
        <v>14206</v>
      </c>
      <c r="C17210" t="s">
        <v>3597</v>
      </c>
      <c r="D17210" t="s">
        <v>4034</v>
      </c>
      <c r="E17210" t="s">
        <v>11934</v>
      </c>
      <c r="F17210" t="s">
        <v>3621</v>
      </c>
      <c r="G17210">
        <v>213927609</v>
      </c>
      <c r="I17210" t="s">
        <v>3622</v>
      </c>
      <c r="J17210" t="s">
        <v>14400</v>
      </c>
      <c r="K17210" t="s">
        <v>3624</v>
      </c>
      <c r="L17210" t="s">
        <v>14401</v>
      </c>
      <c r="M17210">
        <v>14</v>
      </c>
      <c r="N17210">
        <v>25.5</v>
      </c>
      <c r="O17210">
        <v>13</v>
      </c>
      <c r="P17210">
        <v>14</v>
      </c>
      <c r="Q17210">
        <v>25.5</v>
      </c>
      <c r="R17210">
        <v>10.4</v>
      </c>
      <c r="S17210" t="b">
        <v>0</v>
      </c>
      <c r="T17210" t="b">
        <v>0</v>
      </c>
      <c r="U17210" t="b">
        <v>1</v>
      </c>
      <c r="V17210">
        <v>12000</v>
      </c>
      <c r="W17210">
        <v>10000</v>
      </c>
      <c r="X17210">
        <v>2.4</v>
      </c>
      <c r="Y17210">
        <v>13112</v>
      </c>
      <c r="Z17210">
        <v>2.11</v>
      </c>
    </row>
    <row r="17211" spans="1:26">
      <c r="A17211">
        <v>213927612</v>
      </c>
      <c r="B17211" t="s">
        <v>14206</v>
      </c>
      <c r="C17211" t="s">
        <v>3597</v>
      </c>
      <c r="D17211" t="s">
        <v>4034</v>
      </c>
      <c r="E17211" t="s">
        <v>8126</v>
      </c>
      <c r="F17211" t="s">
        <v>3621</v>
      </c>
      <c r="G17211">
        <v>213927612</v>
      </c>
      <c r="I17211" t="s">
        <v>3622</v>
      </c>
      <c r="J17211" t="s">
        <v>14402</v>
      </c>
      <c r="K17211" t="s">
        <v>3624</v>
      </c>
      <c r="L17211" t="s">
        <v>14403</v>
      </c>
      <c r="M17211">
        <v>12.5</v>
      </c>
      <c r="N17211">
        <v>21.5</v>
      </c>
      <c r="O17211">
        <v>13</v>
      </c>
      <c r="P17211">
        <v>12.5</v>
      </c>
      <c r="Q17211">
        <v>21.5</v>
      </c>
      <c r="R17211">
        <v>11.3</v>
      </c>
      <c r="S17211" t="b">
        <v>0</v>
      </c>
      <c r="T17211" t="b">
        <v>0</v>
      </c>
      <c r="U17211" t="b">
        <v>1</v>
      </c>
      <c r="V17211">
        <v>18000</v>
      </c>
      <c r="W17211">
        <v>15000</v>
      </c>
      <c r="X17211">
        <v>2.35</v>
      </c>
      <c r="Y17211">
        <v>19200</v>
      </c>
      <c r="Z17211">
        <v>1.99</v>
      </c>
    </row>
    <row r="17212" spans="1:26">
      <c r="A17212">
        <v>213927610</v>
      </c>
      <c r="B17212" t="s">
        <v>14206</v>
      </c>
      <c r="C17212" t="s">
        <v>3597</v>
      </c>
      <c r="D17212" t="s">
        <v>4034</v>
      </c>
      <c r="E17212" t="s">
        <v>11934</v>
      </c>
      <c r="F17212" t="s">
        <v>3621</v>
      </c>
      <c r="G17212">
        <v>213927610</v>
      </c>
      <c r="I17212" t="s">
        <v>3622</v>
      </c>
      <c r="J17212" t="s">
        <v>14402</v>
      </c>
      <c r="K17212" t="s">
        <v>3624</v>
      </c>
      <c r="L17212" t="s">
        <v>14403</v>
      </c>
      <c r="M17212">
        <v>12.5</v>
      </c>
      <c r="N17212">
        <v>21.5</v>
      </c>
      <c r="O17212">
        <v>13</v>
      </c>
      <c r="P17212">
        <v>12.5</v>
      </c>
      <c r="Q17212">
        <v>21.5</v>
      </c>
      <c r="R17212">
        <v>11.3</v>
      </c>
      <c r="S17212" t="b">
        <v>0</v>
      </c>
      <c r="T17212" t="b">
        <v>0</v>
      </c>
      <c r="U17212" t="b">
        <v>1</v>
      </c>
      <c r="V17212">
        <v>18000</v>
      </c>
      <c r="W17212">
        <v>15000</v>
      </c>
      <c r="X17212">
        <v>2.35</v>
      </c>
      <c r="Y17212">
        <v>19200</v>
      </c>
      <c r="Z17212">
        <v>1.99</v>
      </c>
    </row>
    <row r="17213" spans="1:26">
      <c r="A17213">
        <v>213769950</v>
      </c>
      <c r="B17213" t="s">
        <v>14206</v>
      </c>
      <c r="C17213" t="s">
        <v>3597</v>
      </c>
      <c r="D17213" t="s">
        <v>4034</v>
      </c>
      <c r="E17213" t="s">
        <v>14221</v>
      </c>
      <c r="F17213" t="s">
        <v>3621</v>
      </c>
      <c r="G17213">
        <v>213769950</v>
      </c>
      <c r="I17213" t="s">
        <v>3622</v>
      </c>
      <c r="J17213" t="s">
        <v>14404</v>
      </c>
      <c r="K17213" t="s">
        <v>3624</v>
      </c>
      <c r="L17213" t="s">
        <v>14405</v>
      </c>
      <c r="M17213">
        <v>13</v>
      </c>
      <c r="N17213">
        <v>21.5</v>
      </c>
      <c r="O17213">
        <v>12</v>
      </c>
      <c r="P17213">
        <v>13</v>
      </c>
      <c r="Q17213">
        <v>21.5</v>
      </c>
      <c r="R17213">
        <v>11.4</v>
      </c>
      <c r="S17213" t="b">
        <v>0</v>
      </c>
      <c r="T17213" t="b">
        <v>0</v>
      </c>
      <c r="U17213" t="b">
        <v>1</v>
      </c>
      <c r="V17213">
        <v>24000</v>
      </c>
      <c r="W17213">
        <v>21200</v>
      </c>
      <c r="X17213">
        <v>2.88</v>
      </c>
      <c r="Y17213">
        <v>24485</v>
      </c>
      <c r="Z17213">
        <v>1.98</v>
      </c>
    </row>
    <row r="17214" spans="1:26">
      <c r="A17214">
        <v>213769915</v>
      </c>
      <c r="B17214" t="s">
        <v>14206</v>
      </c>
      <c r="C17214" t="s">
        <v>3597</v>
      </c>
      <c r="D17214" t="s">
        <v>4034</v>
      </c>
      <c r="E17214" t="s">
        <v>14222</v>
      </c>
      <c r="F17214" t="s">
        <v>3621</v>
      </c>
      <c r="G17214">
        <v>213769915</v>
      </c>
      <c r="I17214" t="s">
        <v>3622</v>
      </c>
      <c r="J17214" t="s">
        <v>14406</v>
      </c>
      <c r="K17214" t="s">
        <v>3624</v>
      </c>
      <c r="L17214" t="s">
        <v>14407</v>
      </c>
      <c r="M17214">
        <v>15.8</v>
      </c>
      <c r="N17214">
        <v>25.5</v>
      </c>
      <c r="O17214">
        <v>12.5</v>
      </c>
      <c r="P17214">
        <v>15.8</v>
      </c>
      <c r="Q17214">
        <v>26.4</v>
      </c>
      <c r="R17214">
        <v>11.6</v>
      </c>
      <c r="S17214" t="b">
        <v>0</v>
      </c>
      <c r="T17214" t="b">
        <v>0</v>
      </c>
      <c r="U17214" t="b">
        <v>1</v>
      </c>
      <c r="V17214">
        <v>9000</v>
      </c>
      <c r="W17214">
        <v>9300</v>
      </c>
      <c r="X17214">
        <v>2.5</v>
      </c>
      <c r="Y17214">
        <v>12235</v>
      </c>
      <c r="Z17214">
        <v>1.98</v>
      </c>
    </row>
    <row r="17215" spans="1:26">
      <c r="A17215">
        <v>213769943</v>
      </c>
      <c r="B17215" t="s">
        <v>14206</v>
      </c>
      <c r="C17215" t="s">
        <v>3597</v>
      </c>
      <c r="D17215" t="s">
        <v>4034</v>
      </c>
      <c r="E17215" t="s">
        <v>14221</v>
      </c>
      <c r="F17215" t="s">
        <v>3621</v>
      </c>
      <c r="G17215">
        <v>213769943</v>
      </c>
      <c r="I17215" t="s">
        <v>3622</v>
      </c>
      <c r="J17215" t="s">
        <v>14408</v>
      </c>
      <c r="K17215" t="s">
        <v>3624</v>
      </c>
      <c r="L17215" t="s">
        <v>14409</v>
      </c>
      <c r="M17215">
        <v>15.8</v>
      </c>
      <c r="N17215">
        <v>25.5</v>
      </c>
      <c r="O17215">
        <v>12.5</v>
      </c>
      <c r="P17215">
        <v>15.8</v>
      </c>
      <c r="Q17215">
        <v>26.4</v>
      </c>
      <c r="R17215">
        <v>11.6</v>
      </c>
      <c r="S17215" t="b">
        <v>0</v>
      </c>
      <c r="T17215" t="b">
        <v>0</v>
      </c>
      <c r="U17215" t="b">
        <v>1</v>
      </c>
      <c r="V17215">
        <v>9000</v>
      </c>
      <c r="W17215">
        <v>9300</v>
      </c>
      <c r="X17215">
        <v>2.5</v>
      </c>
      <c r="Y17215">
        <v>12235</v>
      </c>
      <c r="Z17215">
        <v>1.98</v>
      </c>
    </row>
    <row r="17216" spans="1:26">
      <c r="A17216">
        <v>213769944</v>
      </c>
      <c r="B17216" t="s">
        <v>14206</v>
      </c>
      <c r="C17216" t="s">
        <v>3597</v>
      </c>
      <c r="D17216" t="s">
        <v>4034</v>
      </c>
      <c r="E17216" t="s">
        <v>14221</v>
      </c>
      <c r="F17216" t="s">
        <v>3621</v>
      </c>
      <c r="G17216">
        <v>213769944</v>
      </c>
      <c r="I17216" t="s">
        <v>3622</v>
      </c>
      <c r="J17216" t="s">
        <v>14410</v>
      </c>
      <c r="K17216" t="s">
        <v>3624</v>
      </c>
      <c r="L17216" t="s">
        <v>14411</v>
      </c>
      <c r="M17216">
        <v>13</v>
      </c>
      <c r="N17216">
        <v>22</v>
      </c>
      <c r="O17216">
        <v>12.7</v>
      </c>
      <c r="P17216">
        <v>13</v>
      </c>
      <c r="Q17216">
        <v>23.1</v>
      </c>
      <c r="R17216">
        <v>10.5</v>
      </c>
      <c r="S17216" t="b">
        <v>0</v>
      </c>
      <c r="T17216" t="b">
        <v>0</v>
      </c>
      <c r="U17216" t="b">
        <v>1</v>
      </c>
      <c r="V17216">
        <v>12000</v>
      </c>
      <c r="W17216">
        <v>10300</v>
      </c>
      <c r="X17216">
        <v>2.56</v>
      </c>
      <c r="Y17216">
        <v>12477</v>
      </c>
      <c r="Z17216">
        <v>2.0099999999999998</v>
      </c>
    </row>
    <row r="17217" spans="1:26">
      <c r="A17217">
        <v>213769907</v>
      </c>
      <c r="B17217" t="s">
        <v>14206</v>
      </c>
      <c r="C17217" t="s">
        <v>3597</v>
      </c>
      <c r="D17217" t="s">
        <v>4034</v>
      </c>
      <c r="E17217" t="s">
        <v>14222</v>
      </c>
      <c r="F17217" t="s">
        <v>3621</v>
      </c>
      <c r="G17217">
        <v>213769907</v>
      </c>
      <c r="I17217" t="s">
        <v>3622</v>
      </c>
      <c r="J17217" t="s">
        <v>14412</v>
      </c>
      <c r="K17217" t="s">
        <v>3624</v>
      </c>
      <c r="L17217" t="s">
        <v>14413</v>
      </c>
      <c r="M17217">
        <v>13</v>
      </c>
      <c r="N17217">
        <v>22</v>
      </c>
      <c r="O17217">
        <v>12.7</v>
      </c>
      <c r="P17217">
        <v>13</v>
      </c>
      <c r="Q17217">
        <v>23.1</v>
      </c>
      <c r="R17217">
        <v>10.5</v>
      </c>
      <c r="S17217" t="b">
        <v>0</v>
      </c>
      <c r="T17217" t="b">
        <v>0</v>
      </c>
      <c r="U17217" t="b">
        <v>1</v>
      </c>
      <c r="V17217">
        <v>12000</v>
      </c>
      <c r="W17217">
        <v>10300</v>
      </c>
      <c r="X17217">
        <v>2.56</v>
      </c>
      <c r="Y17217">
        <v>12477</v>
      </c>
      <c r="Z17217">
        <v>2.0099999999999998</v>
      </c>
    </row>
    <row r="17218" spans="1:26">
      <c r="A17218">
        <v>213769945</v>
      </c>
      <c r="B17218" t="s">
        <v>14206</v>
      </c>
      <c r="C17218" t="s">
        <v>3597</v>
      </c>
      <c r="D17218" t="s">
        <v>4034</v>
      </c>
      <c r="E17218" t="s">
        <v>14221</v>
      </c>
      <c r="F17218" t="s">
        <v>3621</v>
      </c>
      <c r="G17218">
        <v>213769945</v>
      </c>
      <c r="I17218" t="s">
        <v>3622</v>
      </c>
      <c r="J17218" t="s">
        <v>14414</v>
      </c>
      <c r="K17218" t="s">
        <v>3624</v>
      </c>
      <c r="L17218" t="s">
        <v>14415</v>
      </c>
      <c r="M17218">
        <v>13</v>
      </c>
      <c r="N17218">
        <v>21.5</v>
      </c>
      <c r="O17218">
        <v>11</v>
      </c>
      <c r="P17218">
        <v>13</v>
      </c>
      <c r="Q17218">
        <v>22</v>
      </c>
      <c r="R17218">
        <v>10.6</v>
      </c>
      <c r="S17218" t="b">
        <v>0</v>
      </c>
      <c r="T17218" t="b">
        <v>0</v>
      </c>
      <c r="U17218" t="b">
        <v>1</v>
      </c>
      <c r="V17218">
        <v>18000</v>
      </c>
      <c r="W17218">
        <v>11100</v>
      </c>
      <c r="X17218">
        <v>2.8</v>
      </c>
      <c r="Y17218">
        <v>21447</v>
      </c>
      <c r="Z17218">
        <v>1.98</v>
      </c>
    </row>
    <row r="17219" spans="1:26">
      <c r="A17219">
        <v>213769911</v>
      </c>
      <c r="B17219" t="s">
        <v>14206</v>
      </c>
      <c r="C17219" t="s">
        <v>3597</v>
      </c>
      <c r="D17219" t="s">
        <v>4034</v>
      </c>
      <c r="E17219" t="s">
        <v>14222</v>
      </c>
      <c r="F17219" t="s">
        <v>3621</v>
      </c>
      <c r="G17219">
        <v>213769911</v>
      </c>
      <c r="I17219" t="s">
        <v>3622</v>
      </c>
      <c r="J17219" t="s">
        <v>14416</v>
      </c>
      <c r="K17219" t="s">
        <v>3624</v>
      </c>
      <c r="L17219" t="s">
        <v>14417</v>
      </c>
      <c r="M17219">
        <v>13</v>
      </c>
      <c r="N17219">
        <v>21.5</v>
      </c>
      <c r="O17219">
        <v>11</v>
      </c>
      <c r="P17219">
        <v>13</v>
      </c>
      <c r="Q17219">
        <v>22</v>
      </c>
      <c r="R17219">
        <v>10.6</v>
      </c>
      <c r="S17219" t="b">
        <v>0</v>
      </c>
      <c r="T17219" t="b">
        <v>0</v>
      </c>
      <c r="U17219" t="b">
        <v>1</v>
      </c>
      <c r="V17219">
        <v>18000</v>
      </c>
      <c r="W17219">
        <v>11100</v>
      </c>
      <c r="X17219">
        <v>2.8</v>
      </c>
      <c r="Y17219">
        <v>21447</v>
      </c>
      <c r="Z17219">
        <v>1.98</v>
      </c>
    </row>
    <row r="17220" spans="1:26">
      <c r="A17220">
        <v>213769946</v>
      </c>
      <c r="B17220" t="s">
        <v>14206</v>
      </c>
      <c r="C17220" t="s">
        <v>3597</v>
      </c>
      <c r="D17220" t="s">
        <v>4034</v>
      </c>
      <c r="E17220" t="s">
        <v>14221</v>
      </c>
      <c r="F17220" t="s">
        <v>3621</v>
      </c>
      <c r="G17220">
        <v>213769946</v>
      </c>
      <c r="I17220" t="s">
        <v>3622</v>
      </c>
      <c r="J17220" t="s">
        <v>14418</v>
      </c>
      <c r="K17220" t="s">
        <v>3624</v>
      </c>
      <c r="L17220" t="s">
        <v>14419</v>
      </c>
      <c r="M17220">
        <v>12.5</v>
      </c>
      <c r="N17220">
        <v>21.5</v>
      </c>
      <c r="O17220">
        <v>11.5</v>
      </c>
      <c r="P17220">
        <v>12.5</v>
      </c>
      <c r="Q17220">
        <v>22.3</v>
      </c>
      <c r="R17220">
        <v>10.3</v>
      </c>
      <c r="S17220" t="b">
        <v>0</v>
      </c>
      <c r="T17220" t="b">
        <v>0</v>
      </c>
      <c r="U17220" t="b">
        <v>1</v>
      </c>
      <c r="V17220">
        <v>23000</v>
      </c>
      <c r="W17220">
        <v>18900</v>
      </c>
      <c r="X17220">
        <v>2.38</v>
      </c>
      <c r="Y17220">
        <v>23737</v>
      </c>
      <c r="Z17220">
        <v>1.82</v>
      </c>
    </row>
    <row r="17221" spans="1:26">
      <c r="A17221">
        <v>213769902</v>
      </c>
      <c r="B17221" t="s">
        <v>14206</v>
      </c>
      <c r="C17221" t="s">
        <v>3597</v>
      </c>
      <c r="D17221" t="s">
        <v>4034</v>
      </c>
      <c r="E17221" t="s">
        <v>14222</v>
      </c>
      <c r="F17221" t="s">
        <v>3621</v>
      </c>
      <c r="G17221">
        <v>213769902</v>
      </c>
      <c r="I17221" t="s">
        <v>3622</v>
      </c>
      <c r="J17221" t="s">
        <v>14420</v>
      </c>
      <c r="K17221" t="s">
        <v>3624</v>
      </c>
      <c r="L17221" t="s">
        <v>14421</v>
      </c>
      <c r="M17221">
        <v>12.5</v>
      </c>
      <c r="N17221">
        <v>21.5</v>
      </c>
      <c r="O17221">
        <v>11.5</v>
      </c>
      <c r="P17221">
        <v>12.5</v>
      </c>
      <c r="Q17221">
        <v>22.3</v>
      </c>
      <c r="R17221">
        <v>10.3</v>
      </c>
      <c r="S17221" t="b">
        <v>0</v>
      </c>
      <c r="T17221" t="b">
        <v>0</v>
      </c>
      <c r="U17221" t="b">
        <v>1</v>
      </c>
      <c r="V17221">
        <v>23000</v>
      </c>
      <c r="W17221">
        <v>18900</v>
      </c>
      <c r="X17221">
        <v>2.38</v>
      </c>
      <c r="Y17221">
        <v>23737</v>
      </c>
      <c r="Z17221">
        <v>1.82</v>
      </c>
    </row>
    <row r="17222" spans="1:26">
      <c r="A17222">
        <v>213769937</v>
      </c>
      <c r="B17222" t="s">
        <v>14206</v>
      </c>
      <c r="C17222" t="s">
        <v>3597</v>
      </c>
      <c r="D17222" t="s">
        <v>4034</v>
      </c>
      <c r="E17222" t="s">
        <v>14221</v>
      </c>
      <c r="F17222" t="s">
        <v>3621</v>
      </c>
      <c r="G17222">
        <v>213769937</v>
      </c>
      <c r="I17222" t="s">
        <v>3622</v>
      </c>
      <c r="J17222" t="s">
        <v>14422</v>
      </c>
      <c r="K17222" t="s">
        <v>3624</v>
      </c>
      <c r="L17222" t="s">
        <v>14423</v>
      </c>
      <c r="M17222">
        <v>12.5</v>
      </c>
      <c r="N17222">
        <v>22</v>
      </c>
      <c r="O17222">
        <v>11.5</v>
      </c>
      <c r="P17222">
        <v>12.5</v>
      </c>
      <c r="Q17222">
        <v>22.7</v>
      </c>
      <c r="R17222">
        <v>10.4</v>
      </c>
      <c r="S17222" t="b">
        <v>0</v>
      </c>
      <c r="T17222" t="b">
        <v>0</v>
      </c>
      <c r="U17222" t="b">
        <v>1</v>
      </c>
      <c r="V17222">
        <v>12000</v>
      </c>
      <c r="W17222">
        <v>8900</v>
      </c>
      <c r="X17222">
        <v>2.75</v>
      </c>
      <c r="Y17222">
        <v>9018</v>
      </c>
      <c r="Z17222">
        <v>2.4</v>
      </c>
    </row>
    <row r="17223" spans="1:26">
      <c r="A17223">
        <v>213927638</v>
      </c>
      <c r="B17223" t="s">
        <v>14206</v>
      </c>
      <c r="C17223" t="s">
        <v>3597</v>
      </c>
      <c r="D17223" t="s">
        <v>4034</v>
      </c>
      <c r="E17223" t="s">
        <v>14221</v>
      </c>
      <c r="F17223" t="s">
        <v>3621</v>
      </c>
      <c r="G17223">
        <v>213927638</v>
      </c>
      <c r="I17223" t="s">
        <v>3622</v>
      </c>
      <c r="J17223" t="s">
        <v>14424</v>
      </c>
      <c r="K17223" t="s">
        <v>3624</v>
      </c>
      <c r="L17223" t="s">
        <v>14425</v>
      </c>
      <c r="M17223">
        <v>12.5</v>
      </c>
      <c r="N17223">
        <v>22</v>
      </c>
      <c r="O17223">
        <v>11.5</v>
      </c>
      <c r="P17223">
        <v>12.5</v>
      </c>
      <c r="Q17223">
        <v>22.7</v>
      </c>
      <c r="R17223">
        <v>10.4</v>
      </c>
      <c r="S17223" t="b">
        <v>0</v>
      </c>
      <c r="T17223" t="b">
        <v>0</v>
      </c>
      <c r="U17223" t="b">
        <v>1</v>
      </c>
      <c r="V17223">
        <v>12000</v>
      </c>
      <c r="W17223">
        <v>8900</v>
      </c>
      <c r="X17223">
        <v>2.75</v>
      </c>
      <c r="Y17223">
        <v>9018</v>
      </c>
      <c r="Z17223">
        <v>2.4</v>
      </c>
    </row>
    <row r="17224" spans="1:26">
      <c r="A17224">
        <v>213917749</v>
      </c>
      <c r="B17224" t="s">
        <v>14206</v>
      </c>
      <c r="C17224" t="s">
        <v>3597</v>
      </c>
      <c r="D17224" t="s">
        <v>4034</v>
      </c>
      <c r="E17224" t="s">
        <v>9947</v>
      </c>
      <c r="F17224" t="s">
        <v>3621</v>
      </c>
      <c r="G17224">
        <v>213917749</v>
      </c>
      <c r="I17224" t="s">
        <v>3622</v>
      </c>
      <c r="J17224" t="s">
        <v>14426</v>
      </c>
      <c r="K17224" t="s">
        <v>3624</v>
      </c>
      <c r="L17224" t="s">
        <v>14426</v>
      </c>
      <c r="M17224">
        <v>13</v>
      </c>
      <c r="N17224">
        <v>22.2</v>
      </c>
      <c r="O17224">
        <v>11</v>
      </c>
      <c r="P17224">
        <v>13</v>
      </c>
      <c r="Q17224">
        <v>23.1</v>
      </c>
      <c r="R17224">
        <v>10.8</v>
      </c>
      <c r="S17224" t="b">
        <v>0</v>
      </c>
      <c r="T17224" t="b">
        <v>0</v>
      </c>
      <c r="U17224" t="b">
        <v>1</v>
      </c>
      <c r="V17224">
        <v>12000</v>
      </c>
      <c r="W17224">
        <v>10000</v>
      </c>
      <c r="X17224">
        <v>2.69</v>
      </c>
      <c r="Y17224">
        <v>9843</v>
      </c>
      <c r="Z17224">
        <v>2.33</v>
      </c>
    </row>
    <row r="17225" spans="1:26">
      <c r="A17225">
        <v>213769909</v>
      </c>
      <c r="B17225" t="s">
        <v>14206</v>
      </c>
      <c r="C17225" t="s">
        <v>3597</v>
      </c>
      <c r="D17225" t="s">
        <v>4034</v>
      </c>
      <c r="E17225" t="s">
        <v>14222</v>
      </c>
      <c r="F17225" t="s">
        <v>3621</v>
      </c>
      <c r="G17225">
        <v>213769909</v>
      </c>
      <c r="I17225" t="s">
        <v>3622</v>
      </c>
      <c r="J17225" t="s">
        <v>14427</v>
      </c>
      <c r="K17225" t="s">
        <v>3624</v>
      </c>
      <c r="L17225" t="s">
        <v>14413</v>
      </c>
      <c r="M17225">
        <v>13</v>
      </c>
      <c r="N17225">
        <v>22.2</v>
      </c>
      <c r="O17225">
        <v>11</v>
      </c>
      <c r="P17225">
        <v>13</v>
      </c>
      <c r="Q17225">
        <v>23.1</v>
      </c>
      <c r="R17225">
        <v>10.8</v>
      </c>
      <c r="S17225" t="b">
        <v>0</v>
      </c>
      <c r="T17225" t="b">
        <v>0</v>
      </c>
      <c r="U17225" t="b">
        <v>1</v>
      </c>
      <c r="V17225">
        <v>12000</v>
      </c>
      <c r="W17225">
        <v>10000</v>
      </c>
      <c r="X17225">
        <v>2.69</v>
      </c>
      <c r="Y17225">
        <v>9843</v>
      </c>
      <c r="Z17225">
        <v>2.33</v>
      </c>
    </row>
    <row r="17226" spans="1:26">
      <c r="A17226">
        <v>213769939</v>
      </c>
      <c r="B17226" t="s">
        <v>14206</v>
      </c>
      <c r="C17226" t="s">
        <v>3597</v>
      </c>
      <c r="D17226" t="s">
        <v>4034</v>
      </c>
      <c r="E17226" t="s">
        <v>14221</v>
      </c>
      <c r="F17226" t="s">
        <v>3621</v>
      </c>
      <c r="G17226">
        <v>213769939</v>
      </c>
      <c r="I17226" t="s">
        <v>3622</v>
      </c>
      <c r="J17226" t="s">
        <v>14428</v>
      </c>
      <c r="K17226" t="s">
        <v>3624</v>
      </c>
      <c r="L17226" t="s">
        <v>14411</v>
      </c>
      <c r="M17226">
        <v>13</v>
      </c>
      <c r="N17226">
        <v>22.2</v>
      </c>
      <c r="O17226">
        <v>11</v>
      </c>
      <c r="P17226">
        <v>13</v>
      </c>
      <c r="Q17226">
        <v>23.1</v>
      </c>
      <c r="R17226">
        <v>10.8</v>
      </c>
      <c r="S17226" t="b">
        <v>0</v>
      </c>
      <c r="T17226" t="b">
        <v>0</v>
      </c>
      <c r="U17226" t="b">
        <v>1</v>
      </c>
      <c r="V17226">
        <v>12000</v>
      </c>
      <c r="W17226">
        <v>10000</v>
      </c>
      <c r="X17226">
        <v>2.69</v>
      </c>
      <c r="Y17226">
        <v>9843</v>
      </c>
      <c r="Z17226">
        <v>2.33</v>
      </c>
    </row>
    <row r="17227" spans="1:26">
      <c r="A17227">
        <v>213769941</v>
      </c>
      <c r="B17227" t="s">
        <v>14206</v>
      </c>
      <c r="C17227" t="s">
        <v>3597</v>
      </c>
      <c r="D17227" t="s">
        <v>4034</v>
      </c>
      <c r="E17227" t="s">
        <v>14221</v>
      </c>
      <c r="F17227" t="s">
        <v>3621</v>
      </c>
      <c r="G17227">
        <v>213769941</v>
      </c>
      <c r="I17227" t="s">
        <v>3622</v>
      </c>
      <c r="J17227" t="s">
        <v>14429</v>
      </c>
      <c r="K17227" t="s">
        <v>3624</v>
      </c>
      <c r="L17227" t="s">
        <v>14419</v>
      </c>
      <c r="M17227">
        <v>13</v>
      </c>
      <c r="N17227">
        <v>21</v>
      </c>
      <c r="O17227">
        <v>10</v>
      </c>
      <c r="P17227">
        <v>13</v>
      </c>
      <c r="Q17227">
        <v>21</v>
      </c>
      <c r="R17227">
        <v>8.5</v>
      </c>
      <c r="S17227" t="b">
        <v>0</v>
      </c>
      <c r="T17227" t="b">
        <v>0</v>
      </c>
      <c r="U17227" t="b">
        <v>0</v>
      </c>
      <c r="V17227">
        <v>24000</v>
      </c>
      <c r="W17227">
        <v>17400</v>
      </c>
      <c r="X17227">
        <v>2.2799999999999998</v>
      </c>
      <c r="Y17227">
        <v>23471</v>
      </c>
      <c r="Z17227">
        <v>2.29</v>
      </c>
    </row>
    <row r="17228" spans="1:26">
      <c r="A17228">
        <v>213769904</v>
      </c>
      <c r="B17228" t="s">
        <v>14206</v>
      </c>
      <c r="C17228" t="s">
        <v>3597</v>
      </c>
      <c r="D17228" t="s">
        <v>4034</v>
      </c>
      <c r="E17228" t="s">
        <v>14222</v>
      </c>
      <c r="F17228" t="s">
        <v>3621</v>
      </c>
      <c r="G17228">
        <v>213769904</v>
      </c>
      <c r="I17228" t="s">
        <v>3622</v>
      </c>
      <c r="J17228" t="s">
        <v>14430</v>
      </c>
      <c r="K17228" t="s">
        <v>3624</v>
      </c>
      <c r="L17228" t="s">
        <v>14421</v>
      </c>
      <c r="M17228">
        <v>13</v>
      </c>
      <c r="N17228">
        <v>21</v>
      </c>
      <c r="O17228">
        <v>10</v>
      </c>
      <c r="P17228">
        <v>13</v>
      </c>
      <c r="Q17228">
        <v>21</v>
      </c>
      <c r="R17228">
        <v>8.5</v>
      </c>
      <c r="S17228" t="b">
        <v>0</v>
      </c>
      <c r="T17228" t="b">
        <v>0</v>
      </c>
      <c r="U17228" t="b">
        <v>0</v>
      </c>
      <c r="V17228">
        <v>24000</v>
      </c>
      <c r="W17228">
        <v>17400</v>
      </c>
      <c r="X17228">
        <v>2.2799999999999998</v>
      </c>
      <c r="Y17228">
        <v>23471</v>
      </c>
      <c r="Z17228">
        <v>2.29</v>
      </c>
    </row>
    <row r="17229" spans="1:26">
      <c r="A17229">
        <v>213917751</v>
      </c>
      <c r="B17229" t="s">
        <v>14206</v>
      </c>
      <c r="C17229" t="s">
        <v>3597</v>
      </c>
      <c r="D17229" t="s">
        <v>4034</v>
      </c>
      <c r="E17229" t="s">
        <v>9947</v>
      </c>
      <c r="F17229" t="s">
        <v>3621</v>
      </c>
      <c r="G17229">
        <v>213917751</v>
      </c>
      <c r="I17229" t="s">
        <v>3622</v>
      </c>
      <c r="J17229" t="s">
        <v>14431</v>
      </c>
      <c r="K17229" t="s">
        <v>3624</v>
      </c>
      <c r="L17229" t="s">
        <v>14431</v>
      </c>
      <c r="M17229">
        <v>13</v>
      </c>
      <c r="N17229">
        <v>21</v>
      </c>
      <c r="O17229">
        <v>10</v>
      </c>
      <c r="P17229">
        <v>13</v>
      </c>
      <c r="Q17229">
        <v>21</v>
      </c>
      <c r="R17229">
        <v>8.5</v>
      </c>
      <c r="S17229" t="b">
        <v>0</v>
      </c>
      <c r="T17229" t="b">
        <v>0</v>
      </c>
      <c r="U17229" t="b">
        <v>0</v>
      </c>
      <c r="V17229">
        <v>24000</v>
      </c>
      <c r="W17229">
        <v>17400</v>
      </c>
      <c r="X17229">
        <v>2.2799999999999998</v>
      </c>
      <c r="Y17229">
        <v>23471</v>
      </c>
      <c r="Z17229">
        <v>2.29</v>
      </c>
    </row>
    <row r="17230" spans="1:26">
      <c r="A17230">
        <v>213769928</v>
      </c>
      <c r="B17230" t="s">
        <v>14206</v>
      </c>
      <c r="C17230" t="s">
        <v>3597</v>
      </c>
      <c r="D17230" t="s">
        <v>4034</v>
      </c>
      <c r="E17230" t="s">
        <v>14221</v>
      </c>
      <c r="F17230" t="s">
        <v>3621</v>
      </c>
      <c r="G17230">
        <v>213769928</v>
      </c>
      <c r="I17230" t="s">
        <v>3622</v>
      </c>
      <c r="J17230" t="s">
        <v>14432</v>
      </c>
      <c r="K17230" t="s">
        <v>3624</v>
      </c>
      <c r="L17230" t="s">
        <v>14433</v>
      </c>
      <c r="M17230">
        <v>12.5</v>
      </c>
      <c r="N17230">
        <v>21.5</v>
      </c>
      <c r="O17230">
        <v>10.3</v>
      </c>
      <c r="P17230">
        <v>12.5</v>
      </c>
      <c r="Q17230">
        <v>21.5</v>
      </c>
      <c r="R17230">
        <v>9.1</v>
      </c>
      <c r="S17230" t="b">
        <v>0</v>
      </c>
      <c r="T17230" t="b">
        <v>0</v>
      </c>
      <c r="U17230" t="b">
        <v>0</v>
      </c>
      <c r="V17230">
        <v>9000</v>
      </c>
      <c r="W17230">
        <v>6300</v>
      </c>
      <c r="X17230">
        <v>2.4</v>
      </c>
      <c r="Y17230">
        <v>7973</v>
      </c>
      <c r="Z17230">
        <v>1.88</v>
      </c>
    </row>
    <row r="17231" spans="1:26">
      <c r="A17231">
        <v>213769929</v>
      </c>
      <c r="B17231" t="s">
        <v>14206</v>
      </c>
      <c r="C17231" t="s">
        <v>3597</v>
      </c>
      <c r="D17231" t="s">
        <v>4034</v>
      </c>
      <c r="E17231" t="s">
        <v>14221</v>
      </c>
      <c r="F17231" t="s">
        <v>3621</v>
      </c>
      <c r="G17231">
        <v>213769929</v>
      </c>
      <c r="I17231" t="s">
        <v>3622</v>
      </c>
      <c r="J17231" t="s">
        <v>14434</v>
      </c>
      <c r="K17231" t="s">
        <v>3624</v>
      </c>
      <c r="L17231" t="s">
        <v>14435</v>
      </c>
      <c r="M17231">
        <v>10.3</v>
      </c>
      <c r="N17231">
        <v>20</v>
      </c>
      <c r="O17231">
        <v>10.8</v>
      </c>
      <c r="P17231">
        <v>10.3</v>
      </c>
      <c r="Q17231">
        <v>20.8</v>
      </c>
      <c r="R17231">
        <v>8.6999999999999993</v>
      </c>
      <c r="S17231" t="b">
        <v>0</v>
      </c>
      <c r="T17231" t="b">
        <v>0</v>
      </c>
      <c r="U17231" t="b">
        <v>0</v>
      </c>
      <c r="V17231">
        <v>12000</v>
      </c>
      <c r="W17231">
        <v>7800</v>
      </c>
      <c r="X17231">
        <v>2.31</v>
      </c>
      <c r="Y17231">
        <v>8200</v>
      </c>
      <c r="Z17231">
        <v>1.35</v>
      </c>
    </row>
    <row r="17232" spans="1:26">
      <c r="A17232">
        <v>213769930</v>
      </c>
      <c r="B17232" t="s">
        <v>14206</v>
      </c>
      <c r="C17232" t="s">
        <v>3597</v>
      </c>
      <c r="D17232" t="s">
        <v>4034</v>
      </c>
      <c r="E17232" t="s">
        <v>14221</v>
      </c>
      <c r="F17232" t="s">
        <v>3621</v>
      </c>
      <c r="G17232">
        <v>213769930</v>
      </c>
      <c r="I17232" t="s">
        <v>3622</v>
      </c>
      <c r="J17232" t="s">
        <v>14436</v>
      </c>
      <c r="K17232" t="s">
        <v>3624</v>
      </c>
      <c r="L17232" t="s">
        <v>14437</v>
      </c>
      <c r="M17232">
        <v>12.6</v>
      </c>
      <c r="N17232">
        <v>21.5</v>
      </c>
      <c r="O17232">
        <v>10</v>
      </c>
      <c r="P17232">
        <v>12.6</v>
      </c>
      <c r="Q17232">
        <v>21.7</v>
      </c>
      <c r="R17232">
        <v>9.4</v>
      </c>
      <c r="S17232" t="b">
        <v>0</v>
      </c>
      <c r="T17232" t="b">
        <v>0</v>
      </c>
      <c r="U17232" t="b">
        <v>0</v>
      </c>
      <c r="V17232">
        <v>9000</v>
      </c>
      <c r="W17232">
        <v>6000</v>
      </c>
      <c r="X17232">
        <v>2.5099999999999998</v>
      </c>
      <c r="Y17232">
        <v>8065</v>
      </c>
      <c r="Z17232">
        <v>2.17</v>
      </c>
    </row>
    <row r="17233" spans="1:26">
      <c r="A17233">
        <v>213769912</v>
      </c>
      <c r="B17233" t="s">
        <v>14206</v>
      </c>
      <c r="C17233" t="s">
        <v>3597</v>
      </c>
      <c r="D17233" t="s">
        <v>4034</v>
      </c>
      <c r="E17233" t="s">
        <v>14222</v>
      </c>
      <c r="F17233" t="s">
        <v>3621</v>
      </c>
      <c r="G17233">
        <v>213769912</v>
      </c>
      <c r="I17233" t="s">
        <v>3622</v>
      </c>
      <c r="J17233" t="s">
        <v>14438</v>
      </c>
      <c r="K17233" t="s">
        <v>3624</v>
      </c>
      <c r="L17233" t="s">
        <v>14439</v>
      </c>
      <c r="M17233">
        <v>12.6</v>
      </c>
      <c r="N17233">
        <v>21.5</v>
      </c>
      <c r="O17233">
        <v>10</v>
      </c>
      <c r="P17233">
        <v>12.6</v>
      </c>
      <c r="Q17233">
        <v>21.7</v>
      </c>
      <c r="R17233">
        <v>9.4</v>
      </c>
      <c r="S17233" t="b">
        <v>0</v>
      </c>
      <c r="T17233" t="b">
        <v>0</v>
      </c>
      <c r="U17233" t="b">
        <v>0</v>
      </c>
      <c r="V17233">
        <v>9000</v>
      </c>
      <c r="W17233">
        <v>6000</v>
      </c>
      <c r="X17233">
        <v>2.5099999999999998</v>
      </c>
      <c r="Y17233">
        <v>8065</v>
      </c>
      <c r="Z17233">
        <v>2.17</v>
      </c>
    </row>
    <row r="17234" spans="1:26">
      <c r="A17234">
        <v>213769910</v>
      </c>
      <c r="B17234" t="s">
        <v>14206</v>
      </c>
      <c r="C17234" t="s">
        <v>3597</v>
      </c>
      <c r="D17234" t="s">
        <v>4034</v>
      </c>
      <c r="E17234" t="s">
        <v>14222</v>
      </c>
      <c r="F17234" t="s">
        <v>3621</v>
      </c>
      <c r="G17234">
        <v>213769910</v>
      </c>
      <c r="I17234" t="s">
        <v>3622</v>
      </c>
      <c r="J17234" t="s">
        <v>14440</v>
      </c>
      <c r="K17234" t="s">
        <v>3624</v>
      </c>
      <c r="L17234" t="s">
        <v>14438</v>
      </c>
      <c r="M17234">
        <v>10.8</v>
      </c>
      <c r="N17234">
        <v>20.5</v>
      </c>
      <c r="O17234">
        <v>10.7</v>
      </c>
      <c r="P17234">
        <v>10.8</v>
      </c>
      <c r="Q17234">
        <v>21.4</v>
      </c>
      <c r="R17234">
        <v>9.1999999999999993</v>
      </c>
      <c r="S17234" t="b">
        <v>0</v>
      </c>
      <c r="T17234" t="b">
        <v>0</v>
      </c>
      <c r="U17234" t="b">
        <v>0</v>
      </c>
      <c r="V17234">
        <v>12000</v>
      </c>
      <c r="W17234">
        <v>7000</v>
      </c>
      <c r="X17234">
        <v>2.5</v>
      </c>
      <c r="Y17234">
        <v>9300</v>
      </c>
      <c r="Z17234">
        <v>2</v>
      </c>
    </row>
    <row r="17235" spans="1:26">
      <c r="A17235">
        <v>213769931</v>
      </c>
      <c r="B17235" t="s">
        <v>14206</v>
      </c>
      <c r="C17235" t="s">
        <v>3597</v>
      </c>
      <c r="D17235" t="s">
        <v>4034</v>
      </c>
      <c r="E17235" t="s">
        <v>14221</v>
      </c>
      <c r="F17235" t="s">
        <v>3621</v>
      </c>
      <c r="G17235">
        <v>213769931</v>
      </c>
      <c r="I17235" t="s">
        <v>3622</v>
      </c>
      <c r="J17235" t="s">
        <v>14441</v>
      </c>
      <c r="K17235" t="s">
        <v>3624</v>
      </c>
      <c r="L17235" t="s">
        <v>14442</v>
      </c>
      <c r="M17235">
        <v>10.8</v>
      </c>
      <c r="N17235">
        <v>20.5</v>
      </c>
      <c r="O17235">
        <v>10.7</v>
      </c>
      <c r="P17235">
        <v>10.8</v>
      </c>
      <c r="Q17235">
        <v>21.4</v>
      </c>
      <c r="R17235">
        <v>9.1999999999999993</v>
      </c>
      <c r="S17235" t="b">
        <v>0</v>
      </c>
      <c r="T17235" t="b">
        <v>0</v>
      </c>
      <c r="U17235" t="b">
        <v>0</v>
      </c>
      <c r="V17235">
        <v>12000</v>
      </c>
      <c r="W17235">
        <v>7000</v>
      </c>
      <c r="X17235">
        <v>2.5</v>
      </c>
      <c r="Y17235">
        <v>9300</v>
      </c>
      <c r="Z17235">
        <v>2</v>
      </c>
    </row>
    <row r="17236" spans="1:26">
      <c r="A17236">
        <v>213769932</v>
      </c>
      <c r="B17236" t="s">
        <v>14206</v>
      </c>
      <c r="C17236" t="s">
        <v>3597</v>
      </c>
      <c r="D17236" t="s">
        <v>4034</v>
      </c>
      <c r="E17236" t="s">
        <v>14221</v>
      </c>
      <c r="F17236" t="s">
        <v>3621</v>
      </c>
      <c r="G17236">
        <v>213769932</v>
      </c>
      <c r="I17236" t="s">
        <v>3622</v>
      </c>
      <c r="J17236" t="s">
        <v>14443</v>
      </c>
      <c r="K17236" t="s">
        <v>3624</v>
      </c>
      <c r="L17236" t="s">
        <v>14444</v>
      </c>
      <c r="M17236">
        <v>11</v>
      </c>
      <c r="N17236">
        <v>19.5</v>
      </c>
      <c r="O17236">
        <v>10</v>
      </c>
      <c r="P17236">
        <v>11</v>
      </c>
      <c r="Q17236">
        <v>19.5</v>
      </c>
      <c r="R17236">
        <v>8.6999999999999993</v>
      </c>
      <c r="S17236" t="b">
        <v>0</v>
      </c>
      <c r="T17236" t="b">
        <v>0</v>
      </c>
      <c r="U17236" t="b">
        <v>0</v>
      </c>
      <c r="V17236">
        <v>18000</v>
      </c>
      <c r="W17236">
        <v>11400</v>
      </c>
      <c r="X17236">
        <v>2.57</v>
      </c>
      <c r="Y17236">
        <v>14370</v>
      </c>
      <c r="Z17236">
        <v>2.4900000000000002</v>
      </c>
    </row>
    <row r="17237" spans="1:26">
      <c r="A17237">
        <v>213769914</v>
      </c>
      <c r="B17237" t="s">
        <v>14206</v>
      </c>
      <c r="C17237" t="s">
        <v>3597</v>
      </c>
      <c r="D17237" t="s">
        <v>4034</v>
      </c>
      <c r="E17237" t="s">
        <v>14222</v>
      </c>
      <c r="F17237" t="s">
        <v>3621</v>
      </c>
      <c r="G17237">
        <v>213769914</v>
      </c>
      <c r="I17237" t="s">
        <v>3622</v>
      </c>
      <c r="J17237" t="s">
        <v>14445</v>
      </c>
      <c r="K17237" t="s">
        <v>3624</v>
      </c>
      <c r="L17237" t="s">
        <v>14446</v>
      </c>
      <c r="M17237">
        <v>11</v>
      </c>
      <c r="N17237">
        <v>19.5</v>
      </c>
      <c r="O17237">
        <v>10</v>
      </c>
      <c r="P17237">
        <v>11</v>
      </c>
      <c r="Q17237">
        <v>19.5</v>
      </c>
      <c r="R17237">
        <v>8.6999999999999993</v>
      </c>
      <c r="S17237" t="b">
        <v>0</v>
      </c>
      <c r="T17237" t="b">
        <v>0</v>
      </c>
      <c r="U17237" t="b">
        <v>0</v>
      </c>
      <c r="V17237">
        <v>18000</v>
      </c>
      <c r="W17237">
        <v>11400</v>
      </c>
      <c r="X17237">
        <v>2.57</v>
      </c>
      <c r="Y17237">
        <v>14370</v>
      </c>
      <c r="Z17237">
        <v>2.4900000000000002</v>
      </c>
    </row>
    <row r="17238" spans="1:26">
      <c r="A17238">
        <v>213769933</v>
      </c>
      <c r="B17238" t="s">
        <v>14206</v>
      </c>
      <c r="C17238" t="s">
        <v>3597</v>
      </c>
      <c r="D17238" t="s">
        <v>4034</v>
      </c>
      <c r="E17238" t="s">
        <v>14221</v>
      </c>
      <c r="F17238" t="s">
        <v>3621</v>
      </c>
      <c r="G17238">
        <v>213769933</v>
      </c>
      <c r="I17238" t="s">
        <v>3622</v>
      </c>
      <c r="J17238" t="s">
        <v>14447</v>
      </c>
      <c r="K17238" t="s">
        <v>3624</v>
      </c>
      <c r="L17238" t="s">
        <v>14448</v>
      </c>
      <c r="M17238">
        <v>9.5</v>
      </c>
      <c r="N17238">
        <v>18.5</v>
      </c>
      <c r="O17238">
        <v>10.199999999999999</v>
      </c>
      <c r="P17238">
        <v>9.5</v>
      </c>
      <c r="Q17238">
        <v>18.5</v>
      </c>
      <c r="R17238">
        <v>8.6</v>
      </c>
      <c r="S17238" t="b">
        <v>0</v>
      </c>
      <c r="T17238" t="b">
        <v>0</v>
      </c>
      <c r="U17238" t="b">
        <v>0</v>
      </c>
      <c r="V17238">
        <v>24000</v>
      </c>
      <c r="W17238">
        <v>16500</v>
      </c>
      <c r="X17238">
        <v>2.38</v>
      </c>
      <c r="Y17238">
        <v>19257</v>
      </c>
      <c r="Z17238">
        <v>2.11</v>
      </c>
    </row>
    <row r="17239" spans="1:26">
      <c r="A17239">
        <v>213769913</v>
      </c>
      <c r="B17239" t="s">
        <v>14206</v>
      </c>
      <c r="C17239" t="s">
        <v>3597</v>
      </c>
      <c r="D17239" t="s">
        <v>4034</v>
      </c>
      <c r="E17239" t="s">
        <v>14222</v>
      </c>
      <c r="F17239" t="s">
        <v>3621</v>
      </c>
      <c r="G17239">
        <v>213769913</v>
      </c>
      <c r="I17239" t="s">
        <v>3622</v>
      </c>
      <c r="J17239" t="s">
        <v>14449</v>
      </c>
      <c r="K17239" t="s">
        <v>3624</v>
      </c>
      <c r="L17239" t="s">
        <v>14450</v>
      </c>
      <c r="M17239">
        <v>9.5</v>
      </c>
      <c r="N17239">
        <v>18.5</v>
      </c>
      <c r="O17239">
        <v>10.199999999999999</v>
      </c>
      <c r="P17239">
        <v>9.5</v>
      </c>
      <c r="Q17239">
        <v>18.5</v>
      </c>
      <c r="R17239">
        <v>8.6</v>
      </c>
      <c r="S17239" t="b">
        <v>0</v>
      </c>
      <c r="T17239" t="b">
        <v>0</v>
      </c>
      <c r="U17239" t="b">
        <v>0</v>
      </c>
      <c r="V17239">
        <v>24000</v>
      </c>
      <c r="W17239">
        <v>16500</v>
      </c>
      <c r="X17239">
        <v>2.38</v>
      </c>
      <c r="Y17239">
        <v>19257</v>
      </c>
      <c r="Z17239">
        <v>2.11</v>
      </c>
    </row>
    <row r="17240" spans="1:26">
      <c r="A17240">
        <v>213769935</v>
      </c>
      <c r="B17240" t="s">
        <v>14206</v>
      </c>
      <c r="C17240" t="s">
        <v>3597</v>
      </c>
      <c r="D17240" t="s">
        <v>4034</v>
      </c>
      <c r="E17240" t="s">
        <v>14221</v>
      </c>
      <c r="F17240" t="s">
        <v>3621</v>
      </c>
      <c r="G17240">
        <v>213769935</v>
      </c>
      <c r="I17240" t="s">
        <v>3622</v>
      </c>
      <c r="J17240" t="s">
        <v>14451</v>
      </c>
      <c r="K17240" t="s">
        <v>3624</v>
      </c>
      <c r="L17240" t="s">
        <v>14452</v>
      </c>
      <c r="M17240">
        <v>8.5</v>
      </c>
      <c r="N17240">
        <v>17.5</v>
      </c>
      <c r="O17240">
        <v>12</v>
      </c>
      <c r="P17240">
        <v>8.5</v>
      </c>
      <c r="Q17240">
        <v>17.5</v>
      </c>
      <c r="R17240">
        <v>8.6999999999999993</v>
      </c>
      <c r="S17240" t="b">
        <v>0</v>
      </c>
      <c r="T17240" t="b">
        <v>0</v>
      </c>
      <c r="U17240" t="b">
        <v>0</v>
      </c>
      <c r="V17240">
        <v>36000</v>
      </c>
      <c r="W17240">
        <v>24000</v>
      </c>
      <c r="X17240">
        <v>2</v>
      </c>
      <c r="Y17240">
        <v>24160</v>
      </c>
      <c r="Z17240">
        <v>1.98</v>
      </c>
    </row>
    <row r="17241" spans="1:26">
      <c r="A17241">
        <v>213927613</v>
      </c>
      <c r="B17241" t="s">
        <v>14206</v>
      </c>
      <c r="C17241" t="s">
        <v>3597</v>
      </c>
      <c r="D17241" t="s">
        <v>4034</v>
      </c>
      <c r="E17241" t="s">
        <v>11934</v>
      </c>
      <c r="F17241" t="s">
        <v>3650</v>
      </c>
      <c r="G17241">
        <v>213927613</v>
      </c>
      <c r="I17241" t="s">
        <v>3651</v>
      </c>
      <c r="J17241" t="s">
        <v>14453</v>
      </c>
      <c r="K17241" t="s">
        <v>3653</v>
      </c>
      <c r="M17241">
        <v>12.5</v>
      </c>
      <c r="N17241">
        <v>22.5</v>
      </c>
      <c r="O17241">
        <v>11.3</v>
      </c>
      <c r="P17241">
        <v>12.5</v>
      </c>
      <c r="Q17241">
        <v>23</v>
      </c>
      <c r="R17241">
        <v>10.6</v>
      </c>
      <c r="S17241" t="b">
        <v>0</v>
      </c>
      <c r="T17241" t="b">
        <v>0</v>
      </c>
      <c r="U17241" t="b">
        <v>1</v>
      </c>
      <c r="V17241">
        <v>28000</v>
      </c>
      <c r="W17241">
        <v>26600</v>
      </c>
      <c r="X17241">
        <v>2.2999999999999998</v>
      </c>
      <c r="Y17241">
        <v>27200</v>
      </c>
      <c r="Z17241">
        <v>2.21</v>
      </c>
    </row>
    <row r="17242" spans="1:26">
      <c r="A17242">
        <v>213927619</v>
      </c>
      <c r="B17242" t="s">
        <v>14206</v>
      </c>
      <c r="C17242" t="s">
        <v>3597</v>
      </c>
      <c r="D17242" t="s">
        <v>4034</v>
      </c>
      <c r="E17242" t="s">
        <v>8126</v>
      </c>
      <c r="F17242" t="s">
        <v>3650</v>
      </c>
      <c r="G17242">
        <v>213927619</v>
      </c>
      <c r="I17242" t="s">
        <v>3651</v>
      </c>
      <c r="J17242" t="s">
        <v>14453</v>
      </c>
      <c r="K17242" t="s">
        <v>3653</v>
      </c>
      <c r="M17242">
        <v>12.5</v>
      </c>
      <c r="N17242">
        <v>22.5</v>
      </c>
      <c r="O17242">
        <v>11.3</v>
      </c>
      <c r="P17242">
        <v>12.5</v>
      </c>
      <c r="Q17242">
        <v>23</v>
      </c>
      <c r="R17242">
        <v>10.6</v>
      </c>
      <c r="S17242" t="b">
        <v>0</v>
      </c>
      <c r="T17242" t="b">
        <v>0</v>
      </c>
      <c r="U17242" t="b">
        <v>1</v>
      </c>
      <c r="V17242">
        <v>28000</v>
      </c>
      <c r="W17242">
        <v>26600</v>
      </c>
      <c r="X17242">
        <v>2.2999999999999998</v>
      </c>
      <c r="Y17242">
        <v>27200</v>
      </c>
      <c r="Z17242">
        <v>2.21</v>
      </c>
    </row>
    <row r="17243" spans="1:26">
      <c r="A17243">
        <v>213927620</v>
      </c>
      <c r="B17243" t="s">
        <v>14206</v>
      </c>
      <c r="C17243" t="s">
        <v>3597</v>
      </c>
      <c r="D17243" t="s">
        <v>4034</v>
      </c>
      <c r="E17243" t="s">
        <v>8126</v>
      </c>
      <c r="F17243" t="s">
        <v>3718</v>
      </c>
      <c r="G17243">
        <v>213927620</v>
      </c>
      <c r="I17243" t="s">
        <v>3711</v>
      </c>
      <c r="J17243" t="s">
        <v>14453</v>
      </c>
      <c r="K17243" t="s">
        <v>3688</v>
      </c>
      <c r="M17243">
        <v>11.5</v>
      </c>
      <c r="N17243">
        <v>20</v>
      </c>
      <c r="O17243">
        <v>10.1</v>
      </c>
      <c r="P17243">
        <v>11.7</v>
      </c>
      <c r="Q17243">
        <v>20</v>
      </c>
      <c r="R17243">
        <v>9.5</v>
      </c>
      <c r="S17243" t="b">
        <v>0</v>
      </c>
      <c r="T17243" t="b">
        <v>0</v>
      </c>
      <c r="U17243" t="b">
        <v>1</v>
      </c>
      <c r="V17243">
        <v>28000</v>
      </c>
      <c r="W17243">
        <v>27000</v>
      </c>
      <c r="X17243">
        <v>2.2999999999999998</v>
      </c>
      <c r="Y17243">
        <v>27200</v>
      </c>
      <c r="Z17243">
        <v>2.21</v>
      </c>
    </row>
    <row r="17244" spans="1:26">
      <c r="A17244">
        <v>213927614</v>
      </c>
      <c r="B17244" t="s">
        <v>14206</v>
      </c>
      <c r="C17244" t="s">
        <v>3597</v>
      </c>
      <c r="D17244" t="s">
        <v>4034</v>
      </c>
      <c r="E17244" t="s">
        <v>11934</v>
      </c>
      <c r="F17244" t="s">
        <v>3718</v>
      </c>
      <c r="G17244">
        <v>213927614</v>
      </c>
      <c r="I17244" t="s">
        <v>3711</v>
      </c>
      <c r="J17244" t="s">
        <v>14453</v>
      </c>
      <c r="K17244" t="s">
        <v>3688</v>
      </c>
      <c r="M17244">
        <v>11.5</v>
      </c>
      <c r="N17244">
        <v>20</v>
      </c>
      <c r="O17244">
        <v>10.1</v>
      </c>
      <c r="P17244">
        <v>11.7</v>
      </c>
      <c r="Q17244">
        <v>20</v>
      </c>
      <c r="R17244">
        <v>9.5</v>
      </c>
      <c r="S17244" t="b">
        <v>0</v>
      </c>
      <c r="T17244" t="b">
        <v>0</v>
      </c>
      <c r="U17244" t="b">
        <v>1</v>
      </c>
      <c r="V17244">
        <v>28000</v>
      </c>
      <c r="W17244">
        <v>27000</v>
      </c>
      <c r="X17244">
        <v>2.2999999999999998</v>
      </c>
      <c r="Y17244">
        <v>27200</v>
      </c>
      <c r="Z17244">
        <v>2.21</v>
      </c>
    </row>
    <row r="17245" spans="1:26">
      <c r="A17245">
        <v>213927615</v>
      </c>
      <c r="B17245" t="s">
        <v>14206</v>
      </c>
      <c r="C17245" t="s">
        <v>3597</v>
      </c>
      <c r="D17245" t="s">
        <v>4034</v>
      </c>
      <c r="E17245" t="s">
        <v>11934</v>
      </c>
      <c r="F17245" t="s">
        <v>3710</v>
      </c>
      <c r="G17245">
        <v>213927615</v>
      </c>
      <c r="I17245" t="s">
        <v>3711</v>
      </c>
      <c r="J17245" t="s">
        <v>14453</v>
      </c>
      <c r="K17245" t="s">
        <v>3725</v>
      </c>
      <c r="M17245">
        <v>12</v>
      </c>
      <c r="N17245">
        <v>21.25</v>
      </c>
      <c r="O17245">
        <v>10.7</v>
      </c>
      <c r="P17245">
        <v>12.1</v>
      </c>
      <c r="Q17245">
        <v>21.5</v>
      </c>
      <c r="R17245">
        <v>10.050000000000001</v>
      </c>
      <c r="S17245" t="b">
        <v>0</v>
      </c>
      <c r="T17245" t="b">
        <v>0</v>
      </c>
      <c r="U17245" t="b">
        <v>1</v>
      </c>
      <c r="V17245">
        <v>28000</v>
      </c>
      <c r="W17245">
        <v>26800</v>
      </c>
      <c r="X17245">
        <v>2.2999999999999998</v>
      </c>
      <c r="Y17245">
        <v>27200</v>
      </c>
      <c r="Z17245">
        <v>2.21</v>
      </c>
    </row>
    <row r="17246" spans="1:26">
      <c r="A17246">
        <v>213927621</v>
      </c>
      <c r="B17246" t="s">
        <v>14206</v>
      </c>
      <c r="C17246" t="s">
        <v>3597</v>
      </c>
      <c r="D17246" t="s">
        <v>4034</v>
      </c>
      <c r="E17246" t="s">
        <v>8126</v>
      </c>
      <c r="F17246" t="s">
        <v>3710</v>
      </c>
      <c r="G17246">
        <v>213927621</v>
      </c>
      <c r="I17246" t="s">
        <v>3711</v>
      </c>
      <c r="J17246" t="s">
        <v>14453</v>
      </c>
      <c r="K17246" t="s">
        <v>3725</v>
      </c>
      <c r="M17246">
        <v>12</v>
      </c>
      <c r="N17246">
        <v>21.25</v>
      </c>
      <c r="O17246">
        <v>10.7</v>
      </c>
      <c r="P17246">
        <v>12.1</v>
      </c>
      <c r="Q17246">
        <v>21.5</v>
      </c>
      <c r="R17246">
        <v>10.050000000000001</v>
      </c>
      <c r="S17246" t="b">
        <v>0</v>
      </c>
      <c r="T17246" t="b">
        <v>0</v>
      </c>
      <c r="U17246" t="b">
        <v>1</v>
      </c>
      <c r="V17246">
        <v>28000</v>
      </c>
      <c r="W17246">
        <v>26800</v>
      </c>
      <c r="X17246">
        <v>2.2999999999999998</v>
      </c>
      <c r="Y17246">
        <v>27200</v>
      </c>
      <c r="Z17246">
        <v>2.21</v>
      </c>
    </row>
    <row r="17247" spans="1:26">
      <c r="A17247">
        <v>213769936</v>
      </c>
      <c r="B17247" t="s">
        <v>14206</v>
      </c>
      <c r="C17247" t="s">
        <v>3597</v>
      </c>
      <c r="D17247" t="s">
        <v>4034</v>
      </c>
      <c r="E17247" t="s">
        <v>14221</v>
      </c>
      <c r="F17247" t="s">
        <v>3621</v>
      </c>
      <c r="G17247">
        <v>213769936</v>
      </c>
      <c r="I17247" t="s">
        <v>3622</v>
      </c>
      <c r="J17247" t="s">
        <v>14454</v>
      </c>
      <c r="K17247" t="s">
        <v>3624</v>
      </c>
      <c r="L17247" t="s">
        <v>14455</v>
      </c>
      <c r="M17247">
        <v>13.8</v>
      </c>
      <c r="N17247">
        <v>23</v>
      </c>
      <c r="O17247">
        <v>11</v>
      </c>
      <c r="P17247">
        <v>13.8</v>
      </c>
      <c r="Q17247">
        <v>23</v>
      </c>
      <c r="R17247">
        <v>9.8000000000000007</v>
      </c>
      <c r="S17247" t="b">
        <v>0</v>
      </c>
      <c r="T17247" t="b">
        <v>0</v>
      </c>
      <c r="U17247" t="b">
        <v>1</v>
      </c>
      <c r="V17247">
        <v>9000</v>
      </c>
      <c r="W17247">
        <v>5900</v>
      </c>
      <c r="X17247">
        <v>2.93</v>
      </c>
      <c r="Y17247">
        <v>9018</v>
      </c>
      <c r="Z17247">
        <v>2.4</v>
      </c>
    </row>
    <row r="17248" spans="1:26">
      <c r="A17248">
        <v>213927637</v>
      </c>
      <c r="B17248" t="s">
        <v>14206</v>
      </c>
      <c r="C17248" t="s">
        <v>3597</v>
      </c>
      <c r="D17248" t="s">
        <v>4034</v>
      </c>
      <c r="E17248" t="s">
        <v>14221</v>
      </c>
      <c r="F17248" t="s">
        <v>3621</v>
      </c>
      <c r="G17248">
        <v>213927637</v>
      </c>
      <c r="I17248" t="s">
        <v>3622</v>
      </c>
      <c r="J17248" t="s">
        <v>14456</v>
      </c>
      <c r="K17248" t="s">
        <v>3624</v>
      </c>
      <c r="L17248" t="s">
        <v>14457</v>
      </c>
      <c r="M17248">
        <v>13.8</v>
      </c>
      <c r="N17248">
        <v>23</v>
      </c>
      <c r="O17248">
        <v>11</v>
      </c>
      <c r="P17248">
        <v>13.8</v>
      </c>
      <c r="Q17248">
        <v>23</v>
      </c>
      <c r="R17248">
        <v>9.8000000000000007</v>
      </c>
      <c r="S17248" t="b">
        <v>0</v>
      </c>
      <c r="T17248" t="b">
        <v>0</v>
      </c>
      <c r="U17248" t="b">
        <v>1</v>
      </c>
      <c r="V17248">
        <v>9000</v>
      </c>
      <c r="W17248">
        <v>5900</v>
      </c>
      <c r="X17248">
        <v>2.93</v>
      </c>
      <c r="Y17248">
        <v>9018</v>
      </c>
      <c r="Z17248">
        <v>2.4</v>
      </c>
    </row>
    <row r="17249" spans="1:26">
      <c r="A17249">
        <v>213769942</v>
      </c>
      <c r="B17249" t="s">
        <v>14206</v>
      </c>
      <c r="C17249" t="s">
        <v>3597</v>
      </c>
      <c r="D17249" t="s">
        <v>4034</v>
      </c>
      <c r="E17249" t="s">
        <v>14221</v>
      </c>
      <c r="F17249" t="s">
        <v>3621</v>
      </c>
      <c r="G17249">
        <v>213769942</v>
      </c>
      <c r="I17249" t="s">
        <v>3622</v>
      </c>
      <c r="J17249" t="s">
        <v>14458</v>
      </c>
      <c r="K17249" t="s">
        <v>3624</v>
      </c>
      <c r="L17249" t="s">
        <v>14459</v>
      </c>
      <c r="M17249">
        <v>15</v>
      </c>
      <c r="N17249">
        <v>23.5</v>
      </c>
      <c r="O17249">
        <v>11</v>
      </c>
      <c r="P17249">
        <v>15</v>
      </c>
      <c r="Q17249">
        <v>23.5</v>
      </c>
      <c r="R17249">
        <v>12</v>
      </c>
      <c r="S17249" t="b">
        <v>0</v>
      </c>
      <c r="T17249" t="b">
        <v>0</v>
      </c>
      <c r="U17249" t="b">
        <v>1</v>
      </c>
      <c r="V17249">
        <v>6000</v>
      </c>
      <c r="W17249">
        <v>7500</v>
      </c>
      <c r="X17249">
        <v>2.5</v>
      </c>
      <c r="Y17249">
        <v>10000</v>
      </c>
      <c r="Z17249">
        <v>2.38</v>
      </c>
    </row>
    <row r="17250" spans="1:26">
      <c r="A17250">
        <v>213917748</v>
      </c>
      <c r="B17250" t="s">
        <v>14206</v>
      </c>
      <c r="C17250" t="s">
        <v>3597</v>
      </c>
      <c r="D17250" t="s">
        <v>4034</v>
      </c>
      <c r="E17250" t="s">
        <v>9947</v>
      </c>
      <c r="F17250" t="s">
        <v>3621</v>
      </c>
      <c r="G17250">
        <v>213917748</v>
      </c>
      <c r="I17250" t="s">
        <v>3622</v>
      </c>
      <c r="J17250" t="s">
        <v>14460</v>
      </c>
      <c r="K17250" t="s">
        <v>3624</v>
      </c>
      <c r="L17250" t="s">
        <v>14460</v>
      </c>
      <c r="M17250">
        <v>14.7</v>
      </c>
      <c r="N17250">
        <v>24</v>
      </c>
      <c r="O17250">
        <v>12.7</v>
      </c>
      <c r="P17250">
        <v>14.7</v>
      </c>
      <c r="Q17250">
        <v>24</v>
      </c>
      <c r="R17250">
        <v>11.6</v>
      </c>
      <c r="S17250" t="b">
        <v>0</v>
      </c>
      <c r="T17250" t="b">
        <v>0</v>
      </c>
      <c r="U17250" t="b">
        <v>1</v>
      </c>
      <c r="V17250">
        <v>9000</v>
      </c>
      <c r="W17250">
        <v>8100</v>
      </c>
      <c r="X17250">
        <v>2.7</v>
      </c>
      <c r="Y17250">
        <v>9543</v>
      </c>
      <c r="Z17250">
        <v>2.48</v>
      </c>
    </row>
    <row r="17251" spans="1:26">
      <c r="A17251">
        <v>213769908</v>
      </c>
      <c r="B17251" t="s">
        <v>14206</v>
      </c>
      <c r="C17251" t="s">
        <v>3597</v>
      </c>
      <c r="D17251" t="s">
        <v>4034</v>
      </c>
      <c r="E17251" t="s">
        <v>14222</v>
      </c>
      <c r="F17251" t="s">
        <v>3621</v>
      </c>
      <c r="G17251">
        <v>213769908</v>
      </c>
      <c r="I17251" t="s">
        <v>3622</v>
      </c>
      <c r="J17251" t="s">
        <v>14461</v>
      </c>
      <c r="K17251" t="s">
        <v>3624</v>
      </c>
      <c r="L17251" t="s">
        <v>14407</v>
      </c>
      <c r="M17251">
        <v>14.7</v>
      </c>
      <c r="N17251">
        <v>24</v>
      </c>
      <c r="O17251">
        <v>12.7</v>
      </c>
      <c r="P17251">
        <v>14.7</v>
      </c>
      <c r="Q17251">
        <v>24</v>
      </c>
      <c r="R17251">
        <v>11.6</v>
      </c>
      <c r="S17251" t="b">
        <v>0</v>
      </c>
      <c r="T17251" t="b">
        <v>0</v>
      </c>
      <c r="U17251" t="b">
        <v>1</v>
      </c>
      <c r="V17251">
        <v>9000</v>
      </c>
      <c r="W17251">
        <v>8100</v>
      </c>
      <c r="X17251">
        <v>2.7</v>
      </c>
      <c r="Y17251">
        <v>9543</v>
      </c>
      <c r="Z17251">
        <v>2.48</v>
      </c>
    </row>
    <row r="17252" spans="1:26">
      <c r="A17252">
        <v>213769938</v>
      </c>
      <c r="B17252" t="s">
        <v>14206</v>
      </c>
      <c r="C17252" t="s">
        <v>3597</v>
      </c>
      <c r="D17252" t="s">
        <v>4034</v>
      </c>
      <c r="E17252" t="s">
        <v>14221</v>
      </c>
      <c r="F17252" t="s">
        <v>3621</v>
      </c>
      <c r="G17252">
        <v>213769938</v>
      </c>
      <c r="I17252" t="s">
        <v>3622</v>
      </c>
      <c r="J17252" t="s">
        <v>14462</v>
      </c>
      <c r="K17252" t="s">
        <v>3624</v>
      </c>
      <c r="L17252" t="s">
        <v>14409</v>
      </c>
      <c r="M17252">
        <v>14.7</v>
      </c>
      <c r="N17252">
        <v>24</v>
      </c>
      <c r="O17252">
        <v>12.7</v>
      </c>
      <c r="P17252">
        <v>14.7</v>
      </c>
      <c r="Q17252">
        <v>24</v>
      </c>
      <c r="R17252">
        <v>11.6</v>
      </c>
      <c r="S17252" t="b">
        <v>0</v>
      </c>
      <c r="T17252" t="b">
        <v>0</v>
      </c>
      <c r="U17252" t="b">
        <v>1</v>
      </c>
      <c r="V17252">
        <v>9000</v>
      </c>
      <c r="W17252">
        <v>8100</v>
      </c>
      <c r="X17252">
        <v>2.7</v>
      </c>
      <c r="Y17252">
        <v>9543</v>
      </c>
      <c r="Z17252">
        <v>2.48</v>
      </c>
    </row>
    <row r="17253" spans="1:26">
      <c r="A17253">
        <v>213769948</v>
      </c>
      <c r="B17253" t="s">
        <v>14206</v>
      </c>
      <c r="C17253" t="s">
        <v>3597</v>
      </c>
      <c r="D17253" t="s">
        <v>4034</v>
      </c>
      <c r="E17253" t="s">
        <v>14221</v>
      </c>
      <c r="F17253" t="s">
        <v>3621</v>
      </c>
      <c r="G17253">
        <v>213769948</v>
      </c>
      <c r="I17253" t="s">
        <v>3622</v>
      </c>
      <c r="J17253" t="s">
        <v>14463</v>
      </c>
      <c r="K17253" t="s">
        <v>3624</v>
      </c>
      <c r="L17253" t="s">
        <v>14464</v>
      </c>
      <c r="M17253">
        <v>14</v>
      </c>
      <c r="N17253">
        <v>30</v>
      </c>
      <c r="O17253">
        <v>14</v>
      </c>
      <c r="P17253">
        <v>14.3</v>
      </c>
      <c r="Q17253">
        <v>27.5</v>
      </c>
      <c r="R17253">
        <v>14.5</v>
      </c>
      <c r="S17253" t="b">
        <v>0</v>
      </c>
      <c r="T17253" t="b">
        <v>0</v>
      </c>
      <c r="U17253" t="b">
        <v>1</v>
      </c>
      <c r="V17253">
        <v>12000</v>
      </c>
      <c r="W17253">
        <v>11400</v>
      </c>
      <c r="X17253">
        <v>2.17</v>
      </c>
      <c r="Y17253">
        <v>15100</v>
      </c>
      <c r="Z17253">
        <v>1.98</v>
      </c>
    </row>
    <row r="17254" spans="1:26">
      <c r="A17254">
        <v>213769947</v>
      </c>
      <c r="B17254" t="s">
        <v>14206</v>
      </c>
      <c r="C17254" t="s">
        <v>3597</v>
      </c>
      <c r="D17254" t="s">
        <v>4034</v>
      </c>
      <c r="E17254" t="s">
        <v>14221</v>
      </c>
      <c r="F17254" t="s">
        <v>3621</v>
      </c>
      <c r="G17254">
        <v>213769947</v>
      </c>
      <c r="I17254" t="s">
        <v>3622</v>
      </c>
      <c r="J17254" t="s">
        <v>14465</v>
      </c>
      <c r="K17254" t="s">
        <v>3624</v>
      </c>
      <c r="L17254" t="s">
        <v>14466</v>
      </c>
      <c r="M17254">
        <v>15.5</v>
      </c>
      <c r="N17254">
        <v>37.5</v>
      </c>
      <c r="O17254">
        <v>15</v>
      </c>
      <c r="P17254">
        <v>16.5</v>
      </c>
      <c r="Q17254">
        <v>29</v>
      </c>
      <c r="R17254">
        <v>22</v>
      </c>
      <c r="S17254" t="b">
        <v>0</v>
      </c>
      <c r="T17254" t="b">
        <v>0</v>
      </c>
      <c r="U17254" t="b">
        <v>1</v>
      </c>
      <c r="V17254">
        <v>9000</v>
      </c>
      <c r="W17254">
        <v>11400</v>
      </c>
      <c r="X17254">
        <v>2.17</v>
      </c>
      <c r="Y17254">
        <v>15100</v>
      </c>
      <c r="Z17254">
        <v>1.98</v>
      </c>
    </row>
    <row r="17255" spans="1:26">
      <c r="A17255">
        <v>213769940</v>
      </c>
      <c r="B17255" t="s">
        <v>14206</v>
      </c>
      <c r="C17255" t="s">
        <v>3597</v>
      </c>
      <c r="D17255" t="s">
        <v>4034</v>
      </c>
      <c r="E17255" t="s">
        <v>14221</v>
      </c>
      <c r="F17255" t="s">
        <v>3621</v>
      </c>
      <c r="G17255">
        <v>213769940</v>
      </c>
      <c r="I17255" t="s">
        <v>3622</v>
      </c>
      <c r="J17255" t="s">
        <v>14467</v>
      </c>
      <c r="K17255" t="s">
        <v>3624</v>
      </c>
      <c r="L17255" t="s">
        <v>14415</v>
      </c>
      <c r="M17255">
        <v>13.5</v>
      </c>
      <c r="N17255">
        <v>24</v>
      </c>
      <c r="O17255">
        <v>11.6</v>
      </c>
      <c r="P17255">
        <v>13.5</v>
      </c>
      <c r="Q17255">
        <v>24</v>
      </c>
      <c r="R17255">
        <v>10.5</v>
      </c>
      <c r="S17255" t="b">
        <v>0</v>
      </c>
      <c r="T17255" t="b">
        <v>0</v>
      </c>
      <c r="U17255" t="b">
        <v>1</v>
      </c>
      <c r="V17255">
        <v>18000</v>
      </c>
      <c r="W17255">
        <v>14100</v>
      </c>
      <c r="X17255">
        <v>2.65</v>
      </c>
      <c r="Y17255">
        <v>16238</v>
      </c>
      <c r="Z17255">
        <v>2.4900000000000002</v>
      </c>
    </row>
    <row r="17256" spans="1:26">
      <c r="A17256">
        <v>213769906</v>
      </c>
      <c r="B17256" t="s">
        <v>14206</v>
      </c>
      <c r="C17256" t="s">
        <v>3597</v>
      </c>
      <c r="D17256" t="s">
        <v>4034</v>
      </c>
      <c r="E17256" t="s">
        <v>14222</v>
      </c>
      <c r="F17256" t="s">
        <v>3621</v>
      </c>
      <c r="G17256">
        <v>213769906</v>
      </c>
      <c r="I17256" t="s">
        <v>3622</v>
      </c>
      <c r="J17256" t="s">
        <v>14468</v>
      </c>
      <c r="K17256" t="s">
        <v>3624</v>
      </c>
      <c r="L17256" t="s">
        <v>14417</v>
      </c>
      <c r="M17256">
        <v>13.5</v>
      </c>
      <c r="N17256">
        <v>24</v>
      </c>
      <c r="O17256">
        <v>11.6</v>
      </c>
      <c r="P17256">
        <v>13.5</v>
      </c>
      <c r="Q17256">
        <v>24</v>
      </c>
      <c r="R17256">
        <v>10.5</v>
      </c>
      <c r="S17256" t="b">
        <v>0</v>
      </c>
      <c r="T17256" t="b">
        <v>0</v>
      </c>
      <c r="U17256" t="b">
        <v>1</v>
      </c>
      <c r="V17256">
        <v>18000</v>
      </c>
      <c r="W17256">
        <v>14100</v>
      </c>
      <c r="X17256">
        <v>2.65</v>
      </c>
      <c r="Y17256">
        <v>16238</v>
      </c>
      <c r="Z17256">
        <v>2.4900000000000002</v>
      </c>
    </row>
    <row r="17257" spans="1:26">
      <c r="A17257">
        <v>213917750</v>
      </c>
      <c r="B17257" t="s">
        <v>14206</v>
      </c>
      <c r="C17257" t="s">
        <v>3597</v>
      </c>
      <c r="D17257" t="s">
        <v>4034</v>
      </c>
      <c r="E17257" t="s">
        <v>9947</v>
      </c>
      <c r="F17257" t="s">
        <v>3621</v>
      </c>
      <c r="G17257">
        <v>213917750</v>
      </c>
      <c r="I17257" t="s">
        <v>3622</v>
      </c>
      <c r="J17257" t="s">
        <v>14469</v>
      </c>
      <c r="K17257" t="s">
        <v>3624</v>
      </c>
      <c r="L17257" t="s">
        <v>14469</v>
      </c>
      <c r="M17257">
        <v>13.5</v>
      </c>
      <c r="N17257">
        <v>24</v>
      </c>
      <c r="O17257">
        <v>11.6</v>
      </c>
      <c r="P17257">
        <v>13.5</v>
      </c>
      <c r="Q17257">
        <v>24</v>
      </c>
      <c r="R17257">
        <v>10.5</v>
      </c>
      <c r="S17257" t="b">
        <v>0</v>
      </c>
      <c r="T17257" t="b">
        <v>0</v>
      </c>
      <c r="U17257" t="b">
        <v>1</v>
      </c>
      <c r="V17257">
        <v>18000</v>
      </c>
      <c r="W17257">
        <v>14100</v>
      </c>
      <c r="X17257">
        <v>2.65</v>
      </c>
      <c r="Y17257">
        <v>16238</v>
      </c>
      <c r="Z17257">
        <v>2.4900000000000002</v>
      </c>
    </row>
    <row r="17258" spans="1:26">
      <c r="A17258">
        <v>213927622</v>
      </c>
      <c r="B17258" t="s">
        <v>14206</v>
      </c>
      <c r="C17258" t="s">
        <v>3597</v>
      </c>
      <c r="D17258" t="s">
        <v>4034</v>
      </c>
      <c r="E17258" t="s">
        <v>8126</v>
      </c>
      <c r="F17258" t="s">
        <v>3650</v>
      </c>
      <c r="G17258">
        <v>213927622</v>
      </c>
      <c r="I17258" t="s">
        <v>3651</v>
      </c>
      <c r="J17258" t="s">
        <v>14470</v>
      </c>
      <c r="K17258" t="s">
        <v>3653</v>
      </c>
      <c r="M17258">
        <v>13.6</v>
      </c>
      <c r="N17258">
        <v>21.8</v>
      </c>
      <c r="O17258">
        <v>11</v>
      </c>
      <c r="P17258">
        <v>13.6</v>
      </c>
      <c r="Q17258">
        <v>22.2</v>
      </c>
      <c r="R17258">
        <v>10.3</v>
      </c>
      <c r="S17258" t="b">
        <v>0</v>
      </c>
      <c r="T17258" t="b">
        <v>0</v>
      </c>
      <c r="U17258" t="b">
        <v>1</v>
      </c>
      <c r="V17258">
        <v>36000</v>
      </c>
      <c r="W17258">
        <v>33000</v>
      </c>
      <c r="X17258">
        <v>2.4</v>
      </c>
      <c r="Y17258">
        <v>35200</v>
      </c>
      <c r="Z17258">
        <v>1.88</v>
      </c>
    </row>
    <row r="17259" spans="1:26">
      <c r="A17259">
        <v>213927616</v>
      </c>
      <c r="B17259" t="s">
        <v>14206</v>
      </c>
      <c r="C17259" t="s">
        <v>3597</v>
      </c>
      <c r="D17259" t="s">
        <v>4034</v>
      </c>
      <c r="E17259" t="s">
        <v>11934</v>
      </c>
      <c r="F17259" t="s">
        <v>3650</v>
      </c>
      <c r="G17259">
        <v>213927616</v>
      </c>
      <c r="I17259" t="s">
        <v>3651</v>
      </c>
      <c r="J17259" t="s">
        <v>14470</v>
      </c>
      <c r="K17259" t="s">
        <v>3653</v>
      </c>
      <c r="M17259">
        <v>13.6</v>
      </c>
      <c r="N17259">
        <v>21.8</v>
      </c>
      <c r="O17259">
        <v>11</v>
      </c>
      <c r="P17259">
        <v>13.6</v>
      </c>
      <c r="Q17259">
        <v>22.2</v>
      </c>
      <c r="R17259">
        <v>10.3</v>
      </c>
      <c r="S17259" t="b">
        <v>0</v>
      </c>
      <c r="T17259" t="b">
        <v>0</v>
      </c>
      <c r="U17259" t="b">
        <v>1</v>
      </c>
      <c r="V17259">
        <v>36000</v>
      </c>
      <c r="W17259">
        <v>33000</v>
      </c>
      <c r="X17259">
        <v>2.4</v>
      </c>
      <c r="Y17259">
        <v>35200</v>
      </c>
      <c r="Z17259">
        <v>1.88</v>
      </c>
    </row>
    <row r="17260" spans="1:26">
      <c r="A17260">
        <v>213927624</v>
      </c>
      <c r="B17260" t="s">
        <v>14206</v>
      </c>
      <c r="C17260" t="s">
        <v>3597</v>
      </c>
      <c r="D17260" t="s">
        <v>4034</v>
      </c>
      <c r="E17260" t="s">
        <v>8126</v>
      </c>
      <c r="F17260" t="s">
        <v>3710</v>
      </c>
      <c r="G17260">
        <v>213927624</v>
      </c>
      <c r="I17260" t="s">
        <v>3711</v>
      </c>
      <c r="J17260" t="s">
        <v>14470</v>
      </c>
      <c r="K17260" t="s">
        <v>3725</v>
      </c>
      <c r="M17260">
        <v>12.45</v>
      </c>
      <c r="N17260">
        <v>20.399999999999999</v>
      </c>
      <c r="O17260">
        <v>11</v>
      </c>
      <c r="P17260">
        <v>12.65</v>
      </c>
      <c r="Q17260">
        <v>20.6</v>
      </c>
      <c r="R17260">
        <v>10.15</v>
      </c>
      <c r="S17260" t="b">
        <v>0</v>
      </c>
      <c r="T17260" t="b">
        <v>0</v>
      </c>
      <c r="U17260" t="b">
        <v>1</v>
      </c>
      <c r="V17260">
        <v>36000</v>
      </c>
      <c r="W17260">
        <v>34000</v>
      </c>
      <c r="X17260">
        <v>2.4500000000000002</v>
      </c>
      <c r="Y17260">
        <v>35200</v>
      </c>
      <c r="Z17260">
        <v>1.88</v>
      </c>
    </row>
    <row r="17261" spans="1:26">
      <c r="A17261">
        <v>213927618</v>
      </c>
      <c r="B17261" t="s">
        <v>14206</v>
      </c>
      <c r="C17261" t="s">
        <v>3597</v>
      </c>
      <c r="D17261" t="s">
        <v>4034</v>
      </c>
      <c r="E17261" t="s">
        <v>11934</v>
      </c>
      <c r="F17261" t="s">
        <v>3710</v>
      </c>
      <c r="G17261">
        <v>213927618</v>
      </c>
      <c r="I17261" t="s">
        <v>3711</v>
      </c>
      <c r="J17261" t="s">
        <v>14470</v>
      </c>
      <c r="K17261" t="s">
        <v>3725</v>
      </c>
      <c r="M17261">
        <v>12.45</v>
      </c>
      <c r="N17261">
        <v>20.399999999999999</v>
      </c>
      <c r="O17261">
        <v>11</v>
      </c>
      <c r="P17261">
        <v>12.65</v>
      </c>
      <c r="Q17261">
        <v>20.6</v>
      </c>
      <c r="R17261">
        <v>10.15</v>
      </c>
      <c r="S17261" t="b">
        <v>0</v>
      </c>
      <c r="T17261" t="b">
        <v>0</v>
      </c>
      <c r="U17261" t="b">
        <v>1</v>
      </c>
      <c r="V17261">
        <v>36000</v>
      </c>
      <c r="W17261">
        <v>34000</v>
      </c>
      <c r="X17261">
        <v>2.4500000000000002</v>
      </c>
      <c r="Y17261">
        <v>35200</v>
      </c>
      <c r="Z17261">
        <v>1.88</v>
      </c>
    </row>
    <row r="17262" spans="1:26">
      <c r="A17262">
        <v>213927655</v>
      </c>
      <c r="B17262" t="s">
        <v>14206</v>
      </c>
      <c r="C17262" t="s">
        <v>3597</v>
      </c>
      <c r="D17262" t="s">
        <v>4034</v>
      </c>
      <c r="E17262" t="s">
        <v>10839</v>
      </c>
      <c r="F17262" t="s">
        <v>3650</v>
      </c>
      <c r="G17262">
        <v>213927655</v>
      </c>
      <c r="I17262" t="s">
        <v>3651</v>
      </c>
      <c r="J17262" t="s">
        <v>14471</v>
      </c>
      <c r="K17262" t="s">
        <v>3653</v>
      </c>
      <c r="M17262">
        <v>12.5</v>
      </c>
      <c r="N17262">
        <v>21.5</v>
      </c>
      <c r="O17262">
        <v>10.6</v>
      </c>
      <c r="P17262">
        <v>12.5</v>
      </c>
      <c r="Q17262">
        <v>21</v>
      </c>
      <c r="R17262">
        <v>10.199999999999999</v>
      </c>
      <c r="S17262" t="b">
        <v>0</v>
      </c>
      <c r="T17262" t="b">
        <v>0</v>
      </c>
      <c r="U17262" t="b">
        <v>1</v>
      </c>
      <c r="V17262">
        <v>18000</v>
      </c>
      <c r="W17262">
        <v>14400</v>
      </c>
      <c r="X17262">
        <v>2.5</v>
      </c>
      <c r="Y17262">
        <v>16000</v>
      </c>
      <c r="Z17262">
        <v>2.23</v>
      </c>
    </row>
    <row r="17263" spans="1:26">
      <c r="A17263">
        <v>213927664</v>
      </c>
      <c r="B17263" t="s">
        <v>14206</v>
      </c>
      <c r="C17263" t="s">
        <v>3597</v>
      </c>
      <c r="D17263" t="s">
        <v>4034</v>
      </c>
      <c r="E17263" t="s">
        <v>10839</v>
      </c>
      <c r="F17263" t="s">
        <v>3650</v>
      </c>
      <c r="G17263">
        <v>213927664</v>
      </c>
      <c r="I17263" t="s">
        <v>3651</v>
      </c>
      <c r="J17263" t="s">
        <v>14472</v>
      </c>
      <c r="K17263" t="s">
        <v>3653</v>
      </c>
      <c r="M17263">
        <v>11</v>
      </c>
      <c r="N17263">
        <v>21</v>
      </c>
      <c r="O17263">
        <v>10.5</v>
      </c>
      <c r="P17263">
        <v>11</v>
      </c>
      <c r="Q17263">
        <v>21.1</v>
      </c>
      <c r="R17263">
        <v>9.5</v>
      </c>
      <c r="S17263" t="b">
        <v>0</v>
      </c>
      <c r="T17263" t="b">
        <v>0</v>
      </c>
      <c r="U17263" t="b">
        <v>1</v>
      </c>
      <c r="V17263">
        <v>48000</v>
      </c>
      <c r="W17263">
        <v>36000</v>
      </c>
      <c r="X17263">
        <v>2.5</v>
      </c>
      <c r="Y17263">
        <v>37000</v>
      </c>
      <c r="Z17263">
        <v>2.17</v>
      </c>
    </row>
    <row r="17264" spans="1:26">
      <c r="A17264">
        <v>213916272</v>
      </c>
      <c r="B17264" t="s">
        <v>14206</v>
      </c>
      <c r="C17264" t="s">
        <v>3597</v>
      </c>
      <c r="D17264" t="s">
        <v>4034</v>
      </c>
      <c r="E17264" t="s">
        <v>13078</v>
      </c>
      <c r="F17264" t="s">
        <v>3650</v>
      </c>
      <c r="G17264">
        <v>213916272</v>
      </c>
      <c r="I17264" t="s">
        <v>3651</v>
      </c>
      <c r="J17264" t="s">
        <v>14473</v>
      </c>
      <c r="K17264" t="s">
        <v>3653</v>
      </c>
      <c r="M17264">
        <v>11</v>
      </c>
      <c r="N17264">
        <v>21</v>
      </c>
      <c r="O17264">
        <v>10.5</v>
      </c>
      <c r="P17264">
        <v>11</v>
      </c>
      <c r="Q17264">
        <v>21.1</v>
      </c>
      <c r="R17264">
        <v>9.5</v>
      </c>
      <c r="S17264" t="b">
        <v>0</v>
      </c>
      <c r="T17264" t="b">
        <v>0</v>
      </c>
      <c r="U17264" t="b">
        <v>1</v>
      </c>
      <c r="V17264">
        <v>48000</v>
      </c>
      <c r="W17264">
        <v>36000</v>
      </c>
      <c r="X17264">
        <v>2.5</v>
      </c>
      <c r="Y17264">
        <v>37000</v>
      </c>
      <c r="Z17264">
        <v>2.17</v>
      </c>
    </row>
    <row r="17265" spans="1:26">
      <c r="A17265">
        <v>213769952</v>
      </c>
      <c r="B17265" t="s">
        <v>14206</v>
      </c>
      <c r="C17265" t="s">
        <v>3597</v>
      </c>
      <c r="D17265" t="s">
        <v>4034</v>
      </c>
      <c r="E17265" t="s">
        <v>14221</v>
      </c>
      <c r="F17265" t="s">
        <v>3650</v>
      </c>
      <c r="G17265">
        <v>213769952</v>
      </c>
      <c r="I17265" t="s">
        <v>3651</v>
      </c>
      <c r="J17265" t="s">
        <v>14474</v>
      </c>
      <c r="K17265" t="s">
        <v>3653</v>
      </c>
      <c r="M17265">
        <v>12.5</v>
      </c>
      <c r="N17265">
        <v>20.5</v>
      </c>
      <c r="O17265">
        <v>9.6999999999999993</v>
      </c>
      <c r="P17265">
        <v>12.5</v>
      </c>
      <c r="Q17265">
        <v>20.5</v>
      </c>
      <c r="R17265">
        <v>9</v>
      </c>
      <c r="S17265" t="b">
        <v>0</v>
      </c>
      <c r="T17265" t="b">
        <v>0</v>
      </c>
      <c r="U17265" t="b">
        <v>0</v>
      </c>
      <c r="V17265">
        <v>19000</v>
      </c>
      <c r="W17265">
        <v>13500</v>
      </c>
      <c r="X17265">
        <v>2.5</v>
      </c>
      <c r="Y17265">
        <v>19000</v>
      </c>
      <c r="Z17265">
        <v>2.23</v>
      </c>
    </row>
    <row r="17266" spans="1:26">
      <c r="A17266">
        <v>213769961</v>
      </c>
      <c r="B17266" t="s">
        <v>14206</v>
      </c>
      <c r="C17266" t="s">
        <v>3597</v>
      </c>
      <c r="D17266" t="s">
        <v>4034</v>
      </c>
      <c r="E17266" t="s">
        <v>14221</v>
      </c>
      <c r="F17266" t="s">
        <v>3650</v>
      </c>
      <c r="G17266">
        <v>213769961</v>
      </c>
      <c r="I17266" t="s">
        <v>3651</v>
      </c>
      <c r="J17266" t="s">
        <v>14475</v>
      </c>
      <c r="K17266" t="s">
        <v>3653</v>
      </c>
      <c r="M17266">
        <v>11</v>
      </c>
      <c r="N17266">
        <v>21</v>
      </c>
      <c r="O17266">
        <v>11.5</v>
      </c>
      <c r="P17266">
        <v>11</v>
      </c>
      <c r="Q17266">
        <v>21.2</v>
      </c>
      <c r="R17266">
        <v>10</v>
      </c>
      <c r="S17266" t="b">
        <v>0</v>
      </c>
      <c r="T17266" t="b">
        <v>0</v>
      </c>
      <c r="U17266" t="b">
        <v>1</v>
      </c>
      <c r="V17266">
        <v>48000</v>
      </c>
      <c r="W17266">
        <v>39000</v>
      </c>
      <c r="X17266">
        <v>2.5</v>
      </c>
      <c r="Y17266">
        <v>45000</v>
      </c>
      <c r="Z17266">
        <v>2.2000000000000002</v>
      </c>
    </row>
    <row r="17267" spans="1:26">
      <c r="A17267">
        <v>213927656</v>
      </c>
      <c r="B17267" t="s">
        <v>14206</v>
      </c>
      <c r="C17267" t="s">
        <v>3597</v>
      </c>
      <c r="D17267" t="s">
        <v>4034</v>
      </c>
      <c r="E17267" t="s">
        <v>10839</v>
      </c>
      <c r="F17267" t="s">
        <v>3718</v>
      </c>
      <c r="G17267">
        <v>213927656</v>
      </c>
      <c r="I17267" t="s">
        <v>3711</v>
      </c>
      <c r="J17267" t="s">
        <v>14471</v>
      </c>
      <c r="K17267" t="s">
        <v>3688</v>
      </c>
      <c r="M17267">
        <v>12</v>
      </c>
      <c r="N17267">
        <v>19</v>
      </c>
      <c r="O17267">
        <v>10.8</v>
      </c>
      <c r="P17267">
        <v>12</v>
      </c>
      <c r="Q17267">
        <v>19</v>
      </c>
      <c r="R17267">
        <v>9.8000000000000007</v>
      </c>
      <c r="S17267" t="b">
        <v>0</v>
      </c>
      <c r="T17267" t="b">
        <v>0</v>
      </c>
      <c r="U17267" t="b">
        <v>1</v>
      </c>
      <c r="V17267">
        <v>18000</v>
      </c>
      <c r="W17267">
        <v>14800</v>
      </c>
      <c r="X17267">
        <v>2.4900000000000002</v>
      </c>
      <c r="Y17267">
        <v>16000</v>
      </c>
      <c r="Z17267">
        <v>2.23</v>
      </c>
    </row>
    <row r="17268" spans="1:26">
      <c r="A17268">
        <v>213927657</v>
      </c>
      <c r="B17268" t="s">
        <v>14206</v>
      </c>
      <c r="C17268" t="s">
        <v>3597</v>
      </c>
      <c r="D17268" t="s">
        <v>4034</v>
      </c>
      <c r="E17268" t="s">
        <v>10839</v>
      </c>
      <c r="F17268" t="s">
        <v>3710</v>
      </c>
      <c r="G17268">
        <v>213927657</v>
      </c>
      <c r="I17268" t="s">
        <v>3711</v>
      </c>
      <c r="J17268" t="s">
        <v>14471</v>
      </c>
      <c r="K17268" t="s">
        <v>3725</v>
      </c>
      <c r="M17268">
        <v>12.25</v>
      </c>
      <c r="N17268">
        <v>20.25</v>
      </c>
      <c r="O17268">
        <v>10.7</v>
      </c>
      <c r="P17268">
        <v>12.25</v>
      </c>
      <c r="Q17268">
        <v>20</v>
      </c>
      <c r="R17268">
        <v>10</v>
      </c>
      <c r="S17268" t="b">
        <v>0</v>
      </c>
      <c r="T17268" t="b">
        <v>0</v>
      </c>
      <c r="U17268" t="b">
        <v>1</v>
      </c>
      <c r="V17268">
        <v>18000</v>
      </c>
      <c r="W17268">
        <v>14600</v>
      </c>
      <c r="X17268">
        <v>2.5</v>
      </c>
      <c r="Y17268">
        <v>16000</v>
      </c>
      <c r="Z17268">
        <v>2.23</v>
      </c>
    </row>
    <row r="17269" spans="1:26">
      <c r="A17269">
        <v>213927659</v>
      </c>
      <c r="B17269" t="s">
        <v>14206</v>
      </c>
      <c r="C17269" t="s">
        <v>3597</v>
      </c>
      <c r="D17269" t="s">
        <v>4034</v>
      </c>
      <c r="E17269" t="s">
        <v>10839</v>
      </c>
      <c r="F17269" t="s">
        <v>3718</v>
      </c>
      <c r="G17269">
        <v>213927659</v>
      </c>
      <c r="I17269" t="s">
        <v>3711</v>
      </c>
      <c r="J17269" t="s">
        <v>14476</v>
      </c>
      <c r="K17269" t="s">
        <v>3688</v>
      </c>
      <c r="M17269">
        <v>11.2</v>
      </c>
      <c r="N17269">
        <v>21</v>
      </c>
      <c r="O17269">
        <v>10.199999999999999</v>
      </c>
      <c r="P17269">
        <v>11.7</v>
      </c>
      <c r="Q17269">
        <v>21</v>
      </c>
      <c r="R17269">
        <v>9.1999999999999993</v>
      </c>
      <c r="S17269" t="b">
        <v>0</v>
      </c>
      <c r="T17269" t="b">
        <v>0</v>
      </c>
      <c r="U17269" t="b">
        <v>1</v>
      </c>
      <c r="V17269">
        <v>28000</v>
      </c>
      <c r="W17269">
        <v>22000</v>
      </c>
      <c r="X17269">
        <v>2.6</v>
      </c>
      <c r="Y17269">
        <v>22600</v>
      </c>
      <c r="Z17269">
        <v>2.25</v>
      </c>
    </row>
    <row r="17270" spans="1:26">
      <c r="A17270">
        <v>213916267</v>
      </c>
      <c r="B17270" t="s">
        <v>14206</v>
      </c>
      <c r="C17270" t="s">
        <v>3597</v>
      </c>
      <c r="D17270" t="s">
        <v>4034</v>
      </c>
      <c r="E17270" t="s">
        <v>13078</v>
      </c>
      <c r="F17270" t="s">
        <v>3718</v>
      </c>
      <c r="G17270">
        <v>213916267</v>
      </c>
      <c r="I17270" t="s">
        <v>3711</v>
      </c>
      <c r="J17270" t="s">
        <v>14477</v>
      </c>
      <c r="K17270" t="s">
        <v>3688</v>
      </c>
      <c r="M17270">
        <v>11.2</v>
      </c>
      <c r="N17270">
        <v>21</v>
      </c>
      <c r="O17270">
        <v>10.199999999999999</v>
      </c>
      <c r="P17270">
        <v>11.7</v>
      </c>
      <c r="Q17270">
        <v>21</v>
      </c>
      <c r="R17270">
        <v>9.1999999999999993</v>
      </c>
      <c r="S17270" t="b">
        <v>0</v>
      </c>
      <c r="T17270" t="b">
        <v>0</v>
      </c>
      <c r="U17270" t="b">
        <v>1</v>
      </c>
      <c r="V17270">
        <v>28000</v>
      </c>
      <c r="W17270">
        <v>22000</v>
      </c>
      <c r="X17270">
        <v>2.6</v>
      </c>
      <c r="Y17270">
        <v>22600</v>
      </c>
      <c r="Z17270">
        <v>2.25</v>
      </c>
    </row>
    <row r="17271" spans="1:26">
      <c r="A17271">
        <v>213769962</v>
      </c>
      <c r="B17271" t="s">
        <v>14206</v>
      </c>
      <c r="C17271" t="s">
        <v>3597</v>
      </c>
      <c r="D17271" t="s">
        <v>4034</v>
      </c>
      <c r="E17271" t="s">
        <v>14221</v>
      </c>
      <c r="F17271" t="s">
        <v>3718</v>
      </c>
      <c r="G17271">
        <v>213769962</v>
      </c>
      <c r="I17271" t="s">
        <v>3711</v>
      </c>
      <c r="J17271" t="s">
        <v>14475</v>
      </c>
      <c r="K17271" t="s">
        <v>3688</v>
      </c>
      <c r="M17271">
        <v>11.4</v>
      </c>
      <c r="N17271">
        <v>20.2</v>
      </c>
      <c r="O17271">
        <v>10.5</v>
      </c>
      <c r="P17271">
        <v>11.7</v>
      </c>
      <c r="Q17271">
        <v>20.9</v>
      </c>
      <c r="R17271">
        <v>8.9</v>
      </c>
      <c r="S17271" t="b">
        <v>0</v>
      </c>
      <c r="T17271" t="b">
        <v>0</v>
      </c>
      <c r="U17271" t="b">
        <v>1</v>
      </c>
      <c r="V17271">
        <v>47000</v>
      </c>
      <c r="W17271">
        <v>36000</v>
      </c>
      <c r="X17271">
        <v>2.2999999999999998</v>
      </c>
      <c r="Y17271">
        <v>45000</v>
      </c>
      <c r="Z17271">
        <v>2.2000000000000002</v>
      </c>
    </row>
    <row r="17272" spans="1:26">
      <c r="A17272">
        <v>213769963</v>
      </c>
      <c r="B17272" t="s">
        <v>14206</v>
      </c>
      <c r="C17272" t="s">
        <v>3597</v>
      </c>
      <c r="D17272" t="s">
        <v>4034</v>
      </c>
      <c r="E17272" t="s">
        <v>14221</v>
      </c>
      <c r="F17272" t="s">
        <v>3710</v>
      </c>
      <c r="G17272">
        <v>213769963</v>
      </c>
      <c r="I17272" t="s">
        <v>3711</v>
      </c>
      <c r="J17272" t="s">
        <v>14475</v>
      </c>
      <c r="K17272" t="s">
        <v>3725</v>
      </c>
      <c r="M17272">
        <v>11.2</v>
      </c>
      <c r="N17272">
        <v>20.6</v>
      </c>
      <c r="O17272">
        <v>11</v>
      </c>
      <c r="P17272">
        <v>11.35</v>
      </c>
      <c r="Q17272">
        <v>21.05</v>
      </c>
      <c r="R17272">
        <v>9.4499999999999993</v>
      </c>
      <c r="S17272" t="b">
        <v>0</v>
      </c>
      <c r="T17272" t="b">
        <v>0</v>
      </c>
      <c r="U17272" t="b">
        <v>1</v>
      </c>
      <c r="V17272">
        <v>47500</v>
      </c>
      <c r="W17272">
        <v>37400</v>
      </c>
      <c r="X17272">
        <v>2.4</v>
      </c>
      <c r="Y17272">
        <v>45000</v>
      </c>
      <c r="Z17272">
        <v>2.2000000000000002</v>
      </c>
    </row>
    <row r="17273" spans="1:26">
      <c r="A17273">
        <v>213916266</v>
      </c>
      <c r="B17273" t="s">
        <v>14206</v>
      </c>
      <c r="C17273" t="s">
        <v>3597</v>
      </c>
      <c r="D17273" t="s">
        <v>4034</v>
      </c>
      <c r="E17273" t="s">
        <v>13078</v>
      </c>
      <c r="F17273" t="s">
        <v>3650</v>
      </c>
      <c r="G17273">
        <v>213916266</v>
      </c>
      <c r="I17273" t="s">
        <v>3651</v>
      </c>
      <c r="J17273" t="s">
        <v>14477</v>
      </c>
      <c r="K17273" t="s">
        <v>3653</v>
      </c>
      <c r="M17273">
        <v>12</v>
      </c>
      <c r="N17273">
        <v>22.5</v>
      </c>
      <c r="O17273">
        <v>10.199999999999999</v>
      </c>
      <c r="P17273">
        <v>12.2</v>
      </c>
      <c r="Q17273">
        <v>23.5</v>
      </c>
      <c r="R17273">
        <v>9.1999999999999993</v>
      </c>
      <c r="S17273" t="b">
        <v>0</v>
      </c>
      <c r="T17273" t="b">
        <v>0</v>
      </c>
      <c r="U17273" t="b">
        <v>0</v>
      </c>
      <c r="V17273">
        <v>27000</v>
      </c>
      <c r="W17273">
        <v>20000</v>
      </c>
      <c r="X17273">
        <v>2.35</v>
      </c>
      <c r="Y17273">
        <v>22600</v>
      </c>
      <c r="Z17273">
        <v>2.25</v>
      </c>
    </row>
    <row r="17274" spans="1:26">
      <c r="A17274">
        <v>213927658</v>
      </c>
      <c r="B17274" t="s">
        <v>14206</v>
      </c>
      <c r="C17274" t="s">
        <v>3597</v>
      </c>
      <c r="D17274" t="s">
        <v>4034</v>
      </c>
      <c r="E17274" t="s">
        <v>10839</v>
      </c>
      <c r="F17274" t="s">
        <v>3650</v>
      </c>
      <c r="G17274">
        <v>213927658</v>
      </c>
      <c r="I17274" t="s">
        <v>3651</v>
      </c>
      <c r="J17274" t="s">
        <v>14476</v>
      </c>
      <c r="K17274" t="s">
        <v>3653</v>
      </c>
      <c r="M17274">
        <v>12</v>
      </c>
      <c r="N17274">
        <v>22.5</v>
      </c>
      <c r="O17274">
        <v>10.199999999999999</v>
      </c>
      <c r="P17274">
        <v>12.2</v>
      </c>
      <c r="Q17274">
        <v>23.5</v>
      </c>
      <c r="R17274">
        <v>9.1999999999999993</v>
      </c>
      <c r="S17274" t="b">
        <v>0</v>
      </c>
      <c r="T17274" t="b">
        <v>0</v>
      </c>
      <c r="U17274" t="b">
        <v>0</v>
      </c>
      <c r="V17274">
        <v>27000</v>
      </c>
      <c r="W17274">
        <v>20000</v>
      </c>
      <c r="X17274">
        <v>2.35</v>
      </c>
      <c r="Y17274">
        <v>22600</v>
      </c>
      <c r="Z17274">
        <v>2.25</v>
      </c>
    </row>
    <row r="17275" spans="1:26">
      <c r="A17275">
        <v>213927661</v>
      </c>
      <c r="B17275" t="s">
        <v>14206</v>
      </c>
      <c r="C17275" t="s">
        <v>3597</v>
      </c>
      <c r="D17275" t="s">
        <v>4034</v>
      </c>
      <c r="E17275" t="s">
        <v>10839</v>
      </c>
      <c r="F17275" t="s">
        <v>3650</v>
      </c>
      <c r="G17275">
        <v>213927661</v>
      </c>
      <c r="I17275" t="s">
        <v>3651</v>
      </c>
      <c r="J17275" t="s">
        <v>14478</v>
      </c>
      <c r="K17275" t="s">
        <v>3653</v>
      </c>
      <c r="M17275">
        <v>10.5</v>
      </c>
      <c r="N17275">
        <v>21.8</v>
      </c>
      <c r="O17275">
        <v>11.5</v>
      </c>
      <c r="P17275">
        <v>10.6</v>
      </c>
      <c r="Q17275">
        <v>23.1</v>
      </c>
      <c r="R17275">
        <v>9.6</v>
      </c>
      <c r="S17275" t="b">
        <v>0</v>
      </c>
      <c r="T17275" t="b">
        <v>0</v>
      </c>
      <c r="U17275" t="b">
        <v>1</v>
      </c>
      <c r="V17275">
        <v>36000</v>
      </c>
      <c r="W17275">
        <v>26400</v>
      </c>
      <c r="X17275">
        <v>2.2999999999999998</v>
      </c>
      <c r="Y17275">
        <v>29600</v>
      </c>
      <c r="Z17275">
        <v>2.09</v>
      </c>
    </row>
    <row r="17276" spans="1:26">
      <c r="A17276">
        <v>213916269</v>
      </c>
      <c r="B17276" t="s">
        <v>14206</v>
      </c>
      <c r="C17276" t="s">
        <v>3597</v>
      </c>
      <c r="D17276" t="s">
        <v>4034</v>
      </c>
      <c r="E17276" t="s">
        <v>13078</v>
      </c>
      <c r="F17276" t="s">
        <v>3650</v>
      </c>
      <c r="G17276">
        <v>213916269</v>
      </c>
      <c r="I17276" t="s">
        <v>3651</v>
      </c>
      <c r="J17276" t="s">
        <v>14479</v>
      </c>
      <c r="K17276" t="s">
        <v>3653</v>
      </c>
      <c r="M17276">
        <v>10.5</v>
      </c>
      <c r="N17276">
        <v>21.8</v>
      </c>
      <c r="O17276">
        <v>11.5</v>
      </c>
      <c r="P17276">
        <v>10.6</v>
      </c>
      <c r="Q17276">
        <v>23.1</v>
      </c>
      <c r="R17276">
        <v>9.6</v>
      </c>
      <c r="S17276" t="b">
        <v>0</v>
      </c>
      <c r="T17276" t="b">
        <v>0</v>
      </c>
      <c r="U17276" t="b">
        <v>1</v>
      </c>
      <c r="V17276">
        <v>36000</v>
      </c>
      <c r="W17276">
        <v>26400</v>
      </c>
      <c r="X17276">
        <v>2.2999999999999998</v>
      </c>
      <c r="Y17276">
        <v>29600</v>
      </c>
      <c r="Z17276">
        <v>2.09</v>
      </c>
    </row>
    <row r="17277" spans="1:26">
      <c r="A17277">
        <v>213916268</v>
      </c>
      <c r="B17277" t="s">
        <v>14206</v>
      </c>
      <c r="C17277" t="s">
        <v>3597</v>
      </c>
      <c r="D17277" t="s">
        <v>4034</v>
      </c>
      <c r="E17277" t="s">
        <v>13078</v>
      </c>
      <c r="F17277" t="s">
        <v>3710</v>
      </c>
      <c r="G17277">
        <v>213916268</v>
      </c>
      <c r="I17277" t="s">
        <v>3711</v>
      </c>
      <c r="J17277" t="s">
        <v>14477</v>
      </c>
      <c r="K17277" t="s">
        <v>3725</v>
      </c>
      <c r="M17277">
        <v>11.6</v>
      </c>
      <c r="N17277">
        <v>21.75</v>
      </c>
      <c r="O17277">
        <v>10.199999999999999</v>
      </c>
      <c r="P17277">
        <v>11.95</v>
      </c>
      <c r="Q17277">
        <v>22.25</v>
      </c>
      <c r="R17277">
        <v>9.1999999999999993</v>
      </c>
      <c r="S17277" t="b">
        <v>0</v>
      </c>
      <c r="T17277" t="b">
        <v>0</v>
      </c>
      <c r="U17277" t="b">
        <v>1</v>
      </c>
      <c r="V17277">
        <v>27400</v>
      </c>
      <c r="W17277">
        <v>21000</v>
      </c>
      <c r="X17277">
        <v>2.48</v>
      </c>
      <c r="Y17277">
        <v>22600</v>
      </c>
      <c r="Z17277">
        <v>2.25</v>
      </c>
    </row>
    <row r="17278" spans="1:26">
      <c r="A17278">
        <v>213927660</v>
      </c>
      <c r="B17278" t="s">
        <v>14206</v>
      </c>
      <c r="C17278" t="s">
        <v>3597</v>
      </c>
      <c r="D17278" t="s">
        <v>4034</v>
      </c>
      <c r="E17278" t="s">
        <v>10839</v>
      </c>
      <c r="F17278" t="s">
        <v>3710</v>
      </c>
      <c r="G17278">
        <v>213927660</v>
      </c>
      <c r="I17278" t="s">
        <v>3711</v>
      </c>
      <c r="J17278" t="s">
        <v>14476</v>
      </c>
      <c r="K17278" t="s">
        <v>3725</v>
      </c>
      <c r="M17278">
        <v>11.6</v>
      </c>
      <c r="N17278">
        <v>21.75</v>
      </c>
      <c r="O17278">
        <v>10.199999999999999</v>
      </c>
      <c r="P17278">
        <v>11.95</v>
      </c>
      <c r="Q17278">
        <v>22.25</v>
      </c>
      <c r="R17278">
        <v>9.1999999999999993</v>
      </c>
      <c r="S17278" t="b">
        <v>0</v>
      </c>
      <c r="T17278" t="b">
        <v>0</v>
      </c>
      <c r="U17278" t="b">
        <v>1</v>
      </c>
      <c r="V17278">
        <v>27400</v>
      </c>
      <c r="W17278">
        <v>21000</v>
      </c>
      <c r="X17278">
        <v>2.48</v>
      </c>
      <c r="Y17278">
        <v>22600</v>
      </c>
      <c r="Z17278">
        <v>2.25</v>
      </c>
    </row>
    <row r="17279" spans="1:26">
      <c r="A17279">
        <v>213769953</v>
      </c>
      <c r="B17279" t="s">
        <v>14206</v>
      </c>
      <c r="C17279" t="s">
        <v>3597</v>
      </c>
      <c r="D17279" t="s">
        <v>4034</v>
      </c>
      <c r="E17279" t="s">
        <v>14221</v>
      </c>
      <c r="F17279" t="s">
        <v>3718</v>
      </c>
      <c r="G17279">
        <v>213769953</v>
      </c>
      <c r="I17279" t="s">
        <v>3711</v>
      </c>
      <c r="J17279" t="s">
        <v>14474</v>
      </c>
      <c r="K17279" t="s">
        <v>3688</v>
      </c>
      <c r="M17279">
        <v>11.5</v>
      </c>
      <c r="N17279">
        <v>19</v>
      </c>
      <c r="O17279">
        <v>9.8000000000000007</v>
      </c>
      <c r="P17279">
        <v>12</v>
      </c>
      <c r="Q17279">
        <v>19</v>
      </c>
      <c r="R17279">
        <v>9.3000000000000007</v>
      </c>
      <c r="S17279" t="b">
        <v>0</v>
      </c>
      <c r="T17279" t="b">
        <v>0</v>
      </c>
      <c r="U17279" t="b">
        <v>1</v>
      </c>
      <c r="V17279">
        <v>19000</v>
      </c>
      <c r="W17279">
        <v>16000</v>
      </c>
      <c r="X17279">
        <v>2.61</v>
      </c>
      <c r="Y17279">
        <v>19000</v>
      </c>
      <c r="Z17279">
        <v>2.23</v>
      </c>
    </row>
    <row r="17280" spans="1:26">
      <c r="A17280">
        <v>213769954</v>
      </c>
      <c r="B17280" t="s">
        <v>14206</v>
      </c>
      <c r="C17280" t="s">
        <v>3597</v>
      </c>
      <c r="D17280" t="s">
        <v>4034</v>
      </c>
      <c r="E17280" t="s">
        <v>14221</v>
      </c>
      <c r="F17280" t="s">
        <v>3710</v>
      </c>
      <c r="G17280">
        <v>213769954</v>
      </c>
      <c r="I17280" t="s">
        <v>3711</v>
      </c>
      <c r="J17280" t="s">
        <v>14474</v>
      </c>
      <c r="K17280" t="s">
        <v>3725</v>
      </c>
      <c r="M17280">
        <v>12</v>
      </c>
      <c r="N17280">
        <v>19.75</v>
      </c>
      <c r="O17280">
        <v>9.75</v>
      </c>
      <c r="P17280">
        <v>12.25</v>
      </c>
      <c r="Q17280">
        <v>19.75</v>
      </c>
      <c r="R17280">
        <v>9.15</v>
      </c>
      <c r="S17280" t="b">
        <v>0</v>
      </c>
      <c r="T17280" t="b">
        <v>0</v>
      </c>
      <c r="U17280" t="b">
        <v>1</v>
      </c>
      <c r="V17280">
        <v>19000</v>
      </c>
      <c r="W17280">
        <v>14700</v>
      </c>
      <c r="X17280">
        <v>2.5499999999999998</v>
      </c>
      <c r="Y17280">
        <v>19000</v>
      </c>
      <c r="Z17280">
        <v>2.23</v>
      </c>
    </row>
    <row r="17281" spans="1:26">
      <c r="A17281">
        <v>213927666</v>
      </c>
      <c r="B17281" t="s">
        <v>14206</v>
      </c>
      <c r="C17281" t="s">
        <v>3597</v>
      </c>
      <c r="D17281" t="s">
        <v>4034</v>
      </c>
      <c r="E17281" t="s">
        <v>10839</v>
      </c>
      <c r="F17281" t="s">
        <v>3710</v>
      </c>
      <c r="G17281">
        <v>213927666</v>
      </c>
      <c r="I17281" t="s">
        <v>3711</v>
      </c>
      <c r="J17281" t="s">
        <v>14472</v>
      </c>
      <c r="K17281" t="s">
        <v>3725</v>
      </c>
      <c r="M17281">
        <v>10.55</v>
      </c>
      <c r="N17281">
        <v>20.75</v>
      </c>
      <c r="O17281">
        <v>11</v>
      </c>
      <c r="P17281">
        <v>10.9</v>
      </c>
      <c r="Q17281">
        <v>20.8</v>
      </c>
      <c r="R17281">
        <v>9.6</v>
      </c>
      <c r="S17281" t="b">
        <v>0</v>
      </c>
      <c r="T17281" t="b">
        <v>0</v>
      </c>
      <c r="U17281" t="b">
        <v>1</v>
      </c>
      <c r="V17281">
        <v>48000</v>
      </c>
      <c r="W17281">
        <v>36000</v>
      </c>
      <c r="X17281">
        <v>2.6</v>
      </c>
      <c r="Y17281">
        <v>37000</v>
      </c>
      <c r="Z17281">
        <v>2.17</v>
      </c>
    </row>
    <row r="17282" spans="1:26">
      <c r="A17282">
        <v>213916274</v>
      </c>
      <c r="B17282" t="s">
        <v>14206</v>
      </c>
      <c r="C17282" t="s">
        <v>3597</v>
      </c>
      <c r="D17282" t="s">
        <v>4034</v>
      </c>
      <c r="E17282" t="s">
        <v>13078</v>
      </c>
      <c r="F17282" t="s">
        <v>3710</v>
      </c>
      <c r="G17282">
        <v>213916274</v>
      </c>
      <c r="I17282" t="s">
        <v>3711</v>
      </c>
      <c r="J17282" t="s">
        <v>14473</v>
      </c>
      <c r="K17282" t="s">
        <v>3725</v>
      </c>
      <c r="M17282">
        <v>10.55</v>
      </c>
      <c r="N17282">
        <v>20.75</v>
      </c>
      <c r="O17282">
        <v>11</v>
      </c>
      <c r="P17282">
        <v>10.9</v>
      </c>
      <c r="Q17282">
        <v>20.8</v>
      </c>
      <c r="R17282">
        <v>9.6</v>
      </c>
      <c r="S17282" t="b">
        <v>0</v>
      </c>
      <c r="T17282" t="b">
        <v>0</v>
      </c>
      <c r="U17282" t="b">
        <v>1</v>
      </c>
      <c r="V17282">
        <v>48000</v>
      </c>
      <c r="W17282">
        <v>36000</v>
      </c>
      <c r="X17282">
        <v>2.6</v>
      </c>
      <c r="Y17282">
        <v>37000</v>
      </c>
      <c r="Z17282">
        <v>2.17</v>
      </c>
    </row>
    <row r="17283" spans="1:26">
      <c r="A17283">
        <v>213916359</v>
      </c>
      <c r="B17283" t="s">
        <v>14206</v>
      </c>
      <c r="C17283" t="s">
        <v>3597</v>
      </c>
      <c r="D17283" t="s">
        <v>4034</v>
      </c>
      <c r="E17283" t="s">
        <v>14221</v>
      </c>
      <c r="F17283" t="s">
        <v>3621</v>
      </c>
      <c r="G17283">
        <v>213916359</v>
      </c>
      <c r="I17283" t="s">
        <v>3622</v>
      </c>
      <c r="J17283" t="s">
        <v>14480</v>
      </c>
      <c r="K17283" t="s">
        <v>3624</v>
      </c>
      <c r="L17283" t="s">
        <v>14481</v>
      </c>
      <c r="M17283">
        <v>12.2</v>
      </c>
      <c r="N17283">
        <v>21</v>
      </c>
      <c r="O17283">
        <v>10.5</v>
      </c>
      <c r="P17283">
        <v>12.2</v>
      </c>
      <c r="Q17283">
        <v>21</v>
      </c>
      <c r="R17283">
        <v>8.6999999999999993</v>
      </c>
      <c r="S17283" t="b">
        <v>0</v>
      </c>
      <c r="T17283" t="b">
        <v>0</v>
      </c>
      <c r="U17283" t="b">
        <v>0</v>
      </c>
      <c r="V17283">
        <v>30000</v>
      </c>
      <c r="W17283">
        <v>20000</v>
      </c>
      <c r="X17283">
        <v>1.87</v>
      </c>
      <c r="Y17283">
        <v>23000</v>
      </c>
      <c r="Z17283">
        <v>2.1</v>
      </c>
    </row>
    <row r="17284" spans="1:26">
      <c r="A17284">
        <v>213769964</v>
      </c>
      <c r="B17284" t="s">
        <v>14206</v>
      </c>
      <c r="C17284" t="s">
        <v>3597</v>
      </c>
      <c r="D17284" t="s">
        <v>4034</v>
      </c>
      <c r="E17284" t="s">
        <v>14221</v>
      </c>
      <c r="F17284" t="s">
        <v>3650</v>
      </c>
      <c r="G17284">
        <v>213769964</v>
      </c>
      <c r="I17284" t="s">
        <v>3651</v>
      </c>
      <c r="J17284" t="s">
        <v>14482</v>
      </c>
      <c r="K17284" t="s">
        <v>3653</v>
      </c>
      <c r="M17284">
        <v>10.5</v>
      </c>
      <c r="N17284">
        <v>19</v>
      </c>
      <c r="O17284">
        <v>10.8</v>
      </c>
      <c r="P17284">
        <v>10.5</v>
      </c>
      <c r="Q17284">
        <v>20</v>
      </c>
      <c r="R17284">
        <v>9.5</v>
      </c>
      <c r="S17284" t="b">
        <v>0</v>
      </c>
      <c r="T17284" t="b">
        <v>0</v>
      </c>
      <c r="U17284" t="b">
        <v>1</v>
      </c>
      <c r="V17284">
        <v>55000</v>
      </c>
      <c r="W17284">
        <v>34800</v>
      </c>
      <c r="X17284">
        <v>2.4</v>
      </c>
      <c r="Y17284">
        <v>45000</v>
      </c>
      <c r="Z17284">
        <v>2.06</v>
      </c>
    </row>
    <row r="17285" spans="1:26">
      <c r="A17285">
        <v>213769965</v>
      </c>
      <c r="B17285" t="s">
        <v>14206</v>
      </c>
      <c r="C17285" t="s">
        <v>3597</v>
      </c>
      <c r="D17285" t="s">
        <v>4034</v>
      </c>
      <c r="E17285" t="s">
        <v>14221</v>
      </c>
      <c r="F17285" t="s">
        <v>3718</v>
      </c>
      <c r="G17285">
        <v>213769965</v>
      </c>
      <c r="I17285" t="s">
        <v>3711</v>
      </c>
      <c r="J17285" t="s">
        <v>14482</v>
      </c>
      <c r="K17285" t="s">
        <v>3688</v>
      </c>
      <c r="M17285">
        <v>10.5</v>
      </c>
      <c r="N17285">
        <v>19</v>
      </c>
      <c r="O17285">
        <v>11</v>
      </c>
      <c r="P17285">
        <v>10.5</v>
      </c>
      <c r="Q17285">
        <v>18.8</v>
      </c>
      <c r="R17285">
        <v>9.3000000000000007</v>
      </c>
      <c r="S17285" t="b">
        <v>0</v>
      </c>
      <c r="T17285" t="b">
        <v>0</v>
      </c>
      <c r="U17285" t="b">
        <v>1</v>
      </c>
      <c r="V17285">
        <v>55000</v>
      </c>
      <c r="W17285">
        <v>35200</v>
      </c>
      <c r="X17285">
        <v>2.5</v>
      </c>
      <c r="Y17285">
        <v>45000</v>
      </c>
      <c r="Z17285">
        <v>2.06</v>
      </c>
    </row>
    <row r="17286" spans="1:26">
      <c r="A17286">
        <v>213927670</v>
      </c>
      <c r="B17286" t="s">
        <v>14206</v>
      </c>
      <c r="C17286" t="s">
        <v>3597</v>
      </c>
      <c r="D17286" t="s">
        <v>4034</v>
      </c>
      <c r="E17286" t="s">
        <v>12268</v>
      </c>
      <c r="F17286" t="s">
        <v>3650</v>
      </c>
      <c r="G17286">
        <v>213927670</v>
      </c>
      <c r="I17286" t="s">
        <v>3651</v>
      </c>
      <c r="J17286" t="s">
        <v>14483</v>
      </c>
      <c r="K17286" t="s">
        <v>3653</v>
      </c>
      <c r="M17286">
        <v>10.5</v>
      </c>
      <c r="N17286">
        <v>19</v>
      </c>
      <c r="O17286">
        <v>11.5</v>
      </c>
      <c r="P17286">
        <v>10.5</v>
      </c>
      <c r="Q17286">
        <v>20.2</v>
      </c>
      <c r="R17286">
        <v>9.6</v>
      </c>
      <c r="S17286" t="b">
        <v>0</v>
      </c>
      <c r="T17286" t="b">
        <v>0</v>
      </c>
      <c r="U17286" t="b">
        <v>1</v>
      </c>
      <c r="V17286">
        <v>55000</v>
      </c>
      <c r="W17286">
        <v>36400</v>
      </c>
      <c r="X17286">
        <v>2.56</v>
      </c>
      <c r="Y17286">
        <v>37000</v>
      </c>
      <c r="Z17286">
        <v>2.17</v>
      </c>
    </row>
    <row r="17287" spans="1:26">
      <c r="A17287">
        <v>213916275</v>
      </c>
      <c r="B17287" t="s">
        <v>14206</v>
      </c>
      <c r="C17287" t="s">
        <v>3597</v>
      </c>
      <c r="D17287" t="s">
        <v>4034</v>
      </c>
      <c r="E17287" t="s">
        <v>13078</v>
      </c>
      <c r="F17287" t="s">
        <v>3650</v>
      </c>
      <c r="G17287">
        <v>213916275</v>
      </c>
      <c r="I17287" t="s">
        <v>3651</v>
      </c>
      <c r="J17287" t="s">
        <v>14484</v>
      </c>
      <c r="K17287" t="s">
        <v>3653</v>
      </c>
      <c r="M17287">
        <v>10.5</v>
      </c>
      <c r="N17287">
        <v>19</v>
      </c>
      <c r="O17287">
        <v>11.5</v>
      </c>
      <c r="P17287">
        <v>10.5</v>
      </c>
      <c r="Q17287">
        <v>20.2</v>
      </c>
      <c r="R17287">
        <v>9.6</v>
      </c>
      <c r="S17287" t="b">
        <v>0</v>
      </c>
      <c r="T17287" t="b">
        <v>0</v>
      </c>
      <c r="U17287" t="b">
        <v>1</v>
      </c>
      <c r="V17287">
        <v>55000</v>
      </c>
      <c r="W17287">
        <v>36400</v>
      </c>
      <c r="X17287">
        <v>2.56</v>
      </c>
      <c r="Y17287">
        <v>37000</v>
      </c>
      <c r="Z17287">
        <v>2.17</v>
      </c>
    </row>
    <row r="17288" spans="1:26">
      <c r="A17288">
        <v>213927667</v>
      </c>
      <c r="B17288" t="s">
        <v>14206</v>
      </c>
      <c r="C17288" t="s">
        <v>3597</v>
      </c>
      <c r="D17288" t="s">
        <v>4034</v>
      </c>
      <c r="E17288" t="s">
        <v>10839</v>
      </c>
      <c r="F17288" t="s">
        <v>3650</v>
      </c>
      <c r="G17288">
        <v>213927667</v>
      </c>
      <c r="I17288" t="s">
        <v>3651</v>
      </c>
      <c r="J17288" t="s">
        <v>14485</v>
      </c>
      <c r="K17288" t="s">
        <v>3653</v>
      </c>
      <c r="M17288">
        <v>10.5</v>
      </c>
      <c r="N17288">
        <v>19</v>
      </c>
      <c r="O17288">
        <v>11.5</v>
      </c>
      <c r="P17288">
        <v>10.5</v>
      </c>
      <c r="Q17288">
        <v>20.2</v>
      </c>
      <c r="R17288">
        <v>9.6</v>
      </c>
      <c r="S17288" t="b">
        <v>0</v>
      </c>
      <c r="T17288" t="b">
        <v>0</v>
      </c>
      <c r="U17288" t="b">
        <v>1</v>
      </c>
      <c r="V17288">
        <v>55000</v>
      </c>
      <c r="W17288">
        <v>36400</v>
      </c>
      <c r="X17288">
        <v>2.56</v>
      </c>
      <c r="Y17288">
        <v>37000</v>
      </c>
      <c r="Z17288">
        <v>2.17</v>
      </c>
    </row>
    <row r="17289" spans="1:26">
      <c r="A17289">
        <v>213769966</v>
      </c>
      <c r="B17289" t="s">
        <v>14206</v>
      </c>
      <c r="C17289" t="s">
        <v>3597</v>
      </c>
      <c r="D17289" t="s">
        <v>4034</v>
      </c>
      <c r="E17289" t="s">
        <v>14221</v>
      </c>
      <c r="F17289" t="s">
        <v>3710</v>
      </c>
      <c r="G17289">
        <v>213769966</v>
      </c>
      <c r="I17289" t="s">
        <v>3711</v>
      </c>
      <c r="J17289" t="s">
        <v>14482</v>
      </c>
      <c r="K17289" t="s">
        <v>3725</v>
      </c>
      <c r="M17289">
        <v>10.5</v>
      </c>
      <c r="N17289">
        <v>19</v>
      </c>
      <c r="O17289">
        <v>10.9</v>
      </c>
      <c r="P17289">
        <v>10.5</v>
      </c>
      <c r="Q17289">
        <v>19.399999999999999</v>
      </c>
      <c r="R17289">
        <v>9.4</v>
      </c>
      <c r="S17289" t="b">
        <v>0</v>
      </c>
      <c r="T17289" t="b">
        <v>0</v>
      </c>
      <c r="U17289" t="b">
        <v>1</v>
      </c>
      <c r="V17289">
        <v>55000</v>
      </c>
      <c r="W17289">
        <v>35000</v>
      </c>
      <c r="X17289">
        <v>2.4500000000000002</v>
      </c>
      <c r="Y17289">
        <v>45000</v>
      </c>
      <c r="Z17289">
        <v>2.06</v>
      </c>
    </row>
    <row r="17290" spans="1:26">
      <c r="A17290">
        <v>213927672</v>
      </c>
      <c r="B17290" t="s">
        <v>14206</v>
      </c>
      <c r="C17290" t="s">
        <v>3597</v>
      </c>
      <c r="D17290" t="s">
        <v>4034</v>
      </c>
      <c r="E17290" t="s">
        <v>12268</v>
      </c>
      <c r="F17290" t="s">
        <v>3710</v>
      </c>
      <c r="G17290">
        <v>213927672</v>
      </c>
      <c r="I17290" t="s">
        <v>3711</v>
      </c>
      <c r="J17290" t="s">
        <v>14483</v>
      </c>
      <c r="K17290" t="s">
        <v>3725</v>
      </c>
      <c r="M17290">
        <v>10.5</v>
      </c>
      <c r="N17290">
        <v>19</v>
      </c>
      <c r="O17290">
        <v>11.15</v>
      </c>
      <c r="P17290">
        <v>10.5</v>
      </c>
      <c r="Q17290">
        <v>19.600000000000001</v>
      </c>
      <c r="R17290">
        <v>9.1</v>
      </c>
      <c r="S17290" t="b">
        <v>0</v>
      </c>
      <c r="T17290" t="b">
        <v>0</v>
      </c>
      <c r="U17290" t="b">
        <v>1</v>
      </c>
      <c r="V17290">
        <v>55000</v>
      </c>
      <c r="W17290">
        <v>35800</v>
      </c>
      <c r="X17290">
        <v>2.58</v>
      </c>
      <c r="Y17290">
        <v>37000</v>
      </c>
      <c r="Z17290">
        <v>2.17</v>
      </c>
    </row>
    <row r="17291" spans="1:26">
      <c r="A17291">
        <v>213916277</v>
      </c>
      <c r="B17291" t="s">
        <v>14206</v>
      </c>
      <c r="C17291" t="s">
        <v>3597</v>
      </c>
      <c r="D17291" t="s">
        <v>4034</v>
      </c>
      <c r="E17291" t="s">
        <v>13078</v>
      </c>
      <c r="F17291" t="s">
        <v>3710</v>
      </c>
      <c r="G17291">
        <v>213916277</v>
      </c>
      <c r="I17291" t="s">
        <v>3711</v>
      </c>
      <c r="J17291" t="s">
        <v>14484</v>
      </c>
      <c r="K17291" t="s">
        <v>3725</v>
      </c>
      <c r="M17291">
        <v>10.5</v>
      </c>
      <c r="N17291">
        <v>19</v>
      </c>
      <c r="O17291">
        <v>11.15</v>
      </c>
      <c r="P17291">
        <v>10.5</v>
      </c>
      <c r="Q17291">
        <v>19.600000000000001</v>
      </c>
      <c r="R17291">
        <v>9.1</v>
      </c>
      <c r="S17291" t="b">
        <v>0</v>
      </c>
      <c r="T17291" t="b">
        <v>0</v>
      </c>
      <c r="U17291" t="b">
        <v>1</v>
      </c>
      <c r="V17291">
        <v>55000</v>
      </c>
      <c r="W17291">
        <v>35800</v>
      </c>
      <c r="X17291">
        <v>2.58</v>
      </c>
      <c r="Y17291">
        <v>37000</v>
      </c>
      <c r="Z17291">
        <v>2.17</v>
      </c>
    </row>
    <row r="17292" spans="1:26">
      <c r="A17292">
        <v>213927669</v>
      </c>
      <c r="B17292" t="s">
        <v>14206</v>
      </c>
      <c r="C17292" t="s">
        <v>3597</v>
      </c>
      <c r="D17292" t="s">
        <v>4034</v>
      </c>
      <c r="E17292" t="s">
        <v>10839</v>
      </c>
      <c r="F17292" t="s">
        <v>3710</v>
      </c>
      <c r="G17292">
        <v>213927669</v>
      </c>
      <c r="I17292" t="s">
        <v>3711</v>
      </c>
      <c r="J17292" t="s">
        <v>14485</v>
      </c>
      <c r="K17292" t="s">
        <v>3725</v>
      </c>
      <c r="M17292">
        <v>10.5</v>
      </c>
      <c r="N17292">
        <v>19</v>
      </c>
      <c r="O17292">
        <v>11.15</v>
      </c>
      <c r="P17292">
        <v>10.5</v>
      </c>
      <c r="Q17292">
        <v>19.600000000000001</v>
      </c>
      <c r="R17292">
        <v>9.1</v>
      </c>
      <c r="S17292" t="b">
        <v>0</v>
      </c>
      <c r="T17292" t="b">
        <v>0</v>
      </c>
      <c r="U17292" t="b">
        <v>1</v>
      </c>
      <c r="V17292">
        <v>55000</v>
      </c>
      <c r="W17292">
        <v>35800</v>
      </c>
      <c r="X17292">
        <v>2.58</v>
      </c>
      <c r="Y17292">
        <v>37000</v>
      </c>
      <c r="Z17292">
        <v>2.17</v>
      </c>
    </row>
    <row r="17293" spans="1:26">
      <c r="A17293">
        <v>213769951</v>
      </c>
      <c r="B17293" t="s">
        <v>14206</v>
      </c>
      <c r="C17293" t="s">
        <v>3597</v>
      </c>
      <c r="D17293" t="s">
        <v>4034</v>
      </c>
      <c r="E17293" t="s">
        <v>14221</v>
      </c>
      <c r="F17293" t="s">
        <v>3621</v>
      </c>
      <c r="G17293">
        <v>213769951</v>
      </c>
      <c r="I17293" t="s">
        <v>3622</v>
      </c>
      <c r="J17293" t="s">
        <v>14486</v>
      </c>
      <c r="K17293" t="s">
        <v>3624</v>
      </c>
      <c r="L17293" t="s">
        <v>14487</v>
      </c>
      <c r="P17293">
        <v>12</v>
      </c>
      <c r="Q17293">
        <v>19.5</v>
      </c>
      <c r="R17293">
        <v>10</v>
      </c>
      <c r="S17293" t="b">
        <v>0</v>
      </c>
      <c r="T17293" t="b">
        <v>0</v>
      </c>
      <c r="U17293" t="b">
        <v>1</v>
      </c>
      <c r="V17293">
        <v>33000</v>
      </c>
      <c r="W17293">
        <v>28800</v>
      </c>
      <c r="X17293">
        <v>2.5</v>
      </c>
      <c r="Y17293">
        <v>33600</v>
      </c>
      <c r="Z17293">
        <v>2.39</v>
      </c>
    </row>
    <row r="17294" spans="1:26">
      <c r="A17294">
        <v>213769955</v>
      </c>
      <c r="B17294" t="s">
        <v>14206</v>
      </c>
      <c r="C17294" t="s">
        <v>3597</v>
      </c>
      <c r="D17294" t="s">
        <v>4034</v>
      </c>
      <c r="E17294" t="s">
        <v>14221</v>
      </c>
      <c r="F17294" t="s">
        <v>3650</v>
      </c>
      <c r="G17294">
        <v>213769955</v>
      </c>
      <c r="I17294" t="s">
        <v>3651</v>
      </c>
      <c r="J17294" t="s">
        <v>14488</v>
      </c>
      <c r="K17294" t="s">
        <v>3653</v>
      </c>
      <c r="P17294">
        <v>11.8</v>
      </c>
      <c r="Q17294">
        <v>20.5</v>
      </c>
      <c r="R17294">
        <v>9.6</v>
      </c>
      <c r="S17294" t="b">
        <v>0</v>
      </c>
      <c r="T17294" t="b">
        <v>0</v>
      </c>
      <c r="U17294" t="b">
        <v>1</v>
      </c>
      <c r="V17294">
        <v>27000</v>
      </c>
      <c r="W17294">
        <v>22400</v>
      </c>
      <c r="X17294">
        <v>2.2999999999999998</v>
      </c>
      <c r="Y17294">
        <v>30800</v>
      </c>
      <c r="Z17294">
        <v>2.2000000000000002</v>
      </c>
    </row>
    <row r="17295" spans="1:26">
      <c r="A17295">
        <v>213769956</v>
      </c>
      <c r="B17295" t="s">
        <v>14206</v>
      </c>
      <c r="C17295" t="s">
        <v>3597</v>
      </c>
      <c r="D17295" t="s">
        <v>4034</v>
      </c>
      <c r="E17295" t="s">
        <v>14221</v>
      </c>
      <c r="F17295" t="s">
        <v>3718</v>
      </c>
      <c r="G17295">
        <v>213769956</v>
      </c>
      <c r="I17295" t="s">
        <v>3711</v>
      </c>
      <c r="J17295" t="s">
        <v>14488</v>
      </c>
      <c r="K17295" t="s">
        <v>3688</v>
      </c>
      <c r="P17295">
        <v>11.8</v>
      </c>
      <c r="Q17295">
        <v>19</v>
      </c>
      <c r="R17295">
        <v>10</v>
      </c>
      <c r="S17295" t="b">
        <v>0</v>
      </c>
      <c r="T17295" t="b">
        <v>0</v>
      </c>
      <c r="U17295" t="b">
        <v>1</v>
      </c>
      <c r="V17295">
        <v>27000</v>
      </c>
      <c r="W17295">
        <v>23000</v>
      </c>
      <c r="X17295">
        <v>2.4</v>
      </c>
      <c r="Y17295">
        <v>29000</v>
      </c>
      <c r="Z17295">
        <v>2.1800000000000002</v>
      </c>
    </row>
    <row r="17296" spans="1:26">
      <c r="A17296">
        <v>213769957</v>
      </c>
      <c r="B17296" t="s">
        <v>14206</v>
      </c>
      <c r="C17296" t="s">
        <v>3597</v>
      </c>
      <c r="D17296" t="s">
        <v>4034</v>
      </c>
      <c r="E17296" t="s">
        <v>14221</v>
      </c>
      <c r="F17296" t="s">
        <v>3710</v>
      </c>
      <c r="G17296">
        <v>213769957</v>
      </c>
      <c r="I17296" t="s">
        <v>3711</v>
      </c>
      <c r="J17296" t="s">
        <v>14488</v>
      </c>
      <c r="K17296" t="s">
        <v>3725</v>
      </c>
      <c r="P17296">
        <v>11.8</v>
      </c>
      <c r="Q17296">
        <v>19.75</v>
      </c>
      <c r="R17296">
        <v>9.8000000000000007</v>
      </c>
      <c r="S17296" t="b">
        <v>0</v>
      </c>
      <c r="T17296" t="b">
        <v>0</v>
      </c>
      <c r="U17296" t="b">
        <v>1</v>
      </c>
      <c r="V17296">
        <v>27000</v>
      </c>
      <c r="W17296">
        <v>22600</v>
      </c>
      <c r="X17296">
        <v>2.35</v>
      </c>
      <c r="Y17296">
        <v>29900</v>
      </c>
      <c r="Z17296">
        <v>2.19</v>
      </c>
    </row>
    <row r="17297" spans="1:26">
      <c r="A17297">
        <v>213769959</v>
      </c>
      <c r="B17297" t="s">
        <v>14206</v>
      </c>
      <c r="C17297" t="s">
        <v>3597</v>
      </c>
      <c r="D17297" t="s">
        <v>4034</v>
      </c>
      <c r="E17297" t="s">
        <v>14221</v>
      </c>
      <c r="F17297" t="s">
        <v>3718</v>
      </c>
      <c r="G17297">
        <v>213769959</v>
      </c>
      <c r="I17297" t="s">
        <v>3711</v>
      </c>
      <c r="J17297" t="s">
        <v>14489</v>
      </c>
      <c r="K17297" t="s">
        <v>3688</v>
      </c>
      <c r="P17297">
        <v>12</v>
      </c>
      <c r="Q17297">
        <v>19.399999999999999</v>
      </c>
      <c r="R17297">
        <v>10</v>
      </c>
      <c r="S17297" t="b">
        <v>0</v>
      </c>
      <c r="T17297" t="b">
        <v>0</v>
      </c>
      <c r="U17297" t="b">
        <v>1</v>
      </c>
      <c r="V17297">
        <v>36000</v>
      </c>
      <c r="W17297">
        <v>30000</v>
      </c>
      <c r="X17297">
        <v>2.2000000000000002</v>
      </c>
      <c r="Y17297">
        <v>36000</v>
      </c>
      <c r="Z17297">
        <v>2.2000000000000002</v>
      </c>
    </row>
    <row r="17298" spans="1:26">
      <c r="A17298">
        <v>213769958</v>
      </c>
      <c r="B17298" t="s">
        <v>14206</v>
      </c>
      <c r="C17298" t="s">
        <v>3597</v>
      </c>
      <c r="D17298" t="s">
        <v>4034</v>
      </c>
      <c r="E17298" t="s">
        <v>14221</v>
      </c>
      <c r="F17298" t="s">
        <v>3650</v>
      </c>
      <c r="G17298">
        <v>213769958</v>
      </c>
      <c r="I17298" t="s">
        <v>3651</v>
      </c>
      <c r="J17298" t="s">
        <v>14489</v>
      </c>
      <c r="K17298" t="s">
        <v>3653</v>
      </c>
      <c r="P17298">
        <v>12</v>
      </c>
      <c r="Q17298">
        <v>21</v>
      </c>
      <c r="R17298">
        <v>10.9</v>
      </c>
      <c r="S17298" t="b">
        <v>0</v>
      </c>
      <c r="T17298" t="b">
        <v>0</v>
      </c>
      <c r="U17298" t="b">
        <v>1</v>
      </c>
      <c r="V17298">
        <v>36000</v>
      </c>
      <c r="W17298">
        <v>27400</v>
      </c>
      <c r="X17298">
        <v>2.5</v>
      </c>
      <c r="Y17298">
        <v>37000</v>
      </c>
      <c r="Z17298">
        <v>2.31</v>
      </c>
    </row>
    <row r="17299" spans="1:26">
      <c r="A17299">
        <v>213769960</v>
      </c>
      <c r="B17299" t="s">
        <v>14206</v>
      </c>
      <c r="C17299" t="s">
        <v>3597</v>
      </c>
      <c r="D17299" t="s">
        <v>4034</v>
      </c>
      <c r="E17299" t="s">
        <v>14221</v>
      </c>
      <c r="F17299" t="s">
        <v>3710</v>
      </c>
      <c r="G17299">
        <v>213769960</v>
      </c>
      <c r="I17299" t="s">
        <v>3711</v>
      </c>
      <c r="J17299" t="s">
        <v>14489</v>
      </c>
      <c r="K17299" t="s">
        <v>3725</v>
      </c>
      <c r="P17299">
        <v>12</v>
      </c>
      <c r="Q17299">
        <v>20.2</v>
      </c>
      <c r="R17299">
        <v>10.45</v>
      </c>
      <c r="S17299" t="b">
        <v>0</v>
      </c>
      <c r="T17299" t="b">
        <v>0</v>
      </c>
      <c r="U17299" t="b">
        <v>1</v>
      </c>
      <c r="V17299">
        <v>36000</v>
      </c>
      <c r="W17299">
        <v>28600</v>
      </c>
      <c r="X17299">
        <v>2.35</v>
      </c>
      <c r="Y17299">
        <v>36500</v>
      </c>
      <c r="Z17299">
        <v>2.25</v>
      </c>
    </row>
    <row r="17300" spans="1:26">
      <c r="A17300">
        <v>214010093</v>
      </c>
      <c r="B17300" t="s">
        <v>14206</v>
      </c>
      <c r="C17300" t="s">
        <v>3597</v>
      </c>
      <c r="D17300" t="s">
        <v>4034</v>
      </c>
      <c r="E17300" t="s">
        <v>5440</v>
      </c>
      <c r="F17300" t="s">
        <v>3600</v>
      </c>
      <c r="G17300">
        <v>214010093</v>
      </c>
      <c r="I17300" t="s">
        <v>3700</v>
      </c>
      <c r="J17300" t="s">
        <v>6620</v>
      </c>
      <c r="L17300" t="s">
        <v>14490</v>
      </c>
      <c r="M17300">
        <v>10.3</v>
      </c>
      <c r="N17300">
        <v>15</v>
      </c>
      <c r="O17300">
        <v>10</v>
      </c>
      <c r="P17300">
        <v>10</v>
      </c>
      <c r="Q17300">
        <v>15.7</v>
      </c>
      <c r="R17300">
        <v>9.8000000000000007</v>
      </c>
      <c r="S17300" t="b">
        <v>0</v>
      </c>
      <c r="T17300" t="b">
        <v>0</v>
      </c>
      <c r="U17300" t="b">
        <v>1</v>
      </c>
      <c r="V17300">
        <v>24000</v>
      </c>
      <c r="W17300">
        <v>22000</v>
      </c>
      <c r="X17300">
        <v>2.5</v>
      </c>
      <c r="Y17300">
        <v>23600</v>
      </c>
      <c r="Z17300">
        <v>2.14</v>
      </c>
    </row>
    <row r="17301" spans="1:26">
      <c r="A17301">
        <v>214010094</v>
      </c>
      <c r="B17301" t="s">
        <v>14206</v>
      </c>
      <c r="C17301" t="s">
        <v>3597</v>
      </c>
      <c r="D17301" t="s">
        <v>4034</v>
      </c>
      <c r="E17301" t="s">
        <v>5440</v>
      </c>
      <c r="F17301" t="s">
        <v>3600</v>
      </c>
      <c r="G17301">
        <v>214010094</v>
      </c>
      <c r="I17301" t="s">
        <v>3700</v>
      </c>
      <c r="J17301" t="s">
        <v>6084</v>
      </c>
      <c r="L17301" t="s">
        <v>10863</v>
      </c>
      <c r="M17301">
        <v>10</v>
      </c>
      <c r="N17301">
        <v>14.2</v>
      </c>
      <c r="O17301">
        <v>9.5</v>
      </c>
      <c r="P17301">
        <v>10.199999999999999</v>
      </c>
      <c r="Q17301">
        <v>14.9</v>
      </c>
      <c r="R17301">
        <v>9.3000000000000007</v>
      </c>
      <c r="S17301" t="b">
        <v>0</v>
      </c>
      <c r="T17301" t="b">
        <v>0</v>
      </c>
      <c r="U17301" t="b">
        <v>0</v>
      </c>
      <c r="V17301">
        <v>30000</v>
      </c>
      <c r="W17301">
        <v>22000</v>
      </c>
      <c r="X17301">
        <v>2.6</v>
      </c>
      <c r="Y17301">
        <v>24400</v>
      </c>
      <c r="Z17301">
        <v>2.1</v>
      </c>
    </row>
    <row r="17302" spans="1:26">
      <c r="A17302">
        <v>213885859</v>
      </c>
      <c r="B17302" t="s">
        <v>14206</v>
      </c>
      <c r="C17302" t="s">
        <v>3597</v>
      </c>
      <c r="D17302" t="s">
        <v>4034</v>
      </c>
      <c r="E17302" t="s">
        <v>9264</v>
      </c>
      <c r="F17302" t="s">
        <v>3600</v>
      </c>
      <c r="G17302">
        <v>213885859</v>
      </c>
      <c r="I17302" t="s">
        <v>3700</v>
      </c>
      <c r="J17302" t="s">
        <v>14491</v>
      </c>
      <c r="L17302" t="s">
        <v>9065</v>
      </c>
      <c r="M17302">
        <v>10</v>
      </c>
      <c r="N17302">
        <v>14.2</v>
      </c>
      <c r="O17302">
        <v>9.5</v>
      </c>
      <c r="P17302">
        <v>10.199999999999999</v>
      </c>
      <c r="Q17302">
        <v>14.9</v>
      </c>
      <c r="R17302">
        <v>9.3000000000000007</v>
      </c>
      <c r="S17302" t="b">
        <v>0</v>
      </c>
      <c r="T17302" t="b">
        <v>0</v>
      </c>
      <c r="U17302" t="b">
        <v>0</v>
      </c>
      <c r="V17302">
        <v>30000</v>
      </c>
      <c r="W17302">
        <v>22000</v>
      </c>
      <c r="X17302">
        <v>2.6</v>
      </c>
      <c r="Y17302">
        <v>24400</v>
      </c>
      <c r="Z17302">
        <v>2.1</v>
      </c>
    </row>
    <row r="17303" spans="1:26">
      <c r="A17303">
        <v>213885863</v>
      </c>
      <c r="B17303" t="s">
        <v>14206</v>
      </c>
      <c r="C17303" t="s">
        <v>3597</v>
      </c>
      <c r="D17303" t="s">
        <v>4034</v>
      </c>
      <c r="E17303" t="s">
        <v>9264</v>
      </c>
      <c r="F17303" t="s">
        <v>3600</v>
      </c>
      <c r="G17303">
        <v>213885863</v>
      </c>
      <c r="I17303" t="s">
        <v>3700</v>
      </c>
      <c r="J17303" t="s">
        <v>9280</v>
      </c>
      <c r="L17303" t="s">
        <v>9066</v>
      </c>
      <c r="M17303">
        <v>9.5</v>
      </c>
      <c r="N17303">
        <v>14.9</v>
      </c>
      <c r="O17303">
        <v>9.3000000000000007</v>
      </c>
      <c r="P17303">
        <v>9</v>
      </c>
      <c r="Q17303">
        <v>15.2</v>
      </c>
      <c r="R17303">
        <v>8.5</v>
      </c>
      <c r="S17303" t="b">
        <v>0</v>
      </c>
      <c r="T17303" t="b">
        <v>0</v>
      </c>
      <c r="U17303" t="b">
        <v>0</v>
      </c>
      <c r="V17303">
        <v>53000</v>
      </c>
      <c r="W17303">
        <v>34000</v>
      </c>
      <c r="X17303">
        <v>2.2000000000000002</v>
      </c>
      <c r="Y17303">
        <v>36000</v>
      </c>
      <c r="Z17303">
        <v>2.19</v>
      </c>
    </row>
    <row r="17304" spans="1:26">
      <c r="A17304">
        <v>213885864</v>
      </c>
      <c r="B17304" t="s">
        <v>14206</v>
      </c>
      <c r="C17304" t="s">
        <v>3597</v>
      </c>
      <c r="D17304" t="s">
        <v>4034</v>
      </c>
      <c r="E17304" t="s">
        <v>9264</v>
      </c>
      <c r="F17304" t="s">
        <v>3600</v>
      </c>
      <c r="G17304">
        <v>213885864</v>
      </c>
      <c r="I17304" t="s">
        <v>3700</v>
      </c>
      <c r="J17304" t="s">
        <v>9265</v>
      </c>
      <c r="L17304" t="s">
        <v>9064</v>
      </c>
      <c r="M17304">
        <v>11.6</v>
      </c>
      <c r="N17304">
        <v>15.6</v>
      </c>
      <c r="O17304">
        <v>8.8000000000000007</v>
      </c>
      <c r="P17304">
        <v>11.7</v>
      </c>
      <c r="Q17304">
        <v>16.100000000000001</v>
      </c>
      <c r="R17304">
        <v>9.5</v>
      </c>
      <c r="S17304" t="b">
        <v>0</v>
      </c>
      <c r="T17304" t="b">
        <v>0</v>
      </c>
      <c r="U17304" t="b">
        <v>1</v>
      </c>
      <c r="V17304">
        <v>18000</v>
      </c>
      <c r="W17304">
        <v>14700</v>
      </c>
      <c r="X17304">
        <v>2.6</v>
      </c>
      <c r="Y17304">
        <v>17400</v>
      </c>
      <c r="Z17304">
        <v>2.42</v>
      </c>
    </row>
    <row r="17305" spans="1:26">
      <c r="A17305">
        <v>213885866</v>
      </c>
      <c r="B17305" t="s">
        <v>14206</v>
      </c>
      <c r="C17305" t="s">
        <v>3597</v>
      </c>
      <c r="D17305" t="s">
        <v>4034</v>
      </c>
      <c r="E17305" t="s">
        <v>9264</v>
      </c>
      <c r="F17305" t="s">
        <v>3600</v>
      </c>
      <c r="G17305">
        <v>213885866</v>
      </c>
      <c r="I17305" t="s">
        <v>3700</v>
      </c>
      <c r="J17305" t="s">
        <v>9267</v>
      </c>
      <c r="L17305" t="s">
        <v>9064</v>
      </c>
      <c r="M17305">
        <v>11</v>
      </c>
      <c r="N17305">
        <v>16</v>
      </c>
      <c r="O17305">
        <v>9.5</v>
      </c>
      <c r="P17305">
        <v>10.7</v>
      </c>
      <c r="Q17305">
        <v>16.5</v>
      </c>
      <c r="R17305">
        <v>9.5</v>
      </c>
      <c r="S17305" t="b">
        <v>0</v>
      </c>
      <c r="T17305" t="b">
        <v>0</v>
      </c>
      <c r="U17305" t="b">
        <v>1</v>
      </c>
      <c r="V17305">
        <v>24000</v>
      </c>
      <c r="W17305">
        <v>21000</v>
      </c>
      <c r="X17305">
        <v>2.58</v>
      </c>
      <c r="Y17305">
        <v>23000</v>
      </c>
      <c r="Z17305">
        <v>2.2799999999999998</v>
      </c>
    </row>
    <row r="17306" spans="1:26">
      <c r="A17306">
        <v>213885867</v>
      </c>
      <c r="B17306" t="s">
        <v>14206</v>
      </c>
      <c r="C17306" t="s">
        <v>3597</v>
      </c>
      <c r="D17306" t="s">
        <v>4034</v>
      </c>
      <c r="E17306" t="s">
        <v>9264</v>
      </c>
      <c r="F17306" t="s">
        <v>3600</v>
      </c>
      <c r="G17306">
        <v>213885867</v>
      </c>
      <c r="I17306" t="s">
        <v>3700</v>
      </c>
      <c r="J17306" t="s">
        <v>9269</v>
      </c>
      <c r="L17306" t="s">
        <v>9065</v>
      </c>
      <c r="M17306">
        <v>10.7</v>
      </c>
      <c r="N17306">
        <v>14.2</v>
      </c>
      <c r="O17306">
        <v>9.5</v>
      </c>
      <c r="P17306">
        <v>10.5</v>
      </c>
      <c r="Q17306">
        <v>15.5</v>
      </c>
      <c r="R17306">
        <v>9.6999999999999993</v>
      </c>
      <c r="S17306" t="b">
        <v>0</v>
      </c>
      <c r="T17306" t="b">
        <v>0</v>
      </c>
      <c r="U17306" t="b">
        <v>1</v>
      </c>
      <c r="V17306">
        <v>30000</v>
      </c>
      <c r="W17306">
        <v>22600</v>
      </c>
      <c r="X17306">
        <v>2.62</v>
      </c>
      <c r="Y17306">
        <v>26000</v>
      </c>
      <c r="Z17306">
        <v>2.2799999999999998</v>
      </c>
    </row>
    <row r="17307" spans="1:26">
      <c r="A17307">
        <v>213885861</v>
      </c>
      <c r="B17307" t="s">
        <v>14206</v>
      </c>
      <c r="C17307" t="s">
        <v>3597</v>
      </c>
      <c r="D17307" t="s">
        <v>4034</v>
      </c>
      <c r="E17307" t="s">
        <v>9264</v>
      </c>
      <c r="F17307" t="s">
        <v>3600</v>
      </c>
      <c r="G17307">
        <v>213885861</v>
      </c>
      <c r="I17307" t="s">
        <v>3700</v>
      </c>
      <c r="J17307" t="s">
        <v>9278</v>
      </c>
      <c r="L17307" t="s">
        <v>9065</v>
      </c>
      <c r="M17307">
        <v>10.1</v>
      </c>
      <c r="N17307">
        <v>14.2</v>
      </c>
      <c r="O17307">
        <v>9.1999999999999993</v>
      </c>
      <c r="P17307">
        <v>9.3000000000000007</v>
      </c>
      <c r="Q17307">
        <v>14.4</v>
      </c>
      <c r="R17307">
        <v>8</v>
      </c>
      <c r="S17307" t="b">
        <v>0</v>
      </c>
      <c r="T17307" t="b">
        <v>0</v>
      </c>
      <c r="U17307" t="b">
        <v>0</v>
      </c>
      <c r="V17307">
        <v>36000</v>
      </c>
      <c r="W17307">
        <v>19800</v>
      </c>
      <c r="X17307">
        <v>2.2000000000000002</v>
      </c>
      <c r="Y17307">
        <v>24900</v>
      </c>
      <c r="Z17307">
        <v>2.13</v>
      </c>
    </row>
    <row r="17308" spans="1:26">
      <c r="A17308">
        <v>213885862</v>
      </c>
      <c r="B17308" t="s">
        <v>14206</v>
      </c>
      <c r="C17308" t="s">
        <v>3597</v>
      </c>
      <c r="D17308" t="s">
        <v>4034</v>
      </c>
      <c r="E17308" t="s">
        <v>9264</v>
      </c>
      <c r="F17308" t="s">
        <v>3600</v>
      </c>
      <c r="G17308">
        <v>213885862</v>
      </c>
      <c r="I17308" t="s">
        <v>3700</v>
      </c>
      <c r="J17308" t="s">
        <v>9279</v>
      </c>
      <c r="L17308" t="s">
        <v>9067</v>
      </c>
      <c r="M17308">
        <v>9.15</v>
      </c>
      <c r="N17308">
        <v>14</v>
      </c>
      <c r="O17308">
        <v>9.4</v>
      </c>
      <c r="P17308">
        <v>8.6</v>
      </c>
      <c r="Q17308">
        <v>14.3</v>
      </c>
      <c r="R17308">
        <v>8.3000000000000007</v>
      </c>
      <c r="S17308" t="b">
        <v>0</v>
      </c>
      <c r="T17308" t="b">
        <v>0</v>
      </c>
      <c r="U17308" t="b">
        <v>0</v>
      </c>
      <c r="V17308">
        <v>48000</v>
      </c>
      <c r="W17308">
        <v>30400</v>
      </c>
      <c r="X17308">
        <v>2.2000000000000002</v>
      </c>
      <c r="Y17308">
        <v>32000</v>
      </c>
      <c r="Z17308">
        <v>2.0299999999999998</v>
      </c>
    </row>
    <row r="17309" spans="1:26">
      <c r="A17309">
        <v>213885869</v>
      </c>
      <c r="B17309" t="s">
        <v>14206</v>
      </c>
      <c r="C17309" t="s">
        <v>3597</v>
      </c>
      <c r="D17309" t="s">
        <v>4034</v>
      </c>
      <c r="E17309" t="s">
        <v>9264</v>
      </c>
      <c r="F17309" t="s">
        <v>3600</v>
      </c>
      <c r="G17309">
        <v>213885869</v>
      </c>
      <c r="I17309" t="s">
        <v>3700</v>
      </c>
      <c r="J17309" t="s">
        <v>9271</v>
      </c>
      <c r="L17309" t="s">
        <v>9065</v>
      </c>
      <c r="M17309">
        <v>10.199999999999999</v>
      </c>
      <c r="N17309">
        <v>14.8</v>
      </c>
      <c r="O17309">
        <v>9.6</v>
      </c>
      <c r="P17309">
        <v>10</v>
      </c>
      <c r="Q17309">
        <v>15.2</v>
      </c>
      <c r="R17309">
        <v>10</v>
      </c>
      <c r="S17309" t="b">
        <v>0</v>
      </c>
      <c r="T17309" t="b">
        <v>0</v>
      </c>
      <c r="U17309" t="b">
        <v>1</v>
      </c>
      <c r="V17309">
        <v>35000</v>
      </c>
      <c r="W17309">
        <v>33000</v>
      </c>
      <c r="X17309">
        <v>2.4</v>
      </c>
      <c r="Y17309">
        <v>38000</v>
      </c>
      <c r="Z17309">
        <v>1.9</v>
      </c>
    </row>
    <row r="17310" spans="1:26">
      <c r="A17310">
        <v>213885870</v>
      </c>
      <c r="B17310" t="s">
        <v>14206</v>
      </c>
      <c r="C17310" t="s">
        <v>3597</v>
      </c>
      <c r="D17310" t="s">
        <v>4034</v>
      </c>
      <c r="E17310" t="s">
        <v>9264</v>
      </c>
      <c r="F17310" t="s">
        <v>3600</v>
      </c>
      <c r="G17310">
        <v>213885870</v>
      </c>
      <c r="I17310" t="s">
        <v>3700</v>
      </c>
      <c r="J17310" t="s">
        <v>9273</v>
      </c>
      <c r="L17310" t="s">
        <v>9067</v>
      </c>
      <c r="M17310">
        <v>9</v>
      </c>
      <c r="N17310">
        <v>14</v>
      </c>
      <c r="O17310">
        <v>10</v>
      </c>
      <c r="P17310">
        <v>8.6</v>
      </c>
      <c r="Q17310">
        <v>14.3</v>
      </c>
      <c r="R17310">
        <v>9</v>
      </c>
      <c r="S17310" t="b">
        <v>0</v>
      </c>
      <c r="T17310" t="b">
        <v>0</v>
      </c>
      <c r="U17310" t="b">
        <v>0</v>
      </c>
      <c r="V17310">
        <v>46000</v>
      </c>
      <c r="W17310">
        <v>32000</v>
      </c>
      <c r="X17310">
        <v>2.36</v>
      </c>
      <c r="Y17310">
        <v>45000</v>
      </c>
      <c r="Z17310">
        <v>2.11</v>
      </c>
    </row>
    <row r="17311" spans="1:26">
      <c r="A17311">
        <v>214010091</v>
      </c>
      <c r="B17311" t="s">
        <v>14206</v>
      </c>
      <c r="C17311" t="s">
        <v>3597</v>
      </c>
      <c r="D17311" t="s">
        <v>4034</v>
      </c>
      <c r="E17311" t="s">
        <v>5440</v>
      </c>
      <c r="F17311" t="s">
        <v>3600</v>
      </c>
      <c r="G17311">
        <v>214010091</v>
      </c>
      <c r="I17311" t="s">
        <v>3700</v>
      </c>
      <c r="J17311" t="s">
        <v>9423</v>
      </c>
      <c r="L17311" t="s">
        <v>14490</v>
      </c>
      <c r="M17311">
        <v>10</v>
      </c>
      <c r="N17311">
        <v>14.3</v>
      </c>
      <c r="O17311">
        <v>9.3000000000000007</v>
      </c>
      <c r="P17311">
        <v>10.199999999999999</v>
      </c>
      <c r="Q17311">
        <v>15.2</v>
      </c>
      <c r="R17311">
        <v>8.6</v>
      </c>
      <c r="S17311" t="b">
        <v>0</v>
      </c>
      <c r="T17311" t="b">
        <v>0</v>
      </c>
      <c r="U17311" t="b">
        <v>1</v>
      </c>
      <c r="V17311">
        <v>18000</v>
      </c>
      <c r="W17311">
        <v>13000</v>
      </c>
      <c r="X17311">
        <v>2.59</v>
      </c>
      <c r="Y17311">
        <v>14000</v>
      </c>
      <c r="Z17311">
        <v>2.21</v>
      </c>
    </row>
    <row r="17312" spans="1:26">
      <c r="A17312">
        <v>213885872</v>
      </c>
      <c r="B17312" t="s">
        <v>14206</v>
      </c>
      <c r="C17312" t="s">
        <v>3597</v>
      </c>
      <c r="D17312" t="s">
        <v>4034</v>
      </c>
      <c r="E17312" t="s">
        <v>9264</v>
      </c>
      <c r="F17312" t="s">
        <v>3600</v>
      </c>
      <c r="G17312">
        <v>213885872</v>
      </c>
      <c r="I17312" t="s">
        <v>3700</v>
      </c>
      <c r="J17312" t="s">
        <v>9288</v>
      </c>
      <c r="L17312" t="s">
        <v>9066</v>
      </c>
      <c r="P17312">
        <v>8.6</v>
      </c>
      <c r="Q17312">
        <v>14.5</v>
      </c>
      <c r="R17312">
        <v>8.6</v>
      </c>
      <c r="S17312" t="b">
        <v>0</v>
      </c>
      <c r="T17312" t="b">
        <v>0</v>
      </c>
      <c r="U17312" t="b">
        <v>0</v>
      </c>
      <c r="V17312">
        <v>53000</v>
      </c>
      <c r="W17312">
        <v>37000</v>
      </c>
      <c r="X17312">
        <v>2.2599999999999998</v>
      </c>
      <c r="Y17312">
        <v>38000</v>
      </c>
      <c r="Z17312">
        <v>2.2599999999999998</v>
      </c>
    </row>
    <row r="17313" spans="1:26">
      <c r="A17313">
        <v>213885871</v>
      </c>
      <c r="B17313" t="s">
        <v>14206</v>
      </c>
      <c r="C17313" t="s">
        <v>3597</v>
      </c>
      <c r="D17313" t="s">
        <v>4034</v>
      </c>
      <c r="E17313" t="s">
        <v>9264</v>
      </c>
      <c r="F17313" t="s">
        <v>3600</v>
      </c>
      <c r="G17313">
        <v>213885871</v>
      </c>
      <c r="I17313" t="s">
        <v>3700</v>
      </c>
      <c r="J17313" t="s">
        <v>9273</v>
      </c>
      <c r="L17313" t="s">
        <v>9066</v>
      </c>
      <c r="P17313">
        <v>10</v>
      </c>
      <c r="Q17313">
        <v>15.2</v>
      </c>
      <c r="R17313">
        <v>9.1999999999999993</v>
      </c>
      <c r="S17313" t="b">
        <v>0</v>
      </c>
      <c r="T17313" t="b">
        <v>0</v>
      </c>
      <c r="U17313" t="b">
        <v>1</v>
      </c>
      <c r="V17313">
        <v>45000</v>
      </c>
      <c r="W17313">
        <v>37000</v>
      </c>
      <c r="X17313">
        <v>2.2599999999999998</v>
      </c>
      <c r="Y17313">
        <v>38000</v>
      </c>
      <c r="Z17313">
        <v>2.2599999999999998</v>
      </c>
    </row>
    <row r="17314" spans="1:26">
      <c r="A17314">
        <v>213880755</v>
      </c>
      <c r="B17314" t="s">
        <v>14206</v>
      </c>
      <c r="C17314" t="s">
        <v>3597</v>
      </c>
      <c r="D17314" t="s">
        <v>4034</v>
      </c>
      <c r="E17314" t="s">
        <v>6304</v>
      </c>
      <c r="F17314" t="s">
        <v>3600</v>
      </c>
      <c r="G17314">
        <v>213880755</v>
      </c>
      <c r="I17314" t="s">
        <v>3700</v>
      </c>
      <c r="J17314" t="s">
        <v>9486</v>
      </c>
      <c r="L17314" t="s">
        <v>14492</v>
      </c>
      <c r="P17314">
        <v>10</v>
      </c>
      <c r="Q17314">
        <v>15.2</v>
      </c>
      <c r="R17314">
        <v>9.1999999999999993</v>
      </c>
      <c r="S17314" t="b">
        <v>0</v>
      </c>
      <c r="T17314" t="b">
        <v>0</v>
      </c>
      <c r="U17314" t="b">
        <v>1</v>
      </c>
      <c r="V17314">
        <v>45000</v>
      </c>
      <c r="W17314">
        <v>37000</v>
      </c>
      <c r="X17314">
        <v>2.2599999999999998</v>
      </c>
      <c r="Y17314">
        <v>38000</v>
      </c>
      <c r="Z17314">
        <v>2.2599999999999998</v>
      </c>
    </row>
    <row r="17315" spans="1:26">
      <c r="A17315">
        <v>213885868</v>
      </c>
      <c r="B17315" t="s">
        <v>14206</v>
      </c>
      <c r="C17315" t="s">
        <v>3597</v>
      </c>
      <c r="D17315" t="s">
        <v>4034</v>
      </c>
      <c r="E17315" t="s">
        <v>9264</v>
      </c>
      <c r="F17315" t="s">
        <v>3600</v>
      </c>
      <c r="G17315">
        <v>213885868</v>
      </c>
      <c r="I17315" t="s">
        <v>3700</v>
      </c>
      <c r="J17315" t="s">
        <v>9271</v>
      </c>
      <c r="L17315" t="s">
        <v>12418</v>
      </c>
      <c r="P17315">
        <v>10</v>
      </c>
      <c r="Q17315">
        <v>15.5</v>
      </c>
      <c r="R17315">
        <v>8.6</v>
      </c>
      <c r="S17315" t="b">
        <v>0</v>
      </c>
      <c r="T17315" t="b">
        <v>0</v>
      </c>
      <c r="U17315" t="b">
        <v>1</v>
      </c>
      <c r="V17315">
        <v>36000</v>
      </c>
      <c r="W17315">
        <v>27400</v>
      </c>
      <c r="X17315">
        <v>2.12</v>
      </c>
      <c r="Y17315">
        <v>38000</v>
      </c>
      <c r="Z17315">
        <v>1.9</v>
      </c>
    </row>
    <row r="17316" spans="1:26">
      <c r="A17316">
        <v>213885873</v>
      </c>
      <c r="B17316" t="s">
        <v>14206</v>
      </c>
      <c r="C17316" t="s">
        <v>3597</v>
      </c>
      <c r="D17316" t="s">
        <v>4034</v>
      </c>
      <c r="E17316" t="s">
        <v>9264</v>
      </c>
      <c r="F17316" t="s">
        <v>3600</v>
      </c>
      <c r="G17316">
        <v>213885873</v>
      </c>
      <c r="I17316" t="s">
        <v>3700</v>
      </c>
      <c r="J17316" t="s">
        <v>9267</v>
      </c>
      <c r="L17316" t="s">
        <v>13741</v>
      </c>
      <c r="P17316">
        <v>10.7</v>
      </c>
      <c r="Q17316">
        <v>16.100000000000001</v>
      </c>
      <c r="R17316">
        <v>9.8000000000000007</v>
      </c>
      <c r="S17316" t="b">
        <v>0</v>
      </c>
      <c r="T17316" t="b">
        <v>0</v>
      </c>
      <c r="U17316" t="b">
        <v>1</v>
      </c>
      <c r="V17316">
        <v>24000</v>
      </c>
      <c r="W17316">
        <v>22400</v>
      </c>
      <c r="X17316">
        <v>2.42</v>
      </c>
      <c r="Y17316">
        <v>25000</v>
      </c>
      <c r="Z17316">
        <v>2.2400000000000002</v>
      </c>
    </row>
    <row r="17317" spans="1:26">
      <c r="A17317">
        <v>214010092</v>
      </c>
      <c r="B17317" t="s">
        <v>14206</v>
      </c>
      <c r="C17317" t="s">
        <v>3597</v>
      </c>
      <c r="D17317" t="s">
        <v>4034</v>
      </c>
      <c r="E17317" t="s">
        <v>5440</v>
      </c>
      <c r="F17317" t="s">
        <v>3600</v>
      </c>
      <c r="G17317">
        <v>214010092</v>
      </c>
      <c r="I17317" t="s">
        <v>3700</v>
      </c>
      <c r="J17317" t="s">
        <v>14286</v>
      </c>
      <c r="L17317" t="s">
        <v>14493</v>
      </c>
      <c r="P17317">
        <v>10</v>
      </c>
      <c r="Q17317">
        <v>15.4</v>
      </c>
      <c r="R17317">
        <v>9.1999999999999993</v>
      </c>
      <c r="S17317" t="b">
        <v>0</v>
      </c>
      <c r="T17317" t="b">
        <v>0</v>
      </c>
      <c r="U17317" t="b">
        <v>1</v>
      </c>
      <c r="V17317">
        <v>24000</v>
      </c>
      <c r="W17317">
        <v>22600</v>
      </c>
      <c r="X17317">
        <v>2.56</v>
      </c>
      <c r="Y17317">
        <v>22600</v>
      </c>
      <c r="Z17317">
        <v>2.56</v>
      </c>
    </row>
    <row r="17318" spans="1:26">
      <c r="A17318">
        <v>214010095</v>
      </c>
      <c r="B17318" t="s">
        <v>14206</v>
      </c>
      <c r="C17318" t="s">
        <v>3597</v>
      </c>
      <c r="D17318" t="s">
        <v>4034</v>
      </c>
      <c r="E17318" t="s">
        <v>5440</v>
      </c>
      <c r="F17318" t="s">
        <v>3600</v>
      </c>
      <c r="G17318">
        <v>214010095</v>
      </c>
      <c r="I17318" t="s">
        <v>3700</v>
      </c>
      <c r="J17318" t="s">
        <v>6616</v>
      </c>
      <c r="L17318" t="s">
        <v>14494</v>
      </c>
      <c r="P17318">
        <v>9.6999999999999993</v>
      </c>
      <c r="Q17318">
        <v>14.6</v>
      </c>
      <c r="R17318">
        <v>7.7</v>
      </c>
      <c r="S17318" t="b">
        <v>0</v>
      </c>
      <c r="T17318" t="b">
        <v>0</v>
      </c>
      <c r="U17318" t="b">
        <v>0</v>
      </c>
      <c r="V17318">
        <v>35000</v>
      </c>
      <c r="W17318">
        <v>19400</v>
      </c>
      <c r="X17318">
        <v>2.1</v>
      </c>
      <c r="Y17318">
        <v>21200</v>
      </c>
      <c r="Z17318">
        <v>2.2000000000000002</v>
      </c>
    </row>
    <row r="17319" spans="1:26">
      <c r="A17319">
        <v>213885860</v>
      </c>
      <c r="B17319" t="s">
        <v>14206</v>
      </c>
      <c r="C17319" t="s">
        <v>3597</v>
      </c>
      <c r="D17319" t="s">
        <v>4034</v>
      </c>
      <c r="E17319" t="s">
        <v>9264</v>
      </c>
      <c r="F17319" t="s">
        <v>3600</v>
      </c>
      <c r="G17319">
        <v>213885860</v>
      </c>
      <c r="I17319" t="s">
        <v>3700</v>
      </c>
      <c r="J17319" t="s">
        <v>9278</v>
      </c>
      <c r="L17319" t="s">
        <v>12418</v>
      </c>
      <c r="P17319">
        <v>9.6999999999999993</v>
      </c>
      <c r="Q17319">
        <v>14.6</v>
      </c>
      <c r="R17319">
        <v>7.7</v>
      </c>
      <c r="S17319" t="b">
        <v>0</v>
      </c>
      <c r="T17319" t="b">
        <v>0</v>
      </c>
      <c r="U17319" t="b">
        <v>0</v>
      </c>
      <c r="V17319">
        <v>35000</v>
      </c>
      <c r="W17319">
        <v>19400</v>
      </c>
      <c r="X17319">
        <v>2.1</v>
      </c>
      <c r="Y17319">
        <v>21200</v>
      </c>
      <c r="Z17319">
        <v>2.2000000000000002</v>
      </c>
    </row>
    <row r="17320" spans="1:26">
      <c r="A17320">
        <v>214010090</v>
      </c>
      <c r="B17320" t="s">
        <v>14206</v>
      </c>
      <c r="C17320" t="s">
        <v>3597</v>
      </c>
      <c r="D17320" t="s">
        <v>4034</v>
      </c>
      <c r="E17320" t="s">
        <v>5440</v>
      </c>
      <c r="F17320" t="s">
        <v>3600</v>
      </c>
      <c r="G17320">
        <v>214010090</v>
      </c>
      <c r="I17320" t="s">
        <v>3700</v>
      </c>
      <c r="J17320" t="s">
        <v>14285</v>
      </c>
      <c r="L17320" t="s">
        <v>14493</v>
      </c>
      <c r="P17320">
        <v>10.199999999999999</v>
      </c>
      <c r="Q17320">
        <v>15.2</v>
      </c>
      <c r="R17320">
        <v>8.5</v>
      </c>
      <c r="S17320" t="b">
        <v>0</v>
      </c>
      <c r="T17320" t="b">
        <v>0</v>
      </c>
      <c r="U17320" t="b">
        <v>1</v>
      </c>
      <c r="V17320">
        <v>18000</v>
      </c>
      <c r="W17320">
        <v>12800</v>
      </c>
      <c r="X17320">
        <v>2.61</v>
      </c>
      <c r="Y17320">
        <v>13000</v>
      </c>
      <c r="Z17320">
        <v>2.2000000000000002</v>
      </c>
    </row>
    <row r="17321" spans="1:26">
      <c r="A17321">
        <v>213879461</v>
      </c>
      <c r="B17321" t="s">
        <v>14206</v>
      </c>
      <c r="C17321" t="s">
        <v>3597</v>
      </c>
      <c r="D17321" t="s">
        <v>4034</v>
      </c>
      <c r="E17321" t="s">
        <v>5440</v>
      </c>
      <c r="F17321" t="s">
        <v>3600</v>
      </c>
      <c r="G17321">
        <v>213879461</v>
      </c>
      <c r="I17321" t="s">
        <v>3601</v>
      </c>
      <c r="J17321" t="s">
        <v>6084</v>
      </c>
      <c r="L17321" t="s">
        <v>13626</v>
      </c>
      <c r="P17321">
        <v>10</v>
      </c>
      <c r="Q17321">
        <v>16.5</v>
      </c>
      <c r="R17321">
        <v>8.1999999999999993</v>
      </c>
      <c r="S17321" t="b">
        <v>0</v>
      </c>
      <c r="T17321" t="b">
        <v>0</v>
      </c>
      <c r="U17321" t="b">
        <v>0</v>
      </c>
      <c r="V17321">
        <v>30000</v>
      </c>
      <c r="W17321">
        <v>18000</v>
      </c>
      <c r="X17321">
        <v>2.2000000000000002</v>
      </c>
      <c r="Y17321">
        <v>20500</v>
      </c>
      <c r="Z17321">
        <v>2.14</v>
      </c>
    </row>
    <row r="17322" spans="1:26">
      <c r="A17322">
        <v>213879462</v>
      </c>
      <c r="B17322" t="s">
        <v>14206</v>
      </c>
      <c r="C17322" t="s">
        <v>3597</v>
      </c>
      <c r="D17322" t="s">
        <v>4034</v>
      </c>
      <c r="E17322" t="s">
        <v>5440</v>
      </c>
      <c r="F17322" t="s">
        <v>3600</v>
      </c>
      <c r="G17322">
        <v>213879462</v>
      </c>
      <c r="I17322" t="s">
        <v>3601</v>
      </c>
      <c r="J17322" t="s">
        <v>6616</v>
      </c>
      <c r="L17322" t="s">
        <v>13619</v>
      </c>
      <c r="P17322">
        <v>9.5</v>
      </c>
      <c r="Q17322">
        <v>16</v>
      </c>
      <c r="R17322">
        <v>8</v>
      </c>
      <c r="S17322" t="b">
        <v>0</v>
      </c>
      <c r="T17322" t="b">
        <v>0</v>
      </c>
      <c r="U17322" t="b">
        <v>0</v>
      </c>
      <c r="V17322">
        <v>36000</v>
      </c>
      <c r="W17322">
        <v>19000</v>
      </c>
      <c r="X17322">
        <v>2.1</v>
      </c>
      <c r="Y17322">
        <v>23200</v>
      </c>
      <c r="Z17322">
        <v>2.02</v>
      </c>
    </row>
    <row r="17323" spans="1:26">
      <c r="A17323">
        <v>213769922</v>
      </c>
      <c r="B17323" t="s">
        <v>14206</v>
      </c>
      <c r="C17323" t="s">
        <v>3597</v>
      </c>
      <c r="D17323" t="s">
        <v>4034</v>
      </c>
      <c r="E17323" t="s">
        <v>14221</v>
      </c>
      <c r="F17323" t="s">
        <v>3600</v>
      </c>
      <c r="G17323">
        <v>213769922</v>
      </c>
      <c r="I17323" t="s">
        <v>3601</v>
      </c>
      <c r="J17323" t="s">
        <v>14495</v>
      </c>
      <c r="L17323" t="s">
        <v>14496</v>
      </c>
      <c r="M17323">
        <v>12.5</v>
      </c>
      <c r="N17323">
        <v>20</v>
      </c>
      <c r="O17323">
        <v>11</v>
      </c>
      <c r="P17323">
        <v>12.4</v>
      </c>
      <c r="Q17323">
        <v>18</v>
      </c>
      <c r="R17323">
        <v>9.3000000000000007</v>
      </c>
      <c r="S17323" t="b">
        <v>0</v>
      </c>
      <c r="T17323" t="b">
        <v>0</v>
      </c>
      <c r="U17323" t="b">
        <v>1</v>
      </c>
      <c r="V17323">
        <v>18000</v>
      </c>
      <c r="W17323">
        <v>13500</v>
      </c>
      <c r="X17323">
        <v>2.6</v>
      </c>
      <c r="Y17323">
        <v>21000</v>
      </c>
      <c r="Z17323">
        <v>2.21</v>
      </c>
    </row>
    <row r="17324" spans="1:26">
      <c r="A17324">
        <v>213769923</v>
      </c>
      <c r="B17324" t="s">
        <v>14206</v>
      </c>
      <c r="C17324" t="s">
        <v>3597</v>
      </c>
      <c r="D17324" t="s">
        <v>4034</v>
      </c>
      <c r="E17324" t="s">
        <v>14221</v>
      </c>
      <c r="F17324" t="s">
        <v>3600</v>
      </c>
      <c r="G17324">
        <v>213769923</v>
      </c>
      <c r="I17324" t="s">
        <v>3601</v>
      </c>
      <c r="J17324" t="s">
        <v>14497</v>
      </c>
      <c r="L17324" t="s">
        <v>14498</v>
      </c>
      <c r="M17324">
        <v>12.5</v>
      </c>
      <c r="N17324">
        <v>20</v>
      </c>
      <c r="O17324">
        <v>12</v>
      </c>
      <c r="P17324">
        <v>11.7</v>
      </c>
      <c r="Q17324">
        <v>17.399999999999999</v>
      </c>
      <c r="R17324">
        <v>10</v>
      </c>
      <c r="S17324" t="b">
        <v>0</v>
      </c>
      <c r="T17324" t="b">
        <v>0</v>
      </c>
      <c r="U17324" t="b">
        <v>1</v>
      </c>
      <c r="V17324">
        <v>24000</v>
      </c>
      <c r="W17324">
        <v>19200</v>
      </c>
      <c r="X17324">
        <v>2.5</v>
      </c>
      <c r="Y17324">
        <v>26400</v>
      </c>
      <c r="Z17324">
        <v>2.14</v>
      </c>
    </row>
    <row r="17325" spans="1:26">
      <c r="A17325">
        <v>213769924</v>
      </c>
      <c r="B17325" t="s">
        <v>14206</v>
      </c>
      <c r="C17325" t="s">
        <v>3597</v>
      </c>
      <c r="D17325" t="s">
        <v>4034</v>
      </c>
      <c r="E17325" t="s">
        <v>14221</v>
      </c>
      <c r="F17325" t="s">
        <v>3600</v>
      </c>
      <c r="G17325">
        <v>213769924</v>
      </c>
      <c r="I17325" t="s">
        <v>3601</v>
      </c>
      <c r="J17325" t="s">
        <v>14499</v>
      </c>
      <c r="L17325" t="s">
        <v>14500</v>
      </c>
      <c r="M17325">
        <v>11</v>
      </c>
      <c r="N17325">
        <v>18</v>
      </c>
      <c r="O17325">
        <v>10.5</v>
      </c>
      <c r="P17325">
        <v>10</v>
      </c>
      <c r="Q17325">
        <v>16.2</v>
      </c>
      <c r="R17325">
        <v>8.9</v>
      </c>
      <c r="S17325" t="b">
        <v>0</v>
      </c>
      <c r="T17325" t="b">
        <v>0</v>
      </c>
      <c r="U17325" t="b">
        <v>1</v>
      </c>
      <c r="V17325">
        <v>30000</v>
      </c>
      <c r="W17325">
        <v>21000</v>
      </c>
      <c r="X17325">
        <v>2.34</v>
      </c>
      <c r="Y17325">
        <v>28600</v>
      </c>
      <c r="Z17325">
        <v>2.1</v>
      </c>
    </row>
    <row r="17326" spans="1:26">
      <c r="A17326">
        <v>213769926</v>
      </c>
      <c r="B17326" t="s">
        <v>14206</v>
      </c>
      <c r="C17326" t="s">
        <v>3597</v>
      </c>
      <c r="D17326" t="s">
        <v>4034</v>
      </c>
      <c r="E17326" t="s">
        <v>14221</v>
      </c>
      <c r="F17326" t="s">
        <v>3600</v>
      </c>
      <c r="G17326">
        <v>213769926</v>
      </c>
      <c r="I17326" t="s">
        <v>3601</v>
      </c>
      <c r="J17326" t="s">
        <v>14501</v>
      </c>
      <c r="L17326" t="s">
        <v>14502</v>
      </c>
      <c r="M17326">
        <v>8.5</v>
      </c>
      <c r="N17326">
        <v>16</v>
      </c>
      <c r="O17326">
        <v>10</v>
      </c>
      <c r="P17326">
        <v>8.1999999999999993</v>
      </c>
      <c r="Q17326">
        <v>15.6</v>
      </c>
      <c r="R17326">
        <v>9.4</v>
      </c>
      <c r="S17326" t="b">
        <v>0</v>
      </c>
      <c r="T17326" t="b">
        <v>0</v>
      </c>
      <c r="U17326" t="b">
        <v>0</v>
      </c>
      <c r="V17326">
        <v>47000</v>
      </c>
      <c r="W17326">
        <v>36000</v>
      </c>
      <c r="X17326">
        <v>2.36</v>
      </c>
      <c r="Y17326">
        <v>48000</v>
      </c>
      <c r="Z17326">
        <v>2.0499999999999998</v>
      </c>
    </row>
    <row r="17327" spans="1:26">
      <c r="A17327">
        <v>213916282</v>
      </c>
      <c r="B17327" t="s">
        <v>14206</v>
      </c>
      <c r="C17327" t="s">
        <v>3597</v>
      </c>
      <c r="D17327" t="s">
        <v>4034</v>
      </c>
      <c r="E17327" t="s">
        <v>13078</v>
      </c>
      <c r="F17327" t="s">
        <v>3600</v>
      </c>
      <c r="G17327">
        <v>213916282</v>
      </c>
      <c r="I17327" t="s">
        <v>3601</v>
      </c>
      <c r="J17327" t="s">
        <v>14316</v>
      </c>
      <c r="L17327" t="s">
        <v>14503</v>
      </c>
      <c r="M17327">
        <v>11.1</v>
      </c>
      <c r="N17327">
        <v>19</v>
      </c>
      <c r="O17327">
        <v>10.8</v>
      </c>
      <c r="P17327">
        <v>10.9</v>
      </c>
      <c r="Q17327">
        <v>17</v>
      </c>
      <c r="R17327">
        <v>8.8000000000000007</v>
      </c>
      <c r="S17327" t="b">
        <v>0</v>
      </c>
      <c r="T17327" t="b">
        <v>0</v>
      </c>
      <c r="U17327" t="b">
        <v>1</v>
      </c>
      <c r="V17327">
        <v>18000</v>
      </c>
      <c r="W17327">
        <v>12000</v>
      </c>
      <c r="X17327">
        <v>2.71</v>
      </c>
      <c r="Y17327">
        <v>12000</v>
      </c>
      <c r="Z17327">
        <v>2.71</v>
      </c>
    </row>
    <row r="17328" spans="1:26">
      <c r="A17328">
        <v>213927645</v>
      </c>
      <c r="B17328" t="s">
        <v>14206</v>
      </c>
      <c r="C17328" t="s">
        <v>3597</v>
      </c>
      <c r="D17328" t="s">
        <v>4034</v>
      </c>
      <c r="E17328" t="s">
        <v>10839</v>
      </c>
      <c r="F17328" t="s">
        <v>3600</v>
      </c>
      <c r="G17328">
        <v>213927645</v>
      </c>
      <c r="I17328" t="s">
        <v>3700</v>
      </c>
      <c r="J17328" t="s">
        <v>14504</v>
      </c>
      <c r="L17328" t="s">
        <v>10848</v>
      </c>
      <c r="M17328">
        <v>10</v>
      </c>
      <c r="N17328">
        <v>14.2</v>
      </c>
      <c r="O17328">
        <v>9.5</v>
      </c>
      <c r="P17328">
        <v>10.199999999999999</v>
      </c>
      <c r="Q17328">
        <v>14.9</v>
      </c>
      <c r="R17328">
        <v>9.3000000000000007</v>
      </c>
      <c r="S17328" t="b">
        <v>0</v>
      </c>
      <c r="T17328" t="b">
        <v>0</v>
      </c>
      <c r="U17328" t="b">
        <v>0</v>
      </c>
      <c r="V17328">
        <v>30000</v>
      </c>
      <c r="W17328">
        <v>22000</v>
      </c>
      <c r="X17328">
        <v>2.6</v>
      </c>
      <c r="Y17328">
        <v>24400</v>
      </c>
      <c r="Z17328">
        <v>2.1</v>
      </c>
    </row>
    <row r="17329" spans="1:26">
      <c r="A17329">
        <v>213927646</v>
      </c>
      <c r="B17329" t="s">
        <v>14206</v>
      </c>
      <c r="C17329" t="s">
        <v>3597</v>
      </c>
      <c r="D17329" t="s">
        <v>4034</v>
      </c>
      <c r="E17329" t="s">
        <v>10839</v>
      </c>
      <c r="F17329" t="s">
        <v>3600</v>
      </c>
      <c r="G17329">
        <v>213927646</v>
      </c>
      <c r="I17329" t="s">
        <v>3700</v>
      </c>
      <c r="J17329" t="s">
        <v>14504</v>
      </c>
      <c r="L17329" t="s">
        <v>12313</v>
      </c>
      <c r="M17329">
        <v>10</v>
      </c>
      <c r="N17329">
        <v>14.2</v>
      </c>
      <c r="O17329">
        <v>9.5</v>
      </c>
      <c r="P17329">
        <v>10.199999999999999</v>
      </c>
      <c r="Q17329">
        <v>14.9</v>
      </c>
      <c r="R17329">
        <v>9.3000000000000007</v>
      </c>
      <c r="S17329" t="b">
        <v>0</v>
      </c>
      <c r="T17329" t="b">
        <v>0</v>
      </c>
      <c r="U17329" t="b">
        <v>0</v>
      </c>
      <c r="V17329">
        <v>30000</v>
      </c>
      <c r="W17329">
        <v>22000</v>
      </c>
      <c r="X17329">
        <v>2.6</v>
      </c>
      <c r="Y17329">
        <v>24400</v>
      </c>
      <c r="Z17329">
        <v>2.1</v>
      </c>
    </row>
    <row r="17330" spans="1:26">
      <c r="A17330">
        <v>213927653</v>
      </c>
      <c r="B17330" t="s">
        <v>14206</v>
      </c>
      <c r="C17330" t="s">
        <v>3597</v>
      </c>
      <c r="D17330" t="s">
        <v>4034</v>
      </c>
      <c r="E17330" t="s">
        <v>10839</v>
      </c>
      <c r="F17330" t="s">
        <v>3600</v>
      </c>
      <c r="G17330">
        <v>213927653</v>
      </c>
      <c r="I17330" t="s">
        <v>3700</v>
      </c>
      <c r="J17330" t="s">
        <v>14505</v>
      </c>
      <c r="L17330" t="s">
        <v>12036</v>
      </c>
      <c r="M17330">
        <v>9.5</v>
      </c>
      <c r="N17330">
        <v>14.9</v>
      </c>
      <c r="O17330">
        <v>9.3000000000000007</v>
      </c>
      <c r="P17330">
        <v>9</v>
      </c>
      <c r="Q17330">
        <v>15.2</v>
      </c>
      <c r="R17330">
        <v>8.5</v>
      </c>
      <c r="S17330" t="b">
        <v>0</v>
      </c>
      <c r="T17330" t="b">
        <v>0</v>
      </c>
      <c r="U17330" t="b">
        <v>0</v>
      </c>
      <c r="V17330">
        <v>53000</v>
      </c>
      <c r="W17330">
        <v>34000</v>
      </c>
      <c r="X17330">
        <v>2.2000000000000002</v>
      </c>
      <c r="Y17330">
        <v>36000</v>
      </c>
      <c r="Z17330">
        <v>2.19</v>
      </c>
    </row>
    <row r="17331" spans="1:26">
      <c r="A17331">
        <v>213927654</v>
      </c>
      <c r="B17331" t="s">
        <v>14206</v>
      </c>
      <c r="C17331" t="s">
        <v>3597</v>
      </c>
      <c r="D17331" t="s">
        <v>4034</v>
      </c>
      <c r="E17331" t="s">
        <v>10839</v>
      </c>
      <c r="F17331" t="s">
        <v>3600</v>
      </c>
      <c r="G17331">
        <v>213927654</v>
      </c>
      <c r="I17331" t="s">
        <v>3700</v>
      </c>
      <c r="J17331" t="s">
        <v>14505</v>
      </c>
      <c r="L17331" t="s">
        <v>14506</v>
      </c>
      <c r="M17331">
        <v>9.5</v>
      </c>
      <c r="N17331">
        <v>14.9</v>
      </c>
      <c r="O17331">
        <v>9.3000000000000007</v>
      </c>
      <c r="P17331">
        <v>9</v>
      </c>
      <c r="Q17331">
        <v>15.2</v>
      </c>
      <c r="R17331">
        <v>8.5</v>
      </c>
      <c r="S17331" t="b">
        <v>0</v>
      </c>
      <c r="T17331" t="b">
        <v>0</v>
      </c>
      <c r="U17331" t="b">
        <v>0</v>
      </c>
      <c r="V17331">
        <v>53000</v>
      </c>
      <c r="W17331">
        <v>34000</v>
      </c>
      <c r="X17331">
        <v>2.2000000000000002</v>
      </c>
      <c r="Y17331">
        <v>36000</v>
      </c>
      <c r="Z17331">
        <v>2.19</v>
      </c>
    </row>
    <row r="17332" spans="1:26">
      <c r="A17332">
        <v>213927649</v>
      </c>
      <c r="B17332" t="s">
        <v>14206</v>
      </c>
      <c r="C17332" t="s">
        <v>3597</v>
      </c>
      <c r="D17332" t="s">
        <v>4034</v>
      </c>
      <c r="E17332" t="s">
        <v>10839</v>
      </c>
      <c r="F17332" t="s">
        <v>3600</v>
      </c>
      <c r="G17332">
        <v>213927649</v>
      </c>
      <c r="I17332" t="s">
        <v>3700</v>
      </c>
      <c r="J17332" t="s">
        <v>14507</v>
      </c>
      <c r="L17332" t="s">
        <v>10848</v>
      </c>
      <c r="M17332">
        <v>10.1</v>
      </c>
      <c r="N17332">
        <v>14.2</v>
      </c>
      <c r="O17332">
        <v>9.1999999999999993</v>
      </c>
      <c r="P17332">
        <v>9.3000000000000007</v>
      </c>
      <c r="Q17332">
        <v>14.4</v>
      </c>
      <c r="R17332">
        <v>8</v>
      </c>
      <c r="S17332" t="b">
        <v>0</v>
      </c>
      <c r="T17332" t="b">
        <v>0</v>
      </c>
      <c r="U17332" t="b">
        <v>0</v>
      </c>
      <c r="V17332">
        <v>36000</v>
      </c>
      <c r="W17332">
        <v>19800</v>
      </c>
      <c r="X17332">
        <v>2.2000000000000002</v>
      </c>
      <c r="Y17332">
        <v>24900</v>
      </c>
      <c r="Z17332">
        <v>2.13</v>
      </c>
    </row>
    <row r="17333" spans="1:26">
      <c r="A17333">
        <v>213927650</v>
      </c>
      <c r="B17333" t="s">
        <v>14206</v>
      </c>
      <c r="C17333" t="s">
        <v>3597</v>
      </c>
      <c r="D17333" t="s">
        <v>4034</v>
      </c>
      <c r="E17333" t="s">
        <v>10839</v>
      </c>
      <c r="F17333" t="s">
        <v>3600</v>
      </c>
      <c r="G17333">
        <v>213927650</v>
      </c>
      <c r="I17333" t="s">
        <v>3700</v>
      </c>
      <c r="J17333" t="s">
        <v>14507</v>
      </c>
      <c r="L17333" t="s">
        <v>12313</v>
      </c>
      <c r="M17333">
        <v>10.1</v>
      </c>
      <c r="N17333">
        <v>14.2</v>
      </c>
      <c r="O17333">
        <v>9.1999999999999993</v>
      </c>
      <c r="P17333">
        <v>9.3000000000000007</v>
      </c>
      <c r="Q17333">
        <v>14.4</v>
      </c>
      <c r="R17333">
        <v>8</v>
      </c>
      <c r="S17333" t="b">
        <v>0</v>
      </c>
      <c r="T17333" t="b">
        <v>0</v>
      </c>
      <c r="U17333" t="b">
        <v>0</v>
      </c>
      <c r="V17333">
        <v>36000</v>
      </c>
      <c r="W17333">
        <v>19800</v>
      </c>
      <c r="X17333">
        <v>2.2000000000000002</v>
      </c>
      <c r="Y17333">
        <v>24900</v>
      </c>
      <c r="Z17333">
        <v>2.13</v>
      </c>
    </row>
    <row r="17334" spans="1:26">
      <c r="A17334">
        <v>213927651</v>
      </c>
      <c r="B17334" t="s">
        <v>14206</v>
      </c>
      <c r="C17334" t="s">
        <v>3597</v>
      </c>
      <c r="D17334" t="s">
        <v>4034</v>
      </c>
      <c r="E17334" t="s">
        <v>10839</v>
      </c>
      <c r="F17334" t="s">
        <v>3600</v>
      </c>
      <c r="G17334">
        <v>213927651</v>
      </c>
      <c r="I17334" t="s">
        <v>3700</v>
      </c>
      <c r="J17334" t="s">
        <v>14508</v>
      </c>
      <c r="L17334" t="s">
        <v>10853</v>
      </c>
      <c r="M17334">
        <v>9.15</v>
      </c>
      <c r="N17334">
        <v>14</v>
      </c>
      <c r="O17334">
        <v>9.4</v>
      </c>
      <c r="P17334">
        <v>8.6</v>
      </c>
      <c r="Q17334">
        <v>14.3</v>
      </c>
      <c r="R17334">
        <v>8.3000000000000007</v>
      </c>
      <c r="S17334" t="b">
        <v>0</v>
      </c>
      <c r="T17334" t="b">
        <v>0</v>
      </c>
      <c r="U17334" t="b">
        <v>0</v>
      </c>
      <c r="V17334">
        <v>48000</v>
      </c>
      <c r="W17334">
        <v>30400</v>
      </c>
      <c r="X17334">
        <v>2.2000000000000002</v>
      </c>
      <c r="Y17334">
        <v>32000</v>
      </c>
      <c r="Z17334">
        <v>2.0299999999999998</v>
      </c>
    </row>
    <row r="17335" spans="1:26">
      <c r="A17335">
        <v>213927652</v>
      </c>
      <c r="B17335" t="s">
        <v>14206</v>
      </c>
      <c r="C17335" t="s">
        <v>3597</v>
      </c>
      <c r="D17335" t="s">
        <v>4034</v>
      </c>
      <c r="E17335" t="s">
        <v>10839</v>
      </c>
      <c r="F17335" t="s">
        <v>3600</v>
      </c>
      <c r="G17335">
        <v>213927652</v>
      </c>
      <c r="I17335" t="s">
        <v>3700</v>
      </c>
      <c r="J17335" t="s">
        <v>14508</v>
      </c>
      <c r="L17335" t="s">
        <v>14509</v>
      </c>
      <c r="M17335">
        <v>9.15</v>
      </c>
      <c r="N17335">
        <v>14</v>
      </c>
      <c r="O17335">
        <v>9.4</v>
      </c>
      <c r="P17335">
        <v>8.6</v>
      </c>
      <c r="Q17335">
        <v>14.3</v>
      </c>
      <c r="R17335">
        <v>8.3000000000000007</v>
      </c>
      <c r="S17335" t="b">
        <v>0</v>
      </c>
      <c r="T17335" t="b">
        <v>0</v>
      </c>
      <c r="U17335" t="b">
        <v>0</v>
      </c>
      <c r="V17335">
        <v>48000</v>
      </c>
      <c r="W17335">
        <v>30400</v>
      </c>
      <c r="X17335">
        <v>2.2000000000000002</v>
      </c>
      <c r="Y17335">
        <v>32000</v>
      </c>
      <c r="Z17335">
        <v>2.0299999999999998</v>
      </c>
    </row>
    <row r="17336" spans="1:26">
      <c r="A17336">
        <v>213769927</v>
      </c>
      <c r="B17336" t="s">
        <v>14206</v>
      </c>
      <c r="C17336" t="s">
        <v>3597</v>
      </c>
      <c r="D17336" t="s">
        <v>4034</v>
      </c>
      <c r="E17336" t="s">
        <v>14221</v>
      </c>
      <c r="F17336" t="s">
        <v>3600</v>
      </c>
      <c r="G17336">
        <v>213769927</v>
      </c>
      <c r="I17336" t="s">
        <v>3601</v>
      </c>
      <c r="J17336" t="s">
        <v>14510</v>
      </c>
      <c r="L17336" t="s">
        <v>14511</v>
      </c>
      <c r="M17336">
        <v>9</v>
      </c>
      <c r="N17336">
        <v>16.399999999999999</v>
      </c>
      <c r="O17336">
        <v>10.5</v>
      </c>
      <c r="P17336">
        <v>8.8000000000000007</v>
      </c>
      <c r="Q17336">
        <v>15.3</v>
      </c>
      <c r="R17336">
        <v>9.4</v>
      </c>
      <c r="S17336" t="b">
        <v>0</v>
      </c>
      <c r="T17336" t="b">
        <v>0</v>
      </c>
      <c r="U17336" t="b">
        <v>0</v>
      </c>
      <c r="V17336">
        <v>55000</v>
      </c>
      <c r="W17336">
        <v>42000</v>
      </c>
      <c r="X17336">
        <v>2.6</v>
      </c>
      <c r="Y17336">
        <v>52500</v>
      </c>
      <c r="Z17336">
        <v>2.2999999999999998</v>
      </c>
    </row>
    <row r="17337" spans="1:26">
      <c r="A17337">
        <v>213879957</v>
      </c>
      <c r="B17337" t="s">
        <v>14206</v>
      </c>
      <c r="C17337" t="s">
        <v>3597</v>
      </c>
      <c r="D17337" t="s">
        <v>4034</v>
      </c>
      <c r="E17337" t="s">
        <v>11386</v>
      </c>
      <c r="F17337" t="s">
        <v>3600</v>
      </c>
      <c r="G17337">
        <v>213879957</v>
      </c>
      <c r="I17337" t="s">
        <v>3700</v>
      </c>
      <c r="J17337" t="s">
        <v>11606</v>
      </c>
      <c r="L17337" t="s">
        <v>14512</v>
      </c>
      <c r="P17337">
        <v>8.6</v>
      </c>
      <c r="Q17337">
        <v>14.5</v>
      </c>
      <c r="R17337">
        <v>8.6</v>
      </c>
      <c r="S17337" t="b">
        <v>0</v>
      </c>
      <c r="T17337" t="b">
        <v>0</v>
      </c>
      <c r="U17337" t="b">
        <v>0</v>
      </c>
      <c r="V17337">
        <v>53000</v>
      </c>
      <c r="W17337">
        <v>37000</v>
      </c>
      <c r="X17337">
        <v>2.2599999999999998</v>
      </c>
      <c r="Y17337">
        <v>38000</v>
      </c>
      <c r="Z17337">
        <v>2.2599999999999998</v>
      </c>
    </row>
    <row r="17338" spans="1:26">
      <c r="A17338">
        <v>213916279</v>
      </c>
      <c r="B17338" t="s">
        <v>14206</v>
      </c>
      <c r="C17338" t="s">
        <v>3597</v>
      </c>
      <c r="D17338" t="s">
        <v>4034</v>
      </c>
      <c r="E17338" t="s">
        <v>13078</v>
      </c>
      <c r="F17338" t="s">
        <v>3600</v>
      </c>
      <c r="G17338">
        <v>213916279</v>
      </c>
      <c r="I17338" t="s">
        <v>3601</v>
      </c>
      <c r="J17338" t="s">
        <v>13380</v>
      </c>
      <c r="L17338" t="s">
        <v>14513</v>
      </c>
      <c r="P17338">
        <v>10.5</v>
      </c>
      <c r="Q17338">
        <v>17</v>
      </c>
      <c r="R17338">
        <v>10.199999999999999</v>
      </c>
      <c r="S17338" t="b">
        <v>0</v>
      </c>
      <c r="T17338" t="b">
        <v>0</v>
      </c>
      <c r="U17338" t="b">
        <v>0</v>
      </c>
      <c r="V17338">
        <v>24000</v>
      </c>
      <c r="W17338">
        <v>19500</v>
      </c>
      <c r="X17338">
        <v>2.6</v>
      </c>
      <c r="Y17338">
        <v>21600</v>
      </c>
      <c r="Z17338">
        <v>2.41</v>
      </c>
    </row>
    <row r="17339" spans="1:26">
      <c r="A17339">
        <v>213916278</v>
      </c>
      <c r="B17339" t="s">
        <v>14206</v>
      </c>
      <c r="C17339" t="s">
        <v>3597</v>
      </c>
      <c r="D17339" t="s">
        <v>4034</v>
      </c>
      <c r="E17339" t="s">
        <v>13078</v>
      </c>
      <c r="F17339" t="s">
        <v>3600</v>
      </c>
      <c r="G17339">
        <v>213916278</v>
      </c>
      <c r="I17339" t="s">
        <v>3601</v>
      </c>
      <c r="J17339" t="s">
        <v>14316</v>
      </c>
      <c r="L17339" t="s">
        <v>14514</v>
      </c>
      <c r="P17339">
        <v>10.7</v>
      </c>
      <c r="Q17339">
        <v>17</v>
      </c>
      <c r="R17339">
        <v>8.8000000000000007</v>
      </c>
      <c r="S17339" t="b">
        <v>0</v>
      </c>
      <c r="T17339" t="b">
        <v>0</v>
      </c>
      <c r="U17339" t="b">
        <v>0</v>
      </c>
      <c r="V17339">
        <v>18000</v>
      </c>
      <c r="W17339">
        <v>11500</v>
      </c>
      <c r="X17339">
        <v>2.59</v>
      </c>
      <c r="Y17339">
        <v>12500</v>
      </c>
      <c r="Z17339">
        <v>2.75</v>
      </c>
    </row>
    <row r="17340" spans="1:26">
      <c r="A17340">
        <v>213916281</v>
      </c>
      <c r="B17340" t="s">
        <v>14206</v>
      </c>
      <c r="C17340" t="s">
        <v>3597</v>
      </c>
      <c r="D17340" t="s">
        <v>4034</v>
      </c>
      <c r="E17340" t="s">
        <v>13078</v>
      </c>
      <c r="F17340" t="s">
        <v>3600</v>
      </c>
      <c r="G17340">
        <v>213916281</v>
      </c>
      <c r="I17340" t="s">
        <v>3601</v>
      </c>
      <c r="J17340" t="s">
        <v>13379</v>
      </c>
      <c r="L17340" t="s">
        <v>14515</v>
      </c>
      <c r="P17340">
        <v>10</v>
      </c>
      <c r="Q17340">
        <v>16.899999999999999</v>
      </c>
      <c r="R17340">
        <v>8</v>
      </c>
      <c r="S17340" t="b">
        <v>0</v>
      </c>
      <c r="T17340" t="b">
        <v>0</v>
      </c>
      <c r="U17340" t="b">
        <v>0</v>
      </c>
      <c r="V17340">
        <v>35000</v>
      </c>
      <c r="W17340">
        <v>19000</v>
      </c>
      <c r="X17340">
        <v>2.2000000000000002</v>
      </c>
      <c r="Y17340">
        <v>21800</v>
      </c>
      <c r="Z17340">
        <v>2</v>
      </c>
    </row>
    <row r="17341" spans="1:26">
      <c r="A17341">
        <v>213927647</v>
      </c>
      <c r="B17341" t="s">
        <v>14206</v>
      </c>
      <c r="C17341" t="s">
        <v>3597</v>
      </c>
      <c r="D17341" t="s">
        <v>4034</v>
      </c>
      <c r="E17341" t="s">
        <v>10839</v>
      </c>
      <c r="F17341" t="s">
        <v>3600</v>
      </c>
      <c r="G17341">
        <v>213927647</v>
      </c>
      <c r="I17341" t="s">
        <v>3700</v>
      </c>
      <c r="J17341" t="s">
        <v>14507</v>
      </c>
      <c r="L17341" t="s">
        <v>12416</v>
      </c>
      <c r="P17341">
        <v>9.6999999999999993</v>
      </c>
      <c r="Q17341">
        <v>14.6</v>
      </c>
      <c r="R17341">
        <v>7.7</v>
      </c>
      <c r="S17341" t="b">
        <v>0</v>
      </c>
      <c r="T17341" t="b">
        <v>0</v>
      </c>
      <c r="U17341" t="b">
        <v>0</v>
      </c>
      <c r="V17341">
        <v>35000</v>
      </c>
      <c r="W17341">
        <v>19400</v>
      </c>
      <c r="X17341">
        <v>2.1</v>
      </c>
      <c r="Y17341">
        <v>21200</v>
      </c>
      <c r="Z17341">
        <v>2.2000000000000002</v>
      </c>
    </row>
    <row r="17342" spans="1:26">
      <c r="A17342">
        <v>213927648</v>
      </c>
      <c r="B17342" t="s">
        <v>14206</v>
      </c>
      <c r="C17342" t="s">
        <v>3597</v>
      </c>
      <c r="D17342" t="s">
        <v>4034</v>
      </c>
      <c r="E17342" t="s">
        <v>10839</v>
      </c>
      <c r="F17342" t="s">
        <v>3600</v>
      </c>
      <c r="G17342">
        <v>213927648</v>
      </c>
      <c r="I17342" t="s">
        <v>3700</v>
      </c>
      <c r="J17342" t="s">
        <v>14507</v>
      </c>
      <c r="L17342" t="s">
        <v>13570</v>
      </c>
      <c r="P17342">
        <v>9.6999999999999993</v>
      </c>
      <c r="Q17342">
        <v>14.6</v>
      </c>
      <c r="R17342">
        <v>7.7</v>
      </c>
      <c r="S17342" t="b">
        <v>0</v>
      </c>
      <c r="T17342" t="b">
        <v>0</v>
      </c>
      <c r="U17342" t="b">
        <v>0</v>
      </c>
      <c r="V17342">
        <v>35000</v>
      </c>
      <c r="W17342">
        <v>19400</v>
      </c>
      <c r="X17342">
        <v>2.1</v>
      </c>
      <c r="Y17342">
        <v>21200</v>
      </c>
      <c r="Z17342">
        <v>2.2000000000000002</v>
      </c>
    </row>
    <row r="17343" spans="1:26">
      <c r="A17343">
        <v>213927636</v>
      </c>
      <c r="B17343" t="s">
        <v>14206</v>
      </c>
      <c r="C17343" t="s">
        <v>3597</v>
      </c>
      <c r="D17343" t="s">
        <v>4034</v>
      </c>
      <c r="E17343" t="s">
        <v>13079</v>
      </c>
      <c r="F17343" t="s">
        <v>3600</v>
      </c>
      <c r="G17343">
        <v>213927636</v>
      </c>
      <c r="I17343" t="s">
        <v>3700</v>
      </c>
      <c r="J17343" t="s">
        <v>14516</v>
      </c>
      <c r="L17343" t="s">
        <v>13572</v>
      </c>
      <c r="P17343">
        <v>10</v>
      </c>
      <c r="Q17343">
        <v>15.2</v>
      </c>
      <c r="R17343">
        <v>8.5</v>
      </c>
      <c r="S17343" t="b">
        <v>0</v>
      </c>
      <c r="T17343" t="b">
        <v>0</v>
      </c>
      <c r="U17343" t="b">
        <v>1</v>
      </c>
      <c r="V17343">
        <v>35000</v>
      </c>
      <c r="W17343">
        <v>27000</v>
      </c>
      <c r="X17343">
        <v>2.06</v>
      </c>
      <c r="Y17343">
        <v>21800</v>
      </c>
      <c r="Z17343">
        <v>2</v>
      </c>
    </row>
    <row r="17344" spans="1:26">
      <c r="A17344">
        <v>213927635</v>
      </c>
      <c r="B17344" t="s">
        <v>14206</v>
      </c>
      <c r="C17344" t="s">
        <v>3597</v>
      </c>
      <c r="D17344" t="s">
        <v>4034</v>
      </c>
      <c r="E17344" t="s">
        <v>13079</v>
      </c>
      <c r="F17344" t="s">
        <v>3600</v>
      </c>
      <c r="G17344">
        <v>213927635</v>
      </c>
      <c r="I17344" t="s">
        <v>3601</v>
      </c>
      <c r="J17344" t="s">
        <v>14516</v>
      </c>
      <c r="L17344" t="s">
        <v>13610</v>
      </c>
      <c r="P17344">
        <v>11.7</v>
      </c>
      <c r="Q17344">
        <v>16.3</v>
      </c>
      <c r="R17344">
        <v>9.5</v>
      </c>
      <c r="S17344" t="b">
        <v>0</v>
      </c>
      <c r="T17344" t="b">
        <v>0</v>
      </c>
      <c r="U17344" t="b">
        <v>1</v>
      </c>
      <c r="V17344">
        <v>35000</v>
      </c>
      <c r="W17344">
        <v>31800</v>
      </c>
      <c r="X17344">
        <v>2.4</v>
      </c>
      <c r="Y17344">
        <v>36000</v>
      </c>
      <c r="Z17344">
        <v>1.9</v>
      </c>
    </row>
    <row r="17345" spans="1:26">
      <c r="A17345">
        <v>213769925</v>
      </c>
      <c r="B17345" t="s">
        <v>14206</v>
      </c>
      <c r="C17345" t="s">
        <v>3597</v>
      </c>
      <c r="D17345" t="s">
        <v>4034</v>
      </c>
      <c r="E17345" t="s">
        <v>14221</v>
      </c>
      <c r="F17345" t="s">
        <v>3600</v>
      </c>
      <c r="G17345">
        <v>213769925</v>
      </c>
      <c r="I17345" t="s">
        <v>3601</v>
      </c>
      <c r="J17345" t="s">
        <v>14517</v>
      </c>
      <c r="L17345" t="s">
        <v>14518</v>
      </c>
      <c r="P17345">
        <v>11.7</v>
      </c>
      <c r="Q17345">
        <v>16.3</v>
      </c>
      <c r="R17345">
        <v>9.5</v>
      </c>
      <c r="S17345" t="b">
        <v>0</v>
      </c>
      <c r="T17345" t="b">
        <v>0</v>
      </c>
      <c r="U17345" t="b">
        <v>1</v>
      </c>
      <c r="V17345">
        <v>35000</v>
      </c>
      <c r="W17345">
        <v>31800</v>
      </c>
      <c r="X17345">
        <v>2.4</v>
      </c>
      <c r="Y17345">
        <v>36000</v>
      </c>
      <c r="Z17345">
        <v>1.9</v>
      </c>
    </row>
    <row r="17346" spans="1:26">
      <c r="A17346">
        <v>213927643</v>
      </c>
      <c r="B17346" t="s">
        <v>14206</v>
      </c>
      <c r="C17346" t="s">
        <v>3597</v>
      </c>
      <c r="D17346" t="s">
        <v>4034</v>
      </c>
      <c r="E17346" t="s">
        <v>10839</v>
      </c>
      <c r="F17346" t="s">
        <v>3600</v>
      </c>
      <c r="G17346">
        <v>213927643</v>
      </c>
      <c r="I17346" t="s">
        <v>3700</v>
      </c>
      <c r="J17346" t="s">
        <v>10865</v>
      </c>
      <c r="L17346" t="s">
        <v>14310</v>
      </c>
      <c r="P17346">
        <v>10.199999999999999</v>
      </c>
      <c r="Q17346">
        <v>15.2</v>
      </c>
      <c r="R17346">
        <v>8.5</v>
      </c>
      <c r="S17346" t="b">
        <v>0</v>
      </c>
      <c r="T17346" t="b">
        <v>0</v>
      </c>
      <c r="U17346" t="b">
        <v>1</v>
      </c>
      <c r="V17346">
        <v>18000</v>
      </c>
      <c r="W17346">
        <v>12800</v>
      </c>
      <c r="X17346">
        <v>2.61</v>
      </c>
      <c r="Y17346">
        <v>13000</v>
      </c>
      <c r="Z17346">
        <v>2.2000000000000002</v>
      </c>
    </row>
    <row r="17347" spans="1:26">
      <c r="A17347">
        <v>213927644</v>
      </c>
      <c r="B17347" t="s">
        <v>14206</v>
      </c>
      <c r="C17347" t="s">
        <v>3597</v>
      </c>
      <c r="D17347" t="s">
        <v>4034</v>
      </c>
      <c r="E17347" t="s">
        <v>10839</v>
      </c>
      <c r="F17347" t="s">
        <v>3600</v>
      </c>
      <c r="G17347">
        <v>213927644</v>
      </c>
      <c r="I17347" t="s">
        <v>3700</v>
      </c>
      <c r="J17347" t="s">
        <v>10865</v>
      </c>
      <c r="L17347" t="s">
        <v>14311</v>
      </c>
      <c r="P17347">
        <v>10.199999999999999</v>
      </c>
      <c r="Q17347">
        <v>15.2</v>
      </c>
      <c r="R17347">
        <v>8.5</v>
      </c>
      <c r="S17347" t="b">
        <v>0</v>
      </c>
      <c r="T17347" t="b">
        <v>0</v>
      </c>
      <c r="U17347" t="b">
        <v>1</v>
      </c>
      <c r="V17347">
        <v>18000</v>
      </c>
      <c r="W17347">
        <v>12800</v>
      </c>
      <c r="X17347">
        <v>2.61</v>
      </c>
      <c r="Y17347">
        <v>13000</v>
      </c>
      <c r="Z17347">
        <v>2.2000000000000002</v>
      </c>
    </row>
    <row r="17348" spans="1:26">
      <c r="A17348">
        <v>213804883</v>
      </c>
      <c r="B17348" t="s">
        <v>14206</v>
      </c>
      <c r="C17348" t="s">
        <v>3597</v>
      </c>
      <c r="D17348" t="s">
        <v>4034</v>
      </c>
      <c r="E17348" t="s">
        <v>11946</v>
      </c>
      <c r="F17348" t="s">
        <v>3600</v>
      </c>
      <c r="G17348">
        <v>213804883</v>
      </c>
      <c r="I17348" t="s">
        <v>3601</v>
      </c>
      <c r="J17348" t="s">
        <v>14519</v>
      </c>
      <c r="L17348" t="s">
        <v>13625</v>
      </c>
      <c r="P17348">
        <v>10</v>
      </c>
      <c r="Q17348">
        <v>16.5</v>
      </c>
      <c r="R17348">
        <v>8.1999999999999993</v>
      </c>
      <c r="S17348" t="b">
        <v>0</v>
      </c>
      <c r="T17348" t="b">
        <v>0</v>
      </c>
      <c r="U17348" t="b">
        <v>0</v>
      </c>
      <c r="V17348">
        <v>30000</v>
      </c>
      <c r="W17348">
        <v>18000</v>
      </c>
      <c r="X17348">
        <v>2.2000000000000002</v>
      </c>
      <c r="Y17348">
        <v>20500</v>
      </c>
      <c r="Z17348">
        <v>2.14</v>
      </c>
    </row>
    <row r="17349" spans="1:26">
      <c r="A17349">
        <v>213785835</v>
      </c>
      <c r="B17349" t="s">
        <v>14206</v>
      </c>
      <c r="C17349" t="s">
        <v>3597</v>
      </c>
      <c r="D17349" t="s">
        <v>4034</v>
      </c>
      <c r="E17349" t="s">
        <v>13078</v>
      </c>
      <c r="F17349" t="s">
        <v>3600</v>
      </c>
      <c r="G17349">
        <v>213785835</v>
      </c>
      <c r="I17349" t="s">
        <v>3601</v>
      </c>
      <c r="J17349" t="s">
        <v>14520</v>
      </c>
      <c r="L17349" t="s">
        <v>14521</v>
      </c>
      <c r="P17349">
        <v>10</v>
      </c>
      <c r="Q17349">
        <v>16.5</v>
      </c>
      <c r="R17349">
        <v>8.1999999999999993</v>
      </c>
      <c r="S17349" t="b">
        <v>0</v>
      </c>
      <c r="T17349" t="b">
        <v>0</v>
      </c>
      <c r="U17349" t="b">
        <v>0</v>
      </c>
      <c r="V17349">
        <v>30000</v>
      </c>
      <c r="W17349">
        <v>18000</v>
      </c>
      <c r="X17349">
        <v>2.2000000000000002</v>
      </c>
      <c r="Y17349">
        <v>20500</v>
      </c>
      <c r="Z17349">
        <v>2.14</v>
      </c>
    </row>
    <row r="17350" spans="1:26">
      <c r="A17350">
        <v>213804888</v>
      </c>
      <c r="B17350" t="s">
        <v>14206</v>
      </c>
      <c r="C17350" t="s">
        <v>3597</v>
      </c>
      <c r="D17350" t="s">
        <v>4034</v>
      </c>
      <c r="E17350" t="s">
        <v>5445</v>
      </c>
      <c r="F17350" t="s">
        <v>3600</v>
      </c>
      <c r="G17350">
        <v>213804888</v>
      </c>
      <c r="I17350" t="s">
        <v>3601</v>
      </c>
      <c r="J17350" t="s">
        <v>5462</v>
      </c>
      <c r="L17350" t="s">
        <v>13585</v>
      </c>
      <c r="P17350">
        <v>10</v>
      </c>
      <c r="Q17350">
        <v>16.5</v>
      </c>
      <c r="R17350">
        <v>8.1999999999999993</v>
      </c>
      <c r="S17350" t="b">
        <v>0</v>
      </c>
      <c r="T17350" t="b">
        <v>0</v>
      </c>
      <c r="U17350" t="b">
        <v>0</v>
      </c>
      <c r="V17350">
        <v>30000</v>
      </c>
      <c r="W17350">
        <v>18000</v>
      </c>
      <c r="X17350">
        <v>2.2000000000000002</v>
      </c>
      <c r="Y17350">
        <v>20500</v>
      </c>
      <c r="Z17350">
        <v>2.14</v>
      </c>
    </row>
    <row r="17351" spans="1:26">
      <c r="A17351">
        <v>213804887</v>
      </c>
      <c r="B17351" t="s">
        <v>14206</v>
      </c>
      <c r="C17351" t="s">
        <v>3597</v>
      </c>
      <c r="D17351" t="s">
        <v>4034</v>
      </c>
      <c r="E17351" t="s">
        <v>5445</v>
      </c>
      <c r="F17351" t="s">
        <v>3600</v>
      </c>
      <c r="G17351">
        <v>213804887</v>
      </c>
      <c r="I17351" t="s">
        <v>3601</v>
      </c>
      <c r="J17351" t="s">
        <v>9438</v>
      </c>
      <c r="L17351" t="s">
        <v>13582</v>
      </c>
      <c r="P17351">
        <v>9.5</v>
      </c>
      <c r="Q17351">
        <v>16</v>
      </c>
      <c r="R17351">
        <v>8</v>
      </c>
      <c r="S17351" t="b">
        <v>0</v>
      </c>
      <c r="T17351" t="b">
        <v>0</v>
      </c>
      <c r="U17351" t="b">
        <v>0</v>
      </c>
      <c r="V17351">
        <v>36000</v>
      </c>
      <c r="W17351">
        <v>19000</v>
      </c>
      <c r="X17351">
        <v>2.1</v>
      </c>
      <c r="Y17351">
        <v>23200</v>
      </c>
      <c r="Z17351">
        <v>2.02</v>
      </c>
    </row>
    <row r="17352" spans="1:26">
      <c r="A17352">
        <v>213804884</v>
      </c>
      <c r="B17352" t="s">
        <v>14206</v>
      </c>
      <c r="C17352" t="s">
        <v>3597</v>
      </c>
      <c r="D17352" t="s">
        <v>4034</v>
      </c>
      <c r="E17352" t="s">
        <v>11946</v>
      </c>
      <c r="F17352" t="s">
        <v>3600</v>
      </c>
      <c r="G17352">
        <v>213804884</v>
      </c>
      <c r="I17352" t="s">
        <v>3601</v>
      </c>
      <c r="J17352" t="s">
        <v>11990</v>
      </c>
      <c r="L17352" t="s">
        <v>13618</v>
      </c>
      <c r="P17352">
        <v>9.5</v>
      </c>
      <c r="Q17352">
        <v>16</v>
      </c>
      <c r="R17352">
        <v>8</v>
      </c>
      <c r="S17352" t="b">
        <v>0</v>
      </c>
      <c r="T17352" t="b">
        <v>0</v>
      </c>
      <c r="U17352" t="b">
        <v>0</v>
      </c>
      <c r="V17352">
        <v>36000</v>
      </c>
      <c r="W17352">
        <v>19000</v>
      </c>
      <c r="X17352">
        <v>2.1</v>
      </c>
      <c r="Y17352">
        <v>23200</v>
      </c>
      <c r="Z17352">
        <v>2.02</v>
      </c>
    </row>
    <row r="17353" spans="1:26">
      <c r="A17353">
        <v>213785833</v>
      </c>
      <c r="B17353" t="s">
        <v>14206</v>
      </c>
      <c r="C17353" t="s">
        <v>3597</v>
      </c>
      <c r="D17353" t="s">
        <v>4034</v>
      </c>
      <c r="E17353" t="s">
        <v>13078</v>
      </c>
      <c r="F17353" t="s">
        <v>3600</v>
      </c>
      <c r="G17353">
        <v>213785833</v>
      </c>
      <c r="I17353" t="s">
        <v>3601</v>
      </c>
      <c r="J17353" t="s">
        <v>13379</v>
      </c>
      <c r="L17353" t="s">
        <v>14522</v>
      </c>
      <c r="P17353">
        <v>9.5</v>
      </c>
      <c r="Q17353">
        <v>16</v>
      </c>
      <c r="R17353">
        <v>8</v>
      </c>
      <c r="S17353" t="b">
        <v>0</v>
      </c>
      <c r="T17353" t="b">
        <v>0</v>
      </c>
      <c r="U17353" t="b">
        <v>0</v>
      </c>
      <c r="V17353">
        <v>36000</v>
      </c>
      <c r="W17353">
        <v>19000</v>
      </c>
      <c r="X17353">
        <v>2.1</v>
      </c>
      <c r="Y17353">
        <v>23200</v>
      </c>
      <c r="Z17353">
        <v>2.02</v>
      </c>
    </row>
    <row r="17354" spans="1:26">
      <c r="A17354">
        <v>213386475</v>
      </c>
      <c r="B17354" t="s">
        <v>14206</v>
      </c>
      <c r="C17354" t="s">
        <v>3597</v>
      </c>
      <c r="D17354" t="s">
        <v>4034</v>
      </c>
      <c r="E17354" t="s">
        <v>4412</v>
      </c>
      <c r="F17354" t="s">
        <v>3600</v>
      </c>
      <c r="G17354">
        <v>213386475</v>
      </c>
      <c r="I17354" t="s">
        <v>3700</v>
      </c>
      <c r="J17354" t="s">
        <v>13232</v>
      </c>
      <c r="L17354" t="s">
        <v>12418</v>
      </c>
      <c r="P17354">
        <v>10</v>
      </c>
      <c r="Q17354">
        <v>15.2</v>
      </c>
      <c r="R17354">
        <v>8.5</v>
      </c>
      <c r="S17354" t="b">
        <v>0</v>
      </c>
      <c r="T17354" t="b">
        <v>0</v>
      </c>
      <c r="U17354" t="b">
        <v>1</v>
      </c>
      <c r="V17354">
        <v>35000</v>
      </c>
      <c r="W17354">
        <v>27000</v>
      </c>
      <c r="X17354">
        <v>2.06</v>
      </c>
      <c r="Y17354">
        <v>21800</v>
      </c>
      <c r="Z17354">
        <v>2</v>
      </c>
    </row>
    <row r="17355" spans="1:26">
      <c r="A17355">
        <v>213386476</v>
      </c>
      <c r="B17355" t="s">
        <v>14206</v>
      </c>
      <c r="C17355" t="s">
        <v>3597</v>
      </c>
      <c r="D17355" t="s">
        <v>4034</v>
      </c>
      <c r="E17355" t="s">
        <v>4412</v>
      </c>
      <c r="F17355" t="s">
        <v>3600</v>
      </c>
      <c r="G17355">
        <v>213386476</v>
      </c>
      <c r="I17355" t="s">
        <v>3700</v>
      </c>
      <c r="J17355" t="s">
        <v>13232</v>
      </c>
      <c r="L17355" t="s">
        <v>9065</v>
      </c>
      <c r="P17355">
        <v>10</v>
      </c>
      <c r="Q17355">
        <v>15.2</v>
      </c>
      <c r="R17355">
        <v>8.5</v>
      </c>
      <c r="S17355" t="b">
        <v>0</v>
      </c>
      <c r="T17355" t="b">
        <v>0</v>
      </c>
      <c r="U17355" t="b">
        <v>1</v>
      </c>
      <c r="V17355">
        <v>35000</v>
      </c>
      <c r="W17355">
        <v>27000</v>
      </c>
      <c r="X17355">
        <v>2.06</v>
      </c>
      <c r="Y17355">
        <v>21800</v>
      </c>
      <c r="Z17355">
        <v>2</v>
      </c>
    </row>
    <row r="17356" spans="1:26">
      <c r="A17356">
        <v>213479413</v>
      </c>
      <c r="B17356" t="s">
        <v>14206</v>
      </c>
      <c r="C17356" t="s">
        <v>3597</v>
      </c>
      <c r="D17356" t="s">
        <v>4034</v>
      </c>
      <c r="E17356" t="s">
        <v>4412</v>
      </c>
      <c r="F17356" t="s">
        <v>3600</v>
      </c>
      <c r="G17356">
        <v>213479413</v>
      </c>
      <c r="I17356" t="s">
        <v>3601</v>
      </c>
      <c r="J17356" t="s">
        <v>14523</v>
      </c>
      <c r="L17356" t="s">
        <v>6362</v>
      </c>
      <c r="P17356">
        <v>11.7</v>
      </c>
      <c r="Q17356">
        <v>16.3</v>
      </c>
      <c r="R17356">
        <v>9.5</v>
      </c>
      <c r="S17356" t="b">
        <v>0</v>
      </c>
      <c r="T17356" t="b">
        <v>0</v>
      </c>
      <c r="U17356" t="b">
        <v>1</v>
      </c>
      <c r="V17356">
        <v>35000</v>
      </c>
      <c r="W17356">
        <v>31800</v>
      </c>
      <c r="X17356">
        <v>2.4</v>
      </c>
      <c r="Y17356">
        <v>36000</v>
      </c>
      <c r="Z17356">
        <v>1.9</v>
      </c>
    </row>
    <row r="17357" spans="1:26">
      <c r="A17357">
        <v>213500520</v>
      </c>
      <c r="B17357" t="s">
        <v>14206</v>
      </c>
      <c r="C17357" t="s">
        <v>3597</v>
      </c>
      <c r="D17357" t="s">
        <v>4034</v>
      </c>
      <c r="E17357" t="s">
        <v>4412</v>
      </c>
      <c r="F17357" t="s">
        <v>3600</v>
      </c>
      <c r="G17357">
        <v>213500520</v>
      </c>
      <c r="I17357" t="s">
        <v>3700</v>
      </c>
      <c r="J17357" t="s">
        <v>6355</v>
      </c>
      <c r="L17357" t="s">
        <v>13581</v>
      </c>
      <c r="P17357">
        <v>10.199999999999999</v>
      </c>
      <c r="Q17357">
        <v>15.2</v>
      </c>
      <c r="R17357">
        <v>8.5</v>
      </c>
      <c r="S17357" t="b">
        <v>0</v>
      </c>
      <c r="T17357" t="b">
        <v>0</v>
      </c>
      <c r="U17357" t="b">
        <v>1</v>
      </c>
      <c r="V17357">
        <v>18000</v>
      </c>
      <c r="W17357">
        <v>12800</v>
      </c>
      <c r="X17357">
        <v>2.61</v>
      </c>
      <c r="Y17357">
        <v>13000</v>
      </c>
      <c r="Z17357">
        <v>2.2000000000000002</v>
      </c>
    </row>
    <row r="17358" spans="1:26">
      <c r="A17358">
        <v>213785829</v>
      </c>
      <c r="B17358" t="s">
        <v>14206</v>
      </c>
      <c r="C17358" t="s">
        <v>3597</v>
      </c>
      <c r="D17358" t="s">
        <v>4034</v>
      </c>
      <c r="E17358" t="s">
        <v>4412</v>
      </c>
      <c r="F17358" t="s">
        <v>3600</v>
      </c>
      <c r="G17358">
        <v>213785829</v>
      </c>
      <c r="I17358" t="s">
        <v>3601</v>
      </c>
      <c r="J17358" t="s">
        <v>6355</v>
      </c>
      <c r="L17358" t="s">
        <v>13579</v>
      </c>
      <c r="P17358">
        <v>10</v>
      </c>
      <c r="Q17358">
        <v>16</v>
      </c>
      <c r="R17358">
        <v>8</v>
      </c>
      <c r="S17358" t="b">
        <v>0</v>
      </c>
      <c r="T17358" t="b">
        <v>0</v>
      </c>
      <c r="U17358" t="b">
        <v>0</v>
      </c>
      <c r="V17358">
        <v>18000</v>
      </c>
      <c r="W17358">
        <v>12000</v>
      </c>
      <c r="X17358">
        <v>2.61</v>
      </c>
      <c r="Y17358">
        <v>12000</v>
      </c>
      <c r="Z17358">
        <v>2.59</v>
      </c>
    </row>
    <row r="17359" spans="1:26">
      <c r="A17359">
        <v>213785832</v>
      </c>
      <c r="B17359" t="s">
        <v>14206</v>
      </c>
      <c r="C17359" t="s">
        <v>3597</v>
      </c>
      <c r="D17359" t="s">
        <v>4034</v>
      </c>
      <c r="E17359" t="s">
        <v>4412</v>
      </c>
      <c r="F17359" t="s">
        <v>3600</v>
      </c>
      <c r="G17359">
        <v>213785832</v>
      </c>
      <c r="I17359" t="s">
        <v>3601</v>
      </c>
      <c r="J17359" t="s">
        <v>6358</v>
      </c>
      <c r="L17359" t="s">
        <v>13578</v>
      </c>
      <c r="P17359">
        <v>10</v>
      </c>
      <c r="Q17359">
        <v>16</v>
      </c>
      <c r="R17359">
        <v>8.5</v>
      </c>
      <c r="S17359" t="b">
        <v>0</v>
      </c>
      <c r="T17359" t="b">
        <v>0</v>
      </c>
      <c r="U17359" t="b">
        <v>1</v>
      </c>
      <c r="V17359">
        <v>24000</v>
      </c>
      <c r="W17359">
        <v>21000</v>
      </c>
      <c r="X17359">
        <v>2.6</v>
      </c>
      <c r="Y17359">
        <v>21000</v>
      </c>
      <c r="Z17359">
        <v>2.6</v>
      </c>
    </row>
    <row r="17360" spans="1:26">
      <c r="A17360">
        <v>213785830</v>
      </c>
      <c r="B17360" t="s">
        <v>14206</v>
      </c>
      <c r="C17360" t="s">
        <v>3597</v>
      </c>
      <c r="D17360" t="s">
        <v>4034</v>
      </c>
      <c r="E17360" t="s">
        <v>4412</v>
      </c>
      <c r="F17360" t="s">
        <v>3600</v>
      </c>
      <c r="G17360">
        <v>213785830</v>
      </c>
      <c r="I17360" t="s">
        <v>3601</v>
      </c>
      <c r="J17360" t="s">
        <v>6357</v>
      </c>
      <c r="L17360" t="s">
        <v>13580</v>
      </c>
      <c r="P17360">
        <v>10</v>
      </c>
      <c r="Q17360">
        <v>16.5</v>
      </c>
      <c r="R17360">
        <v>8.1999999999999993</v>
      </c>
      <c r="S17360" t="b">
        <v>0</v>
      </c>
      <c r="T17360" t="b">
        <v>0</v>
      </c>
      <c r="U17360" t="b">
        <v>0</v>
      </c>
      <c r="V17360">
        <v>30000</v>
      </c>
      <c r="W17360">
        <v>18000</v>
      </c>
      <c r="X17360">
        <v>2.2000000000000002</v>
      </c>
      <c r="Y17360">
        <v>20500</v>
      </c>
      <c r="Z17360">
        <v>2.14</v>
      </c>
    </row>
    <row r="17361" spans="1:26">
      <c r="A17361">
        <v>213785831</v>
      </c>
      <c r="B17361" t="s">
        <v>14206</v>
      </c>
      <c r="C17361" t="s">
        <v>3597</v>
      </c>
      <c r="D17361" t="s">
        <v>4034</v>
      </c>
      <c r="E17361" t="s">
        <v>4412</v>
      </c>
      <c r="F17361" t="s">
        <v>3600</v>
      </c>
      <c r="G17361">
        <v>213785831</v>
      </c>
      <c r="I17361" t="s">
        <v>3601</v>
      </c>
      <c r="J17361" t="s">
        <v>6361</v>
      </c>
      <c r="L17361" t="s">
        <v>13576</v>
      </c>
      <c r="P17361">
        <v>9.5</v>
      </c>
      <c r="Q17361">
        <v>16</v>
      </c>
      <c r="R17361">
        <v>8</v>
      </c>
      <c r="S17361" t="b">
        <v>0</v>
      </c>
      <c r="T17361" t="b">
        <v>0</v>
      </c>
      <c r="U17361" t="b">
        <v>0</v>
      </c>
      <c r="V17361">
        <v>36000</v>
      </c>
      <c r="W17361">
        <v>19000</v>
      </c>
      <c r="X17361">
        <v>2.1</v>
      </c>
      <c r="Y17361">
        <v>23200</v>
      </c>
      <c r="Z17361">
        <v>2.02</v>
      </c>
    </row>
    <row r="17362" spans="1:26">
      <c r="A17362">
        <v>213895726</v>
      </c>
      <c r="B17362" t="s">
        <v>14207</v>
      </c>
      <c r="C17362" t="s">
        <v>3597</v>
      </c>
      <c r="D17362" t="s">
        <v>13088</v>
      </c>
      <c r="E17362" t="s">
        <v>3693</v>
      </c>
      <c r="F17362" t="s">
        <v>3621</v>
      </c>
      <c r="G17362">
        <v>213895726</v>
      </c>
      <c r="I17362" t="s">
        <v>3622</v>
      </c>
      <c r="J17362" t="s">
        <v>14524</v>
      </c>
      <c r="K17362" t="s">
        <v>3624</v>
      </c>
      <c r="L17362" t="s">
        <v>14525</v>
      </c>
      <c r="P17362">
        <v>12.5</v>
      </c>
      <c r="Q17362">
        <v>21</v>
      </c>
      <c r="R17362">
        <v>10.199999999999999</v>
      </c>
      <c r="S17362" t="b">
        <v>0</v>
      </c>
      <c r="T17362" t="b">
        <v>0</v>
      </c>
      <c r="U17362" t="b">
        <v>1</v>
      </c>
      <c r="V17362">
        <v>9000</v>
      </c>
      <c r="W17362">
        <v>6100</v>
      </c>
      <c r="X17362">
        <v>2.98</v>
      </c>
      <c r="Y17362">
        <v>7045</v>
      </c>
      <c r="Z17362">
        <v>2.79</v>
      </c>
    </row>
    <row r="17363" spans="1:26">
      <c r="A17363">
        <v>213895720</v>
      </c>
      <c r="B17363" t="s">
        <v>14207</v>
      </c>
      <c r="C17363" t="s">
        <v>3597</v>
      </c>
      <c r="D17363" t="s">
        <v>13088</v>
      </c>
      <c r="E17363" t="s">
        <v>3693</v>
      </c>
      <c r="F17363" t="s">
        <v>3621</v>
      </c>
      <c r="G17363">
        <v>213895720</v>
      </c>
      <c r="I17363" t="s">
        <v>3622</v>
      </c>
      <c r="J17363" t="s">
        <v>14526</v>
      </c>
      <c r="K17363" t="s">
        <v>3624</v>
      </c>
      <c r="L17363" t="s">
        <v>14527</v>
      </c>
      <c r="P17363">
        <v>12.5</v>
      </c>
      <c r="Q17363">
        <v>21</v>
      </c>
      <c r="R17363">
        <v>10.199999999999999</v>
      </c>
      <c r="S17363" t="b">
        <v>0</v>
      </c>
      <c r="T17363" t="b">
        <v>0</v>
      </c>
      <c r="U17363" t="b">
        <v>1</v>
      </c>
      <c r="V17363">
        <v>12000</v>
      </c>
      <c r="W17363">
        <v>8200</v>
      </c>
      <c r="X17363">
        <v>2.86</v>
      </c>
      <c r="Y17363">
        <v>11424</v>
      </c>
      <c r="Z17363">
        <v>2.62</v>
      </c>
    </row>
    <row r="17364" spans="1:26">
      <c r="A17364">
        <v>213895721</v>
      </c>
      <c r="B17364" t="s">
        <v>14207</v>
      </c>
      <c r="C17364" t="s">
        <v>3597</v>
      </c>
      <c r="D17364" t="s">
        <v>13088</v>
      </c>
      <c r="E17364" t="s">
        <v>3693</v>
      </c>
      <c r="F17364" t="s">
        <v>3621</v>
      </c>
      <c r="G17364">
        <v>213895721</v>
      </c>
      <c r="I17364" t="s">
        <v>3622</v>
      </c>
      <c r="J17364" t="s">
        <v>14528</v>
      </c>
      <c r="K17364" t="s">
        <v>3624</v>
      </c>
      <c r="L17364" t="s">
        <v>14529</v>
      </c>
      <c r="P17364">
        <v>12</v>
      </c>
      <c r="Q17364">
        <v>21</v>
      </c>
      <c r="R17364">
        <v>9.6</v>
      </c>
      <c r="S17364" t="b">
        <v>0</v>
      </c>
      <c r="T17364" t="b">
        <v>0</v>
      </c>
      <c r="U17364" t="b">
        <v>1</v>
      </c>
      <c r="V17364">
        <v>18100</v>
      </c>
      <c r="W17364">
        <v>12500</v>
      </c>
      <c r="X17364">
        <v>2.69</v>
      </c>
      <c r="Y17364">
        <v>19465</v>
      </c>
      <c r="Z17364">
        <v>2.63</v>
      </c>
    </row>
    <row r="17365" spans="1:26">
      <c r="A17365">
        <v>213895722</v>
      </c>
      <c r="B17365" t="s">
        <v>14207</v>
      </c>
      <c r="C17365" t="s">
        <v>3597</v>
      </c>
      <c r="D17365" t="s">
        <v>13088</v>
      </c>
      <c r="E17365" t="s">
        <v>3693</v>
      </c>
      <c r="F17365" t="s">
        <v>3621</v>
      </c>
      <c r="G17365">
        <v>213895722</v>
      </c>
      <c r="I17365" t="s">
        <v>3622</v>
      </c>
      <c r="J17365" t="s">
        <v>14530</v>
      </c>
      <c r="K17365" t="s">
        <v>3624</v>
      </c>
      <c r="L17365" t="s">
        <v>14531</v>
      </c>
      <c r="P17365">
        <v>12</v>
      </c>
      <c r="Q17365">
        <v>21</v>
      </c>
      <c r="R17365">
        <v>9.1</v>
      </c>
      <c r="S17365" t="b">
        <v>0</v>
      </c>
      <c r="T17365" t="b">
        <v>0</v>
      </c>
      <c r="U17365" t="b">
        <v>0</v>
      </c>
      <c r="V17365">
        <v>22400</v>
      </c>
      <c r="W17365">
        <v>13900</v>
      </c>
      <c r="X17365">
        <v>2.66</v>
      </c>
      <c r="Y17365">
        <v>19006</v>
      </c>
      <c r="Z17365">
        <v>2.67</v>
      </c>
    </row>
    <row r="17366" spans="1:26">
      <c r="A17366">
        <v>208447743</v>
      </c>
      <c r="B17366" t="s">
        <v>14207</v>
      </c>
      <c r="C17366" t="s">
        <v>3597</v>
      </c>
      <c r="D17366" t="s">
        <v>3637</v>
      </c>
      <c r="E17366" t="s">
        <v>3834</v>
      </c>
      <c r="F17366" t="s">
        <v>3621</v>
      </c>
      <c r="G17366">
        <v>208447743</v>
      </c>
      <c r="I17366" t="s">
        <v>3622</v>
      </c>
      <c r="J17366" t="s">
        <v>14532</v>
      </c>
      <c r="K17366" t="s">
        <v>3624</v>
      </c>
      <c r="L17366" t="s">
        <v>14533</v>
      </c>
      <c r="M17366">
        <v>12.5</v>
      </c>
      <c r="N17366">
        <v>21.5</v>
      </c>
      <c r="O17366">
        <v>10.3</v>
      </c>
      <c r="P17366">
        <v>12.5</v>
      </c>
      <c r="Q17366">
        <v>21.5</v>
      </c>
      <c r="R17366">
        <v>9.1</v>
      </c>
      <c r="S17366" t="b">
        <v>0</v>
      </c>
      <c r="T17366" t="b">
        <v>0</v>
      </c>
      <c r="U17366" t="b">
        <v>0</v>
      </c>
      <c r="V17366">
        <v>9000</v>
      </c>
      <c r="W17366">
        <v>6300</v>
      </c>
      <c r="X17366">
        <v>2.4</v>
      </c>
      <c r="Y17366">
        <v>7973</v>
      </c>
      <c r="Z17366">
        <v>1.88</v>
      </c>
    </row>
    <row r="17367" spans="1:26">
      <c r="A17367">
        <v>208447748</v>
      </c>
      <c r="B17367" t="s">
        <v>14207</v>
      </c>
      <c r="C17367" t="s">
        <v>3597</v>
      </c>
      <c r="D17367" t="s">
        <v>3637</v>
      </c>
      <c r="E17367" t="s">
        <v>3834</v>
      </c>
      <c r="F17367" t="s">
        <v>3621</v>
      </c>
      <c r="G17367">
        <v>208447748</v>
      </c>
      <c r="I17367" t="s">
        <v>3622</v>
      </c>
      <c r="J17367" t="s">
        <v>14534</v>
      </c>
      <c r="K17367" t="s">
        <v>3624</v>
      </c>
      <c r="L17367" t="s">
        <v>14535</v>
      </c>
      <c r="M17367">
        <v>12.6</v>
      </c>
      <c r="N17367">
        <v>21.5</v>
      </c>
      <c r="O17367">
        <v>10</v>
      </c>
      <c r="P17367">
        <v>12.6</v>
      </c>
      <c r="Q17367">
        <v>21.7</v>
      </c>
      <c r="R17367">
        <v>9.4</v>
      </c>
      <c r="S17367" t="b">
        <v>0</v>
      </c>
      <c r="T17367" t="b">
        <v>0</v>
      </c>
      <c r="U17367" t="b">
        <v>0</v>
      </c>
      <c r="V17367">
        <v>9000</v>
      </c>
      <c r="W17367">
        <v>6000</v>
      </c>
      <c r="X17367">
        <v>2.5099999999999998</v>
      </c>
      <c r="Y17367">
        <v>8065</v>
      </c>
      <c r="Z17367">
        <v>2.17</v>
      </c>
    </row>
    <row r="17368" spans="1:26">
      <c r="A17368">
        <v>208447747</v>
      </c>
      <c r="B17368" t="s">
        <v>14207</v>
      </c>
      <c r="C17368" t="s">
        <v>3597</v>
      </c>
      <c r="D17368" t="s">
        <v>3637</v>
      </c>
      <c r="E17368" t="s">
        <v>3834</v>
      </c>
      <c r="F17368" t="s">
        <v>3621</v>
      </c>
      <c r="G17368">
        <v>208447747</v>
      </c>
      <c r="I17368" t="s">
        <v>3622</v>
      </c>
      <c r="J17368" t="s">
        <v>14536</v>
      </c>
      <c r="K17368" t="s">
        <v>3624</v>
      </c>
      <c r="L17368" t="s">
        <v>14537</v>
      </c>
      <c r="M17368">
        <v>10.8</v>
      </c>
      <c r="N17368">
        <v>20.5</v>
      </c>
      <c r="O17368">
        <v>10.7</v>
      </c>
      <c r="P17368">
        <v>10.8</v>
      </c>
      <c r="Q17368">
        <v>21.4</v>
      </c>
      <c r="R17368">
        <v>9.1999999999999993</v>
      </c>
      <c r="S17368" t="b">
        <v>0</v>
      </c>
      <c r="T17368" t="b">
        <v>0</v>
      </c>
      <c r="U17368" t="b">
        <v>0</v>
      </c>
      <c r="V17368">
        <v>12000</v>
      </c>
      <c r="W17368">
        <v>7000</v>
      </c>
      <c r="X17368">
        <v>2.5</v>
      </c>
      <c r="Y17368">
        <v>9300</v>
      </c>
      <c r="Z17368">
        <v>2</v>
      </c>
    </row>
    <row r="17369" spans="1:26">
      <c r="A17369">
        <v>208447745</v>
      </c>
      <c r="B17369" t="s">
        <v>14207</v>
      </c>
      <c r="C17369" t="s">
        <v>3597</v>
      </c>
      <c r="D17369" t="s">
        <v>3637</v>
      </c>
      <c r="E17369" t="s">
        <v>3834</v>
      </c>
      <c r="F17369" t="s">
        <v>3621</v>
      </c>
      <c r="G17369">
        <v>208447745</v>
      </c>
      <c r="I17369" t="s">
        <v>3622</v>
      </c>
      <c r="J17369" t="s">
        <v>14538</v>
      </c>
      <c r="K17369" t="s">
        <v>3624</v>
      </c>
      <c r="L17369" t="s">
        <v>14539</v>
      </c>
      <c r="M17369">
        <v>11</v>
      </c>
      <c r="N17369">
        <v>19.5</v>
      </c>
      <c r="O17369">
        <v>10</v>
      </c>
      <c r="P17369">
        <v>11</v>
      </c>
      <c r="Q17369">
        <v>19.5</v>
      </c>
      <c r="R17369">
        <v>8.6999999999999993</v>
      </c>
      <c r="S17369" t="b">
        <v>0</v>
      </c>
      <c r="T17369" t="b">
        <v>0</v>
      </c>
      <c r="U17369" t="b">
        <v>0</v>
      </c>
      <c r="V17369">
        <v>18000</v>
      </c>
      <c r="W17369">
        <v>11400</v>
      </c>
      <c r="X17369">
        <v>2.57</v>
      </c>
      <c r="Y17369">
        <v>14370</v>
      </c>
      <c r="Z17369">
        <v>2.4900000000000002</v>
      </c>
    </row>
    <row r="17370" spans="1:26">
      <c r="A17370">
        <v>208447742</v>
      </c>
      <c r="B17370" t="s">
        <v>14207</v>
      </c>
      <c r="C17370" t="s">
        <v>3597</v>
      </c>
      <c r="D17370" t="s">
        <v>3637</v>
      </c>
      <c r="E17370" t="s">
        <v>3834</v>
      </c>
      <c r="F17370" t="s">
        <v>3621</v>
      </c>
      <c r="G17370">
        <v>208447742</v>
      </c>
      <c r="I17370" t="s">
        <v>3622</v>
      </c>
      <c r="J17370" t="s">
        <v>14540</v>
      </c>
      <c r="K17370" t="s">
        <v>3624</v>
      </c>
      <c r="L17370" t="s">
        <v>14541</v>
      </c>
      <c r="M17370">
        <v>10.3</v>
      </c>
      <c r="N17370">
        <v>20</v>
      </c>
      <c r="O17370">
        <v>10.8</v>
      </c>
      <c r="P17370">
        <v>10.3</v>
      </c>
      <c r="Q17370">
        <v>20.8</v>
      </c>
      <c r="R17370">
        <v>8.6999999999999993</v>
      </c>
      <c r="S17370" t="b">
        <v>0</v>
      </c>
      <c r="T17370" t="b">
        <v>0</v>
      </c>
      <c r="U17370" t="b">
        <v>0</v>
      </c>
      <c r="V17370">
        <v>12000</v>
      </c>
      <c r="W17370">
        <v>7800</v>
      </c>
      <c r="X17370">
        <v>2.31</v>
      </c>
      <c r="Y17370">
        <v>8200</v>
      </c>
      <c r="Z17370">
        <v>1.35</v>
      </c>
    </row>
    <row r="17371" spans="1:26">
      <c r="A17371">
        <v>208447749</v>
      </c>
      <c r="B17371" t="s">
        <v>14207</v>
      </c>
      <c r="C17371" t="s">
        <v>3597</v>
      </c>
      <c r="D17371" t="s">
        <v>3637</v>
      </c>
      <c r="E17371" t="s">
        <v>3834</v>
      </c>
      <c r="F17371" t="s">
        <v>3621</v>
      </c>
      <c r="G17371">
        <v>208447749</v>
      </c>
      <c r="I17371" t="s">
        <v>3622</v>
      </c>
      <c r="J17371" t="s">
        <v>14542</v>
      </c>
      <c r="K17371" t="s">
        <v>3624</v>
      </c>
      <c r="L17371" t="s">
        <v>14543</v>
      </c>
      <c r="M17371">
        <v>9.5</v>
      </c>
      <c r="N17371">
        <v>18.5</v>
      </c>
      <c r="O17371">
        <v>10.199999999999999</v>
      </c>
      <c r="P17371">
        <v>9.5</v>
      </c>
      <c r="Q17371">
        <v>18.5</v>
      </c>
      <c r="R17371">
        <v>8.6</v>
      </c>
      <c r="S17371" t="b">
        <v>0</v>
      </c>
      <c r="T17371" t="b">
        <v>0</v>
      </c>
      <c r="U17371" t="b">
        <v>0</v>
      </c>
      <c r="V17371">
        <v>24000</v>
      </c>
      <c r="W17371">
        <v>16500</v>
      </c>
      <c r="X17371">
        <v>2.38</v>
      </c>
      <c r="Y17371">
        <v>19257</v>
      </c>
      <c r="Z17371">
        <v>2.11</v>
      </c>
    </row>
    <row r="17372" spans="1:26">
      <c r="A17372">
        <v>208447746</v>
      </c>
      <c r="B17372" t="s">
        <v>14207</v>
      </c>
      <c r="C17372" t="s">
        <v>3597</v>
      </c>
      <c r="D17372" t="s">
        <v>3637</v>
      </c>
      <c r="E17372" t="s">
        <v>3834</v>
      </c>
      <c r="F17372" t="s">
        <v>3621</v>
      </c>
      <c r="G17372">
        <v>208447746</v>
      </c>
      <c r="I17372" t="s">
        <v>3622</v>
      </c>
      <c r="J17372" t="s">
        <v>14544</v>
      </c>
      <c r="K17372" t="s">
        <v>3624</v>
      </c>
      <c r="L17372" t="s">
        <v>14545</v>
      </c>
      <c r="M17372">
        <v>12.2</v>
      </c>
      <c r="N17372">
        <v>21</v>
      </c>
      <c r="O17372">
        <v>10.5</v>
      </c>
      <c r="P17372">
        <v>12.2</v>
      </c>
      <c r="Q17372">
        <v>21</v>
      </c>
      <c r="R17372">
        <v>8.6999999999999993</v>
      </c>
      <c r="S17372" t="b">
        <v>0</v>
      </c>
      <c r="T17372" t="b">
        <v>0</v>
      </c>
      <c r="U17372" t="b">
        <v>0</v>
      </c>
      <c r="V17372">
        <v>30000</v>
      </c>
      <c r="W17372">
        <v>20000</v>
      </c>
      <c r="X17372">
        <v>1.87</v>
      </c>
      <c r="Y17372">
        <v>23000</v>
      </c>
      <c r="Z17372">
        <v>2.1</v>
      </c>
    </row>
    <row r="17373" spans="1:26">
      <c r="A17373">
        <v>208447767</v>
      </c>
      <c r="B17373" t="s">
        <v>14207</v>
      </c>
      <c r="C17373" t="s">
        <v>3597</v>
      </c>
      <c r="D17373" t="s">
        <v>3637</v>
      </c>
      <c r="E17373" t="s">
        <v>3862</v>
      </c>
      <c r="F17373" t="s">
        <v>3621</v>
      </c>
      <c r="G17373">
        <v>208447767</v>
      </c>
      <c r="I17373" t="s">
        <v>3622</v>
      </c>
      <c r="J17373" t="s">
        <v>14532</v>
      </c>
      <c r="K17373" t="s">
        <v>3624</v>
      </c>
      <c r="L17373" t="s">
        <v>14533</v>
      </c>
      <c r="M17373">
        <v>12.5</v>
      </c>
      <c r="N17373">
        <v>21.5</v>
      </c>
      <c r="O17373">
        <v>10.3</v>
      </c>
      <c r="P17373">
        <v>12.5</v>
      </c>
      <c r="Q17373">
        <v>21.5</v>
      </c>
      <c r="R17373">
        <v>9.1</v>
      </c>
      <c r="S17373" t="b">
        <v>0</v>
      </c>
      <c r="T17373" t="b">
        <v>0</v>
      </c>
      <c r="U17373" t="b">
        <v>0</v>
      </c>
      <c r="V17373">
        <v>9000</v>
      </c>
      <c r="W17373">
        <v>6300</v>
      </c>
      <c r="X17373">
        <v>2.4</v>
      </c>
      <c r="Y17373">
        <v>7973</v>
      </c>
      <c r="Z17373">
        <v>1.88</v>
      </c>
    </row>
    <row r="17374" spans="1:26">
      <c r="A17374">
        <v>208447772</v>
      </c>
      <c r="B17374" t="s">
        <v>14207</v>
      </c>
      <c r="C17374" t="s">
        <v>3597</v>
      </c>
      <c r="D17374" t="s">
        <v>3637</v>
      </c>
      <c r="E17374" t="s">
        <v>3862</v>
      </c>
      <c r="F17374" t="s">
        <v>3621</v>
      </c>
      <c r="G17374">
        <v>208447772</v>
      </c>
      <c r="I17374" t="s">
        <v>3622</v>
      </c>
      <c r="J17374" t="s">
        <v>14534</v>
      </c>
      <c r="K17374" t="s">
        <v>3624</v>
      </c>
      <c r="L17374" t="s">
        <v>14535</v>
      </c>
      <c r="M17374">
        <v>12.6</v>
      </c>
      <c r="N17374">
        <v>21.5</v>
      </c>
      <c r="O17374">
        <v>10</v>
      </c>
      <c r="P17374">
        <v>12.6</v>
      </c>
      <c r="Q17374">
        <v>21.7</v>
      </c>
      <c r="R17374">
        <v>9.4</v>
      </c>
      <c r="S17374" t="b">
        <v>0</v>
      </c>
      <c r="T17374" t="b">
        <v>0</v>
      </c>
      <c r="U17374" t="b">
        <v>0</v>
      </c>
      <c r="V17374">
        <v>9000</v>
      </c>
      <c r="W17374">
        <v>6000</v>
      </c>
      <c r="X17374">
        <v>2.5099999999999998</v>
      </c>
      <c r="Y17374">
        <v>8065</v>
      </c>
      <c r="Z17374">
        <v>2.17</v>
      </c>
    </row>
    <row r="17375" spans="1:26">
      <c r="A17375">
        <v>208447771</v>
      </c>
      <c r="B17375" t="s">
        <v>14207</v>
      </c>
      <c r="C17375" t="s">
        <v>3597</v>
      </c>
      <c r="D17375" t="s">
        <v>3637</v>
      </c>
      <c r="E17375" t="s">
        <v>3862</v>
      </c>
      <c r="F17375" t="s">
        <v>3621</v>
      </c>
      <c r="G17375">
        <v>208447771</v>
      </c>
      <c r="I17375" t="s">
        <v>3622</v>
      </c>
      <c r="J17375" t="s">
        <v>14536</v>
      </c>
      <c r="K17375" t="s">
        <v>3624</v>
      </c>
      <c r="L17375" t="s">
        <v>14537</v>
      </c>
      <c r="M17375">
        <v>10.8</v>
      </c>
      <c r="N17375">
        <v>20.5</v>
      </c>
      <c r="O17375">
        <v>10.7</v>
      </c>
      <c r="P17375">
        <v>10.8</v>
      </c>
      <c r="Q17375">
        <v>21.4</v>
      </c>
      <c r="R17375">
        <v>9.1999999999999993</v>
      </c>
      <c r="S17375" t="b">
        <v>0</v>
      </c>
      <c r="T17375" t="b">
        <v>0</v>
      </c>
      <c r="U17375" t="b">
        <v>0</v>
      </c>
      <c r="V17375">
        <v>12000</v>
      </c>
      <c r="W17375">
        <v>7000</v>
      </c>
      <c r="X17375">
        <v>2.5</v>
      </c>
      <c r="Y17375">
        <v>9300</v>
      </c>
      <c r="Z17375">
        <v>2</v>
      </c>
    </row>
    <row r="17376" spans="1:26">
      <c r="A17376">
        <v>208447769</v>
      </c>
      <c r="B17376" t="s">
        <v>14207</v>
      </c>
      <c r="C17376" t="s">
        <v>3597</v>
      </c>
      <c r="D17376" t="s">
        <v>3637</v>
      </c>
      <c r="E17376" t="s">
        <v>3862</v>
      </c>
      <c r="F17376" t="s">
        <v>3621</v>
      </c>
      <c r="G17376">
        <v>208447769</v>
      </c>
      <c r="I17376" t="s">
        <v>3622</v>
      </c>
      <c r="J17376" t="s">
        <v>14538</v>
      </c>
      <c r="K17376" t="s">
        <v>3624</v>
      </c>
      <c r="L17376" t="s">
        <v>14539</v>
      </c>
      <c r="M17376">
        <v>11</v>
      </c>
      <c r="N17376">
        <v>19.5</v>
      </c>
      <c r="O17376">
        <v>10</v>
      </c>
      <c r="P17376">
        <v>11</v>
      </c>
      <c r="Q17376">
        <v>19.5</v>
      </c>
      <c r="R17376">
        <v>8.6999999999999993</v>
      </c>
      <c r="S17376" t="b">
        <v>0</v>
      </c>
      <c r="T17376" t="b">
        <v>0</v>
      </c>
      <c r="U17376" t="b">
        <v>0</v>
      </c>
      <c r="V17376">
        <v>18000</v>
      </c>
      <c r="W17376">
        <v>11400</v>
      </c>
      <c r="X17376">
        <v>2.57</v>
      </c>
      <c r="Y17376">
        <v>14370</v>
      </c>
      <c r="Z17376">
        <v>2.4900000000000002</v>
      </c>
    </row>
    <row r="17377" spans="1:26">
      <c r="A17377">
        <v>208447766</v>
      </c>
      <c r="B17377" t="s">
        <v>14207</v>
      </c>
      <c r="C17377" t="s">
        <v>3597</v>
      </c>
      <c r="D17377" t="s">
        <v>3637</v>
      </c>
      <c r="E17377" t="s">
        <v>3862</v>
      </c>
      <c r="F17377" t="s">
        <v>3621</v>
      </c>
      <c r="G17377">
        <v>208447766</v>
      </c>
      <c r="I17377" t="s">
        <v>3622</v>
      </c>
      <c r="J17377" t="s">
        <v>14540</v>
      </c>
      <c r="K17377" t="s">
        <v>3624</v>
      </c>
      <c r="L17377" t="s">
        <v>14541</v>
      </c>
      <c r="M17377">
        <v>10.3</v>
      </c>
      <c r="N17377">
        <v>20</v>
      </c>
      <c r="O17377">
        <v>10.8</v>
      </c>
      <c r="P17377">
        <v>10.3</v>
      </c>
      <c r="Q17377">
        <v>20.8</v>
      </c>
      <c r="R17377">
        <v>8.6999999999999993</v>
      </c>
      <c r="S17377" t="b">
        <v>0</v>
      </c>
      <c r="T17377" t="b">
        <v>0</v>
      </c>
      <c r="U17377" t="b">
        <v>0</v>
      </c>
      <c r="V17377">
        <v>12000</v>
      </c>
      <c r="W17377">
        <v>7800</v>
      </c>
      <c r="X17377">
        <v>2.31</v>
      </c>
      <c r="Y17377">
        <v>8200</v>
      </c>
      <c r="Z17377">
        <v>1.35</v>
      </c>
    </row>
    <row r="17378" spans="1:26">
      <c r="A17378">
        <v>208447773</v>
      </c>
      <c r="B17378" t="s">
        <v>14207</v>
      </c>
      <c r="C17378" t="s">
        <v>3597</v>
      </c>
      <c r="D17378" t="s">
        <v>3637</v>
      </c>
      <c r="E17378" t="s">
        <v>3862</v>
      </c>
      <c r="F17378" t="s">
        <v>3621</v>
      </c>
      <c r="G17378">
        <v>208447773</v>
      </c>
      <c r="I17378" t="s">
        <v>3622</v>
      </c>
      <c r="J17378" t="s">
        <v>14542</v>
      </c>
      <c r="K17378" t="s">
        <v>3624</v>
      </c>
      <c r="L17378" t="s">
        <v>14543</v>
      </c>
      <c r="M17378">
        <v>9.5</v>
      </c>
      <c r="N17378">
        <v>18.5</v>
      </c>
      <c r="O17378">
        <v>10.199999999999999</v>
      </c>
      <c r="P17378">
        <v>9.5</v>
      </c>
      <c r="Q17378">
        <v>18.5</v>
      </c>
      <c r="R17378">
        <v>8.6</v>
      </c>
      <c r="S17378" t="b">
        <v>0</v>
      </c>
      <c r="T17378" t="b">
        <v>0</v>
      </c>
      <c r="U17378" t="b">
        <v>0</v>
      </c>
      <c r="V17378">
        <v>24000</v>
      </c>
      <c r="W17378">
        <v>16500</v>
      </c>
      <c r="X17378">
        <v>2.38</v>
      </c>
      <c r="Y17378">
        <v>19257</v>
      </c>
      <c r="Z17378">
        <v>2.11</v>
      </c>
    </row>
    <row r="17379" spans="1:26">
      <c r="A17379">
        <v>208447770</v>
      </c>
      <c r="B17379" t="s">
        <v>14207</v>
      </c>
      <c r="C17379" t="s">
        <v>3597</v>
      </c>
      <c r="D17379" t="s">
        <v>3637</v>
      </c>
      <c r="E17379" t="s">
        <v>3862</v>
      </c>
      <c r="F17379" t="s">
        <v>3621</v>
      </c>
      <c r="G17379">
        <v>208447770</v>
      </c>
      <c r="I17379" t="s">
        <v>3622</v>
      </c>
      <c r="J17379" t="s">
        <v>14544</v>
      </c>
      <c r="K17379" t="s">
        <v>3624</v>
      </c>
      <c r="L17379" t="s">
        <v>14545</v>
      </c>
      <c r="M17379">
        <v>12.2</v>
      </c>
      <c r="N17379">
        <v>21</v>
      </c>
      <c r="O17379">
        <v>10.5</v>
      </c>
      <c r="P17379">
        <v>12.2</v>
      </c>
      <c r="Q17379">
        <v>21</v>
      </c>
      <c r="R17379">
        <v>8.6999999999999993</v>
      </c>
      <c r="S17379" t="b">
        <v>0</v>
      </c>
      <c r="T17379" t="b">
        <v>0</v>
      </c>
      <c r="U17379" t="b">
        <v>0</v>
      </c>
      <c r="V17379">
        <v>30000</v>
      </c>
      <c r="W17379">
        <v>20000</v>
      </c>
      <c r="X17379">
        <v>1.87</v>
      </c>
      <c r="Y17379">
        <v>23000</v>
      </c>
      <c r="Z17379">
        <v>2.1</v>
      </c>
    </row>
    <row r="17380" spans="1:26">
      <c r="A17380">
        <v>208447695</v>
      </c>
      <c r="B17380" t="s">
        <v>14207</v>
      </c>
      <c r="C17380" t="s">
        <v>3597</v>
      </c>
      <c r="D17380" t="s">
        <v>3637</v>
      </c>
      <c r="E17380" t="s">
        <v>3854</v>
      </c>
      <c r="F17380" t="s">
        <v>3621</v>
      </c>
      <c r="G17380">
        <v>208447695</v>
      </c>
      <c r="I17380" t="s">
        <v>3622</v>
      </c>
      <c r="J17380" t="s">
        <v>14532</v>
      </c>
      <c r="K17380" t="s">
        <v>3624</v>
      </c>
      <c r="L17380" t="s">
        <v>14533</v>
      </c>
      <c r="M17380">
        <v>12.5</v>
      </c>
      <c r="N17380">
        <v>21.5</v>
      </c>
      <c r="O17380">
        <v>10.3</v>
      </c>
      <c r="P17380">
        <v>12.5</v>
      </c>
      <c r="Q17380">
        <v>21.5</v>
      </c>
      <c r="R17380">
        <v>9.1</v>
      </c>
      <c r="S17380" t="b">
        <v>0</v>
      </c>
      <c r="T17380" t="b">
        <v>0</v>
      </c>
      <c r="U17380" t="b">
        <v>0</v>
      </c>
      <c r="V17380">
        <v>9000</v>
      </c>
      <c r="W17380">
        <v>6300</v>
      </c>
      <c r="X17380">
        <v>2.4</v>
      </c>
      <c r="Y17380">
        <v>7973</v>
      </c>
      <c r="Z17380">
        <v>1.88</v>
      </c>
    </row>
    <row r="17381" spans="1:26">
      <c r="A17381">
        <v>208447700</v>
      </c>
      <c r="B17381" t="s">
        <v>14207</v>
      </c>
      <c r="C17381" t="s">
        <v>3597</v>
      </c>
      <c r="D17381" t="s">
        <v>3637</v>
      </c>
      <c r="E17381" t="s">
        <v>3854</v>
      </c>
      <c r="F17381" t="s">
        <v>3621</v>
      </c>
      <c r="G17381">
        <v>208447700</v>
      </c>
      <c r="I17381" t="s">
        <v>3622</v>
      </c>
      <c r="J17381" t="s">
        <v>14534</v>
      </c>
      <c r="K17381" t="s">
        <v>3624</v>
      </c>
      <c r="L17381" t="s">
        <v>14535</v>
      </c>
      <c r="M17381">
        <v>12.6</v>
      </c>
      <c r="N17381">
        <v>21.5</v>
      </c>
      <c r="O17381">
        <v>10</v>
      </c>
      <c r="P17381">
        <v>12.6</v>
      </c>
      <c r="Q17381">
        <v>21.7</v>
      </c>
      <c r="R17381">
        <v>9.4</v>
      </c>
      <c r="S17381" t="b">
        <v>0</v>
      </c>
      <c r="T17381" t="b">
        <v>0</v>
      </c>
      <c r="U17381" t="b">
        <v>0</v>
      </c>
      <c r="V17381">
        <v>9000</v>
      </c>
      <c r="W17381">
        <v>6000</v>
      </c>
      <c r="X17381">
        <v>2.5099999999999998</v>
      </c>
      <c r="Y17381">
        <v>8065</v>
      </c>
      <c r="Z17381">
        <v>2.17</v>
      </c>
    </row>
    <row r="17382" spans="1:26">
      <c r="A17382">
        <v>208447699</v>
      </c>
      <c r="B17382" t="s">
        <v>14207</v>
      </c>
      <c r="C17382" t="s">
        <v>3597</v>
      </c>
      <c r="D17382" t="s">
        <v>3637</v>
      </c>
      <c r="E17382" t="s">
        <v>3854</v>
      </c>
      <c r="F17382" t="s">
        <v>3621</v>
      </c>
      <c r="G17382">
        <v>208447699</v>
      </c>
      <c r="I17382" t="s">
        <v>3622</v>
      </c>
      <c r="J17382" t="s">
        <v>14536</v>
      </c>
      <c r="K17382" t="s">
        <v>3624</v>
      </c>
      <c r="L17382" t="s">
        <v>14537</v>
      </c>
      <c r="M17382">
        <v>10.8</v>
      </c>
      <c r="N17382">
        <v>20.5</v>
      </c>
      <c r="O17382">
        <v>10.7</v>
      </c>
      <c r="P17382">
        <v>10.8</v>
      </c>
      <c r="Q17382">
        <v>21.4</v>
      </c>
      <c r="R17382">
        <v>9.1999999999999993</v>
      </c>
      <c r="S17382" t="b">
        <v>0</v>
      </c>
      <c r="T17382" t="b">
        <v>0</v>
      </c>
      <c r="U17382" t="b">
        <v>0</v>
      </c>
      <c r="V17382">
        <v>12000</v>
      </c>
      <c r="W17382">
        <v>7000</v>
      </c>
      <c r="X17382">
        <v>2.5</v>
      </c>
      <c r="Y17382">
        <v>9300</v>
      </c>
      <c r="Z17382">
        <v>2</v>
      </c>
    </row>
    <row r="17383" spans="1:26">
      <c r="A17383">
        <v>208447697</v>
      </c>
      <c r="B17383" t="s">
        <v>14207</v>
      </c>
      <c r="C17383" t="s">
        <v>3597</v>
      </c>
      <c r="D17383" t="s">
        <v>3637</v>
      </c>
      <c r="E17383" t="s">
        <v>3854</v>
      </c>
      <c r="F17383" t="s">
        <v>3621</v>
      </c>
      <c r="G17383">
        <v>208447697</v>
      </c>
      <c r="I17383" t="s">
        <v>3622</v>
      </c>
      <c r="J17383" t="s">
        <v>14538</v>
      </c>
      <c r="K17383" t="s">
        <v>3624</v>
      </c>
      <c r="L17383" t="s">
        <v>14539</v>
      </c>
      <c r="M17383">
        <v>11</v>
      </c>
      <c r="N17383">
        <v>19.5</v>
      </c>
      <c r="O17383">
        <v>10</v>
      </c>
      <c r="P17383">
        <v>11</v>
      </c>
      <c r="Q17383">
        <v>19.5</v>
      </c>
      <c r="R17383">
        <v>8.6999999999999993</v>
      </c>
      <c r="S17383" t="b">
        <v>0</v>
      </c>
      <c r="T17383" t="b">
        <v>0</v>
      </c>
      <c r="U17383" t="b">
        <v>0</v>
      </c>
      <c r="V17383">
        <v>18000</v>
      </c>
      <c r="W17383">
        <v>11400</v>
      </c>
      <c r="X17383">
        <v>2.57</v>
      </c>
      <c r="Y17383">
        <v>14370</v>
      </c>
      <c r="Z17383">
        <v>2.4900000000000002</v>
      </c>
    </row>
    <row r="17384" spans="1:26">
      <c r="A17384">
        <v>208447694</v>
      </c>
      <c r="B17384" t="s">
        <v>14207</v>
      </c>
      <c r="C17384" t="s">
        <v>3597</v>
      </c>
      <c r="D17384" t="s">
        <v>3637</v>
      </c>
      <c r="E17384" t="s">
        <v>3854</v>
      </c>
      <c r="F17384" t="s">
        <v>3621</v>
      </c>
      <c r="G17384">
        <v>208447694</v>
      </c>
      <c r="I17384" t="s">
        <v>3622</v>
      </c>
      <c r="J17384" t="s">
        <v>14540</v>
      </c>
      <c r="K17384" t="s">
        <v>3624</v>
      </c>
      <c r="L17384" t="s">
        <v>14541</v>
      </c>
      <c r="M17384">
        <v>10.3</v>
      </c>
      <c r="N17384">
        <v>20</v>
      </c>
      <c r="O17384">
        <v>10.8</v>
      </c>
      <c r="P17384">
        <v>10.3</v>
      </c>
      <c r="Q17384">
        <v>20.8</v>
      </c>
      <c r="R17384">
        <v>8.6999999999999993</v>
      </c>
      <c r="S17384" t="b">
        <v>0</v>
      </c>
      <c r="T17384" t="b">
        <v>0</v>
      </c>
      <c r="U17384" t="b">
        <v>0</v>
      </c>
      <c r="V17384">
        <v>12000</v>
      </c>
      <c r="W17384">
        <v>7800</v>
      </c>
      <c r="X17384">
        <v>2.31</v>
      </c>
      <c r="Y17384">
        <v>8200</v>
      </c>
      <c r="Z17384">
        <v>1.35</v>
      </c>
    </row>
    <row r="17385" spans="1:26">
      <c r="A17385">
        <v>208447701</v>
      </c>
      <c r="B17385" t="s">
        <v>14207</v>
      </c>
      <c r="C17385" t="s">
        <v>3597</v>
      </c>
      <c r="D17385" t="s">
        <v>3637</v>
      </c>
      <c r="E17385" t="s">
        <v>3854</v>
      </c>
      <c r="F17385" t="s">
        <v>3621</v>
      </c>
      <c r="G17385">
        <v>208447701</v>
      </c>
      <c r="I17385" t="s">
        <v>3622</v>
      </c>
      <c r="J17385" t="s">
        <v>14542</v>
      </c>
      <c r="K17385" t="s">
        <v>3624</v>
      </c>
      <c r="L17385" t="s">
        <v>14543</v>
      </c>
      <c r="M17385">
        <v>9.5</v>
      </c>
      <c r="N17385">
        <v>18.5</v>
      </c>
      <c r="O17385">
        <v>10.199999999999999</v>
      </c>
      <c r="P17385">
        <v>9.5</v>
      </c>
      <c r="Q17385">
        <v>18.5</v>
      </c>
      <c r="R17385">
        <v>8.6</v>
      </c>
      <c r="S17385" t="b">
        <v>0</v>
      </c>
      <c r="T17385" t="b">
        <v>0</v>
      </c>
      <c r="U17385" t="b">
        <v>0</v>
      </c>
      <c r="V17385">
        <v>24000</v>
      </c>
      <c r="W17385">
        <v>16500</v>
      </c>
      <c r="X17385">
        <v>2.38</v>
      </c>
      <c r="Y17385">
        <v>19257</v>
      </c>
      <c r="Z17385">
        <v>2.11</v>
      </c>
    </row>
    <row r="17386" spans="1:26">
      <c r="A17386">
        <v>208447698</v>
      </c>
      <c r="B17386" t="s">
        <v>14207</v>
      </c>
      <c r="C17386" t="s">
        <v>3597</v>
      </c>
      <c r="D17386" t="s">
        <v>3637</v>
      </c>
      <c r="E17386" t="s">
        <v>3854</v>
      </c>
      <c r="F17386" t="s">
        <v>3621</v>
      </c>
      <c r="G17386">
        <v>208447698</v>
      </c>
      <c r="I17386" t="s">
        <v>3622</v>
      </c>
      <c r="J17386" t="s">
        <v>14544</v>
      </c>
      <c r="K17386" t="s">
        <v>3624</v>
      </c>
      <c r="L17386" t="s">
        <v>14545</v>
      </c>
      <c r="M17386">
        <v>12.2</v>
      </c>
      <c r="N17386">
        <v>21</v>
      </c>
      <c r="O17386">
        <v>10.5</v>
      </c>
      <c r="P17386">
        <v>12.2</v>
      </c>
      <c r="Q17386">
        <v>21</v>
      </c>
      <c r="R17386">
        <v>8.6999999999999993</v>
      </c>
      <c r="S17386" t="b">
        <v>0</v>
      </c>
      <c r="T17386" t="b">
        <v>0</v>
      </c>
      <c r="U17386" t="b">
        <v>0</v>
      </c>
      <c r="V17386">
        <v>30000</v>
      </c>
      <c r="W17386">
        <v>20000</v>
      </c>
      <c r="X17386">
        <v>1.87</v>
      </c>
      <c r="Y17386">
        <v>23000</v>
      </c>
      <c r="Z17386">
        <v>2.1</v>
      </c>
    </row>
    <row r="17387" spans="1:26">
      <c r="A17387">
        <v>208447703</v>
      </c>
      <c r="B17387" t="s">
        <v>14207</v>
      </c>
      <c r="C17387" t="s">
        <v>3597</v>
      </c>
      <c r="D17387" t="s">
        <v>3637</v>
      </c>
      <c r="E17387" t="s">
        <v>3856</v>
      </c>
      <c r="F17387" t="s">
        <v>3621</v>
      </c>
      <c r="G17387">
        <v>208447703</v>
      </c>
      <c r="I17387" t="s">
        <v>3622</v>
      </c>
      <c r="J17387" t="s">
        <v>14532</v>
      </c>
      <c r="K17387" t="s">
        <v>3624</v>
      </c>
      <c r="L17387" t="s">
        <v>14533</v>
      </c>
      <c r="M17387">
        <v>12.5</v>
      </c>
      <c r="N17387">
        <v>21.5</v>
      </c>
      <c r="O17387">
        <v>10.3</v>
      </c>
      <c r="P17387">
        <v>12.5</v>
      </c>
      <c r="Q17387">
        <v>21.5</v>
      </c>
      <c r="R17387">
        <v>9.1</v>
      </c>
      <c r="S17387" t="b">
        <v>0</v>
      </c>
      <c r="T17387" t="b">
        <v>0</v>
      </c>
      <c r="U17387" t="b">
        <v>0</v>
      </c>
      <c r="V17387">
        <v>9000</v>
      </c>
      <c r="W17387">
        <v>6300</v>
      </c>
      <c r="X17387">
        <v>2.4</v>
      </c>
      <c r="Y17387">
        <v>7973</v>
      </c>
      <c r="Z17387">
        <v>1.88</v>
      </c>
    </row>
    <row r="17388" spans="1:26">
      <c r="A17388">
        <v>208447708</v>
      </c>
      <c r="B17388" t="s">
        <v>14207</v>
      </c>
      <c r="C17388" t="s">
        <v>3597</v>
      </c>
      <c r="D17388" t="s">
        <v>3637</v>
      </c>
      <c r="E17388" t="s">
        <v>3856</v>
      </c>
      <c r="F17388" t="s">
        <v>3621</v>
      </c>
      <c r="G17388">
        <v>208447708</v>
      </c>
      <c r="I17388" t="s">
        <v>3622</v>
      </c>
      <c r="J17388" t="s">
        <v>14534</v>
      </c>
      <c r="K17388" t="s">
        <v>3624</v>
      </c>
      <c r="L17388" t="s">
        <v>14535</v>
      </c>
      <c r="M17388">
        <v>12.6</v>
      </c>
      <c r="N17388">
        <v>21.5</v>
      </c>
      <c r="O17388">
        <v>10</v>
      </c>
      <c r="P17388">
        <v>12.6</v>
      </c>
      <c r="Q17388">
        <v>21.7</v>
      </c>
      <c r="R17388">
        <v>9.4</v>
      </c>
      <c r="S17388" t="b">
        <v>0</v>
      </c>
      <c r="T17388" t="b">
        <v>0</v>
      </c>
      <c r="U17388" t="b">
        <v>0</v>
      </c>
      <c r="V17388">
        <v>9000</v>
      </c>
      <c r="W17388">
        <v>6000</v>
      </c>
      <c r="X17388">
        <v>2.5099999999999998</v>
      </c>
      <c r="Y17388">
        <v>8065</v>
      </c>
      <c r="Z17388">
        <v>2.17</v>
      </c>
    </row>
    <row r="17389" spans="1:26">
      <c r="A17389">
        <v>208447707</v>
      </c>
      <c r="B17389" t="s">
        <v>14207</v>
      </c>
      <c r="C17389" t="s">
        <v>3597</v>
      </c>
      <c r="D17389" t="s">
        <v>3637</v>
      </c>
      <c r="E17389" t="s">
        <v>3856</v>
      </c>
      <c r="F17389" t="s">
        <v>3621</v>
      </c>
      <c r="G17389">
        <v>208447707</v>
      </c>
      <c r="I17389" t="s">
        <v>3622</v>
      </c>
      <c r="J17389" t="s">
        <v>14536</v>
      </c>
      <c r="K17389" t="s">
        <v>3624</v>
      </c>
      <c r="L17389" t="s">
        <v>14537</v>
      </c>
      <c r="M17389">
        <v>10.8</v>
      </c>
      <c r="N17389">
        <v>20.5</v>
      </c>
      <c r="O17389">
        <v>10.7</v>
      </c>
      <c r="P17389">
        <v>10.8</v>
      </c>
      <c r="Q17389">
        <v>21.4</v>
      </c>
      <c r="R17389">
        <v>9.1999999999999993</v>
      </c>
      <c r="S17389" t="b">
        <v>0</v>
      </c>
      <c r="T17389" t="b">
        <v>0</v>
      </c>
      <c r="U17389" t="b">
        <v>0</v>
      </c>
      <c r="V17389">
        <v>12000</v>
      </c>
      <c r="W17389">
        <v>7000</v>
      </c>
      <c r="X17389">
        <v>2.5</v>
      </c>
      <c r="Y17389">
        <v>9300</v>
      </c>
      <c r="Z17389">
        <v>2</v>
      </c>
    </row>
    <row r="17390" spans="1:26">
      <c r="A17390">
        <v>208447705</v>
      </c>
      <c r="B17390" t="s">
        <v>14207</v>
      </c>
      <c r="C17390" t="s">
        <v>3597</v>
      </c>
      <c r="D17390" t="s">
        <v>3637</v>
      </c>
      <c r="E17390" t="s">
        <v>3856</v>
      </c>
      <c r="F17390" t="s">
        <v>3621</v>
      </c>
      <c r="G17390">
        <v>208447705</v>
      </c>
      <c r="I17390" t="s">
        <v>3622</v>
      </c>
      <c r="J17390" t="s">
        <v>14538</v>
      </c>
      <c r="K17390" t="s">
        <v>3624</v>
      </c>
      <c r="L17390" t="s">
        <v>14539</v>
      </c>
      <c r="M17390">
        <v>11</v>
      </c>
      <c r="N17390">
        <v>19.5</v>
      </c>
      <c r="O17390">
        <v>10</v>
      </c>
      <c r="P17390">
        <v>11</v>
      </c>
      <c r="Q17390">
        <v>19.5</v>
      </c>
      <c r="R17390">
        <v>8.6999999999999993</v>
      </c>
      <c r="S17390" t="b">
        <v>0</v>
      </c>
      <c r="T17390" t="b">
        <v>0</v>
      </c>
      <c r="U17390" t="b">
        <v>0</v>
      </c>
      <c r="V17390">
        <v>18000</v>
      </c>
      <c r="W17390">
        <v>11400</v>
      </c>
      <c r="X17390">
        <v>2.57</v>
      </c>
      <c r="Y17390">
        <v>14370</v>
      </c>
      <c r="Z17390">
        <v>2.4900000000000002</v>
      </c>
    </row>
    <row r="17391" spans="1:26">
      <c r="A17391">
        <v>208447702</v>
      </c>
      <c r="B17391" t="s">
        <v>14207</v>
      </c>
      <c r="C17391" t="s">
        <v>3597</v>
      </c>
      <c r="D17391" t="s">
        <v>3637</v>
      </c>
      <c r="E17391" t="s">
        <v>3856</v>
      </c>
      <c r="F17391" t="s">
        <v>3621</v>
      </c>
      <c r="G17391">
        <v>208447702</v>
      </c>
      <c r="I17391" t="s">
        <v>3622</v>
      </c>
      <c r="J17391" t="s">
        <v>14540</v>
      </c>
      <c r="K17391" t="s">
        <v>3624</v>
      </c>
      <c r="L17391" t="s">
        <v>14541</v>
      </c>
      <c r="M17391">
        <v>10.3</v>
      </c>
      <c r="N17391">
        <v>20</v>
      </c>
      <c r="O17391">
        <v>10.8</v>
      </c>
      <c r="P17391">
        <v>10.3</v>
      </c>
      <c r="Q17391">
        <v>20.8</v>
      </c>
      <c r="R17391">
        <v>8.6999999999999993</v>
      </c>
      <c r="S17391" t="b">
        <v>0</v>
      </c>
      <c r="T17391" t="b">
        <v>0</v>
      </c>
      <c r="U17391" t="b">
        <v>0</v>
      </c>
      <c r="V17391">
        <v>12000</v>
      </c>
      <c r="W17391">
        <v>7800</v>
      </c>
      <c r="X17391">
        <v>2.31</v>
      </c>
      <c r="Y17391">
        <v>8200</v>
      </c>
      <c r="Z17391">
        <v>1.35</v>
      </c>
    </row>
    <row r="17392" spans="1:26">
      <c r="A17392">
        <v>208447709</v>
      </c>
      <c r="B17392" t="s">
        <v>14207</v>
      </c>
      <c r="C17392" t="s">
        <v>3597</v>
      </c>
      <c r="D17392" t="s">
        <v>3637</v>
      </c>
      <c r="E17392" t="s">
        <v>3856</v>
      </c>
      <c r="F17392" t="s">
        <v>3621</v>
      </c>
      <c r="G17392">
        <v>208447709</v>
      </c>
      <c r="I17392" t="s">
        <v>3622</v>
      </c>
      <c r="J17392" t="s">
        <v>14542</v>
      </c>
      <c r="K17392" t="s">
        <v>3624</v>
      </c>
      <c r="L17392" t="s">
        <v>14543</v>
      </c>
      <c r="M17392">
        <v>9.5</v>
      </c>
      <c r="N17392">
        <v>18.5</v>
      </c>
      <c r="O17392">
        <v>10.199999999999999</v>
      </c>
      <c r="P17392">
        <v>9.5</v>
      </c>
      <c r="Q17392">
        <v>18.5</v>
      </c>
      <c r="R17392">
        <v>8.6</v>
      </c>
      <c r="S17392" t="b">
        <v>0</v>
      </c>
      <c r="T17392" t="b">
        <v>0</v>
      </c>
      <c r="U17392" t="b">
        <v>0</v>
      </c>
      <c r="V17392">
        <v>24000</v>
      </c>
      <c r="W17392">
        <v>16500</v>
      </c>
      <c r="X17392">
        <v>2.38</v>
      </c>
      <c r="Y17392">
        <v>19257</v>
      </c>
      <c r="Z17392">
        <v>2.11</v>
      </c>
    </row>
    <row r="17393" spans="1:26">
      <c r="A17393">
        <v>208447706</v>
      </c>
      <c r="B17393" t="s">
        <v>14207</v>
      </c>
      <c r="C17393" t="s">
        <v>3597</v>
      </c>
      <c r="D17393" t="s">
        <v>3637</v>
      </c>
      <c r="E17393" t="s">
        <v>3856</v>
      </c>
      <c r="F17393" t="s">
        <v>3621</v>
      </c>
      <c r="G17393">
        <v>208447706</v>
      </c>
      <c r="I17393" t="s">
        <v>3622</v>
      </c>
      <c r="J17393" t="s">
        <v>14544</v>
      </c>
      <c r="K17393" t="s">
        <v>3624</v>
      </c>
      <c r="L17393" t="s">
        <v>14545</v>
      </c>
      <c r="M17393">
        <v>12.2</v>
      </c>
      <c r="N17393">
        <v>21</v>
      </c>
      <c r="O17393">
        <v>10.5</v>
      </c>
      <c r="P17393">
        <v>12.2</v>
      </c>
      <c r="Q17393">
        <v>21</v>
      </c>
      <c r="R17393">
        <v>8.6999999999999993</v>
      </c>
      <c r="S17393" t="b">
        <v>0</v>
      </c>
      <c r="T17393" t="b">
        <v>0</v>
      </c>
      <c r="U17393" t="b">
        <v>0</v>
      </c>
      <c r="V17393">
        <v>30000</v>
      </c>
      <c r="W17393">
        <v>20000</v>
      </c>
      <c r="X17393">
        <v>1.87</v>
      </c>
      <c r="Y17393">
        <v>23000</v>
      </c>
      <c r="Z17393">
        <v>2.1</v>
      </c>
    </row>
    <row r="17394" spans="1:26">
      <c r="A17394">
        <v>208447711</v>
      </c>
      <c r="B17394" t="s">
        <v>14207</v>
      </c>
      <c r="C17394" t="s">
        <v>3597</v>
      </c>
      <c r="D17394" t="s">
        <v>3637</v>
      </c>
      <c r="E17394" t="s">
        <v>3855</v>
      </c>
      <c r="F17394" t="s">
        <v>3621</v>
      </c>
      <c r="G17394">
        <v>208447711</v>
      </c>
      <c r="I17394" t="s">
        <v>3622</v>
      </c>
      <c r="J17394" t="s">
        <v>14532</v>
      </c>
      <c r="K17394" t="s">
        <v>3624</v>
      </c>
      <c r="L17394" t="s">
        <v>14533</v>
      </c>
      <c r="M17394">
        <v>12.5</v>
      </c>
      <c r="N17394">
        <v>21.5</v>
      </c>
      <c r="O17394">
        <v>10.3</v>
      </c>
      <c r="P17394">
        <v>12.5</v>
      </c>
      <c r="Q17394">
        <v>21.5</v>
      </c>
      <c r="R17394">
        <v>9.1</v>
      </c>
      <c r="S17394" t="b">
        <v>0</v>
      </c>
      <c r="T17394" t="b">
        <v>0</v>
      </c>
      <c r="U17394" t="b">
        <v>0</v>
      </c>
      <c r="V17394">
        <v>9000</v>
      </c>
      <c r="W17394">
        <v>6300</v>
      </c>
      <c r="X17394">
        <v>2.4</v>
      </c>
      <c r="Y17394">
        <v>7973</v>
      </c>
      <c r="Z17394">
        <v>1.88</v>
      </c>
    </row>
    <row r="17395" spans="1:26">
      <c r="A17395">
        <v>208447716</v>
      </c>
      <c r="B17395" t="s">
        <v>14207</v>
      </c>
      <c r="C17395" t="s">
        <v>3597</v>
      </c>
      <c r="D17395" t="s">
        <v>3637</v>
      </c>
      <c r="E17395" t="s">
        <v>3855</v>
      </c>
      <c r="F17395" t="s">
        <v>3621</v>
      </c>
      <c r="G17395">
        <v>208447716</v>
      </c>
      <c r="I17395" t="s">
        <v>3622</v>
      </c>
      <c r="J17395" t="s">
        <v>14534</v>
      </c>
      <c r="K17395" t="s">
        <v>3624</v>
      </c>
      <c r="L17395" t="s">
        <v>14535</v>
      </c>
      <c r="M17395">
        <v>12.6</v>
      </c>
      <c r="N17395">
        <v>21.5</v>
      </c>
      <c r="O17395">
        <v>10</v>
      </c>
      <c r="P17395">
        <v>12.6</v>
      </c>
      <c r="Q17395">
        <v>21.7</v>
      </c>
      <c r="R17395">
        <v>9.4</v>
      </c>
      <c r="S17395" t="b">
        <v>0</v>
      </c>
      <c r="T17395" t="b">
        <v>0</v>
      </c>
      <c r="U17395" t="b">
        <v>0</v>
      </c>
      <c r="V17395">
        <v>9000</v>
      </c>
      <c r="W17395">
        <v>6000</v>
      </c>
      <c r="X17395">
        <v>2.5099999999999998</v>
      </c>
      <c r="Y17395">
        <v>8065</v>
      </c>
      <c r="Z17395">
        <v>2.17</v>
      </c>
    </row>
    <row r="17396" spans="1:26">
      <c r="A17396">
        <v>208447715</v>
      </c>
      <c r="B17396" t="s">
        <v>14207</v>
      </c>
      <c r="C17396" t="s">
        <v>3597</v>
      </c>
      <c r="D17396" t="s">
        <v>3637</v>
      </c>
      <c r="E17396" t="s">
        <v>3855</v>
      </c>
      <c r="F17396" t="s">
        <v>3621</v>
      </c>
      <c r="G17396">
        <v>208447715</v>
      </c>
      <c r="I17396" t="s">
        <v>3622</v>
      </c>
      <c r="J17396" t="s">
        <v>14536</v>
      </c>
      <c r="K17396" t="s">
        <v>3624</v>
      </c>
      <c r="L17396" t="s">
        <v>14537</v>
      </c>
      <c r="M17396">
        <v>10.8</v>
      </c>
      <c r="N17396">
        <v>20.5</v>
      </c>
      <c r="O17396">
        <v>10.7</v>
      </c>
      <c r="P17396">
        <v>10.8</v>
      </c>
      <c r="Q17396">
        <v>21.4</v>
      </c>
      <c r="R17396">
        <v>9.1999999999999993</v>
      </c>
      <c r="S17396" t="b">
        <v>0</v>
      </c>
      <c r="T17396" t="b">
        <v>0</v>
      </c>
      <c r="U17396" t="b">
        <v>0</v>
      </c>
      <c r="V17396">
        <v>12000</v>
      </c>
      <c r="W17396">
        <v>7000</v>
      </c>
      <c r="X17396">
        <v>2.5</v>
      </c>
      <c r="Y17396">
        <v>9300</v>
      </c>
      <c r="Z17396">
        <v>2</v>
      </c>
    </row>
    <row r="17397" spans="1:26">
      <c r="A17397">
        <v>208447713</v>
      </c>
      <c r="B17397" t="s">
        <v>14207</v>
      </c>
      <c r="C17397" t="s">
        <v>3597</v>
      </c>
      <c r="D17397" t="s">
        <v>3637</v>
      </c>
      <c r="E17397" t="s">
        <v>3855</v>
      </c>
      <c r="F17397" t="s">
        <v>3621</v>
      </c>
      <c r="G17397">
        <v>208447713</v>
      </c>
      <c r="I17397" t="s">
        <v>3622</v>
      </c>
      <c r="J17397" t="s">
        <v>14538</v>
      </c>
      <c r="K17397" t="s">
        <v>3624</v>
      </c>
      <c r="L17397" t="s">
        <v>14539</v>
      </c>
      <c r="M17397">
        <v>11</v>
      </c>
      <c r="N17397">
        <v>19.5</v>
      </c>
      <c r="O17397">
        <v>10</v>
      </c>
      <c r="P17397">
        <v>11</v>
      </c>
      <c r="Q17397">
        <v>19.5</v>
      </c>
      <c r="R17397">
        <v>8.6999999999999993</v>
      </c>
      <c r="S17397" t="b">
        <v>0</v>
      </c>
      <c r="T17397" t="b">
        <v>0</v>
      </c>
      <c r="U17397" t="b">
        <v>0</v>
      </c>
      <c r="V17397">
        <v>18000</v>
      </c>
      <c r="W17397">
        <v>11400</v>
      </c>
      <c r="X17397">
        <v>2.57</v>
      </c>
      <c r="Y17397">
        <v>14370</v>
      </c>
      <c r="Z17397">
        <v>2.4900000000000002</v>
      </c>
    </row>
    <row r="17398" spans="1:26">
      <c r="A17398">
        <v>208447710</v>
      </c>
      <c r="B17398" t="s">
        <v>14207</v>
      </c>
      <c r="C17398" t="s">
        <v>3597</v>
      </c>
      <c r="D17398" t="s">
        <v>3637</v>
      </c>
      <c r="E17398" t="s">
        <v>3855</v>
      </c>
      <c r="F17398" t="s">
        <v>3621</v>
      </c>
      <c r="G17398">
        <v>208447710</v>
      </c>
      <c r="I17398" t="s">
        <v>3622</v>
      </c>
      <c r="J17398" t="s">
        <v>14540</v>
      </c>
      <c r="K17398" t="s">
        <v>3624</v>
      </c>
      <c r="L17398" t="s">
        <v>14541</v>
      </c>
      <c r="M17398">
        <v>10.3</v>
      </c>
      <c r="N17398">
        <v>20</v>
      </c>
      <c r="O17398">
        <v>10.8</v>
      </c>
      <c r="P17398">
        <v>10.3</v>
      </c>
      <c r="Q17398">
        <v>20.8</v>
      </c>
      <c r="R17398">
        <v>8.6999999999999993</v>
      </c>
      <c r="S17398" t="b">
        <v>0</v>
      </c>
      <c r="T17398" t="b">
        <v>0</v>
      </c>
      <c r="U17398" t="b">
        <v>0</v>
      </c>
      <c r="V17398">
        <v>12000</v>
      </c>
      <c r="W17398">
        <v>7800</v>
      </c>
      <c r="X17398">
        <v>2.31</v>
      </c>
      <c r="Y17398">
        <v>8200</v>
      </c>
      <c r="Z17398">
        <v>1.35</v>
      </c>
    </row>
    <row r="17399" spans="1:26">
      <c r="A17399">
        <v>208447717</v>
      </c>
      <c r="B17399" t="s">
        <v>14207</v>
      </c>
      <c r="C17399" t="s">
        <v>3597</v>
      </c>
      <c r="D17399" t="s">
        <v>3637</v>
      </c>
      <c r="E17399" t="s">
        <v>3855</v>
      </c>
      <c r="F17399" t="s">
        <v>3621</v>
      </c>
      <c r="G17399">
        <v>208447717</v>
      </c>
      <c r="I17399" t="s">
        <v>3622</v>
      </c>
      <c r="J17399" t="s">
        <v>14542</v>
      </c>
      <c r="K17399" t="s">
        <v>3624</v>
      </c>
      <c r="L17399" t="s">
        <v>14543</v>
      </c>
      <c r="M17399">
        <v>9.5</v>
      </c>
      <c r="N17399">
        <v>18.5</v>
      </c>
      <c r="O17399">
        <v>10.199999999999999</v>
      </c>
      <c r="P17399">
        <v>9.5</v>
      </c>
      <c r="Q17399">
        <v>18.5</v>
      </c>
      <c r="R17399">
        <v>8.6</v>
      </c>
      <c r="S17399" t="b">
        <v>0</v>
      </c>
      <c r="T17399" t="b">
        <v>0</v>
      </c>
      <c r="U17399" t="b">
        <v>0</v>
      </c>
      <c r="V17399">
        <v>24000</v>
      </c>
      <c r="W17399">
        <v>16500</v>
      </c>
      <c r="X17399">
        <v>2.38</v>
      </c>
      <c r="Y17399">
        <v>19257</v>
      </c>
      <c r="Z17399">
        <v>2.11</v>
      </c>
    </row>
    <row r="17400" spans="1:26">
      <c r="A17400">
        <v>208447714</v>
      </c>
      <c r="B17400" t="s">
        <v>14207</v>
      </c>
      <c r="C17400" t="s">
        <v>3597</v>
      </c>
      <c r="D17400" t="s">
        <v>3637</v>
      </c>
      <c r="E17400" t="s">
        <v>3855</v>
      </c>
      <c r="F17400" t="s">
        <v>3621</v>
      </c>
      <c r="G17400">
        <v>208447714</v>
      </c>
      <c r="I17400" t="s">
        <v>3622</v>
      </c>
      <c r="J17400" t="s">
        <v>14544</v>
      </c>
      <c r="K17400" t="s">
        <v>3624</v>
      </c>
      <c r="L17400" t="s">
        <v>14545</v>
      </c>
      <c r="M17400">
        <v>12.2</v>
      </c>
      <c r="N17400">
        <v>21</v>
      </c>
      <c r="O17400">
        <v>10.5</v>
      </c>
      <c r="P17400">
        <v>12.2</v>
      </c>
      <c r="Q17400">
        <v>21</v>
      </c>
      <c r="R17400">
        <v>8.6999999999999993</v>
      </c>
      <c r="S17400" t="b">
        <v>0</v>
      </c>
      <c r="T17400" t="b">
        <v>0</v>
      </c>
      <c r="U17400" t="b">
        <v>0</v>
      </c>
      <c r="V17400">
        <v>30000</v>
      </c>
      <c r="W17400">
        <v>20000</v>
      </c>
      <c r="X17400">
        <v>1.87</v>
      </c>
      <c r="Y17400">
        <v>23000</v>
      </c>
      <c r="Z17400">
        <v>2.1</v>
      </c>
    </row>
    <row r="17401" spans="1:26">
      <c r="A17401">
        <v>208447719</v>
      </c>
      <c r="B17401" t="s">
        <v>14207</v>
      </c>
      <c r="C17401" t="s">
        <v>3597</v>
      </c>
      <c r="D17401" t="s">
        <v>3637</v>
      </c>
      <c r="E17401" t="s">
        <v>3858</v>
      </c>
      <c r="F17401" t="s">
        <v>3621</v>
      </c>
      <c r="G17401">
        <v>208447719</v>
      </c>
      <c r="I17401" t="s">
        <v>3622</v>
      </c>
      <c r="J17401" t="s">
        <v>14532</v>
      </c>
      <c r="K17401" t="s">
        <v>3624</v>
      </c>
      <c r="L17401" t="s">
        <v>14533</v>
      </c>
      <c r="M17401">
        <v>12.5</v>
      </c>
      <c r="N17401">
        <v>21.5</v>
      </c>
      <c r="O17401">
        <v>10.3</v>
      </c>
      <c r="P17401">
        <v>12.5</v>
      </c>
      <c r="Q17401">
        <v>21.5</v>
      </c>
      <c r="R17401">
        <v>9.1</v>
      </c>
      <c r="S17401" t="b">
        <v>0</v>
      </c>
      <c r="T17401" t="b">
        <v>0</v>
      </c>
      <c r="U17401" t="b">
        <v>0</v>
      </c>
      <c r="V17401">
        <v>9000</v>
      </c>
      <c r="W17401">
        <v>6300</v>
      </c>
      <c r="X17401">
        <v>2.4</v>
      </c>
      <c r="Y17401">
        <v>7973</v>
      </c>
      <c r="Z17401">
        <v>1.88</v>
      </c>
    </row>
    <row r="17402" spans="1:26">
      <c r="A17402">
        <v>208447724</v>
      </c>
      <c r="B17402" t="s">
        <v>14207</v>
      </c>
      <c r="C17402" t="s">
        <v>3597</v>
      </c>
      <c r="D17402" t="s">
        <v>3637</v>
      </c>
      <c r="E17402" t="s">
        <v>3858</v>
      </c>
      <c r="F17402" t="s">
        <v>3621</v>
      </c>
      <c r="G17402">
        <v>208447724</v>
      </c>
      <c r="I17402" t="s">
        <v>3622</v>
      </c>
      <c r="J17402" t="s">
        <v>14534</v>
      </c>
      <c r="K17402" t="s">
        <v>3624</v>
      </c>
      <c r="L17402" t="s">
        <v>14535</v>
      </c>
      <c r="M17402">
        <v>12.6</v>
      </c>
      <c r="N17402">
        <v>21.5</v>
      </c>
      <c r="O17402">
        <v>10</v>
      </c>
      <c r="P17402">
        <v>12.6</v>
      </c>
      <c r="Q17402">
        <v>21.7</v>
      </c>
      <c r="R17402">
        <v>9.4</v>
      </c>
      <c r="S17402" t="b">
        <v>0</v>
      </c>
      <c r="T17402" t="b">
        <v>0</v>
      </c>
      <c r="U17402" t="b">
        <v>0</v>
      </c>
      <c r="V17402">
        <v>9000</v>
      </c>
      <c r="W17402">
        <v>6000</v>
      </c>
      <c r="X17402">
        <v>2.5099999999999998</v>
      </c>
      <c r="Y17402">
        <v>8065</v>
      </c>
      <c r="Z17402">
        <v>2.17</v>
      </c>
    </row>
    <row r="17403" spans="1:26">
      <c r="A17403">
        <v>208447723</v>
      </c>
      <c r="B17403" t="s">
        <v>14207</v>
      </c>
      <c r="C17403" t="s">
        <v>3597</v>
      </c>
      <c r="D17403" t="s">
        <v>3637</v>
      </c>
      <c r="E17403" t="s">
        <v>3858</v>
      </c>
      <c r="F17403" t="s">
        <v>3621</v>
      </c>
      <c r="G17403">
        <v>208447723</v>
      </c>
      <c r="I17403" t="s">
        <v>3622</v>
      </c>
      <c r="J17403" t="s">
        <v>14536</v>
      </c>
      <c r="K17403" t="s">
        <v>3624</v>
      </c>
      <c r="L17403" t="s">
        <v>14537</v>
      </c>
      <c r="M17403">
        <v>10.8</v>
      </c>
      <c r="N17403">
        <v>20.5</v>
      </c>
      <c r="O17403">
        <v>10.7</v>
      </c>
      <c r="P17403">
        <v>10.8</v>
      </c>
      <c r="Q17403">
        <v>21.4</v>
      </c>
      <c r="R17403">
        <v>9.1999999999999993</v>
      </c>
      <c r="S17403" t="b">
        <v>0</v>
      </c>
      <c r="T17403" t="b">
        <v>0</v>
      </c>
      <c r="U17403" t="b">
        <v>0</v>
      </c>
      <c r="V17403">
        <v>12000</v>
      </c>
      <c r="W17403">
        <v>7000</v>
      </c>
      <c r="X17403">
        <v>2.5</v>
      </c>
      <c r="Y17403">
        <v>9300</v>
      </c>
      <c r="Z17403">
        <v>2</v>
      </c>
    </row>
    <row r="17404" spans="1:26">
      <c r="A17404">
        <v>208447721</v>
      </c>
      <c r="B17404" t="s">
        <v>14207</v>
      </c>
      <c r="C17404" t="s">
        <v>3597</v>
      </c>
      <c r="D17404" t="s">
        <v>3637</v>
      </c>
      <c r="E17404" t="s">
        <v>3858</v>
      </c>
      <c r="F17404" t="s">
        <v>3621</v>
      </c>
      <c r="G17404">
        <v>208447721</v>
      </c>
      <c r="I17404" t="s">
        <v>3622</v>
      </c>
      <c r="J17404" t="s">
        <v>14538</v>
      </c>
      <c r="K17404" t="s">
        <v>3624</v>
      </c>
      <c r="L17404" t="s">
        <v>14539</v>
      </c>
      <c r="M17404">
        <v>11</v>
      </c>
      <c r="N17404">
        <v>19.5</v>
      </c>
      <c r="O17404">
        <v>10</v>
      </c>
      <c r="P17404">
        <v>11</v>
      </c>
      <c r="Q17404">
        <v>19.5</v>
      </c>
      <c r="R17404">
        <v>8.6999999999999993</v>
      </c>
      <c r="S17404" t="b">
        <v>0</v>
      </c>
      <c r="T17404" t="b">
        <v>0</v>
      </c>
      <c r="U17404" t="b">
        <v>0</v>
      </c>
      <c r="V17404">
        <v>18000</v>
      </c>
      <c r="W17404">
        <v>11400</v>
      </c>
      <c r="X17404">
        <v>2.57</v>
      </c>
      <c r="Y17404">
        <v>14370</v>
      </c>
      <c r="Z17404">
        <v>2.4900000000000002</v>
      </c>
    </row>
    <row r="17405" spans="1:26">
      <c r="A17405">
        <v>208447718</v>
      </c>
      <c r="B17405" t="s">
        <v>14207</v>
      </c>
      <c r="C17405" t="s">
        <v>3597</v>
      </c>
      <c r="D17405" t="s">
        <v>3637</v>
      </c>
      <c r="E17405" t="s">
        <v>3858</v>
      </c>
      <c r="F17405" t="s">
        <v>3621</v>
      </c>
      <c r="G17405">
        <v>208447718</v>
      </c>
      <c r="I17405" t="s">
        <v>3622</v>
      </c>
      <c r="J17405" t="s">
        <v>14540</v>
      </c>
      <c r="K17405" t="s">
        <v>3624</v>
      </c>
      <c r="L17405" t="s">
        <v>14541</v>
      </c>
      <c r="M17405">
        <v>10.3</v>
      </c>
      <c r="N17405">
        <v>20</v>
      </c>
      <c r="O17405">
        <v>10.8</v>
      </c>
      <c r="P17405">
        <v>10.3</v>
      </c>
      <c r="Q17405">
        <v>20.8</v>
      </c>
      <c r="R17405">
        <v>8.6999999999999993</v>
      </c>
      <c r="S17405" t="b">
        <v>0</v>
      </c>
      <c r="T17405" t="b">
        <v>0</v>
      </c>
      <c r="U17405" t="b">
        <v>0</v>
      </c>
      <c r="V17405">
        <v>12000</v>
      </c>
      <c r="W17405">
        <v>7800</v>
      </c>
      <c r="X17405">
        <v>2.31</v>
      </c>
      <c r="Y17405">
        <v>8200</v>
      </c>
      <c r="Z17405">
        <v>1.35</v>
      </c>
    </row>
    <row r="17406" spans="1:26">
      <c r="A17406">
        <v>208447725</v>
      </c>
      <c r="B17406" t="s">
        <v>14207</v>
      </c>
      <c r="C17406" t="s">
        <v>3597</v>
      </c>
      <c r="D17406" t="s">
        <v>3637</v>
      </c>
      <c r="E17406" t="s">
        <v>3858</v>
      </c>
      <c r="F17406" t="s">
        <v>3621</v>
      </c>
      <c r="G17406">
        <v>208447725</v>
      </c>
      <c r="I17406" t="s">
        <v>3622</v>
      </c>
      <c r="J17406" t="s">
        <v>14542</v>
      </c>
      <c r="K17406" t="s">
        <v>3624</v>
      </c>
      <c r="L17406" t="s">
        <v>14543</v>
      </c>
      <c r="M17406">
        <v>9.5</v>
      </c>
      <c r="N17406">
        <v>18.5</v>
      </c>
      <c r="O17406">
        <v>10.199999999999999</v>
      </c>
      <c r="P17406">
        <v>9.5</v>
      </c>
      <c r="Q17406">
        <v>18.5</v>
      </c>
      <c r="R17406">
        <v>8.6</v>
      </c>
      <c r="S17406" t="b">
        <v>0</v>
      </c>
      <c r="T17406" t="b">
        <v>0</v>
      </c>
      <c r="U17406" t="b">
        <v>0</v>
      </c>
      <c r="V17406">
        <v>24000</v>
      </c>
      <c r="W17406">
        <v>16500</v>
      </c>
      <c r="X17406">
        <v>2.38</v>
      </c>
      <c r="Y17406">
        <v>19257</v>
      </c>
      <c r="Z17406">
        <v>2.11</v>
      </c>
    </row>
    <row r="17407" spans="1:26">
      <c r="A17407">
        <v>208447722</v>
      </c>
      <c r="B17407" t="s">
        <v>14207</v>
      </c>
      <c r="C17407" t="s">
        <v>3597</v>
      </c>
      <c r="D17407" t="s">
        <v>3637</v>
      </c>
      <c r="E17407" t="s">
        <v>3858</v>
      </c>
      <c r="F17407" t="s">
        <v>3621</v>
      </c>
      <c r="G17407">
        <v>208447722</v>
      </c>
      <c r="I17407" t="s">
        <v>3622</v>
      </c>
      <c r="J17407" t="s">
        <v>14544</v>
      </c>
      <c r="K17407" t="s">
        <v>3624</v>
      </c>
      <c r="L17407" t="s">
        <v>14545</v>
      </c>
      <c r="M17407">
        <v>12.2</v>
      </c>
      <c r="N17407">
        <v>21</v>
      </c>
      <c r="O17407">
        <v>10.5</v>
      </c>
      <c r="P17407">
        <v>12.2</v>
      </c>
      <c r="Q17407">
        <v>21</v>
      </c>
      <c r="R17407">
        <v>8.6999999999999993</v>
      </c>
      <c r="S17407" t="b">
        <v>0</v>
      </c>
      <c r="T17407" t="b">
        <v>0</v>
      </c>
      <c r="U17407" t="b">
        <v>0</v>
      </c>
      <c r="V17407">
        <v>30000</v>
      </c>
      <c r="W17407">
        <v>20000</v>
      </c>
      <c r="X17407">
        <v>1.87</v>
      </c>
      <c r="Y17407">
        <v>23000</v>
      </c>
      <c r="Z17407">
        <v>2.1</v>
      </c>
    </row>
    <row r="17408" spans="1:26">
      <c r="A17408">
        <v>208447727</v>
      </c>
      <c r="B17408" t="s">
        <v>14207</v>
      </c>
      <c r="C17408" t="s">
        <v>3597</v>
      </c>
      <c r="D17408" t="s">
        <v>3637</v>
      </c>
      <c r="E17408" t="s">
        <v>3857</v>
      </c>
      <c r="F17408" t="s">
        <v>3621</v>
      </c>
      <c r="G17408">
        <v>208447727</v>
      </c>
      <c r="I17408" t="s">
        <v>3622</v>
      </c>
      <c r="J17408" t="s">
        <v>14532</v>
      </c>
      <c r="K17408" t="s">
        <v>3624</v>
      </c>
      <c r="L17408" t="s">
        <v>14533</v>
      </c>
      <c r="M17408">
        <v>12.5</v>
      </c>
      <c r="N17408">
        <v>21.5</v>
      </c>
      <c r="O17408">
        <v>10.3</v>
      </c>
      <c r="P17408">
        <v>12.5</v>
      </c>
      <c r="Q17408">
        <v>21.5</v>
      </c>
      <c r="R17408">
        <v>9.1</v>
      </c>
      <c r="S17408" t="b">
        <v>0</v>
      </c>
      <c r="T17408" t="b">
        <v>0</v>
      </c>
      <c r="U17408" t="b">
        <v>0</v>
      </c>
      <c r="V17408">
        <v>9000</v>
      </c>
      <c r="W17408">
        <v>6300</v>
      </c>
      <c r="X17408">
        <v>2.4</v>
      </c>
      <c r="Y17408">
        <v>7973</v>
      </c>
      <c r="Z17408">
        <v>1.88</v>
      </c>
    </row>
    <row r="17409" spans="1:26">
      <c r="A17409">
        <v>208447732</v>
      </c>
      <c r="B17409" t="s">
        <v>14207</v>
      </c>
      <c r="C17409" t="s">
        <v>3597</v>
      </c>
      <c r="D17409" t="s">
        <v>3637</v>
      </c>
      <c r="E17409" t="s">
        <v>3857</v>
      </c>
      <c r="F17409" t="s">
        <v>3621</v>
      </c>
      <c r="G17409">
        <v>208447732</v>
      </c>
      <c r="I17409" t="s">
        <v>3622</v>
      </c>
      <c r="J17409" t="s">
        <v>14534</v>
      </c>
      <c r="K17409" t="s">
        <v>3624</v>
      </c>
      <c r="L17409" t="s">
        <v>14535</v>
      </c>
      <c r="M17409">
        <v>12.6</v>
      </c>
      <c r="N17409">
        <v>21.5</v>
      </c>
      <c r="O17409">
        <v>10</v>
      </c>
      <c r="P17409">
        <v>12.6</v>
      </c>
      <c r="Q17409">
        <v>21.7</v>
      </c>
      <c r="R17409">
        <v>9.4</v>
      </c>
      <c r="S17409" t="b">
        <v>0</v>
      </c>
      <c r="T17409" t="b">
        <v>0</v>
      </c>
      <c r="U17409" t="b">
        <v>0</v>
      </c>
      <c r="V17409">
        <v>9000</v>
      </c>
      <c r="W17409">
        <v>6000</v>
      </c>
      <c r="X17409">
        <v>2.5099999999999998</v>
      </c>
      <c r="Y17409">
        <v>8065</v>
      </c>
      <c r="Z17409">
        <v>2.17</v>
      </c>
    </row>
    <row r="17410" spans="1:26">
      <c r="A17410">
        <v>208447731</v>
      </c>
      <c r="B17410" t="s">
        <v>14207</v>
      </c>
      <c r="C17410" t="s">
        <v>3597</v>
      </c>
      <c r="D17410" t="s">
        <v>3637</v>
      </c>
      <c r="E17410" t="s">
        <v>3857</v>
      </c>
      <c r="F17410" t="s">
        <v>3621</v>
      </c>
      <c r="G17410">
        <v>208447731</v>
      </c>
      <c r="I17410" t="s">
        <v>3622</v>
      </c>
      <c r="J17410" t="s">
        <v>14536</v>
      </c>
      <c r="K17410" t="s">
        <v>3624</v>
      </c>
      <c r="L17410" t="s">
        <v>14537</v>
      </c>
      <c r="M17410">
        <v>10.8</v>
      </c>
      <c r="N17410">
        <v>20.5</v>
      </c>
      <c r="O17410">
        <v>10.7</v>
      </c>
      <c r="P17410">
        <v>10.8</v>
      </c>
      <c r="Q17410">
        <v>21.4</v>
      </c>
      <c r="R17410">
        <v>9.1999999999999993</v>
      </c>
      <c r="S17410" t="b">
        <v>0</v>
      </c>
      <c r="T17410" t="b">
        <v>0</v>
      </c>
      <c r="U17410" t="b">
        <v>0</v>
      </c>
      <c r="V17410">
        <v>12000</v>
      </c>
      <c r="W17410">
        <v>7000</v>
      </c>
      <c r="X17410">
        <v>2.5</v>
      </c>
      <c r="Y17410">
        <v>9300</v>
      </c>
      <c r="Z17410">
        <v>2</v>
      </c>
    </row>
    <row r="17411" spans="1:26">
      <c r="A17411">
        <v>208447729</v>
      </c>
      <c r="B17411" t="s">
        <v>14207</v>
      </c>
      <c r="C17411" t="s">
        <v>3597</v>
      </c>
      <c r="D17411" t="s">
        <v>3637</v>
      </c>
      <c r="E17411" t="s">
        <v>3857</v>
      </c>
      <c r="F17411" t="s">
        <v>3621</v>
      </c>
      <c r="G17411">
        <v>208447729</v>
      </c>
      <c r="I17411" t="s">
        <v>3622</v>
      </c>
      <c r="J17411" t="s">
        <v>14538</v>
      </c>
      <c r="K17411" t="s">
        <v>3624</v>
      </c>
      <c r="L17411" t="s">
        <v>14539</v>
      </c>
      <c r="M17411">
        <v>11</v>
      </c>
      <c r="N17411">
        <v>19.5</v>
      </c>
      <c r="O17411">
        <v>10</v>
      </c>
      <c r="P17411">
        <v>11</v>
      </c>
      <c r="Q17411">
        <v>19.5</v>
      </c>
      <c r="R17411">
        <v>8.6999999999999993</v>
      </c>
      <c r="S17411" t="b">
        <v>0</v>
      </c>
      <c r="T17411" t="b">
        <v>0</v>
      </c>
      <c r="U17411" t="b">
        <v>0</v>
      </c>
      <c r="V17411">
        <v>18000</v>
      </c>
      <c r="W17411">
        <v>11400</v>
      </c>
      <c r="X17411">
        <v>2.57</v>
      </c>
      <c r="Y17411">
        <v>14370</v>
      </c>
      <c r="Z17411">
        <v>2.4900000000000002</v>
      </c>
    </row>
    <row r="17412" spans="1:26">
      <c r="A17412">
        <v>208447726</v>
      </c>
      <c r="B17412" t="s">
        <v>14207</v>
      </c>
      <c r="C17412" t="s">
        <v>3597</v>
      </c>
      <c r="D17412" t="s">
        <v>3637</v>
      </c>
      <c r="E17412" t="s">
        <v>3857</v>
      </c>
      <c r="F17412" t="s">
        <v>3621</v>
      </c>
      <c r="G17412">
        <v>208447726</v>
      </c>
      <c r="I17412" t="s">
        <v>3622</v>
      </c>
      <c r="J17412" t="s">
        <v>14540</v>
      </c>
      <c r="K17412" t="s">
        <v>3624</v>
      </c>
      <c r="L17412" t="s">
        <v>14541</v>
      </c>
      <c r="M17412">
        <v>10.3</v>
      </c>
      <c r="N17412">
        <v>20</v>
      </c>
      <c r="O17412">
        <v>10.8</v>
      </c>
      <c r="P17412">
        <v>10.3</v>
      </c>
      <c r="Q17412">
        <v>20.8</v>
      </c>
      <c r="R17412">
        <v>8.6999999999999993</v>
      </c>
      <c r="S17412" t="b">
        <v>0</v>
      </c>
      <c r="T17412" t="b">
        <v>0</v>
      </c>
      <c r="U17412" t="b">
        <v>0</v>
      </c>
      <c r="V17412">
        <v>12000</v>
      </c>
      <c r="W17412">
        <v>7800</v>
      </c>
      <c r="X17412">
        <v>2.31</v>
      </c>
      <c r="Y17412">
        <v>8200</v>
      </c>
      <c r="Z17412">
        <v>1.35</v>
      </c>
    </row>
    <row r="17413" spans="1:26">
      <c r="A17413">
        <v>208447733</v>
      </c>
      <c r="B17413" t="s">
        <v>14207</v>
      </c>
      <c r="C17413" t="s">
        <v>3597</v>
      </c>
      <c r="D17413" t="s">
        <v>3637</v>
      </c>
      <c r="E17413" t="s">
        <v>3857</v>
      </c>
      <c r="F17413" t="s">
        <v>3621</v>
      </c>
      <c r="G17413">
        <v>208447733</v>
      </c>
      <c r="I17413" t="s">
        <v>3622</v>
      </c>
      <c r="J17413" t="s">
        <v>14542</v>
      </c>
      <c r="K17413" t="s">
        <v>3624</v>
      </c>
      <c r="L17413" t="s">
        <v>14543</v>
      </c>
      <c r="M17413">
        <v>9.5</v>
      </c>
      <c r="N17413">
        <v>18.5</v>
      </c>
      <c r="O17413">
        <v>10.199999999999999</v>
      </c>
      <c r="P17413">
        <v>9.5</v>
      </c>
      <c r="Q17413">
        <v>18.5</v>
      </c>
      <c r="R17413">
        <v>8.6</v>
      </c>
      <c r="S17413" t="b">
        <v>0</v>
      </c>
      <c r="T17413" t="b">
        <v>0</v>
      </c>
      <c r="U17413" t="b">
        <v>0</v>
      </c>
      <c r="V17413">
        <v>24000</v>
      </c>
      <c r="W17413">
        <v>16500</v>
      </c>
      <c r="X17413">
        <v>2.38</v>
      </c>
      <c r="Y17413">
        <v>19257</v>
      </c>
      <c r="Z17413">
        <v>2.11</v>
      </c>
    </row>
    <row r="17414" spans="1:26">
      <c r="A17414">
        <v>208447730</v>
      </c>
      <c r="B17414" t="s">
        <v>14207</v>
      </c>
      <c r="C17414" t="s">
        <v>3597</v>
      </c>
      <c r="D17414" t="s">
        <v>3637</v>
      </c>
      <c r="E17414" t="s">
        <v>3857</v>
      </c>
      <c r="F17414" t="s">
        <v>3621</v>
      </c>
      <c r="G17414">
        <v>208447730</v>
      </c>
      <c r="I17414" t="s">
        <v>3622</v>
      </c>
      <c r="J17414" t="s">
        <v>14544</v>
      </c>
      <c r="K17414" t="s">
        <v>3624</v>
      </c>
      <c r="L17414" t="s">
        <v>14545</v>
      </c>
      <c r="M17414">
        <v>12.2</v>
      </c>
      <c r="N17414">
        <v>21</v>
      </c>
      <c r="O17414">
        <v>10.5</v>
      </c>
      <c r="P17414">
        <v>12.2</v>
      </c>
      <c r="Q17414">
        <v>21</v>
      </c>
      <c r="R17414">
        <v>8.6999999999999993</v>
      </c>
      <c r="S17414" t="b">
        <v>0</v>
      </c>
      <c r="T17414" t="b">
        <v>0</v>
      </c>
      <c r="U17414" t="b">
        <v>0</v>
      </c>
      <c r="V17414">
        <v>30000</v>
      </c>
      <c r="W17414">
        <v>20000</v>
      </c>
      <c r="X17414">
        <v>1.87</v>
      </c>
      <c r="Y17414">
        <v>23000</v>
      </c>
      <c r="Z17414">
        <v>2.1</v>
      </c>
    </row>
    <row r="17415" spans="1:26">
      <c r="A17415">
        <v>208447735</v>
      </c>
      <c r="B17415" t="s">
        <v>14207</v>
      </c>
      <c r="C17415" t="s">
        <v>3597</v>
      </c>
      <c r="D17415" t="s">
        <v>3637</v>
      </c>
      <c r="E17415" t="s">
        <v>3859</v>
      </c>
      <c r="F17415" t="s">
        <v>3621</v>
      </c>
      <c r="G17415">
        <v>208447735</v>
      </c>
      <c r="I17415" t="s">
        <v>3622</v>
      </c>
      <c r="J17415" t="s">
        <v>14532</v>
      </c>
      <c r="K17415" t="s">
        <v>3624</v>
      </c>
      <c r="L17415" t="s">
        <v>14533</v>
      </c>
      <c r="M17415">
        <v>12.5</v>
      </c>
      <c r="N17415">
        <v>21.5</v>
      </c>
      <c r="O17415">
        <v>10.3</v>
      </c>
      <c r="P17415">
        <v>12.5</v>
      </c>
      <c r="Q17415">
        <v>21.5</v>
      </c>
      <c r="R17415">
        <v>9.1</v>
      </c>
      <c r="S17415" t="b">
        <v>0</v>
      </c>
      <c r="T17415" t="b">
        <v>0</v>
      </c>
      <c r="U17415" t="b">
        <v>0</v>
      </c>
      <c r="V17415">
        <v>9000</v>
      </c>
      <c r="W17415">
        <v>6300</v>
      </c>
      <c r="X17415">
        <v>2.4</v>
      </c>
      <c r="Y17415">
        <v>7973</v>
      </c>
      <c r="Z17415">
        <v>1.88</v>
      </c>
    </row>
    <row r="17416" spans="1:26">
      <c r="A17416">
        <v>208447740</v>
      </c>
      <c r="B17416" t="s">
        <v>14207</v>
      </c>
      <c r="C17416" t="s">
        <v>3597</v>
      </c>
      <c r="D17416" t="s">
        <v>3637</v>
      </c>
      <c r="E17416" t="s">
        <v>3859</v>
      </c>
      <c r="F17416" t="s">
        <v>3621</v>
      </c>
      <c r="G17416">
        <v>208447740</v>
      </c>
      <c r="I17416" t="s">
        <v>3622</v>
      </c>
      <c r="J17416" t="s">
        <v>14534</v>
      </c>
      <c r="K17416" t="s">
        <v>3624</v>
      </c>
      <c r="L17416" t="s">
        <v>14535</v>
      </c>
      <c r="M17416">
        <v>12.6</v>
      </c>
      <c r="N17416">
        <v>21.5</v>
      </c>
      <c r="O17416">
        <v>10</v>
      </c>
      <c r="P17416">
        <v>12.6</v>
      </c>
      <c r="Q17416">
        <v>21.7</v>
      </c>
      <c r="R17416">
        <v>9.4</v>
      </c>
      <c r="S17416" t="b">
        <v>0</v>
      </c>
      <c r="T17416" t="b">
        <v>0</v>
      </c>
      <c r="U17416" t="b">
        <v>0</v>
      </c>
      <c r="V17416">
        <v>9000</v>
      </c>
      <c r="W17416">
        <v>6000</v>
      </c>
      <c r="X17416">
        <v>2.5099999999999998</v>
      </c>
      <c r="Y17416">
        <v>8065</v>
      </c>
      <c r="Z17416">
        <v>2.17</v>
      </c>
    </row>
    <row r="17417" spans="1:26">
      <c r="A17417">
        <v>208447739</v>
      </c>
      <c r="B17417" t="s">
        <v>14207</v>
      </c>
      <c r="C17417" t="s">
        <v>3597</v>
      </c>
      <c r="D17417" t="s">
        <v>3637</v>
      </c>
      <c r="E17417" t="s">
        <v>3859</v>
      </c>
      <c r="F17417" t="s">
        <v>3621</v>
      </c>
      <c r="G17417">
        <v>208447739</v>
      </c>
      <c r="I17417" t="s">
        <v>3622</v>
      </c>
      <c r="J17417" t="s">
        <v>14536</v>
      </c>
      <c r="K17417" t="s">
        <v>3624</v>
      </c>
      <c r="L17417" t="s">
        <v>14537</v>
      </c>
      <c r="M17417">
        <v>10.8</v>
      </c>
      <c r="N17417">
        <v>20.5</v>
      </c>
      <c r="O17417">
        <v>10.7</v>
      </c>
      <c r="P17417">
        <v>10.8</v>
      </c>
      <c r="Q17417">
        <v>21.4</v>
      </c>
      <c r="R17417">
        <v>9.1999999999999993</v>
      </c>
      <c r="S17417" t="b">
        <v>0</v>
      </c>
      <c r="T17417" t="b">
        <v>0</v>
      </c>
      <c r="U17417" t="b">
        <v>0</v>
      </c>
      <c r="V17417">
        <v>12000</v>
      </c>
      <c r="W17417">
        <v>7000</v>
      </c>
      <c r="X17417">
        <v>2.5</v>
      </c>
      <c r="Y17417">
        <v>9300</v>
      </c>
      <c r="Z17417">
        <v>2</v>
      </c>
    </row>
    <row r="17418" spans="1:26">
      <c r="A17418">
        <v>208447737</v>
      </c>
      <c r="B17418" t="s">
        <v>14207</v>
      </c>
      <c r="C17418" t="s">
        <v>3597</v>
      </c>
      <c r="D17418" t="s">
        <v>3637</v>
      </c>
      <c r="E17418" t="s">
        <v>3859</v>
      </c>
      <c r="F17418" t="s">
        <v>3621</v>
      </c>
      <c r="G17418">
        <v>208447737</v>
      </c>
      <c r="I17418" t="s">
        <v>3622</v>
      </c>
      <c r="J17418" t="s">
        <v>14538</v>
      </c>
      <c r="K17418" t="s">
        <v>3624</v>
      </c>
      <c r="L17418" t="s">
        <v>14539</v>
      </c>
      <c r="M17418">
        <v>11</v>
      </c>
      <c r="N17418">
        <v>19.5</v>
      </c>
      <c r="O17418">
        <v>10</v>
      </c>
      <c r="P17418">
        <v>11</v>
      </c>
      <c r="Q17418">
        <v>19.5</v>
      </c>
      <c r="R17418">
        <v>8.6999999999999993</v>
      </c>
      <c r="S17418" t="b">
        <v>0</v>
      </c>
      <c r="T17418" t="b">
        <v>0</v>
      </c>
      <c r="U17418" t="b">
        <v>0</v>
      </c>
      <c r="V17418">
        <v>18000</v>
      </c>
      <c r="W17418">
        <v>11400</v>
      </c>
      <c r="X17418">
        <v>2.57</v>
      </c>
      <c r="Y17418">
        <v>14370</v>
      </c>
      <c r="Z17418">
        <v>2.4900000000000002</v>
      </c>
    </row>
    <row r="17419" spans="1:26">
      <c r="A17419">
        <v>208447734</v>
      </c>
      <c r="B17419" t="s">
        <v>14207</v>
      </c>
      <c r="C17419" t="s">
        <v>3597</v>
      </c>
      <c r="D17419" t="s">
        <v>3637</v>
      </c>
      <c r="E17419" t="s">
        <v>3859</v>
      </c>
      <c r="F17419" t="s">
        <v>3621</v>
      </c>
      <c r="G17419">
        <v>208447734</v>
      </c>
      <c r="I17419" t="s">
        <v>3622</v>
      </c>
      <c r="J17419" t="s">
        <v>14540</v>
      </c>
      <c r="K17419" t="s">
        <v>3624</v>
      </c>
      <c r="L17419" t="s">
        <v>14541</v>
      </c>
      <c r="M17419">
        <v>10.3</v>
      </c>
      <c r="N17419">
        <v>20</v>
      </c>
      <c r="O17419">
        <v>10.8</v>
      </c>
      <c r="P17419">
        <v>10.3</v>
      </c>
      <c r="Q17419">
        <v>20.8</v>
      </c>
      <c r="R17419">
        <v>8.6999999999999993</v>
      </c>
      <c r="S17419" t="b">
        <v>0</v>
      </c>
      <c r="T17419" t="b">
        <v>0</v>
      </c>
      <c r="U17419" t="b">
        <v>0</v>
      </c>
      <c r="V17419">
        <v>12000</v>
      </c>
      <c r="W17419">
        <v>7800</v>
      </c>
      <c r="X17419">
        <v>2.31</v>
      </c>
      <c r="Y17419">
        <v>8200</v>
      </c>
      <c r="Z17419">
        <v>1.35</v>
      </c>
    </row>
    <row r="17420" spans="1:26">
      <c r="A17420">
        <v>208447741</v>
      </c>
      <c r="B17420" t="s">
        <v>14207</v>
      </c>
      <c r="C17420" t="s">
        <v>3597</v>
      </c>
      <c r="D17420" t="s">
        <v>3637</v>
      </c>
      <c r="E17420" t="s">
        <v>3859</v>
      </c>
      <c r="F17420" t="s">
        <v>3621</v>
      </c>
      <c r="G17420">
        <v>208447741</v>
      </c>
      <c r="I17420" t="s">
        <v>3622</v>
      </c>
      <c r="J17420" t="s">
        <v>14542</v>
      </c>
      <c r="K17420" t="s">
        <v>3624</v>
      </c>
      <c r="L17420" t="s">
        <v>14543</v>
      </c>
      <c r="M17420">
        <v>9.5</v>
      </c>
      <c r="N17420">
        <v>18.5</v>
      </c>
      <c r="O17420">
        <v>10.199999999999999</v>
      </c>
      <c r="P17420">
        <v>9.5</v>
      </c>
      <c r="Q17420">
        <v>18.5</v>
      </c>
      <c r="R17420">
        <v>8.6</v>
      </c>
      <c r="S17420" t="b">
        <v>0</v>
      </c>
      <c r="T17420" t="b">
        <v>0</v>
      </c>
      <c r="U17420" t="b">
        <v>0</v>
      </c>
      <c r="V17420">
        <v>24000</v>
      </c>
      <c r="W17420">
        <v>16500</v>
      </c>
      <c r="X17420">
        <v>2.38</v>
      </c>
      <c r="Y17420">
        <v>19257</v>
      </c>
      <c r="Z17420">
        <v>2.11</v>
      </c>
    </row>
    <row r="17421" spans="1:26">
      <c r="A17421">
        <v>208447738</v>
      </c>
      <c r="B17421" t="s">
        <v>14207</v>
      </c>
      <c r="C17421" t="s">
        <v>3597</v>
      </c>
      <c r="D17421" t="s">
        <v>3637</v>
      </c>
      <c r="E17421" t="s">
        <v>3859</v>
      </c>
      <c r="F17421" t="s">
        <v>3621</v>
      </c>
      <c r="G17421">
        <v>208447738</v>
      </c>
      <c r="I17421" t="s">
        <v>3622</v>
      </c>
      <c r="J17421" t="s">
        <v>14544</v>
      </c>
      <c r="K17421" t="s">
        <v>3624</v>
      </c>
      <c r="L17421" t="s">
        <v>14545</v>
      </c>
      <c r="M17421">
        <v>12.2</v>
      </c>
      <c r="N17421">
        <v>21</v>
      </c>
      <c r="O17421">
        <v>10.5</v>
      </c>
      <c r="P17421">
        <v>12.2</v>
      </c>
      <c r="Q17421">
        <v>21</v>
      </c>
      <c r="R17421">
        <v>8.6999999999999993</v>
      </c>
      <c r="S17421" t="b">
        <v>0</v>
      </c>
      <c r="T17421" t="b">
        <v>0</v>
      </c>
      <c r="U17421" t="b">
        <v>0</v>
      </c>
      <c r="V17421">
        <v>30000</v>
      </c>
      <c r="W17421">
        <v>20000</v>
      </c>
      <c r="X17421">
        <v>1.87</v>
      </c>
      <c r="Y17421">
        <v>23000</v>
      </c>
      <c r="Z17421">
        <v>2.1</v>
      </c>
    </row>
    <row r="17422" spans="1:26">
      <c r="A17422">
        <v>211756585</v>
      </c>
      <c r="B17422" t="s">
        <v>14207</v>
      </c>
      <c r="C17422" t="s">
        <v>3597</v>
      </c>
      <c r="D17422" t="s">
        <v>3637</v>
      </c>
      <c r="E17422" t="s">
        <v>14223</v>
      </c>
      <c r="F17422" t="s">
        <v>3621</v>
      </c>
      <c r="G17422">
        <v>211756585</v>
      </c>
      <c r="I17422" t="s">
        <v>3622</v>
      </c>
      <c r="J17422" t="s">
        <v>14532</v>
      </c>
      <c r="K17422" t="s">
        <v>3624</v>
      </c>
      <c r="L17422" t="s">
        <v>14533</v>
      </c>
      <c r="M17422">
        <v>12.5</v>
      </c>
      <c r="N17422">
        <v>21.5</v>
      </c>
      <c r="O17422">
        <v>10.3</v>
      </c>
      <c r="P17422">
        <v>12.5</v>
      </c>
      <c r="Q17422">
        <v>21.5</v>
      </c>
      <c r="R17422">
        <v>9.1</v>
      </c>
      <c r="S17422" t="b">
        <v>0</v>
      </c>
      <c r="T17422" t="b">
        <v>0</v>
      </c>
      <c r="U17422" t="b">
        <v>0</v>
      </c>
      <c r="V17422">
        <v>9000</v>
      </c>
      <c r="W17422">
        <v>6300</v>
      </c>
      <c r="X17422">
        <v>2.4</v>
      </c>
      <c r="Y17422">
        <v>7973</v>
      </c>
      <c r="Z17422">
        <v>1.88</v>
      </c>
    </row>
    <row r="17423" spans="1:26">
      <c r="A17423">
        <v>211756601</v>
      </c>
      <c r="B17423" t="s">
        <v>14207</v>
      </c>
      <c r="C17423" t="s">
        <v>3597</v>
      </c>
      <c r="D17423" t="s">
        <v>3637</v>
      </c>
      <c r="E17423" t="s">
        <v>14223</v>
      </c>
      <c r="F17423" t="s">
        <v>3621</v>
      </c>
      <c r="G17423">
        <v>211756601</v>
      </c>
      <c r="I17423" t="s">
        <v>3622</v>
      </c>
      <c r="J17423" t="s">
        <v>14534</v>
      </c>
      <c r="K17423" t="s">
        <v>3624</v>
      </c>
      <c r="L17423" t="s">
        <v>14535</v>
      </c>
      <c r="M17423">
        <v>12.6</v>
      </c>
      <c r="N17423">
        <v>21.5</v>
      </c>
      <c r="O17423">
        <v>10</v>
      </c>
      <c r="P17423">
        <v>12.6</v>
      </c>
      <c r="Q17423">
        <v>21.7</v>
      </c>
      <c r="R17423">
        <v>9.4</v>
      </c>
      <c r="S17423" t="b">
        <v>0</v>
      </c>
      <c r="T17423" t="b">
        <v>0</v>
      </c>
      <c r="U17423" t="b">
        <v>0</v>
      </c>
      <c r="V17423">
        <v>9000</v>
      </c>
      <c r="W17423">
        <v>6000</v>
      </c>
      <c r="X17423">
        <v>2.5099999999999998</v>
      </c>
      <c r="Y17423">
        <v>8065</v>
      </c>
      <c r="Z17423">
        <v>2.17</v>
      </c>
    </row>
    <row r="17424" spans="1:26">
      <c r="A17424">
        <v>211756491</v>
      </c>
      <c r="B17424" t="s">
        <v>14207</v>
      </c>
      <c r="C17424" t="s">
        <v>3597</v>
      </c>
      <c r="D17424" t="s">
        <v>3637</v>
      </c>
      <c r="E17424" t="s">
        <v>14223</v>
      </c>
      <c r="F17424" t="s">
        <v>3621</v>
      </c>
      <c r="G17424">
        <v>211756491</v>
      </c>
      <c r="I17424" t="s">
        <v>3622</v>
      </c>
      <c r="J17424" t="s">
        <v>14536</v>
      </c>
      <c r="K17424" t="s">
        <v>3624</v>
      </c>
      <c r="L17424" t="s">
        <v>14537</v>
      </c>
      <c r="M17424">
        <v>10.8</v>
      </c>
      <c r="N17424">
        <v>20.5</v>
      </c>
      <c r="O17424">
        <v>10.7</v>
      </c>
      <c r="P17424">
        <v>10.8</v>
      </c>
      <c r="Q17424">
        <v>21.4</v>
      </c>
      <c r="R17424">
        <v>9.1999999999999993</v>
      </c>
      <c r="S17424" t="b">
        <v>0</v>
      </c>
      <c r="T17424" t="b">
        <v>0</v>
      </c>
      <c r="U17424" t="b">
        <v>0</v>
      </c>
      <c r="V17424">
        <v>12000</v>
      </c>
      <c r="W17424">
        <v>7000</v>
      </c>
      <c r="X17424">
        <v>2.5</v>
      </c>
      <c r="Y17424">
        <v>9300</v>
      </c>
      <c r="Z17424">
        <v>2</v>
      </c>
    </row>
    <row r="17425" spans="1:26">
      <c r="A17425">
        <v>211756490</v>
      </c>
      <c r="B17425" t="s">
        <v>14207</v>
      </c>
      <c r="C17425" t="s">
        <v>3597</v>
      </c>
      <c r="D17425" t="s">
        <v>3637</v>
      </c>
      <c r="E17425" t="s">
        <v>14223</v>
      </c>
      <c r="F17425" t="s">
        <v>3621</v>
      </c>
      <c r="G17425">
        <v>211756490</v>
      </c>
      <c r="I17425" t="s">
        <v>3622</v>
      </c>
      <c r="J17425" t="s">
        <v>14538</v>
      </c>
      <c r="K17425" t="s">
        <v>3624</v>
      </c>
      <c r="L17425" t="s">
        <v>14539</v>
      </c>
      <c r="M17425">
        <v>11</v>
      </c>
      <c r="N17425">
        <v>19.5</v>
      </c>
      <c r="O17425">
        <v>10</v>
      </c>
      <c r="P17425">
        <v>11</v>
      </c>
      <c r="Q17425">
        <v>19.5</v>
      </c>
      <c r="R17425">
        <v>8.6999999999999993</v>
      </c>
      <c r="S17425" t="b">
        <v>0</v>
      </c>
      <c r="T17425" t="b">
        <v>0</v>
      </c>
      <c r="U17425" t="b">
        <v>0</v>
      </c>
      <c r="V17425">
        <v>18000</v>
      </c>
      <c r="W17425">
        <v>11400</v>
      </c>
      <c r="X17425">
        <v>2.57</v>
      </c>
      <c r="Y17425">
        <v>14370</v>
      </c>
      <c r="Z17425">
        <v>2.4900000000000002</v>
      </c>
    </row>
    <row r="17426" spans="1:26">
      <c r="A17426">
        <v>211756493</v>
      </c>
      <c r="B17426" t="s">
        <v>14207</v>
      </c>
      <c r="C17426" t="s">
        <v>3597</v>
      </c>
      <c r="D17426" t="s">
        <v>3637</v>
      </c>
      <c r="E17426" t="s">
        <v>14223</v>
      </c>
      <c r="F17426" t="s">
        <v>3621</v>
      </c>
      <c r="G17426">
        <v>211756493</v>
      </c>
      <c r="I17426" t="s">
        <v>3622</v>
      </c>
      <c r="J17426" t="s">
        <v>14540</v>
      </c>
      <c r="K17426" t="s">
        <v>3624</v>
      </c>
      <c r="L17426" t="s">
        <v>14541</v>
      </c>
      <c r="M17426">
        <v>10.3</v>
      </c>
      <c r="N17426">
        <v>20</v>
      </c>
      <c r="O17426">
        <v>10.8</v>
      </c>
      <c r="P17426">
        <v>10.3</v>
      </c>
      <c r="Q17426">
        <v>20.8</v>
      </c>
      <c r="R17426">
        <v>8.6999999999999993</v>
      </c>
      <c r="S17426" t="b">
        <v>0</v>
      </c>
      <c r="T17426" t="b">
        <v>0</v>
      </c>
      <c r="U17426" t="b">
        <v>0</v>
      </c>
      <c r="V17426">
        <v>12000</v>
      </c>
      <c r="W17426">
        <v>7800</v>
      </c>
      <c r="X17426">
        <v>2.31</v>
      </c>
      <c r="Y17426">
        <v>8200</v>
      </c>
      <c r="Z17426">
        <v>1.35</v>
      </c>
    </row>
    <row r="17427" spans="1:26">
      <c r="A17427">
        <v>211756494</v>
      </c>
      <c r="B17427" t="s">
        <v>14207</v>
      </c>
      <c r="C17427" t="s">
        <v>3597</v>
      </c>
      <c r="D17427" t="s">
        <v>3637</v>
      </c>
      <c r="E17427" t="s">
        <v>14223</v>
      </c>
      <c r="F17427" t="s">
        <v>3621</v>
      </c>
      <c r="G17427">
        <v>211756494</v>
      </c>
      <c r="I17427" t="s">
        <v>3622</v>
      </c>
      <c r="J17427" t="s">
        <v>14542</v>
      </c>
      <c r="K17427" t="s">
        <v>3624</v>
      </c>
      <c r="L17427" t="s">
        <v>14543</v>
      </c>
      <c r="M17427">
        <v>9.5</v>
      </c>
      <c r="N17427">
        <v>18.5</v>
      </c>
      <c r="O17427">
        <v>10.199999999999999</v>
      </c>
      <c r="P17427">
        <v>9.5</v>
      </c>
      <c r="Q17427">
        <v>18.5</v>
      </c>
      <c r="R17427">
        <v>8.6</v>
      </c>
      <c r="S17427" t="b">
        <v>0</v>
      </c>
      <c r="T17427" t="b">
        <v>0</v>
      </c>
      <c r="U17427" t="b">
        <v>0</v>
      </c>
      <c r="V17427">
        <v>24000</v>
      </c>
      <c r="W17427">
        <v>16500</v>
      </c>
      <c r="X17427">
        <v>2.38</v>
      </c>
      <c r="Y17427">
        <v>19257</v>
      </c>
      <c r="Z17427">
        <v>2.11</v>
      </c>
    </row>
    <row r="17428" spans="1:26">
      <c r="A17428">
        <v>211756515</v>
      </c>
      <c r="B17428" t="s">
        <v>14207</v>
      </c>
      <c r="C17428" t="s">
        <v>3597</v>
      </c>
      <c r="D17428" t="s">
        <v>3637</v>
      </c>
      <c r="E17428" t="s">
        <v>14223</v>
      </c>
      <c r="F17428" t="s">
        <v>3621</v>
      </c>
      <c r="G17428">
        <v>211756515</v>
      </c>
      <c r="I17428" t="s">
        <v>3622</v>
      </c>
      <c r="J17428" t="s">
        <v>14544</v>
      </c>
      <c r="K17428" t="s">
        <v>3624</v>
      </c>
      <c r="L17428" t="s">
        <v>14545</v>
      </c>
      <c r="M17428">
        <v>12.2</v>
      </c>
      <c r="N17428">
        <v>21</v>
      </c>
      <c r="O17428">
        <v>10.5</v>
      </c>
      <c r="P17428">
        <v>12.2</v>
      </c>
      <c r="Q17428">
        <v>21</v>
      </c>
      <c r="R17428">
        <v>8.6999999999999993</v>
      </c>
      <c r="S17428" t="b">
        <v>0</v>
      </c>
      <c r="T17428" t="b">
        <v>0</v>
      </c>
      <c r="U17428" t="b">
        <v>0</v>
      </c>
      <c r="V17428">
        <v>30000</v>
      </c>
      <c r="W17428">
        <v>20000</v>
      </c>
      <c r="X17428">
        <v>1.87</v>
      </c>
      <c r="Y17428">
        <v>23000</v>
      </c>
      <c r="Z17428">
        <v>2.1</v>
      </c>
    </row>
    <row r="17429" spans="1:26">
      <c r="A17429">
        <v>208447759</v>
      </c>
      <c r="B17429" t="s">
        <v>14207</v>
      </c>
      <c r="C17429" t="s">
        <v>3597</v>
      </c>
      <c r="D17429" t="s">
        <v>3637</v>
      </c>
      <c r="E17429" t="s">
        <v>3861</v>
      </c>
      <c r="F17429" t="s">
        <v>3621</v>
      </c>
      <c r="G17429">
        <v>208447759</v>
      </c>
      <c r="I17429" t="s">
        <v>3622</v>
      </c>
      <c r="J17429" t="s">
        <v>14532</v>
      </c>
      <c r="K17429" t="s">
        <v>3624</v>
      </c>
      <c r="L17429" t="s">
        <v>14533</v>
      </c>
      <c r="M17429">
        <v>12.5</v>
      </c>
      <c r="N17429">
        <v>21.5</v>
      </c>
      <c r="O17429">
        <v>10.3</v>
      </c>
      <c r="P17429">
        <v>12.5</v>
      </c>
      <c r="Q17429">
        <v>21.5</v>
      </c>
      <c r="R17429">
        <v>9.1</v>
      </c>
      <c r="S17429" t="b">
        <v>0</v>
      </c>
      <c r="T17429" t="b">
        <v>0</v>
      </c>
      <c r="U17429" t="b">
        <v>0</v>
      </c>
      <c r="V17429">
        <v>9000</v>
      </c>
      <c r="W17429">
        <v>6300</v>
      </c>
      <c r="X17429">
        <v>2.4</v>
      </c>
      <c r="Y17429">
        <v>7973</v>
      </c>
      <c r="Z17429">
        <v>1.88</v>
      </c>
    </row>
    <row r="17430" spans="1:26">
      <c r="A17430">
        <v>208447764</v>
      </c>
      <c r="B17430" t="s">
        <v>14207</v>
      </c>
      <c r="C17430" t="s">
        <v>3597</v>
      </c>
      <c r="D17430" t="s">
        <v>3637</v>
      </c>
      <c r="E17430" t="s">
        <v>3861</v>
      </c>
      <c r="F17430" t="s">
        <v>3621</v>
      </c>
      <c r="G17430">
        <v>208447764</v>
      </c>
      <c r="I17430" t="s">
        <v>3622</v>
      </c>
      <c r="J17430" t="s">
        <v>14534</v>
      </c>
      <c r="K17430" t="s">
        <v>3624</v>
      </c>
      <c r="L17430" t="s">
        <v>14535</v>
      </c>
      <c r="M17430">
        <v>12.6</v>
      </c>
      <c r="N17430">
        <v>21.5</v>
      </c>
      <c r="O17430">
        <v>10</v>
      </c>
      <c r="P17430">
        <v>12.6</v>
      </c>
      <c r="Q17430">
        <v>21.7</v>
      </c>
      <c r="R17430">
        <v>9.4</v>
      </c>
      <c r="S17430" t="b">
        <v>0</v>
      </c>
      <c r="T17430" t="b">
        <v>0</v>
      </c>
      <c r="U17430" t="b">
        <v>0</v>
      </c>
      <c r="V17430">
        <v>9000</v>
      </c>
      <c r="W17430">
        <v>6000</v>
      </c>
      <c r="X17430">
        <v>2.5099999999999998</v>
      </c>
      <c r="Y17430">
        <v>8065</v>
      </c>
      <c r="Z17430">
        <v>2.17</v>
      </c>
    </row>
    <row r="17431" spans="1:26">
      <c r="A17431">
        <v>208447763</v>
      </c>
      <c r="B17431" t="s">
        <v>14207</v>
      </c>
      <c r="C17431" t="s">
        <v>3597</v>
      </c>
      <c r="D17431" t="s">
        <v>3637</v>
      </c>
      <c r="E17431" t="s">
        <v>3861</v>
      </c>
      <c r="F17431" t="s">
        <v>3621</v>
      </c>
      <c r="G17431">
        <v>208447763</v>
      </c>
      <c r="I17431" t="s">
        <v>3622</v>
      </c>
      <c r="J17431" t="s">
        <v>14536</v>
      </c>
      <c r="K17431" t="s">
        <v>3624</v>
      </c>
      <c r="L17431" t="s">
        <v>14537</v>
      </c>
      <c r="M17431">
        <v>10.8</v>
      </c>
      <c r="N17431">
        <v>20.5</v>
      </c>
      <c r="O17431">
        <v>10.7</v>
      </c>
      <c r="P17431">
        <v>10.8</v>
      </c>
      <c r="Q17431">
        <v>21.4</v>
      </c>
      <c r="R17431">
        <v>9.1999999999999993</v>
      </c>
      <c r="S17431" t="b">
        <v>0</v>
      </c>
      <c r="T17431" t="b">
        <v>0</v>
      </c>
      <c r="U17431" t="b">
        <v>0</v>
      </c>
      <c r="V17431">
        <v>12000</v>
      </c>
      <c r="W17431">
        <v>7000</v>
      </c>
      <c r="X17431">
        <v>2.5</v>
      </c>
      <c r="Y17431">
        <v>9300</v>
      </c>
      <c r="Z17431">
        <v>2</v>
      </c>
    </row>
    <row r="17432" spans="1:26">
      <c r="A17432">
        <v>208447761</v>
      </c>
      <c r="B17432" t="s">
        <v>14207</v>
      </c>
      <c r="C17432" t="s">
        <v>3597</v>
      </c>
      <c r="D17432" t="s">
        <v>3637</v>
      </c>
      <c r="E17432" t="s">
        <v>3861</v>
      </c>
      <c r="F17432" t="s">
        <v>3621</v>
      </c>
      <c r="G17432">
        <v>208447761</v>
      </c>
      <c r="I17432" t="s">
        <v>3622</v>
      </c>
      <c r="J17432" t="s">
        <v>14538</v>
      </c>
      <c r="K17432" t="s">
        <v>3624</v>
      </c>
      <c r="L17432" t="s">
        <v>14539</v>
      </c>
      <c r="M17432">
        <v>11</v>
      </c>
      <c r="N17432">
        <v>19.5</v>
      </c>
      <c r="O17432">
        <v>10</v>
      </c>
      <c r="P17432">
        <v>11</v>
      </c>
      <c r="Q17432">
        <v>19.5</v>
      </c>
      <c r="R17432">
        <v>8.6999999999999993</v>
      </c>
      <c r="S17432" t="b">
        <v>0</v>
      </c>
      <c r="T17432" t="b">
        <v>0</v>
      </c>
      <c r="U17432" t="b">
        <v>0</v>
      </c>
      <c r="V17432">
        <v>18000</v>
      </c>
      <c r="W17432">
        <v>11400</v>
      </c>
      <c r="X17432">
        <v>2.57</v>
      </c>
      <c r="Y17432">
        <v>14370</v>
      </c>
      <c r="Z17432">
        <v>2.4900000000000002</v>
      </c>
    </row>
    <row r="17433" spans="1:26">
      <c r="A17433">
        <v>208447758</v>
      </c>
      <c r="B17433" t="s">
        <v>14207</v>
      </c>
      <c r="C17433" t="s">
        <v>3597</v>
      </c>
      <c r="D17433" t="s">
        <v>3637</v>
      </c>
      <c r="E17433" t="s">
        <v>3861</v>
      </c>
      <c r="F17433" t="s">
        <v>3621</v>
      </c>
      <c r="G17433">
        <v>208447758</v>
      </c>
      <c r="I17433" t="s">
        <v>3622</v>
      </c>
      <c r="J17433" t="s">
        <v>14540</v>
      </c>
      <c r="K17433" t="s">
        <v>3624</v>
      </c>
      <c r="L17433" t="s">
        <v>14541</v>
      </c>
      <c r="M17433">
        <v>10.3</v>
      </c>
      <c r="N17433">
        <v>20</v>
      </c>
      <c r="O17433">
        <v>10.8</v>
      </c>
      <c r="P17433">
        <v>10.3</v>
      </c>
      <c r="Q17433">
        <v>20.8</v>
      </c>
      <c r="R17433">
        <v>8.6999999999999993</v>
      </c>
      <c r="S17433" t="b">
        <v>0</v>
      </c>
      <c r="T17433" t="b">
        <v>0</v>
      </c>
      <c r="U17433" t="b">
        <v>0</v>
      </c>
      <c r="V17433">
        <v>12000</v>
      </c>
      <c r="W17433">
        <v>7800</v>
      </c>
      <c r="X17433">
        <v>2.31</v>
      </c>
      <c r="Y17433">
        <v>8200</v>
      </c>
      <c r="Z17433">
        <v>1.35</v>
      </c>
    </row>
    <row r="17434" spans="1:26">
      <c r="A17434">
        <v>208447765</v>
      </c>
      <c r="B17434" t="s">
        <v>14207</v>
      </c>
      <c r="C17434" t="s">
        <v>3597</v>
      </c>
      <c r="D17434" t="s">
        <v>3637</v>
      </c>
      <c r="E17434" t="s">
        <v>3861</v>
      </c>
      <c r="F17434" t="s">
        <v>3621</v>
      </c>
      <c r="G17434">
        <v>208447765</v>
      </c>
      <c r="I17434" t="s">
        <v>3622</v>
      </c>
      <c r="J17434" t="s">
        <v>14542</v>
      </c>
      <c r="K17434" t="s">
        <v>3624</v>
      </c>
      <c r="L17434" t="s">
        <v>14543</v>
      </c>
      <c r="M17434">
        <v>9.5</v>
      </c>
      <c r="N17434">
        <v>18.5</v>
      </c>
      <c r="O17434">
        <v>10.199999999999999</v>
      </c>
      <c r="P17434">
        <v>9.5</v>
      </c>
      <c r="Q17434">
        <v>18.5</v>
      </c>
      <c r="R17434">
        <v>8.6</v>
      </c>
      <c r="S17434" t="b">
        <v>0</v>
      </c>
      <c r="T17434" t="b">
        <v>0</v>
      </c>
      <c r="U17434" t="b">
        <v>0</v>
      </c>
      <c r="V17434">
        <v>24000</v>
      </c>
      <c r="W17434">
        <v>16500</v>
      </c>
      <c r="X17434">
        <v>2.38</v>
      </c>
      <c r="Y17434">
        <v>19257</v>
      </c>
      <c r="Z17434">
        <v>2.11</v>
      </c>
    </row>
    <row r="17435" spans="1:26">
      <c r="A17435">
        <v>208447762</v>
      </c>
      <c r="B17435" t="s">
        <v>14207</v>
      </c>
      <c r="C17435" t="s">
        <v>3597</v>
      </c>
      <c r="D17435" t="s">
        <v>3637</v>
      </c>
      <c r="E17435" t="s">
        <v>3861</v>
      </c>
      <c r="F17435" t="s">
        <v>3621</v>
      </c>
      <c r="G17435">
        <v>208447762</v>
      </c>
      <c r="I17435" t="s">
        <v>3622</v>
      </c>
      <c r="J17435" t="s">
        <v>14544</v>
      </c>
      <c r="K17435" t="s">
        <v>3624</v>
      </c>
      <c r="L17435" t="s">
        <v>14545</v>
      </c>
      <c r="M17435">
        <v>12.2</v>
      </c>
      <c r="N17435">
        <v>21</v>
      </c>
      <c r="O17435">
        <v>10.5</v>
      </c>
      <c r="P17435">
        <v>12.2</v>
      </c>
      <c r="Q17435">
        <v>21</v>
      </c>
      <c r="R17435">
        <v>8.6999999999999993</v>
      </c>
      <c r="S17435" t="b">
        <v>0</v>
      </c>
      <c r="T17435" t="b">
        <v>0</v>
      </c>
      <c r="U17435" t="b">
        <v>0</v>
      </c>
      <c r="V17435">
        <v>30000</v>
      </c>
      <c r="W17435">
        <v>20000</v>
      </c>
      <c r="X17435">
        <v>1.87</v>
      </c>
      <c r="Y17435">
        <v>23000</v>
      </c>
      <c r="Z17435">
        <v>2.1</v>
      </c>
    </row>
    <row r="17436" spans="1:26">
      <c r="A17436">
        <v>208447751</v>
      </c>
      <c r="B17436" t="s">
        <v>14207</v>
      </c>
      <c r="C17436" t="s">
        <v>3597</v>
      </c>
      <c r="D17436" t="s">
        <v>3637</v>
      </c>
      <c r="E17436" t="s">
        <v>3860</v>
      </c>
      <c r="F17436" t="s">
        <v>3621</v>
      </c>
      <c r="G17436">
        <v>208447751</v>
      </c>
      <c r="I17436" t="s">
        <v>3622</v>
      </c>
      <c r="J17436" t="s">
        <v>14532</v>
      </c>
      <c r="K17436" t="s">
        <v>3624</v>
      </c>
      <c r="L17436" t="s">
        <v>14533</v>
      </c>
      <c r="M17436">
        <v>12.5</v>
      </c>
      <c r="N17436">
        <v>21.5</v>
      </c>
      <c r="O17436">
        <v>10.3</v>
      </c>
      <c r="P17436">
        <v>12.5</v>
      </c>
      <c r="Q17436">
        <v>21.5</v>
      </c>
      <c r="R17436">
        <v>9.1</v>
      </c>
      <c r="S17436" t="b">
        <v>0</v>
      </c>
      <c r="T17436" t="b">
        <v>0</v>
      </c>
      <c r="U17436" t="b">
        <v>0</v>
      </c>
      <c r="V17436">
        <v>9000</v>
      </c>
      <c r="W17436">
        <v>6300</v>
      </c>
      <c r="X17436">
        <v>2.4</v>
      </c>
      <c r="Y17436">
        <v>7973</v>
      </c>
      <c r="Z17436">
        <v>1.88</v>
      </c>
    </row>
    <row r="17437" spans="1:26">
      <c r="A17437">
        <v>208447756</v>
      </c>
      <c r="B17437" t="s">
        <v>14207</v>
      </c>
      <c r="C17437" t="s">
        <v>3597</v>
      </c>
      <c r="D17437" t="s">
        <v>3637</v>
      </c>
      <c r="E17437" t="s">
        <v>3860</v>
      </c>
      <c r="F17437" t="s">
        <v>3621</v>
      </c>
      <c r="G17437">
        <v>208447756</v>
      </c>
      <c r="I17437" t="s">
        <v>3622</v>
      </c>
      <c r="J17437" t="s">
        <v>14534</v>
      </c>
      <c r="K17437" t="s">
        <v>3624</v>
      </c>
      <c r="L17437" t="s">
        <v>14535</v>
      </c>
      <c r="M17437">
        <v>12.6</v>
      </c>
      <c r="N17437">
        <v>21.5</v>
      </c>
      <c r="O17437">
        <v>10</v>
      </c>
      <c r="P17437">
        <v>12.6</v>
      </c>
      <c r="Q17437">
        <v>21.7</v>
      </c>
      <c r="R17437">
        <v>9.4</v>
      </c>
      <c r="S17437" t="b">
        <v>0</v>
      </c>
      <c r="T17437" t="b">
        <v>0</v>
      </c>
      <c r="U17437" t="b">
        <v>0</v>
      </c>
      <c r="V17437">
        <v>9000</v>
      </c>
      <c r="W17437">
        <v>6000</v>
      </c>
      <c r="X17437">
        <v>2.5099999999999998</v>
      </c>
      <c r="Y17437">
        <v>8065</v>
      </c>
      <c r="Z17437">
        <v>2.17</v>
      </c>
    </row>
    <row r="17438" spans="1:26">
      <c r="A17438">
        <v>208447755</v>
      </c>
      <c r="B17438" t="s">
        <v>14207</v>
      </c>
      <c r="C17438" t="s">
        <v>3597</v>
      </c>
      <c r="D17438" t="s">
        <v>3637</v>
      </c>
      <c r="E17438" t="s">
        <v>3860</v>
      </c>
      <c r="F17438" t="s">
        <v>3621</v>
      </c>
      <c r="G17438">
        <v>208447755</v>
      </c>
      <c r="I17438" t="s">
        <v>3622</v>
      </c>
      <c r="J17438" t="s">
        <v>14536</v>
      </c>
      <c r="K17438" t="s">
        <v>3624</v>
      </c>
      <c r="L17438" t="s">
        <v>14537</v>
      </c>
      <c r="M17438">
        <v>10.8</v>
      </c>
      <c r="N17438">
        <v>20.5</v>
      </c>
      <c r="O17438">
        <v>10.7</v>
      </c>
      <c r="P17438">
        <v>10.8</v>
      </c>
      <c r="Q17438">
        <v>21.4</v>
      </c>
      <c r="R17438">
        <v>9.1999999999999993</v>
      </c>
      <c r="S17438" t="b">
        <v>0</v>
      </c>
      <c r="T17438" t="b">
        <v>0</v>
      </c>
      <c r="U17438" t="b">
        <v>0</v>
      </c>
      <c r="V17438">
        <v>12000</v>
      </c>
      <c r="W17438">
        <v>7000</v>
      </c>
      <c r="X17438">
        <v>2.5</v>
      </c>
      <c r="Y17438">
        <v>9300</v>
      </c>
      <c r="Z17438">
        <v>2</v>
      </c>
    </row>
    <row r="17439" spans="1:26">
      <c r="A17439">
        <v>208447753</v>
      </c>
      <c r="B17439" t="s">
        <v>14207</v>
      </c>
      <c r="C17439" t="s">
        <v>3597</v>
      </c>
      <c r="D17439" t="s">
        <v>3637</v>
      </c>
      <c r="E17439" t="s">
        <v>3860</v>
      </c>
      <c r="F17439" t="s">
        <v>3621</v>
      </c>
      <c r="G17439">
        <v>208447753</v>
      </c>
      <c r="I17439" t="s">
        <v>3622</v>
      </c>
      <c r="J17439" t="s">
        <v>14538</v>
      </c>
      <c r="K17439" t="s">
        <v>3624</v>
      </c>
      <c r="L17439" t="s">
        <v>14539</v>
      </c>
      <c r="M17439">
        <v>11</v>
      </c>
      <c r="N17439">
        <v>19.5</v>
      </c>
      <c r="O17439">
        <v>10</v>
      </c>
      <c r="P17439">
        <v>11</v>
      </c>
      <c r="Q17439">
        <v>19.5</v>
      </c>
      <c r="R17439">
        <v>8.6999999999999993</v>
      </c>
      <c r="S17439" t="b">
        <v>0</v>
      </c>
      <c r="T17439" t="b">
        <v>0</v>
      </c>
      <c r="U17439" t="b">
        <v>0</v>
      </c>
      <c r="V17439">
        <v>18000</v>
      </c>
      <c r="W17439">
        <v>11400</v>
      </c>
      <c r="X17439">
        <v>2.57</v>
      </c>
      <c r="Y17439">
        <v>14370</v>
      </c>
      <c r="Z17439">
        <v>2.4900000000000002</v>
      </c>
    </row>
    <row r="17440" spans="1:26">
      <c r="A17440">
        <v>208447750</v>
      </c>
      <c r="B17440" t="s">
        <v>14207</v>
      </c>
      <c r="C17440" t="s">
        <v>3597</v>
      </c>
      <c r="D17440" t="s">
        <v>3637</v>
      </c>
      <c r="E17440" t="s">
        <v>3860</v>
      </c>
      <c r="F17440" t="s">
        <v>3621</v>
      </c>
      <c r="G17440">
        <v>208447750</v>
      </c>
      <c r="I17440" t="s">
        <v>3622</v>
      </c>
      <c r="J17440" t="s">
        <v>14540</v>
      </c>
      <c r="K17440" t="s">
        <v>3624</v>
      </c>
      <c r="L17440" t="s">
        <v>14541</v>
      </c>
      <c r="M17440">
        <v>10.3</v>
      </c>
      <c r="N17440">
        <v>20</v>
      </c>
      <c r="O17440">
        <v>10.8</v>
      </c>
      <c r="P17440">
        <v>10.3</v>
      </c>
      <c r="Q17440">
        <v>20.8</v>
      </c>
      <c r="R17440">
        <v>8.6999999999999993</v>
      </c>
      <c r="S17440" t="b">
        <v>0</v>
      </c>
      <c r="T17440" t="b">
        <v>0</v>
      </c>
      <c r="U17440" t="b">
        <v>0</v>
      </c>
      <c r="V17440">
        <v>12000</v>
      </c>
      <c r="W17440">
        <v>7800</v>
      </c>
      <c r="X17440">
        <v>2.31</v>
      </c>
      <c r="Y17440">
        <v>8200</v>
      </c>
      <c r="Z17440">
        <v>1.35</v>
      </c>
    </row>
    <row r="17441" spans="1:26">
      <c r="A17441">
        <v>208447757</v>
      </c>
      <c r="B17441" t="s">
        <v>14207</v>
      </c>
      <c r="C17441" t="s">
        <v>3597</v>
      </c>
      <c r="D17441" t="s">
        <v>3637</v>
      </c>
      <c r="E17441" t="s">
        <v>3860</v>
      </c>
      <c r="F17441" t="s">
        <v>3621</v>
      </c>
      <c r="G17441">
        <v>208447757</v>
      </c>
      <c r="I17441" t="s">
        <v>3622</v>
      </c>
      <c r="J17441" t="s">
        <v>14542</v>
      </c>
      <c r="K17441" t="s">
        <v>3624</v>
      </c>
      <c r="L17441" t="s">
        <v>14543</v>
      </c>
      <c r="M17441">
        <v>9.5</v>
      </c>
      <c r="N17441">
        <v>18.5</v>
      </c>
      <c r="O17441">
        <v>10.199999999999999</v>
      </c>
      <c r="P17441">
        <v>9.5</v>
      </c>
      <c r="Q17441">
        <v>18.5</v>
      </c>
      <c r="R17441">
        <v>8.6</v>
      </c>
      <c r="S17441" t="b">
        <v>0</v>
      </c>
      <c r="T17441" t="b">
        <v>0</v>
      </c>
      <c r="U17441" t="b">
        <v>0</v>
      </c>
      <c r="V17441">
        <v>24000</v>
      </c>
      <c r="W17441">
        <v>16500</v>
      </c>
      <c r="X17441">
        <v>2.38</v>
      </c>
      <c r="Y17441">
        <v>19257</v>
      </c>
      <c r="Z17441">
        <v>2.11</v>
      </c>
    </row>
    <row r="17442" spans="1:26">
      <c r="A17442">
        <v>208447754</v>
      </c>
      <c r="B17442" t="s">
        <v>14207</v>
      </c>
      <c r="C17442" t="s">
        <v>3597</v>
      </c>
      <c r="D17442" t="s">
        <v>3637</v>
      </c>
      <c r="E17442" t="s">
        <v>3860</v>
      </c>
      <c r="F17442" t="s">
        <v>3621</v>
      </c>
      <c r="G17442">
        <v>208447754</v>
      </c>
      <c r="I17442" t="s">
        <v>3622</v>
      </c>
      <c r="J17442" t="s">
        <v>14544</v>
      </c>
      <c r="K17442" t="s">
        <v>3624</v>
      </c>
      <c r="L17442" t="s">
        <v>14545</v>
      </c>
      <c r="M17442">
        <v>12.2</v>
      </c>
      <c r="N17442">
        <v>21</v>
      </c>
      <c r="O17442">
        <v>10.5</v>
      </c>
      <c r="P17442">
        <v>12.2</v>
      </c>
      <c r="Q17442">
        <v>21</v>
      </c>
      <c r="R17442">
        <v>8.6999999999999993</v>
      </c>
      <c r="S17442" t="b">
        <v>0</v>
      </c>
      <c r="T17442" t="b">
        <v>0</v>
      </c>
      <c r="U17442" t="b">
        <v>0</v>
      </c>
      <c r="V17442">
        <v>30000</v>
      </c>
      <c r="W17442">
        <v>20000</v>
      </c>
      <c r="X17442">
        <v>1.87</v>
      </c>
      <c r="Y17442">
        <v>23000</v>
      </c>
      <c r="Z17442">
        <v>2.1</v>
      </c>
    </row>
    <row r="17443" spans="1:26">
      <c r="A17443">
        <v>213927625</v>
      </c>
      <c r="B17443" t="s">
        <v>14208</v>
      </c>
      <c r="C17443" t="s">
        <v>3597</v>
      </c>
      <c r="D17443" t="s">
        <v>1086</v>
      </c>
      <c r="E17443" t="s">
        <v>3620</v>
      </c>
      <c r="F17443" t="s">
        <v>3621</v>
      </c>
      <c r="G17443">
        <v>213927625</v>
      </c>
      <c r="I17443" t="s">
        <v>3622</v>
      </c>
      <c r="J17443" t="s">
        <v>14546</v>
      </c>
      <c r="K17443" t="s">
        <v>3624</v>
      </c>
      <c r="L17443" t="s">
        <v>14547</v>
      </c>
      <c r="P17443">
        <v>13</v>
      </c>
      <c r="Q17443">
        <v>24.5</v>
      </c>
      <c r="R17443">
        <v>9.5</v>
      </c>
      <c r="S17443" t="b">
        <v>0</v>
      </c>
      <c r="T17443" t="b">
        <v>0</v>
      </c>
      <c r="U17443" t="b">
        <v>0</v>
      </c>
      <c r="V17443">
        <v>12000</v>
      </c>
      <c r="W17443">
        <v>7700</v>
      </c>
      <c r="X17443">
        <v>2.89</v>
      </c>
      <c r="Y17443">
        <v>12000</v>
      </c>
      <c r="Z17443">
        <v>2.06</v>
      </c>
    </row>
    <row r="17444" spans="1:26">
      <c r="A17444">
        <v>213927626</v>
      </c>
      <c r="B17444" t="s">
        <v>14208</v>
      </c>
      <c r="C17444" t="s">
        <v>3597</v>
      </c>
      <c r="D17444" t="s">
        <v>1086</v>
      </c>
      <c r="E17444" t="s">
        <v>3620</v>
      </c>
      <c r="F17444" t="s">
        <v>3621</v>
      </c>
      <c r="G17444">
        <v>213927626</v>
      </c>
      <c r="I17444" t="s">
        <v>3622</v>
      </c>
      <c r="J17444" t="s">
        <v>14548</v>
      </c>
      <c r="K17444" t="s">
        <v>3624</v>
      </c>
      <c r="L17444" t="s">
        <v>14549</v>
      </c>
      <c r="P17444">
        <v>13</v>
      </c>
      <c r="Q17444">
        <v>24.5</v>
      </c>
      <c r="R17444">
        <v>9.5</v>
      </c>
      <c r="S17444" t="b">
        <v>0</v>
      </c>
      <c r="T17444" t="b">
        <v>0</v>
      </c>
      <c r="U17444" t="b">
        <v>0</v>
      </c>
      <c r="V17444">
        <v>12000</v>
      </c>
      <c r="W17444">
        <v>7700</v>
      </c>
      <c r="X17444">
        <v>2.89</v>
      </c>
      <c r="Y17444">
        <v>11200</v>
      </c>
      <c r="Z17444">
        <v>2.23</v>
      </c>
    </row>
    <row r="17445" spans="1:26">
      <c r="A17445">
        <v>208978283</v>
      </c>
      <c r="B17445" t="s">
        <v>14209</v>
      </c>
      <c r="C17445" t="s">
        <v>3597</v>
      </c>
      <c r="D17445" t="s">
        <v>14212</v>
      </c>
      <c r="E17445" t="s">
        <v>14224</v>
      </c>
      <c r="F17445" t="s">
        <v>3600</v>
      </c>
      <c r="G17445">
        <v>208978283</v>
      </c>
      <c r="I17445" t="s">
        <v>3601</v>
      </c>
      <c r="J17445" t="s">
        <v>14550</v>
      </c>
      <c r="K17445" t="s">
        <v>3688</v>
      </c>
      <c r="L17445" t="s">
        <v>14551</v>
      </c>
      <c r="M17445">
        <v>10.35</v>
      </c>
      <c r="N17445">
        <v>17</v>
      </c>
      <c r="O17445">
        <v>10</v>
      </c>
      <c r="P17445">
        <v>11</v>
      </c>
      <c r="Q17445">
        <v>17</v>
      </c>
      <c r="R17445">
        <v>8.8000000000000007</v>
      </c>
      <c r="S17445" t="b">
        <v>0</v>
      </c>
      <c r="T17445" t="b">
        <v>0</v>
      </c>
      <c r="U17445" t="b">
        <v>0</v>
      </c>
      <c r="V17445">
        <v>27600</v>
      </c>
      <c r="W17445">
        <v>19500</v>
      </c>
      <c r="X17445">
        <v>2.75</v>
      </c>
      <c r="Y17445">
        <v>28639</v>
      </c>
      <c r="Z17445">
        <v>2.99</v>
      </c>
    </row>
    <row r="17446" spans="1:26">
      <c r="A17446">
        <v>208978284</v>
      </c>
      <c r="B17446" t="s">
        <v>14209</v>
      </c>
      <c r="C17446" t="s">
        <v>3597</v>
      </c>
      <c r="D17446" t="s">
        <v>14212</v>
      </c>
      <c r="E17446" t="s">
        <v>14225</v>
      </c>
      <c r="F17446" t="s">
        <v>3600</v>
      </c>
      <c r="G17446">
        <v>208978284</v>
      </c>
      <c r="I17446" t="s">
        <v>3601</v>
      </c>
      <c r="J17446" t="s">
        <v>14550</v>
      </c>
      <c r="K17446" t="s">
        <v>3688</v>
      </c>
      <c r="L17446" t="s">
        <v>14551</v>
      </c>
      <c r="M17446">
        <v>10.35</v>
      </c>
      <c r="N17446">
        <v>17</v>
      </c>
      <c r="O17446">
        <v>10</v>
      </c>
      <c r="P17446">
        <v>11</v>
      </c>
      <c r="Q17446">
        <v>17</v>
      </c>
      <c r="R17446">
        <v>8.8000000000000007</v>
      </c>
      <c r="S17446" t="b">
        <v>0</v>
      </c>
      <c r="T17446" t="b">
        <v>0</v>
      </c>
      <c r="U17446" t="b">
        <v>0</v>
      </c>
      <c r="V17446">
        <v>27600</v>
      </c>
      <c r="W17446">
        <v>19500</v>
      </c>
      <c r="X17446">
        <v>2.75</v>
      </c>
      <c r="Y17446">
        <v>28639</v>
      </c>
      <c r="Z17446">
        <v>2.99</v>
      </c>
    </row>
    <row r="17447" spans="1:26">
      <c r="A17447">
        <v>208978287</v>
      </c>
      <c r="B17447" t="s">
        <v>14209</v>
      </c>
      <c r="C17447" t="s">
        <v>3597</v>
      </c>
      <c r="D17447" t="s">
        <v>14212</v>
      </c>
      <c r="E17447" t="s">
        <v>14226</v>
      </c>
      <c r="F17447" t="s">
        <v>3600</v>
      </c>
      <c r="G17447">
        <v>208978287</v>
      </c>
      <c r="I17447" t="s">
        <v>3601</v>
      </c>
      <c r="J17447" t="s">
        <v>14550</v>
      </c>
      <c r="K17447" t="s">
        <v>3688</v>
      </c>
      <c r="L17447" t="s">
        <v>14551</v>
      </c>
      <c r="M17447">
        <v>10.35</v>
      </c>
      <c r="N17447">
        <v>17</v>
      </c>
      <c r="O17447">
        <v>10</v>
      </c>
      <c r="P17447">
        <v>11</v>
      </c>
      <c r="Q17447">
        <v>17</v>
      </c>
      <c r="R17447">
        <v>8.8000000000000007</v>
      </c>
      <c r="S17447" t="b">
        <v>0</v>
      </c>
      <c r="T17447" t="b">
        <v>0</v>
      </c>
      <c r="U17447" t="b">
        <v>0</v>
      </c>
      <c r="V17447">
        <v>27600</v>
      </c>
      <c r="W17447">
        <v>19500</v>
      </c>
      <c r="X17447">
        <v>2.75</v>
      </c>
      <c r="Y17447">
        <v>28639</v>
      </c>
      <c r="Z17447">
        <v>2.99</v>
      </c>
    </row>
    <row r="17448" spans="1:26">
      <c r="A17448">
        <v>208978288</v>
      </c>
      <c r="B17448" t="s">
        <v>14209</v>
      </c>
      <c r="C17448" t="s">
        <v>3597</v>
      </c>
      <c r="D17448" t="s">
        <v>14212</v>
      </c>
      <c r="E17448" t="s">
        <v>6170</v>
      </c>
      <c r="F17448" t="s">
        <v>3600</v>
      </c>
      <c r="G17448">
        <v>208978288</v>
      </c>
      <c r="I17448" t="s">
        <v>3601</v>
      </c>
      <c r="J17448" t="s">
        <v>14550</v>
      </c>
      <c r="K17448" t="s">
        <v>3688</v>
      </c>
      <c r="L17448" t="s">
        <v>14551</v>
      </c>
      <c r="M17448">
        <v>10.35</v>
      </c>
      <c r="N17448">
        <v>17</v>
      </c>
      <c r="O17448">
        <v>10</v>
      </c>
      <c r="P17448">
        <v>11</v>
      </c>
      <c r="Q17448">
        <v>17</v>
      </c>
      <c r="R17448">
        <v>8.8000000000000007</v>
      </c>
      <c r="S17448" t="b">
        <v>0</v>
      </c>
      <c r="T17448" t="b">
        <v>0</v>
      </c>
      <c r="U17448" t="b">
        <v>0</v>
      </c>
      <c r="V17448">
        <v>27600</v>
      </c>
      <c r="W17448">
        <v>19500</v>
      </c>
      <c r="X17448">
        <v>2.75</v>
      </c>
      <c r="Y17448">
        <v>28639</v>
      </c>
      <c r="Z17448">
        <v>2.99</v>
      </c>
    </row>
    <row r="17449" spans="1:26">
      <c r="A17449">
        <v>208978289</v>
      </c>
      <c r="B17449" t="s">
        <v>14209</v>
      </c>
      <c r="C17449" t="s">
        <v>3597</v>
      </c>
      <c r="D17449" t="s">
        <v>14212</v>
      </c>
      <c r="E17449" t="s">
        <v>14227</v>
      </c>
      <c r="F17449" t="s">
        <v>3600</v>
      </c>
      <c r="G17449">
        <v>208978289</v>
      </c>
      <c r="I17449" t="s">
        <v>3601</v>
      </c>
      <c r="J17449" t="s">
        <v>14550</v>
      </c>
      <c r="K17449" t="s">
        <v>3688</v>
      </c>
      <c r="L17449" t="s">
        <v>14551</v>
      </c>
      <c r="M17449">
        <v>10.35</v>
      </c>
      <c r="N17449">
        <v>17</v>
      </c>
      <c r="O17449">
        <v>10</v>
      </c>
      <c r="P17449">
        <v>11</v>
      </c>
      <c r="Q17449">
        <v>17</v>
      </c>
      <c r="R17449">
        <v>8.8000000000000007</v>
      </c>
      <c r="S17449" t="b">
        <v>0</v>
      </c>
      <c r="T17449" t="b">
        <v>0</v>
      </c>
      <c r="U17449" t="b">
        <v>0</v>
      </c>
      <c r="V17449">
        <v>27600</v>
      </c>
      <c r="W17449">
        <v>19500</v>
      </c>
      <c r="X17449">
        <v>2.75</v>
      </c>
      <c r="Y17449">
        <v>28639</v>
      </c>
      <c r="Z17449">
        <v>2.99</v>
      </c>
    </row>
    <row r="17450" spans="1:26">
      <c r="A17450">
        <v>208978291</v>
      </c>
      <c r="B17450" t="s">
        <v>14209</v>
      </c>
      <c r="C17450" t="s">
        <v>3597</v>
      </c>
      <c r="D17450" t="s">
        <v>14212</v>
      </c>
      <c r="E17450" t="s">
        <v>14228</v>
      </c>
      <c r="F17450" t="s">
        <v>3600</v>
      </c>
      <c r="G17450">
        <v>208978291</v>
      </c>
      <c r="I17450" t="s">
        <v>3601</v>
      </c>
      <c r="J17450" t="s">
        <v>14550</v>
      </c>
      <c r="K17450" t="s">
        <v>3688</v>
      </c>
      <c r="L17450" t="s">
        <v>14551</v>
      </c>
      <c r="M17450">
        <v>10.35</v>
      </c>
      <c r="N17450">
        <v>17</v>
      </c>
      <c r="O17450">
        <v>10</v>
      </c>
      <c r="P17450">
        <v>11</v>
      </c>
      <c r="Q17450">
        <v>17</v>
      </c>
      <c r="R17450">
        <v>8.8000000000000007</v>
      </c>
      <c r="S17450" t="b">
        <v>0</v>
      </c>
      <c r="T17450" t="b">
        <v>0</v>
      </c>
      <c r="U17450" t="b">
        <v>0</v>
      </c>
      <c r="V17450">
        <v>27600</v>
      </c>
      <c r="W17450">
        <v>19500</v>
      </c>
      <c r="X17450">
        <v>2.75</v>
      </c>
      <c r="Y17450">
        <v>28639</v>
      </c>
      <c r="Z17450">
        <v>2.99</v>
      </c>
    </row>
    <row r="17451" spans="1:26">
      <c r="A17451">
        <v>213617766</v>
      </c>
      <c r="B17451" t="s">
        <v>14209</v>
      </c>
      <c r="C17451" t="s">
        <v>3597</v>
      </c>
      <c r="D17451" t="s">
        <v>7449</v>
      </c>
      <c r="E17451" t="s">
        <v>7452</v>
      </c>
      <c r="F17451" t="s">
        <v>3621</v>
      </c>
      <c r="G17451">
        <v>213617766</v>
      </c>
      <c r="I17451" t="s">
        <v>3622</v>
      </c>
      <c r="J17451" t="s">
        <v>14552</v>
      </c>
      <c r="K17451" t="s">
        <v>3624</v>
      </c>
      <c r="L17451" t="s">
        <v>14553</v>
      </c>
      <c r="M17451">
        <v>13</v>
      </c>
      <c r="N17451">
        <v>22</v>
      </c>
      <c r="O17451">
        <v>10.5</v>
      </c>
      <c r="P17451">
        <v>13</v>
      </c>
      <c r="Q17451">
        <v>21</v>
      </c>
      <c r="R17451">
        <v>9</v>
      </c>
      <c r="S17451" t="b">
        <v>0</v>
      </c>
      <c r="T17451" t="b">
        <v>0</v>
      </c>
      <c r="U17451" t="b">
        <v>0</v>
      </c>
      <c r="V17451">
        <v>12000</v>
      </c>
      <c r="W17451">
        <v>7500</v>
      </c>
      <c r="X17451">
        <v>2.71</v>
      </c>
      <c r="Y17451">
        <v>10990</v>
      </c>
      <c r="Z17451">
        <v>2.12</v>
      </c>
    </row>
    <row r="17452" spans="1:26">
      <c r="A17452">
        <v>213617767</v>
      </c>
      <c r="B17452" t="s">
        <v>14209</v>
      </c>
      <c r="C17452" t="s">
        <v>3597</v>
      </c>
      <c r="D17452" t="s">
        <v>7449</v>
      </c>
      <c r="E17452" t="s">
        <v>7452</v>
      </c>
      <c r="F17452" t="s">
        <v>3621</v>
      </c>
      <c r="G17452">
        <v>213617767</v>
      </c>
      <c r="I17452" t="s">
        <v>3622</v>
      </c>
      <c r="J17452" t="s">
        <v>14554</v>
      </c>
      <c r="K17452" t="s">
        <v>3624</v>
      </c>
      <c r="L17452" t="s">
        <v>14555</v>
      </c>
      <c r="M17452">
        <v>13</v>
      </c>
      <c r="N17452">
        <v>23.3</v>
      </c>
      <c r="O17452">
        <v>11.6</v>
      </c>
      <c r="P17452">
        <v>13</v>
      </c>
      <c r="Q17452">
        <v>22.5</v>
      </c>
      <c r="R17452">
        <v>8.6</v>
      </c>
      <c r="S17452" t="b">
        <v>0</v>
      </c>
      <c r="T17452" t="b">
        <v>0</v>
      </c>
      <c r="U17452" t="b">
        <v>0</v>
      </c>
      <c r="V17452">
        <v>18000</v>
      </c>
      <c r="W17452">
        <v>10000</v>
      </c>
      <c r="X17452">
        <v>2.33</v>
      </c>
      <c r="Y17452">
        <v>14960</v>
      </c>
      <c r="Z17452">
        <v>2.2799999999999998</v>
      </c>
    </row>
    <row r="17453" spans="1:26">
      <c r="A17453">
        <v>213617768</v>
      </c>
      <c r="B17453" t="s">
        <v>14209</v>
      </c>
      <c r="C17453" t="s">
        <v>3597</v>
      </c>
      <c r="D17453" t="s">
        <v>7449</v>
      </c>
      <c r="E17453" t="s">
        <v>7452</v>
      </c>
      <c r="F17453" t="s">
        <v>3621</v>
      </c>
      <c r="G17453">
        <v>213617768</v>
      </c>
      <c r="I17453" t="s">
        <v>3622</v>
      </c>
      <c r="J17453" t="s">
        <v>14556</v>
      </c>
      <c r="K17453" t="s">
        <v>3624</v>
      </c>
      <c r="L17453" t="s">
        <v>14557</v>
      </c>
      <c r="M17453">
        <v>12.5</v>
      </c>
      <c r="N17453">
        <v>23</v>
      </c>
      <c r="O17453">
        <v>11</v>
      </c>
      <c r="P17453">
        <v>12.7</v>
      </c>
      <c r="Q17453">
        <v>23.5</v>
      </c>
      <c r="R17453">
        <v>9.5</v>
      </c>
      <c r="S17453" t="b">
        <v>0</v>
      </c>
      <c r="T17453" t="b">
        <v>0</v>
      </c>
      <c r="U17453" t="b">
        <v>1</v>
      </c>
      <c r="V17453">
        <v>12000</v>
      </c>
      <c r="W17453">
        <v>6800</v>
      </c>
      <c r="X17453">
        <v>2.73</v>
      </c>
      <c r="Y17453">
        <v>11500</v>
      </c>
      <c r="Z17453">
        <v>2.41</v>
      </c>
    </row>
    <row r="17454" spans="1:26">
      <c r="A17454">
        <v>213617769</v>
      </c>
      <c r="B17454" t="s">
        <v>14209</v>
      </c>
      <c r="C17454" t="s">
        <v>3597</v>
      </c>
      <c r="D17454" t="s">
        <v>7449</v>
      </c>
      <c r="E17454" t="s">
        <v>7452</v>
      </c>
      <c r="F17454" t="s">
        <v>3621</v>
      </c>
      <c r="G17454">
        <v>213617769</v>
      </c>
      <c r="I17454" t="s">
        <v>3622</v>
      </c>
      <c r="J17454" t="s">
        <v>14558</v>
      </c>
      <c r="K17454" t="s">
        <v>3624</v>
      </c>
      <c r="L17454" t="s">
        <v>14559</v>
      </c>
      <c r="M17454">
        <v>13</v>
      </c>
      <c r="N17454">
        <v>20.5</v>
      </c>
      <c r="O17454">
        <v>10.5</v>
      </c>
      <c r="P17454">
        <v>13.2</v>
      </c>
      <c r="Q17454">
        <v>20.5</v>
      </c>
      <c r="R17454">
        <v>9.5</v>
      </c>
      <c r="S17454" t="b">
        <v>0</v>
      </c>
      <c r="T17454" t="b">
        <v>0</v>
      </c>
      <c r="U17454" t="b">
        <v>1</v>
      </c>
      <c r="V17454">
        <v>18000</v>
      </c>
      <c r="W17454">
        <v>10500</v>
      </c>
      <c r="X17454">
        <v>1.2</v>
      </c>
      <c r="Y17454">
        <v>17500</v>
      </c>
      <c r="Z17454">
        <v>1.84</v>
      </c>
    </row>
    <row r="17455" spans="1:26">
      <c r="A17455">
        <v>213795616</v>
      </c>
      <c r="B17455" t="s">
        <v>14194</v>
      </c>
      <c r="C17455" t="s">
        <v>3597</v>
      </c>
      <c r="D17455" t="s">
        <v>4279</v>
      </c>
      <c r="E17455" t="s">
        <v>4280</v>
      </c>
      <c r="F17455" t="s">
        <v>3600</v>
      </c>
      <c r="G17455">
        <v>213795616</v>
      </c>
      <c r="I17455" t="s">
        <v>3601</v>
      </c>
      <c r="J17455" t="s">
        <v>14560</v>
      </c>
      <c r="L17455" t="s">
        <v>14561</v>
      </c>
      <c r="M17455">
        <v>10.9</v>
      </c>
      <c r="N17455">
        <v>18</v>
      </c>
      <c r="O17455">
        <v>10</v>
      </c>
      <c r="P17455">
        <v>10.1</v>
      </c>
      <c r="Q17455">
        <v>16.5</v>
      </c>
      <c r="R17455">
        <v>9</v>
      </c>
      <c r="S17455" t="b">
        <v>0</v>
      </c>
      <c r="T17455" t="b">
        <v>0</v>
      </c>
      <c r="U17455" t="b">
        <v>1</v>
      </c>
      <c r="V17455">
        <v>22000</v>
      </c>
      <c r="W17455">
        <v>16000</v>
      </c>
      <c r="X17455">
        <v>2.4</v>
      </c>
      <c r="Y17455">
        <v>18000</v>
      </c>
      <c r="Z17455">
        <v>1.99</v>
      </c>
    </row>
    <row r="17456" spans="1:26">
      <c r="A17456">
        <v>213795617</v>
      </c>
      <c r="B17456" t="s">
        <v>14194</v>
      </c>
      <c r="C17456" t="s">
        <v>3597</v>
      </c>
      <c r="D17456" t="s">
        <v>4279</v>
      </c>
      <c r="E17456" t="s">
        <v>4280</v>
      </c>
      <c r="F17456" t="s">
        <v>3600</v>
      </c>
      <c r="G17456">
        <v>213795617</v>
      </c>
      <c r="I17456" t="s">
        <v>3601</v>
      </c>
      <c r="J17456" t="s">
        <v>14562</v>
      </c>
      <c r="L17456" t="s">
        <v>14563</v>
      </c>
      <c r="M17456">
        <v>9.5500000000000007</v>
      </c>
      <c r="N17456">
        <v>18</v>
      </c>
      <c r="O17456">
        <v>11</v>
      </c>
      <c r="P17456">
        <v>10.1</v>
      </c>
      <c r="Q17456">
        <v>18</v>
      </c>
      <c r="R17456">
        <v>9.5</v>
      </c>
      <c r="S17456" t="b">
        <v>0</v>
      </c>
      <c r="T17456" t="b">
        <v>0</v>
      </c>
      <c r="U17456" t="b">
        <v>1</v>
      </c>
      <c r="V17456">
        <v>34000</v>
      </c>
      <c r="W17456">
        <v>24000</v>
      </c>
      <c r="X17456">
        <v>2.5</v>
      </c>
      <c r="Y17456">
        <v>34520</v>
      </c>
      <c r="Z17456">
        <v>2.38</v>
      </c>
    </row>
    <row r="17457" spans="1:26">
      <c r="A17457">
        <v>213795618</v>
      </c>
      <c r="B17457" t="s">
        <v>14194</v>
      </c>
      <c r="C17457" t="s">
        <v>3597</v>
      </c>
      <c r="D17457" t="s">
        <v>4279</v>
      </c>
      <c r="E17457" t="s">
        <v>4280</v>
      </c>
      <c r="F17457" t="s">
        <v>3600</v>
      </c>
      <c r="G17457">
        <v>213795618</v>
      </c>
      <c r="I17457" t="s">
        <v>3601</v>
      </c>
      <c r="J17457" t="s">
        <v>14564</v>
      </c>
      <c r="L17457" t="s">
        <v>14565</v>
      </c>
      <c r="M17457">
        <v>10.199999999999999</v>
      </c>
      <c r="N17457">
        <v>18</v>
      </c>
      <c r="O17457">
        <v>10</v>
      </c>
      <c r="P17457">
        <v>10.1</v>
      </c>
      <c r="Q17457">
        <v>17.5</v>
      </c>
      <c r="R17457">
        <v>8.5</v>
      </c>
      <c r="S17457" t="b">
        <v>0</v>
      </c>
      <c r="T17457" t="b">
        <v>0</v>
      </c>
      <c r="U17457" t="b">
        <v>1</v>
      </c>
      <c r="V17457">
        <v>48000</v>
      </c>
      <c r="W17457">
        <v>31000</v>
      </c>
      <c r="X17457">
        <v>2.36</v>
      </c>
      <c r="Y17457">
        <v>39000</v>
      </c>
      <c r="Z17457">
        <v>2.2999999999999998</v>
      </c>
    </row>
    <row r="17458" spans="1:26">
      <c r="A17458">
        <v>213795611</v>
      </c>
      <c r="B17458" t="s">
        <v>14194</v>
      </c>
      <c r="C17458" t="s">
        <v>3597</v>
      </c>
      <c r="D17458" t="s">
        <v>4279</v>
      </c>
      <c r="E17458" t="s">
        <v>4280</v>
      </c>
      <c r="F17458" t="s">
        <v>3600</v>
      </c>
      <c r="G17458">
        <v>213795611</v>
      </c>
      <c r="I17458" t="s">
        <v>3601</v>
      </c>
      <c r="J17458" t="s">
        <v>14566</v>
      </c>
      <c r="L17458" t="s">
        <v>14567</v>
      </c>
      <c r="M17458">
        <v>8.5</v>
      </c>
      <c r="N17458">
        <v>17.5</v>
      </c>
      <c r="O17458">
        <v>10</v>
      </c>
      <c r="P17458">
        <v>8.25</v>
      </c>
      <c r="Q17458">
        <v>17</v>
      </c>
      <c r="R17458">
        <v>8.5</v>
      </c>
      <c r="S17458" t="b">
        <v>0</v>
      </c>
      <c r="T17458" t="b">
        <v>0</v>
      </c>
      <c r="U17458" t="b">
        <v>0</v>
      </c>
      <c r="V17458">
        <v>56000</v>
      </c>
      <c r="W17458">
        <v>40000</v>
      </c>
      <c r="X17458">
        <v>2.34</v>
      </c>
      <c r="Y17458">
        <v>42000</v>
      </c>
      <c r="Z17458">
        <v>2.1</v>
      </c>
    </row>
    <row r="17459" spans="1:26">
      <c r="A17459">
        <v>214061913</v>
      </c>
      <c r="B17459" t="s">
        <v>14194</v>
      </c>
      <c r="C17459" t="s">
        <v>3597</v>
      </c>
      <c r="D17459" t="s">
        <v>4279</v>
      </c>
      <c r="E17459" t="s">
        <v>4280</v>
      </c>
      <c r="F17459" t="s">
        <v>3600</v>
      </c>
      <c r="G17459">
        <v>214061913</v>
      </c>
      <c r="I17459" t="s">
        <v>3700</v>
      </c>
      <c r="J17459" t="s">
        <v>14562</v>
      </c>
      <c r="L17459" t="s">
        <v>13564</v>
      </c>
      <c r="P17459">
        <v>11.3</v>
      </c>
      <c r="Q17459">
        <v>15.5</v>
      </c>
      <c r="R17459">
        <v>9.4</v>
      </c>
      <c r="S17459" t="b">
        <v>0</v>
      </c>
      <c r="T17459" t="b">
        <v>0</v>
      </c>
      <c r="U17459" t="b">
        <v>0</v>
      </c>
      <c r="V17459">
        <v>30000</v>
      </c>
      <c r="W17459">
        <v>23000</v>
      </c>
      <c r="X17459">
        <v>2.89</v>
      </c>
      <c r="Y17459">
        <v>34520</v>
      </c>
      <c r="Z17459">
        <v>2.29</v>
      </c>
    </row>
    <row r="17460" spans="1:26">
      <c r="A17460">
        <v>214061914</v>
      </c>
      <c r="B17460" t="s">
        <v>14194</v>
      </c>
      <c r="C17460" t="s">
        <v>3597</v>
      </c>
      <c r="D17460" t="s">
        <v>4279</v>
      </c>
      <c r="E17460" t="s">
        <v>4280</v>
      </c>
      <c r="F17460" t="s">
        <v>3600</v>
      </c>
      <c r="G17460">
        <v>214061914</v>
      </c>
      <c r="I17460" t="s">
        <v>3700</v>
      </c>
      <c r="J17460" t="s">
        <v>14564</v>
      </c>
      <c r="L17460" t="s">
        <v>13563</v>
      </c>
      <c r="P17460">
        <v>11.4</v>
      </c>
      <c r="Q17460">
        <v>15.55</v>
      </c>
      <c r="R17460">
        <v>8.5500000000000007</v>
      </c>
      <c r="S17460" t="b">
        <v>0</v>
      </c>
      <c r="T17460" t="b">
        <v>0</v>
      </c>
      <c r="U17460" t="b">
        <v>0</v>
      </c>
      <c r="V17460">
        <v>42000</v>
      </c>
      <c r="W17460">
        <v>31200</v>
      </c>
      <c r="X17460">
        <v>3.22</v>
      </c>
      <c r="Y17460">
        <v>39000</v>
      </c>
      <c r="Z17460">
        <v>2.19</v>
      </c>
    </row>
    <row r="17461" spans="1:26">
      <c r="A17461">
        <v>214078219</v>
      </c>
      <c r="B17461" t="s">
        <v>14194</v>
      </c>
      <c r="C17461" t="s">
        <v>3597</v>
      </c>
      <c r="D17461" t="s">
        <v>4034</v>
      </c>
      <c r="E17461" t="s">
        <v>11949</v>
      </c>
      <c r="F17461" t="s">
        <v>3600</v>
      </c>
      <c r="G17461">
        <v>214078219</v>
      </c>
      <c r="I17461" t="s">
        <v>3700</v>
      </c>
      <c r="J17461" t="s">
        <v>13235</v>
      </c>
      <c r="L17461" t="s">
        <v>12010</v>
      </c>
      <c r="P17461">
        <v>10</v>
      </c>
      <c r="Q17461">
        <v>15.2</v>
      </c>
      <c r="R17461">
        <v>8.5</v>
      </c>
      <c r="S17461" t="b">
        <v>0</v>
      </c>
      <c r="T17461" t="b">
        <v>0</v>
      </c>
      <c r="U17461" t="b">
        <v>0</v>
      </c>
      <c r="V17461">
        <v>35000</v>
      </c>
      <c r="W17461">
        <v>27000</v>
      </c>
      <c r="X17461">
        <v>2.06</v>
      </c>
      <c r="Y17461">
        <v>21800</v>
      </c>
      <c r="Z17461">
        <v>2</v>
      </c>
    </row>
    <row r="17462" spans="1:26">
      <c r="A17462">
        <v>214053804</v>
      </c>
      <c r="B17462" t="s">
        <v>14194</v>
      </c>
      <c r="C17462" t="s">
        <v>3597</v>
      </c>
      <c r="D17462" t="s">
        <v>3563</v>
      </c>
      <c r="E17462" t="s">
        <v>10119</v>
      </c>
      <c r="F17462" t="s">
        <v>3600</v>
      </c>
      <c r="G17462">
        <v>214053804</v>
      </c>
      <c r="I17462" t="s">
        <v>3601</v>
      </c>
      <c r="J17462" t="s">
        <v>14568</v>
      </c>
      <c r="L17462" t="s">
        <v>10722</v>
      </c>
      <c r="M17462">
        <v>14</v>
      </c>
      <c r="N17462">
        <v>20.5</v>
      </c>
      <c r="O17462">
        <v>10.5</v>
      </c>
      <c r="P17462">
        <v>13</v>
      </c>
      <c r="Q17462">
        <v>20</v>
      </c>
      <c r="R17462">
        <v>9.5</v>
      </c>
      <c r="S17462" t="b">
        <v>0</v>
      </c>
      <c r="T17462" t="b">
        <v>0</v>
      </c>
      <c r="U17462" t="b">
        <v>1</v>
      </c>
      <c r="V17462">
        <v>24000</v>
      </c>
      <c r="W17462">
        <v>22400</v>
      </c>
      <c r="X17462">
        <v>2.4</v>
      </c>
      <c r="Y17462">
        <v>22400</v>
      </c>
      <c r="Z17462">
        <v>2.4</v>
      </c>
    </row>
    <row r="17463" spans="1:26">
      <c r="A17463">
        <v>214053805</v>
      </c>
      <c r="B17463" t="s">
        <v>14194</v>
      </c>
      <c r="C17463" t="s">
        <v>3597</v>
      </c>
      <c r="D17463" t="s">
        <v>3563</v>
      </c>
      <c r="E17463" t="s">
        <v>10119</v>
      </c>
      <c r="F17463" t="s">
        <v>3600</v>
      </c>
      <c r="G17463">
        <v>214053805</v>
      </c>
      <c r="I17463" t="s">
        <v>3601</v>
      </c>
      <c r="J17463" t="s">
        <v>14568</v>
      </c>
      <c r="L17463" t="s">
        <v>3565</v>
      </c>
      <c r="P17463">
        <v>12</v>
      </c>
      <c r="Q17463">
        <v>19</v>
      </c>
      <c r="R17463">
        <v>9.5</v>
      </c>
      <c r="S17463" t="b">
        <v>0</v>
      </c>
      <c r="T17463" t="b">
        <v>0</v>
      </c>
      <c r="U17463" t="b">
        <v>1</v>
      </c>
      <c r="V17463">
        <v>34200</v>
      </c>
      <c r="W17463">
        <v>28000</v>
      </c>
      <c r="X17463">
        <v>2.5</v>
      </c>
      <c r="Y17463">
        <v>28000</v>
      </c>
      <c r="Z17463">
        <v>2.5</v>
      </c>
    </row>
    <row r="17464" spans="1:26">
      <c r="A17464">
        <v>214053818</v>
      </c>
      <c r="B17464" t="s">
        <v>14194</v>
      </c>
      <c r="C17464" t="s">
        <v>3597</v>
      </c>
      <c r="D17464" t="s">
        <v>3563</v>
      </c>
      <c r="E17464" t="s">
        <v>10119</v>
      </c>
      <c r="F17464" t="s">
        <v>3600</v>
      </c>
      <c r="G17464">
        <v>214053818</v>
      </c>
      <c r="I17464" t="s">
        <v>3700</v>
      </c>
      <c r="J17464" t="s">
        <v>14568</v>
      </c>
      <c r="L17464" t="s">
        <v>14569</v>
      </c>
      <c r="P17464">
        <v>12</v>
      </c>
      <c r="Q17464">
        <v>15.2</v>
      </c>
      <c r="R17464">
        <v>9</v>
      </c>
      <c r="S17464" t="b">
        <v>0</v>
      </c>
      <c r="T17464" t="b">
        <v>0</v>
      </c>
      <c r="U17464" t="b">
        <v>1</v>
      </c>
      <c r="V17464">
        <v>23200</v>
      </c>
      <c r="W17464">
        <v>19400</v>
      </c>
      <c r="X17464">
        <v>2.2000000000000002</v>
      </c>
      <c r="Y17464">
        <v>19400</v>
      </c>
      <c r="Z17464">
        <v>2.2000000000000002</v>
      </c>
    </row>
    <row r="17465" spans="1:26">
      <c r="A17465">
        <v>214053819</v>
      </c>
      <c r="B17465" t="s">
        <v>14194</v>
      </c>
      <c r="C17465" t="s">
        <v>3597</v>
      </c>
      <c r="D17465" t="s">
        <v>3563</v>
      </c>
      <c r="E17465" t="s">
        <v>10119</v>
      </c>
      <c r="F17465" t="s">
        <v>3600</v>
      </c>
      <c r="G17465">
        <v>214053819</v>
      </c>
      <c r="I17465" t="s">
        <v>3700</v>
      </c>
      <c r="J17465" t="s">
        <v>14568</v>
      </c>
      <c r="L17465" t="s">
        <v>14570</v>
      </c>
      <c r="P17465">
        <v>12</v>
      </c>
      <c r="Q17465">
        <v>15.2</v>
      </c>
      <c r="R17465">
        <v>9</v>
      </c>
      <c r="S17465" t="b">
        <v>0</v>
      </c>
      <c r="T17465" t="b">
        <v>0</v>
      </c>
      <c r="U17465" t="b">
        <v>1</v>
      </c>
      <c r="V17465">
        <v>23400</v>
      </c>
      <c r="W17465">
        <v>19400</v>
      </c>
      <c r="X17465">
        <v>2.2000000000000002</v>
      </c>
      <c r="Y17465">
        <v>19400</v>
      </c>
      <c r="Z17465">
        <v>2.2000000000000002</v>
      </c>
    </row>
    <row r="17466" spans="1:26">
      <c r="A17466">
        <v>214053798</v>
      </c>
      <c r="B17466" t="s">
        <v>14194</v>
      </c>
      <c r="C17466" t="s">
        <v>3597</v>
      </c>
      <c r="D17466" t="s">
        <v>3563</v>
      </c>
      <c r="E17466" t="s">
        <v>10119</v>
      </c>
      <c r="F17466" t="s">
        <v>3600</v>
      </c>
      <c r="G17466">
        <v>214053798</v>
      </c>
      <c r="I17466" t="s">
        <v>3700</v>
      </c>
      <c r="J17466" t="s">
        <v>14568</v>
      </c>
      <c r="L17466" t="s">
        <v>14571</v>
      </c>
      <c r="M17466">
        <v>10.8</v>
      </c>
      <c r="N17466">
        <v>16</v>
      </c>
      <c r="O17466">
        <v>9.5</v>
      </c>
      <c r="P17466">
        <v>10.6</v>
      </c>
      <c r="Q17466">
        <v>15</v>
      </c>
      <c r="R17466">
        <v>9</v>
      </c>
      <c r="S17466" t="b">
        <v>0</v>
      </c>
      <c r="T17466" t="b">
        <v>0</v>
      </c>
      <c r="U17466" t="b">
        <v>0</v>
      </c>
      <c r="V17466">
        <v>32000</v>
      </c>
      <c r="W17466">
        <v>23400</v>
      </c>
      <c r="X17466">
        <v>2.2999999999999998</v>
      </c>
      <c r="Y17466">
        <v>23400</v>
      </c>
      <c r="Z17466">
        <v>2.2999999999999998</v>
      </c>
    </row>
    <row r="17467" spans="1:26">
      <c r="A17467">
        <v>214053799</v>
      </c>
      <c r="B17467" t="s">
        <v>14194</v>
      </c>
      <c r="C17467" t="s">
        <v>3597</v>
      </c>
      <c r="D17467" t="s">
        <v>3563</v>
      </c>
      <c r="E17467" t="s">
        <v>10119</v>
      </c>
      <c r="F17467" t="s">
        <v>3600</v>
      </c>
      <c r="G17467">
        <v>214053799</v>
      </c>
      <c r="I17467" t="s">
        <v>3700</v>
      </c>
      <c r="J17467" t="s">
        <v>14568</v>
      </c>
      <c r="L17467" t="s">
        <v>14572</v>
      </c>
      <c r="M17467">
        <v>11.2</v>
      </c>
      <c r="N17467">
        <v>16</v>
      </c>
      <c r="O17467">
        <v>9.5</v>
      </c>
      <c r="P17467">
        <v>11</v>
      </c>
      <c r="Q17467">
        <v>15</v>
      </c>
      <c r="R17467">
        <v>9</v>
      </c>
      <c r="S17467" t="b">
        <v>0</v>
      </c>
      <c r="T17467" t="b">
        <v>0</v>
      </c>
      <c r="U17467" t="b">
        <v>0</v>
      </c>
      <c r="V17467">
        <v>32400</v>
      </c>
      <c r="W17467">
        <v>23600</v>
      </c>
      <c r="X17467">
        <v>2.34</v>
      </c>
      <c r="Y17467">
        <v>23600</v>
      </c>
      <c r="Z17467">
        <v>2.34</v>
      </c>
    </row>
    <row r="17468" spans="1:26">
      <c r="A17468">
        <v>214053800</v>
      </c>
      <c r="B17468" t="s">
        <v>14194</v>
      </c>
      <c r="C17468" t="s">
        <v>3597</v>
      </c>
      <c r="D17468" t="s">
        <v>3563</v>
      </c>
      <c r="E17468" t="s">
        <v>10119</v>
      </c>
      <c r="F17468" t="s">
        <v>3600</v>
      </c>
      <c r="G17468">
        <v>214053800</v>
      </c>
      <c r="I17468" t="s">
        <v>3700</v>
      </c>
      <c r="J17468" t="s">
        <v>14568</v>
      </c>
      <c r="L17468" t="s">
        <v>14573</v>
      </c>
      <c r="M17468">
        <v>11.4</v>
      </c>
      <c r="N17468">
        <v>16</v>
      </c>
      <c r="O17468">
        <v>9.5</v>
      </c>
      <c r="P17468">
        <v>11</v>
      </c>
      <c r="Q17468">
        <v>15</v>
      </c>
      <c r="R17468">
        <v>9</v>
      </c>
      <c r="S17468" t="b">
        <v>0</v>
      </c>
      <c r="T17468" t="b">
        <v>0</v>
      </c>
      <c r="U17468" t="b">
        <v>0</v>
      </c>
      <c r="V17468">
        <v>32600</v>
      </c>
      <c r="W17468">
        <v>23600</v>
      </c>
      <c r="X17468">
        <v>2.34</v>
      </c>
      <c r="Y17468">
        <v>23600</v>
      </c>
      <c r="Z17468">
        <v>2.34</v>
      </c>
    </row>
    <row r="17469" spans="1:26">
      <c r="A17469">
        <v>214053820</v>
      </c>
      <c r="B17469" t="s">
        <v>14194</v>
      </c>
      <c r="C17469" t="s">
        <v>3597</v>
      </c>
      <c r="D17469" t="s">
        <v>3563</v>
      </c>
      <c r="E17469" t="s">
        <v>10119</v>
      </c>
      <c r="F17469" t="s">
        <v>3600</v>
      </c>
      <c r="G17469">
        <v>214053820</v>
      </c>
      <c r="I17469" t="s">
        <v>3700</v>
      </c>
      <c r="J17469" t="s">
        <v>14568</v>
      </c>
      <c r="L17469" t="s">
        <v>14574</v>
      </c>
      <c r="P17469">
        <v>11.5</v>
      </c>
      <c r="Q17469">
        <v>15.2</v>
      </c>
      <c r="R17469">
        <v>9</v>
      </c>
      <c r="S17469" t="b">
        <v>0</v>
      </c>
      <c r="T17469" t="b">
        <v>0</v>
      </c>
      <c r="U17469" t="b">
        <v>1</v>
      </c>
      <c r="V17469">
        <v>32000</v>
      </c>
      <c r="W17469">
        <v>24600</v>
      </c>
      <c r="X17469">
        <v>2.34</v>
      </c>
      <c r="Y17469">
        <v>24600</v>
      </c>
      <c r="Z17469">
        <v>2.34</v>
      </c>
    </row>
    <row r="17470" spans="1:26">
      <c r="A17470">
        <v>214053821</v>
      </c>
      <c r="B17470" t="s">
        <v>14194</v>
      </c>
      <c r="C17470" t="s">
        <v>3597</v>
      </c>
      <c r="D17470" t="s">
        <v>3563</v>
      </c>
      <c r="E17470" t="s">
        <v>10119</v>
      </c>
      <c r="F17470" t="s">
        <v>3600</v>
      </c>
      <c r="G17470">
        <v>214053821</v>
      </c>
      <c r="I17470" t="s">
        <v>3700</v>
      </c>
      <c r="J17470" t="s">
        <v>14568</v>
      </c>
      <c r="L17470" t="s">
        <v>14575</v>
      </c>
      <c r="P17470">
        <v>11.5</v>
      </c>
      <c r="Q17470">
        <v>15.2</v>
      </c>
      <c r="R17470">
        <v>9</v>
      </c>
      <c r="S17470" t="b">
        <v>0</v>
      </c>
      <c r="T17470" t="b">
        <v>0</v>
      </c>
      <c r="U17470" t="b">
        <v>1</v>
      </c>
      <c r="V17470">
        <v>32400</v>
      </c>
      <c r="W17470">
        <v>25000</v>
      </c>
      <c r="X17470">
        <v>2.36</v>
      </c>
      <c r="Y17470">
        <v>25000</v>
      </c>
      <c r="Z17470">
        <v>2.36</v>
      </c>
    </row>
    <row r="17471" spans="1:26">
      <c r="A17471">
        <v>214053822</v>
      </c>
      <c r="B17471" t="s">
        <v>14194</v>
      </c>
      <c r="C17471" t="s">
        <v>3597</v>
      </c>
      <c r="D17471" t="s">
        <v>3563</v>
      </c>
      <c r="E17471" t="s">
        <v>10119</v>
      </c>
      <c r="F17471" t="s">
        <v>3600</v>
      </c>
      <c r="G17471">
        <v>214053822</v>
      </c>
      <c r="I17471" t="s">
        <v>3700</v>
      </c>
      <c r="J17471" t="s">
        <v>14568</v>
      </c>
      <c r="L17471" t="s">
        <v>14576</v>
      </c>
      <c r="P17471">
        <v>11.5</v>
      </c>
      <c r="Q17471">
        <v>15.2</v>
      </c>
      <c r="R17471">
        <v>9</v>
      </c>
      <c r="S17471" t="b">
        <v>0</v>
      </c>
      <c r="T17471" t="b">
        <v>0</v>
      </c>
      <c r="U17471" t="b">
        <v>1</v>
      </c>
      <c r="V17471">
        <v>32600</v>
      </c>
      <c r="W17471">
        <v>25000</v>
      </c>
      <c r="X17471">
        <v>2.36</v>
      </c>
      <c r="Y17471">
        <v>25000</v>
      </c>
      <c r="Z17471">
        <v>2.36</v>
      </c>
    </row>
    <row r="17472" spans="1:26">
      <c r="A17472">
        <v>214053823</v>
      </c>
      <c r="B17472" t="s">
        <v>14194</v>
      </c>
      <c r="C17472" t="s">
        <v>3597</v>
      </c>
      <c r="D17472" t="s">
        <v>3563</v>
      </c>
      <c r="E17472" t="s">
        <v>10119</v>
      </c>
      <c r="F17472" t="s">
        <v>3600</v>
      </c>
      <c r="G17472">
        <v>214053823</v>
      </c>
      <c r="I17472" t="s">
        <v>3601</v>
      </c>
      <c r="J17472" t="s">
        <v>14577</v>
      </c>
      <c r="L17472" t="s">
        <v>10722</v>
      </c>
      <c r="M17472">
        <v>14</v>
      </c>
      <c r="N17472">
        <v>20.5</v>
      </c>
      <c r="O17472">
        <v>10.5</v>
      </c>
      <c r="P17472">
        <v>13</v>
      </c>
      <c r="Q17472">
        <v>20</v>
      </c>
      <c r="R17472">
        <v>9.5</v>
      </c>
      <c r="S17472" t="b">
        <v>0</v>
      </c>
      <c r="T17472" t="b">
        <v>0</v>
      </c>
      <c r="U17472" t="b">
        <v>1</v>
      </c>
      <c r="V17472">
        <v>24000</v>
      </c>
      <c r="W17472">
        <v>22400</v>
      </c>
      <c r="X17472">
        <v>2.4</v>
      </c>
      <c r="Y17472">
        <v>22400</v>
      </c>
      <c r="Z17472">
        <v>2.4</v>
      </c>
    </row>
    <row r="17473" spans="1:26">
      <c r="A17473">
        <v>214053824</v>
      </c>
      <c r="B17473" t="s">
        <v>14194</v>
      </c>
      <c r="C17473" t="s">
        <v>3597</v>
      </c>
      <c r="D17473" t="s">
        <v>3563</v>
      </c>
      <c r="E17473" t="s">
        <v>10119</v>
      </c>
      <c r="F17473" t="s">
        <v>3600</v>
      </c>
      <c r="G17473">
        <v>214053824</v>
      </c>
      <c r="I17473" t="s">
        <v>3601</v>
      </c>
      <c r="J17473" t="s">
        <v>14577</v>
      </c>
      <c r="L17473" t="s">
        <v>3565</v>
      </c>
      <c r="P17473">
        <v>12</v>
      </c>
      <c r="Q17473">
        <v>19</v>
      </c>
      <c r="R17473">
        <v>9.5</v>
      </c>
      <c r="S17473" t="b">
        <v>0</v>
      </c>
      <c r="T17473" t="b">
        <v>0</v>
      </c>
      <c r="U17473" t="b">
        <v>1</v>
      </c>
      <c r="V17473">
        <v>34200</v>
      </c>
      <c r="W17473">
        <v>28000</v>
      </c>
      <c r="X17473">
        <v>2.5</v>
      </c>
      <c r="Y17473">
        <v>28000</v>
      </c>
      <c r="Z17473">
        <v>2.5</v>
      </c>
    </row>
    <row r="17474" spans="1:26">
      <c r="A17474">
        <v>214053837</v>
      </c>
      <c r="B17474" t="s">
        <v>14194</v>
      </c>
      <c r="C17474" t="s">
        <v>3597</v>
      </c>
      <c r="D17474" t="s">
        <v>3563</v>
      </c>
      <c r="E17474" t="s">
        <v>10119</v>
      </c>
      <c r="F17474" t="s">
        <v>3600</v>
      </c>
      <c r="G17474">
        <v>214053837</v>
      </c>
      <c r="I17474" t="s">
        <v>3700</v>
      </c>
      <c r="J17474" t="s">
        <v>14577</v>
      </c>
      <c r="L17474" t="s">
        <v>14569</v>
      </c>
      <c r="P17474">
        <v>12</v>
      </c>
      <c r="Q17474">
        <v>15.2</v>
      </c>
      <c r="R17474">
        <v>9</v>
      </c>
      <c r="S17474" t="b">
        <v>0</v>
      </c>
      <c r="T17474" t="b">
        <v>0</v>
      </c>
      <c r="U17474" t="b">
        <v>1</v>
      </c>
      <c r="V17474">
        <v>23200</v>
      </c>
      <c r="W17474">
        <v>19400</v>
      </c>
      <c r="X17474">
        <v>2.2000000000000002</v>
      </c>
      <c r="Y17474">
        <v>19400</v>
      </c>
      <c r="Z17474">
        <v>2.2000000000000002</v>
      </c>
    </row>
    <row r="17475" spans="1:26">
      <c r="A17475">
        <v>214053838</v>
      </c>
      <c r="B17475" t="s">
        <v>14194</v>
      </c>
      <c r="C17475" t="s">
        <v>3597</v>
      </c>
      <c r="D17475" t="s">
        <v>3563</v>
      </c>
      <c r="E17475" t="s">
        <v>10119</v>
      </c>
      <c r="F17475" t="s">
        <v>3600</v>
      </c>
      <c r="G17475">
        <v>214053838</v>
      </c>
      <c r="I17475" t="s">
        <v>3700</v>
      </c>
      <c r="J17475" t="s">
        <v>14577</v>
      </c>
      <c r="L17475" t="s">
        <v>14570</v>
      </c>
      <c r="P17475">
        <v>12</v>
      </c>
      <c r="Q17475">
        <v>15.2</v>
      </c>
      <c r="R17475">
        <v>9</v>
      </c>
      <c r="S17475" t="b">
        <v>0</v>
      </c>
      <c r="T17475" t="b">
        <v>0</v>
      </c>
      <c r="U17475" t="b">
        <v>1</v>
      </c>
      <c r="V17475">
        <v>23400</v>
      </c>
      <c r="W17475">
        <v>19400</v>
      </c>
      <c r="X17475">
        <v>2.2000000000000002</v>
      </c>
      <c r="Y17475">
        <v>19400</v>
      </c>
      <c r="Z17475">
        <v>2.2000000000000002</v>
      </c>
    </row>
    <row r="17476" spans="1:26">
      <c r="A17476">
        <v>214053801</v>
      </c>
      <c r="B17476" t="s">
        <v>14194</v>
      </c>
      <c r="C17476" t="s">
        <v>3597</v>
      </c>
      <c r="D17476" t="s">
        <v>3563</v>
      </c>
      <c r="E17476" t="s">
        <v>10119</v>
      </c>
      <c r="F17476" t="s">
        <v>3600</v>
      </c>
      <c r="G17476">
        <v>214053801</v>
      </c>
      <c r="I17476" t="s">
        <v>3700</v>
      </c>
      <c r="J17476" t="s">
        <v>14577</v>
      </c>
      <c r="L17476" t="s">
        <v>14571</v>
      </c>
      <c r="M17476">
        <v>10.8</v>
      </c>
      <c r="N17476">
        <v>16</v>
      </c>
      <c r="O17476">
        <v>9.5</v>
      </c>
      <c r="P17476">
        <v>10.6</v>
      </c>
      <c r="Q17476">
        <v>15</v>
      </c>
      <c r="R17476">
        <v>9</v>
      </c>
      <c r="S17476" t="b">
        <v>0</v>
      </c>
      <c r="T17476" t="b">
        <v>0</v>
      </c>
      <c r="U17476" t="b">
        <v>0</v>
      </c>
      <c r="V17476">
        <v>32000</v>
      </c>
      <c r="W17476">
        <v>23400</v>
      </c>
      <c r="X17476">
        <v>2.2999999999999998</v>
      </c>
      <c r="Y17476">
        <v>23400</v>
      </c>
      <c r="Z17476">
        <v>2.2999999999999998</v>
      </c>
    </row>
    <row r="17477" spans="1:26">
      <c r="A17477">
        <v>214053802</v>
      </c>
      <c r="B17477" t="s">
        <v>14194</v>
      </c>
      <c r="C17477" t="s">
        <v>3597</v>
      </c>
      <c r="D17477" t="s">
        <v>3563</v>
      </c>
      <c r="E17477" t="s">
        <v>10119</v>
      </c>
      <c r="F17477" t="s">
        <v>3600</v>
      </c>
      <c r="G17477">
        <v>214053802</v>
      </c>
      <c r="I17477" t="s">
        <v>3700</v>
      </c>
      <c r="J17477" t="s">
        <v>14577</v>
      </c>
      <c r="L17477" t="s">
        <v>14572</v>
      </c>
      <c r="M17477">
        <v>11.2</v>
      </c>
      <c r="N17477">
        <v>16</v>
      </c>
      <c r="O17477">
        <v>9.5</v>
      </c>
      <c r="P17477">
        <v>11</v>
      </c>
      <c r="Q17477">
        <v>15</v>
      </c>
      <c r="R17477">
        <v>9</v>
      </c>
      <c r="S17477" t="b">
        <v>0</v>
      </c>
      <c r="T17477" t="b">
        <v>0</v>
      </c>
      <c r="U17477" t="b">
        <v>0</v>
      </c>
      <c r="V17477">
        <v>32400</v>
      </c>
      <c r="W17477">
        <v>23600</v>
      </c>
      <c r="X17477">
        <v>2.34</v>
      </c>
      <c r="Y17477">
        <v>23600</v>
      </c>
      <c r="Z17477">
        <v>2.34</v>
      </c>
    </row>
    <row r="17478" spans="1:26">
      <c r="A17478">
        <v>214053803</v>
      </c>
      <c r="B17478" t="s">
        <v>14194</v>
      </c>
      <c r="C17478" t="s">
        <v>3597</v>
      </c>
      <c r="D17478" t="s">
        <v>3563</v>
      </c>
      <c r="E17478" t="s">
        <v>10119</v>
      </c>
      <c r="F17478" t="s">
        <v>3600</v>
      </c>
      <c r="G17478">
        <v>214053803</v>
      </c>
      <c r="I17478" t="s">
        <v>3700</v>
      </c>
      <c r="J17478" t="s">
        <v>14577</v>
      </c>
      <c r="L17478" t="s">
        <v>14573</v>
      </c>
      <c r="M17478">
        <v>11.4</v>
      </c>
      <c r="N17478">
        <v>16</v>
      </c>
      <c r="O17478">
        <v>9.5</v>
      </c>
      <c r="P17478">
        <v>11</v>
      </c>
      <c r="Q17478">
        <v>15</v>
      </c>
      <c r="R17478">
        <v>9</v>
      </c>
      <c r="S17478" t="b">
        <v>0</v>
      </c>
      <c r="T17478" t="b">
        <v>0</v>
      </c>
      <c r="U17478" t="b">
        <v>0</v>
      </c>
      <c r="V17478">
        <v>32600</v>
      </c>
      <c r="W17478">
        <v>23600</v>
      </c>
      <c r="X17478">
        <v>2.34</v>
      </c>
      <c r="Y17478">
        <v>23600</v>
      </c>
      <c r="Z17478">
        <v>2.34</v>
      </c>
    </row>
    <row r="17479" spans="1:26">
      <c r="A17479">
        <v>214053839</v>
      </c>
      <c r="B17479" t="s">
        <v>14194</v>
      </c>
      <c r="C17479" t="s">
        <v>3597</v>
      </c>
      <c r="D17479" t="s">
        <v>3563</v>
      </c>
      <c r="E17479" t="s">
        <v>10119</v>
      </c>
      <c r="F17479" t="s">
        <v>3600</v>
      </c>
      <c r="G17479">
        <v>214053839</v>
      </c>
      <c r="I17479" t="s">
        <v>3700</v>
      </c>
      <c r="J17479" t="s">
        <v>14577</v>
      </c>
      <c r="L17479" t="s">
        <v>14574</v>
      </c>
      <c r="P17479">
        <v>11.5</v>
      </c>
      <c r="Q17479">
        <v>15.2</v>
      </c>
      <c r="R17479">
        <v>9</v>
      </c>
      <c r="S17479" t="b">
        <v>0</v>
      </c>
      <c r="T17479" t="b">
        <v>0</v>
      </c>
      <c r="U17479" t="b">
        <v>1</v>
      </c>
      <c r="V17479">
        <v>32000</v>
      </c>
      <c r="W17479">
        <v>24600</v>
      </c>
      <c r="X17479">
        <v>2.34</v>
      </c>
      <c r="Y17479">
        <v>24600</v>
      </c>
      <c r="Z17479">
        <v>2.34</v>
      </c>
    </row>
    <row r="17480" spans="1:26">
      <c r="A17480">
        <v>214053840</v>
      </c>
      <c r="B17480" t="s">
        <v>14194</v>
      </c>
      <c r="C17480" t="s">
        <v>3597</v>
      </c>
      <c r="D17480" t="s">
        <v>3563</v>
      </c>
      <c r="E17480" t="s">
        <v>10119</v>
      </c>
      <c r="F17480" t="s">
        <v>3600</v>
      </c>
      <c r="G17480">
        <v>214053840</v>
      </c>
      <c r="I17480" t="s">
        <v>3700</v>
      </c>
      <c r="J17480" t="s">
        <v>14577</v>
      </c>
      <c r="L17480" t="s">
        <v>14575</v>
      </c>
      <c r="P17480">
        <v>11.5</v>
      </c>
      <c r="Q17480">
        <v>15.2</v>
      </c>
      <c r="R17480">
        <v>9</v>
      </c>
      <c r="S17480" t="b">
        <v>0</v>
      </c>
      <c r="T17480" t="b">
        <v>0</v>
      </c>
      <c r="U17480" t="b">
        <v>1</v>
      </c>
      <c r="V17480">
        <v>32400</v>
      </c>
      <c r="W17480">
        <v>25000</v>
      </c>
      <c r="X17480">
        <v>2.36</v>
      </c>
      <c r="Y17480">
        <v>25000</v>
      </c>
      <c r="Z17480">
        <v>2.36</v>
      </c>
    </row>
    <row r="17481" spans="1:26">
      <c r="A17481">
        <v>214053841</v>
      </c>
      <c r="B17481" t="s">
        <v>14194</v>
      </c>
      <c r="C17481" t="s">
        <v>3597</v>
      </c>
      <c r="D17481" t="s">
        <v>3563</v>
      </c>
      <c r="E17481" t="s">
        <v>10119</v>
      </c>
      <c r="F17481" t="s">
        <v>3600</v>
      </c>
      <c r="G17481">
        <v>214053841</v>
      </c>
      <c r="I17481" t="s">
        <v>3700</v>
      </c>
      <c r="J17481" t="s">
        <v>14577</v>
      </c>
      <c r="L17481" t="s">
        <v>14576</v>
      </c>
      <c r="P17481">
        <v>11.5</v>
      </c>
      <c r="Q17481">
        <v>15.2</v>
      </c>
      <c r="R17481">
        <v>9</v>
      </c>
      <c r="S17481" t="b">
        <v>0</v>
      </c>
      <c r="T17481" t="b">
        <v>0</v>
      </c>
      <c r="U17481" t="b">
        <v>1</v>
      </c>
      <c r="V17481">
        <v>32600</v>
      </c>
      <c r="W17481">
        <v>25000</v>
      </c>
      <c r="X17481">
        <v>2.36</v>
      </c>
      <c r="Y17481">
        <v>25000</v>
      </c>
      <c r="Z17481">
        <v>2.36</v>
      </c>
    </row>
    <row r="17482" spans="1:26">
      <c r="A17482">
        <v>208786088</v>
      </c>
      <c r="B17482" t="s">
        <v>8845</v>
      </c>
      <c r="C17482" t="s">
        <v>3597</v>
      </c>
      <c r="D17482" t="s">
        <v>1086</v>
      </c>
      <c r="E17482" t="s">
        <v>3620</v>
      </c>
      <c r="F17482" t="s">
        <v>3650</v>
      </c>
      <c r="G17482">
        <v>208786088</v>
      </c>
      <c r="I17482" t="s">
        <v>3651</v>
      </c>
      <c r="J17482" t="s">
        <v>11147</v>
      </c>
      <c r="K17482" t="s">
        <v>3653</v>
      </c>
      <c r="M17482">
        <v>12</v>
      </c>
      <c r="N17482">
        <v>21</v>
      </c>
      <c r="O17482">
        <v>10</v>
      </c>
      <c r="P17482">
        <v>12</v>
      </c>
      <c r="Q17482">
        <v>21</v>
      </c>
      <c r="R17482">
        <v>10</v>
      </c>
      <c r="S17482" t="b">
        <v>0</v>
      </c>
      <c r="T17482" t="b">
        <v>0</v>
      </c>
      <c r="U17482" t="b">
        <v>1</v>
      </c>
      <c r="V17482">
        <v>36000</v>
      </c>
      <c r="W17482">
        <v>35600</v>
      </c>
      <c r="X17482">
        <v>2.38</v>
      </c>
      <c r="Y17482">
        <v>38200</v>
      </c>
      <c r="Z17482">
        <v>2.41</v>
      </c>
    </row>
    <row r="17483" spans="1:26">
      <c r="A17483">
        <v>208786089</v>
      </c>
      <c r="B17483" t="s">
        <v>8845</v>
      </c>
      <c r="C17483" t="s">
        <v>3597</v>
      </c>
      <c r="D17483" t="s">
        <v>1086</v>
      </c>
      <c r="E17483" t="s">
        <v>3620</v>
      </c>
      <c r="F17483" t="s">
        <v>3650</v>
      </c>
      <c r="G17483">
        <v>208786089</v>
      </c>
      <c r="I17483" t="s">
        <v>3651</v>
      </c>
      <c r="J17483" t="s">
        <v>11148</v>
      </c>
      <c r="K17483" t="s">
        <v>3653</v>
      </c>
      <c r="M17483">
        <v>12</v>
      </c>
      <c r="N17483">
        <v>21</v>
      </c>
      <c r="O17483">
        <v>10</v>
      </c>
      <c r="P17483">
        <v>12</v>
      </c>
      <c r="Q17483">
        <v>21</v>
      </c>
      <c r="R17483">
        <v>10</v>
      </c>
      <c r="S17483" t="b">
        <v>0</v>
      </c>
      <c r="T17483" t="b">
        <v>0</v>
      </c>
      <c r="U17483" t="b">
        <v>1</v>
      </c>
      <c r="V17483">
        <v>17000</v>
      </c>
      <c r="W17483">
        <v>14700</v>
      </c>
      <c r="X17483">
        <v>2.63</v>
      </c>
      <c r="Y17483">
        <v>16400</v>
      </c>
      <c r="Z17483">
        <v>2.64</v>
      </c>
    </row>
    <row r="17484" spans="1:26">
      <c r="A17484">
        <v>208786090</v>
      </c>
      <c r="B17484" t="s">
        <v>8845</v>
      </c>
      <c r="C17484" t="s">
        <v>3597</v>
      </c>
      <c r="D17484" t="s">
        <v>1086</v>
      </c>
      <c r="E17484" t="s">
        <v>3620</v>
      </c>
      <c r="F17484" t="s">
        <v>3650</v>
      </c>
      <c r="G17484">
        <v>208786090</v>
      </c>
      <c r="I17484" t="s">
        <v>3651</v>
      </c>
      <c r="J17484" t="s">
        <v>11149</v>
      </c>
      <c r="K17484" t="s">
        <v>3653</v>
      </c>
      <c r="M17484">
        <v>12.5</v>
      </c>
      <c r="N17484">
        <v>21</v>
      </c>
      <c r="O17484">
        <v>10</v>
      </c>
      <c r="P17484">
        <v>12.5</v>
      </c>
      <c r="Q17484">
        <v>21</v>
      </c>
      <c r="R17484">
        <v>10</v>
      </c>
      <c r="S17484" t="b">
        <v>0</v>
      </c>
      <c r="T17484" t="b">
        <v>0</v>
      </c>
      <c r="U17484" t="b">
        <v>1</v>
      </c>
      <c r="V17484">
        <v>23200</v>
      </c>
      <c r="W17484">
        <v>23600</v>
      </c>
      <c r="X17484">
        <v>2.34</v>
      </c>
      <c r="Y17484">
        <v>26600</v>
      </c>
      <c r="Z17484">
        <v>2.5</v>
      </c>
    </row>
    <row r="17485" spans="1:26">
      <c r="A17485">
        <v>208786091</v>
      </c>
      <c r="B17485" t="s">
        <v>8845</v>
      </c>
      <c r="C17485" t="s">
        <v>3597</v>
      </c>
      <c r="D17485" t="s">
        <v>1086</v>
      </c>
      <c r="E17485" t="s">
        <v>3620</v>
      </c>
      <c r="F17485" t="s">
        <v>3650</v>
      </c>
      <c r="G17485">
        <v>208786091</v>
      </c>
      <c r="I17485" t="s">
        <v>3651</v>
      </c>
      <c r="J17485" t="s">
        <v>11150</v>
      </c>
      <c r="K17485" t="s">
        <v>3653</v>
      </c>
      <c r="M17485">
        <v>12.5</v>
      </c>
      <c r="N17485">
        <v>21</v>
      </c>
      <c r="O17485">
        <v>10</v>
      </c>
      <c r="P17485">
        <v>12.5</v>
      </c>
      <c r="Q17485">
        <v>21</v>
      </c>
      <c r="R17485">
        <v>10</v>
      </c>
      <c r="S17485" t="b">
        <v>0</v>
      </c>
      <c r="T17485" t="b">
        <v>0</v>
      </c>
      <c r="U17485" t="b">
        <v>1</v>
      </c>
      <c r="V17485">
        <v>28400</v>
      </c>
      <c r="W17485">
        <v>27200</v>
      </c>
      <c r="X17485">
        <v>2.41</v>
      </c>
      <c r="Y17485">
        <v>31860</v>
      </c>
      <c r="Z17485">
        <v>2.4</v>
      </c>
    </row>
    <row r="17486" spans="1:26">
      <c r="A17486">
        <v>209248932</v>
      </c>
      <c r="B17486" t="s">
        <v>11058</v>
      </c>
      <c r="C17486" t="s">
        <v>3597</v>
      </c>
      <c r="D17486" t="s">
        <v>1086</v>
      </c>
      <c r="E17486" t="s">
        <v>3620</v>
      </c>
      <c r="F17486" t="s">
        <v>3621</v>
      </c>
      <c r="G17486">
        <v>209248932</v>
      </c>
      <c r="I17486" t="s">
        <v>3622</v>
      </c>
      <c r="J17486" t="s">
        <v>11162</v>
      </c>
      <c r="K17486" t="s">
        <v>3624</v>
      </c>
      <c r="L17486" t="s">
        <v>11163</v>
      </c>
      <c r="M17486">
        <v>11.6</v>
      </c>
      <c r="N17486">
        <v>18</v>
      </c>
      <c r="O17486">
        <v>10</v>
      </c>
      <c r="P17486">
        <v>11.6</v>
      </c>
      <c r="Q17486">
        <v>18</v>
      </c>
      <c r="R17486">
        <v>8.5</v>
      </c>
      <c r="S17486" t="b">
        <v>0</v>
      </c>
      <c r="T17486" t="b">
        <v>0</v>
      </c>
      <c r="U17486" t="b">
        <v>0</v>
      </c>
      <c r="V17486">
        <v>22000</v>
      </c>
      <c r="W17486">
        <v>13900</v>
      </c>
      <c r="X17486">
        <v>2.48</v>
      </c>
      <c r="Y17486">
        <v>18760</v>
      </c>
      <c r="Z17486">
        <v>2.37</v>
      </c>
    </row>
    <row r="17487" spans="1:26">
      <c r="A17487">
        <v>209276088</v>
      </c>
      <c r="B17487" t="s">
        <v>11058</v>
      </c>
      <c r="C17487" t="s">
        <v>3597</v>
      </c>
      <c r="D17487" t="s">
        <v>1086</v>
      </c>
      <c r="E17487" t="s">
        <v>3620</v>
      </c>
      <c r="F17487" t="s">
        <v>3621</v>
      </c>
      <c r="G17487">
        <v>209276088</v>
      </c>
      <c r="I17487" t="s">
        <v>3622</v>
      </c>
      <c r="J17487" t="s">
        <v>11168</v>
      </c>
      <c r="K17487" t="s">
        <v>3624</v>
      </c>
      <c r="L17487" t="s">
        <v>11169</v>
      </c>
      <c r="M17487">
        <v>8.6999999999999993</v>
      </c>
      <c r="N17487">
        <v>17.5</v>
      </c>
      <c r="O17487">
        <v>10</v>
      </c>
      <c r="P17487">
        <v>8.6999999999999993</v>
      </c>
      <c r="Q17487">
        <v>17.5</v>
      </c>
      <c r="R17487">
        <v>8.5</v>
      </c>
      <c r="S17487" t="b">
        <v>0</v>
      </c>
      <c r="T17487" t="b">
        <v>0</v>
      </c>
      <c r="U17487" t="b">
        <v>0</v>
      </c>
      <c r="V17487">
        <v>12000</v>
      </c>
      <c r="W17487">
        <v>6800</v>
      </c>
      <c r="X17487">
        <v>2.77</v>
      </c>
      <c r="Y17487">
        <v>11500</v>
      </c>
      <c r="Z17487">
        <v>2.2000000000000002</v>
      </c>
    </row>
    <row r="17488" spans="1:26">
      <c r="A17488">
        <v>209276090</v>
      </c>
      <c r="B17488" t="s">
        <v>11058</v>
      </c>
      <c r="C17488" t="s">
        <v>3597</v>
      </c>
      <c r="D17488" t="s">
        <v>1086</v>
      </c>
      <c r="E17488" t="s">
        <v>3620</v>
      </c>
      <c r="F17488" t="s">
        <v>3621</v>
      </c>
      <c r="G17488">
        <v>209276090</v>
      </c>
      <c r="I17488" t="s">
        <v>3622</v>
      </c>
      <c r="J17488" t="s">
        <v>11170</v>
      </c>
      <c r="K17488" t="s">
        <v>3624</v>
      </c>
      <c r="L17488" t="s">
        <v>11171</v>
      </c>
      <c r="M17488">
        <v>8.6999999999999993</v>
      </c>
      <c r="N17488">
        <v>17.5</v>
      </c>
      <c r="O17488">
        <v>10</v>
      </c>
      <c r="P17488">
        <v>8.6999999999999993</v>
      </c>
      <c r="Q17488">
        <v>17.5</v>
      </c>
      <c r="R17488">
        <v>8.5</v>
      </c>
      <c r="S17488" t="b">
        <v>0</v>
      </c>
      <c r="T17488" t="b">
        <v>0</v>
      </c>
      <c r="U17488" t="b">
        <v>0</v>
      </c>
      <c r="V17488">
        <v>12000</v>
      </c>
      <c r="W17488">
        <v>6800</v>
      </c>
      <c r="X17488">
        <v>2.73</v>
      </c>
      <c r="Y17488">
        <v>11500</v>
      </c>
      <c r="Z17488">
        <v>2.2000000000000002</v>
      </c>
    </row>
    <row r="17489" spans="1:26">
      <c r="A17489">
        <v>210278961</v>
      </c>
      <c r="B17489" t="s">
        <v>8845</v>
      </c>
      <c r="C17489" t="s">
        <v>3597</v>
      </c>
      <c r="D17489" t="s">
        <v>1086</v>
      </c>
      <c r="E17489" t="s">
        <v>3620</v>
      </c>
      <c r="F17489" t="s">
        <v>3621</v>
      </c>
      <c r="G17489">
        <v>210278961</v>
      </c>
      <c r="I17489" t="s">
        <v>3622</v>
      </c>
      <c r="J17489" t="s">
        <v>11192</v>
      </c>
      <c r="K17489" t="s">
        <v>3624</v>
      </c>
      <c r="L17489" t="s">
        <v>11193</v>
      </c>
      <c r="M17489">
        <v>8.6999999999999993</v>
      </c>
      <c r="N17489">
        <v>17.5</v>
      </c>
      <c r="O17489">
        <v>10</v>
      </c>
      <c r="P17489">
        <v>8.6999999999999993</v>
      </c>
      <c r="Q17489">
        <v>17.5</v>
      </c>
      <c r="R17489">
        <v>8.5</v>
      </c>
      <c r="S17489" t="b">
        <v>0</v>
      </c>
      <c r="T17489" t="b">
        <v>0</v>
      </c>
      <c r="U17489" t="b">
        <v>0</v>
      </c>
      <c r="V17489">
        <v>12000</v>
      </c>
      <c r="W17489">
        <v>6800</v>
      </c>
      <c r="X17489">
        <v>2.77</v>
      </c>
      <c r="Y17489">
        <v>11500</v>
      </c>
      <c r="Z17489">
        <v>2.2000000000000002</v>
      </c>
    </row>
    <row r="17490" spans="1:26">
      <c r="A17490">
        <v>210278962</v>
      </c>
      <c r="B17490" t="s">
        <v>8845</v>
      </c>
      <c r="C17490" t="s">
        <v>3597</v>
      </c>
      <c r="D17490" t="s">
        <v>1086</v>
      </c>
      <c r="E17490" t="s">
        <v>3620</v>
      </c>
      <c r="F17490" t="s">
        <v>3621</v>
      </c>
      <c r="G17490">
        <v>210278962</v>
      </c>
      <c r="I17490" t="s">
        <v>3622</v>
      </c>
      <c r="J17490" t="s">
        <v>11194</v>
      </c>
      <c r="K17490" t="s">
        <v>3624</v>
      </c>
      <c r="L17490" t="s">
        <v>11195</v>
      </c>
      <c r="M17490">
        <v>8.6999999999999993</v>
      </c>
      <c r="N17490">
        <v>17.5</v>
      </c>
      <c r="O17490">
        <v>10</v>
      </c>
      <c r="P17490">
        <v>8.6999999999999993</v>
      </c>
      <c r="Q17490">
        <v>17.5</v>
      </c>
      <c r="R17490">
        <v>8.5</v>
      </c>
      <c r="S17490" t="b">
        <v>0</v>
      </c>
      <c r="T17490" t="b">
        <v>0</v>
      </c>
      <c r="U17490" t="b">
        <v>0</v>
      </c>
      <c r="V17490">
        <v>12000</v>
      </c>
      <c r="W17490">
        <v>6800</v>
      </c>
      <c r="X17490">
        <v>2.73</v>
      </c>
      <c r="Y17490">
        <v>11500</v>
      </c>
      <c r="Z17490">
        <v>2.2000000000000002</v>
      </c>
    </row>
    <row r="17491" spans="1:26">
      <c r="A17491">
        <v>210278973</v>
      </c>
      <c r="B17491" t="s">
        <v>8845</v>
      </c>
      <c r="C17491" t="s">
        <v>3597</v>
      </c>
      <c r="D17491" t="s">
        <v>1086</v>
      </c>
      <c r="E17491" t="s">
        <v>3620</v>
      </c>
      <c r="F17491" t="s">
        <v>3650</v>
      </c>
      <c r="G17491">
        <v>210278973</v>
      </c>
      <c r="I17491" t="s">
        <v>3651</v>
      </c>
      <c r="J17491" t="s">
        <v>11211</v>
      </c>
      <c r="K17491" t="s">
        <v>3653</v>
      </c>
      <c r="M17491">
        <v>12</v>
      </c>
      <c r="N17491">
        <v>21</v>
      </c>
      <c r="O17491">
        <v>10</v>
      </c>
      <c r="P17491">
        <v>12</v>
      </c>
      <c r="Q17491">
        <v>21</v>
      </c>
      <c r="R17491">
        <v>10</v>
      </c>
      <c r="S17491" t="b">
        <v>0</v>
      </c>
      <c r="T17491" t="b">
        <v>0</v>
      </c>
      <c r="U17491" t="b">
        <v>1</v>
      </c>
      <c r="V17491">
        <v>17000</v>
      </c>
      <c r="W17491">
        <v>14700</v>
      </c>
      <c r="X17491">
        <v>2.63</v>
      </c>
      <c r="Y17491">
        <v>16400</v>
      </c>
      <c r="Z17491">
        <v>2.64</v>
      </c>
    </row>
    <row r="17492" spans="1:26">
      <c r="A17492">
        <v>210278977</v>
      </c>
      <c r="B17492" t="s">
        <v>8845</v>
      </c>
      <c r="C17492" t="s">
        <v>3597</v>
      </c>
      <c r="D17492" t="s">
        <v>1086</v>
      </c>
      <c r="E17492" t="s">
        <v>3620</v>
      </c>
      <c r="F17492" t="s">
        <v>3650</v>
      </c>
      <c r="G17492">
        <v>210278977</v>
      </c>
      <c r="I17492" t="s">
        <v>3651</v>
      </c>
      <c r="J17492" t="s">
        <v>11213</v>
      </c>
      <c r="K17492" t="s">
        <v>3653</v>
      </c>
      <c r="M17492">
        <v>12.5</v>
      </c>
      <c r="N17492">
        <v>21</v>
      </c>
      <c r="O17492">
        <v>10</v>
      </c>
      <c r="P17492">
        <v>12.5</v>
      </c>
      <c r="Q17492">
        <v>21</v>
      </c>
      <c r="R17492">
        <v>10</v>
      </c>
      <c r="S17492" t="b">
        <v>0</v>
      </c>
      <c r="T17492" t="b">
        <v>0</v>
      </c>
      <c r="U17492" t="b">
        <v>1</v>
      </c>
      <c r="V17492">
        <v>28400</v>
      </c>
      <c r="W17492">
        <v>27200</v>
      </c>
      <c r="X17492">
        <v>2.41</v>
      </c>
      <c r="Y17492">
        <v>31860</v>
      </c>
      <c r="Z17492">
        <v>2.4</v>
      </c>
    </row>
    <row r="17493" spans="1:26">
      <c r="A17493">
        <v>210278979</v>
      </c>
      <c r="B17493" t="s">
        <v>8845</v>
      </c>
      <c r="C17493" t="s">
        <v>3597</v>
      </c>
      <c r="D17493" t="s">
        <v>1086</v>
      </c>
      <c r="E17493" t="s">
        <v>3620</v>
      </c>
      <c r="F17493" t="s">
        <v>3650</v>
      </c>
      <c r="G17493">
        <v>210278979</v>
      </c>
      <c r="I17493" t="s">
        <v>3651</v>
      </c>
      <c r="J17493" t="s">
        <v>11214</v>
      </c>
      <c r="K17493" t="s">
        <v>3653</v>
      </c>
      <c r="M17493">
        <v>12</v>
      </c>
      <c r="N17493">
        <v>21</v>
      </c>
      <c r="O17493">
        <v>10</v>
      </c>
      <c r="P17493">
        <v>12</v>
      </c>
      <c r="Q17493">
        <v>21</v>
      </c>
      <c r="R17493">
        <v>10</v>
      </c>
      <c r="S17493" t="b">
        <v>0</v>
      </c>
      <c r="T17493" t="b">
        <v>0</v>
      </c>
      <c r="U17493" t="b">
        <v>1</v>
      </c>
      <c r="V17493">
        <v>34000</v>
      </c>
      <c r="W17493">
        <v>30800</v>
      </c>
      <c r="X17493">
        <v>2.04</v>
      </c>
      <c r="Y17493">
        <v>37720</v>
      </c>
      <c r="Z17493">
        <v>2.38</v>
      </c>
    </row>
    <row r="17494" spans="1:26">
      <c r="A17494">
        <v>210278981</v>
      </c>
      <c r="B17494" t="s">
        <v>8845</v>
      </c>
      <c r="C17494" t="s">
        <v>3597</v>
      </c>
      <c r="D17494" t="s">
        <v>1086</v>
      </c>
      <c r="E17494" t="s">
        <v>3620</v>
      </c>
      <c r="F17494" t="s">
        <v>3650</v>
      </c>
      <c r="G17494">
        <v>210278981</v>
      </c>
      <c r="I17494" t="s">
        <v>3651</v>
      </c>
      <c r="J17494" t="s">
        <v>11215</v>
      </c>
      <c r="K17494" t="s">
        <v>3653</v>
      </c>
      <c r="M17494">
        <v>12</v>
      </c>
      <c r="N17494">
        <v>21</v>
      </c>
      <c r="O17494">
        <v>10</v>
      </c>
      <c r="P17494">
        <v>12</v>
      </c>
      <c r="Q17494">
        <v>21</v>
      </c>
      <c r="R17494">
        <v>10</v>
      </c>
      <c r="S17494" t="b">
        <v>0</v>
      </c>
      <c r="T17494" t="b">
        <v>0</v>
      </c>
      <c r="U17494" t="b">
        <v>1</v>
      </c>
      <c r="V17494">
        <v>36000</v>
      </c>
      <c r="W17494">
        <v>35600</v>
      </c>
      <c r="X17494">
        <v>2.38</v>
      </c>
      <c r="Y17494">
        <v>38200</v>
      </c>
      <c r="Z17494">
        <v>2.41</v>
      </c>
    </row>
    <row r="17495" spans="1:26">
      <c r="A17495">
        <v>210485379</v>
      </c>
      <c r="B17495" t="s">
        <v>11104</v>
      </c>
      <c r="C17495" t="s">
        <v>3597</v>
      </c>
      <c r="D17495" t="s">
        <v>1086</v>
      </c>
      <c r="E17495" t="s">
        <v>3627</v>
      </c>
      <c r="F17495" t="s">
        <v>3621</v>
      </c>
      <c r="G17495">
        <v>210485379</v>
      </c>
      <c r="I17495" t="s">
        <v>3622</v>
      </c>
      <c r="J17495" t="s">
        <v>11235</v>
      </c>
      <c r="K17495" t="s">
        <v>3624</v>
      </c>
      <c r="L17495" t="s">
        <v>11236</v>
      </c>
      <c r="M17495">
        <v>8.6999999999999993</v>
      </c>
      <c r="N17495">
        <v>17.5</v>
      </c>
      <c r="O17495">
        <v>10</v>
      </c>
      <c r="P17495">
        <v>8.6999999999999993</v>
      </c>
      <c r="Q17495">
        <v>17.5</v>
      </c>
      <c r="R17495">
        <v>8.5</v>
      </c>
      <c r="S17495" t="b">
        <v>0</v>
      </c>
      <c r="T17495" t="b">
        <v>0</v>
      </c>
      <c r="U17495" t="b">
        <v>0</v>
      </c>
      <c r="V17495">
        <v>12000</v>
      </c>
      <c r="W17495">
        <v>6800</v>
      </c>
      <c r="X17495">
        <v>2.77</v>
      </c>
      <c r="Y17495">
        <v>11500</v>
      </c>
      <c r="Z17495">
        <v>2.2000000000000002</v>
      </c>
    </row>
    <row r="17496" spans="1:26">
      <c r="A17496">
        <v>210485382</v>
      </c>
      <c r="B17496" t="s">
        <v>11104</v>
      </c>
      <c r="C17496" t="s">
        <v>3597</v>
      </c>
      <c r="D17496" t="s">
        <v>1086</v>
      </c>
      <c r="E17496" t="s">
        <v>3627</v>
      </c>
      <c r="F17496" t="s">
        <v>3621</v>
      </c>
      <c r="G17496">
        <v>210485382</v>
      </c>
      <c r="I17496" t="s">
        <v>3622</v>
      </c>
      <c r="J17496" t="s">
        <v>11241</v>
      </c>
      <c r="K17496" t="s">
        <v>3624</v>
      </c>
      <c r="L17496" t="s">
        <v>11242</v>
      </c>
      <c r="M17496">
        <v>11.6</v>
      </c>
      <c r="N17496">
        <v>18</v>
      </c>
      <c r="O17496">
        <v>10</v>
      </c>
      <c r="P17496">
        <v>11.6</v>
      </c>
      <c r="Q17496">
        <v>18</v>
      </c>
      <c r="R17496">
        <v>8.5</v>
      </c>
      <c r="S17496" t="b">
        <v>0</v>
      </c>
      <c r="T17496" t="b">
        <v>0</v>
      </c>
      <c r="U17496" t="b">
        <v>0</v>
      </c>
      <c r="V17496">
        <v>22000</v>
      </c>
      <c r="W17496">
        <v>13900</v>
      </c>
      <c r="X17496">
        <v>2.48</v>
      </c>
      <c r="Y17496">
        <v>18760</v>
      </c>
      <c r="Z17496">
        <v>2.37</v>
      </c>
    </row>
    <row r="17497" spans="1:26">
      <c r="A17497">
        <v>211164221</v>
      </c>
      <c r="B17497" t="s">
        <v>10986</v>
      </c>
      <c r="C17497" t="s">
        <v>3597</v>
      </c>
      <c r="D17497" t="s">
        <v>1086</v>
      </c>
      <c r="E17497" t="s">
        <v>3627</v>
      </c>
      <c r="F17497" t="s">
        <v>3621</v>
      </c>
      <c r="G17497">
        <v>211164221</v>
      </c>
      <c r="I17497" t="s">
        <v>3622</v>
      </c>
      <c r="J17497" t="s">
        <v>11290</v>
      </c>
      <c r="K17497" t="s">
        <v>3624</v>
      </c>
      <c r="L17497" t="s">
        <v>11291</v>
      </c>
      <c r="M17497">
        <v>8.6999999999999993</v>
      </c>
      <c r="N17497">
        <v>17.5</v>
      </c>
      <c r="O17497">
        <v>10</v>
      </c>
      <c r="P17497">
        <v>8.6999999999999993</v>
      </c>
      <c r="Q17497">
        <v>17.5</v>
      </c>
      <c r="R17497">
        <v>8.5</v>
      </c>
      <c r="S17497" t="b">
        <v>0</v>
      </c>
      <c r="T17497" t="b">
        <v>0</v>
      </c>
      <c r="U17497" t="b">
        <v>0</v>
      </c>
      <c r="V17497">
        <v>12000</v>
      </c>
      <c r="W17497">
        <v>6800</v>
      </c>
      <c r="X17497">
        <v>2.77</v>
      </c>
      <c r="Y17497">
        <v>11500</v>
      </c>
      <c r="Z17497">
        <v>2.2000000000000002</v>
      </c>
    </row>
    <row r="17498" spans="1:26">
      <c r="A17498">
        <v>211164239</v>
      </c>
      <c r="B17498" t="s">
        <v>11058</v>
      </c>
      <c r="C17498" t="s">
        <v>3597</v>
      </c>
      <c r="D17498" t="s">
        <v>1086</v>
      </c>
      <c r="E17498" t="s">
        <v>3627</v>
      </c>
      <c r="F17498" t="s">
        <v>3650</v>
      </c>
      <c r="G17498">
        <v>211164239</v>
      </c>
      <c r="I17498" t="s">
        <v>3651</v>
      </c>
      <c r="J17498" t="s">
        <v>11292</v>
      </c>
      <c r="K17498" t="s">
        <v>3653</v>
      </c>
      <c r="M17498">
        <v>12</v>
      </c>
      <c r="N17498">
        <v>21</v>
      </c>
      <c r="O17498">
        <v>10</v>
      </c>
      <c r="P17498">
        <v>12</v>
      </c>
      <c r="Q17498">
        <v>21</v>
      </c>
      <c r="R17498">
        <v>10</v>
      </c>
      <c r="S17498" t="b">
        <v>0</v>
      </c>
      <c r="T17498" t="b">
        <v>0</v>
      </c>
      <c r="U17498" t="b">
        <v>1</v>
      </c>
      <c r="V17498">
        <v>17000</v>
      </c>
      <c r="W17498">
        <v>14700</v>
      </c>
      <c r="X17498">
        <v>2.63</v>
      </c>
      <c r="Y17498">
        <v>16400</v>
      </c>
      <c r="Z17498">
        <v>2.64</v>
      </c>
    </row>
    <row r="17499" spans="1:26">
      <c r="A17499">
        <v>211164240</v>
      </c>
      <c r="B17499" t="s">
        <v>11058</v>
      </c>
      <c r="C17499" t="s">
        <v>3597</v>
      </c>
      <c r="D17499" t="s">
        <v>1086</v>
      </c>
      <c r="E17499" t="s">
        <v>3627</v>
      </c>
      <c r="F17499" t="s">
        <v>3650</v>
      </c>
      <c r="G17499">
        <v>211164240</v>
      </c>
      <c r="I17499" t="s">
        <v>3651</v>
      </c>
      <c r="J17499" t="s">
        <v>11293</v>
      </c>
      <c r="K17499" t="s">
        <v>3653</v>
      </c>
      <c r="M17499">
        <v>12.5</v>
      </c>
      <c r="N17499">
        <v>21</v>
      </c>
      <c r="O17499">
        <v>10</v>
      </c>
      <c r="P17499">
        <v>12.5</v>
      </c>
      <c r="Q17499">
        <v>21</v>
      </c>
      <c r="R17499">
        <v>10</v>
      </c>
      <c r="S17499" t="b">
        <v>0</v>
      </c>
      <c r="T17499" t="b">
        <v>0</v>
      </c>
      <c r="U17499" t="b">
        <v>1</v>
      </c>
      <c r="V17499">
        <v>23200</v>
      </c>
      <c r="W17499">
        <v>23600</v>
      </c>
      <c r="X17499">
        <v>2.34</v>
      </c>
      <c r="Y17499">
        <v>26600</v>
      </c>
      <c r="Z17499">
        <v>2.5</v>
      </c>
    </row>
    <row r="17500" spans="1:26">
      <c r="A17500">
        <v>211164241</v>
      </c>
      <c r="B17500" t="s">
        <v>11058</v>
      </c>
      <c r="C17500" t="s">
        <v>3597</v>
      </c>
      <c r="D17500" t="s">
        <v>1086</v>
      </c>
      <c r="E17500" t="s">
        <v>3627</v>
      </c>
      <c r="F17500" t="s">
        <v>3650</v>
      </c>
      <c r="G17500">
        <v>211164241</v>
      </c>
      <c r="I17500" t="s">
        <v>3651</v>
      </c>
      <c r="J17500" t="s">
        <v>11294</v>
      </c>
      <c r="K17500" t="s">
        <v>3653</v>
      </c>
      <c r="M17500">
        <v>12.5</v>
      </c>
      <c r="N17500">
        <v>21</v>
      </c>
      <c r="O17500">
        <v>10</v>
      </c>
      <c r="P17500">
        <v>12.5</v>
      </c>
      <c r="Q17500">
        <v>21</v>
      </c>
      <c r="R17500">
        <v>10</v>
      </c>
      <c r="S17500" t="b">
        <v>0</v>
      </c>
      <c r="T17500" t="b">
        <v>0</v>
      </c>
      <c r="U17500" t="b">
        <v>1</v>
      </c>
      <c r="V17500">
        <v>28400</v>
      </c>
      <c r="W17500">
        <v>27200</v>
      </c>
      <c r="X17500">
        <v>2.41</v>
      </c>
      <c r="Y17500">
        <v>31860</v>
      </c>
      <c r="Z17500">
        <v>2.4</v>
      </c>
    </row>
    <row r="17501" spans="1:26">
      <c r="A17501">
        <v>211164243</v>
      </c>
      <c r="B17501" t="s">
        <v>11058</v>
      </c>
      <c r="C17501" t="s">
        <v>3597</v>
      </c>
      <c r="D17501" t="s">
        <v>1086</v>
      </c>
      <c r="E17501" t="s">
        <v>3627</v>
      </c>
      <c r="F17501" t="s">
        <v>3650</v>
      </c>
      <c r="G17501">
        <v>211164243</v>
      </c>
      <c r="I17501" t="s">
        <v>3651</v>
      </c>
      <c r="J17501" t="s">
        <v>11296</v>
      </c>
      <c r="K17501" t="s">
        <v>3653</v>
      </c>
      <c r="M17501">
        <v>12</v>
      </c>
      <c r="N17501">
        <v>21</v>
      </c>
      <c r="O17501">
        <v>10</v>
      </c>
      <c r="P17501">
        <v>12</v>
      </c>
      <c r="Q17501">
        <v>21</v>
      </c>
      <c r="R17501">
        <v>10</v>
      </c>
      <c r="S17501" t="b">
        <v>0</v>
      </c>
      <c r="T17501" t="b">
        <v>0</v>
      </c>
      <c r="U17501" t="b">
        <v>1</v>
      </c>
      <c r="V17501">
        <v>36000</v>
      </c>
      <c r="W17501">
        <v>35600</v>
      </c>
      <c r="X17501">
        <v>2.38</v>
      </c>
      <c r="Y17501">
        <v>38200</v>
      </c>
      <c r="Z17501">
        <v>2.41</v>
      </c>
    </row>
    <row r="17502" spans="1:26">
      <c r="A17502">
        <v>211177517</v>
      </c>
      <c r="B17502" t="s">
        <v>11058</v>
      </c>
      <c r="C17502" t="s">
        <v>3597</v>
      </c>
      <c r="D17502" t="s">
        <v>1086</v>
      </c>
      <c r="E17502" t="s">
        <v>3627</v>
      </c>
      <c r="F17502" t="s">
        <v>3621</v>
      </c>
      <c r="G17502">
        <v>211177517</v>
      </c>
      <c r="I17502" t="s">
        <v>3622</v>
      </c>
      <c r="J17502" t="s">
        <v>11297</v>
      </c>
      <c r="K17502" t="s">
        <v>3624</v>
      </c>
      <c r="L17502" t="s">
        <v>11298</v>
      </c>
      <c r="M17502">
        <v>11.6</v>
      </c>
      <c r="N17502">
        <v>18</v>
      </c>
      <c r="O17502">
        <v>10</v>
      </c>
      <c r="P17502">
        <v>11.6</v>
      </c>
      <c r="Q17502">
        <v>18</v>
      </c>
      <c r="R17502">
        <v>8.5</v>
      </c>
      <c r="S17502" t="b">
        <v>0</v>
      </c>
      <c r="T17502" t="b">
        <v>0</v>
      </c>
      <c r="U17502" t="b">
        <v>0</v>
      </c>
      <c r="V17502">
        <v>22000</v>
      </c>
      <c r="W17502">
        <v>13900</v>
      </c>
      <c r="X17502">
        <v>2.48</v>
      </c>
      <c r="Y17502">
        <v>18760</v>
      </c>
      <c r="Z17502">
        <v>2.37</v>
      </c>
    </row>
    <row r="17503" spans="1:26">
      <c r="A17503">
        <v>211497152</v>
      </c>
      <c r="B17503" t="s">
        <v>10986</v>
      </c>
      <c r="C17503" t="s">
        <v>3597</v>
      </c>
      <c r="D17503" t="s">
        <v>1086</v>
      </c>
      <c r="E17503" t="s">
        <v>3768</v>
      </c>
      <c r="F17503" t="s">
        <v>3650</v>
      </c>
      <c r="G17503">
        <v>211497152</v>
      </c>
      <c r="I17503" t="s">
        <v>3651</v>
      </c>
      <c r="J17503" t="s">
        <v>11335</v>
      </c>
      <c r="K17503" t="s">
        <v>3653</v>
      </c>
      <c r="P17503">
        <v>12</v>
      </c>
      <c r="Q17503">
        <v>21</v>
      </c>
      <c r="R17503">
        <v>10</v>
      </c>
      <c r="S17503" t="b">
        <v>0</v>
      </c>
      <c r="T17503" t="b">
        <v>0</v>
      </c>
      <c r="U17503" t="b">
        <v>1</v>
      </c>
      <c r="V17503">
        <v>17000</v>
      </c>
      <c r="W17503">
        <v>14700</v>
      </c>
      <c r="X17503">
        <v>2.63</v>
      </c>
      <c r="Y17503">
        <v>16400</v>
      </c>
      <c r="Z17503">
        <v>2.64</v>
      </c>
    </row>
    <row r="17504" spans="1:26">
      <c r="A17504">
        <v>211497153</v>
      </c>
      <c r="B17504" t="s">
        <v>10986</v>
      </c>
      <c r="C17504" t="s">
        <v>3597</v>
      </c>
      <c r="D17504" t="s">
        <v>1086</v>
      </c>
      <c r="E17504" t="s">
        <v>3768</v>
      </c>
      <c r="F17504" t="s">
        <v>3650</v>
      </c>
      <c r="G17504">
        <v>211497153</v>
      </c>
      <c r="I17504" t="s">
        <v>3651</v>
      </c>
      <c r="J17504" t="s">
        <v>11336</v>
      </c>
      <c r="K17504" t="s">
        <v>3653</v>
      </c>
      <c r="P17504">
        <v>12.5</v>
      </c>
      <c r="Q17504">
        <v>21</v>
      </c>
      <c r="R17504">
        <v>10</v>
      </c>
      <c r="S17504" t="b">
        <v>0</v>
      </c>
      <c r="T17504" t="b">
        <v>0</v>
      </c>
      <c r="U17504" t="b">
        <v>1</v>
      </c>
      <c r="V17504">
        <v>23200</v>
      </c>
      <c r="W17504">
        <v>23600</v>
      </c>
      <c r="X17504">
        <v>2.34</v>
      </c>
      <c r="Y17504">
        <v>26600</v>
      </c>
      <c r="Z17504">
        <v>2.5</v>
      </c>
    </row>
    <row r="17505" spans="1:26">
      <c r="A17505">
        <v>211497155</v>
      </c>
      <c r="B17505" t="s">
        <v>10986</v>
      </c>
      <c r="C17505" t="s">
        <v>3597</v>
      </c>
      <c r="D17505" t="s">
        <v>1086</v>
      </c>
      <c r="E17505" t="s">
        <v>3768</v>
      </c>
      <c r="F17505" t="s">
        <v>3650</v>
      </c>
      <c r="G17505">
        <v>211497155</v>
      </c>
      <c r="I17505" t="s">
        <v>3651</v>
      </c>
      <c r="J17505" t="s">
        <v>11338</v>
      </c>
      <c r="K17505" t="s">
        <v>3653</v>
      </c>
      <c r="P17505">
        <v>12</v>
      </c>
      <c r="Q17505">
        <v>21</v>
      </c>
      <c r="R17505">
        <v>10</v>
      </c>
      <c r="S17505" t="b">
        <v>0</v>
      </c>
      <c r="T17505" t="b">
        <v>0</v>
      </c>
      <c r="U17505" t="b">
        <v>1</v>
      </c>
      <c r="V17505">
        <v>34000</v>
      </c>
      <c r="W17505">
        <v>30800</v>
      </c>
      <c r="X17505">
        <v>2.04</v>
      </c>
      <c r="Y17505">
        <v>37720</v>
      </c>
      <c r="Z17505">
        <v>2.38</v>
      </c>
    </row>
    <row r="17506" spans="1:26">
      <c r="A17506">
        <v>211497156</v>
      </c>
      <c r="B17506" t="s">
        <v>10986</v>
      </c>
      <c r="C17506" t="s">
        <v>3597</v>
      </c>
      <c r="D17506" t="s">
        <v>1086</v>
      </c>
      <c r="E17506" t="s">
        <v>3768</v>
      </c>
      <c r="F17506" t="s">
        <v>3650</v>
      </c>
      <c r="G17506">
        <v>211497156</v>
      </c>
      <c r="I17506" t="s">
        <v>3651</v>
      </c>
      <c r="J17506" t="s">
        <v>11339</v>
      </c>
      <c r="K17506" t="s">
        <v>3653</v>
      </c>
      <c r="P17506">
        <v>12</v>
      </c>
      <c r="Q17506">
        <v>21</v>
      </c>
      <c r="R17506">
        <v>10</v>
      </c>
      <c r="S17506" t="b">
        <v>0</v>
      </c>
      <c r="T17506" t="b">
        <v>0</v>
      </c>
      <c r="U17506" t="b">
        <v>1</v>
      </c>
      <c r="V17506">
        <v>36000</v>
      </c>
      <c r="W17506">
        <v>35600</v>
      </c>
      <c r="X17506">
        <v>2.38</v>
      </c>
      <c r="Y17506">
        <v>38200</v>
      </c>
      <c r="Z17506">
        <v>2.41</v>
      </c>
    </row>
    <row r="17507" spans="1:26">
      <c r="A17507">
        <v>211727021</v>
      </c>
      <c r="B17507" t="s">
        <v>9261</v>
      </c>
      <c r="C17507" t="s">
        <v>3597</v>
      </c>
      <c r="D17507" t="s">
        <v>1086</v>
      </c>
      <c r="E17507" t="s">
        <v>3627</v>
      </c>
      <c r="F17507" t="s">
        <v>3650</v>
      </c>
      <c r="G17507">
        <v>211727021</v>
      </c>
      <c r="I17507" t="s">
        <v>3651</v>
      </c>
      <c r="J17507" t="s">
        <v>11350</v>
      </c>
      <c r="K17507" t="s">
        <v>3653</v>
      </c>
      <c r="P17507">
        <v>12</v>
      </c>
      <c r="Q17507">
        <v>21</v>
      </c>
      <c r="R17507">
        <v>10</v>
      </c>
      <c r="S17507" t="b">
        <v>0</v>
      </c>
      <c r="T17507" t="b">
        <v>0</v>
      </c>
      <c r="U17507" t="b">
        <v>1</v>
      </c>
      <c r="V17507">
        <v>17000</v>
      </c>
      <c r="W17507">
        <v>14700</v>
      </c>
      <c r="X17507">
        <v>2.63</v>
      </c>
      <c r="Y17507">
        <v>16400</v>
      </c>
      <c r="Z17507">
        <v>2.64</v>
      </c>
    </row>
    <row r="17508" spans="1:26">
      <c r="A17508">
        <v>211727022</v>
      </c>
      <c r="B17508" t="s">
        <v>9261</v>
      </c>
      <c r="C17508" t="s">
        <v>3597</v>
      </c>
      <c r="D17508" t="s">
        <v>1086</v>
      </c>
      <c r="E17508" t="s">
        <v>3627</v>
      </c>
      <c r="F17508" t="s">
        <v>3650</v>
      </c>
      <c r="G17508">
        <v>211727022</v>
      </c>
      <c r="I17508" t="s">
        <v>3651</v>
      </c>
      <c r="J17508" t="s">
        <v>11351</v>
      </c>
      <c r="K17508" t="s">
        <v>3653</v>
      </c>
      <c r="P17508">
        <v>12.5</v>
      </c>
      <c r="Q17508">
        <v>21</v>
      </c>
      <c r="R17508">
        <v>10</v>
      </c>
      <c r="S17508" t="b">
        <v>0</v>
      </c>
      <c r="T17508" t="b">
        <v>0</v>
      </c>
      <c r="U17508" t="b">
        <v>1</v>
      </c>
      <c r="V17508">
        <v>23200</v>
      </c>
      <c r="W17508">
        <v>23600</v>
      </c>
      <c r="X17508">
        <v>2.34</v>
      </c>
      <c r="Y17508">
        <v>26600</v>
      </c>
      <c r="Z17508">
        <v>2.5</v>
      </c>
    </row>
    <row r="17509" spans="1:26">
      <c r="A17509">
        <v>211727023</v>
      </c>
      <c r="B17509" t="s">
        <v>9261</v>
      </c>
      <c r="C17509" t="s">
        <v>3597</v>
      </c>
      <c r="D17509" t="s">
        <v>1086</v>
      </c>
      <c r="E17509" t="s">
        <v>3627</v>
      </c>
      <c r="F17509" t="s">
        <v>3650</v>
      </c>
      <c r="G17509">
        <v>211727023</v>
      </c>
      <c r="I17509" t="s">
        <v>3651</v>
      </c>
      <c r="J17509" t="s">
        <v>11352</v>
      </c>
      <c r="K17509" t="s">
        <v>3653</v>
      </c>
      <c r="P17509">
        <v>12.5</v>
      </c>
      <c r="Q17509">
        <v>21</v>
      </c>
      <c r="R17509">
        <v>10</v>
      </c>
      <c r="S17509" t="b">
        <v>0</v>
      </c>
      <c r="T17509" t="b">
        <v>0</v>
      </c>
      <c r="U17509" t="b">
        <v>1</v>
      </c>
      <c r="V17509">
        <v>28400</v>
      </c>
      <c r="W17509">
        <v>27200</v>
      </c>
      <c r="X17509">
        <v>2.41</v>
      </c>
      <c r="Y17509">
        <v>31860</v>
      </c>
      <c r="Z17509">
        <v>2.4</v>
      </c>
    </row>
    <row r="17510" spans="1:26">
      <c r="A17510">
        <v>211727024</v>
      </c>
      <c r="B17510" t="s">
        <v>9261</v>
      </c>
      <c r="C17510" t="s">
        <v>3597</v>
      </c>
      <c r="D17510" t="s">
        <v>1086</v>
      </c>
      <c r="E17510" t="s">
        <v>3627</v>
      </c>
      <c r="F17510" t="s">
        <v>3650</v>
      </c>
      <c r="G17510">
        <v>211727024</v>
      </c>
      <c r="I17510" t="s">
        <v>3651</v>
      </c>
      <c r="J17510" t="s">
        <v>11353</v>
      </c>
      <c r="K17510" t="s">
        <v>3653</v>
      </c>
      <c r="P17510">
        <v>12</v>
      </c>
      <c r="Q17510">
        <v>21</v>
      </c>
      <c r="R17510">
        <v>10</v>
      </c>
      <c r="S17510" t="b">
        <v>0</v>
      </c>
      <c r="T17510" t="b">
        <v>0</v>
      </c>
      <c r="U17510" t="b">
        <v>1</v>
      </c>
      <c r="V17510">
        <v>34000</v>
      </c>
      <c r="W17510">
        <v>30800</v>
      </c>
      <c r="X17510">
        <v>2.04</v>
      </c>
      <c r="Y17510">
        <v>37720</v>
      </c>
      <c r="Z17510">
        <v>2.38</v>
      </c>
    </row>
    <row r="17511" spans="1:26">
      <c r="A17511">
        <v>211727025</v>
      </c>
      <c r="B17511" t="s">
        <v>9261</v>
      </c>
      <c r="C17511" t="s">
        <v>3597</v>
      </c>
      <c r="D17511" t="s">
        <v>1086</v>
      </c>
      <c r="E17511" t="s">
        <v>3627</v>
      </c>
      <c r="F17511" t="s">
        <v>3650</v>
      </c>
      <c r="G17511">
        <v>211727025</v>
      </c>
      <c r="I17511" t="s">
        <v>3651</v>
      </c>
      <c r="J17511" t="s">
        <v>11354</v>
      </c>
      <c r="K17511" t="s">
        <v>3653</v>
      </c>
      <c r="P17511">
        <v>12</v>
      </c>
      <c r="Q17511">
        <v>21</v>
      </c>
      <c r="R17511">
        <v>10</v>
      </c>
      <c r="S17511" t="b">
        <v>0</v>
      </c>
      <c r="T17511" t="b">
        <v>0</v>
      </c>
      <c r="U17511" t="b">
        <v>1</v>
      </c>
      <c r="V17511">
        <v>36000</v>
      </c>
      <c r="W17511">
        <v>35600</v>
      </c>
      <c r="X17511">
        <v>2.38</v>
      </c>
      <c r="Y17511">
        <v>38200</v>
      </c>
      <c r="Z17511">
        <v>2.41</v>
      </c>
    </row>
    <row r="17512" spans="1:26">
      <c r="A17512">
        <v>212396483</v>
      </c>
      <c r="B17512" t="s">
        <v>10632</v>
      </c>
      <c r="C17512" t="s">
        <v>3597</v>
      </c>
      <c r="D17512" t="s">
        <v>1086</v>
      </c>
      <c r="E17512" t="s">
        <v>3768</v>
      </c>
      <c r="F17512" t="s">
        <v>3621</v>
      </c>
      <c r="G17512">
        <v>212396483</v>
      </c>
      <c r="I17512" t="s">
        <v>3622</v>
      </c>
      <c r="J17512" t="s">
        <v>11377</v>
      </c>
      <c r="K17512" t="s">
        <v>3624</v>
      </c>
      <c r="L17512" t="s">
        <v>11378</v>
      </c>
      <c r="P17512">
        <v>8.6999999999999993</v>
      </c>
      <c r="Q17512">
        <v>17.5</v>
      </c>
      <c r="R17512">
        <v>8.5</v>
      </c>
      <c r="S17512" t="b">
        <v>0</v>
      </c>
      <c r="T17512" t="b">
        <v>0</v>
      </c>
      <c r="U17512" t="b">
        <v>0</v>
      </c>
      <c r="V17512">
        <v>12000</v>
      </c>
      <c r="W17512">
        <v>6800</v>
      </c>
      <c r="X17512">
        <v>2.77</v>
      </c>
      <c r="Y17512">
        <v>11500</v>
      </c>
      <c r="Z17512">
        <v>2.2000000000000002</v>
      </c>
    </row>
    <row r="17513" spans="1:26">
      <c r="A17513">
        <v>213925481</v>
      </c>
      <c r="B17513" t="s">
        <v>14194</v>
      </c>
      <c r="C17513" t="s">
        <v>3597</v>
      </c>
      <c r="D17513" t="s">
        <v>1086</v>
      </c>
      <c r="E17513" t="s">
        <v>3620</v>
      </c>
      <c r="F17513" t="s">
        <v>3621</v>
      </c>
      <c r="G17513">
        <v>213925481</v>
      </c>
      <c r="I17513" t="s">
        <v>3622</v>
      </c>
      <c r="J17513" t="s">
        <v>14578</v>
      </c>
      <c r="K17513" t="s">
        <v>3624</v>
      </c>
      <c r="L17513" t="s">
        <v>14579</v>
      </c>
      <c r="P17513">
        <v>15</v>
      </c>
      <c r="Q17513">
        <v>27</v>
      </c>
      <c r="R17513">
        <v>10.5</v>
      </c>
      <c r="S17513" t="b">
        <v>0</v>
      </c>
      <c r="T17513" t="b">
        <v>0</v>
      </c>
      <c r="U17513" t="b">
        <v>1</v>
      </c>
      <c r="V17513">
        <v>9100</v>
      </c>
      <c r="W17513">
        <v>6300</v>
      </c>
      <c r="X17513">
        <v>2.88</v>
      </c>
      <c r="Y17513">
        <v>11000</v>
      </c>
      <c r="Z17513">
        <v>2.08</v>
      </c>
    </row>
    <row r="17514" spans="1:26">
      <c r="A17514">
        <v>213925482</v>
      </c>
      <c r="B17514" t="s">
        <v>14194</v>
      </c>
      <c r="C17514" t="s">
        <v>3597</v>
      </c>
      <c r="D17514" t="s">
        <v>1086</v>
      </c>
      <c r="E17514" t="s">
        <v>3620</v>
      </c>
      <c r="F17514" t="s">
        <v>3621</v>
      </c>
      <c r="G17514">
        <v>213925482</v>
      </c>
      <c r="I17514" t="s">
        <v>3622</v>
      </c>
      <c r="J17514" t="s">
        <v>14580</v>
      </c>
      <c r="K17514" t="s">
        <v>3624</v>
      </c>
      <c r="L17514" t="s">
        <v>14581</v>
      </c>
      <c r="P17514">
        <v>15</v>
      </c>
      <c r="Q17514">
        <v>26</v>
      </c>
      <c r="R17514">
        <v>10.4</v>
      </c>
      <c r="S17514" t="b">
        <v>0</v>
      </c>
      <c r="T17514" t="b">
        <v>0</v>
      </c>
      <c r="U17514" t="b">
        <v>1</v>
      </c>
      <c r="V17514">
        <v>9100</v>
      </c>
      <c r="W17514">
        <v>6400</v>
      </c>
      <c r="X17514">
        <v>2.93</v>
      </c>
      <c r="Y17514">
        <v>11000</v>
      </c>
      <c r="Z17514">
        <v>2.08</v>
      </c>
    </row>
    <row r="17515" spans="1:26">
      <c r="A17515">
        <v>214065609</v>
      </c>
      <c r="B17515" t="s">
        <v>14194</v>
      </c>
      <c r="C17515" t="s">
        <v>3597</v>
      </c>
      <c r="D17515" t="s">
        <v>14213</v>
      </c>
      <c r="E17515" t="s">
        <v>10633</v>
      </c>
      <c r="F17515" t="s">
        <v>3718</v>
      </c>
      <c r="G17515">
        <v>214065609</v>
      </c>
      <c r="I17515" t="s">
        <v>3711</v>
      </c>
      <c r="J17515" t="s">
        <v>14582</v>
      </c>
      <c r="K17515" t="s">
        <v>3688</v>
      </c>
      <c r="M17515">
        <v>11.5</v>
      </c>
      <c r="N17515">
        <v>20</v>
      </c>
      <c r="O17515">
        <v>10.1</v>
      </c>
      <c r="P17515">
        <v>11.7</v>
      </c>
      <c r="Q17515">
        <v>20</v>
      </c>
      <c r="R17515">
        <v>9.5</v>
      </c>
      <c r="S17515" t="b">
        <v>0</v>
      </c>
      <c r="T17515" t="b">
        <v>0</v>
      </c>
      <c r="U17515" t="b">
        <v>0</v>
      </c>
      <c r="V17515">
        <v>28000</v>
      </c>
      <c r="W17515">
        <v>27000</v>
      </c>
      <c r="X17515">
        <v>2.2999999999999998</v>
      </c>
      <c r="Y17515">
        <v>27200</v>
      </c>
      <c r="Z17515">
        <v>2.21</v>
      </c>
    </row>
    <row r="17516" spans="1:26">
      <c r="A17516">
        <v>214065608</v>
      </c>
      <c r="B17516" t="s">
        <v>14194</v>
      </c>
      <c r="C17516" t="s">
        <v>3597</v>
      </c>
      <c r="D17516" t="s">
        <v>4034</v>
      </c>
      <c r="E17516" t="s">
        <v>10839</v>
      </c>
      <c r="F17516" t="s">
        <v>3650</v>
      </c>
      <c r="G17516">
        <v>214065608</v>
      </c>
      <c r="I17516" t="s">
        <v>3651</v>
      </c>
      <c r="J17516" t="s">
        <v>14582</v>
      </c>
      <c r="K17516" t="s">
        <v>3653</v>
      </c>
      <c r="M17516">
        <v>11.5</v>
      </c>
      <c r="N17516">
        <v>22</v>
      </c>
      <c r="O17516">
        <v>10</v>
      </c>
      <c r="P17516">
        <v>11.8</v>
      </c>
      <c r="Q17516">
        <v>22.6</v>
      </c>
      <c r="R17516">
        <v>9.8000000000000007</v>
      </c>
      <c r="S17516" t="b">
        <v>0</v>
      </c>
      <c r="T17516" t="b">
        <v>0</v>
      </c>
      <c r="U17516" t="b">
        <v>0</v>
      </c>
      <c r="V17516">
        <v>28000</v>
      </c>
      <c r="W17516">
        <v>25600</v>
      </c>
      <c r="X17516">
        <v>2.2999999999999998</v>
      </c>
      <c r="Y17516">
        <v>27200</v>
      </c>
      <c r="Z17516">
        <v>2.21</v>
      </c>
    </row>
    <row r="17517" spans="1:26">
      <c r="A17517">
        <v>214065610</v>
      </c>
      <c r="B17517" t="s">
        <v>14194</v>
      </c>
      <c r="C17517" t="s">
        <v>3597</v>
      </c>
      <c r="D17517" t="s">
        <v>4034</v>
      </c>
      <c r="E17517" t="s">
        <v>10839</v>
      </c>
      <c r="F17517" t="s">
        <v>3710</v>
      </c>
      <c r="G17517">
        <v>214065610</v>
      </c>
      <c r="I17517" t="s">
        <v>3711</v>
      </c>
      <c r="J17517" t="s">
        <v>14582</v>
      </c>
      <c r="K17517" t="s">
        <v>3725</v>
      </c>
      <c r="M17517">
        <v>11.5</v>
      </c>
      <c r="N17517">
        <v>21</v>
      </c>
      <c r="O17517">
        <v>10.050000000000001</v>
      </c>
      <c r="P17517">
        <v>11.75</v>
      </c>
      <c r="Q17517">
        <v>21.3</v>
      </c>
      <c r="R17517">
        <v>9.65</v>
      </c>
      <c r="S17517" t="b">
        <v>0</v>
      </c>
      <c r="T17517" t="b">
        <v>0</v>
      </c>
      <c r="U17517" t="b">
        <v>0</v>
      </c>
      <c r="V17517">
        <v>28000</v>
      </c>
      <c r="W17517">
        <v>26200</v>
      </c>
      <c r="X17517">
        <v>2.2999999999999998</v>
      </c>
      <c r="Y17517">
        <v>27200</v>
      </c>
      <c r="Z17517">
        <v>2.21</v>
      </c>
    </row>
    <row r="17518" spans="1:26">
      <c r="A17518">
        <v>213769949</v>
      </c>
      <c r="B17518" t="s">
        <v>14194</v>
      </c>
      <c r="C17518" t="s">
        <v>3597</v>
      </c>
      <c r="D17518" t="s">
        <v>4034</v>
      </c>
      <c r="E17518" t="s">
        <v>14221</v>
      </c>
      <c r="F17518" t="s">
        <v>3621</v>
      </c>
      <c r="G17518">
        <v>213769949</v>
      </c>
      <c r="I17518" t="s">
        <v>3622</v>
      </c>
      <c r="J17518" t="s">
        <v>14583</v>
      </c>
      <c r="K17518" t="s">
        <v>3624</v>
      </c>
      <c r="L17518" t="s">
        <v>14584</v>
      </c>
      <c r="M17518">
        <v>13.1</v>
      </c>
      <c r="N17518">
        <v>25.4</v>
      </c>
      <c r="O17518">
        <v>12.6</v>
      </c>
      <c r="P17518">
        <v>12.4</v>
      </c>
      <c r="Q17518">
        <v>24.1</v>
      </c>
      <c r="R17518">
        <v>12</v>
      </c>
      <c r="S17518" t="b">
        <v>0</v>
      </c>
      <c r="T17518" t="b">
        <v>0</v>
      </c>
      <c r="U17518" t="b">
        <v>1</v>
      </c>
      <c r="V17518">
        <v>18000</v>
      </c>
      <c r="W17518">
        <v>12300</v>
      </c>
      <c r="X17518">
        <v>3.19</v>
      </c>
      <c r="Y17518">
        <v>24485</v>
      </c>
      <c r="Z17518">
        <v>1.98</v>
      </c>
    </row>
    <row r="17519" spans="1:26">
      <c r="A17519">
        <v>214067927</v>
      </c>
      <c r="B17519" t="s">
        <v>14194</v>
      </c>
      <c r="C17519" t="s">
        <v>3597</v>
      </c>
      <c r="D17519" t="s">
        <v>4034</v>
      </c>
      <c r="E17519" t="s">
        <v>5440</v>
      </c>
      <c r="F17519" t="s">
        <v>3600</v>
      </c>
      <c r="G17519">
        <v>214067927</v>
      </c>
      <c r="I17519" t="s">
        <v>3700</v>
      </c>
      <c r="J17519" t="s">
        <v>9423</v>
      </c>
      <c r="L17519" t="s">
        <v>14493</v>
      </c>
      <c r="P17519">
        <v>10.199999999999999</v>
      </c>
      <c r="Q17519">
        <v>15.2</v>
      </c>
      <c r="R17519">
        <v>8.5</v>
      </c>
      <c r="S17519" t="b">
        <v>0</v>
      </c>
      <c r="T17519" t="b">
        <v>0</v>
      </c>
      <c r="U17519" t="b">
        <v>0</v>
      </c>
      <c r="V17519">
        <v>18000</v>
      </c>
      <c r="W17519">
        <v>12800</v>
      </c>
      <c r="X17519">
        <v>2.61</v>
      </c>
      <c r="Y17519">
        <v>13000</v>
      </c>
      <c r="Z17519">
        <v>2.2000000000000002</v>
      </c>
    </row>
    <row r="17520" spans="1:26">
      <c r="A17520">
        <v>214067928</v>
      </c>
      <c r="B17520" t="s">
        <v>14194</v>
      </c>
      <c r="C17520" t="s">
        <v>3597</v>
      </c>
      <c r="D17520" t="s">
        <v>4034</v>
      </c>
      <c r="E17520" t="s">
        <v>5440</v>
      </c>
      <c r="F17520" t="s">
        <v>3600</v>
      </c>
      <c r="G17520">
        <v>214067928</v>
      </c>
      <c r="I17520" t="s">
        <v>3700</v>
      </c>
      <c r="J17520" t="s">
        <v>6620</v>
      </c>
      <c r="L17520" t="s">
        <v>14493</v>
      </c>
      <c r="P17520">
        <v>10</v>
      </c>
      <c r="Q17520">
        <v>15.4</v>
      </c>
      <c r="R17520">
        <v>9.1999999999999993</v>
      </c>
      <c r="S17520" t="b">
        <v>0</v>
      </c>
      <c r="T17520" t="b">
        <v>0</v>
      </c>
      <c r="U17520" t="b">
        <v>0</v>
      </c>
      <c r="V17520">
        <v>24000</v>
      </c>
      <c r="W17520">
        <v>22600</v>
      </c>
      <c r="X17520">
        <v>2.56</v>
      </c>
      <c r="Y17520">
        <v>22600</v>
      </c>
      <c r="Z17520">
        <v>2.56</v>
      </c>
    </row>
    <row r="17521" spans="1:26">
      <c r="A17521">
        <v>214075152</v>
      </c>
      <c r="B17521" t="s">
        <v>14194</v>
      </c>
      <c r="C17521" t="s">
        <v>3597</v>
      </c>
      <c r="D17521" t="s">
        <v>1086</v>
      </c>
      <c r="E17521" t="s">
        <v>3620</v>
      </c>
      <c r="F17521" t="s">
        <v>3621</v>
      </c>
      <c r="G17521">
        <v>214075152</v>
      </c>
      <c r="I17521" t="s">
        <v>3622</v>
      </c>
      <c r="J17521" t="s">
        <v>11283</v>
      </c>
      <c r="K17521" t="s">
        <v>3624</v>
      </c>
      <c r="L17521" t="s">
        <v>14585</v>
      </c>
      <c r="P17521">
        <v>12.5</v>
      </c>
      <c r="Q17521">
        <v>23</v>
      </c>
      <c r="R17521">
        <v>9</v>
      </c>
      <c r="S17521" t="b">
        <v>0</v>
      </c>
      <c r="T17521" t="b">
        <v>0</v>
      </c>
      <c r="U17521" t="b">
        <v>0</v>
      </c>
      <c r="V17521">
        <v>18000</v>
      </c>
      <c r="W17521">
        <v>10800</v>
      </c>
      <c r="X17521">
        <v>2.64</v>
      </c>
      <c r="Y17521">
        <v>15500</v>
      </c>
      <c r="Z17521">
        <v>2.06</v>
      </c>
    </row>
    <row r="17522" spans="1:26">
      <c r="A17522">
        <v>214056562</v>
      </c>
      <c r="B17522" t="s">
        <v>14210</v>
      </c>
      <c r="C17522" t="s">
        <v>3597</v>
      </c>
      <c r="D17522" t="s">
        <v>4034</v>
      </c>
      <c r="E17522" t="s">
        <v>11391</v>
      </c>
      <c r="F17522" t="s">
        <v>3849</v>
      </c>
      <c r="G17522">
        <v>214056562</v>
      </c>
      <c r="I17522" t="s">
        <v>3622</v>
      </c>
      <c r="J17522" t="s">
        <v>9921</v>
      </c>
      <c r="K17522" t="s">
        <v>3624</v>
      </c>
      <c r="L17522" t="s">
        <v>14586</v>
      </c>
      <c r="M17522">
        <v>13</v>
      </c>
      <c r="N17522">
        <v>20.5</v>
      </c>
      <c r="O17522">
        <v>10.8</v>
      </c>
      <c r="P17522">
        <v>13</v>
      </c>
      <c r="Q17522">
        <v>20.5</v>
      </c>
      <c r="R17522">
        <v>10.3</v>
      </c>
      <c r="S17522" t="b">
        <v>0</v>
      </c>
      <c r="T17522" t="b">
        <v>0</v>
      </c>
      <c r="U17522" t="b">
        <v>0</v>
      </c>
      <c r="V17522">
        <v>9000</v>
      </c>
      <c r="W17522">
        <v>9000</v>
      </c>
      <c r="X17522">
        <v>1.91</v>
      </c>
      <c r="Y17522">
        <v>11000</v>
      </c>
      <c r="Z17522">
        <v>1.69</v>
      </c>
    </row>
    <row r="17523" spans="1:26">
      <c r="A17523">
        <v>214056566</v>
      </c>
      <c r="B17523" t="s">
        <v>14210</v>
      </c>
      <c r="C17523" t="s">
        <v>3597</v>
      </c>
      <c r="D17523" t="s">
        <v>4034</v>
      </c>
      <c r="E17523" t="s">
        <v>11391</v>
      </c>
      <c r="F17523" t="s">
        <v>3753</v>
      </c>
      <c r="G17523">
        <v>214056566</v>
      </c>
      <c r="I17523" t="s">
        <v>3601</v>
      </c>
      <c r="J17523" t="s">
        <v>9921</v>
      </c>
      <c r="K17523" t="s">
        <v>3624</v>
      </c>
      <c r="L17523" t="s">
        <v>14587</v>
      </c>
      <c r="M17523">
        <v>14</v>
      </c>
      <c r="N17523">
        <v>23</v>
      </c>
      <c r="O17523">
        <v>12</v>
      </c>
      <c r="P17523">
        <v>13.2</v>
      </c>
      <c r="Q17523">
        <v>20.2</v>
      </c>
      <c r="R17523">
        <v>12</v>
      </c>
      <c r="S17523" t="b">
        <v>0</v>
      </c>
      <c r="T17523" t="b">
        <v>0</v>
      </c>
      <c r="U17523" t="b">
        <v>0</v>
      </c>
      <c r="V17523">
        <v>9000</v>
      </c>
      <c r="W17523">
        <v>10100</v>
      </c>
      <c r="X17523">
        <v>2.41</v>
      </c>
      <c r="Y17523">
        <v>11600</v>
      </c>
      <c r="Z17523">
        <v>1.9</v>
      </c>
    </row>
    <row r="17524" spans="1:26">
      <c r="A17524">
        <v>214056563</v>
      </c>
      <c r="B17524" t="s">
        <v>14210</v>
      </c>
      <c r="C17524" t="s">
        <v>3597</v>
      </c>
      <c r="D17524" t="s">
        <v>4034</v>
      </c>
      <c r="E17524" t="s">
        <v>11391</v>
      </c>
      <c r="F17524" t="s">
        <v>3849</v>
      </c>
      <c r="G17524">
        <v>214056563</v>
      </c>
      <c r="I17524" t="s">
        <v>3622</v>
      </c>
      <c r="J17524" t="s">
        <v>9923</v>
      </c>
      <c r="K17524" t="s">
        <v>3624</v>
      </c>
      <c r="L17524" t="s">
        <v>14588</v>
      </c>
      <c r="M17524">
        <v>12.7</v>
      </c>
      <c r="N17524">
        <v>21.5</v>
      </c>
      <c r="O17524">
        <v>10.6</v>
      </c>
      <c r="P17524">
        <v>12.7</v>
      </c>
      <c r="Q17524">
        <v>22.3</v>
      </c>
      <c r="R17524">
        <v>10.199999999999999</v>
      </c>
      <c r="S17524" t="b">
        <v>0</v>
      </c>
      <c r="T17524" t="b">
        <v>0</v>
      </c>
      <c r="U17524" t="b">
        <v>0</v>
      </c>
      <c r="V17524">
        <v>12000</v>
      </c>
      <c r="W17524">
        <v>9900</v>
      </c>
      <c r="X17524">
        <v>2.5499999999999998</v>
      </c>
      <c r="Y17524">
        <v>14000</v>
      </c>
      <c r="Z17524">
        <v>2.29</v>
      </c>
    </row>
    <row r="17525" spans="1:26">
      <c r="A17525">
        <v>214056567</v>
      </c>
      <c r="B17525" t="s">
        <v>14210</v>
      </c>
      <c r="C17525" t="s">
        <v>3597</v>
      </c>
      <c r="D17525" t="s">
        <v>4034</v>
      </c>
      <c r="E17525" t="s">
        <v>11391</v>
      </c>
      <c r="F17525" t="s">
        <v>3753</v>
      </c>
      <c r="G17525">
        <v>214056567</v>
      </c>
      <c r="I17525" t="s">
        <v>3601</v>
      </c>
      <c r="J17525" t="s">
        <v>9923</v>
      </c>
      <c r="K17525" t="s">
        <v>3624</v>
      </c>
      <c r="L17525" t="s">
        <v>14589</v>
      </c>
      <c r="M17525">
        <v>13</v>
      </c>
      <c r="N17525">
        <v>21.5</v>
      </c>
      <c r="O17525">
        <v>11.5</v>
      </c>
      <c r="P17525">
        <v>11.7</v>
      </c>
      <c r="Q17525">
        <v>19.5</v>
      </c>
      <c r="R17525">
        <v>10</v>
      </c>
      <c r="S17525" t="b">
        <v>0</v>
      </c>
      <c r="T17525" t="b">
        <v>0</v>
      </c>
      <c r="U17525" t="b">
        <v>0</v>
      </c>
      <c r="V17525">
        <v>12000</v>
      </c>
      <c r="W17525">
        <v>10600</v>
      </c>
      <c r="X17525">
        <v>2.5099999999999998</v>
      </c>
      <c r="Y17525">
        <v>12600</v>
      </c>
      <c r="Z17525">
        <v>1.95</v>
      </c>
    </row>
    <row r="17526" spans="1:26">
      <c r="A17526">
        <v>214056568</v>
      </c>
      <c r="B17526" t="s">
        <v>14210</v>
      </c>
      <c r="C17526" t="s">
        <v>3597</v>
      </c>
      <c r="D17526" t="s">
        <v>4034</v>
      </c>
      <c r="E17526" t="s">
        <v>11391</v>
      </c>
      <c r="F17526" t="s">
        <v>3753</v>
      </c>
      <c r="G17526">
        <v>214056568</v>
      </c>
      <c r="I17526" t="s">
        <v>3601</v>
      </c>
      <c r="J17526" t="s">
        <v>9929</v>
      </c>
      <c r="K17526" t="s">
        <v>3624</v>
      </c>
      <c r="L17526" t="s">
        <v>14590</v>
      </c>
      <c r="M17526">
        <v>12.5</v>
      </c>
      <c r="N17526">
        <v>19.600000000000001</v>
      </c>
      <c r="O17526">
        <v>11</v>
      </c>
      <c r="P17526">
        <v>11.7</v>
      </c>
      <c r="Q17526">
        <v>18</v>
      </c>
      <c r="R17526">
        <v>9.5</v>
      </c>
      <c r="S17526" t="b">
        <v>0</v>
      </c>
      <c r="T17526" t="b">
        <v>0</v>
      </c>
      <c r="U17526" t="b">
        <v>0</v>
      </c>
      <c r="V17526">
        <v>17000</v>
      </c>
      <c r="W17526">
        <v>15000</v>
      </c>
      <c r="X17526">
        <v>2.27</v>
      </c>
      <c r="Y17526">
        <v>19000</v>
      </c>
      <c r="Z17526">
        <v>2.02</v>
      </c>
    </row>
    <row r="17527" spans="1:26">
      <c r="A17527">
        <v>214056572</v>
      </c>
      <c r="B17527" t="s">
        <v>14210</v>
      </c>
      <c r="C17527" t="s">
        <v>3597</v>
      </c>
      <c r="D17527" t="s">
        <v>4034</v>
      </c>
      <c r="E17527" t="s">
        <v>11391</v>
      </c>
      <c r="F17527" t="s">
        <v>3787</v>
      </c>
      <c r="G17527">
        <v>214056572</v>
      </c>
      <c r="I17527" t="s">
        <v>3622</v>
      </c>
      <c r="J17527" t="s">
        <v>9929</v>
      </c>
      <c r="K17527" t="s">
        <v>3624</v>
      </c>
      <c r="L17527" t="s">
        <v>14591</v>
      </c>
      <c r="M17527">
        <v>12.5</v>
      </c>
      <c r="N17527">
        <v>20.2</v>
      </c>
      <c r="O17527">
        <v>10.6</v>
      </c>
      <c r="P17527">
        <v>12.5</v>
      </c>
      <c r="Q17527">
        <v>20.5</v>
      </c>
      <c r="R17527">
        <v>9.8000000000000007</v>
      </c>
      <c r="S17527" t="b">
        <v>0</v>
      </c>
      <c r="T17527" t="b">
        <v>0</v>
      </c>
      <c r="U17527" t="b">
        <v>0</v>
      </c>
      <c r="V17527">
        <v>17000</v>
      </c>
      <c r="W17527">
        <v>12000</v>
      </c>
      <c r="X17527">
        <v>2.2999999999999998</v>
      </c>
      <c r="Y17527">
        <v>17000</v>
      </c>
      <c r="Z17527">
        <v>1.9</v>
      </c>
    </row>
    <row r="17528" spans="1:26">
      <c r="A17528">
        <v>214056564</v>
      </c>
      <c r="B17528" t="s">
        <v>14210</v>
      </c>
      <c r="C17528" t="s">
        <v>3597</v>
      </c>
      <c r="D17528" t="s">
        <v>4034</v>
      </c>
      <c r="E17528" t="s">
        <v>11391</v>
      </c>
      <c r="F17528" t="s">
        <v>3849</v>
      </c>
      <c r="G17528">
        <v>214056564</v>
      </c>
      <c r="I17528" t="s">
        <v>3622</v>
      </c>
      <c r="J17528" t="s">
        <v>9929</v>
      </c>
      <c r="K17528" t="s">
        <v>3624</v>
      </c>
      <c r="L17528" t="s">
        <v>14592</v>
      </c>
      <c r="M17528">
        <v>12.5</v>
      </c>
      <c r="N17528">
        <v>20</v>
      </c>
      <c r="O17528">
        <v>10.3</v>
      </c>
      <c r="P17528">
        <v>12.5</v>
      </c>
      <c r="Q17528">
        <v>20</v>
      </c>
      <c r="R17528">
        <v>9.5</v>
      </c>
      <c r="S17528" t="b">
        <v>0</v>
      </c>
      <c r="T17528" t="b">
        <v>0</v>
      </c>
      <c r="U17528" t="b">
        <v>0</v>
      </c>
      <c r="V17528">
        <v>16000</v>
      </c>
      <c r="W17528">
        <v>15600</v>
      </c>
      <c r="X17528">
        <v>2.2400000000000002</v>
      </c>
      <c r="Y17528">
        <v>20000</v>
      </c>
      <c r="Z17528">
        <v>1.78</v>
      </c>
    </row>
    <row r="17529" spans="1:26">
      <c r="A17529">
        <v>214056573</v>
      </c>
      <c r="B17529" t="s">
        <v>14210</v>
      </c>
      <c r="C17529" t="s">
        <v>3597</v>
      </c>
      <c r="D17529" t="s">
        <v>4034</v>
      </c>
      <c r="E17529" t="s">
        <v>11391</v>
      </c>
      <c r="F17529" t="s">
        <v>3787</v>
      </c>
      <c r="G17529">
        <v>214056573</v>
      </c>
      <c r="I17529" t="s">
        <v>3622</v>
      </c>
      <c r="J17529" t="s">
        <v>9931</v>
      </c>
      <c r="K17529" t="s">
        <v>3624</v>
      </c>
      <c r="L17529" t="s">
        <v>14593</v>
      </c>
      <c r="M17529">
        <v>11.5</v>
      </c>
      <c r="N17529">
        <v>20.2</v>
      </c>
      <c r="O17529">
        <v>11.6</v>
      </c>
      <c r="P17529">
        <v>11.7</v>
      </c>
      <c r="Q17529">
        <v>20.5</v>
      </c>
      <c r="R17529">
        <v>11</v>
      </c>
      <c r="S17529" t="b">
        <v>0</v>
      </c>
      <c r="T17529" t="b">
        <v>0</v>
      </c>
      <c r="U17529" t="b">
        <v>0</v>
      </c>
      <c r="V17529">
        <v>24000</v>
      </c>
      <c r="W17529">
        <v>19000</v>
      </c>
      <c r="X17529">
        <v>2.64</v>
      </c>
      <c r="Y17529">
        <v>28000</v>
      </c>
      <c r="Z17529">
        <v>2.1</v>
      </c>
    </row>
    <row r="17530" spans="1:26">
      <c r="A17530">
        <v>214056569</v>
      </c>
      <c r="B17530" t="s">
        <v>14210</v>
      </c>
      <c r="C17530" t="s">
        <v>3597</v>
      </c>
      <c r="D17530" t="s">
        <v>4034</v>
      </c>
      <c r="E17530" t="s">
        <v>11391</v>
      </c>
      <c r="F17530" t="s">
        <v>3753</v>
      </c>
      <c r="G17530">
        <v>214056569</v>
      </c>
      <c r="I17530" t="s">
        <v>3601</v>
      </c>
      <c r="J17530" t="s">
        <v>9931</v>
      </c>
      <c r="K17530" t="s">
        <v>3624</v>
      </c>
      <c r="L17530" t="s">
        <v>14594</v>
      </c>
      <c r="M17530">
        <v>12.5</v>
      </c>
      <c r="N17530">
        <v>20.6</v>
      </c>
      <c r="O17530">
        <v>12.6</v>
      </c>
      <c r="P17530">
        <v>12</v>
      </c>
      <c r="Q17530">
        <v>19.2</v>
      </c>
      <c r="R17530">
        <v>10.5</v>
      </c>
      <c r="S17530" t="b">
        <v>0</v>
      </c>
      <c r="T17530" t="b">
        <v>0</v>
      </c>
      <c r="U17530" t="b">
        <v>0</v>
      </c>
      <c r="V17530">
        <v>24000</v>
      </c>
      <c r="W17530">
        <v>21000</v>
      </c>
      <c r="X17530">
        <v>2.64</v>
      </c>
      <c r="Y17530">
        <v>24000</v>
      </c>
      <c r="Z17530">
        <v>2.4</v>
      </c>
    </row>
    <row r="17531" spans="1:26">
      <c r="A17531">
        <v>214056586</v>
      </c>
      <c r="B17531" t="s">
        <v>14210</v>
      </c>
      <c r="C17531" t="s">
        <v>3597</v>
      </c>
      <c r="D17531" t="s">
        <v>4034</v>
      </c>
      <c r="E17531" t="s">
        <v>10839</v>
      </c>
      <c r="F17531" t="s">
        <v>3621</v>
      </c>
      <c r="G17531">
        <v>214056586</v>
      </c>
      <c r="I17531" t="s">
        <v>3622</v>
      </c>
      <c r="J17531" t="s">
        <v>14595</v>
      </c>
      <c r="K17531" t="s">
        <v>3624</v>
      </c>
      <c r="L17531" t="s">
        <v>14596</v>
      </c>
      <c r="M17531">
        <v>15.8</v>
      </c>
      <c r="N17531">
        <v>25.5</v>
      </c>
      <c r="O17531">
        <v>12.5</v>
      </c>
      <c r="P17531">
        <v>15.8</v>
      </c>
      <c r="Q17531">
        <v>26.4</v>
      </c>
      <c r="R17531">
        <v>11.6</v>
      </c>
      <c r="S17531" t="b">
        <v>0</v>
      </c>
      <c r="T17531" t="b">
        <v>0</v>
      </c>
      <c r="U17531" t="b">
        <v>0</v>
      </c>
      <c r="V17531">
        <v>9000</v>
      </c>
      <c r="W17531">
        <v>9300</v>
      </c>
      <c r="X17531">
        <v>2.5</v>
      </c>
      <c r="Y17531">
        <v>12235</v>
      </c>
      <c r="Z17531">
        <v>1.98</v>
      </c>
    </row>
    <row r="17532" spans="1:26">
      <c r="A17532">
        <v>214056587</v>
      </c>
      <c r="B17532" t="s">
        <v>14210</v>
      </c>
      <c r="C17532" t="s">
        <v>3597</v>
      </c>
      <c r="D17532" t="s">
        <v>4034</v>
      </c>
      <c r="E17532" t="s">
        <v>10839</v>
      </c>
      <c r="F17532" t="s">
        <v>3621</v>
      </c>
      <c r="G17532">
        <v>214056587</v>
      </c>
      <c r="I17532" t="s">
        <v>3622</v>
      </c>
      <c r="J17532" t="s">
        <v>14597</v>
      </c>
      <c r="K17532" t="s">
        <v>3624</v>
      </c>
      <c r="L17532" t="s">
        <v>14598</v>
      </c>
      <c r="M17532">
        <v>13</v>
      </c>
      <c r="N17532">
        <v>22</v>
      </c>
      <c r="O17532">
        <v>12.7</v>
      </c>
      <c r="P17532">
        <v>13</v>
      </c>
      <c r="Q17532">
        <v>23.1</v>
      </c>
      <c r="R17532">
        <v>10.5</v>
      </c>
      <c r="S17532" t="b">
        <v>0</v>
      </c>
      <c r="T17532" t="b">
        <v>0</v>
      </c>
      <c r="U17532" t="b">
        <v>0</v>
      </c>
      <c r="V17532">
        <v>12000</v>
      </c>
      <c r="W17532">
        <v>10300</v>
      </c>
      <c r="X17532">
        <v>2.56</v>
      </c>
      <c r="Y17532">
        <v>12477</v>
      </c>
      <c r="Z17532">
        <v>2.0099999999999998</v>
      </c>
    </row>
    <row r="17533" spans="1:26">
      <c r="A17533">
        <v>214056588</v>
      </c>
      <c r="B17533" t="s">
        <v>14210</v>
      </c>
      <c r="C17533" t="s">
        <v>3597</v>
      </c>
      <c r="D17533" t="s">
        <v>4034</v>
      </c>
      <c r="E17533" t="s">
        <v>10839</v>
      </c>
      <c r="F17533" t="s">
        <v>3621</v>
      </c>
      <c r="G17533">
        <v>214056588</v>
      </c>
      <c r="I17533" t="s">
        <v>3622</v>
      </c>
      <c r="J17533" t="s">
        <v>14599</v>
      </c>
      <c r="K17533" t="s">
        <v>3624</v>
      </c>
      <c r="L17533" t="s">
        <v>14600</v>
      </c>
      <c r="M17533">
        <v>13</v>
      </c>
      <c r="N17533">
        <v>21.5</v>
      </c>
      <c r="O17533">
        <v>11</v>
      </c>
      <c r="P17533">
        <v>13</v>
      </c>
      <c r="Q17533">
        <v>22</v>
      </c>
      <c r="R17533">
        <v>10.6</v>
      </c>
      <c r="S17533" t="b">
        <v>0</v>
      </c>
      <c r="T17533" t="b">
        <v>0</v>
      </c>
      <c r="U17533" t="b">
        <v>0</v>
      </c>
      <c r="V17533">
        <v>18000</v>
      </c>
      <c r="W17533">
        <v>11100</v>
      </c>
      <c r="X17533">
        <v>2.8</v>
      </c>
      <c r="Y17533">
        <v>21447</v>
      </c>
      <c r="Z17533">
        <v>1.98</v>
      </c>
    </row>
    <row r="17534" spans="1:26">
      <c r="A17534">
        <v>214056589</v>
      </c>
      <c r="B17534" t="s">
        <v>14210</v>
      </c>
      <c r="C17534" t="s">
        <v>3597</v>
      </c>
      <c r="D17534" t="s">
        <v>4034</v>
      </c>
      <c r="E17534" t="s">
        <v>10839</v>
      </c>
      <c r="F17534" t="s">
        <v>3621</v>
      </c>
      <c r="G17534">
        <v>214056589</v>
      </c>
      <c r="I17534" t="s">
        <v>3622</v>
      </c>
      <c r="J17534" t="s">
        <v>14601</v>
      </c>
      <c r="K17534" t="s">
        <v>3624</v>
      </c>
      <c r="L17534" t="s">
        <v>14602</v>
      </c>
      <c r="M17534">
        <v>12.5</v>
      </c>
      <c r="N17534">
        <v>21.5</v>
      </c>
      <c r="O17534">
        <v>11.5</v>
      </c>
      <c r="P17534">
        <v>12.5</v>
      </c>
      <c r="Q17534">
        <v>22.3</v>
      </c>
      <c r="R17534">
        <v>10.3</v>
      </c>
      <c r="S17534" t="b">
        <v>0</v>
      </c>
      <c r="T17534" t="b">
        <v>0</v>
      </c>
      <c r="U17534" t="b">
        <v>0</v>
      </c>
      <c r="V17534">
        <v>23000</v>
      </c>
      <c r="W17534">
        <v>18900</v>
      </c>
      <c r="X17534">
        <v>2.38</v>
      </c>
      <c r="Y17534">
        <v>23737</v>
      </c>
      <c r="Z17534">
        <v>1.82</v>
      </c>
    </row>
    <row r="17535" spans="1:26">
      <c r="A17535">
        <v>214056585</v>
      </c>
      <c r="B17535" t="s">
        <v>14210</v>
      </c>
      <c r="C17535" t="s">
        <v>3597</v>
      </c>
      <c r="D17535" t="s">
        <v>4034</v>
      </c>
      <c r="E17535" t="s">
        <v>10839</v>
      </c>
      <c r="F17535" t="s">
        <v>3621</v>
      </c>
      <c r="G17535">
        <v>214056585</v>
      </c>
      <c r="I17535" t="s">
        <v>3622</v>
      </c>
      <c r="J17535" t="s">
        <v>14603</v>
      </c>
      <c r="K17535" t="s">
        <v>3624</v>
      </c>
      <c r="L17535" t="s">
        <v>14604</v>
      </c>
      <c r="M17535">
        <v>15</v>
      </c>
      <c r="N17535">
        <v>23.5</v>
      </c>
      <c r="O17535">
        <v>11</v>
      </c>
      <c r="P17535">
        <v>15</v>
      </c>
      <c r="Q17535">
        <v>23.5</v>
      </c>
      <c r="R17535">
        <v>12</v>
      </c>
      <c r="S17535" t="b">
        <v>0</v>
      </c>
      <c r="T17535" t="b">
        <v>0</v>
      </c>
      <c r="U17535" t="b">
        <v>0</v>
      </c>
      <c r="V17535">
        <v>6000</v>
      </c>
      <c r="W17535">
        <v>7500</v>
      </c>
      <c r="X17535">
        <v>2.5</v>
      </c>
      <c r="Y17535">
        <v>10000</v>
      </c>
      <c r="Z17535">
        <v>2.38</v>
      </c>
    </row>
    <row r="17536" spans="1:26">
      <c r="A17536">
        <v>214056579</v>
      </c>
      <c r="B17536" t="s">
        <v>14210</v>
      </c>
      <c r="C17536" t="s">
        <v>3597</v>
      </c>
      <c r="D17536" t="s">
        <v>4034</v>
      </c>
      <c r="E17536" t="s">
        <v>11391</v>
      </c>
      <c r="F17536" t="s">
        <v>3621</v>
      </c>
      <c r="G17536">
        <v>214056579</v>
      </c>
      <c r="I17536" t="s">
        <v>3622</v>
      </c>
      <c r="J17536" t="s">
        <v>14605</v>
      </c>
      <c r="K17536" t="s">
        <v>3624</v>
      </c>
      <c r="L17536" t="s">
        <v>14606</v>
      </c>
      <c r="M17536">
        <v>8.6</v>
      </c>
      <c r="N17536">
        <v>17.5</v>
      </c>
      <c r="O17536">
        <v>10</v>
      </c>
      <c r="P17536">
        <v>8.8000000000000007</v>
      </c>
      <c r="Q17536">
        <v>17.600000000000001</v>
      </c>
      <c r="R17536">
        <v>10</v>
      </c>
      <c r="S17536" t="b">
        <v>0</v>
      </c>
      <c r="T17536" t="b">
        <v>0</v>
      </c>
      <c r="U17536" t="b">
        <v>0</v>
      </c>
      <c r="V17536">
        <v>36000</v>
      </c>
      <c r="W17536">
        <v>32000</v>
      </c>
      <c r="X17536">
        <v>2.23</v>
      </c>
      <c r="Y17536">
        <v>42000</v>
      </c>
      <c r="Z17536">
        <v>1.9</v>
      </c>
    </row>
    <row r="17537" spans="1:26">
      <c r="A17537">
        <v>214056574</v>
      </c>
      <c r="B17537" t="s">
        <v>14210</v>
      </c>
      <c r="C17537" t="s">
        <v>3597</v>
      </c>
      <c r="D17537" t="s">
        <v>4034</v>
      </c>
      <c r="E17537" t="s">
        <v>11391</v>
      </c>
      <c r="F17537" t="s">
        <v>3621</v>
      </c>
      <c r="G17537">
        <v>214056574</v>
      </c>
      <c r="I17537" t="s">
        <v>3622</v>
      </c>
      <c r="J17537" t="s">
        <v>14605</v>
      </c>
      <c r="K17537" t="s">
        <v>3624</v>
      </c>
      <c r="L17537" t="s">
        <v>14607</v>
      </c>
      <c r="M17537">
        <v>9.5</v>
      </c>
      <c r="N17537">
        <v>19</v>
      </c>
      <c r="O17537">
        <v>10.3</v>
      </c>
      <c r="P17537">
        <v>9.5</v>
      </c>
      <c r="Q17537">
        <v>19.399999999999999</v>
      </c>
      <c r="R17537">
        <v>10.5</v>
      </c>
      <c r="S17537" t="b">
        <v>0</v>
      </c>
      <c r="T17537" t="b">
        <v>0</v>
      </c>
      <c r="U17537" t="b">
        <v>0</v>
      </c>
      <c r="V17537">
        <v>36000</v>
      </c>
      <c r="W17537">
        <v>33000</v>
      </c>
      <c r="X17537">
        <v>2.4</v>
      </c>
      <c r="Y17537">
        <v>40500</v>
      </c>
      <c r="Z17537">
        <v>1.93</v>
      </c>
    </row>
    <row r="17538" spans="1:26">
      <c r="A17538">
        <v>214056576</v>
      </c>
      <c r="B17538" t="s">
        <v>14210</v>
      </c>
      <c r="C17538" t="s">
        <v>3597</v>
      </c>
      <c r="D17538" t="s">
        <v>4034</v>
      </c>
      <c r="E17538" t="s">
        <v>11391</v>
      </c>
      <c r="F17538" t="s">
        <v>3753</v>
      </c>
      <c r="G17538">
        <v>214056576</v>
      </c>
      <c r="I17538" t="s">
        <v>3601</v>
      </c>
      <c r="J17538" t="s">
        <v>14605</v>
      </c>
      <c r="K17538" t="s">
        <v>3624</v>
      </c>
      <c r="L17538" t="s">
        <v>14608</v>
      </c>
      <c r="M17538">
        <v>9</v>
      </c>
      <c r="N17538">
        <v>17.5</v>
      </c>
      <c r="O17538">
        <v>11.5</v>
      </c>
      <c r="P17538">
        <v>9</v>
      </c>
      <c r="Q17538">
        <v>16.5</v>
      </c>
      <c r="R17538">
        <v>11</v>
      </c>
      <c r="S17538" t="b">
        <v>0</v>
      </c>
      <c r="T17538" t="b">
        <v>0</v>
      </c>
      <c r="U17538" t="b">
        <v>0</v>
      </c>
      <c r="V17538">
        <v>36000</v>
      </c>
      <c r="W17538">
        <v>34000</v>
      </c>
      <c r="X17538">
        <v>2.4900000000000002</v>
      </c>
      <c r="Y17538">
        <v>43000</v>
      </c>
      <c r="Z17538">
        <v>2.23</v>
      </c>
    </row>
    <row r="17539" spans="1:26">
      <c r="A17539">
        <v>214056580</v>
      </c>
      <c r="B17539" t="s">
        <v>14210</v>
      </c>
      <c r="C17539" t="s">
        <v>3597</v>
      </c>
      <c r="D17539" t="s">
        <v>4034</v>
      </c>
      <c r="E17539" t="s">
        <v>11391</v>
      </c>
      <c r="F17539" t="s">
        <v>3621</v>
      </c>
      <c r="G17539">
        <v>214056580</v>
      </c>
      <c r="I17539" t="s">
        <v>3622</v>
      </c>
      <c r="J17539" t="s">
        <v>14609</v>
      </c>
      <c r="K17539" t="s">
        <v>3624</v>
      </c>
      <c r="L17539" t="s">
        <v>14610</v>
      </c>
      <c r="M17539">
        <v>8.1999999999999993</v>
      </c>
      <c r="N17539">
        <v>17</v>
      </c>
      <c r="O17539">
        <v>10.8</v>
      </c>
      <c r="P17539">
        <v>8.1999999999999993</v>
      </c>
      <c r="Q17539">
        <v>17</v>
      </c>
      <c r="R17539">
        <v>9.8000000000000007</v>
      </c>
      <c r="S17539" t="b">
        <v>0</v>
      </c>
      <c r="T17539" t="b">
        <v>0</v>
      </c>
      <c r="U17539" t="b">
        <v>0</v>
      </c>
      <c r="V17539">
        <v>48000</v>
      </c>
      <c r="W17539">
        <v>35000</v>
      </c>
      <c r="X17539">
        <v>2.34</v>
      </c>
      <c r="Y17539">
        <v>52000</v>
      </c>
      <c r="Z17539">
        <v>2.1</v>
      </c>
    </row>
    <row r="17540" spans="1:26">
      <c r="A17540">
        <v>214056575</v>
      </c>
      <c r="B17540" t="s">
        <v>14210</v>
      </c>
      <c r="C17540" t="s">
        <v>3597</v>
      </c>
      <c r="D17540" t="s">
        <v>4034</v>
      </c>
      <c r="E17540" t="s">
        <v>11391</v>
      </c>
      <c r="F17540" t="s">
        <v>3621</v>
      </c>
      <c r="G17540">
        <v>214056575</v>
      </c>
      <c r="I17540" t="s">
        <v>3622</v>
      </c>
      <c r="J17540" t="s">
        <v>14609</v>
      </c>
      <c r="K17540" t="s">
        <v>3624</v>
      </c>
      <c r="L17540" t="s">
        <v>14611</v>
      </c>
      <c r="M17540">
        <v>8.3000000000000007</v>
      </c>
      <c r="N17540">
        <v>16.5</v>
      </c>
      <c r="O17540">
        <v>10.7</v>
      </c>
      <c r="P17540">
        <v>8.3000000000000007</v>
      </c>
      <c r="Q17540">
        <v>16.8</v>
      </c>
      <c r="R17540">
        <v>10.7</v>
      </c>
      <c r="S17540" t="b">
        <v>0</v>
      </c>
      <c r="T17540" t="b">
        <v>0</v>
      </c>
      <c r="U17540" t="b">
        <v>0</v>
      </c>
      <c r="V17540">
        <v>48000</v>
      </c>
      <c r="W17540">
        <v>35000</v>
      </c>
      <c r="X17540">
        <v>2.59</v>
      </c>
      <c r="Y17540">
        <v>46000</v>
      </c>
      <c r="Z17540">
        <v>2.3199999999999998</v>
      </c>
    </row>
    <row r="17541" spans="1:26">
      <c r="A17541">
        <v>214056577</v>
      </c>
      <c r="B17541" t="s">
        <v>14210</v>
      </c>
      <c r="C17541" t="s">
        <v>3597</v>
      </c>
      <c r="D17541" t="s">
        <v>4034</v>
      </c>
      <c r="E17541" t="s">
        <v>11391</v>
      </c>
      <c r="F17541" t="s">
        <v>3753</v>
      </c>
      <c r="G17541">
        <v>214056577</v>
      </c>
      <c r="I17541" t="s">
        <v>3601</v>
      </c>
      <c r="J17541" t="s">
        <v>14609</v>
      </c>
      <c r="K17541" t="s">
        <v>3624</v>
      </c>
      <c r="L17541" t="s">
        <v>14612</v>
      </c>
      <c r="M17541">
        <v>8.6999999999999993</v>
      </c>
      <c r="N17541">
        <v>16</v>
      </c>
      <c r="O17541">
        <v>11.1</v>
      </c>
      <c r="P17541">
        <v>8.1999999999999993</v>
      </c>
      <c r="Q17541">
        <v>14.3</v>
      </c>
      <c r="R17541">
        <v>10.3</v>
      </c>
      <c r="S17541" t="b">
        <v>0</v>
      </c>
      <c r="T17541" t="b">
        <v>0</v>
      </c>
      <c r="U17541" t="b">
        <v>0</v>
      </c>
      <c r="V17541">
        <v>48000</v>
      </c>
      <c r="W17541">
        <v>39500</v>
      </c>
      <c r="X17541">
        <v>2.39</v>
      </c>
      <c r="Y17541">
        <v>51000</v>
      </c>
      <c r="Z17541">
        <v>2.33</v>
      </c>
    </row>
    <row r="17542" spans="1:26">
      <c r="A17542">
        <v>214056565</v>
      </c>
      <c r="B17542" t="s">
        <v>14210</v>
      </c>
      <c r="C17542" t="s">
        <v>3597</v>
      </c>
      <c r="D17542" t="s">
        <v>4034</v>
      </c>
      <c r="E17542" t="s">
        <v>11391</v>
      </c>
      <c r="F17542" t="s">
        <v>3621</v>
      </c>
      <c r="G17542">
        <v>214056565</v>
      </c>
      <c r="I17542" t="s">
        <v>3622</v>
      </c>
      <c r="J17542" t="s">
        <v>9931</v>
      </c>
      <c r="K17542" t="s">
        <v>3624</v>
      </c>
      <c r="L17542" t="s">
        <v>14613</v>
      </c>
      <c r="M17542">
        <v>11</v>
      </c>
      <c r="N17542">
        <v>20.2</v>
      </c>
      <c r="O17542">
        <v>11.6</v>
      </c>
      <c r="P17542">
        <v>11</v>
      </c>
      <c r="Q17542">
        <v>20.5</v>
      </c>
      <c r="R17542">
        <v>11.5</v>
      </c>
      <c r="S17542" t="b">
        <v>0</v>
      </c>
      <c r="T17542" t="b">
        <v>0</v>
      </c>
      <c r="U17542" t="b">
        <v>0</v>
      </c>
      <c r="V17542">
        <v>24000</v>
      </c>
      <c r="W17542">
        <v>21000</v>
      </c>
      <c r="X17542">
        <v>2.64</v>
      </c>
      <c r="Y17542">
        <v>24000</v>
      </c>
      <c r="Z17542">
        <v>2.17</v>
      </c>
    </row>
    <row r="17543" spans="1:26">
      <c r="A17543">
        <v>214056570</v>
      </c>
      <c r="B17543" t="s">
        <v>14210</v>
      </c>
      <c r="C17543" t="s">
        <v>3597</v>
      </c>
      <c r="D17543" t="s">
        <v>4034</v>
      </c>
      <c r="E17543" t="s">
        <v>11391</v>
      </c>
      <c r="F17543" t="s">
        <v>3621</v>
      </c>
      <c r="G17543">
        <v>214056570</v>
      </c>
      <c r="I17543" t="s">
        <v>3622</v>
      </c>
      <c r="J17543" t="s">
        <v>9923</v>
      </c>
      <c r="K17543" t="s">
        <v>3624</v>
      </c>
      <c r="L17543" t="s">
        <v>14614</v>
      </c>
      <c r="M17543">
        <v>13.3</v>
      </c>
      <c r="N17543">
        <v>23</v>
      </c>
      <c r="O17543">
        <v>11.8</v>
      </c>
      <c r="P17543">
        <v>13.3</v>
      </c>
      <c r="Q17543">
        <v>24.2</v>
      </c>
      <c r="R17543">
        <v>10.7</v>
      </c>
      <c r="S17543" t="b">
        <v>0</v>
      </c>
      <c r="T17543" t="b">
        <v>0</v>
      </c>
      <c r="U17543" t="b">
        <v>0</v>
      </c>
      <c r="V17543">
        <v>12000</v>
      </c>
      <c r="W17543">
        <v>10200</v>
      </c>
      <c r="X17543">
        <v>2.72</v>
      </c>
      <c r="Y17543">
        <v>12800</v>
      </c>
      <c r="Z17543">
        <v>2.33</v>
      </c>
    </row>
    <row r="17544" spans="1:26">
      <c r="A17544">
        <v>214056571</v>
      </c>
      <c r="B17544" t="s">
        <v>14210</v>
      </c>
      <c r="C17544" t="s">
        <v>3597</v>
      </c>
      <c r="D17544" t="s">
        <v>4034</v>
      </c>
      <c r="E17544" t="s">
        <v>11391</v>
      </c>
      <c r="F17544" t="s">
        <v>3621</v>
      </c>
      <c r="G17544">
        <v>214056571</v>
      </c>
      <c r="I17544" t="s">
        <v>3622</v>
      </c>
      <c r="J17544" t="s">
        <v>9929</v>
      </c>
      <c r="K17544" t="s">
        <v>3624</v>
      </c>
      <c r="L17544" t="s">
        <v>14615</v>
      </c>
      <c r="M17544">
        <v>11</v>
      </c>
      <c r="N17544">
        <v>20</v>
      </c>
      <c r="O17544">
        <v>9.6999999999999993</v>
      </c>
      <c r="P17544">
        <v>11</v>
      </c>
      <c r="Q17544">
        <v>20.2</v>
      </c>
      <c r="R17544">
        <v>8.9</v>
      </c>
      <c r="S17544" t="b">
        <v>0</v>
      </c>
      <c r="T17544" t="b">
        <v>0</v>
      </c>
      <c r="U17544" t="b">
        <v>0</v>
      </c>
      <c r="V17544">
        <v>16000</v>
      </c>
      <c r="W17544">
        <v>14700</v>
      </c>
      <c r="X17544">
        <v>2.1</v>
      </c>
      <c r="Y17544">
        <v>20200</v>
      </c>
      <c r="Z17544">
        <v>1.91</v>
      </c>
    </row>
    <row r="17545" spans="1:26">
      <c r="A17545">
        <v>214056581</v>
      </c>
      <c r="B17545" t="s">
        <v>14210</v>
      </c>
      <c r="C17545" t="s">
        <v>3597</v>
      </c>
      <c r="D17545" t="s">
        <v>4034</v>
      </c>
      <c r="E17545" t="s">
        <v>11391</v>
      </c>
      <c r="F17545" t="s">
        <v>3787</v>
      </c>
      <c r="G17545">
        <v>214056581</v>
      </c>
      <c r="I17545" t="s">
        <v>3622</v>
      </c>
      <c r="J17545" t="s">
        <v>14616</v>
      </c>
      <c r="K17545" t="s">
        <v>3624</v>
      </c>
      <c r="L17545" t="s">
        <v>14617</v>
      </c>
      <c r="M17545">
        <v>9</v>
      </c>
      <c r="N17545">
        <v>16.8</v>
      </c>
      <c r="O17545">
        <v>11.3</v>
      </c>
      <c r="P17545">
        <v>9</v>
      </c>
      <c r="Q17545">
        <v>17.3</v>
      </c>
      <c r="R17545">
        <v>10.199999999999999</v>
      </c>
      <c r="S17545" t="b">
        <v>0</v>
      </c>
      <c r="T17545" t="b">
        <v>0</v>
      </c>
      <c r="U17545" t="b">
        <v>0</v>
      </c>
      <c r="V17545">
        <v>55000</v>
      </c>
      <c r="W17545">
        <v>40000</v>
      </c>
      <c r="X17545">
        <v>2.58</v>
      </c>
      <c r="Y17545">
        <v>58600</v>
      </c>
      <c r="Z17545">
        <v>2.35</v>
      </c>
    </row>
    <row r="17546" spans="1:26">
      <c r="A17546">
        <v>214056578</v>
      </c>
      <c r="B17546" t="s">
        <v>14210</v>
      </c>
      <c r="C17546" t="s">
        <v>3597</v>
      </c>
      <c r="D17546" t="s">
        <v>4034</v>
      </c>
      <c r="E17546" t="s">
        <v>11391</v>
      </c>
      <c r="F17546" t="s">
        <v>3753</v>
      </c>
      <c r="G17546">
        <v>214056578</v>
      </c>
      <c r="I17546" t="s">
        <v>3601</v>
      </c>
      <c r="J17546" t="s">
        <v>14616</v>
      </c>
      <c r="K17546" t="s">
        <v>3624</v>
      </c>
      <c r="L17546" t="s">
        <v>14618</v>
      </c>
      <c r="M17546">
        <v>9.4</v>
      </c>
      <c r="N17546">
        <v>18</v>
      </c>
      <c r="O17546">
        <v>11</v>
      </c>
      <c r="P17546">
        <v>9.4</v>
      </c>
      <c r="Q17546">
        <v>15.8</v>
      </c>
      <c r="R17546">
        <v>9.5</v>
      </c>
      <c r="S17546" t="b">
        <v>0</v>
      </c>
      <c r="T17546" t="b">
        <v>0</v>
      </c>
      <c r="U17546" t="b">
        <v>0</v>
      </c>
      <c r="V17546">
        <v>55000</v>
      </c>
      <c r="W17546">
        <v>40000</v>
      </c>
      <c r="X17546">
        <v>2.46</v>
      </c>
      <c r="Y17546">
        <v>54000</v>
      </c>
      <c r="Z17546">
        <v>2.2000000000000002</v>
      </c>
    </row>
    <row r="17547" spans="1:26">
      <c r="A17547">
        <v>214056590</v>
      </c>
      <c r="B17547" t="s">
        <v>14210</v>
      </c>
      <c r="C17547" t="s">
        <v>3597</v>
      </c>
      <c r="D17547" t="s">
        <v>4034</v>
      </c>
      <c r="E17547" t="s">
        <v>10839</v>
      </c>
      <c r="F17547" t="s">
        <v>3621</v>
      </c>
      <c r="G17547">
        <v>214056590</v>
      </c>
      <c r="I17547" t="s">
        <v>3622</v>
      </c>
      <c r="J17547" t="s">
        <v>14619</v>
      </c>
      <c r="K17547" t="s">
        <v>3624</v>
      </c>
      <c r="L17547" t="s">
        <v>14620</v>
      </c>
      <c r="P17547">
        <v>11.7</v>
      </c>
      <c r="Q17547">
        <v>20</v>
      </c>
      <c r="R17547">
        <v>10</v>
      </c>
      <c r="S17547" t="b">
        <v>0</v>
      </c>
      <c r="T17547" t="b">
        <v>0</v>
      </c>
      <c r="U17547" t="b">
        <v>0</v>
      </c>
      <c r="V17547">
        <v>33000</v>
      </c>
      <c r="W17547">
        <v>27800</v>
      </c>
      <c r="X17547">
        <v>2.35</v>
      </c>
      <c r="Y17547">
        <v>34000</v>
      </c>
      <c r="Z17547">
        <v>2.4</v>
      </c>
    </row>
    <row r="17548" spans="1:26">
      <c r="A17548">
        <v>214056596</v>
      </c>
      <c r="B17548" t="s">
        <v>14210</v>
      </c>
      <c r="C17548" t="s">
        <v>3597</v>
      </c>
      <c r="D17548" t="s">
        <v>4034</v>
      </c>
      <c r="E17548" t="s">
        <v>5440</v>
      </c>
      <c r="F17548" t="s">
        <v>3600</v>
      </c>
      <c r="G17548">
        <v>214056596</v>
      </c>
      <c r="I17548" t="s">
        <v>3700</v>
      </c>
      <c r="J17548" t="s">
        <v>14286</v>
      </c>
      <c r="L17548" t="s">
        <v>14490</v>
      </c>
      <c r="M17548">
        <v>10.3</v>
      </c>
      <c r="N17548">
        <v>15</v>
      </c>
      <c r="O17548">
        <v>10</v>
      </c>
      <c r="P17548">
        <v>10</v>
      </c>
      <c r="Q17548">
        <v>15.7</v>
      </c>
      <c r="R17548">
        <v>9.8000000000000007</v>
      </c>
      <c r="S17548" t="b">
        <v>0</v>
      </c>
      <c r="T17548" t="b">
        <v>0</v>
      </c>
      <c r="U17548" t="b">
        <v>0</v>
      </c>
      <c r="V17548">
        <v>24000</v>
      </c>
      <c r="W17548">
        <v>22000</v>
      </c>
      <c r="X17548">
        <v>2.5</v>
      </c>
      <c r="Y17548">
        <v>23600</v>
      </c>
      <c r="Z17548">
        <v>2.14</v>
      </c>
    </row>
    <row r="17549" spans="1:26">
      <c r="A17549">
        <v>214056595</v>
      </c>
      <c r="B17549" t="s">
        <v>14210</v>
      </c>
      <c r="C17549" t="s">
        <v>3597</v>
      </c>
      <c r="D17549" t="s">
        <v>4034</v>
      </c>
      <c r="E17549" t="s">
        <v>5440</v>
      </c>
      <c r="F17549" t="s">
        <v>3600</v>
      </c>
      <c r="G17549">
        <v>214056595</v>
      </c>
      <c r="I17549" t="s">
        <v>3700</v>
      </c>
      <c r="J17549" t="s">
        <v>14285</v>
      </c>
      <c r="L17549" t="s">
        <v>14490</v>
      </c>
      <c r="M17549">
        <v>10</v>
      </c>
      <c r="N17549">
        <v>14.3</v>
      </c>
      <c r="O17549">
        <v>9.3000000000000007</v>
      </c>
      <c r="P17549">
        <v>10.199999999999999</v>
      </c>
      <c r="Q17549">
        <v>15.2</v>
      </c>
      <c r="R17549">
        <v>8.6</v>
      </c>
      <c r="S17549" t="b">
        <v>0</v>
      </c>
      <c r="T17549" t="b">
        <v>0</v>
      </c>
      <c r="U17549" t="b">
        <v>0</v>
      </c>
      <c r="V17549">
        <v>18000</v>
      </c>
      <c r="W17549">
        <v>13000</v>
      </c>
      <c r="X17549">
        <v>2.59</v>
      </c>
      <c r="Y17549">
        <v>14000</v>
      </c>
      <c r="Z17549">
        <v>2.21</v>
      </c>
    </row>
    <row r="17550" spans="1:26">
      <c r="A17550">
        <v>214056583</v>
      </c>
      <c r="B17550" t="s">
        <v>14210</v>
      </c>
      <c r="C17550" t="s">
        <v>3597</v>
      </c>
      <c r="D17550" t="s">
        <v>4034</v>
      </c>
      <c r="E17550" t="s">
        <v>11391</v>
      </c>
      <c r="F17550" t="s">
        <v>3600</v>
      </c>
      <c r="G17550">
        <v>214056583</v>
      </c>
      <c r="I17550" t="s">
        <v>3601</v>
      </c>
      <c r="J17550" t="s">
        <v>9931</v>
      </c>
      <c r="L17550" t="s">
        <v>14621</v>
      </c>
      <c r="M17550">
        <v>12.5</v>
      </c>
      <c r="N17550">
        <v>21</v>
      </c>
      <c r="O17550">
        <v>11.6</v>
      </c>
      <c r="P17550">
        <v>11.7</v>
      </c>
      <c r="Q17550">
        <v>18.399999999999999</v>
      </c>
      <c r="R17550">
        <v>9.3000000000000007</v>
      </c>
      <c r="S17550" t="b">
        <v>0</v>
      </c>
      <c r="T17550" t="b">
        <v>0</v>
      </c>
      <c r="U17550" t="b">
        <v>0</v>
      </c>
      <c r="V17550">
        <v>23000</v>
      </c>
      <c r="W17550">
        <v>16900</v>
      </c>
      <c r="X17550">
        <v>2.4</v>
      </c>
      <c r="Y17550">
        <v>25000</v>
      </c>
      <c r="Z17550">
        <v>2.2200000000000002</v>
      </c>
    </row>
    <row r="17551" spans="1:26">
      <c r="A17551">
        <v>214056584</v>
      </c>
      <c r="B17551" t="s">
        <v>14210</v>
      </c>
      <c r="C17551" t="s">
        <v>3597</v>
      </c>
      <c r="D17551" t="s">
        <v>4034</v>
      </c>
      <c r="E17551" t="s">
        <v>11391</v>
      </c>
      <c r="F17551" t="s">
        <v>3600</v>
      </c>
      <c r="G17551">
        <v>214056584</v>
      </c>
      <c r="I17551" t="s">
        <v>3601</v>
      </c>
      <c r="J17551" t="s">
        <v>14332</v>
      </c>
      <c r="L17551" t="s">
        <v>14622</v>
      </c>
      <c r="M17551">
        <v>11.1</v>
      </c>
      <c r="N17551">
        <v>19</v>
      </c>
      <c r="O17551">
        <v>10</v>
      </c>
      <c r="P17551">
        <v>11.2</v>
      </c>
      <c r="Q17551">
        <v>17.5</v>
      </c>
      <c r="R17551">
        <v>8.4</v>
      </c>
      <c r="S17551" t="b">
        <v>0</v>
      </c>
      <c r="T17551" t="b">
        <v>0</v>
      </c>
      <c r="U17551" t="b">
        <v>0</v>
      </c>
      <c r="V17551">
        <v>30000</v>
      </c>
      <c r="W17551">
        <v>20400</v>
      </c>
      <c r="X17551">
        <v>2.04</v>
      </c>
      <c r="Y17551">
        <v>22000</v>
      </c>
      <c r="Z17551">
        <v>2.04</v>
      </c>
    </row>
    <row r="17552" spans="1:26">
      <c r="A17552">
        <v>214056582</v>
      </c>
      <c r="B17552" t="s">
        <v>14210</v>
      </c>
      <c r="C17552" t="s">
        <v>3597</v>
      </c>
      <c r="D17552" t="s">
        <v>4034</v>
      </c>
      <c r="E17552" t="s">
        <v>11391</v>
      </c>
      <c r="F17552" t="s">
        <v>3600</v>
      </c>
      <c r="G17552">
        <v>214056582</v>
      </c>
      <c r="I17552" t="s">
        <v>3601</v>
      </c>
      <c r="J17552" t="s">
        <v>9929</v>
      </c>
      <c r="L17552" t="s">
        <v>14623</v>
      </c>
      <c r="M17552">
        <v>12.5</v>
      </c>
      <c r="N17552">
        <v>20</v>
      </c>
      <c r="O17552">
        <v>10.8</v>
      </c>
      <c r="P17552">
        <v>11.7</v>
      </c>
      <c r="Q17552">
        <v>17.600000000000001</v>
      </c>
      <c r="R17552">
        <v>9.6</v>
      </c>
      <c r="S17552" t="b">
        <v>0</v>
      </c>
      <c r="T17552" t="b">
        <v>0</v>
      </c>
      <c r="U17552" t="b">
        <v>0</v>
      </c>
      <c r="V17552">
        <v>18000</v>
      </c>
      <c r="W17552">
        <v>15400</v>
      </c>
      <c r="X17552">
        <v>2.7</v>
      </c>
      <c r="Y17552">
        <v>18200</v>
      </c>
      <c r="Z17552">
        <v>2.14</v>
      </c>
    </row>
    <row r="17553" spans="1:26">
      <c r="A17553">
        <v>214056593</v>
      </c>
      <c r="B17553" t="s">
        <v>14210</v>
      </c>
      <c r="C17553" t="s">
        <v>3597</v>
      </c>
      <c r="D17553" t="s">
        <v>4034</v>
      </c>
      <c r="E17553" t="s">
        <v>10839</v>
      </c>
      <c r="F17553" t="s">
        <v>3600</v>
      </c>
      <c r="G17553">
        <v>214056593</v>
      </c>
      <c r="I17553" t="s">
        <v>3700</v>
      </c>
      <c r="J17553" t="s">
        <v>10636</v>
      </c>
      <c r="L17553" t="s">
        <v>14624</v>
      </c>
      <c r="P17553">
        <v>10.7</v>
      </c>
      <c r="Q17553">
        <v>16.100000000000001</v>
      </c>
      <c r="R17553">
        <v>9.8000000000000007</v>
      </c>
      <c r="S17553" t="b">
        <v>0</v>
      </c>
      <c r="T17553" t="b">
        <v>0</v>
      </c>
      <c r="U17553" t="b">
        <v>0</v>
      </c>
      <c r="V17553">
        <v>24000</v>
      </c>
      <c r="W17553">
        <v>22400</v>
      </c>
      <c r="X17553">
        <v>2.42</v>
      </c>
      <c r="Y17553">
        <v>25000</v>
      </c>
      <c r="Z17553">
        <v>2.2400000000000002</v>
      </c>
    </row>
    <row r="17554" spans="1:26">
      <c r="A17554">
        <v>214056594</v>
      </c>
      <c r="B17554" t="s">
        <v>14210</v>
      </c>
      <c r="C17554" t="s">
        <v>3597</v>
      </c>
      <c r="D17554" t="s">
        <v>4034</v>
      </c>
      <c r="E17554" t="s">
        <v>10839</v>
      </c>
      <c r="F17554" t="s">
        <v>3600</v>
      </c>
      <c r="G17554">
        <v>214056594</v>
      </c>
      <c r="I17554" t="s">
        <v>3700</v>
      </c>
      <c r="J17554" t="s">
        <v>10636</v>
      </c>
      <c r="L17554" t="s">
        <v>14625</v>
      </c>
      <c r="P17554">
        <v>10.7</v>
      </c>
      <c r="Q17554">
        <v>16.100000000000001</v>
      </c>
      <c r="R17554">
        <v>9.8000000000000007</v>
      </c>
      <c r="S17554" t="b">
        <v>0</v>
      </c>
      <c r="T17554" t="b">
        <v>0</v>
      </c>
      <c r="U17554" t="b">
        <v>0</v>
      </c>
      <c r="V17554">
        <v>24000</v>
      </c>
      <c r="W17554">
        <v>22400</v>
      </c>
      <c r="X17554">
        <v>2.42</v>
      </c>
      <c r="Y17554">
        <v>25000</v>
      </c>
      <c r="Z17554">
        <v>2.2400000000000002</v>
      </c>
    </row>
    <row r="17555" spans="1:26">
      <c r="A17555">
        <v>214100075</v>
      </c>
      <c r="B17555" t="s">
        <v>14211</v>
      </c>
      <c r="C17555" t="s">
        <v>3597</v>
      </c>
      <c r="D17555" t="s">
        <v>3598</v>
      </c>
      <c r="E17555" t="s">
        <v>3599</v>
      </c>
      <c r="F17555" t="s">
        <v>3600</v>
      </c>
      <c r="G17555">
        <v>214100075</v>
      </c>
      <c r="I17555" t="s">
        <v>3601</v>
      </c>
      <c r="J17555" t="s">
        <v>14626</v>
      </c>
      <c r="K17555" t="s">
        <v>3688</v>
      </c>
      <c r="L17555" t="s">
        <v>14627</v>
      </c>
      <c r="P17555">
        <v>10</v>
      </c>
      <c r="Q17555">
        <v>16</v>
      </c>
      <c r="R17555">
        <v>8.1</v>
      </c>
      <c r="S17555" t="b">
        <v>0</v>
      </c>
      <c r="T17555" t="b">
        <v>0</v>
      </c>
      <c r="U17555" t="b">
        <v>0</v>
      </c>
      <c r="V17555">
        <v>32000</v>
      </c>
      <c r="W17555">
        <v>23400</v>
      </c>
      <c r="X17555">
        <v>2.8</v>
      </c>
      <c r="Y17555">
        <v>23400</v>
      </c>
      <c r="Z17555">
        <v>2.8</v>
      </c>
    </row>
    <row r="17556" spans="1:26">
      <c r="A17556">
        <v>214100074</v>
      </c>
      <c r="B17556" t="s">
        <v>14211</v>
      </c>
      <c r="C17556" t="s">
        <v>3597</v>
      </c>
      <c r="D17556" t="s">
        <v>3598</v>
      </c>
      <c r="E17556" t="s">
        <v>4280</v>
      </c>
      <c r="F17556" t="s">
        <v>3600</v>
      </c>
      <c r="G17556">
        <v>214100074</v>
      </c>
      <c r="I17556" t="s">
        <v>3601</v>
      </c>
      <c r="J17556" t="s">
        <v>14626</v>
      </c>
      <c r="K17556" t="s">
        <v>3688</v>
      </c>
      <c r="L17556" t="s">
        <v>14628</v>
      </c>
      <c r="P17556">
        <v>10</v>
      </c>
      <c r="Q17556">
        <v>16</v>
      </c>
      <c r="R17556">
        <v>8.1</v>
      </c>
      <c r="S17556" t="b">
        <v>0</v>
      </c>
      <c r="T17556" t="b">
        <v>0</v>
      </c>
      <c r="U17556" t="b">
        <v>0</v>
      </c>
      <c r="V17556">
        <v>32000</v>
      </c>
      <c r="W17556">
        <v>23400</v>
      </c>
      <c r="X17556">
        <v>2.8</v>
      </c>
      <c r="Y17556">
        <v>23400</v>
      </c>
      <c r="Z17556">
        <v>2.8</v>
      </c>
    </row>
    <row r="17557" spans="1:26">
      <c r="A17557">
        <v>214100073</v>
      </c>
      <c r="B17557" t="s">
        <v>14211</v>
      </c>
      <c r="C17557" t="s">
        <v>3597</v>
      </c>
      <c r="D17557" t="s">
        <v>3598</v>
      </c>
      <c r="E17557" t="s">
        <v>3608</v>
      </c>
      <c r="F17557" t="s">
        <v>3600</v>
      </c>
      <c r="G17557">
        <v>214100073</v>
      </c>
      <c r="I17557" t="s">
        <v>3601</v>
      </c>
      <c r="J17557" t="s">
        <v>14626</v>
      </c>
      <c r="K17557" t="s">
        <v>3688</v>
      </c>
      <c r="L17557" t="s">
        <v>14627</v>
      </c>
      <c r="P17557">
        <v>10</v>
      </c>
      <c r="Q17557">
        <v>16</v>
      </c>
      <c r="R17557">
        <v>8.1</v>
      </c>
      <c r="S17557" t="b">
        <v>0</v>
      </c>
      <c r="T17557" t="b">
        <v>0</v>
      </c>
      <c r="U17557" t="b">
        <v>0</v>
      </c>
      <c r="V17557">
        <v>32000</v>
      </c>
      <c r="W17557">
        <v>23400</v>
      </c>
      <c r="X17557">
        <v>2.8</v>
      </c>
      <c r="Y17557">
        <v>23400</v>
      </c>
      <c r="Z17557">
        <v>2.8</v>
      </c>
    </row>
    <row r="17558" spans="1:26">
      <c r="A17558">
        <v>214100072</v>
      </c>
      <c r="B17558" t="s">
        <v>14211</v>
      </c>
      <c r="C17558" t="s">
        <v>3597</v>
      </c>
      <c r="D17558" t="s">
        <v>3598</v>
      </c>
      <c r="E17558" t="s">
        <v>14229</v>
      </c>
      <c r="F17558" t="s">
        <v>3600</v>
      </c>
      <c r="G17558">
        <v>214100072</v>
      </c>
      <c r="I17558" t="s">
        <v>3601</v>
      </c>
      <c r="J17558" t="s">
        <v>14626</v>
      </c>
      <c r="K17558" t="s">
        <v>3688</v>
      </c>
      <c r="L17558" t="s">
        <v>14629</v>
      </c>
      <c r="P17558">
        <v>10</v>
      </c>
      <c r="Q17558">
        <v>17</v>
      </c>
      <c r="R17558">
        <v>8.1</v>
      </c>
      <c r="S17558" t="b">
        <v>0</v>
      </c>
      <c r="T17558" t="b">
        <v>0</v>
      </c>
      <c r="U17558" t="b">
        <v>0</v>
      </c>
      <c r="V17558">
        <v>32400</v>
      </c>
      <c r="W17558">
        <v>23800</v>
      </c>
      <c r="X17558">
        <v>2.8</v>
      </c>
      <c r="Y17558">
        <v>23800</v>
      </c>
      <c r="Z17558">
        <v>2.8</v>
      </c>
    </row>
    <row r="17559" spans="1:26">
      <c r="A17559">
        <v>214100071</v>
      </c>
      <c r="B17559" t="s">
        <v>14211</v>
      </c>
      <c r="C17559" t="s">
        <v>3597</v>
      </c>
      <c r="D17559" t="s">
        <v>3598</v>
      </c>
      <c r="E17559" t="s">
        <v>14230</v>
      </c>
      <c r="F17559" t="s">
        <v>3600</v>
      </c>
      <c r="G17559">
        <v>214100071</v>
      </c>
      <c r="I17559" t="s">
        <v>3601</v>
      </c>
      <c r="J17559" t="s">
        <v>14626</v>
      </c>
      <c r="K17559" t="s">
        <v>3688</v>
      </c>
      <c r="L17559" t="s">
        <v>14629</v>
      </c>
      <c r="P17559">
        <v>10</v>
      </c>
      <c r="Q17559">
        <v>17</v>
      </c>
      <c r="R17559">
        <v>8.1</v>
      </c>
      <c r="S17559" t="b">
        <v>0</v>
      </c>
      <c r="T17559" t="b">
        <v>0</v>
      </c>
      <c r="U17559" t="b">
        <v>0</v>
      </c>
      <c r="V17559">
        <v>32400</v>
      </c>
      <c r="W17559">
        <v>23800</v>
      </c>
      <c r="X17559">
        <v>2.8</v>
      </c>
      <c r="Y17559">
        <v>23800</v>
      </c>
      <c r="Z17559">
        <v>2.8</v>
      </c>
    </row>
    <row r="17560" spans="1:26">
      <c r="A17560">
        <v>214100070</v>
      </c>
      <c r="B17560" t="s">
        <v>14211</v>
      </c>
      <c r="C17560" t="s">
        <v>3597</v>
      </c>
      <c r="D17560" t="s">
        <v>3598</v>
      </c>
      <c r="E17560" t="s">
        <v>3608</v>
      </c>
      <c r="F17560" t="s">
        <v>3600</v>
      </c>
      <c r="G17560">
        <v>214100070</v>
      </c>
      <c r="I17560" t="s">
        <v>3601</v>
      </c>
      <c r="J17560" t="s">
        <v>14626</v>
      </c>
      <c r="K17560" t="s">
        <v>3688</v>
      </c>
      <c r="L17560" t="s">
        <v>14629</v>
      </c>
      <c r="P17560">
        <v>10</v>
      </c>
      <c r="Q17560">
        <v>17</v>
      </c>
      <c r="R17560">
        <v>8.1</v>
      </c>
      <c r="S17560" t="b">
        <v>0</v>
      </c>
      <c r="T17560" t="b">
        <v>0</v>
      </c>
      <c r="U17560" t="b">
        <v>0</v>
      </c>
      <c r="V17560">
        <v>32400</v>
      </c>
      <c r="W17560">
        <v>23800</v>
      </c>
      <c r="X17560">
        <v>2.8</v>
      </c>
      <c r="Y17560">
        <v>23800</v>
      </c>
      <c r="Z17560">
        <v>2.8</v>
      </c>
    </row>
    <row r="17561" spans="1:26">
      <c r="A17561">
        <v>214100069</v>
      </c>
      <c r="B17561" t="s">
        <v>14211</v>
      </c>
      <c r="C17561" t="s">
        <v>3597</v>
      </c>
      <c r="D17561" t="s">
        <v>3598</v>
      </c>
      <c r="E17561" t="s">
        <v>3599</v>
      </c>
      <c r="F17561" t="s">
        <v>3600</v>
      </c>
      <c r="G17561">
        <v>214100069</v>
      </c>
      <c r="I17561" t="s">
        <v>3601</v>
      </c>
      <c r="J17561" t="s">
        <v>14626</v>
      </c>
      <c r="K17561" t="s">
        <v>3688</v>
      </c>
      <c r="L17561" t="s">
        <v>14629</v>
      </c>
      <c r="P17561">
        <v>10</v>
      </c>
      <c r="Q17561">
        <v>17</v>
      </c>
      <c r="R17561">
        <v>8.1</v>
      </c>
      <c r="S17561" t="b">
        <v>0</v>
      </c>
      <c r="T17561" t="b">
        <v>0</v>
      </c>
      <c r="U17561" t="b">
        <v>0</v>
      </c>
      <c r="V17561">
        <v>32400</v>
      </c>
      <c r="W17561">
        <v>23800</v>
      </c>
      <c r="X17561">
        <v>2.8</v>
      </c>
      <c r="Y17561">
        <v>23800</v>
      </c>
      <c r="Z17561">
        <v>2.8</v>
      </c>
    </row>
    <row r="17562" spans="1:26">
      <c r="A17562">
        <v>214066465</v>
      </c>
      <c r="B17562" t="s">
        <v>14211</v>
      </c>
      <c r="C17562" t="s">
        <v>3597</v>
      </c>
      <c r="D17562" t="s">
        <v>3598</v>
      </c>
      <c r="E17562" t="s">
        <v>3608</v>
      </c>
      <c r="F17562" t="s">
        <v>3600</v>
      </c>
      <c r="G17562">
        <v>214066465</v>
      </c>
      <c r="I17562" t="s">
        <v>3601</v>
      </c>
      <c r="J17562" t="s">
        <v>14626</v>
      </c>
      <c r="K17562" t="s">
        <v>3688</v>
      </c>
      <c r="L17562" t="s">
        <v>14630</v>
      </c>
      <c r="P17562">
        <v>12</v>
      </c>
      <c r="Q17562">
        <v>19</v>
      </c>
      <c r="R17562">
        <v>8.5</v>
      </c>
      <c r="S17562" t="b">
        <v>0</v>
      </c>
      <c r="T17562" t="b">
        <v>0</v>
      </c>
      <c r="U17562" t="b">
        <v>0</v>
      </c>
      <c r="V17562">
        <v>34200</v>
      </c>
      <c r="W17562">
        <v>23200</v>
      </c>
      <c r="X17562">
        <v>2.82</v>
      </c>
      <c r="Y17562">
        <v>23200</v>
      </c>
      <c r="Z17562">
        <v>2.82</v>
      </c>
    </row>
    <row r="17563" spans="1:26">
      <c r="A17563">
        <v>214066463</v>
      </c>
      <c r="B17563" t="s">
        <v>14211</v>
      </c>
      <c r="C17563" t="s">
        <v>3597</v>
      </c>
      <c r="D17563" t="s">
        <v>3598</v>
      </c>
      <c r="E17563" t="s">
        <v>14229</v>
      </c>
      <c r="F17563" t="s">
        <v>3600</v>
      </c>
      <c r="G17563">
        <v>214066463</v>
      </c>
      <c r="I17563" t="s">
        <v>3601</v>
      </c>
      <c r="J17563" t="s">
        <v>14626</v>
      </c>
      <c r="K17563" t="s">
        <v>3688</v>
      </c>
      <c r="L17563" t="s">
        <v>14631</v>
      </c>
      <c r="P17563">
        <v>12</v>
      </c>
      <c r="Q17563">
        <v>19</v>
      </c>
      <c r="R17563">
        <v>8.5</v>
      </c>
      <c r="S17563" t="b">
        <v>0</v>
      </c>
      <c r="T17563" t="b">
        <v>0</v>
      </c>
      <c r="U17563" t="b">
        <v>0</v>
      </c>
      <c r="V17563">
        <v>34200</v>
      </c>
      <c r="W17563">
        <v>23400</v>
      </c>
      <c r="X17563">
        <v>2.8</v>
      </c>
      <c r="Y17563">
        <v>23400</v>
      </c>
      <c r="Z17563">
        <v>2.8</v>
      </c>
    </row>
    <row r="17564" spans="1:26">
      <c r="A17564">
        <v>214066462</v>
      </c>
      <c r="B17564" t="s">
        <v>14211</v>
      </c>
      <c r="C17564" t="s">
        <v>3597</v>
      </c>
      <c r="D17564" t="s">
        <v>3598</v>
      </c>
      <c r="E17564" t="s">
        <v>14230</v>
      </c>
      <c r="F17564" t="s">
        <v>3600</v>
      </c>
      <c r="G17564">
        <v>214066462</v>
      </c>
      <c r="I17564" t="s">
        <v>3601</v>
      </c>
      <c r="J17564" t="s">
        <v>14626</v>
      </c>
      <c r="K17564" t="s">
        <v>3688</v>
      </c>
      <c r="L17564" t="s">
        <v>14631</v>
      </c>
      <c r="P17564">
        <v>12</v>
      </c>
      <c r="Q17564">
        <v>19</v>
      </c>
      <c r="R17564">
        <v>8.5</v>
      </c>
      <c r="S17564" t="b">
        <v>0</v>
      </c>
      <c r="T17564" t="b">
        <v>0</v>
      </c>
      <c r="U17564" t="b">
        <v>0</v>
      </c>
      <c r="V17564">
        <v>34200</v>
      </c>
      <c r="W17564">
        <v>23400</v>
      </c>
      <c r="X17564">
        <v>2.8</v>
      </c>
      <c r="Y17564">
        <v>23400</v>
      </c>
      <c r="Z17564">
        <v>2.8</v>
      </c>
    </row>
    <row r="17565" spans="1:26">
      <c r="A17565">
        <v>214066461</v>
      </c>
      <c r="B17565" t="s">
        <v>14211</v>
      </c>
      <c r="C17565" t="s">
        <v>3597</v>
      </c>
      <c r="D17565" t="s">
        <v>3598</v>
      </c>
      <c r="E17565" t="s">
        <v>3599</v>
      </c>
      <c r="F17565" t="s">
        <v>3600</v>
      </c>
      <c r="G17565">
        <v>214066461</v>
      </c>
      <c r="I17565" t="s">
        <v>3601</v>
      </c>
      <c r="J17565" t="s">
        <v>14626</v>
      </c>
      <c r="K17565" t="s">
        <v>3688</v>
      </c>
      <c r="L17565" t="s">
        <v>14632</v>
      </c>
      <c r="P17565">
        <v>12</v>
      </c>
      <c r="Q17565">
        <v>19</v>
      </c>
      <c r="R17565">
        <v>8.5</v>
      </c>
      <c r="S17565" t="b">
        <v>0</v>
      </c>
      <c r="T17565" t="b">
        <v>0</v>
      </c>
      <c r="U17565" t="b">
        <v>0</v>
      </c>
      <c r="V17565">
        <v>34200</v>
      </c>
      <c r="W17565">
        <v>23400</v>
      </c>
      <c r="X17565">
        <v>2.8</v>
      </c>
      <c r="Y17565">
        <v>23400</v>
      </c>
      <c r="Z17565">
        <v>2.8</v>
      </c>
    </row>
    <row r="17566" spans="1:26">
      <c r="A17566">
        <v>214066459</v>
      </c>
      <c r="B17566" t="s">
        <v>14211</v>
      </c>
      <c r="C17566" t="s">
        <v>3597</v>
      </c>
      <c r="D17566" t="s">
        <v>3598</v>
      </c>
      <c r="E17566" t="s">
        <v>4280</v>
      </c>
      <c r="F17566" t="s">
        <v>3600</v>
      </c>
      <c r="G17566">
        <v>214066459</v>
      </c>
      <c r="I17566" t="s">
        <v>3601</v>
      </c>
      <c r="J17566" t="s">
        <v>14626</v>
      </c>
      <c r="K17566" t="s">
        <v>3688</v>
      </c>
      <c r="L17566" t="s">
        <v>14633</v>
      </c>
      <c r="P17566">
        <v>12</v>
      </c>
      <c r="Q17566">
        <v>19</v>
      </c>
      <c r="R17566">
        <v>8.5</v>
      </c>
      <c r="S17566" t="b">
        <v>0</v>
      </c>
      <c r="T17566" t="b">
        <v>0</v>
      </c>
      <c r="U17566" t="b">
        <v>0</v>
      </c>
      <c r="V17566">
        <v>34200</v>
      </c>
      <c r="W17566">
        <v>23400</v>
      </c>
      <c r="X17566">
        <v>2.8</v>
      </c>
      <c r="Y17566">
        <v>23400</v>
      </c>
      <c r="Z17566">
        <v>2.8</v>
      </c>
    </row>
    <row r="17567" spans="1:26">
      <c r="A17567">
        <v>214066458</v>
      </c>
      <c r="B17567" t="s">
        <v>14211</v>
      </c>
      <c r="C17567" t="s">
        <v>3597</v>
      </c>
      <c r="D17567" t="s">
        <v>3598</v>
      </c>
      <c r="E17567" t="s">
        <v>14230</v>
      </c>
      <c r="F17567" t="s">
        <v>3600</v>
      </c>
      <c r="G17567">
        <v>214066458</v>
      </c>
      <c r="I17567" t="s">
        <v>3601</v>
      </c>
      <c r="J17567" t="s">
        <v>14626</v>
      </c>
      <c r="K17567" t="s">
        <v>3688</v>
      </c>
      <c r="L17567" t="s">
        <v>14634</v>
      </c>
      <c r="P17567">
        <v>12</v>
      </c>
      <c r="Q17567">
        <v>19</v>
      </c>
      <c r="R17567">
        <v>8.5</v>
      </c>
      <c r="S17567" t="b">
        <v>0</v>
      </c>
      <c r="T17567" t="b">
        <v>0</v>
      </c>
      <c r="U17567" t="b">
        <v>0</v>
      </c>
      <c r="V17567">
        <v>34200</v>
      </c>
      <c r="W17567">
        <v>23200</v>
      </c>
      <c r="X17567">
        <v>2.82</v>
      </c>
      <c r="Y17567">
        <v>23200</v>
      </c>
      <c r="Z17567">
        <v>2.82</v>
      </c>
    </row>
    <row r="17568" spans="1:26">
      <c r="A17568">
        <v>214066457</v>
      </c>
      <c r="B17568" t="s">
        <v>14211</v>
      </c>
      <c r="C17568" t="s">
        <v>3597</v>
      </c>
      <c r="D17568" t="s">
        <v>3598</v>
      </c>
      <c r="E17568" t="s">
        <v>3599</v>
      </c>
      <c r="F17568" t="s">
        <v>3600</v>
      </c>
      <c r="G17568">
        <v>214066457</v>
      </c>
      <c r="I17568" t="s">
        <v>3601</v>
      </c>
      <c r="J17568" t="s">
        <v>14626</v>
      </c>
      <c r="K17568" t="s">
        <v>3688</v>
      </c>
      <c r="L17568" t="s">
        <v>14630</v>
      </c>
      <c r="P17568">
        <v>12</v>
      </c>
      <c r="Q17568">
        <v>19</v>
      </c>
      <c r="R17568">
        <v>8.5</v>
      </c>
      <c r="S17568" t="b">
        <v>0</v>
      </c>
      <c r="T17568" t="b">
        <v>0</v>
      </c>
      <c r="U17568" t="b">
        <v>0</v>
      </c>
      <c r="V17568">
        <v>34200</v>
      </c>
      <c r="W17568">
        <v>23200</v>
      </c>
      <c r="X17568">
        <v>2.82</v>
      </c>
      <c r="Y17568">
        <v>23200</v>
      </c>
      <c r="Z17568">
        <v>2.82</v>
      </c>
    </row>
    <row r="17569" spans="1:26">
      <c r="A17569">
        <v>214066455</v>
      </c>
      <c r="B17569" t="s">
        <v>14211</v>
      </c>
      <c r="C17569" t="s">
        <v>3597</v>
      </c>
      <c r="D17569" t="s">
        <v>3598</v>
      </c>
      <c r="E17569" t="s">
        <v>3608</v>
      </c>
      <c r="F17569" t="s">
        <v>3600</v>
      </c>
      <c r="G17569">
        <v>214066455</v>
      </c>
      <c r="I17569" t="s">
        <v>3601</v>
      </c>
      <c r="J17569" t="s">
        <v>14626</v>
      </c>
      <c r="K17569" t="s">
        <v>3688</v>
      </c>
      <c r="L17569" t="s">
        <v>14632</v>
      </c>
      <c r="P17569">
        <v>12</v>
      </c>
      <c r="Q17569">
        <v>19</v>
      </c>
      <c r="R17569">
        <v>8.5</v>
      </c>
      <c r="S17569" t="b">
        <v>0</v>
      </c>
      <c r="T17569" t="b">
        <v>0</v>
      </c>
      <c r="U17569" t="b">
        <v>0</v>
      </c>
      <c r="V17569">
        <v>34200</v>
      </c>
      <c r="W17569">
        <v>23400</v>
      </c>
      <c r="X17569">
        <v>2.8</v>
      </c>
      <c r="Y17569">
        <v>23400</v>
      </c>
      <c r="Z17569">
        <v>2.8</v>
      </c>
    </row>
    <row r="17570" spans="1:26">
      <c r="A17570">
        <v>214066454</v>
      </c>
      <c r="B17570" t="s">
        <v>14211</v>
      </c>
      <c r="C17570" t="s">
        <v>3597</v>
      </c>
      <c r="D17570" t="s">
        <v>3598</v>
      </c>
      <c r="E17570" t="s">
        <v>4280</v>
      </c>
      <c r="F17570" t="s">
        <v>3600</v>
      </c>
      <c r="G17570">
        <v>214066454</v>
      </c>
      <c r="I17570" t="s">
        <v>3601</v>
      </c>
      <c r="J17570" t="s">
        <v>14626</v>
      </c>
      <c r="K17570" t="s">
        <v>3688</v>
      </c>
      <c r="L17570" t="s">
        <v>14635</v>
      </c>
      <c r="P17570">
        <v>12</v>
      </c>
      <c r="Q17570">
        <v>19</v>
      </c>
      <c r="R17570">
        <v>8.5</v>
      </c>
      <c r="S17570" t="b">
        <v>0</v>
      </c>
      <c r="T17570" t="b">
        <v>0</v>
      </c>
      <c r="U17570" t="b">
        <v>0</v>
      </c>
      <c r="V17570">
        <v>34200</v>
      </c>
      <c r="W17570">
        <v>23200</v>
      </c>
      <c r="X17570">
        <v>2.82</v>
      </c>
      <c r="Y17570">
        <v>23200</v>
      </c>
      <c r="Z17570">
        <v>2.82</v>
      </c>
    </row>
    <row r="17571" spans="1:26">
      <c r="A17571">
        <v>214066453</v>
      </c>
      <c r="B17571" t="s">
        <v>14211</v>
      </c>
      <c r="C17571" t="s">
        <v>3597</v>
      </c>
      <c r="D17571" t="s">
        <v>3598</v>
      </c>
      <c r="E17571" t="s">
        <v>14229</v>
      </c>
      <c r="F17571" t="s">
        <v>3600</v>
      </c>
      <c r="G17571">
        <v>214066453</v>
      </c>
      <c r="I17571" t="s">
        <v>3601</v>
      </c>
      <c r="J17571" t="s">
        <v>14626</v>
      </c>
      <c r="K17571" t="s">
        <v>3688</v>
      </c>
      <c r="L17571" t="s">
        <v>14634</v>
      </c>
      <c r="P17571">
        <v>12</v>
      </c>
      <c r="Q17571">
        <v>19</v>
      </c>
      <c r="R17571">
        <v>8.5</v>
      </c>
      <c r="S17571" t="b">
        <v>0</v>
      </c>
      <c r="T17571" t="b">
        <v>0</v>
      </c>
      <c r="U17571" t="b">
        <v>0</v>
      </c>
      <c r="V17571">
        <v>34200</v>
      </c>
      <c r="W17571">
        <v>23200</v>
      </c>
      <c r="X17571">
        <v>2.82</v>
      </c>
      <c r="Y17571">
        <v>23200</v>
      </c>
      <c r="Z17571">
        <v>2.82</v>
      </c>
    </row>
    <row r="17572" spans="1:26">
      <c r="A17572">
        <v>214066452</v>
      </c>
      <c r="B17572" t="s">
        <v>14211</v>
      </c>
      <c r="C17572" t="s">
        <v>3597</v>
      </c>
      <c r="D17572" t="s">
        <v>3598</v>
      </c>
      <c r="E17572" t="s">
        <v>4280</v>
      </c>
      <c r="F17572" t="s">
        <v>3600</v>
      </c>
      <c r="G17572">
        <v>214066452</v>
      </c>
      <c r="I17572" t="s">
        <v>3601</v>
      </c>
      <c r="J17572" t="s">
        <v>14626</v>
      </c>
      <c r="K17572" t="s">
        <v>3688</v>
      </c>
      <c r="L17572" t="s">
        <v>14636</v>
      </c>
      <c r="P17572">
        <v>11.7</v>
      </c>
      <c r="Q17572">
        <v>18</v>
      </c>
      <c r="R17572">
        <v>8.1</v>
      </c>
      <c r="S17572" t="b">
        <v>0</v>
      </c>
      <c r="T17572" t="b">
        <v>0</v>
      </c>
      <c r="U17572" t="b">
        <v>0</v>
      </c>
      <c r="V17572">
        <v>34200</v>
      </c>
      <c r="W17572">
        <v>23200</v>
      </c>
      <c r="X17572">
        <v>2.7</v>
      </c>
      <c r="Y17572">
        <v>23200</v>
      </c>
      <c r="Z17572">
        <v>2.7</v>
      </c>
    </row>
    <row r="17573" spans="1:26">
      <c r="A17573">
        <v>214066450</v>
      </c>
      <c r="B17573" t="s">
        <v>14211</v>
      </c>
      <c r="C17573" t="s">
        <v>3597</v>
      </c>
      <c r="D17573" t="s">
        <v>3598</v>
      </c>
      <c r="E17573" t="s">
        <v>4280</v>
      </c>
      <c r="F17573" t="s">
        <v>3600</v>
      </c>
      <c r="G17573">
        <v>214066450</v>
      </c>
      <c r="I17573" t="s">
        <v>3601</v>
      </c>
      <c r="J17573" t="s">
        <v>14626</v>
      </c>
      <c r="K17573" t="s">
        <v>3688</v>
      </c>
      <c r="L17573" t="s">
        <v>14637</v>
      </c>
      <c r="P17573">
        <v>11.7</v>
      </c>
      <c r="Q17573">
        <v>18</v>
      </c>
      <c r="R17573">
        <v>8.1</v>
      </c>
      <c r="S17573" t="b">
        <v>0</v>
      </c>
      <c r="T17573" t="b">
        <v>0</v>
      </c>
      <c r="U17573" t="b">
        <v>0</v>
      </c>
      <c r="V17573">
        <v>34200</v>
      </c>
      <c r="W17573">
        <v>22800</v>
      </c>
      <c r="X17573">
        <v>2.77</v>
      </c>
      <c r="Y17573">
        <v>22800</v>
      </c>
      <c r="Z17573">
        <v>2.77</v>
      </c>
    </row>
    <row r="17574" spans="1:26">
      <c r="A17574">
        <v>214066449</v>
      </c>
      <c r="B17574" t="s">
        <v>14211</v>
      </c>
      <c r="C17574" t="s">
        <v>3597</v>
      </c>
      <c r="D17574" t="s">
        <v>3598</v>
      </c>
      <c r="E17574" t="s">
        <v>14229</v>
      </c>
      <c r="F17574" t="s">
        <v>3600</v>
      </c>
      <c r="G17574">
        <v>214066449</v>
      </c>
      <c r="I17574" t="s">
        <v>3601</v>
      </c>
      <c r="J17574" t="s">
        <v>14626</v>
      </c>
      <c r="K17574" t="s">
        <v>3688</v>
      </c>
      <c r="L17574" t="s">
        <v>14638</v>
      </c>
      <c r="P17574">
        <v>11.7</v>
      </c>
      <c r="Q17574">
        <v>18</v>
      </c>
      <c r="R17574">
        <v>8.1</v>
      </c>
      <c r="S17574" t="b">
        <v>0</v>
      </c>
      <c r="T17574" t="b">
        <v>0</v>
      </c>
      <c r="U17574" t="b">
        <v>0</v>
      </c>
      <c r="V17574">
        <v>34200</v>
      </c>
      <c r="W17574">
        <v>23200</v>
      </c>
      <c r="X17574">
        <v>2.7</v>
      </c>
      <c r="Y17574">
        <v>23200</v>
      </c>
      <c r="Z17574">
        <v>2.7</v>
      </c>
    </row>
    <row r="17575" spans="1:26">
      <c r="A17575">
        <v>214066448</v>
      </c>
      <c r="B17575" t="s">
        <v>14211</v>
      </c>
      <c r="C17575" t="s">
        <v>3597</v>
      </c>
      <c r="D17575" t="s">
        <v>3598</v>
      </c>
      <c r="E17575" t="s">
        <v>14230</v>
      </c>
      <c r="F17575" t="s">
        <v>3600</v>
      </c>
      <c r="G17575">
        <v>214066448</v>
      </c>
      <c r="I17575" t="s">
        <v>3601</v>
      </c>
      <c r="J17575" t="s">
        <v>14626</v>
      </c>
      <c r="K17575" t="s">
        <v>3688</v>
      </c>
      <c r="L17575" t="s">
        <v>14638</v>
      </c>
      <c r="P17575">
        <v>11.7</v>
      </c>
      <c r="Q17575">
        <v>18</v>
      </c>
      <c r="R17575">
        <v>8.1</v>
      </c>
      <c r="S17575" t="b">
        <v>0</v>
      </c>
      <c r="T17575" t="b">
        <v>0</v>
      </c>
      <c r="U17575" t="b">
        <v>0</v>
      </c>
      <c r="V17575">
        <v>34200</v>
      </c>
      <c r="W17575">
        <v>23200</v>
      </c>
      <c r="X17575">
        <v>2.7</v>
      </c>
      <c r="Y17575">
        <v>23200</v>
      </c>
      <c r="Z17575">
        <v>2.7</v>
      </c>
    </row>
    <row r="17576" spans="1:26">
      <c r="A17576">
        <v>214066447</v>
      </c>
      <c r="B17576" t="s">
        <v>14211</v>
      </c>
      <c r="C17576" t="s">
        <v>3597</v>
      </c>
      <c r="D17576" t="s">
        <v>3598</v>
      </c>
      <c r="E17576" t="s">
        <v>3599</v>
      </c>
      <c r="F17576" t="s">
        <v>3600</v>
      </c>
      <c r="G17576">
        <v>214066447</v>
      </c>
      <c r="I17576" t="s">
        <v>3601</v>
      </c>
      <c r="J17576" t="s">
        <v>14626</v>
      </c>
      <c r="K17576" t="s">
        <v>3688</v>
      </c>
      <c r="L17576" t="s">
        <v>14639</v>
      </c>
      <c r="P17576">
        <v>11.7</v>
      </c>
      <c r="Q17576">
        <v>18</v>
      </c>
      <c r="R17576">
        <v>8.1</v>
      </c>
      <c r="S17576" t="b">
        <v>0</v>
      </c>
      <c r="T17576" t="b">
        <v>0</v>
      </c>
      <c r="U17576" t="b">
        <v>0</v>
      </c>
      <c r="V17576">
        <v>34200</v>
      </c>
      <c r="W17576">
        <v>22800</v>
      </c>
      <c r="X17576">
        <v>2.77</v>
      </c>
      <c r="Y17576">
        <v>22800</v>
      </c>
      <c r="Z17576">
        <v>2.77</v>
      </c>
    </row>
    <row r="17577" spans="1:26">
      <c r="A17577">
        <v>214066445</v>
      </c>
      <c r="B17577" t="s">
        <v>14211</v>
      </c>
      <c r="C17577" t="s">
        <v>3597</v>
      </c>
      <c r="D17577" t="s">
        <v>3598</v>
      </c>
      <c r="E17577" t="s">
        <v>3608</v>
      </c>
      <c r="F17577" t="s">
        <v>3600</v>
      </c>
      <c r="G17577">
        <v>214066445</v>
      </c>
      <c r="I17577" t="s">
        <v>3601</v>
      </c>
      <c r="J17577" t="s">
        <v>14626</v>
      </c>
      <c r="K17577" t="s">
        <v>3688</v>
      </c>
      <c r="L17577" t="s">
        <v>14639</v>
      </c>
      <c r="P17577">
        <v>11.7</v>
      </c>
      <c r="Q17577">
        <v>18</v>
      </c>
      <c r="R17577">
        <v>8.1</v>
      </c>
      <c r="S17577" t="b">
        <v>0</v>
      </c>
      <c r="T17577" t="b">
        <v>0</v>
      </c>
      <c r="U17577" t="b">
        <v>0</v>
      </c>
      <c r="V17577">
        <v>34200</v>
      </c>
      <c r="W17577">
        <v>22800</v>
      </c>
      <c r="X17577">
        <v>2.77</v>
      </c>
      <c r="Y17577">
        <v>22800</v>
      </c>
      <c r="Z17577">
        <v>2.77</v>
      </c>
    </row>
    <row r="17578" spans="1:26">
      <c r="A17578">
        <v>214066444</v>
      </c>
      <c r="B17578" t="s">
        <v>14211</v>
      </c>
      <c r="C17578" t="s">
        <v>3597</v>
      </c>
      <c r="D17578" t="s">
        <v>3598</v>
      </c>
      <c r="E17578" t="s">
        <v>3608</v>
      </c>
      <c r="F17578" t="s">
        <v>3600</v>
      </c>
      <c r="G17578">
        <v>214066444</v>
      </c>
      <c r="I17578" t="s">
        <v>3601</v>
      </c>
      <c r="J17578" t="s">
        <v>14626</v>
      </c>
      <c r="K17578" t="s">
        <v>3688</v>
      </c>
      <c r="L17578" t="s">
        <v>14640</v>
      </c>
      <c r="P17578">
        <v>11.7</v>
      </c>
      <c r="Q17578">
        <v>18</v>
      </c>
      <c r="R17578">
        <v>8.1</v>
      </c>
      <c r="S17578" t="b">
        <v>0</v>
      </c>
      <c r="T17578" t="b">
        <v>0</v>
      </c>
      <c r="U17578" t="b">
        <v>0</v>
      </c>
      <c r="V17578">
        <v>34200</v>
      </c>
      <c r="W17578">
        <v>23200</v>
      </c>
      <c r="X17578">
        <v>2.7</v>
      </c>
      <c r="Y17578">
        <v>23200</v>
      </c>
      <c r="Z17578">
        <v>2.7</v>
      </c>
    </row>
    <row r="17579" spans="1:26">
      <c r="A17579">
        <v>214066443</v>
      </c>
      <c r="B17579" t="s">
        <v>14211</v>
      </c>
      <c r="C17579" t="s">
        <v>3597</v>
      </c>
      <c r="D17579" t="s">
        <v>3598</v>
      </c>
      <c r="E17579" t="s">
        <v>3599</v>
      </c>
      <c r="F17579" t="s">
        <v>3600</v>
      </c>
      <c r="G17579">
        <v>214066443</v>
      </c>
      <c r="I17579" t="s">
        <v>3601</v>
      </c>
      <c r="J17579" t="s">
        <v>14626</v>
      </c>
      <c r="K17579" t="s">
        <v>3688</v>
      </c>
      <c r="L17579" t="s">
        <v>14640</v>
      </c>
      <c r="P17579">
        <v>11.7</v>
      </c>
      <c r="Q17579">
        <v>18</v>
      </c>
      <c r="R17579">
        <v>8.1</v>
      </c>
      <c r="S17579" t="b">
        <v>0</v>
      </c>
      <c r="T17579" t="b">
        <v>0</v>
      </c>
      <c r="U17579" t="b">
        <v>0</v>
      </c>
      <c r="V17579">
        <v>34200</v>
      </c>
      <c r="W17579">
        <v>23200</v>
      </c>
      <c r="X17579">
        <v>2.7</v>
      </c>
      <c r="Y17579">
        <v>23200</v>
      </c>
      <c r="Z17579">
        <v>2.7</v>
      </c>
    </row>
    <row r="17580" spans="1:26">
      <c r="A17580">
        <v>214066441</v>
      </c>
      <c r="B17580" t="s">
        <v>14211</v>
      </c>
      <c r="C17580" t="s">
        <v>3597</v>
      </c>
      <c r="D17580" t="s">
        <v>3598</v>
      </c>
      <c r="E17580" t="s">
        <v>14230</v>
      </c>
      <c r="F17580" t="s">
        <v>3600</v>
      </c>
      <c r="G17580">
        <v>214066441</v>
      </c>
      <c r="I17580" t="s">
        <v>3601</v>
      </c>
      <c r="J17580" t="s">
        <v>14626</v>
      </c>
      <c r="K17580" t="s">
        <v>3688</v>
      </c>
      <c r="L17580" t="s">
        <v>14641</v>
      </c>
      <c r="P17580">
        <v>11.7</v>
      </c>
      <c r="Q17580">
        <v>18</v>
      </c>
      <c r="R17580">
        <v>8.1</v>
      </c>
      <c r="S17580" t="b">
        <v>0</v>
      </c>
      <c r="T17580" t="b">
        <v>0</v>
      </c>
      <c r="U17580" t="b">
        <v>0</v>
      </c>
      <c r="V17580">
        <v>34200</v>
      </c>
      <c r="W17580">
        <v>22800</v>
      </c>
      <c r="X17580">
        <v>2.77</v>
      </c>
      <c r="Y17580">
        <v>22800</v>
      </c>
      <c r="Z17580">
        <v>2.77</v>
      </c>
    </row>
    <row r="17581" spans="1:26">
      <c r="A17581">
        <v>214066440</v>
      </c>
      <c r="B17581" t="s">
        <v>14211</v>
      </c>
      <c r="C17581" t="s">
        <v>3597</v>
      </c>
      <c r="D17581" t="s">
        <v>3598</v>
      </c>
      <c r="E17581" t="s">
        <v>14229</v>
      </c>
      <c r="F17581" t="s">
        <v>3600</v>
      </c>
      <c r="G17581">
        <v>214066440</v>
      </c>
      <c r="I17581" t="s">
        <v>3601</v>
      </c>
      <c r="J17581" t="s">
        <v>14626</v>
      </c>
      <c r="K17581" t="s">
        <v>3688</v>
      </c>
      <c r="L17581" t="s">
        <v>14641</v>
      </c>
      <c r="P17581">
        <v>11.7</v>
      </c>
      <c r="Q17581">
        <v>18</v>
      </c>
      <c r="R17581">
        <v>8.1</v>
      </c>
      <c r="S17581" t="b">
        <v>0</v>
      </c>
      <c r="T17581" t="b">
        <v>0</v>
      </c>
      <c r="U17581" t="b">
        <v>0</v>
      </c>
      <c r="V17581">
        <v>34200</v>
      </c>
      <c r="W17581">
        <v>22800</v>
      </c>
      <c r="X17581">
        <v>2.77</v>
      </c>
      <c r="Y17581">
        <v>22800</v>
      </c>
      <c r="Z17581">
        <v>2.77</v>
      </c>
    </row>
    <row r="17582" spans="1:26">
      <c r="A17582">
        <v>214066439</v>
      </c>
      <c r="B17582" t="s">
        <v>14211</v>
      </c>
      <c r="C17582" t="s">
        <v>3597</v>
      </c>
      <c r="D17582" t="s">
        <v>3598</v>
      </c>
      <c r="E17582" t="s">
        <v>4280</v>
      </c>
      <c r="F17582" t="s">
        <v>3600</v>
      </c>
      <c r="G17582">
        <v>214066439</v>
      </c>
      <c r="I17582" t="s">
        <v>3601</v>
      </c>
      <c r="J17582" t="s">
        <v>14626</v>
      </c>
      <c r="K17582" t="s">
        <v>3688</v>
      </c>
      <c r="L17582" t="s">
        <v>14639</v>
      </c>
      <c r="P17582">
        <v>11.7</v>
      </c>
      <c r="Q17582">
        <v>18</v>
      </c>
      <c r="R17582">
        <v>8.1</v>
      </c>
      <c r="S17582" t="b">
        <v>0</v>
      </c>
      <c r="T17582" t="b">
        <v>0</v>
      </c>
      <c r="U17582" t="b">
        <v>0</v>
      </c>
      <c r="V17582">
        <v>34200</v>
      </c>
      <c r="W17582">
        <v>22800</v>
      </c>
      <c r="X17582">
        <v>2.77</v>
      </c>
      <c r="Y17582">
        <v>22800</v>
      </c>
      <c r="Z17582">
        <v>2.77</v>
      </c>
    </row>
    <row r="17583" spans="1:26">
      <c r="A17583">
        <v>214100101</v>
      </c>
      <c r="B17583" t="s">
        <v>14211</v>
      </c>
      <c r="C17583" t="s">
        <v>3597</v>
      </c>
      <c r="D17583" t="s">
        <v>3598</v>
      </c>
      <c r="E17583" t="s">
        <v>3599</v>
      </c>
      <c r="F17583" t="s">
        <v>3600</v>
      </c>
      <c r="G17583">
        <v>214100101</v>
      </c>
      <c r="I17583" t="s">
        <v>3601</v>
      </c>
      <c r="J17583" t="s">
        <v>14642</v>
      </c>
      <c r="K17583" t="s">
        <v>3688</v>
      </c>
      <c r="L17583" t="s">
        <v>14643</v>
      </c>
      <c r="P17583">
        <v>10</v>
      </c>
      <c r="Q17583">
        <v>19</v>
      </c>
      <c r="R17583">
        <v>8.1</v>
      </c>
      <c r="S17583" t="b">
        <v>0</v>
      </c>
      <c r="T17583" t="b">
        <v>0</v>
      </c>
      <c r="U17583" t="b">
        <v>0</v>
      </c>
      <c r="V17583">
        <v>55500</v>
      </c>
      <c r="W17583">
        <v>50000</v>
      </c>
      <c r="X17583">
        <v>2</v>
      </c>
      <c r="Y17583">
        <v>50000</v>
      </c>
      <c r="Z17583">
        <v>2</v>
      </c>
    </row>
    <row r="17584" spans="1:26">
      <c r="A17584">
        <v>214100100</v>
      </c>
      <c r="B17584" t="s">
        <v>14211</v>
      </c>
      <c r="C17584" t="s">
        <v>3597</v>
      </c>
      <c r="D17584" t="s">
        <v>3598</v>
      </c>
      <c r="E17584" t="s">
        <v>3608</v>
      </c>
      <c r="F17584" t="s">
        <v>3600</v>
      </c>
      <c r="G17584">
        <v>214100100</v>
      </c>
      <c r="I17584" t="s">
        <v>3601</v>
      </c>
      <c r="J17584" t="s">
        <v>14642</v>
      </c>
      <c r="K17584" t="s">
        <v>3688</v>
      </c>
      <c r="L17584" t="s">
        <v>14643</v>
      </c>
      <c r="P17584">
        <v>10</v>
      </c>
      <c r="Q17584">
        <v>19</v>
      </c>
      <c r="R17584">
        <v>8.1</v>
      </c>
      <c r="S17584" t="b">
        <v>0</v>
      </c>
      <c r="T17584" t="b">
        <v>0</v>
      </c>
      <c r="U17584" t="b">
        <v>0</v>
      </c>
      <c r="V17584">
        <v>55500</v>
      </c>
      <c r="W17584">
        <v>50000</v>
      </c>
      <c r="X17584">
        <v>2</v>
      </c>
      <c r="Y17584">
        <v>50000</v>
      </c>
      <c r="Z17584">
        <v>2</v>
      </c>
    </row>
    <row r="17585" spans="1:26">
      <c r="A17585">
        <v>214100083</v>
      </c>
      <c r="B17585" t="s">
        <v>14211</v>
      </c>
      <c r="C17585" t="s">
        <v>3597</v>
      </c>
      <c r="D17585" t="s">
        <v>3598</v>
      </c>
      <c r="E17585" t="s">
        <v>14230</v>
      </c>
      <c r="F17585" t="s">
        <v>3600</v>
      </c>
      <c r="G17585">
        <v>214100083</v>
      </c>
      <c r="I17585" t="s">
        <v>3601</v>
      </c>
      <c r="J17585" t="s">
        <v>14644</v>
      </c>
      <c r="K17585" t="s">
        <v>3688</v>
      </c>
      <c r="L17585" t="s">
        <v>14645</v>
      </c>
      <c r="P17585">
        <v>10</v>
      </c>
      <c r="Q17585">
        <v>16</v>
      </c>
      <c r="R17585">
        <v>8.1</v>
      </c>
      <c r="S17585" t="b">
        <v>0</v>
      </c>
      <c r="T17585" t="b">
        <v>0</v>
      </c>
      <c r="U17585" t="b">
        <v>0</v>
      </c>
      <c r="V17585">
        <v>22800</v>
      </c>
      <c r="W17585">
        <v>15200</v>
      </c>
      <c r="X17585">
        <v>2.61</v>
      </c>
      <c r="Y17585">
        <v>15200</v>
      </c>
      <c r="Z17585">
        <v>2.61</v>
      </c>
    </row>
    <row r="17586" spans="1:26">
      <c r="A17586">
        <v>214100082</v>
      </c>
      <c r="B17586" t="s">
        <v>14211</v>
      </c>
      <c r="C17586" t="s">
        <v>3597</v>
      </c>
      <c r="D17586" t="s">
        <v>3598</v>
      </c>
      <c r="E17586" t="s">
        <v>14229</v>
      </c>
      <c r="F17586" t="s">
        <v>3600</v>
      </c>
      <c r="G17586">
        <v>214100082</v>
      </c>
      <c r="I17586" t="s">
        <v>3601</v>
      </c>
      <c r="J17586" t="s">
        <v>14644</v>
      </c>
      <c r="K17586" t="s">
        <v>3688</v>
      </c>
      <c r="L17586" t="s">
        <v>14645</v>
      </c>
      <c r="P17586">
        <v>10</v>
      </c>
      <c r="Q17586">
        <v>16</v>
      </c>
      <c r="R17586">
        <v>8.1</v>
      </c>
      <c r="S17586" t="b">
        <v>0</v>
      </c>
      <c r="T17586" t="b">
        <v>0</v>
      </c>
      <c r="U17586" t="b">
        <v>0</v>
      </c>
      <c r="V17586">
        <v>22800</v>
      </c>
      <c r="W17586">
        <v>15200</v>
      </c>
      <c r="X17586">
        <v>2.61</v>
      </c>
      <c r="Y17586">
        <v>15200</v>
      </c>
      <c r="Z17586">
        <v>2.61</v>
      </c>
    </row>
    <row r="17587" spans="1:26">
      <c r="A17587">
        <v>214100081</v>
      </c>
      <c r="B17587" t="s">
        <v>14211</v>
      </c>
      <c r="C17587" t="s">
        <v>3597</v>
      </c>
      <c r="D17587" t="s">
        <v>3598</v>
      </c>
      <c r="E17587" t="s">
        <v>4280</v>
      </c>
      <c r="F17587" t="s">
        <v>3600</v>
      </c>
      <c r="G17587">
        <v>214100081</v>
      </c>
      <c r="I17587" t="s">
        <v>3601</v>
      </c>
      <c r="J17587" t="s">
        <v>14644</v>
      </c>
      <c r="K17587" t="s">
        <v>3688</v>
      </c>
      <c r="L17587" t="s">
        <v>14645</v>
      </c>
      <c r="P17587">
        <v>10</v>
      </c>
      <c r="Q17587">
        <v>16</v>
      </c>
      <c r="R17587">
        <v>8.1</v>
      </c>
      <c r="S17587" t="b">
        <v>0</v>
      </c>
      <c r="T17587" t="b">
        <v>0</v>
      </c>
      <c r="U17587" t="b">
        <v>0</v>
      </c>
      <c r="V17587">
        <v>22800</v>
      </c>
      <c r="W17587">
        <v>15200</v>
      </c>
      <c r="X17587">
        <v>2.61</v>
      </c>
      <c r="Y17587">
        <v>15200</v>
      </c>
      <c r="Z17587">
        <v>2.61</v>
      </c>
    </row>
    <row r="17588" spans="1:26">
      <c r="A17588">
        <v>214100080</v>
      </c>
      <c r="B17588" t="s">
        <v>14211</v>
      </c>
      <c r="C17588" t="s">
        <v>3597</v>
      </c>
      <c r="D17588" t="s">
        <v>3598</v>
      </c>
      <c r="E17588" t="s">
        <v>4280</v>
      </c>
      <c r="F17588" t="s">
        <v>3600</v>
      </c>
      <c r="G17588">
        <v>214100080</v>
      </c>
      <c r="I17588" t="s">
        <v>3601</v>
      </c>
      <c r="J17588" t="s">
        <v>14644</v>
      </c>
      <c r="K17588" t="s">
        <v>3688</v>
      </c>
      <c r="L17588" t="s">
        <v>14646</v>
      </c>
      <c r="P17588">
        <v>10</v>
      </c>
      <c r="Q17588">
        <v>15.2</v>
      </c>
      <c r="R17588">
        <v>8.1</v>
      </c>
      <c r="S17588" t="b">
        <v>0</v>
      </c>
      <c r="T17588" t="b">
        <v>0</v>
      </c>
      <c r="U17588" t="b">
        <v>0</v>
      </c>
      <c r="V17588">
        <v>22600</v>
      </c>
      <c r="W17588">
        <v>15200</v>
      </c>
      <c r="X17588">
        <v>2.61</v>
      </c>
      <c r="Y17588">
        <v>15200</v>
      </c>
      <c r="Z17588">
        <v>2.61</v>
      </c>
    </row>
    <row r="17589" spans="1:26">
      <c r="A17589">
        <v>214100079</v>
      </c>
      <c r="B17589" t="s">
        <v>14211</v>
      </c>
      <c r="C17589" t="s">
        <v>3597</v>
      </c>
      <c r="D17589" t="s">
        <v>3598</v>
      </c>
      <c r="E17589" t="s">
        <v>3599</v>
      </c>
      <c r="F17589" t="s">
        <v>3600</v>
      </c>
      <c r="G17589">
        <v>214100079</v>
      </c>
      <c r="I17589" t="s">
        <v>3601</v>
      </c>
      <c r="J17589" t="s">
        <v>14644</v>
      </c>
      <c r="K17589" t="s">
        <v>3688</v>
      </c>
      <c r="L17589" t="s">
        <v>14645</v>
      </c>
      <c r="P17589">
        <v>10</v>
      </c>
      <c r="Q17589">
        <v>16</v>
      </c>
      <c r="R17589">
        <v>8.1</v>
      </c>
      <c r="S17589" t="b">
        <v>0</v>
      </c>
      <c r="T17589" t="b">
        <v>0</v>
      </c>
      <c r="U17589" t="b">
        <v>0</v>
      </c>
      <c r="V17589">
        <v>22800</v>
      </c>
      <c r="W17589">
        <v>15200</v>
      </c>
      <c r="X17589">
        <v>2.61</v>
      </c>
      <c r="Y17589">
        <v>15200</v>
      </c>
      <c r="Z17589">
        <v>2.61</v>
      </c>
    </row>
    <row r="17590" spans="1:26">
      <c r="A17590">
        <v>214100078</v>
      </c>
      <c r="B17590" t="s">
        <v>14211</v>
      </c>
      <c r="C17590" t="s">
        <v>3597</v>
      </c>
      <c r="D17590" t="s">
        <v>3598</v>
      </c>
      <c r="E17590" t="s">
        <v>3608</v>
      </c>
      <c r="F17590" t="s">
        <v>3600</v>
      </c>
      <c r="G17590">
        <v>214100078</v>
      </c>
      <c r="I17590" t="s">
        <v>3601</v>
      </c>
      <c r="J17590" t="s">
        <v>14644</v>
      </c>
      <c r="K17590" t="s">
        <v>3688</v>
      </c>
      <c r="L17590" t="s">
        <v>14647</v>
      </c>
      <c r="P17590">
        <v>10</v>
      </c>
      <c r="Q17590">
        <v>15.2</v>
      </c>
      <c r="R17590">
        <v>8.1</v>
      </c>
      <c r="S17590" t="b">
        <v>0</v>
      </c>
      <c r="T17590" t="b">
        <v>0</v>
      </c>
      <c r="U17590" t="b">
        <v>0</v>
      </c>
      <c r="V17590">
        <v>22600</v>
      </c>
      <c r="W17590">
        <v>15200</v>
      </c>
      <c r="X17590">
        <v>2.61</v>
      </c>
      <c r="Y17590">
        <v>15200</v>
      </c>
      <c r="Z17590">
        <v>2.61</v>
      </c>
    </row>
    <row r="17591" spans="1:26">
      <c r="A17591">
        <v>214100077</v>
      </c>
      <c r="B17591" t="s">
        <v>14211</v>
      </c>
      <c r="C17591" t="s">
        <v>3597</v>
      </c>
      <c r="D17591" t="s">
        <v>3598</v>
      </c>
      <c r="E17591" t="s">
        <v>3608</v>
      </c>
      <c r="F17591" t="s">
        <v>3600</v>
      </c>
      <c r="G17591">
        <v>214100077</v>
      </c>
      <c r="I17591" t="s">
        <v>3601</v>
      </c>
      <c r="J17591" t="s">
        <v>14644</v>
      </c>
      <c r="K17591" t="s">
        <v>3688</v>
      </c>
      <c r="L17591" t="s">
        <v>14645</v>
      </c>
      <c r="P17591">
        <v>10</v>
      </c>
      <c r="Q17591">
        <v>16</v>
      </c>
      <c r="R17591">
        <v>8.1</v>
      </c>
      <c r="S17591" t="b">
        <v>0</v>
      </c>
      <c r="T17591" t="b">
        <v>0</v>
      </c>
      <c r="U17591" t="b">
        <v>0</v>
      </c>
      <c r="V17591">
        <v>22800</v>
      </c>
      <c r="W17591">
        <v>15200</v>
      </c>
      <c r="X17591">
        <v>2.61</v>
      </c>
      <c r="Y17591">
        <v>15200</v>
      </c>
      <c r="Z17591">
        <v>2.61</v>
      </c>
    </row>
    <row r="17592" spans="1:26">
      <c r="A17592">
        <v>214100076</v>
      </c>
      <c r="B17592" t="s">
        <v>14211</v>
      </c>
      <c r="C17592" t="s">
        <v>3597</v>
      </c>
      <c r="D17592" t="s">
        <v>3598</v>
      </c>
      <c r="E17592" t="s">
        <v>3599</v>
      </c>
      <c r="F17592" t="s">
        <v>3600</v>
      </c>
      <c r="G17592">
        <v>214100076</v>
      </c>
      <c r="I17592" t="s">
        <v>3601</v>
      </c>
      <c r="J17592" t="s">
        <v>14644</v>
      </c>
      <c r="K17592" t="s">
        <v>3688</v>
      </c>
      <c r="L17592" t="s">
        <v>14647</v>
      </c>
      <c r="P17592">
        <v>10</v>
      </c>
      <c r="Q17592">
        <v>15.2</v>
      </c>
      <c r="R17592">
        <v>8.1</v>
      </c>
      <c r="S17592" t="b">
        <v>0</v>
      </c>
      <c r="T17592" t="b">
        <v>0</v>
      </c>
      <c r="U17592" t="b">
        <v>0</v>
      </c>
      <c r="V17592">
        <v>22600</v>
      </c>
      <c r="W17592">
        <v>15200</v>
      </c>
      <c r="X17592">
        <v>2.61</v>
      </c>
      <c r="Y17592">
        <v>15200</v>
      </c>
      <c r="Z17592">
        <v>2.61</v>
      </c>
    </row>
    <row r="17593" spans="1:26">
      <c r="A17593">
        <v>214075933</v>
      </c>
      <c r="B17593" t="s">
        <v>14211</v>
      </c>
      <c r="C17593" t="s">
        <v>3597</v>
      </c>
      <c r="D17593" t="s">
        <v>3598</v>
      </c>
      <c r="E17593" t="s">
        <v>3608</v>
      </c>
      <c r="F17593" t="s">
        <v>3600</v>
      </c>
      <c r="G17593">
        <v>214075933</v>
      </c>
      <c r="I17593" t="s">
        <v>3601</v>
      </c>
      <c r="J17593" t="s">
        <v>14648</v>
      </c>
      <c r="K17593" t="s">
        <v>3688</v>
      </c>
      <c r="L17593" t="s">
        <v>14649</v>
      </c>
      <c r="P17593">
        <v>10</v>
      </c>
      <c r="Q17593">
        <v>16</v>
      </c>
      <c r="R17593">
        <v>8.1</v>
      </c>
      <c r="S17593" t="b">
        <v>0</v>
      </c>
      <c r="T17593" t="b">
        <v>0</v>
      </c>
      <c r="U17593" t="b">
        <v>0</v>
      </c>
      <c r="V17593">
        <v>45500</v>
      </c>
      <c r="W17593">
        <v>32600</v>
      </c>
      <c r="X17593">
        <v>2.8</v>
      </c>
      <c r="Y17593">
        <v>32600</v>
      </c>
      <c r="Z17593">
        <v>2.8</v>
      </c>
    </row>
    <row r="17594" spans="1:26">
      <c r="A17594">
        <v>214075932</v>
      </c>
      <c r="B17594" t="s">
        <v>14211</v>
      </c>
      <c r="C17594" t="s">
        <v>3597</v>
      </c>
      <c r="D17594" t="s">
        <v>3598</v>
      </c>
      <c r="E17594" t="s">
        <v>4280</v>
      </c>
      <c r="F17594" t="s">
        <v>3600</v>
      </c>
      <c r="G17594">
        <v>214075932</v>
      </c>
      <c r="I17594" t="s">
        <v>3601</v>
      </c>
      <c r="J17594" t="s">
        <v>14648</v>
      </c>
      <c r="K17594" t="s">
        <v>3688</v>
      </c>
      <c r="L17594" t="s">
        <v>14650</v>
      </c>
      <c r="P17594">
        <v>10</v>
      </c>
      <c r="Q17594">
        <v>16</v>
      </c>
      <c r="R17594">
        <v>8.1</v>
      </c>
      <c r="S17594" t="b">
        <v>0</v>
      </c>
      <c r="T17594" t="b">
        <v>0</v>
      </c>
      <c r="U17594" t="b">
        <v>0</v>
      </c>
      <c r="V17594">
        <v>45500</v>
      </c>
      <c r="W17594">
        <v>32600</v>
      </c>
      <c r="X17594">
        <v>2.8</v>
      </c>
      <c r="Y17594">
        <v>32600</v>
      </c>
      <c r="Z17594">
        <v>2.8</v>
      </c>
    </row>
    <row r="17595" spans="1:26">
      <c r="A17595">
        <v>214075931</v>
      </c>
      <c r="B17595" t="s">
        <v>14211</v>
      </c>
      <c r="C17595" t="s">
        <v>3597</v>
      </c>
      <c r="D17595" t="s">
        <v>3598</v>
      </c>
      <c r="E17595" t="s">
        <v>14230</v>
      </c>
      <c r="F17595" t="s">
        <v>3600</v>
      </c>
      <c r="G17595">
        <v>214075931</v>
      </c>
      <c r="I17595" t="s">
        <v>3601</v>
      </c>
      <c r="J17595" t="s">
        <v>14648</v>
      </c>
      <c r="K17595" t="s">
        <v>3688</v>
      </c>
      <c r="L17595" t="s">
        <v>14651</v>
      </c>
      <c r="P17595">
        <v>10</v>
      </c>
      <c r="Q17595">
        <v>16</v>
      </c>
      <c r="R17595">
        <v>8.1</v>
      </c>
      <c r="S17595" t="b">
        <v>0</v>
      </c>
      <c r="T17595" t="b">
        <v>0</v>
      </c>
      <c r="U17595" t="b">
        <v>0</v>
      </c>
      <c r="V17595">
        <v>45500</v>
      </c>
      <c r="W17595">
        <v>32600</v>
      </c>
      <c r="X17595">
        <v>2.8</v>
      </c>
      <c r="Y17595">
        <v>32600</v>
      </c>
      <c r="Z17595">
        <v>2.8</v>
      </c>
    </row>
    <row r="17596" spans="1:26">
      <c r="A17596">
        <v>214075930</v>
      </c>
      <c r="B17596" t="s">
        <v>14211</v>
      </c>
      <c r="C17596" t="s">
        <v>3597</v>
      </c>
      <c r="D17596" t="s">
        <v>3598</v>
      </c>
      <c r="E17596" t="s">
        <v>14229</v>
      </c>
      <c r="F17596" t="s">
        <v>3600</v>
      </c>
      <c r="G17596">
        <v>214075930</v>
      </c>
      <c r="I17596" t="s">
        <v>3601</v>
      </c>
      <c r="J17596" t="s">
        <v>14648</v>
      </c>
      <c r="K17596" t="s">
        <v>3688</v>
      </c>
      <c r="L17596" t="s">
        <v>14651</v>
      </c>
      <c r="P17596">
        <v>10</v>
      </c>
      <c r="Q17596">
        <v>16</v>
      </c>
      <c r="R17596">
        <v>8.1</v>
      </c>
      <c r="S17596" t="b">
        <v>0</v>
      </c>
      <c r="T17596" t="b">
        <v>0</v>
      </c>
      <c r="U17596" t="b">
        <v>0</v>
      </c>
      <c r="V17596">
        <v>45500</v>
      </c>
      <c r="W17596">
        <v>32600</v>
      </c>
      <c r="X17596">
        <v>2.8</v>
      </c>
      <c r="Y17596">
        <v>32600</v>
      </c>
      <c r="Z17596">
        <v>2.8</v>
      </c>
    </row>
    <row r="17597" spans="1:26">
      <c r="A17597">
        <v>214075929</v>
      </c>
      <c r="B17597" t="s">
        <v>14211</v>
      </c>
      <c r="C17597" t="s">
        <v>3597</v>
      </c>
      <c r="D17597" t="s">
        <v>3598</v>
      </c>
      <c r="E17597" t="s">
        <v>3599</v>
      </c>
      <c r="F17597" t="s">
        <v>3600</v>
      </c>
      <c r="G17597">
        <v>214075929</v>
      </c>
      <c r="I17597" t="s">
        <v>3601</v>
      </c>
      <c r="J17597" t="s">
        <v>14648</v>
      </c>
      <c r="K17597" t="s">
        <v>3688</v>
      </c>
      <c r="L17597" t="s">
        <v>14649</v>
      </c>
      <c r="P17597">
        <v>10</v>
      </c>
      <c r="Q17597">
        <v>16</v>
      </c>
      <c r="R17597">
        <v>8.1</v>
      </c>
      <c r="S17597" t="b">
        <v>0</v>
      </c>
      <c r="T17597" t="b">
        <v>0</v>
      </c>
      <c r="U17597" t="b">
        <v>0</v>
      </c>
      <c r="V17597">
        <v>45500</v>
      </c>
      <c r="W17597">
        <v>32600</v>
      </c>
      <c r="X17597">
        <v>2.8</v>
      </c>
      <c r="Y17597">
        <v>32600</v>
      </c>
      <c r="Z17597">
        <v>2.8</v>
      </c>
    </row>
    <row r="17598" spans="1:26">
      <c r="A17598">
        <v>214075928</v>
      </c>
      <c r="B17598" t="s">
        <v>14211</v>
      </c>
      <c r="C17598" t="s">
        <v>3597</v>
      </c>
      <c r="D17598" t="s">
        <v>3598</v>
      </c>
      <c r="E17598" t="s">
        <v>4280</v>
      </c>
      <c r="F17598" t="s">
        <v>3600</v>
      </c>
      <c r="G17598">
        <v>214075928</v>
      </c>
      <c r="I17598" t="s">
        <v>3601</v>
      </c>
      <c r="J17598" t="s">
        <v>14644</v>
      </c>
      <c r="K17598" t="s">
        <v>3688</v>
      </c>
      <c r="L17598" t="s">
        <v>14652</v>
      </c>
      <c r="P17598">
        <v>10</v>
      </c>
      <c r="Q17598">
        <v>15.2</v>
      </c>
      <c r="R17598">
        <v>8.1</v>
      </c>
      <c r="S17598" t="b">
        <v>0</v>
      </c>
      <c r="T17598" t="b">
        <v>0</v>
      </c>
      <c r="U17598" t="b">
        <v>0</v>
      </c>
      <c r="V17598">
        <v>22800</v>
      </c>
      <c r="W17598">
        <v>15300</v>
      </c>
      <c r="X17598">
        <v>2.61</v>
      </c>
      <c r="Y17598">
        <v>15300</v>
      </c>
      <c r="Z17598">
        <v>2.61</v>
      </c>
    </row>
    <row r="17599" spans="1:26">
      <c r="A17599">
        <v>214075927</v>
      </c>
      <c r="B17599" t="s">
        <v>14211</v>
      </c>
      <c r="C17599" t="s">
        <v>3597</v>
      </c>
      <c r="D17599" t="s">
        <v>3598</v>
      </c>
      <c r="E17599" t="s">
        <v>3608</v>
      </c>
      <c r="F17599" t="s">
        <v>3600</v>
      </c>
      <c r="G17599">
        <v>214075927</v>
      </c>
      <c r="I17599" t="s">
        <v>3601</v>
      </c>
      <c r="J17599" t="s">
        <v>14644</v>
      </c>
      <c r="K17599" t="s">
        <v>3688</v>
      </c>
      <c r="L17599" t="s">
        <v>14653</v>
      </c>
      <c r="P17599">
        <v>10</v>
      </c>
      <c r="Q17599">
        <v>17</v>
      </c>
      <c r="R17599">
        <v>8.1</v>
      </c>
      <c r="S17599" t="b">
        <v>0</v>
      </c>
      <c r="T17599" t="b">
        <v>0</v>
      </c>
      <c r="U17599" t="b">
        <v>0</v>
      </c>
      <c r="V17599">
        <v>22800</v>
      </c>
      <c r="W17599">
        <v>15100</v>
      </c>
      <c r="X17599">
        <v>2.6</v>
      </c>
      <c r="Y17599">
        <v>15100</v>
      </c>
      <c r="Z17599">
        <v>2.6</v>
      </c>
    </row>
    <row r="17600" spans="1:26">
      <c r="A17600">
        <v>214075926</v>
      </c>
      <c r="B17600" t="s">
        <v>14211</v>
      </c>
      <c r="C17600" t="s">
        <v>3597</v>
      </c>
      <c r="D17600" t="s">
        <v>3598</v>
      </c>
      <c r="E17600" t="s">
        <v>4280</v>
      </c>
      <c r="F17600" t="s">
        <v>3600</v>
      </c>
      <c r="G17600">
        <v>214075926</v>
      </c>
      <c r="I17600" t="s">
        <v>3601</v>
      </c>
      <c r="J17600" t="s">
        <v>14644</v>
      </c>
      <c r="K17600" t="s">
        <v>3688</v>
      </c>
      <c r="L17600" t="s">
        <v>14654</v>
      </c>
      <c r="P17600">
        <v>10</v>
      </c>
      <c r="Q17600">
        <v>17</v>
      </c>
      <c r="R17600">
        <v>8.1</v>
      </c>
      <c r="S17600" t="b">
        <v>0</v>
      </c>
      <c r="T17600" t="b">
        <v>0</v>
      </c>
      <c r="U17600" t="b">
        <v>0</v>
      </c>
      <c r="V17600">
        <v>22800</v>
      </c>
      <c r="W17600">
        <v>15100</v>
      </c>
      <c r="X17600">
        <v>2.6</v>
      </c>
      <c r="Y17600">
        <v>15100</v>
      </c>
      <c r="Z17600">
        <v>2.6</v>
      </c>
    </row>
    <row r="17601" spans="1:26">
      <c r="A17601">
        <v>214075925</v>
      </c>
      <c r="B17601" t="s">
        <v>14211</v>
      </c>
      <c r="C17601" t="s">
        <v>3597</v>
      </c>
      <c r="D17601" t="s">
        <v>3598</v>
      </c>
      <c r="E17601" t="s">
        <v>3599</v>
      </c>
      <c r="F17601" t="s">
        <v>3600</v>
      </c>
      <c r="G17601">
        <v>214075925</v>
      </c>
      <c r="I17601" t="s">
        <v>3601</v>
      </c>
      <c r="J17601" t="s">
        <v>14644</v>
      </c>
      <c r="K17601" t="s">
        <v>3688</v>
      </c>
      <c r="L17601" t="s">
        <v>14653</v>
      </c>
      <c r="P17601">
        <v>10</v>
      </c>
      <c r="Q17601">
        <v>17</v>
      </c>
      <c r="R17601">
        <v>8.1</v>
      </c>
      <c r="S17601" t="b">
        <v>0</v>
      </c>
      <c r="T17601" t="b">
        <v>0</v>
      </c>
      <c r="U17601" t="b">
        <v>0</v>
      </c>
      <c r="V17601">
        <v>22800</v>
      </c>
      <c r="W17601">
        <v>15100</v>
      </c>
      <c r="X17601">
        <v>2.6</v>
      </c>
      <c r="Y17601">
        <v>15100</v>
      </c>
      <c r="Z17601">
        <v>2.6</v>
      </c>
    </row>
    <row r="17602" spans="1:26">
      <c r="A17602">
        <v>214075924</v>
      </c>
      <c r="B17602" t="s">
        <v>14211</v>
      </c>
      <c r="C17602" t="s">
        <v>3597</v>
      </c>
      <c r="D17602" t="s">
        <v>3598</v>
      </c>
      <c r="E17602" t="s">
        <v>3599</v>
      </c>
      <c r="F17602" t="s">
        <v>3600</v>
      </c>
      <c r="G17602">
        <v>214075924</v>
      </c>
      <c r="I17602" t="s">
        <v>3601</v>
      </c>
      <c r="J17602" t="s">
        <v>14644</v>
      </c>
      <c r="K17602" t="s">
        <v>3688</v>
      </c>
      <c r="L17602" t="s">
        <v>14655</v>
      </c>
      <c r="P17602">
        <v>10</v>
      </c>
      <c r="Q17602">
        <v>15.2</v>
      </c>
      <c r="R17602">
        <v>8.1</v>
      </c>
      <c r="S17602" t="b">
        <v>0</v>
      </c>
      <c r="T17602" t="b">
        <v>0</v>
      </c>
      <c r="U17602" t="b">
        <v>0</v>
      </c>
      <c r="V17602">
        <v>22800</v>
      </c>
      <c r="W17602">
        <v>15300</v>
      </c>
      <c r="X17602">
        <v>2.61</v>
      </c>
      <c r="Y17602">
        <v>15300</v>
      </c>
      <c r="Z17602">
        <v>2.61</v>
      </c>
    </row>
    <row r="17603" spans="1:26">
      <c r="A17603">
        <v>214075923</v>
      </c>
      <c r="B17603" t="s">
        <v>14211</v>
      </c>
      <c r="C17603" t="s">
        <v>3597</v>
      </c>
      <c r="D17603" t="s">
        <v>3598</v>
      </c>
      <c r="E17603" t="s">
        <v>14229</v>
      </c>
      <c r="F17603" t="s">
        <v>3600</v>
      </c>
      <c r="G17603">
        <v>214075923</v>
      </c>
      <c r="I17603" t="s">
        <v>3601</v>
      </c>
      <c r="J17603" t="s">
        <v>14644</v>
      </c>
      <c r="K17603" t="s">
        <v>3688</v>
      </c>
      <c r="L17603" t="s">
        <v>14656</v>
      </c>
      <c r="P17603">
        <v>10</v>
      </c>
      <c r="Q17603">
        <v>17</v>
      </c>
      <c r="R17603">
        <v>8.1</v>
      </c>
      <c r="S17603" t="b">
        <v>0</v>
      </c>
      <c r="T17603" t="b">
        <v>0</v>
      </c>
      <c r="U17603" t="b">
        <v>0</v>
      </c>
      <c r="V17603">
        <v>22800</v>
      </c>
      <c r="W17603">
        <v>15100</v>
      </c>
      <c r="X17603">
        <v>2.6</v>
      </c>
      <c r="Y17603">
        <v>15100</v>
      </c>
      <c r="Z17603">
        <v>2.6</v>
      </c>
    </row>
    <row r="17604" spans="1:26">
      <c r="A17604">
        <v>214075922</v>
      </c>
      <c r="B17604" t="s">
        <v>14211</v>
      </c>
      <c r="C17604" t="s">
        <v>3597</v>
      </c>
      <c r="D17604" t="s">
        <v>3598</v>
      </c>
      <c r="E17604" t="s">
        <v>14230</v>
      </c>
      <c r="F17604" t="s">
        <v>3600</v>
      </c>
      <c r="G17604">
        <v>214075922</v>
      </c>
      <c r="I17604" t="s">
        <v>3601</v>
      </c>
      <c r="J17604" t="s">
        <v>14644</v>
      </c>
      <c r="K17604" t="s">
        <v>3688</v>
      </c>
      <c r="L17604" t="s">
        <v>14656</v>
      </c>
      <c r="P17604">
        <v>10</v>
      </c>
      <c r="Q17604">
        <v>17</v>
      </c>
      <c r="R17604">
        <v>8.1</v>
      </c>
      <c r="S17604" t="b">
        <v>0</v>
      </c>
      <c r="T17604" t="b">
        <v>0</v>
      </c>
      <c r="U17604" t="b">
        <v>0</v>
      </c>
      <c r="V17604">
        <v>22800</v>
      </c>
      <c r="W17604">
        <v>15100</v>
      </c>
      <c r="X17604">
        <v>2.6</v>
      </c>
      <c r="Y17604">
        <v>15100</v>
      </c>
      <c r="Z17604">
        <v>2.6</v>
      </c>
    </row>
    <row r="17605" spans="1:26">
      <c r="A17605">
        <v>214075921</v>
      </c>
      <c r="B17605" t="s">
        <v>14211</v>
      </c>
      <c r="C17605" t="s">
        <v>3597</v>
      </c>
      <c r="D17605" t="s">
        <v>3598</v>
      </c>
      <c r="E17605" t="s">
        <v>3608</v>
      </c>
      <c r="F17605" t="s">
        <v>3600</v>
      </c>
      <c r="G17605">
        <v>214075921</v>
      </c>
      <c r="I17605" t="s">
        <v>3601</v>
      </c>
      <c r="J17605" t="s">
        <v>14644</v>
      </c>
      <c r="K17605" t="s">
        <v>3688</v>
      </c>
      <c r="L17605" t="s">
        <v>14655</v>
      </c>
      <c r="P17605">
        <v>10</v>
      </c>
      <c r="Q17605">
        <v>15.2</v>
      </c>
      <c r="R17605">
        <v>8.1</v>
      </c>
      <c r="S17605" t="b">
        <v>0</v>
      </c>
      <c r="T17605" t="b">
        <v>0</v>
      </c>
      <c r="U17605" t="b">
        <v>0</v>
      </c>
      <c r="V17605">
        <v>22800</v>
      </c>
      <c r="W17605">
        <v>15300</v>
      </c>
      <c r="X17605">
        <v>2.61</v>
      </c>
      <c r="Y17605">
        <v>15300</v>
      </c>
      <c r="Z17605">
        <v>2.61</v>
      </c>
    </row>
    <row r="17606" spans="1:26">
      <c r="A17606">
        <v>214075183</v>
      </c>
      <c r="B17606" t="s">
        <v>14211</v>
      </c>
      <c r="C17606" t="s">
        <v>3597</v>
      </c>
      <c r="D17606" t="s">
        <v>3598</v>
      </c>
      <c r="E17606" t="s">
        <v>3599</v>
      </c>
      <c r="F17606" t="s">
        <v>3600</v>
      </c>
      <c r="G17606">
        <v>214075183</v>
      </c>
      <c r="I17606" t="s">
        <v>3601</v>
      </c>
      <c r="J17606" t="s">
        <v>14642</v>
      </c>
      <c r="K17606" t="s">
        <v>3688</v>
      </c>
      <c r="L17606" t="s">
        <v>14649</v>
      </c>
      <c r="P17606">
        <v>10</v>
      </c>
      <c r="Q17606">
        <v>16</v>
      </c>
      <c r="R17606">
        <v>8.1</v>
      </c>
      <c r="S17606" t="b">
        <v>0</v>
      </c>
      <c r="T17606" t="b">
        <v>0</v>
      </c>
      <c r="U17606" t="b">
        <v>0</v>
      </c>
      <c r="V17606">
        <v>55500</v>
      </c>
      <c r="W17606">
        <v>36200</v>
      </c>
      <c r="X17606">
        <v>2.6</v>
      </c>
      <c r="Y17606">
        <v>36200</v>
      </c>
      <c r="Z17606">
        <v>2.6</v>
      </c>
    </row>
    <row r="17607" spans="1:26">
      <c r="A17607">
        <v>214075182</v>
      </c>
      <c r="B17607" t="s">
        <v>14211</v>
      </c>
      <c r="C17607" t="s">
        <v>3597</v>
      </c>
      <c r="D17607" t="s">
        <v>3598</v>
      </c>
      <c r="E17607" t="s">
        <v>14229</v>
      </c>
      <c r="F17607" t="s">
        <v>3600</v>
      </c>
      <c r="G17607">
        <v>214075182</v>
      </c>
      <c r="I17607" t="s">
        <v>3601</v>
      </c>
      <c r="J17607" t="s">
        <v>14642</v>
      </c>
      <c r="K17607" t="s">
        <v>3688</v>
      </c>
      <c r="L17607" t="s">
        <v>14657</v>
      </c>
      <c r="P17607">
        <v>10</v>
      </c>
      <c r="Q17607">
        <v>16</v>
      </c>
      <c r="R17607">
        <v>8.1</v>
      </c>
      <c r="S17607" t="b">
        <v>0</v>
      </c>
      <c r="T17607" t="b">
        <v>0</v>
      </c>
      <c r="U17607" t="b">
        <v>0</v>
      </c>
      <c r="V17607">
        <v>55500</v>
      </c>
      <c r="W17607">
        <v>36000</v>
      </c>
      <c r="X17607">
        <v>2.6</v>
      </c>
      <c r="Y17607">
        <v>36000</v>
      </c>
      <c r="Z17607">
        <v>2.6</v>
      </c>
    </row>
    <row r="17608" spans="1:26">
      <c r="A17608">
        <v>214075181</v>
      </c>
      <c r="B17608" t="s">
        <v>14211</v>
      </c>
      <c r="C17608" t="s">
        <v>3597</v>
      </c>
      <c r="D17608" t="s">
        <v>3598</v>
      </c>
      <c r="E17608" t="s">
        <v>14230</v>
      </c>
      <c r="F17608" t="s">
        <v>3600</v>
      </c>
      <c r="G17608">
        <v>214075181</v>
      </c>
      <c r="I17608" t="s">
        <v>3601</v>
      </c>
      <c r="J17608" t="s">
        <v>14642</v>
      </c>
      <c r="K17608" t="s">
        <v>3688</v>
      </c>
      <c r="L17608" t="s">
        <v>14657</v>
      </c>
      <c r="P17608">
        <v>10</v>
      </c>
      <c r="Q17608">
        <v>16</v>
      </c>
      <c r="R17608">
        <v>8.1</v>
      </c>
      <c r="S17608" t="b">
        <v>0</v>
      </c>
      <c r="T17608" t="b">
        <v>0</v>
      </c>
      <c r="U17608" t="b">
        <v>0</v>
      </c>
      <c r="V17608">
        <v>55500</v>
      </c>
      <c r="W17608">
        <v>36000</v>
      </c>
      <c r="X17608">
        <v>2.6</v>
      </c>
      <c r="Y17608">
        <v>36000</v>
      </c>
      <c r="Z17608">
        <v>2.6</v>
      </c>
    </row>
    <row r="17609" spans="1:26">
      <c r="A17609">
        <v>214075179</v>
      </c>
      <c r="B17609" t="s">
        <v>14211</v>
      </c>
      <c r="C17609" t="s">
        <v>3597</v>
      </c>
      <c r="D17609" t="s">
        <v>3598</v>
      </c>
      <c r="E17609" t="s">
        <v>3608</v>
      </c>
      <c r="F17609" t="s">
        <v>3600</v>
      </c>
      <c r="G17609">
        <v>214075179</v>
      </c>
      <c r="I17609" t="s">
        <v>3601</v>
      </c>
      <c r="J17609" t="s">
        <v>14642</v>
      </c>
      <c r="K17609" t="s">
        <v>3688</v>
      </c>
      <c r="L17609" t="s">
        <v>14649</v>
      </c>
      <c r="P17609">
        <v>10</v>
      </c>
      <c r="Q17609">
        <v>16</v>
      </c>
      <c r="R17609">
        <v>8.1</v>
      </c>
      <c r="S17609" t="b">
        <v>0</v>
      </c>
      <c r="T17609" t="b">
        <v>0</v>
      </c>
      <c r="U17609" t="b">
        <v>0</v>
      </c>
      <c r="V17609">
        <v>55500</v>
      </c>
      <c r="W17609">
        <v>36200</v>
      </c>
      <c r="X17609">
        <v>2.6</v>
      </c>
      <c r="Y17609">
        <v>36200</v>
      </c>
      <c r="Z17609">
        <v>2.6</v>
      </c>
    </row>
    <row r="17610" spans="1:26">
      <c r="A17610">
        <v>214075174</v>
      </c>
      <c r="B17610" t="s">
        <v>14211</v>
      </c>
      <c r="C17610" t="s">
        <v>3597</v>
      </c>
      <c r="D17610" t="s">
        <v>3598</v>
      </c>
      <c r="E17610" t="s">
        <v>3599</v>
      </c>
      <c r="F17610" t="s">
        <v>3600</v>
      </c>
      <c r="G17610">
        <v>214075174</v>
      </c>
      <c r="I17610" t="s">
        <v>3601</v>
      </c>
      <c r="J17610" t="s">
        <v>14642</v>
      </c>
      <c r="K17610" t="s">
        <v>3688</v>
      </c>
      <c r="L17610" t="s">
        <v>14658</v>
      </c>
      <c r="P17610">
        <v>10</v>
      </c>
      <c r="Q17610">
        <v>16</v>
      </c>
      <c r="R17610">
        <v>8.1</v>
      </c>
      <c r="S17610" t="b">
        <v>0</v>
      </c>
      <c r="T17610" t="b">
        <v>0</v>
      </c>
      <c r="U17610" t="b">
        <v>0</v>
      </c>
      <c r="V17610">
        <v>55500</v>
      </c>
      <c r="W17610">
        <v>36000</v>
      </c>
      <c r="X17610">
        <v>2.6</v>
      </c>
      <c r="Y17610">
        <v>36000</v>
      </c>
      <c r="Z17610">
        <v>2.6</v>
      </c>
    </row>
    <row r="17611" spans="1:26">
      <c r="A17611">
        <v>214075172</v>
      </c>
      <c r="B17611" t="s">
        <v>14211</v>
      </c>
      <c r="C17611" t="s">
        <v>3597</v>
      </c>
      <c r="D17611" t="s">
        <v>3598</v>
      </c>
      <c r="E17611" t="s">
        <v>3608</v>
      </c>
      <c r="F17611" t="s">
        <v>3600</v>
      </c>
      <c r="G17611">
        <v>214075172</v>
      </c>
      <c r="I17611" t="s">
        <v>3601</v>
      </c>
      <c r="J17611" t="s">
        <v>14642</v>
      </c>
      <c r="K17611" t="s">
        <v>3688</v>
      </c>
      <c r="L17611" t="s">
        <v>14658</v>
      </c>
      <c r="P17611">
        <v>10</v>
      </c>
      <c r="Q17611">
        <v>16</v>
      </c>
      <c r="R17611">
        <v>8.1</v>
      </c>
      <c r="S17611" t="b">
        <v>0</v>
      </c>
      <c r="T17611" t="b">
        <v>0</v>
      </c>
      <c r="U17611" t="b">
        <v>0</v>
      </c>
      <c r="V17611">
        <v>55500</v>
      </c>
      <c r="W17611">
        <v>36000</v>
      </c>
      <c r="X17611">
        <v>2.6</v>
      </c>
      <c r="Y17611">
        <v>36000</v>
      </c>
      <c r="Z17611">
        <v>2.6</v>
      </c>
    </row>
    <row r="17612" spans="1:26">
      <c r="A17612">
        <v>214075171</v>
      </c>
      <c r="B17612" t="s">
        <v>14211</v>
      </c>
      <c r="C17612" t="s">
        <v>3597</v>
      </c>
      <c r="D17612" t="s">
        <v>3598</v>
      </c>
      <c r="E17612" t="s">
        <v>4280</v>
      </c>
      <c r="F17612" t="s">
        <v>3600</v>
      </c>
      <c r="G17612">
        <v>214075171</v>
      </c>
      <c r="I17612" t="s">
        <v>3601</v>
      </c>
      <c r="J17612" t="s">
        <v>14642</v>
      </c>
      <c r="K17612" t="s">
        <v>3688</v>
      </c>
      <c r="L17612" t="s">
        <v>14650</v>
      </c>
      <c r="P17612">
        <v>10</v>
      </c>
      <c r="Q17612">
        <v>16</v>
      </c>
      <c r="R17612">
        <v>8.1</v>
      </c>
      <c r="S17612" t="b">
        <v>0</v>
      </c>
      <c r="T17612" t="b">
        <v>0</v>
      </c>
      <c r="U17612" t="b">
        <v>0</v>
      </c>
      <c r="V17612">
        <v>55500</v>
      </c>
      <c r="W17612">
        <v>36200</v>
      </c>
      <c r="X17612">
        <v>2.6</v>
      </c>
      <c r="Y17612">
        <v>36200</v>
      </c>
      <c r="Z17612">
        <v>2.6</v>
      </c>
    </row>
    <row r="17613" spans="1:26">
      <c r="A17613">
        <v>214075170</v>
      </c>
      <c r="B17613" t="s">
        <v>14211</v>
      </c>
      <c r="C17613" t="s">
        <v>3597</v>
      </c>
      <c r="D17613" t="s">
        <v>3598</v>
      </c>
      <c r="E17613" t="s">
        <v>4280</v>
      </c>
      <c r="F17613" t="s">
        <v>3600</v>
      </c>
      <c r="G17613">
        <v>214075170</v>
      </c>
      <c r="I17613" t="s">
        <v>3601</v>
      </c>
      <c r="J17613" t="s">
        <v>14642</v>
      </c>
      <c r="K17613" t="s">
        <v>3688</v>
      </c>
      <c r="L17613" t="s">
        <v>14659</v>
      </c>
      <c r="P17613">
        <v>10</v>
      </c>
      <c r="Q17613">
        <v>16</v>
      </c>
      <c r="R17613">
        <v>8.1</v>
      </c>
      <c r="S17613" t="b">
        <v>0</v>
      </c>
      <c r="T17613" t="b">
        <v>0</v>
      </c>
      <c r="U17613" t="b">
        <v>0</v>
      </c>
      <c r="V17613">
        <v>55500</v>
      </c>
      <c r="W17613">
        <v>36000</v>
      </c>
      <c r="X17613">
        <v>2.6</v>
      </c>
      <c r="Y17613">
        <v>36000</v>
      </c>
      <c r="Z17613">
        <v>2.6</v>
      </c>
    </row>
    <row r="17614" spans="1:26">
      <c r="A17614">
        <v>214056591</v>
      </c>
      <c r="B17614" t="s">
        <v>14211</v>
      </c>
      <c r="C17614" t="s">
        <v>3597</v>
      </c>
      <c r="D17614" t="s">
        <v>4034</v>
      </c>
      <c r="E17614" t="s">
        <v>10839</v>
      </c>
      <c r="F17614" t="s">
        <v>3600</v>
      </c>
      <c r="G17614">
        <v>214056591</v>
      </c>
      <c r="I17614" t="s">
        <v>3700</v>
      </c>
      <c r="J17614" t="s">
        <v>10861</v>
      </c>
      <c r="L17614" t="s">
        <v>14624</v>
      </c>
      <c r="P17614">
        <v>10</v>
      </c>
      <c r="Q17614">
        <v>15.4</v>
      </c>
      <c r="R17614">
        <v>9.1999999999999993</v>
      </c>
      <c r="S17614" t="b">
        <v>0</v>
      </c>
      <c r="T17614" t="b">
        <v>0</v>
      </c>
      <c r="U17614" t="b">
        <v>0</v>
      </c>
      <c r="V17614">
        <v>22000</v>
      </c>
      <c r="W17614">
        <v>22600</v>
      </c>
      <c r="X17614">
        <v>2.56</v>
      </c>
      <c r="Y17614">
        <v>22600</v>
      </c>
      <c r="Z17614">
        <v>2.56</v>
      </c>
    </row>
    <row r="17615" spans="1:26">
      <c r="A17615">
        <v>214056592</v>
      </c>
      <c r="B17615" t="s">
        <v>14211</v>
      </c>
      <c r="C17615" t="s">
        <v>3597</v>
      </c>
      <c r="D17615" t="s">
        <v>4034</v>
      </c>
      <c r="E17615" t="s">
        <v>10839</v>
      </c>
      <c r="F17615" t="s">
        <v>3600</v>
      </c>
      <c r="G17615">
        <v>214056592</v>
      </c>
      <c r="I17615" t="s">
        <v>3700</v>
      </c>
      <c r="J17615" t="s">
        <v>10861</v>
      </c>
      <c r="L17615" t="s">
        <v>14625</v>
      </c>
      <c r="P17615">
        <v>10</v>
      </c>
      <c r="Q17615">
        <v>15.4</v>
      </c>
      <c r="R17615">
        <v>9.1999999999999993</v>
      </c>
      <c r="S17615" t="b">
        <v>0</v>
      </c>
      <c r="T17615" t="b">
        <v>0</v>
      </c>
      <c r="U17615" t="b">
        <v>0</v>
      </c>
      <c r="V17615">
        <v>22000</v>
      </c>
      <c r="W17615">
        <v>22600</v>
      </c>
      <c r="X17615">
        <v>2.56</v>
      </c>
      <c r="Y17615">
        <v>22600</v>
      </c>
      <c r="Z17615">
        <v>2.56</v>
      </c>
    </row>
    <row r="17616" spans="1:26">
      <c r="A17616">
        <v>213239134</v>
      </c>
      <c r="B17616" t="s">
        <v>13075</v>
      </c>
      <c r="C17616" t="s">
        <v>3597</v>
      </c>
      <c r="D17616" t="s">
        <v>4350</v>
      </c>
      <c r="E17616" t="s">
        <v>6187</v>
      </c>
      <c r="F17616" t="s">
        <v>3621</v>
      </c>
      <c r="G17616">
        <v>213239134</v>
      </c>
      <c r="I17616" t="s">
        <v>3622</v>
      </c>
      <c r="J17616" t="s">
        <v>13357</v>
      </c>
      <c r="K17616" t="s">
        <v>3624</v>
      </c>
      <c r="L17616" t="s">
        <v>13821</v>
      </c>
      <c r="P17616">
        <v>13.4</v>
      </c>
      <c r="Q17616">
        <v>24</v>
      </c>
      <c r="R17616">
        <v>11</v>
      </c>
      <c r="S17616" t="b">
        <v>0</v>
      </c>
      <c r="T17616" t="b">
        <v>0</v>
      </c>
      <c r="U17616" t="b">
        <v>1</v>
      </c>
      <c r="V17616">
        <v>15000</v>
      </c>
      <c r="W17616">
        <v>18100</v>
      </c>
      <c r="X17616">
        <v>2.21</v>
      </c>
      <c r="Y17616">
        <v>18100</v>
      </c>
      <c r="Z17616">
        <v>2.21</v>
      </c>
    </row>
    <row r="17617" spans="1:26">
      <c r="A17617">
        <v>209423516</v>
      </c>
      <c r="B17617" t="s">
        <v>8938</v>
      </c>
      <c r="C17617" t="s">
        <v>3597</v>
      </c>
      <c r="D17617" t="s">
        <v>4350</v>
      </c>
      <c r="E17617" t="s">
        <v>6187</v>
      </c>
      <c r="F17617" t="s">
        <v>3621</v>
      </c>
      <c r="G17617">
        <v>209423516</v>
      </c>
      <c r="I17617" t="s">
        <v>3622</v>
      </c>
      <c r="J17617" t="s">
        <v>11722</v>
      </c>
      <c r="K17617" t="s">
        <v>3624</v>
      </c>
      <c r="L17617" t="s">
        <v>11723</v>
      </c>
      <c r="P17617">
        <v>16</v>
      </c>
      <c r="Q17617">
        <v>25</v>
      </c>
      <c r="R17617">
        <v>11</v>
      </c>
      <c r="S17617" t="b">
        <v>0</v>
      </c>
      <c r="T17617" t="b">
        <v>0</v>
      </c>
      <c r="U17617" t="b">
        <v>0</v>
      </c>
      <c r="V17617">
        <v>12000</v>
      </c>
      <c r="W17617">
        <v>18900</v>
      </c>
      <c r="X17617">
        <v>2.2200000000000002</v>
      </c>
      <c r="Y17617">
        <v>18900</v>
      </c>
      <c r="Z17617">
        <v>2.2200000000000002</v>
      </c>
    </row>
    <row r="17618" spans="1:26">
      <c r="A17618">
        <v>211150932</v>
      </c>
      <c r="B17618" t="s">
        <v>9077</v>
      </c>
      <c r="C17618" t="s">
        <v>3597</v>
      </c>
      <c r="D17618" t="s">
        <v>3743</v>
      </c>
      <c r="E17618" t="s">
        <v>3744</v>
      </c>
      <c r="F17618" t="s">
        <v>3600</v>
      </c>
      <c r="G17618">
        <v>211150932</v>
      </c>
      <c r="I17618" t="s">
        <v>3700</v>
      </c>
      <c r="J17618" t="s">
        <v>9094</v>
      </c>
      <c r="K17618" t="s">
        <v>3624</v>
      </c>
      <c r="L17618" t="s">
        <v>9088</v>
      </c>
      <c r="M17618">
        <v>11</v>
      </c>
      <c r="N17618">
        <v>15.5</v>
      </c>
      <c r="O17618">
        <v>10</v>
      </c>
      <c r="P17618">
        <v>10.5</v>
      </c>
      <c r="Q17618">
        <v>15.3</v>
      </c>
      <c r="R17618">
        <v>9.5</v>
      </c>
      <c r="S17618" t="b">
        <v>0</v>
      </c>
      <c r="T17618" t="b">
        <v>0</v>
      </c>
      <c r="U17618" t="b">
        <v>0</v>
      </c>
      <c r="V17618">
        <v>36000</v>
      </c>
      <c r="W17618">
        <v>28400</v>
      </c>
      <c r="X17618">
        <v>2.2400000000000002</v>
      </c>
      <c r="Y17618">
        <v>38000</v>
      </c>
      <c r="Z17618">
        <v>1.97</v>
      </c>
    </row>
    <row r="17619" spans="1:26">
      <c r="A17619">
        <v>211150931</v>
      </c>
      <c r="B17619" t="s">
        <v>9077</v>
      </c>
      <c r="C17619" t="s">
        <v>3597</v>
      </c>
      <c r="D17619" t="s">
        <v>3743</v>
      </c>
      <c r="E17619" t="s">
        <v>3744</v>
      </c>
      <c r="F17619" t="s">
        <v>3600</v>
      </c>
      <c r="G17619">
        <v>211150931</v>
      </c>
      <c r="I17619" t="s">
        <v>3700</v>
      </c>
      <c r="J17619" t="s">
        <v>9094</v>
      </c>
      <c r="K17619" t="s">
        <v>3624</v>
      </c>
      <c r="L17619" t="s">
        <v>9087</v>
      </c>
      <c r="M17619">
        <v>11</v>
      </c>
      <c r="N17619">
        <v>15.5</v>
      </c>
      <c r="O17619">
        <v>10</v>
      </c>
      <c r="P17619">
        <v>10.5</v>
      </c>
      <c r="Q17619">
        <v>15.3</v>
      </c>
      <c r="R17619">
        <v>9.5</v>
      </c>
      <c r="S17619" t="b">
        <v>0</v>
      </c>
      <c r="T17619" t="b">
        <v>0</v>
      </c>
      <c r="U17619" t="b">
        <v>0</v>
      </c>
      <c r="V17619">
        <v>36000</v>
      </c>
      <c r="W17619">
        <v>28400</v>
      </c>
      <c r="X17619">
        <v>2.2400000000000002</v>
      </c>
      <c r="Y17619">
        <v>38000</v>
      </c>
      <c r="Z17619">
        <v>1.97</v>
      </c>
    </row>
    <row r="17620" spans="1:26">
      <c r="A17620">
        <v>211150930</v>
      </c>
      <c r="B17620" t="s">
        <v>9077</v>
      </c>
      <c r="C17620" t="s">
        <v>3597</v>
      </c>
      <c r="D17620" t="s">
        <v>3743</v>
      </c>
      <c r="E17620" t="s">
        <v>3744</v>
      </c>
      <c r="F17620" t="s">
        <v>3600</v>
      </c>
      <c r="G17620">
        <v>211150930</v>
      </c>
      <c r="I17620" t="s">
        <v>3700</v>
      </c>
      <c r="J17620" t="s">
        <v>9093</v>
      </c>
      <c r="K17620" t="s">
        <v>3624</v>
      </c>
      <c r="L17620" t="s">
        <v>9085</v>
      </c>
      <c r="M17620">
        <v>12.5</v>
      </c>
      <c r="N17620">
        <v>16</v>
      </c>
      <c r="O17620">
        <v>10</v>
      </c>
      <c r="P17620">
        <v>12</v>
      </c>
      <c r="Q17620">
        <v>18</v>
      </c>
      <c r="R17620">
        <v>8.9</v>
      </c>
      <c r="S17620" t="b">
        <v>0</v>
      </c>
      <c r="T17620" t="b">
        <v>0</v>
      </c>
      <c r="U17620" t="b">
        <v>0</v>
      </c>
      <c r="V17620">
        <v>30000</v>
      </c>
      <c r="W17620">
        <v>23200</v>
      </c>
      <c r="X17620">
        <v>2.2999999999999998</v>
      </c>
      <c r="Y17620">
        <v>32000</v>
      </c>
      <c r="Z17620">
        <v>2.0499999999999998</v>
      </c>
    </row>
    <row r="17621" spans="1:26">
      <c r="A17621">
        <v>211150929</v>
      </c>
      <c r="B17621" t="s">
        <v>9077</v>
      </c>
      <c r="C17621" t="s">
        <v>3597</v>
      </c>
      <c r="D17621" t="s">
        <v>3743</v>
      </c>
      <c r="E17621" t="s">
        <v>3744</v>
      </c>
      <c r="F17621" t="s">
        <v>3600</v>
      </c>
      <c r="G17621">
        <v>211150929</v>
      </c>
      <c r="I17621" t="s">
        <v>3700</v>
      </c>
      <c r="J17621" t="s">
        <v>9093</v>
      </c>
      <c r="K17621" t="s">
        <v>3624</v>
      </c>
      <c r="L17621" t="s">
        <v>9084</v>
      </c>
      <c r="M17621">
        <v>12.5</v>
      </c>
      <c r="N17621">
        <v>16</v>
      </c>
      <c r="O17621">
        <v>10</v>
      </c>
      <c r="P17621">
        <v>12</v>
      </c>
      <c r="Q17621">
        <v>18</v>
      </c>
      <c r="R17621">
        <v>8.9</v>
      </c>
      <c r="S17621" t="b">
        <v>0</v>
      </c>
      <c r="T17621" t="b">
        <v>0</v>
      </c>
      <c r="U17621" t="b">
        <v>0</v>
      </c>
      <c r="V17621">
        <v>30000</v>
      </c>
      <c r="W17621">
        <v>23200</v>
      </c>
      <c r="X17621">
        <v>2.2999999999999998</v>
      </c>
      <c r="Y17621">
        <v>32000</v>
      </c>
      <c r="Z17621">
        <v>2.0499999999999998</v>
      </c>
    </row>
    <row r="17622" spans="1:26">
      <c r="A17622">
        <v>211150928</v>
      </c>
      <c r="B17622" t="s">
        <v>9077</v>
      </c>
      <c r="C17622" t="s">
        <v>3597</v>
      </c>
      <c r="D17622" t="s">
        <v>3743</v>
      </c>
      <c r="E17622" t="s">
        <v>3744</v>
      </c>
      <c r="F17622" t="s">
        <v>3600</v>
      </c>
      <c r="G17622">
        <v>211150928</v>
      </c>
      <c r="I17622" t="s">
        <v>3700</v>
      </c>
      <c r="J17622" t="s">
        <v>9092</v>
      </c>
      <c r="K17622" t="s">
        <v>3624</v>
      </c>
      <c r="L17622" t="s">
        <v>9082</v>
      </c>
      <c r="M17622">
        <v>11</v>
      </c>
      <c r="N17622">
        <v>15</v>
      </c>
      <c r="O17622">
        <v>9.5</v>
      </c>
      <c r="P17622">
        <v>10.5</v>
      </c>
      <c r="Q17622">
        <v>15.6</v>
      </c>
      <c r="R17622">
        <v>9.3000000000000007</v>
      </c>
      <c r="S17622" t="b">
        <v>0</v>
      </c>
      <c r="T17622" t="b">
        <v>0</v>
      </c>
      <c r="U17622" t="b">
        <v>0</v>
      </c>
      <c r="V17622">
        <v>24000</v>
      </c>
      <c r="W17622">
        <v>16000</v>
      </c>
      <c r="X17622">
        <v>2.31</v>
      </c>
      <c r="Y17622">
        <v>26000</v>
      </c>
      <c r="Z17622">
        <v>2.0299999999999998</v>
      </c>
    </row>
    <row r="17623" spans="1:26">
      <c r="A17623">
        <v>211150927</v>
      </c>
      <c r="B17623" t="s">
        <v>9077</v>
      </c>
      <c r="C17623" t="s">
        <v>3597</v>
      </c>
      <c r="D17623" t="s">
        <v>3743</v>
      </c>
      <c r="E17623" t="s">
        <v>3744</v>
      </c>
      <c r="F17623" t="s">
        <v>3600</v>
      </c>
      <c r="G17623">
        <v>211150927</v>
      </c>
      <c r="I17623" t="s">
        <v>3700</v>
      </c>
      <c r="J17623" t="s">
        <v>9092</v>
      </c>
      <c r="K17623" t="s">
        <v>3624</v>
      </c>
      <c r="L17623" t="s">
        <v>9081</v>
      </c>
      <c r="M17623">
        <v>11</v>
      </c>
      <c r="N17623">
        <v>15</v>
      </c>
      <c r="O17623">
        <v>9.5</v>
      </c>
      <c r="P17623">
        <v>10.5</v>
      </c>
      <c r="Q17623">
        <v>15.6</v>
      </c>
      <c r="R17623">
        <v>9.3000000000000007</v>
      </c>
      <c r="S17623" t="b">
        <v>0</v>
      </c>
      <c r="T17623" t="b">
        <v>0</v>
      </c>
      <c r="U17623" t="b">
        <v>0</v>
      </c>
      <c r="V17623">
        <v>24000</v>
      </c>
      <c r="W17623">
        <v>16000</v>
      </c>
      <c r="X17623">
        <v>2.31</v>
      </c>
      <c r="Y17623">
        <v>26000</v>
      </c>
      <c r="Z17623">
        <v>2.0299999999999998</v>
      </c>
    </row>
    <row r="17624" spans="1:26">
      <c r="A17624">
        <v>211150926</v>
      </c>
      <c r="B17624" t="s">
        <v>9077</v>
      </c>
      <c r="C17624" t="s">
        <v>3597</v>
      </c>
      <c r="D17624" t="s">
        <v>3743</v>
      </c>
      <c r="E17624" t="s">
        <v>3744</v>
      </c>
      <c r="F17624" t="s">
        <v>3600</v>
      </c>
      <c r="G17624">
        <v>211150926</v>
      </c>
      <c r="I17624" t="s">
        <v>3700</v>
      </c>
      <c r="J17624" t="s">
        <v>9089</v>
      </c>
      <c r="K17624" t="s">
        <v>3624</v>
      </c>
      <c r="L17624" t="s">
        <v>9091</v>
      </c>
      <c r="M17624">
        <v>9.5</v>
      </c>
      <c r="N17624">
        <v>15.5</v>
      </c>
      <c r="O17624">
        <v>9.5</v>
      </c>
      <c r="P17624">
        <v>9.5</v>
      </c>
      <c r="Q17624">
        <v>14.4</v>
      </c>
      <c r="R17624">
        <v>9.3000000000000007</v>
      </c>
      <c r="S17624" t="b">
        <v>0</v>
      </c>
      <c r="T17624" t="b">
        <v>0</v>
      </c>
      <c r="U17624" t="b">
        <v>0</v>
      </c>
      <c r="V17624">
        <v>42000</v>
      </c>
      <c r="W17624">
        <v>32800</v>
      </c>
      <c r="X17624">
        <v>2.39</v>
      </c>
      <c r="Y17624">
        <v>32400</v>
      </c>
      <c r="Z17624">
        <v>2.36</v>
      </c>
    </row>
    <row r="17625" spans="1:26">
      <c r="A17625">
        <v>211150925</v>
      </c>
      <c r="B17625" t="s">
        <v>9077</v>
      </c>
      <c r="C17625" t="s">
        <v>3597</v>
      </c>
      <c r="D17625" t="s">
        <v>3743</v>
      </c>
      <c r="E17625" t="s">
        <v>3744</v>
      </c>
      <c r="F17625" t="s">
        <v>3600</v>
      </c>
      <c r="G17625">
        <v>211150925</v>
      </c>
      <c r="I17625" t="s">
        <v>3700</v>
      </c>
      <c r="J17625" t="s">
        <v>9089</v>
      </c>
      <c r="K17625" t="s">
        <v>3624</v>
      </c>
      <c r="L17625" t="s">
        <v>9090</v>
      </c>
      <c r="M17625">
        <v>9.5</v>
      </c>
      <c r="N17625">
        <v>15.5</v>
      </c>
      <c r="O17625">
        <v>9.5</v>
      </c>
      <c r="P17625">
        <v>9.5</v>
      </c>
      <c r="Q17625">
        <v>14.4</v>
      </c>
      <c r="R17625">
        <v>9.3000000000000007</v>
      </c>
      <c r="S17625" t="b">
        <v>0</v>
      </c>
      <c r="T17625" t="b">
        <v>0</v>
      </c>
      <c r="U17625" t="b">
        <v>0</v>
      </c>
      <c r="V17625">
        <v>42000</v>
      </c>
      <c r="W17625">
        <v>32800</v>
      </c>
      <c r="X17625">
        <v>2.39</v>
      </c>
      <c r="Y17625">
        <v>32400</v>
      </c>
      <c r="Z17625">
        <v>2.36</v>
      </c>
    </row>
    <row r="17626" spans="1:26">
      <c r="A17626">
        <v>211150924</v>
      </c>
      <c r="B17626" t="s">
        <v>9077</v>
      </c>
      <c r="C17626" t="s">
        <v>3597</v>
      </c>
      <c r="D17626" t="s">
        <v>3743</v>
      </c>
      <c r="E17626" t="s">
        <v>3744</v>
      </c>
      <c r="F17626" t="s">
        <v>3600</v>
      </c>
      <c r="G17626">
        <v>211150924</v>
      </c>
      <c r="I17626" t="s">
        <v>3700</v>
      </c>
      <c r="J17626" t="s">
        <v>9086</v>
      </c>
      <c r="K17626" t="s">
        <v>3624</v>
      </c>
      <c r="L17626" t="s">
        <v>9088</v>
      </c>
      <c r="M17626">
        <v>10</v>
      </c>
      <c r="N17626">
        <v>16.5</v>
      </c>
      <c r="O17626">
        <v>9.5</v>
      </c>
      <c r="P17626">
        <v>11</v>
      </c>
      <c r="Q17626">
        <v>17.5</v>
      </c>
      <c r="R17626">
        <v>9.1999999999999993</v>
      </c>
      <c r="S17626" t="b">
        <v>0</v>
      </c>
      <c r="T17626" t="b">
        <v>0</v>
      </c>
      <c r="U17626" t="b">
        <v>0</v>
      </c>
      <c r="V17626">
        <v>36000</v>
      </c>
      <c r="W17626">
        <v>29400</v>
      </c>
      <c r="X17626">
        <v>2.71</v>
      </c>
      <c r="Y17626">
        <v>29000</v>
      </c>
      <c r="Z17626">
        <v>2.67</v>
      </c>
    </row>
    <row r="17627" spans="1:26">
      <c r="A17627">
        <v>211150923</v>
      </c>
      <c r="B17627" t="s">
        <v>9077</v>
      </c>
      <c r="C17627" t="s">
        <v>3597</v>
      </c>
      <c r="D17627" t="s">
        <v>3743</v>
      </c>
      <c r="E17627" t="s">
        <v>3744</v>
      </c>
      <c r="F17627" t="s">
        <v>3600</v>
      </c>
      <c r="G17627">
        <v>211150923</v>
      </c>
      <c r="I17627" t="s">
        <v>3700</v>
      </c>
      <c r="J17627" t="s">
        <v>9086</v>
      </c>
      <c r="K17627" t="s">
        <v>3624</v>
      </c>
      <c r="L17627" t="s">
        <v>9087</v>
      </c>
      <c r="M17627">
        <v>10</v>
      </c>
      <c r="N17627">
        <v>16.5</v>
      </c>
      <c r="O17627">
        <v>9.5</v>
      </c>
      <c r="P17627">
        <v>11</v>
      </c>
      <c r="Q17627">
        <v>17.5</v>
      </c>
      <c r="R17627">
        <v>9.1999999999999993</v>
      </c>
      <c r="S17627" t="b">
        <v>0</v>
      </c>
      <c r="T17627" t="b">
        <v>0</v>
      </c>
      <c r="U17627" t="b">
        <v>0</v>
      </c>
      <c r="V17627">
        <v>36000</v>
      </c>
      <c r="W17627">
        <v>29400</v>
      </c>
      <c r="X17627">
        <v>2.71</v>
      </c>
      <c r="Y17627">
        <v>29000</v>
      </c>
      <c r="Z17627">
        <v>2.67</v>
      </c>
    </row>
    <row r="17628" spans="1:26">
      <c r="A17628">
        <v>211150922</v>
      </c>
      <c r="B17628" t="s">
        <v>9077</v>
      </c>
      <c r="C17628" t="s">
        <v>3597</v>
      </c>
      <c r="D17628" t="s">
        <v>3743</v>
      </c>
      <c r="E17628" t="s">
        <v>3744</v>
      </c>
      <c r="F17628" t="s">
        <v>3600</v>
      </c>
      <c r="G17628">
        <v>211150922</v>
      </c>
      <c r="I17628" t="s">
        <v>3700</v>
      </c>
      <c r="J17628" t="s">
        <v>9083</v>
      </c>
      <c r="K17628" t="s">
        <v>3624</v>
      </c>
      <c r="L17628" t="s">
        <v>9085</v>
      </c>
      <c r="M17628">
        <v>10</v>
      </c>
      <c r="N17628">
        <v>16</v>
      </c>
      <c r="O17628">
        <v>10</v>
      </c>
      <c r="P17628">
        <v>9.5</v>
      </c>
      <c r="Q17628">
        <v>15.2</v>
      </c>
      <c r="R17628">
        <v>8.8000000000000007</v>
      </c>
      <c r="S17628" t="b">
        <v>0</v>
      </c>
      <c r="T17628" t="b">
        <v>0</v>
      </c>
      <c r="U17628" t="b">
        <v>0</v>
      </c>
      <c r="V17628">
        <v>30000</v>
      </c>
      <c r="W17628">
        <v>21000</v>
      </c>
      <c r="X17628">
        <v>2.6</v>
      </c>
      <c r="Y17628">
        <v>20800</v>
      </c>
      <c r="Z17628">
        <v>2.57</v>
      </c>
    </row>
    <row r="17629" spans="1:26">
      <c r="A17629">
        <v>211150921</v>
      </c>
      <c r="B17629" t="s">
        <v>9077</v>
      </c>
      <c r="C17629" t="s">
        <v>3597</v>
      </c>
      <c r="D17629" t="s">
        <v>3743</v>
      </c>
      <c r="E17629" t="s">
        <v>3744</v>
      </c>
      <c r="F17629" t="s">
        <v>3600</v>
      </c>
      <c r="G17629">
        <v>211150921</v>
      </c>
      <c r="I17629" t="s">
        <v>3700</v>
      </c>
      <c r="J17629" t="s">
        <v>9083</v>
      </c>
      <c r="K17629" t="s">
        <v>3624</v>
      </c>
      <c r="L17629" t="s">
        <v>9084</v>
      </c>
      <c r="M17629">
        <v>10</v>
      </c>
      <c r="N17629">
        <v>16</v>
      </c>
      <c r="O17629">
        <v>10</v>
      </c>
      <c r="P17629">
        <v>9.5</v>
      </c>
      <c r="Q17629">
        <v>15.2</v>
      </c>
      <c r="R17629">
        <v>8.8000000000000007</v>
      </c>
      <c r="S17629" t="b">
        <v>0</v>
      </c>
      <c r="T17629" t="b">
        <v>0</v>
      </c>
      <c r="U17629" t="b">
        <v>0</v>
      </c>
      <c r="V17629">
        <v>30000</v>
      </c>
      <c r="W17629">
        <v>21000</v>
      </c>
      <c r="X17629">
        <v>2.6</v>
      </c>
      <c r="Y17629">
        <v>20800</v>
      </c>
      <c r="Z17629">
        <v>2.57</v>
      </c>
    </row>
    <row r="17630" spans="1:26">
      <c r="A17630">
        <v>211150920</v>
      </c>
      <c r="B17630" t="s">
        <v>9077</v>
      </c>
      <c r="C17630" t="s">
        <v>3597</v>
      </c>
      <c r="D17630" t="s">
        <v>3743</v>
      </c>
      <c r="E17630" t="s">
        <v>3744</v>
      </c>
      <c r="F17630" t="s">
        <v>3600</v>
      </c>
      <c r="G17630">
        <v>211150920</v>
      </c>
      <c r="I17630" t="s">
        <v>3700</v>
      </c>
      <c r="J17630" t="s">
        <v>9078</v>
      </c>
      <c r="K17630" t="s">
        <v>3624</v>
      </c>
      <c r="L17630" t="s">
        <v>9082</v>
      </c>
      <c r="M17630">
        <v>12.5</v>
      </c>
      <c r="N17630">
        <v>16.5</v>
      </c>
      <c r="O17630">
        <v>9.5</v>
      </c>
      <c r="P17630">
        <v>12</v>
      </c>
      <c r="Q17630">
        <v>17.100000000000001</v>
      </c>
      <c r="R17630">
        <v>8.9</v>
      </c>
      <c r="S17630" t="b">
        <v>0</v>
      </c>
      <c r="T17630" t="b">
        <v>0</v>
      </c>
      <c r="U17630" t="b">
        <v>0</v>
      </c>
      <c r="V17630">
        <v>24000</v>
      </c>
      <c r="W17630">
        <v>15600</v>
      </c>
      <c r="X17630">
        <v>2.4700000000000002</v>
      </c>
      <c r="Y17630">
        <v>15400</v>
      </c>
      <c r="Z17630">
        <v>2.44</v>
      </c>
    </row>
    <row r="17631" spans="1:26">
      <c r="A17631">
        <v>211150919</v>
      </c>
      <c r="B17631" t="s">
        <v>9077</v>
      </c>
      <c r="C17631" t="s">
        <v>3597</v>
      </c>
      <c r="D17631" t="s">
        <v>3743</v>
      </c>
      <c r="E17631" t="s">
        <v>3744</v>
      </c>
      <c r="F17631" t="s">
        <v>3600</v>
      </c>
      <c r="G17631">
        <v>211150919</v>
      </c>
      <c r="I17631" t="s">
        <v>3700</v>
      </c>
      <c r="J17631" t="s">
        <v>9078</v>
      </c>
      <c r="K17631" t="s">
        <v>3624</v>
      </c>
      <c r="L17631" t="s">
        <v>9081</v>
      </c>
      <c r="M17631">
        <v>12.5</v>
      </c>
      <c r="N17631">
        <v>16.5</v>
      </c>
      <c r="O17631">
        <v>9.5</v>
      </c>
      <c r="P17631">
        <v>12</v>
      </c>
      <c r="Q17631">
        <v>17.100000000000001</v>
      </c>
      <c r="R17631">
        <v>8.9</v>
      </c>
      <c r="S17631" t="b">
        <v>0</v>
      </c>
      <c r="T17631" t="b">
        <v>0</v>
      </c>
      <c r="U17631" t="b">
        <v>0</v>
      </c>
      <c r="V17631">
        <v>24000</v>
      </c>
      <c r="W17631">
        <v>15600</v>
      </c>
      <c r="X17631">
        <v>2.4700000000000002</v>
      </c>
      <c r="Y17631">
        <v>15400</v>
      </c>
      <c r="Z17631">
        <v>2.44</v>
      </c>
    </row>
    <row r="17632" spans="1:26">
      <c r="A17632">
        <v>211150918</v>
      </c>
      <c r="B17632" t="s">
        <v>9077</v>
      </c>
      <c r="C17632" t="s">
        <v>3597</v>
      </c>
      <c r="D17632" t="s">
        <v>3743</v>
      </c>
      <c r="E17632" t="s">
        <v>3744</v>
      </c>
      <c r="F17632" t="s">
        <v>3600</v>
      </c>
      <c r="G17632">
        <v>211150918</v>
      </c>
      <c r="I17632" t="s">
        <v>3700</v>
      </c>
      <c r="J17632" t="s">
        <v>9078</v>
      </c>
      <c r="K17632" t="s">
        <v>3624</v>
      </c>
      <c r="L17632" t="s">
        <v>9080</v>
      </c>
      <c r="M17632">
        <v>12.5</v>
      </c>
      <c r="N17632">
        <v>16.5</v>
      </c>
      <c r="O17632">
        <v>9.5</v>
      </c>
      <c r="P17632">
        <v>12.5</v>
      </c>
      <c r="Q17632">
        <v>18.899999999999999</v>
      </c>
      <c r="R17632">
        <v>9</v>
      </c>
      <c r="S17632" t="b">
        <v>0</v>
      </c>
      <c r="T17632" t="b">
        <v>0</v>
      </c>
      <c r="U17632" t="b">
        <v>0</v>
      </c>
      <c r="V17632">
        <v>18000</v>
      </c>
      <c r="W17632">
        <v>13800</v>
      </c>
      <c r="X17632">
        <v>2.25</v>
      </c>
      <c r="Y17632">
        <v>13800</v>
      </c>
      <c r="Z17632">
        <v>2.25</v>
      </c>
    </row>
    <row r="17633" spans="1:26">
      <c r="A17633">
        <v>211150917</v>
      </c>
      <c r="B17633" t="s">
        <v>9077</v>
      </c>
      <c r="C17633" t="s">
        <v>3597</v>
      </c>
      <c r="D17633" t="s">
        <v>3743</v>
      </c>
      <c r="E17633" t="s">
        <v>3744</v>
      </c>
      <c r="F17633" t="s">
        <v>3600</v>
      </c>
      <c r="G17633">
        <v>211150917</v>
      </c>
      <c r="I17633" t="s">
        <v>3700</v>
      </c>
      <c r="J17633" t="s">
        <v>9078</v>
      </c>
      <c r="K17633" t="s">
        <v>3624</v>
      </c>
      <c r="L17633" t="s">
        <v>9079</v>
      </c>
      <c r="M17633">
        <v>12.5</v>
      </c>
      <c r="N17633">
        <v>16.5</v>
      </c>
      <c r="O17633">
        <v>9.5</v>
      </c>
      <c r="P17633">
        <v>12.5</v>
      </c>
      <c r="Q17633">
        <v>18.899999999999999</v>
      </c>
      <c r="R17633">
        <v>9</v>
      </c>
      <c r="S17633" t="b">
        <v>0</v>
      </c>
      <c r="T17633" t="b">
        <v>0</v>
      </c>
      <c r="U17633" t="b">
        <v>0</v>
      </c>
      <c r="V17633">
        <v>18000</v>
      </c>
      <c r="W17633">
        <v>13800</v>
      </c>
      <c r="X17633">
        <v>2.25</v>
      </c>
      <c r="Y17633">
        <v>13800</v>
      </c>
      <c r="Z17633">
        <v>2.25</v>
      </c>
    </row>
    <row r="17634" spans="1:26">
      <c r="A17634">
        <v>210435439</v>
      </c>
      <c r="B17634" t="s">
        <v>10565</v>
      </c>
      <c r="C17634" t="s">
        <v>3597</v>
      </c>
      <c r="D17634" t="s">
        <v>3743</v>
      </c>
      <c r="E17634" t="s">
        <v>3752</v>
      </c>
      <c r="F17634" t="s">
        <v>3600</v>
      </c>
      <c r="G17634">
        <v>210435439</v>
      </c>
      <c r="I17634" t="s">
        <v>3700</v>
      </c>
      <c r="J17634" t="s">
        <v>10586</v>
      </c>
      <c r="K17634" t="s">
        <v>3624</v>
      </c>
      <c r="L17634" t="s">
        <v>10577</v>
      </c>
      <c r="M17634">
        <v>11</v>
      </c>
      <c r="N17634">
        <v>15.5</v>
      </c>
      <c r="O17634">
        <v>10</v>
      </c>
      <c r="P17634">
        <v>10.5</v>
      </c>
      <c r="Q17634">
        <v>15.3</v>
      </c>
      <c r="R17634">
        <v>9.5</v>
      </c>
      <c r="S17634" t="b">
        <v>0</v>
      </c>
      <c r="T17634" t="b">
        <v>0</v>
      </c>
      <c r="U17634" t="b">
        <v>0</v>
      </c>
      <c r="V17634">
        <v>36000</v>
      </c>
      <c r="W17634">
        <v>28400</v>
      </c>
      <c r="X17634">
        <v>2.2400000000000002</v>
      </c>
      <c r="Y17634">
        <v>38000</v>
      </c>
      <c r="Z17634">
        <v>1.97</v>
      </c>
    </row>
    <row r="17635" spans="1:26">
      <c r="A17635">
        <v>210435438</v>
      </c>
      <c r="B17635" t="s">
        <v>10565</v>
      </c>
      <c r="C17635" t="s">
        <v>3597</v>
      </c>
      <c r="D17635" t="s">
        <v>3743</v>
      </c>
      <c r="E17635" t="s">
        <v>3752</v>
      </c>
      <c r="F17635" t="s">
        <v>3600</v>
      </c>
      <c r="G17635">
        <v>210435438</v>
      </c>
      <c r="I17635" t="s">
        <v>3700</v>
      </c>
      <c r="J17635" t="s">
        <v>10585</v>
      </c>
      <c r="K17635" t="s">
        <v>3624</v>
      </c>
      <c r="L17635" t="s">
        <v>10574</v>
      </c>
      <c r="M17635">
        <v>12.5</v>
      </c>
      <c r="N17635">
        <v>16</v>
      </c>
      <c r="O17635">
        <v>10</v>
      </c>
      <c r="P17635">
        <v>12</v>
      </c>
      <c r="Q17635">
        <v>18</v>
      </c>
      <c r="R17635">
        <v>8.9</v>
      </c>
      <c r="S17635" t="b">
        <v>0</v>
      </c>
      <c r="T17635" t="b">
        <v>0</v>
      </c>
      <c r="U17635" t="b">
        <v>0</v>
      </c>
      <c r="V17635">
        <v>30000</v>
      </c>
      <c r="W17635">
        <v>23200</v>
      </c>
      <c r="X17635">
        <v>2.2999999999999998</v>
      </c>
      <c r="Y17635">
        <v>32000</v>
      </c>
      <c r="Z17635">
        <v>2.0499999999999998</v>
      </c>
    </row>
    <row r="17636" spans="1:26">
      <c r="A17636">
        <v>210435437</v>
      </c>
      <c r="B17636" t="s">
        <v>10565</v>
      </c>
      <c r="C17636" t="s">
        <v>3597</v>
      </c>
      <c r="D17636" t="s">
        <v>3743</v>
      </c>
      <c r="E17636" t="s">
        <v>3752</v>
      </c>
      <c r="F17636" t="s">
        <v>3600</v>
      </c>
      <c r="G17636">
        <v>210435437</v>
      </c>
      <c r="I17636" t="s">
        <v>3700</v>
      </c>
      <c r="J17636" t="s">
        <v>10585</v>
      </c>
      <c r="K17636" t="s">
        <v>3624</v>
      </c>
      <c r="L17636" t="s">
        <v>10573</v>
      </c>
      <c r="M17636">
        <v>12.5</v>
      </c>
      <c r="N17636">
        <v>16</v>
      </c>
      <c r="O17636">
        <v>10</v>
      </c>
      <c r="P17636">
        <v>12</v>
      </c>
      <c r="Q17636">
        <v>18</v>
      </c>
      <c r="R17636">
        <v>8.9</v>
      </c>
      <c r="S17636" t="b">
        <v>0</v>
      </c>
      <c r="T17636" t="b">
        <v>0</v>
      </c>
      <c r="U17636" t="b">
        <v>0</v>
      </c>
      <c r="V17636">
        <v>30000</v>
      </c>
      <c r="W17636">
        <v>23200</v>
      </c>
      <c r="X17636">
        <v>2.2999999999999998</v>
      </c>
      <c r="Y17636">
        <v>32000</v>
      </c>
      <c r="Z17636">
        <v>2.0499999999999998</v>
      </c>
    </row>
    <row r="17637" spans="1:26">
      <c r="A17637">
        <v>209484153</v>
      </c>
      <c r="B17637" t="s">
        <v>10565</v>
      </c>
      <c r="C17637" t="s">
        <v>3597</v>
      </c>
      <c r="D17637" t="s">
        <v>3743</v>
      </c>
      <c r="E17637" t="s">
        <v>3752</v>
      </c>
      <c r="F17637" t="s">
        <v>3600</v>
      </c>
      <c r="G17637">
        <v>209484153</v>
      </c>
      <c r="I17637" t="s">
        <v>3700</v>
      </c>
      <c r="J17637" t="s">
        <v>10586</v>
      </c>
      <c r="K17637" t="s">
        <v>3624</v>
      </c>
      <c r="L17637" t="s">
        <v>10576</v>
      </c>
      <c r="M17637">
        <v>11</v>
      </c>
      <c r="N17637">
        <v>15.5</v>
      </c>
      <c r="O17637">
        <v>10</v>
      </c>
      <c r="P17637">
        <v>10.5</v>
      </c>
      <c r="Q17637">
        <v>15.3</v>
      </c>
      <c r="R17637">
        <v>9.5</v>
      </c>
      <c r="S17637" t="b">
        <v>0</v>
      </c>
      <c r="T17637" t="b">
        <v>0</v>
      </c>
      <c r="U17637" t="b">
        <v>0</v>
      </c>
      <c r="V17637">
        <v>36000</v>
      </c>
      <c r="W17637">
        <v>28400</v>
      </c>
      <c r="X17637">
        <v>2.2400000000000002</v>
      </c>
      <c r="Y17637">
        <v>38000</v>
      </c>
      <c r="Z17637">
        <v>1.97</v>
      </c>
    </row>
    <row r="17638" spans="1:26">
      <c r="A17638">
        <v>209447989</v>
      </c>
      <c r="B17638" t="s">
        <v>10565</v>
      </c>
      <c r="C17638" t="s">
        <v>3597</v>
      </c>
      <c r="D17638" t="s">
        <v>3743</v>
      </c>
      <c r="E17638" t="s">
        <v>3752</v>
      </c>
      <c r="F17638" t="s">
        <v>3600</v>
      </c>
      <c r="G17638">
        <v>209447989</v>
      </c>
      <c r="I17638" t="s">
        <v>3700</v>
      </c>
      <c r="J17638" t="s">
        <v>10583</v>
      </c>
      <c r="K17638" t="s">
        <v>3624</v>
      </c>
      <c r="L17638" t="s">
        <v>10584</v>
      </c>
      <c r="M17638">
        <v>11</v>
      </c>
      <c r="N17638">
        <v>15</v>
      </c>
      <c r="O17638">
        <v>9.5</v>
      </c>
      <c r="P17638">
        <v>10.5</v>
      </c>
      <c r="Q17638">
        <v>15.6</v>
      </c>
      <c r="R17638">
        <v>9.3000000000000007</v>
      </c>
      <c r="S17638" t="b">
        <v>0</v>
      </c>
      <c r="T17638" t="b">
        <v>0</v>
      </c>
      <c r="U17638" t="b">
        <v>0</v>
      </c>
      <c r="V17638">
        <v>24000</v>
      </c>
      <c r="W17638">
        <v>16000</v>
      </c>
      <c r="X17638">
        <v>2.31</v>
      </c>
      <c r="Y17638">
        <v>26000</v>
      </c>
      <c r="Z17638">
        <v>2.0299999999999998</v>
      </c>
    </row>
    <row r="17639" spans="1:26">
      <c r="A17639">
        <v>209447988</v>
      </c>
      <c r="B17639" t="s">
        <v>10565</v>
      </c>
      <c r="C17639" t="s">
        <v>3597</v>
      </c>
      <c r="D17639" t="s">
        <v>3743</v>
      </c>
      <c r="E17639" t="s">
        <v>3752</v>
      </c>
      <c r="F17639" t="s">
        <v>3600</v>
      </c>
      <c r="G17639">
        <v>209447988</v>
      </c>
      <c r="I17639" t="s">
        <v>3700</v>
      </c>
      <c r="J17639" t="s">
        <v>10583</v>
      </c>
      <c r="K17639" t="s">
        <v>3624</v>
      </c>
      <c r="L17639" t="s">
        <v>10571</v>
      </c>
      <c r="M17639">
        <v>11</v>
      </c>
      <c r="N17639">
        <v>15</v>
      </c>
      <c r="O17639">
        <v>9.5</v>
      </c>
      <c r="P17639">
        <v>10.5</v>
      </c>
      <c r="Q17639">
        <v>15.6</v>
      </c>
      <c r="R17639">
        <v>9.3000000000000007</v>
      </c>
      <c r="S17639" t="b">
        <v>0</v>
      </c>
      <c r="T17639" t="b">
        <v>0</v>
      </c>
      <c r="U17639" t="b">
        <v>0</v>
      </c>
      <c r="V17639">
        <v>24000</v>
      </c>
      <c r="W17639">
        <v>16000</v>
      </c>
      <c r="X17639">
        <v>2.31</v>
      </c>
      <c r="Y17639">
        <v>26000</v>
      </c>
      <c r="Z17639">
        <v>2.0299999999999998</v>
      </c>
    </row>
    <row r="17640" spans="1:26">
      <c r="A17640">
        <v>209447987</v>
      </c>
      <c r="B17640" t="s">
        <v>10565</v>
      </c>
      <c r="C17640" t="s">
        <v>3597</v>
      </c>
      <c r="D17640" t="s">
        <v>3743</v>
      </c>
      <c r="E17640" t="s">
        <v>3752</v>
      </c>
      <c r="F17640" t="s">
        <v>3600</v>
      </c>
      <c r="G17640">
        <v>209447987</v>
      </c>
      <c r="I17640" t="s">
        <v>3700</v>
      </c>
      <c r="J17640" t="s">
        <v>10578</v>
      </c>
      <c r="K17640" t="s">
        <v>3624</v>
      </c>
      <c r="L17640" t="s">
        <v>10580</v>
      </c>
      <c r="M17640">
        <v>9.5</v>
      </c>
      <c r="N17640">
        <v>15.5</v>
      </c>
      <c r="O17640">
        <v>9.5</v>
      </c>
      <c r="P17640">
        <v>9.5</v>
      </c>
      <c r="Q17640">
        <v>14.4</v>
      </c>
      <c r="R17640">
        <v>9.3000000000000007</v>
      </c>
      <c r="S17640" t="b">
        <v>0</v>
      </c>
      <c r="T17640" t="b">
        <v>0</v>
      </c>
      <c r="U17640" t="b">
        <v>0</v>
      </c>
      <c r="V17640">
        <v>42000</v>
      </c>
      <c r="W17640">
        <v>32800</v>
      </c>
      <c r="X17640">
        <v>2.39</v>
      </c>
      <c r="Y17640">
        <v>32400</v>
      </c>
      <c r="Z17640">
        <v>2.36</v>
      </c>
    </row>
    <row r="17641" spans="1:26">
      <c r="A17641">
        <v>209447986</v>
      </c>
      <c r="B17641" t="s">
        <v>10565</v>
      </c>
      <c r="C17641" t="s">
        <v>3597</v>
      </c>
      <c r="D17641" t="s">
        <v>3743</v>
      </c>
      <c r="E17641" t="s">
        <v>3752</v>
      </c>
      <c r="F17641" t="s">
        <v>3600</v>
      </c>
      <c r="G17641">
        <v>209447986</v>
      </c>
      <c r="I17641" t="s">
        <v>3700</v>
      </c>
      <c r="J17641" t="s">
        <v>10578</v>
      </c>
      <c r="K17641" t="s">
        <v>3624</v>
      </c>
      <c r="L17641" t="s">
        <v>10579</v>
      </c>
      <c r="M17641">
        <v>9.5</v>
      </c>
      <c r="N17641">
        <v>15.5</v>
      </c>
      <c r="O17641">
        <v>9.5</v>
      </c>
      <c r="P17641">
        <v>9.5</v>
      </c>
      <c r="Q17641">
        <v>14.4</v>
      </c>
      <c r="R17641">
        <v>9.3000000000000007</v>
      </c>
      <c r="S17641" t="b">
        <v>0</v>
      </c>
      <c r="T17641" t="b">
        <v>0</v>
      </c>
      <c r="U17641" t="b">
        <v>0</v>
      </c>
      <c r="V17641">
        <v>42000</v>
      </c>
      <c r="W17641">
        <v>32800</v>
      </c>
      <c r="X17641">
        <v>2.39</v>
      </c>
      <c r="Y17641">
        <v>32400</v>
      </c>
      <c r="Z17641">
        <v>2.36</v>
      </c>
    </row>
    <row r="17642" spans="1:26">
      <c r="A17642">
        <v>209447985</v>
      </c>
      <c r="B17642" t="s">
        <v>10565</v>
      </c>
      <c r="C17642" t="s">
        <v>3597</v>
      </c>
      <c r="D17642" t="s">
        <v>3743</v>
      </c>
      <c r="E17642" t="s">
        <v>3752</v>
      </c>
      <c r="F17642" t="s">
        <v>3600</v>
      </c>
      <c r="G17642">
        <v>209447985</v>
      </c>
      <c r="I17642" t="s">
        <v>3700</v>
      </c>
      <c r="J17642" t="s">
        <v>10575</v>
      </c>
      <c r="K17642" t="s">
        <v>3624</v>
      </c>
      <c r="L17642" t="s">
        <v>10577</v>
      </c>
      <c r="M17642">
        <v>10</v>
      </c>
      <c r="N17642">
        <v>16.5</v>
      </c>
      <c r="O17642">
        <v>9.5</v>
      </c>
      <c r="P17642">
        <v>11</v>
      </c>
      <c r="Q17642">
        <v>17.5</v>
      </c>
      <c r="R17642">
        <v>9.1999999999999993</v>
      </c>
      <c r="S17642" t="b">
        <v>0</v>
      </c>
      <c r="T17642" t="b">
        <v>0</v>
      </c>
      <c r="U17642" t="b">
        <v>0</v>
      </c>
      <c r="V17642">
        <v>36000</v>
      </c>
      <c r="W17642">
        <v>29400</v>
      </c>
      <c r="X17642">
        <v>2.71</v>
      </c>
      <c r="Y17642">
        <v>29000</v>
      </c>
      <c r="Z17642">
        <v>2.67</v>
      </c>
    </row>
    <row r="17643" spans="1:26">
      <c r="A17643">
        <v>209447984</v>
      </c>
      <c r="B17643" t="s">
        <v>10565</v>
      </c>
      <c r="C17643" t="s">
        <v>3597</v>
      </c>
      <c r="D17643" t="s">
        <v>3743</v>
      </c>
      <c r="E17643" t="s">
        <v>3752</v>
      </c>
      <c r="F17643" t="s">
        <v>3600</v>
      </c>
      <c r="G17643">
        <v>209447984</v>
      </c>
      <c r="I17643" t="s">
        <v>3700</v>
      </c>
      <c r="J17643" t="s">
        <v>10575</v>
      </c>
      <c r="K17643" t="s">
        <v>3624</v>
      </c>
      <c r="L17643" t="s">
        <v>10576</v>
      </c>
      <c r="M17643">
        <v>10</v>
      </c>
      <c r="N17643">
        <v>16.5</v>
      </c>
      <c r="O17643">
        <v>9.5</v>
      </c>
      <c r="P17643">
        <v>11</v>
      </c>
      <c r="Q17643">
        <v>17.5</v>
      </c>
      <c r="R17643">
        <v>9.1999999999999993</v>
      </c>
      <c r="S17643" t="b">
        <v>0</v>
      </c>
      <c r="T17643" t="b">
        <v>0</v>
      </c>
      <c r="U17643" t="b">
        <v>0</v>
      </c>
      <c r="V17643">
        <v>36000</v>
      </c>
      <c r="W17643">
        <v>29400</v>
      </c>
      <c r="X17643">
        <v>2.71</v>
      </c>
      <c r="Y17643">
        <v>29000</v>
      </c>
      <c r="Z17643">
        <v>2.67</v>
      </c>
    </row>
    <row r="17644" spans="1:26">
      <c r="A17644">
        <v>209447983</v>
      </c>
      <c r="B17644" t="s">
        <v>10565</v>
      </c>
      <c r="C17644" t="s">
        <v>3597</v>
      </c>
      <c r="D17644" t="s">
        <v>3743</v>
      </c>
      <c r="E17644" t="s">
        <v>3752</v>
      </c>
      <c r="F17644" t="s">
        <v>3600</v>
      </c>
      <c r="G17644">
        <v>209447983</v>
      </c>
      <c r="I17644" t="s">
        <v>3700</v>
      </c>
      <c r="J17644" t="s">
        <v>10572</v>
      </c>
      <c r="K17644" t="s">
        <v>3624</v>
      </c>
      <c r="L17644" t="s">
        <v>10574</v>
      </c>
      <c r="M17644">
        <v>10</v>
      </c>
      <c r="N17644">
        <v>16</v>
      </c>
      <c r="O17644">
        <v>10</v>
      </c>
      <c r="P17644">
        <v>9.5</v>
      </c>
      <c r="Q17644">
        <v>15.2</v>
      </c>
      <c r="R17644">
        <v>8.8000000000000007</v>
      </c>
      <c r="S17644" t="b">
        <v>0</v>
      </c>
      <c r="T17644" t="b">
        <v>0</v>
      </c>
      <c r="U17644" t="b">
        <v>0</v>
      </c>
      <c r="V17644">
        <v>30000</v>
      </c>
      <c r="W17644">
        <v>21000</v>
      </c>
      <c r="X17644">
        <v>2.6</v>
      </c>
      <c r="Y17644">
        <v>20800</v>
      </c>
      <c r="Z17644">
        <v>2.57</v>
      </c>
    </row>
    <row r="17645" spans="1:26">
      <c r="A17645">
        <v>209447982</v>
      </c>
      <c r="B17645" t="s">
        <v>10565</v>
      </c>
      <c r="C17645" t="s">
        <v>3597</v>
      </c>
      <c r="D17645" t="s">
        <v>3743</v>
      </c>
      <c r="E17645" t="s">
        <v>3752</v>
      </c>
      <c r="F17645" t="s">
        <v>3600</v>
      </c>
      <c r="G17645">
        <v>209447982</v>
      </c>
      <c r="I17645" t="s">
        <v>3700</v>
      </c>
      <c r="J17645" t="s">
        <v>10572</v>
      </c>
      <c r="K17645" t="s">
        <v>3624</v>
      </c>
      <c r="L17645" t="s">
        <v>10573</v>
      </c>
      <c r="M17645">
        <v>10</v>
      </c>
      <c r="N17645">
        <v>16</v>
      </c>
      <c r="O17645">
        <v>10</v>
      </c>
      <c r="P17645">
        <v>9.5</v>
      </c>
      <c r="Q17645">
        <v>15.2</v>
      </c>
      <c r="R17645">
        <v>8.8000000000000007</v>
      </c>
      <c r="S17645" t="b">
        <v>0</v>
      </c>
      <c r="T17645" t="b">
        <v>0</v>
      </c>
      <c r="U17645" t="b">
        <v>0</v>
      </c>
      <c r="V17645">
        <v>30000</v>
      </c>
      <c r="W17645">
        <v>21000</v>
      </c>
      <c r="X17645">
        <v>2.6</v>
      </c>
      <c r="Y17645">
        <v>20800</v>
      </c>
      <c r="Z17645">
        <v>2.57</v>
      </c>
    </row>
    <row r="17646" spans="1:26">
      <c r="A17646">
        <v>209447981</v>
      </c>
      <c r="B17646" t="s">
        <v>10953</v>
      </c>
      <c r="C17646" t="s">
        <v>3597</v>
      </c>
      <c r="D17646" t="s">
        <v>3743</v>
      </c>
      <c r="E17646" t="s">
        <v>3752</v>
      </c>
      <c r="F17646" t="s">
        <v>3600</v>
      </c>
      <c r="G17646">
        <v>209447981</v>
      </c>
      <c r="I17646" t="s">
        <v>3700</v>
      </c>
      <c r="J17646" t="s">
        <v>10568</v>
      </c>
      <c r="K17646" t="s">
        <v>3624</v>
      </c>
      <c r="L17646" t="s">
        <v>10584</v>
      </c>
      <c r="M17646">
        <v>12.5</v>
      </c>
      <c r="N17646">
        <v>16.5</v>
      </c>
      <c r="O17646">
        <v>9.5</v>
      </c>
      <c r="P17646">
        <v>12</v>
      </c>
      <c r="Q17646">
        <v>17.100000000000001</v>
      </c>
      <c r="R17646">
        <v>8.9</v>
      </c>
      <c r="S17646" t="b">
        <v>0</v>
      </c>
      <c r="T17646" t="b">
        <v>0</v>
      </c>
      <c r="U17646" t="b">
        <v>0</v>
      </c>
      <c r="V17646">
        <v>24000</v>
      </c>
      <c r="W17646">
        <v>15600</v>
      </c>
      <c r="X17646">
        <v>2.4700000000000002</v>
      </c>
      <c r="Y17646">
        <v>15400</v>
      </c>
      <c r="Z17646">
        <v>2.44</v>
      </c>
    </row>
    <row r="17647" spans="1:26">
      <c r="A17647">
        <v>209447980</v>
      </c>
      <c r="B17647" t="s">
        <v>10565</v>
      </c>
      <c r="C17647" t="s">
        <v>3597</v>
      </c>
      <c r="D17647" t="s">
        <v>3743</v>
      </c>
      <c r="E17647" t="s">
        <v>3752</v>
      </c>
      <c r="F17647" t="s">
        <v>3600</v>
      </c>
      <c r="G17647">
        <v>209447980</v>
      </c>
      <c r="I17647" t="s">
        <v>3700</v>
      </c>
      <c r="J17647" t="s">
        <v>10568</v>
      </c>
      <c r="K17647" t="s">
        <v>3624</v>
      </c>
      <c r="L17647" t="s">
        <v>10571</v>
      </c>
      <c r="M17647">
        <v>12.5</v>
      </c>
      <c r="N17647">
        <v>16.5</v>
      </c>
      <c r="O17647">
        <v>9.5</v>
      </c>
      <c r="P17647">
        <v>12</v>
      </c>
      <c r="Q17647">
        <v>17.100000000000001</v>
      </c>
      <c r="R17647">
        <v>8.9</v>
      </c>
      <c r="S17647" t="b">
        <v>0</v>
      </c>
      <c r="T17647" t="b">
        <v>0</v>
      </c>
      <c r="U17647" t="b">
        <v>0</v>
      </c>
      <c r="V17647">
        <v>24000</v>
      </c>
      <c r="W17647">
        <v>15600</v>
      </c>
      <c r="X17647">
        <v>2.4700000000000002</v>
      </c>
      <c r="Y17647">
        <v>15400</v>
      </c>
      <c r="Z17647">
        <v>2.44</v>
      </c>
    </row>
    <row r="17648" spans="1:26">
      <c r="A17648">
        <v>209447979</v>
      </c>
      <c r="B17648" t="s">
        <v>10565</v>
      </c>
      <c r="C17648" t="s">
        <v>3597</v>
      </c>
      <c r="D17648" t="s">
        <v>3743</v>
      </c>
      <c r="E17648" t="s">
        <v>3752</v>
      </c>
      <c r="F17648" t="s">
        <v>3600</v>
      </c>
      <c r="G17648">
        <v>209447979</v>
      </c>
      <c r="I17648" t="s">
        <v>3700</v>
      </c>
      <c r="J17648" t="s">
        <v>10568</v>
      </c>
      <c r="K17648" t="s">
        <v>3624</v>
      </c>
      <c r="L17648" t="s">
        <v>10570</v>
      </c>
      <c r="M17648">
        <v>12.5</v>
      </c>
      <c r="N17648">
        <v>16.5</v>
      </c>
      <c r="O17648">
        <v>9.5</v>
      </c>
      <c r="P17648">
        <v>12.5</v>
      </c>
      <c r="Q17648">
        <v>18.899999999999999</v>
      </c>
      <c r="R17648">
        <v>9</v>
      </c>
      <c r="S17648" t="b">
        <v>0</v>
      </c>
      <c r="T17648" t="b">
        <v>0</v>
      </c>
      <c r="U17648" t="b">
        <v>0</v>
      </c>
      <c r="V17648">
        <v>18000</v>
      </c>
      <c r="W17648">
        <v>13800</v>
      </c>
      <c r="X17648">
        <v>2.25</v>
      </c>
      <c r="Y17648">
        <v>13800</v>
      </c>
      <c r="Z17648">
        <v>2.25</v>
      </c>
    </row>
    <row r="17649" spans="1:26">
      <c r="A17649">
        <v>209447978</v>
      </c>
      <c r="B17649" t="s">
        <v>10565</v>
      </c>
      <c r="C17649" t="s">
        <v>3597</v>
      </c>
      <c r="D17649" t="s">
        <v>3743</v>
      </c>
      <c r="E17649" t="s">
        <v>3752</v>
      </c>
      <c r="F17649" t="s">
        <v>3600</v>
      </c>
      <c r="G17649">
        <v>209447978</v>
      </c>
      <c r="I17649" t="s">
        <v>3700</v>
      </c>
      <c r="J17649" t="s">
        <v>10568</v>
      </c>
      <c r="K17649" t="s">
        <v>3624</v>
      </c>
      <c r="L17649" t="s">
        <v>10569</v>
      </c>
      <c r="M17649">
        <v>12.5</v>
      </c>
      <c r="N17649">
        <v>16.5</v>
      </c>
      <c r="O17649">
        <v>9.5</v>
      </c>
      <c r="P17649">
        <v>12.5</v>
      </c>
      <c r="Q17649">
        <v>18.899999999999999</v>
      </c>
      <c r="R17649">
        <v>9</v>
      </c>
      <c r="S17649" t="b">
        <v>0</v>
      </c>
      <c r="T17649" t="b">
        <v>0</v>
      </c>
      <c r="U17649" t="b">
        <v>0</v>
      </c>
      <c r="V17649">
        <v>18000</v>
      </c>
      <c r="W17649">
        <v>13800</v>
      </c>
      <c r="X17649">
        <v>2.25</v>
      </c>
      <c r="Y17649">
        <v>13800</v>
      </c>
      <c r="Z17649">
        <v>2.25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92D050"/>
    <pageSetUpPr fitToPage="1"/>
  </sheetPr>
  <dimension ref="A1:U43"/>
  <sheetViews>
    <sheetView showGridLines="0" topLeftCell="A3" zoomScaleNormal="100" workbookViewId="0">
      <selection activeCell="B21" sqref="B21:C21"/>
    </sheetView>
  </sheetViews>
  <sheetFormatPr defaultColWidth="0" defaultRowHeight="14.5"/>
  <cols>
    <col min="1" max="1" width="7.1796875" style="39" customWidth="1"/>
    <col min="2" max="2" width="4.453125" style="39" customWidth="1"/>
    <col min="3" max="3" width="30.1796875" style="39" customWidth="1"/>
    <col min="4" max="4" width="45.453125" style="39" customWidth="1"/>
    <col min="5" max="5" width="35" style="39" hidden="1" customWidth="1"/>
    <col min="6" max="6" width="23.1796875" style="39" customWidth="1"/>
    <col min="7" max="7" width="17.81640625" style="39" customWidth="1"/>
    <col min="8" max="8" width="29.81640625" style="39" hidden="1" customWidth="1"/>
    <col min="9" max="9" width="15.54296875" style="39" hidden="1" customWidth="1"/>
    <col min="10" max="10" width="32.1796875" style="39" hidden="1" customWidth="1"/>
    <col min="11" max="11" width="19.54296875" style="39" customWidth="1"/>
    <col min="12" max="12" width="12.81640625" style="39" customWidth="1"/>
    <col min="13" max="16384" width="0" style="39" hidden="1"/>
  </cols>
  <sheetData>
    <row r="1" spans="1:21" ht="13.5" customHeight="1">
      <c r="A1" s="767"/>
      <c r="B1" s="767"/>
      <c r="C1" s="760"/>
      <c r="D1" s="760"/>
      <c r="E1" s="760"/>
      <c r="F1" s="760"/>
      <c r="G1" s="760"/>
      <c r="H1" s="760"/>
      <c r="I1" s="767"/>
      <c r="K1" s="767"/>
      <c r="L1" s="767"/>
    </row>
    <row r="2" spans="1:21" ht="60" customHeight="1">
      <c r="A2" s="768"/>
      <c r="B2" s="761" t="str">
        <f>Development!$A$3&amp;" Residential Efficiency Program"</f>
        <v>2024 Residential Efficiency Program</v>
      </c>
      <c r="C2" s="760"/>
      <c r="D2" s="760"/>
      <c r="E2" s="760"/>
      <c r="F2" s="760"/>
      <c r="G2" s="760"/>
      <c r="H2" s="760"/>
      <c r="I2" s="767"/>
      <c r="K2" s="767"/>
      <c r="L2" s="767"/>
      <c r="M2" s="407"/>
      <c r="N2" s="407"/>
      <c r="O2" s="407"/>
      <c r="P2" s="407"/>
      <c r="Q2" s="407"/>
      <c r="R2" s="407"/>
      <c r="S2" s="407"/>
      <c r="T2" s="407"/>
      <c r="U2" s="407"/>
    </row>
    <row r="3" spans="1:21" ht="60" customHeight="1" thickBot="1">
      <c r="A3" s="767"/>
      <c r="B3" s="768" t="str">
        <f>"Smart Thermostat Eligibility Table &amp; Worksheet, Version "&amp;Development!A2</f>
        <v>Smart Thermostat Eligibility Table &amp; Worksheet, Version 3.0</v>
      </c>
      <c r="C3" s="760"/>
      <c r="D3" s="760"/>
      <c r="E3" s="760"/>
      <c r="F3" s="760"/>
      <c r="G3" s="760"/>
      <c r="H3" s="760"/>
      <c r="I3" s="767"/>
      <c r="J3" s="767"/>
      <c r="K3" s="767"/>
      <c r="L3" s="767"/>
      <c r="M3" s="11"/>
      <c r="N3" s="11"/>
      <c r="O3" s="11"/>
      <c r="P3" s="11"/>
      <c r="Q3" s="11"/>
      <c r="R3" s="11"/>
      <c r="S3" s="11"/>
      <c r="T3" s="11"/>
      <c r="U3" s="11"/>
    </row>
    <row r="4" spans="1:21" ht="49.4" customHeight="1" thickTop="1">
      <c r="A4" s="781"/>
      <c r="B4" s="1812" t="s">
        <v>2412</v>
      </c>
      <c r="C4" s="1812"/>
      <c r="D4" s="1812"/>
      <c r="E4" s="1812"/>
      <c r="F4" s="1812"/>
      <c r="G4" s="1812"/>
      <c r="H4" s="1812"/>
      <c r="I4" s="1812"/>
      <c r="J4" s="1812"/>
      <c r="K4" s="1812"/>
      <c r="L4" s="781"/>
    </row>
    <row r="5" spans="1:21" ht="5.15" customHeight="1">
      <c r="B5" s="195"/>
      <c r="C5" s="54"/>
      <c r="D5" s="54"/>
      <c r="E5" s="54"/>
      <c r="F5" s="54"/>
      <c r="G5" s="54"/>
      <c r="H5" s="54"/>
      <c r="I5" s="54"/>
      <c r="J5" s="54"/>
      <c r="K5" s="54"/>
    </row>
    <row r="6" spans="1:21" ht="20">
      <c r="B6" s="196" t="s">
        <v>27</v>
      </c>
    </row>
    <row r="7" spans="1:21" ht="10.4" customHeight="1">
      <c r="B7" s="196"/>
    </row>
    <row r="8" spans="1:21">
      <c r="B8" s="197" t="s">
        <v>21</v>
      </c>
      <c r="C8" s="39" t="s">
        <v>3232</v>
      </c>
    </row>
    <row r="9" spans="1:21" ht="15" customHeight="1">
      <c r="B9" s="197" t="s">
        <v>22</v>
      </c>
      <c r="C9" s="1815" t="s">
        <v>903</v>
      </c>
      <c r="D9" s="1815"/>
      <c r="E9" s="1815"/>
      <c r="F9" s="1815"/>
      <c r="G9" s="1815"/>
      <c r="H9" s="1815"/>
      <c r="I9" s="1815"/>
    </row>
    <row r="10" spans="1:21">
      <c r="B10" s="197" t="s">
        <v>23</v>
      </c>
      <c r="C10" s="39" t="s">
        <v>377</v>
      </c>
    </row>
    <row r="11" spans="1:21">
      <c r="B11" s="198"/>
    </row>
    <row r="12" spans="1:21" ht="18.5">
      <c r="B12" s="198"/>
      <c r="C12" s="1009" t="s">
        <v>20</v>
      </c>
      <c r="D12" s="1009" t="s">
        <v>229</v>
      </c>
      <c r="E12" s="1011"/>
      <c r="F12" s="1011"/>
    </row>
    <row r="13" spans="1:21">
      <c r="C13" s="1010" t="s">
        <v>964</v>
      </c>
      <c r="D13" s="458">
        <v>100</v>
      </c>
      <c r="E13" s="1012"/>
      <c r="F13" s="1012"/>
    </row>
    <row r="14" spans="1:21">
      <c r="C14" s="1010" t="s">
        <v>1907</v>
      </c>
      <c r="D14" s="458">
        <v>130</v>
      </c>
      <c r="E14" s="1012"/>
      <c r="F14" s="1012"/>
    </row>
    <row r="18" spans="1:11" ht="26.5" customHeight="1">
      <c r="B18" s="199" t="s">
        <v>478</v>
      </c>
      <c r="F18" s="200" t="s">
        <v>380</v>
      </c>
    </row>
    <row r="19" spans="1:11" ht="14.5" customHeight="1">
      <c r="B19" s="199"/>
      <c r="E19" s="200"/>
    </row>
    <row r="20" spans="1:11" ht="28.4" customHeight="1">
      <c r="B20" s="1813" t="s">
        <v>76</v>
      </c>
      <c r="C20" s="1814"/>
      <c r="D20" s="411" t="s">
        <v>381</v>
      </c>
      <c r="E20" s="411" t="s">
        <v>74</v>
      </c>
      <c r="F20" s="411" t="s">
        <v>75</v>
      </c>
      <c r="G20" s="411" t="s">
        <v>309</v>
      </c>
      <c r="H20" s="411" t="s">
        <v>310</v>
      </c>
      <c r="I20" s="411" t="s">
        <v>311</v>
      </c>
      <c r="J20" s="201"/>
      <c r="K20" s="201" t="s">
        <v>313</v>
      </c>
    </row>
    <row r="21" spans="1:11" ht="30" customHeight="1">
      <c r="A21" s="40" t="s">
        <v>144</v>
      </c>
      <c r="B21" s="1674"/>
      <c r="C21" s="1675"/>
      <c r="D21" s="264"/>
      <c r="E21" s="264"/>
      <c r="F21" s="264"/>
      <c r="G21" s="265"/>
      <c r="H21" s="879" t="str">
        <f>IF(G21="","",INDEX(Qualifying_Index!$BV$27:$BV$36,MATCH(G21,Qualifying_Index!$A$27:$A$36,0)))</f>
        <v/>
      </c>
      <c r="I21" s="880" t="str">
        <f>IF(G21="","",INDEX(Qualifying_Index!$BV$27:$BV$36,MATCH(G21,Qualifying_Index!$A$27:$A$36,0)))</f>
        <v/>
      </c>
      <c r="J21" s="202" t="str">
        <f>IF(H21="","",IF(References!$C$33=TRUE,"HP Thermostat",IF(OR(RIGHT(H21,2)="HP",I21="Electric Heat"),"CH Thermostat Heating Cooling","CH Thermostat Cooling")))</f>
        <v/>
      </c>
      <c r="K21" s="113" t="str">
        <f>IF(OR(B21="",D21="",F21="",,H21="",I21=""),"",Qualifying_Index!W54)</f>
        <v/>
      </c>
    </row>
    <row r="22" spans="1:11" ht="30" customHeight="1">
      <c r="A22" s="40" t="s">
        <v>146</v>
      </c>
      <c r="B22" s="1810"/>
      <c r="C22" s="1811"/>
      <c r="D22" s="264"/>
      <c r="E22" s="264"/>
      <c r="F22" s="264"/>
      <c r="G22" s="265"/>
      <c r="H22" s="879" t="str">
        <f>IF(G22="","",INDEX(Qualifying_Index!$BV$27:$BV$36,MATCH(G22,Qualifying_Index!$A$27:$A$36,0)))</f>
        <v/>
      </c>
      <c r="I22" s="880" t="str">
        <f>IF(G22="","",INDEX(Qualifying_Index!$BV$27:$BV$36,MATCH(G22,Qualifying_Index!$A$27:$A$36,0)))</f>
        <v/>
      </c>
      <c r="J22" s="202" t="str">
        <f>IF(H22="","",IF(References!$C$33=TRUE,"HP Thermostat",IF(OR(RIGHT(H22,2)="HP",I22="Electric Heat"),"CH Thermostat Heating Cooling","CH Thermostat Cooling")))</f>
        <v/>
      </c>
      <c r="K22" s="113" t="str">
        <f>IF(OR(B22="",D22="",F22="",,H22="",I22=""),"",Qualifying_Index!W55)</f>
        <v/>
      </c>
    </row>
    <row r="23" spans="1:11" ht="30" customHeight="1">
      <c r="A23" s="40" t="s">
        <v>155</v>
      </c>
      <c r="B23" s="1810"/>
      <c r="C23" s="1811"/>
      <c r="D23" s="264"/>
      <c r="E23" s="264"/>
      <c r="F23" s="264"/>
      <c r="G23" s="265"/>
      <c r="H23" s="879" t="str">
        <f>IF(G23="","",INDEX(Qualifying_Index!$BV$27:$BV$36,MATCH(G23,Qualifying_Index!$A$27:$A$36,0)))</f>
        <v/>
      </c>
      <c r="I23" s="880" t="str">
        <f>IF(G23="","",INDEX(Qualifying_Index!$BV$27:$BV$36,MATCH(G23,Qualifying_Index!$A$27:$A$36,0)))</f>
        <v/>
      </c>
      <c r="J23" s="202" t="str">
        <f>IF(H23="","",IF(References!$C$33=TRUE,"HP Thermostat",IF(OR(RIGHT(H23,2)="HP",I23="Electric Heat"),"CH Thermostat Heating Cooling","CH Thermostat Cooling")))</f>
        <v/>
      </c>
      <c r="K23" s="113" t="str">
        <f>IF(OR(B23="",D23="",F23="",,H23="",I23=""),"",Qualifying_Index!W56)</f>
        <v/>
      </c>
    </row>
    <row r="24" spans="1:11" ht="30" customHeight="1">
      <c r="A24" s="40" t="s">
        <v>2624</v>
      </c>
      <c r="B24" s="1810"/>
      <c r="C24" s="1811"/>
      <c r="D24" s="264"/>
      <c r="E24" s="264"/>
      <c r="F24" s="264"/>
      <c r="G24" s="265"/>
      <c r="H24" s="879" t="str">
        <f>IF(G24="","",INDEX(Qualifying_Index!$BV$27:$BV$36,MATCH(G24,Qualifying_Index!$A$27:$A$36,0)))</f>
        <v/>
      </c>
      <c r="I24" s="880" t="str">
        <f>IF(G24="","",INDEX(Qualifying_Index!$BV$27:$BV$36,MATCH(G24,Qualifying_Index!$A$27:$A$36,0)))</f>
        <v/>
      </c>
      <c r="J24" s="202" t="str">
        <f>IF(H24="","",IF(References!$C$33=TRUE,"HP Thermostat",IF(OR(RIGHT(H24,2)="HP",I24="Electric Heat"),"CH Thermostat Heating Cooling","CH Thermostat Cooling")))</f>
        <v/>
      </c>
      <c r="K24" s="113" t="str">
        <f>IF(OR(B24="",D24="",F24="",,H24="",I24=""),"",Qualifying_Index!W57)</f>
        <v/>
      </c>
    </row>
    <row r="25" spans="1:11" ht="30" customHeight="1">
      <c r="A25" s="40" t="s">
        <v>174</v>
      </c>
      <c r="B25" s="1810"/>
      <c r="C25" s="1811"/>
      <c r="D25" s="264"/>
      <c r="E25" s="264"/>
      <c r="F25" s="264"/>
      <c r="G25" s="265"/>
      <c r="H25" s="879" t="str">
        <f>IF(G25="","",INDEX(Qualifying_Index!$BV$27:$BV$36,MATCH(G25,Qualifying_Index!$A$27:$A$36,0)))</f>
        <v/>
      </c>
      <c r="I25" s="880" t="str">
        <f>IF(G25="","",INDEX(Qualifying_Index!$BV$27:$BV$36,MATCH(G25,Qualifying_Index!$A$27:$A$36,0)))</f>
        <v/>
      </c>
      <c r="J25" s="202" t="str">
        <f>IF(H25="","",IF(References!$C$33=TRUE,"HP Thermostat",IF(OR(RIGHT(H25,2)="HP",I25="Electric Heat"),"CH Thermostat Heating Cooling","CH Thermostat Cooling")))</f>
        <v/>
      </c>
      <c r="K25" s="113" t="str">
        <f>IF(OR(B25="",D25="",F25="",,H25="",I25=""),"",Qualifying_Index!W58)</f>
        <v/>
      </c>
    </row>
    <row r="26" spans="1:11" ht="30" customHeight="1">
      <c r="A26" s="40" t="s">
        <v>274</v>
      </c>
      <c r="B26" s="1810"/>
      <c r="C26" s="1811"/>
      <c r="D26" s="264"/>
      <c r="E26" s="264"/>
      <c r="F26" s="264"/>
      <c r="G26" s="265"/>
      <c r="H26" s="879" t="str">
        <f>IF(G26="","",INDEX(Qualifying_Index!$BV$27:$BV$36,MATCH(G26,Qualifying_Index!$A$27:$A$36,0)))</f>
        <v/>
      </c>
      <c r="I26" s="880" t="str">
        <f>IF(G26="","",INDEX(Qualifying_Index!$BV$27:$BV$36,MATCH(G26,Qualifying_Index!$A$27:$A$36,0)))</f>
        <v/>
      </c>
      <c r="J26" s="202" t="str">
        <f>IF(H26="","",IF(References!$C$33=TRUE,"HP Thermostat",IF(OR(RIGHT(H26,2)="HP",I26="Electric Heat"),"CH Thermostat Heating Cooling","CH Thermostat Cooling")))</f>
        <v/>
      </c>
      <c r="K26" s="113" t="str">
        <f>IF(OR(B26="",D26="",F26="",,H26="",I26=""),"",Qualifying_Index!W59)</f>
        <v/>
      </c>
    </row>
    <row r="27" spans="1:11" ht="30" customHeight="1">
      <c r="A27" s="40" t="s">
        <v>275</v>
      </c>
      <c r="B27" s="1810"/>
      <c r="C27" s="1811"/>
      <c r="D27" s="264"/>
      <c r="E27" s="264"/>
      <c r="F27" s="264"/>
      <c r="G27" s="265"/>
      <c r="H27" s="879" t="str">
        <f>IF(G27="","",INDEX(Qualifying_Index!$BV$27:$BV$36,MATCH(G27,Qualifying_Index!$A$27:$A$36,0)))</f>
        <v/>
      </c>
      <c r="I27" s="880" t="str">
        <f>IF(G27="","",INDEX(Qualifying_Index!$BV$27:$BV$36,MATCH(G27,Qualifying_Index!$A$27:$A$36,0)))</f>
        <v/>
      </c>
      <c r="J27" s="202" t="str">
        <f>IF(H27="","",IF(References!$C$33=TRUE,"HP Thermostat",IF(OR(RIGHT(H27,2)="HP",I27="Electric Heat"),"CH Thermostat Heating Cooling","CH Thermostat Cooling")))</f>
        <v/>
      </c>
      <c r="K27" s="113" t="str">
        <f>IF(OR(B27="",D27="",F27="",,H27="",I27=""),"",Qualifying_Index!W60)</f>
        <v/>
      </c>
    </row>
    <row r="28" spans="1:11" ht="30" customHeight="1">
      <c r="A28" s="40" t="s">
        <v>276</v>
      </c>
      <c r="B28" s="1810"/>
      <c r="C28" s="1811"/>
      <c r="D28" s="264"/>
      <c r="E28" s="264"/>
      <c r="F28" s="264"/>
      <c r="G28" s="265"/>
      <c r="H28" s="879" t="str">
        <f>IF(G28="","",INDEX(Qualifying_Index!$BV$27:$BV$36,MATCH(G28,Qualifying_Index!$A$27:$A$36,0)))</f>
        <v/>
      </c>
      <c r="I28" s="880" t="str">
        <f>IF(G28="","",INDEX(Qualifying_Index!$BV$27:$BV$36,MATCH(G28,Qualifying_Index!$A$27:$A$36,0)))</f>
        <v/>
      </c>
      <c r="J28" s="202" t="str">
        <f>IF(H28="","",IF(References!$C$33=TRUE,"HP Thermostat",IF(OR(RIGHT(H28,2)="HP",I28="Electric Heat"),"CH Thermostat Heating Cooling","CH Thermostat Cooling")))</f>
        <v/>
      </c>
      <c r="K28" s="113" t="str">
        <f>IF(OR(B28="",D28="",F28="",,H28="",I28=""),"",Qualifying_Index!W61)</f>
        <v/>
      </c>
    </row>
    <row r="29" spans="1:11" ht="30" customHeight="1">
      <c r="A29" s="40" t="s">
        <v>277</v>
      </c>
      <c r="B29" s="1810"/>
      <c r="C29" s="1811"/>
      <c r="D29" s="264"/>
      <c r="E29" s="264"/>
      <c r="F29" s="264"/>
      <c r="G29" s="265"/>
      <c r="H29" s="879" t="str">
        <f>IF(G29="","",INDEX(Qualifying_Index!$BV$27:$BV$36,MATCH(G29,Qualifying_Index!$A$27:$A$36,0)))</f>
        <v/>
      </c>
      <c r="I29" s="880" t="str">
        <f>IF(G29="","",INDEX(Qualifying_Index!$BV$27:$BV$36,MATCH(G29,Qualifying_Index!$A$27:$A$36,0)))</f>
        <v/>
      </c>
      <c r="J29" s="202" t="str">
        <f>IF(H29="","",IF(References!$C$33=TRUE,"HP Thermostat",IF(OR(RIGHT(H29,2)="HP",I29="Electric Heat"),"CH Thermostat Heating Cooling","CH Thermostat Cooling")))</f>
        <v/>
      </c>
      <c r="K29" s="113" t="str">
        <f>IF(OR(B29="",D29="",F29="",,H29="",I29=""),"",Qualifying_Index!W62)</f>
        <v/>
      </c>
    </row>
    <row r="30" spans="1:11" ht="30" customHeight="1">
      <c r="A30" s="40" t="s">
        <v>278</v>
      </c>
      <c r="B30" s="1810"/>
      <c r="C30" s="1811"/>
      <c r="D30" s="264"/>
      <c r="E30" s="264"/>
      <c r="F30" s="264"/>
      <c r="G30" s="265"/>
      <c r="H30" s="879" t="str">
        <f>IF(G30="","",INDEX(Qualifying_Index!$BV$27:$BV$36,MATCH(G30,Qualifying_Index!$A$27:$A$36,0)))</f>
        <v/>
      </c>
      <c r="I30" s="880" t="str">
        <f>IF(G30="","",INDEX(Qualifying_Index!$BV$27:$BV$36,MATCH(G30,Qualifying_Index!$A$27:$A$36,0)))</f>
        <v/>
      </c>
      <c r="J30" s="202" t="str">
        <f>IF(H30="","",IF(References!$C$33=TRUE,"HP Thermostat",IF(OR(RIGHT(H30,2)="HP",I30="Electric Heat"),"CH Thermostat Heating Cooling","CH Thermostat Cooling")))</f>
        <v/>
      </c>
      <c r="K30" s="113" t="str">
        <f>IF(OR(B30="",D30="",F30="",,H30="",I30=""),"",Qualifying_Index!W63)</f>
        <v/>
      </c>
    </row>
    <row r="31" spans="1:11" ht="30" hidden="1" customHeight="1">
      <c r="B31" s="1810"/>
      <c r="C31" s="1811"/>
      <c r="D31" s="264"/>
      <c r="E31" s="264"/>
      <c r="F31" s="264"/>
      <c r="G31" s="265"/>
      <c r="H31" s="431"/>
      <c r="I31" s="264"/>
      <c r="J31" s="202" t="str">
        <f>IF(H31="","",IF(References!$C$33=TRUE,"HP Thermostat",IF(OR(RIGHT(H31,2)="HP",I31="Electric Heat"),"CH Thermostat Heating Cooling","CH Thermostat Cooling")))</f>
        <v/>
      </c>
      <c r="K31" s="113" t="str">
        <f>IF(OR(B31="",D31="",F31="",,H31="",I31=""),"",Qualifying_Index!U64)</f>
        <v/>
      </c>
    </row>
    <row r="33" spans="2:11">
      <c r="G33" s="40" t="s">
        <v>292</v>
      </c>
      <c r="J33" s="131"/>
      <c r="K33" s="114">
        <f>SUM(K21:K31)</f>
        <v>0</v>
      </c>
    </row>
    <row r="42" spans="2:11">
      <c r="B42" s="54"/>
      <c r="C42" s="54"/>
      <c r="D42" s="54"/>
      <c r="E42" s="54"/>
      <c r="F42" s="54"/>
      <c r="G42" s="54"/>
      <c r="H42" s="54"/>
      <c r="I42" s="54"/>
      <c r="J42" s="54"/>
      <c r="K42" s="54"/>
    </row>
    <row r="43" spans="2:11">
      <c r="B43" s="192" t="s">
        <v>220</v>
      </c>
      <c r="D43" s="684" t="str">
        <f>Development!$A$2</f>
        <v>3.0</v>
      </c>
      <c r="G43" s="203" t="s">
        <v>222</v>
      </c>
      <c r="J43" s="204"/>
      <c r="K43" s="204" t="str">
        <f>Development!$A$4</f>
        <v>4.1.2024</v>
      </c>
    </row>
  </sheetData>
  <dataConsolidate/>
  <mergeCells count="14">
    <mergeCell ref="B4:K4"/>
    <mergeCell ref="B20:C20"/>
    <mergeCell ref="B21:C21"/>
    <mergeCell ref="B22:C22"/>
    <mergeCell ref="C9:I9"/>
    <mergeCell ref="B28:C28"/>
    <mergeCell ref="B29:C29"/>
    <mergeCell ref="B30:C30"/>
    <mergeCell ref="B31:C31"/>
    <mergeCell ref="B23:C23"/>
    <mergeCell ref="B24:C24"/>
    <mergeCell ref="B25:C25"/>
    <mergeCell ref="B26:C26"/>
    <mergeCell ref="B27:C27"/>
  </mergeCells>
  <phoneticPr fontId="52" type="noConversion"/>
  <conditionalFormatting sqref="A1:I1 K1:L2 I2:I3 A3:H3 J3:L3">
    <cfRule type="cellIs" dxfId="249" priority="1" stopIfTrue="1" operator="equal">
      <formula>"Missing Info"</formula>
    </cfRule>
  </conditionalFormatting>
  <dataValidations count="7">
    <dataValidation type="list" allowBlank="1" showInputMessage="1" showErrorMessage="1" sqref="G21:G31" xr:uid="{00000000-0002-0000-0D00-000000000000}">
      <formula1>Unit_Number</formula1>
    </dataValidation>
    <dataValidation type="list" allowBlank="1" showInputMessage="1" showErrorMessage="1" sqref="H21:H31" xr:uid="{00000000-0002-0000-0D00-000001000000}">
      <formula1>TStat_Equipment_Type</formula1>
    </dataValidation>
    <dataValidation type="list" allowBlank="1" showInputMessage="1" showErrorMessage="1" sqref="I21:I31" xr:uid="{00000000-0002-0000-0D00-000002000000}">
      <formula1>Heating_Type</formula1>
    </dataValidation>
    <dataValidation type="list" allowBlank="1" showInputMessage="1" showErrorMessage="1" sqref="B21 B22:C31" xr:uid="{00000000-0002-0000-0D00-000003000000}">
      <formula1>Tstat_Manufacturers</formula1>
    </dataValidation>
    <dataValidation type="list" allowBlank="1" showInputMessage="1" showErrorMessage="1" sqref="D31" xr:uid="{00000000-0002-0000-0D00-000004000000}">
      <formula1>OFFSET(Start_ApprovedStats,0,MATCH(B31,Manufacturers,0)-1,8)</formula1>
    </dataValidation>
    <dataValidation type="list" allowBlank="1" showInputMessage="1" showErrorMessage="1" sqref="E21:E31" xr:uid="{00000000-0002-0000-0D00-000005000000}">
      <formula1>OFFSET(Start_Models,0,MATCH(B21,Manufacturers2,0)-1,13)</formula1>
    </dataValidation>
    <dataValidation type="list" allowBlank="1" showInputMessage="1" showErrorMessage="1" sqref="D21:D30" xr:uid="{00000000-0002-0000-0D00-000006000000}">
      <formula1>OFFSET(Start_ApprovedStats,0,MATCH(B21,Manufacturers,0)-1,11)</formula1>
    </dataValidation>
  </dataValidations>
  <hyperlinks>
    <hyperlink ref="F18" r:id="rId1" xr:uid="{00000000-0004-0000-0D00-000000000000}"/>
  </hyperlinks>
  <pageMargins left="0.7" right="0.7" top="0.75" bottom="0.75" header="0.3" footer="0.3"/>
  <pageSetup scale="56" fitToHeight="3"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controls>
    <mc:AlternateContent xmlns:mc="http://schemas.openxmlformats.org/markup-compatibility/2006">
      <mc:Choice Requires="x14">
        <control shapeId="80912" r:id="rId5" name="CommandButton1">
          <controlPr defaultSize="0" autoLine="0" r:id="rId6">
            <anchor moveWithCells="1">
              <from>
                <xdr:col>6</xdr:col>
                <xdr:colOff>831850</xdr:colOff>
                <xdr:row>14</xdr:row>
                <xdr:rowOff>146050</xdr:rowOff>
              </from>
              <to>
                <xdr:col>10</xdr:col>
                <xdr:colOff>1130300</xdr:colOff>
                <xdr:row>17</xdr:row>
                <xdr:rowOff>203200</xdr:rowOff>
              </to>
            </anchor>
          </controlPr>
        </control>
      </mc:Choice>
      <mc:Fallback>
        <control shapeId="80912" r:id="rId5" name="CommandButton1"/>
      </mc:Fallback>
    </mc:AlternateContent>
    <mc:AlternateContent xmlns:mc="http://schemas.openxmlformats.org/markup-compatibility/2006">
      <mc:Choice Requires="x14">
        <control shapeId="80900" r:id="rId7" name="CheckBox1">
          <controlPr defaultSize="0" autoLine="0" autoPict="0" linkedCell="References!C33" r:id="rId8">
            <anchor>
              <from>
                <xdr:col>2</xdr:col>
                <xdr:colOff>412750</xdr:colOff>
                <xdr:row>14</xdr:row>
                <xdr:rowOff>260350</xdr:rowOff>
              </from>
              <to>
                <xdr:col>3</xdr:col>
                <xdr:colOff>3689350</xdr:colOff>
                <xdr:row>17</xdr:row>
                <xdr:rowOff>50800</xdr:rowOff>
              </to>
            </anchor>
          </controlPr>
        </control>
      </mc:Choice>
      <mc:Fallback>
        <control shapeId="80900" r:id="rId7" name="CheckBox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tabColor rgb="FF92D050"/>
  </sheetPr>
  <dimension ref="A1:AD138"/>
  <sheetViews>
    <sheetView showGridLines="0" topLeftCell="A5" zoomScale="90" zoomScaleNormal="90" zoomScalePageLayoutView="60" workbookViewId="0">
      <selection activeCell="I11" sqref="I11"/>
    </sheetView>
  </sheetViews>
  <sheetFormatPr defaultColWidth="0" defaultRowHeight="14.5"/>
  <cols>
    <col min="1" max="1" width="3.81640625" style="39" customWidth="1"/>
    <col min="2" max="2" width="5.81640625" style="39" customWidth="1"/>
    <col min="3" max="3" width="38.81640625" style="39" customWidth="1"/>
    <col min="4" max="4" width="47.1796875" style="39" customWidth="1"/>
    <col min="5" max="5" width="16.1796875" style="39" customWidth="1"/>
    <col min="6" max="6" width="47.453125" style="39" customWidth="1"/>
    <col min="7" max="7" width="42.81640625" style="39" customWidth="1"/>
    <col min="8" max="9" width="5.453125" style="39" customWidth="1"/>
    <col min="10" max="10" width="13.54296875" style="39" customWidth="1"/>
    <col min="11" max="11" width="13.453125" style="39" hidden="1" customWidth="1"/>
    <col min="12" max="13" width="17.81640625" style="39" hidden="1" customWidth="1"/>
    <col min="14" max="14" width="16.81640625" style="39" hidden="1" customWidth="1"/>
    <col min="15" max="15" width="16" style="39" hidden="1" customWidth="1"/>
    <col min="16" max="16" width="15.81640625" style="39" hidden="1" customWidth="1"/>
    <col min="17" max="17" width="16.1796875" style="39" hidden="1" customWidth="1"/>
    <col min="18" max="18" width="24" style="39" hidden="1" customWidth="1"/>
    <col min="19" max="19" width="16.1796875" style="39" hidden="1" customWidth="1"/>
    <col min="20" max="23" width="15.81640625" style="39" hidden="1" customWidth="1"/>
    <col min="24" max="25" width="7.81640625" style="39" hidden="1" customWidth="1"/>
    <col min="26" max="26" width="11.81640625" style="39" hidden="1" customWidth="1"/>
    <col min="27" max="27" width="13.453125" style="39" hidden="1" customWidth="1"/>
    <col min="28" max="28" width="8.81640625" style="39" hidden="1" customWidth="1"/>
    <col min="29" max="29" width="11.1796875" style="39" hidden="1" customWidth="1"/>
    <col min="30" max="30" width="8.81640625" style="39" hidden="1" customWidth="1"/>
    <col min="31" max="16384" width="8.81640625" style="39" hidden="1"/>
  </cols>
  <sheetData>
    <row r="1" spans="1:30" ht="60" customHeight="1">
      <c r="A1" s="767"/>
      <c r="B1" s="761" t="str">
        <f>Development!$A$3&amp;" Residential Efficiency Program"</f>
        <v>2024 Residential Efficiency Program</v>
      </c>
      <c r="C1" s="760"/>
      <c r="D1" s="760"/>
      <c r="E1" s="760"/>
      <c r="F1" s="760"/>
      <c r="G1" s="760"/>
      <c r="H1" s="760"/>
      <c r="I1" s="760"/>
      <c r="J1" s="767"/>
    </row>
    <row r="2" spans="1:30" ht="59.5" customHeight="1" thickBot="1">
      <c r="A2" s="768"/>
      <c r="B2" s="768" t="str">
        <f>"Air Source Heat Pump Worksheet, Version "&amp;Development!A2</f>
        <v>Air Source Heat Pump Worksheet, Version 3.0</v>
      </c>
      <c r="C2" s="760"/>
      <c r="D2" s="760"/>
      <c r="E2" s="760"/>
      <c r="F2" s="760"/>
      <c r="G2" s="760"/>
      <c r="H2" s="760"/>
      <c r="I2" s="760"/>
      <c r="J2" s="768"/>
    </row>
    <row r="3" spans="1:30" ht="37" customHeight="1" thickTop="1">
      <c r="A3" s="781"/>
      <c r="B3" s="781"/>
      <c r="C3" s="781"/>
      <c r="D3" s="781"/>
      <c r="E3" s="781"/>
      <c r="F3" s="781"/>
      <c r="G3" s="781"/>
      <c r="H3" s="781"/>
      <c r="I3" s="781"/>
      <c r="J3" s="781"/>
      <c r="AD3" s="430"/>
    </row>
    <row r="4" spans="1:30" ht="26" thickBot="1">
      <c r="B4" s="727" t="s">
        <v>2295</v>
      </c>
      <c r="C4" s="21"/>
      <c r="D4" s="21"/>
      <c r="E4" s="21"/>
      <c r="F4" s="21"/>
      <c r="G4" s="21"/>
      <c r="H4" s="21"/>
      <c r="I4" s="21"/>
      <c r="J4" s="21"/>
      <c r="K4" s="21"/>
      <c r="L4" s="21"/>
      <c r="M4" s="21"/>
      <c r="N4" s="21"/>
      <c r="O4" s="21"/>
      <c r="P4" s="21"/>
      <c r="Q4" s="21"/>
      <c r="R4" s="21"/>
      <c r="S4" s="21"/>
      <c r="T4" s="21"/>
      <c r="U4" s="21"/>
      <c r="V4" s="21"/>
      <c r="W4" s="21"/>
      <c r="X4" s="21"/>
      <c r="Y4" s="21"/>
      <c r="Z4" s="21"/>
      <c r="AA4" s="21"/>
      <c r="AB4" s="21"/>
      <c r="AC4" s="21"/>
    </row>
    <row r="5" spans="1:30" ht="25.5">
      <c r="B5" s="745"/>
      <c r="C5" s="746"/>
      <c r="D5" s="746"/>
      <c r="E5" s="746"/>
      <c r="F5" s="1050"/>
      <c r="G5" s="1050" t="str">
        <f>IF(AND(G8&lt;G6,'Heat Pump Costs'!AK13=""),"Rebate has been capped per Program guidelines",IF('ASHP Load Calculations'!G8&lt;'ASHP Load Calculations'!G6,"Rebate has been capped per Program guidelines",""))</f>
        <v/>
      </c>
      <c r="H5" s="746"/>
      <c r="I5" s="746"/>
      <c r="J5" s="746"/>
      <c r="K5" s="746"/>
      <c r="L5" s="746"/>
      <c r="M5" s="746"/>
      <c r="N5" s="746"/>
      <c r="O5" s="746"/>
      <c r="P5" s="746"/>
      <c r="Q5" s="746"/>
      <c r="R5" s="746"/>
      <c r="S5" s="746"/>
      <c r="T5" s="746"/>
      <c r="U5" s="746"/>
      <c r="V5" s="746"/>
      <c r="W5" s="746"/>
      <c r="X5" s="746"/>
      <c r="Y5" s="746"/>
      <c r="Z5" s="746"/>
      <c r="AA5" s="746"/>
      <c r="AB5" s="746"/>
      <c r="AC5" s="746"/>
    </row>
    <row r="6" spans="1:30" ht="25.5">
      <c r="B6" s="745"/>
      <c r="C6" s="908" t="s">
        <v>2146</v>
      </c>
      <c r="D6" s="828">
        <f>SUM(D15,D28,D41,D54,D67,D80,D93,D106,D119,D132)</f>
        <v>0</v>
      </c>
      <c r="E6" s="746"/>
      <c r="F6" s="908" t="s">
        <v>3491</v>
      </c>
      <c r="G6" s="827">
        <f>SUM(G19,G32,G45,G58,G71,G84,G97,G110,G123,G136)</f>
        <v>0</v>
      </c>
      <c r="H6" s="746"/>
      <c r="I6" s="746"/>
      <c r="J6" s="746"/>
      <c r="K6" s="746"/>
      <c r="L6" s="746"/>
      <c r="M6" s="746"/>
      <c r="N6" s="746"/>
      <c r="O6" s="746"/>
      <c r="P6" s="746"/>
      <c r="Q6" s="746"/>
      <c r="R6" s="746"/>
      <c r="S6" s="746"/>
      <c r="T6" s="746"/>
      <c r="U6" s="746"/>
      <c r="V6" s="746"/>
      <c r="W6" s="746"/>
      <c r="X6" s="746"/>
      <c r="Y6" s="746"/>
      <c r="Z6" s="746"/>
      <c r="AA6" s="746"/>
      <c r="AB6" s="746"/>
      <c r="AC6" s="746"/>
    </row>
    <row r="7" spans="1:30" ht="14.5" customHeight="1">
      <c r="B7" s="745"/>
      <c r="C7" s="747"/>
      <c r="D7" s="746"/>
      <c r="E7" s="746"/>
      <c r="F7" s="747"/>
      <c r="G7" s="746"/>
      <c r="H7" s="746"/>
      <c r="I7" s="746"/>
      <c r="J7" s="746"/>
      <c r="K7" s="746"/>
      <c r="L7" s="746"/>
      <c r="M7" s="746"/>
      <c r="N7" s="746"/>
      <c r="O7" s="746"/>
      <c r="P7" s="746"/>
      <c r="Q7" s="746"/>
      <c r="R7" s="746"/>
      <c r="S7" s="746"/>
      <c r="T7" s="746"/>
      <c r="U7" s="746"/>
      <c r="V7" s="746"/>
      <c r="W7" s="746"/>
      <c r="X7" s="746"/>
      <c r="Y7" s="746"/>
      <c r="Z7" s="746"/>
      <c r="AA7" s="746"/>
      <c r="AB7" s="746"/>
      <c r="AC7" s="746"/>
    </row>
    <row r="8" spans="1:30" ht="25.5">
      <c r="B8" s="745"/>
      <c r="C8" s="908" t="s">
        <v>2147</v>
      </c>
      <c r="D8" s="828">
        <f>SUM(D17,D30,D43,D56,D69,D82,D95,D108,D121,D134)</f>
        <v>0</v>
      </c>
      <c r="E8" s="746"/>
      <c r="F8" s="908" t="s">
        <v>3494</v>
      </c>
      <c r="G8" s="827">
        <f>IF(Qualifying_Index!AM51="","",Qualifying_Index!AM51)</f>
        <v>0</v>
      </c>
      <c r="H8" s="746"/>
      <c r="I8" s="746"/>
      <c r="J8" s="746"/>
      <c r="K8" s="746"/>
      <c r="L8" s="746"/>
      <c r="M8" s="746"/>
      <c r="N8" s="746"/>
      <c r="O8" s="746"/>
      <c r="P8" s="746"/>
      <c r="Q8" s="746"/>
      <c r="R8" s="746"/>
      <c r="S8" s="746"/>
      <c r="T8" s="746"/>
      <c r="U8" s="746"/>
      <c r="V8" s="746"/>
      <c r="W8" s="746"/>
      <c r="X8" s="746"/>
      <c r="Y8" s="746"/>
      <c r="Z8" s="746"/>
      <c r="AA8" s="746"/>
      <c r="AB8" s="746"/>
      <c r="AC8" s="746"/>
    </row>
    <row r="9" spans="1:30" ht="41.5" customHeight="1">
      <c r="B9" s="745"/>
      <c r="C9" s="747"/>
      <c r="D9" s="1047"/>
      <c r="E9" s="1047"/>
      <c r="F9" s="1049" t="s">
        <v>2309</v>
      </c>
      <c r="G9" s="827">
        <f>SUM(Qualifying_Index!AN27:AN36)</f>
        <v>0</v>
      </c>
      <c r="H9" s="746"/>
      <c r="I9" s="746"/>
      <c r="J9" s="746"/>
      <c r="K9" s="746"/>
      <c r="L9" s="746"/>
      <c r="M9" s="746"/>
      <c r="N9" s="746"/>
      <c r="O9" s="746"/>
      <c r="P9" s="746"/>
      <c r="Q9" s="746"/>
      <c r="R9" s="746"/>
      <c r="S9" s="746"/>
      <c r="T9" s="746"/>
      <c r="U9" s="746"/>
      <c r="V9" s="746"/>
      <c r="W9" s="746"/>
      <c r="X9" s="746"/>
      <c r="Y9" s="746"/>
      <c r="Z9" s="746"/>
      <c r="AA9" s="746"/>
      <c r="AB9" s="746"/>
      <c r="AC9" s="746"/>
    </row>
    <row r="10" spans="1:30" ht="47.15" customHeight="1" thickBot="1">
      <c r="C10" s="1048"/>
      <c r="D10" s="1816" t="s">
        <v>3404</v>
      </c>
      <c r="E10" s="1816"/>
      <c r="F10" s="1816"/>
      <c r="K10" s="42"/>
    </row>
    <row r="11" spans="1:30" ht="39.65" customHeight="1" thickBot="1">
      <c r="C11" s="1697" t="s">
        <v>2122</v>
      </c>
      <c r="D11" s="1699"/>
      <c r="E11" s="921"/>
      <c r="F11" s="922"/>
      <c r="G11" s="923"/>
      <c r="H11" s="924"/>
      <c r="I11" s="39" t="e">
        <f>IF(References!$A$15=TRUE,Qualifying_Index!BO27,Qualifying_Index!BP27)</f>
        <v>#VALUE!</v>
      </c>
      <c r="J11" s="162"/>
    </row>
    <row r="12" spans="1:30" ht="14.5" customHeight="1">
      <c r="C12" s="909"/>
      <c r="D12" s="910"/>
      <c r="E12" s="162"/>
      <c r="F12" s="911"/>
      <c r="G12" s="162"/>
      <c r="H12" s="430"/>
      <c r="J12" s="162"/>
    </row>
    <row r="13" spans="1:30" ht="49.5" customHeight="1">
      <c r="C13" s="907" t="s">
        <v>2123</v>
      </c>
      <c r="D13" s="842" t="str">
        <f>IF('ASHP Equipment Information'!D23="","",'ASHP Equipment Information'!D23)</f>
        <v/>
      </c>
      <c r="E13" s="162"/>
      <c r="F13" s="916" t="s">
        <v>2623</v>
      </c>
      <c r="G13" s="588"/>
      <c r="H13" s="430"/>
      <c r="J13" s="162"/>
      <c r="M13" s="344"/>
      <c r="N13" s="344"/>
      <c r="O13" s="344"/>
      <c r="P13" s="344"/>
      <c r="Q13" s="344"/>
      <c r="S13" s="344"/>
      <c r="T13" s="344"/>
      <c r="U13" s="344"/>
      <c r="V13" s="344"/>
      <c r="X13" s="344"/>
      <c r="Y13" s="344"/>
      <c r="Z13" s="344"/>
      <c r="AA13" s="344"/>
    </row>
    <row r="14" spans="1:30" ht="18.649999999999999" customHeight="1">
      <c r="C14" s="841"/>
      <c r="E14" s="162"/>
      <c r="F14" s="916"/>
      <c r="G14" s="910"/>
      <c r="H14" s="430"/>
      <c r="J14" s="162"/>
      <c r="M14" s="344"/>
      <c r="N14" s="344"/>
      <c r="O14" s="344"/>
      <c r="P14" s="344"/>
      <c r="Q14" s="344"/>
      <c r="S14" s="344"/>
      <c r="T14" s="344"/>
      <c r="U14" s="344"/>
      <c r="V14" s="344"/>
      <c r="X14" s="344"/>
      <c r="Y14" s="344"/>
      <c r="Z14" s="344"/>
      <c r="AA14" s="344"/>
    </row>
    <row r="15" spans="1:30" ht="52" customHeight="1">
      <c r="C15" s="913" t="s">
        <v>2796</v>
      </c>
      <c r="D15" s="588"/>
      <c r="E15" s="162"/>
      <c r="F15" s="916" t="s">
        <v>2799</v>
      </c>
      <c r="G15" s="829" t="str">
        <f>IF(G13="","",IF(INDEX('Integrated Controls'!$C$19:$C$28,MATCH(G13,'Integrated Controls'!$B$19:$B$28,0))&lt;&gt;"",INDEX('Integrated Controls'!$C$19:$C$28,MATCH(G13,'Integrated Controls'!$B$19:$B$28,0)),INDEX('Smart T-Stats'!$B$21:$B$30,MATCH(G13,'Smart T-Stats'!$A$21:$A$30,0))))</f>
        <v/>
      </c>
      <c r="H15" s="430"/>
      <c r="J15" s="162"/>
      <c r="K15" s="344"/>
      <c r="L15" s="344"/>
      <c r="M15" s="344"/>
      <c r="N15" s="344"/>
      <c r="O15" s="344"/>
      <c r="P15" s="344"/>
      <c r="Q15" s="344"/>
      <c r="S15" s="344"/>
      <c r="T15" s="344"/>
      <c r="U15" s="344"/>
      <c r="V15" s="344"/>
      <c r="X15" s="344"/>
      <c r="Y15" s="344"/>
      <c r="Z15" s="344"/>
      <c r="AA15" s="344"/>
    </row>
    <row r="16" spans="1:30" ht="19.5" customHeight="1">
      <c r="C16" s="907"/>
      <c r="D16" s="910"/>
      <c r="E16" s="162"/>
      <c r="F16" s="916"/>
      <c r="G16" s="925"/>
      <c r="H16" s="430"/>
      <c r="J16" s="162"/>
      <c r="K16" s="344"/>
      <c r="L16" s="344"/>
      <c r="M16" s="344"/>
      <c r="N16" s="344"/>
      <c r="O16" s="344"/>
      <c r="P16" s="344"/>
      <c r="Q16" s="344"/>
      <c r="S16" s="344"/>
      <c r="T16" s="344"/>
      <c r="U16" s="344"/>
      <c r="V16" s="344"/>
      <c r="X16" s="344"/>
      <c r="Y16" s="344"/>
      <c r="Z16" s="344"/>
      <c r="AA16" s="344"/>
    </row>
    <row r="17" spans="2:18" ht="42" customHeight="1">
      <c r="B17" s="205"/>
      <c r="C17" s="913" t="s">
        <v>2797</v>
      </c>
      <c r="D17" s="588"/>
      <c r="E17" s="162"/>
      <c r="F17" s="908" t="s">
        <v>2152</v>
      </c>
      <c r="G17" s="828" t="e">
        <f>IF(I11="Missing Info","",Qualifying_Index!AI27)</f>
        <v>#VALUE!</v>
      </c>
      <c r="H17" s="430"/>
      <c r="J17" s="162"/>
      <c r="R17" s="344"/>
    </row>
    <row r="18" spans="2:18" ht="14.5" customHeight="1">
      <c r="B18" s="205"/>
      <c r="C18" s="907"/>
      <c r="D18" s="910"/>
      <c r="E18" s="162"/>
      <c r="F18" s="911"/>
      <c r="G18" s="910"/>
      <c r="H18" s="915"/>
      <c r="I18" s="910"/>
      <c r="J18" s="162"/>
      <c r="R18" s="344"/>
    </row>
    <row r="19" spans="2:18" ht="38.15" customHeight="1">
      <c r="C19" s="907" t="s">
        <v>2151</v>
      </c>
      <c r="D19" s="829" t="str">
        <f>IF(AND(D15="",D17="",D13=""),"",Qualifying_Index!AX27)</f>
        <v/>
      </c>
      <c r="E19" s="162"/>
      <c r="F19" s="916" t="s">
        <v>2153</v>
      </c>
      <c r="G19" s="827" t="str">
        <f>IF('ASHP Equipment Information'!D23="","",IF('ASHP Equipment Information'!#REF!="","",IF(I11="Missing Info","Missing Info",IF(OR(G17="DNQ",B21&lt;&gt;""),"DNQ",IF('Heat Pump Costs'!AH4="","   *Please enter cost on Heat Pump Cost tab*",ROUND('Heat Pump Costs'!O4,0))))))</f>
        <v/>
      </c>
      <c r="H19" s="926"/>
      <c r="I19" s="927"/>
      <c r="J19" s="162"/>
    </row>
    <row r="20" spans="2:18" ht="17.5" customHeight="1" thickBot="1">
      <c r="C20" s="928"/>
      <c r="D20" s="929"/>
      <c r="E20" s="929"/>
      <c r="F20" s="929"/>
      <c r="G20" s="1029" t="str">
        <f>IF(OR(G19="",G19="   *Please enter cost on Heat Pump Cost tab*",G19="Missing Info",G19="DNQ"),"",IF(G19&lt;ROUND(Qualifying_Index!AK27,0),"*Please note this rebate has been capped at the cost*",""))</f>
        <v/>
      </c>
      <c r="H20" s="930"/>
    </row>
    <row r="21" spans="2:18" ht="35.5" customHeight="1">
      <c r="B21" s="344" t="str">
        <f>IF(AND(RIGHT(D13,6)&lt;&gt;"ccASHP",OR(G15=References!$A$124,G15=References!$A$125,G15=References!$A$126,G15=References!$A$127)),"Integrated Controls are only available to Cold Climate Heat Pumps",IF(AND('Site Information'!$C$10=References!$Q$11,OR(D13=References!$S$8,D13=References!$S$9),AND(G15&lt;&gt;References!$A$125,G15&lt;&gt;References!$A$128)),"Whole House installations of Ductless Cold Climate Heat Pumps require Integrated/Modulating Controls. If these controls are not installed, the project becomes a Partial House installation.",IF(AND(OR(D13=References!$S$8,D13=References!$S$9),G15=References!$A$124),"Ductless Cold Climate Heat Pumps require Integrated/Modulating Controls, Integrated/Fixed Controls, Freeze Stats, or a Separate Thermostat to be installed, unless the Fossil Fuel Heater has been removed.",IF(AND(D13=References!$S$7,G15&lt;&gt;References!$A$124,G15&lt;&gt;References!$A$125,G15&lt;&gt;References!$A$126,G15&lt;&gt;References!$A$127,G15&lt;&gt;References!$A$128),"Ducted Cold Climate Heat Pumps  require Dual Fuel Thermostats, Integrated/Modulating Controls, Integrated/Fixed Controls, or Freeze Stats to be installed, unless the Fossil Fuel Heater has been removed.",""))))</f>
        <v/>
      </c>
      <c r="F21" s="162"/>
    </row>
    <row r="22" spans="2:18" ht="15" customHeight="1"/>
    <row r="23" spans="2:18" s="919" customFormat="1" ht="15" customHeight="1" thickBot="1"/>
    <row r="24" spans="2:18" ht="33" customHeight="1" thickBot="1">
      <c r="C24" s="1697" t="s">
        <v>2124</v>
      </c>
      <c r="D24" s="1699"/>
      <c r="E24" s="921"/>
      <c r="F24" s="851"/>
      <c r="G24" s="851"/>
      <c r="H24" s="924"/>
      <c r="I24" s="39" t="e">
        <f>IF(References!$A$15=TRUE,Qualifying_Index!BO28,Qualifying_Index!BP28)</f>
        <v>#VALUE!</v>
      </c>
    </row>
    <row r="25" spans="2:18" ht="16" customHeight="1">
      <c r="C25" s="909"/>
      <c r="D25" s="910"/>
      <c r="E25" s="162"/>
      <c r="F25" s="911"/>
      <c r="G25" s="162"/>
      <c r="H25" s="430"/>
    </row>
    <row r="26" spans="2:18" ht="50.5" customHeight="1">
      <c r="C26" s="907" t="s">
        <v>2123</v>
      </c>
      <c r="D26" s="842" t="str">
        <f>IF('ASHP Equipment Information'!D66="","",'ASHP Equipment Information'!D66)</f>
        <v/>
      </c>
      <c r="E26" s="162"/>
      <c r="F26" s="916" t="s">
        <v>2623</v>
      </c>
      <c r="G26" s="588"/>
      <c r="H26" s="430"/>
    </row>
    <row r="27" spans="2:18" ht="14.5" customHeight="1">
      <c r="C27" s="907"/>
      <c r="D27" s="910"/>
      <c r="E27" s="162"/>
      <c r="F27" s="916"/>
      <c r="G27" s="925"/>
      <c r="H27" s="430"/>
    </row>
    <row r="28" spans="2:18" ht="52" customHeight="1">
      <c r="C28" s="913" t="s">
        <v>2796</v>
      </c>
      <c r="D28" s="588"/>
      <c r="E28" s="162"/>
      <c r="F28" s="916" t="s">
        <v>2800</v>
      </c>
      <c r="G28" s="829" t="str">
        <f>IF(G26="","",IF(INDEX('Integrated Controls'!$C$19:$C$28,MATCH(G26,'Integrated Controls'!$B$19:$B$28,0))&lt;&gt;"",INDEX('Integrated Controls'!$C$19:$C$28,MATCH(G26,'Integrated Controls'!$B$19:$B$28,0)),INDEX('Smart T-Stats'!$B$21:$B$30,MATCH(G26,'Smart T-Stats'!$A$21:$A$30,0))))</f>
        <v/>
      </c>
      <c r="H28" s="430"/>
    </row>
    <row r="29" spans="2:18" ht="16.5" customHeight="1">
      <c r="C29" s="907"/>
      <c r="D29" s="910"/>
      <c r="E29" s="162"/>
      <c r="H29" s="430"/>
    </row>
    <row r="30" spans="2:18" ht="35.5" customHeight="1">
      <c r="C30" s="913" t="s">
        <v>2797</v>
      </c>
      <c r="D30" s="588"/>
      <c r="E30" s="162"/>
      <c r="F30" s="908" t="s">
        <v>2152</v>
      </c>
      <c r="G30" s="829" t="e">
        <f>IF(I24="Missing Info","",Qualifying_Index!AI28)</f>
        <v>#VALUE!</v>
      </c>
      <c r="H30" s="430"/>
    </row>
    <row r="31" spans="2:18" ht="14.5" customHeight="1">
      <c r="C31" s="914"/>
      <c r="D31" s="910"/>
      <c r="E31" s="162"/>
      <c r="F31" s="911"/>
      <c r="G31" s="910"/>
      <c r="H31" s="915"/>
      <c r="I31" s="910"/>
    </row>
    <row r="32" spans="2:18" ht="35.5" customHeight="1">
      <c r="C32" s="907" t="s">
        <v>2151</v>
      </c>
      <c r="D32" s="829" t="str">
        <f>IF(AND(D28="",D30="",D26=""),"",Qualifying_Index!AX28)</f>
        <v/>
      </c>
      <c r="E32" s="162"/>
      <c r="F32" s="916" t="s">
        <v>2153</v>
      </c>
      <c r="G32" s="827" t="str">
        <f>IF('ASHP Equipment Information'!D66="","",IF('ASHP Equipment Information'!K66="","",IF(I24="Missing Info","Missing Info",IF(OR(G30="DNQ",B34&lt;&gt;""),"DNQ",IF('Heat Pump Costs'!AH5="","   *Please enter cost on Heat Pump Cost tab*",ROUND('Heat Pump Costs'!O5,0))))))</f>
        <v/>
      </c>
      <c r="H32" s="926"/>
      <c r="I32" s="927"/>
    </row>
    <row r="33" spans="2:9" ht="16" customHeight="1" thickBot="1">
      <c r="C33" s="928"/>
      <c r="D33" s="929"/>
      <c r="E33" s="929"/>
      <c r="F33" s="929"/>
      <c r="G33" s="1029" t="str">
        <f>IF(OR(G32="",G32="   *Please enter cost on Heat Pump Cost tab*",G32="Missing Info",G32="DNQ"),"",IF(G32&lt;ROUND(Qualifying_Index!AK28,0),"*Please note this rebate has been capped at the cost*",""))</f>
        <v/>
      </c>
      <c r="H33" s="930"/>
    </row>
    <row r="34" spans="2:9" ht="36" customHeight="1">
      <c r="B34" s="344" t="str">
        <f>IF(AND(RIGHT(D26,6)&lt;&gt;"ccASHP",OR(G28=References!$A$124,G28=References!$A$125,G28=References!$A$126,G28=References!$A$127)),"Integrated Controls are only available to Cold Climate Heat Pumps",IF(AND('Site Information'!$C$10=References!$Q$11,OR(D26=References!$S$8,D26=References!$S$9),AND(G28&lt;&gt;References!$A$125,G28&lt;&gt;References!$A$128)),"Whole House installations of Ductless Cold Climate Heat Pumps require Integrated/Modulating Controls. If these controls are not installed, the project becomes a Partial House installation.",IF(AND(OR(D26=References!$S$8,D26=References!$S$9),G28=References!$A$124),"Ductless Cold Climate Heat Pumps require Integrated/Modulating Controls, Integrated/Fixed Controls, Freeze Stats, or a Separate Thermostat to be installed, unless the Fossil Fuel Heater has been removed.",IF(AND(D26=References!$S$7,G28&lt;&gt;References!$A$124,G28&lt;&gt;References!$A$125,G28&lt;&gt;References!$A$126,G28&lt;&gt;References!$A$127,G28&lt;&gt;References!$A$128),"Ducted Cold Climate Heat Pumps  require Dual Fuel Thermostats, Integrated/Modulating Controls, Integrated/Fixed Controls, or Freeze Stats to be installed, unless the Fossil Fuel Heater has been removed.",""))))</f>
        <v/>
      </c>
    </row>
    <row r="35" spans="2:9" ht="15" customHeight="1"/>
    <row r="36" spans="2:9" ht="15" customHeight="1" thickBot="1">
      <c r="B36" s="919"/>
    </row>
    <row r="37" spans="2:9" ht="33.65" customHeight="1" thickBot="1">
      <c r="C37" s="1697" t="s">
        <v>2208</v>
      </c>
      <c r="D37" s="1699"/>
      <c r="E37" s="921"/>
      <c r="F37" s="851"/>
      <c r="G37" s="851"/>
      <c r="H37" s="924"/>
      <c r="I37" s="39" t="e">
        <f>IF(References!$A$15=TRUE,Qualifying_Index!BO29,Qualifying_Index!BP29)</f>
        <v>#VALUE!</v>
      </c>
    </row>
    <row r="38" spans="2:9" ht="16" customHeight="1">
      <c r="C38" s="909"/>
      <c r="D38" s="910"/>
      <c r="E38" s="162"/>
      <c r="F38" s="911"/>
      <c r="G38" s="162"/>
      <c r="H38" s="430"/>
    </row>
    <row r="39" spans="2:9" ht="43" customHeight="1">
      <c r="C39" s="907" t="s">
        <v>2123</v>
      </c>
      <c r="D39" s="842" t="str">
        <f>IF('ASHP Equipment Information'!D85="","",'ASHP Equipment Information'!D85)</f>
        <v/>
      </c>
      <c r="E39" s="162"/>
      <c r="F39" s="916" t="s">
        <v>2623</v>
      </c>
      <c r="G39" s="588"/>
      <c r="H39" s="430"/>
    </row>
    <row r="40" spans="2:9" ht="18.649999999999999" customHeight="1">
      <c r="C40" s="907"/>
      <c r="D40" s="910"/>
      <c r="E40" s="162"/>
      <c r="F40" s="916"/>
      <c r="G40" s="910"/>
      <c r="H40" s="430"/>
    </row>
    <row r="41" spans="2:9" ht="51.65" customHeight="1">
      <c r="C41" s="913" t="s">
        <v>2796</v>
      </c>
      <c r="D41" s="588"/>
      <c r="E41" s="162"/>
      <c r="F41" s="916" t="s">
        <v>2801</v>
      </c>
      <c r="G41" s="829" t="str">
        <f>IF(G39="","",IF(INDEX('Integrated Controls'!$C$19:$C$28,MATCH(G39,'Integrated Controls'!$B$19:$B$28,0))&lt;&gt;"",INDEX('Integrated Controls'!$C$19:$C$28,MATCH(G39,'Integrated Controls'!$B$19:$B$28,0)),INDEX('Smart T-Stats'!$B$21:$B$30,MATCH(G39,'Smart T-Stats'!$A$21:$A$30,0))))</f>
        <v/>
      </c>
      <c r="H41" s="430"/>
    </row>
    <row r="42" spans="2:9" ht="18.649999999999999" customHeight="1">
      <c r="C42" s="907"/>
      <c r="D42" s="910"/>
      <c r="E42" s="162"/>
      <c r="H42" s="430"/>
    </row>
    <row r="43" spans="2:9" ht="50.5" customHeight="1">
      <c r="C43" s="913" t="s">
        <v>2797</v>
      </c>
      <c r="D43" s="588"/>
      <c r="E43" s="162"/>
      <c r="F43" s="908" t="s">
        <v>2152</v>
      </c>
      <c r="G43" s="829" t="e">
        <f>IF(I37="Missing Info","",Qualifying_Index!AI29)</f>
        <v>#VALUE!</v>
      </c>
      <c r="H43" s="430"/>
    </row>
    <row r="44" spans="2:9">
      <c r="C44" s="914"/>
      <c r="D44" s="910"/>
      <c r="E44" s="162"/>
      <c r="F44" s="911"/>
      <c r="G44" s="910"/>
      <c r="H44" s="915"/>
      <c r="I44" s="910"/>
    </row>
    <row r="45" spans="2:9" ht="36" customHeight="1">
      <c r="C45" s="907" t="s">
        <v>2151</v>
      </c>
      <c r="D45" s="829" t="str">
        <f>IF(AND(D41="",D43="",D39=""),"",Qualifying_Index!AX29)</f>
        <v/>
      </c>
      <c r="E45" s="162"/>
      <c r="F45" s="916" t="s">
        <v>2153</v>
      </c>
      <c r="G45" s="827" t="str">
        <f>IF('ASHP Equipment Information'!D85="","",IF('ASHP Equipment Information'!K85="","",IF(I37="Missing Info","Missing Info",IF(OR(G43="DNQ",B47&lt;&gt;""),"DNQ",IF('Heat Pump Costs'!AH6="","   *Please enter cost on Heat Pump Cost tab*",ROUND('Heat Pump Costs'!O6,0))))))</f>
        <v/>
      </c>
      <c r="H45" s="926"/>
      <c r="I45" s="927"/>
    </row>
    <row r="46" spans="2:9" ht="19.5" customHeight="1" thickBot="1">
      <c r="C46" s="928"/>
      <c r="D46" s="929"/>
      <c r="E46" s="929"/>
      <c r="F46" s="929"/>
      <c r="G46" s="1029" t="str">
        <f>IF(OR(G45="",G45="   *Please enter cost on Heat Pump Cost tab*",G45="Missing Info",G45="DNQ"),"",IF(G45&lt;ROUND(Qualifying_Index!AK29,0),"*Please note this rebate has been capped at the cost*",""))</f>
        <v/>
      </c>
      <c r="H46" s="930"/>
    </row>
    <row r="47" spans="2:9" ht="36" customHeight="1">
      <c r="B47" s="344" t="str">
        <f>IF(AND(RIGHT(D39,6)&lt;&gt;"ccASHP",OR(G41=References!$A$124,G41=References!$A$125,G41=References!$A$126,G41=References!$A$127)),"Integrated Controls are only available to Cold Climate Heat Pumps",IF(AND('Site Information'!$C$10=References!$Q$11,OR(D39=References!$S$8,D39=References!$S$9),AND(G41&lt;&gt;References!$A$125,G41&lt;&gt;References!$A$128)),"Whole House installations of Ductless Cold Climate Heat Pumps require Integrated/Modulating Controls. If these controls are not installed, the project becomes a Partial House installation.",IF(AND(OR(D39=References!$S$8,D39=References!$S$9),G41=References!$A$124),"Ductless Cold Climate Heat Pumps require Integrated/Modulating Controls, Integrated/Fixed Controls, Freeze Stats, or a Separate Thermostat to be installed, unless the Fossil Fuel Heater has been removed.",IF(AND(D39=References!$S$7,G41&lt;&gt;References!$A$124,G41&lt;&gt;References!$A$125,G41&lt;&gt;References!$A$126,G41&lt;&gt;References!$A$127,G41&lt;&gt;References!$A$128),"Ducted Cold Climate Heat Pumps  require Dual Fuel Thermostats, Integrated/Modulating Controls, Integrated/Fixed Controls, or Freeze Stats to be installed, unless the Fossil Fuel Heater has been removed.",""))))</f>
        <v/>
      </c>
    </row>
    <row r="49" spans="2:9" ht="24" thickBot="1">
      <c r="B49" s="919"/>
    </row>
    <row r="50" spans="2:9" ht="33.65" customHeight="1" thickBot="1">
      <c r="C50" s="1697" t="s">
        <v>2209</v>
      </c>
      <c r="D50" s="1699"/>
      <c r="E50" s="921"/>
      <c r="F50" s="851"/>
      <c r="G50" s="851"/>
      <c r="H50" s="924"/>
      <c r="I50" s="39" t="e">
        <f>IF(References!$A$15=TRUE,Qualifying_Index!BO30,Qualifying_Index!BP30)</f>
        <v>#VALUE!</v>
      </c>
    </row>
    <row r="51" spans="2:9">
      <c r="C51" s="909"/>
      <c r="D51" s="910"/>
      <c r="E51" s="162"/>
      <c r="F51" s="911"/>
      <c r="G51" s="162"/>
      <c r="H51" s="430"/>
    </row>
    <row r="52" spans="2:9" ht="51.65" customHeight="1">
      <c r="C52" s="907" t="s">
        <v>2123</v>
      </c>
      <c r="D52" s="842" t="str">
        <f>IF('ASHP Equipment Information'!D104="","",'ASHP Equipment Information'!D104)</f>
        <v/>
      </c>
      <c r="E52" s="162"/>
      <c r="F52" s="916" t="s">
        <v>2623</v>
      </c>
      <c r="G52" s="588"/>
      <c r="H52" s="430"/>
    </row>
    <row r="53" spans="2:9" ht="16.5" customHeight="1">
      <c r="C53" s="909"/>
      <c r="D53" s="910"/>
      <c r="E53" s="162"/>
      <c r="H53" s="430"/>
    </row>
    <row r="54" spans="2:9" ht="52" customHeight="1">
      <c r="C54" s="913" t="s">
        <v>2796</v>
      </c>
      <c r="D54" s="588"/>
      <c r="E54" s="162"/>
      <c r="F54" s="916" t="s">
        <v>2802</v>
      </c>
      <c r="G54" s="829" t="str">
        <f>IF(G52="","",IF(INDEX('Integrated Controls'!$C$19:$C$28,MATCH(G52,'Integrated Controls'!$B$19:$B$28,0))&lt;&gt;"",INDEX('Integrated Controls'!$C$19:$C$28,MATCH(G52,'Integrated Controls'!$B$19:$B$28,0)),INDEX('Smart T-Stats'!$B$21:$B$30,MATCH(G52,'Smart T-Stats'!$A$21:$A$30,0))))</f>
        <v/>
      </c>
      <c r="H54" s="430"/>
    </row>
    <row r="55" spans="2:9" ht="18.649999999999999" customHeight="1">
      <c r="C55" s="907"/>
      <c r="D55" s="910"/>
      <c r="E55" s="162"/>
      <c r="F55" s="916"/>
      <c r="G55" s="910"/>
      <c r="H55" s="430"/>
    </row>
    <row r="56" spans="2:9" ht="44.5" customHeight="1">
      <c r="C56" s="913" t="s">
        <v>2797</v>
      </c>
      <c r="D56" s="588"/>
      <c r="E56" s="162"/>
      <c r="F56" s="908" t="s">
        <v>2152</v>
      </c>
      <c r="G56" s="829" t="e">
        <f>IF(I50="Missing Info","",Qualifying_Index!AI30)</f>
        <v>#VALUE!</v>
      </c>
      <c r="H56" s="430"/>
    </row>
    <row r="57" spans="2:9">
      <c r="C57" s="914"/>
      <c r="D57" s="910"/>
      <c r="E57" s="162"/>
      <c r="F57" s="911"/>
      <c r="G57" s="910"/>
      <c r="H57" s="915"/>
      <c r="I57" s="910"/>
    </row>
    <row r="58" spans="2:9" ht="36" customHeight="1">
      <c r="C58" s="907" t="s">
        <v>2151</v>
      </c>
      <c r="D58" s="829" t="str">
        <f>IF(AND(D54="",D56="",D52=""),"",Qualifying_Index!AX30)</f>
        <v/>
      </c>
      <c r="E58" s="162"/>
      <c r="F58" s="916" t="s">
        <v>2153</v>
      </c>
      <c r="G58" s="827" t="str">
        <f>IF('ASHP Equipment Information'!D104="","",IF('ASHP Equipment Information'!K104="","",IF(I50="Missing Info","Missing Info",IF(OR(G56="DNQ",B60&lt;&gt;""),"DNQ",IF('Heat Pump Costs'!AH7="","   *Please enter cost on Heat Pump Cost tab*",ROUND('Heat Pump Costs'!O7,0))))))</f>
        <v/>
      </c>
      <c r="H58" s="926"/>
      <c r="I58" s="927"/>
    </row>
    <row r="59" spans="2:9" ht="15" thickBot="1">
      <c r="C59" s="928"/>
      <c r="D59" s="929"/>
      <c r="E59" s="929"/>
      <c r="F59" s="929"/>
      <c r="G59" s="1029" t="str">
        <f>IF(OR(G58="",G58="   *Please enter cost on Heat Pump Cost tab*",G58="Missing Info",G58="DNQ"),"",IF(G58&lt;ROUND(Qualifying_Index!AK30,0),"*Please note this rebate has been capped at the cost*",""))</f>
        <v/>
      </c>
      <c r="H59" s="930"/>
    </row>
    <row r="60" spans="2:9" ht="36" customHeight="1">
      <c r="B60" s="344" t="str">
        <f>IF(AND(RIGHT(D52,6)&lt;&gt;"ccASHP",OR(G54=References!$A$124,G54=References!$A$125,G54=References!$A$126,G54=References!$A$127)),"Integrated Controls are only available to Cold Climate Heat Pumps",IF(AND('Site Information'!$C$10=References!$Q$11,OR(D52=References!$S$8,D52=References!$S$9),AND(G54&lt;&gt;References!$A$125,G54&lt;&gt;References!$A$128)),"Whole House installations of Ductless Cold Climate Heat Pumps require Integrated/Modulating Controls. If these controls are not installed, the project becomes a Partial House installation.",IF(AND(OR(D52=References!$S$8,D52=References!$S$9),G54=References!$A$124),"Ductless Cold Climate Heat Pumps require Integrated/Modulating Controls, Integrated/Fixed Controls, Freeze Stats, or a Separate Thermostat to be installed, unless the Fossil Fuel Heater has been removed.",IF(AND(D52=References!$S$7,G54&lt;&gt;References!$A$124,G54&lt;&gt;References!$A$125,G54&lt;&gt;References!$A$126,G54&lt;&gt;References!$A$127,G54&lt;&gt;References!$A$128),"Ducted Cold Climate Heat Pumps  require Dual Fuel Thermostats, Integrated/Modulating Controls, Integrated/Fixed Controls, or Freeze Stats to be installed, unless the Fossil Fuel Heater has been removed.",""))))</f>
        <v/>
      </c>
    </row>
    <row r="62" spans="2:9" ht="24" thickBot="1">
      <c r="B62" s="919"/>
    </row>
    <row r="63" spans="2:9" ht="33.65" customHeight="1" thickBot="1">
      <c r="C63" s="1697" t="s">
        <v>2210</v>
      </c>
      <c r="D63" s="1699"/>
      <c r="E63" s="921"/>
      <c r="F63" s="851"/>
      <c r="G63" s="851"/>
      <c r="H63" s="924"/>
      <c r="I63" s="39" t="e">
        <f>IF(References!$A$15=TRUE,Qualifying_Index!BO31,Qualifying_Index!BP31)</f>
        <v>#VALUE!</v>
      </c>
    </row>
    <row r="64" spans="2:9">
      <c r="C64" s="909"/>
      <c r="D64" s="910"/>
      <c r="E64" s="162"/>
      <c r="F64" s="911"/>
      <c r="G64" s="162"/>
      <c r="H64" s="430"/>
    </row>
    <row r="65" spans="2:9" ht="51.65" customHeight="1">
      <c r="C65" s="907" t="s">
        <v>2123</v>
      </c>
      <c r="D65" s="842" t="str">
        <f>IF('ASHP Equipment Information'!D124="","",'ASHP Equipment Information'!D124)</f>
        <v/>
      </c>
      <c r="E65" s="162"/>
      <c r="F65" s="916" t="s">
        <v>2623</v>
      </c>
      <c r="G65" s="588"/>
      <c r="H65" s="430"/>
    </row>
    <row r="66" spans="2:9" ht="20.149999999999999" customHeight="1">
      <c r="C66" s="909"/>
      <c r="D66" s="910"/>
      <c r="E66" s="162"/>
      <c r="H66" s="430"/>
    </row>
    <row r="67" spans="2:9" ht="52" customHeight="1">
      <c r="C67" s="913" t="s">
        <v>2796</v>
      </c>
      <c r="D67" s="588"/>
      <c r="E67" s="162"/>
      <c r="F67" s="916" t="s">
        <v>2803</v>
      </c>
      <c r="G67" s="829" t="str">
        <f>IF(G65="","",IF(INDEX('Integrated Controls'!$C$19:$C$28,MATCH(G65,'Integrated Controls'!$B$19:$B$28,0))&lt;&gt;"",INDEX('Integrated Controls'!$C$19:$C$28,MATCH(G65,'Integrated Controls'!$B$19:$B$28,0)),INDEX('Smart T-Stats'!$B$21:$B$30,MATCH(G65,'Smart T-Stats'!$A$21:$A$30,0))))</f>
        <v/>
      </c>
      <c r="H67" s="430"/>
    </row>
    <row r="68" spans="2:9" ht="21" customHeight="1">
      <c r="C68" s="907"/>
      <c r="D68" s="910"/>
      <c r="E68" s="162"/>
      <c r="F68" s="916"/>
      <c r="G68" s="910"/>
      <c r="H68" s="430"/>
    </row>
    <row r="69" spans="2:9" ht="52" customHeight="1">
      <c r="C69" s="913" t="s">
        <v>2797</v>
      </c>
      <c r="D69" s="588"/>
      <c r="E69" s="162"/>
      <c r="F69" s="908" t="s">
        <v>2152</v>
      </c>
      <c r="G69" s="829" t="e">
        <f>IF(I63="Missing Info","",Qualifying_Index!AI31)</f>
        <v>#VALUE!</v>
      </c>
      <c r="H69" s="430"/>
    </row>
    <row r="70" spans="2:9">
      <c r="C70" s="914"/>
      <c r="D70" s="910"/>
      <c r="E70" s="162"/>
      <c r="F70" s="911"/>
      <c r="G70" s="910"/>
      <c r="H70" s="915"/>
      <c r="I70" s="910"/>
    </row>
    <row r="71" spans="2:9" ht="36" customHeight="1">
      <c r="C71" s="907" t="s">
        <v>2151</v>
      </c>
      <c r="D71" s="829" t="str">
        <f>IF(AND(D67="",D69="",D65=""),"",Qualifying_Index!AX31)</f>
        <v/>
      </c>
      <c r="E71" s="162"/>
      <c r="F71" s="916" t="s">
        <v>2153</v>
      </c>
      <c r="G71" s="827" t="str">
        <f>IF('ASHP Equipment Information'!D124="","",IF('ASHP Equipment Information'!K124="","",IF(I63="Missing Info","Missing Info",IF(OR(G69="DNQ",B73&lt;&gt;""),"DNQ",IF('Heat Pump Costs'!AH8="","   *Please enter cost on Heat Pump Cost tab*",ROUND('Heat Pump Costs'!O8,0))))))</f>
        <v/>
      </c>
      <c r="H71" s="926"/>
      <c r="I71" s="927"/>
    </row>
    <row r="72" spans="2:9" ht="15" thickBot="1">
      <c r="C72" s="928"/>
      <c r="D72" s="929"/>
      <c r="E72" s="929"/>
      <c r="F72" s="929"/>
      <c r="G72" s="1029" t="str">
        <f>IF(OR(G71="",G71="   *Please enter cost on Heat Pump Cost tab*",G71="Missing Info",G71="DNQ"),"",IF(G71&lt;ROUND(Qualifying_Index!AK31,0),"*Please note this rebate has been capped at the cost*",""))</f>
        <v/>
      </c>
      <c r="H72" s="930"/>
    </row>
    <row r="73" spans="2:9" ht="36" customHeight="1">
      <c r="B73" s="344" t="str">
        <f>IF(AND(RIGHT(D65,6)&lt;&gt;"ccASHP",OR(G67=References!$A$124,G67=References!$A$125,G67=References!$A$126,G67=References!$A$127)),"Integrated Controls are only available to Cold Climate Heat Pumps",IF(AND('Site Information'!$C$10=References!$Q$11,OR(D65=References!$S$8,D65=References!$S$9),AND(G67&lt;&gt;References!$A$125,G67&lt;&gt;References!$A$128)),"Whole House installations of Ductless Cold Climate Heat Pumps require Integrated/Modulating Controls. If these controls are not installed, the project becomes a Partial House installation.",IF(AND(OR(D65=References!$S$8,D65=References!$S$9),G67=References!$A$124),"Ductless Cold Climate Heat Pumps require Integrated/Modulating Controls, Integrated/Fixed Controls, Freeze Stats, or a Separate Thermostat to be installed, unless the Fossil Fuel Heater has been removed.",IF(AND(D65=References!$S$7,G67&lt;&gt;References!$A$124,G67&lt;&gt;References!$A$125,G67&lt;&gt;References!$A$126,G67&lt;&gt;References!$A$127,G67&lt;&gt;References!$A$128),"Ducted Cold Climate Heat Pumps  require Dual Fuel Thermostats, Integrated/Modulating Controls, Integrated/Fixed Controls, or Freeze Stats to be installed, unless the Fossil Fuel Heater has been removed.",""))))</f>
        <v/>
      </c>
    </row>
    <row r="74" spans="2:9" ht="12.65" customHeight="1"/>
    <row r="75" spans="2:9" ht="34" customHeight="1" thickBot="1"/>
    <row r="76" spans="2:9" ht="33.65" customHeight="1" thickBot="1">
      <c r="C76" s="1697" t="s">
        <v>2211</v>
      </c>
      <c r="D76" s="1699"/>
      <c r="E76" s="921"/>
      <c r="F76" s="851"/>
      <c r="G76" s="851"/>
      <c r="H76" s="924"/>
      <c r="I76" s="39">
        <f>IF(References!$A$15=TRUE,Qualifying_Index!BO32,Qualifying_Index!BP32)</f>
        <v>0</v>
      </c>
    </row>
    <row r="77" spans="2:9">
      <c r="C77" s="909"/>
      <c r="D77" s="910"/>
      <c r="E77" s="162"/>
      <c r="F77" s="911"/>
      <c r="G77" s="162"/>
      <c r="H77" s="430"/>
    </row>
    <row r="78" spans="2:9" ht="51.65" customHeight="1">
      <c r="C78" s="907" t="s">
        <v>2123</v>
      </c>
      <c r="D78" s="842" t="str">
        <f>IF('ASHP Equipment Information'!D143="","",'ASHP Equipment Information'!D143)</f>
        <v/>
      </c>
      <c r="E78" s="162"/>
      <c r="F78" s="916" t="s">
        <v>2623</v>
      </c>
      <c r="G78" s="588"/>
      <c r="H78" s="430"/>
    </row>
    <row r="79" spans="2:9" ht="18.649999999999999" customHeight="1">
      <c r="C79" s="909"/>
      <c r="D79" s="910"/>
      <c r="E79" s="162"/>
      <c r="H79" s="430"/>
    </row>
    <row r="80" spans="2:9" ht="52" customHeight="1">
      <c r="C80" s="913" t="s">
        <v>2796</v>
      </c>
      <c r="D80" s="588"/>
      <c r="E80" s="162"/>
      <c r="F80" s="916" t="s">
        <v>2804</v>
      </c>
      <c r="G80" s="829" t="str">
        <f>IF(G78="","",IF(INDEX('Integrated Controls'!$C$19:$C$28,MATCH(G78,'Integrated Controls'!$B$19:$B$28,0))&lt;&gt;"",INDEX('Integrated Controls'!$C$19:$C$28,MATCH(G78,'Integrated Controls'!$B$19:$B$28,0)),INDEX('Smart T-Stats'!$B$21:$B$30,MATCH(G78,'Smart T-Stats'!$A$21:$A$30,0))))</f>
        <v/>
      </c>
      <c r="H80" s="430"/>
    </row>
    <row r="81" spans="2:9" ht="27.65" customHeight="1">
      <c r="C81" s="907"/>
      <c r="D81" s="910"/>
      <c r="E81" s="162"/>
      <c r="F81" s="916"/>
      <c r="G81" s="910"/>
      <c r="H81" s="430"/>
    </row>
    <row r="82" spans="2:9" ht="36" customHeight="1">
      <c r="B82" s="344"/>
      <c r="C82" s="913" t="s">
        <v>2797</v>
      </c>
      <c r="D82" s="588"/>
      <c r="E82" s="162"/>
      <c r="F82" s="908" t="s">
        <v>2152</v>
      </c>
      <c r="G82" s="829">
        <f>IF(I76="Missing Info","",Qualifying_Index!AI32)</f>
        <v>0</v>
      </c>
      <c r="H82" s="430"/>
    </row>
    <row r="83" spans="2:9">
      <c r="C83" s="914"/>
      <c r="D83" s="910"/>
      <c r="E83" s="162"/>
      <c r="F83" s="911"/>
      <c r="G83" s="910"/>
      <c r="H83" s="915"/>
      <c r="I83" s="910"/>
    </row>
    <row r="84" spans="2:9" ht="36" customHeight="1">
      <c r="B84" s="919"/>
      <c r="C84" s="907" t="s">
        <v>2151</v>
      </c>
      <c r="D84" s="829" t="str">
        <f>IF(AND(D80="",D82="",D78=""),"",Qualifying_Index!AX32)</f>
        <v/>
      </c>
      <c r="E84" s="162"/>
      <c r="F84" s="916" t="s">
        <v>2153</v>
      </c>
      <c r="G84" s="827" t="str">
        <f>IF('ASHP Equipment Information'!D143="","",IF('ASHP Equipment Information'!K143="","",IF(I76="Missing Info","Missing Info",IF(OR(G82="DNQ",B86&lt;&gt;""),"DNQ",IF('Heat Pump Costs'!AH9="","   *Please enter cost on Heat Pump Cost tab*",ROUND('Heat Pump Costs'!O9,0))))))</f>
        <v/>
      </c>
      <c r="H84" s="926"/>
      <c r="I84" s="927"/>
    </row>
    <row r="85" spans="2:9" ht="15" thickBot="1">
      <c r="C85" s="928"/>
      <c r="D85" s="929"/>
      <c r="E85" s="929"/>
      <c r="F85" s="929"/>
      <c r="G85" s="1029" t="str">
        <f>IF(OR(G84="",G84="   *Please enter cost on Heat Pump Cost tab*",G84="Missing Info",G84="DNQ"),"",IF(G84&lt;ROUND(Qualifying_Index!AK32,0),"*Please note this rebate has been capped at the cost*",""))</f>
        <v/>
      </c>
      <c r="H85" s="930"/>
    </row>
    <row r="86" spans="2:9" ht="36" customHeight="1">
      <c r="B86" s="344" t="str">
        <f>IF(AND(RIGHT(D78,6)&lt;&gt;"ccASHP",OR(G80=References!$A$124,G80=References!$A$125,G80=References!$A$126,G80=References!$A$127)),"Integrated Controls are only available to Cold Climate Heat Pumps",IF(AND('Site Information'!$C$10=References!$Q$11,OR(D78=References!$S$8,D78=References!$S$9),AND(G80&lt;&gt;References!$A$125,G80&lt;&gt;References!$A$128)),"Whole House installations of Ductless Cold Climate Heat Pumps require Integrated/Modulating Controls. If these controls are not installed, the project becomes a Partial House installation.",IF(AND(OR(D78=References!$S$8,D78=References!$S$9),G80=References!$A$124),"Ductless Cold Climate Heat Pumps require Integrated/Modulating Controls, Integrated/Fixed Controls, Freeze Stats, or a Separate Thermostat to be installed, unless the Fossil Fuel Heater has been removed.",IF(AND(D78=References!$S$7,G80&lt;&gt;References!$A$124,G80&lt;&gt;References!$A$125,G80&lt;&gt;References!$A$126,G80&lt;&gt;References!$A$127,G80&lt;&gt;References!$A$128),"Ducted Cold Climate Heat Pumps  require Dual Fuel Thermostats, Integrated/Modulating Controls, Integrated/Fixed Controls, or Freeze Stats to be installed, unless the Fossil Fuel Heater has been removed.",""))))</f>
        <v/>
      </c>
    </row>
    <row r="88" spans="2:9" ht="15" thickBot="1"/>
    <row r="89" spans="2:9" ht="33.65" customHeight="1" thickBot="1">
      <c r="C89" s="1697" t="s">
        <v>2212</v>
      </c>
      <c r="D89" s="1699"/>
      <c r="E89" s="921"/>
      <c r="F89" s="851"/>
      <c r="G89" s="851"/>
      <c r="H89" s="924"/>
      <c r="I89" s="39">
        <f>IF(References!$A$15=TRUE,Qualifying_Index!BO33,Qualifying_Index!BP33)</f>
        <v>0</v>
      </c>
    </row>
    <row r="90" spans="2:9">
      <c r="C90" s="909"/>
      <c r="D90" s="910"/>
      <c r="E90" s="162"/>
      <c r="F90" s="911"/>
      <c r="G90" s="162"/>
      <c r="H90" s="430"/>
    </row>
    <row r="91" spans="2:9" ht="40" customHeight="1">
      <c r="C91" s="907" t="s">
        <v>2123</v>
      </c>
      <c r="D91" s="842" t="str">
        <f>IF('ASHP Equipment Information'!D162="","",'ASHP Equipment Information'!D162)</f>
        <v/>
      </c>
      <c r="E91" s="162"/>
      <c r="F91" s="916" t="s">
        <v>2623</v>
      </c>
      <c r="G91" s="588"/>
      <c r="H91" s="430"/>
    </row>
    <row r="92" spans="2:9" ht="20.149999999999999" customHeight="1">
      <c r="C92" s="909"/>
      <c r="D92" s="910"/>
      <c r="E92" s="162"/>
      <c r="H92" s="430"/>
    </row>
    <row r="93" spans="2:9" ht="52" customHeight="1">
      <c r="C93" s="913" t="s">
        <v>2796</v>
      </c>
      <c r="D93" s="588"/>
      <c r="E93" s="162"/>
      <c r="F93" s="916" t="s">
        <v>2805</v>
      </c>
      <c r="G93" s="829" t="str">
        <f>IF(G91="","",IF(INDEX('Integrated Controls'!$C$19:$C$28,MATCH(G91,'Integrated Controls'!$B$19:$B$28,0))&lt;&gt;"",INDEX('Integrated Controls'!$C$19:$C$28,MATCH(G91,'Integrated Controls'!$B$19:$B$28,0)),INDEX('Smart T-Stats'!$B$21:$B$30,MATCH(G91,'Smart T-Stats'!$A$21:$A$30,0))))</f>
        <v/>
      </c>
      <c r="H93" s="430"/>
    </row>
    <row r="94" spans="2:9" ht="18.649999999999999" customHeight="1">
      <c r="C94" s="907"/>
      <c r="D94" s="910"/>
      <c r="E94" s="162"/>
      <c r="F94" s="916"/>
      <c r="G94" s="910"/>
      <c r="H94" s="430"/>
    </row>
    <row r="95" spans="2:9" ht="48" customHeight="1">
      <c r="B95" s="344"/>
      <c r="C95" s="913" t="s">
        <v>2797</v>
      </c>
      <c r="D95" s="588"/>
      <c r="E95" s="162"/>
      <c r="F95" s="908" t="s">
        <v>2152</v>
      </c>
      <c r="G95" s="829">
        <f>IF(I89="Missing Info","",Qualifying_Index!AI33)</f>
        <v>0</v>
      </c>
      <c r="H95" s="430"/>
    </row>
    <row r="96" spans="2:9">
      <c r="C96" s="914"/>
      <c r="D96" s="910"/>
      <c r="E96" s="162"/>
      <c r="F96" s="911"/>
      <c r="G96" s="910"/>
      <c r="H96" s="915"/>
      <c r="I96" s="910"/>
    </row>
    <row r="97" spans="2:9" ht="36" customHeight="1">
      <c r="B97" s="919"/>
      <c r="C97" s="907" t="s">
        <v>2151</v>
      </c>
      <c r="D97" s="829" t="str">
        <f>IF(AND(D93="",D95="",D91=""),"",Qualifying_Index!AX33)</f>
        <v/>
      </c>
      <c r="E97" s="162"/>
      <c r="F97" s="916" t="s">
        <v>2153</v>
      </c>
      <c r="G97" s="827" t="str">
        <f>IF('ASHP Equipment Information'!D162="","",IF('ASHP Equipment Information'!K162="","",IF(I89="Missing Info","Missing Info",IF(OR(G95="DNQ",B99&lt;&gt;""),"DNQ",IF('Heat Pump Costs'!AH10="","   *Please enter cost on Heat Pump Cost tab*",ROUND('Heat Pump Costs'!O4,0))))))</f>
        <v/>
      </c>
      <c r="H97" s="926"/>
      <c r="I97" s="927"/>
    </row>
    <row r="98" spans="2:9" ht="15" thickBot="1">
      <c r="C98" s="928"/>
      <c r="D98" s="929"/>
      <c r="E98" s="929"/>
      <c r="F98" s="929"/>
      <c r="G98" s="1029" t="str">
        <f>IF(OR(G97="",G97="   *Please enter cost on Heat Pump Cost tab*",G97="Missing Info",G97="DNQ"),"",IF(G97&lt;ROUND(Qualifying_Index!AK33,0),"*Please note this rebate has been capped at the cost*",""))</f>
        <v/>
      </c>
      <c r="H98" s="930"/>
    </row>
    <row r="99" spans="2:9" ht="36" customHeight="1">
      <c r="B99" s="344" t="str">
        <f>IF(AND(RIGHT(D91,6)&lt;&gt;"ccASHP",OR(G93=References!$A$124,G93=References!$A$125,G93=References!$A$126,G93=References!$A$127)),"Integrated Controls are only available to Cold Climate Heat Pumps",IF(AND('Site Information'!$C$10=References!$Q$11,OR(D91=References!$S$8,D91=References!$S$9),AND(G93&lt;&gt;References!$A$125,G93&lt;&gt;References!$A$128)),"Whole House installations of Ductless Cold Climate Heat Pumps require Integrated/Modulating Controls. If these controls are not installed, the project becomes a Partial House installation.",IF(AND(OR(D91=References!$S$8,D91=References!$S$9),G93=References!$A$124),"Ductless Cold Climate Heat Pumps require Integrated/Modulating Controls, Integrated/Fixed Controls, Freeze Stats, or a Separate Thermostat to be installed, unless the Fossil Fuel Heater has been removed.",IF(AND(D91=References!$S$7,G93&lt;&gt;References!$A$124,G93&lt;&gt;References!$A$125,G93&lt;&gt;References!$A$126,G93&lt;&gt;References!$A$127,G93&lt;&gt;References!$A$128),"Ducted Cold Climate Heat Pumps  require Dual Fuel Thermostats, Integrated/Modulating Controls, Integrated/Fixed Controls, or Freeze Stats to be installed, unless the Fossil Fuel Heater has been removed.",""))))</f>
        <v/>
      </c>
    </row>
    <row r="101" spans="2:9" ht="15" thickBot="1"/>
    <row r="102" spans="2:9" ht="33.65" customHeight="1" thickBot="1">
      <c r="C102" s="1697" t="s">
        <v>2213</v>
      </c>
      <c r="D102" s="1699"/>
      <c r="E102" s="921"/>
      <c r="F102" s="851"/>
      <c r="G102" s="851"/>
      <c r="H102" s="924"/>
      <c r="I102" s="39">
        <f>IF(References!$A$15=TRUE,Qualifying_Index!BO34,Qualifying_Index!BP34)</f>
        <v>0</v>
      </c>
    </row>
    <row r="103" spans="2:9">
      <c r="C103" s="909"/>
      <c r="D103" s="910"/>
      <c r="E103" s="162"/>
      <c r="F103" s="911"/>
      <c r="G103" s="162"/>
      <c r="H103" s="430"/>
    </row>
    <row r="104" spans="2:9" ht="47.5" customHeight="1">
      <c r="C104" s="907" t="s">
        <v>2123</v>
      </c>
      <c r="D104" s="842" t="str">
        <f>IF('ASHP Equipment Information'!D181="","",'ASHP Equipment Information'!D181)</f>
        <v/>
      </c>
      <c r="E104" s="162"/>
      <c r="F104" s="916" t="s">
        <v>2623</v>
      </c>
      <c r="G104" s="588"/>
      <c r="H104" s="430"/>
    </row>
    <row r="105" spans="2:9" ht="20.149999999999999" customHeight="1">
      <c r="C105" s="909"/>
      <c r="D105" s="910"/>
      <c r="E105" s="162"/>
      <c r="H105" s="430"/>
    </row>
    <row r="106" spans="2:9" ht="52" customHeight="1">
      <c r="C106" s="913" t="s">
        <v>2796</v>
      </c>
      <c r="D106" s="588"/>
      <c r="E106" s="162"/>
      <c r="F106" s="916" t="s">
        <v>2806</v>
      </c>
      <c r="G106" s="829" t="str">
        <f>IF(G104="","",IF(INDEX('Integrated Controls'!$C$19:$C$28,MATCH(G104,'Integrated Controls'!$B$19:$B$28,0))&lt;&gt;"",INDEX('Integrated Controls'!$C$19:$C$28,MATCH(G104,'Integrated Controls'!$B$19:$B$28,0)),INDEX('Smart T-Stats'!$B$21:$B$30,MATCH(G104,'Smart T-Stats'!$A$21:$A$30,0))))</f>
        <v/>
      </c>
      <c r="H106" s="430"/>
    </row>
    <row r="107" spans="2:9" ht="19.5" customHeight="1">
      <c r="C107" s="907"/>
      <c r="D107" s="910"/>
      <c r="E107" s="162"/>
      <c r="F107" s="916"/>
      <c r="G107" s="910"/>
      <c r="H107" s="430"/>
    </row>
    <row r="108" spans="2:9" ht="46" customHeight="1">
      <c r="B108" s="344"/>
      <c r="C108" s="913" t="s">
        <v>2797</v>
      </c>
      <c r="D108" s="588"/>
      <c r="E108" s="162"/>
      <c r="F108" s="908" t="s">
        <v>2152</v>
      </c>
      <c r="G108" s="829">
        <f>IF(I102="Missing Info","",Qualifying_Index!AI34)</f>
        <v>0</v>
      </c>
      <c r="H108" s="430"/>
    </row>
    <row r="109" spans="2:9">
      <c r="C109" s="914"/>
      <c r="D109" s="910"/>
      <c r="E109" s="162"/>
      <c r="F109" s="911"/>
      <c r="G109" s="910"/>
      <c r="H109" s="915"/>
      <c r="I109" s="910"/>
    </row>
    <row r="110" spans="2:9" ht="36" customHeight="1">
      <c r="B110" s="919"/>
      <c r="C110" s="907" t="s">
        <v>2151</v>
      </c>
      <c r="D110" s="829" t="str">
        <f>IF(AND(D106="",D108="",D104=""),"",Qualifying_Index!AX34)</f>
        <v/>
      </c>
      <c r="E110" s="162"/>
      <c r="F110" s="916" t="s">
        <v>2153</v>
      </c>
      <c r="G110" s="827" t="str">
        <f>IF('ASHP Equipment Information'!D181="","",IF('ASHP Equipment Information'!K181="","",IF(I102="Missing Info","Missing Info",IF(OR(G108="DNQ",B112&lt;&gt;""),"DNQ",IF('Heat Pump Costs'!AH11="","   *Please enter cost on Heat Pump Cost tab*",ROUND('Heat Pump Costs'!O11,0))))))</f>
        <v/>
      </c>
      <c r="H110" s="926"/>
      <c r="I110" s="927"/>
    </row>
    <row r="111" spans="2:9" ht="15" thickBot="1">
      <c r="C111" s="928"/>
      <c r="D111" s="929"/>
      <c r="E111" s="929"/>
      <c r="F111" s="929"/>
      <c r="G111" s="1029" t="str">
        <f>IF(OR(G110="",G110="   *Please enter cost on Heat Pump Cost tab*",G110="Missing Info",G110="DNQ"),"",IF(G110&lt;ROUND(Qualifying_Index!AK34,0),"*Please note this rebate has been capped at the cost*",""))</f>
        <v/>
      </c>
      <c r="H111" s="930"/>
    </row>
    <row r="112" spans="2:9" ht="36" customHeight="1">
      <c r="B112" s="344" t="str">
        <f>IF(AND(RIGHT(D104,6)&lt;&gt;"ccASHP",OR(G106=References!$A$124,G106=References!$A$125,G106=References!$A$126,G106=References!$A$127)),"Integrated Controls are only available to Cold Climate Heat Pumps",IF(AND('Site Information'!$C$10=References!$Q$11,OR(D104=References!$S$8,D104=References!$S$9),AND(G106&lt;&gt;References!$A$125,G106&lt;&gt;References!$A$128)),"Whole House installations of Ductless Cold Climate Heat Pumps require Integrated/Modulating Controls. If these controls are not installed, the project becomes a Partial House installation.",IF(AND(OR(D104=References!$S$8,D104=References!$S$9),G106=References!$A$124),"Ductless Cold Climate Heat Pumps require Integrated/Modulating Controls, Integrated/Fixed Controls, Freeze Stats, or a Separate Thermostat to be installed, unless the Fossil Fuel Heater has been removed.",IF(AND(D104=References!$S$7,G106&lt;&gt;References!$A$124,G106&lt;&gt;References!$A$125,G106&lt;&gt;References!$A$126,G106&lt;&gt;References!$A$127,G106&lt;&gt;References!$A$128),"Ducted Cold Climate Heat Pumps  require Dual Fuel Thermostats, Integrated/Modulating Controls, Integrated/Fixed Controls, or Freeze Stats to be installed, unless the Fossil Fuel Heater has been removed.",""))))</f>
        <v/>
      </c>
    </row>
    <row r="114" spans="2:9" ht="15" thickBot="1"/>
    <row r="115" spans="2:9" ht="33.65" customHeight="1" thickBot="1">
      <c r="C115" s="1697" t="s">
        <v>2214</v>
      </c>
      <c r="D115" s="1699"/>
      <c r="E115" s="931"/>
      <c r="F115" s="851"/>
      <c r="G115" s="851"/>
      <c r="H115" s="924"/>
      <c r="I115" s="39">
        <f>IF(References!$A$15=TRUE,Qualifying_Index!BO35,Qualifying_Index!BP35)</f>
        <v>0</v>
      </c>
    </row>
    <row r="116" spans="2:9">
      <c r="C116" s="909"/>
      <c r="D116" s="910"/>
      <c r="E116" s="162"/>
      <c r="F116" s="911"/>
      <c r="G116" s="162"/>
      <c r="H116" s="430"/>
    </row>
    <row r="117" spans="2:9" ht="38.15" customHeight="1">
      <c r="C117" s="907" t="s">
        <v>2123</v>
      </c>
      <c r="D117" s="842" t="str">
        <f>IF('ASHP Equipment Information'!D200="","",'ASHP Equipment Information'!D200)</f>
        <v/>
      </c>
      <c r="E117" s="162"/>
      <c r="F117" s="916" t="s">
        <v>2623</v>
      </c>
      <c r="G117" s="588"/>
      <c r="H117" s="430"/>
    </row>
    <row r="118" spans="2:9" ht="20.149999999999999" customHeight="1">
      <c r="C118" s="909"/>
      <c r="D118" s="910"/>
      <c r="E118" s="162"/>
      <c r="H118" s="430"/>
    </row>
    <row r="119" spans="2:9" ht="52" customHeight="1">
      <c r="C119" s="913" t="s">
        <v>2796</v>
      </c>
      <c r="D119" s="588"/>
      <c r="E119" s="162"/>
      <c r="F119" s="916" t="s">
        <v>2807</v>
      </c>
      <c r="G119" s="829" t="str">
        <f>IF(G117="","",IF(INDEX('Integrated Controls'!$C$19:$C$28,MATCH(G117,'Integrated Controls'!$B$19:$B$28,0))&lt;&gt;"",INDEX('Integrated Controls'!$C$19:$C$28,MATCH(G117,'Integrated Controls'!$B$19:$B$28,0)),INDEX('Smart T-Stats'!$B$21:$B$30,MATCH(G117,'Smart T-Stats'!$A$21:$A$30,0))))</f>
        <v/>
      </c>
      <c r="H119" s="430"/>
    </row>
    <row r="120" spans="2:9" ht="16.5" customHeight="1">
      <c r="C120" s="907"/>
      <c r="D120" s="910"/>
      <c r="E120" s="162"/>
      <c r="F120" s="916"/>
      <c r="G120" s="910"/>
      <c r="H120" s="430"/>
    </row>
    <row r="121" spans="2:9" ht="49.5" customHeight="1">
      <c r="B121" s="344"/>
      <c r="C121" s="913" t="s">
        <v>2797</v>
      </c>
      <c r="D121" s="588"/>
      <c r="E121" s="162"/>
      <c r="F121" s="908" t="s">
        <v>2152</v>
      </c>
      <c r="G121" s="829">
        <f>IF(I115="Missing Info","",Qualifying_Index!AI35)</f>
        <v>0</v>
      </c>
      <c r="H121" s="430"/>
    </row>
    <row r="122" spans="2:9">
      <c r="C122" s="914"/>
      <c r="D122" s="910"/>
      <c r="E122" s="162"/>
      <c r="F122" s="911"/>
      <c r="G122" s="910"/>
      <c r="H122" s="915"/>
      <c r="I122" s="910"/>
    </row>
    <row r="123" spans="2:9" ht="36" customHeight="1">
      <c r="B123" s="919"/>
      <c r="C123" s="907" t="s">
        <v>2151</v>
      </c>
      <c r="D123" s="829" t="str">
        <f>IF(AND(D119="",D121="",D117=""),"",Qualifying_Index!AX35)</f>
        <v/>
      </c>
      <c r="E123" s="162"/>
      <c r="F123" s="916" t="s">
        <v>2153</v>
      </c>
      <c r="G123" s="827" t="str">
        <f>IF('ASHP Equipment Information'!D200="","",IF('ASHP Equipment Information'!K200="","",IF(I115="Missing Info","Missing Info",IF(OR(G121="DNQ",B125&lt;&gt;""),"DNQ",IF('Heat Pump Costs'!AH12="","   *Please enter cost on Heat Pump Cost tab*",ROUND('Heat Pump Costs'!O12,0))))))</f>
        <v/>
      </c>
      <c r="H123" s="926"/>
      <c r="I123" s="927"/>
    </row>
    <row r="124" spans="2:9" ht="15" thickBot="1">
      <c r="C124" s="928"/>
      <c r="D124" s="929"/>
      <c r="E124" s="929"/>
      <c r="F124" s="929"/>
      <c r="G124" s="1029" t="str">
        <f>IF(OR(G123="",G123="   *Please enter cost on Heat Pump Cost tab*",G123="Missing Info",G123="DNQ"),"",IF(G123&lt;ROUND(Qualifying_Index!AK35,0),"*Please note this rebate has been capped at the cost*",""))</f>
        <v/>
      </c>
      <c r="H124" s="930"/>
    </row>
    <row r="125" spans="2:9" ht="36" customHeight="1">
      <c r="B125" s="344" t="str">
        <f>IF(AND(RIGHT(D117,6)&lt;&gt;"ccASHP",OR(G119=References!$A$124,G119=References!$A$125,G119=References!$A$126,G119=References!$A$127)),"Integrated Controls are only available to Cold Climate Heat Pumps",IF(AND('Site Information'!$C$10=References!$Q$11,OR(D117=References!$S$8,D117=References!$S$9),AND(G119&lt;&gt;References!$A$125,G119&lt;&gt;References!$A$128)),"Whole House installations of Ductless Cold Climate Heat Pumps require Integrated/Modulating Controls. If these controls are not installed, the project becomes a Partial House installation.",IF(AND(OR(D117=References!$S$8,D117=References!$S$9),G119=References!$A$124),"Ductless Cold Climate Heat Pumps require Integrated/Modulating Controls, Integrated/Fixed Controls, Freeze Stats, or a Separate Thermostat to be installed, unless the Fossil Fuel Heater has been removed.",IF(AND(D117=References!$S$7,G119&lt;&gt;References!$A$124,G119&lt;&gt;References!$A$125,G119&lt;&gt;References!$A$126,G119&lt;&gt;References!$A$127,G119&lt;&gt;References!$A$128),"Ducted Cold Climate Heat Pumps  require Dual Fuel Thermostats, Integrated/Modulating Controls, Integrated/Fixed Controls, or Freeze Stats to be installed, unless the Fossil Fuel Heater has been removed.",""))))</f>
        <v/>
      </c>
    </row>
    <row r="127" spans="2:9" ht="15" thickBot="1"/>
    <row r="128" spans="2:9" ht="33.65" customHeight="1" thickBot="1">
      <c r="C128" s="1697" t="s">
        <v>2215</v>
      </c>
      <c r="D128" s="1699"/>
      <c r="E128" s="931"/>
      <c r="F128" s="851"/>
      <c r="G128" s="851"/>
      <c r="H128" s="924"/>
      <c r="I128" s="39">
        <f>IF(References!$A$15=TRUE,Qualifying_Index!BO36,Qualifying_Index!BP36)</f>
        <v>0</v>
      </c>
    </row>
    <row r="129" spans="2:9">
      <c r="C129" s="909"/>
      <c r="D129" s="910"/>
      <c r="E129" s="162"/>
      <c r="F129" s="911"/>
      <c r="G129" s="162"/>
      <c r="H129" s="430"/>
    </row>
    <row r="130" spans="2:9" ht="44.5" customHeight="1">
      <c r="C130" s="907" t="s">
        <v>2123</v>
      </c>
      <c r="D130" s="842" t="str">
        <f>IF('ASHP Equipment Information'!D219="","",'ASHP Equipment Information'!D219)</f>
        <v/>
      </c>
      <c r="E130" s="162"/>
      <c r="F130" s="916" t="s">
        <v>2623</v>
      </c>
      <c r="G130" s="588"/>
      <c r="H130" s="430"/>
    </row>
    <row r="131" spans="2:9" ht="17.149999999999999" customHeight="1">
      <c r="C131" s="909"/>
      <c r="D131" s="910"/>
      <c r="E131" s="162"/>
      <c r="H131" s="430"/>
    </row>
    <row r="132" spans="2:9" ht="52" customHeight="1">
      <c r="C132" s="913" t="s">
        <v>2796</v>
      </c>
      <c r="D132" s="588"/>
      <c r="E132" s="162"/>
      <c r="F132" s="916" t="s">
        <v>2808</v>
      </c>
      <c r="G132" s="829" t="str">
        <f>IF(G130="","",IF(INDEX('Integrated Controls'!$C$19:$C$28,MATCH(G130,'Integrated Controls'!$B$19:$B$28,0))&lt;&gt;"",INDEX('Integrated Controls'!$C$19:$C$28,MATCH(G130,'Integrated Controls'!$B$19:$B$28,0)),INDEX('Smart T-Stats'!$B$21:$B$30,MATCH(G130,'Smart T-Stats'!$A$21:$A$30,0))))</f>
        <v/>
      </c>
      <c r="H132" s="430"/>
    </row>
    <row r="133" spans="2:9" ht="18.649999999999999" customHeight="1">
      <c r="C133" s="907"/>
      <c r="D133" s="910"/>
      <c r="E133" s="162"/>
      <c r="F133" s="916"/>
      <c r="G133" s="910"/>
      <c r="H133" s="430"/>
    </row>
    <row r="134" spans="2:9" ht="43" customHeight="1">
      <c r="B134" s="344"/>
      <c r="C134" s="913" t="s">
        <v>2797</v>
      </c>
      <c r="D134" s="588"/>
      <c r="E134" s="162"/>
      <c r="F134" s="908" t="s">
        <v>2152</v>
      </c>
      <c r="G134" s="829">
        <f>IF(I128="Missing Info","",Qualifying_Index!AI36)</f>
        <v>0</v>
      </c>
      <c r="H134" s="430"/>
    </row>
    <row r="135" spans="2:9">
      <c r="C135" s="914"/>
      <c r="D135" s="910"/>
      <c r="E135" s="162"/>
      <c r="F135" s="911"/>
      <c r="G135" s="910"/>
      <c r="H135" s="915"/>
      <c r="I135" s="910"/>
    </row>
    <row r="136" spans="2:9" ht="36" customHeight="1">
      <c r="B136" s="919"/>
      <c r="C136" s="907" t="s">
        <v>2151</v>
      </c>
      <c r="D136" s="829" t="str">
        <f>IF(AND(D132="",D134="",D130=""),"",Qualifying_Index!AX36)</f>
        <v/>
      </c>
      <c r="E136" s="162"/>
      <c r="F136" s="916" t="s">
        <v>2153</v>
      </c>
      <c r="G136" s="827" t="str">
        <f>IF('ASHP Equipment Information'!D219="","",IF('ASHP Equipment Information'!K219="","",IF(I128="Missing Info","Missing Info",IF(OR(G134="DNQ",B138&lt;&gt;""),"DNQ",IF('Heat Pump Costs'!AH13="","   *Please enter cost on Heat Pump Cost tab*",ROUND('Heat Pump Costs'!O13,0))))))</f>
        <v/>
      </c>
      <c r="H136" s="926"/>
      <c r="I136" s="927"/>
    </row>
    <row r="137" spans="2:9" ht="15" thickBot="1">
      <c r="C137" s="928"/>
      <c r="D137" s="929"/>
      <c r="E137" s="929"/>
      <c r="F137" s="929"/>
      <c r="G137" s="1029" t="str">
        <f>IF(OR(G136="",G136="   *Please enter cost on Heat Pump Cost tab*",G136="Missing Info",G136="DNQ"),"",IF(G136&lt;ROUND(Qualifying_Index!AK36,0),"*Please note this rebate has been capped at the cost*",""))</f>
        <v/>
      </c>
      <c r="H137" s="930"/>
    </row>
    <row r="138" spans="2:9" ht="36" customHeight="1">
      <c r="B138" s="344" t="str">
        <f>IF(AND(RIGHT(D130,6)&lt;&gt;"ccASHP",OR(G132=References!$A$124,G132=References!$A$125,G132=References!$A$126,G132=References!$A$127)),"Integrated Controls are only available to Cold Climate Heat Pumps",IF(AND('Site Information'!$C$10=References!$Q$11,OR(D130=References!$S$8,D130=References!$S$9),AND(G132&lt;&gt;References!$A$125,G132&lt;&gt;References!$A$128)),"Whole House installations of Ductless Cold Climate Heat Pumps require Integrated/Modulating Controls. If these controls are not installed, the project becomes a Partial House installation.",IF(AND(OR(D130=References!$S$8,D130=References!$S$9),G132=References!$A$124),"Ductless Cold Climate Heat Pumps require Integrated/Modulating Controls, Integrated/Fixed Controls, Freeze Stats, or a Separate Thermostat to be installed, unless the Fossil Fuel Heater has been removed.",IF(AND(D130=References!$S$7,G132&lt;&gt;References!$A$124,G132&lt;&gt;References!$A$125,G132&lt;&gt;References!$A$126,G132&lt;&gt;References!$A$127,G132&lt;&gt;References!$A$128),"Ducted Cold Climate Heat Pumps  require Dual Fuel Thermostats, Integrated/Modulating Controls, Integrated/Fixed Controls, or Freeze Stats to be installed, unless the Fossil Fuel Heater has been removed.",""))))</f>
        <v/>
      </c>
    </row>
  </sheetData>
  <dataConsolidate/>
  <mergeCells count="11">
    <mergeCell ref="D10:F10"/>
    <mergeCell ref="C128:D128"/>
    <mergeCell ref="C63:D63"/>
    <mergeCell ref="C76:D76"/>
    <mergeCell ref="C89:D89"/>
    <mergeCell ref="C102:D102"/>
    <mergeCell ref="C115:D115"/>
    <mergeCell ref="C24:D24"/>
    <mergeCell ref="C11:D11"/>
    <mergeCell ref="C37:D37"/>
    <mergeCell ref="C50:D50"/>
  </mergeCells>
  <conditionalFormatting sqref="A1:J1">
    <cfRule type="cellIs" dxfId="248" priority="148" stopIfTrue="1" operator="equal">
      <formula>"Missing Info"</formula>
    </cfRule>
  </conditionalFormatting>
  <conditionalFormatting sqref="C10">
    <cfRule type="expression" dxfId="247" priority="260">
      <formula>#REF!="Cooling"</formula>
    </cfRule>
  </conditionalFormatting>
  <conditionalFormatting sqref="D6">
    <cfRule type="expression" dxfId="246" priority="163">
      <formula>#REF!="Cooling"</formula>
    </cfRule>
  </conditionalFormatting>
  <conditionalFormatting sqref="D8">
    <cfRule type="expression" dxfId="245" priority="162">
      <formula>#REF!="Cooling"</formula>
    </cfRule>
  </conditionalFormatting>
  <conditionalFormatting sqref="D12:D13">
    <cfRule type="expression" dxfId="244" priority="182">
      <formula>#REF!="Cooling"</formula>
    </cfRule>
  </conditionalFormatting>
  <conditionalFormatting sqref="D15:D19">
    <cfRule type="expression" dxfId="243" priority="190">
      <formula>#REF!="Cooling"</formula>
    </cfRule>
  </conditionalFormatting>
  <conditionalFormatting sqref="D25:D32">
    <cfRule type="expression" dxfId="242" priority="151">
      <formula>#REF!="Cooling"</formula>
    </cfRule>
  </conditionalFormatting>
  <conditionalFormatting sqref="D38:D45">
    <cfRule type="expression" dxfId="241" priority="137">
      <formula>#REF!="Cooling"</formula>
    </cfRule>
  </conditionalFormatting>
  <conditionalFormatting sqref="D51:D58">
    <cfRule type="expression" dxfId="240" priority="124">
      <formula>#REF!="Cooling"</formula>
    </cfRule>
  </conditionalFormatting>
  <conditionalFormatting sqref="D64:D71">
    <cfRule type="expression" dxfId="239" priority="111">
      <formula>#REF!="Cooling"</formula>
    </cfRule>
  </conditionalFormatting>
  <conditionalFormatting sqref="D77:D84">
    <cfRule type="expression" dxfId="238" priority="98">
      <formula>#REF!="Cooling"</formula>
    </cfRule>
  </conditionalFormatting>
  <conditionalFormatting sqref="D90:D97">
    <cfRule type="expression" dxfId="237" priority="85">
      <formula>#REF!="Cooling"</formula>
    </cfRule>
  </conditionalFormatting>
  <conditionalFormatting sqref="D103:D110">
    <cfRule type="expression" dxfId="236" priority="72">
      <formula>#REF!="Cooling"</formula>
    </cfRule>
  </conditionalFormatting>
  <conditionalFormatting sqref="D116:D123">
    <cfRule type="expression" dxfId="235" priority="59">
      <formula>#REF!="Cooling"</formula>
    </cfRule>
  </conditionalFormatting>
  <conditionalFormatting sqref="D129:D136">
    <cfRule type="expression" dxfId="234" priority="46">
      <formula>#REF!="Cooling"</formula>
    </cfRule>
  </conditionalFormatting>
  <conditionalFormatting sqref="G6">
    <cfRule type="expression" dxfId="233" priority="41">
      <formula>#REF!="Cooling"</formula>
    </cfRule>
  </conditionalFormatting>
  <conditionalFormatting sqref="G8:G9">
    <cfRule type="expression" dxfId="232" priority="1">
      <formula>#REF!="Cooling"</formula>
    </cfRule>
  </conditionalFormatting>
  <conditionalFormatting sqref="G11">
    <cfRule type="expression" dxfId="231" priority="11">
      <formula>#REF!="Cooling"</formula>
    </cfRule>
  </conditionalFormatting>
  <conditionalFormatting sqref="G13:G17">
    <cfRule type="expression" dxfId="230" priority="184">
      <formula>#REF!="Cooling"</formula>
    </cfRule>
  </conditionalFormatting>
  <conditionalFormatting sqref="G26:G28">
    <cfRule type="expression" dxfId="229" priority="10">
      <formula>#REF!="Cooling"</formula>
    </cfRule>
  </conditionalFormatting>
  <conditionalFormatting sqref="G30">
    <cfRule type="expression" dxfId="228" priority="156">
      <formula>#REF!="Cooling"</formula>
    </cfRule>
  </conditionalFormatting>
  <conditionalFormatting sqref="G39:G41">
    <cfRule type="expression" dxfId="227" priority="9">
      <formula>#REF!="Cooling"</formula>
    </cfRule>
  </conditionalFormatting>
  <conditionalFormatting sqref="G43">
    <cfRule type="expression" dxfId="226" priority="142">
      <formula>#REF!="Cooling"</formula>
    </cfRule>
  </conditionalFormatting>
  <conditionalFormatting sqref="G52">
    <cfRule type="expression" dxfId="225" priority="34">
      <formula>#REF!="Cooling"</formula>
    </cfRule>
  </conditionalFormatting>
  <conditionalFormatting sqref="G54:G56">
    <cfRule type="expression" dxfId="224" priority="8">
      <formula>#REF!="Cooling"</formula>
    </cfRule>
  </conditionalFormatting>
  <conditionalFormatting sqref="G65">
    <cfRule type="expression" dxfId="223" priority="32">
      <formula>#REF!="Cooling"</formula>
    </cfRule>
  </conditionalFormatting>
  <conditionalFormatting sqref="G67:G69">
    <cfRule type="expression" dxfId="222" priority="7">
      <formula>#REF!="Cooling"</formula>
    </cfRule>
  </conditionalFormatting>
  <conditionalFormatting sqref="G78">
    <cfRule type="expression" dxfId="221" priority="30">
      <formula>#REF!="Cooling"</formula>
    </cfRule>
  </conditionalFormatting>
  <conditionalFormatting sqref="G80:G82">
    <cfRule type="expression" dxfId="220" priority="6">
      <formula>#REF!="Cooling"</formula>
    </cfRule>
  </conditionalFormatting>
  <conditionalFormatting sqref="G91">
    <cfRule type="expression" dxfId="219" priority="28">
      <formula>#REF!="Cooling"</formula>
    </cfRule>
  </conditionalFormatting>
  <conditionalFormatting sqref="G93:G95">
    <cfRule type="expression" dxfId="218" priority="5">
      <formula>#REF!="Cooling"</formula>
    </cfRule>
  </conditionalFormatting>
  <conditionalFormatting sqref="G104">
    <cfRule type="expression" dxfId="217" priority="26">
      <formula>#REF!="Cooling"</formula>
    </cfRule>
  </conditionalFormatting>
  <conditionalFormatting sqref="G106:G108">
    <cfRule type="expression" dxfId="216" priority="4">
      <formula>#REF!="Cooling"</formula>
    </cfRule>
  </conditionalFormatting>
  <conditionalFormatting sqref="G117">
    <cfRule type="expression" dxfId="215" priority="24">
      <formula>#REF!="Cooling"</formula>
    </cfRule>
  </conditionalFormatting>
  <conditionalFormatting sqref="G119:G121">
    <cfRule type="expression" dxfId="214" priority="3">
      <formula>#REF!="Cooling"</formula>
    </cfRule>
  </conditionalFormatting>
  <conditionalFormatting sqref="G130">
    <cfRule type="expression" dxfId="213" priority="22">
      <formula>#REF!="Cooling"</formula>
    </cfRule>
  </conditionalFormatting>
  <conditionalFormatting sqref="G132:G134">
    <cfRule type="expression" dxfId="212" priority="2">
      <formula>#REF!="Cooling"</formula>
    </cfRule>
  </conditionalFormatting>
  <conditionalFormatting sqref="G18:I19">
    <cfRule type="expression" dxfId="211" priority="180">
      <formula>#REF!="Cooling"</formula>
    </cfRule>
  </conditionalFormatting>
  <conditionalFormatting sqref="G31:I32">
    <cfRule type="expression" dxfId="210" priority="149">
      <formula>#REF!="Cooling"</formula>
    </cfRule>
  </conditionalFormatting>
  <conditionalFormatting sqref="G44:I45">
    <cfRule type="expression" dxfId="209" priority="135">
      <formula>#REF!="Cooling"</formula>
    </cfRule>
  </conditionalFormatting>
  <conditionalFormatting sqref="G57:I58">
    <cfRule type="expression" dxfId="208" priority="122">
      <formula>#REF!="Cooling"</formula>
    </cfRule>
  </conditionalFormatting>
  <conditionalFormatting sqref="G70:I71">
    <cfRule type="expression" dxfId="207" priority="109">
      <formula>#REF!="Cooling"</formula>
    </cfRule>
  </conditionalFormatting>
  <conditionalFormatting sqref="G83:I84">
    <cfRule type="expression" dxfId="206" priority="96">
      <formula>#REF!="Cooling"</formula>
    </cfRule>
  </conditionalFormatting>
  <conditionalFormatting sqref="G96:I97">
    <cfRule type="expression" dxfId="205" priority="83">
      <formula>#REF!="Cooling"</formula>
    </cfRule>
  </conditionalFormatting>
  <conditionalFormatting sqref="G109:I110">
    <cfRule type="expression" dxfId="204" priority="70">
      <formula>#REF!="Cooling"</formula>
    </cfRule>
  </conditionalFormatting>
  <conditionalFormatting sqref="G122:I123">
    <cfRule type="expression" dxfId="203" priority="57">
      <formula>#REF!="Cooling"</formula>
    </cfRule>
  </conditionalFormatting>
  <conditionalFormatting sqref="G135:I136">
    <cfRule type="expression" dxfId="202" priority="44">
      <formula>#REF!="Cooling"</formula>
    </cfRule>
  </conditionalFormatting>
  <pageMargins left="0.7" right="0.7" top="0.75" bottom="0.75" header="0.3" footer="0.3"/>
  <pageSetup scale="2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243715" r:id="rId4" name="CommandButton1">
          <controlPr defaultSize="0" autoLine="0" r:id="rId5">
            <anchor moveWithCells="1" sizeWithCells="1">
              <from>
                <xdr:col>6</xdr:col>
                <xdr:colOff>3619500</xdr:colOff>
                <xdr:row>2</xdr:row>
                <xdr:rowOff>107950</xdr:rowOff>
              </from>
              <to>
                <xdr:col>9</xdr:col>
                <xdr:colOff>50800</xdr:colOff>
                <xdr:row>3</xdr:row>
                <xdr:rowOff>336550</xdr:rowOff>
              </to>
            </anchor>
          </controlPr>
        </control>
      </mc:Choice>
      <mc:Fallback>
        <control shapeId="243715" r:id="rId4" name="CommandButton1"/>
      </mc:Fallback>
    </mc:AlternateContent>
    <mc:AlternateContent xmlns:mc="http://schemas.openxmlformats.org/markup-compatibility/2006">
      <mc:Choice Requires="x14">
        <control shapeId="243713" r:id="rId6" name="CheckBox1">
          <controlPr defaultSize="0" autoLine="0" autoPict="0" linkedCell="References!A15" r:id="rId7">
            <anchor moveWithCells="1" sizeWithCells="1">
              <from>
                <xdr:col>1</xdr:col>
                <xdr:colOff>381000</xdr:colOff>
                <xdr:row>74</xdr:row>
                <xdr:rowOff>0</xdr:rowOff>
              </from>
              <to>
                <xdr:col>11</xdr:col>
                <xdr:colOff>717550</xdr:colOff>
                <xdr:row>74</xdr:row>
                <xdr:rowOff>0</xdr:rowOff>
              </to>
            </anchor>
          </controlPr>
        </control>
      </mc:Choice>
      <mc:Fallback>
        <control shapeId="243713" r:id="rId6" name="CheckBox1"/>
      </mc:Fallback>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92D050"/>
  </sheetPr>
  <dimension ref="B1:AK77"/>
  <sheetViews>
    <sheetView showGridLines="0" topLeftCell="A2" zoomScaleNormal="100" workbookViewId="0">
      <selection activeCell="B38" sqref="B38:AG46"/>
    </sheetView>
  </sheetViews>
  <sheetFormatPr defaultColWidth="8.81640625" defaultRowHeight="14.5"/>
  <cols>
    <col min="1" max="1" width="8.81640625" style="39"/>
    <col min="2" max="2" width="23.1796875" style="39" customWidth="1"/>
    <col min="3" max="3" width="41.81640625" style="39" customWidth="1"/>
    <col min="4" max="4" width="15.54296875" style="39" hidden="1" customWidth="1"/>
    <col min="5" max="5" width="13.1796875" style="39" hidden="1" customWidth="1"/>
    <col min="6" max="6" width="20.81640625" style="39" hidden="1" customWidth="1"/>
    <col min="7" max="7" width="18.453125" style="39" hidden="1" customWidth="1"/>
    <col min="8" max="8" width="12.453125" style="39" hidden="1" customWidth="1"/>
    <col min="9" max="9" width="12.54296875" style="39" hidden="1" customWidth="1"/>
    <col min="10" max="10" width="11.81640625" style="39" hidden="1" customWidth="1"/>
    <col min="11" max="11" width="21" style="39" hidden="1" customWidth="1"/>
    <col min="12" max="12" width="22.1796875" style="39" hidden="1" customWidth="1"/>
    <col min="13" max="13" width="22.453125" style="39" hidden="1" customWidth="1"/>
    <col min="14" max="14" width="21.1796875" style="39" hidden="1" customWidth="1"/>
    <col min="15" max="15" width="28.1796875" style="39" customWidth="1"/>
    <col min="16" max="16" width="26.453125" style="39" customWidth="1"/>
    <col min="17" max="17" width="18.453125" style="39" customWidth="1"/>
    <col min="18" max="18" width="13.453125" style="39" hidden="1" customWidth="1"/>
    <col min="19" max="19" width="12.81640625" style="39" hidden="1" customWidth="1"/>
    <col min="20" max="20" width="15.453125" style="39" hidden="1" customWidth="1"/>
    <col min="21" max="21" width="13.1796875" style="39" hidden="1" customWidth="1"/>
    <col min="22" max="22" width="15.54296875" style="39" hidden="1" customWidth="1"/>
    <col min="23" max="23" width="20.1796875" style="39" hidden="1" customWidth="1"/>
    <col min="24" max="24" width="16.81640625" style="39" hidden="1" customWidth="1"/>
    <col min="25" max="25" width="18.1796875" style="39" hidden="1" customWidth="1"/>
    <col min="26" max="26" width="20.1796875" style="39" hidden="1" customWidth="1"/>
    <col min="27" max="32" width="16.81640625" style="39" hidden="1" customWidth="1"/>
    <col min="33" max="33" width="38.1796875" style="39" customWidth="1"/>
    <col min="34" max="34" width="27.1796875" style="39" bestFit="1" customWidth="1"/>
    <col min="35" max="35" width="8.81640625" style="39"/>
    <col min="36" max="36" width="8.81640625" style="39" hidden="1" customWidth="1"/>
    <col min="37" max="38" width="8.81640625" style="39" customWidth="1"/>
    <col min="39" max="16384" width="8.81640625" style="39"/>
  </cols>
  <sheetData>
    <row r="1" spans="2:37" hidden="1">
      <c r="B1" s="390">
        <v>1118</v>
      </c>
    </row>
    <row r="2" spans="2:37" ht="49" customHeight="1">
      <c r="C2" s="635" t="s">
        <v>3123</v>
      </c>
    </row>
    <row r="3" spans="2:37" s="42" customFormat="1" ht="15.5">
      <c r="B3" s="42" t="s">
        <v>3135</v>
      </c>
      <c r="C3" s="1148" t="s">
        <v>3134</v>
      </c>
      <c r="D3" s="1147" t="str">
        <f>ProposedEquipment0!AU1</f>
        <v>Product Quantity</v>
      </c>
      <c r="E3" s="1147" t="str">
        <f>ProposedEquipment0!F1</f>
        <v>Measure Code</v>
      </c>
      <c r="F3" s="1147" t="str">
        <f>ProposedEquipment0!G1</f>
        <v>Application ID</v>
      </c>
      <c r="G3" s="1147" t="str">
        <f>ProposedEquipment0!BM1</f>
        <v>Baseline EER</v>
      </c>
      <c r="H3" s="1147" t="str">
        <f>ProposedEquipment0!BN1</f>
        <v>Baseline SEER</v>
      </c>
      <c r="I3" s="1147" t="str">
        <f>ProposedEquipment0!BO1</f>
        <v>Baseline HSPF</v>
      </c>
      <c r="J3" s="1147" t="str">
        <f>ProposedEquipment0!BX1</f>
        <v>Cooling Btuh</v>
      </c>
      <c r="K3" s="1147" t="str">
        <f>ProposedEquipment0!BR1</f>
        <v>Proposed/Installed EER</v>
      </c>
      <c r="L3" s="1147" t="str">
        <f>ProposedEquipment0!BS1</f>
        <v>Proposed/Installed SEER</v>
      </c>
      <c r="M3" s="1147" t="str">
        <f>ProposedEquipment0!BT1</f>
        <v>Proposed/Installed HSPF</v>
      </c>
      <c r="N3" s="1147" t="str">
        <f>ProposedEquipment0!BU1</f>
        <v>Proposed/Installed COP</v>
      </c>
      <c r="O3" s="1148" t="s">
        <v>3492</v>
      </c>
      <c r="P3" s="1148" t="s">
        <v>3493</v>
      </c>
      <c r="Q3" s="1148" t="str">
        <f>IF(C4="","",ProposedEquipment0!AT1)</f>
        <v/>
      </c>
      <c r="R3" s="1147" t="str">
        <f>ProposedEquipment0!I1</f>
        <v>Gross kW</v>
      </c>
      <c r="S3" s="1147" t="str">
        <f>ProposedEquipment0!J1</f>
        <v>Gross kWh</v>
      </c>
      <c r="T3" s="1147" t="str">
        <f>ProposedEquipment0!K1</f>
        <v>Gross Winter kW</v>
      </c>
      <c r="U3" s="1147" t="str">
        <f>ProposedEquipment0!L1</f>
        <v>Gross BE kWh</v>
      </c>
      <c r="V3" s="1147" t="str">
        <f>ProposedEquipment0!M1</f>
        <v>Delta Gross kWh</v>
      </c>
      <c r="W3" s="1147" t="str">
        <f>ProposedEquipment0!Y1</f>
        <v>Net kW</v>
      </c>
      <c r="X3" s="1147" t="str">
        <f>ProposedEquipment0!Z1</f>
        <v>Net kWh</v>
      </c>
      <c r="Y3" s="1147" t="str">
        <f>ProposedEquipment0!AA1</f>
        <v>Net Winter kW</v>
      </c>
      <c r="Z3" s="1147" t="str">
        <f>ProposedEquipment0!AB1</f>
        <v>Net BE kWh</v>
      </c>
      <c r="AA3" s="1147" t="str">
        <f>ProposedEquipment0!AC1</f>
        <v>Delta Net kWh</v>
      </c>
      <c r="AB3" s="1147" t="str">
        <f>ProposedEquipment0!AD1</f>
        <v>Total Net kW</v>
      </c>
      <c r="AC3" s="1147" t="str">
        <f>ProposedEquipment0!AE1</f>
        <v>Total Net kWh</v>
      </c>
      <c r="AD3" s="1147" t="str">
        <f>ProposedEquipment0!AF1</f>
        <v>Total Net Winter kW</v>
      </c>
      <c r="AE3" s="1147" t="str">
        <f>ProposedEquipment0!AG1</f>
        <v>Total Net BE kWh</v>
      </c>
      <c r="AF3" s="1147" t="str">
        <f>ProposedEquipment0!AH1</f>
        <v>Total Delta Net kWh</v>
      </c>
      <c r="AG3" s="1148" t="s">
        <v>3142</v>
      </c>
      <c r="AH3" s="1148" t="s">
        <v>3141</v>
      </c>
      <c r="AJ3" s="42" t="s">
        <v>12854</v>
      </c>
    </row>
    <row r="4" spans="2:37">
      <c r="B4" s="39" t="s">
        <v>144</v>
      </c>
      <c r="C4" s="756" t="str">
        <f>IF('ASHP Equipment Information'!D23="Error","",'ASHP Equipment Information'!D23)</f>
        <v/>
      </c>
      <c r="D4" s="209" t="str">
        <f>ProposedEquipment0!AU2</f>
        <v/>
      </c>
      <c r="E4" s="209" t="str">
        <f>ProposedEquipment0!F2</f>
        <v/>
      </c>
      <c r="F4" s="209" t="str">
        <f>ProposedEquipment0!G2</f>
        <v/>
      </c>
      <c r="G4" s="209" t="str">
        <f>ProposedEquipment0!BM2</f>
        <v/>
      </c>
      <c r="H4" s="209" t="str">
        <f>ProposedEquipment0!BN2</f>
        <v/>
      </c>
      <c r="I4" s="209" t="str">
        <f>ProposedEquipment0!BO2</f>
        <v/>
      </c>
      <c r="J4" s="209" t="str">
        <f>ProposedEquipment0!BX2</f>
        <v/>
      </c>
      <c r="K4" s="209" t="str">
        <f>ProposedEquipment0!BR2</f>
        <v/>
      </c>
      <c r="L4" s="209" t="str">
        <f>ProposedEquipment0!BS2</f>
        <v/>
      </c>
      <c r="M4" s="209" t="str">
        <f>ProposedEquipment0!BT2</f>
        <v/>
      </c>
      <c r="N4" s="209" t="str">
        <f>ProposedEquipment0!BU2</f>
        <v/>
      </c>
      <c r="O4" s="1182" t="str">
        <f>IF(Qualifying_Index!AK56="","",Qualifying_Index!AK56)</f>
        <v/>
      </c>
      <c r="P4" s="968" t="str">
        <f>IF(AH4="","",IF(Qualifying_Index!AL56="","",Qualifying_Index!AL56))</f>
        <v/>
      </c>
      <c r="Q4" s="210" t="str">
        <f>IF(C4="","",ProposedEquipment0!AT2)</f>
        <v/>
      </c>
      <c r="R4" s="211" t="str">
        <f>ProposedEquipment0!I2</f>
        <v/>
      </c>
      <c r="S4" s="212" t="str">
        <f>ProposedEquipment0!J2</f>
        <v/>
      </c>
      <c r="T4" s="211" t="str">
        <f>ProposedEquipment0!K2</f>
        <v/>
      </c>
      <c r="U4" s="212" t="str">
        <f>ProposedEquipment0!L2</f>
        <v/>
      </c>
      <c r="V4" s="212" t="str">
        <f>ProposedEquipment0!M2</f>
        <v/>
      </c>
      <c r="W4" s="209" t="str">
        <f>ProposedEquipment0!Y2</f>
        <v/>
      </c>
      <c r="X4" s="209" t="str">
        <f>ProposedEquipment0!Z2</f>
        <v/>
      </c>
      <c r="Y4" s="209" t="str">
        <f>ProposedEquipment0!AA2</f>
        <v/>
      </c>
      <c r="Z4" s="209" t="str">
        <f>ProposedEquipment0!AB2</f>
        <v/>
      </c>
      <c r="AA4" s="209" t="str">
        <f>ProposedEquipment0!AC2</f>
        <v/>
      </c>
      <c r="AB4" s="209" t="str">
        <f>ProposedEquipment0!AD2</f>
        <v/>
      </c>
      <c r="AC4" s="209" t="str">
        <f>ProposedEquipment0!AE2</f>
        <v/>
      </c>
      <c r="AD4" s="209" t="str">
        <f>ProposedEquipment0!AF2</f>
        <v/>
      </c>
      <c r="AE4" s="209" t="str">
        <f>ProposedEquipment0!AG2</f>
        <v/>
      </c>
      <c r="AF4" s="209" t="str">
        <f>ProposedEquipment0!AH2</f>
        <v/>
      </c>
      <c r="AG4" s="1001" t="str">
        <f>IF('ASHP Equipment Information'!L27="","",'ASHP Equipment Information'!L27/12000)</f>
        <v/>
      </c>
      <c r="AH4" s="1000"/>
      <c r="AI4" s="39" t="str">
        <f>IF(AND(AG4&lt;&gt;"",AH4=""),"Missing Info","")</f>
        <v/>
      </c>
      <c r="AJ4" s="39">
        <f>IFERROR(IF(Qualifying_Index!AI27="DNQ",0,IF(AND(AG4="",AH4&lt;&gt;""),0,AH4)),"")</f>
        <v>0</v>
      </c>
    </row>
    <row r="5" spans="2:37">
      <c r="B5" s="39" t="s">
        <v>146</v>
      </c>
      <c r="C5" s="209" t="str">
        <f>IF('ASHP Equipment Information'!D46="Error","",'ASHP Equipment Information'!D46)</f>
        <v/>
      </c>
      <c r="D5" s="209" t="str">
        <f>ProposedEquipment0!AU3</f>
        <v/>
      </c>
      <c r="E5" s="209" t="str">
        <f>ProposedEquipment0!F3</f>
        <v/>
      </c>
      <c r="F5" s="209" t="str">
        <f>ProposedEquipment0!G3</f>
        <v/>
      </c>
      <c r="G5" s="209" t="str">
        <f>ProposedEquipment0!BM3</f>
        <v/>
      </c>
      <c r="H5" s="209" t="str">
        <f>ProposedEquipment0!BN3</f>
        <v/>
      </c>
      <c r="I5" s="209" t="str">
        <f>ProposedEquipment0!BO3</f>
        <v/>
      </c>
      <c r="J5" s="209" t="str">
        <f>ProposedEquipment0!BX3</f>
        <v/>
      </c>
      <c r="K5" s="209" t="str">
        <f>ProposedEquipment0!BR3</f>
        <v/>
      </c>
      <c r="L5" s="209" t="str">
        <f>ProposedEquipment0!BS3</f>
        <v/>
      </c>
      <c r="M5" s="209" t="str">
        <f>ProposedEquipment0!BT3</f>
        <v/>
      </c>
      <c r="N5" s="209" t="str">
        <f>ProposedEquipment0!BU3</f>
        <v/>
      </c>
      <c r="O5" s="1182" t="str">
        <f>IF(Qualifying_Index!AK57="","",Qualifying_Index!AK57)</f>
        <v/>
      </c>
      <c r="P5" s="968" t="str">
        <f>IF(AH5="","",IF(Qualifying_Index!AL57="","",Qualifying_Index!AL57))</f>
        <v/>
      </c>
      <c r="Q5" s="210" t="str">
        <f>IF(C5="","",ProposedEquipment0!AT3)</f>
        <v/>
      </c>
      <c r="R5" s="211" t="str">
        <f>ProposedEquipment0!I3</f>
        <v/>
      </c>
      <c r="S5" s="212" t="str">
        <f>ProposedEquipment0!J3</f>
        <v/>
      </c>
      <c r="T5" s="211" t="str">
        <f>ProposedEquipment0!K3</f>
        <v/>
      </c>
      <c r="U5" s="212" t="str">
        <f>ProposedEquipment0!L3</f>
        <v/>
      </c>
      <c r="V5" s="212" t="str">
        <f>ProposedEquipment0!M3</f>
        <v/>
      </c>
      <c r="W5" s="209" t="str">
        <f>ProposedEquipment0!Y3</f>
        <v/>
      </c>
      <c r="X5" s="209" t="str">
        <f>ProposedEquipment0!Z3</f>
        <v/>
      </c>
      <c r="Y5" s="209" t="str">
        <f>ProposedEquipment0!AA3</f>
        <v/>
      </c>
      <c r="Z5" s="209" t="str">
        <f>ProposedEquipment0!AB3</f>
        <v/>
      </c>
      <c r="AA5" s="209" t="str">
        <f>ProposedEquipment0!AC3</f>
        <v/>
      </c>
      <c r="AB5" s="209" t="str">
        <f>ProposedEquipment0!AD3</f>
        <v/>
      </c>
      <c r="AC5" s="209" t="str">
        <f>ProposedEquipment0!AE3</f>
        <v/>
      </c>
      <c r="AD5" s="209" t="str">
        <f>ProposedEquipment0!AF3</f>
        <v/>
      </c>
      <c r="AE5" s="209" t="str">
        <f>ProposedEquipment0!AG3</f>
        <v/>
      </c>
      <c r="AF5" s="209" t="str">
        <f>ProposedEquipment0!AH3</f>
        <v/>
      </c>
      <c r="AG5" s="1001" t="str">
        <f>IF('ASHP Equipment Information'!L50="","",'ASHP Equipment Information'!L50/12000)</f>
        <v/>
      </c>
      <c r="AH5" s="1000"/>
      <c r="AI5" s="39" t="str">
        <f t="shared" ref="AI5:AI8" si="0">IF(AND(AG5&lt;&gt;"",AH5=""),"Missing Info","")</f>
        <v/>
      </c>
      <c r="AJ5" s="39">
        <f>IFERROR(IF(Qualifying_Index!AI28="DNQ",0,IF(AND(AG5="",AH5&lt;&gt;""),0,AH5)),"")</f>
        <v>0</v>
      </c>
    </row>
    <row r="6" spans="2:37">
      <c r="B6" s="39" t="s">
        <v>155</v>
      </c>
      <c r="C6" s="209" t="str">
        <f>IF('ASHP Equipment Information'!D69="Error","",'ASHP Equipment Information'!D69)</f>
        <v/>
      </c>
      <c r="D6" s="209" t="str">
        <f>ProposedEquipment0!AU4</f>
        <v/>
      </c>
      <c r="E6" s="209" t="str">
        <f>ProposedEquipment0!F4</f>
        <v/>
      </c>
      <c r="F6" s="209" t="str">
        <f>ProposedEquipment0!G4</f>
        <v/>
      </c>
      <c r="G6" s="209" t="str">
        <f>ProposedEquipment0!BM4</f>
        <v/>
      </c>
      <c r="H6" s="209" t="str">
        <f>ProposedEquipment0!BN4</f>
        <v/>
      </c>
      <c r="I6" s="209" t="str">
        <f>ProposedEquipment0!BO4</f>
        <v/>
      </c>
      <c r="J6" s="209" t="str">
        <f>ProposedEquipment0!BX4</f>
        <v/>
      </c>
      <c r="K6" s="209" t="str">
        <f>ProposedEquipment0!BR4</f>
        <v/>
      </c>
      <c r="L6" s="209" t="str">
        <f>ProposedEquipment0!BS4</f>
        <v/>
      </c>
      <c r="M6" s="209" t="str">
        <f>ProposedEquipment0!BT4</f>
        <v/>
      </c>
      <c r="N6" s="209" t="str">
        <f>ProposedEquipment0!BU4</f>
        <v/>
      </c>
      <c r="O6" s="1182" t="str">
        <f>IF(Qualifying_Index!AK58="","",Qualifying_Index!AK58)</f>
        <v/>
      </c>
      <c r="P6" s="968" t="str">
        <f>IF(AH6="","",IF(Qualifying_Index!AL58="","",Qualifying_Index!AL58))</f>
        <v/>
      </c>
      <c r="Q6" s="210" t="str">
        <f>IF(C6="","",ProposedEquipment0!AT4)</f>
        <v/>
      </c>
      <c r="R6" s="211" t="str">
        <f>ProposedEquipment0!I4</f>
        <v/>
      </c>
      <c r="S6" s="212" t="str">
        <f>ProposedEquipment0!J4</f>
        <v/>
      </c>
      <c r="T6" s="211" t="str">
        <f>ProposedEquipment0!K4</f>
        <v/>
      </c>
      <c r="U6" s="212" t="str">
        <f>ProposedEquipment0!L4</f>
        <v/>
      </c>
      <c r="V6" s="212" t="str">
        <f>ProposedEquipment0!M4</f>
        <v/>
      </c>
      <c r="W6" s="209" t="str">
        <f>ProposedEquipment0!Y4</f>
        <v/>
      </c>
      <c r="X6" s="209" t="str">
        <f>ProposedEquipment0!Z4</f>
        <v/>
      </c>
      <c r="Y6" s="209" t="str">
        <f>ProposedEquipment0!AA4</f>
        <v/>
      </c>
      <c r="Z6" s="209" t="str">
        <f>ProposedEquipment0!AB4</f>
        <v/>
      </c>
      <c r="AA6" s="209" t="str">
        <f>ProposedEquipment0!AC4</f>
        <v/>
      </c>
      <c r="AB6" s="209" t="str">
        <f>ProposedEquipment0!AD4</f>
        <v/>
      </c>
      <c r="AC6" s="209" t="str">
        <f>ProposedEquipment0!AE4</f>
        <v/>
      </c>
      <c r="AD6" s="209" t="str">
        <f>ProposedEquipment0!AF4</f>
        <v/>
      </c>
      <c r="AE6" s="209" t="str">
        <f>ProposedEquipment0!AG4</f>
        <v/>
      </c>
      <c r="AF6" s="209" t="str">
        <f>ProposedEquipment0!AH4</f>
        <v/>
      </c>
      <c r="AG6" s="1001" t="str">
        <f>IF('ASHP Equipment Information'!L73="","",'ASHP Equipment Information'!L73/12000)</f>
        <v/>
      </c>
      <c r="AH6" s="1000"/>
      <c r="AI6" s="39" t="str">
        <f t="shared" si="0"/>
        <v/>
      </c>
      <c r="AJ6" s="39">
        <f>IFERROR(IF(Qualifying_Index!AI29="DNQ",0,IF(AND(AG6="",AH6&lt;&gt;""),0,AH6)),"")</f>
        <v>0</v>
      </c>
    </row>
    <row r="7" spans="2:37">
      <c r="B7" s="39" t="s">
        <v>2624</v>
      </c>
      <c r="C7" s="209" t="str">
        <f>IF('ASHP Equipment Information'!D92="Error","",'ASHP Equipment Information'!D92)</f>
        <v/>
      </c>
      <c r="D7" s="209" t="str">
        <f>ProposedEquipment0!AU5</f>
        <v/>
      </c>
      <c r="E7" s="209" t="str">
        <f>ProposedEquipment0!F5</f>
        <v/>
      </c>
      <c r="F7" s="209" t="str">
        <f>ProposedEquipment0!G5</f>
        <v/>
      </c>
      <c r="G7" s="209" t="str">
        <f>ProposedEquipment0!BM5</f>
        <v/>
      </c>
      <c r="H7" s="209" t="str">
        <f>ProposedEquipment0!BN5</f>
        <v/>
      </c>
      <c r="I7" s="209" t="str">
        <f>ProposedEquipment0!BO5</f>
        <v/>
      </c>
      <c r="J7" s="209" t="str">
        <f>ProposedEquipment0!BX5</f>
        <v/>
      </c>
      <c r="K7" s="209" t="str">
        <f>ProposedEquipment0!BR5</f>
        <v/>
      </c>
      <c r="L7" s="209" t="str">
        <f>ProposedEquipment0!BS5</f>
        <v/>
      </c>
      <c r="M7" s="209" t="str">
        <f>ProposedEquipment0!BT5</f>
        <v/>
      </c>
      <c r="N7" s="209" t="str">
        <f>ProposedEquipment0!BU5</f>
        <v/>
      </c>
      <c r="O7" s="1182" t="str">
        <f>IF(Qualifying_Index!AK59="","",Qualifying_Index!AK59)</f>
        <v/>
      </c>
      <c r="P7" s="968" t="str">
        <f>IF(AH7="","",IF(Qualifying_Index!AL59="","",Qualifying_Index!AL59))</f>
        <v/>
      </c>
      <c r="Q7" s="210" t="str">
        <f>IF(C7="","",ProposedEquipment0!AT5)</f>
        <v/>
      </c>
      <c r="R7" s="211" t="str">
        <f>ProposedEquipment0!I5</f>
        <v/>
      </c>
      <c r="S7" s="212" t="str">
        <f>ProposedEquipment0!J5</f>
        <v/>
      </c>
      <c r="T7" s="211" t="str">
        <f>ProposedEquipment0!K5</f>
        <v/>
      </c>
      <c r="U7" s="212" t="str">
        <f>ProposedEquipment0!L5</f>
        <v/>
      </c>
      <c r="V7" s="212" t="str">
        <f>ProposedEquipment0!M5</f>
        <v/>
      </c>
      <c r="W7" s="209" t="str">
        <f>ProposedEquipment0!Y5</f>
        <v/>
      </c>
      <c r="X7" s="209" t="str">
        <f>ProposedEquipment0!Z5</f>
        <v/>
      </c>
      <c r="Y7" s="209" t="str">
        <f>ProposedEquipment0!AA5</f>
        <v/>
      </c>
      <c r="Z7" s="209" t="str">
        <f>ProposedEquipment0!AB5</f>
        <v/>
      </c>
      <c r="AA7" s="209" t="str">
        <f>ProposedEquipment0!AC5</f>
        <v/>
      </c>
      <c r="AB7" s="209" t="str">
        <f>ProposedEquipment0!AD5</f>
        <v/>
      </c>
      <c r="AC7" s="209" t="str">
        <f>ProposedEquipment0!AE5</f>
        <v/>
      </c>
      <c r="AD7" s="209" t="str">
        <f>ProposedEquipment0!AF5</f>
        <v/>
      </c>
      <c r="AE7" s="209" t="str">
        <f>ProposedEquipment0!AG5</f>
        <v/>
      </c>
      <c r="AF7" s="209" t="str">
        <f>ProposedEquipment0!AH5</f>
        <v/>
      </c>
      <c r="AG7" s="1001" t="str">
        <f>IF('ASHP Equipment Information'!L96="","",'ASHP Equipment Information'!L96/12000)</f>
        <v/>
      </c>
      <c r="AH7" s="1000"/>
      <c r="AI7" s="39" t="str">
        <f t="shared" si="0"/>
        <v/>
      </c>
      <c r="AJ7" s="39">
        <f>IFERROR(IF(Qualifying_Index!AI30="DNQ",0,IF(AND(AG7="",AH7&lt;&gt;""),0,AH7)),"")</f>
        <v>0</v>
      </c>
    </row>
    <row r="8" spans="2:37">
      <c r="B8" s="39" t="s">
        <v>174</v>
      </c>
      <c r="C8" s="209" t="str">
        <f>IF('ASHP Equipment Information'!D115="Error","",'ASHP Equipment Information'!D115)</f>
        <v/>
      </c>
      <c r="D8" s="209" t="str">
        <f>ProposedEquipment0!AU6</f>
        <v/>
      </c>
      <c r="E8" s="209" t="str">
        <f>ProposedEquipment0!F6</f>
        <v/>
      </c>
      <c r="F8" s="209" t="str">
        <f>ProposedEquipment0!G6</f>
        <v/>
      </c>
      <c r="G8" s="209" t="str">
        <f>ProposedEquipment0!BM6</f>
        <v/>
      </c>
      <c r="H8" s="209" t="str">
        <f>ProposedEquipment0!BN6</f>
        <v/>
      </c>
      <c r="I8" s="209" t="str">
        <f>ProposedEquipment0!BO6</f>
        <v/>
      </c>
      <c r="J8" s="209" t="str">
        <f>ProposedEquipment0!BX6</f>
        <v/>
      </c>
      <c r="K8" s="209" t="str">
        <f>ProposedEquipment0!BR6</f>
        <v/>
      </c>
      <c r="L8" s="209" t="str">
        <f>ProposedEquipment0!BS6</f>
        <v/>
      </c>
      <c r="M8" s="209" t="str">
        <f>ProposedEquipment0!BT6</f>
        <v/>
      </c>
      <c r="N8" s="209" t="str">
        <f>ProposedEquipment0!BU6</f>
        <v/>
      </c>
      <c r="O8" s="1182" t="str">
        <f>IF(Qualifying_Index!AK60="","",Qualifying_Index!AK60)</f>
        <v/>
      </c>
      <c r="P8" s="968" t="str">
        <f>IF(AH8="","",IF(Qualifying_Index!AL60="","",Qualifying_Index!AL60))</f>
        <v/>
      </c>
      <c r="Q8" s="210" t="str">
        <f>IF(C8="","",ProposedEquipment0!AT6)</f>
        <v/>
      </c>
      <c r="R8" s="211" t="str">
        <f>ProposedEquipment0!I6</f>
        <v/>
      </c>
      <c r="S8" s="212" t="str">
        <f>ProposedEquipment0!J6</f>
        <v/>
      </c>
      <c r="T8" s="211" t="str">
        <f>ProposedEquipment0!K6</f>
        <v/>
      </c>
      <c r="U8" s="212" t="str">
        <f>ProposedEquipment0!L6</f>
        <v/>
      </c>
      <c r="V8" s="212" t="str">
        <f>ProposedEquipment0!M6</f>
        <v/>
      </c>
      <c r="W8" s="209" t="str">
        <f>ProposedEquipment0!Y6</f>
        <v/>
      </c>
      <c r="X8" s="209" t="str">
        <f>ProposedEquipment0!Z6</f>
        <v/>
      </c>
      <c r="Y8" s="209" t="str">
        <f>ProposedEquipment0!AA6</f>
        <v/>
      </c>
      <c r="Z8" s="209" t="str">
        <f>ProposedEquipment0!AB6</f>
        <v/>
      </c>
      <c r="AA8" s="209" t="str">
        <f>ProposedEquipment0!AC6</f>
        <v/>
      </c>
      <c r="AB8" s="209" t="str">
        <f>ProposedEquipment0!AD6</f>
        <v/>
      </c>
      <c r="AC8" s="209" t="str">
        <f>ProposedEquipment0!AE6</f>
        <v/>
      </c>
      <c r="AD8" s="209" t="str">
        <f>ProposedEquipment0!AF6</f>
        <v/>
      </c>
      <c r="AE8" s="209" t="str">
        <f>ProposedEquipment0!AG6</f>
        <v/>
      </c>
      <c r="AF8" s="209" t="str">
        <f>ProposedEquipment0!AH6</f>
        <v/>
      </c>
      <c r="AG8" s="1001" t="str">
        <f>IF('ASHP Equipment Information'!L119="","",'ASHP Equipment Information'!L119/12000)</f>
        <v/>
      </c>
      <c r="AH8" s="1000"/>
      <c r="AI8" s="39" t="str">
        <f t="shared" si="0"/>
        <v/>
      </c>
      <c r="AJ8" s="39">
        <f>IFERROR(IF(Qualifying_Index!AI31="DNQ",0,IF(AND(AG8="",AH8&lt;&gt;""),0,AH8)),"")</f>
        <v>0</v>
      </c>
    </row>
    <row r="9" spans="2:37" hidden="1">
      <c r="B9" s="39" t="s">
        <v>274</v>
      </c>
      <c r="C9" s="209" t="str">
        <f>IF('ASHP Equipment Information'!D143="","",'ASHP Equipment Information'!D143)</f>
        <v/>
      </c>
      <c r="D9" s="209" t="str">
        <f>ProposedEquipment0!AU7</f>
        <v/>
      </c>
      <c r="E9" s="209" t="str">
        <f>ProposedEquipment0!F7</f>
        <v/>
      </c>
      <c r="F9" s="209" t="str">
        <f>ProposedEquipment0!G7</f>
        <v/>
      </c>
      <c r="G9" s="209" t="str">
        <f>ProposedEquipment0!BM7</f>
        <v/>
      </c>
      <c r="H9" s="209" t="str">
        <f>ProposedEquipment0!BN7</f>
        <v/>
      </c>
      <c r="I9" s="209" t="str">
        <f>ProposedEquipment0!BO7</f>
        <v/>
      </c>
      <c r="J9" s="209" t="str">
        <f>ProposedEquipment0!BX7</f>
        <v/>
      </c>
      <c r="K9" s="209" t="str">
        <f>ProposedEquipment0!BR7</f>
        <v/>
      </c>
      <c r="L9" s="209" t="str">
        <f>ProposedEquipment0!BS7</f>
        <v/>
      </c>
      <c r="M9" s="209" t="str">
        <f>ProposedEquipment0!BT7</f>
        <v/>
      </c>
      <c r="N9" s="209" t="str">
        <f>ProposedEquipment0!BU7</f>
        <v/>
      </c>
      <c r="O9" s="968" t="str">
        <f>IF(ISNUMBER(Qualifying_Index!AK32),MIN(Qualifying_Index!AK32,'Heat Pump Costs'!AH9*References!$E$31),"")</f>
        <v/>
      </c>
      <c r="P9" s="968" t="str">
        <f>IF(AH9="","",IF(Qualifying_Index!AL61="","",Qualifying_Index!AL61))</f>
        <v/>
      </c>
      <c r="Q9" s="210" t="str">
        <f>ProposedEquipment0!AT7</f>
        <v/>
      </c>
      <c r="R9" s="211" t="str">
        <f>ProposedEquipment0!I7</f>
        <v/>
      </c>
      <c r="S9" s="212" t="str">
        <f>ProposedEquipment0!J7</f>
        <v/>
      </c>
      <c r="T9" s="211" t="str">
        <f>ProposedEquipment0!K7</f>
        <v/>
      </c>
      <c r="U9" s="212" t="str">
        <f>ProposedEquipment0!L7</f>
        <v/>
      </c>
      <c r="V9" s="212" t="str">
        <f>ProposedEquipment0!M7</f>
        <v/>
      </c>
      <c r="W9" s="209" t="str">
        <f>ProposedEquipment0!Y7</f>
        <v/>
      </c>
      <c r="X9" s="209" t="str">
        <f>ProposedEquipment0!Z7</f>
        <v/>
      </c>
      <c r="Y9" s="209" t="str">
        <f>ProposedEquipment0!AA7</f>
        <v/>
      </c>
      <c r="Z9" s="209" t="str">
        <f>ProposedEquipment0!AB7</f>
        <v/>
      </c>
      <c r="AA9" s="209" t="str">
        <f>ProposedEquipment0!AC7</f>
        <v/>
      </c>
      <c r="AB9" s="209" t="str">
        <f>ProposedEquipment0!AD7</f>
        <v/>
      </c>
      <c r="AC9" s="209" t="str">
        <f>ProposedEquipment0!AE7</f>
        <v/>
      </c>
      <c r="AD9" s="209" t="str">
        <f>ProposedEquipment0!AF7</f>
        <v/>
      </c>
      <c r="AE9" s="209" t="str">
        <f>ProposedEquipment0!AG7</f>
        <v/>
      </c>
      <c r="AF9" s="209" t="str">
        <f>ProposedEquipment0!AH7</f>
        <v/>
      </c>
      <c r="AG9" s="1001" t="str">
        <f>IF('ASHP Equipment Information'!K149="","",'ASHP Equipment Information'!K149/12000)</f>
        <v/>
      </c>
      <c r="AH9" s="1000"/>
    </row>
    <row r="10" spans="2:37" hidden="1">
      <c r="B10" s="39" t="s">
        <v>275</v>
      </c>
      <c r="C10" s="209" t="str">
        <f>IF('ASHP Equipment Information'!D162="","",'ASHP Equipment Information'!D162)</f>
        <v/>
      </c>
      <c r="D10" s="209" t="str">
        <f>ProposedEquipment0!AU8</f>
        <v/>
      </c>
      <c r="E10" s="209" t="str">
        <f>ProposedEquipment0!F8</f>
        <v/>
      </c>
      <c r="F10" s="209" t="str">
        <f>ProposedEquipment0!G8</f>
        <v/>
      </c>
      <c r="G10" s="209" t="str">
        <f>ProposedEquipment0!BM8</f>
        <v/>
      </c>
      <c r="H10" s="209" t="str">
        <f>ProposedEquipment0!BN8</f>
        <v/>
      </c>
      <c r="I10" s="209" t="str">
        <f>ProposedEquipment0!BO8</f>
        <v/>
      </c>
      <c r="J10" s="209" t="str">
        <f>ProposedEquipment0!BX8</f>
        <v/>
      </c>
      <c r="K10" s="209" t="str">
        <f>ProposedEquipment0!BR8</f>
        <v/>
      </c>
      <c r="L10" s="209" t="str">
        <f>ProposedEquipment0!BS8</f>
        <v/>
      </c>
      <c r="M10" s="209" t="str">
        <f>ProposedEquipment0!BT8</f>
        <v/>
      </c>
      <c r="N10" s="209" t="str">
        <f>ProposedEquipment0!BU8</f>
        <v/>
      </c>
      <c r="O10" s="968" t="str">
        <f>IF(ISNUMBER(Qualifying_Index!AK33),MIN(Qualifying_Index!AK33,'Heat Pump Costs'!AH10*References!$E$31),"")</f>
        <v/>
      </c>
      <c r="P10" s="968" t="str">
        <f>IF(AH10="","",IF(Qualifying_Index!AL62="","",Qualifying_Index!AL62))</f>
        <v/>
      </c>
      <c r="Q10" s="210" t="str">
        <f>ProposedEquipment0!AT8</f>
        <v/>
      </c>
      <c r="R10" s="211" t="str">
        <f>ProposedEquipment0!I8</f>
        <v/>
      </c>
      <c r="S10" s="212" t="str">
        <f>ProposedEquipment0!J8</f>
        <v/>
      </c>
      <c r="T10" s="211" t="str">
        <f>ProposedEquipment0!K8</f>
        <v/>
      </c>
      <c r="U10" s="212" t="str">
        <f>ProposedEquipment0!L8</f>
        <v/>
      </c>
      <c r="V10" s="212" t="str">
        <f>ProposedEquipment0!M8</f>
        <v/>
      </c>
      <c r="W10" s="209" t="str">
        <f>ProposedEquipment0!Y8</f>
        <v/>
      </c>
      <c r="X10" s="209" t="str">
        <f>ProposedEquipment0!Z8</f>
        <v/>
      </c>
      <c r="Y10" s="209" t="str">
        <f>ProposedEquipment0!AA8</f>
        <v/>
      </c>
      <c r="Z10" s="209" t="str">
        <f>ProposedEquipment0!AB8</f>
        <v/>
      </c>
      <c r="AA10" s="209" t="str">
        <f>ProposedEquipment0!AC8</f>
        <v/>
      </c>
      <c r="AB10" s="209" t="str">
        <f>ProposedEquipment0!AD8</f>
        <v/>
      </c>
      <c r="AC10" s="209" t="str">
        <f>ProposedEquipment0!AE8</f>
        <v/>
      </c>
      <c r="AD10" s="209" t="str">
        <f>ProposedEquipment0!AF8</f>
        <v/>
      </c>
      <c r="AE10" s="209" t="str">
        <f>ProposedEquipment0!AG8</f>
        <v/>
      </c>
      <c r="AF10" s="209" t="str">
        <f>ProposedEquipment0!AH8</f>
        <v/>
      </c>
      <c r="AG10" s="1001" t="str">
        <f>IF('ASHP Equipment Information'!K168="","",'ASHP Equipment Information'!K168/12000)</f>
        <v/>
      </c>
      <c r="AH10" s="1000"/>
    </row>
    <row r="11" spans="2:37" hidden="1">
      <c r="B11" s="39" t="s">
        <v>276</v>
      </c>
      <c r="C11" s="209" t="str">
        <f>IF('ASHP Equipment Information'!D181="","",'ASHP Equipment Information'!D181)</f>
        <v/>
      </c>
      <c r="D11" s="209" t="str">
        <f>ProposedEquipment0!AU9</f>
        <v/>
      </c>
      <c r="E11" s="209" t="str">
        <f>ProposedEquipment0!F9</f>
        <v/>
      </c>
      <c r="F11" s="209" t="str">
        <f>ProposedEquipment0!G9</f>
        <v/>
      </c>
      <c r="G11" s="209" t="str">
        <f>ProposedEquipment0!BM9</f>
        <v/>
      </c>
      <c r="H11" s="209" t="str">
        <f>ProposedEquipment0!BN9</f>
        <v/>
      </c>
      <c r="I11" s="209" t="str">
        <f>ProposedEquipment0!BO9</f>
        <v/>
      </c>
      <c r="J11" s="209" t="str">
        <f>ProposedEquipment0!BX9</f>
        <v/>
      </c>
      <c r="K11" s="209" t="str">
        <f>ProposedEquipment0!BR9</f>
        <v/>
      </c>
      <c r="L11" s="209" t="str">
        <f>ProposedEquipment0!BS9</f>
        <v/>
      </c>
      <c r="M11" s="209" t="str">
        <f>ProposedEquipment0!BT9</f>
        <v/>
      </c>
      <c r="N11" s="209" t="str">
        <f>ProposedEquipment0!BU9</f>
        <v/>
      </c>
      <c r="O11" s="968" t="str">
        <f>IF(ISNUMBER(Qualifying_Index!AK34),MIN(Qualifying_Index!AK34,'Heat Pump Costs'!AH11*References!$E$31),"")</f>
        <v/>
      </c>
      <c r="P11" s="968" t="str">
        <f>IF(AH11="","",IF(Qualifying_Index!AL63="","",Qualifying_Index!AL63))</f>
        <v/>
      </c>
      <c r="Q11" s="210" t="str">
        <f>ProposedEquipment0!AT9</f>
        <v/>
      </c>
      <c r="R11" s="211" t="str">
        <f>ProposedEquipment0!I9</f>
        <v/>
      </c>
      <c r="S11" s="212" t="str">
        <f>ProposedEquipment0!J9</f>
        <v/>
      </c>
      <c r="T11" s="211" t="str">
        <f>ProposedEquipment0!K9</f>
        <v/>
      </c>
      <c r="U11" s="212" t="str">
        <f>ProposedEquipment0!L9</f>
        <v/>
      </c>
      <c r="V11" s="212" t="str">
        <f>ProposedEquipment0!M9</f>
        <v/>
      </c>
      <c r="W11" s="209" t="str">
        <f>ProposedEquipment0!Y9</f>
        <v/>
      </c>
      <c r="X11" s="209" t="str">
        <f>ProposedEquipment0!Z9</f>
        <v/>
      </c>
      <c r="Y11" s="209" t="str">
        <f>ProposedEquipment0!AA9</f>
        <v/>
      </c>
      <c r="Z11" s="209" t="str">
        <f>ProposedEquipment0!AB9</f>
        <v/>
      </c>
      <c r="AA11" s="209" t="str">
        <f>ProposedEquipment0!AC9</f>
        <v/>
      </c>
      <c r="AB11" s="209" t="str">
        <f>ProposedEquipment0!AD9</f>
        <v/>
      </c>
      <c r="AC11" s="209" t="str">
        <f>ProposedEquipment0!AE9</f>
        <v/>
      </c>
      <c r="AD11" s="209" t="str">
        <f>ProposedEquipment0!AF9</f>
        <v/>
      </c>
      <c r="AE11" s="209" t="str">
        <f>ProposedEquipment0!AG9</f>
        <v/>
      </c>
      <c r="AF11" s="209" t="str">
        <f>ProposedEquipment0!AH9</f>
        <v/>
      </c>
      <c r="AG11" s="1001" t="str">
        <f>IF('ASHP Equipment Information'!K187="","",'ASHP Equipment Information'!K187/12000)</f>
        <v/>
      </c>
      <c r="AH11" s="1000"/>
    </row>
    <row r="12" spans="2:37" hidden="1">
      <c r="B12" s="39" t="s">
        <v>277</v>
      </c>
      <c r="C12" s="209" t="str">
        <f>IF('ASHP Equipment Information'!D200="","",'ASHP Equipment Information'!D200)</f>
        <v/>
      </c>
      <c r="D12" s="209" t="str">
        <f>ProposedEquipment0!AU10</f>
        <v/>
      </c>
      <c r="E12" s="209" t="str">
        <f>ProposedEquipment0!F10</f>
        <v/>
      </c>
      <c r="F12" s="209" t="str">
        <f>ProposedEquipment0!G10</f>
        <v/>
      </c>
      <c r="G12" s="209" t="str">
        <f>ProposedEquipment0!BM10</f>
        <v/>
      </c>
      <c r="H12" s="209" t="str">
        <f>ProposedEquipment0!BN10</f>
        <v/>
      </c>
      <c r="I12" s="209" t="str">
        <f>ProposedEquipment0!BO10</f>
        <v/>
      </c>
      <c r="J12" s="209" t="str">
        <f>ProposedEquipment0!BX10</f>
        <v/>
      </c>
      <c r="K12" s="209" t="str">
        <f>ProposedEquipment0!BR10</f>
        <v/>
      </c>
      <c r="L12" s="209" t="str">
        <f>ProposedEquipment0!BS10</f>
        <v/>
      </c>
      <c r="M12" s="209" t="str">
        <f>ProposedEquipment0!BT10</f>
        <v/>
      </c>
      <c r="N12" s="209" t="str">
        <f>ProposedEquipment0!BU10</f>
        <v/>
      </c>
      <c r="O12" s="968" t="str">
        <f>IF(ISNUMBER(Qualifying_Index!AK35),MIN(Qualifying_Index!AK35,'Heat Pump Costs'!AH12*References!$E$31),"")</f>
        <v/>
      </c>
      <c r="P12" s="968" t="str">
        <f>IF(AH12="","",IF(Qualifying_Index!AL64="","",Qualifying_Index!AL64))</f>
        <v/>
      </c>
      <c r="Q12" s="210" t="str">
        <f>ProposedEquipment0!AT10</f>
        <v/>
      </c>
      <c r="R12" s="211" t="str">
        <f>ProposedEquipment0!I10</f>
        <v/>
      </c>
      <c r="S12" s="212" t="str">
        <f>ProposedEquipment0!J10</f>
        <v/>
      </c>
      <c r="T12" s="211" t="str">
        <f>ProposedEquipment0!K10</f>
        <v/>
      </c>
      <c r="U12" s="212" t="str">
        <f>ProposedEquipment0!L10</f>
        <v/>
      </c>
      <c r="V12" s="212" t="str">
        <f>ProposedEquipment0!M10</f>
        <v/>
      </c>
      <c r="W12" s="209" t="str">
        <f>ProposedEquipment0!Y10</f>
        <v/>
      </c>
      <c r="X12" s="209" t="str">
        <f>ProposedEquipment0!Z10</f>
        <v/>
      </c>
      <c r="Y12" s="209" t="str">
        <f>ProposedEquipment0!AA10</f>
        <v/>
      </c>
      <c r="Z12" s="209" t="str">
        <f>ProposedEquipment0!AB10</f>
        <v/>
      </c>
      <c r="AA12" s="209" t="str">
        <f>ProposedEquipment0!AC10</f>
        <v/>
      </c>
      <c r="AB12" s="209" t="str">
        <f>ProposedEquipment0!AD10</f>
        <v/>
      </c>
      <c r="AC12" s="209" t="str">
        <f>ProposedEquipment0!AE10</f>
        <v/>
      </c>
      <c r="AD12" s="209" t="str">
        <f>ProposedEquipment0!AF10</f>
        <v/>
      </c>
      <c r="AE12" s="209" t="str">
        <f>ProposedEquipment0!AG10</f>
        <v/>
      </c>
      <c r="AF12" s="209" t="str">
        <f>ProposedEquipment0!AH10</f>
        <v/>
      </c>
      <c r="AG12" s="1001" t="str">
        <f>IF('ASHP Equipment Information'!K206="","",'ASHP Equipment Information'!K206/12000)</f>
        <v/>
      </c>
      <c r="AH12" s="1000"/>
    </row>
    <row r="13" spans="2:37" hidden="1">
      <c r="B13" s="39" t="s">
        <v>278</v>
      </c>
      <c r="C13" s="209" t="str">
        <f>IF('ASHP Equipment Information'!D219="","",'ASHP Equipment Information'!D219)</f>
        <v/>
      </c>
      <c r="D13" s="209" t="str">
        <f>ProposedEquipment0!AU11</f>
        <v/>
      </c>
      <c r="E13" s="209" t="str">
        <f>ProposedEquipment0!F11</f>
        <v/>
      </c>
      <c r="F13" s="209" t="str">
        <f>ProposedEquipment0!G11</f>
        <v/>
      </c>
      <c r="G13" s="209" t="str">
        <f>ProposedEquipment0!BM11</f>
        <v/>
      </c>
      <c r="H13" s="209" t="str">
        <f>ProposedEquipment0!BN11</f>
        <v/>
      </c>
      <c r="I13" s="209" t="str">
        <f>ProposedEquipment0!BO11</f>
        <v/>
      </c>
      <c r="J13" s="209" t="str">
        <f>ProposedEquipment0!BX11</f>
        <v/>
      </c>
      <c r="K13" s="209" t="str">
        <f>ProposedEquipment0!BR11</f>
        <v/>
      </c>
      <c r="L13" s="209" t="str">
        <f>ProposedEquipment0!BS11</f>
        <v/>
      </c>
      <c r="M13" s="209" t="str">
        <f>ProposedEquipment0!BT11</f>
        <v/>
      </c>
      <c r="N13" s="209" t="str">
        <f>ProposedEquipment0!BU11</f>
        <v/>
      </c>
      <c r="O13" s="968" t="str">
        <f>IF(ISNUMBER(Qualifying_Index!AK36),MIN(Qualifying_Index!AK36,'Heat Pump Costs'!AH13*References!$E$31),"")</f>
        <v/>
      </c>
      <c r="P13" s="968" t="str">
        <f>IF(AH13="","",IF(Qualifying_Index!AL65="","",Qualifying_Index!AL65))</f>
        <v/>
      </c>
      <c r="Q13" s="210" t="str">
        <f>ProposedEquipment0!AT11</f>
        <v/>
      </c>
      <c r="R13" s="211" t="str">
        <f>ProposedEquipment0!I11</f>
        <v/>
      </c>
      <c r="S13" s="212" t="str">
        <f>ProposedEquipment0!J11</f>
        <v/>
      </c>
      <c r="T13" s="211" t="str">
        <f>ProposedEquipment0!K11</f>
        <v/>
      </c>
      <c r="U13" s="212" t="str">
        <f>ProposedEquipment0!L11</f>
        <v/>
      </c>
      <c r="V13" s="212" t="str">
        <f>ProposedEquipment0!M11</f>
        <v/>
      </c>
      <c r="W13" s="209" t="str">
        <f>ProposedEquipment0!Y11</f>
        <v/>
      </c>
      <c r="X13" s="209" t="str">
        <f>ProposedEquipment0!Z11</f>
        <v/>
      </c>
      <c r="Y13" s="209" t="str">
        <f>ProposedEquipment0!AA11</f>
        <v/>
      </c>
      <c r="Z13" s="209" t="str">
        <f>ProposedEquipment0!AB11</f>
        <v/>
      </c>
      <c r="AA13" s="209" t="str">
        <f>ProposedEquipment0!AC11</f>
        <v/>
      </c>
      <c r="AB13" s="209" t="str">
        <f>ProposedEquipment0!AD11</f>
        <v/>
      </c>
      <c r="AC13" s="209" t="str">
        <f>ProposedEquipment0!AE11</f>
        <v/>
      </c>
      <c r="AD13" s="209" t="str">
        <f>ProposedEquipment0!AF11</f>
        <v/>
      </c>
      <c r="AE13" s="209" t="str">
        <f>ProposedEquipment0!AG11</f>
        <v/>
      </c>
      <c r="AF13" s="209" t="str">
        <f>ProposedEquipment0!AH11</f>
        <v/>
      </c>
      <c r="AG13" s="1001" t="str">
        <f>IF('ASHP Equipment Information'!K225="","",'ASHP Equipment Information'!K225/12000)</f>
        <v/>
      </c>
      <c r="AH13" s="1000"/>
      <c r="AK13" s="1059">
        <f>SUM(AH4:AH13)</f>
        <v>0</v>
      </c>
    </row>
    <row r="14" spans="2:37">
      <c r="B14" s="42" t="s">
        <v>3212</v>
      </c>
      <c r="C14" s="209" t="str">
        <f>IF('Integrated Controls'!C19="","",'Integrated Controls'!C19)</f>
        <v/>
      </c>
      <c r="D14" s="209" t="str">
        <f>ProposedEquipment0!AU13</f>
        <v/>
      </c>
      <c r="E14" s="209" t="str">
        <f>ProposedEquipment0!F13</f>
        <v/>
      </c>
      <c r="F14" s="209" t="str">
        <f>ProposedEquipment0!G13</f>
        <v/>
      </c>
      <c r="G14" s="209"/>
      <c r="H14" s="209"/>
      <c r="I14" s="209"/>
      <c r="J14" s="209"/>
      <c r="K14" s="209"/>
      <c r="L14" s="209"/>
      <c r="M14" s="209"/>
      <c r="N14" s="209"/>
      <c r="O14" s="210" t="str">
        <f>Qualifying_Index!W54</f>
        <v/>
      </c>
      <c r="P14" s="968" t="str">
        <f>IF(AH14="","",IF(Qualifying_Index!AL66="","",Qualifying_Index!AL66))</f>
        <v/>
      </c>
      <c r="Q14" s="210"/>
      <c r="R14" s="211" t="str">
        <f>ProposedEquipment0!I13</f>
        <v/>
      </c>
      <c r="S14" s="212" t="str">
        <f>ProposedEquipment0!J13</f>
        <v/>
      </c>
      <c r="T14" s="211">
        <f>ProposedEquipment0!K13</f>
        <v>0</v>
      </c>
      <c r="U14" s="212">
        <f>ProposedEquipment0!L13</f>
        <v>0</v>
      </c>
      <c r="V14" s="212">
        <f>ProposedEquipment0!M13</f>
        <v>0</v>
      </c>
      <c r="W14" s="209" t="str">
        <f>ProposedEquipment0!Y13</f>
        <v/>
      </c>
      <c r="X14" s="209" t="str">
        <f>ProposedEquipment0!Z13</f>
        <v/>
      </c>
      <c r="Y14" s="209" t="str">
        <f>ProposedEquipment0!AA13</f>
        <v/>
      </c>
      <c r="Z14" s="209" t="str">
        <f>ProposedEquipment0!AB13</f>
        <v/>
      </c>
      <c r="AA14" s="209" t="str">
        <f>ProposedEquipment0!AC13</f>
        <v/>
      </c>
      <c r="AB14" s="209" t="str">
        <f>ProposedEquipment0!AD13</f>
        <v/>
      </c>
      <c r="AC14" s="209" t="str">
        <f>ProposedEquipment0!AE13</f>
        <v/>
      </c>
      <c r="AD14" s="209" t="str">
        <f>ProposedEquipment0!AF13</f>
        <v/>
      </c>
      <c r="AE14" s="209" t="str">
        <f>ProposedEquipment0!AG13</f>
        <v/>
      </c>
      <c r="AF14" s="209" t="str">
        <f>ProposedEquipment0!AH13</f>
        <v/>
      </c>
      <c r="AG14" s="208"/>
      <c r="AH14" s="1000">
        <v>0</v>
      </c>
    </row>
    <row r="15" spans="2:37">
      <c r="B15" s="42" t="s">
        <v>3213</v>
      </c>
      <c r="C15" s="209" t="str">
        <f>IF('Integrated Controls'!C20="","",'Integrated Controls'!C20)</f>
        <v/>
      </c>
      <c r="D15" s="209" t="str">
        <f>ProposedEquipment0!AU14</f>
        <v/>
      </c>
      <c r="E15" s="209" t="str">
        <f>ProposedEquipment0!F14</f>
        <v/>
      </c>
      <c r="F15" s="209" t="str">
        <f>ProposedEquipment0!G14</f>
        <v/>
      </c>
      <c r="G15" s="209"/>
      <c r="H15" s="209"/>
      <c r="I15" s="209"/>
      <c r="J15" s="209"/>
      <c r="K15" s="209"/>
      <c r="L15" s="209"/>
      <c r="M15" s="209"/>
      <c r="N15" s="209"/>
      <c r="O15" s="210" t="str">
        <f>ProposedEquipment0!AR26</f>
        <v/>
      </c>
      <c r="P15" s="210"/>
      <c r="Q15" s="210"/>
      <c r="R15" s="211" t="str">
        <f>ProposedEquipment0!I14</f>
        <v/>
      </c>
      <c r="S15" s="212" t="str">
        <f>ProposedEquipment0!J14</f>
        <v/>
      </c>
      <c r="T15" s="211">
        <f>ProposedEquipment0!K14</f>
        <v>0</v>
      </c>
      <c r="U15" s="212">
        <f>ProposedEquipment0!L14</f>
        <v>0</v>
      </c>
      <c r="V15" s="212">
        <f>ProposedEquipment0!M14</f>
        <v>0</v>
      </c>
      <c r="W15" s="209" t="str">
        <f>ProposedEquipment0!Y14</f>
        <v/>
      </c>
      <c r="X15" s="209" t="str">
        <f>ProposedEquipment0!Z14</f>
        <v/>
      </c>
      <c r="Y15" s="209" t="str">
        <f>ProposedEquipment0!AA14</f>
        <v/>
      </c>
      <c r="Z15" s="209" t="str">
        <f>ProposedEquipment0!AB14</f>
        <v/>
      </c>
      <c r="AA15" s="209" t="str">
        <f>ProposedEquipment0!AC14</f>
        <v/>
      </c>
      <c r="AB15" s="209" t="str">
        <f>ProposedEquipment0!AD14</f>
        <v/>
      </c>
      <c r="AC15" s="209" t="str">
        <f>ProposedEquipment0!AE14</f>
        <v/>
      </c>
      <c r="AD15" s="209" t="str">
        <f>ProposedEquipment0!AF14</f>
        <v/>
      </c>
      <c r="AE15" s="209" t="str">
        <f>ProposedEquipment0!AG14</f>
        <v/>
      </c>
      <c r="AF15" s="209" t="str">
        <f>ProposedEquipment0!AH14</f>
        <v/>
      </c>
      <c r="AG15" s="208"/>
      <c r="AH15" s="1000"/>
    </row>
    <row r="16" spans="2:37">
      <c r="B16" s="42" t="s">
        <v>3377</v>
      </c>
      <c r="C16" s="209" t="str">
        <f>IF('Integrated Controls'!C21="","",'Integrated Controls'!C21)</f>
        <v/>
      </c>
      <c r="D16" s="209" t="str">
        <f>ProposedEquipment0!AU15</f>
        <v/>
      </c>
      <c r="E16" s="209" t="str">
        <f>ProposedEquipment0!F15</f>
        <v/>
      </c>
      <c r="F16" s="209" t="str">
        <f>ProposedEquipment0!G15</f>
        <v/>
      </c>
      <c r="G16" s="209"/>
      <c r="H16" s="209"/>
      <c r="I16" s="209"/>
      <c r="J16" s="209"/>
      <c r="K16" s="209"/>
      <c r="L16" s="209"/>
      <c r="M16" s="209"/>
      <c r="N16" s="209"/>
      <c r="O16" s="210">
        <f>ProposedEquipment0!AR35</f>
        <v>0</v>
      </c>
      <c r="P16" s="210"/>
      <c r="Q16" s="210"/>
      <c r="R16" s="211" t="str">
        <f>ProposedEquipment0!I15</f>
        <v/>
      </c>
      <c r="S16" s="212" t="str">
        <f>ProposedEquipment0!J15</f>
        <v/>
      </c>
      <c r="T16" s="211">
        <f>ProposedEquipment0!K15</f>
        <v>0</v>
      </c>
      <c r="U16" s="212">
        <f>ProposedEquipment0!L15</f>
        <v>0</v>
      </c>
      <c r="V16" s="212">
        <f>ProposedEquipment0!M15</f>
        <v>0</v>
      </c>
      <c r="W16" s="209" t="str">
        <f>ProposedEquipment0!Y15</f>
        <v/>
      </c>
      <c r="X16" s="209" t="str">
        <f>ProposedEquipment0!Z15</f>
        <v/>
      </c>
      <c r="Y16" s="209" t="str">
        <f>ProposedEquipment0!AA15</f>
        <v/>
      </c>
      <c r="Z16" s="209" t="str">
        <f>ProposedEquipment0!AB15</f>
        <v/>
      </c>
      <c r="AA16" s="209" t="str">
        <f>ProposedEquipment0!AC15</f>
        <v/>
      </c>
      <c r="AB16" s="209" t="str">
        <f>ProposedEquipment0!AD15</f>
        <v/>
      </c>
      <c r="AC16" s="209" t="str">
        <f>ProposedEquipment0!AE15</f>
        <v/>
      </c>
      <c r="AD16" s="209" t="str">
        <f>ProposedEquipment0!AF15</f>
        <v/>
      </c>
      <c r="AE16" s="209" t="str">
        <f>ProposedEquipment0!AG15</f>
        <v/>
      </c>
      <c r="AF16" s="209" t="str">
        <f>ProposedEquipment0!AH15</f>
        <v/>
      </c>
      <c r="AG16" s="208"/>
      <c r="AH16" s="1000"/>
    </row>
    <row r="17" spans="2:34">
      <c r="B17" s="42" t="s">
        <v>3378</v>
      </c>
      <c r="C17" s="209" t="str">
        <f>IF('Integrated Controls'!C22="","",'Integrated Controls'!C22)</f>
        <v/>
      </c>
      <c r="D17" s="209" t="str">
        <f>ProposedEquipment0!AU16</f>
        <v/>
      </c>
      <c r="E17" s="209" t="str">
        <f>ProposedEquipment0!F16</f>
        <v/>
      </c>
      <c r="F17" s="209" t="str">
        <f>ProposedEquipment0!G16</f>
        <v/>
      </c>
      <c r="G17" s="209"/>
      <c r="H17" s="209"/>
      <c r="I17" s="209"/>
      <c r="J17" s="209"/>
      <c r="K17" s="209"/>
      <c r="L17" s="209"/>
      <c r="M17" s="209"/>
      <c r="N17" s="209"/>
      <c r="O17" s="210">
        <f>ProposedEquipment0!AR36</f>
        <v>0</v>
      </c>
      <c r="P17" s="210"/>
      <c r="Q17" s="210"/>
      <c r="R17" s="211" t="str">
        <f>ProposedEquipment0!I16</f>
        <v/>
      </c>
      <c r="S17" s="212" t="str">
        <f>ProposedEquipment0!J16</f>
        <v/>
      </c>
      <c r="T17" s="211">
        <f>ProposedEquipment0!K16</f>
        <v>0</v>
      </c>
      <c r="U17" s="212">
        <f>ProposedEquipment0!L16</f>
        <v>0</v>
      </c>
      <c r="V17" s="212">
        <f>ProposedEquipment0!M16</f>
        <v>0</v>
      </c>
      <c r="W17" s="209" t="str">
        <f>ProposedEquipment0!Y16</f>
        <v/>
      </c>
      <c r="X17" s="209" t="str">
        <f>ProposedEquipment0!Z16</f>
        <v/>
      </c>
      <c r="Y17" s="209" t="str">
        <f>ProposedEquipment0!AA16</f>
        <v/>
      </c>
      <c r="Z17" s="209" t="str">
        <f>ProposedEquipment0!AB16</f>
        <v/>
      </c>
      <c r="AA17" s="209" t="str">
        <f>ProposedEquipment0!AC16</f>
        <v/>
      </c>
      <c r="AB17" s="209" t="str">
        <f>ProposedEquipment0!AD16</f>
        <v/>
      </c>
      <c r="AC17" s="209" t="str">
        <f>ProposedEquipment0!AE16</f>
        <v/>
      </c>
      <c r="AD17" s="209" t="str">
        <f>ProposedEquipment0!AF16</f>
        <v/>
      </c>
      <c r="AE17" s="209" t="str">
        <f>ProposedEquipment0!AG16</f>
        <v/>
      </c>
      <c r="AF17" s="209" t="str">
        <f>ProposedEquipment0!AH16</f>
        <v/>
      </c>
      <c r="AG17" s="208"/>
      <c r="AH17" s="1000"/>
    </row>
    <row r="18" spans="2:34">
      <c r="B18" s="42" t="s">
        <v>3379</v>
      </c>
      <c r="C18" s="209" t="str">
        <f>IF('Integrated Controls'!C23="","",'Integrated Controls'!C23)</f>
        <v/>
      </c>
      <c r="D18" s="209" t="str">
        <f>ProposedEquipment0!AU17</f>
        <v/>
      </c>
      <c r="E18" s="209" t="str">
        <f>ProposedEquipment0!F17</f>
        <v/>
      </c>
      <c r="F18" s="209" t="str">
        <f>ProposedEquipment0!G17</f>
        <v/>
      </c>
      <c r="G18" s="209"/>
      <c r="H18" s="209"/>
      <c r="I18" s="209"/>
      <c r="J18" s="209"/>
      <c r="K18" s="209"/>
      <c r="L18" s="209"/>
      <c r="M18" s="209"/>
      <c r="N18" s="209"/>
      <c r="O18" s="210">
        <f>ProposedEquipment0!AR37</f>
        <v>0</v>
      </c>
      <c r="P18" s="210"/>
      <c r="Q18" s="210"/>
      <c r="R18" s="211" t="str">
        <f>ProposedEquipment0!I17</f>
        <v/>
      </c>
      <c r="S18" s="212" t="str">
        <f>ProposedEquipment0!J17</f>
        <v/>
      </c>
      <c r="T18" s="211">
        <f>ProposedEquipment0!K17</f>
        <v>0</v>
      </c>
      <c r="U18" s="212">
        <f>ProposedEquipment0!L17</f>
        <v>0</v>
      </c>
      <c r="V18" s="212">
        <f>ProposedEquipment0!M17</f>
        <v>0</v>
      </c>
      <c r="W18" s="209" t="str">
        <f>ProposedEquipment0!Y17</f>
        <v/>
      </c>
      <c r="X18" s="209" t="str">
        <f>ProposedEquipment0!Z17</f>
        <v/>
      </c>
      <c r="Y18" s="209" t="str">
        <f>ProposedEquipment0!AA17</f>
        <v/>
      </c>
      <c r="Z18" s="209" t="str">
        <f>ProposedEquipment0!AB17</f>
        <v/>
      </c>
      <c r="AA18" s="209" t="str">
        <f>ProposedEquipment0!AC17</f>
        <v/>
      </c>
      <c r="AB18" s="209" t="str">
        <f>ProposedEquipment0!AD17</f>
        <v/>
      </c>
      <c r="AC18" s="209" t="str">
        <f>ProposedEquipment0!AE17</f>
        <v/>
      </c>
      <c r="AD18" s="209" t="str">
        <f>ProposedEquipment0!AF17</f>
        <v/>
      </c>
      <c r="AE18" s="209" t="str">
        <f>ProposedEquipment0!AG17</f>
        <v/>
      </c>
      <c r="AF18" s="209" t="str">
        <f>ProposedEquipment0!AH17</f>
        <v/>
      </c>
      <c r="AG18" s="208"/>
      <c r="AH18" s="1000"/>
    </row>
    <row r="19" spans="2:34" hidden="1">
      <c r="B19" s="42" t="s">
        <v>3380</v>
      </c>
      <c r="C19" s="209" t="str">
        <f>IF('Integrated Controls'!C24="","",'Integrated Controls'!C24)</f>
        <v/>
      </c>
      <c r="D19" s="209" t="str">
        <f>ProposedEquipment0!AU18</f>
        <v/>
      </c>
      <c r="E19" s="209" t="str">
        <f>ProposedEquipment0!F18</f>
        <v/>
      </c>
      <c r="F19" s="209" t="str">
        <f>ProposedEquipment0!G18</f>
        <v/>
      </c>
      <c r="G19" s="209"/>
      <c r="H19" s="209"/>
      <c r="I19" s="209"/>
      <c r="J19" s="209"/>
      <c r="K19" s="209"/>
      <c r="L19" s="209"/>
      <c r="M19" s="209"/>
      <c r="N19" s="209"/>
      <c r="O19" s="210">
        <f>ProposedEquipment0!AR38</f>
        <v>0</v>
      </c>
      <c r="P19" s="210"/>
      <c r="Q19" s="210"/>
      <c r="R19" s="211" t="str">
        <f>ProposedEquipment0!I18</f>
        <v/>
      </c>
      <c r="S19" s="212" t="str">
        <f>ProposedEquipment0!J18</f>
        <v/>
      </c>
      <c r="T19" s="211">
        <f>ProposedEquipment0!K18</f>
        <v>0</v>
      </c>
      <c r="U19" s="212">
        <f>ProposedEquipment0!L18</f>
        <v>0</v>
      </c>
      <c r="V19" s="212">
        <f>ProposedEquipment0!M18</f>
        <v>0</v>
      </c>
      <c r="W19" s="209" t="str">
        <f>ProposedEquipment0!Y18</f>
        <v/>
      </c>
      <c r="X19" s="209" t="str">
        <f>ProposedEquipment0!Z18</f>
        <v/>
      </c>
      <c r="Y19" s="209" t="str">
        <f>ProposedEquipment0!AA18</f>
        <v/>
      </c>
      <c r="Z19" s="209" t="str">
        <f>ProposedEquipment0!AB18</f>
        <v/>
      </c>
      <c r="AA19" s="209" t="str">
        <f>ProposedEquipment0!AC18</f>
        <v/>
      </c>
      <c r="AB19" s="209" t="str">
        <f>ProposedEquipment0!AD18</f>
        <v/>
      </c>
      <c r="AC19" s="209" t="str">
        <f>ProposedEquipment0!AE18</f>
        <v/>
      </c>
      <c r="AD19" s="209" t="str">
        <f>ProposedEquipment0!AF18</f>
        <v/>
      </c>
      <c r="AE19" s="209" t="str">
        <f>ProposedEquipment0!AG18</f>
        <v/>
      </c>
      <c r="AF19" s="209" t="str">
        <f>ProposedEquipment0!AH18</f>
        <v/>
      </c>
      <c r="AG19" s="208"/>
      <c r="AH19" s="1000"/>
    </row>
    <row r="20" spans="2:34" hidden="1">
      <c r="B20" s="42" t="s">
        <v>3381</v>
      </c>
      <c r="C20" s="209" t="str">
        <f>IF('Integrated Controls'!C25="","",'Integrated Controls'!C25)</f>
        <v/>
      </c>
      <c r="D20" s="209" t="str">
        <f>ProposedEquipment0!AU19</f>
        <v/>
      </c>
      <c r="E20" s="209" t="str">
        <f>ProposedEquipment0!F19</f>
        <v/>
      </c>
      <c r="F20" s="209" t="str">
        <f>ProposedEquipment0!G19</f>
        <v/>
      </c>
      <c r="G20" s="209"/>
      <c r="H20" s="209"/>
      <c r="I20" s="209"/>
      <c r="J20" s="209"/>
      <c r="K20" s="209"/>
      <c r="L20" s="209"/>
      <c r="M20" s="209"/>
      <c r="N20" s="209"/>
      <c r="O20" s="210">
        <f>ProposedEquipment0!AR39</f>
        <v>0</v>
      </c>
      <c r="P20" s="210"/>
      <c r="Q20" s="210"/>
      <c r="R20" s="211" t="str">
        <f>ProposedEquipment0!I19</f>
        <v/>
      </c>
      <c r="S20" s="212" t="str">
        <f>ProposedEquipment0!J19</f>
        <v/>
      </c>
      <c r="T20" s="211">
        <f>ProposedEquipment0!K19</f>
        <v>0</v>
      </c>
      <c r="U20" s="212">
        <f>ProposedEquipment0!L19</f>
        <v>0</v>
      </c>
      <c r="V20" s="212">
        <f>ProposedEquipment0!M19</f>
        <v>0</v>
      </c>
      <c r="W20" s="209" t="str">
        <f>ProposedEquipment0!Y19</f>
        <v/>
      </c>
      <c r="X20" s="209" t="str">
        <f>ProposedEquipment0!Z19</f>
        <v/>
      </c>
      <c r="Y20" s="209" t="str">
        <f>ProposedEquipment0!AA19</f>
        <v/>
      </c>
      <c r="Z20" s="209" t="str">
        <f>ProposedEquipment0!AB19</f>
        <v/>
      </c>
      <c r="AA20" s="209" t="str">
        <f>ProposedEquipment0!AC19</f>
        <v/>
      </c>
      <c r="AB20" s="209" t="str">
        <f>ProposedEquipment0!AD19</f>
        <v/>
      </c>
      <c r="AC20" s="209" t="str">
        <f>ProposedEquipment0!AE19</f>
        <v/>
      </c>
      <c r="AD20" s="209" t="str">
        <f>ProposedEquipment0!AF19</f>
        <v/>
      </c>
      <c r="AE20" s="209" t="str">
        <f>ProposedEquipment0!AG19</f>
        <v/>
      </c>
      <c r="AF20" s="209" t="str">
        <f>ProposedEquipment0!AH19</f>
        <v/>
      </c>
      <c r="AG20" s="208"/>
      <c r="AH20" s="1000"/>
    </row>
    <row r="21" spans="2:34" hidden="1">
      <c r="B21" s="42" t="s">
        <v>3382</v>
      </c>
      <c r="C21" s="209" t="str">
        <f>IF('Integrated Controls'!C26="","",'Integrated Controls'!C26)</f>
        <v/>
      </c>
      <c r="D21" s="209" t="str">
        <f>ProposedEquipment0!AU20</f>
        <v/>
      </c>
      <c r="E21" s="209" t="str">
        <f>ProposedEquipment0!F20</f>
        <v/>
      </c>
      <c r="F21" s="209" t="str">
        <f>ProposedEquipment0!G20</f>
        <v/>
      </c>
      <c r="G21" s="209"/>
      <c r="H21" s="209"/>
      <c r="I21" s="209"/>
      <c r="J21" s="209"/>
      <c r="K21" s="209"/>
      <c r="L21" s="209"/>
      <c r="M21" s="209"/>
      <c r="N21" s="209"/>
      <c r="O21" s="210">
        <f>ProposedEquipment0!AR40</f>
        <v>0</v>
      </c>
      <c r="P21" s="210"/>
      <c r="Q21" s="210"/>
      <c r="R21" s="211" t="str">
        <f>ProposedEquipment0!I20</f>
        <v/>
      </c>
      <c r="S21" s="212" t="str">
        <f>ProposedEquipment0!J20</f>
        <v/>
      </c>
      <c r="T21" s="211">
        <f>ProposedEquipment0!K20</f>
        <v>0</v>
      </c>
      <c r="U21" s="212">
        <f>ProposedEquipment0!L20</f>
        <v>0</v>
      </c>
      <c r="V21" s="212">
        <f>ProposedEquipment0!M20</f>
        <v>0</v>
      </c>
      <c r="W21" s="209" t="str">
        <f>ProposedEquipment0!Y20</f>
        <v/>
      </c>
      <c r="X21" s="209" t="str">
        <f>ProposedEquipment0!Z20</f>
        <v/>
      </c>
      <c r="Y21" s="209" t="str">
        <f>ProposedEquipment0!AA20</f>
        <v/>
      </c>
      <c r="Z21" s="209" t="str">
        <f>ProposedEquipment0!AB20</f>
        <v/>
      </c>
      <c r="AA21" s="209" t="str">
        <f>ProposedEquipment0!AC20</f>
        <v/>
      </c>
      <c r="AB21" s="209" t="str">
        <f>ProposedEquipment0!AD20</f>
        <v/>
      </c>
      <c r="AC21" s="209" t="str">
        <f>ProposedEquipment0!AE20</f>
        <v/>
      </c>
      <c r="AD21" s="209" t="str">
        <f>ProposedEquipment0!AF20</f>
        <v/>
      </c>
      <c r="AE21" s="209" t="str">
        <f>ProposedEquipment0!AG20</f>
        <v/>
      </c>
      <c r="AF21" s="209" t="str">
        <f>ProposedEquipment0!AH20</f>
        <v/>
      </c>
      <c r="AG21" s="208"/>
      <c r="AH21" s="1000"/>
    </row>
    <row r="22" spans="2:34" hidden="1">
      <c r="B22" s="42" t="s">
        <v>3383</v>
      </c>
      <c r="C22" s="209" t="str">
        <f>IF('Integrated Controls'!C27="","",'Integrated Controls'!C27)</f>
        <v/>
      </c>
      <c r="D22" s="209" t="str">
        <f>ProposedEquipment0!AU21</f>
        <v/>
      </c>
      <c r="E22" s="209" t="str">
        <f>ProposedEquipment0!F21</f>
        <v/>
      </c>
      <c r="F22" s="209" t="str">
        <f>ProposedEquipment0!G21</f>
        <v/>
      </c>
      <c r="G22" s="209"/>
      <c r="H22" s="209"/>
      <c r="I22" s="209"/>
      <c r="J22" s="209"/>
      <c r="K22" s="209"/>
      <c r="L22" s="209"/>
      <c r="M22" s="209"/>
      <c r="N22" s="209"/>
      <c r="O22" s="210" t="str">
        <f>ProposedEquipment0!AR41</f>
        <v/>
      </c>
      <c r="P22" s="210"/>
      <c r="Q22" s="210"/>
      <c r="R22" s="211" t="str">
        <f>ProposedEquipment0!I21</f>
        <v/>
      </c>
      <c r="S22" s="212" t="str">
        <f>ProposedEquipment0!J21</f>
        <v/>
      </c>
      <c r="T22" s="211">
        <f>ProposedEquipment0!K21</f>
        <v>0</v>
      </c>
      <c r="U22" s="212">
        <f>ProposedEquipment0!L21</f>
        <v>0</v>
      </c>
      <c r="V22" s="212">
        <f>ProposedEquipment0!M21</f>
        <v>0</v>
      </c>
      <c r="W22" s="209" t="str">
        <f>ProposedEquipment0!Y21</f>
        <v/>
      </c>
      <c r="X22" s="209" t="str">
        <f>ProposedEquipment0!Z21</f>
        <v/>
      </c>
      <c r="Y22" s="209" t="str">
        <f>ProposedEquipment0!AA21</f>
        <v/>
      </c>
      <c r="Z22" s="209" t="str">
        <f>ProposedEquipment0!AB21</f>
        <v/>
      </c>
      <c r="AA22" s="209" t="str">
        <f>ProposedEquipment0!AC21</f>
        <v/>
      </c>
      <c r="AB22" s="209" t="str">
        <f>ProposedEquipment0!AD21</f>
        <v/>
      </c>
      <c r="AC22" s="209" t="str">
        <f>ProposedEquipment0!AE21</f>
        <v/>
      </c>
      <c r="AD22" s="209" t="str">
        <f>ProposedEquipment0!AF21</f>
        <v/>
      </c>
      <c r="AE22" s="209" t="str">
        <f>ProposedEquipment0!AG21</f>
        <v/>
      </c>
      <c r="AF22" s="209" t="str">
        <f>ProposedEquipment0!AH21</f>
        <v/>
      </c>
      <c r="AG22" s="208"/>
      <c r="AH22" s="1000"/>
    </row>
    <row r="23" spans="2:34" hidden="1">
      <c r="B23" s="42" t="s">
        <v>3384</v>
      </c>
      <c r="C23" s="209" t="str">
        <f>IF('Integrated Controls'!C28="","",'Integrated Controls'!C28)</f>
        <v/>
      </c>
      <c r="D23" s="209" t="str">
        <f>ProposedEquipment0!AU22</f>
        <v/>
      </c>
      <c r="E23" s="209" t="str">
        <f>ProposedEquipment0!F22</f>
        <v/>
      </c>
      <c r="F23" s="209" t="str">
        <f>ProposedEquipment0!G22</f>
        <v/>
      </c>
      <c r="G23" s="209"/>
      <c r="H23" s="209"/>
      <c r="I23" s="209"/>
      <c r="J23" s="209"/>
      <c r="K23" s="209"/>
      <c r="L23" s="209"/>
      <c r="M23" s="209"/>
      <c r="N23" s="209"/>
      <c r="O23" s="210" t="str">
        <f>ProposedEquipment0!AR42</f>
        <v/>
      </c>
      <c r="P23" s="210"/>
      <c r="Q23" s="210"/>
      <c r="R23" s="211" t="str">
        <f>ProposedEquipment0!I22</f>
        <v/>
      </c>
      <c r="S23" s="212" t="str">
        <f>ProposedEquipment0!J22</f>
        <v/>
      </c>
      <c r="T23" s="211">
        <f>ProposedEquipment0!K22</f>
        <v>0</v>
      </c>
      <c r="U23" s="212">
        <f>ProposedEquipment0!L22</f>
        <v>0</v>
      </c>
      <c r="V23" s="212">
        <f>ProposedEquipment0!M22</f>
        <v>0</v>
      </c>
      <c r="W23" s="209" t="str">
        <f>ProposedEquipment0!Y22</f>
        <v/>
      </c>
      <c r="X23" s="209" t="str">
        <f>ProposedEquipment0!Z22</f>
        <v/>
      </c>
      <c r="Y23" s="209" t="str">
        <f>ProposedEquipment0!AA22</f>
        <v/>
      </c>
      <c r="Z23" s="209" t="str">
        <f>ProposedEquipment0!AB22</f>
        <v/>
      </c>
      <c r="AA23" s="209" t="str">
        <f>ProposedEquipment0!AC22</f>
        <v/>
      </c>
      <c r="AB23" s="209" t="str">
        <f>ProposedEquipment0!AD22</f>
        <v/>
      </c>
      <c r="AC23" s="209" t="str">
        <f>ProposedEquipment0!AE22</f>
        <v/>
      </c>
      <c r="AD23" s="209" t="str">
        <f>ProposedEquipment0!AF22</f>
        <v/>
      </c>
      <c r="AE23" s="209" t="str">
        <f>ProposedEquipment0!AG22</f>
        <v/>
      </c>
      <c r="AF23" s="209" t="str">
        <f>ProposedEquipment0!AH22</f>
        <v/>
      </c>
      <c r="AG23" s="208"/>
      <c r="AH23" s="1000"/>
    </row>
    <row r="24" spans="2:34" hidden="1">
      <c r="B24" s="42" t="s">
        <v>3124</v>
      </c>
      <c r="C24" s="209" t="str">
        <f>IF('Smart T-Stats'!B21="","",'Smart T-Stats'!B21)</f>
        <v/>
      </c>
      <c r="D24" s="209" t="str">
        <f>ProposedEquipment0!AU15</f>
        <v/>
      </c>
      <c r="E24" s="209" t="str">
        <f>ProposedEquipment0!F15</f>
        <v/>
      </c>
      <c r="F24" s="209" t="str">
        <f>ProposedEquipment0!G15</f>
        <v/>
      </c>
      <c r="G24" s="209"/>
      <c r="H24" s="209"/>
      <c r="I24" s="209"/>
      <c r="J24" s="209"/>
      <c r="K24" s="209"/>
      <c r="L24" s="209"/>
      <c r="M24" s="209"/>
      <c r="N24" s="209"/>
      <c r="O24" s="210" t="str">
        <f>ProposedEquipment0!AR13</f>
        <v/>
      </c>
      <c r="P24" s="210"/>
      <c r="Q24" s="210"/>
      <c r="R24" s="211" t="str">
        <f>ProposedEquipment0!I15</f>
        <v/>
      </c>
      <c r="S24" s="212" t="str">
        <f>ProposedEquipment0!J15</f>
        <v/>
      </c>
      <c r="T24" s="211">
        <f>ProposedEquipment0!K15</f>
        <v>0</v>
      </c>
      <c r="U24" s="212">
        <f>ProposedEquipment0!L15</f>
        <v>0</v>
      </c>
      <c r="V24" s="212">
        <f>ProposedEquipment0!M15</f>
        <v>0</v>
      </c>
      <c r="W24" s="209" t="str">
        <f>ProposedEquipment0!Y15</f>
        <v/>
      </c>
      <c r="X24" s="209" t="str">
        <f>ProposedEquipment0!Z15</f>
        <v/>
      </c>
      <c r="Y24" s="209" t="str">
        <f>ProposedEquipment0!AA15</f>
        <v/>
      </c>
      <c r="Z24" s="209" t="str">
        <f>ProposedEquipment0!AB15</f>
        <v/>
      </c>
      <c r="AA24" s="209" t="str">
        <f>ProposedEquipment0!AC15</f>
        <v/>
      </c>
      <c r="AB24" s="209" t="str">
        <f>ProposedEquipment0!AD15</f>
        <v/>
      </c>
      <c r="AC24" s="209" t="str">
        <f>ProposedEquipment0!AE15</f>
        <v/>
      </c>
      <c r="AD24" s="209" t="str">
        <f>ProposedEquipment0!AF15</f>
        <v/>
      </c>
      <c r="AE24" s="209" t="str">
        <f>ProposedEquipment0!AG15</f>
        <v/>
      </c>
      <c r="AF24" s="209" t="str">
        <f>ProposedEquipment0!AH15</f>
        <v/>
      </c>
      <c r="AG24" s="208"/>
      <c r="AH24" s="1000"/>
    </row>
    <row r="25" spans="2:34" hidden="1">
      <c r="B25" s="42" t="s">
        <v>3125</v>
      </c>
      <c r="C25" s="209" t="str">
        <f>IF('Smart T-Stats'!B22="","",'Smart T-Stats'!B22)</f>
        <v/>
      </c>
      <c r="D25" s="209" t="str">
        <f>ProposedEquipment0!AU16</f>
        <v/>
      </c>
      <c r="E25" s="209" t="str">
        <f>ProposedEquipment0!F16</f>
        <v/>
      </c>
      <c r="F25" s="209" t="str">
        <f>ProposedEquipment0!G16</f>
        <v/>
      </c>
      <c r="G25" s="209"/>
      <c r="H25" s="209"/>
      <c r="I25" s="209"/>
      <c r="J25" s="209"/>
      <c r="K25" s="209"/>
      <c r="L25" s="209"/>
      <c r="M25" s="209"/>
      <c r="N25" s="209"/>
      <c r="O25" s="210" t="str">
        <f>ProposedEquipment0!AR14</f>
        <v/>
      </c>
      <c r="P25" s="210"/>
      <c r="Q25" s="210"/>
      <c r="R25" s="211" t="str">
        <f>ProposedEquipment0!I16</f>
        <v/>
      </c>
      <c r="S25" s="212" t="str">
        <f>ProposedEquipment0!J16</f>
        <v/>
      </c>
      <c r="T25" s="211">
        <f>ProposedEquipment0!K16</f>
        <v>0</v>
      </c>
      <c r="U25" s="212">
        <f>ProposedEquipment0!L16</f>
        <v>0</v>
      </c>
      <c r="V25" s="212">
        <f>ProposedEquipment0!M16</f>
        <v>0</v>
      </c>
      <c r="W25" s="209" t="str">
        <f>ProposedEquipment0!Y16</f>
        <v/>
      </c>
      <c r="X25" s="209" t="str">
        <f>ProposedEquipment0!Z16</f>
        <v/>
      </c>
      <c r="Y25" s="209" t="str">
        <f>ProposedEquipment0!AA16</f>
        <v/>
      </c>
      <c r="Z25" s="209" t="str">
        <f>ProposedEquipment0!AB16</f>
        <v/>
      </c>
      <c r="AA25" s="209" t="str">
        <f>ProposedEquipment0!AC16</f>
        <v/>
      </c>
      <c r="AB25" s="209" t="str">
        <f>ProposedEquipment0!AD16</f>
        <v/>
      </c>
      <c r="AC25" s="209" t="str">
        <f>ProposedEquipment0!AE16</f>
        <v/>
      </c>
      <c r="AD25" s="209" t="str">
        <f>ProposedEquipment0!AF16</f>
        <v/>
      </c>
      <c r="AE25" s="209" t="str">
        <f>ProposedEquipment0!AG16</f>
        <v/>
      </c>
      <c r="AF25" s="209" t="str">
        <f>ProposedEquipment0!AH16</f>
        <v/>
      </c>
      <c r="AG25" s="208"/>
      <c r="AH25" s="1000"/>
    </row>
    <row r="26" spans="2:34" hidden="1">
      <c r="B26" s="42" t="s">
        <v>3126</v>
      </c>
      <c r="C26" s="209" t="str">
        <f>IF('Smart T-Stats'!B23="","",'Smart T-Stats'!B23)</f>
        <v/>
      </c>
      <c r="D26" s="209" t="str">
        <f>ProposedEquipment0!AU17</f>
        <v/>
      </c>
      <c r="E26" s="209" t="str">
        <f>ProposedEquipment0!F17</f>
        <v/>
      </c>
      <c r="F26" s="209" t="str">
        <f>ProposedEquipment0!G17</f>
        <v/>
      </c>
      <c r="G26" s="209"/>
      <c r="H26" s="209"/>
      <c r="I26" s="209"/>
      <c r="J26" s="209"/>
      <c r="K26" s="209"/>
      <c r="L26" s="209"/>
      <c r="M26" s="209"/>
      <c r="N26" s="209"/>
      <c r="O26" s="210" t="str">
        <f>ProposedEquipment0!AR15</f>
        <v/>
      </c>
      <c r="P26" s="210"/>
      <c r="Q26" s="210"/>
      <c r="R26" s="211" t="str">
        <f>ProposedEquipment0!I17</f>
        <v/>
      </c>
      <c r="S26" s="212" t="str">
        <f>ProposedEquipment0!J17</f>
        <v/>
      </c>
      <c r="T26" s="211">
        <f>ProposedEquipment0!K17</f>
        <v>0</v>
      </c>
      <c r="U26" s="212">
        <f>ProposedEquipment0!L17</f>
        <v>0</v>
      </c>
      <c r="V26" s="212">
        <f>ProposedEquipment0!M17</f>
        <v>0</v>
      </c>
      <c r="W26" s="209" t="str">
        <f>ProposedEquipment0!Y17</f>
        <v/>
      </c>
      <c r="X26" s="209" t="str">
        <f>ProposedEquipment0!Z17</f>
        <v/>
      </c>
      <c r="Y26" s="209" t="str">
        <f>ProposedEquipment0!AA17</f>
        <v/>
      </c>
      <c r="Z26" s="209" t="str">
        <f>ProposedEquipment0!AB17</f>
        <v/>
      </c>
      <c r="AA26" s="209" t="str">
        <f>ProposedEquipment0!AC17</f>
        <v/>
      </c>
      <c r="AB26" s="209" t="str">
        <f>ProposedEquipment0!AD17</f>
        <v/>
      </c>
      <c r="AC26" s="209" t="str">
        <f>ProposedEquipment0!AE17</f>
        <v/>
      </c>
      <c r="AD26" s="209" t="str">
        <f>ProposedEquipment0!AF17</f>
        <v/>
      </c>
      <c r="AE26" s="209" t="str">
        <f>ProposedEquipment0!AG17</f>
        <v/>
      </c>
      <c r="AF26" s="209" t="str">
        <f>ProposedEquipment0!AH17</f>
        <v/>
      </c>
      <c r="AG26" s="208"/>
      <c r="AH26" s="1000"/>
    </row>
    <row r="27" spans="2:34" hidden="1">
      <c r="B27" s="42" t="s">
        <v>3127</v>
      </c>
      <c r="C27" s="209" t="str">
        <f>IF('Smart T-Stats'!B24="","",'Smart T-Stats'!B24)</f>
        <v/>
      </c>
      <c r="D27" s="209" t="str">
        <f>ProposedEquipment0!AU18</f>
        <v/>
      </c>
      <c r="E27" s="209" t="str">
        <f>ProposedEquipment0!F18</f>
        <v/>
      </c>
      <c r="F27" s="209" t="str">
        <f>ProposedEquipment0!G18</f>
        <v/>
      </c>
      <c r="G27" s="209"/>
      <c r="H27" s="209"/>
      <c r="I27" s="209"/>
      <c r="J27" s="209"/>
      <c r="K27" s="209"/>
      <c r="L27" s="209"/>
      <c r="M27" s="209"/>
      <c r="N27" s="209"/>
      <c r="O27" s="210" t="str">
        <f>ProposedEquipment0!AR16</f>
        <v/>
      </c>
      <c r="P27" s="210"/>
      <c r="Q27" s="210"/>
      <c r="R27" s="211" t="str">
        <f>ProposedEquipment0!I18</f>
        <v/>
      </c>
      <c r="S27" s="212" t="str">
        <f>ProposedEquipment0!J18</f>
        <v/>
      </c>
      <c r="T27" s="211">
        <f>ProposedEquipment0!K18</f>
        <v>0</v>
      </c>
      <c r="U27" s="212">
        <f>ProposedEquipment0!L18</f>
        <v>0</v>
      </c>
      <c r="V27" s="212">
        <f>ProposedEquipment0!M18</f>
        <v>0</v>
      </c>
      <c r="W27" s="209" t="str">
        <f>ProposedEquipment0!Y18</f>
        <v/>
      </c>
      <c r="X27" s="209" t="str">
        <f>ProposedEquipment0!Z18</f>
        <v/>
      </c>
      <c r="Y27" s="209" t="str">
        <f>ProposedEquipment0!AA18</f>
        <v/>
      </c>
      <c r="Z27" s="209" t="str">
        <f>ProposedEquipment0!AB18</f>
        <v/>
      </c>
      <c r="AA27" s="209" t="str">
        <f>ProposedEquipment0!AC18</f>
        <v/>
      </c>
      <c r="AB27" s="209" t="str">
        <f>ProposedEquipment0!AD18</f>
        <v/>
      </c>
      <c r="AC27" s="209" t="str">
        <f>ProposedEquipment0!AE18</f>
        <v/>
      </c>
      <c r="AD27" s="209" t="str">
        <f>ProposedEquipment0!AF18</f>
        <v/>
      </c>
      <c r="AE27" s="209" t="str">
        <f>ProposedEquipment0!AG18</f>
        <v/>
      </c>
      <c r="AF27" s="209" t="str">
        <f>ProposedEquipment0!AH18</f>
        <v/>
      </c>
      <c r="AG27" s="208"/>
      <c r="AH27" s="1000"/>
    </row>
    <row r="28" spans="2:34" hidden="1">
      <c r="B28" s="42" t="s">
        <v>3128</v>
      </c>
      <c r="C28" s="209" t="str">
        <f>IF('Smart T-Stats'!B25="","",'Smart T-Stats'!B25)</f>
        <v/>
      </c>
      <c r="D28" s="209" t="str">
        <f>ProposedEquipment0!AU19</f>
        <v/>
      </c>
      <c r="E28" s="209" t="str">
        <f>ProposedEquipment0!F19</f>
        <v/>
      </c>
      <c r="F28" s="209" t="str">
        <f>ProposedEquipment0!G19</f>
        <v/>
      </c>
      <c r="G28" s="209"/>
      <c r="H28" s="209"/>
      <c r="I28" s="209"/>
      <c r="J28" s="209"/>
      <c r="K28" s="209"/>
      <c r="L28" s="209"/>
      <c r="M28" s="209"/>
      <c r="N28" s="209"/>
      <c r="O28" s="210" t="str">
        <f>ProposedEquipment0!AR17</f>
        <v/>
      </c>
      <c r="P28" s="210"/>
      <c r="Q28" s="210"/>
      <c r="R28" s="211" t="str">
        <f>ProposedEquipment0!I19</f>
        <v/>
      </c>
      <c r="S28" s="212" t="str">
        <f>ProposedEquipment0!J19</f>
        <v/>
      </c>
      <c r="T28" s="211">
        <f>ProposedEquipment0!K19</f>
        <v>0</v>
      </c>
      <c r="U28" s="212">
        <f>ProposedEquipment0!L19</f>
        <v>0</v>
      </c>
      <c r="V28" s="212">
        <f>ProposedEquipment0!M19</f>
        <v>0</v>
      </c>
      <c r="W28" s="209" t="str">
        <f>ProposedEquipment0!Y19</f>
        <v/>
      </c>
      <c r="X28" s="209" t="str">
        <f>ProposedEquipment0!Z19</f>
        <v/>
      </c>
      <c r="Y28" s="209" t="str">
        <f>ProposedEquipment0!AA19</f>
        <v/>
      </c>
      <c r="Z28" s="209" t="str">
        <f>ProposedEquipment0!AB19</f>
        <v/>
      </c>
      <c r="AA28" s="209" t="str">
        <f>ProposedEquipment0!AC19</f>
        <v/>
      </c>
      <c r="AB28" s="209" t="str">
        <f>ProposedEquipment0!AD19</f>
        <v/>
      </c>
      <c r="AC28" s="209" t="str">
        <f>ProposedEquipment0!AE19</f>
        <v/>
      </c>
      <c r="AD28" s="209" t="str">
        <f>ProposedEquipment0!AF19</f>
        <v/>
      </c>
      <c r="AE28" s="209" t="str">
        <f>ProposedEquipment0!AG19</f>
        <v/>
      </c>
      <c r="AF28" s="209" t="str">
        <f>ProposedEquipment0!AH19</f>
        <v/>
      </c>
      <c r="AG28" s="208"/>
      <c r="AH28" s="1000"/>
    </row>
    <row r="29" spans="2:34" hidden="1">
      <c r="B29" s="42" t="s">
        <v>3129</v>
      </c>
      <c r="C29" s="209" t="str">
        <f>IF('Smart T-Stats'!B26="","",'Smart T-Stats'!B26)</f>
        <v/>
      </c>
      <c r="D29" s="209" t="str">
        <f>ProposedEquipment0!AU20</f>
        <v/>
      </c>
      <c r="E29" s="209" t="str">
        <f>ProposedEquipment0!F20</f>
        <v/>
      </c>
      <c r="F29" s="209" t="str">
        <f>ProposedEquipment0!G20</f>
        <v/>
      </c>
      <c r="G29" s="209"/>
      <c r="H29" s="209"/>
      <c r="I29" s="209"/>
      <c r="J29" s="209"/>
      <c r="K29" s="209"/>
      <c r="L29" s="209"/>
      <c r="M29" s="209"/>
      <c r="N29" s="209"/>
      <c r="O29" s="210" t="str">
        <f>ProposedEquipment0!AR18</f>
        <v/>
      </c>
      <c r="P29" s="210"/>
      <c r="Q29" s="210"/>
      <c r="R29" s="211" t="str">
        <f>ProposedEquipment0!I20</f>
        <v/>
      </c>
      <c r="S29" s="212" t="str">
        <f>ProposedEquipment0!J20</f>
        <v/>
      </c>
      <c r="T29" s="211">
        <f>ProposedEquipment0!K20</f>
        <v>0</v>
      </c>
      <c r="U29" s="212">
        <f>ProposedEquipment0!L20</f>
        <v>0</v>
      </c>
      <c r="V29" s="212">
        <f>ProposedEquipment0!M20</f>
        <v>0</v>
      </c>
      <c r="W29" s="209" t="str">
        <f>ProposedEquipment0!Y20</f>
        <v/>
      </c>
      <c r="X29" s="209" t="str">
        <f>ProposedEquipment0!Z20</f>
        <v/>
      </c>
      <c r="Y29" s="209" t="str">
        <f>ProposedEquipment0!AA20</f>
        <v/>
      </c>
      <c r="Z29" s="209" t="str">
        <f>ProposedEquipment0!AB20</f>
        <v/>
      </c>
      <c r="AA29" s="209" t="str">
        <f>ProposedEquipment0!AC20</f>
        <v/>
      </c>
      <c r="AB29" s="209" t="str">
        <f>ProposedEquipment0!AD20</f>
        <v/>
      </c>
      <c r="AC29" s="209" t="str">
        <f>ProposedEquipment0!AE20</f>
        <v/>
      </c>
      <c r="AD29" s="209" t="str">
        <f>ProposedEquipment0!AF20</f>
        <v/>
      </c>
      <c r="AE29" s="209" t="str">
        <f>ProposedEquipment0!AG20</f>
        <v/>
      </c>
      <c r="AF29" s="209" t="str">
        <f>ProposedEquipment0!AH20</f>
        <v/>
      </c>
      <c r="AG29" s="208"/>
      <c r="AH29" s="1000"/>
    </row>
    <row r="30" spans="2:34" hidden="1">
      <c r="B30" s="42" t="s">
        <v>3130</v>
      </c>
      <c r="C30" s="209" t="str">
        <f>IF('Smart T-Stats'!B27="","",'Smart T-Stats'!B27)</f>
        <v/>
      </c>
      <c r="D30" s="209" t="str">
        <f>ProposedEquipment0!AU21</f>
        <v/>
      </c>
      <c r="E30" s="209" t="str">
        <f>ProposedEquipment0!F21</f>
        <v/>
      </c>
      <c r="F30" s="209" t="str">
        <f>ProposedEquipment0!G21</f>
        <v/>
      </c>
      <c r="G30" s="209"/>
      <c r="H30" s="209"/>
      <c r="I30" s="209"/>
      <c r="J30" s="209"/>
      <c r="K30" s="209"/>
      <c r="L30" s="209"/>
      <c r="M30" s="209"/>
      <c r="N30" s="209"/>
      <c r="O30" s="210" t="str">
        <f>ProposedEquipment0!AR19</f>
        <v/>
      </c>
      <c r="P30" s="210"/>
      <c r="Q30" s="210"/>
      <c r="R30" s="211" t="str">
        <f>ProposedEquipment0!I21</f>
        <v/>
      </c>
      <c r="S30" s="212" t="str">
        <f>ProposedEquipment0!J21</f>
        <v/>
      </c>
      <c r="T30" s="211">
        <f>ProposedEquipment0!K21</f>
        <v>0</v>
      </c>
      <c r="U30" s="212">
        <f>ProposedEquipment0!L21</f>
        <v>0</v>
      </c>
      <c r="V30" s="212">
        <f>ProposedEquipment0!M21</f>
        <v>0</v>
      </c>
      <c r="W30" s="209" t="str">
        <f>ProposedEquipment0!Y21</f>
        <v/>
      </c>
      <c r="X30" s="209" t="str">
        <f>ProposedEquipment0!Z21</f>
        <v/>
      </c>
      <c r="Y30" s="209" t="str">
        <f>ProposedEquipment0!AA21</f>
        <v/>
      </c>
      <c r="Z30" s="209" t="str">
        <f>ProposedEquipment0!AB21</f>
        <v/>
      </c>
      <c r="AA30" s="209" t="str">
        <f>ProposedEquipment0!AC21</f>
        <v/>
      </c>
      <c r="AB30" s="209" t="str">
        <f>ProposedEquipment0!AD21</f>
        <v/>
      </c>
      <c r="AC30" s="209" t="str">
        <f>ProposedEquipment0!AE21</f>
        <v/>
      </c>
      <c r="AD30" s="209" t="str">
        <f>ProposedEquipment0!AF21</f>
        <v/>
      </c>
      <c r="AE30" s="209" t="str">
        <f>ProposedEquipment0!AG21</f>
        <v/>
      </c>
      <c r="AF30" s="209" t="str">
        <f>ProposedEquipment0!AH21</f>
        <v/>
      </c>
      <c r="AG30" s="208"/>
      <c r="AH30" s="1000"/>
    </row>
    <row r="31" spans="2:34" hidden="1">
      <c r="B31" s="42" t="s">
        <v>3131</v>
      </c>
      <c r="C31" s="209" t="str">
        <f>IF('Smart T-Stats'!B28="","",'Smart T-Stats'!B28)</f>
        <v/>
      </c>
      <c r="D31" s="209" t="str">
        <f>ProposedEquipment0!AU22</f>
        <v/>
      </c>
      <c r="E31" s="209" t="str">
        <f>ProposedEquipment0!F22</f>
        <v/>
      </c>
      <c r="F31" s="209" t="str">
        <f>ProposedEquipment0!G22</f>
        <v/>
      </c>
      <c r="G31" s="209"/>
      <c r="H31" s="209"/>
      <c r="I31" s="209"/>
      <c r="J31" s="209"/>
      <c r="K31" s="209"/>
      <c r="L31" s="209"/>
      <c r="M31" s="209"/>
      <c r="N31" s="209"/>
      <c r="O31" s="210" t="str">
        <f>ProposedEquipment0!AR20</f>
        <v/>
      </c>
      <c r="P31" s="210"/>
      <c r="Q31" s="210"/>
      <c r="R31" s="211" t="str">
        <f>ProposedEquipment0!I22</f>
        <v/>
      </c>
      <c r="S31" s="212" t="str">
        <f>ProposedEquipment0!J22</f>
        <v/>
      </c>
      <c r="T31" s="211">
        <f>ProposedEquipment0!K22</f>
        <v>0</v>
      </c>
      <c r="U31" s="212">
        <f>ProposedEquipment0!L22</f>
        <v>0</v>
      </c>
      <c r="V31" s="212">
        <f>ProposedEquipment0!M22</f>
        <v>0</v>
      </c>
      <c r="W31" s="209" t="str">
        <f>ProposedEquipment0!Y22</f>
        <v/>
      </c>
      <c r="X31" s="209" t="str">
        <f>ProposedEquipment0!Z22</f>
        <v/>
      </c>
      <c r="Y31" s="209" t="str">
        <f>ProposedEquipment0!AA22</f>
        <v/>
      </c>
      <c r="Z31" s="209" t="str">
        <f>ProposedEquipment0!AB22</f>
        <v/>
      </c>
      <c r="AA31" s="209" t="str">
        <f>ProposedEquipment0!AC22</f>
        <v/>
      </c>
      <c r="AB31" s="209" t="str">
        <f>ProposedEquipment0!AD22</f>
        <v/>
      </c>
      <c r="AC31" s="209" t="str">
        <f>ProposedEquipment0!AE22</f>
        <v/>
      </c>
      <c r="AD31" s="209" t="str">
        <f>ProposedEquipment0!AF22</f>
        <v/>
      </c>
      <c r="AE31" s="209" t="str">
        <f>ProposedEquipment0!AG22</f>
        <v/>
      </c>
      <c r="AF31" s="209" t="str">
        <f>ProposedEquipment0!AH22</f>
        <v/>
      </c>
      <c r="AG31" s="208"/>
      <c r="AH31" s="1000"/>
    </row>
    <row r="32" spans="2:34" hidden="1">
      <c r="B32" s="42" t="s">
        <v>3132</v>
      </c>
      <c r="C32" s="209" t="str">
        <f>IF('Smart T-Stats'!B29="","",'Smart T-Stats'!B29)</f>
        <v/>
      </c>
      <c r="D32" s="209" t="str">
        <f>ProposedEquipment0!AU23</f>
        <v/>
      </c>
      <c r="E32" s="209" t="str">
        <f>ProposedEquipment0!F23</f>
        <v/>
      </c>
      <c r="F32" s="209" t="str">
        <f>ProposedEquipment0!G23</f>
        <v/>
      </c>
      <c r="G32" s="209"/>
      <c r="H32" s="209"/>
      <c r="I32" s="209"/>
      <c r="J32" s="209"/>
      <c r="K32" s="209"/>
      <c r="L32" s="209"/>
      <c r="M32" s="209"/>
      <c r="N32" s="209"/>
      <c r="O32" s="210" t="str">
        <f>ProposedEquipment0!AR21</f>
        <v/>
      </c>
      <c r="P32" s="210"/>
      <c r="Q32" s="210"/>
      <c r="R32" s="211" t="str">
        <f>ProposedEquipment0!I23</f>
        <v/>
      </c>
      <c r="S32" s="212" t="str">
        <f>ProposedEquipment0!J23</f>
        <v/>
      </c>
      <c r="T32" s="211">
        <f>ProposedEquipment0!K23</f>
        <v>0</v>
      </c>
      <c r="U32" s="212">
        <f>ProposedEquipment0!L23</f>
        <v>0</v>
      </c>
      <c r="V32" s="212">
        <f>ProposedEquipment0!M23</f>
        <v>0</v>
      </c>
      <c r="W32" s="209" t="str">
        <f>ProposedEquipment0!Y23</f>
        <v/>
      </c>
      <c r="X32" s="209" t="str">
        <f>ProposedEquipment0!Z23</f>
        <v/>
      </c>
      <c r="Y32" s="209" t="str">
        <f>ProposedEquipment0!AA23</f>
        <v/>
      </c>
      <c r="Z32" s="209" t="str">
        <f>ProposedEquipment0!AB23</f>
        <v/>
      </c>
      <c r="AA32" s="209" t="str">
        <f>ProposedEquipment0!AC23</f>
        <v/>
      </c>
      <c r="AB32" s="209" t="str">
        <f>ProposedEquipment0!AD23</f>
        <v/>
      </c>
      <c r="AC32" s="209" t="str">
        <f>ProposedEquipment0!AE23</f>
        <v/>
      </c>
      <c r="AD32" s="209" t="str">
        <f>ProposedEquipment0!AF23</f>
        <v/>
      </c>
      <c r="AE32" s="209" t="str">
        <f>ProposedEquipment0!AG23</f>
        <v/>
      </c>
      <c r="AF32" s="209" t="str">
        <f>ProposedEquipment0!AH23</f>
        <v/>
      </c>
      <c r="AG32" s="208"/>
      <c r="AH32" s="1000"/>
    </row>
    <row r="33" spans="2:34" hidden="1">
      <c r="B33" s="42" t="s">
        <v>3133</v>
      </c>
      <c r="C33" s="209" t="str">
        <f>IF('Smart T-Stats'!B30="","",'Smart T-Stats'!B30)</f>
        <v/>
      </c>
      <c r="D33" s="209" t="str">
        <f>ProposedEquipment0!AU25</f>
        <v/>
      </c>
      <c r="E33" s="209" t="str">
        <f>ProposedEquipment0!F25</f>
        <v/>
      </c>
      <c r="F33" s="209" t="str">
        <f>ProposedEquipment0!G25</f>
        <v/>
      </c>
      <c r="G33" s="209"/>
      <c r="H33" s="209"/>
      <c r="I33" s="209"/>
      <c r="J33" s="209"/>
      <c r="K33" s="209"/>
      <c r="L33" s="209"/>
      <c r="M33" s="209"/>
      <c r="N33" s="209"/>
      <c r="O33" s="210" t="str">
        <f>ProposedEquipment0!AR22</f>
        <v/>
      </c>
      <c r="P33" s="210"/>
      <c r="Q33" s="210"/>
      <c r="R33" s="211" t="str">
        <f>ProposedEquipment0!I25</f>
        <v/>
      </c>
      <c r="S33" s="212" t="str">
        <f>ProposedEquipment0!J25</f>
        <v/>
      </c>
      <c r="T33" s="211" t="str">
        <f>ProposedEquipment0!K25</f>
        <v/>
      </c>
      <c r="U33" s="212" t="str">
        <f>ProposedEquipment0!L25</f>
        <v/>
      </c>
      <c r="V33" s="212" t="str">
        <f>ProposedEquipment0!M25</f>
        <v/>
      </c>
      <c r="W33" s="209" t="str">
        <f>ProposedEquipment0!Y25</f>
        <v/>
      </c>
      <c r="X33" s="209" t="str">
        <f>ProposedEquipment0!Z25</f>
        <v/>
      </c>
      <c r="Y33" s="209" t="str">
        <f>ProposedEquipment0!AA25</f>
        <v/>
      </c>
      <c r="Z33" s="209" t="str">
        <f>ProposedEquipment0!AB25</f>
        <v/>
      </c>
      <c r="AA33" s="209" t="str">
        <f>ProposedEquipment0!AC25</f>
        <v/>
      </c>
      <c r="AB33" s="209" t="str">
        <f>ProposedEquipment0!AD25</f>
        <v/>
      </c>
      <c r="AC33" s="209" t="str">
        <f>ProposedEquipment0!AE25</f>
        <v/>
      </c>
      <c r="AD33" s="209" t="str">
        <f>ProposedEquipment0!AF25</f>
        <v/>
      </c>
      <c r="AE33" s="209" t="str">
        <f>ProposedEquipment0!AG25</f>
        <v/>
      </c>
      <c r="AF33" s="209" t="str">
        <f>ProposedEquipment0!AH25</f>
        <v/>
      </c>
      <c r="AG33" s="208"/>
      <c r="AH33" s="1000"/>
    </row>
    <row r="38" spans="2:34" ht="14.5" customHeight="1">
      <c r="B38" s="1817" t="s">
        <v>3140</v>
      </c>
      <c r="C38" s="1817"/>
      <c r="D38" s="1817"/>
      <c r="E38" s="1817"/>
      <c r="F38" s="1817"/>
      <c r="G38" s="1817"/>
      <c r="H38" s="1817"/>
      <c r="I38" s="1817"/>
      <c r="J38" s="1817"/>
      <c r="K38" s="1817"/>
      <c r="L38" s="1817"/>
      <c r="M38" s="1817"/>
      <c r="N38" s="1817"/>
      <c r="O38" s="1817"/>
      <c r="P38" s="1817"/>
      <c r="Q38" s="1817"/>
      <c r="R38" s="1817"/>
      <c r="S38" s="1817"/>
      <c r="T38" s="1817"/>
      <c r="U38" s="1817"/>
      <c r="V38" s="1817"/>
      <c r="W38" s="1817"/>
      <c r="X38" s="1817"/>
      <c r="Y38" s="1817"/>
      <c r="Z38" s="1817"/>
      <c r="AA38" s="1817"/>
      <c r="AB38" s="1817"/>
      <c r="AC38" s="1817"/>
      <c r="AD38" s="1817"/>
      <c r="AE38" s="1817"/>
      <c r="AF38" s="1817"/>
      <c r="AG38" s="1817"/>
    </row>
    <row r="39" spans="2:34" ht="14.5" customHeight="1">
      <c r="B39" s="1817"/>
      <c r="C39" s="1817"/>
      <c r="D39" s="1817"/>
      <c r="E39" s="1817"/>
      <c r="F39" s="1817"/>
      <c r="G39" s="1817"/>
      <c r="H39" s="1817"/>
      <c r="I39" s="1817"/>
      <c r="J39" s="1817"/>
      <c r="K39" s="1817"/>
      <c r="L39" s="1817"/>
      <c r="M39" s="1817"/>
      <c r="N39" s="1817"/>
      <c r="O39" s="1817"/>
      <c r="P39" s="1817"/>
      <c r="Q39" s="1817"/>
      <c r="R39" s="1817"/>
      <c r="S39" s="1817"/>
      <c r="T39" s="1817"/>
      <c r="U39" s="1817"/>
      <c r="V39" s="1817"/>
      <c r="W39" s="1817"/>
      <c r="X39" s="1817"/>
      <c r="Y39" s="1817"/>
      <c r="Z39" s="1817"/>
      <c r="AA39" s="1817"/>
      <c r="AB39" s="1817"/>
      <c r="AC39" s="1817"/>
      <c r="AD39" s="1817"/>
      <c r="AE39" s="1817"/>
      <c r="AF39" s="1817"/>
      <c r="AG39" s="1817"/>
    </row>
    <row r="40" spans="2:34" ht="14.5" customHeight="1">
      <c r="B40" s="1817"/>
      <c r="C40" s="1817"/>
      <c r="D40" s="1817"/>
      <c r="E40" s="1817"/>
      <c r="F40" s="1817"/>
      <c r="G40" s="1817"/>
      <c r="H40" s="1817"/>
      <c r="I40" s="1817"/>
      <c r="J40" s="1817"/>
      <c r="K40" s="1817"/>
      <c r="L40" s="1817"/>
      <c r="M40" s="1817"/>
      <c r="N40" s="1817"/>
      <c r="O40" s="1817"/>
      <c r="P40" s="1817"/>
      <c r="Q40" s="1817"/>
      <c r="R40" s="1817"/>
      <c r="S40" s="1817"/>
      <c r="T40" s="1817"/>
      <c r="U40" s="1817"/>
      <c r="V40" s="1817"/>
      <c r="W40" s="1817"/>
      <c r="X40" s="1817"/>
      <c r="Y40" s="1817"/>
      <c r="Z40" s="1817"/>
      <c r="AA40" s="1817"/>
      <c r="AB40" s="1817"/>
      <c r="AC40" s="1817"/>
      <c r="AD40" s="1817"/>
      <c r="AE40" s="1817"/>
      <c r="AF40" s="1817"/>
      <c r="AG40" s="1817"/>
    </row>
    <row r="41" spans="2:34" ht="14.5" customHeight="1">
      <c r="B41" s="1817"/>
      <c r="C41" s="1817"/>
      <c r="D41" s="1817"/>
      <c r="E41" s="1817"/>
      <c r="F41" s="1817"/>
      <c r="G41" s="1817"/>
      <c r="H41" s="1817"/>
      <c r="I41" s="1817"/>
      <c r="J41" s="1817"/>
      <c r="K41" s="1817"/>
      <c r="L41" s="1817"/>
      <c r="M41" s="1817"/>
      <c r="N41" s="1817"/>
      <c r="O41" s="1817"/>
      <c r="P41" s="1817"/>
      <c r="Q41" s="1817"/>
      <c r="R41" s="1817"/>
      <c r="S41" s="1817"/>
      <c r="T41" s="1817"/>
      <c r="U41" s="1817"/>
      <c r="V41" s="1817"/>
      <c r="W41" s="1817"/>
      <c r="X41" s="1817"/>
      <c r="Y41" s="1817"/>
      <c r="Z41" s="1817"/>
      <c r="AA41" s="1817"/>
      <c r="AB41" s="1817"/>
      <c r="AC41" s="1817"/>
      <c r="AD41" s="1817"/>
      <c r="AE41" s="1817"/>
      <c r="AF41" s="1817"/>
      <c r="AG41" s="1817"/>
    </row>
    <row r="42" spans="2:34" ht="14.5" customHeight="1">
      <c r="B42" s="1817"/>
      <c r="C42" s="1817"/>
      <c r="D42" s="1817"/>
      <c r="E42" s="1817"/>
      <c r="F42" s="1817"/>
      <c r="G42" s="1817"/>
      <c r="H42" s="1817"/>
      <c r="I42" s="1817"/>
      <c r="J42" s="1817"/>
      <c r="K42" s="1817"/>
      <c r="L42" s="1817"/>
      <c r="M42" s="1817"/>
      <c r="N42" s="1817"/>
      <c r="O42" s="1817"/>
      <c r="P42" s="1817"/>
      <c r="Q42" s="1817"/>
      <c r="R42" s="1817"/>
      <c r="S42" s="1817"/>
      <c r="T42" s="1817"/>
      <c r="U42" s="1817"/>
      <c r="V42" s="1817"/>
      <c r="W42" s="1817"/>
      <c r="X42" s="1817"/>
      <c r="Y42" s="1817"/>
      <c r="Z42" s="1817"/>
      <c r="AA42" s="1817"/>
      <c r="AB42" s="1817"/>
      <c r="AC42" s="1817"/>
      <c r="AD42" s="1817"/>
      <c r="AE42" s="1817"/>
      <c r="AF42" s="1817"/>
      <c r="AG42" s="1817"/>
    </row>
    <row r="43" spans="2:34" ht="14.5" customHeight="1">
      <c r="B43" s="1817"/>
      <c r="C43" s="1817"/>
      <c r="D43" s="1817"/>
      <c r="E43" s="1817"/>
      <c r="F43" s="1817"/>
      <c r="G43" s="1817"/>
      <c r="H43" s="1817"/>
      <c r="I43" s="1817"/>
      <c r="J43" s="1817"/>
      <c r="K43" s="1817"/>
      <c r="L43" s="1817"/>
      <c r="M43" s="1817"/>
      <c r="N43" s="1817"/>
      <c r="O43" s="1817"/>
      <c r="P43" s="1817"/>
      <c r="Q43" s="1817"/>
      <c r="R43" s="1817"/>
      <c r="S43" s="1817"/>
      <c r="T43" s="1817"/>
      <c r="U43" s="1817"/>
      <c r="V43" s="1817"/>
      <c r="W43" s="1817"/>
      <c r="X43" s="1817"/>
      <c r="Y43" s="1817"/>
      <c r="Z43" s="1817"/>
      <c r="AA43" s="1817"/>
      <c r="AB43" s="1817"/>
      <c r="AC43" s="1817"/>
      <c r="AD43" s="1817"/>
      <c r="AE43" s="1817"/>
      <c r="AF43" s="1817"/>
      <c r="AG43" s="1817"/>
    </row>
    <row r="44" spans="2:34" ht="14.5" customHeight="1">
      <c r="B44" s="1817"/>
      <c r="C44" s="1817"/>
      <c r="D44" s="1817"/>
      <c r="E44" s="1817"/>
      <c r="F44" s="1817"/>
      <c r="G44" s="1817"/>
      <c r="H44" s="1817"/>
      <c r="I44" s="1817"/>
      <c r="J44" s="1817"/>
      <c r="K44" s="1817"/>
      <c r="L44" s="1817"/>
      <c r="M44" s="1817"/>
      <c r="N44" s="1817"/>
      <c r="O44" s="1817"/>
      <c r="P44" s="1817"/>
      <c r="Q44" s="1817"/>
      <c r="R44" s="1817"/>
      <c r="S44" s="1817"/>
      <c r="T44" s="1817"/>
      <c r="U44" s="1817"/>
      <c r="V44" s="1817"/>
      <c r="W44" s="1817"/>
      <c r="X44" s="1817"/>
      <c r="Y44" s="1817"/>
      <c r="Z44" s="1817"/>
      <c r="AA44" s="1817"/>
      <c r="AB44" s="1817"/>
      <c r="AC44" s="1817"/>
      <c r="AD44" s="1817"/>
      <c r="AE44" s="1817"/>
      <c r="AF44" s="1817"/>
      <c r="AG44" s="1817"/>
    </row>
    <row r="45" spans="2:34" ht="14.5" customHeight="1">
      <c r="B45" s="1817"/>
      <c r="C45" s="1817"/>
      <c r="D45" s="1817"/>
      <c r="E45" s="1817"/>
      <c r="F45" s="1817"/>
      <c r="G45" s="1817"/>
      <c r="H45" s="1817"/>
      <c r="I45" s="1817"/>
      <c r="J45" s="1817"/>
      <c r="K45" s="1817"/>
      <c r="L45" s="1817"/>
      <c r="M45" s="1817"/>
      <c r="N45" s="1817"/>
      <c r="O45" s="1817"/>
      <c r="P45" s="1817"/>
      <c r="Q45" s="1817"/>
      <c r="R45" s="1817"/>
      <c r="S45" s="1817"/>
      <c r="T45" s="1817"/>
      <c r="U45" s="1817"/>
      <c r="V45" s="1817"/>
      <c r="W45" s="1817"/>
      <c r="X45" s="1817"/>
      <c r="Y45" s="1817"/>
      <c r="Z45" s="1817"/>
      <c r="AA45" s="1817"/>
      <c r="AB45" s="1817"/>
      <c r="AC45" s="1817"/>
      <c r="AD45" s="1817"/>
      <c r="AE45" s="1817"/>
      <c r="AF45" s="1817"/>
      <c r="AG45" s="1817"/>
    </row>
    <row r="46" spans="2:34" ht="14.5" customHeight="1">
      <c r="B46" s="1817"/>
      <c r="C46" s="1817"/>
      <c r="D46" s="1817"/>
      <c r="E46" s="1817"/>
      <c r="F46" s="1817"/>
      <c r="G46" s="1817"/>
      <c r="H46" s="1817"/>
      <c r="I46" s="1817"/>
      <c r="J46" s="1817"/>
      <c r="K46" s="1817"/>
      <c r="L46" s="1817"/>
      <c r="M46" s="1817"/>
      <c r="N46" s="1817"/>
      <c r="O46" s="1817"/>
      <c r="P46" s="1817"/>
      <c r="Q46" s="1817"/>
      <c r="R46" s="1817"/>
      <c r="S46" s="1817"/>
      <c r="T46" s="1817"/>
      <c r="U46" s="1817"/>
      <c r="V46" s="1817"/>
      <c r="W46" s="1817"/>
      <c r="X46" s="1817"/>
      <c r="Y46" s="1817"/>
      <c r="Z46" s="1817"/>
      <c r="AA46" s="1817"/>
      <c r="AB46" s="1817"/>
      <c r="AC46" s="1817"/>
      <c r="AD46" s="1817"/>
      <c r="AE46" s="1817"/>
      <c r="AF46" s="1817"/>
      <c r="AG46" s="1817"/>
    </row>
    <row r="56" spans="3:30" hidden="1"/>
    <row r="57" spans="3:30" hidden="1">
      <c r="C57" s="635" t="s">
        <v>282</v>
      </c>
    </row>
    <row r="58" spans="3:30" hidden="1">
      <c r="C58" s="208" t="s">
        <v>38</v>
      </c>
      <c r="D58" s="208" t="s">
        <v>139</v>
      </c>
      <c r="E58" s="208" t="s">
        <v>189</v>
      </c>
      <c r="F58" s="208" t="s">
        <v>53</v>
      </c>
      <c r="G58" s="208" t="s">
        <v>231</v>
      </c>
      <c r="H58" s="208" t="s">
        <v>944</v>
      </c>
      <c r="I58" s="208" t="s">
        <v>938</v>
      </c>
      <c r="J58" s="208" t="s">
        <v>841</v>
      </c>
      <c r="K58" s="208" t="s">
        <v>605</v>
      </c>
      <c r="L58" s="208" t="s">
        <v>845</v>
      </c>
      <c r="M58" s="208" t="s">
        <v>959</v>
      </c>
      <c r="N58" s="208" t="s">
        <v>939</v>
      </c>
      <c r="O58" s="208" t="s">
        <v>843</v>
      </c>
      <c r="P58" s="208"/>
      <c r="Q58" s="208" t="s">
        <v>607</v>
      </c>
      <c r="R58" s="208" t="s">
        <v>847</v>
      </c>
      <c r="S58" s="208" t="s">
        <v>960</v>
      </c>
      <c r="T58" s="208" t="s">
        <v>940</v>
      </c>
      <c r="U58" s="208" t="s">
        <v>844</v>
      </c>
      <c r="V58" s="208" t="s">
        <v>608</v>
      </c>
      <c r="W58" s="717" t="str">
        <f>ProposedEquipment0!AH1</f>
        <v>Total Delta Net kWh</v>
      </c>
      <c r="X58" s="717" t="str">
        <f>ProposedEquipment0!AL1</f>
        <v>EE MMBTU Savings</v>
      </c>
      <c r="Y58" s="717" t="str">
        <f>ProposedEquipment0!AM1</f>
        <v>BE MMBTU Savings</v>
      </c>
      <c r="Z58" s="717" t="str">
        <f>ProposedEquipment0!AN1</f>
        <v>Total MMBTU Savings</v>
      </c>
      <c r="AA58" s="162"/>
      <c r="AB58" s="162"/>
      <c r="AC58" s="162"/>
      <c r="AD58" s="162"/>
    </row>
    <row r="59" spans="3:30" hidden="1">
      <c r="C59" s="209" t="str">
        <f>ProposedEquipment0!E41</f>
        <v/>
      </c>
      <c r="D59" s="209" t="str">
        <f>ProposedEquipment0!AU41</f>
        <v/>
      </c>
      <c r="E59" s="209" t="str">
        <f>ProposedEquipment0!F41</f>
        <v/>
      </c>
      <c r="F59" s="210" t="str">
        <f>ProposedEquipment0!AR41</f>
        <v/>
      </c>
      <c r="G59" s="210">
        <f>ProposedEquipment0!AT41</f>
        <v>0</v>
      </c>
      <c r="H59" s="211" t="str">
        <f>ProposedEquipment0!I41</f>
        <v/>
      </c>
      <c r="I59" s="212" t="str">
        <f>ProposedEquipment0!J41</f>
        <v/>
      </c>
      <c r="J59" s="211" t="str">
        <f>ProposedEquipment0!K41</f>
        <v/>
      </c>
      <c r="K59" s="212" t="str">
        <f>ProposedEquipment0!L41</f>
        <v/>
      </c>
      <c r="L59" s="212" t="str">
        <f>ProposedEquipment0!M41</f>
        <v/>
      </c>
      <c r="M59" s="209" t="str">
        <f>ProposedEquipment0!Y41</f>
        <v/>
      </c>
      <c r="N59" s="209" t="str">
        <f>ProposedEquipment0!Z41</f>
        <v/>
      </c>
      <c r="O59" s="209" t="str">
        <f>ProposedEquipment0!AA41</f>
        <v/>
      </c>
      <c r="P59" s="209"/>
      <c r="Q59" s="209" t="str">
        <f>ProposedEquipment0!AB41</f>
        <v/>
      </c>
      <c r="R59" s="209" t="str">
        <f>ProposedEquipment0!AC41</f>
        <v/>
      </c>
      <c r="S59" s="209" t="str">
        <f>ProposedEquipment0!AD41</f>
        <v/>
      </c>
      <c r="T59" s="209" t="str">
        <f>ProposedEquipment0!AE41</f>
        <v/>
      </c>
      <c r="U59" s="209" t="str">
        <f>ProposedEquipment0!AF41</f>
        <v/>
      </c>
      <c r="V59" s="209" t="str">
        <f>ProposedEquipment0!AG41</f>
        <v/>
      </c>
      <c r="W59" s="209" t="str">
        <f>ProposedEquipment0!AH41</f>
        <v/>
      </c>
      <c r="X59" s="209" t="str">
        <f>ProposedEquipment0!AL41</f>
        <v/>
      </c>
      <c r="Y59" s="209" t="str">
        <f>ProposedEquipment0!AM41</f>
        <v/>
      </c>
      <c r="Z59" s="209" t="str">
        <f>ProposedEquipment0!AN41</f>
        <v/>
      </c>
      <c r="AA59" s="162"/>
      <c r="AB59" s="162"/>
      <c r="AC59" s="162"/>
      <c r="AD59" s="162"/>
    </row>
    <row r="60" spans="3:30" hidden="1">
      <c r="C60" s="209" t="str">
        <f>ProposedEquipment0!E42</f>
        <v/>
      </c>
      <c r="D60" s="209" t="str">
        <f>ProposedEquipment0!AU42</f>
        <v/>
      </c>
      <c r="E60" s="209" t="str">
        <f>ProposedEquipment0!F42</f>
        <v/>
      </c>
      <c r="F60" s="210" t="str">
        <f>ProposedEquipment0!AR42</f>
        <v/>
      </c>
      <c r="G60" s="210">
        <f>ProposedEquipment0!AT42</f>
        <v>0</v>
      </c>
      <c r="H60" s="211" t="str">
        <f>ProposedEquipment0!I42</f>
        <v/>
      </c>
      <c r="I60" s="212" t="str">
        <f>ProposedEquipment0!J42</f>
        <v/>
      </c>
      <c r="J60" s="211" t="str">
        <f>ProposedEquipment0!K42</f>
        <v/>
      </c>
      <c r="K60" s="212" t="str">
        <f>ProposedEquipment0!L42</f>
        <v/>
      </c>
      <c r="L60" s="212" t="str">
        <f>ProposedEquipment0!M42</f>
        <v/>
      </c>
      <c r="M60" s="209" t="str">
        <f>ProposedEquipment0!Y42</f>
        <v/>
      </c>
      <c r="N60" s="209" t="str">
        <f>ProposedEquipment0!Z42</f>
        <v/>
      </c>
      <c r="O60" s="209" t="str">
        <f>ProposedEquipment0!AA42</f>
        <v/>
      </c>
      <c r="P60" s="209"/>
      <c r="Q60" s="209" t="str">
        <f>ProposedEquipment0!AB42</f>
        <v/>
      </c>
      <c r="R60" s="209" t="str">
        <f>ProposedEquipment0!AC42</f>
        <v/>
      </c>
      <c r="S60" s="209" t="str">
        <f>ProposedEquipment0!AD42</f>
        <v/>
      </c>
      <c r="T60" s="209" t="str">
        <f>ProposedEquipment0!AE42</f>
        <v/>
      </c>
      <c r="U60" s="209" t="str">
        <f>ProposedEquipment0!AF42</f>
        <v/>
      </c>
      <c r="V60" s="209" t="str">
        <f>ProposedEquipment0!AG42</f>
        <v/>
      </c>
      <c r="W60" s="209" t="str">
        <f>ProposedEquipment0!AH42</f>
        <v/>
      </c>
      <c r="X60" s="209" t="str">
        <f>ProposedEquipment0!AL42</f>
        <v/>
      </c>
      <c r="Y60" s="209" t="str">
        <f>ProposedEquipment0!AM42</f>
        <v/>
      </c>
      <c r="Z60" s="209" t="str">
        <f>ProposedEquipment0!AN42</f>
        <v/>
      </c>
      <c r="AA60" s="162"/>
      <c r="AB60" s="162"/>
      <c r="AC60" s="162"/>
      <c r="AD60" s="162"/>
    </row>
    <row r="61" spans="3:30" hidden="1">
      <c r="C61" s="209" t="str">
        <f>ProposedEquipment0!E43</f>
        <v/>
      </c>
      <c r="D61" s="209" t="str">
        <f>ProposedEquipment0!AU43</f>
        <v/>
      </c>
      <c r="E61" s="209" t="str">
        <f>ProposedEquipment0!F43</f>
        <v/>
      </c>
      <c r="F61" s="210" t="str">
        <f>ProposedEquipment0!AR43</f>
        <v/>
      </c>
      <c r="G61" s="210">
        <f>ProposedEquipment0!AT43</f>
        <v>0</v>
      </c>
      <c r="H61" s="211" t="str">
        <f>ProposedEquipment0!I43</f>
        <v/>
      </c>
      <c r="I61" s="212" t="str">
        <f>ProposedEquipment0!J43</f>
        <v/>
      </c>
      <c r="J61" s="211" t="str">
        <f>ProposedEquipment0!K43</f>
        <v/>
      </c>
      <c r="K61" s="212" t="str">
        <f>ProposedEquipment0!L43</f>
        <v/>
      </c>
      <c r="L61" s="212" t="str">
        <f>ProposedEquipment0!M43</f>
        <v/>
      </c>
      <c r="M61" s="209" t="str">
        <f>ProposedEquipment0!Y43</f>
        <v/>
      </c>
      <c r="N61" s="209" t="str">
        <f>ProposedEquipment0!Z43</f>
        <v/>
      </c>
      <c r="O61" s="209" t="str">
        <f>ProposedEquipment0!AA43</f>
        <v/>
      </c>
      <c r="P61" s="209"/>
      <c r="Q61" s="209" t="str">
        <f>ProposedEquipment0!AB43</f>
        <v/>
      </c>
      <c r="R61" s="209" t="str">
        <f>ProposedEquipment0!AC43</f>
        <v/>
      </c>
      <c r="S61" s="209" t="str">
        <f>ProposedEquipment0!AD43</f>
        <v/>
      </c>
      <c r="T61" s="209" t="str">
        <f>ProposedEquipment0!AE43</f>
        <v/>
      </c>
      <c r="U61" s="209" t="str">
        <f>ProposedEquipment0!AF43</f>
        <v/>
      </c>
      <c r="V61" s="209" t="str">
        <f>ProposedEquipment0!AG43</f>
        <v/>
      </c>
      <c r="W61" s="209" t="str">
        <f>ProposedEquipment0!AH43</f>
        <v/>
      </c>
      <c r="X61" s="209" t="str">
        <f>ProposedEquipment0!AL43</f>
        <v/>
      </c>
      <c r="Y61" s="209" t="str">
        <f>ProposedEquipment0!AM43</f>
        <v/>
      </c>
      <c r="Z61" s="209" t="str">
        <f>ProposedEquipment0!AN43</f>
        <v/>
      </c>
      <c r="AA61" s="162"/>
      <c r="AB61" s="162"/>
      <c r="AC61" s="162"/>
      <c r="AD61" s="162"/>
    </row>
    <row r="62" spans="3:30" hidden="1">
      <c r="C62" s="209">
        <f>ProposedEquipment0!E44</f>
        <v>0</v>
      </c>
      <c r="D62" s="209" t="str">
        <f>ProposedEquipment0!AU44</f>
        <v/>
      </c>
      <c r="E62" s="209">
        <f>ProposedEquipment0!F44</f>
        <v>0</v>
      </c>
      <c r="F62" s="210" t="str">
        <f>ProposedEquipment0!AR44</f>
        <v/>
      </c>
      <c r="G62" s="210">
        <f>ProposedEquipment0!AT44</f>
        <v>0</v>
      </c>
      <c r="H62" s="211">
        <f>ProposedEquipment0!I44</f>
        <v>0</v>
      </c>
      <c r="I62" s="212">
        <f>ProposedEquipment0!J44</f>
        <v>0</v>
      </c>
      <c r="J62" s="211">
        <f>ProposedEquipment0!K44</f>
        <v>0</v>
      </c>
      <c r="K62" s="212" t="str">
        <f>ProposedEquipment0!L44</f>
        <v/>
      </c>
      <c r="L62" s="212" t="str">
        <f>ProposedEquipment0!M44</f>
        <v/>
      </c>
      <c r="M62" s="209" t="str">
        <f>ProposedEquipment0!Y44</f>
        <v/>
      </c>
      <c r="N62" s="209" t="str">
        <f>ProposedEquipment0!Z44</f>
        <v/>
      </c>
      <c r="O62" s="209" t="str">
        <f>ProposedEquipment0!AA44</f>
        <v/>
      </c>
      <c r="P62" s="209"/>
      <c r="Q62" s="209" t="str">
        <f>ProposedEquipment0!AB44</f>
        <v/>
      </c>
      <c r="R62" s="209" t="str">
        <f>ProposedEquipment0!AC44</f>
        <v/>
      </c>
      <c r="S62" s="209" t="str">
        <f>ProposedEquipment0!AD44</f>
        <v/>
      </c>
      <c r="T62" s="209" t="str">
        <f>ProposedEquipment0!AE44</f>
        <v/>
      </c>
      <c r="U62" s="209" t="str">
        <f>ProposedEquipment0!AF44</f>
        <v/>
      </c>
      <c r="V62" s="209" t="str">
        <f>ProposedEquipment0!AG44</f>
        <v/>
      </c>
      <c r="W62" s="209" t="str">
        <f>ProposedEquipment0!AH44</f>
        <v/>
      </c>
      <c r="X62" s="209" t="str">
        <f>ProposedEquipment0!AL44</f>
        <v/>
      </c>
      <c r="Y62" s="209" t="str">
        <f>ProposedEquipment0!AM44</f>
        <v/>
      </c>
      <c r="Z62" s="209" t="str">
        <f>ProposedEquipment0!AN44</f>
        <v/>
      </c>
      <c r="AA62" s="162"/>
      <c r="AB62" s="162"/>
      <c r="AC62" s="162"/>
      <c r="AD62" s="162"/>
    </row>
    <row r="63" spans="3:30" hidden="1">
      <c r="C63" s="209">
        <f>ProposedEquipment0!E45</f>
        <v>0</v>
      </c>
      <c r="D63" s="209" t="str">
        <f>ProposedEquipment0!AU45</f>
        <v/>
      </c>
      <c r="E63" s="209">
        <f>ProposedEquipment0!F45</f>
        <v>0</v>
      </c>
      <c r="F63" s="210" t="str">
        <f>ProposedEquipment0!AR45</f>
        <v/>
      </c>
      <c r="G63" s="210">
        <f>ProposedEquipment0!AT45</f>
        <v>0</v>
      </c>
      <c r="H63" s="211">
        <f>ProposedEquipment0!I45</f>
        <v>0</v>
      </c>
      <c r="I63" s="212">
        <f>ProposedEquipment0!J45</f>
        <v>0</v>
      </c>
      <c r="J63" s="211">
        <f>ProposedEquipment0!K45</f>
        <v>0</v>
      </c>
      <c r="K63" s="212" t="str">
        <f>ProposedEquipment0!L45</f>
        <v/>
      </c>
      <c r="L63" s="212" t="str">
        <f>ProposedEquipment0!M45</f>
        <v/>
      </c>
      <c r="M63" s="209" t="str">
        <f>ProposedEquipment0!Y45</f>
        <v/>
      </c>
      <c r="N63" s="209" t="str">
        <f>ProposedEquipment0!Z45</f>
        <v/>
      </c>
      <c r="O63" s="209" t="str">
        <f>ProposedEquipment0!AA45</f>
        <v/>
      </c>
      <c r="P63" s="209"/>
      <c r="Q63" s="209" t="str">
        <f>ProposedEquipment0!AB45</f>
        <v/>
      </c>
      <c r="R63" s="209" t="str">
        <f>ProposedEquipment0!AC45</f>
        <v/>
      </c>
      <c r="S63" s="209" t="str">
        <f>ProposedEquipment0!AD45</f>
        <v/>
      </c>
      <c r="T63" s="209" t="str">
        <f>ProposedEquipment0!AE45</f>
        <v/>
      </c>
      <c r="U63" s="209" t="str">
        <f>ProposedEquipment0!AF45</f>
        <v/>
      </c>
      <c r="V63" s="209" t="str">
        <f>ProposedEquipment0!AG45</f>
        <v/>
      </c>
      <c r="W63" s="209" t="str">
        <f>ProposedEquipment0!AH45</f>
        <v/>
      </c>
      <c r="X63" s="209" t="str">
        <f>ProposedEquipment0!AL45</f>
        <v/>
      </c>
      <c r="Y63" s="209" t="str">
        <f>ProposedEquipment0!AM45</f>
        <v/>
      </c>
      <c r="Z63" s="209" t="str">
        <f>ProposedEquipment0!AN45</f>
        <v/>
      </c>
      <c r="AA63" s="162"/>
      <c r="AB63" s="162"/>
      <c r="AC63" s="162"/>
      <c r="AD63" s="162"/>
    </row>
    <row r="64" spans="3:30" hidden="1">
      <c r="C64" s="209">
        <f>ProposedEquipment0!E46</f>
        <v>0</v>
      </c>
      <c r="D64" s="209" t="str">
        <f>ProposedEquipment0!AU46</f>
        <v/>
      </c>
      <c r="E64" s="209">
        <f>ProposedEquipment0!F46</f>
        <v>0</v>
      </c>
      <c r="F64" s="210" t="str">
        <f>ProposedEquipment0!AR46</f>
        <v/>
      </c>
      <c r="G64" s="210">
        <f>ProposedEquipment0!AT46</f>
        <v>0</v>
      </c>
      <c r="H64" s="211">
        <f>ProposedEquipment0!I46</f>
        <v>0</v>
      </c>
      <c r="I64" s="212">
        <f>ProposedEquipment0!J46</f>
        <v>0</v>
      </c>
      <c r="J64" s="211">
        <f>ProposedEquipment0!K46</f>
        <v>0</v>
      </c>
      <c r="K64" s="212" t="str">
        <f>ProposedEquipment0!L46</f>
        <v/>
      </c>
      <c r="L64" s="212" t="str">
        <f>ProposedEquipment0!M46</f>
        <v/>
      </c>
      <c r="M64" s="209" t="str">
        <f>ProposedEquipment0!Y46</f>
        <v/>
      </c>
      <c r="N64" s="209" t="str">
        <f>ProposedEquipment0!Z46</f>
        <v/>
      </c>
      <c r="O64" s="209" t="str">
        <f>ProposedEquipment0!AA46</f>
        <v/>
      </c>
      <c r="P64" s="209"/>
      <c r="Q64" s="209" t="str">
        <f>ProposedEquipment0!AB46</f>
        <v/>
      </c>
      <c r="R64" s="209" t="str">
        <f>ProposedEquipment0!AC46</f>
        <v/>
      </c>
      <c r="S64" s="209" t="str">
        <f>ProposedEquipment0!AD46</f>
        <v/>
      </c>
      <c r="T64" s="209" t="str">
        <f>ProposedEquipment0!AE46</f>
        <v/>
      </c>
      <c r="U64" s="209" t="str">
        <f>ProposedEquipment0!AF46</f>
        <v/>
      </c>
      <c r="V64" s="209" t="str">
        <f>ProposedEquipment0!AG46</f>
        <v/>
      </c>
      <c r="W64" s="209" t="str">
        <f>ProposedEquipment0!AH46</f>
        <v/>
      </c>
      <c r="X64" s="209" t="str">
        <f>ProposedEquipment0!AL46</f>
        <v/>
      </c>
      <c r="Y64" s="209" t="str">
        <f>ProposedEquipment0!AM46</f>
        <v/>
      </c>
      <c r="Z64" s="209" t="str">
        <f>ProposedEquipment0!AN46</f>
        <v/>
      </c>
      <c r="AA64" s="162"/>
      <c r="AB64" s="162"/>
      <c r="AC64" s="162"/>
      <c r="AD64" s="162"/>
    </row>
    <row r="65" spans="3:30" hidden="1">
      <c r="C65" s="209" t="str">
        <f>ProposedEquipment0!E47</f>
        <v/>
      </c>
      <c r="D65" s="209" t="str">
        <f>ProposedEquipment0!AU47</f>
        <v/>
      </c>
      <c r="E65" s="209" t="str">
        <f>ProposedEquipment0!F47</f>
        <v/>
      </c>
      <c r="F65" s="210" t="str">
        <f>ProposedEquipment0!AR47</f>
        <v/>
      </c>
      <c r="G65" s="210">
        <f>ProposedEquipment0!AT47</f>
        <v>0</v>
      </c>
      <c r="H65" s="211" t="str">
        <f>ProposedEquipment0!I47</f>
        <v/>
      </c>
      <c r="I65" s="212" t="str">
        <f>ProposedEquipment0!J47</f>
        <v/>
      </c>
      <c r="J65" s="211" t="str">
        <f>ProposedEquipment0!K47</f>
        <v/>
      </c>
      <c r="K65" s="212" t="str">
        <f>ProposedEquipment0!L47</f>
        <v/>
      </c>
      <c r="L65" s="212" t="str">
        <f>ProposedEquipment0!M47</f>
        <v/>
      </c>
      <c r="M65" s="209" t="str">
        <f>ProposedEquipment0!Y47</f>
        <v/>
      </c>
      <c r="N65" s="209" t="str">
        <f>ProposedEquipment0!Z47</f>
        <v/>
      </c>
      <c r="O65" s="209" t="str">
        <f>ProposedEquipment0!AA47</f>
        <v/>
      </c>
      <c r="P65" s="209"/>
      <c r="Q65" s="209" t="str">
        <f>ProposedEquipment0!AB47</f>
        <v/>
      </c>
      <c r="R65" s="209" t="str">
        <f>ProposedEquipment0!AC47</f>
        <v/>
      </c>
      <c r="S65" s="209" t="str">
        <f>ProposedEquipment0!AD47</f>
        <v/>
      </c>
      <c r="T65" s="209" t="str">
        <f>ProposedEquipment0!AE47</f>
        <v/>
      </c>
      <c r="U65" s="209" t="str">
        <f>ProposedEquipment0!AF47</f>
        <v/>
      </c>
      <c r="V65" s="209" t="str">
        <f>ProposedEquipment0!AG47</f>
        <v/>
      </c>
      <c r="W65" s="209" t="str">
        <f>ProposedEquipment0!AH47</f>
        <v/>
      </c>
      <c r="X65" s="209" t="str">
        <f>ProposedEquipment0!AL47</f>
        <v/>
      </c>
      <c r="Y65" s="209" t="str">
        <f>ProposedEquipment0!AM47</f>
        <v/>
      </c>
      <c r="Z65" s="209" t="str">
        <f>ProposedEquipment0!AN47</f>
        <v/>
      </c>
      <c r="AA65" s="162"/>
      <c r="AB65" s="162"/>
      <c r="AC65" s="162"/>
      <c r="AD65" s="162"/>
    </row>
    <row r="66" spans="3:30" hidden="1">
      <c r="C66" s="209">
        <f>ProposedEquipment0!E48</f>
        <v>0</v>
      </c>
      <c r="D66" s="209" t="str">
        <f>ProposedEquipment0!AU48</f>
        <v/>
      </c>
      <c r="E66" s="209">
        <f>ProposedEquipment0!F48</f>
        <v>0</v>
      </c>
      <c r="F66" s="210" t="str">
        <f>ProposedEquipment0!AR48</f>
        <v/>
      </c>
      <c r="G66" s="210">
        <f>ProposedEquipment0!AT48</f>
        <v>0</v>
      </c>
      <c r="H66" s="211">
        <f>ProposedEquipment0!I48</f>
        <v>0</v>
      </c>
      <c r="I66" s="212">
        <f>ProposedEquipment0!J48</f>
        <v>0</v>
      </c>
      <c r="J66" s="211">
        <f>ProposedEquipment0!K48</f>
        <v>0</v>
      </c>
      <c r="K66" s="212" t="str">
        <f>ProposedEquipment0!L48</f>
        <v/>
      </c>
      <c r="L66" s="212" t="str">
        <f>ProposedEquipment0!M48</f>
        <v/>
      </c>
      <c r="M66" s="209" t="str">
        <f>ProposedEquipment0!Y48</f>
        <v/>
      </c>
      <c r="N66" s="209" t="str">
        <f>ProposedEquipment0!Z48</f>
        <v/>
      </c>
      <c r="O66" s="209" t="str">
        <f>ProposedEquipment0!AA48</f>
        <v/>
      </c>
      <c r="P66" s="209"/>
      <c r="Q66" s="209" t="str">
        <f>ProposedEquipment0!AB48</f>
        <v/>
      </c>
      <c r="R66" s="209" t="str">
        <f>ProposedEquipment0!AC48</f>
        <v/>
      </c>
      <c r="S66" s="209" t="str">
        <f>ProposedEquipment0!AD48</f>
        <v/>
      </c>
      <c r="T66" s="209" t="str">
        <f>ProposedEquipment0!AE48</f>
        <v/>
      </c>
      <c r="U66" s="209" t="str">
        <f>ProposedEquipment0!AF48</f>
        <v/>
      </c>
      <c r="V66" s="209" t="str">
        <f>ProposedEquipment0!AG48</f>
        <v/>
      </c>
      <c r="W66" s="209" t="str">
        <f>ProposedEquipment0!AH48</f>
        <v/>
      </c>
      <c r="X66" s="209" t="str">
        <f>ProposedEquipment0!AL48</f>
        <v/>
      </c>
      <c r="Y66" s="209" t="str">
        <f>ProposedEquipment0!AM48</f>
        <v/>
      </c>
      <c r="Z66" s="209" t="str">
        <f>ProposedEquipment0!AN48</f>
        <v/>
      </c>
      <c r="AA66" s="162"/>
      <c r="AB66" s="162"/>
      <c r="AC66" s="162"/>
      <c r="AD66" s="162"/>
    </row>
    <row r="67" spans="3:30" hidden="1">
      <c r="C67" s="209" t="str">
        <f>ProposedEquipment0!E49</f>
        <v/>
      </c>
      <c r="D67" s="209" t="str">
        <f>ProposedEquipment0!AU49</f>
        <v/>
      </c>
      <c r="E67" s="209" t="str">
        <f>ProposedEquipment0!F49</f>
        <v/>
      </c>
      <c r="F67" s="210" t="str">
        <f>ProposedEquipment0!AR49</f>
        <v/>
      </c>
      <c r="G67" s="210">
        <f>ProposedEquipment0!AT49</f>
        <v>0</v>
      </c>
      <c r="H67" s="211" t="str">
        <f>ProposedEquipment0!I49</f>
        <v/>
      </c>
      <c r="I67" s="212" t="str">
        <f>ProposedEquipment0!J49</f>
        <v/>
      </c>
      <c r="J67" s="211" t="str">
        <f>ProposedEquipment0!K49</f>
        <v/>
      </c>
      <c r="K67" s="212" t="str">
        <f>ProposedEquipment0!L49</f>
        <v/>
      </c>
      <c r="L67" s="212" t="str">
        <f>ProposedEquipment0!M49</f>
        <v/>
      </c>
      <c r="M67" s="209" t="str">
        <f>ProposedEquipment0!Y49</f>
        <v/>
      </c>
      <c r="N67" s="209" t="str">
        <f>ProposedEquipment0!Z49</f>
        <v/>
      </c>
      <c r="O67" s="209" t="str">
        <f>ProposedEquipment0!AA49</f>
        <v/>
      </c>
      <c r="P67" s="209"/>
      <c r="Q67" s="209" t="str">
        <f>ProposedEquipment0!AB49</f>
        <v/>
      </c>
      <c r="R67" s="209" t="str">
        <f>ProposedEquipment0!AC49</f>
        <v/>
      </c>
      <c r="S67" s="209" t="str">
        <f>ProposedEquipment0!AD49</f>
        <v/>
      </c>
      <c r="T67" s="209" t="str">
        <f>ProposedEquipment0!AE49</f>
        <v/>
      </c>
      <c r="U67" s="209" t="str">
        <f>ProposedEquipment0!AF49</f>
        <v/>
      </c>
      <c r="V67" s="209" t="str">
        <f>ProposedEquipment0!AG49</f>
        <v/>
      </c>
      <c r="W67" s="209" t="str">
        <f>ProposedEquipment0!AH49</f>
        <v/>
      </c>
      <c r="X67" s="209" t="str">
        <f>ProposedEquipment0!AL49</f>
        <v/>
      </c>
      <c r="Y67" s="209" t="str">
        <f>ProposedEquipment0!AM49</f>
        <v/>
      </c>
      <c r="Z67" s="209" t="str">
        <f>ProposedEquipment0!AN49</f>
        <v/>
      </c>
      <c r="AA67" s="162"/>
      <c r="AB67" s="162"/>
      <c r="AC67" s="162"/>
      <c r="AD67" s="162"/>
    </row>
    <row r="68" spans="3:30" hidden="1">
      <c r="C68" s="209" t="str">
        <f>ProposedEquipment0!E50</f>
        <v/>
      </c>
      <c r="D68" s="209" t="str">
        <f>ProposedEquipment0!AU50</f>
        <v/>
      </c>
      <c r="E68" s="209" t="str">
        <f>ProposedEquipment0!F50</f>
        <v/>
      </c>
      <c r="F68" s="210" t="str">
        <f>ProposedEquipment0!AR50</f>
        <v/>
      </c>
      <c r="G68" s="210">
        <f>ProposedEquipment0!AT50</f>
        <v>0</v>
      </c>
      <c r="H68" s="211" t="str">
        <f>ProposedEquipment0!I50</f>
        <v/>
      </c>
      <c r="I68" s="212" t="str">
        <f>ProposedEquipment0!J50</f>
        <v/>
      </c>
      <c r="J68" s="211" t="str">
        <f>ProposedEquipment0!K50</f>
        <v/>
      </c>
      <c r="K68" s="212" t="str">
        <f>ProposedEquipment0!L50</f>
        <v/>
      </c>
      <c r="L68" s="212" t="str">
        <f>ProposedEquipment0!M50</f>
        <v/>
      </c>
      <c r="M68" s="209" t="str">
        <f>ProposedEquipment0!Y50</f>
        <v/>
      </c>
      <c r="N68" s="209" t="str">
        <f>ProposedEquipment0!Z50</f>
        <v/>
      </c>
      <c r="O68" s="209" t="str">
        <f>ProposedEquipment0!AA50</f>
        <v/>
      </c>
      <c r="P68" s="209"/>
      <c r="Q68" s="209" t="str">
        <f>ProposedEquipment0!AB50</f>
        <v/>
      </c>
      <c r="R68" s="209" t="str">
        <f>ProposedEquipment0!AC50</f>
        <v/>
      </c>
      <c r="S68" s="209" t="str">
        <f>ProposedEquipment0!AD50</f>
        <v/>
      </c>
      <c r="T68" s="209" t="str">
        <f>ProposedEquipment0!AE50</f>
        <v/>
      </c>
      <c r="U68" s="209" t="str">
        <f>ProposedEquipment0!AF50</f>
        <v/>
      </c>
      <c r="V68" s="209" t="str">
        <f>ProposedEquipment0!AG50</f>
        <v/>
      </c>
      <c r="W68" s="209" t="str">
        <f>ProposedEquipment0!AH50</f>
        <v/>
      </c>
      <c r="X68" s="209" t="str">
        <f>ProposedEquipment0!AL50</f>
        <v/>
      </c>
      <c r="Y68" s="209" t="str">
        <f>ProposedEquipment0!AM50</f>
        <v/>
      </c>
      <c r="Z68" s="209" t="str">
        <f>ProposedEquipment0!AN50</f>
        <v/>
      </c>
      <c r="AA68" s="162"/>
      <c r="AB68" s="162"/>
      <c r="AC68" s="162"/>
      <c r="AD68" s="162"/>
    </row>
    <row r="69" spans="3:30" hidden="1">
      <c r="C69" s="209" t="str">
        <f>ProposedEquipment0!E51</f>
        <v/>
      </c>
      <c r="D69" s="209" t="str">
        <f>ProposedEquipment0!AU51</f>
        <v/>
      </c>
      <c r="E69" s="209" t="str">
        <f>ProposedEquipment0!F51</f>
        <v/>
      </c>
      <c r="F69" s="210" t="str">
        <f>ProposedEquipment0!AR51</f>
        <v/>
      </c>
      <c r="G69" s="210">
        <f>ProposedEquipment0!AT51</f>
        <v>0</v>
      </c>
      <c r="H69" s="211" t="str">
        <f>ProposedEquipment0!I51</f>
        <v/>
      </c>
      <c r="I69" s="212" t="str">
        <f>ProposedEquipment0!J51</f>
        <v/>
      </c>
      <c r="J69" s="211" t="str">
        <f>ProposedEquipment0!K51</f>
        <v/>
      </c>
      <c r="K69" s="212" t="str">
        <f>ProposedEquipment0!L51</f>
        <v/>
      </c>
      <c r="L69" s="212" t="str">
        <f>ProposedEquipment0!M51</f>
        <v/>
      </c>
      <c r="M69" s="209" t="str">
        <f>ProposedEquipment0!Y51</f>
        <v/>
      </c>
      <c r="N69" s="209" t="str">
        <f>ProposedEquipment0!Z51</f>
        <v/>
      </c>
      <c r="O69" s="209" t="str">
        <f>ProposedEquipment0!AA51</f>
        <v/>
      </c>
      <c r="P69" s="209"/>
      <c r="Q69" s="209" t="str">
        <f>ProposedEquipment0!AB51</f>
        <v/>
      </c>
      <c r="R69" s="209" t="str">
        <f>ProposedEquipment0!AC51</f>
        <v/>
      </c>
      <c r="S69" s="209" t="str">
        <f>ProposedEquipment0!AD51</f>
        <v/>
      </c>
      <c r="T69" s="209" t="str">
        <f>ProposedEquipment0!AE51</f>
        <v/>
      </c>
      <c r="U69" s="209" t="str">
        <f>ProposedEquipment0!AF51</f>
        <v/>
      </c>
      <c r="V69" s="209" t="str">
        <f>ProposedEquipment0!AG51</f>
        <v/>
      </c>
      <c r="W69" s="209" t="str">
        <f>ProposedEquipment0!AH51</f>
        <v/>
      </c>
      <c r="X69" s="209" t="str">
        <f>ProposedEquipment0!AL51</f>
        <v/>
      </c>
      <c r="Y69" s="209" t="str">
        <f>ProposedEquipment0!AM51</f>
        <v/>
      </c>
      <c r="Z69" s="209" t="str">
        <f>ProposedEquipment0!AN51</f>
        <v/>
      </c>
      <c r="AA69" s="162"/>
      <c r="AB69" s="162"/>
      <c r="AC69" s="162"/>
      <c r="AD69" s="162"/>
    </row>
    <row r="70" spans="3:30" hidden="1">
      <c r="C70" s="209" t="str">
        <f>ProposedEquipment0!E52</f>
        <v/>
      </c>
      <c r="D70" s="209" t="str">
        <f>ProposedEquipment0!AU52</f>
        <v/>
      </c>
      <c r="E70" s="209" t="str">
        <f>ProposedEquipment0!F52</f>
        <v/>
      </c>
      <c r="F70" s="210" t="str">
        <f>ProposedEquipment0!AR52</f>
        <v/>
      </c>
      <c r="G70" s="210">
        <f>ProposedEquipment0!AT52</f>
        <v>0</v>
      </c>
      <c r="H70" s="211" t="str">
        <f>ProposedEquipment0!I52</f>
        <v/>
      </c>
      <c r="I70" s="212" t="str">
        <f>ProposedEquipment0!J52</f>
        <v/>
      </c>
      <c r="J70" s="211" t="str">
        <f>ProposedEquipment0!K52</f>
        <v/>
      </c>
      <c r="K70" s="212" t="str">
        <f>ProposedEquipment0!L52</f>
        <v/>
      </c>
      <c r="L70" s="212" t="str">
        <f>ProposedEquipment0!M52</f>
        <v/>
      </c>
      <c r="M70" s="209" t="str">
        <f>ProposedEquipment0!Y52</f>
        <v/>
      </c>
      <c r="N70" s="209" t="str">
        <f>ProposedEquipment0!Z52</f>
        <v/>
      </c>
      <c r="O70" s="209" t="str">
        <f>ProposedEquipment0!AA52</f>
        <v/>
      </c>
      <c r="P70" s="209"/>
      <c r="Q70" s="209" t="str">
        <f>ProposedEquipment0!AB52</f>
        <v/>
      </c>
      <c r="R70" s="209" t="str">
        <f>ProposedEquipment0!AC52</f>
        <v/>
      </c>
      <c r="S70" s="209" t="str">
        <f>ProposedEquipment0!AD52</f>
        <v/>
      </c>
      <c r="T70" s="209" t="str">
        <f>ProposedEquipment0!AE52</f>
        <v/>
      </c>
      <c r="U70" s="209" t="str">
        <f>ProposedEquipment0!AF52</f>
        <v/>
      </c>
      <c r="V70" s="209" t="str">
        <f>ProposedEquipment0!AG52</f>
        <v/>
      </c>
      <c r="W70" s="209" t="str">
        <f>ProposedEquipment0!AH52</f>
        <v/>
      </c>
      <c r="X70" s="209" t="str">
        <f>ProposedEquipment0!AL52</f>
        <v/>
      </c>
      <c r="Y70" s="209" t="str">
        <f>ProposedEquipment0!AM52</f>
        <v/>
      </c>
      <c r="Z70" s="209" t="str">
        <f>ProposedEquipment0!AN52</f>
        <v/>
      </c>
      <c r="AA70" s="162"/>
      <c r="AB70" s="162"/>
      <c r="AC70" s="162"/>
      <c r="AD70" s="162"/>
    </row>
    <row r="71" spans="3:30" hidden="1">
      <c r="C71" s="209" t="str">
        <f>ProposedEquipment0!E53</f>
        <v/>
      </c>
      <c r="D71" s="209" t="str">
        <f>ProposedEquipment0!AU53</f>
        <v/>
      </c>
      <c r="E71" s="209" t="str">
        <f>ProposedEquipment0!F53</f>
        <v/>
      </c>
      <c r="F71" s="210" t="str">
        <f>ProposedEquipment0!AR53</f>
        <v/>
      </c>
      <c r="G71" s="210">
        <f>ProposedEquipment0!AT53</f>
        <v>0</v>
      </c>
      <c r="H71" s="211" t="str">
        <f>ProposedEquipment0!I53</f>
        <v/>
      </c>
      <c r="I71" s="212" t="str">
        <f>ProposedEquipment0!J53</f>
        <v/>
      </c>
      <c r="J71" s="211" t="str">
        <f>ProposedEquipment0!K53</f>
        <v/>
      </c>
      <c r="K71" s="212" t="str">
        <f>ProposedEquipment0!L53</f>
        <v/>
      </c>
      <c r="L71" s="212" t="str">
        <f>ProposedEquipment0!M53</f>
        <v/>
      </c>
      <c r="M71" s="209" t="str">
        <f>ProposedEquipment0!Y53</f>
        <v/>
      </c>
      <c r="N71" s="209" t="str">
        <f>ProposedEquipment0!Z53</f>
        <v/>
      </c>
      <c r="O71" s="209" t="str">
        <f>ProposedEquipment0!AA53</f>
        <v/>
      </c>
      <c r="P71" s="209"/>
      <c r="Q71" s="209" t="str">
        <f>ProposedEquipment0!AB53</f>
        <v/>
      </c>
      <c r="R71" s="209" t="str">
        <f>ProposedEquipment0!AC53</f>
        <v/>
      </c>
      <c r="S71" s="209" t="str">
        <f>ProposedEquipment0!AD53</f>
        <v/>
      </c>
      <c r="T71" s="209" t="str">
        <f>ProposedEquipment0!AE53</f>
        <v/>
      </c>
      <c r="U71" s="209" t="str">
        <f>ProposedEquipment0!AF53</f>
        <v/>
      </c>
      <c r="V71" s="209" t="str">
        <f>ProposedEquipment0!AG53</f>
        <v/>
      </c>
      <c r="W71" s="209" t="str">
        <f>ProposedEquipment0!AH53</f>
        <v/>
      </c>
      <c r="X71" s="209" t="str">
        <f>ProposedEquipment0!AL53</f>
        <v/>
      </c>
      <c r="Y71" s="209" t="str">
        <f>ProposedEquipment0!AM53</f>
        <v/>
      </c>
      <c r="Z71" s="209" t="str">
        <f>ProposedEquipment0!AN53</f>
        <v/>
      </c>
      <c r="AA71" s="162"/>
      <c r="AB71" s="162"/>
      <c r="AC71" s="162"/>
      <c r="AD71" s="162"/>
    </row>
    <row r="72" spans="3:30" hidden="1">
      <c r="AA72" s="162"/>
      <c r="AB72" s="162"/>
      <c r="AC72" s="162"/>
      <c r="AD72" s="162"/>
    </row>
    <row r="73" spans="3:30" hidden="1"/>
    <row r="74" spans="3:30" hidden="1"/>
    <row r="75" spans="3:30" hidden="1"/>
    <row r="76" spans="3:30" hidden="1"/>
    <row r="77" spans="3:30" hidden="1"/>
  </sheetData>
  <mergeCells count="1">
    <mergeCell ref="B38:AG46"/>
  </mergeCells>
  <phoneticPr fontId="52" type="noConversion"/>
  <conditionalFormatting sqref="C4:AG33">
    <cfRule type="expression" dxfId="201" priority="2" stopIfTrue="1">
      <formula>$B$1=1118</formula>
    </cfRule>
  </conditionalFormatting>
  <conditionalFormatting sqref="D3:N3 R3:AF3 C58:Z71">
    <cfRule type="expression" dxfId="200" priority="84" stopIfTrue="1">
      <formula>$B$1=1118</formula>
    </cfRule>
  </conditionalFormatting>
  <conditionalFormatting sqref="AH4:AH33">
    <cfRule type="expression" dxfId="199" priority="4">
      <formula>$B$1=1118</formula>
    </cfRule>
  </conditionalFormatting>
  <conditionalFormatting sqref="AI4:AI8">
    <cfRule type="expression" dxfId="198" priority="1">
      <formula>$AI4="Missing Info"</formula>
    </cfRule>
  </conditionalFormatting>
  <pageMargins left="0.7" right="0.7" top="0.75" bottom="0.75" header="0.3" footer="0.3"/>
  <pageSetup scale="99"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colBreaks count="1" manualBreakCount="1">
    <brk id="1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tabColor theme="8" tint="0.39997558519241921"/>
  </sheetPr>
  <dimension ref="A1:N214"/>
  <sheetViews>
    <sheetView showGridLines="0" zoomScaleNormal="100" workbookViewId="0"/>
  </sheetViews>
  <sheetFormatPr defaultColWidth="0" defaultRowHeight="14.5"/>
  <cols>
    <col min="1" max="1" width="3.81640625" style="39" customWidth="1"/>
    <col min="2" max="2" width="4.1796875" style="39" customWidth="1"/>
    <col min="3" max="3" width="25.54296875" style="39" customWidth="1"/>
    <col min="4" max="4" width="27.54296875" style="39" customWidth="1"/>
    <col min="5" max="5" width="7.453125" style="39" customWidth="1"/>
    <col min="6" max="6" width="16.1796875" style="39" customWidth="1"/>
    <col min="7" max="8" width="8.81640625" style="39" customWidth="1"/>
    <col min="9" max="9" width="24.81640625" style="39" customWidth="1"/>
    <col min="10" max="10" width="27.81640625" style="39" customWidth="1"/>
    <col min="11" max="11" width="13.54296875" style="39" customWidth="1"/>
    <col min="12" max="12" width="8.81640625" style="39" customWidth="1"/>
    <col min="13" max="13" width="10" style="39" customWidth="1"/>
    <col min="14" max="14" width="3.81640625" style="39" customWidth="1"/>
    <col min="15" max="16384" width="8.81640625" style="39" hidden="1"/>
  </cols>
  <sheetData>
    <row r="1" spans="1:14" ht="45" customHeight="1">
      <c r="A1" s="1129"/>
      <c r="B1" s="1137" t="str">
        <f>Development!A3&amp;" Residential Efficiency Program"</f>
        <v>2024 Residential Efficiency Program</v>
      </c>
      <c r="C1" s="1129"/>
      <c r="D1" s="1129"/>
      <c r="E1" s="1129"/>
      <c r="F1" s="1129"/>
      <c r="G1" s="1129"/>
      <c r="H1" s="1129"/>
      <c r="I1" s="1129"/>
      <c r="J1" s="1133"/>
      <c r="K1" s="1133"/>
      <c r="L1" s="1133"/>
      <c r="M1" s="1133"/>
      <c r="N1" s="1133"/>
    </row>
    <row r="2" spans="1:14" ht="12" customHeight="1">
      <c r="A2" s="1129"/>
      <c r="B2" s="1129"/>
      <c r="C2" s="1131"/>
      <c r="D2" s="1129"/>
      <c r="E2" s="1129"/>
      <c r="F2" s="1129"/>
      <c r="G2" s="1129"/>
      <c r="H2" s="1129"/>
      <c r="I2" s="1129"/>
      <c r="J2" s="1133"/>
      <c r="K2" s="1133"/>
      <c r="L2" s="1133"/>
      <c r="M2" s="1133"/>
      <c r="N2" s="1133"/>
    </row>
    <row r="3" spans="1:14" ht="36" customHeight="1" thickBot="1">
      <c r="A3" s="1129"/>
      <c r="B3" s="1134" t="s">
        <v>13872</v>
      </c>
      <c r="C3" s="1129"/>
      <c r="D3" s="1129"/>
      <c r="E3" s="1129"/>
      <c r="F3" s="1129"/>
      <c r="G3" s="1129"/>
      <c r="H3" s="1129"/>
      <c r="I3" s="1129"/>
      <c r="J3" s="1133"/>
      <c r="K3" s="1133"/>
      <c r="L3" s="1133"/>
      <c r="M3" s="1133"/>
      <c r="N3" s="1133"/>
    </row>
    <row r="4" spans="1:14" s="781" customFormat="1" ht="47.5" customHeight="1" thickTop="1">
      <c r="B4" s="1820" t="s">
        <v>14184</v>
      </c>
      <c r="C4" s="1820"/>
      <c r="D4" s="1820"/>
      <c r="E4" s="1820"/>
      <c r="F4" s="1820"/>
      <c r="G4" s="1820"/>
      <c r="H4" s="1820"/>
      <c r="I4" s="1820"/>
      <c r="J4" s="1820"/>
      <c r="K4" s="1820"/>
      <c r="L4" s="1820"/>
      <c r="M4" s="1820"/>
    </row>
    <row r="5" spans="1:14" ht="27.65" customHeight="1">
      <c r="B5" s="1821" t="s">
        <v>27</v>
      </c>
      <c r="C5" s="1821"/>
      <c r="D5" s="695"/>
      <c r="E5" s="695"/>
      <c r="F5" s="695"/>
      <c r="G5" s="695"/>
      <c r="H5" s="695"/>
      <c r="I5" s="695"/>
      <c r="J5" s="695"/>
      <c r="K5" s="695"/>
      <c r="L5" s="695"/>
      <c r="M5" s="695"/>
    </row>
    <row r="6" spans="1:14" ht="15" customHeight="1">
      <c r="B6" s="197" t="s">
        <v>1252</v>
      </c>
      <c r="C6" s="198" t="s">
        <v>2771</v>
      </c>
      <c r="D6" s="695"/>
      <c r="E6" s="695"/>
      <c r="F6" s="695"/>
      <c r="G6" s="695"/>
      <c r="H6" s="695"/>
      <c r="I6" s="695"/>
      <c r="J6" s="695"/>
      <c r="K6" s="695"/>
      <c r="L6" s="695"/>
      <c r="M6" s="695"/>
    </row>
    <row r="7" spans="1:14" ht="15" customHeight="1">
      <c r="B7" s="197"/>
      <c r="C7" s="198" t="s">
        <v>2772</v>
      </c>
      <c r="D7" s="695"/>
      <c r="E7" s="695"/>
      <c r="F7" s="695"/>
      <c r="G7" s="695"/>
      <c r="H7" s="695"/>
      <c r="I7" s="695"/>
      <c r="J7" s="695"/>
      <c r="K7" s="695"/>
      <c r="L7" s="695"/>
      <c r="M7" s="695"/>
    </row>
    <row r="8" spans="1:14" ht="15" customHeight="1">
      <c r="B8" s="197" t="s">
        <v>1251</v>
      </c>
      <c r="C8" s="198" t="s">
        <v>12868</v>
      </c>
      <c r="D8" s="695"/>
      <c r="E8" s="695"/>
      <c r="F8" s="695"/>
      <c r="G8" s="695"/>
      <c r="H8" s="695"/>
      <c r="I8" s="695"/>
      <c r="J8" s="695"/>
      <c r="K8" s="695"/>
      <c r="L8" s="695"/>
      <c r="M8" s="695"/>
    </row>
    <row r="9" spans="1:14" ht="5.15" customHeight="1">
      <c r="B9" s="197"/>
      <c r="C9" s="198"/>
      <c r="D9" s="695"/>
      <c r="E9" s="695"/>
      <c r="F9" s="695"/>
      <c r="G9" s="695"/>
      <c r="H9" s="695"/>
      <c r="I9" s="695"/>
      <c r="J9" s="695"/>
      <c r="K9" s="695"/>
      <c r="L9" s="695"/>
      <c r="M9" s="695"/>
    </row>
    <row r="10" spans="1:14" ht="18.649999999999999" customHeight="1">
      <c r="A10" s="696"/>
      <c r="B10" s="197" t="s">
        <v>1249</v>
      </c>
      <c r="C10" s="39" t="s">
        <v>1250</v>
      </c>
      <c r="G10" s="471"/>
      <c r="H10" s="471"/>
      <c r="I10" s="471"/>
      <c r="J10" s="471"/>
      <c r="K10" s="471"/>
      <c r="L10" s="471"/>
      <c r="M10" s="471"/>
    </row>
    <row r="11" spans="1:14" ht="18.649999999999999" customHeight="1">
      <c r="B11" s="197" t="s">
        <v>1840</v>
      </c>
      <c r="C11" s="39" t="s">
        <v>1248</v>
      </c>
      <c r="G11" s="471"/>
      <c r="H11" s="471"/>
      <c r="I11" s="471"/>
      <c r="J11" s="471"/>
      <c r="K11" s="471"/>
      <c r="L11" s="471"/>
      <c r="M11" s="471"/>
    </row>
    <row r="12" spans="1:14" ht="18.649999999999999" customHeight="1">
      <c r="B12" s="197" t="s">
        <v>2770</v>
      </c>
      <c r="C12" s="39" t="s">
        <v>1843</v>
      </c>
      <c r="G12" s="471"/>
      <c r="H12" s="471"/>
      <c r="I12" s="471"/>
      <c r="J12" s="471"/>
      <c r="K12" s="471"/>
      <c r="L12" s="471"/>
      <c r="M12" s="471"/>
    </row>
    <row r="13" spans="1:14" ht="13" customHeight="1">
      <c r="B13" s="697"/>
      <c r="C13" s="698"/>
      <c r="G13" s="472"/>
      <c r="H13" s="472"/>
      <c r="I13" s="472"/>
      <c r="J13" s="472"/>
      <c r="K13" s="471"/>
      <c r="L13" s="471"/>
      <c r="M13" s="471"/>
    </row>
    <row r="14" spans="1:14" ht="25" customHeight="1" thickBot="1">
      <c r="B14" s="1163" t="s">
        <v>488</v>
      </c>
      <c r="C14" s="1163"/>
      <c r="D14" s="468"/>
      <c r="E14" s="468"/>
      <c r="F14" s="468"/>
      <c r="G14" s="468"/>
      <c r="H14" s="468"/>
      <c r="I14" s="468"/>
      <c r="J14" s="468"/>
      <c r="K14" s="468"/>
      <c r="L14" s="468"/>
      <c r="M14" s="468"/>
    </row>
    <row r="15" spans="1:14" ht="33.65" customHeight="1">
      <c r="B15" s="697"/>
      <c r="C15" s="1823" t="s">
        <v>1247</v>
      </c>
      <c r="D15" s="1823"/>
      <c r="E15" s="699"/>
      <c r="F15" s="699"/>
      <c r="G15" s="472"/>
      <c r="H15" s="472"/>
      <c r="I15" s="472"/>
      <c r="J15" s="472"/>
      <c r="K15" s="471"/>
      <c r="L15" s="471"/>
      <c r="M15" s="471"/>
    </row>
    <row r="16" spans="1:14" ht="19.5" customHeight="1">
      <c r="B16" s="697"/>
      <c r="C16" s="1822" t="s">
        <v>1246</v>
      </c>
      <c r="D16" s="1822"/>
      <c r="E16" s="700"/>
      <c r="F16" s="699"/>
      <c r="G16" s="472"/>
      <c r="H16" s="472"/>
      <c r="I16" s="472"/>
      <c r="J16" s="472"/>
      <c r="K16" s="471"/>
      <c r="L16" s="471"/>
      <c r="M16" s="471"/>
    </row>
    <row r="17" spans="3:13" ht="14.5" customHeight="1">
      <c r="C17" s="1164"/>
      <c r="D17" s="1160"/>
      <c r="E17" s="1160"/>
      <c r="F17" s="1160"/>
      <c r="G17" s="1164"/>
      <c r="H17" s="1164"/>
      <c r="I17" s="1164"/>
      <c r="J17" s="472"/>
      <c r="K17" s="471"/>
      <c r="L17" s="471"/>
      <c r="M17" s="471"/>
    </row>
    <row r="18" spans="3:13" ht="24" thickBot="1">
      <c r="C18" s="1163" t="s">
        <v>1547</v>
      </c>
      <c r="D18" s="1165"/>
      <c r="E18" s="1160"/>
      <c r="F18" s="1160"/>
      <c r="G18" s="1160"/>
      <c r="H18" s="1160"/>
      <c r="I18" s="1166" t="s">
        <v>1548</v>
      </c>
      <c r="J18" s="464"/>
      <c r="K18" s="471"/>
      <c r="L18" s="471"/>
      <c r="M18" s="471"/>
    </row>
    <row r="19" spans="3:13" ht="15" customHeight="1">
      <c r="K19" s="471"/>
      <c r="L19" s="471"/>
      <c r="M19" s="471"/>
    </row>
    <row r="20" spans="3:13" ht="15" customHeight="1">
      <c r="C20" s="413" t="s">
        <v>1239</v>
      </c>
      <c r="D20" s="414"/>
      <c r="I20" s="39" t="s">
        <v>2761</v>
      </c>
      <c r="J20" s="414"/>
      <c r="L20" s="471"/>
      <c r="M20" s="471"/>
    </row>
    <row r="21" spans="3:13" ht="15" customHeight="1">
      <c r="L21" s="471"/>
      <c r="M21" s="471"/>
    </row>
    <row r="22" spans="3:13" ht="15" customHeight="1">
      <c r="C22" s="39" t="s">
        <v>2764</v>
      </c>
      <c r="D22" s="829" t="str">
        <f>IF(D20="","",IF(OR(D20=References!$AZ$46,D20=References!$AZ$49),"Electric Heat Pump",D20))</f>
        <v/>
      </c>
      <c r="I22" s="39" t="s">
        <v>2765</v>
      </c>
      <c r="J22" s="885" t="str">
        <f>IF(J20="","",IF(OR(J20=References!$AZ$46,J20=References!$AZ$49),"Electric Heat Pump",J20))</f>
        <v/>
      </c>
      <c r="L22" s="471"/>
      <c r="M22" s="471"/>
    </row>
    <row r="23" spans="3:13" ht="15" customHeight="1">
      <c r="L23" s="471"/>
      <c r="M23" s="471"/>
    </row>
    <row r="24" spans="3:13" ht="15" customHeight="1">
      <c r="C24" s="39" t="s">
        <v>1245</v>
      </c>
      <c r="D24" s="588" t="str">
        <f>IF(D20="","",IF(D20=References!$AZ$46,Qualifying_Index!$T$37,IF(D20=References!$AZ$49,Qualifying_Index!$U$38,"")))</f>
        <v/>
      </c>
      <c r="E24" s="1167" t="s">
        <v>1553</v>
      </c>
      <c r="I24" s="39" t="s">
        <v>1244</v>
      </c>
      <c r="J24" s="1204" t="str">
        <f>IF(J20="","",IF(J20=References!$AZ$46,Qualifying_Index!$S$37,IF(J20=References!$AZ$49,Qualifying_Index!$S$38,"")))</f>
        <v/>
      </c>
      <c r="K24" s="1167" t="s">
        <v>1553</v>
      </c>
      <c r="L24" s="471"/>
      <c r="M24" s="471"/>
    </row>
    <row r="25" spans="3:13" ht="15" customHeight="1">
      <c r="D25" s="162"/>
      <c r="J25" s="162"/>
      <c r="K25" s="471"/>
      <c r="L25" s="471"/>
      <c r="M25" s="471"/>
    </row>
    <row r="26" spans="3:13" ht="15" customHeight="1">
      <c r="C26" s="39" t="s">
        <v>1991</v>
      </c>
      <c r="D26" s="589" t="str">
        <f>IF(D20="","",IF(D20=References!$AZ$46,0,IF(D20=References!$AZ$49,0,"")))</f>
        <v/>
      </c>
      <c r="E26" s="702"/>
      <c r="I26" s="39" t="s">
        <v>1243</v>
      </c>
      <c r="J26" s="1205" t="str">
        <f>IF(J20="","",IF(J20=References!$AZ$46,Qualifying_Index!$V$37,IF(J20=References!$AZ$49,Qualifying_Index!$BH$37,"")))</f>
        <v/>
      </c>
      <c r="K26" s="471"/>
      <c r="L26" s="471"/>
      <c r="M26" s="471"/>
    </row>
    <row r="27" spans="3:13" ht="15" customHeight="1">
      <c r="D27" s="162"/>
      <c r="J27" s="162"/>
      <c r="K27" s="471"/>
      <c r="L27" s="471"/>
      <c r="M27" s="471"/>
    </row>
    <row r="28" spans="3:13" ht="15" customHeight="1">
      <c r="C28" s="39" t="s">
        <v>1242</v>
      </c>
      <c r="D28" s="1203" t="str">
        <f>IF(D20="","",IF(D20=References!$AZ$46,Qualifying_Index!$X$37,IF(D20=References!$AZ$49,"","")))</f>
        <v/>
      </c>
      <c r="E28" s="702"/>
      <c r="I28" s="39" t="s">
        <v>1241</v>
      </c>
      <c r="J28" s="1205" t="str">
        <f>IF(J20="","",IF(J20=References!$AZ$46,Qualifying_Index!$W$37,IF(J20=References!$AZ$49,Qualifying_Index!$W$38,"")))</f>
        <v/>
      </c>
      <c r="K28" s="471"/>
      <c r="L28" s="471"/>
      <c r="M28" s="471"/>
    </row>
    <row r="29" spans="3:13" ht="15" customHeight="1">
      <c r="D29" s="162"/>
      <c r="J29" s="162"/>
      <c r="K29" s="471"/>
      <c r="L29" s="471"/>
      <c r="M29" s="471"/>
    </row>
    <row r="30" spans="3:13" ht="15" customHeight="1">
      <c r="C30" s="39" t="s">
        <v>1240</v>
      </c>
      <c r="D30" s="1203" t="str">
        <f>IF(D20="","",IF(D20=References!$AZ$46,0,IF(D20=References!$AZ$49,Qualifying_Index!$X$38,"")))</f>
        <v/>
      </c>
      <c r="I30" s="39" t="s">
        <v>1550</v>
      </c>
      <c r="J30" s="589"/>
      <c r="K30" s="471"/>
      <c r="L30" s="471"/>
      <c r="M30" s="471"/>
    </row>
    <row r="31" spans="3:13" ht="15" customHeight="1">
      <c r="C31" s="413"/>
      <c r="K31" s="471"/>
      <c r="L31" s="471"/>
      <c r="M31" s="471"/>
    </row>
    <row r="32" spans="3:13" ht="15" customHeight="1">
      <c r="C32" s="413" t="s">
        <v>1549</v>
      </c>
      <c r="D32" s="589"/>
      <c r="K32" s="471"/>
      <c r="L32" s="471"/>
      <c r="M32" s="471"/>
    </row>
    <row r="33" spans="3:13" ht="15" customHeight="1">
      <c r="C33" s="413"/>
      <c r="K33" s="471"/>
      <c r="L33" s="471"/>
      <c r="M33" s="471"/>
    </row>
    <row r="34" spans="3:13" ht="15" customHeight="1">
      <c r="C34" s="413"/>
      <c r="K34" s="471"/>
      <c r="L34" s="471"/>
      <c r="M34" s="471"/>
    </row>
    <row r="35" spans="3:13" ht="24" customHeight="1" thickBot="1">
      <c r="C35" s="1163" t="s">
        <v>1551</v>
      </c>
      <c r="D35" s="1165"/>
      <c r="E35" s="1160"/>
      <c r="F35" s="1160"/>
      <c r="G35" s="1160"/>
      <c r="H35" s="1160"/>
      <c r="I35" s="1166" t="s">
        <v>1552</v>
      </c>
      <c r="J35" s="464"/>
      <c r="K35" s="471"/>
      <c r="L35" s="471"/>
      <c r="M35" s="471"/>
    </row>
    <row r="36" spans="3:13" ht="15" customHeight="1">
      <c r="K36" s="471"/>
      <c r="L36" s="471"/>
      <c r="M36" s="471"/>
    </row>
    <row r="37" spans="3:13" ht="15" customHeight="1">
      <c r="C37" s="413" t="s">
        <v>1239</v>
      </c>
      <c r="D37" s="414"/>
      <c r="I37" s="39" t="s">
        <v>2761</v>
      </c>
      <c r="J37" s="414"/>
      <c r="L37" s="471"/>
      <c r="M37" s="471"/>
    </row>
    <row r="38" spans="3:13" ht="15" customHeight="1">
      <c r="L38" s="471"/>
      <c r="M38" s="471"/>
    </row>
    <row r="39" spans="3:13" ht="15" customHeight="1">
      <c r="C39" s="39" t="s">
        <v>2764</v>
      </c>
      <c r="D39" s="829" t="str">
        <f>IF(D37="","",IF(OR(D37=References!$AZ$46,D37=References!$AZ$49),"Electric Heat Pump",D37))</f>
        <v/>
      </c>
      <c r="I39" s="39" t="s">
        <v>2765</v>
      </c>
      <c r="J39" s="885" t="str">
        <f>IF(J37="","",IF(OR(J37=References!$AZ$46,J37=References!$AZ$49),"Electric Heat Pump",J37))</f>
        <v/>
      </c>
      <c r="L39" s="471"/>
      <c r="M39" s="471"/>
    </row>
    <row r="40" spans="3:13" ht="15" customHeight="1">
      <c r="L40" s="471"/>
      <c r="M40" s="471"/>
    </row>
    <row r="41" spans="3:13" ht="15" customHeight="1">
      <c r="C41" s="39" t="s">
        <v>1245</v>
      </c>
      <c r="D41" s="588" t="str">
        <f>IF(D37="","",IF(D37=References!$AZ$46,Qualifying_Index!$T$37,IF(D37=References!$AZ$49,Qualifying_Index!$U$38,"")))</f>
        <v/>
      </c>
      <c r="E41" s="1167" t="s">
        <v>1553</v>
      </c>
      <c r="I41" s="39" t="s">
        <v>1244</v>
      </c>
      <c r="J41" s="1204" t="str">
        <f>IF(J37="","",IF(J37=References!$AZ$46,Qualifying_Index!$S$37,IF(J37=References!$AZ$49,Qualifying_Index!$S$38,"")))</f>
        <v/>
      </c>
      <c r="K41" s="1167" t="s">
        <v>1553</v>
      </c>
      <c r="L41" s="471"/>
      <c r="M41" s="471"/>
    </row>
    <row r="42" spans="3:13" ht="15" customHeight="1">
      <c r="D42" s="162"/>
      <c r="J42" s="162"/>
      <c r="K42" s="471"/>
      <c r="L42" s="471"/>
      <c r="M42" s="471"/>
    </row>
    <row r="43" spans="3:13" ht="15" customHeight="1">
      <c r="C43" s="39" t="s">
        <v>1991</v>
      </c>
      <c r="D43" s="589" t="str">
        <f>IF(D37="","",IF(D37=References!$AZ$46,0,IF(D37=References!$AZ$49,0,"")))</f>
        <v/>
      </c>
      <c r="E43" s="701"/>
      <c r="I43" s="39" t="s">
        <v>1243</v>
      </c>
      <c r="J43" s="1205" t="str">
        <f>IF(J37="","",IF(J37=References!$AZ$46,Qualifying_Index!$V$37,IF(J37=References!$AZ$49,Qualifying_Index!$BH$37,"")))</f>
        <v/>
      </c>
      <c r="K43" s="471"/>
      <c r="L43" s="471"/>
      <c r="M43" s="471"/>
    </row>
    <row r="44" spans="3:13" ht="15" customHeight="1">
      <c r="D44" s="162"/>
      <c r="J44" s="162"/>
      <c r="K44" s="471"/>
      <c r="L44" s="471"/>
      <c r="M44" s="471"/>
    </row>
    <row r="45" spans="3:13" ht="15" customHeight="1">
      <c r="C45" s="39" t="s">
        <v>1242</v>
      </c>
      <c r="D45" s="1203" t="str">
        <f>IF(D37="","",IF(D37=References!$AZ$46,Qualifying_Index!$X$37,IF(D37=References!$AZ$49,"","")))</f>
        <v/>
      </c>
      <c r="E45" s="702"/>
      <c r="I45" s="39" t="s">
        <v>1241</v>
      </c>
      <c r="J45" s="1205" t="str">
        <f>IF(J37="","",IF(J37=References!$AZ$46,Qualifying_Index!$W$37,IF(J37=References!$AZ$49,Qualifying_Index!$W$38,"")))</f>
        <v/>
      </c>
      <c r="K45" s="471"/>
      <c r="L45" s="471"/>
      <c r="M45" s="471"/>
    </row>
    <row r="46" spans="3:13" ht="15" customHeight="1">
      <c r="D46" s="162"/>
      <c r="K46" s="471"/>
      <c r="L46" s="471"/>
      <c r="M46" s="471"/>
    </row>
    <row r="47" spans="3:13" ht="15" customHeight="1">
      <c r="C47" s="39" t="s">
        <v>1240</v>
      </c>
      <c r="D47" s="1203" t="str">
        <f>IF(D37="","",IF(D37=References!$AZ$46,0,IF(D37=References!$AZ$49,Qualifying_Index!$X$38,"")))</f>
        <v/>
      </c>
      <c r="E47" s="702"/>
      <c r="I47" s="39" t="s">
        <v>1550</v>
      </c>
      <c r="J47" s="589"/>
      <c r="K47" s="471"/>
      <c r="L47" s="471"/>
      <c r="M47" s="471"/>
    </row>
    <row r="48" spans="3:13" ht="15" customHeight="1">
      <c r="C48" s="413"/>
      <c r="K48" s="471"/>
      <c r="L48" s="471"/>
      <c r="M48" s="471"/>
    </row>
    <row r="49" spans="2:13" ht="15" customHeight="1">
      <c r="C49" s="413" t="s">
        <v>1549</v>
      </c>
      <c r="D49" s="589"/>
      <c r="K49" s="471"/>
      <c r="L49" s="471"/>
      <c r="M49" s="471"/>
    </row>
    <row r="50" spans="2:13" ht="15" customHeight="1">
      <c r="C50" s="413"/>
      <c r="K50" s="471"/>
      <c r="L50" s="471"/>
      <c r="M50" s="471"/>
    </row>
    <row r="51" spans="2:13" ht="15" customHeight="1">
      <c r="C51" s="413"/>
      <c r="K51" s="471"/>
      <c r="L51" s="471"/>
      <c r="M51" s="471"/>
    </row>
    <row r="52" spans="2:13">
      <c r="B52" s="54"/>
      <c r="C52" s="54"/>
      <c r="D52" s="54"/>
      <c r="E52" s="54"/>
      <c r="F52" s="54"/>
      <c r="G52" s="54"/>
      <c r="H52" s="54"/>
      <c r="I52" s="54"/>
      <c r="J52" s="54"/>
      <c r="K52" s="54"/>
      <c r="L52" s="54"/>
      <c r="M52" s="54"/>
    </row>
    <row r="53" spans="2:13" s="160" customFormat="1" ht="40" customHeight="1">
      <c r="B53" s="469" t="s">
        <v>1238</v>
      </c>
    </row>
    <row r="54" spans="2:13">
      <c r="C54" s="39" t="s">
        <v>1539</v>
      </c>
      <c r="D54" s="466"/>
      <c r="I54" s="39" t="s">
        <v>1650</v>
      </c>
      <c r="J54" s="662"/>
    </row>
    <row r="55" spans="2:13">
      <c r="K55" s="1819" t="str">
        <f>IF(J54="","",IF(J56&lt;J54,"","*Please note the rebate cannot be higher than the cost of installation"))</f>
        <v/>
      </c>
      <c r="L55" s="1819"/>
      <c r="M55" s="1819"/>
    </row>
    <row r="56" spans="2:13" ht="15" customHeight="1">
      <c r="C56" s="40" t="s">
        <v>1618</v>
      </c>
      <c r="D56" s="624"/>
      <c r="E56" s="1169" t="s">
        <v>1540</v>
      </c>
      <c r="I56" s="39" t="s">
        <v>1651</v>
      </c>
      <c r="J56" s="114">
        <f>IF(OR(Qualifying_Index!AZ88=0,Qualifying_Index!AZ88=""),0,Qualifying_Index!AZ88)</f>
        <v>0</v>
      </c>
      <c r="K56" s="1819"/>
      <c r="L56" s="1819"/>
      <c r="M56" s="1819"/>
    </row>
    <row r="57" spans="2:13">
      <c r="C57" s="703" t="s">
        <v>1587</v>
      </c>
      <c r="K57" s="1819"/>
      <c r="L57" s="1819"/>
      <c r="M57" s="1819"/>
    </row>
    <row r="58" spans="2:13" ht="24" thickBot="1">
      <c r="C58" s="1168" t="s">
        <v>1228</v>
      </c>
      <c r="D58" s="1165"/>
      <c r="E58" s="1165"/>
      <c r="F58" s="1160"/>
      <c r="G58" s="1160"/>
      <c r="H58" s="1160"/>
      <c r="I58" s="1163" t="s">
        <v>1227</v>
      </c>
      <c r="J58" s="464"/>
    </row>
    <row r="60" spans="2:13">
      <c r="C60" s="413" t="s">
        <v>1237</v>
      </c>
      <c r="D60" s="470"/>
      <c r="I60" s="413" t="s">
        <v>1237</v>
      </c>
      <c r="J60" s="91"/>
    </row>
    <row r="61" spans="2:13">
      <c r="C61" s="413"/>
      <c r="I61" s="413"/>
    </row>
    <row r="62" spans="2:13">
      <c r="C62" s="413" t="s">
        <v>1543</v>
      </c>
      <c r="D62" s="470"/>
      <c r="I62" s="413" t="s">
        <v>1543</v>
      </c>
      <c r="J62" s="470"/>
    </row>
    <row r="63" spans="2:13">
      <c r="C63" s="413"/>
      <c r="I63" s="413"/>
    </row>
    <row r="64" spans="2:13" ht="29.5" customHeight="1">
      <c r="C64" s="704" t="s">
        <v>1541</v>
      </c>
      <c r="D64" s="624"/>
      <c r="E64" s="705"/>
      <c r="I64" s="704" t="s">
        <v>1541</v>
      </c>
      <c r="J64" s="624"/>
    </row>
    <row r="65" spans="3:14" ht="14.5" customHeight="1">
      <c r="C65" s="704"/>
      <c r="E65" s="705"/>
      <c r="I65" s="704"/>
    </row>
    <row r="66" spans="3:14" ht="29.5" customHeight="1">
      <c r="C66" s="706" t="s">
        <v>1699</v>
      </c>
      <c r="D66" s="624"/>
      <c r="I66" s="39" t="s">
        <v>1221</v>
      </c>
      <c r="J66" s="624"/>
    </row>
    <row r="67" spans="3:14" ht="14.5" customHeight="1">
      <c r="C67" s="706"/>
    </row>
    <row r="68" spans="3:14" ht="29.5" customHeight="1">
      <c r="C68" s="413" t="s">
        <v>1698</v>
      </c>
      <c r="D68" s="624"/>
      <c r="I68" s="39" t="s">
        <v>1698</v>
      </c>
      <c r="J68" s="624"/>
    </row>
    <row r="69" spans="3:14" ht="29.5" customHeight="1">
      <c r="C69" s="706"/>
    </row>
    <row r="70" spans="3:14" ht="29.5" customHeight="1" thickBot="1">
      <c r="C70" s="1168" t="s">
        <v>1226</v>
      </c>
      <c r="D70" s="464"/>
      <c r="E70" s="464"/>
    </row>
    <row r="71" spans="3:14" ht="14.5" customHeight="1"/>
    <row r="72" spans="3:14" ht="14.5" customHeight="1">
      <c r="C72" s="413" t="s">
        <v>1237</v>
      </c>
      <c r="D72" s="470"/>
    </row>
    <row r="73" spans="3:14" ht="14.5" customHeight="1">
      <c r="C73" s="413"/>
    </row>
    <row r="74" spans="3:14" ht="14.5" customHeight="1">
      <c r="C74" s="413" t="s">
        <v>1543</v>
      </c>
      <c r="D74" s="470"/>
      <c r="F74" s="707"/>
    </row>
    <row r="75" spans="3:14" ht="14.5" customHeight="1">
      <c r="C75" s="413"/>
    </row>
    <row r="76" spans="3:14" ht="29.5" customHeight="1">
      <c r="C76" s="704" t="s">
        <v>1542</v>
      </c>
      <c r="D76" s="624"/>
      <c r="F76" s="708"/>
      <c r="G76" s="708"/>
      <c r="H76" s="708"/>
      <c r="I76" s="708"/>
      <c r="J76" s="708"/>
      <c r="K76" s="708"/>
      <c r="L76" s="708"/>
      <c r="M76" s="708"/>
      <c r="N76" s="708"/>
    </row>
    <row r="77" spans="3:14" ht="15" customHeight="1">
      <c r="C77" s="413"/>
      <c r="F77" s="708"/>
      <c r="G77" s="708"/>
      <c r="H77" s="708"/>
      <c r="I77" s="708"/>
      <c r="J77" s="708"/>
      <c r="K77" s="708"/>
      <c r="L77" s="708"/>
      <c r="M77" s="708"/>
      <c r="N77" s="708"/>
    </row>
    <row r="78" spans="3:14" ht="29.5" customHeight="1">
      <c r="C78" s="706" t="s">
        <v>1699</v>
      </c>
      <c r="D78" s="624"/>
      <c r="F78" s="708"/>
      <c r="G78" s="708"/>
      <c r="H78" s="708"/>
      <c r="I78" s="708"/>
      <c r="J78" s="708"/>
      <c r="K78" s="708"/>
      <c r="L78" s="708"/>
      <c r="M78" s="708"/>
      <c r="N78" s="708"/>
    </row>
    <row r="79" spans="3:14" ht="15" customHeight="1">
      <c r="C79" s="706"/>
      <c r="F79" s="708"/>
      <c r="G79" s="708"/>
      <c r="H79" s="708"/>
      <c r="I79" s="708"/>
      <c r="J79" s="708"/>
      <c r="K79" s="708"/>
      <c r="L79" s="708"/>
      <c r="M79" s="708"/>
      <c r="N79" s="708"/>
    </row>
    <row r="80" spans="3:14" ht="29.5" customHeight="1">
      <c r="C80" s="706" t="s">
        <v>1698</v>
      </c>
      <c r="D80" s="624"/>
      <c r="F80" s="708"/>
      <c r="G80" s="708"/>
      <c r="H80" s="708"/>
      <c r="I80" s="708"/>
      <c r="J80" s="708"/>
      <c r="K80" s="708"/>
      <c r="L80" s="708"/>
      <c r="M80" s="708"/>
      <c r="N80" s="708"/>
    </row>
    <row r="81" spans="3:14" ht="29.5" customHeight="1">
      <c r="E81" s="705"/>
      <c r="F81" s="708"/>
      <c r="G81" s="708"/>
      <c r="H81" s="708"/>
      <c r="I81" s="708"/>
      <c r="J81" s="708"/>
      <c r="K81" s="708"/>
      <c r="L81" s="708"/>
      <c r="M81" s="708"/>
      <c r="N81" s="708"/>
    </row>
    <row r="82" spans="3:14" ht="0.65" customHeight="1">
      <c r="C82" s="413"/>
      <c r="D82" s="709"/>
      <c r="E82" s="709"/>
      <c r="I82" s="413"/>
      <c r="J82" s="705"/>
    </row>
    <row r="83" spans="3:14" ht="0.65" customHeight="1">
      <c r="C83" s="413"/>
      <c r="D83" s="709"/>
      <c r="E83" s="709"/>
      <c r="I83" s="413"/>
      <c r="J83" s="705"/>
    </row>
    <row r="84" spans="3:14" ht="0.65" customHeight="1">
      <c r="C84" s="413"/>
      <c r="D84" s="709"/>
      <c r="E84" s="709"/>
      <c r="I84" s="413"/>
      <c r="J84" s="705"/>
    </row>
    <row r="85" spans="3:14" ht="0.65" customHeight="1">
      <c r="C85" s="413"/>
      <c r="D85" s="709"/>
      <c r="E85" s="709"/>
      <c r="I85" s="413"/>
      <c r="J85" s="705"/>
    </row>
    <row r="86" spans="3:14" ht="0.65" customHeight="1">
      <c r="C86" s="413"/>
      <c r="D86" s="709"/>
      <c r="E86" s="709"/>
      <c r="I86" s="413"/>
      <c r="J86" s="705"/>
    </row>
    <row r="87" spans="3:14" ht="0.65" customHeight="1">
      <c r="C87" s="413"/>
      <c r="D87" s="709"/>
      <c r="E87" s="709"/>
      <c r="I87" s="413"/>
      <c r="J87" s="705"/>
    </row>
    <row r="88" spans="3:14" ht="0.65" customHeight="1">
      <c r="C88" s="413"/>
      <c r="D88" s="709"/>
      <c r="E88" s="709"/>
      <c r="I88" s="413"/>
      <c r="J88" s="705"/>
    </row>
    <row r="89" spans="3:14" ht="0.65" customHeight="1">
      <c r="C89" s="413"/>
      <c r="D89" s="709"/>
      <c r="E89" s="709"/>
      <c r="I89" s="413"/>
      <c r="J89" s="705"/>
    </row>
    <row r="90" spans="3:14" ht="0.65" customHeight="1">
      <c r="C90" s="413"/>
      <c r="D90" s="709"/>
      <c r="E90" s="709"/>
      <c r="I90" s="413"/>
      <c r="J90" s="705"/>
    </row>
    <row r="91" spans="3:14" ht="0.65" customHeight="1">
      <c r="C91" s="413"/>
      <c r="D91" s="709"/>
      <c r="E91" s="709"/>
      <c r="I91" s="413"/>
      <c r="J91" s="705"/>
    </row>
    <row r="92" spans="3:14" ht="0.65" customHeight="1">
      <c r="C92" s="413"/>
      <c r="D92" s="709"/>
      <c r="E92" s="709"/>
      <c r="I92" s="413"/>
      <c r="J92" s="705"/>
    </row>
    <row r="93" spans="3:14" ht="0.65" customHeight="1">
      <c r="C93" s="413"/>
      <c r="D93" s="709"/>
      <c r="E93" s="709"/>
      <c r="I93" s="413"/>
      <c r="J93" s="705"/>
    </row>
    <row r="94" spans="3:14" ht="0.65" customHeight="1">
      <c r="C94" s="413"/>
      <c r="D94" s="709"/>
      <c r="E94" s="709"/>
      <c r="I94" s="413"/>
      <c r="J94" s="705"/>
    </row>
    <row r="95" spans="3:14" ht="0.65" customHeight="1">
      <c r="C95" s="413"/>
      <c r="D95" s="709"/>
      <c r="E95" s="709"/>
      <c r="I95" s="413"/>
      <c r="J95" s="705"/>
    </row>
    <row r="96" spans="3:14" ht="0.65" customHeight="1">
      <c r="C96" s="413"/>
      <c r="D96" s="709"/>
      <c r="E96" s="709"/>
      <c r="I96" s="413"/>
      <c r="J96" s="705"/>
    </row>
    <row r="97" spans="2:13" ht="0.65" customHeight="1">
      <c r="C97" s="413"/>
      <c r="D97" s="709"/>
      <c r="E97" s="709"/>
      <c r="I97" s="413"/>
      <c r="J97" s="705"/>
    </row>
    <row r="98" spans="2:13" ht="0.65" customHeight="1">
      <c r="C98" s="413"/>
      <c r="D98" s="709"/>
      <c r="E98" s="709"/>
      <c r="I98" s="413"/>
      <c r="J98" s="705"/>
    </row>
    <row r="99" spans="2:13" ht="0.65" customHeight="1">
      <c r="C99" s="413"/>
      <c r="D99" s="709"/>
      <c r="E99" s="709"/>
      <c r="I99" s="413"/>
      <c r="J99" s="705"/>
    </row>
    <row r="100" spans="2:13" ht="0.65" customHeight="1">
      <c r="C100" s="413"/>
      <c r="D100" s="709"/>
      <c r="E100" s="709"/>
      <c r="I100" s="413"/>
      <c r="J100" s="705"/>
    </row>
    <row r="101" spans="2:13" ht="0.65" customHeight="1">
      <c r="C101" s="413"/>
      <c r="D101" s="709"/>
      <c r="E101" s="709"/>
      <c r="I101" s="413"/>
      <c r="J101" s="705"/>
    </row>
    <row r="102" spans="2:13" ht="0.65" customHeight="1"/>
    <row r="103" spans="2:13" ht="0.65" customHeight="1"/>
    <row r="104" spans="2:13" ht="0.65" customHeight="1"/>
    <row r="105" spans="2:13" ht="19.5" customHeight="1"/>
    <row r="106" spans="2:13" ht="40" customHeight="1">
      <c r="B106" s="619" t="s">
        <v>1236</v>
      </c>
      <c r="C106" s="45"/>
      <c r="D106" s="45"/>
      <c r="E106" s="45"/>
      <c r="F106" s="45"/>
      <c r="G106" s="45"/>
      <c r="H106" s="45"/>
      <c r="I106" s="45"/>
      <c r="J106" s="45"/>
      <c r="K106" s="45"/>
      <c r="L106" s="45"/>
      <c r="M106" s="45"/>
    </row>
    <row r="107" spans="2:13">
      <c r="C107" s="413" t="s">
        <v>1235</v>
      </c>
      <c r="D107" s="466"/>
      <c r="I107" s="39" t="s">
        <v>1650</v>
      </c>
      <c r="J107" s="662"/>
    </row>
    <row r="108" spans="2:13">
      <c r="C108" s="413"/>
      <c r="K108" s="1819" t="str">
        <f>IF(J107="","",IF(J109&lt;J107,"","*Please note the rebate cannot be higher than the cost of installation"))</f>
        <v/>
      </c>
      <c r="L108" s="1819"/>
      <c r="M108" s="1819"/>
    </row>
    <row r="109" spans="2:13">
      <c r="C109" s="413"/>
      <c r="I109" s="39" t="s">
        <v>1651</v>
      </c>
      <c r="J109" s="114">
        <f>IF(OR(Qualifying_Index!AW94=0,Qualifying_Index!AW94=""),0,Qualifying_Index!AW94)</f>
        <v>0</v>
      </c>
      <c r="K109" s="1819"/>
      <c r="L109" s="1819"/>
      <c r="M109" s="1819"/>
    </row>
    <row r="110" spans="2:13" ht="24" thickBot="1">
      <c r="C110" s="1163" t="s">
        <v>1228</v>
      </c>
      <c r="D110" s="464"/>
      <c r="E110" s="464"/>
      <c r="I110" s="467"/>
      <c r="J110" s="467"/>
    </row>
    <row r="112" spans="2:13">
      <c r="C112" s="413" t="s">
        <v>1234</v>
      </c>
      <c r="D112" s="91"/>
      <c r="E112" s="1169" t="s">
        <v>1652</v>
      </c>
      <c r="I112" s="413"/>
    </row>
    <row r="113" spans="3:10">
      <c r="C113" s="413"/>
      <c r="I113" s="413"/>
    </row>
    <row r="114" spans="3:10">
      <c r="C114" s="413" t="s">
        <v>1233</v>
      </c>
      <c r="D114" s="620"/>
      <c r="E114" s="710"/>
      <c r="I114" s="413"/>
      <c r="J114" s="710"/>
    </row>
    <row r="115" spans="3:10">
      <c r="C115" s="413"/>
      <c r="I115" s="413"/>
    </row>
    <row r="116" spans="3:10">
      <c r="C116" s="413" t="s">
        <v>1232</v>
      </c>
      <c r="D116" s="620"/>
      <c r="E116" s="710"/>
      <c r="I116" s="413"/>
      <c r="J116" s="710"/>
    </row>
    <row r="117" spans="3:10">
      <c r="C117" s="413"/>
      <c r="I117" s="413"/>
    </row>
    <row r="118" spans="3:10" ht="16.5" customHeight="1">
      <c r="C118" s="1815" t="s">
        <v>1231</v>
      </c>
      <c r="I118" s="1815"/>
    </row>
    <row r="119" spans="3:10">
      <c r="C119" s="1815"/>
      <c r="D119" s="718"/>
      <c r="E119" s="705"/>
      <c r="I119" s="1815"/>
      <c r="J119" s="711"/>
    </row>
    <row r="120" spans="3:10" ht="5.15" customHeight="1"/>
    <row r="121" spans="3:10" ht="0.65" customHeight="1"/>
    <row r="122" spans="3:10" ht="0.65" customHeight="1"/>
    <row r="123" spans="3:10" ht="0.65" customHeight="1"/>
    <row r="124" spans="3:10" ht="0.65" customHeight="1"/>
    <row r="125" spans="3:10" ht="0.65" customHeight="1"/>
    <row r="126" spans="3:10" ht="0.65" customHeight="1"/>
    <row r="127" spans="3:10" ht="0.65" customHeight="1"/>
    <row r="128" spans="3:10" ht="0.65" customHeight="1"/>
    <row r="129" ht="0.65" customHeight="1"/>
    <row r="130" ht="0.65" customHeight="1"/>
    <row r="131" ht="0.65" customHeight="1"/>
    <row r="132" ht="0.65" customHeight="1"/>
    <row r="133" ht="0.65" customHeight="1"/>
    <row r="134" ht="0.65" customHeight="1"/>
    <row r="135" ht="0.65" customHeight="1"/>
    <row r="136" ht="0.65" customHeight="1"/>
    <row r="137" ht="0.65" customHeight="1"/>
    <row r="138" ht="0.65" customHeight="1"/>
    <row r="139" ht="0.65" customHeight="1"/>
    <row r="140" ht="0.65" customHeight="1"/>
    <row r="141" ht="0.65" customHeight="1"/>
    <row r="142" ht="0.65" customHeight="1"/>
    <row r="143" ht="0.65" customHeight="1"/>
    <row r="144" ht="18.75" customHeight="1"/>
    <row r="145" spans="2:13" ht="40" customHeight="1">
      <c r="B145" s="619" t="s">
        <v>1230</v>
      </c>
      <c r="C145" s="45"/>
      <c r="D145" s="45"/>
      <c r="E145" s="45"/>
      <c r="F145" s="45"/>
      <c r="G145" s="45"/>
      <c r="H145" s="45"/>
      <c r="I145" s="45"/>
      <c r="J145" s="45"/>
      <c r="K145" s="45"/>
      <c r="L145" s="45"/>
      <c r="M145" s="45"/>
    </row>
    <row r="146" spans="2:13">
      <c r="C146" s="413" t="s">
        <v>1229</v>
      </c>
      <c r="D146" s="466"/>
      <c r="I146" s="39" t="s">
        <v>1650</v>
      </c>
      <c r="J146" s="662"/>
    </row>
    <row r="147" spans="2:13" ht="15" customHeight="1">
      <c r="C147" s="413"/>
      <c r="K147" s="1819" t="str">
        <f>IF(J146="","",IF(J148&lt;J146,"","*Please note the rebate cannot be higher than the cost of installation"))</f>
        <v/>
      </c>
      <c r="L147" s="1819"/>
      <c r="M147" s="1819"/>
    </row>
    <row r="148" spans="2:13">
      <c r="C148" s="40"/>
      <c r="I148" s="39" t="s">
        <v>1651</v>
      </c>
      <c r="J148" s="114">
        <f>IF(OR(Qualifying_Index!BD108=0,Qualifying_Index!BD108=""),0,Qualifying_Index!BD108)</f>
        <v>0</v>
      </c>
      <c r="K148" s="1819"/>
      <c r="L148" s="1819"/>
      <c r="M148" s="1819"/>
    </row>
    <row r="149" spans="2:13">
      <c r="C149" s="40"/>
      <c r="K149" s="1819"/>
      <c r="L149" s="1819"/>
      <c r="M149" s="1819"/>
    </row>
    <row r="150" spans="2:13" ht="24" thickBot="1">
      <c r="C150" s="1165" t="s">
        <v>1228</v>
      </c>
      <c r="D150" s="1165"/>
      <c r="E150" s="1165"/>
      <c r="F150" s="1160"/>
      <c r="G150" s="1160"/>
      <c r="H150" s="1160"/>
      <c r="I150" s="1165" t="s">
        <v>1227</v>
      </c>
      <c r="J150" s="464"/>
    </row>
    <row r="151" spans="2:13">
      <c r="D151" s="40"/>
    </row>
    <row r="152" spans="2:13">
      <c r="C152" s="413" t="s">
        <v>1223</v>
      </c>
      <c r="D152" s="91"/>
      <c r="I152" s="413" t="s">
        <v>1223</v>
      </c>
      <c r="J152" s="91"/>
    </row>
    <row r="153" spans="2:13">
      <c r="C153" s="413"/>
      <c r="I153" s="413"/>
    </row>
    <row r="154" spans="2:13">
      <c r="C154" s="712" t="str">
        <f>IF(OR(D152="Basement Ceiling",D152="Attic",D152="Attic 2",D152=""),"Location Attribute:","")</f>
        <v>Location Attribute:</v>
      </c>
      <c r="D154" s="164"/>
      <c r="G154" s="209"/>
      <c r="H154" s="209"/>
      <c r="I154" s="712" t="str">
        <f>IF(OR(J152="Basement Ceiling",J152="Attic",J152="Attic 2",J152=""),"Location Attribute:","")</f>
        <v>Location Attribute:</v>
      </c>
      <c r="J154" s="465"/>
    </row>
    <row r="155" spans="2:13">
      <c r="C155" s="413"/>
      <c r="I155" s="413"/>
    </row>
    <row r="156" spans="2:13" ht="26.5" customHeight="1">
      <c r="C156" s="704" t="s">
        <v>1649</v>
      </c>
      <c r="D156" s="621"/>
      <c r="E156" s="705"/>
      <c r="I156" s="704" t="s">
        <v>1649</v>
      </c>
      <c r="J156" s="621"/>
    </row>
    <row r="157" spans="2:13">
      <c r="C157" s="413"/>
      <c r="I157" s="413"/>
    </row>
    <row r="158" spans="2:13">
      <c r="C158" s="413" t="s">
        <v>1222</v>
      </c>
      <c r="D158" s="463"/>
      <c r="E158" s="710"/>
      <c r="I158" s="413" t="s">
        <v>1222</v>
      </c>
      <c r="J158" s="463"/>
    </row>
    <row r="159" spans="2:13">
      <c r="C159" s="413"/>
      <c r="D159" s="710"/>
      <c r="E159" s="710"/>
      <c r="I159" s="413"/>
    </row>
    <row r="160" spans="2:13">
      <c r="C160" s="413" t="s">
        <v>1221</v>
      </c>
      <c r="D160" s="463"/>
      <c r="E160" s="710"/>
      <c r="I160" s="413" t="s">
        <v>1221</v>
      </c>
      <c r="J160" s="463"/>
    </row>
    <row r="162" spans="3:11" ht="24" thickBot="1">
      <c r="C162" s="1165" t="s">
        <v>1226</v>
      </c>
      <c r="D162" s="1165"/>
      <c r="E162" s="1165"/>
      <c r="F162" s="1160"/>
      <c r="G162" s="1160"/>
      <c r="H162" s="1160"/>
      <c r="I162" s="1165" t="s">
        <v>1225</v>
      </c>
      <c r="J162" s="464"/>
    </row>
    <row r="163" spans="3:11">
      <c r="D163" s="40"/>
    </row>
    <row r="164" spans="3:11">
      <c r="C164" s="413" t="s">
        <v>1223</v>
      </c>
      <c r="D164" s="91"/>
      <c r="I164" s="413" t="s">
        <v>1223</v>
      </c>
      <c r="J164" s="91"/>
    </row>
    <row r="165" spans="3:11">
      <c r="C165" s="413"/>
      <c r="I165" s="413"/>
    </row>
    <row r="166" spans="3:11">
      <c r="C166" s="712" t="str">
        <f>IF(OR(D164="Basement Ceiling",D164="Attic",D164="Attic 2",D164=""),"Location Attribute:","")</f>
        <v>Location Attribute:</v>
      </c>
      <c r="D166" s="164"/>
      <c r="G166" s="209"/>
      <c r="H166" s="209"/>
      <c r="I166" s="712" t="str">
        <f>IF(OR(J164="Basement Ceiling",J164="Attic",J164="Attic 2",J164=""),"Location Attribute:","")</f>
        <v>Location Attribute:</v>
      </c>
      <c r="J166" s="465"/>
    </row>
    <row r="167" spans="3:11">
      <c r="C167" s="413"/>
      <c r="I167" s="413"/>
    </row>
    <row r="168" spans="3:11" ht="26.5" customHeight="1">
      <c r="C168" s="704" t="s">
        <v>1649</v>
      </c>
      <c r="D168" s="621"/>
      <c r="E168" s="705"/>
      <c r="I168" s="704" t="s">
        <v>1649</v>
      </c>
      <c r="J168" s="621"/>
    </row>
    <row r="169" spans="3:11">
      <c r="C169" s="413"/>
      <c r="I169" s="413"/>
    </row>
    <row r="170" spans="3:11">
      <c r="C170" s="413" t="s">
        <v>1222</v>
      </c>
      <c r="D170" s="463"/>
      <c r="E170" s="710"/>
      <c r="I170" s="413" t="s">
        <v>1222</v>
      </c>
      <c r="J170" s="463"/>
    </row>
    <row r="171" spans="3:11">
      <c r="C171" s="413"/>
      <c r="D171" s="710"/>
      <c r="E171" s="710"/>
      <c r="I171" s="413"/>
    </row>
    <row r="172" spans="3:11">
      <c r="C172" s="413" t="s">
        <v>1221</v>
      </c>
      <c r="D172" s="463"/>
      <c r="E172" s="710"/>
      <c r="I172" s="413" t="s">
        <v>1221</v>
      </c>
      <c r="J172" s="463"/>
    </row>
    <row r="174" spans="3:11" ht="24" thickBot="1">
      <c r="C174" s="1165" t="s">
        <v>1224</v>
      </c>
      <c r="D174" s="464"/>
      <c r="E174" s="464"/>
      <c r="I174" s="1165" t="s">
        <v>13994</v>
      </c>
      <c r="J174" s="464"/>
      <c r="K174" s="464"/>
    </row>
    <row r="176" spans="3:11">
      <c r="C176" s="413" t="s">
        <v>1223</v>
      </c>
      <c r="D176" s="91"/>
      <c r="I176" s="413" t="s">
        <v>1223</v>
      </c>
      <c r="J176" s="91"/>
    </row>
    <row r="177" spans="2:14">
      <c r="C177" s="413"/>
      <c r="I177" s="413"/>
    </row>
    <row r="178" spans="2:14">
      <c r="C178" s="712" t="str">
        <f>IF(OR(D176="Basement Ceiling",D176="Attic",D176="Attic 2",D176=""),"Location Attribute:","")</f>
        <v>Location Attribute:</v>
      </c>
      <c r="D178" s="164"/>
      <c r="I178" s="712" t="str">
        <f>IF(OR(J176="Basement Ceiling",J176="Attic",J176="Attic 2",J176=""),"Location Attribute:","")</f>
        <v>Location Attribute:</v>
      </c>
      <c r="J178" s="164"/>
    </row>
    <row r="179" spans="2:14">
      <c r="C179" s="413"/>
      <c r="I179" s="413"/>
    </row>
    <row r="180" spans="2:14" ht="26.5" customHeight="1">
      <c r="C180" s="704" t="s">
        <v>1649</v>
      </c>
      <c r="D180" s="621"/>
      <c r="E180" s="705"/>
      <c r="I180" s="704" t="s">
        <v>1649</v>
      </c>
      <c r="J180" s="621"/>
      <c r="K180" s="705"/>
    </row>
    <row r="181" spans="2:14">
      <c r="C181" s="413"/>
      <c r="I181" s="413"/>
    </row>
    <row r="182" spans="2:14">
      <c r="C182" s="413" t="s">
        <v>1222</v>
      </c>
      <c r="D182" s="463"/>
      <c r="E182" s="710"/>
      <c r="I182" s="413" t="s">
        <v>1222</v>
      </c>
      <c r="J182" s="463"/>
      <c r="K182" s="710"/>
    </row>
    <row r="183" spans="2:14">
      <c r="C183" s="413"/>
      <c r="D183" s="710"/>
      <c r="E183" s="710"/>
      <c r="I183" s="413"/>
      <c r="J183" s="710"/>
      <c r="K183" s="710"/>
    </row>
    <row r="184" spans="2:14">
      <c r="C184" s="413" t="s">
        <v>1221</v>
      </c>
      <c r="D184" s="463"/>
      <c r="E184" s="710"/>
      <c r="I184" s="413" t="s">
        <v>1221</v>
      </c>
      <c r="J184" s="463"/>
      <c r="K184" s="710"/>
    </row>
    <row r="187" spans="2:14" ht="40" customHeight="1">
      <c r="B187" s="619" t="s">
        <v>12749</v>
      </c>
      <c r="C187" s="45"/>
      <c r="D187" s="45"/>
      <c r="E187" s="45"/>
      <c r="F187" s="1097"/>
      <c r="G187" s="45"/>
      <c r="H187" s="45"/>
      <c r="I187" s="45"/>
      <c r="J187" s="45"/>
      <c r="K187" s="45"/>
      <c r="L187" s="45"/>
      <c r="M187" s="45"/>
    </row>
    <row r="188" spans="2:14" ht="14.5" customHeight="1">
      <c r="B188" s="469"/>
      <c r="C188" s="413" t="s">
        <v>12869</v>
      </c>
      <c r="D188" s="466"/>
      <c r="I188" s="39" t="s">
        <v>1650</v>
      </c>
      <c r="J188" s="662"/>
    </row>
    <row r="189" spans="2:14" ht="14.5" customHeight="1">
      <c r="B189" s="469"/>
      <c r="C189" s="1169" t="s">
        <v>12870</v>
      </c>
      <c r="K189" s="1818" t="str">
        <f>IF(OR(J188="",J190=""),"",IF(J190&lt;J188,"","*Please note the rebate cannot be higher than the cost of installation"))</f>
        <v/>
      </c>
      <c r="L189" s="1818"/>
      <c r="M189" s="1818"/>
      <c r="N189" s="1818"/>
    </row>
    <row r="190" spans="2:14" ht="14.5" customHeight="1">
      <c r="B190" s="469"/>
      <c r="C190" s="413"/>
      <c r="I190" s="39" t="s">
        <v>1651</v>
      </c>
      <c r="J190" s="1483">
        <f>IF(AND(D146="Yes",D107="Yes",RIGHT("Heat Pump",9)="Heat Pump"),Qualifying_Index!S134,0)</f>
        <v>0</v>
      </c>
      <c r="K190" s="1818"/>
      <c r="L190" s="1818"/>
      <c r="M190" s="1818"/>
      <c r="N190" s="1818"/>
    </row>
    <row r="191" spans="2:14" ht="14.5" customHeight="1">
      <c r="B191" s="469"/>
      <c r="C191" s="413"/>
      <c r="J191" s="1096"/>
      <c r="K191" s="1818"/>
      <c r="L191" s="1818"/>
      <c r="M191" s="1818"/>
      <c r="N191" s="1818"/>
    </row>
    <row r="192" spans="2:14" ht="24" thickBot="1">
      <c r="C192" s="1165" t="s">
        <v>1228</v>
      </c>
      <c r="D192" s="1165"/>
      <c r="E192" s="1165"/>
      <c r="F192" s="1160"/>
      <c r="G192" s="1160"/>
      <c r="H192" s="1160"/>
      <c r="I192" s="1165" t="s">
        <v>1227</v>
      </c>
      <c r="J192" s="464"/>
    </row>
    <row r="193" spans="3:11" ht="14.5" customHeight="1">
      <c r="C193" s="40"/>
      <c r="J193" s="1096"/>
      <c r="K193" s="467"/>
    </row>
    <row r="195" spans="3:11">
      <c r="C195" s="39" t="s">
        <v>1223</v>
      </c>
      <c r="D195" s="91"/>
      <c r="I195" s="39" t="s">
        <v>1223</v>
      </c>
      <c r="J195" s="91"/>
    </row>
    <row r="196" spans="3:11">
      <c r="D196" s="47"/>
      <c r="J196" s="47"/>
    </row>
    <row r="197" spans="3:11">
      <c r="C197" s="39" t="s">
        <v>12750</v>
      </c>
      <c r="D197" s="91"/>
      <c r="I197" s="39" t="s">
        <v>12750</v>
      </c>
      <c r="J197" s="91"/>
    </row>
    <row r="198" spans="3:11">
      <c r="D198" s="47"/>
      <c r="J198" s="47"/>
    </row>
    <row r="199" spans="3:11">
      <c r="C199" s="39" t="s">
        <v>12752</v>
      </c>
      <c r="D199" s="91"/>
      <c r="I199" s="39" t="s">
        <v>12752</v>
      </c>
      <c r="J199" s="91"/>
    </row>
    <row r="200" spans="3:11">
      <c r="D200" s="47"/>
      <c r="J200" s="47"/>
    </row>
    <row r="201" spans="3:11">
      <c r="C201" s="39" t="s">
        <v>12975</v>
      </c>
      <c r="D201" s="91"/>
      <c r="I201" s="39" t="s">
        <v>12975</v>
      </c>
      <c r="J201" s="91"/>
    </row>
    <row r="202" spans="3:11">
      <c r="D202" s="47"/>
      <c r="J202" s="47"/>
    </row>
    <row r="203" spans="3:11">
      <c r="C203" s="39" t="s">
        <v>12751</v>
      </c>
      <c r="D203" s="1217"/>
      <c r="F203" s="1184"/>
      <c r="I203" s="39" t="s">
        <v>12751</v>
      </c>
      <c r="J203" s="1217"/>
    </row>
    <row r="204" spans="3:11" ht="24" thickBot="1">
      <c r="C204" s="1165" t="s">
        <v>1226</v>
      </c>
      <c r="D204" s="1165"/>
      <c r="E204" s="1165"/>
      <c r="F204" s="1160"/>
      <c r="G204" s="1160"/>
      <c r="H204" s="1160"/>
      <c r="I204" s="1165" t="s">
        <v>1225</v>
      </c>
      <c r="J204" s="464"/>
      <c r="K204" s="464"/>
    </row>
    <row r="206" spans="3:11">
      <c r="C206" s="39" t="s">
        <v>1223</v>
      </c>
      <c r="D206" s="91"/>
      <c r="I206" s="39" t="s">
        <v>1223</v>
      </c>
      <c r="J206" s="91"/>
    </row>
    <row r="207" spans="3:11">
      <c r="D207" s="47"/>
      <c r="J207" s="47"/>
    </row>
    <row r="208" spans="3:11">
      <c r="C208" s="39" t="s">
        <v>12750</v>
      </c>
      <c r="D208" s="91"/>
      <c r="I208" s="39" t="s">
        <v>12750</v>
      </c>
      <c r="J208" s="91"/>
    </row>
    <row r="209" spans="3:10">
      <c r="D209" s="47"/>
      <c r="J209" s="47"/>
    </row>
    <row r="210" spans="3:10">
      <c r="C210" s="39" t="s">
        <v>12752</v>
      </c>
      <c r="D210" s="91"/>
      <c r="I210" s="39" t="s">
        <v>12752</v>
      </c>
      <c r="J210" s="91"/>
    </row>
    <row r="211" spans="3:10">
      <c r="D211" s="47"/>
      <c r="J211" s="47"/>
    </row>
    <row r="212" spans="3:10">
      <c r="C212" s="39" t="s">
        <v>12975</v>
      </c>
      <c r="D212" s="91"/>
      <c r="I212" s="39" t="s">
        <v>12975</v>
      </c>
      <c r="J212" s="91"/>
    </row>
    <row r="213" spans="3:10">
      <c r="D213" s="47"/>
      <c r="J213" s="47"/>
    </row>
    <row r="214" spans="3:10">
      <c r="C214" s="39" t="s">
        <v>12751</v>
      </c>
      <c r="D214" s="1217"/>
      <c r="I214" s="39" t="s">
        <v>12751</v>
      </c>
      <c r="J214" s="1217"/>
    </row>
  </sheetData>
  <sheetProtection algorithmName="SHA-512" hashValue="dsMZJNr2AX0sGjqB2+CNv2uWdI5uE6OtdWcJuAzM5DvhMW4246SdFTWYfZBfV/X87HDF04S+qgnQABS9MjeOVA==" saltValue="TZA8xwq9UsYBraUFl0xsxQ==" spinCount="100000" sheet="1" objects="1" scenarios="1"/>
  <mergeCells count="11">
    <mergeCell ref="K108:M109"/>
    <mergeCell ref="B4:M4"/>
    <mergeCell ref="B5:C5"/>
    <mergeCell ref="C16:D16"/>
    <mergeCell ref="C15:D15"/>
    <mergeCell ref="K55:M57"/>
    <mergeCell ref="K189:N191"/>
    <mergeCell ref="K147:M148"/>
    <mergeCell ref="K149:M149"/>
    <mergeCell ref="C118:C119"/>
    <mergeCell ref="I118:I119"/>
  </mergeCells>
  <conditionalFormatting sqref="B14:M14">
    <cfRule type="expression" dxfId="197" priority="43">
      <formula>$E$13="Cooling"</formula>
    </cfRule>
  </conditionalFormatting>
  <conditionalFormatting sqref="C18:D20 C24:D30 C31:C34 C50:C51">
    <cfRule type="expression" dxfId="196" priority="44">
      <formula>$C$16="Cooling"</formula>
    </cfRule>
  </conditionalFormatting>
  <conditionalFormatting sqref="C62:D62">
    <cfRule type="expression" dxfId="195" priority="38">
      <formula>$D$60="Unconditioned Garage"</formula>
    </cfRule>
    <cfRule type="expression" dxfId="194" priority="37">
      <formula>$D$60="Unconditioned Attic"</formula>
    </cfRule>
  </conditionalFormatting>
  <conditionalFormatting sqref="C74:D74">
    <cfRule type="expression" dxfId="193" priority="28">
      <formula>$D$72= "Unconditioned Garage"</formula>
    </cfRule>
    <cfRule type="expression" dxfId="192" priority="29">
      <formula>$D$72= "Unconditioned Attic"</formula>
    </cfRule>
  </conditionalFormatting>
  <conditionalFormatting sqref="C35:K50">
    <cfRule type="expression" dxfId="191" priority="1">
      <formula>$C$16="Heating &amp; Cooling (1)"</formula>
    </cfRule>
  </conditionalFormatting>
  <conditionalFormatting sqref="D32">
    <cfRule type="expression" dxfId="190" priority="41">
      <formula>$C$16="Cooling"</formula>
    </cfRule>
  </conditionalFormatting>
  <conditionalFormatting sqref="D41">
    <cfRule type="expression" dxfId="189" priority="25">
      <formula>$C$16="Cooling"</formula>
    </cfRule>
  </conditionalFormatting>
  <conditionalFormatting sqref="D43">
    <cfRule type="expression" dxfId="188" priority="9">
      <formula>$C$16="Cooling"</formula>
    </cfRule>
  </conditionalFormatting>
  <conditionalFormatting sqref="D45">
    <cfRule type="expression" dxfId="187" priority="5">
      <formula>$C$16="Cooling"</formula>
    </cfRule>
  </conditionalFormatting>
  <conditionalFormatting sqref="D47">
    <cfRule type="expression" dxfId="186" priority="4">
      <formula>$C$16="Cooling"</formula>
    </cfRule>
  </conditionalFormatting>
  <conditionalFormatting sqref="D49">
    <cfRule type="expression" dxfId="185" priority="8">
      <formula>$C$16="Cooling"</formula>
    </cfRule>
  </conditionalFormatting>
  <conditionalFormatting sqref="D154">
    <cfRule type="expression" dxfId="184" priority="50">
      <formula>$D$152=""</formula>
    </cfRule>
    <cfRule type="expression" dxfId="183" priority="22">
      <formula>$D$152="Attic"</formula>
    </cfRule>
    <cfRule type="expression" dxfId="182" priority="21">
      <formula>$D$152="Attic 2"</formula>
    </cfRule>
    <cfRule type="expression" dxfId="181" priority="51">
      <formula>$D$152="Basement Ceiling"</formula>
    </cfRule>
  </conditionalFormatting>
  <conditionalFormatting sqref="D166">
    <cfRule type="expression" dxfId="180" priority="18">
      <formula>$D$164="Attic 2"</formula>
    </cfRule>
    <cfRule type="expression" dxfId="179" priority="17">
      <formula>$D$164="Attic"</formula>
    </cfRule>
    <cfRule type="expression" dxfId="178" priority="48">
      <formula>$D$164=""</formula>
    </cfRule>
    <cfRule type="expression" dxfId="177" priority="49">
      <formula>$D$164="Basement Ceiling"</formula>
    </cfRule>
  </conditionalFormatting>
  <conditionalFormatting sqref="D178">
    <cfRule type="expression" dxfId="176" priority="13">
      <formula>$D$176="Attic"</formula>
    </cfRule>
    <cfRule type="expression" dxfId="175" priority="14">
      <formula>$D$176="Attic 2"</formula>
    </cfRule>
    <cfRule type="expression" dxfId="174" priority="47">
      <formula>$D$176="Basement Ceiling"</formula>
    </cfRule>
    <cfRule type="expression" dxfId="173" priority="46">
      <formula>$D$176=""</formula>
    </cfRule>
  </conditionalFormatting>
  <conditionalFormatting sqref="I50:J51 I18:J19 I24:J29 I30 I31:J34">
    <cfRule type="expression" dxfId="172" priority="56">
      <formula>$C$16="Heating"</formula>
    </cfRule>
  </conditionalFormatting>
  <conditionalFormatting sqref="I62:J62">
    <cfRule type="expression" dxfId="171" priority="30">
      <formula>$J$60="Unconditioned Attic"</formula>
    </cfRule>
    <cfRule type="expression" dxfId="170" priority="42">
      <formula>$J$62="Unconditioned Attic"</formula>
    </cfRule>
    <cfRule type="expression" dxfId="169" priority="45">
      <formula>$J$60="Unconditioned Garage"</formula>
    </cfRule>
  </conditionalFormatting>
  <conditionalFormatting sqref="J20">
    <cfRule type="expression" dxfId="168" priority="26">
      <formula>$C$16="Cooling"</formula>
    </cfRule>
  </conditionalFormatting>
  <conditionalFormatting sqref="J30">
    <cfRule type="expression" dxfId="167" priority="40">
      <formula>$E$16="Cooling"</formula>
    </cfRule>
  </conditionalFormatting>
  <conditionalFormatting sqref="J37">
    <cfRule type="expression" dxfId="166" priority="36">
      <formula>$C$16="Cooling"</formula>
    </cfRule>
  </conditionalFormatting>
  <conditionalFormatting sqref="J41">
    <cfRule type="expression" dxfId="165" priority="10">
      <formula>$C$16="Heating"</formula>
    </cfRule>
  </conditionalFormatting>
  <conditionalFormatting sqref="J43">
    <cfRule type="expression" dxfId="164" priority="3">
      <formula>$C$16="Heating"</formula>
    </cfRule>
  </conditionalFormatting>
  <conditionalFormatting sqref="J45">
    <cfRule type="expression" dxfId="163" priority="2">
      <formula>$C$16="Heating"</formula>
    </cfRule>
  </conditionalFormatting>
  <conditionalFormatting sqref="J154">
    <cfRule type="expression" dxfId="162" priority="20">
      <formula>J152="Attic 2"</formula>
    </cfRule>
    <cfRule type="expression" dxfId="161" priority="19">
      <formula>J152="Attic"</formula>
    </cfRule>
    <cfRule type="expression" dxfId="160" priority="52">
      <formula>J152=""</formula>
    </cfRule>
    <cfRule type="expression" dxfId="159" priority="53">
      <formula>J152="Basement Ceiling"</formula>
    </cfRule>
  </conditionalFormatting>
  <conditionalFormatting sqref="J166">
    <cfRule type="expression" dxfId="158" priority="15">
      <formula>J164="Attic"</formula>
    </cfRule>
    <cfRule type="expression" dxfId="157" priority="16">
      <formula>J164="Attic 2"</formula>
    </cfRule>
    <cfRule type="expression" dxfId="156" priority="54">
      <formula>J164=""</formula>
    </cfRule>
    <cfRule type="expression" dxfId="155" priority="55">
      <formula>J164="Basement Ceiling"</formula>
    </cfRule>
  </conditionalFormatting>
  <conditionalFormatting sqref="J178">
    <cfRule type="expression" dxfId="154" priority="11">
      <formula>$J$176="Attic"</formula>
    </cfRule>
    <cfRule type="expression" dxfId="153" priority="12">
      <formula>$J$176="Attic 2"</formula>
    </cfRule>
    <cfRule type="expression" dxfId="152" priority="24">
      <formula>$J$176="Basement Ceiling"</formula>
    </cfRule>
    <cfRule type="expression" dxfId="151" priority="23">
      <formula>$J$176=""</formula>
    </cfRule>
  </conditionalFormatting>
  <dataValidations count="26">
    <dataValidation type="decimal" operator="greaterThan" allowBlank="1" showInputMessage="1" showErrorMessage="1" sqref="D114:E116 D119 J114 J116 J119 J112 D112" xr:uid="{00000000-0002-0000-1300-000000000000}">
      <formula1>0</formula1>
    </dataValidation>
    <dataValidation type="whole" operator="greaterThan" allowBlank="1" showInputMessage="1" showErrorMessage="1" sqref="D183 D180:D181 D156 J156 J168 D168 E180:E184 J183 J180:J181 K180:K184" xr:uid="{00000000-0002-0000-1300-000001000000}">
      <formula1>0</formula1>
    </dataValidation>
    <dataValidation type="list" allowBlank="1" showInputMessage="1" showErrorMessage="1" sqref="D152 J152 D164 J164 D176 J176" xr:uid="{00000000-0002-0000-1300-000002000000}">
      <formula1>Insulation_Location</formula1>
    </dataValidation>
    <dataValidation type="list" allowBlank="1" showInputMessage="1" showErrorMessage="1" sqref="J60 D60 D72" xr:uid="{00000000-0002-0000-1300-000003000000}">
      <formula1>Duct_Location</formula1>
    </dataValidation>
    <dataValidation type="list" allowBlank="1" showInputMessage="1" showErrorMessage="1" sqref="D54 D107 D146 D188" xr:uid="{00000000-0002-0000-1300-000004000000}">
      <formula1>YES_NO</formula1>
    </dataValidation>
    <dataValidation type="whole" allowBlank="1" showInputMessage="1" showErrorMessage="1" sqref="D158 J158 J170 D170 D182 J182" xr:uid="{00000000-0002-0000-1300-000006000000}">
      <formula1>0</formula1>
      <formula2>100</formula2>
    </dataValidation>
    <dataValidation type="list" allowBlank="1" showInputMessage="1" showErrorMessage="1" sqref="D68 J68 D80" xr:uid="{00000000-0002-0000-1300-000007000000}">
      <formula1>Duct_HeatingCooling_System</formula1>
    </dataValidation>
    <dataValidation type="whole" operator="greaterThan" allowBlank="1" showInputMessage="1" showErrorMessage="1" errorTitle="Minimum R-Value" error="The minimum R-value installed is 11." sqref="D160 J160 D172 J172 D184 J184" xr:uid="{00000000-0002-0000-1300-000008000000}">
      <formula1>D158</formula1>
    </dataValidation>
    <dataValidation type="decimal" allowBlank="1" showInputMessage="1" showErrorMessage="1" sqref="J47" xr:uid="{00000000-0002-0000-1300-000009000000}">
      <formula1>0</formula1>
      <formula2>1</formula2>
    </dataValidation>
    <dataValidation type="whole" allowBlank="1" showInputMessage="1" showErrorMessage="1" sqref="D56" xr:uid="{00000000-0002-0000-1300-00000D000000}">
      <formula1>10</formula1>
      <formula2>1000</formula2>
    </dataValidation>
    <dataValidation type="whole" allowBlank="1" showInputMessage="1" showErrorMessage="1" sqref="D76" xr:uid="{00000000-0002-0000-1300-00000E000000}">
      <formula1>10</formula1>
      <formula2>D56</formula2>
    </dataValidation>
    <dataValidation type="whole" allowBlank="1" showInputMessage="1" showErrorMessage="1" sqref="D64" xr:uid="{00000000-0002-0000-1300-00000F000000}">
      <formula1>10</formula1>
      <formula2>D56</formula2>
    </dataValidation>
    <dataValidation type="whole" allowBlank="1" showInputMessage="1" showErrorMessage="1" sqref="J64" xr:uid="{00000000-0002-0000-1300-000010000000}">
      <formula1>10</formula1>
      <formula2>D56</formula2>
    </dataValidation>
    <dataValidation type="whole" allowBlank="1" showInputMessage="1" showErrorMessage="1" sqref="D66 J66 D78" xr:uid="{00000000-0002-0000-1300-000011000000}">
      <formula1>0</formula1>
      <formula2>41</formula2>
    </dataValidation>
    <dataValidation type="list" allowBlank="1" showInputMessage="1" showErrorMessage="1" sqref="D197 J197 D208 J208" xr:uid="{00000000-0002-0000-1300-000012000000}">
      <formula1>"Single Pane, Failed Double Pane"</formula1>
    </dataValidation>
    <dataValidation type="list" allowBlank="1" showInputMessage="1" showErrorMessage="1" sqref="D37 D20" xr:uid="{00000000-0002-0000-1300-000013000000}">
      <formula1>HomePerf_Heating</formula1>
    </dataValidation>
    <dataValidation type="list" allowBlank="1" showInputMessage="1" showErrorMessage="1" sqref="J20 J37" xr:uid="{00000000-0002-0000-1300-000014000000}">
      <formula1>HomePerf_PrimaryCooling</formula1>
    </dataValidation>
    <dataValidation type="list" allowBlank="1" showInputMessage="1" showErrorMessage="1" sqref="D62 D74" xr:uid="{234A27A6-1D93-4025-A795-438E1277905D}">
      <formula1>IF($D60="Unconditioned Crawl Space",CrawlSpace_Duct_Attribute,Duct_Attribute)</formula1>
    </dataValidation>
    <dataValidation type="decimal" allowBlank="1" showInputMessage="1" showErrorMessage="1" sqref="D203 J203 D214 J214" xr:uid="{07CF7A7D-CCD0-4FDB-AB6B-12091487F8AB}">
      <formula1>0.2</formula1>
      <formula2>0.32</formula2>
    </dataValidation>
    <dataValidation type="list" allowBlank="1" showInputMessage="1" showErrorMessage="1" sqref="D154" xr:uid="{27DE605C-14CE-4522-96E4-1ED1F58AE614}">
      <formula1>OFFSET(StartLocationAttribute,0,MATCH($D$152,Insulation_Locations,0)-1,8)</formula1>
    </dataValidation>
    <dataValidation type="list" allowBlank="1" showInputMessage="1" showErrorMessage="1" sqref="J166" xr:uid="{EC79D66E-6DF1-4096-9714-7A1301B2F733}">
      <formula1>OFFSET(StartLocationAttribute,0,MATCH($J$164,Insulation_Locations,0)-1,8)</formula1>
    </dataValidation>
    <dataValidation type="list" allowBlank="1" showInputMessage="1" showErrorMessage="1" sqref="J154" xr:uid="{1FBBBFB5-C146-48A5-A105-1BA961B93427}">
      <formula1>OFFSET(StartLocationAttribute,0,MATCH($J$152,Insulation_Locations,0)-1,8)</formula1>
    </dataValidation>
    <dataValidation type="list" allowBlank="1" showInputMessage="1" showErrorMessage="1" sqref="D166" xr:uid="{ABFF1797-D341-4E93-9A80-AC8A3FD9EC4B}">
      <formula1>OFFSET(StartLocationAttribute,0,MATCH($D$164,Insulation_Locations,0)-1,8)</formula1>
    </dataValidation>
    <dataValidation type="list" allowBlank="1" showInputMessage="1" showErrorMessage="1" sqref="D178" xr:uid="{5E6BC303-167F-4FD9-800B-59563C3907D7}">
      <formula1>OFFSET(StartLocationAttribute,0,MATCH($D$176,Insulation_Locations,0)-1,8)</formula1>
    </dataValidation>
    <dataValidation type="list" allowBlank="1" showInputMessage="1" showErrorMessage="1" sqref="J178" xr:uid="{BB2C25B6-98D6-4854-9C08-0336498FB839}">
      <formula1>OFFSET(StartLocationAttribute,0,MATCH($J$176,Insulation_Locations,0)-1,8)</formula1>
    </dataValidation>
    <dataValidation type="list" allowBlank="1" showInputMessage="1" showErrorMessage="1" sqref="J62" xr:uid="{D0D55F60-6DBC-4809-B4E6-DB6A6AE2A4EE}">
      <formula1>IF($J60="Unconditioned Crawl Space",CrawlSpace_Duct_Attribute,Duct_Attribute)</formula1>
    </dataValidation>
  </dataValidations>
  <pageMargins left="0.7" right="0.7" top="0.75" bottom="0.75" header="0.3" footer="0.3"/>
  <pageSetup scale="42" fitToHeight="5"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2" manualBreakCount="2">
    <brk id="52" max="20" man="1"/>
    <brk id="186" max="2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4DFFCA9-2CFD-4C13-AC82-E094BA3B7AA5}">
          <x14:formula1>
            <xm:f>References!$AY$5:$AY$7</xm:f>
          </x14:formula1>
          <xm:sqref>C16:D16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39997558519241921"/>
  </sheetPr>
  <dimension ref="A1:P100"/>
  <sheetViews>
    <sheetView showGridLines="0" zoomScaleNormal="100" workbookViewId="0"/>
  </sheetViews>
  <sheetFormatPr defaultColWidth="0" defaultRowHeight="0" customHeight="1" zeroHeight="1"/>
  <cols>
    <col min="1" max="1" width="3.81640625" style="473" customWidth="1"/>
    <col min="2" max="2" width="5.81640625" style="473" customWidth="1"/>
    <col min="3" max="3" width="12" style="473" customWidth="1"/>
    <col min="4" max="4" width="13" style="473" customWidth="1"/>
    <col min="5" max="5" width="12" style="473" customWidth="1"/>
    <col min="6" max="6" width="8.81640625" style="473" customWidth="1"/>
    <col min="7" max="7" width="7.81640625" style="473" customWidth="1"/>
    <col min="8" max="8" width="7.1796875" style="473" customWidth="1"/>
    <col min="9" max="9" width="5.81640625" style="473" customWidth="1"/>
    <col min="10" max="10" width="4.54296875" style="473" customWidth="1"/>
    <col min="11" max="11" width="7.1796875" style="473" customWidth="1"/>
    <col min="12" max="13" width="7.81640625" style="473" customWidth="1"/>
    <col min="14" max="14" width="5" style="473" customWidth="1"/>
    <col min="15" max="15" width="5.54296875" style="473" customWidth="1"/>
    <col min="16" max="16" width="4.1796875" style="473" hidden="1" customWidth="1"/>
    <col min="17" max="16384" width="9.1796875" style="473" hidden="1"/>
  </cols>
  <sheetData>
    <row r="1" spans="1:15" ht="45.75" customHeight="1">
      <c r="A1" s="1129"/>
      <c r="B1" s="1130" t="str">
        <f>Development!A3&amp;" Residential Efficiency Program"</f>
        <v>2024 Residential Efficiency Program</v>
      </c>
      <c r="C1" s="1129"/>
      <c r="D1" s="1129"/>
      <c r="E1" s="1129"/>
      <c r="F1" s="1129"/>
      <c r="G1" s="1129"/>
      <c r="H1" s="1129"/>
      <c r="I1" s="1129"/>
      <c r="J1" s="1133"/>
      <c r="K1" s="1133"/>
      <c r="L1" s="1133"/>
      <c r="M1" s="1133"/>
      <c r="N1" s="1133"/>
      <c r="O1" s="1133"/>
    </row>
    <row r="2" spans="1:15" ht="35.25" customHeight="1" thickBot="1">
      <c r="A2" s="1129"/>
      <c r="B2" s="1129"/>
      <c r="C2" s="1134" t="s">
        <v>1282</v>
      </c>
      <c r="D2" s="1129"/>
      <c r="E2" s="1129"/>
      <c r="F2" s="1129"/>
      <c r="G2" s="1129"/>
      <c r="H2" s="1129"/>
      <c r="I2" s="1129"/>
      <c r="J2" s="1133"/>
      <c r="K2" s="1133"/>
      <c r="L2" s="1133"/>
      <c r="M2" s="1133"/>
      <c r="N2" s="1133"/>
      <c r="O2" s="1133"/>
    </row>
    <row r="3" spans="1:15" s="523" customFormat="1" ht="15" thickTop="1">
      <c r="A3" s="781"/>
      <c r="B3" s="781"/>
      <c r="C3" s="781"/>
      <c r="D3" s="781"/>
      <c r="E3" s="781"/>
      <c r="F3" s="781"/>
      <c r="G3" s="781"/>
      <c r="H3" s="781"/>
      <c r="I3" s="781"/>
      <c r="J3" s="781"/>
      <c r="K3" s="781"/>
      <c r="L3" s="781"/>
      <c r="M3" s="781"/>
      <c r="N3" s="781"/>
      <c r="O3" s="781"/>
    </row>
    <row r="4" spans="1:15" s="523" customFormat="1" ht="16.5" customHeight="1">
      <c r="B4" s="524"/>
    </row>
    <row r="5" spans="1:15" s="474" customFormat="1" ht="14">
      <c r="C5" s="522" t="s">
        <v>1281</v>
      </c>
      <c r="D5" s="521"/>
      <c r="F5" s="520"/>
      <c r="G5" s="520"/>
      <c r="H5" s="520"/>
      <c r="I5" s="520"/>
      <c r="J5" s="520"/>
      <c r="K5" s="520"/>
      <c r="L5" s="520"/>
      <c r="M5" s="520"/>
    </row>
    <row r="6" spans="1:15" s="482" customFormat="1" ht="14">
      <c r="B6" s="479"/>
      <c r="C6" s="519" t="s">
        <v>225</v>
      </c>
      <c r="D6" s="518"/>
      <c r="E6" s="517"/>
      <c r="F6" s="489"/>
      <c r="G6" s="489"/>
      <c r="H6" s="489"/>
      <c r="I6" s="489"/>
    </row>
    <row r="7" spans="1:15" s="482" customFormat="1" ht="14">
      <c r="B7" s="479"/>
    </row>
    <row r="8" spans="1:15" s="482" customFormat="1" ht="14">
      <c r="B8" s="479"/>
      <c r="C8" s="1824" t="s">
        <v>1280</v>
      </c>
      <c r="D8" s="1824"/>
      <c r="E8" s="1824"/>
      <c r="F8" s="1824"/>
      <c r="H8" s="495"/>
      <c r="I8" s="495"/>
      <c r="J8" s="516"/>
      <c r="K8" s="495"/>
      <c r="L8" s="495"/>
    </row>
    <row r="9" spans="1:15" s="479" customFormat="1" ht="14">
      <c r="C9" s="511"/>
      <c r="D9" s="510"/>
      <c r="E9" s="510"/>
      <c r="F9" s="510"/>
      <c r="G9" s="499"/>
      <c r="H9" s="510" t="s">
        <v>1255</v>
      </c>
      <c r="I9" s="510"/>
      <c r="K9" s="510" t="s">
        <v>1254</v>
      </c>
      <c r="L9" s="509"/>
    </row>
    <row r="10" spans="1:15" s="479" customFormat="1" ht="14">
      <c r="C10" s="486" t="s">
        <v>1279</v>
      </c>
      <c r="D10" s="482"/>
      <c r="E10" s="487"/>
      <c r="F10" s="487"/>
      <c r="G10" s="482"/>
      <c r="H10" s="508"/>
      <c r="I10" s="488" t="s">
        <v>1256</v>
      </c>
      <c r="K10" s="508"/>
      <c r="L10" s="515" t="s">
        <v>1256</v>
      </c>
    </row>
    <row r="11" spans="1:15" s="479" customFormat="1" ht="14">
      <c r="C11" s="486" t="s">
        <v>1275</v>
      </c>
      <c r="D11" s="482"/>
      <c r="E11" s="487"/>
      <c r="F11" s="487"/>
      <c r="G11" s="487"/>
      <c r="H11" s="508"/>
      <c r="I11" s="482" t="s">
        <v>1256</v>
      </c>
      <c r="K11" s="508"/>
      <c r="L11" s="515" t="s">
        <v>1256</v>
      </c>
    </row>
    <row r="12" spans="1:15" s="479" customFormat="1" ht="14">
      <c r="C12" s="486" t="s">
        <v>1278</v>
      </c>
      <c r="D12" s="482"/>
      <c r="E12" s="487"/>
      <c r="F12" s="487"/>
      <c r="G12" s="487"/>
      <c r="H12" s="507"/>
      <c r="I12" s="482" t="s">
        <v>1256</v>
      </c>
      <c r="K12" s="507"/>
      <c r="L12" s="515" t="s">
        <v>1256</v>
      </c>
    </row>
    <row r="13" spans="1:15" s="479" customFormat="1" ht="14">
      <c r="C13" s="514"/>
      <c r="D13" s="1825"/>
      <c r="E13" s="1825"/>
      <c r="F13" s="1825"/>
      <c r="G13" s="505"/>
      <c r="H13" s="504"/>
      <c r="I13" s="505"/>
      <c r="J13" s="505"/>
      <c r="K13" s="505"/>
      <c r="L13" s="502"/>
    </row>
    <row r="14" spans="1:15" s="479" customFormat="1" ht="14">
      <c r="C14" s="501" t="s">
        <v>253</v>
      </c>
      <c r="D14" s="1826"/>
      <c r="E14" s="1826"/>
      <c r="F14" s="1826"/>
      <c r="G14" s="1826"/>
      <c r="H14" s="1826"/>
      <c r="I14" s="1826"/>
      <c r="J14" s="1826"/>
      <c r="K14" s="1826"/>
      <c r="L14" s="1827"/>
    </row>
    <row r="15" spans="1:15" s="479" customFormat="1" ht="14">
      <c r="C15" s="513"/>
      <c r="D15" s="1828"/>
      <c r="E15" s="1828"/>
      <c r="F15" s="1828"/>
      <c r="G15" s="1828"/>
      <c r="H15" s="1828"/>
      <c r="I15" s="1828"/>
      <c r="J15" s="1828"/>
      <c r="K15" s="1828"/>
      <c r="L15" s="1829"/>
    </row>
    <row r="16" spans="1:15" s="479" customFormat="1" ht="14"/>
    <row r="17" spans="2:14" s="479" customFormat="1" ht="14">
      <c r="C17" s="1824" t="s">
        <v>1277</v>
      </c>
      <c r="D17" s="1824"/>
      <c r="E17" s="1824"/>
      <c r="F17" s="1824"/>
      <c r="G17" s="482"/>
      <c r="H17" s="482"/>
      <c r="I17" s="482"/>
      <c r="J17" s="505"/>
      <c r="K17" s="495"/>
      <c r="L17" s="512"/>
    </row>
    <row r="18" spans="2:14" s="479" customFormat="1" ht="14">
      <c r="C18" s="511"/>
      <c r="D18" s="510"/>
      <c r="E18" s="510"/>
      <c r="F18" s="510"/>
      <c r="G18" s="499"/>
      <c r="H18" s="510" t="s">
        <v>1255</v>
      </c>
      <c r="I18" s="510"/>
      <c r="K18" s="510" t="s">
        <v>1254</v>
      </c>
      <c r="L18" s="509"/>
    </row>
    <row r="19" spans="2:14" s="479" customFormat="1" ht="14">
      <c r="C19" s="1830" t="s">
        <v>1276</v>
      </c>
      <c r="D19" s="1831"/>
      <c r="E19" s="1832"/>
      <c r="F19" s="1832"/>
      <c r="G19" s="482"/>
      <c r="H19" s="508"/>
      <c r="I19" s="482" t="s">
        <v>1258</v>
      </c>
      <c r="K19" s="508"/>
      <c r="L19" s="484" t="s">
        <v>1258</v>
      </c>
    </row>
    <row r="20" spans="2:14" s="479" customFormat="1" ht="14">
      <c r="C20" s="1830" t="s">
        <v>1275</v>
      </c>
      <c r="D20" s="1831"/>
      <c r="E20" s="1832"/>
      <c r="F20" s="1832"/>
      <c r="G20" s="482"/>
      <c r="H20" s="507"/>
      <c r="I20" s="482" t="s">
        <v>1258</v>
      </c>
      <c r="K20" s="507"/>
      <c r="L20" s="484" t="s">
        <v>1258</v>
      </c>
    </row>
    <row r="21" spans="2:14" s="479" customFormat="1" ht="14">
      <c r="C21" s="486"/>
      <c r="D21" s="482"/>
      <c r="E21" s="489"/>
      <c r="F21" s="489"/>
      <c r="G21" s="487"/>
      <c r="I21" s="482"/>
      <c r="J21" s="487"/>
      <c r="K21" s="482"/>
      <c r="L21" s="484"/>
    </row>
    <row r="22" spans="2:14" s="479" customFormat="1" ht="14">
      <c r="C22" s="486" t="s">
        <v>1274</v>
      </c>
      <c r="D22" s="482"/>
      <c r="E22" s="482"/>
      <c r="F22" s="482"/>
      <c r="G22" s="482"/>
      <c r="I22" s="482"/>
      <c r="J22" s="482"/>
      <c r="K22" s="482"/>
      <c r="L22" s="484"/>
    </row>
    <row r="23" spans="2:14" s="479" customFormat="1" ht="14">
      <c r="C23" s="506"/>
      <c r="D23" s="505"/>
      <c r="E23" s="503"/>
      <c r="F23" s="503"/>
      <c r="G23" s="503"/>
      <c r="H23" s="504"/>
      <c r="I23" s="503"/>
      <c r="J23" s="503"/>
      <c r="K23" s="503"/>
      <c r="L23" s="502"/>
    </row>
    <row r="24" spans="2:14" s="479" customFormat="1" ht="14">
      <c r="C24" s="501" t="s">
        <v>253</v>
      </c>
      <c r="D24" s="1826"/>
      <c r="E24" s="1826"/>
      <c r="F24" s="1826"/>
      <c r="G24" s="1826"/>
      <c r="H24" s="1826"/>
      <c r="I24" s="1826"/>
      <c r="J24" s="1826"/>
      <c r="K24" s="1826"/>
      <c r="L24" s="1827"/>
    </row>
    <row r="25" spans="2:14" s="479" customFormat="1" ht="14">
      <c r="C25" s="481"/>
      <c r="D25" s="1828"/>
      <c r="E25" s="1828"/>
      <c r="F25" s="1828"/>
      <c r="G25" s="1828"/>
      <c r="H25" s="1828"/>
      <c r="I25" s="1828"/>
      <c r="J25" s="1828"/>
      <c r="K25" s="1828"/>
      <c r="L25" s="1829"/>
      <c r="M25" s="479" t="s">
        <v>1273</v>
      </c>
    </row>
    <row r="26" spans="2:14" s="479" customFormat="1" ht="14"/>
    <row r="27" spans="2:14" s="479" customFormat="1" ht="14">
      <c r="B27" s="482"/>
      <c r="C27" s="1824" t="s">
        <v>1272</v>
      </c>
      <c r="D27" s="1824"/>
      <c r="E27" s="1824"/>
      <c r="F27" s="1824"/>
      <c r="G27" s="1824"/>
      <c r="H27" s="1824"/>
      <c r="I27" s="1824"/>
      <c r="J27" s="1824"/>
      <c r="K27" s="1824"/>
      <c r="L27" s="1824"/>
      <c r="M27" s="1824"/>
      <c r="N27" s="1824"/>
    </row>
    <row r="28" spans="2:14" s="479" customFormat="1" ht="14">
      <c r="B28" s="482"/>
      <c r="C28" s="500" t="s">
        <v>1223</v>
      </c>
      <c r="D28" s="1833"/>
      <c r="E28" s="1833"/>
      <c r="F28" s="499"/>
      <c r="G28" s="499"/>
      <c r="H28" s="498"/>
      <c r="I28" s="497" t="s">
        <v>1269</v>
      </c>
      <c r="J28" s="1833"/>
      <c r="K28" s="1833"/>
      <c r="L28" s="1833"/>
      <c r="M28" s="1833"/>
      <c r="N28" s="496"/>
    </row>
    <row r="29" spans="2:14" s="479" customFormat="1" ht="14">
      <c r="B29" s="482"/>
      <c r="C29" s="486" t="s">
        <v>1268</v>
      </c>
      <c r="D29" s="1833"/>
      <c r="E29" s="1833"/>
      <c r="F29" s="482"/>
      <c r="G29" s="482"/>
      <c r="I29" s="487" t="s">
        <v>1267</v>
      </c>
      <c r="J29" s="1833"/>
      <c r="K29" s="1833"/>
      <c r="L29" s="1833"/>
      <c r="M29" s="1833"/>
      <c r="N29" s="484"/>
    </row>
    <row r="30" spans="2:14" s="479" customFormat="1" ht="14">
      <c r="B30" s="482"/>
      <c r="C30" s="486" t="s">
        <v>1266</v>
      </c>
      <c r="D30" s="1833"/>
      <c r="E30" s="1833"/>
      <c r="F30" s="482"/>
      <c r="G30" s="482"/>
      <c r="I30" s="487" t="s">
        <v>1265</v>
      </c>
      <c r="J30" s="1833"/>
      <c r="K30" s="1833"/>
      <c r="L30" s="1833"/>
      <c r="M30" s="1833"/>
      <c r="N30" s="484"/>
    </row>
    <row r="31" spans="2:14" s="479" customFormat="1" ht="14">
      <c r="B31" s="482"/>
      <c r="C31" s="486" t="s">
        <v>1264</v>
      </c>
      <c r="D31" s="1833"/>
      <c r="E31" s="1833"/>
      <c r="F31" s="482"/>
      <c r="G31" s="482"/>
      <c r="I31" s="487" t="s">
        <v>1263</v>
      </c>
      <c r="J31" s="1833"/>
      <c r="K31" s="1833"/>
      <c r="L31" s="1833"/>
      <c r="M31" s="1833"/>
      <c r="N31" s="484"/>
    </row>
    <row r="32" spans="2:14" s="479" customFormat="1" ht="14">
      <c r="B32" s="482"/>
      <c r="C32" s="490"/>
      <c r="D32" s="1834" t="s">
        <v>1255</v>
      </c>
      <c r="E32" s="1834"/>
      <c r="F32" s="1834"/>
      <c r="G32" s="1834"/>
      <c r="H32" s="488"/>
      <c r="I32" s="488"/>
      <c r="J32" s="488"/>
      <c r="K32" s="495" t="s">
        <v>1254</v>
      </c>
      <c r="L32" s="495"/>
      <c r="M32" s="495"/>
      <c r="N32" s="484"/>
    </row>
    <row r="33" spans="2:14" s="479" customFormat="1" ht="23.15" customHeight="1">
      <c r="B33" s="482"/>
      <c r="C33" s="490" t="s">
        <v>1260</v>
      </c>
      <c r="D33" s="493"/>
      <c r="E33" s="494" t="s">
        <v>1258</v>
      </c>
      <c r="F33" s="1835"/>
      <c r="G33" s="1836"/>
      <c r="H33" s="482"/>
      <c r="I33" s="1835"/>
      <c r="J33" s="1837"/>
      <c r="K33" s="494" t="s">
        <v>1258</v>
      </c>
      <c r="L33" s="1835"/>
      <c r="M33" s="1836"/>
      <c r="N33" s="484"/>
    </row>
    <row r="34" spans="2:14" s="479" customFormat="1" ht="23.15" customHeight="1">
      <c r="B34" s="482"/>
      <c r="C34" s="490" t="s">
        <v>1259</v>
      </c>
      <c r="D34" s="493"/>
      <c r="E34" s="488" t="s">
        <v>1258</v>
      </c>
      <c r="F34" s="1835"/>
      <c r="G34" s="1836"/>
      <c r="H34" s="482"/>
      <c r="I34" s="1835"/>
      <c r="J34" s="1837"/>
      <c r="K34" s="488" t="s">
        <v>1258</v>
      </c>
      <c r="L34" s="1835"/>
      <c r="M34" s="1836"/>
      <c r="N34" s="484"/>
    </row>
    <row r="35" spans="2:14" s="479" customFormat="1" ht="23.15" customHeight="1">
      <c r="B35" s="482"/>
      <c r="C35" s="490" t="s">
        <v>1257</v>
      </c>
      <c r="D35" s="493"/>
      <c r="E35" s="491" t="s">
        <v>1256</v>
      </c>
      <c r="F35" s="1835"/>
      <c r="G35" s="1836"/>
      <c r="H35" s="482"/>
      <c r="I35" s="1835"/>
      <c r="J35" s="1837"/>
      <c r="K35" s="491" t="s">
        <v>1256</v>
      </c>
      <c r="L35" s="1835"/>
      <c r="M35" s="1836"/>
      <c r="N35" s="484"/>
    </row>
    <row r="36" spans="2:14" s="479" customFormat="1" ht="8.25" customHeight="1">
      <c r="B36" s="482"/>
      <c r="C36" s="490"/>
      <c r="D36" s="487"/>
      <c r="E36" s="488"/>
      <c r="F36" s="482"/>
      <c r="G36" s="482"/>
      <c r="H36" s="482"/>
      <c r="I36" s="489"/>
      <c r="J36" s="489"/>
      <c r="K36" s="488"/>
      <c r="L36" s="482"/>
      <c r="M36" s="482"/>
      <c r="N36" s="484"/>
    </row>
    <row r="37" spans="2:14" s="479" customFormat="1" ht="14">
      <c r="B37" s="482"/>
      <c r="C37" s="486"/>
      <c r="D37" s="482"/>
      <c r="E37" s="1832" t="s">
        <v>1255</v>
      </c>
      <c r="F37" s="1832"/>
      <c r="G37" s="482"/>
      <c r="H37" s="1832"/>
      <c r="I37" s="1832"/>
      <c r="J37" s="1832"/>
      <c r="K37" s="1832" t="s">
        <v>1254</v>
      </c>
      <c r="L37" s="1832"/>
      <c r="M37" s="1832"/>
      <c r="N37" s="484"/>
    </row>
    <row r="38" spans="2:14" s="479" customFormat="1" ht="14">
      <c r="B38" s="482"/>
      <c r="C38" s="486"/>
      <c r="D38" s="487" t="s">
        <v>1253</v>
      </c>
      <c r="E38" s="1835"/>
      <c r="F38" s="1836"/>
      <c r="G38" s="482"/>
      <c r="H38" s="482"/>
      <c r="I38" s="482"/>
      <c r="J38" s="482"/>
      <c r="K38" s="1835"/>
      <c r="L38" s="1837"/>
      <c r="M38" s="1836"/>
      <c r="N38" s="484"/>
    </row>
    <row r="39" spans="2:14" s="479" customFormat="1" ht="14">
      <c r="B39" s="482"/>
      <c r="C39" s="486"/>
      <c r="D39" s="482"/>
      <c r="E39" s="485"/>
      <c r="F39" s="482"/>
      <c r="G39" s="482"/>
      <c r="H39" s="482"/>
      <c r="I39" s="482"/>
      <c r="J39" s="482"/>
      <c r="K39" s="482"/>
      <c r="L39" s="482"/>
      <c r="M39" s="482"/>
      <c r="N39" s="484"/>
    </row>
    <row r="40" spans="2:14" s="479" customFormat="1" ht="14">
      <c r="B40" s="482"/>
      <c r="C40" s="483" t="s">
        <v>253</v>
      </c>
      <c r="D40" s="1826"/>
      <c r="E40" s="1826"/>
      <c r="F40" s="1826"/>
      <c r="G40" s="1826"/>
      <c r="H40" s="1826"/>
      <c r="I40" s="1826"/>
      <c r="J40" s="1826"/>
      <c r="K40" s="1826"/>
      <c r="L40" s="1826"/>
      <c r="M40" s="1826"/>
      <c r="N40" s="1827"/>
    </row>
    <row r="41" spans="2:14" s="479" customFormat="1" ht="14">
      <c r="B41" s="482"/>
      <c r="C41" s="481"/>
      <c r="D41" s="1828"/>
      <c r="E41" s="1828"/>
      <c r="F41" s="1828"/>
      <c r="G41" s="1828"/>
      <c r="H41" s="1828"/>
      <c r="I41" s="1828"/>
      <c r="J41" s="1828"/>
      <c r="K41" s="1828"/>
      <c r="L41" s="1828"/>
      <c r="M41" s="1828"/>
      <c r="N41" s="1829"/>
    </row>
    <row r="42" spans="2:14" s="479" customFormat="1" ht="14">
      <c r="B42" s="482"/>
      <c r="C42" s="482"/>
      <c r="D42" s="482"/>
      <c r="E42" s="485"/>
      <c r="F42" s="482"/>
      <c r="G42" s="482"/>
      <c r="H42" s="482"/>
      <c r="I42" s="482"/>
      <c r="J42" s="482"/>
      <c r="K42" s="482"/>
      <c r="L42" s="482"/>
      <c r="M42" s="482"/>
      <c r="N42" s="482"/>
    </row>
    <row r="43" spans="2:14" s="479" customFormat="1" ht="14">
      <c r="B43" s="482"/>
      <c r="C43" s="1824" t="s">
        <v>1271</v>
      </c>
      <c r="D43" s="1824"/>
      <c r="E43" s="1824"/>
      <c r="F43" s="1824"/>
      <c r="G43" s="1824"/>
      <c r="H43" s="1824"/>
      <c r="I43" s="1824"/>
      <c r="J43" s="1824"/>
      <c r="K43" s="1824"/>
      <c r="L43" s="1824"/>
      <c r="M43" s="1824"/>
      <c r="N43" s="1824"/>
    </row>
    <row r="44" spans="2:14" s="479" customFormat="1" ht="14">
      <c r="B44" s="482"/>
      <c r="C44" s="500" t="s">
        <v>1223</v>
      </c>
      <c r="D44" s="1833"/>
      <c r="E44" s="1833"/>
      <c r="F44" s="499"/>
      <c r="G44" s="499"/>
      <c r="H44" s="498"/>
      <c r="I44" s="497" t="s">
        <v>1269</v>
      </c>
      <c r="J44" s="1833"/>
      <c r="K44" s="1833"/>
      <c r="L44" s="1833"/>
      <c r="M44" s="1833"/>
      <c r="N44" s="496"/>
    </row>
    <row r="45" spans="2:14" s="479" customFormat="1" ht="14">
      <c r="B45" s="482"/>
      <c r="C45" s="486" t="s">
        <v>1268</v>
      </c>
      <c r="D45" s="1833"/>
      <c r="E45" s="1833"/>
      <c r="F45" s="482"/>
      <c r="G45" s="482"/>
      <c r="I45" s="487" t="s">
        <v>1267</v>
      </c>
      <c r="J45" s="1833"/>
      <c r="K45" s="1833"/>
      <c r="L45" s="1833"/>
      <c r="M45" s="1833"/>
      <c r="N45" s="484"/>
    </row>
    <row r="46" spans="2:14" s="479" customFormat="1" ht="14">
      <c r="B46" s="482"/>
      <c r="C46" s="486" t="s">
        <v>1266</v>
      </c>
      <c r="D46" s="1833"/>
      <c r="E46" s="1833"/>
      <c r="F46" s="482"/>
      <c r="G46" s="482"/>
      <c r="I46" s="487" t="s">
        <v>1265</v>
      </c>
      <c r="J46" s="1833"/>
      <c r="K46" s="1833"/>
      <c r="L46" s="1833"/>
      <c r="M46" s="1833"/>
      <c r="N46" s="484"/>
    </row>
    <row r="47" spans="2:14" s="479" customFormat="1" ht="14">
      <c r="B47" s="482"/>
      <c r="C47" s="486" t="s">
        <v>1264</v>
      </c>
      <c r="D47" s="1833"/>
      <c r="E47" s="1833"/>
      <c r="F47" s="482"/>
      <c r="G47" s="482"/>
      <c r="I47" s="487" t="s">
        <v>1263</v>
      </c>
      <c r="J47" s="1833"/>
      <c r="K47" s="1833"/>
      <c r="L47" s="1833"/>
      <c r="M47" s="1833"/>
      <c r="N47" s="484"/>
    </row>
    <row r="48" spans="2:14" s="479" customFormat="1" ht="14">
      <c r="B48" s="482"/>
      <c r="C48" s="490"/>
      <c r="D48" s="1834" t="s">
        <v>1255</v>
      </c>
      <c r="E48" s="1834"/>
      <c r="F48" s="1834"/>
      <c r="G48" s="1834"/>
      <c r="H48" s="488"/>
      <c r="I48" s="488"/>
      <c r="J48" s="488"/>
      <c r="K48" s="495" t="s">
        <v>1254</v>
      </c>
      <c r="L48" s="495"/>
      <c r="M48" s="495"/>
      <c r="N48" s="484"/>
    </row>
    <row r="49" spans="2:14" s="479" customFormat="1" ht="23.15" customHeight="1">
      <c r="B49" s="482"/>
      <c r="C49" s="490" t="s">
        <v>1260</v>
      </c>
      <c r="D49" s="493"/>
      <c r="E49" s="494" t="s">
        <v>1258</v>
      </c>
      <c r="F49" s="1835"/>
      <c r="G49" s="1836"/>
      <c r="H49" s="482"/>
      <c r="I49" s="1835"/>
      <c r="J49" s="1837"/>
      <c r="K49" s="494" t="s">
        <v>1258</v>
      </c>
      <c r="L49" s="1835"/>
      <c r="M49" s="1836"/>
      <c r="N49" s="484"/>
    </row>
    <row r="50" spans="2:14" s="479" customFormat="1" ht="23.15" customHeight="1">
      <c r="B50" s="482"/>
      <c r="C50" s="490" t="s">
        <v>1259</v>
      </c>
      <c r="D50" s="493"/>
      <c r="E50" s="488" t="s">
        <v>1258</v>
      </c>
      <c r="F50" s="1835"/>
      <c r="G50" s="1836"/>
      <c r="H50" s="482"/>
      <c r="I50" s="1835"/>
      <c r="J50" s="1837"/>
      <c r="K50" s="488" t="s">
        <v>1258</v>
      </c>
      <c r="L50" s="1835"/>
      <c r="M50" s="1836"/>
      <c r="N50" s="484"/>
    </row>
    <row r="51" spans="2:14" s="479" customFormat="1" ht="23.15" customHeight="1">
      <c r="B51" s="482"/>
      <c r="C51" s="490" t="s">
        <v>1257</v>
      </c>
      <c r="D51" s="492"/>
      <c r="E51" s="491" t="s">
        <v>1256</v>
      </c>
      <c r="F51" s="1835"/>
      <c r="G51" s="1836"/>
      <c r="H51" s="482"/>
      <c r="I51" s="1835"/>
      <c r="J51" s="1837"/>
      <c r="K51" s="491" t="s">
        <v>1256</v>
      </c>
      <c r="L51" s="1835"/>
      <c r="M51" s="1836"/>
      <c r="N51" s="484"/>
    </row>
    <row r="52" spans="2:14" s="479" customFormat="1" ht="14">
      <c r="B52" s="482"/>
      <c r="C52" s="490"/>
      <c r="D52" s="487"/>
      <c r="E52" s="488"/>
      <c r="F52" s="482"/>
      <c r="G52" s="482"/>
      <c r="H52" s="482"/>
      <c r="I52" s="489"/>
      <c r="J52" s="489"/>
      <c r="K52" s="488"/>
      <c r="L52" s="482"/>
      <c r="M52" s="482"/>
      <c r="N52" s="484"/>
    </row>
    <row r="53" spans="2:14" s="479" customFormat="1" ht="14">
      <c r="B53" s="482"/>
      <c r="C53" s="486"/>
      <c r="D53" s="482"/>
      <c r="E53" s="1832" t="s">
        <v>1255</v>
      </c>
      <c r="F53" s="1832"/>
      <c r="G53" s="482"/>
      <c r="H53" s="1832"/>
      <c r="I53" s="1832"/>
      <c r="J53" s="1832"/>
      <c r="K53" s="1832" t="s">
        <v>1254</v>
      </c>
      <c r="L53" s="1832"/>
      <c r="M53" s="1832"/>
      <c r="N53" s="484"/>
    </row>
    <row r="54" spans="2:14" s="479" customFormat="1" ht="14">
      <c r="B54" s="482"/>
      <c r="C54" s="486"/>
      <c r="D54" s="487" t="s">
        <v>1253</v>
      </c>
      <c r="E54" s="1835"/>
      <c r="F54" s="1836"/>
      <c r="G54" s="482"/>
      <c r="H54" s="482"/>
      <c r="I54" s="482"/>
      <c r="J54" s="482"/>
      <c r="K54" s="1835"/>
      <c r="L54" s="1837"/>
      <c r="M54" s="1836"/>
      <c r="N54" s="484"/>
    </row>
    <row r="55" spans="2:14" s="479" customFormat="1" ht="14">
      <c r="B55" s="482"/>
      <c r="C55" s="486"/>
      <c r="D55" s="482"/>
      <c r="E55" s="485"/>
      <c r="F55" s="482"/>
      <c r="G55" s="482"/>
      <c r="H55" s="482"/>
      <c r="I55" s="482"/>
      <c r="J55" s="482"/>
      <c r="K55" s="482"/>
      <c r="L55" s="482"/>
      <c r="M55" s="482"/>
      <c r="N55" s="484"/>
    </row>
    <row r="56" spans="2:14" s="479" customFormat="1" ht="14">
      <c r="B56" s="482"/>
      <c r="C56" s="483" t="s">
        <v>253</v>
      </c>
      <c r="D56" s="1826"/>
      <c r="E56" s="1826"/>
      <c r="F56" s="1826"/>
      <c r="G56" s="1826"/>
      <c r="H56" s="1826"/>
      <c r="I56" s="1826"/>
      <c r="J56" s="1826"/>
      <c r="K56" s="1826"/>
      <c r="L56" s="1826"/>
      <c r="M56" s="1826"/>
      <c r="N56" s="1827"/>
    </row>
    <row r="57" spans="2:14" s="479" customFormat="1" ht="14">
      <c r="B57" s="482"/>
      <c r="C57" s="481"/>
      <c r="D57" s="1828"/>
      <c r="E57" s="1828"/>
      <c r="F57" s="1828"/>
      <c r="G57" s="1828"/>
      <c r="H57" s="1828"/>
      <c r="I57" s="1828"/>
      <c r="J57" s="1828"/>
      <c r="K57" s="1828"/>
      <c r="L57" s="1828"/>
      <c r="M57" s="1828"/>
      <c r="N57" s="1829"/>
    </row>
    <row r="58" spans="2:14" s="479" customFormat="1" ht="14">
      <c r="B58" s="482"/>
      <c r="C58" s="482"/>
      <c r="D58" s="482"/>
      <c r="E58" s="485"/>
      <c r="F58" s="482"/>
      <c r="G58" s="482"/>
      <c r="H58" s="482"/>
      <c r="I58" s="482"/>
      <c r="J58" s="482"/>
      <c r="K58" s="482"/>
      <c r="L58" s="482"/>
      <c r="M58" s="482"/>
      <c r="N58" s="482"/>
    </row>
    <row r="59" spans="2:14" s="479" customFormat="1" ht="14">
      <c r="B59" s="482"/>
      <c r="C59" s="1824" t="s">
        <v>1270</v>
      </c>
      <c r="D59" s="1824"/>
      <c r="E59" s="1824"/>
      <c r="F59" s="1824"/>
      <c r="G59" s="1824"/>
      <c r="H59" s="1824"/>
      <c r="I59" s="1824"/>
      <c r="J59" s="1824"/>
      <c r="K59" s="1824"/>
      <c r="L59" s="1824"/>
      <c r="M59" s="1824"/>
      <c r="N59" s="1824"/>
    </row>
    <row r="60" spans="2:14" s="479" customFormat="1" ht="14">
      <c r="B60" s="482"/>
      <c r="C60" s="500" t="s">
        <v>1223</v>
      </c>
      <c r="D60" s="1833"/>
      <c r="E60" s="1833"/>
      <c r="F60" s="499"/>
      <c r="G60" s="499"/>
      <c r="H60" s="498"/>
      <c r="I60" s="497" t="s">
        <v>1269</v>
      </c>
      <c r="J60" s="1833"/>
      <c r="K60" s="1833"/>
      <c r="L60" s="1833"/>
      <c r="M60" s="1833"/>
      <c r="N60" s="496"/>
    </row>
    <row r="61" spans="2:14" s="479" customFormat="1" ht="14">
      <c r="B61" s="482"/>
      <c r="C61" s="486" t="s">
        <v>1268</v>
      </c>
      <c r="D61" s="1833"/>
      <c r="E61" s="1833"/>
      <c r="F61" s="482"/>
      <c r="G61" s="482"/>
      <c r="I61" s="487" t="s">
        <v>1267</v>
      </c>
      <c r="J61" s="1833"/>
      <c r="K61" s="1833"/>
      <c r="L61" s="1833"/>
      <c r="M61" s="1833"/>
      <c r="N61" s="484"/>
    </row>
    <row r="62" spans="2:14" s="479" customFormat="1" ht="14">
      <c r="B62" s="482"/>
      <c r="C62" s="486" t="s">
        <v>1266</v>
      </c>
      <c r="D62" s="1833"/>
      <c r="E62" s="1833"/>
      <c r="F62" s="482"/>
      <c r="G62" s="482"/>
      <c r="I62" s="487" t="s">
        <v>1265</v>
      </c>
      <c r="J62" s="1833"/>
      <c r="K62" s="1833"/>
      <c r="L62" s="1833"/>
      <c r="M62" s="1833"/>
      <c r="N62" s="484"/>
    </row>
    <row r="63" spans="2:14" s="479" customFormat="1" ht="14">
      <c r="B63" s="482"/>
      <c r="C63" s="486" t="s">
        <v>1264</v>
      </c>
      <c r="D63" s="1833"/>
      <c r="E63" s="1833"/>
      <c r="F63" s="482"/>
      <c r="G63" s="482"/>
      <c r="I63" s="487" t="s">
        <v>1263</v>
      </c>
      <c r="J63" s="1833"/>
      <c r="K63" s="1833"/>
      <c r="L63" s="1833"/>
      <c r="M63" s="1833"/>
      <c r="N63" s="484"/>
    </row>
    <row r="64" spans="2:14" s="479" customFormat="1" ht="14">
      <c r="B64" s="482"/>
      <c r="C64" s="486" t="s">
        <v>1262</v>
      </c>
      <c r="D64" s="1833"/>
      <c r="E64" s="1833"/>
      <c r="F64" s="482"/>
      <c r="G64" s="482"/>
      <c r="I64" s="487" t="s">
        <v>1261</v>
      </c>
      <c r="J64" s="1833"/>
      <c r="K64" s="1833"/>
      <c r="L64" s="1833"/>
      <c r="M64" s="1833"/>
      <c r="N64" s="484"/>
    </row>
    <row r="65" spans="2:15" s="479" customFormat="1" ht="14">
      <c r="B65" s="482"/>
      <c r="C65" s="490"/>
      <c r="D65" s="1834" t="s">
        <v>1255</v>
      </c>
      <c r="E65" s="1834"/>
      <c r="F65" s="1834"/>
      <c r="G65" s="1834"/>
      <c r="H65" s="488"/>
      <c r="I65" s="488"/>
      <c r="J65" s="488"/>
      <c r="K65" s="495" t="s">
        <v>1254</v>
      </c>
      <c r="L65" s="495"/>
      <c r="M65" s="495"/>
      <c r="N65" s="484"/>
    </row>
    <row r="66" spans="2:15" s="479" customFormat="1" ht="23.15" customHeight="1">
      <c r="B66" s="482"/>
      <c r="C66" s="490" t="s">
        <v>1260</v>
      </c>
      <c r="D66" s="493"/>
      <c r="E66" s="494" t="s">
        <v>1258</v>
      </c>
      <c r="F66" s="1835"/>
      <c r="G66" s="1836"/>
      <c r="H66" s="482"/>
      <c r="I66" s="1835"/>
      <c r="J66" s="1837"/>
      <c r="K66" s="494" t="s">
        <v>1258</v>
      </c>
      <c r="L66" s="1835"/>
      <c r="M66" s="1836"/>
      <c r="N66" s="484"/>
    </row>
    <row r="67" spans="2:15" s="479" customFormat="1" ht="23.15" customHeight="1">
      <c r="B67" s="482"/>
      <c r="C67" s="490" t="s">
        <v>1259</v>
      </c>
      <c r="D67" s="493"/>
      <c r="E67" s="488" t="s">
        <v>1258</v>
      </c>
      <c r="F67" s="1835"/>
      <c r="G67" s="1836"/>
      <c r="H67" s="482"/>
      <c r="I67" s="1835"/>
      <c r="J67" s="1837"/>
      <c r="K67" s="488" t="s">
        <v>1258</v>
      </c>
      <c r="L67" s="1835"/>
      <c r="M67" s="1836"/>
      <c r="N67" s="484"/>
    </row>
    <row r="68" spans="2:15" s="479" customFormat="1" ht="23.15" customHeight="1">
      <c r="B68" s="482"/>
      <c r="C68" s="490" t="s">
        <v>1257</v>
      </c>
      <c r="D68" s="492"/>
      <c r="E68" s="491" t="s">
        <v>1256</v>
      </c>
      <c r="F68" s="1835"/>
      <c r="G68" s="1836"/>
      <c r="H68" s="482"/>
      <c r="I68" s="1835"/>
      <c r="J68" s="1837"/>
      <c r="K68" s="491" t="s">
        <v>1256</v>
      </c>
      <c r="L68" s="1835"/>
      <c r="M68" s="1836"/>
      <c r="N68" s="484"/>
    </row>
    <row r="69" spans="2:15" s="479" customFormat="1" ht="14">
      <c r="B69" s="482"/>
      <c r="C69" s="490"/>
      <c r="D69" s="487"/>
      <c r="E69" s="488"/>
      <c r="F69" s="482"/>
      <c r="G69" s="482"/>
      <c r="H69" s="482"/>
      <c r="I69" s="489"/>
      <c r="J69" s="489"/>
      <c r="K69" s="488"/>
      <c r="L69" s="482"/>
      <c r="M69" s="482"/>
      <c r="N69" s="484"/>
    </row>
    <row r="70" spans="2:15" s="479" customFormat="1" ht="14">
      <c r="B70" s="482"/>
      <c r="C70" s="486"/>
      <c r="D70" s="482"/>
      <c r="E70" s="487" t="s">
        <v>1255</v>
      </c>
      <c r="F70" s="482"/>
      <c r="G70" s="482"/>
      <c r="H70" s="1832"/>
      <c r="I70" s="1832"/>
      <c r="J70" s="1832"/>
      <c r="K70" s="1832" t="s">
        <v>1254</v>
      </c>
      <c r="L70" s="1832"/>
      <c r="M70" s="1832"/>
      <c r="N70" s="484"/>
    </row>
    <row r="71" spans="2:15" s="479" customFormat="1" ht="14">
      <c r="B71" s="482"/>
      <c r="C71" s="486"/>
      <c r="D71" s="487" t="s">
        <v>1253</v>
      </c>
      <c r="E71" s="1835"/>
      <c r="F71" s="1836"/>
      <c r="G71" s="482"/>
      <c r="H71" s="482"/>
      <c r="I71" s="482"/>
      <c r="J71" s="482"/>
      <c r="K71" s="1835"/>
      <c r="L71" s="1837"/>
      <c r="M71" s="1836"/>
      <c r="N71" s="484"/>
    </row>
    <row r="72" spans="2:15" s="479" customFormat="1" ht="14">
      <c r="B72" s="482"/>
      <c r="C72" s="486"/>
      <c r="D72" s="482"/>
      <c r="E72" s="485"/>
      <c r="F72" s="482"/>
      <c r="G72" s="482"/>
      <c r="H72" s="482"/>
      <c r="I72" s="482"/>
      <c r="J72" s="482"/>
      <c r="K72" s="482"/>
      <c r="L72" s="482"/>
      <c r="M72" s="482"/>
      <c r="N72" s="484"/>
    </row>
    <row r="73" spans="2:15" s="479" customFormat="1" ht="14">
      <c r="B73" s="482"/>
      <c r="C73" s="483" t="s">
        <v>253</v>
      </c>
      <c r="D73" s="1838"/>
      <c r="E73" s="1838"/>
      <c r="F73" s="1838"/>
      <c r="G73" s="1838"/>
      <c r="H73" s="1838"/>
      <c r="I73" s="1838"/>
      <c r="J73" s="1838"/>
      <c r="K73" s="1838"/>
      <c r="L73" s="1838"/>
      <c r="M73" s="1838"/>
      <c r="N73" s="1839"/>
    </row>
    <row r="74" spans="2:15" s="479" customFormat="1" ht="14">
      <c r="B74" s="482"/>
      <c r="C74" s="481"/>
      <c r="D74" s="1840"/>
      <c r="E74" s="1840"/>
      <c r="F74" s="1840"/>
      <c r="G74" s="1840"/>
      <c r="H74" s="1840"/>
      <c r="I74" s="1840"/>
      <c r="J74" s="1840"/>
      <c r="K74" s="1840"/>
      <c r="L74" s="1840"/>
      <c r="M74" s="1840"/>
      <c r="N74" s="1841"/>
    </row>
    <row r="75" spans="2:15" s="479" customFormat="1" ht="14">
      <c r="E75" s="480"/>
    </row>
    <row r="76" spans="2:15" s="479" customFormat="1" ht="14">
      <c r="E76" s="480"/>
      <c r="F76" s="1842"/>
      <c r="G76" s="1842"/>
      <c r="H76" s="1842"/>
      <c r="I76" s="1842"/>
      <c r="J76" s="1842"/>
      <c r="K76" s="1842"/>
      <c r="L76" s="1842"/>
      <c r="M76" s="1842"/>
      <c r="N76" s="1842"/>
    </row>
    <row r="77" spans="2:15" s="474" customFormat="1" ht="14">
      <c r="B77" s="478"/>
      <c r="C77" s="478"/>
      <c r="D77" s="478"/>
      <c r="E77" s="478"/>
      <c r="F77" s="478"/>
      <c r="G77" s="478"/>
      <c r="H77" s="478"/>
      <c r="I77" s="478"/>
      <c r="J77" s="478"/>
      <c r="K77" s="478"/>
      <c r="L77" s="478"/>
      <c r="M77" s="478"/>
      <c r="N77" s="478"/>
      <c r="O77" s="477"/>
    </row>
    <row r="78" spans="2:15" s="474" customFormat="1" ht="14">
      <c r="B78" s="476" t="s">
        <v>220</v>
      </c>
      <c r="D78" s="688" t="str">
        <f>Development!A2</f>
        <v>3.0</v>
      </c>
      <c r="M78" s="476" t="s">
        <v>222</v>
      </c>
      <c r="N78" s="475" t="str">
        <f>Development!A4</f>
        <v>4.1.2024</v>
      </c>
    </row>
    <row r="79" spans="2:15" s="474" customFormat="1" ht="14" hidden="1"/>
    <row r="80" spans="2:15" s="474" customFormat="1" ht="14" hidden="1"/>
    <row r="81" s="474" customFormat="1" ht="14"/>
    <row r="82" s="474" customFormat="1" ht="14" hidden="1"/>
    <row r="83" ht="14.5" hidden="1"/>
    <row r="84" ht="14.5" hidden="1"/>
    <row r="85" ht="14.5" hidden="1"/>
    <row r="86" ht="14.5" hidden="1"/>
    <row r="87" ht="14.5" hidden="1"/>
    <row r="88" ht="14.5" hidden="1"/>
    <row r="89" ht="14.5" hidden="1"/>
    <row r="90" ht="14.5" hidden="1"/>
    <row r="91" ht="14.5" hidden="1"/>
    <row r="92" ht="14.5" hidden="1"/>
    <row r="93" ht="14.5" hidden="1"/>
    <row r="94" ht="14.5" hidden="1"/>
    <row r="95" ht="14.5" hidden="1"/>
    <row r="96" ht="14.5" hidden="1"/>
    <row r="97" ht="14.5" hidden="1"/>
    <row r="98" ht="14.5" hidden="1"/>
    <row r="99" ht="14.5" hidden="1"/>
    <row r="100" ht="14.5"/>
  </sheetData>
  <sheetProtection algorithmName="SHA-512" hashValue="/phHLxPnjIT+btVIOxKI3RbTKjZ8nrRD+Ew8ENA971hOTOkuzxVa2ATkxbisATzP5Ig7TPZ8tvvvvpx9/cNRXA==" saltValue="aNBUNOzowReT4VAyDV02sA==" spinCount="100000" sheet="1" objects="1" scenarios="1"/>
  <mergeCells count="86">
    <mergeCell ref="D73:N74"/>
    <mergeCell ref="F76:N76"/>
    <mergeCell ref="F67:G67"/>
    <mergeCell ref="I67:J67"/>
    <mergeCell ref="L67:M67"/>
    <mergeCell ref="F68:G68"/>
    <mergeCell ref="I68:J68"/>
    <mergeCell ref="L68:M68"/>
    <mergeCell ref="H70:J70"/>
    <mergeCell ref="K70:M70"/>
    <mergeCell ref="E71:F71"/>
    <mergeCell ref="K71:M71"/>
    <mergeCell ref="D64:E64"/>
    <mergeCell ref="J64:M64"/>
    <mergeCell ref="D65:G65"/>
    <mergeCell ref="F66:G66"/>
    <mergeCell ref="I66:J66"/>
    <mergeCell ref="L66:M66"/>
    <mergeCell ref="D61:E61"/>
    <mergeCell ref="J61:M61"/>
    <mergeCell ref="D62:E62"/>
    <mergeCell ref="J62:M62"/>
    <mergeCell ref="D63:E63"/>
    <mergeCell ref="J63:M63"/>
    <mergeCell ref="E54:F54"/>
    <mergeCell ref="K54:M54"/>
    <mergeCell ref="D56:N57"/>
    <mergeCell ref="C59:N59"/>
    <mergeCell ref="D60:E60"/>
    <mergeCell ref="J60:M60"/>
    <mergeCell ref="F51:G51"/>
    <mergeCell ref="I51:J51"/>
    <mergeCell ref="L51:M51"/>
    <mergeCell ref="E53:F53"/>
    <mergeCell ref="H53:J53"/>
    <mergeCell ref="K53:M53"/>
    <mergeCell ref="D48:G48"/>
    <mergeCell ref="F49:G49"/>
    <mergeCell ref="I49:J49"/>
    <mergeCell ref="L49:M49"/>
    <mergeCell ref="F50:G50"/>
    <mergeCell ref="I50:J50"/>
    <mergeCell ref="L50:M50"/>
    <mergeCell ref="D45:E45"/>
    <mergeCell ref="J45:M45"/>
    <mergeCell ref="D46:E46"/>
    <mergeCell ref="J46:M46"/>
    <mergeCell ref="D47:E47"/>
    <mergeCell ref="J47:M47"/>
    <mergeCell ref="E38:F38"/>
    <mergeCell ref="K38:M38"/>
    <mergeCell ref="D40:N41"/>
    <mergeCell ref="C43:N43"/>
    <mergeCell ref="D44:E44"/>
    <mergeCell ref="J44:M44"/>
    <mergeCell ref="F35:G35"/>
    <mergeCell ref="I35:J35"/>
    <mergeCell ref="L35:M35"/>
    <mergeCell ref="E37:F37"/>
    <mergeCell ref="H37:J37"/>
    <mergeCell ref="K37:M37"/>
    <mergeCell ref="D32:G32"/>
    <mergeCell ref="F33:G33"/>
    <mergeCell ref="I33:J33"/>
    <mergeCell ref="L33:M33"/>
    <mergeCell ref="F34:G34"/>
    <mergeCell ref="I34:J34"/>
    <mergeCell ref="L34:M34"/>
    <mergeCell ref="D29:E29"/>
    <mergeCell ref="J29:M29"/>
    <mergeCell ref="D30:E30"/>
    <mergeCell ref="J30:M30"/>
    <mergeCell ref="D31:E31"/>
    <mergeCell ref="J31:M31"/>
    <mergeCell ref="C20:D20"/>
    <mergeCell ref="E20:F20"/>
    <mergeCell ref="D24:L25"/>
    <mergeCell ref="C27:N27"/>
    <mergeCell ref="D28:E28"/>
    <mergeCell ref="J28:M28"/>
    <mergeCell ref="C8:F8"/>
    <mergeCell ref="D13:F13"/>
    <mergeCell ref="D14:L15"/>
    <mergeCell ref="C17:F17"/>
    <mergeCell ref="C19:D19"/>
    <mergeCell ref="E19:F19"/>
  </mergeCells>
  <conditionalFormatting sqref="D5:D6">
    <cfRule type="expression" dxfId="150" priority="1" stopIfTrue="1">
      <formula>D5=""</formula>
    </cfRule>
  </conditionalFormatting>
  <dataValidations count="6">
    <dataValidation type="list" allowBlank="1" showInputMessage="1" showErrorMessage="1" sqref="H32" xr:uid="{00000000-0002-0000-1500-000000000000}">
      <formula1>PASS_FAIL2</formula1>
    </dataValidation>
    <dataValidation type="list" allowBlank="1" showInputMessage="1" showErrorMessage="1" sqref="D29" xr:uid="{00000000-0002-0000-1500-000001000000}">
      <formula1>Combustion_Equip</formula1>
    </dataValidation>
    <dataValidation type="list" allowBlank="1" showInputMessage="1" showErrorMessage="1" sqref="D63" xr:uid="{00000000-0002-0000-1500-000002000000}">
      <formula1>Fuel_Type</formula1>
    </dataValidation>
    <dataValidation type="list" allowBlank="1" showInputMessage="1" showErrorMessage="1" sqref="J29" xr:uid="{00000000-0002-0000-1500-000003000000}">
      <formula1>Venting</formula1>
    </dataValidation>
    <dataValidation type="list" allowBlank="1" showInputMessage="1" showErrorMessage="1" sqref="J30" xr:uid="{00000000-0002-0000-1500-000004000000}">
      <formula1>Distribution</formula1>
    </dataValidation>
    <dataValidation type="list" allowBlank="1" showInputMessage="1" showErrorMessage="1" sqref="D61:E61" xr:uid="{00000000-0002-0000-1500-000005000000}">
      <formula1>DHW_Equipment</formula1>
    </dataValidation>
  </dataValidations>
  <pageMargins left="0.25" right="0.25" top="0.25" bottom="0.25" header="0.3" footer="0.3"/>
  <pageSetup scale="89" fitToHeight="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42" max="29" man="1"/>
  </rowBreaks>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Option Button 1">
              <controlPr defaultSize="0" autoFill="0" autoLine="0" autoPict="0">
                <anchor moveWithCells="1">
                  <from>
                    <xdr:col>3</xdr:col>
                    <xdr:colOff>222250</xdr:colOff>
                    <xdr:row>21</xdr:row>
                    <xdr:rowOff>0</xdr:rowOff>
                  </from>
                  <to>
                    <xdr:col>3</xdr:col>
                    <xdr:colOff>1174750</xdr:colOff>
                    <xdr:row>22</xdr:row>
                    <xdr:rowOff>0</xdr:rowOff>
                  </to>
                </anchor>
              </controlPr>
            </control>
          </mc:Choice>
        </mc:AlternateContent>
        <mc:AlternateContent xmlns:mc="http://schemas.openxmlformats.org/markup-compatibility/2006">
          <mc:Choice Requires="x14">
            <control shapeId="187394" r:id="rId5" name="Option Button 2">
              <controlPr defaultSize="0" autoFill="0" autoLine="0" autoPict="0">
                <anchor moveWithCells="1">
                  <from>
                    <xdr:col>3</xdr:col>
                    <xdr:colOff>1651000</xdr:colOff>
                    <xdr:row>21</xdr:row>
                    <xdr:rowOff>0</xdr:rowOff>
                  </from>
                  <to>
                    <xdr:col>4</xdr:col>
                    <xdr:colOff>527050</xdr:colOff>
                    <xdr:row>22</xdr:row>
                    <xdr:rowOff>0</xdr:rowOff>
                  </to>
                </anchor>
              </controlPr>
            </control>
          </mc:Choice>
        </mc:AlternateContent>
        <mc:AlternateContent xmlns:mc="http://schemas.openxmlformats.org/markup-compatibility/2006">
          <mc:Choice Requires="x14">
            <control shapeId="187395" r:id="rId6" name="Group Box 3">
              <controlPr defaultSize="0" autoFill="0" autoPict="0">
                <anchor moveWithCells="1">
                  <from>
                    <xdr:col>4</xdr:col>
                    <xdr:colOff>990600</xdr:colOff>
                    <xdr:row>32</xdr:row>
                    <xdr:rowOff>31750</xdr:rowOff>
                  </from>
                  <to>
                    <xdr:col>6</xdr:col>
                    <xdr:colOff>793750</xdr:colOff>
                    <xdr:row>33</xdr:row>
                    <xdr:rowOff>0</xdr:rowOff>
                  </to>
                </anchor>
              </controlPr>
            </control>
          </mc:Choice>
        </mc:AlternateContent>
        <mc:AlternateContent xmlns:mc="http://schemas.openxmlformats.org/markup-compatibility/2006">
          <mc:Choice Requires="x14">
            <control shapeId="187396" r:id="rId7" name="Group Box 4">
              <controlPr defaultSize="0" autoFill="0" autoPict="0">
                <anchor moveWithCells="1">
                  <from>
                    <xdr:col>4</xdr:col>
                    <xdr:colOff>990600</xdr:colOff>
                    <xdr:row>33</xdr:row>
                    <xdr:rowOff>107950</xdr:rowOff>
                  </from>
                  <to>
                    <xdr:col>6</xdr:col>
                    <xdr:colOff>793750</xdr:colOff>
                    <xdr:row>34</xdr:row>
                    <xdr:rowOff>31750</xdr:rowOff>
                  </to>
                </anchor>
              </controlPr>
            </control>
          </mc:Choice>
        </mc:AlternateContent>
        <mc:AlternateContent xmlns:mc="http://schemas.openxmlformats.org/markup-compatibility/2006">
          <mc:Choice Requires="x14">
            <control shapeId="187397" r:id="rId8" name="Group Box 5">
              <controlPr defaultSize="0" autoFill="0" autoPict="0">
                <anchor moveWithCells="1">
                  <from>
                    <xdr:col>4</xdr:col>
                    <xdr:colOff>990600</xdr:colOff>
                    <xdr:row>34</xdr:row>
                    <xdr:rowOff>146050</xdr:rowOff>
                  </from>
                  <to>
                    <xdr:col>6</xdr:col>
                    <xdr:colOff>793750</xdr:colOff>
                    <xdr:row>35</xdr:row>
                    <xdr:rowOff>31750</xdr:rowOff>
                  </to>
                </anchor>
              </controlPr>
            </control>
          </mc:Choice>
        </mc:AlternateContent>
        <mc:AlternateContent xmlns:mc="http://schemas.openxmlformats.org/markup-compatibility/2006">
          <mc:Choice Requires="x14">
            <control shapeId="187398" r:id="rId9" name="Group Box 6">
              <controlPr defaultSize="0" autoFill="0" autoPict="0">
                <anchor moveWithCells="1">
                  <from>
                    <xdr:col>10</xdr:col>
                    <xdr:colOff>565150</xdr:colOff>
                    <xdr:row>32</xdr:row>
                    <xdr:rowOff>31750</xdr:rowOff>
                  </from>
                  <to>
                    <xdr:col>13</xdr:col>
                    <xdr:colOff>31750</xdr:colOff>
                    <xdr:row>33</xdr:row>
                    <xdr:rowOff>31750</xdr:rowOff>
                  </to>
                </anchor>
              </controlPr>
            </control>
          </mc:Choice>
        </mc:AlternateContent>
        <mc:AlternateContent xmlns:mc="http://schemas.openxmlformats.org/markup-compatibility/2006">
          <mc:Choice Requires="x14">
            <control shapeId="187399" r:id="rId10" name="Group Box 7">
              <controlPr defaultSize="0" autoFill="0" autoPict="0">
                <anchor moveWithCells="1">
                  <from>
                    <xdr:col>10</xdr:col>
                    <xdr:colOff>565150</xdr:colOff>
                    <xdr:row>33</xdr:row>
                    <xdr:rowOff>146050</xdr:rowOff>
                  </from>
                  <to>
                    <xdr:col>13</xdr:col>
                    <xdr:colOff>31750</xdr:colOff>
                    <xdr:row>34</xdr:row>
                    <xdr:rowOff>50800</xdr:rowOff>
                  </to>
                </anchor>
              </controlPr>
            </control>
          </mc:Choice>
        </mc:AlternateContent>
        <mc:AlternateContent xmlns:mc="http://schemas.openxmlformats.org/markup-compatibility/2006">
          <mc:Choice Requires="x14">
            <control shapeId="187400" r:id="rId11" name="Group Box 8">
              <controlPr defaultSize="0" autoFill="0" autoPict="0">
                <anchor moveWithCells="1">
                  <from>
                    <xdr:col>10</xdr:col>
                    <xdr:colOff>565150</xdr:colOff>
                    <xdr:row>34</xdr:row>
                    <xdr:rowOff>146050</xdr:rowOff>
                  </from>
                  <to>
                    <xdr:col>13</xdr:col>
                    <xdr:colOff>69850</xdr:colOff>
                    <xdr:row>35</xdr:row>
                    <xdr:rowOff>107950</xdr:rowOff>
                  </to>
                </anchor>
              </controlPr>
            </control>
          </mc:Choice>
        </mc:AlternateContent>
        <mc:AlternateContent xmlns:mc="http://schemas.openxmlformats.org/markup-compatibility/2006">
          <mc:Choice Requires="x14">
            <control shapeId="187401" r:id="rId12" name="Group Box 9">
              <controlPr defaultSize="0" autoFill="0" autoPict="0">
                <anchor moveWithCells="1">
                  <from>
                    <xdr:col>4</xdr:col>
                    <xdr:colOff>990600</xdr:colOff>
                    <xdr:row>48</xdr:row>
                    <xdr:rowOff>31750</xdr:rowOff>
                  </from>
                  <to>
                    <xdr:col>6</xdr:col>
                    <xdr:colOff>793750</xdr:colOff>
                    <xdr:row>49</xdr:row>
                    <xdr:rowOff>0</xdr:rowOff>
                  </to>
                </anchor>
              </controlPr>
            </control>
          </mc:Choice>
        </mc:AlternateContent>
        <mc:AlternateContent xmlns:mc="http://schemas.openxmlformats.org/markup-compatibility/2006">
          <mc:Choice Requires="x14">
            <control shapeId="187402" r:id="rId13" name="Group Box 10">
              <controlPr defaultSize="0" autoFill="0" autoPict="0">
                <anchor moveWithCells="1">
                  <from>
                    <xdr:col>4</xdr:col>
                    <xdr:colOff>990600</xdr:colOff>
                    <xdr:row>49</xdr:row>
                    <xdr:rowOff>107950</xdr:rowOff>
                  </from>
                  <to>
                    <xdr:col>6</xdr:col>
                    <xdr:colOff>793750</xdr:colOff>
                    <xdr:row>50</xdr:row>
                    <xdr:rowOff>31750</xdr:rowOff>
                  </to>
                </anchor>
              </controlPr>
            </control>
          </mc:Choice>
        </mc:AlternateContent>
        <mc:AlternateContent xmlns:mc="http://schemas.openxmlformats.org/markup-compatibility/2006">
          <mc:Choice Requires="x14">
            <control shapeId="187403" r:id="rId14" name="Group Box 11">
              <controlPr defaultSize="0" autoFill="0" autoPict="0">
                <anchor moveWithCells="1">
                  <from>
                    <xdr:col>4</xdr:col>
                    <xdr:colOff>990600</xdr:colOff>
                    <xdr:row>50</xdr:row>
                    <xdr:rowOff>146050</xdr:rowOff>
                  </from>
                  <to>
                    <xdr:col>6</xdr:col>
                    <xdr:colOff>793750</xdr:colOff>
                    <xdr:row>51</xdr:row>
                    <xdr:rowOff>38100</xdr:rowOff>
                  </to>
                </anchor>
              </controlPr>
            </control>
          </mc:Choice>
        </mc:AlternateContent>
        <mc:AlternateContent xmlns:mc="http://schemas.openxmlformats.org/markup-compatibility/2006">
          <mc:Choice Requires="x14">
            <control shapeId="187404" r:id="rId15" name="Group Box 12">
              <controlPr defaultSize="0" autoFill="0" autoPict="0">
                <anchor moveWithCells="1">
                  <from>
                    <xdr:col>10</xdr:col>
                    <xdr:colOff>565150</xdr:colOff>
                    <xdr:row>48</xdr:row>
                    <xdr:rowOff>31750</xdr:rowOff>
                  </from>
                  <to>
                    <xdr:col>13</xdr:col>
                    <xdr:colOff>31750</xdr:colOff>
                    <xdr:row>49</xdr:row>
                    <xdr:rowOff>31750</xdr:rowOff>
                  </to>
                </anchor>
              </controlPr>
            </control>
          </mc:Choice>
        </mc:AlternateContent>
        <mc:AlternateContent xmlns:mc="http://schemas.openxmlformats.org/markup-compatibility/2006">
          <mc:Choice Requires="x14">
            <control shapeId="187405" r:id="rId16" name="Group Box 13">
              <controlPr defaultSize="0" autoFill="0" autoPict="0">
                <anchor moveWithCells="1">
                  <from>
                    <xdr:col>10</xdr:col>
                    <xdr:colOff>565150</xdr:colOff>
                    <xdr:row>49</xdr:row>
                    <xdr:rowOff>146050</xdr:rowOff>
                  </from>
                  <to>
                    <xdr:col>13</xdr:col>
                    <xdr:colOff>31750</xdr:colOff>
                    <xdr:row>50</xdr:row>
                    <xdr:rowOff>50800</xdr:rowOff>
                  </to>
                </anchor>
              </controlPr>
            </control>
          </mc:Choice>
        </mc:AlternateContent>
        <mc:AlternateContent xmlns:mc="http://schemas.openxmlformats.org/markup-compatibility/2006">
          <mc:Choice Requires="x14">
            <control shapeId="187406" r:id="rId17" name="Group Box 14">
              <controlPr defaultSize="0" autoFill="0" autoPict="0">
                <anchor moveWithCells="1">
                  <from>
                    <xdr:col>10</xdr:col>
                    <xdr:colOff>565150</xdr:colOff>
                    <xdr:row>50</xdr:row>
                    <xdr:rowOff>146050</xdr:rowOff>
                  </from>
                  <to>
                    <xdr:col>13</xdr:col>
                    <xdr:colOff>69850</xdr:colOff>
                    <xdr:row>51</xdr:row>
                    <xdr:rowOff>69850</xdr:rowOff>
                  </to>
                </anchor>
              </controlPr>
            </control>
          </mc:Choice>
        </mc:AlternateContent>
        <mc:AlternateContent xmlns:mc="http://schemas.openxmlformats.org/markup-compatibility/2006">
          <mc:Choice Requires="x14">
            <control shapeId="187407" r:id="rId18" name="Group Box 15">
              <controlPr defaultSize="0" autoFill="0" autoPict="0">
                <anchor moveWithCells="1">
                  <from>
                    <xdr:col>4</xdr:col>
                    <xdr:colOff>990600</xdr:colOff>
                    <xdr:row>65</xdr:row>
                    <xdr:rowOff>31750</xdr:rowOff>
                  </from>
                  <to>
                    <xdr:col>6</xdr:col>
                    <xdr:colOff>793750</xdr:colOff>
                    <xdr:row>66</xdr:row>
                    <xdr:rowOff>0</xdr:rowOff>
                  </to>
                </anchor>
              </controlPr>
            </control>
          </mc:Choice>
        </mc:AlternateContent>
        <mc:AlternateContent xmlns:mc="http://schemas.openxmlformats.org/markup-compatibility/2006">
          <mc:Choice Requires="x14">
            <control shapeId="187408" r:id="rId19" name="Group Box 16">
              <controlPr defaultSize="0" autoFill="0" autoPict="0">
                <anchor moveWithCells="1">
                  <from>
                    <xdr:col>4</xdr:col>
                    <xdr:colOff>990600</xdr:colOff>
                    <xdr:row>66</xdr:row>
                    <xdr:rowOff>107950</xdr:rowOff>
                  </from>
                  <to>
                    <xdr:col>6</xdr:col>
                    <xdr:colOff>793750</xdr:colOff>
                    <xdr:row>67</xdr:row>
                    <xdr:rowOff>31750</xdr:rowOff>
                  </to>
                </anchor>
              </controlPr>
            </control>
          </mc:Choice>
        </mc:AlternateContent>
        <mc:AlternateContent xmlns:mc="http://schemas.openxmlformats.org/markup-compatibility/2006">
          <mc:Choice Requires="x14">
            <control shapeId="187409" r:id="rId20" name="Group Box 17">
              <controlPr defaultSize="0" autoFill="0" autoPict="0">
                <anchor moveWithCells="1">
                  <from>
                    <xdr:col>4</xdr:col>
                    <xdr:colOff>990600</xdr:colOff>
                    <xdr:row>67</xdr:row>
                    <xdr:rowOff>146050</xdr:rowOff>
                  </from>
                  <to>
                    <xdr:col>6</xdr:col>
                    <xdr:colOff>793750</xdr:colOff>
                    <xdr:row>68</xdr:row>
                    <xdr:rowOff>38100</xdr:rowOff>
                  </to>
                </anchor>
              </controlPr>
            </control>
          </mc:Choice>
        </mc:AlternateContent>
        <mc:AlternateContent xmlns:mc="http://schemas.openxmlformats.org/markup-compatibility/2006">
          <mc:Choice Requires="x14">
            <control shapeId="187410" r:id="rId21" name="Group Box 18">
              <controlPr defaultSize="0" autoFill="0" autoPict="0">
                <anchor moveWithCells="1">
                  <from>
                    <xdr:col>10</xdr:col>
                    <xdr:colOff>565150</xdr:colOff>
                    <xdr:row>65</xdr:row>
                    <xdr:rowOff>31750</xdr:rowOff>
                  </from>
                  <to>
                    <xdr:col>13</xdr:col>
                    <xdr:colOff>31750</xdr:colOff>
                    <xdr:row>66</xdr:row>
                    <xdr:rowOff>31750</xdr:rowOff>
                  </to>
                </anchor>
              </controlPr>
            </control>
          </mc:Choice>
        </mc:AlternateContent>
        <mc:AlternateContent xmlns:mc="http://schemas.openxmlformats.org/markup-compatibility/2006">
          <mc:Choice Requires="x14">
            <control shapeId="187411" r:id="rId22" name="Group Box 19">
              <controlPr defaultSize="0" autoFill="0" autoPict="0">
                <anchor moveWithCells="1">
                  <from>
                    <xdr:col>10</xdr:col>
                    <xdr:colOff>565150</xdr:colOff>
                    <xdr:row>66</xdr:row>
                    <xdr:rowOff>146050</xdr:rowOff>
                  </from>
                  <to>
                    <xdr:col>13</xdr:col>
                    <xdr:colOff>31750</xdr:colOff>
                    <xdr:row>67</xdr:row>
                    <xdr:rowOff>50800</xdr:rowOff>
                  </to>
                </anchor>
              </controlPr>
            </control>
          </mc:Choice>
        </mc:AlternateContent>
        <mc:AlternateContent xmlns:mc="http://schemas.openxmlformats.org/markup-compatibility/2006">
          <mc:Choice Requires="x14">
            <control shapeId="187412" r:id="rId23" name="Group Box 20">
              <controlPr defaultSize="0" autoFill="0" autoPict="0">
                <anchor moveWithCells="1">
                  <from>
                    <xdr:col>10</xdr:col>
                    <xdr:colOff>565150</xdr:colOff>
                    <xdr:row>67</xdr:row>
                    <xdr:rowOff>146050</xdr:rowOff>
                  </from>
                  <to>
                    <xdr:col>13</xdr:col>
                    <xdr:colOff>69850</xdr:colOff>
                    <xdr:row>68</xdr:row>
                    <xdr:rowOff>69850</xdr:rowOff>
                  </to>
                </anchor>
              </controlPr>
            </control>
          </mc:Choice>
        </mc:AlternateContent>
        <mc:AlternateContent xmlns:mc="http://schemas.openxmlformats.org/markup-compatibility/2006">
          <mc:Choice Requires="x14">
            <control shapeId="187413" r:id="rId24" name="Group Box 21">
              <controlPr defaultSize="0" autoFill="0" autoPict="0">
                <anchor moveWithCells="1">
                  <from>
                    <xdr:col>2</xdr:col>
                    <xdr:colOff>1822450</xdr:colOff>
                    <xdr:row>19</xdr:row>
                    <xdr:rowOff>393700</xdr:rowOff>
                  </from>
                  <to>
                    <xdr:col>4</xdr:col>
                    <xdr:colOff>1098550</xdr:colOff>
                    <xdr:row>23</xdr:row>
                    <xdr:rowOff>222250</xdr:rowOff>
                  </to>
                </anchor>
              </controlPr>
            </control>
          </mc:Choice>
        </mc:AlternateContent>
        <mc:AlternateContent xmlns:mc="http://schemas.openxmlformats.org/markup-compatibility/2006">
          <mc:Choice Requires="x14">
            <control shapeId="187414" r:id="rId25" name="Group Box 22">
              <controlPr defaultSize="0" autoFill="0" autoPict="0">
                <anchor moveWithCells="1">
                  <from>
                    <xdr:col>4</xdr:col>
                    <xdr:colOff>266700</xdr:colOff>
                    <xdr:row>35</xdr:row>
                    <xdr:rowOff>184150</xdr:rowOff>
                  </from>
                  <to>
                    <xdr:col>6</xdr:col>
                    <xdr:colOff>336550</xdr:colOff>
                    <xdr:row>39</xdr:row>
                    <xdr:rowOff>50800</xdr:rowOff>
                  </to>
                </anchor>
              </controlPr>
            </control>
          </mc:Choice>
        </mc:AlternateContent>
        <mc:AlternateContent xmlns:mc="http://schemas.openxmlformats.org/markup-compatibility/2006">
          <mc:Choice Requires="x14">
            <control shapeId="187415" r:id="rId26" name="Group Box 23">
              <controlPr defaultSize="0" autoFill="0" autoPict="0">
                <anchor moveWithCells="1">
                  <from>
                    <xdr:col>6</xdr:col>
                    <xdr:colOff>1098550</xdr:colOff>
                    <xdr:row>35</xdr:row>
                    <xdr:rowOff>190500</xdr:rowOff>
                  </from>
                  <to>
                    <xdr:col>10</xdr:col>
                    <xdr:colOff>165100</xdr:colOff>
                    <xdr:row>39</xdr:row>
                    <xdr:rowOff>114300</xdr:rowOff>
                  </to>
                </anchor>
              </controlPr>
            </control>
          </mc:Choice>
        </mc:AlternateContent>
        <mc:AlternateContent xmlns:mc="http://schemas.openxmlformats.org/markup-compatibility/2006">
          <mc:Choice Requires="x14">
            <control shapeId="187416" r:id="rId27" name="Group Box 24">
              <controlPr defaultSize="0" autoFill="0" autoPict="0">
                <anchor moveWithCells="1">
                  <from>
                    <xdr:col>4</xdr:col>
                    <xdr:colOff>393700</xdr:colOff>
                    <xdr:row>51</xdr:row>
                    <xdr:rowOff>279400</xdr:rowOff>
                  </from>
                  <to>
                    <xdr:col>6</xdr:col>
                    <xdr:colOff>298450</xdr:colOff>
                    <xdr:row>55</xdr:row>
                    <xdr:rowOff>222250</xdr:rowOff>
                  </to>
                </anchor>
              </controlPr>
            </control>
          </mc:Choice>
        </mc:AlternateContent>
        <mc:AlternateContent xmlns:mc="http://schemas.openxmlformats.org/markup-compatibility/2006">
          <mc:Choice Requires="x14">
            <control shapeId="187417" r:id="rId28" name="Group Box 25">
              <controlPr defaultSize="0" autoFill="0" autoPict="0">
                <anchor moveWithCells="1">
                  <from>
                    <xdr:col>6</xdr:col>
                    <xdr:colOff>1022350</xdr:colOff>
                    <xdr:row>51</xdr:row>
                    <xdr:rowOff>228600</xdr:rowOff>
                  </from>
                  <to>
                    <xdr:col>10</xdr:col>
                    <xdr:colOff>450850</xdr:colOff>
                    <xdr:row>56</xdr:row>
                    <xdr:rowOff>0</xdr:rowOff>
                  </to>
                </anchor>
              </controlPr>
            </control>
          </mc:Choice>
        </mc:AlternateContent>
        <mc:AlternateContent xmlns:mc="http://schemas.openxmlformats.org/markup-compatibility/2006">
          <mc:Choice Requires="x14">
            <control shapeId="187418" r:id="rId29" name="Group Box 26">
              <controlPr defaultSize="0" autoFill="0" autoPict="0">
                <anchor moveWithCells="1">
                  <from>
                    <xdr:col>3</xdr:col>
                    <xdr:colOff>2032000</xdr:colOff>
                    <xdr:row>68</xdr:row>
                    <xdr:rowOff>279400</xdr:rowOff>
                  </from>
                  <to>
                    <xdr:col>6</xdr:col>
                    <xdr:colOff>527050</xdr:colOff>
                    <xdr:row>73</xdr:row>
                    <xdr:rowOff>76200</xdr:rowOff>
                  </to>
                </anchor>
              </controlPr>
            </control>
          </mc:Choice>
        </mc:AlternateContent>
        <mc:AlternateContent xmlns:mc="http://schemas.openxmlformats.org/markup-compatibility/2006">
          <mc:Choice Requires="x14">
            <control shapeId="187419" r:id="rId30" name="Group Box 27">
              <controlPr defaultSize="0" autoFill="0" autoPict="0">
                <anchor moveWithCells="1">
                  <from>
                    <xdr:col>6</xdr:col>
                    <xdr:colOff>1193800</xdr:colOff>
                    <xdr:row>68</xdr:row>
                    <xdr:rowOff>336550</xdr:rowOff>
                  </from>
                  <to>
                    <xdr:col>10</xdr:col>
                    <xdr:colOff>508000</xdr:colOff>
                    <xdr:row>73</xdr:row>
                    <xdr:rowOff>0</xdr:rowOff>
                  </to>
                </anchor>
              </controlPr>
            </control>
          </mc:Choice>
        </mc:AlternateContent>
        <mc:AlternateContent xmlns:mc="http://schemas.openxmlformats.org/markup-compatibility/2006">
          <mc:Choice Requires="x14">
            <control shapeId="187420" r:id="rId31" name="Group Box 28">
              <controlPr defaultSize="0" autoFill="0" autoPict="0">
                <anchor moveWithCells="1">
                  <from>
                    <xdr:col>4</xdr:col>
                    <xdr:colOff>990600</xdr:colOff>
                    <xdr:row>33</xdr:row>
                    <xdr:rowOff>31750</xdr:rowOff>
                  </from>
                  <to>
                    <xdr:col>6</xdr:col>
                    <xdr:colOff>793750</xdr:colOff>
                    <xdr:row>34</xdr:row>
                    <xdr:rowOff>0</xdr:rowOff>
                  </to>
                </anchor>
              </controlPr>
            </control>
          </mc:Choice>
        </mc:AlternateContent>
        <mc:AlternateContent xmlns:mc="http://schemas.openxmlformats.org/markup-compatibility/2006">
          <mc:Choice Requires="x14">
            <control shapeId="187421" r:id="rId32" name="Group Box 29">
              <controlPr defaultSize="0" autoFill="0" autoPict="0">
                <anchor moveWithCells="1">
                  <from>
                    <xdr:col>4</xdr:col>
                    <xdr:colOff>990600</xdr:colOff>
                    <xdr:row>34</xdr:row>
                    <xdr:rowOff>31750</xdr:rowOff>
                  </from>
                  <to>
                    <xdr:col>6</xdr:col>
                    <xdr:colOff>793750</xdr:colOff>
                    <xdr:row>35</xdr:row>
                    <xdr:rowOff>0</xdr:rowOff>
                  </to>
                </anchor>
              </controlPr>
            </control>
          </mc:Choice>
        </mc:AlternateContent>
        <mc:AlternateContent xmlns:mc="http://schemas.openxmlformats.org/markup-compatibility/2006">
          <mc:Choice Requires="x14">
            <control shapeId="187422" r:id="rId33" name="Group Box 30">
              <controlPr defaultSize="0" autoFill="0" autoPict="0">
                <anchor moveWithCells="1">
                  <from>
                    <xdr:col>4</xdr:col>
                    <xdr:colOff>990600</xdr:colOff>
                    <xdr:row>33</xdr:row>
                    <xdr:rowOff>31750</xdr:rowOff>
                  </from>
                  <to>
                    <xdr:col>6</xdr:col>
                    <xdr:colOff>793750</xdr:colOff>
                    <xdr:row>34</xdr:row>
                    <xdr:rowOff>0</xdr:rowOff>
                  </to>
                </anchor>
              </controlPr>
            </control>
          </mc:Choice>
        </mc:AlternateContent>
        <mc:AlternateContent xmlns:mc="http://schemas.openxmlformats.org/markup-compatibility/2006">
          <mc:Choice Requires="x14">
            <control shapeId="187423" r:id="rId34" name="Group Box 31">
              <controlPr defaultSize="0" autoFill="0" autoPict="0">
                <anchor moveWithCells="1">
                  <from>
                    <xdr:col>4</xdr:col>
                    <xdr:colOff>990600</xdr:colOff>
                    <xdr:row>34</xdr:row>
                    <xdr:rowOff>31750</xdr:rowOff>
                  </from>
                  <to>
                    <xdr:col>6</xdr:col>
                    <xdr:colOff>793750</xdr:colOff>
                    <xdr:row>35</xdr:row>
                    <xdr:rowOff>0</xdr:rowOff>
                  </to>
                </anchor>
              </controlPr>
            </control>
          </mc:Choice>
        </mc:AlternateContent>
        <mc:AlternateContent xmlns:mc="http://schemas.openxmlformats.org/markup-compatibility/2006">
          <mc:Choice Requires="x14">
            <control shapeId="187424" r:id="rId35" name="Group Box 32">
              <controlPr defaultSize="0" autoFill="0" autoPict="0">
                <anchor moveWithCells="1">
                  <from>
                    <xdr:col>10</xdr:col>
                    <xdr:colOff>565150</xdr:colOff>
                    <xdr:row>33</xdr:row>
                    <xdr:rowOff>31750</xdr:rowOff>
                  </from>
                  <to>
                    <xdr:col>13</xdr:col>
                    <xdr:colOff>31750</xdr:colOff>
                    <xdr:row>34</xdr:row>
                    <xdr:rowOff>31750</xdr:rowOff>
                  </to>
                </anchor>
              </controlPr>
            </control>
          </mc:Choice>
        </mc:AlternateContent>
        <mc:AlternateContent xmlns:mc="http://schemas.openxmlformats.org/markup-compatibility/2006">
          <mc:Choice Requires="x14">
            <control shapeId="187425" r:id="rId36" name="Group Box 33">
              <controlPr defaultSize="0" autoFill="0" autoPict="0">
                <anchor moveWithCells="1">
                  <from>
                    <xdr:col>10</xdr:col>
                    <xdr:colOff>565150</xdr:colOff>
                    <xdr:row>34</xdr:row>
                    <xdr:rowOff>31750</xdr:rowOff>
                  </from>
                  <to>
                    <xdr:col>13</xdr:col>
                    <xdr:colOff>31750</xdr:colOff>
                    <xdr:row>35</xdr:row>
                    <xdr:rowOff>31750</xdr:rowOff>
                  </to>
                </anchor>
              </controlPr>
            </control>
          </mc:Choice>
        </mc:AlternateContent>
        <mc:AlternateContent xmlns:mc="http://schemas.openxmlformats.org/markup-compatibility/2006">
          <mc:Choice Requires="x14">
            <control shapeId="187426" r:id="rId37" name="Group Box 34">
              <controlPr defaultSize="0" autoFill="0" autoPict="0">
                <anchor moveWithCells="1">
                  <from>
                    <xdr:col>4</xdr:col>
                    <xdr:colOff>990600</xdr:colOff>
                    <xdr:row>49</xdr:row>
                    <xdr:rowOff>31750</xdr:rowOff>
                  </from>
                  <to>
                    <xdr:col>6</xdr:col>
                    <xdr:colOff>793750</xdr:colOff>
                    <xdr:row>50</xdr:row>
                    <xdr:rowOff>0</xdr:rowOff>
                  </to>
                </anchor>
              </controlPr>
            </control>
          </mc:Choice>
        </mc:AlternateContent>
        <mc:AlternateContent xmlns:mc="http://schemas.openxmlformats.org/markup-compatibility/2006">
          <mc:Choice Requires="x14">
            <control shapeId="187427" r:id="rId38" name="Group Box 35">
              <controlPr defaultSize="0" autoFill="0" autoPict="0">
                <anchor moveWithCells="1">
                  <from>
                    <xdr:col>4</xdr:col>
                    <xdr:colOff>990600</xdr:colOff>
                    <xdr:row>50</xdr:row>
                    <xdr:rowOff>31750</xdr:rowOff>
                  </from>
                  <to>
                    <xdr:col>6</xdr:col>
                    <xdr:colOff>793750</xdr:colOff>
                    <xdr:row>51</xdr:row>
                    <xdr:rowOff>0</xdr:rowOff>
                  </to>
                </anchor>
              </controlPr>
            </control>
          </mc:Choice>
        </mc:AlternateContent>
        <mc:AlternateContent xmlns:mc="http://schemas.openxmlformats.org/markup-compatibility/2006">
          <mc:Choice Requires="x14">
            <control shapeId="187428" r:id="rId39" name="Group Box 36">
              <controlPr defaultSize="0" autoFill="0" autoPict="0">
                <anchor moveWithCells="1">
                  <from>
                    <xdr:col>10</xdr:col>
                    <xdr:colOff>565150</xdr:colOff>
                    <xdr:row>49</xdr:row>
                    <xdr:rowOff>31750</xdr:rowOff>
                  </from>
                  <to>
                    <xdr:col>13</xdr:col>
                    <xdr:colOff>31750</xdr:colOff>
                    <xdr:row>50</xdr:row>
                    <xdr:rowOff>31750</xdr:rowOff>
                  </to>
                </anchor>
              </controlPr>
            </control>
          </mc:Choice>
        </mc:AlternateContent>
        <mc:AlternateContent xmlns:mc="http://schemas.openxmlformats.org/markup-compatibility/2006">
          <mc:Choice Requires="x14">
            <control shapeId="187429" r:id="rId40" name="Group Box 37">
              <controlPr defaultSize="0" autoFill="0" autoPict="0">
                <anchor moveWithCells="1">
                  <from>
                    <xdr:col>10</xdr:col>
                    <xdr:colOff>565150</xdr:colOff>
                    <xdr:row>50</xdr:row>
                    <xdr:rowOff>31750</xdr:rowOff>
                  </from>
                  <to>
                    <xdr:col>13</xdr:col>
                    <xdr:colOff>31750</xdr:colOff>
                    <xdr:row>51</xdr:row>
                    <xdr:rowOff>31750</xdr:rowOff>
                  </to>
                </anchor>
              </controlPr>
            </control>
          </mc:Choice>
        </mc:AlternateContent>
        <mc:AlternateContent xmlns:mc="http://schemas.openxmlformats.org/markup-compatibility/2006">
          <mc:Choice Requires="x14">
            <control shapeId="187430" r:id="rId41" name="Group Box 38">
              <controlPr defaultSize="0" autoFill="0" autoPict="0">
                <anchor moveWithCells="1">
                  <from>
                    <xdr:col>4</xdr:col>
                    <xdr:colOff>990600</xdr:colOff>
                    <xdr:row>66</xdr:row>
                    <xdr:rowOff>31750</xdr:rowOff>
                  </from>
                  <to>
                    <xdr:col>6</xdr:col>
                    <xdr:colOff>793750</xdr:colOff>
                    <xdr:row>67</xdr:row>
                    <xdr:rowOff>0</xdr:rowOff>
                  </to>
                </anchor>
              </controlPr>
            </control>
          </mc:Choice>
        </mc:AlternateContent>
        <mc:AlternateContent xmlns:mc="http://schemas.openxmlformats.org/markup-compatibility/2006">
          <mc:Choice Requires="x14">
            <control shapeId="187431" r:id="rId42" name="Group Box 39">
              <controlPr defaultSize="0" autoFill="0" autoPict="0">
                <anchor moveWithCells="1">
                  <from>
                    <xdr:col>4</xdr:col>
                    <xdr:colOff>990600</xdr:colOff>
                    <xdr:row>67</xdr:row>
                    <xdr:rowOff>31750</xdr:rowOff>
                  </from>
                  <to>
                    <xdr:col>6</xdr:col>
                    <xdr:colOff>793750</xdr:colOff>
                    <xdr:row>68</xdr:row>
                    <xdr:rowOff>0</xdr:rowOff>
                  </to>
                </anchor>
              </controlPr>
            </control>
          </mc:Choice>
        </mc:AlternateContent>
        <mc:AlternateContent xmlns:mc="http://schemas.openxmlformats.org/markup-compatibility/2006">
          <mc:Choice Requires="x14">
            <control shapeId="187432" r:id="rId43" name="Group Box 40">
              <controlPr defaultSize="0" autoFill="0" autoPict="0">
                <anchor moveWithCells="1">
                  <from>
                    <xdr:col>10</xdr:col>
                    <xdr:colOff>565150</xdr:colOff>
                    <xdr:row>66</xdr:row>
                    <xdr:rowOff>31750</xdr:rowOff>
                  </from>
                  <to>
                    <xdr:col>13</xdr:col>
                    <xdr:colOff>31750</xdr:colOff>
                    <xdr:row>67</xdr:row>
                    <xdr:rowOff>31750</xdr:rowOff>
                  </to>
                </anchor>
              </controlPr>
            </control>
          </mc:Choice>
        </mc:AlternateContent>
        <mc:AlternateContent xmlns:mc="http://schemas.openxmlformats.org/markup-compatibility/2006">
          <mc:Choice Requires="x14">
            <control shapeId="187433" r:id="rId44" name="Group Box 41">
              <controlPr defaultSize="0" autoFill="0" autoPict="0">
                <anchor moveWithCells="1">
                  <from>
                    <xdr:col>10</xdr:col>
                    <xdr:colOff>565150</xdr:colOff>
                    <xdr:row>67</xdr:row>
                    <xdr:rowOff>31750</xdr:rowOff>
                  </from>
                  <to>
                    <xdr:col>13</xdr:col>
                    <xdr:colOff>31750</xdr:colOff>
                    <xdr:row>68</xdr:row>
                    <xdr:rowOff>31750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00B050"/>
    <pageSetUpPr fitToPage="1"/>
  </sheetPr>
  <dimension ref="A1:IV106"/>
  <sheetViews>
    <sheetView showGridLines="0" zoomScaleNormal="100" workbookViewId="0"/>
  </sheetViews>
  <sheetFormatPr defaultColWidth="0" defaultRowHeight="16.5" customHeight="1" zeroHeight="1"/>
  <cols>
    <col min="1" max="1" width="18.54296875" style="154" customWidth="1"/>
    <col min="2" max="2" width="12.81640625" style="154" customWidth="1"/>
    <col min="3" max="3" width="13.54296875" style="154" customWidth="1"/>
    <col min="4" max="6" width="11.54296875" style="154" customWidth="1"/>
    <col min="7" max="7" width="1.54296875" style="154" customWidth="1"/>
    <col min="8" max="8" width="15.54296875" style="154" customWidth="1"/>
    <col min="9" max="10" width="11.54296875" style="154" customWidth="1"/>
    <col min="11" max="11" width="12.81640625" style="154" customWidth="1"/>
    <col min="12" max="12" width="11.54296875" style="154" customWidth="1"/>
    <col min="13" max="16384" width="9.1796875" style="154" hidden="1"/>
  </cols>
  <sheetData>
    <row r="1" spans="1:256" s="39" customFormat="1" ht="82.5" customHeight="1" thickBot="1">
      <c r="A1" s="1137" t="str">
        <f>Development!$A$3&amp;" Residential Efficiency Program"</f>
        <v>2024 Residential Efficiency Program</v>
      </c>
      <c r="B1" s="1137"/>
      <c r="C1" s="1137"/>
      <c r="D1" s="1137"/>
      <c r="E1" s="1137"/>
      <c r="F1" s="1137"/>
      <c r="G1" s="1137"/>
      <c r="H1" s="1489"/>
      <c r="I1" s="1149"/>
      <c r="J1" s="1149"/>
      <c r="K1" s="1149"/>
      <c r="L1" s="1149"/>
      <c r="V1" s="1846"/>
      <c r="W1" s="1846"/>
      <c r="X1" s="1846"/>
      <c r="Y1" s="1846"/>
      <c r="Z1" s="1846"/>
      <c r="AA1" s="1846"/>
      <c r="AB1" s="1846"/>
      <c r="AC1" s="1846"/>
      <c r="AD1" s="1846"/>
      <c r="AE1" s="1846"/>
      <c r="AF1" s="1846"/>
      <c r="AG1" s="1846"/>
      <c r="AH1" s="1846"/>
      <c r="AI1" s="1846"/>
      <c r="AJ1" s="1846"/>
      <c r="AK1" s="1846"/>
      <c r="AL1" s="1846"/>
      <c r="AM1" s="1846"/>
      <c r="AN1" s="1846"/>
      <c r="AO1" s="1846"/>
      <c r="AP1" s="1846"/>
      <c r="AQ1" s="1846"/>
      <c r="AR1" s="1846"/>
      <c r="AS1" s="1846"/>
      <c r="AT1" s="1846"/>
      <c r="AU1" s="1846"/>
      <c r="AV1" s="1846"/>
      <c r="AW1" s="1846"/>
      <c r="AX1" s="1846"/>
      <c r="AY1" s="1846"/>
      <c r="AZ1" s="1846"/>
      <c r="BA1" s="1846"/>
      <c r="BB1" s="1846"/>
      <c r="BC1" s="1846"/>
      <c r="BD1" s="1846"/>
      <c r="BE1" s="1846"/>
      <c r="BF1" s="1846"/>
      <c r="BG1" s="1846"/>
      <c r="BH1" s="1846"/>
      <c r="BI1" s="1846"/>
      <c r="BJ1" s="1846"/>
      <c r="BK1" s="1846"/>
      <c r="BL1" s="1846"/>
      <c r="BM1" s="1846"/>
      <c r="BN1" s="1846"/>
      <c r="BO1" s="1846"/>
      <c r="BP1" s="1846"/>
      <c r="BQ1" s="1846"/>
      <c r="BR1" s="1846"/>
      <c r="BS1" s="1846"/>
      <c r="BT1" s="1846"/>
      <c r="BU1" s="1846"/>
      <c r="BV1" s="1846"/>
      <c r="BW1" s="1846"/>
      <c r="BX1" s="1846"/>
      <c r="BY1" s="1846"/>
      <c r="BZ1" s="1846"/>
      <c r="CA1" s="1846"/>
      <c r="CB1" s="1846"/>
      <c r="CC1" s="1846"/>
      <c r="CD1" s="1846"/>
      <c r="CE1" s="1846"/>
      <c r="CF1" s="1846"/>
      <c r="CG1" s="1846"/>
      <c r="CH1" s="1846"/>
      <c r="CI1" s="1846"/>
      <c r="CJ1" s="1846"/>
      <c r="CK1" s="1846"/>
      <c r="CL1" s="1846"/>
      <c r="CM1" s="1846"/>
      <c r="CN1" s="1846"/>
      <c r="CO1" s="1846"/>
      <c r="CP1" s="1846"/>
      <c r="CQ1" s="1846"/>
      <c r="CR1" s="1846"/>
      <c r="CS1" s="1846"/>
      <c r="CT1" s="1846"/>
      <c r="CU1" s="1846"/>
      <c r="CV1" s="1846"/>
      <c r="CW1" s="1846"/>
      <c r="CX1" s="1846"/>
      <c r="CY1" s="1846"/>
      <c r="CZ1" s="1846"/>
      <c r="DA1" s="1846"/>
      <c r="DB1" s="1846"/>
      <c r="DC1" s="1846"/>
      <c r="DD1" s="1846"/>
      <c r="DE1" s="1846"/>
      <c r="DF1" s="1846"/>
      <c r="DG1" s="1846"/>
      <c r="DH1" s="1846"/>
      <c r="DI1" s="1846"/>
      <c r="DJ1" s="1846"/>
      <c r="DK1" s="1846"/>
      <c r="DL1" s="1846"/>
      <c r="DM1" s="1846"/>
      <c r="DN1" s="1846"/>
      <c r="DO1" s="1846"/>
      <c r="DP1" s="1846"/>
      <c r="DQ1" s="1846"/>
      <c r="DR1" s="1846"/>
      <c r="DS1" s="1846"/>
      <c r="DT1" s="1846"/>
      <c r="DU1" s="1846"/>
      <c r="DV1" s="1846"/>
      <c r="DW1" s="1846"/>
      <c r="DX1" s="1846"/>
      <c r="DY1" s="1846"/>
      <c r="DZ1" s="1846"/>
      <c r="EA1" s="1846"/>
      <c r="EB1" s="1846"/>
      <c r="EC1" s="1846"/>
      <c r="ED1" s="1846"/>
      <c r="EE1" s="1846"/>
      <c r="EF1" s="1846"/>
      <c r="EG1" s="1846"/>
      <c r="EH1" s="1846"/>
      <c r="EI1" s="1846"/>
      <c r="EJ1" s="1846"/>
      <c r="EK1" s="1846"/>
      <c r="EL1" s="1846"/>
      <c r="EM1" s="1846"/>
      <c r="EN1" s="1846"/>
      <c r="EO1" s="1846"/>
      <c r="EP1" s="1846"/>
      <c r="EQ1" s="1846"/>
      <c r="ER1" s="1846"/>
      <c r="ES1" s="1846"/>
      <c r="ET1" s="1846"/>
      <c r="EU1" s="1846"/>
      <c r="EV1" s="1846"/>
      <c r="EW1" s="1846"/>
      <c r="EX1" s="1846"/>
      <c r="EY1" s="1846"/>
      <c r="EZ1" s="1846"/>
      <c r="FA1" s="1846"/>
      <c r="FB1" s="1846"/>
      <c r="FC1" s="1846"/>
      <c r="FD1" s="1846"/>
      <c r="FE1" s="1846"/>
      <c r="FF1" s="1846"/>
      <c r="FG1" s="1846"/>
      <c r="FH1" s="1846"/>
      <c r="FI1" s="1846"/>
      <c r="FJ1" s="1846"/>
      <c r="FK1" s="1846"/>
      <c r="FL1" s="1846"/>
      <c r="FM1" s="1846"/>
      <c r="FN1" s="1846"/>
      <c r="FO1" s="1846"/>
      <c r="FP1" s="1846"/>
      <c r="FQ1" s="1846"/>
      <c r="FR1" s="1846"/>
      <c r="FS1" s="1846"/>
      <c r="FT1" s="1846"/>
      <c r="FU1" s="1846"/>
      <c r="FV1" s="1846"/>
      <c r="FW1" s="1846"/>
      <c r="FX1" s="1846"/>
      <c r="FY1" s="1846"/>
      <c r="FZ1" s="1846"/>
      <c r="GA1" s="1846"/>
      <c r="GB1" s="1846"/>
      <c r="GC1" s="1846"/>
      <c r="GD1" s="1846"/>
      <c r="GE1" s="1846"/>
      <c r="GF1" s="1846"/>
      <c r="GG1" s="1846"/>
      <c r="GH1" s="1846"/>
      <c r="GI1" s="1846"/>
      <c r="GJ1" s="1846"/>
      <c r="GK1" s="1846"/>
      <c r="GL1" s="1846"/>
      <c r="GM1" s="1846"/>
      <c r="GN1" s="1846"/>
      <c r="GO1" s="1846"/>
      <c r="GP1" s="1846"/>
      <c r="GQ1" s="1846"/>
      <c r="GR1" s="1846"/>
      <c r="GS1" s="1846"/>
      <c r="GT1" s="1846"/>
      <c r="GU1" s="1846"/>
      <c r="GV1" s="1846"/>
      <c r="GW1" s="1846"/>
      <c r="GX1" s="1846"/>
      <c r="GY1" s="1846"/>
      <c r="GZ1" s="1846"/>
      <c r="HA1" s="1846"/>
      <c r="HB1" s="1846"/>
      <c r="HC1" s="1846"/>
      <c r="HD1" s="1846"/>
      <c r="HE1" s="1846"/>
      <c r="HF1" s="1846"/>
      <c r="HG1" s="1846"/>
      <c r="HH1" s="1846"/>
      <c r="HI1" s="1846"/>
      <c r="HJ1" s="1846"/>
      <c r="HK1" s="1846"/>
      <c r="HL1" s="1846"/>
      <c r="HM1" s="1846"/>
      <c r="HN1" s="1846"/>
      <c r="HO1" s="1846"/>
      <c r="HP1" s="1846"/>
      <c r="HQ1" s="1846"/>
      <c r="HR1" s="1846"/>
      <c r="HS1" s="1846"/>
      <c r="HT1" s="1846"/>
      <c r="HU1" s="1846"/>
      <c r="HV1" s="1846"/>
      <c r="HW1" s="1846"/>
      <c r="HX1" s="1846"/>
      <c r="HY1" s="1846"/>
      <c r="HZ1" s="1846"/>
      <c r="IA1" s="1846"/>
      <c r="IB1" s="1846"/>
      <c r="IC1" s="1846"/>
      <c r="ID1" s="1846"/>
      <c r="IE1" s="1846"/>
      <c r="IF1" s="1846"/>
      <c r="IG1" s="1846"/>
      <c r="IH1" s="1846"/>
      <c r="II1" s="1846"/>
      <c r="IJ1" s="1846"/>
      <c r="IK1" s="1846"/>
      <c r="IL1" s="1846"/>
      <c r="IM1" s="1846"/>
      <c r="IN1" s="1846"/>
      <c r="IO1" s="1846"/>
      <c r="IP1" s="1846"/>
      <c r="IQ1" s="1846"/>
      <c r="IR1" s="1846"/>
      <c r="IS1" s="1846"/>
      <c r="IT1" s="1846"/>
      <c r="IU1" s="1846"/>
      <c r="IV1" s="1846"/>
    </row>
    <row r="2" spans="1:256" s="39" customFormat="1" ht="18.649999999999999" customHeight="1" thickTop="1">
      <c r="A2" s="781"/>
      <c r="B2" s="781"/>
      <c r="C2" s="781"/>
      <c r="D2" s="781"/>
      <c r="E2" s="781"/>
      <c r="F2" s="781"/>
      <c r="G2" s="781"/>
      <c r="H2" s="781"/>
      <c r="I2" s="781"/>
      <c r="J2" s="781"/>
      <c r="K2" s="781"/>
      <c r="L2" s="781"/>
      <c r="V2" s="590"/>
      <c r="W2" s="590"/>
      <c r="X2" s="590"/>
      <c r="Y2" s="590"/>
      <c r="Z2" s="590"/>
      <c r="AA2" s="590"/>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c r="BT2" s="590"/>
      <c r="BU2" s="590"/>
      <c r="BV2" s="590"/>
      <c r="BW2" s="590"/>
      <c r="BX2" s="590"/>
      <c r="BY2" s="590"/>
      <c r="BZ2" s="590"/>
      <c r="CA2" s="590"/>
      <c r="CB2" s="590"/>
      <c r="CC2" s="590"/>
      <c r="CD2" s="590"/>
      <c r="CE2" s="590"/>
      <c r="CF2" s="590"/>
      <c r="CG2" s="590"/>
      <c r="CH2" s="590"/>
      <c r="CI2" s="590"/>
      <c r="CJ2" s="590"/>
      <c r="CK2" s="590"/>
      <c r="CL2" s="590"/>
      <c r="CM2" s="590"/>
      <c r="CN2" s="590"/>
      <c r="CO2" s="590"/>
      <c r="CP2" s="590"/>
      <c r="CQ2" s="590"/>
      <c r="CR2" s="590"/>
      <c r="CS2" s="590"/>
      <c r="CT2" s="590"/>
      <c r="CU2" s="590"/>
      <c r="CV2" s="590"/>
      <c r="CW2" s="590"/>
      <c r="CX2" s="590"/>
      <c r="CY2" s="590"/>
      <c r="CZ2" s="590"/>
      <c r="DA2" s="590"/>
      <c r="DB2" s="590"/>
      <c r="DC2" s="590"/>
      <c r="DD2" s="590"/>
      <c r="DE2" s="590"/>
      <c r="DF2" s="590"/>
      <c r="DG2" s="590"/>
      <c r="DH2" s="590"/>
      <c r="DI2" s="590"/>
      <c r="DJ2" s="590"/>
      <c r="DK2" s="590"/>
      <c r="DL2" s="590"/>
      <c r="DM2" s="590"/>
      <c r="DN2" s="590"/>
      <c r="DO2" s="590"/>
      <c r="DP2" s="590"/>
      <c r="DQ2" s="590"/>
      <c r="DR2" s="590"/>
      <c r="DS2" s="590"/>
      <c r="DT2" s="590"/>
      <c r="DU2" s="590"/>
      <c r="DV2" s="590"/>
      <c r="DW2" s="590"/>
      <c r="DX2" s="590"/>
      <c r="DY2" s="590"/>
      <c r="DZ2" s="590"/>
      <c r="EA2" s="590"/>
      <c r="EB2" s="590"/>
      <c r="EC2" s="590"/>
      <c r="ED2" s="590"/>
      <c r="EE2" s="590"/>
      <c r="EF2" s="590"/>
      <c r="EG2" s="590"/>
      <c r="EH2" s="590"/>
      <c r="EI2" s="590"/>
      <c r="EJ2" s="590"/>
      <c r="EK2" s="590"/>
      <c r="EL2" s="590"/>
      <c r="EM2" s="590"/>
      <c r="EN2" s="590"/>
      <c r="EO2" s="590"/>
      <c r="EP2" s="590"/>
      <c r="EQ2" s="590"/>
      <c r="ER2" s="590"/>
      <c r="ES2" s="590"/>
      <c r="ET2" s="590"/>
      <c r="EU2" s="590"/>
      <c r="EV2" s="590"/>
      <c r="EW2" s="590"/>
      <c r="EX2" s="590"/>
      <c r="EY2" s="590"/>
      <c r="EZ2" s="590"/>
      <c r="FA2" s="590"/>
      <c r="FB2" s="590"/>
      <c r="FC2" s="590"/>
      <c r="FD2" s="590"/>
      <c r="FE2" s="590"/>
      <c r="FF2" s="590"/>
      <c r="FG2" s="590"/>
      <c r="FH2" s="590"/>
      <c r="FI2" s="590"/>
      <c r="FJ2" s="590"/>
      <c r="FK2" s="590"/>
      <c r="FL2" s="590"/>
      <c r="FM2" s="590"/>
      <c r="FN2" s="590"/>
      <c r="FO2" s="590"/>
      <c r="FP2" s="590"/>
      <c r="FQ2" s="590"/>
      <c r="FR2" s="590"/>
      <c r="FS2" s="590"/>
      <c r="FT2" s="590"/>
      <c r="FU2" s="590"/>
      <c r="FV2" s="590"/>
      <c r="FW2" s="590"/>
      <c r="FX2" s="590"/>
      <c r="FY2" s="590"/>
      <c r="FZ2" s="590"/>
      <c r="GA2" s="590"/>
      <c r="GB2" s="590"/>
      <c r="GC2" s="590"/>
      <c r="GD2" s="590"/>
      <c r="GE2" s="590"/>
      <c r="GF2" s="590"/>
      <c r="GG2" s="590"/>
      <c r="GH2" s="590"/>
      <c r="GI2" s="590"/>
      <c r="GJ2" s="590"/>
      <c r="GK2" s="590"/>
      <c r="GL2" s="590"/>
      <c r="GM2" s="590"/>
      <c r="GN2" s="590"/>
      <c r="GO2" s="590"/>
      <c r="GP2" s="590"/>
      <c r="GQ2" s="590"/>
      <c r="GR2" s="590"/>
      <c r="GS2" s="590"/>
      <c r="GT2" s="590"/>
      <c r="GU2" s="590"/>
      <c r="GV2" s="590"/>
      <c r="GW2" s="590"/>
      <c r="GX2" s="590"/>
      <c r="GY2" s="590"/>
      <c r="GZ2" s="590"/>
      <c r="HA2" s="590"/>
      <c r="HB2" s="590"/>
      <c r="HC2" s="590"/>
      <c r="HD2" s="590"/>
      <c r="HE2" s="590"/>
      <c r="HF2" s="590"/>
      <c r="HG2" s="590"/>
      <c r="HH2" s="590"/>
      <c r="HI2" s="590"/>
      <c r="HJ2" s="590"/>
      <c r="HK2" s="590"/>
      <c r="HL2" s="590"/>
      <c r="HM2" s="590"/>
      <c r="HN2" s="590"/>
      <c r="HO2" s="590"/>
      <c r="HP2" s="590"/>
      <c r="HQ2" s="590"/>
      <c r="HR2" s="590"/>
      <c r="HS2" s="590"/>
      <c r="HT2" s="590"/>
      <c r="HU2" s="590"/>
      <c r="HV2" s="590"/>
      <c r="HW2" s="590"/>
      <c r="HX2" s="590"/>
      <c r="HY2" s="590"/>
      <c r="HZ2" s="590"/>
      <c r="IA2" s="590"/>
      <c r="IB2" s="590"/>
      <c r="IC2" s="590"/>
      <c r="ID2" s="590"/>
      <c r="IE2" s="590"/>
      <c r="IF2" s="590"/>
      <c r="IG2" s="590"/>
      <c r="IH2" s="590"/>
      <c r="II2" s="590"/>
      <c r="IJ2" s="590"/>
      <c r="IK2" s="590"/>
      <c r="IL2" s="590"/>
      <c r="IM2" s="590"/>
      <c r="IN2" s="590"/>
      <c r="IO2" s="590"/>
      <c r="IP2" s="590"/>
      <c r="IQ2" s="590"/>
      <c r="IR2" s="590"/>
      <c r="IS2" s="590"/>
      <c r="IT2" s="590"/>
      <c r="IU2" s="590"/>
      <c r="IV2" s="590"/>
    </row>
    <row r="3" spans="1:256" s="42" customFormat="1" ht="28.5" customHeight="1" thickBot="1">
      <c r="A3" s="1170" t="s">
        <v>1568</v>
      </c>
      <c r="B3" s="450"/>
      <c r="C3" s="450"/>
      <c r="D3" s="450"/>
      <c r="E3" s="450"/>
      <c r="F3" s="450"/>
      <c r="G3" s="450"/>
      <c r="H3" s="450"/>
      <c r="I3" s="450"/>
      <c r="J3" s="450"/>
      <c r="K3" s="450"/>
      <c r="L3" s="593"/>
      <c r="M3" s="81"/>
      <c r="V3" s="1845"/>
      <c r="W3" s="1845"/>
      <c r="X3" s="1845"/>
      <c r="Y3" s="1845"/>
      <c r="Z3" s="1845"/>
      <c r="AA3" s="1845"/>
      <c r="AB3" s="1845"/>
      <c r="AC3" s="1845"/>
      <c r="AD3" s="1845"/>
      <c r="AE3" s="1845"/>
      <c r="AF3" s="1845"/>
      <c r="AG3" s="1845"/>
      <c r="AH3" s="1845"/>
      <c r="AI3" s="1845"/>
      <c r="AJ3" s="1845"/>
      <c r="AK3" s="1845"/>
      <c r="AL3" s="1845"/>
      <c r="AM3" s="1845"/>
      <c r="AN3" s="1845"/>
      <c r="AO3" s="1845"/>
      <c r="AP3" s="1845"/>
      <c r="AQ3" s="1845"/>
      <c r="AR3" s="1845"/>
      <c r="AS3" s="1845"/>
      <c r="AT3" s="1845"/>
      <c r="AU3" s="1845"/>
      <c r="AV3" s="1845"/>
      <c r="AW3" s="1845"/>
      <c r="AX3" s="1845"/>
      <c r="AY3" s="1845"/>
      <c r="AZ3" s="1845"/>
      <c r="BA3" s="1845"/>
      <c r="BB3" s="1845"/>
      <c r="BC3" s="1845"/>
      <c r="BD3" s="1845"/>
      <c r="BE3" s="1845"/>
      <c r="BF3" s="1845"/>
      <c r="BG3" s="1845"/>
      <c r="BH3" s="1845"/>
      <c r="BI3" s="1845"/>
      <c r="BJ3" s="1845"/>
      <c r="BK3" s="1845"/>
      <c r="BL3" s="1845"/>
      <c r="BM3" s="1845"/>
      <c r="BN3" s="1845"/>
      <c r="BO3" s="1845"/>
      <c r="BP3" s="1845"/>
      <c r="BQ3" s="1845"/>
      <c r="BR3" s="1845"/>
      <c r="BS3" s="1845"/>
      <c r="BT3" s="1845"/>
      <c r="BU3" s="1845"/>
      <c r="BV3" s="1845"/>
      <c r="BW3" s="1845"/>
      <c r="BX3" s="1845"/>
      <c r="BY3" s="1845"/>
      <c r="BZ3" s="1845"/>
      <c r="CA3" s="1845"/>
      <c r="CB3" s="1845"/>
      <c r="CC3" s="1845"/>
      <c r="CD3" s="1845"/>
      <c r="CE3" s="1845"/>
      <c r="CF3" s="1845"/>
      <c r="CG3" s="1845"/>
      <c r="CH3" s="1845"/>
      <c r="CI3" s="1845"/>
      <c r="CJ3" s="1845"/>
      <c r="CK3" s="1845"/>
      <c r="CL3" s="1845"/>
      <c r="CM3" s="1845"/>
      <c r="CN3" s="1845"/>
      <c r="CO3" s="1845"/>
      <c r="CP3" s="1845"/>
      <c r="CQ3" s="1845"/>
      <c r="CR3" s="1845"/>
      <c r="CS3" s="1845"/>
      <c r="CT3" s="1845"/>
      <c r="CU3" s="1845"/>
      <c r="CV3" s="1845"/>
      <c r="CW3" s="1845"/>
      <c r="CX3" s="1845"/>
      <c r="CY3" s="1845"/>
      <c r="CZ3" s="1845"/>
      <c r="DA3" s="1845"/>
      <c r="DB3" s="1845"/>
      <c r="DC3" s="1845"/>
      <c r="DD3" s="1845"/>
      <c r="DE3" s="1845"/>
      <c r="DF3" s="1845"/>
      <c r="DG3" s="1845"/>
      <c r="DH3" s="1845"/>
      <c r="DI3" s="1845"/>
      <c r="DJ3" s="1845"/>
      <c r="DK3" s="1845"/>
      <c r="DL3" s="1845"/>
      <c r="DM3" s="1845"/>
      <c r="DN3" s="1845"/>
      <c r="DO3" s="1845"/>
      <c r="DP3" s="1845"/>
      <c r="DQ3" s="1845"/>
      <c r="DR3" s="1845"/>
      <c r="DS3" s="1845"/>
      <c r="DT3" s="1845"/>
      <c r="DU3" s="1845"/>
      <c r="DV3" s="1845"/>
      <c r="DW3" s="1845"/>
      <c r="DX3" s="1845"/>
      <c r="DY3" s="1845"/>
      <c r="DZ3" s="1845"/>
      <c r="EA3" s="1845"/>
      <c r="EB3" s="1845"/>
      <c r="EC3" s="1845"/>
      <c r="ED3" s="1845"/>
      <c r="EE3" s="1845"/>
      <c r="EF3" s="1845"/>
      <c r="EG3" s="1845"/>
      <c r="EH3" s="1845"/>
      <c r="EI3" s="1845"/>
      <c r="EJ3" s="1845"/>
      <c r="EK3" s="1845"/>
      <c r="EL3" s="1845"/>
      <c r="EM3" s="1845"/>
      <c r="EN3" s="1845"/>
      <c r="EO3" s="1845"/>
      <c r="EP3" s="1845"/>
      <c r="EQ3" s="1845"/>
      <c r="ER3" s="1845"/>
      <c r="ES3" s="1845"/>
      <c r="ET3" s="1845"/>
      <c r="EU3" s="1845"/>
      <c r="EV3" s="1845"/>
      <c r="EW3" s="1845"/>
      <c r="EX3" s="1845"/>
      <c r="EY3" s="1845"/>
      <c r="EZ3" s="1845"/>
      <c r="FA3" s="1845"/>
      <c r="FB3" s="1845"/>
      <c r="FC3" s="1845"/>
      <c r="FD3" s="1845"/>
      <c r="FE3" s="1845"/>
      <c r="FF3" s="1845"/>
      <c r="FG3" s="1845"/>
      <c r="FH3" s="1845"/>
      <c r="FI3" s="1845"/>
      <c r="FJ3" s="1845"/>
      <c r="FK3" s="1845"/>
      <c r="FL3" s="1845"/>
      <c r="FM3" s="1845"/>
      <c r="FN3" s="1845"/>
      <c r="FO3" s="1845"/>
      <c r="FP3" s="1845"/>
      <c r="FQ3" s="1845"/>
      <c r="FR3" s="1845"/>
      <c r="FS3" s="1845"/>
      <c r="FT3" s="1845"/>
      <c r="FU3" s="1845"/>
      <c r="FV3" s="1845"/>
      <c r="FW3" s="1845"/>
      <c r="FX3" s="1845"/>
      <c r="FY3" s="1845"/>
      <c r="FZ3" s="1845"/>
      <c r="GA3" s="1845"/>
      <c r="GB3" s="1845"/>
      <c r="GC3" s="1845"/>
      <c r="GD3" s="1845"/>
      <c r="GE3" s="1845"/>
      <c r="GF3" s="1845"/>
      <c r="GG3" s="1845"/>
      <c r="GH3" s="1845"/>
      <c r="GI3" s="1845"/>
      <c r="GJ3" s="1845"/>
      <c r="GK3" s="1845"/>
      <c r="GL3" s="1845"/>
      <c r="GM3" s="1845"/>
      <c r="GN3" s="1845"/>
      <c r="GO3" s="1845"/>
      <c r="GP3" s="1845"/>
      <c r="GQ3" s="1845"/>
      <c r="GR3" s="1845"/>
      <c r="GS3" s="1845"/>
      <c r="GT3" s="1845"/>
      <c r="GU3" s="1845"/>
      <c r="GV3" s="1845"/>
      <c r="GW3" s="1845"/>
      <c r="GX3" s="1845"/>
      <c r="GY3" s="1845"/>
      <c r="GZ3" s="1845"/>
      <c r="HA3" s="1845"/>
      <c r="HB3" s="1845"/>
      <c r="HC3" s="1845"/>
      <c r="HD3" s="1845"/>
      <c r="HE3" s="1845"/>
      <c r="HF3" s="1845"/>
      <c r="HG3" s="1845"/>
      <c r="HH3" s="1845"/>
      <c r="HI3" s="1845"/>
      <c r="HJ3" s="1845"/>
      <c r="HK3" s="1845"/>
      <c r="HL3" s="1845"/>
      <c r="HM3" s="1845"/>
      <c r="HN3" s="1845"/>
      <c r="HO3" s="1845"/>
      <c r="HP3" s="1845"/>
      <c r="HQ3" s="1845"/>
      <c r="HR3" s="1845"/>
      <c r="HS3" s="1845"/>
      <c r="HT3" s="1845"/>
      <c r="HU3" s="1845"/>
      <c r="HV3" s="1845"/>
      <c r="HW3" s="1845"/>
      <c r="HX3" s="1845"/>
      <c r="HY3" s="1845"/>
      <c r="HZ3" s="1845"/>
      <c r="IA3" s="1845"/>
      <c r="IB3" s="1845"/>
      <c r="IC3" s="1845"/>
      <c r="ID3" s="1845"/>
      <c r="IE3" s="1845"/>
      <c r="IF3" s="1845"/>
      <c r="IG3" s="1845"/>
      <c r="IH3" s="1845"/>
      <c r="II3" s="1845"/>
      <c r="IJ3" s="1845"/>
      <c r="IK3" s="1845"/>
      <c r="IL3" s="1845"/>
      <c r="IM3" s="1845"/>
      <c r="IN3" s="1845"/>
      <c r="IO3" s="1845"/>
      <c r="IP3" s="1845"/>
      <c r="IQ3" s="1845"/>
      <c r="IR3" s="1845"/>
      <c r="IS3" s="1845"/>
      <c r="IT3" s="1845"/>
      <c r="IU3" s="1845"/>
      <c r="IV3" s="1845"/>
    </row>
    <row r="4" spans="1:256" s="42" customFormat="1" ht="9.65" customHeight="1">
      <c r="A4" s="592"/>
      <c r="B4" s="592"/>
      <c r="C4" s="592"/>
      <c r="D4" s="592"/>
      <c r="E4" s="592"/>
      <c r="F4" s="592"/>
      <c r="G4" s="592"/>
      <c r="H4" s="592"/>
      <c r="I4" s="592"/>
      <c r="J4" s="592"/>
      <c r="K4" s="592"/>
      <c r="L4" s="593"/>
      <c r="M4" s="8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591"/>
      <c r="BF4" s="591"/>
      <c r="BG4" s="591"/>
      <c r="BH4" s="591"/>
      <c r="BI4" s="591"/>
      <c r="BJ4" s="591"/>
      <c r="BK4" s="591"/>
      <c r="BL4" s="591"/>
      <c r="BM4" s="591"/>
      <c r="BN4" s="591"/>
      <c r="BO4" s="591"/>
      <c r="BP4" s="591"/>
      <c r="BQ4" s="591"/>
      <c r="BR4" s="591"/>
      <c r="BS4" s="591"/>
      <c r="BT4" s="591"/>
      <c r="BU4" s="591"/>
      <c r="BV4" s="591"/>
      <c r="BW4" s="591"/>
      <c r="BX4" s="591"/>
      <c r="BY4" s="591"/>
      <c r="BZ4" s="591"/>
      <c r="CA4" s="591"/>
      <c r="CB4" s="591"/>
      <c r="CC4" s="591"/>
      <c r="CD4" s="591"/>
      <c r="CE4" s="591"/>
      <c r="CF4" s="591"/>
      <c r="CG4" s="591"/>
      <c r="CH4" s="591"/>
      <c r="CI4" s="591"/>
      <c r="CJ4" s="591"/>
      <c r="CK4" s="591"/>
      <c r="CL4" s="591"/>
      <c r="CM4" s="591"/>
      <c r="CN4" s="591"/>
      <c r="CO4" s="591"/>
      <c r="CP4" s="591"/>
      <c r="CQ4" s="591"/>
      <c r="CR4" s="591"/>
      <c r="CS4" s="591"/>
      <c r="CT4" s="591"/>
      <c r="CU4" s="591"/>
      <c r="CV4" s="591"/>
      <c r="CW4" s="591"/>
      <c r="CX4" s="591"/>
      <c r="CY4" s="591"/>
      <c r="CZ4" s="591"/>
      <c r="DA4" s="591"/>
      <c r="DB4" s="591"/>
      <c r="DC4" s="591"/>
      <c r="DD4" s="591"/>
      <c r="DE4" s="591"/>
      <c r="DF4" s="591"/>
      <c r="DG4" s="591"/>
      <c r="DH4" s="591"/>
      <c r="DI4" s="591"/>
      <c r="DJ4" s="591"/>
      <c r="DK4" s="591"/>
      <c r="DL4" s="591"/>
      <c r="DM4" s="591"/>
      <c r="DN4" s="591"/>
      <c r="DO4" s="591"/>
      <c r="DP4" s="591"/>
      <c r="DQ4" s="591"/>
      <c r="DR4" s="591"/>
      <c r="DS4" s="591"/>
      <c r="DT4" s="591"/>
      <c r="DU4" s="591"/>
      <c r="DV4" s="591"/>
      <c r="DW4" s="591"/>
      <c r="DX4" s="591"/>
      <c r="DY4" s="591"/>
      <c r="DZ4" s="591"/>
      <c r="EA4" s="591"/>
      <c r="EB4" s="591"/>
      <c r="EC4" s="591"/>
      <c r="ED4" s="591"/>
      <c r="EE4" s="591"/>
      <c r="EF4" s="591"/>
      <c r="EG4" s="591"/>
      <c r="EH4" s="591"/>
      <c r="EI4" s="591"/>
      <c r="EJ4" s="591"/>
      <c r="EK4" s="591"/>
      <c r="EL4" s="591"/>
      <c r="EM4" s="591"/>
      <c r="EN4" s="591"/>
      <c r="EO4" s="591"/>
      <c r="EP4" s="591"/>
      <c r="EQ4" s="591"/>
      <c r="ER4" s="591"/>
      <c r="ES4" s="591"/>
      <c r="ET4" s="591"/>
      <c r="EU4" s="591"/>
      <c r="EV4" s="591"/>
      <c r="EW4" s="591"/>
      <c r="EX4" s="591"/>
      <c r="EY4" s="591"/>
      <c r="EZ4" s="591"/>
      <c r="FA4" s="591"/>
      <c r="FB4" s="591"/>
      <c r="FC4" s="591"/>
      <c r="FD4" s="591"/>
      <c r="FE4" s="591"/>
      <c r="FF4" s="591"/>
      <c r="FG4" s="591"/>
      <c r="FH4" s="591"/>
      <c r="FI4" s="591"/>
      <c r="FJ4" s="591"/>
      <c r="FK4" s="591"/>
      <c r="FL4" s="591"/>
      <c r="FM4" s="591"/>
      <c r="FN4" s="591"/>
      <c r="FO4" s="591"/>
      <c r="FP4" s="591"/>
      <c r="FQ4" s="591"/>
      <c r="FR4" s="591"/>
      <c r="FS4" s="591"/>
      <c r="FT4" s="591"/>
      <c r="FU4" s="591"/>
      <c r="FV4" s="591"/>
      <c r="FW4" s="591"/>
      <c r="FX4" s="591"/>
      <c r="FY4" s="591"/>
      <c r="FZ4" s="591"/>
      <c r="GA4" s="591"/>
      <c r="GB4" s="591"/>
      <c r="GC4" s="591"/>
      <c r="GD4" s="591"/>
      <c r="GE4" s="591"/>
      <c r="GF4" s="591"/>
      <c r="GG4" s="591"/>
      <c r="GH4" s="591"/>
      <c r="GI4" s="591"/>
      <c r="GJ4" s="591"/>
      <c r="GK4" s="591"/>
      <c r="GL4" s="591"/>
      <c r="GM4" s="591"/>
      <c r="GN4" s="591"/>
      <c r="GO4" s="591"/>
      <c r="GP4" s="591"/>
      <c r="GQ4" s="591"/>
      <c r="GR4" s="591"/>
      <c r="GS4" s="591"/>
      <c r="GT4" s="591"/>
      <c r="GU4" s="591"/>
      <c r="GV4" s="591"/>
      <c r="GW4" s="591"/>
      <c r="GX4" s="591"/>
      <c r="GY4" s="591"/>
      <c r="GZ4" s="591"/>
      <c r="HA4" s="591"/>
      <c r="HB4" s="591"/>
      <c r="HC4" s="591"/>
      <c r="HD4" s="591"/>
      <c r="HE4" s="591"/>
      <c r="HF4" s="591"/>
      <c r="HG4" s="591"/>
      <c r="HH4" s="591"/>
      <c r="HI4" s="591"/>
      <c r="HJ4" s="591"/>
      <c r="HK4" s="591"/>
      <c r="HL4" s="591"/>
      <c r="HM4" s="591"/>
      <c r="HN4" s="591"/>
      <c r="HO4" s="591"/>
      <c r="HP4" s="591"/>
      <c r="HQ4" s="591"/>
      <c r="HR4" s="591"/>
      <c r="HS4" s="591"/>
      <c r="HT4" s="591"/>
      <c r="HU4" s="591"/>
      <c r="HV4" s="591"/>
      <c r="HW4" s="591"/>
      <c r="HX4" s="591"/>
      <c r="HY4" s="591"/>
      <c r="HZ4" s="591"/>
      <c r="IA4" s="591"/>
      <c r="IB4" s="591"/>
      <c r="IC4" s="591"/>
      <c r="ID4" s="591"/>
      <c r="IE4" s="591"/>
      <c r="IF4" s="591"/>
      <c r="IG4" s="591"/>
      <c r="IH4" s="591"/>
      <c r="II4" s="591"/>
      <c r="IJ4" s="591"/>
      <c r="IK4" s="591"/>
      <c r="IL4" s="591"/>
      <c r="IM4" s="591"/>
      <c r="IN4" s="591"/>
      <c r="IO4" s="591"/>
      <c r="IP4" s="591"/>
      <c r="IQ4" s="591"/>
      <c r="IR4" s="591"/>
      <c r="IS4" s="591"/>
      <c r="IT4" s="591"/>
      <c r="IU4" s="591"/>
      <c r="IV4" s="591"/>
    </row>
    <row r="5" spans="1:256" s="42" customFormat="1" ht="30" customHeight="1">
      <c r="A5" s="1843" t="s">
        <v>1569</v>
      </c>
      <c r="B5" s="1843"/>
      <c r="C5" s="1843"/>
      <c r="D5" s="1843"/>
      <c r="E5" s="1843"/>
      <c r="F5" s="1843"/>
      <c r="G5" s="1843"/>
      <c r="H5" s="1843"/>
      <c r="I5" s="1843"/>
      <c r="J5" s="1843"/>
      <c r="K5" s="1843"/>
      <c r="L5" s="1843"/>
      <c r="M5" s="81"/>
      <c r="V5" s="591"/>
      <c r="W5" s="591"/>
      <c r="X5" s="591"/>
      <c r="Y5" s="591"/>
      <c r="Z5" s="591"/>
      <c r="AA5" s="591"/>
      <c r="AB5" s="591"/>
      <c r="AC5" s="591"/>
      <c r="AD5" s="591"/>
      <c r="AE5" s="591"/>
      <c r="AF5" s="591"/>
      <c r="AG5" s="591"/>
      <c r="AH5" s="591"/>
      <c r="AI5" s="591"/>
      <c r="AJ5" s="591"/>
      <c r="AK5" s="591"/>
      <c r="AL5" s="591"/>
      <c r="AM5" s="591"/>
      <c r="AN5" s="591"/>
      <c r="AO5" s="591"/>
      <c r="AP5" s="591"/>
      <c r="AQ5" s="591"/>
      <c r="AR5" s="591"/>
      <c r="AS5" s="591"/>
      <c r="AT5" s="591"/>
      <c r="AU5" s="591"/>
      <c r="AV5" s="591"/>
      <c r="AW5" s="591"/>
      <c r="AX5" s="591"/>
      <c r="AY5" s="591"/>
      <c r="AZ5" s="591"/>
      <c r="BA5" s="591"/>
      <c r="BB5" s="591"/>
      <c r="BC5" s="591"/>
      <c r="BD5" s="591"/>
      <c r="BE5" s="591"/>
      <c r="BF5" s="591"/>
      <c r="BG5" s="591"/>
      <c r="BH5" s="591"/>
      <c r="BI5" s="591"/>
      <c r="BJ5" s="591"/>
      <c r="BK5" s="591"/>
      <c r="BL5" s="591"/>
      <c r="BM5" s="591"/>
      <c r="BN5" s="591"/>
      <c r="BO5" s="591"/>
      <c r="BP5" s="591"/>
      <c r="BQ5" s="591"/>
      <c r="BR5" s="591"/>
      <c r="BS5" s="591"/>
      <c r="BT5" s="591"/>
      <c r="BU5" s="591"/>
      <c r="BV5" s="591"/>
      <c r="BW5" s="591"/>
      <c r="BX5" s="591"/>
      <c r="BY5" s="591"/>
      <c r="BZ5" s="591"/>
      <c r="CA5" s="591"/>
      <c r="CB5" s="591"/>
      <c r="CC5" s="591"/>
      <c r="CD5" s="591"/>
      <c r="CE5" s="591"/>
      <c r="CF5" s="591"/>
      <c r="CG5" s="591"/>
      <c r="CH5" s="591"/>
      <c r="CI5" s="591"/>
      <c r="CJ5" s="591"/>
      <c r="CK5" s="591"/>
      <c r="CL5" s="591"/>
      <c r="CM5" s="591"/>
      <c r="CN5" s="591"/>
      <c r="CO5" s="591"/>
      <c r="CP5" s="591"/>
      <c r="CQ5" s="591"/>
      <c r="CR5" s="591"/>
      <c r="CS5" s="591"/>
      <c r="CT5" s="591"/>
      <c r="CU5" s="591"/>
      <c r="CV5" s="591"/>
      <c r="CW5" s="591"/>
      <c r="CX5" s="591"/>
      <c r="CY5" s="591"/>
      <c r="CZ5" s="591"/>
      <c r="DA5" s="591"/>
      <c r="DB5" s="591"/>
      <c r="DC5" s="591"/>
      <c r="DD5" s="591"/>
      <c r="DE5" s="591"/>
      <c r="DF5" s="591"/>
      <c r="DG5" s="591"/>
      <c r="DH5" s="591"/>
      <c r="DI5" s="591"/>
      <c r="DJ5" s="591"/>
      <c r="DK5" s="591"/>
      <c r="DL5" s="591"/>
      <c r="DM5" s="591"/>
      <c r="DN5" s="591"/>
      <c r="DO5" s="591"/>
      <c r="DP5" s="591"/>
      <c r="DQ5" s="591"/>
      <c r="DR5" s="591"/>
      <c r="DS5" s="591"/>
      <c r="DT5" s="591"/>
      <c r="DU5" s="591"/>
      <c r="DV5" s="591"/>
      <c r="DW5" s="591"/>
      <c r="DX5" s="591"/>
      <c r="DY5" s="591"/>
      <c r="DZ5" s="591"/>
      <c r="EA5" s="591"/>
      <c r="EB5" s="591"/>
      <c r="EC5" s="591"/>
      <c r="ED5" s="591"/>
      <c r="EE5" s="591"/>
      <c r="EF5" s="591"/>
      <c r="EG5" s="591"/>
      <c r="EH5" s="591"/>
      <c r="EI5" s="591"/>
      <c r="EJ5" s="591"/>
      <c r="EK5" s="591"/>
      <c r="EL5" s="591"/>
      <c r="EM5" s="591"/>
      <c r="EN5" s="591"/>
      <c r="EO5" s="591"/>
      <c r="EP5" s="591"/>
      <c r="EQ5" s="591"/>
      <c r="ER5" s="591"/>
      <c r="ES5" s="591"/>
      <c r="ET5" s="591"/>
      <c r="EU5" s="591"/>
      <c r="EV5" s="591"/>
      <c r="EW5" s="591"/>
      <c r="EX5" s="591"/>
      <c r="EY5" s="591"/>
      <c r="EZ5" s="591"/>
      <c r="FA5" s="591"/>
      <c r="FB5" s="591"/>
      <c r="FC5" s="591"/>
      <c r="FD5" s="591"/>
      <c r="FE5" s="591"/>
      <c r="FF5" s="591"/>
      <c r="FG5" s="591"/>
      <c r="FH5" s="591"/>
      <c r="FI5" s="591"/>
      <c r="FJ5" s="591"/>
      <c r="FK5" s="591"/>
      <c r="FL5" s="591"/>
      <c r="FM5" s="591"/>
      <c r="FN5" s="591"/>
      <c r="FO5" s="591"/>
      <c r="FP5" s="591"/>
      <c r="FQ5" s="591"/>
      <c r="FR5" s="591"/>
      <c r="FS5" s="591"/>
      <c r="FT5" s="591"/>
      <c r="FU5" s="591"/>
      <c r="FV5" s="591"/>
      <c r="FW5" s="591"/>
      <c r="FX5" s="591"/>
      <c r="FY5" s="591"/>
      <c r="FZ5" s="591"/>
      <c r="GA5" s="591"/>
      <c r="GB5" s="591"/>
      <c r="GC5" s="591"/>
      <c r="GD5" s="591"/>
      <c r="GE5" s="591"/>
      <c r="GF5" s="591"/>
      <c r="GG5" s="591"/>
      <c r="GH5" s="591"/>
      <c r="GI5" s="591"/>
      <c r="GJ5" s="591"/>
      <c r="GK5" s="591"/>
      <c r="GL5" s="591"/>
      <c r="GM5" s="591"/>
      <c r="GN5" s="591"/>
      <c r="GO5" s="591"/>
      <c r="GP5" s="591"/>
      <c r="GQ5" s="591"/>
      <c r="GR5" s="591"/>
      <c r="GS5" s="591"/>
      <c r="GT5" s="591"/>
      <c r="GU5" s="591"/>
      <c r="GV5" s="591"/>
      <c r="GW5" s="591"/>
      <c r="GX5" s="591"/>
      <c r="GY5" s="591"/>
      <c r="GZ5" s="591"/>
      <c r="HA5" s="591"/>
      <c r="HB5" s="591"/>
      <c r="HC5" s="591"/>
      <c r="HD5" s="591"/>
      <c r="HE5" s="591"/>
      <c r="HF5" s="591"/>
      <c r="HG5" s="591"/>
      <c r="HH5" s="591"/>
      <c r="HI5" s="591"/>
      <c r="HJ5" s="591"/>
      <c r="HK5" s="591"/>
      <c r="HL5" s="591"/>
      <c r="HM5" s="591"/>
      <c r="HN5" s="591"/>
      <c r="HO5" s="591"/>
      <c r="HP5" s="591"/>
      <c r="HQ5" s="591"/>
      <c r="HR5" s="591"/>
      <c r="HS5" s="591"/>
      <c r="HT5" s="591"/>
      <c r="HU5" s="591"/>
      <c r="HV5" s="591"/>
      <c r="HW5" s="591"/>
      <c r="HX5" s="591"/>
      <c r="HY5" s="591"/>
      <c r="HZ5" s="591"/>
      <c r="IA5" s="591"/>
      <c r="IB5" s="591"/>
      <c r="IC5" s="591"/>
      <c r="ID5" s="591"/>
      <c r="IE5" s="591"/>
      <c r="IF5" s="591"/>
      <c r="IG5" s="591"/>
      <c r="IH5" s="591"/>
      <c r="II5" s="591"/>
      <c r="IJ5" s="591"/>
      <c r="IK5" s="591"/>
      <c r="IL5" s="591"/>
      <c r="IM5" s="591"/>
      <c r="IN5" s="591"/>
      <c r="IO5" s="591"/>
      <c r="IP5" s="591"/>
      <c r="IQ5" s="591"/>
      <c r="IR5" s="591"/>
      <c r="IS5" s="591"/>
      <c r="IT5" s="591"/>
      <c r="IU5" s="591"/>
      <c r="IV5" s="591"/>
    </row>
    <row r="6" spans="1:256" s="42" customFormat="1" ht="28.5" customHeight="1">
      <c r="A6" s="1843"/>
      <c r="B6" s="1843"/>
      <c r="C6" s="1843"/>
      <c r="D6" s="1843"/>
      <c r="E6" s="1843"/>
      <c r="F6" s="1843"/>
      <c r="G6" s="1843"/>
      <c r="H6" s="1843"/>
      <c r="I6" s="1843"/>
      <c r="J6" s="1843"/>
      <c r="K6" s="1843"/>
      <c r="L6" s="1843"/>
      <c r="M6" s="81"/>
      <c r="V6" s="591"/>
      <c r="W6" s="591"/>
      <c r="X6" s="591"/>
      <c r="Y6" s="591"/>
      <c r="Z6" s="591"/>
      <c r="AA6" s="591"/>
      <c r="AB6" s="591"/>
      <c r="AC6" s="591"/>
      <c r="AD6" s="591"/>
      <c r="AE6" s="591"/>
      <c r="AF6" s="591"/>
      <c r="AG6" s="591"/>
      <c r="AH6" s="591"/>
      <c r="AI6" s="591"/>
      <c r="AJ6" s="591"/>
      <c r="AK6" s="591"/>
      <c r="AL6" s="591"/>
      <c r="AM6" s="591"/>
      <c r="AN6" s="591"/>
      <c r="AO6" s="591"/>
      <c r="AP6" s="591"/>
      <c r="AQ6" s="591"/>
      <c r="AR6" s="591"/>
      <c r="AS6" s="591"/>
      <c r="AT6" s="591"/>
      <c r="AU6" s="591"/>
      <c r="AV6" s="591"/>
      <c r="AW6" s="591"/>
      <c r="AX6" s="591"/>
      <c r="AY6" s="591"/>
      <c r="AZ6" s="591"/>
      <c r="BA6" s="591"/>
      <c r="BB6" s="591"/>
      <c r="BC6" s="591"/>
      <c r="BD6" s="591"/>
      <c r="BE6" s="591"/>
      <c r="BF6" s="591"/>
      <c r="BG6" s="591"/>
      <c r="BH6" s="591"/>
      <c r="BI6" s="591"/>
      <c r="BJ6" s="591"/>
      <c r="BK6" s="591"/>
      <c r="BL6" s="591"/>
      <c r="BM6" s="591"/>
      <c r="BN6" s="591"/>
      <c r="BO6" s="591"/>
      <c r="BP6" s="591"/>
      <c r="BQ6" s="591"/>
      <c r="BR6" s="591"/>
      <c r="BS6" s="591"/>
      <c r="BT6" s="591"/>
      <c r="BU6" s="591"/>
      <c r="BV6" s="591"/>
      <c r="BW6" s="591"/>
      <c r="BX6" s="591"/>
      <c r="BY6" s="591"/>
      <c r="BZ6" s="591"/>
      <c r="CA6" s="591"/>
      <c r="CB6" s="591"/>
      <c r="CC6" s="591"/>
      <c r="CD6" s="591"/>
      <c r="CE6" s="591"/>
      <c r="CF6" s="591"/>
      <c r="CG6" s="591"/>
      <c r="CH6" s="591"/>
      <c r="CI6" s="591"/>
      <c r="CJ6" s="591"/>
      <c r="CK6" s="591"/>
      <c r="CL6" s="591"/>
      <c r="CM6" s="591"/>
      <c r="CN6" s="591"/>
      <c r="CO6" s="591"/>
      <c r="CP6" s="591"/>
      <c r="CQ6" s="591"/>
      <c r="CR6" s="591"/>
      <c r="CS6" s="591"/>
      <c r="CT6" s="591"/>
      <c r="CU6" s="591"/>
      <c r="CV6" s="591"/>
      <c r="CW6" s="591"/>
      <c r="CX6" s="591"/>
      <c r="CY6" s="591"/>
      <c r="CZ6" s="591"/>
      <c r="DA6" s="591"/>
      <c r="DB6" s="591"/>
      <c r="DC6" s="591"/>
      <c r="DD6" s="591"/>
      <c r="DE6" s="591"/>
      <c r="DF6" s="591"/>
      <c r="DG6" s="591"/>
      <c r="DH6" s="591"/>
      <c r="DI6" s="591"/>
      <c r="DJ6" s="591"/>
      <c r="DK6" s="591"/>
      <c r="DL6" s="591"/>
      <c r="DM6" s="591"/>
      <c r="DN6" s="591"/>
      <c r="DO6" s="591"/>
      <c r="DP6" s="591"/>
      <c r="DQ6" s="591"/>
      <c r="DR6" s="591"/>
      <c r="DS6" s="591"/>
      <c r="DT6" s="591"/>
      <c r="DU6" s="591"/>
      <c r="DV6" s="591"/>
      <c r="DW6" s="591"/>
      <c r="DX6" s="591"/>
      <c r="DY6" s="591"/>
      <c r="DZ6" s="591"/>
      <c r="EA6" s="591"/>
      <c r="EB6" s="591"/>
      <c r="EC6" s="591"/>
      <c r="ED6" s="591"/>
      <c r="EE6" s="591"/>
      <c r="EF6" s="591"/>
      <c r="EG6" s="591"/>
      <c r="EH6" s="591"/>
      <c r="EI6" s="591"/>
      <c r="EJ6" s="591"/>
      <c r="EK6" s="591"/>
      <c r="EL6" s="591"/>
      <c r="EM6" s="591"/>
      <c r="EN6" s="591"/>
      <c r="EO6" s="591"/>
      <c r="EP6" s="591"/>
      <c r="EQ6" s="591"/>
      <c r="ER6" s="591"/>
      <c r="ES6" s="591"/>
      <c r="ET6" s="591"/>
      <c r="EU6" s="591"/>
      <c r="EV6" s="591"/>
      <c r="EW6" s="591"/>
      <c r="EX6" s="591"/>
      <c r="EY6" s="591"/>
      <c r="EZ6" s="591"/>
      <c r="FA6" s="591"/>
      <c r="FB6" s="591"/>
      <c r="FC6" s="591"/>
      <c r="FD6" s="591"/>
      <c r="FE6" s="591"/>
      <c r="FF6" s="591"/>
      <c r="FG6" s="591"/>
      <c r="FH6" s="591"/>
      <c r="FI6" s="591"/>
      <c r="FJ6" s="591"/>
      <c r="FK6" s="591"/>
      <c r="FL6" s="591"/>
      <c r="FM6" s="591"/>
      <c r="FN6" s="591"/>
      <c r="FO6" s="591"/>
      <c r="FP6" s="591"/>
      <c r="FQ6" s="591"/>
      <c r="FR6" s="591"/>
      <c r="FS6" s="591"/>
      <c r="FT6" s="591"/>
      <c r="FU6" s="591"/>
      <c r="FV6" s="591"/>
      <c r="FW6" s="591"/>
      <c r="FX6" s="591"/>
      <c r="FY6" s="591"/>
      <c r="FZ6" s="591"/>
      <c r="GA6" s="591"/>
      <c r="GB6" s="591"/>
      <c r="GC6" s="591"/>
      <c r="GD6" s="591"/>
      <c r="GE6" s="591"/>
      <c r="GF6" s="591"/>
      <c r="GG6" s="591"/>
      <c r="GH6" s="591"/>
      <c r="GI6" s="591"/>
      <c r="GJ6" s="591"/>
      <c r="GK6" s="591"/>
      <c r="GL6" s="591"/>
      <c r="GM6" s="591"/>
      <c r="GN6" s="591"/>
      <c r="GO6" s="591"/>
      <c r="GP6" s="591"/>
      <c r="GQ6" s="591"/>
      <c r="GR6" s="591"/>
      <c r="GS6" s="591"/>
      <c r="GT6" s="591"/>
      <c r="GU6" s="591"/>
      <c r="GV6" s="591"/>
      <c r="GW6" s="591"/>
      <c r="GX6" s="591"/>
      <c r="GY6" s="591"/>
      <c r="GZ6" s="591"/>
      <c r="HA6" s="591"/>
      <c r="HB6" s="591"/>
      <c r="HC6" s="591"/>
      <c r="HD6" s="591"/>
      <c r="HE6" s="591"/>
      <c r="HF6" s="591"/>
      <c r="HG6" s="591"/>
      <c r="HH6" s="591"/>
      <c r="HI6" s="591"/>
      <c r="HJ6" s="591"/>
      <c r="HK6" s="591"/>
      <c r="HL6" s="591"/>
      <c r="HM6" s="591"/>
      <c r="HN6" s="591"/>
      <c r="HO6" s="591"/>
      <c r="HP6" s="591"/>
      <c r="HQ6" s="591"/>
      <c r="HR6" s="591"/>
      <c r="HS6" s="591"/>
      <c r="HT6" s="591"/>
      <c r="HU6" s="591"/>
      <c r="HV6" s="591"/>
      <c r="HW6" s="591"/>
      <c r="HX6" s="591"/>
      <c r="HY6" s="591"/>
      <c r="HZ6" s="591"/>
      <c r="IA6" s="591"/>
      <c r="IB6" s="591"/>
      <c r="IC6" s="591"/>
      <c r="ID6" s="591"/>
      <c r="IE6" s="591"/>
      <c r="IF6" s="591"/>
      <c r="IG6" s="591"/>
      <c r="IH6" s="591"/>
      <c r="II6" s="591"/>
      <c r="IJ6" s="591"/>
      <c r="IK6" s="591"/>
      <c r="IL6" s="591"/>
      <c r="IM6" s="591"/>
      <c r="IN6" s="591"/>
      <c r="IO6" s="591"/>
      <c r="IP6" s="591"/>
      <c r="IQ6" s="591"/>
      <c r="IR6" s="591"/>
      <c r="IS6" s="591"/>
      <c r="IT6" s="591"/>
      <c r="IU6" s="591"/>
      <c r="IV6" s="591"/>
    </row>
    <row r="7" spans="1:256" ht="20.149999999999999" customHeight="1">
      <c r="A7" s="1850"/>
      <c r="B7" s="1850"/>
      <c r="C7" s="1850"/>
      <c r="D7" s="1850"/>
      <c r="E7" s="1850"/>
      <c r="F7" s="1850"/>
      <c r="G7" s="1850"/>
      <c r="H7" s="1850"/>
      <c r="I7" s="1850"/>
      <c r="J7" s="1850"/>
      <c r="K7" s="1850"/>
      <c r="L7" s="1850"/>
    </row>
    <row r="8" spans="1:256" customFormat="1" ht="15.5">
      <c r="A8" s="1843" t="s">
        <v>1570</v>
      </c>
      <c r="B8" s="1843"/>
      <c r="C8" s="1843"/>
      <c r="D8" s="1843"/>
      <c r="E8" s="1843"/>
      <c r="F8" s="1843"/>
      <c r="G8" s="1843"/>
      <c r="H8" s="1843"/>
      <c r="I8" s="1843"/>
      <c r="J8" s="1843"/>
      <c r="K8" s="1843"/>
    </row>
    <row r="9" spans="1:256" customFormat="1" ht="10" customHeight="1">
      <c r="A9" s="1849"/>
      <c r="B9" s="1849"/>
      <c r="C9" s="1849"/>
      <c r="D9" s="1849"/>
      <c r="E9" s="1849"/>
      <c r="F9" s="1849"/>
      <c r="G9" s="1849"/>
      <c r="H9" s="1849"/>
      <c r="I9" s="1849"/>
      <c r="J9" s="1849"/>
      <c r="K9" s="1849"/>
    </row>
    <row r="10" spans="1:256" customFormat="1" ht="24.75" customHeight="1">
      <c r="A10" s="1844"/>
      <c r="B10" s="1844"/>
      <c r="C10" s="1844"/>
      <c r="D10" s="1844"/>
      <c r="E10" s="1844"/>
      <c r="F10" s="1844"/>
      <c r="G10" s="1844"/>
      <c r="H10" s="1844"/>
      <c r="I10" s="1844"/>
      <c r="J10" s="1844"/>
      <c r="K10" s="1844"/>
    </row>
    <row r="11" spans="1:256" customFormat="1" ht="30" customHeight="1">
      <c r="A11" s="1844"/>
      <c r="B11" s="1844"/>
      <c r="C11" s="1844"/>
      <c r="D11" s="1844"/>
      <c r="E11" s="1844"/>
      <c r="F11" s="1844"/>
      <c r="G11" s="1844"/>
      <c r="H11" s="1844"/>
      <c r="I11" s="1844"/>
      <c r="J11" s="1844"/>
      <c r="K11" s="1844"/>
    </row>
    <row r="12" spans="1:256" customFormat="1" ht="13" customHeight="1"/>
    <row r="13" spans="1:256" customFormat="1" ht="30" customHeight="1">
      <c r="A13" s="1843" t="s">
        <v>3252</v>
      </c>
      <c r="B13" s="1843"/>
      <c r="C13" s="1843"/>
      <c r="D13" s="1843"/>
      <c r="E13" s="1843"/>
      <c r="F13" s="1843"/>
      <c r="G13" s="1843"/>
      <c r="H13" s="1843"/>
      <c r="I13" s="1843"/>
      <c r="J13" s="1843"/>
      <c r="K13" s="1843"/>
    </row>
    <row r="14" spans="1:256" customFormat="1" ht="14.5">
      <c r="A14" s="1843"/>
      <c r="B14" s="1843"/>
      <c r="C14" s="1843"/>
      <c r="D14" s="1843"/>
      <c r="E14" s="1843"/>
      <c r="F14" s="1843"/>
      <c r="G14" s="1843"/>
      <c r="H14" s="1843"/>
      <c r="I14" s="1843"/>
      <c r="J14" s="1843"/>
      <c r="K14" s="1843"/>
    </row>
    <row r="15" spans="1:256" customFormat="1" ht="21.65" customHeight="1">
      <c r="A15" s="1843" t="s">
        <v>1572</v>
      </c>
      <c r="B15" s="1843"/>
      <c r="C15" s="595"/>
      <c r="D15" s="594"/>
      <c r="E15" s="594"/>
      <c r="F15" s="594"/>
      <c r="G15" s="594"/>
      <c r="H15" s="594"/>
      <c r="I15" s="594"/>
      <c r="J15" s="594"/>
      <c r="K15" s="594"/>
    </row>
    <row r="16" spans="1:256" customFormat="1" ht="17.149999999999999" customHeight="1"/>
    <row r="17" spans="1:12" ht="17.25" customHeight="1">
      <c r="A17" s="1848" t="s">
        <v>1571</v>
      </c>
      <c r="B17" s="1848"/>
      <c r="C17" s="1848"/>
      <c r="D17" s="1848"/>
      <c r="E17" s="1848"/>
      <c r="F17" s="1848"/>
      <c r="G17" s="1848"/>
      <c r="H17" s="1848"/>
      <c r="I17" s="1848"/>
      <c r="J17" s="1848"/>
      <c r="K17" s="1848"/>
      <c r="L17" s="1848"/>
    </row>
    <row r="18" spans="1:12" ht="8.15" customHeight="1">
      <c r="A18" s="30"/>
      <c r="B18" s="30"/>
      <c r="C18" s="404"/>
      <c r="D18" s="404"/>
      <c r="E18" s="404"/>
      <c r="F18" s="404"/>
      <c r="G18" s="404"/>
      <c r="H18" s="404"/>
      <c r="I18" s="404"/>
      <c r="J18" s="405"/>
      <c r="K18" s="405"/>
      <c r="L18" s="405"/>
    </row>
    <row r="19" spans="1:12" ht="17.25" customHeight="1">
      <c r="A19" s="1843" t="s">
        <v>1574</v>
      </c>
      <c r="B19" s="1843"/>
      <c r="C19" s="1843"/>
      <c r="D19" s="1843"/>
      <c r="E19" s="1843"/>
      <c r="F19" s="1843"/>
      <c r="G19" s="1843"/>
      <c r="H19" s="1843"/>
      <c r="I19" s="1843"/>
      <c r="J19" s="1843"/>
      <c r="K19" s="1843"/>
      <c r="L19" s="405"/>
    </row>
    <row r="20" spans="1:12" ht="64.5" customHeight="1">
      <c r="A20" s="1843"/>
      <c r="B20" s="1843"/>
      <c r="C20" s="1843"/>
      <c r="D20" s="1843"/>
      <c r="E20" s="1843"/>
      <c r="F20" s="1843"/>
      <c r="G20" s="1843"/>
      <c r="H20" s="1843"/>
      <c r="I20" s="1843"/>
      <c r="J20" s="1843"/>
      <c r="K20" s="1843"/>
      <c r="L20" s="405"/>
    </row>
    <row r="21" spans="1:12" ht="28" customHeight="1">
      <c r="A21" s="1843"/>
      <c r="B21" s="1843"/>
      <c r="C21" s="1843"/>
      <c r="D21" s="1843"/>
      <c r="E21" s="1843"/>
      <c r="F21" s="1843"/>
      <c r="G21" s="1843"/>
      <c r="H21" s="1843"/>
      <c r="I21" s="1843"/>
      <c r="J21" s="1843"/>
      <c r="K21" s="1843"/>
      <c r="L21" s="405"/>
    </row>
    <row r="22" spans="1:12" s="82" customFormat="1" ht="18">
      <c r="A22" s="1848" t="s">
        <v>1573</v>
      </c>
      <c r="B22" s="1848"/>
      <c r="C22" s="1848"/>
      <c r="D22" s="1848"/>
      <c r="E22" s="1848"/>
      <c r="F22" s="1848"/>
      <c r="G22" s="1848"/>
      <c r="H22" s="1848"/>
      <c r="I22" s="1848"/>
      <c r="J22" s="1848"/>
      <c r="K22" s="1848"/>
      <c r="L22" s="1848"/>
    </row>
    <row r="23" spans="1:12" ht="9" customHeight="1">
      <c r="A23" s="30"/>
      <c r="B23" s="30"/>
    </row>
    <row r="24" spans="1:12" ht="17.25" customHeight="1">
      <c r="A24" s="1843" t="s">
        <v>12801</v>
      </c>
      <c r="B24" s="1843"/>
      <c r="C24" s="1843"/>
      <c r="D24" s="1843"/>
      <c r="E24" s="1843"/>
      <c r="F24" s="1843"/>
      <c r="G24" s="1843"/>
      <c r="H24" s="1843"/>
      <c r="I24" s="1843"/>
      <c r="J24" s="1843"/>
      <c r="K24" s="1843"/>
      <c r="L24" s="405"/>
    </row>
    <row r="25" spans="1:12" customFormat="1" ht="26.15" customHeight="1">
      <c r="A25" s="1843"/>
      <c r="B25" s="1843"/>
      <c r="C25" s="1843"/>
      <c r="D25" s="1843"/>
      <c r="E25" s="1843"/>
      <c r="F25" s="1843"/>
      <c r="G25" s="1843"/>
      <c r="H25" s="1843"/>
      <c r="I25" s="1843"/>
      <c r="J25" s="1843"/>
      <c r="K25" s="1843"/>
    </row>
    <row r="26" spans="1:12" customFormat="1" ht="13" customHeight="1"/>
    <row r="27" spans="1:12" customFormat="1" ht="26.15" customHeight="1">
      <c r="A27" s="1843" t="s">
        <v>12802</v>
      </c>
      <c r="B27" s="1843"/>
      <c r="C27" s="1843"/>
      <c r="D27" s="1843"/>
      <c r="E27" s="1843"/>
      <c r="F27" s="1843"/>
      <c r="G27" s="1843"/>
      <c r="H27" s="1843"/>
      <c r="I27" s="1843"/>
      <c r="J27" s="1843"/>
      <c r="K27" s="1843"/>
    </row>
    <row r="28" spans="1:12" customFormat="1" ht="56.15" customHeight="1">
      <c r="A28" s="1843"/>
      <c r="B28" s="1843"/>
      <c r="C28" s="1843"/>
      <c r="D28" s="1843"/>
      <c r="E28" s="1843"/>
      <c r="F28" s="1843"/>
      <c r="G28" s="1843"/>
      <c r="H28" s="1843"/>
      <c r="I28" s="1843"/>
      <c r="J28" s="1843"/>
      <c r="K28" s="1843"/>
    </row>
    <row r="29" spans="1:12" customFormat="1" ht="18" customHeight="1">
      <c r="A29" s="596"/>
      <c r="B29" s="596"/>
      <c r="C29" s="596"/>
      <c r="D29" s="596"/>
      <c r="E29" s="596"/>
      <c r="F29" s="596"/>
      <c r="G29" s="596"/>
      <c r="H29" s="596"/>
      <c r="I29" s="596"/>
      <c r="J29" s="596"/>
      <c r="K29" s="596"/>
    </row>
    <row r="30" spans="1:12" customFormat="1" ht="26.5" customHeight="1">
      <c r="A30" s="1848" t="s">
        <v>1575</v>
      </c>
      <c r="B30" s="1848"/>
      <c r="C30" s="1171"/>
      <c r="D30" s="1171"/>
      <c r="E30" s="1171"/>
      <c r="F30" s="1171"/>
      <c r="G30" s="1171"/>
      <c r="H30" s="1171"/>
      <c r="I30" s="1171"/>
      <c r="J30" s="1171"/>
      <c r="K30" s="1171"/>
      <c r="L30" s="1172"/>
    </row>
    <row r="31" spans="1:12" customFormat="1" ht="18" customHeight="1">
      <c r="A31" s="1172"/>
      <c r="B31" s="1172"/>
      <c r="C31" s="1172"/>
      <c r="D31" s="1172"/>
      <c r="E31" s="1172"/>
      <c r="F31" s="1172"/>
      <c r="G31" s="1172"/>
      <c r="H31" s="1172"/>
      <c r="I31" s="1172"/>
      <c r="J31" s="1172"/>
      <c r="K31" s="1172"/>
      <c r="L31" s="1172"/>
    </row>
    <row r="32" spans="1:12" customFormat="1" ht="18" customHeight="1">
      <c r="A32" s="1847" t="s">
        <v>1576</v>
      </c>
      <c r="B32" s="1847"/>
      <c r="C32" s="1847"/>
      <c r="D32" s="1847"/>
      <c r="E32" s="1847"/>
      <c r="F32" s="1847"/>
      <c r="G32" s="1847"/>
      <c r="H32" s="1847"/>
      <c r="I32" s="1847"/>
      <c r="J32" s="1847"/>
      <c r="K32" s="1847"/>
      <c r="L32" s="1847"/>
    </row>
    <row r="33" spans="1:12" customFormat="1" ht="10.5" customHeight="1">
      <c r="A33" s="1851"/>
      <c r="B33" s="1851"/>
      <c r="C33" s="1851"/>
      <c r="D33" s="1851"/>
      <c r="E33" s="1851"/>
      <c r="F33" s="1851"/>
      <c r="G33" s="1851"/>
      <c r="H33" s="1851"/>
      <c r="I33" s="1851"/>
      <c r="J33" s="1851"/>
      <c r="K33" s="1851"/>
      <c r="L33" s="1851"/>
    </row>
    <row r="34" spans="1:12" customFormat="1" ht="16" customHeight="1">
      <c r="A34" s="1843" t="s">
        <v>1577</v>
      </c>
      <c r="B34" s="1843"/>
      <c r="C34" s="1843"/>
      <c r="D34" s="1843"/>
      <c r="E34" s="1843"/>
      <c r="F34" s="1843"/>
      <c r="G34" s="1843"/>
      <c r="H34" s="1843"/>
      <c r="I34" s="1843"/>
      <c r="J34" s="1843"/>
      <c r="K34" s="1843"/>
    </row>
    <row r="35" spans="1:12" customFormat="1" ht="44.5" customHeight="1">
      <c r="A35" s="1843"/>
      <c r="B35" s="1843"/>
      <c r="C35" s="1843"/>
      <c r="D35" s="1843"/>
      <c r="E35" s="1843"/>
      <c r="F35" s="1843"/>
      <c r="G35" s="1843"/>
      <c r="H35" s="1843"/>
      <c r="I35" s="1843"/>
      <c r="J35" s="1843"/>
      <c r="K35" s="1843"/>
    </row>
    <row r="36" spans="1:12" customFormat="1" ht="16" customHeight="1">
      <c r="A36" s="597"/>
      <c r="B36" s="597"/>
      <c r="C36" s="597"/>
      <c r="D36" s="597"/>
      <c r="E36" s="597"/>
      <c r="F36" s="597"/>
      <c r="G36" s="597"/>
      <c r="H36" s="597"/>
      <c r="I36" s="597"/>
      <c r="J36" s="597"/>
      <c r="K36" s="597"/>
    </row>
    <row r="37" spans="1:12" customFormat="1" ht="16" customHeight="1">
      <c r="A37" s="1847" t="s">
        <v>1578</v>
      </c>
      <c r="B37" s="1847"/>
      <c r="C37" s="1847"/>
      <c r="D37" s="1847"/>
      <c r="E37" s="1847"/>
      <c r="F37" s="1847"/>
      <c r="G37" s="1847"/>
      <c r="H37" s="1847"/>
      <c r="I37" s="1847"/>
      <c r="J37" s="1847"/>
      <c r="K37" s="1847"/>
    </row>
    <row r="38" spans="1:12" customFormat="1" ht="8.15" customHeight="1"/>
    <row r="39" spans="1:12" customFormat="1" ht="16" customHeight="1">
      <c r="A39" s="1843" t="s">
        <v>1579</v>
      </c>
      <c r="B39" s="1843"/>
      <c r="C39" s="1843"/>
      <c r="D39" s="1843"/>
      <c r="E39" s="1843"/>
      <c r="F39" s="1843"/>
      <c r="G39" s="1843"/>
      <c r="H39" s="1843"/>
      <c r="I39" s="1843"/>
      <c r="J39" s="1843"/>
      <c r="K39" s="1843"/>
    </row>
    <row r="40" spans="1:12" customFormat="1" ht="50.5" customHeight="1">
      <c r="A40" s="1843"/>
      <c r="B40" s="1843"/>
      <c r="C40" s="1843"/>
      <c r="D40" s="1843"/>
      <c r="E40" s="1843"/>
      <c r="F40" s="1843"/>
      <c r="G40" s="1843"/>
      <c r="H40" s="1843"/>
      <c r="I40" s="1843"/>
      <c r="J40" s="1843"/>
      <c r="K40" s="1843"/>
    </row>
    <row r="41" spans="1:12" customFormat="1" ht="3.65" customHeight="1">
      <c r="A41" s="1843"/>
      <c r="B41" s="1843"/>
      <c r="C41" s="1843"/>
      <c r="D41" s="1843"/>
      <c r="E41" s="1843"/>
      <c r="F41" s="1843"/>
      <c r="G41" s="1843"/>
      <c r="H41" s="1843"/>
      <c r="I41" s="1843"/>
      <c r="J41" s="1843"/>
      <c r="K41" s="1843"/>
    </row>
    <row r="42" spans="1:12" customFormat="1" ht="16" customHeight="1">
      <c r="A42" s="1843" t="s">
        <v>12803</v>
      </c>
      <c r="B42" s="1843"/>
      <c r="C42" s="1843"/>
      <c r="D42" s="1843"/>
      <c r="E42" s="1843"/>
      <c r="F42" s="1843"/>
      <c r="G42" s="1843"/>
      <c r="H42" s="1843"/>
      <c r="I42" s="1843"/>
      <c r="J42" s="1843"/>
      <c r="K42" s="1843"/>
    </row>
    <row r="43" spans="1:12" customFormat="1" ht="37" customHeight="1">
      <c r="A43" s="1843"/>
      <c r="B43" s="1843"/>
      <c r="C43" s="1843"/>
      <c r="D43" s="1843"/>
      <c r="E43" s="1843"/>
      <c r="F43" s="1843"/>
      <c r="G43" s="1843"/>
      <c r="H43" s="1843"/>
      <c r="I43" s="1843"/>
      <c r="J43" s="1843"/>
      <c r="K43" s="1843"/>
    </row>
    <row r="44" spans="1:12" customFormat="1" ht="16" customHeight="1">
      <c r="A44" s="1843"/>
      <c r="B44" s="1843"/>
      <c r="C44" s="1843"/>
      <c r="D44" s="1843"/>
      <c r="E44" s="1843"/>
      <c r="F44" s="1843"/>
      <c r="G44" s="1843"/>
      <c r="H44" s="1843"/>
      <c r="I44" s="1843"/>
      <c r="J44" s="1843"/>
      <c r="K44" s="1843"/>
    </row>
    <row r="45" spans="1:12" customFormat="1" ht="16" customHeight="1">
      <c r="A45" s="1847" t="s">
        <v>1580</v>
      </c>
      <c r="B45" s="1847"/>
      <c r="C45" s="1847"/>
      <c r="D45" s="1847"/>
      <c r="E45" s="1847"/>
      <c r="F45" s="1847"/>
      <c r="G45" s="1847"/>
      <c r="H45" s="1847"/>
      <c r="I45" s="1847"/>
      <c r="J45" s="1847"/>
      <c r="K45" s="1847"/>
    </row>
    <row r="46" spans="1:12" customFormat="1" ht="8.15" customHeight="1"/>
    <row r="47" spans="1:12" customFormat="1" ht="16" customHeight="1">
      <c r="A47" s="1843" t="s">
        <v>12804</v>
      </c>
      <c r="B47" s="1843"/>
      <c r="C47" s="1843"/>
      <c r="D47" s="1843"/>
      <c r="E47" s="1843"/>
      <c r="F47" s="1843"/>
      <c r="G47" s="1843"/>
      <c r="H47" s="1843"/>
      <c r="I47" s="1843"/>
      <c r="J47" s="1843"/>
      <c r="K47" s="1843"/>
    </row>
    <row r="48" spans="1:12" customFormat="1" ht="78" customHeight="1">
      <c r="A48" s="1843"/>
      <c r="B48" s="1843"/>
      <c r="C48" s="1843"/>
      <c r="D48" s="1843"/>
      <c r="E48" s="1843"/>
      <c r="F48" s="1843"/>
      <c r="G48" s="1843"/>
      <c r="H48" s="1843"/>
      <c r="I48" s="1843"/>
      <c r="J48" s="1843"/>
      <c r="K48" s="1843"/>
    </row>
    <row r="49" spans="1:11" customFormat="1" ht="16" customHeight="1">
      <c r="A49" s="597"/>
      <c r="B49" s="597"/>
      <c r="C49" s="597"/>
      <c r="D49" s="597"/>
      <c r="E49" s="597"/>
      <c r="F49" s="597"/>
      <c r="G49" s="597"/>
      <c r="H49" s="597"/>
      <c r="I49" s="597"/>
      <c r="J49" s="597"/>
      <c r="K49" s="597"/>
    </row>
    <row r="50" spans="1:11" customFormat="1" ht="16" customHeight="1">
      <c r="A50" s="597"/>
      <c r="B50" s="597"/>
      <c r="C50" s="597"/>
      <c r="D50" s="597"/>
      <c r="E50" s="597"/>
      <c r="F50" s="597"/>
      <c r="G50" s="597"/>
      <c r="H50" s="597"/>
      <c r="I50" s="597"/>
      <c r="J50" s="597"/>
      <c r="K50" s="597"/>
    </row>
    <row r="51" spans="1:11" customFormat="1" ht="45.65" customHeight="1">
      <c r="A51" s="652" t="s">
        <v>1814</v>
      </c>
      <c r="B51" s="1853" t="str">
        <f>IF('EFS Pre-Approval'!C14="","",'EFS Pre-Approval'!C14)</f>
        <v/>
      </c>
      <c r="C51" s="1853"/>
      <c r="D51" s="597"/>
      <c r="E51" s="597"/>
      <c r="F51" s="597"/>
      <c r="G51" s="597"/>
      <c r="H51" s="597"/>
      <c r="I51" s="597"/>
      <c r="J51" s="597"/>
      <c r="K51" s="597"/>
    </row>
    <row r="52" spans="1:11" customFormat="1" ht="34.5" customHeight="1">
      <c r="A52" s="1854" t="s">
        <v>1815</v>
      </c>
      <c r="B52" s="1854"/>
      <c r="C52" s="1854"/>
      <c r="D52" s="1854"/>
      <c r="E52" s="1854"/>
      <c r="F52" s="1854"/>
      <c r="G52" s="597"/>
      <c r="H52" s="597"/>
      <c r="I52" s="597"/>
      <c r="J52" s="597"/>
      <c r="K52" s="597"/>
    </row>
    <row r="53" spans="1:11" customFormat="1" ht="45.65" customHeight="1">
      <c r="A53" s="652"/>
      <c r="B53" s="653"/>
      <c r="C53" s="653"/>
      <c r="D53" s="597"/>
      <c r="E53" s="597"/>
      <c r="F53" s="597"/>
      <c r="G53" s="597"/>
      <c r="H53" s="597"/>
      <c r="I53" s="597"/>
      <c r="J53" s="597"/>
      <c r="K53" s="597"/>
    </row>
    <row r="54" spans="1:11" customFormat="1" ht="20.149999999999999" customHeight="1">
      <c r="A54" s="598"/>
      <c r="B54" s="654" t="s">
        <v>2289</v>
      </c>
      <c r="C54" s="597"/>
      <c r="D54" s="597"/>
      <c r="E54" s="597"/>
      <c r="F54" s="597"/>
      <c r="G54" s="597"/>
      <c r="H54" s="597"/>
      <c r="I54" s="597"/>
      <c r="J54" s="597"/>
      <c r="K54" s="597"/>
    </row>
    <row r="55" spans="1:11" customFormat="1" ht="20.149999999999999" customHeight="1">
      <c r="A55" s="598"/>
      <c r="B55" s="654"/>
      <c r="C55" s="597"/>
      <c r="D55" s="597"/>
      <c r="E55" s="597"/>
      <c r="F55" s="597"/>
      <c r="G55" s="597"/>
      <c r="H55" s="597"/>
      <c r="I55" s="597"/>
      <c r="J55" s="597"/>
      <c r="K55" s="597"/>
    </row>
    <row r="56" spans="1:11" customFormat="1" ht="20.149999999999999" customHeight="1">
      <c r="A56" s="598"/>
      <c r="B56" s="597"/>
      <c r="C56" s="597"/>
      <c r="D56" s="597"/>
      <c r="E56" s="597"/>
      <c r="F56" s="597"/>
      <c r="G56" s="597"/>
      <c r="H56" s="597"/>
      <c r="I56" s="597"/>
      <c r="J56" s="597"/>
      <c r="K56" s="597"/>
    </row>
    <row r="57" spans="1:11" customFormat="1" ht="16" customHeight="1">
      <c r="A57" s="1852"/>
      <c r="B57" s="1852"/>
      <c r="C57" s="1852"/>
      <c r="D57" s="597"/>
      <c r="E57" s="1856"/>
      <c r="F57" s="1856"/>
      <c r="G57" s="1856"/>
      <c r="H57" s="1856"/>
      <c r="I57" s="597"/>
      <c r="J57" s="1852"/>
      <c r="K57" s="1852"/>
    </row>
    <row r="58" spans="1:11" customFormat="1" ht="16" customHeight="1">
      <c r="A58" s="598" t="s">
        <v>1581</v>
      </c>
      <c r="E58" s="598" t="s">
        <v>1583</v>
      </c>
      <c r="J58" s="598" t="s">
        <v>225</v>
      </c>
    </row>
    <row r="59" spans="1:11" customFormat="1" ht="16" customHeight="1"/>
    <row r="60" spans="1:11" customFormat="1" ht="16" customHeight="1">
      <c r="A60" s="1855"/>
      <c r="B60" s="1855"/>
      <c r="C60" s="1855"/>
      <c r="E60" s="1857"/>
      <c r="F60" s="1857"/>
      <c r="G60" s="1857"/>
      <c r="H60" s="1857"/>
      <c r="J60" s="1855"/>
      <c r="K60" s="1855"/>
    </row>
    <row r="61" spans="1:11" customFormat="1" ht="16" customHeight="1">
      <c r="A61" s="598" t="s">
        <v>1582</v>
      </c>
      <c r="E61" s="598" t="s">
        <v>1583</v>
      </c>
      <c r="J61" s="598" t="s">
        <v>225</v>
      </c>
    </row>
    <row r="62" spans="1:11" customFormat="1" ht="16" customHeight="1"/>
    <row r="63" spans="1:11" s="78" customFormat="1" ht="16.5" customHeight="1">
      <c r="A63" s="599" t="s">
        <v>220</v>
      </c>
      <c r="B63" s="690" t="str">
        <f>Development!$A$2</f>
        <v>3.0</v>
      </c>
      <c r="C63" s="600"/>
      <c r="J63" s="599" t="s">
        <v>222</v>
      </c>
      <c r="K63" s="600" t="str">
        <f>Development!$A$4</f>
        <v>4.1.2024</v>
      </c>
    </row>
    <row r="105" ht="16.5" customHeight="1"/>
    <row r="106" ht="16.5" customHeight="1"/>
  </sheetData>
  <sheetProtection algorithmName="SHA-512" hashValue="4D6zXbpoNYJDfLQ7ReFtiAN/3rYhz8BXGG22vClTy44fKjjitf9R2G5jxyZCjpDo2d+dUlFXn6d08VI9jK0qQQ==" saltValue="2oXEUdOnsLq+aZYdASp0RQ==" spinCount="100000" sheet="1" objects="1" scenarios="1"/>
  <mergeCells count="81">
    <mergeCell ref="A60:C60"/>
    <mergeCell ref="E57:H57"/>
    <mergeCell ref="E60:H60"/>
    <mergeCell ref="J57:K57"/>
    <mergeCell ref="J60:K60"/>
    <mergeCell ref="A45:K45"/>
    <mergeCell ref="A47:K48"/>
    <mergeCell ref="A57:C57"/>
    <mergeCell ref="A39:K40"/>
    <mergeCell ref="A41:K41"/>
    <mergeCell ref="A42:K43"/>
    <mergeCell ref="A44:K44"/>
    <mergeCell ref="B51:C51"/>
    <mergeCell ref="A52:F52"/>
    <mergeCell ref="A34:K35"/>
    <mergeCell ref="A37:K37"/>
    <mergeCell ref="A33:L33"/>
    <mergeCell ref="A24:K25"/>
    <mergeCell ref="A27:K28"/>
    <mergeCell ref="A30:B30"/>
    <mergeCell ref="BT1:CC1"/>
    <mergeCell ref="CD1:CM1"/>
    <mergeCell ref="CN1:CW1"/>
    <mergeCell ref="CX1:DG1"/>
    <mergeCell ref="A32:L32"/>
    <mergeCell ref="V1:AE1"/>
    <mergeCell ref="AF1:AO1"/>
    <mergeCell ref="AP1:AY1"/>
    <mergeCell ref="AZ1:BI1"/>
    <mergeCell ref="BJ1:BS1"/>
    <mergeCell ref="A13:K14"/>
    <mergeCell ref="A17:L17"/>
    <mergeCell ref="A8:K8"/>
    <mergeCell ref="A9:K9"/>
    <mergeCell ref="A7:L7"/>
    <mergeCell ref="A22:L22"/>
    <mergeCell ref="DH1:DQ1"/>
    <mergeCell ref="DR1:EA1"/>
    <mergeCell ref="IR1:IV1"/>
    <mergeCell ref="EL1:EU1"/>
    <mergeCell ref="EV1:FE1"/>
    <mergeCell ref="FF1:FO1"/>
    <mergeCell ref="FP1:FY1"/>
    <mergeCell ref="FZ1:GI1"/>
    <mergeCell ref="GJ1:GS1"/>
    <mergeCell ref="GT1:HC1"/>
    <mergeCell ref="HD1:HM1"/>
    <mergeCell ref="HN1:HW1"/>
    <mergeCell ref="HX1:IG1"/>
    <mergeCell ref="IH1:IQ1"/>
    <mergeCell ref="EB1:EK1"/>
    <mergeCell ref="IR3:IV3"/>
    <mergeCell ref="IH3:IQ3"/>
    <mergeCell ref="FP3:FY3"/>
    <mergeCell ref="FZ3:GI3"/>
    <mergeCell ref="BT3:CC3"/>
    <mergeCell ref="HN3:HW3"/>
    <mergeCell ref="HX3:IG3"/>
    <mergeCell ref="EB3:EK3"/>
    <mergeCell ref="EL3:EU3"/>
    <mergeCell ref="EV3:FE3"/>
    <mergeCell ref="FF3:FO3"/>
    <mergeCell ref="HD3:HM3"/>
    <mergeCell ref="CN3:CW3"/>
    <mergeCell ref="CX3:DG3"/>
    <mergeCell ref="DH3:DQ3"/>
    <mergeCell ref="DR3:EA3"/>
    <mergeCell ref="GJ3:GS3"/>
    <mergeCell ref="GT3:HC3"/>
    <mergeCell ref="V3:AE3"/>
    <mergeCell ref="AF3:AO3"/>
    <mergeCell ref="AP3:AY3"/>
    <mergeCell ref="AZ3:BI3"/>
    <mergeCell ref="BJ3:BS3"/>
    <mergeCell ref="CD3:CM3"/>
    <mergeCell ref="A15:B15"/>
    <mergeCell ref="A19:K20"/>
    <mergeCell ref="A21:K21"/>
    <mergeCell ref="A5:L6"/>
    <mergeCell ref="A10:K10"/>
    <mergeCell ref="A11:K11"/>
  </mergeCells>
  <printOptions horizontalCentered="1"/>
  <pageMargins left="0.2" right="0.2" top="0.75" bottom="0.75" header="0.3" footer="0.3"/>
  <pageSetup scale="46"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3777" r:id="rId4" name="Check Box 1">
              <controlPr defaultSize="0" autoFill="0" autoLine="0" autoPict="0">
                <anchor moveWithCells="1">
                  <from>
                    <xdr:col>0</xdr:col>
                    <xdr:colOff>0</xdr:colOff>
                    <xdr:row>48</xdr:row>
                    <xdr:rowOff>260350</xdr:rowOff>
                  </from>
                  <to>
                    <xdr:col>4</xdr:col>
                    <xdr:colOff>457200</xdr:colOff>
                    <xdr:row>49</xdr:row>
                    <xdr:rowOff>298450</xdr:rowOff>
                  </to>
                </anchor>
              </controlPr>
            </control>
          </mc:Choice>
        </mc:AlternateContent>
        <mc:AlternateContent xmlns:mc="http://schemas.openxmlformats.org/markup-compatibility/2006">
          <mc:Choice Requires="x14">
            <control shapeId="203778" r:id="rId5" name="Option Button 2">
              <controlPr defaultSize="0" autoFill="0" autoLine="0" autoPict="0">
                <anchor moveWithCells="1">
                  <from>
                    <xdr:col>0</xdr:col>
                    <xdr:colOff>1936750</xdr:colOff>
                    <xdr:row>52</xdr:row>
                    <xdr:rowOff>146050</xdr:rowOff>
                  </from>
                  <to>
                    <xdr:col>4</xdr:col>
                    <xdr:colOff>457200</xdr:colOff>
                    <xdr:row>52</xdr:row>
                    <xdr:rowOff>603250</xdr:rowOff>
                  </to>
                </anchor>
              </controlPr>
            </control>
          </mc:Choice>
        </mc:AlternateContent>
        <mc:AlternateContent xmlns:mc="http://schemas.openxmlformats.org/markup-compatibility/2006">
          <mc:Choice Requires="x14">
            <control shapeId="203779" r:id="rId6" name="Option Button 3">
              <controlPr defaultSize="0" autoFill="0" autoLine="0" autoPict="0">
                <anchor moveWithCells="1">
                  <from>
                    <xdr:col>1</xdr:col>
                    <xdr:colOff>12700</xdr:colOff>
                    <xdr:row>52</xdr:row>
                    <xdr:rowOff>495300</xdr:rowOff>
                  </from>
                  <to>
                    <xdr:col>4</xdr:col>
                    <xdr:colOff>127000</xdr:colOff>
                    <xdr:row>53</xdr:row>
                    <xdr:rowOff>69850</xdr:rowOff>
                  </to>
                </anchor>
              </controlPr>
            </control>
          </mc:Choice>
        </mc:AlternateContent>
        <mc:AlternateContent xmlns:mc="http://schemas.openxmlformats.org/markup-compatibility/2006">
          <mc:Choice Requires="x14">
            <control shapeId="203780" r:id="rId7" name="Option Button 4">
              <controlPr defaultSize="0" autoFill="0" autoLine="0" autoPict="0">
                <anchor moveWithCells="1">
                  <from>
                    <xdr:col>4</xdr:col>
                    <xdr:colOff>374650</xdr:colOff>
                    <xdr:row>52</xdr:row>
                    <xdr:rowOff>222250</xdr:rowOff>
                  </from>
                  <to>
                    <xdr:col>8</xdr:col>
                    <xdr:colOff>184150</xdr:colOff>
                    <xdr:row>52</xdr:row>
                    <xdr:rowOff>508000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theme="4"/>
  </sheetPr>
  <dimension ref="B1:O100"/>
  <sheetViews>
    <sheetView showGridLines="0" topLeftCell="A35" zoomScaleNormal="100" workbookViewId="0">
      <selection activeCell="K49" sqref="K49:L49"/>
    </sheetView>
  </sheetViews>
  <sheetFormatPr defaultColWidth="0" defaultRowHeight="14" zeroHeight="1"/>
  <cols>
    <col min="1" max="1" width="3.54296875" style="154" customWidth="1"/>
    <col min="2" max="2" width="11.54296875" style="154" customWidth="1"/>
    <col min="3" max="3" width="8.81640625" style="154" customWidth="1"/>
    <col min="4" max="4" width="10.81640625" style="154" customWidth="1"/>
    <col min="5" max="5" width="19.1796875" style="154" customWidth="1"/>
    <col min="6" max="6" width="13.81640625" style="154" customWidth="1"/>
    <col min="7" max="7" width="12.453125" style="154" customWidth="1"/>
    <col min="8" max="8" width="10.1796875" style="154" customWidth="1"/>
    <col min="9" max="10" width="8.81640625" style="154" customWidth="1"/>
    <col min="11" max="11" width="18.54296875" style="154" customWidth="1"/>
    <col min="12" max="12" width="18.1796875" style="154" customWidth="1"/>
    <col min="13" max="13" width="24.81640625" style="154" customWidth="1"/>
    <col min="14" max="14" width="4.81640625" style="154" customWidth="1"/>
    <col min="15" max="16384" width="0" style="154" hidden="1"/>
  </cols>
  <sheetData>
    <row r="1" spans="2:15" ht="30">
      <c r="B1" s="387" t="str">
        <f>Development!$A$3&amp;" Residential Efficiency Program"</f>
        <v>2024 Residential Efficiency Program</v>
      </c>
    </row>
    <row r="2" spans="2:15"/>
    <row r="3" spans="2:15" ht="15" customHeight="1"/>
    <row r="4" spans="2:15" ht="23.15" customHeight="1">
      <c r="B4" s="1899" t="str">
        <f>"Pre-Inspection Form, Version "&amp;Development!A2</f>
        <v>Pre-Inspection Form, Version 3.0</v>
      </c>
      <c r="C4" s="1899"/>
      <c r="D4" s="1899"/>
      <c r="E4" s="1899"/>
      <c r="F4" s="1899"/>
      <c r="G4" s="389"/>
      <c r="H4" s="389"/>
      <c r="I4" s="389"/>
      <c r="J4" s="389"/>
      <c r="K4" s="389"/>
      <c r="L4" s="389"/>
      <c r="M4" s="301"/>
    </row>
    <row r="5" spans="2:15" ht="26.5" customHeight="1"/>
    <row r="6" spans="2:15" ht="25.4" customHeight="1">
      <c r="B6" s="154" t="s">
        <v>255</v>
      </c>
      <c r="C6" s="1493"/>
      <c r="D6" s="1493"/>
      <c r="E6" s="1493"/>
      <c r="F6" s="1493"/>
      <c r="I6" s="309" t="s">
        <v>218</v>
      </c>
      <c r="J6" s="1858" t="str">
        <f>IF('Customer Information'!C5="","",'Customer Information'!C5)</f>
        <v/>
      </c>
      <c r="K6" s="1858"/>
      <c r="L6" s="1858"/>
      <c r="M6" s="1858"/>
    </row>
    <row r="7" spans="2:15" ht="8.25" customHeight="1"/>
    <row r="8" spans="2:15" ht="25.5" customHeight="1">
      <c r="B8" s="221"/>
      <c r="C8" s="221"/>
      <c r="D8" s="221"/>
      <c r="E8" s="221"/>
      <c r="F8" s="221"/>
      <c r="G8" s="221"/>
      <c r="I8" s="221"/>
      <c r="J8" s="221"/>
      <c r="K8" s="221"/>
      <c r="L8" s="221"/>
      <c r="M8" s="221"/>
      <c r="N8" s="221"/>
      <c r="O8" s="221"/>
    </row>
    <row r="9" spans="2:15" ht="8.25" customHeight="1" thickBot="1">
      <c r="B9" s="221"/>
      <c r="C9" s="221"/>
      <c r="D9" s="221"/>
      <c r="E9" s="221"/>
      <c r="F9" s="221"/>
      <c r="G9" s="221"/>
      <c r="I9" s="221"/>
      <c r="J9" s="221"/>
      <c r="K9" s="221"/>
      <c r="L9" s="221"/>
      <c r="M9" s="221"/>
      <c r="N9" s="221"/>
      <c r="O9" s="221"/>
    </row>
    <row r="10" spans="2:15" ht="25.5" customHeight="1" thickBot="1">
      <c r="B10" s="987" t="s">
        <v>3068</v>
      </c>
      <c r="C10" s="988"/>
      <c r="D10" s="988"/>
      <c r="E10" s="988"/>
      <c r="F10" s="988"/>
      <c r="G10" s="988"/>
      <c r="H10" s="988"/>
      <c r="I10" s="988"/>
      <c r="J10" s="988"/>
      <c r="K10" s="988"/>
      <c r="L10" s="988"/>
      <c r="M10" s="989"/>
      <c r="N10" s="221"/>
      <c r="O10" s="221"/>
    </row>
    <row r="11" spans="2:15" ht="25.5" customHeight="1">
      <c r="B11" s="990" t="s">
        <v>3069</v>
      </c>
      <c r="K11" s="179"/>
      <c r="L11" s="179"/>
      <c r="M11" s="991"/>
      <c r="N11" s="221"/>
      <c r="O11" s="221"/>
    </row>
    <row r="12" spans="2:15" ht="25.5" customHeight="1">
      <c r="B12" s="990"/>
      <c r="K12" s="179"/>
      <c r="L12" s="179"/>
      <c r="M12" s="991"/>
      <c r="N12" s="221"/>
      <c r="O12" s="221"/>
    </row>
    <row r="13" spans="2:15" ht="25.5" customHeight="1">
      <c r="B13" s="990" t="s">
        <v>3070</v>
      </c>
      <c r="K13" s="179"/>
      <c r="L13" s="179"/>
      <c r="M13" s="991"/>
      <c r="N13" s="221"/>
      <c r="O13" s="221"/>
    </row>
    <row r="14" spans="2:15" ht="25.5" customHeight="1">
      <c r="B14" s="990"/>
      <c r="K14" s="179"/>
      <c r="L14" s="179"/>
      <c r="M14" s="991"/>
      <c r="N14" s="221"/>
      <c r="O14" s="221"/>
    </row>
    <row r="15" spans="2:15" ht="25.5" customHeight="1">
      <c r="B15" s="990" t="s">
        <v>3071</v>
      </c>
      <c r="K15" s="179"/>
      <c r="L15" s="179"/>
      <c r="M15" s="991"/>
      <c r="N15" s="221"/>
      <c r="O15" s="221"/>
    </row>
    <row r="16" spans="2:15" ht="25.5" customHeight="1">
      <c r="B16" s="990"/>
      <c r="K16" s="179"/>
      <c r="L16" s="179"/>
      <c r="M16" s="991"/>
      <c r="N16" s="221"/>
      <c r="O16" s="221"/>
    </row>
    <row r="17" spans="2:15" ht="25.5" customHeight="1" thickBot="1">
      <c r="B17" s="992" t="s">
        <v>3072</v>
      </c>
      <c r="C17" s="993"/>
      <c r="D17" s="993"/>
      <c r="E17" s="993"/>
      <c r="F17" s="993"/>
      <c r="G17" s="993"/>
      <c r="H17" s="993"/>
      <c r="I17" s="993"/>
      <c r="J17" s="993"/>
      <c r="K17" s="993"/>
      <c r="L17" s="993"/>
      <c r="M17" s="994"/>
      <c r="N17" s="221"/>
      <c r="O17" s="221"/>
    </row>
    <row r="18" spans="2:15" ht="8.25" customHeight="1">
      <c r="B18" s="221"/>
      <c r="C18" s="221"/>
      <c r="D18" s="221"/>
      <c r="E18" s="221"/>
      <c r="F18" s="221"/>
      <c r="G18" s="221"/>
      <c r="I18" s="221"/>
      <c r="J18" s="221"/>
      <c r="K18" s="221"/>
      <c r="L18" s="221"/>
      <c r="M18" s="221"/>
      <c r="N18" s="221"/>
      <c r="O18" s="221"/>
    </row>
    <row r="19" spans="2:15" ht="25.5" customHeight="1">
      <c r="B19" s="222" t="s">
        <v>157</v>
      </c>
      <c r="C19" s="223"/>
      <c r="D19" s="223"/>
      <c r="E19" s="223"/>
      <c r="F19" s="223"/>
      <c r="G19" s="223"/>
      <c r="I19" s="223"/>
      <c r="J19" s="223"/>
      <c r="K19" s="223"/>
      <c r="L19" s="223"/>
      <c r="M19" s="223"/>
      <c r="N19" s="224"/>
      <c r="O19" s="224"/>
    </row>
    <row r="20" spans="2:15" ht="25.5" customHeight="1">
      <c r="B20" s="225" t="s">
        <v>10</v>
      </c>
      <c r="C20" s="1863" t="str">
        <f>IF('Customer Information'!C6="","",'Customer Information'!C6)</f>
        <v/>
      </c>
      <c r="D20" s="1863"/>
      <c r="E20" s="1863"/>
      <c r="F20" s="1863"/>
      <c r="G20" s="225"/>
      <c r="I20" s="226" t="s">
        <v>237</v>
      </c>
      <c r="J20" s="392" t="str">
        <f>IF('Customer Information'!C7="","",'Customer Information'!C7)</f>
        <v/>
      </c>
      <c r="K20" s="392"/>
      <c r="L20" s="392"/>
      <c r="M20" s="392"/>
      <c r="N20" s="227"/>
      <c r="O20" s="227"/>
    </row>
    <row r="21" spans="2:15" ht="5.15" customHeight="1">
      <c r="B21" s="228"/>
      <c r="C21" s="229"/>
      <c r="D21" s="229"/>
      <c r="E21" s="229"/>
      <c r="F21" s="229"/>
      <c r="G21" s="228"/>
      <c r="I21" s="230"/>
      <c r="J21" s="229"/>
      <c r="K21" s="229"/>
      <c r="L21" s="229"/>
      <c r="M21" s="229"/>
      <c r="N21" s="231"/>
      <c r="O21" s="231"/>
    </row>
    <row r="22" spans="2:15" ht="25.5" customHeight="1">
      <c r="B22" s="225" t="s">
        <v>238</v>
      </c>
      <c r="C22" s="1864" t="str">
        <f>IF('Customer Information'!I7="","",'Customer Information'!I7)</f>
        <v/>
      </c>
      <c r="D22" s="1864"/>
      <c r="E22" s="1864"/>
      <c r="F22" s="1864"/>
      <c r="G22" s="225"/>
      <c r="I22" s="226" t="s">
        <v>239</v>
      </c>
      <c r="J22" s="1860" t="str">
        <f>IF('Customer Information'!K9="","",'Customer Information'!K9)</f>
        <v/>
      </c>
      <c r="K22" s="1860"/>
      <c r="L22" s="1860"/>
      <c r="M22" s="1860"/>
      <c r="N22" s="227"/>
      <c r="O22" s="227"/>
    </row>
    <row r="23" spans="2:15" ht="5.15" customHeight="1">
      <c r="B23" s="228"/>
      <c r="C23" s="229"/>
      <c r="D23" s="229"/>
      <c r="E23" s="229"/>
      <c r="F23" s="229"/>
      <c r="G23" s="228"/>
      <c r="I23" s="230"/>
      <c r="J23" s="229"/>
      <c r="K23" s="229"/>
      <c r="L23" s="229"/>
      <c r="M23" s="229"/>
      <c r="N23" s="231"/>
      <c r="O23" s="231"/>
    </row>
    <row r="24" spans="2:15" ht="25.5" customHeight="1">
      <c r="B24" s="225" t="s">
        <v>240</v>
      </c>
      <c r="C24" s="1865"/>
      <c r="D24" s="1865"/>
      <c r="E24" s="1865"/>
      <c r="F24" s="1865"/>
      <c r="G24" s="225"/>
      <c r="I24" s="226" t="s">
        <v>9</v>
      </c>
      <c r="J24" s="1867"/>
      <c r="K24" s="1867"/>
      <c r="L24" s="228"/>
      <c r="M24" s="228"/>
      <c r="N24" s="227"/>
      <c r="O24" s="227"/>
    </row>
    <row r="25" spans="2:15" ht="5.25" customHeight="1">
      <c r="B25" s="228"/>
      <c r="C25" s="229"/>
      <c r="D25" s="229"/>
      <c r="E25" s="228"/>
      <c r="F25" s="228"/>
      <c r="G25" s="228"/>
      <c r="I25" s="230"/>
      <c r="J25" s="229"/>
      <c r="K25" s="229"/>
      <c r="L25" s="228"/>
      <c r="M25" s="228"/>
      <c r="N25" s="231"/>
      <c r="O25" s="231"/>
    </row>
    <row r="26" spans="2:15" ht="25.5" customHeight="1">
      <c r="B26" s="225" t="s">
        <v>3532</v>
      </c>
      <c r="C26" s="1865"/>
      <c r="D26" s="1865"/>
      <c r="E26" s="1865"/>
      <c r="F26" s="1865"/>
      <c r="G26" s="227"/>
      <c r="I26" s="233"/>
      <c r="J26" s="227"/>
      <c r="K26" s="227"/>
      <c r="L26" s="227"/>
      <c r="M26" s="227"/>
      <c r="N26" s="227"/>
      <c r="O26" s="227"/>
    </row>
    <row r="27" spans="2:15" ht="17.149999999999999" customHeight="1">
      <c r="B27" s="225"/>
      <c r="C27" s="227"/>
      <c r="D27" s="227"/>
      <c r="E27" s="227"/>
      <c r="F27" s="227"/>
      <c r="G27" s="227"/>
      <c r="I27" s="233"/>
      <c r="J27" s="227"/>
      <c r="K27" s="227"/>
      <c r="L27" s="227"/>
      <c r="M27" s="227"/>
      <c r="N27" s="227"/>
      <c r="O27" s="227"/>
    </row>
    <row r="28" spans="2:15" ht="16.5" customHeight="1">
      <c r="B28" s="222" t="s">
        <v>6</v>
      </c>
      <c r="C28" s="234"/>
      <c r="D28" s="234"/>
      <c r="E28" s="234"/>
      <c r="F28" s="234"/>
      <c r="G28" s="234"/>
      <c r="I28" s="234"/>
      <c r="J28" s="234"/>
      <c r="K28" s="234"/>
      <c r="L28" s="234"/>
      <c r="M28" s="234"/>
      <c r="N28" s="235"/>
      <c r="O28" s="235"/>
    </row>
    <row r="29" spans="2:15" ht="25.5" customHeight="1">
      <c r="B29" s="225" t="s">
        <v>241</v>
      </c>
      <c r="C29" s="1866" t="str">
        <f>IF('Customer Information'!C21="","",'Customer Information'!C21)</f>
        <v/>
      </c>
      <c r="D29" s="1866"/>
      <c r="E29" s="1866"/>
      <c r="F29" s="1866"/>
      <c r="G29" s="225"/>
      <c r="I29" s="310" t="s">
        <v>242</v>
      </c>
      <c r="J29" s="394" t="str">
        <f>IF('Customer Information'!C22="","",'Customer Information'!C22)</f>
        <v/>
      </c>
      <c r="K29" s="394"/>
      <c r="L29" s="394"/>
      <c r="M29" s="394"/>
      <c r="N29" s="227"/>
      <c r="O29" s="227"/>
    </row>
    <row r="30" spans="2:15" ht="5.15" customHeight="1">
      <c r="B30" s="225"/>
      <c r="C30" s="236"/>
      <c r="D30" s="236"/>
      <c r="E30" s="236"/>
      <c r="F30" s="236"/>
      <c r="G30" s="225"/>
      <c r="I30" s="310"/>
      <c r="J30" s="236"/>
      <c r="K30" s="236"/>
      <c r="L30" s="236"/>
      <c r="M30" s="236"/>
      <c r="N30" s="227"/>
      <c r="O30" s="227"/>
    </row>
    <row r="31" spans="2:15" ht="25.5" customHeight="1">
      <c r="B31" s="225" t="s">
        <v>239</v>
      </c>
      <c r="C31" s="1860" t="str">
        <f>IF('Customer Information'!K23="","",'Customer Information'!K23)</f>
        <v/>
      </c>
      <c r="D31" s="1860"/>
      <c r="E31" s="1860"/>
      <c r="F31" s="1860"/>
      <c r="G31" s="225"/>
      <c r="I31" s="310" t="s">
        <v>223</v>
      </c>
      <c r="J31" s="393" t="str">
        <f>IF('Customer Information'!L49="","",'Customer Information'!L49)</f>
        <v/>
      </c>
      <c r="K31" s="393"/>
      <c r="L31" s="393"/>
      <c r="M31" s="393"/>
      <c r="N31" s="227"/>
      <c r="O31" s="227"/>
    </row>
    <row r="32" spans="2:15" ht="25.5" customHeight="1">
      <c r="B32" s="232"/>
      <c r="C32" s="227"/>
      <c r="D32" s="227"/>
      <c r="E32" s="227"/>
      <c r="F32" s="227"/>
      <c r="G32" s="227"/>
      <c r="I32" s="233"/>
      <c r="J32" s="227"/>
      <c r="K32" s="227"/>
      <c r="L32" s="227"/>
      <c r="M32" s="227"/>
      <c r="N32" s="227"/>
      <c r="O32" s="227"/>
    </row>
    <row r="33" spans="2:15" ht="16.5" customHeight="1">
      <c r="B33" s="222" t="s">
        <v>653</v>
      </c>
      <c r="C33" s="234"/>
      <c r="D33" s="234"/>
      <c r="E33" s="234"/>
      <c r="F33" s="234"/>
      <c r="G33" s="234"/>
      <c r="I33" s="234"/>
      <c r="J33" s="234"/>
      <c r="K33" s="234"/>
      <c r="L33" s="234"/>
      <c r="M33" s="234"/>
      <c r="N33" s="235"/>
      <c r="O33" s="235"/>
    </row>
    <row r="34" spans="2:15" ht="28.5" customHeight="1">
      <c r="B34" s="305" t="s">
        <v>2743</v>
      </c>
      <c r="C34" s="238"/>
      <c r="D34" s="238"/>
      <c r="E34" s="238"/>
      <c r="F34" s="238"/>
      <c r="G34" s="238"/>
      <c r="I34" s="238"/>
      <c r="J34" s="238"/>
      <c r="K34" s="238"/>
      <c r="L34" s="238"/>
      <c r="M34" s="238"/>
      <c r="N34" s="235"/>
      <c r="O34" s="235"/>
    </row>
    <row r="35" spans="2:15" ht="31" customHeight="1">
      <c r="C35" s="1859" t="s">
        <v>652</v>
      </c>
      <c r="D35" s="1859"/>
      <c r="E35" s="454" t="s">
        <v>2317</v>
      </c>
      <c r="F35" s="1869" t="s">
        <v>679</v>
      </c>
      <c r="G35" s="1869"/>
      <c r="H35" s="1869" t="s">
        <v>675</v>
      </c>
      <c r="I35" s="1869"/>
      <c r="L35" s="235"/>
      <c r="M35" s="235"/>
      <c r="N35" s="235"/>
      <c r="O35" s="235"/>
    </row>
    <row r="36" spans="2:15" ht="31" customHeight="1">
      <c r="B36" s="306" t="s">
        <v>676</v>
      </c>
      <c r="C36" s="1882">
        <f>IF(References!H14="New Construction","New Construction",'Site Information'!C16)</f>
        <v>0</v>
      </c>
      <c r="D36" s="1882"/>
      <c r="E36" s="883">
        <f>'Site Information'!C37</f>
        <v>0</v>
      </c>
      <c r="F36" s="1861">
        <f>'Site Information'!C31</f>
        <v>0</v>
      </c>
      <c r="G36" s="1862"/>
      <c r="H36" s="1868"/>
      <c r="I36" s="1868"/>
      <c r="L36" s="235"/>
      <c r="M36" s="235"/>
      <c r="N36" s="235"/>
      <c r="O36" s="235"/>
    </row>
    <row r="37" spans="2:15" s="244" customFormat="1" ht="31" customHeight="1">
      <c r="B37" s="307" t="s">
        <v>677</v>
      </c>
      <c r="C37" s="1882" t="str">
        <f>IF(References!H14="New Construction","New Construction",'Site Information'!C22)</f>
        <v>Select…</v>
      </c>
      <c r="D37" s="1882"/>
      <c r="E37" s="883">
        <f>'Site Information'!C49</f>
        <v>0</v>
      </c>
      <c r="F37" s="1861">
        <f>'Site Information'!C43</f>
        <v>0</v>
      </c>
      <c r="G37" s="1862"/>
      <c r="H37" s="1868"/>
      <c r="I37" s="1868"/>
      <c r="L37" s="235"/>
      <c r="M37" s="235"/>
      <c r="N37" s="235"/>
      <c r="O37" s="235"/>
    </row>
    <row r="38" spans="2:15" ht="31" customHeight="1">
      <c r="B38" s="239"/>
      <c r="C38" s="297"/>
      <c r="D38" s="1883"/>
      <c r="E38" s="1883"/>
      <c r="F38" s="1883"/>
      <c r="G38" s="298"/>
      <c r="H38" s="297"/>
      <c r="I38" s="1873"/>
      <c r="J38" s="1873"/>
      <c r="K38" s="1873"/>
      <c r="L38" s="235"/>
      <c r="M38" s="235"/>
      <c r="N38" s="235"/>
      <c r="O38" s="235"/>
    </row>
    <row r="39" spans="2:15" ht="35.5" customHeight="1">
      <c r="B39" s="305" t="s">
        <v>2744</v>
      </c>
      <c r="C39" s="297"/>
      <c r="D39" s="398"/>
      <c r="E39" s="398"/>
      <c r="F39" s="398"/>
      <c r="G39" s="298"/>
      <c r="H39" s="235"/>
      <c r="I39" s="235"/>
      <c r="J39" s="235"/>
      <c r="K39" s="235"/>
      <c r="L39" s="235"/>
      <c r="M39" s="235"/>
      <c r="N39" s="235"/>
      <c r="O39" s="235"/>
    </row>
    <row r="40" spans="2:15" ht="26.25" customHeight="1">
      <c r="B40" s="240"/>
      <c r="C40" s="1881" t="s">
        <v>245</v>
      </c>
      <c r="D40" s="1881"/>
      <c r="E40" s="391" t="s">
        <v>76</v>
      </c>
      <c r="F40" s="1881" t="s">
        <v>246</v>
      </c>
      <c r="G40" s="1881"/>
      <c r="H40" s="391" t="s">
        <v>678</v>
      </c>
      <c r="I40" s="1881" t="s">
        <v>661</v>
      </c>
      <c r="J40" s="1881"/>
      <c r="K40" s="1876" t="s">
        <v>680</v>
      </c>
      <c r="L40" s="1876"/>
      <c r="M40" s="308" t="s">
        <v>675</v>
      </c>
      <c r="N40" s="241"/>
      <c r="O40" s="241"/>
    </row>
    <row r="41" spans="2:15" ht="25.5" customHeight="1">
      <c r="B41" s="306" t="s">
        <v>676</v>
      </c>
      <c r="C41" s="1874" t="str">
        <f>IF('Site Information'!C18="","",'Site Information'!C18)</f>
        <v/>
      </c>
      <c r="D41" s="1875"/>
      <c r="E41" s="395"/>
      <c r="F41" s="1874"/>
      <c r="G41" s="1875"/>
      <c r="H41" s="396" t="str">
        <f>IF('Site Information'!J31="","",'Site Information'!J31/12000)</f>
        <v/>
      </c>
      <c r="I41" s="1874" t="str">
        <f>IF('ASHP Equipment Information'!S85="","",'ASHP Equipment Information'!S85)</f>
        <v/>
      </c>
      <c r="J41" s="1875"/>
      <c r="K41" s="1870" t="str">
        <f>IF(OR('Site Information'!C18="",'Site Information'!C18="Select..."),"",'Site Information'!J33&amp;" SEER/ "&amp;'Site Information'!J35&amp;" EER")</f>
        <v/>
      </c>
      <c r="L41" s="1871"/>
      <c r="M41" s="397"/>
      <c r="N41" s="225"/>
      <c r="O41" s="225"/>
    </row>
    <row r="42" spans="2:15" ht="25.5" customHeight="1">
      <c r="B42" s="307" t="s">
        <v>677</v>
      </c>
      <c r="C42" s="1874" t="str">
        <f>IF('Site Information'!C24="","",'Site Information'!C24)</f>
        <v>Select…</v>
      </c>
      <c r="D42" s="1875"/>
      <c r="E42" s="395"/>
      <c r="F42" s="1874"/>
      <c r="G42" s="1875"/>
      <c r="H42" s="396" t="str">
        <f>IF('Site Information'!J43="","",'Site Information'!J43/12000)</f>
        <v/>
      </c>
      <c r="I42" s="1874" t="str">
        <f>IF('ASHP Equipment Information'!S86="","",'ASHP Equipment Information'!S86)</f>
        <v/>
      </c>
      <c r="J42" s="1875"/>
      <c r="K42" s="1870" t="str">
        <f>IF(OR('Site Information'!C24="",'Site Information'!C24="Select..."),"",'Site Information'!J45&amp;" SEER/ "&amp;'Site Information'!J47&amp;" EER")</f>
        <v xml:space="preserve"> SEER/  EER</v>
      </c>
      <c r="L42" s="1871"/>
      <c r="M42" s="397"/>
      <c r="N42" s="225"/>
      <c r="O42" s="225"/>
    </row>
    <row r="43" spans="2:15" ht="21.75" customHeight="1">
      <c r="B43" s="243"/>
      <c r="C43" s="243"/>
      <c r="D43" s="244"/>
      <c r="E43" s="244"/>
      <c r="F43" s="244"/>
      <c r="G43" s="244"/>
      <c r="H43" s="244"/>
      <c r="I43" s="244"/>
      <c r="J43" s="244"/>
      <c r="K43" s="244"/>
      <c r="L43" s="244"/>
      <c r="M43" s="244"/>
      <c r="N43" s="244"/>
      <c r="O43" s="244"/>
    </row>
    <row r="44" spans="2:15" ht="21.75" customHeight="1">
      <c r="B44" s="243"/>
      <c r="C44" s="243"/>
      <c r="D44" s="244"/>
      <c r="E44" s="244"/>
      <c r="F44" s="244"/>
      <c r="G44" s="244"/>
      <c r="H44" s="244"/>
      <c r="I44" s="244"/>
      <c r="J44" s="244"/>
      <c r="K44" s="244"/>
      <c r="L44" s="244"/>
      <c r="M44" s="244"/>
      <c r="N44" s="244"/>
      <c r="O44" s="244"/>
    </row>
    <row r="45" spans="2:15" ht="16.5" customHeight="1">
      <c r="B45" s="305" t="s">
        <v>2686</v>
      </c>
      <c r="C45" s="243"/>
      <c r="D45" s="244"/>
      <c r="E45" s="244"/>
      <c r="F45" s="244"/>
      <c r="G45" s="244"/>
      <c r="H45" s="244"/>
      <c r="I45" s="244"/>
      <c r="J45" s="244"/>
      <c r="K45" s="244"/>
      <c r="L45" s="244"/>
      <c r="M45" s="244"/>
      <c r="N45" s="244"/>
      <c r="O45" s="244"/>
    </row>
    <row r="46" spans="2:15" ht="10" customHeight="1">
      <c r="B46" s="240"/>
      <c r="C46" s="1877"/>
      <c r="D46" s="1877"/>
      <c r="E46" s="1877"/>
      <c r="F46" s="1877"/>
      <c r="G46" s="1877"/>
      <c r="H46" s="1877"/>
      <c r="I46" s="1877"/>
      <c r="J46" s="1877"/>
      <c r="K46" s="1872"/>
      <c r="L46" s="1872"/>
      <c r="M46" s="308"/>
      <c r="N46" s="244"/>
      <c r="O46" s="244"/>
    </row>
    <row r="47" spans="2:15" ht="21.75" customHeight="1">
      <c r="C47" s="1859" t="s">
        <v>652</v>
      </c>
      <c r="D47" s="1859"/>
      <c r="E47" s="1859"/>
      <c r="F47" s="1869" t="s">
        <v>675</v>
      </c>
      <c r="G47" s="1869"/>
      <c r="H47" s="1869"/>
      <c r="I47" s="1869"/>
      <c r="J47" s="884"/>
      <c r="K47" s="1872"/>
      <c r="L47" s="1872"/>
      <c r="M47" s="308"/>
      <c r="N47" s="244"/>
      <c r="O47" s="244"/>
    </row>
    <row r="48" spans="2:15" ht="21.75" customHeight="1">
      <c r="B48" s="306" t="s">
        <v>676</v>
      </c>
      <c r="C48" s="1878">
        <f>IF(References!H26="New Construction","New Construction",'Water Heating Worksheet'!$G$21)</f>
        <v>0</v>
      </c>
      <c r="D48" s="1879"/>
      <c r="E48" s="1880"/>
      <c r="F48" s="1889"/>
      <c r="G48" s="1890"/>
      <c r="H48" s="1890"/>
      <c r="I48" s="1891"/>
      <c r="J48" s="884"/>
      <c r="K48" s="1872"/>
      <c r="L48" s="1872"/>
      <c r="M48" s="308"/>
      <c r="N48" s="244"/>
      <c r="O48" s="244"/>
    </row>
    <row r="49" spans="2:15" ht="21.75" customHeight="1">
      <c r="B49" s="240"/>
      <c r="C49" s="1877"/>
      <c r="D49" s="1877"/>
      <c r="E49" s="1877"/>
      <c r="F49" s="1877"/>
      <c r="G49" s="1877"/>
      <c r="H49" s="1877"/>
      <c r="I49" s="1877"/>
      <c r="J49" s="1877"/>
      <c r="K49" s="1872"/>
      <c r="L49" s="1872"/>
      <c r="M49" s="308"/>
      <c r="N49" s="244"/>
      <c r="O49" s="244"/>
    </row>
    <row r="50" spans="2:15" ht="21.65" hidden="1" customHeight="1">
      <c r="B50" s="243"/>
      <c r="C50" s="243"/>
      <c r="D50" s="244"/>
      <c r="E50" s="244"/>
      <c r="F50" s="244"/>
      <c r="G50" s="244"/>
      <c r="H50" s="244"/>
      <c r="I50" s="244"/>
      <c r="J50" s="244"/>
      <c r="K50" s="244"/>
      <c r="L50" s="244"/>
      <c r="M50" s="244"/>
      <c r="N50" s="244"/>
      <c r="O50" s="244"/>
    </row>
    <row r="51" spans="2:15" ht="16.5" hidden="1" customHeight="1">
      <c r="B51" s="222" t="s">
        <v>249</v>
      </c>
      <c r="C51" s="234"/>
      <c r="D51" s="234"/>
      <c r="E51" s="234"/>
      <c r="F51" s="234"/>
      <c r="G51" s="234"/>
      <c r="H51" s="234"/>
      <c r="I51" s="234"/>
      <c r="J51" s="234"/>
      <c r="K51" s="234"/>
      <c r="L51" s="234"/>
      <c r="M51" s="235"/>
      <c r="N51" s="245"/>
      <c r="O51" s="245"/>
    </row>
    <row r="52" spans="2:15" ht="20.149999999999999" hidden="1" customHeight="1">
      <c r="B52" s="246"/>
      <c r="C52" s="247"/>
      <c r="E52" s="248" t="s">
        <v>250</v>
      </c>
      <c r="F52" s="1888"/>
      <c r="G52" s="1888"/>
      <c r="H52" s="1888"/>
      <c r="I52" s="249"/>
      <c r="J52" s="249"/>
      <c r="K52" s="249"/>
      <c r="L52" s="250"/>
      <c r="M52" s="244"/>
      <c r="N52" s="244"/>
      <c r="O52" s="244"/>
    </row>
    <row r="53" spans="2:15" ht="21.75" hidden="1" customHeight="1">
      <c r="E53" s="251"/>
      <c r="F53" s="251"/>
      <c r="G53" s="251"/>
      <c r="H53" s="251"/>
      <c r="I53" s="251"/>
      <c r="J53" s="251"/>
      <c r="K53" s="251"/>
      <c r="L53" s="251"/>
      <c r="M53" s="251"/>
      <c r="N53" s="251"/>
      <c r="O53" s="251"/>
    </row>
    <row r="54" spans="2:15" ht="16.5" hidden="1" customHeight="1">
      <c r="B54" s="225" t="s">
        <v>256</v>
      </c>
      <c r="C54" s="232"/>
      <c r="D54" s="252" t="s">
        <v>659</v>
      </c>
      <c r="O54" s="232"/>
    </row>
    <row r="55" spans="2:15" ht="16.5" hidden="1" customHeight="1">
      <c r="B55" s="232"/>
      <c r="C55" s="232"/>
      <c r="D55" s="253"/>
      <c r="O55" s="232"/>
    </row>
    <row r="56" spans="2:15" ht="22.4" hidden="1" customHeight="1">
      <c r="C56" s="1900" t="s">
        <v>279</v>
      </c>
      <c r="D56" s="1900"/>
      <c r="E56" s="1900" t="s">
        <v>252</v>
      </c>
      <c r="F56" s="1900"/>
      <c r="G56" s="1901" t="s">
        <v>280</v>
      </c>
      <c r="H56" s="1901"/>
      <c r="I56" s="254"/>
      <c r="J56" s="254"/>
      <c r="K56" s="254"/>
      <c r="L56" s="255"/>
      <c r="M56" s="255"/>
    </row>
    <row r="57" spans="2:15" ht="16.5" hidden="1" customHeight="1">
      <c r="B57" s="256" t="s">
        <v>144</v>
      </c>
      <c r="C57" s="1884" t="s">
        <v>659</v>
      </c>
      <c r="D57" s="1885"/>
      <c r="E57" s="1886" t="s">
        <v>659</v>
      </c>
      <c r="F57" s="1887"/>
      <c r="G57" s="1886" t="s">
        <v>659</v>
      </c>
      <c r="H57" s="1887"/>
      <c r="I57" s="257"/>
      <c r="J57" s="109">
        <v>24</v>
      </c>
      <c r="K57" s="254"/>
      <c r="L57" s="255"/>
      <c r="M57" s="255"/>
    </row>
    <row r="58" spans="2:15" hidden="1">
      <c r="B58" s="256" t="s">
        <v>146</v>
      </c>
      <c r="C58" s="1884" t="s">
        <v>659</v>
      </c>
      <c r="D58" s="1885"/>
      <c r="E58" s="1886" t="s">
        <v>659</v>
      </c>
      <c r="F58" s="1887"/>
      <c r="G58" s="1886" t="s">
        <v>659</v>
      </c>
      <c r="H58" s="1887"/>
      <c r="I58" s="257"/>
      <c r="J58" s="109">
        <v>29</v>
      </c>
      <c r="K58" s="254"/>
      <c r="L58" s="255"/>
      <c r="M58" s="255"/>
    </row>
    <row r="59" spans="2:15" hidden="1">
      <c r="B59" s="256" t="s">
        <v>155</v>
      </c>
      <c r="C59" s="1884" t="s">
        <v>659</v>
      </c>
      <c r="D59" s="1885"/>
      <c r="E59" s="1886" t="s">
        <v>659</v>
      </c>
      <c r="F59" s="1887"/>
      <c r="G59" s="1886" t="s">
        <v>659</v>
      </c>
      <c r="H59" s="1887"/>
      <c r="I59" s="257"/>
      <c r="J59" s="109">
        <v>34</v>
      </c>
      <c r="K59" s="254"/>
      <c r="L59" s="255"/>
      <c r="M59" s="255"/>
    </row>
    <row r="60" spans="2:15" hidden="1">
      <c r="B60" s="256" t="s">
        <v>251</v>
      </c>
      <c r="C60" s="1884" t="s">
        <v>659</v>
      </c>
      <c r="D60" s="1885"/>
      <c r="E60" s="1886" t="s">
        <v>659</v>
      </c>
      <c r="F60" s="1887"/>
      <c r="G60" s="1886" t="s">
        <v>659</v>
      </c>
      <c r="H60" s="1887"/>
      <c r="I60" s="257"/>
      <c r="J60" s="109">
        <v>39</v>
      </c>
      <c r="K60" s="254"/>
      <c r="L60" s="255"/>
      <c r="M60" s="255"/>
    </row>
    <row r="61" spans="2:15" hidden="1">
      <c r="B61" s="258" t="s">
        <v>174</v>
      </c>
      <c r="C61" s="1884" t="s">
        <v>659</v>
      </c>
      <c r="D61" s="1885"/>
      <c r="E61" s="1886" t="s">
        <v>659</v>
      </c>
      <c r="F61" s="1887"/>
      <c r="G61" s="1886" t="s">
        <v>659</v>
      </c>
      <c r="H61" s="1887"/>
      <c r="I61" s="257"/>
      <c r="J61" s="109">
        <v>44</v>
      </c>
      <c r="K61" s="254"/>
      <c r="L61" s="255"/>
      <c r="M61" s="255"/>
    </row>
    <row r="62" spans="2:15" hidden="1">
      <c r="B62" s="258" t="s">
        <v>274</v>
      </c>
      <c r="C62" s="1884" t="s">
        <v>659</v>
      </c>
      <c r="D62" s="1885"/>
      <c r="E62" s="1886" t="s">
        <v>659</v>
      </c>
      <c r="F62" s="1887"/>
      <c r="G62" s="1886" t="s">
        <v>659</v>
      </c>
      <c r="H62" s="1887"/>
      <c r="I62" s="257"/>
      <c r="J62" s="109">
        <v>49</v>
      </c>
      <c r="K62" s="254"/>
      <c r="L62" s="255"/>
      <c r="M62" s="255"/>
    </row>
    <row r="63" spans="2:15" hidden="1">
      <c r="B63" s="258" t="s">
        <v>275</v>
      </c>
      <c r="C63" s="1884" t="s">
        <v>659</v>
      </c>
      <c r="D63" s="1885"/>
      <c r="E63" s="1886" t="s">
        <v>659</v>
      </c>
      <c r="F63" s="1887"/>
      <c r="G63" s="1886" t="s">
        <v>659</v>
      </c>
      <c r="H63" s="1887"/>
      <c r="I63" s="257"/>
      <c r="J63" s="109">
        <v>54</v>
      </c>
      <c r="K63" s="254"/>
      <c r="L63" s="255"/>
      <c r="M63" s="255"/>
    </row>
    <row r="64" spans="2:15" hidden="1">
      <c r="B64" s="258" t="s">
        <v>276</v>
      </c>
      <c r="C64" s="1884" t="s">
        <v>659</v>
      </c>
      <c r="D64" s="1885"/>
      <c r="E64" s="1886" t="s">
        <v>659</v>
      </c>
      <c r="F64" s="1887"/>
      <c r="G64" s="1886" t="s">
        <v>659</v>
      </c>
      <c r="H64" s="1887"/>
      <c r="I64" s="259"/>
      <c r="J64" s="109">
        <v>59</v>
      </c>
      <c r="N64" s="244"/>
      <c r="O64" s="244"/>
    </row>
    <row r="65" spans="2:15" hidden="1">
      <c r="B65" s="258" t="s">
        <v>277</v>
      </c>
      <c r="C65" s="1884" t="s">
        <v>659</v>
      </c>
      <c r="D65" s="1885"/>
      <c r="E65" s="1886" t="s">
        <v>659</v>
      </c>
      <c r="F65" s="1887"/>
      <c r="G65" s="1886" t="s">
        <v>659</v>
      </c>
      <c r="H65" s="1887"/>
      <c r="I65" s="259"/>
      <c r="J65" s="109">
        <v>64</v>
      </c>
      <c r="N65" s="260"/>
      <c r="O65" s="260"/>
    </row>
    <row r="66" spans="2:15" hidden="1">
      <c r="B66" s="258" t="s">
        <v>278</v>
      </c>
      <c r="C66" s="1884" t="s">
        <v>659</v>
      </c>
      <c r="D66" s="1893"/>
      <c r="E66" s="1894" t="s">
        <v>659</v>
      </c>
      <c r="F66" s="1895"/>
      <c r="G66" s="1894" t="s">
        <v>659</v>
      </c>
      <c r="H66" s="1895"/>
      <c r="I66" s="259"/>
      <c r="J66" s="109">
        <v>69</v>
      </c>
    </row>
    <row r="67" spans="2:15" ht="22.4" customHeight="1">
      <c r="C67" s="260"/>
      <c r="D67" s="1896"/>
      <c r="E67" s="1896"/>
      <c r="F67" s="1896"/>
      <c r="G67" s="1896"/>
      <c r="H67" s="1896"/>
      <c r="I67" s="1896"/>
      <c r="J67" s="1896"/>
      <c r="K67" s="1896"/>
      <c r="L67" s="261"/>
      <c r="M67" s="261"/>
      <c r="N67" s="260"/>
      <c r="O67" s="244"/>
    </row>
    <row r="68" spans="2:15" ht="22.4" customHeight="1">
      <c r="B68" s="399" t="s">
        <v>253</v>
      </c>
      <c r="C68" s="1898"/>
      <c r="D68" s="1898"/>
      <c r="E68" s="1898"/>
      <c r="F68" s="1898"/>
      <c r="G68" s="1898"/>
      <c r="H68" s="1898"/>
      <c r="I68" s="1898"/>
      <c r="J68" s="1898"/>
      <c r="K68" s="1898"/>
      <c r="L68" s="1898"/>
      <c r="M68" s="1898"/>
      <c r="N68" s="260"/>
      <c r="O68" s="244"/>
    </row>
    <row r="69" spans="2:15" ht="22.4" customHeight="1">
      <c r="B69" s="1897"/>
      <c r="C69" s="1897"/>
      <c r="D69" s="1897"/>
      <c r="E69" s="1897"/>
      <c r="F69" s="1897"/>
      <c r="G69" s="1897"/>
      <c r="H69" s="1897"/>
      <c r="I69" s="1897"/>
      <c r="J69" s="1897"/>
      <c r="K69" s="1897"/>
      <c r="L69" s="1897"/>
      <c r="M69" s="1897"/>
      <c r="N69" s="260"/>
      <c r="O69" s="244"/>
    </row>
    <row r="70" spans="2:15" ht="22.4" customHeight="1">
      <c r="B70" s="1501"/>
      <c r="C70" s="1501"/>
      <c r="D70" s="1501"/>
      <c r="E70" s="1501"/>
      <c r="F70" s="1501"/>
      <c r="G70" s="1501"/>
      <c r="H70" s="1501"/>
      <c r="I70" s="1501"/>
      <c r="J70" s="1501"/>
      <c r="K70" s="1501"/>
      <c r="L70" s="1501"/>
      <c r="M70" s="1501"/>
      <c r="N70" s="260"/>
      <c r="O70" s="244"/>
    </row>
    <row r="71" spans="2:15" ht="15.5">
      <c r="B71" s="262"/>
      <c r="J71" s="263"/>
    </row>
    <row r="72" spans="2:15" ht="32.15" customHeight="1">
      <c r="B72" s="262" t="s">
        <v>133</v>
      </c>
      <c r="D72" s="1493"/>
      <c r="E72" s="1493"/>
      <c r="F72" s="1493"/>
      <c r="G72" s="1493"/>
      <c r="J72" s="263" t="s">
        <v>9</v>
      </c>
      <c r="K72" s="1892"/>
      <c r="L72" s="1892"/>
      <c r="M72" s="1892"/>
    </row>
    <row r="73" spans="2:15"/>
    <row r="74" spans="2:15" ht="32.15" customHeight="1">
      <c r="B74" s="262" t="s">
        <v>3468</v>
      </c>
      <c r="D74" s="1493"/>
      <c r="E74" s="1493"/>
      <c r="F74" s="1493"/>
      <c r="G74" s="1493"/>
      <c r="J74" s="263" t="s">
        <v>9</v>
      </c>
      <c r="K74" s="1892"/>
      <c r="L74" s="1892"/>
      <c r="M74" s="1892"/>
    </row>
    <row r="75" spans="2:15"/>
    <row r="76" spans="2:15"/>
    <row r="77" spans="2:15"/>
    <row r="78" spans="2:15"/>
    <row r="79" spans="2:15"/>
    <row r="80" spans="2:15"/>
    <row r="81"/>
    <row r="82"/>
    <row r="83"/>
    <row r="84"/>
    <row r="85"/>
    <row r="86"/>
    <row r="87"/>
    <row r="88"/>
    <row r="89"/>
    <row r="90"/>
    <row r="91"/>
    <row r="92"/>
    <row r="93"/>
    <row r="94"/>
    <row r="95"/>
    <row r="96"/>
    <row r="97"/>
    <row r="98"/>
    <row r="99"/>
    <row r="100"/>
  </sheetData>
  <sheetProtection sheet="1" objects="1" scenarios="1"/>
  <mergeCells count="95">
    <mergeCell ref="B4:F4"/>
    <mergeCell ref="C56:D56"/>
    <mergeCell ref="E56:F56"/>
    <mergeCell ref="G56:H56"/>
    <mergeCell ref="E62:F62"/>
    <mergeCell ref="E57:F57"/>
    <mergeCell ref="E58:F58"/>
    <mergeCell ref="E59:F59"/>
    <mergeCell ref="E60:F60"/>
    <mergeCell ref="C61:D61"/>
    <mergeCell ref="C58:D58"/>
    <mergeCell ref="C62:D62"/>
    <mergeCell ref="G58:H58"/>
    <mergeCell ref="G62:H62"/>
    <mergeCell ref="C57:D57"/>
    <mergeCell ref="C6:F6"/>
    <mergeCell ref="D74:G74"/>
    <mergeCell ref="K74:M74"/>
    <mergeCell ref="K72:M72"/>
    <mergeCell ref="D72:G72"/>
    <mergeCell ref="C66:D66"/>
    <mergeCell ref="E66:F66"/>
    <mergeCell ref="J67:K67"/>
    <mergeCell ref="D67:E67"/>
    <mergeCell ref="F67:G67"/>
    <mergeCell ref="H67:I67"/>
    <mergeCell ref="B69:M69"/>
    <mergeCell ref="B70:M70"/>
    <mergeCell ref="C68:M68"/>
    <mergeCell ref="G66:H66"/>
    <mergeCell ref="K49:L49"/>
    <mergeCell ref="F52:H52"/>
    <mergeCell ref="K47:L47"/>
    <mergeCell ref="K48:L48"/>
    <mergeCell ref="E64:F64"/>
    <mergeCell ref="G64:H64"/>
    <mergeCell ref="G59:H59"/>
    <mergeCell ref="G60:H60"/>
    <mergeCell ref="F48:I48"/>
    <mergeCell ref="G57:H57"/>
    <mergeCell ref="I49:J49"/>
    <mergeCell ref="C65:D65"/>
    <mergeCell ref="E63:F63"/>
    <mergeCell ref="G63:H63"/>
    <mergeCell ref="C59:D59"/>
    <mergeCell ref="C60:D60"/>
    <mergeCell ref="C64:D64"/>
    <mergeCell ref="C63:D63"/>
    <mergeCell ref="E61:F61"/>
    <mergeCell ref="G61:H61"/>
    <mergeCell ref="G65:H65"/>
    <mergeCell ref="E65:F65"/>
    <mergeCell ref="F37:G37"/>
    <mergeCell ref="C40:D40"/>
    <mergeCell ref="F40:G40"/>
    <mergeCell ref="I40:J40"/>
    <mergeCell ref="H35:I35"/>
    <mergeCell ref="C36:D36"/>
    <mergeCell ref="C37:D37"/>
    <mergeCell ref="D38:F38"/>
    <mergeCell ref="H37:I37"/>
    <mergeCell ref="C49:D49"/>
    <mergeCell ref="E49:F49"/>
    <mergeCell ref="G49:H49"/>
    <mergeCell ref="C48:E48"/>
    <mergeCell ref="C47:E47"/>
    <mergeCell ref="C42:D42"/>
    <mergeCell ref="F42:G42"/>
    <mergeCell ref="C46:D46"/>
    <mergeCell ref="F47:I47"/>
    <mergeCell ref="F41:G41"/>
    <mergeCell ref="I46:J46"/>
    <mergeCell ref="E46:F46"/>
    <mergeCell ref="G46:H46"/>
    <mergeCell ref="C41:D41"/>
    <mergeCell ref="I41:J41"/>
    <mergeCell ref="K41:L41"/>
    <mergeCell ref="K42:L42"/>
    <mergeCell ref="K46:L46"/>
    <mergeCell ref="I38:K38"/>
    <mergeCell ref="I42:J42"/>
    <mergeCell ref="K40:L40"/>
    <mergeCell ref="J6:M6"/>
    <mergeCell ref="C35:D35"/>
    <mergeCell ref="J22:M22"/>
    <mergeCell ref="F36:G36"/>
    <mergeCell ref="C20:F20"/>
    <mergeCell ref="C22:F22"/>
    <mergeCell ref="C24:F24"/>
    <mergeCell ref="C29:F29"/>
    <mergeCell ref="J24:K24"/>
    <mergeCell ref="C26:F26"/>
    <mergeCell ref="C31:F31"/>
    <mergeCell ref="H36:I36"/>
    <mergeCell ref="F35:G35"/>
  </mergeCells>
  <conditionalFormatting sqref="H41:H42">
    <cfRule type="expression" priority="1">
      <formula>$H$41&lt;&gt;""</formula>
    </cfRule>
  </conditionalFormatting>
  <conditionalFormatting sqref="H41:J42 C41:F42">
    <cfRule type="expression" dxfId="149" priority="4" stopIfTrue="1">
      <formula>C41&lt;&gt;""</formula>
    </cfRule>
  </conditionalFormatting>
  <dataValidations count="1">
    <dataValidation type="list" allowBlank="1" showInputMessage="1" showErrorMessage="1" sqref="C26:F26" xr:uid="{00000000-0002-0000-1800-000000000000}">
      <formula1>"Virtual, On-Site"</formula1>
    </dataValidation>
  </dataValidations>
  <pageMargins left="0.7" right="0.7" top="1.0416666666666666E-2" bottom="0.75" header="0.3" footer="0.3"/>
  <pageSetup scale="51"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130050" r:id="rId4" name="CheckBox2">
          <controlPr defaultSize="0" autoLine="0" autoPict="0" r:id="rId5">
            <anchor moveWithCells="1">
              <from>
                <xdr:col>1</xdr:col>
                <xdr:colOff>107950</xdr:colOff>
                <xdr:row>7</xdr:row>
                <xdr:rowOff>0</xdr:rowOff>
              </from>
              <to>
                <xdr:col>4</xdr:col>
                <xdr:colOff>565150</xdr:colOff>
                <xdr:row>8</xdr:row>
                <xdr:rowOff>38100</xdr:rowOff>
              </to>
            </anchor>
          </controlPr>
        </control>
      </mc:Choice>
      <mc:Fallback>
        <control shapeId="130050" r:id="rId4" name="CheckBox2"/>
      </mc:Fallback>
    </mc:AlternateContent>
    <mc:AlternateContent xmlns:mc="http://schemas.openxmlformats.org/markup-compatibility/2006">
      <mc:Choice Requires="x14">
        <control shapeId="130049" r:id="rId6" name="CheckBox1">
          <controlPr defaultSize="0" autoLine="0" autoPict="0" r:id="rId7">
            <anchor moveWithCells="1">
              <from>
                <xdr:col>8</xdr:col>
                <xdr:colOff>76200</xdr:colOff>
                <xdr:row>7</xdr:row>
                <xdr:rowOff>0</xdr:rowOff>
              </from>
              <to>
                <xdr:col>10</xdr:col>
                <xdr:colOff>1174750</xdr:colOff>
                <xdr:row>8</xdr:row>
                <xdr:rowOff>50800</xdr:rowOff>
              </to>
            </anchor>
          </controlPr>
        </control>
      </mc:Choice>
      <mc:Fallback>
        <control shapeId="130049" r:id="rId6" name="CheckBox1"/>
      </mc:Fallback>
    </mc:AlternateContent>
    <mc:AlternateContent xmlns:mc="http://schemas.openxmlformats.org/markup-compatibility/2006">
      <mc:Choice Requires="x14">
        <control shapeId="130051" r:id="rId8" name="Option Button 3">
          <controlPr defaultSize="0" autoFill="0" autoLine="0" autoPict="0">
            <anchor moveWithCells="1">
              <from>
                <xdr:col>1</xdr:col>
                <xdr:colOff>76200</xdr:colOff>
                <xdr:row>42</xdr:row>
                <xdr:rowOff>107950</xdr:rowOff>
              </from>
              <to>
                <xdr:col>2</xdr:col>
                <xdr:colOff>304800</xdr:colOff>
                <xdr:row>43</xdr:row>
                <xdr:rowOff>31750</xdr:rowOff>
              </to>
            </anchor>
          </controlPr>
        </control>
      </mc:Choice>
    </mc:AlternateContent>
    <mc:AlternateContent xmlns:mc="http://schemas.openxmlformats.org/markup-compatibility/2006">
      <mc:Choice Requires="x14">
        <control shapeId="130052" r:id="rId9" name="Option Button 4">
          <controlPr defaultSize="0" autoFill="0" autoLine="0" autoPict="0">
            <anchor moveWithCells="1">
              <from>
                <xdr:col>1</xdr:col>
                <xdr:colOff>2355850</xdr:colOff>
                <xdr:row>42</xdr:row>
                <xdr:rowOff>107950</xdr:rowOff>
              </from>
              <to>
                <xdr:col>3</xdr:col>
                <xdr:colOff>107950</xdr:colOff>
                <xdr:row>43</xdr:row>
                <xdr:rowOff>0</xdr:rowOff>
              </to>
            </anchor>
          </controlPr>
        </control>
      </mc:Choice>
    </mc:AlternateContent>
    <mc:AlternateContent xmlns:mc="http://schemas.openxmlformats.org/markup-compatibility/2006">
      <mc:Choice Requires="x14">
        <control shapeId="130053" r:id="rId10" name="Group Box 5">
          <controlPr defaultSize="0" autoFill="0" autoPict="0">
            <anchor moveWithCells="1">
              <from>
                <xdr:col>0</xdr:col>
                <xdr:colOff>107950</xdr:colOff>
                <xdr:row>42</xdr:row>
                <xdr:rowOff>0</xdr:rowOff>
              </from>
              <to>
                <xdr:col>4</xdr:col>
                <xdr:colOff>69850</xdr:colOff>
                <xdr:row>46</xdr:row>
                <xdr:rowOff>0</xdr:rowOff>
              </to>
            </anchor>
          </controlPr>
        </control>
      </mc:Choice>
    </mc:AlternateContent>
    <mc:AlternateContent xmlns:mc="http://schemas.openxmlformats.org/markup-compatibility/2006">
      <mc:Choice Requires="x14">
        <control shapeId="130056" r:id="rId11" name="Group Box 8">
          <controlPr defaultSize="0" autoFill="0" autoPict="0">
            <anchor moveWithCells="1">
              <from>
                <xdr:col>0</xdr:col>
                <xdr:colOff>107950</xdr:colOff>
                <xdr:row>50</xdr:row>
                <xdr:rowOff>184150</xdr:rowOff>
              </from>
              <to>
                <xdr:col>4</xdr:col>
                <xdr:colOff>0</xdr:colOff>
                <xdr:row>68</xdr:row>
                <xdr:rowOff>266700</xdr:rowOff>
              </to>
            </anchor>
          </controlPr>
        </control>
      </mc:Choice>
    </mc:AlternateContent>
    <mc:AlternateContent xmlns:mc="http://schemas.openxmlformats.org/markup-compatibility/2006">
      <mc:Choice Requires="x14">
        <control shapeId="130057" r:id="rId12" name="Check Box 9">
          <controlPr defaultSize="0" autoFill="0" autoLine="0" autoPict="0">
            <anchor moveWithCells="1">
              <from>
                <xdr:col>1</xdr:col>
                <xdr:colOff>165100</xdr:colOff>
                <xdr:row>11</xdr:row>
                <xdr:rowOff>31750</xdr:rowOff>
              </from>
              <to>
                <xdr:col>1</xdr:col>
                <xdr:colOff>812800</xdr:colOff>
                <xdr:row>11</xdr:row>
                <xdr:rowOff>342900</xdr:rowOff>
              </to>
            </anchor>
          </controlPr>
        </control>
      </mc:Choice>
    </mc:AlternateContent>
    <mc:AlternateContent xmlns:mc="http://schemas.openxmlformats.org/markup-compatibility/2006">
      <mc:Choice Requires="x14">
        <control shapeId="130058" r:id="rId13" name="Check Box 10">
          <controlPr defaultSize="0" autoFill="0" autoLine="0" autoPict="0">
            <anchor moveWithCells="1">
              <from>
                <xdr:col>1</xdr:col>
                <xdr:colOff>1098550</xdr:colOff>
                <xdr:row>11</xdr:row>
                <xdr:rowOff>31750</xdr:rowOff>
              </from>
              <to>
                <xdr:col>3</xdr:col>
                <xdr:colOff>31750</xdr:colOff>
                <xdr:row>11</xdr:row>
                <xdr:rowOff>393700</xdr:rowOff>
              </to>
            </anchor>
          </controlPr>
        </control>
      </mc:Choice>
    </mc:AlternateContent>
    <mc:AlternateContent xmlns:mc="http://schemas.openxmlformats.org/markup-compatibility/2006">
      <mc:Choice Requires="x14">
        <control shapeId="130059" r:id="rId14" name="Check Box 11">
          <controlPr defaultSize="0" autoFill="0" autoLine="0" autoPict="0">
            <anchor moveWithCells="1">
              <from>
                <xdr:col>1</xdr:col>
                <xdr:colOff>165100</xdr:colOff>
                <xdr:row>13</xdr:row>
                <xdr:rowOff>31750</xdr:rowOff>
              </from>
              <to>
                <xdr:col>1</xdr:col>
                <xdr:colOff>812800</xdr:colOff>
                <xdr:row>13</xdr:row>
                <xdr:rowOff>342900</xdr:rowOff>
              </to>
            </anchor>
          </controlPr>
        </control>
      </mc:Choice>
    </mc:AlternateContent>
    <mc:AlternateContent xmlns:mc="http://schemas.openxmlformats.org/markup-compatibility/2006">
      <mc:Choice Requires="x14">
        <control shapeId="130060" r:id="rId15" name="Check Box 12">
          <controlPr defaultSize="0" autoFill="0" autoLine="0" autoPict="0">
            <anchor moveWithCells="1">
              <from>
                <xdr:col>1</xdr:col>
                <xdr:colOff>1098550</xdr:colOff>
                <xdr:row>13</xdr:row>
                <xdr:rowOff>0</xdr:rowOff>
              </from>
              <to>
                <xdr:col>3</xdr:col>
                <xdr:colOff>31750</xdr:colOff>
                <xdr:row>13</xdr:row>
                <xdr:rowOff>381000</xdr:rowOff>
              </to>
            </anchor>
          </controlPr>
        </control>
      </mc:Choice>
    </mc:AlternateContent>
    <mc:AlternateContent xmlns:mc="http://schemas.openxmlformats.org/markup-compatibility/2006">
      <mc:Choice Requires="x14">
        <control shapeId="130061" r:id="rId16" name="Check Box 13">
          <controlPr defaultSize="0" autoFill="0" autoLine="0" autoPict="0">
            <anchor moveWithCells="1">
              <from>
                <xdr:col>1</xdr:col>
                <xdr:colOff>184150</xdr:colOff>
                <xdr:row>15</xdr:row>
                <xdr:rowOff>76200</xdr:rowOff>
              </from>
              <to>
                <xdr:col>1</xdr:col>
                <xdr:colOff>812800</xdr:colOff>
                <xdr:row>15</xdr:row>
                <xdr:rowOff>393700</xdr:rowOff>
              </to>
            </anchor>
          </controlPr>
        </control>
      </mc:Choice>
    </mc:AlternateContent>
    <mc:AlternateContent xmlns:mc="http://schemas.openxmlformats.org/markup-compatibility/2006">
      <mc:Choice Requires="x14">
        <control shapeId="130062" r:id="rId17" name="Check Box 14">
          <controlPr defaultSize="0" autoFill="0" autoLine="0" autoPict="0">
            <anchor moveWithCells="1">
              <from>
                <xdr:col>1</xdr:col>
                <xdr:colOff>1098550</xdr:colOff>
                <xdr:row>15</xdr:row>
                <xdr:rowOff>50800</xdr:rowOff>
              </from>
              <to>
                <xdr:col>3</xdr:col>
                <xdr:colOff>38100</xdr:colOff>
                <xdr:row>15</xdr:row>
                <xdr:rowOff>450850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5">
    <pageSetUpPr fitToPage="1"/>
  </sheetPr>
  <dimension ref="A1:AD155"/>
  <sheetViews>
    <sheetView showGridLines="0" topLeftCell="A38" zoomScaleNormal="100" zoomScaleSheetLayoutView="99" workbookViewId="0"/>
  </sheetViews>
  <sheetFormatPr defaultColWidth="0" defaultRowHeight="15.65" customHeight="1" zeroHeight="1"/>
  <cols>
    <col min="1" max="1" width="2.54296875" style="729" customWidth="1"/>
    <col min="2" max="2" width="9.1796875" style="729" customWidth="1"/>
    <col min="3" max="3" width="2.54296875" style="729" customWidth="1"/>
    <col min="4" max="4" width="4.54296875" style="729" customWidth="1"/>
    <col min="5" max="16" width="12.54296875" style="729" customWidth="1"/>
    <col min="17" max="17" width="2.54296875" style="729" customWidth="1"/>
    <col min="18" max="16384" width="0" style="729" hidden="1"/>
  </cols>
  <sheetData>
    <row r="1" spans="1:30" ht="60" customHeight="1">
      <c r="A1" s="759"/>
      <c r="B1" s="761" t="str">
        <f>'Customer Information'!A1</f>
        <v>2024 Residential Efficiency Program</v>
      </c>
      <c r="C1" s="762"/>
      <c r="D1" s="762"/>
      <c r="E1" s="762"/>
      <c r="F1" s="762"/>
      <c r="G1" s="761"/>
      <c r="H1" s="762"/>
      <c r="I1" s="762"/>
      <c r="J1" s="759"/>
      <c r="K1" s="759"/>
      <c r="L1" s="759"/>
      <c r="M1" s="759"/>
      <c r="N1" s="759"/>
      <c r="O1" s="759"/>
      <c r="P1" s="759"/>
      <c r="Q1" s="759"/>
      <c r="R1" s="728"/>
      <c r="S1" s="728"/>
      <c r="T1" s="728"/>
      <c r="U1" s="728"/>
      <c r="V1" s="728"/>
      <c r="W1" s="728"/>
      <c r="X1" s="728"/>
      <c r="Y1" s="728"/>
      <c r="Z1" s="728"/>
      <c r="AA1" s="728"/>
      <c r="AB1" s="728"/>
      <c r="AC1" s="728"/>
      <c r="AD1" s="728"/>
    </row>
    <row r="2" spans="1:30" ht="32.15" customHeight="1" thickBot="1">
      <c r="A2" s="759"/>
      <c r="B2" s="766" t="s">
        <v>2126</v>
      </c>
      <c r="C2" s="764"/>
      <c r="D2" s="765"/>
      <c r="E2" s="765"/>
      <c r="F2" s="765"/>
      <c r="G2" s="763"/>
      <c r="H2" s="764"/>
      <c r="I2" s="765"/>
      <c r="J2" s="759"/>
      <c r="K2" s="759"/>
      <c r="L2" s="759"/>
      <c r="M2" s="759"/>
      <c r="N2" s="759"/>
      <c r="O2" s="759"/>
      <c r="P2" s="759"/>
      <c r="Q2" s="759"/>
      <c r="R2" s="186"/>
      <c r="S2" s="186"/>
      <c r="T2" s="186"/>
      <c r="U2" s="186"/>
      <c r="V2" s="186"/>
      <c r="W2" s="186"/>
      <c r="X2" s="186"/>
      <c r="Y2" s="186"/>
      <c r="Z2" s="186"/>
      <c r="AA2" s="186"/>
      <c r="AB2" s="186"/>
      <c r="AC2" s="186"/>
      <c r="AD2" s="186"/>
    </row>
    <row r="3" spans="1:30" ht="16" thickTop="1">
      <c r="A3" s="781"/>
      <c r="B3" s="781"/>
      <c r="C3" s="781"/>
      <c r="D3" s="781"/>
      <c r="E3" s="781"/>
      <c r="F3" s="781"/>
      <c r="G3" s="781"/>
      <c r="H3" s="781"/>
      <c r="I3" s="781"/>
      <c r="J3" s="781"/>
      <c r="K3" s="781"/>
      <c r="L3" s="781"/>
      <c r="M3" s="781"/>
      <c r="N3" s="781"/>
      <c r="O3" s="781"/>
      <c r="P3" s="781"/>
      <c r="Q3" s="781"/>
    </row>
    <row r="4" spans="1:30" ht="31.4" customHeight="1">
      <c r="B4" s="1515" t="s">
        <v>2129</v>
      </c>
      <c r="C4" s="1520"/>
      <c r="D4" s="1520"/>
      <c r="E4" s="1520"/>
      <c r="F4" s="1520"/>
      <c r="G4" s="1520"/>
      <c r="H4" s="1520"/>
      <c r="I4" s="1520"/>
      <c r="J4" s="1520"/>
      <c r="K4" s="1520"/>
      <c r="L4" s="1520"/>
      <c r="M4" s="1520"/>
      <c r="N4" s="1520"/>
      <c r="O4" s="1515"/>
      <c r="P4" s="1520"/>
      <c r="Q4" s="1520"/>
      <c r="R4" s="1520"/>
      <c r="S4" s="1520"/>
      <c r="T4" s="1520"/>
      <c r="U4" s="1520"/>
      <c r="V4" s="1520"/>
      <c r="W4" s="1520"/>
      <c r="X4" s="1520"/>
      <c r="Y4" s="1520"/>
      <c r="Z4" s="1520"/>
      <c r="AA4" s="1520"/>
    </row>
    <row r="5" spans="1:30" ht="15.75" customHeight="1">
      <c r="B5" s="730"/>
      <c r="C5" s="730"/>
      <c r="D5" s="730"/>
      <c r="E5" s="730"/>
      <c r="F5" s="730"/>
      <c r="G5" s="730"/>
      <c r="H5" s="730"/>
      <c r="I5" s="730"/>
      <c r="J5" s="730"/>
      <c r="K5" s="730"/>
      <c r="L5" s="730"/>
      <c r="M5" s="730"/>
    </row>
    <row r="6" spans="1:30" ht="15.75" customHeight="1">
      <c r="B6" s="1520" t="s">
        <v>2127</v>
      </c>
      <c r="C6" s="1520"/>
      <c r="D6" s="1520"/>
      <c r="E6" s="1520"/>
      <c r="F6" s="1520"/>
      <c r="G6" s="1520"/>
      <c r="H6" s="1520"/>
      <c r="I6" s="1520"/>
      <c r="J6" s="1520"/>
      <c r="K6" s="1520"/>
      <c r="L6" s="1520"/>
      <c r="M6" s="1520"/>
      <c r="N6" s="1520"/>
    </row>
    <row r="7" spans="1:30" ht="15.75" customHeight="1">
      <c r="B7" s="730"/>
      <c r="C7" s="730"/>
      <c r="D7" s="730"/>
      <c r="E7" s="730"/>
      <c r="F7" s="730"/>
      <c r="G7" s="730"/>
      <c r="H7" s="730"/>
      <c r="I7" s="730"/>
      <c r="J7" s="730"/>
      <c r="K7" s="730"/>
      <c r="L7" s="730"/>
      <c r="M7" s="730"/>
      <c r="N7" s="730"/>
    </row>
    <row r="8" spans="1:30" ht="69" customHeight="1">
      <c r="B8" s="1521" t="s">
        <v>2891</v>
      </c>
      <c r="C8" s="1521"/>
      <c r="D8" s="1521"/>
      <c r="E8" s="1521"/>
      <c r="F8" s="1521"/>
      <c r="G8" s="1521"/>
      <c r="H8" s="1521"/>
      <c r="I8" s="1521"/>
      <c r="J8" s="1521"/>
      <c r="K8" s="1521"/>
      <c r="L8" s="1521"/>
      <c r="M8" s="1521"/>
      <c r="N8" s="1521"/>
      <c r="O8" s="731"/>
    </row>
    <row r="9" spans="1:30" ht="7" customHeight="1">
      <c r="B9" s="740"/>
      <c r="C9" s="740"/>
      <c r="D9" s="740"/>
      <c r="E9" s="740"/>
      <c r="F9" s="740"/>
      <c r="G9" s="740"/>
      <c r="H9" s="740"/>
      <c r="I9" s="740"/>
      <c r="J9" s="740"/>
      <c r="K9" s="740"/>
      <c r="L9" s="740"/>
      <c r="M9" s="740"/>
      <c r="N9" s="740"/>
      <c r="O9" s="731"/>
    </row>
    <row r="10" spans="1:30" ht="15.5">
      <c r="B10" s="729" t="s">
        <v>2606</v>
      </c>
    </row>
    <row r="11" spans="1:30" ht="15.5"/>
    <row r="12" spans="1:30" ht="15.5">
      <c r="B12" s="1525" t="s">
        <v>2171</v>
      </c>
      <c r="C12" s="1525"/>
      <c r="D12" s="1525"/>
      <c r="E12" s="1525"/>
    </row>
    <row r="13" spans="1:30" ht="30" customHeight="1">
      <c r="C13" s="736" t="s">
        <v>21</v>
      </c>
      <c r="D13" s="1520" t="s">
        <v>2607</v>
      </c>
      <c r="E13" s="1520"/>
      <c r="F13" s="1520"/>
      <c r="G13" s="1520"/>
      <c r="H13" s="1520"/>
      <c r="I13" s="1520"/>
      <c r="J13" s="1520"/>
      <c r="K13" s="1520"/>
      <c r="L13" s="1520"/>
      <c r="M13" s="1520"/>
      <c r="N13" s="1520"/>
      <c r="O13" s="1520"/>
    </row>
    <row r="14" spans="1:30" ht="15.5">
      <c r="C14" s="732" t="s">
        <v>22</v>
      </c>
      <c r="D14" s="729" t="s">
        <v>2172</v>
      </c>
    </row>
    <row r="15" spans="1:30" ht="15.5">
      <c r="C15" s="732" t="s">
        <v>23</v>
      </c>
      <c r="D15" s="729" t="s">
        <v>2173</v>
      </c>
    </row>
    <row r="16" spans="1:30" ht="15.5">
      <c r="C16" s="732"/>
    </row>
    <row r="17" spans="2:5" ht="15.5">
      <c r="B17" s="1525" t="s">
        <v>2174</v>
      </c>
      <c r="C17" s="1525"/>
      <c r="D17" s="1525"/>
      <c r="E17" s="1525"/>
    </row>
    <row r="18" spans="2:5" ht="15.5">
      <c r="B18" s="773"/>
      <c r="C18" s="773" t="s">
        <v>21</v>
      </c>
      <c r="D18" s="729" t="s">
        <v>2975</v>
      </c>
      <c r="E18" s="773"/>
    </row>
    <row r="19" spans="2:5" ht="15.5">
      <c r="B19" s="773"/>
      <c r="C19" s="773"/>
      <c r="D19" s="741" t="s">
        <v>2175</v>
      </c>
      <c r="E19" s="773"/>
    </row>
    <row r="20" spans="2:5" ht="15.5">
      <c r="C20" s="732" t="s">
        <v>2167</v>
      </c>
      <c r="D20" s="729" t="s">
        <v>2168</v>
      </c>
    </row>
    <row r="21" spans="2:5" ht="15.5">
      <c r="C21" s="732" t="s">
        <v>23</v>
      </c>
      <c r="D21" s="729" t="s">
        <v>2177</v>
      </c>
    </row>
    <row r="22" spans="2:5" ht="15.5">
      <c r="C22" s="732"/>
      <c r="D22" s="733" t="s">
        <v>2128</v>
      </c>
      <c r="E22" s="729" t="s">
        <v>2130</v>
      </c>
    </row>
    <row r="23" spans="2:5" ht="15.5">
      <c r="C23" s="732"/>
      <c r="D23" s="733" t="s">
        <v>2128</v>
      </c>
      <c r="E23" s="729" t="s">
        <v>2132</v>
      </c>
    </row>
    <row r="24" spans="2:5" ht="15.5">
      <c r="C24" s="732"/>
      <c r="D24" s="733"/>
      <c r="E24" s="741" t="s">
        <v>2778</v>
      </c>
    </row>
    <row r="25" spans="2:5" ht="15.5">
      <c r="C25" s="732"/>
      <c r="D25" s="733" t="s">
        <v>2128</v>
      </c>
      <c r="E25" s="729" t="s">
        <v>2169</v>
      </c>
    </row>
    <row r="26" spans="2:5" ht="15.5">
      <c r="D26" s="741" t="s">
        <v>2176</v>
      </c>
    </row>
    <row r="27" spans="2:5" ht="15.5">
      <c r="C27" s="732" t="s">
        <v>24</v>
      </c>
      <c r="D27" s="729" t="s">
        <v>2178</v>
      </c>
    </row>
    <row r="28" spans="2:5" ht="15.5">
      <c r="C28" s="732"/>
      <c r="D28" s="733" t="s">
        <v>2128</v>
      </c>
      <c r="E28" s="729" t="s">
        <v>2131</v>
      </c>
    </row>
    <row r="29" spans="2:5" ht="15.5">
      <c r="C29" s="732"/>
      <c r="D29" s="733" t="s">
        <v>2128</v>
      </c>
      <c r="E29" s="729" t="s">
        <v>2169</v>
      </c>
    </row>
    <row r="30" spans="2:5" ht="15.5">
      <c r="D30" s="741" t="s">
        <v>2179</v>
      </c>
    </row>
    <row r="31" spans="2:5" ht="15.5">
      <c r="C31" s="732" t="s">
        <v>25</v>
      </c>
      <c r="D31" s="729" t="s">
        <v>2854</v>
      </c>
    </row>
    <row r="32" spans="2:5" ht="15.5">
      <c r="C32" s="732"/>
      <c r="D32" s="733" t="s">
        <v>2128</v>
      </c>
      <c r="E32" s="729" t="s">
        <v>1390</v>
      </c>
    </row>
    <row r="33" spans="3:14" ht="15.5">
      <c r="C33" s="732"/>
      <c r="D33" s="733" t="s">
        <v>2128</v>
      </c>
      <c r="E33" s="729" t="s">
        <v>2169</v>
      </c>
    </row>
    <row r="34" spans="3:14" ht="15.5">
      <c r="C34" s="732" t="s">
        <v>26</v>
      </c>
      <c r="D34" s="729" t="s">
        <v>2909</v>
      </c>
    </row>
    <row r="35" spans="3:14" ht="15.5">
      <c r="C35" s="732"/>
      <c r="D35" s="733" t="s">
        <v>2128</v>
      </c>
      <c r="E35" s="729" t="s">
        <v>1390</v>
      </c>
    </row>
    <row r="36" spans="3:14" ht="15.5">
      <c r="C36" s="732"/>
      <c r="D36" s="733" t="s">
        <v>2128</v>
      </c>
      <c r="E36" s="729" t="s">
        <v>2169</v>
      </c>
    </row>
    <row r="37" spans="3:14" ht="15.5">
      <c r="C37" s="729" t="s">
        <v>113</v>
      </c>
      <c r="D37" s="741" t="s">
        <v>2180</v>
      </c>
    </row>
    <row r="38" spans="3:14" ht="15.5">
      <c r="D38" s="741" t="s">
        <v>2181</v>
      </c>
    </row>
    <row r="39" spans="3:14" ht="15.5">
      <c r="C39" s="729" t="s">
        <v>116</v>
      </c>
      <c r="D39" s="742" t="s">
        <v>2182</v>
      </c>
    </row>
    <row r="40" spans="3:14" ht="15.5">
      <c r="D40" s="774" t="s">
        <v>2855</v>
      </c>
    </row>
    <row r="41" spans="3:14" ht="15.5">
      <c r="C41" s="732" t="s">
        <v>117</v>
      </c>
      <c r="D41" s="1524" t="s">
        <v>2170</v>
      </c>
      <c r="E41" s="1524"/>
      <c r="F41" s="1524"/>
      <c r="G41" s="1524"/>
      <c r="H41" s="1524"/>
      <c r="I41" s="1524"/>
      <c r="J41" s="1524"/>
      <c r="K41" s="1524"/>
      <c r="L41" s="1524"/>
      <c r="M41" s="1524"/>
      <c r="N41" s="1524"/>
    </row>
    <row r="42" spans="3:14" ht="15.5">
      <c r="C42" s="732"/>
      <c r="D42" s="775" t="s">
        <v>2183</v>
      </c>
      <c r="E42" s="742"/>
      <c r="F42" s="742"/>
      <c r="G42" s="742"/>
      <c r="H42" s="742"/>
      <c r="I42" s="742"/>
      <c r="J42" s="742"/>
      <c r="K42" s="742"/>
      <c r="L42" s="742"/>
      <c r="M42" s="742"/>
      <c r="N42" s="742"/>
    </row>
    <row r="43" spans="3:14" ht="15.5">
      <c r="C43" s="732" t="s">
        <v>33</v>
      </c>
      <c r="D43" s="775" t="s">
        <v>2184</v>
      </c>
      <c r="E43" s="742"/>
      <c r="F43" s="742"/>
      <c r="G43" s="742"/>
      <c r="H43" s="742"/>
      <c r="I43" s="742"/>
      <c r="J43" s="742"/>
      <c r="K43" s="742"/>
      <c r="L43" s="742"/>
      <c r="M43" s="742"/>
      <c r="N43" s="742"/>
    </row>
    <row r="44" spans="3:14" ht="15.5">
      <c r="C44" s="732" t="s">
        <v>118</v>
      </c>
      <c r="D44" s="775" t="s">
        <v>3243</v>
      </c>
      <c r="E44" s="742"/>
      <c r="F44" s="742"/>
      <c r="G44" s="742"/>
      <c r="H44" s="742"/>
      <c r="I44" s="742"/>
      <c r="J44" s="742"/>
      <c r="K44" s="742"/>
      <c r="L44" s="742"/>
      <c r="M44" s="742"/>
      <c r="N44" s="742"/>
    </row>
    <row r="45" spans="3:14" ht="15.5">
      <c r="C45" s="732"/>
      <c r="D45" s="775" t="s">
        <v>2856</v>
      </c>
      <c r="E45" s="742"/>
      <c r="F45" s="742"/>
      <c r="G45" s="742"/>
      <c r="H45" s="742"/>
      <c r="I45" s="742"/>
      <c r="J45" s="742"/>
      <c r="K45" s="742"/>
      <c r="L45" s="742"/>
      <c r="M45" s="742"/>
      <c r="N45" s="742"/>
    </row>
    <row r="46" spans="3:14" ht="15.5">
      <c r="C46" s="732" t="s">
        <v>119</v>
      </c>
      <c r="D46" s="775" t="s">
        <v>3244</v>
      </c>
      <c r="E46" s="742"/>
      <c r="F46" s="742"/>
      <c r="G46" s="742"/>
      <c r="H46" s="742"/>
      <c r="I46" s="742"/>
      <c r="J46" s="742"/>
      <c r="K46" s="742"/>
      <c r="L46" s="742"/>
      <c r="M46" s="742"/>
      <c r="N46" s="742"/>
    </row>
    <row r="47" spans="3:14" ht="15.5">
      <c r="C47" s="732"/>
      <c r="D47" s="775" t="s">
        <v>2185</v>
      </c>
      <c r="E47" s="742"/>
      <c r="F47" s="742"/>
      <c r="G47" s="742"/>
      <c r="H47" s="742"/>
      <c r="I47" s="742"/>
      <c r="J47" s="742"/>
      <c r="K47" s="742"/>
      <c r="L47" s="742"/>
      <c r="M47" s="742"/>
      <c r="N47" s="742"/>
    </row>
    <row r="48" spans="3:14" ht="15.5">
      <c r="C48" s="732" t="s">
        <v>33</v>
      </c>
      <c r="D48" s="775" t="s">
        <v>2186</v>
      </c>
      <c r="E48" s="742"/>
      <c r="F48" s="742"/>
      <c r="G48" s="742"/>
      <c r="H48" s="742"/>
      <c r="I48" s="742"/>
      <c r="J48" s="742"/>
      <c r="K48" s="742"/>
      <c r="L48" s="742"/>
      <c r="M48" s="742"/>
      <c r="N48" s="742"/>
    </row>
    <row r="49" spans="2:16" ht="15.5">
      <c r="C49" s="732"/>
      <c r="D49" s="775"/>
      <c r="E49" s="742"/>
      <c r="F49" s="742"/>
      <c r="G49" s="742"/>
      <c r="H49" s="742"/>
      <c r="I49" s="742"/>
      <c r="J49" s="742"/>
      <c r="K49" s="742"/>
      <c r="L49" s="742"/>
      <c r="M49" s="742"/>
      <c r="N49" s="742"/>
    </row>
    <row r="50" spans="2:16" ht="15.5">
      <c r="B50" s="776" t="s">
        <v>2858</v>
      </c>
      <c r="C50" s="776"/>
      <c r="D50" s="776"/>
      <c r="E50" s="776"/>
      <c r="F50" s="776"/>
      <c r="G50" s="742"/>
      <c r="H50" s="742"/>
      <c r="I50" s="742"/>
      <c r="J50" s="742"/>
      <c r="K50" s="742"/>
      <c r="L50" s="742"/>
      <c r="M50" s="742"/>
      <c r="N50" s="742"/>
    </row>
    <row r="51" spans="2:16" ht="15.5">
      <c r="C51" s="732" t="s">
        <v>21</v>
      </c>
      <c r="D51" s="742" t="s">
        <v>2187</v>
      </c>
      <c r="E51" s="742"/>
      <c r="F51" s="742"/>
      <c r="G51" s="742"/>
      <c r="H51" s="742"/>
      <c r="I51" s="742"/>
      <c r="J51" s="742"/>
      <c r="K51" s="742"/>
      <c r="L51" s="742"/>
      <c r="M51" s="742"/>
      <c r="N51" s="742"/>
    </row>
    <row r="52" spans="2:16" ht="15.5">
      <c r="C52" s="732"/>
      <c r="D52" s="734" t="s">
        <v>2128</v>
      </c>
      <c r="E52" s="742" t="s">
        <v>2878</v>
      </c>
      <c r="F52" s="742"/>
      <c r="G52" s="742"/>
      <c r="H52" s="742"/>
      <c r="I52" s="742"/>
      <c r="J52" s="742"/>
      <c r="K52" s="742"/>
      <c r="L52" s="742"/>
      <c r="M52" s="742"/>
      <c r="N52" s="742"/>
    </row>
    <row r="53" spans="2:16" ht="15.5">
      <c r="C53" s="732"/>
      <c r="D53" s="734" t="s">
        <v>2128</v>
      </c>
      <c r="E53" s="742" t="s">
        <v>2884</v>
      </c>
      <c r="F53" s="742"/>
      <c r="G53" s="742"/>
      <c r="H53" s="742"/>
      <c r="I53" s="742"/>
      <c r="J53" s="742"/>
      <c r="K53" s="742"/>
      <c r="L53" s="742"/>
      <c r="M53" s="742"/>
      <c r="N53" s="742"/>
    </row>
    <row r="54" spans="2:16" ht="15.5">
      <c r="C54" s="732"/>
      <c r="D54" s="734"/>
      <c r="E54" s="775" t="s">
        <v>2857</v>
      </c>
      <c r="F54" s="742"/>
      <c r="G54" s="742"/>
      <c r="H54" s="742"/>
      <c r="I54" s="742"/>
      <c r="J54" s="742"/>
      <c r="K54" s="742"/>
      <c r="L54" s="742"/>
      <c r="M54" s="742"/>
      <c r="N54" s="742"/>
    </row>
    <row r="55" spans="2:16" ht="15.65" customHeight="1">
      <c r="C55" s="732"/>
      <c r="D55" s="734" t="s">
        <v>2128</v>
      </c>
      <c r="E55" s="1517" t="s">
        <v>2609</v>
      </c>
      <c r="F55" s="1517"/>
      <c r="G55" s="1517"/>
      <c r="H55" s="1517"/>
      <c r="I55" s="1517"/>
      <c r="J55" s="1517"/>
      <c r="K55" s="1517"/>
      <c r="L55" s="1517"/>
      <c r="M55" s="1517"/>
      <c r="N55" s="1517"/>
      <c r="P55" s="735"/>
    </row>
    <row r="56" spans="2:16" ht="15.75" customHeight="1">
      <c r="C56" s="729" t="s">
        <v>22</v>
      </c>
      <c r="D56" s="742" t="s">
        <v>2188</v>
      </c>
      <c r="E56" s="777"/>
      <c r="F56" s="777"/>
      <c r="G56" s="777"/>
      <c r="H56" s="777"/>
      <c r="I56" s="777"/>
      <c r="J56" s="777"/>
      <c r="K56" s="777"/>
      <c r="L56" s="777"/>
      <c r="M56" s="777"/>
      <c r="N56" s="777"/>
    </row>
    <row r="57" spans="2:16" ht="15.75" customHeight="1">
      <c r="D57" s="734"/>
      <c r="E57" s="1518" t="s">
        <v>2134</v>
      </c>
      <c r="F57" s="1519"/>
      <c r="G57" s="1519"/>
      <c r="H57" s="1519"/>
      <c r="I57" s="1519"/>
      <c r="J57" s="1519"/>
      <c r="K57" s="1519"/>
      <c r="L57" s="1519"/>
      <c r="M57" s="1519"/>
      <c r="N57" s="1519"/>
    </row>
    <row r="58" spans="2:16" ht="15.75" customHeight="1">
      <c r="C58" s="729" t="s">
        <v>23</v>
      </c>
      <c r="D58" s="742" t="s">
        <v>2189</v>
      </c>
      <c r="E58" s="777"/>
      <c r="F58" s="777"/>
      <c r="G58" s="777"/>
      <c r="H58" s="777"/>
      <c r="I58" s="777"/>
      <c r="J58" s="777"/>
      <c r="K58" s="777"/>
      <c r="L58" s="777"/>
      <c r="M58" s="777"/>
      <c r="N58" s="777"/>
    </row>
    <row r="59" spans="2:16" ht="15.75" customHeight="1">
      <c r="D59" s="734"/>
      <c r="E59" s="772" t="s">
        <v>2193</v>
      </c>
      <c r="F59" s="743"/>
      <c r="G59" s="743"/>
      <c r="H59" s="743"/>
      <c r="I59" s="743"/>
      <c r="J59" s="743"/>
      <c r="K59" s="743"/>
      <c r="L59" s="743"/>
      <c r="M59" s="743"/>
      <c r="N59" s="743"/>
    </row>
    <row r="60" spans="2:16" ht="30.65" customHeight="1">
      <c r="C60" s="778" t="s">
        <v>33</v>
      </c>
      <c r="D60" s="1514" t="s">
        <v>2133</v>
      </c>
      <c r="E60" s="1514"/>
      <c r="F60" s="1514"/>
      <c r="G60" s="1514"/>
      <c r="H60" s="1514"/>
      <c r="I60" s="1514"/>
      <c r="J60" s="1514"/>
      <c r="K60" s="1514"/>
      <c r="L60" s="1514"/>
      <c r="M60" s="1514"/>
      <c r="N60" s="1514"/>
      <c r="O60" s="1514"/>
    </row>
    <row r="61" spans="2:16" ht="15.75" customHeight="1">
      <c r="D61" s="734"/>
      <c r="E61" s="772" t="s">
        <v>2190</v>
      </c>
      <c r="F61" s="743"/>
      <c r="G61" s="743"/>
      <c r="H61" s="743"/>
      <c r="I61" s="743"/>
      <c r="J61" s="743"/>
      <c r="K61" s="743"/>
      <c r="L61" s="743"/>
      <c r="M61" s="743"/>
      <c r="N61" s="743"/>
    </row>
    <row r="62" spans="2:16" ht="15.75" customHeight="1">
      <c r="C62" s="729" t="s">
        <v>33</v>
      </c>
      <c r="D62" s="741" t="s">
        <v>2608</v>
      </c>
      <c r="E62" s="890"/>
      <c r="F62" s="890"/>
      <c r="G62" s="890"/>
      <c r="H62" s="890"/>
      <c r="I62" s="890"/>
      <c r="J62" s="890"/>
      <c r="K62" s="1522" t="s">
        <v>510</v>
      </c>
      <c r="L62" s="1523"/>
      <c r="M62" s="890"/>
      <c r="N62" s="890"/>
      <c r="O62" s="890"/>
    </row>
    <row r="63" spans="2:16" ht="15.75" customHeight="1">
      <c r="D63" s="833"/>
      <c r="E63" s="833"/>
      <c r="F63" s="833"/>
      <c r="G63" s="833"/>
      <c r="H63" s="833"/>
      <c r="I63" s="833"/>
      <c r="J63" s="833"/>
      <c r="K63" s="833"/>
      <c r="L63" s="833"/>
      <c r="M63" s="833"/>
      <c r="N63" s="833"/>
      <c r="O63" s="833"/>
    </row>
    <row r="64" spans="2:16" ht="15.75" customHeight="1">
      <c r="B64" s="776" t="s">
        <v>2859</v>
      </c>
      <c r="D64" s="734"/>
      <c r="E64" s="772"/>
      <c r="F64" s="743"/>
      <c r="G64" s="743"/>
      <c r="H64" s="743"/>
      <c r="I64" s="743"/>
      <c r="J64" s="743"/>
      <c r="K64" s="743"/>
      <c r="L64" s="743"/>
      <c r="M64" s="743"/>
      <c r="N64" s="743"/>
    </row>
    <row r="65" spans="2:16" ht="15.75" customHeight="1">
      <c r="C65" s="736" t="s">
        <v>21</v>
      </c>
      <c r="D65" s="1515" t="s">
        <v>2880</v>
      </c>
      <c r="E65" s="1515"/>
      <c r="F65" s="1515"/>
      <c r="G65" s="1515"/>
      <c r="H65" s="1515"/>
      <c r="I65" s="1515"/>
      <c r="J65" s="1515"/>
      <c r="K65" s="1515"/>
      <c r="L65" s="1515"/>
      <c r="M65" s="1515"/>
      <c r="N65" s="743"/>
    </row>
    <row r="66" spans="2:16" ht="15.75" customHeight="1">
      <c r="D66" s="734"/>
      <c r="E66" s="1513" t="s">
        <v>2860</v>
      </c>
      <c r="F66" s="1513"/>
      <c r="G66" s="1513"/>
      <c r="H66" s="1513"/>
      <c r="I66" s="1513"/>
      <c r="J66" s="1513"/>
      <c r="K66" s="1513"/>
      <c r="L66" s="1513"/>
      <c r="M66" s="1513"/>
      <c r="N66" s="1513"/>
      <c r="O66" s="1513"/>
      <c r="P66" s="1513"/>
    </row>
    <row r="67" spans="2:16" ht="15.75" customHeight="1">
      <c r="D67" s="734"/>
      <c r="E67" s="1513" t="s">
        <v>3113</v>
      </c>
      <c r="F67" s="1513"/>
      <c r="G67" s="1513"/>
      <c r="H67" s="1513"/>
      <c r="I67" s="1513"/>
      <c r="J67" s="1513"/>
      <c r="K67" s="1513"/>
      <c r="L67" s="1513"/>
      <c r="M67" s="1513"/>
      <c r="N67" s="1513"/>
      <c r="O67" s="1513"/>
      <c r="P67" s="1513"/>
    </row>
    <row r="68" spans="2:16" ht="15.75" customHeight="1">
      <c r="C68" s="729" t="s">
        <v>22</v>
      </c>
      <c r="D68" s="1515" t="s">
        <v>2861</v>
      </c>
      <c r="E68" s="1515"/>
      <c r="F68" s="1515"/>
      <c r="G68" s="1515"/>
      <c r="H68" s="1515"/>
      <c r="I68" s="1515"/>
      <c r="J68" s="1515"/>
      <c r="K68" s="1515"/>
      <c r="L68" s="744"/>
      <c r="M68" s="744"/>
      <c r="N68" s="744"/>
      <c r="O68" s="744"/>
      <c r="P68" s="744"/>
    </row>
    <row r="69" spans="2:16" ht="15.75" customHeight="1">
      <c r="D69" s="892"/>
      <c r="E69" s="1513" t="s">
        <v>2862</v>
      </c>
      <c r="F69" s="1513"/>
      <c r="G69" s="1513"/>
      <c r="H69" s="1513"/>
      <c r="I69" s="1513"/>
      <c r="J69" s="1513"/>
      <c r="K69" s="1513"/>
      <c r="L69" s="1513"/>
      <c r="M69" s="1513"/>
      <c r="N69" s="744"/>
      <c r="O69" s="744"/>
      <c r="P69" s="744"/>
    </row>
    <row r="70" spans="2:16" ht="15.75" customHeight="1">
      <c r="C70" s="734" t="s">
        <v>33</v>
      </c>
      <c r="D70" s="1513" t="s">
        <v>2191</v>
      </c>
      <c r="E70" s="1513"/>
      <c r="F70" s="1513"/>
      <c r="G70" s="1513"/>
      <c r="H70" s="1513"/>
      <c r="I70" s="1513"/>
      <c r="J70" s="1513"/>
      <c r="K70" s="1513"/>
      <c r="L70" s="1513"/>
      <c r="M70" s="1513"/>
      <c r="N70" s="744"/>
      <c r="O70" s="744"/>
    </row>
    <row r="71" spans="2:16" ht="15.75" customHeight="1">
      <c r="D71" s="734"/>
      <c r="E71" s="1513" t="s">
        <v>2192</v>
      </c>
      <c r="F71" s="1513"/>
      <c r="G71" s="1513"/>
      <c r="H71" s="1513"/>
      <c r="I71" s="1513"/>
      <c r="J71" s="1513"/>
      <c r="K71" s="1513"/>
      <c r="L71" s="1513"/>
      <c r="M71" s="1513"/>
      <c r="N71" s="1513"/>
      <c r="O71" s="744"/>
      <c r="P71" s="744"/>
    </row>
    <row r="72" spans="2:16" ht="15.75" customHeight="1">
      <c r="C72" s="734" t="s">
        <v>33</v>
      </c>
      <c r="D72" s="1513" t="s">
        <v>2863</v>
      </c>
      <c r="E72" s="1513"/>
      <c r="F72" s="1513"/>
      <c r="G72" s="1513"/>
      <c r="H72" s="1513"/>
      <c r="I72" s="1513"/>
      <c r="J72" s="1513"/>
      <c r="K72" s="1513"/>
      <c r="L72" s="1513"/>
      <c r="M72" s="1513"/>
      <c r="N72" s="744"/>
      <c r="O72" s="744"/>
      <c r="P72" s="744"/>
    </row>
    <row r="73" spans="2:16" ht="15.75" customHeight="1">
      <c r="D73" s="734"/>
      <c r="E73" s="744"/>
      <c r="F73" s="744"/>
      <c r="G73" s="744"/>
      <c r="H73" s="744"/>
      <c r="I73" s="744"/>
      <c r="J73" s="744"/>
      <c r="K73" s="744"/>
      <c r="L73" s="744"/>
      <c r="M73" s="744"/>
      <c r="N73" s="744"/>
      <c r="O73" s="744"/>
      <c r="P73" s="744"/>
    </row>
    <row r="74" spans="2:16" ht="16" customHeight="1">
      <c r="B74" s="776" t="s">
        <v>2194</v>
      </c>
      <c r="C74" s="736"/>
      <c r="D74" s="734"/>
      <c r="E74" s="779"/>
      <c r="F74" s="779"/>
      <c r="G74" s="779"/>
      <c r="H74" s="779"/>
      <c r="I74" s="779"/>
      <c r="J74" s="779"/>
      <c r="K74" s="779"/>
      <c r="L74" s="779"/>
      <c r="M74" s="779"/>
      <c r="N74" s="779"/>
      <c r="O74" s="779"/>
      <c r="P74" s="779"/>
    </row>
    <row r="75" spans="2:16" ht="16" customHeight="1">
      <c r="C75" s="736" t="s">
        <v>21</v>
      </c>
      <c r="D75" s="1515" t="s">
        <v>2135</v>
      </c>
      <c r="E75" s="1515"/>
      <c r="F75" s="1515"/>
      <c r="G75" s="1515"/>
      <c r="H75" s="1515"/>
      <c r="I75" s="1515"/>
      <c r="J75" s="1515"/>
      <c r="K75" s="1515"/>
      <c r="L75" s="1515"/>
      <c r="M75" s="1515"/>
      <c r="N75" s="743"/>
    </row>
    <row r="76" spans="2:16" ht="16" customHeight="1">
      <c r="D76" s="734" t="s">
        <v>2128</v>
      </c>
      <c r="E76" s="1515" t="s">
        <v>2136</v>
      </c>
      <c r="F76" s="1515"/>
      <c r="G76" s="1515"/>
      <c r="H76" s="1515"/>
      <c r="I76" s="1515"/>
      <c r="J76" s="1515"/>
      <c r="K76" s="1515"/>
      <c r="L76" s="1515"/>
      <c r="M76" s="1515"/>
      <c r="N76" s="1515"/>
      <c r="O76" s="1515"/>
    </row>
    <row r="77" spans="2:16" ht="16" customHeight="1">
      <c r="D77" s="734"/>
      <c r="E77" s="1513" t="s">
        <v>2137</v>
      </c>
      <c r="F77" s="1513"/>
      <c r="G77" s="1513"/>
      <c r="H77" s="1513"/>
      <c r="I77" s="1513"/>
      <c r="J77" s="1513"/>
      <c r="K77" s="1513"/>
      <c r="L77" s="1513"/>
      <c r="M77" s="1513"/>
      <c r="N77" s="1513"/>
      <c r="O77" s="1513"/>
      <c r="P77" s="1513"/>
    </row>
    <row r="78" spans="2:16" ht="16" customHeight="1">
      <c r="D78" s="1515" t="s">
        <v>2836</v>
      </c>
      <c r="E78" s="1515"/>
      <c r="F78" s="1515"/>
      <c r="G78" s="1515"/>
      <c r="H78" s="1515"/>
      <c r="I78" s="1515"/>
      <c r="J78" s="1515"/>
      <c r="K78" s="1515"/>
      <c r="L78" s="1515"/>
      <c r="M78" s="1515"/>
      <c r="N78" s="744"/>
      <c r="O78" s="744"/>
      <c r="P78" s="744"/>
    </row>
    <row r="79" spans="2:16" ht="16" customHeight="1">
      <c r="C79" s="734"/>
      <c r="D79" s="744"/>
      <c r="E79" s="744"/>
      <c r="F79" s="744"/>
      <c r="G79" s="744"/>
      <c r="H79" s="744"/>
      <c r="I79" s="744"/>
      <c r="J79" s="744"/>
      <c r="K79" s="744"/>
      <c r="L79" s="744"/>
      <c r="M79" s="744"/>
      <c r="N79" s="744"/>
      <c r="O79" s="744"/>
    </row>
    <row r="80" spans="2:16" ht="16" customHeight="1">
      <c r="B80" s="776" t="s">
        <v>2195</v>
      </c>
      <c r="C80" s="734"/>
      <c r="D80" s="744"/>
      <c r="E80" s="744"/>
      <c r="F80" s="744"/>
      <c r="G80" s="744"/>
      <c r="H80" s="744"/>
      <c r="I80" s="744"/>
      <c r="J80" s="744"/>
      <c r="K80" s="744"/>
      <c r="L80" s="744"/>
      <c r="M80" s="744"/>
      <c r="N80" s="744"/>
      <c r="O80" s="744"/>
    </row>
    <row r="81" spans="2:15" ht="16" customHeight="1">
      <c r="C81" s="734"/>
      <c r="D81" s="744"/>
      <c r="E81" s="744"/>
      <c r="F81" s="744"/>
      <c r="G81" s="744"/>
      <c r="H81" s="744"/>
      <c r="I81" s="744"/>
      <c r="J81" s="744"/>
      <c r="K81" s="744"/>
      <c r="L81" s="744"/>
      <c r="M81" s="744"/>
      <c r="N81" s="744"/>
      <c r="O81" s="744"/>
    </row>
    <row r="82" spans="2:15" ht="16.5" customHeight="1">
      <c r="C82" s="736" t="s">
        <v>21</v>
      </c>
      <c r="D82" s="1515" t="s">
        <v>2864</v>
      </c>
      <c r="E82" s="1515"/>
      <c r="F82" s="1515"/>
      <c r="G82" s="1515"/>
      <c r="H82" s="1515"/>
      <c r="I82" s="1515"/>
      <c r="J82" s="1515"/>
      <c r="K82" s="1515"/>
      <c r="L82" s="1515"/>
      <c r="M82" s="1515"/>
      <c r="N82" s="744"/>
      <c r="O82" s="744"/>
    </row>
    <row r="83" spans="2:15" ht="17.149999999999999" customHeight="1">
      <c r="C83" s="736" t="s">
        <v>33</v>
      </c>
      <c r="D83" s="1515" t="s">
        <v>2865</v>
      </c>
      <c r="E83" s="1515"/>
      <c r="F83" s="1515"/>
      <c r="G83" s="1515"/>
      <c r="H83" s="1515"/>
      <c r="I83" s="1515"/>
      <c r="J83" s="1515"/>
      <c r="K83" s="1515"/>
      <c r="L83" s="1515"/>
      <c r="M83" s="1515"/>
      <c r="N83" s="892"/>
      <c r="O83" s="744"/>
    </row>
    <row r="84" spans="2:15" ht="17.149999999999999" customHeight="1">
      <c r="C84" s="736" t="s">
        <v>33</v>
      </c>
      <c r="D84" s="1515" t="s">
        <v>2866</v>
      </c>
      <c r="E84" s="1515"/>
      <c r="F84" s="1515"/>
      <c r="G84" s="1515"/>
      <c r="H84" s="1515"/>
      <c r="I84" s="1515"/>
      <c r="J84" s="1515"/>
      <c r="K84" s="1515"/>
      <c r="L84" s="1515"/>
      <c r="M84" s="1515"/>
      <c r="N84" s="1515"/>
      <c r="O84" s="1515"/>
    </row>
    <row r="85" spans="2:15" ht="16" customHeight="1">
      <c r="C85" s="734"/>
      <c r="D85" s="734" t="s">
        <v>2128</v>
      </c>
      <c r="E85" s="1515" t="s">
        <v>2138</v>
      </c>
      <c r="F85" s="1515"/>
      <c r="G85" s="1515"/>
      <c r="H85" s="1515"/>
      <c r="I85" s="1515"/>
      <c r="J85" s="1515"/>
      <c r="K85" s="1515"/>
      <c r="L85" s="1515"/>
      <c r="M85" s="1515"/>
      <c r="N85" s="1515"/>
      <c r="O85" s="1515"/>
    </row>
    <row r="86" spans="2:15" ht="16" customHeight="1">
      <c r="C86" s="736" t="s">
        <v>22</v>
      </c>
      <c r="D86" s="1515" t="s">
        <v>2139</v>
      </c>
      <c r="E86" s="1515"/>
      <c r="F86" s="1515"/>
      <c r="G86" s="1515"/>
      <c r="H86" s="1515"/>
      <c r="I86" s="1515"/>
      <c r="J86" s="1515"/>
      <c r="K86" s="1515"/>
      <c r="L86" s="1515"/>
      <c r="M86" s="1515"/>
      <c r="N86" s="744"/>
      <c r="O86" s="744"/>
    </row>
    <row r="87" spans="2:15" ht="16" customHeight="1">
      <c r="C87" s="736" t="s">
        <v>23</v>
      </c>
      <c r="D87" s="1513" t="s">
        <v>2140</v>
      </c>
      <c r="E87" s="1513"/>
      <c r="F87" s="1513"/>
      <c r="G87" s="1513"/>
      <c r="H87" s="1513"/>
      <c r="I87" s="1513"/>
      <c r="J87" s="1513"/>
      <c r="K87" s="1513"/>
      <c r="L87" s="1513"/>
      <c r="M87" s="744"/>
      <c r="N87" s="744"/>
      <c r="O87" s="744"/>
    </row>
    <row r="88" spans="2:15" ht="16" customHeight="1">
      <c r="C88" s="736" t="s">
        <v>24</v>
      </c>
      <c r="D88" s="1513" t="s">
        <v>2141</v>
      </c>
      <c r="E88" s="1513"/>
      <c r="F88" s="1513"/>
      <c r="G88" s="1513"/>
      <c r="H88" s="1513"/>
      <c r="I88" s="1513"/>
      <c r="J88" s="1513"/>
      <c r="K88" s="1513"/>
      <c r="L88" s="1513"/>
      <c r="M88" s="1513"/>
      <c r="N88" s="744"/>
      <c r="O88" s="744"/>
    </row>
    <row r="89" spans="2:15" ht="16" customHeight="1">
      <c r="C89" s="736"/>
      <c r="D89" s="744"/>
      <c r="E89" s="744"/>
      <c r="F89" s="744"/>
      <c r="G89" s="744"/>
      <c r="H89" s="744"/>
      <c r="I89" s="744"/>
      <c r="J89" s="744"/>
      <c r="K89" s="744"/>
      <c r="L89" s="744"/>
      <c r="M89" s="744"/>
      <c r="N89" s="744"/>
      <c r="O89" s="744"/>
    </row>
    <row r="90" spans="2:15" ht="16" customHeight="1">
      <c r="B90" s="776" t="s">
        <v>2867</v>
      </c>
      <c r="C90" s="736"/>
      <c r="D90" s="744"/>
      <c r="E90" s="744"/>
      <c r="F90" s="744"/>
      <c r="G90" s="744"/>
      <c r="H90" s="744"/>
      <c r="I90" s="744"/>
      <c r="J90" s="744"/>
      <c r="K90" s="744"/>
      <c r="L90" s="744"/>
      <c r="M90" s="744"/>
      <c r="N90" s="744"/>
      <c r="O90" s="744"/>
    </row>
    <row r="91" spans="2:15" ht="16" customHeight="1">
      <c r="C91" s="736" t="s">
        <v>21</v>
      </c>
      <c r="D91" s="1515" t="s">
        <v>2868</v>
      </c>
      <c r="E91" s="1515"/>
      <c r="F91" s="1515"/>
      <c r="G91" s="1515"/>
      <c r="H91" s="1515"/>
      <c r="I91" s="1515"/>
      <c r="J91" s="1515"/>
      <c r="K91" s="1515"/>
      <c r="L91" s="1515"/>
      <c r="M91" s="1515"/>
      <c r="N91" s="744"/>
      <c r="O91" s="744"/>
    </row>
    <row r="92" spans="2:15" ht="16" customHeight="1">
      <c r="C92" s="736"/>
      <c r="D92" s="1513" t="s">
        <v>2869</v>
      </c>
      <c r="E92" s="1513"/>
      <c r="F92" s="1513"/>
      <c r="G92" s="1513"/>
      <c r="H92" s="1513"/>
      <c r="I92" s="1513"/>
      <c r="J92" s="1513"/>
      <c r="K92" s="1513"/>
      <c r="L92" s="1513"/>
      <c r="M92" s="744"/>
      <c r="N92" s="744"/>
      <c r="O92" s="744"/>
    </row>
    <row r="93" spans="2:15" ht="16" customHeight="1">
      <c r="C93" s="736" t="s">
        <v>22</v>
      </c>
      <c r="D93" s="1513" t="s">
        <v>2881</v>
      </c>
      <c r="E93" s="1513"/>
      <c r="F93" s="1513"/>
      <c r="G93" s="1513"/>
      <c r="H93" s="1513"/>
      <c r="I93" s="1513"/>
      <c r="J93" s="1513"/>
      <c r="K93" s="1513"/>
      <c r="L93" s="1513"/>
      <c r="M93" s="744"/>
      <c r="N93" s="744"/>
      <c r="O93" s="744"/>
    </row>
    <row r="94" spans="2:15" ht="16" customHeight="1">
      <c r="C94" s="736" t="s">
        <v>23</v>
      </c>
      <c r="D94" s="1513" t="s">
        <v>2882</v>
      </c>
      <c r="E94" s="1513"/>
      <c r="F94" s="1513"/>
      <c r="G94" s="1513"/>
      <c r="H94" s="1513"/>
      <c r="I94" s="1513"/>
      <c r="J94" s="1513"/>
      <c r="K94" s="1513"/>
      <c r="L94" s="1513"/>
      <c r="M94" s="744"/>
      <c r="N94" s="744"/>
      <c r="O94" s="744"/>
    </row>
    <row r="95" spans="2:15" ht="16" customHeight="1">
      <c r="C95" s="736" t="s">
        <v>24</v>
      </c>
      <c r="D95" s="1513" t="s">
        <v>2883</v>
      </c>
      <c r="E95" s="1513"/>
      <c r="F95" s="1513"/>
      <c r="G95" s="1513"/>
      <c r="H95" s="1513"/>
      <c r="I95" s="1513"/>
      <c r="J95" s="1513"/>
      <c r="K95" s="1513"/>
      <c r="L95" s="1513"/>
      <c r="M95" s="744"/>
      <c r="N95" s="744"/>
      <c r="O95" s="744"/>
    </row>
    <row r="96" spans="2:15" ht="15.65" customHeight="1">
      <c r="C96" s="736" t="s">
        <v>33</v>
      </c>
      <c r="D96" s="1513" t="s">
        <v>2870</v>
      </c>
      <c r="E96" s="1513"/>
      <c r="F96" s="1513"/>
      <c r="G96" s="1513"/>
      <c r="H96" s="1513"/>
      <c r="I96" s="1513"/>
      <c r="J96" s="1513"/>
      <c r="K96" s="1513"/>
      <c r="L96" s="1513"/>
      <c r="M96" s="1513"/>
      <c r="N96" s="1513"/>
      <c r="O96" s="1513"/>
    </row>
    <row r="97" spans="2:15" ht="15.65" customHeight="1">
      <c r="B97" s="736" t="s">
        <v>33</v>
      </c>
      <c r="C97" s="1514" t="s">
        <v>2872</v>
      </c>
      <c r="D97" s="1514"/>
      <c r="E97" s="1514"/>
      <c r="F97" s="1514"/>
      <c r="G97" s="1514"/>
      <c r="H97" s="1514"/>
      <c r="I97" s="1514"/>
      <c r="J97" s="1514"/>
      <c r="K97" s="1514"/>
      <c r="L97" s="1514"/>
      <c r="M97" s="1514"/>
      <c r="N97" s="1514"/>
      <c r="O97" s="744"/>
    </row>
    <row r="98" spans="2:15" ht="15.65" customHeight="1">
      <c r="C98" s="734"/>
      <c r="D98" s="772" t="s">
        <v>2190</v>
      </c>
      <c r="E98" s="743"/>
      <c r="F98" s="743"/>
      <c r="G98" s="743"/>
      <c r="H98" s="743"/>
      <c r="I98" s="743"/>
      <c r="J98" s="743"/>
      <c r="K98" s="743"/>
      <c r="L98" s="743"/>
      <c r="M98" s="743"/>
      <c r="O98" s="744"/>
    </row>
    <row r="99" spans="2:15" ht="15.65" customHeight="1">
      <c r="C99" s="734"/>
      <c r="D99" s="772"/>
      <c r="E99" s="743"/>
      <c r="F99" s="743"/>
      <c r="G99" s="743"/>
      <c r="H99" s="743"/>
      <c r="I99" s="743"/>
      <c r="J99" s="743"/>
      <c r="K99" s="743"/>
      <c r="L99" s="743"/>
      <c r="M99" s="743"/>
      <c r="O99" s="744"/>
    </row>
    <row r="100" spans="2:15" ht="15.65" customHeight="1">
      <c r="B100" s="776" t="s">
        <v>2871</v>
      </c>
      <c r="C100" s="736"/>
      <c r="D100" s="744"/>
      <c r="E100" s="744"/>
      <c r="F100" s="744"/>
      <c r="G100" s="744"/>
      <c r="H100" s="744"/>
      <c r="I100" s="744"/>
      <c r="J100" s="744"/>
      <c r="K100" s="744"/>
      <c r="L100" s="744"/>
      <c r="M100" s="744"/>
      <c r="N100" s="744"/>
      <c r="O100" s="744"/>
    </row>
    <row r="101" spans="2:15" ht="15.65" customHeight="1">
      <c r="C101" s="736" t="s">
        <v>21</v>
      </c>
      <c r="D101" s="1515" t="s">
        <v>2878</v>
      </c>
      <c r="E101" s="1515"/>
      <c r="F101" s="1515"/>
      <c r="G101" s="1515"/>
      <c r="H101" s="1515"/>
      <c r="I101" s="1515"/>
      <c r="J101" s="1515"/>
      <c r="K101" s="1515"/>
      <c r="L101" s="1515"/>
      <c r="M101" s="1515"/>
      <c r="N101" s="744"/>
      <c r="O101" s="744"/>
    </row>
    <row r="102" spans="2:15" ht="15.65" customHeight="1">
      <c r="C102" s="736"/>
      <c r="D102" s="1513" t="s">
        <v>2879</v>
      </c>
      <c r="E102" s="1513"/>
      <c r="F102" s="1513"/>
      <c r="G102" s="1513"/>
      <c r="H102" s="1513"/>
      <c r="I102" s="1513"/>
      <c r="J102" s="1513"/>
      <c r="K102" s="1513"/>
      <c r="L102" s="1513"/>
      <c r="M102" s="744"/>
      <c r="N102" s="744"/>
      <c r="O102" s="744"/>
    </row>
    <row r="103" spans="2:15" ht="15.65" customHeight="1">
      <c r="C103" s="736"/>
      <c r="D103" s="1513" t="s">
        <v>2888</v>
      </c>
      <c r="E103" s="1513"/>
      <c r="F103" s="1513"/>
      <c r="G103" s="1513"/>
      <c r="H103" s="1513"/>
      <c r="I103" s="1513"/>
      <c r="J103" s="1513"/>
      <c r="K103" s="1513"/>
      <c r="L103" s="1513"/>
      <c r="M103" s="744"/>
      <c r="N103" s="744"/>
      <c r="O103" s="744"/>
    </row>
    <row r="104" spans="2:15" ht="15.65" customHeight="1">
      <c r="C104" s="736" t="s">
        <v>22</v>
      </c>
      <c r="D104" s="1513" t="s">
        <v>2884</v>
      </c>
      <c r="E104" s="1513"/>
      <c r="F104" s="1513"/>
      <c r="G104" s="1513"/>
      <c r="H104" s="1513"/>
      <c r="I104" s="1513"/>
      <c r="J104" s="1513"/>
      <c r="K104" s="1513"/>
      <c r="L104" s="1513"/>
      <c r="M104" s="744"/>
      <c r="N104" s="744"/>
      <c r="O104" s="744"/>
    </row>
    <row r="105" spans="2:15" ht="15.65" customHeight="1">
      <c r="C105" s="736" t="s">
        <v>23</v>
      </c>
      <c r="D105" s="1513" t="s">
        <v>2885</v>
      </c>
      <c r="E105" s="1513"/>
      <c r="F105" s="1513"/>
      <c r="G105" s="1513"/>
      <c r="H105" s="1513"/>
      <c r="I105" s="1513"/>
      <c r="J105" s="1513"/>
      <c r="K105" s="1513"/>
      <c r="L105" s="1513"/>
      <c r="M105" s="744"/>
      <c r="N105" s="744"/>
      <c r="O105" s="744"/>
    </row>
    <row r="106" spans="2:15" ht="15.65" customHeight="1">
      <c r="C106" s="736" t="s">
        <v>24</v>
      </c>
      <c r="D106" s="1513" t="s">
        <v>2886</v>
      </c>
      <c r="E106" s="1513"/>
      <c r="F106" s="1513"/>
      <c r="G106" s="1513"/>
      <c r="H106" s="1513"/>
      <c r="I106" s="1513"/>
      <c r="J106" s="1513"/>
      <c r="K106" s="1513"/>
      <c r="L106" s="1513"/>
      <c r="M106" s="744"/>
      <c r="N106" s="744"/>
      <c r="O106" s="744"/>
    </row>
    <row r="107" spans="2:15" ht="15.65" customHeight="1">
      <c r="C107" s="736"/>
      <c r="D107" s="1513" t="s">
        <v>2887</v>
      </c>
      <c r="E107" s="1513"/>
      <c r="F107" s="1513"/>
      <c r="G107" s="1513"/>
      <c r="H107" s="1513"/>
      <c r="I107" s="1513"/>
      <c r="J107" s="1513"/>
      <c r="K107" s="1513"/>
      <c r="L107" s="1513"/>
      <c r="M107" s="744"/>
      <c r="N107" s="744"/>
      <c r="O107" s="744"/>
    </row>
    <row r="108" spans="2:15" ht="15.65" customHeight="1">
      <c r="C108" s="736" t="s">
        <v>33</v>
      </c>
      <c r="D108" s="1512" t="s">
        <v>2889</v>
      </c>
      <c r="E108" s="1512"/>
      <c r="F108" s="1512"/>
      <c r="G108" s="1512"/>
      <c r="H108" s="1512"/>
      <c r="I108" s="1512"/>
      <c r="J108" s="1512"/>
      <c r="K108" s="1512"/>
      <c r="L108" s="1512"/>
      <c r="M108" s="1513"/>
      <c r="N108" s="1513"/>
      <c r="O108" s="1513"/>
    </row>
    <row r="109" spans="2:15" ht="15.65" customHeight="1">
      <c r="C109" s="736"/>
      <c r="D109" s="1511" t="s">
        <v>2890</v>
      </c>
      <c r="E109" s="1511"/>
      <c r="F109" s="1511"/>
      <c r="G109" s="1511"/>
      <c r="H109" s="1511"/>
      <c r="I109" s="1511"/>
      <c r="J109" s="1511"/>
      <c r="K109" s="1511"/>
      <c r="L109" s="1511"/>
      <c r="M109" s="744"/>
      <c r="N109" s="744"/>
      <c r="O109" s="744"/>
    </row>
    <row r="110" spans="2:15" ht="15.65" customHeight="1">
      <c r="C110" s="736"/>
      <c r="D110" s="744"/>
      <c r="E110" s="744"/>
      <c r="F110" s="744"/>
      <c r="G110" s="744"/>
      <c r="H110" s="744"/>
      <c r="I110" s="744"/>
      <c r="J110" s="744"/>
      <c r="K110" s="744"/>
      <c r="L110" s="744"/>
      <c r="M110" s="744"/>
      <c r="N110" s="744"/>
      <c r="O110" s="744"/>
    </row>
    <row r="111" spans="2:15" ht="39" customHeight="1">
      <c r="B111" s="1516" t="s">
        <v>2837</v>
      </c>
      <c r="C111" s="1517"/>
      <c r="D111" s="1517"/>
      <c r="E111" s="1517"/>
      <c r="F111" s="1517"/>
      <c r="G111" s="1517"/>
      <c r="H111" s="1517"/>
      <c r="I111" s="1517"/>
      <c r="J111" s="1517"/>
      <c r="K111" s="1517"/>
      <c r="L111" s="1517"/>
      <c r="M111" s="1517"/>
      <c r="N111" s="1517"/>
      <c r="O111" s="1517"/>
    </row>
    <row r="112" spans="2:15" ht="15.5"/>
    <row r="113" spans="2:15" ht="15.5">
      <c r="B113" s="737"/>
      <c r="C113" s="737"/>
      <c r="D113" s="737"/>
      <c r="E113" s="737"/>
      <c r="F113" s="737"/>
      <c r="G113" s="737"/>
      <c r="H113" s="737"/>
      <c r="I113" s="737"/>
      <c r="J113" s="737"/>
      <c r="K113" s="737"/>
      <c r="L113" s="737"/>
      <c r="M113" s="737"/>
      <c r="N113" s="737"/>
      <c r="O113" s="737"/>
    </row>
    <row r="114" spans="2:15" ht="15.5">
      <c r="B114" s="738" t="s">
        <v>220</v>
      </c>
      <c r="E114" s="739" t="str">
        <f>Development!A2</f>
        <v>3.0</v>
      </c>
      <c r="N114" s="738" t="s">
        <v>1911</v>
      </c>
      <c r="O114" s="739" t="str">
        <f>Development!A4</f>
        <v>4.1.2024</v>
      </c>
    </row>
    <row r="115" spans="2:15" ht="15.5"/>
    <row r="116" spans="2:15" ht="15.5"/>
    <row r="117" spans="2:15" ht="15.5"/>
    <row r="118" spans="2:15" ht="15.5"/>
    <row r="119" spans="2:15" ht="15.5"/>
    <row r="120" spans="2:15" ht="15.65" customHeight="1"/>
    <row r="121" spans="2:15" ht="15.65" customHeight="1"/>
    <row r="122" spans="2:15" ht="15.65" customHeight="1"/>
    <row r="123" spans="2:15" ht="15.65" customHeight="1"/>
    <row r="124" spans="2:15" ht="15.65" customHeight="1"/>
    <row r="125" spans="2:15" ht="15.65" customHeight="1"/>
    <row r="126" spans="2:15" ht="15.65" customHeight="1"/>
    <row r="127" spans="2:15" ht="15.65" customHeight="1"/>
    <row r="128" spans="2:15" ht="15.65" customHeight="1"/>
    <row r="129" ht="15.65" customHeight="1"/>
    <row r="130" ht="15.65" customHeight="1"/>
    <row r="131" ht="15.65" customHeight="1"/>
    <row r="132" ht="15.65" customHeight="1"/>
    <row r="133" ht="15.65" customHeight="1"/>
    <row r="134" ht="15.65" customHeight="1"/>
    <row r="135" ht="15.65" customHeight="1"/>
    <row r="136" ht="15.65" customHeight="1"/>
    <row r="137" ht="15.65" customHeight="1"/>
    <row r="138" ht="15.65" customHeight="1"/>
    <row r="139" ht="15.65" customHeight="1"/>
    <row r="140" ht="15.65" customHeight="1"/>
    <row r="141" ht="15.65" customHeight="1"/>
    <row r="142" ht="15.65" customHeight="1"/>
    <row r="143" ht="15.65" customHeight="1"/>
    <row r="144" ht="15.65" customHeight="1"/>
    <row r="145" ht="15.65" customHeight="1"/>
    <row r="146" ht="15.65" customHeight="1"/>
    <row r="147" ht="15.65" customHeight="1"/>
    <row r="148" ht="15.65" customHeight="1"/>
    <row r="149" ht="15.65" customHeight="1"/>
    <row r="150" ht="15.65" customHeight="1"/>
    <row r="151" ht="15.65" customHeight="1"/>
    <row r="152" ht="15.65" customHeight="1"/>
    <row r="153" ht="15.65" customHeight="1"/>
    <row r="154" ht="15.65" customHeight="1"/>
    <row r="155" ht="15.65" customHeight="1"/>
  </sheetData>
  <sheetProtection sheet="1" objects="1" scenarios="1"/>
  <mergeCells count="51">
    <mergeCell ref="B4:N4"/>
    <mergeCell ref="O4:AA4"/>
    <mergeCell ref="B6:N6"/>
    <mergeCell ref="B8:N8"/>
    <mergeCell ref="K62:L62"/>
    <mergeCell ref="D41:N41"/>
    <mergeCell ref="E55:N55"/>
    <mergeCell ref="B12:E12"/>
    <mergeCell ref="B17:E17"/>
    <mergeCell ref="D13:O13"/>
    <mergeCell ref="B111:O111"/>
    <mergeCell ref="E57:N57"/>
    <mergeCell ref="D75:M75"/>
    <mergeCell ref="E76:O76"/>
    <mergeCell ref="E77:P77"/>
    <mergeCell ref="D82:M82"/>
    <mergeCell ref="E85:O85"/>
    <mergeCell ref="D86:M86"/>
    <mergeCell ref="E66:P66"/>
    <mergeCell ref="D70:M70"/>
    <mergeCell ref="E71:N71"/>
    <mergeCell ref="D65:M65"/>
    <mergeCell ref="D60:O60"/>
    <mergeCell ref="D78:M78"/>
    <mergeCell ref="E67:P67"/>
    <mergeCell ref="D91:M91"/>
    <mergeCell ref="D68:K68"/>
    <mergeCell ref="E69:M69"/>
    <mergeCell ref="D72:M72"/>
    <mergeCell ref="D83:M83"/>
    <mergeCell ref="D88:M88"/>
    <mergeCell ref="D84:M84"/>
    <mergeCell ref="D87:L87"/>
    <mergeCell ref="N84:O84"/>
    <mergeCell ref="D93:L93"/>
    <mergeCell ref="D94:L94"/>
    <mergeCell ref="D95:L95"/>
    <mergeCell ref="D96:L96"/>
    <mergeCell ref="M96:O96"/>
    <mergeCell ref="D92:L92"/>
    <mergeCell ref="D109:L109"/>
    <mergeCell ref="D108:L108"/>
    <mergeCell ref="M108:O108"/>
    <mergeCell ref="C97:N97"/>
    <mergeCell ref="D104:L104"/>
    <mergeCell ref="D103:L103"/>
    <mergeCell ref="D101:M101"/>
    <mergeCell ref="D102:L102"/>
    <mergeCell ref="D105:L105"/>
    <mergeCell ref="D106:L106"/>
    <mergeCell ref="D107:L107"/>
  </mergeCells>
  <hyperlinks>
    <hyperlink ref="K62" r:id="rId1" xr:uid="{00000000-0004-0000-0200-000000000000}"/>
    <hyperlink ref="D109" r:id="rId2" xr:uid="{00000000-0004-0000-0200-000001000000}"/>
  </hyperlinks>
  <pageMargins left="0.7" right="0.7" top="0.75" bottom="0.75" header="0.3" footer="0.3"/>
  <pageSetup scale="34" orientation="landscape" r:id="rId3"/>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theme="4"/>
  </sheetPr>
  <dimension ref="A1:N123"/>
  <sheetViews>
    <sheetView showGridLines="0" topLeftCell="A74" zoomScaleNormal="100" workbookViewId="0">
      <selection activeCell="A75" sqref="A75:J85"/>
    </sheetView>
  </sheetViews>
  <sheetFormatPr defaultColWidth="0" defaultRowHeight="14" zeroHeight="1"/>
  <cols>
    <col min="1" max="1" width="3.54296875" style="154" customWidth="1"/>
    <col min="2" max="2" width="15.54296875" style="154" customWidth="1"/>
    <col min="3" max="3" width="8.81640625" style="154" customWidth="1"/>
    <col min="4" max="4" width="9" style="154" customWidth="1"/>
    <col min="5" max="5" width="10.453125" style="154" customWidth="1"/>
    <col min="6" max="6" width="11.54296875" style="154" customWidth="1"/>
    <col min="7" max="7" width="12.453125" style="154" customWidth="1"/>
    <col min="8" max="8" width="14.54296875" style="154" customWidth="1"/>
    <col min="9" max="11" width="8.81640625" style="154" customWidth="1"/>
    <col min="12" max="12" width="14.453125" style="154" customWidth="1"/>
    <col min="13" max="14" width="8.81640625" style="154" customWidth="1"/>
    <col min="15" max="16384" width="8.81640625" style="154" hidden="1"/>
  </cols>
  <sheetData>
    <row r="1" spans="2:14" ht="30">
      <c r="B1" s="387" t="str">
        <f>Development!$A$3&amp;" Residential Efficiency Program"</f>
        <v>2024 Residential Efficiency Program</v>
      </c>
    </row>
    <row r="2" spans="2:14"/>
    <row r="3" spans="2:14"/>
    <row r="4" spans="2:14" ht="23">
      <c r="B4" s="388" t="str">
        <f>"Post-Inspection Form, Version "&amp;Development!A2</f>
        <v>Post-Inspection Form, Version 3.0</v>
      </c>
    </row>
    <row r="5" spans="2:14" ht="23.5" customHeight="1"/>
    <row r="6" spans="2:14"/>
    <row r="7" spans="2:14" ht="25.4" customHeight="1">
      <c r="B7" s="154" t="s">
        <v>255</v>
      </c>
      <c r="C7" s="1493"/>
      <c r="D7" s="1493"/>
      <c r="E7" s="1493"/>
      <c r="F7" s="1493"/>
      <c r="H7" s="154" t="s">
        <v>218</v>
      </c>
      <c r="I7" s="1864" t="str">
        <f>IF('Customer Information'!C5="","",'Customer Information'!C5)</f>
        <v/>
      </c>
      <c r="J7" s="1864"/>
      <c r="K7" s="1864"/>
      <c r="L7" s="1864"/>
    </row>
    <row r="8" spans="2:14" ht="8.25" customHeight="1"/>
    <row r="9" spans="2:14" ht="25.5" customHeight="1">
      <c r="B9" s="221"/>
      <c r="C9" s="221"/>
      <c r="D9" s="221"/>
      <c r="E9" s="221"/>
      <c r="F9" s="221"/>
      <c r="G9" s="221"/>
      <c r="H9" s="221"/>
      <c r="I9" s="221"/>
      <c r="J9" s="221"/>
      <c r="K9" s="221"/>
      <c r="L9" s="221"/>
      <c r="M9" s="221"/>
      <c r="N9" s="221"/>
    </row>
    <row r="10" spans="2:14" ht="8.25" customHeight="1" thickBot="1">
      <c r="B10" s="221"/>
      <c r="C10" s="221"/>
      <c r="D10" s="221"/>
      <c r="E10" s="221"/>
      <c r="F10" s="221"/>
      <c r="G10" s="221"/>
      <c r="H10" s="221"/>
      <c r="I10" s="221"/>
      <c r="J10" s="221"/>
      <c r="K10" s="221"/>
      <c r="L10" s="221"/>
      <c r="M10" s="221"/>
      <c r="N10" s="221"/>
    </row>
    <row r="11" spans="2:14" ht="25.5" customHeight="1" thickBot="1">
      <c r="B11" s="987" t="s">
        <v>3068</v>
      </c>
      <c r="C11" s="988"/>
      <c r="D11" s="988"/>
      <c r="E11" s="988"/>
      <c r="F11" s="988"/>
      <c r="G11" s="988"/>
      <c r="H11" s="988"/>
      <c r="I11" s="988"/>
      <c r="J11" s="988"/>
      <c r="K11" s="988"/>
      <c r="L11" s="988"/>
      <c r="M11" s="989"/>
      <c r="N11" s="221"/>
    </row>
    <row r="12" spans="2:14" ht="25.5" customHeight="1">
      <c r="B12" s="990" t="s">
        <v>3069</v>
      </c>
      <c r="K12" s="179"/>
      <c r="L12" s="179"/>
      <c r="M12" s="991"/>
      <c r="N12" s="221"/>
    </row>
    <row r="13" spans="2:14" ht="25.5" customHeight="1">
      <c r="B13" s="990"/>
      <c r="K13" s="179"/>
      <c r="L13" s="179"/>
      <c r="M13" s="991"/>
      <c r="N13" s="221"/>
    </row>
    <row r="14" spans="2:14" ht="25.5" customHeight="1">
      <c r="B14" s="990" t="s">
        <v>3070</v>
      </c>
      <c r="K14" s="179"/>
      <c r="L14" s="179"/>
      <c r="M14" s="991"/>
      <c r="N14" s="221"/>
    </row>
    <row r="15" spans="2:14" ht="25.5" customHeight="1">
      <c r="B15" s="990"/>
      <c r="K15" s="179"/>
      <c r="L15" s="179"/>
      <c r="M15" s="991"/>
      <c r="N15" s="221"/>
    </row>
    <row r="16" spans="2:14" ht="25.5" customHeight="1">
      <c r="B16" s="990" t="s">
        <v>3071</v>
      </c>
      <c r="K16" s="179"/>
      <c r="L16" s="179"/>
      <c r="M16" s="991"/>
      <c r="N16" s="221"/>
    </row>
    <row r="17" spans="2:14" ht="25.5" customHeight="1">
      <c r="B17" s="990"/>
      <c r="K17" s="179"/>
      <c r="L17" s="179"/>
      <c r="M17" s="991"/>
      <c r="N17" s="221"/>
    </row>
    <row r="18" spans="2:14" ht="25.5" customHeight="1" thickBot="1">
      <c r="B18" s="992" t="s">
        <v>3072</v>
      </c>
      <c r="C18" s="993"/>
      <c r="D18" s="993"/>
      <c r="E18" s="993"/>
      <c r="F18" s="993"/>
      <c r="G18" s="993"/>
      <c r="H18" s="993"/>
      <c r="I18" s="993"/>
      <c r="J18" s="993"/>
      <c r="K18" s="993"/>
      <c r="L18" s="993"/>
      <c r="M18" s="994"/>
      <c r="N18" s="221"/>
    </row>
    <row r="19" spans="2:14" ht="8.25" customHeight="1">
      <c r="B19" s="221"/>
      <c r="C19" s="221"/>
      <c r="D19" s="221"/>
      <c r="E19" s="221"/>
      <c r="F19" s="221"/>
      <c r="G19" s="221"/>
      <c r="H19" s="221"/>
      <c r="I19" s="221"/>
      <c r="J19" s="221"/>
      <c r="K19" s="221"/>
      <c r="L19" s="221"/>
      <c r="M19" s="221"/>
      <c r="N19" s="221"/>
    </row>
    <row r="20" spans="2:14" ht="25.5" customHeight="1">
      <c r="B20" s="222" t="s">
        <v>157</v>
      </c>
      <c r="C20" s="223"/>
      <c r="D20" s="223"/>
      <c r="E20" s="223"/>
      <c r="F20" s="223"/>
      <c r="G20" s="223"/>
      <c r="H20" s="223"/>
      <c r="I20" s="223"/>
      <c r="J20" s="223"/>
      <c r="K20" s="223"/>
      <c r="L20" s="223"/>
      <c r="M20" s="224"/>
      <c r="N20" s="224"/>
    </row>
    <row r="21" spans="2:14" ht="25.5" customHeight="1">
      <c r="B21" s="225" t="s">
        <v>1718</v>
      </c>
      <c r="C21" s="1863" t="str">
        <f>IF('Customer Information'!C6="","",'Customer Information'!C6)</f>
        <v/>
      </c>
      <c r="D21" s="1863"/>
      <c r="E21" s="1863"/>
      <c r="F21" s="1863"/>
      <c r="G21" s="225"/>
      <c r="H21" s="226" t="s">
        <v>237</v>
      </c>
      <c r="I21" s="1863" t="str">
        <f>IF('Customer Information'!C7="","",'Customer Information'!C7)</f>
        <v/>
      </c>
      <c r="J21" s="1863"/>
      <c r="K21" s="1863"/>
      <c r="L21" s="1863"/>
      <c r="M21" s="227"/>
      <c r="N21" s="227"/>
    </row>
    <row r="22" spans="2:14" ht="5.15" customHeight="1">
      <c r="B22" s="228"/>
      <c r="C22" s="229"/>
      <c r="D22" s="229"/>
      <c r="E22" s="229"/>
      <c r="F22" s="229"/>
      <c r="G22" s="228"/>
      <c r="H22" s="230"/>
      <c r="I22" s="229"/>
      <c r="J22" s="229"/>
      <c r="K22" s="229"/>
      <c r="L22" s="229"/>
      <c r="M22" s="231"/>
      <c r="N22" s="231"/>
    </row>
    <row r="23" spans="2:14" ht="25.5" customHeight="1">
      <c r="B23" s="225" t="s">
        <v>238</v>
      </c>
      <c r="C23" s="1864" t="str">
        <f>IF('Customer Information'!I7="","",'Customer Information'!I7)</f>
        <v/>
      </c>
      <c r="D23" s="1864"/>
      <c r="E23" s="1864"/>
      <c r="F23" s="1864"/>
      <c r="G23" s="225"/>
      <c r="H23" s="226" t="s">
        <v>239</v>
      </c>
      <c r="I23" s="1860" t="str">
        <f>IF('Customer Information'!K9="","",'Customer Information'!K9)</f>
        <v/>
      </c>
      <c r="J23" s="1860"/>
      <c r="K23" s="1860"/>
      <c r="L23" s="1860"/>
      <c r="M23" s="227"/>
      <c r="N23" s="227"/>
    </row>
    <row r="24" spans="2:14" ht="5.15" customHeight="1">
      <c r="B24" s="228"/>
      <c r="C24" s="229"/>
      <c r="D24" s="229"/>
      <c r="E24" s="229"/>
      <c r="F24" s="229"/>
      <c r="G24" s="228"/>
      <c r="H24" s="230"/>
      <c r="I24" s="229"/>
      <c r="J24" s="229"/>
      <c r="K24" s="229"/>
      <c r="L24" s="229"/>
      <c r="M24" s="231"/>
      <c r="N24" s="231"/>
    </row>
    <row r="25" spans="2:14" ht="25.5" customHeight="1">
      <c r="B25" s="225" t="s">
        <v>240</v>
      </c>
      <c r="C25" s="1865"/>
      <c r="D25" s="1865"/>
      <c r="E25" s="1865"/>
      <c r="F25" s="1865"/>
      <c r="G25" s="225"/>
      <c r="H25" s="226" t="s">
        <v>9</v>
      </c>
      <c r="I25" s="1865"/>
      <c r="J25" s="1865"/>
      <c r="K25" s="228"/>
      <c r="L25" s="228"/>
      <c r="M25" s="227"/>
      <c r="N25" s="227"/>
    </row>
    <row r="26" spans="2:14" ht="5.15" customHeight="1">
      <c r="B26" s="228"/>
      <c r="C26" s="229"/>
      <c r="D26" s="229"/>
      <c r="E26" s="228"/>
      <c r="F26" s="228"/>
      <c r="G26" s="228"/>
      <c r="H26" s="230"/>
      <c r="I26" s="229"/>
      <c r="J26" s="229"/>
      <c r="K26" s="228"/>
      <c r="L26" s="228"/>
      <c r="M26" s="231"/>
      <c r="N26" s="231"/>
    </row>
    <row r="27" spans="2:14" ht="25.5" customHeight="1">
      <c r="B27" s="225" t="s">
        <v>3532</v>
      </c>
      <c r="C27" s="1865"/>
      <c r="D27" s="1865"/>
      <c r="E27" s="1865"/>
      <c r="F27" s="1865"/>
      <c r="G27" s="228"/>
      <c r="H27" s="230"/>
      <c r="I27" s="228"/>
      <c r="J27" s="228"/>
      <c r="K27" s="228"/>
      <c r="L27" s="228"/>
      <c r="M27" s="231"/>
      <c r="N27" s="231"/>
    </row>
    <row r="28" spans="2:14" ht="25.5" customHeight="1">
      <c r="B28" s="232"/>
      <c r="C28" s="227"/>
      <c r="D28" s="227"/>
      <c r="E28" s="227"/>
      <c r="F28" s="227"/>
      <c r="G28" s="227"/>
      <c r="H28" s="233"/>
      <c r="I28" s="227"/>
      <c r="J28" s="227"/>
      <c r="K28" s="227"/>
      <c r="L28" s="227"/>
      <c r="M28" s="227"/>
      <c r="N28" s="227"/>
    </row>
    <row r="29" spans="2:14" ht="16.5" customHeight="1">
      <c r="B29" s="222" t="s">
        <v>6</v>
      </c>
      <c r="C29" s="234"/>
      <c r="D29" s="234"/>
      <c r="E29" s="234"/>
      <c r="F29" s="234"/>
      <c r="G29" s="234"/>
      <c r="H29" s="234"/>
      <c r="I29" s="234"/>
      <c r="J29" s="234"/>
      <c r="K29" s="234"/>
      <c r="L29" s="234"/>
      <c r="M29" s="235"/>
      <c r="N29" s="235"/>
    </row>
    <row r="30" spans="2:14" ht="25.5" customHeight="1">
      <c r="B30" s="225" t="s">
        <v>241</v>
      </c>
      <c r="C30" s="1866" t="str">
        <f>IF('Customer Information'!C21="","",'Customer Information'!C21)</f>
        <v/>
      </c>
      <c r="D30" s="1866"/>
      <c r="E30" s="1866"/>
      <c r="F30" s="1866"/>
      <c r="G30" s="225"/>
      <c r="H30" s="226" t="s">
        <v>242</v>
      </c>
      <c r="I30" s="1866" t="str">
        <f>IF('Customer Information'!C22="","",'Customer Information'!C22)</f>
        <v/>
      </c>
      <c r="J30" s="1866"/>
      <c r="K30" s="1866"/>
      <c r="L30" s="1866"/>
      <c r="M30" s="227"/>
      <c r="N30" s="227"/>
    </row>
    <row r="31" spans="2:14" ht="5.15" customHeight="1">
      <c r="B31" s="225"/>
      <c r="C31" s="236"/>
      <c r="D31" s="236"/>
      <c r="E31" s="236"/>
      <c r="F31" s="236"/>
      <c r="G31" s="225"/>
      <c r="H31" s="226"/>
      <c r="I31" s="236"/>
      <c r="J31" s="236"/>
      <c r="K31" s="236"/>
      <c r="L31" s="236"/>
      <c r="M31" s="227"/>
      <c r="N31" s="227"/>
    </row>
    <row r="32" spans="2:14" ht="25.5" customHeight="1">
      <c r="B32" s="225" t="s">
        <v>239</v>
      </c>
      <c r="C32" s="1860" t="str">
        <f>IF('Customer Information'!K23="","",'Customer Information'!K23)</f>
        <v/>
      </c>
      <c r="D32" s="1860"/>
      <c r="E32" s="1860"/>
      <c r="F32" s="1860"/>
      <c r="G32" s="225"/>
      <c r="H32" s="226" t="s">
        <v>223</v>
      </c>
      <c r="I32" s="1864" t="str">
        <f>IF('Customer Information'!L49="","",'Customer Information'!L49)</f>
        <v/>
      </c>
      <c r="J32" s="1864"/>
      <c r="K32" s="1864"/>
      <c r="L32" s="1864"/>
      <c r="M32" s="227"/>
      <c r="N32" s="227"/>
    </row>
    <row r="33" spans="2:14" ht="25.5" customHeight="1">
      <c r="B33" s="232"/>
      <c r="C33" s="227"/>
      <c r="D33" s="227"/>
      <c r="E33" s="227"/>
      <c r="F33" s="227"/>
      <c r="G33" s="227"/>
      <c r="H33" s="233"/>
      <c r="I33" s="227"/>
      <c r="J33" s="227"/>
      <c r="K33" s="227"/>
      <c r="L33" s="227"/>
      <c r="M33" s="227"/>
      <c r="N33" s="227"/>
    </row>
    <row r="34" spans="2:14" ht="16.5" customHeight="1">
      <c r="B34" s="222" t="s">
        <v>243</v>
      </c>
      <c r="C34" s="234"/>
      <c r="D34" s="234"/>
      <c r="E34" s="234"/>
      <c r="F34" s="234"/>
      <c r="G34" s="234"/>
      <c r="H34" s="234"/>
      <c r="I34" s="234"/>
      <c r="J34" s="234"/>
      <c r="K34" s="234"/>
      <c r="L34" s="234"/>
      <c r="M34" s="235"/>
      <c r="N34" s="235"/>
    </row>
    <row r="35" spans="2:14" ht="16.5" customHeight="1">
      <c r="B35" s="237"/>
      <c r="C35" s="238"/>
      <c r="D35" s="238"/>
      <c r="E35" s="238"/>
      <c r="F35" s="238"/>
      <c r="G35" s="238"/>
      <c r="H35" s="238"/>
      <c r="I35" s="238"/>
      <c r="J35" s="238"/>
      <c r="K35" s="238"/>
      <c r="L35" s="238"/>
      <c r="M35" s="235"/>
      <c r="N35" s="235"/>
    </row>
    <row r="36" spans="2:14" ht="16.5" customHeight="1">
      <c r="B36" s="239" t="s">
        <v>597</v>
      </c>
      <c r="C36" s="235"/>
      <c r="D36" s="235"/>
      <c r="E36" s="235"/>
      <c r="F36" s="235"/>
      <c r="G36" s="235"/>
      <c r="H36" s="235"/>
      <c r="I36" s="235"/>
      <c r="J36" s="235"/>
      <c r="K36" s="235"/>
      <c r="L36" s="235"/>
      <c r="M36" s="235"/>
      <c r="N36" s="235"/>
    </row>
    <row r="37" spans="2:14" ht="26.25" customHeight="1">
      <c r="B37" s="240" t="s">
        <v>244</v>
      </c>
      <c r="C37" s="1881" t="s">
        <v>245</v>
      </c>
      <c r="D37" s="1881"/>
      <c r="E37" s="1881" t="s">
        <v>76</v>
      </c>
      <c r="F37" s="1881"/>
      <c r="G37" s="1881" t="s">
        <v>246</v>
      </c>
      <c r="H37" s="1881"/>
      <c r="I37" s="1881" t="s">
        <v>247</v>
      </c>
      <c r="J37" s="1881"/>
      <c r="K37" s="1876" t="s">
        <v>248</v>
      </c>
      <c r="L37" s="1876"/>
      <c r="M37" s="241"/>
      <c r="N37" s="241"/>
    </row>
    <row r="38" spans="2:14" ht="25.5" customHeight="1">
      <c r="B38" s="242">
        <v>1</v>
      </c>
      <c r="C38" s="1906" t="str">
        <f>IF('ASHP Equipment Information'!$D$23="","",'ASHP Equipment Information'!$D$23)</f>
        <v/>
      </c>
      <c r="D38" s="1907"/>
      <c r="E38" s="1908" t="e">
        <f>IF('ASHP Equipment Information'!#REF!="","",'ASHP Equipment Information'!#REF!)</f>
        <v>#REF!</v>
      </c>
      <c r="F38" s="1909"/>
      <c r="G38" s="1908" t="e">
        <f>IF('ASHP Equipment Information'!#REF!="","",'ASHP Equipment Information'!#REF!)</f>
        <v>#REF!</v>
      </c>
      <c r="H38" s="1909"/>
      <c r="I38" s="1908" t="e">
        <f>IF('ASHP Equipment Information'!#REF!="","",'ASHP Equipment Information'!#REF!)</f>
        <v>#REF!</v>
      </c>
      <c r="J38" s="1909"/>
      <c r="K38" s="1910"/>
      <c r="L38" s="1911"/>
      <c r="M38" s="225"/>
      <c r="N38" s="225"/>
    </row>
    <row r="39" spans="2:14" ht="25.5" customHeight="1">
      <c r="B39" s="242">
        <f>B38+1</f>
        <v>2</v>
      </c>
      <c r="C39" s="1906" t="str">
        <f>IF('ASHP Equipment Information'!$D$66="","",'ASHP Equipment Information'!$D$66)</f>
        <v/>
      </c>
      <c r="D39" s="1907"/>
      <c r="E39" s="1906" t="str">
        <f>IF('ASHP Equipment Information'!$D$70="","",'ASHP Equipment Information'!$D$70)</f>
        <v/>
      </c>
      <c r="F39" s="1907"/>
      <c r="G39" s="1906" t="str">
        <f>IF('ASHP Equipment Information'!$D$72="","",'ASHP Equipment Information'!$D$72)</f>
        <v/>
      </c>
      <c r="H39" s="1907"/>
      <c r="I39" s="1906" t="str">
        <f>IF('ASHP Equipment Information'!$D$74="","",'ASHP Equipment Information'!$D$74)</f>
        <v/>
      </c>
      <c r="J39" s="1907"/>
      <c r="K39" s="1910"/>
      <c r="L39" s="1911"/>
      <c r="M39" s="225"/>
      <c r="N39" s="225"/>
    </row>
    <row r="40" spans="2:14" ht="25.5" customHeight="1">
      <c r="B40" s="242">
        <f t="shared" ref="B40:B47" si="0">B39+1</f>
        <v>3</v>
      </c>
      <c r="C40" s="1906" t="str">
        <f>IF('ASHP Equipment Information'!$D$85="","",'ASHP Equipment Information'!$D$85)</f>
        <v/>
      </c>
      <c r="D40" s="1907"/>
      <c r="E40" s="1906" t="str">
        <f>IF('ASHP Equipment Information'!$D$89="","",'ASHP Equipment Information'!$D$89)</f>
        <v/>
      </c>
      <c r="F40" s="1907"/>
      <c r="G40" s="1906" t="str">
        <f>IF('ASHP Equipment Information'!$D$91="","",'ASHP Equipment Information'!$D$91)</f>
        <v/>
      </c>
      <c r="H40" s="1907"/>
      <c r="I40" s="1906" t="str">
        <f>IF('ASHP Equipment Information'!$D$93="","",'ASHP Equipment Information'!$D$93)</f>
        <v/>
      </c>
      <c r="J40" s="1907"/>
      <c r="K40" s="1910"/>
      <c r="L40" s="1911"/>
      <c r="M40" s="225"/>
      <c r="N40" s="225"/>
    </row>
    <row r="41" spans="2:14" ht="25.5" customHeight="1">
      <c r="B41" s="242">
        <f t="shared" si="0"/>
        <v>4</v>
      </c>
      <c r="C41" s="1906" t="str">
        <f>IF('ASHP Equipment Information'!$D$104="","",'ASHP Equipment Information'!$D$104)</f>
        <v/>
      </c>
      <c r="D41" s="1907"/>
      <c r="E41" s="1906" t="str">
        <f>IF('ASHP Equipment Information'!$D$108="","",'ASHP Equipment Information'!$D$108)</f>
        <v/>
      </c>
      <c r="F41" s="1907"/>
      <c r="G41" s="1906" t="str">
        <f>IF('ASHP Equipment Information'!$D$110="","",'ASHP Equipment Information'!$D$110)</f>
        <v/>
      </c>
      <c r="H41" s="1907"/>
      <c r="I41" s="1906" t="str">
        <f>IF('ASHP Equipment Information'!$D$113="","",'ASHP Equipment Information'!$D$113)</f>
        <v/>
      </c>
      <c r="J41" s="1907"/>
      <c r="K41" s="1910"/>
      <c r="L41" s="1911"/>
      <c r="M41" s="225"/>
      <c r="N41" s="225"/>
    </row>
    <row r="42" spans="2:14" ht="25.5" customHeight="1">
      <c r="B42" s="242">
        <f t="shared" si="0"/>
        <v>5</v>
      </c>
      <c r="C42" s="1906" t="str">
        <f>IF('ASHP Equipment Information'!$D$124="","",'ASHP Equipment Information'!$D$124)</f>
        <v/>
      </c>
      <c r="D42" s="1907"/>
      <c r="E42" s="1906" t="str">
        <f>IF('ASHP Equipment Information'!$D$128="","",'ASHP Equipment Information'!$D$128)</f>
        <v/>
      </c>
      <c r="F42" s="1907"/>
      <c r="G42" s="1906" t="str">
        <f>IF('ASHP Equipment Information'!$D$130="","",'ASHP Equipment Information'!$D$130)</f>
        <v/>
      </c>
      <c r="H42" s="1907"/>
      <c r="I42" s="1906" t="str">
        <f>IF('ASHP Equipment Information'!$D$132="","",'ASHP Equipment Information'!$D$132)</f>
        <v/>
      </c>
      <c r="J42" s="1907"/>
      <c r="K42" s="1910"/>
      <c r="L42" s="1911"/>
      <c r="M42" s="225"/>
      <c r="N42" s="225"/>
    </row>
    <row r="43" spans="2:14" ht="25.5" customHeight="1">
      <c r="B43" s="242">
        <f t="shared" si="0"/>
        <v>6</v>
      </c>
      <c r="C43" s="1906" t="str">
        <f>IF('ASHP Equipment Information'!$D$143="","",'ASHP Equipment Information'!$D$143)</f>
        <v/>
      </c>
      <c r="D43" s="1907"/>
      <c r="E43" s="1906" t="str">
        <f>IF('ASHP Equipment Information'!$D$147="","",'ASHP Equipment Information'!$D$147)</f>
        <v/>
      </c>
      <c r="F43" s="1907"/>
      <c r="G43" s="1906" t="str">
        <f>IF('ASHP Equipment Information'!$D$149="","",'ASHP Equipment Information'!$D$149)</f>
        <v/>
      </c>
      <c r="H43" s="1907"/>
      <c r="I43" s="1906" t="str">
        <f>IF('ASHP Equipment Information'!$D$151="","",'ASHP Equipment Information'!$D$151)</f>
        <v/>
      </c>
      <c r="J43" s="1907"/>
      <c r="K43" s="1910"/>
      <c r="L43" s="1911"/>
      <c r="M43" s="225"/>
      <c r="N43" s="225"/>
    </row>
    <row r="44" spans="2:14" ht="25.5" customHeight="1">
      <c r="B44" s="242">
        <f t="shared" si="0"/>
        <v>7</v>
      </c>
      <c r="C44" s="1906" t="str">
        <f>IF('ASHP Equipment Information'!$D$162="","",'ASHP Equipment Information'!$D$162)</f>
        <v/>
      </c>
      <c r="D44" s="1907"/>
      <c r="E44" s="1906" t="str">
        <f>IF('ASHP Equipment Information'!$D$166="","",'ASHP Equipment Information'!$D$166)</f>
        <v/>
      </c>
      <c r="F44" s="1907"/>
      <c r="G44" s="1906" t="str">
        <f>IF('ASHP Equipment Information'!$D$168="","",'ASHP Equipment Information'!$D$168)</f>
        <v/>
      </c>
      <c r="H44" s="1907"/>
      <c r="I44" s="1906" t="str">
        <f>IF('ASHP Equipment Information'!$D$170="","",'ASHP Equipment Information'!$D$170)</f>
        <v/>
      </c>
      <c r="J44" s="1907"/>
      <c r="K44" s="1910"/>
      <c r="L44" s="1911"/>
      <c r="M44" s="225"/>
      <c r="N44" s="225"/>
    </row>
    <row r="45" spans="2:14" ht="30.65" customHeight="1">
      <c r="B45" s="242">
        <f t="shared" si="0"/>
        <v>8</v>
      </c>
      <c r="C45" s="1906" t="str">
        <f>IF('ASHP Equipment Information'!$D$181="","",'ASHP Equipment Information'!$D$181)</f>
        <v/>
      </c>
      <c r="D45" s="1907"/>
      <c r="E45" s="1906" t="str">
        <f>IF('ASHP Equipment Information'!$D$185="","",'ASHP Equipment Information'!$D$185)</f>
        <v/>
      </c>
      <c r="F45" s="1907"/>
      <c r="G45" s="1906" t="str">
        <f>IF('ASHP Equipment Information'!$D$187="","",'ASHP Equipment Information'!$D$187)</f>
        <v/>
      </c>
      <c r="H45" s="1907"/>
      <c r="I45" s="1906" t="str">
        <f>IF('ASHP Equipment Information'!$D$189="","",'ASHP Equipment Information'!$D$189)</f>
        <v/>
      </c>
      <c r="J45" s="1907"/>
      <c r="K45" s="1910"/>
      <c r="L45" s="1911"/>
      <c r="M45" s="225"/>
      <c r="N45" s="225"/>
    </row>
    <row r="46" spans="2:14" ht="25.5" customHeight="1">
      <c r="B46" s="242">
        <f t="shared" si="0"/>
        <v>9</v>
      </c>
      <c r="C46" s="1906" t="str">
        <f>IF('ASHP Equipment Information'!$D$200="","",'ASHP Equipment Information'!$D$200)</f>
        <v/>
      </c>
      <c r="D46" s="1907"/>
      <c r="E46" s="1906" t="str">
        <f>IF('ASHP Equipment Information'!$D$204="","",'ASHP Equipment Information'!$D$204)</f>
        <v/>
      </c>
      <c r="F46" s="1907"/>
      <c r="G46" s="1906" t="str">
        <f>IF('ASHP Equipment Information'!$D$206="","",'ASHP Equipment Information'!$D$206)</f>
        <v/>
      </c>
      <c r="H46" s="1907"/>
      <c r="I46" s="1906" t="str">
        <f>IF('ASHP Equipment Information'!$D$208="","",'ASHP Equipment Information'!$D$208)</f>
        <v/>
      </c>
      <c r="J46" s="1907"/>
      <c r="K46" s="1910"/>
      <c r="L46" s="1911"/>
      <c r="M46" s="225"/>
      <c r="N46" s="225"/>
    </row>
    <row r="47" spans="2:14" ht="25.5" customHeight="1">
      <c r="B47" s="242">
        <f t="shared" si="0"/>
        <v>10</v>
      </c>
      <c r="C47" s="1906" t="str">
        <f>IF('ASHP Equipment Information'!$D$219="","",'ASHP Equipment Information'!$D$219)</f>
        <v/>
      </c>
      <c r="D47" s="1907"/>
      <c r="E47" s="1906" t="str">
        <f>IF('ASHP Equipment Information'!$D$223="","",'ASHP Equipment Information'!$D$223)</f>
        <v/>
      </c>
      <c r="F47" s="1907"/>
      <c r="G47" s="1906" t="str">
        <f>IF('ASHP Equipment Information'!$D$225="","",'ASHP Equipment Information'!$D$225)</f>
        <v/>
      </c>
      <c r="H47" s="1907"/>
      <c r="I47" s="1906" t="str">
        <f>IF('ASHP Equipment Information'!$D$227="","",'ASHP Equipment Information'!$D$227)</f>
        <v/>
      </c>
      <c r="J47" s="1907"/>
      <c r="K47" s="1910"/>
      <c r="L47" s="1911"/>
      <c r="M47" s="225"/>
      <c r="N47" s="225"/>
    </row>
    <row r="48" spans="2:14" ht="21.75" customHeight="1">
      <c r="B48" s="243"/>
      <c r="C48" s="243"/>
      <c r="D48" s="244"/>
      <c r="E48" s="244"/>
      <c r="F48" s="244"/>
      <c r="G48" s="244"/>
      <c r="H48" s="244"/>
      <c r="I48" s="244"/>
      <c r="J48" s="244"/>
      <c r="K48" s="244"/>
      <c r="L48" s="244"/>
      <c r="M48" s="244"/>
      <c r="N48" s="244"/>
    </row>
    <row r="49" spans="2:14" ht="11.5" customHeight="1">
      <c r="B49" s="243"/>
      <c r="C49" s="243"/>
      <c r="D49" s="244"/>
      <c r="E49" s="244"/>
      <c r="F49" s="244"/>
      <c r="G49" s="244"/>
      <c r="H49" s="244"/>
      <c r="I49" s="244"/>
      <c r="J49" s="244"/>
      <c r="K49" s="244"/>
      <c r="L49" s="244"/>
      <c r="M49" s="244"/>
      <c r="N49" s="244"/>
    </row>
    <row r="50" spans="2:14" ht="21.75" customHeight="1">
      <c r="B50" s="1912" t="s">
        <v>1799</v>
      </c>
      <c r="C50" s="1912"/>
      <c r="D50" s="1501"/>
      <c r="E50" s="1501"/>
      <c r="F50" s="1501"/>
      <c r="G50" s="1501"/>
      <c r="J50" s="1900"/>
      <c r="K50" s="1900"/>
      <c r="L50" s="1900"/>
      <c r="M50" s="244"/>
      <c r="N50" s="244"/>
    </row>
    <row r="51" spans="2:14" ht="21.75" customHeight="1">
      <c r="B51" s="691"/>
      <c r="C51" s="691"/>
      <c r="D51" s="693"/>
      <c r="E51" s="693"/>
      <c r="F51" s="693"/>
      <c r="G51" s="693"/>
      <c r="H51" s="692"/>
      <c r="I51" s="692"/>
      <c r="J51" s="693"/>
      <c r="K51" s="693"/>
      <c r="L51" s="693"/>
      <c r="M51" s="244"/>
      <c r="N51" s="244"/>
    </row>
    <row r="52" spans="2:14" ht="21.75" customHeight="1">
      <c r="B52" s="1913" t="s">
        <v>1039</v>
      </c>
      <c r="C52" s="1913"/>
      <c r="D52" s="693"/>
      <c r="E52" s="693"/>
      <c r="F52" s="693"/>
      <c r="G52" s="693"/>
      <c r="H52" s="692"/>
      <c r="I52" s="692"/>
      <c r="J52" s="693"/>
      <c r="K52" s="693"/>
      <c r="L52" s="693"/>
      <c r="M52" s="244"/>
      <c r="N52" s="244"/>
    </row>
    <row r="53" spans="2:14" ht="21.75" customHeight="1">
      <c r="B53" s="240" t="s">
        <v>244</v>
      </c>
      <c r="C53" s="1881" t="s">
        <v>245</v>
      </c>
      <c r="D53" s="1881"/>
      <c r="E53" s="1881" t="s">
        <v>76</v>
      </c>
      <c r="F53" s="1881"/>
      <c r="G53" s="1881" t="s">
        <v>246</v>
      </c>
      <c r="H53" s="1881"/>
      <c r="I53" s="1881" t="s">
        <v>247</v>
      </c>
      <c r="J53" s="1881"/>
      <c r="K53" s="1876" t="s">
        <v>248</v>
      </c>
      <c r="L53" s="1876"/>
      <c r="M53" s="244"/>
      <c r="N53" s="244"/>
    </row>
    <row r="54" spans="2:14" ht="31.5" customHeight="1">
      <c r="B54" s="242">
        <v>1</v>
      </c>
      <c r="C54" s="1902" t="e">
        <f>IF('Integrated Controls'!#REF!="","",'Integrated Controls'!#REF!)</f>
        <v>#REF!</v>
      </c>
      <c r="D54" s="1903"/>
      <c r="E54" s="1914" t="str">
        <f>IF('Integrated Controls'!E19="","",'Integrated Controls'!E19)</f>
        <v/>
      </c>
      <c r="F54" s="1915"/>
      <c r="G54" s="1914" t="str">
        <f>IF('Integrated Controls'!F19="","",'Integrated Controls'!F19)</f>
        <v/>
      </c>
      <c r="H54" s="1915"/>
      <c r="I54" s="1914" t="str">
        <f>IF('Integrated Controls'!G19="","",'Integrated Controls'!G19)</f>
        <v/>
      </c>
      <c r="J54" s="1915"/>
      <c r="K54" s="1904"/>
      <c r="L54" s="1905"/>
      <c r="M54" s="244"/>
      <c r="N54" s="244"/>
    </row>
    <row r="55" spans="2:14" ht="31.5" customHeight="1">
      <c r="B55" s="242">
        <v>2</v>
      </c>
      <c r="C55" s="1902" t="str">
        <f>IF('Integrated Controls'!C19="","",'Integrated Controls'!C19)</f>
        <v/>
      </c>
      <c r="D55" s="1903"/>
      <c r="E55" s="1914" t="str">
        <f>IF('Integrated Controls'!E20="","",'Integrated Controls'!E20)</f>
        <v/>
      </c>
      <c r="F55" s="1915"/>
      <c r="G55" s="1914" t="str">
        <f>IF('Integrated Controls'!F20="","",'Integrated Controls'!F20)</f>
        <v/>
      </c>
      <c r="H55" s="1915"/>
      <c r="I55" s="1914" t="str">
        <f>IF('Integrated Controls'!G20="","",'Integrated Controls'!G20)</f>
        <v/>
      </c>
      <c r="J55" s="1915"/>
      <c r="K55" s="1904"/>
      <c r="L55" s="1905"/>
      <c r="M55" s="244"/>
      <c r="N55" s="244"/>
    </row>
    <row r="56" spans="2:14" ht="21.75" customHeight="1">
      <c r="B56" s="243"/>
      <c r="C56" s="243"/>
      <c r="D56" s="244"/>
      <c r="E56" s="244"/>
      <c r="F56" s="244"/>
      <c r="G56" s="244"/>
      <c r="H56" s="244"/>
      <c r="I56" s="244"/>
      <c r="J56" s="244"/>
      <c r="K56" s="244"/>
      <c r="L56" s="244"/>
      <c r="M56" s="244"/>
      <c r="N56" s="244"/>
    </row>
    <row r="57" spans="2:14">
      <c r="B57" s="239" t="s">
        <v>315</v>
      </c>
      <c r="C57" s="243"/>
      <c r="D57" s="244"/>
      <c r="E57" s="244"/>
      <c r="F57" s="244"/>
      <c r="G57" s="244"/>
      <c r="H57" s="244"/>
      <c r="I57" s="244"/>
      <c r="J57" s="244"/>
      <c r="K57" s="244"/>
      <c r="L57" s="244"/>
      <c r="M57" s="244"/>
      <c r="N57" s="244"/>
    </row>
    <row r="58" spans="2:14" ht="27.65" customHeight="1">
      <c r="B58" s="240" t="s">
        <v>244</v>
      </c>
      <c r="C58" s="1881" t="s">
        <v>245</v>
      </c>
      <c r="D58" s="1881"/>
      <c r="E58" s="1881" t="s">
        <v>76</v>
      </c>
      <c r="F58" s="1881"/>
      <c r="G58" s="1881" t="s">
        <v>246</v>
      </c>
      <c r="H58" s="1881"/>
      <c r="I58" s="1881" t="s">
        <v>247</v>
      </c>
      <c r="J58" s="1881"/>
      <c r="K58" s="1876" t="s">
        <v>248</v>
      </c>
      <c r="L58" s="1876"/>
      <c r="M58" s="244"/>
      <c r="N58" s="244"/>
    </row>
    <row r="59" spans="2:14" ht="21.75" customHeight="1">
      <c r="B59" s="242">
        <v>1</v>
      </c>
      <c r="C59" s="1902" t="str">
        <f>IF('Smart T-Stats'!K21&lt;&gt;"","Smart Thermostat","")</f>
        <v/>
      </c>
      <c r="D59" s="1903"/>
      <c r="E59" s="1902" t="str">
        <f>IF($C59="","",'Smart T-Stats'!B21)</f>
        <v/>
      </c>
      <c r="F59" s="1903"/>
      <c r="G59" s="1902" t="str">
        <f>IF($C59="","",'Smart T-Stats'!D21)</f>
        <v/>
      </c>
      <c r="H59" s="1903"/>
      <c r="I59" s="1902" t="str">
        <f>IF($C59="","",'Smart T-Stats'!F21)</f>
        <v/>
      </c>
      <c r="J59" s="1903"/>
      <c r="K59" s="1904"/>
      <c r="L59" s="1905"/>
      <c r="M59" s="244"/>
      <c r="N59" s="244"/>
    </row>
    <row r="60" spans="2:14" ht="21.75" customHeight="1">
      <c r="B60" s="242">
        <f>B59+1</f>
        <v>2</v>
      </c>
      <c r="C60" s="1902" t="str">
        <f>IF('Smart T-Stats'!K22&lt;&gt;"","Smart Thermostat","")</f>
        <v/>
      </c>
      <c r="D60" s="1903"/>
      <c r="E60" s="1902" t="str">
        <f>IF($C60="","",'Smart T-Stats'!B22)</f>
        <v/>
      </c>
      <c r="F60" s="1903"/>
      <c r="G60" s="1902" t="str">
        <f>IF($C60="","",'Smart T-Stats'!D22)</f>
        <v/>
      </c>
      <c r="H60" s="1903"/>
      <c r="I60" s="1902" t="str">
        <f>IF($C60="","",'Smart T-Stats'!F22)</f>
        <v/>
      </c>
      <c r="J60" s="1903"/>
      <c r="K60" s="1904"/>
      <c r="L60" s="1905"/>
      <c r="M60" s="244"/>
      <c r="N60" s="244"/>
    </row>
    <row r="61" spans="2:14" ht="21.75" customHeight="1">
      <c r="B61" s="242">
        <f t="shared" ref="B61:B69" si="1">B60+1</f>
        <v>3</v>
      </c>
      <c r="C61" s="1902" t="str">
        <f>IF('Smart T-Stats'!K23&lt;&gt;"","Smart Thermostat","")</f>
        <v/>
      </c>
      <c r="D61" s="1903"/>
      <c r="E61" s="1902" t="str">
        <f>IF($C61="","",'Smart T-Stats'!B23)</f>
        <v/>
      </c>
      <c r="F61" s="1903"/>
      <c r="G61" s="1902" t="str">
        <f>IF($C61="","",'Smart T-Stats'!D23)</f>
        <v/>
      </c>
      <c r="H61" s="1903"/>
      <c r="I61" s="1902" t="str">
        <f>IF($C61="","",'Smart T-Stats'!F23)</f>
        <v/>
      </c>
      <c r="J61" s="1903"/>
      <c r="K61" s="1904"/>
      <c r="L61" s="1905"/>
      <c r="M61" s="244"/>
      <c r="N61" s="244"/>
    </row>
    <row r="62" spans="2:14" ht="21.75" customHeight="1">
      <c r="B62" s="242">
        <f t="shared" si="1"/>
        <v>4</v>
      </c>
      <c r="C62" s="1902" t="str">
        <f>IF('Smart T-Stats'!K24&lt;&gt;"","Smart Thermostat","")</f>
        <v/>
      </c>
      <c r="D62" s="1903"/>
      <c r="E62" s="1902" t="str">
        <f>IF($C62="","",'Smart T-Stats'!B24)</f>
        <v/>
      </c>
      <c r="F62" s="1903"/>
      <c r="G62" s="1902" t="str">
        <f>IF($C62="","",'Smart T-Stats'!D24)</f>
        <v/>
      </c>
      <c r="H62" s="1903"/>
      <c r="I62" s="1902" t="str">
        <f>IF($C62="","",'Smart T-Stats'!F24)</f>
        <v/>
      </c>
      <c r="J62" s="1903"/>
      <c r="K62" s="1904"/>
      <c r="L62" s="1905"/>
      <c r="M62" s="244"/>
      <c r="N62" s="244"/>
    </row>
    <row r="63" spans="2:14" ht="21.75" customHeight="1">
      <c r="B63" s="242">
        <f t="shared" si="1"/>
        <v>5</v>
      </c>
      <c r="C63" s="1902" t="str">
        <f>IF('Smart T-Stats'!K25&lt;&gt;"","Smart Thermostat","")</f>
        <v/>
      </c>
      <c r="D63" s="1903"/>
      <c r="E63" s="1902" t="str">
        <f>IF($C63="","",'Smart T-Stats'!B25)</f>
        <v/>
      </c>
      <c r="F63" s="1903"/>
      <c r="G63" s="1902" t="str">
        <f>IF($C63="","",'Smart T-Stats'!D25)</f>
        <v/>
      </c>
      <c r="H63" s="1903"/>
      <c r="I63" s="1902" t="str">
        <f>IF($C63="","",'Smart T-Stats'!F25)</f>
        <v/>
      </c>
      <c r="J63" s="1903"/>
      <c r="K63" s="1904"/>
      <c r="L63" s="1905"/>
      <c r="M63" s="244"/>
      <c r="N63" s="244"/>
    </row>
    <row r="64" spans="2:14" ht="21.75" customHeight="1">
      <c r="B64" s="242">
        <f t="shared" si="1"/>
        <v>6</v>
      </c>
      <c r="C64" s="1902" t="str">
        <f>IF('Smart T-Stats'!K26&lt;&gt;"","Smart Thermostat","")</f>
        <v/>
      </c>
      <c r="D64" s="1903"/>
      <c r="E64" s="1902" t="str">
        <f>IF($C64="","",'Smart T-Stats'!B26)</f>
        <v/>
      </c>
      <c r="F64" s="1903"/>
      <c r="G64" s="1902" t="str">
        <f>IF($C64="","",'Smart T-Stats'!D26)</f>
        <v/>
      </c>
      <c r="H64" s="1903"/>
      <c r="I64" s="1902" t="str">
        <f>IF($C64="","",'Smart T-Stats'!F26)</f>
        <v/>
      </c>
      <c r="J64" s="1903"/>
      <c r="K64" s="1904"/>
      <c r="L64" s="1905"/>
      <c r="M64" s="244"/>
      <c r="N64" s="244"/>
    </row>
    <row r="65" spans="2:14" ht="21.75" customHeight="1">
      <c r="B65" s="242">
        <f t="shared" si="1"/>
        <v>7</v>
      </c>
      <c r="C65" s="1902" t="str">
        <f>IF('Smart T-Stats'!K27&lt;&gt;"","Smart Thermostat","")</f>
        <v/>
      </c>
      <c r="D65" s="1903"/>
      <c r="E65" s="1902" t="str">
        <f>IF($C65="","",'Smart T-Stats'!B27)</f>
        <v/>
      </c>
      <c r="F65" s="1903"/>
      <c r="G65" s="1902" t="str">
        <f>IF($C65="","",'Smart T-Stats'!D27)</f>
        <v/>
      </c>
      <c r="H65" s="1903"/>
      <c r="I65" s="1902" t="str">
        <f>IF($C65="","",'Smart T-Stats'!F27)</f>
        <v/>
      </c>
      <c r="J65" s="1903"/>
      <c r="K65" s="1904"/>
      <c r="L65" s="1905"/>
      <c r="M65" s="244"/>
      <c r="N65" s="244"/>
    </row>
    <row r="66" spans="2:14" ht="21.75" customHeight="1">
      <c r="B66" s="242">
        <f t="shared" si="1"/>
        <v>8</v>
      </c>
      <c r="C66" s="1902" t="str">
        <f>IF('Smart T-Stats'!K28&lt;&gt;"","Smart Thermostat","")</f>
        <v/>
      </c>
      <c r="D66" s="1903"/>
      <c r="E66" s="1902" t="str">
        <f>IF($C66="","",'Smart T-Stats'!B28)</f>
        <v/>
      </c>
      <c r="F66" s="1903"/>
      <c r="G66" s="1902" t="str">
        <f>IF($C66="","",'Smart T-Stats'!D28)</f>
        <v/>
      </c>
      <c r="H66" s="1903"/>
      <c r="I66" s="1902" t="str">
        <f>IF($C66="","",'Smart T-Stats'!F28)</f>
        <v/>
      </c>
      <c r="J66" s="1903"/>
      <c r="K66" s="1904"/>
      <c r="L66" s="1905"/>
      <c r="M66" s="244"/>
      <c r="N66" s="244"/>
    </row>
    <row r="67" spans="2:14" ht="21.75" customHeight="1">
      <c r="B67" s="242">
        <f t="shared" si="1"/>
        <v>9</v>
      </c>
      <c r="C67" s="1902" t="str">
        <f>IF('Smart T-Stats'!K29&lt;&gt;"","Smart Thermostat","")</f>
        <v/>
      </c>
      <c r="D67" s="1903"/>
      <c r="E67" s="1902" t="str">
        <f>IF($C67="","",'Smart T-Stats'!B29)</f>
        <v/>
      </c>
      <c r="F67" s="1903"/>
      <c r="G67" s="1902" t="str">
        <f>IF($C67="","",'Smart T-Stats'!D29)</f>
        <v/>
      </c>
      <c r="H67" s="1903"/>
      <c r="I67" s="1902" t="str">
        <f>IF($C67="","",'Smart T-Stats'!F29)</f>
        <v/>
      </c>
      <c r="J67" s="1903"/>
      <c r="K67" s="1904"/>
      <c r="L67" s="1905"/>
      <c r="M67" s="244"/>
      <c r="N67" s="244"/>
    </row>
    <row r="68" spans="2:14" ht="21.75" customHeight="1">
      <c r="B68" s="242">
        <f t="shared" si="1"/>
        <v>10</v>
      </c>
      <c r="C68" s="1902" t="str">
        <f>IF('Smart T-Stats'!K30&lt;&gt;"","Smart Thermostat","")</f>
        <v/>
      </c>
      <c r="D68" s="1903"/>
      <c r="E68" s="1902" t="str">
        <f>IF($C68="","",'Smart T-Stats'!B30)</f>
        <v/>
      </c>
      <c r="F68" s="1903"/>
      <c r="G68" s="1902" t="str">
        <f>IF($C68="","",'Smart T-Stats'!D30)</f>
        <v/>
      </c>
      <c r="H68" s="1903"/>
      <c r="I68" s="1902" t="str">
        <f>IF($C68="","",'Smart T-Stats'!F30)</f>
        <v/>
      </c>
      <c r="J68" s="1903"/>
      <c r="K68" s="1904"/>
      <c r="L68" s="1905"/>
      <c r="M68" s="244"/>
      <c r="N68" s="244"/>
    </row>
    <row r="69" spans="2:14" ht="21.75" customHeight="1">
      <c r="B69" s="242">
        <f t="shared" si="1"/>
        <v>11</v>
      </c>
      <c r="C69" s="1902" t="str">
        <f>IF('Smart T-Stats'!K31&lt;&gt;"","Smart Thermostat","")</f>
        <v/>
      </c>
      <c r="D69" s="1903"/>
      <c r="E69" s="1902" t="str">
        <f>IF($C69="","",'Smart T-Stats'!B31)</f>
        <v/>
      </c>
      <c r="F69" s="1903"/>
      <c r="G69" s="1902" t="str">
        <f>IF($C69="","",'Smart T-Stats'!D31)</f>
        <v/>
      </c>
      <c r="H69" s="1903"/>
      <c r="I69" s="1902" t="str">
        <f>IF($C69="","",'Smart T-Stats'!F31)</f>
        <v/>
      </c>
      <c r="J69" s="1903"/>
      <c r="K69" s="1904"/>
      <c r="L69" s="1905"/>
      <c r="M69" s="244"/>
      <c r="N69" s="244"/>
    </row>
    <row r="70" spans="2:14" ht="21.75" customHeight="1">
      <c r="B70" s="243"/>
      <c r="C70" s="243"/>
      <c r="D70" s="244"/>
      <c r="E70" s="244"/>
      <c r="F70" s="244"/>
      <c r="G70" s="244"/>
      <c r="H70" s="244"/>
      <c r="I70" s="244"/>
      <c r="J70" s="244"/>
      <c r="K70" s="244"/>
      <c r="L70" s="244"/>
      <c r="M70" s="244"/>
      <c r="N70" s="244"/>
    </row>
    <row r="71" spans="2:14" ht="21.75" customHeight="1">
      <c r="B71" s="239" t="s">
        <v>2686</v>
      </c>
      <c r="C71" s="243"/>
      <c r="D71" s="244"/>
      <c r="E71" s="244"/>
      <c r="F71" s="244"/>
      <c r="G71" s="244"/>
      <c r="H71" s="244"/>
      <c r="I71" s="244"/>
      <c r="J71" s="244"/>
      <c r="K71" s="244"/>
      <c r="L71" s="244"/>
      <c r="M71" s="244"/>
      <c r="N71" s="244"/>
    </row>
    <row r="72" spans="2:14" ht="21.75" customHeight="1">
      <c r="B72" s="1877" t="s">
        <v>245</v>
      </c>
      <c r="C72" s="1877"/>
      <c r="D72" s="1877"/>
      <c r="E72" s="1881" t="s">
        <v>76</v>
      </c>
      <c r="F72" s="1881"/>
      <c r="G72" s="1881" t="s">
        <v>246</v>
      </c>
      <c r="H72" s="1881"/>
      <c r="I72" s="1881" t="s">
        <v>247</v>
      </c>
      <c r="J72" s="1881"/>
      <c r="K72" s="1876" t="s">
        <v>248</v>
      </c>
      <c r="L72" s="1876"/>
      <c r="M72" s="244"/>
      <c r="N72" s="244"/>
    </row>
    <row r="73" spans="2:14" ht="21.75" customHeight="1">
      <c r="B73" s="1902" t="str">
        <f>IF('Water Heating Worksheet'!$D$21="","",'Water Heating Worksheet'!$D$21)</f>
        <v/>
      </c>
      <c r="C73" s="1917"/>
      <c r="D73" s="1903"/>
      <c r="E73" s="1914" t="str">
        <f>IF('Water Heating Worksheet'!$D$25="","",'Water Heating Worksheet'!$D$25)</f>
        <v/>
      </c>
      <c r="F73" s="1915"/>
      <c r="G73" s="1914" t="str">
        <f>IF('Water Heating Worksheet'!$G$25="","",'Water Heating Worksheet'!$G$25)</f>
        <v/>
      </c>
      <c r="H73" s="1915"/>
      <c r="I73" s="1914" t="str">
        <f>IF('Water Heating Worksheet'!$G$27="","",'Water Heating Worksheet'!$G$27)</f>
        <v/>
      </c>
      <c r="J73" s="1915"/>
      <c r="K73" s="1904"/>
      <c r="L73" s="1905"/>
      <c r="M73" s="244"/>
      <c r="N73" s="244"/>
    </row>
    <row r="74" spans="2:14" ht="21.75" customHeight="1">
      <c r="B74"/>
      <c r="C74"/>
      <c r="D74"/>
      <c r="E74"/>
      <c r="F74"/>
      <c r="G74"/>
      <c r="H74"/>
      <c r="I74"/>
      <c r="J74"/>
      <c r="K74"/>
      <c r="L74"/>
      <c r="M74" s="244"/>
      <c r="N74" s="244"/>
    </row>
    <row r="75" spans="2:14" ht="21.75" customHeight="1">
      <c r="B75" s="239" t="s">
        <v>3325</v>
      </c>
      <c r="C75" s="243"/>
      <c r="D75" s="244"/>
      <c r="E75" s="244"/>
      <c r="F75" s="244"/>
      <c r="G75" s="244"/>
      <c r="H75" s="244"/>
      <c r="I75" s="244"/>
      <c r="J75" s="244"/>
      <c r="K75" s="244"/>
      <c r="L75" s="244"/>
      <c r="M75" s="244"/>
      <c r="N75" s="244"/>
    </row>
    <row r="76" spans="2:14" ht="21.75" customHeight="1">
      <c r="B76" s="240" t="s">
        <v>3326</v>
      </c>
      <c r="C76" s="1881" t="s">
        <v>2500</v>
      </c>
      <c r="D76" s="1881"/>
      <c r="E76" s="1881" t="s">
        <v>698</v>
      </c>
      <c r="F76" s="1881"/>
      <c r="G76" s="1881" t="s">
        <v>1296</v>
      </c>
      <c r="H76" s="1881"/>
      <c r="I76" s="1876" t="s">
        <v>248</v>
      </c>
      <c r="J76" s="1876"/>
      <c r="M76" s="244"/>
      <c r="N76" s="244"/>
    </row>
    <row r="77" spans="2:14" ht="21.75" customHeight="1">
      <c r="B77" s="242">
        <v>1</v>
      </c>
      <c r="C77" s="1906" t="str">
        <f>IF(E77="","","Duct Sealing")</f>
        <v/>
      </c>
      <c r="D77" s="1907"/>
      <c r="E77" s="1908" t="str">
        <f>IF('Home Performance'!$D$60="","",'Home Performance'!$D$60)</f>
        <v/>
      </c>
      <c r="F77" s="1909"/>
      <c r="G77" s="1908" t="str">
        <f>IF('Home Performance'!$D$62="","",'Home Performance'!$D$62)</f>
        <v/>
      </c>
      <c r="H77" s="1909"/>
      <c r="I77" s="1910"/>
      <c r="J77" s="1911"/>
      <c r="M77" s="244"/>
      <c r="N77" s="244"/>
    </row>
    <row r="78" spans="2:14" ht="21.75" customHeight="1">
      <c r="B78" s="242">
        <f>B77+1</f>
        <v>2</v>
      </c>
      <c r="C78" s="1906" t="str">
        <f>IF(E78="","","Duct Sealing")</f>
        <v/>
      </c>
      <c r="D78" s="1907"/>
      <c r="E78" s="1908" t="str">
        <f>IF('Home Performance'!$J$60="","",'Home Performance'!$J$60)</f>
        <v/>
      </c>
      <c r="F78" s="1909"/>
      <c r="G78" s="1908" t="str">
        <f>IF('Home Performance'!$J$62="","",'Home Performance'!$J$62)</f>
        <v/>
      </c>
      <c r="H78" s="1909"/>
      <c r="I78" s="1910"/>
      <c r="J78" s="1911"/>
      <c r="M78" s="244"/>
      <c r="N78" s="244"/>
    </row>
    <row r="79" spans="2:14" ht="21.75" customHeight="1">
      <c r="B79" s="242">
        <f t="shared" ref="B79:B85" si="2">B78+1</f>
        <v>3</v>
      </c>
      <c r="C79" s="1906" t="str">
        <f>IF(E79="","","Duct Sealing")</f>
        <v/>
      </c>
      <c r="D79" s="1907"/>
      <c r="E79" s="1908" t="str">
        <f>IF('Home Performance'!$D$72="","",'Home Performance'!$D$72)</f>
        <v/>
      </c>
      <c r="F79" s="1909"/>
      <c r="G79" s="1908" t="str">
        <f>IF('Home Performance'!$D$74="","",'Home Performance'!$D$74)</f>
        <v/>
      </c>
      <c r="H79" s="1909"/>
      <c r="I79" s="1910"/>
      <c r="J79" s="1911"/>
      <c r="M79" s="244"/>
      <c r="N79" s="244"/>
    </row>
    <row r="80" spans="2:14" ht="21.75" customHeight="1">
      <c r="B80" s="242">
        <f t="shared" si="2"/>
        <v>4</v>
      </c>
      <c r="C80" s="1906" t="str">
        <f>IF('Home Performance'!D107="YES","Air Sealing","")</f>
        <v/>
      </c>
      <c r="D80" s="1907"/>
      <c r="E80" s="1906"/>
      <c r="F80" s="1907"/>
      <c r="G80" s="1906"/>
      <c r="H80" s="1907"/>
      <c r="I80" s="1910"/>
      <c r="J80" s="1911"/>
      <c r="M80" s="244"/>
      <c r="N80" s="244"/>
    </row>
    <row r="81" spans="2:14" ht="21.75" customHeight="1">
      <c r="B81" s="242">
        <f t="shared" si="2"/>
        <v>5</v>
      </c>
      <c r="C81" s="1906" t="str">
        <f>IF(E81="","","Insulation")</f>
        <v/>
      </c>
      <c r="D81" s="1907"/>
      <c r="E81" s="1906" t="str">
        <f>IF('Home Performance'!$D$152="","",'Home Performance'!$D$152)</f>
        <v/>
      </c>
      <c r="F81" s="1907"/>
      <c r="G81" s="1906" t="str">
        <f>IF('Home Performance'!$D$154="","",'Home Performance'!$D$154)</f>
        <v/>
      </c>
      <c r="H81" s="1907"/>
      <c r="I81" s="1910"/>
      <c r="J81" s="1911"/>
      <c r="M81" s="244"/>
      <c r="N81" s="244"/>
    </row>
    <row r="82" spans="2:14" ht="21.75" customHeight="1">
      <c r="B82" s="242">
        <f t="shared" si="2"/>
        <v>6</v>
      </c>
      <c r="C82" s="1906" t="str">
        <f>IF(E82="","","Insulation")</f>
        <v/>
      </c>
      <c r="D82" s="1907"/>
      <c r="E82" s="1906" t="str">
        <f>IF('Home Performance'!$J$152="","",'Home Performance'!$J$152)</f>
        <v/>
      </c>
      <c r="F82" s="1907"/>
      <c r="G82" s="1906" t="str">
        <f>IF('Home Performance'!$J$154="","",'Home Performance'!$J$154)</f>
        <v/>
      </c>
      <c r="H82" s="1907"/>
      <c r="I82" s="1910"/>
      <c r="J82" s="1911"/>
      <c r="M82" s="244"/>
      <c r="N82" s="244"/>
    </row>
    <row r="83" spans="2:14" ht="21.75" customHeight="1">
      <c r="B83" s="242">
        <f t="shared" si="2"/>
        <v>7</v>
      </c>
      <c r="C83" s="1906" t="str">
        <f>IF(E83="","","Insulation")</f>
        <v/>
      </c>
      <c r="D83" s="1907"/>
      <c r="E83" s="1906" t="str">
        <f>IF('Home Performance'!$D$164="","",'Home Performance'!$D$164)</f>
        <v/>
      </c>
      <c r="F83" s="1907"/>
      <c r="G83" s="1906" t="str">
        <f>IF('Home Performance'!$D$166="","",'Home Performance'!$D$166)</f>
        <v/>
      </c>
      <c r="H83" s="1907"/>
      <c r="I83" s="1910"/>
      <c r="J83" s="1911"/>
      <c r="M83" s="244"/>
      <c r="N83" s="244"/>
    </row>
    <row r="84" spans="2:14" ht="21.75" customHeight="1">
      <c r="B84" s="242">
        <f t="shared" si="2"/>
        <v>8</v>
      </c>
      <c r="C84" s="1906" t="str">
        <f>IF(E84="","","Insulation")</f>
        <v/>
      </c>
      <c r="D84" s="1907"/>
      <c r="E84" s="1906" t="str">
        <f>IF('Home Performance'!$J$164="","",'Home Performance'!$J$164)</f>
        <v/>
      </c>
      <c r="F84" s="1907"/>
      <c r="G84" s="1906" t="str">
        <f>IF('Home Performance'!$J$166="","",'Home Performance'!$J$166)</f>
        <v/>
      </c>
      <c r="H84" s="1907"/>
      <c r="I84" s="1910"/>
      <c r="J84" s="1911"/>
      <c r="M84" s="244"/>
      <c r="N84" s="244"/>
    </row>
    <row r="85" spans="2:14" ht="21.75" customHeight="1">
      <c r="B85" s="242">
        <f t="shared" si="2"/>
        <v>9</v>
      </c>
      <c r="C85" s="1906" t="str">
        <f>IF(E85="","","Insulation")</f>
        <v/>
      </c>
      <c r="D85" s="1907"/>
      <c r="E85" s="1906" t="str">
        <f>IF('Home Performance'!$D$176="","",'Home Performance'!$D$176)</f>
        <v/>
      </c>
      <c r="F85" s="1907"/>
      <c r="G85" s="1906" t="str">
        <f>IF('Home Performance'!$D$178="","",'Home Performance'!$D$178)</f>
        <v/>
      </c>
      <c r="H85" s="1907"/>
      <c r="I85" s="1910"/>
      <c r="J85" s="1911"/>
      <c r="M85" s="244"/>
      <c r="N85" s="244"/>
    </row>
    <row r="86" spans="2:14" ht="21.75" customHeight="1">
      <c r="B86"/>
      <c r="C86"/>
      <c r="D86"/>
      <c r="E86"/>
      <c r="F86"/>
      <c r="G86"/>
      <c r="H86"/>
      <c r="I86"/>
      <c r="J86"/>
      <c r="K86"/>
      <c r="L86"/>
      <c r="M86" s="244"/>
      <c r="N86" s="244"/>
    </row>
    <row r="87" spans="2:14" ht="21.75" customHeight="1">
      <c r="B87" s="243"/>
      <c r="C87" s="243"/>
      <c r="D87" s="244"/>
      <c r="E87" s="244"/>
      <c r="F87" s="244"/>
      <c r="G87" s="244"/>
      <c r="H87" s="244"/>
      <c r="I87" s="244"/>
      <c r="J87" s="244"/>
      <c r="K87" s="244"/>
      <c r="L87" s="244"/>
      <c r="M87" s="244"/>
      <c r="N87" s="244"/>
    </row>
    <row r="88" spans="2:14" ht="16.5" customHeight="1">
      <c r="B88" s="222" t="s">
        <v>249</v>
      </c>
      <c r="C88" s="234"/>
      <c r="D88" s="234"/>
      <c r="E88" s="234"/>
      <c r="F88" s="234"/>
      <c r="G88" s="234"/>
      <c r="H88" s="234"/>
      <c r="I88" s="234"/>
      <c r="J88" s="234"/>
      <c r="K88" s="234"/>
      <c r="L88" s="234"/>
      <c r="M88" s="245"/>
      <c r="N88" s="245"/>
    </row>
    <row r="89" spans="2:14" ht="20.149999999999999" customHeight="1">
      <c r="B89" s="246"/>
      <c r="C89" s="247"/>
      <c r="E89" s="248" t="s">
        <v>250</v>
      </c>
      <c r="F89" s="1916"/>
      <c r="G89" s="1916"/>
      <c r="H89" s="1916"/>
      <c r="I89" s="249"/>
      <c r="J89" s="249"/>
      <c r="K89" s="249"/>
      <c r="L89" s="250"/>
      <c r="M89" s="244"/>
      <c r="N89" s="244"/>
    </row>
    <row r="90" spans="2:14" ht="21.75" customHeight="1">
      <c r="E90" s="251"/>
      <c r="F90" s="251"/>
      <c r="G90" s="251"/>
      <c r="H90" s="251"/>
      <c r="I90" s="251"/>
      <c r="J90" s="251"/>
      <c r="K90" s="251"/>
      <c r="L90" s="251"/>
      <c r="M90" s="251"/>
      <c r="N90" s="251"/>
    </row>
    <row r="91" spans="2:14" ht="16.5" customHeight="1">
      <c r="B91" s="225" t="s">
        <v>256</v>
      </c>
      <c r="C91" s="232"/>
      <c r="D91" s="252" t="str">
        <f>IF(References!A15,IF(SUM(C94:D103)&lt;=0,"",SUM(C94:D103)/12000),"N/A")</f>
        <v/>
      </c>
      <c r="N91" s="232"/>
    </row>
    <row r="92" spans="2:14" ht="16.5" customHeight="1">
      <c r="B92" s="232"/>
      <c r="C92" s="232"/>
      <c r="D92" s="253"/>
      <c r="N92" s="232"/>
    </row>
    <row r="93" spans="2:14" ht="22.4" customHeight="1">
      <c r="C93" s="1900" t="s">
        <v>279</v>
      </c>
      <c r="D93" s="1900"/>
      <c r="E93" s="1900" t="s">
        <v>252</v>
      </c>
      <c r="F93" s="1900"/>
      <c r="G93" s="1901" t="s">
        <v>280</v>
      </c>
      <c r="H93" s="1901"/>
      <c r="I93" s="254"/>
      <c r="J93" s="254"/>
      <c r="K93" s="254"/>
      <c r="L93" s="255"/>
    </row>
    <row r="94" spans="2:14" ht="16.5" customHeight="1">
      <c r="B94" s="256" t="s">
        <v>144</v>
      </c>
      <c r="C94" s="1884" t="str">
        <f>IF(OR(References!$A$15,'ASHP Load Calculations'!D13=""),IF('ASHP Load Calculations'!D17="","",'ASHP Load Calculations'!D17),"N/A")</f>
        <v/>
      </c>
      <c r="D94" s="1885"/>
      <c r="E94" s="1886" t="str">
        <f>IF('ASHP Equipment Information'!L23="","",'ASHP Equipment Information'!L23)</f>
        <v/>
      </c>
      <c r="F94" s="1887"/>
      <c r="G94" s="1886" t="str">
        <f>IF('ASHP Equipment Information'!D23="","",IF('ASHP Equipment Information'!#REF!="",'ASHP Equipment Information'!#REF!&amp;" SEER / "&amp;'ASHP Equipment Information'!K52&amp;" EER",IF('ASHP Equipment Information'!D23="Packaged Terminal Heat Pump",'ASHP Equipment Information'!#REF!&amp;" SEER / "&amp;'ASHP Equipment Information'!K52&amp;" EER / "&amp;'ASHP Equipment Information'!#REF!&amp;" COP",'ASHP Equipment Information'!#REF!&amp;" SEER / "&amp;'ASHP Equipment Information'!K52&amp;" EER / "&amp;'ASHP Equipment Information'!#REF!&amp;" HSPF")))</f>
        <v/>
      </c>
      <c r="H94" s="1887"/>
      <c r="I94" s="257"/>
      <c r="J94" s="109">
        <f>((MID(B94,SEARCH(" ",B94,1)+1,LEN(B94)-SEARCH(" ",B94,1))-1)*5+ROW('ASHP Equipment Information'!$B$22))</f>
        <v>22</v>
      </c>
      <c r="K94" s="254"/>
      <c r="L94" s="255"/>
    </row>
    <row r="95" spans="2:14">
      <c r="B95" s="256" t="s">
        <v>146</v>
      </c>
      <c r="C95" s="1884" t="str">
        <f>IF(OR(References!$A$15,'ASHP Load Calculations'!D26=""),IF('ASHP Load Calculations'!D30="","",'ASHP Load Calculations'!D30),"N/A")</f>
        <v/>
      </c>
      <c r="D95" s="1885"/>
      <c r="E95" s="1886" t="str">
        <f>IF('ASHP Equipment Information'!K68="","",'ASHP Equipment Information'!K68)</f>
        <v/>
      </c>
      <c r="F95" s="1887"/>
      <c r="G95" s="1886" t="str">
        <f>IF('ASHP Equipment Information'!D66="","",IF('ASHP Equipment Information'!K80="",'ASHP Equipment Information'!K76&amp;" SEER / "&amp;'ASHP Equipment Information'!K78&amp;" EER",IF('ASHP Equipment Information'!D66="Packaged Terminal Heat Pump",'ASHP Equipment Information'!K76&amp;" SEER / "&amp;'ASHP Equipment Information'!K78&amp;" EER / "&amp;'ASHP Equipment Information'!K80&amp;" COP",'ASHP Equipment Information'!K76&amp;" SEER / "&amp;'ASHP Equipment Information'!K78&amp;" EER / "&amp;'ASHP Equipment Information'!K80&amp;" HSPF")))</f>
        <v/>
      </c>
      <c r="H95" s="1887"/>
      <c r="I95" s="257"/>
      <c r="J95" s="109">
        <f>((MID(B95,SEARCH(" ",B95,1)+1,LEN(B95)-SEARCH(" ",B95,1))-1)*5+ROW('ASHP Equipment Information'!$B$22))</f>
        <v>27</v>
      </c>
      <c r="K95" s="254"/>
      <c r="L95" s="255"/>
    </row>
    <row r="96" spans="2:14">
      <c r="B96" s="256" t="s">
        <v>155</v>
      </c>
      <c r="C96" s="1884" t="str">
        <f>IF(OR(References!$A$15,'ASHP Load Calculations'!D39=""),IF('ASHP Load Calculations'!D43="","",'ASHP Load Calculations'!D43),"N/A")</f>
        <v/>
      </c>
      <c r="D96" s="1885"/>
      <c r="E96" s="1886" t="str">
        <f>IF('ASHP Equipment Information'!K87="","",'ASHP Equipment Information'!K87)</f>
        <v>Manual J (Pass/Fail):</v>
      </c>
      <c r="F96" s="1887"/>
      <c r="G96" s="1886" t="str">
        <f>IF('ASHP Equipment Information'!D85="","",IF('ASHP Equipment Information'!K99="",'ASHP Equipment Information'!K95&amp;" SEER / "&amp;'ASHP Equipment Information'!K97&amp;" EER",IF('ASHP Equipment Information'!D85="Packaged Terminal Heat Pump",'ASHP Equipment Information'!K95&amp;" SEER / "&amp;'ASHP Equipment Information'!K97&amp;" EER / "&amp;'ASHP Equipment Information'!K99&amp;" COP",'ASHP Equipment Information'!K95&amp;" SEER / "&amp;'ASHP Equipment Information'!K97&amp;" EER / "&amp;'ASHP Equipment Information'!K99&amp;" HSPF")))</f>
        <v/>
      </c>
      <c r="H96" s="1887"/>
      <c r="I96" s="257"/>
      <c r="J96" s="109">
        <f>((MID(B96,SEARCH(" ",B96,1)+1,LEN(B96)-SEARCH(" ",B96,1))-1)*5+ROW('ASHP Equipment Information'!$B$22))</f>
        <v>32</v>
      </c>
      <c r="K96" s="254"/>
      <c r="L96" s="255"/>
    </row>
    <row r="97" spans="2:14">
      <c r="B97" s="256" t="s">
        <v>251</v>
      </c>
      <c r="C97" s="1884" t="str">
        <f>IF(OR(References!$A$15,'ASHP Load Calculations'!D52=""),IF('ASHP Load Calculations'!D56="","",'ASHP Load Calculations'!D56),"N/A")</f>
        <v/>
      </c>
      <c r="D97" s="1885"/>
      <c r="E97" s="1886" t="str">
        <f>IF('ASHP Equipment Information'!K106="","",'ASHP Equipment Information'!K106)</f>
        <v/>
      </c>
      <c r="F97" s="1887"/>
      <c r="G97" s="1886" t="str">
        <f>IF('ASHP Equipment Information'!D104="","",IF('ASHP Equipment Information'!G119="",'ASHP Equipment Information'!K115&amp;" SEER / "&amp;'ASHP Equipment Information'!K117&amp;" EER",IF('ASHP Equipment Information'!D104="Packaged Terminal Heat Pump",'ASHP Equipment Information'!K115&amp;" SEER / "&amp;'ASHP Equipment Information'!K117&amp;" EER / "&amp;'ASHP Equipment Information'!G119&amp;" COP",'ASHP Equipment Information'!K115&amp;" SEER / "&amp;'ASHP Equipment Information'!K117&amp;" EER / "&amp;'ASHP Equipment Information'!G119&amp;" HSPF")))</f>
        <v/>
      </c>
      <c r="H97" s="1887"/>
      <c r="I97" s="257"/>
      <c r="J97" s="109">
        <f>((MID(B97,SEARCH(" ",B97,1)+1,LEN(B97)-SEARCH(" ",B97,1))-1)*5+ROW('ASHP Equipment Information'!$B$22))</f>
        <v>37</v>
      </c>
      <c r="K97" s="254"/>
      <c r="L97" s="255"/>
    </row>
    <row r="98" spans="2:14">
      <c r="B98" s="258" t="s">
        <v>174</v>
      </c>
      <c r="C98" s="1884" t="str">
        <f>IF(OR(References!$A$15,'ASHP Load Calculations'!D65=""),IF('ASHP Load Calculations'!D69="","",'ASHP Load Calculations'!D69),"N/A")</f>
        <v/>
      </c>
      <c r="D98" s="1885"/>
      <c r="E98" s="1886" t="str">
        <f>IF('ASHP Equipment Information'!K126="","",'ASHP Equipment Information'!K126)</f>
        <v>Condenser Serial Number:</v>
      </c>
      <c r="F98" s="1887"/>
      <c r="G98" s="1886" t="str">
        <f>IF('ASHP Equipment Information'!D124="","",IF('ASHP Equipment Information'!K138="",'ASHP Equipment Information'!K134&amp;" SEER / "&amp;'ASHP Equipment Information'!K136&amp;" EER",IF('ASHP Equipment Information'!D124="Packaged Terminal Heat Pump",'ASHP Equipment Information'!K134&amp;" SEER / "&amp;'ASHP Equipment Information'!K136&amp;" EER / "&amp;'ASHP Equipment Information'!K138&amp;" COP",'ASHP Equipment Information'!K134&amp;" SEER / "&amp;'ASHP Equipment Information'!K136&amp;" EER / "&amp;'ASHP Equipment Information'!K138&amp;" HSPF")))</f>
        <v/>
      </c>
      <c r="H98" s="1887"/>
      <c r="I98" s="257"/>
      <c r="J98" s="109">
        <f>((MID(B98,SEARCH(" ",B98,1)+1,LEN(B98)-SEARCH(" ",B98,1))-1)*5+ROW('ASHP Equipment Information'!$B$22))</f>
        <v>42</v>
      </c>
      <c r="K98" s="254"/>
      <c r="L98" s="255"/>
    </row>
    <row r="99" spans="2:14">
      <c r="B99" s="258" t="s">
        <v>274</v>
      </c>
      <c r="C99" s="1884" t="str">
        <f>IF(OR(References!$A$15,'ASHP Load Calculations'!D78=""),IF('ASHP Load Calculations'!D82="","",'ASHP Load Calculations'!D82),"N/A")</f>
        <v/>
      </c>
      <c r="D99" s="1885"/>
      <c r="E99" s="1886" t="str">
        <f>IF('ASHP Equipment Information'!K145="","",'ASHP Equipment Information'!K145)</f>
        <v/>
      </c>
      <c r="F99" s="1887"/>
      <c r="G99" s="1886" t="str">
        <f>IF('ASHP Equipment Information'!D143="","",IF('ASHP Equipment Information'!K157="",'ASHP Equipment Information'!K153&amp;" SEER / "&amp;'ASHP Equipment Information'!K155&amp;" EER",IF('ASHP Equipment Information'!D143="Packaged Terminal Heat Pump",'ASHP Equipment Information'!K153&amp;" SEER / "&amp;'ASHP Equipment Information'!K155&amp;" EER / "&amp;'ASHP Equipment Information'!K157&amp;" COP",'ASHP Equipment Information'!K153&amp;" SEER / "&amp;'ASHP Equipment Information'!K155&amp;" EER / "&amp;'ASHP Equipment Information'!K157&amp;" HSPF")))</f>
        <v/>
      </c>
      <c r="H99" s="1887"/>
      <c r="I99" s="257"/>
      <c r="J99" s="109">
        <f>((MID(B99,SEARCH(" ",B99,1)+1,LEN(B99)-SEARCH(" ",B99,1))-1)*5+ROW('ASHP Equipment Information'!$B$22))</f>
        <v>47</v>
      </c>
      <c r="K99" s="254"/>
      <c r="L99" s="255"/>
    </row>
    <row r="100" spans="2:14">
      <c r="B100" s="258" t="s">
        <v>275</v>
      </c>
      <c r="C100" s="1884" t="str">
        <f>IF(OR(References!$A$15,'ASHP Load Calculations'!D91=""),IF('ASHP Load Calculations'!D95="","",'ASHP Load Calculations'!D95),"N/A")</f>
        <v/>
      </c>
      <c r="D100" s="1885"/>
      <c r="E100" s="1886" t="str">
        <f>IF('ASHP Equipment Information'!K164="","",'ASHP Equipment Information'!K164)</f>
        <v/>
      </c>
      <c r="F100" s="1887"/>
      <c r="G100" s="1886" t="str">
        <f>IF('ASHP Equipment Information'!D162="","",IF('ASHP Equipment Information'!K176="",'ASHP Equipment Information'!K172&amp;" SEER / "&amp;'ASHP Equipment Information'!K174&amp;" EER",IF('ASHP Equipment Information'!D162="Packaged Terminal Heat Pump",'ASHP Equipment Information'!K172&amp;" SEER / "&amp;'ASHP Equipment Information'!K174&amp;" EER / "&amp;'ASHP Equipment Information'!K176&amp;" COP",'ASHP Equipment Information'!K172&amp;" SEER / "&amp;'ASHP Equipment Information'!K174&amp;" EER / "&amp;'ASHP Equipment Information'!K176&amp;" HSPF")))</f>
        <v/>
      </c>
      <c r="H100" s="1887"/>
      <c r="I100" s="257"/>
      <c r="J100" s="109">
        <f>((MID(B100,SEARCH(" ",B100,1)+1,LEN(B100)-SEARCH(" ",B100,1))-1)*5+ROW('ASHP Equipment Information'!$B$22))</f>
        <v>52</v>
      </c>
      <c r="K100" s="254"/>
      <c r="L100" s="255"/>
    </row>
    <row r="101" spans="2:14">
      <c r="B101" s="258" t="s">
        <v>276</v>
      </c>
      <c r="C101" s="1884" t="str">
        <f>IF(OR(References!$A$15,'ASHP Load Calculations'!D104=""),IF('ASHP Load Calculations'!D108="","",'ASHP Load Calculations'!D108),"N/A")</f>
        <v/>
      </c>
      <c r="D101" s="1885"/>
      <c r="E101" s="1886" t="str">
        <f>IF('ASHP Equipment Information'!K183="","",'ASHP Equipment Information'!K183)</f>
        <v/>
      </c>
      <c r="F101" s="1887"/>
      <c r="G101" s="1886" t="str">
        <f>IF('ASHP Equipment Information'!D181="","",IF('ASHP Equipment Information'!K195="",'ASHP Equipment Information'!K191&amp;" SEER / "&amp;'ASHP Equipment Information'!K193&amp;" EER",IF('ASHP Equipment Information'!D181="Packaged Terminal Heat Pump",'ASHP Equipment Information'!K191&amp;" SEER / "&amp;'ASHP Equipment Information'!K193&amp;" EER / "&amp;'ASHP Equipment Information'!K195&amp;" COP",'ASHP Equipment Information'!K191&amp;" SEER / "&amp;'ASHP Equipment Information'!K193&amp;" EER / "&amp;'ASHP Equipment Information'!K195&amp;" HSPF")))</f>
        <v/>
      </c>
      <c r="H101" s="1887"/>
      <c r="I101" s="259"/>
      <c r="J101" s="109">
        <f>((MID(B101,SEARCH(" ",B101,1)+1,LEN(B101)-SEARCH(" ",B101,1))-1)*5+ROW('ASHP Equipment Information'!$B$22))</f>
        <v>57</v>
      </c>
      <c r="M101" s="244"/>
      <c r="N101" s="244"/>
    </row>
    <row r="102" spans="2:14">
      <c r="B102" s="258" t="s">
        <v>277</v>
      </c>
      <c r="C102" s="1884" t="str">
        <f>IF(OR(References!$A$15,'ASHP Load Calculations'!D117=""),IF('ASHP Load Calculations'!D121="","",'ASHP Load Calculations'!D121),"N/A")</f>
        <v/>
      </c>
      <c r="D102" s="1885"/>
      <c r="E102" s="1886" t="str">
        <f>IF('ASHP Equipment Information'!K202="","",'ASHP Equipment Information'!K202)</f>
        <v/>
      </c>
      <c r="F102" s="1887"/>
      <c r="G102" s="1886" t="str">
        <f>IF('ASHP Equipment Information'!D200="","",IF('ASHP Equipment Information'!K214="",'ASHP Equipment Information'!K210&amp;" SEER / "&amp;'ASHP Equipment Information'!K212&amp;" EER",IF('ASHP Equipment Information'!D200="Packaged Terminal Heat Pump",'ASHP Equipment Information'!K210&amp;" SEER / "&amp;'ASHP Equipment Information'!K212&amp;" EER / "&amp;'ASHP Equipment Information'!K214&amp;" COP",'ASHP Equipment Information'!K210&amp;" SEER / "&amp;'ASHP Equipment Information'!K212&amp;" EER / "&amp;'ASHP Equipment Information'!K214&amp;" HSPF")))</f>
        <v/>
      </c>
      <c r="H102" s="1887"/>
      <c r="I102" s="259"/>
      <c r="J102" s="109">
        <f>((MID(B102,SEARCH(" ",B102,1)+1,LEN(B102)-SEARCH(" ",B102,1))-1)*5+ROW('ASHP Equipment Information'!$B$22))</f>
        <v>62</v>
      </c>
      <c r="M102" s="260"/>
      <c r="N102" s="260"/>
    </row>
    <row r="103" spans="2:14">
      <c r="B103" s="258" t="s">
        <v>278</v>
      </c>
      <c r="C103" s="1884" t="str">
        <f>IF(OR(References!$A$15,'ASHP Load Calculations'!D130=""),IF('ASHP Load Calculations'!D134="","",'ASHP Load Calculations'!D134),"N/A")</f>
        <v/>
      </c>
      <c r="D103" s="1885"/>
      <c r="E103" s="1886" t="str">
        <f>IF('ASHP Equipment Information'!K221="","",'ASHP Equipment Information'!K221)</f>
        <v/>
      </c>
      <c r="F103" s="1887"/>
      <c r="G103" s="1886" t="str">
        <f>IF('ASHP Equipment Information'!D219="","",IF('ASHP Equipment Information'!K233="",'ASHP Equipment Information'!K229&amp;" SEER / "&amp;'ASHP Equipment Information'!K231&amp;" EER",IF('ASHP Equipment Information'!D219="Packaged Terminal Heat Pump",'ASHP Equipment Information'!K229&amp;" SEER / "&amp;'ASHP Equipment Information'!K231&amp;" EER / "&amp;'ASHP Equipment Information'!K233&amp;" COP",'ASHP Equipment Information'!K229&amp;" SEER / "&amp;'ASHP Equipment Information'!K231&amp;" EER / "&amp;'ASHP Equipment Information'!K233&amp;" HSPF")))</f>
        <v/>
      </c>
      <c r="H103" s="1887"/>
      <c r="I103" s="259"/>
      <c r="J103" s="109">
        <f>((MID(B103,SEARCH(" ",B103,1)+1,LEN(B103)-SEARCH(" ",B103,1))-1)*5+ROW('ASHP Equipment Information'!$B$22))</f>
        <v>67</v>
      </c>
    </row>
    <row r="104" spans="2:14" ht="22.4" customHeight="1">
      <c r="C104" s="260"/>
      <c r="D104" s="1922"/>
      <c r="E104" s="1922"/>
      <c r="F104" s="1922"/>
      <c r="G104" s="1922"/>
      <c r="H104" s="1922"/>
      <c r="I104" s="1896"/>
      <c r="J104" s="1896"/>
      <c r="K104" s="1896"/>
      <c r="L104" s="261"/>
      <c r="M104" s="260"/>
      <c r="N104" s="244"/>
    </row>
    <row r="105" spans="2:14" ht="22.4" customHeight="1">
      <c r="B105" s="694" t="s">
        <v>253</v>
      </c>
      <c r="C105" s="1920"/>
      <c r="D105" s="1920"/>
      <c r="E105" s="1920"/>
      <c r="F105" s="1920"/>
      <c r="G105" s="1920"/>
      <c r="H105" s="1920"/>
      <c r="I105" s="1920"/>
      <c r="J105" s="1920"/>
      <c r="K105" s="1920"/>
      <c r="L105" s="1920"/>
      <c r="M105" s="260"/>
      <c r="N105" s="244"/>
    </row>
    <row r="106" spans="2:14" ht="22.4" customHeight="1">
      <c r="B106" s="1918"/>
      <c r="C106" s="1918"/>
      <c r="D106" s="1918"/>
      <c r="E106" s="1918"/>
      <c r="F106" s="1918"/>
      <c r="G106" s="1918"/>
      <c r="H106" s="1918"/>
      <c r="I106" s="1918"/>
      <c r="J106" s="1918"/>
      <c r="K106" s="1918"/>
      <c r="L106" s="1918"/>
      <c r="M106" s="260"/>
      <c r="N106" s="244"/>
    </row>
    <row r="107" spans="2:14" ht="22.4" customHeight="1">
      <c r="B107" s="1919"/>
      <c r="C107" s="1919"/>
      <c r="D107" s="1919"/>
      <c r="E107" s="1919"/>
      <c r="F107" s="1919"/>
      <c r="G107" s="1919"/>
      <c r="H107" s="1919"/>
      <c r="I107" s="1919"/>
      <c r="J107" s="1919"/>
      <c r="K107" s="1919"/>
      <c r="L107" s="1919"/>
      <c r="M107" s="260"/>
      <c r="N107" s="244"/>
    </row>
    <row r="108" spans="2:14" ht="15.5">
      <c r="B108" s="262"/>
      <c r="J108" s="263"/>
    </row>
    <row r="109" spans="2:14" ht="32.15" customHeight="1">
      <c r="B109" s="262" t="s">
        <v>133</v>
      </c>
      <c r="D109" s="1493"/>
      <c r="E109" s="1493"/>
      <c r="F109" s="1493"/>
      <c r="G109" s="1493"/>
      <c r="J109" s="263" t="s">
        <v>9</v>
      </c>
      <c r="K109" s="1921"/>
      <c r="L109" s="1921"/>
    </row>
    <row r="110" spans="2:14"/>
    <row r="111" spans="2:14" ht="32.15" customHeight="1">
      <c r="B111" s="262" t="s">
        <v>3468</v>
      </c>
      <c r="D111" s="1493"/>
      <c r="E111" s="1493"/>
      <c r="F111" s="1493"/>
      <c r="G111" s="1493"/>
      <c r="J111" s="263" t="s">
        <v>9</v>
      </c>
      <c r="K111" s="1921"/>
      <c r="L111" s="1921"/>
    </row>
    <row r="112" spans="2:14"/>
    <row r="113"/>
    <row r="114"/>
    <row r="115"/>
    <row r="116"/>
    <row r="117"/>
    <row r="118"/>
    <row r="119"/>
    <row r="120"/>
    <row r="121"/>
    <row r="122"/>
    <row r="123"/>
  </sheetData>
  <sheetProtection sheet="1" objects="1" scenarios="1"/>
  <mergeCells count="242">
    <mergeCell ref="K111:L111"/>
    <mergeCell ref="C84:D84"/>
    <mergeCell ref="E84:F84"/>
    <mergeCell ref="G84:H84"/>
    <mergeCell ref="I84:J84"/>
    <mergeCell ref="C85:D85"/>
    <mergeCell ref="E85:F85"/>
    <mergeCell ref="G85:H85"/>
    <mergeCell ref="I85:J85"/>
    <mergeCell ref="E94:F94"/>
    <mergeCell ref="E95:F95"/>
    <mergeCell ref="E96:F96"/>
    <mergeCell ref="E97:F97"/>
    <mergeCell ref="C103:D103"/>
    <mergeCell ref="D111:G111"/>
    <mergeCell ref="C96:D96"/>
    <mergeCell ref="C97:D97"/>
    <mergeCell ref="G95:H95"/>
    <mergeCell ref="G99:H99"/>
    <mergeCell ref="C99:D99"/>
    <mergeCell ref="C94:D94"/>
    <mergeCell ref="G96:H96"/>
    <mergeCell ref="G97:H97"/>
    <mergeCell ref="C101:D101"/>
    <mergeCell ref="C82:D82"/>
    <mergeCell ref="E82:F82"/>
    <mergeCell ref="E98:F98"/>
    <mergeCell ref="D109:G109"/>
    <mergeCell ref="B106:L106"/>
    <mergeCell ref="B107:L107"/>
    <mergeCell ref="C105:L105"/>
    <mergeCell ref="K109:L109"/>
    <mergeCell ref="G82:H82"/>
    <mergeCell ref="I82:J82"/>
    <mergeCell ref="C83:D83"/>
    <mergeCell ref="E83:F83"/>
    <mergeCell ref="G83:H83"/>
    <mergeCell ref="I83:J83"/>
    <mergeCell ref="C93:D93"/>
    <mergeCell ref="E93:F93"/>
    <mergeCell ref="G93:H93"/>
    <mergeCell ref="D104:E104"/>
    <mergeCell ref="F104:G104"/>
    <mergeCell ref="H104:I104"/>
    <mergeCell ref="C102:D102"/>
    <mergeCell ref="E102:F102"/>
    <mergeCell ref="G102:H102"/>
    <mergeCell ref="J104:K104"/>
    <mergeCell ref="C80:D80"/>
    <mergeCell ref="E80:F80"/>
    <mergeCell ref="G80:H80"/>
    <mergeCell ref="I80:J80"/>
    <mergeCell ref="C81:D81"/>
    <mergeCell ref="E81:F81"/>
    <mergeCell ref="G81:H81"/>
    <mergeCell ref="I81:J81"/>
    <mergeCell ref="C78:D78"/>
    <mergeCell ref="E78:F78"/>
    <mergeCell ref="G78:H78"/>
    <mergeCell ref="I78:J78"/>
    <mergeCell ref="C79:D79"/>
    <mergeCell ref="E79:F79"/>
    <mergeCell ref="G79:H79"/>
    <mergeCell ref="I79:J79"/>
    <mergeCell ref="I76:J76"/>
    <mergeCell ref="C77:D77"/>
    <mergeCell ref="E77:F77"/>
    <mergeCell ref="G77:H77"/>
    <mergeCell ref="I77:J77"/>
    <mergeCell ref="C69:D69"/>
    <mergeCell ref="I68:J68"/>
    <mergeCell ref="K68:L68"/>
    <mergeCell ref="E73:F73"/>
    <mergeCell ref="G73:H73"/>
    <mergeCell ref="I73:J73"/>
    <mergeCell ref="K73:L73"/>
    <mergeCell ref="F89:H89"/>
    <mergeCell ref="C76:D76"/>
    <mergeCell ref="B72:D72"/>
    <mergeCell ref="B73:D73"/>
    <mergeCell ref="E72:F72"/>
    <mergeCell ref="E76:F76"/>
    <mergeCell ref="K53:L53"/>
    <mergeCell ref="C54:D54"/>
    <mergeCell ref="G72:H72"/>
    <mergeCell ref="I59:J59"/>
    <mergeCell ref="K59:L59"/>
    <mergeCell ref="C55:D55"/>
    <mergeCell ref="E54:F54"/>
    <mergeCell ref="G54:H54"/>
    <mergeCell ref="I54:J54"/>
    <mergeCell ref="K54:L54"/>
    <mergeCell ref="C62:D62"/>
    <mergeCell ref="E62:F62"/>
    <mergeCell ref="G62:H62"/>
    <mergeCell ref="C61:D61"/>
    <mergeCell ref="E61:F61"/>
    <mergeCell ref="G61:H61"/>
    <mergeCell ref="C60:D60"/>
    <mergeCell ref="G76:H76"/>
    <mergeCell ref="I60:J60"/>
    <mergeCell ref="E55:F55"/>
    <mergeCell ref="G55:H55"/>
    <mergeCell ref="I55:J55"/>
    <mergeCell ref="I58:J58"/>
    <mergeCell ref="C59:D59"/>
    <mergeCell ref="K63:L63"/>
    <mergeCell ref="K69:L69"/>
    <mergeCell ref="C68:D68"/>
    <mergeCell ref="K66:L66"/>
    <mergeCell ref="E65:F65"/>
    <mergeCell ref="C65:D65"/>
    <mergeCell ref="E69:F69"/>
    <mergeCell ref="I65:J65"/>
    <mergeCell ref="E66:F66"/>
    <mergeCell ref="E67:F67"/>
    <mergeCell ref="G67:H67"/>
    <mergeCell ref="I67:J67"/>
    <mergeCell ref="G66:H66"/>
    <mergeCell ref="E68:F68"/>
    <mergeCell ref="G68:H68"/>
    <mergeCell ref="G69:H69"/>
    <mergeCell ref="C67:D67"/>
    <mergeCell ref="E59:F59"/>
    <mergeCell ref="E101:F101"/>
    <mergeCell ref="G101:H101"/>
    <mergeCell ref="G98:H98"/>
    <mergeCell ref="G94:H94"/>
    <mergeCell ref="E99:F99"/>
    <mergeCell ref="C98:D98"/>
    <mergeCell ref="G103:H103"/>
    <mergeCell ref="C100:D100"/>
    <mergeCell ref="E100:F100"/>
    <mergeCell ref="G100:H100"/>
    <mergeCell ref="E103:F103"/>
    <mergeCell ref="C95:D95"/>
    <mergeCell ref="K44:L44"/>
    <mergeCell ref="K45:L45"/>
    <mergeCell ref="C46:D46"/>
    <mergeCell ref="E46:F46"/>
    <mergeCell ref="C45:D45"/>
    <mergeCell ref="E45:F45"/>
    <mergeCell ref="G45:H45"/>
    <mergeCell ref="I45:J45"/>
    <mergeCell ref="G46:H46"/>
    <mergeCell ref="I46:J46"/>
    <mergeCell ref="K46:L46"/>
    <mergeCell ref="C44:D44"/>
    <mergeCell ref="E44:F44"/>
    <mergeCell ref="G44:H44"/>
    <mergeCell ref="K47:L47"/>
    <mergeCell ref="K58:L58"/>
    <mergeCell ref="B50:C50"/>
    <mergeCell ref="C58:D58"/>
    <mergeCell ref="E58:F58"/>
    <mergeCell ref="G58:H58"/>
    <mergeCell ref="D50:G50"/>
    <mergeCell ref="J50:L50"/>
    <mergeCell ref="K55:L55"/>
    <mergeCell ref="C53:D53"/>
    <mergeCell ref="E53:F53"/>
    <mergeCell ref="B52:C52"/>
    <mergeCell ref="I53:J53"/>
    <mergeCell ref="C47:D47"/>
    <mergeCell ref="E47:F47"/>
    <mergeCell ref="G47:H47"/>
    <mergeCell ref="I47:J47"/>
    <mergeCell ref="C39:D39"/>
    <mergeCell ref="E39:F39"/>
    <mergeCell ref="G39:H39"/>
    <mergeCell ref="G43:H43"/>
    <mergeCell ref="C42:D42"/>
    <mergeCell ref="E40:F40"/>
    <mergeCell ref="C40:D40"/>
    <mergeCell ref="I44:J44"/>
    <mergeCell ref="C43:D43"/>
    <mergeCell ref="E43:F43"/>
    <mergeCell ref="C7:F7"/>
    <mergeCell ref="I7:L7"/>
    <mergeCell ref="C21:F21"/>
    <mergeCell ref="I21:L21"/>
    <mergeCell ref="C23:F23"/>
    <mergeCell ref="I23:L23"/>
    <mergeCell ref="K60:L60"/>
    <mergeCell ref="I61:J61"/>
    <mergeCell ref="K61:L61"/>
    <mergeCell ref="I39:J39"/>
    <mergeCell ref="K43:L43"/>
    <mergeCell ref="C41:D41"/>
    <mergeCell ref="E41:F41"/>
    <mergeCell ref="G41:H41"/>
    <mergeCell ref="I41:J41"/>
    <mergeCell ref="K41:L41"/>
    <mergeCell ref="K42:L42"/>
    <mergeCell ref="I42:J42"/>
    <mergeCell ref="G42:H42"/>
    <mergeCell ref="E42:F42"/>
    <mergeCell ref="E60:F60"/>
    <mergeCell ref="G60:H60"/>
    <mergeCell ref="G59:H59"/>
    <mergeCell ref="G53:H53"/>
    <mergeCell ref="I62:J62"/>
    <mergeCell ref="K62:L62"/>
    <mergeCell ref="C32:F32"/>
    <mergeCell ref="I32:L32"/>
    <mergeCell ref="C38:D38"/>
    <mergeCell ref="E38:F38"/>
    <mergeCell ref="I43:J43"/>
    <mergeCell ref="I25:J25"/>
    <mergeCell ref="C37:D37"/>
    <mergeCell ref="E37:F37"/>
    <mergeCell ref="G37:H37"/>
    <mergeCell ref="I37:J37"/>
    <mergeCell ref="K37:L37"/>
    <mergeCell ref="C27:F27"/>
    <mergeCell ref="C25:F25"/>
    <mergeCell ref="C30:F30"/>
    <mergeCell ref="I30:L30"/>
    <mergeCell ref="G38:H38"/>
    <mergeCell ref="I38:J38"/>
    <mergeCell ref="K38:L38"/>
    <mergeCell ref="K39:L39"/>
    <mergeCell ref="K40:L40"/>
    <mergeCell ref="I40:J40"/>
    <mergeCell ref="G40:H40"/>
    <mergeCell ref="C63:D63"/>
    <mergeCell ref="E63:F63"/>
    <mergeCell ref="G63:H63"/>
    <mergeCell ref="I63:J63"/>
    <mergeCell ref="I72:J72"/>
    <mergeCell ref="K72:L72"/>
    <mergeCell ref="I66:J66"/>
    <mergeCell ref="C66:D66"/>
    <mergeCell ref="C64:D64"/>
    <mergeCell ref="G65:H65"/>
    <mergeCell ref="K64:L64"/>
    <mergeCell ref="E64:F64"/>
    <mergeCell ref="G64:H64"/>
    <mergeCell ref="I64:J64"/>
    <mergeCell ref="K65:L65"/>
    <mergeCell ref="K67:L67"/>
    <mergeCell ref="I69:J69"/>
  </mergeCells>
  <conditionalFormatting sqref="C77:H85">
    <cfRule type="expression" dxfId="148" priority="1" stopIfTrue="1">
      <formula>C77&lt;&gt;""</formula>
    </cfRule>
  </conditionalFormatting>
  <conditionalFormatting sqref="C38:J47 B73 E73:J73">
    <cfRule type="expression" dxfId="147" priority="5" stopIfTrue="1">
      <formula>B38&lt;&gt;""</formula>
    </cfRule>
  </conditionalFormatting>
  <conditionalFormatting sqref="C54:J55">
    <cfRule type="expression" dxfId="146" priority="3" stopIfTrue="1">
      <formula>C54&lt;&gt;""</formula>
    </cfRule>
  </conditionalFormatting>
  <conditionalFormatting sqref="C59:J69">
    <cfRule type="expression" dxfId="145" priority="4" stopIfTrue="1">
      <formula>C59&lt;&gt;""</formula>
    </cfRule>
  </conditionalFormatting>
  <dataValidations count="1">
    <dataValidation type="list" allowBlank="1" showInputMessage="1" showErrorMessage="1" sqref="C27:F27" xr:uid="{00000000-0002-0000-1900-000000000000}">
      <formula1>"Virtual, On-Site"</formula1>
    </dataValidation>
  </dataValidations>
  <pageMargins left="0.7" right="0.7" top="1.0416666666666666E-2" bottom="0.75" header="0.3" footer="0.3"/>
  <pageSetup scale="57"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51" max="16383" man="1"/>
  </rowBreaks>
  <ignoredErrors>
    <ignoredError sqref="D94 H94 F94" unlockedFormula="1"/>
  </ignoredErrors>
  <drawing r:id="rId2"/>
  <legacyDrawing r:id="rId3"/>
  <controls>
    <mc:AlternateContent xmlns:mc="http://schemas.openxmlformats.org/markup-compatibility/2006">
      <mc:Choice Requires="x14">
        <control shapeId="48667" r:id="rId4" name="CheckBox3">
          <controlPr defaultSize="0" autoLine="0" autoPict="0" r:id="rId5">
            <anchor moveWithCells="1">
              <from>
                <xdr:col>4</xdr:col>
                <xdr:colOff>38100</xdr:colOff>
                <xdr:row>8</xdr:row>
                <xdr:rowOff>76200</xdr:rowOff>
              </from>
              <to>
                <xdr:col>6</xdr:col>
                <xdr:colOff>1079500</xdr:colOff>
                <xdr:row>8</xdr:row>
                <xdr:rowOff>450850</xdr:rowOff>
              </to>
            </anchor>
          </controlPr>
        </control>
      </mc:Choice>
      <mc:Fallback>
        <control shapeId="48667" r:id="rId4" name="CheckBox3"/>
      </mc:Fallback>
    </mc:AlternateContent>
    <mc:AlternateContent xmlns:mc="http://schemas.openxmlformats.org/markup-compatibility/2006">
      <mc:Choice Requires="x14">
        <control shapeId="48161" r:id="rId6" name="CheckBox2">
          <controlPr defaultSize="0" autoLine="0" autoPict="0" r:id="rId7">
            <anchor moveWithCells="1">
              <from>
                <xdr:col>1</xdr:col>
                <xdr:colOff>107950</xdr:colOff>
                <xdr:row>8</xdr:row>
                <xdr:rowOff>0</xdr:rowOff>
              </from>
              <to>
                <xdr:col>3</xdr:col>
                <xdr:colOff>736600</xdr:colOff>
                <xdr:row>9</xdr:row>
                <xdr:rowOff>38100</xdr:rowOff>
              </to>
            </anchor>
          </controlPr>
        </control>
      </mc:Choice>
      <mc:Fallback>
        <control shapeId="48161" r:id="rId6" name="CheckBox2"/>
      </mc:Fallback>
    </mc:AlternateContent>
    <mc:AlternateContent xmlns:mc="http://schemas.openxmlformats.org/markup-compatibility/2006">
      <mc:Choice Requires="x14">
        <control shapeId="48160" r:id="rId8" name="CheckBox1">
          <controlPr defaultSize="0" autoLine="0" autoPict="0" r:id="rId9">
            <anchor moveWithCells="1">
              <from>
                <xdr:col>8</xdr:col>
                <xdr:colOff>76200</xdr:colOff>
                <xdr:row>8</xdr:row>
                <xdr:rowOff>0</xdr:rowOff>
              </from>
              <to>
                <xdr:col>11</xdr:col>
                <xdr:colOff>266700</xdr:colOff>
                <xdr:row>9</xdr:row>
                <xdr:rowOff>38100</xdr:rowOff>
              </to>
            </anchor>
          </controlPr>
        </control>
      </mc:Choice>
      <mc:Fallback>
        <control shapeId="48160" r:id="rId8" name="CheckBox1"/>
      </mc:Fallback>
    </mc:AlternateContent>
    <mc:AlternateContent xmlns:mc="http://schemas.openxmlformats.org/markup-compatibility/2006">
      <mc:Choice Requires="x14">
        <control shapeId="48654" r:id="rId10" name="Option Button 526">
          <controlPr defaultSize="0" autoFill="0" autoLine="0" autoPict="0">
            <anchor moveWithCells="1">
              <from>
                <xdr:col>1</xdr:col>
                <xdr:colOff>76200</xdr:colOff>
                <xdr:row>47</xdr:row>
                <xdr:rowOff>107950</xdr:rowOff>
              </from>
              <to>
                <xdr:col>1</xdr:col>
                <xdr:colOff>1524000</xdr:colOff>
                <xdr:row>48</xdr:row>
                <xdr:rowOff>31750</xdr:rowOff>
              </to>
            </anchor>
          </controlPr>
        </control>
      </mc:Choice>
    </mc:AlternateContent>
    <mc:AlternateContent xmlns:mc="http://schemas.openxmlformats.org/markup-compatibility/2006">
      <mc:Choice Requires="x14">
        <control shapeId="48655" r:id="rId11" name="Option Button 527">
          <controlPr defaultSize="0" autoFill="0" autoLine="0" autoPict="0">
            <anchor moveWithCells="1">
              <from>
                <xdr:col>1</xdr:col>
                <xdr:colOff>2362200</xdr:colOff>
                <xdr:row>47</xdr:row>
                <xdr:rowOff>107950</xdr:rowOff>
              </from>
              <to>
                <xdr:col>3</xdr:col>
                <xdr:colOff>76200</xdr:colOff>
                <xdr:row>48</xdr:row>
                <xdr:rowOff>0</xdr:rowOff>
              </to>
            </anchor>
          </controlPr>
        </control>
      </mc:Choice>
    </mc:AlternateContent>
    <mc:AlternateContent xmlns:mc="http://schemas.openxmlformats.org/markup-compatibility/2006">
      <mc:Choice Requires="x14">
        <control shapeId="48656" r:id="rId12" name="Group Box 528">
          <controlPr defaultSize="0" autoFill="0" autoPict="0">
            <anchor moveWithCells="1">
              <from>
                <xdr:col>0</xdr:col>
                <xdr:colOff>107950</xdr:colOff>
                <xdr:row>46</xdr:row>
                <xdr:rowOff>0</xdr:rowOff>
              </from>
              <to>
                <xdr:col>3</xdr:col>
                <xdr:colOff>793750</xdr:colOff>
                <xdr:row>49</xdr:row>
                <xdr:rowOff>190500</xdr:rowOff>
              </to>
            </anchor>
          </controlPr>
        </control>
      </mc:Choice>
    </mc:AlternateContent>
    <mc:AlternateContent xmlns:mc="http://schemas.openxmlformats.org/markup-compatibility/2006">
      <mc:Choice Requires="x14">
        <control shapeId="48657" r:id="rId13" name="Option Button 529">
          <controlPr defaultSize="0" autoFill="0" autoLine="0" autoPict="0">
            <anchor moveWithCells="1">
              <from>
                <xdr:col>0</xdr:col>
                <xdr:colOff>495300</xdr:colOff>
                <xdr:row>88</xdr:row>
                <xdr:rowOff>184150</xdr:rowOff>
              </from>
              <to>
                <xdr:col>1</xdr:col>
                <xdr:colOff>1333500</xdr:colOff>
                <xdr:row>89</xdr:row>
                <xdr:rowOff>165100</xdr:rowOff>
              </to>
            </anchor>
          </controlPr>
        </control>
      </mc:Choice>
    </mc:AlternateContent>
    <mc:AlternateContent xmlns:mc="http://schemas.openxmlformats.org/markup-compatibility/2006">
      <mc:Choice Requires="x14">
        <control shapeId="48658" r:id="rId14" name="Option Button 530">
          <controlPr defaultSize="0" autoFill="0" autoLine="0" autoPict="0">
            <anchor moveWithCells="1">
              <from>
                <xdr:col>1</xdr:col>
                <xdr:colOff>2362200</xdr:colOff>
                <xdr:row>88</xdr:row>
                <xdr:rowOff>184150</xdr:rowOff>
              </from>
              <to>
                <xdr:col>3</xdr:col>
                <xdr:colOff>76200</xdr:colOff>
                <xdr:row>89</xdr:row>
                <xdr:rowOff>190500</xdr:rowOff>
              </to>
            </anchor>
          </controlPr>
        </control>
      </mc:Choice>
    </mc:AlternateContent>
    <mc:AlternateContent xmlns:mc="http://schemas.openxmlformats.org/markup-compatibility/2006">
      <mc:Choice Requires="x14">
        <control shapeId="48659" r:id="rId15" name="Group Box 531">
          <controlPr defaultSize="0" autoFill="0" autoPict="0">
            <anchor moveWithCells="1">
              <from>
                <xdr:col>0</xdr:col>
                <xdr:colOff>107950</xdr:colOff>
                <xdr:row>87</xdr:row>
                <xdr:rowOff>184150</xdr:rowOff>
              </from>
              <to>
                <xdr:col>3</xdr:col>
                <xdr:colOff>723900</xdr:colOff>
                <xdr:row>90</xdr:row>
                <xdr:rowOff>184150</xdr:rowOff>
              </to>
            </anchor>
          </controlPr>
        </control>
      </mc:Choice>
    </mc:AlternateContent>
    <mc:AlternateContent xmlns:mc="http://schemas.openxmlformats.org/markup-compatibility/2006">
      <mc:Choice Requires="x14">
        <control shapeId="48660" r:id="rId16" name="Check Box 532">
          <controlPr defaultSize="0" autoFill="0" autoLine="0" autoPict="0">
            <anchor moveWithCells="1">
              <from>
                <xdr:col>1</xdr:col>
                <xdr:colOff>165100</xdr:colOff>
                <xdr:row>12</xdr:row>
                <xdr:rowOff>31750</xdr:rowOff>
              </from>
              <to>
                <xdr:col>1</xdr:col>
                <xdr:colOff>1060450</xdr:colOff>
                <xdr:row>12</xdr:row>
                <xdr:rowOff>336550</xdr:rowOff>
              </to>
            </anchor>
          </controlPr>
        </control>
      </mc:Choice>
    </mc:AlternateContent>
    <mc:AlternateContent xmlns:mc="http://schemas.openxmlformats.org/markup-compatibility/2006">
      <mc:Choice Requires="x14">
        <control shapeId="48661" r:id="rId17" name="Check Box 533">
          <controlPr defaultSize="0" autoFill="0" autoLine="0" autoPict="0">
            <anchor moveWithCells="1">
              <from>
                <xdr:col>1</xdr:col>
                <xdr:colOff>1104900</xdr:colOff>
                <xdr:row>12</xdr:row>
                <xdr:rowOff>31750</xdr:rowOff>
              </from>
              <to>
                <xdr:col>2</xdr:col>
                <xdr:colOff>533400</xdr:colOff>
                <xdr:row>12</xdr:row>
                <xdr:rowOff>393700</xdr:rowOff>
              </to>
            </anchor>
          </controlPr>
        </control>
      </mc:Choice>
    </mc:AlternateContent>
    <mc:AlternateContent xmlns:mc="http://schemas.openxmlformats.org/markup-compatibility/2006">
      <mc:Choice Requires="x14">
        <control shapeId="48662" r:id="rId18" name="Check Box 534">
          <controlPr defaultSize="0" autoFill="0" autoLine="0" autoPict="0">
            <anchor moveWithCells="1">
              <from>
                <xdr:col>1</xdr:col>
                <xdr:colOff>165100</xdr:colOff>
                <xdr:row>14</xdr:row>
                <xdr:rowOff>31750</xdr:rowOff>
              </from>
              <to>
                <xdr:col>1</xdr:col>
                <xdr:colOff>1060450</xdr:colOff>
                <xdr:row>14</xdr:row>
                <xdr:rowOff>336550</xdr:rowOff>
              </to>
            </anchor>
          </controlPr>
        </control>
      </mc:Choice>
    </mc:AlternateContent>
    <mc:AlternateContent xmlns:mc="http://schemas.openxmlformats.org/markup-compatibility/2006">
      <mc:Choice Requires="x14">
        <control shapeId="48663" r:id="rId19" name="Check Box 535">
          <controlPr defaultSize="0" autoFill="0" autoLine="0" autoPict="0">
            <anchor moveWithCells="1">
              <from>
                <xdr:col>1</xdr:col>
                <xdr:colOff>1104900</xdr:colOff>
                <xdr:row>14</xdr:row>
                <xdr:rowOff>0</xdr:rowOff>
              </from>
              <to>
                <xdr:col>2</xdr:col>
                <xdr:colOff>533400</xdr:colOff>
                <xdr:row>14</xdr:row>
                <xdr:rowOff>381000</xdr:rowOff>
              </to>
            </anchor>
          </controlPr>
        </control>
      </mc:Choice>
    </mc:AlternateContent>
    <mc:AlternateContent xmlns:mc="http://schemas.openxmlformats.org/markup-compatibility/2006">
      <mc:Choice Requires="x14">
        <control shapeId="48664" r:id="rId20" name="Check Box 536">
          <controlPr defaultSize="0" autoFill="0" autoLine="0" autoPict="0">
            <anchor moveWithCells="1">
              <from>
                <xdr:col>1</xdr:col>
                <xdr:colOff>184150</xdr:colOff>
                <xdr:row>16</xdr:row>
                <xdr:rowOff>76200</xdr:rowOff>
              </from>
              <to>
                <xdr:col>1</xdr:col>
                <xdr:colOff>1066800</xdr:colOff>
                <xdr:row>16</xdr:row>
                <xdr:rowOff>393700</xdr:rowOff>
              </to>
            </anchor>
          </controlPr>
        </control>
      </mc:Choice>
    </mc:AlternateContent>
    <mc:AlternateContent xmlns:mc="http://schemas.openxmlformats.org/markup-compatibility/2006">
      <mc:Choice Requires="x14">
        <control shapeId="48665" r:id="rId21" name="Check Box 537">
          <controlPr defaultSize="0" autoFill="0" autoLine="0" autoPict="0">
            <anchor moveWithCells="1">
              <from>
                <xdr:col>1</xdr:col>
                <xdr:colOff>1104900</xdr:colOff>
                <xdr:row>16</xdr:row>
                <xdr:rowOff>50800</xdr:rowOff>
              </from>
              <to>
                <xdr:col>2</xdr:col>
                <xdr:colOff>533400</xdr:colOff>
                <xdr:row>16</xdr:row>
                <xdr:rowOff>450850</xdr:rowOff>
              </to>
            </anchor>
          </controlPr>
        </control>
      </mc:Choice>
    </mc:AlternateContent>
  </control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
    <tabColor rgb="FFFF0000"/>
  </sheetPr>
  <dimension ref="A1:AT34"/>
  <sheetViews>
    <sheetView workbookViewId="0">
      <selection activeCell="C4" sqref="C4"/>
    </sheetView>
  </sheetViews>
  <sheetFormatPr defaultRowHeight="14.5"/>
  <cols>
    <col min="1" max="1" width="28.1796875" bestFit="1" customWidth="1"/>
    <col min="2" max="2" width="8.81640625" bestFit="1" customWidth="1"/>
    <col min="3" max="3" width="12.81640625" bestFit="1" customWidth="1"/>
    <col min="4" max="4" width="9.453125" bestFit="1" customWidth="1"/>
    <col min="5" max="5" width="28.1796875" bestFit="1" customWidth="1"/>
    <col min="6" max="6" width="8.81640625" bestFit="1" customWidth="1"/>
    <col min="7" max="7" width="12.81640625" bestFit="1" customWidth="1"/>
    <col min="9" max="9" width="28.1796875" bestFit="1" customWidth="1"/>
    <col min="10" max="10" width="8.81640625" bestFit="1" customWidth="1"/>
    <col min="11" max="11" width="12.81640625" bestFit="1" customWidth="1"/>
    <col min="14" max="14" width="28.1796875" bestFit="1" customWidth="1"/>
    <col min="15" max="15" width="8.81640625" bestFit="1" customWidth="1"/>
    <col min="16" max="16" width="12.81640625" bestFit="1" customWidth="1"/>
    <col min="19" max="19" width="28.1796875" bestFit="1" customWidth="1"/>
    <col min="20" max="20" width="8.81640625" bestFit="1" customWidth="1"/>
    <col min="21" max="21" width="12.81640625" bestFit="1" customWidth="1"/>
    <col min="24" max="24" width="28.1796875" bestFit="1" customWidth="1"/>
    <col min="25" max="25" width="8.81640625" bestFit="1" customWidth="1"/>
    <col min="26" max="26" width="12.81640625" bestFit="1" customWidth="1"/>
    <col min="29" max="29" width="28.1796875" bestFit="1" customWidth="1"/>
    <col min="30" max="30" width="8.81640625" bestFit="1" customWidth="1"/>
    <col min="31" max="31" width="12.81640625" bestFit="1" customWidth="1"/>
    <col min="34" max="34" width="28.1796875" bestFit="1" customWidth="1"/>
    <col min="35" max="35" width="8.81640625" bestFit="1" customWidth="1"/>
    <col min="36" max="36" width="12.81640625" bestFit="1" customWidth="1"/>
    <col min="39" max="39" width="28.1796875" bestFit="1" customWidth="1"/>
    <col min="40" max="40" width="8.81640625" bestFit="1" customWidth="1"/>
    <col min="41" max="41" width="12.81640625" bestFit="1" customWidth="1"/>
    <col min="44" max="44" width="28.1796875" bestFit="1" customWidth="1"/>
    <col min="45" max="45" width="8.81640625" bestFit="1" customWidth="1"/>
    <col min="46" max="46" width="12.81640625" bestFit="1" customWidth="1"/>
  </cols>
  <sheetData>
    <row r="1" spans="1:46">
      <c r="A1" s="284" t="s">
        <v>1285</v>
      </c>
      <c r="H1" s="27"/>
      <c r="I1" s="27"/>
      <c r="J1" s="27"/>
      <c r="K1" s="27"/>
      <c r="L1" s="27"/>
      <c r="M1" s="27"/>
      <c r="N1" s="27"/>
      <c r="O1" s="27"/>
      <c r="P1" s="27"/>
      <c r="S1" s="130"/>
    </row>
    <row r="2" spans="1:46">
      <c r="I2" s="1730"/>
      <c r="J2" s="1730"/>
      <c r="K2" s="1730"/>
      <c r="L2" s="1730"/>
      <c r="M2" s="1730"/>
      <c r="N2" s="1730"/>
      <c r="O2" s="1730"/>
      <c r="P2" s="1730"/>
      <c r="S2" s="130"/>
    </row>
    <row r="3" spans="1:46">
      <c r="A3" s="136" t="s">
        <v>521</v>
      </c>
      <c r="B3" s="136" t="s">
        <v>516</v>
      </c>
      <c r="C3" s="136" t="s">
        <v>542</v>
      </c>
      <c r="E3" s="136" t="s">
        <v>547</v>
      </c>
      <c r="F3" s="136" t="s">
        <v>516</v>
      </c>
      <c r="G3" s="136" t="s">
        <v>542</v>
      </c>
      <c r="I3" s="136" t="s">
        <v>548</v>
      </c>
      <c r="J3" s="136" t="s">
        <v>516</v>
      </c>
      <c r="K3" s="136" t="s">
        <v>542</v>
      </c>
      <c r="N3" s="136" t="s">
        <v>553</v>
      </c>
      <c r="O3" s="136" t="s">
        <v>516</v>
      </c>
      <c r="P3" s="136" t="s">
        <v>542</v>
      </c>
      <c r="S3" s="136" t="s">
        <v>554</v>
      </c>
      <c r="T3" s="136" t="s">
        <v>516</v>
      </c>
      <c r="U3" s="136" t="s">
        <v>542</v>
      </c>
      <c r="X3" s="136" t="s">
        <v>555</v>
      </c>
      <c r="Y3" s="136" t="s">
        <v>516</v>
      </c>
      <c r="Z3" s="136" t="s">
        <v>542</v>
      </c>
      <c r="AC3" s="136" t="s">
        <v>556</v>
      </c>
      <c r="AD3" s="136" t="s">
        <v>516</v>
      </c>
      <c r="AE3" s="136" t="s">
        <v>542</v>
      </c>
      <c r="AH3" s="136" t="s">
        <v>557</v>
      </c>
      <c r="AI3" s="136" t="s">
        <v>516</v>
      </c>
      <c r="AJ3" s="136" t="s">
        <v>542</v>
      </c>
      <c r="AM3" s="136" t="s">
        <v>558</v>
      </c>
      <c r="AN3" s="136" t="s">
        <v>516</v>
      </c>
      <c r="AO3" s="136" t="s">
        <v>542</v>
      </c>
      <c r="AR3" s="136" t="s">
        <v>559</v>
      </c>
      <c r="AS3" s="136" t="s">
        <v>516</v>
      </c>
      <c r="AT3" s="136" t="s">
        <v>542</v>
      </c>
    </row>
    <row r="4" spans="1:46">
      <c r="A4" s="2" t="s">
        <v>517</v>
      </c>
      <c r="B4" s="2" t="s">
        <v>545</v>
      </c>
      <c r="C4" s="2" t="str">
        <f>IF(AND('AIRFLOW FORM'!$E$16&gt;=0.5,'AIRFLOW FORM'!$E$16&lt;=11.3),"","FAIL")</f>
        <v>FAIL</v>
      </c>
      <c r="E4" s="2" t="s">
        <v>517</v>
      </c>
      <c r="F4" s="2" t="s">
        <v>545</v>
      </c>
      <c r="G4" s="2" t="str">
        <f>IF(AND('AIRFLOW FORM 2'!$E$15&gt;=0.5,'AIRFLOW FORM 2'!$E$15&lt;=11.3),"","FAIL")</f>
        <v>FAIL</v>
      </c>
      <c r="I4" s="2" t="s">
        <v>517</v>
      </c>
      <c r="J4" s="2" t="s">
        <v>545</v>
      </c>
      <c r="K4" s="2" t="str">
        <f>IF(AND('AIRFLOW FORM 3'!$E$15&gt;=0.5,'AIRFLOW FORM 3'!$E$15&lt;=11.3),"","FAIL")</f>
        <v>FAIL</v>
      </c>
      <c r="N4" s="2" t="s">
        <v>517</v>
      </c>
      <c r="O4" s="2" t="s">
        <v>545</v>
      </c>
      <c r="P4" s="2" t="str">
        <f>IF(AND('AIRFLOW FORM 4'!$E$15&gt;=0.5,'AIRFLOW FORM 4'!$E$15&lt;=11.3),"","FAIL")</f>
        <v>FAIL</v>
      </c>
      <c r="S4" s="2" t="s">
        <v>517</v>
      </c>
      <c r="T4" s="2" t="s">
        <v>545</v>
      </c>
      <c r="U4" s="2" t="str">
        <f>IF(AND('AIRFLOW FORM 5'!$E$15&gt;=0.5,'AIRFLOW FORM 5'!$E$15&lt;=11.3),"","FAIL")</f>
        <v>FAIL</v>
      </c>
      <c r="X4" s="2" t="s">
        <v>517</v>
      </c>
      <c r="Y4" s="2" t="s">
        <v>545</v>
      </c>
      <c r="Z4" s="2" t="str">
        <f>IF(AND('AIRFLOW FORM 6'!$E$15&gt;=0.5,'AIRFLOW FORM 6'!$E$15&lt;=11.3),"","FAIL")</f>
        <v>FAIL</v>
      </c>
      <c r="AC4" s="2" t="s">
        <v>517</v>
      </c>
      <c r="AD4" s="2" t="s">
        <v>545</v>
      </c>
      <c r="AE4" s="2" t="str">
        <f>IF(AND('AIRFLOW FORM 7'!$E$15&gt;=0.5,'AIRFLOW FORM 7'!$E$15&lt;=11.3),"","FAIL")</f>
        <v>FAIL</v>
      </c>
      <c r="AH4" s="2" t="s">
        <v>517</v>
      </c>
      <c r="AI4" s="2" t="s">
        <v>545</v>
      </c>
      <c r="AJ4" s="2" t="str">
        <f>IF(AND('AIRFLOW FORM 8'!$E$15&gt;=0.5,'AIRFLOW FORM 8'!$E$15&lt;=11.3),"","FAIL")</f>
        <v>FAIL</v>
      </c>
      <c r="AM4" s="2" t="s">
        <v>517</v>
      </c>
      <c r="AN4" s="2" t="s">
        <v>545</v>
      </c>
      <c r="AO4" s="2" t="str">
        <f>IF(AND('AIRFLOW FORM 9'!$E$15&gt;=0.5,'AIRFLOW FORM 9'!$E$15&lt;=11.3),"","FAIL")</f>
        <v>FAIL</v>
      </c>
      <c r="AR4" s="2" t="s">
        <v>517</v>
      </c>
      <c r="AS4" s="2" t="s">
        <v>545</v>
      </c>
      <c r="AT4" s="2" t="str">
        <f>IF(AND('AIRFLOW FORM 10'!$E$15&gt;=0.5,'AIRFLOW FORM 10'!$E$15&lt;=11.3),"","FAIL")</f>
        <v>FAIL</v>
      </c>
    </row>
    <row r="5" spans="1:46">
      <c r="A5" s="2" t="s">
        <v>409</v>
      </c>
      <c r="B5" s="2" t="s">
        <v>518</v>
      </c>
      <c r="C5" s="2" t="str">
        <f>IF(AND('AIRFLOW FORM'!$E$19&gt;=0.1,'AIRFLOW FORM'!$E$19&lt;=0.8),"","FAIL")</f>
        <v>FAIL</v>
      </c>
      <c r="E5" s="2" t="s">
        <v>409</v>
      </c>
      <c r="F5" s="2" t="s">
        <v>518</v>
      </c>
      <c r="G5" s="2" t="str">
        <f>IF(AND('AIRFLOW FORM 2'!$E$18&gt;=0.1,'AIRFLOW FORM 2'!$E$18&lt;=0.8),"","FAIL")</f>
        <v>FAIL</v>
      </c>
      <c r="I5" s="2" t="s">
        <v>409</v>
      </c>
      <c r="J5" s="2" t="s">
        <v>518</v>
      </c>
      <c r="K5" s="2" t="str">
        <f>IF(AND('AIRFLOW FORM 3'!$E$18&gt;=0.1,'AIRFLOW FORM 3'!$E$18&lt;=0.8),"","FAIL")</f>
        <v>FAIL</v>
      </c>
      <c r="N5" s="2" t="s">
        <v>409</v>
      </c>
      <c r="O5" s="2" t="s">
        <v>518</v>
      </c>
      <c r="P5" s="2" t="str">
        <f>IF(AND('AIRFLOW FORM 4'!$E$18&gt;=0.1,'AIRFLOW FORM 4'!$E$18&lt;=0.8),"","FAIL")</f>
        <v>FAIL</v>
      </c>
      <c r="S5" s="2" t="s">
        <v>409</v>
      </c>
      <c r="T5" s="2" t="s">
        <v>518</v>
      </c>
      <c r="U5" s="2" t="str">
        <f>IF(AND('AIRFLOW FORM 5'!$E$18&gt;=0.1,'AIRFLOW FORM 5'!$E$18&lt;=0.8),"","FAIL")</f>
        <v>FAIL</v>
      </c>
      <c r="X5" s="2" t="s">
        <v>409</v>
      </c>
      <c r="Y5" s="2" t="s">
        <v>518</v>
      </c>
      <c r="Z5" s="2" t="str">
        <f>IF(AND('AIRFLOW FORM 6'!$E$18&gt;=0.1,'AIRFLOW FORM 6'!$E$18&lt;=0.8),"","FAIL")</f>
        <v>FAIL</v>
      </c>
      <c r="AC5" s="2" t="s">
        <v>409</v>
      </c>
      <c r="AD5" s="2" t="s">
        <v>518</v>
      </c>
      <c r="AE5" s="2" t="str">
        <f>IF(AND('AIRFLOW FORM 7'!$E$18&gt;=0.1,'AIRFLOW FORM 7'!$E$18&lt;=0.8),"","FAIL")</f>
        <v>FAIL</v>
      </c>
      <c r="AH5" s="2" t="s">
        <v>409</v>
      </c>
      <c r="AI5" s="2" t="s">
        <v>518</v>
      </c>
      <c r="AJ5" s="2" t="str">
        <f>IF(AND('AIRFLOW FORM 8'!$E$18&gt;=0.1,'AIRFLOW FORM 8'!$E$18&lt;=0.8),"","FAIL")</f>
        <v>FAIL</v>
      </c>
      <c r="AM5" s="2" t="s">
        <v>409</v>
      </c>
      <c r="AN5" s="2" t="s">
        <v>518</v>
      </c>
      <c r="AO5" s="2" t="str">
        <f>IF(AND('AIRFLOW FORM 9'!$E$18&gt;=0.1,'AIRFLOW FORM 9'!$E$18&lt;=0.8),"","FAIL")</f>
        <v>FAIL</v>
      </c>
      <c r="AR5" s="2" t="s">
        <v>409</v>
      </c>
      <c r="AS5" s="2" t="s">
        <v>518</v>
      </c>
      <c r="AT5" s="2" t="str">
        <f>IF(AND('AIRFLOW FORM 10'!$E$18&gt;=0.1,'AIRFLOW FORM 10'!$E$18&lt;=0.8),"","FAIL")</f>
        <v>FAIL</v>
      </c>
    </row>
    <row r="6" spans="1:46">
      <c r="A6" s="2" t="s">
        <v>519</v>
      </c>
      <c r="B6" s="2" t="s">
        <v>520</v>
      </c>
      <c r="C6" s="2" t="str">
        <f>IF(AND('AIRFLOW FORM'!$M$16&gt;=325,'AIRFLOW FORM'!$M$16&lt;=450),"","FAIL")</f>
        <v>FAIL</v>
      </c>
      <c r="E6" s="2" t="s">
        <v>519</v>
      </c>
      <c r="F6" s="2" t="s">
        <v>520</v>
      </c>
      <c r="G6" s="2" t="str">
        <f>IF(AND('AIRFLOW FORM 2'!$M$15&gt;=325,'AIRFLOW FORM 2'!$M$15&lt;=450),"","FAIL")</f>
        <v>FAIL</v>
      </c>
      <c r="I6" s="2" t="s">
        <v>519</v>
      </c>
      <c r="J6" s="2" t="s">
        <v>520</v>
      </c>
      <c r="K6" s="2" t="str">
        <f>IF(AND('AIRFLOW FORM 3'!$M$15&gt;=325,'AIRFLOW FORM 3'!$M$15&lt;=450),"","FAIL")</f>
        <v>FAIL</v>
      </c>
      <c r="N6" s="2" t="s">
        <v>519</v>
      </c>
      <c r="O6" s="2" t="s">
        <v>520</v>
      </c>
      <c r="P6" s="2" t="str">
        <f>IF(AND('AIRFLOW FORM 4'!$M$15&gt;=325,'AIRFLOW FORM 4'!$M$15&lt;=450),"","FAIL")</f>
        <v>FAIL</v>
      </c>
      <c r="S6" s="2" t="s">
        <v>519</v>
      </c>
      <c r="T6" s="2" t="s">
        <v>520</v>
      </c>
      <c r="U6" s="2" t="str">
        <f>IF(AND('AIRFLOW FORM 5'!$M$15&gt;=325,'AIRFLOW FORM 5'!$M$15&lt;=450),"","FAIL")</f>
        <v>FAIL</v>
      </c>
      <c r="X6" s="2" t="s">
        <v>519</v>
      </c>
      <c r="Y6" s="2" t="s">
        <v>520</v>
      </c>
      <c r="Z6" s="2" t="str">
        <f>IF(AND('AIRFLOW FORM 6'!$M$15&gt;=325,'AIRFLOW FORM 6'!$M$15&lt;=450),"","FAIL")</f>
        <v>FAIL</v>
      </c>
      <c r="AC6" s="2" t="s">
        <v>519</v>
      </c>
      <c r="AD6" s="2" t="s">
        <v>520</v>
      </c>
      <c r="AE6" s="2" t="str">
        <f>IF(AND('AIRFLOW FORM 7'!$M$15&gt;=325,'AIRFLOW FORM 7'!$M$15&lt;=450),"","FAIL")</f>
        <v>FAIL</v>
      </c>
      <c r="AH6" s="2" t="s">
        <v>519</v>
      </c>
      <c r="AI6" s="2" t="s">
        <v>520</v>
      </c>
      <c r="AJ6" s="2" t="str">
        <f>IF(AND('AIRFLOW FORM 8'!$M$15&gt;=325,'AIRFLOW FORM 8'!$M$15&lt;=450),"","FAIL")</f>
        <v>FAIL</v>
      </c>
      <c r="AM6" s="2" t="s">
        <v>519</v>
      </c>
      <c r="AN6" s="2" t="s">
        <v>520</v>
      </c>
      <c r="AO6" s="2" t="str">
        <f>IF(AND('AIRFLOW FORM 9'!$M$15&gt;=325,'AIRFLOW FORM 9'!$M$15&lt;=450),"","FAIL")</f>
        <v>FAIL</v>
      </c>
      <c r="AR6" s="2" t="s">
        <v>519</v>
      </c>
      <c r="AS6" s="2" t="s">
        <v>520</v>
      </c>
      <c r="AT6" s="2" t="str">
        <f>IF(AND('AIRFLOW FORM 10'!$M$15&gt;=325,'AIRFLOW FORM 10'!$M$15&lt;=450),"","FAIL")</f>
        <v>FAIL</v>
      </c>
    </row>
    <row r="7" spans="1:46">
      <c r="A7" s="2" t="s">
        <v>410</v>
      </c>
      <c r="B7" s="2" t="s">
        <v>518</v>
      </c>
      <c r="C7" s="2" t="str">
        <f>IF(AND('AIRFLOW FORM'!$M$19&gt;=0.1,'AIRFLOW FORM'!$M$19&lt;=0.8),"","FAIL")</f>
        <v>FAIL</v>
      </c>
      <c r="E7" s="2" t="s">
        <v>410</v>
      </c>
      <c r="F7" s="2" t="s">
        <v>518</v>
      </c>
      <c r="G7" s="2" t="str">
        <f>IF(AND('AIRFLOW FORM 2'!$M$18&gt;=0.1,'AIRFLOW FORM 2'!$M$18&lt;=0.8),"","FAIL")</f>
        <v>FAIL</v>
      </c>
      <c r="I7" s="2" t="s">
        <v>410</v>
      </c>
      <c r="J7" s="2" t="s">
        <v>518</v>
      </c>
      <c r="K7" s="2" t="str">
        <f>IF(AND('AIRFLOW FORM 3'!$M$18&gt;=0.1,'AIRFLOW FORM 3'!$M$18&lt;=0.8),"","FAIL")</f>
        <v>FAIL</v>
      </c>
      <c r="N7" s="2" t="s">
        <v>410</v>
      </c>
      <c r="O7" s="2" t="s">
        <v>518</v>
      </c>
      <c r="P7" s="2" t="str">
        <f>IF(AND('AIRFLOW FORM 4'!$M$18&gt;=0.1,'AIRFLOW FORM 4'!$M$18&lt;=0.8),"","FAIL")</f>
        <v>FAIL</v>
      </c>
      <c r="S7" s="2" t="s">
        <v>410</v>
      </c>
      <c r="T7" s="2" t="s">
        <v>518</v>
      </c>
      <c r="U7" s="2" t="str">
        <f>IF(AND('AIRFLOW FORM 5'!$M$18&gt;=0.1,'AIRFLOW FORM 5'!$M$18&lt;=0.8),"","FAIL")</f>
        <v>FAIL</v>
      </c>
      <c r="X7" s="2" t="s">
        <v>410</v>
      </c>
      <c r="Y7" s="2" t="s">
        <v>518</v>
      </c>
      <c r="Z7" s="2" t="str">
        <f>IF(AND('AIRFLOW FORM 6'!$M$18&gt;=0.1,'AIRFLOW FORM 6'!$M$18&lt;=0.8),"","FAIL")</f>
        <v>FAIL</v>
      </c>
      <c r="AC7" s="2" t="s">
        <v>410</v>
      </c>
      <c r="AD7" s="2" t="s">
        <v>518</v>
      </c>
      <c r="AE7" s="2" t="str">
        <f>IF(AND('AIRFLOW FORM 7'!$M$18&gt;=0.1,'AIRFLOW FORM 7'!$M$18&lt;=0.8),"","FAIL")</f>
        <v>FAIL</v>
      </c>
      <c r="AH7" s="2" t="s">
        <v>410</v>
      </c>
      <c r="AI7" s="2" t="s">
        <v>518</v>
      </c>
      <c r="AJ7" s="2" t="str">
        <f>IF(AND('AIRFLOW FORM 8'!$M$18&gt;=0.1,'AIRFLOW FORM 8'!$M$18&lt;=0.8),"","FAIL")</f>
        <v>FAIL</v>
      </c>
      <c r="AM7" s="2" t="s">
        <v>410</v>
      </c>
      <c r="AN7" s="2" t="s">
        <v>518</v>
      </c>
      <c r="AO7" s="2" t="str">
        <f>IF(AND('AIRFLOW FORM 9'!$M$18&gt;=0.1,'AIRFLOW FORM 9'!$M$18&lt;=0.8),"","FAIL")</f>
        <v>FAIL</v>
      </c>
      <c r="AR7" s="2" t="s">
        <v>410</v>
      </c>
      <c r="AS7" s="2" t="s">
        <v>518</v>
      </c>
      <c r="AT7" s="2" t="str">
        <f>IF(AND('AIRFLOW FORM 10'!$M$18&gt;=0.1,'AIRFLOW FORM 10'!$M$18&lt;=0.8),"","FAIL")</f>
        <v>FAIL</v>
      </c>
    </row>
    <row r="8" spans="1:46">
      <c r="A8" s="2" t="s">
        <v>407</v>
      </c>
      <c r="B8" s="2" t="s">
        <v>2026</v>
      </c>
      <c r="C8" s="2" t="str">
        <f>IF(AND('AIRFLOW FORM'!$E$26&gt;=('AIRFLOW FORM'!E16*'AIRFLOW FORM'!M16*0.85),'AIRFLOW FORM'!$E$26&lt;=('AIRFLOW FORM'!E16*'AIRFLOW FORM'!M16*1.15)),"","FAIL")</f>
        <v/>
      </c>
      <c r="E8" s="2" t="s">
        <v>407</v>
      </c>
      <c r="F8" s="2" t="s">
        <v>2026</v>
      </c>
      <c r="G8" s="2" t="str">
        <f>IF(AND('AIRFLOW FORM 2'!$E$25&gt;=('AIRFLOW FORM 2'!E15*'AIRFLOW FORM 2'!M15*0.85),'AIRFLOW FORM 2'!$E$25&lt;=('AIRFLOW FORM 2'!E15*'AIRFLOW FORM 2'!M15*1.15)),"","FAIL")</f>
        <v/>
      </c>
      <c r="I8" s="2" t="s">
        <v>407</v>
      </c>
      <c r="J8" s="2" t="s">
        <v>2026</v>
      </c>
      <c r="K8" s="2" t="str">
        <f>IF(AND('AIRFLOW FORM 3'!$E$25&gt;=('AIRFLOW FORM 3'!E15*'AIRFLOW FORM 3'!M15*0.85),'AIRFLOW FORM 3'!$E$25&lt;=('AIRFLOW FORM 3'!E15*'AIRFLOW FORM 3'!M15*1.15)),"","FAIL")</f>
        <v/>
      </c>
      <c r="N8" s="2" t="s">
        <v>407</v>
      </c>
      <c r="O8" s="2" t="s">
        <v>2026</v>
      </c>
      <c r="P8" s="2" t="str">
        <f>IF(AND('AIRFLOW FORM 4'!$E$25&gt;=('AIRFLOW FORM 4'!$E$15*'AIRFLOW FORM 4'!$M$15*0.85),'AIRFLOW FORM 4'!$E$25&lt;=('AIRFLOW FORM 4'!$E$15*'AIRFLOW FORM 4'!$M$15*1.15)),"","FAIL")</f>
        <v/>
      </c>
      <c r="S8" s="2" t="s">
        <v>407</v>
      </c>
      <c r="T8" s="2" t="s">
        <v>2026</v>
      </c>
      <c r="U8" s="2" t="str">
        <f>IF(AND('AIRFLOW FORM 5'!$E$25&gt;=('AIRFLOW FORM 5'!$E$15*'AIRFLOW FORM 5'!$M$15*0.85),'AIRFLOW FORM 5'!$E$25&lt;=('AIRFLOW FORM 5'!$E$15*'AIRFLOW FORM 5'!$M$15*1.15)),"","FAIL")</f>
        <v/>
      </c>
      <c r="X8" s="2" t="s">
        <v>407</v>
      </c>
      <c r="Y8" s="95" t="s">
        <v>2026</v>
      </c>
      <c r="Z8" s="2" t="str">
        <f>IF(AND('AIRFLOW FORM 6'!$E$25&gt;=('AIRFLOW FORM 6'!$E$15*'AIRFLOW FORM 6'!$M$15*0.85),'AIRFLOW FORM 6'!$E$25&lt;=('AIRFLOW FORM 6'!$E$15*'AIRFLOW FORM 6'!$M$15*1.15)),"","FAIL")</f>
        <v/>
      </c>
      <c r="AC8" s="2" t="s">
        <v>407</v>
      </c>
      <c r="AD8" s="2" t="s">
        <v>2026</v>
      </c>
      <c r="AE8" s="2" t="str">
        <f>IF(AND('AIRFLOW FORM 7'!$E$25&gt;=('AIRFLOW FORM 7'!$E$15*'AIRFLOW FORM 7'!$M$15*0.85),'AIRFLOW FORM 7'!$E$25&lt;=('AIRFLOW FORM 7'!$E$15*'AIRFLOW FORM 7'!$M$15*1.15)),"","FAIL")</f>
        <v/>
      </c>
      <c r="AH8" s="2" t="s">
        <v>407</v>
      </c>
      <c r="AI8" s="2" t="s">
        <v>2026</v>
      </c>
      <c r="AJ8" s="2" t="str">
        <f>IF(AND('AIRFLOW FORM 8'!$E$25&gt;=('AIRFLOW FORM 8'!$E$15*'AIRFLOW FORM 8'!$M$15*0.85),'AIRFLOW FORM 8'!$E$25&lt;=('AIRFLOW FORM 8'!$E$15*'AIRFLOW FORM 8'!$M$15*1.15)),"","FAIL")</f>
        <v/>
      </c>
      <c r="AM8" s="2" t="s">
        <v>407</v>
      </c>
      <c r="AN8" s="2" t="s">
        <v>2026</v>
      </c>
      <c r="AO8" s="2" t="str">
        <f>IF(AND('AIRFLOW FORM 9'!$E$25&gt;=('AIRFLOW FORM 9'!$E$15*'AIRFLOW FORM 9'!$M$15*0.85),'AIRFLOW FORM 9'!$E$25&lt;=('AIRFLOW FORM 9'!$E$15*'AIRFLOW FORM 9'!$M$15*1.15)),"","FAIL")</f>
        <v/>
      </c>
      <c r="AR8" s="2" t="s">
        <v>407</v>
      </c>
      <c r="AS8" s="2" t="s">
        <v>2026</v>
      </c>
      <c r="AT8" s="2" t="str">
        <f>IF(AND('AIRFLOW FORM 10'!$E$25&gt;=('AIRFLOW FORM 10'!$E$15*'AIRFLOW FORM 10'!$M$15*0.85),'AIRFLOW FORM 10'!$E$25&lt;=('AIRFLOW FORM 10'!$E$15*'AIRFLOW FORM 10'!$M$15*1.15)),"","FAIL")</f>
        <v/>
      </c>
    </row>
    <row r="9" spans="1:46">
      <c r="A9" s="2" t="s">
        <v>408</v>
      </c>
      <c r="B9" s="2" t="s">
        <v>2027</v>
      </c>
      <c r="C9" s="2" t="str">
        <f>IF(AND('AIRFLOW FORM'!$E$23&gt;=('AIRFLOW FORM'!E16*'AIRFLOW FORM'!M16*0.85),'AIRFLOW FORM'!$E$23&lt;=('AIRFLOW FORM'!E16*'AIRFLOW FORM'!M16*1.15)),"","FAIL")</f>
        <v/>
      </c>
      <c r="E9" s="2" t="s">
        <v>408</v>
      </c>
      <c r="F9" s="2" t="s">
        <v>2027</v>
      </c>
      <c r="G9" s="2" t="str">
        <f>IF(AND('AIRFLOW FORM 2'!$E$22&gt;=('AIRFLOW FORM 2'!E15*'AIRFLOW FORM 2'!M15*0.85),'AIRFLOW FORM 2'!$E$22&lt;=('AIRFLOW FORM 2'!E15*'AIRFLOW FORM 2'!M15*1.15)),"","FAIL")</f>
        <v/>
      </c>
      <c r="I9" s="2" t="s">
        <v>408</v>
      </c>
      <c r="J9" s="2" t="s">
        <v>2027</v>
      </c>
      <c r="K9" s="2" t="str">
        <f>IF(AND('AIRFLOW FORM 3'!$E$22&gt;=('AIRFLOW FORM 3'!E15*'AIRFLOW FORM 3'!M15*0.85),'AIRFLOW FORM 3'!$E$22&lt;=('AIRFLOW FORM 3'!E15*'AIRFLOW FORM 3'!M15*1.15)),"","FAIL")</f>
        <v/>
      </c>
      <c r="N9" s="2" t="s">
        <v>408</v>
      </c>
      <c r="O9" s="2" t="s">
        <v>2027</v>
      </c>
      <c r="P9" s="2" t="str">
        <f>IF(AND('AIRFLOW FORM 4'!$E$22&gt;=('AIRFLOW FORM 4'!E15*'AIRFLOW FORM 4'!M15*0.85),'AIRFLOW FORM 4'!$E$22&lt;=('AIRFLOW FORM 4'!E15*'AIRFLOW FORM 4'!M15*1.15)),"","FAIL")</f>
        <v/>
      </c>
      <c r="S9" s="2" t="s">
        <v>408</v>
      </c>
      <c r="T9" s="2" t="s">
        <v>2027</v>
      </c>
      <c r="U9" s="2" t="str">
        <f>IF(AND('AIRFLOW FORM 5'!$E$22&gt;=('AIRFLOW FORM 5'!E15*'AIRFLOW FORM 5'!M15*0.85),'AIRFLOW FORM 5'!$E$22&lt;=('AIRFLOW FORM 5'!E15*'AIRFLOW FORM 5'!M15*1.15)),"","FAIL")</f>
        <v/>
      </c>
      <c r="X9" s="2" t="s">
        <v>408</v>
      </c>
      <c r="Y9" s="95" t="s">
        <v>2027</v>
      </c>
      <c r="Z9" s="2" t="str">
        <f>IF(AND('AIRFLOW FORM 6'!$E$22&gt;=('AIRFLOW FORM 6'!E15*'AIRFLOW FORM 6'!M15*0.85),'AIRFLOW FORM 6'!$E$22&lt;=('AIRFLOW FORM 6'!E15*'AIRFLOW FORM 6'!M15*1.15)),"","FAIL")</f>
        <v/>
      </c>
      <c r="AC9" s="2" t="s">
        <v>408</v>
      </c>
      <c r="AD9" s="2" t="s">
        <v>2027</v>
      </c>
      <c r="AE9" s="2" t="str">
        <f>IF(AND('AIRFLOW FORM 7'!$E$22&gt;=('AIRFLOW FORM 7'!E15*'AIRFLOW FORM 7'!M15*0.85),'AIRFLOW FORM 7'!$E$22&lt;=('AIRFLOW FORM 7'!E15*'AIRFLOW FORM 7'!M15*1.15)),"","FAIL")</f>
        <v/>
      </c>
      <c r="AH9" s="2" t="s">
        <v>408</v>
      </c>
      <c r="AI9" s="2" t="s">
        <v>2027</v>
      </c>
      <c r="AJ9" s="2" t="str">
        <f>IF(AND('AIRFLOW FORM 8'!$E$22&gt;=('AIRFLOW FORM 8'!E15*'AIRFLOW FORM 8'!M15*0.85),'AIRFLOW FORM 8'!$E$22&lt;=('AIRFLOW FORM 8'!E15*'AIRFLOW FORM 8'!M15*1.15)),"","FAIL")</f>
        <v/>
      </c>
      <c r="AM9" s="2" t="s">
        <v>408</v>
      </c>
      <c r="AN9" s="2" t="s">
        <v>2027</v>
      </c>
      <c r="AO9" s="2" t="str">
        <f>IF(AND('AIRFLOW FORM 9'!$E$22&gt;=('AIRFLOW FORM 9'!E15*'AIRFLOW FORM 9'!M15*0.85),'AIRFLOW FORM 9'!$E$22&lt;=('AIRFLOW FORM 9'!E15*'AIRFLOW FORM 9'!M15*1.15)),"","FAIL")</f>
        <v/>
      </c>
      <c r="AR9" s="2" t="s">
        <v>408</v>
      </c>
      <c r="AS9" s="2" t="s">
        <v>2027</v>
      </c>
      <c r="AT9" s="2" t="str">
        <f>IF(AND('AIRFLOW FORM 10'!$E$22&gt;=('AIRFLOW FORM 10'!E15*'AIRFLOW FORM 10'!M15*0.85),'AIRFLOW FORM 10'!$E$22&lt;=('AIRFLOW FORM 10'!E15*'AIRFLOW FORM 10'!M15*1.15)),"","FAIL")</f>
        <v/>
      </c>
    </row>
    <row r="11" spans="1:46">
      <c r="D11" s="713"/>
    </row>
    <row r="15" spans="1:46" ht="26">
      <c r="A15" s="157" t="s">
        <v>765</v>
      </c>
      <c r="B15" s="136" t="s">
        <v>516</v>
      </c>
      <c r="C15" s="136" t="s">
        <v>542</v>
      </c>
      <c r="E15" s="157" t="s">
        <v>766</v>
      </c>
      <c r="F15" s="136" t="s">
        <v>516</v>
      </c>
      <c r="G15" s="136" t="s">
        <v>542</v>
      </c>
      <c r="H15" s="165"/>
      <c r="I15" s="157" t="s">
        <v>769</v>
      </c>
      <c r="J15" s="136" t="s">
        <v>516</v>
      </c>
      <c r="K15" s="136" t="s">
        <v>542</v>
      </c>
      <c r="N15" s="157" t="s">
        <v>770</v>
      </c>
      <c r="O15" s="136" t="s">
        <v>516</v>
      </c>
      <c r="P15" s="136" t="s">
        <v>542</v>
      </c>
      <c r="S15" s="157" t="s">
        <v>771</v>
      </c>
      <c r="T15" s="136" t="s">
        <v>516</v>
      </c>
      <c r="U15" s="136" t="s">
        <v>542</v>
      </c>
      <c r="X15" s="157" t="s">
        <v>772</v>
      </c>
      <c r="Y15" s="136" t="s">
        <v>516</v>
      </c>
      <c r="Z15" s="136" t="s">
        <v>542</v>
      </c>
      <c r="AC15" s="157" t="s">
        <v>776</v>
      </c>
      <c r="AD15" s="136" t="s">
        <v>516</v>
      </c>
      <c r="AE15" s="136" t="s">
        <v>542</v>
      </c>
      <c r="AH15" s="157" t="s">
        <v>783</v>
      </c>
      <c r="AI15" s="136" t="s">
        <v>516</v>
      </c>
      <c r="AJ15" s="136" t="s">
        <v>542</v>
      </c>
      <c r="AM15" s="157" t="s">
        <v>778</v>
      </c>
      <c r="AN15" s="136" t="s">
        <v>516</v>
      </c>
      <c r="AO15" s="136" t="s">
        <v>542</v>
      </c>
      <c r="AR15" s="157" t="s">
        <v>780</v>
      </c>
      <c r="AS15" s="136" t="s">
        <v>516</v>
      </c>
      <c r="AT15" s="136" t="s">
        <v>542</v>
      </c>
    </row>
    <row r="16" spans="1:46">
      <c r="A16" s="99" t="s">
        <v>411</v>
      </c>
      <c r="B16" s="158" t="s">
        <v>522</v>
      </c>
      <c r="C16" s="99" t="str">
        <f>IF(AND('AIRFLOW FORM'!$E$50&gt;=6,'AIRFLOW FORM'!$E$50&lt;=14),"","FAIL")</f>
        <v>FAIL</v>
      </c>
      <c r="E16" s="2" t="s">
        <v>411</v>
      </c>
      <c r="F16" s="2" t="s">
        <v>522</v>
      </c>
      <c r="G16" s="2" t="str">
        <f>IF(AND('AIRFLOW FORM 2'!$E$49&gt;=6,'AIRFLOW FORM 2'!$E$49&lt;=14),"","FAIL")</f>
        <v>FAIL</v>
      </c>
      <c r="I16" s="2" t="s">
        <v>411</v>
      </c>
      <c r="J16" s="2" t="s">
        <v>522</v>
      </c>
      <c r="K16" s="2" t="str">
        <f>IF(AND('AIRFLOW FORM 3'!$E$49&gt;=6,'AIRFLOW FORM 3'!$E$49&lt;=14),"","FAIL")</f>
        <v>FAIL</v>
      </c>
      <c r="N16" s="2" t="s">
        <v>411</v>
      </c>
      <c r="O16" s="2" t="s">
        <v>522</v>
      </c>
      <c r="P16" s="2" t="str">
        <f>IF(AND('AIRFLOW FORM 4'!$E$49&gt;=6,'AIRFLOW FORM 4'!$E$49&lt;=14),"","FAIL")</f>
        <v>FAIL</v>
      </c>
      <c r="S16" s="2" t="s">
        <v>411</v>
      </c>
      <c r="T16" s="2" t="s">
        <v>522</v>
      </c>
      <c r="U16" s="2" t="str">
        <f>IF(AND('AIRFLOW FORM 5'!$E$49&gt;=6,'AIRFLOW FORM 5'!$E$49&lt;=14),"","FAIL")</f>
        <v>FAIL</v>
      </c>
      <c r="X16" s="2" t="s">
        <v>411</v>
      </c>
      <c r="Y16" s="2" t="s">
        <v>522</v>
      </c>
      <c r="Z16" s="2" t="str">
        <f>IF(AND('AIRFLOW FORM 6'!$E$49&gt;=6,'AIRFLOW FORM 6'!$E$49&lt;=14),"","FAIL")</f>
        <v>FAIL</v>
      </c>
      <c r="AC16" s="2" t="s">
        <v>411</v>
      </c>
      <c r="AD16" s="2" t="s">
        <v>522</v>
      </c>
      <c r="AE16" s="2" t="str">
        <f>IF(AND('AIRFLOW FORM 7'!$E$49&gt;=6,'AIRFLOW FORM 7'!$E$49&lt;=14),"","FAIL")</f>
        <v>FAIL</v>
      </c>
      <c r="AH16" s="2" t="s">
        <v>411</v>
      </c>
      <c r="AI16" s="2" t="s">
        <v>522</v>
      </c>
      <c r="AJ16" s="2" t="str">
        <f>IF(AND('AIRFLOW FORM 8'!$E$49&gt;=6,'AIRFLOW FORM 8'!$E$49&lt;=14),"","FAIL")</f>
        <v>FAIL</v>
      </c>
      <c r="AM16" s="2" t="s">
        <v>411</v>
      </c>
      <c r="AN16" s="2" t="s">
        <v>522</v>
      </c>
      <c r="AO16" s="2" t="str">
        <f>IF(AND('AIRFLOW FORM 9'!$E$49&gt;=6,'AIRFLOW FORM 9'!$E$49&lt;=14),"","FAIL")</f>
        <v>FAIL</v>
      </c>
      <c r="AR16" s="2" t="s">
        <v>411</v>
      </c>
      <c r="AS16" s="2" t="s">
        <v>522</v>
      </c>
      <c r="AT16" s="2" t="str">
        <f>IF(AND('AIRFLOW FORM 10'!$E$49&gt;=6,'AIRFLOW FORM 10'!$E$49&lt;=14),"","FAIL")</f>
        <v>FAIL</v>
      </c>
    </row>
    <row r="17" spans="1:46">
      <c r="A17" s="100" t="s">
        <v>412</v>
      </c>
      <c r="B17" s="95" t="s">
        <v>2032</v>
      </c>
      <c r="C17" s="100" t="str">
        <f>IF(AND('AIRFLOW FORM'!$E$52&gt;=60,'AIRFLOW FORM'!$E$52&lt;=114),"","FAIL")</f>
        <v>FAIL</v>
      </c>
      <c r="E17" s="2" t="s">
        <v>412</v>
      </c>
      <c r="F17" s="95" t="s">
        <v>2032</v>
      </c>
      <c r="G17" s="2" t="str">
        <f>IF(AND('AIRFLOW FORM 2'!$E$51&gt;=60,'AIRFLOW FORM 2'!$E$51&lt;=114),"","FAIL")</f>
        <v>FAIL</v>
      </c>
      <c r="I17" s="2" t="s">
        <v>412</v>
      </c>
      <c r="J17" s="95" t="s">
        <v>2032</v>
      </c>
      <c r="K17" s="2" t="str">
        <f>IF(AND('AIRFLOW FORM 3'!$E$51&gt;=60,'AIRFLOW FORM 3'!$E$51&lt;=114),"","FAIL")</f>
        <v>FAIL</v>
      </c>
      <c r="N17" s="2" t="s">
        <v>412</v>
      </c>
      <c r="O17" s="95" t="s">
        <v>2032</v>
      </c>
      <c r="P17" s="2" t="str">
        <f>IF(AND('AIRFLOW FORM 4'!$E$51&gt;=60,'AIRFLOW FORM 4'!$E$51&lt;=114),"","FAIL")</f>
        <v>FAIL</v>
      </c>
      <c r="S17" s="2" t="s">
        <v>412</v>
      </c>
      <c r="T17" s="95" t="s">
        <v>2032</v>
      </c>
      <c r="U17" s="2" t="str">
        <f>IF(AND('AIRFLOW FORM 5'!$E$51&gt;=60,'AIRFLOW FORM 5'!$E$51&lt;=114),"","FAIL")</f>
        <v>FAIL</v>
      </c>
      <c r="X17" s="2" t="s">
        <v>412</v>
      </c>
      <c r="Y17" s="95" t="s">
        <v>2032</v>
      </c>
      <c r="Z17" s="2" t="str">
        <f>IF(AND('AIRFLOW FORM 6'!$E$51&gt;=60,'AIRFLOW FORM 6'!$E$51&lt;=114),"","FAIL")</f>
        <v>FAIL</v>
      </c>
      <c r="AC17" s="2" t="s">
        <v>412</v>
      </c>
      <c r="AD17" s="95" t="s">
        <v>2032</v>
      </c>
      <c r="AE17" s="2" t="str">
        <f>IF(AND('AIRFLOW FORM 7'!$E$51&gt;=60,'AIRFLOW FORM 7'!$E$51&lt;=114),"","FAIL")</f>
        <v>FAIL</v>
      </c>
      <c r="AH17" s="2" t="s">
        <v>412</v>
      </c>
      <c r="AI17" s="95" t="s">
        <v>2032</v>
      </c>
      <c r="AJ17" s="2" t="str">
        <f>IF(AND('AIRFLOW FORM 8'!$E$51&gt;=60,'AIRFLOW FORM 8'!$E$51&lt;=114),"","FAIL")</f>
        <v>FAIL</v>
      </c>
      <c r="AM17" s="2" t="s">
        <v>412</v>
      </c>
      <c r="AN17" s="95" t="s">
        <v>2032</v>
      </c>
      <c r="AO17" s="2" t="str">
        <f>IF(AND('AIRFLOW FORM 9'!$E$51&gt;=60,'AIRFLOW FORM 9'!$E$51&lt;=114),"","FAIL")</f>
        <v>FAIL</v>
      </c>
      <c r="AR17" s="2" t="s">
        <v>412</v>
      </c>
      <c r="AS17" s="95" t="s">
        <v>2032</v>
      </c>
      <c r="AT17" s="2" t="str">
        <f>IF(AND('AIRFLOW FORM 10'!$E$51&gt;=60,'AIRFLOW FORM 10'!$E$51&lt;=114),"","FAIL")</f>
        <v>FAIL</v>
      </c>
    </row>
    <row r="18" spans="1:46">
      <c r="A18" s="100" t="s">
        <v>107</v>
      </c>
      <c r="B18" s="95" t="s">
        <v>523</v>
      </c>
      <c r="C18" s="100" t="str">
        <f>IF(AND('AIRFLOW FORM'!$E$56&gt;=195,'AIRFLOW FORM'!$E$56&lt;=475),"","FAIL")</f>
        <v>FAIL</v>
      </c>
      <c r="E18" s="2" t="s">
        <v>107</v>
      </c>
      <c r="F18" s="2" t="s">
        <v>523</v>
      </c>
      <c r="G18" s="2" t="str">
        <f>IF(AND('AIRFLOW FORM 2'!$E$55&gt;=195,'AIRFLOW FORM 2'!$E$55&lt;=475),"","FAIL")</f>
        <v>FAIL</v>
      </c>
      <c r="I18" s="2" t="s">
        <v>107</v>
      </c>
      <c r="J18" s="2" t="s">
        <v>523</v>
      </c>
      <c r="K18" s="2" t="str">
        <f>IF(AND('AIRFLOW FORM 3'!$E$55&gt;=195,'AIRFLOW FORM 3'!$E$55&lt;=475),"","FAIL")</f>
        <v>FAIL</v>
      </c>
      <c r="N18" s="2" t="s">
        <v>107</v>
      </c>
      <c r="O18" s="2" t="s">
        <v>523</v>
      </c>
      <c r="P18" s="2" t="str">
        <f>IF(AND('AIRFLOW FORM 4'!$E$55&gt;=195,'AIRFLOW FORM 4'!$E$55&lt;=475),"","FAIL")</f>
        <v>FAIL</v>
      </c>
      <c r="S18" s="2" t="s">
        <v>107</v>
      </c>
      <c r="T18" s="2" t="s">
        <v>523</v>
      </c>
      <c r="U18" s="2" t="str">
        <f>IF(AND('AIRFLOW FORM 5'!$E$55&gt;=195,'AIRFLOW FORM 5'!$E$55&lt;=475),"","FAIL")</f>
        <v>FAIL</v>
      </c>
      <c r="X18" s="2" t="s">
        <v>107</v>
      </c>
      <c r="Y18" s="2" t="s">
        <v>523</v>
      </c>
      <c r="Z18" s="2" t="str">
        <f>IF(AND('AIRFLOW FORM 6'!$E$55&gt;=195,'AIRFLOW FORM 6'!$E$55&lt;=475),"","FAIL")</f>
        <v>FAIL</v>
      </c>
      <c r="AC18" s="2" t="s">
        <v>107</v>
      </c>
      <c r="AD18" s="2" t="s">
        <v>523</v>
      </c>
      <c r="AE18" s="2" t="str">
        <f>IF(AND('AIRFLOW FORM 7'!$E$55&gt;=195,'AIRFLOW FORM 7'!$E$55&lt;=475),"","FAIL")</f>
        <v>FAIL</v>
      </c>
      <c r="AH18" s="2" t="s">
        <v>107</v>
      </c>
      <c r="AI18" s="2" t="s">
        <v>523</v>
      </c>
      <c r="AJ18" s="2" t="str">
        <f>IF(AND('AIRFLOW FORM 8'!$E$55&gt;=195,'AIRFLOW FORM 8'!$E$55&lt;=475),"","FAIL")</f>
        <v>FAIL</v>
      </c>
      <c r="AM18" s="2" t="s">
        <v>107</v>
      </c>
      <c r="AN18" s="2" t="s">
        <v>523</v>
      </c>
      <c r="AO18" s="2" t="str">
        <f>IF(AND('AIRFLOW FORM 9'!$E$55&gt;=195,'AIRFLOW FORM 9'!$E$55&lt;=475),"","FAIL")</f>
        <v>FAIL</v>
      </c>
      <c r="AR18" s="2" t="s">
        <v>107</v>
      </c>
      <c r="AS18" s="2" t="s">
        <v>523</v>
      </c>
      <c r="AT18" s="2" t="str">
        <f>IF(AND('AIRFLOW FORM 10'!$E$55&gt;=195,'AIRFLOW FORM 10'!$E$55&lt;=475),"","FAIL")</f>
        <v>FAIL</v>
      </c>
    </row>
    <row r="19" spans="1:46">
      <c r="A19" s="100" t="s">
        <v>413</v>
      </c>
      <c r="B19" s="158" t="s">
        <v>524</v>
      </c>
      <c r="C19" s="100" t="str">
        <f>IF(AND('AIRFLOW FORM'!$E$58&gt;=71,'AIRFLOW FORM'!$E$58&lt;=130),"","FAIL")</f>
        <v>FAIL</v>
      </c>
      <c r="E19" s="2" t="s">
        <v>413</v>
      </c>
      <c r="F19" s="2" t="s">
        <v>524</v>
      </c>
      <c r="G19" s="2" t="str">
        <f>IF(AND('AIRFLOW FORM 2'!$E$57&gt;=71,'AIRFLOW FORM 2'!$E$57&lt;=130),"","FAIL")</f>
        <v>FAIL</v>
      </c>
      <c r="I19" s="2" t="s">
        <v>413</v>
      </c>
      <c r="J19" s="2" t="s">
        <v>524</v>
      </c>
      <c r="K19" s="2" t="str">
        <f>IF(AND('AIRFLOW FORM 3'!$E$57&gt;=71,'AIRFLOW FORM 3'!$E$57&lt;=130),"","FAIL")</f>
        <v>FAIL</v>
      </c>
      <c r="N19" s="2" t="s">
        <v>413</v>
      </c>
      <c r="O19" s="2" t="s">
        <v>524</v>
      </c>
      <c r="P19" s="2" t="str">
        <f>IF(AND('AIRFLOW FORM 4'!$E$57&gt;=71,'AIRFLOW FORM 4'!$E$57&lt;=130),"","FAIL")</f>
        <v>FAIL</v>
      </c>
      <c r="S19" s="2" t="s">
        <v>413</v>
      </c>
      <c r="T19" s="2" t="s">
        <v>524</v>
      </c>
      <c r="U19" s="2" t="str">
        <f>IF(AND('AIRFLOW FORM 5'!$E$57&gt;=71,'AIRFLOW FORM 5'!$E$57&lt;=130),"","FAIL")</f>
        <v>FAIL</v>
      </c>
      <c r="X19" s="2" t="s">
        <v>413</v>
      </c>
      <c r="Y19" s="2" t="s">
        <v>524</v>
      </c>
      <c r="Z19" s="2" t="str">
        <f>IF(AND('AIRFLOW FORM 6'!$E$57&gt;=71,'AIRFLOW FORM 6'!$E$57&lt;=130),"","FAIL")</f>
        <v>FAIL</v>
      </c>
      <c r="AC19" s="2" t="s">
        <v>413</v>
      </c>
      <c r="AD19" s="2" t="s">
        <v>524</v>
      </c>
      <c r="AE19" s="2" t="str">
        <f>IF(AND('AIRFLOW FORM 7'!$E$57&gt;=71,'AIRFLOW FORM 7'!$E$57&lt;=130),"","FAIL")</f>
        <v>FAIL</v>
      </c>
      <c r="AH19" s="2" t="s">
        <v>413</v>
      </c>
      <c r="AI19" s="2" t="s">
        <v>524</v>
      </c>
      <c r="AJ19" s="2" t="str">
        <f>IF(AND('AIRFLOW FORM 8'!$E$57&gt;=71,'AIRFLOW FORM 8'!$E$57&lt;=130),"","FAIL")</f>
        <v>FAIL</v>
      </c>
      <c r="AM19" s="2" t="s">
        <v>413</v>
      </c>
      <c r="AN19" s="2" t="s">
        <v>524</v>
      </c>
      <c r="AO19" s="2" t="str">
        <f>IF(AND('AIRFLOW FORM 9'!$E$57&gt;=71,'AIRFLOW FORM 9'!$E$57&lt;=130),"","FAIL")</f>
        <v>FAIL</v>
      </c>
      <c r="AR19" s="2" t="s">
        <v>413</v>
      </c>
      <c r="AS19" s="2" t="s">
        <v>524</v>
      </c>
      <c r="AT19" s="2" t="str">
        <f>IF(AND('AIRFLOW FORM 10'!$E$57&gt;=71,'AIRFLOW FORM 10'!$E$57&lt;=130),"","FAIL")</f>
        <v>FAIL</v>
      </c>
    </row>
    <row r="20" spans="1:46">
      <c r="A20" s="100" t="s">
        <v>414</v>
      </c>
      <c r="B20" s="95" t="s">
        <v>525</v>
      </c>
      <c r="C20" s="100" t="str">
        <f>IF(AND('AIRFLOW FORM'!$E$60&gt;=57,'AIRFLOW FORM'!$E$60&lt;=116),"","FAIL")</f>
        <v>FAIL</v>
      </c>
      <c r="E20" s="2" t="s">
        <v>414</v>
      </c>
      <c r="F20" s="2" t="s">
        <v>525</v>
      </c>
      <c r="G20" s="2" t="str">
        <f>IF(AND('AIRFLOW FORM 2'!$E$59&gt;=57,'AIRFLOW FORM 2'!$E$59&lt;=116),"","FAIL")</f>
        <v>FAIL</v>
      </c>
      <c r="I20" s="2" t="s">
        <v>414</v>
      </c>
      <c r="J20" s="2" t="s">
        <v>525</v>
      </c>
      <c r="K20" s="2" t="str">
        <f>IF(AND('AIRFLOW FORM 3'!$E$59&gt;=57,'AIRFLOW FORM 3'!$E$59&lt;=116),"","FAIL")</f>
        <v>FAIL</v>
      </c>
      <c r="N20" s="2" t="s">
        <v>414</v>
      </c>
      <c r="O20" s="2" t="s">
        <v>525</v>
      </c>
      <c r="P20" s="2" t="str">
        <f>IF(AND('AIRFLOW FORM 4'!$E$59&gt;=57,'AIRFLOW FORM 4'!$E$59&lt;=116),"","FAIL")</f>
        <v>FAIL</v>
      </c>
      <c r="S20" s="2" t="s">
        <v>414</v>
      </c>
      <c r="T20" s="2" t="s">
        <v>525</v>
      </c>
      <c r="U20" s="2" t="str">
        <f>IF(AND('AIRFLOW FORM 5'!$E$59&gt;=57,'AIRFLOW FORM 5'!$E$59&lt;=116),"","FAIL")</f>
        <v>FAIL</v>
      </c>
      <c r="X20" s="2" t="s">
        <v>414</v>
      </c>
      <c r="Y20" s="2" t="s">
        <v>525</v>
      </c>
      <c r="Z20" s="2" t="str">
        <f>IF(AND('AIRFLOW FORM 6'!$E$59&gt;=57,'AIRFLOW FORM 6'!$E$59&lt;=116),"","FAIL")</f>
        <v>FAIL</v>
      </c>
      <c r="AC20" s="2" t="s">
        <v>414</v>
      </c>
      <c r="AD20" s="2" t="s">
        <v>525</v>
      </c>
      <c r="AE20" s="2" t="str">
        <f>IF(AND('AIRFLOW FORM 7'!$E$59&gt;=57,'AIRFLOW FORM 7'!$E$59&lt;=116),"","FAIL")</f>
        <v>FAIL</v>
      </c>
      <c r="AH20" s="2" t="s">
        <v>414</v>
      </c>
      <c r="AI20" s="2" t="s">
        <v>525</v>
      </c>
      <c r="AJ20" s="2" t="str">
        <f>IF(AND('AIRFLOW FORM 8'!$E$59&gt;=57,'AIRFLOW FORM 8'!$E$59&lt;=116),"","FAIL")</f>
        <v>FAIL</v>
      </c>
      <c r="AM20" s="2" t="s">
        <v>414</v>
      </c>
      <c r="AN20" s="2" t="s">
        <v>525</v>
      </c>
      <c r="AO20" s="2" t="str">
        <f>IF(AND('AIRFLOW FORM 9'!$E$59&gt;=57,'AIRFLOW FORM 9'!$E$59&lt;=116),"","FAIL")</f>
        <v>FAIL</v>
      </c>
      <c r="AR20" s="2" t="s">
        <v>414</v>
      </c>
      <c r="AS20" s="2" t="s">
        <v>525</v>
      </c>
      <c r="AT20" s="2" t="str">
        <f>IF(AND('AIRFLOW FORM 10'!$E$59&gt;=57,'AIRFLOW FORM 10'!$E$59&lt;=116),"","FAIL")</f>
        <v>FAIL</v>
      </c>
    </row>
    <row r="21" spans="1:46">
      <c r="A21" s="100" t="s">
        <v>415</v>
      </c>
      <c r="B21" s="158" t="s">
        <v>2031</v>
      </c>
      <c r="C21" s="100" t="str">
        <f>IF('AIRFLOW FORM'!E62="","",IF(AND('AIRFLOW FORM'!E62&lt;='AIRFLOW FORM'!E50+3,'AIRFLOW FORM'!E62&gt;='AIRFLOW FORM'!E50-3),"","FAIL"))</f>
        <v/>
      </c>
      <c r="E21" s="2" t="s">
        <v>415</v>
      </c>
      <c r="F21" s="716" t="s">
        <v>2031</v>
      </c>
      <c r="G21" s="2" t="str">
        <f>IF('AIRFLOW FORM 2'!E61="","",IF(AND('AIRFLOW FORM 2'!E61&lt;='AIRFLOW FORM 2'!E49+3,'AIRFLOW FORM 2'!E61&gt;='AIRFLOW FORM 2'!E49-3),"","FAIL"))</f>
        <v/>
      </c>
      <c r="I21" s="2" t="s">
        <v>415</v>
      </c>
      <c r="J21" s="716" t="s">
        <v>2031</v>
      </c>
      <c r="K21" s="2" t="str">
        <f>IF('AIRFLOW FORM 3'!E61="","",IF(AND('AIRFLOW FORM 3'!E61&lt;='AIRFLOW FORM 3'!E49+3,'AIRFLOW FORM 3'!E61&gt;='AIRFLOW FORM 3'!E49-3),"","FAIL"))</f>
        <v/>
      </c>
      <c r="N21" s="2" t="s">
        <v>415</v>
      </c>
      <c r="O21" s="716" t="s">
        <v>2031</v>
      </c>
      <c r="P21" s="2" t="str">
        <f>IF('AIRFLOW FORM 4'!E61="","",IF(AND('AIRFLOW FORM 4'!E61&lt;='AIRFLOW FORM 4'!E49+3,'AIRFLOW FORM 4'!E61&gt;='AIRFLOW FORM 4'!E49-3),"","FAIL"))</f>
        <v/>
      </c>
      <c r="S21" s="2" t="s">
        <v>415</v>
      </c>
      <c r="T21" s="716" t="s">
        <v>2031</v>
      </c>
      <c r="U21" s="2" t="str">
        <f>IF('AIRFLOW FORM 5'!E61="","",IF(AND('AIRFLOW FORM 5'!E61&lt;='AIRFLOW FORM 5'!E49+3,'AIRFLOW FORM 5'!E61&gt;='AIRFLOW FORM 5'!E49-3),"","FAIL"))</f>
        <v/>
      </c>
      <c r="X21" s="2" t="s">
        <v>415</v>
      </c>
      <c r="Y21" s="716" t="s">
        <v>2031</v>
      </c>
      <c r="Z21" s="2" t="str">
        <f>IF('AIRFLOW FORM 6'!E61="","",IF(AND('AIRFLOW FORM 6'!E61&lt;='AIRFLOW FORM 6'!E49+3,'AIRFLOW FORM 6'!E61&gt;='AIRFLOW FORM 6'!E49-3),"","FAIL"))</f>
        <v/>
      </c>
      <c r="AC21" s="2" t="s">
        <v>415</v>
      </c>
      <c r="AD21" s="716" t="s">
        <v>2031</v>
      </c>
      <c r="AE21" s="2" t="str">
        <f>IF('AIRFLOW FORM 7'!E61="","",IF(AND('AIRFLOW FORM 7'!E61&lt;='AIRFLOW FORM 7'!E49+3,'AIRFLOW FORM 7'!E61&gt;='AIRFLOW FORM 7'!E49-3),"","FAIL"))</f>
        <v/>
      </c>
      <c r="AH21" s="2" t="s">
        <v>415</v>
      </c>
      <c r="AI21" s="716" t="s">
        <v>2031</v>
      </c>
      <c r="AJ21" s="2" t="str">
        <f>IF('AIRFLOW FORM 8'!E61="","",IF(AND('AIRFLOW FORM 8'!E61&lt;='AIRFLOW FORM 8'!E49+3,'AIRFLOW FORM 8'!E61&gt;='AIRFLOW FORM 8'!E49-3),"","FAIL"))</f>
        <v/>
      </c>
      <c r="AM21" s="2" t="s">
        <v>415</v>
      </c>
      <c r="AN21" s="716" t="s">
        <v>2031</v>
      </c>
      <c r="AO21" s="2" t="str">
        <f>IF('AIRFLOW FORM 9'!E61="","",IF(AND('AIRFLOW FORM 9'!E61&lt;='AIRFLOW FORM 9'!E49+3,'AIRFLOW FORM 9'!E61&gt;='AIRFLOW FORM 9'!E49-3),"","FAIL"))</f>
        <v/>
      </c>
      <c r="AR21" s="2" t="s">
        <v>415</v>
      </c>
      <c r="AS21" s="716" t="s">
        <v>2031</v>
      </c>
      <c r="AT21" s="2" t="str">
        <f>IF('AIRFLOW FORM 10'!E61="","",IF(AND('AIRFLOW FORM 10'!E61&lt;='AIRFLOW FORM 10'!E49+3,'AIRFLOW FORM 10'!E61&gt;='AIRFLOW FORM 10'!E49-3),"","FAIL"))</f>
        <v/>
      </c>
    </row>
    <row r="22" spans="1:46">
      <c r="A22" s="100"/>
      <c r="B22" s="95"/>
      <c r="C22" s="100"/>
    </row>
    <row r="23" spans="1:46">
      <c r="A23" s="100"/>
      <c r="B23" s="95"/>
      <c r="C23" s="100"/>
    </row>
    <row r="24" spans="1:46">
      <c r="A24" s="101"/>
      <c r="B24" s="97"/>
      <c r="C24" s="101"/>
    </row>
    <row r="27" spans="1:46" ht="26">
      <c r="A27" s="157" t="s">
        <v>764</v>
      </c>
      <c r="B27" s="136" t="s">
        <v>516</v>
      </c>
      <c r="C27" s="136" t="s">
        <v>542</v>
      </c>
      <c r="E27" s="157" t="s">
        <v>767</v>
      </c>
      <c r="F27" s="136" t="s">
        <v>516</v>
      </c>
      <c r="G27" s="136" t="s">
        <v>542</v>
      </c>
      <c r="I27" s="157" t="s">
        <v>768</v>
      </c>
      <c r="J27" s="136" t="s">
        <v>516</v>
      </c>
      <c r="K27" s="136" t="s">
        <v>542</v>
      </c>
      <c r="N27" s="157" t="s">
        <v>773</v>
      </c>
      <c r="O27" s="136" t="s">
        <v>516</v>
      </c>
      <c r="P27" s="136" t="s">
        <v>542</v>
      </c>
      <c r="S27" s="157" t="s">
        <v>774</v>
      </c>
      <c r="T27" s="136" t="s">
        <v>516</v>
      </c>
      <c r="U27" s="136" t="s">
        <v>542</v>
      </c>
      <c r="X27" s="157" t="s">
        <v>775</v>
      </c>
      <c r="Y27" s="136" t="s">
        <v>516</v>
      </c>
      <c r="Z27" s="136" t="s">
        <v>542</v>
      </c>
      <c r="AC27" s="157" t="s">
        <v>777</v>
      </c>
      <c r="AD27" s="136" t="s">
        <v>516</v>
      </c>
      <c r="AE27" s="136" t="s">
        <v>542</v>
      </c>
      <c r="AH27" s="157" t="s">
        <v>782</v>
      </c>
      <c r="AI27" s="136" t="s">
        <v>516</v>
      </c>
      <c r="AJ27" s="136" t="s">
        <v>542</v>
      </c>
      <c r="AM27" s="157" t="s">
        <v>779</v>
      </c>
      <c r="AN27" s="136" t="s">
        <v>516</v>
      </c>
      <c r="AO27" s="136" t="s">
        <v>542</v>
      </c>
      <c r="AR27" s="157" t="s">
        <v>781</v>
      </c>
      <c r="AS27" s="136" t="s">
        <v>516</v>
      </c>
      <c r="AT27" s="136" t="s">
        <v>542</v>
      </c>
    </row>
    <row r="28" spans="1:46">
      <c r="A28" s="99" t="s">
        <v>526</v>
      </c>
      <c r="B28" s="355" t="s">
        <v>527</v>
      </c>
      <c r="C28" s="99" t="str">
        <f>IF(AND('AIRFLOW FORM'!$E$75&gt;=5,'AIRFLOW FORM'!$E$75&lt;=30),"","FAIL")</f>
        <v>FAIL</v>
      </c>
      <c r="E28" s="2" t="s">
        <v>526</v>
      </c>
      <c r="F28" s="2" t="s">
        <v>527</v>
      </c>
      <c r="G28" s="2" t="str">
        <f>IF(AND('AIRFLOW FORM 2'!$E$74&gt;=5,'AIRFLOW FORM 2'!$E$74&lt;=30),"","FAIL")</f>
        <v>FAIL</v>
      </c>
      <c r="I28" s="2" t="s">
        <v>526</v>
      </c>
      <c r="J28" s="2" t="s">
        <v>527</v>
      </c>
      <c r="K28" s="2" t="str">
        <f>IF(AND('AIRFLOW FORM 3'!$E$74&gt;=5,'AIRFLOW FORM 3'!$E$74&lt;=30),"","FAIL")</f>
        <v>FAIL</v>
      </c>
      <c r="N28" s="2" t="s">
        <v>526</v>
      </c>
      <c r="O28" s="2" t="s">
        <v>527</v>
      </c>
      <c r="P28" s="2" t="str">
        <f>IF(AND('AIRFLOW FORM 4'!$E$74&gt;=5,'AIRFLOW FORM 4'!$E$74&lt;=30),"","FAIL")</f>
        <v>FAIL</v>
      </c>
      <c r="S28" s="2" t="s">
        <v>526</v>
      </c>
      <c r="T28" s="2" t="s">
        <v>527</v>
      </c>
      <c r="U28" s="2" t="str">
        <f>IF(AND('AIRFLOW FORM 5'!$E$74&gt;=5,'AIRFLOW FORM 5'!$E$74&lt;=30),"","FAIL")</f>
        <v>FAIL</v>
      </c>
      <c r="X28" s="2" t="s">
        <v>526</v>
      </c>
      <c r="Y28" s="2" t="s">
        <v>527</v>
      </c>
      <c r="Z28" s="2" t="str">
        <f>IF(AND('AIRFLOW FORM 6'!$E$74&gt;=5,'AIRFLOW FORM 6'!$E$74&lt;=30),"","FAIL")</f>
        <v>FAIL</v>
      </c>
      <c r="AC28" s="2" t="s">
        <v>526</v>
      </c>
      <c r="AD28" s="2" t="s">
        <v>527</v>
      </c>
      <c r="AE28" s="2" t="str">
        <f>IF(AND('AIRFLOW FORM 7'!$E$74&gt;=5,'AIRFLOW FORM 7'!$E$74&lt;=30),"","FAIL")</f>
        <v>FAIL</v>
      </c>
      <c r="AH28" s="2" t="s">
        <v>526</v>
      </c>
      <c r="AI28" s="2" t="s">
        <v>527</v>
      </c>
      <c r="AJ28" s="2" t="str">
        <f>IF(AND('AIRFLOW FORM 8'!$E$74&gt;=5,'AIRFLOW FORM 8'!$E$74&lt;=30),"","FAIL")</f>
        <v>FAIL</v>
      </c>
      <c r="AM28" s="2" t="s">
        <v>526</v>
      </c>
      <c r="AN28" s="2" t="s">
        <v>527</v>
      </c>
      <c r="AO28" s="2" t="str">
        <f>IF(AND('AIRFLOW FORM 9'!$E$74&gt;=5,'AIRFLOW FORM 9'!$E$74&lt;=30),"","FAIL")</f>
        <v>FAIL</v>
      </c>
      <c r="AR28" s="2" t="s">
        <v>526</v>
      </c>
      <c r="AS28" s="2" t="s">
        <v>527</v>
      </c>
      <c r="AT28" s="2" t="str">
        <f>IF(AND('AIRFLOW FORM 10'!$E$74&gt;=5,'AIRFLOW FORM 10'!$E$74&lt;=30),"","FAIL")</f>
        <v>FAIL</v>
      </c>
    </row>
    <row r="29" spans="1:46">
      <c r="A29" s="100" t="s">
        <v>416</v>
      </c>
      <c r="B29" s="95" t="s">
        <v>528</v>
      </c>
      <c r="C29" s="100" t="str">
        <f>IF(AND('AIRFLOW FORM'!$E$78&gt;=50,'AIRFLOW FORM'!$E$78&lt;=80),"","FAIL")</f>
        <v>FAIL</v>
      </c>
      <c r="E29" s="2" t="s">
        <v>416</v>
      </c>
      <c r="F29" s="2" t="s">
        <v>528</v>
      </c>
      <c r="G29" s="2" t="str">
        <f>IF(AND('AIRFLOW FORM 2'!$E$77&gt;=50,'AIRFLOW FORM 2'!$E$77&lt;=80),"","FAIL")</f>
        <v>FAIL</v>
      </c>
      <c r="I29" s="2" t="s">
        <v>416</v>
      </c>
      <c r="J29" s="2" t="s">
        <v>528</v>
      </c>
      <c r="K29" s="2" t="str">
        <f>IF(AND('AIRFLOW FORM 3'!$E$77&gt;=50,'AIRFLOW FORM 3'!$E$77&lt;=80),"","FAIL")</f>
        <v>FAIL</v>
      </c>
      <c r="N29" s="2" t="s">
        <v>416</v>
      </c>
      <c r="O29" s="2" t="s">
        <v>528</v>
      </c>
      <c r="P29" s="2" t="str">
        <f>IF(AND('AIRFLOW FORM 4'!$E$77&gt;=50,'AIRFLOW FORM 4'!$E$77&lt;=80),"","FAIL")</f>
        <v>FAIL</v>
      </c>
      <c r="S29" s="2" t="s">
        <v>416</v>
      </c>
      <c r="T29" s="2" t="s">
        <v>528</v>
      </c>
      <c r="U29" s="2" t="str">
        <f>IF(AND('AIRFLOW FORM 5'!$E$77&gt;=50,'AIRFLOW FORM 5'!$E$77&lt;=80),"","FAIL")</f>
        <v>FAIL</v>
      </c>
      <c r="X29" s="2" t="s">
        <v>416</v>
      </c>
      <c r="Y29" s="2" t="s">
        <v>528</v>
      </c>
      <c r="Z29" s="2" t="str">
        <f>IF(AND('AIRFLOW FORM 6'!$E$77&gt;=50,'AIRFLOW FORM 6'!$E$77&lt;=80),"","FAIL")</f>
        <v>FAIL</v>
      </c>
      <c r="AC29" s="2" t="s">
        <v>416</v>
      </c>
      <c r="AD29" s="2" t="s">
        <v>528</v>
      </c>
      <c r="AE29" s="2" t="str">
        <f>IF(AND('AIRFLOW FORM 7'!$E$77&gt;=50,'AIRFLOW FORM 7'!$E$77&lt;=80),"","FAIL")</f>
        <v>FAIL</v>
      </c>
      <c r="AH29" s="2" t="s">
        <v>416</v>
      </c>
      <c r="AI29" s="2" t="s">
        <v>528</v>
      </c>
      <c r="AJ29" s="2" t="str">
        <f>IF(AND('AIRFLOW FORM 8'!$E$77&gt;=50,'AIRFLOW FORM 8'!$E$77&lt;=80),"","FAIL")</f>
        <v>FAIL</v>
      </c>
      <c r="AM29" s="2" t="s">
        <v>416</v>
      </c>
      <c r="AN29" s="2" t="s">
        <v>528</v>
      </c>
      <c r="AO29" s="2" t="str">
        <f>IF(AND('AIRFLOW FORM 9'!$E$77&gt;=50,'AIRFLOW FORM 9'!$E$77&lt;=80),"","FAIL")</f>
        <v>FAIL</v>
      </c>
      <c r="AR29" s="2" t="s">
        <v>416</v>
      </c>
      <c r="AS29" s="2" t="s">
        <v>528</v>
      </c>
      <c r="AT29" s="2" t="str">
        <f>IF(AND('AIRFLOW FORM 10'!$E$77&gt;=50,'AIRFLOW FORM 10'!$E$77&lt;=80),"","FAIL")</f>
        <v>FAIL</v>
      </c>
    </row>
    <row r="30" spans="1:46">
      <c r="A30" s="100" t="s">
        <v>412</v>
      </c>
      <c r="B30" s="95" t="s">
        <v>2033</v>
      </c>
      <c r="C30" s="100" t="str">
        <f>IF(AND('AIRFLOW FORM'!$E$80&gt;=50,'AIRFLOW FORM'!$E$80&lt;=114),"","FAIL")</f>
        <v>FAIL</v>
      </c>
      <c r="E30" s="2" t="s">
        <v>412</v>
      </c>
      <c r="F30" s="95" t="s">
        <v>2033</v>
      </c>
      <c r="G30" s="2" t="str">
        <f>IF(AND('AIRFLOW FORM 2'!$E$79&gt;=50,'AIRFLOW FORM 2'!$E$79&lt;=114),"","FAIL")</f>
        <v>FAIL</v>
      </c>
      <c r="I30" s="2" t="s">
        <v>412</v>
      </c>
      <c r="J30" s="95" t="s">
        <v>2033</v>
      </c>
      <c r="K30" s="2" t="str">
        <f>IF(AND('AIRFLOW FORM 3'!$E$79&gt;=50,'AIRFLOW FORM 3'!$E$79&lt;=114),"","FAIL")</f>
        <v>FAIL</v>
      </c>
      <c r="N30" s="2" t="s">
        <v>412</v>
      </c>
      <c r="O30" s="95" t="s">
        <v>2033</v>
      </c>
      <c r="P30" s="2" t="str">
        <f>IF(AND('AIRFLOW FORM 4'!$E$79&gt;=50,'AIRFLOW FORM 4'!$E$79&lt;=114),"","FAIL")</f>
        <v>FAIL</v>
      </c>
      <c r="S30" s="2" t="s">
        <v>412</v>
      </c>
      <c r="T30" s="95" t="s">
        <v>2033</v>
      </c>
      <c r="U30" s="2" t="str">
        <f>IF(AND('AIRFLOW FORM 5'!$E$79&gt;=50,'AIRFLOW FORM 5'!$E$79&lt;=114),"","FAIL")</f>
        <v>FAIL</v>
      </c>
      <c r="X30" s="2" t="s">
        <v>412</v>
      </c>
      <c r="Y30" s="95" t="s">
        <v>2033</v>
      </c>
      <c r="Z30" s="2" t="str">
        <f>IF(AND('AIRFLOW FORM 6'!$E$79&gt;=50,'AIRFLOW FORM 6'!$E$79&lt;=114),"","FAIL")</f>
        <v>FAIL</v>
      </c>
      <c r="AC30" s="2" t="s">
        <v>412</v>
      </c>
      <c r="AD30" s="95" t="s">
        <v>2033</v>
      </c>
      <c r="AE30" s="2" t="str">
        <f>IF(AND('AIRFLOW FORM 7'!$E$79&gt;=50,'AIRFLOW FORM 7'!$E$79&lt;=114),"","FAIL")</f>
        <v>FAIL</v>
      </c>
      <c r="AH30" s="2" t="s">
        <v>412</v>
      </c>
      <c r="AI30" s="95" t="s">
        <v>2033</v>
      </c>
      <c r="AJ30" s="2" t="str">
        <f>IF(AND('AIRFLOW FORM 8'!$E$79&gt;=50,'AIRFLOW FORM 8'!$E$79&lt;=114),"","FAIL")</f>
        <v>FAIL</v>
      </c>
      <c r="AM30" s="2" t="s">
        <v>412</v>
      </c>
      <c r="AN30" s="95" t="s">
        <v>2033</v>
      </c>
      <c r="AO30" s="2" t="str">
        <f>IF(AND('AIRFLOW FORM 9'!$E$79&gt;=50,'AIRFLOW FORM 9'!$E$79&lt;=114),"","FAIL")</f>
        <v>FAIL</v>
      </c>
      <c r="AR30" s="2" t="s">
        <v>412</v>
      </c>
      <c r="AS30" s="95" t="s">
        <v>2033</v>
      </c>
      <c r="AT30" s="2" t="str">
        <f>IF(AND('AIRFLOW FORM 10'!$E$79&gt;=50,'AIRFLOW FORM 10'!$E$79&lt;=114),"","FAIL")</f>
        <v>FAIL</v>
      </c>
    </row>
    <row r="31" spans="1:46">
      <c r="A31" s="100" t="s">
        <v>543</v>
      </c>
      <c r="B31" s="158" t="s">
        <v>529</v>
      </c>
      <c r="C31" s="100" t="str">
        <f>IF(AND('AIRFLOW FORM'!$E$85&gt;=110,'AIRFLOW FORM'!$E$85&lt;=160),"","FAIL")</f>
        <v>FAIL</v>
      </c>
      <c r="E31" s="2" t="s">
        <v>543</v>
      </c>
      <c r="F31" s="2" t="s">
        <v>529</v>
      </c>
      <c r="G31" s="2" t="str">
        <f>IF(AND('AIRFLOW FORM 2'!$E$84&gt;=110,'AIRFLOW FORM 2'!$E$84&lt;=160),"","FAIL")</f>
        <v>FAIL</v>
      </c>
      <c r="I31" s="2" t="s">
        <v>543</v>
      </c>
      <c r="J31" s="2" t="s">
        <v>529</v>
      </c>
      <c r="K31" s="2" t="str">
        <f>IF(AND('AIRFLOW FORM 3'!$E$84&gt;=110,'AIRFLOW FORM 3'!$E$84&lt;=160),"","FAIL")</f>
        <v>FAIL</v>
      </c>
      <c r="N31" s="2" t="s">
        <v>543</v>
      </c>
      <c r="O31" s="2" t="s">
        <v>529</v>
      </c>
      <c r="P31" s="2" t="str">
        <f>IF(AND('AIRFLOW FORM 4'!$E$84&gt;=110,'AIRFLOW FORM 4'!$E$84&lt;=160),"","FAIL")</f>
        <v>FAIL</v>
      </c>
      <c r="S31" s="2" t="s">
        <v>543</v>
      </c>
      <c r="T31" s="2" t="s">
        <v>529</v>
      </c>
      <c r="U31" s="2" t="str">
        <f>IF(AND('AIRFLOW FORM 5'!$E$84&gt;=110,'AIRFLOW FORM 5'!$E$84&lt;=160),"","FAIL")</f>
        <v>FAIL</v>
      </c>
      <c r="X31" s="2" t="s">
        <v>543</v>
      </c>
      <c r="Y31" s="2" t="s">
        <v>529</v>
      </c>
      <c r="Z31" s="2" t="str">
        <f>IF(AND('AIRFLOW FORM 6'!$E$84&gt;=110,'AIRFLOW FORM 6'!$E$84&lt;=160),"","FAIL")</f>
        <v>FAIL</v>
      </c>
      <c r="AC31" s="2" t="s">
        <v>543</v>
      </c>
      <c r="AD31" s="2" t="s">
        <v>529</v>
      </c>
      <c r="AE31" s="2" t="str">
        <f>IF(AND('AIRFLOW FORM 7'!$E$84&gt;=110,'AIRFLOW FORM 7'!$E$84&lt;=160),"","FAIL")</f>
        <v>FAIL</v>
      </c>
      <c r="AH31" s="2" t="s">
        <v>543</v>
      </c>
      <c r="AI31" s="2" t="s">
        <v>529</v>
      </c>
      <c r="AJ31" s="2" t="str">
        <f>IF(AND('AIRFLOW FORM 8'!$E$84&gt;=110,'AIRFLOW FORM 8'!$E$84&lt;=160),"","FAIL")</f>
        <v>FAIL</v>
      </c>
      <c r="AM31" s="2" t="s">
        <v>543</v>
      </c>
      <c r="AN31" s="2" t="s">
        <v>529</v>
      </c>
      <c r="AO31" s="2" t="str">
        <f>IF(AND('AIRFLOW FORM 9'!$E$84&gt;=110,'AIRFLOW FORM 9'!$E$84&lt;=160),"","FAIL")</f>
        <v>FAIL</v>
      </c>
      <c r="AR31" s="2" t="s">
        <v>543</v>
      </c>
      <c r="AS31" s="2" t="s">
        <v>529</v>
      </c>
      <c r="AT31" s="2" t="str">
        <f>IF(AND('AIRFLOW FORM 10'!$E$84&gt;=110,'AIRFLOW FORM 10'!$E$84&lt;=160),"","FAIL")</f>
        <v>FAIL</v>
      </c>
    </row>
    <row r="32" spans="1:46">
      <c r="A32" s="100" t="s">
        <v>413</v>
      </c>
      <c r="B32" s="95" t="s">
        <v>530</v>
      </c>
      <c r="C32" s="100" t="str">
        <f>IF(AND('AIRFLOW FORM'!$E$87&gt;=35,'AIRFLOW FORM'!$E$87&lt;=95),"","FAIL")</f>
        <v>FAIL</v>
      </c>
      <c r="E32" s="2" t="s">
        <v>413</v>
      </c>
      <c r="F32" s="2" t="s">
        <v>530</v>
      </c>
      <c r="G32" s="2" t="str">
        <f>IF(AND('AIRFLOW FORM 2'!$E$86&gt;=35,'AIRFLOW FORM 2'!$E$86&lt;=95),"","FAIL")</f>
        <v>FAIL</v>
      </c>
      <c r="I32" s="2" t="s">
        <v>413</v>
      </c>
      <c r="J32" s="2" t="s">
        <v>530</v>
      </c>
      <c r="K32" s="2" t="str">
        <f>IF(AND('AIRFLOW FORM 3'!$E$86&gt;=35,'AIRFLOW FORM 3'!$E$86&lt;=95),"","FAIL")</f>
        <v>FAIL</v>
      </c>
      <c r="N32" s="2" t="s">
        <v>413</v>
      </c>
      <c r="O32" s="2" t="s">
        <v>530</v>
      </c>
      <c r="P32" s="2" t="str">
        <f>IF(AND('AIRFLOW FORM 4'!$E$86&gt;=35,'AIRFLOW FORM 4'!$E$86&lt;=95),"","FAIL")</f>
        <v>FAIL</v>
      </c>
      <c r="S32" s="2" t="s">
        <v>413</v>
      </c>
      <c r="T32" s="2" t="s">
        <v>530</v>
      </c>
      <c r="U32" s="2" t="str">
        <f>IF(AND('AIRFLOW FORM 5'!$E$86&gt;=35,'AIRFLOW FORM 5'!$E$86&lt;=95),"","FAIL")</f>
        <v>FAIL</v>
      </c>
      <c r="X32" s="2" t="s">
        <v>413</v>
      </c>
      <c r="Y32" s="2" t="s">
        <v>530</v>
      </c>
      <c r="Z32" s="2" t="str">
        <f>IF(AND('AIRFLOW FORM 6'!$E$86&gt;=35,'AIRFLOW FORM 6'!$E$86&lt;=95),"","FAIL")</f>
        <v>FAIL</v>
      </c>
      <c r="AC32" s="2" t="s">
        <v>413</v>
      </c>
      <c r="AD32" s="2" t="s">
        <v>530</v>
      </c>
      <c r="AE32" s="2" t="str">
        <f>IF(AND('AIRFLOW FORM 7'!$E$86&gt;=35,'AIRFLOW FORM 7'!$E$86&lt;=95),"","FAIL")</f>
        <v>FAIL</v>
      </c>
      <c r="AH32" s="2" t="s">
        <v>413</v>
      </c>
      <c r="AI32" s="2" t="s">
        <v>530</v>
      </c>
      <c r="AJ32" s="2" t="str">
        <f>IF(AND('AIRFLOW FORM 8'!$E$86&gt;=35,'AIRFLOW FORM 8'!$E$86&lt;=95),"","FAIL")</f>
        <v>FAIL</v>
      </c>
      <c r="AM32" s="2" t="s">
        <v>413</v>
      </c>
      <c r="AN32" s="2" t="s">
        <v>530</v>
      </c>
      <c r="AO32" s="2" t="str">
        <f>IF(AND('AIRFLOW FORM 9'!$E$86&gt;=35,'AIRFLOW FORM 9'!$E$86&lt;=95),"","FAIL")</f>
        <v>FAIL</v>
      </c>
      <c r="AR32" s="2" t="s">
        <v>413</v>
      </c>
      <c r="AS32" s="2" t="s">
        <v>530</v>
      </c>
      <c r="AT32" s="2" t="str">
        <f>IF(AND('AIRFLOW FORM 10'!$E$86&gt;=35,'AIRFLOW FORM 10'!$E$86&lt;=95),"","FAIL")</f>
        <v>FAIL</v>
      </c>
    </row>
    <row r="33" spans="1:46">
      <c r="A33" s="100" t="s">
        <v>417</v>
      </c>
      <c r="B33" s="158" t="s">
        <v>531</v>
      </c>
      <c r="C33" s="100" t="str">
        <f>IF(AND('AIRFLOW FORM'!$E$89&gt;=40,'AIRFLOW FORM'!$E$89&lt;=90),"","FAIL")</f>
        <v>FAIL</v>
      </c>
      <c r="E33" s="2" t="s">
        <v>417</v>
      </c>
      <c r="F33" s="2" t="s">
        <v>531</v>
      </c>
      <c r="G33" s="2" t="str">
        <f>IF(AND('AIRFLOW FORM 2'!$E$88&gt;=40,'AIRFLOW FORM 2'!$E$88&lt;=90),"","FAIL")</f>
        <v>FAIL</v>
      </c>
      <c r="I33" s="2" t="s">
        <v>417</v>
      </c>
      <c r="J33" s="2" t="s">
        <v>531</v>
      </c>
      <c r="K33" s="2" t="str">
        <f>IF(AND('AIRFLOW FORM 3'!$E$88&gt;=40,'AIRFLOW FORM 3'!$E$88&lt;=90),"","FAIL")</f>
        <v>FAIL</v>
      </c>
      <c r="N33" s="2" t="s">
        <v>417</v>
      </c>
      <c r="O33" s="2" t="s">
        <v>531</v>
      </c>
      <c r="P33" s="2" t="str">
        <f>IF(AND('AIRFLOW FORM 4'!$E$88&gt;=40,'AIRFLOW FORM 4'!$E$88&lt;=90),"","FAIL")</f>
        <v>FAIL</v>
      </c>
      <c r="S33" s="2" t="s">
        <v>417</v>
      </c>
      <c r="T33" s="2" t="s">
        <v>531</v>
      </c>
      <c r="U33" s="2" t="str">
        <f>IF(AND('AIRFLOW FORM 5'!$E$88&gt;=40,'AIRFLOW FORM 5'!$E$88&lt;=90),"","FAIL")</f>
        <v>FAIL</v>
      </c>
      <c r="X33" s="2" t="s">
        <v>417</v>
      </c>
      <c r="Y33" s="2" t="s">
        <v>531</v>
      </c>
      <c r="Z33" s="2" t="str">
        <f>IF(AND('AIRFLOW FORM 6'!$E$88&gt;=40,'AIRFLOW FORM 6'!$E$88&lt;=90),"","FAIL")</f>
        <v>FAIL</v>
      </c>
      <c r="AC33" s="2" t="s">
        <v>417</v>
      </c>
      <c r="AD33" s="2" t="s">
        <v>531</v>
      </c>
      <c r="AE33" s="2" t="str">
        <f>IF(AND('AIRFLOW FORM 7'!$E$88&gt;=40,'AIRFLOW FORM 7'!$E$88&lt;=90),"","FAIL")</f>
        <v>FAIL</v>
      </c>
      <c r="AH33" s="2" t="s">
        <v>417</v>
      </c>
      <c r="AI33" s="2" t="s">
        <v>531</v>
      </c>
      <c r="AJ33" s="2" t="str">
        <f>IF(AND('AIRFLOW FORM 8'!$E$88&gt;=40,'AIRFLOW FORM 8'!$E$88&lt;=90),"","FAIL")</f>
        <v>FAIL</v>
      </c>
      <c r="AM33" s="2" t="s">
        <v>417</v>
      </c>
      <c r="AN33" s="2" t="s">
        <v>531</v>
      </c>
      <c r="AO33" s="2" t="str">
        <f>IF(AND('AIRFLOW FORM 9'!$E$88&gt;=40,'AIRFLOW FORM 9'!$E$88&lt;=90),"","FAIL")</f>
        <v>FAIL</v>
      </c>
      <c r="AR33" s="2" t="s">
        <v>417</v>
      </c>
      <c r="AS33" s="2" t="s">
        <v>531</v>
      </c>
      <c r="AT33" s="2" t="str">
        <f>IF(AND('AIRFLOW FORM 10'!$E$88&gt;=40,'AIRFLOW FORM 10'!$E$88&lt;=90),"","FAIL")</f>
        <v>FAIL</v>
      </c>
    </row>
    <row r="34" spans="1:46">
      <c r="A34" s="101" t="s">
        <v>2034</v>
      </c>
      <c r="B34" s="715" t="s">
        <v>2035</v>
      </c>
      <c r="C34" s="101" t="str">
        <f>IF('AIRFLOW FORM'!E91="","",IF(AND('AIRFLOW FORM'!E91&lt;='AIRFLOW FORM'!E75+5,'AIRFLOW FORM'!E91&gt;='AIRFLOW FORM'!E75-5),"","FAIL"))</f>
        <v/>
      </c>
      <c r="E34" s="101" t="s">
        <v>2034</v>
      </c>
      <c r="F34" s="715" t="s">
        <v>2035</v>
      </c>
      <c r="G34" s="101" t="str">
        <f>IF('AIRFLOW FORM 2'!E90="","",IF(AND('AIRFLOW FORM 2'!E90&lt;='AIRFLOW FORM 2'!E74+5,'AIRFLOW FORM 2'!E90&gt;='AIRFLOW FORM 2'!E74-5),"","FAIL"))</f>
        <v/>
      </c>
      <c r="I34" s="101" t="s">
        <v>2034</v>
      </c>
      <c r="J34" s="715" t="s">
        <v>2035</v>
      </c>
      <c r="K34" s="101" t="str">
        <f>IF('AIRFLOW FORM 3'!E90="","",IF(AND('AIRFLOW FORM 3'!E90&lt;='AIRFLOW FORM 3'!E74+5,'AIRFLOW FORM 3'!E90&gt;='AIRFLOW FORM 3'!E74-5),"","FAIL"))</f>
        <v/>
      </c>
      <c r="N34" s="101" t="s">
        <v>2034</v>
      </c>
      <c r="O34" s="715" t="s">
        <v>2035</v>
      </c>
      <c r="P34" s="101" t="str">
        <f>IF('AIRFLOW FORM 4'!E90="","",IF(AND('AIRFLOW FORM 4'!E90&lt;='AIRFLOW FORM 4'!E74+5,'AIRFLOW FORM 4'!E90&gt;='AIRFLOW FORM 4'!E74-5),"","FAIL"))</f>
        <v/>
      </c>
      <c r="S34" s="101" t="s">
        <v>2034</v>
      </c>
      <c r="T34" s="715" t="s">
        <v>2035</v>
      </c>
      <c r="U34" s="101" t="str">
        <f>IF('AIRFLOW FORM 5'!E90="","",IF(AND('AIRFLOW FORM 5'!E90&lt;='AIRFLOW FORM 5'!E74+5,'AIRFLOW FORM 5'!E90&gt;='AIRFLOW FORM 5'!E74-5),"","FAIL"))</f>
        <v/>
      </c>
      <c r="X34" s="101" t="s">
        <v>2034</v>
      </c>
      <c r="Y34" s="715" t="s">
        <v>2035</v>
      </c>
      <c r="Z34" s="101" t="str">
        <f>IF('AIRFLOW FORM 6'!E90="","",IF(AND('AIRFLOW FORM 6'!E90&lt;='AIRFLOW FORM 6'!E74+5,'AIRFLOW FORM 6'!E90&gt;='AIRFLOW FORM 6'!E74-5),"","FAIL"))</f>
        <v/>
      </c>
      <c r="AC34" s="101" t="s">
        <v>2034</v>
      </c>
      <c r="AD34" s="715" t="s">
        <v>2035</v>
      </c>
      <c r="AE34" s="101" t="str">
        <f>IF('AIRFLOW FORM 7'!E90="","",IF(AND('AIRFLOW FORM 7'!E90&lt;='AIRFLOW FORM 7'!E74+5,'AIRFLOW FORM 7'!E90&gt;='AIRFLOW FORM 7'!E74-5),"","FAIL"))</f>
        <v/>
      </c>
      <c r="AH34" s="101" t="s">
        <v>2034</v>
      </c>
      <c r="AI34" s="715" t="s">
        <v>2035</v>
      </c>
      <c r="AJ34" s="101" t="str">
        <f>IF('AIRFLOW FORM 8'!E90="","",IF(AND('AIRFLOW FORM 8'!E90&lt;='AIRFLOW FORM 8'!E74+5,'AIRFLOW FORM 8'!E90&gt;='AIRFLOW FORM 8'!E74-5),"","FAIL"))</f>
        <v/>
      </c>
      <c r="AM34" s="101" t="s">
        <v>2034</v>
      </c>
      <c r="AN34" s="715" t="s">
        <v>2035</v>
      </c>
      <c r="AO34" s="101" t="str">
        <f>IF('AIRFLOW FORM 9'!E90="","",IF(AND('AIRFLOW FORM 9'!E90&lt;='AIRFLOW FORM 9'!E74+5,'AIRFLOW FORM 9'!E90&gt;='AIRFLOW FORM 9'!E74-5),"","FAIL"))</f>
        <v/>
      </c>
      <c r="AR34" s="101" t="s">
        <v>2034</v>
      </c>
      <c r="AS34" s="715" t="s">
        <v>2035</v>
      </c>
      <c r="AT34" s="101" t="str">
        <f>IF('AIRFLOW FORM 10'!E90="","",IF(AND('AIRFLOW FORM 10'!E90&lt;='AIRFLOW FORM 10'!E74+5,'AIRFLOW FORM 10'!E90&gt;='AIRFLOW FORM 10'!E74-5),"","FAIL"))</f>
        <v/>
      </c>
    </row>
  </sheetData>
  <mergeCells count="2">
    <mergeCell ref="M2:P2"/>
    <mergeCell ref="I2:L2"/>
  </mergeCells>
  <phoneticPr fontId="5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FF0000"/>
  </sheetPr>
  <dimension ref="A3:CR120"/>
  <sheetViews>
    <sheetView showGridLines="0" topLeftCell="A12" zoomScale="80" zoomScaleNormal="80" zoomScaleSheetLayoutView="90" workbookViewId="0">
      <selection activeCell="C18" sqref="C18"/>
    </sheetView>
  </sheetViews>
  <sheetFormatPr defaultRowHeight="14.5"/>
  <cols>
    <col min="4" max="4" width="11.1796875" customWidth="1"/>
    <col min="19" max="19" width="17.453125" customWidth="1"/>
    <col min="20" max="20" width="15.81640625" customWidth="1"/>
    <col min="21" max="21" width="11.1796875" customWidth="1"/>
    <col min="22" max="22" width="25.1796875" customWidth="1"/>
    <col min="23" max="23" width="9.1796875" customWidth="1"/>
    <col min="25" max="25" width="17.54296875" customWidth="1"/>
    <col min="26" max="26" width="15.54296875" customWidth="1"/>
    <col min="27" max="27" width="10.1796875" customWidth="1"/>
    <col min="28" max="28" width="25.1796875" customWidth="1"/>
    <col min="29" max="29" width="13.453125" customWidth="1"/>
    <col min="30" max="30" width="17.453125" customWidth="1"/>
    <col min="31" max="31" width="30.453125" customWidth="1"/>
    <col min="32" max="32" width="8.54296875" customWidth="1"/>
    <col min="33" max="33" width="10.7265625" customWidth="1"/>
    <col min="34" max="34" width="5.453125" hidden="1" customWidth="1"/>
    <col min="35" max="35" width="24.81640625" customWidth="1"/>
    <col min="36" max="36" width="2.54296875" customWidth="1"/>
    <col min="38" max="38" width="19.1796875" customWidth="1"/>
    <col min="39" max="39" width="11.1796875" customWidth="1"/>
    <col min="40" max="40" width="21.81640625" customWidth="1"/>
    <col min="41" max="41" width="10.453125" customWidth="1"/>
    <col min="42" max="43" width="11.81640625" customWidth="1"/>
    <col min="44" max="45" width="16.1796875" customWidth="1"/>
    <col min="48" max="50" width="15.81640625" customWidth="1"/>
    <col min="51" max="51" width="11.81640625" customWidth="1"/>
    <col min="52" max="52" width="11.54296875" customWidth="1"/>
    <col min="54" max="54" width="15.1796875" customWidth="1"/>
    <col min="55" max="55" width="9.81640625" customWidth="1"/>
    <col min="56" max="56" width="14.54296875" customWidth="1"/>
    <col min="57" max="58" width="13.1796875" customWidth="1"/>
    <col min="59" max="60" width="15.81640625" customWidth="1"/>
    <col min="66" max="67" width="14" customWidth="1"/>
    <col min="72" max="72" width="21.453125" customWidth="1"/>
    <col min="73" max="73" width="19.453125" customWidth="1"/>
    <col min="74" max="74" width="21" customWidth="1"/>
    <col min="75" max="75" width="20.1796875" customWidth="1"/>
    <col min="76" max="77" width="12.81640625" customWidth="1"/>
    <col min="78" max="79" width="15.1796875" customWidth="1"/>
    <col min="83" max="85" width="11" customWidth="1"/>
    <col min="86" max="86" width="10.1796875" customWidth="1"/>
    <col min="87" max="87" width="14" customWidth="1"/>
    <col min="91" max="91" width="12.81640625" customWidth="1"/>
    <col min="92" max="92" width="14.54296875" customWidth="1"/>
    <col min="93" max="94" width="15.453125" customWidth="1"/>
  </cols>
  <sheetData>
    <row r="3" spans="1:96" ht="33.75" customHeight="1">
      <c r="A3" s="2063" t="s">
        <v>12843</v>
      </c>
      <c r="B3" s="2063"/>
      <c r="C3" s="2063"/>
      <c r="D3" s="2063"/>
      <c r="E3" s="2063"/>
      <c r="F3" s="2063"/>
      <c r="AC3" s="39"/>
      <c r="BI3" s="638"/>
      <c r="BJ3" s="639"/>
      <c r="BK3" s="640"/>
      <c r="CQ3" s="1995"/>
      <c r="CR3" s="1995"/>
    </row>
    <row r="4" spans="1:96" ht="39" customHeight="1" thickBot="1">
      <c r="AC4" s="39"/>
      <c r="CQ4" s="641"/>
      <c r="CR4" s="641"/>
    </row>
    <row r="5" spans="1:96" ht="51" customHeight="1" thickBot="1">
      <c r="B5" s="2066" t="s">
        <v>12844</v>
      </c>
      <c r="C5" s="2067"/>
      <c r="D5" s="2067"/>
      <c r="E5" s="2067"/>
      <c r="F5" s="2067"/>
      <c r="G5" s="2068"/>
      <c r="I5" s="2069" t="s">
        <v>12846</v>
      </c>
      <c r="J5" s="2070"/>
      <c r="K5" s="2070"/>
      <c r="L5" s="2070"/>
      <c r="M5" s="2070"/>
      <c r="N5" s="2071"/>
      <c r="AC5" s="39"/>
      <c r="CQ5" s="642"/>
      <c r="CR5" s="642"/>
    </row>
    <row r="6" spans="1:96" ht="47.15" customHeight="1" thickBot="1">
      <c r="B6" s="2064" t="s">
        <v>12932</v>
      </c>
      <c r="C6" s="2064"/>
      <c r="D6" s="2064"/>
      <c r="E6" s="2065" t="s">
        <v>12933</v>
      </c>
      <c r="F6" s="2065"/>
      <c r="G6" s="2065"/>
      <c r="I6" s="2064" t="s">
        <v>12932</v>
      </c>
      <c r="J6" s="2064"/>
      <c r="K6" s="2064"/>
      <c r="L6" s="2075" t="s">
        <v>12933</v>
      </c>
      <c r="M6" s="2076"/>
      <c r="N6" s="2077"/>
      <c r="AC6" s="39"/>
      <c r="CQ6" s="642"/>
      <c r="CR6" s="642"/>
    </row>
    <row r="7" spans="1:96" ht="46" customHeight="1" thickBot="1">
      <c r="B7" s="2072" t="s">
        <v>12835</v>
      </c>
      <c r="C7" s="2073"/>
      <c r="D7" s="2074"/>
      <c r="E7" s="2072" t="s">
        <v>3433</v>
      </c>
      <c r="F7" s="2073"/>
      <c r="G7" s="2074"/>
      <c r="I7" s="2072" t="s">
        <v>12835</v>
      </c>
      <c r="J7" s="2073"/>
      <c r="K7" s="2074"/>
      <c r="L7" s="2072" t="s">
        <v>12847</v>
      </c>
      <c r="M7" s="2073"/>
      <c r="N7" s="2074"/>
      <c r="AC7" s="39"/>
      <c r="CQ7" s="642"/>
      <c r="CR7" s="642"/>
    </row>
    <row r="8" spans="1:96" ht="46" customHeight="1" thickBot="1">
      <c r="B8" s="2072" t="s">
        <v>12836</v>
      </c>
      <c r="C8" s="2073"/>
      <c r="D8" s="2074"/>
      <c r="E8" s="2072" t="s">
        <v>3433</v>
      </c>
      <c r="F8" s="2073"/>
      <c r="G8" s="2074"/>
      <c r="I8" s="2072" t="s">
        <v>12836</v>
      </c>
      <c r="J8" s="2073"/>
      <c r="K8" s="2074"/>
      <c r="L8" s="2072" t="s">
        <v>12848</v>
      </c>
      <c r="M8" s="2073"/>
      <c r="N8" s="2074"/>
      <c r="AC8" s="39"/>
      <c r="CQ8" s="642"/>
      <c r="CR8" s="642"/>
    </row>
    <row r="9" spans="1:96" ht="46" customHeight="1" thickBot="1">
      <c r="B9" s="2072" t="s">
        <v>12837</v>
      </c>
      <c r="C9" s="2073"/>
      <c r="D9" s="2074"/>
      <c r="E9" s="2072" t="s">
        <v>3433</v>
      </c>
      <c r="F9" s="2073"/>
      <c r="G9" s="2074"/>
      <c r="I9" s="2072" t="s">
        <v>12837</v>
      </c>
      <c r="J9" s="2073"/>
      <c r="K9" s="2074"/>
      <c r="L9" s="2072" t="s">
        <v>3511</v>
      </c>
      <c r="M9" s="2073"/>
      <c r="N9" s="2074"/>
      <c r="AC9" s="39"/>
      <c r="AD9" s="1996"/>
      <c r="AE9" s="1996"/>
      <c r="AF9" s="1996"/>
      <c r="AG9" s="1996"/>
      <c r="AH9" s="447"/>
      <c r="AI9" s="447"/>
      <c r="AJ9" s="447"/>
      <c r="AK9" s="447"/>
      <c r="AL9" s="2013"/>
      <c r="AM9" s="2013"/>
      <c r="AN9" s="2013"/>
      <c r="AO9" s="2013"/>
      <c r="AP9" s="2013"/>
      <c r="AQ9" s="2013"/>
      <c r="AR9" s="448"/>
      <c r="AS9" s="448"/>
      <c r="CQ9" s="642"/>
      <c r="CR9" s="642"/>
    </row>
    <row r="10" spans="1:96" ht="46" customHeight="1" thickBot="1">
      <c r="B10" s="2072" t="s">
        <v>12838</v>
      </c>
      <c r="C10" s="2073"/>
      <c r="D10" s="2074"/>
      <c r="E10" s="2072" t="s">
        <v>3433</v>
      </c>
      <c r="F10" s="2073"/>
      <c r="G10" s="2074"/>
      <c r="I10" s="2072" t="s">
        <v>12838</v>
      </c>
      <c r="J10" s="2073"/>
      <c r="K10" s="2074"/>
      <c r="L10" s="2072" t="s">
        <v>3433</v>
      </c>
      <c r="M10" s="2073"/>
      <c r="N10" s="2074"/>
      <c r="AC10" s="39"/>
      <c r="CQ10" s="642"/>
      <c r="CR10" s="642"/>
    </row>
    <row r="11" spans="1:96" ht="46" customHeight="1" thickBot="1">
      <c r="B11" s="2072" t="s">
        <v>12839</v>
      </c>
      <c r="C11" s="2073"/>
      <c r="D11" s="2074"/>
      <c r="E11" s="2072" t="s">
        <v>12845</v>
      </c>
      <c r="F11" s="2073"/>
      <c r="G11" s="2074"/>
      <c r="I11" s="2072" t="s">
        <v>12839</v>
      </c>
      <c r="J11" s="2073"/>
      <c r="K11" s="2074"/>
      <c r="L11" s="2072" t="s">
        <v>12845</v>
      </c>
      <c r="M11" s="2073"/>
      <c r="N11" s="2074"/>
      <c r="Q11" s="446"/>
      <c r="R11" s="410"/>
      <c r="S11" s="410"/>
      <c r="T11" s="410"/>
      <c r="U11" s="447"/>
      <c r="V11" s="447"/>
      <c r="W11" s="447"/>
      <c r="X11" s="447"/>
      <c r="Y11" s="448"/>
      <c r="Z11" s="448"/>
      <c r="AA11" s="448"/>
      <c r="AB11" s="449"/>
      <c r="AC11" s="39"/>
      <c r="CF11" s="410"/>
      <c r="CG11" s="410"/>
      <c r="CH11" s="410"/>
      <c r="CI11" s="410"/>
      <c r="CJ11" s="447"/>
      <c r="CK11" s="447"/>
      <c r="CL11" s="447"/>
      <c r="CM11" s="447"/>
      <c r="CN11" s="447"/>
      <c r="CO11" s="642"/>
      <c r="CP11" s="642"/>
      <c r="CQ11" s="642"/>
      <c r="CR11" s="642"/>
    </row>
    <row r="12" spans="1:96" ht="46" customHeight="1" thickBot="1">
      <c r="B12" s="2072" t="s">
        <v>12940</v>
      </c>
      <c r="C12" s="2073"/>
      <c r="D12" s="2074"/>
      <c r="E12" s="2072" t="s">
        <v>12845</v>
      </c>
      <c r="F12" s="2073"/>
      <c r="G12" s="2074"/>
      <c r="I12" s="2072" t="s">
        <v>12940</v>
      </c>
      <c r="J12" s="2073"/>
      <c r="K12" s="2074"/>
      <c r="L12" s="2072" t="s">
        <v>12845</v>
      </c>
      <c r="M12" s="2073"/>
      <c r="N12" s="2074"/>
      <c r="Q12" s="410"/>
      <c r="R12" s="410"/>
      <c r="S12" s="410"/>
      <c r="T12" s="410"/>
      <c r="U12" s="447"/>
      <c r="V12" s="447"/>
      <c r="W12" s="447"/>
      <c r="X12" s="447"/>
      <c r="Y12" s="448"/>
      <c r="Z12" s="448"/>
      <c r="AA12" s="448"/>
      <c r="AB12" s="448"/>
      <c r="AC12" s="39"/>
      <c r="CF12" s="410"/>
      <c r="CG12" s="410"/>
      <c r="CH12" s="410"/>
      <c r="CI12" s="410"/>
      <c r="CJ12" s="447"/>
      <c r="CK12" s="447"/>
      <c r="CL12" s="447"/>
      <c r="CM12" s="447"/>
      <c r="CN12" s="447"/>
      <c r="CO12" s="642"/>
      <c r="CP12" s="642"/>
      <c r="CQ12" s="642"/>
      <c r="CR12" s="642"/>
    </row>
    <row r="13" spans="1:96" ht="55" customHeight="1">
      <c r="B13" s="2078" t="s">
        <v>14165</v>
      </c>
      <c r="C13" s="2078"/>
      <c r="D13" s="2078"/>
      <c r="E13" s="2078"/>
      <c r="F13" s="2078"/>
      <c r="G13" s="2078"/>
      <c r="I13" s="2078" t="s">
        <v>14165</v>
      </c>
      <c r="J13" s="2078"/>
      <c r="K13" s="2078"/>
      <c r="L13" s="2078"/>
      <c r="M13" s="2078"/>
      <c r="N13" s="2078"/>
      <c r="CF13" s="410"/>
      <c r="CG13" s="410"/>
      <c r="CH13" s="410"/>
      <c r="CI13" s="410"/>
      <c r="CJ13" s="447"/>
      <c r="CK13" s="447"/>
      <c r="CL13" s="447"/>
      <c r="CM13" s="447"/>
      <c r="CN13" s="447"/>
      <c r="CO13" s="642"/>
      <c r="CP13" s="642"/>
      <c r="CQ13" s="642"/>
      <c r="CR13" s="642"/>
    </row>
    <row r="14" spans="1:96" ht="15.75" customHeight="1">
      <c r="CF14" s="410"/>
      <c r="CG14" s="410"/>
      <c r="CH14" s="410"/>
      <c r="CI14" s="410"/>
      <c r="CJ14" s="447"/>
      <c r="CK14" s="447"/>
      <c r="CL14" s="447"/>
      <c r="CM14" s="447"/>
      <c r="CN14" s="447"/>
      <c r="CO14" s="642"/>
      <c r="CP14" s="642"/>
      <c r="CQ14" s="642"/>
      <c r="CR14" s="642"/>
    </row>
    <row r="16" spans="1:96" ht="16.5" customHeight="1"/>
    <row r="17" ht="15" customHeight="1"/>
    <row r="18" ht="15" customHeight="1"/>
    <row r="19" ht="23.5" customHeight="1"/>
    <row r="20" ht="20.5" customHeight="1"/>
    <row r="22" ht="17.25" customHeight="1"/>
    <row r="23" ht="16.5" customHeight="1"/>
    <row r="24" ht="15" customHeight="1"/>
    <row r="25" ht="15" customHeight="1"/>
    <row r="38" spans="2:94" ht="15" thickBot="1"/>
    <row r="39" spans="2:94" ht="24" thickBot="1">
      <c r="B39" s="2069" t="s">
        <v>231</v>
      </c>
      <c r="C39" s="2070"/>
      <c r="D39" s="2070"/>
      <c r="E39" s="2070"/>
      <c r="F39" s="2070"/>
      <c r="G39" s="2071"/>
    </row>
    <row r="40" spans="2:94" ht="21.5" thickBot="1">
      <c r="B40" s="2075" t="s">
        <v>12861</v>
      </c>
      <c r="C40" s="2076"/>
      <c r="D40" s="2076"/>
      <c r="E40" s="2076"/>
      <c r="F40" s="2076"/>
      <c r="G40" s="2077"/>
    </row>
    <row r="41" spans="2:94" ht="19" customHeight="1" thickBot="1">
      <c r="B41" s="2079">
        <v>500</v>
      </c>
      <c r="C41" s="2073"/>
      <c r="D41" s="2073"/>
      <c r="E41" s="2073"/>
      <c r="F41" s="2073"/>
      <c r="G41" s="2074"/>
    </row>
    <row r="45" spans="2:94" ht="15" thickBot="1"/>
    <row r="46" spans="2:94" ht="26.5" thickBot="1">
      <c r="Q46" s="2041" t="s">
        <v>2571</v>
      </c>
      <c r="R46" s="2042"/>
      <c r="S46" s="2042"/>
      <c r="T46" s="2042"/>
      <c r="U46" s="2042"/>
      <c r="V46" s="2042"/>
      <c r="W46" s="2042"/>
      <c r="X46" s="2043"/>
      <c r="Y46" s="823"/>
      <c r="Z46" s="823"/>
      <c r="AA46" s="824"/>
      <c r="AB46" s="824"/>
      <c r="AD46" s="1645" t="s">
        <v>2572</v>
      </c>
      <c r="AE46" s="1646"/>
      <c r="AF46" s="1646"/>
      <c r="AG46" s="1646"/>
      <c r="AH46" s="1646"/>
      <c r="AI46" s="1646"/>
      <c r="AJ46" s="1646"/>
      <c r="AK46" s="1647"/>
    </row>
    <row r="47" spans="2:94" ht="26" thickBot="1">
      <c r="Q47" s="2020" t="s">
        <v>20</v>
      </c>
      <c r="R47" s="2021"/>
      <c r="S47" s="2021"/>
      <c r="T47" s="2022"/>
      <c r="U47" s="2026" t="s">
        <v>2565</v>
      </c>
      <c r="V47" s="2027"/>
      <c r="W47" s="2027"/>
      <c r="X47" s="2028"/>
      <c r="AD47" s="2001" t="s">
        <v>20</v>
      </c>
      <c r="AE47" s="2002"/>
      <c r="AF47" s="2002"/>
      <c r="AG47" s="2003"/>
      <c r="AH47" s="2007" t="s">
        <v>2565</v>
      </c>
      <c r="AI47" s="2008"/>
      <c r="AJ47" s="2008"/>
      <c r="AK47" s="2009"/>
      <c r="CE47" s="1975" t="s">
        <v>1781</v>
      </c>
      <c r="CF47" s="1976"/>
      <c r="CG47" s="1976"/>
      <c r="CH47" s="1976"/>
      <c r="CI47" s="1976"/>
      <c r="CJ47" s="1976"/>
      <c r="CK47" s="1976"/>
      <c r="CL47" s="1976"/>
      <c r="CM47" s="1977"/>
      <c r="CN47" s="1977"/>
      <c r="CO47" s="1976"/>
      <c r="CP47" s="1978"/>
    </row>
    <row r="48" spans="2:94" ht="6.65" customHeight="1" thickBot="1">
      <c r="Q48" s="2023"/>
      <c r="R48" s="2024"/>
      <c r="S48" s="2024"/>
      <c r="T48" s="2025"/>
      <c r="U48" s="2029"/>
      <c r="V48" s="2030"/>
      <c r="W48" s="2030"/>
      <c r="X48" s="2031"/>
      <c r="AD48" s="2004"/>
      <c r="AE48" s="2005"/>
      <c r="AF48" s="2005"/>
      <c r="AG48" s="2006"/>
      <c r="AH48" s="2010"/>
      <c r="AI48" s="2011"/>
      <c r="AJ48" s="2011"/>
      <c r="AK48" s="2012"/>
      <c r="CE48" s="1979" t="s">
        <v>20</v>
      </c>
      <c r="CF48" s="1980"/>
      <c r="CG48" s="1980"/>
      <c r="CH48" s="1981"/>
      <c r="CI48" s="1985" t="s">
        <v>19</v>
      </c>
      <c r="CJ48" s="1985"/>
      <c r="CK48" s="1985"/>
      <c r="CL48" s="1985"/>
      <c r="CM48" s="1986" t="s">
        <v>2905</v>
      </c>
      <c r="CN48" s="1987"/>
      <c r="CO48" s="1985" t="s">
        <v>598</v>
      </c>
      <c r="CP48" s="1988"/>
    </row>
    <row r="49" spans="17:94" ht="10.5" customHeight="1">
      <c r="Q49" s="2023"/>
      <c r="R49" s="2024"/>
      <c r="S49" s="2024"/>
      <c r="T49" s="2025"/>
      <c r="U49" s="2029"/>
      <c r="V49" s="2030"/>
      <c r="W49" s="2030"/>
      <c r="X49" s="2031"/>
      <c r="AD49" s="2004"/>
      <c r="AE49" s="2005"/>
      <c r="AF49" s="2005"/>
      <c r="AG49" s="2006"/>
      <c r="AH49" s="2010"/>
      <c r="AI49" s="2011"/>
      <c r="AJ49" s="2011"/>
      <c r="AK49" s="2012"/>
      <c r="CE49" s="1982"/>
      <c r="CF49" s="1983"/>
      <c r="CG49" s="1983"/>
      <c r="CH49" s="1984"/>
      <c r="CI49" s="1989" t="s">
        <v>30</v>
      </c>
      <c r="CJ49" s="1991" t="s">
        <v>601</v>
      </c>
      <c r="CK49" s="1991" t="s">
        <v>599</v>
      </c>
      <c r="CL49" s="1991" t="s">
        <v>1027</v>
      </c>
      <c r="CM49" s="1990" t="s">
        <v>31</v>
      </c>
      <c r="CN49" s="1990" t="s">
        <v>32</v>
      </c>
      <c r="CO49" s="1989" t="s">
        <v>31</v>
      </c>
      <c r="CP49" s="1993" t="s">
        <v>172</v>
      </c>
    </row>
    <row r="50" spans="17:94" ht="20.5" customHeight="1" thickBot="1">
      <c r="Q50" s="2032" t="s">
        <v>1238</v>
      </c>
      <c r="R50" s="2033"/>
      <c r="S50" s="2033"/>
      <c r="T50" s="2033"/>
      <c r="U50" s="2034">
        <v>300</v>
      </c>
      <c r="V50" s="2035"/>
      <c r="W50" s="2035"/>
      <c r="X50" s="2036"/>
      <c r="AD50" s="1997" t="s">
        <v>626</v>
      </c>
      <c r="AE50" s="1998"/>
      <c r="AF50" s="1998"/>
      <c r="AG50" s="1998"/>
      <c r="AH50" s="1999">
        <v>40</v>
      </c>
      <c r="AI50" s="1999"/>
      <c r="AJ50" s="1999"/>
      <c r="AK50" s="2000"/>
      <c r="CE50" s="1982"/>
      <c r="CF50" s="1983"/>
      <c r="CG50" s="1983"/>
      <c r="CH50" s="1984"/>
      <c r="CI50" s="1990"/>
      <c r="CJ50" s="1992"/>
      <c r="CK50" s="1992"/>
      <c r="CL50" s="1992"/>
      <c r="CM50" s="1990"/>
      <c r="CN50" s="1990"/>
      <c r="CO50" s="1990"/>
      <c r="CP50" s="1994"/>
    </row>
    <row r="51" spans="17:94" ht="20.5" customHeight="1" thickBot="1">
      <c r="Q51" s="2032" t="s">
        <v>1236</v>
      </c>
      <c r="R51" s="2033"/>
      <c r="S51" s="2033"/>
      <c r="T51" s="2033"/>
      <c r="U51" s="2034">
        <v>300</v>
      </c>
      <c r="V51" s="2035"/>
      <c r="W51" s="2035"/>
      <c r="X51" s="2036"/>
      <c r="AD51" s="2054" t="s">
        <v>2573</v>
      </c>
      <c r="AE51" s="2055"/>
      <c r="AF51" s="2055"/>
      <c r="AG51" s="2055"/>
      <c r="AH51" s="2056">
        <v>50</v>
      </c>
      <c r="AI51" s="2056"/>
      <c r="AJ51" s="2056"/>
      <c r="AK51" s="2057"/>
      <c r="CE51" s="1972" t="s">
        <v>890</v>
      </c>
      <c r="CF51" s="1973"/>
      <c r="CG51" s="1973"/>
      <c r="CH51" s="1974"/>
      <c r="CI51" s="956">
        <v>16</v>
      </c>
      <c r="CJ51" s="956">
        <v>8.5</v>
      </c>
      <c r="CK51" s="956">
        <v>17</v>
      </c>
      <c r="CL51" s="956">
        <v>10</v>
      </c>
      <c r="CM51" s="958">
        <v>1200</v>
      </c>
      <c r="CN51" s="958">
        <v>1500</v>
      </c>
      <c r="CO51" s="958">
        <v>500</v>
      </c>
      <c r="CP51" s="958">
        <v>500</v>
      </c>
    </row>
    <row r="52" spans="17:94" ht="20.5" customHeight="1" thickBot="1">
      <c r="Q52" s="2039" t="s">
        <v>1230</v>
      </c>
      <c r="R52" s="2040"/>
      <c r="S52" s="2040"/>
      <c r="T52" s="2040"/>
      <c r="U52" s="2046">
        <v>600</v>
      </c>
      <c r="V52" s="2047"/>
      <c r="W52" s="2047"/>
      <c r="X52" s="2048"/>
      <c r="CE52" s="1955" t="s">
        <v>891</v>
      </c>
      <c r="CF52" s="1956"/>
      <c r="CG52" s="1956"/>
      <c r="CH52" s="1957"/>
      <c r="CI52" s="957" t="s">
        <v>57</v>
      </c>
      <c r="CJ52" s="957" t="s">
        <v>57</v>
      </c>
      <c r="CK52" s="957">
        <v>17</v>
      </c>
      <c r="CL52" s="957">
        <v>10</v>
      </c>
      <c r="CM52" s="959" t="s">
        <v>57</v>
      </c>
      <c r="CN52" s="960">
        <v>1500</v>
      </c>
      <c r="CO52" s="959" t="s">
        <v>57</v>
      </c>
      <c r="CP52" s="960">
        <v>500</v>
      </c>
    </row>
    <row r="53" spans="17:94">
      <c r="CE53" s="1958" t="s">
        <v>892</v>
      </c>
      <c r="CF53" s="1959"/>
      <c r="CG53" s="1959"/>
      <c r="CH53" s="1960"/>
      <c r="CI53" s="957">
        <v>18</v>
      </c>
      <c r="CJ53" s="957">
        <v>8.5</v>
      </c>
      <c r="CK53" s="957">
        <v>18</v>
      </c>
      <c r="CL53" s="957">
        <v>10</v>
      </c>
      <c r="CM53" s="960">
        <v>1200</v>
      </c>
      <c r="CN53" s="960">
        <v>1500</v>
      </c>
      <c r="CO53" s="960">
        <v>500</v>
      </c>
      <c r="CP53" s="960">
        <v>500</v>
      </c>
    </row>
    <row r="54" spans="17:94">
      <c r="CE54" s="1961" t="s">
        <v>893</v>
      </c>
      <c r="CF54" s="1962"/>
      <c r="CG54" s="1962"/>
      <c r="CH54" s="1963"/>
      <c r="CI54" s="954" t="s">
        <v>57</v>
      </c>
      <c r="CJ54" s="954" t="s">
        <v>57</v>
      </c>
      <c r="CK54" s="954">
        <v>18</v>
      </c>
      <c r="CL54" s="954">
        <v>10</v>
      </c>
      <c r="CM54" s="952" t="s">
        <v>57</v>
      </c>
      <c r="CN54" s="952">
        <v>1500</v>
      </c>
      <c r="CO54" s="952" t="s">
        <v>57</v>
      </c>
      <c r="CP54" s="952">
        <v>500</v>
      </c>
    </row>
    <row r="55" spans="17:94" ht="15" thickBot="1">
      <c r="CE55" s="1964" t="s">
        <v>2942</v>
      </c>
      <c r="CF55" s="1965"/>
      <c r="CG55" s="1965"/>
      <c r="CH55" s="1966"/>
      <c r="CI55" s="955" t="s">
        <v>57</v>
      </c>
      <c r="CJ55" s="955" t="s">
        <v>57</v>
      </c>
      <c r="CK55" s="955">
        <v>18</v>
      </c>
      <c r="CL55" s="955">
        <v>10</v>
      </c>
      <c r="CM55" s="953" t="s">
        <v>57</v>
      </c>
      <c r="CN55" s="953">
        <v>1500</v>
      </c>
      <c r="CO55" s="953" t="s">
        <v>57</v>
      </c>
      <c r="CP55" s="953">
        <v>500</v>
      </c>
    </row>
    <row r="66" spans="17:94" ht="15" thickBot="1"/>
    <row r="67" spans="17:94" ht="52" customHeight="1" thickBot="1">
      <c r="Q67" s="2060" t="s">
        <v>2570</v>
      </c>
      <c r="R67" s="2061"/>
      <c r="S67" s="2061"/>
      <c r="T67" s="2061"/>
      <c r="U67" s="2061"/>
      <c r="V67" s="2061"/>
      <c r="W67" s="2061"/>
      <c r="X67" s="2062"/>
    </row>
    <row r="68" spans="17:94" ht="26" thickBot="1">
      <c r="Q68" s="2020" t="s">
        <v>20</v>
      </c>
      <c r="R68" s="2021"/>
      <c r="S68" s="2021"/>
      <c r="T68" s="2022"/>
      <c r="U68" s="2026" t="s">
        <v>2565</v>
      </c>
      <c r="V68" s="2027"/>
      <c r="W68" s="2027"/>
      <c r="X68" s="2028"/>
      <c r="AD68" s="2044" t="s">
        <v>2586</v>
      </c>
      <c r="AE68" s="2045"/>
      <c r="AF68" s="2045"/>
      <c r="AG68" s="2045"/>
      <c r="AH68" s="2045"/>
      <c r="AI68" s="2045"/>
      <c r="AJ68" s="2045"/>
      <c r="AK68" s="2045"/>
      <c r="AL68" s="2045"/>
      <c r="AM68" s="2045"/>
      <c r="CE68" s="1975" t="s">
        <v>1781</v>
      </c>
      <c r="CF68" s="1976"/>
      <c r="CG68" s="1976"/>
      <c r="CH68" s="1976"/>
      <c r="CI68" s="1976"/>
      <c r="CJ68" s="1976"/>
      <c r="CK68" s="1976"/>
      <c r="CL68" s="1976"/>
      <c r="CM68" s="1977"/>
      <c r="CN68" s="1977"/>
      <c r="CO68" s="1976"/>
      <c r="CP68" s="1978"/>
    </row>
    <row r="69" spans="17:94" ht="2.5" customHeight="1" thickBot="1">
      <c r="Q69" s="2023"/>
      <c r="R69" s="2024"/>
      <c r="S69" s="2024"/>
      <c r="T69" s="2025"/>
      <c r="U69" s="2029"/>
      <c r="V69" s="2030"/>
      <c r="W69" s="2030"/>
      <c r="X69" s="2031"/>
      <c r="AD69" s="2007" t="s">
        <v>20</v>
      </c>
      <c r="AE69" s="2009"/>
      <c r="AF69" s="2049" t="s">
        <v>2739</v>
      </c>
      <c r="AG69" s="2050"/>
      <c r="AH69" s="2008" t="s">
        <v>13044</v>
      </c>
      <c r="AI69" s="2008"/>
      <c r="AJ69" s="2008"/>
      <c r="AK69" s="2009"/>
      <c r="AL69" s="2037" t="s">
        <v>13043</v>
      </c>
      <c r="CE69" s="1979" t="s">
        <v>20</v>
      </c>
      <c r="CF69" s="1980"/>
      <c r="CG69" s="1980"/>
      <c r="CH69" s="1981"/>
      <c r="CI69" s="1985" t="s">
        <v>19</v>
      </c>
      <c r="CJ69" s="1985"/>
      <c r="CK69" s="1985"/>
      <c r="CL69" s="1985"/>
      <c r="CM69" s="1986" t="s">
        <v>2905</v>
      </c>
      <c r="CN69" s="1987"/>
      <c r="CO69" s="1985" t="s">
        <v>598</v>
      </c>
      <c r="CP69" s="1988"/>
    </row>
    <row r="70" spans="17:94" ht="36" customHeight="1">
      <c r="Q70" s="2023"/>
      <c r="R70" s="2024"/>
      <c r="S70" s="2024"/>
      <c r="T70" s="2025"/>
      <c r="U70" s="2029"/>
      <c r="V70" s="2030"/>
      <c r="W70" s="2030"/>
      <c r="X70" s="2031"/>
      <c r="AD70" s="2053"/>
      <c r="AE70" s="2019"/>
      <c r="AF70" s="2051"/>
      <c r="AG70" s="2052"/>
      <c r="AH70" s="2018"/>
      <c r="AI70" s="2018"/>
      <c r="AJ70" s="2018"/>
      <c r="AK70" s="2019"/>
      <c r="AL70" s="2038"/>
      <c r="AM70" s="1309" t="s">
        <v>231</v>
      </c>
      <c r="CE70" s="1982"/>
      <c r="CF70" s="1983"/>
      <c r="CG70" s="1983"/>
      <c r="CH70" s="1984"/>
      <c r="CI70" s="1989" t="s">
        <v>30</v>
      </c>
      <c r="CJ70" s="1991" t="s">
        <v>601</v>
      </c>
      <c r="CK70" s="1991" t="s">
        <v>599</v>
      </c>
      <c r="CL70" s="1991" t="s">
        <v>1027</v>
      </c>
      <c r="CM70" s="1993" t="s">
        <v>31</v>
      </c>
      <c r="CN70" s="1993" t="s">
        <v>32</v>
      </c>
      <c r="CO70" s="1993" t="s">
        <v>31</v>
      </c>
      <c r="CP70" s="1993" t="s">
        <v>172</v>
      </c>
    </row>
    <row r="71" spans="17:94" ht="20.149999999999999" customHeight="1" thickBot="1">
      <c r="Q71" s="2032" t="s">
        <v>1238</v>
      </c>
      <c r="R71" s="2033"/>
      <c r="S71" s="2033"/>
      <c r="T71" s="2033"/>
      <c r="U71" s="2034">
        <v>500</v>
      </c>
      <c r="V71" s="2035"/>
      <c r="W71" s="2035"/>
      <c r="X71" s="2036"/>
      <c r="AD71" s="2058" t="s">
        <v>12815</v>
      </c>
      <c r="AE71" s="2059"/>
      <c r="AF71" s="2014" t="s">
        <v>12816</v>
      </c>
      <c r="AG71" s="2015"/>
      <c r="AH71" s="2016">
        <v>1000</v>
      </c>
      <c r="AI71" s="2016"/>
      <c r="AJ71" s="2016"/>
      <c r="AK71" s="2017"/>
      <c r="AL71" s="1150">
        <v>1500</v>
      </c>
      <c r="AM71" s="1150">
        <v>250</v>
      </c>
      <c r="CE71" s="1982"/>
      <c r="CF71" s="1983"/>
      <c r="CG71" s="1983"/>
      <c r="CH71" s="1984"/>
      <c r="CI71" s="1990"/>
      <c r="CJ71" s="1992"/>
      <c r="CK71" s="1992"/>
      <c r="CL71" s="1992"/>
      <c r="CM71" s="1994"/>
      <c r="CN71" s="1994"/>
      <c r="CO71" s="1994"/>
      <c r="CP71" s="1994"/>
    </row>
    <row r="72" spans="17:94" ht="20.149999999999999" customHeight="1">
      <c r="Q72" s="2032" t="s">
        <v>1236</v>
      </c>
      <c r="R72" s="2033"/>
      <c r="S72" s="2033"/>
      <c r="T72" s="2033"/>
      <c r="U72" s="2034">
        <v>1000</v>
      </c>
      <c r="V72" s="2035"/>
      <c r="W72" s="2035"/>
      <c r="X72" s="2036"/>
      <c r="AD72" s="2058" t="s">
        <v>2740</v>
      </c>
      <c r="AE72" s="2059"/>
      <c r="AF72" s="2014" t="s">
        <v>12817</v>
      </c>
      <c r="AG72" s="2015"/>
      <c r="AH72" s="2016">
        <v>1000</v>
      </c>
      <c r="AI72" s="2016"/>
      <c r="AJ72" s="2016"/>
      <c r="AK72" s="2017"/>
      <c r="AL72" s="1150">
        <v>1500</v>
      </c>
      <c r="AM72" s="1150">
        <v>250</v>
      </c>
      <c r="CE72" s="1972" t="s">
        <v>890</v>
      </c>
      <c r="CF72" s="1973"/>
      <c r="CG72" s="1973"/>
      <c r="CH72" s="1974"/>
      <c r="CI72" s="956">
        <v>16</v>
      </c>
      <c r="CJ72" s="956">
        <v>8.5</v>
      </c>
      <c r="CK72" s="956">
        <v>17</v>
      </c>
      <c r="CL72" s="956">
        <v>10</v>
      </c>
      <c r="CM72" s="951">
        <v>1200</v>
      </c>
      <c r="CN72" s="951">
        <v>1500</v>
      </c>
      <c r="CO72" s="951">
        <v>500</v>
      </c>
      <c r="CP72" s="951">
        <v>500</v>
      </c>
    </row>
    <row r="73" spans="17:94" ht="20.149999999999999" customHeight="1" thickBot="1">
      <c r="Q73" s="2039" t="s">
        <v>1230</v>
      </c>
      <c r="R73" s="2040"/>
      <c r="S73" s="2040"/>
      <c r="T73" s="2040"/>
      <c r="U73" s="2046">
        <v>4500</v>
      </c>
      <c r="V73" s="2047"/>
      <c r="W73" s="2047"/>
      <c r="X73" s="2048"/>
      <c r="AD73" s="2058" t="s">
        <v>2842</v>
      </c>
      <c r="AE73" s="2059"/>
      <c r="AF73" s="2014" t="s">
        <v>12818</v>
      </c>
      <c r="AG73" s="2015"/>
      <c r="AH73" s="2016">
        <v>100</v>
      </c>
      <c r="AI73" s="2016"/>
      <c r="AJ73" s="2016"/>
      <c r="AK73" s="2017"/>
      <c r="AL73" s="1150">
        <v>100</v>
      </c>
      <c r="AM73" s="1150">
        <v>60</v>
      </c>
      <c r="CE73" s="1955" t="s">
        <v>891</v>
      </c>
      <c r="CF73" s="1956"/>
      <c r="CG73" s="1956"/>
      <c r="CH73" s="1957"/>
      <c r="CI73" s="957" t="s">
        <v>57</v>
      </c>
      <c r="CJ73" s="957" t="s">
        <v>57</v>
      </c>
      <c r="CK73" s="957">
        <v>17</v>
      </c>
      <c r="CL73" s="957">
        <v>10</v>
      </c>
      <c r="CM73" s="951" t="s">
        <v>57</v>
      </c>
      <c r="CN73" s="951">
        <v>4000</v>
      </c>
      <c r="CO73" s="951" t="s">
        <v>57</v>
      </c>
      <c r="CP73" s="951">
        <v>500</v>
      </c>
    </row>
    <row r="74" spans="17:94" ht="20.149999999999999" customHeight="1" thickBot="1">
      <c r="AD74" s="1970" t="s">
        <v>12819</v>
      </c>
      <c r="AE74" s="1971"/>
      <c r="AF74" s="1946" t="s">
        <v>12820</v>
      </c>
      <c r="AG74" s="1947"/>
      <c r="AH74" s="1967">
        <v>300</v>
      </c>
      <c r="AI74" s="1968"/>
      <c r="AJ74" s="1968"/>
      <c r="AK74" s="1969"/>
      <c r="AL74" s="1151">
        <v>300</v>
      </c>
      <c r="AM74" s="1151">
        <v>100</v>
      </c>
      <c r="CE74" s="1958" t="s">
        <v>892</v>
      </c>
      <c r="CF74" s="1959"/>
      <c r="CG74" s="1959"/>
      <c r="CH74" s="1960"/>
      <c r="CI74" s="957">
        <v>18</v>
      </c>
      <c r="CJ74" s="957">
        <v>8.5</v>
      </c>
      <c r="CK74" s="957">
        <v>18</v>
      </c>
      <c r="CL74" s="957">
        <v>10</v>
      </c>
      <c r="CM74" s="951">
        <v>1200</v>
      </c>
      <c r="CN74" s="951">
        <v>1500</v>
      </c>
      <c r="CO74" s="951">
        <v>500</v>
      </c>
      <c r="CP74" s="951">
        <v>500</v>
      </c>
    </row>
    <row r="75" spans="17:94">
      <c r="CE75" s="1961" t="s">
        <v>893</v>
      </c>
      <c r="CF75" s="1962"/>
      <c r="CG75" s="1962"/>
      <c r="CH75" s="1963"/>
      <c r="CI75" s="954" t="s">
        <v>57</v>
      </c>
      <c r="CJ75" s="954" t="s">
        <v>57</v>
      </c>
      <c r="CK75" s="954">
        <v>18</v>
      </c>
      <c r="CL75" s="954">
        <v>10</v>
      </c>
      <c r="CM75" s="951" t="s">
        <v>57</v>
      </c>
      <c r="CN75" s="951">
        <v>4000</v>
      </c>
      <c r="CO75" s="951" t="s">
        <v>57</v>
      </c>
      <c r="CP75" s="951">
        <v>500</v>
      </c>
    </row>
    <row r="76" spans="17:94" ht="15" customHeight="1" thickBot="1">
      <c r="CE76" s="1964" t="s">
        <v>2942</v>
      </c>
      <c r="CF76" s="1965"/>
      <c r="CG76" s="1965"/>
      <c r="CH76" s="1966"/>
      <c r="CI76" s="955" t="s">
        <v>57</v>
      </c>
      <c r="CJ76" s="955" t="s">
        <v>57</v>
      </c>
      <c r="CK76" s="955">
        <v>18</v>
      </c>
      <c r="CL76" s="955">
        <v>10</v>
      </c>
      <c r="CM76" s="985" t="s">
        <v>57</v>
      </c>
      <c r="CN76" s="985">
        <v>4000</v>
      </c>
      <c r="CO76" s="985" t="s">
        <v>57</v>
      </c>
      <c r="CP76" s="985">
        <v>500</v>
      </c>
    </row>
    <row r="78" spans="17:94">
      <c r="CE78" s="983" t="s">
        <v>3018</v>
      </c>
      <c r="CF78" s="983"/>
      <c r="CG78" s="983"/>
      <c r="CH78" s="983"/>
      <c r="CI78" s="983"/>
      <c r="CJ78" s="983"/>
    </row>
    <row r="90" ht="30.65" customHeight="1"/>
    <row r="92" ht="15" customHeight="1"/>
    <row r="93" ht="14.5" customHeight="1"/>
    <row r="94" ht="14.5" customHeight="1"/>
    <row r="95" ht="15" customHeight="1"/>
    <row r="100" spans="25:31" ht="53.5" customHeight="1" thickBot="1">
      <c r="Y100" s="1932" t="s">
        <v>13872</v>
      </c>
      <c r="Z100" s="1933"/>
      <c r="AA100" s="1933"/>
      <c r="AB100" s="1933"/>
      <c r="AC100" s="1933"/>
      <c r="AD100" s="1933"/>
      <c r="AE100" s="1933"/>
    </row>
    <row r="101" spans="25:31" ht="41.15" customHeight="1" thickBot="1">
      <c r="Y101" s="1952" t="s">
        <v>20</v>
      </c>
      <c r="Z101" s="1953"/>
      <c r="AA101" s="1954"/>
      <c r="AB101" s="1930" t="s">
        <v>14161</v>
      </c>
      <c r="AC101" s="1931"/>
      <c r="AD101" s="1930" t="s">
        <v>14162</v>
      </c>
      <c r="AE101" s="1931"/>
    </row>
    <row r="102" spans="25:31" ht="20.149999999999999" customHeight="1">
      <c r="Y102" s="1923" t="s">
        <v>1230</v>
      </c>
      <c r="Z102" s="1924"/>
      <c r="AA102" s="1924"/>
      <c r="AB102" s="1934">
        <v>500</v>
      </c>
      <c r="AC102" s="1935"/>
      <c r="AD102" s="1934">
        <v>650</v>
      </c>
      <c r="AE102" s="1935"/>
    </row>
    <row r="103" spans="25:31" ht="20.149999999999999" customHeight="1">
      <c r="Y103" s="1923" t="s">
        <v>1236</v>
      </c>
      <c r="Z103" s="1924"/>
      <c r="AA103" s="1924"/>
      <c r="AB103" s="1925">
        <v>250</v>
      </c>
      <c r="AC103" s="1926"/>
      <c r="AD103" s="1925">
        <v>300</v>
      </c>
      <c r="AE103" s="1926"/>
    </row>
    <row r="104" spans="25:31" ht="20.149999999999999" customHeight="1">
      <c r="Y104" s="1923" t="s">
        <v>1238</v>
      </c>
      <c r="Z104" s="1924"/>
      <c r="AA104" s="1924"/>
      <c r="AB104" s="1925">
        <v>250</v>
      </c>
      <c r="AC104" s="1926"/>
      <c r="AD104" s="1925">
        <v>300</v>
      </c>
      <c r="AE104" s="1926"/>
    </row>
    <row r="105" spans="25:31" ht="20.149999999999999" customHeight="1" thickBot="1">
      <c r="Y105" s="1944" t="s">
        <v>12795</v>
      </c>
      <c r="Z105" s="1945"/>
      <c r="AA105" s="1945"/>
      <c r="AB105" s="1936">
        <v>4</v>
      </c>
      <c r="AC105" s="1937"/>
      <c r="AD105" s="1936">
        <v>4</v>
      </c>
      <c r="AE105" s="1937"/>
    </row>
    <row r="106" spans="25:31">
      <c r="Y106" t="s">
        <v>12796</v>
      </c>
    </row>
    <row r="107" spans="25:31" ht="15" thickBot="1"/>
    <row r="108" spans="25:31" ht="53.15" customHeight="1">
      <c r="Y108" s="1938" t="s">
        <v>13873</v>
      </c>
      <c r="Z108" s="1939"/>
      <c r="AA108" s="1939"/>
      <c r="AB108" s="1939"/>
      <c r="AC108" s="1940"/>
    </row>
    <row r="109" spans="25:31" ht="43" customHeight="1">
      <c r="Y109" s="1948" t="s">
        <v>20</v>
      </c>
      <c r="Z109" s="1949"/>
      <c r="AA109" s="1949"/>
      <c r="AB109" s="1950" t="s">
        <v>14160</v>
      </c>
      <c r="AC109" s="1951"/>
    </row>
    <row r="110" spans="25:31" ht="20.149999999999999" customHeight="1">
      <c r="Y110" s="1923" t="s">
        <v>1230</v>
      </c>
      <c r="Z110" s="1924"/>
      <c r="AA110" s="1924"/>
      <c r="AB110" s="1925">
        <v>4650</v>
      </c>
      <c r="AC110" s="1926"/>
    </row>
    <row r="111" spans="25:31" ht="20.149999999999999" customHeight="1">
      <c r="Y111" s="1923" t="s">
        <v>1236</v>
      </c>
      <c r="Z111" s="1924"/>
      <c r="AA111" s="1924"/>
      <c r="AB111" s="1925">
        <v>1000</v>
      </c>
      <c r="AC111" s="1926"/>
    </row>
    <row r="112" spans="25:31" ht="20.149999999999999" customHeight="1">
      <c r="Y112" s="1923" t="s">
        <v>1238</v>
      </c>
      <c r="Z112" s="1924"/>
      <c r="AA112" s="1924"/>
      <c r="AB112" s="1925">
        <v>600</v>
      </c>
      <c r="AC112" s="1926"/>
    </row>
    <row r="113" spans="25:29" ht="20.149999999999999" customHeight="1" thickBot="1">
      <c r="Y113" s="1944" t="s">
        <v>12795</v>
      </c>
      <c r="Z113" s="1945"/>
      <c r="AA113" s="1945"/>
      <c r="AB113" s="1936">
        <v>8</v>
      </c>
      <c r="AC113" s="1937"/>
    </row>
    <row r="114" spans="25:29">
      <c r="Y114" t="s">
        <v>12796</v>
      </c>
    </row>
    <row r="117" spans="25:29" ht="15" thickBot="1"/>
    <row r="118" spans="25:29" ht="26">
      <c r="Y118" s="1938" t="s">
        <v>13874</v>
      </c>
      <c r="Z118" s="1939"/>
      <c r="AA118" s="1939"/>
      <c r="AB118" s="1939"/>
      <c r="AC118" s="1940"/>
    </row>
    <row r="119" spans="25:29" ht="18.5">
      <c r="Y119" s="1941" t="s">
        <v>12798</v>
      </c>
      <c r="Z119" s="1942"/>
      <c r="AA119" s="1942"/>
      <c r="AB119" s="1942"/>
      <c r="AC119" s="1943"/>
    </row>
    <row r="120" spans="25:29">
      <c r="Y120" s="1927">
        <v>500</v>
      </c>
      <c r="Z120" s="1928"/>
      <c r="AA120" s="1928"/>
      <c r="AB120" s="1928"/>
      <c r="AC120" s="1929"/>
    </row>
  </sheetData>
  <mergeCells count="149">
    <mergeCell ref="I13:N13"/>
    <mergeCell ref="B39:G39"/>
    <mergeCell ref="B40:G40"/>
    <mergeCell ref="B41:G41"/>
    <mergeCell ref="L9:N9"/>
    <mergeCell ref="I10:K10"/>
    <mergeCell ref="L10:N10"/>
    <mergeCell ref="I11:K11"/>
    <mergeCell ref="L11:N11"/>
    <mergeCell ref="B12:D12"/>
    <mergeCell ref="E12:G12"/>
    <mergeCell ref="I12:K12"/>
    <mergeCell ref="L12:N12"/>
    <mergeCell ref="Q67:X67"/>
    <mergeCell ref="A3:F3"/>
    <mergeCell ref="B6:D6"/>
    <mergeCell ref="E6:G6"/>
    <mergeCell ref="B5:G5"/>
    <mergeCell ref="I5:N5"/>
    <mergeCell ref="E10:G10"/>
    <mergeCell ref="B11:D11"/>
    <mergeCell ref="E11:G11"/>
    <mergeCell ref="B7:D7"/>
    <mergeCell ref="E7:G7"/>
    <mergeCell ref="B8:D8"/>
    <mergeCell ref="E8:G8"/>
    <mergeCell ref="B9:D9"/>
    <mergeCell ref="E9:G9"/>
    <mergeCell ref="B10:D10"/>
    <mergeCell ref="I9:K9"/>
    <mergeCell ref="L7:N7"/>
    <mergeCell ref="I8:K8"/>
    <mergeCell ref="L8:N8"/>
    <mergeCell ref="I6:K6"/>
    <mergeCell ref="L6:N6"/>
    <mergeCell ref="I7:K7"/>
    <mergeCell ref="B13:G13"/>
    <mergeCell ref="Q73:T73"/>
    <mergeCell ref="U73:X73"/>
    <mergeCell ref="AD71:AE71"/>
    <mergeCell ref="AD72:AE72"/>
    <mergeCell ref="AH72:AK72"/>
    <mergeCell ref="AF72:AG72"/>
    <mergeCell ref="AD73:AE73"/>
    <mergeCell ref="AF73:AG73"/>
    <mergeCell ref="AH73:AK73"/>
    <mergeCell ref="Q72:T72"/>
    <mergeCell ref="U72:X72"/>
    <mergeCell ref="CN70:CN71"/>
    <mergeCell ref="AP9:AQ9"/>
    <mergeCell ref="AF71:AG71"/>
    <mergeCell ref="AH71:AK71"/>
    <mergeCell ref="AH69:AK70"/>
    <mergeCell ref="Q68:T70"/>
    <mergeCell ref="U68:X70"/>
    <mergeCell ref="Q71:T71"/>
    <mergeCell ref="U71:X71"/>
    <mergeCell ref="AL69:AL70"/>
    <mergeCell ref="Q50:T50"/>
    <mergeCell ref="Q51:T51"/>
    <mergeCell ref="Q52:T52"/>
    <mergeCell ref="Q46:X46"/>
    <mergeCell ref="AD68:AM68"/>
    <mergeCell ref="U47:X49"/>
    <mergeCell ref="U50:X50"/>
    <mergeCell ref="U52:X52"/>
    <mergeCell ref="Q47:T49"/>
    <mergeCell ref="AF69:AG70"/>
    <mergeCell ref="AD69:AE70"/>
    <mergeCell ref="AD51:AG51"/>
    <mergeCell ref="AH51:AK51"/>
    <mergeCell ref="U51:X51"/>
    <mergeCell ref="CQ3:CR3"/>
    <mergeCell ref="AD9:AG9"/>
    <mergeCell ref="CE47:CP47"/>
    <mergeCell ref="CE48:CH50"/>
    <mergeCell ref="CI48:CL48"/>
    <mergeCell ref="CM48:CN48"/>
    <mergeCell ref="CO48:CP48"/>
    <mergeCell ref="CI49:CI50"/>
    <mergeCell ref="CJ49:CJ50"/>
    <mergeCell ref="CK49:CK50"/>
    <mergeCell ref="CL49:CL50"/>
    <mergeCell ref="CM49:CM50"/>
    <mergeCell ref="CN49:CN50"/>
    <mergeCell ref="CO49:CO50"/>
    <mergeCell ref="CP49:CP50"/>
    <mergeCell ref="AD50:AG50"/>
    <mergeCell ref="AH50:AK50"/>
    <mergeCell ref="AD46:AK46"/>
    <mergeCell ref="AD47:AG49"/>
    <mergeCell ref="AH47:AK49"/>
    <mergeCell ref="AN9:AO9"/>
    <mergeCell ref="AL9:AM9"/>
    <mergeCell ref="CE73:CH73"/>
    <mergeCell ref="CE74:CH74"/>
    <mergeCell ref="CE75:CH75"/>
    <mergeCell ref="CE76:CH76"/>
    <mergeCell ref="AH74:AK74"/>
    <mergeCell ref="AD74:AE74"/>
    <mergeCell ref="CE72:CH72"/>
    <mergeCell ref="CE51:CH51"/>
    <mergeCell ref="CE52:CH52"/>
    <mergeCell ref="CE53:CH53"/>
    <mergeCell ref="CE54:CH54"/>
    <mergeCell ref="CE55:CH55"/>
    <mergeCell ref="CE68:CP68"/>
    <mergeCell ref="CE69:CH71"/>
    <mergeCell ref="CI69:CL69"/>
    <mergeCell ref="CM69:CN69"/>
    <mergeCell ref="CO69:CP69"/>
    <mergeCell ref="CI70:CI71"/>
    <mergeCell ref="CJ70:CJ71"/>
    <mergeCell ref="CK70:CK71"/>
    <mergeCell ref="CL70:CL71"/>
    <mergeCell ref="CM70:CM71"/>
    <mergeCell ref="CO70:CO71"/>
    <mergeCell ref="CP70:CP71"/>
    <mergeCell ref="AF74:AG74"/>
    <mergeCell ref="Y108:AC108"/>
    <mergeCell ref="Y109:AA109"/>
    <mergeCell ref="AB109:AC109"/>
    <mergeCell ref="Y102:AA102"/>
    <mergeCell ref="Y103:AA103"/>
    <mergeCell ref="Y105:AA105"/>
    <mergeCell ref="Y101:AA101"/>
    <mergeCell ref="AB101:AC101"/>
    <mergeCell ref="AB102:AC102"/>
    <mergeCell ref="AB103:AC103"/>
    <mergeCell ref="AB105:AC105"/>
    <mergeCell ref="Y104:AA104"/>
    <mergeCell ref="AB104:AC104"/>
    <mergeCell ref="Y112:AA112"/>
    <mergeCell ref="AB112:AC112"/>
    <mergeCell ref="Y110:AA110"/>
    <mergeCell ref="AB110:AC110"/>
    <mergeCell ref="Y111:AA111"/>
    <mergeCell ref="AB111:AC111"/>
    <mergeCell ref="Y120:AC120"/>
    <mergeCell ref="AD101:AE101"/>
    <mergeCell ref="Y100:AE100"/>
    <mergeCell ref="AD102:AE102"/>
    <mergeCell ref="AD103:AE103"/>
    <mergeCell ref="AD104:AE104"/>
    <mergeCell ref="AD105:AE105"/>
    <mergeCell ref="Y118:AC118"/>
    <mergeCell ref="Y119:AC119"/>
    <mergeCell ref="Y113:AA113"/>
    <mergeCell ref="AB113:AC113"/>
  </mergeCells>
  <phoneticPr fontId="52" type="noConversion"/>
  <conditionalFormatting sqref="Q46:Q47">
    <cfRule type="cellIs" dxfId="144" priority="187" stopIfTrue="1" operator="equal">
      <formula>"Missing Info"</formula>
    </cfRule>
  </conditionalFormatting>
  <conditionalFormatting sqref="Q67:Q68">
    <cfRule type="cellIs" dxfId="143" priority="174" stopIfTrue="1" operator="equal">
      <formula>"Missing Info"</formula>
    </cfRule>
  </conditionalFormatting>
  <conditionalFormatting sqref="U47">
    <cfRule type="cellIs" dxfId="142" priority="180" stopIfTrue="1" operator="equal">
      <formula>"Missing Info"</formula>
    </cfRule>
  </conditionalFormatting>
  <conditionalFormatting sqref="U68">
    <cfRule type="cellIs" dxfId="141" priority="173" stopIfTrue="1" operator="equal">
      <formula>"Missing Info"</formula>
    </cfRule>
  </conditionalFormatting>
  <conditionalFormatting sqref="AD46:AD47">
    <cfRule type="cellIs" dxfId="140" priority="171" stopIfTrue="1" operator="equal">
      <formula>"Missing Info"</formula>
    </cfRule>
  </conditionalFormatting>
  <conditionalFormatting sqref="AD68:AD69">
    <cfRule type="cellIs" dxfId="139" priority="168" stopIfTrue="1" operator="equal">
      <formula>"Missing Info"</formula>
    </cfRule>
  </conditionalFormatting>
  <conditionalFormatting sqref="AH47">
    <cfRule type="cellIs" dxfId="138" priority="170" stopIfTrue="1" operator="equal">
      <formula>"Missing Info"</formula>
    </cfRule>
  </conditionalFormatting>
  <conditionalFormatting sqref="AH69">
    <cfRule type="cellIs" dxfId="137" priority="167" stopIfTrue="1" operator="equal">
      <formula>"Missing Info"</formula>
    </cfRule>
  </conditionalFormatting>
  <conditionalFormatting sqref="AL69">
    <cfRule type="cellIs" dxfId="136" priority="165" stopIfTrue="1" operator="equal">
      <formula>"Missing Info"</formula>
    </cfRule>
  </conditionalFormatting>
  <conditionalFormatting sqref="AM70">
    <cfRule type="cellIs" dxfId="135" priority="1" stopIfTrue="1" operator="equal">
      <formula>"Missing Info"</formula>
    </cfRule>
  </conditionalFormatting>
  <conditionalFormatting sqref="CE47:CE48">
    <cfRule type="cellIs" dxfId="134" priority="103" stopIfTrue="1" operator="equal">
      <formula>"Missing Info"</formula>
    </cfRule>
  </conditionalFormatting>
  <conditionalFormatting sqref="CE68:CE69">
    <cfRule type="cellIs" dxfId="133" priority="17" stopIfTrue="1" operator="equal">
      <formula>"Missing Info"</formula>
    </cfRule>
  </conditionalFormatting>
  <conditionalFormatting sqref="CI48:CI49">
    <cfRule type="cellIs" dxfId="132" priority="101" stopIfTrue="1" operator="equal">
      <formula>"Missing Info"</formula>
    </cfRule>
  </conditionalFormatting>
  <conditionalFormatting sqref="CI69:CI70">
    <cfRule type="cellIs" dxfId="131" priority="15" stopIfTrue="1" operator="equal">
      <formula>"Missing Info"</formula>
    </cfRule>
  </conditionalFormatting>
  <conditionalFormatting sqref="CJ49:CL49">
    <cfRule type="cellIs" dxfId="130" priority="98" stopIfTrue="1" operator="equal">
      <formula>"Missing Info"</formula>
    </cfRule>
  </conditionalFormatting>
  <conditionalFormatting sqref="CJ70:CL70">
    <cfRule type="cellIs" dxfId="129" priority="12" stopIfTrue="1" operator="equal">
      <formula>"Missing Info"</formula>
    </cfRule>
  </conditionalFormatting>
  <conditionalFormatting sqref="CM48:CM49">
    <cfRule type="cellIs" dxfId="128" priority="96" stopIfTrue="1" operator="equal">
      <formula>"Missing Info"</formula>
    </cfRule>
  </conditionalFormatting>
  <conditionalFormatting sqref="CM69:CM70">
    <cfRule type="cellIs" dxfId="127" priority="10" stopIfTrue="1" operator="equal">
      <formula>"Missing Info"</formula>
    </cfRule>
  </conditionalFormatting>
  <conditionalFormatting sqref="CN49">
    <cfRule type="cellIs" dxfId="126" priority="95" stopIfTrue="1" operator="equal">
      <formula>"Missing Info"</formula>
    </cfRule>
  </conditionalFormatting>
  <conditionalFormatting sqref="CN70">
    <cfRule type="cellIs" dxfId="125" priority="9" stopIfTrue="1" operator="equal">
      <formula>"Missing Info"</formula>
    </cfRule>
  </conditionalFormatting>
  <conditionalFormatting sqref="CO48:CO49">
    <cfRule type="cellIs" dxfId="124" priority="93" stopIfTrue="1" operator="equal">
      <formula>"Missing Info"</formula>
    </cfRule>
  </conditionalFormatting>
  <conditionalFormatting sqref="CO69:CO70">
    <cfRule type="cellIs" dxfId="123" priority="7" stopIfTrue="1" operator="equal">
      <formula>"Missing Info"</formula>
    </cfRule>
  </conditionalFormatting>
  <conditionalFormatting sqref="CP49">
    <cfRule type="cellIs" dxfId="122" priority="92" stopIfTrue="1" operator="equal">
      <formula>"Missing Info"</formula>
    </cfRule>
  </conditionalFormatting>
  <conditionalFormatting sqref="CP70">
    <cfRule type="cellIs" dxfId="121" priority="6" stopIfTrue="1" operator="equal">
      <formula>"Missing Info"</formula>
    </cfRule>
  </conditionalFormatting>
  <pageMargins left="0.7" right="0.7" top="0.75" bottom="0.75" header="0.3" footer="0.3"/>
  <pageSetup scale="38"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colBreaks count="4" manualBreakCount="4">
    <brk id="29" max="1048575" man="1"/>
    <brk id="46" max="1048575" man="1"/>
    <brk id="62" max="1048575" man="1"/>
    <brk id="80" max="1048575" man="1"/>
  </colBreak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FF0000"/>
  </sheetPr>
  <dimension ref="A1:HV53"/>
  <sheetViews>
    <sheetView zoomScaleNormal="100" workbookViewId="0">
      <selection activeCell="BW13" sqref="BW13"/>
    </sheetView>
  </sheetViews>
  <sheetFormatPr defaultColWidth="8.81640625" defaultRowHeight="5.15" customHeight="1"/>
  <cols>
    <col min="1" max="1" width="12.453125" bestFit="1" customWidth="1"/>
    <col min="2" max="2" width="5.453125" customWidth="1"/>
    <col min="3" max="3" width="23.54296875" bestFit="1" customWidth="1"/>
    <col min="4" max="4" width="27.54296875" customWidth="1"/>
    <col min="5" max="5" width="35.453125" bestFit="1" customWidth="1"/>
    <col min="6" max="6" width="16.453125" bestFit="1" customWidth="1"/>
    <col min="7" max="7" width="16.453125" customWidth="1"/>
    <col min="8" max="8" width="37.1796875" customWidth="1"/>
    <col min="9" max="13" width="15.81640625" customWidth="1"/>
    <col min="14" max="15" width="13.81640625" customWidth="1"/>
    <col min="16" max="19" width="16" customWidth="1"/>
    <col min="20" max="20" width="17.453125" bestFit="1" customWidth="1"/>
    <col min="21" max="22" width="11.54296875" customWidth="1"/>
    <col min="23" max="23" width="29.453125" bestFit="1" customWidth="1"/>
    <col min="24" max="24" width="21" bestFit="1" customWidth="1"/>
    <col min="25" max="33" width="15.81640625" customWidth="1"/>
    <col min="34" max="34" width="18.1796875" bestFit="1" customWidth="1"/>
    <col min="35" max="36" width="15.81640625" customWidth="1"/>
    <col min="37" max="39" width="13.453125" customWidth="1"/>
    <col min="40" max="40" width="15.453125" bestFit="1" customWidth="1"/>
    <col min="41" max="41" width="13.1796875" customWidth="1"/>
    <col min="44" max="44" width="12.81640625" bestFit="1" customWidth="1"/>
    <col min="45" max="45" width="11.1796875" customWidth="1"/>
    <col min="46" max="46" width="12.81640625" customWidth="1"/>
    <col min="47" max="47" width="14.81640625" bestFit="1" customWidth="1"/>
    <col min="49" max="49" width="10.81640625" customWidth="1"/>
    <col min="50" max="50" width="16.81640625" customWidth="1"/>
    <col min="51" max="51" width="14.453125" customWidth="1"/>
    <col min="52" max="52" width="15.453125" customWidth="1"/>
    <col min="54" max="62" width="12.1796875" customWidth="1"/>
    <col min="65" max="65" width="12.1796875" bestFit="1" customWidth="1"/>
    <col min="66" max="66" width="13.453125" bestFit="1" customWidth="1"/>
    <col min="67" max="69" width="13.453125" customWidth="1"/>
    <col min="70" max="70" width="8" customWidth="1"/>
    <col min="71" max="73" width="9.1796875" customWidth="1"/>
    <col min="74" max="74" width="11" customWidth="1"/>
    <col min="75" max="75" width="11.453125" customWidth="1"/>
    <col min="76" max="77" width="8.1796875" customWidth="1"/>
    <col min="78" max="78" width="11.453125" customWidth="1"/>
    <col min="79" max="80" width="13.453125" customWidth="1"/>
    <col min="81" max="81" width="13.54296875" customWidth="1"/>
    <col min="82" max="82" width="10.54296875" customWidth="1"/>
    <col min="83" max="83" width="10.81640625" customWidth="1"/>
    <col min="84" max="84" width="13" customWidth="1"/>
    <col min="85" max="85" width="16.453125" customWidth="1"/>
    <col min="86" max="86" width="15.54296875" customWidth="1"/>
    <col min="87" max="88" width="11.453125" customWidth="1"/>
    <col min="89" max="89" width="16.54296875" customWidth="1"/>
    <col min="90" max="90" width="20.54296875" bestFit="1" customWidth="1"/>
    <col min="91" max="91" width="16" bestFit="1" customWidth="1"/>
    <col min="92" max="92" width="14" bestFit="1" customWidth="1"/>
    <col min="93" max="93" width="14.453125" bestFit="1" customWidth="1"/>
    <col min="94" max="94" width="9.54296875" bestFit="1" customWidth="1"/>
    <col min="95" max="95" width="11.54296875" bestFit="1" customWidth="1"/>
    <col min="96" max="97" width="19.54296875" customWidth="1"/>
    <col min="98" max="98" width="15.81640625" bestFit="1" customWidth="1"/>
    <col min="109" max="109" width="16.1796875" customWidth="1"/>
    <col min="110" max="110" width="16.81640625" bestFit="1" customWidth="1"/>
    <col min="111" max="112" width="10.81640625" bestFit="1" customWidth="1"/>
    <col min="113" max="113" width="37.81640625" customWidth="1"/>
  </cols>
  <sheetData>
    <row r="1" spans="1:230" s="104" customFormat="1" ht="43.5">
      <c r="A1" s="329" t="s">
        <v>188</v>
      </c>
      <c r="B1" s="329" t="s">
        <v>39</v>
      </c>
      <c r="C1" s="330" t="s">
        <v>37</v>
      </c>
      <c r="D1" s="330" t="s">
        <v>36</v>
      </c>
      <c r="E1" s="330" t="s">
        <v>38</v>
      </c>
      <c r="F1" s="330" t="s">
        <v>189</v>
      </c>
      <c r="G1" s="330" t="s">
        <v>131</v>
      </c>
      <c r="H1" s="331" t="s">
        <v>694</v>
      </c>
      <c r="I1" s="332" t="s">
        <v>944</v>
      </c>
      <c r="J1" s="332" t="s">
        <v>938</v>
      </c>
      <c r="K1" s="280" t="s">
        <v>841</v>
      </c>
      <c r="L1" s="280" t="s">
        <v>605</v>
      </c>
      <c r="M1" s="280" t="s">
        <v>845</v>
      </c>
      <c r="N1" s="332" t="s">
        <v>572</v>
      </c>
      <c r="O1" s="332" t="s">
        <v>958</v>
      </c>
      <c r="P1" s="332" t="s">
        <v>961</v>
      </c>
      <c r="Q1" s="280" t="s">
        <v>842</v>
      </c>
      <c r="R1" s="280" t="s">
        <v>606</v>
      </c>
      <c r="S1" s="280" t="s">
        <v>846</v>
      </c>
      <c r="T1" s="416" t="s">
        <v>190</v>
      </c>
      <c r="U1" s="416" t="s">
        <v>191</v>
      </c>
      <c r="V1" s="416" t="s">
        <v>192</v>
      </c>
      <c r="W1" s="416" t="s">
        <v>193</v>
      </c>
      <c r="X1" s="416" t="s">
        <v>194</v>
      </c>
      <c r="Y1" s="416" t="s">
        <v>959</v>
      </c>
      <c r="Z1" s="416" t="s">
        <v>939</v>
      </c>
      <c r="AA1" s="417" t="s">
        <v>843</v>
      </c>
      <c r="AB1" s="417" t="s">
        <v>607</v>
      </c>
      <c r="AC1" s="417" t="s">
        <v>847</v>
      </c>
      <c r="AD1" s="416" t="s">
        <v>960</v>
      </c>
      <c r="AE1" s="416" t="s">
        <v>940</v>
      </c>
      <c r="AF1" s="417" t="s">
        <v>844</v>
      </c>
      <c r="AG1" s="417" t="s">
        <v>608</v>
      </c>
      <c r="AH1" s="417" t="s">
        <v>848</v>
      </c>
      <c r="AI1" s="417" t="s">
        <v>836</v>
      </c>
      <c r="AJ1" s="417" t="s">
        <v>837</v>
      </c>
      <c r="AK1" s="416" t="s">
        <v>838</v>
      </c>
      <c r="AL1" s="333" t="s">
        <v>962</v>
      </c>
      <c r="AM1" s="281" t="s">
        <v>610</v>
      </c>
      <c r="AN1" s="281" t="s">
        <v>609</v>
      </c>
      <c r="AO1" s="331" t="s">
        <v>695</v>
      </c>
      <c r="AP1" s="335" t="s">
        <v>696</v>
      </c>
      <c r="AQ1" s="335" t="s">
        <v>329</v>
      </c>
      <c r="AR1" s="332" t="s">
        <v>53</v>
      </c>
      <c r="AS1" s="334" t="s">
        <v>697</v>
      </c>
      <c r="AT1" s="332" t="s">
        <v>231</v>
      </c>
      <c r="AU1" s="330" t="s">
        <v>139</v>
      </c>
      <c r="AV1" s="327" t="s">
        <v>698</v>
      </c>
      <c r="AW1" s="328" t="s">
        <v>699</v>
      </c>
      <c r="AX1" s="328" t="s">
        <v>700</v>
      </c>
      <c r="AY1" s="328" t="s">
        <v>701</v>
      </c>
      <c r="AZ1" s="328" t="s">
        <v>702</v>
      </c>
      <c r="BA1" s="328" t="s">
        <v>703</v>
      </c>
      <c r="BB1" s="336" t="s">
        <v>704</v>
      </c>
      <c r="BC1" s="336" t="s">
        <v>705</v>
      </c>
      <c r="BD1" s="336" t="s">
        <v>706</v>
      </c>
      <c r="BE1" s="336" t="s">
        <v>707</v>
      </c>
      <c r="BF1" s="336" t="s">
        <v>708</v>
      </c>
      <c r="BG1" s="336" t="s">
        <v>709</v>
      </c>
      <c r="BH1" s="336" t="s">
        <v>710</v>
      </c>
      <c r="BI1" s="336" t="s">
        <v>711</v>
      </c>
      <c r="BJ1" s="336" t="s">
        <v>712</v>
      </c>
      <c r="BK1" s="337" t="s">
        <v>76</v>
      </c>
      <c r="BL1" s="337" t="s">
        <v>662</v>
      </c>
      <c r="BM1" s="338" t="s">
        <v>51</v>
      </c>
      <c r="BN1" s="338" t="s">
        <v>52</v>
      </c>
      <c r="BO1" s="338" t="s">
        <v>55</v>
      </c>
      <c r="BP1" s="280" t="s">
        <v>660</v>
      </c>
      <c r="BQ1" s="338" t="s">
        <v>509</v>
      </c>
      <c r="BR1" s="338" t="s">
        <v>713</v>
      </c>
      <c r="BS1" s="338" t="s">
        <v>714</v>
      </c>
      <c r="BT1" s="338" t="s">
        <v>715</v>
      </c>
      <c r="BU1" s="338" t="s">
        <v>716</v>
      </c>
      <c r="BV1" s="338" t="s">
        <v>54</v>
      </c>
      <c r="BW1" s="338" t="s">
        <v>56</v>
      </c>
      <c r="BX1" s="338" t="s">
        <v>717</v>
      </c>
      <c r="BY1" s="338" t="s">
        <v>479</v>
      </c>
      <c r="BZ1" s="339" t="s">
        <v>304</v>
      </c>
      <c r="CA1" s="339" t="s">
        <v>603</v>
      </c>
      <c r="CB1" s="339" t="s">
        <v>604</v>
      </c>
      <c r="CC1" s="339" t="s">
        <v>148</v>
      </c>
      <c r="CD1" s="340" t="s">
        <v>149</v>
      </c>
      <c r="CE1" s="339" t="s">
        <v>150</v>
      </c>
      <c r="CF1" s="339" t="s">
        <v>151</v>
      </c>
      <c r="CG1" s="339" t="s">
        <v>152</v>
      </c>
      <c r="CH1" s="339" t="s">
        <v>153</v>
      </c>
      <c r="CI1" s="339" t="s">
        <v>718</v>
      </c>
      <c r="CJ1" s="339" t="s">
        <v>140</v>
      </c>
      <c r="CK1" s="339" t="s">
        <v>137</v>
      </c>
      <c r="CL1" s="339" t="s">
        <v>602</v>
      </c>
      <c r="CM1" s="339" t="s">
        <v>135</v>
      </c>
      <c r="CN1" s="339" t="s">
        <v>136</v>
      </c>
      <c r="CO1" s="339" t="s">
        <v>141</v>
      </c>
      <c r="CP1" s="339" t="s">
        <v>142</v>
      </c>
      <c r="CQ1" s="339" t="s">
        <v>143</v>
      </c>
      <c r="CR1" s="340" t="s">
        <v>310</v>
      </c>
      <c r="CS1" s="340" t="s">
        <v>316</v>
      </c>
      <c r="CT1" s="341" t="s">
        <v>134</v>
      </c>
      <c r="CU1" s="342" t="s">
        <v>719</v>
      </c>
      <c r="CV1" s="342" t="s">
        <v>720</v>
      </c>
      <c r="CW1" s="342" t="s">
        <v>721</v>
      </c>
      <c r="CX1" s="342" t="s">
        <v>722</v>
      </c>
      <c r="CY1" s="342" t="s">
        <v>723</v>
      </c>
      <c r="CZ1" s="342" t="s">
        <v>724</v>
      </c>
      <c r="DA1" s="342" t="s">
        <v>725</v>
      </c>
      <c r="DB1" s="342" t="s">
        <v>726</v>
      </c>
      <c r="DC1" s="342" t="s">
        <v>727</v>
      </c>
      <c r="DD1" s="342" t="s">
        <v>728</v>
      </c>
      <c r="DE1" s="343" t="s">
        <v>729</v>
      </c>
      <c r="DF1" s="342" t="s">
        <v>730</v>
      </c>
      <c r="DG1" s="342" t="s">
        <v>731</v>
      </c>
      <c r="DH1" s="374" t="s">
        <v>785</v>
      </c>
      <c r="DI1" s="375" t="s">
        <v>786</v>
      </c>
      <c r="DJ1" s="375" t="s">
        <v>787</v>
      </c>
      <c r="DK1" s="375" t="s">
        <v>788</v>
      </c>
      <c r="DL1" s="375" t="s">
        <v>789</v>
      </c>
      <c r="DM1" s="375" t="s">
        <v>790</v>
      </c>
      <c r="DN1" s="375" t="s">
        <v>791</v>
      </c>
      <c r="DO1" s="375" t="s">
        <v>792</v>
      </c>
      <c r="DP1" s="375" t="s">
        <v>793</v>
      </c>
      <c r="DQ1" s="375" t="s">
        <v>794</v>
      </c>
      <c r="DR1" s="375" t="s">
        <v>795</v>
      </c>
      <c r="DS1" s="376" t="s">
        <v>796</v>
      </c>
      <c r="DT1" s="376" t="s">
        <v>797</v>
      </c>
      <c r="DU1" s="376" t="s">
        <v>798</v>
      </c>
      <c r="DV1" s="377" t="s">
        <v>799</v>
      </c>
      <c r="DW1" s="378" t="s">
        <v>800</v>
      </c>
      <c r="DX1" s="379" t="s">
        <v>801</v>
      </c>
      <c r="DY1" s="379" t="s">
        <v>802</v>
      </c>
      <c r="DZ1" s="379" t="s">
        <v>803</v>
      </c>
      <c r="EA1" s="380" t="s">
        <v>804</v>
      </c>
      <c r="EB1" s="380" t="s">
        <v>805</v>
      </c>
      <c r="EC1" s="379" t="s">
        <v>806</v>
      </c>
      <c r="ED1" s="381" t="s">
        <v>807</v>
      </c>
      <c r="EE1" s="382" t="s">
        <v>808</v>
      </c>
      <c r="EF1" s="382" t="s">
        <v>809</v>
      </c>
      <c r="EG1" s="104" t="s">
        <v>236</v>
      </c>
    </row>
    <row r="2" spans="1:230" ht="14.15" customHeight="1">
      <c r="A2">
        <v>1</v>
      </c>
      <c r="C2" t="str">
        <f>IF(OR('ASHP Load Calculations'!$G19="",'ASHP Load Calculations'!$G19="DNQ",'ASHP Load Calculations'!$G19="Missing Info"),"",INDEX(References!AH$3:AH$34,MATCH(Qualifying_Index!$F27,References!$AE$3:$AE$34,0)))</f>
        <v/>
      </c>
      <c r="D2" t="str">
        <f>IF(OR('ASHP Load Calculations'!$G19="",'ASHP Load Calculations'!$G19="DNQ",'ASHP Load Calculations'!$G19="Missing Info"),"",INDEX(References!AG$3:AG$34,MATCH(Qualifying_Index!$F27,References!$AE$3:$AE$34,0)))</f>
        <v/>
      </c>
      <c r="E2" t="str">
        <f>IF(OR('ASHP Load Calculations'!$G19="",'ASHP Load Calculations'!$G19="DNQ",'ASHP Load Calculations'!$G19="Missing Info"),"",INDEX(References!AI$3:AI$34,MATCH(Qualifying_Index!$F27,References!$AE$3:$AE$34,0)))</f>
        <v/>
      </c>
      <c r="F2" t="str">
        <f>IF(D2="","",INDEX(References!$AF$3:$AF$34,MATCH(Qualifying_Index!$F27,References!$AE$3:$AE$34,0)))</f>
        <v/>
      </c>
      <c r="G2" t="str">
        <f>IF(D2="","",'Customer Information'!$L$49)</f>
        <v/>
      </c>
      <c r="H2" t="str">
        <f>IF(C2="","","Whole House ASHP and ER v"&amp;Development!$A$2)</f>
        <v/>
      </c>
      <c r="I2" s="173" t="str">
        <f>IF(E2="","",Qualifying_Index!CB27)</f>
        <v/>
      </c>
      <c r="J2" s="174" t="str">
        <f>IF(E2="","",Qualifying_Index!CC27+Qualifying_Index!CG27)</f>
        <v/>
      </c>
      <c r="K2" s="173" t="str">
        <f>IF(G2="","",IF(References!$I$36=TRUE,Qualifying_Index!CF27,Qualifying_Index!CH27))</f>
        <v/>
      </c>
      <c r="L2" s="174" t="str">
        <f>IF(G2="","",Qualifying_Index!CI27)</f>
        <v/>
      </c>
      <c r="M2" s="174" t="str">
        <f>IF(D2="","",J2-L2)</f>
        <v/>
      </c>
      <c r="N2" s="105" t="str">
        <f>IF(I2="","",1)</f>
        <v/>
      </c>
      <c r="O2" s="173" t="str">
        <f>IF(I2="","",I2*N2*T2)</f>
        <v/>
      </c>
      <c r="P2" s="174" t="str">
        <f>IF(J2="","",J2*N2)</f>
        <v/>
      </c>
      <c r="Q2" s="173" t="str">
        <f>IF(K2="","",K2*N2)</f>
        <v/>
      </c>
      <c r="R2" s="174" t="str">
        <f>IF(L2="","",L2*N2)</f>
        <v/>
      </c>
      <c r="S2" s="174" t="str">
        <f>IF(D2="","",P2-R2)</f>
        <v/>
      </c>
      <c r="T2" s="105" t="str">
        <f>IF($D2="","",INDEX(References!$AM$3:$AM$34,MATCH(ProposedEquipment0!$F2,References!$AF$3:$AF$34,0)))</f>
        <v/>
      </c>
      <c r="U2" s="105" t="str">
        <f>IF(D2="","",INDEX(References!$AQ$3:$AQ$34,MATCH(ProposedEquipment0!$F2,References!$AF$3:$AF$34,0)))</f>
        <v/>
      </c>
      <c r="V2" s="105" t="str">
        <f>IF(D2="","",INDEX(References!$AR$3:$AR$34,MATCH(ProposedEquipment0!$F2,References!$AF$3:$AF$34,0)))</f>
        <v/>
      </c>
      <c r="W2" s="105" t="str">
        <f>IF(D2="","",INDEX(References!$AS$3:$AS$34,MATCH(ProposedEquipment0!$F2,References!$AF$3:$AF$34,0)))</f>
        <v/>
      </c>
      <c r="X2" s="105" t="str">
        <f>IF(D2="","",INDEX(References!$AT$3:$AT$34,MATCH(ProposedEquipment0!$F2,References!$AF$3:$AF$34,0)))</f>
        <v/>
      </c>
      <c r="Y2" s="172" t="str">
        <f>IF(D2="","",ROUND((I2*T2)/(1-W2)*(1-U2+V2),References!$B$4))</f>
        <v/>
      </c>
      <c r="Z2" s="174" t="str">
        <f>IF(D2="","",ROUND(J2/(1-X2)*(1-U2+V2),References!$B$5))</f>
        <v/>
      </c>
      <c r="AA2" s="443" t="str">
        <f>IF(D2="","",ROUND((K2)/(1-W2)*(1-U2+V2),References!$B$4))</f>
        <v/>
      </c>
      <c r="AB2" s="174" t="str">
        <f>IF(D2="","",ROUND(L2/(1-X2)*(1-U2+V2),References!$B$5))</f>
        <v/>
      </c>
      <c r="AC2" s="174" t="str">
        <f>IF(D2="","",Z2-AB2)</f>
        <v/>
      </c>
      <c r="AD2" s="172" t="str">
        <f>IF(D2="","",Y2*AU2)</f>
        <v/>
      </c>
      <c r="AE2" s="174" t="str">
        <f>IF(D2="","",Z2*AU2)</f>
        <v/>
      </c>
      <c r="AF2" s="172" t="str">
        <f>IF(D2="","",AA2*AU2)</f>
        <v/>
      </c>
      <c r="AG2" s="174" t="str">
        <f>IF(D2="","",AB2*AU2)</f>
        <v/>
      </c>
      <c r="AH2" s="174" t="str">
        <f>IF(D2="","",AE2-AG2)</f>
        <v/>
      </c>
      <c r="AI2" s="174" t="str">
        <f>IF(OR(References!$H$14="",AE2=""),"",IF(Qualifying_Index!CM27&gt;0,Qualifying_Index!CE27+Qualifying_Index!CM27,Qualifying_Index!CE27))</f>
        <v/>
      </c>
      <c r="AJ2" s="174" t="str">
        <f>IF(OR(References!$H$14="",AE2=""),"",IF(References!$J$36=FALSE,0,Qualifying_Index!CO27))</f>
        <v/>
      </c>
      <c r="AK2" s="153" t="str">
        <f>IF(OR(References!$H$14="",AE2=""),"",Qualifying_Index!CE27+Qualifying_Index!CO27)</f>
        <v/>
      </c>
      <c r="AL2" s="153" t="str">
        <f>IF(AE2="","",IF(Qualifying_Index!CJ27&lt;0,Qualifying_Index!CD27,Qualifying_Index!CD27+Qualifying_Index!CJ27))</f>
        <v/>
      </c>
      <c r="AM2" s="153" t="e">
        <f>IF('ASHP Equipment Information'!#REF!="","",IF(Qualifying_Index!CJ27&gt;0,Qualifying_Index!CK27,Qualifying_Index!CK27+Qualifying_Index!CJ27))</f>
        <v>#REF!</v>
      </c>
      <c r="AN2" s="102" t="str">
        <f>IF(D2="","",AL2+AM2)</f>
        <v/>
      </c>
      <c r="AQ2" t="str">
        <f>IF(D2="","",'Heat Pump Costs'!AH4)</f>
        <v/>
      </c>
      <c r="AR2" t="str">
        <f>IF(C2="","",Qualifying_Index!AL56)</f>
        <v/>
      </c>
      <c r="AS2" t="str">
        <f>IF(OR('ASHP Load Calculations'!$G31="DNQ",AR2=""),"",AR2*AU2)</f>
        <v/>
      </c>
      <c r="AT2" t="str">
        <f>IF(Qualifying_Index!AN27="","",Qualifying_Index!AN27)</f>
        <v/>
      </c>
      <c r="AU2" t="str">
        <f>IF(E2="","",1)</f>
        <v/>
      </c>
      <c r="BM2" t="str">
        <f>IF(E2="","",Qualifying_Index!I27)</f>
        <v/>
      </c>
      <c r="BN2" t="str">
        <f>IF(F2="","",Qualifying_Index!J27)</f>
        <v/>
      </c>
      <c r="BO2" t="str">
        <f>IF(G2="","",Qualifying_Index!K27)</f>
        <v/>
      </c>
      <c r="BP2" s="152" t="str">
        <f>IF(E2="","",IF(References!H14&lt;&gt;"Electric",References!$L$37,""))</f>
        <v/>
      </c>
      <c r="BQ2" t="str">
        <f>IF(D2="","",IF(Qualifying_Index!BV27="PTHP",Qualifying_Index!L27,""))</f>
        <v/>
      </c>
      <c r="BR2" t="str">
        <f>IF(D2="","",Qualifying_Index!W27)</f>
        <v/>
      </c>
      <c r="BS2" t="str">
        <f>IF(D2="","",Qualifying_Index!V27)</f>
        <v/>
      </c>
      <c r="BT2" s="151" t="str">
        <f>IF(D2="","",IF(Qualifying_Index!BV27="PTHP",BU2*3.413,Qualifying_Index!X27))</f>
        <v/>
      </c>
      <c r="BU2" s="686" t="str">
        <f>IF(D2="","",IF(Qualifying_Index!BV27="PTHP",Qualifying_Index!X27,""))</f>
        <v/>
      </c>
      <c r="BV2" t="str">
        <f>IF(E2="","",Qualifying_Index!BY27)</f>
        <v/>
      </c>
      <c r="BW2" t="str">
        <f>IF(E2="","",Qualifying_Index!BZ27)</f>
        <v/>
      </c>
      <c r="BX2" t="str">
        <f>IF(D2="","",'ASHP Equipment Information'!#REF!)</f>
        <v/>
      </c>
      <c r="BY2" t="str">
        <f>IF(D2="","",'ASHP Equipment Information'!#REF!)</f>
        <v/>
      </c>
      <c r="BZ2" s="143" t="str">
        <f>IF(D2="","",References!$H$14)</f>
        <v/>
      </c>
      <c r="CA2" t="str">
        <f>IF(E2="","",'ASHP Load Calculations'!D15)</f>
        <v/>
      </c>
      <c r="CB2" t="str">
        <f>IF(F2="","",'ASHP Load Calculations'!D17)</f>
        <v/>
      </c>
      <c r="CC2" t="str">
        <f>IF($E2="","",'ASHP Equipment Information'!#REF!)</f>
        <v/>
      </c>
      <c r="CD2" t="str">
        <f>IF($E2="","",'ASHP Equipment Information'!#REF!)</f>
        <v/>
      </c>
      <c r="CE2" t="str">
        <f>IF($E2="","",'ASHP Equipment Information'!#REF!)</f>
        <v/>
      </c>
      <c r="CF2" t="str">
        <f>IF($E2="","",'ASHP Equipment Information'!#REF!)</f>
        <v/>
      </c>
      <c r="CG2" t="str">
        <f>IF($E2="","",'ASHP Equipment Information'!D36)</f>
        <v/>
      </c>
      <c r="CH2" t="str">
        <f>IF($E2="","",'ASHP Equipment Information'!D40)</f>
        <v/>
      </c>
      <c r="CI2" t="str">
        <f>IF(D2="","",'ASHP Equipment Information'!U54/12000)</f>
        <v/>
      </c>
      <c r="CJ2" t="str">
        <f>IF($D2="","",'ASHP Equipment Information'!T85)</f>
        <v/>
      </c>
      <c r="CK2" t="str">
        <f>IF($D2="","",'ASHP Equipment Information'!W85)</f>
        <v/>
      </c>
      <c r="CL2" s="152" t="str">
        <f>IF(E2="","",IF(D2="Cool Homes Ductless",0,kW_CA))</f>
        <v/>
      </c>
      <c r="CN2" s="152" t="str">
        <f>IF(E2="","",IF(D2="Cool Homes Ductless",0,QI_kWh))</f>
        <v/>
      </c>
      <c r="CO2" s="148" t="str">
        <f>IF($E2="","",IF(References!$A$15=FALSE,0,IF(NOT(ISERROR(SEARCH("Ductless Mini Split",'ASHP Equipment Information'!C40,1))),0,Unit1_QI_CA)))</f>
        <v/>
      </c>
      <c r="CP2" s="105"/>
      <c r="CQ2" s="153" t="str">
        <f>IF($E2="","",IF(References!$A$15=FALSE,0,IF(NOT(ISERROR(SEARCH("Ductless Mini Split",'ASHP Equipment Information'!C40,1))),0,Unit1_QI_kWh)))</f>
        <v/>
      </c>
      <c r="CT2" t="str">
        <f>IF(NOT(LEFT('ASHP Equipment Information'!C40,3)="Geo"),"",INDEX(References!$M$48:$M$51,MATCH('ASHP Equipment Information'!C40,References!$L$48:$L$51,0)))</f>
        <v/>
      </c>
      <c r="DW2" t="str">
        <f>IF(C2="","",'Customer Information'!$K$13)</f>
        <v/>
      </c>
    </row>
    <row r="3" spans="1:230" ht="14.15" customHeight="1">
      <c r="A3">
        <f>A2+1</f>
        <v>2</v>
      </c>
      <c r="C3" t="str">
        <f>IF(OR('ASHP Load Calculations'!G32="",'ASHP Load Calculations'!$G32="DNQ",'ASHP Load Calculations'!$G32="Missing Info"),"",INDEX(References!AH$3:AH$34,MATCH(Qualifying_Index!$F28,References!$AE$3:$AE$34,0)))</f>
        <v/>
      </c>
      <c r="D3" t="str">
        <f>IF(OR('ASHP Load Calculations'!$G32="",'ASHP Load Calculations'!$G32="DNQ",'ASHP Load Calculations'!$G32="Missing Info"),"",INDEX(References!AG$3:AG$34,MATCH(Qualifying_Index!$F28,References!$AE$3:$AE$34,0)))</f>
        <v/>
      </c>
      <c r="E3" t="str">
        <f>IF(OR('ASHP Load Calculations'!$G32="",'ASHP Load Calculations'!$G32="DNQ",'ASHP Load Calculations'!$G32="Missing Info"),"",INDEX(References!AI$3:AI$34,MATCH(Qualifying_Index!$F28,References!$AE$3:$AE$34,0)))</f>
        <v/>
      </c>
      <c r="F3" t="str">
        <f>IF(D3="","",INDEX(References!$AF$3:$AF$34,MATCH(Qualifying_Index!$F28,References!$AE$3:$AE$34,0)))</f>
        <v/>
      </c>
      <c r="G3" t="str">
        <f>IF(D3="","",'Customer Information'!$L$49)</f>
        <v/>
      </c>
      <c r="H3" t="str">
        <f>IF(C3="","","Whole House ASHP and ER v"&amp;Development!$A$2)</f>
        <v/>
      </c>
      <c r="I3" s="173" t="str">
        <f>IF(E3="","",Qualifying_Index!CB28)</f>
        <v/>
      </c>
      <c r="J3" s="174" t="str">
        <f>IF(E3="","",Qualifying_Index!CC28+Qualifying_Index!CG28)</f>
        <v/>
      </c>
      <c r="K3" s="173" t="str">
        <f>IF(G3="","",IF(References!$I$36=TRUE,Qualifying_Index!CF28,Qualifying_Index!CH28))</f>
        <v/>
      </c>
      <c r="L3" s="174" t="str">
        <f>IF(G3="","",Qualifying_Index!CI28)</f>
        <v/>
      </c>
      <c r="M3" s="174" t="str">
        <f t="shared" ref="M3:M11" si="0">IF(D3="","",J3-L3)</f>
        <v/>
      </c>
      <c r="N3" s="105" t="str">
        <f t="shared" ref="N3:N53" si="1">IF(I3="","",1)</f>
        <v/>
      </c>
      <c r="O3" s="173" t="str">
        <f t="shared" ref="O3:O11" si="2">IF(I3="","",I3*N3*T3)</f>
        <v/>
      </c>
      <c r="P3" s="174" t="str">
        <f t="shared" ref="P3:P11" si="3">IF(J3="","",J3*N3)</f>
        <v/>
      </c>
      <c r="Q3" s="173" t="str">
        <f t="shared" ref="Q3:Q12" si="4">IF(K3="","",K3*N3)</f>
        <v/>
      </c>
      <c r="R3" s="174" t="str">
        <f t="shared" ref="R3:R11" si="5">IF(L3="","",L3*N3)</f>
        <v/>
      </c>
      <c r="S3" s="174" t="str">
        <f t="shared" ref="S3:S11" si="6">IF(D3="","",P3-R3)</f>
        <v/>
      </c>
      <c r="T3" s="105" t="str">
        <f>IF($D3="","",INDEX(References!$AM$3:$AM$34,MATCH(ProposedEquipment0!$F3,References!$AF$3:$AF$34,0)))</f>
        <v/>
      </c>
      <c r="U3" s="105" t="str">
        <f>IF(D3="","",INDEX(References!$AQ$3:$AQ$34,MATCH(ProposedEquipment0!$F3,References!$AF$3:$AF$34,0)))</f>
        <v/>
      </c>
      <c r="V3" s="105" t="str">
        <f>IF(D3="","",INDEX(References!$AR$3:$AR$34,MATCH(ProposedEquipment0!$F3,References!$AF$3:$AF$34,0)))</f>
        <v/>
      </c>
      <c r="W3" s="105" t="str">
        <f>IF(D3="","",INDEX(References!$AS$3:$AS$34,MATCH(ProposedEquipment0!$F3,References!$AF$3:$AF$34,0)))</f>
        <v/>
      </c>
      <c r="X3" s="105" t="str">
        <f>IF(D3="","",INDEX(References!$AT$3:$AT$34,MATCH(ProposedEquipment0!$F3,References!$AF$3:$AF$34,0)))</f>
        <v/>
      </c>
      <c r="Y3" s="172" t="str">
        <f>IF(D3="","",ROUND((I3*T3)/(1-W3)*(1-U3+V3),References!$B$4))</f>
        <v/>
      </c>
      <c r="Z3" s="174" t="str">
        <f>IF(D3="","",ROUND(J3/(1-X3)*(1-U3+V3),References!$B$5))</f>
        <v/>
      </c>
      <c r="AA3" s="443" t="str">
        <f>IF(D3="","",ROUND((K3)/(1-W3)*(1-U3+V3),References!$B$4))</f>
        <v/>
      </c>
      <c r="AB3" s="174" t="str">
        <f>IF(D3="","",ROUND(L3/(1-X3)*(1-U3+V3),References!$B$5))</f>
        <v/>
      </c>
      <c r="AC3" s="174" t="str">
        <f t="shared" ref="AC3:AC11" si="7">IF(D3="","",Z3-AB3)</f>
        <v/>
      </c>
      <c r="AD3" s="172" t="str">
        <f t="shared" ref="AD3:AD11" si="8">IF(D3="","",Y3*AU3)</f>
        <v/>
      </c>
      <c r="AE3" s="174" t="str">
        <f t="shared" ref="AE3:AE11" si="9">IF(D3="","",Z3*AU3)</f>
        <v/>
      </c>
      <c r="AF3" s="172" t="str">
        <f t="shared" ref="AF3:AF11" si="10">IF(D3="","",AA3*AU3)</f>
        <v/>
      </c>
      <c r="AG3" s="174" t="str">
        <f t="shared" ref="AG3:AG11" si="11">IF(D3="","",AB3*AU3)</f>
        <v/>
      </c>
      <c r="AH3" s="174" t="str">
        <f t="shared" ref="AH3:AH11" si="12">IF(D3="","",AE3-AG3)</f>
        <v/>
      </c>
      <c r="AI3" s="174" t="str">
        <f>IF(OR(References!$H$14="",AE3=""),"",IF(Qualifying_Index!CM28&gt;0,Qualifying_Index!CE28+Qualifying_Index!CM28,Qualifying_Index!CE28))</f>
        <v/>
      </c>
      <c r="AJ3" s="174" t="str">
        <f>IF(OR(References!$H$14="",AE3=""),"",IF(References!$J$36=FALSE,0,Qualifying_Index!CO28))</f>
        <v/>
      </c>
      <c r="AK3" s="153" t="str">
        <f>IF(OR(References!$H$14="",AE3=""),"",Qualifying_Index!CE28+Qualifying_Index!CO28)</f>
        <v/>
      </c>
      <c r="AL3" s="153" t="str">
        <f>IF(AE3="","",IF(Qualifying_Index!CJ28&lt;0,Qualifying_Index!CD28,Qualifying_Index!CD28+Qualifying_Index!CJ28))</f>
        <v/>
      </c>
      <c r="AM3" s="153" t="str">
        <f>IF('ASHP Equipment Information'!K72="","",IF(Qualifying_Index!CJ28&gt;0,Qualifying_Index!CK28,Qualifying_Index!CK28+Qualifying_Index!CJ28))</f>
        <v/>
      </c>
      <c r="AN3" s="102" t="str">
        <f t="shared" ref="AN3:AN11" si="13">IF(D3="","",AL3+AM3)</f>
        <v/>
      </c>
      <c r="AQ3" t="str">
        <f>IF(D3="","",'Heat Pump Costs'!AH5)</f>
        <v/>
      </c>
      <c r="AR3" t="str">
        <f>IF(C3="","",Qualifying_Index!AL57)</f>
        <v/>
      </c>
      <c r="AS3" t="str">
        <f>IF(OR('ASHP Load Calculations'!$G32="DNQ",AR3=""),"",AR3*AU3)</f>
        <v/>
      </c>
      <c r="AT3" t="str">
        <f>IF(Qualifying_Index!AN28="","",Qualifying_Index!AN28)</f>
        <v/>
      </c>
      <c r="AU3" t="str">
        <f t="shared" ref="AU3:AU11" si="14">IF(E3="","",1)</f>
        <v/>
      </c>
      <c r="BM3" t="str">
        <f>IF(E3="","",Qualifying_Index!I28)</f>
        <v/>
      </c>
      <c r="BN3" t="str">
        <f>IF(F3="","",Qualifying_Index!J28)</f>
        <v/>
      </c>
      <c r="BO3" t="str">
        <f>IF(G3="","",Qualifying_Index!K28)</f>
        <v/>
      </c>
      <c r="BP3" s="152" t="str">
        <f>IF(E3="","",IF(References!H15&lt;&gt;"Electric",References!$L$37,""))</f>
        <v/>
      </c>
      <c r="BQ3" t="str">
        <f>IF(D3="","",IF(Qualifying_Index!BV28="PTHP",Qualifying_Index!L28,""))</f>
        <v/>
      </c>
      <c r="BR3" t="str">
        <f>IF(D3="","",Qualifying_Index!W28)</f>
        <v/>
      </c>
      <c r="BS3" t="str">
        <f>IF(D3="","",Qualifying_Index!V28)</f>
        <v/>
      </c>
      <c r="BT3" s="151" t="str">
        <f>IF(D3="","",IF(Qualifying_Index!BV28="PTHP",BU3*3.413,Qualifying_Index!X28))</f>
        <v/>
      </c>
      <c r="BU3" t="str">
        <f>IF(D3="","",IF(Qualifying_Index!BV28="PTHP",Qualifying_Index!X28,""))</f>
        <v/>
      </c>
      <c r="BV3" t="str">
        <f>IF(E3="","",Qualifying_Index!BY28)</f>
        <v/>
      </c>
      <c r="BW3" t="str">
        <f>IF(E3="","",Qualifying_Index!BZ28)</f>
        <v/>
      </c>
      <c r="BX3" t="str">
        <f>IF(D3="","",'ASHP Equipment Information'!K70)</f>
        <v/>
      </c>
      <c r="BY3" t="str">
        <f>IF(D3="","",'ASHP Equipment Information'!K72)</f>
        <v/>
      </c>
      <c r="BZ3" s="143" t="str">
        <f>IF(D3="","",References!$H$14)</f>
        <v/>
      </c>
      <c r="CA3" t="str">
        <f>IF(E3="","",'ASHP Load Calculations'!D28)</f>
        <v/>
      </c>
      <c r="CB3" t="str">
        <f>IF(F3="","",'ASHP Load Calculations'!D30)</f>
        <v/>
      </c>
      <c r="CC3" t="str">
        <f>IF($E3="","",'ASHP Equipment Information'!D70)</f>
        <v/>
      </c>
      <c r="CD3" t="str">
        <f>IF($E3="","",'ASHP Equipment Information'!D72)</f>
        <v/>
      </c>
      <c r="CE3" t="str">
        <f>IF($E3="","",'ASHP Equipment Information'!D74)</f>
        <v/>
      </c>
      <c r="CF3" t="str">
        <f>IF($E3="","",'ASHP Equipment Information'!D76)</f>
        <v/>
      </c>
      <c r="CG3" t="str">
        <f>IF($E3="","",'ASHP Equipment Information'!D78)</f>
        <v/>
      </c>
      <c r="CH3" t="str">
        <f>IF($E3="","",'ASHP Equipment Information'!D80)</f>
        <v/>
      </c>
      <c r="CI3" t="str">
        <f>IF(D3="","",'ASHP Equipment Information'!U62/12000)</f>
        <v/>
      </c>
      <c r="CJ3" t="str">
        <f>IF($D3="","",'ASHP Equipment Information'!T86)</f>
        <v/>
      </c>
      <c r="CK3" t="str">
        <f>IF($D3="","",'ASHP Equipment Information'!W86)</f>
        <v/>
      </c>
      <c r="CL3" s="152" t="str">
        <f t="shared" ref="CL3:CL11" si="15">IF(E3="","",IF(D3="Cool Homes Ductless",0,kW_CA))</f>
        <v/>
      </c>
      <c r="CN3" s="152" t="str">
        <f t="shared" ref="CN3:CN11" si="16">IF(E3="","",IF(D3="Cool Homes Ductless",0,QI_kWh))</f>
        <v/>
      </c>
      <c r="CO3" s="148" t="str">
        <f>IF($E3="","",IF(References!$A$15=FALSE,0,IF(NOT(ISERROR(SEARCH("Ductless Mini Split",'ASHP Equipment Information'!C51,1))),0,Unit1_QI_CA)))</f>
        <v/>
      </c>
      <c r="CP3" s="105"/>
      <c r="CQ3" s="153" t="str">
        <f>IF($E3="","",IF(References!$A$15=FALSE,0,IF(NOT(ISERROR(SEARCH("Ductless Mini Split",'ASHP Equipment Information'!C51,1))),0,Unit1_QI_kWh)))</f>
        <v/>
      </c>
      <c r="CT3" t="str">
        <f>IF(NOT(LEFT('ASHP Equipment Information'!C51,3)="Geo"),"",INDEX(References!$M$48:$M$51,MATCH('ASHP Equipment Information'!C51,References!$L$48:$L$51,0)))</f>
        <v/>
      </c>
      <c r="DW3" t="str">
        <f>IF(C3="","",'Customer Information'!$K$13)</f>
        <v/>
      </c>
    </row>
    <row r="4" spans="1:230" ht="14.15" customHeight="1">
      <c r="A4">
        <f t="shared" ref="A4:A23" si="17">A3+1</f>
        <v>3</v>
      </c>
      <c r="C4" t="str">
        <f>IF(OR('ASHP Load Calculations'!$G45="",'ASHP Load Calculations'!$G45="DNQ",'ASHP Load Calculations'!$G45="Missing Info"),"",INDEX(References!AH$3:AH$34,MATCH(Qualifying_Index!$F29,References!$AE$3:$AE$34,0)))</f>
        <v/>
      </c>
      <c r="D4" t="str">
        <f>IF(OR('ASHP Load Calculations'!$G45="",'ASHP Load Calculations'!$G45="DNQ",'ASHP Load Calculations'!$G45="Missing Info"),"",INDEX(References!AG$3:AG$34,MATCH(Qualifying_Index!$F29,References!$AE$3:$AE$34,0)))</f>
        <v/>
      </c>
      <c r="E4" t="str">
        <f>IF(OR('ASHP Load Calculations'!$G45="",'ASHP Load Calculations'!$G45="DNQ",'ASHP Load Calculations'!$G45="Missing Info"),"",INDEX(References!AI$3:AI$34,MATCH(Qualifying_Index!$F29,References!$AE$3:$AE$34,0)))</f>
        <v/>
      </c>
      <c r="F4" t="str">
        <f>IF(D4="","",INDEX(References!$AF$3:$AF$34,MATCH(Qualifying_Index!$F29,References!$AE$3:$AE$34,0)))</f>
        <v/>
      </c>
      <c r="G4" t="str">
        <f>IF(D4="","",'Customer Information'!$L$49)</f>
        <v/>
      </c>
      <c r="H4" t="str">
        <f>IF(C4="","","Whole House ASHP and ER v"&amp;Development!$A$2)</f>
        <v/>
      </c>
      <c r="I4" s="173" t="str">
        <f>IF(E4="","",Qualifying_Index!CB29)</f>
        <v/>
      </c>
      <c r="J4" s="174" t="str">
        <f>IF(E4="","",Qualifying_Index!CC29+Qualifying_Index!CG29)</f>
        <v/>
      </c>
      <c r="K4" s="173" t="str">
        <f>IF(G4="","",IF(References!$I$36=TRUE,Qualifying_Index!CF29,Qualifying_Index!CH29))</f>
        <v/>
      </c>
      <c r="L4" s="174" t="str">
        <f>IF(G4="","",Qualifying_Index!CI29)</f>
        <v/>
      </c>
      <c r="M4" s="174" t="str">
        <f t="shared" si="0"/>
        <v/>
      </c>
      <c r="N4" s="105" t="str">
        <f t="shared" si="1"/>
        <v/>
      </c>
      <c r="O4" s="173" t="str">
        <f t="shared" si="2"/>
        <v/>
      </c>
      <c r="P4" s="174" t="str">
        <f t="shared" si="3"/>
        <v/>
      </c>
      <c r="Q4" s="173" t="str">
        <f t="shared" si="4"/>
        <v/>
      </c>
      <c r="R4" s="174" t="str">
        <f t="shared" si="5"/>
        <v/>
      </c>
      <c r="S4" s="174" t="str">
        <f t="shared" si="6"/>
        <v/>
      </c>
      <c r="T4" s="105" t="str">
        <f>IF($D4="","",INDEX(References!$AM$3:$AM$34,MATCH(ProposedEquipment0!$F4,References!$AF$3:$AF$34,0)))</f>
        <v/>
      </c>
      <c r="U4" s="105" t="str">
        <f>IF(D4="","",INDEX(References!$AQ$3:$AQ$34,MATCH(ProposedEquipment0!$F4,References!$AF$3:$AF$34,0)))</f>
        <v/>
      </c>
      <c r="V4" s="105" t="str">
        <f>IF(D4="","",INDEX(References!$AR$3:$AR$34,MATCH(ProposedEquipment0!$F4,References!$AF$3:$AF$34,0)))</f>
        <v/>
      </c>
      <c r="W4" s="105" t="str">
        <f>IF(D4="","",INDEX(References!$AS$3:$AS$34,MATCH(ProposedEquipment0!$F4,References!$AF$3:$AF$34,0)))</f>
        <v/>
      </c>
      <c r="X4" s="105" t="str">
        <f>IF(D4="","",INDEX(References!$AT$3:$AT$34,MATCH(ProposedEquipment0!$F4,References!$AF$3:$AF$34,0)))</f>
        <v/>
      </c>
      <c r="Y4" s="172" t="str">
        <f>IF(D4="","",ROUND((I4*T4)/(1-W4)*(1-U4+V4),References!$B$4))</f>
        <v/>
      </c>
      <c r="Z4" s="174" t="str">
        <f>IF(D4="","",ROUND(J4/(1-X4)*(1-U4+V4),References!$B$5))</f>
        <v/>
      </c>
      <c r="AA4" s="443" t="str">
        <f>IF(D4="","",ROUND((K4)/(1-W4)*(1-U4+V4),References!$B$4))</f>
        <v/>
      </c>
      <c r="AB4" s="174" t="str">
        <f>IF(D4="","",ROUND(L4/(1-X4)*(1-U4+V4),References!$B$5))</f>
        <v/>
      </c>
      <c r="AC4" s="174" t="str">
        <f t="shared" si="7"/>
        <v/>
      </c>
      <c r="AD4" s="172" t="str">
        <f t="shared" si="8"/>
        <v/>
      </c>
      <c r="AE4" s="174" t="str">
        <f t="shared" si="9"/>
        <v/>
      </c>
      <c r="AF4" s="172" t="str">
        <f t="shared" si="10"/>
        <v/>
      </c>
      <c r="AG4" s="174" t="str">
        <f t="shared" si="11"/>
        <v/>
      </c>
      <c r="AH4" s="174" t="str">
        <f t="shared" si="12"/>
        <v/>
      </c>
      <c r="AI4" s="174" t="str">
        <f>IF(OR(References!$H$14="",AE4=""),"",IF(Qualifying_Index!CM29&gt;0,Qualifying_Index!CE29+Qualifying_Index!CM29,Qualifying_Index!CE29))</f>
        <v/>
      </c>
      <c r="AJ4" s="174" t="str">
        <f>IF(OR(References!$H$14="",AE4=""),"",IF(References!$J$36=FALSE,0,Qualifying_Index!CO29))</f>
        <v/>
      </c>
      <c r="AK4" s="153" t="str">
        <f>IF(OR(References!$H$14="",AE4=""),"",Qualifying_Index!CE29+Qualifying_Index!CO29)</f>
        <v/>
      </c>
      <c r="AL4" s="153" t="str">
        <f>IF(AE4="","",IF(Qualifying_Index!CJ29&lt;0,Qualifying_Index!CD29,Qualifying_Index!CD29+Qualifying_Index!CJ29))</f>
        <v/>
      </c>
      <c r="AM4" s="153" t="str">
        <f>IF('ASHP Equipment Information'!K91="","",IF(Qualifying_Index!CJ29&gt;0,Qualifying_Index!CK29,Qualifying_Index!CK29+Qualifying_Index!CJ29))</f>
        <v/>
      </c>
      <c r="AN4" s="102" t="str">
        <f t="shared" si="13"/>
        <v/>
      </c>
      <c r="AQ4" t="str">
        <f>IF(D4="","",'Heat Pump Costs'!AH6)</f>
        <v/>
      </c>
      <c r="AR4" t="str">
        <f>IF(C4="","",Qualifying_Index!AL58)</f>
        <v/>
      </c>
      <c r="AS4" t="str">
        <f>IF(OR('ASHP Load Calculations'!$G33="DNQ",AR4=""),"",AR4*AU4)</f>
        <v/>
      </c>
      <c r="AT4" t="str">
        <f>IF(Qualifying_Index!AN29="","",Qualifying_Index!AN29)</f>
        <v/>
      </c>
      <c r="AU4" t="str">
        <f t="shared" si="14"/>
        <v/>
      </c>
      <c r="BM4" t="str">
        <f>IF(E4="","",Qualifying_Index!I29)</f>
        <v/>
      </c>
      <c r="BN4" t="str">
        <f>IF(F4="","",Qualifying_Index!J29)</f>
        <v/>
      </c>
      <c r="BO4" t="str">
        <f>IF(G4="","",Qualifying_Index!K29)</f>
        <v/>
      </c>
      <c r="BP4" s="152" t="str">
        <f>IF(E4="","",IF(References!H16&lt;&gt;"Electric",References!$L$37,""))</f>
        <v/>
      </c>
      <c r="BQ4" t="str">
        <f>IF(D4="","",IF(Qualifying_Index!BV29="PTHP",Qualifying_Index!L29,""))</f>
        <v/>
      </c>
      <c r="BR4" t="str">
        <f>IF(D4="","",Qualifying_Index!W29)</f>
        <v/>
      </c>
      <c r="BS4" t="str">
        <f>IF(D4="","",Qualifying_Index!V29)</f>
        <v/>
      </c>
      <c r="BT4" s="151" t="str">
        <f>IF(D4="","",IF(Qualifying_Index!BV29="PTHP",BU4*3.413,Qualifying_Index!X29))</f>
        <v/>
      </c>
      <c r="BU4" t="str">
        <f>IF(D4="","",IF(Qualifying_Index!BV29="PTHP",Qualifying_Index!X29,""))</f>
        <v/>
      </c>
      <c r="BV4" t="str">
        <f>IF(E4="","",Qualifying_Index!BY29)</f>
        <v/>
      </c>
      <c r="BW4" t="str">
        <f>IF(E4="","",Qualifying_Index!BZ29)</f>
        <v/>
      </c>
      <c r="BX4" t="str">
        <f>IF(D4="","",'ASHP Equipment Information'!K89)</f>
        <v/>
      </c>
      <c r="BY4" t="str">
        <f>IF(D4="","",'ASHP Equipment Information'!K91)</f>
        <v/>
      </c>
      <c r="BZ4" s="143" t="str">
        <f>IF(D4="","",References!$H$14)</f>
        <v/>
      </c>
      <c r="CA4" t="str">
        <f>IF(E4="","",'ASHP Load Calculations'!D41)</f>
        <v/>
      </c>
      <c r="CB4" t="str">
        <f>IF(F4="","",'ASHP Load Calculations'!D43)</f>
        <v/>
      </c>
      <c r="CC4" t="str">
        <f>IF($E4="","",'ASHP Equipment Information'!D89)</f>
        <v/>
      </c>
      <c r="CD4" t="str">
        <f>IF($E4="","",'ASHP Equipment Information'!D91)</f>
        <v/>
      </c>
      <c r="CE4" t="str">
        <f>IF($E4="","",'ASHP Equipment Information'!D93)</f>
        <v/>
      </c>
      <c r="CF4" t="str">
        <f>IF($E4="","",'ASHP Equipment Information'!D95)</f>
        <v/>
      </c>
      <c r="CG4" t="str">
        <f>IF(E4="","",'ASHP Equipment Information'!N87)</f>
        <v/>
      </c>
      <c r="CH4" t="str">
        <f>IF(E4="","",'ASHP Equipment Information'!P87)</f>
        <v/>
      </c>
      <c r="CI4" t="str">
        <f>IF(D4="","",'ASHP Equipment Information'!U63/12000)</f>
        <v/>
      </c>
      <c r="CJ4" t="str">
        <f>IF($D4="","",'ASHP Equipment Information'!T87)</f>
        <v/>
      </c>
      <c r="CK4" t="str">
        <f>IF($D4="","",'ASHP Equipment Information'!W87)</f>
        <v/>
      </c>
      <c r="CL4" s="152" t="str">
        <f t="shared" si="15"/>
        <v/>
      </c>
      <c r="CN4" s="152" t="str">
        <f t="shared" si="16"/>
        <v/>
      </c>
      <c r="CO4" s="148" t="str">
        <f>IF($E4="","",IF(References!$A$15=FALSE,0,IF(NOT(ISERROR(SEARCH("Ductless Mini Split",'ASHP Equipment Information'!C63,1))),0,Unit1_QI_CA)))</f>
        <v/>
      </c>
      <c r="CP4" s="105"/>
      <c r="CQ4" s="153" t="str">
        <f>IF($E4="","",IF(References!$A$15=FALSE,0,IF(NOT(ISERROR(SEARCH("Ductless Mini Split",'ASHP Equipment Information'!C63,1))),0,Unit1_QI_kWh)))</f>
        <v/>
      </c>
      <c r="CT4" t="str">
        <f>IF(NOT(LEFT('ASHP Equipment Information'!C63,3)="Geo"),"",INDEX(References!$M$48:$M$51,MATCH('ASHP Equipment Information'!C63,References!$L$48:$L$51,0)))</f>
        <v/>
      </c>
      <c r="DW4" t="str">
        <f>IF(C4="","",'Customer Information'!$K$13)</f>
        <v/>
      </c>
    </row>
    <row r="5" spans="1:230" ht="14.15" customHeight="1">
      <c r="A5">
        <f t="shared" si="17"/>
        <v>4</v>
      </c>
      <c r="C5" t="str">
        <f>IF(OR('ASHP Load Calculations'!$G58="",'ASHP Load Calculations'!$G58="DNQ",'ASHP Load Calculations'!$G58="Missing Info"),"",INDEX(References!AH$3:AH$34,MATCH(Qualifying_Index!$F30,References!$AE$3:$AE$34,0)))</f>
        <v/>
      </c>
      <c r="D5" t="str">
        <f>IF(OR('ASHP Load Calculations'!$G58="",'ASHP Load Calculations'!$G58="DNQ",'ASHP Load Calculations'!$G58="Missing Info"),"",INDEX(References!AG$3:AG$34,MATCH(Qualifying_Index!$F30,References!$AE$3:$AE$34,0)))</f>
        <v/>
      </c>
      <c r="E5" t="str">
        <f>IF(OR('ASHP Load Calculations'!$G58="",'ASHP Load Calculations'!$G58="DNQ",'ASHP Load Calculations'!$G58="Missing Info"),"",INDEX(References!AI$3:AI$34,MATCH(Qualifying_Index!$F30,References!$AE$3:$AE$34,0)))</f>
        <v/>
      </c>
      <c r="F5" t="str">
        <f>IF(D5="","",INDEX(References!$AF$3:$AF$34,MATCH(Qualifying_Index!$F30,References!$AE$3:$AE$34,0)))</f>
        <v/>
      </c>
      <c r="G5" t="str">
        <f>IF(D5="","",'Customer Information'!$L$49)</f>
        <v/>
      </c>
      <c r="H5" t="str">
        <f>IF(C5="","","Whole House ASHP and ER v"&amp;Development!$A$2)</f>
        <v/>
      </c>
      <c r="I5" s="173" t="str">
        <f>IF(E5="","",Qualifying_Index!CB30)</f>
        <v/>
      </c>
      <c r="J5" s="174" t="str">
        <f>IF(E5="","",Qualifying_Index!CC30+Qualifying_Index!CG30)</f>
        <v/>
      </c>
      <c r="K5" s="173" t="str">
        <f>IF(G5="","",IF(References!$I$36=TRUE,Qualifying_Index!CF30,Qualifying_Index!CH30))</f>
        <v/>
      </c>
      <c r="L5" s="174" t="str">
        <f>IF(G5="","",Qualifying_Index!CI30)</f>
        <v/>
      </c>
      <c r="M5" s="174" t="str">
        <f t="shared" si="0"/>
        <v/>
      </c>
      <c r="N5" s="105" t="str">
        <f t="shared" si="1"/>
        <v/>
      </c>
      <c r="O5" s="173" t="str">
        <f t="shared" si="2"/>
        <v/>
      </c>
      <c r="P5" s="174" t="str">
        <f t="shared" si="3"/>
        <v/>
      </c>
      <c r="Q5" s="173" t="str">
        <f t="shared" si="4"/>
        <v/>
      </c>
      <c r="R5" s="174" t="str">
        <f t="shared" si="5"/>
        <v/>
      </c>
      <c r="S5" s="174" t="str">
        <f t="shared" si="6"/>
        <v/>
      </c>
      <c r="T5" s="105" t="str">
        <f>IF($D5="","",INDEX(References!$AM$3:$AM$34,MATCH(ProposedEquipment0!$F5,References!$AF$3:$AF$34,0)))</f>
        <v/>
      </c>
      <c r="U5" s="105" t="str">
        <f>IF(D5="","",INDEX(References!$AQ$3:$AQ$34,MATCH(ProposedEquipment0!$F5,References!$AF$3:$AF$34,0)))</f>
        <v/>
      </c>
      <c r="V5" s="105" t="str">
        <f>IF(D5="","",INDEX(References!$AR$3:$AR$34,MATCH(ProposedEquipment0!$F5,References!$AF$3:$AF$34,0)))</f>
        <v/>
      </c>
      <c r="W5" s="105" t="str">
        <f>IF(D5="","",INDEX(References!$AS$3:$AS$34,MATCH(ProposedEquipment0!$F5,References!$AF$3:$AF$34,0)))</f>
        <v/>
      </c>
      <c r="X5" s="105" t="str">
        <f>IF(D5="","",INDEX(References!$AT$3:$AT$34,MATCH(ProposedEquipment0!$F5,References!$AF$3:$AF$34,0)))</f>
        <v/>
      </c>
      <c r="Y5" s="172" t="str">
        <f>IF(D5="","",ROUND((I5*T5)/(1-W5)*(1-U5+V5),References!$B$4))</f>
        <v/>
      </c>
      <c r="Z5" s="174" t="str">
        <f>IF(D5="","",ROUND(J5/(1-X5)*(1-U5+V5),References!$B$5))</f>
        <v/>
      </c>
      <c r="AA5" s="443" t="str">
        <f>IF(D5="","",ROUND((K5)/(1-W5)*(1-U5+V5),References!$B$4))</f>
        <v/>
      </c>
      <c r="AB5" s="174" t="str">
        <f>IF(D5="","",ROUND(L5/(1-X5)*(1-U5+V5),References!$B$5))</f>
        <v/>
      </c>
      <c r="AC5" s="174" t="str">
        <f t="shared" si="7"/>
        <v/>
      </c>
      <c r="AD5" s="172" t="str">
        <f t="shared" si="8"/>
        <v/>
      </c>
      <c r="AE5" s="174" t="str">
        <f t="shared" si="9"/>
        <v/>
      </c>
      <c r="AF5" s="172" t="str">
        <f t="shared" si="10"/>
        <v/>
      </c>
      <c r="AG5" s="174" t="str">
        <f t="shared" si="11"/>
        <v/>
      </c>
      <c r="AH5" s="174" t="str">
        <f t="shared" si="12"/>
        <v/>
      </c>
      <c r="AI5" s="174" t="str">
        <f>IF(OR(References!$H$14="",AE5=""),"",IF(Qualifying_Index!CM30&gt;0,Qualifying_Index!CE30+Qualifying_Index!CM30,Qualifying_Index!CE30))</f>
        <v/>
      </c>
      <c r="AJ5" s="174" t="str">
        <f>IF(OR(References!$H$14="",AE5=""),"",IF(References!$J$36=FALSE,0,Qualifying_Index!CO30))</f>
        <v/>
      </c>
      <c r="AK5" s="153" t="str">
        <f>IF(OR(References!$H$14="",AE5=""),"",Qualifying_Index!CE30+Qualifying_Index!CO30)</f>
        <v/>
      </c>
      <c r="AL5" s="153" t="str">
        <f>IF(AE5="","",IF(Qualifying_Index!CJ30&lt;0,Qualifying_Index!CD30,Qualifying_Index!CD30+Qualifying_Index!CJ30))</f>
        <v/>
      </c>
      <c r="AM5" s="153" t="e">
        <f>IF('ASHP Equipment Information'!K110="","",IF(Qualifying_Index!CJ30&gt;0,Qualifying_Index!CK30,Qualifying_Index!CK30+Qualifying_Index!CJ30))</f>
        <v>#VALUE!</v>
      </c>
      <c r="AN5" s="102" t="str">
        <f t="shared" si="13"/>
        <v/>
      </c>
      <c r="AQ5" t="str">
        <f>IF(D5="","",'Heat Pump Costs'!AH7)</f>
        <v/>
      </c>
      <c r="AR5" t="str">
        <f>IF(C5="","",Qualifying_Index!AL59)</f>
        <v/>
      </c>
      <c r="AS5" t="str">
        <f>IF(OR('ASHP Load Calculations'!$G34="DNQ",AR5=""),"",AR5*AU5)</f>
        <v/>
      </c>
      <c r="AT5" t="str">
        <f>IF(Qualifying_Index!AN30="","",Qualifying_Index!AN30)</f>
        <v/>
      </c>
      <c r="AU5" t="str">
        <f t="shared" si="14"/>
        <v/>
      </c>
      <c r="BM5" t="str">
        <f>IF(E5="","",Qualifying_Index!I30)</f>
        <v/>
      </c>
      <c r="BN5" t="str">
        <f>IF(F5="","",Qualifying_Index!J30)</f>
        <v/>
      </c>
      <c r="BO5" t="str">
        <f>IF(G5="","",Qualifying_Index!K30)</f>
        <v/>
      </c>
      <c r="BP5" s="152" t="str">
        <f>IF(E5="","",IF(References!H17&lt;&gt;"Electric",References!$L$37,""))</f>
        <v/>
      </c>
      <c r="BQ5" t="str">
        <f>IF(D5="","",IF(Qualifying_Index!BV30="PTHP",Qualifying_Index!L30,""))</f>
        <v/>
      </c>
      <c r="BR5" t="str">
        <f>IF(D5="","",Qualifying_Index!W30)</f>
        <v/>
      </c>
      <c r="BS5" t="str">
        <f>IF(D5="","",Qualifying_Index!V30)</f>
        <v/>
      </c>
      <c r="BT5" s="151" t="str">
        <f>IF(D5="","",IF(Qualifying_Index!BV30="PTHP",BU5*3.413,Qualifying_Index!X30))</f>
        <v/>
      </c>
      <c r="BU5" t="str">
        <f>IF(D5="","",IF(Qualifying_Index!BV30="PTHP",Qualifying_Index!X30,""))</f>
        <v/>
      </c>
      <c r="BV5" t="str">
        <f>IF(E5="","",Qualifying_Index!BY30)</f>
        <v/>
      </c>
      <c r="BW5" t="str">
        <f>IF(E5="","",Qualifying_Index!BZ30)</f>
        <v/>
      </c>
      <c r="BX5" t="str">
        <f>IF(D5="","",'ASHP Equipment Information'!K108)</f>
        <v/>
      </c>
      <c r="BY5" t="str">
        <f>IF(D5="","",'ASHP Equipment Information'!K110)</f>
        <v/>
      </c>
      <c r="BZ5" s="143" t="str">
        <f>IF(D5="","",References!$H$14)</f>
        <v/>
      </c>
      <c r="CA5" t="str">
        <f>IF(E5="","",'ASHP Load Calculations'!D54)</f>
        <v/>
      </c>
      <c r="CB5" t="str">
        <f>IF(F5="","",'ASHP Load Calculations'!D56)</f>
        <v/>
      </c>
      <c r="CC5" t="str">
        <f>IF($E5="","",'ASHP Equipment Information'!D108)</f>
        <v/>
      </c>
      <c r="CD5" t="str">
        <f>IF($E5="","",'ASHP Equipment Information'!D110)</f>
        <v/>
      </c>
      <c r="CE5" t="str">
        <f>IF($E5="","",'ASHP Equipment Information'!D113)</f>
        <v/>
      </c>
      <c r="CF5" t="str">
        <f>IF($E5="","",'ASHP Equipment Information'!D115)</f>
        <v/>
      </c>
      <c r="CG5" t="str">
        <f>IF(E5="","",'ASHP Equipment Information'!N88)</f>
        <v/>
      </c>
      <c r="CH5" t="str">
        <f>IF(E5="","",'ASHP Equipment Information'!P88)</f>
        <v/>
      </c>
      <c r="CI5" t="str">
        <f>IF(D5="","",'ASHP Equipment Information'!U64/12000)</f>
        <v/>
      </c>
      <c r="CJ5" t="str">
        <f>IF($D5="","",'ASHP Equipment Information'!T88)</f>
        <v/>
      </c>
      <c r="CK5" t="str">
        <f>IF($D5="","",'ASHP Equipment Information'!W88)</f>
        <v/>
      </c>
      <c r="CL5" s="152" t="str">
        <f t="shared" si="15"/>
        <v/>
      </c>
      <c r="CN5" s="152" t="str">
        <f t="shared" si="16"/>
        <v/>
      </c>
      <c r="CO5" s="148" t="str">
        <f>IF($E5="","",IF(References!$A$15=FALSE,0,IF(NOT(ISERROR(SEARCH("Ductless Mini Split",'ASHP Equipment Information'!C64,1))),0,Unit1_QI_CA)))</f>
        <v/>
      </c>
      <c r="CP5" s="105"/>
      <c r="CQ5" s="153" t="str">
        <f>IF($E5="","",IF(References!$A$15=FALSE,0,IF(NOT(ISERROR(SEARCH("Ductless Mini Split",'ASHP Equipment Information'!C64,1))),0,Unit1_QI_kWh)))</f>
        <v/>
      </c>
      <c r="CT5" t="str">
        <f>IF(NOT(LEFT('ASHP Equipment Information'!C64,3)="Geo"),"",INDEX(References!$M$48:$M$51,MATCH('ASHP Equipment Information'!C64,References!$L$48:$L$51,0)))</f>
        <v/>
      </c>
      <c r="DW5" t="str">
        <f>IF(C5="","",'Customer Information'!$K$13)</f>
        <v/>
      </c>
    </row>
    <row r="6" spans="1:230" ht="14.15" customHeight="1">
      <c r="A6">
        <f t="shared" si="17"/>
        <v>5</v>
      </c>
      <c r="C6" t="str">
        <f>IF(OR('ASHP Load Calculations'!$G71="",'ASHP Load Calculations'!$G71="DNQ",'ASHP Load Calculations'!$G71="Missing Info"),"",INDEX(References!AH$3:AH$34,MATCH(Qualifying_Index!$F31,References!$AE$3:$AE$34,0)))</f>
        <v/>
      </c>
      <c r="D6" t="str">
        <f>IF(OR('ASHP Load Calculations'!$G71="",'ASHP Load Calculations'!$G71="DNQ",'ASHP Load Calculations'!$G71="Missing Info"),"",INDEX(References!AG$3:AG$34,MATCH(Qualifying_Index!$F31,References!$AE$3:$AE$34,0)))</f>
        <v/>
      </c>
      <c r="E6" t="str">
        <f>IF(OR('ASHP Load Calculations'!$G71="",'ASHP Load Calculations'!$G71="DNQ",'ASHP Load Calculations'!$G71="Missing Info"),"",INDEX(References!AI$3:AI$34,MATCH(Qualifying_Index!$F31,References!$AE$3:$AE$34,0)))</f>
        <v/>
      </c>
      <c r="F6" t="str">
        <f>IF(D6="","",INDEX(References!$AF$3:$AF$34,MATCH(Qualifying_Index!$F31,References!$AE$3:$AE$34,0)))</f>
        <v/>
      </c>
      <c r="G6" t="str">
        <f>IF(D6="","",'Customer Information'!$L$49)</f>
        <v/>
      </c>
      <c r="H6" t="str">
        <f>IF(C6="","","Whole House ASHP and ER v"&amp;Development!$A$2)</f>
        <v/>
      </c>
      <c r="I6" s="173" t="str">
        <f>IF(E6="","",Qualifying_Index!CB31)</f>
        <v/>
      </c>
      <c r="J6" s="174" t="str">
        <f>IF(E6="","",Qualifying_Index!CC31+Qualifying_Index!CG31)</f>
        <v/>
      </c>
      <c r="K6" s="173" t="str">
        <f>IF(G6="","",IF(References!$I$36=TRUE,Qualifying_Index!CF31,Qualifying_Index!CH31))</f>
        <v/>
      </c>
      <c r="L6" s="174" t="str">
        <f>IF(G6="","",Qualifying_Index!CI31)</f>
        <v/>
      </c>
      <c r="M6" s="174" t="str">
        <f t="shared" si="0"/>
        <v/>
      </c>
      <c r="N6" s="105" t="str">
        <f t="shared" si="1"/>
        <v/>
      </c>
      <c r="O6" s="173" t="str">
        <f t="shared" si="2"/>
        <v/>
      </c>
      <c r="P6" s="174" t="str">
        <f t="shared" si="3"/>
        <v/>
      </c>
      <c r="Q6" s="173" t="str">
        <f t="shared" si="4"/>
        <v/>
      </c>
      <c r="R6" s="174" t="str">
        <f t="shared" si="5"/>
        <v/>
      </c>
      <c r="S6" s="174" t="str">
        <f t="shared" si="6"/>
        <v/>
      </c>
      <c r="T6" s="105" t="str">
        <f>IF($D6="","",INDEX(References!$AM$3:$AM$34,MATCH(ProposedEquipment0!$F6,References!$AF$3:$AF$34,0)))</f>
        <v/>
      </c>
      <c r="U6" s="105" t="str">
        <f>IF(D6="","",INDEX(References!$AQ$3:$AQ$34,MATCH(ProposedEquipment0!$F6,References!$AF$3:$AF$34,0)))</f>
        <v/>
      </c>
      <c r="V6" s="105" t="str">
        <f>IF(D6="","",INDEX(References!$AR$3:$AR$34,MATCH(ProposedEquipment0!$F6,References!$AF$3:$AF$34,0)))</f>
        <v/>
      </c>
      <c r="W6" s="105" t="str">
        <f>IF(D6="","",INDEX(References!$AS$3:$AS$34,MATCH(ProposedEquipment0!$F6,References!$AF$3:$AF$34,0)))</f>
        <v/>
      </c>
      <c r="X6" s="105" t="str">
        <f>IF(D6="","",INDEX(References!$AT$3:$AT$34,MATCH(ProposedEquipment0!$F6,References!$AF$3:$AF$34,0)))</f>
        <v/>
      </c>
      <c r="Y6" s="172" t="str">
        <f>IF(D6="","",ROUND((I6*T6)/(1-W6)*(1-U6+V6),References!$B$4))</f>
        <v/>
      </c>
      <c r="Z6" s="174" t="str">
        <f>IF(D6="","",ROUND(J6/(1-X6)*(1-U6+V6),References!$B$5))</f>
        <v/>
      </c>
      <c r="AA6" s="443" t="str">
        <f>IF(D6="","",ROUND((K6)/(1-W6)*(1-U6+V6),References!$B$4))</f>
        <v/>
      </c>
      <c r="AB6" s="174" t="str">
        <f>IF(D6="","",ROUND(L6/(1-X6)*(1-U6+V6),References!$B$5))</f>
        <v/>
      </c>
      <c r="AC6" s="174" t="str">
        <f t="shared" si="7"/>
        <v/>
      </c>
      <c r="AD6" s="172" t="str">
        <f t="shared" si="8"/>
        <v/>
      </c>
      <c r="AE6" s="174" t="str">
        <f t="shared" si="9"/>
        <v/>
      </c>
      <c r="AF6" s="172" t="str">
        <f t="shared" si="10"/>
        <v/>
      </c>
      <c r="AG6" s="174" t="str">
        <f t="shared" si="11"/>
        <v/>
      </c>
      <c r="AH6" s="174" t="str">
        <f t="shared" si="12"/>
        <v/>
      </c>
      <c r="AI6" s="174" t="str">
        <f>IF(OR(References!$H$14="",AE6=""),"",IF(Qualifying_Index!CM31&gt;0,Qualifying_Index!CE31+Qualifying_Index!CM31,Qualifying_Index!CE31))</f>
        <v/>
      </c>
      <c r="AJ6" s="174" t="str">
        <f>IF(OR(References!$H$14="",AE6=""),"",IF(References!$J$36=FALSE,0,Qualifying_Index!CO31))</f>
        <v/>
      </c>
      <c r="AK6" s="153" t="str">
        <f>IF(OR(References!$H$14="",AE6=""),"",Qualifying_Index!CE31+Qualifying_Index!CO31)</f>
        <v/>
      </c>
      <c r="AL6" s="153" t="str">
        <f>IF(AE6="","",IF(Qualifying_Index!CJ31&lt;0,Qualifying_Index!CD31,Qualifying_Index!CD31+Qualifying_Index!CJ31))</f>
        <v/>
      </c>
      <c r="AM6" s="153" t="str">
        <f>IF('ASHP Equipment Information'!K130="","",IF(Qualifying_Index!CJ31&gt;0,Qualifying_Index!CK31,Qualifying_Index!CK31+Qualifying_Index!CJ31))</f>
        <v/>
      </c>
      <c r="AN6" s="102" t="str">
        <f t="shared" si="13"/>
        <v/>
      </c>
      <c r="AQ6" t="str">
        <f>IF(D6="","",'Heat Pump Costs'!AH8)</f>
        <v/>
      </c>
      <c r="AR6" t="str">
        <f>IF(C6="","",Qualifying_Index!AL60)</f>
        <v/>
      </c>
      <c r="AS6" t="str">
        <f>IF(OR('ASHP Load Calculations'!$G35="DNQ",AR6=""),"",AR6*AU6)</f>
        <v/>
      </c>
      <c r="AT6" t="str">
        <f>IF(Qualifying_Index!AN31="","",Qualifying_Index!AN31)</f>
        <v/>
      </c>
      <c r="AU6" t="str">
        <f t="shared" si="14"/>
        <v/>
      </c>
      <c r="BM6" t="str">
        <f>IF(E6="","",Qualifying_Index!I31)</f>
        <v/>
      </c>
      <c r="BN6" t="str">
        <f>IF(F6="","",Qualifying_Index!J31)</f>
        <v/>
      </c>
      <c r="BO6" t="str">
        <f>IF(G6="","",Qualifying_Index!K31)</f>
        <v/>
      </c>
      <c r="BP6" s="152" t="str">
        <f>IF(E6="","",IF(References!H18&lt;&gt;"Electric",References!$L$37,""))</f>
        <v/>
      </c>
      <c r="BQ6" t="str">
        <f>IF(D6="","",IF(Qualifying_Index!BV31="PTHP",Qualifying_Index!L31,""))</f>
        <v/>
      </c>
      <c r="BR6" t="str">
        <f>IF(D6="","",Qualifying_Index!W31)</f>
        <v/>
      </c>
      <c r="BS6" t="str">
        <f>IF(D6="","",Qualifying_Index!V31)</f>
        <v/>
      </c>
      <c r="BT6" s="151" t="str">
        <f>IF(D6="","",IF(Qualifying_Index!BV31="PTHP",BU6*3.413,Qualifying_Index!X31))</f>
        <v/>
      </c>
      <c r="BU6" t="str">
        <f>IF(D6="","",IF(Qualifying_Index!BV31="PTHP",Qualifying_Index!X31,""))</f>
        <v/>
      </c>
      <c r="BV6" t="str">
        <f>IF(E6="","",Qualifying_Index!BY31)</f>
        <v/>
      </c>
      <c r="BW6" t="str">
        <f>IF(E6="","",Qualifying_Index!BZ31)</f>
        <v/>
      </c>
      <c r="BX6" t="str">
        <f>IF(D6="","",'ASHP Equipment Information'!K128)</f>
        <v/>
      </c>
      <c r="BY6" t="str">
        <f>IF(D6="","",'ASHP Equipment Information'!K130)</f>
        <v/>
      </c>
      <c r="BZ6" s="143" t="str">
        <f>IF(D6="","",References!$H$14)</f>
        <v/>
      </c>
      <c r="CA6" t="str">
        <f>IF(E6="","",'ASHP Load Calculations'!D67)</f>
        <v/>
      </c>
      <c r="CB6" t="str">
        <f>IF(F6="","",'ASHP Load Calculations'!D69)</f>
        <v/>
      </c>
      <c r="CC6" t="str">
        <f>IF($E6="","",'ASHP Equipment Information'!D128)</f>
        <v/>
      </c>
      <c r="CD6" t="str">
        <f>IF($E6="","",'ASHP Equipment Information'!D130)</f>
        <v/>
      </c>
      <c r="CE6" t="str">
        <f>IF($E6="","",'ASHP Equipment Information'!D132)</f>
        <v/>
      </c>
      <c r="CF6" t="str">
        <f>IF($E6="","",'ASHP Equipment Information'!D134)</f>
        <v/>
      </c>
      <c r="CG6" t="str">
        <f>IF(E6="","",'ASHP Equipment Information'!N89)</f>
        <v/>
      </c>
      <c r="CH6" t="str">
        <f>IF(E6="","",'ASHP Equipment Information'!P89)</f>
        <v/>
      </c>
      <c r="CI6" t="str">
        <f>IF(D6="","",'ASHP Equipment Information'!U65/12000)</f>
        <v/>
      </c>
      <c r="CJ6" t="str">
        <f>IF($D6="","",'ASHP Equipment Information'!T89)</f>
        <v/>
      </c>
      <c r="CK6" t="str">
        <f>IF($D6="","",'ASHP Equipment Information'!W89)</f>
        <v/>
      </c>
      <c r="CL6" s="152" t="str">
        <f t="shared" si="15"/>
        <v/>
      </c>
      <c r="CN6" s="152" t="str">
        <f t="shared" si="16"/>
        <v/>
      </c>
      <c r="CO6" s="148" t="str">
        <f>IF($E6="","",IF(References!$A$15=FALSE,0,IF(NOT(ISERROR(SEARCH("Ductless Mini Split",'ASHP Equipment Information'!C65,1))),0,Unit1_QI_CA)))</f>
        <v/>
      </c>
      <c r="CP6" s="105"/>
      <c r="CQ6" s="153" t="str">
        <f>IF($E6="","",IF(References!$A$15=FALSE,0,IF(NOT(ISERROR(SEARCH("Ductless Mini Split",'ASHP Equipment Information'!C65,1))),0,Unit1_QI_kWh)))</f>
        <v/>
      </c>
      <c r="CT6" t="str">
        <f>IF(NOT(LEFT('ASHP Equipment Information'!C65,3)="Geo"),"",INDEX(References!$M$48:$M$51,MATCH('ASHP Equipment Information'!C65,References!$L$48:$L$51,0)))</f>
        <v/>
      </c>
      <c r="DW6" t="str">
        <f>IF(C6="","",'Customer Information'!$K$13)</f>
        <v/>
      </c>
    </row>
    <row r="7" spans="1:230" ht="14.15" customHeight="1">
      <c r="A7">
        <f t="shared" si="17"/>
        <v>6</v>
      </c>
      <c r="C7" t="str">
        <f>IF(OR('ASHP Load Calculations'!$G84="",'ASHP Load Calculations'!$G84="DNQ",'ASHP Load Calculations'!$G84="Missing Info"),"",INDEX(References!AH$3:AH$34,MATCH(Qualifying_Index!$F32,References!$AE$3:$AE$34,0)))</f>
        <v/>
      </c>
      <c r="D7" t="str">
        <f>IF(OR('ASHP Load Calculations'!$G84="",'ASHP Load Calculations'!$G84="DNQ",'ASHP Load Calculations'!$G84="Missing Info"),"",INDEX(References!AG$3:AG$34,MATCH(Qualifying_Index!$F32,References!$AE$3:$AE$34,0)))</f>
        <v/>
      </c>
      <c r="E7" t="str">
        <f>IF(OR('ASHP Load Calculations'!$G84="",'ASHP Load Calculations'!$G84="DNQ",'ASHP Load Calculations'!$G84="Missing Info"),"",INDEX(References!AI$3:AI$34,MATCH(Qualifying_Index!$F32,References!$AE$3:$AE$34,0)))</f>
        <v/>
      </c>
      <c r="F7" t="str">
        <f>IF(D7="","",INDEX(References!$AF$3:$AF$34,MATCH(Qualifying_Index!$F32,References!$AE$3:$AE$34,0)))</f>
        <v/>
      </c>
      <c r="G7" t="str">
        <f>IF(D7="","",'Customer Information'!$L$49)</f>
        <v/>
      </c>
      <c r="H7" t="str">
        <f>IF(C7="","","Whole House ASHP and ER v"&amp;Development!$A$2)</f>
        <v/>
      </c>
      <c r="I7" s="173" t="str">
        <f>IF(E7="","",Qualifying_Index!CB32)</f>
        <v/>
      </c>
      <c r="J7" s="174" t="str">
        <f>IF(E7="","",Qualifying_Index!CC32+Qualifying_Index!CG32)</f>
        <v/>
      </c>
      <c r="K7" s="173" t="str">
        <f>IF(G7="","",IF(References!$I$36=TRUE,Qualifying_Index!CF32,Qualifying_Index!CH32))</f>
        <v/>
      </c>
      <c r="L7" s="174" t="str">
        <f>IF(G7="","",Qualifying_Index!CI32)</f>
        <v/>
      </c>
      <c r="M7" s="174" t="str">
        <f t="shared" si="0"/>
        <v/>
      </c>
      <c r="N7" s="105" t="str">
        <f t="shared" si="1"/>
        <v/>
      </c>
      <c r="O7" s="173" t="str">
        <f t="shared" si="2"/>
        <v/>
      </c>
      <c r="P7" s="174" t="str">
        <f t="shared" si="3"/>
        <v/>
      </c>
      <c r="Q7" s="173" t="str">
        <f t="shared" si="4"/>
        <v/>
      </c>
      <c r="R7" s="174" t="str">
        <f t="shared" si="5"/>
        <v/>
      </c>
      <c r="S7" s="174" t="str">
        <f t="shared" si="6"/>
        <v/>
      </c>
      <c r="T7" s="105" t="str">
        <f>IF($D7="","",INDEX(References!$AM$3:$AM$34,MATCH(ProposedEquipment0!$F7,References!$AF$3:$AF$34,0)))</f>
        <v/>
      </c>
      <c r="U7" s="105" t="str">
        <f>IF(D7="","",INDEX(References!$AQ$3:$AQ$34,MATCH(ProposedEquipment0!$F7,References!$AF$3:$AF$34,0)))</f>
        <v/>
      </c>
      <c r="V7" s="105" t="str">
        <f>IF(D7="","",INDEX(References!$AR$3:$AR$34,MATCH(ProposedEquipment0!$F7,References!$AF$3:$AF$34,0)))</f>
        <v/>
      </c>
      <c r="W7" s="105" t="str">
        <f>IF(D7="","",INDEX(References!$AS$3:$AS$34,MATCH(ProposedEquipment0!$F7,References!$AF$3:$AF$34,0)))</f>
        <v/>
      </c>
      <c r="X7" s="105" t="str">
        <f>IF(D7="","",INDEX(References!$AT$3:$AT$34,MATCH(ProposedEquipment0!$F7,References!$AF$3:$AF$34,0)))</f>
        <v/>
      </c>
      <c r="Y7" s="172" t="str">
        <f>IF(D7="","",ROUND((I7*T7)/(1-W7)*(1-U7+V7),References!$B$4))</f>
        <v/>
      </c>
      <c r="Z7" s="174" t="str">
        <f>IF(D7="","",ROUND(J7/(1-X7)*(1-U7+V7),References!$B$5))</f>
        <v/>
      </c>
      <c r="AA7" s="443" t="str">
        <f>IF(D7="","",ROUND((K7)/(1-W7)*(1-U7+V7),References!$B$4))</f>
        <v/>
      </c>
      <c r="AB7" s="174" t="str">
        <f>IF(D7="","",ROUND(L7/(1-X7)*(1-U7+V7),References!$B$5))</f>
        <v/>
      </c>
      <c r="AC7" s="174" t="str">
        <f t="shared" si="7"/>
        <v/>
      </c>
      <c r="AD7" s="172" t="str">
        <f t="shared" si="8"/>
        <v/>
      </c>
      <c r="AE7" s="174" t="str">
        <f t="shared" si="9"/>
        <v/>
      </c>
      <c r="AF7" s="172" t="str">
        <f t="shared" si="10"/>
        <v/>
      </c>
      <c r="AG7" s="174" t="str">
        <f t="shared" si="11"/>
        <v/>
      </c>
      <c r="AH7" s="174" t="str">
        <f t="shared" si="12"/>
        <v/>
      </c>
      <c r="AI7" s="174" t="str">
        <f>IF(OR(References!$H$14="",AE7=""),"",IF(Qualifying_Index!CM32&gt;0,Qualifying_Index!CE32+Qualifying_Index!CM32,Qualifying_Index!CE32))</f>
        <v/>
      </c>
      <c r="AJ7" s="174" t="str">
        <f>IF(OR(References!$H$14="",AE7=""),"",IF(References!$J$36=FALSE,0,Qualifying_Index!CO32))</f>
        <v/>
      </c>
      <c r="AK7" s="153" t="str">
        <f>IF(OR(References!$H$14="",AE7=""),"",Qualifying_Index!CE32+Qualifying_Index!CO32)</f>
        <v/>
      </c>
      <c r="AL7" s="153" t="str">
        <f>IF(AE7="","",IF(Qualifying_Index!CJ32&lt;0,Qualifying_Index!CD32,Qualifying_Index!CD32+Qualifying_Index!CJ32))</f>
        <v/>
      </c>
      <c r="AM7" s="153" t="str">
        <f>IF('ASHP Equipment Information'!K149="","",IF(Qualifying_Index!CJ32&gt;0,Qualifying_Index!CK32,Qualifying_Index!CK32+Qualifying_Index!CJ32))</f>
        <v/>
      </c>
      <c r="AN7" s="102" t="str">
        <f t="shared" si="13"/>
        <v/>
      </c>
      <c r="AQ7" t="str">
        <f>IF(D7="","",'Heat Pump Costs'!AH9)</f>
        <v/>
      </c>
      <c r="AR7" t="str">
        <f>IF(C7="","",Qualifying_Index!AL61)</f>
        <v/>
      </c>
      <c r="AS7" t="str">
        <f>IF(OR('ASHP Load Calculations'!$G36="DNQ",AR7=""),"",AR7*AU7)</f>
        <v/>
      </c>
      <c r="AT7" t="str">
        <f>IF(Qualifying_Index!AN32="","",Qualifying_Index!AN32)</f>
        <v/>
      </c>
      <c r="AU7" t="str">
        <f t="shared" si="14"/>
        <v/>
      </c>
      <c r="BM7" t="str">
        <f>IF(E7="","",Qualifying_Index!I32)</f>
        <v/>
      </c>
      <c r="BN7" t="str">
        <f>IF(F7="","",Qualifying_Index!J32)</f>
        <v/>
      </c>
      <c r="BO7" t="str">
        <f>IF(G7="","",Qualifying_Index!K32)</f>
        <v/>
      </c>
      <c r="BP7" s="152" t="str">
        <f>IF(E7="","",IF(References!H19&lt;&gt;"Electric",References!$L$37,""))</f>
        <v/>
      </c>
      <c r="BQ7" t="str">
        <f>IF(D7="","",IF(Qualifying_Index!BV32="PTHP",Qualifying_Index!L32,""))</f>
        <v/>
      </c>
      <c r="BR7" t="str">
        <f>IF(D7="","",Qualifying_Index!W32)</f>
        <v/>
      </c>
      <c r="BS7" t="str">
        <f>IF(D7="","",Qualifying_Index!V32)</f>
        <v/>
      </c>
      <c r="BT7" s="151" t="str">
        <f>IF(D7="","",IF(Qualifying_Index!BV32="PTHP",BU7*3.413,Qualifying_Index!X32))</f>
        <v/>
      </c>
      <c r="BU7" t="str">
        <f>IF(D7="","",IF(Qualifying_Index!BV32="PTHP",Qualifying_Index!X32,""))</f>
        <v/>
      </c>
      <c r="BV7" t="str">
        <f>IF(E7="","",Qualifying_Index!BY32)</f>
        <v/>
      </c>
      <c r="BW7" t="str">
        <f>IF(E7="","",Qualifying_Index!BZ32)</f>
        <v/>
      </c>
      <c r="BX7" t="str">
        <f>IF(D7="","",'ASHP Equipment Information'!K147)</f>
        <v/>
      </c>
      <c r="BY7" t="str">
        <f>IF(D7="","",'ASHP Equipment Information'!K149)</f>
        <v/>
      </c>
      <c r="BZ7" s="143" t="str">
        <f>IF(D7="","",References!$H$14)</f>
        <v/>
      </c>
      <c r="CA7" t="str">
        <f>IF(E7="","",'ASHP Load Calculations'!D80)</f>
        <v/>
      </c>
      <c r="CB7" t="str">
        <f>IF(F7="","",'ASHP Load Calculations'!D82)</f>
        <v/>
      </c>
      <c r="CC7" t="str">
        <f>IF($E7="","",'ASHP Equipment Information'!D147)</f>
        <v/>
      </c>
      <c r="CD7" t="str">
        <f>IF($E7="","",'ASHP Equipment Information'!D149)</f>
        <v/>
      </c>
      <c r="CE7" t="str">
        <f>IF($E7="","",'ASHP Equipment Information'!D151)</f>
        <v/>
      </c>
      <c r="CF7" t="str">
        <f>IF($E7="","",'ASHP Equipment Information'!D153)</f>
        <v/>
      </c>
      <c r="CG7" t="str">
        <f>IF(E7="","",'ASHP Equipment Information'!N90)</f>
        <v/>
      </c>
      <c r="CH7" t="str">
        <f>IF(E7="","",'ASHP Equipment Information'!P90)</f>
        <v/>
      </c>
      <c r="CI7" t="str">
        <f>IF(D7="","",'ASHP Equipment Information'!U67/12000)</f>
        <v/>
      </c>
      <c r="CJ7" t="str">
        <f>IF($D7="","",'ASHP Equipment Information'!T90)</f>
        <v/>
      </c>
      <c r="CK7" t="str">
        <f>IF($D7="","",'ASHP Equipment Information'!W90)</f>
        <v/>
      </c>
      <c r="CL7" s="152" t="str">
        <f t="shared" si="15"/>
        <v/>
      </c>
      <c r="CN7" s="152" t="str">
        <f t="shared" si="16"/>
        <v/>
      </c>
      <c r="CO7" s="148" t="str">
        <f>IF($E7="","",IF(References!$A$15=FALSE,0,IF(NOT(ISERROR(SEARCH("Ductless Mini Split",'ASHP Equipment Information'!C67,1))),0,Unit1_QI_CA)))</f>
        <v/>
      </c>
      <c r="CP7" s="105"/>
      <c r="CQ7" s="153" t="str">
        <f>IF($E7="","",IF(References!$A$15=FALSE,0,IF(NOT(ISERROR(SEARCH("Ductless Mini Split",'ASHP Equipment Information'!C67,1))),0,Unit1_QI_kWh)))</f>
        <v/>
      </c>
      <c r="CT7" t="str">
        <f>IF(NOT(LEFT('ASHP Equipment Information'!C67,3)="Geo"),"",INDEX(References!$M$48:$M$51,MATCH('ASHP Equipment Information'!C67,References!$L$48:$L$51,0)))</f>
        <v/>
      </c>
      <c r="DW7" t="str">
        <f>IF(C7="","",'Customer Information'!$K$13)</f>
        <v/>
      </c>
      <c r="FB7" s="105"/>
      <c r="FC7" s="105"/>
      <c r="FD7" s="105"/>
      <c r="FE7" s="105"/>
      <c r="FF7" s="105"/>
      <c r="GJ7" s="105"/>
      <c r="GK7" s="105"/>
      <c r="GL7" s="105"/>
      <c r="GM7" s="105"/>
      <c r="GN7" s="105"/>
      <c r="HR7" s="105"/>
      <c r="HS7" s="105"/>
      <c r="HT7" s="105"/>
      <c r="HU7" s="105"/>
      <c r="HV7" s="105"/>
    </row>
    <row r="8" spans="1:230" ht="14.15" customHeight="1">
      <c r="A8">
        <f t="shared" si="17"/>
        <v>7</v>
      </c>
      <c r="C8" t="str">
        <f>IF(OR('ASHP Load Calculations'!$G97="",'ASHP Load Calculations'!$G97="DNQ",'ASHP Load Calculations'!$G97="Missing Info"),"",INDEX(References!AH$3:AH$34,MATCH(Qualifying_Index!$F33,References!$AE$3:$AE$34,0)))</f>
        <v/>
      </c>
      <c r="D8" t="str">
        <f>IF(OR('ASHP Load Calculations'!$G97="",'ASHP Load Calculations'!$G97="DNQ",'ASHP Load Calculations'!$G97="Missing Info"),"",INDEX(References!AG$3:AG$34,MATCH(Qualifying_Index!$F33,References!$AE$3:$AE$34,0)))</f>
        <v/>
      </c>
      <c r="E8" t="str">
        <f>IF(OR('ASHP Load Calculations'!$G97="",'ASHP Load Calculations'!$G97="DNQ",'ASHP Load Calculations'!$G97="Missing Info"),"",INDEX(References!AI$3:AI$34,MATCH(Qualifying_Index!$F33,References!$AE$3:$AE$34,0)))</f>
        <v/>
      </c>
      <c r="F8" t="str">
        <f>IF(D8="","",INDEX(References!$AF$3:$AF$34,MATCH(Qualifying_Index!$F33,References!$AE$3:$AE$34,0)))</f>
        <v/>
      </c>
      <c r="G8" t="str">
        <f>IF(D8="","",'Customer Information'!$L$49)</f>
        <v/>
      </c>
      <c r="H8" t="str">
        <f>IF(C8="","","Whole House ASHP and ER v"&amp;Development!$A$2)</f>
        <v/>
      </c>
      <c r="I8" s="173" t="str">
        <f>IF(E8="","",Qualifying_Index!CB33)</f>
        <v/>
      </c>
      <c r="J8" s="174" t="str">
        <f>IF(E8="","",Qualifying_Index!CC33+Qualifying_Index!CG33)</f>
        <v/>
      </c>
      <c r="K8" s="173" t="str">
        <f>IF(G8="","",IF(References!$I$36=TRUE,Qualifying_Index!CF33,Qualifying_Index!CH33))</f>
        <v/>
      </c>
      <c r="L8" s="174" t="str">
        <f>IF(G8="","",Qualifying_Index!CI33)</f>
        <v/>
      </c>
      <c r="M8" s="174" t="str">
        <f t="shared" si="0"/>
        <v/>
      </c>
      <c r="N8" s="105" t="str">
        <f t="shared" si="1"/>
        <v/>
      </c>
      <c r="O8" s="173" t="str">
        <f t="shared" si="2"/>
        <v/>
      </c>
      <c r="P8" s="174" t="str">
        <f t="shared" si="3"/>
        <v/>
      </c>
      <c r="Q8" s="173" t="str">
        <f t="shared" si="4"/>
        <v/>
      </c>
      <c r="R8" s="174" t="str">
        <f t="shared" si="5"/>
        <v/>
      </c>
      <c r="S8" s="174" t="str">
        <f t="shared" si="6"/>
        <v/>
      </c>
      <c r="T8" s="105" t="str">
        <f>IF($D8="","",INDEX(References!$AM$3:$AM$34,MATCH(ProposedEquipment0!$F8,References!$AF$3:$AF$34,0)))</f>
        <v/>
      </c>
      <c r="U8" s="105" t="str">
        <f>IF(D8="","",INDEX(References!$AQ$3:$AQ$34,MATCH(ProposedEquipment0!$F8,References!$AF$3:$AF$34,0)))</f>
        <v/>
      </c>
      <c r="V8" s="105" t="str">
        <f>IF(D8="","",INDEX(References!$AR$3:$AR$34,MATCH(ProposedEquipment0!$F8,References!$AF$3:$AF$34,0)))</f>
        <v/>
      </c>
      <c r="W8" s="105" t="str">
        <f>IF(D8="","",INDEX(References!$AS$3:$AS$34,MATCH(ProposedEquipment0!$F8,References!$AF$3:$AF$34,0)))</f>
        <v/>
      </c>
      <c r="X8" s="105" t="str">
        <f>IF(D8="","",INDEX(References!$AT$3:$AT$34,MATCH(ProposedEquipment0!$F8,References!$AF$3:$AF$34,0)))</f>
        <v/>
      </c>
      <c r="Y8" s="172" t="str">
        <f>IF(D8="","",ROUND((I8*T8)/(1-W8)*(1-U8+V8),References!$B$4))</f>
        <v/>
      </c>
      <c r="Z8" s="174" t="str">
        <f>IF(D8="","",ROUND(J8/(1-X8)*(1-U8+V8),References!$B$5))</f>
        <v/>
      </c>
      <c r="AA8" s="443" t="str">
        <f>IF(D8="","",ROUND((K8)/(1-W8)*(1-U8+V8),References!$B$4))</f>
        <v/>
      </c>
      <c r="AB8" s="174" t="str">
        <f>IF(D8="","",ROUND(L8/(1-X8)*(1-U8+V8),References!$B$5))</f>
        <v/>
      </c>
      <c r="AC8" s="174" t="str">
        <f t="shared" si="7"/>
        <v/>
      </c>
      <c r="AD8" s="172" t="str">
        <f t="shared" si="8"/>
        <v/>
      </c>
      <c r="AE8" s="174" t="str">
        <f t="shared" si="9"/>
        <v/>
      </c>
      <c r="AF8" s="172" t="str">
        <f t="shared" si="10"/>
        <v/>
      </c>
      <c r="AG8" s="174" t="str">
        <f t="shared" si="11"/>
        <v/>
      </c>
      <c r="AH8" s="174" t="str">
        <f t="shared" si="12"/>
        <v/>
      </c>
      <c r="AI8" s="174" t="str">
        <f>IF(OR(References!$H$14="",AE8=""),"",IF(Qualifying_Index!CM33&gt;0,Qualifying_Index!CE33+Qualifying_Index!CM33,Qualifying_Index!CE33))</f>
        <v/>
      </c>
      <c r="AJ8" s="174" t="str">
        <f>IF(OR(References!$H$14="",AE8=""),"",IF(References!$J$36=FALSE,0,Qualifying_Index!CO33))</f>
        <v/>
      </c>
      <c r="AK8" s="153" t="str">
        <f>IF(OR(References!$H$14="",AE8=""),"",Qualifying_Index!CE33+Qualifying_Index!CO33)</f>
        <v/>
      </c>
      <c r="AL8" s="153" t="str">
        <f>IF(AE8="","",IF(Qualifying_Index!CJ33&lt;0,Qualifying_Index!CD33,Qualifying_Index!CD33+Qualifying_Index!CJ33))</f>
        <v/>
      </c>
      <c r="AM8" s="153" t="str">
        <f>IF('ASHP Equipment Information'!K168="","",IF(Qualifying_Index!CJ33&gt;0,Qualifying_Index!CK33,Qualifying_Index!CK33+Qualifying_Index!CJ33))</f>
        <v/>
      </c>
      <c r="AN8" s="102" t="str">
        <f t="shared" si="13"/>
        <v/>
      </c>
      <c r="AQ8" t="str">
        <f>IF(D8="","",'Heat Pump Costs'!AH10)</f>
        <v/>
      </c>
      <c r="AR8" t="str">
        <f>IF(C8="","",Qualifying_Index!AL62)</f>
        <v/>
      </c>
      <c r="AS8" t="str">
        <f>IF(OR('ASHP Load Calculations'!$G37="DNQ",AR8=""),"",AR8*AU8)</f>
        <v/>
      </c>
      <c r="AT8" t="str">
        <f>IF(Qualifying_Index!AN33="","",Qualifying_Index!AN33)</f>
        <v/>
      </c>
      <c r="AU8" t="str">
        <f t="shared" si="14"/>
        <v/>
      </c>
      <c r="BM8" t="str">
        <f>IF(E8="","",Qualifying_Index!I33)</f>
        <v/>
      </c>
      <c r="BN8" t="str">
        <f>IF(F8="","",Qualifying_Index!J33)</f>
        <v/>
      </c>
      <c r="BO8" t="str">
        <f>IF(G8="","",Qualifying_Index!K33)</f>
        <v/>
      </c>
      <c r="BP8" s="152" t="str">
        <f>IF(E8="","",IF(References!H20&lt;&gt;"Electric",References!$L$37,""))</f>
        <v/>
      </c>
      <c r="BQ8" t="str">
        <f>IF(D8="","",IF(Qualifying_Index!BV33="PTHP",Qualifying_Index!L33,""))</f>
        <v/>
      </c>
      <c r="BR8" t="str">
        <f>IF(D8="","",Qualifying_Index!W33)</f>
        <v/>
      </c>
      <c r="BS8" t="str">
        <f>IF(D8="","",Qualifying_Index!V33)</f>
        <v/>
      </c>
      <c r="BT8" s="151" t="str">
        <f>IF(D8="","",IF(Qualifying_Index!BV33="PTHP",BU8*3.413,Qualifying_Index!X33))</f>
        <v/>
      </c>
      <c r="BU8" t="str">
        <f>IF(D8="","",IF(Qualifying_Index!BV33="PTHP",Qualifying_Index!X33,""))</f>
        <v/>
      </c>
      <c r="BV8" t="str">
        <f>IF(E8="","",Qualifying_Index!BY33)</f>
        <v/>
      </c>
      <c r="BW8" t="str">
        <f>IF(E8="","",Qualifying_Index!BZ33)</f>
        <v/>
      </c>
      <c r="BX8" t="str">
        <f>IF(D8="","",'ASHP Equipment Information'!K166)</f>
        <v/>
      </c>
      <c r="BY8" t="str">
        <f>IF(D8="","",'ASHP Equipment Information'!K168)</f>
        <v/>
      </c>
      <c r="BZ8" s="143" t="str">
        <f>IF(D8="","",References!$H$14)</f>
        <v/>
      </c>
      <c r="CA8" t="str">
        <f>IF(E8="","",'ASHP Load Calculations'!D93)</f>
        <v/>
      </c>
      <c r="CB8" t="str">
        <f>IF(F8="","",'ASHP Load Calculations'!D95)</f>
        <v/>
      </c>
      <c r="CC8" t="str">
        <f>IF($E8="","",'ASHP Equipment Information'!D166)</f>
        <v/>
      </c>
      <c r="CD8" t="str">
        <f>IF($E8="","",'ASHP Equipment Information'!D168)</f>
        <v/>
      </c>
      <c r="CE8" t="str">
        <f>IF($E8="","",'ASHP Equipment Information'!D170)</f>
        <v/>
      </c>
      <c r="CF8" t="str">
        <f>IF($E8="","",'ASHP Equipment Information'!D172)</f>
        <v/>
      </c>
      <c r="CG8" t="str">
        <f>IF(E8="","",'ASHP Equipment Information'!N91)</f>
        <v/>
      </c>
      <c r="CH8" t="str">
        <f>IF(E8="","",'ASHP Equipment Information'!P91)</f>
        <v/>
      </c>
      <c r="CI8" t="str">
        <f>IF(D8="","",'ASHP Equipment Information'!U68/12000)</f>
        <v/>
      </c>
      <c r="CJ8" t="str">
        <f>IF($D8="","",'ASHP Equipment Information'!T91)</f>
        <v/>
      </c>
      <c r="CK8" t="str">
        <f>IF($D8="","",'ASHP Equipment Information'!W91)</f>
        <v/>
      </c>
      <c r="CL8" s="152" t="str">
        <f t="shared" si="15"/>
        <v/>
      </c>
      <c r="CN8" s="152" t="str">
        <f t="shared" si="16"/>
        <v/>
      </c>
      <c r="CO8" s="148" t="str">
        <f>IF($E8="","",IF(References!$A$15=FALSE,0,IF(NOT(ISERROR(SEARCH("Ductless Mini Split",'ASHP Equipment Information'!C70,1))),0,Unit1_QI_CA)))</f>
        <v/>
      </c>
      <c r="CP8" s="105"/>
      <c r="CQ8" s="153" t="str">
        <f>IF($E8="","",IF(References!$A$15=FALSE,0,IF(NOT(ISERROR(SEARCH("Ductless Mini Split",'ASHP Equipment Information'!C70,1))),0,Unit1_QI_kWh)))</f>
        <v/>
      </c>
      <c r="CT8" t="str">
        <f>IF(NOT(LEFT('ASHP Equipment Information'!C70,3)="Geo"),"",INDEX(References!$M$48:$M$51,MATCH('ASHP Equipment Information'!C70,References!$L$48:$L$51,0)))</f>
        <v/>
      </c>
      <c r="DW8" t="str">
        <f>IF(C8="","",'Customer Information'!$K$13)</f>
        <v/>
      </c>
    </row>
    <row r="9" spans="1:230" ht="14.15" customHeight="1">
      <c r="A9">
        <f t="shared" si="17"/>
        <v>8</v>
      </c>
      <c r="C9" t="str">
        <f>IF(OR('ASHP Load Calculations'!$G110="",'ASHP Load Calculations'!$G110="DNQ",'ASHP Load Calculations'!$G110="Missing Info"),"",INDEX(References!AH$3:AH$34,MATCH(Qualifying_Index!$F34,References!$AE$3:$AE$34,0)))</f>
        <v/>
      </c>
      <c r="D9" t="str">
        <f>IF(OR('ASHP Load Calculations'!$G110="",'ASHP Load Calculations'!$G110="DNQ",'ASHP Load Calculations'!$G110="Missing Info"),"",INDEX(References!AG$3:AG$34,MATCH(Qualifying_Index!$F34,References!$AE$3:$AE$34,0)))</f>
        <v/>
      </c>
      <c r="E9" t="str">
        <f>IF(OR('ASHP Load Calculations'!$G110="",'ASHP Load Calculations'!$G110="DNQ",'ASHP Load Calculations'!$G110="Missing Info"),"",INDEX(References!AI$3:AI$34,MATCH(Qualifying_Index!$F34,References!$AE$3:$AE$34,0)))</f>
        <v/>
      </c>
      <c r="F9" t="str">
        <f>IF(D9="","",INDEX(References!$AF$3:$AF$34,MATCH(Qualifying_Index!$F34,References!$AE$3:$AE$34,0)))</f>
        <v/>
      </c>
      <c r="G9" t="str">
        <f>IF(D9="","",'Customer Information'!$L$49)</f>
        <v/>
      </c>
      <c r="H9" t="str">
        <f>IF(C9="","","Whole House ASHP and ER v"&amp;Development!$A$2)</f>
        <v/>
      </c>
      <c r="I9" s="173" t="str">
        <f>IF(E9="","",Qualifying_Index!CB34)</f>
        <v/>
      </c>
      <c r="J9" s="174" t="str">
        <f>IF(E9="","",Qualifying_Index!CC34+Qualifying_Index!CG34)</f>
        <v/>
      </c>
      <c r="K9" s="173" t="str">
        <f>IF(G9="","",IF(References!$I$36=TRUE,Qualifying_Index!CF34,Qualifying_Index!CH34))</f>
        <v/>
      </c>
      <c r="L9" s="174" t="str">
        <f>IF(G9="","",Qualifying_Index!CI34)</f>
        <v/>
      </c>
      <c r="M9" s="174" t="str">
        <f t="shared" si="0"/>
        <v/>
      </c>
      <c r="N9" s="105" t="str">
        <f t="shared" si="1"/>
        <v/>
      </c>
      <c r="O9" s="173" t="str">
        <f t="shared" si="2"/>
        <v/>
      </c>
      <c r="P9" s="174" t="str">
        <f t="shared" si="3"/>
        <v/>
      </c>
      <c r="Q9" s="173" t="str">
        <f t="shared" si="4"/>
        <v/>
      </c>
      <c r="R9" s="174" t="str">
        <f t="shared" si="5"/>
        <v/>
      </c>
      <c r="S9" s="174" t="str">
        <f t="shared" si="6"/>
        <v/>
      </c>
      <c r="T9" s="105" t="str">
        <f>IF($D9="","",INDEX(References!$AM$3:$AM$34,MATCH(ProposedEquipment0!$F9,References!$AF$3:$AF$34,0)))</f>
        <v/>
      </c>
      <c r="U9" s="105" t="str">
        <f>IF(D9="","",INDEX(References!$AQ$3:$AQ$34,MATCH(ProposedEquipment0!$F9,References!$AF$3:$AF$34,0)))</f>
        <v/>
      </c>
      <c r="V9" s="105" t="str">
        <f>IF(D9="","",INDEX(References!$AR$3:$AR$34,MATCH(ProposedEquipment0!$F9,References!$AF$3:$AF$34,0)))</f>
        <v/>
      </c>
      <c r="W9" s="105" t="str">
        <f>IF(D9="","",INDEX(References!$AS$3:$AS$34,MATCH(ProposedEquipment0!$F9,References!$AF$3:$AF$34,0)))</f>
        <v/>
      </c>
      <c r="X9" s="105" t="str">
        <f>IF(D9="","",INDEX(References!$AT$3:$AT$34,MATCH(ProposedEquipment0!$F9,References!$AF$3:$AF$34,0)))</f>
        <v/>
      </c>
      <c r="Y9" s="172" t="str">
        <f>IF(D9="","",ROUND((I9*T9)/(1-W9)*(1-U9+V9),References!$B$4))</f>
        <v/>
      </c>
      <c r="Z9" s="174" t="str">
        <f>IF(D9="","",ROUND(J9/(1-X9)*(1-U9+V9),References!$B$5))</f>
        <v/>
      </c>
      <c r="AA9" s="443" t="str">
        <f>IF(D9="","",ROUND((K9)/(1-W9)*(1-U9+V9),References!$B$4))</f>
        <v/>
      </c>
      <c r="AB9" s="174" t="str">
        <f>IF(D9="","",ROUND(L9/(1-X9)*(1-U9+V9),References!$B$5))</f>
        <v/>
      </c>
      <c r="AC9" s="174" t="str">
        <f t="shared" si="7"/>
        <v/>
      </c>
      <c r="AD9" s="172" t="str">
        <f t="shared" si="8"/>
        <v/>
      </c>
      <c r="AE9" s="174" t="str">
        <f t="shared" si="9"/>
        <v/>
      </c>
      <c r="AF9" s="172" t="str">
        <f t="shared" si="10"/>
        <v/>
      </c>
      <c r="AG9" s="174" t="str">
        <f t="shared" si="11"/>
        <v/>
      </c>
      <c r="AH9" s="174" t="str">
        <f t="shared" si="12"/>
        <v/>
      </c>
      <c r="AI9" s="174" t="str">
        <f>IF(OR(References!$H$14="",AE9=""),"",IF(Qualifying_Index!CM34&gt;0,Qualifying_Index!CE34+Qualifying_Index!CM34,Qualifying_Index!CE34))</f>
        <v/>
      </c>
      <c r="AJ9" s="174" t="str">
        <f>IF(OR(References!$H$14="",AE9=""),"",IF(References!$J$36=FALSE,0,Qualifying_Index!CO34))</f>
        <v/>
      </c>
      <c r="AK9" s="153" t="str">
        <f>IF(OR(References!$H$14="",AE9=""),"",Qualifying_Index!CE34+Qualifying_Index!CO34)</f>
        <v/>
      </c>
      <c r="AL9" s="153" t="str">
        <f>IF(AE9="","",IF(Qualifying_Index!CJ34&lt;0,Qualifying_Index!CD34,Qualifying_Index!CD34+Qualifying_Index!CJ34))</f>
        <v/>
      </c>
      <c r="AM9" s="153" t="str">
        <f>IF('ASHP Equipment Information'!K187="","",IF(Qualifying_Index!CJ34&gt;0,Qualifying_Index!CK34,Qualifying_Index!CK34+Qualifying_Index!CJ34))</f>
        <v/>
      </c>
      <c r="AN9" s="102" t="str">
        <f t="shared" si="13"/>
        <v/>
      </c>
      <c r="AQ9" t="str">
        <f>IF(D9="","",'Heat Pump Costs'!AH11)</f>
        <v/>
      </c>
      <c r="AR9" t="str">
        <f>IF(C9="","",Qualifying_Index!AL63)</f>
        <v/>
      </c>
      <c r="AS9" t="str">
        <f>IF(OR('ASHP Load Calculations'!$G38="DNQ",AR9=""),"",AR9*AU9)</f>
        <v/>
      </c>
      <c r="AT9" t="str">
        <f>IF(Qualifying_Index!AN34="","",Qualifying_Index!AN34)</f>
        <v/>
      </c>
      <c r="AU9" t="str">
        <f t="shared" si="14"/>
        <v/>
      </c>
      <c r="BM9" t="str">
        <f>IF(E9="","",Qualifying_Index!I34)</f>
        <v/>
      </c>
      <c r="BN9" t="str">
        <f>IF(F9="","",Qualifying_Index!J34)</f>
        <v/>
      </c>
      <c r="BO9" t="str">
        <f>IF(G9="","",Qualifying_Index!K34)</f>
        <v/>
      </c>
      <c r="BP9" s="152" t="str">
        <f>IF(E9="","",IF(References!H21&lt;&gt;"Electric",References!$L$37,""))</f>
        <v/>
      </c>
      <c r="BQ9" t="str">
        <f>IF(D9="","",IF(Qualifying_Index!BV34="PTHP",Qualifying_Index!L34,""))</f>
        <v/>
      </c>
      <c r="BR9" t="str">
        <f>IF(D9="","",Qualifying_Index!W34)</f>
        <v/>
      </c>
      <c r="BS9" t="str">
        <f>IF(D9="","",Qualifying_Index!V34)</f>
        <v/>
      </c>
      <c r="BT9" s="151" t="str">
        <f>IF(D9="","",IF(Qualifying_Index!BV34="PTHP",BU9*3.413,Qualifying_Index!X34))</f>
        <v/>
      </c>
      <c r="BU9" t="str">
        <f>IF(D9="","",IF(Qualifying_Index!BV34="PTHP",Qualifying_Index!X34,""))</f>
        <v/>
      </c>
      <c r="BV9" t="str">
        <f>IF(E9="","",Qualifying_Index!BY34)</f>
        <v/>
      </c>
      <c r="BW9" t="str">
        <f>IF(E9="","",Qualifying_Index!BZ34)</f>
        <v/>
      </c>
      <c r="BX9" t="str">
        <f>IF(D9="","",'ASHP Equipment Information'!K185)</f>
        <v/>
      </c>
      <c r="BY9" t="str">
        <f>IF(D9="","",'ASHP Equipment Information'!K187)</f>
        <v/>
      </c>
      <c r="BZ9" s="143" t="str">
        <f>IF(D9="","",References!$H$14)</f>
        <v/>
      </c>
      <c r="CA9" t="str">
        <f>IF(E9="","",'ASHP Load Calculations'!D106)</f>
        <v/>
      </c>
      <c r="CB9" t="str">
        <f>IF(F9="","",'ASHP Load Calculations'!D108)</f>
        <v/>
      </c>
      <c r="CC9" t="str">
        <f>IF($E9="","",'ASHP Equipment Information'!D185)</f>
        <v/>
      </c>
      <c r="CD9" t="str">
        <f>IF($E9="","",'ASHP Equipment Information'!D187)</f>
        <v/>
      </c>
      <c r="CE9" t="str">
        <f>IF($E9="","",'ASHP Equipment Information'!D189)</f>
        <v/>
      </c>
      <c r="CF9" t="str">
        <f>IF($E9="","",'ASHP Equipment Information'!D191)</f>
        <v/>
      </c>
      <c r="CG9" t="str">
        <f>IF(E9="","",'ASHP Equipment Information'!N94)</f>
        <v/>
      </c>
      <c r="CH9" t="str">
        <f>IF(E9="","",'ASHP Equipment Information'!P94)</f>
        <v/>
      </c>
      <c r="CI9" t="str">
        <f>IF(D9="","",'ASHP Equipment Information'!U69/12000)</f>
        <v/>
      </c>
      <c r="CJ9" t="str">
        <f>IF($D9="","",'ASHP Equipment Information'!T94)</f>
        <v/>
      </c>
      <c r="CK9" t="str">
        <f>IF($D9="","",'ASHP Equipment Information'!W94)</f>
        <v/>
      </c>
      <c r="CL9" s="152" t="str">
        <f t="shared" si="15"/>
        <v/>
      </c>
      <c r="CN9" s="152" t="str">
        <f t="shared" si="16"/>
        <v/>
      </c>
      <c r="CO9" s="148" t="str">
        <f>IF($E9="","",IF(References!$A$15=FALSE,0,IF(NOT(ISERROR(SEARCH("Ductless Mini Split",'ASHP Equipment Information'!C71,1))),0,Unit1_QI_CA)))</f>
        <v/>
      </c>
      <c r="CP9" s="105"/>
      <c r="CQ9" s="153" t="str">
        <f>IF($E9="","",IF(References!$A$15=FALSE,0,IF(NOT(ISERROR(SEARCH("Ductless Mini Split",'ASHP Equipment Information'!C71,1))),0,Unit1_QI_kWh)))</f>
        <v/>
      </c>
      <c r="CT9" t="str">
        <f>IF(NOT(LEFT('ASHP Equipment Information'!C71,3)="Geo"),"",INDEX(References!$M$48:$M$51,MATCH('ASHP Equipment Information'!C71,References!$L$48:$L$51,0)))</f>
        <v/>
      </c>
      <c r="DW9" t="str">
        <f>IF(C9="","",'Customer Information'!$K$13)</f>
        <v/>
      </c>
    </row>
    <row r="10" spans="1:230" ht="14.15" customHeight="1">
      <c r="A10">
        <f t="shared" si="17"/>
        <v>9</v>
      </c>
      <c r="C10" t="str">
        <f>IF(OR('ASHP Load Calculations'!$G123="",'ASHP Load Calculations'!$G123="DNQ",'ASHP Load Calculations'!$G123="Missing Info"),"",INDEX(References!AH$3:AH$34,MATCH(Qualifying_Index!$F35,References!$AE$3:$AE$34,0)))</f>
        <v/>
      </c>
      <c r="D10" t="str">
        <f>IF(OR('ASHP Load Calculations'!$G123="",'ASHP Load Calculations'!$G123="DNQ",'ASHP Load Calculations'!$G123="Missing Info"),"",INDEX(References!AG$3:AG$34,MATCH(Qualifying_Index!$F35,References!$AE$3:$AE$34,0)))</f>
        <v/>
      </c>
      <c r="E10" t="str">
        <f>IF(OR('ASHP Load Calculations'!$G123="",'ASHP Load Calculations'!$G123="DNQ",'ASHP Load Calculations'!$G123="Missing Info"),"",INDEX(References!AI$3:AI$34,MATCH(Qualifying_Index!$F35,References!$AE$3:$AE$34,0)))</f>
        <v/>
      </c>
      <c r="F10" t="str">
        <f>IF(D10="","",INDEX(References!$AF$3:$AF$34,MATCH(Qualifying_Index!$F35,References!$AE$3:$AE$34,0)))</f>
        <v/>
      </c>
      <c r="G10" t="str">
        <f>IF(D10="","",'Customer Information'!$L$49)</f>
        <v/>
      </c>
      <c r="H10" t="str">
        <f>IF(C10="","","Whole House ASHP and ER v"&amp;Development!$A$2)</f>
        <v/>
      </c>
      <c r="I10" s="173" t="str">
        <f>IF(E10="","",Qualifying_Index!CB35)</f>
        <v/>
      </c>
      <c r="J10" s="174" t="str">
        <f>IF(E10="","",Qualifying_Index!CC35+Qualifying_Index!CG35)</f>
        <v/>
      </c>
      <c r="K10" s="173" t="str">
        <f>IF(G10="","",IF(References!$I$36=TRUE,Qualifying_Index!CF35,Qualifying_Index!CH35))</f>
        <v/>
      </c>
      <c r="L10" s="174" t="str">
        <f>IF(G10="","",Qualifying_Index!CI35)</f>
        <v/>
      </c>
      <c r="M10" s="174" t="str">
        <f t="shared" si="0"/>
        <v/>
      </c>
      <c r="N10" s="105" t="str">
        <f t="shared" si="1"/>
        <v/>
      </c>
      <c r="O10" s="173" t="str">
        <f t="shared" si="2"/>
        <v/>
      </c>
      <c r="P10" s="174" t="str">
        <f t="shared" si="3"/>
        <v/>
      </c>
      <c r="Q10" s="173" t="str">
        <f t="shared" si="4"/>
        <v/>
      </c>
      <c r="R10" s="174" t="str">
        <f t="shared" si="5"/>
        <v/>
      </c>
      <c r="S10" s="174" t="str">
        <f t="shared" si="6"/>
        <v/>
      </c>
      <c r="T10" s="105" t="str">
        <f>IF($D10="","",INDEX(References!$AM$3:$AM$34,MATCH(ProposedEquipment0!$F10,References!$AF$3:$AF$34,0)))</f>
        <v/>
      </c>
      <c r="U10" s="105" t="str">
        <f>IF(D10="","",INDEX(References!$AQ$3:$AQ$34,MATCH(ProposedEquipment0!$F10,References!$AF$3:$AF$34,0)))</f>
        <v/>
      </c>
      <c r="V10" s="105" t="str">
        <f>IF(D10="","",INDEX(References!$AR$3:$AR$34,MATCH(ProposedEquipment0!$F10,References!$AF$3:$AF$34,0)))</f>
        <v/>
      </c>
      <c r="W10" s="105" t="str">
        <f>IF(D10="","",INDEX(References!$AS$3:$AS$34,MATCH(ProposedEquipment0!$F10,References!$AF$3:$AF$34,0)))</f>
        <v/>
      </c>
      <c r="X10" s="105" t="str">
        <f>IF(D10="","",INDEX(References!$AT$3:$AT$34,MATCH(ProposedEquipment0!$F10,References!$AF$3:$AF$34,0)))</f>
        <v/>
      </c>
      <c r="Y10" s="172" t="str">
        <f>IF(D10="","",ROUND((I10*T10)/(1-W10)*(1-U10+V10),References!$B$4))</f>
        <v/>
      </c>
      <c r="Z10" s="174" t="str">
        <f>IF(D10="","",ROUND(J10/(1-X10)*(1-U10+V10),References!$B$5))</f>
        <v/>
      </c>
      <c r="AA10" s="443" t="str">
        <f>IF(D10="","",ROUND((K10)/(1-W10)*(1-U10+V10),References!$B$4))</f>
        <v/>
      </c>
      <c r="AB10" s="174" t="str">
        <f>IF(D10="","",ROUND(L10/(1-X10)*(1-U10+V10),References!$B$5))</f>
        <v/>
      </c>
      <c r="AC10" s="174" t="str">
        <f t="shared" si="7"/>
        <v/>
      </c>
      <c r="AD10" s="172" t="str">
        <f t="shared" si="8"/>
        <v/>
      </c>
      <c r="AE10" s="174" t="str">
        <f t="shared" si="9"/>
        <v/>
      </c>
      <c r="AF10" s="172" t="str">
        <f t="shared" si="10"/>
        <v/>
      </c>
      <c r="AG10" s="174" t="str">
        <f t="shared" si="11"/>
        <v/>
      </c>
      <c r="AH10" s="174" t="str">
        <f t="shared" si="12"/>
        <v/>
      </c>
      <c r="AI10" s="174" t="str">
        <f>IF(OR(References!$H$14="",AE10=""),"",IF(Qualifying_Index!CM35&gt;0,Qualifying_Index!CE35+Qualifying_Index!CM35,Qualifying_Index!CE35))</f>
        <v/>
      </c>
      <c r="AJ10" s="174" t="str">
        <f>IF(OR(References!$H$14="",AE10=""),"",IF(References!$J$36=FALSE,0,Qualifying_Index!CO35))</f>
        <v/>
      </c>
      <c r="AK10" s="153" t="str">
        <f>IF(OR(References!$H$14="",AE10=""),"",Qualifying_Index!CE35+Qualifying_Index!CO35)</f>
        <v/>
      </c>
      <c r="AL10" s="153" t="str">
        <f>IF(AE10="","",IF(Qualifying_Index!CJ35&lt;0,Qualifying_Index!CD35,Qualifying_Index!CD35+Qualifying_Index!CJ35))</f>
        <v/>
      </c>
      <c r="AM10" s="153" t="str">
        <f>IF('ASHP Equipment Information'!K206="","",IF(Qualifying_Index!CJ35&gt;0,Qualifying_Index!CK35,Qualifying_Index!CK35+Qualifying_Index!CJ35))</f>
        <v/>
      </c>
      <c r="AN10" s="102" t="str">
        <f t="shared" si="13"/>
        <v/>
      </c>
      <c r="AQ10" t="str">
        <f>IF(D10="","",'Heat Pump Costs'!AH12)</f>
        <v/>
      </c>
      <c r="AR10" t="str">
        <f>IF(C10="","",Qualifying_Index!AL64)</f>
        <v/>
      </c>
      <c r="AS10" t="str">
        <f>IF(OR('ASHP Load Calculations'!$G39="DNQ",AR10=""),"",AR10*AU10)</f>
        <v/>
      </c>
      <c r="AT10" t="str">
        <f>IF(Qualifying_Index!AN35="","",Qualifying_Index!AN35)</f>
        <v/>
      </c>
      <c r="AU10" t="str">
        <f t="shared" si="14"/>
        <v/>
      </c>
      <c r="BM10" t="str">
        <f>IF(E10="","",Qualifying_Index!I35)</f>
        <v/>
      </c>
      <c r="BN10" t="str">
        <f>IF(F10="","",Qualifying_Index!J35)</f>
        <v/>
      </c>
      <c r="BO10" t="str">
        <f>IF(G10="","",Qualifying_Index!K35)</f>
        <v/>
      </c>
      <c r="BP10" s="152" t="str">
        <f>IF(E10="","",IF(References!H22&lt;&gt;"Electric",References!$L$37,""))</f>
        <v/>
      </c>
      <c r="BQ10" t="str">
        <f>IF(D10="","",IF(Qualifying_Index!BV35="PTHP",Qualifying_Index!L35,""))</f>
        <v/>
      </c>
      <c r="BR10" t="str">
        <f>IF(D10="","",Qualifying_Index!W35)</f>
        <v/>
      </c>
      <c r="BS10" t="str">
        <f>IF(D10="","",Qualifying_Index!V35)</f>
        <v/>
      </c>
      <c r="BT10" s="151" t="str">
        <f>IF(D10="","",IF(Qualifying_Index!BV35="PTHP",BU10*3.413,Qualifying_Index!X35))</f>
        <v/>
      </c>
      <c r="BU10" t="str">
        <f>IF(D10="","",IF(Qualifying_Index!BV35="PTHP",Qualifying_Index!X35,""))</f>
        <v/>
      </c>
      <c r="BV10" t="str">
        <f>IF(E10="","",Qualifying_Index!BY35)</f>
        <v/>
      </c>
      <c r="BW10" t="str">
        <f>IF(E10="","",Qualifying_Index!BZ35)</f>
        <v/>
      </c>
      <c r="BX10" t="str">
        <f>IF(D10="","",'ASHP Equipment Information'!K204)</f>
        <v/>
      </c>
      <c r="BY10" t="str">
        <f>IF(D10="","",'ASHP Equipment Information'!K206)</f>
        <v/>
      </c>
      <c r="BZ10" s="143" t="str">
        <f>IF(D10="","",References!$H$14)</f>
        <v/>
      </c>
      <c r="CA10" t="str">
        <f>IF(E10="","",'ASHP Load Calculations'!D119)</f>
        <v/>
      </c>
      <c r="CB10" t="str">
        <f>IF(F10="","",'ASHP Load Calculations'!D121)</f>
        <v/>
      </c>
      <c r="CC10" t="str">
        <f>IF($E10="","",'ASHP Equipment Information'!D204)</f>
        <v/>
      </c>
      <c r="CD10" t="str">
        <f>IF($E10="","",'ASHP Equipment Information'!D206)</f>
        <v/>
      </c>
      <c r="CE10" t="str">
        <f>IF($E10="","",'ASHP Equipment Information'!D208)</f>
        <v/>
      </c>
      <c r="CF10" t="str">
        <f>IF($E10="","",'ASHP Equipment Information'!D210)</f>
        <v/>
      </c>
      <c r="CG10" t="str">
        <f>IF(E10="","",'ASHP Equipment Information'!N95)</f>
        <v/>
      </c>
      <c r="CH10" t="str">
        <f>IF(E10="","",'ASHP Equipment Information'!P95)</f>
        <v/>
      </c>
      <c r="CI10" t="str">
        <f>IF(D10="","",'ASHP Equipment Information'!U70/12000)</f>
        <v/>
      </c>
      <c r="CJ10" t="str">
        <f>IF($D10="","",'ASHP Equipment Information'!T95)</f>
        <v/>
      </c>
      <c r="CK10" t="str">
        <f>IF($D10="","",'ASHP Equipment Information'!W95)</f>
        <v/>
      </c>
      <c r="CL10" s="152" t="str">
        <f t="shared" si="15"/>
        <v/>
      </c>
      <c r="CN10" s="152" t="str">
        <f t="shared" si="16"/>
        <v/>
      </c>
      <c r="CO10" s="148" t="str">
        <f>IF($E10="","",IF(References!$A$15=FALSE,0,IF(NOT(ISERROR(SEARCH("Ductless Mini Split",'ASHP Equipment Information'!C72,1))),0,Unit1_QI_CA)))</f>
        <v/>
      </c>
      <c r="CP10" s="105"/>
      <c r="CQ10" s="153" t="str">
        <f>IF($E10="","",IF(References!$A$15=FALSE,0,IF(NOT(ISERROR(SEARCH("Ductless Mini Split",'ASHP Equipment Information'!C72,1))),0,Unit1_QI_kWh)))</f>
        <v/>
      </c>
      <c r="CT10" t="str">
        <f>IF(NOT(LEFT('ASHP Equipment Information'!C72,3)="Geo"),"",INDEX(References!$M$48:$M$51,MATCH('ASHP Equipment Information'!C72,References!$L$48:$L$51,0)))</f>
        <v/>
      </c>
      <c r="DW10" t="str">
        <f>IF(C10="","",'Customer Information'!$K$13)</f>
        <v/>
      </c>
    </row>
    <row r="11" spans="1:230" ht="14.15" customHeight="1">
      <c r="A11">
        <f t="shared" si="17"/>
        <v>10</v>
      </c>
      <c r="C11" t="str">
        <f>IF(OR('ASHP Load Calculations'!$G136="",'ASHP Load Calculations'!$G136="DNQ",'ASHP Load Calculations'!$G136="Missing Info"),"",INDEX(References!AH$3:AH$34,MATCH(Qualifying_Index!$F36,References!$AE$3:$AE$34,0)))</f>
        <v/>
      </c>
      <c r="D11" t="str">
        <f>IF(OR('ASHP Load Calculations'!$G136="",'ASHP Load Calculations'!$G136="DNQ",'ASHP Load Calculations'!$G136="Missing Info"),"",INDEX(References!AG$3:AG$34,MATCH(Qualifying_Index!$F36,References!$AE$3:$AE$34,0)))</f>
        <v/>
      </c>
      <c r="E11" t="str">
        <f>IF(OR('ASHP Load Calculations'!$G136="",'ASHP Load Calculations'!$G136="DNQ",'ASHP Load Calculations'!$G136="Missing Info"),"",INDEX(References!AI$3:AI$34,MATCH(Qualifying_Index!$F36,References!$AE$3:$AE$34,0)))</f>
        <v/>
      </c>
      <c r="F11" t="str">
        <f>IF(D11="","",INDEX(References!$AF$3:$AF$34,MATCH(Qualifying_Index!$F36,References!$AE$3:$AE$34,0)))</f>
        <v/>
      </c>
      <c r="G11" t="str">
        <f>IF(D11="","",'Customer Information'!$L$49)</f>
        <v/>
      </c>
      <c r="H11" t="str">
        <f>IF(C11="","","Whole House ASHP and ER v"&amp;Development!$A$2)</f>
        <v/>
      </c>
      <c r="I11" s="173" t="str">
        <f>IF(E11="","",Qualifying_Index!CB36)</f>
        <v/>
      </c>
      <c r="J11" s="174" t="str">
        <f>IF(E11="","",Qualifying_Index!CC36+Qualifying_Index!CG36)</f>
        <v/>
      </c>
      <c r="K11" s="173" t="str">
        <f>IF(G11="","",IF(References!$I$36=TRUE,Qualifying_Index!CF36,Qualifying_Index!CH36))</f>
        <v/>
      </c>
      <c r="L11" s="174" t="str">
        <f>IF(G11="","",Qualifying_Index!CI36)</f>
        <v/>
      </c>
      <c r="M11" s="174" t="str">
        <f t="shared" si="0"/>
        <v/>
      </c>
      <c r="N11" s="105" t="str">
        <f t="shared" si="1"/>
        <v/>
      </c>
      <c r="O11" s="173" t="str">
        <f t="shared" si="2"/>
        <v/>
      </c>
      <c r="P11" s="174" t="str">
        <f t="shared" si="3"/>
        <v/>
      </c>
      <c r="Q11" s="173" t="str">
        <f t="shared" si="4"/>
        <v/>
      </c>
      <c r="R11" s="174" t="str">
        <f t="shared" si="5"/>
        <v/>
      </c>
      <c r="S11" s="174" t="str">
        <f t="shared" si="6"/>
        <v/>
      </c>
      <c r="T11" s="105" t="str">
        <f>IF($D11="","",INDEX(References!$AM$3:$AM$34,MATCH(ProposedEquipment0!$F11,References!$AF$3:$AF$34,0)))</f>
        <v/>
      </c>
      <c r="U11" s="105" t="str">
        <f>IF(D11="","",INDEX(References!$AQ$3:$AQ$34,MATCH(ProposedEquipment0!$F11,References!$AF$3:$AF$34,0)))</f>
        <v/>
      </c>
      <c r="V11" s="105" t="str">
        <f>IF(D11="","",INDEX(References!$AR$3:$AR$34,MATCH(ProposedEquipment0!$F11,References!$AF$3:$AF$34,0)))</f>
        <v/>
      </c>
      <c r="W11" s="105" t="str">
        <f>IF(D11="","",INDEX(References!$AS$3:$AS$34,MATCH(ProposedEquipment0!$F11,References!$AF$3:$AF$34,0)))</f>
        <v/>
      </c>
      <c r="X11" s="105" t="str">
        <f>IF(D11="","",INDEX(References!$AT$3:$AT$34,MATCH(ProposedEquipment0!$F11,References!$AF$3:$AF$34,0)))</f>
        <v/>
      </c>
      <c r="Y11" s="172" t="str">
        <f>IF(D11="","",ROUND((I11*T11)/(1-W11)*(1-U11+V11),References!$B$4))</f>
        <v/>
      </c>
      <c r="Z11" s="174" t="str">
        <f>IF(D11="","",ROUND(J11/(1-X11)*(1-U11+V11),References!$B$5))</f>
        <v/>
      </c>
      <c r="AA11" s="443" t="str">
        <f>IF(D11="","",ROUND((K11)/(1-W11)*(1-U11+V11),References!$B$4))</f>
        <v/>
      </c>
      <c r="AB11" s="174" t="str">
        <f>IF(D11="","",ROUND(L11/(1-X11)*(1-U11+V11),References!$B$5))</f>
        <v/>
      </c>
      <c r="AC11" s="174" t="str">
        <f t="shared" si="7"/>
        <v/>
      </c>
      <c r="AD11" s="172" t="str">
        <f t="shared" si="8"/>
        <v/>
      </c>
      <c r="AE11" s="174" t="str">
        <f t="shared" si="9"/>
        <v/>
      </c>
      <c r="AF11" s="172" t="str">
        <f t="shared" si="10"/>
        <v/>
      </c>
      <c r="AG11" s="174" t="str">
        <f t="shared" si="11"/>
        <v/>
      </c>
      <c r="AH11" s="174" t="str">
        <f t="shared" si="12"/>
        <v/>
      </c>
      <c r="AI11" s="174" t="str">
        <f>IF(OR(References!$H$14="",AE11=""),"",IF(Qualifying_Index!CM36&gt;0,Qualifying_Index!CE36+Qualifying_Index!CM36,Qualifying_Index!CE36))</f>
        <v/>
      </c>
      <c r="AJ11" s="174" t="str">
        <f>IF(OR(References!$H$14="",AE11=""),"",IF(References!$J$36=FALSE,0,Qualifying_Index!CO36))</f>
        <v/>
      </c>
      <c r="AK11" s="153" t="str">
        <f>IF(OR(References!$H$14="",AE11=""),"",Qualifying_Index!CE36+Qualifying_Index!CO36)</f>
        <v/>
      </c>
      <c r="AL11" s="153" t="str">
        <f>IF(AE11="","",IF(Qualifying_Index!CJ36&lt;0,Qualifying_Index!CD36,Qualifying_Index!CD36+Qualifying_Index!CJ36))</f>
        <v/>
      </c>
      <c r="AM11" s="153" t="str">
        <f>IF('ASHP Equipment Information'!K225="","",IF(Qualifying_Index!CJ36&gt;0,Qualifying_Index!CK36,Qualifying_Index!CK36+Qualifying_Index!CJ36))</f>
        <v/>
      </c>
      <c r="AN11" s="102" t="str">
        <f t="shared" si="13"/>
        <v/>
      </c>
      <c r="AQ11" t="str">
        <f>IF(D11="","",'Heat Pump Costs'!AH13)</f>
        <v/>
      </c>
      <c r="AR11" t="str">
        <f>IF(C11="","",Qualifying_Index!AL65)</f>
        <v/>
      </c>
      <c r="AS11" t="str">
        <f>IF(OR('ASHP Load Calculations'!$G40="DNQ",AR11=""),"",AR11*AU11)</f>
        <v/>
      </c>
      <c r="AT11" t="str">
        <f>IF(Qualifying_Index!AN36="","",Qualifying_Index!AN36)</f>
        <v/>
      </c>
      <c r="AU11" t="str">
        <f t="shared" si="14"/>
        <v/>
      </c>
      <c r="BM11" t="str">
        <f>IF(E11="","",Qualifying_Index!I36)</f>
        <v/>
      </c>
      <c r="BN11" t="str">
        <f>IF(F11="","",Qualifying_Index!J36)</f>
        <v/>
      </c>
      <c r="BO11" t="str">
        <f>IF(G11="","",Qualifying_Index!K36)</f>
        <v/>
      </c>
      <c r="BP11" s="152" t="str">
        <f>IF(E11="","",IF(References!H23&lt;&gt;"Electric",References!$L$37,""))</f>
        <v/>
      </c>
      <c r="BQ11" t="str">
        <f>IF(D11="","",IF(Qualifying_Index!BV36="PTHP",Qualifying_Index!L36,""))</f>
        <v/>
      </c>
      <c r="BR11" t="str">
        <f>IF(D11="","",Qualifying_Index!W36)</f>
        <v/>
      </c>
      <c r="BS11" t="str">
        <f>IF(D11="","",Qualifying_Index!V36)</f>
        <v/>
      </c>
      <c r="BT11" s="151" t="str">
        <f>IF(D11="","",IF(Qualifying_Index!BV36="PTHP",BU11*3.413,Qualifying_Index!X36))</f>
        <v/>
      </c>
      <c r="BU11" t="str">
        <f>IF(D11="","",IF(Qualifying_Index!BV36="PTHP",Qualifying_Index!X36,""))</f>
        <v/>
      </c>
      <c r="BV11" t="str">
        <f>IF(E11="","",Qualifying_Index!BY36)</f>
        <v/>
      </c>
      <c r="BW11" t="str">
        <f>IF(E11="","",Qualifying_Index!BZ36)</f>
        <v/>
      </c>
      <c r="BX11" t="str">
        <f>IF(D11="","",'ASHP Equipment Information'!K223)</f>
        <v/>
      </c>
      <c r="BY11" t="str">
        <f>IF(D11="","",'ASHP Equipment Information'!K225)</f>
        <v/>
      </c>
      <c r="BZ11" s="143" t="str">
        <f>IF(D11="","",References!$H$14)</f>
        <v/>
      </c>
      <c r="CA11" t="str">
        <f>IF(E11="","",'ASHP Load Calculations'!D132)</f>
        <v/>
      </c>
      <c r="CB11" t="str">
        <f>IF(F11="","",'ASHP Load Calculations'!D134)</f>
        <v/>
      </c>
      <c r="CC11" t="str">
        <f>IF($E11="","",'ASHP Equipment Information'!D223)</f>
        <v/>
      </c>
      <c r="CD11" t="str">
        <f>IF($E11="","",'ASHP Equipment Information'!D225)</f>
        <v/>
      </c>
      <c r="CE11" t="str">
        <f>IF($E11="","",'ASHP Equipment Information'!D227)</f>
        <v/>
      </c>
      <c r="CF11" t="str">
        <f>IF($E11="","",'ASHP Equipment Information'!D229)</f>
        <v/>
      </c>
      <c r="CG11" t="str">
        <f>IF(E11="","",'ASHP Equipment Information'!N96)</f>
        <v/>
      </c>
      <c r="CH11" t="str">
        <f>IF(E11="","",'ASHP Equipment Information'!P96)</f>
        <v/>
      </c>
      <c r="CI11" t="str">
        <f>IF(D11="","",'ASHP Equipment Information'!U71/12000)</f>
        <v/>
      </c>
      <c r="CJ11" t="str">
        <f>IF($D11="","",'ASHP Equipment Information'!T96)</f>
        <v/>
      </c>
      <c r="CK11" t="str">
        <f>IF($D11="","",'ASHP Equipment Information'!W96)</f>
        <v/>
      </c>
      <c r="CL11" s="152" t="str">
        <f t="shared" si="15"/>
        <v/>
      </c>
      <c r="CN11" s="152" t="str">
        <f t="shared" si="16"/>
        <v/>
      </c>
      <c r="CO11" s="148" t="str">
        <f>IF($E11="","",IF(References!$A$15=FALSE,0,IF(NOT(ISERROR(SEARCH("Ductless Mini Split",'ASHP Equipment Information'!C73,1))),0,Unit1_QI_CA)))</f>
        <v/>
      </c>
      <c r="CP11" s="105"/>
      <c r="CQ11" s="153" t="str">
        <f>IF($E11="","",IF(References!$A$15=FALSE,0,IF(NOT(ISERROR(SEARCH("Ductless Mini Split",'ASHP Equipment Information'!C73,1))),0,Unit1_QI_kWh)))</f>
        <v/>
      </c>
      <c r="CT11" t="str">
        <f>IF(NOT(LEFT('ASHP Equipment Information'!C73,3)="Geo"),"",INDEX(References!$M$48:$M$51,MATCH('ASHP Equipment Information'!C73,References!$L$48:$L$51,0)))</f>
        <v/>
      </c>
      <c r="DW11" t="str">
        <f>IF(C11="","",'Customer Information'!$K$13)</f>
        <v/>
      </c>
    </row>
    <row r="12" spans="1:230" ht="3" customHeight="1">
      <c r="I12" s="173"/>
      <c r="J12" s="174"/>
      <c r="K12" s="174"/>
      <c r="L12" s="174"/>
      <c r="M12" s="174"/>
      <c r="N12" s="105" t="str">
        <f t="shared" si="1"/>
        <v/>
      </c>
      <c r="O12" s="173"/>
      <c r="P12" s="174"/>
      <c r="Q12" s="173" t="str">
        <f t="shared" si="4"/>
        <v/>
      </c>
      <c r="R12" s="174"/>
      <c r="S12" s="174"/>
      <c r="T12" s="105"/>
      <c r="U12" s="105"/>
      <c r="V12" s="105"/>
      <c r="W12" s="105"/>
      <c r="X12" s="105"/>
      <c r="Y12" s="172"/>
      <c r="Z12" s="174"/>
      <c r="AA12" s="174"/>
      <c r="AB12" s="174"/>
      <c r="AC12" s="174"/>
      <c r="AD12" s="172"/>
      <c r="AE12" s="174"/>
      <c r="AF12" s="174"/>
      <c r="AG12" s="174"/>
      <c r="AH12" s="174"/>
      <c r="AI12" s="174"/>
      <c r="AJ12" s="174"/>
      <c r="AK12" s="153"/>
      <c r="AL12" s="153"/>
      <c r="AM12" s="153"/>
      <c r="AN12" s="102"/>
      <c r="AR12" t="str">
        <f>IF(C12="","",Qualifying_Index!AL66)</f>
        <v/>
      </c>
      <c r="AT12" t="str">
        <f>IF(Qualifying_Index!AL37="","",Qualifying_Index!AL37)</f>
        <v/>
      </c>
      <c r="BZ12" s="143"/>
      <c r="CL12" s="152"/>
      <c r="CN12" s="152"/>
      <c r="CO12" s="148"/>
      <c r="CP12" s="105"/>
      <c r="CQ12" s="153"/>
      <c r="DT12" s="105"/>
      <c r="DU12" s="105"/>
      <c r="DV12" s="105"/>
      <c r="DX12" s="105"/>
      <c r="FB12" s="105"/>
      <c r="FC12" s="105"/>
      <c r="FD12" s="105"/>
      <c r="FE12" s="105"/>
      <c r="FF12" s="105"/>
      <c r="GJ12" s="105"/>
      <c r="GK12" s="105"/>
      <c r="GL12" s="105"/>
      <c r="GM12" s="105"/>
      <c r="GN12" s="105"/>
      <c r="HR12" s="105"/>
      <c r="HS12" s="105"/>
      <c r="HT12" s="105"/>
      <c r="HU12" s="105"/>
      <c r="HV12" s="105"/>
    </row>
    <row r="13" spans="1:230" ht="13.4" customHeight="1">
      <c r="A13">
        <f t="shared" si="17"/>
        <v>1</v>
      </c>
      <c r="C13" t="str">
        <f t="shared" ref="C13:C23" si="18">IF(D13="","","Cooling - HVAC Equipment")</f>
        <v/>
      </c>
      <c r="D13" t="str">
        <f>IF('Smart T-Stats'!K21="","","Residential HVAC Other")</f>
        <v/>
      </c>
      <c r="E13" t="str">
        <f>IF(D13="","",INDEX(References!$AI$33:$AI$40,MATCH(Qualifying_Index!T54,References!$AE$33:$AE$40,0)))</f>
        <v/>
      </c>
      <c r="F13" t="str">
        <f>IF(D13="","",INDEX(References!$AF$33:$AF$40,MATCH(Qualifying_Index!T54,References!$AE$33:$AE$40,0)))</f>
        <v/>
      </c>
      <c r="G13" t="str">
        <f>IF(D13="","",'Customer Information'!$L$49)</f>
        <v/>
      </c>
      <c r="H13" t="str">
        <f>IF(C13="","","Whole House ASHP and ER v"&amp;Development!$A$2)</f>
        <v/>
      </c>
      <c r="I13" s="175" t="str">
        <f>IF($D13="","",Qualifying_Index!X54)</f>
        <v/>
      </c>
      <c r="J13" s="174" t="str">
        <f>IF($D13="","",Qualifying_Index!N54)</f>
        <v/>
      </c>
      <c r="K13" s="174"/>
      <c r="L13" s="174"/>
      <c r="M13" s="174"/>
      <c r="N13" s="105" t="str">
        <f t="shared" si="1"/>
        <v/>
      </c>
      <c r="O13" s="173" t="str">
        <f t="shared" ref="O13:O23" si="19">IF(I13="","",I13*N13*T13)</f>
        <v/>
      </c>
      <c r="P13" s="174" t="str">
        <f t="shared" ref="P13:P23" si="20">IF(J13="","",J13*N13)</f>
        <v/>
      </c>
      <c r="Q13" s="174"/>
      <c r="R13" s="174"/>
      <c r="S13" s="174"/>
      <c r="T13" s="105" t="str">
        <f>IF($D13="","",INDEX(References!$AM$19:$AM$40,MATCH(ProposedEquipment0!$F13,References!$AF$19:$AF$40,0)))</f>
        <v/>
      </c>
      <c r="U13" s="105" t="str">
        <f>IF($D13="","",INDEX(References!$AQ$19:$AQ$40,MATCH(ProposedEquipment0!$F13,References!$AF$19:$AF$40,0)))</f>
        <v/>
      </c>
      <c r="V13" s="105" t="str">
        <f>IF($D13="","",INDEX(References!$AR$19:$AR$40,MATCH(ProposedEquipment0!$F13,References!$AF$19:$AF$40,0)))</f>
        <v/>
      </c>
      <c r="W13" s="105" t="str">
        <f>IF($D13="","",INDEX(References!$AS$19:$AS$40,MATCH(ProposedEquipment0!$F13,References!$AF$19:$AF$40,0)))</f>
        <v/>
      </c>
      <c r="X13" s="105" t="str">
        <f>IF($D13="","",INDEX(References!$AT$19:$AT$40,MATCH(ProposedEquipment0!$F13,References!$AF$19:$AF$40,0)))</f>
        <v/>
      </c>
      <c r="Y13" s="172" t="str">
        <f>IF(D13="","",ROUND((I13*T13)/(1-W13)*(1-U13+V13),References!$B$4))</f>
        <v/>
      </c>
      <c r="Z13" s="174" t="str">
        <f>IF(D13="","",ROUND(J13/(1-X13)*(1-U13+V13),References!$B$5))</f>
        <v/>
      </c>
      <c r="AA13" s="174" t="str">
        <f>IF(D13="","",ROUND((K13*T13)/(1-W13)*(1-U13+V13),References!$B$4))</f>
        <v/>
      </c>
      <c r="AB13" s="174" t="str">
        <f>IF(D13="","",ROUND(L13/(1-X13)*(1-U13+V13),References!$B$5))</f>
        <v/>
      </c>
      <c r="AC13" s="174" t="str">
        <f t="shared" ref="AC13:AC23" si="21">IF(D13="","",Z13-AB13)</f>
        <v/>
      </c>
      <c r="AD13" s="172" t="str">
        <f t="shared" ref="AD13:AD23" si="22">IF(D13="","",Y13*AU13)</f>
        <v/>
      </c>
      <c r="AE13" s="174" t="str">
        <f t="shared" ref="AE13:AE23" si="23">IF(D13="","",Z13*AU13)</f>
        <v/>
      </c>
      <c r="AF13" s="174" t="str">
        <f t="shared" ref="AF13:AF23" si="24">IF(D13="","",AA13*AU13)</f>
        <v/>
      </c>
      <c r="AG13" s="174" t="str">
        <f t="shared" ref="AG13:AG23" si="25">IF(D13="","",AB13*AU13)</f>
        <v/>
      </c>
      <c r="AH13" s="174" t="str">
        <f t="shared" ref="AH13:AH23" si="26">IF(D13="","",AE13-AG13)</f>
        <v/>
      </c>
      <c r="AI13" s="174" t="str">
        <f>IF(OR(References!$H$14="",AE13=""),"",Qualifying_Index!P54)</f>
        <v/>
      </c>
      <c r="AJ13" s="174" t="str">
        <f>IF(OR(References!$H$14="",AE13=""),"",IF(References!$J$36=FALSE,0,Qualifying_Index!BN50))</f>
        <v/>
      </c>
      <c r="AK13" s="153" t="str">
        <f>IF(OR(References!$H$14="",AE13=""),"",Qualifying_Index!P54)</f>
        <v/>
      </c>
      <c r="AL13" s="153" t="str">
        <f>IF(D13="","",Qualifying_Index!O54)</f>
        <v/>
      </c>
      <c r="AM13" s="153" t="str">
        <f>IF(D13="","",0)</f>
        <v/>
      </c>
      <c r="AN13" s="102" t="str">
        <f>IF(D13="","",AL13+AM13)</f>
        <v/>
      </c>
      <c r="AQ13" t="str">
        <f>IF(D13="","",'Heat Pump Costs'!AH14)</f>
        <v/>
      </c>
      <c r="AR13" t="str">
        <f>IF(AU13="","",AU13*Qualifying_Index!W54)</f>
        <v/>
      </c>
      <c r="AS13" t="str">
        <f>IF(OR('ASHP Equipment Information'!Z73="DNQ",AU13=""),"",AR13*AU13)</f>
        <v/>
      </c>
      <c r="AU13" t="str">
        <f t="shared" ref="AU13:AU25" si="27">IF(D13="","",1)</f>
        <v/>
      </c>
      <c r="BV13" t="str">
        <f>IF(E13="","",Qualifying_Index!J54)</f>
        <v/>
      </c>
      <c r="BW13" t="str">
        <f>IF(E13="","",Qualifying_Index!K54)</f>
        <v/>
      </c>
      <c r="BZ13" s="143" t="str">
        <f>IF(D13="","",References!$H$14)</f>
        <v/>
      </c>
      <c r="CE13" t="str">
        <f>IF($E13="","",'Smart T-Stats'!F21)</f>
        <v/>
      </c>
      <c r="CL13" s="152"/>
      <c r="CN13" s="152"/>
      <c r="CO13" s="148"/>
      <c r="CQ13" s="102"/>
      <c r="CR13" t="str">
        <f>IF($E13="","",'Smart T-Stats'!H21)</f>
        <v/>
      </c>
      <c r="CS13" t="str">
        <f>IF($E13="","",'Smart T-Stats'!I21)</f>
        <v/>
      </c>
      <c r="DW13" t="str">
        <f>IF(C13="","",'Customer Information'!$K$13)</f>
        <v/>
      </c>
    </row>
    <row r="14" spans="1:230" ht="13.4" customHeight="1">
      <c r="A14">
        <f t="shared" si="17"/>
        <v>2</v>
      </c>
      <c r="C14" t="str">
        <f t="shared" si="18"/>
        <v/>
      </c>
      <c r="D14" t="str">
        <f>IF('Smart T-Stats'!K22="","","Residential HVAC Other")</f>
        <v/>
      </c>
      <c r="E14" t="str">
        <f>IF(D14="","",INDEX(References!$AI$33:$AI$40,MATCH(Qualifying_Index!T55,References!$AE$33:$AE$40,0)))</f>
        <v/>
      </c>
      <c r="F14" t="str">
        <f>IF(D14="","",INDEX(References!$AF$33:$AF$40,MATCH(Qualifying_Index!T55,References!$AE$33:$AE$40,0)))</f>
        <v/>
      </c>
      <c r="G14" t="str">
        <f>IF(D14="","",'Customer Information'!$L$49)</f>
        <v/>
      </c>
      <c r="H14" t="str">
        <f>IF(C14="","","Whole House ASHP and ER v"&amp;Development!$A$2)</f>
        <v/>
      </c>
      <c r="I14" s="175" t="str">
        <f>IF($D14="","",Qualifying_Index!X55)</f>
        <v/>
      </c>
      <c r="J14" s="174" t="str">
        <f>IF($D14="","",Qualifying_Index!N55)</f>
        <v/>
      </c>
      <c r="K14" s="174"/>
      <c r="L14" s="174"/>
      <c r="M14" s="174"/>
      <c r="N14" s="105" t="str">
        <f t="shared" si="1"/>
        <v/>
      </c>
      <c r="O14" s="173" t="str">
        <f t="shared" si="19"/>
        <v/>
      </c>
      <c r="P14" s="174" t="str">
        <f t="shared" si="20"/>
        <v/>
      </c>
      <c r="Q14" s="174"/>
      <c r="R14" s="174"/>
      <c r="S14" s="174"/>
      <c r="T14" s="105" t="str">
        <f>IF($D14="","",INDEX(References!$AM$19:$AM$40,MATCH(ProposedEquipment0!$F14,References!$AF$19:$AF$40,0)))</f>
        <v/>
      </c>
      <c r="U14" s="105" t="str">
        <f>IF($D14="","",INDEX(References!$AQ$19:$AQ$40,MATCH(ProposedEquipment0!$F14,References!$AF$19:$AF$40,0)))</f>
        <v/>
      </c>
      <c r="V14" s="105" t="str">
        <f>IF($D14="","",INDEX(References!$AR$19:$AR$40,MATCH(ProposedEquipment0!$F14,References!$AF$19:$AF$40,0)))</f>
        <v/>
      </c>
      <c r="W14" s="105" t="str">
        <f>IF($D14="","",INDEX(References!$AS$19:$AS$40,MATCH(ProposedEquipment0!$F14,References!$AF$19:$AF$40,0)))</f>
        <v/>
      </c>
      <c r="X14" s="105" t="str">
        <f>IF($D14="","",INDEX(References!$AT$19:$AT$40,MATCH(ProposedEquipment0!$F14,References!$AF$19:$AF$40,0)))</f>
        <v/>
      </c>
      <c r="Y14" s="172" t="str">
        <f>IF(D14="","",ROUND((I14*T14)/(1-W14)*(1-U14+V14),References!$B$4))</f>
        <v/>
      </c>
      <c r="Z14" s="174" t="str">
        <f>IF(D14="","",ROUND(J14/(1-X14)*(1-U14+V14),References!$B$5))</f>
        <v/>
      </c>
      <c r="AA14" s="174" t="str">
        <f>IF(D14="","",ROUND((K14*T14)/(1-W14)*(1-U14+V14),References!$B$4))</f>
        <v/>
      </c>
      <c r="AB14" s="174" t="str">
        <f>IF(D14="","",ROUND(L14/(1-X14)*(1-U14+V14),References!$B$5))</f>
        <v/>
      </c>
      <c r="AC14" s="174" t="str">
        <f t="shared" si="21"/>
        <v/>
      </c>
      <c r="AD14" s="172" t="str">
        <f t="shared" si="22"/>
        <v/>
      </c>
      <c r="AE14" s="174" t="str">
        <f t="shared" si="23"/>
        <v/>
      </c>
      <c r="AF14" s="174" t="str">
        <f t="shared" si="24"/>
        <v/>
      </c>
      <c r="AG14" s="174" t="str">
        <f t="shared" si="25"/>
        <v/>
      </c>
      <c r="AH14" s="174" t="str">
        <f t="shared" si="26"/>
        <v/>
      </c>
      <c r="AI14" s="174" t="str">
        <f>IF(OR(References!$H$14="",AE14=""),"",Qualifying_Index!P55)</f>
        <v/>
      </c>
      <c r="AJ14" s="174" t="str">
        <f>IF(OR(References!$H$14="",AE14=""),"",IF(References!$J$36=FALSE,0,Qualifying_Index!BN51))</f>
        <v/>
      </c>
      <c r="AK14" s="153" t="str">
        <f>IF(OR(References!$H$14="",AE14=""),"",Qualifying_Index!P55)</f>
        <v/>
      </c>
      <c r="AL14" s="153" t="str">
        <f>IF(D14="","",Qualifying_Index!O55)</f>
        <v/>
      </c>
      <c r="AM14" s="153" t="str">
        <f t="shared" ref="AM14:AM23" si="28">IF(D14="","",0)</f>
        <v/>
      </c>
      <c r="AN14" s="102" t="str">
        <f t="shared" ref="AN14:AN23" si="29">IF(D14="","",AL14+AM14)</f>
        <v/>
      </c>
      <c r="AQ14" t="str">
        <f>IF(D14="","",'Heat Pump Costs'!AH15)</f>
        <v/>
      </c>
      <c r="AR14" t="str">
        <f>IF(AU14="","",AU14*Qualifying_Index!W55)</f>
        <v/>
      </c>
      <c r="AS14" t="str">
        <f>IF(OR('ASHP Equipment Information'!Z76="DNQ",AU14=""),"",AR14*AU14)</f>
        <v/>
      </c>
      <c r="AU14" t="str">
        <f t="shared" si="27"/>
        <v/>
      </c>
      <c r="BV14" t="str">
        <f>IF(E14="","",Qualifying_Index!J55)</f>
        <v/>
      </c>
      <c r="BW14" t="str">
        <f>IF(E14="","",Qualifying_Index!K55)</f>
        <v/>
      </c>
      <c r="BZ14" s="143" t="str">
        <f>IF(D14="","",References!$H$14)</f>
        <v/>
      </c>
      <c r="CE14" t="str">
        <f>IF($E14="","",'Smart T-Stats'!F22)</f>
        <v/>
      </c>
      <c r="CR14" t="str">
        <f>IF($E14="","",'Smart T-Stats'!H22)</f>
        <v/>
      </c>
      <c r="CS14" t="str">
        <f>IF($E14="","",'Smart T-Stats'!I22)</f>
        <v/>
      </c>
      <c r="DW14" t="str">
        <f>IF(C14="","",'Customer Information'!$K$13)</f>
        <v/>
      </c>
    </row>
    <row r="15" spans="1:230" ht="13.4" customHeight="1">
      <c r="A15">
        <f t="shared" si="17"/>
        <v>3</v>
      </c>
      <c r="C15" t="str">
        <f t="shared" si="18"/>
        <v/>
      </c>
      <c r="D15" t="str">
        <f>IF('Smart T-Stats'!K23="","","Residential HVAC Other")</f>
        <v/>
      </c>
      <c r="E15" t="str">
        <f>IF(D15="","",INDEX(References!$AI$33:$AI$40,MATCH(Qualifying_Index!T56,References!$AE$33:$AE$40,0)))</f>
        <v/>
      </c>
      <c r="F15" t="str">
        <f>IF(D15="","",INDEX(References!$AF$33:$AF$40,MATCH(Qualifying_Index!T56,References!$AE$33:$AE$40,0)))</f>
        <v/>
      </c>
      <c r="G15" t="str">
        <f>IF(D15="","",'Customer Information'!$L$49)</f>
        <v/>
      </c>
      <c r="H15" t="str">
        <f>IF(C15="","","Whole House ASHP and ER v"&amp;Development!$A$2)</f>
        <v/>
      </c>
      <c r="I15" s="175" t="str">
        <f>IF($D15="","",Qualifying_Index!X56)</f>
        <v/>
      </c>
      <c r="J15" s="174" t="str">
        <f>IF($D15="","",Qualifying_Index!N56)</f>
        <v/>
      </c>
      <c r="K15" s="174"/>
      <c r="L15" s="174"/>
      <c r="M15" s="174"/>
      <c r="N15" s="105" t="str">
        <f t="shared" si="1"/>
        <v/>
      </c>
      <c r="O15" s="173" t="str">
        <f t="shared" si="19"/>
        <v/>
      </c>
      <c r="P15" s="174" t="str">
        <f t="shared" si="20"/>
        <v/>
      </c>
      <c r="Q15" s="174"/>
      <c r="R15" s="174"/>
      <c r="S15" s="174"/>
      <c r="T15" s="105" t="str">
        <f>IF($D15="","",INDEX(References!$AM$19:$AM$40,MATCH(ProposedEquipment0!$F15,References!$AF$19:$AF$40,0)))</f>
        <v/>
      </c>
      <c r="U15" s="105" t="str">
        <f>IF($D15="","",INDEX(References!$AQ$19:$AQ$40,MATCH(ProposedEquipment0!$F15,References!$AF$19:$AF$40,0)))</f>
        <v/>
      </c>
      <c r="V15" s="105" t="str">
        <f>IF($D15="","",INDEX(References!$AR$19:$AR$40,MATCH(ProposedEquipment0!$F15,References!$AF$19:$AF$40,0)))</f>
        <v/>
      </c>
      <c r="W15" s="105" t="str">
        <f>IF($D15="","",INDEX(References!$AS$19:$AS$40,MATCH(ProposedEquipment0!$F15,References!$AF$19:$AF$40,0)))</f>
        <v/>
      </c>
      <c r="X15" s="105" t="str">
        <f>IF($D15="","",INDEX(References!$AT$19:$AT$40,MATCH(ProposedEquipment0!$F15,References!$AF$19:$AF$40,0)))</f>
        <v/>
      </c>
      <c r="Y15" s="172" t="str">
        <f>IF(D15="","",ROUND((I15*T15)/(1-W15)*(1-U15+V15),References!$B$4))</f>
        <v/>
      </c>
      <c r="Z15" s="174" t="str">
        <f>IF(D15="","",ROUND(J15/(1-X15)*(1-U15+V15),References!$B$5))</f>
        <v/>
      </c>
      <c r="AA15" s="174" t="str">
        <f>IF(D15="","",ROUND((K15*T15)/(1-W15)*(1-U15+V15),References!$B$4))</f>
        <v/>
      </c>
      <c r="AB15" s="174" t="str">
        <f>IF(D15="","",ROUND(L15/(1-X15)*(1-U15+V15),References!$B$5))</f>
        <v/>
      </c>
      <c r="AC15" s="174" t="str">
        <f t="shared" si="21"/>
        <v/>
      </c>
      <c r="AD15" s="172" t="str">
        <f t="shared" si="22"/>
        <v/>
      </c>
      <c r="AE15" s="174" t="str">
        <f t="shared" si="23"/>
        <v/>
      </c>
      <c r="AF15" s="174" t="str">
        <f t="shared" si="24"/>
        <v/>
      </c>
      <c r="AG15" s="174" t="str">
        <f t="shared" si="25"/>
        <v/>
      </c>
      <c r="AH15" s="174" t="str">
        <f t="shared" si="26"/>
        <v/>
      </c>
      <c r="AI15" s="174" t="str">
        <f>IF(OR(References!$H$14="",AE15=""),"",Qualifying_Index!P56)</f>
        <v/>
      </c>
      <c r="AJ15" s="174" t="str">
        <f>IF(OR(References!$H$14="",AE15=""),"",IF(References!$J$36=FALSE,0,Qualifying_Index!BN52))</f>
        <v/>
      </c>
      <c r="AK15" s="153" t="str">
        <f>IF(OR(References!$H$14="",AE15=""),"",Qualifying_Index!P56)</f>
        <v/>
      </c>
      <c r="AL15" s="153" t="str">
        <f>IF(D15="","",Qualifying_Index!O56)</f>
        <v/>
      </c>
      <c r="AM15" s="153" t="str">
        <f t="shared" si="28"/>
        <v/>
      </c>
      <c r="AN15" s="102" t="str">
        <f t="shared" si="29"/>
        <v/>
      </c>
      <c r="AQ15" t="str">
        <f>IF(D15="","",'Heat Pump Costs'!AH24)</f>
        <v/>
      </c>
      <c r="AR15" t="str">
        <f>IF(AU15="","",AU15*Qualifying_Index!W56)</f>
        <v/>
      </c>
      <c r="AS15" t="str">
        <f>IF(OR('ASHP Equipment Information'!Z77="DNQ",AU15=""),"",AR15*AU15)</f>
        <v/>
      </c>
      <c r="AU15" t="str">
        <f t="shared" si="27"/>
        <v/>
      </c>
      <c r="BV15" t="str">
        <f>IF(E15="","",Qualifying_Index!J56)</f>
        <v/>
      </c>
      <c r="BW15" t="str">
        <f>IF(E15="","",Qualifying_Index!K56)</f>
        <v/>
      </c>
      <c r="BZ15" s="143" t="str">
        <f>IF(D15="","",References!$H$14)</f>
        <v/>
      </c>
      <c r="CE15" t="str">
        <f>IF($E15="","",'Smart T-Stats'!F23)</f>
        <v/>
      </c>
      <c r="CR15" t="str">
        <f>IF($E15="","",'Smart T-Stats'!H23)</f>
        <v/>
      </c>
      <c r="CS15" t="str">
        <f>IF($E15="","",'Smart T-Stats'!I23)</f>
        <v/>
      </c>
      <c r="DW15" t="str">
        <f>IF(C15="","",'Customer Information'!$K$13)</f>
        <v/>
      </c>
    </row>
    <row r="16" spans="1:230" ht="13.4" customHeight="1">
      <c r="A16">
        <f t="shared" si="17"/>
        <v>4</v>
      </c>
      <c r="C16" t="str">
        <f t="shared" si="18"/>
        <v/>
      </c>
      <c r="D16" t="str">
        <f>IF('Smart T-Stats'!K24="","","Residential HVAC Other")</f>
        <v/>
      </c>
      <c r="E16" t="str">
        <f>IF(D16="","",INDEX(References!$AI$33:$AI$40,MATCH(Qualifying_Index!T57,References!$AE$33:$AE$40,0)))</f>
        <v/>
      </c>
      <c r="F16" t="str">
        <f>IF(D16="","",INDEX(References!$AF$33:$AF$40,MATCH(Qualifying_Index!T57,References!$AE$33:$AE$40,0)))</f>
        <v/>
      </c>
      <c r="G16" t="str">
        <f>IF(D16="","",'Customer Information'!$L$49)</f>
        <v/>
      </c>
      <c r="H16" t="str">
        <f>IF(C16="","","Whole House ASHP and ER v"&amp;Development!$A$2)</f>
        <v/>
      </c>
      <c r="I16" s="175" t="str">
        <f>IF($D16="","",Qualifying_Index!X57)</f>
        <v/>
      </c>
      <c r="J16" s="174" t="str">
        <f>IF($D16="","",Qualifying_Index!N57)</f>
        <v/>
      </c>
      <c r="K16" s="174"/>
      <c r="L16" s="174"/>
      <c r="M16" s="174"/>
      <c r="N16" s="105" t="str">
        <f t="shared" si="1"/>
        <v/>
      </c>
      <c r="O16" s="173" t="str">
        <f t="shared" si="19"/>
        <v/>
      </c>
      <c r="P16" s="174" t="str">
        <f t="shared" si="20"/>
        <v/>
      </c>
      <c r="Q16" s="174"/>
      <c r="R16" s="174"/>
      <c r="S16" s="174"/>
      <c r="T16" s="105" t="str">
        <f>IF($D16="","",INDEX(References!$AM$19:$AM$40,MATCH(ProposedEquipment0!$F16,References!$AF$19:$AF$40,0)))</f>
        <v/>
      </c>
      <c r="U16" s="105" t="str">
        <f>IF($D16="","",INDEX(References!$AQ$19:$AQ$40,MATCH(ProposedEquipment0!$F16,References!$AF$19:$AF$40,0)))</f>
        <v/>
      </c>
      <c r="V16" s="105" t="str">
        <f>IF($D16="","",INDEX(References!$AR$19:$AR$40,MATCH(ProposedEquipment0!$F16,References!$AF$19:$AF$40,0)))</f>
        <v/>
      </c>
      <c r="W16" s="105" t="str">
        <f>IF($D16="","",INDEX(References!$AS$19:$AS$40,MATCH(ProposedEquipment0!$F16,References!$AF$19:$AF$40,0)))</f>
        <v/>
      </c>
      <c r="X16" s="105" t="str">
        <f>IF($D16="","",INDEX(References!$AT$19:$AT$40,MATCH(ProposedEquipment0!$F16,References!$AF$19:$AF$40,0)))</f>
        <v/>
      </c>
      <c r="Y16" s="172" t="str">
        <f>IF(D16="","",ROUND((I16*T16)/(1-W16)*(1-U16+V16),References!$B$4))</f>
        <v/>
      </c>
      <c r="Z16" s="174" t="str">
        <f>IF(D16="","",ROUND(J16/(1-X16)*(1-U16+V16),References!$B$5))</f>
        <v/>
      </c>
      <c r="AA16" s="174" t="str">
        <f>IF(D16="","",ROUND((K16*T16)/(1-W16)*(1-U16+V16),References!$B$4))</f>
        <v/>
      </c>
      <c r="AB16" s="174" t="str">
        <f>IF(D16="","",ROUND(L16/(1-X16)*(1-U16+V16),References!$B$5))</f>
        <v/>
      </c>
      <c r="AC16" s="174" t="str">
        <f t="shared" si="21"/>
        <v/>
      </c>
      <c r="AD16" s="172" t="str">
        <f t="shared" si="22"/>
        <v/>
      </c>
      <c r="AE16" s="174" t="str">
        <f t="shared" si="23"/>
        <v/>
      </c>
      <c r="AF16" s="174" t="str">
        <f t="shared" si="24"/>
        <v/>
      </c>
      <c r="AG16" s="174" t="str">
        <f t="shared" si="25"/>
        <v/>
      </c>
      <c r="AH16" s="174" t="str">
        <f t="shared" si="26"/>
        <v/>
      </c>
      <c r="AI16" s="174" t="str">
        <f>IF(OR(References!$H$14="",AE16=""),"",Qualifying_Index!P57)</f>
        <v/>
      </c>
      <c r="AJ16" s="174" t="str">
        <f>IF(OR(References!$H$14="",AE16=""),"",IF(References!$J$36=FALSE,0,Qualifying_Index!BN53))</f>
        <v/>
      </c>
      <c r="AK16" s="153" t="str">
        <f>IF(OR(References!$H$14="",AE16=""),"",Qualifying_Index!P57)</f>
        <v/>
      </c>
      <c r="AL16" s="153" t="str">
        <f>IF(D16="","",Qualifying_Index!O57)</f>
        <v/>
      </c>
      <c r="AM16" s="153" t="str">
        <f t="shared" si="28"/>
        <v/>
      </c>
      <c r="AN16" s="102" t="str">
        <f t="shared" si="29"/>
        <v/>
      </c>
      <c r="AQ16" t="str">
        <f>IF(D16="","",'Heat Pump Costs'!AH25)</f>
        <v/>
      </c>
      <c r="AR16" t="str">
        <f>IF(AU16="","",AU16*Qualifying_Index!W57)</f>
        <v/>
      </c>
      <c r="AS16" t="str">
        <f>IF(OR('ASHP Equipment Information'!Z78="DNQ",AU16=""),"",AR16*AU16)</f>
        <v/>
      </c>
      <c r="AU16" t="str">
        <f t="shared" si="27"/>
        <v/>
      </c>
      <c r="BV16" t="str">
        <f>IF(E16="","",Qualifying_Index!J57)</f>
        <v/>
      </c>
      <c r="BW16" t="str">
        <f>IF(E16="","",Qualifying_Index!K57)</f>
        <v/>
      </c>
      <c r="BZ16" s="143" t="str">
        <f>IF(D16="","",References!$H$14)</f>
        <v/>
      </c>
      <c r="CE16" t="str">
        <f>IF($E16="","",'Smart T-Stats'!F24)</f>
        <v/>
      </c>
      <c r="CR16" t="str">
        <f>IF($E16="","",'Smart T-Stats'!H24)</f>
        <v/>
      </c>
      <c r="CS16" t="str">
        <f>IF($E16="","",'Smart T-Stats'!I24)</f>
        <v/>
      </c>
      <c r="DW16" t="str">
        <f>IF(C16="","",'Customer Information'!$K$13)</f>
        <v/>
      </c>
    </row>
    <row r="17" spans="1:127" ht="13.4" customHeight="1">
      <c r="A17">
        <f t="shared" si="17"/>
        <v>5</v>
      </c>
      <c r="C17" t="str">
        <f t="shared" si="18"/>
        <v/>
      </c>
      <c r="D17" t="str">
        <f>IF('Smart T-Stats'!K25="","","Residential HVAC Other")</f>
        <v/>
      </c>
      <c r="E17" t="str">
        <f>IF(D17="","",INDEX(References!$AI$33:$AI$40,MATCH(Qualifying_Index!T58,References!$AE$33:$AE$40,0)))</f>
        <v/>
      </c>
      <c r="F17" t="str">
        <f>IF(D17="","",INDEX(References!$AF$33:$AF$40,MATCH(Qualifying_Index!T58,References!$AE$33:$AE$40,0)))</f>
        <v/>
      </c>
      <c r="G17" t="str">
        <f>IF(D17="","",'Customer Information'!$L$49)</f>
        <v/>
      </c>
      <c r="H17" t="str">
        <f>IF(C17="","","Whole House ASHP and ER v"&amp;Development!$A$2)</f>
        <v/>
      </c>
      <c r="I17" s="175" t="str">
        <f>IF($D17="","",Qualifying_Index!X58)</f>
        <v/>
      </c>
      <c r="J17" s="174" t="str">
        <f>IF($D17="","",Qualifying_Index!N58)</f>
        <v/>
      </c>
      <c r="K17" s="174"/>
      <c r="L17" s="174"/>
      <c r="M17" s="174"/>
      <c r="N17" s="105" t="str">
        <f t="shared" si="1"/>
        <v/>
      </c>
      <c r="O17" s="173" t="str">
        <f t="shared" si="19"/>
        <v/>
      </c>
      <c r="P17" s="174" t="str">
        <f t="shared" si="20"/>
        <v/>
      </c>
      <c r="Q17" s="174"/>
      <c r="R17" s="174"/>
      <c r="S17" s="174"/>
      <c r="T17" s="105" t="str">
        <f>IF($D17="","",INDEX(References!$AM$19:$AM$40,MATCH(ProposedEquipment0!$F17,References!$AF$19:$AF$40,0)))</f>
        <v/>
      </c>
      <c r="U17" s="105" t="str">
        <f>IF($D17="","",INDEX(References!$AQ$19:$AQ$40,MATCH(ProposedEquipment0!$F17,References!$AF$19:$AF$40,0)))</f>
        <v/>
      </c>
      <c r="V17" s="105" t="str">
        <f>IF($D17="","",INDEX(References!$AR$19:$AR$40,MATCH(ProposedEquipment0!$F17,References!$AF$19:$AF$40,0)))</f>
        <v/>
      </c>
      <c r="W17" s="105" t="str">
        <f>IF($D17="","",INDEX(References!$AS$19:$AS$40,MATCH(ProposedEquipment0!$F17,References!$AF$19:$AF$40,0)))</f>
        <v/>
      </c>
      <c r="X17" s="105" t="str">
        <f>IF($D17="","",INDEX(References!$AT$19:$AT$40,MATCH(ProposedEquipment0!$F17,References!$AF$19:$AF$40,0)))</f>
        <v/>
      </c>
      <c r="Y17" s="172" t="str">
        <f>IF(D17="","",ROUND((I17*T17)/(1-W17)*(1-U17+V17),References!$B$4))</f>
        <v/>
      </c>
      <c r="Z17" s="174" t="str">
        <f>IF(D17="","",ROUND(J17/(1-X17)*(1-U17+V17),References!$B$5))</f>
        <v/>
      </c>
      <c r="AA17" s="174" t="str">
        <f>IF(D17="","",ROUND((K17*T17)/(1-W17)*(1-U17+V17),References!$B$4))</f>
        <v/>
      </c>
      <c r="AB17" s="174" t="str">
        <f>IF(D17="","",ROUND(L17/(1-X17)*(1-U17+V17),References!$B$5))</f>
        <v/>
      </c>
      <c r="AC17" s="174" t="str">
        <f t="shared" si="21"/>
        <v/>
      </c>
      <c r="AD17" s="172" t="str">
        <f t="shared" si="22"/>
        <v/>
      </c>
      <c r="AE17" s="174" t="str">
        <f t="shared" si="23"/>
        <v/>
      </c>
      <c r="AF17" s="174" t="str">
        <f t="shared" si="24"/>
        <v/>
      </c>
      <c r="AG17" s="174" t="str">
        <f t="shared" si="25"/>
        <v/>
      </c>
      <c r="AH17" s="174" t="str">
        <f t="shared" si="26"/>
        <v/>
      </c>
      <c r="AI17" s="174" t="str">
        <f>IF(OR(References!$H$14="",AE17=""),"",Qualifying_Index!P58)</f>
        <v/>
      </c>
      <c r="AJ17" s="174" t="str">
        <f>IF(OR(References!$H$14="",AE17=""),"",IF(References!$J$36=FALSE,0,Qualifying_Index!BN54))</f>
        <v/>
      </c>
      <c r="AK17" s="153" t="str">
        <f>IF(OR(References!$H$14="",AE17=""),"",Qualifying_Index!P58)</f>
        <v/>
      </c>
      <c r="AL17" s="153" t="str">
        <f>IF(D17="","",Qualifying_Index!O58)</f>
        <v/>
      </c>
      <c r="AM17" s="153" t="str">
        <f t="shared" si="28"/>
        <v/>
      </c>
      <c r="AN17" s="102" t="str">
        <f t="shared" si="29"/>
        <v/>
      </c>
      <c r="AQ17" t="str">
        <f>IF(D17="","",'Heat Pump Costs'!AH26)</f>
        <v/>
      </c>
      <c r="AR17" t="str">
        <f>IF(AU17="","",AU17*Qualifying_Index!W58)</f>
        <v/>
      </c>
      <c r="AS17" t="str">
        <f>IF(OR('ASHP Equipment Information'!Z79="DNQ",AU17=""),"",AR17*AU17)</f>
        <v/>
      </c>
      <c r="AU17" t="str">
        <f t="shared" si="27"/>
        <v/>
      </c>
      <c r="BV17" t="str">
        <f>IF(E17="","",Qualifying_Index!J58)</f>
        <v/>
      </c>
      <c r="BW17" t="str">
        <f>IF(E17="","",Qualifying_Index!K58)</f>
        <v/>
      </c>
      <c r="BZ17" s="143" t="str">
        <f>IF(D17="","",References!$H$14)</f>
        <v/>
      </c>
      <c r="CE17" t="str">
        <f>IF($E17="","",'Smart T-Stats'!F25)</f>
        <v/>
      </c>
      <c r="CR17" t="str">
        <f>IF($E17="","",'Smart T-Stats'!H25)</f>
        <v/>
      </c>
      <c r="CS17" t="str">
        <f>IF($E17="","",'Smart T-Stats'!I25)</f>
        <v/>
      </c>
      <c r="DW17" t="str">
        <f>IF(C17="","",'Customer Information'!$K$13)</f>
        <v/>
      </c>
    </row>
    <row r="18" spans="1:127" ht="13.4" customHeight="1">
      <c r="A18">
        <f t="shared" si="17"/>
        <v>6</v>
      </c>
      <c r="C18" t="str">
        <f t="shared" si="18"/>
        <v/>
      </c>
      <c r="D18" t="str">
        <f>IF('Smart T-Stats'!K26="","","Residential HVAC Other")</f>
        <v/>
      </c>
      <c r="E18" t="str">
        <f>IF(D18="","",INDEX(References!$AI$33:$AI$40,MATCH(Qualifying_Index!T59,References!$AE$33:$AE$40,0)))</f>
        <v/>
      </c>
      <c r="F18" t="str">
        <f>IF(D18="","",INDEX(References!$AF$33:$AF$40,MATCH(Qualifying_Index!T59,References!$AE$33:$AE$40,0)))</f>
        <v/>
      </c>
      <c r="G18" t="str">
        <f>IF(D18="","",'Customer Information'!$L$49)</f>
        <v/>
      </c>
      <c r="H18" t="str">
        <f>IF(C18="","","Whole House ASHP and ER v"&amp;Development!$A$2)</f>
        <v/>
      </c>
      <c r="I18" s="175" t="str">
        <f>IF($D18="","",Qualifying_Index!X59)</f>
        <v/>
      </c>
      <c r="J18" s="174" t="str">
        <f>IF($D18="","",Qualifying_Index!N59)</f>
        <v/>
      </c>
      <c r="K18" s="174"/>
      <c r="L18" s="174"/>
      <c r="M18" s="174"/>
      <c r="N18" s="105" t="str">
        <f t="shared" si="1"/>
        <v/>
      </c>
      <c r="O18" s="173" t="str">
        <f t="shared" si="19"/>
        <v/>
      </c>
      <c r="P18" s="174" t="str">
        <f t="shared" si="20"/>
        <v/>
      </c>
      <c r="Q18" s="174"/>
      <c r="R18" s="174"/>
      <c r="S18" s="174"/>
      <c r="T18" s="105" t="str">
        <f>IF($D18="","",INDEX(References!$AM$19:$AM$40,MATCH(ProposedEquipment0!$F18,References!$AF$19:$AF$40,0)))</f>
        <v/>
      </c>
      <c r="U18" s="105" t="str">
        <f>IF($D18="","",INDEX(References!$AQ$19:$AQ$40,MATCH(ProposedEquipment0!$F18,References!$AF$19:$AF$40,0)))</f>
        <v/>
      </c>
      <c r="V18" s="105" t="str">
        <f>IF($D18="","",INDEX(References!$AR$19:$AR$40,MATCH(ProposedEquipment0!$F18,References!$AF$19:$AF$40,0)))</f>
        <v/>
      </c>
      <c r="W18" s="105" t="str">
        <f>IF($D18="","",INDEX(References!$AS$19:$AS$40,MATCH(ProposedEquipment0!$F18,References!$AF$19:$AF$40,0)))</f>
        <v/>
      </c>
      <c r="X18" s="105" t="str">
        <f>IF($D18="","",INDEX(References!$AT$19:$AT$40,MATCH(ProposedEquipment0!$F18,References!$AF$19:$AF$40,0)))</f>
        <v/>
      </c>
      <c r="Y18" s="172" t="str">
        <f>IF(D18="","",ROUND((I18*T18)/(1-W18)*(1-U18+V18),References!$B$4))</f>
        <v/>
      </c>
      <c r="Z18" s="174" t="str">
        <f>IF(D18="","",ROUND(J18/(1-X18)*(1-U18+V18),References!$B$5))</f>
        <v/>
      </c>
      <c r="AA18" s="174" t="str">
        <f>IF(D18="","",ROUND((K18*T18)/(1-W18)*(1-U18+V18),References!$B$4))</f>
        <v/>
      </c>
      <c r="AB18" s="174" t="str">
        <f>IF(D18="","",ROUND(L18/(1-X18)*(1-U18+V18),References!$B$5))</f>
        <v/>
      </c>
      <c r="AC18" s="174" t="str">
        <f t="shared" si="21"/>
        <v/>
      </c>
      <c r="AD18" s="172" t="str">
        <f t="shared" si="22"/>
        <v/>
      </c>
      <c r="AE18" s="174" t="str">
        <f t="shared" si="23"/>
        <v/>
      </c>
      <c r="AF18" s="174" t="str">
        <f t="shared" si="24"/>
        <v/>
      </c>
      <c r="AG18" s="174" t="str">
        <f t="shared" si="25"/>
        <v/>
      </c>
      <c r="AH18" s="174" t="str">
        <f t="shared" si="26"/>
        <v/>
      </c>
      <c r="AI18" s="174" t="str">
        <f>IF(OR(References!$H$14="",AE18=""),"",Qualifying_Index!P59)</f>
        <v/>
      </c>
      <c r="AJ18" s="174" t="str">
        <f>IF(OR(References!$H$14="",AE18=""),"",IF(References!$J$36=FALSE,0,Qualifying_Index!BN55))</f>
        <v/>
      </c>
      <c r="AK18" s="153" t="str">
        <f>IF(OR(References!$H$14="",AE18=""),"",Qualifying_Index!P59)</f>
        <v/>
      </c>
      <c r="AL18" s="153" t="str">
        <f>IF(D18="","",Qualifying_Index!O59)</f>
        <v/>
      </c>
      <c r="AM18" s="153" t="str">
        <f t="shared" si="28"/>
        <v/>
      </c>
      <c r="AN18" s="102" t="str">
        <f t="shared" si="29"/>
        <v/>
      </c>
      <c r="AQ18" t="str">
        <f>IF(D18="","",'Heat Pump Costs'!AH27)</f>
        <v/>
      </c>
      <c r="AR18" t="str">
        <f>IF(AU18="","",AU18*Qualifying_Index!W59)</f>
        <v/>
      </c>
      <c r="AS18" t="str">
        <f>IF(OR('ASHP Equipment Information'!Z80="DNQ",AU18=""),"",AR18*AU18)</f>
        <v/>
      </c>
      <c r="AU18" t="str">
        <f t="shared" si="27"/>
        <v/>
      </c>
      <c r="BV18" t="str">
        <f>IF(E18="","",Qualifying_Index!J59)</f>
        <v/>
      </c>
      <c r="BW18" t="str">
        <f>IF(E18="","",Qualifying_Index!K59)</f>
        <v/>
      </c>
      <c r="BZ18" s="143" t="str">
        <f>IF(D18="","",References!$H$14)</f>
        <v/>
      </c>
      <c r="CE18" t="str">
        <f>IF($E18="","",'Smart T-Stats'!F26)</f>
        <v/>
      </c>
      <c r="CR18" t="str">
        <f>IF($E18="","",'Smart T-Stats'!H26)</f>
        <v/>
      </c>
      <c r="CS18" t="str">
        <f>IF($E18="","",'Smart T-Stats'!I26)</f>
        <v/>
      </c>
      <c r="DW18" t="str">
        <f>IF(C18="","",'Customer Information'!$K$13)</f>
        <v/>
      </c>
    </row>
    <row r="19" spans="1:127" ht="13.4" customHeight="1">
      <c r="A19">
        <f t="shared" si="17"/>
        <v>7</v>
      </c>
      <c r="C19" t="str">
        <f t="shared" si="18"/>
        <v/>
      </c>
      <c r="D19" t="str">
        <f>IF('Smart T-Stats'!K27="","","Residential HVAC Other")</f>
        <v/>
      </c>
      <c r="E19" t="str">
        <f>IF(D19="","",INDEX(References!$AI$33:$AI$40,MATCH(Qualifying_Index!T60,References!$AE$33:$AE$40,0)))</f>
        <v/>
      </c>
      <c r="F19" t="str">
        <f>IF(D19="","",INDEX(References!$AF$33:$AF$40,MATCH(Qualifying_Index!T60,References!$AE$33:$AE$40,0)))</f>
        <v/>
      </c>
      <c r="G19" t="str">
        <f>IF(D19="","",'Customer Information'!$L$49)</f>
        <v/>
      </c>
      <c r="H19" t="str">
        <f>IF(C19="","","Whole House ASHP and ER v"&amp;Development!$A$2)</f>
        <v/>
      </c>
      <c r="I19" s="175" t="str">
        <f>IF($D19="","",Qualifying_Index!X60)</f>
        <v/>
      </c>
      <c r="J19" s="174" t="str">
        <f>IF($D19="","",Qualifying_Index!N60)</f>
        <v/>
      </c>
      <c r="K19" s="174"/>
      <c r="L19" s="174"/>
      <c r="M19" s="174"/>
      <c r="N19" s="105" t="str">
        <f t="shared" si="1"/>
        <v/>
      </c>
      <c r="O19" s="173" t="str">
        <f t="shared" si="19"/>
        <v/>
      </c>
      <c r="P19" s="174" t="str">
        <f t="shared" si="20"/>
        <v/>
      </c>
      <c r="Q19" s="174"/>
      <c r="R19" s="174"/>
      <c r="S19" s="174"/>
      <c r="T19" s="105" t="str">
        <f>IF($D19="","",INDEX(References!$AM$19:$AM$40,MATCH(ProposedEquipment0!$F19,References!$AF$19:$AF$40,0)))</f>
        <v/>
      </c>
      <c r="U19" s="105" t="str">
        <f>IF($D19="","",INDEX(References!$AQ$19:$AQ$40,MATCH(ProposedEquipment0!$F19,References!$AF$19:$AF$40,0)))</f>
        <v/>
      </c>
      <c r="V19" s="105" t="str">
        <f>IF($D19="","",INDEX(References!$AR$19:$AR$40,MATCH(ProposedEquipment0!$F19,References!$AF$19:$AF$40,0)))</f>
        <v/>
      </c>
      <c r="W19" s="105" t="str">
        <f>IF($D19="","",INDEX(References!$AS$19:$AS$40,MATCH(ProposedEquipment0!$F19,References!$AF$19:$AF$40,0)))</f>
        <v/>
      </c>
      <c r="X19" s="105" t="str">
        <f>IF($D19="","",INDEX(References!$AT$19:$AT$40,MATCH(ProposedEquipment0!$F19,References!$AF$19:$AF$40,0)))</f>
        <v/>
      </c>
      <c r="Y19" s="172" t="str">
        <f>IF(D19="","",ROUND((I19*T19)/(1-W19)*(1-U19+V19),References!$B$4))</f>
        <v/>
      </c>
      <c r="Z19" s="174" t="str">
        <f>IF(D19="","",ROUND(J19/(1-X19)*(1-U19+V19),References!$B$5))</f>
        <v/>
      </c>
      <c r="AA19" s="174" t="str">
        <f>IF(D19="","",ROUND((K19*T19)/(1-W19)*(1-U19+V19),References!$B$4))</f>
        <v/>
      </c>
      <c r="AB19" s="174" t="str">
        <f>IF(D19="","",ROUND(L19/(1-X19)*(1-U19+V19),References!$B$5))</f>
        <v/>
      </c>
      <c r="AC19" s="174" t="str">
        <f t="shared" si="21"/>
        <v/>
      </c>
      <c r="AD19" s="172" t="str">
        <f t="shared" si="22"/>
        <v/>
      </c>
      <c r="AE19" s="174" t="str">
        <f t="shared" si="23"/>
        <v/>
      </c>
      <c r="AF19" s="174" t="str">
        <f t="shared" si="24"/>
        <v/>
      </c>
      <c r="AG19" s="174" t="str">
        <f t="shared" si="25"/>
        <v/>
      </c>
      <c r="AH19" s="174" t="str">
        <f t="shared" si="26"/>
        <v/>
      </c>
      <c r="AI19" s="174" t="str">
        <f>IF(OR(References!$H$14="",AE19=""),"",Qualifying_Index!P60)</f>
        <v/>
      </c>
      <c r="AJ19" s="174" t="str">
        <f>IF(OR(References!$H$14="",AE19=""),"",IF(References!$J$36=FALSE,0,Qualifying_Index!BN56))</f>
        <v/>
      </c>
      <c r="AK19" s="153" t="str">
        <f>IF(OR(References!$H$14="",AE19=""),"",Qualifying_Index!P60)</f>
        <v/>
      </c>
      <c r="AL19" s="153" t="str">
        <f>IF(D19="","",Qualifying_Index!O60)</f>
        <v/>
      </c>
      <c r="AM19" s="153" t="str">
        <f t="shared" si="28"/>
        <v/>
      </c>
      <c r="AN19" s="102" t="str">
        <f t="shared" si="29"/>
        <v/>
      </c>
      <c r="AQ19" t="str">
        <f>IF(D19="","",'Heat Pump Costs'!AH28)</f>
        <v/>
      </c>
      <c r="AR19" t="str">
        <f>IF(AU19="","",AU19*Qualifying_Index!W60)</f>
        <v/>
      </c>
      <c r="AS19" t="str">
        <f>IF(OR('ASHP Equipment Information'!Z81="DNQ",AU19=""),"",AR19*AU19)</f>
        <v/>
      </c>
      <c r="AU19" t="str">
        <f t="shared" si="27"/>
        <v/>
      </c>
      <c r="BV19" t="str">
        <f>IF(E19="","",Qualifying_Index!J60)</f>
        <v/>
      </c>
      <c r="BW19" t="str">
        <f>IF(E19="","",Qualifying_Index!K60)</f>
        <v/>
      </c>
      <c r="BZ19" s="143" t="str">
        <f>IF(D19="","",References!$H$14)</f>
        <v/>
      </c>
      <c r="CE19" t="str">
        <f>IF($E19="","",'Smart T-Stats'!F27)</f>
        <v/>
      </c>
      <c r="CR19" t="str">
        <f>IF($E19="","",'Smart T-Stats'!H27)</f>
        <v/>
      </c>
      <c r="CS19" t="str">
        <f>IF($E19="","",'Smart T-Stats'!I27)</f>
        <v/>
      </c>
      <c r="DW19" t="str">
        <f>IF(C19="","",'Customer Information'!$K$13)</f>
        <v/>
      </c>
    </row>
    <row r="20" spans="1:127" ht="13.4" customHeight="1">
      <c r="A20">
        <f t="shared" si="17"/>
        <v>8</v>
      </c>
      <c r="C20" t="str">
        <f t="shared" si="18"/>
        <v/>
      </c>
      <c r="D20" t="str">
        <f>IF('Smart T-Stats'!K28="","","Residential HVAC Other")</f>
        <v/>
      </c>
      <c r="E20" t="str">
        <f>IF(D20="","",INDEX(References!$AI$33:$AI$40,MATCH(Qualifying_Index!T61,References!$AE$33:$AE$40,0)))</f>
        <v/>
      </c>
      <c r="F20" t="str">
        <f>IF(D20="","",INDEX(References!$AF$33:$AF$40,MATCH(Qualifying_Index!T61,References!$AE$33:$AE$40,0)))</f>
        <v/>
      </c>
      <c r="G20" t="str">
        <f>IF(D20="","",'Customer Information'!$L$49)</f>
        <v/>
      </c>
      <c r="H20" t="str">
        <f>IF(C20="","","Whole House ASHP and ER v"&amp;Development!$A$2)</f>
        <v/>
      </c>
      <c r="I20" s="175" t="str">
        <f>IF($D20="","",Qualifying_Index!X61)</f>
        <v/>
      </c>
      <c r="J20" s="174" t="str">
        <f>IF($D20="","",Qualifying_Index!N61)</f>
        <v/>
      </c>
      <c r="K20" s="174"/>
      <c r="L20" s="174"/>
      <c r="M20" s="174"/>
      <c r="N20" s="105" t="str">
        <f t="shared" si="1"/>
        <v/>
      </c>
      <c r="O20" s="173" t="str">
        <f t="shared" si="19"/>
        <v/>
      </c>
      <c r="P20" s="174" t="str">
        <f t="shared" si="20"/>
        <v/>
      </c>
      <c r="Q20" s="174"/>
      <c r="R20" s="174"/>
      <c r="S20" s="174"/>
      <c r="T20" s="105" t="str">
        <f>IF($D20="","",INDEX(References!$AM$19:$AM$40,MATCH(ProposedEquipment0!$F20,References!$AF$19:$AF$40,0)))</f>
        <v/>
      </c>
      <c r="U20" s="105" t="str">
        <f>IF($D20="","",INDEX(References!$AQ$19:$AQ$40,MATCH(ProposedEquipment0!$F20,References!$AF$19:$AF$40,0)))</f>
        <v/>
      </c>
      <c r="V20" s="105" t="str">
        <f>IF($D20="","",INDEX(References!$AR$19:$AR$40,MATCH(ProposedEquipment0!$F20,References!$AF$19:$AF$40,0)))</f>
        <v/>
      </c>
      <c r="W20" s="105" t="str">
        <f>IF($D20="","",INDEX(References!$AS$19:$AS$40,MATCH(ProposedEquipment0!$F20,References!$AF$19:$AF$40,0)))</f>
        <v/>
      </c>
      <c r="X20" s="105" t="str">
        <f>IF($D20="","",INDEX(References!$AT$19:$AT$40,MATCH(ProposedEquipment0!$F20,References!$AF$19:$AF$40,0)))</f>
        <v/>
      </c>
      <c r="Y20" s="172" t="str">
        <f>IF(D20="","",ROUND((I20*T20)/(1-W20)*(1-U20+V20),References!$B$4))</f>
        <v/>
      </c>
      <c r="Z20" s="174" t="str">
        <f>IF(D20="","",ROUND(J20/(1-X20)*(1-U20+V20),References!$B$5))</f>
        <v/>
      </c>
      <c r="AA20" s="174" t="str">
        <f>IF(D20="","",ROUND((K20*T20)/(1-W20)*(1-U20+V20),References!$B$4))</f>
        <v/>
      </c>
      <c r="AB20" s="174" t="str">
        <f>IF(D20="","",ROUND(L20/(1-X20)*(1-U20+V20),References!$B$5))</f>
        <v/>
      </c>
      <c r="AC20" s="174" t="str">
        <f t="shared" si="21"/>
        <v/>
      </c>
      <c r="AD20" s="172" t="str">
        <f t="shared" si="22"/>
        <v/>
      </c>
      <c r="AE20" s="174" t="str">
        <f t="shared" si="23"/>
        <v/>
      </c>
      <c r="AF20" s="174" t="str">
        <f t="shared" si="24"/>
        <v/>
      </c>
      <c r="AG20" s="174" t="str">
        <f t="shared" si="25"/>
        <v/>
      </c>
      <c r="AH20" s="174" t="str">
        <f t="shared" si="26"/>
        <v/>
      </c>
      <c r="AI20" s="174" t="str">
        <f>IF(OR(References!$H$14="",AE20=""),"",Qualifying_Index!P61)</f>
        <v/>
      </c>
      <c r="AJ20" s="174" t="str">
        <f>IF(OR(References!$H$14="",AE20=""),"",IF(References!$J$36=FALSE,0,Qualifying_Index!BN57))</f>
        <v/>
      </c>
      <c r="AK20" s="153" t="str">
        <f>IF(OR(References!$H$14="",AE20=""),"",Qualifying_Index!P61)</f>
        <v/>
      </c>
      <c r="AL20" s="153" t="str">
        <f>IF(D20="","",Qualifying_Index!O61)</f>
        <v/>
      </c>
      <c r="AM20" s="153" t="str">
        <f t="shared" si="28"/>
        <v/>
      </c>
      <c r="AN20" s="102" t="str">
        <f t="shared" si="29"/>
        <v/>
      </c>
      <c r="AQ20" t="str">
        <f>IF(D20="","",'Heat Pump Costs'!AH29)</f>
        <v/>
      </c>
      <c r="AR20" t="str">
        <f>IF(AU20="","",AU20*Qualifying_Index!W61)</f>
        <v/>
      </c>
      <c r="AS20" t="str">
        <f>IF(OR('ASHP Equipment Information'!Z82="DNQ",AU20=""),"",AR20*AU20)</f>
        <v/>
      </c>
      <c r="AU20" t="str">
        <f t="shared" si="27"/>
        <v/>
      </c>
      <c r="BV20" t="str">
        <f>IF(E20="","",Qualifying_Index!J61)</f>
        <v/>
      </c>
      <c r="BW20" t="str">
        <f>IF(E20="","",Qualifying_Index!K61)</f>
        <v/>
      </c>
      <c r="BZ20" s="143" t="str">
        <f>IF(D20="","",References!$H$14)</f>
        <v/>
      </c>
      <c r="CE20" t="str">
        <f>IF($E20="","",'Smart T-Stats'!F28)</f>
        <v/>
      </c>
      <c r="CR20" t="str">
        <f>IF($E20="","",'Smart T-Stats'!H28)</f>
        <v/>
      </c>
      <c r="CS20" t="str">
        <f>IF($E20="","",'Smart T-Stats'!I28)</f>
        <v/>
      </c>
      <c r="DW20" t="str">
        <f>IF(C20="","",'Customer Information'!$K$13)</f>
        <v/>
      </c>
    </row>
    <row r="21" spans="1:127" ht="13.4" customHeight="1">
      <c r="A21">
        <f t="shared" si="17"/>
        <v>9</v>
      </c>
      <c r="C21" t="str">
        <f t="shared" si="18"/>
        <v/>
      </c>
      <c r="D21" t="str">
        <f>IF('Smart T-Stats'!K29="","","Residential HVAC Other")</f>
        <v/>
      </c>
      <c r="E21" t="str">
        <f>IF(D21="","",INDEX(References!$AI$33:$AI$40,MATCH(Qualifying_Index!T62,References!$AE$33:$AE$40,0)))</f>
        <v/>
      </c>
      <c r="F21" t="str">
        <f>IF(D21="","",INDEX(References!$AF$33:$AF$40,MATCH(Qualifying_Index!T62,References!$AE$33:$AE$40,0)))</f>
        <v/>
      </c>
      <c r="G21" t="str">
        <f>IF(D21="","",'Customer Information'!$L$49)</f>
        <v/>
      </c>
      <c r="H21" t="str">
        <f>IF(C21="","","Whole House ASHP and ER v"&amp;Development!$A$2)</f>
        <v/>
      </c>
      <c r="I21" s="175" t="str">
        <f>IF($D21="","",Qualifying_Index!X62)</f>
        <v/>
      </c>
      <c r="J21" s="174" t="str">
        <f>IF($D21="","",Qualifying_Index!N62)</f>
        <v/>
      </c>
      <c r="K21" s="174"/>
      <c r="L21" s="174"/>
      <c r="M21" s="174"/>
      <c r="N21" s="105" t="str">
        <f t="shared" si="1"/>
        <v/>
      </c>
      <c r="O21" s="173" t="str">
        <f t="shared" si="19"/>
        <v/>
      </c>
      <c r="P21" s="174" t="str">
        <f t="shared" si="20"/>
        <v/>
      </c>
      <c r="Q21" s="174"/>
      <c r="R21" s="174"/>
      <c r="S21" s="174"/>
      <c r="T21" s="105" t="str">
        <f>IF($D21="","",INDEX(References!$AM$19:$AM$40,MATCH(ProposedEquipment0!$F21,References!$AF$19:$AF$40,0)))</f>
        <v/>
      </c>
      <c r="U21" s="105" t="str">
        <f>IF($D21="","",INDEX(References!$AQ$19:$AQ$40,MATCH(ProposedEquipment0!$F21,References!$AF$19:$AF$40,0)))</f>
        <v/>
      </c>
      <c r="V21" s="105" t="str">
        <f>IF($D21="","",INDEX(References!$AR$19:$AR$40,MATCH(ProposedEquipment0!$F21,References!$AF$19:$AF$40,0)))</f>
        <v/>
      </c>
      <c r="W21" s="105" t="str">
        <f>IF($D21="","",INDEX(References!$AS$19:$AS$40,MATCH(ProposedEquipment0!$F21,References!$AF$19:$AF$40,0)))</f>
        <v/>
      </c>
      <c r="X21" s="105" t="str">
        <f>IF($D21="","",INDEX(References!$AT$19:$AT$40,MATCH(ProposedEquipment0!$F21,References!$AF$19:$AF$40,0)))</f>
        <v/>
      </c>
      <c r="Y21" s="172" t="str">
        <f>IF(D21="","",ROUND((I21*T21)/(1-W21)*(1-U21+V21),References!$B$4))</f>
        <v/>
      </c>
      <c r="Z21" s="174" t="str">
        <f>IF(D21="","",ROUND(J21/(1-X21)*(1-U21+V21),References!$B$5))</f>
        <v/>
      </c>
      <c r="AA21" s="174" t="str">
        <f>IF(D21="","",ROUND((K21*T21)/(1-W21)*(1-U21+V21),References!$B$4))</f>
        <v/>
      </c>
      <c r="AB21" s="174" t="str">
        <f>IF(D21="","",ROUND(L21/(1-X21)*(1-U21+V21),References!$B$5))</f>
        <v/>
      </c>
      <c r="AC21" s="174" t="str">
        <f t="shared" si="21"/>
        <v/>
      </c>
      <c r="AD21" s="172" t="str">
        <f t="shared" si="22"/>
        <v/>
      </c>
      <c r="AE21" s="174" t="str">
        <f t="shared" si="23"/>
        <v/>
      </c>
      <c r="AF21" s="174" t="str">
        <f t="shared" si="24"/>
        <v/>
      </c>
      <c r="AG21" s="174" t="str">
        <f t="shared" si="25"/>
        <v/>
      </c>
      <c r="AH21" s="174" t="str">
        <f t="shared" si="26"/>
        <v/>
      </c>
      <c r="AI21" s="174" t="str">
        <f>IF(OR(References!$H$14="",AE21=""),"",Qualifying_Index!P62)</f>
        <v/>
      </c>
      <c r="AJ21" s="174" t="str">
        <f>IF(OR(References!$H$14="",AE21=""),"",IF(References!$J$36=FALSE,0,Qualifying_Index!BN58))</f>
        <v/>
      </c>
      <c r="AK21" s="153" t="str">
        <f>IF(OR(References!$H$14="",AE21=""),"",Qualifying_Index!P62)</f>
        <v/>
      </c>
      <c r="AL21" s="153" t="str">
        <f>IF(D21="","",Qualifying_Index!O62)</f>
        <v/>
      </c>
      <c r="AM21" s="153" t="str">
        <f t="shared" si="28"/>
        <v/>
      </c>
      <c r="AN21" s="102" t="str">
        <f t="shared" si="29"/>
        <v/>
      </c>
      <c r="AQ21" t="str">
        <f>IF(D21="","",'Heat Pump Costs'!AH30)</f>
        <v/>
      </c>
      <c r="AR21" t="str">
        <f>IF(AU21="","",AU21*Qualifying_Index!W62)</f>
        <v/>
      </c>
      <c r="AS21" t="str">
        <f>IF(OR('ASHP Equipment Information'!Z83="DNQ",AU21=""),"",AR21*AU21)</f>
        <v/>
      </c>
      <c r="AU21" t="str">
        <f t="shared" si="27"/>
        <v/>
      </c>
      <c r="BV21" t="str">
        <f>IF(E21="","",Qualifying_Index!J62)</f>
        <v/>
      </c>
      <c r="BW21" t="str">
        <f>IF(E21="","",Qualifying_Index!K62)</f>
        <v/>
      </c>
      <c r="BZ21" s="143" t="str">
        <f>IF(D21="","",References!$H$14)</f>
        <v/>
      </c>
      <c r="CE21" t="str">
        <f>IF($E21="","",'Smart T-Stats'!F29)</f>
        <v/>
      </c>
      <c r="CR21" t="str">
        <f>IF($E21="","",'Smart T-Stats'!H29)</f>
        <v/>
      </c>
      <c r="CS21" t="str">
        <f>IF($E21="","",'Smart T-Stats'!I29)</f>
        <v/>
      </c>
      <c r="DW21" t="str">
        <f>IF(C21="","",'Customer Information'!$K$13)</f>
        <v/>
      </c>
    </row>
    <row r="22" spans="1:127" ht="13.4" customHeight="1">
      <c r="A22">
        <f t="shared" si="17"/>
        <v>10</v>
      </c>
      <c r="C22" t="str">
        <f t="shared" si="18"/>
        <v/>
      </c>
      <c r="D22" t="str">
        <f>IF('Smart T-Stats'!K30="","","Residential HVAC Other")</f>
        <v/>
      </c>
      <c r="E22" t="str">
        <f>IF(D22="","",INDEX(References!$AI$33:$AI$40,MATCH(Qualifying_Index!T63,References!$AE$33:$AE$40,0)))</f>
        <v/>
      </c>
      <c r="F22" t="str">
        <f>IF(D22="","",INDEX(References!$AF$33:$AF$40,MATCH(Qualifying_Index!T63,References!$AE$33:$AE$40,0)))</f>
        <v/>
      </c>
      <c r="G22" t="str">
        <f>IF(D22="","",'Customer Information'!$L$49)</f>
        <v/>
      </c>
      <c r="H22" t="str">
        <f>IF(C22="","","Whole House ASHP and ER v"&amp;Development!$A$2)</f>
        <v/>
      </c>
      <c r="I22" s="175" t="str">
        <f>IF($D22="","",Qualifying_Index!X63)</f>
        <v/>
      </c>
      <c r="J22" s="174" t="str">
        <f>IF($D22="","",Qualifying_Index!N63)</f>
        <v/>
      </c>
      <c r="K22" s="174"/>
      <c r="L22" s="174"/>
      <c r="M22" s="174"/>
      <c r="N22" s="105" t="str">
        <f t="shared" si="1"/>
        <v/>
      </c>
      <c r="O22" s="173" t="str">
        <f t="shared" si="19"/>
        <v/>
      </c>
      <c r="P22" s="174" t="str">
        <f t="shared" si="20"/>
        <v/>
      </c>
      <c r="Q22" s="174"/>
      <c r="R22" s="174"/>
      <c r="S22" s="174"/>
      <c r="T22" s="105" t="str">
        <f>IF($D22="","",INDEX(References!$AM$19:$AM$40,MATCH(ProposedEquipment0!$F22,References!$AF$19:$AF$40,0)))</f>
        <v/>
      </c>
      <c r="U22" s="105" t="str">
        <f>IF($D22="","",INDEX(References!$AQ$19:$AQ$40,MATCH(ProposedEquipment0!$F22,References!$AF$19:$AF$40,0)))</f>
        <v/>
      </c>
      <c r="V22" s="105" t="str">
        <f>IF($D22="","",INDEX(References!$AR$19:$AR$40,MATCH(ProposedEquipment0!$F22,References!$AF$19:$AF$40,0)))</f>
        <v/>
      </c>
      <c r="W22" s="105" t="str">
        <f>IF($D22="","",INDEX(References!$AS$19:$AS$40,MATCH(ProposedEquipment0!$F22,References!$AF$19:$AF$40,0)))</f>
        <v/>
      </c>
      <c r="X22" s="105" t="str">
        <f>IF($D22="","",INDEX(References!$AT$19:$AT$40,MATCH(ProposedEquipment0!$F22,References!$AF$19:$AF$40,0)))</f>
        <v/>
      </c>
      <c r="Y22" s="172" t="str">
        <f>IF(D22="","",ROUND((I22*T22)/(1-W22)*(1-U22+V22),References!$B$4))</f>
        <v/>
      </c>
      <c r="Z22" s="174" t="str">
        <f>IF(D22="","",ROUND(J22/(1-X22)*(1-U22+V22),References!$B$5))</f>
        <v/>
      </c>
      <c r="AA22" s="174" t="str">
        <f>IF(D22="","",ROUND((K22*T22)/(1-W22)*(1-U22+V22),References!$B$4))</f>
        <v/>
      </c>
      <c r="AB22" s="174" t="str">
        <f>IF(D22="","",ROUND(L22/(1-X22)*(1-U22+V22),References!$B$5))</f>
        <v/>
      </c>
      <c r="AC22" s="174" t="str">
        <f t="shared" si="21"/>
        <v/>
      </c>
      <c r="AD22" s="172" t="str">
        <f t="shared" si="22"/>
        <v/>
      </c>
      <c r="AE22" s="174" t="str">
        <f t="shared" si="23"/>
        <v/>
      </c>
      <c r="AF22" s="174" t="str">
        <f t="shared" si="24"/>
        <v/>
      </c>
      <c r="AG22" s="174" t="str">
        <f t="shared" si="25"/>
        <v/>
      </c>
      <c r="AH22" s="174" t="str">
        <f t="shared" si="26"/>
        <v/>
      </c>
      <c r="AI22" s="174" t="str">
        <f>IF(OR(References!$H$14="",AE22=""),"",Qualifying_Index!P63)</f>
        <v/>
      </c>
      <c r="AJ22" s="174" t="str">
        <f>IF(OR(References!$H$14="",AE22=""),"",IF(References!$J$36=FALSE,0,Qualifying_Index!BN59))</f>
        <v/>
      </c>
      <c r="AK22" s="153" t="str">
        <f>IF(OR(References!$H$14="",AE22=""),"",Qualifying_Index!P63)</f>
        <v/>
      </c>
      <c r="AL22" s="153" t="str">
        <f>IF(D22="","",Qualifying_Index!O63)</f>
        <v/>
      </c>
      <c r="AM22" s="153" t="str">
        <f t="shared" si="28"/>
        <v/>
      </c>
      <c r="AN22" s="102" t="str">
        <f t="shared" si="29"/>
        <v/>
      </c>
      <c r="AQ22" t="str">
        <f>IF(D22="","",'Heat Pump Costs'!AH31)</f>
        <v/>
      </c>
      <c r="AR22" t="str">
        <f>IF(AU22="","",AU22*Qualifying_Index!W63)</f>
        <v/>
      </c>
      <c r="AS22" t="str">
        <f>IF(OR('ASHP Equipment Information'!Z84="DNQ",AU22=""),"",AR22*AU22)</f>
        <v/>
      </c>
      <c r="AU22" t="str">
        <f t="shared" si="27"/>
        <v/>
      </c>
      <c r="BV22" t="str">
        <f>IF(E22="","",Qualifying_Index!J63)</f>
        <v/>
      </c>
      <c r="BW22" t="str">
        <f>IF(E22="","",Qualifying_Index!K63)</f>
        <v/>
      </c>
      <c r="BZ22" s="143" t="str">
        <f>IF(D22="","",References!$H$14)</f>
        <v/>
      </c>
      <c r="CE22" t="str">
        <f>IF($E22="","",'Smart T-Stats'!F30)</f>
        <v/>
      </c>
      <c r="CR22" t="str">
        <f>IF($E22="","",'Smart T-Stats'!H30)</f>
        <v/>
      </c>
      <c r="CS22" t="str">
        <f>IF($E22="","",'Smart T-Stats'!I30)</f>
        <v/>
      </c>
      <c r="DW22" t="str">
        <f>IF(C22="","",'Customer Information'!$K$13)</f>
        <v/>
      </c>
    </row>
    <row r="23" spans="1:127" ht="13.4" customHeight="1">
      <c r="A23">
        <f t="shared" si="17"/>
        <v>11</v>
      </c>
      <c r="C23" t="str">
        <f t="shared" si="18"/>
        <v/>
      </c>
      <c r="D23" t="str">
        <f>IF('Smart T-Stats'!K31="","","Residential HVAC Other")</f>
        <v/>
      </c>
      <c r="E23" t="str">
        <f>IF(D23="","",INDEX(References!$AI$33:$AI$40,MATCH(Qualifying_Index!R64,References!$AE$33:$AE$40,0)))</f>
        <v/>
      </c>
      <c r="F23" t="str">
        <f>IF(D23="","",INDEX(References!$AF$33:$AF$40,MATCH(Qualifying_Index!R64,References!$AE$33:$AE$40,0)))</f>
        <v/>
      </c>
      <c r="G23" t="str">
        <f>IF(D23="","",'Customer Information'!$L$49)</f>
        <v/>
      </c>
      <c r="H23" t="str">
        <f>IF(C23="","","Whole House ASHP and ER v"&amp;Development!$A$2)</f>
        <v/>
      </c>
      <c r="I23" s="175" t="str">
        <f>IF($D23="","",Qualifying_Index!V64)</f>
        <v/>
      </c>
      <c r="J23" s="174" t="str">
        <f>IF($D23="","",Qualifying_Index!M64)</f>
        <v/>
      </c>
      <c r="K23" s="174"/>
      <c r="L23" s="174"/>
      <c r="M23" s="174"/>
      <c r="N23" s="105" t="str">
        <f t="shared" si="1"/>
        <v/>
      </c>
      <c r="O23" s="173" t="str">
        <f t="shared" si="19"/>
        <v/>
      </c>
      <c r="P23" s="174" t="str">
        <f t="shared" si="20"/>
        <v/>
      </c>
      <c r="Q23" s="174"/>
      <c r="R23" s="174"/>
      <c r="S23" s="174"/>
      <c r="T23" s="105" t="str">
        <f>IF($D23="","",INDEX(References!$AM$19:$AM$40,MATCH(ProposedEquipment0!$F23,References!$AF$19:$AF$40,0)))</f>
        <v/>
      </c>
      <c r="U23" s="105" t="str">
        <f>IF($D23="","",INDEX(References!$AQ$19:$AQ$40,MATCH(ProposedEquipment0!$F23,References!$AF$19:$AF$40,0)))</f>
        <v/>
      </c>
      <c r="V23" s="105" t="str">
        <f>IF($D23="","",INDEX(References!$AR$19:$AR$40,MATCH(ProposedEquipment0!$F23,References!$AF$19:$AF$40,0)))</f>
        <v/>
      </c>
      <c r="W23" s="105" t="str">
        <f>IF($D23="","",INDEX(References!$AS$19:$AS$40,MATCH(ProposedEquipment0!$F23,References!$AF$19:$AF$40,0)))</f>
        <v/>
      </c>
      <c r="X23" s="105" t="str">
        <f>IF($D23="","",INDEX(References!$AT$19:$AT$40,MATCH(ProposedEquipment0!$F23,References!$AF$19:$AF$40,0)))</f>
        <v/>
      </c>
      <c r="Y23" s="172" t="str">
        <f>IF(D23="","",ROUND((I23*T23)/(1-W23)*(1-U23+V23),References!$B$4))</f>
        <v/>
      </c>
      <c r="Z23" s="174" t="str">
        <f>IF(D23="","",ROUND(J23/(1-X23)*(1-U23+V23),References!$B$5))</f>
        <v/>
      </c>
      <c r="AA23" s="174" t="str">
        <f>IF(D23="","",ROUND((K23*T23)/(1-W23)*(1-U23+V23),References!$B$4))</f>
        <v/>
      </c>
      <c r="AB23" s="174" t="str">
        <f>IF(D23="","",ROUND(L23/(1-X23)*(1-U23+V23),References!$B$5))</f>
        <v/>
      </c>
      <c r="AC23" s="174" t="str">
        <f t="shared" si="21"/>
        <v/>
      </c>
      <c r="AD23" s="172" t="str">
        <f t="shared" si="22"/>
        <v/>
      </c>
      <c r="AE23" s="174" t="str">
        <f t="shared" si="23"/>
        <v/>
      </c>
      <c r="AF23" s="174" t="str">
        <f t="shared" si="24"/>
        <v/>
      </c>
      <c r="AG23" s="174" t="str">
        <f t="shared" si="25"/>
        <v/>
      </c>
      <c r="AH23" s="174" t="str">
        <f t="shared" si="26"/>
        <v/>
      </c>
      <c r="AI23" s="174" t="str">
        <f>IF(OR(References!$H$14="",AE23=""),"",Qualifying_Index!O64)</f>
        <v/>
      </c>
      <c r="AJ23" s="174" t="str">
        <f>IF(OR(References!$H$14="",AE23=""),"",IF(References!$J$36=FALSE,0,Qualifying_Index!BN60))</f>
        <v/>
      </c>
      <c r="AK23" s="153" t="str">
        <f>IF(OR(References!$H$14="",AE23=""),"",Qualifying_Index!O64)</f>
        <v/>
      </c>
      <c r="AL23" s="153" t="str">
        <f>IF(D23="","",Qualifying_Index!N64)</f>
        <v/>
      </c>
      <c r="AM23" s="153" t="str">
        <f t="shared" si="28"/>
        <v/>
      </c>
      <c r="AN23" s="102" t="str">
        <f t="shared" si="29"/>
        <v/>
      </c>
      <c r="AQ23" t="str">
        <f>IF(D23="","",'Heat Pump Costs'!AH32)</f>
        <v/>
      </c>
      <c r="AR23" t="str">
        <f>IF(AU23="","",AU23*Qualifying_Index!U64)</f>
        <v/>
      </c>
      <c r="AS23" t="str">
        <f>IF(OR('ASHP Equipment Information'!Z85="DNQ",AU23=""),"",AR23*AU23)</f>
        <v/>
      </c>
      <c r="AU23" t="str">
        <f t="shared" si="27"/>
        <v/>
      </c>
      <c r="BV23" t="str">
        <f>IF(E23="","",Qualifying_Index!K64)</f>
        <v/>
      </c>
      <c r="BW23" t="str">
        <f>IF(E23="","",Qualifying_Index!L64)</f>
        <v/>
      </c>
      <c r="BZ23" s="143" t="str">
        <f>IF(D23="","",References!$H$14)</f>
        <v/>
      </c>
      <c r="CE23" t="str">
        <f>IF($E23="","",'Smart T-Stats'!F31)</f>
        <v/>
      </c>
      <c r="CR23" t="str">
        <f>IF($E23="","",'Smart T-Stats'!H31)</f>
        <v/>
      </c>
      <c r="CS23" t="str">
        <f>IF($E23="","",'Smart T-Stats'!I31)</f>
        <v/>
      </c>
      <c r="DW23" t="str">
        <f>IF(C23="","",'Customer Information'!$K$13)</f>
        <v/>
      </c>
    </row>
    <row r="24" spans="1:127" ht="5.15" customHeight="1">
      <c r="J24" s="105"/>
      <c r="K24" s="105"/>
      <c r="L24" s="105"/>
      <c r="M24" s="105"/>
      <c r="N24" s="105" t="str">
        <f t="shared" si="1"/>
        <v/>
      </c>
      <c r="O24" s="147"/>
      <c r="P24" s="147"/>
      <c r="Q24" s="147"/>
      <c r="R24" s="147"/>
      <c r="S24" s="147"/>
      <c r="T24" s="105"/>
      <c r="U24" s="105"/>
      <c r="V24" s="105"/>
      <c r="W24" s="105"/>
      <c r="X24" s="105"/>
      <c r="Y24" s="105"/>
      <c r="Z24" s="105"/>
      <c r="AA24" s="174"/>
      <c r="AB24" s="174"/>
      <c r="AC24" s="174"/>
      <c r="AD24" s="105"/>
      <c r="AE24" s="105"/>
      <c r="AF24" s="174"/>
      <c r="AG24" s="174"/>
      <c r="AH24" s="174"/>
      <c r="AI24" s="174"/>
      <c r="AJ24" s="174"/>
      <c r="AK24" s="153"/>
      <c r="AL24" s="153"/>
      <c r="AM24" s="153"/>
      <c r="AN24" s="102"/>
    </row>
    <row r="25" spans="1:127" ht="15" customHeight="1">
      <c r="A25">
        <v>1</v>
      </c>
      <c r="C25" t="str">
        <f>IF(F25="","",References!$AH$38)</f>
        <v/>
      </c>
      <c r="D25" t="str">
        <f>IF(F25="","",References!$AG$38)</f>
        <v/>
      </c>
      <c r="E25" t="str">
        <f>IF(AND(Qualifying_Index!$C68&lt;&gt;"",References!$E$8,Qualifying_Index!$C68&lt;&gt;"No Fossil Fuel Heater"),INDEX(References!$AE$38:$AE$41,MATCH(Qualifying_Index!C68,References!$AE$38:$AE$41,0)),"")</f>
        <v/>
      </c>
      <c r="F25" t="str">
        <f>IF(AND(Qualifying_Index!$C68&lt;&gt;"",References!$E$8,Qualifying_Index!$C68&lt;&gt;"No Fossil Fuel Heater"),INDEX(References!$AF$38:$AF$41,MATCH(Qualifying_Index!C68,References!$AE$38:$AE$41,0)),"")</f>
        <v/>
      </c>
      <c r="G25" t="str">
        <f>IF(D25="","",'Customer Information'!$L$49)</f>
        <v/>
      </c>
      <c r="H25" t="str">
        <f>IF(C25="","","Whole House ASHP and ER v"&amp;Development!$A$2)</f>
        <v/>
      </c>
      <c r="I25" s="102" t="str">
        <f t="shared" ref="I25:M34" si="30">IF($D25="","",0)</f>
        <v/>
      </c>
      <c r="J25" t="str">
        <f t="shared" si="30"/>
        <v/>
      </c>
      <c r="K25" t="str">
        <f t="shared" si="30"/>
        <v/>
      </c>
      <c r="L25" t="str">
        <f t="shared" si="30"/>
        <v/>
      </c>
      <c r="M25" t="str">
        <f t="shared" si="30"/>
        <v/>
      </c>
      <c r="N25" s="105" t="str">
        <f t="shared" si="1"/>
        <v/>
      </c>
      <c r="O25" s="173" t="str">
        <f>IF(F25="","",I25*N25*T25)</f>
        <v/>
      </c>
      <c r="P25" s="174" t="str">
        <f>IF(D25="","",J25*N25)</f>
        <v/>
      </c>
      <c r="Q25" s="174"/>
      <c r="R25" s="174"/>
      <c r="S25" s="174"/>
      <c r="T25" s="105" t="str">
        <f>IF($F25="","",INDEX(References!$AM$19:$AM$41,MATCH(ProposedEquipment0!$F25,References!$AF$19:$AF$41,0)))</f>
        <v/>
      </c>
      <c r="U25" s="105" t="str">
        <f>IF($F25="","",INDEX(References!$AQ$19:$AQ$41,MATCH(ProposedEquipment0!$F25,References!$AF$19:$AF$41,0)))</f>
        <v/>
      </c>
      <c r="V25" s="105" t="str">
        <f>IF($F25="","",INDEX(References!$AR$19:$AR$41,MATCH(ProposedEquipment0!$F25,References!$AF$19:$AF$41,0)))</f>
        <v/>
      </c>
      <c r="W25" s="105" t="str">
        <f>IF($F25="","",INDEX(References!$AS$19:$AS$41,MATCH(ProposedEquipment0!$F25,References!$AF$19:$AF$41,0)))</f>
        <v/>
      </c>
      <c r="X25" s="105" t="str">
        <f>IF($F25="","",INDEX(References!$AT$19:$AT$41,MATCH(ProposedEquipment0!$F25,References!$AF$19:$AF$41,0)))</f>
        <v/>
      </c>
      <c r="Y25" s="172" t="str">
        <f>IF(F25="","",ROUND((I25*T25)/(1-W25)*(1-U25+V25),References!$B$4))</f>
        <v/>
      </c>
      <c r="Z25" s="174" t="str">
        <f>IF(F25="","",ROUND(J25/(1-X25)*(1-U25+V25),References!$B$5))</f>
        <v/>
      </c>
      <c r="AA25" s="174" t="str">
        <f>IF(F25="","",ROUND((K25*T25)/(1-W25)*(1-U25+V25),References!$B$4))</f>
        <v/>
      </c>
      <c r="AB25" s="174" t="str">
        <f>IF(F25="","",ROUND(L25/(1-X25)*(1-U25+V25),References!$B$5))</f>
        <v/>
      </c>
      <c r="AC25" s="174" t="str">
        <f>IF(F25="","",Z25-AB25)</f>
        <v/>
      </c>
      <c r="AD25" s="172" t="str">
        <f>IF(F25="","",Y25*AU25)</f>
        <v/>
      </c>
      <c r="AE25" s="174" t="str">
        <f>IF(F25="","",Z25*AU25)</f>
        <v/>
      </c>
      <c r="AF25" s="174" t="str">
        <f>IF(F25="","",AA25*AU25)</f>
        <v/>
      </c>
      <c r="AG25" s="174" t="str">
        <f>IF(F25="","",AB25*AU25)</f>
        <v/>
      </c>
      <c r="AH25" s="174" t="str">
        <f>IF(F25="","",AE25-AG25)</f>
        <v/>
      </c>
      <c r="AI25" s="174"/>
      <c r="AJ25" s="174"/>
      <c r="AK25" s="153"/>
      <c r="AL25" s="153"/>
      <c r="AM25" s="153"/>
      <c r="AN25" s="102"/>
      <c r="AR25" t="str">
        <f>IF(C25="","",'Integrated Controls'!I19)</f>
        <v/>
      </c>
      <c r="AS25" t="str">
        <f>IF(OR('ASHP Equipment Information'!Z87="DNQ",AU25=""),"",AR25*AU25)</f>
        <v/>
      </c>
      <c r="AU25" t="str">
        <f t="shared" si="27"/>
        <v/>
      </c>
      <c r="DW25" t="str">
        <f>IF(C25="","",'Customer Information'!$K$13)</f>
        <v/>
      </c>
    </row>
    <row r="26" spans="1:127" ht="12.65" customHeight="1">
      <c r="A26">
        <v>2</v>
      </c>
      <c r="C26" t="str">
        <f>IF(F26="","",References!$AH$38)</f>
        <v/>
      </c>
      <c r="D26" t="str">
        <f>IF(F26="","",References!$AG$38)</f>
        <v/>
      </c>
      <c r="E26" t="str">
        <f>IF(AND(Qualifying_Index!$C69&lt;&gt;"",References!$E$8,Qualifying_Index!$C69&lt;&gt;"No Fossil Fuel Heater"),INDEX(References!$AE$38:$AE$41,MATCH(Qualifying_Index!C69,References!$AE$38:$AE$41,0)),"")</f>
        <v/>
      </c>
      <c r="F26" t="str">
        <f>IF(AND(Qualifying_Index!$C69&lt;&gt;"",References!$E$8,Qualifying_Index!$C69&lt;&gt;"No Fossil Fuel Heater"),INDEX(References!$AF$38:$AF$41,MATCH(Qualifying_Index!C69,References!$AE$38:$AE$41,0)),"")</f>
        <v/>
      </c>
      <c r="G26" t="str">
        <f>IF(D26="","",'Customer Information'!$L$49)</f>
        <v/>
      </c>
      <c r="H26" t="str">
        <f>IF(C26="","","Whole House ASHP and ER v"&amp;Development!$A$2)</f>
        <v/>
      </c>
      <c r="I26" t="str">
        <f t="shared" si="30"/>
        <v/>
      </c>
      <c r="J26" t="str">
        <f t="shared" si="30"/>
        <v/>
      </c>
      <c r="K26" t="str">
        <f t="shared" si="30"/>
        <v/>
      </c>
      <c r="L26" t="str">
        <f t="shared" si="30"/>
        <v/>
      </c>
      <c r="M26" t="str">
        <f t="shared" si="30"/>
        <v/>
      </c>
      <c r="N26" s="105" t="str">
        <f t="shared" si="1"/>
        <v/>
      </c>
      <c r="O26" s="173" t="str">
        <f>IF(F26="","",I26*N26*T26)</f>
        <v/>
      </c>
      <c r="P26" s="174" t="str">
        <f>IF(D26="","",J26*N26)</f>
        <v/>
      </c>
      <c r="Q26" s="174"/>
      <c r="R26" s="174"/>
      <c r="S26" s="174"/>
      <c r="T26" s="105" t="str">
        <f>IF($F26="","",INDEX(References!$AM$19:$AM$41,MATCH(ProposedEquipment0!$F26,References!$AF$19:$AF$41,0)))</f>
        <v/>
      </c>
      <c r="U26" s="105" t="str">
        <f>IF($F26="","",INDEX(References!$AQ$19:$AQ$41,MATCH(ProposedEquipment0!$F26,References!$AF$19:$AF$41,0)))</f>
        <v/>
      </c>
      <c r="V26" s="105" t="str">
        <f>IF($F26="","",INDEX(References!$AR$19:$AR$40,MATCH(ProposedEquipment0!$F26,References!$AF$19:$AF$40,0)))</f>
        <v/>
      </c>
      <c r="W26" s="105" t="str">
        <f>IF($F26="","",INDEX(References!$AS$19:$AS$41,MATCH(ProposedEquipment0!$F26,References!$AF$19:$AF$41,0)))</f>
        <v/>
      </c>
      <c r="X26" s="105" t="str">
        <f>IF($F26="","",INDEX(References!$AT$19:$AT$41,MATCH(ProposedEquipment0!$F26,References!$AF$19:$AF$41,0)))</f>
        <v/>
      </c>
      <c r="Y26" s="172" t="str">
        <f>IF(F26="","",ROUND((I26*T26)/(1-W26)*(1-U26+V26),References!$B$4))</f>
        <v/>
      </c>
      <c r="Z26" s="174" t="str">
        <f>IF(F26="","",ROUND(J26/(1-X26)*(1-U26+V26),References!$B$5))</f>
        <v/>
      </c>
      <c r="AA26" s="174" t="str">
        <f>IF(F26="","",ROUND((K26*T26)/(1-W26)*(1-U26+V26),References!$B$4))</f>
        <v/>
      </c>
      <c r="AB26" s="174" t="str">
        <f>IF(F26="","",ROUND(L26/(1-X26)*(1-U26+V26),References!$B$5))</f>
        <v/>
      </c>
      <c r="AC26" s="174" t="str">
        <f>IF(F26="","",Z26-AB26)</f>
        <v/>
      </c>
      <c r="AD26" s="172" t="str">
        <f>IF(F26="","",Y26*AU26)</f>
        <v/>
      </c>
      <c r="AE26" s="174" t="str">
        <f>IF(F26="","",Z26*AU26)</f>
        <v/>
      </c>
      <c r="AF26" s="174" t="str">
        <f>IF(F26="","",AA26*AU26)</f>
        <v/>
      </c>
      <c r="AG26" s="174" t="str">
        <f>IF(F26="","",AB26*AU26)</f>
        <v/>
      </c>
      <c r="AH26" s="174" t="str">
        <f>IF(F26="","",AE26-AG26)</f>
        <v/>
      </c>
      <c r="AI26" s="174"/>
      <c r="AJ26" s="174"/>
      <c r="AK26" s="153"/>
      <c r="AL26" s="153"/>
      <c r="AM26" s="153"/>
      <c r="AN26" s="102"/>
      <c r="AR26" t="str">
        <f>IF(C26="","",'Integrated Controls'!I20)</f>
        <v/>
      </c>
      <c r="AS26" t="str">
        <f>IF(OR('ASHP Equipment Information'!Z88="DNQ",AU26=""),"",AR26*AU26)</f>
        <v/>
      </c>
      <c r="AU26" t="str">
        <f>IF(D26="","",1)</f>
        <v/>
      </c>
      <c r="DW26" t="str">
        <f>IF(C26="","",'Customer Information'!$K$13)</f>
        <v/>
      </c>
    </row>
    <row r="27" spans="1:127" ht="12.65" customHeight="1">
      <c r="A27">
        <v>3</v>
      </c>
      <c r="C27" t="str">
        <f>IF(F27="","",References!$AH$38)</f>
        <v/>
      </c>
      <c r="D27" t="str">
        <f>IF(F27="","",References!$AG$38)</f>
        <v/>
      </c>
      <c r="E27" t="str">
        <f>IF(AND(Qualifying_Index!$C70&lt;&gt;"",References!$E$8,Qualifying_Index!$C70&lt;&gt;"No Fossil Fuel Heater"),INDEX(References!$AE$38:$AE$41,MATCH(Qualifying_Index!C70,References!$AE$38:$AE$41,0)),"")</f>
        <v/>
      </c>
      <c r="F27" t="str">
        <f>IF(AND(Qualifying_Index!$C70&lt;&gt;"",References!$E$8,Qualifying_Index!$C70&lt;&gt;"No Fossil Fuel Heater"),INDEX(References!$AF$38:$AF$41,MATCH(Qualifying_Index!C70,References!$AE$38:$AE$41,0)),"")</f>
        <v/>
      </c>
      <c r="G27" t="str">
        <f>IF(D27="","",'Customer Information'!$L$49)</f>
        <v/>
      </c>
      <c r="H27" t="str">
        <f>IF(C27="","","Whole House ASHP and ER v"&amp;Development!$A$2)</f>
        <v/>
      </c>
      <c r="I27" t="str">
        <f t="shared" si="30"/>
        <v/>
      </c>
      <c r="J27" t="str">
        <f t="shared" si="30"/>
        <v/>
      </c>
      <c r="K27" t="str">
        <f t="shared" si="30"/>
        <v/>
      </c>
      <c r="L27" t="str">
        <f t="shared" si="30"/>
        <v/>
      </c>
      <c r="M27" t="str">
        <f t="shared" si="30"/>
        <v/>
      </c>
      <c r="N27" s="105" t="str">
        <f t="shared" ref="N27:N34" si="31">IF(I27="","",1)</f>
        <v/>
      </c>
      <c r="O27" s="173" t="str">
        <f t="shared" ref="O27:O34" si="32">IF(F27="","",I27*N27*T27)</f>
        <v/>
      </c>
      <c r="P27" s="174" t="str">
        <f t="shared" ref="P27:P34" si="33">IF(D27="","",J27*N27)</f>
        <v/>
      </c>
      <c r="Q27" s="174"/>
      <c r="R27" s="174"/>
      <c r="S27" s="174"/>
      <c r="T27" s="105" t="str">
        <f>IF($F27="","",INDEX(References!$AM$19:$AM$41,MATCH(ProposedEquipment0!$F27,References!$AF$19:$AF$41,0)))</f>
        <v/>
      </c>
      <c r="U27" s="105" t="str">
        <f>IF($F27="","",INDEX(References!$AQ$19:$AQ$41,MATCH(ProposedEquipment0!$F27,References!$AF$19:$AF$41,0)))</f>
        <v/>
      </c>
      <c r="V27" s="105" t="str">
        <f>IF($F27="","",INDEX(References!$AR$19:$AR$40,MATCH(ProposedEquipment0!$F27,References!$AF$19:$AF$40,0)))</f>
        <v/>
      </c>
      <c r="W27" s="105" t="str">
        <f>IF($F27="","",INDEX(References!$AS$19:$AS$41,MATCH(ProposedEquipment0!$F27,References!$AF$19:$AF$41,0)))</f>
        <v/>
      </c>
      <c r="X27" s="105" t="str">
        <f>IF($F27="","",INDEX(References!$AT$19:$AT$41,MATCH(ProposedEquipment0!$F27,References!$AF$19:$AF$41,0)))</f>
        <v/>
      </c>
      <c r="Y27" s="172" t="str">
        <f>IF(F27="","",ROUND((I27*T27)/(1-W27)*(1-U27+V27),References!$B$4))</f>
        <v/>
      </c>
      <c r="Z27" s="174" t="str">
        <f>IF(F27="","",ROUND(J27/(1-X27)*(1-U27+V27),References!$B$5))</f>
        <v/>
      </c>
      <c r="AA27" s="174" t="str">
        <f>IF(F27="","",ROUND((K27*T27)/(1-W27)*(1-U27+V27),References!$B$4))</f>
        <v/>
      </c>
      <c r="AB27" s="174" t="str">
        <f>IF(F27="","",ROUND(L27/(1-X27)*(1-U27+V27),References!$B$5))</f>
        <v/>
      </c>
      <c r="AC27" s="174" t="str">
        <f t="shared" ref="AC27:AC34" si="34">IF(F27="","",Z27-AB27)</f>
        <v/>
      </c>
      <c r="AD27" s="172" t="str">
        <f t="shared" ref="AD27:AD34" si="35">IF(F27="","",Y27*AU27)</f>
        <v/>
      </c>
      <c r="AE27" s="174" t="str">
        <f t="shared" ref="AE27:AE34" si="36">IF(F27="","",Z27*AU27)</f>
        <v/>
      </c>
      <c r="AF27" s="174" t="str">
        <f t="shared" ref="AF27:AF34" si="37">IF(F27="","",AA27*AU27)</f>
        <v/>
      </c>
      <c r="AG27" s="174" t="str">
        <f t="shared" ref="AG27:AG34" si="38">IF(F27="","",AB27*AU27)</f>
        <v/>
      </c>
      <c r="AH27" s="174" t="str">
        <f t="shared" ref="AH27:AH34" si="39">IF(F27="","",AE27-AG27)</f>
        <v/>
      </c>
      <c r="AI27" s="174"/>
      <c r="AJ27" s="174"/>
      <c r="AK27" s="153"/>
      <c r="AL27" s="153"/>
      <c r="AM27" s="153"/>
      <c r="AN27" s="102"/>
      <c r="AR27" t="str">
        <f>IF(C27="","",'Integrated Controls'!I21)</f>
        <v/>
      </c>
      <c r="AS27" t="str">
        <f>IF(OR('ASHP Equipment Information'!Z89="DNQ",AU27=""),"",AR27*AU27)</f>
        <v/>
      </c>
      <c r="AU27" t="str">
        <f t="shared" ref="AU27:AU34" si="40">IF(D27="","",1)</f>
        <v/>
      </c>
      <c r="DW27" t="str">
        <f>IF(C27="","",'Customer Information'!$K$13)</f>
        <v/>
      </c>
    </row>
    <row r="28" spans="1:127" ht="12.65" customHeight="1">
      <c r="A28">
        <v>4</v>
      </c>
      <c r="C28" t="str">
        <f>IF(F28="","",References!$AH$38)</f>
        <v/>
      </c>
      <c r="D28" t="str">
        <f>IF(F28="","",References!$AG$38)</f>
        <v/>
      </c>
      <c r="E28" t="str">
        <f>IF(AND(Qualifying_Index!$C71&lt;&gt;"",References!$E$8,Qualifying_Index!$C71&lt;&gt;"No Fossil Fuel Heater"),INDEX(References!$AE$38:$AE$41,MATCH(Qualifying_Index!C71,References!$AE$38:$AE$41,0)),"")</f>
        <v/>
      </c>
      <c r="F28" t="str">
        <f>IF(AND(Qualifying_Index!$C71&lt;&gt;"",References!$E$8,Qualifying_Index!$C71&lt;&gt;"No Fossil Fuel Heater"),INDEX(References!$AF$38:$AF$41,MATCH(Qualifying_Index!C71,References!$AE$38:$AE$41,0)),"")</f>
        <v/>
      </c>
      <c r="G28" t="str">
        <f>IF(D28="","",'Customer Information'!$L$49)</f>
        <v/>
      </c>
      <c r="H28" t="str">
        <f>IF(C28="","","Whole House ASHP and ER v"&amp;Development!$A$2)</f>
        <v/>
      </c>
      <c r="I28" t="str">
        <f t="shared" si="30"/>
        <v/>
      </c>
      <c r="J28" t="str">
        <f t="shared" si="30"/>
        <v/>
      </c>
      <c r="K28" t="str">
        <f t="shared" si="30"/>
        <v/>
      </c>
      <c r="L28" t="str">
        <f t="shared" si="30"/>
        <v/>
      </c>
      <c r="M28" t="str">
        <f t="shared" si="30"/>
        <v/>
      </c>
      <c r="N28" s="105" t="str">
        <f t="shared" si="31"/>
        <v/>
      </c>
      <c r="O28" s="173" t="str">
        <f t="shared" si="32"/>
        <v/>
      </c>
      <c r="P28" s="174" t="str">
        <f t="shared" si="33"/>
        <v/>
      </c>
      <c r="Q28" s="174"/>
      <c r="R28" s="174"/>
      <c r="S28" s="174"/>
      <c r="T28" s="105" t="str">
        <f>IF($F28="","",INDEX(References!$AM$19:$AM$41,MATCH(ProposedEquipment0!$F28,References!$AF$19:$AF$41,0)))</f>
        <v/>
      </c>
      <c r="U28" s="105" t="str">
        <f>IF($F28="","",INDEX(References!$AQ$19:$AQ$41,MATCH(ProposedEquipment0!$F28,References!$AF$19:$AF$41,0)))</f>
        <v/>
      </c>
      <c r="V28" s="105" t="str">
        <f>IF($F28="","",INDEX(References!$AR$19:$AR$40,MATCH(ProposedEquipment0!$F28,References!$AF$19:$AF$40,0)))</f>
        <v/>
      </c>
      <c r="W28" s="105" t="str">
        <f>IF($F28="","",INDEX(References!$AS$19:$AS$41,MATCH(ProposedEquipment0!$F28,References!$AF$19:$AF$41,0)))</f>
        <v/>
      </c>
      <c r="X28" s="105" t="str">
        <f>IF($F28="","",INDEX(References!$AT$19:$AT$41,MATCH(ProposedEquipment0!$F28,References!$AF$19:$AF$41,0)))</f>
        <v/>
      </c>
      <c r="Y28" s="172" t="str">
        <f>IF(F28="","",ROUND((I28*T28)/(1-W28)*(1-U28+V28),References!$B$4))</f>
        <v/>
      </c>
      <c r="Z28" s="174" t="str">
        <f>IF(F28="","",ROUND(J28/(1-X28)*(1-U28+V28),References!$B$5))</f>
        <v/>
      </c>
      <c r="AA28" s="174" t="str">
        <f>IF(F28="","",ROUND((K28*T28)/(1-W28)*(1-U28+V28),References!$B$4))</f>
        <v/>
      </c>
      <c r="AB28" s="174" t="str">
        <f>IF(F28="","",ROUND(L28/(1-X28)*(1-U28+V28),References!$B$5))</f>
        <v/>
      </c>
      <c r="AC28" s="174" t="str">
        <f t="shared" si="34"/>
        <v/>
      </c>
      <c r="AD28" s="172" t="str">
        <f t="shared" si="35"/>
        <v/>
      </c>
      <c r="AE28" s="174" t="str">
        <f t="shared" si="36"/>
        <v/>
      </c>
      <c r="AF28" s="174" t="str">
        <f t="shared" si="37"/>
        <v/>
      </c>
      <c r="AG28" s="174" t="str">
        <f t="shared" si="38"/>
        <v/>
      </c>
      <c r="AH28" s="174" t="str">
        <f t="shared" si="39"/>
        <v/>
      </c>
      <c r="AI28" s="174"/>
      <c r="AJ28" s="174"/>
      <c r="AK28" s="153"/>
      <c r="AL28" s="153"/>
      <c r="AM28" s="153"/>
      <c r="AN28" s="102"/>
      <c r="AR28" t="str">
        <f>IF(C28="","",'Integrated Controls'!I22)</f>
        <v/>
      </c>
      <c r="AS28" t="str">
        <f>IF(OR('ASHP Equipment Information'!Z90="DNQ",AU28=""),"",AR28*AU28)</f>
        <v/>
      </c>
      <c r="AU28" t="str">
        <f t="shared" si="40"/>
        <v/>
      </c>
      <c r="DW28" t="str">
        <f>IF(C28="","",'Customer Information'!$K$13)</f>
        <v/>
      </c>
    </row>
    <row r="29" spans="1:127" ht="12.65" customHeight="1">
      <c r="A29">
        <v>5</v>
      </c>
      <c r="C29" t="str">
        <f>IF(F29="","",References!$AH$38)</f>
        <v/>
      </c>
      <c r="D29" t="str">
        <f>IF(F29="","",References!$AG$38)</f>
        <v/>
      </c>
      <c r="E29" t="str">
        <f>IF(AND(Qualifying_Index!$C72&lt;&gt;"",References!$E$8,Qualifying_Index!$C72&lt;&gt;"No Fossil Fuel Heater"),INDEX(References!$AE$38:$AE$41,MATCH(Qualifying_Index!C72,References!$AE$38:$AE$41,0)),"")</f>
        <v/>
      </c>
      <c r="F29" t="str">
        <f>IF(AND(Qualifying_Index!$C72&lt;&gt;"",References!$E$8,Qualifying_Index!$C72&lt;&gt;"No Fossil Fuel Heater"),INDEX(References!$AF$38:$AF$41,MATCH(Qualifying_Index!C72,References!$AE$38:$AE$41,0)),"")</f>
        <v/>
      </c>
      <c r="G29" t="str">
        <f>IF(D29="","",'Customer Information'!$L$49)</f>
        <v/>
      </c>
      <c r="H29" t="str">
        <f>IF(C29="","","Whole House ASHP and ER v"&amp;Development!$A$2)</f>
        <v/>
      </c>
      <c r="I29" t="str">
        <f t="shared" si="30"/>
        <v/>
      </c>
      <c r="J29" t="str">
        <f t="shared" si="30"/>
        <v/>
      </c>
      <c r="K29" t="str">
        <f t="shared" si="30"/>
        <v/>
      </c>
      <c r="L29" t="str">
        <f t="shared" si="30"/>
        <v/>
      </c>
      <c r="M29" t="str">
        <f t="shared" si="30"/>
        <v/>
      </c>
      <c r="N29" s="105" t="str">
        <f t="shared" si="31"/>
        <v/>
      </c>
      <c r="O29" s="173" t="str">
        <f t="shared" si="32"/>
        <v/>
      </c>
      <c r="P29" s="174" t="str">
        <f t="shared" si="33"/>
        <v/>
      </c>
      <c r="Q29" s="174"/>
      <c r="R29" s="174"/>
      <c r="S29" s="174"/>
      <c r="T29" s="105" t="str">
        <f>IF($F29="","",INDEX(References!$AM$19:$AM$41,MATCH(ProposedEquipment0!$F29,References!$AF$19:$AF$41,0)))</f>
        <v/>
      </c>
      <c r="U29" s="105" t="str">
        <f>IF($F29="","",INDEX(References!$AQ$19:$AQ$41,MATCH(ProposedEquipment0!$F29,References!$AF$19:$AF$41,0)))</f>
        <v/>
      </c>
      <c r="V29" s="105" t="str">
        <f>IF($F29="","",INDEX(References!$AR$19:$AR$40,MATCH(ProposedEquipment0!$F29,References!$AF$19:$AF$40,0)))</f>
        <v/>
      </c>
      <c r="W29" s="105" t="str">
        <f>IF($F29="","",INDEX(References!$AS$19:$AS$41,MATCH(ProposedEquipment0!$F29,References!$AF$19:$AF$41,0)))</f>
        <v/>
      </c>
      <c r="X29" s="105" t="str">
        <f>IF($F29="","",INDEX(References!$AT$19:$AT$41,MATCH(ProposedEquipment0!$F29,References!$AF$19:$AF$41,0)))</f>
        <v/>
      </c>
      <c r="Y29" s="172" t="str">
        <f>IF(F29="","",ROUND((I29*T29)/(1-W29)*(1-U29+V29),References!$B$4))</f>
        <v/>
      </c>
      <c r="Z29" s="174" t="str">
        <f>IF(F29="","",ROUND(J29/(1-X29)*(1-U29+V29),References!$B$5))</f>
        <v/>
      </c>
      <c r="AA29" s="174" t="str">
        <f>IF(F29="","",ROUND((K29*T29)/(1-W29)*(1-U29+V29),References!$B$4))</f>
        <v/>
      </c>
      <c r="AB29" s="174" t="str">
        <f>IF(F29="","",ROUND(L29/(1-X29)*(1-U29+V29),References!$B$5))</f>
        <v/>
      </c>
      <c r="AC29" s="174" t="str">
        <f t="shared" si="34"/>
        <v/>
      </c>
      <c r="AD29" s="172" t="str">
        <f t="shared" si="35"/>
        <v/>
      </c>
      <c r="AE29" s="174" t="str">
        <f t="shared" si="36"/>
        <v/>
      </c>
      <c r="AF29" s="174" t="str">
        <f t="shared" si="37"/>
        <v/>
      </c>
      <c r="AG29" s="174" t="str">
        <f t="shared" si="38"/>
        <v/>
      </c>
      <c r="AH29" s="174" t="str">
        <f t="shared" si="39"/>
        <v/>
      </c>
      <c r="AI29" s="174"/>
      <c r="AJ29" s="174"/>
      <c r="AK29" s="153"/>
      <c r="AL29" s="153"/>
      <c r="AM29" s="153"/>
      <c r="AN29" s="102"/>
      <c r="AR29" t="str">
        <f>IF(C29="","",'Integrated Controls'!I23)</f>
        <v/>
      </c>
      <c r="AS29" t="str">
        <f>IF(OR('ASHP Equipment Information'!Z91="DNQ",AU29=""),"",AR29*AU29)</f>
        <v/>
      </c>
      <c r="AU29" t="str">
        <f t="shared" si="40"/>
        <v/>
      </c>
      <c r="DW29" t="str">
        <f>IF(C29="","",'Customer Information'!$K$13)</f>
        <v/>
      </c>
    </row>
    <row r="30" spans="1:127" ht="12.65" customHeight="1">
      <c r="A30">
        <v>6</v>
      </c>
      <c r="C30" t="str">
        <f>IF(F30="","",References!$AH$38)</f>
        <v/>
      </c>
      <c r="D30" t="str">
        <f>IF(F30="","",References!$AG$38)</f>
        <v/>
      </c>
      <c r="E30" t="str">
        <f>IF(AND(Qualifying_Index!$C73&lt;&gt;"",References!$E$8,Qualifying_Index!$C73&lt;&gt;"No Fossil Fuel Heater"),INDEX(References!$AE$38:$AE$41,MATCH(Qualifying_Index!C73,References!$AE$38:$AE$41,0)),"")</f>
        <v/>
      </c>
      <c r="F30" t="str">
        <f>IF(AND(Qualifying_Index!$C73&lt;&gt;"",References!$E$8,Qualifying_Index!$C73&lt;&gt;"No Fossil Fuel Heater"),INDEX(References!$AF$38:$AF$41,MATCH(Qualifying_Index!C73,References!$AE$38:$AE$41,0)),"")</f>
        <v/>
      </c>
      <c r="G30" t="str">
        <f>IF(D30="","",'Customer Information'!$L$49)</f>
        <v/>
      </c>
      <c r="H30" t="str">
        <f>IF(C30="","","Whole House ASHP and ER v"&amp;Development!$A$2)</f>
        <v/>
      </c>
      <c r="I30" t="str">
        <f t="shared" si="30"/>
        <v/>
      </c>
      <c r="J30" t="str">
        <f t="shared" si="30"/>
        <v/>
      </c>
      <c r="K30" t="str">
        <f t="shared" si="30"/>
        <v/>
      </c>
      <c r="L30" t="str">
        <f t="shared" si="30"/>
        <v/>
      </c>
      <c r="M30" t="str">
        <f t="shared" si="30"/>
        <v/>
      </c>
      <c r="N30" s="105" t="str">
        <f t="shared" si="31"/>
        <v/>
      </c>
      <c r="O30" s="173" t="str">
        <f t="shared" si="32"/>
        <v/>
      </c>
      <c r="P30" s="174" t="str">
        <f t="shared" si="33"/>
        <v/>
      </c>
      <c r="Q30" s="174"/>
      <c r="R30" s="174"/>
      <c r="S30" s="174"/>
      <c r="T30" s="105" t="str">
        <f>IF($F30="","",INDEX(References!$AM$19:$AM$41,MATCH(ProposedEquipment0!$F30,References!$AF$19:$AF$41,0)))</f>
        <v/>
      </c>
      <c r="U30" s="105" t="str">
        <f>IF($F30="","",INDEX(References!$AQ$19:$AQ$41,MATCH(ProposedEquipment0!$F30,References!$AF$19:$AF$41,0)))</f>
        <v/>
      </c>
      <c r="V30" s="105" t="str">
        <f>IF($F30="","",INDEX(References!$AR$19:$AR$40,MATCH(ProposedEquipment0!$F30,References!$AF$19:$AF$40,0)))</f>
        <v/>
      </c>
      <c r="W30" s="105" t="str">
        <f>IF($F30="","",INDEX(References!$AS$19:$AS$41,MATCH(ProposedEquipment0!$F30,References!$AF$19:$AF$41,0)))</f>
        <v/>
      </c>
      <c r="X30" s="105" t="str">
        <f>IF($F30="","",INDEX(References!$AT$19:$AT$41,MATCH(ProposedEquipment0!$F30,References!$AF$19:$AF$41,0)))</f>
        <v/>
      </c>
      <c r="Y30" s="172" t="str">
        <f>IF(F30="","",ROUND((I30*T30)/(1-W30)*(1-U30+V30),References!$B$4))</f>
        <v/>
      </c>
      <c r="Z30" s="174" t="str">
        <f>IF(F30="","",ROUND(J30/(1-X30)*(1-U30+V30),References!$B$5))</f>
        <v/>
      </c>
      <c r="AA30" s="174" t="str">
        <f>IF(F30="","",ROUND((K30*T30)/(1-W30)*(1-U30+V30),References!$B$4))</f>
        <v/>
      </c>
      <c r="AB30" s="174" t="str">
        <f>IF(F30="","",ROUND(L30/(1-X30)*(1-U30+V30),References!$B$5))</f>
        <v/>
      </c>
      <c r="AC30" s="174" t="str">
        <f t="shared" si="34"/>
        <v/>
      </c>
      <c r="AD30" s="172" t="str">
        <f t="shared" si="35"/>
        <v/>
      </c>
      <c r="AE30" s="174" t="str">
        <f t="shared" si="36"/>
        <v/>
      </c>
      <c r="AF30" s="174" t="str">
        <f t="shared" si="37"/>
        <v/>
      </c>
      <c r="AG30" s="174" t="str">
        <f t="shared" si="38"/>
        <v/>
      </c>
      <c r="AH30" s="174" t="str">
        <f t="shared" si="39"/>
        <v/>
      </c>
      <c r="AI30" s="174"/>
      <c r="AJ30" s="174"/>
      <c r="AK30" s="153"/>
      <c r="AL30" s="153"/>
      <c r="AM30" s="153"/>
      <c r="AN30" s="102"/>
      <c r="AR30" t="str">
        <f>IF(C30="","",'Integrated Controls'!I24)</f>
        <v/>
      </c>
      <c r="AS30" t="str">
        <f>IF(OR('ASHP Equipment Information'!Z94="DNQ",AU30=""),"",AR30*AU30)</f>
        <v/>
      </c>
      <c r="AU30" t="str">
        <f t="shared" si="40"/>
        <v/>
      </c>
      <c r="DW30" t="str">
        <f>IF(C30="","",'Customer Information'!$K$13)</f>
        <v/>
      </c>
    </row>
    <row r="31" spans="1:127" ht="12.65" customHeight="1">
      <c r="A31">
        <v>7</v>
      </c>
      <c r="C31" t="str">
        <f>IF(F31="","",References!$AH$38)</f>
        <v/>
      </c>
      <c r="D31" t="str">
        <f>IF(F31="","",References!$AG$38)</f>
        <v/>
      </c>
      <c r="E31" t="str">
        <f>IF(AND(Qualifying_Index!$C74&lt;&gt;"",References!$E$8,Qualifying_Index!$C74&lt;&gt;"No Fossil Fuel Heater"),INDEX(References!$AE$38:$AE$41,MATCH(Qualifying_Index!C74,References!$AE$38:$AE$41,0)),"")</f>
        <v/>
      </c>
      <c r="F31" t="str">
        <f>IF(AND(Qualifying_Index!$C74&lt;&gt;"",References!$E$8,Qualifying_Index!$C74&lt;&gt;"No Fossil Fuel Heater"),INDEX(References!$AF$38:$AF$41,MATCH(Qualifying_Index!C74,References!$AE$38:$AE$41,0)),"")</f>
        <v/>
      </c>
      <c r="G31" t="str">
        <f>IF(D31="","",'Customer Information'!$L$49)</f>
        <v/>
      </c>
      <c r="H31" t="str">
        <f>IF(C31="","","Whole House ASHP and ER v"&amp;Development!$A$2)</f>
        <v/>
      </c>
      <c r="I31" t="str">
        <f t="shared" si="30"/>
        <v/>
      </c>
      <c r="J31" t="str">
        <f t="shared" si="30"/>
        <v/>
      </c>
      <c r="K31" t="str">
        <f t="shared" si="30"/>
        <v/>
      </c>
      <c r="L31" t="str">
        <f t="shared" si="30"/>
        <v/>
      </c>
      <c r="M31" t="str">
        <f t="shared" si="30"/>
        <v/>
      </c>
      <c r="N31" s="105" t="str">
        <f t="shared" si="31"/>
        <v/>
      </c>
      <c r="O31" s="173" t="str">
        <f t="shared" si="32"/>
        <v/>
      </c>
      <c r="P31" s="174" t="str">
        <f t="shared" si="33"/>
        <v/>
      </c>
      <c r="Q31" s="174"/>
      <c r="R31" s="174"/>
      <c r="S31" s="174"/>
      <c r="T31" s="105" t="str">
        <f>IF($F31="","",INDEX(References!$AM$19:$AM$41,MATCH(ProposedEquipment0!$F31,References!$AF$19:$AF$41,0)))</f>
        <v/>
      </c>
      <c r="U31" s="105" t="str">
        <f>IF($F31="","",INDEX(References!$AQ$19:$AQ$41,MATCH(ProposedEquipment0!$F31,References!$AF$19:$AF$41,0)))</f>
        <v/>
      </c>
      <c r="V31" s="105" t="str">
        <f>IF($F31="","",INDEX(References!$AR$19:$AR$40,MATCH(ProposedEquipment0!$F31,References!$AF$19:$AF$40,0)))</f>
        <v/>
      </c>
      <c r="W31" s="105" t="str">
        <f>IF($F31="","",INDEX(References!$AS$19:$AS$41,MATCH(ProposedEquipment0!$F31,References!$AF$19:$AF$41,0)))</f>
        <v/>
      </c>
      <c r="X31" s="105" t="str">
        <f>IF($F31="","",INDEX(References!$AT$19:$AT$41,MATCH(ProposedEquipment0!$F31,References!$AF$19:$AF$41,0)))</f>
        <v/>
      </c>
      <c r="Y31" s="172" t="str">
        <f>IF(F31="","",ROUND((I31*T31)/(1-W31)*(1-U31+V31),References!$B$4))</f>
        <v/>
      </c>
      <c r="Z31" s="174" t="str">
        <f>IF(F31="","",ROUND(J31/(1-X31)*(1-U31+V31),References!$B$5))</f>
        <v/>
      </c>
      <c r="AA31" s="174" t="str">
        <f>IF(F31="","",ROUND((K31*T31)/(1-W31)*(1-U31+V31),References!$B$4))</f>
        <v/>
      </c>
      <c r="AB31" s="174" t="str">
        <f>IF(F31="","",ROUND(L31/(1-X31)*(1-U31+V31),References!$B$5))</f>
        <v/>
      </c>
      <c r="AC31" s="174" t="str">
        <f t="shared" si="34"/>
        <v/>
      </c>
      <c r="AD31" s="172" t="str">
        <f t="shared" si="35"/>
        <v/>
      </c>
      <c r="AE31" s="174" t="str">
        <f t="shared" si="36"/>
        <v/>
      </c>
      <c r="AF31" s="174" t="str">
        <f t="shared" si="37"/>
        <v/>
      </c>
      <c r="AG31" s="174" t="str">
        <f t="shared" si="38"/>
        <v/>
      </c>
      <c r="AH31" s="174" t="str">
        <f t="shared" si="39"/>
        <v/>
      </c>
      <c r="AI31" s="174"/>
      <c r="AJ31" s="174"/>
      <c r="AK31" s="153"/>
      <c r="AL31" s="153"/>
      <c r="AM31" s="153"/>
      <c r="AN31" s="102"/>
      <c r="AR31" t="str">
        <f>IF(C31="","",'Integrated Controls'!I25)</f>
        <v/>
      </c>
      <c r="AS31" t="str">
        <f>IF(OR('ASHP Equipment Information'!Z95="DNQ",AU31=""),"",AR31*AU31)</f>
        <v/>
      </c>
      <c r="AU31" t="str">
        <f t="shared" si="40"/>
        <v/>
      </c>
      <c r="DW31" t="str">
        <f>IF(C31="","",'Customer Information'!$K$13)</f>
        <v/>
      </c>
    </row>
    <row r="32" spans="1:127" ht="12.65" customHeight="1">
      <c r="A32">
        <v>8</v>
      </c>
      <c r="C32" t="str">
        <f>IF(F32="","",References!$AH$38)</f>
        <v/>
      </c>
      <c r="D32" t="str">
        <f>IF(F32="","",References!$AG$38)</f>
        <v/>
      </c>
      <c r="E32" t="str">
        <f>IF(AND(Qualifying_Index!$C75&lt;&gt;"",References!$E$8,Qualifying_Index!$C75&lt;&gt;"No Fossil Fuel Heater"),INDEX(References!$AE$38:$AE$41,MATCH(Qualifying_Index!C75,References!$AE$38:$AE$41,0)),"")</f>
        <v/>
      </c>
      <c r="F32" t="str">
        <f>IF(AND(Qualifying_Index!$C75&lt;&gt;"",References!$E$8,Qualifying_Index!$C75&lt;&gt;"No Fossil Fuel Heater"),INDEX(References!$AF$38:$AF$41,MATCH(Qualifying_Index!C75,References!$AE$38:$AE$41,0)),"")</f>
        <v/>
      </c>
      <c r="G32" t="str">
        <f>IF(D32="","",'Customer Information'!$L$49)</f>
        <v/>
      </c>
      <c r="H32" t="str">
        <f>IF(C32="","","Whole House ASHP and ER v"&amp;Development!$A$2)</f>
        <v/>
      </c>
      <c r="I32" t="str">
        <f t="shared" si="30"/>
        <v/>
      </c>
      <c r="J32" t="str">
        <f t="shared" si="30"/>
        <v/>
      </c>
      <c r="K32" t="str">
        <f t="shared" si="30"/>
        <v/>
      </c>
      <c r="L32" t="str">
        <f t="shared" si="30"/>
        <v/>
      </c>
      <c r="M32" t="str">
        <f t="shared" si="30"/>
        <v/>
      </c>
      <c r="N32" s="105" t="str">
        <f t="shared" si="31"/>
        <v/>
      </c>
      <c r="O32" s="173" t="str">
        <f t="shared" si="32"/>
        <v/>
      </c>
      <c r="P32" s="174" t="str">
        <f t="shared" si="33"/>
        <v/>
      </c>
      <c r="Q32" s="174"/>
      <c r="R32" s="174"/>
      <c r="S32" s="174"/>
      <c r="T32" s="105" t="str">
        <f>IF($F32="","",INDEX(References!$AM$19:$AM$41,MATCH(ProposedEquipment0!$F32,References!$AF$19:$AF$41,0)))</f>
        <v/>
      </c>
      <c r="U32" s="105" t="str">
        <f>IF($F32="","",INDEX(References!$AQ$19:$AQ$41,MATCH(ProposedEquipment0!$F32,References!$AF$19:$AF$41,0)))</f>
        <v/>
      </c>
      <c r="V32" s="105" t="str">
        <f>IF($F32="","",INDEX(References!$AR$19:$AR$40,MATCH(ProposedEquipment0!$F32,References!$AF$19:$AF$40,0)))</f>
        <v/>
      </c>
      <c r="W32" s="105" t="str">
        <f>IF($F32="","",INDEX(References!$AS$19:$AS$41,MATCH(ProposedEquipment0!$F32,References!$AF$19:$AF$41,0)))</f>
        <v/>
      </c>
      <c r="X32" s="105" t="str">
        <f>IF($F32="","",INDEX(References!$AT$19:$AT$41,MATCH(ProposedEquipment0!$F32,References!$AF$19:$AF$41,0)))</f>
        <v/>
      </c>
      <c r="Y32" s="172" t="str">
        <f>IF(F32="","",ROUND((I32*T32)/(1-W32)*(1-U32+V32),References!$B$4))</f>
        <v/>
      </c>
      <c r="Z32" s="174" t="str">
        <f>IF(F32="","",ROUND(J32/(1-X32)*(1-U32+V32),References!$B$5))</f>
        <v/>
      </c>
      <c r="AA32" s="174" t="str">
        <f>IF(F32="","",ROUND((K32*T32)/(1-W32)*(1-U32+V32),References!$B$4))</f>
        <v/>
      </c>
      <c r="AB32" s="174" t="str">
        <f>IF(F32="","",ROUND(L32/(1-X32)*(1-U32+V32),References!$B$5))</f>
        <v/>
      </c>
      <c r="AC32" s="174" t="str">
        <f t="shared" si="34"/>
        <v/>
      </c>
      <c r="AD32" s="172" t="str">
        <f t="shared" si="35"/>
        <v/>
      </c>
      <c r="AE32" s="174" t="str">
        <f t="shared" si="36"/>
        <v/>
      </c>
      <c r="AF32" s="174" t="str">
        <f t="shared" si="37"/>
        <v/>
      </c>
      <c r="AG32" s="174" t="str">
        <f t="shared" si="38"/>
        <v/>
      </c>
      <c r="AH32" s="174" t="str">
        <f t="shared" si="39"/>
        <v/>
      </c>
      <c r="AI32" s="174"/>
      <c r="AJ32" s="174"/>
      <c r="AK32" s="153"/>
      <c r="AL32" s="153"/>
      <c r="AM32" s="153"/>
      <c r="AN32" s="102"/>
      <c r="AR32" t="str">
        <f>IF(C32="","",'Integrated Controls'!I26)</f>
        <v/>
      </c>
      <c r="AS32" t="str">
        <f>IF(OR('ASHP Equipment Information'!Z96="DNQ",AU32=""),"",AR32*AU32)</f>
        <v/>
      </c>
      <c r="AU32" t="str">
        <f t="shared" si="40"/>
        <v/>
      </c>
      <c r="DW32" t="str">
        <f>IF(C32="","",'Customer Information'!$K$13)</f>
        <v/>
      </c>
    </row>
    <row r="33" spans="1:127" ht="12.65" customHeight="1">
      <c r="A33">
        <v>9</v>
      </c>
      <c r="C33" t="str">
        <f>IF(F33="","",References!$AH$38)</f>
        <v/>
      </c>
      <c r="D33" t="str">
        <f>IF(F33="","",References!$AG$38)</f>
        <v/>
      </c>
      <c r="E33" t="str">
        <f>IF(AND(Qualifying_Index!$C76&lt;&gt;"",References!$E$8,Qualifying_Index!$C76&lt;&gt;"No Fossil Fuel Heater"),INDEX(References!$AE$38:$AE$41,MATCH(Qualifying_Index!C76,References!$AE$38:$AE$41,0)),"")</f>
        <v/>
      </c>
      <c r="F33" t="str">
        <f>IF(AND(Qualifying_Index!$C76&lt;&gt;"",References!$E$8,Qualifying_Index!$C76&lt;&gt;"No Fossil Fuel Heater"),INDEX(References!$AF$38:$AF$41,MATCH(Qualifying_Index!C76,References!$AE$38:$AE$41,0)),"")</f>
        <v/>
      </c>
      <c r="G33" t="str">
        <f>IF(D33="","",'Customer Information'!$L$49)</f>
        <v/>
      </c>
      <c r="H33" t="str">
        <f>IF(C33="","","Whole House ASHP and ER v"&amp;Development!$A$2)</f>
        <v/>
      </c>
      <c r="I33" t="str">
        <f t="shared" si="30"/>
        <v/>
      </c>
      <c r="J33" t="str">
        <f t="shared" si="30"/>
        <v/>
      </c>
      <c r="K33" t="str">
        <f t="shared" si="30"/>
        <v/>
      </c>
      <c r="L33" t="str">
        <f t="shared" si="30"/>
        <v/>
      </c>
      <c r="M33" t="str">
        <f t="shared" si="30"/>
        <v/>
      </c>
      <c r="N33" s="105" t="str">
        <f t="shared" si="31"/>
        <v/>
      </c>
      <c r="O33" s="173" t="str">
        <f t="shared" si="32"/>
        <v/>
      </c>
      <c r="P33" s="174" t="str">
        <f t="shared" si="33"/>
        <v/>
      </c>
      <c r="Q33" s="174"/>
      <c r="R33" s="174"/>
      <c r="S33" s="174"/>
      <c r="T33" s="105" t="str">
        <f>IF($F33="","",INDEX(References!$AM$19:$AM$41,MATCH(ProposedEquipment0!$F33,References!$AF$19:$AF$41,0)))</f>
        <v/>
      </c>
      <c r="U33" s="105" t="str">
        <f>IF($F33="","",INDEX(References!$AQ$19:$AQ$41,MATCH(ProposedEquipment0!$F33,References!$AF$19:$AF$41,0)))</f>
        <v/>
      </c>
      <c r="V33" s="105" t="str">
        <f>IF($F33="","",INDEX(References!$AR$19:$AR$40,MATCH(ProposedEquipment0!$F33,References!$AF$19:$AF$40,0)))</f>
        <v/>
      </c>
      <c r="W33" s="105" t="str">
        <f>IF($F33="","",INDEX(References!$AS$19:$AS$41,MATCH(ProposedEquipment0!$F33,References!$AF$19:$AF$41,0)))</f>
        <v/>
      </c>
      <c r="X33" s="105" t="str">
        <f>IF($F33="","",INDEX(References!$AT$19:$AT$41,MATCH(ProposedEquipment0!$F33,References!$AF$19:$AF$41,0)))</f>
        <v/>
      </c>
      <c r="Y33" s="172" t="str">
        <f>IF(F33="","",ROUND((I33*T33)/(1-W33)*(1-U33+V33),References!$B$4))</f>
        <v/>
      </c>
      <c r="Z33" s="174" t="str">
        <f>IF(F33="","",ROUND(J33/(1-X33)*(1-U33+V33),References!$B$5))</f>
        <v/>
      </c>
      <c r="AA33" s="174" t="str">
        <f>IF(F33="","",ROUND((K33*T33)/(1-W33)*(1-U33+V33),References!$B$4))</f>
        <v/>
      </c>
      <c r="AB33" s="174" t="str">
        <f>IF(F33="","",ROUND(L33/(1-X33)*(1-U33+V33),References!$B$5))</f>
        <v/>
      </c>
      <c r="AC33" s="174" t="str">
        <f t="shared" si="34"/>
        <v/>
      </c>
      <c r="AD33" s="172" t="str">
        <f t="shared" si="35"/>
        <v/>
      </c>
      <c r="AE33" s="174" t="str">
        <f t="shared" si="36"/>
        <v/>
      </c>
      <c r="AF33" s="174" t="str">
        <f t="shared" si="37"/>
        <v/>
      </c>
      <c r="AG33" s="174" t="str">
        <f t="shared" si="38"/>
        <v/>
      </c>
      <c r="AH33" s="174" t="str">
        <f t="shared" si="39"/>
        <v/>
      </c>
      <c r="AI33" s="174"/>
      <c r="AJ33" s="174"/>
      <c r="AK33" s="153"/>
      <c r="AL33" s="153"/>
      <c r="AM33" s="153"/>
      <c r="AN33" s="102"/>
      <c r="AR33" t="str">
        <f>IF(C33="","",'Integrated Controls'!I27)</f>
        <v/>
      </c>
      <c r="AS33" t="str">
        <f>IF(OR('ASHP Equipment Information'!Z97="DNQ",AU33=""),"",AR33*AU33)</f>
        <v/>
      </c>
      <c r="AU33" t="str">
        <f t="shared" si="40"/>
        <v/>
      </c>
      <c r="DW33" t="str">
        <f>IF(C33="","",'Customer Information'!$K$13)</f>
        <v/>
      </c>
    </row>
    <row r="34" spans="1:127" ht="12.65" customHeight="1">
      <c r="A34">
        <v>10</v>
      </c>
      <c r="C34" t="str">
        <f>IF(F34="","",References!$AH$38)</f>
        <v/>
      </c>
      <c r="D34" t="str">
        <f>IF(F34="","",References!$AG$38)</f>
        <v/>
      </c>
      <c r="E34" t="str">
        <f>IF(AND(Qualifying_Index!$C77&lt;&gt;"",References!$E$8,Qualifying_Index!$C77&lt;&gt;"No Fossil Fuel Heater"),INDEX(References!$AE$38:$AE$41,MATCH(Qualifying_Index!C77,References!$AE$38:$AE$41,0)),"")</f>
        <v/>
      </c>
      <c r="F34" t="str">
        <f>IF(AND(Qualifying_Index!$C77&lt;&gt;"",References!$E$8,Qualifying_Index!$C77&lt;&gt;"No Fossil Fuel Heater"),INDEX(References!$AF$38:$AF$41,MATCH(Qualifying_Index!C77,References!$AE$38:$AE$41,0)),"")</f>
        <v/>
      </c>
      <c r="G34" t="str">
        <f>IF(D34="","",'Customer Information'!$L$49)</f>
        <v/>
      </c>
      <c r="H34" t="str">
        <f>IF(C34="","","Whole House ASHP and ER v"&amp;Development!$A$2)</f>
        <v/>
      </c>
      <c r="I34" t="str">
        <f t="shared" si="30"/>
        <v/>
      </c>
      <c r="J34" t="str">
        <f t="shared" si="30"/>
        <v/>
      </c>
      <c r="K34" t="str">
        <f t="shared" si="30"/>
        <v/>
      </c>
      <c r="L34" t="str">
        <f t="shared" si="30"/>
        <v/>
      </c>
      <c r="M34" t="str">
        <f t="shared" si="30"/>
        <v/>
      </c>
      <c r="N34" s="105" t="str">
        <f t="shared" si="31"/>
        <v/>
      </c>
      <c r="O34" s="173" t="str">
        <f t="shared" si="32"/>
        <v/>
      </c>
      <c r="P34" s="174" t="str">
        <f t="shared" si="33"/>
        <v/>
      </c>
      <c r="Q34" s="174"/>
      <c r="R34" s="174"/>
      <c r="S34" s="174"/>
      <c r="T34" s="105" t="str">
        <f>IF($F34="","",INDEX(References!$AM$19:$AM$41,MATCH(ProposedEquipment0!$F34,References!$AF$19:$AF$41,0)))</f>
        <v/>
      </c>
      <c r="U34" s="105" t="str">
        <f>IF($F34="","",INDEX(References!$AQ$19:$AQ$41,MATCH(ProposedEquipment0!$F34,References!$AF$19:$AF$41,0)))</f>
        <v/>
      </c>
      <c r="V34" s="105" t="str">
        <f>IF($F34="","",INDEX(References!$AR$19:$AR$40,MATCH(ProposedEquipment0!$F34,References!$AF$19:$AF$40,0)))</f>
        <v/>
      </c>
      <c r="W34" s="105" t="str">
        <f>IF($F34="","",INDEX(References!$AS$19:$AS$41,MATCH(ProposedEquipment0!$F34,References!$AF$19:$AF$41,0)))</f>
        <v/>
      </c>
      <c r="X34" s="105" t="str">
        <f>IF($F34="","",INDEX(References!$AT$19:$AT$41,MATCH(ProposedEquipment0!$F34,References!$AF$19:$AF$41,0)))</f>
        <v/>
      </c>
      <c r="Y34" s="172" t="str">
        <f>IF(F34="","",ROUND((I34*T34)/(1-W34)*(1-U34+V34),References!$B$4))</f>
        <v/>
      </c>
      <c r="Z34" s="174" t="str">
        <f>IF(F34="","",ROUND(J34/(1-X34)*(1-U34+V34),References!$B$5))</f>
        <v/>
      </c>
      <c r="AA34" s="174" t="str">
        <f>IF(F34="","",ROUND((K34*T34)/(1-W34)*(1-U34+V34),References!$B$4))</f>
        <v/>
      </c>
      <c r="AB34" s="174" t="str">
        <f>IF(F34="","",ROUND(L34/(1-X34)*(1-U34+V34),References!$B$5))</f>
        <v/>
      </c>
      <c r="AC34" s="174" t="str">
        <f t="shared" si="34"/>
        <v/>
      </c>
      <c r="AD34" s="172" t="str">
        <f t="shared" si="35"/>
        <v/>
      </c>
      <c r="AE34" s="174" t="str">
        <f t="shared" si="36"/>
        <v/>
      </c>
      <c r="AF34" s="174" t="str">
        <f t="shared" si="37"/>
        <v/>
      </c>
      <c r="AG34" s="174" t="str">
        <f t="shared" si="38"/>
        <v/>
      </c>
      <c r="AH34" s="174" t="str">
        <f t="shared" si="39"/>
        <v/>
      </c>
      <c r="AI34" s="174"/>
      <c r="AJ34" s="174"/>
      <c r="AK34" s="153"/>
      <c r="AL34" s="153"/>
      <c r="AM34" s="153"/>
      <c r="AN34" s="102"/>
      <c r="AR34" t="str">
        <f>IF(C34="","",'Integrated Controls'!I28)</f>
        <v/>
      </c>
      <c r="AS34" t="str">
        <f>IF(OR('ASHP Equipment Information'!Z98="DNQ",AU34=""),"",AR34*AU34)</f>
        <v/>
      </c>
      <c r="AU34" t="str">
        <f t="shared" si="40"/>
        <v/>
      </c>
      <c r="DW34" t="str">
        <f>IF(C34="","",'Customer Information'!$K$13)</f>
        <v/>
      </c>
    </row>
    <row r="35" spans="1:127" ht="5.15" customHeight="1">
      <c r="N35" s="105" t="str">
        <f t="shared" si="1"/>
        <v/>
      </c>
      <c r="O35" s="173"/>
      <c r="P35" s="174"/>
      <c r="Q35" s="174"/>
      <c r="R35" s="174"/>
      <c r="S35" s="174"/>
      <c r="T35" s="105"/>
      <c r="U35" s="105"/>
      <c r="V35" s="105"/>
      <c r="W35" s="105"/>
      <c r="X35" s="105"/>
      <c r="Y35" s="172"/>
      <c r="Z35" s="174"/>
      <c r="AA35" s="174"/>
      <c r="AB35" s="174"/>
      <c r="AC35" s="174"/>
      <c r="AD35" s="172"/>
      <c r="AE35" s="174"/>
      <c r="AF35" s="174"/>
      <c r="AG35" s="174"/>
      <c r="AH35" s="174"/>
      <c r="AI35" s="105"/>
      <c r="AJ35" s="105"/>
      <c r="AK35" s="153"/>
      <c r="AL35" s="153"/>
      <c r="AM35" s="153"/>
      <c r="AN35" s="153"/>
    </row>
    <row r="36" spans="1:127" ht="5.15" customHeight="1">
      <c r="N36" s="105" t="str">
        <f t="shared" si="1"/>
        <v/>
      </c>
      <c r="O36" s="173"/>
      <c r="P36" s="174"/>
      <c r="Q36" s="174"/>
      <c r="R36" s="174"/>
      <c r="S36" s="174"/>
      <c r="T36" s="105"/>
      <c r="U36" s="105"/>
      <c r="V36" s="105"/>
      <c r="W36" s="105"/>
      <c r="X36" s="105"/>
      <c r="Y36" s="172"/>
      <c r="Z36" s="174"/>
      <c r="AA36" s="174"/>
      <c r="AB36" s="174"/>
      <c r="AC36" s="174"/>
      <c r="AD36" s="172"/>
      <c r="AE36" s="174"/>
      <c r="AF36" s="174"/>
      <c r="AG36" s="174"/>
      <c r="AH36" s="174"/>
      <c r="AI36" s="105"/>
      <c r="AJ36" s="105"/>
      <c r="AK36" s="105"/>
      <c r="AL36" s="105"/>
      <c r="AM36" s="105"/>
      <c r="AN36" s="105"/>
    </row>
    <row r="37" spans="1:127" ht="5.15" customHeight="1">
      <c r="N37" s="105" t="str">
        <f t="shared" si="1"/>
        <v/>
      </c>
      <c r="O37" s="173"/>
      <c r="P37" s="174"/>
      <c r="Q37" s="174"/>
      <c r="R37" s="174"/>
      <c r="S37" s="174"/>
      <c r="T37" s="105"/>
      <c r="U37" s="105"/>
      <c r="V37" s="105"/>
      <c r="W37" s="105"/>
      <c r="X37" s="105"/>
      <c r="Y37" s="172"/>
      <c r="Z37" s="174"/>
      <c r="AA37" s="174"/>
      <c r="AB37" s="174"/>
      <c r="AC37" s="174"/>
      <c r="AD37" s="172"/>
      <c r="AE37" s="174"/>
      <c r="AF37" s="174"/>
      <c r="AG37" s="174"/>
      <c r="AH37" s="174"/>
      <c r="AI37" s="105"/>
      <c r="AJ37" s="105"/>
      <c r="AK37" s="105"/>
      <c r="AL37" s="105"/>
      <c r="AM37" s="105"/>
      <c r="AN37" s="105"/>
    </row>
    <row r="38" spans="1:127" ht="5.15" customHeight="1">
      <c r="N38" s="105" t="str">
        <f t="shared" si="1"/>
        <v/>
      </c>
      <c r="O38" s="173"/>
      <c r="P38" s="174"/>
      <c r="Q38" s="174"/>
      <c r="R38" s="174"/>
      <c r="S38" s="174"/>
      <c r="T38" s="105"/>
      <c r="U38" s="105"/>
      <c r="V38" s="105"/>
      <c r="W38" s="105"/>
      <c r="X38" s="105"/>
      <c r="Y38" s="172"/>
      <c r="Z38" s="174"/>
      <c r="AA38" s="174"/>
      <c r="AB38" s="174"/>
      <c r="AC38" s="174"/>
      <c r="AD38" s="172"/>
      <c r="AE38" s="174"/>
      <c r="AF38" s="174"/>
      <c r="AG38" s="174"/>
      <c r="AH38" s="174"/>
      <c r="AI38" s="105"/>
      <c r="AJ38" s="105"/>
      <c r="AK38" s="105"/>
      <c r="AL38" s="105"/>
      <c r="AM38" s="105"/>
      <c r="AN38" s="105"/>
    </row>
    <row r="39" spans="1:127" ht="5.15" customHeight="1">
      <c r="N39" s="105" t="str">
        <f t="shared" si="1"/>
        <v/>
      </c>
      <c r="O39" s="173"/>
      <c r="P39" s="174"/>
      <c r="Q39" s="174"/>
      <c r="R39" s="174"/>
      <c r="S39" s="174"/>
      <c r="T39" s="105"/>
      <c r="U39" s="105"/>
      <c r="V39" s="105"/>
      <c r="W39" s="105"/>
      <c r="X39" s="105"/>
      <c r="Y39" s="172"/>
      <c r="Z39" s="174"/>
      <c r="AA39" s="174"/>
      <c r="AB39" s="174"/>
      <c r="AC39" s="174"/>
      <c r="AD39" s="172"/>
      <c r="AE39" s="174"/>
      <c r="AF39" s="174"/>
      <c r="AG39" s="174"/>
      <c r="AH39" s="174"/>
      <c r="AI39" s="105"/>
      <c r="AJ39" s="105"/>
      <c r="AK39" s="105"/>
      <c r="AL39" s="105"/>
      <c r="AM39" s="105"/>
      <c r="AN39" s="105"/>
    </row>
    <row r="40" spans="1:127" ht="5.15" customHeight="1">
      <c r="N40" s="105" t="str">
        <f t="shared" si="1"/>
        <v/>
      </c>
      <c r="O40" s="173"/>
      <c r="P40" s="174"/>
      <c r="Q40" s="174"/>
      <c r="R40" s="174"/>
      <c r="S40" s="174"/>
      <c r="T40" s="105"/>
      <c r="U40" s="105"/>
      <c r="V40" s="105"/>
      <c r="W40" s="105"/>
      <c r="X40" s="105"/>
      <c r="Y40" s="172"/>
      <c r="Z40" s="174"/>
      <c r="AA40" s="174"/>
      <c r="AB40" s="174"/>
      <c r="AC40" s="174"/>
      <c r="AD40" s="172"/>
      <c r="AE40" s="174"/>
      <c r="AF40" s="174"/>
      <c r="AG40" s="174"/>
      <c r="AH40" s="174"/>
      <c r="AI40" s="105"/>
      <c r="AJ40" s="105"/>
      <c r="AK40" s="105"/>
      <c r="AL40" s="105"/>
      <c r="AM40" s="105"/>
      <c r="AN40" s="105"/>
    </row>
    <row r="41" spans="1:127" ht="12.75" customHeight="1">
      <c r="A41">
        <v>1</v>
      </c>
      <c r="C41" t="str">
        <f>IF(F41="","",INDEX(References!$BK$15:$BK$24,MATCH(F41,References!$BI$15:$BI$24,0)))</f>
        <v/>
      </c>
      <c r="D41" t="str">
        <f>IF(F41="","",INDEX(References!$BJ$15:$BJ$24,MATCH(F41,References!$BI$15:$BI$24,0)))</f>
        <v/>
      </c>
      <c r="E41" t="str">
        <f>IF(F41="","",INDEX(References!$BL$15:$BL$24,MATCH(F41,References!$BI$15:$BI$24,0)))</f>
        <v/>
      </c>
      <c r="F41" t="str">
        <f>IF(Qualifying_Index!AQ82="","",Qualifying_Index!AQ82)</f>
        <v/>
      </c>
      <c r="I41" t="str">
        <f>IF(C41="","",Qualifying_Index!AR82)</f>
        <v/>
      </c>
      <c r="J41" t="str">
        <f>IF(C41="","",Qualifying_Index!AT82)</f>
        <v/>
      </c>
      <c r="K41" t="str">
        <f>IF(C41="","",Qualifying_Index!AS82)</f>
        <v/>
      </c>
      <c r="L41" t="str">
        <f>IF(C41="","",0)</f>
        <v/>
      </c>
      <c r="M41" t="str">
        <f>IF(C41="","",J41+L41)</f>
        <v/>
      </c>
      <c r="N41" s="105" t="str">
        <f t="shared" si="1"/>
        <v/>
      </c>
      <c r="O41" s="173" t="str">
        <f t="shared" ref="O41:O53" si="41">IF(F41="","",I41*N41*T41)</f>
        <v/>
      </c>
      <c r="P41" s="174" t="str">
        <f t="shared" ref="P41:P53" si="42">IF(D41="","",J41*N41)</f>
        <v/>
      </c>
      <c r="Q41" s="174"/>
      <c r="R41" s="174"/>
      <c r="S41" s="174"/>
      <c r="T41" s="105" t="str">
        <f>IF($F41="","",1)</f>
        <v/>
      </c>
      <c r="U41" s="105" t="str">
        <f>IF($F41="","",0)</f>
        <v/>
      </c>
      <c r="V41" s="105" t="str">
        <f>IF($F41="","",0)</f>
        <v/>
      </c>
      <c r="W41" s="105" t="str">
        <f>IF($F41="","",0.085)</f>
        <v/>
      </c>
      <c r="X41" s="105" t="str">
        <f>IF($F41="","",0.06)</f>
        <v/>
      </c>
      <c r="Y41" s="172" t="str">
        <f>IF(F41="","",ROUND((I41*T41)/(1-W41)*(1-U41+V41),References!$B$4))</f>
        <v/>
      </c>
      <c r="Z41" s="174" t="str">
        <f>IF(F41="","",ROUND(J41/(1-X41)*(1-U41+V41),References!$B$5))</f>
        <v/>
      </c>
      <c r="AA41" s="174" t="str">
        <f>IF(F41="","",ROUND((K41*T41)/(1-W41)*(1-U41+V41),References!$B$4))</f>
        <v/>
      </c>
      <c r="AB41" s="174" t="str">
        <f>IF(F41="","",ROUND(L41/(1-X41)*(1-U41+V41),References!$B$5))</f>
        <v/>
      </c>
      <c r="AC41" s="174" t="str">
        <f t="shared" ref="AC41:AC53" si="43">IF(F41="","",Z41-AB41)</f>
        <v/>
      </c>
      <c r="AD41" s="172" t="str">
        <f t="shared" ref="AD41:AD53" si="44">IF(F41="","",Y41*AU41)</f>
        <v/>
      </c>
      <c r="AE41" s="174" t="str">
        <f t="shared" ref="AE41:AE53" si="45">IF(F41="","",Z41*AU41)</f>
        <v/>
      </c>
      <c r="AF41" s="174" t="str">
        <f t="shared" ref="AF41:AF53" si="46">IF(F41="","",AA41*AU41)</f>
        <v/>
      </c>
      <c r="AG41" s="174" t="str">
        <f t="shared" ref="AG41:AG53" si="47">IF(F41="","",AB41*AU41)</f>
        <v/>
      </c>
      <c r="AH41" s="174" t="str">
        <f t="shared" ref="AH41:AH53" si="48">IF(F41="","",AE41-AG41)</f>
        <v/>
      </c>
      <c r="AI41" s="105"/>
      <c r="AJ41" s="105"/>
      <c r="AK41" s="105"/>
      <c r="AL41" s="105" t="str">
        <f>IF($C41="","",Qualifying_Index!AZ82)</f>
        <v/>
      </c>
      <c r="AM41" s="105" t="str">
        <f>IF($C41="","",0)</f>
        <v/>
      </c>
      <c r="AN41" s="105" t="str">
        <f>IF($C41="","",AL41+AM41)</f>
        <v/>
      </c>
      <c r="AO41" s="105" t="str">
        <f>IF($C41="","",'Home Performance'!J54/SUM($AU$41:$AU$43))</f>
        <v/>
      </c>
      <c r="AP41" s="105"/>
      <c r="AQ41" s="105" t="str">
        <f>IF($C41="","",AO41+AP41)</f>
        <v/>
      </c>
      <c r="AR41" s="105" t="str">
        <f>IF($C41="","",'Home Performance'!J56/SUM($AU$41:$AU$43))</f>
        <v/>
      </c>
      <c r="AS41" s="105" t="str">
        <f>IF($C41="","",AR41*AU41)</f>
        <v/>
      </c>
      <c r="AT41" s="105"/>
      <c r="AU41" t="str">
        <f>IF(C41="","",1)</f>
        <v/>
      </c>
    </row>
    <row r="42" spans="1:127" ht="12.75" customHeight="1">
      <c r="A42">
        <v>2</v>
      </c>
      <c r="C42" t="str">
        <f>IF(F42="","",INDEX(References!$BK$15:$BK$24,MATCH(F42,References!$BI$15:$BI$24,0)))</f>
        <v/>
      </c>
      <c r="D42" t="str">
        <f>IF(F42="","",INDEX(References!$BJ$15:$BJ$24,MATCH(F42,References!$BI$15:$BI$24,0)))</f>
        <v/>
      </c>
      <c r="E42" t="str">
        <f>IF(F42="","",INDEX(References!$BL$15:$BL$24,MATCH(F42,References!$BI$15:$BI$24,0)))</f>
        <v/>
      </c>
      <c r="F42" t="str">
        <f>IF(Qualifying_Index!AQ83="","",Qualifying_Index!AQ83)</f>
        <v/>
      </c>
      <c r="I42" t="str">
        <f>IF(C42="","",Qualifying_Index!AR83)</f>
        <v/>
      </c>
      <c r="J42" t="str">
        <f>IF(C42="","",Qualifying_Index!AT83)</f>
        <v/>
      </c>
      <c r="K42" t="str">
        <f>IF(C42="","",Qualifying_Index!AS83)</f>
        <v/>
      </c>
      <c r="L42" t="str">
        <f t="shared" ref="L42:L53" si="49">IF(C42="","",0)</f>
        <v/>
      </c>
      <c r="M42" t="str">
        <f t="shared" ref="M42:M53" si="50">IF(C42="","",J42+L42)</f>
        <v/>
      </c>
      <c r="N42" s="105" t="str">
        <f t="shared" si="1"/>
        <v/>
      </c>
      <c r="O42" s="173" t="str">
        <f t="shared" si="41"/>
        <v/>
      </c>
      <c r="P42" s="174" t="str">
        <f t="shared" si="42"/>
        <v/>
      </c>
      <c r="Q42" s="174"/>
      <c r="R42" s="174"/>
      <c r="S42" s="174"/>
      <c r="T42" s="105" t="str">
        <f t="shared" ref="T42:T53" si="51">IF(F42="","",1)</f>
        <v/>
      </c>
      <c r="U42" s="105" t="str">
        <f t="shared" ref="U42:V53" si="52">IF($F42="","",0)</f>
        <v/>
      </c>
      <c r="V42" s="105" t="str">
        <f t="shared" si="52"/>
        <v/>
      </c>
      <c r="W42" s="105" t="str">
        <f t="shared" ref="W42:W53" si="53">IF($F42="","",0.085)</f>
        <v/>
      </c>
      <c r="X42" s="105" t="str">
        <f t="shared" ref="X42:X53" si="54">IF($F42="","",0.06)</f>
        <v/>
      </c>
      <c r="Y42" s="172" t="str">
        <f>IF(F42="","",ROUND((I42*T42)/(1-W42)*(1-U42+V42),References!$B$4))</f>
        <v/>
      </c>
      <c r="Z42" s="174" t="str">
        <f>IF(F42="","",ROUND(J42/(1-X42)*(1-U42+V42),References!$B$5))</f>
        <v/>
      </c>
      <c r="AA42" s="174" t="str">
        <f>IF(F42="","",ROUND((K42*T42)/(1-W42)*(1-U42+V42),References!$B$4))</f>
        <v/>
      </c>
      <c r="AB42" s="174" t="str">
        <f>IF(F42="","",ROUND(L42/(1-X42)*(1-U42+V42),References!$B$5))</f>
        <v/>
      </c>
      <c r="AC42" s="174" t="str">
        <f t="shared" si="43"/>
        <v/>
      </c>
      <c r="AD42" s="172" t="str">
        <f t="shared" si="44"/>
        <v/>
      </c>
      <c r="AE42" s="174" t="str">
        <f t="shared" si="45"/>
        <v/>
      </c>
      <c r="AF42" s="174" t="str">
        <f t="shared" si="46"/>
        <v/>
      </c>
      <c r="AG42" s="174" t="str">
        <f t="shared" si="47"/>
        <v/>
      </c>
      <c r="AH42" s="174" t="str">
        <f t="shared" si="48"/>
        <v/>
      </c>
      <c r="AL42" s="105" t="str">
        <f>IF(C42="","",Qualifying_Index!AZ83)</f>
        <v/>
      </c>
      <c r="AM42" s="105" t="str">
        <f t="shared" ref="AM42:AM53" si="55">IF($C42="","",0)</f>
        <v/>
      </c>
      <c r="AN42" s="105" t="str">
        <f t="shared" ref="AN42:AN53" si="56">IF($C42="","",AL42+AM42)</f>
        <v/>
      </c>
      <c r="AO42" s="105" t="str">
        <f>IF($C42="","",'Home Performance'!J55/SUM($AU$41:$AU$43))</f>
        <v/>
      </c>
      <c r="AP42" s="105"/>
      <c r="AQ42" s="105" t="str">
        <f t="shared" ref="AQ42:AQ53" si="57">IF($C42="","",AO42+AP42)</f>
        <v/>
      </c>
      <c r="AR42" s="105" t="str">
        <f>IF($C42="","",'Home Performance'!J57/SUM($AU$41:$AU$43))</f>
        <v/>
      </c>
      <c r="AS42" s="105" t="str">
        <f>IF($C42="","",AR42*AU42)</f>
        <v/>
      </c>
      <c r="AU42" t="str">
        <f t="shared" ref="AU42:AU53" si="58">IF(C42="","",1)</f>
        <v/>
      </c>
    </row>
    <row r="43" spans="1:127" ht="12.75" customHeight="1">
      <c r="A43">
        <v>3</v>
      </c>
      <c r="C43" t="str">
        <f>IF(F43="","",INDEX(References!$BK$15:$BK$24,MATCH(F43,References!$BI$15:$BI$24,0)))</f>
        <v/>
      </c>
      <c r="D43" t="str">
        <f>IF(F43="","",INDEX(References!$BJ$15:$BJ$24,MATCH(F43,References!$BI$15:$BI$24,0)))</f>
        <v/>
      </c>
      <c r="E43" t="str">
        <f>IF(F43="","",INDEX(References!$BL$15:$BL$24,MATCH(F43,References!$BI$15:$BI$24,0)))</f>
        <v/>
      </c>
      <c r="F43" t="str">
        <f>IF(Qualifying_Index!AQ84="","",Qualifying_Index!AQ84)</f>
        <v/>
      </c>
      <c r="I43" t="str">
        <f>IF(C43="","",Qualifying_Index!AR84)</f>
        <v/>
      </c>
      <c r="J43" t="str">
        <f>IF(C43="","",Qualifying_Index!AT84)</f>
        <v/>
      </c>
      <c r="K43" t="str">
        <f>IF(C43="","",Qualifying_Index!AS84)</f>
        <v/>
      </c>
      <c r="L43" t="str">
        <f t="shared" si="49"/>
        <v/>
      </c>
      <c r="M43" t="str">
        <f t="shared" si="50"/>
        <v/>
      </c>
      <c r="N43" s="105" t="str">
        <f t="shared" si="1"/>
        <v/>
      </c>
      <c r="O43" s="173" t="str">
        <f t="shared" si="41"/>
        <v/>
      </c>
      <c r="P43" s="174" t="str">
        <f t="shared" si="42"/>
        <v/>
      </c>
      <c r="Q43" s="174"/>
      <c r="R43" s="174"/>
      <c r="S43" s="174"/>
      <c r="T43" s="105" t="str">
        <f t="shared" si="51"/>
        <v/>
      </c>
      <c r="U43" s="105" t="str">
        <f t="shared" si="52"/>
        <v/>
      </c>
      <c r="V43" s="105" t="str">
        <f t="shared" si="52"/>
        <v/>
      </c>
      <c r="W43" s="105" t="str">
        <f t="shared" si="53"/>
        <v/>
      </c>
      <c r="X43" s="105" t="str">
        <f t="shared" si="54"/>
        <v/>
      </c>
      <c r="Y43" s="172" t="str">
        <f>IF(F43="","",ROUND((I43*T43)/(1-W43)*(1-U43+V43),References!$B$4))</f>
        <v/>
      </c>
      <c r="Z43" s="174" t="str">
        <f>IF(F43="","",ROUND(J43/(1-X43)*(1-U43+V43),References!$B$5))</f>
        <v/>
      </c>
      <c r="AA43" s="174" t="str">
        <f>IF(F43="","",ROUND((K43*T43)/(1-W43)*(1-U43+V43),References!$B$4))</f>
        <v/>
      </c>
      <c r="AB43" s="174" t="str">
        <f>IF(F43="","",ROUND(L43/(1-X43)*(1-U43+V43),References!$B$5))</f>
        <v/>
      </c>
      <c r="AC43" s="174" t="str">
        <f t="shared" si="43"/>
        <v/>
      </c>
      <c r="AD43" s="172" t="str">
        <f t="shared" si="44"/>
        <v/>
      </c>
      <c r="AE43" s="174" t="str">
        <f t="shared" si="45"/>
        <v/>
      </c>
      <c r="AF43" s="174" t="str">
        <f t="shared" si="46"/>
        <v/>
      </c>
      <c r="AG43" s="174" t="str">
        <f t="shared" si="47"/>
        <v/>
      </c>
      <c r="AH43" s="174" t="str">
        <f t="shared" si="48"/>
        <v/>
      </c>
      <c r="AL43" s="105" t="str">
        <f>IF(C43="","",Qualifying_Index!AZ84)</f>
        <v/>
      </c>
      <c r="AM43" s="105" t="str">
        <f t="shared" si="55"/>
        <v/>
      </c>
      <c r="AN43" s="105" t="str">
        <f t="shared" si="56"/>
        <v/>
      </c>
      <c r="AO43" s="105" t="str">
        <f>IF($C43="","",'Home Performance'!J56/SUM($AU$41:$AU$43))</f>
        <v/>
      </c>
      <c r="AP43" s="105"/>
      <c r="AQ43" s="105" t="str">
        <f t="shared" si="57"/>
        <v/>
      </c>
      <c r="AR43" s="105" t="str">
        <f>IF($C43="","",'Home Performance'!J58/SUM($AU$41:$AU$43))</f>
        <v/>
      </c>
      <c r="AS43" s="105" t="str">
        <f>IF($C43="","",AR43*AU43)</f>
        <v/>
      </c>
      <c r="AU43" t="str">
        <f t="shared" si="58"/>
        <v/>
      </c>
    </row>
    <row r="44" spans="1:127" ht="5.15" customHeight="1">
      <c r="L44" t="str">
        <f t="shared" si="49"/>
        <v/>
      </c>
      <c r="M44" t="str">
        <f t="shared" si="50"/>
        <v/>
      </c>
      <c r="N44" s="105" t="str">
        <f t="shared" si="1"/>
        <v/>
      </c>
      <c r="O44" s="173" t="str">
        <f t="shared" si="41"/>
        <v/>
      </c>
      <c r="P44" s="174" t="str">
        <f t="shared" si="42"/>
        <v/>
      </c>
      <c r="Q44" s="174"/>
      <c r="R44" s="174"/>
      <c r="S44" s="174"/>
      <c r="T44" s="105" t="str">
        <f t="shared" si="51"/>
        <v/>
      </c>
      <c r="U44" s="105" t="str">
        <f t="shared" si="52"/>
        <v/>
      </c>
      <c r="V44" s="105" t="str">
        <f t="shared" si="52"/>
        <v/>
      </c>
      <c r="W44" s="105" t="str">
        <f t="shared" si="53"/>
        <v/>
      </c>
      <c r="X44" s="105" t="str">
        <f t="shared" si="54"/>
        <v/>
      </c>
      <c r="Y44" s="172" t="str">
        <f>IF(F44="","",ROUND((I44*T44)/(1-W44)*(1-U44+V44),References!$B$4))</f>
        <v/>
      </c>
      <c r="Z44" s="174" t="str">
        <f>IF(F44="","",ROUND(J44/(1-X44)*(1-U44+V44),References!$B$5))</f>
        <v/>
      </c>
      <c r="AA44" s="174" t="str">
        <f>IF(F44="","",ROUND((K44*T44)/(1-W44)*(1-U44+V44),References!$B$4))</f>
        <v/>
      </c>
      <c r="AB44" s="174" t="str">
        <f>IF(F44="","",ROUND(L44/(1-X44)*(1-U44+V44),References!$B$5))</f>
        <v/>
      </c>
      <c r="AC44" s="174" t="str">
        <f t="shared" si="43"/>
        <v/>
      </c>
      <c r="AD44" s="172" t="str">
        <f t="shared" si="44"/>
        <v/>
      </c>
      <c r="AE44" s="174" t="str">
        <f t="shared" si="45"/>
        <v/>
      </c>
      <c r="AF44" s="174" t="str">
        <f t="shared" si="46"/>
        <v/>
      </c>
      <c r="AG44" s="174" t="str">
        <f t="shared" si="47"/>
        <v/>
      </c>
      <c r="AH44" s="174" t="str">
        <f t="shared" si="48"/>
        <v/>
      </c>
      <c r="AL44" s="105" t="str">
        <f>IF(C44="","",Qualifying_Index!AZ85)</f>
        <v/>
      </c>
      <c r="AM44" s="105" t="str">
        <f t="shared" si="55"/>
        <v/>
      </c>
      <c r="AN44" s="105" t="str">
        <f t="shared" si="56"/>
        <v/>
      </c>
      <c r="AO44" s="105" t="str">
        <f>IF($C44="","",'Home Performance'!J57/SUM(AU44:AU46))</f>
        <v/>
      </c>
      <c r="AQ44" s="105" t="str">
        <f t="shared" si="57"/>
        <v/>
      </c>
      <c r="AR44" s="105" t="str">
        <f>IF($C44="","",'Home Performance'!J59/SUM($AU$41:$AU$43))</f>
        <v/>
      </c>
      <c r="AS44" s="105" t="str">
        <f t="shared" ref="AS44:AS53" si="59">IF($C44="","",AR44*AU44)</f>
        <v/>
      </c>
      <c r="AU44" t="str">
        <f t="shared" si="58"/>
        <v/>
      </c>
    </row>
    <row r="45" spans="1:127" ht="5.15" customHeight="1">
      <c r="L45" t="str">
        <f t="shared" si="49"/>
        <v/>
      </c>
      <c r="M45" t="str">
        <f t="shared" si="50"/>
        <v/>
      </c>
      <c r="N45" s="105" t="str">
        <f t="shared" si="1"/>
        <v/>
      </c>
      <c r="O45" s="173" t="str">
        <f t="shared" si="41"/>
        <v/>
      </c>
      <c r="P45" s="174" t="str">
        <f t="shared" si="42"/>
        <v/>
      </c>
      <c r="Q45" s="174"/>
      <c r="R45" s="174"/>
      <c r="S45" s="174"/>
      <c r="T45" s="105" t="str">
        <f t="shared" si="51"/>
        <v/>
      </c>
      <c r="U45" s="105" t="str">
        <f t="shared" si="52"/>
        <v/>
      </c>
      <c r="V45" s="105" t="str">
        <f t="shared" si="52"/>
        <v/>
      </c>
      <c r="W45" s="105" t="str">
        <f t="shared" si="53"/>
        <v/>
      </c>
      <c r="X45" s="105" t="str">
        <f t="shared" si="54"/>
        <v/>
      </c>
      <c r="Y45" s="172" t="str">
        <f>IF(F45="","",ROUND((I45*T45)/(1-W45)*(1-U45+V45),References!$B$4))</f>
        <v/>
      </c>
      <c r="Z45" s="174" t="str">
        <f>IF(F45="","",ROUND(J45/(1-X45)*(1-U45+V45),References!$B$5))</f>
        <v/>
      </c>
      <c r="AA45" s="174" t="str">
        <f>IF(F45="","",ROUND((K45*T45)/(1-W45)*(1-U45+V45),References!$B$4))</f>
        <v/>
      </c>
      <c r="AB45" s="174" t="str">
        <f>IF(F45="","",ROUND(L45/(1-X45)*(1-U45+V45),References!$B$5))</f>
        <v/>
      </c>
      <c r="AC45" s="174" t="str">
        <f t="shared" si="43"/>
        <v/>
      </c>
      <c r="AD45" s="172" t="str">
        <f t="shared" si="44"/>
        <v/>
      </c>
      <c r="AE45" s="174" t="str">
        <f t="shared" si="45"/>
        <v/>
      </c>
      <c r="AF45" s="174" t="str">
        <f t="shared" si="46"/>
        <v/>
      </c>
      <c r="AG45" s="174" t="str">
        <f t="shared" si="47"/>
        <v/>
      </c>
      <c r="AH45" s="174" t="str">
        <f t="shared" si="48"/>
        <v/>
      </c>
      <c r="AL45" s="105" t="str">
        <f>IF(C45="","",Qualifying_Index!AZ86)</f>
        <v/>
      </c>
      <c r="AM45" s="105" t="str">
        <f t="shared" si="55"/>
        <v/>
      </c>
      <c r="AN45" s="105" t="str">
        <f t="shared" si="56"/>
        <v/>
      </c>
      <c r="AO45" s="105" t="str">
        <f>IF($C45="","",'Home Performance'!J58/SUM(AU45:AU47))</f>
        <v/>
      </c>
      <c r="AQ45" s="105" t="str">
        <f t="shared" si="57"/>
        <v/>
      </c>
      <c r="AR45" s="105" t="str">
        <f>IF($C45="","",'Home Performance'!J60/SUM($AU$41:$AU$43))</f>
        <v/>
      </c>
      <c r="AS45" s="105" t="str">
        <f t="shared" si="59"/>
        <v/>
      </c>
      <c r="AU45" t="str">
        <f t="shared" si="58"/>
        <v/>
      </c>
    </row>
    <row r="46" spans="1:127" ht="5.15" customHeight="1">
      <c r="L46" t="str">
        <f t="shared" si="49"/>
        <v/>
      </c>
      <c r="M46" t="str">
        <f t="shared" si="50"/>
        <v/>
      </c>
      <c r="N46" s="105" t="str">
        <f t="shared" si="1"/>
        <v/>
      </c>
      <c r="O46" s="173" t="str">
        <f t="shared" si="41"/>
        <v/>
      </c>
      <c r="P46" s="174" t="str">
        <f t="shared" si="42"/>
        <v/>
      </c>
      <c r="Q46" s="174"/>
      <c r="R46" s="174"/>
      <c r="S46" s="174"/>
      <c r="T46" s="105" t="str">
        <f t="shared" si="51"/>
        <v/>
      </c>
      <c r="U46" s="105" t="str">
        <f t="shared" si="52"/>
        <v/>
      </c>
      <c r="V46" s="105" t="str">
        <f t="shared" si="52"/>
        <v/>
      </c>
      <c r="W46" s="105" t="str">
        <f t="shared" si="53"/>
        <v/>
      </c>
      <c r="X46" s="105" t="str">
        <f t="shared" si="54"/>
        <v/>
      </c>
      <c r="Y46" s="172" t="str">
        <f>IF(F46="","",ROUND((I46*T46)/(1-W46)*(1-U46+V46),References!$B$4))</f>
        <v/>
      </c>
      <c r="Z46" s="174" t="str">
        <f>IF(F46="","",ROUND(J46/(1-X46)*(1-U46+V46),References!$B$5))</f>
        <v/>
      </c>
      <c r="AA46" s="174" t="str">
        <f>IF(F46="","",ROUND((K46*T46)/(1-W46)*(1-U46+V46),References!$B$4))</f>
        <v/>
      </c>
      <c r="AB46" s="174" t="str">
        <f>IF(F46="","",ROUND(L46/(1-X46)*(1-U46+V46),References!$B$5))</f>
        <v/>
      </c>
      <c r="AC46" s="174" t="str">
        <f t="shared" si="43"/>
        <v/>
      </c>
      <c r="AD46" s="172" t="str">
        <f t="shared" si="44"/>
        <v/>
      </c>
      <c r="AE46" s="174" t="str">
        <f t="shared" si="45"/>
        <v/>
      </c>
      <c r="AF46" s="174" t="str">
        <f t="shared" si="46"/>
        <v/>
      </c>
      <c r="AG46" s="174" t="str">
        <f t="shared" si="47"/>
        <v/>
      </c>
      <c r="AH46" s="174" t="str">
        <f t="shared" si="48"/>
        <v/>
      </c>
      <c r="AL46" s="105" t="str">
        <f>IF(C46="","",Qualifying_Index!AZ87)</f>
        <v/>
      </c>
      <c r="AM46" s="105" t="str">
        <f t="shared" si="55"/>
        <v/>
      </c>
      <c r="AN46" s="105" t="str">
        <f t="shared" si="56"/>
        <v/>
      </c>
      <c r="AO46" s="105" t="str">
        <f>IF($C46="","",'Home Performance'!J59/SUM(AU46:AU48))</f>
        <v/>
      </c>
      <c r="AQ46" s="105" t="str">
        <f t="shared" si="57"/>
        <v/>
      </c>
      <c r="AR46" s="105" t="str">
        <f>IF($C46="","",'Home Performance'!J61/SUM($AU$41:$AU$43))</f>
        <v/>
      </c>
      <c r="AS46" s="105" t="str">
        <f t="shared" si="59"/>
        <v/>
      </c>
      <c r="AU46" t="str">
        <f t="shared" si="58"/>
        <v/>
      </c>
    </row>
    <row r="47" spans="1:127" ht="12.75" customHeight="1">
      <c r="A47">
        <v>1</v>
      </c>
      <c r="C47" t="str">
        <f>IF(F47="","",INDEX(References!$BK$15:$BK$24,MATCH(F47,References!$BI$15:$BI$24,0)))</f>
        <v/>
      </c>
      <c r="D47" t="str">
        <f>IF(F47="","",INDEX(References!$BJ$15:$BJ$24,MATCH(F47,References!$BI$15:$BI$24,0)))</f>
        <v/>
      </c>
      <c r="E47" t="str">
        <f>IF(F47="","",INDEX(References!$BL$15:$BL$24,MATCH(F47,References!$BI$15:$BI$24,0)))</f>
        <v/>
      </c>
      <c r="F47" t="str">
        <f>IF(Qualifying_Index!AQ92="","",Qualifying_Index!AQ92)</f>
        <v/>
      </c>
      <c r="I47" t="str">
        <f>IF(C47="","",Qualifying_Index!AR92)</f>
        <v/>
      </c>
      <c r="J47" t="str">
        <f>IF(C47="","",Qualifying_Index!AT92)</f>
        <v/>
      </c>
      <c r="K47" t="str">
        <f>IF(C47="","",Qualifying_Index!AS92)</f>
        <v/>
      </c>
      <c r="L47" t="str">
        <f t="shared" si="49"/>
        <v/>
      </c>
      <c r="M47" t="str">
        <f t="shared" si="50"/>
        <v/>
      </c>
      <c r="N47" s="105" t="str">
        <f t="shared" si="1"/>
        <v/>
      </c>
      <c r="O47" s="173" t="str">
        <f t="shared" si="41"/>
        <v/>
      </c>
      <c r="P47" s="174" t="str">
        <f t="shared" si="42"/>
        <v/>
      </c>
      <c r="Q47" s="174"/>
      <c r="R47" s="174"/>
      <c r="S47" s="174"/>
      <c r="T47" s="105" t="str">
        <f t="shared" si="51"/>
        <v/>
      </c>
      <c r="U47" s="105" t="str">
        <f t="shared" si="52"/>
        <v/>
      </c>
      <c r="V47" s="105" t="str">
        <f t="shared" si="52"/>
        <v/>
      </c>
      <c r="W47" s="105" t="str">
        <f t="shared" si="53"/>
        <v/>
      </c>
      <c r="X47" s="105" t="str">
        <f t="shared" si="54"/>
        <v/>
      </c>
      <c r="Y47" s="172" t="str">
        <f>IF(F47="","",ROUND((I47*T47)/(1-W47)*(1-U47+V47),References!$B$4))</f>
        <v/>
      </c>
      <c r="Z47" s="174" t="str">
        <f>IF(F47="","",ROUND(J47/(1-X47)*(1-U47+V47),References!$B$5))</f>
        <v/>
      </c>
      <c r="AA47" s="174" t="str">
        <f>IF(F47="","",ROUND((K47*T47)/(1-W47)*(1-U47+V47),References!$B$4))</f>
        <v/>
      </c>
      <c r="AB47" s="174" t="str">
        <f>IF(F47="","",ROUND(L47/(1-X47)*(1-U47+V47),References!$B$5))</f>
        <v/>
      </c>
      <c r="AC47" s="174" t="str">
        <f t="shared" si="43"/>
        <v/>
      </c>
      <c r="AD47" s="172" t="str">
        <f t="shared" si="44"/>
        <v/>
      </c>
      <c r="AE47" s="174" t="str">
        <f t="shared" si="45"/>
        <v/>
      </c>
      <c r="AF47" s="174" t="str">
        <f t="shared" si="46"/>
        <v/>
      </c>
      <c r="AG47" s="174" t="str">
        <f t="shared" si="47"/>
        <v/>
      </c>
      <c r="AH47" s="174" t="str">
        <f t="shared" si="48"/>
        <v/>
      </c>
      <c r="AL47" s="105" t="str">
        <f>IF(C47="","",Qualifying_Index!AW92)</f>
        <v/>
      </c>
      <c r="AM47" s="105" t="str">
        <f t="shared" si="55"/>
        <v/>
      </c>
      <c r="AN47" s="105" t="str">
        <f t="shared" si="56"/>
        <v/>
      </c>
      <c r="AO47" s="105" t="str">
        <f>IF($C47="","",'Home Performance'!J107)</f>
        <v/>
      </c>
      <c r="AQ47" s="105" t="str">
        <f t="shared" si="57"/>
        <v/>
      </c>
      <c r="AR47" s="105" t="str">
        <f>IF($C47="","",'Home Performance'!J109)</f>
        <v/>
      </c>
      <c r="AS47" s="105" t="str">
        <f t="shared" si="59"/>
        <v/>
      </c>
      <c r="AU47" t="str">
        <f t="shared" si="58"/>
        <v/>
      </c>
    </row>
    <row r="48" spans="1:127" ht="5.15" customHeight="1">
      <c r="L48" t="str">
        <f t="shared" si="49"/>
        <v/>
      </c>
      <c r="M48" t="str">
        <f t="shared" si="50"/>
        <v/>
      </c>
      <c r="N48" s="105" t="str">
        <f t="shared" si="1"/>
        <v/>
      </c>
      <c r="O48" s="173" t="str">
        <f t="shared" si="41"/>
        <v/>
      </c>
      <c r="P48" s="174" t="str">
        <f t="shared" si="42"/>
        <v/>
      </c>
      <c r="Q48" s="174"/>
      <c r="R48" s="174"/>
      <c r="S48" s="174"/>
      <c r="T48" s="105" t="str">
        <f t="shared" si="51"/>
        <v/>
      </c>
      <c r="U48" s="105" t="str">
        <f t="shared" si="52"/>
        <v/>
      </c>
      <c r="V48" s="105" t="str">
        <f t="shared" si="52"/>
        <v/>
      </c>
      <c r="W48" s="105" t="str">
        <f t="shared" si="53"/>
        <v/>
      </c>
      <c r="X48" s="105" t="str">
        <f t="shared" si="54"/>
        <v/>
      </c>
      <c r="Y48" s="172" t="str">
        <f>IF(F48="","",ROUND((I48*T48)/(1-W48)*(1-U48+V48),References!$B$4))</f>
        <v/>
      </c>
      <c r="Z48" s="174" t="str">
        <f>IF(F48="","",ROUND(J48/(1-X48)*(1-U48+V48),References!$B$5))</f>
        <v/>
      </c>
      <c r="AA48" s="174" t="str">
        <f>IF(F48="","",ROUND((K48*T48)/(1-W48)*(1-U48+V48),References!$B$4))</f>
        <v/>
      </c>
      <c r="AB48" s="174" t="str">
        <f>IF(F48="","",ROUND(L48/(1-X48)*(1-U48+V48),References!$B$5))</f>
        <v/>
      </c>
      <c r="AC48" s="174" t="str">
        <f t="shared" si="43"/>
        <v/>
      </c>
      <c r="AD48" s="172" t="str">
        <f t="shared" si="44"/>
        <v/>
      </c>
      <c r="AE48" s="174" t="str">
        <f t="shared" si="45"/>
        <v/>
      </c>
      <c r="AF48" s="174" t="str">
        <f t="shared" si="46"/>
        <v/>
      </c>
      <c r="AG48" s="174" t="str">
        <f t="shared" si="47"/>
        <v/>
      </c>
      <c r="AH48" s="174" t="str">
        <f t="shared" si="48"/>
        <v/>
      </c>
      <c r="AL48" s="105" t="str">
        <f>IF(C48="","",Qualifying_Index!AZ89)</f>
        <v/>
      </c>
      <c r="AM48" s="105" t="str">
        <f t="shared" si="55"/>
        <v/>
      </c>
      <c r="AN48" s="105" t="str">
        <f t="shared" si="56"/>
        <v/>
      </c>
      <c r="AO48" s="105" t="str">
        <f>IF($C48="","",'Home Performance'!J108)</f>
        <v/>
      </c>
      <c r="AQ48" s="105" t="str">
        <f t="shared" si="57"/>
        <v/>
      </c>
      <c r="AR48" s="105" t="str">
        <f>IF($C48="","",'Home Performance'!J63/SUM($AU$41:$AU$43))</f>
        <v/>
      </c>
      <c r="AS48" s="105" t="str">
        <f t="shared" si="59"/>
        <v/>
      </c>
      <c r="AU48" t="str">
        <f t="shared" si="58"/>
        <v/>
      </c>
    </row>
    <row r="49" spans="1:47" ht="12.75" customHeight="1">
      <c r="A49">
        <v>1</v>
      </c>
      <c r="C49" t="str">
        <f>IF(F49="","",INDEX(References!$BK$15:$BK$24,MATCH(F49,References!$BI$15:$BI$24,0)))</f>
        <v/>
      </c>
      <c r="D49" t="str">
        <f>IF(F49="","",INDEX(References!$BJ$15:$BJ$24,MATCH(F49,References!$BI$15:$BI$24,0)))</f>
        <v/>
      </c>
      <c r="E49" t="str">
        <f>IF(F49="","",INDEX(References!$BL$15:$BL$24,MATCH(F49,References!$BI$15:$BI$24,0)))</f>
        <v/>
      </c>
      <c r="F49" t="str">
        <f>IF(Qualifying_Index!AX98="","",Qualifying_Index!AX98)</f>
        <v/>
      </c>
      <c r="I49" t="str">
        <f>IF(C49="","",Qualifying_Index!AY98)</f>
        <v/>
      </c>
      <c r="J49" t="str">
        <f>IF(D49="","",Qualifying_Index!BA98)</f>
        <v/>
      </c>
      <c r="K49" t="str">
        <f>IF(E49="","",Qualifying_Index!AZ98)</f>
        <v/>
      </c>
      <c r="L49" t="str">
        <f t="shared" si="49"/>
        <v/>
      </c>
      <c r="M49" t="str">
        <f t="shared" si="50"/>
        <v/>
      </c>
      <c r="N49" s="105" t="str">
        <f t="shared" si="1"/>
        <v/>
      </c>
      <c r="O49" s="173" t="str">
        <f t="shared" si="41"/>
        <v/>
      </c>
      <c r="P49" s="174" t="str">
        <f t="shared" si="42"/>
        <v/>
      </c>
      <c r="Q49" s="174"/>
      <c r="R49" s="174"/>
      <c r="S49" s="174"/>
      <c r="T49" s="105" t="str">
        <f t="shared" si="51"/>
        <v/>
      </c>
      <c r="U49" s="105" t="str">
        <f t="shared" si="52"/>
        <v/>
      </c>
      <c r="V49" s="105" t="str">
        <f t="shared" si="52"/>
        <v/>
      </c>
      <c r="W49" s="105" t="str">
        <f t="shared" si="53"/>
        <v/>
      </c>
      <c r="X49" s="105" t="str">
        <f t="shared" si="54"/>
        <v/>
      </c>
      <c r="Y49" s="172" t="str">
        <f>IF(F49="","",ROUND((I49*T49)/(1-W49)*(1-U49+V49),References!$B$4))</f>
        <v/>
      </c>
      <c r="Z49" s="174" t="str">
        <f>IF(F49="","",ROUND(J49/(1-X49)*(1-U49+V49),References!$B$5))</f>
        <v/>
      </c>
      <c r="AA49" s="174" t="str">
        <f>IF(F49="","",ROUND((K49*T49)/(1-W49)*(1-U49+V49),References!$B$4))</f>
        <v/>
      </c>
      <c r="AB49" s="174" t="str">
        <f>IF(F49="","",ROUND(L49/(1-X49)*(1-U49+V49),References!$B$5))</f>
        <v/>
      </c>
      <c r="AC49" s="174" t="str">
        <f t="shared" si="43"/>
        <v/>
      </c>
      <c r="AD49" s="172" t="str">
        <f t="shared" si="44"/>
        <v/>
      </c>
      <c r="AE49" s="174" t="str">
        <f t="shared" si="45"/>
        <v/>
      </c>
      <c r="AF49" s="174" t="str">
        <f t="shared" si="46"/>
        <v/>
      </c>
      <c r="AG49" s="174" t="str">
        <f t="shared" si="47"/>
        <v/>
      </c>
      <c r="AH49" s="174" t="str">
        <f t="shared" si="48"/>
        <v/>
      </c>
      <c r="AL49" s="105" t="str">
        <f>IF(C49="","",Qualifying_Index!BD98)</f>
        <v/>
      </c>
      <c r="AM49" s="105" t="str">
        <f t="shared" si="55"/>
        <v/>
      </c>
      <c r="AN49" s="105" t="str">
        <f t="shared" si="56"/>
        <v/>
      </c>
      <c r="AO49" s="105" t="str">
        <f>IF($C49="","",'Home Performance'!J146/SUM($AU$49:$AU$53))</f>
        <v/>
      </c>
      <c r="AQ49" s="105" t="str">
        <f t="shared" si="57"/>
        <v/>
      </c>
      <c r="AR49" s="105" t="str">
        <f>IF($C49="","",'Home Performance'!J148/SUM($AU$49:$AU$53))</f>
        <v/>
      </c>
      <c r="AS49" s="105" t="str">
        <f t="shared" si="59"/>
        <v/>
      </c>
      <c r="AU49" t="str">
        <f t="shared" si="58"/>
        <v/>
      </c>
    </row>
    <row r="50" spans="1:47" ht="12.75" customHeight="1">
      <c r="A50">
        <v>2</v>
      </c>
      <c r="C50" t="str">
        <f>IF(F50="","",INDEX(References!$BK$15:$BK$24,MATCH(F50,References!$BI$15:$BI$24,0)))</f>
        <v/>
      </c>
      <c r="D50" t="str">
        <f>IF(F50="","",INDEX(References!$BJ$15:$BJ$24,MATCH(F50,References!$BI$15:$BI$24,0)))</f>
        <v/>
      </c>
      <c r="E50" t="str">
        <f>IF(F50="","",INDEX(References!$BL$15:$BL$24,MATCH(F50,References!$BI$15:$BI$24,0)))</f>
        <v/>
      </c>
      <c r="F50" t="str">
        <f>IF(Qualifying_Index!AX99="","",Qualifying_Index!AX99)</f>
        <v/>
      </c>
      <c r="I50" t="str">
        <f>IF(C50="","",Qualifying_Index!AY99)</f>
        <v/>
      </c>
      <c r="J50" t="str">
        <f>IF(D50="","",Qualifying_Index!BA99)</f>
        <v/>
      </c>
      <c r="K50" t="str">
        <f>IF(E50="","",Qualifying_Index!AZ99)</f>
        <v/>
      </c>
      <c r="L50" t="str">
        <f t="shared" si="49"/>
        <v/>
      </c>
      <c r="M50" t="str">
        <f t="shared" si="50"/>
        <v/>
      </c>
      <c r="N50" s="105" t="str">
        <f t="shared" si="1"/>
        <v/>
      </c>
      <c r="O50" s="173" t="str">
        <f t="shared" si="41"/>
        <v/>
      </c>
      <c r="P50" s="174" t="str">
        <f t="shared" si="42"/>
        <v/>
      </c>
      <c r="Q50" s="174"/>
      <c r="R50" s="174"/>
      <c r="S50" s="174"/>
      <c r="T50" s="105" t="str">
        <f t="shared" si="51"/>
        <v/>
      </c>
      <c r="U50" s="105" t="str">
        <f t="shared" si="52"/>
        <v/>
      </c>
      <c r="V50" s="105" t="str">
        <f t="shared" si="52"/>
        <v/>
      </c>
      <c r="W50" s="105" t="str">
        <f t="shared" si="53"/>
        <v/>
      </c>
      <c r="X50" s="105" t="str">
        <f t="shared" si="54"/>
        <v/>
      </c>
      <c r="Y50" s="172" t="str">
        <f>IF(F50="","",ROUND((I50*T50)/(1-W50)*(1-U50+V50),References!$B$4))</f>
        <v/>
      </c>
      <c r="Z50" s="174" t="str">
        <f>IF(F50="","",ROUND(J50/(1-X50)*(1-U50+V50),References!$B$5))</f>
        <v/>
      </c>
      <c r="AA50" s="174" t="str">
        <f>IF(F50="","",ROUND((K50*T50)/(1-W50)*(1-U50+V50),References!$B$4))</f>
        <v/>
      </c>
      <c r="AB50" s="174" t="str">
        <f>IF(F50="","",ROUND(L50/(1-X50)*(1-U50+V50),References!$B$5))</f>
        <v/>
      </c>
      <c r="AC50" s="174" t="str">
        <f t="shared" si="43"/>
        <v/>
      </c>
      <c r="AD50" s="172" t="str">
        <f t="shared" si="44"/>
        <v/>
      </c>
      <c r="AE50" s="174" t="str">
        <f t="shared" si="45"/>
        <v/>
      </c>
      <c r="AF50" s="174" t="str">
        <f t="shared" si="46"/>
        <v/>
      </c>
      <c r="AG50" s="174" t="str">
        <f t="shared" si="47"/>
        <v/>
      </c>
      <c r="AH50" s="174" t="str">
        <f t="shared" si="48"/>
        <v/>
      </c>
      <c r="AL50" s="105" t="str">
        <f>IF(C50="","",Qualifying_Index!BD99)</f>
        <v/>
      </c>
      <c r="AM50" s="105" t="str">
        <f t="shared" si="55"/>
        <v/>
      </c>
      <c r="AN50" s="105" t="str">
        <f t="shared" si="56"/>
        <v/>
      </c>
      <c r="AO50" s="105" t="str">
        <f>IF($C50="","",'Home Performance'!J147/SUM($AU$49:$AU$53))</f>
        <v/>
      </c>
      <c r="AQ50" s="105" t="str">
        <f t="shared" si="57"/>
        <v/>
      </c>
      <c r="AR50" s="105" t="str">
        <f>IF($C50="","",'Home Performance'!J149/SUM($AU$49:$AU$53))</f>
        <v/>
      </c>
      <c r="AS50" s="105" t="str">
        <f t="shared" si="59"/>
        <v/>
      </c>
      <c r="AU50" t="str">
        <f t="shared" si="58"/>
        <v/>
      </c>
    </row>
    <row r="51" spans="1:47" ht="12.75" customHeight="1">
      <c r="A51">
        <v>3</v>
      </c>
      <c r="C51" t="str">
        <f>IF(F51="","",INDEX(References!$BK$15:$BK$24,MATCH(F51,References!$BI$15:$BI$24,0)))</f>
        <v/>
      </c>
      <c r="D51" t="str">
        <f>IF(F51="","",INDEX(References!$BJ$15:$BJ$24,MATCH(F51,References!$BI$15:$BI$24,0)))</f>
        <v/>
      </c>
      <c r="E51" t="str">
        <f>IF(F51="","",INDEX(References!$BL$15:$BL$24,MATCH(F51,References!$BI$15:$BI$24,0)))</f>
        <v/>
      </c>
      <c r="F51" t="str">
        <f>IF(Qualifying_Index!AX100="","",Qualifying_Index!AX100)</f>
        <v/>
      </c>
      <c r="I51" t="str">
        <f>IF(C51="","",Qualifying_Index!AY100)</f>
        <v/>
      </c>
      <c r="J51" t="str">
        <f>IF(D51="","",Qualifying_Index!BA100)</f>
        <v/>
      </c>
      <c r="K51" t="str">
        <f>IF(E51="","",Qualifying_Index!AZ100)</f>
        <v/>
      </c>
      <c r="L51" t="str">
        <f t="shared" si="49"/>
        <v/>
      </c>
      <c r="M51" t="str">
        <f t="shared" si="50"/>
        <v/>
      </c>
      <c r="N51" s="105" t="str">
        <f t="shared" si="1"/>
        <v/>
      </c>
      <c r="O51" s="173" t="str">
        <f t="shared" si="41"/>
        <v/>
      </c>
      <c r="P51" s="174" t="str">
        <f t="shared" si="42"/>
        <v/>
      </c>
      <c r="Q51" s="174"/>
      <c r="R51" s="174"/>
      <c r="S51" s="174"/>
      <c r="T51" s="105" t="str">
        <f t="shared" si="51"/>
        <v/>
      </c>
      <c r="U51" s="105" t="str">
        <f t="shared" si="52"/>
        <v/>
      </c>
      <c r="V51" s="105" t="str">
        <f t="shared" si="52"/>
        <v/>
      </c>
      <c r="W51" s="105" t="str">
        <f t="shared" si="53"/>
        <v/>
      </c>
      <c r="X51" s="105" t="str">
        <f t="shared" si="54"/>
        <v/>
      </c>
      <c r="Y51" s="172" t="str">
        <f>IF(F51="","",ROUND((I51*T51)/(1-W51)*(1-U51+V51),References!$B$4))</f>
        <v/>
      </c>
      <c r="Z51" s="174" t="str">
        <f>IF(F51="","",ROUND(J51/(1-X51)*(1-U51+V51),References!$B$5))</f>
        <v/>
      </c>
      <c r="AA51" s="174" t="str">
        <f>IF(F51="","",ROUND((K51*T51)/(1-W51)*(1-U51+V51),References!$B$4))</f>
        <v/>
      </c>
      <c r="AB51" s="174" t="str">
        <f>IF(F51="","",ROUND(L51/(1-X51)*(1-U51+V51),References!$B$5))</f>
        <v/>
      </c>
      <c r="AC51" s="174" t="str">
        <f t="shared" si="43"/>
        <v/>
      </c>
      <c r="AD51" s="172" t="str">
        <f t="shared" si="44"/>
        <v/>
      </c>
      <c r="AE51" s="174" t="str">
        <f t="shared" si="45"/>
        <v/>
      </c>
      <c r="AF51" s="174" t="str">
        <f t="shared" si="46"/>
        <v/>
      </c>
      <c r="AG51" s="174" t="str">
        <f t="shared" si="47"/>
        <v/>
      </c>
      <c r="AH51" s="174" t="str">
        <f t="shared" si="48"/>
        <v/>
      </c>
      <c r="AL51" s="105" t="str">
        <f>IF(C51="","",Qualifying_Index!BD100)</f>
        <v/>
      </c>
      <c r="AM51" s="105" t="str">
        <f t="shared" si="55"/>
        <v/>
      </c>
      <c r="AN51" s="105" t="str">
        <f t="shared" si="56"/>
        <v/>
      </c>
      <c r="AO51" s="105" t="str">
        <f>IF($C51="","",'Home Performance'!J148/SUM($AU$49:$AU$53))</f>
        <v/>
      </c>
      <c r="AQ51" s="105" t="str">
        <f t="shared" si="57"/>
        <v/>
      </c>
      <c r="AR51" s="105" t="str">
        <f>IF($C51="","",'Home Performance'!J150/SUM($AU$49:$AU$53))</f>
        <v/>
      </c>
      <c r="AS51" s="105" t="str">
        <f t="shared" si="59"/>
        <v/>
      </c>
      <c r="AU51" t="str">
        <f t="shared" si="58"/>
        <v/>
      </c>
    </row>
    <row r="52" spans="1:47" ht="12.75" customHeight="1">
      <c r="A52">
        <v>4</v>
      </c>
      <c r="C52" t="str">
        <f>IF(F52="","",INDEX(References!$BK$15:$BK$24,MATCH(F52,References!$BI$15:$BI$24,0)))</f>
        <v/>
      </c>
      <c r="D52" t="str">
        <f>IF(F52="","",INDEX(References!$BJ$15:$BJ$24,MATCH(F52,References!$BI$15:$BI$24,0)))</f>
        <v/>
      </c>
      <c r="E52" t="str">
        <f>IF(F52="","",INDEX(References!$BL$15:$BL$24,MATCH(F52,References!$BI$15:$BI$24,0)))</f>
        <v/>
      </c>
      <c r="F52" t="str">
        <f>IF(Qualifying_Index!AX101="","",Qualifying_Index!AX101)</f>
        <v/>
      </c>
      <c r="I52" t="str">
        <f>IF(C52="","",Qualifying_Index!AY101)</f>
        <v/>
      </c>
      <c r="J52" t="str">
        <f>IF(D52="","",Qualifying_Index!BA101)</f>
        <v/>
      </c>
      <c r="K52" t="str">
        <f>IF(E52="","",Qualifying_Index!AZ101)</f>
        <v/>
      </c>
      <c r="L52" t="str">
        <f t="shared" si="49"/>
        <v/>
      </c>
      <c r="M52" t="str">
        <f t="shared" si="50"/>
        <v/>
      </c>
      <c r="N52" s="105" t="str">
        <f t="shared" si="1"/>
        <v/>
      </c>
      <c r="O52" s="173" t="str">
        <f t="shared" si="41"/>
        <v/>
      </c>
      <c r="P52" s="174" t="str">
        <f t="shared" si="42"/>
        <v/>
      </c>
      <c r="Q52" s="174"/>
      <c r="R52" s="174"/>
      <c r="S52" s="174"/>
      <c r="T52" s="105" t="str">
        <f t="shared" si="51"/>
        <v/>
      </c>
      <c r="U52" s="105" t="str">
        <f t="shared" si="52"/>
        <v/>
      </c>
      <c r="V52" s="105" t="str">
        <f t="shared" si="52"/>
        <v/>
      </c>
      <c r="W52" s="105" t="str">
        <f t="shared" si="53"/>
        <v/>
      </c>
      <c r="X52" s="105" t="str">
        <f t="shared" si="54"/>
        <v/>
      </c>
      <c r="Y52" s="172" t="str">
        <f>IF(F52="","",ROUND((I52*T52)/(1-W52)*(1-U52+V52),References!$B$4))</f>
        <v/>
      </c>
      <c r="Z52" s="174" t="str">
        <f>IF(F52="","",ROUND(J52/(1-X52)*(1-U52+V52),References!$B$5))</f>
        <v/>
      </c>
      <c r="AA52" s="174" t="str">
        <f>IF(F52="","",ROUND((K52*T52)/(1-W52)*(1-U52+V52),References!$B$4))</f>
        <v/>
      </c>
      <c r="AB52" s="174" t="str">
        <f>IF(F52="","",ROUND(L52/(1-X52)*(1-U52+V52),References!$B$5))</f>
        <v/>
      </c>
      <c r="AC52" s="174" t="str">
        <f t="shared" si="43"/>
        <v/>
      </c>
      <c r="AD52" s="172" t="str">
        <f t="shared" si="44"/>
        <v/>
      </c>
      <c r="AE52" s="174" t="str">
        <f t="shared" si="45"/>
        <v/>
      </c>
      <c r="AF52" s="174" t="str">
        <f t="shared" si="46"/>
        <v/>
      </c>
      <c r="AG52" s="174" t="str">
        <f t="shared" si="47"/>
        <v/>
      </c>
      <c r="AH52" s="174" t="str">
        <f t="shared" si="48"/>
        <v/>
      </c>
      <c r="AL52" s="105" t="str">
        <f>IF(C52="","",Qualifying_Index!BD101)</f>
        <v/>
      </c>
      <c r="AM52" s="105" t="str">
        <f t="shared" si="55"/>
        <v/>
      </c>
      <c r="AN52" s="105" t="str">
        <f t="shared" si="56"/>
        <v/>
      </c>
      <c r="AO52" s="105" t="str">
        <f>IF($C52="","",'Home Performance'!J149/SUM($AU$49:$AU$53))</f>
        <v/>
      </c>
      <c r="AQ52" s="105" t="str">
        <f t="shared" si="57"/>
        <v/>
      </c>
      <c r="AR52" s="105" t="str">
        <f>IF($C52="","",'Home Performance'!J151/SUM($AU$49:$AU$53))</f>
        <v/>
      </c>
      <c r="AS52" s="105" t="str">
        <f t="shared" si="59"/>
        <v/>
      </c>
      <c r="AU52" t="str">
        <f t="shared" si="58"/>
        <v/>
      </c>
    </row>
    <row r="53" spans="1:47" ht="12.75" customHeight="1">
      <c r="A53">
        <v>5</v>
      </c>
      <c r="C53" t="str">
        <f>IF(F53="","",INDEX(References!$BK$15:$BK$24,MATCH(F53,References!$BI$15:$BI$24,0)))</f>
        <v/>
      </c>
      <c r="D53" t="str">
        <f>IF(F53="","",INDEX(References!$BJ$15:$BJ$24,MATCH(F53,References!$BI$15:$BI$24,0)))</f>
        <v/>
      </c>
      <c r="E53" t="str">
        <f>IF(F53="","",INDEX(References!$BL$15:$BL$24,MATCH(F53,References!$BI$15:$BI$24,0)))</f>
        <v/>
      </c>
      <c r="F53" t="str">
        <f>IF(Qualifying_Index!AX102="","",Qualifying_Index!AX102)</f>
        <v/>
      </c>
      <c r="I53" t="str">
        <f>IF(C53="","",Qualifying_Index!AY102)</f>
        <v/>
      </c>
      <c r="J53" t="str">
        <f>IF(D53="","",Qualifying_Index!BA102)</f>
        <v/>
      </c>
      <c r="K53" t="str">
        <f>IF(E53="","",Qualifying_Index!AZ102)</f>
        <v/>
      </c>
      <c r="L53" t="str">
        <f t="shared" si="49"/>
        <v/>
      </c>
      <c r="M53" t="str">
        <f t="shared" si="50"/>
        <v/>
      </c>
      <c r="N53" s="105" t="str">
        <f t="shared" si="1"/>
        <v/>
      </c>
      <c r="O53" s="173" t="str">
        <f t="shared" si="41"/>
        <v/>
      </c>
      <c r="P53" s="174" t="str">
        <f t="shared" si="42"/>
        <v/>
      </c>
      <c r="Q53" s="174"/>
      <c r="R53" s="174"/>
      <c r="S53" s="174"/>
      <c r="T53" s="105" t="str">
        <f t="shared" si="51"/>
        <v/>
      </c>
      <c r="U53" s="105" t="str">
        <f t="shared" si="52"/>
        <v/>
      </c>
      <c r="V53" s="105" t="str">
        <f t="shared" si="52"/>
        <v/>
      </c>
      <c r="W53" s="105" t="str">
        <f t="shared" si="53"/>
        <v/>
      </c>
      <c r="X53" s="105" t="str">
        <f t="shared" si="54"/>
        <v/>
      </c>
      <c r="Y53" s="172" t="str">
        <f>IF(F53="","",ROUND((I53*T53)/(1-W53)*(1-U53+V53),References!$B$4))</f>
        <v/>
      </c>
      <c r="Z53" s="174" t="str">
        <f>IF(F53="","",ROUND(J53/(1-X53)*(1-U53+V53),References!$B$5))</f>
        <v/>
      </c>
      <c r="AA53" s="174" t="str">
        <f>IF(F53="","",ROUND((K53*T53)/(1-W53)*(1-U53+V53),References!$B$4))</f>
        <v/>
      </c>
      <c r="AB53" s="174" t="str">
        <f>IF(F53="","",ROUND(L53/(1-X53)*(1-U53+V53),References!$B$5))</f>
        <v/>
      </c>
      <c r="AC53" s="174" t="str">
        <f t="shared" si="43"/>
        <v/>
      </c>
      <c r="AD53" s="172" t="str">
        <f t="shared" si="44"/>
        <v/>
      </c>
      <c r="AE53" s="174" t="str">
        <f t="shared" si="45"/>
        <v/>
      </c>
      <c r="AF53" s="174" t="str">
        <f t="shared" si="46"/>
        <v/>
      </c>
      <c r="AG53" s="174" t="str">
        <f t="shared" si="47"/>
        <v/>
      </c>
      <c r="AH53" s="174" t="str">
        <f t="shared" si="48"/>
        <v/>
      </c>
      <c r="AL53" s="105" t="str">
        <f>IF(C53="","",Qualifying_Index!BD102)</f>
        <v/>
      </c>
      <c r="AM53" s="105" t="str">
        <f t="shared" si="55"/>
        <v/>
      </c>
      <c r="AN53" s="105" t="str">
        <f t="shared" si="56"/>
        <v/>
      </c>
      <c r="AO53" s="105" t="str">
        <f>IF($C53="","",'Home Performance'!J150/SUM($AU$49:$AU$53))</f>
        <v/>
      </c>
      <c r="AQ53" s="105" t="str">
        <f t="shared" si="57"/>
        <v/>
      </c>
      <c r="AR53" s="105" t="str">
        <f>IF($C53="","",'Home Performance'!J152/SUM($AU$49:$AU$53))</f>
        <v/>
      </c>
      <c r="AS53" s="105" t="str">
        <f t="shared" si="59"/>
        <v/>
      </c>
      <c r="AU53" t="str">
        <f t="shared" si="58"/>
        <v/>
      </c>
    </row>
  </sheetData>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theme="9" tint="0.39997558519241921"/>
  </sheetPr>
  <dimension ref="A1:S64"/>
  <sheetViews>
    <sheetView showGridLines="0" topLeftCell="A43" zoomScaleNormal="100" workbookViewId="0"/>
  </sheetViews>
  <sheetFormatPr defaultColWidth="8.81640625" defaultRowHeight="14.5"/>
  <cols>
    <col min="1" max="1" width="13.54296875" style="39" customWidth="1"/>
    <col min="2" max="2" width="33.1796875" style="39" customWidth="1"/>
    <col min="3" max="3" width="23.81640625" style="39" bestFit="1" customWidth="1"/>
    <col min="4" max="4" width="24.81640625" style="39" customWidth="1"/>
    <col min="5" max="5" width="28.1796875" style="39" bestFit="1" customWidth="1"/>
    <col min="6" max="6" width="27.81640625" style="39" bestFit="1" customWidth="1"/>
    <col min="7" max="7" width="24" style="39" bestFit="1" customWidth="1"/>
    <col min="8" max="8" width="38.453125" style="39" customWidth="1"/>
    <col min="9" max="9" width="31.54296875" style="39" bestFit="1" customWidth="1"/>
    <col min="10" max="13" width="24" style="39" customWidth="1"/>
    <col min="14" max="14" width="20.81640625" style="39" customWidth="1"/>
    <col min="15" max="15" width="15.54296875" style="39" bestFit="1" customWidth="1"/>
    <col min="16" max="16" width="26.81640625" style="39" customWidth="1"/>
    <col min="17" max="17" width="15.54296875" style="39" bestFit="1" customWidth="1"/>
    <col min="18" max="18" width="18.453125" style="39" bestFit="1" customWidth="1"/>
    <col min="19" max="19" width="20.1796875" style="39" bestFit="1" customWidth="1"/>
    <col min="20" max="20" width="16.81640625" style="39" customWidth="1"/>
    <col min="21" max="21" width="18.1796875" style="39" bestFit="1" customWidth="1"/>
    <col min="22" max="22" width="20.1796875" style="39" bestFit="1" customWidth="1"/>
    <col min="23" max="16384" width="8.81640625" style="39"/>
  </cols>
  <sheetData>
    <row r="1" spans="1:19">
      <c r="A1" s="390"/>
    </row>
    <row r="2" spans="1:19">
      <c r="B2" s="635" t="s">
        <v>2154</v>
      </c>
    </row>
    <row r="3" spans="1:19" s="42" customFormat="1">
      <c r="A3" s="42" t="s">
        <v>270</v>
      </c>
      <c r="B3" s="208" t="s">
        <v>38</v>
      </c>
      <c r="C3" s="208" t="s">
        <v>713</v>
      </c>
      <c r="D3" s="208" t="s">
        <v>714</v>
      </c>
      <c r="E3" s="208" t="s">
        <v>715</v>
      </c>
      <c r="F3" s="208" t="s">
        <v>603</v>
      </c>
      <c r="G3" s="208" t="s">
        <v>604</v>
      </c>
      <c r="H3" s="208" t="s">
        <v>2812</v>
      </c>
      <c r="I3" s="208" t="s">
        <v>2813</v>
      </c>
      <c r="J3" s="208" t="s">
        <v>2748</v>
      </c>
      <c r="K3" s="208" t="s">
        <v>2749</v>
      </c>
      <c r="L3" s="208" t="s">
        <v>12</v>
      </c>
      <c r="M3" s="208" t="s">
        <v>13</v>
      </c>
      <c r="N3" s="208" t="s">
        <v>2750</v>
      </c>
      <c r="O3" s="208" t="s">
        <v>2317</v>
      </c>
      <c r="P3" s="208" t="s">
        <v>2125</v>
      </c>
      <c r="Q3" s="208" t="s">
        <v>2155</v>
      </c>
      <c r="R3" s="208" t="s">
        <v>231</v>
      </c>
      <c r="S3" s="897" t="s">
        <v>958</v>
      </c>
    </row>
    <row r="4" spans="1:19">
      <c r="A4" s="39" t="str">
        <f>IF('ASHP Equipment Information'!D23="","",'ASHP Equipment Information'!B23)</f>
        <v/>
      </c>
      <c r="B4" s="756" t="str">
        <f>IF('ASHP Equipment Information'!D23="","",'ASHP Equipment Information'!D23)</f>
        <v/>
      </c>
      <c r="C4" s="756" t="str">
        <f>IF('ASHP Equipment Information'!K52="","",'ASHP Equipment Information'!K52)</f>
        <v/>
      </c>
      <c r="D4" s="756" t="e">
        <f>IF('ASHP Equipment Information'!#REF!="","",'ASHP Equipment Information'!#REF!)</f>
        <v>#REF!</v>
      </c>
      <c r="E4" s="756" t="e">
        <f>IF('ASHP Equipment Information'!#REF!="","",'ASHP Equipment Information'!#REF!)</f>
        <v>#REF!</v>
      </c>
      <c r="F4" s="757">
        <f>IF(Qualifying_Index!AP27="","",Qualifying_Index!AP27)</f>
        <v>0</v>
      </c>
      <c r="G4" s="757">
        <f>IF(Qualifying_Index!AQ27="","",Qualifying_Index!AQ27)</f>
        <v>0</v>
      </c>
      <c r="H4" s="756" t="e">
        <f>IF('ASHP Equipment Information'!#REF!="","",'ASHP Equipment Information'!#REF!)</f>
        <v>#REF!</v>
      </c>
      <c r="I4" s="757" t="e">
        <f>IF('ASHP Equipment Information'!#REF!="","",'ASHP Equipment Information'!#REF!)</f>
        <v>#REF!</v>
      </c>
      <c r="J4" s="757" t="str">
        <f>IF(B4="","",Qualifying_Index!G27)</f>
        <v/>
      </c>
      <c r="K4" s="757" t="str">
        <f>IF(B4="","",Qualifying_Index!H27)</f>
        <v/>
      </c>
      <c r="L4" s="757" t="str">
        <f>IF(B4="","",Qualifying_Index!J27)</f>
        <v/>
      </c>
      <c r="M4" s="757" t="str">
        <f>IF(B4="","",Qualifying_Index!I27)</f>
        <v/>
      </c>
      <c r="N4" s="757" t="str">
        <f>IF(B4="","",IF('ASHP Equipment Information'!#REF!=References!$Q$86,IF('Site Information'!$C$45="","",'Site Information'!$C$45),IF('Site Information'!$C$33="","",'Site Information'!$C$33)))</f>
        <v/>
      </c>
      <c r="O4" s="757" t="str">
        <f>IF(B4="","",Qualifying_Index!M27)</f>
        <v/>
      </c>
      <c r="P4" s="211" t="str">
        <f>IF(B4="","",Qualifying_Index!AI27)</f>
        <v/>
      </c>
      <c r="Q4" s="758" t="str">
        <f>IF(B4="","",Qualifying_Index!AK27)</f>
        <v/>
      </c>
      <c r="R4" s="758" t="str">
        <f>IF(B4="","",Qualifying_Index!AN27)</f>
        <v/>
      </c>
      <c r="S4" s="893" t="str">
        <f>IF(Q4="","",ProposedEquipment0!O2*ProposedEquipment0!AU2)</f>
        <v/>
      </c>
    </row>
    <row r="5" spans="1:19">
      <c r="A5" s="39" t="str">
        <f>IF('ASHP Equipment Information'!D66="","",'ASHP Equipment Information'!B66)</f>
        <v/>
      </c>
      <c r="B5" s="756" t="str">
        <f>IF('ASHP Equipment Information'!D66="","",'ASHP Equipment Information'!D66)</f>
        <v/>
      </c>
      <c r="C5" s="756" t="str">
        <f>IF('ASHP Equipment Information'!K78="","",'ASHP Equipment Information'!K78)</f>
        <v>HSPF:</v>
      </c>
      <c r="D5" s="756" t="str">
        <f>IF('ASHP Equipment Information'!K76="","",'ASHP Equipment Information'!K76)</f>
        <v/>
      </c>
      <c r="E5" s="756" t="str">
        <f>IF('ASHP Equipment Information'!K80="","",'ASHP Equipment Information'!K80)</f>
        <v>Condenser Serial Number:</v>
      </c>
      <c r="F5" s="757">
        <f>IF(Qualifying_Index!AP28="","",Qualifying_Index!AP28)</f>
        <v>0</v>
      </c>
      <c r="G5" s="757">
        <f>IF(Qualifying_Index!AQ28="","",Qualifying_Index!AQ28)</f>
        <v>0</v>
      </c>
      <c r="H5" s="756" t="str">
        <f>IF('ASHP Equipment Information'!K70="","",'ASHP Equipment Information'!K70)</f>
        <v/>
      </c>
      <c r="I5" s="757" t="str">
        <f>IF('ASHP Equipment Information'!K72="","",'ASHP Equipment Information'!K72)</f>
        <v/>
      </c>
      <c r="J5" s="757" t="str">
        <f>IF(B5="","",Qualifying_Index!G28)</f>
        <v/>
      </c>
      <c r="K5" s="757" t="str">
        <f>IF(B5="","",Qualifying_Index!H28)</f>
        <v/>
      </c>
      <c r="L5" s="757" t="str">
        <f>IF(B5="","",Qualifying_Index!J28)</f>
        <v/>
      </c>
      <c r="M5" s="757" t="str">
        <f>IF(B5="","",Qualifying_Index!I28)</f>
        <v/>
      </c>
      <c r="N5" s="757" t="str">
        <f>IF(B5="","",IF('ASHP Equipment Information'!K66=References!$Q$86,IF('Site Information'!$C$45="","",'Site Information'!$C$45),IF('Site Information'!$C$33="","",'Site Information'!$C$33)))</f>
        <v/>
      </c>
      <c r="O5" s="757" t="str">
        <f>IF(B5="","",Qualifying_Index!M28)</f>
        <v/>
      </c>
      <c r="P5" s="211" t="str">
        <f>IF(B5="","",Qualifying_Index!AI28)</f>
        <v/>
      </c>
      <c r="Q5" s="758" t="str">
        <f>IF(B5="","",Qualifying_Index!AK28)</f>
        <v/>
      </c>
      <c r="R5" s="758" t="str">
        <f>IF(B5="","",Qualifying_Index!AN28)</f>
        <v/>
      </c>
      <c r="S5" s="893" t="str">
        <f>IF(Q5="","",ProposedEquipment0!O3*ProposedEquipment0!AU3)</f>
        <v/>
      </c>
    </row>
    <row r="6" spans="1:19">
      <c r="A6" s="39" t="str">
        <f>IF('ASHP Equipment Information'!D85="","",'ASHP Equipment Information'!B85)</f>
        <v/>
      </c>
      <c r="B6" s="756" t="str">
        <f>IF('ASHP Equipment Information'!D85="","",'ASHP Equipment Information'!D85)</f>
        <v/>
      </c>
      <c r="C6" s="756" t="str">
        <f>IF('ASHP Equipment Information'!K97="","",'ASHP Equipment Information'!K97)</f>
        <v/>
      </c>
      <c r="D6" s="756" t="str">
        <f>IF('ASHP Equipment Information'!K95="","",'ASHP Equipment Information'!K95)</f>
        <v/>
      </c>
      <c r="E6" s="756" t="str">
        <f>IF('ASHP Equipment Information'!K99="","",'ASHP Equipment Information'!K99)</f>
        <v/>
      </c>
      <c r="F6" s="757">
        <f>IF(Qualifying_Index!AP29="","",Qualifying_Index!AP29)</f>
        <v>0</v>
      </c>
      <c r="G6" s="757">
        <f>IF(Qualifying_Index!AQ29="","",Qualifying_Index!AQ29)</f>
        <v>0</v>
      </c>
      <c r="H6" s="756" t="str">
        <f>IF('ASHP Equipment Information'!K89="","",'ASHP Equipment Information'!K89)</f>
        <v/>
      </c>
      <c r="I6" s="757" t="str">
        <f>IF('ASHP Equipment Information'!K91="","",'ASHP Equipment Information'!K91)</f>
        <v/>
      </c>
      <c r="J6" s="757" t="str">
        <f>IF(B6="","",Qualifying_Index!G29)</f>
        <v/>
      </c>
      <c r="K6" s="757" t="str">
        <f>IF(B6="","",Qualifying_Index!H29)</f>
        <v/>
      </c>
      <c r="L6" s="757" t="str">
        <f>IF(B6="","",Qualifying_Index!J29)</f>
        <v/>
      </c>
      <c r="M6" s="757" t="str">
        <f>IF(B6="","",Qualifying_Index!I29)</f>
        <v/>
      </c>
      <c r="N6" s="757" t="str">
        <f>IF(B6="","",IF('ASHP Equipment Information'!K85=References!$Q$86,IF('Site Information'!$C$45="","",'Site Information'!$C$45),IF('Site Information'!$C$33="","",'Site Information'!$C$33)))</f>
        <v/>
      </c>
      <c r="O6" s="757" t="str">
        <f>IF(B6="","",Qualifying_Index!M29)</f>
        <v/>
      </c>
      <c r="P6" s="211" t="str">
        <f>IF(B6="","",Qualifying_Index!AI29)</f>
        <v/>
      </c>
      <c r="Q6" s="758" t="str">
        <f>IF(B6="","",Qualifying_Index!AK29)</f>
        <v/>
      </c>
      <c r="R6" s="758" t="str">
        <f>IF(B6="","",Qualifying_Index!AN29)</f>
        <v/>
      </c>
      <c r="S6" s="893" t="str">
        <f>IF(Q6="","",ProposedEquipment0!O4*ProposedEquipment0!AU4)</f>
        <v/>
      </c>
    </row>
    <row r="7" spans="1:19">
      <c r="A7" s="39" t="str">
        <f>IF('ASHP Equipment Information'!D104="","",'ASHP Equipment Information'!B104)</f>
        <v/>
      </c>
      <c r="B7" s="756" t="str">
        <f>IF('ASHP Equipment Information'!D104="","",'ASHP Equipment Information'!D104)</f>
        <v/>
      </c>
      <c r="C7" s="756" t="str">
        <f>IF('ASHP Equipment Information'!K117="","",'ASHP Equipment Information'!K117)</f>
        <v>Total Installed Costs Per System*:</v>
      </c>
      <c r="D7" s="756" t="str">
        <f>IF('ASHP Equipment Information'!K115="","",'ASHP Equipment Information'!K115)</f>
        <v>Equipment Rebate:</v>
      </c>
      <c r="E7" s="756" t="str">
        <f>IF('ASHP Equipment Information'!G119="","",'ASHP Equipment Information'!G119)</f>
        <v xml:space="preserve"> NEEP Heating Capacity (BTUh)*:
*@17⁰F Maximum</v>
      </c>
      <c r="F7" s="757">
        <f>IF(Qualifying_Index!AP30="","",Qualifying_Index!AP30)</f>
        <v>0</v>
      </c>
      <c r="G7" s="757">
        <f>IF(Qualifying_Index!AQ30="","",Qualifying_Index!AQ30)</f>
        <v>0</v>
      </c>
      <c r="H7" s="756" t="str">
        <f>IF('ASHP Equipment Information'!K108="","",'ASHP Equipment Information'!K108)</f>
        <v/>
      </c>
      <c r="I7" s="757" t="str">
        <f>IF('ASHP Equipment Information'!K110="","",'ASHP Equipment Information'!K110)</f>
        <v>Manual J (Pass/Fail):</v>
      </c>
      <c r="J7" s="757" t="str">
        <f>IF(B7="","",Qualifying_Index!G30)</f>
        <v/>
      </c>
      <c r="K7" s="757" t="str">
        <f>IF(B7="","",Qualifying_Index!H30)</f>
        <v/>
      </c>
      <c r="L7" s="757" t="str">
        <f>IF(B7="","",Qualifying_Index!J30)</f>
        <v/>
      </c>
      <c r="M7" s="757" t="str">
        <f>IF(B7="","",Qualifying_Index!I30)</f>
        <v/>
      </c>
      <c r="N7" s="757" t="str">
        <f>IF(B7="","",IF('ASHP Equipment Information'!K104=References!$Q$86,IF('Site Information'!$C$45="","",'Site Information'!$C$45),IF('Site Information'!$C$33="","",'Site Information'!$C$33)))</f>
        <v/>
      </c>
      <c r="O7" s="757" t="str">
        <f>IF(B7="","",Qualifying_Index!M30)</f>
        <v/>
      </c>
      <c r="P7" s="211" t="str">
        <f>IF(B7="","",Qualifying_Index!AI30)</f>
        <v/>
      </c>
      <c r="Q7" s="758" t="str">
        <f>IF(B7="","",Qualifying_Index!AK30)</f>
        <v/>
      </c>
      <c r="R7" s="758" t="str">
        <f>IF(B7="","",Qualifying_Index!AN30)</f>
        <v/>
      </c>
      <c r="S7" s="893" t="str">
        <f>IF(Q7="","",ProposedEquipment0!O5*ProposedEquipment0!AU5)</f>
        <v/>
      </c>
    </row>
    <row r="8" spans="1:19">
      <c r="A8" s="39" t="str">
        <f>IF('ASHP Equipment Information'!D124="","",'ASHP Equipment Information'!B124)</f>
        <v/>
      </c>
      <c r="B8" s="756" t="str">
        <f>IF('ASHP Equipment Information'!D124="","",'ASHP Equipment Information'!D124)</f>
        <v/>
      </c>
      <c r="C8" s="756" t="str">
        <f>IF('ASHP Equipment Information'!K136="","",'ASHP Equipment Information'!K136)</f>
        <v/>
      </c>
      <c r="D8" s="756" t="str">
        <f>IF('ASHP Equipment Information'!K134="","",'ASHP Equipment Information'!K134)</f>
        <v/>
      </c>
      <c r="E8" s="756" t="str">
        <f>IF('ASHP Equipment Information'!K138="","",'ASHP Equipment Information'!K138)</f>
        <v/>
      </c>
      <c r="F8" s="757">
        <f>IF(Qualifying_Index!AP31="","",Qualifying_Index!AP31)</f>
        <v>0</v>
      </c>
      <c r="G8" s="757">
        <f>IF(Qualifying_Index!AQ31="","",Qualifying_Index!AQ31)</f>
        <v>0</v>
      </c>
      <c r="H8" s="756" t="str">
        <f>IF('ASHP Equipment Information'!K128="","",'ASHP Equipment Information'!K128)</f>
        <v>Coil/Air Handler Serial Number:</v>
      </c>
      <c r="I8" s="757" t="str">
        <f>IF('ASHP Equipment Information'!K130="","",'ASHP Equipment Information'!K130)</f>
        <v/>
      </c>
      <c r="J8" s="757" t="str">
        <f>IF(B8="","",Qualifying_Index!G31)</f>
        <v/>
      </c>
      <c r="K8" s="757" t="str">
        <f>IF(B8="","",Qualifying_Index!H31)</f>
        <v/>
      </c>
      <c r="L8" s="757" t="str">
        <f>IF(B8="","",Qualifying_Index!J31)</f>
        <v/>
      </c>
      <c r="M8" s="757" t="str">
        <f>IF(B8="","",Qualifying_Index!I31)</f>
        <v/>
      </c>
      <c r="N8" s="757" t="str">
        <f>IF(B8="","",IF('ASHP Equipment Information'!K124=References!$Q$86,IF('Site Information'!$C$45="","",'Site Information'!$C$45),IF('Site Information'!$C$33="","",'Site Information'!$C$33)))</f>
        <v/>
      </c>
      <c r="O8" s="757" t="str">
        <f>IF(B8="","",Qualifying_Index!M31)</f>
        <v/>
      </c>
      <c r="P8" s="211" t="str">
        <f>IF(B8="","",Qualifying_Index!AI31)</f>
        <v/>
      </c>
      <c r="Q8" s="758" t="str">
        <f>IF(B8="","",Qualifying_Index!AK31)</f>
        <v/>
      </c>
      <c r="R8" s="758" t="str">
        <f>IF(B8="","",Qualifying_Index!AN31)</f>
        <v/>
      </c>
      <c r="S8" s="893" t="str">
        <f>IF(Q8="","",ProposedEquipment0!O6*ProposedEquipment0!AU6)</f>
        <v/>
      </c>
    </row>
    <row r="9" spans="1:19">
      <c r="A9" s="39" t="str">
        <f>IF('ASHP Equipment Information'!D143="","",'ASHP Equipment Information'!B143)</f>
        <v/>
      </c>
      <c r="B9" s="756" t="str">
        <f>IF('ASHP Equipment Information'!D143="","",'ASHP Equipment Information'!D143)</f>
        <v/>
      </c>
      <c r="C9" s="756" t="str">
        <f>IF('ASHP Equipment Information'!K155="","",'ASHP Equipment Information'!K155)</f>
        <v/>
      </c>
      <c r="D9" s="756" t="str">
        <f>IF('ASHP Equipment Information'!K153="","",'ASHP Equipment Information'!K153)</f>
        <v/>
      </c>
      <c r="E9" s="756" t="str">
        <f>IF('ASHP Equipment Information'!K157="","",'ASHP Equipment Information'!K157)</f>
        <v/>
      </c>
      <c r="F9" s="757">
        <f>IF(Qualifying_Index!AP32="","",Qualifying_Index!AP32)</f>
        <v>0</v>
      </c>
      <c r="G9" s="757">
        <f>IF(Qualifying_Index!AQ32="","",Qualifying_Index!AQ32)</f>
        <v>0</v>
      </c>
      <c r="H9" s="756" t="str">
        <f>IF('ASHP Equipment Information'!K147="","",'ASHP Equipment Information'!K147)</f>
        <v/>
      </c>
      <c r="I9" s="757" t="str">
        <f>IF('ASHP Equipment Information'!K149="","",'ASHP Equipment Information'!K149)</f>
        <v/>
      </c>
      <c r="J9" s="757" t="str">
        <f>IF(B9="","",Qualifying_Index!G32)</f>
        <v/>
      </c>
      <c r="K9" s="757" t="str">
        <f>IF(B9="","",Qualifying_Index!H32)</f>
        <v/>
      </c>
      <c r="L9" s="757" t="str">
        <f>IF(B9="","",Qualifying_Index!J32)</f>
        <v/>
      </c>
      <c r="M9" s="757" t="str">
        <f>IF(B9="","",Qualifying_Index!I32)</f>
        <v/>
      </c>
      <c r="N9" s="757" t="str">
        <f>IF(B9="","",IF('ASHP Equipment Information'!K143=References!$Q$86,IF('Site Information'!$C$45="","",'Site Information'!$C$45),IF('Site Information'!$C$33="","",'Site Information'!$C$33)))</f>
        <v/>
      </c>
      <c r="O9" s="757" t="str">
        <f>IF(B9="","",Qualifying_Index!M32)</f>
        <v/>
      </c>
      <c r="P9" s="211" t="str">
        <f>IF(B9="","",Qualifying_Index!AI32)</f>
        <v/>
      </c>
      <c r="Q9" s="758" t="str">
        <f>IF(B9="","",Qualifying_Index!AK32)</f>
        <v/>
      </c>
      <c r="R9" s="758" t="str">
        <f>IF(B9="","",Qualifying_Index!AN32)</f>
        <v/>
      </c>
      <c r="S9" s="893" t="str">
        <f>IF(Q9="","",ProposedEquipment0!O7*ProposedEquipment0!AU7)</f>
        <v/>
      </c>
    </row>
    <row r="10" spans="1:19">
      <c r="A10" s="39" t="str">
        <f>IF('ASHP Equipment Information'!D162="","",'ASHP Equipment Information'!B162)</f>
        <v/>
      </c>
      <c r="B10" s="756" t="str">
        <f>IF('ASHP Equipment Information'!D162="","",'ASHP Equipment Information'!D162)</f>
        <v/>
      </c>
      <c r="C10" s="756" t="str">
        <f>IF('ASHP Equipment Information'!K174="","",'ASHP Equipment Information'!K174)</f>
        <v/>
      </c>
      <c r="D10" s="756" t="str">
        <f>IF('ASHP Equipment Information'!K172="","",'ASHP Equipment Information'!K172)</f>
        <v/>
      </c>
      <c r="E10" s="756" t="str">
        <f>IF('ASHP Equipment Information'!K176="","",'ASHP Equipment Information'!K176)</f>
        <v/>
      </c>
      <c r="F10" s="757">
        <f>IF(Qualifying_Index!AP33="","",Qualifying_Index!AP33)</f>
        <v>0</v>
      </c>
      <c r="G10" s="757">
        <f>IF(Qualifying_Index!AQ33="","",Qualifying_Index!AQ33)</f>
        <v>0</v>
      </c>
      <c r="H10" s="756" t="str">
        <f>IF('ASHP Equipment Information'!K166="","",'ASHP Equipment Information'!K166)</f>
        <v/>
      </c>
      <c r="I10" s="757" t="str">
        <f>IF('ASHP Equipment Information'!K168="","",'ASHP Equipment Information'!K168)</f>
        <v/>
      </c>
      <c r="J10" s="757" t="str">
        <f>IF(B10="","",Qualifying_Index!G33)</f>
        <v/>
      </c>
      <c r="K10" s="757" t="str">
        <f>IF(B10="","",Qualifying_Index!H33)</f>
        <v/>
      </c>
      <c r="L10" s="757" t="str">
        <f>IF(B10="","",Qualifying_Index!J33)</f>
        <v/>
      </c>
      <c r="M10" s="757" t="str">
        <f>IF(B10="","",Qualifying_Index!I33)</f>
        <v/>
      </c>
      <c r="N10" s="757" t="str">
        <f>IF(B10="","",IF('ASHP Equipment Information'!K162=References!$Q$86,IF('Site Information'!$C$45="","",'Site Information'!$C$45),IF('Site Information'!$C$33="","",'Site Information'!$C$33)))</f>
        <v/>
      </c>
      <c r="O10" s="757" t="str">
        <f>IF(B10="","",Qualifying_Index!M33)</f>
        <v/>
      </c>
      <c r="P10" s="211" t="str">
        <f>IF(B10="","",Qualifying_Index!AI33)</f>
        <v/>
      </c>
      <c r="Q10" s="758" t="str">
        <f>IF(B10="","",Qualifying_Index!AK33)</f>
        <v/>
      </c>
      <c r="R10" s="758" t="str">
        <f>IF(B10="","",Qualifying_Index!AN33)</f>
        <v/>
      </c>
      <c r="S10" s="893" t="str">
        <f>IF(Q10="","",ProposedEquipment0!O8*ProposedEquipment0!AU8)</f>
        <v/>
      </c>
    </row>
    <row r="11" spans="1:19">
      <c r="A11" s="39" t="str">
        <f>IF('ASHP Equipment Information'!D181="","",'ASHP Equipment Information'!B181)</f>
        <v/>
      </c>
      <c r="B11" s="756" t="str">
        <f>IF('ASHP Equipment Information'!D181="","",'ASHP Equipment Information'!D181)</f>
        <v/>
      </c>
      <c r="C11" s="756" t="str">
        <f>IF('ASHP Equipment Information'!K193="","",'ASHP Equipment Information'!K193)</f>
        <v/>
      </c>
      <c r="D11" s="756" t="str">
        <f>IF('ASHP Equipment Information'!K191="","",'ASHP Equipment Information'!K191)</f>
        <v/>
      </c>
      <c r="E11" s="756" t="str">
        <f>IF('ASHP Equipment Information'!K195="","",'ASHP Equipment Information'!K195)</f>
        <v/>
      </c>
      <c r="F11" s="757">
        <f>IF(Qualifying_Index!AP34="","",Qualifying_Index!AP34)</f>
        <v>0</v>
      </c>
      <c r="G11" s="757">
        <f>IF(Qualifying_Index!AQ34="","",Qualifying_Index!AQ34)</f>
        <v>0</v>
      </c>
      <c r="H11" s="756" t="str">
        <f>IF('ASHP Equipment Information'!K185="","",'ASHP Equipment Information'!K185)</f>
        <v/>
      </c>
      <c r="I11" s="757" t="str">
        <f>IF('ASHP Equipment Information'!K187="","",'ASHP Equipment Information'!K187)</f>
        <v/>
      </c>
      <c r="J11" s="757" t="str">
        <f>IF(B11="","",Qualifying_Index!G34)</f>
        <v/>
      </c>
      <c r="K11" s="757" t="str">
        <f>IF(B11="","",Qualifying_Index!H34)</f>
        <v/>
      </c>
      <c r="L11" s="757" t="str">
        <f>IF(B11="","",Qualifying_Index!J34)</f>
        <v/>
      </c>
      <c r="M11" s="757" t="str">
        <f>IF(B11="","",Qualifying_Index!I34)</f>
        <v/>
      </c>
      <c r="N11" s="757" t="str">
        <f>IF(B11="","",IF('ASHP Equipment Information'!K181=References!$Q$86,IF('Site Information'!$C$45="","",'Site Information'!$C$45),IF('Site Information'!$C$33="","",'Site Information'!$C$33)))</f>
        <v/>
      </c>
      <c r="O11" s="757" t="str">
        <f>IF(B11="","",Qualifying_Index!M34)</f>
        <v/>
      </c>
      <c r="P11" s="211" t="str">
        <f>IF(B11="","",Qualifying_Index!AI34)</f>
        <v/>
      </c>
      <c r="Q11" s="758" t="str">
        <f>IF(B11="","",Qualifying_Index!AK34)</f>
        <v/>
      </c>
      <c r="R11" s="758" t="str">
        <f>IF(B11="","",Qualifying_Index!AN34)</f>
        <v/>
      </c>
      <c r="S11" s="893" t="str">
        <f>IF(Q11="","",ProposedEquipment0!O9*ProposedEquipment0!AU9)</f>
        <v/>
      </c>
    </row>
    <row r="12" spans="1:19">
      <c r="A12" s="39" t="str">
        <f>IF('ASHP Equipment Information'!D200="","",'ASHP Equipment Information'!B200)</f>
        <v/>
      </c>
      <c r="B12" s="756" t="str">
        <f>IF('ASHP Equipment Information'!D200="","",'ASHP Equipment Information'!D200)</f>
        <v/>
      </c>
      <c r="C12" s="756" t="str">
        <f>IF('ASHP Equipment Information'!K212="","",'ASHP Equipment Information'!K212)</f>
        <v/>
      </c>
      <c r="D12" s="756" t="str">
        <f>IF('ASHP Equipment Information'!K210="","",'ASHP Equipment Information'!K210)</f>
        <v/>
      </c>
      <c r="E12" s="756" t="str">
        <f>IF('ASHP Equipment Information'!K214="","",'ASHP Equipment Information'!K214)</f>
        <v/>
      </c>
      <c r="F12" s="757">
        <f>IF(Qualifying_Index!AP35="","",Qualifying_Index!AP35)</f>
        <v>0</v>
      </c>
      <c r="G12" s="757">
        <f>IF(Qualifying_Index!AQ35="","",Qualifying_Index!AQ35)</f>
        <v>0</v>
      </c>
      <c r="H12" s="756" t="str">
        <f>IF('ASHP Equipment Information'!K204="","",'ASHP Equipment Information'!K204)</f>
        <v/>
      </c>
      <c r="I12" s="757" t="str">
        <f>IF('ASHP Equipment Information'!K206="","",'ASHP Equipment Information'!K206)</f>
        <v/>
      </c>
      <c r="J12" s="757" t="str">
        <f>IF(B12="","",Qualifying_Index!G35)</f>
        <v/>
      </c>
      <c r="K12" s="757" t="str">
        <f>IF(B12="","",Qualifying_Index!H35)</f>
        <v/>
      </c>
      <c r="L12" s="757" t="str">
        <f>IF(B12="","",Qualifying_Index!J35)</f>
        <v/>
      </c>
      <c r="M12" s="757" t="str">
        <f>IF(B12="","",Qualifying_Index!I35)</f>
        <v/>
      </c>
      <c r="N12" s="757" t="str">
        <f>IF(B12="","",IF('ASHP Equipment Information'!K200=References!$Q$86,IF('Site Information'!$C$45="","",'Site Information'!$C$45),IF('Site Information'!$C$33="","",'Site Information'!$C$33)))</f>
        <v/>
      </c>
      <c r="O12" s="757" t="str">
        <f>IF(B12="","",Qualifying_Index!M35)</f>
        <v/>
      </c>
      <c r="P12" s="211" t="str">
        <f>IF(B12="","",Qualifying_Index!AI35)</f>
        <v/>
      </c>
      <c r="Q12" s="758" t="str">
        <f>IF(B12="","",Qualifying_Index!AK35)</f>
        <v/>
      </c>
      <c r="R12" s="758" t="str">
        <f>IF(B12="","",Qualifying_Index!AN35)</f>
        <v/>
      </c>
      <c r="S12" s="893" t="str">
        <f>IF(Q12="","",ProposedEquipment0!O10*ProposedEquipment0!AU10)</f>
        <v/>
      </c>
    </row>
    <row r="13" spans="1:19">
      <c r="A13" s="39" t="str">
        <f>IF('ASHP Equipment Information'!D219="","",'ASHP Equipment Information'!B219)</f>
        <v/>
      </c>
      <c r="B13" s="756" t="str">
        <f>IF('ASHP Equipment Information'!D219="","",'ASHP Equipment Information'!D219)</f>
        <v/>
      </c>
      <c r="C13" s="756" t="str">
        <f>IF('ASHP Equipment Information'!K231="","",'ASHP Equipment Information'!K231)</f>
        <v/>
      </c>
      <c r="D13" s="756" t="str">
        <f>IF('ASHP Equipment Information'!K229="","",'ASHP Equipment Information'!K229)</f>
        <v/>
      </c>
      <c r="E13" s="756" t="str">
        <f>IF('ASHP Equipment Information'!K233="","",'ASHP Equipment Information'!K233)</f>
        <v/>
      </c>
      <c r="F13" s="757">
        <f>IF(Qualifying_Index!AP36="","",Qualifying_Index!AP36)</f>
        <v>0</v>
      </c>
      <c r="G13" s="757">
        <f>IF(Qualifying_Index!AQ36="","",Qualifying_Index!AQ36)</f>
        <v>0</v>
      </c>
      <c r="H13" s="756" t="str">
        <f>IF('ASHP Equipment Information'!K223="","",'ASHP Equipment Information'!K223)</f>
        <v/>
      </c>
      <c r="I13" s="757" t="str">
        <f>IF('ASHP Equipment Information'!K225="","",'ASHP Equipment Information'!K225)</f>
        <v/>
      </c>
      <c r="J13" s="757" t="str">
        <f>IF(B13="","",Qualifying_Index!G36)</f>
        <v/>
      </c>
      <c r="K13" s="757" t="str">
        <f>IF(B13="","",Qualifying_Index!H36)</f>
        <v/>
      </c>
      <c r="L13" s="757" t="str">
        <f>IF(B13="","",Qualifying_Index!J36)</f>
        <v/>
      </c>
      <c r="M13" s="757" t="str">
        <f>IF(B13="","",Qualifying_Index!I36)</f>
        <v/>
      </c>
      <c r="N13" s="757" t="str">
        <f>IF(B13="","",IF('ASHP Equipment Information'!K219=References!$Q$86,IF('Site Information'!$C$45="","",'Site Information'!$C$45),IF('Site Information'!$C$33="","",'Site Information'!$C$33)))</f>
        <v/>
      </c>
      <c r="O13" s="757" t="str">
        <f>IF(B13="","",Qualifying_Index!M36)</f>
        <v/>
      </c>
      <c r="P13" s="211" t="str">
        <f>IF(B13="","",Qualifying_Index!AI36)</f>
        <v/>
      </c>
      <c r="Q13" s="758" t="str">
        <f>IF(B13="","",Qualifying_Index!AK36)</f>
        <v/>
      </c>
      <c r="R13" s="758" t="str">
        <f>IF(B13="","",Qualifying_Index!AN36)</f>
        <v/>
      </c>
      <c r="S13" s="893" t="str">
        <f>IF(Q13="","",ProposedEquipment0!O11*ProposedEquipment0!AU11)</f>
        <v/>
      </c>
    </row>
    <row r="14" spans="1:19">
      <c r="A14" s="42" t="s">
        <v>2817</v>
      </c>
      <c r="B14" s="209" t="str">
        <f>IF(Qualifying_Index!B54=0,"",Qualifying_Index!B54)</f>
        <v/>
      </c>
      <c r="C14" s="209"/>
      <c r="D14" s="209"/>
      <c r="E14" s="209"/>
      <c r="F14" s="968"/>
      <c r="G14" s="968"/>
      <c r="H14" s="968"/>
      <c r="I14" s="968"/>
      <c r="J14" s="969"/>
      <c r="K14" s="968"/>
      <c r="L14" s="968"/>
      <c r="M14" s="968"/>
      <c r="N14" s="757" t="str">
        <f>IF(B14="","",Qualifying_Index!I54)</f>
        <v/>
      </c>
      <c r="O14" s="968"/>
      <c r="P14" s="970"/>
      <c r="Q14" s="971" t="str">
        <f>Qualifying_Index!W54</f>
        <v/>
      </c>
      <c r="R14" s="970"/>
      <c r="S14" s="893" t="str">
        <f>IF(Q14="","",ProposedEquipment0!O13*ProposedEquipment0!AU13)</f>
        <v/>
      </c>
    </row>
    <row r="15" spans="1:19">
      <c r="B15" s="209" t="str">
        <f>IF(Qualifying_Index!B55=0,"",Qualifying_Index!B55)</f>
        <v/>
      </c>
      <c r="C15" s="209"/>
      <c r="D15" s="209"/>
      <c r="E15" s="209"/>
      <c r="F15" s="210"/>
      <c r="G15" s="210"/>
      <c r="H15" s="210"/>
      <c r="I15" s="210"/>
      <c r="J15" s="757"/>
      <c r="K15" s="210"/>
      <c r="L15" s="210"/>
      <c r="M15" s="210"/>
      <c r="N15" s="757" t="str">
        <f>IF(B15="","",Qualifying_Index!I55)</f>
        <v/>
      </c>
      <c r="O15" s="210"/>
      <c r="P15" s="211"/>
      <c r="Q15" s="212" t="str">
        <f>Qualifying_Index!W55</f>
        <v/>
      </c>
      <c r="R15" s="211"/>
      <c r="S15" s="893" t="str">
        <f>IF(Q15="","",ProposedEquipment0!O14*ProposedEquipment0!AU14)</f>
        <v/>
      </c>
    </row>
    <row r="16" spans="1:19">
      <c r="B16" s="209" t="str">
        <f>IF(Qualifying_Index!B56=0,"",Qualifying_Index!B56)</f>
        <v/>
      </c>
      <c r="C16" s="209"/>
      <c r="D16" s="209"/>
      <c r="E16" s="209"/>
      <c r="F16" s="210"/>
      <c r="G16" s="210"/>
      <c r="H16" s="210"/>
      <c r="I16" s="210"/>
      <c r="J16" s="210"/>
      <c r="K16" s="210"/>
      <c r="L16" s="210"/>
      <c r="M16" s="210"/>
      <c r="N16" s="757" t="str">
        <f>IF(B16="","",Qualifying_Index!I56)</f>
        <v/>
      </c>
      <c r="O16" s="210"/>
      <c r="P16" s="211"/>
      <c r="Q16" s="212" t="str">
        <f>Qualifying_Index!W56</f>
        <v/>
      </c>
      <c r="R16" s="211"/>
      <c r="S16" s="893" t="str">
        <f>IF(Q16="","",ProposedEquipment0!O15*ProposedEquipment0!AU15)</f>
        <v/>
      </c>
    </row>
    <row r="17" spans="1:19">
      <c r="B17" s="209" t="str">
        <f>IF(Qualifying_Index!B57=0,"",Qualifying_Index!B57)</f>
        <v/>
      </c>
      <c r="C17" s="209"/>
      <c r="D17" s="209"/>
      <c r="E17" s="209"/>
      <c r="F17" s="210"/>
      <c r="G17" s="210"/>
      <c r="H17" s="210"/>
      <c r="I17" s="210"/>
      <c r="J17" s="210"/>
      <c r="K17" s="210"/>
      <c r="L17" s="210"/>
      <c r="M17" s="210"/>
      <c r="N17" s="757" t="str">
        <f>IF(B17="","",Qualifying_Index!I57)</f>
        <v/>
      </c>
      <c r="O17" s="210"/>
      <c r="P17" s="211"/>
      <c r="Q17" s="212" t="str">
        <f>Qualifying_Index!W57</f>
        <v/>
      </c>
      <c r="R17" s="211"/>
      <c r="S17" s="893" t="str">
        <f>IF(Q17="","",ProposedEquipment0!O16*ProposedEquipment0!AU16)</f>
        <v/>
      </c>
    </row>
    <row r="18" spans="1:19">
      <c r="B18" s="209" t="str">
        <f>IF(Qualifying_Index!B58=0,"",Qualifying_Index!B58)</f>
        <v/>
      </c>
      <c r="C18" s="209"/>
      <c r="D18" s="209"/>
      <c r="E18" s="209"/>
      <c r="F18" s="210"/>
      <c r="G18" s="210"/>
      <c r="H18" s="210"/>
      <c r="I18" s="210"/>
      <c r="J18" s="210"/>
      <c r="K18" s="210"/>
      <c r="L18" s="210"/>
      <c r="M18" s="210"/>
      <c r="N18" s="757" t="str">
        <f>IF(B18="","",Qualifying_Index!I58)</f>
        <v/>
      </c>
      <c r="O18" s="210"/>
      <c r="P18" s="211"/>
      <c r="Q18" s="212" t="str">
        <f>Qualifying_Index!W58</f>
        <v/>
      </c>
      <c r="R18" s="211"/>
      <c r="S18" s="893" t="str">
        <f>IF(Q18="","",ProposedEquipment0!O17*ProposedEquipment0!AU17)</f>
        <v/>
      </c>
    </row>
    <row r="19" spans="1:19">
      <c r="B19" s="209" t="str">
        <f>IF(Qualifying_Index!B59=0,"",Qualifying_Index!B59)</f>
        <v/>
      </c>
      <c r="C19" s="209"/>
      <c r="D19" s="209"/>
      <c r="E19" s="209"/>
      <c r="F19" s="210"/>
      <c r="G19" s="210"/>
      <c r="H19" s="210"/>
      <c r="I19" s="210"/>
      <c r="J19" s="210"/>
      <c r="K19" s="210"/>
      <c r="L19" s="210"/>
      <c r="M19" s="210"/>
      <c r="N19" s="757" t="str">
        <f>IF(B19="","",Qualifying_Index!I59)</f>
        <v/>
      </c>
      <c r="O19" s="210"/>
      <c r="P19" s="211"/>
      <c r="Q19" s="212" t="str">
        <f>Qualifying_Index!W59</f>
        <v/>
      </c>
      <c r="R19" s="211"/>
      <c r="S19" s="893" t="str">
        <f>IF(Q19="","",ProposedEquipment0!O18*ProposedEquipment0!AU18)</f>
        <v/>
      </c>
    </row>
    <row r="20" spans="1:19">
      <c r="B20" s="209" t="str">
        <f>IF(Qualifying_Index!B60=0,"",Qualifying_Index!B60)</f>
        <v/>
      </c>
      <c r="C20" s="209"/>
      <c r="D20" s="209"/>
      <c r="E20" s="209"/>
      <c r="F20" s="210"/>
      <c r="G20" s="210"/>
      <c r="H20" s="210"/>
      <c r="I20" s="210"/>
      <c r="J20" s="210"/>
      <c r="K20" s="210"/>
      <c r="L20" s="210"/>
      <c r="M20" s="210"/>
      <c r="N20" s="757" t="str">
        <f>IF(B20="","",Qualifying_Index!I60)</f>
        <v/>
      </c>
      <c r="O20" s="210"/>
      <c r="P20" s="211"/>
      <c r="Q20" s="212" t="str">
        <f>Qualifying_Index!W60</f>
        <v/>
      </c>
      <c r="R20" s="211"/>
      <c r="S20" s="893" t="str">
        <f>IF(Q20="","",ProposedEquipment0!O19*ProposedEquipment0!AU19)</f>
        <v/>
      </c>
    </row>
    <row r="21" spans="1:19">
      <c r="B21" s="209" t="str">
        <f>IF(Qualifying_Index!B61=0,"",Qualifying_Index!B61)</f>
        <v/>
      </c>
      <c r="C21" s="209"/>
      <c r="D21" s="209"/>
      <c r="E21" s="209"/>
      <c r="F21" s="210"/>
      <c r="G21" s="210"/>
      <c r="H21" s="210"/>
      <c r="I21" s="210"/>
      <c r="J21" s="210"/>
      <c r="K21" s="210"/>
      <c r="L21" s="210"/>
      <c r="M21" s="210"/>
      <c r="N21" s="757" t="str">
        <f>IF(B21="","",Qualifying_Index!I61)</f>
        <v/>
      </c>
      <c r="O21" s="210"/>
      <c r="P21" s="211"/>
      <c r="Q21" s="212" t="str">
        <f>Qualifying_Index!W61</f>
        <v/>
      </c>
      <c r="R21" s="211"/>
      <c r="S21" s="893" t="str">
        <f>IF(Q21="","",ProposedEquipment0!O20*ProposedEquipment0!AU20)</f>
        <v/>
      </c>
    </row>
    <row r="22" spans="1:19">
      <c r="B22" s="209" t="str">
        <f>IF(Qualifying_Index!B62=0,"",Qualifying_Index!B62)</f>
        <v/>
      </c>
      <c r="C22" s="209"/>
      <c r="D22" s="209"/>
      <c r="E22" s="209"/>
      <c r="F22" s="210"/>
      <c r="G22" s="210"/>
      <c r="H22" s="210"/>
      <c r="I22" s="210"/>
      <c r="J22" s="210"/>
      <c r="K22" s="210"/>
      <c r="L22" s="210"/>
      <c r="M22" s="210"/>
      <c r="N22" s="757" t="str">
        <f>IF(B22="","",Qualifying_Index!I62)</f>
        <v/>
      </c>
      <c r="O22" s="210"/>
      <c r="P22" s="211"/>
      <c r="Q22" s="212" t="str">
        <f>Qualifying_Index!W62</f>
        <v/>
      </c>
      <c r="R22" s="211"/>
      <c r="S22" s="893" t="str">
        <f>IF(Q22="","",ProposedEquipment0!O21*ProposedEquipment0!AU21)</f>
        <v/>
      </c>
    </row>
    <row r="23" spans="1:19">
      <c r="B23" s="209" t="str">
        <f>IF(Qualifying_Index!B63=0,"",Qualifying_Index!B63)</f>
        <v/>
      </c>
      <c r="C23" s="209"/>
      <c r="D23" s="209"/>
      <c r="E23" s="209"/>
      <c r="F23" s="210"/>
      <c r="G23" s="210"/>
      <c r="H23" s="210"/>
      <c r="I23" s="210"/>
      <c r="J23" s="210"/>
      <c r="K23" s="210"/>
      <c r="L23" s="210"/>
      <c r="M23" s="210"/>
      <c r="N23" s="757" t="str">
        <f>IF(B23="","",Qualifying_Index!I63)</f>
        <v/>
      </c>
      <c r="O23" s="210"/>
      <c r="P23" s="211"/>
      <c r="Q23" s="212" t="str">
        <f>Qualifying_Index!W63</f>
        <v/>
      </c>
      <c r="R23" s="211"/>
      <c r="S23" s="893" t="str">
        <f>IF(Q23="","",ProposedEquipment0!O22*ProposedEquipment0!AU22)</f>
        <v/>
      </c>
    </row>
    <row r="24" spans="1:19">
      <c r="A24" s="42" t="s">
        <v>2818</v>
      </c>
      <c r="B24" s="209" t="str">
        <f>IF(Qualifying_Index!C68=0,"",Qualifying_Index!C68)</f>
        <v/>
      </c>
      <c r="C24" s="209"/>
      <c r="D24" s="209"/>
      <c r="E24" s="209"/>
      <c r="F24" s="210"/>
      <c r="G24" s="210"/>
      <c r="H24" s="210"/>
      <c r="I24" s="210"/>
      <c r="J24" s="210"/>
      <c r="K24" s="210"/>
      <c r="L24" s="210"/>
      <c r="M24" s="210"/>
      <c r="N24" s="757" t="str">
        <f>IF(B24="","",IF(Qualifying_Index!K59="","",Qualifying_Index!K59))</f>
        <v/>
      </c>
      <c r="O24" s="210"/>
      <c r="P24" s="211"/>
      <c r="Q24" s="212">
        <f>Qualifying_Index!S68</f>
        <v>0</v>
      </c>
      <c r="R24" s="212"/>
      <c r="S24" s="893" t="str">
        <f>IF(B24="","",ProposedEquipment0!O25*ProposedEquipment0!AU25)</f>
        <v/>
      </c>
    </row>
    <row r="25" spans="1:19">
      <c r="B25" s="209" t="str">
        <f>IF(Qualifying_Index!C69=0,"",Qualifying_Index!C69)</f>
        <v/>
      </c>
      <c r="C25" s="209"/>
      <c r="D25" s="209"/>
      <c r="E25" s="209"/>
      <c r="F25" s="210"/>
      <c r="G25" s="210"/>
      <c r="H25" s="210"/>
      <c r="I25" s="210"/>
      <c r="J25" s="210"/>
      <c r="K25" s="210"/>
      <c r="L25" s="210"/>
      <c r="M25" s="210"/>
      <c r="N25" s="757" t="str">
        <f>IF(B25="","",IF(Qualifying_Index!K60="","",Qualifying_Index!K60))</f>
        <v/>
      </c>
      <c r="O25" s="210"/>
      <c r="P25" s="211"/>
      <c r="Q25" s="212">
        <f>Qualifying_Index!S69</f>
        <v>0</v>
      </c>
      <c r="R25" s="211"/>
      <c r="S25" s="893" t="str">
        <f>IF(B25="","",ProposedEquipment0!O26*ProposedEquipment0!AU26)</f>
        <v/>
      </c>
    </row>
    <row r="32" spans="1:19">
      <c r="B32" s="635" t="s">
        <v>282</v>
      </c>
    </row>
    <row r="33" spans="2:9">
      <c r="B33" s="208" t="s">
        <v>38</v>
      </c>
      <c r="C33" s="208" t="s">
        <v>2157</v>
      </c>
      <c r="D33" s="208" t="s">
        <v>2160</v>
      </c>
      <c r="E33" s="208" t="s">
        <v>2156</v>
      </c>
      <c r="F33" s="208" t="s">
        <v>2158</v>
      </c>
      <c r="G33" s="208" t="s">
        <v>2159</v>
      </c>
      <c r="H33" s="208" t="s">
        <v>2155</v>
      </c>
      <c r="I33" s="208" t="s">
        <v>958</v>
      </c>
    </row>
    <row r="34" spans="2:9">
      <c r="B34" s="209" t="str">
        <f>IF('Home Performance'!D60="","",ProposedEquipment0!E41)</f>
        <v/>
      </c>
      <c r="C34" s="212" t="str">
        <f>IF('Home Performance'!D60="","",'Home Performance'!D64)</f>
        <v/>
      </c>
      <c r="D34" s="212" t="str">
        <f>IF('Home Performance'!D60="","",'Home Performance'!D66)</f>
        <v/>
      </c>
      <c r="E34" s="209"/>
      <c r="F34" s="209"/>
      <c r="G34" s="209"/>
      <c r="H34" s="209" t="str">
        <f>IF(B34="","",'Home Performance'!J56)</f>
        <v/>
      </c>
      <c r="I34" s="209" t="str">
        <f>IF(B34="","",ProposedEquipment0!O41)</f>
        <v/>
      </c>
    </row>
    <row r="35" spans="2:9">
      <c r="B35" s="209" t="str">
        <f>IF('Home Performance'!J60="","",ProposedEquipment0!E42)</f>
        <v/>
      </c>
      <c r="C35" s="212" t="str">
        <f>IF('Home Performance'!J60="","",'Home Performance'!J64)</f>
        <v/>
      </c>
      <c r="D35" s="212" t="str">
        <f>IF('Home Performance'!J60="","",'Home Performance'!J66)</f>
        <v/>
      </c>
      <c r="E35" s="209"/>
      <c r="F35" s="209"/>
      <c r="G35" s="209"/>
      <c r="H35" s="209"/>
      <c r="I35" s="209" t="str">
        <f>IF(B35="","",ProposedEquipment0!O42)</f>
        <v/>
      </c>
    </row>
    <row r="36" spans="2:9">
      <c r="B36" s="209" t="str">
        <f>IF('Home Performance'!D72="","",ProposedEquipment0!E43)</f>
        <v/>
      </c>
      <c r="C36" s="212" t="str">
        <f>IF('Home Performance'!D72="","",'Home Performance'!D76)</f>
        <v/>
      </c>
      <c r="D36" s="212" t="str">
        <f>IF('Home Performance'!D72="","",'Home Performance'!D78)</f>
        <v/>
      </c>
      <c r="E36" s="209"/>
      <c r="F36" s="209"/>
      <c r="G36" s="209"/>
      <c r="H36" s="209"/>
      <c r="I36" s="209" t="str">
        <f>IF(B36="","",ProposedEquipment0!O43)</f>
        <v/>
      </c>
    </row>
    <row r="37" spans="2:9">
      <c r="B37" s="209" t="str">
        <f>IF('Home Performance'!D112="","",ProposedEquipment0!E47)</f>
        <v/>
      </c>
      <c r="C37" s="212"/>
      <c r="D37" s="212"/>
      <c r="E37" s="209" t="str">
        <f>IF('Home Performance'!D112="","",'Home Performance'!D119)</f>
        <v/>
      </c>
      <c r="F37" s="209"/>
      <c r="G37" s="209"/>
      <c r="H37" s="209" t="str">
        <f>IF(B37="","",'Home Performance'!J109)</f>
        <v/>
      </c>
      <c r="I37" s="209" t="str">
        <f>IF(B37="","",ProposedEquipment0!M47)</f>
        <v/>
      </c>
    </row>
    <row r="38" spans="2:9">
      <c r="B38" s="209" t="str">
        <f>IF('Home Performance'!D152="","",ProposedEquipment0!E49)</f>
        <v/>
      </c>
      <c r="C38" s="212"/>
      <c r="D38" s="212"/>
      <c r="E38" s="209"/>
      <c r="F38" s="209" t="str">
        <f>IF('Home Performance'!D152="","",'Home Performance'!D156)</f>
        <v/>
      </c>
      <c r="G38" s="209" t="str">
        <f>IF('Home Performance'!D152="","",'Home Performance'!D158)</f>
        <v/>
      </c>
      <c r="H38" s="209" t="str">
        <f>IF(B38="","",'Home Performance'!J148)</f>
        <v/>
      </c>
      <c r="I38" s="209" t="str">
        <f>IF(B38="","",ProposedEquipment0!O49)</f>
        <v/>
      </c>
    </row>
    <row r="39" spans="2:9">
      <c r="B39" s="209" t="str">
        <f>IF('Home Performance'!J152="","",ProposedEquipment0!E50)</f>
        <v/>
      </c>
      <c r="C39" s="212"/>
      <c r="D39" s="212"/>
      <c r="E39" s="209"/>
      <c r="F39" s="209" t="str">
        <f>IF('Home Performance'!J152="","",'Home Performance'!J156)</f>
        <v/>
      </c>
      <c r="G39" s="209" t="str">
        <f>IF('Home Performance'!J152="","",'Home Performance'!J158)</f>
        <v/>
      </c>
      <c r="H39" s="209"/>
      <c r="I39" s="209" t="str">
        <f>IF(B39="","",ProposedEquipment0!O50)</f>
        <v/>
      </c>
    </row>
    <row r="40" spans="2:9">
      <c r="B40" s="209" t="str">
        <f>IF('Home Performance'!D164="","",ProposedEquipment0!E51)</f>
        <v/>
      </c>
      <c r="C40" s="212"/>
      <c r="D40" s="212"/>
      <c r="E40" s="209"/>
      <c r="F40" s="209" t="str">
        <f>IF('Home Performance'!D164="","",'Home Performance'!D168)</f>
        <v/>
      </c>
      <c r="G40" s="209" t="str">
        <f>IF('Home Performance'!D164="","",'Home Performance'!D170)</f>
        <v/>
      </c>
      <c r="H40" s="209"/>
      <c r="I40" s="209" t="str">
        <f>IF(B40="","",ProposedEquipment0!O51)</f>
        <v/>
      </c>
    </row>
    <row r="41" spans="2:9">
      <c r="B41" s="209" t="str">
        <f>IF('Home Performance'!J164="","",ProposedEquipment0!E52)</f>
        <v/>
      </c>
      <c r="C41" s="212"/>
      <c r="D41" s="212"/>
      <c r="E41" s="209"/>
      <c r="F41" s="209" t="str">
        <f>IF('Home Performance'!J164="","",'Home Performance'!J168)</f>
        <v/>
      </c>
      <c r="G41" s="209" t="str">
        <f>IF('Home Performance'!J164="","",'Home Performance'!J170)</f>
        <v/>
      </c>
      <c r="H41" s="209"/>
      <c r="I41" s="209" t="str">
        <f>IF(B41="","",ProposedEquipment0!O52)</f>
        <v/>
      </c>
    </row>
    <row r="42" spans="2:9">
      <c r="B42" s="209" t="str">
        <f>IF('Home Performance'!D176="","",ProposedEquipment0!E53)</f>
        <v/>
      </c>
      <c r="C42" s="212"/>
      <c r="D42" s="212"/>
      <c r="E42" s="209"/>
      <c r="F42" s="209" t="str">
        <f>IF('Home Performance'!D176="","",'Home Performance'!D180)</f>
        <v/>
      </c>
      <c r="G42" s="209" t="str">
        <f>IF('Home Performance'!D176="","",'Home Performance'!D182)</f>
        <v/>
      </c>
      <c r="H42" s="209"/>
      <c r="I42" s="209" t="str">
        <f>IF(B42="","",ProposedEquipment0!O53)</f>
        <v/>
      </c>
    </row>
    <row r="46" spans="2:9">
      <c r="B46" s="635" t="s">
        <v>2686</v>
      </c>
    </row>
    <row r="47" spans="2:9">
      <c r="B47" s="208" t="s">
        <v>38</v>
      </c>
      <c r="C47" s="208" t="s">
        <v>2155</v>
      </c>
      <c r="D47" s="208" t="s">
        <v>231</v>
      </c>
      <c r="E47" s="208" t="s">
        <v>958</v>
      </c>
    </row>
    <row r="48" spans="2:9">
      <c r="B48" s="209" t="str">
        <f>IF('Water Heating Worksheet'!D21="","",'Water Heating Worksheet'!D21)</f>
        <v/>
      </c>
      <c r="C48" s="209" t="str">
        <f>IF(B48="","",'Water Heating Worksheet'!D15)</f>
        <v/>
      </c>
      <c r="D48" s="209" t="str">
        <f>IF(B48="","",'Water Heating Worksheet'!D17)</f>
        <v/>
      </c>
      <c r="E48" s="961" t="str">
        <f>IF(Qualifying_Index!N114="","",Qualifying_Index!N114)</f>
        <v/>
      </c>
    </row>
    <row r="49" spans="2:4">
      <c r="B49"/>
      <c r="C49"/>
      <c r="D49"/>
    </row>
    <row r="50" spans="2:4">
      <c r="B50"/>
      <c r="C50"/>
      <c r="D50"/>
    </row>
    <row r="53" spans="2:4">
      <c r="B53" s="635" t="s">
        <v>2947</v>
      </c>
    </row>
    <row r="54" spans="2:4">
      <c r="B54" s="208" t="s">
        <v>38</v>
      </c>
      <c r="C54" s="208" t="s">
        <v>2155</v>
      </c>
      <c r="D54" s="208" t="s">
        <v>958</v>
      </c>
    </row>
    <row r="55" spans="2:4">
      <c r="B55" s="209" t="str">
        <f>IF('Tune Up Worksheet'!D15="","",'Tune Up Worksheet'!D15)</f>
        <v>Select…</v>
      </c>
      <c r="C55" s="209" t="str">
        <f>IF(B55="","",'Tune Up Worksheet'!G21)</f>
        <v/>
      </c>
      <c r="D55" s="209" t="str">
        <f>IF(Qualifying_Index!X121="","",Qualifying_Index!X121)</f>
        <v/>
      </c>
    </row>
    <row r="56" spans="2:4">
      <c r="B56" s="209" t="str">
        <f>IF('Tune Up Worksheet'!D27="","",'Tune Up Worksheet'!D27)</f>
        <v>Select…</v>
      </c>
      <c r="C56" s="209" t="str">
        <f>IF(B56="","",'Tune Up Worksheet'!G33)</f>
        <v/>
      </c>
      <c r="D56" s="209" t="str">
        <f>IF(Qualifying_Index!X122="","",Qualifying_Index!X122)</f>
        <v/>
      </c>
    </row>
    <row r="57" spans="2:4">
      <c r="B57" s="209" t="str">
        <f>IF('Tune Up Worksheet'!D39="","",'Tune Up Worksheet'!D39)</f>
        <v>Select…</v>
      </c>
      <c r="C57" s="209" t="str">
        <f>IF(B57="","",'Tune Up Worksheet'!G45)</f>
        <v/>
      </c>
      <c r="D57" s="209" t="str">
        <f>IF(Qualifying_Index!X123="","",Qualifying_Index!X123)</f>
        <v/>
      </c>
    </row>
    <row r="58" spans="2:4">
      <c r="B58" s="209" t="str">
        <f>IF('Tune Up Worksheet'!D51="","",'Tune Up Worksheet'!D51)</f>
        <v>Select…</v>
      </c>
      <c r="C58" s="209" t="str">
        <f>IF(B58="","",'Tune Up Worksheet'!G57)</f>
        <v/>
      </c>
      <c r="D58" s="209" t="str">
        <f>IF(Qualifying_Index!X124="","",Qualifying_Index!X124)</f>
        <v/>
      </c>
    </row>
    <row r="59" spans="2:4">
      <c r="B59" s="209" t="str">
        <f>IF('Tune Up Worksheet'!D63="","",'Tune Up Worksheet'!D63)</f>
        <v>Select…</v>
      </c>
      <c r="C59" s="209" t="str">
        <f>IF(B59="","",'Tune Up Worksheet'!G69)</f>
        <v/>
      </c>
      <c r="D59" s="209" t="str">
        <f>IF(Qualifying_Index!X125="","",Qualifying_Index!X125)</f>
        <v/>
      </c>
    </row>
    <row r="62" spans="2:4" ht="15" thickBot="1"/>
    <row r="63" spans="2:4" ht="22" customHeight="1">
      <c r="B63" s="962" t="s">
        <v>2692</v>
      </c>
      <c r="C63" s="963" t="s">
        <v>2948</v>
      </c>
      <c r="D63" s="964" t="s">
        <v>2949</v>
      </c>
    </row>
    <row r="64" spans="2:4" ht="15" thickBot="1">
      <c r="B64" s="965">
        <f>SUM(Q4:Q25,H34:H42,C48,C55:C59)</f>
        <v>0</v>
      </c>
      <c r="C64" s="966">
        <f>SUM(R4:R25,D48)</f>
        <v>0</v>
      </c>
      <c r="D64" s="967">
        <f>SUM(S4:S25,I34:I42,E48,D55:D59)</f>
        <v>0</v>
      </c>
    </row>
  </sheetData>
  <sheetProtection sheet="1" objects="1" scenarios="1"/>
  <conditionalFormatting sqref="B54:D59">
    <cfRule type="expression" dxfId="120" priority="6" stopIfTrue="1">
      <formula>$A$1=1118</formula>
    </cfRule>
  </conditionalFormatting>
  <conditionalFormatting sqref="B63:D63">
    <cfRule type="expression" dxfId="119" priority="4" stopIfTrue="1">
      <formula>$A$1=1118</formula>
    </cfRule>
  </conditionalFormatting>
  <conditionalFormatting sqref="B47:E48">
    <cfRule type="expression" dxfId="118" priority="1" stopIfTrue="1">
      <formula>$A$1=1118</formula>
    </cfRule>
  </conditionalFormatting>
  <conditionalFormatting sqref="B33:I42">
    <cfRule type="expression" dxfId="117" priority="10" stopIfTrue="1">
      <formula>$A$1=1118</formula>
    </cfRule>
  </conditionalFormatting>
  <conditionalFormatting sqref="B3:R25">
    <cfRule type="expression" dxfId="116" priority="13" stopIfTrue="1">
      <formula>$A$1=1118</formula>
    </cfRule>
  </conditionalFormatting>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theme="9" tint="0.39997558519241921"/>
  </sheetPr>
  <dimension ref="A1:AE55"/>
  <sheetViews>
    <sheetView showGridLines="0" zoomScale="85" zoomScaleNormal="85" workbookViewId="0">
      <selection activeCell="K20" sqref="K20"/>
    </sheetView>
  </sheetViews>
  <sheetFormatPr defaultColWidth="8.81640625" defaultRowHeight="14.5"/>
  <cols>
    <col min="1" max="1" width="8.81640625" style="39"/>
    <col min="2" max="2" width="29.81640625" style="39" customWidth="1"/>
    <col min="3" max="3" width="15.54296875" style="39" bestFit="1" customWidth="1"/>
    <col min="4" max="4" width="13.1796875" style="39" bestFit="1" customWidth="1"/>
    <col min="5" max="5" width="12.81640625" style="39" bestFit="1" customWidth="1"/>
    <col min="6" max="6" width="11.453125" style="39" bestFit="1" customWidth="1"/>
    <col min="7" max="7" width="26.54296875" style="39" customWidth="1"/>
    <col min="8" max="9" width="19.54296875" style="39" customWidth="1"/>
    <col min="10" max="10" width="21" style="39" bestFit="1" customWidth="1"/>
    <col min="11" max="11" width="22.1796875" style="39" bestFit="1" customWidth="1"/>
    <col min="12" max="12" width="22.453125" style="39" bestFit="1" customWidth="1"/>
    <col min="13" max="13" width="21.1796875" style="39" bestFit="1" customWidth="1"/>
    <col min="14" max="14" width="20.1796875" style="39" bestFit="1" customWidth="1"/>
    <col min="15" max="15" width="18.453125" style="39" bestFit="1" customWidth="1"/>
    <col min="16" max="16" width="13.453125" style="39" customWidth="1"/>
    <col min="17" max="17" width="12.81640625" style="39" bestFit="1" customWidth="1"/>
    <col min="18" max="18" width="15.453125" style="39" customWidth="1"/>
    <col min="19" max="19" width="13.1796875" style="39" bestFit="1" customWidth="1"/>
    <col min="20" max="20" width="15.54296875" style="39" bestFit="1" customWidth="1"/>
    <col min="21" max="21" width="20.1796875" style="39" bestFit="1" customWidth="1"/>
    <col min="22" max="30" width="16.81640625" style="39" customWidth="1"/>
    <col min="31" max="31" width="20.54296875" style="39" customWidth="1"/>
    <col min="32" max="16384" width="8.81640625" style="39"/>
  </cols>
  <sheetData>
    <row r="1" spans="1:31">
      <c r="A1" s="390">
        <v>1043</v>
      </c>
    </row>
    <row r="2" spans="1:31">
      <c r="B2"/>
      <c r="C2"/>
      <c r="D2"/>
      <c r="E2"/>
      <c r="F2"/>
      <c r="G2"/>
      <c r="H2"/>
      <c r="I2"/>
      <c r="J2"/>
      <c r="K2"/>
      <c r="L2"/>
      <c r="M2"/>
      <c r="N2"/>
      <c r="O2"/>
      <c r="P2"/>
      <c r="Q2"/>
      <c r="R2"/>
      <c r="S2"/>
      <c r="T2"/>
      <c r="U2"/>
      <c r="V2"/>
      <c r="W2"/>
      <c r="X2"/>
      <c r="Y2"/>
      <c r="Z2"/>
      <c r="AA2"/>
      <c r="AB2"/>
      <c r="AC2"/>
      <c r="AD2"/>
      <c r="AE2"/>
    </row>
    <row r="3" spans="1:31" s="42" customFormat="1">
      <c r="B3" s="27" t="s">
        <v>1810</v>
      </c>
      <c r="C3" s="533"/>
      <c r="D3" s="533"/>
      <c r="E3" s="533"/>
      <c r="F3" s="533"/>
      <c r="G3" s="533"/>
      <c r="H3" s="533"/>
      <c r="I3" s="533"/>
      <c r="J3"/>
      <c r="K3"/>
      <c r="L3"/>
      <c r="M3"/>
      <c r="N3"/>
      <c r="O3"/>
      <c r="P3"/>
      <c r="Q3"/>
      <c r="R3"/>
      <c r="S3"/>
      <c r="T3"/>
      <c r="U3"/>
      <c r="V3"/>
      <c r="W3"/>
      <c r="X3"/>
      <c r="Y3"/>
      <c r="Z3"/>
      <c r="AA3"/>
      <c r="AB3"/>
      <c r="AC3"/>
      <c r="AD3"/>
      <c r="AE3"/>
    </row>
    <row r="4" spans="1:31">
      <c r="B4" s="649" t="s">
        <v>1809</v>
      </c>
      <c r="C4" s="533"/>
      <c r="D4" s="533"/>
      <c r="E4" s="533"/>
      <c r="F4" s="533"/>
      <c r="G4" s="533"/>
      <c r="H4" s="533"/>
      <c r="I4" s="533"/>
      <c r="J4"/>
      <c r="K4"/>
      <c r="L4"/>
      <c r="M4"/>
      <c r="N4"/>
      <c r="O4"/>
      <c r="P4"/>
      <c r="Q4"/>
      <c r="R4"/>
      <c r="S4"/>
      <c r="T4"/>
      <c r="U4"/>
      <c r="V4"/>
      <c r="W4"/>
      <c r="X4"/>
      <c r="Y4"/>
      <c r="Z4"/>
      <c r="AA4"/>
      <c r="AB4"/>
      <c r="AC4"/>
      <c r="AD4"/>
      <c r="AE4"/>
    </row>
    <row r="5" spans="1:31">
      <c r="B5" s="533"/>
      <c r="C5" s="533"/>
      <c r="D5" s="533"/>
      <c r="E5" s="533"/>
      <c r="F5" s="533"/>
      <c r="G5" s="533"/>
      <c r="H5" s="533"/>
      <c r="I5" s="533"/>
      <c r="J5"/>
      <c r="K5"/>
      <c r="L5"/>
      <c r="M5"/>
      <c r="N5"/>
      <c r="O5"/>
      <c r="P5"/>
      <c r="Q5"/>
      <c r="R5"/>
      <c r="S5"/>
      <c r="T5"/>
      <c r="U5"/>
      <c r="V5"/>
      <c r="W5"/>
      <c r="X5"/>
      <c r="Y5"/>
      <c r="Z5"/>
      <c r="AA5"/>
      <c r="AB5"/>
      <c r="AC5"/>
      <c r="AD5"/>
      <c r="AE5"/>
    </row>
    <row r="6" spans="1:31" ht="35.15" customHeight="1">
      <c r="B6" s="27" t="s">
        <v>10</v>
      </c>
      <c r="C6" s="2082" t="str">
        <f>IF('Customer Information'!C6="","",'Customer Information'!C6)</f>
        <v/>
      </c>
      <c r="D6" s="2082"/>
      <c r="E6" s="533"/>
      <c r="F6" s="533"/>
      <c r="G6" s="27" t="s">
        <v>223</v>
      </c>
      <c r="H6" s="2082" t="str">
        <f>IF('Customer Information'!L49="","",'Customer Information'!L49)</f>
        <v/>
      </c>
      <c r="I6" s="2082"/>
      <c r="J6"/>
      <c r="K6"/>
      <c r="L6"/>
      <c r="M6"/>
      <c r="N6"/>
      <c r="O6"/>
      <c r="P6"/>
      <c r="Q6"/>
      <c r="R6"/>
      <c r="S6"/>
      <c r="T6"/>
      <c r="U6"/>
      <c r="V6"/>
      <c r="W6"/>
      <c r="X6"/>
      <c r="Y6"/>
      <c r="Z6"/>
      <c r="AA6"/>
      <c r="AB6"/>
      <c r="AC6"/>
      <c r="AD6"/>
      <c r="AE6"/>
    </row>
    <row r="7" spans="1:31" ht="35.15" customHeight="1">
      <c r="B7" s="533"/>
      <c r="C7" s="533"/>
      <c r="D7" s="533"/>
      <c r="E7" s="533"/>
      <c r="F7" s="533"/>
      <c r="G7" s="27"/>
      <c r="H7" s="533"/>
      <c r="I7" s="533"/>
      <c r="J7"/>
      <c r="K7"/>
      <c r="L7"/>
      <c r="M7"/>
      <c r="N7"/>
      <c r="O7"/>
      <c r="P7"/>
      <c r="Q7"/>
      <c r="R7"/>
      <c r="S7"/>
      <c r="T7"/>
      <c r="U7"/>
      <c r="V7"/>
      <c r="W7"/>
      <c r="X7"/>
      <c r="Y7"/>
      <c r="Z7"/>
      <c r="AA7"/>
      <c r="AB7"/>
      <c r="AC7"/>
      <c r="AD7"/>
      <c r="AE7"/>
    </row>
    <row r="8" spans="1:31" ht="35.15" customHeight="1">
      <c r="B8" s="27" t="s">
        <v>1770</v>
      </c>
      <c r="C8" s="2082" t="str">
        <f>IF('Customer Information'!C7="","",'Customer Information'!C7)</f>
        <v/>
      </c>
      <c r="D8" s="2082"/>
      <c r="E8" s="533"/>
      <c r="F8" s="533"/>
      <c r="G8" s="27" t="s">
        <v>1778</v>
      </c>
      <c r="H8" s="2082" t="str">
        <f>IF('Customer Information'!I7="","",'Customer Information'!I7)</f>
        <v/>
      </c>
      <c r="I8" s="2082"/>
      <c r="J8"/>
      <c r="K8"/>
      <c r="L8"/>
      <c r="M8"/>
      <c r="N8"/>
      <c r="O8"/>
      <c r="P8"/>
      <c r="Q8"/>
      <c r="R8"/>
      <c r="S8"/>
      <c r="T8"/>
      <c r="U8"/>
      <c r="V8"/>
      <c r="W8"/>
      <c r="X8"/>
      <c r="Y8"/>
      <c r="Z8"/>
      <c r="AA8"/>
      <c r="AB8"/>
      <c r="AC8"/>
      <c r="AD8"/>
      <c r="AE8"/>
    </row>
    <row r="9" spans="1:31" ht="35.15" customHeight="1">
      <c r="B9" s="533"/>
      <c r="C9" s="533"/>
      <c r="D9" s="533"/>
      <c r="E9" s="533"/>
      <c r="F9" s="533"/>
      <c r="G9" s="27"/>
      <c r="H9" s="533"/>
      <c r="I9" s="533"/>
      <c r="J9"/>
      <c r="K9"/>
      <c r="L9"/>
      <c r="M9"/>
      <c r="N9"/>
      <c r="O9"/>
      <c r="P9"/>
      <c r="Q9"/>
      <c r="R9"/>
      <c r="S9"/>
      <c r="T9"/>
      <c r="U9"/>
      <c r="V9"/>
      <c r="W9"/>
      <c r="X9"/>
      <c r="Y9"/>
      <c r="Z9"/>
      <c r="AA9"/>
      <c r="AB9"/>
      <c r="AC9"/>
      <c r="AD9"/>
      <c r="AE9"/>
    </row>
    <row r="10" spans="1:31" ht="35.15" customHeight="1">
      <c r="B10" s="27" t="s">
        <v>1777</v>
      </c>
      <c r="C10" s="2082" t="str">
        <f>IF('Customer Information'!L7="","",'Customer Information'!L7)</f>
        <v/>
      </c>
      <c r="D10" s="2082"/>
      <c r="E10" s="533"/>
      <c r="F10" s="533"/>
      <c r="G10" s="27" t="s">
        <v>1779</v>
      </c>
      <c r="H10" s="2082" t="str">
        <f>IF('Customer Information'!C20="","",'Customer Information'!C20)</f>
        <v/>
      </c>
      <c r="I10" s="2082"/>
      <c r="J10"/>
      <c r="K10"/>
      <c r="L10"/>
      <c r="M10"/>
      <c r="N10"/>
      <c r="O10"/>
      <c r="P10"/>
      <c r="Q10"/>
      <c r="R10"/>
      <c r="S10"/>
      <c r="T10"/>
      <c r="U10"/>
      <c r="V10"/>
      <c r="W10"/>
      <c r="X10"/>
      <c r="Y10"/>
      <c r="Z10"/>
      <c r="AA10"/>
      <c r="AB10"/>
      <c r="AC10"/>
      <c r="AD10"/>
      <c r="AE10"/>
    </row>
    <row r="11" spans="1:31" ht="35.15" customHeight="1">
      <c r="B11" s="533"/>
      <c r="C11" s="533"/>
      <c r="D11" s="533"/>
      <c r="E11" s="533"/>
      <c r="F11" s="533"/>
      <c r="G11" s="27"/>
      <c r="H11" s="533"/>
      <c r="I11" s="533"/>
      <c r="J11"/>
      <c r="K11"/>
      <c r="L11"/>
      <c r="M11"/>
      <c r="N11"/>
      <c r="O11"/>
      <c r="P11"/>
      <c r="Q11"/>
      <c r="R11"/>
      <c r="S11"/>
      <c r="T11"/>
      <c r="U11"/>
      <c r="V11"/>
      <c r="W11"/>
      <c r="X11"/>
      <c r="Y11"/>
      <c r="Z11"/>
      <c r="AA11"/>
      <c r="AB11"/>
      <c r="AC11"/>
      <c r="AD11"/>
      <c r="AE11"/>
    </row>
    <row r="12" spans="1:31" ht="35.15" customHeight="1">
      <c r="B12" s="27" t="s">
        <v>1772</v>
      </c>
      <c r="C12" s="2083">
        <f>(IF('Home Performance'!J56="",0,'Home Performance'!J56)+IF('Home Performance'!J109="",0,'Home Performance'!J109)+IF('Home Performance'!J148="",0,'Home Performance'!J148))+(IF('ASHP Equipment Information'!AB76="",0,'ASHP Equipment Information'!AB76)+IF('Smart T-Stats'!K33="",0,'Smart T-Stats'!K33)+IF('Integrated Controls'!I19="",0,'Integrated Controls'!I19)+IF('Integrated Controls'!I20="",0,'Integrated Controls'!I20))</f>
        <v>0</v>
      </c>
      <c r="D12" s="2083"/>
      <c r="E12" s="533"/>
      <c r="F12" s="533"/>
      <c r="G12" s="27" t="s">
        <v>1808</v>
      </c>
      <c r="H12" s="2083">
        <f>('Home Performance'!J54+'Home Performance'!J107+'Home Performance'!J146)+('Heat Pump Costs'!AH4+'Heat Pump Costs'!AH5+'Heat Pump Costs'!AH6+'Heat Pump Costs'!AH7+'Heat Pump Costs'!AH8+'Heat Pump Costs'!AH9+'Heat Pump Costs'!AH10+'Heat Pump Costs'!AH11+'Heat Pump Costs'!AH12+'Heat Pump Costs'!AH13+'Heat Pump Costs'!AH14+'Heat Pump Costs'!AH15+'Heat Pump Costs'!AH24+'Heat Pump Costs'!AH25+'Heat Pump Costs'!AH26+'Heat Pump Costs'!AH27+'Heat Pump Costs'!AH28+'Heat Pump Costs'!AH29+'Heat Pump Costs'!AH30+'Heat Pump Costs'!AH31+'Heat Pump Costs'!AH32)</f>
        <v>0</v>
      </c>
      <c r="I12" s="2083"/>
      <c r="J12"/>
      <c r="K12"/>
      <c r="L12"/>
      <c r="M12"/>
      <c r="N12"/>
      <c r="O12"/>
      <c r="P12"/>
      <c r="Q12"/>
      <c r="R12"/>
      <c r="S12"/>
      <c r="T12"/>
      <c r="U12"/>
      <c r="V12"/>
      <c r="W12"/>
      <c r="X12"/>
      <c r="Y12"/>
      <c r="Z12"/>
      <c r="AA12"/>
      <c r="AB12"/>
      <c r="AC12"/>
      <c r="AD12"/>
      <c r="AE12"/>
    </row>
    <row r="13" spans="1:31" ht="35.15" customHeight="1">
      <c r="B13"/>
      <c r="C13"/>
      <c r="D13"/>
      <c r="E13"/>
      <c r="F13"/>
      <c r="G13" s="130"/>
      <c r="H13"/>
      <c r="I13"/>
      <c r="J13"/>
      <c r="K13"/>
      <c r="L13"/>
      <c r="M13"/>
      <c r="N13"/>
      <c r="O13"/>
      <c r="P13"/>
      <c r="Q13"/>
      <c r="R13"/>
      <c r="S13"/>
      <c r="T13"/>
      <c r="U13"/>
      <c r="V13"/>
      <c r="W13"/>
      <c r="X13"/>
      <c r="Y13"/>
      <c r="Z13"/>
      <c r="AA13"/>
      <c r="AB13"/>
      <c r="AC13"/>
      <c r="AD13"/>
      <c r="AE13"/>
    </row>
    <row r="14" spans="1:31" ht="35.15" customHeight="1">
      <c r="B14" s="27" t="s">
        <v>1771</v>
      </c>
      <c r="C14" s="2084"/>
      <c r="D14" s="2084"/>
      <c r="E14"/>
      <c r="F14"/>
      <c r="G14" s="27" t="s">
        <v>1321</v>
      </c>
      <c r="H14" s="2081"/>
      <c r="I14" s="2081"/>
      <c r="J14"/>
      <c r="K14"/>
      <c r="L14"/>
      <c r="M14"/>
      <c r="N14"/>
      <c r="O14"/>
      <c r="P14"/>
      <c r="Q14"/>
      <c r="R14"/>
      <c r="S14"/>
      <c r="T14"/>
      <c r="U14"/>
      <c r="V14"/>
      <c r="W14"/>
      <c r="X14"/>
      <c r="Y14"/>
      <c r="Z14"/>
      <c r="AA14"/>
      <c r="AB14"/>
      <c r="AC14"/>
      <c r="AD14"/>
      <c r="AE14"/>
    </row>
    <row r="15" spans="1:31" ht="35.15" customHeight="1">
      <c r="B15"/>
      <c r="C15"/>
      <c r="D15"/>
      <c r="E15"/>
      <c r="F15"/>
      <c r="G15" s="130"/>
      <c r="H15"/>
      <c r="I15"/>
      <c r="J15"/>
      <c r="K15"/>
      <c r="L15"/>
      <c r="M15"/>
      <c r="N15"/>
      <c r="O15"/>
      <c r="P15"/>
      <c r="Q15"/>
      <c r="R15"/>
      <c r="S15"/>
      <c r="T15"/>
      <c r="U15"/>
      <c r="V15"/>
      <c r="W15"/>
      <c r="X15"/>
      <c r="Y15"/>
      <c r="Z15"/>
      <c r="AA15"/>
      <c r="AB15"/>
      <c r="AC15"/>
      <c r="AD15"/>
      <c r="AE15"/>
    </row>
    <row r="16" spans="1:31" ht="35.15" customHeight="1">
      <c r="B16" s="27" t="s">
        <v>2013</v>
      </c>
      <c r="C16" s="2081"/>
      <c r="D16" s="2081"/>
      <c r="E16"/>
      <c r="F16"/>
      <c r="G16" s="27" t="s">
        <v>1773</v>
      </c>
      <c r="H16" s="2081"/>
      <c r="I16" s="2081"/>
      <c r="J16"/>
      <c r="K16"/>
      <c r="L16"/>
      <c r="M16"/>
      <c r="N16"/>
      <c r="O16"/>
      <c r="P16"/>
      <c r="Q16"/>
      <c r="R16"/>
      <c r="S16"/>
      <c r="T16"/>
      <c r="U16"/>
      <c r="V16"/>
      <c r="W16"/>
      <c r="X16"/>
      <c r="Y16"/>
      <c r="Z16"/>
      <c r="AA16"/>
      <c r="AB16"/>
      <c r="AC16"/>
      <c r="AD16"/>
      <c r="AE16"/>
    </row>
    <row r="17" spans="2:31" ht="35.15" customHeight="1">
      <c r="B17"/>
      <c r="C17"/>
      <c r="D17"/>
      <c r="E17"/>
      <c r="F17"/>
      <c r="G17" s="130"/>
      <c r="H17"/>
      <c r="I17"/>
      <c r="J17"/>
      <c r="K17"/>
      <c r="L17"/>
      <c r="M17"/>
      <c r="N17"/>
      <c r="O17"/>
      <c r="P17"/>
      <c r="Q17"/>
      <c r="R17"/>
      <c r="S17"/>
      <c r="T17"/>
      <c r="U17"/>
      <c r="V17"/>
      <c r="W17"/>
      <c r="X17"/>
      <c r="Y17"/>
      <c r="Z17"/>
      <c r="AA17"/>
      <c r="AB17"/>
      <c r="AC17"/>
      <c r="AD17"/>
      <c r="AE17"/>
    </row>
    <row r="18" spans="2:31" ht="35.15" customHeight="1">
      <c r="B18" s="27" t="s">
        <v>1774</v>
      </c>
      <c r="C18" s="2081"/>
      <c r="D18" s="2081"/>
      <c r="E18"/>
      <c r="F18"/>
      <c r="G18" s="27" t="s">
        <v>1775</v>
      </c>
      <c r="H18" s="2080"/>
      <c r="I18" s="2080"/>
      <c r="J18"/>
      <c r="K18"/>
      <c r="L18"/>
      <c r="M18"/>
      <c r="N18"/>
      <c r="O18"/>
      <c r="P18"/>
      <c r="Q18"/>
      <c r="R18"/>
      <c r="S18"/>
      <c r="T18"/>
      <c r="U18"/>
      <c r="V18"/>
      <c r="W18"/>
      <c r="X18"/>
      <c r="Y18"/>
      <c r="Z18"/>
      <c r="AA18"/>
      <c r="AB18"/>
      <c r="AC18"/>
      <c r="AD18"/>
      <c r="AE18"/>
    </row>
    <row r="19" spans="2:31" ht="35.15" customHeight="1">
      <c r="B19"/>
      <c r="C19"/>
      <c r="D19"/>
      <c r="E19"/>
      <c r="F19"/>
      <c r="G19" s="650" t="s">
        <v>1776</v>
      </c>
      <c r="H19"/>
      <c r="I19"/>
      <c r="J19"/>
      <c r="K19"/>
      <c r="L19"/>
      <c r="M19"/>
      <c r="N19"/>
      <c r="O19"/>
      <c r="P19"/>
      <c r="Q19"/>
      <c r="R19"/>
      <c r="S19"/>
      <c r="T19"/>
      <c r="U19"/>
      <c r="V19"/>
      <c r="W19"/>
      <c r="X19"/>
      <c r="Y19"/>
      <c r="Z19"/>
      <c r="AA19"/>
      <c r="AB19"/>
      <c r="AC19"/>
      <c r="AD19"/>
      <c r="AE19"/>
    </row>
    <row r="20" spans="2:31" ht="35.15" customHeight="1">
      <c r="B20" s="714" t="s">
        <v>1964</v>
      </c>
      <c r="C20" s="2080"/>
      <c r="D20" s="2080"/>
      <c r="E20"/>
      <c r="F20"/>
      <c r="G20"/>
      <c r="H20"/>
      <c r="I20"/>
      <c r="J20"/>
      <c r="K20"/>
      <c r="L20"/>
      <c r="M20"/>
      <c r="N20"/>
      <c r="O20"/>
      <c r="P20"/>
      <c r="Q20"/>
      <c r="R20"/>
      <c r="S20"/>
      <c r="T20"/>
      <c r="U20"/>
      <c r="V20"/>
      <c r="W20"/>
      <c r="X20"/>
      <c r="Y20"/>
      <c r="Z20"/>
      <c r="AA20"/>
      <c r="AB20"/>
      <c r="AC20"/>
      <c r="AD20"/>
      <c r="AE20"/>
    </row>
    <row r="21" spans="2:31" ht="35.15" customHeight="1">
      <c r="B21"/>
      <c r="C21"/>
      <c r="D21"/>
      <c r="E21"/>
      <c r="F21"/>
      <c r="G21"/>
      <c r="H21"/>
      <c r="I21"/>
      <c r="J21"/>
      <c r="K21"/>
      <c r="L21"/>
      <c r="M21"/>
      <c r="N21"/>
      <c r="O21"/>
      <c r="P21"/>
      <c r="Q21"/>
      <c r="R21"/>
      <c r="S21"/>
      <c r="T21"/>
      <c r="U21"/>
      <c r="V21"/>
      <c r="W21"/>
      <c r="X21"/>
      <c r="Y21"/>
      <c r="Z21"/>
      <c r="AA21"/>
      <c r="AB21"/>
      <c r="AC21"/>
      <c r="AD21"/>
      <c r="AE21"/>
    </row>
    <row r="22" spans="2:31" ht="35.15" customHeight="1">
      <c r="B22"/>
      <c r="C22"/>
      <c r="D22"/>
      <c r="E22"/>
      <c r="F22"/>
      <c r="G22"/>
      <c r="H22"/>
      <c r="I22"/>
      <c r="J22"/>
      <c r="K22"/>
      <c r="L22"/>
      <c r="M22"/>
      <c r="N22"/>
      <c r="O22"/>
      <c r="P22"/>
      <c r="Q22"/>
      <c r="R22"/>
      <c r="S22"/>
      <c r="T22"/>
      <c r="U22"/>
      <c r="V22"/>
      <c r="W22"/>
      <c r="X22"/>
      <c r="Y22"/>
      <c r="Z22"/>
      <c r="AA22"/>
      <c r="AB22"/>
      <c r="AC22"/>
      <c r="AD22"/>
      <c r="AE22"/>
    </row>
    <row r="23" spans="2:31" ht="35.15" customHeight="1">
      <c r="B23"/>
      <c r="C23"/>
      <c r="D23"/>
      <c r="E23"/>
      <c r="F23"/>
      <c r="G23"/>
      <c r="H23"/>
      <c r="I23"/>
      <c r="J23"/>
      <c r="K23"/>
      <c r="L23"/>
      <c r="M23"/>
      <c r="N23"/>
      <c r="O23"/>
      <c r="P23"/>
      <c r="Q23"/>
      <c r="R23"/>
      <c r="S23"/>
      <c r="T23"/>
      <c r="U23"/>
      <c r="V23"/>
      <c r="W23"/>
      <c r="X23"/>
      <c r="Y23"/>
      <c r="Z23"/>
      <c r="AA23"/>
      <c r="AB23"/>
      <c r="AC23"/>
      <c r="AD23"/>
      <c r="AE23"/>
    </row>
    <row r="24" spans="2:31" ht="35.15" customHeight="1">
      <c r="B24"/>
      <c r="C24"/>
      <c r="D24"/>
      <c r="E24"/>
      <c r="F24"/>
      <c r="G24"/>
      <c r="H24"/>
      <c r="I24"/>
      <c r="J24"/>
      <c r="K24"/>
      <c r="L24"/>
      <c r="M24"/>
      <c r="N24"/>
      <c r="O24"/>
      <c r="P24"/>
      <c r="Q24"/>
      <c r="R24"/>
      <c r="S24"/>
      <c r="T24"/>
      <c r="U24"/>
      <c r="V24"/>
      <c r="W24"/>
      <c r="X24"/>
      <c r="Y24"/>
      <c r="Z24"/>
      <c r="AA24"/>
      <c r="AB24"/>
      <c r="AC24"/>
      <c r="AD24"/>
      <c r="AE24"/>
    </row>
    <row r="25" spans="2:31" ht="35.15" customHeight="1">
      <c r="B25"/>
      <c r="C25"/>
      <c r="D25"/>
      <c r="E25"/>
      <c r="F25"/>
      <c r="G25"/>
      <c r="H25"/>
      <c r="I25"/>
      <c r="J25"/>
      <c r="K25"/>
      <c r="L25"/>
      <c r="M25"/>
      <c r="N25"/>
      <c r="O25"/>
      <c r="P25"/>
      <c r="Q25"/>
      <c r="R25"/>
      <c r="S25"/>
      <c r="T25"/>
      <c r="U25"/>
      <c r="V25"/>
      <c r="W25"/>
      <c r="X25"/>
      <c r="Y25"/>
      <c r="Z25"/>
      <c r="AA25"/>
      <c r="AB25"/>
      <c r="AC25"/>
      <c r="AD25"/>
      <c r="AE25"/>
    </row>
    <row r="26" spans="2:31" ht="35.15" customHeight="1">
      <c r="B26"/>
      <c r="C26"/>
      <c r="D26"/>
      <c r="E26"/>
      <c r="F26"/>
      <c r="G26"/>
      <c r="H26"/>
      <c r="I26"/>
      <c r="J26"/>
      <c r="K26"/>
      <c r="L26"/>
      <c r="M26"/>
      <c r="N26"/>
      <c r="O26"/>
      <c r="P26"/>
      <c r="Q26"/>
      <c r="R26"/>
      <c r="S26"/>
      <c r="T26"/>
      <c r="U26"/>
      <c r="V26"/>
      <c r="W26"/>
      <c r="X26"/>
      <c r="Y26"/>
      <c r="Z26"/>
      <c r="AA26"/>
      <c r="AB26"/>
      <c r="AC26"/>
      <c r="AD26"/>
      <c r="AE26"/>
    </row>
    <row r="27" spans="2:31" ht="35.15" customHeight="1">
      <c r="B27"/>
      <c r="C27"/>
      <c r="D27"/>
      <c r="E27"/>
      <c r="F27"/>
      <c r="G27"/>
      <c r="H27"/>
      <c r="I27"/>
      <c r="J27"/>
      <c r="K27"/>
      <c r="L27"/>
      <c r="M27"/>
      <c r="N27"/>
      <c r="O27"/>
      <c r="P27"/>
      <c r="Q27"/>
      <c r="R27"/>
      <c r="S27"/>
      <c r="T27"/>
      <c r="U27"/>
      <c r="V27"/>
      <c r="W27"/>
      <c r="X27"/>
      <c r="Y27"/>
      <c r="Z27"/>
      <c r="AA27"/>
      <c r="AB27"/>
      <c r="AC27"/>
      <c r="AD27"/>
      <c r="AE27"/>
    </row>
    <row r="28" spans="2:31" ht="35.15" customHeight="1">
      <c r="B28"/>
      <c r="C28"/>
      <c r="D28"/>
      <c r="E28"/>
      <c r="F28"/>
      <c r="G28"/>
      <c r="H28"/>
      <c r="I28"/>
      <c r="J28"/>
      <c r="K28"/>
      <c r="L28"/>
      <c r="M28"/>
      <c r="N28"/>
      <c r="O28"/>
      <c r="P28"/>
      <c r="Q28"/>
      <c r="R28"/>
      <c r="S28"/>
      <c r="T28"/>
      <c r="U28"/>
      <c r="V28"/>
      <c r="W28"/>
      <c r="X28"/>
      <c r="Y28"/>
      <c r="Z28"/>
      <c r="AA28"/>
      <c r="AB28"/>
      <c r="AC28"/>
      <c r="AD28"/>
      <c r="AE28"/>
    </row>
    <row r="29" spans="2:31" ht="35.15" customHeight="1">
      <c r="B29"/>
      <c r="C29"/>
      <c r="D29"/>
      <c r="E29"/>
      <c r="F29"/>
      <c r="G29"/>
      <c r="H29"/>
      <c r="I29"/>
      <c r="J29"/>
      <c r="K29"/>
      <c r="L29"/>
      <c r="M29"/>
      <c r="N29"/>
      <c r="O29"/>
      <c r="P29"/>
      <c r="Q29"/>
      <c r="R29"/>
      <c r="S29"/>
      <c r="T29"/>
      <c r="U29"/>
      <c r="V29"/>
      <c r="W29"/>
      <c r="X29"/>
      <c r="Y29"/>
      <c r="Z29"/>
      <c r="AA29"/>
      <c r="AB29"/>
      <c r="AC29"/>
      <c r="AD29"/>
      <c r="AE29"/>
    </row>
    <row r="30" spans="2:31" ht="35.15" customHeight="1">
      <c r="B30"/>
      <c r="C30"/>
      <c r="D30"/>
      <c r="E30"/>
      <c r="F30"/>
      <c r="G30"/>
      <c r="H30"/>
      <c r="I30"/>
      <c r="J30"/>
      <c r="K30"/>
      <c r="L30"/>
      <c r="M30"/>
      <c r="N30"/>
      <c r="O30"/>
      <c r="P30"/>
      <c r="Q30"/>
      <c r="R30"/>
      <c r="S30"/>
      <c r="T30"/>
      <c r="U30"/>
      <c r="V30"/>
      <c r="W30"/>
      <c r="X30"/>
      <c r="Y30"/>
      <c r="Z30"/>
      <c r="AA30"/>
      <c r="AB30"/>
      <c r="AC30"/>
      <c r="AD30"/>
      <c r="AE30"/>
    </row>
    <row r="31" spans="2:31" ht="35.15" customHeight="1">
      <c r="B31"/>
      <c r="C31"/>
      <c r="D31"/>
      <c r="E31"/>
      <c r="F31"/>
      <c r="G31"/>
      <c r="H31"/>
      <c r="I31"/>
      <c r="J31"/>
      <c r="K31"/>
      <c r="L31"/>
      <c r="M31"/>
      <c r="N31"/>
      <c r="O31"/>
      <c r="P31"/>
      <c r="Q31"/>
      <c r="R31"/>
      <c r="S31"/>
      <c r="T31"/>
      <c r="U31"/>
      <c r="V31"/>
      <c r="W31"/>
      <c r="X31"/>
      <c r="Y31"/>
      <c r="Z31"/>
      <c r="AA31"/>
      <c r="AB31"/>
      <c r="AC31"/>
      <c r="AD31"/>
      <c r="AE31"/>
    </row>
    <row r="32" spans="2:31" ht="35.15" customHeight="1">
      <c r="B32"/>
      <c r="C32"/>
      <c r="D32"/>
      <c r="E32"/>
      <c r="F32"/>
      <c r="G32"/>
      <c r="H32"/>
      <c r="I32"/>
      <c r="J32"/>
      <c r="K32"/>
      <c r="L32"/>
      <c r="M32"/>
      <c r="N32"/>
      <c r="O32"/>
      <c r="P32"/>
      <c r="Q32"/>
      <c r="R32"/>
      <c r="S32"/>
      <c r="T32"/>
      <c r="U32"/>
      <c r="V32"/>
      <c r="W32"/>
      <c r="X32"/>
      <c r="Y32"/>
      <c r="Z32"/>
      <c r="AA32"/>
      <c r="AB32"/>
      <c r="AC32"/>
      <c r="AD32"/>
      <c r="AE32"/>
    </row>
    <row r="33" spans="2:31" ht="35.15" customHeight="1">
      <c r="B33"/>
      <c r="C33"/>
      <c r="D33"/>
      <c r="E33"/>
      <c r="F33"/>
      <c r="G33"/>
      <c r="H33"/>
      <c r="I33"/>
      <c r="J33"/>
      <c r="K33"/>
      <c r="L33"/>
      <c r="M33"/>
      <c r="N33"/>
      <c r="O33"/>
      <c r="P33"/>
      <c r="Q33"/>
      <c r="R33"/>
      <c r="S33"/>
      <c r="T33"/>
      <c r="U33"/>
      <c r="V33"/>
      <c r="W33"/>
      <c r="X33"/>
      <c r="Y33"/>
      <c r="Z33"/>
      <c r="AA33"/>
      <c r="AB33"/>
      <c r="AC33"/>
      <c r="AD33"/>
      <c r="AE33"/>
    </row>
    <row r="34" spans="2:31" ht="35.15" customHeight="1">
      <c r="B34"/>
      <c r="C34"/>
      <c r="D34"/>
      <c r="E34"/>
      <c r="F34"/>
      <c r="G34"/>
      <c r="H34"/>
      <c r="I34"/>
      <c r="J34"/>
      <c r="K34"/>
      <c r="L34"/>
      <c r="M34"/>
      <c r="N34"/>
      <c r="O34"/>
      <c r="P34"/>
      <c r="Q34"/>
      <c r="R34"/>
      <c r="S34"/>
      <c r="T34"/>
      <c r="U34"/>
      <c r="V34"/>
      <c r="W34"/>
      <c r="X34"/>
      <c r="Y34"/>
      <c r="Z34"/>
      <c r="AA34"/>
      <c r="AB34"/>
      <c r="AC34"/>
      <c r="AD34"/>
      <c r="AE34"/>
    </row>
    <row r="35" spans="2:31" ht="35.15" customHeight="1">
      <c r="B35"/>
      <c r="C35"/>
      <c r="D35"/>
      <c r="E35"/>
      <c r="F35"/>
      <c r="G35"/>
      <c r="H35"/>
      <c r="I35"/>
      <c r="J35"/>
      <c r="K35"/>
      <c r="L35"/>
      <c r="M35"/>
      <c r="N35"/>
      <c r="O35"/>
      <c r="P35"/>
      <c r="Q35"/>
      <c r="R35"/>
      <c r="S35"/>
      <c r="T35"/>
      <c r="U35"/>
      <c r="V35"/>
      <c r="W35"/>
      <c r="X35"/>
      <c r="Y35"/>
      <c r="Z35"/>
      <c r="AA35"/>
      <c r="AB35"/>
      <c r="AC35"/>
      <c r="AD35"/>
      <c r="AE35"/>
    </row>
    <row r="36" spans="2:31" ht="35.15" customHeight="1">
      <c r="B36"/>
      <c r="C36"/>
      <c r="D36"/>
      <c r="E36"/>
      <c r="F36"/>
      <c r="G36"/>
      <c r="H36"/>
      <c r="I36"/>
      <c r="J36"/>
      <c r="K36"/>
      <c r="L36"/>
      <c r="M36"/>
      <c r="N36"/>
      <c r="O36"/>
      <c r="P36"/>
      <c r="Q36"/>
      <c r="R36"/>
      <c r="S36"/>
      <c r="T36"/>
      <c r="U36"/>
      <c r="V36"/>
      <c r="W36"/>
      <c r="X36"/>
      <c r="Y36"/>
      <c r="Z36"/>
      <c r="AA36"/>
      <c r="AB36"/>
      <c r="AC36"/>
      <c r="AD36"/>
      <c r="AE36"/>
    </row>
    <row r="37" spans="2:31" ht="35.15" customHeight="1">
      <c r="B37"/>
      <c r="C37"/>
      <c r="D37"/>
      <c r="E37"/>
      <c r="F37"/>
      <c r="G37"/>
      <c r="H37"/>
      <c r="I37"/>
      <c r="J37"/>
      <c r="K37"/>
      <c r="L37"/>
      <c r="M37"/>
      <c r="N37"/>
      <c r="O37"/>
      <c r="P37"/>
      <c r="Q37"/>
      <c r="R37"/>
      <c r="S37"/>
      <c r="T37"/>
      <c r="U37"/>
      <c r="V37"/>
      <c r="W37"/>
      <c r="X37"/>
      <c r="Y37"/>
      <c r="Z37"/>
      <c r="AA37"/>
      <c r="AB37"/>
      <c r="AC37"/>
      <c r="AD37"/>
      <c r="AE37"/>
    </row>
    <row r="38" spans="2:31" ht="35.15" customHeight="1">
      <c r="B38"/>
      <c r="C38"/>
      <c r="D38"/>
      <c r="E38"/>
      <c r="F38"/>
      <c r="G38"/>
      <c r="H38"/>
      <c r="I38"/>
      <c r="J38"/>
      <c r="K38"/>
      <c r="L38"/>
      <c r="M38"/>
      <c r="N38"/>
      <c r="O38"/>
      <c r="P38"/>
      <c r="Q38"/>
      <c r="R38"/>
      <c r="S38"/>
      <c r="T38"/>
      <c r="U38"/>
      <c r="V38"/>
      <c r="W38"/>
      <c r="X38"/>
      <c r="Y38"/>
      <c r="Z38"/>
      <c r="AA38"/>
      <c r="AB38"/>
      <c r="AC38"/>
      <c r="AD38"/>
      <c r="AE38"/>
    </row>
    <row r="39" spans="2:31" ht="35.15" customHeight="1">
      <c r="B39"/>
      <c r="C39"/>
      <c r="D39"/>
      <c r="E39"/>
      <c r="F39"/>
      <c r="G39"/>
      <c r="H39"/>
      <c r="I39"/>
      <c r="J39"/>
      <c r="K39"/>
      <c r="L39"/>
      <c r="M39"/>
      <c r="N39"/>
      <c r="O39"/>
      <c r="P39"/>
      <c r="Q39"/>
      <c r="R39"/>
      <c r="S39"/>
      <c r="T39"/>
      <c r="U39"/>
      <c r="V39"/>
      <c r="W39"/>
      <c r="X39"/>
      <c r="Y39"/>
      <c r="Z39"/>
      <c r="AA39"/>
      <c r="AB39"/>
      <c r="AC39"/>
      <c r="AD39"/>
      <c r="AE39"/>
    </row>
    <row r="40" spans="2:31" ht="35.15" customHeight="1">
      <c r="B40"/>
      <c r="C40"/>
      <c r="D40"/>
      <c r="E40"/>
      <c r="F40"/>
      <c r="G40"/>
      <c r="H40"/>
      <c r="I40"/>
      <c r="J40"/>
      <c r="K40"/>
      <c r="L40"/>
      <c r="M40"/>
      <c r="N40"/>
      <c r="O40"/>
      <c r="P40"/>
      <c r="Q40"/>
      <c r="R40"/>
      <c r="S40"/>
      <c r="T40"/>
      <c r="U40"/>
      <c r="V40"/>
      <c r="W40"/>
      <c r="X40"/>
      <c r="Y40"/>
      <c r="Z40"/>
      <c r="AA40"/>
      <c r="AB40"/>
      <c r="AC40"/>
      <c r="AD40"/>
      <c r="AE40"/>
    </row>
    <row r="41" spans="2:31" ht="35.15" customHeight="1">
      <c r="B41"/>
      <c r="C41"/>
      <c r="D41"/>
      <c r="E41"/>
      <c r="F41"/>
      <c r="G41"/>
      <c r="H41"/>
      <c r="I41"/>
      <c r="J41"/>
      <c r="K41"/>
      <c r="L41"/>
      <c r="M41"/>
      <c r="N41"/>
      <c r="O41"/>
      <c r="P41"/>
      <c r="Q41"/>
      <c r="R41"/>
      <c r="S41"/>
      <c r="T41"/>
      <c r="U41"/>
      <c r="V41"/>
      <c r="W41"/>
      <c r="X41"/>
      <c r="Y41"/>
      <c r="Z41"/>
      <c r="AA41"/>
      <c r="AB41"/>
      <c r="AC41"/>
      <c r="AD41"/>
      <c r="AE41"/>
    </row>
    <row r="42" spans="2:31" ht="35.15" customHeight="1">
      <c r="B42"/>
      <c r="C42"/>
      <c r="D42"/>
      <c r="E42"/>
      <c r="F42"/>
      <c r="G42"/>
      <c r="H42"/>
      <c r="I42"/>
      <c r="J42"/>
      <c r="K42"/>
      <c r="L42"/>
      <c r="M42"/>
      <c r="N42"/>
      <c r="O42"/>
      <c r="P42"/>
      <c r="Q42"/>
      <c r="R42"/>
      <c r="S42"/>
      <c r="T42"/>
      <c r="U42"/>
      <c r="V42"/>
      <c r="W42"/>
      <c r="X42"/>
      <c r="Y42"/>
      <c r="Z42"/>
      <c r="AA42"/>
      <c r="AB42"/>
      <c r="AC42"/>
      <c r="AD42"/>
      <c r="AE42"/>
    </row>
    <row r="43" spans="2:31" ht="35.15" customHeight="1">
      <c r="B43"/>
      <c r="C43"/>
      <c r="D43"/>
      <c r="E43"/>
      <c r="F43"/>
      <c r="G43"/>
      <c r="H43"/>
      <c r="I43"/>
      <c r="J43"/>
      <c r="K43"/>
      <c r="L43"/>
      <c r="M43"/>
      <c r="N43"/>
      <c r="O43"/>
      <c r="P43"/>
      <c r="Q43"/>
      <c r="R43"/>
      <c r="S43"/>
      <c r="T43"/>
      <c r="U43"/>
      <c r="V43"/>
      <c r="W43"/>
      <c r="X43"/>
      <c r="Y43"/>
      <c r="Z43"/>
      <c r="AA43"/>
      <c r="AB43"/>
      <c r="AC43"/>
      <c r="AD43"/>
      <c r="AE43"/>
    </row>
    <row r="44" spans="2:31" ht="35.15" customHeight="1">
      <c r="B44"/>
      <c r="C44"/>
      <c r="D44"/>
      <c r="E44"/>
      <c r="F44"/>
      <c r="G44"/>
      <c r="H44"/>
      <c r="I44"/>
      <c r="J44"/>
      <c r="K44"/>
      <c r="L44"/>
      <c r="M44"/>
      <c r="N44"/>
      <c r="O44"/>
      <c r="P44"/>
      <c r="Q44"/>
      <c r="R44"/>
      <c r="S44"/>
      <c r="T44"/>
      <c r="U44"/>
      <c r="V44"/>
      <c r="W44"/>
      <c r="X44"/>
      <c r="Y44"/>
      <c r="Z44"/>
      <c r="AA44"/>
      <c r="AB44"/>
      <c r="AC44"/>
      <c r="AD44"/>
      <c r="AE44"/>
    </row>
    <row r="45" spans="2:31" ht="35.15" customHeight="1">
      <c r="B45"/>
      <c r="C45"/>
      <c r="D45"/>
      <c r="E45"/>
      <c r="F45"/>
      <c r="G45"/>
      <c r="H45"/>
      <c r="I45"/>
      <c r="J45"/>
      <c r="K45"/>
      <c r="L45"/>
      <c r="M45"/>
      <c r="N45"/>
      <c r="O45"/>
      <c r="P45"/>
      <c r="Q45"/>
      <c r="R45"/>
      <c r="S45"/>
      <c r="T45"/>
      <c r="U45"/>
      <c r="V45"/>
      <c r="W45"/>
      <c r="X45"/>
      <c r="Y45"/>
      <c r="Z45"/>
      <c r="AA45"/>
      <c r="AB45"/>
      <c r="AC45"/>
      <c r="AD45"/>
      <c r="AE45"/>
    </row>
    <row r="46" spans="2:31">
      <c r="B46"/>
      <c r="C46"/>
      <c r="D46"/>
      <c r="E46"/>
      <c r="F46"/>
      <c r="G46"/>
      <c r="H46"/>
      <c r="I46"/>
      <c r="J46"/>
      <c r="K46"/>
      <c r="L46"/>
      <c r="M46"/>
      <c r="N46"/>
      <c r="O46"/>
      <c r="P46"/>
      <c r="Q46"/>
      <c r="R46"/>
      <c r="S46"/>
      <c r="T46"/>
      <c r="U46"/>
      <c r="V46"/>
      <c r="W46"/>
      <c r="X46"/>
      <c r="Y46"/>
      <c r="Z46"/>
      <c r="AA46"/>
      <c r="AB46"/>
      <c r="AC46"/>
      <c r="AD46"/>
      <c r="AE46"/>
    </row>
    <row r="47" spans="2:31">
      <c r="B47"/>
      <c r="C47"/>
      <c r="D47"/>
      <c r="E47"/>
      <c r="F47"/>
      <c r="G47"/>
      <c r="H47"/>
      <c r="I47"/>
      <c r="J47"/>
      <c r="K47"/>
      <c r="L47"/>
      <c r="M47"/>
      <c r="N47"/>
      <c r="O47"/>
      <c r="P47"/>
      <c r="Q47"/>
      <c r="R47"/>
      <c r="S47"/>
      <c r="T47"/>
      <c r="U47"/>
      <c r="V47"/>
      <c r="W47"/>
      <c r="X47"/>
      <c r="Y47"/>
      <c r="Z47"/>
      <c r="AA47"/>
      <c r="AB47"/>
      <c r="AC47"/>
      <c r="AD47"/>
      <c r="AE47"/>
    </row>
    <row r="48" spans="2:31">
      <c r="B48"/>
      <c r="C48"/>
      <c r="D48"/>
      <c r="E48"/>
      <c r="F48"/>
      <c r="G48"/>
      <c r="H48"/>
      <c r="I48"/>
      <c r="J48"/>
      <c r="K48"/>
      <c r="L48"/>
      <c r="M48"/>
      <c r="N48"/>
      <c r="O48"/>
      <c r="P48"/>
      <c r="Q48"/>
      <c r="R48"/>
      <c r="S48"/>
      <c r="T48"/>
      <c r="U48"/>
      <c r="V48"/>
      <c r="W48"/>
      <c r="X48"/>
      <c r="Y48"/>
      <c r="Z48"/>
      <c r="AA48"/>
      <c r="AB48"/>
      <c r="AC48"/>
      <c r="AD48"/>
      <c r="AE48"/>
    </row>
    <row r="49" spans="2:31">
      <c r="B49"/>
      <c r="C49"/>
      <c r="D49"/>
      <c r="E49"/>
      <c r="F49"/>
      <c r="G49"/>
      <c r="H49"/>
      <c r="I49"/>
      <c r="J49"/>
      <c r="K49"/>
      <c r="L49"/>
      <c r="M49"/>
      <c r="N49"/>
      <c r="O49"/>
      <c r="P49"/>
      <c r="Q49"/>
      <c r="R49"/>
      <c r="S49"/>
      <c r="T49"/>
      <c r="U49"/>
      <c r="V49"/>
      <c r="W49"/>
      <c r="X49"/>
      <c r="Y49"/>
      <c r="Z49"/>
      <c r="AA49"/>
      <c r="AB49"/>
      <c r="AC49"/>
      <c r="AD49"/>
      <c r="AE49"/>
    </row>
    <row r="50" spans="2:31">
      <c r="B50"/>
      <c r="C50"/>
      <c r="D50"/>
      <c r="E50"/>
      <c r="F50"/>
      <c r="G50"/>
      <c r="H50"/>
      <c r="I50"/>
      <c r="J50"/>
      <c r="K50"/>
      <c r="L50"/>
      <c r="M50"/>
      <c r="N50"/>
      <c r="O50"/>
      <c r="P50"/>
      <c r="Q50"/>
      <c r="R50"/>
      <c r="S50"/>
      <c r="T50"/>
      <c r="U50"/>
      <c r="V50"/>
      <c r="W50"/>
      <c r="X50"/>
      <c r="Y50"/>
      <c r="Z50"/>
      <c r="AA50"/>
      <c r="AB50"/>
      <c r="AC50"/>
      <c r="AD50"/>
      <c r="AE50"/>
    </row>
    <row r="51" spans="2:31">
      <c r="B51"/>
      <c r="C51"/>
      <c r="D51"/>
      <c r="E51"/>
      <c r="F51"/>
      <c r="G51"/>
      <c r="H51"/>
      <c r="I51"/>
      <c r="J51"/>
      <c r="K51"/>
      <c r="L51"/>
      <c r="M51"/>
      <c r="N51"/>
      <c r="O51"/>
      <c r="P51"/>
      <c r="Q51"/>
      <c r="R51"/>
      <c r="S51"/>
      <c r="T51"/>
      <c r="U51"/>
      <c r="V51"/>
      <c r="W51"/>
      <c r="X51"/>
      <c r="Y51"/>
      <c r="Z51"/>
      <c r="AA51"/>
      <c r="AB51"/>
      <c r="AC51"/>
      <c r="AD51"/>
      <c r="AE51"/>
    </row>
    <row r="52" spans="2:31">
      <c r="B52"/>
      <c r="C52"/>
      <c r="D52"/>
      <c r="E52"/>
      <c r="F52"/>
      <c r="G52"/>
      <c r="H52"/>
      <c r="I52"/>
      <c r="J52"/>
      <c r="K52"/>
      <c r="L52"/>
      <c r="M52"/>
      <c r="N52"/>
      <c r="O52"/>
      <c r="P52"/>
      <c r="Q52"/>
      <c r="R52"/>
      <c r="S52"/>
      <c r="T52"/>
      <c r="U52"/>
      <c r="V52"/>
      <c r="W52"/>
      <c r="X52"/>
      <c r="Y52"/>
      <c r="Z52"/>
      <c r="AA52"/>
      <c r="AB52"/>
      <c r="AC52"/>
      <c r="AD52"/>
      <c r="AE52"/>
    </row>
    <row r="53" spans="2:31">
      <c r="B53"/>
      <c r="C53"/>
      <c r="D53"/>
      <c r="E53"/>
      <c r="F53"/>
      <c r="G53"/>
      <c r="H53"/>
      <c r="I53"/>
      <c r="J53"/>
      <c r="K53"/>
      <c r="L53"/>
      <c r="M53"/>
      <c r="N53"/>
      <c r="O53"/>
      <c r="P53"/>
      <c r="Q53"/>
      <c r="R53"/>
      <c r="S53"/>
      <c r="T53"/>
      <c r="U53"/>
      <c r="V53"/>
      <c r="W53"/>
      <c r="X53"/>
      <c r="Y53"/>
      <c r="Z53"/>
      <c r="AA53"/>
      <c r="AB53"/>
      <c r="AC53"/>
      <c r="AD53"/>
      <c r="AE53"/>
    </row>
    <row r="54" spans="2:31">
      <c r="B54"/>
      <c r="C54"/>
      <c r="D54"/>
      <c r="E54"/>
      <c r="F54"/>
      <c r="G54"/>
      <c r="H54"/>
      <c r="I54"/>
      <c r="J54"/>
      <c r="K54"/>
      <c r="L54"/>
      <c r="M54"/>
      <c r="N54"/>
      <c r="O54"/>
      <c r="P54"/>
      <c r="Q54"/>
      <c r="R54"/>
      <c r="S54"/>
      <c r="T54"/>
      <c r="U54"/>
      <c r="V54"/>
      <c r="W54"/>
      <c r="X54"/>
      <c r="Y54"/>
      <c r="Z54"/>
      <c r="AA54"/>
      <c r="AB54"/>
      <c r="AC54"/>
      <c r="AD54"/>
      <c r="AE54"/>
    </row>
    <row r="55" spans="2:31">
      <c r="B55"/>
      <c r="C55"/>
      <c r="D55"/>
      <c r="E55"/>
      <c r="F55"/>
      <c r="G55"/>
      <c r="H55"/>
      <c r="I55"/>
      <c r="J55"/>
      <c r="K55"/>
      <c r="L55"/>
      <c r="M55"/>
      <c r="N55"/>
      <c r="O55"/>
      <c r="P55"/>
      <c r="Q55"/>
      <c r="R55"/>
      <c r="S55"/>
      <c r="T55"/>
      <c r="U55"/>
      <c r="V55"/>
      <c r="W55"/>
      <c r="X55"/>
      <c r="Y55"/>
      <c r="Z55"/>
      <c r="AA55"/>
      <c r="AB55"/>
      <c r="AC55"/>
      <c r="AD55"/>
      <c r="AE55"/>
    </row>
  </sheetData>
  <sheetProtection sheet="1" objects="1" scenarios="1"/>
  <mergeCells count="15">
    <mergeCell ref="C20:D20"/>
    <mergeCell ref="H18:I18"/>
    <mergeCell ref="C18:D18"/>
    <mergeCell ref="H6:I6"/>
    <mergeCell ref="H8:I8"/>
    <mergeCell ref="H10:I10"/>
    <mergeCell ref="C16:D16"/>
    <mergeCell ref="C10:D10"/>
    <mergeCell ref="C8:D8"/>
    <mergeCell ref="C6:D6"/>
    <mergeCell ref="H16:I16"/>
    <mergeCell ref="C12:D12"/>
    <mergeCell ref="H12:I12"/>
    <mergeCell ref="C14:D14"/>
    <mergeCell ref="H14:I14"/>
  </mergeCells>
  <conditionalFormatting sqref="B14 G14 B16 G16 B18 G18:G19">
    <cfRule type="expression" dxfId="115" priority="4">
      <formula>$A$1=1043</formula>
    </cfRule>
  </conditionalFormatting>
  <conditionalFormatting sqref="B20">
    <cfRule type="expression" dxfId="114" priority="2">
      <formula>$A$1=1043</formula>
    </cfRule>
  </conditionalFormatting>
  <conditionalFormatting sqref="B3:I12">
    <cfRule type="expression" dxfId="113" priority="6">
      <formula>$A$1=1043</formula>
    </cfRule>
  </conditionalFormatting>
  <conditionalFormatting sqref="C6:D6 H6:I6 C8:D8 H8:I8 C10:D10 H10:I10 C12:D12 H12:I12">
    <cfRule type="expression" dxfId="112" priority="5">
      <formula>$A$1=1043</formula>
    </cfRule>
  </conditionalFormatting>
  <conditionalFormatting sqref="C14:D14 H14:I14 C16:D16 H16:I16 C18:D18 H18:I18">
    <cfRule type="expression" dxfId="111" priority="3">
      <formula>$A$1=1043</formula>
    </cfRule>
  </conditionalFormatting>
  <conditionalFormatting sqref="C20:D20">
    <cfRule type="expression" dxfId="110" priority="1">
      <formula>$A$1=1043</formula>
    </cfRule>
  </conditionalFormatting>
  <dataValidations count="3">
    <dataValidation type="list" allowBlank="1" showInputMessage="1" showErrorMessage="1" sqref="H16:I16" xr:uid="{00000000-0002-0000-1F00-000000000000}">
      <formula1>"Home Comfort, HPwES, Home Comfort and HPwES, Home Comfort (Income Eligible), HPwES (Income Eligible), Home Comfort and HPwES (Income Eligible)"</formula1>
    </dataValidation>
    <dataValidation type="list" allowBlank="1" showInputMessage="1" showErrorMessage="1" sqref="C18" xr:uid="{00000000-0002-0000-1F00-000001000000}">
      <formula1>"Smart Energy, OBR"</formula1>
    </dataValidation>
    <dataValidation type="list" allowBlank="1" showInputMessage="1" showErrorMessage="1" sqref="H14:I14" xr:uid="{00000000-0002-0000-1F00-000002000000}">
      <formula1>"Home Comfort, HPwES, Home Comfort and HPwES"</formula1>
    </dataValidation>
  </dataValidation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rgb="FF92D050"/>
  </sheetPr>
  <dimension ref="A1:O214"/>
  <sheetViews>
    <sheetView showGridLines="0" zoomScaleNormal="100" zoomScaleSheetLayoutView="90" workbookViewId="0">
      <selection sqref="A1:I1"/>
    </sheetView>
  </sheetViews>
  <sheetFormatPr defaultColWidth="0" defaultRowHeight="14.5" zeroHeight="1"/>
  <cols>
    <col min="1" max="1" width="11.54296875" style="39" customWidth="1"/>
    <col min="2" max="2" width="12.1796875" style="39" customWidth="1"/>
    <col min="3" max="3" width="11.54296875" style="39" customWidth="1"/>
    <col min="4" max="4" width="15.81640625" style="39" customWidth="1"/>
    <col min="5" max="5" width="10.54296875" style="39" customWidth="1"/>
    <col min="6" max="6" width="12" style="39" customWidth="1"/>
    <col min="7" max="7" width="11.54296875" style="39" customWidth="1"/>
    <col min="8" max="10" width="10.54296875" style="39" customWidth="1"/>
    <col min="11" max="11" width="19.54296875" style="39" customWidth="1"/>
    <col min="12" max="13" width="10.54296875" style="39" customWidth="1"/>
    <col min="14" max="14" width="9.1796875" style="39" customWidth="1"/>
    <col min="15" max="15" width="13.1796875" style="39" customWidth="1"/>
    <col min="16" max="16384" width="8.81640625" style="39" hidden="1"/>
  </cols>
  <sheetData>
    <row r="1" spans="1:15" ht="55" customHeight="1">
      <c r="A1" s="2106" t="str">
        <f>Development!$A$3&amp;" Residential Efficiency Program"</f>
        <v>2024 Residential Efficiency Program</v>
      </c>
      <c r="B1" s="2106"/>
      <c r="C1" s="2106"/>
      <c r="D1" s="2106"/>
      <c r="E1" s="2106"/>
      <c r="F1" s="2106"/>
      <c r="G1" s="2106"/>
      <c r="H1" s="2106"/>
      <c r="I1" s="2106"/>
      <c r="J1" s="1485"/>
      <c r="K1" s="6"/>
      <c r="L1" s="1152"/>
      <c r="M1" s="6"/>
      <c r="N1" s="6"/>
      <c r="O1" s="6"/>
    </row>
    <row r="2" spans="1:15" ht="49" customHeight="1" thickBot="1">
      <c r="A2" s="2085" t="s">
        <v>126</v>
      </c>
      <c r="B2" s="2085"/>
      <c r="C2" s="2085"/>
      <c r="D2" s="2085"/>
      <c r="E2" s="2085"/>
      <c r="F2" s="2085"/>
      <c r="G2" s="2085"/>
      <c r="H2" s="2085"/>
      <c r="I2" s="2085"/>
      <c r="J2" s="1486"/>
      <c r="K2" s="1487"/>
      <c r="L2" s="1488"/>
      <c r="M2" s="1487"/>
      <c r="N2" s="1487"/>
      <c r="O2" s="1487"/>
    </row>
    <row r="3" spans="1:15" ht="37" customHeight="1" thickTop="1">
      <c r="A3" s="2104" t="s">
        <v>127</v>
      </c>
      <c r="B3" s="2104"/>
      <c r="C3" s="2104"/>
      <c r="D3" s="2104"/>
      <c r="E3" s="2104"/>
      <c r="F3" s="2104"/>
      <c r="G3" s="2104"/>
      <c r="H3" s="2104"/>
      <c r="I3" s="2104"/>
      <c r="J3" s="2104"/>
      <c r="K3" s="4"/>
      <c r="L3" s="7"/>
      <c r="M3" s="7"/>
      <c r="N3" s="7"/>
      <c r="O3" s="7"/>
    </row>
    <row r="4" spans="1:15" ht="23.5" thickBot="1">
      <c r="A4" s="1154" t="s">
        <v>128</v>
      </c>
      <c r="B4" s="21"/>
      <c r="C4" s="21"/>
      <c r="D4" s="21"/>
      <c r="E4" s="21"/>
      <c r="F4" s="21"/>
      <c r="G4" s="21"/>
      <c r="H4" s="21"/>
      <c r="I4" s="21"/>
      <c r="J4" s="21"/>
      <c r="K4" s="21"/>
      <c r="L4" s="21"/>
      <c r="M4" s="21"/>
      <c r="N4" s="21"/>
      <c r="O4" s="21"/>
    </row>
    <row r="5" spans="1:15" ht="18.75" customHeight="1">
      <c r="A5" s="4"/>
      <c r="B5" s="4"/>
      <c r="C5" s="4"/>
      <c r="D5" s="4"/>
      <c r="E5" s="4"/>
      <c r="F5" s="4"/>
      <c r="G5" s="4"/>
      <c r="H5" s="4"/>
      <c r="I5" s="4"/>
      <c r="J5" s="4"/>
      <c r="K5" s="4"/>
      <c r="L5" s="4"/>
      <c r="M5" s="4"/>
      <c r="N5" s="4"/>
      <c r="O5" s="4"/>
    </row>
    <row r="6" spans="1:15" ht="18" customHeight="1">
      <c r="A6" s="15" t="s">
        <v>130</v>
      </c>
      <c r="B6" s="889">
        <v>1</v>
      </c>
      <c r="C6" s="133"/>
      <c r="D6" s="15"/>
      <c r="E6" s="15"/>
      <c r="F6" s="15"/>
      <c r="G6" s="15" t="s">
        <v>76</v>
      </c>
      <c r="H6" s="2101" t="str">
        <f>IF('ASHP Equipment Information'!D34="","",'ASHP Equipment Information'!D34)</f>
        <v/>
      </c>
      <c r="I6" s="2101"/>
      <c r="J6" s="133"/>
      <c r="K6" s="7"/>
      <c r="L6" s="7"/>
      <c r="M6" s="7"/>
      <c r="N6" s="7"/>
      <c r="O6" s="7"/>
    </row>
    <row r="7" spans="1:15" ht="18" customHeight="1">
      <c r="A7" s="15"/>
      <c r="B7" s="15"/>
      <c r="C7" s="15"/>
      <c r="D7" s="15"/>
      <c r="E7" s="15"/>
      <c r="F7" s="15"/>
      <c r="G7" s="15"/>
      <c r="H7" s="15"/>
      <c r="I7" s="12"/>
      <c r="J7" s="12"/>
      <c r="K7" s="7"/>
      <c r="L7" s="7"/>
      <c r="M7" s="7"/>
      <c r="N7" s="7"/>
      <c r="O7" s="7"/>
    </row>
    <row r="8" spans="1:15" ht="18" customHeight="1">
      <c r="A8" s="15" t="s">
        <v>12881</v>
      </c>
      <c r="B8" s="2105" t="s">
        <v>12884</v>
      </c>
      <c r="C8" s="2105"/>
      <c r="D8" s="15"/>
      <c r="E8" s="15"/>
      <c r="F8" s="15"/>
      <c r="G8" s="15" t="s">
        <v>129</v>
      </c>
      <c r="H8" s="2101" t="str">
        <f>IF('ASHP Equipment Information'!H34="","",'ASHP Equipment Information'!H34)</f>
        <v/>
      </c>
      <c r="I8" s="2101"/>
      <c r="J8" s="133"/>
      <c r="K8" s="7"/>
      <c r="L8" s="7"/>
      <c r="M8" s="7"/>
      <c r="N8" s="7"/>
      <c r="O8" s="7"/>
    </row>
    <row r="9" spans="1:15" ht="23">
      <c r="B9" s="16"/>
      <c r="C9" s="16"/>
      <c r="D9" s="16"/>
      <c r="E9" s="16"/>
      <c r="F9" s="16"/>
      <c r="G9" s="16"/>
      <c r="H9" s="16"/>
      <c r="I9" s="16"/>
      <c r="J9" s="16"/>
      <c r="K9" s="16"/>
      <c r="L9" s="16"/>
      <c r="M9" s="11"/>
      <c r="N9" s="16"/>
      <c r="O9" s="16"/>
    </row>
    <row r="10" spans="1:15" ht="20.149999999999999" customHeight="1">
      <c r="A10" s="15" t="s">
        <v>12882</v>
      </c>
      <c r="B10" s="2105" t="s">
        <v>12884</v>
      </c>
      <c r="C10" s="2105"/>
      <c r="F10" s="90"/>
      <c r="G10" s="1194"/>
      <c r="H10" s="90"/>
      <c r="I10" s="1195"/>
      <c r="J10" s="12"/>
      <c r="K10" s="7"/>
      <c r="L10" s="7"/>
      <c r="M10" s="7"/>
      <c r="N10" s="7"/>
      <c r="O10" s="7"/>
    </row>
    <row r="11" spans="1:15" ht="24" customHeight="1">
      <c r="A11" s="7"/>
      <c r="F11" s="1153"/>
      <c r="G11" s="1153"/>
      <c r="H11" s="1153"/>
      <c r="I11" s="1153"/>
      <c r="J11" s="7"/>
      <c r="K11" s="7"/>
      <c r="L11" s="7"/>
      <c r="M11" s="7"/>
      <c r="N11" s="7"/>
      <c r="O11" s="7"/>
    </row>
    <row r="12" spans="1:15" ht="23.5" thickBot="1">
      <c r="A12" s="1154" t="s">
        <v>65</v>
      </c>
      <c r="B12" s="21"/>
      <c r="C12" s="21"/>
      <c r="D12" s="21"/>
      <c r="E12" s="21"/>
      <c r="F12" s="21"/>
      <c r="G12" s="21"/>
      <c r="H12" s="21"/>
      <c r="I12" s="21"/>
      <c r="J12" s="21"/>
      <c r="K12" s="21"/>
      <c r="L12" s="21"/>
      <c r="M12" s="21"/>
      <c r="N12" s="21"/>
      <c r="O12" s="21"/>
    </row>
    <row r="13" spans="1:15" ht="6.75" customHeight="1">
      <c r="A13" s="4"/>
      <c r="B13" s="5"/>
      <c r="C13" s="5"/>
      <c r="D13" s="5"/>
      <c r="E13" s="5"/>
      <c r="F13" s="5"/>
      <c r="G13" s="5"/>
      <c r="H13" s="5"/>
      <c r="I13" s="5"/>
      <c r="J13" s="5"/>
      <c r="K13" s="5"/>
      <c r="L13" s="5"/>
      <c r="M13" s="5"/>
      <c r="N13" s="5"/>
      <c r="O13" s="5"/>
    </row>
    <row r="14" spans="1:15" ht="21" customHeight="1">
      <c r="A14" s="135" t="s">
        <v>464</v>
      </c>
      <c r="B14" s="5"/>
      <c r="C14" s="5"/>
      <c r="D14" s="5"/>
      <c r="E14" s="5"/>
      <c r="F14" s="5"/>
      <c r="G14" s="5"/>
      <c r="H14" s="5"/>
      <c r="I14" s="5"/>
      <c r="J14" s="5"/>
      <c r="K14" s="5"/>
      <c r="L14" s="5"/>
      <c r="M14" s="5"/>
      <c r="N14" s="5"/>
      <c r="O14" s="5"/>
    </row>
    <row r="15" spans="1:15" ht="21" customHeight="1">
      <c r="A15" s="135"/>
      <c r="B15" s="5"/>
      <c r="C15" s="5"/>
      <c r="D15" s="5"/>
      <c r="E15" s="5"/>
      <c r="F15" s="5"/>
      <c r="G15" s="5"/>
      <c r="H15" s="5"/>
      <c r="I15" s="5"/>
      <c r="J15" s="5"/>
      <c r="K15" s="5"/>
      <c r="L15" s="5"/>
      <c r="M15" s="5"/>
      <c r="N15" s="5"/>
      <c r="O15" s="5"/>
    </row>
    <row r="16" spans="1:15" ht="33.65" customHeight="1">
      <c r="A16" s="39" t="s">
        <v>532</v>
      </c>
      <c r="E16" s="2103"/>
      <c r="F16" s="2103"/>
      <c r="G16" s="42" t="str">
        <f>IF(OR(E16=""),"",'Air Flow References'!C4)</f>
        <v/>
      </c>
      <c r="J16" s="132"/>
      <c r="L16" s="40" t="s">
        <v>533</v>
      </c>
      <c r="M16" s="2092"/>
      <c r="N16" s="2092"/>
      <c r="O16" s="42" t="str">
        <f>IF(OR(M16=""),"",'Air Flow References'!C6)</f>
        <v/>
      </c>
    </row>
    <row r="17" spans="1:15" ht="33.65" customHeight="1"/>
    <row r="18" spans="1:15" ht="33.65" customHeight="1">
      <c r="A18" s="134" t="s">
        <v>536</v>
      </c>
    </row>
    <row r="19" spans="1:15" ht="54.65" customHeight="1">
      <c r="A19" s="1996" t="s">
        <v>534</v>
      </c>
      <c r="B19" s="1996"/>
      <c r="C19" s="1996"/>
      <c r="D19" s="1996"/>
      <c r="E19" s="2093"/>
      <c r="F19" s="2093"/>
      <c r="G19" s="2095" t="str">
        <f>IF(OR(E19=""),"",'Air Flow References'!C5)</f>
        <v/>
      </c>
      <c r="H19" s="2095"/>
      <c r="I19" s="156" t="s">
        <v>418</v>
      </c>
      <c r="L19" s="40" t="s">
        <v>535</v>
      </c>
      <c r="M19" s="2094"/>
      <c r="N19" s="2094"/>
      <c r="O19" s="42" t="str">
        <f>IF(OR(M19=""),"",'Air Flow References'!C7)</f>
        <v/>
      </c>
    </row>
    <row r="20" spans="1:15" ht="33.65" customHeight="1">
      <c r="A20" s="410"/>
      <c r="B20" s="410"/>
      <c r="C20" s="410"/>
      <c r="D20" s="410"/>
      <c r="E20" s="219"/>
      <c r="F20" s="219"/>
      <c r="G20" s="155"/>
      <c r="H20" s="155"/>
      <c r="I20" s="156"/>
      <c r="L20" s="40"/>
      <c r="M20" s="412"/>
      <c r="N20" s="412"/>
      <c r="O20" s="42"/>
    </row>
    <row r="21" spans="1:15" ht="33.65" customHeight="1">
      <c r="A21" s="1815" t="s">
        <v>538</v>
      </c>
      <c r="B21" s="1815"/>
      <c r="C21" s="1815"/>
      <c r="D21" s="410"/>
      <c r="E21" s="2098" t="s">
        <v>12884</v>
      </c>
      <c r="F21" s="2098"/>
      <c r="G21" s="155"/>
      <c r="H21" s="155"/>
      <c r="I21" s="156"/>
      <c r="L21" s="40"/>
      <c r="M21" s="412"/>
      <c r="N21" s="412"/>
      <c r="O21" s="42"/>
    </row>
    <row r="22" spans="1:15" ht="33.65" customHeight="1"/>
    <row r="23" spans="1:15" s="160" customFormat="1" ht="33.65" customHeight="1">
      <c r="A23" s="160" t="s">
        <v>539</v>
      </c>
      <c r="B23" s="413"/>
      <c r="E23" s="2093"/>
      <c r="F23" s="2093"/>
      <c r="G23" s="160" t="str">
        <f>IF(OR(E23=""),"",'Air Flow References'!C9)</f>
        <v/>
      </c>
      <c r="H23" s="2099" t="s">
        <v>12884</v>
      </c>
      <c r="I23" s="2099"/>
      <c r="J23" s="2099"/>
      <c r="K23" s="1197"/>
    </row>
    <row r="24" spans="1:15" ht="33.65" customHeight="1">
      <c r="A24" s="159" t="s">
        <v>537</v>
      </c>
    </row>
    <row r="25" spans="1:15" ht="33.65" customHeight="1"/>
    <row r="26" spans="1:15" ht="33.65" customHeight="1">
      <c r="A26" s="39" t="s">
        <v>540</v>
      </c>
      <c r="E26" s="2092"/>
      <c r="F26" s="2092"/>
      <c r="G26" s="42" t="str">
        <f>IF(OR(E26=""),"",'Air Flow References'!C8)</f>
        <v/>
      </c>
    </row>
    <row r="27" spans="1:15">
      <c r="A27" s="134" t="s">
        <v>541</v>
      </c>
      <c r="F27" s="41"/>
    </row>
    <row r="28" spans="1:15"/>
    <row r="29" spans="1:15"/>
    <row r="30" spans="1:15">
      <c r="A30" s="1996" t="s">
        <v>61</v>
      </c>
      <c r="B30" s="1996"/>
      <c r="C30" s="1996"/>
      <c r="D30" s="1996"/>
      <c r="E30" s="1996"/>
      <c r="F30" s="1996"/>
      <c r="G30" s="1996"/>
      <c r="H30" s="1996"/>
      <c r="I30" s="1996"/>
      <c r="J30" s="1996"/>
      <c r="K30" s="1996"/>
      <c r="L30" s="1996"/>
      <c r="M30" s="1996"/>
    </row>
    <row r="31" spans="1:15" ht="33.65" customHeight="1">
      <c r="A31" s="39" t="s">
        <v>62</v>
      </c>
      <c r="C31" s="2102"/>
      <c r="D31" s="2102"/>
      <c r="E31" s="2102"/>
      <c r="F31" s="2102"/>
      <c r="G31" s="2102"/>
      <c r="H31" s="2102"/>
      <c r="I31" s="2102"/>
      <c r="J31" s="2102"/>
      <c r="K31" s="2102"/>
      <c r="L31" s="2102"/>
      <c r="M31" s="155"/>
    </row>
    <row r="32" spans="1:15"/>
    <row r="33" spans="1:15">
      <c r="A33" s="42" t="s">
        <v>64</v>
      </c>
    </row>
    <row r="34" spans="1:15">
      <c r="A34" s="39" t="s">
        <v>2055</v>
      </c>
    </row>
    <row r="35" spans="1:15">
      <c r="A35" s="39" t="s">
        <v>63</v>
      </c>
    </row>
    <row r="36" spans="1:15"/>
    <row r="37" spans="1:15"/>
    <row r="38" spans="1:15" ht="23.5" thickBot="1">
      <c r="A38" s="1154" t="s">
        <v>232</v>
      </c>
      <c r="B38" s="21"/>
      <c r="C38" s="21"/>
      <c r="D38" s="21"/>
      <c r="E38" s="21"/>
      <c r="F38" s="21"/>
      <c r="G38" s="21"/>
      <c r="H38" s="21"/>
      <c r="I38" s="21"/>
      <c r="J38" s="21"/>
      <c r="K38" s="21"/>
      <c r="L38" s="21"/>
      <c r="M38" s="21"/>
      <c r="N38" s="21"/>
      <c r="O38" s="21"/>
    </row>
    <row r="39" spans="1:15" ht="23">
      <c r="A39" s="4"/>
      <c r="B39" s="4"/>
      <c r="C39" s="4"/>
      <c r="D39" s="4"/>
      <c r="E39" s="4"/>
      <c r="F39" s="4"/>
      <c r="G39" s="4"/>
      <c r="H39" s="4"/>
      <c r="I39" s="4"/>
      <c r="J39" s="4"/>
      <c r="K39" s="4"/>
      <c r="L39" s="4"/>
      <c r="M39" s="4"/>
      <c r="N39" s="4"/>
      <c r="O39" s="4"/>
    </row>
    <row r="40" spans="1:15" ht="23">
      <c r="A40" s="3" t="s">
        <v>92</v>
      </c>
      <c r="B40" s="4"/>
      <c r="C40" s="4"/>
      <c r="D40" s="2100" t="s">
        <v>12884</v>
      </c>
      <c r="E40" s="2100"/>
      <c r="F40" s="4"/>
      <c r="G40" s="4"/>
      <c r="H40" s="4"/>
      <c r="I40" s="2097"/>
      <c r="J40" s="2097"/>
      <c r="K40" s="4"/>
      <c r="L40" s="4"/>
      <c r="M40" s="4"/>
    </row>
    <row r="41" spans="1:15" ht="23">
      <c r="A41" s="4"/>
      <c r="B41" s="4"/>
      <c r="C41" s="4"/>
      <c r="D41" s="4"/>
      <c r="E41" s="4"/>
      <c r="F41" s="4"/>
      <c r="G41" s="4"/>
      <c r="H41" s="4"/>
      <c r="I41" s="4"/>
      <c r="J41" s="4"/>
      <c r="K41" s="4"/>
      <c r="L41" s="4"/>
      <c r="M41" s="4"/>
      <c r="N41" s="4"/>
      <c r="O41" s="4"/>
    </row>
    <row r="42" spans="1:15">
      <c r="A42" s="43" t="s">
        <v>859</v>
      </c>
      <c r="B42" s="43"/>
      <c r="C42" s="43"/>
      <c r="D42" s="43"/>
      <c r="E42" s="43"/>
      <c r="F42" s="43"/>
      <c r="G42" s="43"/>
      <c r="H42" s="43"/>
      <c r="I42" s="43"/>
      <c r="J42" s="43"/>
      <c r="K42" s="43"/>
      <c r="L42" s="43"/>
      <c r="M42" s="43"/>
      <c r="N42" s="43"/>
      <c r="O42" s="43"/>
    </row>
    <row r="43" spans="1:15">
      <c r="A43" s="44"/>
      <c r="B43" s="45"/>
      <c r="C43" s="45"/>
      <c r="D43" s="45"/>
      <c r="E43" s="45"/>
      <c r="F43" s="45"/>
      <c r="G43" s="45"/>
      <c r="H43" s="45"/>
      <c r="I43" s="45"/>
      <c r="J43" s="45"/>
      <c r="K43" s="45"/>
      <c r="L43" s="45"/>
      <c r="M43" s="45"/>
      <c r="N43" s="45"/>
      <c r="O43" s="45"/>
    </row>
    <row r="44" spans="1:15">
      <c r="A44" s="49" t="s">
        <v>90</v>
      </c>
    </row>
    <row r="45" spans="1:15">
      <c r="A45" s="46" t="s">
        <v>13881</v>
      </c>
    </row>
    <row r="46" spans="1:15">
      <c r="A46" s="46"/>
    </row>
    <row r="47" spans="1:15">
      <c r="A47" s="46"/>
      <c r="B47"/>
      <c r="C47"/>
      <c r="E47" s="2096"/>
      <c r="F47" s="2096"/>
    </row>
    <row r="48" spans="1:15">
      <c r="A48" s="46"/>
      <c r="B48"/>
      <c r="C48"/>
    </row>
    <row r="49" spans="1:11">
      <c r="A49" s="46"/>
    </row>
    <row r="50" spans="1:11">
      <c r="A50" s="46"/>
      <c r="B50" s="39" t="s">
        <v>105</v>
      </c>
      <c r="E50" s="91"/>
      <c r="F50" s="39" t="s">
        <v>96</v>
      </c>
      <c r="G50" s="42" t="str">
        <f>IF(OR(E50=""),"",'Air Flow References'!C16)</f>
        <v/>
      </c>
    </row>
    <row r="51" spans="1:11">
      <c r="A51" s="46"/>
    </row>
    <row r="52" spans="1:11">
      <c r="A52" s="46"/>
      <c r="B52" s="39" t="s">
        <v>106</v>
      </c>
      <c r="E52" s="91"/>
      <c r="F52" s="51" t="s">
        <v>96</v>
      </c>
      <c r="G52" s="42" t="str">
        <f>IF(OR(E52=""),"",'Air Flow References'!C17)</f>
        <v/>
      </c>
    </row>
    <row r="53" spans="1:11">
      <c r="A53" s="46"/>
    </row>
    <row r="54" spans="1:11">
      <c r="A54" s="49" t="s">
        <v>97</v>
      </c>
      <c r="K54" s="47"/>
    </row>
    <row r="55" spans="1:11">
      <c r="A55" s="49"/>
    </row>
    <row r="56" spans="1:11">
      <c r="A56" s="46" t="s">
        <v>107</v>
      </c>
      <c r="E56" s="91"/>
      <c r="F56" s="39" t="s">
        <v>101</v>
      </c>
      <c r="G56" s="42" t="str">
        <f>IF(OR(E56=""),"",'Air Flow References'!C18)</f>
        <v/>
      </c>
    </row>
    <row r="57" spans="1:11">
      <c r="A57" s="46"/>
    </row>
    <row r="58" spans="1:11">
      <c r="A58" s="46" t="s">
        <v>108</v>
      </c>
      <c r="E58" s="91"/>
      <c r="F58" s="39" t="s">
        <v>96</v>
      </c>
      <c r="G58" s="42" t="str">
        <f>IF(OR(E58=""),"",'Air Flow References'!C19)</f>
        <v/>
      </c>
    </row>
    <row r="59" spans="1:11">
      <c r="A59" s="46"/>
    </row>
    <row r="60" spans="1:11">
      <c r="A60" s="46" t="s">
        <v>109</v>
      </c>
      <c r="E60" s="91"/>
      <c r="F60" s="39" t="s">
        <v>96</v>
      </c>
      <c r="G60" s="42" t="str">
        <f>IF(OR(E60=""),"",'Air Flow References'!C20)</f>
        <v/>
      </c>
    </row>
    <row r="61" spans="1:11">
      <c r="A61" s="46"/>
    </row>
    <row r="62" spans="1:11">
      <c r="A62" s="46" t="s">
        <v>110</v>
      </c>
      <c r="E62" s="220" t="str">
        <f>IF(OR(E58="",E60=""),"",E58-E60)</f>
        <v/>
      </c>
      <c r="F62" s="39" t="s">
        <v>96</v>
      </c>
      <c r="G62" s="42" t="str">
        <f>'Air Flow References'!C21</f>
        <v/>
      </c>
    </row>
    <row r="63" spans="1:11">
      <c r="A63" s="46"/>
    </row>
    <row r="64" spans="1:11">
      <c r="A64" s="52" t="s">
        <v>111</v>
      </c>
    </row>
    <row r="65" spans="1:15">
      <c r="A65" s="46"/>
    </row>
    <row r="66" spans="1:15">
      <c r="A66" s="53" t="s">
        <v>112</v>
      </c>
      <c r="B66" s="54"/>
      <c r="C66" s="54"/>
      <c r="D66" s="54"/>
      <c r="E66" s="54"/>
      <c r="F66" s="54"/>
      <c r="G66" s="54"/>
      <c r="H66" s="54"/>
      <c r="I66" s="54"/>
      <c r="J66" s="54"/>
      <c r="K66" s="54"/>
      <c r="L66" s="54"/>
      <c r="M66" s="54"/>
      <c r="N66" s="54"/>
    </row>
    <row r="67" spans="1:15">
      <c r="A67" s="43" t="s">
        <v>273</v>
      </c>
      <c r="B67" s="43"/>
      <c r="C67" s="43"/>
      <c r="D67" s="43"/>
      <c r="E67" s="43"/>
      <c r="F67" s="43"/>
      <c r="G67" s="43"/>
      <c r="H67" s="43"/>
      <c r="I67" s="43"/>
      <c r="J67" s="43"/>
      <c r="K67" s="43"/>
      <c r="L67" s="43"/>
      <c r="M67" s="43"/>
      <c r="N67" s="43"/>
      <c r="O67" s="43"/>
    </row>
    <row r="68" spans="1:15">
      <c r="A68" s="44"/>
      <c r="B68" s="45"/>
      <c r="C68" s="45"/>
      <c r="D68" s="45"/>
      <c r="E68" s="45"/>
      <c r="F68" s="45"/>
      <c r="G68" s="45"/>
      <c r="H68" s="45"/>
      <c r="I68" s="45"/>
      <c r="J68" s="45"/>
      <c r="K68" s="45"/>
      <c r="L68" s="45"/>
      <c r="M68" s="45"/>
      <c r="N68" s="45"/>
    </row>
    <row r="69" spans="1:15">
      <c r="A69" s="49" t="s">
        <v>90</v>
      </c>
    </row>
    <row r="70" spans="1:15">
      <c r="A70" s="46" t="s">
        <v>12976</v>
      </c>
    </row>
    <row r="71" spans="1:15">
      <c r="A71" s="46"/>
    </row>
    <row r="72" spans="1:15">
      <c r="A72" s="46"/>
      <c r="B72"/>
      <c r="C72"/>
      <c r="E72" s="2096"/>
      <c r="F72" s="2096"/>
    </row>
    <row r="73" spans="1:15">
      <c r="A73" s="46"/>
      <c r="B73"/>
      <c r="C73"/>
    </row>
    <row r="74" spans="1:15">
      <c r="A74" s="46"/>
    </row>
    <row r="75" spans="1:15">
      <c r="A75" s="46"/>
      <c r="B75" s="39" t="s">
        <v>93</v>
      </c>
      <c r="E75" s="91"/>
      <c r="F75" s="39" t="s">
        <v>420</v>
      </c>
      <c r="G75" s="42" t="str">
        <f>IF(OR(E75=""),"",'Air Flow References'!C28)</f>
        <v/>
      </c>
    </row>
    <row r="76" spans="1:15">
      <c r="A76" s="46"/>
      <c r="B76" s="39" t="s">
        <v>419</v>
      </c>
      <c r="E76" s="412"/>
      <c r="G76" s="50"/>
    </row>
    <row r="77" spans="1:15">
      <c r="A77" s="46"/>
    </row>
    <row r="78" spans="1:15">
      <c r="A78" s="46"/>
      <c r="B78" s="39" t="s">
        <v>94</v>
      </c>
      <c r="E78" s="91"/>
      <c r="F78" s="39" t="s">
        <v>96</v>
      </c>
      <c r="G78" s="42" t="str">
        <f>IF(OR(E78=""),"",'Air Flow References'!C29)</f>
        <v/>
      </c>
    </row>
    <row r="79" spans="1:15">
      <c r="A79" s="46"/>
      <c r="G79" s="42"/>
    </row>
    <row r="80" spans="1:15">
      <c r="A80" s="46"/>
      <c r="B80" s="39" t="s">
        <v>95</v>
      </c>
      <c r="E80" s="91"/>
      <c r="F80" s="51" t="s">
        <v>96</v>
      </c>
      <c r="G80" s="42" t="str">
        <f>IF(OR(E80=""),"",'Air Flow References'!C30)</f>
        <v/>
      </c>
    </row>
    <row r="81" spans="1:15">
      <c r="A81" s="46"/>
    </row>
    <row r="82" spans="1:15">
      <c r="A82" s="46"/>
    </row>
    <row r="83" spans="1:15">
      <c r="A83" s="49" t="s">
        <v>97</v>
      </c>
    </row>
    <row r="84" spans="1:15">
      <c r="A84" s="46"/>
    </row>
    <row r="85" spans="1:15">
      <c r="A85" s="46" t="s">
        <v>98</v>
      </c>
      <c r="E85" s="91"/>
      <c r="F85" s="39" t="s">
        <v>101</v>
      </c>
      <c r="G85" s="42" t="str">
        <f>IF(OR(E85=""),"",'Air Flow References'!C31)</f>
        <v/>
      </c>
    </row>
    <row r="86" spans="1:15">
      <c r="A86" s="46"/>
    </row>
    <row r="87" spans="1:15">
      <c r="A87" s="46" t="s">
        <v>99</v>
      </c>
      <c r="E87" s="91"/>
      <c r="F87" s="51" t="s">
        <v>96</v>
      </c>
      <c r="G87" s="42" t="str">
        <f>IF(OR(E87=""),"",'Air Flow References'!C32)</f>
        <v/>
      </c>
    </row>
    <row r="88" spans="1:15">
      <c r="A88" s="46"/>
    </row>
    <row r="89" spans="1:15">
      <c r="A89" s="46" t="s">
        <v>100</v>
      </c>
      <c r="E89" s="91"/>
      <c r="F89" s="51" t="s">
        <v>96</v>
      </c>
      <c r="G89" s="42" t="str">
        <f>IF(OR(E89=""),"",'Air Flow References'!C33)</f>
        <v/>
      </c>
    </row>
    <row r="90" spans="1:15">
      <c r="A90" s="46"/>
      <c r="G90" s="39" t="s">
        <v>544</v>
      </c>
    </row>
    <row r="91" spans="1:15">
      <c r="A91" s="46" t="s">
        <v>102</v>
      </c>
      <c r="E91" s="220" t="str">
        <f>IF(OR(E87="",E89=""),"",E89-E87)</f>
        <v/>
      </c>
      <c r="F91" s="51" t="s">
        <v>96</v>
      </c>
      <c r="G91" s="42" t="str">
        <f>'Air Flow References'!C34</f>
        <v/>
      </c>
    </row>
    <row r="92" spans="1:15">
      <c r="A92" s="46"/>
    </row>
    <row r="93" spans="1:15">
      <c r="A93" s="52" t="s">
        <v>103</v>
      </c>
    </row>
    <row r="94" spans="1:15">
      <c r="A94" s="46"/>
    </row>
    <row r="95" spans="1:15">
      <c r="A95" s="42" t="s">
        <v>104</v>
      </c>
    </row>
    <row r="96" spans="1:15">
      <c r="A96" s="429" t="s">
        <v>858</v>
      </c>
      <c r="B96" s="429"/>
      <c r="C96" s="429"/>
      <c r="D96" s="429"/>
      <c r="E96" s="429"/>
      <c r="F96" s="429"/>
      <c r="G96" s="429"/>
      <c r="H96" s="429"/>
      <c r="I96" s="429"/>
      <c r="J96" s="429"/>
      <c r="K96" s="429"/>
      <c r="L96" s="429"/>
      <c r="M96" s="429"/>
      <c r="N96" s="429"/>
      <c r="O96" s="429"/>
    </row>
    <row r="97" spans="1:14">
      <c r="A97" s="44"/>
      <c r="B97" s="45"/>
      <c r="C97" s="45"/>
      <c r="D97" s="45"/>
      <c r="E97" s="45"/>
      <c r="F97" s="45"/>
      <c r="G97" s="45"/>
      <c r="H97" s="45"/>
      <c r="I97" s="45"/>
      <c r="J97" s="45"/>
      <c r="K97" s="45"/>
      <c r="L97" s="45"/>
      <c r="M97" s="45"/>
      <c r="N97" s="45"/>
    </row>
    <row r="98" spans="1:14">
      <c r="A98" s="46" t="s">
        <v>66</v>
      </c>
    </row>
    <row r="99" spans="1:14">
      <c r="A99" s="46"/>
    </row>
    <row r="100" spans="1:14">
      <c r="A100" s="46"/>
      <c r="E100" s="2094"/>
      <c r="F100" s="2094"/>
      <c r="G100" s="39" t="s">
        <v>67</v>
      </c>
    </row>
    <row r="101" spans="1:14" ht="15.65" customHeight="1">
      <c r="A101" s="2086" t="s">
        <v>1965</v>
      </c>
      <c r="B101" s="1815"/>
    </row>
    <row r="102" spans="1:14" ht="15.65" customHeight="1">
      <c r="A102" s="2086"/>
      <c r="B102" s="1815"/>
      <c r="C102" s="660"/>
      <c r="D102" s="39" t="s">
        <v>2056</v>
      </c>
      <c r="E102" s="660"/>
      <c r="F102" s="39" t="s">
        <v>2057</v>
      </c>
    </row>
    <row r="103" spans="1:14">
      <c r="A103" s="46"/>
    </row>
    <row r="104" spans="1:14">
      <c r="A104" s="46"/>
    </row>
    <row r="105" spans="1:14">
      <c r="A105" s="46" t="s">
        <v>77</v>
      </c>
      <c r="E105" s="414"/>
    </row>
    <row r="106" spans="1:14">
      <c r="A106" s="46"/>
    </row>
    <row r="107" spans="1:14">
      <c r="A107" s="46"/>
    </row>
    <row r="108" spans="1:14">
      <c r="A108" s="46" t="s">
        <v>78</v>
      </c>
      <c r="E108" s="414"/>
    </row>
    <row r="109" spans="1:14">
      <c r="A109" s="46"/>
    </row>
    <row r="110" spans="1:14">
      <c r="A110" s="46"/>
    </row>
    <row r="111" spans="1:14">
      <c r="A111" s="46" t="s">
        <v>1966</v>
      </c>
      <c r="C111" s="414"/>
      <c r="D111" s="39" t="s">
        <v>79</v>
      </c>
    </row>
    <row r="112" spans="1:14">
      <c r="A112" s="46"/>
    </row>
    <row r="113" spans="1:15">
      <c r="A113" s="46" t="s">
        <v>80</v>
      </c>
      <c r="D113" s="719"/>
      <c r="E113" s="39" t="s">
        <v>81</v>
      </c>
      <c r="F113" s="39" t="s">
        <v>82</v>
      </c>
      <c r="G113" s="657"/>
      <c r="H113" s="39" t="s">
        <v>79</v>
      </c>
      <c r="I113" s="39" t="s">
        <v>83</v>
      </c>
      <c r="J113" s="620"/>
      <c r="K113" s="39" t="s">
        <v>84</v>
      </c>
      <c r="L113" s="47" t="s">
        <v>85</v>
      </c>
      <c r="M113" s="620"/>
      <c r="N113" s="39" t="s">
        <v>86</v>
      </c>
    </row>
    <row r="114" spans="1:15">
      <c r="A114" s="46"/>
      <c r="L114" s="47"/>
    </row>
    <row r="115" spans="1:15">
      <c r="A115" s="46" t="s">
        <v>179</v>
      </c>
      <c r="D115" s="719"/>
      <c r="E115" s="39" t="s">
        <v>81</v>
      </c>
      <c r="F115" s="39" t="s">
        <v>82</v>
      </c>
      <c r="G115" s="657"/>
      <c r="H115" s="39" t="s">
        <v>79</v>
      </c>
      <c r="I115" s="39" t="s">
        <v>83</v>
      </c>
      <c r="J115" s="620"/>
      <c r="K115" s="39" t="s">
        <v>84</v>
      </c>
      <c r="L115" s="47" t="s">
        <v>85</v>
      </c>
      <c r="M115" s="620"/>
      <c r="N115" s="39" t="s">
        <v>86</v>
      </c>
    </row>
    <row r="116" spans="1:15">
      <c r="A116" s="46"/>
    </row>
    <row r="117" spans="1:15">
      <c r="A117" s="48" t="s">
        <v>254</v>
      </c>
      <c r="M117" s="620"/>
      <c r="N117" s="39" t="s">
        <v>86</v>
      </c>
    </row>
    <row r="118" spans="1:15">
      <c r="A118" s="46"/>
    </row>
    <row r="119" spans="1:15">
      <c r="A119" s="2090" t="s">
        <v>87</v>
      </c>
      <c r="B119" s="2088"/>
      <c r="C119" s="2088"/>
      <c r="D119" s="2088"/>
      <c r="E119" s="2091"/>
      <c r="F119" s="2087" t="s">
        <v>88</v>
      </c>
      <c r="G119" s="2087"/>
      <c r="H119" s="2087"/>
      <c r="I119" s="2087"/>
      <c r="J119" s="2087"/>
      <c r="K119" s="2087"/>
      <c r="L119" s="160"/>
      <c r="M119" s="2088" t="str">
        <f>IF(AND(M113="",M115="",M117=""),"",M113+M115+M117)</f>
        <v/>
      </c>
      <c r="N119" s="2088" t="s">
        <v>86</v>
      </c>
    </row>
    <row r="120" spans="1:15">
      <c r="A120" s="2090"/>
      <c r="B120" s="2088"/>
      <c r="C120" s="2088"/>
      <c r="D120" s="2088"/>
      <c r="E120" s="2091"/>
      <c r="F120" s="2087"/>
      <c r="G120" s="2087"/>
      <c r="H120" s="2087"/>
      <c r="I120" s="2087"/>
      <c r="J120" s="2087"/>
      <c r="K120" s="2087"/>
      <c r="L120" s="160"/>
      <c r="M120" s="2089"/>
      <c r="N120" s="2088"/>
    </row>
    <row r="121" spans="1:15">
      <c r="A121" s="46"/>
    </row>
    <row r="122" spans="1:15">
      <c r="A122" s="42" t="s">
        <v>89</v>
      </c>
    </row>
    <row r="123" spans="1:15"/>
    <row r="124" spans="1:15"/>
    <row r="125" spans="1:15"/>
    <row r="126" spans="1:15"/>
    <row r="127" spans="1:15" ht="12.65" customHeight="1">
      <c r="A127" s="75" t="s">
        <v>220</v>
      </c>
      <c r="B127" s="78"/>
      <c r="C127" s="664" t="str">
        <f>Development!$A$2</f>
        <v>3.0</v>
      </c>
      <c r="D127" s="1542"/>
      <c r="E127" s="1542"/>
      <c r="F127" s="1542"/>
      <c r="G127" s="1543"/>
      <c r="H127" s="1543"/>
      <c r="I127" s="1543"/>
      <c r="J127" s="45"/>
      <c r="K127" s="45"/>
      <c r="L127" s="45"/>
      <c r="M127" s="45"/>
      <c r="N127" s="79" t="s">
        <v>222</v>
      </c>
      <c r="O127" s="80" t="str">
        <f>Development!$A$4</f>
        <v>4.1.2024</v>
      </c>
    </row>
    <row r="128" spans="1:15"/>
    <row r="129"/>
    <row r="130"/>
    <row r="131"/>
    <row r="132"/>
    <row r="133"/>
    <row r="134"/>
    <row r="135"/>
    <row r="136"/>
    <row r="137"/>
    <row r="138"/>
    <row r="139"/>
    <row r="140"/>
    <row r="141"/>
    <row r="142"/>
    <row r="143"/>
    <row r="144"/>
    <row r="145" spans="15:15"/>
    <row r="146" spans="15:15"/>
    <row r="147" spans="15:15">
      <c r="O147" s="55"/>
    </row>
    <row r="159" spans="15:15"/>
    <row r="160" spans="15:15"/>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sheetData>
  <sheetProtection algorithmName="SHA-512" hashValue="xQx6COcJmSURkqKfPs8JeV6GODrGTV3yMf/WNz8N0274VA1q3+hF5PbcXwtgtGhzJAR7xUVDbAwZlC2SrGNglA==" saltValue="veH2+kUd/yp9r6DI9LVgPw==" spinCount="100000" sheet="1" objects="1" scenarios="1"/>
  <mergeCells count="32">
    <mergeCell ref="A1:I1"/>
    <mergeCell ref="M16:N16"/>
    <mergeCell ref="H6:I6"/>
    <mergeCell ref="H8:I8"/>
    <mergeCell ref="C31:L31"/>
    <mergeCell ref="E16:F16"/>
    <mergeCell ref="A30:M30"/>
    <mergeCell ref="A19:D19"/>
    <mergeCell ref="M19:N19"/>
    <mergeCell ref="A21:C21"/>
    <mergeCell ref="E23:F23"/>
    <mergeCell ref="B8:C8"/>
    <mergeCell ref="B10:C10"/>
    <mergeCell ref="M119:M120"/>
    <mergeCell ref="A119:E120"/>
    <mergeCell ref="N119:N120"/>
    <mergeCell ref="E26:F26"/>
    <mergeCell ref="E19:F19"/>
    <mergeCell ref="E100:F100"/>
    <mergeCell ref="G19:H19"/>
    <mergeCell ref="E47:F47"/>
    <mergeCell ref="I40:J40"/>
    <mergeCell ref="E72:F72"/>
    <mergeCell ref="E21:F21"/>
    <mergeCell ref="H23:J23"/>
    <mergeCell ref="D40:E40"/>
    <mergeCell ref="A2:I2"/>
    <mergeCell ref="A101:B102"/>
    <mergeCell ref="D127:F127"/>
    <mergeCell ref="G127:I127"/>
    <mergeCell ref="F119:K120"/>
    <mergeCell ref="A3:J3"/>
  </mergeCells>
  <conditionalFormatting sqref="A1 J1">
    <cfRule type="cellIs" dxfId="109" priority="21" stopIfTrue="1" operator="equal">
      <formula>"Missing Info"</formula>
    </cfRule>
  </conditionalFormatting>
  <conditionalFormatting sqref="C6">
    <cfRule type="cellIs" dxfId="108" priority="22" stopIfTrue="1" operator="equal">
      <formula>"Missing Info"</formula>
    </cfRule>
  </conditionalFormatting>
  <conditionalFormatting sqref="C6:J7 D8:J8">
    <cfRule type="cellIs" dxfId="107" priority="7" stopIfTrue="1" operator="equal">
      <formula>"Pass"</formula>
    </cfRule>
  </conditionalFormatting>
  <conditionalFormatting sqref="E16:F16">
    <cfRule type="cellIs" dxfId="106" priority="1" stopIfTrue="1" operator="equal">
      <formula>"Pass"</formula>
    </cfRule>
  </conditionalFormatting>
  <conditionalFormatting sqref="G16">
    <cfRule type="cellIs" dxfId="105" priority="17" stopIfTrue="1" operator="equal">
      <formula>"Missing Info"</formula>
    </cfRule>
  </conditionalFormatting>
  <conditionalFormatting sqref="G26">
    <cfRule type="cellIs" dxfId="104" priority="13" stopIfTrue="1" operator="equal">
      <formula>"Missing Info"</formula>
    </cfRule>
  </conditionalFormatting>
  <conditionalFormatting sqref="G50:G60">
    <cfRule type="cellIs" dxfId="103" priority="3" stopIfTrue="1" operator="equal">
      <formula>"Pass"</formula>
    </cfRule>
    <cfRule type="cellIs" dxfId="102" priority="9" stopIfTrue="1" operator="equal">
      <formula>"Missing Info"</formula>
    </cfRule>
  </conditionalFormatting>
  <conditionalFormatting sqref="G75:G89">
    <cfRule type="cellIs" dxfId="101" priority="2" stopIfTrue="1" operator="equal">
      <formula>"Pass"</formula>
    </cfRule>
    <cfRule type="cellIs" dxfId="100" priority="8" stopIfTrue="1" operator="equal">
      <formula>"Missing Info"</formula>
    </cfRule>
  </conditionalFormatting>
  <conditionalFormatting sqref="G16:H22 G23 G24:H29">
    <cfRule type="cellIs" dxfId="99" priority="6" stopIfTrue="1" operator="equal">
      <formula>"Pass"</formula>
    </cfRule>
  </conditionalFormatting>
  <conditionalFormatting sqref="G19:H21">
    <cfRule type="cellIs" dxfId="98" priority="15" stopIfTrue="1" operator="equal">
      <formula>"Missing Info"</formula>
    </cfRule>
  </conditionalFormatting>
  <conditionalFormatting sqref="J6">
    <cfRule type="cellIs" dxfId="97" priority="20" stopIfTrue="1" operator="equal">
      <formula>"Missing Info"</formula>
    </cfRule>
  </conditionalFormatting>
  <conditionalFormatting sqref="J8">
    <cfRule type="cellIs" dxfId="96" priority="18" stopIfTrue="1" operator="equal">
      <formula>"Missing Info"</formula>
    </cfRule>
    <cfRule type="containsText" dxfId="95" priority="19" stopIfTrue="1" operator="containsText" text="Missing Info">
      <formula>NOT(ISERROR(SEARCH("Missing Info",J8)))</formula>
    </cfRule>
  </conditionalFormatting>
  <conditionalFormatting sqref="M31">
    <cfRule type="cellIs" dxfId="94" priority="4" stopIfTrue="1" operator="equal">
      <formula>"Pass"</formula>
    </cfRule>
    <cfRule type="cellIs" dxfId="93" priority="10" stopIfTrue="1" operator="equal">
      <formula>"Missing Info"</formula>
    </cfRule>
  </conditionalFormatting>
  <conditionalFormatting sqref="O16">
    <cfRule type="cellIs" dxfId="92" priority="16" stopIfTrue="1" operator="equal">
      <formula>"Missing Info"</formula>
    </cfRule>
  </conditionalFormatting>
  <conditionalFormatting sqref="O16:O21">
    <cfRule type="cellIs" dxfId="91" priority="5" stopIfTrue="1" operator="equal">
      <formula>"Pass"</formula>
    </cfRule>
  </conditionalFormatting>
  <conditionalFormatting sqref="O19:O21">
    <cfRule type="cellIs" dxfId="90" priority="14" stopIfTrue="1" operator="equal">
      <formula>"Missing Info"</formula>
    </cfRule>
  </conditionalFormatting>
  <pageMargins left="0.25" right="0.25" top="0.75" bottom="0.75" header="0.3" footer="0.3"/>
  <pageSetup scale="37"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95"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Group Box 3">
              <controlPr defaultSize="0" autoFill="0" autoPict="0">
                <anchor moveWithCells="1">
                  <from>
                    <xdr:col>0</xdr:col>
                    <xdr:colOff>31750</xdr:colOff>
                    <xdr:row>28</xdr:row>
                    <xdr:rowOff>107950</xdr:rowOff>
                  </from>
                  <to>
                    <xdr:col>7</xdr:col>
                    <xdr:colOff>228600</xdr:colOff>
                    <xdr:row>31</xdr:row>
                    <xdr:rowOff>0</xdr:rowOff>
                  </to>
                </anchor>
              </controlPr>
            </control>
          </mc:Choice>
        </mc:AlternateContent>
        <mc:AlternateContent xmlns:mc="http://schemas.openxmlformats.org/markup-compatibility/2006">
          <mc:Choice Requires="x14">
            <control shapeId="10277" r:id="rId5" name="Option Button 37">
              <controlPr defaultSize="0" autoFill="0" autoLine="0" autoPict="0">
                <anchor moveWithCells="1">
                  <from>
                    <xdr:col>5</xdr:col>
                    <xdr:colOff>876300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10278" r:id="rId6" name="Group Box 38">
              <controlPr defaultSize="0" autoFill="0" autoPict="0">
                <anchor moveWithCells="1">
                  <from>
                    <xdr:col>4</xdr:col>
                    <xdr:colOff>565150</xdr:colOff>
                    <xdr:row>66</xdr:row>
                    <xdr:rowOff>0</xdr:rowOff>
                  </from>
                  <to>
                    <xdr:col>6</xdr:col>
                    <xdr:colOff>850900</xdr:colOff>
                    <xdr:row>69</xdr:row>
                    <xdr:rowOff>0</xdr:rowOff>
                  </to>
                </anchor>
              </controlPr>
            </control>
          </mc:Choice>
        </mc:AlternateContent>
        <mc:AlternateContent xmlns:mc="http://schemas.openxmlformats.org/markup-compatibility/2006">
          <mc:Choice Requires="x14">
            <control shapeId="10280" r:id="rId7" name="Option Button 40">
              <controlPr defaultSize="0" autoFill="0" autoLine="0" autoPict="0">
                <anchor moveWithCells="1">
                  <from>
                    <xdr:col>4</xdr:col>
                    <xdr:colOff>717550</xdr:colOff>
                    <xdr:row>66</xdr:row>
                    <xdr:rowOff>0</xdr:rowOff>
                  </from>
                  <to>
                    <xdr:col>5</xdr:col>
                    <xdr:colOff>107950</xdr:colOff>
                    <xdr:row>67</xdr:row>
                    <xdr:rowOff>107950</xdr:rowOff>
                  </to>
                </anchor>
              </controlPr>
            </control>
          </mc:Choice>
        </mc:AlternateContent>
        <mc:AlternateContent xmlns:mc="http://schemas.openxmlformats.org/markup-compatibility/2006">
          <mc:Choice Requires="x14">
            <control shapeId="10281" r:id="rId8" name="Option Button 41">
              <controlPr defaultSize="0" autoFill="0" autoLine="0" autoPict="0">
                <anchor moveWithCells="1">
                  <from>
                    <xdr:col>5</xdr:col>
                    <xdr:colOff>876300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10292" r:id="rId9" name="Option Button 52">
              <controlPr defaultSize="0" autoFill="0" autoLine="0" autoPict="0">
                <anchor moveWithCells="1">
                  <from>
                    <xdr:col>4</xdr:col>
                    <xdr:colOff>1600200</xdr:colOff>
                    <xdr:row>39</xdr:row>
                    <xdr:rowOff>76200</xdr:rowOff>
                  </from>
                  <to>
                    <xdr:col>6</xdr:col>
                    <xdr:colOff>0</xdr:colOff>
                    <xdr:row>40</xdr:row>
                    <xdr:rowOff>76200</xdr:rowOff>
                  </to>
                </anchor>
              </controlPr>
            </control>
          </mc:Choice>
        </mc:AlternateContent>
        <mc:AlternateContent xmlns:mc="http://schemas.openxmlformats.org/markup-compatibility/2006">
          <mc:Choice Requires="x14">
            <control shapeId="10544" r:id="rId10" name="Group Box 304">
              <controlPr defaultSize="0" autoFill="0" autoPict="0">
                <anchor moveWithCells="1">
                  <from>
                    <xdr:col>0</xdr:col>
                    <xdr:colOff>1727200</xdr:colOff>
                    <xdr:row>9</xdr:row>
                    <xdr:rowOff>603250</xdr:rowOff>
                  </from>
                  <to>
                    <xdr:col>2</xdr:col>
                    <xdr:colOff>946150</xdr:colOff>
                    <xdr:row>12</xdr:row>
                    <xdr:rowOff>0</xdr:rowOff>
                  </to>
                </anchor>
              </controlPr>
            </control>
          </mc:Choice>
        </mc:AlternateContent>
        <mc:AlternateContent xmlns:mc="http://schemas.openxmlformats.org/markup-compatibility/2006">
          <mc:Choice Requires="x14">
            <control shapeId="10545" r:id="rId11" name="Group Box 305">
              <controlPr defaultSize="0" autoFill="0" autoPict="0">
                <anchor moveWithCells="1">
                  <from>
                    <xdr:col>3</xdr:col>
                    <xdr:colOff>228600</xdr:colOff>
                    <xdr:row>9</xdr:row>
                    <xdr:rowOff>527050</xdr:rowOff>
                  </from>
                  <to>
                    <xdr:col>4</xdr:col>
                    <xdr:colOff>908050</xdr:colOff>
                    <xdr:row>12</xdr:row>
                    <xdr:rowOff>0</xdr:rowOff>
                  </to>
                </anchor>
              </controlPr>
            </control>
          </mc:Choice>
        </mc:AlternateContent>
        <mc:AlternateContent xmlns:mc="http://schemas.openxmlformats.org/markup-compatibility/2006">
          <mc:Choice Requires="x14">
            <control shapeId="10549" r:id="rId12" name="Option Button 309">
              <controlPr defaultSize="0" autoFill="0" autoLine="0" autoPict="0">
                <anchor moveWithCells="1">
                  <from>
                    <xdr:col>0</xdr:col>
                    <xdr:colOff>1270000</xdr:colOff>
                    <xdr:row>66</xdr:row>
                    <xdr:rowOff>0</xdr:rowOff>
                  </from>
                  <to>
                    <xdr:col>1</xdr:col>
                    <xdr:colOff>717550</xdr:colOff>
                    <xdr:row>67</xdr:row>
                    <xdr:rowOff>114300</xdr:rowOff>
                  </to>
                </anchor>
              </controlPr>
            </control>
          </mc:Choice>
        </mc:AlternateContent>
        <mc:AlternateContent xmlns:mc="http://schemas.openxmlformats.org/markup-compatibility/2006">
          <mc:Choice Requires="x14">
            <control shapeId="10550" r:id="rId13" name="Option Button 310">
              <controlPr defaultSize="0" autoFill="0" autoLine="0" autoPict="0">
                <anchor moveWithCells="1">
                  <from>
                    <xdr:col>2</xdr:col>
                    <xdr:colOff>723900</xdr:colOff>
                    <xdr:row>66</xdr:row>
                    <xdr:rowOff>0</xdr:rowOff>
                  </from>
                  <to>
                    <xdr:col>3</xdr:col>
                    <xdr:colOff>495300</xdr:colOff>
                    <xdr:row>68</xdr:row>
                    <xdr:rowOff>0</xdr:rowOff>
                  </to>
                </anchor>
              </controlPr>
            </control>
          </mc:Choice>
        </mc:AlternateContent>
        <mc:AlternateContent xmlns:mc="http://schemas.openxmlformats.org/markup-compatibility/2006">
          <mc:Choice Requires="x14">
            <control shapeId="10551" r:id="rId14" name="Option Button 311">
              <controlPr defaultSize="0" autoFill="0" autoLine="0" autoPict="0">
                <anchor moveWithCells="1">
                  <from>
                    <xdr:col>3</xdr:col>
                    <xdr:colOff>1879600</xdr:colOff>
                    <xdr:row>66</xdr:row>
                    <xdr:rowOff>0</xdr:rowOff>
                  </from>
                  <to>
                    <xdr:col>4</xdr:col>
                    <xdr:colOff>527050</xdr:colOff>
                    <xdr:row>68</xdr:row>
                    <xdr:rowOff>31750</xdr:rowOff>
                  </to>
                </anchor>
              </controlPr>
            </control>
          </mc:Choice>
        </mc:AlternateContent>
        <mc:AlternateContent xmlns:mc="http://schemas.openxmlformats.org/markup-compatibility/2006">
          <mc:Choice Requires="x14">
            <control shapeId="10552" r:id="rId15" name="Group Box 312">
              <controlPr defaultSize="0" autoFill="0" autoPict="0">
                <anchor moveWithCells="1">
                  <from>
                    <xdr:col>0</xdr:col>
                    <xdr:colOff>1022350</xdr:colOff>
                    <xdr:row>66</xdr:row>
                    <xdr:rowOff>0</xdr:rowOff>
                  </from>
                  <to>
                    <xdr:col>4</xdr:col>
                    <xdr:colOff>488950</xdr:colOff>
                    <xdr:row>70</xdr:row>
                    <xdr:rowOff>0</xdr:rowOff>
                  </to>
                </anchor>
              </controlPr>
            </control>
          </mc:Choice>
        </mc:AlternateContent>
        <mc:AlternateContent xmlns:mc="http://schemas.openxmlformats.org/markup-compatibility/2006">
          <mc:Choice Requires="x14">
            <control shapeId="10553" r:id="rId16" name="Group Box 313">
              <controlPr defaultSize="0" autoFill="0" autoPict="0">
                <anchor moveWithCells="1">
                  <from>
                    <xdr:col>2</xdr:col>
                    <xdr:colOff>1193800</xdr:colOff>
                    <xdr:row>38</xdr:row>
                    <xdr:rowOff>107950</xdr:rowOff>
                  </from>
                  <to>
                    <xdr:col>8</xdr:col>
                    <xdr:colOff>755650</xdr:colOff>
                    <xdr:row>42</xdr:row>
                    <xdr:rowOff>0</xdr:rowOff>
                  </to>
                </anchor>
              </controlPr>
            </control>
          </mc:Choice>
        </mc:AlternateContent>
        <mc:AlternateContent xmlns:mc="http://schemas.openxmlformats.org/markup-compatibility/2006">
          <mc:Choice Requires="x14">
            <control shapeId="10555" r:id="rId17" name="Group Box 315">
              <controlPr defaultSize="0" autoFill="0" autoPict="0">
                <anchor moveWithCells="1">
                  <from>
                    <xdr:col>4</xdr:col>
                    <xdr:colOff>336550</xdr:colOff>
                    <xdr:row>66</xdr:row>
                    <xdr:rowOff>0</xdr:rowOff>
                  </from>
                  <to>
                    <xdr:col>6</xdr:col>
                    <xdr:colOff>641350</xdr:colOff>
                    <xdr:row>69</xdr:row>
                    <xdr:rowOff>152400</xdr:rowOff>
                  </to>
                </anchor>
              </controlPr>
            </control>
          </mc:Choice>
        </mc:AlternateContent>
        <mc:AlternateContent xmlns:mc="http://schemas.openxmlformats.org/markup-compatibility/2006">
          <mc:Choice Requires="x14">
            <control shapeId="10559" r:id="rId18" name="Group Box 319">
              <controlPr defaultSize="0" autoFill="0" autoPict="0">
                <anchor moveWithCells="1">
                  <from>
                    <xdr:col>0</xdr:col>
                    <xdr:colOff>647700</xdr:colOff>
                    <xdr:row>70</xdr:row>
                    <xdr:rowOff>107950</xdr:rowOff>
                  </from>
                  <to>
                    <xdr:col>4</xdr:col>
                    <xdr:colOff>488950</xdr:colOff>
                    <xdr:row>74</xdr:row>
                    <xdr:rowOff>76200</xdr:rowOff>
                  </to>
                </anchor>
              </controlPr>
            </control>
          </mc:Choice>
        </mc:AlternateContent>
        <mc:AlternateContent xmlns:mc="http://schemas.openxmlformats.org/markup-compatibility/2006">
          <mc:Choice Requires="x14">
            <control shapeId="10563" r:id="rId19" name="Group Box 323">
              <controlPr defaultSize="0" autoFill="0" autoPict="0">
                <anchor moveWithCells="1">
                  <from>
                    <xdr:col>0</xdr:col>
                    <xdr:colOff>723900</xdr:colOff>
                    <xdr:row>125</xdr:row>
                    <xdr:rowOff>107950</xdr:rowOff>
                  </from>
                  <to>
                    <xdr:col>4</xdr:col>
                    <xdr:colOff>488950</xdr:colOff>
                    <xdr:row>131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8EF1845A-80E3-42CA-80EC-BDEA07B47F82}">
          <x14:formula1>
            <xm:f>References!$M$61:$M$63</xm:f>
          </x14:formula1>
          <xm:sqref>B8</xm:sqref>
        </x14:dataValidation>
        <x14:dataValidation type="list" allowBlank="1" showInputMessage="1" showErrorMessage="1" xr:uid="{922224FD-53E2-4A6C-83C3-36A141E3CB5E}">
          <x14:formula1>
            <xm:f>References!$M$66:$M$68</xm:f>
          </x14:formula1>
          <xm:sqref>B10</xm:sqref>
        </x14:dataValidation>
        <x14:dataValidation type="list" allowBlank="1" showInputMessage="1" showErrorMessage="1" xr:uid="{D076CCAB-2438-4B86-81AB-E084120F8684}">
          <x14:formula1>
            <xm:f>References!$M$71:$M$73</xm:f>
          </x14:formula1>
          <xm:sqref>E21:F21</xm:sqref>
        </x14:dataValidation>
        <x14:dataValidation type="list" allowBlank="1" showInputMessage="1" showErrorMessage="1" xr:uid="{8DEE7931-F1EF-4474-8F11-6A019071789F}">
          <x14:formula1>
            <xm:f>References!$M$76:$M$78</xm:f>
          </x14:formula1>
          <xm:sqref>H23:J23</xm:sqref>
        </x14:dataValidation>
        <x14:dataValidation type="list" allowBlank="1" showInputMessage="1" showErrorMessage="1" xr:uid="{2F5460BF-C646-4C5D-8D5F-5879CC2AC9B0}">
          <x14:formula1>
            <xm:f>References!$M$81:$M$83</xm:f>
          </x14:formula1>
          <xm:sqref>D40:E40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sheetPr>
  <dimension ref="A1:P207"/>
  <sheetViews>
    <sheetView showGridLines="0" zoomScaleNormal="100" workbookViewId="0">
      <selection sqref="A1:I1"/>
    </sheetView>
  </sheetViews>
  <sheetFormatPr defaultColWidth="0" defaultRowHeight="14.5" customHeight="1" zeroHeight="1"/>
  <cols>
    <col min="1" max="1" width="14" style="39" customWidth="1"/>
    <col min="2" max="2" width="11.1796875" style="39" customWidth="1"/>
    <col min="3" max="3" width="12.1796875" style="39" customWidth="1"/>
    <col min="4" max="4" width="14.453125" style="39" customWidth="1"/>
    <col min="5" max="5" width="10.54296875" style="39" customWidth="1"/>
    <col min="6" max="6" width="12" style="39" customWidth="1"/>
    <col min="7" max="7" width="17.453125" style="39" customWidth="1"/>
    <col min="8" max="10" width="10.54296875" style="39" customWidth="1"/>
    <col min="11" max="11" width="19.54296875" style="39" customWidth="1"/>
    <col min="12" max="13" width="10.54296875" style="39" customWidth="1"/>
    <col min="14" max="14" width="9.1796875" style="39" customWidth="1"/>
    <col min="15" max="15" width="14.81640625" style="39" customWidth="1"/>
    <col min="16" max="16384" width="8.81640625" style="39" hidden="1"/>
  </cols>
  <sheetData>
    <row r="1" spans="1:16" ht="55" customHeight="1">
      <c r="A1" s="2106" t="str">
        <f>Development!$A$3&amp;" Residential Efficiency Program"</f>
        <v>2024 Residential Efficiency Program</v>
      </c>
      <c r="B1" s="2106"/>
      <c r="C1" s="2106"/>
      <c r="D1" s="2106"/>
      <c r="E1" s="2106"/>
      <c r="F1" s="2106"/>
      <c r="G1" s="2106"/>
      <c r="H1" s="2106"/>
      <c r="I1" s="2106"/>
      <c r="J1" s="1485"/>
      <c r="K1" s="6"/>
      <c r="L1" s="1152"/>
      <c r="M1" s="6"/>
      <c r="N1" s="6"/>
      <c r="O1" s="6"/>
    </row>
    <row r="2" spans="1:16" ht="55" customHeight="1" thickBot="1">
      <c r="A2" s="2085" t="s">
        <v>126</v>
      </c>
      <c r="B2" s="2085"/>
      <c r="C2" s="2085"/>
      <c r="D2" s="2085"/>
      <c r="E2" s="2085"/>
      <c r="F2" s="2085"/>
      <c r="G2" s="2085"/>
      <c r="H2" s="2085"/>
      <c r="I2" s="2085"/>
      <c r="J2" s="1486"/>
      <c r="K2" s="1487"/>
      <c r="L2" s="1488"/>
      <c r="M2" s="1487"/>
      <c r="N2" s="1487"/>
      <c r="O2" s="1487"/>
    </row>
    <row r="3" spans="1:16" ht="31.5" thickTop="1" thickBot="1">
      <c r="A3" s="1154" t="s">
        <v>128</v>
      </c>
      <c r="B3" s="21"/>
      <c r="C3" s="21"/>
      <c r="D3" s="21"/>
      <c r="E3" s="21"/>
      <c r="F3" s="21"/>
      <c r="G3" s="21"/>
      <c r="H3" s="21"/>
      <c r="I3" s="21"/>
      <c r="J3" s="21"/>
      <c r="K3" s="21"/>
      <c r="L3" s="21"/>
      <c r="M3" s="21"/>
      <c r="N3" s="21"/>
      <c r="O3" s="7"/>
    </row>
    <row r="4" spans="1:16" ht="18.75" customHeight="1">
      <c r="A4" s="22"/>
      <c r="B4" s="22"/>
      <c r="C4" s="22"/>
      <c r="D4" s="22"/>
      <c r="E4" s="22"/>
      <c r="F4" s="22"/>
      <c r="G4" s="22"/>
      <c r="H4" s="22"/>
      <c r="I4" s="22"/>
      <c r="J4" s="22"/>
      <c r="K4" s="22"/>
      <c r="L4" s="22"/>
      <c r="M4" s="22"/>
      <c r="N4" s="22"/>
      <c r="O4" s="22"/>
    </row>
    <row r="5" spans="1:16" ht="18" customHeight="1">
      <c r="A5" s="15" t="s">
        <v>130</v>
      </c>
      <c r="B5" s="1186">
        <v>2</v>
      </c>
      <c r="C5" s="15"/>
      <c r="D5" s="90"/>
      <c r="E5" s="15"/>
      <c r="F5" s="15"/>
      <c r="G5" s="15" t="s">
        <v>76</v>
      </c>
      <c r="H5" s="2113" t="str">
        <f>IF('ASHP Equipment Information'!D57="","",'ASHP Equipment Information'!D57)</f>
        <v/>
      </c>
      <c r="I5" s="2113"/>
      <c r="J5" s="12"/>
      <c r="K5" s="7"/>
      <c r="L5" s="7"/>
      <c r="M5" s="7"/>
      <c r="N5" s="7"/>
      <c r="O5" s="7"/>
    </row>
    <row r="6" spans="1:16" ht="18" customHeight="1">
      <c r="A6" s="15"/>
      <c r="B6" s="15"/>
      <c r="C6" s="15"/>
      <c r="D6" s="15"/>
      <c r="E6" s="15"/>
      <c r="F6" s="15"/>
      <c r="G6" s="15"/>
      <c r="H6" s="15"/>
      <c r="I6" s="12"/>
      <c r="J6" s="12"/>
      <c r="K6" s="7"/>
      <c r="L6" s="7"/>
      <c r="M6" s="7"/>
      <c r="N6" s="7"/>
      <c r="O6" s="7"/>
    </row>
    <row r="7" spans="1:16" ht="18" customHeight="1">
      <c r="A7" s="15" t="s">
        <v>12881</v>
      </c>
      <c r="B7" s="2114" t="s">
        <v>12884</v>
      </c>
      <c r="C7" s="2114"/>
      <c r="D7" s="15"/>
      <c r="E7" s="15"/>
      <c r="F7" s="15"/>
      <c r="G7" s="15" t="s">
        <v>129</v>
      </c>
      <c r="H7" s="2113" t="str">
        <f>IF('ASHP Equipment Information'!H57="","",'ASHP Equipment Information'!H57)</f>
        <v/>
      </c>
      <c r="I7" s="2113"/>
      <c r="J7" s="12"/>
      <c r="K7" s="7"/>
      <c r="L7" s="7"/>
      <c r="M7" s="7"/>
      <c r="N7" s="7"/>
      <c r="O7" s="7"/>
    </row>
    <row r="8" spans="1:16" ht="23">
      <c r="C8" s="16"/>
      <c r="D8" s="16"/>
      <c r="E8" s="16"/>
      <c r="F8" s="16"/>
      <c r="G8" s="16"/>
      <c r="H8" s="16"/>
      <c r="I8" s="16"/>
      <c r="J8" s="16"/>
      <c r="K8" s="16"/>
      <c r="L8" s="16"/>
      <c r="M8" s="11"/>
      <c r="N8" s="16"/>
      <c r="O8" s="16"/>
    </row>
    <row r="9" spans="1:16" ht="20.149999999999999" customHeight="1">
      <c r="A9" s="15" t="s">
        <v>12882</v>
      </c>
      <c r="B9" s="2114" t="s">
        <v>12884</v>
      </c>
      <c r="C9" s="2114"/>
      <c r="D9" s="1198"/>
      <c r="E9" s="12"/>
      <c r="F9" s="12"/>
      <c r="G9" s="12"/>
      <c r="H9" s="12"/>
      <c r="I9" s="12"/>
      <c r="J9" s="12"/>
      <c r="K9" s="7"/>
      <c r="L9" s="7"/>
      <c r="M9" s="7"/>
      <c r="N9" s="7"/>
      <c r="O9" s="7"/>
    </row>
    <row r="10" spans="1:16" ht="24" customHeight="1">
      <c r="C10" s="1153"/>
      <c r="D10" s="1153"/>
      <c r="E10" s="7"/>
      <c r="G10" s="13"/>
      <c r="H10" s="13"/>
      <c r="J10" s="7"/>
      <c r="K10" s="7"/>
      <c r="L10" s="7"/>
      <c r="M10" s="7"/>
      <c r="N10" s="7"/>
      <c r="O10" s="7"/>
    </row>
    <row r="11" spans="1:16" ht="23.5" thickBot="1">
      <c r="A11" s="1173" t="s">
        <v>65</v>
      </c>
      <c r="B11" s="14"/>
      <c r="C11" s="14"/>
      <c r="D11" s="14"/>
      <c r="E11" s="14"/>
      <c r="F11" s="14"/>
      <c r="G11" s="14"/>
      <c r="H11" s="14"/>
      <c r="I11" s="14"/>
      <c r="J11" s="14"/>
      <c r="K11" s="14"/>
      <c r="L11" s="14"/>
      <c r="M11" s="14"/>
      <c r="N11" s="14"/>
      <c r="O11" s="14"/>
    </row>
    <row r="12" spans="1:16" ht="6.75" customHeight="1">
      <c r="A12" s="4"/>
      <c r="B12" s="5"/>
      <c r="C12" s="5"/>
      <c r="D12" s="5"/>
      <c r="E12" s="5"/>
      <c r="F12" s="5"/>
      <c r="G12" s="5"/>
      <c r="H12" s="5"/>
      <c r="I12" s="5"/>
      <c r="J12" s="5"/>
      <c r="K12" s="5"/>
      <c r="L12" s="5"/>
      <c r="M12" s="5"/>
      <c r="N12" s="5"/>
      <c r="O12" s="5"/>
    </row>
    <row r="13" spans="1:16" ht="21.65" customHeight="1">
      <c r="A13" s="135" t="s">
        <v>464</v>
      </c>
      <c r="B13" s="5"/>
      <c r="C13" s="5"/>
      <c r="D13" s="5"/>
      <c r="E13" s="5"/>
      <c r="F13" s="5"/>
      <c r="G13" s="5"/>
      <c r="H13" s="5"/>
      <c r="I13" s="5"/>
      <c r="J13" s="5"/>
      <c r="K13" s="5"/>
      <c r="L13" s="5"/>
      <c r="M13" s="5"/>
      <c r="N13" s="5"/>
      <c r="O13" s="5"/>
    </row>
    <row r="14" spans="1:16" ht="21.65" customHeight="1">
      <c r="A14" s="135"/>
      <c r="B14" s="5"/>
      <c r="C14" s="5"/>
      <c r="D14" s="5"/>
      <c r="E14" s="5"/>
      <c r="F14" s="5"/>
      <c r="G14" s="5"/>
      <c r="H14" s="5"/>
      <c r="I14" s="5"/>
      <c r="J14" s="5"/>
      <c r="K14" s="5"/>
      <c r="L14" s="5"/>
      <c r="M14" s="5"/>
      <c r="N14" s="5"/>
      <c r="O14" s="5"/>
      <c r="P14" s="5"/>
    </row>
    <row r="15" spans="1:16" ht="33.65" customHeight="1">
      <c r="A15" s="39" t="s">
        <v>532</v>
      </c>
      <c r="E15" s="2112"/>
      <c r="F15" s="2112"/>
      <c r="G15" s="39" t="str">
        <f>IF(OR(E15=""),"",'Air Flow References'!G4)</f>
        <v/>
      </c>
      <c r="L15" s="40" t="s">
        <v>533</v>
      </c>
      <c r="M15" s="2094"/>
      <c r="N15" s="2094"/>
      <c r="O15" s="162" t="str">
        <f>IF(OR(M15=""),"",'Air Flow References'!G6)</f>
        <v/>
      </c>
    </row>
    <row r="16" spans="1:16" ht="33.65" customHeight="1"/>
    <row r="17" spans="1:15" ht="33.65" customHeight="1">
      <c r="A17" s="39" t="s">
        <v>536</v>
      </c>
    </row>
    <row r="18" spans="1:15" ht="33.65" customHeight="1">
      <c r="A18" s="1996" t="s">
        <v>534</v>
      </c>
      <c r="B18" s="1996"/>
      <c r="C18" s="1996"/>
      <c r="D18" s="1996"/>
      <c r="E18" s="2093"/>
      <c r="F18" s="2093"/>
      <c r="G18" s="39" t="str">
        <f>IF(OR(E18=""),"",'Air Flow References'!G5)</f>
        <v/>
      </c>
      <c r="H18" s="42"/>
      <c r="I18" s="163" t="s">
        <v>418</v>
      </c>
      <c r="L18" s="40" t="s">
        <v>535</v>
      </c>
      <c r="M18" s="2094"/>
      <c r="N18" s="2094"/>
      <c r="O18" s="39" t="str">
        <f>IF(OR(M18=""),"",'Air Flow References'!G7)</f>
        <v/>
      </c>
    </row>
    <row r="19" spans="1:15" ht="33.65" customHeight="1"/>
    <row r="20" spans="1:15" ht="33.65" customHeight="1">
      <c r="A20" s="39" t="s">
        <v>546</v>
      </c>
      <c r="E20" s="2115" t="s">
        <v>12884</v>
      </c>
      <c r="F20" s="2115"/>
    </row>
    <row r="21" spans="1:15" ht="33.65" customHeight="1">
      <c r="F21" s="41"/>
    </row>
    <row r="22" spans="1:15" ht="33.65" customHeight="1">
      <c r="A22" s="39" t="s">
        <v>539</v>
      </c>
      <c r="E22" s="2092"/>
      <c r="F22" s="2092"/>
      <c r="G22" s="39" t="str">
        <f>IF(OR(E22=""),"",'Air Flow References'!G9)</f>
        <v/>
      </c>
      <c r="H22" s="2117" t="s">
        <v>12884</v>
      </c>
      <c r="I22" s="2117"/>
      <c r="J22" s="2117"/>
      <c r="K22" s="162"/>
    </row>
    <row r="23" spans="1:15" ht="33.65" customHeight="1">
      <c r="A23" s="159" t="s">
        <v>537</v>
      </c>
      <c r="E23" s="161"/>
      <c r="F23" s="161"/>
    </row>
    <row r="24" spans="1:15" ht="33.65" customHeight="1">
      <c r="A24" s="159"/>
      <c r="E24" s="161"/>
      <c r="F24" s="161"/>
    </row>
    <row r="25" spans="1:15" ht="33.65" customHeight="1">
      <c r="A25" s="39" t="s">
        <v>540</v>
      </c>
      <c r="D25" s="47"/>
      <c r="E25" s="2094"/>
      <c r="F25" s="2094"/>
      <c r="G25" s="39" t="str">
        <f>IF(OR(E25=""),"",'Air Flow References'!G8)</f>
        <v/>
      </c>
    </row>
    <row r="26" spans="1:15" ht="33.65" customHeight="1">
      <c r="A26" s="159" t="s">
        <v>541</v>
      </c>
    </row>
    <row r="27" spans="1:15" ht="16.75" customHeight="1"/>
    <row r="28" spans="1:15" ht="16.75" customHeight="1"/>
    <row r="29" spans="1:15">
      <c r="A29" s="1996" t="s">
        <v>61</v>
      </c>
      <c r="B29" s="1996"/>
      <c r="C29" s="1996"/>
      <c r="D29" s="1996"/>
      <c r="E29" s="1996"/>
      <c r="F29" s="1996"/>
      <c r="G29" s="1996"/>
      <c r="H29" s="1996"/>
      <c r="I29" s="1996"/>
      <c r="J29" s="1996"/>
      <c r="K29" s="1996"/>
      <c r="L29" s="1996"/>
      <c r="M29" s="1996"/>
    </row>
    <row r="30" spans="1:15" ht="33.65" customHeight="1">
      <c r="A30" s="39" t="s">
        <v>62</v>
      </c>
      <c r="C30" s="2102"/>
      <c r="D30" s="2102"/>
      <c r="E30" s="2102"/>
      <c r="F30" s="2102"/>
      <c r="G30" s="2102"/>
      <c r="H30" s="2102"/>
      <c r="I30" s="2102"/>
      <c r="J30" s="2102"/>
      <c r="K30" s="2102"/>
      <c r="L30" s="2102"/>
    </row>
    <row r="31" spans="1:15"/>
    <row r="32" spans="1:15">
      <c r="A32" s="42" t="s">
        <v>64</v>
      </c>
    </row>
    <row r="33" spans="1:15">
      <c r="A33" s="39" t="s">
        <v>2055</v>
      </c>
    </row>
    <row r="34" spans="1:15">
      <c r="A34" s="39" t="s">
        <v>63</v>
      </c>
    </row>
    <row r="35" spans="1:15"/>
    <row r="36" spans="1:15"/>
    <row r="37" spans="1:15" ht="23.5" thickBot="1">
      <c r="A37" s="1173" t="s">
        <v>232</v>
      </c>
      <c r="B37" s="14"/>
      <c r="C37" s="14"/>
      <c r="D37" s="14"/>
      <c r="E37" s="14"/>
      <c r="F37" s="14"/>
      <c r="G37" s="14"/>
      <c r="H37" s="14"/>
      <c r="I37" s="14"/>
      <c r="J37" s="14"/>
      <c r="K37" s="14"/>
      <c r="L37" s="14"/>
      <c r="M37" s="14"/>
      <c r="N37" s="14"/>
      <c r="O37" s="14"/>
    </row>
    <row r="38" spans="1:15" ht="23">
      <c r="A38" s="4"/>
      <c r="B38" s="4"/>
      <c r="C38" s="4"/>
      <c r="D38" s="4"/>
      <c r="E38" s="4"/>
      <c r="F38" s="4"/>
      <c r="G38" s="4"/>
      <c r="H38" s="4"/>
      <c r="I38" s="4"/>
      <c r="J38" s="4"/>
      <c r="K38" s="4"/>
      <c r="L38" s="4"/>
      <c r="M38" s="4"/>
      <c r="N38" s="4"/>
      <c r="O38" s="4"/>
    </row>
    <row r="39" spans="1:15" ht="23">
      <c r="A39" s="3" t="s">
        <v>92</v>
      </c>
      <c r="B39" s="4"/>
      <c r="C39" s="4"/>
      <c r="D39" s="2118" t="s">
        <v>12884</v>
      </c>
      <c r="E39" s="2118"/>
      <c r="F39" s="4"/>
      <c r="G39" s="4"/>
      <c r="H39" s="4"/>
      <c r="I39" s="2116"/>
      <c r="J39" s="2116"/>
      <c r="K39" s="4"/>
      <c r="L39" s="4"/>
      <c r="M39" s="4"/>
    </row>
    <row r="40" spans="1:15" ht="23">
      <c r="A40" s="4"/>
      <c r="B40" s="4"/>
      <c r="C40" s="4"/>
      <c r="D40" s="4"/>
      <c r="E40" s="4"/>
      <c r="F40" s="4"/>
      <c r="G40" s="4"/>
      <c r="H40" s="4"/>
      <c r="I40" s="4"/>
      <c r="J40" s="4"/>
      <c r="K40" s="4"/>
      <c r="L40" s="4"/>
      <c r="M40" s="4"/>
      <c r="N40" s="4"/>
      <c r="O40" s="4"/>
    </row>
    <row r="41" spans="1:15">
      <c r="A41" s="43" t="s">
        <v>219</v>
      </c>
      <c r="B41" s="43"/>
      <c r="C41" s="43"/>
      <c r="D41" s="43"/>
      <c r="E41" s="43"/>
      <c r="F41" s="43"/>
      <c r="G41" s="43"/>
      <c r="H41" s="43"/>
      <c r="I41" s="43"/>
      <c r="J41" s="43"/>
      <c r="K41" s="43"/>
      <c r="L41" s="43"/>
      <c r="M41" s="43"/>
      <c r="N41" s="43"/>
      <c r="O41" s="43"/>
    </row>
    <row r="42" spans="1:15">
      <c r="A42" s="44"/>
      <c r="B42" s="45"/>
      <c r="C42" s="45"/>
      <c r="D42" s="45"/>
      <c r="E42" s="45"/>
      <c r="F42" s="45"/>
      <c r="G42" s="45"/>
      <c r="H42" s="45"/>
      <c r="I42" s="45"/>
      <c r="J42" s="45"/>
      <c r="K42" s="45"/>
      <c r="L42" s="45"/>
      <c r="M42" s="45"/>
      <c r="N42" s="45"/>
    </row>
    <row r="43" spans="1:15">
      <c r="A43" s="49" t="s">
        <v>90</v>
      </c>
    </row>
    <row r="44" spans="1:15">
      <c r="A44" s="46" t="s">
        <v>12977</v>
      </c>
    </row>
    <row r="45" spans="1:15">
      <c r="A45" s="46"/>
    </row>
    <row r="46" spans="1:15">
      <c r="A46" s="46"/>
      <c r="B46"/>
      <c r="C46"/>
      <c r="E46" s="2111"/>
      <c r="F46" s="2111"/>
    </row>
    <row r="47" spans="1:15">
      <c r="A47" s="46"/>
      <c r="B47"/>
      <c r="C47"/>
    </row>
    <row r="48" spans="1:15">
      <c r="A48" s="46"/>
    </row>
    <row r="49" spans="1:7">
      <c r="A49" s="46"/>
      <c r="B49" s="39" t="s">
        <v>105</v>
      </c>
      <c r="E49" s="91"/>
      <c r="F49" s="39" t="s">
        <v>96</v>
      </c>
      <c r="G49" s="39" t="str">
        <f>IF(OR(E49=""),"",'Air Flow References'!G16)</f>
        <v/>
      </c>
    </row>
    <row r="50" spans="1:7">
      <c r="A50" s="46"/>
    </row>
    <row r="51" spans="1:7">
      <c r="A51" s="46"/>
      <c r="B51" s="39" t="s">
        <v>106</v>
      </c>
      <c r="E51" s="91"/>
      <c r="F51" s="51" t="s">
        <v>96</v>
      </c>
      <c r="G51" s="39" t="str">
        <f>IF(OR(E51=""),"",'Air Flow References'!G17)</f>
        <v/>
      </c>
    </row>
    <row r="52" spans="1:7">
      <c r="A52" s="46"/>
    </row>
    <row r="53" spans="1:7">
      <c r="A53" s="49" t="s">
        <v>97</v>
      </c>
    </row>
    <row r="54" spans="1:7">
      <c r="A54" s="49"/>
    </row>
    <row r="55" spans="1:7">
      <c r="A55" s="46" t="s">
        <v>107</v>
      </c>
      <c r="E55" s="91"/>
      <c r="F55" s="39" t="s">
        <v>101</v>
      </c>
      <c r="G55" s="39" t="str">
        <f>IF(OR(E55=""),"",'Air Flow References'!G18)</f>
        <v/>
      </c>
    </row>
    <row r="56" spans="1:7">
      <c r="A56" s="46"/>
    </row>
    <row r="57" spans="1:7">
      <c r="A57" s="46" t="s">
        <v>108</v>
      </c>
      <c r="E57" s="91"/>
      <c r="F57" s="39" t="s">
        <v>96</v>
      </c>
      <c r="G57" s="39" t="str">
        <f>IF(OR(E57=""),"",'Air Flow References'!G19)</f>
        <v/>
      </c>
    </row>
    <row r="58" spans="1:7">
      <c r="A58" s="46"/>
    </row>
    <row r="59" spans="1:7">
      <c r="A59" s="46" t="s">
        <v>109</v>
      </c>
      <c r="E59" s="91"/>
      <c r="F59" s="39" t="s">
        <v>96</v>
      </c>
      <c r="G59" s="39" t="str">
        <f>IF(OR(E59=""),"",'Air Flow References'!G20)</f>
        <v/>
      </c>
    </row>
    <row r="60" spans="1:7">
      <c r="A60" s="46"/>
      <c r="E60" s="47"/>
    </row>
    <row r="61" spans="1:7">
      <c r="A61" s="46" t="s">
        <v>110</v>
      </c>
      <c r="E61" s="93" t="str">
        <f>IF(OR(E57="",E59=""),"",E57-E59)</f>
        <v/>
      </c>
      <c r="F61" s="39" t="s">
        <v>96</v>
      </c>
      <c r="G61" s="39" t="str">
        <f>'Air Flow References'!G21</f>
        <v/>
      </c>
    </row>
    <row r="62" spans="1:7">
      <c r="A62" s="46"/>
    </row>
    <row r="63" spans="1:7">
      <c r="A63" s="52" t="s">
        <v>111</v>
      </c>
    </row>
    <row r="64" spans="1:7">
      <c r="A64" s="46"/>
    </row>
    <row r="65" spans="1:15">
      <c r="A65" s="53" t="s">
        <v>112</v>
      </c>
      <c r="B65" s="54"/>
      <c r="C65" s="54"/>
      <c r="D65" s="54"/>
      <c r="E65" s="54"/>
      <c r="F65" s="54"/>
      <c r="G65" s="54"/>
      <c r="H65" s="54"/>
      <c r="I65" s="54"/>
      <c r="J65" s="54"/>
      <c r="K65" s="54"/>
      <c r="L65" s="54"/>
      <c r="M65" s="54"/>
      <c r="N65" s="54"/>
    </row>
    <row r="66" spans="1:15">
      <c r="A66" s="43" t="s">
        <v>273</v>
      </c>
      <c r="B66" s="43"/>
      <c r="C66" s="43"/>
      <c r="D66" s="43"/>
      <c r="E66" s="43"/>
      <c r="F66" s="43"/>
      <c r="G66" s="43"/>
      <c r="H66" s="43"/>
      <c r="I66" s="43"/>
      <c r="J66" s="43"/>
      <c r="K66" s="43"/>
      <c r="L66" s="43"/>
      <c r="M66" s="43"/>
      <c r="N66" s="43"/>
      <c r="O66" s="43"/>
    </row>
    <row r="67" spans="1:15">
      <c r="A67" s="44"/>
      <c r="B67" s="45"/>
      <c r="C67" s="45"/>
      <c r="D67" s="45"/>
      <c r="E67" s="45"/>
      <c r="F67" s="45"/>
      <c r="G67" s="45"/>
      <c r="H67" s="45"/>
      <c r="I67" s="45"/>
      <c r="J67" s="45"/>
      <c r="K67" s="45"/>
      <c r="L67" s="45"/>
      <c r="M67" s="45"/>
      <c r="N67" s="45"/>
    </row>
    <row r="68" spans="1:15">
      <c r="A68" s="49" t="s">
        <v>90</v>
      </c>
    </row>
    <row r="69" spans="1:15">
      <c r="A69" s="46" t="s">
        <v>12978</v>
      </c>
    </row>
    <row r="70" spans="1:15">
      <c r="A70" s="46"/>
    </row>
    <row r="71" spans="1:15">
      <c r="A71" s="46"/>
      <c r="B71"/>
      <c r="C71"/>
      <c r="E71" s="2111"/>
      <c r="F71" s="2111"/>
    </row>
    <row r="72" spans="1:15">
      <c r="A72" s="46"/>
      <c r="B72"/>
      <c r="C72"/>
    </row>
    <row r="73" spans="1:15">
      <c r="A73" s="46"/>
    </row>
    <row r="74" spans="1:15">
      <c r="A74" s="46"/>
      <c r="B74" s="39" t="s">
        <v>93</v>
      </c>
      <c r="E74" s="91"/>
      <c r="F74" s="39" t="s">
        <v>420</v>
      </c>
      <c r="G74" s="168" t="str">
        <f>IF(OR(E74=""),"",'Air Flow References'!G28)</f>
        <v/>
      </c>
    </row>
    <row r="75" spans="1:15">
      <c r="A75" s="46"/>
      <c r="B75" s="39" t="s">
        <v>419</v>
      </c>
      <c r="E75" s="164"/>
      <c r="G75" s="50"/>
    </row>
    <row r="76" spans="1:15">
      <c r="A76" s="46"/>
    </row>
    <row r="77" spans="1:15">
      <c r="A77" s="46"/>
      <c r="B77" s="39" t="s">
        <v>94</v>
      </c>
      <c r="E77" s="91"/>
      <c r="F77" s="39" t="s">
        <v>96</v>
      </c>
      <c r="G77" s="39" t="str">
        <f>IF(OR(E77=""),"",'Air Flow References'!G29)</f>
        <v/>
      </c>
    </row>
    <row r="78" spans="1:15">
      <c r="A78" s="46"/>
    </row>
    <row r="79" spans="1:15">
      <c r="A79" s="46"/>
      <c r="B79" s="39" t="s">
        <v>95</v>
      </c>
      <c r="E79" s="91"/>
      <c r="F79" s="51" t="s">
        <v>96</v>
      </c>
      <c r="G79" s="39" t="str">
        <f>IF(OR(E79=""),"",'Air Flow References'!G30)</f>
        <v/>
      </c>
    </row>
    <row r="80" spans="1:15">
      <c r="A80" s="46"/>
    </row>
    <row r="81" spans="1:15">
      <c r="A81" s="46"/>
    </row>
    <row r="82" spans="1:15">
      <c r="A82" s="49" t="s">
        <v>97</v>
      </c>
    </row>
    <row r="83" spans="1:15">
      <c r="A83" s="46"/>
    </row>
    <row r="84" spans="1:15">
      <c r="A84" s="46" t="s">
        <v>98</v>
      </c>
      <c r="E84" s="91"/>
      <c r="F84" s="39" t="s">
        <v>101</v>
      </c>
      <c r="G84" s="39" t="str">
        <f>IF(OR(E84=""),"",'Air Flow References'!G31)</f>
        <v/>
      </c>
    </row>
    <row r="85" spans="1:15">
      <c r="A85" s="46"/>
    </row>
    <row r="86" spans="1:15">
      <c r="A86" s="46" t="s">
        <v>99</v>
      </c>
      <c r="E86" s="91"/>
      <c r="F86" s="51" t="s">
        <v>96</v>
      </c>
      <c r="G86" s="39" t="str">
        <f>IF(OR(E86=""),"",'Air Flow References'!G32)</f>
        <v/>
      </c>
    </row>
    <row r="87" spans="1:15">
      <c r="A87" s="46"/>
    </row>
    <row r="88" spans="1:15">
      <c r="A88" s="46" t="s">
        <v>100</v>
      </c>
      <c r="E88" s="91"/>
      <c r="F88" s="51" t="s">
        <v>96</v>
      </c>
      <c r="G88" s="39" t="str">
        <f>IF(OR(E88=""),"",'Air Flow References'!G33)</f>
        <v/>
      </c>
    </row>
    <row r="89" spans="1:15">
      <c r="A89" s="46"/>
    </row>
    <row r="90" spans="1:15">
      <c r="A90" s="46" t="s">
        <v>102</v>
      </c>
      <c r="E90" s="93" t="str">
        <f>IF(OR(E86="",E88=""),"",E88-E86)</f>
        <v/>
      </c>
      <c r="F90" s="51" t="s">
        <v>96</v>
      </c>
      <c r="G90" s="39" t="str">
        <f>'Air Flow References'!G34</f>
        <v/>
      </c>
    </row>
    <row r="91" spans="1:15">
      <c r="A91" s="46"/>
    </row>
    <row r="92" spans="1:15">
      <c r="A92" s="52" t="s">
        <v>103</v>
      </c>
    </row>
    <row r="93" spans="1:15">
      <c r="A93" s="46"/>
    </row>
    <row r="94" spans="1:15">
      <c r="A94" s="42" t="s">
        <v>104</v>
      </c>
    </row>
    <row r="95" spans="1:15">
      <c r="A95" s="43" t="s">
        <v>858</v>
      </c>
      <c r="B95" s="43"/>
      <c r="C95" s="43"/>
      <c r="D95" s="43"/>
      <c r="E95" s="43"/>
      <c r="F95" s="43"/>
      <c r="G95" s="43"/>
      <c r="H95" s="43"/>
      <c r="I95" s="43"/>
      <c r="J95" s="43"/>
      <c r="K95" s="43"/>
      <c r="L95" s="43"/>
      <c r="M95" s="43"/>
      <c r="N95" s="43"/>
      <c r="O95" s="43"/>
    </row>
    <row r="96" spans="1:15">
      <c r="A96" s="44"/>
      <c r="B96" s="45"/>
      <c r="C96" s="45"/>
      <c r="D96" s="45"/>
      <c r="E96" s="45"/>
      <c r="F96" s="45"/>
      <c r="G96" s="45"/>
      <c r="H96" s="45"/>
      <c r="I96" s="45"/>
      <c r="J96" s="45"/>
      <c r="K96" s="45"/>
      <c r="L96" s="45"/>
      <c r="M96" s="45"/>
      <c r="N96" s="45"/>
    </row>
    <row r="97" spans="1:14">
      <c r="A97" s="46" t="s">
        <v>66</v>
      </c>
    </row>
    <row r="98" spans="1:14">
      <c r="A98" s="46"/>
    </row>
    <row r="99" spans="1:14">
      <c r="A99" s="46"/>
      <c r="E99" s="2094"/>
      <c r="F99" s="2094"/>
      <c r="G99" s="39" t="s">
        <v>67</v>
      </c>
    </row>
    <row r="100" spans="1:14">
      <c r="A100" s="2086" t="s">
        <v>1965</v>
      </c>
      <c r="B100" s="1815"/>
    </row>
    <row r="101" spans="1:14">
      <c r="A101" s="2086"/>
      <c r="B101" s="1815"/>
      <c r="C101" s="660"/>
      <c r="D101" s="39" t="s">
        <v>2056</v>
      </c>
      <c r="E101" s="660"/>
      <c r="F101" s="39" t="s">
        <v>2057</v>
      </c>
    </row>
    <row r="102" spans="1:14">
      <c r="A102" s="46"/>
    </row>
    <row r="103" spans="1:14">
      <c r="A103" s="46"/>
    </row>
    <row r="104" spans="1:14">
      <c r="A104" s="46" t="s">
        <v>2058</v>
      </c>
      <c r="E104" s="414"/>
    </row>
    <row r="105" spans="1:14">
      <c r="A105" s="46"/>
    </row>
    <row r="106" spans="1:14">
      <c r="A106" s="46"/>
    </row>
    <row r="107" spans="1:14">
      <c r="A107" s="46" t="s">
        <v>78</v>
      </c>
      <c r="E107" s="414"/>
    </row>
    <row r="108" spans="1:14">
      <c r="A108" s="46"/>
    </row>
    <row r="109" spans="1:14">
      <c r="A109" s="46"/>
    </row>
    <row r="110" spans="1:14">
      <c r="A110" s="46" t="s">
        <v>1966</v>
      </c>
      <c r="C110" s="660"/>
      <c r="D110" s="39" t="s">
        <v>79</v>
      </c>
    </row>
    <row r="111" spans="1:14">
      <c r="A111" s="46"/>
    </row>
    <row r="112" spans="1:14">
      <c r="A112" s="46" t="s">
        <v>80</v>
      </c>
      <c r="D112" s="719"/>
      <c r="E112" s="39" t="s">
        <v>81</v>
      </c>
      <c r="F112" s="39" t="s">
        <v>82</v>
      </c>
      <c r="G112" s="657"/>
      <c r="H112" s="39" t="s">
        <v>79</v>
      </c>
      <c r="I112" s="39" t="s">
        <v>83</v>
      </c>
      <c r="J112" s="620"/>
      <c r="K112" s="39" t="s">
        <v>84</v>
      </c>
      <c r="L112" s="47" t="s">
        <v>85</v>
      </c>
      <c r="M112" s="620"/>
      <c r="N112" s="39" t="s">
        <v>86</v>
      </c>
    </row>
    <row r="113" spans="1:15">
      <c r="A113" s="46"/>
      <c r="L113" s="47"/>
    </row>
    <row r="114" spans="1:15">
      <c r="A114" s="46" t="s">
        <v>179</v>
      </c>
      <c r="D114" s="719"/>
      <c r="E114" s="39" t="s">
        <v>81</v>
      </c>
      <c r="F114" s="39" t="s">
        <v>82</v>
      </c>
      <c r="G114" s="657"/>
      <c r="H114" s="39" t="s">
        <v>79</v>
      </c>
      <c r="I114" s="39" t="s">
        <v>83</v>
      </c>
      <c r="J114" s="620"/>
      <c r="K114" s="39" t="s">
        <v>84</v>
      </c>
      <c r="L114" s="47" t="s">
        <v>85</v>
      </c>
      <c r="M114" s="620"/>
      <c r="N114" s="39" t="s">
        <v>86</v>
      </c>
    </row>
    <row r="115" spans="1:15">
      <c r="A115" s="46"/>
    </row>
    <row r="116" spans="1:15">
      <c r="A116" s="48" t="s">
        <v>254</v>
      </c>
      <c r="M116" s="620"/>
      <c r="N116" s="39" t="s">
        <v>86</v>
      </c>
    </row>
    <row r="117" spans="1:15">
      <c r="A117" s="46"/>
    </row>
    <row r="118" spans="1:15">
      <c r="A118" s="2090" t="s">
        <v>87</v>
      </c>
      <c r="B118" s="2088"/>
      <c r="C118" s="2088"/>
      <c r="D118" s="2088"/>
      <c r="E118" s="2091"/>
      <c r="F118" s="2087" t="s">
        <v>88</v>
      </c>
      <c r="G118" s="2087"/>
      <c r="H118" s="2087"/>
      <c r="I118" s="2087"/>
      <c r="J118" s="2087"/>
      <c r="K118" s="2087"/>
      <c r="L118" s="160"/>
      <c r="M118" s="2107" t="str">
        <f>IF(AND(M112="",M114="",M116=""),"",M112+M114+M116)</f>
        <v/>
      </c>
      <c r="N118" s="2088" t="s">
        <v>86</v>
      </c>
    </row>
    <row r="119" spans="1:15">
      <c r="A119" s="2090"/>
      <c r="B119" s="2088"/>
      <c r="C119" s="2088"/>
      <c r="D119" s="2088"/>
      <c r="E119" s="2091"/>
      <c r="F119" s="2087"/>
      <c r="G119" s="2087"/>
      <c r="H119" s="2087"/>
      <c r="I119" s="2087"/>
      <c r="J119" s="2087"/>
      <c r="K119" s="2087"/>
      <c r="L119" s="160"/>
      <c r="M119" s="2108"/>
      <c r="N119" s="2088"/>
    </row>
    <row r="120" spans="1:15">
      <c r="A120" s="46"/>
    </row>
    <row r="121" spans="1:15">
      <c r="A121" s="42" t="s">
        <v>89</v>
      </c>
    </row>
    <row r="122" spans="1:15"/>
    <row r="123" spans="1:15"/>
    <row r="124" spans="1:15"/>
    <row r="125" spans="1:15">
      <c r="A125" s="58" t="s">
        <v>220</v>
      </c>
      <c r="B125" s="62"/>
      <c r="C125" s="59" t="str">
        <f>Development!$A$4&amp;"_"&amp;Development!$A$2</f>
        <v>4.1.2024_3.0</v>
      </c>
      <c r="D125" s="2109"/>
      <c r="E125" s="2109"/>
      <c r="F125" s="2109"/>
      <c r="G125" s="2110"/>
      <c r="H125" s="2110"/>
      <c r="I125" s="2110"/>
      <c r="J125" s="45"/>
      <c r="K125" s="45"/>
      <c r="L125" s="45"/>
      <c r="M125" s="45"/>
      <c r="N125" s="61" t="s">
        <v>222</v>
      </c>
      <c r="O125" s="60" t="str">
        <f>Development!$A$4</f>
        <v>4.1.2024</v>
      </c>
    </row>
    <row r="126" spans="1:15"/>
    <row r="127" spans="1:15"/>
    <row r="128" spans="1:15"/>
    <row r="129"/>
    <row r="130"/>
    <row r="131"/>
    <row r="132"/>
    <row r="133"/>
    <row r="134"/>
    <row r="135"/>
    <row r="136"/>
    <row r="137"/>
    <row r="138"/>
    <row r="139"/>
    <row r="140"/>
    <row r="141"/>
    <row r="142"/>
    <row r="143"/>
    <row r="144"/>
    <row r="145" spans="15:15">
      <c r="O145" s="55"/>
    </row>
    <row r="157" spans="15:15"/>
    <row r="158" spans="15:15"/>
    <row r="159" spans="15:15"/>
    <row r="160" spans="15:15"/>
    <row r="161"/>
    <row r="162"/>
    <row r="163"/>
    <row r="164"/>
    <row r="165"/>
    <row r="166"/>
    <row r="167"/>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sheetData>
  <sheetProtection algorithmName="SHA-512" hashValue="PU2XwaKZ7Fc8tcQUakoh8KL0X9ti7rWzoKO2QQF++G+jC5kgFE1+3pKgQp8LglToTK3SVTj89j4nSb0YN9mYYw==" saltValue="+QPukbzZRwvbG9uwnVPxZA==" spinCount="100000" sheet="1" objects="1" scenarios="1"/>
  <mergeCells count="29">
    <mergeCell ref="A1:I1"/>
    <mergeCell ref="A2:I2"/>
    <mergeCell ref="C30:L30"/>
    <mergeCell ref="E22:F22"/>
    <mergeCell ref="E46:F46"/>
    <mergeCell ref="E18:F18"/>
    <mergeCell ref="E20:F20"/>
    <mergeCell ref="E25:F25"/>
    <mergeCell ref="A29:M29"/>
    <mergeCell ref="I39:J39"/>
    <mergeCell ref="H22:J22"/>
    <mergeCell ref="D39:E39"/>
    <mergeCell ref="E15:F15"/>
    <mergeCell ref="M15:N15"/>
    <mergeCell ref="A18:D18"/>
    <mergeCell ref="H5:I5"/>
    <mergeCell ref="H7:I7"/>
    <mergeCell ref="B9:C9"/>
    <mergeCell ref="B7:C7"/>
    <mergeCell ref="M18:N18"/>
    <mergeCell ref="M118:M119"/>
    <mergeCell ref="N118:N119"/>
    <mergeCell ref="D125:F125"/>
    <mergeCell ref="G125:I125"/>
    <mergeCell ref="E71:F71"/>
    <mergeCell ref="E99:F99"/>
    <mergeCell ref="A118:E119"/>
    <mergeCell ref="F118:K119"/>
    <mergeCell ref="A100:B101"/>
  </mergeCells>
  <conditionalFormatting sqref="A1 J1">
    <cfRule type="cellIs" dxfId="89" priority="1" stopIfTrue="1" operator="equal">
      <formula>"Missing Info"</formula>
    </cfRule>
  </conditionalFormatting>
  <conditionalFormatting sqref="E15:F15">
    <cfRule type="cellIs" dxfId="88" priority="2" stopIfTrue="1" operator="equal">
      <formula>"Pass"</formula>
    </cfRule>
  </conditionalFormatting>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11" r:id="rId4" name="Group Box 3">
              <controlPr defaultSize="0" autoFill="0" autoPict="0">
                <anchor moveWithCells="1">
                  <from>
                    <xdr:col>0</xdr:col>
                    <xdr:colOff>31750</xdr:colOff>
                    <xdr:row>21</xdr:row>
                    <xdr:rowOff>0</xdr:rowOff>
                  </from>
                  <to>
                    <xdr:col>6</xdr:col>
                    <xdr:colOff>927100</xdr:colOff>
                    <xdr:row>23</xdr:row>
                    <xdr:rowOff>0</xdr:rowOff>
                  </to>
                </anchor>
              </controlPr>
            </control>
          </mc:Choice>
        </mc:AlternateContent>
        <mc:AlternateContent xmlns:mc="http://schemas.openxmlformats.org/markup-compatibility/2006">
          <mc:Choice Requires="x14">
            <control shapeId="17417" r:id="rId5" name="Contractor_Lookup">
              <controlPr defaultSize="0" autoFill="0" autoPict="0">
                <anchor moveWithCells="1">
                  <from>
                    <xdr:col>0</xdr:col>
                    <xdr:colOff>76200</xdr:colOff>
                    <xdr:row>65</xdr:row>
                    <xdr:rowOff>0</xdr:rowOff>
                  </from>
                  <to>
                    <xdr:col>4</xdr:col>
                    <xdr:colOff>393700</xdr:colOff>
                    <xdr:row>70</xdr:row>
                    <xdr:rowOff>0</xdr:rowOff>
                  </to>
                </anchor>
              </controlPr>
            </control>
          </mc:Choice>
        </mc:AlternateContent>
        <mc:AlternateContent xmlns:mc="http://schemas.openxmlformats.org/markup-compatibility/2006">
          <mc:Choice Requires="x14">
            <control shapeId="17418" r:id="rId6" name="Option Button 10">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17419" r:id="rId7" name="Option Button 11">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17420" r:id="rId8" name="Group Box 12">
              <controlPr defaultSize="0" autoFill="0" autoPict="0">
                <anchor moveWithCells="1">
                  <from>
                    <xdr:col>4</xdr:col>
                    <xdr:colOff>565150</xdr:colOff>
                    <xdr:row>65</xdr:row>
                    <xdr:rowOff>0</xdr:rowOff>
                  </from>
                  <to>
                    <xdr:col>6</xdr:col>
                    <xdr:colOff>800100</xdr:colOff>
                    <xdr:row>68</xdr:row>
                    <xdr:rowOff>0</xdr:rowOff>
                  </to>
                </anchor>
              </controlPr>
            </control>
          </mc:Choice>
        </mc:AlternateContent>
        <mc:AlternateContent xmlns:mc="http://schemas.openxmlformats.org/markup-compatibility/2006">
          <mc:Choice Requires="x14">
            <control shapeId="17421" r:id="rId9" name="Group Box 13">
              <controlPr defaultSize="0" autoFill="0" autoPict="0">
                <anchor moveWithCells="1">
                  <from>
                    <xdr:col>0</xdr:col>
                    <xdr:colOff>565150</xdr:colOff>
                    <xdr:row>65</xdr:row>
                    <xdr:rowOff>0</xdr:rowOff>
                  </from>
                  <to>
                    <xdr:col>4</xdr:col>
                    <xdr:colOff>393700</xdr:colOff>
                    <xdr:row>69</xdr:row>
                    <xdr:rowOff>0</xdr:rowOff>
                  </to>
                </anchor>
              </controlPr>
            </control>
          </mc:Choice>
        </mc:AlternateContent>
        <mc:AlternateContent xmlns:mc="http://schemas.openxmlformats.org/markup-compatibility/2006">
          <mc:Choice Requires="x14">
            <control shapeId="17422" r:id="rId10" name="Option Button 14">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17423" r:id="rId11" name="Option Button 15">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17424" r:id="rId12" name="Group Box 16">
              <controlPr defaultSize="0" autoFill="0" autoPict="0">
                <anchor moveWithCells="1">
                  <from>
                    <xdr:col>4</xdr:col>
                    <xdr:colOff>412750</xdr:colOff>
                    <xdr:row>65</xdr:row>
                    <xdr:rowOff>0</xdr:rowOff>
                  </from>
                  <to>
                    <xdr:col>6</xdr:col>
                    <xdr:colOff>495300</xdr:colOff>
                    <xdr:row>68</xdr:row>
                    <xdr:rowOff>0</xdr:rowOff>
                  </to>
                </anchor>
              </controlPr>
            </control>
          </mc:Choice>
        </mc:AlternateContent>
        <mc:AlternateContent xmlns:mc="http://schemas.openxmlformats.org/markup-compatibility/2006">
          <mc:Choice Requires="x14">
            <control shapeId="17428" r:id="rId13" name="Group Box 20">
              <controlPr defaultSize="0" autoFill="0" autoPict="0">
                <anchor moveWithCells="1">
                  <from>
                    <xdr:col>0</xdr:col>
                    <xdr:colOff>488950</xdr:colOff>
                    <xdr:row>68</xdr:row>
                    <xdr:rowOff>336550</xdr:rowOff>
                  </from>
                  <to>
                    <xdr:col>4</xdr:col>
                    <xdr:colOff>393700</xdr:colOff>
                    <xdr:row>72</xdr:row>
                    <xdr:rowOff>31750</xdr:rowOff>
                  </to>
                </anchor>
              </controlPr>
            </control>
          </mc:Choice>
        </mc:AlternateContent>
        <mc:AlternateContent xmlns:mc="http://schemas.openxmlformats.org/markup-compatibility/2006">
          <mc:Choice Requires="x14">
            <control shapeId="17429" r:id="rId14" name="Option Button 21">
              <controlPr defaultSize="0" autoFill="0" autoLine="0" autoPict="0">
                <anchor moveWithCells="1">
                  <from>
                    <xdr:col>2</xdr:col>
                    <xdr:colOff>1346200</xdr:colOff>
                    <xdr:row>38</xdr:row>
                    <xdr:rowOff>190500</xdr:rowOff>
                  </from>
                  <to>
                    <xdr:col>3</xdr:col>
                    <xdr:colOff>1333500</xdr:colOff>
                    <xdr:row>39</xdr:row>
                    <xdr:rowOff>190500</xdr:rowOff>
                  </to>
                </anchor>
              </controlPr>
            </control>
          </mc:Choice>
        </mc:AlternateContent>
        <mc:AlternateContent xmlns:mc="http://schemas.openxmlformats.org/markup-compatibility/2006">
          <mc:Choice Requires="x14">
            <control shapeId="17433" r:id="rId15" name="Group Box 25">
              <controlPr defaultSize="0" autoFill="0" autoPict="0">
                <anchor moveWithCells="1">
                  <from>
                    <xdr:col>2</xdr:col>
                    <xdr:colOff>800100</xdr:colOff>
                    <xdr:row>37</xdr:row>
                    <xdr:rowOff>412750</xdr:rowOff>
                  </from>
                  <to>
                    <xdr:col>14</xdr:col>
                    <xdr:colOff>622300</xdr:colOff>
                    <xdr:row>40</xdr:row>
                    <xdr:rowOff>76200</xdr:rowOff>
                  </to>
                </anchor>
              </controlPr>
            </control>
          </mc:Choice>
        </mc:AlternateContent>
        <mc:AlternateContent xmlns:mc="http://schemas.openxmlformats.org/markup-compatibility/2006">
          <mc:Choice Requires="x14">
            <control shapeId="17437" r:id="rId16" name="Group Box 29">
              <controlPr defaultSize="0" autoFill="0" autoPict="0">
                <anchor moveWithCells="1">
                  <from>
                    <xdr:col>0</xdr:col>
                    <xdr:colOff>869950</xdr:colOff>
                    <xdr:row>122</xdr:row>
                    <xdr:rowOff>336550</xdr:rowOff>
                  </from>
                  <to>
                    <xdr:col>4</xdr:col>
                    <xdr:colOff>393700</xdr:colOff>
                    <xdr:row>130</xdr:row>
                    <xdr:rowOff>31750</xdr:rowOff>
                  </to>
                </anchor>
              </controlPr>
            </control>
          </mc:Choice>
        </mc:AlternateContent>
        <mc:AlternateContent xmlns:mc="http://schemas.openxmlformats.org/markup-compatibility/2006">
          <mc:Choice Requires="x14">
            <control shapeId="59785" r:id="rId17" name="Option Button 1417">
              <controlPr defaultSize="0" autoFill="0" autoLine="0" autoPict="0">
                <anchor moveWithCells="1">
                  <from>
                    <xdr:col>0</xdr:col>
                    <xdr:colOff>647700</xdr:colOff>
                    <xdr:row>65</xdr:row>
                    <xdr:rowOff>0</xdr:rowOff>
                  </from>
                  <to>
                    <xdr:col>1</xdr:col>
                    <xdr:colOff>755650</xdr:colOff>
                    <xdr:row>66</xdr:row>
                    <xdr:rowOff>31750</xdr:rowOff>
                  </to>
                </anchor>
              </controlPr>
            </control>
          </mc:Choice>
        </mc:AlternateContent>
        <mc:AlternateContent xmlns:mc="http://schemas.openxmlformats.org/markup-compatibility/2006">
          <mc:Choice Requires="x14">
            <control shapeId="59786" r:id="rId18" name="Option Button 1418">
              <controlPr defaultSize="0" autoFill="0" autoLine="0" autoPict="0">
                <anchor moveWithCells="1">
                  <from>
                    <xdr:col>1</xdr:col>
                    <xdr:colOff>1136650</xdr:colOff>
                    <xdr:row>65</xdr:row>
                    <xdr:rowOff>0</xdr:rowOff>
                  </from>
                  <to>
                    <xdr:col>3</xdr:col>
                    <xdr:colOff>374650</xdr:colOff>
                    <xdr:row>66</xdr:row>
                    <xdr:rowOff>31750</xdr:rowOff>
                  </to>
                </anchor>
              </controlPr>
            </control>
          </mc:Choice>
        </mc:AlternateContent>
        <mc:AlternateContent xmlns:mc="http://schemas.openxmlformats.org/markup-compatibility/2006">
          <mc:Choice Requires="x14">
            <control shapeId="59787" r:id="rId19" name="Option Button 1419">
              <controlPr defaultSize="0" autoFill="0" autoLine="0" autoPict="0">
                <anchor moveWithCells="1">
                  <from>
                    <xdr:col>3</xdr:col>
                    <xdr:colOff>107950</xdr:colOff>
                    <xdr:row>65</xdr:row>
                    <xdr:rowOff>0</xdr:rowOff>
                  </from>
                  <to>
                    <xdr:col>4</xdr:col>
                    <xdr:colOff>298450</xdr:colOff>
                    <xdr:row>66</xdr:row>
                    <xdr:rowOff>146050</xdr:rowOff>
                  </to>
                </anchor>
              </controlPr>
            </control>
          </mc:Choice>
        </mc:AlternateContent>
        <mc:AlternateContent xmlns:mc="http://schemas.openxmlformats.org/markup-compatibility/2006">
          <mc:Choice Requires="x14">
            <control shapeId="59860" r:id="rId20" name="Contractor_Lookup">
              <controlPr defaultSize="0" autoFill="0" autoPict="0">
                <anchor moveWithCells="1">
                  <from>
                    <xdr:col>0</xdr:col>
                    <xdr:colOff>76200</xdr:colOff>
                    <xdr:row>96</xdr:row>
                    <xdr:rowOff>0</xdr:rowOff>
                  </from>
                  <to>
                    <xdr:col>4</xdr:col>
                    <xdr:colOff>393700</xdr:colOff>
                    <xdr:row>100</xdr:row>
                    <xdr:rowOff>165100</xdr:rowOff>
                  </to>
                </anchor>
              </controlPr>
            </control>
          </mc:Choice>
        </mc:AlternateContent>
        <mc:AlternateContent xmlns:mc="http://schemas.openxmlformats.org/markup-compatibility/2006">
          <mc:Choice Requires="x14">
            <control shapeId="59861" r:id="rId21" name="Option Button 1493">
              <controlPr defaultSize="0" autoFill="0" autoLine="0" autoPict="0">
                <anchor moveWithCells="1">
                  <from>
                    <xdr:col>4</xdr:col>
                    <xdr:colOff>641350</xdr:colOff>
                    <xdr:row>103</xdr:row>
                    <xdr:rowOff>0</xdr:rowOff>
                  </from>
                  <to>
                    <xdr:col>5</xdr:col>
                    <xdr:colOff>76200</xdr:colOff>
                    <xdr:row>104</xdr:row>
                    <xdr:rowOff>76200</xdr:rowOff>
                  </to>
                </anchor>
              </controlPr>
            </control>
          </mc:Choice>
        </mc:AlternateContent>
        <mc:AlternateContent xmlns:mc="http://schemas.openxmlformats.org/markup-compatibility/2006">
          <mc:Choice Requires="x14">
            <control shapeId="59862" r:id="rId22" name="Option Button 1494">
              <controlPr defaultSize="0" autoFill="0" autoLine="0" autoPict="0">
                <anchor moveWithCells="1">
                  <from>
                    <xdr:col>5</xdr:col>
                    <xdr:colOff>869950</xdr:colOff>
                    <xdr:row>103</xdr:row>
                    <xdr:rowOff>31750</xdr:rowOff>
                  </from>
                  <to>
                    <xdr:col>6</xdr:col>
                    <xdr:colOff>0</xdr:colOff>
                    <xdr:row>104</xdr:row>
                    <xdr:rowOff>31750</xdr:rowOff>
                  </to>
                </anchor>
              </controlPr>
            </control>
          </mc:Choice>
        </mc:AlternateContent>
        <mc:AlternateContent xmlns:mc="http://schemas.openxmlformats.org/markup-compatibility/2006">
          <mc:Choice Requires="x14">
            <control shapeId="59863" r:id="rId23" name="Group Box 1495">
              <controlPr defaultSize="0" autoFill="0" autoPict="0">
                <anchor moveWithCells="1">
                  <from>
                    <xdr:col>4</xdr:col>
                    <xdr:colOff>565150</xdr:colOff>
                    <xdr:row>102</xdr:row>
                    <xdr:rowOff>31750</xdr:rowOff>
                  </from>
                  <to>
                    <xdr:col>6</xdr:col>
                    <xdr:colOff>800100</xdr:colOff>
                    <xdr:row>105</xdr:row>
                    <xdr:rowOff>0</xdr:rowOff>
                  </to>
                </anchor>
              </controlPr>
            </control>
          </mc:Choice>
        </mc:AlternateContent>
        <mc:AlternateContent xmlns:mc="http://schemas.openxmlformats.org/markup-compatibility/2006">
          <mc:Choice Requires="x14">
            <control shapeId="59864" r:id="rId24" name="Group Box 1496">
              <controlPr defaultSize="0" autoFill="0" autoPict="0">
                <anchor moveWithCells="1">
                  <from>
                    <xdr:col>0</xdr:col>
                    <xdr:colOff>565150</xdr:colOff>
                    <xdr:row>96</xdr:row>
                    <xdr:rowOff>114300</xdr:rowOff>
                  </from>
                  <to>
                    <xdr:col>4</xdr:col>
                    <xdr:colOff>393700</xdr:colOff>
                    <xdr:row>100</xdr:row>
                    <xdr:rowOff>31750</xdr:rowOff>
                  </to>
                </anchor>
              </controlPr>
            </control>
          </mc:Choice>
        </mc:AlternateContent>
        <mc:AlternateContent xmlns:mc="http://schemas.openxmlformats.org/markup-compatibility/2006">
          <mc:Choice Requires="x14">
            <control shapeId="59865" r:id="rId25" name="Option Button 1497">
              <controlPr defaultSize="0" autoFill="0" autoLine="0" autoPict="0">
                <anchor moveWithCells="1">
                  <from>
                    <xdr:col>4</xdr:col>
                    <xdr:colOff>641350</xdr:colOff>
                    <xdr:row>106</xdr:row>
                    <xdr:rowOff>0</xdr:rowOff>
                  </from>
                  <to>
                    <xdr:col>5</xdr:col>
                    <xdr:colOff>76200</xdr:colOff>
                    <xdr:row>107</xdr:row>
                    <xdr:rowOff>76200</xdr:rowOff>
                  </to>
                </anchor>
              </controlPr>
            </control>
          </mc:Choice>
        </mc:AlternateContent>
        <mc:AlternateContent xmlns:mc="http://schemas.openxmlformats.org/markup-compatibility/2006">
          <mc:Choice Requires="x14">
            <control shapeId="59866" r:id="rId26" name="Option Button 1498">
              <controlPr defaultSize="0" autoFill="0" autoLine="0" autoPict="0">
                <anchor moveWithCells="1">
                  <from>
                    <xdr:col>5</xdr:col>
                    <xdr:colOff>869950</xdr:colOff>
                    <xdr:row>106</xdr:row>
                    <xdr:rowOff>31750</xdr:rowOff>
                  </from>
                  <to>
                    <xdr:col>6</xdr:col>
                    <xdr:colOff>0</xdr:colOff>
                    <xdr:row>107</xdr:row>
                    <xdr:rowOff>31750</xdr:rowOff>
                  </to>
                </anchor>
              </controlPr>
            </control>
          </mc:Choice>
        </mc:AlternateContent>
        <mc:AlternateContent xmlns:mc="http://schemas.openxmlformats.org/markup-compatibility/2006">
          <mc:Choice Requires="x14">
            <control shapeId="59867" r:id="rId27" name="Group Box 1499">
              <controlPr defaultSize="0" autoFill="0" autoPict="0">
                <anchor moveWithCells="1">
                  <from>
                    <xdr:col>4</xdr:col>
                    <xdr:colOff>412750</xdr:colOff>
                    <xdr:row>105</xdr:row>
                    <xdr:rowOff>107950</xdr:rowOff>
                  </from>
                  <to>
                    <xdr:col>6</xdr:col>
                    <xdr:colOff>495300</xdr:colOff>
                    <xdr:row>108</xdr:row>
                    <xdr:rowOff>69850</xdr:rowOff>
                  </to>
                </anchor>
              </controlPr>
            </control>
          </mc:Choice>
        </mc:AlternateContent>
        <mc:AlternateContent xmlns:mc="http://schemas.openxmlformats.org/markup-compatibility/2006">
          <mc:Choice Requires="x14">
            <control shapeId="59868" r:id="rId28" name="Option Button 1500">
              <controlPr defaultSize="0" autoFill="0" autoLine="0" autoPict="0">
                <anchor moveWithCells="1">
                  <from>
                    <xdr:col>0</xdr:col>
                    <xdr:colOff>647700</xdr:colOff>
                    <xdr:row>97</xdr:row>
                    <xdr:rowOff>266700</xdr:rowOff>
                  </from>
                  <to>
                    <xdr:col>1</xdr:col>
                    <xdr:colOff>755650</xdr:colOff>
                    <xdr:row>99</xdr:row>
                    <xdr:rowOff>0</xdr:rowOff>
                  </to>
                </anchor>
              </controlPr>
            </control>
          </mc:Choice>
        </mc:AlternateContent>
        <mc:AlternateContent xmlns:mc="http://schemas.openxmlformats.org/markup-compatibility/2006">
          <mc:Choice Requires="x14">
            <control shapeId="59869" r:id="rId29" name="Option Button 1501">
              <controlPr defaultSize="0" autoFill="0" autoLine="0" autoPict="0">
                <anchor moveWithCells="1">
                  <from>
                    <xdr:col>1</xdr:col>
                    <xdr:colOff>1136650</xdr:colOff>
                    <xdr:row>97</xdr:row>
                    <xdr:rowOff>266700</xdr:rowOff>
                  </from>
                  <to>
                    <xdr:col>3</xdr:col>
                    <xdr:colOff>374650</xdr:colOff>
                    <xdr:row>99</xdr:row>
                    <xdr:rowOff>0</xdr:rowOff>
                  </to>
                </anchor>
              </controlPr>
            </control>
          </mc:Choice>
        </mc:AlternateContent>
        <mc:AlternateContent xmlns:mc="http://schemas.openxmlformats.org/markup-compatibility/2006">
          <mc:Choice Requires="x14">
            <control shapeId="59870" r:id="rId30" name="Option Button 1502">
              <controlPr defaultSize="0" autoFill="0" autoLine="0" autoPict="0">
                <anchor moveWithCells="1">
                  <from>
                    <xdr:col>3</xdr:col>
                    <xdr:colOff>107950</xdr:colOff>
                    <xdr:row>97</xdr:row>
                    <xdr:rowOff>260350</xdr:rowOff>
                  </from>
                  <to>
                    <xdr:col>4</xdr:col>
                    <xdr:colOff>298450</xdr:colOff>
                    <xdr:row>99</xdr:row>
                    <xdr:rowOff>107950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B760B4-CABF-4E8D-B286-6CAEBB4DEC08}">
          <x14:formula1>
            <xm:f>References!$M$61:$M$63</xm:f>
          </x14:formula1>
          <xm:sqref>B7</xm:sqref>
        </x14:dataValidation>
        <x14:dataValidation type="list" allowBlank="1" showInputMessage="1" showErrorMessage="1" xr:uid="{0E1C1B16-871D-4B9C-9763-DEAF0B18246E}">
          <x14:formula1>
            <xm:f>References!$M$66:$M$68</xm:f>
          </x14:formula1>
          <xm:sqref>B9</xm:sqref>
        </x14:dataValidation>
        <x14:dataValidation type="list" allowBlank="1" showInputMessage="1" showErrorMessage="1" xr:uid="{44AB46DD-9D9A-4914-8569-F79489A0AA09}">
          <x14:formula1>
            <xm:f>References!$M$71:$M$73</xm:f>
          </x14:formula1>
          <xm:sqref>E20:F20</xm:sqref>
        </x14:dataValidation>
        <x14:dataValidation type="list" allowBlank="1" showInputMessage="1" showErrorMessage="1" xr:uid="{5A9B4CC6-CA62-4FCB-B651-DA7D2433FE56}">
          <x14:formula1>
            <xm:f>References!$M$76:$M$78</xm:f>
          </x14:formula1>
          <xm:sqref>H22:J22</xm:sqref>
        </x14:dataValidation>
        <x14:dataValidation type="list" allowBlank="1" showInputMessage="1" showErrorMessage="1" xr:uid="{5DAC8DC3-A5D3-48E5-863F-AA3058232BE8}">
          <x14:formula1>
            <xm:f>References!$M$81:$M$83</xm:f>
          </x14:formula1>
          <xm:sqref>D39:E39</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sheetPr>
  <dimension ref="A1:P202"/>
  <sheetViews>
    <sheetView showGridLines="0" zoomScaleNormal="100" zoomScaleSheetLayoutView="110" workbookViewId="0">
      <selection sqref="A1:I1"/>
    </sheetView>
  </sheetViews>
  <sheetFormatPr defaultColWidth="0" defaultRowHeight="14.5" customHeight="1" zeroHeight="1"/>
  <cols>
    <col min="1" max="1" width="14.54296875" style="39" customWidth="1"/>
    <col min="2" max="2" width="9.54296875" style="39" customWidth="1"/>
    <col min="3" max="3" width="11.54296875" style="39" customWidth="1"/>
    <col min="4" max="4" width="16" style="39" customWidth="1"/>
    <col min="5" max="5" width="10.54296875" style="39" customWidth="1"/>
    <col min="6" max="6" width="12" style="39" customWidth="1"/>
    <col min="7" max="7" width="11.54296875" style="39" customWidth="1"/>
    <col min="8" max="10" width="10.54296875" style="39" customWidth="1"/>
    <col min="11" max="11" width="19.54296875" style="39" customWidth="1"/>
    <col min="12" max="13" width="10.54296875" style="39" customWidth="1"/>
    <col min="14" max="14" width="9.1796875" style="39" customWidth="1"/>
    <col min="15" max="15" width="14" style="39" customWidth="1"/>
    <col min="16" max="16384" width="8.81640625" style="39" hidden="1"/>
  </cols>
  <sheetData>
    <row r="1" spans="1:16" ht="55" customHeight="1">
      <c r="A1" s="2106" t="str">
        <f>Development!$A$3&amp;" Residential Efficiency Program"</f>
        <v>2024 Residential Efficiency Program</v>
      </c>
      <c r="B1" s="2106"/>
      <c r="C1" s="2106"/>
      <c r="D1" s="2106"/>
      <c r="E1" s="2106"/>
      <c r="F1" s="2106"/>
      <c r="G1" s="2106"/>
      <c r="H1" s="2106"/>
      <c r="I1" s="2106"/>
      <c r="J1" s="1485"/>
      <c r="K1" s="6"/>
      <c r="L1" s="1152"/>
      <c r="M1" s="6"/>
      <c r="N1" s="6"/>
      <c r="O1" s="6"/>
    </row>
    <row r="2" spans="1:16" ht="55" customHeight="1" thickBot="1">
      <c r="A2" s="2085" t="s">
        <v>126</v>
      </c>
      <c r="B2" s="2085"/>
      <c r="C2" s="2085"/>
      <c r="D2" s="2085"/>
      <c r="E2" s="2085"/>
      <c r="F2" s="2085"/>
      <c r="G2" s="2085"/>
      <c r="H2" s="2085"/>
      <c r="I2" s="2085"/>
      <c r="J2" s="1486"/>
      <c r="K2" s="1487"/>
      <c r="L2" s="1488"/>
      <c r="M2" s="1487"/>
      <c r="N2" s="1487"/>
      <c r="O2" s="1487"/>
    </row>
    <row r="3" spans="1:16" ht="31.5" thickTop="1" thickBot="1">
      <c r="A3" s="1154" t="s">
        <v>128</v>
      </c>
      <c r="B3" s="21"/>
      <c r="C3" s="21"/>
      <c r="D3" s="21"/>
      <c r="E3" s="21"/>
      <c r="F3" s="21"/>
      <c r="G3" s="21"/>
      <c r="H3" s="21"/>
      <c r="I3" s="21"/>
      <c r="J3" s="21"/>
      <c r="K3" s="21"/>
      <c r="L3" s="21"/>
      <c r="M3" s="21"/>
      <c r="N3" s="21"/>
      <c r="O3" s="7"/>
    </row>
    <row r="4" spans="1:16" ht="18.75" customHeight="1">
      <c r="A4" s="22"/>
      <c r="B4" s="22"/>
      <c r="C4" s="22"/>
      <c r="D4" s="22"/>
      <c r="E4" s="22"/>
      <c r="F4" s="22"/>
      <c r="G4" s="22"/>
      <c r="H4" s="22"/>
      <c r="I4" s="22"/>
      <c r="J4" s="22"/>
      <c r="K4" s="22"/>
      <c r="L4" s="22"/>
      <c r="M4" s="22"/>
      <c r="N4" s="22"/>
      <c r="O4" s="22"/>
    </row>
    <row r="5" spans="1:16" ht="18" customHeight="1">
      <c r="A5" s="15" t="s">
        <v>130</v>
      </c>
      <c r="B5" s="1187">
        <v>3</v>
      </c>
      <c r="C5" s="90"/>
      <c r="D5" s="90"/>
      <c r="E5" s="15"/>
      <c r="F5" s="15"/>
      <c r="G5" s="15" t="s">
        <v>76</v>
      </c>
      <c r="H5" s="2113" t="str">
        <f>IF('ASHP Equipment Information'!D80="","",'ASHP Equipment Information'!D80)</f>
        <v/>
      </c>
      <c r="I5" s="2113"/>
      <c r="J5" s="12"/>
      <c r="K5" s="7"/>
      <c r="L5" s="7"/>
      <c r="M5" s="7"/>
      <c r="N5" s="7"/>
      <c r="O5" s="7"/>
    </row>
    <row r="6" spans="1:16" ht="18" customHeight="1">
      <c r="A6" s="15"/>
      <c r="B6" s="15"/>
      <c r="C6" s="15"/>
      <c r="D6" s="15"/>
      <c r="E6" s="15"/>
      <c r="F6" s="15"/>
      <c r="G6" s="15"/>
      <c r="H6" s="15"/>
      <c r="I6" s="12"/>
      <c r="J6" s="12"/>
      <c r="K6" s="7"/>
      <c r="L6" s="7"/>
      <c r="M6" s="7"/>
      <c r="N6" s="7"/>
      <c r="O6" s="7"/>
    </row>
    <row r="7" spans="1:16" ht="18" customHeight="1">
      <c r="A7" s="15" t="s">
        <v>12881</v>
      </c>
      <c r="B7" s="2114" t="s">
        <v>12884</v>
      </c>
      <c r="C7" s="2114"/>
      <c r="D7" s="15"/>
      <c r="E7" s="15"/>
      <c r="F7" s="15"/>
      <c r="G7" s="15" t="s">
        <v>129</v>
      </c>
      <c r="H7" s="2113" t="str">
        <f>IF('ASHP Equipment Information'!H80="","",'ASHP Equipment Information'!H80)</f>
        <v/>
      </c>
      <c r="I7" s="2113"/>
      <c r="J7" s="12"/>
      <c r="K7" s="7"/>
      <c r="L7" s="7"/>
      <c r="M7" s="7"/>
      <c r="N7" s="7"/>
      <c r="O7" s="7"/>
    </row>
    <row r="8" spans="1:16" ht="23">
      <c r="C8" s="16"/>
      <c r="D8" s="16"/>
      <c r="E8" s="16"/>
      <c r="F8" s="16"/>
      <c r="G8" s="16"/>
      <c r="H8" s="16"/>
      <c r="I8" s="16"/>
      <c r="J8" s="16"/>
      <c r="K8" s="16"/>
      <c r="L8" s="16"/>
      <c r="M8" s="11"/>
      <c r="N8" s="16"/>
      <c r="O8" s="16"/>
    </row>
    <row r="9" spans="1:16" ht="18" customHeight="1">
      <c r="A9" s="15" t="s">
        <v>12882</v>
      </c>
      <c r="B9" s="2114" t="s">
        <v>12884</v>
      </c>
      <c r="C9" s="2114"/>
      <c r="D9" s="90"/>
      <c r="E9" s="1195"/>
      <c r="F9" s="12"/>
      <c r="G9" s="12"/>
      <c r="H9" s="12"/>
      <c r="I9" s="12"/>
      <c r="J9" s="12"/>
      <c r="K9" s="7"/>
      <c r="L9" s="7"/>
      <c r="M9" s="7"/>
      <c r="N9" s="7"/>
      <c r="O9" s="7"/>
    </row>
    <row r="10" spans="1:16" ht="24" customHeight="1">
      <c r="A10" s="7"/>
      <c r="B10" s="1153"/>
      <c r="C10" s="1153"/>
      <c r="D10" s="1153"/>
      <c r="E10" s="1153"/>
      <c r="G10" s="13"/>
      <c r="H10" s="13"/>
      <c r="J10" s="7"/>
      <c r="K10" s="7"/>
      <c r="L10" s="7"/>
      <c r="M10" s="7"/>
      <c r="N10" s="7"/>
      <c r="O10" s="7"/>
    </row>
    <row r="11" spans="1:16" ht="23.5" thickBot="1">
      <c r="A11" s="1173" t="s">
        <v>65</v>
      </c>
      <c r="B11" s="14"/>
      <c r="C11" s="14"/>
      <c r="D11" s="14"/>
      <c r="E11" s="14"/>
      <c r="F11" s="14"/>
      <c r="G11" s="14"/>
      <c r="H11" s="14"/>
      <c r="I11" s="14"/>
      <c r="J11" s="14"/>
      <c r="K11" s="14"/>
      <c r="L11" s="14"/>
      <c r="M11" s="14"/>
      <c r="N11" s="14"/>
      <c r="O11" s="14"/>
    </row>
    <row r="12" spans="1:16" ht="6.75" customHeight="1">
      <c r="A12" s="4"/>
      <c r="B12" s="5"/>
      <c r="C12" s="5"/>
      <c r="D12" s="5"/>
      <c r="E12" s="5"/>
      <c r="F12" s="5"/>
      <c r="G12" s="5"/>
      <c r="H12" s="5"/>
      <c r="I12" s="5"/>
      <c r="J12" s="5"/>
      <c r="K12" s="5"/>
      <c r="L12" s="5"/>
      <c r="M12" s="5"/>
      <c r="N12" s="5"/>
      <c r="O12" s="5"/>
    </row>
    <row r="13" spans="1:16" ht="21.65" customHeight="1">
      <c r="A13" s="135" t="s">
        <v>464</v>
      </c>
      <c r="B13" s="5"/>
      <c r="C13" s="5"/>
      <c r="D13" s="5"/>
      <c r="E13" s="5"/>
      <c r="F13" s="5"/>
      <c r="G13" s="5"/>
      <c r="H13" s="5"/>
      <c r="I13" s="5"/>
      <c r="J13" s="5"/>
      <c r="K13" s="5"/>
      <c r="L13" s="5"/>
      <c r="M13" s="5"/>
      <c r="N13" s="5"/>
      <c r="O13" s="5"/>
      <c r="P13" s="5"/>
    </row>
    <row r="14" spans="1:16" ht="21.65" customHeight="1">
      <c r="A14" s="135"/>
      <c r="B14" s="5"/>
      <c r="C14" s="5"/>
      <c r="D14" s="5"/>
      <c r="E14" s="5"/>
      <c r="F14" s="5"/>
      <c r="G14" s="5"/>
      <c r="H14" s="5"/>
      <c r="I14" s="5"/>
      <c r="J14" s="5"/>
      <c r="K14" s="5"/>
      <c r="L14" s="5"/>
      <c r="M14" s="5"/>
      <c r="N14" s="5"/>
      <c r="O14" s="5"/>
      <c r="P14" s="5"/>
    </row>
    <row r="15" spans="1:16" ht="33.65" customHeight="1">
      <c r="A15" s="39" t="s">
        <v>532</v>
      </c>
      <c r="E15" s="2112"/>
      <c r="F15" s="2112"/>
      <c r="G15" s="39" t="str">
        <f>IF(OR(E15=""),"",'Air Flow References'!K4)</f>
        <v/>
      </c>
      <c r="L15" s="40" t="s">
        <v>533</v>
      </c>
      <c r="M15" s="2092"/>
      <c r="N15" s="2092"/>
      <c r="O15" s="39" t="str">
        <f>IF(OR(M15=""),"",'Air Flow References'!K6)</f>
        <v/>
      </c>
    </row>
    <row r="16" spans="1:16" ht="33.65" customHeight="1">
      <c r="E16" s="164"/>
      <c r="F16" s="164"/>
      <c r="L16" s="40"/>
      <c r="M16" s="161"/>
      <c r="N16" s="161"/>
    </row>
    <row r="17" spans="1:15" ht="33.65" customHeight="1">
      <c r="A17" s="134" t="s">
        <v>549</v>
      </c>
    </row>
    <row r="18" spans="1:15" ht="33.65" customHeight="1">
      <c r="A18" s="1996" t="s">
        <v>534</v>
      </c>
      <c r="B18" s="1996"/>
      <c r="C18" s="1996"/>
      <c r="D18" s="1996"/>
      <c r="E18" s="2093"/>
      <c r="F18" s="2093"/>
      <c r="G18" s="2119" t="str">
        <f>IF(OR(E18=""),"",'Air Flow References'!K5)</f>
        <v/>
      </c>
      <c r="H18" s="2119"/>
      <c r="I18" s="42" t="s">
        <v>418</v>
      </c>
      <c r="J18" s="42"/>
      <c r="L18" s="40" t="s">
        <v>535</v>
      </c>
      <c r="M18" s="2094"/>
      <c r="N18" s="2094"/>
      <c r="O18" s="39" t="str">
        <f>IF(OR(M18=""),"",'Air Flow References'!K7)</f>
        <v/>
      </c>
    </row>
    <row r="19" spans="1:15" ht="33.65" customHeight="1"/>
    <row r="20" spans="1:15" ht="33.65" customHeight="1">
      <c r="A20" s="39" t="s">
        <v>550</v>
      </c>
      <c r="E20" s="2115" t="s">
        <v>12884</v>
      </c>
      <c r="F20" s="2115"/>
    </row>
    <row r="21" spans="1:15" ht="33.65" customHeight="1">
      <c r="F21" s="41"/>
    </row>
    <row r="22" spans="1:15" ht="33.65" customHeight="1">
      <c r="A22" s="39" t="s">
        <v>539</v>
      </c>
      <c r="E22" s="2092"/>
      <c r="F22" s="2092"/>
      <c r="G22" s="39" t="str">
        <f>IF(OR(E22=""),"",'Air Flow References'!K9)</f>
        <v/>
      </c>
      <c r="H22" s="2117" t="s">
        <v>12884</v>
      </c>
      <c r="I22" s="2117"/>
      <c r="J22" s="2117"/>
      <c r="K22" s="162"/>
    </row>
    <row r="23" spans="1:15" ht="33.65" customHeight="1">
      <c r="A23" s="159" t="s">
        <v>551</v>
      </c>
      <c r="E23" s="161"/>
      <c r="F23" s="161"/>
    </row>
    <row r="24" spans="1:15" ht="33.65" customHeight="1"/>
    <row r="25" spans="1:15" ht="33.65" customHeight="1">
      <c r="A25" s="39" t="s">
        <v>540</v>
      </c>
      <c r="E25" s="2094"/>
      <c r="F25" s="2094"/>
      <c r="G25" s="39" t="str">
        <f>IF(OR(E25=""),"",'Air Flow References'!K8)</f>
        <v/>
      </c>
    </row>
    <row r="26" spans="1:15" ht="33.65" customHeight="1">
      <c r="A26" s="159" t="s">
        <v>552</v>
      </c>
      <c r="E26" s="47"/>
      <c r="F26" s="47"/>
    </row>
    <row r="27" spans="1:15" ht="21.65" customHeight="1">
      <c r="A27" s="134"/>
      <c r="E27" s="47"/>
      <c r="F27" s="47"/>
    </row>
    <row r="28" spans="1:15" ht="21.65" customHeight="1">
      <c r="A28" s="134"/>
      <c r="E28" s="47"/>
      <c r="F28" s="47"/>
    </row>
    <row r="29" spans="1:15">
      <c r="A29" s="1996" t="s">
        <v>61</v>
      </c>
      <c r="B29" s="1996"/>
      <c r="C29" s="1996"/>
      <c r="D29" s="1996"/>
      <c r="E29" s="1996"/>
      <c r="F29" s="1996"/>
      <c r="G29" s="1996"/>
      <c r="H29" s="1996"/>
      <c r="I29" s="1996"/>
      <c r="J29" s="1996"/>
      <c r="K29" s="1996"/>
      <c r="L29" s="1996"/>
      <c r="M29" s="1996"/>
    </row>
    <row r="30" spans="1:15" ht="33.65" customHeight="1">
      <c r="A30" s="39" t="s">
        <v>62</v>
      </c>
      <c r="C30" s="2102"/>
      <c r="D30" s="2102"/>
      <c r="E30" s="2102"/>
      <c r="F30" s="2102"/>
      <c r="G30" s="2102"/>
      <c r="H30" s="2102"/>
      <c r="I30" s="2102"/>
      <c r="J30" s="2102"/>
      <c r="K30" s="2102"/>
      <c r="L30" s="2102"/>
    </row>
    <row r="31" spans="1:15"/>
    <row r="32" spans="1:15">
      <c r="A32" s="42" t="s">
        <v>64</v>
      </c>
    </row>
    <row r="33" spans="1:15">
      <c r="A33" s="39" t="s">
        <v>2055</v>
      </c>
    </row>
    <row r="34" spans="1:15">
      <c r="A34" s="39" t="s">
        <v>63</v>
      </c>
    </row>
    <row r="35" spans="1:15"/>
    <row r="36" spans="1:15"/>
    <row r="37" spans="1:15" ht="23.5" thickBot="1">
      <c r="A37" s="1173" t="s">
        <v>232</v>
      </c>
      <c r="B37" s="14"/>
      <c r="C37" s="14"/>
      <c r="D37" s="14"/>
      <c r="E37" s="14"/>
      <c r="F37" s="14"/>
      <c r="G37" s="14"/>
      <c r="H37" s="14"/>
      <c r="I37" s="14"/>
      <c r="J37" s="14"/>
      <c r="K37" s="14"/>
      <c r="L37" s="14"/>
      <c r="M37" s="14"/>
      <c r="N37" s="14"/>
      <c r="O37" s="14"/>
    </row>
    <row r="38" spans="1:15" s="4" customFormat="1" ht="23"/>
    <row r="39" spans="1:15" ht="23">
      <c r="A39" s="3" t="s">
        <v>92</v>
      </c>
      <c r="B39" s="4"/>
      <c r="C39" s="4"/>
      <c r="D39" s="2118" t="s">
        <v>12884</v>
      </c>
      <c r="E39" s="2118"/>
      <c r="F39" s="4"/>
      <c r="G39" s="4"/>
      <c r="H39" s="4"/>
      <c r="I39" s="2116"/>
      <c r="J39" s="2116"/>
      <c r="K39" s="4"/>
      <c r="L39" s="4"/>
      <c r="M39" s="4"/>
    </row>
    <row r="40" spans="1:15" s="4" customFormat="1" ht="23"/>
    <row r="41" spans="1:15" s="43" customFormat="1">
      <c r="A41" s="43" t="s">
        <v>219</v>
      </c>
    </row>
    <row r="42" spans="1:15">
      <c r="A42" s="44"/>
      <c r="B42" s="45"/>
      <c r="C42" s="45"/>
      <c r="D42" s="45"/>
      <c r="E42" s="45"/>
      <c r="F42" s="45"/>
      <c r="G42" s="45"/>
      <c r="H42" s="45"/>
      <c r="I42" s="45"/>
      <c r="J42" s="45"/>
      <c r="K42" s="45"/>
      <c r="L42" s="45"/>
      <c r="M42" s="45"/>
      <c r="N42" s="45"/>
    </row>
    <row r="43" spans="1:15">
      <c r="A43" s="49" t="s">
        <v>90</v>
      </c>
    </row>
    <row r="44" spans="1:15">
      <c r="A44" s="46" t="s">
        <v>12978</v>
      </c>
    </row>
    <row r="45" spans="1:15">
      <c r="A45" s="46"/>
    </row>
    <row r="46" spans="1:15">
      <c r="A46" s="46"/>
      <c r="B46"/>
      <c r="C46"/>
      <c r="E46" s="2111"/>
      <c r="F46" s="2111"/>
    </row>
    <row r="47" spans="1:15">
      <c r="A47" s="46"/>
      <c r="B47"/>
      <c r="C47"/>
    </row>
    <row r="48" spans="1:15">
      <c r="A48" s="46"/>
    </row>
    <row r="49" spans="1:7">
      <c r="A49" s="46"/>
      <c r="B49" s="39" t="s">
        <v>105</v>
      </c>
      <c r="E49" s="91"/>
      <c r="F49" s="39" t="s">
        <v>96</v>
      </c>
      <c r="G49" s="39" t="str">
        <f>IF(OR(E49=""),"",'Air Flow References'!K16)</f>
        <v/>
      </c>
    </row>
    <row r="50" spans="1:7">
      <c r="A50" s="46"/>
    </row>
    <row r="51" spans="1:7">
      <c r="A51" s="46"/>
      <c r="B51" s="39" t="s">
        <v>106</v>
      </c>
      <c r="E51" s="91"/>
      <c r="F51" s="51" t="s">
        <v>96</v>
      </c>
      <c r="G51" s="39" t="str">
        <f>IF(OR(E51=""),"",'Air Flow References'!K17)</f>
        <v/>
      </c>
    </row>
    <row r="52" spans="1:7">
      <c r="A52" s="46"/>
    </row>
    <row r="53" spans="1:7">
      <c r="A53" s="49" t="s">
        <v>97</v>
      </c>
    </row>
    <row r="54" spans="1:7">
      <c r="A54" s="49"/>
    </row>
    <row r="55" spans="1:7">
      <c r="A55" s="46" t="s">
        <v>107</v>
      </c>
      <c r="E55" s="91"/>
      <c r="F55" s="39" t="s">
        <v>101</v>
      </c>
      <c r="G55" s="39" t="str">
        <f>IF(OR(E55=""),"",'Air Flow References'!K18)</f>
        <v/>
      </c>
    </row>
    <row r="56" spans="1:7">
      <c r="A56" s="46"/>
    </row>
    <row r="57" spans="1:7">
      <c r="A57" s="46" t="s">
        <v>108</v>
      </c>
      <c r="E57" s="91"/>
      <c r="F57" s="39" t="s">
        <v>96</v>
      </c>
      <c r="G57" s="39" t="str">
        <f>IF(OR(E57=""),"",'Air Flow References'!K19)</f>
        <v/>
      </c>
    </row>
    <row r="58" spans="1:7">
      <c r="A58" s="46"/>
    </row>
    <row r="59" spans="1:7">
      <c r="A59" s="46" t="s">
        <v>109</v>
      </c>
      <c r="E59" s="91"/>
      <c r="F59" s="39" t="s">
        <v>96</v>
      </c>
      <c r="G59" s="39" t="str">
        <f>IF(OR(E59=""),"",'Air Flow References'!K20)</f>
        <v/>
      </c>
    </row>
    <row r="60" spans="1:7">
      <c r="A60" s="46"/>
    </row>
    <row r="61" spans="1:7">
      <c r="A61" s="46" t="s">
        <v>110</v>
      </c>
      <c r="E61" s="93" t="str">
        <f>IF(OR(E57="",E59=""),"",E57-E59)</f>
        <v/>
      </c>
      <c r="F61" s="39" t="s">
        <v>96</v>
      </c>
      <c r="G61" s="39" t="str">
        <f>'Air Flow References'!K21</f>
        <v/>
      </c>
    </row>
    <row r="62" spans="1:7">
      <c r="A62" s="46"/>
    </row>
    <row r="63" spans="1:7">
      <c r="A63" s="52" t="s">
        <v>111</v>
      </c>
    </row>
    <row r="64" spans="1:7">
      <c r="A64" s="46"/>
    </row>
    <row r="65" spans="1:15">
      <c r="A65" s="53" t="s">
        <v>112</v>
      </c>
      <c r="B65" s="54"/>
      <c r="C65" s="54"/>
      <c r="D65" s="54"/>
      <c r="E65" s="54"/>
      <c r="F65" s="54"/>
      <c r="G65" s="54"/>
      <c r="H65" s="54"/>
      <c r="I65" s="54"/>
      <c r="J65" s="54"/>
      <c r="K65" s="54"/>
      <c r="L65" s="54"/>
      <c r="M65" s="54"/>
      <c r="N65" s="54"/>
    </row>
    <row r="66" spans="1:15">
      <c r="A66" s="43" t="s">
        <v>273</v>
      </c>
      <c r="B66" s="43"/>
      <c r="C66" s="43"/>
      <c r="D66" s="43"/>
      <c r="E66" s="43"/>
      <c r="F66" s="43"/>
      <c r="G66" s="43"/>
      <c r="H66" s="43"/>
      <c r="I66" s="43"/>
      <c r="J66" s="43"/>
      <c r="K66" s="43"/>
      <c r="L66" s="43"/>
      <c r="M66" s="43"/>
      <c r="N66" s="43"/>
      <c r="O66" s="43"/>
    </row>
    <row r="67" spans="1:15">
      <c r="A67" s="44"/>
      <c r="B67" s="45"/>
      <c r="C67" s="45"/>
      <c r="D67" s="45"/>
      <c r="E67" s="45"/>
      <c r="F67" s="45"/>
      <c r="G67" s="45"/>
      <c r="H67" s="45"/>
      <c r="I67" s="45"/>
      <c r="J67" s="45"/>
      <c r="K67" s="45"/>
      <c r="L67" s="45"/>
      <c r="M67" s="45"/>
      <c r="N67" s="45"/>
    </row>
    <row r="68" spans="1:15">
      <c r="A68" s="49" t="s">
        <v>90</v>
      </c>
    </row>
    <row r="69" spans="1:15">
      <c r="A69" s="46" t="s">
        <v>12978</v>
      </c>
    </row>
    <row r="70" spans="1:15">
      <c r="A70" s="46"/>
    </row>
    <row r="71" spans="1:15">
      <c r="A71" s="46"/>
      <c r="B71"/>
      <c r="C71"/>
      <c r="E71" s="2111"/>
      <c r="F71" s="2111"/>
    </row>
    <row r="72" spans="1:15">
      <c r="A72" s="46"/>
      <c r="B72"/>
      <c r="C72"/>
    </row>
    <row r="73" spans="1:15">
      <c r="A73" s="46"/>
    </row>
    <row r="74" spans="1:15">
      <c r="A74" s="46"/>
      <c r="B74" s="39" t="s">
        <v>93</v>
      </c>
      <c r="E74" s="91"/>
      <c r="F74" s="39" t="s">
        <v>420</v>
      </c>
      <c r="G74" s="168" t="str">
        <f>IF(OR(E74=""),"",'Air Flow References'!K28)</f>
        <v/>
      </c>
    </row>
    <row r="75" spans="1:15">
      <c r="A75" s="46"/>
      <c r="B75" s="39" t="s">
        <v>419</v>
      </c>
      <c r="E75" s="164"/>
      <c r="G75" s="50"/>
    </row>
    <row r="76" spans="1:15">
      <c r="A76" s="46"/>
    </row>
    <row r="77" spans="1:15">
      <c r="A77" s="46"/>
      <c r="B77" s="39" t="s">
        <v>94</v>
      </c>
      <c r="E77" s="91"/>
      <c r="F77" s="39" t="s">
        <v>96</v>
      </c>
      <c r="G77" s="39" t="str">
        <f>IF(OR(E77=""),"",'Air Flow References'!K29)</f>
        <v/>
      </c>
    </row>
    <row r="78" spans="1:15">
      <c r="A78" s="46"/>
    </row>
    <row r="79" spans="1:15">
      <c r="A79" s="46"/>
      <c r="B79" s="39" t="s">
        <v>95</v>
      </c>
      <c r="E79" s="91"/>
      <c r="F79" s="51" t="s">
        <v>96</v>
      </c>
      <c r="G79" s="39" t="str">
        <f>IF(OR(E79=""),"",'Air Flow References'!K30)</f>
        <v/>
      </c>
    </row>
    <row r="80" spans="1:15">
      <c r="A80" s="46"/>
    </row>
    <row r="81" spans="1:7">
      <c r="A81" s="46"/>
    </row>
    <row r="82" spans="1:7">
      <c r="A82" s="49" t="s">
        <v>97</v>
      </c>
    </row>
    <row r="83" spans="1:7">
      <c r="A83" s="46"/>
    </row>
    <row r="84" spans="1:7">
      <c r="A84" s="46" t="s">
        <v>98</v>
      </c>
      <c r="E84" s="91"/>
      <c r="F84" s="39" t="s">
        <v>101</v>
      </c>
      <c r="G84" s="39" t="str">
        <f>IF(OR(E84=""),"",'Air Flow References'!K31)</f>
        <v/>
      </c>
    </row>
    <row r="85" spans="1:7">
      <c r="A85" s="46"/>
    </row>
    <row r="86" spans="1:7">
      <c r="A86" s="46" t="s">
        <v>99</v>
      </c>
      <c r="E86" s="91"/>
      <c r="F86" s="51" t="s">
        <v>96</v>
      </c>
      <c r="G86" s="39" t="str">
        <f>IF(OR(E86=""),"",'Air Flow References'!K32)</f>
        <v/>
      </c>
    </row>
    <row r="87" spans="1:7">
      <c r="A87" s="46"/>
    </row>
    <row r="88" spans="1:7">
      <c r="A88" s="46" t="s">
        <v>100</v>
      </c>
      <c r="E88" s="91"/>
      <c r="F88" s="51" t="s">
        <v>96</v>
      </c>
      <c r="G88" s="39" t="str">
        <f>IF(OR(E88=""),"",'Air Flow References'!K33)</f>
        <v/>
      </c>
    </row>
    <row r="89" spans="1:7">
      <c r="A89" s="46"/>
    </row>
    <row r="90" spans="1:7">
      <c r="A90" s="46" t="s">
        <v>102</v>
      </c>
      <c r="E90" s="93" t="str">
        <f>IF(OR(E86="",E88=""),"",E88-E86)</f>
        <v/>
      </c>
      <c r="F90" s="51" t="s">
        <v>96</v>
      </c>
      <c r="G90" s="39" t="str">
        <f>'Air Flow References'!K34</f>
        <v/>
      </c>
    </row>
    <row r="91" spans="1:7">
      <c r="A91" s="46"/>
    </row>
    <row r="92" spans="1:7">
      <c r="A92" s="52" t="s">
        <v>103</v>
      </c>
    </row>
    <row r="93" spans="1:7">
      <c r="A93" s="46"/>
    </row>
    <row r="94" spans="1:7">
      <c r="A94" s="42" t="s">
        <v>104</v>
      </c>
    </row>
    <row r="95" spans="1:7" s="43" customFormat="1">
      <c r="A95" s="43" t="s">
        <v>1823</v>
      </c>
    </row>
    <row r="96" spans="1:7">
      <c r="A96" s="42"/>
    </row>
    <row r="97" spans="1:14">
      <c r="A97" s="39" t="s">
        <v>66</v>
      </c>
    </row>
    <row r="98" spans="1:14">
      <c r="A98" s="42"/>
    </row>
    <row r="99" spans="1:14">
      <c r="A99" s="42"/>
      <c r="E99" s="2094"/>
      <c r="F99" s="2094"/>
      <c r="G99" s="39" t="s">
        <v>67</v>
      </c>
    </row>
    <row r="100" spans="1:14">
      <c r="A100" s="1815" t="s">
        <v>1965</v>
      </c>
      <c r="B100" s="1815"/>
    </row>
    <row r="101" spans="1:14">
      <c r="A101" s="1815"/>
      <c r="B101" s="1815"/>
      <c r="C101" s="660"/>
      <c r="D101" t="s">
        <v>2056</v>
      </c>
      <c r="E101" s="660"/>
      <c r="F101" s="39" t="s">
        <v>2057</v>
      </c>
    </row>
    <row r="102" spans="1:14">
      <c r="C102"/>
      <c r="D102"/>
      <c r="F102"/>
    </row>
    <row r="103" spans="1:14">
      <c r="A103" s="42"/>
    </row>
    <row r="104" spans="1:14">
      <c r="A104" s="39" t="s">
        <v>1824</v>
      </c>
      <c r="E104" s="414"/>
    </row>
    <row r="105" spans="1:14">
      <c r="A105" s="42"/>
    </row>
    <row r="106" spans="1:14">
      <c r="A106" s="39" t="s">
        <v>78</v>
      </c>
      <c r="E106" s="414"/>
    </row>
    <row r="107" spans="1:14">
      <c r="A107" s="42"/>
    </row>
    <row r="108" spans="1:14">
      <c r="A108" s="42"/>
    </row>
    <row r="109" spans="1:14">
      <c r="A109" s="39" t="s">
        <v>1966</v>
      </c>
      <c r="C109" s="660"/>
      <c r="D109" s="39" t="s">
        <v>79</v>
      </c>
    </row>
    <row r="110" spans="1:14">
      <c r="A110" s="42"/>
    </row>
    <row r="111" spans="1:14">
      <c r="A111" s="39" t="s">
        <v>80</v>
      </c>
      <c r="D111" s="1306"/>
      <c r="E111" s="39" t="s">
        <v>81</v>
      </c>
      <c r="F111" s="39" t="s">
        <v>82</v>
      </c>
      <c r="G111" s="660"/>
      <c r="H111" s="2088" t="s">
        <v>1825</v>
      </c>
      <c r="I111" s="2088"/>
      <c r="J111" s="1307"/>
      <c r="K111" t="s">
        <v>84</v>
      </c>
      <c r="L111" s="47" t="s">
        <v>85</v>
      </c>
      <c r="M111" s="620"/>
      <c r="N111" s="39" t="s">
        <v>86</v>
      </c>
    </row>
    <row r="112" spans="1:14">
      <c r="A112" s="42"/>
    </row>
    <row r="113" spans="1:15">
      <c r="A113" s="39" t="s">
        <v>179</v>
      </c>
      <c r="D113" s="1306"/>
      <c r="E113" s="39" t="s">
        <v>81</v>
      </c>
      <c r="F113" s="39" t="s">
        <v>82</v>
      </c>
      <c r="G113" s="660"/>
      <c r="H113" s="2119" t="s">
        <v>83</v>
      </c>
      <c r="I113" s="2119"/>
      <c r="J113" s="1307"/>
      <c r="K113" s="39" t="s">
        <v>84</v>
      </c>
      <c r="L113" s="47" t="s">
        <v>85</v>
      </c>
      <c r="M113" s="620"/>
      <c r="N113" s="39" t="s">
        <v>86</v>
      </c>
    </row>
    <row r="114" spans="1:15">
      <c r="A114" s="42"/>
    </row>
    <row r="115" spans="1:15">
      <c r="A115" s="39" t="s">
        <v>1826</v>
      </c>
      <c r="M115" s="620"/>
      <c r="N115" s="39" t="s">
        <v>86</v>
      </c>
    </row>
    <row r="116" spans="1:15">
      <c r="A116" s="42"/>
      <c r="F116" s="2120" t="s">
        <v>1827</v>
      </c>
      <c r="G116" s="2121"/>
      <c r="H116" s="2121"/>
      <c r="I116" s="2121"/>
      <c r="J116" s="2121"/>
      <c r="K116" s="2122"/>
    </row>
    <row r="117" spans="1:15">
      <c r="A117" s="42"/>
      <c r="B117" s="39" t="s">
        <v>87</v>
      </c>
      <c r="F117" s="2123"/>
      <c r="G117" s="1528"/>
      <c r="H117" s="1528"/>
      <c r="I117" s="1528"/>
      <c r="J117" s="1528"/>
      <c r="K117" s="2124"/>
      <c r="M117" s="54" t="str">
        <f>IF(AND(M111="",M113="",M115=""),"",M111+M113+M115)</f>
        <v/>
      </c>
      <c r="N117" s="39" t="s">
        <v>86</v>
      </c>
    </row>
    <row r="118" spans="1:15">
      <c r="A118" s="42"/>
    </row>
    <row r="119" spans="1:15">
      <c r="A119" s="42" t="s">
        <v>89</v>
      </c>
    </row>
    <row r="120" spans="1:15"/>
    <row r="121" spans="1:15"/>
    <row r="122" spans="1:15"/>
    <row r="123" spans="1:15">
      <c r="A123" s="58" t="s">
        <v>220</v>
      </c>
      <c r="B123" s="62"/>
      <c r="C123" s="59" t="str">
        <f>Development!$A$4&amp;"_"&amp;Development!$A$2</f>
        <v>4.1.2024_3.0</v>
      </c>
      <c r="D123" s="2109"/>
      <c r="E123" s="2109"/>
      <c r="F123" s="2109"/>
      <c r="G123" s="2110"/>
      <c r="H123" s="2110"/>
      <c r="I123" s="2110"/>
      <c r="J123" s="45"/>
      <c r="K123" s="45"/>
      <c r="L123" s="45"/>
      <c r="M123" s="45"/>
      <c r="N123" s="61" t="s">
        <v>222</v>
      </c>
      <c r="O123" s="60" t="str">
        <f>Development!$A$4</f>
        <v>4.1.2024</v>
      </c>
    </row>
    <row r="124" spans="1:15"/>
    <row r="125" spans="1:15"/>
    <row r="126" spans="1:15"/>
    <row r="127" spans="1:15"/>
    <row r="128" spans="1:15"/>
    <row r="129" spans="15:15"/>
    <row r="130" spans="15:15"/>
    <row r="131" spans="15:15"/>
    <row r="132" spans="15:15"/>
    <row r="133" spans="15:15"/>
    <row r="134" spans="15:15"/>
    <row r="135" spans="15:15"/>
    <row r="136" spans="15:15"/>
    <row r="137" spans="15:15"/>
    <row r="138" spans="15:15"/>
    <row r="139" spans="15:15"/>
    <row r="140" spans="15:15"/>
    <row r="141" spans="15:15"/>
    <row r="142" spans="15:15"/>
    <row r="143" spans="15:15">
      <c r="O143" s="55"/>
    </row>
    <row r="155"/>
    <row r="156"/>
    <row r="157"/>
    <row r="158"/>
    <row r="159"/>
    <row r="160"/>
    <row r="161"/>
    <row r="162"/>
    <row r="163"/>
    <row r="164"/>
    <row r="165"/>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sheetData>
  <sheetProtection algorithmName="SHA-512" hashValue="0im8djko8JQxu+f2vv5Nl7FLtO9RdprXlcHm8b+inQ7UZ70W9HaRWyn2BVdTGL+0Y1NKxYhLAhvEr7eJSkbeTQ==" saltValue="pZ3KqQKA1KtQ3UTk87Oo8A==" spinCount="100000" sheet="1" objects="1" scenarios="1"/>
  <mergeCells count="29">
    <mergeCell ref="A1:I1"/>
    <mergeCell ref="A2:I2"/>
    <mergeCell ref="A29:M29"/>
    <mergeCell ref="E71:F71"/>
    <mergeCell ref="D123:F123"/>
    <mergeCell ref="G123:I123"/>
    <mergeCell ref="E46:F46"/>
    <mergeCell ref="E99:F99"/>
    <mergeCell ref="H111:I111"/>
    <mergeCell ref="H113:I113"/>
    <mergeCell ref="F116:K117"/>
    <mergeCell ref="A100:B101"/>
    <mergeCell ref="I39:J39"/>
    <mergeCell ref="C30:L30"/>
    <mergeCell ref="D39:E39"/>
    <mergeCell ref="H5:I5"/>
    <mergeCell ref="H7:I7"/>
    <mergeCell ref="E15:F15"/>
    <mergeCell ref="B7:C7"/>
    <mergeCell ref="B9:C9"/>
    <mergeCell ref="E25:F25"/>
    <mergeCell ref="M18:N18"/>
    <mergeCell ref="E22:F22"/>
    <mergeCell ref="M15:N15"/>
    <mergeCell ref="A18:D18"/>
    <mergeCell ref="E18:F18"/>
    <mergeCell ref="E20:F20"/>
    <mergeCell ref="G18:H18"/>
    <mergeCell ref="H22:J22"/>
  </mergeCells>
  <conditionalFormatting sqref="A1 J1">
    <cfRule type="cellIs" dxfId="87" priority="1" stopIfTrue="1" operator="equal">
      <formula>"Missing Info"</formula>
    </cfRule>
  </conditionalFormatting>
  <conditionalFormatting sqref="E15:F15">
    <cfRule type="cellIs" dxfId="86" priority="2" stopIfTrue="1" operator="equal">
      <formula>"Pass"</formula>
    </cfRule>
  </conditionalFormatting>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7" r:id="rId4" name="Group Box 3">
              <controlPr defaultSize="0" autoFill="0" autoPict="0">
                <anchor moveWithCells="1">
                  <from>
                    <xdr:col>0</xdr:col>
                    <xdr:colOff>31750</xdr:colOff>
                    <xdr:row>21</xdr:row>
                    <xdr:rowOff>0</xdr:rowOff>
                  </from>
                  <to>
                    <xdr:col>7</xdr:col>
                    <xdr:colOff>152400</xdr:colOff>
                    <xdr:row>23</xdr:row>
                    <xdr:rowOff>0</xdr:rowOff>
                  </to>
                </anchor>
              </controlPr>
            </control>
          </mc:Choice>
        </mc:AlternateContent>
        <mc:AlternateContent xmlns:mc="http://schemas.openxmlformats.org/markup-compatibility/2006">
          <mc:Choice Requires="x14">
            <control shapeId="36873" r:id="rId5" name="Group Box 9">
              <controlPr defaultSize="0" autoFill="0" autoPict="0">
                <anchor moveWithCells="1">
                  <from>
                    <xdr:col>0</xdr:col>
                    <xdr:colOff>76200</xdr:colOff>
                    <xdr:row>65</xdr:row>
                    <xdr:rowOff>0</xdr:rowOff>
                  </from>
                  <to>
                    <xdr:col>4</xdr:col>
                    <xdr:colOff>393700</xdr:colOff>
                    <xdr:row>69</xdr:row>
                    <xdr:rowOff>152400</xdr:rowOff>
                  </to>
                </anchor>
              </controlPr>
            </control>
          </mc:Choice>
        </mc:AlternateContent>
        <mc:AlternateContent xmlns:mc="http://schemas.openxmlformats.org/markup-compatibility/2006">
          <mc:Choice Requires="x14">
            <control shapeId="36874" r:id="rId6" name="Option Button 10">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36875" r:id="rId7" name="Option Button 11">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6876" r:id="rId8" name="Group Box 12">
              <controlPr defaultSize="0" autoFill="0" autoPict="0">
                <anchor moveWithCells="1">
                  <from>
                    <xdr:col>4</xdr:col>
                    <xdr:colOff>565150</xdr:colOff>
                    <xdr:row>65</xdr:row>
                    <xdr:rowOff>0</xdr:rowOff>
                  </from>
                  <to>
                    <xdr:col>6</xdr:col>
                    <xdr:colOff>800100</xdr:colOff>
                    <xdr:row>68</xdr:row>
                    <xdr:rowOff>0</xdr:rowOff>
                  </to>
                </anchor>
              </controlPr>
            </control>
          </mc:Choice>
        </mc:AlternateContent>
        <mc:AlternateContent xmlns:mc="http://schemas.openxmlformats.org/markup-compatibility/2006">
          <mc:Choice Requires="x14">
            <control shapeId="36877" r:id="rId9" name="Group Box 13">
              <controlPr defaultSize="0" autoFill="0" autoPict="0">
                <anchor moveWithCells="1">
                  <from>
                    <xdr:col>0</xdr:col>
                    <xdr:colOff>565150</xdr:colOff>
                    <xdr:row>65</xdr:row>
                    <xdr:rowOff>0</xdr:rowOff>
                  </from>
                  <to>
                    <xdr:col>4</xdr:col>
                    <xdr:colOff>393700</xdr:colOff>
                    <xdr:row>68</xdr:row>
                    <xdr:rowOff>152400</xdr:rowOff>
                  </to>
                </anchor>
              </controlPr>
            </control>
          </mc:Choice>
        </mc:AlternateContent>
        <mc:AlternateContent xmlns:mc="http://schemas.openxmlformats.org/markup-compatibility/2006">
          <mc:Choice Requires="x14">
            <control shapeId="36878" r:id="rId10" name="Option Button 14">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36879" r:id="rId11" name="Option Button 15">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6880" r:id="rId12" name="Group Box 16">
              <controlPr defaultSize="0" autoFill="0" autoPict="0">
                <anchor moveWithCells="1">
                  <from>
                    <xdr:col>4</xdr:col>
                    <xdr:colOff>412750</xdr:colOff>
                    <xdr:row>65</xdr:row>
                    <xdr:rowOff>0</xdr:rowOff>
                  </from>
                  <to>
                    <xdr:col>6</xdr:col>
                    <xdr:colOff>495300</xdr:colOff>
                    <xdr:row>68</xdr:row>
                    <xdr:rowOff>0</xdr:rowOff>
                  </to>
                </anchor>
              </controlPr>
            </control>
          </mc:Choice>
        </mc:AlternateContent>
        <mc:AlternateContent xmlns:mc="http://schemas.openxmlformats.org/markup-compatibility/2006">
          <mc:Choice Requires="x14">
            <control shapeId="36884" r:id="rId13" name="Group Box 20">
              <controlPr defaultSize="0" autoFill="0" autoPict="0">
                <anchor moveWithCells="1">
                  <from>
                    <xdr:col>0</xdr:col>
                    <xdr:colOff>488950</xdr:colOff>
                    <xdr:row>68</xdr:row>
                    <xdr:rowOff>336550</xdr:rowOff>
                  </from>
                  <to>
                    <xdr:col>4</xdr:col>
                    <xdr:colOff>393700</xdr:colOff>
                    <xdr:row>72</xdr:row>
                    <xdr:rowOff>31750</xdr:rowOff>
                  </to>
                </anchor>
              </controlPr>
            </control>
          </mc:Choice>
        </mc:AlternateContent>
        <mc:AlternateContent xmlns:mc="http://schemas.openxmlformats.org/markup-compatibility/2006">
          <mc:Choice Requires="x14">
            <control shapeId="36885" r:id="rId14" name="Option Button 21">
              <controlPr defaultSize="0" autoFill="0" autoLine="0" autoPict="0">
                <anchor moveWithCells="1">
                  <from>
                    <xdr:col>2</xdr:col>
                    <xdr:colOff>1327150</xdr:colOff>
                    <xdr:row>38</xdr:row>
                    <xdr:rowOff>190500</xdr:rowOff>
                  </from>
                  <to>
                    <xdr:col>3</xdr:col>
                    <xdr:colOff>1346200</xdr:colOff>
                    <xdr:row>39</xdr:row>
                    <xdr:rowOff>190500</xdr:rowOff>
                  </to>
                </anchor>
              </controlPr>
            </control>
          </mc:Choice>
        </mc:AlternateContent>
        <mc:AlternateContent xmlns:mc="http://schemas.openxmlformats.org/markup-compatibility/2006">
          <mc:Choice Requires="x14">
            <control shapeId="36889" r:id="rId15" name="Group Box 25">
              <controlPr defaultSize="0" autoFill="0" autoPict="0">
                <anchor moveWithCells="1">
                  <from>
                    <xdr:col>2</xdr:col>
                    <xdr:colOff>800100</xdr:colOff>
                    <xdr:row>37</xdr:row>
                    <xdr:rowOff>412750</xdr:rowOff>
                  </from>
                  <to>
                    <xdr:col>14</xdr:col>
                    <xdr:colOff>1289050</xdr:colOff>
                    <xdr:row>40</xdr:row>
                    <xdr:rowOff>76200</xdr:rowOff>
                  </to>
                </anchor>
              </controlPr>
            </control>
          </mc:Choice>
        </mc:AlternateContent>
        <mc:AlternateContent xmlns:mc="http://schemas.openxmlformats.org/markup-compatibility/2006">
          <mc:Choice Requires="x14">
            <control shapeId="36893" r:id="rId16" name="Group Box 29">
              <controlPr defaultSize="0" autoFill="0" autoPict="0">
                <anchor moveWithCells="1">
                  <from>
                    <xdr:col>0</xdr:col>
                    <xdr:colOff>869950</xdr:colOff>
                    <xdr:row>43</xdr:row>
                    <xdr:rowOff>336550</xdr:rowOff>
                  </from>
                  <to>
                    <xdr:col>4</xdr:col>
                    <xdr:colOff>393700</xdr:colOff>
                    <xdr:row>47</xdr:row>
                    <xdr:rowOff>31750</xdr:rowOff>
                  </to>
                </anchor>
              </controlPr>
            </control>
          </mc:Choice>
        </mc:AlternateContent>
        <mc:AlternateContent xmlns:mc="http://schemas.openxmlformats.org/markup-compatibility/2006">
          <mc:Choice Requires="x14">
            <control shapeId="36988" r:id="rId17" name="Option Button 124">
              <controlPr defaultSize="0" autoFill="0" autoLine="0" autoPict="0">
                <anchor moveWithCells="1">
                  <from>
                    <xdr:col>2</xdr:col>
                    <xdr:colOff>1346200</xdr:colOff>
                    <xdr:row>38</xdr:row>
                    <xdr:rowOff>190500</xdr:rowOff>
                  </from>
                  <to>
                    <xdr:col>3</xdr:col>
                    <xdr:colOff>1022350</xdr:colOff>
                    <xdr:row>39</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1DE94AC9-5530-4DA9-B3D4-A9C5E49989B1}">
          <x14:formula1>
            <xm:f>References!$M$66:$M$68</xm:f>
          </x14:formula1>
          <xm:sqref>B9</xm:sqref>
        </x14:dataValidation>
        <x14:dataValidation type="list" allowBlank="1" showInputMessage="1" showErrorMessage="1" xr:uid="{57D76075-1BE3-4B77-B65F-0195720595D3}">
          <x14:formula1>
            <xm:f>References!$M$61:$M$63</xm:f>
          </x14:formula1>
          <xm:sqref>B7</xm:sqref>
        </x14:dataValidation>
        <x14:dataValidation type="list" allowBlank="1" showInputMessage="1" showErrorMessage="1" xr:uid="{00D791B4-47F9-4E69-AF2B-B27EA3ED6334}">
          <x14:formula1>
            <xm:f>References!$M$71:$M$73</xm:f>
          </x14:formula1>
          <xm:sqref>E20:F20</xm:sqref>
        </x14:dataValidation>
        <x14:dataValidation type="list" allowBlank="1" showInputMessage="1" showErrorMessage="1" xr:uid="{FCE07F23-98F8-4EF8-8333-3FC199C0FDEF}">
          <x14:formula1>
            <xm:f>References!$M$76:$M$78</xm:f>
          </x14:formula1>
          <xm:sqref>H22:J22</xm:sqref>
        </x14:dataValidation>
        <x14:dataValidation type="list" allowBlank="1" showInputMessage="1" showErrorMessage="1" xr:uid="{EC1AB156-E2D8-47C6-8B5B-79D8EAFB3FE7}">
          <x14:formula1>
            <xm:f>References!$M$81:$M$83</xm:f>
          </x14:formula1>
          <xm:sqref>D39:E39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9">
    <tabColor rgb="FF92D050"/>
  </sheetPr>
  <dimension ref="A1:P194"/>
  <sheetViews>
    <sheetView showGridLines="0" zoomScaleNormal="100" workbookViewId="0">
      <selection sqref="A1:I1"/>
    </sheetView>
  </sheetViews>
  <sheetFormatPr defaultColWidth="0" defaultRowHeight="14.5" customHeight="1" zeroHeight="1"/>
  <cols>
    <col min="1" max="1" width="14.1796875" style="39" customWidth="1"/>
    <col min="2" max="2" width="9.54296875" style="39" customWidth="1"/>
    <col min="3" max="3" width="11.54296875" style="39" customWidth="1"/>
    <col min="4" max="4" width="15.453125" style="39" customWidth="1"/>
    <col min="5" max="5" width="10.54296875" style="39" customWidth="1"/>
    <col min="6" max="6" width="12" style="39" customWidth="1"/>
    <col min="7" max="7" width="11.54296875" style="39" customWidth="1"/>
    <col min="8" max="10" width="10.54296875" style="39" customWidth="1"/>
    <col min="11" max="11" width="19.54296875" style="39" customWidth="1"/>
    <col min="12" max="13" width="10.54296875" style="39" customWidth="1"/>
    <col min="14" max="14" width="9.1796875" style="39" customWidth="1"/>
    <col min="15" max="15" width="16.453125" style="39" customWidth="1"/>
    <col min="16" max="16" width="0.1796875" style="39" customWidth="1"/>
    <col min="17" max="16384" width="8.81640625" style="39" hidden="1"/>
  </cols>
  <sheetData>
    <row r="1" spans="1:16" ht="55" customHeight="1">
      <c r="A1" s="2106" t="str">
        <f>Development!$A$3&amp;" Residential Efficiency Program"</f>
        <v>2024 Residential Efficiency Program</v>
      </c>
      <c r="B1" s="2106"/>
      <c r="C1" s="2106"/>
      <c r="D1" s="2106"/>
      <c r="E1" s="2106"/>
      <c r="F1" s="2106"/>
      <c r="G1" s="2106"/>
      <c r="H1" s="2106"/>
      <c r="I1" s="2106"/>
      <c r="J1" s="1485"/>
      <c r="K1" s="6"/>
      <c r="L1" s="1152"/>
      <c r="M1" s="6"/>
      <c r="N1" s="6"/>
      <c r="O1" s="6"/>
    </row>
    <row r="2" spans="1:16" ht="55" customHeight="1" thickBot="1">
      <c r="A2" s="2085" t="s">
        <v>126</v>
      </c>
      <c r="B2" s="2085"/>
      <c r="C2" s="2085"/>
      <c r="D2" s="2085"/>
      <c r="E2" s="2085"/>
      <c r="F2" s="2085"/>
      <c r="G2" s="2085"/>
      <c r="H2" s="2085"/>
      <c r="I2" s="2085"/>
      <c r="J2" s="1486"/>
      <c r="K2" s="1487"/>
      <c r="L2" s="1488"/>
      <c r="M2" s="1487"/>
      <c r="N2" s="1487"/>
      <c r="O2" s="1487"/>
    </row>
    <row r="3" spans="1:16" s="21" customFormat="1" ht="24" thickTop="1" thickBot="1">
      <c r="A3" s="1154" t="s">
        <v>128</v>
      </c>
    </row>
    <row r="4" spans="1:16" s="22" customFormat="1" ht="18.75" customHeight="1"/>
    <row r="5" spans="1:16" s="7" customFormat="1" ht="18" customHeight="1">
      <c r="A5" s="15" t="s">
        <v>130</v>
      </c>
      <c r="B5" s="1187">
        <v>4</v>
      </c>
      <c r="C5" s="90"/>
      <c r="D5" s="90"/>
      <c r="E5" s="15"/>
      <c r="F5" s="15"/>
      <c r="G5" s="15" t="s">
        <v>76</v>
      </c>
      <c r="H5" s="2113" t="str">
        <f>IF('ASHP Equipment Information'!D103="","",'ASHP Equipment Information'!D103)</f>
        <v/>
      </c>
      <c r="I5" s="2113"/>
      <c r="J5" s="12"/>
    </row>
    <row r="6" spans="1:16" s="7" customFormat="1" ht="18" customHeight="1">
      <c r="A6" s="15"/>
      <c r="B6" s="15"/>
      <c r="C6" s="15"/>
      <c r="D6" s="15"/>
      <c r="E6" s="15"/>
      <c r="F6" s="15"/>
      <c r="G6" s="15"/>
      <c r="H6" s="15"/>
      <c r="I6" s="12"/>
      <c r="J6" s="12"/>
    </row>
    <row r="7" spans="1:16" s="7" customFormat="1" ht="18" customHeight="1">
      <c r="A7" s="15" t="s">
        <v>12881</v>
      </c>
      <c r="B7" s="2114" t="s">
        <v>12884</v>
      </c>
      <c r="C7" s="2114"/>
      <c r="D7" s="15"/>
      <c r="E7" s="15"/>
      <c r="F7" s="15"/>
      <c r="G7" s="15" t="s">
        <v>129</v>
      </c>
      <c r="H7" s="2113" t="str">
        <f>IF('ASHP Equipment Information'!H103="","",'ASHP Equipment Information'!H103)</f>
        <v/>
      </c>
      <c r="I7" s="2113"/>
      <c r="J7" s="12"/>
    </row>
    <row r="8" spans="1:16" s="16" customFormat="1" ht="23">
      <c r="A8" s="39"/>
      <c r="B8" s="39"/>
      <c r="M8" s="11"/>
    </row>
    <row r="9" spans="1:16" s="7" customFormat="1" ht="18" customHeight="1">
      <c r="A9" s="15" t="s">
        <v>12882</v>
      </c>
      <c r="B9" s="2114" t="s">
        <v>12884</v>
      </c>
      <c r="C9" s="2114"/>
      <c r="D9" s="90"/>
      <c r="E9" s="1195"/>
      <c r="F9" s="12"/>
      <c r="G9" s="12"/>
      <c r="H9" s="12"/>
      <c r="I9" s="12"/>
      <c r="J9" s="12"/>
    </row>
    <row r="10" spans="1:16" s="7" customFormat="1" ht="24" customHeight="1">
      <c r="B10" s="1153"/>
      <c r="C10" s="1153"/>
      <c r="D10" s="1153"/>
      <c r="E10" s="1195"/>
      <c r="F10" s="39"/>
      <c r="G10" s="13"/>
      <c r="H10" s="13"/>
      <c r="I10" s="39"/>
    </row>
    <row r="11" spans="1:16" s="14" customFormat="1" ht="23.5" thickBot="1">
      <c r="A11" s="1173" t="s">
        <v>65</v>
      </c>
    </row>
    <row r="12" spans="1:16" ht="6.75" customHeight="1">
      <c r="A12" s="4"/>
      <c r="B12" s="5"/>
      <c r="C12" s="5"/>
      <c r="D12" s="5"/>
      <c r="E12" s="5"/>
      <c r="F12" s="5"/>
      <c r="G12" s="5"/>
      <c r="H12" s="5"/>
      <c r="I12" s="5"/>
      <c r="J12" s="5"/>
      <c r="K12" s="5"/>
      <c r="L12" s="5"/>
      <c r="M12" s="5"/>
      <c r="N12" s="5"/>
      <c r="O12" s="5"/>
    </row>
    <row r="13" spans="1:16" ht="27.75" customHeight="1">
      <c r="A13" s="135" t="s">
        <v>464</v>
      </c>
      <c r="B13" s="5"/>
      <c r="C13" s="5"/>
      <c r="D13" s="5"/>
      <c r="E13" s="5"/>
      <c r="F13" s="5"/>
      <c r="G13" s="5"/>
      <c r="H13" s="5"/>
      <c r="I13" s="5"/>
      <c r="J13" s="5"/>
      <c r="K13" s="5"/>
      <c r="L13" s="5"/>
      <c r="M13" s="5"/>
      <c r="N13" s="5"/>
      <c r="O13" s="5"/>
    </row>
    <row r="14" spans="1:16" ht="27.75" customHeight="1">
      <c r="A14" s="135"/>
      <c r="B14" s="5"/>
      <c r="C14" s="5"/>
      <c r="D14" s="5"/>
      <c r="E14" s="5"/>
      <c r="F14" s="5"/>
      <c r="G14" s="5"/>
      <c r="H14" s="5"/>
      <c r="I14" s="5"/>
      <c r="J14" s="5"/>
      <c r="K14" s="5"/>
      <c r="L14" s="5"/>
      <c r="M14" s="5"/>
      <c r="N14" s="5"/>
      <c r="O14" s="5"/>
      <c r="P14" s="5"/>
    </row>
    <row r="15" spans="1:16" ht="33.65" customHeight="1">
      <c r="A15" s="39" t="s">
        <v>532</v>
      </c>
      <c r="E15" s="2112"/>
      <c r="F15" s="2112"/>
      <c r="G15" s="39" t="str">
        <f>IF(OR(E15=""),"",'Air Flow References'!P4)</f>
        <v/>
      </c>
      <c r="L15" s="40" t="s">
        <v>533</v>
      </c>
      <c r="M15" s="2092"/>
      <c r="N15" s="2092"/>
      <c r="O15" s="39" t="str">
        <f>IF(OR(M15=""),"",'Air Flow References'!P6)</f>
        <v/>
      </c>
    </row>
    <row r="16" spans="1:16" ht="33.65" customHeight="1"/>
    <row r="17" spans="1:15" ht="33.65" customHeight="1">
      <c r="A17" s="134" t="s">
        <v>549</v>
      </c>
    </row>
    <row r="18" spans="1:15" ht="33.65" customHeight="1">
      <c r="A18" s="1996" t="s">
        <v>534</v>
      </c>
      <c r="B18" s="1996"/>
      <c r="C18" s="1996"/>
      <c r="D18" s="1996"/>
      <c r="E18" s="2093"/>
      <c r="F18" s="2093"/>
      <c r="G18" s="39" t="str">
        <f>IF(OR(E18=""),"",'Air Flow References'!P5)</f>
        <v/>
      </c>
      <c r="H18" s="42"/>
      <c r="I18" s="42" t="s">
        <v>418</v>
      </c>
      <c r="L18" s="40" t="s">
        <v>535</v>
      </c>
      <c r="M18" s="2094"/>
      <c r="N18" s="2094"/>
      <c r="O18" s="39" t="str">
        <f>IF(OR(M18=""),"",'Air Flow References'!P7)</f>
        <v/>
      </c>
    </row>
    <row r="19" spans="1:15" ht="33.65" customHeight="1"/>
    <row r="20" spans="1:15" ht="33.65" customHeight="1">
      <c r="A20" s="39" t="s">
        <v>538</v>
      </c>
      <c r="E20" s="2115" t="s">
        <v>12884</v>
      </c>
      <c r="F20" s="2115"/>
    </row>
    <row r="21" spans="1:15" ht="33.65" customHeight="1"/>
    <row r="22" spans="1:15" ht="33.65" customHeight="1">
      <c r="A22" s="39" t="s">
        <v>539</v>
      </c>
      <c r="E22" s="2092"/>
      <c r="F22" s="2092"/>
      <c r="G22" s="39" t="str">
        <f>IF(OR(E22=""),"",'Air Flow References'!P9)</f>
        <v/>
      </c>
      <c r="H22" s="2117" t="s">
        <v>12884</v>
      </c>
      <c r="I22" s="2117"/>
      <c r="J22" s="2117"/>
      <c r="K22" s="162"/>
    </row>
    <row r="23" spans="1:15" ht="33.65" customHeight="1">
      <c r="A23" s="159" t="s">
        <v>551</v>
      </c>
      <c r="E23" s="161"/>
      <c r="F23" s="161"/>
    </row>
    <row r="24" spans="1:15" ht="33.65" customHeight="1">
      <c r="E24" s="161"/>
      <c r="F24" s="161"/>
    </row>
    <row r="25" spans="1:15" ht="33.65" customHeight="1">
      <c r="A25" s="39" t="s">
        <v>540</v>
      </c>
      <c r="E25" s="2092"/>
      <c r="F25" s="2092"/>
      <c r="G25" s="39" t="str">
        <f>IF(OR(E25=""),"",'Air Flow References'!P8)</f>
        <v/>
      </c>
    </row>
    <row r="26" spans="1:15" ht="33.65" customHeight="1">
      <c r="A26" s="159" t="s">
        <v>552</v>
      </c>
      <c r="E26" s="161"/>
      <c r="F26" s="161"/>
    </row>
    <row r="27" spans="1:15" ht="33.65" customHeight="1">
      <c r="A27" s="159"/>
      <c r="E27" s="161"/>
      <c r="F27" s="161"/>
    </row>
    <row r="28" spans="1:15" ht="33.65" customHeight="1">
      <c r="A28" s="159"/>
      <c r="E28" s="161"/>
      <c r="F28" s="161"/>
    </row>
    <row r="29" spans="1:15">
      <c r="A29" s="1996" t="s">
        <v>61</v>
      </c>
      <c r="B29" s="1996"/>
      <c r="C29" s="1996"/>
      <c r="D29" s="1996"/>
      <c r="E29" s="1996"/>
      <c r="F29" s="1996"/>
      <c r="G29" s="1996"/>
      <c r="H29" s="1996"/>
      <c r="I29" s="1996"/>
      <c r="J29" s="1996"/>
      <c r="K29" s="1996"/>
      <c r="L29" s="1996"/>
      <c r="M29" s="1996"/>
    </row>
    <row r="30" spans="1:15" ht="33.65" customHeight="1">
      <c r="A30" s="39" t="s">
        <v>62</v>
      </c>
      <c r="C30" s="2102"/>
      <c r="D30" s="2102"/>
      <c r="E30" s="2102"/>
      <c r="F30" s="2102"/>
      <c r="G30" s="2102"/>
      <c r="H30" s="2102"/>
      <c r="I30" s="2102"/>
      <c r="J30" s="2102"/>
      <c r="K30" s="2102"/>
      <c r="L30" s="2102"/>
    </row>
    <row r="31" spans="1:15"/>
    <row r="32" spans="1:15">
      <c r="A32" s="42" t="s">
        <v>64</v>
      </c>
    </row>
    <row r="33" spans="1:15">
      <c r="A33" s="39" t="s">
        <v>2055</v>
      </c>
    </row>
    <row r="34" spans="1:15">
      <c r="A34" s="39" t="s">
        <v>63</v>
      </c>
    </row>
    <row r="35" spans="1:15"/>
    <row r="36" spans="1:15" ht="23.5" thickBot="1">
      <c r="A36" s="1173" t="s">
        <v>232</v>
      </c>
      <c r="B36" s="14"/>
      <c r="C36" s="14"/>
      <c r="D36" s="14"/>
      <c r="E36" s="14"/>
      <c r="F36" s="14"/>
      <c r="G36" s="14"/>
      <c r="H36" s="14"/>
      <c r="I36" s="14"/>
      <c r="J36" s="14"/>
      <c r="K36" s="14"/>
      <c r="L36" s="14"/>
      <c r="M36" s="14"/>
      <c r="N36" s="14"/>
      <c r="O36" s="14"/>
    </row>
    <row r="37" spans="1:15" ht="23">
      <c r="A37" s="4"/>
      <c r="B37" s="4"/>
      <c r="C37" s="4"/>
      <c r="D37" s="4"/>
      <c r="E37" s="4"/>
      <c r="F37" s="4"/>
      <c r="G37" s="4"/>
      <c r="H37" s="4"/>
      <c r="I37" s="4"/>
      <c r="J37" s="4"/>
      <c r="K37" s="4"/>
      <c r="L37" s="4"/>
      <c r="M37" s="4"/>
      <c r="N37" s="4"/>
      <c r="O37" s="4"/>
    </row>
    <row r="38" spans="1:15" ht="23">
      <c r="A38" s="3" t="s">
        <v>92</v>
      </c>
      <c r="B38" s="4"/>
      <c r="C38" s="4"/>
      <c r="D38" s="2118" t="s">
        <v>12884</v>
      </c>
      <c r="E38" s="2118"/>
      <c r="F38" s="4"/>
      <c r="G38" s="4"/>
      <c r="H38" s="4"/>
      <c r="I38" s="2116"/>
      <c r="J38" s="2116"/>
      <c r="K38" s="4"/>
      <c r="L38" s="4"/>
      <c r="M38" s="4"/>
    </row>
    <row r="39" spans="1:15" ht="23">
      <c r="A39" s="4"/>
      <c r="B39" s="4"/>
      <c r="C39" s="4"/>
      <c r="D39" s="4"/>
      <c r="E39" s="4"/>
      <c r="F39" s="4"/>
      <c r="G39" s="4"/>
      <c r="H39" s="4"/>
      <c r="I39" s="4"/>
      <c r="J39" s="4"/>
      <c r="K39" s="4"/>
      <c r="L39" s="4"/>
      <c r="M39" s="4"/>
      <c r="N39" s="4"/>
      <c r="O39" s="4"/>
    </row>
    <row r="40" spans="1:15">
      <c r="A40" s="43" t="s">
        <v>219</v>
      </c>
      <c r="B40" s="43"/>
      <c r="C40" s="43"/>
      <c r="D40" s="43"/>
      <c r="E40" s="43"/>
      <c r="F40" s="43"/>
      <c r="G40" s="43"/>
      <c r="H40" s="43"/>
      <c r="I40" s="43"/>
      <c r="J40" s="43"/>
      <c r="K40" s="43"/>
      <c r="L40" s="43"/>
      <c r="M40" s="43"/>
      <c r="N40" s="43"/>
      <c r="O40" s="43"/>
    </row>
    <row r="41" spans="1:15">
      <c r="A41" s="44"/>
      <c r="B41" s="45"/>
      <c r="C41" s="45"/>
      <c r="D41" s="45"/>
      <c r="E41" s="45"/>
      <c r="F41" s="45"/>
      <c r="G41" s="45"/>
      <c r="H41" s="45"/>
      <c r="I41" s="45"/>
      <c r="J41" s="45"/>
      <c r="K41" s="45"/>
      <c r="L41" s="45"/>
      <c r="M41" s="45"/>
      <c r="N41" s="45"/>
    </row>
    <row r="42" spans="1:15">
      <c r="A42" s="49" t="s">
        <v>90</v>
      </c>
    </row>
    <row r="43" spans="1:15">
      <c r="A43" s="46" t="s">
        <v>12978</v>
      </c>
    </row>
    <row r="44" spans="1:15">
      <c r="A44" s="46"/>
    </row>
    <row r="45" spans="1:15">
      <c r="A45" s="46"/>
      <c r="E45" s="2111"/>
      <c r="F45" s="2111"/>
    </row>
    <row r="46" spans="1:15">
      <c r="A46" s="46"/>
      <c r="B46"/>
      <c r="C46"/>
    </row>
    <row r="47" spans="1:15">
      <c r="A47" s="46"/>
      <c r="B47"/>
      <c r="C47"/>
    </row>
    <row r="48" spans="1:15">
      <c r="A48" s="46"/>
    </row>
    <row r="49" spans="1:7">
      <c r="A49" s="46"/>
      <c r="B49" s="39" t="s">
        <v>105</v>
      </c>
      <c r="E49" s="91"/>
      <c r="F49" s="39" t="s">
        <v>96</v>
      </c>
      <c r="G49" s="39" t="str">
        <f>IF(OR(E49=""),"",'Air Flow References'!P16)</f>
        <v/>
      </c>
    </row>
    <row r="50" spans="1:7">
      <c r="A50" s="46"/>
    </row>
    <row r="51" spans="1:7">
      <c r="A51" s="46"/>
      <c r="B51" s="39" t="s">
        <v>106</v>
      </c>
      <c r="E51" s="91"/>
      <c r="F51" s="51" t="s">
        <v>96</v>
      </c>
      <c r="G51" s="39" t="str">
        <f>IF(OR(E51=""),"",'Air Flow References'!P17)</f>
        <v/>
      </c>
    </row>
    <row r="52" spans="1:7">
      <c r="A52" s="46"/>
    </row>
    <row r="53" spans="1:7">
      <c r="A53" s="49" t="s">
        <v>97</v>
      </c>
    </row>
    <row r="54" spans="1:7">
      <c r="A54" s="49"/>
    </row>
    <row r="55" spans="1:7">
      <c r="A55" s="46" t="s">
        <v>107</v>
      </c>
      <c r="E55" s="91"/>
      <c r="F55" s="39" t="s">
        <v>101</v>
      </c>
      <c r="G55" s="39" t="str">
        <f>IF(OR(E55=""),"",'Air Flow References'!P18)</f>
        <v/>
      </c>
    </row>
    <row r="56" spans="1:7">
      <c r="A56" s="46"/>
    </row>
    <row r="57" spans="1:7">
      <c r="A57" s="46" t="s">
        <v>108</v>
      </c>
      <c r="E57" s="91"/>
      <c r="F57" s="39" t="s">
        <v>96</v>
      </c>
      <c r="G57" s="39" t="str">
        <f>IF(OR(E57=""),"",'Air Flow References'!P19)</f>
        <v/>
      </c>
    </row>
    <row r="58" spans="1:7">
      <c r="A58" s="46"/>
    </row>
    <row r="59" spans="1:7">
      <c r="A59" s="46" t="s">
        <v>109</v>
      </c>
      <c r="E59" s="91"/>
      <c r="F59" s="39" t="s">
        <v>96</v>
      </c>
      <c r="G59" s="39" t="str">
        <f>IF(OR(E59=""),"",'Air Flow References'!P20)</f>
        <v/>
      </c>
    </row>
    <row r="60" spans="1:7">
      <c r="A60" s="46"/>
    </row>
    <row r="61" spans="1:7">
      <c r="A61" s="46" t="s">
        <v>110</v>
      </c>
      <c r="E61" s="93" t="str">
        <f>IF(OR(E57="",E59=""),"",E57-E59)</f>
        <v/>
      </c>
      <c r="F61" s="39" t="s">
        <v>96</v>
      </c>
      <c r="G61" s="39" t="str">
        <f>'Air Flow References'!P21</f>
        <v/>
      </c>
    </row>
    <row r="62" spans="1:7">
      <c r="A62" s="46"/>
    </row>
    <row r="63" spans="1:7">
      <c r="A63" s="52" t="s">
        <v>111</v>
      </c>
    </row>
    <row r="64" spans="1:7">
      <c r="A64" s="46"/>
    </row>
    <row r="65" spans="1:15">
      <c r="A65" s="53" t="s">
        <v>112</v>
      </c>
      <c r="B65" s="54"/>
      <c r="C65" s="54"/>
      <c r="D65" s="54"/>
      <c r="E65" s="54"/>
      <c r="F65" s="54"/>
      <c r="G65" s="54"/>
      <c r="H65" s="54"/>
      <c r="I65" s="54"/>
      <c r="J65" s="54"/>
      <c r="K65" s="54"/>
      <c r="L65" s="54"/>
      <c r="M65" s="54"/>
      <c r="N65" s="54"/>
    </row>
    <row r="66" spans="1:15">
      <c r="A66" s="43" t="s">
        <v>273</v>
      </c>
      <c r="B66" s="43"/>
      <c r="C66" s="43"/>
      <c r="D66" s="43"/>
      <c r="E66" s="43"/>
      <c r="F66" s="43"/>
      <c r="G66" s="43"/>
      <c r="H66" s="43"/>
      <c r="I66" s="43"/>
      <c r="J66" s="43"/>
      <c r="K66" s="43"/>
      <c r="L66" s="43"/>
      <c r="M66" s="43"/>
      <c r="N66" s="43"/>
      <c r="O66" s="43"/>
    </row>
    <row r="67" spans="1:15">
      <c r="A67" s="44"/>
      <c r="B67" s="45"/>
      <c r="C67" s="45"/>
      <c r="D67" s="45"/>
      <c r="E67" s="45"/>
      <c r="F67" s="45"/>
      <c r="G67" s="45"/>
      <c r="H67" s="45"/>
      <c r="I67" s="45"/>
      <c r="J67" s="45"/>
      <c r="K67" s="45"/>
      <c r="L67" s="45"/>
      <c r="M67" s="45"/>
      <c r="N67" s="45"/>
    </row>
    <row r="68" spans="1:15">
      <c r="A68" s="49" t="s">
        <v>90</v>
      </c>
    </row>
    <row r="69" spans="1:15">
      <c r="A69" s="46" t="s">
        <v>12978</v>
      </c>
    </row>
    <row r="70" spans="1:15">
      <c r="A70" s="46"/>
    </row>
    <row r="71" spans="1:15">
      <c r="A71" s="46"/>
      <c r="B71"/>
      <c r="C71"/>
      <c r="E71" s="2111"/>
      <c r="F71" s="2111"/>
    </row>
    <row r="72" spans="1:15">
      <c r="A72" s="46"/>
      <c r="B72"/>
      <c r="C72"/>
    </row>
    <row r="73" spans="1:15">
      <c r="A73" s="46"/>
    </row>
    <row r="74" spans="1:15">
      <c r="A74" s="46"/>
      <c r="B74" s="39" t="s">
        <v>93</v>
      </c>
      <c r="E74" s="91"/>
      <c r="F74" s="39" t="s">
        <v>420</v>
      </c>
      <c r="G74" s="168" t="str">
        <f>IF(OR(E74=""),"",'Air Flow References'!P28)</f>
        <v/>
      </c>
    </row>
    <row r="75" spans="1:15">
      <c r="A75" s="46"/>
      <c r="B75" s="39" t="s">
        <v>419</v>
      </c>
      <c r="E75" s="164"/>
      <c r="G75" s="50"/>
    </row>
    <row r="76" spans="1:15">
      <c r="A76" s="46"/>
    </row>
    <row r="77" spans="1:15">
      <c r="A77" s="46"/>
      <c r="B77" s="39" t="s">
        <v>94</v>
      </c>
      <c r="E77" s="91"/>
      <c r="F77" s="39" t="s">
        <v>96</v>
      </c>
      <c r="G77" s="39" t="str">
        <f>IF(OR(E77=""),"",'Air Flow References'!P29)</f>
        <v/>
      </c>
    </row>
    <row r="78" spans="1:15">
      <c r="A78" s="46"/>
    </row>
    <row r="79" spans="1:15">
      <c r="A79" s="46"/>
      <c r="B79" s="39" t="s">
        <v>95</v>
      </c>
      <c r="E79" s="91"/>
      <c r="F79" s="51" t="s">
        <v>96</v>
      </c>
      <c r="G79" s="39" t="str">
        <f>IF(OR(E79=""),"",'Air Flow References'!P30)</f>
        <v/>
      </c>
    </row>
    <row r="80" spans="1:15">
      <c r="A80" s="46"/>
    </row>
    <row r="81" spans="1:15">
      <c r="A81" s="46"/>
    </row>
    <row r="82" spans="1:15">
      <c r="A82" s="49" t="s">
        <v>97</v>
      </c>
    </row>
    <row r="83" spans="1:15">
      <c r="A83" s="46"/>
    </row>
    <row r="84" spans="1:15">
      <c r="A84" s="46" t="s">
        <v>98</v>
      </c>
      <c r="E84" s="91"/>
      <c r="F84" s="39" t="s">
        <v>101</v>
      </c>
      <c r="G84" s="39" t="str">
        <f>IF(OR(E84=""),"",'Air Flow References'!P31)</f>
        <v/>
      </c>
    </row>
    <row r="85" spans="1:15">
      <c r="A85" s="46"/>
    </row>
    <row r="86" spans="1:15">
      <c r="A86" s="46" t="s">
        <v>99</v>
      </c>
      <c r="E86" s="91"/>
      <c r="F86" s="51" t="s">
        <v>96</v>
      </c>
      <c r="G86" s="39" t="str">
        <f>IF(OR(E86=""),"",'Air Flow References'!P32)</f>
        <v/>
      </c>
    </row>
    <row r="87" spans="1:15">
      <c r="A87" s="46"/>
    </row>
    <row r="88" spans="1:15">
      <c r="A88" s="46" t="s">
        <v>100</v>
      </c>
      <c r="E88" s="91"/>
      <c r="F88" s="51" t="s">
        <v>96</v>
      </c>
      <c r="G88" s="39" t="str">
        <f>IF(OR(E88=""),"",'Air Flow References'!P33)</f>
        <v/>
      </c>
    </row>
    <row r="89" spans="1:15">
      <c r="A89" s="46"/>
    </row>
    <row r="90" spans="1:15">
      <c r="A90" s="46" t="s">
        <v>102</v>
      </c>
      <c r="E90" s="93" t="str">
        <f>IF(OR(E86="",E88=""),"",E88-E86)</f>
        <v/>
      </c>
      <c r="F90" s="51" t="s">
        <v>96</v>
      </c>
      <c r="G90" s="39" t="str">
        <f>'Air Flow References'!P34</f>
        <v/>
      </c>
    </row>
    <row r="91" spans="1:15">
      <c r="A91" s="46"/>
    </row>
    <row r="92" spans="1:15">
      <c r="A92" s="52" t="s">
        <v>103</v>
      </c>
    </row>
    <row r="93" spans="1:15">
      <c r="A93" s="46"/>
    </row>
    <row r="94" spans="1:15">
      <c r="A94" s="42" t="s">
        <v>104</v>
      </c>
    </row>
    <row r="95" spans="1:15">
      <c r="A95" s="43" t="s">
        <v>858</v>
      </c>
      <c r="B95" s="43"/>
      <c r="C95" s="43"/>
      <c r="D95" s="43"/>
      <c r="E95" s="43"/>
      <c r="F95" s="43"/>
      <c r="G95" s="43"/>
      <c r="H95" s="43"/>
      <c r="I95" s="43"/>
      <c r="J95" s="43"/>
      <c r="K95" s="43"/>
      <c r="L95" s="43"/>
      <c r="M95" s="43"/>
      <c r="N95" s="43"/>
      <c r="O95" s="43"/>
    </row>
    <row r="96" spans="1:15">
      <c r="A96" s="44"/>
      <c r="B96" s="45"/>
      <c r="C96" s="45"/>
      <c r="D96" s="45"/>
      <c r="E96" s="45"/>
      <c r="F96" s="45"/>
      <c r="G96" s="45"/>
      <c r="H96" s="45"/>
      <c r="I96" s="45"/>
      <c r="J96" s="45"/>
      <c r="K96" s="45"/>
      <c r="L96" s="45"/>
      <c r="M96" s="45"/>
      <c r="N96" s="45"/>
    </row>
    <row r="97" spans="1:14">
      <c r="A97" s="46" t="s">
        <v>66</v>
      </c>
    </row>
    <row r="98" spans="1:14" ht="9.75" customHeight="1">
      <c r="A98" s="46"/>
    </row>
    <row r="99" spans="1:14" ht="15.75" customHeight="1">
      <c r="A99" s="46"/>
      <c r="E99" s="2094"/>
      <c r="F99" s="2094"/>
      <c r="G99" s="39" t="s">
        <v>67</v>
      </c>
    </row>
    <row r="100" spans="1:14">
      <c r="A100" s="2086" t="s">
        <v>1965</v>
      </c>
      <c r="B100" s="1815"/>
    </row>
    <row r="101" spans="1:14">
      <c r="A101" s="2086"/>
      <c r="B101" s="1815"/>
      <c r="C101" s="660"/>
      <c r="D101" s="39" t="s">
        <v>2056</v>
      </c>
      <c r="E101" s="660"/>
      <c r="F101" s="39" t="s">
        <v>2057</v>
      </c>
    </row>
    <row r="102" spans="1:14">
      <c r="A102" s="46"/>
    </row>
    <row r="103" spans="1:14">
      <c r="A103" s="46"/>
    </row>
    <row r="104" spans="1:14">
      <c r="A104" s="46" t="s">
        <v>2058</v>
      </c>
      <c r="E104" s="414"/>
    </row>
    <row r="105" spans="1:14">
      <c r="A105" s="46"/>
    </row>
    <row r="106" spans="1:14">
      <c r="A106" s="46"/>
    </row>
    <row r="107" spans="1:14">
      <c r="A107" s="46" t="s">
        <v>78</v>
      </c>
      <c r="E107" s="414"/>
    </row>
    <row r="108" spans="1:14">
      <c r="A108" s="46"/>
    </row>
    <row r="109" spans="1:14">
      <c r="A109" s="46"/>
    </row>
    <row r="110" spans="1:14">
      <c r="A110" s="46" t="s">
        <v>1966</v>
      </c>
      <c r="C110" s="660"/>
      <c r="D110" s="39" t="s">
        <v>79</v>
      </c>
    </row>
    <row r="111" spans="1:14">
      <c r="A111" s="46"/>
    </row>
    <row r="112" spans="1:14">
      <c r="A112" s="46" t="s">
        <v>80</v>
      </c>
      <c r="D112" s="719"/>
      <c r="E112" s="39" t="s">
        <v>81</v>
      </c>
      <c r="F112" s="39" t="s">
        <v>82</v>
      </c>
      <c r="G112" s="657"/>
      <c r="H112" s="39" t="s">
        <v>79</v>
      </c>
      <c r="I112" s="39" t="s">
        <v>83</v>
      </c>
      <c r="J112" s="620"/>
      <c r="K112" s="39" t="s">
        <v>84</v>
      </c>
      <c r="L112" s="47" t="s">
        <v>85</v>
      </c>
      <c r="M112" s="620"/>
      <c r="N112" s="39" t="s">
        <v>86</v>
      </c>
    </row>
    <row r="113" spans="1:15">
      <c r="A113" s="46"/>
      <c r="L113" s="47"/>
    </row>
    <row r="114" spans="1:15">
      <c r="A114" s="46" t="s">
        <v>179</v>
      </c>
      <c r="D114" s="719"/>
      <c r="E114" s="39" t="s">
        <v>81</v>
      </c>
      <c r="F114" s="39" t="s">
        <v>82</v>
      </c>
      <c r="G114" s="657"/>
      <c r="H114" s="39" t="s">
        <v>79</v>
      </c>
      <c r="I114" s="39" t="s">
        <v>83</v>
      </c>
      <c r="J114" s="620"/>
      <c r="K114" s="39" t="s">
        <v>84</v>
      </c>
      <c r="L114" s="47" t="s">
        <v>85</v>
      </c>
      <c r="M114" s="620"/>
      <c r="N114" s="39" t="s">
        <v>86</v>
      </c>
    </row>
    <row r="115" spans="1:15">
      <c r="A115" s="46"/>
    </row>
    <row r="116" spans="1:15">
      <c r="A116" s="48" t="s">
        <v>254</v>
      </c>
      <c r="M116" s="620"/>
      <c r="N116" s="39" t="s">
        <v>86</v>
      </c>
    </row>
    <row r="117" spans="1:15">
      <c r="A117" s="46"/>
    </row>
    <row r="118" spans="1:15">
      <c r="A118" s="2090" t="s">
        <v>87</v>
      </c>
      <c r="B118" s="2088"/>
      <c r="C118" s="2088"/>
      <c r="D118" s="2088"/>
      <c r="E118" s="2091"/>
      <c r="F118" s="2087" t="s">
        <v>88</v>
      </c>
      <c r="G118" s="2087"/>
      <c r="H118" s="2087"/>
      <c r="I118" s="2087"/>
      <c r="J118" s="2087"/>
      <c r="K118" s="2087"/>
      <c r="L118" s="160"/>
      <c r="M118" s="2107" t="str">
        <f>IF(AND(M112="",M114="",M116=""),"",M112+M114+M116)</f>
        <v/>
      </c>
      <c r="N118" s="2088" t="s">
        <v>86</v>
      </c>
    </row>
    <row r="119" spans="1:15">
      <c r="A119" s="2090"/>
      <c r="B119" s="2088"/>
      <c r="C119" s="2088"/>
      <c r="D119" s="2088"/>
      <c r="E119" s="2091"/>
      <c r="F119" s="2087"/>
      <c r="G119" s="2087"/>
      <c r="H119" s="2087"/>
      <c r="I119" s="2087"/>
      <c r="J119" s="2087"/>
      <c r="K119" s="2087"/>
      <c r="L119" s="160"/>
      <c r="M119" s="2108"/>
      <c r="N119" s="2088"/>
    </row>
    <row r="120" spans="1:15">
      <c r="A120" s="46"/>
    </row>
    <row r="121" spans="1:15">
      <c r="A121" s="42" t="s">
        <v>89</v>
      </c>
    </row>
    <row r="122" spans="1:15"/>
    <row r="123" spans="1:15"/>
    <row r="124" spans="1:15"/>
    <row r="125" spans="1:15" ht="14.5" customHeight="1">
      <c r="A125" s="45" t="s">
        <v>220</v>
      </c>
      <c r="B125" s="45"/>
      <c r="C125" s="45" t="str">
        <f>Development!$A$4&amp;"_"&amp;Development!$A$2</f>
        <v>4.1.2024_3.0</v>
      </c>
      <c r="D125" s="45"/>
      <c r="E125" s="45"/>
      <c r="F125" s="45"/>
      <c r="G125" s="45"/>
      <c r="H125" s="45"/>
      <c r="I125" s="45"/>
      <c r="J125" s="45"/>
      <c r="K125" s="45"/>
      <c r="L125" s="45"/>
      <c r="M125" s="45" t="s">
        <v>222</v>
      </c>
      <c r="N125" s="45" t="str">
        <f>Development!A4</f>
        <v>4.1.2024</v>
      </c>
      <c r="O125" s="45"/>
    </row>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sheetData>
  <sheetProtection algorithmName="SHA-512" hashValue="5XJQH3I6cTShOuodU9yxjDkjMNZoMmpWRpXEWxn9oTRgcVTO8wS5msjdmyk16fvO5ABmYVD661pBAQAwj/QjSw==" saltValue="9U7vUyCdN2eS4VSQnijiaQ==" spinCount="100000" sheet="1" objects="1" scenarios="1"/>
  <mergeCells count="27">
    <mergeCell ref="M118:M119"/>
    <mergeCell ref="N118:N119"/>
    <mergeCell ref="E71:F71"/>
    <mergeCell ref="E45:F45"/>
    <mergeCell ref="E99:F99"/>
    <mergeCell ref="A118:E119"/>
    <mergeCell ref="F118:K119"/>
    <mergeCell ref="A100:B101"/>
    <mergeCell ref="A29:M29"/>
    <mergeCell ref="I38:J38"/>
    <mergeCell ref="C30:L30"/>
    <mergeCell ref="E25:F25"/>
    <mergeCell ref="H22:J22"/>
    <mergeCell ref="D38:E38"/>
    <mergeCell ref="A1:I1"/>
    <mergeCell ref="A2:I2"/>
    <mergeCell ref="E20:F20"/>
    <mergeCell ref="M18:N18"/>
    <mergeCell ref="E22:F22"/>
    <mergeCell ref="E15:F15"/>
    <mergeCell ref="M15:N15"/>
    <mergeCell ref="A18:D18"/>
    <mergeCell ref="E18:F18"/>
    <mergeCell ref="H5:I5"/>
    <mergeCell ref="H7:I7"/>
    <mergeCell ref="B7:C7"/>
    <mergeCell ref="B9:C9"/>
  </mergeCells>
  <conditionalFormatting sqref="A1 J1">
    <cfRule type="cellIs" dxfId="85" priority="1" stopIfTrue="1" operator="equal">
      <formula>"Missing Info"</formula>
    </cfRule>
  </conditionalFormatting>
  <conditionalFormatting sqref="E15:F15">
    <cfRule type="cellIs" dxfId="84" priority="2" stopIfTrue="1" operator="equal">
      <formula>"Pass"</formula>
    </cfRule>
  </conditionalFormatting>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5" r:id="rId4" name="Group Box 3">
              <controlPr defaultSize="0" autoFill="0" autoPict="0">
                <anchor moveWithCells="1">
                  <from>
                    <xdr:col>0</xdr:col>
                    <xdr:colOff>31750</xdr:colOff>
                    <xdr:row>20</xdr:row>
                    <xdr:rowOff>0</xdr:rowOff>
                  </from>
                  <to>
                    <xdr:col>7</xdr:col>
                    <xdr:colOff>260350</xdr:colOff>
                    <xdr:row>22</xdr:row>
                    <xdr:rowOff>0</xdr:rowOff>
                  </to>
                </anchor>
              </controlPr>
            </control>
          </mc:Choice>
        </mc:AlternateContent>
        <mc:AlternateContent xmlns:mc="http://schemas.openxmlformats.org/markup-compatibility/2006">
          <mc:Choice Requires="x14">
            <control shapeId="38921" r:id="rId5" name="Group Box 9">
              <controlPr defaultSize="0" autoFill="0" autoPict="0">
                <anchor moveWithCells="1">
                  <from>
                    <xdr:col>0</xdr:col>
                    <xdr:colOff>76200</xdr:colOff>
                    <xdr:row>65</xdr:row>
                    <xdr:rowOff>0</xdr:rowOff>
                  </from>
                  <to>
                    <xdr:col>4</xdr:col>
                    <xdr:colOff>495300</xdr:colOff>
                    <xdr:row>69</xdr:row>
                    <xdr:rowOff>165100</xdr:rowOff>
                  </to>
                </anchor>
              </controlPr>
            </control>
          </mc:Choice>
        </mc:AlternateContent>
        <mc:AlternateContent xmlns:mc="http://schemas.openxmlformats.org/markup-compatibility/2006">
          <mc:Choice Requires="x14">
            <control shapeId="38922" r:id="rId6" name="Option Button 10">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38923" r:id="rId7" name="Option Button 11">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8924" r:id="rId8" name="Group Box 12">
              <controlPr defaultSize="0" autoFill="0" autoPict="0">
                <anchor moveWithCells="1">
                  <from>
                    <xdr:col>4</xdr:col>
                    <xdr:colOff>565150</xdr:colOff>
                    <xdr:row>65</xdr:row>
                    <xdr:rowOff>0</xdr:rowOff>
                  </from>
                  <to>
                    <xdr:col>6</xdr:col>
                    <xdr:colOff>800100</xdr:colOff>
                    <xdr:row>68</xdr:row>
                    <xdr:rowOff>0</xdr:rowOff>
                  </to>
                </anchor>
              </controlPr>
            </control>
          </mc:Choice>
        </mc:AlternateContent>
        <mc:AlternateContent xmlns:mc="http://schemas.openxmlformats.org/markup-compatibility/2006">
          <mc:Choice Requires="x14">
            <control shapeId="38925" r:id="rId9" name="Group Box 13">
              <controlPr defaultSize="0" autoFill="0" autoPict="0">
                <anchor moveWithCells="1">
                  <from>
                    <xdr:col>0</xdr:col>
                    <xdr:colOff>565150</xdr:colOff>
                    <xdr:row>65</xdr:row>
                    <xdr:rowOff>0</xdr:rowOff>
                  </from>
                  <to>
                    <xdr:col>4</xdr:col>
                    <xdr:colOff>495300</xdr:colOff>
                    <xdr:row>68</xdr:row>
                    <xdr:rowOff>165100</xdr:rowOff>
                  </to>
                </anchor>
              </controlPr>
            </control>
          </mc:Choice>
        </mc:AlternateContent>
        <mc:AlternateContent xmlns:mc="http://schemas.openxmlformats.org/markup-compatibility/2006">
          <mc:Choice Requires="x14">
            <control shapeId="38926" r:id="rId10" name="Option Button 14">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38927" r:id="rId11" name="Option Button 15">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8928" r:id="rId12" name="Group Box 16">
              <controlPr defaultSize="0" autoFill="0" autoPict="0">
                <anchor moveWithCells="1">
                  <from>
                    <xdr:col>4</xdr:col>
                    <xdr:colOff>412750</xdr:colOff>
                    <xdr:row>65</xdr:row>
                    <xdr:rowOff>0</xdr:rowOff>
                  </from>
                  <to>
                    <xdr:col>6</xdr:col>
                    <xdr:colOff>495300</xdr:colOff>
                    <xdr:row>68</xdr:row>
                    <xdr:rowOff>0</xdr:rowOff>
                  </to>
                </anchor>
              </controlPr>
            </control>
          </mc:Choice>
        </mc:AlternateContent>
        <mc:AlternateContent xmlns:mc="http://schemas.openxmlformats.org/markup-compatibility/2006">
          <mc:Choice Requires="x14">
            <control shapeId="38932" r:id="rId13" name="Group Box 20">
              <controlPr defaultSize="0" autoFill="0" autoPict="0">
                <anchor moveWithCells="1">
                  <from>
                    <xdr:col>0</xdr:col>
                    <xdr:colOff>488950</xdr:colOff>
                    <xdr:row>68</xdr:row>
                    <xdr:rowOff>336550</xdr:rowOff>
                  </from>
                  <to>
                    <xdr:col>4</xdr:col>
                    <xdr:colOff>495300</xdr:colOff>
                    <xdr:row>72</xdr:row>
                    <xdr:rowOff>31750</xdr:rowOff>
                  </to>
                </anchor>
              </controlPr>
            </control>
          </mc:Choice>
        </mc:AlternateContent>
        <mc:AlternateContent xmlns:mc="http://schemas.openxmlformats.org/markup-compatibility/2006">
          <mc:Choice Requires="x14">
            <control shapeId="38933" r:id="rId14" name="Option Button 21">
              <controlPr defaultSize="0" autoFill="0" autoLine="0" autoPict="0">
                <anchor moveWithCells="1">
                  <from>
                    <xdr:col>2</xdr:col>
                    <xdr:colOff>1327150</xdr:colOff>
                    <xdr:row>37</xdr:row>
                    <xdr:rowOff>190500</xdr:rowOff>
                  </from>
                  <to>
                    <xdr:col>3</xdr:col>
                    <xdr:colOff>1346200</xdr:colOff>
                    <xdr:row>38</xdr:row>
                    <xdr:rowOff>190500</xdr:rowOff>
                  </to>
                </anchor>
              </controlPr>
            </control>
          </mc:Choice>
        </mc:AlternateContent>
        <mc:AlternateContent xmlns:mc="http://schemas.openxmlformats.org/markup-compatibility/2006">
          <mc:Choice Requires="x14">
            <control shapeId="38937" r:id="rId15" name="Group Box 25">
              <controlPr defaultSize="0" autoFill="0" autoPict="0">
                <anchor moveWithCells="1">
                  <from>
                    <xdr:col>2</xdr:col>
                    <xdr:colOff>800100</xdr:colOff>
                    <xdr:row>36</xdr:row>
                    <xdr:rowOff>412750</xdr:rowOff>
                  </from>
                  <to>
                    <xdr:col>14</xdr:col>
                    <xdr:colOff>1346200</xdr:colOff>
                    <xdr:row>39</xdr:row>
                    <xdr:rowOff>76200</xdr:rowOff>
                  </to>
                </anchor>
              </controlPr>
            </control>
          </mc:Choice>
        </mc:AlternateContent>
        <mc:AlternateContent xmlns:mc="http://schemas.openxmlformats.org/markup-compatibility/2006">
          <mc:Choice Requires="x14">
            <control shapeId="38941" r:id="rId16" name="Group Box 29">
              <controlPr defaultSize="0" autoFill="0" autoPict="0">
                <anchor moveWithCells="1">
                  <from>
                    <xdr:col>0</xdr:col>
                    <xdr:colOff>869950</xdr:colOff>
                    <xdr:row>42</xdr:row>
                    <xdr:rowOff>336550</xdr:rowOff>
                  </from>
                  <to>
                    <xdr:col>4</xdr:col>
                    <xdr:colOff>495300</xdr:colOff>
                    <xdr:row>46</xdr:row>
                    <xdr:rowOff>31750</xdr:rowOff>
                  </to>
                </anchor>
              </controlPr>
            </control>
          </mc:Choice>
        </mc:AlternateContent>
        <mc:AlternateContent xmlns:mc="http://schemas.openxmlformats.org/markup-compatibility/2006">
          <mc:Choice Requires="x14">
            <control shapeId="39065" r:id="rId17" name="Group Box 153">
              <controlPr defaultSize="0" autoFill="0" autoPict="0">
                <anchor moveWithCells="1">
                  <from>
                    <xdr:col>0</xdr:col>
                    <xdr:colOff>76200</xdr:colOff>
                    <xdr:row>96</xdr:row>
                    <xdr:rowOff>0</xdr:rowOff>
                  </from>
                  <to>
                    <xdr:col>4</xdr:col>
                    <xdr:colOff>495300</xdr:colOff>
                    <xdr:row>101</xdr:row>
                    <xdr:rowOff>0</xdr:rowOff>
                  </to>
                </anchor>
              </controlPr>
            </control>
          </mc:Choice>
        </mc:AlternateContent>
        <mc:AlternateContent xmlns:mc="http://schemas.openxmlformats.org/markup-compatibility/2006">
          <mc:Choice Requires="x14">
            <control shapeId="39066" r:id="rId18" name="Option Button 154">
              <controlPr defaultSize="0" autoFill="0" autoLine="0" autoPict="0">
                <anchor moveWithCells="1">
                  <from>
                    <xdr:col>4</xdr:col>
                    <xdr:colOff>641350</xdr:colOff>
                    <xdr:row>103</xdr:row>
                    <xdr:rowOff>0</xdr:rowOff>
                  </from>
                  <to>
                    <xdr:col>5</xdr:col>
                    <xdr:colOff>76200</xdr:colOff>
                    <xdr:row>104</xdr:row>
                    <xdr:rowOff>76200</xdr:rowOff>
                  </to>
                </anchor>
              </controlPr>
            </control>
          </mc:Choice>
        </mc:AlternateContent>
        <mc:AlternateContent xmlns:mc="http://schemas.openxmlformats.org/markup-compatibility/2006">
          <mc:Choice Requires="x14">
            <control shapeId="39067" r:id="rId19" name="Option Button 155">
              <controlPr defaultSize="0" autoFill="0" autoLine="0" autoPict="0">
                <anchor moveWithCells="1">
                  <from>
                    <xdr:col>5</xdr:col>
                    <xdr:colOff>869950</xdr:colOff>
                    <xdr:row>103</xdr:row>
                    <xdr:rowOff>31750</xdr:rowOff>
                  </from>
                  <to>
                    <xdr:col>6</xdr:col>
                    <xdr:colOff>0</xdr:colOff>
                    <xdr:row>104</xdr:row>
                    <xdr:rowOff>31750</xdr:rowOff>
                  </to>
                </anchor>
              </controlPr>
            </control>
          </mc:Choice>
        </mc:AlternateContent>
        <mc:AlternateContent xmlns:mc="http://schemas.openxmlformats.org/markup-compatibility/2006">
          <mc:Choice Requires="x14">
            <control shapeId="39068" r:id="rId20" name="Group Box 156">
              <controlPr defaultSize="0" autoFill="0" autoPict="0">
                <anchor moveWithCells="1">
                  <from>
                    <xdr:col>4</xdr:col>
                    <xdr:colOff>565150</xdr:colOff>
                    <xdr:row>102</xdr:row>
                    <xdr:rowOff>31750</xdr:rowOff>
                  </from>
                  <to>
                    <xdr:col>6</xdr:col>
                    <xdr:colOff>800100</xdr:colOff>
                    <xdr:row>105</xdr:row>
                    <xdr:rowOff>0</xdr:rowOff>
                  </to>
                </anchor>
              </controlPr>
            </control>
          </mc:Choice>
        </mc:AlternateContent>
        <mc:AlternateContent xmlns:mc="http://schemas.openxmlformats.org/markup-compatibility/2006">
          <mc:Choice Requires="x14">
            <control shapeId="39069" r:id="rId21" name="Group Box 157">
              <controlPr defaultSize="0" autoFill="0" autoPict="0">
                <anchor moveWithCells="1">
                  <from>
                    <xdr:col>0</xdr:col>
                    <xdr:colOff>565150</xdr:colOff>
                    <xdr:row>96</xdr:row>
                    <xdr:rowOff>114300</xdr:rowOff>
                  </from>
                  <to>
                    <xdr:col>4</xdr:col>
                    <xdr:colOff>495300</xdr:colOff>
                    <xdr:row>100</xdr:row>
                    <xdr:rowOff>69850</xdr:rowOff>
                  </to>
                </anchor>
              </controlPr>
            </control>
          </mc:Choice>
        </mc:AlternateContent>
        <mc:AlternateContent xmlns:mc="http://schemas.openxmlformats.org/markup-compatibility/2006">
          <mc:Choice Requires="x14">
            <control shapeId="39070" r:id="rId22" name="Option Button 158">
              <controlPr defaultSize="0" autoFill="0" autoLine="0" autoPict="0">
                <anchor moveWithCells="1">
                  <from>
                    <xdr:col>4</xdr:col>
                    <xdr:colOff>641350</xdr:colOff>
                    <xdr:row>106</xdr:row>
                    <xdr:rowOff>0</xdr:rowOff>
                  </from>
                  <to>
                    <xdr:col>5</xdr:col>
                    <xdr:colOff>76200</xdr:colOff>
                    <xdr:row>107</xdr:row>
                    <xdr:rowOff>76200</xdr:rowOff>
                  </to>
                </anchor>
              </controlPr>
            </control>
          </mc:Choice>
        </mc:AlternateContent>
        <mc:AlternateContent xmlns:mc="http://schemas.openxmlformats.org/markup-compatibility/2006">
          <mc:Choice Requires="x14">
            <control shapeId="39071" r:id="rId23" name="Option Button 159">
              <controlPr defaultSize="0" autoFill="0" autoLine="0" autoPict="0">
                <anchor moveWithCells="1">
                  <from>
                    <xdr:col>5</xdr:col>
                    <xdr:colOff>869950</xdr:colOff>
                    <xdr:row>106</xdr:row>
                    <xdr:rowOff>31750</xdr:rowOff>
                  </from>
                  <to>
                    <xdr:col>6</xdr:col>
                    <xdr:colOff>0</xdr:colOff>
                    <xdr:row>107</xdr:row>
                    <xdr:rowOff>31750</xdr:rowOff>
                  </to>
                </anchor>
              </controlPr>
            </control>
          </mc:Choice>
        </mc:AlternateContent>
        <mc:AlternateContent xmlns:mc="http://schemas.openxmlformats.org/markup-compatibility/2006">
          <mc:Choice Requires="x14">
            <control shapeId="39072" r:id="rId24" name="Group Box 160">
              <controlPr defaultSize="0" autoFill="0" autoPict="0">
                <anchor moveWithCells="1">
                  <from>
                    <xdr:col>4</xdr:col>
                    <xdr:colOff>412750</xdr:colOff>
                    <xdr:row>105</xdr:row>
                    <xdr:rowOff>107950</xdr:rowOff>
                  </from>
                  <to>
                    <xdr:col>6</xdr:col>
                    <xdr:colOff>495300</xdr:colOff>
                    <xdr:row>108</xdr:row>
                    <xdr:rowOff>76200</xdr:rowOff>
                  </to>
                </anchor>
              </controlPr>
            </control>
          </mc:Choice>
        </mc:AlternateContent>
        <mc:AlternateContent xmlns:mc="http://schemas.openxmlformats.org/markup-compatibility/2006">
          <mc:Choice Requires="x14">
            <control shapeId="39074" r:id="rId25" name="Option Button 162">
              <controlPr defaultSize="0" autoFill="0" autoLine="0" autoPict="0">
                <anchor moveWithCells="1">
                  <from>
                    <xdr:col>2</xdr:col>
                    <xdr:colOff>1327150</xdr:colOff>
                    <xdr:row>37</xdr:row>
                    <xdr:rowOff>190500</xdr:rowOff>
                  </from>
                  <to>
                    <xdr:col>4</xdr:col>
                    <xdr:colOff>38100</xdr:colOff>
                    <xdr:row>38</xdr:row>
                    <xdr:rowOff>190500</xdr:rowOff>
                  </to>
                </anchor>
              </controlPr>
            </control>
          </mc:Choice>
        </mc:AlternateContent>
        <mc:AlternateContent xmlns:mc="http://schemas.openxmlformats.org/markup-compatibility/2006">
          <mc:Choice Requires="x14">
            <control shapeId="39075" r:id="rId26" name="Option Button 163">
              <controlPr defaultSize="0" autoFill="0" autoLine="0" autoPict="0">
                <anchor moveWithCells="1">
                  <from>
                    <xdr:col>2</xdr:col>
                    <xdr:colOff>1346200</xdr:colOff>
                    <xdr:row>37</xdr:row>
                    <xdr:rowOff>190500</xdr:rowOff>
                  </from>
                  <to>
                    <xdr:col>3</xdr:col>
                    <xdr:colOff>1022350</xdr:colOff>
                    <xdr:row>38</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52F3906C-45FD-429A-954D-14494DFC7087}">
          <x14:formula1>
            <xm:f>References!$M$61:$M$63</xm:f>
          </x14:formula1>
          <xm:sqref>B7</xm:sqref>
        </x14:dataValidation>
        <x14:dataValidation type="list" allowBlank="1" showInputMessage="1" showErrorMessage="1" xr:uid="{8F63F4CD-4F22-4D91-A9ED-7C0F115E1B78}">
          <x14:formula1>
            <xm:f>References!$M$66:$M$68</xm:f>
          </x14:formula1>
          <xm:sqref>B9</xm:sqref>
        </x14:dataValidation>
        <x14:dataValidation type="list" allowBlank="1" showInputMessage="1" showErrorMessage="1" xr:uid="{F08ABF49-9EAA-46EA-ADC2-76A9E6AE8D96}">
          <x14:formula1>
            <xm:f>References!$M$71:$M$73</xm:f>
          </x14:formula1>
          <xm:sqref>E20:F20</xm:sqref>
        </x14:dataValidation>
        <x14:dataValidation type="list" allowBlank="1" showInputMessage="1" showErrorMessage="1" xr:uid="{3108534D-1307-499E-A6A4-B6271A05F57F}">
          <x14:formula1>
            <xm:f>References!$M$76:$M$78</xm:f>
          </x14:formula1>
          <xm:sqref>H22:J22</xm:sqref>
        </x14:dataValidation>
        <x14:dataValidation type="list" allowBlank="1" showInputMessage="1" showErrorMessage="1" xr:uid="{2D68119D-36F2-462A-82F1-ED68CFA7F290}">
          <x14:formula1>
            <xm:f>References!$M$81:$M$83</xm:f>
          </x14:formula1>
          <xm:sqref>D38:E38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7">
    <tabColor rgb="FF00B050"/>
  </sheetPr>
  <dimension ref="A1:AA74"/>
  <sheetViews>
    <sheetView showGridLines="0" topLeftCell="A12" zoomScaleNormal="100" zoomScaleSheetLayoutView="80" workbookViewId="0">
      <selection activeCell="C10" sqref="C10:D10"/>
    </sheetView>
  </sheetViews>
  <sheetFormatPr defaultColWidth="0" defaultRowHeight="0" customHeight="1" zeroHeight="1"/>
  <cols>
    <col min="1" max="1" width="17.453125" style="39" customWidth="1"/>
    <col min="2" max="2" width="18.453125" style="39" customWidth="1"/>
    <col min="3" max="3" width="13.81640625" style="39" customWidth="1"/>
    <col min="4" max="4" width="19.1796875" style="39" customWidth="1"/>
    <col min="5" max="5" width="16.453125" style="39" customWidth="1"/>
    <col min="6" max="6" width="19.54296875" style="39" customWidth="1"/>
    <col min="7" max="7" width="11.54296875" style="39" customWidth="1"/>
    <col min="8" max="8" width="15.81640625" style="39" customWidth="1"/>
    <col min="9" max="9" width="9.453125" style="39" customWidth="1"/>
    <col min="10" max="10" width="24.1796875" style="39" customWidth="1"/>
    <col min="11" max="11" width="8.81640625" style="39" customWidth="1"/>
    <col min="12" max="12" width="23.54296875" style="39" customWidth="1"/>
    <col min="13" max="13" width="1.81640625" style="39" customWidth="1"/>
    <col min="14" max="16384" width="0" style="39" hidden="1"/>
  </cols>
  <sheetData>
    <row r="1" spans="1:27" ht="55" customHeight="1">
      <c r="A1" s="761" t="str">
        <f>Development!A3&amp;" Residential Efficiency Program"</f>
        <v>2024 Residential Efficiency Program</v>
      </c>
      <c r="B1" s="760"/>
      <c r="C1" s="760"/>
      <c r="D1" s="760"/>
      <c r="E1" s="760"/>
      <c r="F1" s="760"/>
      <c r="G1" s="760"/>
      <c r="H1" s="760"/>
      <c r="I1" s="760"/>
      <c r="J1" s="760"/>
      <c r="K1" s="760"/>
      <c r="L1" s="760"/>
      <c r="M1" s="760"/>
      <c r="Q1" s="177"/>
      <c r="R1" s="177"/>
      <c r="S1" s="177"/>
      <c r="T1" s="177"/>
      <c r="U1" s="177"/>
      <c r="V1" s="177"/>
      <c r="W1" s="177"/>
      <c r="X1" s="177"/>
      <c r="Y1" s="177"/>
      <c r="Z1" s="177"/>
      <c r="AA1" s="177"/>
    </row>
    <row r="2" spans="1:27" ht="55" customHeight="1" thickBot="1">
      <c r="A2" s="1015" t="str">
        <f>"Home Comfort and Home Performance 
Rebate Application, Version "&amp;Development!$A$2</f>
        <v>Home Comfort and Home Performance 
Rebate Application, Version 3.0</v>
      </c>
      <c r="B2" s="1014"/>
      <c r="C2" s="1014"/>
      <c r="D2" s="1014"/>
      <c r="E2" s="1014"/>
      <c r="F2" s="760"/>
      <c r="G2" s="760"/>
      <c r="H2" s="760"/>
      <c r="I2" s="760"/>
      <c r="J2" s="760"/>
      <c r="K2" s="760"/>
      <c r="L2" s="760"/>
      <c r="M2" s="760"/>
    </row>
    <row r="3" spans="1:27" ht="15" customHeight="1" thickTop="1">
      <c r="A3" s="781"/>
      <c r="B3" s="781"/>
      <c r="C3" s="781"/>
      <c r="D3" s="781"/>
      <c r="E3" s="781"/>
      <c r="F3" s="781"/>
      <c r="G3" s="781"/>
      <c r="H3" s="781"/>
      <c r="I3" s="781"/>
      <c r="J3" s="781"/>
      <c r="K3" s="781"/>
      <c r="L3" s="781"/>
      <c r="M3" s="781"/>
    </row>
    <row r="4" spans="1:27" ht="18.5" thickBot="1">
      <c r="A4" s="1533" t="s">
        <v>2142</v>
      </c>
      <c r="B4" s="1533"/>
      <c r="C4" s="1533"/>
      <c r="D4" s="1533"/>
      <c r="E4" s="1533"/>
      <c r="F4" s="1533"/>
      <c r="G4" s="1533"/>
      <c r="H4" s="1533"/>
      <c r="I4" s="1533"/>
      <c r="J4" s="1533"/>
      <c r="K4" s="1533"/>
      <c r="L4" s="1533"/>
    </row>
    <row r="5" spans="1:27" ht="18">
      <c r="A5" s="181"/>
      <c r="B5" s="181"/>
      <c r="C5" s="181"/>
      <c r="D5" s="181"/>
      <c r="E5" s="181"/>
      <c r="F5" s="181"/>
      <c r="G5" s="181"/>
      <c r="H5" s="181"/>
      <c r="I5" s="181"/>
      <c r="J5" s="181"/>
      <c r="K5" s="181"/>
      <c r="L5" s="181"/>
    </row>
    <row r="6" spans="1:27" ht="28" customHeight="1">
      <c r="A6" s="1536" t="s">
        <v>2143</v>
      </c>
      <c r="B6" s="1536"/>
      <c r="C6" s="1532"/>
      <c r="D6" s="1532"/>
      <c r="G6" s="154"/>
      <c r="H6" s="154"/>
      <c r="I6" s="154"/>
    </row>
    <row r="7" spans="1:27" ht="28" customHeight="1">
      <c r="A7" s="403"/>
      <c r="B7" s="403"/>
      <c r="C7" s="408"/>
      <c r="D7" s="408"/>
      <c r="E7" s="408"/>
      <c r="F7" s="408"/>
      <c r="G7" s="154"/>
      <c r="H7" s="154"/>
      <c r="I7" s="154"/>
      <c r="J7" s="406"/>
      <c r="K7" s="408"/>
      <c r="L7" s="408"/>
    </row>
    <row r="8" spans="1:27" ht="28" customHeight="1">
      <c r="A8" s="1536" t="s">
        <v>817</v>
      </c>
      <c r="B8" s="1536"/>
      <c r="C8" s="1537"/>
      <c r="D8" s="1537"/>
      <c r="E8" s="408"/>
      <c r="F8" s="408"/>
      <c r="G8" s="154"/>
      <c r="H8" s="154"/>
      <c r="I8" s="154"/>
      <c r="J8" s="406"/>
      <c r="K8" s="408"/>
      <c r="L8" s="408"/>
    </row>
    <row r="9" spans="1:27" ht="28" customHeight="1">
      <c r="A9" s="403"/>
      <c r="B9" s="403"/>
      <c r="C9" s="408"/>
      <c r="D9" s="408"/>
      <c r="E9" s="408"/>
      <c r="F9" s="408"/>
      <c r="G9" s="154"/>
      <c r="H9" s="154"/>
      <c r="I9" s="154"/>
      <c r="J9" s="406"/>
      <c r="K9" s="408"/>
      <c r="L9" s="408"/>
    </row>
    <row r="10" spans="1:27" ht="37" customHeight="1">
      <c r="A10" s="1536" t="s">
        <v>2149</v>
      </c>
      <c r="B10" s="1536"/>
      <c r="C10" s="1532"/>
      <c r="D10" s="1532"/>
      <c r="E10" s="1539" t="b">
        <f>IF(C10="Partial House","",IF(C10="Not Applicable","",IF(C10="Select…","",IF(C10="Whole House","The Designed Heating Manual J must meet 90% of the Heating Load. Integrated Controls are required."))))</f>
        <v>0</v>
      </c>
      <c r="F10" s="1539"/>
      <c r="G10" s="1539"/>
      <c r="H10" s="1536" t="s">
        <v>2419</v>
      </c>
      <c r="I10" s="1536"/>
      <c r="J10" s="1532"/>
      <c r="K10" s="1532"/>
      <c r="L10" s="1535" t="b">
        <f>IF(J10="Not Applicable","",IF(J10="Select…","",IF(J10="Yes","If applying for Water Heater only, please use Residential Online Application.")))</f>
        <v>0</v>
      </c>
      <c r="M10" s="1535"/>
      <c r="N10" s="1535"/>
    </row>
    <row r="11" spans="1:27" ht="28" customHeight="1">
      <c r="A11" s="403"/>
      <c r="B11" s="403"/>
      <c r="H11" s="1538"/>
      <c r="I11" s="1538"/>
      <c r="J11" s="1538"/>
      <c r="L11" s="408"/>
    </row>
    <row r="12" spans="1:27" ht="27" customHeight="1">
      <c r="A12" s="1536" t="s">
        <v>2150</v>
      </c>
      <c r="B12" s="1536"/>
      <c r="C12" s="1532"/>
      <c r="D12" s="1532"/>
      <c r="H12" s="1536" t="s">
        <v>2420</v>
      </c>
      <c r="I12" s="1536"/>
      <c r="J12" s="1532"/>
      <c r="K12" s="1532"/>
      <c r="L12" s="408"/>
    </row>
    <row r="13" spans="1:27" ht="36.65" customHeight="1">
      <c r="A13" s="1022" t="s">
        <v>3276</v>
      </c>
      <c r="B13" s="1023"/>
      <c r="C13" s="162"/>
      <c r="D13" s="162"/>
      <c r="E13" s="162"/>
      <c r="F13" s="162"/>
      <c r="K13" s="408"/>
      <c r="L13" s="408"/>
    </row>
    <row r="14" spans="1:27" ht="28" customHeight="1">
      <c r="A14" s="403" t="s">
        <v>1322</v>
      </c>
      <c r="B14" s="403"/>
      <c r="C14" s="1532"/>
      <c r="D14" s="1532"/>
      <c r="E14" s="782" t="str">
        <f>IF(OR(C14="NO",C14="Select…"),"", IF(C14="YES", "Refer to Required Documents for Verification Documents",""))</f>
        <v/>
      </c>
      <c r="K14" s="408"/>
      <c r="L14" s="408"/>
    </row>
    <row r="15" spans="1:27" ht="28" customHeight="1">
      <c r="A15" s="403"/>
      <c r="G15" s="154"/>
      <c r="H15" s="154"/>
      <c r="I15" s="154"/>
      <c r="J15" s="406"/>
    </row>
    <row r="16" spans="1:27" ht="28" customHeight="1">
      <c r="A16" s="674" t="s">
        <v>2148</v>
      </c>
      <c r="C16" s="1532"/>
      <c r="D16" s="1532"/>
    </row>
    <row r="17" spans="1:12" ht="28" customHeight="1">
      <c r="A17" s="674"/>
    </row>
    <row r="18" spans="1:12" ht="28" customHeight="1">
      <c r="A18" s="674" t="s">
        <v>2144</v>
      </c>
      <c r="C18" s="1532"/>
      <c r="D18" s="1532"/>
    </row>
    <row r="19" spans="1:12" ht="28" customHeight="1">
      <c r="A19" s="674"/>
    </row>
    <row r="20" spans="1:12" ht="28" customHeight="1">
      <c r="A20" s="674"/>
    </row>
    <row r="21" spans="1:12" ht="28" hidden="1" customHeight="1">
      <c r="A21" s="674"/>
    </row>
    <row r="22" spans="1:12" ht="28" hidden="1" customHeight="1">
      <c r="A22" s="674" t="s">
        <v>2163</v>
      </c>
      <c r="C22" s="1532" t="s">
        <v>1332</v>
      </c>
      <c r="D22" s="1532"/>
    </row>
    <row r="23" spans="1:12" ht="28" hidden="1" customHeight="1">
      <c r="A23" s="674"/>
    </row>
    <row r="24" spans="1:12" ht="28" hidden="1" customHeight="1">
      <c r="A24" s="674" t="s">
        <v>2164</v>
      </c>
      <c r="C24" s="1532" t="s">
        <v>1332</v>
      </c>
      <c r="D24" s="1532"/>
    </row>
    <row r="25" spans="1:12" ht="14.5"/>
    <row r="26" spans="1:12" ht="28" customHeight="1" thickBot="1">
      <c r="A26" s="1533" t="s">
        <v>2145</v>
      </c>
      <c r="B26" s="1533"/>
      <c r="C26" s="1533"/>
      <c r="D26" s="1533"/>
      <c r="E26" s="1533"/>
      <c r="F26" s="1533"/>
      <c r="G26" s="1533"/>
      <c r="H26" s="1533"/>
      <c r="I26" s="1533"/>
      <c r="J26" s="1533"/>
      <c r="K26" s="1533"/>
      <c r="L26" s="1533"/>
    </row>
    <row r="27" spans="1:12" ht="14.5">
      <c r="B27" s="178"/>
      <c r="C27" s="1534"/>
      <c r="D27" s="1534"/>
      <c r="E27" s="1534"/>
      <c r="F27" s="1534"/>
      <c r="G27" s="1534"/>
      <c r="H27" s="1534"/>
      <c r="I27" s="1534"/>
      <c r="J27" s="178"/>
      <c r="K27" s="178"/>
      <c r="L27" s="178"/>
    </row>
    <row r="28" spans="1:12" ht="14.5">
      <c r="A28" s="30"/>
      <c r="B28" s="30"/>
      <c r="C28" s="154"/>
      <c r="D28" s="154"/>
      <c r="E28" s="154"/>
      <c r="F28" s="154"/>
      <c r="G28" s="154"/>
      <c r="H28" s="154"/>
      <c r="I28" s="154"/>
      <c r="J28" s="154"/>
      <c r="K28" s="154"/>
      <c r="L28" s="154"/>
    </row>
    <row r="29" spans="1:12" ht="37" customHeight="1">
      <c r="B29" s="1530" t="s">
        <v>2161</v>
      </c>
      <c r="C29" s="1530"/>
      <c r="D29" s="1530"/>
      <c r="E29" s="1530"/>
      <c r="H29" s="1530" t="s">
        <v>2162</v>
      </c>
      <c r="I29" s="1530"/>
      <c r="J29" s="1530"/>
    </row>
    <row r="30" spans="1:12" ht="37" customHeight="1">
      <c r="B30" s="903"/>
      <c r="C30" s="903"/>
      <c r="D30" s="903"/>
      <c r="H30" s="903"/>
      <c r="I30" s="903"/>
      <c r="J30" s="903"/>
    </row>
    <row r="31" spans="1:12" s="751" customFormat="1" ht="28" customHeight="1">
      <c r="A31" s="748" t="s">
        <v>1245</v>
      </c>
      <c r="B31" s="748"/>
      <c r="C31" s="1529"/>
      <c r="D31" s="1529"/>
      <c r="E31" s="749" t="s">
        <v>1553</v>
      </c>
      <c r="F31" s="748"/>
      <c r="G31" s="750"/>
      <c r="H31" s="748" t="s">
        <v>1244</v>
      </c>
      <c r="I31" s="750"/>
      <c r="J31" s="1529"/>
      <c r="K31" s="1529"/>
      <c r="L31" s="749" t="s">
        <v>1553</v>
      </c>
    </row>
    <row r="32" spans="1:12" s="751" customFormat="1" ht="28" customHeight="1">
      <c r="A32" s="748"/>
      <c r="B32" s="748"/>
      <c r="E32" s="752"/>
      <c r="F32" s="748"/>
      <c r="G32" s="752"/>
      <c r="H32" s="748"/>
      <c r="I32" s="752"/>
      <c r="J32" s="752"/>
      <c r="K32" s="752"/>
      <c r="L32" s="752"/>
    </row>
    <row r="33" spans="1:12" s="751" customFormat="1" ht="28" customHeight="1">
      <c r="A33" s="854" t="s">
        <v>2681</v>
      </c>
      <c r="B33" s="748"/>
      <c r="C33" s="1527"/>
      <c r="D33" s="1527"/>
      <c r="F33" s="748"/>
      <c r="H33" s="748" t="s">
        <v>1243</v>
      </c>
      <c r="J33" s="1527"/>
      <c r="K33" s="1527"/>
    </row>
    <row r="34" spans="1:12" s="751" customFormat="1" ht="28" customHeight="1">
      <c r="A34" s="748"/>
      <c r="B34" s="748"/>
      <c r="C34" s="881"/>
      <c r="D34" s="881"/>
      <c r="F34" s="748"/>
      <c r="H34" s="748"/>
      <c r="J34" s="904"/>
      <c r="K34" s="904"/>
    </row>
    <row r="35" spans="1:12" s="751" customFormat="1" ht="29.5" customHeight="1">
      <c r="A35" s="854" t="s">
        <v>2682</v>
      </c>
      <c r="B35" s="748"/>
      <c r="C35" s="1527"/>
      <c r="D35" s="1527"/>
      <c r="F35" s="748"/>
      <c r="H35" s="748" t="s">
        <v>1241</v>
      </c>
      <c r="J35" s="1527"/>
      <c r="K35" s="1527"/>
    </row>
    <row r="36" spans="1:12" s="751" customFormat="1" ht="28" customHeight="1">
      <c r="A36" s="748"/>
      <c r="B36" s="748"/>
      <c r="C36" s="710"/>
      <c r="D36" s="710"/>
      <c r="H36" s="748"/>
    </row>
    <row r="37" spans="1:12" s="751" customFormat="1" ht="44.15" customHeight="1">
      <c r="A37" s="854" t="s">
        <v>2683</v>
      </c>
      <c r="B37" s="748"/>
      <c r="C37" s="1531"/>
      <c r="D37" s="1531"/>
      <c r="H37" s="748"/>
      <c r="J37" s="905"/>
      <c r="K37" s="905"/>
    </row>
    <row r="38" spans="1:12" s="751" customFormat="1" ht="28" customHeight="1">
      <c r="C38" s="881"/>
      <c r="D38" s="881"/>
      <c r="H38" s="748"/>
      <c r="J38" s="905"/>
      <c r="K38" s="905"/>
    </row>
    <row r="39" spans="1:12" s="751" customFormat="1" ht="29.5" customHeight="1">
      <c r="H39" s="748"/>
      <c r="J39" s="905"/>
      <c r="K39" s="905"/>
    </row>
    <row r="40" spans="1:12" s="751" customFormat="1" ht="28" customHeight="1">
      <c r="A40" s="748"/>
      <c r="B40" s="748"/>
      <c r="C40" s="39"/>
      <c r="D40" s="39"/>
      <c r="H40" s="748"/>
      <c r="J40" s="905"/>
      <c r="K40" s="905"/>
    </row>
    <row r="41" spans="1:12" s="751" customFormat="1" ht="28" hidden="1" customHeight="1">
      <c r="A41" s="39"/>
      <c r="B41" s="1530" t="s">
        <v>2165</v>
      </c>
      <c r="C41" s="1530"/>
      <c r="D41" s="1530"/>
      <c r="E41" s="1530"/>
      <c r="F41" s="39"/>
      <c r="G41" s="39"/>
      <c r="H41" s="1530" t="s">
        <v>2166</v>
      </c>
      <c r="I41" s="1530"/>
      <c r="J41" s="1530"/>
      <c r="K41" s="39"/>
      <c r="L41" s="39"/>
    </row>
    <row r="42" spans="1:12" s="751" customFormat="1" ht="28" hidden="1" customHeight="1">
      <c r="A42" s="39"/>
      <c r="B42" s="903"/>
      <c r="C42" s="903"/>
      <c r="D42" s="903"/>
      <c r="E42" s="39"/>
      <c r="F42" s="39"/>
      <c r="G42" s="39"/>
      <c r="H42" s="903"/>
      <c r="I42" s="903"/>
      <c r="J42" s="903"/>
      <c r="K42" s="39"/>
      <c r="L42" s="39"/>
    </row>
    <row r="43" spans="1:12" s="751" customFormat="1" ht="28" hidden="1" customHeight="1">
      <c r="A43" s="748" t="s">
        <v>1245</v>
      </c>
      <c r="B43" s="748"/>
      <c r="C43" s="1529"/>
      <c r="D43" s="1529"/>
      <c r="E43" s="749" t="s">
        <v>1553</v>
      </c>
      <c r="F43" s="748"/>
      <c r="G43" s="750"/>
      <c r="H43" s="748" t="s">
        <v>1244</v>
      </c>
      <c r="I43" s="750"/>
      <c r="J43" s="1529"/>
      <c r="K43" s="1529"/>
      <c r="L43" s="749" t="s">
        <v>1553</v>
      </c>
    </row>
    <row r="44" spans="1:12" s="751" customFormat="1" ht="28" hidden="1" customHeight="1">
      <c r="A44" s="748"/>
      <c r="B44" s="748"/>
      <c r="E44" s="752"/>
      <c r="F44" s="748"/>
      <c r="G44" s="752"/>
      <c r="H44" s="748"/>
      <c r="I44" s="752"/>
      <c r="J44" s="752"/>
      <c r="K44" s="752"/>
      <c r="L44" s="752"/>
    </row>
    <row r="45" spans="1:12" s="751" customFormat="1" ht="28" hidden="1" customHeight="1">
      <c r="A45" s="854" t="s">
        <v>2681</v>
      </c>
      <c r="B45" s="748"/>
      <c r="C45" s="1527"/>
      <c r="D45" s="1527"/>
      <c r="F45" s="748"/>
      <c r="H45" s="748" t="s">
        <v>1243</v>
      </c>
      <c r="J45" s="1527"/>
      <c r="K45" s="1527"/>
    </row>
    <row r="46" spans="1:12" s="751" customFormat="1" ht="28" hidden="1" customHeight="1">
      <c r="A46" s="748"/>
      <c r="B46" s="748"/>
      <c r="C46" s="882"/>
      <c r="D46" s="882"/>
      <c r="F46" s="748"/>
      <c r="H46" s="748"/>
      <c r="J46" s="904"/>
      <c r="K46" s="904"/>
    </row>
    <row r="47" spans="1:12" s="751" customFormat="1" ht="28" hidden="1" customHeight="1">
      <c r="A47" s="854" t="s">
        <v>2682</v>
      </c>
      <c r="B47" s="748"/>
      <c r="C47" s="1527"/>
      <c r="D47" s="1527"/>
      <c r="F47" s="748"/>
      <c r="H47" s="748" t="s">
        <v>1241</v>
      </c>
      <c r="J47" s="1527"/>
      <c r="K47" s="1527"/>
    </row>
    <row r="48" spans="1:12" s="751" customFormat="1" ht="28" hidden="1" customHeight="1">
      <c r="A48" s="748"/>
      <c r="B48" s="674"/>
      <c r="C48" s="47"/>
      <c r="D48" s="47"/>
      <c r="H48" s="748"/>
    </row>
    <row r="49" spans="1:12" ht="28" hidden="1" customHeight="1">
      <c r="A49" s="854" t="s">
        <v>2683</v>
      </c>
      <c r="B49" s="748"/>
      <c r="C49" s="1531"/>
      <c r="D49" s="1531"/>
      <c r="E49" s="751"/>
      <c r="F49" s="751"/>
      <c r="G49" s="751"/>
      <c r="H49" s="748"/>
      <c r="I49" s="751"/>
      <c r="J49" s="905"/>
      <c r="K49" s="905"/>
      <c r="L49" s="751"/>
    </row>
    <row r="50" spans="1:12" ht="28" hidden="1" customHeight="1">
      <c r="H50" s="748"/>
    </row>
    <row r="51" spans="1:12" ht="28" hidden="1" customHeight="1"/>
    <row r="52" spans="1:12" ht="14.5"/>
    <row r="53" spans="1:12" ht="14.5"/>
    <row r="54" spans="1:12" ht="14.5"/>
    <row r="55" spans="1:12" ht="14.5">
      <c r="A55" s="1528"/>
      <c r="B55" s="1528"/>
      <c r="C55" s="1528"/>
      <c r="D55" s="1528"/>
      <c r="E55" s="1528"/>
      <c r="F55" s="1528"/>
      <c r="G55" s="1528"/>
      <c r="H55" s="1528"/>
      <c r="I55" s="1528"/>
      <c r="J55" s="1528"/>
      <c r="K55" s="1528"/>
      <c r="L55" s="1528"/>
    </row>
    <row r="56" spans="1:12" ht="19.75" customHeight="1">
      <c r="A56" s="192" t="s">
        <v>220</v>
      </c>
      <c r="B56" s="753" t="str">
        <f>Development!A2</f>
        <v>3.0</v>
      </c>
      <c r="C56" s="754"/>
      <c r="D56" s="1526"/>
      <c r="E56" s="1526"/>
      <c r="F56" s="1526"/>
      <c r="G56" s="755"/>
      <c r="I56" s="755"/>
      <c r="J56" s="154"/>
      <c r="K56" s="203" t="s">
        <v>222</v>
      </c>
      <c r="L56" s="204" t="str">
        <f>Development!A4</f>
        <v>4.1.2024</v>
      </c>
    </row>
    <row r="57" spans="1:12" ht="14.5"/>
    <row r="58" spans="1:12" ht="14.5" hidden="1"/>
    <row r="59" spans="1:12" ht="14.5" hidden="1"/>
    <row r="60" spans="1:12" ht="14.5" hidden="1"/>
    <row r="61" spans="1:12" ht="14.5" hidden="1"/>
    <row r="62" spans="1:12" ht="14.5" hidden="1"/>
    <row r="63" spans="1:12" ht="14.5" hidden="1"/>
    <row r="64" spans="1:12" ht="14.5" hidden="1"/>
    <row r="65" ht="14.5" hidden="1"/>
    <row r="66" ht="14.5" hidden="1"/>
    <row r="67" ht="14.5" hidden="1"/>
    <row r="68" ht="14.5" hidden="1"/>
    <row r="69" ht="14.5" hidden="1"/>
    <row r="70" ht="14.5" customHeight="1"/>
    <row r="71" ht="14.5" customHeight="1"/>
    <row r="72" ht="14.5" customHeight="1"/>
    <row r="73" ht="14.5" customHeight="1"/>
    <row r="74" ht="14.5" customHeight="1"/>
  </sheetData>
  <mergeCells count="43">
    <mergeCell ref="H12:I12"/>
    <mergeCell ref="J10:K10"/>
    <mergeCell ref="A8:B8"/>
    <mergeCell ref="C10:D10"/>
    <mergeCell ref="C8:D8"/>
    <mergeCell ref="A10:B10"/>
    <mergeCell ref="A12:B12"/>
    <mergeCell ref="C12:D12"/>
    <mergeCell ref="J12:K12"/>
    <mergeCell ref="H11:J11"/>
    <mergeCell ref="E10:G10"/>
    <mergeCell ref="L10:N10"/>
    <mergeCell ref="A4:L4"/>
    <mergeCell ref="A6:B6"/>
    <mergeCell ref="C6:D6"/>
    <mergeCell ref="H10:I10"/>
    <mergeCell ref="C14:D14"/>
    <mergeCell ref="C22:D22"/>
    <mergeCell ref="C18:D18"/>
    <mergeCell ref="C27:I27"/>
    <mergeCell ref="H29:J29"/>
    <mergeCell ref="C33:D33"/>
    <mergeCell ref="C35:D35"/>
    <mergeCell ref="C24:D24"/>
    <mergeCell ref="C16:D16"/>
    <mergeCell ref="A26:L26"/>
    <mergeCell ref="B29:E29"/>
    <mergeCell ref="D56:F56"/>
    <mergeCell ref="C47:D47"/>
    <mergeCell ref="J47:K47"/>
    <mergeCell ref="A55:L55"/>
    <mergeCell ref="C31:D31"/>
    <mergeCell ref="B41:E41"/>
    <mergeCell ref="H41:J41"/>
    <mergeCell ref="C43:D43"/>
    <mergeCell ref="J43:K43"/>
    <mergeCell ref="C45:D45"/>
    <mergeCell ref="J45:K45"/>
    <mergeCell ref="J31:K31"/>
    <mergeCell ref="C37:D37"/>
    <mergeCell ref="C49:D49"/>
    <mergeCell ref="J33:K33"/>
    <mergeCell ref="J35:K35"/>
  </mergeCells>
  <conditionalFormatting sqref="A1:H1">
    <cfRule type="cellIs" dxfId="506" priority="14" stopIfTrue="1" operator="equal">
      <formula>"Missing Info"</formula>
    </cfRule>
  </conditionalFormatting>
  <conditionalFormatting sqref="C6 C8 C10 J10 C12 J12 C14 C32:C35">
    <cfRule type="expression" dxfId="505" priority="29">
      <formula>#REF!="Cooling"</formula>
    </cfRule>
  </conditionalFormatting>
  <conditionalFormatting sqref="C16">
    <cfRule type="expression" dxfId="504" priority="19">
      <formula>#REF!="Cooling"</formula>
    </cfRule>
  </conditionalFormatting>
  <conditionalFormatting sqref="C18">
    <cfRule type="expression" dxfId="503" priority="18">
      <formula>#REF!="Cooling"</formula>
    </cfRule>
  </conditionalFormatting>
  <conditionalFormatting sqref="C22">
    <cfRule type="expression" dxfId="502" priority="13">
      <formula>#REF!="Cooling"</formula>
    </cfRule>
  </conditionalFormatting>
  <conditionalFormatting sqref="C24">
    <cfRule type="expression" dxfId="501" priority="12">
      <formula>#REF!="Cooling"</formula>
    </cfRule>
  </conditionalFormatting>
  <conditionalFormatting sqref="C31">
    <cfRule type="expression" dxfId="500" priority="28">
      <formula>#REF!="Cooling"</formula>
    </cfRule>
  </conditionalFormatting>
  <conditionalFormatting sqref="C37">
    <cfRule type="expression" dxfId="499" priority="4">
      <formula>#REF!="Cooling"</formula>
    </cfRule>
  </conditionalFormatting>
  <conditionalFormatting sqref="C43:C47">
    <cfRule type="expression" dxfId="498" priority="9">
      <formula>#REF!="Cooling"</formula>
    </cfRule>
  </conditionalFormatting>
  <conditionalFormatting sqref="C49">
    <cfRule type="expression" dxfId="497" priority="3">
      <formula>#REF!="Cooling"</formula>
    </cfRule>
  </conditionalFormatting>
  <conditionalFormatting sqref="J31">
    <cfRule type="expression" dxfId="496" priority="26">
      <formula>#REF!="Cooling"</formula>
    </cfRule>
  </conditionalFormatting>
  <conditionalFormatting sqref="J33">
    <cfRule type="expression" dxfId="495" priority="25">
      <formula>#REF!="Cooling"</formula>
    </cfRule>
  </conditionalFormatting>
  <conditionalFormatting sqref="J35">
    <cfRule type="expression" dxfId="494" priority="24">
      <formula>#REF!="Cooling"</formula>
    </cfRule>
  </conditionalFormatting>
  <conditionalFormatting sqref="J37:J40">
    <cfRule type="expression" dxfId="493" priority="23">
      <formula>#REF!="Cooling"</formula>
    </cfRule>
  </conditionalFormatting>
  <conditionalFormatting sqref="J43">
    <cfRule type="expression" dxfId="492" priority="8">
      <formula>#REF!="Cooling"</formula>
    </cfRule>
  </conditionalFormatting>
  <conditionalFormatting sqref="J45">
    <cfRule type="expression" dxfId="491" priority="7">
      <formula>#REF!="Cooling"</formula>
    </cfRule>
  </conditionalFormatting>
  <conditionalFormatting sqref="J47">
    <cfRule type="expression" dxfId="490" priority="6">
      <formula>#REF!="Cooling"</formula>
    </cfRule>
  </conditionalFormatting>
  <conditionalFormatting sqref="J49">
    <cfRule type="expression" dxfId="489" priority="5">
      <formula>#REF!="Cooling"</formula>
    </cfRule>
  </conditionalFormatting>
  <dataValidations count="18">
    <dataValidation type="list" allowBlank="1" showInputMessage="1" showErrorMessage="1" sqref="C6:D6" xr:uid="{00000000-0002-0000-0400-000000000000}">
      <formula1>Residence_Type</formula1>
    </dataValidation>
    <dataValidation type="list" allowBlank="1" showInputMessage="1" showErrorMessage="1" sqref="C22:D22" xr:uid="{00000000-0002-0000-0400-000001000000}">
      <formula1>Secondary_Heat_Equipment</formula1>
    </dataValidation>
    <dataValidation type="list" allowBlank="1" showInputMessage="1" showErrorMessage="1" sqref="C24:D24" xr:uid="{00000000-0002-0000-0400-000002000000}">
      <formula1>Secondary_Cooling_Equipment</formula1>
    </dataValidation>
    <dataValidation type="list" allowBlank="1" showInputMessage="1" showErrorMessage="1" sqref="C14:D14" xr:uid="{00000000-0002-0000-0400-000003000000}">
      <formula1>Income_Eligible</formula1>
    </dataValidation>
    <dataValidation type="list" allowBlank="1" showInputMessage="1" showErrorMessage="1" sqref="C12:D12" xr:uid="{00000000-0002-0000-0400-000004000000}">
      <formula1>Project_Type_Weatherization</formula1>
    </dataValidation>
    <dataValidation type="list" allowBlank="1" showInputMessage="1" showErrorMessage="1" sqref="C10:D10" xr:uid="{00000000-0002-0000-0400-000005000000}">
      <formula1>Project_Type_HP</formula1>
    </dataValidation>
    <dataValidation type="list" allowBlank="1" showInputMessage="1" showErrorMessage="1" sqref="C16:D16" xr:uid="{00000000-0002-0000-0400-000006000000}">
      <formula1>Primary_Heat_Equipment</formula1>
    </dataValidation>
    <dataValidation type="list" allowBlank="1" showInputMessage="1" showErrorMessage="1" sqref="C18:D18" xr:uid="{00000000-0002-0000-0400-000007000000}">
      <formula1>Primary_Cooling_Equipment</formula1>
    </dataValidation>
    <dataValidation type="list" allowBlank="1" showInputMessage="1" showErrorMessage="1" sqref="J10:K10" xr:uid="{00000000-0002-0000-0400-000008000000}">
      <formula1>Project_Type_WaterHeating</formula1>
    </dataValidation>
    <dataValidation type="list" allowBlank="1" showInputMessage="1" showErrorMessage="1" sqref="J12:K12" xr:uid="{00000000-0002-0000-0400-000009000000}">
      <formula1>Project_Type_TuneUp</formula1>
    </dataValidation>
    <dataValidation type="whole" operator="greaterThan" allowBlank="1" showInputMessage="1" showErrorMessage="1" sqref="C8:D8" xr:uid="{00000000-0002-0000-0400-00000A000000}">
      <formula1>0</formula1>
    </dataValidation>
    <dataValidation type="decimal" allowBlank="1" showInputMessage="1" showErrorMessage="1" sqref="J47:K47 J35:K35" xr:uid="{00000000-0002-0000-0400-00000B000000}">
      <formula1>6</formula1>
      <formula2>20</formula2>
    </dataValidation>
    <dataValidation type="decimal" allowBlank="1" showInputMessage="1" showErrorMessage="1" sqref="C47:D47 C35:D35" xr:uid="{00000000-0002-0000-0400-00000C000000}">
      <formula1>0.5</formula1>
      <formula2>1</formula2>
    </dataValidation>
    <dataValidation type="decimal" allowBlank="1" showInputMessage="1" showErrorMessage="1" sqref="C49:D49 C37:D37" xr:uid="{00000000-0002-0000-0400-00000D000000}">
      <formula1>0.7</formula1>
      <formula2>0.99</formula2>
    </dataValidation>
    <dataValidation type="decimal" allowBlank="1" showInputMessage="1" showErrorMessage="1" sqref="J33:K33 J45:K45" xr:uid="{00000000-0002-0000-0400-00000E000000}">
      <formula1>8</formula1>
      <formula2>35</formula2>
    </dataValidation>
    <dataValidation type="decimal" allowBlank="1" showInputMessage="1" showErrorMessage="1" sqref="C33:D33 C45:D45" xr:uid="{00000000-0002-0000-0400-00000F000000}">
      <formula1>8</formula1>
      <formula2>15</formula2>
    </dataValidation>
    <dataValidation type="whole" allowBlank="1" showInputMessage="1" showErrorMessage="1" sqref="C31:D31 C43:D43" xr:uid="{00000000-0002-0000-0400-000010000000}">
      <formula1>20000</formula1>
      <formula2>500000</formula2>
    </dataValidation>
    <dataValidation type="whole" allowBlank="1" showInputMessage="1" showErrorMessage="1" sqref="J31:K31 J43:K43" xr:uid="{00000000-0002-0000-0400-000011000000}">
      <formula1>6000</formula1>
      <formula2>300000</formula2>
    </dataValidation>
  </dataValidations>
  <pageMargins left="0.7" right="0.7" top="0.75" bottom="0.75" header="0.3" footer="0.3"/>
  <pageSetup scale="4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210947" r:id="rId4" name="CheckBox1">
          <controlPr defaultSize="0" autoLine="0" r:id="rId5">
            <anchor moveWithCells="1">
              <from>
                <xdr:col>0</xdr:col>
                <xdr:colOff>222250</xdr:colOff>
                <xdr:row>19</xdr:row>
                <xdr:rowOff>31750</xdr:rowOff>
              </from>
              <to>
                <xdr:col>3</xdr:col>
                <xdr:colOff>590550</xdr:colOff>
                <xdr:row>19</xdr:row>
                <xdr:rowOff>317500</xdr:rowOff>
              </to>
            </anchor>
          </controlPr>
        </control>
      </mc:Choice>
      <mc:Fallback>
        <control shapeId="210947" r:id="rId4" name="CheckBox1"/>
      </mc:Fallback>
    </mc:AlternateContent>
  </control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sheetPr>
  <dimension ref="A1:O199"/>
  <sheetViews>
    <sheetView showGridLines="0" zoomScaleNormal="100" workbookViewId="0">
      <selection sqref="A1:I1"/>
    </sheetView>
  </sheetViews>
  <sheetFormatPr defaultColWidth="0" defaultRowHeight="14.5" customHeight="1" zeroHeight="1"/>
  <cols>
    <col min="1" max="1" width="14.1796875" style="39" customWidth="1"/>
    <col min="2" max="2" width="9.54296875" style="39" customWidth="1"/>
    <col min="3" max="3" width="11.54296875" style="39" customWidth="1"/>
    <col min="4" max="4" width="16.81640625" style="39" customWidth="1"/>
    <col min="5" max="5" width="10.54296875" style="39" customWidth="1"/>
    <col min="6" max="6" width="12" style="39" customWidth="1"/>
    <col min="7" max="7" width="11.54296875" style="39" customWidth="1"/>
    <col min="8" max="10" width="10.54296875" style="39" customWidth="1"/>
    <col min="11" max="11" width="19.54296875" style="39" customWidth="1"/>
    <col min="12" max="13" width="10.54296875" style="39" customWidth="1"/>
    <col min="14" max="14" width="9.1796875" style="39" customWidth="1"/>
    <col min="15" max="15" width="13.54296875" style="39" customWidth="1"/>
    <col min="16" max="16384" width="13.54296875" style="39" hidden="1"/>
  </cols>
  <sheetData>
    <row r="1" spans="1:15" ht="55" customHeight="1">
      <c r="A1" s="2106" t="str">
        <f>Development!$A$3&amp;" Residential Efficiency Program"</f>
        <v>2024 Residential Efficiency Program</v>
      </c>
      <c r="B1" s="2106"/>
      <c r="C1" s="2106"/>
      <c r="D1" s="2106"/>
      <c r="E1" s="2106"/>
      <c r="F1" s="2106"/>
      <c r="G1" s="2106"/>
      <c r="H1" s="2106"/>
      <c r="I1" s="2106"/>
      <c r="J1" s="1485"/>
      <c r="K1" s="6"/>
      <c r="L1" s="1152"/>
      <c r="M1" s="6"/>
      <c r="N1" s="6"/>
      <c r="O1" s="6"/>
    </row>
    <row r="2" spans="1:15" ht="55" customHeight="1" thickBot="1">
      <c r="A2" s="2085" t="s">
        <v>126</v>
      </c>
      <c r="B2" s="2085"/>
      <c r="C2" s="2085"/>
      <c r="D2" s="2085"/>
      <c r="E2" s="2085"/>
      <c r="F2" s="2085"/>
      <c r="G2" s="2085"/>
      <c r="H2" s="2085"/>
      <c r="I2" s="2085"/>
      <c r="J2" s="1486"/>
      <c r="K2" s="1487"/>
      <c r="L2" s="1488"/>
      <c r="M2" s="1487"/>
      <c r="N2" s="1487"/>
      <c r="O2" s="1487"/>
    </row>
    <row r="3" spans="1:15" ht="24" thickTop="1" thickBot="1">
      <c r="A3" s="1154" t="s">
        <v>128</v>
      </c>
      <c r="B3" s="21"/>
      <c r="C3" s="21"/>
      <c r="D3" s="21"/>
      <c r="E3" s="21"/>
      <c r="F3" s="21"/>
      <c r="G3" s="21"/>
      <c r="H3" s="21"/>
      <c r="I3" s="21"/>
      <c r="J3" s="21"/>
      <c r="K3" s="21"/>
      <c r="L3" s="21"/>
      <c r="M3" s="21"/>
      <c r="N3" s="21"/>
      <c r="O3" s="21"/>
    </row>
    <row r="4" spans="1:15" ht="18.75" customHeight="1">
      <c r="A4" s="22"/>
      <c r="B4" s="22"/>
      <c r="C4" s="22"/>
      <c r="D4" s="22"/>
      <c r="E4" s="22"/>
      <c r="F4" s="22"/>
      <c r="G4" s="22"/>
      <c r="H4" s="22"/>
      <c r="I4" s="22"/>
      <c r="J4" s="22"/>
      <c r="K4" s="22"/>
      <c r="L4" s="22"/>
      <c r="M4" s="22"/>
      <c r="N4" s="22"/>
      <c r="O4" s="22"/>
    </row>
    <row r="5" spans="1:15" ht="18" customHeight="1">
      <c r="A5" s="15" t="s">
        <v>130</v>
      </c>
      <c r="B5" s="1187">
        <v>5</v>
      </c>
      <c r="C5" s="2125"/>
      <c r="D5" s="2125"/>
      <c r="E5" s="15"/>
      <c r="F5" s="15"/>
      <c r="G5" s="15" t="s">
        <v>76</v>
      </c>
      <c r="H5" s="2113" t="str">
        <f>IF('ASHP Equipment Information'!D126="","",'ASHP Equipment Information'!D126)</f>
        <v/>
      </c>
      <c r="I5" s="2113"/>
      <c r="J5" s="12"/>
      <c r="K5" s="7"/>
      <c r="L5" s="7"/>
      <c r="M5" s="7"/>
      <c r="N5" s="7"/>
      <c r="O5" s="7"/>
    </row>
    <row r="6" spans="1:15" ht="18" customHeight="1">
      <c r="A6" s="15"/>
      <c r="B6" s="15"/>
      <c r="C6" s="15"/>
      <c r="D6" s="15"/>
      <c r="E6" s="15"/>
      <c r="F6" s="15"/>
      <c r="G6" s="15"/>
      <c r="H6" s="15"/>
      <c r="I6" s="12"/>
      <c r="J6" s="12"/>
      <c r="K6" s="7"/>
      <c r="L6" s="7"/>
      <c r="M6" s="7"/>
      <c r="N6" s="7"/>
      <c r="O6" s="7"/>
    </row>
    <row r="7" spans="1:15" ht="18" customHeight="1">
      <c r="A7" s="15" t="s">
        <v>12881</v>
      </c>
      <c r="B7" s="2114" t="s">
        <v>12884</v>
      </c>
      <c r="C7" s="2114"/>
      <c r="D7" s="15"/>
      <c r="E7" s="15"/>
      <c r="F7" s="15"/>
      <c r="G7" s="15" t="s">
        <v>129</v>
      </c>
      <c r="H7" s="2113" t="str">
        <f>IF('ASHP Equipment Information'!H126="","",'ASHP Equipment Information'!H126)</f>
        <v/>
      </c>
      <c r="I7" s="2113"/>
      <c r="J7" s="12"/>
      <c r="K7" s="7"/>
      <c r="L7" s="7"/>
      <c r="M7" s="7"/>
      <c r="N7" s="7"/>
      <c r="O7" s="7"/>
    </row>
    <row r="8" spans="1:15" ht="23">
      <c r="C8" s="16"/>
      <c r="D8" s="16"/>
      <c r="E8" s="16"/>
      <c r="F8" s="16"/>
      <c r="G8" s="16"/>
      <c r="H8" s="16"/>
      <c r="I8" s="16"/>
      <c r="J8" s="16"/>
      <c r="K8" s="16"/>
      <c r="L8" s="16"/>
      <c r="M8" s="11"/>
      <c r="N8" s="16"/>
      <c r="O8" s="16"/>
    </row>
    <row r="9" spans="1:15" ht="18" customHeight="1">
      <c r="A9" s="15" t="s">
        <v>12882</v>
      </c>
      <c r="B9" s="2114" t="s">
        <v>12884</v>
      </c>
      <c r="C9" s="2114"/>
      <c r="D9" s="90"/>
      <c r="E9" s="1195"/>
      <c r="F9" s="12"/>
      <c r="G9" s="12"/>
      <c r="H9" s="12"/>
      <c r="I9" s="12"/>
      <c r="J9" s="12"/>
      <c r="K9" s="7"/>
      <c r="L9" s="7"/>
      <c r="M9" s="7"/>
      <c r="N9" s="7"/>
      <c r="O9" s="7"/>
    </row>
    <row r="10" spans="1:15" ht="24" customHeight="1">
      <c r="A10" s="7"/>
      <c r="B10" s="1153"/>
      <c r="C10" s="1153"/>
      <c r="D10" s="1153"/>
      <c r="E10" s="1153"/>
      <c r="G10" s="13"/>
      <c r="H10" s="13"/>
      <c r="J10" s="7"/>
      <c r="K10" s="7"/>
      <c r="L10" s="7"/>
      <c r="M10" s="7"/>
      <c r="N10" s="7"/>
      <c r="O10" s="7"/>
    </row>
    <row r="11" spans="1:15" ht="23.5" thickBot="1">
      <c r="A11" s="1173" t="s">
        <v>65</v>
      </c>
      <c r="B11" s="14"/>
      <c r="C11" s="14"/>
      <c r="D11" s="14"/>
      <c r="E11" s="14"/>
      <c r="F11" s="14"/>
      <c r="G11" s="14"/>
      <c r="H11" s="14"/>
      <c r="I11" s="14"/>
      <c r="J11" s="14"/>
      <c r="K11" s="14"/>
      <c r="L11" s="14"/>
      <c r="M11" s="14"/>
      <c r="N11" s="14"/>
      <c r="O11" s="14"/>
    </row>
    <row r="12" spans="1:15" ht="6.75" customHeight="1">
      <c r="A12" s="4"/>
      <c r="B12" s="5"/>
      <c r="C12" s="5"/>
      <c r="D12" s="5"/>
      <c r="E12" s="5"/>
      <c r="F12" s="5"/>
      <c r="G12" s="5"/>
      <c r="H12" s="5"/>
      <c r="I12" s="5"/>
      <c r="J12" s="5"/>
      <c r="K12" s="5"/>
      <c r="L12" s="5"/>
      <c r="M12" s="5"/>
      <c r="N12" s="5"/>
      <c r="O12" s="5"/>
    </row>
    <row r="13" spans="1:15" ht="27.75" customHeight="1">
      <c r="A13" s="135" t="s">
        <v>464</v>
      </c>
      <c r="B13" s="5"/>
      <c r="C13" s="5"/>
      <c r="D13" s="5"/>
      <c r="E13" s="5"/>
      <c r="F13" s="5"/>
      <c r="G13" s="5"/>
      <c r="H13" s="5"/>
      <c r="I13" s="5"/>
      <c r="J13" s="5"/>
      <c r="K13" s="5"/>
      <c r="L13" s="5"/>
      <c r="M13" s="5"/>
      <c r="N13" s="5"/>
      <c r="O13" s="5"/>
    </row>
    <row r="14" spans="1:15" ht="27.75" customHeight="1">
      <c r="A14" s="135"/>
      <c r="B14" s="5"/>
      <c r="C14" s="5"/>
      <c r="D14" s="5"/>
      <c r="E14" s="5"/>
      <c r="F14" s="5"/>
      <c r="G14" s="5"/>
      <c r="H14" s="5"/>
      <c r="I14" s="5"/>
      <c r="J14" s="5"/>
      <c r="K14" s="5"/>
      <c r="L14" s="5"/>
      <c r="M14" s="5"/>
      <c r="N14" s="5"/>
      <c r="O14" s="5"/>
    </row>
    <row r="15" spans="1:15" ht="33.65" customHeight="1">
      <c r="A15" s="39" t="s">
        <v>532</v>
      </c>
      <c r="E15" s="2112"/>
      <c r="F15" s="2112"/>
      <c r="G15" s="39" t="str">
        <f>IF(OR(E15=""),"",'Air Flow References'!U4)</f>
        <v/>
      </c>
      <c r="L15" s="40" t="s">
        <v>533</v>
      </c>
      <c r="M15" s="2092"/>
      <c r="N15" s="2092"/>
      <c r="O15" s="39" t="str">
        <f>IF(OR(M15=""),"",'Air Flow References'!U6)</f>
        <v/>
      </c>
    </row>
    <row r="16" spans="1:15" ht="33.65" customHeight="1"/>
    <row r="17" spans="1:15" ht="33.65" customHeight="1">
      <c r="A17" s="134" t="s">
        <v>549</v>
      </c>
    </row>
    <row r="18" spans="1:15" ht="33.65" customHeight="1">
      <c r="A18" s="1996" t="s">
        <v>534</v>
      </c>
      <c r="B18" s="1996"/>
      <c r="C18" s="1996"/>
      <c r="D18" s="1996"/>
      <c r="E18" s="2093"/>
      <c r="F18" s="2093"/>
      <c r="G18" s="39" t="str">
        <f>IF(OR(E18=""),"",'Air Flow References'!U5)</f>
        <v/>
      </c>
      <c r="H18" s="42"/>
      <c r="I18" s="42" t="s">
        <v>418</v>
      </c>
      <c r="L18" s="40" t="s">
        <v>535</v>
      </c>
      <c r="M18" s="2094"/>
      <c r="N18" s="2094"/>
      <c r="O18" s="39" t="str">
        <f>IF(OR(M18=""),"",'Air Flow References'!U7)</f>
        <v/>
      </c>
    </row>
    <row r="19" spans="1:15" ht="33.65" customHeight="1"/>
    <row r="20" spans="1:15" ht="33.65" customHeight="1">
      <c r="A20" s="39" t="s">
        <v>538</v>
      </c>
      <c r="E20" s="2115" t="s">
        <v>12884</v>
      </c>
      <c r="F20" s="2115"/>
    </row>
    <row r="21" spans="1:15" ht="33.65" customHeight="1"/>
    <row r="22" spans="1:15" ht="33.65" customHeight="1">
      <c r="A22" s="39" t="s">
        <v>539</v>
      </c>
      <c r="E22" s="2092"/>
      <c r="F22" s="2092"/>
      <c r="G22" s="39" t="str">
        <f>IF(OR(E22=""),"",'Air Flow References'!U9)</f>
        <v/>
      </c>
      <c r="H22" s="2117" t="s">
        <v>12884</v>
      </c>
      <c r="I22" s="2117"/>
      <c r="J22" s="2117"/>
      <c r="K22" s="162"/>
    </row>
    <row r="23" spans="1:15" ht="33.65" customHeight="1">
      <c r="A23" s="159" t="s">
        <v>551</v>
      </c>
      <c r="E23" s="161"/>
      <c r="F23" s="161"/>
    </row>
    <row r="24" spans="1:15" ht="33.65" customHeight="1">
      <c r="E24" s="161"/>
      <c r="F24" s="161"/>
    </row>
    <row r="25" spans="1:15" ht="33.65" customHeight="1">
      <c r="A25" s="39" t="s">
        <v>540</v>
      </c>
      <c r="E25" s="2092"/>
      <c r="F25" s="2092"/>
      <c r="G25" s="39" t="str">
        <f>IF(OR(E25=""),"",'Air Flow References'!U8)</f>
        <v/>
      </c>
    </row>
    <row r="26" spans="1:15" ht="33.65" customHeight="1">
      <c r="A26" s="159" t="s">
        <v>552</v>
      </c>
      <c r="E26" s="161"/>
      <c r="F26" s="161"/>
    </row>
    <row r="27" spans="1:15" ht="33.65" customHeight="1">
      <c r="E27" s="161"/>
      <c r="F27" s="161"/>
    </row>
    <row r="28" spans="1:15"/>
    <row r="29" spans="1:15">
      <c r="A29" s="1996" t="s">
        <v>61</v>
      </c>
      <c r="B29" s="1996"/>
      <c r="C29" s="1996"/>
      <c r="D29" s="1996"/>
      <c r="E29" s="1996"/>
      <c r="F29" s="1996"/>
      <c r="G29" s="1996"/>
      <c r="H29" s="1996"/>
      <c r="I29" s="1996"/>
      <c r="J29" s="1996"/>
      <c r="K29" s="1996"/>
      <c r="L29" s="1996"/>
      <c r="M29" s="1996"/>
    </row>
    <row r="30" spans="1:15" ht="33.65" customHeight="1">
      <c r="A30" s="39" t="s">
        <v>62</v>
      </c>
      <c r="C30" s="2102"/>
      <c r="D30" s="2102"/>
      <c r="E30" s="2102"/>
      <c r="F30" s="2102"/>
      <c r="G30" s="2102"/>
      <c r="H30" s="2102"/>
      <c r="I30" s="2102"/>
      <c r="J30" s="2102"/>
      <c r="K30" s="2102"/>
      <c r="L30" s="2102"/>
    </row>
    <row r="31" spans="1:15"/>
    <row r="32" spans="1:15">
      <c r="A32" s="42" t="s">
        <v>64</v>
      </c>
    </row>
    <row r="33" spans="1:15">
      <c r="A33" s="39" t="s">
        <v>2055</v>
      </c>
    </row>
    <row r="34" spans="1:15">
      <c r="A34" s="39" t="s">
        <v>63</v>
      </c>
    </row>
    <row r="35" spans="1:15"/>
    <row r="36" spans="1:15" ht="23.5" thickBot="1">
      <c r="A36" s="1173" t="s">
        <v>232</v>
      </c>
      <c r="B36" s="14"/>
      <c r="C36" s="14"/>
      <c r="D36" s="14"/>
      <c r="E36" s="14"/>
      <c r="F36" s="14"/>
      <c r="G36" s="14"/>
      <c r="H36" s="14"/>
      <c r="I36" s="14"/>
      <c r="J36" s="14"/>
      <c r="K36" s="14"/>
      <c r="L36" s="14"/>
      <c r="M36" s="14"/>
      <c r="N36" s="14"/>
      <c r="O36" s="14"/>
    </row>
    <row r="37" spans="1:15" ht="23">
      <c r="A37" s="4"/>
      <c r="B37" s="4"/>
      <c r="C37" s="4"/>
      <c r="D37" s="4"/>
      <c r="E37" s="4"/>
      <c r="F37" s="4"/>
      <c r="G37" s="4"/>
      <c r="H37" s="4"/>
      <c r="I37" s="4"/>
      <c r="J37" s="4"/>
      <c r="K37" s="4"/>
      <c r="L37" s="4"/>
      <c r="M37" s="4"/>
      <c r="N37" s="4"/>
      <c r="O37" s="4"/>
    </row>
    <row r="38" spans="1:15" ht="23">
      <c r="A38" s="3" t="s">
        <v>92</v>
      </c>
      <c r="B38" s="4"/>
      <c r="C38" s="4"/>
      <c r="D38" s="2118" t="s">
        <v>12884</v>
      </c>
      <c r="E38" s="2118"/>
      <c r="F38" s="4"/>
      <c r="G38" s="4"/>
      <c r="H38" s="4"/>
      <c r="I38" s="2116"/>
      <c r="J38" s="2116"/>
      <c r="K38" s="4"/>
      <c r="L38" s="4"/>
      <c r="M38" s="4"/>
    </row>
    <row r="39" spans="1:15" ht="23">
      <c r="A39" s="4"/>
      <c r="B39" s="4"/>
      <c r="C39" s="4"/>
      <c r="D39" s="4"/>
      <c r="E39" s="4"/>
      <c r="F39" s="4"/>
      <c r="G39" s="4"/>
      <c r="H39" s="4"/>
      <c r="I39" s="4"/>
      <c r="J39" s="4"/>
      <c r="K39" s="4"/>
      <c r="L39" s="4"/>
      <c r="M39" s="4"/>
      <c r="N39" s="4"/>
      <c r="O39" s="4"/>
    </row>
    <row r="40" spans="1:15">
      <c r="A40" s="43" t="s">
        <v>219</v>
      </c>
      <c r="B40" s="43"/>
      <c r="C40" s="43"/>
      <c r="D40" s="43"/>
      <c r="E40" s="43"/>
      <c r="F40" s="43"/>
      <c r="G40" s="43"/>
      <c r="H40" s="43"/>
      <c r="I40" s="43"/>
      <c r="J40" s="43"/>
      <c r="K40" s="43"/>
      <c r="L40" s="43"/>
      <c r="M40" s="43"/>
      <c r="N40" s="43"/>
      <c r="O40" s="43"/>
    </row>
    <row r="41" spans="1:15">
      <c r="A41" s="44"/>
      <c r="B41" s="45"/>
      <c r="C41" s="45"/>
      <c r="D41" s="45"/>
      <c r="E41" s="45"/>
      <c r="F41" s="45"/>
      <c r="G41" s="45"/>
      <c r="H41" s="45"/>
      <c r="I41" s="45"/>
      <c r="J41" s="45"/>
      <c r="K41" s="45"/>
      <c r="L41" s="45"/>
      <c r="M41" s="45"/>
      <c r="N41" s="45"/>
    </row>
    <row r="42" spans="1:15">
      <c r="A42" s="49" t="s">
        <v>90</v>
      </c>
    </row>
    <row r="43" spans="1:15">
      <c r="A43" s="46" t="s">
        <v>12978</v>
      </c>
    </row>
    <row r="44" spans="1:15">
      <c r="A44" s="46"/>
    </row>
    <row r="45" spans="1:15">
      <c r="A45" s="46"/>
      <c r="B45"/>
      <c r="C45"/>
      <c r="E45" s="2111"/>
      <c r="F45" s="2111"/>
    </row>
    <row r="46" spans="1:15">
      <c r="A46" s="46"/>
      <c r="B46"/>
      <c r="C46"/>
    </row>
    <row r="47" spans="1:15">
      <c r="A47" s="46"/>
    </row>
    <row r="48" spans="1:15">
      <c r="A48" s="46"/>
    </row>
    <row r="49" spans="1:7">
      <c r="A49" s="46"/>
      <c r="B49" s="39" t="s">
        <v>105</v>
      </c>
      <c r="E49" s="91"/>
      <c r="F49" s="39" t="s">
        <v>96</v>
      </c>
      <c r="G49" s="39" t="str">
        <f>IF(OR(E49=""),"",'Air Flow References'!U16)</f>
        <v/>
      </c>
    </row>
    <row r="50" spans="1:7">
      <c r="A50" s="46"/>
    </row>
    <row r="51" spans="1:7">
      <c r="A51" s="46"/>
      <c r="B51" s="39" t="s">
        <v>106</v>
      </c>
      <c r="E51" s="91"/>
      <c r="F51" s="51" t="s">
        <v>96</v>
      </c>
      <c r="G51" s="39" t="str">
        <f>IF(OR(E51=""),"",'Air Flow References'!U17)</f>
        <v/>
      </c>
    </row>
    <row r="52" spans="1:7">
      <c r="A52" s="46"/>
    </row>
    <row r="53" spans="1:7">
      <c r="A53" s="49" t="s">
        <v>97</v>
      </c>
    </row>
    <row r="54" spans="1:7">
      <c r="A54" s="49"/>
    </row>
    <row r="55" spans="1:7">
      <c r="A55" s="46" t="s">
        <v>107</v>
      </c>
      <c r="E55" s="91"/>
      <c r="F55" s="39" t="s">
        <v>101</v>
      </c>
      <c r="G55" s="39" t="str">
        <f>IF(OR(E55=""),"",'Air Flow References'!U18)</f>
        <v/>
      </c>
    </row>
    <row r="56" spans="1:7">
      <c r="A56" s="46"/>
    </row>
    <row r="57" spans="1:7">
      <c r="A57" s="46" t="s">
        <v>108</v>
      </c>
      <c r="E57" s="91"/>
      <c r="F57" s="39" t="s">
        <v>96</v>
      </c>
      <c r="G57" s="39" t="str">
        <f>IF(OR(E57=""),"",'Air Flow References'!U19)</f>
        <v/>
      </c>
    </row>
    <row r="58" spans="1:7">
      <c r="A58" s="46"/>
    </row>
    <row r="59" spans="1:7">
      <c r="A59" s="46" t="s">
        <v>109</v>
      </c>
      <c r="E59" s="91"/>
      <c r="F59" s="39" t="s">
        <v>96</v>
      </c>
      <c r="G59" s="39" t="str">
        <f>IF(OR(E59=""),"",'Air Flow References'!U20)</f>
        <v/>
      </c>
    </row>
    <row r="60" spans="1:7">
      <c r="A60" s="46"/>
    </row>
    <row r="61" spans="1:7">
      <c r="A61" s="46" t="s">
        <v>110</v>
      </c>
      <c r="E61" s="93" t="str">
        <f>IF(OR(E57="",E59=""),"",E57-E59)</f>
        <v/>
      </c>
      <c r="F61" s="39" t="s">
        <v>96</v>
      </c>
      <c r="G61" s="39" t="str">
        <f>'Air Flow References'!U21</f>
        <v/>
      </c>
    </row>
    <row r="62" spans="1:7">
      <c r="A62" s="46"/>
    </row>
    <row r="63" spans="1:7">
      <c r="A63" s="52" t="s">
        <v>111</v>
      </c>
    </row>
    <row r="64" spans="1:7">
      <c r="A64" s="46"/>
    </row>
    <row r="65" spans="1:15">
      <c r="A65" s="53" t="s">
        <v>112</v>
      </c>
      <c r="B65" s="54"/>
      <c r="C65" s="54"/>
      <c r="D65" s="54"/>
      <c r="E65" s="54"/>
      <c r="F65" s="54"/>
      <c r="G65" s="54"/>
      <c r="H65" s="54"/>
      <c r="I65" s="54"/>
      <c r="J65" s="54"/>
      <c r="K65" s="54"/>
      <c r="L65" s="54"/>
      <c r="M65" s="54"/>
      <c r="N65" s="54"/>
    </row>
    <row r="66" spans="1:15">
      <c r="A66" s="43" t="s">
        <v>273</v>
      </c>
      <c r="B66" s="43"/>
      <c r="C66" s="43"/>
      <c r="D66" s="43"/>
      <c r="E66" s="43"/>
      <c r="F66" s="43"/>
      <c r="G66" s="43"/>
      <c r="H66" s="43"/>
      <c r="I66" s="43"/>
      <c r="J66" s="43"/>
      <c r="K66" s="43"/>
      <c r="L66" s="43"/>
      <c r="M66" s="43"/>
      <c r="N66" s="43"/>
      <c r="O66" s="43"/>
    </row>
    <row r="67" spans="1:15">
      <c r="A67" s="44"/>
      <c r="B67" s="45"/>
      <c r="C67" s="45"/>
      <c r="D67" s="45"/>
      <c r="E67" s="45"/>
      <c r="F67" s="45"/>
      <c r="G67" s="45"/>
      <c r="H67" s="45"/>
      <c r="I67" s="45"/>
      <c r="J67" s="45"/>
      <c r="K67" s="45"/>
      <c r="L67" s="45"/>
      <c r="M67" s="45"/>
      <c r="N67" s="45"/>
    </row>
    <row r="68" spans="1:15">
      <c r="A68" s="49" t="s">
        <v>90</v>
      </c>
    </row>
    <row r="69" spans="1:15">
      <c r="A69" s="46" t="s">
        <v>12978</v>
      </c>
    </row>
    <row r="70" spans="1:15">
      <c r="A70" s="46"/>
    </row>
    <row r="71" spans="1:15">
      <c r="A71" s="46"/>
      <c r="B71"/>
      <c r="C71"/>
      <c r="E71" s="2111"/>
      <c r="F71" s="2111"/>
    </row>
    <row r="72" spans="1:15">
      <c r="A72" s="46"/>
      <c r="B72"/>
      <c r="C72"/>
    </row>
    <row r="73" spans="1:15">
      <c r="A73" s="46"/>
    </row>
    <row r="74" spans="1:15">
      <c r="A74" s="46"/>
      <c r="B74" s="39" t="s">
        <v>93</v>
      </c>
      <c r="E74" s="91"/>
      <c r="F74" s="39" t="s">
        <v>420</v>
      </c>
      <c r="G74" s="168" t="str">
        <f>IF(OR(E74=""),"",'Air Flow References'!U28)</f>
        <v/>
      </c>
    </row>
    <row r="75" spans="1:15">
      <c r="A75" s="46"/>
      <c r="B75" s="134" t="s">
        <v>419</v>
      </c>
      <c r="E75" s="164"/>
      <c r="G75" s="50"/>
    </row>
    <row r="76" spans="1:15">
      <c r="A76" s="46"/>
    </row>
    <row r="77" spans="1:15">
      <c r="A77" s="46"/>
      <c r="B77" s="39" t="s">
        <v>94</v>
      </c>
      <c r="E77" s="91"/>
      <c r="F77" s="39" t="s">
        <v>96</v>
      </c>
      <c r="G77" s="39" t="str">
        <f>IF(OR(E77=""),"",'Air Flow References'!U29)</f>
        <v/>
      </c>
    </row>
    <row r="78" spans="1:15">
      <c r="A78" s="46"/>
    </row>
    <row r="79" spans="1:15">
      <c r="A79" s="46"/>
      <c r="B79" s="39" t="s">
        <v>95</v>
      </c>
      <c r="E79" s="91"/>
      <c r="F79" s="51" t="s">
        <v>96</v>
      </c>
      <c r="G79" s="39" t="str">
        <f>IF(OR(E79=""),"",'Air Flow References'!U30)</f>
        <v/>
      </c>
    </row>
    <row r="80" spans="1:15">
      <c r="A80" s="46"/>
    </row>
    <row r="81" spans="1:15">
      <c r="A81" s="46"/>
    </row>
    <row r="82" spans="1:15">
      <c r="A82" s="49" t="s">
        <v>97</v>
      </c>
    </row>
    <row r="83" spans="1:15">
      <c r="A83" s="46"/>
    </row>
    <row r="84" spans="1:15">
      <c r="A84" s="46" t="s">
        <v>98</v>
      </c>
      <c r="E84" s="91"/>
      <c r="F84" s="39" t="s">
        <v>101</v>
      </c>
      <c r="G84" s="39" t="str">
        <f>IF(OR(E84=""),"",'Air Flow References'!U31)</f>
        <v/>
      </c>
    </row>
    <row r="85" spans="1:15">
      <c r="A85" s="46"/>
    </row>
    <row r="86" spans="1:15">
      <c r="A86" s="46" t="s">
        <v>99</v>
      </c>
      <c r="E86" s="91"/>
      <c r="F86" s="51" t="s">
        <v>96</v>
      </c>
      <c r="G86" s="39" t="str">
        <f>IF(OR(E86=""),"",'Air Flow References'!U32)</f>
        <v/>
      </c>
    </row>
    <row r="87" spans="1:15">
      <c r="A87" s="46"/>
    </row>
    <row r="88" spans="1:15">
      <c r="A88" s="46" t="s">
        <v>100</v>
      </c>
      <c r="E88" s="91"/>
      <c r="F88" s="51" t="s">
        <v>96</v>
      </c>
      <c r="G88" s="39" t="str">
        <f>IF(OR(E88=""),"",'Air Flow References'!U33)</f>
        <v/>
      </c>
    </row>
    <row r="89" spans="1:15">
      <c r="A89" s="46"/>
    </row>
    <row r="90" spans="1:15">
      <c r="A90" s="46" t="s">
        <v>102</v>
      </c>
      <c r="E90" s="93" t="str">
        <f>IF(OR(E86="",E88=""),"",E88-E86)</f>
        <v/>
      </c>
      <c r="F90" s="51" t="s">
        <v>96</v>
      </c>
      <c r="G90" s="39" t="str">
        <f>'Air Flow References'!U34</f>
        <v/>
      </c>
    </row>
    <row r="91" spans="1:15">
      <c r="A91" s="46"/>
    </row>
    <row r="92" spans="1:15">
      <c r="A92" s="52" t="s">
        <v>103</v>
      </c>
    </row>
    <row r="93" spans="1:15">
      <c r="A93" s="46"/>
    </row>
    <row r="94" spans="1:15">
      <c r="A94" s="42" t="s">
        <v>104</v>
      </c>
    </row>
    <row r="95" spans="1:15">
      <c r="A95" s="43" t="s">
        <v>858</v>
      </c>
      <c r="B95" s="43"/>
      <c r="C95" s="43"/>
      <c r="D95" s="43"/>
      <c r="E95" s="43"/>
      <c r="F95" s="43"/>
      <c r="G95" s="43"/>
      <c r="H95" s="43"/>
      <c r="I95" s="43"/>
      <c r="J95" s="43"/>
      <c r="K95" s="43"/>
      <c r="L95" s="43"/>
      <c r="M95" s="43"/>
      <c r="N95" s="43"/>
      <c r="O95" s="43"/>
    </row>
    <row r="96" spans="1:15">
      <c r="A96" s="44"/>
      <c r="B96" s="45"/>
      <c r="C96" s="45"/>
      <c r="D96" s="45"/>
      <c r="E96" s="45"/>
      <c r="F96" s="45"/>
      <c r="G96" s="45"/>
      <c r="H96" s="45"/>
      <c r="I96" s="45"/>
      <c r="J96" s="45"/>
      <c r="K96" s="45"/>
      <c r="L96" s="45"/>
      <c r="M96" s="45"/>
      <c r="N96" s="45"/>
    </row>
    <row r="97" spans="1:14">
      <c r="A97" s="46" t="s">
        <v>66</v>
      </c>
    </row>
    <row r="98" spans="1:14" ht="9.75" customHeight="1">
      <c r="A98" s="46"/>
    </row>
    <row r="99" spans="1:14" ht="15.75" customHeight="1">
      <c r="A99" s="46"/>
      <c r="E99" s="2094"/>
      <c r="F99" s="2094"/>
      <c r="G99" s="39" t="s">
        <v>67</v>
      </c>
    </row>
    <row r="100" spans="1:14">
      <c r="A100" s="2086" t="s">
        <v>1965</v>
      </c>
      <c r="B100" s="1815"/>
    </row>
    <row r="101" spans="1:14">
      <c r="A101" s="2086"/>
      <c r="B101" s="1815"/>
      <c r="C101" s="660"/>
      <c r="D101" s="39" t="s">
        <v>2056</v>
      </c>
      <c r="E101" s="660"/>
      <c r="F101" s="39" t="s">
        <v>2057</v>
      </c>
    </row>
    <row r="102" spans="1:14">
      <c r="A102" s="46"/>
    </row>
    <row r="103" spans="1:14">
      <c r="A103" s="46"/>
    </row>
    <row r="104" spans="1:14">
      <c r="A104" s="46" t="s">
        <v>2058</v>
      </c>
      <c r="E104" s="414"/>
    </row>
    <row r="105" spans="1:14">
      <c r="A105" s="46"/>
    </row>
    <row r="106" spans="1:14">
      <c r="A106" s="46"/>
    </row>
    <row r="107" spans="1:14">
      <c r="A107" s="46" t="s">
        <v>78</v>
      </c>
      <c r="E107" s="414"/>
    </row>
    <row r="108" spans="1:14">
      <c r="A108" s="46"/>
    </row>
    <row r="109" spans="1:14">
      <c r="A109" s="46"/>
    </row>
    <row r="110" spans="1:14">
      <c r="A110" s="46" t="s">
        <v>1966</v>
      </c>
      <c r="C110" s="660"/>
      <c r="D110" s="39" t="s">
        <v>79</v>
      </c>
    </row>
    <row r="111" spans="1:14">
      <c r="A111" s="46"/>
    </row>
    <row r="112" spans="1:14">
      <c r="A112" s="46" t="s">
        <v>80</v>
      </c>
      <c r="D112" s="719"/>
      <c r="E112" s="39" t="s">
        <v>81</v>
      </c>
      <c r="F112" s="39" t="s">
        <v>82</v>
      </c>
      <c r="G112" s="657"/>
      <c r="H112" s="39" t="s">
        <v>79</v>
      </c>
      <c r="I112" s="39" t="s">
        <v>83</v>
      </c>
      <c r="J112" s="620"/>
      <c r="K112" s="39" t="s">
        <v>84</v>
      </c>
      <c r="L112" s="47" t="s">
        <v>85</v>
      </c>
      <c r="M112" s="620"/>
      <c r="N112" s="39" t="s">
        <v>86</v>
      </c>
    </row>
    <row r="113" spans="1:15">
      <c r="A113" s="46"/>
      <c r="L113" s="47"/>
    </row>
    <row r="114" spans="1:15">
      <c r="A114" s="46" t="s">
        <v>179</v>
      </c>
      <c r="D114" s="719"/>
      <c r="E114" s="39" t="s">
        <v>81</v>
      </c>
      <c r="F114" s="39" t="s">
        <v>82</v>
      </c>
      <c r="G114" s="657"/>
      <c r="H114" s="39" t="s">
        <v>79</v>
      </c>
      <c r="I114" s="39" t="s">
        <v>83</v>
      </c>
      <c r="J114" s="620"/>
      <c r="K114" s="39" t="s">
        <v>84</v>
      </c>
      <c r="L114" s="47" t="s">
        <v>85</v>
      </c>
      <c r="M114" s="620"/>
      <c r="N114" s="39" t="s">
        <v>86</v>
      </c>
    </row>
    <row r="115" spans="1:15">
      <c r="A115" s="46"/>
    </row>
    <row r="116" spans="1:15">
      <c r="A116" s="48" t="s">
        <v>254</v>
      </c>
      <c r="M116" s="620"/>
      <c r="N116" s="39" t="s">
        <v>86</v>
      </c>
    </row>
    <row r="117" spans="1:15">
      <c r="A117" s="46"/>
    </row>
    <row r="118" spans="1:15">
      <c r="A118" s="2090" t="s">
        <v>87</v>
      </c>
      <c r="B118" s="2088"/>
      <c r="C118" s="2088"/>
      <c r="D118" s="2088"/>
      <c r="E118" s="2091"/>
      <c r="F118" s="2087" t="s">
        <v>88</v>
      </c>
      <c r="G118" s="2087"/>
      <c r="H118" s="2087"/>
      <c r="I118" s="2087"/>
      <c r="J118" s="2087"/>
      <c r="K118" s="2087"/>
      <c r="L118" s="160"/>
      <c r="M118" s="2107" t="str">
        <f>IF(AND(M112="",M114="",M116=""),"",M112+M114+M116)</f>
        <v/>
      </c>
      <c r="N118" s="2088" t="s">
        <v>86</v>
      </c>
    </row>
    <row r="119" spans="1:15">
      <c r="A119" s="2090"/>
      <c r="B119" s="2088"/>
      <c r="C119" s="2088"/>
      <c r="D119" s="2088"/>
      <c r="E119" s="2091"/>
      <c r="F119" s="2087"/>
      <c r="G119" s="2087"/>
      <c r="H119" s="2087"/>
      <c r="I119" s="2087"/>
      <c r="J119" s="2087"/>
      <c r="K119" s="2087"/>
      <c r="L119" s="160"/>
      <c r="M119" s="2108"/>
      <c r="N119" s="2088"/>
    </row>
    <row r="120" spans="1:15">
      <c r="A120" s="656"/>
      <c r="B120" s="655"/>
      <c r="C120" s="655"/>
      <c r="D120" s="655"/>
      <c r="E120" s="655"/>
      <c r="F120" s="655"/>
      <c r="G120" s="655"/>
      <c r="H120" s="655"/>
      <c r="I120" s="655"/>
      <c r="J120" s="655"/>
      <c r="K120" s="655"/>
      <c r="L120" s="160"/>
      <c r="M120" s="658"/>
      <c r="N120" s="655"/>
    </row>
    <row r="121" spans="1:15">
      <c r="A121" s="656"/>
      <c r="B121" s="655"/>
      <c r="C121" s="655"/>
      <c r="D121" s="655"/>
      <c r="E121" s="655"/>
      <c r="F121" s="655"/>
      <c r="G121" s="655"/>
      <c r="H121" s="655"/>
      <c r="I121" s="655"/>
      <c r="J121" s="655"/>
      <c r="K121" s="655"/>
      <c r="L121" s="160"/>
      <c r="M121" s="658"/>
      <c r="N121" s="655"/>
    </row>
    <row r="122" spans="1:15">
      <c r="A122" s="656"/>
      <c r="B122" s="655"/>
      <c r="C122" s="655"/>
      <c r="D122" s="655"/>
      <c r="E122" s="655"/>
      <c r="F122" s="655"/>
      <c r="G122" s="655"/>
      <c r="H122" s="655"/>
      <c r="I122" s="655"/>
      <c r="J122" s="655"/>
      <c r="K122" s="655"/>
      <c r="L122" s="160"/>
      <c r="M122" s="658"/>
      <c r="N122" s="655"/>
    </row>
    <row r="123" spans="1:15">
      <c r="A123" s="46"/>
    </row>
    <row r="124" spans="1:15">
      <c r="A124" s="42" t="s">
        <v>89</v>
      </c>
    </row>
    <row r="125" spans="1:15">
      <c r="A125" s="58" t="s">
        <v>220</v>
      </c>
      <c r="B125" s="62"/>
      <c r="C125" s="59" t="str">
        <f>Development!$A$4&amp;"_"&amp;Development!$A$2</f>
        <v>4.1.2024_3.0</v>
      </c>
      <c r="D125" s="2109"/>
      <c r="E125" s="2109"/>
      <c r="F125" s="2109"/>
      <c r="G125" s="2110"/>
      <c r="H125" s="2110"/>
      <c r="I125" s="2110"/>
      <c r="J125" s="45"/>
      <c r="K125" s="45"/>
      <c r="L125" s="45"/>
      <c r="M125" s="45"/>
      <c r="N125" s="61" t="s">
        <v>222</v>
      </c>
      <c r="O125" s="60" t="str">
        <f>Development!$A$4</f>
        <v>4.1.2024</v>
      </c>
    </row>
    <row r="126" spans="1:15"/>
    <row r="127" spans="1:15"/>
    <row r="128" spans="1:15"/>
    <row r="129"/>
    <row r="130"/>
    <row r="131"/>
    <row r="132"/>
    <row r="133"/>
    <row r="134"/>
    <row r="135"/>
    <row r="136"/>
    <row r="137"/>
    <row r="138"/>
    <row r="139"/>
    <row r="140"/>
    <row r="141"/>
    <row r="142"/>
    <row r="143"/>
    <row r="144"/>
    <row r="145" spans="15:15">
      <c r="O145" s="55"/>
    </row>
    <row r="157" spans="15:15"/>
    <row r="158" spans="15:15"/>
    <row r="159" spans="15:15"/>
    <row r="160" spans="15:15"/>
    <row r="161"/>
    <row r="162"/>
    <row r="163"/>
    <row r="164"/>
    <row r="165"/>
    <row r="166"/>
    <row r="167"/>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sheetData>
  <sheetProtection algorithmName="SHA-512" hashValue="uWFe8A00NUhE6SasrxCh4lyvxOlNgmIHwIVonvUMru+j40oOJKTWg9gNxgVjDrwQfmeNNiZITXzxo24dNd/Hjg==" saltValue="K6N1Do1gVoGZE9tvDPXBsw==" spinCount="100000" sheet="1" objects="1" scenarios="1"/>
  <mergeCells count="30">
    <mergeCell ref="D125:F125"/>
    <mergeCell ref="G125:I125"/>
    <mergeCell ref="E45:F45"/>
    <mergeCell ref="E99:F99"/>
    <mergeCell ref="A118:E119"/>
    <mergeCell ref="F118:K119"/>
    <mergeCell ref="A100:B101"/>
    <mergeCell ref="M15:N15"/>
    <mergeCell ref="A18:D18"/>
    <mergeCell ref="E18:F18"/>
    <mergeCell ref="C5:D5"/>
    <mergeCell ref="H5:I5"/>
    <mergeCell ref="H7:I7"/>
    <mergeCell ref="M18:N18"/>
    <mergeCell ref="H22:J22"/>
    <mergeCell ref="D38:E38"/>
    <mergeCell ref="E25:F25"/>
    <mergeCell ref="N118:N119"/>
    <mergeCell ref="E71:F71"/>
    <mergeCell ref="E22:F22"/>
    <mergeCell ref="A29:M29"/>
    <mergeCell ref="I38:J38"/>
    <mergeCell ref="C30:L30"/>
    <mergeCell ref="M118:M119"/>
    <mergeCell ref="A1:I1"/>
    <mergeCell ref="A2:I2"/>
    <mergeCell ref="B7:C7"/>
    <mergeCell ref="B9:C9"/>
    <mergeCell ref="E20:F20"/>
    <mergeCell ref="E15:F15"/>
  </mergeCells>
  <conditionalFormatting sqref="A1 J1">
    <cfRule type="cellIs" dxfId="83" priority="1" stopIfTrue="1" operator="equal">
      <formula>"Missing Info"</formula>
    </cfRule>
  </conditionalFormatting>
  <conditionalFormatting sqref="E15:F15">
    <cfRule type="cellIs" dxfId="82" priority="2" stopIfTrue="1" operator="equal">
      <formula>"Pass"</formula>
    </cfRule>
  </conditionalFormatting>
  <dataValidations count="1">
    <dataValidation type="list" allowBlank="1" showInputMessage="1" showErrorMessage="1" sqref="E23:E24 F24 E26:F27" xr:uid="{00000000-0002-0000-2300-000000000000}">
      <formula1>CFM_AirFlow_Est</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91" r:id="rId4" name="Group Box 3">
              <controlPr defaultSize="0" autoFill="0" autoPict="0">
                <anchor moveWithCells="1">
                  <from>
                    <xdr:col>0</xdr:col>
                    <xdr:colOff>31750</xdr:colOff>
                    <xdr:row>19</xdr:row>
                    <xdr:rowOff>107950</xdr:rowOff>
                  </from>
                  <to>
                    <xdr:col>7</xdr:col>
                    <xdr:colOff>107950</xdr:colOff>
                    <xdr:row>21</xdr:row>
                    <xdr:rowOff>0</xdr:rowOff>
                  </to>
                </anchor>
              </controlPr>
            </control>
          </mc:Choice>
        </mc:AlternateContent>
        <mc:AlternateContent xmlns:mc="http://schemas.openxmlformats.org/markup-compatibility/2006">
          <mc:Choice Requires="x14">
            <control shapeId="37897" r:id="rId5" name="Group Box 9">
              <controlPr defaultSize="0" autoFill="0" autoPict="0">
                <anchor moveWithCells="1">
                  <from>
                    <xdr:col>0</xdr:col>
                    <xdr:colOff>76200</xdr:colOff>
                    <xdr:row>65</xdr:row>
                    <xdr:rowOff>0</xdr:rowOff>
                  </from>
                  <to>
                    <xdr:col>4</xdr:col>
                    <xdr:colOff>374650</xdr:colOff>
                    <xdr:row>69</xdr:row>
                    <xdr:rowOff>152400</xdr:rowOff>
                  </to>
                </anchor>
              </controlPr>
            </control>
          </mc:Choice>
        </mc:AlternateContent>
        <mc:AlternateContent xmlns:mc="http://schemas.openxmlformats.org/markup-compatibility/2006">
          <mc:Choice Requires="x14">
            <control shapeId="37898" r:id="rId6" name="Option Button 10">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37899" r:id="rId7" name="Option Button 11">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7900" r:id="rId8" name="Group Box 12">
              <controlPr defaultSize="0" autoFill="0" autoPict="0">
                <anchor moveWithCells="1">
                  <from>
                    <xdr:col>4</xdr:col>
                    <xdr:colOff>565150</xdr:colOff>
                    <xdr:row>65</xdr:row>
                    <xdr:rowOff>0</xdr:rowOff>
                  </from>
                  <to>
                    <xdr:col>6</xdr:col>
                    <xdr:colOff>800100</xdr:colOff>
                    <xdr:row>68</xdr:row>
                    <xdr:rowOff>0</xdr:rowOff>
                  </to>
                </anchor>
              </controlPr>
            </control>
          </mc:Choice>
        </mc:AlternateContent>
        <mc:AlternateContent xmlns:mc="http://schemas.openxmlformats.org/markup-compatibility/2006">
          <mc:Choice Requires="x14">
            <control shapeId="37901" r:id="rId9" name="Group Box 13">
              <controlPr defaultSize="0" autoFill="0" autoPict="0">
                <anchor moveWithCells="1">
                  <from>
                    <xdr:col>0</xdr:col>
                    <xdr:colOff>565150</xdr:colOff>
                    <xdr:row>65</xdr:row>
                    <xdr:rowOff>0</xdr:rowOff>
                  </from>
                  <to>
                    <xdr:col>4</xdr:col>
                    <xdr:colOff>374650</xdr:colOff>
                    <xdr:row>68</xdr:row>
                    <xdr:rowOff>152400</xdr:rowOff>
                  </to>
                </anchor>
              </controlPr>
            </control>
          </mc:Choice>
        </mc:AlternateContent>
        <mc:AlternateContent xmlns:mc="http://schemas.openxmlformats.org/markup-compatibility/2006">
          <mc:Choice Requires="x14">
            <control shapeId="37902" r:id="rId10" name="Option Button 14">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37903" r:id="rId11" name="Option Button 15">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7904" r:id="rId12" name="Group Box 16">
              <controlPr defaultSize="0" autoFill="0" autoPict="0">
                <anchor moveWithCells="1">
                  <from>
                    <xdr:col>4</xdr:col>
                    <xdr:colOff>412750</xdr:colOff>
                    <xdr:row>65</xdr:row>
                    <xdr:rowOff>0</xdr:rowOff>
                  </from>
                  <to>
                    <xdr:col>6</xdr:col>
                    <xdr:colOff>495300</xdr:colOff>
                    <xdr:row>68</xdr:row>
                    <xdr:rowOff>0</xdr:rowOff>
                  </to>
                </anchor>
              </controlPr>
            </control>
          </mc:Choice>
        </mc:AlternateContent>
        <mc:AlternateContent xmlns:mc="http://schemas.openxmlformats.org/markup-compatibility/2006">
          <mc:Choice Requires="x14">
            <control shapeId="37908" r:id="rId13" name="Group Box 20">
              <controlPr defaultSize="0" autoFill="0" autoPict="0">
                <anchor moveWithCells="1">
                  <from>
                    <xdr:col>0</xdr:col>
                    <xdr:colOff>488950</xdr:colOff>
                    <xdr:row>68</xdr:row>
                    <xdr:rowOff>336550</xdr:rowOff>
                  </from>
                  <to>
                    <xdr:col>4</xdr:col>
                    <xdr:colOff>374650</xdr:colOff>
                    <xdr:row>72</xdr:row>
                    <xdr:rowOff>31750</xdr:rowOff>
                  </to>
                </anchor>
              </controlPr>
            </control>
          </mc:Choice>
        </mc:AlternateContent>
        <mc:AlternateContent xmlns:mc="http://schemas.openxmlformats.org/markup-compatibility/2006">
          <mc:Choice Requires="x14">
            <control shapeId="37909" r:id="rId14" name="Option Button 21">
              <controlPr defaultSize="0" autoFill="0" autoLine="0" autoPict="0">
                <anchor moveWithCells="1">
                  <from>
                    <xdr:col>2</xdr:col>
                    <xdr:colOff>1327150</xdr:colOff>
                    <xdr:row>37</xdr:row>
                    <xdr:rowOff>190500</xdr:rowOff>
                  </from>
                  <to>
                    <xdr:col>3</xdr:col>
                    <xdr:colOff>1346200</xdr:colOff>
                    <xdr:row>38</xdr:row>
                    <xdr:rowOff>190500</xdr:rowOff>
                  </to>
                </anchor>
              </controlPr>
            </control>
          </mc:Choice>
        </mc:AlternateContent>
        <mc:AlternateContent xmlns:mc="http://schemas.openxmlformats.org/markup-compatibility/2006">
          <mc:Choice Requires="x14">
            <control shapeId="37913" r:id="rId15" name="Group Box 25">
              <controlPr defaultSize="0" autoFill="0" autoPict="0">
                <anchor moveWithCells="1">
                  <from>
                    <xdr:col>2</xdr:col>
                    <xdr:colOff>800100</xdr:colOff>
                    <xdr:row>36</xdr:row>
                    <xdr:rowOff>412750</xdr:rowOff>
                  </from>
                  <to>
                    <xdr:col>14</xdr:col>
                    <xdr:colOff>1212850</xdr:colOff>
                    <xdr:row>39</xdr:row>
                    <xdr:rowOff>76200</xdr:rowOff>
                  </to>
                </anchor>
              </controlPr>
            </control>
          </mc:Choice>
        </mc:AlternateContent>
        <mc:AlternateContent xmlns:mc="http://schemas.openxmlformats.org/markup-compatibility/2006">
          <mc:Choice Requires="x14">
            <control shapeId="37917" r:id="rId16" name="Group Box 29">
              <controlPr defaultSize="0" autoFill="0" autoPict="0">
                <anchor moveWithCells="1">
                  <from>
                    <xdr:col>0</xdr:col>
                    <xdr:colOff>869950</xdr:colOff>
                    <xdr:row>42</xdr:row>
                    <xdr:rowOff>336550</xdr:rowOff>
                  </from>
                  <to>
                    <xdr:col>4</xdr:col>
                    <xdr:colOff>374650</xdr:colOff>
                    <xdr:row>46</xdr:row>
                    <xdr:rowOff>31750</xdr:rowOff>
                  </to>
                </anchor>
              </controlPr>
            </control>
          </mc:Choice>
        </mc:AlternateContent>
        <mc:AlternateContent xmlns:mc="http://schemas.openxmlformats.org/markup-compatibility/2006">
          <mc:Choice Requires="x14">
            <control shapeId="123949" r:id="rId17" name="Group Box 1069">
              <controlPr defaultSize="0" autoFill="0" autoPict="0">
                <anchor moveWithCells="1">
                  <from>
                    <xdr:col>0</xdr:col>
                    <xdr:colOff>76200</xdr:colOff>
                    <xdr:row>96</xdr:row>
                    <xdr:rowOff>0</xdr:rowOff>
                  </from>
                  <to>
                    <xdr:col>4</xdr:col>
                    <xdr:colOff>374650</xdr:colOff>
                    <xdr:row>101</xdr:row>
                    <xdr:rowOff>0</xdr:rowOff>
                  </to>
                </anchor>
              </controlPr>
            </control>
          </mc:Choice>
        </mc:AlternateContent>
        <mc:AlternateContent xmlns:mc="http://schemas.openxmlformats.org/markup-compatibility/2006">
          <mc:Choice Requires="x14">
            <control shapeId="123950" r:id="rId18" name="Option Button 1070">
              <controlPr defaultSize="0" autoFill="0" autoLine="0" autoPict="0">
                <anchor moveWithCells="1">
                  <from>
                    <xdr:col>4</xdr:col>
                    <xdr:colOff>641350</xdr:colOff>
                    <xdr:row>103</xdr:row>
                    <xdr:rowOff>0</xdr:rowOff>
                  </from>
                  <to>
                    <xdr:col>5</xdr:col>
                    <xdr:colOff>76200</xdr:colOff>
                    <xdr:row>104</xdr:row>
                    <xdr:rowOff>76200</xdr:rowOff>
                  </to>
                </anchor>
              </controlPr>
            </control>
          </mc:Choice>
        </mc:AlternateContent>
        <mc:AlternateContent xmlns:mc="http://schemas.openxmlformats.org/markup-compatibility/2006">
          <mc:Choice Requires="x14">
            <control shapeId="123951" r:id="rId19" name="Option Button 1071">
              <controlPr defaultSize="0" autoFill="0" autoLine="0" autoPict="0">
                <anchor moveWithCells="1">
                  <from>
                    <xdr:col>5</xdr:col>
                    <xdr:colOff>869950</xdr:colOff>
                    <xdr:row>103</xdr:row>
                    <xdr:rowOff>31750</xdr:rowOff>
                  </from>
                  <to>
                    <xdr:col>6</xdr:col>
                    <xdr:colOff>0</xdr:colOff>
                    <xdr:row>104</xdr:row>
                    <xdr:rowOff>31750</xdr:rowOff>
                  </to>
                </anchor>
              </controlPr>
            </control>
          </mc:Choice>
        </mc:AlternateContent>
        <mc:AlternateContent xmlns:mc="http://schemas.openxmlformats.org/markup-compatibility/2006">
          <mc:Choice Requires="x14">
            <control shapeId="123952" r:id="rId20" name="Group Box 1072">
              <controlPr defaultSize="0" autoFill="0" autoPict="0">
                <anchor moveWithCells="1">
                  <from>
                    <xdr:col>4</xdr:col>
                    <xdr:colOff>565150</xdr:colOff>
                    <xdr:row>102</xdr:row>
                    <xdr:rowOff>31750</xdr:rowOff>
                  </from>
                  <to>
                    <xdr:col>6</xdr:col>
                    <xdr:colOff>800100</xdr:colOff>
                    <xdr:row>105</xdr:row>
                    <xdr:rowOff>0</xdr:rowOff>
                  </to>
                </anchor>
              </controlPr>
            </control>
          </mc:Choice>
        </mc:AlternateContent>
        <mc:AlternateContent xmlns:mc="http://schemas.openxmlformats.org/markup-compatibility/2006">
          <mc:Choice Requires="x14">
            <control shapeId="123953" r:id="rId21" name="Group Box 1073">
              <controlPr defaultSize="0" autoFill="0" autoPict="0">
                <anchor moveWithCells="1">
                  <from>
                    <xdr:col>0</xdr:col>
                    <xdr:colOff>565150</xdr:colOff>
                    <xdr:row>96</xdr:row>
                    <xdr:rowOff>114300</xdr:rowOff>
                  </from>
                  <to>
                    <xdr:col>4</xdr:col>
                    <xdr:colOff>374650</xdr:colOff>
                    <xdr:row>100</xdr:row>
                    <xdr:rowOff>69850</xdr:rowOff>
                  </to>
                </anchor>
              </controlPr>
            </control>
          </mc:Choice>
        </mc:AlternateContent>
        <mc:AlternateContent xmlns:mc="http://schemas.openxmlformats.org/markup-compatibility/2006">
          <mc:Choice Requires="x14">
            <control shapeId="123954" r:id="rId22" name="Option Button 1074">
              <controlPr defaultSize="0" autoFill="0" autoLine="0" autoPict="0">
                <anchor moveWithCells="1">
                  <from>
                    <xdr:col>4</xdr:col>
                    <xdr:colOff>641350</xdr:colOff>
                    <xdr:row>106</xdr:row>
                    <xdr:rowOff>0</xdr:rowOff>
                  </from>
                  <to>
                    <xdr:col>5</xdr:col>
                    <xdr:colOff>76200</xdr:colOff>
                    <xdr:row>107</xdr:row>
                    <xdr:rowOff>76200</xdr:rowOff>
                  </to>
                </anchor>
              </controlPr>
            </control>
          </mc:Choice>
        </mc:AlternateContent>
        <mc:AlternateContent xmlns:mc="http://schemas.openxmlformats.org/markup-compatibility/2006">
          <mc:Choice Requires="x14">
            <control shapeId="123955" r:id="rId23" name="Option Button 1075">
              <controlPr defaultSize="0" autoFill="0" autoLine="0" autoPict="0">
                <anchor moveWithCells="1">
                  <from>
                    <xdr:col>5</xdr:col>
                    <xdr:colOff>869950</xdr:colOff>
                    <xdr:row>106</xdr:row>
                    <xdr:rowOff>31750</xdr:rowOff>
                  </from>
                  <to>
                    <xdr:col>6</xdr:col>
                    <xdr:colOff>0</xdr:colOff>
                    <xdr:row>107</xdr:row>
                    <xdr:rowOff>31750</xdr:rowOff>
                  </to>
                </anchor>
              </controlPr>
            </control>
          </mc:Choice>
        </mc:AlternateContent>
        <mc:AlternateContent xmlns:mc="http://schemas.openxmlformats.org/markup-compatibility/2006">
          <mc:Choice Requires="x14">
            <control shapeId="123956" r:id="rId24" name="Group Box 1076">
              <controlPr defaultSize="0" autoFill="0" autoPict="0">
                <anchor moveWithCells="1">
                  <from>
                    <xdr:col>4</xdr:col>
                    <xdr:colOff>412750</xdr:colOff>
                    <xdr:row>105</xdr:row>
                    <xdr:rowOff>107950</xdr:rowOff>
                  </from>
                  <to>
                    <xdr:col>6</xdr:col>
                    <xdr:colOff>495300</xdr:colOff>
                    <xdr:row>108</xdr:row>
                    <xdr:rowOff>76200</xdr:rowOff>
                  </to>
                </anchor>
              </controlPr>
            </control>
          </mc:Choice>
        </mc:AlternateContent>
        <mc:AlternateContent xmlns:mc="http://schemas.openxmlformats.org/markup-compatibility/2006">
          <mc:Choice Requires="x14">
            <control shapeId="123958" r:id="rId25" name="Option Button 1078">
              <controlPr defaultSize="0" autoFill="0" autoLine="0" autoPict="0">
                <anchor moveWithCells="1">
                  <from>
                    <xdr:col>2</xdr:col>
                    <xdr:colOff>1327150</xdr:colOff>
                    <xdr:row>37</xdr:row>
                    <xdr:rowOff>190500</xdr:rowOff>
                  </from>
                  <to>
                    <xdr:col>3</xdr:col>
                    <xdr:colOff>1079500</xdr:colOff>
                    <xdr:row>38</xdr:row>
                    <xdr:rowOff>190500</xdr:rowOff>
                  </to>
                </anchor>
              </controlPr>
            </control>
          </mc:Choice>
        </mc:AlternateContent>
        <mc:AlternateContent xmlns:mc="http://schemas.openxmlformats.org/markup-compatibility/2006">
          <mc:Choice Requires="x14">
            <control shapeId="123959" r:id="rId26" name="Option Button 1079">
              <controlPr defaultSize="0" autoFill="0" autoLine="0" autoPict="0">
                <anchor moveWithCells="1">
                  <from>
                    <xdr:col>2</xdr:col>
                    <xdr:colOff>1327150</xdr:colOff>
                    <xdr:row>37</xdr:row>
                    <xdr:rowOff>190500</xdr:rowOff>
                  </from>
                  <to>
                    <xdr:col>3</xdr:col>
                    <xdr:colOff>1117600</xdr:colOff>
                    <xdr:row>38</xdr:row>
                    <xdr:rowOff>190500</xdr:rowOff>
                  </to>
                </anchor>
              </controlPr>
            </control>
          </mc:Choice>
        </mc:AlternateContent>
        <mc:AlternateContent xmlns:mc="http://schemas.openxmlformats.org/markup-compatibility/2006">
          <mc:Choice Requires="x14">
            <control shapeId="123960" r:id="rId27" name="Option Button 1080">
              <controlPr defaultSize="0" autoFill="0" autoLine="0" autoPict="0">
                <anchor moveWithCells="1">
                  <from>
                    <xdr:col>2</xdr:col>
                    <xdr:colOff>1346200</xdr:colOff>
                    <xdr:row>37</xdr:row>
                    <xdr:rowOff>190500</xdr:rowOff>
                  </from>
                  <to>
                    <xdr:col>3</xdr:col>
                    <xdr:colOff>1022350</xdr:colOff>
                    <xdr:row>38</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8641E63A-1590-4A7A-9CB7-8DD51D828C5A}">
          <x14:formula1>
            <xm:f>References!$M$61:$M$63</xm:f>
          </x14:formula1>
          <xm:sqref>B7</xm:sqref>
        </x14:dataValidation>
        <x14:dataValidation type="list" allowBlank="1" showInputMessage="1" showErrorMessage="1" xr:uid="{AAD5C6B4-FACB-4D06-B62E-204C82A5378D}">
          <x14:formula1>
            <xm:f>References!$M$66:$M$68</xm:f>
          </x14:formula1>
          <xm:sqref>B9</xm:sqref>
        </x14:dataValidation>
        <x14:dataValidation type="list" allowBlank="1" showInputMessage="1" showErrorMessage="1" xr:uid="{845775EA-A592-400D-80E3-E39E375E41EA}">
          <x14:formula1>
            <xm:f>References!$M$71:$M$73</xm:f>
          </x14:formula1>
          <xm:sqref>E20:F20</xm:sqref>
        </x14:dataValidation>
        <x14:dataValidation type="list" allowBlank="1" showInputMessage="1" showErrorMessage="1" xr:uid="{36980EEE-B7C4-4AF3-B6FB-3D54FDB22FE1}">
          <x14:formula1>
            <xm:f>References!$M$76:$M$78</xm:f>
          </x14:formula1>
          <xm:sqref>H22:J22</xm:sqref>
        </x14:dataValidation>
        <x14:dataValidation type="list" allowBlank="1" showInputMessage="1" showErrorMessage="1" xr:uid="{D22DB3C2-52BB-417E-8E13-532D6625FB64}">
          <x14:formula1>
            <xm:f>References!$M$81:$M$83</xm:f>
          </x14:formula1>
          <xm:sqref>D38:E38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36EB-9138-448E-88DA-CFD717F439FA}">
  <sheetPr codeName="Sheet45">
    <tabColor rgb="FF7030A0"/>
  </sheetPr>
  <dimension ref="A1:AE235"/>
  <sheetViews>
    <sheetView showGridLines="0" topLeftCell="A3" zoomScale="80" zoomScaleNormal="80" zoomScaleSheetLayoutView="80" zoomScalePageLayoutView="60" workbookViewId="0">
      <selection activeCell="A3" sqref="A3"/>
    </sheetView>
  </sheetViews>
  <sheetFormatPr defaultColWidth="0" defaultRowHeight="14.5" customHeight="1" zeroHeight="1"/>
  <cols>
    <col min="1" max="1" width="3.81640625" style="1266" customWidth="1"/>
    <col min="2" max="2" width="1.54296875" style="209" customWidth="1"/>
    <col min="3" max="3" width="49.1796875" style="209" customWidth="1"/>
    <col min="4" max="4" width="26.1796875" style="209" customWidth="1"/>
    <col min="5" max="5" width="12.1796875" style="209" customWidth="1"/>
    <col min="6" max="6" width="11.54296875" style="209" customWidth="1"/>
    <col min="7" max="7" width="46.81640625" style="209" customWidth="1"/>
    <col min="8" max="8" width="32.1796875" style="209" customWidth="1"/>
    <col min="9" max="9" width="7.81640625" style="209" customWidth="1"/>
    <col min="10" max="10" width="7.54296875" style="209" customWidth="1"/>
    <col min="11" max="11" width="47.54296875" style="209" customWidth="1"/>
    <col min="12" max="12" width="13.54296875" style="209" customWidth="1"/>
    <col min="13" max="13" width="13.453125" style="209" customWidth="1"/>
    <col min="14" max="14" width="17.81640625" style="209" customWidth="1"/>
    <col min="15" max="15" width="17.81640625" style="209" hidden="1" customWidth="1"/>
    <col min="16" max="16" width="16.81640625" style="209" hidden="1" customWidth="1"/>
    <col min="17" max="17" width="16" style="209" hidden="1" customWidth="1"/>
    <col min="18" max="18" width="15.81640625" style="209" hidden="1" customWidth="1"/>
    <col min="19" max="19" width="16.1796875" style="209" hidden="1" customWidth="1"/>
    <col min="20" max="20" width="24" style="209" hidden="1" customWidth="1"/>
    <col min="21" max="21" width="16.1796875" style="209" hidden="1" customWidth="1"/>
    <col min="22" max="25" width="15.81640625" style="209" hidden="1" customWidth="1"/>
    <col min="26" max="27" width="7.81640625" style="209" hidden="1" customWidth="1"/>
    <col min="28" max="28" width="11.81640625" style="209" hidden="1" customWidth="1"/>
    <col min="29" max="29" width="13.453125" style="209" hidden="1" customWidth="1"/>
    <col min="30" max="30" width="8.81640625" style="209" hidden="1" customWidth="1"/>
    <col min="31" max="31" width="11.1796875" style="209" hidden="1" customWidth="1"/>
    <col min="32" max="16384" width="8.81640625" style="209" hidden="1"/>
  </cols>
  <sheetData>
    <row r="1" spans="1:14" s="1261" customFormat="1" ht="60" hidden="1" customHeight="1">
      <c r="A1" s="1258"/>
      <c r="B1" s="1259" t="str">
        <f>Development!$A$3&amp;" Residential Efficiency Program"</f>
        <v>2024 Residential Efficiency Program</v>
      </c>
      <c r="C1" s="1260"/>
      <c r="D1" s="1260"/>
      <c r="E1" s="1260"/>
      <c r="F1" s="1260"/>
      <c r="G1" s="1260"/>
      <c r="H1" s="1260"/>
      <c r="I1" s="1260"/>
      <c r="J1" s="1260"/>
      <c r="K1" s="1260"/>
      <c r="L1" s="1260"/>
      <c r="M1" s="1260"/>
      <c r="N1" s="1260"/>
    </row>
    <row r="2" spans="1:14" ht="60" hidden="1" customHeight="1" thickBot="1">
      <c r="A2" s="1262"/>
      <c r="B2" s="1263" t="str">
        <f>"Air Source Heat Pump Worksheet, Version "&amp;Development!A2</f>
        <v>Air Source Heat Pump Worksheet, Version 3.0</v>
      </c>
      <c r="C2" s="1264"/>
      <c r="D2" s="1264"/>
      <c r="E2" s="1264"/>
      <c r="F2" s="1264"/>
      <c r="G2" s="1264"/>
      <c r="H2" s="1264"/>
      <c r="I2" s="1264"/>
      <c r="J2" s="1264"/>
      <c r="K2" s="1264"/>
      <c r="L2" s="1264"/>
      <c r="M2" s="1264"/>
      <c r="N2" s="1264"/>
    </row>
    <row r="3" spans="1:14" s="830" customFormat="1" ht="19" customHeight="1" thickTop="1">
      <c r="A3" s="1311"/>
    </row>
    <row r="4" spans="1:14" s="533" customFormat="1" hidden="1">
      <c r="A4" s="1265"/>
    </row>
    <row r="5" spans="1:14" s="533" customFormat="1" ht="15" hidden="1" customHeight="1">
      <c r="A5" s="1265"/>
    </row>
    <row r="6" spans="1:14" s="533" customFormat="1" hidden="1">
      <c r="A6" s="1265"/>
    </row>
    <row r="7" spans="1:14" s="533" customFormat="1" ht="32.5" hidden="1" customHeight="1">
      <c r="A7" s="1265"/>
    </row>
    <row r="8" spans="1:14" s="533" customFormat="1" ht="35.5" hidden="1" customHeight="1">
      <c r="A8" s="1265"/>
    </row>
    <row r="9" spans="1:14" s="533" customFormat="1" hidden="1">
      <c r="A9" s="1265"/>
    </row>
    <row r="10" spans="1:14" s="533" customFormat="1" ht="31" hidden="1" customHeight="1">
      <c r="A10" s="1265"/>
    </row>
    <row r="11" spans="1:14" s="533" customFormat="1" ht="31" hidden="1" customHeight="1">
      <c r="A11" s="1265"/>
    </row>
    <row r="12" spans="1:14" s="533" customFormat="1" ht="33.65" hidden="1" customHeight="1">
      <c r="A12" s="1265"/>
    </row>
    <row r="13" spans="1:14" s="533" customFormat="1" ht="16" hidden="1" customHeight="1">
      <c r="A13" s="1265"/>
    </row>
    <row r="14" spans="1:14" s="533" customFormat="1" ht="46" hidden="1" customHeight="1">
      <c r="A14" s="1265"/>
    </row>
    <row r="15" spans="1:14" s="533" customFormat="1" ht="19.5" hidden="1" customHeight="1">
      <c r="A15" s="1265"/>
    </row>
    <row r="16" spans="1:14" s="533" customFormat="1" ht="19.5" hidden="1" customHeight="1">
      <c r="A16" s="1265"/>
    </row>
    <row r="17" spans="1:29" s="533" customFormat="1" ht="19.5" hidden="1" customHeight="1">
      <c r="A17" s="1265"/>
    </row>
    <row r="18" spans="1:29" s="533" customFormat="1" ht="31.5" hidden="1" customHeight="1">
      <c r="A18" s="1265"/>
    </row>
    <row r="19" spans="1:29" s="533" customFormat="1" ht="40" hidden="1" customHeight="1">
      <c r="A19" s="1265"/>
    </row>
    <row r="20" spans="1:29" s="533" customFormat="1" ht="19.5" hidden="1" customHeight="1">
      <c r="A20" s="1265"/>
    </row>
    <row r="21" spans="1:29" ht="52" customHeight="1">
      <c r="C21" s="2134"/>
      <c r="D21" s="2134"/>
      <c r="E21" s="2134"/>
      <c r="F21" s="2134"/>
      <c r="G21" s="2134"/>
      <c r="H21" s="2134"/>
      <c r="I21" s="2134"/>
      <c r="J21" s="2134"/>
      <c r="K21" s="2134"/>
      <c r="L21" s="2134"/>
      <c r="M21" s="2134"/>
    </row>
    <row r="22" spans="1:29" ht="43" customHeight="1">
      <c r="C22" s="2135" t="s">
        <v>2122</v>
      </c>
      <c r="D22" s="2136"/>
      <c r="E22" s="2136"/>
      <c r="F22" s="2136"/>
      <c r="G22" s="2136"/>
      <c r="H22" s="2136"/>
      <c r="I22" s="2136"/>
      <c r="J22" s="2136"/>
      <c r="K22" s="2136"/>
      <c r="L22" s="2136"/>
      <c r="M22" s="2137"/>
      <c r="O22" s="209" t="e">
        <f>IF(References!$A$15=TRUE,Qualifying_Index!BO27,Qualifying_Index!BP27)</f>
        <v>#VALUE!</v>
      </c>
    </row>
    <row r="23" spans="1:29" ht="42.65" customHeight="1">
      <c r="B23" s="1290">
        <v>1</v>
      </c>
      <c r="C23" s="1286" t="s">
        <v>2123</v>
      </c>
      <c r="D23" s="2130" t="str">
        <f>IF(AND(ISNUMBER(SEARCH("Non-Ducted",VLOOKUP(D25,'NEEP ASHP List'!$1:$1048576,6,FALSE))),(ISNUMBER(SEARCH("Singlezone",VLOOKUP(D25,'NEEP ASHP List'!$1:$1048576,6,FALSE))))),"Ductless Mini Split - ccASHP",IF(AND(ISNUMBER(SEARCH("Non-Ducted",VLOOKUP(D25,'NEEP ASHP List'!$1:$1048576,6,FALSE))),(ISNUMBER(SEARCH("Multizone",VLOOKUP(D25,'NEEP ASHP List'!$1:$1048576,6,FALSE))))),"Ductless Multi Split - ccASHP",IF(_xlfn.IFNA(VLOOKUP(D25,'NEEP ASHP List'!$1:$1048576,6,FALSE),"ERROR")="ERROR","","Ducted ccASHP")))</f>
        <v/>
      </c>
      <c r="E23" s="2130"/>
      <c r="F23" s="533"/>
      <c r="G23" s="2131"/>
      <c r="H23" s="2131"/>
      <c r="I23" s="533"/>
      <c r="J23" s="1249"/>
      <c r="K23" s="533"/>
      <c r="L23" s="533"/>
      <c r="M23" s="533"/>
      <c r="N23" s="1266"/>
    </row>
    <row r="24" spans="1:29" ht="14.5" customHeight="1">
      <c r="B24" s="1290"/>
      <c r="C24" s="1249"/>
      <c r="D24" s="1269"/>
      <c r="E24" s="1269"/>
      <c r="F24" s="533"/>
      <c r="G24" s="2131"/>
      <c r="H24" s="2131"/>
      <c r="I24" s="1251"/>
      <c r="J24" s="1249"/>
      <c r="K24" s="533"/>
      <c r="L24" s="533"/>
      <c r="M24" s="533"/>
      <c r="N24" s="1281"/>
    </row>
    <row r="25" spans="1:29" ht="42.65" customHeight="1">
      <c r="B25" s="1290"/>
      <c r="C25" s="1287" t="s">
        <v>2788</v>
      </c>
      <c r="D25" s="1312" t="str">
        <f>IF('ASHP Equipment Information'!D25="","",'ASHP Equipment Information'!D25)</f>
        <v/>
      </c>
      <c r="E25" s="1252"/>
      <c r="F25" s="533"/>
      <c r="G25" s="2131"/>
      <c r="H25" s="2131"/>
      <c r="I25" s="533"/>
      <c r="J25" s="533"/>
      <c r="K25" s="533"/>
      <c r="L25" s="533"/>
      <c r="M25" s="533"/>
      <c r="N25" s="1282"/>
    </row>
    <row r="26" spans="1:29" s="533" customFormat="1" ht="14.5" customHeight="1">
      <c r="A26" s="1265"/>
      <c r="B26" s="1291"/>
      <c r="D26" s="1270"/>
      <c r="E26" s="1252"/>
      <c r="G26" s="209"/>
      <c r="H26" s="209"/>
      <c r="N26" s="1283"/>
    </row>
    <row r="27" spans="1:29" ht="58" customHeight="1">
      <c r="B27" s="1290"/>
      <c r="C27" s="1253" t="s">
        <v>2795</v>
      </c>
      <c r="D27" s="1271" t="str">
        <f>IF(ISNA(VLOOKUP(D25,'NEEP ASHP List'!$1:$1048576,22,0)),"",VLOOKUP(D25,'NEEP ASHP List'!$1:$1048576,22,0))</f>
        <v/>
      </c>
      <c r="E27" s="1252"/>
      <c r="G27" s="1253" t="str">
        <f>" NEEP Heating Capacity (BTUh)*:
*@17⁰F Maximum"</f>
        <v xml:space="preserve"> NEEP Heating Capacity (BTUh)*:
*@17⁰F Maximum</v>
      </c>
      <c r="H27" s="1277" t="str">
        <f>IF(ISNA(VLOOKUP(D25,'NEEP ASHP List'!$1:$1048576,22,0)),"",VLOOKUP(D25,'NEEP ASHP List'!$1:$1048576,25,0))</f>
        <v/>
      </c>
      <c r="I27" s="1254"/>
      <c r="J27" s="533"/>
      <c r="K27" s="1253" t="str">
        <f>"AHRI Heating Capacity (BTUh)*:
*@17⁰F Rated"</f>
        <v>AHRI Heating Capacity (BTUh)*:
*@17⁰F Rated</v>
      </c>
      <c r="L27" s="2126" t="str">
        <f>IF(ISNA(VLOOKUP(D25,'NEEP ASHP List'!$1:$1048576,22,0)),"",VLOOKUP(D25,'NEEP ASHP List'!$1:$1048576,23,0))</f>
        <v/>
      </c>
      <c r="M27" s="2126"/>
      <c r="N27" s="1282"/>
    </row>
    <row r="28" spans="1:29" ht="14.5" customHeight="1">
      <c r="B28" s="1290"/>
      <c r="C28" s="1253"/>
      <c r="D28" s="1272"/>
      <c r="E28" s="459"/>
      <c r="G28" s="1255"/>
      <c r="H28" s="1256"/>
      <c r="I28" s="1255"/>
      <c r="J28" s="1255"/>
      <c r="L28" s="1272"/>
      <c r="M28" s="1272"/>
      <c r="N28" s="1282"/>
    </row>
    <row r="29" spans="1:29" ht="14.5" customHeight="1">
      <c r="B29" s="1290"/>
      <c r="D29" s="459"/>
      <c r="E29" s="459"/>
      <c r="G29" s="1255"/>
      <c r="H29" s="1256"/>
      <c r="I29" s="1255"/>
      <c r="J29" s="1255"/>
      <c r="L29" s="459"/>
      <c r="M29" s="459"/>
      <c r="N29" s="1282"/>
    </row>
    <row r="30" spans="1:29" ht="43" customHeight="1">
      <c r="B30" s="1290"/>
      <c r="C30" s="1288" t="s">
        <v>3445</v>
      </c>
      <c r="D30" s="1273" t="str">
        <f>IFERROR(IF(VLOOKUP(D25,'NEEP ASHP List'!$1:$1048576,17,FALSE)="","SEER/EER/HSPF","SEER2/EER2/HSPF2"),"")</f>
        <v/>
      </c>
      <c r="E30" s="1252"/>
      <c r="H30" s="459"/>
      <c r="J30" s="1253"/>
      <c r="K30" s="533"/>
      <c r="L30" s="459"/>
      <c r="M30" s="1280"/>
      <c r="N30" s="1284"/>
      <c r="O30" s="1267"/>
      <c r="P30" s="1267"/>
      <c r="Q30" s="1267"/>
      <c r="R30" s="1267"/>
      <c r="S30" s="1267"/>
      <c r="U30" s="1267"/>
      <c r="V30" s="1267"/>
      <c r="W30" s="1267"/>
      <c r="X30" s="1267"/>
      <c r="Z30" s="1267"/>
      <c r="AA30" s="1267"/>
      <c r="AB30" s="1267"/>
      <c r="AC30" s="1267"/>
    </row>
    <row r="31" spans="1:29" ht="14.5" customHeight="1">
      <c r="B31" s="1290"/>
      <c r="D31" s="459"/>
      <c r="E31" s="459"/>
      <c r="G31" s="1253"/>
      <c r="H31" s="1252"/>
      <c r="I31" s="533"/>
      <c r="J31" s="1253"/>
      <c r="K31" s="533"/>
      <c r="L31" s="459"/>
      <c r="M31" s="1280"/>
      <c r="N31" s="1284"/>
      <c r="O31" s="1267"/>
      <c r="P31" s="1267"/>
      <c r="Q31" s="1267"/>
      <c r="R31" s="1267"/>
      <c r="S31" s="1267"/>
      <c r="U31" s="1267"/>
      <c r="V31" s="1267"/>
      <c r="W31" s="1267"/>
      <c r="X31" s="1267"/>
      <c r="Z31" s="1267"/>
      <c r="AA31" s="1267"/>
      <c r="AB31" s="1267"/>
      <c r="AC31" s="1267"/>
    </row>
    <row r="32" spans="1:29" ht="20">
      <c r="B32" s="1290"/>
      <c r="C32" s="1249" t="str">
        <f>IF($D30="SEER2/EER2/HSPF2","SEER2:","SEER:")</f>
        <v>SEER:</v>
      </c>
      <c r="D32" s="1274" t="str">
        <f>IFERROR(IF(VLOOKUP(D25,'NEEP ASHP List'!$1:$1048576,17,FALSE)="",VLOOKUP(D25,'NEEP ASHP List'!$1:$1048576,14,FALSE),VLOOKUP(D25,'NEEP ASHP List'!$1:$1048576,17,FALSE)),"")</f>
        <v/>
      </c>
      <c r="E32" s="459"/>
      <c r="G32" s="1249" t="str">
        <f>IF($D30="SEER2/EER2/HSPF2","EER2:","EER:")</f>
        <v>EER:</v>
      </c>
      <c r="H32" s="1278" t="str">
        <f>IFERROR(IF(VLOOKUP(D25,'NEEP ASHP List'!$1:$1048576,16,FALSE)="",VLOOKUP(D25,'NEEP ASHP List'!$1:$1048576,13,FALSE),VLOOKUP(D25,'NEEP ASHP List'!$1:$1048576,16,FALSE)),"")</f>
        <v/>
      </c>
      <c r="I32" s="533"/>
      <c r="J32" s="1253"/>
      <c r="K32" s="1249" t="str">
        <f>IF($D30="SEER2/EER2/HSPF2","HSPF2:","HSPF:")</f>
        <v>HSPF:</v>
      </c>
      <c r="L32" s="2132" t="str">
        <f>IFERROR(IF(VLOOKUP(D25,'NEEP ASHP List'!$1:$1048576,18,FALSE)="",VLOOKUP(D25,'NEEP ASHP List'!$1:$1048576,15,FALSE),VLOOKUP(D25,'NEEP ASHP List'!$1:$1048576,18,FALSE)),"")</f>
        <v/>
      </c>
      <c r="M32" s="2133"/>
      <c r="N32" s="1284"/>
      <c r="O32" s="1267"/>
      <c r="P32" s="1267"/>
      <c r="Q32" s="1267"/>
      <c r="R32" s="1267"/>
      <c r="S32" s="1267"/>
      <c r="U32" s="1267"/>
      <c r="V32" s="1267"/>
      <c r="W32" s="1267"/>
      <c r="X32" s="1267"/>
      <c r="Z32" s="1267"/>
      <c r="AA32" s="1267"/>
      <c r="AB32" s="1267"/>
      <c r="AC32" s="1267"/>
    </row>
    <row r="33" spans="2:29" s="209" customFormat="1" ht="14.5" customHeight="1">
      <c r="B33" s="1290"/>
      <c r="D33" s="1261"/>
      <c r="G33" s="1253"/>
      <c r="H33" s="1252"/>
      <c r="I33" s="533"/>
      <c r="J33" s="1253"/>
      <c r="K33" s="533"/>
      <c r="L33" s="459"/>
      <c r="M33" s="1280"/>
      <c r="N33" s="1284"/>
      <c r="O33" s="1267"/>
      <c r="P33" s="1267"/>
      <c r="Q33" s="1267"/>
      <c r="R33" s="1267"/>
      <c r="S33" s="1267"/>
      <c r="U33" s="1267"/>
      <c r="V33" s="1267"/>
      <c r="W33" s="1267"/>
      <c r="X33" s="1267"/>
      <c r="Z33" s="1267"/>
      <c r="AA33" s="1267"/>
      <c r="AB33" s="1267"/>
      <c r="AC33" s="1267"/>
    </row>
    <row r="34" spans="2:29" s="209" customFormat="1" ht="42.65" customHeight="1">
      <c r="B34" s="1290"/>
      <c r="C34" s="1253" t="s">
        <v>2120</v>
      </c>
      <c r="D34" s="2128" t="str">
        <f>IF(ISNA(VLOOKUP(D25,'NEEP ASHP List'!$1:$1048576,4,0)),"",VLOOKUP(D25,'NEEP ASHP List'!$1:$1048576,4,0))</f>
        <v/>
      </c>
      <c r="E34" s="2128"/>
      <c r="G34" s="1253" t="s">
        <v>2575</v>
      </c>
      <c r="H34" s="1279" t="str">
        <f>IF(ISNA(VLOOKUP(D25,'NEEP ASHP List'!$1:$1048576,10,0)),"",VLOOKUP(D25,'NEEP ASHP List'!$1:$1048576,10,0))</f>
        <v/>
      </c>
      <c r="I34" s="533"/>
      <c r="J34" s="1253"/>
      <c r="K34" s="533"/>
      <c r="L34" s="533"/>
      <c r="M34" s="533"/>
      <c r="N34" s="1284"/>
      <c r="O34" s="1267"/>
      <c r="P34" s="1267"/>
      <c r="Q34" s="1267"/>
      <c r="R34" s="1267"/>
      <c r="S34" s="1267"/>
      <c r="U34" s="1267"/>
      <c r="V34" s="1267"/>
      <c r="W34" s="1267"/>
      <c r="X34" s="1267"/>
      <c r="Z34" s="1267"/>
      <c r="AA34" s="1267"/>
      <c r="AB34" s="1267"/>
      <c r="AC34" s="1267"/>
    </row>
    <row r="35" spans="2:29" s="209" customFormat="1" ht="15.65" customHeight="1">
      <c r="B35" s="1290"/>
      <c r="C35" s="1289"/>
      <c r="D35" s="1276"/>
      <c r="E35" s="1272"/>
      <c r="G35" s="1253"/>
      <c r="H35" s="1276"/>
      <c r="I35" s="1257"/>
      <c r="J35" s="1255"/>
      <c r="K35" s="533"/>
      <c r="L35" s="533"/>
      <c r="M35" s="533"/>
      <c r="N35" s="1284"/>
      <c r="O35" s="1267"/>
      <c r="P35" s="1267"/>
      <c r="Q35" s="1267"/>
      <c r="R35" s="1267"/>
      <c r="S35" s="1267"/>
      <c r="U35" s="1267"/>
      <c r="V35" s="1267"/>
      <c r="W35" s="1267"/>
      <c r="X35" s="1267"/>
      <c r="Z35" s="1267"/>
      <c r="AA35" s="1267"/>
      <c r="AB35" s="1267"/>
      <c r="AC35" s="1267"/>
    </row>
    <row r="36" spans="2:29" s="209" customFormat="1" ht="42.65" customHeight="1">
      <c r="B36" s="1290"/>
      <c r="C36" s="1253" t="s">
        <v>2121</v>
      </c>
      <c r="D36" s="2128" t="str">
        <f>IF(ISNA(VLOOKUP(D25,'NEEP ASHP List'!$1:$1048576,5,0)),"",VLOOKUP(D25,'NEEP ASHP List'!$1:$1048576,5,0))</f>
        <v/>
      </c>
      <c r="E36" s="2128"/>
      <c r="G36" s="1253" t="s">
        <v>2785</v>
      </c>
      <c r="H36" s="1279" t="str">
        <f>IF(ISNA(VLOOKUP(D25,'NEEP ASHP List'!$1:$1048576,12,0)),"",IF(VLOOKUP(D25,'NEEP ASHP List'!$1:$1048576,12,0)=0,"Multiple",VLOOKUP(D25,'NEEP ASHP List'!$1:$1048576,12,0)))</f>
        <v/>
      </c>
      <c r="I36" s="533"/>
      <c r="J36" s="1255"/>
      <c r="K36" s="533"/>
      <c r="L36" s="533"/>
      <c r="M36" s="533"/>
      <c r="N36" s="1284"/>
      <c r="O36" s="1267"/>
      <c r="P36" s="1267"/>
      <c r="Q36" s="1267"/>
      <c r="R36" s="1267"/>
      <c r="S36" s="1267"/>
      <c r="U36" s="1267"/>
      <c r="V36" s="1267"/>
      <c r="W36" s="1267"/>
      <c r="X36" s="1267"/>
      <c r="Z36" s="1267"/>
      <c r="AA36" s="1267"/>
      <c r="AB36" s="1267"/>
      <c r="AC36" s="1267"/>
    </row>
    <row r="37" spans="2:29" s="209" customFormat="1" ht="14.5" customHeight="1">
      <c r="B37" s="1290"/>
      <c r="C37" s="1292"/>
      <c r="D37" s="1293"/>
      <c r="E37" s="1293"/>
      <c r="F37" s="1294"/>
      <c r="G37" s="1295"/>
      <c r="H37" s="1296"/>
      <c r="I37" s="1297"/>
      <c r="J37" s="1298"/>
      <c r="K37" s="1295"/>
      <c r="L37" s="1299"/>
      <c r="M37" s="1300"/>
      <c r="N37" s="1285"/>
      <c r="O37" s="1267"/>
      <c r="P37" s="1267"/>
      <c r="Q37" s="1267"/>
      <c r="R37" s="1267"/>
      <c r="S37" s="1267"/>
      <c r="U37" s="1267"/>
      <c r="V37" s="1267"/>
      <c r="W37" s="1267"/>
      <c r="X37" s="1267"/>
      <c r="Z37" s="1267"/>
      <c r="AA37" s="1267"/>
      <c r="AB37" s="1267"/>
      <c r="AC37" s="1267"/>
    </row>
    <row r="38" spans="2:29" s="209" customFormat="1" ht="47.5" customHeight="1">
      <c r="C38" s="533"/>
      <c r="D38" s="533"/>
      <c r="E38" s="533"/>
      <c r="F38" s="533"/>
      <c r="G38" s="533"/>
      <c r="H38" s="533"/>
      <c r="I38" s="533"/>
      <c r="J38" s="533"/>
      <c r="K38" s="533"/>
      <c r="L38" s="533"/>
      <c r="M38" s="1301"/>
      <c r="N38" s="533"/>
      <c r="O38" s="1267"/>
      <c r="P38" s="1267"/>
      <c r="Q38" s="1267"/>
      <c r="R38" s="1267"/>
      <c r="S38" s="1267"/>
      <c r="U38" s="1267"/>
      <c r="V38" s="1267"/>
      <c r="W38" s="1267"/>
      <c r="X38" s="1267"/>
      <c r="Z38" s="1267"/>
      <c r="AA38" s="1267"/>
      <c r="AB38" s="1267"/>
      <c r="AC38" s="1267"/>
    </row>
    <row r="39" spans="2:29" s="209" customFormat="1" ht="18" hidden="1" customHeight="1">
      <c r="B39" s="832"/>
      <c r="C39" s="533"/>
      <c r="D39" s="533"/>
      <c r="E39" s="533"/>
      <c r="F39" s="533"/>
      <c r="G39" s="533"/>
      <c r="H39" s="533"/>
      <c r="I39" s="533"/>
      <c r="J39" s="533"/>
      <c r="K39" s="533"/>
      <c r="L39" s="533"/>
      <c r="M39" s="533"/>
      <c r="N39" s="533"/>
      <c r="T39" s="1267"/>
    </row>
    <row r="40" spans="2:29" s="209" customFormat="1" ht="22" hidden="1" customHeight="1">
      <c r="B40" s="832"/>
      <c r="C40" s="533"/>
      <c r="D40" s="533"/>
      <c r="E40" s="533"/>
      <c r="F40" s="533"/>
      <c r="G40" s="533"/>
      <c r="H40" s="533"/>
      <c r="I40" s="533"/>
      <c r="J40" s="533"/>
      <c r="K40" s="533"/>
      <c r="L40" s="533"/>
      <c r="M40" s="533"/>
      <c r="N40" s="533"/>
      <c r="T40" s="1267"/>
    </row>
    <row r="41" spans="2:29" s="209" customFormat="1" ht="46.5" hidden="1" customHeight="1">
      <c r="B41" s="832"/>
      <c r="C41" s="533"/>
      <c r="D41" s="533"/>
      <c r="E41" s="533"/>
      <c r="F41" s="533"/>
      <c r="G41" s="533"/>
      <c r="H41" s="533"/>
      <c r="I41" s="533"/>
      <c r="J41" s="533"/>
      <c r="K41" s="533"/>
      <c r="L41" s="533"/>
      <c r="M41" s="533"/>
      <c r="N41" s="533"/>
      <c r="T41" s="1267"/>
    </row>
    <row r="42" spans="2:29" s="209" customFormat="1" ht="47.5" hidden="1" customHeight="1">
      <c r="B42" s="832"/>
      <c r="C42" s="533"/>
      <c r="D42" s="533"/>
      <c r="E42" s="533"/>
      <c r="F42" s="533"/>
      <c r="G42" s="533"/>
      <c r="H42" s="533"/>
      <c r="I42" s="533"/>
      <c r="J42" s="533"/>
      <c r="K42" s="533"/>
      <c r="L42" s="533"/>
      <c r="M42" s="533"/>
      <c r="N42" s="533"/>
      <c r="T42" s="1267"/>
    </row>
    <row r="43" spans="2:29" s="209" customFormat="1" ht="62.15" hidden="1" customHeight="1">
      <c r="B43" s="832"/>
      <c r="C43" s="533"/>
      <c r="D43" s="533"/>
      <c r="E43" s="533"/>
      <c r="F43" s="533"/>
      <c r="G43" s="533"/>
      <c r="H43" s="533"/>
      <c r="I43" s="533"/>
      <c r="J43" s="533"/>
      <c r="K43" s="533"/>
      <c r="L43" s="533"/>
      <c r="M43" s="533"/>
      <c r="N43" s="533"/>
      <c r="T43" s="1267"/>
    </row>
    <row r="44" spans="2:29" s="209" customFormat="1" ht="20.5" customHeight="1">
      <c r="B44" s="832"/>
      <c r="C44" s="533"/>
      <c r="D44" s="533"/>
      <c r="E44" s="533"/>
      <c r="F44" s="533"/>
      <c r="G44" s="533"/>
      <c r="H44" s="533"/>
      <c r="I44" s="533"/>
      <c r="J44" s="533"/>
      <c r="K44" s="533"/>
      <c r="L44" s="533"/>
      <c r="M44" s="533"/>
      <c r="N44" s="533"/>
      <c r="T44" s="1267"/>
    </row>
    <row r="45" spans="2:29" s="209" customFormat="1" ht="43" customHeight="1">
      <c r="C45" s="2129" t="s">
        <v>2124</v>
      </c>
      <c r="D45" s="2129"/>
      <c r="E45" s="2129"/>
      <c r="F45" s="2129"/>
      <c r="G45" s="2129"/>
      <c r="H45" s="2129"/>
      <c r="I45" s="2129"/>
      <c r="J45" s="2129"/>
      <c r="K45" s="2129"/>
      <c r="L45" s="2129"/>
      <c r="M45" s="2129"/>
      <c r="N45" s="533"/>
      <c r="O45" s="209" t="e">
        <f>IF(References!$A$15=TRUE,Qualifying_Index!BO28,Qualifying_Index!BP28)</f>
        <v>#VALUE!</v>
      </c>
    </row>
    <row r="46" spans="2:29" s="209" customFormat="1" ht="43" customHeight="1">
      <c r="C46" s="1286" t="s">
        <v>2123</v>
      </c>
      <c r="D46" s="2130" t="str">
        <f>IF(AND(ISNUMBER(SEARCH("Non-Ducted",VLOOKUP(D48,'NEEP ASHP List'!$1:$1048576,6,FALSE))),(ISNUMBER(SEARCH("Singlezone",VLOOKUP(D48,'NEEP ASHP List'!$1:$1048576,6,FALSE))))),"Ductless Mini Split - ccASHP",IF(AND(ISNUMBER(SEARCH("Non-Ducted",VLOOKUP(D48,'NEEP ASHP List'!$1:$1048576,6,FALSE))),(ISNUMBER(SEARCH("Multizone",VLOOKUP(D48,'NEEP ASHP List'!$1:$1048576,6,FALSE))))),"Ductless Multi Split - ccASHP",IF(_xlfn.IFNA(VLOOKUP(D48,'NEEP ASHP List'!$1:$1048576,6,FALSE),"ERROR")="ERROR","","Ducted ccASHP")))</f>
        <v/>
      </c>
      <c r="E46" s="2130"/>
      <c r="F46" s="533"/>
      <c r="G46" s="2131"/>
      <c r="H46" s="2131"/>
      <c r="I46" s="533"/>
      <c r="J46" s="1249"/>
      <c r="K46" s="533"/>
      <c r="L46" s="533"/>
      <c r="M46" s="533"/>
      <c r="N46" s="533"/>
    </row>
    <row r="47" spans="2:29" s="209" customFormat="1" ht="14.5" customHeight="1">
      <c r="C47" s="1249"/>
      <c r="D47" s="1250"/>
      <c r="E47" s="1250"/>
      <c r="F47" s="533"/>
      <c r="G47" s="2131"/>
      <c r="H47" s="2131"/>
      <c r="I47" s="1251"/>
      <c r="J47" s="1249"/>
      <c r="K47" s="533"/>
      <c r="L47" s="533"/>
      <c r="M47" s="533"/>
      <c r="N47" s="533"/>
    </row>
    <row r="48" spans="2:29" s="209" customFormat="1" ht="43" customHeight="1">
      <c r="C48" s="1286" t="s">
        <v>2788</v>
      </c>
      <c r="D48" s="1313" t="str">
        <f>IF('ASHP Equipment Information'!D48="","",'ASHP Equipment Information'!D48)</f>
        <v/>
      </c>
      <c r="E48" s="1252"/>
      <c r="F48" s="533"/>
      <c r="G48" s="2131"/>
      <c r="H48" s="2131"/>
      <c r="I48" s="533"/>
      <c r="J48" s="533"/>
      <c r="K48" s="533"/>
      <c r="L48" s="533"/>
      <c r="M48" s="533"/>
      <c r="N48" s="533"/>
    </row>
    <row r="49" spans="3:14" s="209" customFormat="1" ht="14.5" customHeight="1">
      <c r="C49" s="533"/>
      <c r="D49" s="1252"/>
      <c r="E49" s="1252"/>
      <c r="F49" s="533"/>
      <c r="I49" s="533"/>
      <c r="J49" s="533"/>
      <c r="K49" s="533"/>
      <c r="L49" s="533"/>
      <c r="M49" s="533"/>
      <c r="N49" s="533"/>
    </row>
    <row r="50" spans="3:14" s="209" customFormat="1" ht="66.650000000000006" customHeight="1">
      <c r="C50" s="1253" t="s">
        <v>2795</v>
      </c>
      <c r="D50" s="1271" t="str">
        <f>IF(ISNA(VLOOKUP(D48,'NEEP ASHP List'!$1:$1048576,22,0)),"",VLOOKUP(D48,'NEEP ASHP List'!$1:$1048576,22,0))</f>
        <v/>
      </c>
      <c r="E50" s="1252"/>
      <c r="G50" s="1253" t="str">
        <f>" NEEP Heating Capacity (BTUh)*:
*@17⁰F Maximum"</f>
        <v xml:space="preserve"> NEEP Heating Capacity (BTUh)*:
*@17⁰F Maximum</v>
      </c>
      <c r="H50" s="1271" t="str">
        <f>IF(ISNA(VLOOKUP(D48,'NEEP ASHP List'!$1:$1048576,25,0)),"",VLOOKUP(D48,'NEEP ASHP List'!$1:$1048576,25,0))</f>
        <v/>
      </c>
      <c r="I50" s="1254"/>
      <c r="J50" s="533"/>
      <c r="K50" s="1253" t="str">
        <f>"AHRI Heating Capacity (BTUh)*:
*@17⁰F Rated"</f>
        <v>AHRI Heating Capacity (BTUh)*:
*@17⁰F Rated</v>
      </c>
      <c r="L50" s="2130" t="str">
        <f>IF(ISNA(VLOOKUP(D48,'NEEP ASHP List'!$1:$1048576,23,0)),"",VLOOKUP(D48,'NEEP ASHP List'!$1:$1048576,23,0))</f>
        <v/>
      </c>
      <c r="M50" s="2130"/>
      <c r="N50" s="533"/>
    </row>
    <row r="51" spans="3:14" s="209" customFormat="1" ht="14.5" customHeight="1">
      <c r="C51" s="1253"/>
      <c r="D51" s="459"/>
      <c r="E51" s="459"/>
      <c r="G51" s="1255"/>
      <c r="H51" s="1256"/>
      <c r="I51" s="1255"/>
      <c r="J51" s="1255"/>
      <c r="L51" s="459"/>
      <c r="M51" s="459"/>
      <c r="N51" s="533"/>
    </row>
    <row r="52" spans="3:14" s="209" customFormat="1" ht="14.5" customHeight="1">
      <c r="D52" s="459"/>
      <c r="E52" s="459"/>
      <c r="G52" s="1255"/>
      <c r="H52" s="1256"/>
      <c r="I52" s="1255"/>
      <c r="J52" s="1255"/>
      <c r="L52" s="459"/>
      <c r="M52" s="459"/>
      <c r="N52" s="533"/>
    </row>
    <row r="53" spans="3:14" s="209" customFormat="1" ht="43" customHeight="1">
      <c r="C53" s="1288" t="s">
        <v>3445</v>
      </c>
      <c r="D53" s="1275" t="str">
        <f>IFERROR(IF(VLOOKUP(D48,'NEEP ASHP List'!$1:$1048576,17,FALSE)="","SEER/EER/HSPF","SEER2/EER2/HSPF2"),"")</f>
        <v/>
      </c>
      <c r="E53" s="1252"/>
      <c r="H53" s="459"/>
      <c r="J53" s="1253"/>
      <c r="K53" s="533"/>
      <c r="L53" s="459"/>
      <c r="M53" s="1280"/>
      <c r="N53" s="533"/>
    </row>
    <row r="54" spans="3:14" s="209" customFormat="1" ht="14.5" customHeight="1">
      <c r="D54" s="459"/>
      <c r="E54" s="459"/>
      <c r="G54" s="1253"/>
      <c r="H54" s="1252"/>
      <c r="I54" s="533"/>
      <c r="J54" s="1253"/>
      <c r="K54" s="533"/>
      <c r="L54" s="459"/>
      <c r="M54" s="1280"/>
      <c r="N54" s="533"/>
    </row>
    <row r="55" spans="3:14" s="209" customFormat="1" ht="43" customHeight="1">
      <c r="C55" s="1249" t="str">
        <f>IF($D53="SEER2/EER2/HSPF2","SEER2:","SEER:")</f>
        <v>SEER:</v>
      </c>
      <c r="D55" s="1274" t="str">
        <f>IFERROR(IF(VLOOKUP(D48,'NEEP ASHP List'!$1:$1048576,17,FALSE)="",VLOOKUP(D48,'NEEP ASHP List'!$1:$1048576,14,FALSE),VLOOKUP(D48,'NEEP ASHP List'!$1:$1048576,17,FALSE)),"")</f>
        <v/>
      </c>
      <c r="E55" s="459"/>
      <c r="G55" s="1249" t="str">
        <f>IF($D53="SEER2/EER2/HSPF2","EER2:","EER:")</f>
        <v>EER:</v>
      </c>
      <c r="H55" s="1274" t="str">
        <f>IFERROR(IF(VLOOKUP(D48,'NEEP ASHP List'!$1:$1048576,16,FALSE)="",VLOOKUP(D48,'NEEP ASHP List'!$1:$1048576,13,FALSE),VLOOKUP(D48,'NEEP ASHP List'!$1:$1048576,16,FALSE)),"")</f>
        <v/>
      </c>
      <c r="I55" s="533"/>
      <c r="J55" s="1253"/>
      <c r="K55" s="1249" t="str">
        <f>IF($D53="SEER2/EER2/HSPF2","HSPF2:","HSPF:")</f>
        <v>HSPF:</v>
      </c>
      <c r="L55" s="2127" t="str">
        <f>IFERROR(IF(VLOOKUP(D48,'NEEP ASHP List'!$1:$1048576,18,FALSE)="",VLOOKUP(D48,'NEEP ASHP List'!$1:$1048576,15,FALSE),VLOOKUP(D48,'NEEP ASHP List'!$1:$1048576,18,FALSE)),"")</f>
        <v/>
      </c>
      <c r="M55" s="2127"/>
    </row>
    <row r="56" spans="3:14" s="209" customFormat="1" ht="14.5" customHeight="1">
      <c r="G56" s="1253"/>
      <c r="H56" s="1252"/>
      <c r="I56" s="533"/>
      <c r="J56" s="1253"/>
      <c r="K56" s="533"/>
      <c r="L56" s="459"/>
      <c r="M56" s="1280"/>
    </row>
    <row r="57" spans="3:14" s="209" customFormat="1" ht="43" customHeight="1">
      <c r="C57" s="1253" t="s">
        <v>2120</v>
      </c>
      <c r="D57" s="2128" t="str">
        <f>IF(ISNA(VLOOKUP(D48,'NEEP ASHP List'!$1:$1048576,4,0)),"",VLOOKUP(D48,'NEEP ASHP List'!$1:$1048576,4,0))</f>
        <v/>
      </c>
      <c r="E57" s="2128"/>
      <c r="G57" s="1253" t="s">
        <v>2575</v>
      </c>
      <c r="H57" s="1279" t="str">
        <f>IF(ISNA(VLOOKUP(D48,'NEEP ASHP List'!$1:$1048576,10,0)),"",VLOOKUP(D48,'NEEP ASHP List'!$1:$1048576,10,0))</f>
        <v/>
      </c>
      <c r="I57" s="533"/>
      <c r="J57" s="1253"/>
      <c r="K57" s="533"/>
      <c r="L57" s="533"/>
      <c r="M57" s="533"/>
    </row>
    <row r="58" spans="3:14" s="209" customFormat="1" ht="14.5" customHeight="1">
      <c r="C58" s="1289"/>
      <c r="D58" s="1254"/>
      <c r="E58" s="459"/>
      <c r="G58" s="1253"/>
      <c r="H58" s="1254"/>
      <c r="I58" s="1257"/>
      <c r="J58" s="1255"/>
      <c r="K58" s="533"/>
      <c r="L58" s="533"/>
      <c r="M58" s="533"/>
    </row>
    <row r="59" spans="3:14" s="209" customFormat="1" ht="43" customHeight="1">
      <c r="C59" s="1253" t="s">
        <v>2121</v>
      </c>
      <c r="D59" s="2128" t="str">
        <f>IF(ISNA(VLOOKUP(D48,'NEEP ASHP List'!$1:$1048576,5,0)),"",VLOOKUP(D48,'NEEP ASHP List'!$1:$1048576,5,0))</f>
        <v/>
      </c>
      <c r="E59" s="2128"/>
      <c r="G59" s="1253" t="s">
        <v>2785</v>
      </c>
      <c r="H59" s="1279" t="str">
        <f>IF(ISNA(VLOOKUP(D48,'NEEP ASHP List'!$1:$1048576,12,0)),"",IF(VLOOKUP(D48,'NEEP ASHP List'!$1:$1048576,12,0)=0,"Multiple",VLOOKUP(D48,'NEEP ASHP List'!$1:$1048576,12,0)))</f>
        <v/>
      </c>
      <c r="I59" s="533"/>
      <c r="J59" s="1255"/>
      <c r="K59" s="533"/>
      <c r="L59" s="533"/>
      <c r="M59" s="533"/>
    </row>
    <row r="60" spans="3:14" s="209" customFormat="1" ht="14.5" customHeight="1">
      <c r="C60" s="1253"/>
      <c r="D60" s="1303"/>
      <c r="E60" s="1303"/>
      <c r="G60" s="1253"/>
      <c r="H60" s="1304"/>
      <c r="I60" s="1302"/>
      <c r="J60" s="1255"/>
      <c r="K60" s="1253"/>
      <c r="L60" s="1305"/>
      <c r="M60" s="1305"/>
    </row>
    <row r="61" spans="3:14" s="209" customFormat="1" ht="43" customHeight="1">
      <c r="C61" s="533"/>
      <c r="D61" s="533"/>
      <c r="E61" s="533"/>
      <c r="F61" s="533"/>
      <c r="G61" s="533"/>
      <c r="H61" s="533"/>
      <c r="I61" s="533"/>
      <c r="J61" s="533"/>
      <c r="K61" s="533"/>
      <c r="L61" s="533"/>
      <c r="M61" s="533"/>
    </row>
    <row r="62" spans="3:14" s="918" customFormat="1" ht="14.5" hidden="1" customHeight="1">
      <c r="C62" s="533"/>
      <c r="D62" s="533"/>
      <c r="E62" s="533"/>
      <c r="F62" s="533"/>
      <c r="G62" s="533"/>
      <c r="H62" s="533"/>
      <c r="I62" s="533"/>
      <c r="J62" s="533"/>
      <c r="K62" s="533"/>
      <c r="L62" s="533"/>
      <c r="M62" s="533"/>
    </row>
    <row r="63" spans="3:14" s="209" customFormat="1" ht="16" hidden="1" customHeight="1">
      <c r="C63" s="533"/>
      <c r="D63" s="533"/>
      <c r="E63" s="533"/>
      <c r="F63" s="533"/>
      <c r="G63" s="533"/>
      <c r="H63" s="533"/>
      <c r="I63" s="533"/>
      <c r="J63" s="533"/>
      <c r="K63" s="533"/>
      <c r="L63" s="533"/>
      <c r="M63" s="533"/>
    </row>
    <row r="64" spans="3:14" s="209" customFormat="1" ht="43" hidden="1" customHeight="1">
      <c r="C64" s="533"/>
      <c r="D64" s="533"/>
      <c r="E64" s="533"/>
      <c r="F64" s="533"/>
      <c r="G64" s="533"/>
      <c r="H64" s="533"/>
      <c r="I64" s="533"/>
      <c r="J64" s="533"/>
      <c r="K64" s="533"/>
      <c r="L64" s="533"/>
      <c r="M64" s="533"/>
    </row>
    <row r="65" spans="3:15" s="209" customFormat="1" ht="14.5" hidden="1" customHeight="1">
      <c r="C65" s="533"/>
      <c r="D65" s="533"/>
      <c r="E65" s="533"/>
      <c r="F65" s="533"/>
      <c r="G65" s="533"/>
      <c r="H65" s="533"/>
      <c r="I65" s="533"/>
      <c r="J65" s="533"/>
      <c r="K65" s="533"/>
      <c r="L65" s="533"/>
      <c r="M65" s="533"/>
    </row>
    <row r="66" spans="3:15" s="533" customFormat="1" ht="62.5" hidden="1" customHeight="1"/>
    <row r="67" spans="3:15" s="533" customFormat="1" ht="16" customHeight="1"/>
    <row r="68" spans="3:15" s="533" customFormat="1" ht="43" customHeight="1">
      <c r="C68" s="2129" t="s">
        <v>2208</v>
      </c>
      <c r="D68" s="2129"/>
      <c r="E68" s="2129"/>
      <c r="F68" s="2129"/>
      <c r="G68" s="2129"/>
      <c r="H68" s="2129"/>
      <c r="I68" s="2129"/>
      <c r="J68" s="2129"/>
      <c r="K68" s="2129"/>
      <c r="L68" s="2129"/>
      <c r="M68" s="2129"/>
      <c r="O68" s="533" t="e">
        <f>IF(References!$A$15=TRUE,Qualifying_Index!BO29,Qualifying_Index!BP29)</f>
        <v>#VALUE!</v>
      </c>
    </row>
    <row r="69" spans="3:15" s="533" customFormat="1" ht="43" customHeight="1">
      <c r="C69" s="1286" t="s">
        <v>2123</v>
      </c>
      <c r="D69" s="2130" t="str">
        <f>IF(AND(ISNUMBER(SEARCH("Non-Ducted",VLOOKUP(D71,'NEEP ASHP List'!$1:$1048576,6,FALSE))),(ISNUMBER(SEARCH("Singlezone",VLOOKUP(D71,'NEEP ASHP List'!$1:$1048576,6,FALSE))))),"Ductless Mini Split - ccASHP",IF(AND(ISNUMBER(SEARCH("Non-Ducted",VLOOKUP(D71,'NEEP ASHP List'!$1:$1048576,6,FALSE))),(ISNUMBER(SEARCH("Multizone",VLOOKUP(D71,'NEEP ASHP List'!$1:$1048576,6,FALSE))))),"Ductless Multi Split - ccASHP",IF(_xlfn.IFNA(VLOOKUP(D71,'NEEP ASHP List'!$1:$1048576,6,FALSE),"ERROR")="ERROR","","Ducted ccASHP")))</f>
        <v/>
      </c>
      <c r="E69" s="2130"/>
      <c r="G69" s="2131"/>
      <c r="H69" s="2131"/>
      <c r="J69" s="1249"/>
    </row>
    <row r="70" spans="3:15" s="533" customFormat="1" ht="14.5" customHeight="1">
      <c r="C70" s="1249"/>
      <c r="D70" s="1250"/>
      <c r="E70" s="1250"/>
      <c r="G70" s="2131"/>
      <c r="H70" s="2131"/>
      <c r="I70" s="1251"/>
      <c r="J70" s="1249"/>
    </row>
    <row r="71" spans="3:15" s="533" customFormat="1" ht="43" customHeight="1">
      <c r="C71" s="1286" t="s">
        <v>2788</v>
      </c>
      <c r="D71" s="1313" t="str">
        <f>IF('ASHP Equipment Information'!D71="","",'ASHP Equipment Information'!D71)</f>
        <v/>
      </c>
      <c r="E71" s="1252"/>
      <c r="G71" s="2131"/>
      <c r="H71" s="2131"/>
    </row>
    <row r="72" spans="3:15" s="533" customFormat="1" ht="14.5" customHeight="1">
      <c r="D72" s="1252"/>
      <c r="E72" s="1252"/>
      <c r="G72" s="209"/>
      <c r="H72" s="209"/>
    </row>
    <row r="73" spans="3:15" s="533" customFormat="1" ht="40">
      <c r="C73" s="1253" t="s">
        <v>2795</v>
      </c>
      <c r="D73" s="1271" t="str">
        <f>IF(ISNA(VLOOKUP(D71,'NEEP ASHP List'!$1:$1048576,22,0)),"",VLOOKUP(D71,'NEEP ASHP List'!$1:$1048576,22,0))</f>
        <v/>
      </c>
      <c r="E73" s="1252"/>
      <c r="F73" s="209"/>
      <c r="G73" s="1253" t="str">
        <f>" NEEP Heating Capacity (BTUh)*:
*@17⁰F Maximum"</f>
        <v xml:space="preserve"> NEEP Heating Capacity (BTUh)*:
*@17⁰F Maximum</v>
      </c>
      <c r="H73" s="1271" t="str">
        <f>IF(ISNA(VLOOKUP(D71,'NEEP ASHP List'!$1:$1048576,25,0)),"",VLOOKUP(D71,'NEEP ASHP List'!$1:$1048576,25,0))</f>
        <v/>
      </c>
      <c r="I73" s="1254"/>
      <c r="K73" s="1253" t="str">
        <f>"AHRI Heating Capacity (BTUh)*:
*@17⁰F Rated"</f>
        <v>AHRI Heating Capacity (BTUh)*:
*@17⁰F Rated</v>
      </c>
      <c r="L73" s="2130" t="str">
        <f>IF(ISNA(VLOOKUP(D71,'NEEP ASHP List'!$1:$1048576,23,0)),"",VLOOKUP(D71,'NEEP ASHP List'!$1:$1048576,23,0))</f>
        <v/>
      </c>
      <c r="M73" s="2130"/>
    </row>
    <row r="74" spans="3:15" s="533" customFormat="1" ht="14.5" customHeight="1">
      <c r="C74" s="1253"/>
      <c r="D74" s="459"/>
      <c r="E74" s="459"/>
      <c r="F74" s="209"/>
      <c r="G74" s="1255"/>
      <c r="H74" s="1256"/>
      <c r="I74" s="1255"/>
      <c r="J74" s="1255"/>
      <c r="K74" s="209"/>
      <c r="L74" s="459"/>
      <c r="M74" s="459"/>
    </row>
    <row r="75" spans="3:15" s="533" customFormat="1" ht="14.5" customHeight="1">
      <c r="C75" s="209"/>
      <c r="D75" s="459"/>
      <c r="E75" s="459"/>
      <c r="F75" s="209"/>
      <c r="G75" s="1255"/>
      <c r="H75" s="1256"/>
      <c r="I75" s="1255"/>
      <c r="J75" s="1255"/>
      <c r="K75" s="209"/>
      <c r="L75" s="459"/>
      <c r="M75" s="459"/>
    </row>
    <row r="76" spans="3:15" s="533" customFormat="1" ht="43" customHeight="1">
      <c r="C76" s="1288" t="s">
        <v>3445</v>
      </c>
      <c r="D76" s="1275" t="str">
        <f>IFERROR(IF(VLOOKUP(D71,'NEEP ASHP List'!$1:$1048576,17,FALSE)="","SEER/EER/HSPF","SEER2/EER2/HSPF2"),"")</f>
        <v/>
      </c>
      <c r="E76" s="1252"/>
      <c r="F76" s="209"/>
      <c r="G76" s="209"/>
      <c r="H76" s="459"/>
      <c r="I76" s="209"/>
      <c r="J76" s="1253"/>
      <c r="L76" s="459"/>
      <c r="M76" s="1280"/>
    </row>
    <row r="77" spans="3:15" s="533" customFormat="1" ht="14.5" customHeight="1">
      <c r="C77" s="209"/>
      <c r="D77" s="459"/>
      <c r="E77" s="459"/>
      <c r="F77" s="209"/>
      <c r="G77" s="1253"/>
      <c r="H77" s="1252"/>
      <c r="J77" s="1253"/>
      <c r="L77" s="459"/>
      <c r="M77" s="1280"/>
    </row>
    <row r="78" spans="3:15" s="533" customFormat="1" ht="43" customHeight="1">
      <c r="C78" s="1249" t="str">
        <f>IF($D76="SEER2/EER2/HSPF2","SEER2:","SEER:")</f>
        <v>SEER:</v>
      </c>
      <c r="D78" s="1274" t="str">
        <f>IFERROR(IF(VLOOKUP(D71,'NEEP ASHP List'!$1:$1048576,17,FALSE)="",VLOOKUP(D71,'NEEP ASHP List'!$1:$1048576,14,FALSE),VLOOKUP(D71,'NEEP ASHP List'!$1:$1048576,17,FALSE)),"")</f>
        <v/>
      </c>
      <c r="E78" s="459"/>
      <c r="F78" s="209"/>
      <c r="G78" s="1249" t="str">
        <f>IF($D76="SEER2/EER2/HSPF2","EER2:","EER:")</f>
        <v>EER:</v>
      </c>
      <c r="H78" s="1274" t="str">
        <f>IFERROR(IF(VLOOKUP(D71,'NEEP ASHP List'!$1:$1048576,16,FALSE)="",VLOOKUP(D71,'NEEP ASHP List'!$1:$1048576,13,FALSE),VLOOKUP(D71,'NEEP ASHP List'!$1:$1048576,16,FALSE)),"")</f>
        <v/>
      </c>
      <c r="J78" s="1253"/>
      <c r="K78" s="1249" t="str">
        <f>IF($D76="SEER2/EER2/HSPF2","HSPF2:","HSPF:")</f>
        <v>HSPF:</v>
      </c>
      <c r="L78" s="2127" t="str">
        <f>IFERROR(IF(VLOOKUP(D71,'NEEP ASHP List'!$1:$1048576,18,FALSE)="",VLOOKUP(D71,'NEEP ASHP List'!$1:$1048576,15,FALSE),VLOOKUP(D71,'NEEP ASHP List'!$1:$1048576,18,FALSE)),"")</f>
        <v/>
      </c>
      <c r="M78" s="2127"/>
    </row>
    <row r="79" spans="3:15" s="533" customFormat="1" ht="14.5" customHeight="1">
      <c r="C79" s="209"/>
      <c r="D79" s="209"/>
      <c r="E79" s="209"/>
      <c r="F79" s="209"/>
      <c r="G79" s="1253"/>
      <c r="H79" s="1252"/>
      <c r="J79" s="1253"/>
      <c r="L79" s="459"/>
      <c r="M79" s="1280"/>
    </row>
    <row r="80" spans="3:15" s="533" customFormat="1" ht="43" customHeight="1">
      <c r="C80" s="1253" t="s">
        <v>2120</v>
      </c>
      <c r="D80" s="2128" t="str">
        <f>IF(ISNA(VLOOKUP(D71,'NEEP ASHP List'!$1:$1048576,4,0)),"",VLOOKUP(D71,'NEEP ASHP List'!$1:$1048576,4,0))</f>
        <v/>
      </c>
      <c r="E80" s="2128"/>
      <c r="F80" s="209"/>
      <c r="G80" s="1253" t="s">
        <v>2575</v>
      </c>
      <c r="H80" s="1279" t="str">
        <f>IF(ISNA(VLOOKUP(D71,'NEEP ASHP List'!$1:$1048576,10,0)),"",VLOOKUP(D71,'NEEP ASHP List'!$1:$1048576,10,0))</f>
        <v/>
      </c>
      <c r="J80" s="1253"/>
    </row>
    <row r="81" spans="3:15" s="533" customFormat="1" ht="14.5" customHeight="1">
      <c r="C81" s="1289"/>
      <c r="D81" s="1254"/>
      <c r="E81" s="459"/>
      <c r="F81" s="209"/>
      <c r="G81" s="1253"/>
      <c r="H81" s="1254"/>
      <c r="I81" s="1257"/>
      <c r="J81" s="1255"/>
    </row>
    <row r="82" spans="3:15" s="533" customFormat="1" ht="43" customHeight="1">
      <c r="C82" s="1253" t="s">
        <v>2121</v>
      </c>
      <c r="D82" s="2128" t="str">
        <f>IF(ISNA(VLOOKUP(D71,'NEEP ASHP List'!$1:$1048576,5,0)),"",VLOOKUP(D71,'NEEP ASHP List'!$1:$1048576,5,0))</f>
        <v/>
      </c>
      <c r="E82" s="2128"/>
      <c r="F82" s="209"/>
      <c r="G82" s="1253" t="s">
        <v>2785</v>
      </c>
      <c r="H82" s="1279" t="str">
        <f>IF(ISNA(VLOOKUP(D71,'NEEP ASHP List'!$1:$1048576,12,0)),"",IF(VLOOKUP(D71,'NEEP ASHP List'!$1:$1048576,12,0)=0,"Multiple",VLOOKUP(D71,'NEEP ASHP List'!$1:$1048576,12,0)))</f>
        <v/>
      </c>
      <c r="J82" s="1255"/>
    </row>
    <row r="83" spans="3:15" s="533" customFormat="1" ht="14.5" customHeight="1">
      <c r="C83" s="1253"/>
      <c r="D83" s="1303"/>
      <c r="E83" s="1303"/>
      <c r="F83" s="209"/>
      <c r="G83" s="1253"/>
      <c r="H83" s="1304"/>
      <c r="I83" s="1302"/>
      <c r="J83" s="1255"/>
      <c r="K83" s="1253"/>
      <c r="L83" s="1305"/>
      <c r="M83" s="1305"/>
    </row>
    <row r="84" spans="3:15" s="533" customFormat="1" ht="43" customHeight="1"/>
    <row r="85" spans="3:15" s="533" customFormat="1" ht="14.5" hidden="1" customHeight="1"/>
    <row r="86" spans="3:15" s="533" customFormat="1" ht="16.5" hidden="1" customHeight="1"/>
    <row r="87" spans="3:15" s="533" customFormat="1" ht="43" hidden="1" customHeight="1"/>
    <row r="88" spans="3:15" s="533" customFormat="1" hidden="1"/>
    <row r="89" spans="3:15" s="533" customFormat="1" ht="62.5" hidden="1" customHeight="1"/>
    <row r="90" spans="3:15" s="533" customFormat="1"/>
    <row r="91" spans="3:15" s="533" customFormat="1" ht="43" customHeight="1">
      <c r="C91" s="2129" t="s">
        <v>2209</v>
      </c>
      <c r="D91" s="2129"/>
      <c r="E91" s="2129"/>
      <c r="F91" s="2129"/>
      <c r="G91" s="2129"/>
      <c r="H91" s="2129"/>
      <c r="I91" s="2129"/>
      <c r="J91" s="2129"/>
      <c r="K91" s="2129"/>
      <c r="L91" s="2129"/>
      <c r="M91" s="2129"/>
      <c r="O91" s="533" t="e">
        <f>IF(References!$A$15=TRUE,Qualifying_Index!BO30,Qualifying_Index!BP30)</f>
        <v>#VALUE!</v>
      </c>
    </row>
    <row r="92" spans="3:15" s="533" customFormat="1" ht="43" customHeight="1">
      <c r="C92" s="1286" t="s">
        <v>2123</v>
      </c>
      <c r="D92" s="2130" t="str">
        <f>IF(AND(ISNUMBER(SEARCH("Non-Ducted",VLOOKUP(D94,'NEEP ASHP List'!$1:$1048576,6,FALSE))),(ISNUMBER(SEARCH("Singlezone",VLOOKUP(D94,'NEEP ASHP List'!$1:$1048576,6,FALSE))))),"Ductless Mini Split - ccASHP",IF(AND(ISNUMBER(SEARCH("Non-Ducted",VLOOKUP(D94,'NEEP ASHP List'!$1:$1048576,6,FALSE))),(ISNUMBER(SEARCH("Multizone",VLOOKUP(D94,'NEEP ASHP List'!$1:$1048576,6,FALSE))))),"Ductless Multi Split - ccASHP",IF(_xlfn.IFNA(VLOOKUP(D94,'NEEP ASHP List'!$1:$1048576,6,FALSE),"ERROR")="ERROR","","Ducted ccASHP")))</f>
        <v/>
      </c>
      <c r="E92" s="2130"/>
      <c r="G92" s="2131"/>
      <c r="H92" s="2131"/>
      <c r="J92" s="1249"/>
    </row>
    <row r="93" spans="3:15" s="533" customFormat="1" ht="14.5" customHeight="1">
      <c r="C93" s="1249"/>
      <c r="D93" s="1250"/>
      <c r="E93" s="1250"/>
      <c r="G93" s="2131"/>
      <c r="H93" s="2131"/>
      <c r="I93" s="1251"/>
      <c r="J93" s="1249"/>
    </row>
    <row r="94" spans="3:15" s="533" customFormat="1" ht="43" customHeight="1">
      <c r="C94" s="1286" t="s">
        <v>2788</v>
      </c>
      <c r="D94" s="1313" t="str">
        <f>IF('ASHP Equipment Information'!D94="","",'ASHP Equipment Information'!D94)</f>
        <v/>
      </c>
      <c r="E94" s="1252"/>
      <c r="G94" s="2131"/>
      <c r="H94" s="2131"/>
    </row>
    <row r="95" spans="3:15" s="533" customFormat="1" ht="18.5">
      <c r="D95" s="1252"/>
      <c r="E95" s="1252"/>
      <c r="G95" s="209"/>
      <c r="H95" s="209"/>
    </row>
    <row r="96" spans="3:15" s="533" customFormat="1" ht="40">
      <c r="C96" s="1253" t="s">
        <v>2795</v>
      </c>
      <c r="D96" s="1271" t="str">
        <f>IF(ISNA(VLOOKUP(D94,'NEEP ASHP List'!$1:$1048576,22,0)),"",VLOOKUP(D94,'NEEP ASHP List'!$1:$1048576,22,0))</f>
        <v/>
      </c>
      <c r="E96" s="1252"/>
      <c r="F96" s="209"/>
      <c r="G96" s="1253" t="str">
        <f>" NEEP Heating Capacity (BTUh)*:
*@17⁰F Maximum"</f>
        <v xml:space="preserve"> NEEP Heating Capacity (BTUh)*:
*@17⁰F Maximum</v>
      </c>
      <c r="H96" s="1271" t="str">
        <f>IF(ISNA(VLOOKUP(D94,'NEEP ASHP List'!$1:$1048576,25,0)),"",VLOOKUP(D94,'NEEP ASHP List'!$1:$1048576,25,0))</f>
        <v/>
      </c>
      <c r="I96" s="1254"/>
      <c r="K96" s="1253" t="str">
        <f>"AHRI Heating Capacity (BTUh)*:
*@17⁰F Rated"</f>
        <v>AHRI Heating Capacity (BTUh)*:
*@17⁰F Rated</v>
      </c>
      <c r="L96" s="2126" t="str">
        <f>IF(ISNA(VLOOKUP(D94,'NEEP ASHP List'!$1:$1048576,23,0)),"",VLOOKUP(D94,'NEEP ASHP List'!$1:$1048576,23,0))</f>
        <v/>
      </c>
      <c r="M96" s="2126"/>
    </row>
    <row r="97" spans="3:13" s="533" customFormat="1" ht="14.5" customHeight="1">
      <c r="C97" s="1253"/>
      <c r="D97" s="459"/>
      <c r="E97" s="459"/>
      <c r="F97" s="209"/>
      <c r="G97" s="1255"/>
      <c r="H97" s="1256"/>
      <c r="I97" s="1255"/>
      <c r="J97" s="1255"/>
      <c r="K97" s="209"/>
      <c r="L97" s="459"/>
      <c r="M97" s="459"/>
    </row>
    <row r="98" spans="3:13" s="533" customFormat="1" ht="18.5">
      <c r="C98" s="209"/>
      <c r="D98" s="459"/>
      <c r="E98" s="459"/>
      <c r="F98" s="209"/>
      <c r="G98" s="1255"/>
      <c r="H98" s="1256"/>
      <c r="I98" s="1255"/>
      <c r="J98" s="1255"/>
      <c r="K98" s="209"/>
      <c r="L98" s="459"/>
      <c r="M98" s="459"/>
    </row>
    <row r="99" spans="3:13" s="533" customFormat="1" ht="43" customHeight="1">
      <c r="C99" s="1288" t="s">
        <v>3445</v>
      </c>
      <c r="D99" s="1275" t="str">
        <f>IFERROR(IF(VLOOKUP(D94,'NEEP ASHP List'!$1:$1048576,17,FALSE)="","SEER/EER/HSPF","SEER2/EER2/HSPF2"),"")</f>
        <v/>
      </c>
      <c r="E99" s="1252"/>
      <c r="F99" s="209"/>
      <c r="G99" s="209"/>
      <c r="H99" s="459"/>
      <c r="I99" s="209"/>
      <c r="J99" s="1253"/>
      <c r="L99" s="459"/>
      <c r="M99" s="1280"/>
    </row>
    <row r="100" spans="3:13" s="533" customFormat="1" ht="14.5" customHeight="1">
      <c r="C100" s="209"/>
      <c r="D100" s="459"/>
      <c r="E100" s="459"/>
      <c r="F100" s="209"/>
      <c r="G100" s="1253"/>
      <c r="H100" s="1252"/>
      <c r="J100" s="1253"/>
      <c r="L100" s="459"/>
      <c r="M100" s="1280"/>
    </row>
    <row r="101" spans="3:13" s="533" customFormat="1" ht="43" customHeight="1">
      <c r="C101" s="1249" t="str">
        <f>IF($D99="SEER2/EER2/HSPF2","SEER2:","SEER:")</f>
        <v>SEER:</v>
      </c>
      <c r="D101" s="1274" t="str">
        <f>IFERROR(IF(VLOOKUP(D94,'NEEP ASHP List'!$1:$1048576,17,FALSE)="",VLOOKUP(D94,'NEEP ASHP List'!$1:$1048576,14,FALSE),VLOOKUP(D94,'NEEP ASHP List'!$1:$1048576,17,FALSE)),"")</f>
        <v/>
      </c>
      <c r="E101" s="459"/>
      <c r="F101" s="209"/>
      <c r="G101" s="1249" t="str">
        <f>IF($D99="SEER2/EER2/HSPF2","EER2:","EER:")</f>
        <v>EER:</v>
      </c>
      <c r="H101" s="1274" t="str">
        <f>IFERROR(IF(VLOOKUP(D94,'NEEP ASHP List'!$1:$1048576,16,FALSE)="",VLOOKUP(D94,'NEEP ASHP List'!$1:$1048576,13,FALSE),VLOOKUP(D94,'NEEP ASHP List'!$1:$1048576,16,FALSE)),"")</f>
        <v/>
      </c>
      <c r="J101" s="1253"/>
      <c r="K101" s="1249" t="str">
        <f>IF($D99="SEER2/EER2/HSPF2","HSPF2:","HSPF:")</f>
        <v>HSPF:</v>
      </c>
      <c r="L101" s="2127" t="str">
        <f>IFERROR(IF(VLOOKUP(D94,'NEEP ASHP List'!$1:$1048576,18,FALSE)="",VLOOKUP(D94,'NEEP ASHP List'!$1:$1048576,15,FALSE),VLOOKUP(D94,'NEEP ASHP List'!$1:$1048576,18,FALSE)),"")</f>
        <v/>
      </c>
      <c r="M101" s="2127"/>
    </row>
    <row r="102" spans="3:13" s="533" customFormat="1" ht="14.5" customHeight="1">
      <c r="C102" s="209"/>
      <c r="D102" s="209"/>
      <c r="E102" s="209"/>
      <c r="F102" s="209"/>
      <c r="G102" s="1253"/>
      <c r="H102" s="1252"/>
      <c r="J102" s="1253"/>
      <c r="L102" s="459"/>
      <c r="M102" s="1280"/>
    </row>
    <row r="103" spans="3:13" s="533" customFormat="1" ht="43" customHeight="1">
      <c r="C103" s="1253" t="s">
        <v>2120</v>
      </c>
      <c r="D103" s="2128" t="str">
        <f>IF(ISNA(VLOOKUP(D94,'NEEP ASHP List'!$1:$1048576,4,0)),"",VLOOKUP(D94,'NEEP ASHP List'!$1:$1048576,4,0))</f>
        <v/>
      </c>
      <c r="E103" s="2128"/>
      <c r="F103" s="209"/>
      <c r="G103" s="1253" t="s">
        <v>2575</v>
      </c>
      <c r="H103" s="1279" t="str">
        <f>IF(ISNA(VLOOKUP(D94,'NEEP ASHP List'!$1:$1048576,10,0)),"",VLOOKUP(D94,'NEEP ASHP List'!$1:$1048576,10,0))</f>
        <v/>
      </c>
      <c r="J103" s="1253"/>
    </row>
    <row r="104" spans="3:13" s="533" customFormat="1" ht="14.5" customHeight="1">
      <c r="C104" s="1289"/>
      <c r="D104" s="1254"/>
      <c r="E104" s="459"/>
      <c r="F104" s="209"/>
      <c r="G104" s="1253"/>
      <c r="H104" s="1254"/>
      <c r="I104" s="1257"/>
      <c r="J104" s="1255"/>
    </row>
    <row r="105" spans="3:13" s="533" customFormat="1" ht="43" customHeight="1">
      <c r="C105" s="1253" t="s">
        <v>2121</v>
      </c>
      <c r="D105" s="2128" t="str">
        <f>IF(ISNA(VLOOKUP(D94,'NEEP ASHP List'!$1:$1048576,5,0)),"",VLOOKUP(D94,'NEEP ASHP List'!$1:$1048576,5,0))</f>
        <v/>
      </c>
      <c r="E105" s="2128"/>
      <c r="F105" s="209"/>
      <c r="G105" s="1253" t="s">
        <v>2785</v>
      </c>
      <c r="H105" s="1279" t="str">
        <f>IF(ISNA(VLOOKUP(D94,'NEEP ASHP List'!$1:$1048576,12,0)),"",IF(VLOOKUP(D94,'NEEP ASHP List'!$1:$1048576,12,0)=0,"Multiple",VLOOKUP(D94,'NEEP ASHP List'!$1:$1048576,12,0)))</f>
        <v/>
      </c>
      <c r="J105" s="1255"/>
    </row>
    <row r="106" spans="3:13" s="533" customFormat="1" ht="14.5" customHeight="1">
      <c r="C106" s="1253"/>
      <c r="D106" s="1303"/>
      <c r="E106" s="1303"/>
      <c r="F106" s="209"/>
      <c r="G106" s="1253"/>
      <c r="H106" s="1304"/>
      <c r="I106" s="1302"/>
      <c r="J106" s="1255"/>
      <c r="K106" s="1253"/>
      <c r="L106" s="1305"/>
      <c r="M106" s="1305"/>
    </row>
    <row r="107" spans="3:13" s="533" customFormat="1" ht="43" customHeight="1"/>
    <row r="108" spans="3:13" s="533" customFormat="1" ht="14.5" hidden="1" customHeight="1"/>
    <row r="109" spans="3:13" s="533" customFormat="1" hidden="1"/>
    <row r="110" spans="3:13" s="533" customFormat="1" ht="43" hidden="1" customHeight="1"/>
    <row r="111" spans="3:13" s="533" customFormat="1" ht="11.5" hidden="1" customHeight="1"/>
    <row r="112" spans="3:13" s="533" customFormat="1" ht="62.5" hidden="1" customHeight="1"/>
    <row r="113" spans="3:15" s="533" customFormat="1"/>
    <row r="114" spans="3:15" s="533" customFormat="1" ht="43" customHeight="1">
      <c r="C114" s="2129" t="s">
        <v>2210</v>
      </c>
      <c r="D114" s="2129"/>
      <c r="E114" s="2129"/>
      <c r="F114" s="2129"/>
      <c r="G114" s="2129"/>
      <c r="H114" s="2129"/>
      <c r="I114" s="2129"/>
      <c r="J114" s="2129"/>
      <c r="K114" s="2129"/>
      <c r="L114" s="2129"/>
      <c r="M114" s="2129"/>
      <c r="O114" s="533" t="e">
        <f>IF(References!$A$15=TRUE,Qualifying_Index!BO31,Qualifying_Index!BP31)</f>
        <v>#VALUE!</v>
      </c>
    </row>
    <row r="115" spans="3:15" s="533" customFormat="1" ht="43" customHeight="1">
      <c r="C115" s="1286" t="s">
        <v>2123</v>
      </c>
      <c r="D115" s="2130" t="str">
        <f>IF(AND(ISNUMBER(SEARCH("Non-Ducted",VLOOKUP(D117,'NEEP ASHP List'!$1:$1048576,6,FALSE))),(ISNUMBER(SEARCH("Singlezone",VLOOKUP(D117,'NEEP ASHP List'!$1:$1048576,6,FALSE))))),"Ductless Mini Split - ccASHP",IF(AND(ISNUMBER(SEARCH("Non-Ducted",VLOOKUP(D117,'NEEP ASHP List'!$1:$1048576,6,FALSE))),(ISNUMBER(SEARCH("Multizone",VLOOKUP(D117,'NEEP ASHP List'!$1:$1048576,6,FALSE))))),"Ductless Multi Split - ccASHP",IF(_xlfn.IFNA(VLOOKUP(D117,'NEEP ASHP List'!$1:$1048576,6,FALSE),"ERROR")="ERROR","","Ducted ccASHP")))</f>
        <v/>
      </c>
      <c r="E115" s="2130"/>
      <c r="G115" s="2131"/>
      <c r="H115" s="2131"/>
      <c r="J115" s="1249"/>
    </row>
    <row r="116" spans="3:15" s="533" customFormat="1" ht="14.5" customHeight="1">
      <c r="C116" s="1249"/>
      <c r="D116" s="1250"/>
      <c r="E116" s="1250"/>
      <c r="G116" s="2131"/>
      <c r="H116" s="2131"/>
      <c r="I116" s="1251"/>
      <c r="J116" s="1249"/>
    </row>
    <row r="117" spans="3:15" s="533" customFormat="1" ht="43" customHeight="1">
      <c r="C117" s="1286" t="s">
        <v>2788</v>
      </c>
      <c r="D117" s="1313" t="str">
        <f>IF('ASHP Equipment Information'!D117="","",'ASHP Equipment Information'!D117)</f>
        <v/>
      </c>
      <c r="E117" s="1252"/>
      <c r="G117" s="2131"/>
      <c r="H117" s="2131"/>
    </row>
    <row r="118" spans="3:15" s="533" customFormat="1" ht="18.5">
      <c r="D118" s="1252"/>
      <c r="E118" s="1252"/>
      <c r="G118" s="209"/>
      <c r="H118" s="209"/>
    </row>
    <row r="119" spans="3:15" s="533" customFormat="1" ht="66" customHeight="1">
      <c r="C119" s="1253" t="s">
        <v>2795</v>
      </c>
      <c r="D119" s="1271" t="str">
        <f>IF(ISNA(VLOOKUP(D117,'NEEP ASHP List'!$1:$1048576,22,0)),"",VLOOKUP(D117,'NEEP ASHP List'!$1:$1048576,22,0))</f>
        <v/>
      </c>
      <c r="E119" s="1252"/>
      <c r="F119" s="209"/>
      <c r="G119" s="1253" t="str">
        <f>" NEEP Heating Capacity (BTUh)*:
*@17⁰F Maximum"</f>
        <v xml:space="preserve"> NEEP Heating Capacity (BTUh)*:
*@17⁰F Maximum</v>
      </c>
      <c r="H119" s="1271" t="str">
        <f>IF(ISNA(VLOOKUP(D117,'NEEP ASHP List'!$1:$1048576,25,0)),"",VLOOKUP(D117,'NEEP ASHP List'!$1:$1048576,25,0))</f>
        <v/>
      </c>
      <c r="I119" s="1254"/>
      <c r="K119" s="1253" t="str">
        <f>"AHRI Heating Capacity (BTUh)*:
*@17⁰F Rated"</f>
        <v>AHRI Heating Capacity (BTUh)*:
*@17⁰F Rated</v>
      </c>
      <c r="L119" s="2126" t="str">
        <f>IF(ISNA(VLOOKUP(D117,'NEEP ASHP List'!$1:$1048576,23,0)),"",VLOOKUP(D117,'NEEP ASHP List'!$1:$1048576,23,0))</f>
        <v/>
      </c>
      <c r="M119" s="2126"/>
    </row>
    <row r="120" spans="3:15" s="533" customFormat="1" ht="14.5" customHeight="1">
      <c r="C120" s="1253"/>
      <c r="D120" s="459"/>
      <c r="E120" s="459"/>
      <c r="F120" s="209"/>
      <c r="G120" s="1255"/>
      <c r="H120" s="1256"/>
      <c r="I120" s="1255"/>
      <c r="J120" s="1255"/>
      <c r="K120" s="209"/>
      <c r="L120" s="459"/>
      <c r="M120" s="459"/>
    </row>
    <row r="121" spans="3:15" s="533" customFormat="1" ht="18.5">
      <c r="C121" s="209"/>
      <c r="D121" s="459"/>
      <c r="E121" s="459"/>
      <c r="F121" s="209"/>
      <c r="G121" s="1255"/>
      <c r="H121" s="1256"/>
      <c r="I121" s="1255"/>
      <c r="J121" s="1255"/>
      <c r="K121" s="209"/>
      <c r="L121" s="459"/>
      <c r="M121" s="459"/>
    </row>
    <row r="122" spans="3:15" s="533" customFormat="1" ht="43" customHeight="1">
      <c r="C122" s="1288" t="s">
        <v>3445</v>
      </c>
      <c r="D122" s="1275" t="str">
        <f>IFERROR(IF(VLOOKUP(D117,'NEEP ASHP List'!$1:$1048576,17,FALSE)="","SEER/EER/HSPF","SEER2/EER2/HSPF2"),"")</f>
        <v/>
      </c>
      <c r="E122" s="1252"/>
      <c r="F122" s="209"/>
      <c r="G122" s="209"/>
      <c r="H122" s="459"/>
      <c r="I122" s="209"/>
      <c r="J122" s="1253"/>
      <c r="L122" s="459"/>
      <c r="M122" s="1280"/>
    </row>
    <row r="123" spans="3:15" s="533" customFormat="1" ht="14.5" customHeight="1">
      <c r="C123" s="209"/>
      <c r="D123" s="459"/>
      <c r="E123" s="459"/>
      <c r="F123" s="209"/>
      <c r="G123" s="1253"/>
      <c r="H123" s="1252"/>
      <c r="J123" s="1253"/>
      <c r="L123" s="459"/>
      <c r="M123" s="1280"/>
    </row>
    <row r="124" spans="3:15" s="533" customFormat="1" ht="43" customHeight="1">
      <c r="C124" s="1249" t="str">
        <f>IF($D122="SEER2/EER2/HSPF2","SEER2:","SEER:")</f>
        <v>SEER:</v>
      </c>
      <c r="D124" s="1274" t="str">
        <f>IFERROR(IF(VLOOKUP(D117,'NEEP ASHP List'!$1:$1048576,17,FALSE)="",VLOOKUP(D117,'NEEP ASHP List'!$1:$1048576,14,FALSE),VLOOKUP(D117,'NEEP ASHP List'!$1:$1048576,17,FALSE)),"")</f>
        <v/>
      </c>
      <c r="E124" s="459"/>
      <c r="F124" s="209"/>
      <c r="G124" s="1249" t="str">
        <f>IF($D122="SEER2/EER2/HSPF2","EER2:","EER:")</f>
        <v>EER:</v>
      </c>
      <c r="H124" s="1274" t="str">
        <f>IFERROR(IF(VLOOKUP(D117,'NEEP ASHP List'!$1:$1048576,16,FALSE)="",VLOOKUP(D117,'NEEP ASHP List'!$1:$1048576,13,FALSE),VLOOKUP(D117,'NEEP ASHP List'!$1:$1048576,16,FALSE)),"")</f>
        <v/>
      </c>
      <c r="J124" s="1253"/>
      <c r="K124" s="1249" t="str">
        <f>IF($D122="SEER2/EER2/HSPF2","HSPF2:","HSPF:")</f>
        <v>HSPF:</v>
      </c>
      <c r="L124" s="2127" t="str">
        <f>IFERROR(IF(VLOOKUP(D117,'NEEP ASHP List'!$1:$1048576,18,FALSE)="",VLOOKUP(D117,'NEEP ASHP List'!$1:$1048576,15,FALSE),VLOOKUP(D117,'NEEP ASHP List'!$1:$1048576,18,FALSE)),"")</f>
        <v/>
      </c>
      <c r="M124" s="2127"/>
    </row>
    <row r="125" spans="3:15" s="533" customFormat="1" ht="14.5" customHeight="1">
      <c r="C125" s="209"/>
      <c r="D125" s="209"/>
      <c r="E125" s="209"/>
      <c r="F125" s="209"/>
      <c r="G125" s="1253"/>
      <c r="H125" s="1252"/>
      <c r="J125" s="1253"/>
      <c r="L125" s="459"/>
      <c r="M125" s="1280"/>
    </row>
    <row r="126" spans="3:15" s="533" customFormat="1" ht="43" customHeight="1">
      <c r="C126" s="1253" t="s">
        <v>2120</v>
      </c>
      <c r="D126" s="2128" t="str">
        <f>IF(ISNA(VLOOKUP(D117,'NEEP ASHP List'!$1:$1048576,4,0)),"",VLOOKUP(D117,'NEEP ASHP List'!$1:$1048576,4,0))</f>
        <v/>
      </c>
      <c r="E126" s="2128"/>
      <c r="F126" s="209"/>
      <c r="G126" s="1253" t="s">
        <v>2575</v>
      </c>
      <c r="H126" s="1279" t="str">
        <f>IF(ISNA(VLOOKUP(D117,'NEEP ASHP List'!$1:$1048576,10,0)),"",VLOOKUP(D117,'NEEP ASHP List'!$1:$1048576,10,0))</f>
        <v/>
      </c>
      <c r="J126" s="1253"/>
    </row>
    <row r="127" spans="3:15" s="533" customFormat="1" ht="14.5" customHeight="1">
      <c r="C127" s="1289"/>
      <c r="D127" s="1254"/>
      <c r="E127" s="459"/>
      <c r="F127" s="209"/>
      <c r="G127" s="1253"/>
      <c r="H127" s="1254"/>
      <c r="I127" s="1257"/>
      <c r="J127" s="1255"/>
    </row>
    <row r="128" spans="3:15" s="533" customFormat="1" ht="43" customHeight="1">
      <c r="C128" s="1253" t="s">
        <v>2121</v>
      </c>
      <c r="D128" s="2128" t="str">
        <f>IF(ISNA(VLOOKUP(D117,'NEEP ASHP List'!$1:$1048576,5,0)),"",VLOOKUP(D117,'NEEP ASHP List'!$1:$1048576,5,0))</f>
        <v/>
      </c>
      <c r="E128" s="2128"/>
      <c r="F128" s="209"/>
      <c r="G128" s="1253" t="s">
        <v>2785</v>
      </c>
      <c r="H128" s="1279" t="str">
        <f>IF(ISNA(VLOOKUP(D117,'NEEP ASHP List'!$1:$1048576,12,0)),"",IF(VLOOKUP(D117,'NEEP ASHP List'!$1:$1048576,12,0)=0,"Multiple",VLOOKUP(D117,'NEEP ASHP List'!$1:$1048576,12,0)))</f>
        <v/>
      </c>
      <c r="J128" s="1255"/>
    </row>
    <row r="129" spans="3:13" s="533" customFormat="1" ht="14.5" customHeight="1">
      <c r="C129" s="1253"/>
      <c r="D129" s="1303"/>
      <c r="E129" s="1303"/>
      <c r="F129" s="209"/>
      <c r="G129" s="1253"/>
      <c r="H129" s="1304"/>
      <c r="I129" s="1302"/>
      <c r="J129" s="1255"/>
      <c r="K129" s="1253"/>
      <c r="L129" s="1305"/>
      <c r="M129" s="1305"/>
    </row>
    <row r="130" spans="3:13" s="533" customFormat="1" ht="43" customHeight="1"/>
    <row r="131" spans="3:13" s="533" customFormat="1" ht="14.5" customHeight="1"/>
    <row r="132" spans="3:13" s="533" customFormat="1"/>
    <row r="133" spans="3:13" s="533" customFormat="1" ht="43" customHeight="1"/>
    <row r="134" spans="3:13" s="533" customFormat="1" ht="14.5" customHeight="1"/>
    <row r="135" spans="3:13" s="533" customFormat="1" ht="62.5" customHeight="1"/>
    <row r="136" spans="3:13" s="533" customFormat="1" ht="35.5" customHeight="1"/>
    <row r="137" spans="3:13" s="533" customFormat="1"/>
    <row r="138" spans="3:13" s="533" customFormat="1" ht="46.5" customHeight="1"/>
    <row r="139" spans="3:13" s="533" customFormat="1" ht="41.5" hidden="1" customHeight="1"/>
    <row r="140" spans="3:13" s="533" customFormat="1" hidden="1"/>
    <row r="141" spans="3:13" s="533" customFormat="1" hidden="1"/>
    <row r="142" spans="3:13" s="533" customFormat="1" ht="35.5" hidden="1" customHeight="1"/>
    <row r="143" spans="3:13" s="533" customFormat="1" ht="35.5" hidden="1" customHeight="1"/>
    <row r="144" spans="3:13" s="533" customFormat="1" hidden="1"/>
    <row r="145" s="1265" customFormat="1" ht="35.5" hidden="1" customHeight="1"/>
    <row r="146" s="1265" customFormat="1" hidden="1"/>
    <row r="147" s="1265" customFormat="1" ht="35.5" hidden="1" customHeight="1"/>
    <row r="148" s="1265" customFormat="1" hidden="1"/>
    <row r="149" s="1265" customFormat="1" ht="61" hidden="1" customHeight="1"/>
    <row r="150" s="1265" customFormat="1" hidden="1"/>
    <row r="151" s="1265" customFormat="1" hidden="1"/>
    <row r="152" s="1265" customFormat="1" hidden="1"/>
    <row r="153" s="1265" customFormat="1" ht="35.5" hidden="1" customHeight="1"/>
    <row r="154" s="1265" customFormat="1" hidden="1"/>
    <row r="155" s="1265" customFormat="1" ht="35.5" hidden="1" customHeight="1"/>
    <row r="156" s="1265" customFormat="1" hidden="1"/>
    <row r="157" s="1265" customFormat="1" ht="41.5" hidden="1" customHeight="1"/>
    <row r="158" s="1265" customFormat="1" ht="41.5" hidden="1" customHeight="1"/>
    <row r="159" s="1265" customFormat="1" hidden="1"/>
    <row r="160" s="1265" customFormat="1" hidden="1"/>
    <row r="161" s="1265" customFormat="1" ht="35.5" hidden="1" customHeight="1"/>
    <row r="162" s="1265" customFormat="1" ht="35.5" hidden="1" customHeight="1"/>
    <row r="163" s="1265" customFormat="1" hidden="1"/>
    <row r="164" s="1265" customFormat="1" ht="35.5" hidden="1" customHeight="1"/>
    <row r="165" s="1265" customFormat="1" hidden="1"/>
    <row r="166" s="1265" customFormat="1" ht="35.5" hidden="1" customHeight="1"/>
    <row r="167" s="1265" customFormat="1" hidden="1"/>
    <row r="168" s="1265" customFormat="1" ht="61" hidden="1" customHeight="1"/>
    <row r="169" s="1265" customFormat="1" hidden="1"/>
    <row r="170" s="1265" customFormat="1" hidden="1"/>
    <row r="171" s="1265" customFormat="1" hidden="1"/>
    <row r="172" s="1265" customFormat="1" ht="35.5" hidden="1" customHeight="1"/>
    <row r="173" s="1265" customFormat="1" hidden="1"/>
    <row r="174" s="1265" customFormat="1" ht="35.5" hidden="1" customHeight="1"/>
    <row r="175" s="1265" customFormat="1" hidden="1"/>
    <row r="176" s="1265" customFormat="1" ht="45" hidden="1" customHeight="1"/>
    <row r="177" s="1265" customFormat="1" ht="41.5" hidden="1" customHeight="1"/>
    <row r="178" s="1265" customFormat="1" hidden="1"/>
    <row r="179" s="1265" customFormat="1" hidden="1"/>
    <row r="180" s="1265" customFormat="1" ht="35.5" hidden="1" customHeight="1"/>
    <row r="181" s="1265" customFormat="1" ht="35.5" hidden="1" customHeight="1"/>
    <row r="182" s="1265" customFormat="1" hidden="1"/>
    <row r="183" s="1265" customFormat="1" ht="35.5" hidden="1" customHeight="1"/>
    <row r="184" s="1265" customFormat="1" hidden="1"/>
    <row r="185" s="1265" customFormat="1" ht="35.5" hidden="1" customHeight="1"/>
    <row r="186" s="1265" customFormat="1" hidden="1"/>
    <row r="187" s="1265" customFormat="1" ht="61" hidden="1" customHeight="1"/>
    <row r="188" s="1265" customFormat="1" hidden="1"/>
    <row r="189" s="1265" customFormat="1" hidden="1"/>
    <row r="190" s="1265" customFormat="1" hidden="1"/>
    <row r="191" s="1265" customFormat="1" ht="35.5" hidden="1" customHeight="1"/>
    <row r="192" s="1265" customFormat="1" hidden="1"/>
    <row r="193" s="1265" customFormat="1" ht="35.5" hidden="1" customHeight="1"/>
    <row r="194" s="1265" customFormat="1" hidden="1"/>
    <row r="195" s="1265" customFormat="1" ht="47.15" hidden="1" customHeight="1"/>
    <row r="196" s="1265" customFormat="1" ht="41.15" hidden="1" customHeight="1"/>
    <row r="197" s="1265" customFormat="1" hidden="1"/>
    <row r="198" s="1265" customFormat="1" hidden="1"/>
    <row r="199" s="1265" customFormat="1" ht="35.5" hidden="1" customHeight="1"/>
    <row r="200" s="1265" customFormat="1" ht="35.5" hidden="1" customHeight="1"/>
    <row r="201" s="1265" customFormat="1" hidden="1"/>
    <row r="202" s="1265" customFormat="1" ht="35.5" hidden="1" customHeight="1"/>
    <row r="203" s="1265" customFormat="1" hidden="1"/>
    <row r="204" s="1265" customFormat="1" ht="35.5" hidden="1" customHeight="1"/>
    <row r="205" s="1265" customFormat="1" hidden="1"/>
    <row r="206" s="1265" customFormat="1" ht="61" hidden="1" customHeight="1"/>
    <row r="207" s="1265" customFormat="1" hidden="1"/>
    <row r="208" s="1265" customFormat="1" hidden="1"/>
    <row r="209" s="1265" customFormat="1" hidden="1"/>
    <row r="210" s="1265" customFormat="1" ht="35.5" hidden="1" customHeight="1"/>
    <row r="211" s="1265" customFormat="1" hidden="1"/>
    <row r="212" s="1265" customFormat="1" ht="35.5" hidden="1" customHeight="1"/>
    <row r="213" s="1265" customFormat="1" hidden="1"/>
    <row r="214" s="1265" customFormat="1" ht="42" hidden="1" customHeight="1"/>
    <row r="215" s="1265" customFormat="1" ht="41.5" hidden="1" customHeight="1"/>
    <row r="216" s="1265" customFormat="1" hidden="1"/>
    <row r="217" s="1265" customFormat="1" hidden="1"/>
    <row r="218" s="1265" customFormat="1" ht="35.5" hidden="1" customHeight="1"/>
    <row r="219" s="1265" customFormat="1" ht="35.5" hidden="1" customHeight="1"/>
    <row r="220" s="1265" customFormat="1" hidden="1"/>
    <row r="221" s="1265" customFormat="1" ht="35.5" hidden="1" customHeight="1"/>
    <row r="222" s="1265" customFormat="1" hidden="1"/>
    <row r="223" s="1265" customFormat="1" ht="35.5" hidden="1" customHeight="1"/>
    <row r="224" s="1265" customFormat="1" hidden="1"/>
    <row r="225" spans="7:10" s="533" customFormat="1" ht="61" hidden="1" customHeight="1"/>
    <row r="226" spans="7:10" s="533" customFormat="1" hidden="1"/>
    <row r="227" spans="7:10" s="533" customFormat="1" hidden="1"/>
    <row r="228" spans="7:10" s="533" customFormat="1" hidden="1"/>
    <row r="229" spans="7:10" s="533" customFormat="1" ht="35.5" hidden="1" customHeight="1"/>
    <row r="230" spans="7:10" s="533" customFormat="1" hidden="1"/>
    <row r="231" spans="7:10" s="533" customFormat="1" ht="35.5" hidden="1" customHeight="1"/>
    <row r="232" spans="7:10" s="533" customFormat="1" hidden="1"/>
    <row r="233" spans="7:10" s="533" customFormat="1" ht="45" hidden="1" customHeight="1"/>
    <row r="234" spans="7:10" s="533" customFormat="1" hidden="1"/>
    <row r="235" spans="7:10" s="209" customFormat="1" ht="15.5" hidden="1">
      <c r="G235" s="1268"/>
      <c r="H235" s="1268"/>
      <c r="I235" s="1268"/>
      <c r="J235" s="1268"/>
    </row>
  </sheetData>
  <dataConsolidate/>
  <mergeCells count="36">
    <mergeCell ref="L27:M27"/>
    <mergeCell ref="L32:M32"/>
    <mergeCell ref="D34:E34"/>
    <mergeCell ref="D36:E36"/>
    <mergeCell ref="C21:M21"/>
    <mergeCell ref="C22:M22"/>
    <mergeCell ref="D23:E23"/>
    <mergeCell ref="G23:H25"/>
    <mergeCell ref="L50:M50"/>
    <mergeCell ref="L55:M55"/>
    <mergeCell ref="D57:E57"/>
    <mergeCell ref="D59:E59"/>
    <mergeCell ref="C45:M45"/>
    <mergeCell ref="D46:E46"/>
    <mergeCell ref="G46:H48"/>
    <mergeCell ref="L73:M73"/>
    <mergeCell ref="L78:M78"/>
    <mergeCell ref="D80:E80"/>
    <mergeCell ref="D82:E82"/>
    <mergeCell ref="C68:M68"/>
    <mergeCell ref="D69:E69"/>
    <mergeCell ref="G69:H71"/>
    <mergeCell ref="L96:M96"/>
    <mergeCell ref="L101:M101"/>
    <mergeCell ref="D103:E103"/>
    <mergeCell ref="D105:E105"/>
    <mergeCell ref="C91:M91"/>
    <mergeCell ref="D92:E92"/>
    <mergeCell ref="G92:H94"/>
    <mergeCell ref="L119:M119"/>
    <mergeCell ref="L124:M124"/>
    <mergeCell ref="D126:E126"/>
    <mergeCell ref="D128:E128"/>
    <mergeCell ref="C114:M114"/>
    <mergeCell ref="D115:E115"/>
    <mergeCell ref="G115:H117"/>
  </mergeCells>
  <conditionalFormatting sqref="A1:J1">
    <cfRule type="cellIs" dxfId="81" priority="143" stopIfTrue="1" operator="equal">
      <formula>"Missing Info"</formula>
    </cfRule>
  </conditionalFormatting>
  <conditionalFormatting sqref="C22:C23 C25 C27 G27 K27 C30 C32 G32 K32 C34 G34 C36 G36">
    <cfRule type="expression" dxfId="80" priority="12">
      <formula>$A$3=1109</formula>
    </cfRule>
  </conditionalFormatting>
  <conditionalFormatting sqref="C45:M45 C46 C48 C50 G50 K50 C53 C55 G55 K55 C57 G57 C59 G59">
    <cfRule type="expression" dxfId="79" priority="9">
      <formula>$A$3=1109</formula>
    </cfRule>
  </conditionalFormatting>
  <conditionalFormatting sqref="C68:M68 C69 C71 C73 G73 K73 C76 C78 G78 K78 C80 G80 C82 G82">
    <cfRule type="expression" dxfId="78" priority="7">
      <formula>$A$3=1109</formula>
    </cfRule>
  </conditionalFormatting>
  <conditionalFormatting sqref="C91:M91 C92 C94 C96 G96 K96 C99 C101 G101 K101 C103 G103 C105 G105">
    <cfRule type="expression" dxfId="77" priority="5">
      <formula>$A$3=1109</formula>
    </cfRule>
  </conditionalFormatting>
  <conditionalFormatting sqref="C114:M114 C115 C117 C119 G119 K119 C122 C124 G124 K124 C126 G126 C128 G128">
    <cfRule type="expression" dxfId="76" priority="3">
      <formula>$A$3=1109</formula>
    </cfRule>
  </conditionalFormatting>
  <conditionalFormatting sqref="D23 D27 H27 L27 D30 D32 H32 L32 D34 H34 D36 H36">
    <cfRule type="expression" dxfId="75" priority="10">
      <formula>$A$3=1109</formula>
    </cfRule>
  </conditionalFormatting>
  <conditionalFormatting sqref="D23:D25">
    <cfRule type="expression" dxfId="74" priority="40">
      <formula>#REF!="Cooling"</formula>
    </cfRule>
  </conditionalFormatting>
  <conditionalFormatting sqref="D25 D48 D71 D94 D117">
    <cfRule type="expression" dxfId="73" priority="1">
      <formula>$A$3=1109</formula>
    </cfRule>
  </conditionalFormatting>
  <conditionalFormatting sqref="D27">
    <cfRule type="expression" dxfId="72" priority="137">
      <formula>#REF!="Cooling"</formula>
    </cfRule>
  </conditionalFormatting>
  <conditionalFormatting sqref="D30">
    <cfRule type="expression" dxfId="71" priority="140">
      <formula>#REF!="Cooling"</formula>
    </cfRule>
  </conditionalFormatting>
  <conditionalFormatting sqref="D32">
    <cfRule type="expression" dxfId="70" priority="53">
      <formula>#REF!="Cooling"</formula>
    </cfRule>
  </conditionalFormatting>
  <conditionalFormatting sqref="D34:D37">
    <cfRule type="expression" dxfId="69" priority="126">
      <formula>#REF!="Cooling"</formula>
    </cfRule>
  </conditionalFormatting>
  <conditionalFormatting sqref="D46 D50 H50 L50:M50 D53 D55 H55 L55:M55 D57:E57 H57 D59:E59 H59">
    <cfRule type="expression" dxfId="68" priority="8">
      <formula>$A$3=1109</formula>
    </cfRule>
  </conditionalFormatting>
  <conditionalFormatting sqref="D46:D48">
    <cfRule type="expression" dxfId="67" priority="43">
      <formula>#REF!="Cooling"</formula>
    </cfRule>
  </conditionalFormatting>
  <conditionalFormatting sqref="D50">
    <cfRule type="expression" dxfId="66" priority="117">
      <formula>#REF!="Cooling"</formula>
    </cfRule>
  </conditionalFormatting>
  <conditionalFormatting sqref="D53">
    <cfRule type="expression" dxfId="65" priority="52">
      <formula>#REF!="Cooling"</formula>
    </cfRule>
  </conditionalFormatting>
  <conditionalFormatting sqref="D55">
    <cfRule type="expression" dxfId="64" priority="121">
      <formula>#REF!="Cooling"</formula>
    </cfRule>
  </conditionalFormatting>
  <conditionalFormatting sqref="D57:D60">
    <cfRule type="expression" dxfId="63" priority="106">
      <formula>#REF!="Cooling"</formula>
    </cfRule>
  </conditionalFormatting>
  <conditionalFormatting sqref="D69 D73 H73 L73:M73 D76 D78 H78 L78:M78 D80:E80 H80 D82:E82 H82">
    <cfRule type="expression" dxfId="62" priority="6">
      <formula>$A$3=1109</formula>
    </cfRule>
  </conditionalFormatting>
  <conditionalFormatting sqref="D69:D71">
    <cfRule type="expression" dxfId="61" priority="37">
      <formula>#REF!="Cooling"</formula>
    </cfRule>
  </conditionalFormatting>
  <conditionalFormatting sqref="D73">
    <cfRule type="expression" dxfId="60" priority="100">
      <formula>#REF!="Cooling"</formula>
    </cfRule>
  </conditionalFormatting>
  <conditionalFormatting sqref="D76">
    <cfRule type="expression" dxfId="59" priority="51">
      <formula>#REF!="Cooling"</formula>
    </cfRule>
  </conditionalFormatting>
  <conditionalFormatting sqref="D78">
    <cfRule type="expression" dxfId="58" priority="104">
      <formula>#REF!="Cooling"</formula>
    </cfRule>
  </conditionalFormatting>
  <conditionalFormatting sqref="D80:D83">
    <cfRule type="expression" dxfId="57" priority="89">
      <formula>#REF!="Cooling"</formula>
    </cfRule>
  </conditionalFormatting>
  <conditionalFormatting sqref="D92:D94">
    <cfRule type="expression" dxfId="56" priority="46">
      <formula>#REF!="Cooling"</formula>
    </cfRule>
  </conditionalFormatting>
  <conditionalFormatting sqref="D96">
    <cfRule type="expression" dxfId="55" priority="83">
      <formula>#REF!="Cooling"</formula>
    </cfRule>
  </conditionalFormatting>
  <conditionalFormatting sqref="D99">
    <cfRule type="expression" dxfId="54" priority="50">
      <formula>#REF!="Cooling"</formula>
    </cfRule>
  </conditionalFormatting>
  <conditionalFormatting sqref="D101">
    <cfRule type="expression" dxfId="53" priority="87">
      <formula>#REF!="Cooling"</formula>
    </cfRule>
  </conditionalFormatting>
  <conditionalFormatting sqref="D103:D106">
    <cfRule type="expression" dxfId="52" priority="72">
      <formula>#REF!="Cooling"</formula>
    </cfRule>
  </conditionalFormatting>
  <conditionalFormatting sqref="D115:D117">
    <cfRule type="expression" dxfId="51" priority="48">
      <formula>#REF!="Cooling"</formula>
    </cfRule>
  </conditionalFormatting>
  <conditionalFormatting sqref="D119">
    <cfRule type="expression" dxfId="50" priority="66">
      <formula>#REF!="Cooling"</formula>
    </cfRule>
  </conditionalFormatting>
  <conditionalFormatting sqref="D122">
    <cfRule type="expression" dxfId="49" priority="49">
      <formula>#REF!="Cooling"</formula>
    </cfRule>
  </conditionalFormatting>
  <conditionalFormatting sqref="D124">
    <cfRule type="expression" dxfId="48" priority="70">
      <formula>#REF!="Cooling"</formula>
    </cfRule>
  </conditionalFormatting>
  <conditionalFormatting sqref="D126:D129">
    <cfRule type="expression" dxfId="47" priority="55">
      <formula>#REF!="Cooling"</formula>
    </cfRule>
  </conditionalFormatting>
  <conditionalFormatting sqref="D92:E92 D96 H96 L96:M96 D99 D101 H101 L101:M101 D103:E103 H103 D105:E105 H105">
    <cfRule type="expression" dxfId="46" priority="4">
      <formula>$A$3=1109</formula>
    </cfRule>
  </conditionalFormatting>
  <conditionalFormatting sqref="D115:E115 D119 H119 L119:M119 D122 D124 H124 L124:M124 D126:E126 H126 D128:E128 H128">
    <cfRule type="expression" dxfId="45" priority="2">
      <formula>$A$3=1109</formula>
    </cfRule>
  </conditionalFormatting>
  <conditionalFormatting sqref="H27">
    <cfRule type="expression" dxfId="44" priority="135">
      <formula>#REF!="Cooling"</formula>
    </cfRule>
  </conditionalFormatting>
  <conditionalFormatting sqref="H32">
    <cfRule type="expression" dxfId="43" priority="139">
      <formula>#REF!="Cooling"</formula>
    </cfRule>
  </conditionalFormatting>
  <conditionalFormatting sqref="H34">
    <cfRule type="expression" dxfId="42" priority="134">
      <formula>#REF!="Cooling"</formula>
    </cfRule>
  </conditionalFormatting>
  <conditionalFormatting sqref="H36 H37:I37">
    <cfRule type="expression" dxfId="41" priority="133">
      <formula>#REF!="Cooling"</formula>
    </cfRule>
  </conditionalFormatting>
  <conditionalFormatting sqref="H50">
    <cfRule type="expression" dxfId="40" priority="115">
      <formula>#REF!="Cooling"</formula>
    </cfRule>
  </conditionalFormatting>
  <conditionalFormatting sqref="H55">
    <cfRule type="expression" dxfId="39" priority="119">
      <formula>#REF!="Cooling"</formula>
    </cfRule>
  </conditionalFormatting>
  <conditionalFormatting sqref="H57">
    <cfRule type="expression" dxfId="38" priority="114">
      <formula>#REF!="Cooling"</formula>
    </cfRule>
  </conditionalFormatting>
  <conditionalFormatting sqref="H59 H60:I60">
    <cfRule type="expression" dxfId="37" priority="113">
      <formula>#REF!="Cooling"</formula>
    </cfRule>
  </conditionalFormatting>
  <conditionalFormatting sqref="H73">
    <cfRule type="expression" dxfId="36" priority="98">
      <formula>#REF!="Cooling"</formula>
    </cfRule>
  </conditionalFormatting>
  <conditionalFormatting sqref="H78">
    <cfRule type="expression" dxfId="35" priority="102">
      <formula>#REF!="Cooling"</formula>
    </cfRule>
  </conditionalFormatting>
  <conditionalFormatting sqref="H80">
    <cfRule type="expression" dxfId="34" priority="97">
      <formula>#REF!="Cooling"</formula>
    </cfRule>
  </conditionalFormatting>
  <conditionalFormatting sqref="H82 H83:I83">
    <cfRule type="expression" dxfId="33" priority="96">
      <formula>#REF!="Cooling"</formula>
    </cfRule>
  </conditionalFormatting>
  <conditionalFormatting sqref="H96">
    <cfRule type="expression" dxfId="32" priority="81">
      <formula>#REF!="Cooling"</formula>
    </cfRule>
  </conditionalFormatting>
  <conditionalFormatting sqref="H101">
    <cfRule type="expression" dxfId="31" priority="85">
      <formula>#REF!="Cooling"</formula>
    </cfRule>
  </conditionalFormatting>
  <conditionalFormatting sqref="H103">
    <cfRule type="expression" dxfId="30" priority="80">
      <formula>#REF!="Cooling"</formula>
    </cfRule>
  </conditionalFormatting>
  <conditionalFormatting sqref="H105 H106:I106">
    <cfRule type="expression" dxfId="29" priority="79">
      <formula>#REF!="Cooling"</formula>
    </cfRule>
  </conditionalFormatting>
  <conditionalFormatting sqref="H119">
    <cfRule type="expression" dxfId="28" priority="64">
      <formula>#REF!="Cooling"</formula>
    </cfRule>
  </conditionalFormatting>
  <conditionalFormatting sqref="H124">
    <cfRule type="expression" dxfId="27" priority="68">
      <formula>#REF!="Cooling"</formula>
    </cfRule>
  </conditionalFormatting>
  <conditionalFormatting sqref="H126">
    <cfRule type="expression" dxfId="26" priority="63">
      <formula>#REF!="Cooling"</formula>
    </cfRule>
  </conditionalFormatting>
  <conditionalFormatting sqref="H128 H129:I129">
    <cfRule type="expression" dxfId="25" priority="62">
      <formula>#REF!="Cooling"</formula>
    </cfRule>
  </conditionalFormatting>
  <conditionalFormatting sqref="H35:I35">
    <cfRule type="expression" dxfId="24" priority="131">
      <formula>#REF!="Cooling"</formula>
    </cfRule>
  </conditionalFormatting>
  <conditionalFormatting sqref="H58:I58">
    <cfRule type="expression" dxfId="23" priority="111">
      <formula>#REF!="Cooling"</formula>
    </cfRule>
  </conditionalFormatting>
  <conditionalFormatting sqref="H81:I81">
    <cfRule type="expression" dxfId="22" priority="94">
      <formula>#REF!="Cooling"</formula>
    </cfRule>
  </conditionalFormatting>
  <conditionalFormatting sqref="H104:I104">
    <cfRule type="expression" dxfId="21" priority="77">
      <formula>#REF!="Cooling"</formula>
    </cfRule>
  </conditionalFormatting>
  <conditionalFormatting sqref="H127:I127">
    <cfRule type="expression" dxfId="20" priority="60">
      <formula>#REF!="Cooling"</formula>
    </cfRule>
  </conditionalFormatting>
  <conditionalFormatting sqref="I24">
    <cfRule type="expression" dxfId="19" priority="141">
      <formula>#REF!="Cooling"</formula>
    </cfRule>
  </conditionalFormatting>
  <conditionalFormatting sqref="I47">
    <cfRule type="expression" dxfId="18" priority="120">
      <formula>#REF!="Cooling"</formula>
    </cfRule>
  </conditionalFormatting>
  <conditionalFormatting sqref="I70">
    <cfRule type="expression" dxfId="17" priority="103">
      <formula>#REF!="Cooling"</formula>
    </cfRule>
  </conditionalFormatting>
  <conditionalFormatting sqref="I93">
    <cfRule type="expression" dxfId="16" priority="86">
      <formula>#REF!="Cooling"</formula>
    </cfRule>
  </conditionalFormatting>
  <conditionalFormatting sqref="I116">
    <cfRule type="expression" dxfId="15" priority="69">
      <formula>#REF!="Cooling"</formula>
    </cfRule>
  </conditionalFormatting>
  <conditionalFormatting sqref="L27">
    <cfRule type="expression" dxfId="14" priority="136">
      <formula>#REF!="Cooling"</formula>
    </cfRule>
  </conditionalFormatting>
  <conditionalFormatting sqref="L32">
    <cfRule type="expression" dxfId="13" priority="138">
      <formula>#REF!="Cooling"</formula>
    </cfRule>
  </conditionalFormatting>
  <conditionalFormatting sqref="L37">
    <cfRule type="expression" dxfId="12" priority="128">
      <formula>#REF!="Cooling"</formula>
    </cfRule>
  </conditionalFormatting>
  <conditionalFormatting sqref="L50">
    <cfRule type="expression" dxfId="11" priority="116">
      <formula>#REF!="Cooling"</formula>
    </cfRule>
  </conditionalFormatting>
  <conditionalFormatting sqref="L55">
    <cfRule type="expression" dxfId="10" priority="118">
      <formula>#REF!="Cooling"</formula>
    </cfRule>
  </conditionalFormatting>
  <conditionalFormatting sqref="L60">
    <cfRule type="expression" dxfId="9" priority="108">
      <formula>#REF!="Cooling"</formula>
    </cfRule>
  </conditionalFormatting>
  <conditionalFormatting sqref="L73">
    <cfRule type="expression" dxfId="8" priority="99">
      <formula>#REF!="Cooling"</formula>
    </cfRule>
  </conditionalFormatting>
  <conditionalFormatting sqref="L78">
    <cfRule type="expression" dxfId="7" priority="101">
      <formula>#REF!="Cooling"</formula>
    </cfRule>
  </conditionalFormatting>
  <conditionalFormatting sqref="L83">
    <cfRule type="expression" dxfId="6" priority="91">
      <formula>#REF!="Cooling"</formula>
    </cfRule>
  </conditionalFormatting>
  <conditionalFormatting sqref="L96">
    <cfRule type="expression" dxfId="5" priority="82">
      <formula>#REF!="Cooling"</formula>
    </cfRule>
  </conditionalFormatting>
  <conditionalFormatting sqref="L101">
    <cfRule type="expression" dxfId="4" priority="84">
      <formula>#REF!="Cooling"</formula>
    </cfRule>
  </conditionalFormatting>
  <conditionalFormatting sqref="L106">
    <cfRule type="expression" dxfId="3" priority="74">
      <formula>#REF!="Cooling"</formula>
    </cfRule>
  </conditionalFormatting>
  <conditionalFormatting sqref="L119">
    <cfRule type="expression" dxfId="2" priority="65">
      <formula>#REF!="Cooling"</formula>
    </cfRule>
  </conditionalFormatting>
  <conditionalFormatting sqref="L124">
    <cfRule type="expression" dxfId="1" priority="67">
      <formula>#REF!="Cooling"</formula>
    </cfRule>
  </conditionalFormatting>
  <conditionalFormatting sqref="L129">
    <cfRule type="expression" dxfId="0" priority="57">
      <formula>#REF!="Cooling"</formula>
    </cfRule>
  </conditionalFormatting>
  <dataValidations count="2">
    <dataValidation type="whole" allowBlank="1" showInputMessage="1" showErrorMessage="1" sqref="D27 L27 D96 L96 H96 H27 D50 L50 H50 D73 L73 H73 D119 L119 H119" xr:uid="{42CB2C99-6DEE-4652-B4DB-6CD35149B101}">
      <formula1>1000</formula1>
      <formula2>500000</formula2>
    </dataValidation>
    <dataValidation type="decimal" allowBlank="1" showInputMessage="1" showErrorMessage="1" sqref="D101 H101 H124 H32 D55 H55 D78 H78 D124 D32" xr:uid="{85C639B5-9050-442E-AAE9-8240B7519FA7}">
      <formula1>5</formula1>
      <formula2>150</formula2>
    </dataValidation>
  </dataValidations>
  <pageMargins left="0.7" right="0.7" top="0.75" bottom="0.75" header="0.3" footer="0.3"/>
  <pageSetup scale="2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89" max="16383" man="1"/>
  </rowBreaks>
  <ignoredErrors>
    <ignoredError sqref="D25 D32 D34 D36 H27 H32 H34 H36 L27 L32 D48 D50 D53 D55 D57 D59 H50 H55 H57 H59 L50 L55 D92 D94 D96 D99 D101 D103 D105 H96 H101 H103 H105 L96 L101 D115 D117 D119 D122 D124 D126 D128 H119 H124 H126 H128 L119 L124 D27 D46 D69 D71 D73 D76 D78 D80 D82 H73 H78 H80 H82 L73 L78 D30 D23" unlockedFormula="1"/>
  </ignoredError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dimension ref="A1:O198"/>
  <sheetViews>
    <sheetView showGridLines="0" zoomScale="90" zoomScaleNormal="90" workbookViewId="0">
      <selection activeCell="H8" sqref="H8"/>
    </sheetView>
  </sheetViews>
  <sheetFormatPr defaultColWidth="0" defaultRowHeight="14.5" customHeight="1" zeroHeight="1"/>
  <cols>
    <col min="1" max="1" width="14.81640625" style="39" customWidth="1"/>
    <col min="2" max="2" width="9.54296875" style="39" customWidth="1"/>
    <col min="3" max="3" width="11.54296875" style="39" customWidth="1"/>
    <col min="4" max="4" width="15.54296875" style="39" customWidth="1"/>
    <col min="5" max="5" width="10.54296875" style="39" customWidth="1"/>
    <col min="6" max="6" width="12" style="39" customWidth="1"/>
    <col min="7" max="7" width="11.54296875" style="39" customWidth="1"/>
    <col min="8" max="10" width="10.54296875" style="39" customWidth="1"/>
    <col min="11" max="11" width="19.54296875" style="39" customWidth="1"/>
    <col min="12" max="13" width="10.54296875" style="39" customWidth="1"/>
    <col min="14" max="14" width="9.1796875" style="39" customWidth="1"/>
    <col min="15" max="15" width="12.81640625" style="39" customWidth="1"/>
    <col min="16" max="16384" width="12.81640625" style="39" hidden="1"/>
  </cols>
  <sheetData>
    <row r="1" spans="1:15" ht="55" customHeight="1">
      <c r="A1" s="2138" t="str">
        <f>Development!$A$3&amp;" Residential Efficiency Program"</f>
        <v>2024 Residential Efficiency Program</v>
      </c>
      <c r="B1" s="2138"/>
      <c r="C1" s="2138"/>
      <c r="D1" s="2138"/>
      <c r="E1" s="2138"/>
      <c r="F1" s="2138"/>
      <c r="G1" s="2138"/>
      <c r="H1" s="2138"/>
      <c r="I1" s="2138"/>
      <c r="J1" s="2138"/>
      <c r="K1" s="6"/>
      <c r="L1" s="6"/>
      <c r="M1" s="6"/>
      <c r="N1" s="6"/>
      <c r="O1" s="6"/>
    </row>
    <row r="2" spans="1:15" ht="55" customHeight="1">
      <c r="A2" s="2139" t="s">
        <v>126</v>
      </c>
      <c r="B2" s="2139"/>
      <c r="C2" s="2139"/>
      <c r="D2" s="2139"/>
      <c r="E2" s="2139"/>
      <c r="F2" s="2139"/>
      <c r="G2" s="2139"/>
      <c r="H2" s="2139"/>
      <c r="I2" s="2139"/>
      <c r="J2" s="2139"/>
      <c r="K2" s="7"/>
      <c r="L2" s="7"/>
      <c r="M2" s="7"/>
      <c r="N2" s="7"/>
      <c r="O2" s="7"/>
    </row>
    <row r="3" spans="1:15" ht="23.5" thickBot="1">
      <c r="A3" s="21" t="s">
        <v>128</v>
      </c>
      <c r="B3" s="21"/>
      <c r="C3" s="21"/>
      <c r="D3" s="21"/>
      <c r="E3" s="21"/>
      <c r="F3" s="21"/>
      <c r="G3" s="21"/>
      <c r="H3" s="21"/>
      <c r="I3" s="21"/>
      <c r="J3" s="21"/>
      <c r="K3" s="21"/>
      <c r="L3" s="21"/>
      <c r="M3" s="21"/>
      <c r="N3" s="21"/>
      <c r="O3" s="21"/>
    </row>
    <row r="4" spans="1:15" ht="18.75" customHeight="1">
      <c r="A4" s="22"/>
      <c r="B4" s="22"/>
      <c r="C4" s="22"/>
      <c r="D4" s="22"/>
      <c r="E4" s="22"/>
      <c r="F4" s="22"/>
      <c r="G4" s="22"/>
      <c r="H4" s="22"/>
      <c r="I4" s="22"/>
      <c r="J4" s="22"/>
      <c r="K4" s="22"/>
      <c r="L4" s="22"/>
      <c r="M4" s="22"/>
      <c r="N4" s="22"/>
      <c r="O4" s="22"/>
    </row>
    <row r="5" spans="1:15" ht="18" customHeight="1">
      <c r="A5" s="15" t="s">
        <v>130</v>
      </c>
      <c r="B5" s="92" t="str">
        <f>IF('ASHP Equipment Information'!B143="","",'ASHP Equipment Information'!B143)</f>
        <v/>
      </c>
      <c r="C5" s="2125"/>
      <c r="D5" s="2125"/>
      <c r="E5" s="15"/>
      <c r="F5" s="15"/>
      <c r="G5" s="15" t="s">
        <v>76</v>
      </c>
      <c r="H5" s="2140" t="str">
        <f>IF('ASHP Equipment Information'!B145="","",'ASHP Equipment Information'!B145)</f>
        <v/>
      </c>
      <c r="I5" s="2140"/>
      <c r="J5" s="12"/>
      <c r="K5" s="7"/>
      <c r="L5" s="7"/>
      <c r="M5" s="7"/>
      <c r="N5" s="7"/>
      <c r="O5" s="7"/>
    </row>
    <row r="6" spans="1:15" ht="18" customHeight="1">
      <c r="A6" s="15"/>
      <c r="B6" s="15"/>
      <c r="C6" s="15"/>
      <c r="D6" s="15"/>
      <c r="E6" s="15"/>
      <c r="F6" s="15"/>
      <c r="G6" s="15"/>
      <c r="H6" s="15"/>
      <c r="I6" s="12"/>
      <c r="J6" s="12"/>
      <c r="K6" s="7"/>
      <c r="L6" s="7"/>
      <c r="M6" s="7"/>
      <c r="N6" s="7"/>
      <c r="O6" s="7"/>
    </row>
    <row r="7" spans="1:15" ht="18" customHeight="1">
      <c r="B7" s="15"/>
      <c r="D7" s="15"/>
      <c r="E7" s="15"/>
      <c r="F7" s="15"/>
      <c r="G7" s="15" t="s">
        <v>129</v>
      </c>
      <c r="H7" s="2140" t="str">
        <f>IF('ASHP Equipment Information'!B147="","",'ASHP Equipment Information'!B147)</f>
        <v/>
      </c>
      <c r="I7" s="2140"/>
      <c r="J7" s="12"/>
      <c r="K7" s="7"/>
      <c r="L7" s="7"/>
      <c r="M7" s="7"/>
      <c r="N7" s="7"/>
      <c r="O7" s="7"/>
    </row>
    <row r="8" spans="1:15" ht="23">
      <c r="A8" s="17" t="s">
        <v>127</v>
      </c>
      <c r="B8" s="16"/>
      <c r="C8" s="16"/>
      <c r="D8" s="16"/>
      <c r="E8" s="16"/>
      <c r="F8" s="16"/>
      <c r="G8" s="16"/>
      <c r="H8" s="16"/>
      <c r="I8" s="16"/>
      <c r="J8" s="16"/>
      <c r="K8" s="16"/>
      <c r="L8" s="16"/>
      <c r="M8" s="11"/>
      <c r="N8" s="16"/>
      <c r="O8" s="16"/>
    </row>
    <row r="9" spans="1:15" ht="30.5">
      <c r="A9" s="12"/>
      <c r="B9" s="66" t="s">
        <v>28</v>
      </c>
      <c r="C9" s="67"/>
      <c r="D9" s="66" t="s">
        <v>29</v>
      </c>
      <c r="E9" s="68"/>
      <c r="F9" s="12"/>
      <c r="G9" s="12"/>
      <c r="H9" s="12"/>
      <c r="I9" s="12"/>
      <c r="J9" s="12"/>
      <c r="K9" s="7"/>
      <c r="L9" s="7"/>
      <c r="M9" s="7"/>
      <c r="N9" s="7"/>
      <c r="O9" s="7"/>
    </row>
    <row r="10" spans="1:15" ht="24" customHeight="1">
      <c r="A10" s="7"/>
      <c r="B10" s="19"/>
      <c r="C10" s="19"/>
      <c r="D10" s="19"/>
      <c r="E10" s="19"/>
      <c r="G10" s="13"/>
      <c r="H10" s="13"/>
      <c r="J10" s="7"/>
      <c r="K10" s="7"/>
      <c r="L10" s="7"/>
      <c r="M10" s="7"/>
      <c r="N10" s="7"/>
      <c r="O10" s="7"/>
    </row>
    <row r="11" spans="1:15" ht="23.5" thickBot="1">
      <c r="A11" s="14" t="s">
        <v>65</v>
      </c>
      <c r="B11" s="14"/>
      <c r="C11" s="14"/>
      <c r="D11" s="14"/>
      <c r="E11" s="14"/>
      <c r="F11" s="14"/>
      <c r="G11" s="14"/>
      <c r="H11" s="14"/>
      <c r="I11" s="14"/>
      <c r="J11" s="14"/>
      <c r="K11" s="14"/>
      <c r="L11" s="14"/>
      <c r="M11" s="14"/>
      <c r="N11" s="14"/>
      <c r="O11" s="14"/>
    </row>
    <row r="12" spans="1:15" ht="6.75" customHeight="1">
      <c r="A12" s="4"/>
      <c r="B12" s="5"/>
      <c r="C12" s="5"/>
      <c r="D12" s="5"/>
      <c r="E12" s="5"/>
      <c r="F12" s="5"/>
      <c r="G12" s="5"/>
      <c r="H12" s="5"/>
      <c r="I12" s="5"/>
      <c r="J12" s="5"/>
      <c r="K12" s="5"/>
      <c r="L12" s="5"/>
      <c r="M12" s="5"/>
      <c r="N12" s="5"/>
      <c r="O12" s="5"/>
    </row>
    <row r="13" spans="1:15" ht="27.75" customHeight="1">
      <c r="A13" s="135" t="s">
        <v>464</v>
      </c>
      <c r="B13" s="5"/>
      <c r="C13" s="5"/>
      <c r="D13" s="5"/>
      <c r="E13" s="5"/>
      <c r="F13" s="5"/>
      <c r="G13" s="5"/>
      <c r="H13" s="5"/>
      <c r="I13" s="5"/>
      <c r="J13" s="5"/>
      <c r="K13" s="5"/>
      <c r="L13" s="5"/>
      <c r="M13" s="5"/>
      <c r="N13" s="5"/>
      <c r="O13" s="5"/>
    </row>
    <row r="14" spans="1:15" ht="27.75" customHeight="1">
      <c r="A14" s="135"/>
      <c r="B14" s="5"/>
      <c r="C14" s="5"/>
      <c r="D14" s="5"/>
      <c r="E14" s="5"/>
      <c r="F14" s="5"/>
      <c r="G14" s="5"/>
      <c r="H14" s="5"/>
      <c r="I14" s="5"/>
      <c r="J14" s="5"/>
      <c r="K14" s="5"/>
      <c r="L14" s="5"/>
      <c r="M14" s="5"/>
      <c r="N14" s="5"/>
      <c r="O14" s="5"/>
    </row>
    <row r="15" spans="1:15" ht="33.65" customHeight="1">
      <c r="A15" s="39" t="s">
        <v>532</v>
      </c>
      <c r="E15" s="2094"/>
      <c r="F15" s="2094"/>
      <c r="G15" s="39" t="str">
        <f>IF(OR(E15=""),"",'Air Flow References'!Z4)</f>
        <v/>
      </c>
      <c r="L15" s="40" t="s">
        <v>533</v>
      </c>
      <c r="M15" s="2092"/>
      <c r="N15" s="2092"/>
      <c r="O15" s="39" t="str">
        <f>IF(OR(M15=""),"",'Air Flow References'!Z6)</f>
        <v/>
      </c>
    </row>
    <row r="16" spans="1:15" ht="33.65" customHeight="1"/>
    <row r="17" spans="1:15" ht="33.65" customHeight="1">
      <c r="A17" s="134" t="s">
        <v>549</v>
      </c>
    </row>
    <row r="18" spans="1:15" ht="33.65" customHeight="1">
      <c r="A18" s="1996" t="s">
        <v>534</v>
      </c>
      <c r="B18" s="1996"/>
      <c r="C18" s="1996"/>
      <c r="D18" s="1996"/>
      <c r="E18" s="2093"/>
      <c r="F18" s="2093"/>
      <c r="G18" s="39" t="str">
        <f>IF(OR(E18=""),"",'Air Flow References'!Z5)</f>
        <v/>
      </c>
      <c r="H18" s="42" t="s">
        <v>418</v>
      </c>
      <c r="I18" s="42"/>
      <c r="L18" s="40" t="s">
        <v>535</v>
      </c>
      <c r="M18" s="2094"/>
      <c r="N18" s="2094"/>
      <c r="O18" s="39" t="str">
        <f>IF(OR(M18=""),"",'Air Flow References'!Z7)</f>
        <v/>
      </c>
    </row>
    <row r="19" spans="1:15" ht="33.65" customHeight="1"/>
    <row r="20" spans="1:15" ht="33.65" customHeight="1">
      <c r="A20" s="39" t="s">
        <v>538</v>
      </c>
    </row>
    <row r="21" spans="1:15" ht="33.65" customHeight="1"/>
    <row r="22" spans="1:15" ht="33.65" customHeight="1">
      <c r="A22" s="39" t="s">
        <v>539</v>
      </c>
      <c r="E22" s="2092"/>
      <c r="F22" s="2092"/>
      <c r="G22" s="39" t="str">
        <f>IF(OR(E22=""),"",'Air Flow References'!Z9)</f>
        <v/>
      </c>
      <c r="H22" s="69"/>
      <c r="I22" s="69"/>
      <c r="J22" s="69"/>
      <c r="K22" s="69"/>
    </row>
    <row r="23" spans="1:15" ht="33.65" customHeight="1">
      <c r="A23" s="159" t="s">
        <v>551</v>
      </c>
      <c r="E23" s="161"/>
      <c r="F23" s="161"/>
    </row>
    <row r="24" spans="1:15" ht="33.65" customHeight="1">
      <c r="E24" s="161"/>
      <c r="F24" s="161"/>
    </row>
    <row r="25" spans="1:15" ht="33.65" customHeight="1">
      <c r="A25" s="39" t="s">
        <v>540</v>
      </c>
      <c r="E25" s="2092"/>
      <c r="F25" s="2092"/>
      <c r="G25" s="39" t="str">
        <f>IF(OR(E25=""),"",'Air Flow References'!Z8)</f>
        <v/>
      </c>
    </row>
    <row r="26" spans="1:15" ht="33.65" customHeight="1">
      <c r="A26" s="159" t="s">
        <v>552</v>
      </c>
      <c r="E26" s="161"/>
      <c r="F26" s="161"/>
    </row>
    <row r="27" spans="1:15" ht="33.65" customHeight="1">
      <c r="A27" s="159"/>
      <c r="E27" s="161"/>
      <c r="F27" s="161"/>
    </row>
    <row r="28" spans="1:15" ht="33.65" customHeight="1"/>
    <row r="29" spans="1:15">
      <c r="A29" s="1996" t="s">
        <v>61</v>
      </c>
      <c r="B29" s="1996"/>
      <c r="C29" s="1996"/>
      <c r="D29" s="1996"/>
      <c r="E29" s="1996"/>
      <c r="F29" s="1996"/>
      <c r="G29" s="1996"/>
      <c r="H29" s="1996"/>
      <c r="I29" s="1996"/>
      <c r="J29" s="1996"/>
      <c r="K29" s="1996"/>
      <c r="L29" s="1996"/>
      <c r="M29" s="1996"/>
    </row>
    <row r="30" spans="1:15" ht="33.65" customHeight="1">
      <c r="A30" s="39" t="s">
        <v>62</v>
      </c>
      <c r="C30" s="2102"/>
      <c r="D30" s="2102"/>
      <c r="E30" s="2102"/>
      <c r="F30" s="2102"/>
      <c r="G30" s="2102"/>
      <c r="H30" s="2102"/>
      <c r="I30" s="2102"/>
      <c r="J30" s="2102"/>
      <c r="K30" s="2102"/>
      <c r="L30" s="2102"/>
    </row>
    <row r="31" spans="1:15"/>
    <row r="32" spans="1:15">
      <c r="A32" s="42" t="s">
        <v>64</v>
      </c>
    </row>
    <row r="33" spans="1:15">
      <c r="A33" s="39" t="s">
        <v>2055</v>
      </c>
    </row>
    <row r="34" spans="1:15">
      <c r="A34" s="39" t="s">
        <v>63</v>
      </c>
    </row>
    <row r="35" spans="1:15"/>
    <row r="36" spans="1:15" ht="23.5" thickBot="1">
      <c r="A36" s="14" t="s">
        <v>232</v>
      </c>
      <c r="B36" s="14"/>
      <c r="C36" s="14"/>
      <c r="D36" s="14"/>
      <c r="E36" s="14"/>
      <c r="F36" s="14"/>
      <c r="G36" s="14"/>
      <c r="H36" s="14"/>
      <c r="I36" s="14"/>
      <c r="J36" s="14"/>
      <c r="K36" s="14"/>
      <c r="L36" s="14"/>
      <c r="M36" s="14"/>
      <c r="N36" s="14"/>
      <c r="O36" s="14"/>
    </row>
    <row r="37" spans="1:15" ht="23">
      <c r="A37" s="4"/>
      <c r="B37" s="4"/>
      <c r="C37" s="4"/>
      <c r="D37" s="4"/>
      <c r="E37" s="4"/>
      <c r="F37" s="4"/>
      <c r="G37" s="4"/>
      <c r="H37" s="4"/>
      <c r="I37" s="4"/>
      <c r="J37" s="4"/>
      <c r="K37" s="4"/>
      <c r="L37" s="4"/>
      <c r="M37" s="4"/>
      <c r="N37" s="4"/>
      <c r="O37" s="4"/>
    </row>
    <row r="38" spans="1:15" ht="23">
      <c r="A38" s="3" t="s">
        <v>92</v>
      </c>
      <c r="B38" s="4"/>
      <c r="C38" s="4"/>
      <c r="D38" s="4"/>
      <c r="E38" s="4"/>
      <c r="F38" s="4"/>
      <c r="G38" s="4"/>
      <c r="H38" s="4"/>
      <c r="I38" s="2116"/>
      <c r="J38" s="2116"/>
      <c r="K38" s="4"/>
      <c r="L38" s="4"/>
      <c r="M38" s="4"/>
    </row>
    <row r="39" spans="1:15" ht="23">
      <c r="A39" s="4"/>
      <c r="B39" s="4"/>
      <c r="C39" s="4"/>
      <c r="D39" s="4"/>
      <c r="E39" s="4"/>
      <c r="F39" s="4"/>
      <c r="G39" s="4"/>
      <c r="H39" s="4"/>
      <c r="I39" s="4"/>
      <c r="J39" s="4"/>
      <c r="K39" s="4"/>
      <c r="L39" s="4"/>
      <c r="M39" s="4"/>
      <c r="N39" s="4"/>
      <c r="O39" s="4"/>
    </row>
    <row r="40" spans="1:15">
      <c r="A40" s="43" t="s">
        <v>219</v>
      </c>
      <c r="B40" s="43"/>
      <c r="C40" s="43"/>
      <c r="D40" s="43"/>
      <c r="E40" s="43"/>
      <c r="F40" s="43"/>
      <c r="G40" s="43"/>
      <c r="H40" s="43"/>
      <c r="I40" s="43"/>
      <c r="J40" s="43"/>
      <c r="K40" s="43"/>
      <c r="L40" s="43"/>
      <c r="M40" s="43"/>
      <c r="N40" s="43"/>
      <c r="O40" s="43"/>
    </row>
    <row r="41" spans="1:15">
      <c r="A41" s="44"/>
      <c r="B41" s="45"/>
      <c r="C41" s="45"/>
      <c r="D41" s="45"/>
      <c r="E41" s="45"/>
      <c r="F41" s="45"/>
      <c r="G41" s="45"/>
      <c r="H41" s="45"/>
      <c r="I41" s="45"/>
      <c r="J41" s="45"/>
      <c r="K41" s="45"/>
      <c r="L41" s="45"/>
      <c r="M41" s="45"/>
      <c r="N41" s="45"/>
    </row>
    <row r="42" spans="1:15">
      <c r="A42" s="49" t="s">
        <v>90</v>
      </c>
    </row>
    <row r="43" spans="1:15">
      <c r="A43" s="46" t="s">
        <v>91</v>
      </c>
    </row>
    <row r="44" spans="1:15">
      <c r="A44" s="46"/>
    </row>
    <row r="45" spans="1:15">
      <c r="A45" s="46"/>
      <c r="E45" s="2111"/>
      <c r="F45" s="2111"/>
    </row>
    <row r="46" spans="1:15">
      <c r="A46" s="46"/>
    </row>
    <row r="47" spans="1:15">
      <c r="A47" s="46"/>
    </row>
    <row r="48" spans="1:15">
      <c r="A48" s="46"/>
    </row>
    <row r="49" spans="1:7">
      <c r="A49" s="46"/>
      <c r="B49" s="39" t="s">
        <v>105</v>
      </c>
      <c r="E49" s="91"/>
      <c r="F49" s="39" t="s">
        <v>96</v>
      </c>
      <c r="G49" s="39" t="str">
        <f>IF(OR(E49=""),"",'Air Flow References'!Z16)</f>
        <v/>
      </c>
    </row>
    <row r="50" spans="1:7">
      <c r="A50" s="46"/>
    </row>
    <row r="51" spans="1:7">
      <c r="A51" s="46"/>
      <c r="B51" s="39" t="s">
        <v>106</v>
      </c>
      <c r="E51" s="91"/>
      <c r="F51" s="51" t="s">
        <v>96</v>
      </c>
      <c r="G51" s="39" t="str">
        <f>IF(OR(E51=""),"",'Air Flow References'!Z17)</f>
        <v/>
      </c>
    </row>
    <row r="52" spans="1:7">
      <c r="A52" s="46"/>
    </row>
    <row r="53" spans="1:7">
      <c r="A53" s="49" t="s">
        <v>97</v>
      </c>
    </row>
    <row r="54" spans="1:7">
      <c r="A54" s="49"/>
    </row>
    <row r="55" spans="1:7">
      <c r="A55" s="46" t="s">
        <v>107</v>
      </c>
      <c r="E55" s="91"/>
      <c r="F55" s="39" t="s">
        <v>101</v>
      </c>
      <c r="G55" s="39" t="str">
        <f>IF(OR(E55=""),"",'Air Flow References'!Z18)</f>
        <v/>
      </c>
    </row>
    <row r="56" spans="1:7">
      <c r="A56" s="46"/>
    </row>
    <row r="57" spans="1:7">
      <c r="A57" s="46" t="s">
        <v>108</v>
      </c>
      <c r="E57" s="91"/>
      <c r="F57" s="39" t="s">
        <v>96</v>
      </c>
      <c r="G57" s="39" t="str">
        <f>IF(OR(E57=""),"",'Air Flow References'!Z19)</f>
        <v/>
      </c>
    </row>
    <row r="58" spans="1:7">
      <c r="A58" s="46"/>
    </row>
    <row r="59" spans="1:7">
      <c r="A59" s="46" t="s">
        <v>109</v>
      </c>
      <c r="E59" s="91"/>
      <c r="F59" s="39" t="s">
        <v>96</v>
      </c>
      <c r="G59" s="39" t="str">
        <f>IF(OR(E59=""),"",'Air Flow References'!Z20)</f>
        <v/>
      </c>
    </row>
    <row r="60" spans="1:7">
      <c r="A60" s="46"/>
    </row>
    <row r="61" spans="1:7">
      <c r="A61" s="46" t="s">
        <v>110</v>
      </c>
      <c r="E61" s="93" t="str">
        <f>IF(OR(E57="",E59=""),"",E57-E59)</f>
        <v/>
      </c>
      <c r="F61" s="39" t="s">
        <v>96</v>
      </c>
      <c r="G61" s="39" t="str">
        <f>'Air Flow References'!Z21</f>
        <v/>
      </c>
    </row>
    <row r="62" spans="1:7">
      <c r="A62" s="46"/>
    </row>
    <row r="63" spans="1:7">
      <c r="A63" s="52" t="s">
        <v>111</v>
      </c>
    </row>
    <row r="64" spans="1:7">
      <c r="A64" s="46"/>
    </row>
    <row r="65" spans="1:15">
      <c r="A65" s="53" t="s">
        <v>112</v>
      </c>
      <c r="B65" s="54"/>
      <c r="C65" s="54"/>
      <c r="D65" s="54"/>
      <c r="E65" s="54"/>
      <c r="F65" s="54"/>
      <c r="G65" s="54"/>
      <c r="H65" s="54"/>
      <c r="I65" s="54"/>
      <c r="J65" s="54"/>
      <c r="K65" s="54"/>
      <c r="L65" s="54"/>
      <c r="M65" s="54"/>
      <c r="N65" s="54"/>
    </row>
    <row r="66" spans="1:15">
      <c r="A66" s="43" t="s">
        <v>273</v>
      </c>
      <c r="B66" s="43"/>
      <c r="C66" s="43"/>
      <c r="D66" s="43"/>
      <c r="E66" s="43"/>
      <c r="F66" s="43"/>
      <c r="G66" s="43"/>
      <c r="H66" s="43"/>
      <c r="I66" s="43"/>
      <c r="J66" s="43"/>
      <c r="K66" s="43"/>
      <c r="L66" s="43"/>
      <c r="M66" s="43"/>
      <c r="N66" s="43"/>
      <c r="O66" s="43"/>
    </row>
    <row r="67" spans="1:15">
      <c r="A67" s="44"/>
      <c r="B67" s="45"/>
      <c r="C67" s="45"/>
      <c r="D67" s="45"/>
      <c r="E67" s="45"/>
      <c r="F67" s="45"/>
      <c r="G67" s="45"/>
      <c r="H67" s="45"/>
      <c r="I67" s="45"/>
      <c r="J67" s="45"/>
      <c r="K67" s="45"/>
      <c r="L67" s="45"/>
      <c r="M67" s="45"/>
      <c r="N67" s="45"/>
    </row>
    <row r="68" spans="1:15">
      <c r="A68" s="49" t="s">
        <v>90</v>
      </c>
    </row>
    <row r="69" spans="1:15">
      <c r="A69" s="46" t="s">
        <v>91</v>
      </c>
    </row>
    <row r="70" spans="1:15">
      <c r="A70" s="46"/>
    </row>
    <row r="71" spans="1:15">
      <c r="A71" s="46"/>
      <c r="E71" s="2111"/>
      <c r="F71" s="2111"/>
    </row>
    <row r="72" spans="1:15">
      <c r="A72" s="46"/>
    </row>
    <row r="73" spans="1:15">
      <c r="A73" s="46"/>
    </row>
    <row r="74" spans="1:15">
      <c r="A74" s="46"/>
      <c r="B74" s="39" t="s">
        <v>93</v>
      </c>
      <c r="E74" s="91"/>
      <c r="F74" s="39" t="s">
        <v>420</v>
      </c>
      <c r="G74" s="168" t="str">
        <f>IF(OR(E74=""),"",'Air Flow References'!Z28)</f>
        <v/>
      </c>
    </row>
    <row r="75" spans="1:15">
      <c r="A75" s="46"/>
      <c r="B75" s="134" t="s">
        <v>419</v>
      </c>
      <c r="E75" s="164"/>
      <c r="G75" s="50"/>
    </row>
    <row r="76" spans="1:15">
      <c r="A76" s="46"/>
    </row>
    <row r="77" spans="1:15">
      <c r="A77" s="46"/>
      <c r="B77" s="39" t="s">
        <v>94</v>
      </c>
      <c r="E77" s="91"/>
      <c r="F77" s="39" t="s">
        <v>96</v>
      </c>
      <c r="G77" s="39" t="str">
        <f>IF(OR(E77=""),"",'Air Flow References'!Z29)</f>
        <v/>
      </c>
    </row>
    <row r="78" spans="1:15">
      <c r="A78" s="46"/>
    </row>
    <row r="79" spans="1:15">
      <c r="A79" s="46"/>
      <c r="B79" s="39" t="s">
        <v>95</v>
      </c>
      <c r="E79" s="91"/>
      <c r="F79" s="51" t="s">
        <v>96</v>
      </c>
      <c r="G79" s="39" t="str">
        <f>IF(OR(E79=""),"",'Air Flow References'!Z30)</f>
        <v/>
      </c>
    </row>
    <row r="80" spans="1:15">
      <c r="A80" s="46"/>
    </row>
    <row r="81" spans="1:15">
      <c r="A81" s="46"/>
    </row>
    <row r="82" spans="1:15">
      <c r="A82" s="49" t="s">
        <v>97</v>
      </c>
    </row>
    <row r="83" spans="1:15">
      <c r="A83" s="46"/>
    </row>
    <row r="84" spans="1:15">
      <c r="A84" s="46" t="s">
        <v>98</v>
      </c>
      <c r="E84" s="91"/>
      <c r="F84" s="39" t="s">
        <v>101</v>
      </c>
      <c r="G84" s="39" t="str">
        <f>IF(OR(E84=""),"",'Air Flow References'!Z31)</f>
        <v/>
      </c>
    </row>
    <row r="85" spans="1:15">
      <c r="A85" s="46"/>
    </row>
    <row r="86" spans="1:15">
      <c r="A86" s="46" t="s">
        <v>99</v>
      </c>
      <c r="E86" s="91"/>
      <c r="F86" s="51" t="s">
        <v>96</v>
      </c>
      <c r="G86" s="39" t="str">
        <f>IF(OR(E86=""),"",'Air Flow References'!Z32)</f>
        <v/>
      </c>
    </row>
    <row r="87" spans="1:15">
      <c r="A87" s="46"/>
    </row>
    <row r="88" spans="1:15">
      <c r="A88" s="46" t="s">
        <v>100</v>
      </c>
      <c r="E88" s="91"/>
      <c r="F88" s="51" t="s">
        <v>96</v>
      </c>
      <c r="G88" s="39" t="str">
        <f>IF(OR(E88=""),"",'Air Flow References'!Z33)</f>
        <v/>
      </c>
    </row>
    <row r="89" spans="1:15">
      <c r="A89" s="46"/>
    </row>
    <row r="90" spans="1:15">
      <c r="A90" s="46" t="s">
        <v>102</v>
      </c>
      <c r="E90" s="93" t="str">
        <f>IF(OR(E86="",E88=""),"",E88-E86)</f>
        <v/>
      </c>
      <c r="F90" s="51" t="s">
        <v>96</v>
      </c>
      <c r="G90" s="39" t="str">
        <f>'Air Flow References'!Z34</f>
        <v/>
      </c>
    </row>
    <row r="91" spans="1:15">
      <c r="A91" s="46"/>
    </row>
    <row r="92" spans="1:15">
      <c r="A92" s="52" t="s">
        <v>103</v>
      </c>
    </row>
    <row r="93" spans="1:15">
      <c r="A93" s="46"/>
    </row>
    <row r="94" spans="1:15">
      <c r="A94" s="42" t="s">
        <v>104</v>
      </c>
    </row>
    <row r="95" spans="1:15" ht="18" customHeight="1">
      <c r="A95" s="43" t="s">
        <v>858</v>
      </c>
      <c r="B95" s="43"/>
      <c r="C95" s="43"/>
      <c r="D95" s="43"/>
      <c r="E95" s="43"/>
      <c r="F95" s="43"/>
      <c r="G95" s="43"/>
      <c r="H95" s="43"/>
      <c r="I95" s="43"/>
      <c r="J95" s="43"/>
      <c r="K95" s="43"/>
      <c r="L95" s="43"/>
      <c r="M95" s="43"/>
      <c r="N95" s="43"/>
      <c r="O95" s="43"/>
    </row>
    <row r="96" spans="1:15">
      <c r="A96" s="44"/>
      <c r="B96" s="45"/>
      <c r="C96" s="45"/>
      <c r="D96" s="45"/>
      <c r="E96" s="45"/>
      <c r="F96" s="45"/>
      <c r="G96" s="45"/>
      <c r="H96" s="45"/>
      <c r="I96" s="45"/>
      <c r="J96" s="45"/>
      <c r="K96" s="45"/>
      <c r="L96" s="45"/>
      <c r="M96" s="45"/>
      <c r="N96" s="45"/>
    </row>
    <row r="97" spans="1:14">
      <c r="A97" s="46" t="s">
        <v>66</v>
      </c>
    </row>
    <row r="98" spans="1:14" ht="9.75" customHeight="1">
      <c r="A98" s="46"/>
    </row>
    <row r="99" spans="1:14" ht="15.75" customHeight="1">
      <c r="A99" s="46"/>
      <c r="E99" s="2094"/>
      <c r="F99" s="2094"/>
      <c r="G99" s="39" t="s">
        <v>67</v>
      </c>
    </row>
    <row r="100" spans="1:14">
      <c r="A100" s="2086" t="s">
        <v>1965</v>
      </c>
      <c r="B100" s="1815"/>
    </row>
    <row r="101" spans="1:14">
      <c r="A101" s="2086"/>
      <c r="B101" s="1815"/>
      <c r="C101" s="660"/>
      <c r="D101" s="39" t="s">
        <v>2056</v>
      </c>
      <c r="E101" s="660"/>
      <c r="F101" s="39" t="s">
        <v>2057</v>
      </c>
    </row>
    <row r="102" spans="1:14">
      <c r="A102" s="46"/>
    </row>
    <row r="103" spans="1:14">
      <c r="A103" s="46"/>
    </row>
    <row r="104" spans="1:14">
      <c r="A104" s="46" t="s">
        <v>2058</v>
      </c>
      <c r="E104" s="414"/>
    </row>
    <row r="105" spans="1:14">
      <c r="A105" s="46"/>
    </row>
    <row r="106" spans="1:14">
      <c r="A106" s="46"/>
    </row>
    <row r="107" spans="1:14">
      <c r="A107" s="46" t="s">
        <v>78</v>
      </c>
      <c r="E107" s="414"/>
    </row>
    <row r="108" spans="1:14">
      <c r="A108" s="46"/>
    </row>
    <row r="109" spans="1:14">
      <c r="A109" s="46"/>
    </row>
    <row r="110" spans="1:14">
      <c r="A110" s="46" t="s">
        <v>1966</v>
      </c>
      <c r="C110" s="660"/>
      <c r="D110" s="39" t="s">
        <v>79</v>
      </c>
    </row>
    <row r="111" spans="1:14">
      <c r="A111" s="46"/>
    </row>
    <row r="112" spans="1:14">
      <c r="A112" s="46" t="s">
        <v>80</v>
      </c>
      <c r="D112" s="719"/>
      <c r="E112" s="39" t="s">
        <v>81</v>
      </c>
      <c r="F112" s="39" t="s">
        <v>82</v>
      </c>
      <c r="G112" s="657"/>
      <c r="H112" s="39" t="s">
        <v>79</v>
      </c>
      <c r="I112" s="39" t="s">
        <v>83</v>
      </c>
      <c r="J112" s="620"/>
      <c r="K112" s="39" t="s">
        <v>84</v>
      </c>
      <c r="L112" s="47" t="s">
        <v>85</v>
      </c>
      <c r="M112" s="657"/>
      <c r="N112" s="39" t="s">
        <v>86</v>
      </c>
    </row>
    <row r="113" spans="1:15">
      <c r="A113" s="46"/>
      <c r="L113" s="47"/>
    </row>
    <row r="114" spans="1:15">
      <c r="A114" s="46" t="s">
        <v>179</v>
      </c>
      <c r="D114" s="719"/>
      <c r="E114" s="39" t="s">
        <v>81</v>
      </c>
      <c r="F114" s="39" t="s">
        <v>82</v>
      </c>
      <c r="G114" s="657"/>
      <c r="H114" s="39" t="s">
        <v>79</v>
      </c>
      <c r="I114" s="39" t="s">
        <v>83</v>
      </c>
      <c r="J114" s="620"/>
      <c r="K114" s="39" t="s">
        <v>84</v>
      </c>
      <c r="L114" s="47" t="s">
        <v>85</v>
      </c>
      <c r="M114" s="657"/>
      <c r="N114" s="39" t="s">
        <v>86</v>
      </c>
    </row>
    <row r="115" spans="1:15">
      <c r="A115" s="46"/>
    </row>
    <row r="116" spans="1:15">
      <c r="A116" s="48" t="s">
        <v>254</v>
      </c>
      <c r="M116" s="657"/>
      <c r="N116" s="39" t="s">
        <v>86</v>
      </c>
    </row>
    <row r="117" spans="1:15">
      <c r="A117" s="46"/>
    </row>
    <row r="118" spans="1:15">
      <c r="A118" s="2090" t="s">
        <v>87</v>
      </c>
      <c r="B118" s="2088"/>
      <c r="C118" s="2088"/>
      <c r="D118" s="2088"/>
      <c r="E118" s="2091"/>
      <c r="F118" s="2087" t="s">
        <v>88</v>
      </c>
      <c r="G118" s="2087"/>
      <c r="H118" s="2087"/>
      <c r="I118" s="2087"/>
      <c r="J118" s="2087"/>
      <c r="K118" s="2087"/>
      <c r="L118" s="160"/>
      <c r="M118" s="2107" t="str">
        <f>IF(AND(M112="",M114="",M116=""),"",M112+M114+M116)</f>
        <v/>
      </c>
      <c r="N118" s="2088" t="s">
        <v>86</v>
      </c>
    </row>
    <row r="119" spans="1:15">
      <c r="A119" s="2090"/>
      <c r="B119" s="2088"/>
      <c r="C119" s="2088"/>
      <c r="D119" s="2088"/>
      <c r="E119" s="2091"/>
      <c r="F119" s="2087"/>
      <c r="G119" s="2087"/>
      <c r="H119" s="2087"/>
      <c r="I119" s="2087"/>
      <c r="J119" s="2087"/>
      <c r="K119" s="2087"/>
      <c r="L119" s="160"/>
      <c r="M119" s="2108"/>
      <c r="N119" s="2088"/>
    </row>
    <row r="120" spans="1:15">
      <c r="A120" s="656"/>
      <c r="B120" s="655"/>
      <c r="C120" s="655"/>
      <c r="D120" s="655"/>
      <c r="E120" s="655"/>
      <c r="F120" s="655"/>
      <c r="G120" s="655"/>
      <c r="H120" s="655"/>
      <c r="I120" s="655"/>
      <c r="J120" s="655"/>
      <c r="K120" s="655"/>
      <c r="L120" s="160"/>
      <c r="M120" s="658"/>
      <c r="N120" s="655"/>
    </row>
    <row r="121" spans="1:15">
      <c r="A121" s="656"/>
      <c r="B121" s="655"/>
      <c r="C121" s="655"/>
      <c r="D121" s="655"/>
      <c r="E121" s="655"/>
      <c r="F121" s="655"/>
      <c r="G121" s="655"/>
      <c r="H121" s="655"/>
      <c r="I121" s="655"/>
      <c r="J121" s="655"/>
      <c r="K121" s="655"/>
      <c r="L121" s="160"/>
      <c r="M121" s="658"/>
      <c r="N121" s="655"/>
    </row>
    <row r="122" spans="1:15">
      <c r="A122" s="46"/>
    </row>
    <row r="123" spans="1:15">
      <c r="A123" s="42" t="s">
        <v>89</v>
      </c>
    </row>
    <row r="124" spans="1:15">
      <c r="A124" s="58" t="s">
        <v>220</v>
      </c>
      <c r="B124" s="62"/>
      <c r="C124" s="59" t="str">
        <f>Development!$A$4&amp;"_"&amp;Development!$A$2</f>
        <v>4.1.2024_3.0</v>
      </c>
      <c r="D124" s="2109"/>
      <c r="E124" s="2109"/>
      <c r="F124" s="2109"/>
      <c r="G124" s="2110"/>
      <c r="H124" s="2110"/>
      <c r="I124" s="2110"/>
      <c r="J124" s="45"/>
      <c r="K124" s="45"/>
      <c r="L124" s="45"/>
      <c r="M124" s="45"/>
      <c r="N124" s="61" t="s">
        <v>222</v>
      </c>
      <c r="O124" s="60" t="str">
        <f>Development!$A$4</f>
        <v>4.1.2024</v>
      </c>
    </row>
    <row r="125" spans="1:15"/>
    <row r="126" spans="1:15"/>
    <row r="127" spans="1:15"/>
    <row r="128" spans="1:15"/>
    <row r="129" spans="15:15"/>
    <row r="130" spans="15:15"/>
    <row r="131" spans="15:15"/>
    <row r="132" spans="15:15"/>
    <row r="133" spans="15:15"/>
    <row r="134" spans="15:15"/>
    <row r="135" spans="15:15"/>
    <row r="136" spans="15:15"/>
    <row r="137" spans="15:15"/>
    <row r="138" spans="15:15"/>
    <row r="139" spans="15:15"/>
    <row r="140" spans="15:15"/>
    <row r="141" spans="15:15"/>
    <row r="142" spans="15:15"/>
    <row r="143" spans="15:15"/>
    <row r="144" spans="15:15">
      <c r="O144" s="55"/>
    </row>
    <row r="156"/>
    <row r="157"/>
    <row r="158"/>
    <row r="159"/>
    <row r="160"/>
    <row r="161"/>
    <row r="162"/>
    <row r="163"/>
    <row r="164"/>
    <row r="165"/>
    <row r="166"/>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sheetData>
  <sheetProtection sheet="1" objects="1" scenarios="1"/>
  <mergeCells count="25">
    <mergeCell ref="M118:M119"/>
    <mergeCell ref="N118:N119"/>
    <mergeCell ref="E71:F71"/>
    <mergeCell ref="D124:F124"/>
    <mergeCell ref="G124:I124"/>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dataValidations count="1">
    <dataValidation type="list" allowBlank="1" showInputMessage="1" showErrorMessage="1" sqref="E59" xr:uid="{00000000-0002-0000-2400-000000000000}">
      <formula1>Liq_Line_Temp</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71719" r:id="rId4" name="CommandButton1">
          <controlPr defaultSize="0" autoLine="0" r:id="rId5">
            <anchor moveWithCells="1">
              <from>
                <xdr:col>11</xdr:col>
                <xdr:colOff>0</xdr:colOff>
                <xdr:row>120</xdr:row>
                <xdr:rowOff>0</xdr:rowOff>
              </from>
              <to>
                <xdr:col>14</xdr:col>
                <xdr:colOff>463550</xdr:colOff>
                <xdr:row>122</xdr:row>
                <xdr:rowOff>82550</xdr:rowOff>
              </to>
            </anchor>
          </controlPr>
        </control>
      </mc:Choice>
      <mc:Fallback>
        <control shapeId="71719" r:id="rId4" name="CommandButton1"/>
      </mc:Fallback>
    </mc:AlternateContent>
    <mc:AlternateContent xmlns:mc="http://schemas.openxmlformats.org/markup-compatibility/2006">
      <mc:Choice Requires="x14">
        <control shapeId="71707" r:id="rId6" name="OptionButton10">
          <controlPr defaultSize="0" autoLine="0" r:id="rId7">
            <anchor moveWithCells="1">
              <from>
                <xdr:col>1</xdr:col>
                <xdr:colOff>107950</xdr:colOff>
                <xdr:row>44</xdr:row>
                <xdr:rowOff>38100</xdr:rowOff>
              </from>
              <to>
                <xdr:col>2</xdr:col>
                <xdr:colOff>95250</xdr:colOff>
                <xdr:row>45</xdr:row>
                <xdr:rowOff>107950</xdr:rowOff>
              </to>
            </anchor>
          </controlPr>
        </control>
      </mc:Choice>
      <mc:Fallback>
        <control shapeId="71707" r:id="rId6" name="OptionButton10"/>
      </mc:Fallback>
    </mc:AlternateContent>
    <mc:AlternateContent xmlns:mc="http://schemas.openxmlformats.org/markup-compatibility/2006">
      <mc:Choice Requires="x14">
        <control shapeId="71698" r:id="rId8" name="OptionButton7">
          <controlPr defaultSize="0" autoLine="0" r:id="rId9">
            <anchor moveWithCells="1">
              <from>
                <xdr:col>1</xdr:col>
                <xdr:colOff>69850</xdr:colOff>
                <xdr:row>70</xdr:row>
                <xdr:rowOff>0</xdr:rowOff>
              </from>
              <to>
                <xdr:col>2</xdr:col>
                <xdr:colOff>63500</xdr:colOff>
                <xdr:row>71</xdr:row>
                <xdr:rowOff>69850</xdr:rowOff>
              </to>
            </anchor>
          </controlPr>
        </control>
      </mc:Choice>
      <mc:Fallback>
        <control shapeId="71698" r:id="rId8" name="OptionButton7"/>
      </mc:Fallback>
    </mc:AlternateContent>
    <mc:AlternateContent xmlns:mc="http://schemas.openxmlformats.org/markup-compatibility/2006">
      <mc:Choice Requires="x14">
        <control shapeId="71682" r:id="rId10" name="OptionButton2">
          <controlPr defaultSize="0" autoLine="0" r:id="rId11">
            <anchor moveWithCells="1">
              <from>
                <xdr:col>6</xdr:col>
                <xdr:colOff>0</xdr:colOff>
                <xdr:row>19</xdr:row>
                <xdr:rowOff>298450</xdr:rowOff>
              </from>
              <to>
                <xdr:col>10</xdr:col>
                <xdr:colOff>273050</xdr:colOff>
                <xdr:row>20</xdr:row>
                <xdr:rowOff>292100</xdr:rowOff>
              </to>
            </anchor>
          </controlPr>
        </control>
      </mc:Choice>
      <mc:Fallback>
        <control shapeId="71682" r:id="rId10" name="OptionButton2"/>
      </mc:Fallback>
    </mc:AlternateContent>
    <mc:AlternateContent xmlns:mc="http://schemas.openxmlformats.org/markup-compatibility/2006">
      <mc:Choice Requires="x14">
        <control shapeId="71681" r:id="rId12" name="OptionButton1">
          <controlPr defaultSize="0" autoLine="0" autoPict="0" r:id="rId13">
            <anchor moveWithCells="1">
              <from>
                <xdr:col>3</xdr:col>
                <xdr:colOff>0</xdr:colOff>
                <xdr:row>19</xdr:row>
                <xdr:rowOff>336550</xdr:rowOff>
              </from>
              <to>
                <xdr:col>6</xdr:col>
                <xdr:colOff>762000</xdr:colOff>
                <xdr:row>20</xdr:row>
                <xdr:rowOff>152400</xdr:rowOff>
              </to>
            </anchor>
          </controlPr>
        </control>
      </mc:Choice>
      <mc:Fallback>
        <control shapeId="71681" r:id="rId12" name="OptionButton1"/>
      </mc:Fallback>
    </mc:AlternateContent>
    <mc:AlternateContent xmlns:mc="http://schemas.openxmlformats.org/markup-compatibility/2006">
      <mc:Choice Requires="x14">
        <control shapeId="71683" r:id="rId14" name="Group Box 3">
          <controlPr defaultSize="0" autoFill="0" autoPict="0">
            <anchor moveWithCells="1">
              <from>
                <xdr:col>0</xdr:col>
                <xdr:colOff>31750</xdr:colOff>
                <xdr:row>19</xdr:row>
                <xdr:rowOff>107950</xdr:rowOff>
              </from>
              <to>
                <xdr:col>7</xdr:col>
                <xdr:colOff>165100</xdr:colOff>
                <xdr:row>20</xdr:row>
                <xdr:rowOff>508000</xdr:rowOff>
              </to>
            </anchor>
          </controlPr>
        </control>
      </mc:Choice>
    </mc:AlternateContent>
    <mc:AlternateContent xmlns:mc="http://schemas.openxmlformats.org/markup-compatibility/2006">
      <mc:Choice Requires="x14">
        <control shapeId="71684" r:id="rId15" name="Check Box 4">
          <controlPr defaultSize="0" autoFill="0" autoLine="0" autoPict="0">
            <anchor moveWithCells="1">
              <from>
                <xdr:col>7</xdr:col>
                <xdr:colOff>812800</xdr:colOff>
                <xdr:row>21</xdr:row>
                <xdr:rowOff>222250</xdr:rowOff>
              </from>
              <to>
                <xdr:col>9</xdr:col>
                <xdr:colOff>76200</xdr:colOff>
                <xdr:row>22</xdr:row>
                <xdr:rowOff>0</xdr:rowOff>
              </to>
            </anchor>
          </controlPr>
        </control>
      </mc:Choice>
    </mc:AlternateContent>
    <mc:AlternateContent xmlns:mc="http://schemas.openxmlformats.org/markup-compatibility/2006">
      <mc:Choice Requires="x14">
        <control shapeId="71685" r:id="rId16" name="Check Box 5">
          <controlPr defaultSize="0" autoFill="0" autoLine="0" autoPict="0">
            <anchor moveWithCells="1">
              <from>
                <xdr:col>9</xdr:col>
                <xdr:colOff>641350</xdr:colOff>
                <xdr:row>21</xdr:row>
                <xdr:rowOff>222250</xdr:rowOff>
              </from>
              <to>
                <xdr:col>10</xdr:col>
                <xdr:colOff>1498600</xdr:colOff>
                <xdr:row>22</xdr:row>
                <xdr:rowOff>0</xdr:rowOff>
              </to>
            </anchor>
          </controlPr>
        </control>
      </mc:Choice>
    </mc:AlternateContent>
    <mc:AlternateContent xmlns:mc="http://schemas.openxmlformats.org/markup-compatibility/2006">
      <mc:Choice Requires="x14">
        <control shapeId="71689" r:id="rId17" name="Group Box 9">
          <controlPr defaultSize="0" autoFill="0" autoPict="0">
            <anchor moveWithCells="1">
              <from>
                <xdr:col>0</xdr:col>
                <xdr:colOff>76200</xdr:colOff>
                <xdr:row>65</xdr:row>
                <xdr:rowOff>0</xdr:rowOff>
              </from>
              <to>
                <xdr:col>4</xdr:col>
                <xdr:colOff>412750</xdr:colOff>
                <xdr:row>69</xdr:row>
                <xdr:rowOff>152400</xdr:rowOff>
              </to>
            </anchor>
          </controlPr>
        </control>
      </mc:Choice>
    </mc:AlternateContent>
    <mc:AlternateContent xmlns:mc="http://schemas.openxmlformats.org/markup-compatibility/2006">
      <mc:Choice Requires="x14">
        <control shapeId="71690" r:id="rId18" name="Option Button 10">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71691" r:id="rId19" name="Option Button 11">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1692" r:id="rId20" name="Group Box 12">
          <controlPr defaultSize="0" autoFill="0" autoPict="0">
            <anchor moveWithCells="1">
              <from>
                <xdr:col>4</xdr:col>
                <xdr:colOff>565150</xdr:colOff>
                <xdr:row>65</xdr:row>
                <xdr:rowOff>0</xdr:rowOff>
              </from>
              <to>
                <xdr:col>6</xdr:col>
                <xdr:colOff>800100</xdr:colOff>
                <xdr:row>67</xdr:row>
                <xdr:rowOff>228600</xdr:rowOff>
              </to>
            </anchor>
          </controlPr>
        </control>
      </mc:Choice>
    </mc:AlternateContent>
    <mc:AlternateContent xmlns:mc="http://schemas.openxmlformats.org/markup-compatibility/2006">
      <mc:Choice Requires="x14">
        <control shapeId="71693" r:id="rId21" name="Group Box 13">
          <controlPr defaultSize="0" autoFill="0" autoPict="0">
            <anchor moveWithCells="1">
              <from>
                <xdr:col>0</xdr:col>
                <xdr:colOff>565150</xdr:colOff>
                <xdr:row>65</xdr:row>
                <xdr:rowOff>0</xdr:rowOff>
              </from>
              <to>
                <xdr:col>4</xdr:col>
                <xdr:colOff>412750</xdr:colOff>
                <xdr:row>68</xdr:row>
                <xdr:rowOff>152400</xdr:rowOff>
              </to>
            </anchor>
          </controlPr>
        </control>
      </mc:Choice>
    </mc:AlternateContent>
    <mc:AlternateContent xmlns:mc="http://schemas.openxmlformats.org/markup-compatibility/2006">
      <mc:Choice Requires="x14">
        <control shapeId="71694" r:id="rId22" name="Option Button 14">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71695" r:id="rId23" name="Option Button 15">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1696" r:id="rId24" name="Group Box 16">
          <controlPr defaultSize="0" autoFill="0" autoPict="0">
            <anchor moveWithCells="1">
              <from>
                <xdr:col>4</xdr:col>
                <xdr:colOff>412750</xdr:colOff>
                <xdr:row>65</xdr:row>
                <xdr:rowOff>0</xdr:rowOff>
              </from>
              <to>
                <xdr:col>6</xdr:col>
                <xdr:colOff>495300</xdr:colOff>
                <xdr:row>67</xdr:row>
                <xdr:rowOff>260350</xdr:rowOff>
              </to>
            </anchor>
          </controlPr>
        </control>
      </mc:Choice>
    </mc:AlternateContent>
    <mc:AlternateContent xmlns:mc="http://schemas.openxmlformats.org/markup-compatibility/2006">
      <mc:Choice Requires="x14">
        <control shapeId="71700" r:id="rId25" name="Group Box 20">
          <controlPr defaultSize="0" autoFill="0" autoPict="0">
            <anchor moveWithCells="1">
              <from>
                <xdr:col>0</xdr:col>
                <xdr:colOff>488950</xdr:colOff>
                <xdr:row>68</xdr:row>
                <xdr:rowOff>336550</xdr:rowOff>
              </from>
              <to>
                <xdr:col>4</xdr:col>
                <xdr:colOff>412750</xdr:colOff>
                <xdr:row>72</xdr:row>
                <xdr:rowOff>31750</xdr:rowOff>
              </to>
            </anchor>
          </controlPr>
        </control>
      </mc:Choice>
    </mc:AlternateContent>
    <mc:AlternateContent xmlns:mc="http://schemas.openxmlformats.org/markup-compatibility/2006">
      <mc:Choice Requires="x14">
        <control shapeId="71701" r:id="rId26" name="Option Button 21">
          <controlPr defaultSize="0" autoFill="0" autoLine="0" autoPict="0">
            <anchor moveWithCells="1">
              <from>
                <xdr:col>2</xdr:col>
                <xdr:colOff>1327150</xdr:colOff>
                <xdr:row>37</xdr:row>
                <xdr:rowOff>190500</xdr:rowOff>
              </from>
              <to>
                <xdr:col>3</xdr:col>
                <xdr:colOff>1333500</xdr:colOff>
                <xdr:row>38</xdr:row>
                <xdr:rowOff>190500</xdr:rowOff>
              </to>
            </anchor>
          </controlPr>
        </control>
      </mc:Choice>
    </mc:AlternateContent>
    <mc:AlternateContent xmlns:mc="http://schemas.openxmlformats.org/markup-compatibility/2006">
      <mc:Choice Requires="x14">
        <control shapeId="71702" r:id="rId27" name="Option Button 22">
          <controlPr defaultSize="0" autoFill="0" autoLine="0" autoPict="0">
            <anchor moveWithCells="1">
              <from>
                <xdr:col>2</xdr:col>
                <xdr:colOff>1593850</xdr:colOff>
                <xdr:row>37</xdr:row>
                <xdr:rowOff>107950</xdr:rowOff>
              </from>
              <to>
                <xdr:col>4</xdr:col>
                <xdr:colOff>336550</xdr:colOff>
                <xdr:row>38</xdr:row>
                <xdr:rowOff>107950</xdr:rowOff>
              </to>
            </anchor>
          </controlPr>
        </control>
      </mc:Choice>
    </mc:AlternateContent>
    <mc:AlternateContent xmlns:mc="http://schemas.openxmlformats.org/markup-compatibility/2006">
      <mc:Choice Requires="x14">
        <control shapeId="71703" r:id="rId28" name="Option Button 23">
          <controlPr defaultSize="0" autoFill="0" autoLine="0" autoPict="0">
            <anchor moveWithCells="1">
              <from>
                <xdr:col>4</xdr:col>
                <xdr:colOff>336550</xdr:colOff>
                <xdr:row>37</xdr:row>
                <xdr:rowOff>107950</xdr:rowOff>
              </from>
              <to>
                <xdr:col>5</xdr:col>
                <xdr:colOff>946150</xdr:colOff>
                <xdr:row>38</xdr:row>
                <xdr:rowOff>107950</xdr:rowOff>
              </to>
            </anchor>
          </controlPr>
        </control>
      </mc:Choice>
    </mc:AlternateContent>
    <mc:AlternateContent xmlns:mc="http://schemas.openxmlformats.org/markup-compatibility/2006">
      <mc:Choice Requires="x14">
        <control shapeId="71705" r:id="rId29" name="Group Box 25">
          <controlPr defaultSize="0" autoFill="0" autoPict="0">
            <anchor moveWithCells="1">
              <from>
                <xdr:col>2</xdr:col>
                <xdr:colOff>800100</xdr:colOff>
                <xdr:row>36</xdr:row>
                <xdr:rowOff>412750</xdr:rowOff>
              </from>
              <to>
                <xdr:col>14</xdr:col>
                <xdr:colOff>1333500</xdr:colOff>
                <xdr:row>39</xdr:row>
                <xdr:rowOff>76200</xdr:rowOff>
              </to>
            </anchor>
          </controlPr>
        </control>
      </mc:Choice>
    </mc:AlternateContent>
    <mc:AlternateContent xmlns:mc="http://schemas.openxmlformats.org/markup-compatibility/2006">
      <mc:Choice Requires="x14">
        <control shapeId="71709" r:id="rId30" name="Group Box 29">
          <controlPr defaultSize="0" autoFill="0" autoPict="0">
            <anchor moveWithCells="1">
              <from>
                <xdr:col>0</xdr:col>
                <xdr:colOff>869950</xdr:colOff>
                <xdr:row>42</xdr:row>
                <xdr:rowOff>336550</xdr:rowOff>
              </from>
              <to>
                <xdr:col>4</xdr:col>
                <xdr:colOff>412750</xdr:colOff>
                <xdr:row>46</xdr:row>
                <xdr:rowOff>31750</xdr:rowOff>
              </to>
            </anchor>
          </controlPr>
        </control>
      </mc:Choice>
    </mc:AlternateContent>
    <mc:AlternateContent xmlns:mc="http://schemas.openxmlformats.org/markup-compatibility/2006">
      <mc:Choice Requires="x14">
        <control shapeId="71780" r:id="rId31" name="Check Box 100">
          <controlPr defaultSize="0" autoFill="0" autoLine="0" autoPict="0">
            <anchor moveWithCells="1">
              <from>
                <xdr:col>1</xdr:col>
                <xdr:colOff>1403350</xdr:colOff>
                <xdr:row>9</xdr:row>
                <xdr:rowOff>184150</xdr:rowOff>
              </from>
              <to>
                <xdr:col>3</xdr:col>
                <xdr:colOff>0</xdr:colOff>
                <xdr:row>10</xdr:row>
                <xdr:rowOff>0</xdr:rowOff>
              </to>
            </anchor>
          </controlPr>
        </control>
      </mc:Choice>
    </mc:AlternateContent>
    <mc:AlternateContent xmlns:mc="http://schemas.openxmlformats.org/markup-compatibility/2006">
      <mc:Choice Requires="x14">
        <control shapeId="71781" r:id="rId32" name="Check Box 101">
          <controlPr defaultSize="0" autoFill="0" autoLine="0" autoPict="0">
            <anchor moveWithCells="1">
              <from>
                <xdr:col>0</xdr:col>
                <xdr:colOff>1784350</xdr:colOff>
                <xdr:row>9</xdr:row>
                <xdr:rowOff>152400</xdr:rowOff>
              </from>
              <to>
                <xdr:col>2</xdr:col>
                <xdr:colOff>0</xdr:colOff>
                <xdr:row>10</xdr:row>
                <xdr:rowOff>0</xdr:rowOff>
              </to>
            </anchor>
          </controlPr>
        </control>
      </mc:Choice>
    </mc:AlternateContent>
    <mc:AlternateContent xmlns:mc="http://schemas.openxmlformats.org/markup-compatibility/2006">
      <mc:Choice Requires="x14">
        <control shapeId="71782" r:id="rId33" name="Check Box 102">
          <controlPr defaultSize="0" autoFill="0" autoLine="0" autoPict="0">
            <anchor moveWithCells="1">
              <from>
                <xdr:col>3</xdr:col>
                <xdr:colOff>1447800</xdr:colOff>
                <xdr:row>9</xdr:row>
                <xdr:rowOff>152400</xdr:rowOff>
              </from>
              <to>
                <xdr:col>5</xdr:col>
                <xdr:colOff>31750</xdr:colOff>
                <xdr:row>9</xdr:row>
                <xdr:rowOff>279400</xdr:rowOff>
              </to>
            </anchor>
          </controlPr>
        </control>
      </mc:Choice>
    </mc:AlternateContent>
    <mc:AlternateContent xmlns:mc="http://schemas.openxmlformats.org/markup-compatibility/2006">
      <mc:Choice Requires="x14">
        <control shapeId="71783" r:id="rId34" name="Check Box 103">
          <controlPr defaultSize="0" autoFill="0" autoLine="0" autoPict="0">
            <anchor moveWithCells="1">
              <from>
                <xdr:col>3</xdr:col>
                <xdr:colOff>336550</xdr:colOff>
                <xdr:row>9</xdr:row>
                <xdr:rowOff>184150</xdr:rowOff>
              </from>
              <to>
                <xdr:col>3</xdr:col>
                <xdr:colOff>1098550</xdr:colOff>
                <xdr:row>9</xdr:row>
                <xdr:rowOff>304800</xdr:rowOff>
              </to>
            </anchor>
          </controlPr>
        </control>
      </mc:Choice>
    </mc:AlternateContent>
    <mc:AlternateContent xmlns:mc="http://schemas.openxmlformats.org/markup-compatibility/2006">
      <mc:Choice Requires="x14">
        <control shapeId="71784" r:id="rId35" name="Group Box 104">
          <controlPr defaultSize="0" autoFill="0" autoPict="0">
            <anchor moveWithCells="1">
              <from>
                <xdr:col>0</xdr:col>
                <xdr:colOff>76200</xdr:colOff>
                <xdr:row>96</xdr:row>
                <xdr:rowOff>0</xdr:rowOff>
              </from>
              <to>
                <xdr:col>4</xdr:col>
                <xdr:colOff>412750</xdr:colOff>
                <xdr:row>100</xdr:row>
                <xdr:rowOff>222250</xdr:rowOff>
              </to>
            </anchor>
          </controlPr>
        </control>
      </mc:Choice>
    </mc:AlternateContent>
    <mc:AlternateContent xmlns:mc="http://schemas.openxmlformats.org/markup-compatibility/2006">
      <mc:Choice Requires="x14">
        <control shapeId="71785" r:id="rId36" name="Option Button 105">
          <controlPr defaultSize="0" autoFill="0" autoLine="0" autoPict="0">
            <anchor moveWithCells="1">
              <from>
                <xdr:col>4</xdr:col>
                <xdr:colOff>641350</xdr:colOff>
                <xdr:row>103</xdr:row>
                <xdr:rowOff>0</xdr:rowOff>
              </from>
              <to>
                <xdr:col>5</xdr:col>
                <xdr:colOff>76200</xdr:colOff>
                <xdr:row>104</xdr:row>
                <xdr:rowOff>76200</xdr:rowOff>
              </to>
            </anchor>
          </controlPr>
        </control>
      </mc:Choice>
    </mc:AlternateContent>
    <mc:AlternateContent xmlns:mc="http://schemas.openxmlformats.org/markup-compatibility/2006">
      <mc:Choice Requires="x14">
        <control shapeId="71786" r:id="rId37" name="Option Button 106">
          <controlPr defaultSize="0" autoFill="0" autoLine="0" autoPict="0">
            <anchor moveWithCells="1">
              <from>
                <xdr:col>5</xdr:col>
                <xdr:colOff>869950</xdr:colOff>
                <xdr:row>103</xdr:row>
                <xdr:rowOff>31750</xdr:rowOff>
              </from>
              <to>
                <xdr:col>6</xdr:col>
                <xdr:colOff>0</xdr:colOff>
                <xdr:row>104</xdr:row>
                <xdr:rowOff>31750</xdr:rowOff>
              </to>
            </anchor>
          </controlPr>
        </control>
      </mc:Choice>
    </mc:AlternateContent>
    <mc:AlternateContent xmlns:mc="http://schemas.openxmlformats.org/markup-compatibility/2006">
      <mc:Choice Requires="x14">
        <control shapeId="71787" r:id="rId38" name="Group Box 107">
          <controlPr defaultSize="0" autoFill="0" autoPict="0">
            <anchor moveWithCells="1">
              <from>
                <xdr:col>4</xdr:col>
                <xdr:colOff>565150</xdr:colOff>
                <xdr:row>102</xdr:row>
                <xdr:rowOff>31750</xdr:rowOff>
              </from>
              <to>
                <xdr:col>6</xdr:col>
                <xdr:colOff>800100</xdr:colOff>
                <xdr:row>104</xdr:row>
                <xdr:rowOff>260350</xdr:rowOff>
              </to>
            </anchor>
          </controlPr>
        </control>
      </mc:Choice>
    </mc:AlternateContent>
    <mc:AlternateContent xmlns:mc="http://schemas.openxmlformats.org/markup-compatibility/2006">
      <mc:Choice Requires="x14">
        <control shapeId="71788" r:id="rId39" name="Group Box 108">
          <controlPr defaultSize="0" autoFill="0" autoPict="0">
            <anchor moveWithCells="1">
              <from>
                <xdr:col>0</xdr:col>
                <xdr:colOff>565150</xdr:colOff>
                <xdr:row>96</xdr:row>
                <xdr:rowOff>114300</xdr:rowOff>
              </from>
              <to>
                <xdr:col>4</xdr:col>
                <xdr:colOff>412750</xdr:colOff>
                <xdr:row>100</xdr:row>
                <xdr:rowOff>69850</xdr:rowOff>
              </to>
            </anchor>
          </controlPr>
        </control>
      </mc:Choice>
    </mc:AlternateContent>
    <mc:AlternateContent xmlns:mc="http://schemas.openxmlformats.org/markup-compatibility/2006">
      <mc:Choice Requires="x14">
        <control shapeId="71789" r:id="rId40" name="Option Button 109">
          <controlPr defaultSize="0" autoFill="0" autoLine="0" autoPict="0">
            <anchor moveWithCells="1">
              <from>
                <xdr:col>4</xdr:col>
                <xdr:colOff>641350</xdr:colOff>
                <xdr:row>106</xdr:row>
                <xdr:rowOff>0</xdr:rowOff>
              </from>
              <to>
                <xdr:col>5</xdr:col>
                <xdr:colOff>76200</xdr:colOff>
                <xdr:row>107</xdr:row>
                <xdr:rowOff>76200</xdr:rowOff>
              </to>
            </anchor>
          </controlPr>
        </control>
      </mc:Choice>
    </mc:AlternateContent>
    <mc:AlternateContent xmlns:mc="http://schemas.openxmlformats.org/markup-compatibility/2006">
      <mc:Choice Requires="x14">
        <control shapeId="71790" r:id="rId41" name="Option Button 110">
          <controlPr defaultSize="0" autoFill="0" autoLine="0" autoPict="0">
            <anchor moveWithCells="1">
              <from>
                <xdr:col>5</xdr:col>
                <xdr:colOff>869950</xdr:colOff>
                <xdr:row>106</xdr:row>
                <xdr:rowOff>31750</xdr:rowOff>
              </from>
              <to>
                <xdr:col>6</xdr:col>
                <xdr:colOff>0</xdr:colOff>
                <xdr:row>107</xdr:row>
                <xdr:rowOff>31750</xdr:rowOff>
              </to>
            </anchor>
          </controlPr>
        </control>
      </mc:Choice>
    </mc:AlternateContent>
    <mc:AlternateContent xmlns:mc="http://schemas.openxmlformats.org/markup-compatibility/2006">
      <mc:Choice Requires="x14">
        <control shapeId="71791" r:id="rId42" name="Group Box 111">
          <controlPr defaultSize="0" autoFill="0" autoPict="0">
            <anchor moveWithCells="1">
              <from>
                <xdr:col>4</xdr:col>
                <xdr:colOff>412750</xdr:colOff>
                <xdr:row>105</xdr:row>
                <xdr:rowOff>107950</xdr:rowOff>
              </from>
              <to>
                <xdr:col>6</xdr:col>
                <xdr:colOff>495300</xdr:colOff>
                <xdr:row>108</xdr:row>
                <xdr:rowOff>76200</xdr:rowOff>
              </to>
            </anchor>
          </controlPr>
        </control>
      </mc:Choice>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dimension ref="A1:P194"/>
  <sheetViews>
    <sheetView showGridLines="0" zoomScale="90" zoomScaleNormal="90" workbookViewId="0">
      <selection activeCell="H8" sqref="H8"/>
    </sheetView>
  </sheetViews>
  <sheetFormatPr defaultColWidth="0" defaultRowHeight="14.5" customHeight="1" zeroHeight="1"/>
  <cols>
    <col min="1" max="1" width="14.54296875" style="39" customWidth="1"/>
    <col min="2" max="2" width="9.54296875" style="39" customWidth="1"/>
    <col min="3" max="3" width="11.54296875" style="39" customWidth="1"/>
    <col min="4" max="4" width="15.453125" style="39" customWidth="1"/>
    <col min="5" max="5" width="10.54296875" style="39" customWidth="1"/>
    <col min="6" max="6" width="12" style="39" customWidth="1"/>
    <col min="7" max="7" width="11.54296875" style="39" customWidth="1"/>
    <col min="8" max="10" width="10.54296875" style="39" customWidth="1"/>
    <col min="11" max="11" width="19.54296875" style="39" customWidth="1"/>
    <col min="12" max="13" width="10.54296875" style="39" customWidth="1"/>
    <col min="14" max="14" width="9.1796875" style="39" customWidth="1"/>
    <col min="15" max="15" width="13" style="39" customWidth="1"/>
    <col min="16" max="16" width="1.54296875" style="39" hidden="1" customWidth="1"/>
    <col min="17" max="16384" width="8.81640625" style="39" hidden="1"/>
  </cols>
  <sheetData>
    <row r="1" spans="1:15" ht="55" customHeight="1">
      <c r="A1" s="2138" t="str">
        <f>Development!$A$3&amp;" Residential Efficiency Program"</f>
        <v>2024 Residential Efficiency Program</v>
      </c>
      <c r="B1" s="2138"/>
      <c r="C1" s="2138"/>
      <c r="D1" s="2138"/>
      <c r="E1" s="2138"/>
      <c r="F1" s="2138"/>
      <c r="G1" s="2138"/>
      <c r="H1" s="2138"/>
      <c r="I1" s="2138"/>
      <c r="J1" s="2138"/>
      <c r="K1" s="6"/>
      <c r="L1" s="6"/>
      <c r="M1" s="6"/>
      <c r="N1" s="6"/>
      <c r="O1" s="6"/>
    </row>
    <row r="2" spans="1:15" ht="55" customHeight="1">
      <c r="A2" s="2139" t="s">
        <v>126</v>
      </c>
      <c r="B2" s="2139"/>
      <c r="C2" s="2139"/>
      <c r="D2" s="2139"/>
      <c r="E2" s="2139"/>
      <c r="F2" s="2139"/>
      <c r="G2" s="2139"/>
      <c r="H2" s="2139"/>
      <c r="I2" s="2139"/>
      <c r="J2" s="2139"/>
      <c r="K2" s="7"/>
      <c r="L2" s="7"/>
      <c r="M2" s="7"/>
      <c r="N2" s="7"/>
      <c r="O2" s="7"/>
    </row>
    <row r="3" spans="1:15" ht="23.5" thickBot="1">
      <c r="A3" s="21" t="s">
        <v>128</v>
      </c>
      <c r="B3" s="21"/>
      <c r="C3" s="21"/>
      <c r="D3" s="21"/>
      <c r="E3" s="21"/>
      <c r="F3" s="21"/>
      <c r="G3" s="21"/>
      <c r="H3" s="21"/>
      <c r="I3" s="21"/>
      <c r="J3" s="21"/>
      <c r="K3" s="21"/>
      <c r="L3" s="21"/>
      <c r="M3" s="21"/>
      <c r="N3" s="21"/>
      <c r="O3" s="21"/>
    </row>
    <row r="4" spans="1:15" ht="18.75" customHeight="1">
      <c r="A4" s="22"/>
      <c r="B4" s="22"/>
      <c r="C4" s="22"/>
      <c r="D4" s="22"/>
      <c r="E4" s="22"/>
      <c r="F4" s="22"/>
      <c r="G4" s="22"/>
      <c r="H4" s="22"/>
      <c r="I4" s="22"/>
      <c r="J4" s="22"/>
      <c r="K4" s="22"/>
      <c r="L4" s="22"/>
      <c r="M4" s="22"/>
      <c r="N4" s="22"/>
      <c r="O4" s="22"/>
    </row>
    <row r="5" spans="1:15" ht="18" customHeight="1">
      <c r="A5" s="15" t="s">
        <v>130</v>
      </c>
      <c r="B5" s="92" t="str">
        <f>IF('ASHP Equipment Information'!B162="","",'ASHP Equipment Information'!B162)</f>
        <v/>
      </c>
      <c r="C5" s="2125"/>
      <c r="D5" s="2125"/>
      <c r="E5" s="15"/>
      <c r="F5" s="15"/>
      <c r="G5" s="15" t="s">
        <v>76</v>
      </c>
      <c r="H5" s="2140" t="str">
        <f>IF('ASHP Equipment Information'!B164="","",'ASHP Equipment Information'!B164)</f>
        <v/>
      </c>
      <c r="I5" s="2140"/>
      <c r="J5" s="12"/>
      <c r="K5" s="7"/>
      <c r="L5" s="7"/>
      <c r="M5" s="7"/>
      <c r="N5" s="7"/>
      <c r="O5" s="7"/>
    </row>
    <row r="6" spans="1:15" ht="18" customHeight="1">
      <c r="A6" s="15"/>
      <c r="B6" s="15"/>
      <c r="C6" s="15"/>
      <c r="D6" s="15"/>
      <c r="E6" s="15"/>
      <c r="F6" s="15"/>
      <c r="G6" s="15"/>
      <c r="H6" s="15"/>
      <c r="I6" s="12"/>
      <c r="J6" s="12"/>
      <c r="K6" s="7"/>
      <c r="L6" s="7"/>
      <c r="M6" s="7"/>
      <c r="N6" s="7"/>
      <c r="O6" s="7"/>
    </row>
    <row r="7" spans="1:15" ht="18" customHeight="1">
      <c r="B7" s="15"/>
      <c r="D7" s="15"/>
      <c r="E7" s="15"/>
      <c r="F7" s="15"/>
      <c r="G7" s="15" t="s">
        <v>129</v>
      </c>
      <c r="H7" s="2140" t="str">
        <f>IF('ASHP Equipment Information'!B166="","",'ASHP Equipment Information'!B166)</f>
        <v/>
      </c>
      <c r="I7" s="2140"/>
      <c r="J7" s="12"/>
      <c r="K7" s="7"/>
      <c r="L7" s="7"/>
      <c r="M7" s="7"/>
      <c r="N7" s="7"/>
      <c r="O7" s="7"/>
    </row>
    <row r="8" spans="1:15" ht="23">
      <c r="A8" s="17" t="s">
        <v>127</v>
      </c>
      <c r="B8" s="16"/>
      <c r="C8" s="16"/>
      <c r="D8" s="16"/>
      <c r="E8" s="16"/>
      <c r="F8" s="16"/>
      <c r="G8" s="16"/>
      <c r="H8" s="16"/>
      <c r="I8" s="16"/>
      <c r="J8" s="16"/>
      <c r="K8" s="16"/>
      <c r="L8" s="16"/>
      <c r="M8" s="11"/>
      <c r="N8" s="16"/>
      <c r="O8" s="16"/>
    </row>
    <row r="9" spans="1:15" ht="30.5">
      <c r="A9" s="12"/>
      <c r="B9" s="66" t="s">
        <v>28</v>
      </c>
      <c r="C9" s="67"/>
      <c r="D9" s="66" t="s">
        <v>29</v>
      </c>
      <c r="E9" s="68"/>
      <c r="F9" s="12"/>
      <c r="G9" s="12"/>
      <c r="H9" s="12"/>
      <c r="I9" s="12"/>
      <c r="J9" s="12"/>
      <c r="K9" s="7"/>
      <c r="L9" s="7"/>
      <c r="M9" s="7"/>
      <c r="N9" s="7"/>
      <c r="O9" s="7"/>
    </row>
    <row r="10" spans="1:15" ht="24" customHeight="1">
      <c r="A10" s="7"/>
      <c r="B10" s="19"/>
      <c r="C10" s="19"/>
      <c r="D10" s="19"/>
      <c r="E10" s="19"/>
      <c r="G10" s="13"/>
      <c r="H10" s="13"/>
      <c r="J10" s="7"/>
      <c r="K10" s="7"/>
      <c r="L10" s="7"/>
      <c r="M10" s="7"/>
      <c r="N10" s="7"/>
      <c r="O10" s="7"/>
    </row>
    <row r="11" spans="1:15" ht="23.5" thickBot="1">
      <c r="A11" s="14" t="s">
        <v>65</v>
      </c>
      <c r="B11" s="14"/>
      <c r="C11" s="14"/>
      <c r="D11" s="14"/>
      <c r="E11" s="14"/>
      <c r="F11" s="14"/>
      <c r="G11" s="14"/>
      <c r="H11" s="14"/>
      <c r="I11" s="14"/>
      <c r="J11" s="14"/>
      <c r="K11" s="14"/>
      <c r="L11" s="14"/>
      <c r="M11" s="14"/>
      <c r="N11" s="14"/>
      <c r="O11" s="14"/>
    </row>
    <row r="12" spans="1:15" ht="6.75" customHeight="1">
      <c r="A12" s="4"/>
      <c r="B12" s="5"/>
      <c r="C12" s="5"/>
      <c r="D12" s="5"/>
      <c r="E12" s="5"/>
      <c r="F12" s="5"/>
      <c r="G12" s="5"/>
      <c r="H12" s="5"/>
      <c r="I12" s="5"/>
      <c r="J12" s="5"/>
      <c r="K12" s="5"/>
      <c r="L12" s="5"/>
      <c r="M12" s="5"/>
      <c r="N12" s="5"/>
      <c r="O12" s="5"/>
    </row>
    <row r="13" spans="1:15" ht="27.75" customHeight="1">
      <c r="A13" s="167" t="s">
        <v>464</v>
      </c>
      <c r="B13" s="5"/>
      <c r="C13" s="5"/>
      <c r="D13" s="5"/>
      <c r="E13" s="5"/>
      <c r="F13" s="5"/>
      <c r="G13" s="5"/>
      <c r="H13" s="5"/>
      <c r="I13" s="5"/>
      <c r="J13" s="5"/>
      <c r="K13" s="5"/>
      <c r="L13" s="5"/>
      <c r="M13" s="5"/>
      <c r="N13" s="5"/>
      <c r="O13" s="5"/>
    </row>
    <row r="14" spans="1:15" ht="27.75" customHeight="1">
      <c r="A14" s="4"/>
      <c r="B14" s="5"/>
      <c r="C14" s="5"/>
      <c r="D14" s="5"/>
      <c r="E14" s="5"/>
      <c r="F14" s="5"/>
      <c r="G14" s="5"/>
      <c r="H14" s="5"/>
      <c r="I14" s="5"/>
      <c r="J14" s="5"/>
      <c r="K14" s="5"/>
      <c r="L14" s="5"/>
      <c r="M14" s="5"/>
      <c r="N14" s="5"/>
      <c r="O14" s="5"/>
    </row>
    <row r="15" spans="1:15" ht="33.65" customHeight="1">
      <c r="A15" s="39" t="s">
        <v>532</v>
      </c>
      <c r="E15" s="2094"/>
      <c r="F15" s="2094"/>
      <c r="G15" s="39" t="str">
        <f>IF(OR(E15=""),"",'Air Flow References'!AE4)</f>
        <v/>
      </c>
      <c r="L15" s="40" t="s">
        <v>533</v>
      </c>
      <c r="M15" s="2092"/>
      <c r="N15" s="2092"/>
      <c r="O15" s="39" t="str">
        <f>IF(OR(M15=""),"",'Air Flow References'!AE6)</f>
        <v/>
      </c>
    </row>
    <row r="16" spans="1:15" ht="33.65" customHeight="1">
      <c r="E16" s="164"/>
      <c r="F16" s="164"/>
      <c r="L16" s="40"/>
      <c r="M16" s="161"/>
      <c r="N16" s="161"/>
    </row>
    <row r="17" spans="1:15" ht="33.65" customHeight="1">
      <c r="A17" s="134" t="s">
        <v>549</v>
      </c>
    </row>
    <row r="18" spans="1:15" ht="33.65" customHeight="1">
      <c r="A18" s="1996" t="s">
        <v>534</v>
      </c>
      <c r="B18" s="1996"/>
      <c r="C18" s="1996"/>
      <c r="D18" s="1996"/>
      <c r="E18" s="2093"/>
      <c r="F18" s="2093"/>
      <c r="G18" s="39" t="str">
        <f>IF(OR(E18=""),"",'Air Flow References'!AE5)</f>
        <v/>
      </c>
      <c r="H18" s="42"/>
      <c r="I18" s="42" t="s">
        <v>418</v>
      </c>
      <c r="L18" s="40" t="s">
        <v>535</v>
      </c>
      <c r="M18" s="2094"/>
      <c r="N18" s="2094"/>
      <c r="O18" s="39" t="str">
        <f>IF(OR(M18=""),"",'Air Flow References'!AE7)</f>
        <v/>
      </c>
    </row>
    <row r="19" spans="1:15" ht="33.65" customHeight="1"/>
    <row r="20" spans="1:15" ht="33.65" customHeight="1">
      <c r="A20" s="39" t="s">
        <v>538</v>
      </c>
    </row>
    <row r="21" spans="1:15" ht="33.65" customHeight="1"/>
    <row r="22" spans="1:15" ht="33.65" customHeight="1">
      <c r="A22" s="39" t="s">
        <v>539</v>
      </c>
      <c r="E22" s="2092"/>
      <c r="F22" s="2092"/>
      <c r="G22" s="39" t="str">
        <f>IF(OR(E22=""),"",'Air Flow References'!AE9)</f>
        <v/>
      </c>
      <c r="H22" s="69"/>
      <c r="I22" s="69"/>
      <c r="J22" s="69"/>
      <c r="K22" s="69"/>
    </row>
    <row r="23" spans="1:15" ht="33.65" customHeight="1">
      <c r="A23" s="159" t="s">
        <v>551</v>
      </c>
      <c r="E23" s="161"/>
      <c r="F23" s="161"/>
    </row>
    <row r="24" spans="1:15" ht="33.65" customHeight="1">
      <c r="E24" s="161"/>
      <c r="F24" s="161"/>
    </row>
    <row r="25" spans="1:15" ht="33.65" customHeight="1">
      <c r="A25" s="39" t="s">
        <v>540</v>
      </c>
      <c r="E25" s="2092"/>
      <c r="F25" s="2092"/>
      <c r="G25" s="39" t="str">
        <f>IF(OR(E25=""),"",'Air Flow References'!AE8)</f>
        <v/>
      </c>
    </row>
    <row r="26" spans="1:15" ht="33.65" customHeight="1">
      <c r="A26" s="159" t="s">
        <v>552</v>
      </c>
      <c r="E26" s="161"/>
      <c r="F26" s="161"/>
    </row>
    <row r="27" spans="1:15" ht="33.65" customHeight="1">
      <c r="E27" s="161"/>
      <c r="F27" s="161"/>
    </row>
    <row r="28" spans="1:15" ht="33.65" customHeight="1"/>
    <row r="29" spans="1:15" ht="33.65" customHeight="1">
      <c r="A29" s="1996" t="s">
        <v>61</v>
      </c>
      <c r="B29" s="1996"/>
      <c r="C29" s="1996"/>
      <c r="D29" s="1996"/>
      <c r="E29" s="1996"/>
      <c r="F29" s="1996"/>
      <c r="G29" s="1996"/>
      <c r="H29" s="1996"/>
      <c r="I29" s="1996"/>
      <c r="J29" s="1996"/>
      <c r="K29" s="1996"/>
      <c r="L29" s="1996"/>
      <c r="M29" s="1996"/>
    </row>
    <row r="30" spans="1:15" ht="33.65" customHeight="1">
      <c r="A30" s="39" t="s">
        <v>62</v>
      </c>
      <c r="C30" s="2102"/>
      <c r="D30" s="2102"/>
      <c r="E30" s="2102"/>
      <c r="F30" s="2102"/>
      <c r="G30" s="2102"/>
      <c r="H30" s="2102"/>
      <c r="I30" s="2102"/>
      <c r="J30" s="2102"/>
      <c r="K30" s="2102"/>
      <c r="L30" s="2102"/>
    </row>
    <row r="31" spans="1:15"/>
    <row r="32" spans="1:15">
      <c r="A32" s="42" t="s">
        <v>64</v>
      </c>
    </row>
    <row r="33" spans="1:15">
      <c r="A33" s="39" t="s">
        <v>2055</v>
      </c>
    </row>
    <row r="34" spans="1:15">
      <c r="A34" s="39" t="s">
        <v>63</v>
      </c>
    </row>
    <row r="35" spans="1:15"/>
    <row r="36" spans="1:15" ht="23.5" thickBot="1">
      <c r="A36" s="14" t="s">
        <v>232</v>
      </c>
      <c r="B36" s="14"/>
      <c r="C36" s="14"/>
      <c r="D36" s="14"/>
      <c r="E36" s="14"/>
      <c r="F36" s="14"/>
      <c r="G36" s="14"/>
      <c r="H36" s="14"/>
      <c r="I36" s="14"/>
      <c r="J36" s="14"/>
      <c r="K36" s="14"/>
      <c r="L36" s="14"/>
      <c r="M36" s="14"/>
      <c r="N36" s="14"/>
      <c r="O36" s="14"/>
    </row>
    <row r="37" spans="1:15" ht="23">
      <c r="A37" s="4"/>
      <c r="B37" s="4"/>
      <c r="C37" s="4"/>
      <c r="D37" s="4"/>
      <c r="E37" s="4"/>
      <c r="F37" s="4"/>
      <c r="G37" s="4"/>
      <c r="H37" s="4"/>
      <c r="I37" s="4"/>
      <c r="J37" s="4"/>
      <c r="K37" s="4"/>
      <c r="L37" s="4"/>
      <c r="M37" s="4"/>
      <c r="N37" s="4"/>
      <c r="O37" s="4"/>
    </row>
    <row r="38" spans="1:15" ht="23">
      <c r="A38" s="3" t="s">
        <v>92</v>
      </c>
      <c r="B38" s="4"/>
      <c r="C38" s="4"/>
      <c r="D38" s="4"/>
      <c r="E38" s="4"/>
      <c r="F38" s="4"/>
      <c r="G38" s="4"/>
      <c r="H38" s="4"/>
      <c r="I38" s="2116"/>
      <c r="J38" s="2116"/>
      <c r="K38" s="4"/>
      <c r="L38" s="4"/>
      <c r="M38" s="4"/>
    </row>
    <row r="39" spans="1:15" ht="23">
      <c r="A39" s="4"/>
      <c r="B39" s="4"/>
      <c r="C39" s="4"/>
      <c r="D39" s="4"/>
      <c r="E39" s="4"/>
      <c r="F39" s="4"/>
      <c r="G39" s="4"/>
      <c r="H39" s="4"/>
      <c r="I39" s="4"/>
      <c r="J39" s="4"/>
      <c r="K39" s="4"/>
      <c r="L39" s="4"/>
      <c r="M39" s="4"/>
      <c r="N39" s="4"/>
      <c r="O39" s="4"/>
    </row>
    <row r="40" spans="1:15">
      <c r="A40" s="43" t="s">
        <v>219</v>
      </c>
      <c r="B40" s="43"/>
      <c r="C40" s="43"/>
      <c r="D40" s="43"/>
      <c r="E40" s="43"/>
      <c r="F40" s="43"/>
      <c r="G40" s="43"/>
      <c r="H40" s="43"/>
      <c r="I40" s="43"/>
      <c r="J40" s="43"/>
      <c r="K40" s="43"/>
      <c r="L40" s="43"/>
      <c r="M40" s="43"/>
      <c r="N40" s="43"/>
      <c r="O40" s="43"/>
    </row>
    <row r="41" spans="1:15">
      <c r="A41" s="44"/>
      <c r="B41" s="45"/>
      <c r="C41" s="45"/>
      <c r="D41" s="45"/>
      <c r="E41" s="45"/>
      <c r="F41" s="45"/>
      <c r="G41" s="45"/>
      <c r="H41" s="45"/>
      <c r="I41" s="45"/>
      <c r="J41" s="45"/>
      <c r="K41" s="45"/>
      <c r="L41" s="45"/>
      <c r="M41" s="45"/>
      <c r="N41" s="45"/>
    </row>
    <row r="42" spans="1:15">
      <c r="A42" s="49" t="s">
        <v>90</v>
      </c>
    </row>
    <row r="43" spans="1:15">
      <c r="A43" s="46" t="s">
        <v>91</v>
      </c>
    </row>
    <row r="44" spans="1:15">
      <c r="A44" s="46"/>
    </row>
    <row r="45" spans="1:15">
      <c r="A45" s="46"/>
      <c r="E45" s="2111"/>
      <c r="F45" s="2111"/>
    </row>
    <row r="46" spans="1:15">
      <c r="A46" s="46"/>
    </row>
    <row r="47" spans="1:15">
      <c r="A47" s="46"/>
    </row>
    <row r="48" spans="1:15">
      <c r="A48" s="46"/>
    </row>
    <row r="49" spans="1:7">
      <c r="A49" s="46"/>
      <c r="B49" s="39" t="s">
        <v>105</v>
      </c>
      <c r="E49" s="91"/>
      <c r="F49" s="39" t="s">
        <v>96</v>
      </c>
      <c r="G49" s="39" t="str">
        <f>IF(OR(E49=""),"",'Air Flow References'!AE16)</f>
        <v/>
      </c>
    </row>
    <row r="50" spans="1:7">
      <c r="A50" s="46"/>
    </row>
    <row r="51" spans="1:7">
      <c r="A51" s="46"/>
      <c r="B51" s="39" t="s">
        <v>106</v>
      </c>
      <c r="E51" s="91"/>
      <c r="F51" s="51" t="s">
        <v>96</v>
      </c>
      <c r="G51" s="39" t="str">
        <f>IF(OR(E51=""),"",'Air Flow References'!AE17)</f>
        <v/>
      </c>
    </row>
    <row r="52" spans="1:7">
      <c r="A52" s="46"/>
    </row>
    <row r="53" spans="1:7">
      <c r="A53" s="49" t="s">
        <v>97</v>
      </c>
    </row>
    <row r="54" spans="1:7">
      <c r="A54" s="49"/>
    </row>
    <row r="55" spans="1:7">
      <c r="A55" s="46" t="s">
        <v>107</v>
      </c>
      <c r="E55" s="91"/>
      <c r="F55" s="39" t="s">
        <v>101</v>
      </c>
      <c r="G55" s="39" t="str">
        <f>IF(OR(E55=""),"",'Air Flow References'!AE18)</f>
        <v/>
      </c>
    </row>
    <row r="56" spans="1:7">
      <c r="A56" s="46"/>
    </row>
    <row r="57" spans="1:7">
      <c r="A57" s="46" t="s">
        <v>108</v>
      </c>
      <c r="E57" s="91"/>
      <c r="F57" s="39" t="s">
        <v>96</v>
      </c>
      <c r="G57" s="39" t="str">
        <f>IF(OR(E57=""),"",'Air Flow References'!AE19)</f>
        <v/>
      </c>
    </row>
    <row r="58" spans="1:7">
      <c r="A58" s="46"/>
    </row>
    <row r="59" spans="1:7">
      <c r="A59" s="46" t="s">
        <v>109</v>
      </c>
      <c r="E59" s="91"/>
      <c r="F59" s="39" t="s">
        <v>96</v>
      </c>
      <c r="G59" s="39" t="str">
        <f>IF(OR(E59=""),"",'Air Flow References'!AE20)</f>
        <v/>
      </c>
    </row>
    <row r="60" spans="1:7">
      <c r="A60" s="46"/>
    </row>
    <row r="61" spans="1:7">
      <c r="A61" s="46" t="s">
        <v>110</v>
      </c>
      <c r="E61" s="93" t="str">
        <f>IF(OR(E57="",E59=""),"",E57-E59)</f>
        <v/>
      </c>
      <c r="F61" s="39" t="s">
        <v>96</v>
      </c>
      <c r="G61" s="39" t="str">
        <f>'Air Flow References'!AE21</f>
        <v/>
      </c>
    </row>
    <row r="62" spans="1:7">
      <c r="A62" s="46"/>
    </row>
    <row r="63" spans="1:7">
      <c r="A63" s="52" t="s">
        <v>111</v>
      </c>
    </row>
    <row r="64" spans="1:7">
      <c r="A64" s="46"/>
    </row>
    <row r="65" spans="1:15">
      <c r="A65" s="53" t="s">
        <v>112</v>
      </c>
      <c r="B65" s="54"/>
      <c r="C65" s="54"/>
      <c r="D65" s="54"/>
      <c r="E65" s="54"/>
      <c r="F65" s="54"/>
      <c r="G65" s="54"/>
      <c r="H65" s="54"/>
      <c r="I65" s="54"/>
      <c r="J65" s="54"/>
      <c r="K65" s="54"/>
      <c r="L65" s="54"/>
      <c r="M65" s="54"/>
      <c r="N65" s="54"/>
    </row>
    <row r="66" spans="1:15">
      <c r="A66" s="43" t="s">
        <v>273</v>
      </c>
      <c r="B66" s="43"/>
      <c r="C66" s="43"/>
      <c r="D66" s="43"/>
      <c r="E66" s="43"/>
      <c r="F66" s="43"/>
      <c r="G66" s="43"/>
      <c r="H66" s="43"/>
      <c r="I66" s="43"/>
      <c r="J66" s="43"/>
      <c r="K66" s="43"/>
      <c r="L66" s="43"/>
      <c r="M66" s="43"/>
      <c r="N66" s="43"/>
      <c r="O66" s="43"/>
    </row>
    <row r="67" spans="1:15">
      <c r="A67" s="44"/>
      <c r="B67" s="45"/>
      <c r="C67" s="45"/>
      <c r="D67" s="45"/>
      <c r="E67" s="45"/>
      <c r="F67" s="45"/>
      <c r="G67" s="45"/>
      <c r="H67" s="45"/>
      <c r="I67" s="45"/>
      <c r="J67" s="45"/>
      <c r="K67" s="45"/>
      <c r="L67" s="45"/>
      <c r="M67" s="45"/>
      <c r="N67" s="45"/>
    </row>
    <row r="68" spans="1:15">
      <c r="A68" s="49" t="s">
        <v>90</v>
      </c>
    </row>
    <row r="69" spans="1:15">
      <c r="A69" s="46" t="s">
        <v>91</v>
      </c>
    </row>
    <row r="70" spans="1:15">
      <c r="A70" s="46"/>
    </row>
    <row r="71" spans="1:15">
      <c r="A71" s="46"/>
      <c r="E71" s="2111"/>
      <c r="F71" s="2111"/>
    </row>
    <row r="72" spans="1:15">
      <c r="A72" s="46"/>
    </row>
    <row r="73" spans="1:15">
      <c r="A73" s="46"/>
    </row>
    <row r="74" spans="1:15">
      <c r="A74" s="46"/>
      <c r="B74" s="39" t="s">
        <v>93</v>
      </c>
      <c r="E74" s="91"/>
      <c r="F74" s="39" t="s">
        <v>420</v>
      </c>
      <c r="G74" s="168" t="str">
        <f>IF(OR(E74=""),"",'Air Flow References'!AE28)</f>
        <v/>
      </c>
    </row>
    <row r="75" spans="1:15">
      <c r="A75" s="46"/>
      <c r="B75" s="39" t="s">
        <v>419</v>
      </c>
      <c r="E75" s="166"/>
      <c r="G75" s="50"/>
    </row>
    <row r="76" spans="1:15">
      <c r="A76" s="46"/>
    </row>
    <row r="77" spans="1:15">
      <c r="A77" s="46"/>
      <c r="B77" s="39" t="s">
        <v>94</v>
      </c>
      <c r="E77" s="91"/>
      <c r="F77" s="39" t="s">
        <v>96</v>
      </c>
      <c r="G77" s="39" t="str">
        <f>IF(OR(E77=""),"",'Air Flow References'!AE29)</f>
        <v/>
      </c>
    </row>
    <row r="78" spans="1:15">
      <c r="A78" s="46"/>
    </row>
    <row r="79" spans="1:15">
      <c r="A79" s="46"/>
      <c r="B79" s="39" t="s">
        <v>95</v>
      </c>
      <c r="E79" s="91"/>
      <c r="F79" s="51" t="s">
        <v>96</v>
      </c>
      <c r="G79" s="39" t="str">
        <f>IF(OR(E79=""),"",'Air Flow References'!AE30)</f>
        <v/>
      </c>
    </row>
    <row r="80" spans="1:15">
      <c r="A80" s="46"/>
    </row>
    <row r="81" spans="1:15">
      <c r="A81" s="46"/>
    </row>
    <row r="82" spans="1:15">
      <c r="A82" s="49" t="s">
        <v>97</v>
      </c>
    </row>
    <row r="83" spans="1:15">
      <c r="A83" s="46"/>
    </row>
    <row r="84" spans="1:15">
      <c r="A84" s="46" t="s">
        <v>98</v>
      </c>
      <c r="E84" s="91"/>
      <c r="F84" s="39" t="s">
        <v>101</v>
      </c>
      <c r="G84" s="39" t="str">
        <f>IF(OR(E84=""),"",'Air Flow References'!AE31)</f>
        <v/>
      </c>
    </row>
    <row r="85" spans="1:15">
      <c r="A85" s="46"/>
    </row>
    <row r="86" spans="1:15">
      <c r="A86" s="46" t="s">
        <v>99</v>
      </c>
      <c r="E86" s="91"/>
      <c r="F86" s="51" t="s">
        <v>96</v>
      </c>
      <c r="G86" s="39" t="str">
        <f>IF(OR(E86=""),"",'Air Flow References'!AE32)</f>
        <v/>
      </c>
    </row>
    <row r="87" spans="1:15">
      <c r="A87" s="46"/>
    </row>
    <row r="88" spans="1:15">
      <c r="A88" s="46" t="s">
        <v>100</v>
      </c>
      <c r="E88" s="91"/>
      <c r="F88" s="51" t="s">
        <v>96</v>
      </c>
      <c r="G88" s="39" t="str">
        <f>IF(OR(E88=""),"",'Air Flow References'!AE33)</f>
        <v/>
      </c>
    </row>
    <row r="89" spans="1:15">
      <c r="A89" s="46"/>
    </row>
    <row r="90" spans="1:15">
      <c r="A90" s="46" t="s">
        <v>102</v>
      </c>
      <c r="E90" s="93" t="str">
        <f>IF(OR(E86="",E88=""),"",E88-E86)</f>
        <v/>
      </c>
      <c r="F90" s="51" t="s">
        <v>96</v>
      </c>
      <c r="G90" s="39" t="str">
        <f>'Air Flow References'!AE34</f>
        <v/>
      </c>
    </row>
    <row r="91" spans="1:15">
      <c r="A91" s="46"/>
    </row>
    <row r="92" spans="1:15">
      <c r="A92" s="52" t="s">
        <v>103</v>
      </c>
    </row>
    <row r="93" spans="1:15">
      <c r="A93" s="46"/>
    </row>
    <row r="94" spans="1:15">
      <c r="A94" s="42" t="s">
        <v>104</v>
      </c>
    </row>
    <row r="95" spans="1:15">
      <c r="A95" s="43" t="s">
        <v>858</v>
      </c>
      <c r="B95" s="43"/>
      <c r="C95" s="43"/>
      <c r="D95" s="43"/>
      <c r="E95" s="43"/>
      <c r="F95" s="43"/>
      <c r="G95" s="43"/>
      <c r="H95" s="43"/>
      <c r="I95" s="43"/>
      <c r="J95" s="43"/>
      <c r="K95" s="43"/>
      <c r="L95" s="43"/>
      <c r="M95" s="43"/>
      <c r="N95" s="43"/>
      <c r="O95" s="43"/>
    </row>
    <row r="96" spans="1:15">
      <c r="A96" s="44"/>
      <c r="B96" s="45"/>
      <c r="C96" s="45"/>
      <c r="D96" s="45"/>
      <c r="E96" s="45"/>
      <c r="F96" s="45"/>
      <c r="G96" s="45"/>
      <c r="H96" s="45"/>
      <c r="I96" s="45"/>
      <c r="J96" s="45"/>
      <c r="K96" s="45"/>
      <c r="L96" s="45"/>
      <c r="M96" s="45"/>
      <c r="N96" s="45"/>
    </row>
    <row r="97" spans="1:14">
      <c r="A97" s="46" t="s">
        <v>66</v>
      </c>
    </row>
    <row r="98" spans="1:14" ht="9.75" customHeight="1">
      <c r="A98" s="46"/>
    </row>
    <row r="99" spans="1:14" ht="15.75" customHeight="1">
      <c r="A99" s="46"/>
      <c r="E99" s="2094"/>
      <c r="F99" s="2094"/>
      <c r="G99" s="39" t="s">
        <v>67</v>
      </c>
    </row>
    <row r="100" spans="1:14">
      <c r="A100" s="2086" t="s">
        <v>1965</v>
      </c>
      <c r="B100" s="1815"/>
    </row>
    <row r="101" spans="1:14">
      <c r="A101" s="2086"/>
      <c r="B101" s="1815"/>
      <c r="C101" s="660"/>
      <c r="D101" s="39" t="s">
        <v>2056</v>
      </c>
      <c r="E101" s="660"/>
      <c r="F101" s="39" t="s">
        <v>2057</v>
      </c>
    </row>
    <row r="102" spans="1:14">
      <c r="A102" s="46"/>
    </row>
    <row r="103" spans="1:14">
      <c r="A103" s="46"/>
    </row>
    <row r="104" spans="1:14">
      <c r="A104" s="46" t="s">
        <v>2058</v>
      </c>
      <c r="E104" s="414"/>
    </row>
    <row r="105" spans="1:14">
      <c r="A105" s="46"/>
    </row>
    <row r="106" spans="1:14">
      <c r="A106" s="46"/>
    </row>
    <row r="107" spans="1:14">
      <c r="A107" s="46" t="s">
        <v>78</v>
      </c>
      <c r="E107" s="414"/>
    </row>
    <row r="108" spans="1:14">
      <c r="A108" s="46"/>
    </row>
    <row r="109" spans="1:14">
      <c r="A109" s="46"/>
    </row>
    <row r="110" spans="1:14">
      <c r="A110" s="46" t="s">
        <v>1966</v>
      </c>
      <c r="C110" s="660"/>
      <c r="D110" s="39" t="s">
        <v>79</v>
      </c>
    </row>
    <row r="111" spans="1:14">
      <c r="A111" s="46"/>
    </row>
    <row r="112" spans="1:14">
      <c r="A112" s="46" t="s">
        <v>80</v>
      </c>
      <c r="D112" s="719"/>
      <c r="E112" s="39" t="s">
        <v>81</v>
      </c>
      <c r="F112" s="39" t="s">
        <v>82</v>
      </c>
      <c r="G112" s="657"/>
      <c r="H112" s="39" t="s">
        <v>79</v>
      </c>
      <c r="I112" s="39" t="s">
        <v>83</v>
      </c>
      <c r="J112" s="620"/>
      <c r="K112" s="39" t="s">
        <v>84</v>
      </c>
      <c r="L112" s="47" t="s">
        <v>85</v>
      </c>
      <c r="M112" s="657"/>
      <c r="N112" s="39" t="s">
        <v>86</v>
      </c>
    </row>
    <row r="113" spans="1:15">
      <c r="A113" s="46"/>
      <c r="L113" s="47"/>
    </row>
    <row r="114" spans="1:15">
      <c r="A114" s="46" t="s">
        <v>179</v>
      </c>
      <c r="D114" s="719"/>
      <c r="E114" s="39" t="s">
        <v>81</v>
      </c>
      <c r="F114" s="39" t="s">
        <v>82</v>
      </c>
      <c r="G114" s="657"/>
      <c r="H114" s="39" t="s">
        <v>79</v>
      </c>
      <c r="I114" s="39" t="s">
        <v>83</v>
      </c>
      <c r="J114" s="620"/>
      <c r="K114" s="39" t="s">
        <v>84</v>
      </c>
      <c r="L114" s="47" t="s">
        <v>85</v>
      </c>
      <c r="M114" s="657"/>
      <c r="N114" s="39" t="s">
        <v>86</v>
      </c>
    </row>
    <row r="115" spans="1:15">
      <c r="A115" s="46"/>
    </row>
    <row r="116" spans="1:15">
      <c r="A116" s="48" t="s">
        <v>254</v>
      </c>
      <c r="M116" s="657"/>
      <c r="N116" s="39" t="s">
        <v>86</v>
      </c>
    </row>
    <row r="117" spans="1:15">
      <c r="A117" s="46"/>
    </row>
    <row r="118" spans="1:15">
      <c r="A118" s="2090" t="s">
        <v>87</v>
      </c>
      <c r="B118" s="2088"/>
      <c r="C118" s="2088"/>
      <c r="D118" s="2088"/>
      <c r="E118" s="2091"/>
      <c r="F118" s="2087" t="s">
        <v>88</v>
      </c>
      <c r="G118" s="2087"/>
      <c r="H118" s="2087"/>
      <c r="I118" s="2087"/>
      <c r="J118" s="2087"/>
      <c r="K118" s="2087"/>
      <c r="L118" s="160"/>
      <c r="M118" s="2107" t="str">
        <f>IF(AND(M112="",M114="",M116=""),"",M112+M114+M116)</f>
        <v/>
      </c>
      <c r="N118" s="2088" t="s">
        <v>86</v>
      </c>
    </row>
    <row r="119" spans="1:15">
      <c r="A119" s="2090"/>
      <c r="B119" s="2088"/>
      <c r="C119" s="2088"/>
      <c r="D119" s="2088"/>
      <c r="E119" s="2091"/>
      <c r="F119" s="2087"/>
      <c r="G119" s="2087"/>
      <c r="H119" s="2087"/>
      <c r="I119" s="2087"/>
      <c r="J119" s="2087"/>
      <c r="K119" s="2087"/>
      <c r="L119" s="160"/>
      <c r="M119" s="2108"/>
      <c r="N119" s="2088"/>
    </row>
    <row r="120" spans="1:15">
      <c r="A120" s="46"/>
    </row>
    <row r="121" spans="1:15">
      <c r="A121" s="42" t="s">
        <v>89</v>
      </c>
    </row>
    <row r="122" spans="1:15"/>
    <row r="123" spans="1:15"/>
    <row r="124" spans="1:15"/>
    <row r="125" spans="1:15" ht="14.5" customHeight="1">
      <c r="A125" s="45" t="s">
        <v>220</v>
      </c>
      <c r="B125" s="45"/>
      <c r="C125" s="45" t="str">
        <f>Development!$A$4&amp;"_"&amp;Development!$A$2</f>
        <v>4.1.2024_3.0</v>
      </c>
      <c r="D125" s="45"/>
      <c r="E125" s="45"/>
      <c r="F125" s="45"/>
      <c r="G125" s="45"/>
      <c r="H125" s="45"/>
      <c r="I125" s="45"/>
      <c r="J125" s="45"/>
      <c r="K125" s="45"/>
      <c r="L125" s="45"/>
      <c r="M125" s="45" t="s">
        <v>222</v>
      </c>
      <c r="N125" s="45" t="str">
        <f>Development!A4</f>
        <v>4.1.2024</v>
      </c>
      <c r="O125" s="45"/>
    </row>
    <row r="126" spans="1:15" ht="14.5" customHeight="1"/>
    <row r="127" spans="1:15" ht="14.5" customHeight="1"/>
    <row r="128" spans="1:15" ht="14.5" customHeight="1"/>
    <row r="129" ht="14.5" customHeight="1"/>
    <row r="130" ht="14.5" customHeight="1"/>
    <row r="131" ht="14.5" customHeight="1"/>
    <row r="132" ht="14.5" customHeight="1"/>
    <row r="133" ht="14.5" customHeight="1"/>
    <row r="134" ht="14.5" customHeight="1"/>
    <row r="135" ht="14.5" customHeight="1"/>
    <row r="136" ht="14.5" customHeight="1"/>
    <row r="137" ht="14.5" customHeight="1"/>
    <row r="138" ht="14.5" customHeight="1"/>
    <row r="139" ht="14.5" customHeight="1"/>
    <row r="140" ht="14.5" customHeight="1"/>
    <row r="141" ht="14.5" customHeight="1"/>
    <row r="142" ht="14.5" customHeight="1"/>
    <row r="143" ht="14.5" customHeight="1"/>
    <row r="144" ht="14.5" customHeight="1"/>
    <row r="145" ht="14.5" customHeight="1"/>
    <row r="146" ht="14.5" customHeight="1"/>
    <row r="147" ht="14.5" customHeight="1"/>
    <row r="148" ht="14.5" customHeight="1"/>
    <row r="149" ht="14.5" customHeight="1"/>
    <row r="150" ht="14.5" customHeight="1"/>
    <row r="151" ht="14.5" customHeight="1"/>
    <row r="152" ht="14.5" customHeight="1"/>
    <row r="153" ht="14.5" customHeight="1"/>
    <row r="154" ht="14.5" customHeight="1"/>
    <row r="155" ht="14.5" customHeight="1"/>
    <row r="156" ht="14.5" customHeight="1"/>
    <row r="157" ht="14.5" customHeight="1"/>
    <row r="158" ht="14.5" customHeight="1"/>
    <row r="159" ht="14.5" customHeight="1"/>
    <row r="160"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sheetData>
  <sheetProtection sheet="1" objects="1" scenarios="1"/>
  <mergeCells count="23">
    <mergeCell ref="M118:M119"/>
    <mergeCell ref="N118:N119"/>
    <mergeCell ref="E71:F71"/>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70695" r:id="rId4" name="CommandButton1">
          <controlPr defaultSize="0" autoLine="0" r:id="rId5">
            <anchor moveWithCells="1">
              <from>
                <xdr:col>11</xdr:col>
                <xdr:colOff>565150</xdr:colOff>
                <xdr:row>120</xdr:row>
                <xdr:rowOff>146050</xdr:rowOff>
              </from>
              <to>
                <xdr:col>14</xdr:col>
                <xdr:colOff>831850</xdr:colOff>
                <xdr:row>123</xdr:row>
                <xdr:rowOff>152400</xdr:rowOff>
              </to>
            </anchor>
          </controlPr>
        </control>
      </mc:Choice>
      <mc:Fallback>
        <control shapeId="70695" r:id="rId4" name="CommandButton1"/>
      </mc:Fallback>
    </mc:AlternateContent>
    <mc:AlternateContent xmlns:mc="http://schemas.openxmlformats.org/markup-compatibility/2006">
      <mc:Choice Requires="x14">
        <control shapeId="70683" r:id="rId6" name="OptionButton10">
          <controlPr defaultSize="0" autoLine="0" r:id="rId7">
            <anchor moveWithCells="1">
              <from>
                <xdr:col>1</xdr:col>
                <xdr:colOff>0</xdr:colOff>
                <xdr:row>44</xdr:row>
                <xdr:rowOff>0</xdr:rowOff>
              </from>
              <to>
                <xdr:col>1</xdr:col>
                <xdr:colOff>647700</xdr:colOff>
                <xdr:row>45</xdr:row>
                <xdr:rowOff>69850</xdr:rowOff>
              </to>
            </anchor>
          </controlPr>
        </control>
      </mc:Choice>
      <mc:Fallback>
        <control shapeId="70683" r:id="rId6" name="OptionButton10"/>
      </mc:Fallback>
    </mc:AlternateContent>
    <mc:AlternateContent xmlns:mc="http://schemas.openxmlformats.org/markup-compatibility/2006">
      <mc:Choice Requires="x14">
        <control shapeId="70674" r:id="rId8" name="OptionButton7">
          <controlPr defaultSize="0" autoLine="0" r:id="rId9">
            <anchor moveWithCells="1">
              <from>
                <xdr:col>1</xdr:col>
                <xdr:colOff>38100</xdr:colOff>
                <xdr:row>70</xdr:row>
                <xdr:rowOff>0</xdr:rowOff>
              </from>
              <to>
                <xdr:col>2</xdr:col>
                <xdr:colOff>31750</xdr:colOff>
                <xdr:row>71</xdr:row>
                <xdr:rowOff>69850</xdr:rowOff>
              </to>
            </anchor>
          </controlPr>
        </control>
      </mc:Choice>
      <mc:Fallback>
        <control shapeId="70674" r:id="rId8" name="OptionButton7"/>
      </mc:Fallback>
    </mc:AlternateContent>
    <mc:AlternateContent xmlns:mc="http://schemas.openxmlformats.org/markup-compatibility/2006">
      <mc:Choice Requires="x14">
        <control shapeId="70658" r:id="rId10" name="OptionButton2">
          <controlPr defaultSize="0" autoLine="0" r:id="rId11">
            <anchor moveWithCells="1">
              <from>
                <xdr:col>6</xdr:col>
                <xdr:colOff>0</xdr:colOff>
                <xdr:row>19</xdr:row>
                <xdr:rowOff>336550</xdr:rowOff>
              </from>
              <to>
                <xdr:col>10</xdr:col>
                <xdr:colOff>266700</xdr:colOff>
                <xdr:row>20</xdr:row>
                <xdr:rowOff>330200</xdr:rowOff>
              </to>
            </anchor>
          </controlPr>
        </control>
      </mc:Choice>
      <mc:Fallback>
        <control shapeId="70658" r:id="rId10" name="OptionButton2"/>
      </mc:Fallback>
    </mc:AlternateContent>
    <mc:AlternateContent xmlns:mc="http://schemas.openxmlformats.org/markup-compatibility/2006">
      <mc:Choice Requires="x14">
        <control shapeId="70657" r:id="rId12" name="OptionButton1">
          <controlPr defaultSize="0" autoLine="0" autoPict="0" r:id="rId13">
            <anchor moveWithCells="1">
              <from>
                <xdr:col>3</xdr:col>
                <xdr:colOff>107950</xdr:colOff>
                <xdr:row>19</xdr:row>
                <xdr:rowOff>342900</xdr:rowOff>
              </from>
              <to>
                <xdr:col>6</xdr:col>
                <xdr:colOff>793750</xdr:colOff>
                <xdr:row>20</xdr:row>
                <xdr:rowOff>260350</xdr:rowOff>
              </to>
            </anchor>
          </controlPr>
        </control>
      </mc:Choice>
      <mc:Fallback>
        <control shapeId="70657" r:id="rId12" name="OptionButton1"/>
      </mc:Fallback>
    </mc:AlternateContent>
    <mc:AlternateContent xmlns:mc="http://schemas.openxmlformats.org/markup-compatibility/2006">
      <mc:Choice Requires="x14">
        <control shapeId="70659" r:id="rId14" name="Group Box 3">
          <controlPr defaultSize="0" autoFill="0" autoPict="0">
            <anchor moveWithCells="1">
              <from>
                <xdr:col>0</xdr:col>
                <xdr:colOff>31750</xdr:colOff>
                <xdr:row>19</xdr:row>
                <xdr:rowOff>107950</xdr:rowOff>
              </from>
              <to>
                <xdr:col>7</xdr:col>
                <xdr:colOff>222250</xdr:colOff>
                <xdr:row>20</xdr:row>
                <xdr:rowOff>508000</xdr:rowOff>
              </to>
            </anchor>
          </controlPr>
        </control>
      </mc:Choice>
    </mc:AlternateContent>
    <mc:AlternateContent xmlns:mc="http://schemas.openxmlformats.org/markup-compatibility/2006">
      <mc:Choice Requires="x14">
        <control shapeId="70660" r:id="rId15" name="Check Box 4">
          <controlPr defaultSize="0" autoFill="0" autoLine="0" autoPict="0">
            <anchor moveWithCells="1">
              <from>
                <xdr:col>7</xdr:col>
                <xdr:colOff>812800</xdr:colOff>
                <xdr:row>21</xdr:row>
                <xdr:rowOff>260350</xdr:rowOff>
              </from>
              <to>
                <xdr:col>9</xdr:col>
                <xdr:colOff>76200</xdr:colOff>
                <xdr:row>22</xdr:row>
                <xdr:rowOff>0</xdr:rowOff>
              </to>
            </anchor>
          </controlPr>
        </control>
      </mc:Choice>
    </mc:AlternateContent>
    <mc:AlternateContent xmlns:mc="http://schemas.openxmlformats.org/markup-compatibility/2006">
      <mc:Choice Requires="x14">
        <control shapeId="70661" r:id="rId16" name="Check Box 5">
          <controlPr defaultSize="0" autoFill="0" autoLine="0" autoPict="0">
            <anchor moveWithCells="1">
              <from>
                <xdr:col>9</xdr:col>
                <xdr:colOff>641350</xdr:colOff>
                <xdr:row>21</xdr:row>
                <xdr:rowOff>260350</xdr:rowOff>
              </from>
              <to>
                <xdr:col>10</xdr:col>
                <xdr:colOff>1498600</xdr:colOff>
                <xdr:row>22</xdr:row>
                <xdr:rowOff>0</xdr:rowOff>
              </to>
            </anchor>
          </controlPr>
        </control>
      </mc:Choice>
    </mc:AlternateContent>
    <mc:AlternateContent xmlns:mc="http://schemas.openxmlformats.org/markup-compatibility/2006">
      <mc:Choice Requires="x14">
        <control shapeId="70665" r:id="rId17" name="Group Box 9">
          <controlPr defaultSize="0" autoFill="0" autoPict="0">
            <anchor moveWithCells="1">
              <from>
                <xdr:col>0</xdr:col>
                <xdr:colOff>76200</xdr:colOff>
                <xdr:row>65</xdr:row>
                <xdr:rowOff>0</xdr:rowOff>
              </from>
              <to>
                <xdr:col>4</xdr:col>
                <xdr:colOff>457200</xdr:colOff>
                <xdr:row>69</xdr:row>
                <xdr:rowOff>152400</xdr:rowOff>
              </to>
            </anchor>
          </controlPr>
        </control>
      </mc:Choice>
    </mc:AlternateContent>
    <mc:AlternateContent xmlns:mc="http://schemas.openxmlformats.org/markup-compatibility/2006">
      <mc:Choice Requires="x14">
        <control shapeId="70666" r:id="rId18" name="Option Button 10">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70667" r:id="rId19" name="Option Button 11">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0668" r:id="rId20" name="Group Box 12">
          <controlPr defaultSize="0" autoFill="0" autoPict="0">
            <anchor moveWithCells="1">
              <from>
                <xdr:col>4</xdr:col>
                <xdr:colOff>565150</xdr:colOff>
                <xdr:row>65</xdr:row>
                <xdr:rowOff>0</xdr:rowOff>
              </from>
              <to>
                <xdr:col>6</xdr:col>
                <xdr:colOff>800100</xdr:colOff>
                <xdr:row>67</xdr:row>
                <xdr:rowOff>228600</xdr:rowOff>
              </to>
            </anchor>
          </controlPr>
        </control>
      </mc:Choice>
    </mc:AlternateContent>
    <mc:AlternateContent xmlns:mc="http://schemas.openxmlformats.org/markup-compatibility/2006">
      <mc:Choice Requires="x14">
        <control shapeId="70669" r:id="rId21" name="Group Box 13">
          <controlPr defaultSize="0" autoFill="0" autoPict="0">
            <anchor moveWithCells="1">
              <from>
                <xdr:col>0</xdr:col>
                <xdr:colOff>565150</xdr:colOff>
                <xdr:row>65</xdr:row>
                <xdr:rowOff>0</xdr:rowOff>
              </from>
              <to>
                <xdr:col>4</xdr:col>
                <xdr:colOff>457200</xdr:colOff>
                <xdr:row>68</xdr:row>
                <xdr:rowOff>152400</xdr:rowOff>
              </to>
            </anchor>
          </controlPr>
        </control>
      </mc:Choice>
    </mc:AlternateContent>
    <mc:AlternateContent xmlns:mc="http://schemas.openxmlformats.org/markup-compatibility/2006">
      <mc:Choice Requires="x14">
        <control shapeId="70670" r:id="rId22" name="Option Button 14">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70671" r:id="rId23" name="Option Button 15">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0672" r:id="rId24" name="Group Box 16">
          <controlPr defaultSize="0" autoFill="0" autoPict="0">
            <anchor moveWithCells="1">
              <from>
                <xdr:col>4</xdr:col>
                <xdr:colOff>412750</xdr:colOff>
                <xdr:row>65</xdr:row>
                <xdr:rowOff>0</xdr:rowOff>
              </from>
              <to>
                <xdr:col>6</xdr:col>
                <xdr:colOff>495300</xdr:colOff>
                <xdr:row>67</xdr:row>
                <xdr:rowOff>260350</xdr:rowOff>
              </to>
            </anchor>
          </controlPr>
        </control>
      </mc:Choice>
    </mc:AlternateContent>
    <mc:AlternateContent xmlns:mc="http://schemas.openxmlformats.org/markup-compatibility/2006">
      <mc:Choice Requires="x14">
        <control shapeId="70676" r:id="rId25" name="Group Box 20">
          <controlPr defaultSize="0" autoFill="0" autoPict="0">
            <anchor moveWithCells="1">
              <from>
                <xdr:col>0</xdr:col>
                <xdr:colOff>488950</xdr:colOff>
                <xdr:row>68</xdr:row>
                <xdr:rowOff>336550</xdr:rowOff>
              </from>
              <to>
                <xdr:col>4</xdr:col>
                <xdr:colOff>457200</xdr:colOff>
                <xdr:row>72</xdr:row>
                <xdr:rowOff>31750</xdr:rowOff>
              </to>
            </anchor>
          </controlPr>
        </control>
      </mc:Choice>
    </mc:AlternateContent>
    <mc:AlternateContent xmlns:mc="http://schemas.openxmlformats.org/markup-compatibility/2006">
      <mc:Choice Requires="x14">
        <control shapeId="70677" r:id="rId26" name="Option Button 21">
          <controlPr defaultSize="0" autoFill="0" autoLine="0" autoPict="0">
            <anchor moveWithCells="1">
              <from>
                <xdr:col>2</xdr:col>
                <xdr:colOff>1327150</xdr:colOff>
                <xdr:row>37</xdr:row>
                <xdr:rowOff>190500</xdr:rowOff>
              </from>
              <to>
                <xdr:col>3</xdr:col>
                <xdr:colOff>1346200</xdr:colOff>
                <xdr:row>38</xdr:row>
                <xdr:rowOff>190500</xdr:rowOff>
              </to>
            </anchor>
          </controlPr>
        </control>
      </mc:Choice>
    </mc:AlternateContent>
    <mc:AlternateContent xmlns:mc="http://schemas.openxmlformats.org/markup-compatibility/2006">
      <mc:Choice Requires="x14">
        <control shapeId="70678" r:id="rId27" name="Option Button 22">
          <controlPr defaultSize="0" autoFill="0" autoLine="0" autoPict="0">
            <anchor moveWithCells="1">
              <from>
                <xdr:col>2</xdr:col>
                <xdr:colOff>1098550</xdr:colOff>
                <xdr:row>37</xdr:row>
                <xdr:rowOff>107950</xdr:rowOff>
              </from>
              <to>
                <xdr:col>3</xdr:col>
                <xdr:colOff>1498600</xdr:colOff>
                <xdr:row>38</xdr:row>
                <xdr:rowOff>107950</xdr:rowOff>
              </to>
            </anchor>
          </controlPr>
        </control>
      </mc:Choice>
    </mc:AlternateContent>
    <mc:AlternateContent xmlns:mc="http://schemas.openxmlformats.org/markup-compatibility/2006">
      <mc:Choice Requires="x14">
        <control shapeId="70679" r:id="rId28" name="Option Button 23">
          <controlPr defaultSize="0" autoFill="0" autoLine="0" autoPict="0">
            <anchor moveWithCells="1">
              <from>
                <xdr:col>4</xdr:col>
                <xdr:colOff>76200</xdr:colOff>
                <xdr:row>37</xdr:row>
                <xdr:rowOff>107950</xdr:rowOff>
              </from>
              <to>
                <xdr:col>5</xdr:col>
                <xdr:colOff>717550</xdr:colOff>
                <xdr:row>38</xdr:row>
                <xdr:rowOff>107950</xdr:rowOff>
              </to>
            </anchor>
          </controlPr>
        </control>
      </mc:Choice>
    </mc:AlternateContent>
    <mc:AlternateContent xmlns:mc="http://schemas.openxmlformats.org/markup-compatibility/2006">
      <mc:Choice Requires="x14">
        <control shapeId="70681" r:id="rId29" name="Group Box 25">
          <controlPr defaultSize="0" autoFill="0" autoPict="0">
            <anchor moveWithCells="1">
              <from>
                <xdr:col>2</xdr:col>
                <xdr:colOff>800100</xdr:colOff>
                <xdr:row>36</xdr:row>
                <xdr:rowOff>412750</xdr:rowOff>
              </from>
              <to>
                <xdr:col>14</xdr:col>
                <xdr:colOff>1365250</xdr:colOff>
                <xdr:row>39</xdr:row>
                <xdr:rowOff>76200</xdr:rowOff>
              </to>
            </anchor>
          </controlPr>
        </control>
      </mc:Choice>
    </mc:AlternateContent>
    <mc:AlternateContent xmlns:mc="http://schemas.openxmlformats.org/markup-compatibility/2006">
      <mc:Choice Requires="x14">
        <control shapeId="70685" r:id="rId30" name="Group Box 29">
          <controlPr defaultSize="0" autoFill="0" autoPict="0">
            <anchor moveWithCells="1">
              <from>
                <xdr:col>0</xdr:col>
                <xdr:colOff>869950</xdr:colOff>
                <xdr:row>42</xdr:row>
                <xdr:rowOff>336550</xdr:rowOff>
              </from>
              <to>
                <xdr:col>4</xdr:col>
                <xdr:colOff>457200</xdr:colOff>
                <xdr:row>46</xdr:row>
                <xdr:rowOff>31750</xdr:rowOff>
              </to>
            </anchor>
          </controlPr>
        </control>
      </mc:Choice>
    </mc:AlternateContent>
    <mc:AlternateContent xmlns:mc="http://schemas.openxmlformats.org/markup-compatibility/2006">
      <mc:Choice Requires="x14">
        <control shapeId="70757" r:id="rId31" name="Check Box 101">
          <controlPr defaultSize="0" autoFill="0" autoLine="0" autoPict="0">
            <anchor moveWithCells="1">
              <from>
                <xdr:col>3</xdr:col>
                <xdr:colOff>1231900</xdr:colOff>
                <xdr:row>9</xdr:row>
                <xdr:rowOff>184150</xdr:rowOff>
              </from>
              <to>
                <xdr:col>4</xdr:col>
                <xdr:colOff>908050</xdr:colOff>
                <xdr:row>10</xdr:row>
                <xdr:rowOff>31750</xdr:rowOff>
              </to>
            </anchor>
          </controlPr>
        </control>
      </mc:Choice>
    </mc:AlternateContent>
    <mc:AlternateContent xmlns:mc="http://schemas.openxmlformats.org/markup-compatibility/2006">
      <mc:Choice Requires="x14">
        <control shapeId="70758" r:id="rId32" name="Check Box 102">
          <controlPr defaultSize="0" autoFill="0" autoLine="0" autoPict="0">
            <anchor moveWithCells="1">
              <from>
                <xdr:col>2</xdr:col>
                <xdr:colOff>31750</xdr:colOff>
                <xdr:row>9</xdr:row>
                <xdr:rowOff>146050</xdr:rowOff>
              </from>
              <to>
                <xdr:col>3</xdr:col>
                <xdr:colOff>0</xdr:colOff>
                <xdr:row>10</xdr:row>
                <xdr:rowOff>0</xdr:rowOff>
              </to>
            </anchor>
          </controlPr>
        </control>
      </mc:Choice>
    </mc:AlternateContent>
    <mc:AlternateContent xmlns:mc="http://schemas.openxmlformats.org/markup-compatibility/2006">
      <mc:Choice Requires="x14">
        <control shapeId="70759" r:id="rId33" name="Check Box 103">
          <controlPr defaultSize="0" autoFill="0" autoLine="0" autoPict="0">
            <anchor moveWithCells="1">
              <from>
                <xdr:col>3</xdr:col>
                <xdr:colOff>228600</xdr:colOff>
                <xdr:row>9</xdr:row>
                <xdr:rowOff>152400</xdr:rowOff>
              </from>
              <to>
                <xdr:col>3</xdr:col>
                <xdr:colOff>1136650</xdr:colOff>
                <xdr:row>10</xdr:row>
                <xdr:rowOff>0</xdr:rowOff>
              </to>
            </anchor>
          </controlPr>
        </control>
      </mc:Choice>
    </mc:AlternateContent>
    <mc:AlternateContent xmlns:mc="http://schemas.openxmlformats.org/markup-compatibility/2006">
      <mc:Choice Requires="x14">
        <control shapeId="70760" r:id="rId34" name="Check Box 104">
          <controlPr defaultSize="0" autoFill="0" autoLine="0" autoPict="0">
            <anchor moveWithCells="1">
              <from>
                <xdr:col>1</xdr:col>
                <xdr:colOff>31750</xdr:colOff>
                <xdr:row>9</xdr:row>
                <xdr:rowOff>152400</xdr:rowOff>
              </from>
              <to>
                <xdr:col>1</xdr:col>
                <xdr:colOff>679450</xdr:colOff>
                <xdr:row>10</xdr:row>
                <xdr:rowOff>0</xdr:rowOff>
              </to>
            </anchor>
          </controlPr>
        </control>
      </mc:Choice>
    </mc:AlternateContent>
    <mc:AlternateContent xmlns:mc="http://schemas.openxmlformats.org/markup-compatibility/2006">
      <mc:Choice Requires="x14">
        <control shapeId="70761" r:id="rId35" name="Group Box 105">
          <controlPr defaultSize="0" autoFill="0" autoPict="0">
            <anchor moveWithCells="1">
              <from>
                <xdr:col>0</xdr:col>
                <xdr:colOff>76200</xdr:colOff>
                <xdr:row>96</xdr:row>
                <xdr:rowOff>0</xdr:rowOff>
              </from>
              <to>
                <xdr:col>4</xdr:col>
                <xdr:colOff>457200</xdr:colOff>
                <xdr:row>100</xdr:row>
                <xdr:rowOff>222250</xdr:rowOff>
              </to>
            </anchor>
          </controlPr>
        </control>
      </mc:Choice>
    </mc:AlternateContent>
    <mc:AlternateContent xmlns:mc="http://schemas.openxmlformats.org/markup-compatibility/2006">
      <mc:Choice Requires="x14">
        <control shapeId="70762" r:id="rId36" name="Option Button 106">
          <controlPr defaultSize="0" autoFill="0" autoLine="0" autoPict="0">
            <anchor moveWithCells="1">
              <from>
                <xdr:col>4</xdr:col>
                <xdr:colOff>641350</xdr:colOff>
                <xdr:row>103</xdr:row>
                <xdr:rowOff>0</xdr:rowOff>
              </from>
              <to>
                <xdr:col>5</xdr:col>
                <xdr:colOff>76200</xdr:colOff>
                <xdr:row>104</xdr:row>
                <xdr:rowOff>76200</xdr:rowOff>
              </to>
            </anchor>
          </controlPr>
        </control>
      </mc:Choice>
    </mc:AlternateContent>
    <mc:AlternateContent xmlns:mc="http://schemas.openxmlformats.org/markup-compatibility/2006">
      <mc:Choice Requires="x14">
        <control shapeId="70763" r:id="rId37" name="Option Button 107">
          <controlPr defaultSize="0" autoFill="0" autoLine="0" autoPict="0">
            <anchor moveWithCells="1">
              <from>
                <xdr:col>5</xdr:col>
                <xdr:colOff>869950</xdr:colOff>
                <xdr:row>103</xdr:row>
                <xdr:rowOff>31750</xdr:rowOff>
              </from>
              <to>
                <xdr:col>6</xdr:col>
                <xdr:colOff>0</xdr:colOff>
                <xdr:row>104</xdr:row>
                <xdr:rowOff>31750</xdr:rowOff>
              </to>
            </anchor>
          </controlPr>
        </control>
      </mc:Choice>
    </mc:AlternateContent>
    <mc:AlternateContent xmlns:mc="http://schemas.openxmlformats.org/markup-compatibility/2006">
      <mc:Choice Requires="x14">
        <control shapeId="70764" r:id="rId38" name="Group Box 108">
          <controlPr defaultSize="0" autoFill="0" autoPict="0">
            <anchor moveWithCells="1">
              <from>
                <xdr:col>4</xdr:col>
                <xdr:colOff>565150</xdr:colOff>
                <xdr:row>102</xdr:row>
                <xdr:rowOff>31750</xdr:rowOff>
              </from>
              <to>
                <xdr:col>6</xdr:col>
                <xdr:colOff>800100</xdr:colOff>
                <xdr:row>104</xdr:row>
                <xdr:rowOff>260350</xdr:rowOff>
              </to>
            </anchor>
          </controlPr>
        </control>
      </mc:Choice>
    </mc:AlternateContent>
    <mc:AlternateContent xmlns:mc="http://schemas.openxmlformats.org/markup-compatibility/2006">
      <mc:Choice Requires="x14">
        <control shapeId="70765" r:id="rId39" name="Group Box 109">
          <controlPr defaultSize="0" autoFill="0" autoPict="0">
            <anchor moveWithCells="1">
              <from>
                <xdr:col>0</xdr:col>
                <xdr:colOff>565150</xdr:colOff>
                <xdr:row>96</xdr:row>
                <xdr:rowOff>114300</xdr:rowOff>
              </from>
              <to>
                <xdr:col>4</xdr:col>
                <xdr:colOff>457200</xdr:colOff>
                <xdr:row>100</xdr:row>
                <xdr:rowOff>69850</xdr:rowOff>
              </to>
            </anchor>
          </controlPr>
        </control>
      </mc:Choice>
    </mc:AlternateContent>
    <mc:AlternateContent xmlns:mc="http://schemas.openxmlformats.org/markup-compatibility/2006">
      <mc:Choice Requires="x14">
        <control shapeId="70766" r:id="rId40" name="Option Button 110">
          <controlPr defaultSize="0" autoFill="0" autoLine="0" autoPict="0">
            <anchor moveWithCells="1">
              <from>
                <xdr:col>4</xdr:col>
                <xdr:colOff>641350</xdr:colOff>
                <xdr:row>106</xdr:row>
                <xdr:rowOff>0</xdr:rowOff>
              </from>
              <to>
                <xdr:col>5</xdr:col>
                <xdr:colOff>76200</xdr:colOff>
                <xdr:row>107</xdr:row>
                <xdr:rowOff>76200</xdr:rowOff>
              </to>
            </anchor>
          </controlPr>
        </control>
      </mc:Choice>
    </mc:AlternateContent>
    <mc:AlternateContent xmlns:mc="http://schemas.openxmlformats.org/markup-compatibility/2006">
      <mc:Choice Requires="x14">
        <control shapeId="70767" r:id="rId41" name="Option Button 111">
          <controlPr defaultSize="0" autoFill="0" autoLine="0" autoPict="0">
            <anchor moveWithCells="1">
              <from>
                <xdr:col>5</xdr:col>
                <xdr:colOff>869950</xdr:colOff>
                <xdr:row>106</xdr:row>
                <xdr:rowOff>31750</xdr:rowOff>
              </from>
              <to>
                <xdr:col>6</xdr:col>
                <xdr:colOff>0</xdr:colOff>
                <xdr:row>107</xdr:row>
                <xdr:rowOff>31750</xdr:rowOff>
              </to>
            </anchor>
          </controlPr>
        </control>
      </mc:Choice>
    </mc:AlternateContent>
    <mc:AlternateContent xmlns:mc="http://schemas.openxmlformats.org/markup-compatibility/2006">
      <mc:Choice Requires="x14">
        <control shapeId="70768" r:id="rId42" name="Group Box 112">
          <controlPr defaultSize="0" autoFill="0" autoPict="0">
            <anchor moveWithCells="1">
              <from>
                <xdr:col>4</xdr:col>
                <xdr:colOff>412750</xdr:colOff>
                <xdr:row>105</xdr:row>
                <xdr:rowOff>107950</xdr:rowOff>
              </from>
              <to>
                <xdr:col>6</xdr:col>
                <xdr:colOff>495300</xdr:colOff>
                <xdr:row>108</xdr:row>
                <xdr:rowOff>76200</xdr:rowOff>
              </to>
            </anchor>
          </controlPr>
        </control>
      </mc:Choice>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dimension ref="A1:O200"/>
  <sheetViews>
    <sheetView showGridLines="0" zoomScale="90" zoomScaleNormal="90" workbookViewId="0">
      <selection activeCell="H8" sqref="H8"/>
    </sheetView>
  </sheetViews>
  <sheetFormatPr defaultColWidth="0" defaultRowHeight="14.5" customHeight="1" zeroHeight="1"/>
  <cols>
    <col min="1" max="1" width="14.54296875" style="39" customWidth="1"/>
    <col min="2" max="2" width="9.54296875" style="39" customWidth="1"/>
    <col min="3" max="3" width="11.54296875" style="39" customWidth="1"/>
    <col min="4" max="4" width="16.1796875" style="39" customWidth="1"/>
    <col min="5" max="5" width="10.54296875" style="39" customWidth="1"/>
    <col min="6" max="6" width="12" style="39" customWidth="1"/>
    <col min="7" max="7" width="11.54296875" style="39" customWidth="1"/>
    <col min="8" max="10" width="10.54296875" style="39" customWidth="1"/>
    <col min="11" max="11" width="19.54296875" style="39" customWidth="1"/>
    <col min="12" max="13" width="10.54296875" style="39" customWidth="1"/>
    <col min="14" max="14" width="9.1796875" style="39" customWidth="1"/>
    <col min="15" max="15" width="12.81640625" style="39" customWidth="1"/>
    <col min="16" max="16384" width="12.81640625" style="39" hidden="1"/>
  </cols>
  <sheetData>
    <row r="1" spans="1:15" ht="55" customHeight="1">
      <c r="A1" s="2138" t="str">
        <f>Development!$A$3&amp;" Residential Efficiency Program"</f>
        <v>2024 Residential Efficiency Program</v>
      </c>
      <c r="B1" s="2138"/>
      <c r="C1" s="2138"/>
      <c r="D1" s="2138"/>
      <c r="E1" s="2138"/>
      <c r="F1" s="2138"/>
      <c r="G1" s="2138"/>
      <c r="H1" s="2138"/>
      <c r="I1" s="2138"/>
      <c r="J1" s="2138"/>
      <c r="K1" s="6"/>
      <c r="L1" s="6"/>
      <c r="M1" s="6"/>
      <c r="N1" s="6"/>
      <c r="O1" s="6"/>
    </row>
    <row r="2" spans="1:15" ht="55" customHeight="1">
      <c r="A2" s="2139" t="s">
        <v>126</v>
      </c>
      <c r="B2" s="2139"/>
      <c r="C2" s="2139"/>
      <c r="D2" s="2139"/>
      <c r="E2" s="2139"/>
      <c r="F2" s="2139"/>
      <c r="G2" s="2139"/>
      <c r="H2" s="2139"/>
      <c r="I2" s="2139"/>
      <c r="J2" s="2139"/>
      <c r="K2" s="7"/>
      <c r="L2" s="7"/>
      <c r="M2" s="7"/>
      <c r="N2" s="7"/>
      <c r="O2" s="7"/>
    </row>
    <row r="3" spans="1:15" ht="23.5" thickBot="1">
      <c r="A3" s="21" t="s">
        <v>128</v>
      </c>
      <c r="B3" s="21"/>
      <c r="C3" s="21"/>
      <c r="D3" s="21"/>
      <c r="E3" s="21"/>
      <c r="F3" s="21"/>
      <c r="G3" s="21"/>
      <c r="H3" s="21"/>
      <c r="I3" s="21"/>
      <c r="J3" s="21"/>
      <c r="K3" s="21"/>
      <c r="L3" s="21"/>
      <c r="M3" s="21"/>
      <c r="N3" s="21"/>
      <c r="O3" s="21"/>
    </row>
    <row r="4" spans="1:15" ht="18.75" customHeight="1">
      <c r="A4" s="22"/>
      <c r="B4" s="22"/>
      <c r="C4" s="22"/>
      <c r="D4" s="22"/>
      <c r="E4" s="22"/>
      <c r="F4" s="22"/>
      <c r="G4" s="22"/>
      <c r="H4" s="22"/>
      <c r="I4" s="22"/>
      <c r="J4" s="22"/>
      <c r="K4" s="22"/>
      <c r="L4" s="22"/>
      <c r="M4" s="22"/>
      <c r="N4" s="22"/>
      <c r="O4" s="22"/>
    </row>
    <row r="5" spans="1:15" ht="18" customHeight="1">
      <c r="A5" s="15" t="s">
        <v>130</v>
      </c>
      <c r="B5" s="92" t="str">
        <f>IF('ASHP Equipment Information'!B181="","",'ASHP Equipment Information'!B181)</f>
        <v/>
      </c>
      <c r="C5" s="2125"/>
      <c r="D5" s="2125"/>
      <c r="E5" s="15"/>
      <c r="F5" s="15"/>
      <c r="G5" s="15" t="s">
        <v>76</v>
      </c>
      <c r="H5" s="2140" t="str">
        <f>IF('ASHP Equipment Information'!B183="","",'ASHP Equipment Information'!B183)</f>
        <v/>
      </c>
      <c r="I5" s="2140"/>
      <c r="J5" s="12"/>
      <c r="K5" s="7"/>
      <c r="L5" s="7"/>
      <c r="M5" s="7"/>
      <c r="N5" s="7"/>
      <c r="O5" s="7"/>
    </row>
    <row r="6" spans="1:15" ht="18" customHeight="1">
      <c r="A6" s="15"/>
      <c r="B6" s="15"/>
      <c r="C6" s="15"/>
      <c r="D6" s="15"/>
      <c r="E6" s="15"/>
      <c r="F6" s="15"/>
      <c r="G6" s="15"/>
      <c r="H6" s="15"/>
      <c r="I6" s="12"/>
      <c r="J6" s="12"/>
      <c r="K6" s="7"/>
      <c r="L6" s="7"/>
      <c r="M6" s="7"/>
      <c r="N6" s="7"/>
      <c r="O6" s="7"/>
    </row>
    <row r="7" spans="1:15" ht="18" customHeight="1">
      <c r="B7" s="15"/>
      <c r="D7" s="15"/>
      <c r="E7" s="15"/>
      <c r="F7" s="15"/>
      <c r="G7" s="15" t="s">
        <v>129</v>
      </c>
      <c r="H7" s="2140" t="str">
        <f>IF('ASHP Equipment Information'!B185="","",'ASHP Equipment Information'!B185)</f>
        <v/>
      </c>
      <c r="I7" s="2140"/>
      <c r="J7" s="12"/>
      <c r="K7" s="7"/>
      <c r="L7" s="7"/>
      <c r="M7" s="7"/>
      <c r="N7" s="7"/>
      <c r="O7" s="7"/>
    </row>
    <row r="8" spans="1:15" ht="23">
      <c r="A8" s="17" t="s">
        <v>127</v>
      </c>
      <c r="B8" s="16"/>
      <c r="C8" s="16"/>
      <c r="D8" s="16"/>
      <c r="E8" s="16"/>
      <c r="F8" s="16"/>
      <c r="G8" s="16"/>
      <c r="H8" s="16"/>
      <c r="I8" s="16"/>
      <c r="J8" s="16"/>
      <c r="K8" s="16"/>
      <c r="L8" s="16"/>
      <c r="M8" s="11"/>
      <c r="N8" s="16"/>
      <c r="O8" s="16"/>
    </row>
    <row r="9" spans="1:15" ht="30.5">
      <c r="A9" s="12"/>
      <c r="B9" s="66" t="s">
        <v>28</v>
      </c>
      <c r="C9" s="67"/>
      <c r="D9" s="66" t="s">
        <v>29</v>
      </c>
      <c r="E9" s="68"/>
      <c r="F9" s="12"/>
      <c r="G9" s="12"/>
      <c r="H9" s="12"/>
      <c r="I9" s="12"/>
      <c r="J9" s="12"/>
      <c r="K9" s="7"/>
      <c r="L9" s="7"/>
      <c r="M9" s="7"/>
      <c r="N9" s="7"/>
      <c r="O9" s="7"/>
    </row>
    <row r="10" spans="1:15" ht="24" customHeight="1">
      <c r="A10" s="7"/>
      <c r="B10" s="19"/>
      <c r="C10" s="19"/>
      <c r="D10" s="19"/>
      <c r="E10" s="19"/>
      <c r="G10" s="13"/>
      <c r="H10" s="13"/>
      <c r="J10" s="7"/>
      <c r="K10" s="7"/>
      <c r="L10" s="7"/>
      <c r="M10" s="7"/>
      <c r="N10" s="7"/>
      <c r="O10" s="7"/>
    </row>
    <row r="11" spans="1:15" ht="23.5" thickBot="1">
      <c r="A11" s="14" t="s">
        <v>65</v>
      </c>
      <c r="B11" s="14"/>
      <c r="C11" s="14"/>
      <c r="D11" s="14"/>
      <c r="E11" s="14"/>
      <c r="F11" s="14"/>
      <c r="G11" s="14"/>
      <c r="H11" s="14"/>
      <c r="I11" s="14"/>
      <c r="J11" s="14"/>
      <c r="K11" s="14"/>
      <c r="L11" s="14"/>
      <c r="M11" s="14"/>
      <c r="N11" s="14"/>
      <c r="O11" s="14"/>
    </row>
    <row r="12" spans="1:15" ht="6.75" customHeight="1">
      <c r="A12" s="4"/>
      <c r="B12" s="5"/>
      <c r="C12" s="5"/>
      <c r="D12" s="5"/>
      <c r="E12" s="5"/>
      <c r="F12" s="5"/>
      <c r="G12" s="5"/>
      <c r="H12" s="5"/>
      <c r="I12" s="5"/>
      <c r="J12" s="5"/>
      <c r="K12" s="5"/>
      <c r="L12" s="5"/>
      <c r="M12" s="5"/>
      <c r="N12" s="5"/>
      <c r="O12" s="5"/>
    </row>
    <row r="13" spans="1:15" ht="27.75" customHeight="1">
      <c r="A13" s="167" t="s">
        <v>464</v>
      </c>
      <c r="B13" s="5"/>
      <c r="C13" s="5"/>
      <c r="D13" s="5"/>
      <c r="E13" s="5"/>
      <c r="F13" s="5"/>
      <c r="G13" s="5"/>
      <c r="H13" s="5"/>
      <c r="I13" s="5"/>
      <c r="J13" s="5"/>
      <c r="K13" s="5"/>
      <c r="L13" s="5"/>
      <c r="M13" s="5"/>
      <c r="N13" s="5"/>
      <c r="O13" s="5"/>
    </row>
    <row r="14" spans="1:15" ht="27.75" customHeight="1">
      <c r="A14" s="4"/>
      <c r="B14" s="5"/>
      <c r="C14" s="5"/>
      <c r="D14" s="5"/>
      <c r="E14" s="5"/>
      <c r="F14" s="5"/>
      <c r="G14" s="5"/>
      <c r="H14" s="5"/>
      <c r="I14" s="5"/>
      <c r="J14" s="5"/>
      <c r="K14" s="5"/>
      <c r="L14" s="5"/>
      <c r="M14" s="5"/>
      <c r="N14" s="5"/>
      <c r="O14" s="5"/>
    </row>
    <row r="15" spans="1:15" ht="33.65" customHeight="1">
      <c r="A15" s="39" t="s">
        <v>532</v>
      </c>
      <c r="E15" s="2094"/>
      <c r="F15" s="2094"/>
      <c r="G15" s="39" t="str">
        <f>IF(OR(E15=""),"",'Air Flow References'!AJ4)</f>
        <v/>
      </c>
      <c r="L15" s="40" t="s">
        <v>533</v>
      </c>
      <c r="M15" s="2092"/>
      <c r="N15" s="2092"/>
      <c r="O15" s="39" t="str">
        <f>IF(OR(M15=""),"",'Air Flow References'!AJ6)</f>
        <v/>
      </c>
    </row>
    <row r="16" spans="1:15" ht="33.65" customHeight="1">
      <c r="E16" s="164"/>
      <c r="F16" s="164"/>
      <c r="L16" s="40"/>
      <c r="M16" s="161"/>
      <c r="N16" s="161"/>
    </row>
    <row r="17" spans="1:15" ht="33.65" customHeight="1">
      <c r="A17" s="134" t="s">
        <v>549</v>
      </c>
    </row>
    <row r="18" spans="1:15" ht="33.75" customHeight="1">
      <c r="A18" s="1996" t="s">
        <v>534</v>
      </c>
      <c r="B18" s="1996"/>
      <c r="C18" s="1996"/>
      <c r="D18" s="1996"/>
      <c r="E18" s="2093"/>
      <c r="F18" s="2093"/>
      <c r="G18" s="39" t="str">
        <f>IF(OR(E18=""),"",'Air Flow References'!AJ5)</f>
        <v/>
      </c>
      <c r="H18" s="42"/>
      <c r="I18" s="42" t="s">
        <v>418</v>
      </c>
      <c r="L18" s="40" t="s">
        <v>535</v>
      </c>
      <c r="M18" s="2094"/>
      <c r="N18" s="2094"/>
      <c r="O18" s="39" t="str">
        <f>IF(OR(M18=""),"",'Air Flow References'!AJ7)</f>
        <v/>
      </c>
    </row>
    <row r="19" spans="1:15" ht="33.65" customHeight="1"/>
    <row r="20" spans="1:15" ht="33.65" customHeight="1">
      <c r="A20" s="39" t="s">
        <v>538</v>
      </c>
    </row>
    <row r="21" spans="1:15" ht="33.65" customHeight="1"/>
    <row r="22" spans="1:15" ht="33.65" customHeight="1">
      <c r="A22" s="39" t="s">
        <v>539</v>
      </c>
      <c r="E22" s="2092"/>
      <c r="F22" s="2092"/>
      <c r="G22" s="39" t="str">
        <f>IF(OR(E22=""),"",'Air Flow References'!AJ9)</f>
        <v/>
      </c>
      <c r="H22" s="69"/>
      <c r="I22" s="69"/>
      <c r="J22" s="69"/>
      <c r="K22" s="69"/>
    </row>
    <row r="23" spans="1:15" ht="33.65" customHeight="1">
      <c r="A23" s="159" t="s">
        <v>551</v>
      </c>
      <c r="E23" s="161"/>
      <c r="F23" s="161"/>
    </row>
    <row r="24" spans="1:15" ht="33.65" customHeight="1">
      <c r="E24" s="161"/>
      <c r="F24" s="161"/>
    </row>
    <row r="25" spans="1:15" ht="33.65" customHeight="1">
      <c r="A25" s="39" t="s">
        <v>540</v>
      </c>
      <c r="E25" s="2092"/>
      <c r="F25" s="2092"/>
      <c r="G25" s="39" t="str">
        <f>IF(OR(E25=""),"",'Air Flow References'!AJ8)</f>
        <v/>
      </c>
    </row>
    <row r="26" spans="1:15" ht="33.65" customHeight="1">
      <c r="A26" s="159" t="s">
        <v>552</v>
      </c>
    </row>
    <row r="27" spans="1:15" ht="33.65" customHeight="1"/>
    <row r="28" spans="1:15" ht="33.65" customHeight="1"/>
    <row r="29" spans="1:15">
      <c r="A29" s="1996" t="s">
        <v>61</v>
      </c>
      <c r="B29" s="1996"/>
      <c r="C29" s="1996"/>
      <c r="D29" s="1996"/>
      <c r="E29" s="1996"/>
      <c r="F29" s="1996"/>
      <c r="G29" s="1996"/>
      <c r="H29" s="1996"/>
      <c r="I29" s="1996"/>
      <c r="J29" s="1996"/>
      <c r="K29" s="1996"/>
      <c r="L29" s="1996"/>
      <c r="M29" s="1996"/>
    </row>
    <row r="30" spans="1:15" ht="33.65" customHeight="1">
      <c r="A30" s="39" t="s">
        <v>62</v>
      </c>
      <c r="C30" s="2102"/>
      <c r="D30" s="2102"/>
      <c r="E30" s="2102"/>
      <c r="F30" s="2102"/>
      <c r="G30" s="2102"/>
      <c r="H30" s="2102"/>
      <c r="I30" s="2102"/>
      <c r="J30" s="2102"/>
      <c r="K30" s="2102"/>
      <c r="L30" s="2102"/>
    </row>
    <row r="31" spans="1:15"/>
    <row r="32" spans="1:15">
      <c r="A32" s="42" t="s">
        <v>64</v>
      </c>
    </row>
    <row r="33" spans="1:15">
      <c r="A33" s="39" t="s">
        <v>2055</v>
      </c>
    </row>
    <row r="34" spans="1:15">
      <c r="A34" s="39" t="s">
        <v>63</v>
      </c>
    </row>
    <row r="35" spans="1:15"/>
    <row r="36" spans="1:15" ht="23.5" thickBot="1">
      <c r="A36" s="14" t="s">
        <v>232</v>
      </c>
      <c r="B36" s="14"/>
      <c r="C36" s="14"/>
      <c r="D36" s="14"/>
      <c r="E36" s="14"/>
      <c r="F36" s="14"/>
      <c r="G36" s="14"/>
      <c r="H36" s="14"/>
      <c r="I36" s="14"/>
      <c r="J36" s="14"/>
      <c r="K36" s="14"/>
      <c r="L36" s="14"/>
      <c r="M36" s="14"/>
      <c r="N36" s="14"/>
      <c r="O36" s="14"/>
    </row>
    <row r="37" spans="1:15" ht="23">
      <c r="A37" s="4"/>
      <c r="B37" s="4"/>
      <c r="C37" s="4"/>
      <c r="D37" s="4"/>
      <c r="E37" s="4"/>
      <c r="F37" s="4"/>
      <c r="G37" s="4"/>
      <c r="H37" s="4"/>
      <c r="I37" s="4"/>
      <c r="J37" s="4"/>
      <c r="K37" s="4"/>
      <c r="L37" s="4"/>
      <c r="M37" s="4"/>
      <c r="N37" s="4"/>
      <c r="O37" s="4"/>
    </row>
    <row r="38" spans="1:15" ht="23">
      <c r="A38" s="3" t="s">
        <v>92</v>
      </c>
      <c r="B38" s="4"/>
      <c r="C38" s="4"/>
      <c r="D38" s="4"/>
      <c r="E38" s="4"/>
      <c r="F38" s="4"/>
      <c r="G38" s="4"/>
      <c r="H38" s="4"/>
      <c r="I38" s="2116"/>
      <c r="J38" s="2116"/>
      <c r="K38" s="4"/>
      <c r="L38" s="4"/>
      <c r="M38" s="4"/>
    </row>
    <row r="39" spans="1:15" ht="23">
      <c r="A39" s="4"/>
      <c r="B39" s="4"/>
      <c r="C39" s="4"/>
      <c r="D39" s="4"/>
      <c r="E39" s="4"/>
      <c r="F39" s="4"/>
      <c r="G39" s="4"/>
      <c r="H39" s="4"/>
      <c r="I39" s="4"/>
      <c r="J39" s="4"/>
      <c r="K39" s="4"/>
      <c r="L39" s="4"/>
      <c r="M39" s="4"/>
      <c r="N39" s="4"/>
      <c r="O39" s="4"/>
    </row>
    <row r="40" spans="1:15">
      <c r="A40" s="43" t="s">
        <v>219</v>
      </c>
      <c r="B40" s="43"/>
      <c r="C40" s="43"/>
      <c r="D40" s="43"/>
      <c r="E40" s="43"/>
      <c r="F40" s="43"/>
      <c r="G40" s="43"/>
      <c r="H40" s="43"/>
      <c r="I40" s="43"/>
      <c r="J40" s="43"/>
      <c r="K40" s="43"/>
      <c r="L40" s="43"/>
      <c r="M40" s="43"/>
      <c r="N40" s="43"/>
      <c r="O40" s="43"/>
    </row>
    <row r="41" spans="1:15">
      <c r="A41" s="44"/>
      <c r="B41" s="45"/>
      <c r="C41" s="45"/>
      <c r="D41" s="45"/>
      <c r="E41" s="45"/>
      <c r="F41" s="45"/>
      <c r="G41" s="45"/>
      <c r="H41" s="45"/>
      <c r="I41" s="45"/>
      <c r="J41" s="45"/>
      <c r="K41" s="45"/>
      <c r="L41" s="45"/>
      <c r="M41" s="45"/>
      <c r="N41" s="45"/>
    </row>
    <row r="42" spans="1:15">
      <c r="A42" s="49" t="s">
        <v>90</v>
      </c>
    </row>
    <row r="43" spans="1:15">
      <c r="A43" s="46" t="s">
        <v>91</v>
      </c>
    </row>
    <row r="44" spans="1:15">
      <c r="A44" s="46"/>
    </row>
    <row r="45" spans="1:15">
      <c r="A45" s="46"/>
      <c r="E45" s="2111"/>
      <c r="F45" s="2111"/>
    </row>
    <row r="46" spans="1:15">
      <c r="A46" s="46"/>
    </row>
    <row r="47" spans="1:15">
      <c r="A47" s="46"/>
    </row>
    <row r="48" spans="1:15">
      <c r="A48" s="46"/>
    </row>
    <row r="49" spans="1:7">
      <c r="A49" s="46"/>
      <c r="B49" s="39" t="s">
        <v>105</v>
      </c>
      <c r="E49" s="91"/>
      <c r="F49" s="39" t="s">
        <v>96</v>
      </c>
      <c r="G49" s="39" t="str">
        <f>IF(OR(E49=""),"",'Air Flow References'!AJ16)</f>
        <v/>
      </c>
    </row>
    <row r="50" spans="1:7">
      <c r="A50" s="46"/>
    </row>
    <row r="51" spans="1:7">
      <c r="A51" s="46"/>
      <c r="B51" s="39" t="s">
        <v>106</v>
      </c>
      <c r="E51" s="91"/>
      <c r="F51" s="51" t="s">
        <v>96</v>
      </c>
      <c r="G51" s="39" t="str">
        <f>IF(OR(E51=""),"",'Air Flow References'!AJ17)</f>
        <v/>
      </c>
    </row>
    <row r="52" spans="1:7">
      <c r="A52" s="46"/>
    </row>
    <row r="53" spans="1:7">
      <c r="A53" s="49" t="s">
        <v>97</v>
      </c>
    </row>
    <row r="54" spans="1:7">
      <c r="A54" s="49"/>
    </row>
    <row r="55" spans="1:7">
      <c r="A55" s="46" t="s">
        <v>107</v>
      </c>
      <c r="E55" s="91"/>
      <c r="F55" s="39" t="s">
        <v>101</v>
      </c>
      <c r="G55" s="39" t="str">
        <f>IF(OR(E55=""),"",'Air Flow References'!AJ18)</f>
        <v/>
      </c>
    </row>
    <row r="56" spans="1:7">
      <c r="A56" s="46"/>
    </row>
    <row r="57" spans="1:7">
      <c r="A57" s="46" t="s">
        <v>108</v>
      </c>
      <c r="E57" s="91"/>
      <c r="F57" s="39" t="s">
        <v>96</v>
      </c>
      <c r="G57" s="39" t="str">
        <f>IF(OR(E57=""),"",'Air Flow References'!AJ19)</f>
        <v/>
      </c>
    </row>
    <row r="58" spans="1:7">
      <c r="A58" s="46"/>
    </row>
    <row r="59" spans="1:7">
      <c r="A59" s="46" t="s">
        <v>109</v>
      </c>
      <c r="E59" s="91"/>
      <c r="F59" s="39" t="s">
        <v>96</v>
      </c>
      <c r="G59" s="39" t="str">
        <f>IF(OR(E59=""),"",'Air Flow References'!AJ20)</f>
        <v/>
      </c>
    </row>
    <row r="60" spans="1:7">
      <c r="A60" s="46"/>
    </row>
    <row r="61" spans="1:7">
      <c r="A61" s="46" t="s">
        <v>110</v>
      </c>
      <c r="E61" s="93" t="str">
        <f>IF(OR(E57="",E59=""),"",E57-E59)</f>
        <v/>
      </c>
      <c r="F61" s="39" t="s">
        <v>96</v>
      </c>
      <c r="G61" s="39" t="str">
        <f>'Air Flow References'!AJ21</f>
        <v/>
      </c>
    </row>
    <row r="62" spans="1:7">
      <c r="A62" s="46"/>
    </row>
    <row r="63" spans="1:7">
      <c r="A63" s="52" t="s">
        <v>111</v>
      </c>
    </row>
    <row r="64" spans="1:7">
      <c r="A64" s="46"/>
    </row>
    <row r="65" spans="1:15">
      <c r="A65" s="53" t="s">
        <v>112</v>
      </c>
      <c r="B65" s="54"/>
      <c r="C65" s="54"/>
      <c r="D65" s="54"/>
      <c r="E65" s="54"/>
      <c r="F65" s="54"/>
      <c r="G65" s="54"/>
      <c r="H65" s="54"/>
      <c r="I65" s="54"/>
      <c r="J65" s="54"/>
      <c r="K65" s="54"/>
      <c r="L65" s="54"/>
      <c r="M65" s="54"/>
      <c r="N65" s="54"/>
    </row>
    <row r="66" spans="1:15">
      <c r="A66" s="43" t="s">
        <v>273</v>
      </c>
      <c r="B66" s="43"/>
      <c r="C66" s="43"/>
      <c r="D66" s="43"/>
      <c r="E66" s="43"/>
      <c r="F66" s="43"/>
      <c r="G66" s="43"/>
      <c r="H66" s="43"/>
      <c r="I66" s="43"/>
      <c r="J66" s="43"/>
      <c r="K66" s="43"/>
      <c r="L66" s="43"/>
      <c r="M66" s="43"/>
      <c r="N66" s="43"/>
      <c r="O66" s="43"/>
    </row>
    <row r="67" spans="1:15">
      <c r="A67" s="44"/>
      <c r="B67" s="45"/>
      <c r="C67" s="45"/>
      <c r="D67" s="45"/>
      <c r="E67" s="45"/>
      <c r="F67" s="45"/>
      <c r="G67" s="45"/>
      <c r="H67" s="45"/>
      <c r="I67" s="45"/>
      <c r="J67" s="45"/>
      <c r="K67" s="45"/>
      <c r="L67" s="45"/>
      <c r="M67" s="45"/>
      <c r="N67" s="45"/>
    </row>
    <row r="68" spans="1:15">
      <c r="A68" s="49" t="s">
        <v>90</v>
      </c>
    </row>
    <row r="69" spans="1:15">
      <c r="A69" s="46" t="s">
        <v>91</v>
      </c>
    </row>
    <row r="70" spans="1:15">
      <c r="A70" s="46"/>
    </row>
    <row r="71" spans="1:15">
      <c r="A71" s="46"/>
      <c r="E71" s="2111"/>
      <c r="F71" s="2111"/>
    </row>
    <row r="72" spans="1:15">
      <c r="A72" s="46"/>
    </row>
    <row r="73" spans="1:15">
      <c r="A73" s="46"/>
    </row>
    <row r="74" spans="1:15">
      <c r="A74" s="46"/>
      <c r="B74" s="39" t="s">
        <v>93</v>
      </c>
      <c r="E74" s="91"/>
      <c r="F74" s="39" t="s">
        <v>420</v>
      </c>
      <c r="G74" s="168" t="str">
        <f>IF(OR(E74=""),"",'Air Flow References'!AJ28)</f>
        <v/>
      </c>
    </row>
    <row r="75" spans="1:15">
      <c r="A75" s="46"/>
      <c r="B75" s="39" t="s">
        <v>419</v>
      </c>
      <c r="E75" s="164"/>
      <c r="G75" s="50"/>
    </row>
    <row r="76" spans="1:15">
      <c r="A76" s="46"/>
    </row>
    <row r="77" spans="1:15">
      <c r="A77" s="46"/>
      <c r="B77" s="39" t="s">
        <v>94</v>
      </c>
      <c r="E77" s="91"/>
      <c r="F77" s="39" t="s">
        <v>96</v>
      </c>
      <c r="G77" s="39" t="str">
        <f>IF(OR(E77=""),"",'Air Flow References'!AJ29)</f>
        <v/>
      </c>
    </row>
    <row r="78" spans="1:15">
      <c r="A78" s="46"/>
    </row>
    <row r="79" spans="1:15">
      <c r="A79" s="46"/>
      <c r="B79" s="39" t="s">
        <v>95</v>
      </c>
      <c r="E79" s="91"/>
      <c r="F79" s="51" t="s">
        <v>96</v>
      </c>
      <c r="G79" s="39" t="str">
        <f>IF(OR(E79=""),"",'Air Flow References'!AJ30)</f>
        <v/>
      </c>
    </row>
    <row r="80" spans="1:15">
      <c r="A80" s="46"/>
    </row>
    <row r="81" spans="1:15">
      <c r="A81" s="46"/>
    </row>
    <row r="82" spans="1:15">
      <c r="A82" s="49" t="s">
        <v>97</v>
      </c>
    </row>
    <row r="83" spans="1:15">
      <c r="A83" s="46"/>
    </row>
    <row r="84" spans="1:15">
      <c r="A84" s="46" t="s">
        <v>98</v>
      </c>
      <c r="E84" s="91"/>
      <c r="F84" s="39" t="s">
        <v>101</v>
      </c>
      <c r="G84" s="39" t="str">
        <f>IF(OR(E84=""),"",'Air Flow References'!AJ31)</f>
        <v/>
      </c>
    </row>
    <row r="85" spans="1:15">
      <c r="A85" s="46"/>
    </row>
    <row r="86" spans="1:15">
      <c r="A86" s="46" t="s">
        <v>99</v>
      </c>
      <c r="E86" s="91"/>
      <c r="F86" s="51" t="s">
        <v>96</v>
      </c>
      <c r="G86" s="39" t="str">
        <f>IF(OR(E86=""),"",'Air Flow References'!AJ32)</f>
        <v/>
      </c>
    </row>
    <row r="87" spans="1:15">
      <c r="A87" s="46"/>
    </row>
    <row r="88" spans="1:15">
      <c r="A88" s="46" t="s">
        <v>100</v>
      </c>
      <c r="E88" s="91"/>
      <c r="F88" s="51" t="s">
        <v>96</v>
      </c>
      <c r="G88" s="39" t="str">
        <f>IF(OR(E88=""),"",'Air Flow References'!AJ33)</f>
        <v/>
      </c>
    </row>
    <row r="89" spans="1:15">
      <c r="A89" s="46"/>
    </row>
    <row r="90" spans="1:15">
      <c r="A90" s="46" t="s">
        <v>102</v>
      </c>
      <c r="E90" s="93" t="str">
        <f>IF(OR(E86="",E88=""),"",E88-E86)</f>
        <v/>
      </c>
      <c r="F90" s="51" t="s">
        <v>96</v>
      </c>
      <c r="G90" s="39" t="str">
        <f>'Air Flow References'!AJ34</f>
        <v/>
      </c>
    </row>
    <row r="91" spans="1:15">
      <c r="A91" s="46"/>
    </row>
    <row r="92" spans="1:15">
      <c r="A92" s="52" t="s">
        <v>103</v>
      </c>
    </row>
    <row r="93" spans="1:15">
      <c r="A93" s="46"/>
    </row>
    <row r="94" spans="1:15">
      <c r="A94" s="42" t="s">
        <v>104</v>
      </c>
    </row>
    <row r="95" spans="1:15">
      <c r="A95" s="43" t="s">
        <v>858</v>
      </c>
      <c r="B95" s="43"/>
      <c r="C95" s="43"/>
      <c r="D95" s="43"/>
      <c r="E95" s="43"/>
      <c r="F95" s="43"/>
      <c r="G95" s="43"/>
      <c r="H95" s="43"/>
      <c r="I95" s="43"/>
      <c r="J95" s="43"/>
      <c r="K95" s="43"/>
      <c r="L95" s="43"/>
      <c r="M95" s="43"/>
      <c r="N95" s="43"/>
      <c r="O95" s="43"/>
    </row>
    <row r="96" spans="1:15">
      <c r="A96" s="44"/>
      <c r="B96" s="45"/>
      <c r="C96" s="45"/>
      <c r="D96" s="45"/>
      <c r="E96" s="45"/>
      <c r="F96" s="45"/>
      <c r="G96" s="45"/>
      <c r="H96" s="45"/>
      <c r="I96" s="45"/>
      <c r="J96" s="45"/>
      <c r="K96" s="45"/>
      <c r="L96" s="45"/>
      <c r="M96" s="45"/>
      <c r="N96" s="45"/>
    </row>
    <row r="97" spans="1:14">
      <c r="A97" s="46" t="s">
        <v>66</v>
      </c>
    </row>
    <row r="98" spans="1:14" ht="9.75" customHeight="1">
      <c r="A98" s="46"/>
    </row>
    <row r="99" spans="1:14" ht="15.75" customHeight="1">
      <c r="A99" s="46"/>
      <c r="E99" s="2094"/>
      <c r="F99" s="2094"/>
      <c r="G99" s="39" t="s">
        <v>67</v>
      </c>
    </row>
    <row r="100" spans="1:14">
      <c r="A100" s="2086" t="s">
        <v>1965</v>
      </c>
      <c r="B100" s="1815"/>
    </row>
    <row r="101" spans="1:14">
      <c r="A101" s="2086"/>
      <c r="B101" s="1815"/>
      <c r="C101" s="660"/>
      <c r="D101" s="39" t="s">
        <v>2056</v>
      </c>
      <c r="E101" s="660"/>
      <c r="F101" s="39" t="s">
        <v>2057</v>
      </c>
    </row>
    <row r="102" spans="1:14">
      <c r="A102" s="46"/>
    </row>
    <row r="103" spans="1:14">
      <c r="A103" s="46"/>
    </row>
    <row r="104" spans="1:14">
      <c r="A104" s="46" t="s">
        <v>2058</v>
      </c>
      <c r="E104" s="414"/>
    </row>
    <row r="105" spans="1:14">
      <c r="A105" s="46"/>
    </row>
    <row r="106" spans="1:14">
      <c r="A106" s="46"/>
    </row>
    <row r="107" spans="1:14">
      <c r="A107" s="46" t="s">
        <v>78</v>
      </c>
      <c r="E107" s="414"/>
    </row>
    <row r="108" spans="1:14">
      <c r="A108" s="46"/>
    </row>
    <row r="109" spans="1:14">
      <c r="A109" s="46"/>
    </row>
    <row r="110" spans="1:14">
      <c r="A110" s="46" t="s">
        <v>1966</v>
      </c>
      <c r="C110" s="660"/>
      <c r="D110" s="39" t="s">
        <v>79</v>
      </c>
    </row>
    <row r="111" spans="1:14">
      <c r="A111" s="46"/>
    </row>
    <row r="112" spans="1:14">
      <c r="A112" s="46" t="s">
        <v>80</v>
      </c>
      <c r="D112" s="719"/>
      <c r="E112" s="39" t="s">
        <v>81</v>
      </c>
      <c r="F112" s="39" t="s">
        <v>82</v>
      </c>
      <c r="G112" s="657"/>
      <c r="H112" s="39" t="s">
        <v>79</v>
      </c>
      <c r="I112" s="39" t="s">
        <v>83</v>
      </c>
      <c r="J112" s="620"/>
      <c r="K112" s="39" t="s">
        <v>84</v>
      </c>
      <c r="L112" s="47" t="s">
        <v>85</v>
      </c>
      <c r="M112" s="657"/>
      <c r="N112" s="39" t="s">
        <v>86</v>
      </c>
    </row>
    <row r="113" spans="1:15">
      <c r="A113" s="46"/>
      <c r="L113" s="47"/>
    </row>
    <row r="114" spans="1:15">
      <c r="A114" s="46" t="s">
        <v>179</v>
      </c>
      <c r="D114" s="719"/>
      <c r="E114" s="39" t="s">
        <v>81</v>
      </c>
      <c r="F114" s="39" t="s">
        <v>82</v>
      </c>
      <c r="G114" s="657"/>
      <c r="H114" s="39" t="s">
        <v>79</v>
      </c>
      <c r="I114" s="39" t="s">
        <v>83</v>
      </c>
      <c r="J114" s="620"/>
      <c r="K114" s="39" t="s">
        <v>84</v>
      </c>
      <c r="L114" s="47" t="s">
        <v>85</v>
      </c>
      <c r="M114" s="657"/>
      <c r="N114" s="39" t="s">
        <v>86</v>
      </c>
    </row>
    <row r="115" spans="1:15">
      <c r="A115" s="46"/>
    </row>
    <row r="116" spans="1:15">
      <c r="A116" s="48" t="s">
        <v>254</v>
      </c>
      <c r="M116" s="657"/>
      <c r="N116" s="39" t="s">
        <v>86</v>
      </c>
    </row>
    <row r="117" spans="1:15">
      <c r="A117" s="46"/>
    </row>
    <row r="118" spans="1:15">
      <c r="A118" s="2090" t="s">
        <v>87</v>
      </c>
      <c r="B118" s="2088"/>
      <c r="C118" s="2088"/>
      <c r="D118" s="2088"/>
      <c r="E118" s="2091"/>
      <c r="F118" s="2087" t="s">
        <v>88</v>
      </c>
      <c r="G118" s="2087"/>
      <c r="H118" s="2087"/>
      <c r="I118" s="2087"/>
      <c r="J118" s="2087"/>
      <c r="K118" s="2087"/>
      <c r="L118" s="160"/>
      <c r="M118" s="2107" t="str">
        <f>IF(AND(M112="",M114="",M116=""),"",M112+M114+M116)</f>
        <v/>
      </c>
      <c r="N118" s="2088" t="s">
        <v>86</v>
      </c>
    </row>
    <row r="119" spans="1:15">
      <c r="A119" s="2090"/>
      <c r="B119" s="2088"/>
      <c r="C119" s="2088"/>
      <c r="D119" s="2088"/>
      <c r="E119" s="2091"/>
      <c r="F119" s="2087"/>
      <c r="G119" s="2087"/>
      <c r="H119" s="2087"/>
      <c r="I119" s="2087"/>
      <c r="J119" s="2087"/>
      <c r="K119" s="2087"/>
      <c r="L119" s="160"/>
      <c r="M119" s="2108"/>
      <c r="N119" s="2088"/>
    </row>
    <row r="120" spans="1:15">
      <c r="A120" s="46"/>
    </row>
    <row r="121" spans="1:15">
      <c r="A121" s="42" t="s">
        <v>89</v>
      </c>
    </row>
    <row r="122" spans="1:15"/>
    <row r="123" spans="1:15"/>
    <row r="124" spans="1:15"/>
    <row r="125" spans="1:15"/>
    <row r="126" spans="1:15">
      <c r="A126" s="58" t="s">
        <v>220</v>
      </c>
      <c r="B126" s="62"/>
      <c r="C126" s="59" t="str">
        <f>Development!$A$4&amp;"_"&amp;Development!$A$2</f>
        <v>4.1.2024_3.0</v>
      </c>
      <c r="D126" s="2109"/>
      <c r="E126" s="2109"/>
      <c r="F126" s="2109"/>
      <c r="G126" s="2110"/>
      <c r="H126" s="2110"/>
      <c r="I126" s="2110"/>
      <c r="J126" s="45"/>
      <c r="K126" s="45"/>
      <c r="L126" s="45"/>
      <c r="M126" s="45"/>
      <c r="N126" s="61" t="s">
        <v>222</v>
      </c>
      <c r="O126" s="60" t="str">
        <f>Development!$A$4</f>
        <v>4.1.2024</v>
      </c>
    </row>
    <row r="127" spans="1:15"/>
    <row r="128" spans="1:15"/>
    <row r="129"/>
    <row r="130"/>
    <row r="131"/>
    <row r="132"/>
    <row r="133"/>
    <row r="134"/>
    <row r="135"/>
    <row r="136"/>
    <row r="137"/>
    <row r="138"/>
    <row r="139"/>
    <row r="140"/>
    <row r="141"/>
    <row r="142"/>
    <row r="143"/>
    <row r="144"/>
    <row r="145" spans="15:15"/>
    <row r="146" spans="15:15">
      <c r="O146" s="55"/>
    </row>
    <row r="158" spans="15:15"/>
    <row r="159" spans="15:15"/>
    <row r="160" spans="15:15"/>
    <row r="161"/>
    <row r="162"/>
    <row r="163"/>
    <row r="164"/>
    <row r="165"/>
    <row r="166"/>
    <row r="167"/>
    <row r="168"/>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sheetData>
  <sheetProtection sheet="1" objects="1" scenarios="1"/>
  <dataConsolidate/>
  <mergeCells count="25">
    <mergeCell ref="M118:M119"/>
    <mergeCell ref="N118:N119"/>
    <mergeCell ref="E71:F71"/>
    <mergeCell ref="D126:F126"/>
    <mergeCell ref="G126:I126"/>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9671" r:id="rId4" name="CommandButton1">
          <controlPr defaultSize="0" autoLine="0" r:id="rId5">
            <anchor moveWithCells="1">
              <from>
                <xdr:col>11</xdr:col>
                <xdr:colOff>412750</xdr:colOff>
                <xdr:row>122</xdr:row>
                <xdr:rowOff>0</xdr:rowOff>
              </from>
              <to>
                <xdr:col>14</xdr:col>
                <xdr:colOff>838200</xdr:colOff>
                <xdr:row>124</xdr:row>
                <xdr:rowOff>133350</xdr:rowOff>
              </to>
            </anchor>
          </controlPr>
        </control>
      </mc:Choice>
      <mc:Fallback>
        <control shapeId="69671" r:id="rId4" name="CommandButton1"/>
      </mc:Fallback>
    </mc:AlternateContent>
    <mc:AlternateContent xmlns:mc="http://schemas.openxmlformats.org/markup-compatibility/2006">
      <mc:Choice Requires="x14">
        <control shapeId="69659" r:id="rId6" name="OptionButton10">
          <controlPr defaultSize="0" autoLine="0" r:id="rId7">
            <anchor moveWithCells="1">
              <from>
                <xdr:col>1</xdr:col>
                <xdr:colOff>146050</xdr:colOff>
                <xdr:row>44</xdr:row>
                <xdr:rowOff>31750</xdr:rowOff>
              </from>
              <to>
                <xdr:col>2</xdr:col>
                <xdr:colOff>139700</xdr:colOff>
                <xdr:row>45</xdr:row>
                <xdr:rowOff>101600</xdr:rowOff>
              </to>
            </anchor>
          </controlPr>
        </control>
      </mc:Choice>
      <mc:Fallback>
        <control shapeId="69659" r:id="rId6" name="OptionButton10"/>
      </mc:Fallback>
    </mc:AlternateContent>
    <mc:AlternateContent xmlns:mc="http://schemas.openxmlformats.org/markup-compatibility/2006">
      <mc:Choice Requires="x14">
        <control shapeId="69650" r:id="rId8" name="OptionButton7">
          <controlPr defaultSize="0" autoLine="0" r:id="rId9">
            <anchor moveWithCells="1">
              <from>
                <xdr:col>1</xdr:col>
                <xdr:colOff>107950</xdr:colOff>
                <xdr:row>70</xdr:row>
                <xdr:rowOff>0</xdr:rowOff>
              </from>
              <to>
                <xdr:col>2</xdr:col>
                <xdr:colOff>95250</xdr:colOff>
                <xdr:row>71</xdr:row>
                <xdr:rowOff>69850</xdr:rowOff>
              </to>
            </anchor>
          </controlPr>
        </control>
      </mc:Choice>
      <mc:Fallback>
        <control shapeId="69650" r:id="rId8" name="OptionButton7"/>
      </mc:Fallback>
    </mc:AlternateContent>
    <mc:AlternateContent xmlns:mc="http://schemas.openxmlformats.org/markup-compatibility/2006">
      <mc:Choice Requires="x14">
        <control shapeId="69634" r:id="rId10" name="OptionButton2">
          <controlPr defaultSize="0" autoLine="0" r:id="rId11">
            <anchor moveWithCells="1">
              <from>
                <xdr:col>6</xdr:col>
                <xdr:colOff>0</xdr:colOff>
                <xdr:row>19</xdr:row>
                <xdr:rowOff>374650</xdr:rowOff>
              </from>
              <to>
                <xdr:col>10</xdr:col>
                <xdr:colOff>273050</xdr:colOff>
                <xdr:row>20</xdr:row>
                <xdr:rowOff>361950</xdr:rowOff>
              </to>
            </anchor>
          </controlPr>
        </control>
      </mc:Choice>
      <mc:Fallback>
        <control shapeId="69634" r:id="rId10" name="OptionButton2"/>
      </mc:Fallback>
    </mc:AlternateContent>
    <mc:AlternateContent xmlns:mc="http://schemas.openxmlformats.org/markup-compatibility/2006">
      <mc:Choice Requires="x14">
        <control shapeId="69633" r:id="rId12" name="OptionButton1">
          <controlPr defaultSize="0" autoLine="0" autoPict="0" r:id="rId13">
            <anchor moveWithCells="1">
              <from>
                <xdr:col>2</xdr:col>
                <xdr:colOff>1327150</xdr:colOff>
                <xdr:row>19</xdr:row>
                <xdr:rowOff>393700</xdr:rowOff>
              </from>
              <to>
                <xdr:col>6</xdr:col>
                <xdr:colOff>279400</xdr:colOff>
                <xdr:row>20</xdr:row>
                <xdr:rowOff>298450</xdr:rowOff>
              </to>
            </anchor>
          </controlPr>
        </control>
      </mc:Choice>
      <mc:Fallback>
        <control shapeId="69633" r:id="rId12" name="OptionButton1"/>
      </mc:Fallback>
    </mc:AlternateContent>
    <mc:AlternateContent xmlns:mc="http://schemas.openxmlformats.org/markup-compatibility/2006">
      <mc:Choice Requires="x14">
        <control shapeId="69635" r:id="rId14" name="Group Box 3">
          <controlPr defaultSize="0" autoFill="0" autoPict="0">
            <anchor moveWithCells="1">
              <from>
                <xdr:col>0</xdr:col>
                <xdr:colOff>31750</xdr:colOff>
                <xdr:row>19</xdr:row>
                <xdr:rowOff>107950</xdr:rowOff>
              </from>
              <to>
                <xdr:col>7</xdr:col>
                <xdr:colOff>152400</xdr:colOff>
                <xdr:row>20</xdr:row>
                <xdr:rowOff>508000</xdr:rowOff>
              </to>
            </anchor>
          </controlPr>
        </control>
      </mc:Choice>
    </mc:AlternateContent>
    <mc:AlternateContent xmlns:mc="http://schemas.openxmlformats.org/markup-compatibility/2006">
      <mc:Choice Requires="x14">
        <control shapeId="69636" r:id="rId15" name="Check Box 4">
          <controlPr defaultSize="0" autoFill="0" autoLine="0" autoPict="0">
            <anchor moveWithCells="1">
              <from>
                <xdr:col>7</xdr:col>
                <xdr:colOff>812800</xdr:colOff>
                <xdr:row>21</xdr:row>
                <xdr:rowOff>298450</xdr:rowOff>
              </from>
              <to>
                <xdr:col>9</xdr:col>
                <xdr:colOff>76200</xdr:colOff>
                <xdr:row>22</xdr:row>
                <xdr:rowOff>0</xdr:rowOff>
              </to>
            </anchor>
          </controlPr>
        </control>
      </mc:Choice>
    </mc:AlternateContent>
    <mc:AlternateContent xmlns:mc="http://schemas.openxmlformats.org/markup-compatibility/2006">
      <mc:Choice Requires="x14">
        <control shapeId="69637" r:id="rId16" name="Check Box 5">
          <controlPr defaultSize="0" autoFill="0" autoLine="0" autoPict="0">
            <anchor moveWithCells="1">
              <from>
                <xdr:col>9</xdr:col>
                <xdr:colOff>641350</xdr:colOff>
                <xdr:row>21</xdr:row>
                <xdr:rowOff>298450</xdr:rowOff>
              </from>
              <to>
                <xdr:col>10</xdr:col>
                <xdr:colOff>1498600</xdr:colOff>
                <xdr:row>22</xdr:row>
                <xdr:rowOff>0</xdr:rowOff>
              </to>
            </anchor>
          </controlPr>
        </control>
      </mc:Choice>
    </mc:AlternateContent>
    <mc:AlternateContent xmlns:mc="http://schemas.openxmlformats.org/markup-compatibility/2006">
      <mc:Choice Requires="x14">
        <control shapeId="69641" r:id="rId17" name="Group Box 9">
          <controlPr defaultSize="0" autoFill="0" autoPict="0">
            <anchor moveWithCells="1">
              <from>
                <xdr:col>0</xdr:col>
                <xdr:colOff>76200</xdr:colOff>
                <xdr:row>65</xdr:row>
                <xdr:rowOff>0</xdr:rowOff>
              </from>
              <to>
                <xdr:col>4</xdr:col>
                <xdr:colOff>393700</xdr:colOff>
                <xdr:row>69</xdr:row>
                <xdr:rowOff>152400</xdr:rowOff>
              </to>
            </anchor>
          </controlPr>
        </control>
      </mc:Choice>
    </mc:AlternateContent>
    <mc:AlternateContent xmlns:mc="http://schemas.openxmlformats.org/markup-compatibility/2006">
      <mc:Choice Requires="x14">
        <control shapeId="69642" r:id="rId18" name="Option Button 10">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69643" r:id="rId19" name="Option Button 11">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9644" r:id="rId20" name="Group Box 12">
          <controlPr defaultSize="0" autoFill="0" autoPict="0">
            <anchor moveWithCells="1">
              <from>
                <xdr:col>4</xdr:col>
                <xdr:colOff>565150</xdr:colOff>
                <xdr:row>65</xdr:row>
                <xdr:rowOff>0</xdr:rowOff>
              </from>
              <to>
                <xdr:col>6</xdr:col>
                <xdr:colOff>800100</xdr:colOff>
                <xdr:row>67</xdr:row>
                <xdr:rowOff>228600</xdr:rowOff>
              </to>
            </anchor>
          </controlPr>
        </control>
      </mc:Choice>
    </mc:AlternateContent>
    <mc:AlternateContent xmlns:mc="http://schemas.openxmlformats.org/markup-compatibility/2006">
      <mc:Choice Requires="x14">
        <control shapeId="69645" r:id="rId21" name="Group Box 13">
          <controlPr defaultSize="0" autoFill="0" autoPict="0">
            <anchor moveWithCells="1">
              <from>
                <xdr:col>0</xdr:col>
                <xdr:colOff>565150</xdr:colOff>
                <xdr:row>65</xdr:row>
                <xdr:rowOff>0</xdr:rowOff>
              </from>
              <to>
                <xdr:col>4</xdr:col>
                <xdr:colOff>393700</xdr:colOff>
                <xdr:row>68</xdr:row>
                <xdr:rowOff>152400</xdr:rowOff>
              </to>
            </anchor>
          </controlPr>
        </control>
      </mc:Choice>
    </mc:AlternateContent>
    <mc:AlternateContent xmlns:mc="http://schemas.openxmlformats.org/markup-compatibility/2006">
      <mc:Choice Requires="x14">
        <control shapeId="69646" r:id="rId22" name="Option Button 14">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69647" r:id="rId23" name="Option Button 15">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9648" r:id="rId24" name="Group Box 16">
          <controlPr defaultSize="0" autoFill="0" autoPict="0">
            <anchor moveWithCells="1">
              <from>
                <xdr:col>4</xdr:col>
                <xdr:colOff>412750</xdr:colOff>
                <xdr:row>65</xdr:row>
                <xdr:rowOff>0</xdr:rowOff>
              </from>
              <to>
                <xdr:col>6</xdr:col>
                <xdr:colOff>495300</xdr:colOff>
                <xdr:row>67</xdr:row>
                <xdr:rowOff>260350</xdr:rowOff>
              </to>
            </anchor>
          </controlPr>
        </control>
      </mc:Choice>
    </mc:AlternateContent>
    <mc:AlternateContent xmlns:mc="http://schemas.openxmlformats.org/markup-compatibility/2006">
      <mc:Choice Requires="x14">
        <control shapeId="69652" r:id="rId25" name="Group Box 20">
          <controlPr defaultSize="0" autoFill="0" autoPict="0">
            <anchor moveWithCells="1">
              <from>
                <xdr:col>0</xdr:col>
                <xdr:colOff>488950</xdr:colOff>
                <xdr:row>68</xdr:row>
                <xdr:rowOff>336550</xdr:rowOff>
              </from>
              <to>
                <xdr:col>4</xdr:col>
                <xdr:colOff>393700</xdr:colOff>
                <xdr:row>72</xdr:row>
                <xdr:rowOff>31750</xdr:rowOff>
              </to>
            </anchor>
          </controlPr>
        </control>
      </mc:Choice>
    </mc:AlternateContent>
    <mc:AlternateContent xmlns:mc="http://schemas.openxmlformats.org/markup-compatibility/2006">
      <mc:Choice Requires="x14">
        <control shapeId="69653" r:id="rId26" name="Option Button 21">
          <controlPr defaultSize="0" autoFill="0" autoLine="0" autoPict="0">
            <anchor moveWithCells="1">
              <from>
                <xdr:col>2</xdr:col>
                <xdr:colOff>1327150</xdr:colOff>
                <xdr:row>37</xdr:row>
                <xdr:rowOff>190500</xdr:rowOff>
              </from>
              <to>
                <xdr:col>3</xdr:col>
                <xdr:colOff>1327150</xdr:colOff>
                <xdr:row>38</xdr:row>
                <xdr:rowOff>190500</xdr:rowOff>
              </to>
            </anchor>
          </controlPr>
        </control>
      </mc:Choice>
    </mc:AlternateContent>
    <mc:AlternateContent xmlns:mc="http://schemas.openxmlformats.org/markup-compatibility/2006">
      <mc:Choice Requires="x14">
        <control shapeId="69654" r:id="rId27" name="Option Button 22">
          <controlPr defaultSize="0" autoFill="0" autoLine="0" autoPict="0">
            <anchor moveWithCells="1">
              <from>
                <xdr:col>2</xdr:col>
                <xdr:colOff>1593850</xdr:colOff>
                <xdr:row>37</xdr:row>
                <xdr:rowOff>107950</xdr:rowOff>
              </from>
              <to>
                <xdr:col>4</xdr:col>
                <xdr:colOff>298450</xdr:colOff>
                <xdr:row>38</xdr:row>
                <xdr:rowOff>107950</xdr:rowOff>
              </to>
            </anchor>
          </controlPr>
        </control>
      </mc:Choice>
    </mc:AlternateContent>
    <mc:AlternateContent xmlns:mc="http://schemas.openxmlformats.org/markup-compatibility/2006">
      <mc:Choice Requires="x14">
        <control shapeId="69655" r:id="rId28" name="Option Button 23">
          <controlPr defaultSize="0" autoFill="0" autoLine="0" autoPict="0">
            <anchor moveWithCells="1">
              <from>
                <xdr:col>4</xdr:col>
                <xdr:colOff>336550</xdr:colOff>
                <xdr:row>37</xdr:row>
                <xdr:rowOff>107950</xdr:rowOff>
              </from>
              <to>
                <xdr:col>5</xdr:col>
                <xdr:colOff>946150</xdr:colOff>
                <xdr:row>38</xdr:row>
                <xdr:rowOff>107950</xdr:rowOff>
              </to>
            </anchor>
          </controlPr>
        </control>
      </mc:Choice>
    </mc:AlternateContent>
    <mc:AlternateContent xmlns:mc="http://schemas.openxmlformats.org/markup-compatibility/2006">
      <mc:Choice Requires="x14">
        <control shapeId="69657" r:id="rId29" name="Group Box 25">
          <controlPr defaultSize="0" autoFill="0" autoPict="0">
            <anchor moveWithCells="1">
              <from>
                <xdr:col>2</xdr:col>
                <xdr:colOff>800100</xdr:colOff>
                <xdr:row>36</xdr:row>
                <xdr:rowOff>412750</xdr:rowOff>
              </from>
              <to>
                <xdr:col>14</xdr:col>
                <xdr:colOff>1289050</xdr:colOff>
                <xdr:row>39</xdr:row>
                <xdr:rowOff>76200</xdr:rowOff>
              </to>
            </anchor>
          </controlPr>
        </control>
      </mc:Choice>
    </mc:AlternateContent>
    <mc:AlternateContent xmlns:mc="http://schemas.openxmlformats.org/markup-compatibility/2006">
      <mc:Choice Requires="x14">
        <control shapeId="69661" r:id="rId30" name="Group Box 29">
          <controlPr defaultSize="0" autoFill="0" autoPict="0">
            <anchor moveWithCells="1">
              <from>
                <xdr:col>0</xdr:col>
                <xdr:colOff>869950</xdr:colOff>
                <xdr:row>42</xdr:row>
                <xdr:rowOff>336550</xdr:rowOff>
              </from>
              <to>
                <xdr:col>4</xdr:col>
                <xdr:colOff>393700</xdr:colOff>
                <xdr:row>46</xdr:row>
                <xdr:rowOff>31750</xdr:rowOff>
              </to>
            </anchor>
          </controlPr>
        </control>
      </mc:Choice>
    </mc:AlternateContent>
    <mc:AlternateContent xmlns:mc="http://schemas.openxmlformats.org/markup-compatibility/2006">
      <mc:Choice Requires="x14">
        <control shapeId="69732" r:id="rId31" name="Check Box 100">
          <controlPr defaultSize="0" autoFill="0" autoLine="0" autoPict="0">
            <anchor moveWithCells="1">
              <from>
                <xdr:col>1</xdr:col>
                <xdr:colOff>1403350</xdr:colOff>
                <xdr:row>9</xdr:row>
                <xdr:rowOff>184150</xdr:rowOff>
              </from>
              <to>
                <xdr:col>3</xdr:col>
                <xdr:colOff>0</xdr:colOff>
                <xdr:row>10</xdr:row>
                <xdr:rowOff>0</xdr:rowOff>
              </to>
            </anchor>
          </controlPr>
        </control>
      </mc:Choice>
    </mc:AlternateContent>
    <mc:AlternateContent xmlns:mc="http://schemas.openxmlformats.org/markup-compatibility/2006">
      <mc:Choice Requires="x14">
        <control shapeId="69733" r:id="rId32" name="Check Box 101">
          <controlPr defaultSize="0" autoFill="0" autoLine="0" autoPict="0">
            <anchor moveWithCells="1">
              <from>
                <xdr:col>0</xdr:col>
                <xdr:colOff>1784350</xdr:colOff>
                <xdr:row>9</xdr:row>
                <xdr:rowOff>184150</xdr:rowOff>
              </from>
              <to>
                <xdr:col>2</xdr:col>
                <xdr:colOff>0</xdr:colOff>
                <xdr:row>10</xdr:row>
                <xdr:rowOff>0</xdr:rowOff>
              </to>
            </anchor>
          </controlPr>
        </control>
      </mc:Choice>
    </mc:AlternateContent>
    <mc:AlternateContent xmlns:mc="http://schemas.openxmlformats.org/markup-compatibility/2006">
      <mc:Choice Requires="x14">
        <control shapeId="69734" r:id="rId33" name="Check Box 102">
          <controlPr defaultSize="0" autoFill="0" autoLine="0" autoPict="0">
            <anchor moveWithCells="1">
              <from>
                <xdr:col>3</xdr:col>
                <xdr:colOff>1422400</xdr:colOff>
                <xdr:row>9</xdr:row>
                <xdr:rowOff>184150</xdr:rowOff>
              </from>
              <to>
                <xdr:col>3</xdr:col>
                <xdr:colOff>1593850</xdr:colOff>
                <xdr:row>10</xdr:row>
                <xdr:rowOff>0</xdr:rowOff>
              </to>
            </anchor>
          </controlPr>
        </control>
      </mc:Choice>
    </mc:AlternateContent>
    <mc:AlternateContent xmlns:mc="http://schemas.openxmlformats.org/markup-compatibility/2006">
      <mc:Choice Requires="x14">
        <control shapeId="69735" r:id="rId34" name="Check Box 103">
          <controlPr defaultSize="0" autoFill="0" autoLine="0" autoPict="0">
            <anchor moveWithCells="1">
              <from>
                <xdr:col>3</xdr:col>
                <xdr:colOff>0</xdr:colOff>
                <xdr:row>9</xdr:row>
                <xdr:rowOff>184150</xdr:rowOff>
              </from>
              <to>
                <xdr:col>3</xdr:col>
                <xdr:colOff>1422400</xdr:colOff>
                <xdr:row>10</xdr:row>
                <xdr:rowOff>0</xdr:rowOff>
              </to>
            </anchor>
          </controlPr>
        </control>
      </mc:Choice>
    </mc:AlternateContent>
    <mc:AlternateContent xmlns:mc="http://schemas.openxmlformats.org/markup-compatibility/2006">
      <mc:Choice Requires="x14">
        <control shapeId="69736" r:id="rId35" name="Group Box 104">
          <controlPr defaultSize="0" autoFill="0" autoPict="0">
            <anchor moveWithCells="1">
              <from>
                <xdr:col>0</xdr:col>
                <xdr:colOff>76200</xdr:colOff>
                <xdr:row>96</xdr:row>
                <xdr:rowOff>0</xdr:rowOff>
              </from>
              <to>
                <xdr:col>4</xdr:col>
                <xdr:colOff>393700</xdr:colOff>
                <xdr:row>100</xdr:row>
                <xdr:rowOff>222250</xdr:rowOff>
              </to>
            </anchor>
          </controlPr>
        </control>
      </mc:Choice>
    </mc:AlternateContent>
    <mc:AlternateContent xmlns:mc="http://schemas.openxmlformats.org/markup-compatibility/2006">
      <mc:Choice Requires="x14">
        <control shapeId="69737" r:id="rId36" name="Option Button 105">
          <controlPr defaultSize="0" autoFill="0" autoLine="0" autoPict="0">
            <anchor moveWithCells="1">
              <from>
                <xdr:col>4</xdr:col>
                <xdr:colOff>641350</xdr:colOff>
                <xdr:row>103</xdr:row>
                <xdr:rowOff>0</xdr:rowOff>
              </from>
              <to>
                <xdr:col>5</xdr:col>
                <xdr:colOff>76200</xdr:colOff>
                <xdr:row>104</xdr:row>
                <xdr:rowOff>76200</xdr:rowOff>
              </to>
            </anchor>
          </controlPr>
        </control>
      </mc:Choice>
    </mc:AlternateContent>
    <mc:AlternateContent xmlns:mc="http://schemas.openxmlformats.org/markup-compatibility/2006">
      <mc:Choice Requires="x14">
        <control shapeId="69738" r:id="rId37" name="Option Button 106">
          <controlPr defaultSize="0" autoFill="0" autoLine="0" autoPict="0">
            <anchor moveWithCells="1">
              <from>
                <xdr:col>5</xdr:col>
                <xdr:colOff>869950</xdr:colOff>
                <xdr:row>103</xdr:row>
                <xdr:rowOff>31750</xdr:rowOff>
              </from>
              <to>
                <xdr:col>6</xdr:col>
                <xdr:colOff>0</xdr:colOff>
                <xdr:row>104</xdr:row>
                <xdr:rowOff>31750</xdr:rowOff>
              </to>
            </anchor>
          </controlPr>
        </control>
      </mc:Choice>
    </mc:AlternateContent>
    <mc:AlternateContent xmlns:mc="http://schemas.openxmlformats.org/markup-compatibility/2006">
      <mc:Choice Requires="x14">
        <control shapeId="69739" r:id="rId38" name="Group Box 107">
          <controlPr defaultSize="0" autoFill="0" autoPict="0">
            <anchor moveWithCells="1">
              <from>
                <xdr:col>4</xdr:col>
                <xdr:colOff>565150</xdr:colOff>
                <xdr:row>102</xdr:row>
                <xdr:rowOff>31750</xdr:rowOff>
              </from>
              <to>
                <xdr:col>6</xdr:col>
                <xdr:colOff>800100</xdr:colOff>
                <xdr:row>104</xdr:row>
                <xdr:rowOff>260350</xdr:rowOff>
              </to>
            </anchor>
          </controlPr>
        </control>
      </mc:Choice>
    </mc:AlternateContent>
    <mc:AlternateContent xmlns:mc="http://schemas.openxmlformats.org/markup-compatibility/2006">
      <mc:Choice Requires="x14">
        <control shapeId="69740" r:id="rId39" name="Group Box 108">
          <controlPr defaultSize="0" autoFill="0" autoPict="0">
            <anchor moveWithCells="1">
              <from>
                <xdr:col>0</xdr:col>
                <xdr:colOff>565150</xdr:colOff>
                <xdr:row>96</xdr:row>
                <xdr:rowOff>114300</xdr:rowOff>
              </from>
              <to>
                <xdr:col>4</xdr:col>
                <xdr:colOff>393700</xdr:colOff>
                <xdr:row>100</xdr:row>
                <xdr:rowOff>69850</xdr:rowOff>
              </to>
            </anchor>
          </controlPr>
        </control>
      </mc:Choice>
    </mc:AlternateContent>
    <mc:AlternateContent xmlns:mc="http://schemas.openxmlformats.org/markup-compatibility/2006">
      <mc:Choice Requires="x14">
        <control shapeId="69741" r:id="rId40" name="Option Button 109">
          <controlPr defaultSize="0" autoFill="0" autoLine="0" autoPict="0">
            <anchor moveWithCells="1">
              <from>
                <xdr:col>4</xdr:col>
                <xdr:colOff>641350</xdr:colOff>
                <xdr:row>106</xdr:row>
                <xdr:rowOff>0</xdr:rowOff>
              </from>
              <to>
                <xdr:col>5</xdr:col>
                <xdr:colOff>76200</xdr:colOff>
                <xdr:row>107</xdr:row>
                <xdr:rowOff>76200</xdr:rowOff>
              </to>
            </anchor>
          </controlPr>
        </control>
      </mc:Choice>
    </mc:AlternateContent>
    <mc:AlternateContent xmlns:mc="http://schemas.openxmlformats.org/markup-compatibility/2006">
      <mc:Choice Requires="x14">
        <control shapeId="69742" r:id="rId41" name="Option Button 110">
          <controlPr defaultSize="0" autoFill="0" autoLine="0" autoPict="0">
            <anchor moveWithCells="1">
              <from>
                <xdr:col>5</xdr:col>
                <xdr:colOff>869950</xdr:colOff>
                <xdr:row>106</xdr:row>
                <xdr:rowOff>31750</xdr:rowOff>
              </from>
              <to>
                <xdr:col>6</xdr:col>
                <xdr:colOff>0</xdr:colOff>
                <xdr:row>107</xdr:row>
                <xdr:rowOff>31750</xdr:rowOff>
              </to>
            </anchor>
          </controlPr>
        </control>
      </mc:Choice>
    </mc:AlternateContent>
    <mc:AlternateContent xmlns:mc="http://schemas.openxmlformats.org/markup-compatibility/2006">
      <mc:Choice Requires="x14">
        <control shapeId="69743" r:id="rId42" name="Group Box 111">
          <controlPr defaultSize="0" autoFill="0" autoPict="0">
            <anchor moveWithCells="1">
              <from>
                <xdr:col>4</xdr:col>
                <xdr:colOff>412750</xdr:colOff>
                <xdr:row>105</xdr:row>
                <xdr:rowOff>107950</xdr:rowOff>
              </from>
              <to>
                <xdr:col>6</xdr:col>
                <xdr:colOff>495300</xdr:colOff>
                <xdr:row>108</xdr:row>
                <xdr:rowOff>76200</xdr:rowOff>
              </to>
            </anchor>
          </controlPr>
        </control>
      </mc:Choice>
    </mc:AlternateContent>
  </control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dimension ref="A1:O144"/>
  <sheetViews>
    <sheetView showGridLines="0" zoomScale="90" zoomScaleNormal="90" workbookViewId="0">
      <selection activeCell="H8" sqref="H8"/>
    </sheetView>
  </sheetViews>
  <sheetFormatPr defaultColWidth="0" defaultRowHeight="14.5" customHeight="1" zeroHeight="1"/>
  <cols>
    <col min="1" max="1" width="14.54296875" style="39" customWidth="1"/>
    <col min="2" max="2" width="9.54296875" style="39" customWidth="1"/>
    <col min="3" max="3" width="11.54296875" style="39" customWidth="1"/>
    <col min="4" max="4" width="15" style="39" customWidth="1"/>
    <col min="5" max="5" width="10.54296875" style="39" customWidth="1"/>
    <col min="6" max="6" width="12" style="39" customWidth="1"/>
    <col min="7" max="7" width="11.54296875" style="39" customWidth="1"/>
    <col min="8" max="10" width="10.54296875" style="39" customWidth="1"/>
    <col min="11" max="11" width="19.54296875" style="39" customWidth="1"/>
    <col min="12" max="13" width="10.54296875" style="39" customWidth="1"/>
    <col min="14" max="14" width="9.1796875" style="39" customWidth="1"/>
    <col min="15" max="15" width="13.81640625" style="39" customWidth="1"/>
    <col min="16" max="16384" width="13.81640625" style="39" hidden="1"/>
  </cols>
  <sheetData>
    <row r="1" spans="1:15" ht="55" customHeight="1">
      <c r="A1" s="2138" t="str">
        <f>Development!$A$3&amp;" Residential Efficiency Program"</f>
        <v>2024 Residential Efficiency Program</v>
      </c>
      <c r="B1" s="2138"/>
      <c r="C1" s="2138"/>
      <c r="D1" s="2138"/>
      <c r="E1" s="2138"/>
      <c r="F1" s="2138"/>
      <c r="G1" s="2138"/>
      <c r="H1" s="2138"/>
      <c r="I1" s="2138"/>
      <c r="J1" s="2138"/>
      <c r="K1" s="6"/>
      <c r="L1" s="6"/>
      <c r="M1" s="6"/>
      <c r="N1" s="6"/>
      <c r="O1" s="6"/>
    </row>
    <row r="2" spans="1:15" ht="55" customHeight="1">
      <c r="A2" s="2139" t="s">
        <v>126</v>
      </c>
      <c r="B2" s="2139"/>
      <c r="C2" s="2139"/>
      <c r="D2" s="2139"/>
      <c r="E2" s="2139"/>
      <c r="F2" s="2139"/>
      <c r="G2" s="2139"/>
      <c r="H2" s="2139"/>
      <c r="I2" s="2139"/>
      <c r="J2" s="2139"/>
      <c r="K2" s="7"/>
      <c r="L2" s="7"/>
      <c r="M2" s="7"/>
      <c r="N2" s="7"/>
      <c r="O2" s="7"/>
    </row>
    <row r="3" spans="1:15" ht="23.5" thickBot="1">
      <c r="A3" s="21" t="s">
        <v>128</v>
      </c>
      <c r="B3" s="21"/>
      <c r="C3" s="21"/>
      <c r="D3" s="21"/>
      <c r="E3" s="21"/>
      <c r="F3" s="21"/>
      <c r="G3" s="21"/>
      <c r="H3" s="21"/>
      <c r="I3" s="21"/>
      <c r="J3" s="21"/>
      <c r="K3" s="21"/>
      <c r="L3" s="21"/>
      <c r="M3" s="21"/>
      <c r="N3" s="21"/>
      <c r="O3" s="21"/>
    </row>
    <row r="4" spans="1:15" ht="18.75" customHeight="1">
      <c r="A4" s="22"/>
      <c r="B4" s="22"/>
      <c r="C4" s="22"/>
      <c r="D4" s="22"/>
      <c r="E4" s="22"/>
      <c r="F4" s="22"/>
      <c r="G4" s="22"/>
      <c r="H4" s="22"/>
      <c r="I4" s="22"/>
      <c r="J4" s="22"/>
      <c r="K4" s="22"/>
      <c r="L4" s="22"/>
      <c r="M4" s="22"/>
      <c r="N4" s="22"/>
      <c r="O4" s="22"/>
    </row>
    <row r="5" spans="1:15" ht="18" customHeight="1">
      <c r="A5" s="15" t="s">
        <v>130</v>
      </c>
      <c r="B5" s="92" t="str">
        <f>IF('ASHP Equipment Information'!B200="","",'ASHP Equipment Information'!B200)</f>
        <v/>
      </c>
      <c r="C5" s="2125"/>
      <c r="D5" s="2125"/>
      <c r="E5" s="15"/>
      <c r="F5" s="15"/>
      <c r="G5" s="15" t="s">
        <v>76</v>
      </c>
      <c r="H5" s="2140" t="str">
        <f>IF('ASHP Equipment Information'!B202="","",'ASHP Equipment Information'!B202)</f>
        <v/>
      </c>
      <c r="I5" s="2140"/>
      <c r="J5" s="12"/>
      <c r="K5" s="7"/>
      <c r="L5" s="7"/>
      <c r="M5" s="7"/>
      <c r="N5" s="7"/>
      <c r="O5" s="7"/>
    </row>
    <row r="6" spans="1:15" ht="18" customHeight="1">
      <c r="A6" s="15"/>
      <c r="B6" s="15"/>
      <c r="C6" s="15"/>
      <c r="D6" s="15"/>
      <c r="E6" s="15"/>
      <c r="F6" s="15"/>
      <c r="G6" s="15"/>
      <c r="H6" s="15"/>
      <c r="I6" s="12"/>
      <c r="J6" s="12"/>
      <c r="K6" s="7"/>
      <c r="L6" s="7"/>
      <c r="M6" s="7"/>
      <c r="N6" s="7"/>
      <c r="O6" s="7"/>
    </row>
    <row r="7" spans="1:15" ht="18" customHeight="1">
      <c r="B7" s="15"/>
      <c r="D7" s="15"/>
      <c r="E7" s="15"/>
      <c r="F7" s="15"/>
      <c r="G7" s="15" t="s">
        <v>129</v>
      </c>
      <c r="H7" s="2140" t="str">
        <f>IF('ASHP Equipment Information'!B204="","",'ASHP Equipment Information'!B204)</f>
        <v/>
      </c>
      <c r="I7" s="2140"/>
      <c r="J7" s="12"/>
      <c r="K7" s="7"/>
      <c r="L7" s="7"/>
      <c r="M7" s="7"/>
      <c r="N7" s="7"/>
      <c r="O7" s="7"/>
    </row>
    <row r="8" spans="1:15" ht="23">
      <c r="A8" s="17" t="s">
        <v>127</v>
      </c>
      <c r="B8" s="16"/>
      <c r="C8" s="16"/>
      <c r="D8" s="16"/>
      <c r="E8" s="16"/>
      <c r="F8" s="16"/>
      <c r="G8" s="16"/>
      <c r="H8" s="16"/>
      <c r="I8" s="16"/>
      <c r="J8" s="16"/>
      <c r="K8" s="16"/>
      <c r="L8" s="16"/>
      <c r="M8" s="11"/>
      <c r="N8" s="16"/>
      <c r="O8" s="16"/>
    </row>
    <row r="9" spans="1:15" ht="30.5">
      <c r="A9" s="12"/>
      <c r="B9" s="66" t="s">
        <v>28</v>
      </c>
      <c r="C9" s="67"/>
      <c r="D9" s="66" t="s">
        <v>29</v>
      </c>
      <c r="E9" s="68"/>
      <c r="F9" s="12"/>
      <c r="G9" s="12"/>
      <c r="H9" s="12"/>
      <c r="I9" s="12"/>
      <c r="J9" s="12"/>
      <c r="K9" s="7"/>
      <c r="L9" s="7"/>
      <c r="M9" s="7"/>
      <c r="N9" s="7"/>
      <c r="O9" s="7"/>
    </row>
    <row r="10" spans="1:15" ht="24" customHeight="1">
      <c r="A10" s="7"/>
      <c r="B10" s="19"/>
      <c r="C10" s="19"/>
      <c r="D10" s="19"/>
      <c r="E10" s="19"/>
      <c r="G10" s="13"/>
      <c r="H10" s="13"/>
      <c r="J10" s="7"/>
      <c r="K10" s="7"/>
      <c r="L10" s="7"/>
      <c r="M10" s="7"/>
      <c r="N10" s="7"/>
      <c r="O10" s="7"/>
    </row>
    <row r="11" spans="1:15" ht="23.5" thickBot="1">
      <c r="A11" s="14" t="s">
        <v>65</v>
      </c>
      <c r="B11" s="14"/>
      <c r="C11" s="14"/>
      <c r="D11" s="14"/>
      <c r="E11" s="14"/>
      <c r="F11" s="14"/>
      <c r="G11" s="14"/>
      <c r="H11" s="14"/>
      <c r="I11" s="14"/>
      <c r="J11" s="14"/>
      <c r="K11" s="14"/>
      <c r="L11" s="14"/>
      <c r="M11" s="14"/>
      <c r="N11" s="14"/>
      <c r="O11" s="14"/>
    </row>
    <row r="12" spans="1:15" ht="6.75" customHeight="1">
      <c r="A12" s="4"/>
      <c r="B12" s="5"/>
      <c r="C12" s="5"/>
      <c r="D12" s="5"/>
      <c r="E12" s="5"/>
      <c r="F12" s="5"/>
      <c r="G12" s="5"/>
      <c r="H12" s="5"/>
      <c r="I12" s="5"/>
      <c r="J12" s="5"/>
      <c r="K12" s="5"/>
      <c r="L12" s="5"/>
      <c r="M12" s="5"/>
      <c r="N12" s="5"/>
      <c r="O12" s="5"/>
    </row>
    <row r="13" spans="1:15" ht="33.65" customHeight="1">
      <c r="A13" s="135" t="s">
        <v>464</v>
      </c>
      <c r="B13" s="5"/>
      <c r="C13" s="5"/>
      <c r="D13" s="5"/>
      <c r="E13" s="5"/>
      <c r="F13" s="5"/>
      <c r="G13" s="5"/>
      <c r="H13" s="5"/>
      <c r="I13" s="5"/>
      <c r="J13" s="5"/>
      <c r="K13" s="5"/>
      <c r="L13" s="5"/>
      <c r="M13" s="5"/>
      <c r="N13" s="5"/>
      <c r="O13" s="5"/>
    </row>
    <row r="14" spans="1:15" ht="33.65" customHeight="1">
      <c r="A14" s="4"/>
      <c r="B14" s="5"/>
      <c r="C14" s="5"/>
      <c r="D14" s="5"/>
      <c r="E14" s="5"/>
      <c r="F14" s="5"/>
      <c r="G14" s="5"/>
      <c r="H14" s="5"/>
      <c r="I14" s="5"/>
      <c r="J14" s="5"/>
      <c r="K14" s="5"/>
      <c r="L14" s="5"/>
      <c r="M14" s="5"/>
      <c r="N14" s="5"/>
      <c r="O14" s="5"/>
    </row>
    <row r="15" spans="1:15" ht="33.65" customHeight="1">
      <c r="A15" s="39" t="s">
        <v>532</v>
      </c>
      <c r="E15" s="2094"/>
      <c r="F15" s="2094"/>
      <c r="G15" s="39" t="str">
        <f>IF(OR(E15=""),"",'Air Flow References'!AO4)</f>
        <v/>
      </c>
      <c r="L15" s="40" t="s">
        <v>533</v>
      </c>
      <c r="M15" s="2092"/>
      <c r="N15" s="2092"/>
      <c r="O15" s="39" t="str">
        <f>IF(OR(M15=""),"",'Air Flow References'!AO6)</f>
        <v/>
      </c>
    </row>
    <row r="16" spans="1:15" ht="33.65" customHeight="1">
      <c r="E16" s="164"/>
      <c r="F16" s="164"/>
      <c r="L16" s="40"/>
      <c r="M16" s="161"/>
      <c r="N16" s="161"/>
    </row>
    <row r="17" spans="1:15" ht="33.65" customHeight="1">
      <c r="A17" s="134" t="s">
        <v>549</v>
      </c>
    </row>
    <row r="18" spans="1:15" ht="33.65" customHeight="1">
      <c r="A18" s="1996" t="s">
        <v>534</v>
      </c>
      <c r="B18" s="1996"/>
      <c r="C18" s="1996"/>
      <c r="D18" s="1996"/>
      <c r="E18" s="2093"/>
      <c r="F18" s="2093"/>
      <c r="G18" s="39" t="str">
        <f>IF(OR(E18=""),"",'Air Flow References'!AO5)</f>
        <v/>
      </c>
      <c r="H18" s="42"/>
      <c r="I18" s="42" t="s">
        <v>418</v>
      </c>
      <c r="L18" s="40" t="s">
        <v>535</v>
      </c>
      <c r="M18" s="2094"/>
      <c r="N18" s="2094"/>
      <c r="O18" s="39" t="str">
        <f>IF(OR(M18=""),"",'Air Flow References'!AO7)</f>
        <v/>
      </c>
    </row>
    <row r="19" spans="1:15" ht="33.65" customHeight="1"/>
    <row r="20" spans="1:15" ht="33.65" customHeight="1">
      <c r="A20" s="39" t="s">
        <v>538</v>
      </c>
    </row>
    <row r="21" spans="1:15" ht="33.65" customHeight="1"/>
    <row r="22" spans="1:15" ht="33.65" customHeight="1">
      <c r="A22" s="39" t="s">
        <v>539</v>
      </c>
      <c r="E22" s="2092"/>
      <c r="F22" s="2092"/>
      <c r="G22" s="39" t="str">
        <f>IF(OR(E22=""),"",'Air Flow References'!AO9)</f>
        <v/>
      </c>
      <c r="H22" s="69"/>
      <c r="I22" s="69"/>
      <c r="J22" s="69"/>
      <c r="K22" s="69"/>
    </row>
    <row r="23" spans="1:15" ht="33.65" customHeight="1">
      <c r="A23" s="159" t="s">
        <v>551</v>
      </c>
      <c r="E23" s="161"/>
      <c r="F23" s="161"/>
    </row>
    <row r="24" spans="1:15" ht="33.65" customHeight="1">
      <c r="E24" s="161"/>
      <c r="F24" s="161"/>
    </row>
    <row r="25" spans="1:15" ht="33.65" customHeight="1">
      <c r="A25" s="39" t="s">
        <v>540</v>
      </c>
      <c r="E25" s="2141"/>
      <c r="F25" s="2141"/>
      <c r="G25" s="39" t="str">
        <f>IF(OR(E25=""),"",'Air Flow References'!AO8)</f>
        <v/>
      </c>
    </row>
    <row r="26" spans="1:15" ht="33.65" customHeight="1">
      <c r="A26" s="159" t="s">
        <v>552</v>
      </c>
    </row>
    <row r="27" spans="1:15" ht="33.65" customHeight="1">
      <c r="A27" s="159"/>
    </row>
    <row r="28" spans="1:15" ht="33.65" customHeight="1">
      <c r="A28" s="159"/>
    </row>
    <row r="29" spans="1:15">
      <c r="A29" s="1996" t="s">
        <v>61</v>
      </c>
      <c r="B29" s="1996"/>
      <c r="C29" s="1996"/>
      <c r="D29" s="1996"/>
      <c r="E29" s="1996"/>
      <c r="F29" s="1996"/>
      <c r="G29" s="1996"/>
      <c r="H29" s="1996"/>
      <c r="I29" s="1996"/>
      <c r="J29" s="1996"/>
      <c r="K29" s="1996"/>
      <c r="L29" s="1996"/>
      <c r="M29" s="1996"/>
    </row>
    <row r="30" spans="1:15" ht="33.65" customHeight="1">
      <c r="A30" s="39" t="s">
        <v>62</v>
      </c>
      <c r="C30" s="2102"/>
      <c r="D30" s="2102"/>
      <c r="E30" s="2102"/>
      <c r="F30" s="2102"/>
      <c r="G30" s="2102"/>
      <c r="H30" s="2102"/>
      <c r="I30" s="2102"/>
      <c r="J30" s="2102"/>
      <c r="K30" s="2102"/>
      <c r="L30" s="2102"/>
    </row>
    <row r="31" spans="1:15"/>
    <row r="32" spans="1:15">
      <c r="A32" s="42" t="s">
        <v>64</v>
      </c>
    </row>
    <row r="33" spans="1:15">
      <c r="A33" s="39" t="s">
        <v>2055</v>
      </c>
    </row>
    <row r="34" spans="1:15">
      <c r="A34" s="39" t="s">
        <v>63</v>
      </c>
    </row>
    <row r="35" spans="1:15"/>
    <row r="36" spans="1:15" ht="23.5" thickBot="1">
      <c r="A36" s="14" t="s">
        <v>232</v>
      </c>
      <c r="B36" s="14"/>
      <c r="C36" s="14"/>
      <c r="D36" s="14"/>
      <c r="E36" s="14"/>
      <c r="F36" s="14"/>
      <c r="G36" s="14"/>
      <c r="H36" s="14"/>
      <c r="I36" s="14"/>
      <c r="J36" s="14"/>
      <c r="K36" s="14"/>
      <c r="L36" s="14"/>
      <c r="M36" s="14"/>
      <c r="N36" s="14"/>
      <c r="O36" s="14"/>
    </row>
    <row r="37" spans="1:15" ht="23">
      <c r="A37" s="4"/>
      <c r="B37" s="4"/>
      <c r="C37" s="4"/>
      <c r="D37" s="4"/>
      <c r="E37" s="4"/>
      <c r="F37" s="4"/>
      <c r="G37" s="4"/>
      <c r="H37" s="4"/>
      <c r="I37" s="4"/>
      <c r="J37" s="4"/>
      <c r="K37" s="4"/>
      <c r="L37" s="4"/>
      <c r="M37" s="4"/>
      <c r="N37" s="4"/>
      <c r="O37" s="4"/>
    </row>
    <row r="38" spans="1:15" ht="23">
      <c r="A38" s="3" t="s">
        <v>92</v>
      </c>
      <c r="B38" s="4"/>
      <c r="C38" s="4"/>
      <c r="D38" s="4"/>
      <c r="E38" s="4"/>
      <c r="F38" s="4"/>
      <c r="G38" s="4"/>
      <c r="H38" s="4"/>
      <c r="I38" s="2116"/>
      <c r="J38" s="2116"/>
      <c r="K38" s="4"/>
      <c r="L38" s="4"/>
      <c r="M38" s="4"/>
    </row>
    <row r="39" spans="1:15" ht="23">
      <c r="A39" s="4"/>
      <c r="B39" s="4"/>
      <c r="C39" s="4"/>
      <c r="D39" s="4"/>
      <c r="E39" s="4"/>
      <c r="F39" s="4"/>
      <c r="G39" s="4"/>
      <c r="H39" s="4"/>
      <c r="I39" s="4"/>
      <c r="J39" s="4"/>
      <c r="K39" s="4"/>
      <c r="L39" s="4"/>
      <c r="M39" s="4"/>
      <c r="N39" s="4"/>
      <c r="O39" s="4"/>
    </row>
    <row r="40" spans="1:15">
      <c r="A40" s="43" t="s">
        <v>219</v>
      </c>
      <c r="B40" s="43"/>
      <c r="C40" s="43"/>
      <c r="D40" s="43"/>
      <c r="E40" s="43"/>
      <c r="F40" s="43"/>
      <c r="G40" s="43"/>
      <c r="H40" s="43"/>
      <c r="I40" s="43"/>
      <c r="J40" s="43"/>
      <c r="K40" s="43"/>
      <c r="L40" s="43"/>
      <c r="M40" s="43"/>
      <c r="N40" s="43"/>
      <c r="O40" s="43"/>
    </row>
    <row r="41" spans="1:15">
      <c r="A41" s="44"/>
      <c r="B41" s="45"/>
      <c r="C41" s="45"/>
      <c r="D41" s="45"/>
      <c r="E41" s="45"/>
      <c r="F41" s="45"/>
      <c r="G41" s="45"/>
      <c r="H41" s="45"/>
      <c r="I41" s="45"/>
      <c r="J41" s="45"/>
      <c r="K41" s="45"/>
      <c r="L41" s="45"/>
      <c r="M41" s="45"/>
      <c r="N41" s="45"/>
    </row>
    <row r="42" spans="1:15">
      <c r="A42" s="49" t="s">
        <v>90</v>
      </c>
    </row>
    <row r="43" spans="1:15">
      <c r="A43" s="46" t="s">
        <v>91</v>
      </c>
    </row>
    <row r="44" spans="1:15">
      <c r="A44" s="46"/>
    </row>
    <row r="45" spans="1:15">
      <c r="A45" s="46"/>
      <c r="E45" s="2111"/>
      <c r="F45" s="2111"/>
    </row>
    <row r="46" spans="1:15">
      <c r="A46" s="46"/>
    </row>
    <row r="47" spans="1:15">
      <c r="A47" s="46"/>
    </row>
    <row r="48" spans="1:15">
      <c r="A48" s="46"/>
    </row>
    <row r="49" spans="1:7">
      <c r="A49" s="46"/>
      <c r="B49" s="39" t="s">
        <v>105</v>
      </c>
      <c r="E49" s="91"/>
      <c r="F49" s="39" t="s">
        <v>96</v>
      </c>
      <c r="G49" s="39" t="str">
        <f>IF(OR(E49=""),"",'Air Flow References'!AO16)</f>
        <v/>
      </c>
    </row>
    <row r="50" spans="1:7">
      <c r="A50" s="46"/>
    </row>
    <row r="51" spans="1:7">
      <c r="A51" s="46"/>
      <c r="B51" s="39" t="s">
        <v>106</v>
      </c>
      <c r="E51" s="91"/>
      <c r="F51" s="51" t="s">
        <v>96</v>
      </c>
      <c r="G51" s="39" t="str">
        <f>IF(OR(E51=""),"",'Air Flow References'!AO17)</f>
        <v/>
      </c>
    </row>
    <row r="52" spans="1:7">
      <c r="A52" s="46"/>
    </row>
    <row r="53" spans="1:7">
      <c r="A53" s="49" t="s">
        <v>97</v>
      </c>
    </row>
    <row r="54" spans="1:7">
      <c r="A54" s="49"/>
    </row>
    <row r="55" spans="1:7">
      <c r="A55" s="46" t="s">
        <v>107</v>
      </c>
      <c r="E55" s="91"/>
      <c r="F55" s="39" t="s">
        <v>101</v>
      </c>
      <c r="G55" s="39" t="str">
        <f>IF(OR(E55=""),"",'Air Flow References'!AO18)</f>
        <v/>
      </c>
    </row>
    <row r="56" spans="1:7">
      <c r="A56" s="46"/>
    </row>
    <row r="57" spans="1:7">
      <c r="A57" s="46" t="s">
        <v>108</v>
      </c>
      <c r="E57" s="91"/>
      <c r="F57" s="39" t="s">
        <v>96</v>
      </c>
      <c r="G57" s="39" t="str">
        <f>IF(OR(E57=""),"",'Air Flow References'!AO19)</f>
        <v/>
      </c>
    </row>
    <row r="58" spans="1:7">
      <c r="A58" s="46"/>
    </row>
    <row r="59" spans="1:7">
      <c r="A59" s="46" t="s">
        <v>109</v>
      </c>
      <c r="E59" s="91"/>
      <c r="F59" s="39" t="s">
        <v>96</v>
      </c>
      <c r="G59" s="39" t="str">
        <f>IF(OR(E59=""),"",'Air Flow References'!AO20)</f>
        <v/>
      </c>
    </row>
    <row r="60" spans="1:7">
      <c r="A60" s="46"/>
    </row>
    <row r="61" spans="1:7">
      <c r="A61" s="46" t="s">
        <v>110</v>
      </c>
      <c r="E61" s="93" t="str">
        <f>IF(OR(E57="",E59=""),"",E57-E59)</f>
        <v/>
      </c>
      <c r="F61" s="39" t="s">
        <v>96</v>
      </c>
      <c r="G61" s="39" t="str">
        <f>'Air Flow References'!AO21</f>
        <v/>
      </c>
    </row>
    <row r="62" spans="1:7">
      <c r="A62" s="46"/>
    </row>
    <row r="63" spans="1:7">
      <c r="A63" s="52" t="s">
        <v>111</v>
      </c>
    </row>
    <row r="64" spans="1:7">
      <c r="A64" s="46"/>
    </row>
    <row r="65" spans="1:15">
      <c r="A65" s="53" t="s">
        <v>112</v>
      </c>
      <c r="B65" s="54"/>
      <c r="C65" s="54"/>
      <c r="D65" s="54"/>
      <c r="E65" s="54"/>
      <c r="F65" s="54"/>
      <c r="G65" s="54"/>
      <c r="H65" s="54"/>
      <c r="I65" s="54"/>
      <c r="J65" s="54"/>
      <c r="K65" s="54"/>
      <c r="L65" s="54"/>
      <c r="M65" s="54"/>
      <c r="N65" s="54"/>
    </row>
    <row r="66" spans="1:15">
      <c r="A66" s="43" t="s">
        <v>273</v>
      </c>
      <c r="B66" s="43"/>
      <c r="C66" s="43"/>
      <c r="D66" s="43"/>
      <c r="E66" s="43"/>
      <c r="F66" s="43"/>
      <c r="G66" s="43"/>
      <c r="H66" s="43"/>
      <c r="I66" s="43"/>
      <c r="J66" s="43"/>
      <c r="K66" s="43"/>
      <c r="L66" s="43"/>
      <c r="M66" s="43"/>
      <c r="N66" s="43"/>
      <c r="O66" s="43"/>
    </row>
    <row r="67" spans="1:15">
      <c r="A67" s="44"/>
      <c r="B67" s="45"/>
      <c r="C67" s="45"/>
      <c r="D67" s="45"/>
      <c r="E67" s="45"/>
      <c r="F67" s="45"/>
      <c r="G67" s="45"/>
      <c r="H67" s="45"/>
      <c r="I67" s="45"/>
      <c r="J67" s="45"/>
      <c r="K67" s="45"/>
      <c r="L67" s="45"/>
      <c r="M67" s="45"/>
      <c r="N67" s="45"/>
    </row>
    <row r="68" spans="1:15">
      <c r="A68" s="49" t="s">
        <v>90</v>
      </c>
    </row>
    <row r="69" spans="1:15">
      <c r="A69" s="46" t="s">
        <v>91</v>
      </c>
    </row>
    <row r="70" spans="1:15">
      <c r="A70" s="46"/>
    </row>
    <row r="71" spans="1:15">
      <c r="A71" s="46"/>
      <c r="E71" s="2111"/>
      <c r="F71" s="2111"/>
    </row>
    <row r="72" spans="1:15">
      <c r="A72" s="46"/>
    </row>
    <row r="73" spans="1:15">
      <c r="A73" s="46"/>
    </row>
    <row r="74" spans="1:15">
      <c r="A74" s="46"/>
      <c r="B74" s="39" t="s">
        <v>93</v>
      </c>
      <c r="E74" s="91"/>
      <c r="F74" s="39" t="s">
        <v>420</v>
      </c>
      <c r="G74" s="168" t="str">
        <f>IF(OR(E74=""),"",'Air Flow References'!AO28)</f>
        <v/>
      </c>
    </row>
    <row r="75" spans="1:15">
      <c r="A75" s="46"/>
      <c r="B75" s="39" t="s">
        <v>419</v>
      </c>
      <c r="E75" s="164"/>
      <c r="G75" s="50"/>
    </row>
    <row r="76" spans="1:15">
      <c r="A76" s="46"/>
    </row>
    <row r="77" spans="1:15">
      <c r="A77" s="46"/>
      <c r="B77" s="39" t="s">
        <v>94</v>
      </c>
      <c r="E77" s="91"/>
      <c r="F77" s="39" t="s">
        <v>96</v>
      </c>
      <c r="G77" s="39" t="str">
        <f>IF(OR(E77=""),"",'Air Flow References'!AO29)</f>
        <v/>
      </c>
    </row>
    <row r="78" spans="1:15">
      <c r="A78" s="46"/>
    </row>
    <row r="79" spans="1:15">
      <c r="A79" s="46"/>
      <c r="B79" s="39" t="s">
        <v>95</v>
      </c>
      <c r="E79" s="91"/>
      <c r="F79" s="51" t="s">
        <v>96</v>
      </c>
      <c r="G79" s="39" t="str">
        <f>IF(OR(E79=""),"",'Air Flow References'!AO30)</f>
        <v/>
      </c>
    </row>
    <row r="80" spans="1:15">
      <c r="A80" s="46"/>
    </row>
    <row r="81" spans="1:15">
      <c r="A81" s="46"/>
    </row>
    <row r="82" spans="1:15">
      <c r="A82" s="49" t="s">
        <v>97</v>
      </c>
    </row>
    <row r="83" spans="1:15">
      <c r="A83" s="46"/>
    </row>
    <row r="84" spans="1:15">
      <c r="A84" s="46" t="s">
        <v>98</v>
      </c>
      <c r="E84" s="91"/>
      <c r="F84" s="39" t="s">
        <v>101</v>
      </c>
      <c r="G84" s="39" t="str">
        <f>IF(OR(E84=""),"",'Air Flow References'!AO31)</f>
        <v/>
      </c>
    </row>
    <row r="85" spans="1:15">
      <c r="A85" s="46"/>
    </row>
    <row r="86" spans="1:15">
      <c r="A86" s="46" t="s">
        <v>99</v>
      </c>
      <c r="E86" s="91"/>
      <c r="F86" s="51" t="s">
        <v>96</v>
      </c>
      <c r="G86" s="39" t="str">
        <f>IF(OR(E86=""),"",'Air Flow References'!AO32)</f>
        <v/>
      </c>
    </row>
    <row r="87" spans="1:15">
      <c r="A87" s="46"/>
    </row>
    <row r="88" spans="1:15">
      <c r="A88" s="46" t="s">
        <v>100</v>
      </c>
      <c r="E88" s="91"/>
      <c r="F88" s="51" t="s">
        <v>96</v>
      </c>
      <c r="G88" s="39" t="str">
        <f>IF(OR(E88=""),"",'Air Flow References'!AO33)</f>
        <v/>
      </c>
    </row>
    <row r="89" spans="1:15">
      <c r="A89" s="46"/>
    </row>
    <row r="90" spans="1:15">
      <c r="A90" s="46" t="s">
        <v>102</v>
      </c>
      <c r="E90" s="93" t="str">
        <f>IF(OR(E86="",E88=""),"",E88-E86)</f>
        <v/>
      </c>
      <c r="F90" s="51" t="s">
        <v>96</v>
      </c>
      <c r="G90" s="39" t="str">
        <f>'Air Flow References'!AO34</f>
        <v/>
      </c>
    </row>
    <row r="91" spans="1:15">
      <c r="A91" s="46"/>
    </row>
    <row r="92" spans="1:15">
      <c r="A92" s="52" t="s">
        <v>103</v>
      </c>
    </row>
    <row r="93" spans="1:15">
      <c r="A93" s="46"/>
    </row>
    <row r="94" spans="1:15">
      <c r="A94" s="42" t="s">
        <v>104</v>
      </c>
    </row>
    <row r="95" spans="1:15">
      <c r="A95" s="43" t="s">
        <v>858</v>
      </c>
      <c r="B95" s="43"/>
      <c r="C95" s="43"/>
      <c r="D95" s="43"/>
      <c r="E95" s="43"/>
      <c r="F95" s="43"/>
      <c r="G95" s="43"/>
      <c r="H95" s="43"/>
      <c r="I95" s="43"/>
      <c r="J95" s="43"/>
      <c r="K95" s="43"/>
      <c r="L95" s="43"/>
      <c r="M95" s="43"/>
      <c r="N95" s="43"/>
      <c r="O95" s="43"/>
    </row>
    <row r="96" spans="1:15">
      <c r="A96" s="44"/>
      <c r="B96" s="45"/>
      <c r="C96" s="45"/>
      <c r="D96" s="45"/>
      <c r="E96" s="45"/>
      <c r="F96" s="45"/>
      <c r="G96" s="45"/>
      <c r="H96" s="45"/>
      <c r="I96" s="45"/>
      <c r="J96" s="45"/>
      <c r="K96" s="45"/>
      <c r="L96" s="45"/>
      <c r="M96" s="45"/>
      <c r="N96" s="45"/>
    </row>
    <row r="97" spans="1:14">
      <c r="A97" s="46" t="s">
        <v>66</v>
      </c>
    </row>
    <row r="98" spans="1:14" ht="9.75" customHeight="1">
      <c r="A98" s="46"/>
    </row>
    <row r="99" spans="1:14" ht="15.75" customHeight="1">
      <c r="A99" s="46"/>
      <c r="E99" s="2094"/>
      <c r="F99" s="2094"/>
      <c r="G99" s="39" t="s">
        <v>67</v>
      </c>
    </row>
    <row r="100" spans="1:14">
      <c r="A100" s="2086" t="s">
        <v>1965</v>
      </c>
      <c r="B100" s="1815"/>
    </row>
    <row r="101" spans="1:14">
      <c r="A101" s="2086"/>
      <c r="B101" s="1815"/>
      <c r="C101" s="660"/>
      <c r="D101" s="39" t="s">
        <v>2056</v>
      </c>
      <c r="E101" s="660"/>
      <c r="F101" s="39" t="s">
        <v>2057</v>
      </c>
    </row>
    <row r="102" spans="1:14">
      <c r="A102" s="46"/>
    </row>
    <row r="103" spans="1:14">
      <c r="A103" s="46"/>
    </row>
    <row r="104" spans="1:14">
      <c r="A104" s="46" t="s">
        <v>2058</v>
      </c>
      <c r="E104" s="414"/>
    </row>
    <row r="105" spans="1:14">
      <c r="A105" s="46"/>
    </row>
    <row r="106" spans="1:14">
      <c r="A106" s="46"/>
    </row>
    <row r="107" spans="1:14">
      <c r="A107" s="46" t="s">
        <v>78</v>
      </c>
      <c r="E107" s="414"/>
    </row>
    <row r="108" spans="1:14">
      <c r="A108" s="46"/>
    </row>
    <row r="109" spans="1:14">
      <c r="A109" s="46"/>
    </row>
    <row r="110" spans="1:14">
      <c r="A110" s="46" t="s">
        <v>1966</v>
      </c>
      <c r="C110" s="660"/>
      <c r="D110" s="39" t="s">
        <v>79</v>
      </c>
    </row>
    <row r="111" spans="1:14">
      <c r="A111" s="46"/>
    </row>
    <row r="112" spans="1:14">
      <c r="A112" s="46" t="s">
        <v>80</v>
      </c>
      <c r="D112" s="719"/>
      <c r="E112" s="39" t="s">
        <v>81</v>
      </c>
      <c r="F112" s="39" t="s">
        <v>82</v>
      </c>
      <c r="G112" s="657"/>
      <c r="H112" s="39" t="s">
        <v>79</v>
      </c>
      <c r="I112" s="39" t="s">
        <v>83</v>
      </c>
      <c r="J112" s="620"/>
      <c r="K112" s="39" t="s">
        <v>84</v>
      </c>
      <c r="L112" s="47" t="s">
        <v>85</v>
      </c>
      <c r="M112" s="657"/>
      <c r="N112" s="39" t="s">
        <v>86</v>
      </c>
    </row>
    <row r="113" spans="1:15">
      <c r="A113" s="46"/>
      <c r="L113" s="47"/>
    </row>
    <row r="114" spans="1:15">
      <c r="A114" s="46" t="s">
        <v>179</v>
      </c>
      <c r="D114" s="719"/>
      <c r="E114" s="39" t="s">
        <v>81</v>
      </c>
      <c r="F114" s="39" t="s">
        <v>82</v>
      </c>
      <c r="G114" s="657"/>
      <c r="H114" s="39" t="s">
        <v>79</v>
      </c>
      <c r="I114" s="39" t="s">
        <v>83</v>
      </c>
      <c r="J114" s="620"/>
      <c r="K114" s="39" t="s">
        <v>84</v>
      </c>
      <c r="L114" s="47" t="s">
        <v>85</v>
      </c>
      <c r="M114" s="657"/>
      <c r="N114" s="39" t="s">
        <v>86</v>
      </c>
    </row>
    <row r="115" spans="1:15">
      <c r="A115" s="46"/>
    </row>
    <row r="116" spans="1:15">
      <c r="A116" s="48" t="s">
        <v>254</v>
      </c>
      <c r="M116" s="657"/>
      <c r="N116" s="39" t="s">
        <v>86</v>
      </c>
    </row>
    <row r="117" spans="1:15">
      <c r="A117" s="46"/>
    </row>
    <row r="118" spans="1:15">
      <c r="A118" s="2090" t="s">
        <v>87</v>
      </c>
      <c r="B118" s="2088"/>
      <c r="C118" s="2088"/>
      <c r="D118" s="2088"/>
      <c r="E118" s="2091"/>
      <c r="F118" s="2087" t="s">
        <v>88</v>
      </c>
      <c r="G118" s="2087"/>
      <c r="H118" s="2087"/>
      <c r="I118" s="2087"/>
      <c r="J118" s="2087"/>
      <c r="K118" s="2087"/>
      <c r="L118" s="160"/>
      <c r="M118" s="2107" t="str">
        <f>IF(AND(M112="",M114="",M116=""),"",M112+M114+M116)</f>
        <v/>
      </c>
      <c r="N118" s="2088" t="s">
        <v>86</v>
      </c>
    </row>
    <row r="119" spans="1:15">
      <c r="A119" s="2090"/>
      <c r="B119" s="2088"/>
      <c r="C119" s="2088"/>
      <c r="D119" s="2088"/>
      <c r="E119" s="2091"/>
      <c r="F119" s="2087"/>
      <c r="G119" s="2087"/>
      <c r="H119" s="2087"/>
      <c r="I119" s="2087"/>
      <c r="J119" s="2087"/>
      <c r="K119" s="2087"/>
      <c r="L119" s="160"/>
      <c r="M119" s="2108"/>
      <c r="N119" s="2088"/>
    </row>
    <row r="120" spans="1:15">
      <c r="A120" s="46"/>
    </row>
    <row r="121" spans="1:15"/>
    <row r="122" spans="1:15">
      <c r="A122" s="42" t="s">
        <v>89</v>
      </c>
    </row>
    <row r="123" spans="1:15"/>
    <row r="124" spans="1:15">
      <c r="A124" s="58" t="s">
        <v>220</v>
      </c>
      <c r="B124" s="62"/>
      <c r="C124" s="59" t="str">
        <f>Development!$A$4&amp;"_"&amp;Development!$A$2</f>
        <v>4.1.2024_3.0</v>
      </c>
      <c r="D124" s="2109"/>
      <c r="E124" s="2109"/>
      <c r="F124" s="2109"/>
      <c r="G124" s="2110"/>
      <c r="H124" s="2110"/>
      <c r="I124" s="2110"/>
      <c r="J124" s="45"/>
      <c r="K124" s="45"/>
      <c r="L124" s="45"/>
      <c r="M124" s="45"/>
      <c r="N124" s="61" t="s">
        <v>222</v>
      </c>
      <c r="O124" s="60" t="str">
        <f>Development!$A$4</f>
        <v>4.1.2024</v>
      </c>
    </row>
    <row r="125" spans="1:15"/>
    <row r="126" spans="1:15" hidden="1"/>
    <row r="127" spans="1:15" hidden="1"/>
    <row r="128" spans="1:15" hidden="1"/>
    <row r="129" spans="15:15" hidden="1"/>
    <row r="130" spans="15:15" hidden="1"/>
    <row r="131" spans="15:15" hidden="1"/>
    <row r="132" spans="15:15" hidden="1"/>
    <row r="133" spans="15:15" hidden="1"/>
    <row r="134" spans="15:15" hidden="1"/>
    <row r="135" spans="15:15" hidden="1"/>
    <row r="136" spans="15:15" hidden="1"/>
    <row r="137" spans="15:15" hidden="1"/>
    <row r="138" spans="15:15" hidden="1"/>
    <row r="139" spans="15:15" hidden="1"/>
    <row r="140" spans="15:15" hidden="1"/>
    <row r="141" spans="15:15" hidden="1"/>
    <row r="142" spans="15:15" hidden="1"/>
    <row r="143" spans="15:15" hidden="1"/>
    <row r="144" spans="15:15" hidden="1">
      <c r="O144" s="55"/>
    </row>
  </sheetData>
  <sheetProtection sheet="1" objects="1" scenarios="1"/>
  <mergeCells count="25">
    <mergeCell ref="M118:M119"/>
    <mergeCell ref="N118:N119"/>
    <mergeCell ref="E71:F71"/>
    <mergeCell ref="D124:F124"/>
    <mergeCell ref="G124:I124"/>
    <mergeCell ref="E99:F99"/>
    <mergeCell ref="A118:E119"/>
    <mergeCell ref="F118:K11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8648" r:id="rId4" name="CommandButton1">
          <controlPr defaultSize="0" autoLine="0" r:id="rId5">
            <anchor moveWithCells="1">
              <from>
                <xdr:col>11</xdr:col>
                <xdr:colOff>508000</xdr:colOff>
                <xdr:row>120</xdr:row>
                <xdr:rowOff>0</xdr:rowOff>
              </from>
              <to>
                <xdr:col>14</xdr:col>
                <xdr:colOff>704850</xdr:colOff>
                <xdr:row>122</xdr:row>
                <xdr:rowOff>171450</xdr:rowOff>
              </to>
            </anchor>
          </controlPr>
        </control>
      </mc:Choice>
      <mc:Fallback>
        <control shapeId="68648" r:id="rId4" name="CommandButton1"/>
      </mc:Fallback>
    </mc:AlternateContent>
    <mc:AlternateContent xmlns:mc="http://schemas.openxmlformats.org/markup-compatibility/2006">
      <mc:Choice Requires="x14">
        <control shapeId="68635" r:id="rId6" name="OptionButton10">
          <controlPr defaultSize="0" autoLine="0" r:id="rId7">
            <anchor moveWithCells="1">
              <from>
                <xdr:col>1</xdr:col>
                <xdr:colOff>165100</xdr:colOff>
                <xdr:row>44</xdr:row>
                <xdr:rowOff>0</xdr:rowOff>
              </from>
              <to>
                <xdr:col>2</xdr:col>
                <xdr:colOff>158750</xdr:colOff>
                <xdr:row>45</xdr:row>
                <xdr:rowOff>69850</xdr:rowOff>
              </to>
            </anchor>
          </controlPr>
        </control>
      </mc:Choice>
      <mc:Fallback>
        <control shapeId="68635" r:id="rId6" name="OptionButton10"/>
      </mc:Fallback>
    </mc:AlternateContent>
    <mc:AlternateContent xmlns:mc="http://schemas.openxmlformats.org/markup-compatibility/2006">
      <mc:Choice Requires="x14">
        <control shapeId="68626" r:id="rId8" name="OptionButton7">
          <controlPr defaultSize="0" autoLine="0" r:id="rId9">
            <anchor moveWithCells="1">
              <from>
                <xdr:col>1</xdr:col>
                <xdr:colOff>165100</xdr:colOff>
                <xdr:row>70</xdr:row>
                <xdr:rowOff>0</xdr:rowOff>
              </from>
              <to>
                <xdr:col>2</xdr:col>
                <xdr:colOff>152400</xdr:colOff>
                <xdr:row>71</xdr:row>
                <xdr:rowOff>69850</xdr:rowOff>
              </to>
            </anchor>
          </controlPr>
        </control>
      </mc:Choice>
      <mc:Fallback>
        <control shapeId="68626" r:id="rId8" name="OptionButton7"/>
      </mc:Fallback>
    </mc:AlternateContent>
    <mc:AlternateContent xmlns:mc="http://schemas.openxmlformats.org/markup-compatibility/2006">
      <mc:Choice Requires="x14">
        <control shapeId="68610" r:id="rId10" name="OptionButton2">
          <controlPr defaultSize="0" autoLine="0" r:id="rId11">
            <anchor moveWithCells="1">
              <from>
                <xdr:col>6</xdr:col>
                <xdr:colOff>0</xdr:colOff>
                <xdr:row>19</xdr:row>
                <xdr:rowOff>336550</xdr:rowOff>
              </from>
              <to>
                <xdr:col>10</xdr:col>
                <xdr:colOff>266700</xdr:colOff>
                <xdr:row>20</xdr:row>
                <xdr:rowOff>330200</xdr:rowOff>
              </to>
            </anchor>
          </controlPr>
        </control>
      </mc:Choice>
      <mc:Fallback>
        <control shapeId="68610" r:id="rId10" name="OptionButton2"/>
      </mc:Fallback>
    </mc:AlternateContent>
    <mc:AlternateContent xmlns:mc="http://schemas.openxmlformats.org/markup-compatibility/2006">
      <mc:Choice Requires="x14">
        <control shapeId="68609" r:id="rId12" name="OptionButton1">
          <controlPr defaultSize="0" autoLine="0" autoPict="0" r:id="rId13">
            <anchor moveWithCells="1">
              <from>
                <xdr:col>2</xdr:col>
                <xdr:colOff>1555750</xdr:colOff>
                <xdr:row>19</xdr:row>
                <xdr:rowOff>342900</xdr:rowOff>
              </from>
              <to>
                <xdr:col>6</xdr:col>
                <xdr:colOff>647700</xdr:colOff>
                <xdr:row>20</xdr:row>
                <xdr:rowOff>222250</xdr:rowOff>
              </to>
            </anchor>
          </controlPr>
        </control>
      </mc:Choice>
      <mc:Fallback>
        <control shapeId="68609" r:id="rId12" name="OptionButton1"/>
      </mc:Fallback>
    </mc:AlternateContent>
    <mc:AlternateContent xmlns:mc="http://schemas.openxmlformats.org/markup-compatibility/2006">
      <mc:Choice Requires="x14">
        <control shapeId="68611" r:id="rId14" name="Group Box 3">
          <controlPr defaultSize="0" autoFill="0" autoPict="0">
            <anchor moveWithCells="1">
              <from>
                <xdr:col>0</xdr:col>
                <xdr:colOff>31750</xdr:colOff>
                <xdr:row>19</xdr:row>
                <xdr:rowOff>107950</xdr:rowOff>
              </from>
              <to>
                <xdr:col>7</xdr:col>
                <xdr:colOff>266700</xdr:colOff>
                <xdr:row>20</xdr:row>
                <xdr:rowOff>508000</xdr:rowOff>
              </to>
            </anchor>
          </controlPr>
        </control>
      </mc:Choice>
    </mc:AlternateContent>
    <mc:AlternateContent xmlns:mc="http://schemas.openxmlformats.org/markup-compatibility/2006">
      <mc:Choice Requires="x14">
        <control shapeId="68612" r:id="rId15" name="Check Box 4">
          <controlPr defaultSize="0" autoFill="0" autoLine="0" autoPict="0">
            <anchor moveWithCells="1">
              <from>
                <xdr:col>7</xdr:col>
                <xdr:colOff>812800</xdr:colOff>
                <xdr:row>21</xdr:row>
                <xdr:rowOff>190500</xdr:rowOff>
              </from>
              <to>
                <xdr:col>9</xdr:col>
                <xdr:colOff>76200</xdr:colOff>
                <xdr:row>22</xdr:row>
                <xdr:rowOff>0</xdr:rowOff>
              </to>
            </anchor>
          </controlPr>
        </control>
      </mc:Choice>
    </mc:AlternateContent>
    <mc:AlternateContent xmlns:mc="http://schemas.openxmlformats.org/markup-compatibility/2006">
      <mc:Choice Requires="x14">
        <control shapeId="68613" r:id="rId16" name="Check Box 5">
          <controlPr defaultSize="0" autoFill="0" autoLine="0" autoPict="0">
            <anchor moveWithCells="1">
              <from>
                <xdr:col>9</xdr:col>
                <xdr:colOff>641350</xdr:colOff>
                <xdr:row>21</xdr:row>
                <xdr:rowOff>190500</xdr:rowOff>
              </from>
              <to>
                <xdr:col>10</xdr:col>
                <xdr:colOff>1498600</xdr:colOff>
                <xdr:row>22</xdr:row>
                <xdr:rowOff>0</xdr:rowOff>
              </to>
            </anchor>
          </controlPr>
        </control>
      </mc:Choice>
    </mc:AlternateContent>
    <mc:AlternateContent xmlns:mc="http://schemas.openxmlformats.org/markup-compatibility/2006">
      <mc:Choice Requires="x14">
        <control shapeId="68617" r:id="rId17" name="Group Box 9">
          <controlPr defaultSize="0" autoFill="0" autoPict="0">
            <anchor moveWithCells="1">
              <from>
                <xdr:col>0</xdr:col>
                <xdr:colOff>76200</xdr:colOff>
                <xdr:row>65</xdr:row>
                <xdr:rowOff>0</xdr:rowOff>
              </from>
              <to>
                <xdr:col>4</xdr:col>
                <xdr:colOff>508000</xdr:colOff>
                <xdr:row>69</xdr:row>
                <xdr:rowOff>152400</xdr:rowOff>
              </to>
            </anchor>
          </controlPr>
        </control>
      </mc:Choice>
    </mc:AlternateContent>
    <mc:AlternateContent xmlns:mc="http://schemas.openxmlformats.org/markup-compatibility/2006">
      <mc:Choice Requires="x14">
        <control shapeId="68618" r:id="rId18" name="Option Button 10">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68619" r:id="rId19" name="Option Button 11">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8620" r:id="rId20" name="Group Box 12">
          <controlPr defaultSize="0" autoFill="0" autoPict="0">
            <anchor moveWithCells="1">
              <from>
                <xdr:col>4</xdr:col>
                <xdr:colOff>565150</xdr:colOff>
                <xdr:row>65</xdr:row>
                <xdr:rowOff>0</xdr:rowOff>
              </from>
              <to>
                <xdr:col>6</xdr:col>
                <xdr:colOff>800100</xdr:colOff>
                <xdr:row>67</xdr:row>
                <xdr:rowOff>228600</xdr:rowOff>
              </to>
            </anchor>
          </controlPr>
        </control>
      </mc:Choice>
    </mc:AlternateContent>
    <mc:AlternateContent xmlns:mc="http://schemas.openxmlformats.org/markup-compatibility/2006">
      <mc:Choice Requires="x14">
        <control shapeId="68621" r:id="rId21" name="Group Box 13">
          <controlPr defaultSize="0" autoFill="0" autoPict="0">
            <anchor moveWithCells="1">
              <from>
                <xdr:col>0</xdr:col>
                <xdr:colOff>565150</xdr:colOff>
                <xdr:row>65</xdr:row>
                <xdr:rowOff>0</xdr:rowOff>
              </from>
              <to>
                <xdr:col>4</xdr:col>
                <xdr:colOff>508000</xdr:colOff>
                <xdr:row>68</xdr:row>
                <xdr:rowOff>152400</xdr:rowOff>
              </to>
            </anchor>
          </controlPr>
        </control>
      </mc:Choice>
    </mc:AlternateContent>
    <mc:AlternateContent xmlns:mc="http://schemas.openxmlformats.org/markup-compatibility/2006">
      <mc:Choice Requires="x14">
        <control shapeId="68622" r:id="rId22" name="Option Button 14">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68623" r:id="rId23" name="Option Button 15">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8624" r:id="rId24" name="Group Box 16">
          <controlPr defaultSize="0" autoFill="0" autoPict="0">
            <anchor moveWithCells="1">
              <from>
                <xdr:col>4</xdr:col>
                <xdr:colOff>412750</xdr:colOff>
                <xdr:row>65</xdr:row>
                <xdr:rowOff>0</xdr:rowOff>
              </from>
              <to>
                <xdr:col>6</xdr:col>
                <xdr:colOff>495300</xdr:colOff>
                <xdr:row>67</xdr:row>
                <xdr:rowOff>260350</xdr:rowOff>
              </to>
            </anchor>
          </controlPr>
        </control>
      </mc:Choice>
    </mc:AlternateContent>
    <mc:AlternateContent xmlns:mc="http://schemas.openxmlformats.org/markup-compatibility/2006">
      <mc:Choice Requires="x14">
        <control shapeId="68628" r:id="rId25" name="Group Box 20">
          <controlPr defaultSize="0" autoFill="0" autoPict="0">
            <anchor moveWithCells="1">
              <from>
                <xdr:col>0</xdr:col>
                <xdr:colOff>488950</xdr:colOff>
                <xdr:row>68</xdr:row>
                <xdr:rowOff>336550</xdr:rowOff>
              </from>
              <to>
                <xdr:col>4</xdr:col>
                <xdr:colOff>508000</xdr:colOff>
                <xdr:row>72</xdr:row>
                <xdr:rowOff>31750</xdr:rowOff>
              </to>
            </anchor>
          </controlPr>
        </control>
      </mc:Choice>
    </mc:AlternateContent>
    <mc:AlternateContent xmlns:mc="http://schemas.openxmlformats.org/markup-compatibility/2006">
      <mc:Choice Requires="x14">
        <control shapeId="68629" r:id="rId26" name="Option Button 21">
          <controlPr defaultSize="0" autoFill="0" autoLine="0" autoPict="0">
            <anchor moveWithCells="1">
              <from>
                <xdr:col>2</xdr:col>
                <xdr:colOff>1327150</xdr:colOff>
                <xdr:row>37</xdr:row>
                <xdr:rowOff>190500</xdr:rowOff>
              </from>
              <to>
                <xdr:col>3</xdr:col>
                <xdr:colOff>1333500</xdr:colOff>
                <xdr:row>38</xdr:row>
                <xdr:rowOff>190500</xdr:rowOff>
              </to>
            </anchor>
          </controlPr>
        </control>
      </mc:Choice>
    </mc:AlternateContent>
    <mc:AlternateContent xmlns:mc="http://schemas.openxmlformats.org/markup-compatibility/2006">
      <mc:Choice Requires="x14">
        <control shapeId="68630" r:id="rId27" name="Option Button 22">
          <controlPr defaultSize="0" autoFill="0" autoLine="0" autoPict="0">
            <anchor moveWithCells="1">
              <from>
                <xdr:col>2</xdr:col>
                <xdr:colOff>1250950</xdr:colOff>
                <xdr:row>37</xdr:row>
                <xdr:rowOff>107950</xdr:rowOff>
              </from>
              <to>
                <xdr:col>4</xdr:col>
                <xdr:colOff>31750</xdr:colOff>
                <xdr:row>38</xdr:row>
                <xdr:rowOff>107950</xdr:rowOff>
              </to>
            </anchor>
          </controlPr>
        </control>
      </mc:Choice>
    </mc:AlternateContent>
    <mc:AlternateContent xmlns:mc="http://schemas.openxmlformats.org/markup-compatibility/2006">
      <mc:Choice Requires="x14">
        <control shapeId="68631" r:id="rId28" name="Option Button 23">
          <controlPr defaultSize="0" autoFill="0" autoLine="0" autoPict="0">
            <anchor moveWithCells="1">
              <from>
                <xdr:col>4</xdr:col>
                <xdr:colOff>152400</xdr:colOff>
                <xdr:row>37</xdr:row>
                <xdr:rowOff>107950</xdr:rowOff>
              </from>
              <to>
                <xdr:col>5</xdr:col>
                <xdr:colOff>723900</xdr:colOff>
                <xdr:row>38</xdr:row>
                <xdr:rowOff>107950</xdr:rowOff>
              </to>
            </anchor>
          </controlPr>
        </control>
      </mc:Choice>
    </mc:AlternateContent>
    <mc:AlternateContent xmlns:mc="http://schemas.openxmlformats.org/markup-compatibility/2006">
      <mc:Choice Requires="x14">
        <control shapeId="68633" r:id="rId29" name="Group Box 25">
          <controlPr defaultSize="0" autoFill="0" autoPict="0">
            <anchor moveWithCells="1">
              <from>
                <xdr:col>2</xdr:col>
                <xdr:colOff>800100</xdr:colOff>
                <xdr:row>36</xdr:row>
                <xdr:rowOff>412750</xdr:rowOff>
              </from>
              <to>
                <xdr:col>14</xdr:col>
                <xdr:colOff>1403350</xdr:colOff>
                <xdr:row>39</xdr:row>
                <xdr:rowOff>76200</xdr:rowOff>
              </to>
            </anchor>
          </controlPr>
        </control>
      </mc:Choice>
    </mc:AlternateContent>
    <mc:AlternateContent xmlns:mc="http://schemas.openxmlformats.org/markup-compatibility/2006">
      <mc:Choice Requires="x14">
        <control shapeId="68637" r:id="rId30" name="Group Box 29">
          <controlPr defaultSize="0" autoFill="0" autoPict="0">
            <anchor moveWithCells="1">
              <from>
                <xdr:col>0</xdr:col>
                <xdr:colOff>869950</xdr:colOff>
                <xdr:row>42</xdr:row>
                <xdr:rowOff>336550</xdr:rowOff>
              </from>
              <to>
                <xdr:col>4</xdr:col>
                <xdr:colOff>508000</xdr:colOff>
                <xdr:row>46</xdr:row>
                <xdr:rowOff>31750</xdr:rowOff>
              </to>
            </anchor>
          </controlPr>
        </control>
      </mc:Choice>
    </mc:AlternateContent>
    <mc:AlternateContent xmlns:mc="http://schemas.openxmlformats.org/markup-compatibility/2006">
      <mc:Choice Requires="x14">
        <control shapeId="68710" r:id="rId31" name="Check Box 102">
          <controlPr defaultSize="0" autoFill="0" autoLine="0" autoPict="0">
            <anchor moveWithCells="1">
              <from>
                <xdr:col>1</xdr:col>
                <xdr:colOff>1403350</xdr:colOff>
                <xdr:row>9</xdr:row>
                <xdr:rowOff>184150</xdr:rowOff>
              </from>
              <to>
                <xdr:col>3</xdr:col>
                <xdr:colOff>0</xdr:colOff>
                <xdr:row>10</xdr:row>
                <xdr:rowOff>0</xdr:rowOff>
              </to>
            </anchor>
          </controlPr>
        </control>
      </mc:Choice>
    </mc:AlternateContent>
    <mc:AlternateContent xmlns:mc="http://schemas.openxmlformats.org/markup-compatibility/2006">
      <mc:Choice Requires="x14">
        <control shapeId="68712" r:id="rId32" name="Check Box 104">
          <controlPr defaultSize="0" autoFill="0" autoLine="0" autoPict="0">
            <anchor moveWithCells="1">
              <from>
                <xdr:col>1</xdr:col>
                <xdr:colOff>0</xdr:colOff>
                <xdr:row>9</xdr:row>
                <xdr:rowOff>184150</xdr:rowOff>
              </from>
              <to>
                <xdr:col>1</xdr:col>
                <xdr:colOff>679450</xdr:colOff>
                <xdr:row>10</xdr:row>
                <xdr:rowOff>0</xdr:rowOff>
              </to>
            </anchor>
          </controlPr>
        </control>
      </mc:Choice>
    </mc:AlternateContent>
    <mc:AlternateContent xmlns:mc="http://schemas.openxmlformats.org/markup-compatibility/2006">
      <mc:Choice Requires="x14">
        <control shapeId="68713" r:id="rId33" name="Check Box 105">
          <controlPr defaultSize="0" autoFill="0" autoLine="0" autoPict="0">
            <anchor moveWithCells="1">
              <from>
                <xdr:col>3</xdr:col>
                <xdr:colOff>1524000</xdr:colOff>
                <xdr:row>9</xdr:row>
                <xdr:rowOff>152400</xdr:rowOff>
              </from>
              <to>
                <xdr:col>5</xdr:col>
                <xdr:colOff>222250</xdr:colOff>
                <xdr:row>10</xdr:row>
                <xdr:rowOff>0</xdr:rowOff>
              </to>
            </anchor>
          </controlPr>
        </control>
      </mc:Choice>
    </mc:AlternateContent>
    <mc:AlternateContent xmlns:mc="http://schemas.openxmlformats.org/markup-compatibility/2006">
      <mc:Choice Requires="x14">
        <control shapeId="68714" r:id="rId34" name="Check Box 106">
          <controlPr defaultSize="0" autoFill="0" autoLine="0" autoPict="0">
            <anchor moveWithCells="1">
              <from>
                <xdr:col>3</xdr:col>
                <xdr:colOff>146050</xdr:colOff>
                <xdr:row>9</xdr:row>
                <xdr:rowOff>184150</xdr:rowOff>
              </from>
              <to>
                <xdr:col>3</xdr:col>
                <xdr:colOff>1555750</xdr:colOff>
                <xdr:row>10</xdr:row>
                <xdr:rowOff>0</xdr:rowOff>
              </to>
            </anchor>
          </controlPr>
        </control>
      </mc:Choice>
    </mc:AlternateContent>
    <mc:AlternateContent xmlns:mc="http://schemas.openxmlformats.org/markup-compatibility/2006">
      <mc:Choice Requires="x14">
        <control shapeId="68715" r:id="rId35" name="Group Box 107">
          <controlPr defaultSize="0" autoFill="0" autoPict="0">
            <anchor moveWithCells="1">
              <from>
                <xdr:col>0</xdr:col>
                <xdr:colOff>76200</xdr:colOff>
                <xdr:row>96</xdr:row>
                <xdr:rowOff>0</xdr:rowOff>
              </from>
              <to>
                <xdr:col>4</xdr:col>
                <xdr:colOff>508000</xdr:colOff>
                <xdr:row>100</xdr:row>
                <xdr:rowOff>222250</xdr:rowOff>
              </to>
            </anchor>
          </controlPr>
        </control>
      </mc:Choice>
    </mc:AlternateContent>
    <mc:AlternateContent xmlns:mc="http://schemas.openxmlformats.org/markup-compatibility/2006">
      <mc:Choice Requires="x14">
        <control shapeId="68716" r:id="rId36" name="Option Button 108">
          <controlPr defaultSize="0" autoFill="0" autoLine="0" autoPict="0">
            <anchor moveWithCells="1">
              <from>
                <xdr:col>4</xdr:col>
                <xdr:colOff>641350</xdr:colOff>
                <xdr:row>103</xdr:row>
                <xdr:rowOff>0</xdr:rowOff>
              </from>
              <to>
                <xdr:col>5</xdr:col>
                <xdr:colOff>76200</xdr:colOff>
                <xdr:row>104</xdr:row>
                <xdr:rowOff>76200</xdr:rowOff>
              </to>
            </anchor>
          </controlPr>
        </control>
      </mc:Choice>
    </mc:AlternateContent>
    <mc:AlternateContent xmlns:mc="http://schemas.openxmlformats.org/markup-compatibility/2006">
      <mc:Choice Requires="x14">
        <control shapeId="68717" r:id="rId37" name="Option Button 109">
          <controlPr defaultSize="0" autoFill="0" autoLine="0" autoPict="0">
            <anchor moveWithCells="1">
              <from>
                <xdr:col>5</xdr:col>
                <xdr:colOff>869950</xdr:colOff>
                <xdr:row>103</xdr:row>
                <xdr:rowOff>31750</xdr:rowOff>
              </from>
              <to>
                <xdr:col>6</xdr:col>
                <xdr:colOff>0</xdr:colOff>
                <xdr:row>104</xdr:row>
                <xdr:rowOff>31750</xdr:rowOff>
              </to>
            </anchor>
          </controlPr>
        </control>
      </mc:Choice>
    </mc:AlternateContent>
    <mc:AlternateContent xmlns:mc="http://schemas.openxmlformats.org/markup-compatibility/2006">
      <mc:Choice Requires="x14">
        <control shapeId="68718" r:id="rId38" name="Group Box 110">
          <controlPr defaultSize="0" autoFill="0" autoPict="0">
            <anchor moveWithCells="1">
              <from>
                <xdr:col>4</xdr:col>
                <xdr:colOff>565150</xdr:colOff>
                <xdr:row>102</xdr:row>
                <xdr:rowOff>31750</xdr:rowOff>
              </from>
              <to>
                <xdr:col>6</xdr:col>
                <xdr:colOff>800100</xdr:colOff>
                <xdr:row>104</xdr:row>
                <xdr:rowOff>260350</xdr:rowOff>
              </to>
            </anchor>
          </controlPr>
        </control>
      </mc:Choice>
    </mc:AlternateContent>
    <mc:AlternateContent xmlns:mc="http://schemas.openxmlformats.org/markup-compatibility/2006">
      <mc:Choice Requires="x14">
        <control shapeId="68719" r:id="rId39" name="Group Box 111">
          <controlPr defaultSize="0" autoFill="0" autoPict="0">
            <anchor moveWithCells="1">
              <from>
                <xdr:col>0</xdr:col>
                <xdr:colOff>565150</xdr:colOff>
                <xdr:row>96</xdr:row>
                <xdr:rowOff>114300</xdr:rowOff>
              </from>
              <to>
                <xdr:col>4</xdr:col>
                <xdr:colOff>508000</xdr:colOff>
                <xdr:row>100</xdr:row>
                <xdr:rowOff>69850</xdr:rowOff>
              </to>
            </anchor>
          </controlPr>
        </control>
      </mc:Choice>
    </mc:AlternateContent>
    <mc:AlternateContent xmlns:mc="http://schemas.openxmlformats.org/markup-compatibility/2006">
      <mc:Choice Requires="x14">
        <control shapeId="68720" r:id="rId40" name="Option Button 112">
          <controlPr defaultSize="0" autoFill="0" autoLine="0" autoPict="0">
            <anchor moveWithCells="1">
              <from>
                <xdr:col>4</xdr:col>
                <xdr:colOff>641350</xdr:colOff>
                <xdr:row>106</xdr:row>
                <xdr:rowOff>0</xdr:rowOff>
              </from>
              <to>
                <xdr:col>5</xdr:col>
                <xdr:colOff>76200</xdr:colOff>
                <xdr:row>107</xdr:row>
                <xdr:rowOff>76200</xdr:rowOff>
              </to>
            </anchor>
          </controlPr>
        </control>
      </mc:Choice>
    </mc:AlternateContent>
    <mc:AlternateContent xmlns:mc="http://schemas.openxmlformats.org/markup-compatibility/2006">
      <mc:Choice Requires="x14">
        <control shapeId="68721" r:id="rId41" name="Option Button 113">
          <controlPr defaultSize="0" autoFill="0" autoLine="0" autoPict="0">
            <anchor moveWithCells="1">
              <from>
                <xdr:col>5</xdr:col>
                <xdr:colOff>869950</xdr:colOff>
                <xdr:row>106</xdr:row>
                <xdr:rowOff>31750</xdr:rowOff>
              </from>
              <to>
                <xdr:col>6</xdr:col>
                <xdr:colOff>0</xdr:colOff>
                <xdr:row>107</xdr:row>
                <xdr:rowOff>31750</xdr:rowOff>
              </to>
            </anchor>
          </controlPr>
        </control>
      </mc:Choice>
    </mc:AlternateContent>
    <mc:AlternateContent xmlns:mc="http://schemas.openxmlformats.org/markup-compatibility/2006">
      <mc:Choice Requires="x14">
        <control shapeId="68722" r:id="rId42" name="Group Box 114">
          <controlPr defaultSize="0" autoFill="0" autoPict="0">
            <anchor moveWithCells="1">
              <from>
                <xdr:col>4</xdr:col>
                <xdr:colOff>412750</xdr:colOff>
                <xdr:row>105</xdr:row>
                <xdr:rowOff>107950</xdr:rowOff>
              </from>
              <to>
                <xdr:col>6</xdr:col>
                <xdr:colOff>495300</xdr:colOff>
                <xdr:row>108</xdr:row>
                <xdr:rowOff>76200</xdr:rowOff>
              </to>
            </anchor>
          </controlPr>
        </control>
      </mc:Choice>
    </mc:AlternateContent>
  </control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0"/>
  <dimension ref="A1:O136"/>
  <sheetViews>
    <sheetView showGridLines="0" zoomScale="90" zoomScaleNormal="90" workbookViewId="0">
      <selection activeCell="H8" sqref="H8"/>
    </sheetView>
  </sheetViews>
  <sheetFormatPr defaultColWidth="0" defaultRowHeight="14.5" customHeight="1" zeroHeight="1"/>
  <cols>
    <col min="1" max="1" width="15" style="39" customWidth="1"/>
    <col min="2" max="2" width="9.54296875" style="39" customWidth="1"/>
    <col min="3" max="3" width="11.54296875" style="39" customWidth="1"/>
    <col min="4" max="4" width="18.1796875" style="39" customWidth="1"/>
    <col min="5" max="5" width="10.54296875" style="39" customWidth="1"/>
    <col min="6" max="6" width="12" style="39" customWidth="1"/>
    <col min="7" max="7" width="11.54296875" style="39" customWidth="1"/>
    <col min="8" max="10" width="10.54296875" style="39" customWidth="1"/>
    <col min="11" max="11" width="19.54296875" style="39" customWidth="1"/>
    <col min="12" max="13" width="10.54296875" style="39" customWidth="1"/>
    <col min="14" max="14" width="9.1796875" style="39" customWidth="1"/>
    <col min="15" max="15" width="16.81640625" style="39" customWidth="1"/>
    <col min="16" max="16384" width="16.81640625" style="39" hidden="1"/>
  </cols>
  <sheetData>
    <row r="1" spans="1:15" ht="55" customHeight="1">
      <c r="A1" s="2138" t="str">
        <f>Development!$A$3&amp;" Residential Efficiency Program"</f>
        <v>2024 Residential Efficiency Program</v>
      </c>
      <c r="B1" s="2138"/>
      <c r="C1" s="2138"/>
      <c r="D1" s="2138"/>
      <c r="E1" s="2138"/>
      <c r="F1" s="2138"/>
      <c r="G1" s="2138"/>
      <c r="H1" s="2138"/>
      <c r="I1" s="2138"/>
      <c r="J1" s="2138"/>
      <c r="K1" s="6"/>
      <c r="L1" s="6"/>
      <c r="M1" s="6"/>
      <c r="N1" s="6"/>
      <c r="O1" s="6"/>
    </row>
    <row r="2" spans="1:15" ht="55" customHeight="1">
      <c r="A2" s="2139" t="s">
        <v>126</v>
      </c>
      <c r="B2" s="2139"/>
      <c r="C2" s="2139"/>
      <c r="D2" s="2139"/>
      <c r="E2" s="2139"/>
      <c r="F2" s="2139"/>
      <c r="G2" s="2139"/>
      <c r="H2" s="2139"/>
      <c r="I2" s="2139"/>
      <c r="J2" s="2139"/>
      <c r="K2" s="7"/>
      <c r="L2" s="7"/>
      <c r="M2" s="7"/>
      <c r="N2" s="7"/>
      <c r="O2" s="7"/>
    </row>
    <row r="3" spans="1:15" ht="23.5" thickBot="1">
      <c r="A3" s="21" t="s">
        <v>128</v>
      </c>
      <c r="B3" s="21"/>
      <c r="C3" s="21"/>
      <c r="D3" s="21"/>
      <c r="E3" s="21"/>
      <c r="F3" s="21"/>
      <c r="G3" s="21"/>
      <c r="H3" s="21"/>
      <c r="I3" s="21"/>
      <c r="J3" s="21"/>
      <c r="K3" s="21"/>
      <c r="L3" s="21"/>
      <c r="M3" s="21"/>
      <c r="N3" s="21"/>
      <c r="O3" s="21"/>
    </row>
    <row r="4" spans="1:15" ht="18.75" customHeight="1">
      <c r="A4" s="22"/>
      <c r="B4" s="22"/>
      <c r="C4" s="22"/>
      <c r="D4" s="22"/>
      <c r="E4" s="22"/>
      <c r="F4" s="22"/>
      <c r="G4" s="22"/>
      <c r="H4" s="22"/>
      <c r="I4" s="22"/>
      <c r="J4" s="22"/>
      <c r="K4" s="22"/>
      <c r="L4" s="22"/>
      <c r="M4" s="22"/>
      <c r="N4" s="22"/>
      <c r="O4" s="22"/>
    </row>
    <row r="5" spans="1:15" ht="18" customHeight="1">
      <c r="A5" s="15" t="s">
        <v>130</v>
      </c>
      <c r="B5" s="92" t="str">
        <f>IF('ASHP Equipment Information'!B219="","",'ASHP Equipment Information'!B219)</f>
        <v/>
      </c>
      <c r="C5" s="2125"/>
      <c r="D5" s="2125"/>
      <c r="E5" s="15"/>
      <c r="F5" s="15"/>
      <c r="G5" s="15" t="s">
        <v>76</v>
      </c>
      <c r="H5" s="2140" t="str">
        <f>IF('ASHP Equipment Information'!B221="","",'ASHP Equipment Information'!B221)</f>
        <v/>
      </c>
      <c r="I5" s="2140"/>
      <c r="J5" s="12"/>
      <c r="K5" s="7"/>
      <c r="L5" s="7"/>
      <c r="M5" s="7"/>
      <c r="N5" s="7"/>
      <c r="O5" s="7"/>
    </row>
    <row r="6" spans="1:15" ht="18" customHeight="1">
      <c r="A6" s="15"/>
      <c r="B6" s="15"/>
      <c r="C6" s="15"/>
      <c r="D6" s="15"/>
      <c r="E6" s="15"/>
      <c r="F6" s="15"/>
      <c r="G6" s="15"/>
      <c r="H6" s="15"/>
      <c r="I6" s="12"/>
      <c r="J6" s="12"/>
      <c r="K6" s="7"/>
      <c r="L6" s="7"/>
      <c r="M6" s="7"/>
      <c r="N6" s="7"/>
      <c r="O6" s="7"/>
    </row>
    <row r="7" spans="1:15" ht="18" customHeight="1">
      <c r="B7" s="15"/>
      <c r="D7" s="15"/>
      <c r="E7" s="15"/>
      <c r="F7" s="15"/>
      <c r="G7" s="15" t="s">
        <v>129</v>
      </c>
      <c r="H7" s="2140" t="str">
        <f>IF('ASHP Equipment Information'!B223="","",'ASHP Equipment Information'!B223)</f>
        <v/>
      </c>
      <c r="I7" s="2140"/>
      <c r="J7" s="12"/>
      <c r="K7" s="7"/>
      <c r="L7" s="7"/>
      <c r="M7" s="7"/>
      <c r="N7" s="7"/>
      <c r="O7" s="7"/>
    </row>
    <row r="8" spans="1:15" ht="23">
      <c r="A8" s="17" t="s">
        <v>127</v>
      </c>
      <c r="B8" s="16"/>
      <c r="C8" s="16"/>
      <c r="D8" s="16"/>
      <c r="E8" s="16"/>
      <c r="F8" s="16"/>
      <c r="G8" s="16"/>
      <c r="H8" s="16"/>
      <c r="I8" s="16"/>
      <c r="J8" s="16"/>
      <c r="K8" s="16"/>
      <c r="L8" s="16"/>
      <c r="M8" s="11"/>
      <c r="N8" s="16"/>
      <c r="O8" s="16"/>
    </row>
    <row r="9" spans="1:15" ht="30.5">
      <c r="A9" s="12"/>
      <c r="B9" s="66" t="s">
        <v>28</v>
      </c>
      <c r="C9" s="67"/>
      <c r="D9" s="66" t="s">
        <v>29</v>
      </c>
      <c r="E9" s="68"/>
      <c r="F9" s="12"/>
      <c r="G9" s="12"/>
      <c r="H9" s="12"/>
      <c r="I9" s="12"/>
      <c r="J9" s="12"/>
      <c r="K9" s="7"/>
      <c r="L9" s="7"/>
      <c r="M9" s="7"/>
      <c r="N9" s="7"/>
      <c r="O9" s="7"/>
    </row>
    <row r="10" spans="1:15" ht="24" customHeight="1">
      <c r="A10" s="7"/>
      <c r="B10" s="19"/>
      <c r="C10" s="19"/>
      <c r="D10" s="19"/>
      <c r="E10" s="19"/>
      <c r="G10" s="13"/>
      <c r="H10" s="13"/>
      <c r="J10" s="7"/>
      <c r="K10" s="7"/>
      <c r="L10" s="7"/>
      <c r="M10" s="7"/>
      <c r="N10" s="7"/>
      <c r="O10" s="7"/>
    </row>
    <row r="11" spans="1:15" ht="23.5" thickBot="1">
      <c r="A11" s="14" t="s">
        <v>65</v>
      </c>
      <c r="B11" s="14"/>
      <c r="C11" s="14"/>
      <c r="D11" s="14"/>
      <c r="E11" s="14"/>
      <c r="F11" s="14"/>
      <c r="G11" s="14"/>
      <c r="H11" s="14"/>
      <c r="I11" s="14"/>
      <c r="J11" s="14"/>
      <c r="K11" s="14"/>
      <c r="L11" s="14"/>
      <c r="M11" s="14"/>
      <c r="N11" s="14"/>
      <c r="O11" s="14"/>
    </row>
    <row r="12" spans="1:15" ht="6.75" customHeight="1">
      <c r="A12" s="4"/>
      <c r="B12" s="5"/>
      <c r="C12" s="5"/>
      <c r="D12" s="5"/>
      <c r="E12" s="5"/>
      <c r="F12" s="5"/>
      <c r="G12" s="5"/>
      <c r="H12" s="5"/>
      <c r="I12" s="5"/>
      <c r="J12" s="5"/>
      <c r="K12" s="5"/>
      <c r="L12" s="5"/>
      <c r="M12" s="5"/>
      <c r="N12" s="5"/>
      <c r="O12" s="5"/>
    </row>
    <row r="13" spans="1:15" ht="27.75" customHeight="1">
      <c r="A13" s="135" t="s">
        <v>464</v>
      </c>
      <c r="B13" s="5"/>
      <c r="C13" s="5"/>
      <c r="D13" s="5"/>
      <c r="E13" s="5"/>
      <c r="F13" s="5"/>
      <c r="G13" s="5"/>
      <c r="H13" s="5"/>
      <c r="I13" s="5"/>
      <c r="J13" s="5"/>
      <c r="K13" s="5"/>
      <c r="L13" s="5"/>
      <c r="M13" s="5"/>
      <c r="N13" s="5"/>
      <c r="O13" s="5"/>
    </row>
    <row r="14" spans="1:15" ht="27.75" customHeight="1">
      <c r="A14" s="135"/>
      <c r="B14" s="5"/>
      <c r="C14" s="5"/>
      <c r="D14" s="5"/>
      <c r="E14" s="5"/>
      <c r="F14" s="5"/>
      <c r="G14" s="5"/>
      <c r="H14" s="5"/>
      <c r="I14" s="5"/>
      <c r="J14" s="5"/>
      <c r="K14" s="5"/>
      <c r="L14" s="5"/>
      <c r="M14" s="5"/>
      <c r="N14" s="5"/>
      <c r="O14" s="5"/>
    </row>
    <row r="15" spans="1:15" ht="33.65" customHeight="1">
      <c r="A15" s="39" t="s">
        <v>532</v>
      </c>
      <c r="E15" s="2094"/>
      <c r="F15" s="2094"/>
      <c r="G15" s="39" t="str">
        <f>IF(OR(E15=""),"",'Air Flow References'!AT4)</f>
        <v/>
      </c>
      <c r="L15" s="40" t="s">
        <v>533</v>
      </c>
      <c r="M15" s="2092"/>
      <c r="N15" s="2092"/>
      <c r="O15" s="39" t="str">
        <f>IF(OR(M15=""),"",'Air Flow References'!AT6)</f>
        <v/>
      </c>
    </row>
    <row r="16" spans="1:15" ht="33.65" customHeight="1"/>
    <row r="17" spans="1:15" ht="33.65" customHeight="1">
      <c r="A17" s="134" t="s">
        <v>549</v>
      </c>
    </row>
    <row r="18" spans="1:15" ht="33.65" customHeight="1">
      <c r="A18" s="1996" t="s">
        <v>534</v>
      </c>
      <c r="B18" s="1996"/>
      <c r="C18" s="1996"/>
      <c r="D18" s="1996"/>
      <c r="E18" s="2093"/>
      <c r="F18" s="2093"/>
      <c r="G18" s="39" t="str">
        <f>IF(OR(E18=""),"",'Air Flow References'!AT5)</f>
        <v/>
      </c>
      <c r="H18" s="42"/>
      <c r="I18" s="42" t="s">
        <v>418</v>
      </c>
      <c r="L18" s="40" t="s">
        <v>535</v>
      </c>
      <c r="M18" s="2094"/>
      <c r="N18" s="2094"/>
      <c r="O18" s="39" t="str">
        <f>IF(OR(M18=""),"",'Air Flow References'!AT7)</f>
        <v/>
      </c>
    </row>
    <row r="19" spans="1:15" ht="33.65" customHeight="1"/>
    <row r="20" spans="1:15" ht="33.65" customHeight="1">
      <c r="A20" s="39" t="s">
        <v>538</v>
      </c>
    </row>
    <row r="21" spans="1:15" ht="33.65" customHeight="1"/>
    <row r="22" spans="1:15" ht="33.65" customHeight="1">
      <c r="A22" s="39" t="s">
        <v>539</v>
      </c>
      <c r="E22" s="2092"/>
      <c r="F22" s="2092"/>
      <c r="G22" s="39" t="str">
        <f>IF(OR(E22=""),"",'Air Flow References'!AT9)</f>
        <v/>
      </c>
      <c r="H22" s="69"/>
      <c r="I22" s="69"/>
      <c r="J22" s="69"/>
      <c r="K22" s="69"/>
    </row>
    <row r="23" spans="1:15" ht="33.65" customHeight="1">
      <c r="A23" s="159" t="s">
        <v>551</v>
      </c>
      <c r="E23" s="161"/>
      <c r="F23" s="161"/>
    </row>
    <row r="24" spans="1:15" ht="33.65" customHeight="1">
      <c r="E24" s="161"/>
      <c r="F24" s="161"/>
    </row>
    <row r="25" spans="1:15" ht="33.65" customHeight="1">
      <c r="A25" s="39" t="s">
        <v>540</v>
      </c>
      <c r="E25" s="2092"/>
      <c r="F25" s="2092"/>
      <c r="G25" s="39" t="str">
        <f>IF(OR(E25=""),"",'Air Flow References'!AT8)</f>
        <v/>
      </c>
    </row>
    <row r="26" spans="1:15" ht="33.65" customHeight="1">
      <c r="A26" s="159" t="s">
        <v>552</v>
      </c>
      <c r="E26" s="161"/>
      <c r="F26" s="161"/>
    </row>
    <row r="27" spans="1:15" ht="33.65" customHeight="1">
      <c r="E27" s="161"/>
      <c r="F27" s="161"/>
    </row>
    <row r="28" spans="1:15" ht="33.65" customHeight="1"/>
    <row r="29" spans="1:15">
      <c r="A29" s="1996" t="s">
        <v>61</v>
      </c>
      <c r="B29" s="1996"/>
      <c r="C29" s="1996"/>
      <c r="D29" s="1996"/>
      <c r="E29" s="1996"/>
      <c r="F29" s="1996"/>
      <c r="G29" s="1996"/>
      <c r="H29" s="1996"/>
      <c r="I29" s="1996"/>
      <c r="J29" s="1996"/>
      <c r="K29" s="1996"/>
      <c r="L29" s="1996"/>
      <c r="M29" s="1996"/>
    </row>
    <row r="30" spans="1:15" ht="33.65" customHeight="1">
      <c r="A30" s="39" t="s">
        <v>62</v>
      </c>
      <c r="C30" s="2102"/>
      <c r="D30" s="2102"/>
      <c r="E30" s="2102"/>
      <c r="F30" s="2102"/>
      <c r="G30" s="2102"/>
      <c r="H30" s="2102"/>
      <c r="I30" s="2102"/>
      <c r="J30" s="2102"/>
      <c r="K30" s="2102"/>
      <c r="L30" s="2102"/>
    </row>
    <row r="31" spans="1:15"/>
    <row r="32" spans="1:15">
      <c r="A32" s="42" t="s">
        <v>64</v>
      </c>
    </row>
    <row r="33" spans="1:15">
      <c r="A33" s="39" t="s">
        <v>2055</v>
      </c>
    </row>
    <row r="34" spans="1:15">
      <c r="A34" s="39" t="s">
        <v>63</v>
      </c>
    </row>
    <row r="35" spans="1:15"/>
    <row r="36" spans="1:15" ht="23.5" thickBot="1">
      <c r="A36" s="14" t="s">
        <v>232</v>
      </c>
      <c r="B36" s="14"/>
      <c r="C36" s="14"/>
      <c r="D36" s="14"/>
      <c r="E36" s="14"/>
      <c r="F36" s="14"/>
      <c r="G36" s="14"/>
      <c r="H36" s="14"/>
      <c r="I36" s="14"/>
      <c r="J36" s="14"/>
      <c r="K36" s="14"/>
      <c r="L36" s="14"/>
      <c r="M36" s="14"/>
      <c r="N36" s="14"/>
      <c r="O36" s="14"/>
    </row>
    <row r="37" spans="1:15" ht="23">
      <c r="A37" s="4"/>
      <c r="B37" s="4"/>
      <c r="C37" s="4"/>
      <c r="D37" s="4"/>
      <c r="E37" s="4"/>
      <c r="F37" s="4"/>
      <c r="G37" s="4"/>
      <c r="H37" s="4"/>
      <c r="I37" s="4"/>
      <c r="J37" s="4"/>
      <c r="K37" s="4"/>
      <c r="L37" s="4"/>
      <c r="M37" s="4"/>
      <c r="N37" s="4"/>
      <c r="O37" s="4"/>
    </row>
    <row r="38" spans="1:15" ht="23">
      <c r="A38" s="3" t="s">
        <v>92</v>
      </c>
      <c r="B38" s="4"/>
      <c r="C38" s="4"/>
      <c r="D38" s="4"/>
      <c r="E38" s="4"/>
      <c r="F38" s="4"/>
      <c r="G38" s="4"/>
      <c r="H38" s="4"/>
      <c r="I38" s="2116"/>
      <c r="J38" s="2116"/>
      <c r="K38" s="4"/>
      <c r="L38" s="4"/>
      <c r="M38" s="4"/>
    </row>
    <row r="39" spans="1:15" ht="23">
      <c r="A39" s="4"/>
      <c r="B39" s="4"/>
      <c r="C39" s="4"/>
      <c r="D39" s="4"/>
      <c r="E39" s="4"/>
      <c r="F39" s="4"/>
      <c r="G39" s="4"/>
      <c r="H39" s="4"/>
      <c r="I39" s="4"/>
      <c r="J39" s="4"/>
      <c r="K39" s="4"/>
      <c r="L39" s="4"/>
      <c r="M39" s="4"/>
      <c r="N39" s="4"/>
      <c r="O39" s="4"/>
    </row>
    <row r="40" spans="1:15" s="43" customFormat="1">
      <c r="A40" s="43" t="s">
        <v>219</v>
      </c>
    </row>
    <row r="41" spans="1:15">
      <c r="A41" s="44"/>
      <c r="B41" s="45"/>
      <c r="C41" s="45"/>
      <c r="D41" s="45"/>
      <c r="E41" s="45"/>
      <c r="F41" s="45"/>
      <c r="G41" s="45"/>
      <c r="H41" s="45"/>
      <c r="I41" s="45"/>
      <c r="J41" s="45"/>
      <c r="K41" s="45"/>
      <c r="L41" s="45"/>
      <c r="M41" s="45"/>
      <c r="N41" s="45"/>
    </row>
    <row r="42" spans="1:15">
      <c r="A42" s="49" t="s">
        <v>90</v>
      </c>
    </row>
    <row r="43" spans="1:15">
      <c r="A43" s="46" t="s">
        <v>91</v>
      </c>
    </row>
    <row r="44" spans="1:15">
      <c r="A44" s="46"/>
    </row>
    <row r="45" spans="1:15">
      <c r="A45" s="46"/>
      <c r="E45" s="2111"/>
      <c r="F45" s="2111"/>
    </row>
    <row r="46" spans="1:15">
      <c r="A46" s="46"/>
    </row>
    <row r="47" spans="1:15">
      <c r="A47" s="46"/>
    </row>
    <row r="48" spans="1:15">
      <c r="A48" s="46"/>
    </row>
    <row r="49" spans="1:7">
      <c r="A49" s="46"/>
      <c r="B49" s="39" t="s">
        <v>105</v>
      </c>
      <c r="E49" s="91"/>
      <c r="F49" s="39" t="s">
        <v>96</v>
      </c>
      <c r="G49" s="39" t="str">
        <f>IF(OR(E49=""),"",'Air Flow References'!AT16)</f>
        <v/>
      </c>
    </row>
    <row r="50" spans="1:7">
      <c r="A50" s="46"/>
    </row>
    <row r="51" spans="1:7">
      <c r="A51" s="46"/>
      <c r="B51" s="39" t="s">
        <v>106</v>
      </c>
      <c r="E51" s="91"/>
      <c r="F51" s="51" t="s">
        <v>96</v>
      </c>
      <c r="G51" s="39" t="str">
        <f>IF(OR(E51=""),"",'Air Flow References'!AT17)</f>
        <v/>
      </c>
    </row>
    <row r="52" spans="1:7">
      <c r="A52" s="46"/>
    </row>
    <row r="53" spans="1:7">
      <c r="A53" s="49" t="s">
        <v>97</v>
      </c>
    </row>
    <row r="54" spans="1:7">
      <c r="A54" s="49"/>
    </row>
    <row r="55" spans="1:7">
      <c r="A55" s="46" t="s">
        <v>107</v>
      </c>
      <c r="E55" s="91"/>
      <c r="F55" s="39" t="s">
        <v>101</v>
      </c>
      <c r="G55" s="39" t="str">
        <f>IF(OR(E55=""),"",'Air Flow References'!AT18)</f>
        <v/>
      </c>
    </row>
    <row r="56" spans="1:7">
      <c r="A56" s="46"/>
    </row>
    <row r="57" spans="1:7">
      <c r="A57" s="46" t="s">
        <v>108</v>
      </c>
      <c r="E57" s="91"/>
      <c r="F57" s="39" t="s">
        <v>96</v>
      </c>
      <c r="G57" s="39" t="str">
        <f>IF(OR(E57=""),"",'Air Flow References'!AT19)</f>
        <v/>
      </c>
    </row>
    <row r="58" spans="1:7">
      <c r="A58" s="46"/>
    </row>
    <row r="59" spans="1:7">
      <c r="A59" s="46" t="s">
        <v>109</v>
      </c>
      <c r="E59" s="91"/>
      <c r="F59" s="39" t="s">
        <v>96</v>
      </c>
      <c r="G59" s="39" t="str">
        <f>IF(OR(E59=""),"",'Air Flow References'!AT20)</f>
        <v/>
      </c>
    </row>
    <row r="60" spans="1:7">
      <c r="A60" s="46"/>
    </row>
    <row r="61" spans="1:7">
      <c r="A61" s="46" t="s">
        <v>110</v>
      </c>
      <c r="E61" s="93" t="str">
        <f>IF(OR(E57="",E59=""),"",E57-E59)</f>
        <v/>
      </c>
      <c r="F61" s="39" t="s">
        <v>96</v>
      </c>
      <c r="G61" s="39" t="str">
        <f>'Air Flow References'!AT21</f>
        <v/>
      </c>
    </row>
    <row r="62" spans="1:7">
      <c r="A62" s="46"/>
    </row>
    <row r="63" spans="1:7">
      <c r="A63" s="52" t="s">
        <v>111</v>
      </c>
    </row>
    <row r="64" spans="1:7">
      <c r="A64" s="46"/>
    </row>
    <row r="65" spans="1:15">
      <c r="A65" s="53" t="s">
        <v>112</v>
      </c>
      <c r="B65" s="54"/>
      <c r="C65" s="54"/>
      <c r="D65" s="54"/>
      <c r="E65" s="54"/>
      <c r="F65" s="54"/>
      <c r="G65" s="54"/>
      <c r="H65" s="54"/>
      <c r="I65" s="54"/>
      <c r="J65" s="54"/>
      <c r="K65" s="54"/>
      <c r="L65" s="54"/>
      <c r="M65" s="54"/>
      <c r="N65" s="54"/>
    </row>
    <row r="66" spans="1:15">
      <c r="A66" s="43" t="s">
        <v>273</v>
      </c>
      <c r="B66" s="43"/>
      <c r="C66" s="43"/>
      <c r="D66" s="43"/>
      <c r="E66" s="43"/>
      <c r="F66" s="43"/>
      <c r="G66" s="43"/>
      <c r="H66" s="43"/>
      <c r="I66" s="43"/>
      <c r="J66" s="43"/>
      <c r="K66" s="43"/>
      <c r="L66" s="43"/>
      <c r="M66" s="43"/>
      <c r="N66" s="43"/>
      <c r="O66" s="43"/>
    </row>
    <row r="67" spans="1:15">
      <c r="A67" s="44"/>
      <c r="B67" s="45"/>
      <c r="C67" s="45"/>
      <c r="D67" s="45"/>
      <c r="E67" s="45"/>
      <c r="F67" s="45"/>
      <c r="G67" s="45"/>
      <c r="H67" s="45"/>
      <c r="I67" s="45"/>
      <c r="J67" s="45"/>
      <c r="K67" s="45"/>
      <c r="L67" s="45"/>
      <c r="M67" s="45"/>
      <c r="N67" s="45"/>
    </row>
    <row r="68" spans="1:15">
      <c r="A68" s="49" t="s">
        <v>90</v>
      </c>
    </row>
    <row r="69" spans="1:15">
      <c r="A69" s="46" t="s">
        <v>91</v>
      </c>
    </row>
    <row r="70" spans="1:15">
      <c r="A70" s="46"/>
    </row>
    <row r="71" spans="1:15">
      <c r="A71" s="46"/>
      <c r="E71" s="2111"/>
      <c r="F71" s="2111"/>
    </row>
    <row r="72" spans="1:15">
      <c r="A72" s="46"/>
    </row>
    <row r="73" spans="1:15">
      <c r="A73" s="46"/>
    </row>
    <row r="74" spans="1:15">
      <c r="A74" s="46"/>
      <c r="B74" s="39" t="s">
        <v>93</v>
      </c>
      <c r="E74" s="91"/>
      <c r="F74" s="39" t="s">
        <v>420</v>
      </c>
      <c r="G74" s="168" t="str">
        <f>IF(OR(E74=""),"",'Air Flow References'!AT28)</f>
        <v/>
      </c>
    </row>
    <row r="75" spans="1:15">
      <c r="A75" s="46"/>
      <c r="B75" s="39" t="s">
        <v>419</v>
      </c>
      <c r="E75" s="164"/>
      <c r="G75" s="50"/>
    </row>
    <row r="76" spans="1:15">
      <c r="A76" s="46"/>
    </row>
    <row r="77" spans="1:15">
      <c r="A77" s="46"/>
      <c r="B77" s="39" t="s">
        <v>94</v>
      </c>
      <c r="E77" s="91"/>
      <c r="F77" s="39" t="s">
        <v>96</v>
      </c>
      <c r="G77" s="39" t="str">
        <f>IF(OR(E77=""),"",'Air Flow References'!AT29)</f>
        <v/>
      </c>
    </row>
    <row r="78" spans="1:15">
      <c r="A78" s="46"/>
    </row>
    <row r="79" spans="1:15">
      <c r="A79" s="46"/>
      <c r="B79" s="39" t="s">
        <v>95</v>
      </c>
      <c r="E79" s="91"/>
      <c r="F79" s="51" t="s">
        <v>96</v>
      </c>
      <c r="G79" s="39" t="str">
        <f>IF(OR(E79=""),"",'Air Flow References'!AT30)</f>
        <v/>
      </c>
    </row>
    <row r="80" spans="1:15">
      <c r="A80" s="46"/>
    </row>
    <row r="81" spans="1:14">
      <c r="A81" s="46"/>
    </row>
    <row r="82" spans="1:14">
      <c r="A82" s="49" t="s">
        <v>97</v>
      </c>
    </row>
    <row r="83" spans="1:14">
      <c r="A83" s="46"/>
    </row>
    <row r="84" spans="1:14">
      <c r="A84" s="46" t="s">
        <v>98</v>
      </c>
      <c r="E84" s="91"/>
      <c r="F84" s="39" t="s">
        <v>101</v>
      </c>
      <c r="G84" s="39" t="str">
        <f>IF(OR(E84=""),"",'Air Flow References'!AT31)</f>
        <v/>
      </c>
    </row>
    <row r="85" spans="1:14">
      <c r="A85" s="46"/>
    </row>
    <row r="86" spans="1:14">
      <c r="A86" s="46" t="s">
        <v>99</v>
      </c>
      <c r="E86" s="91"/>
      <c r="F86" s="51" t="s">
        <v>96</v>
      </c>
      <c r="G86" s="39" t="str">
        <f>IF(OR(E86=""),"",'Air Flow References'!AT32)</f>
        <v/>
      </c>
    </row>
    <row r="87" spans="1:14">
      <c r="A87" s="46"/>
    </row>
    <row r="88" spans="1:14">
      <c r="A88" s="46" t="s">
        <v>100</v>
      </c>
      <c r="E88" s="91"/>
      <c r="F88" s="51" t="s">
        <v>96</v>
      </c>
      <c r="G88" s="39" t="str">
        <f>IF(OR(E88=""),"",'Air Flow References'!AT33)</f>
        <v/>
      </c>
    </row>
    <row r="89" spans="1:14">
      <c r="A89" s="46"/>
    </row>
    <row r="90" spans="1:14">
      <c r="A90" s="46" t="s">
        <v>102</v>
      </c>
      <c r="E90" s="93" t="str">
        <f>IF(OR(E86="",E88=""),"",E88-E86)</f>
        <v/>
      </c>
      <c r="F90" s="51" t="s">
        <v>96</v>
      </c>
      <c r="G90" s="39" t="str">
        <f>'Air Flow References'!AT34</f>
        <v/>
      </c>
    </row>
    <row r="91" spans="1:14">
      <c r="A91" s="46"/>
    </row>
    <row r="92" spans="1:14">
      <c r="A92" s="52" t="s">
        <v>103</v>
      </c>
    </row>
    <row r="93" spans="1:14">
      <c r="A93" s="46"/>
    </row>
    <row r="94" spans="1:14">
      <c r="A94" s="42" t="s">
        <v>104</v>
      </c>
    </row>
    <row r="95" spans="1:14" s="43" customFormat="1">
      <c r="A95" s="43" t="s">
        <v>858</v>
      </c>
    </row>
    <row r="96" spans="1:14">
      <c r="A96" s="44"/>
      <c r="B96" s="45"/>
      <c r="C96" s="45"/>
      <c r="D96" s="45"/>
      <c r="E96" s="45"/>
      <c r="F96" s="45"/>
      <c r="G96" s="45"/>
      <c r="H96" s="45"/>
      <c r="I96" s="45"/>
      <c r="J96" s="45"/>
      <c r="K96" s="45"/>
      <c r="L96" s="45"/>
      <c r="M96" s="45"/>
      <c r="N96" s="45"/>
    </row>
    <row r="97" spans="1:14">
      <c r="A97" s="46" t="s">
        <v>66</v>
      </c>
    </row>
    <row r="98" spans="1:14" ht="9.75" customHeight="1">
      <c r="A98" s="46"/>
    </row>
    <row r="99" spans="1:14" ht="15.75" customHeight="1">
      <c r="A99" s="46"/>
      <c r="E99" s="2094"/>
      <c r="F99" s="2094"/>
      <c r="G99" s="39" t="s">
        <v>67</v>
      </c>
    </row>
    <row r="100" spans="1:14">
      <c r="A100" s="2086" t="s">
        <v>1965</v>
      </c>
      <c r="B100" s="1815"/>
    </row>
    <row r="101" spans="1:14">
      <c r="A101" s="2086"/>
      <c r="B101" s="1815"/>
      <c r="C101" s="660"/>
      <c r="D101" s="39" t="s">
        <v>2056</v>
      </c>
      <c r="E101" s="660"/>
      <c r="F101" s="39" t="s">
        <v>2057</v>
      </c>
    </row>
    <row r="102" spans="1:14">
      <c r="A102" s="46"/>
    </row>
    <row r="103" spans="1:14">
      <c r="A103" s="46"/>
    </row>
    <row r="104" spans="1:14">
      <c r="A104" s="46" t="s">
        <v>2058</v>
      </c>
      <c r="E104" s="414"/>
    </row>
    <row r="105" spans="1:14">
      <c r="A105" s="46"/>
    </row>
    <row r="106" spans="1:14">
      <c r="A106" s="46"/>
    </row>
    <row r="107" spans="1:14">
      <c r="A107" s="46" t="s">
        <v>78</v>
      </c>
      <c r="E107" s="414"/>
    </row>
    <row r="108" spans="1:14">
      <c r="A108" s="46"/>
    </row>
    <row r="109" spans="1:14">
      <c r="A109" s="46"/>
    </row>
    <row r="110" spans="1:14">
      <c r="A110" s="46" t="s">
        <v>1966</v>
      </c>
      <c r="C110" s="660"/>
      <c r="D110" s="39" t="s">
        <v>79</v>
      </c>
    </row>
    <row r="111" spans="1:14">
      <c r="A111" s="46"/>
    </row>
    <row r="112" spans="1:14">
      <c r="A112" s="46" t="s">
        <v>80</v>
      </c>
      <c r="D112" s="719"/>
      <c r="E112" s="39" t="s">
        <v>81</v>
      </c>
      <c r="F112" s="39" t="s">
        <v>82</v>
      </c>
      <c r="G112" s="657"/>
      <c r="H112" s="39" t="s">
        <v>79</v>
      </c>
      <c r="I112" s="39" t="s">
        <v>83</v>
      </c>
      <c r="J112" s="620"/>
      <c r="K112" s="39" t="s">
        <v>84</v>
      </c>
      <c r="L112" s="47" t="s">
        <v>85</v>
      </c>
      <c r="M112" s="657"/>
      <c r="N112" s="39" t="s">
        <v>86</v>
      </c>
    </row>
    <row r="113" spans="1:15">
      <c r="A113" s="46"/>
      <c r="L113" s="47"/>
    </row>
    <row r="114" spans="1:15">
      <c r="A114" s="46" t="s">
        <v>179</v>
      </c>
      <c r="D114" s="719"/>
      <c r="E114" s="39" t="s">
        <v>81</v>
      </c>
      <c r="F114" s="39" t="s">
        <v>82</v>
      </c>
      <c r="G114" s="657"/>
      <c r="H114" s="39" t="s">
        <v>79</v>
      </c>
      <c r="I114" s="39" t="s">
        <v>83</v>
      </c>
      <c r="J114" s="620"/>
      <c r="K114" s="39" t="s">
        <v>84</v>
      </c>
      <c r="L114" s="47" t="s">
        <v>85</v>
      </c>
      <c r="M114" s="657"/>
      <c r="N114" s="39" t="s">
        <v>86</v>
      </c>
    </row>
    <row r="115" spans="1:15">
      <c r="A115" s="46"/>
    </row>
    <row r="116" spans="1:15">
      <c r="A116" s="48" t="s">
        <v>254</v>
      </c>
      <c r="M116" s="657"/>
      <c r="N116" s="39" t="s">
        <v>86</v>
      </c>
    </row>
    <row r="117" spans="1:15">
      <c r="A117" s="46"/>
    </row>
    <row r="118" spans="1:15">
      <c r="A118" s="2090" t="s">
        <v>87</v>
      </c>
      <c r="B118" s="2088"/>
      <c r="C118" s="2088"/>
      <c r="D118" s="2088"/>
      <c r="E118" s="2091"/>
      <c r="F118" s="2087" t="s">
        <v>88</v>
      </c>
      <c r="G118" s="2087"/>
      <c r="H118" s="2087"/>
      <c r="I118" s="2087"/>
      <c r="J118" s="2087"/>
      <c r="K118" s="2087"/>
      <c r="L118" s="160"/>
      <c r="M118" s="2107" t="str">
        <f>IF(AND(M112="",M114="",M116=""),"",M112+M114+M116)</f>
        <v/>
      </c>
      <c r="N118" s="2088" t="s">
        <v>86</v>
      </c>
    </row>
    <row r="119" spans="1:15">
      <c r="A119" s="2090"/>
      <c r="B119" s="2088"/>
      <c r="C119" s="2088"/>
      <c r="D119" s="2088"/>
      <c r="E119" s="2091"/>
      <c r="F119" s="2087"/>
      <c r="G119" s="2087"/>
      <c r="H119" s="2087"/>
      <c r="I119" s="2087"/>
      <c r="J119" s="2087"/>
      <c r="K119" s="2087"/>
      <c r="L119" s="160"/>
      <c r="M119" s="2108"/>
      <c r="N119" s="2088"/>
    </row>
    <row r="120" spans="1:15">
      <c r="A120" s="46"/>
    </row>
    <row r="121" spans="1:15">
      <c r="A121" s="42" t="s">
        <v>89</v>
      </c>
    </row>
    <row r="122" spans="1:15"/>
    <row r="123" spans="1:15">
      <c r="A123" s="45" t="s">
        <v>220</v>
      </c>
      <c r="B123" s="45"/>
      <c r="C123" s="45" t="str">
        <f>Development!$A$4&amp;"_"&amp;Development!$A$2</f>
        <v>4.1.2024_3.0</v>
      </c>
      <c r="D123" s="45"/>
      <c r="E123" s="45"/>
      <c r="F123" s="45"/>
      <c r="G123" s="45"/>
      <c r="H123" s="45"/>
      <c r="I123" s="45"/>
      <c r="J123" s="45"/>
      <c r="K123" s="45"/>
      <c r="L123" s="45"/>
      <c r="M123" s="45"/>
      <c r="N123" s="45" t="s">
        <v>222</v>
      </c>
      <c r="O123" s="45" t="str">
        <f>Development!A4</f>
        <v>4.1.2024</v>
      </c>
    </row>
    <row r="124" spans="1:15"/>
    <row r="125" spans="1:15" hidden="1"/>
    <row r="126" spans="1:15" hidden="1"/>
    <row r="127" spans="1:15" hidden="1"/>
    <row r="128" spans="1:15" hidden="1"/>
    <row r="129" spans="15:15" hidden="1"/>
    <row r="130" spans="15:15" hidden="1"/>
    <row r="131" spans="15:15" hidden="1"/>
    <row r="132" spans="15:15" hidden="1"/>
    <row r="133" spans="15:15" hidden="1"/>
    <row r="134" spans="15:15" hidden="1"/>
    <row r="135" spans="15:15" hidden="1"/>
    <row r="136" spans="15:15" hidden="1">
      <c r="O136" s="55"/>
    </row>
  </sheetData>
  <sheetProtection sheet="1" objects="1" scenarios="1"/>
  <dataConsolidate/>
  <mergeCells count="23">
    <mergeCell ref="A118:E119"/>
    <mergeCell ref="F118:K119"/>
    <mergeCell ref="M118:M119"/>
    <mergeCell ref="N118:N119"/>
    <mergeCell ref="E71:F71"/>
    <mergeCell ref="E99:F99"/>
    <mergeCell ref="A100:B101"/>
    <mergeCell ref="E22:F22"/>
    <mergeCell ref="A29:M29"/>
    <mergeCell ref="C30:L30"/>
    <mergeCell ref="I38:J38"/>
    <mergeCell ref="E45:F45"/>
    <mergeCell ref="E25:F25"/>
    <mergeCell ref="E15:F15"/>
    <mergeCell ref="M15:N15"/>
    <mergeCell ref="A18:D18"/>
    <mergeCell ref="E18:F18"/>
    <mergeCell ref="M18:N18"/>
    <mergeCell ref="A1:J1"/>
    <mergeCell ref="A2:J2"/>
    <mergeCell ref="C5:D5"/>
    <mergeCell ref="H5:I5"/>
    <mergeCell ref="H7:I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7611" r:id="rId4" name="OptionButton10">
          <controlPr defaultSize="0" autoLine="0" r:id="rId5">
            <anchor moveWithCells="1">
              <from>
                <xdr:col>1</xdr:col>
                <xdr:colOff>107950</xdr:colOff>
                <xdr:row>45</xdr:row>
                <xdr:rowOff>0</xdr:rowOff>
              </from>
              <to>
                <xdr:col>2</xdr:col>
                <xdr:colOff>95250</xdr:colOff>
                <xdr:row>46</xdr:row>
                <xdr:rowOff>69850</xdr:rowOff>
              </to>
            </anchor>
          </controlPr>
        </control>
      </mc:Choice>
      <mc:Fallback>
        <control shapeId="67611" r:id="rId4" name="OptionButton10"/>
      </mc:Fallback>
    </mc:AlternateContent>
    <mc:AlternateContent xmlns:mc="http://schemas.openxmlformats.org/markup-compatibility/2006">
      <mc:Choice Requires="x14">
        <control shapeId="67602" r:id="rId6" name="OptionButton7">
          <controlPr defaultSize="0" autoLine="0" r:id="rId7">
            <anchor moveWithCells="1">
              <from>
                <xdr:col>1</xdr:col>
                <xdr:colOff>152400</xdr:colOff>
                <xdr:row>70</xdr:row>
                <xdr:rowOff>0</xdr:rowOff>
              </from>
              <to>
                <xdr:col>2</xdr:col>
                <xdr:colOff>139700</xdr:colOff>
                <xdr:row>71</xdr:row>
                <xdr:rowOff>69850</xdr:rowOff>
              </to>
            </anchor>
          </controlPr>
        </control>
      </mc:Choice>
      <mc:Fallback>
        <control shapeId="67602" r:id="rId6" name="OptionButton7"/>
      </mc:Fallback>
    </mc:AlternateContent>
    <mc:AlternateContent xmlns:mc="http://schemas.openxmlformats.org/markup-compatibility/2006">
      <mc:Choice Requires="x14">
        <control shapeId="67586" r:id="rId8" name="OptionButton2">
          <controlPr defaultSize="0" autoLine="0" autoPict="0" r:id="rId9">
            <anchor moveWithCells="1">
              <from>
                <xdr:col>5</xdr:col>
                <xdr:colOff>723900</xdr:colOff>
                <xdr:row>19</xdr:row>
                <xdr:rowOff>412750</xdr:rowOff>
              </from>
              <to>
                <xdr:col>10</xdr:col>
                <xdr:colOff>0</xdr:colOff>
                <xdr:row>20</xdr:row>
                <xdr:rowOff>374650</xdr:rowOff>
              </to>
            </anchor>
          </controlPr>
        </control>
      </mc:Choice>
      <mc:Fallback>
        <control shapeId="67586" r:id="rId8" name="OptionButton2"/>
      </mc:Fallback>
    </mc:AlternateContent>
    <mc:AlternateContent xmlns:mc="http://schemas.openxmlformats.org/markup-compatibility/2006">
      <mc:Choice Requires="x14">
        <control shapeId="67585" r:id="rId10" name="OptionButton1">
          <controlPr defaultSize="0" autoLine="0" autoPict="0" r:id="rId11">
            <anchor moveWithCells="1">
              <from>
                <xdr:col>2</xdr:col>
                <xdr:colOff>1041400</xdr:colOff>
                <xdr:row>19</xdr:row>
                <xdr:rowOff>419100</xdr:rowOff>
              </from>
              <to>
                <xdr:col>5</xdr:col>
                <xdr:colOff>1136650</xdr:colOff>
                <xdr:row>20</xdr:row>
                <xdr:rowOff>222250</xdr:rowOff>
              </to>
            </anchor>
          </controlPr>
        </control>
      </mc:Choice>
      <mc:Fallback>
        <control shapeId="67585" r:id="rId10" name="OptionButton1"/>
      </mc:Fallback>
    </mc:AlternateContent>
    <mc:AlternateContent xmlns:mc="http://schemas.openxmlformats.org/markup-compatibility/2006">
      <mc:Choice Requires="x14">
        <control shapeId="67587" r:id="rId12" name="Group Box 3">
          <controlPr defaultSize="0" autoFill="0" autoPict="0">
            <anchor moveWithCells="1">
              <from>
                <xdr:col>0</xdr:col>
                <xdr:colOff>31750</xdr:colOff>
                <xdr:row>19</xdr:row>
                <xdr:rowOff>107950</xdr:rowOff>
              </from>
              <to>
                <xdr:col>6</xdr:col>
                <xdr:colOff>1079500</xdr:colOff>
                <xdr:row>20</xdr:row>
                <xdr:rowOff>508000</xdr:rowOff>
              </to>
            </anchor>
          </controlPr>
        </control>
      </mc:Choice>
    </mc:AlternateContent>
    <mc:AlternateContent xmlns:mc="http://schemas.openxmlformats.org/markup-compatibility/2006">
      <mc:Choice Requires="x14">
        <control shapeId="67588" r:id="rId13" name="Check Box 4">
          <controlPr defaultSize="0" autoFill="0" autoLine="0" autoPict="0">
            <anchor moveWithCells="1">
              <from>
                <xdr:col>7</xdr:col>
                <xdr:colOff>812800</xdr:colOff>
                <xdr:row>21</xdr:row>
                <xdr:rowOff>222250</xdr:rowOff>
              </from>
              <to>
                <xdr:col>9</xdr:col>
                <xdr:colOff>76200</xdr:colOff>
                <xdr:row>22</xdr:row>
                <xdr:rowOff>0</xdr:rowOff>
              </to>
            </anchor>
          </controlPr>
        </control>
      </mc:Choice>
    </mc:AlternateContent>
    <mc:AlternateContent xmlns:mc="http://schemas.openxmlformats.org/markup-compatibility/2006">
      <mc:Choice Requires="x14">
        <control shapeId="67589" r:id="rId14" name="Check Box 5">
          <controlPr defaultSize="0" autoFill="0" autoLine="0" autoPict="0">
            <anchor moveWithCells="1">
              <from>
                <xdr:col>9</xdr:col>
                <xdr:colOff>641350</xdr:colOff>
                <xdr:row>21</xdr:row>
                <xdr:rowOff>222250</xdr:rowOff>
              </from>
              <to>
                <xdr:col>10</xdr:col>
                <xdr:colOff>1498600</xdr:colOff>
                <xdr:row>22</xdr:row>
                <xdr:rowOff>0</xdr:rowOff>
              </to>
            </anchor>
          </controlPr>
        </control>
      </mc:Choice>
    </mc:AlternateContent>
    <mc:AlternateContent xmlns:mc="http://schemas.openxmlformats.org/markup-compatibility/2006">
      <mc:Choice Requires="x14">
        <control shapeId="67593" r:id="rId15" name="Group Box 9">
          <controlPr defaultSize="0" autoFill="0" autoPict="0">
            <anchor moveWithCells="1">
              <from>
                <xdr:col>0</xdr:col>
                <xdr:colOff>76200</xdr:colOff>
                <xdr:row>65</xdr:row>
                <xdr:rowOff>0</xdr:rowOff>
              </from>
              <to>
                <xdr:col>4</xdr:col>
                <xdr:colOff>114300</xdr:colOff>
                <xdr:row>69</xdr:row>
                <xdr:rowOff>152400</xdr:rowOff>
              </to>
            </anchor>
          </controlPr>
        </control>
      </mc:Choice>
    </mc:AlternateContent>
    <mc:AlternateContent xmlns:mc="http://schemas.openxmlformats.org/markup-compatibility/2006">
      <mc:Choice Requires="x14">
        <control shapeId="67594" r:id="rId16" name="Option Button 10">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67595" r:id="rId17" name="Option Button 11">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7596" r:id="rId18" name="Group Box 12">
          <controlPr defaultSize="0" autoFill="0" autoPict="0">
            <anchor moveWithCells="1">
              <from>
                <xdr:col>4</xdr:col>
                <xdr:colOff>565150</xdr:colOff>
                <xdr:row>65</xdr:row>
                <xdr:rowOff>0</xdr:rowOff>
              </from>
              <to>
                <xdr:col>6</xdr:col>
                <xdr:colOff>800100</xdr:colOff>
                <xdr:row>67</xdr:row>
                <xdr:rowOff>228600</xdr:rowOff>
              </to>
            </anchor>
          </controlPr>
        </control>
      </mc:Choice>
    </mc:AlternateContent>
    <mc:AlternateContent xmlns:mc="http://schemas.openxmlformats.org/markup-compatibility/2006">
      <mc:Choice Requires="x14">
        <control shapeId="67597" r:id="rId19" name="Group Box 13">
          <controlPr defaultSize="0" autoFill="0" autoPict="0">
            <anchor moveWithCells="1">
              <from>
                <xdr:col>0</xdr:col>
                <xdr:colOff>565150</xdr:colOff>
                <xdr:row>65</xdr:row>
                <xdr:rowOff>0</xdr:rowOff>
              </from>
              <to>
                <xdr:col>4</xdr:col>
                <xdr:colOff>114300</xdr:colOff>
                <xdr:row>68</xdr:row>
                <xdr:rowOff>152400</xdr:rowOff>
              </to>
            </anchor>
          </controlPr>
        </control>
      </mc:Choice>
    </mc:AlternateContent>
    <mc:AlternateContent xmlns:mc="http://schemas.openxmlformats.org/markup-compatibility/2006">
      <mc:Choice Requires="x14">
        <control shapeId="67598" r:id="rId20" name="Option Button 14">
          <controlPr defaultSize="0" autoFill="0" autoLine="0" autoPict="0">
            <anchor moveWithCells="1">
              <from>
                <xdr:col>4</xdr:col>
                <xdr:colOff>641350</xdr:colOff>
                <xdr:row>65</xdr:row>
                <xdr:rowOff>0</xdr:rowOff>
              </from>
              <to>
                <xdr:col>5</xdr:col>
                <xdr:colOff>76200</xdr:colOff>
                <xdr:row>66</xdr:row>
                <xdr:rowOff>76200</xdr:rowOff>
              </to>
            </anchor>
          </controlPr>
        </control>
      </mc:Choice>
    </mc:AlternateContent>
    <mc:AlternateContent xmlns:mc="http://schemas.openxmlformats.org/markup-compatibility/2006">
      <mc:Choice Requires="x14">
        <control shapeId="67599" r:id="rId21" name="Option Button 15">
          <controlPr defaultSize="0" autoFill="0" autoLine="0" autoPict="0">
            <anchor moveWithCells="1">
              <from>
                <xdr:col>5</xdr:col>
                <xdr:colOff>869950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7600" r:id="rId22" name="Group Box 16">
          <controlPr defaultSize="0" autoFill="0" autoPict="0">
            <anchor moveWithCells="1">
              <from>
                <xdr:col>4</xdr:col>
                <xdr:colOff>412750</xdr:colOff>
                <xdr:row>65</xdr:row>
                <xdr:rowOff>0</xdr:rowOff>
              </from>
              <to>
                <xdr:col>6</xdr:col>
                <xdr:colOff>495300</xdr:colOff>
                <xdr:row>67</xdr:row>
                <xdr:rowOff>260350</xdr:rowOff>
              </to>
            </anchor>
          </controlPr>
        </control>
      </mc:Choice>
    </mc:AlternateContent>
    <mc:AlternateContent xmlns:mc="http://schemas.openxmlformats.org/markup-compatibility/2006">
      <mc:Choice Requires="x14">
        <control shapeId="67604" r:id="rId23" name="Group Box 20">
          <controlPr defaultSize="0" autoFill="0" autoPict="0">
            <anchor moveWithCells="1">
              <from>
                <xdr:col>0</xdr:col>
                <xdr:colOff>488950</xdr:colOff>
                <xdr:row>68</xdr:row>
                <xdr:rowOff>336550</xdr:rowOff>
              </from>
              <to>
                <xdr:col>4</xdr:col>
                <xdr:colOff>114300</xdr:colOff>
                <xdr:row>72</xdr:row>
                <xdr:rowOff>31750</xdr:rowOff>
              </to>
            </anchor>
          </controlPr>
        </control>
      </mc:Choice>
    </mc:AlternateContent>
    <mc:AlternateContent xmlns:mc="http://schemas.openxmlformats.org/markup-compatibility/2006">
      <mc:Choice Requires="x14">
        <control shapeId="67605" r:id="rId24" name="Option Button 21">
          <controlPr defaultSize="0" autoFill="0" autoLine="0" autoPict="0">
            <anchor moveWithCells="1">
              <from>
                <xdr:col>2</xdr:col>
                <xdr:colOff>1327150</xdr:colOff>
                <xdr:row>37</xdr:row>
                <xdr:rowOff>190500</xdr:rowOff>
              </from>
              <to>
                <xdr:col>3</xdr:col>
                <xdr:colOff>1346200</xdr:colOff>
                <xdr:row>38</xdr:row>
                <xdr:rowOff>190500</xdr:rowOff>
              </to>
            </anchor>
          </controlPr>
        </control>
      </mc:Choice>
    </mc:AlternateContent>
    <mc:AlternateContent xmlns:mc="http://schemas.openxmlformats.org/markup-compatibility/2006">
      <mc:Choice Requires="x14">
        <control shapeId="67606" r:id="rId25" name="Option Button 22">
          <controlPr defaultSize="0" autoFill="0" autoLine="0" autoPict="0">
            <anchor moveWithCells="1">
              <from>
                <xdr:col>2</xdr:col>
                <xdr:colOff>1593850</xdr:colOff>
                <xdr:row>37</xdr:row>
                <xdr:rowOff>107950</xdr:rowOff>
              </from>
              <to>
                <xdr:col>4</xdr:col>
                <xdr:colOff>50800</xdr:colOff>
                <xdr:row>38</xdr:row>
                <xdr:rowOff>107950</xdr:rowOff>
              </to>
            </anchor>
          </controlPr>
        </control>
      </mc:Choice>
    </mc:AlternateContent>
    <mc:AlternateContent xmlns:mc="http://schemas.openxmlformats.org/markup-compatibility/2006">
      <mc:Choice Requires="x14">
        <control shapeId="67607" r:id="rId26" name="Option Button 23">
          <controlPr defaultSize="0" autoFill="0" autoLine="0" autoPict="0">
            <anchor moveWithCells="1">
              <from>
                <xdr:col>4</xdr:col>
                <xdr:colOff>336550</xdr:colOff>
                <xdr:row>37</xdr:row>
                <xdr:rowOff>107950</xdr:rowOff>
              </from>
              <to>
                <xdr:col>5</xdr:col>
                <xdr:colOff>946150</xdr:colOff>
                <xdr:row>38</xdr:row>
                <xdr:rowOff>107950</xdr:rowOff>
              </to>
            </anchor>
          </controlPr>
        </control>
      </mc:Choice>
    </mc:AlternateContent>
    <mc:AlternateContent xmlns:mc="http://schemas.openxmlformats.org/markup-compatibility/2006">
      <mc:Choice Requires="x14">
        <control shapeId="67609" r:id="rId27" name="Group Box 25">
          <controlPr defaultSize="0" autoFill="0" autoPict="0">
            <anchor moveWithCells="1">
              <from>
                <xdr:col>2</xdr:col>
                <xdr:colOff>800100</xdr:colOff>
                <xdr:row>36</xdr:row>
                <xdr:rowOff>412750</xdr:rowOff>
              </from>
              <to>
                <xdr:col>14</xdr:col>
                <xdr:colOff>1060450</xdr:colOff>
                <xdr:row>39</xdr:row>
                <xdr:rowOff>76200</xdr:rowOff>
              </to>
            </anchor>
          </controlPr>
        </control>
      </mc:Choice>
    </mc:AlternateContent>
    <mc:AlternateContent xmlns:mc="http://schemas.openxmlformats.org/markup-compatibility/2006">
      <mc:Choice Requires="x14">
        <control shapeId="67613" r:id="rId28" name="Group Box 29">
          <controlPr defaultSize="0" autoFill="0" autoPict="0">
            <anchor moveWithCells="1">
              <from>
                <xdr:col>0</xdr:col>
                <xdr:colOff>869950</xdr:colOff>
                <xdr:row>42</xdr:row>
                <xdr:rowOff>336550</xdr:rowOff>
              </from>
              <to>
                <xdr:col>4</xdr:col>
                <xdr:colOff>114300</xdr:colOff>
                <xdr:row>46</xdr:row>
                <xdr:rowOff>31750</xdr:rowOff>
              </to>
            </anchor>
          </controlPr>
        </control>
      </mc:Choice>
    </mc:AlternateContent>
    <mc:AlternateContent xmlns:mc="http://schemas.openxmlformats.org/markup-compatibility/2006">
      <mc:Choice Requires="x14">
        <control shapeId="67679" r:id="rId29" name="Check Box 95">
          <controlPr defaultSize="0" autoFill="0" autoLine="0" autoPict="0">
            <anchor moveWithCells="1">
              <from>
                <xdr:col>1</xdr:col>
                <xdr:colOff>1403350</xdr:colOff>
                <xdr:row>9</xdr:row>
                <xdr:rowOff>184150</xdr:rowOff>
              </from>
              <to>
                <xdr:col>3</xdr:col>
                <xdr:colOff>0</xdr:colOff>
                <xdr:row>10</xdr:row>
                <xdr:rowOff>0</xdr:rowOff>
              </to>
            </anchor>
          </controlPr>
        </control>
      </mc:Choice>
    </mc:AlternateContent>
    <mc:AlternateContent xmlns:mc="http://schemas.openxmlformats.org/markup-compatibility/2006">
      <mc:Choice Requires="x14">
        <control shapeId="67680" r:id="rId30" name="Check Box 96">
          <controlPr defaultSize="0" autoFill="0" autoLine="0" autoPict="0">
            <anchor moveWithCells="1">
              <from>
                <xdr:col>3</xdr:col>
                <xdr:colOff>1517650</xdr:colOff>
                <xdr:row>9</xdr:row>
                <xdr:rowOff>184150</xdr:rowOff>
              </from>
              <to>
                <xdr:col>4</xdr:col>
                <xdr:colOff>908050</xdr:colOff>
                <xdr:row>9</xdr:row>
                <xdr:rowOff>298450</xdr:rowOff>
              </to>
            </anchor>
          </controlPr>
        </control>
      </mc:Choice>
    </mc:AlternateContent>
    <mc:AlternateContent xmlns:mc="http://schemas.openxmlformats.org/markup-compatibility/2006">
      <mc:Choice Requires="x14">
        <control shapeId="67682" r:id="rId31" name="Check Box 98">
          <controlPr defaultSize="0" autoFill="0" autoLine="0" autoPict="0">
            <anchor moveWithCells="1">
              <from>
                <xdr:col>3</xdr:col>
                <xdr:colOff>50800</xdr:colOff>
                <xdr:row>9</xdr:row>
                <xdr:rowOff>190500</xdr:rowOff>
              </from>
              <to>
                <xdr:col>3</xdr:col>
                <xdr:colOff>1555750</xdr:colOff>
                <xdr:row>10</xdr:row>
                <xdr:rowOff>0</xdr:rowOff>
              </to>
            </anchor>
          </controlPr>
        </control>
      </mc:Choice>
    </mc:AlternateContent>
    <mc:AlternateContent xmlns:mc="http://schemas.openxmlformats.org/markup-compatibility/2006">
      <mc:Choice Requires="x14">
        <control shapeId="67683" r:id="rId32" name="Check Box 99">
          <controlPr defaultSize="0" autoFill="0" autoLine="0" autoPict="0">
            <anchor moveWithCells="1">
              <from>
                <xdr:col>1</xdr:col>
                <xdr:colOff>1403350</xdr:colOff>
                <xdr:row>9</xdr:row>
                <xdr:rowOff>184150</xdr:rowOff>
              </from>
              <to>
                <xdr:col>3</xdr:col>
                <xdr:colOff>0</xdr:colOff>
                <xdr:row>10</xdr:row>
                <xdr:rowOff>0</xdr:rowOff>
              </to>
            </anchor>
          </controlPr>
        </control>
      </mc:Choice>
    </mc:AlternateContent>
    <mc:AlternateContent xmlns:mc="http://schemas.openxmlformats.org/markup-compatibility/2006">
      <mc:Choice Requires="x14">
        <control shapeId="67684" r:id="rId33" name="Check Box 100">
          <controlPr defaultSize="0" autoFill="0" autoLine="0" autoPict="0">
            <anchor moveWithCells="1">
              <from>
                <xdr:col>1</xdr:col>
                <xdr:colOff>69850</xdr:colOff>
                <xdr:row>9</xdr:row>
                <xdr:rowOff>184150</xdr:rowOff>
              </from>
              <to>
                <xdr:col>1</xdr:col>
                <xdr:colOff>679450</xdr:colOff>
                <xdr:row>10</xdr:row>
                <xdr:rowOff>0</xdr:rowOff>
              </to>
            </anchor>
          </controlPr>
        </control>
      </mc:Choice>
    </mc:AlternateContent>
    <mc:AlternateContent xmlns:mc="http://schemas.openxmlformats.org/markup-compatibility/2006">
      <mc:Choice Requires="x14">
        <control shapeId="67685" r:id="rId34" name="Group Box 101">
          <controlPr defaultSize="0" autoFill="0" autoPict="0">
            <anchor moveWithCells="1">
              <from>
                <xdr:col>0</xdr:col>
                <xdr:colOff>76200</xdr:colOff>
                <xdr:row>96</xdr:row>
                <xdr:rowOff>0</xdr:rowOff>
              </from>
              <to>
                <xdr:col>4</xdr:col>
                <xdr:colOff>114300</xdr:colOff>
                <xdr:row>100</xdr:row>
                <xdr:rowOff>222250</xdr:rowOff>
              </to>
            </anchor>
          </controlPr>
        </control>
      </mc:Choice>
    </mc:AlternateContent>
    <mc:AlternateContent xmlns:mc="http://schemas.openxmlformats.org/markup-compatibility/2006">
      <mc:Choice Requires="x14">
        <control shapeId="67686" r:id="rId35" name="Option Button 102">
          <controlPr defaultSize="0" autoFill="0" autoLine="0" autoPict="0">
            <anchor moveWithCells="1">
              <from>
                <xdr:col>4</xdr:col>
                <xdr:colOff>641350</xdr:colOff>
                <xdr:row>103</xdr:row>
                <xdr:rowOff>0</xdr:rowOff>
              </from>
              <to>
                <xdr:col>5</xdr:col>
                <xdr:colOff>76200</xdr:colOff>
                <xdr:row>104</xdr:row>
                <xdr:rowOff>76200</xdr:rowOff>
              </to>
            </anchor>
          </controlPr>
        </control>
      </mc:Choice>
    </mc:AlternateContent>
    <mc:AlternateContent xmlns:mc="http://schemas.openxmlformats.org/markup-compatibility/2006">
      <mc:Choice Requires="x14">
        <control shapeId="67687" r:id="rId36" name="Option Button 103">
          <controlPr defaultSize="0" autoFill="0" autoLine="0" autoPict="0">
            <anchor moveWithCells="1">
              <from>
                <xdr:col>5</xdr:col>
                <xdr:colOff>869950</xdr:colOff>
                <xdr:row>103</xdr:row>
                <xdr:rowOff>31750</xdr:rowOff>
              </from>
              <to>
                <xdr:col>6</xdr:col>
                <xdr:colOff>0</xdr:colOff>
                <xdr:row>104</xdr:row>
                <xdr:rowOff>31750</xdr:rowOff>
              </to>
            </anchor>
          </controlPr>
        </control>
      </mc:Choice>
    </mc:AlternateContent>
    <mc:AlternateContent xmlns:mc="http://schemas.openxmlformats.org/markup-compatibility/2006">
      <mc:Choice Requires="x14">
        <control shapeId="67688" r:id="rId37" name="Group Box 104">
          <controlPr defaultSize="0" autoFill="0" autoPict="0">
            <anchor moveWithCells="1">
              <from>
                <xdr:col>4</xdr:col>
                <xdr:colOff>565150</xdr:colOff>
                <xdr:row>102</xdr:row>
                <xdr:rowOff>31750</xdr:rowOff>
              </from>
              <to>
                <xdr:col>6</xdr:col>
                <xdr:colOff>800100</xdr:colOff>
                <xdr:row>104</xdr:row>
                <xdr:rowOff>260350</xdr:rowOff>
              </to>
            </anchor>
          </controlPr>
        </control>
      </mc:Choice>
    </mc:AlternateContent>
    <mc:AlternateContent xmlns:mc="http://schemas.openxmlformats.org/markup-compatibility/2006">
      <mc:Choice Requires="x14">
        <control shapeId="67689" r:id="rId38" name="Group Box 105">
          <controlPr defaultSize="0" autoFill="0" autoPict="0">
            <anchor moveWithCells="1">
              <from>
                <xdr:col>0</xdr:col>
                <xdr:colOff>565150</xdr:colOff>
                <xdr:row>96</xdr:row>
                <xdr:rowOff>114300</xdr:rowOff>
              </from>
              <to>
                <xdr:col>4</xdr:col>
                <xdr:colOff>114300</xdr:colOff>
                <xdr:row>100</xdr:row>
                <xdr:rowOff>69850</xdr:rowOff>
              </to>
            </anchor>
          </controlPr>
        </control>
      </mc:Choice>
    </mc:AlternateContent>
    <mc:AlternateContent xmlns:mc="http://schemas.openxmlformats.org/markup-compatibility/2006">
      <mc:Choice Requires="x14">
        <control shapeId="67690" r:id="rId39" name="Option Button 106">
          <controlPr defaultSize="0" autoFill="0" autoLine="0" autoPict="0">
            <anchor moveWithCells="1">
              <from>
                <xdr:col>4</xdr:col>
                <xdr:colOff>641350</xdr:colOff>
                <xdr:row>106</xdr:row>
                <xdr:rowOff>0</xdr:rowOff>
              </from>
              <to>
                <xdr:col>5</xdr:col>
                <xdr:colOff>76200</xdr:colOff>
                <xdr:row>107</xdr:row>
                <xdr:rowOff>76200</xdr:rowOff>
              </to>
            </anchor>
          </controlPr>
        </control>
      </mc:Choice>
    </mc:AlternateContent>
    <mc:AlternateContent xmlns:mc="http://schemas.openxmlformats.org/markup-compatibility/2006">
      <mc:Choice Requires="x14">
        <control shapeId="67691" r:id="rId40" name="Option Button 107">
          <controlPr defaultSize="0" autoFill="0" autoLine="0" autoPict="0">
            <anchor moveWithCells="1">
              <from>
                <xdr:col>5</xdr:col>
                <xdr:colOff>869950</xdr:colOff>
                <xdr:row>106</xdr:row>
                <xdr:rowOff>31750</xdr:rowOff>
              </from>
              <to>
                <xdr:col>6</xdr:col>
                <xdr:colOff>0</xdr:colOff>
                <xdr:row>107</xdr:row>
                <xdr:rowOff>31750</xdr:rowOff>
              </to>
            </anchor>
          </controlPr>
        </control>
      </mc:Choice>
    </mc:AlternateContent>
    <mc:AlternateContent xmlns:mc="http://schemas.openxmlformats.org/markup-compatibility/2006">
      <mc:Choice Requires="x14">
        <control shapeId="67692" r:id="rId41" name="Group Box 108">
          <controlPr defaultSize="0" autoFill="0" autoPict="0">
            <anchor moveWithCells="1">
              <from>
                <xdr:col>4</xdr:col>
                <xdr:colOff>412750</xdr:colOff>
                <xdr:row>105</xdr:row>
                <xdr:rowOff>107950</xdr:rowOff>
              </from>
              <to>
                <xdr:col>6</xdr:col>
                <xdr:colOff>495300</xdr:colOff>
                <xdr:row>108</xdr:row>
                <xdr:rowOff>76200</xdr:rowOff>
              </to>
            </anchor>
          </controlPr>
        </control>
      </mc:Choice>
    </mc:AlternateContent>
  </control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7">
    <tabColor rgb="FF00B050"/>
    <pageSetUpPr fitToPage="1"/>
  </sheetPr>
  <dimension ref="A1:IV87"/>
  <sheetViews>
    <sheetView showGridLines="0" zoomScaleNormal="100" workbookViewId="0">
      <selection activeCell="L18" sqref="L18"/>
    </sheetView>
  </sheetViews>
  <sheetFormatPr defaultColWidth="0" defaultRowHeight="16.5" customHeight="1" zeroHeight="1"/>
  <cols>
    <col min="1" max="1" width="11.453125" style="154" customWidth="1"/>
    <col min="2" max="2" width="12.453125" style="154" customWidth="1"/>
    <col min="3" max="3" width="13.54296875" style="154" customWidth="1"/>
    <col min="4" max="6" width="11.54296875" style="154" customWidth="1"/>
    <col min="7" max="7" width="1.54296875" style="154" customWidth="1"/>
    <col min="8" max="8" width="15.54296875" style="154" customWidth="1"/>
    <col min="9" max="10" width="11.54296875" style="154" customWidth="1"/>
    <col min="11" max="11" width="12.81640625" style="154" customWidth="1"/>
    <col min="12" max="12" width="11.54296875" style="154" customWidth="1"/>
    <col min="13" max="16384" width="9.1796875" style="154" hidden="1"/>
  </cols>
  <sheetData>
    <row r="1" spans="1:256" s="39" customFormat="1" ht="60" customHeight="1">
      <c r="A1" s="761" t="str">
        <f>Development!$A$3&amp;" Residential Efficiency Program"</f>
        <v>2024 Residential Efficiency Program</v>
      </c>
      <c r="B1" s="762"/>
      <c r="C1" s="760"/>
      <c r="D1" s="760"/>
      <c r="E1" s="760"/>
      <c r="F1" s="760"/>
      <c r="G1" s="760"/>
      <c r="H1" s="760"/>
      <c r="I1" s="760"/>
      <c r="J1" s="760"/>
      <c r="K1" s="760"/>
      <c r="L1" s="760"/>
      <c r="V1" s="1846"/>
      <c r="W1" s="1846"/>
      <c r="X1" s="1846"/>
      <c r="Y1" s="1846"/>
      <c r="Z1" s="1846"/>
      <c r="AA1" s="1846"/>
      <c r="AB1" s="1846"/>
      <c r="AC1" s="1846"/>
      <c r="AD1" s="1846"/>
      <c r="AE1" s="1846"/>
      <c r="AF1" s="1846"/>
      <c r="AG1" s="1846"/>
      <c r="AH1" s="1846"/>
      <c r="AI1" s="1846"/>
      <c r="AJ1" s="1846"/>
      <c r="AK1" s="1846"/>
      <c r="AL1" s="1846"/>
      <c r="AM1" s="1846"/>
      <c r="AN1" s="1846"/>
      <c r="AO1" s="1846"/>
      <c r="AP1" s="1846"/>
      <c r="AQ1" s="1846"/>
      <c r="AR1" s="1846"/>
      <c r="AS1" s="1846"/>
      <c r="AT1" s="1846"/>
      <c r="AU1" s="1846"/>
      <c r="AV1" s="1846"/>
      <c r="AW1" s="1846"/>
      <c r="AX1" s="1846"/>
      <c r="AY1" s="1846"/>
      <c r="AZ1" s="1846"/>
      <c r="BA1" s="1846"/>
      <c r="BB1" s="1846"/>
      <c r="BC1" s="1846"/>
      <c r="BD1" s="1846"/>
      <c r="BE1" s="1846"/>
      <c r="BF1" s="1846"/>
      <c r="BG1" s="1846"/>
      <c r="BH1" s="1846"/>
      <c r="BI1" s="1846"/>
      <c r="BJ1" s="1846"/>
      <c r="BK1" s="1846"/>
      <c r="BL1" s="1846"/>
      <c r="BM1" s="1846"/>
      <c r="BN1" s="1846"/>
      <c r="BO1" s="1846"/>
      <c r="BP1" s="1846"/>
      <c r="BQ1" s="1846"/>
      <c r="BR1" s="1846"/>
      <c r="BS1" s="1846"/>
      <c r="BT1" s="1846"/>
      <c r="BU1" s="1846"/>
      <c r="BV1" s="1846"/>
      <c r="BW1" s="1846"/>
      <c r="BX1" s="1846"/>
      <c r="BY1" s="1846"/>
      <c r="BZ1" s="1846"/>
      <c r="CA1" s="1846"/>
      <c r="CB1" s="1846"/>
      <c r="CC1" s="1846"/>
      <c r="CD1" s="1846"/>
      <c r="CE1" s="1846"/>
      <c r="CF1" s="1846"/>
      <c r="CG1" s="1846"/>
      <c r="CH1" s="1846"/>
      <c r="CI1" s="1846"/>
      <c r="CJ1" s="1846"/>
      <c r="CK1" s="1846"/>
      <c r="CL1" s="1846"/>
      <c r="CM1" s="1846"/>
      <c r="CN1" s="1846"/>
      <c r="CO1" s="1846"/>
      <c r="CP1" s="1846"/>
      <c r="CQ1" s="1846"/>
      <c r="CR1" s="1846"/>
      <c r="CS1" s="1846"/>
      <c r="CT1" s="1846"/>
      <c r="CU1" s="1846"/>
      <c r="CV1" s="1846"/>
      <c r="CW1" s="1846"/>
      <c r="CX1" s="1846"/>
      <c r="CY1" s="1846"/>
      <c r="CZ1" s="1846"/>
      <c r="DA1" s="1846"/>
      <c r="DB1" s="1846"/>
      <c r="DC1" s="1846"/>
      <c r="DD1" s="1846"/>
      <c r="DE1" s="1846"/>
      <c r="DF1" s="1846"/>
      <c r="DG1" s="1846"/>
      <c r="DH1" s="1846"/>
      <c r="DI1" s="1846"/>
      <c r="DJ1" s="1846"/>
      <c r="DK1" s="1846"/>
      <c r="DL1" s="1846"/>
      <c r="DM1" s="1846"/>
      <c r="DN1" s="1846"/>
      <c r="DO1" s="1846"/>
      <c r="DP1" s="1846"/>
      <c r="DQ1" s="1846"/>
      <c r="DR1" s="1846"/>
      <c r="DS1" s="1846"/>
      <c r="DT1" s="1846"/>
      <c r="DU1" s="1846"/>
      <c r="DV1" s="1846"/>
      <c r="DW1" s="1846"/>
      <c r="DX1" s="1846"/>
      <c r="DY1" s="1846"/>
      <c r="DZ1" s="1846"/>
      <c r="EA1" s="1846"/>
      <c r="EB1" s="1846"/>
      <c r="EC1" s="1846"/>
      <c r="ED1" s="1846"/>
      <c r="EE1" s="1846"/>
      <c r="EF1" s="1846"/>
      <c r="EG1" s="1846"/>
      <c r="EH1" s="1846"/>
      <c r="EI1" s="1846"/>
      <c r="EJ1" s="1846"/>
      <c r="EK1" s="1846"/>
      <c r="EL1" s="1846"/>
      <c r="EM1" s="1846"/>
      <c r="EN1" s="1846"/>
      <c r="EO1" s="1846"/>
      <c r="EP1" s="1846"/>
      <c r="EQ1" s="1846"/>
      <c r="ER1" s="1846"/>
      <c r="ES1" s="1846"/>
      <c r="ET1" s="1846"/>
      <c r="EU1" s="1846"/>
      <c r="EV1" s="1846"/>
      <c r="EW1" s="1846"/>
      <c r="EX1" s="1846"/>
      <c r="EY1" s="1846"/>
      <c r="EZ1" s="1846"/>
      <c r="FA1" s="1846"/>
      <c r="FB1" s="1846"/>
      <c r="FC1" s="1846"/>
      <c r="FD1" s="1846"/>
      <c r="FE1" s="1846"/>
      <c r="FF1" s="1846"/>
      <c r="FG1" s="1846"/>
      <c r="FH1" s="1846"/>
      <c r="FI1" s="1846"/>
      <c r="FJ1" s="1846"/>
      <c r="FK1" s="1846"/>
      <c r="FL1" s="1846"/>
      <c r="FM1" s="1846"/>
      <c r="FN1" s="1846"/>
      <c r="FO1" s="1846"/>
      <c r="FP1" s="1846"/>
      <c r="FQ1" s="1846"/>
      <c r="FR1" s="1846"/>
      <c r="FS1" s="1846"/>
      <c r="FT1" s="1846"/>
      <c r="FU1" s="1846"/>
      <c r="FV1" s="1846"/>
      <c r="FW1" s="1846"/>
      <c r="FX1" s="1846"/>
      <c r="FY1" s="1846"/>
      <c r="FZ1" s="1846"/>
      <c r="GA1" s="1846"/>
      <c r="GB1" s="1846"/>
      <c r="GC1" s="1846"/>
      <c r="GD1" s="1846"/>
      <c r="GE1" s="1846"/>
      <c r="GF1" s="1846"/>
      <c r="GG1" s="1846"/>
      <c r="GH1" s="1846"/>
      <c r="GI1" s="1846"/>
      <c r="GJ1" s="1846"/>
      <c r="GK1" s="1846"/>
      <c r="GL1" s="1846"/>
      <c r="GM1" s="1846"/>
      <c r="GN1" s="1846"/>
      <c r="GO1" s="1846"/>
      <c r="GP1" s="1846"/>
      <c r="GQ1" s="1846"/>
      <c r="GR1" s="1846"/>
      <c r="GS1" s="1846"/>
      <c r="GT1" s="1846"/>
      <c r="GU1" s="1846"/>
      <c r="GV1" s="1846"/>
      <c r="GW1" s="1846"/>
      <c r="GX1" s="1846"/>
      <c r="GY1" s="1846"/>
      <c r="GZ1" s="1846"/>
      <c r="HA1" s="1846"/>
      <c r="HB1" s="1846"/>
      <c r="HC1" s="1846"/>
      <c r="HD1" s="1846"/>
      <c r="HE1" s="1846"/>
      <c r="HF1" s="1846"/>
      <c r="HG1" s="1846"/>
      <c r="HH1" s="1846"/>
      <c r="HI1" s="1846"/>
      <c r="HJ1" s="1846"/>
      <c r="HK1" s="1846"/>
      <c r="HL1" s="1846"/>
      <c r="HM1" s="1846"/>
      <c r="HN1" s="1846"/>
      <c r="HO1" s="1846"/>
      <c r="HP1" s="1846"/>
      <c r="HQ1" s="1846"/>
      <c r="HR1" s="1846"/>
      <c r="HS1" s="1846"/>
      <c r="HT1" s="1846"/>
      <c r="HU1" s="1846"/>
      <c r="HV1" s="1846"/>
      <c r="HW1" s="1846"/>
      <c r="HX1" s="1846"/>
      <c r="HY1" s="1846"/>
      <c r="HZ1" s="1846"/>
      <c r="IA1" s="1846"/>
      <c r="IB1" s="1846"/>
      <c r="IC1" s="1846"/>
      <c r="ID1" s="1846"/>
      <c r="IE1" s="1846"/>
      <c r="IF1" s="1846"/>
      <c r="IG1" s="1846"/>
      <c r="IH1" s="1846"/>
      <c r="II1" s="1846"/>
      <c r="IJ1" s="1846"/>
      <c r="IK1" s="1846"/>
      <c r="IL1" s="1846"/>
      <c r="IM1" s="1846"/>
      <c r="IN1" s="1846"/>
      <c r="IO1" s="1846"/>
      <c r="IP1" s="1846"/>
      <c r="IQ1" s="1846"/>
      <c r="IR1" s="1846"/>
      <c r="IS1" s="1846"/>
      <c r="IT1" s="1846"/>
      <c r="IU1" s="1846"/>
      <c r="IV1" s="1846"/>
    </row>
    <row r="2" spans="1:256" s="39" customFormat="1" ht="60" customHeight="1" thickBot="1">
      <c r="A2" s="801" t="s">
        <v>156</v>
      </c>
      <c r="B2" s="760"/>
      <c r="C2" s="801"/>
      <c r="D2" s="760"/>
      <c r="E2" s="760"/>
      <c r="F2" s="760"/>
      <c r="G2" s="760"/>
      <c r="H2" s="760"/>
      <c r="I2" s="760"/>
      <c r="J2" s="760"/>
      <c r="K2" s="760"/>
      <c r="L2" s="760"/>
      <c r="M2" s="81"/>
      <c r="V2" s="1845"/>
      <c r="W2" s="1845"/>
      <c r="X2" s="1845"/>
      <c r="Y2" s="1845"/>
      <c r="Z2" s="1845"/>
      <c r="AA2" s="1845"/>
      <c r="AB2" s="1845"/>
      <c r="AC2" s="1845"/>
      <c r="AD2" s="1845"/>
      <c r="AE2" s="1845"/>
      <c r="AF2" s="1845"/>
      <c r="AG2" s="1845"/>
      <c r="AH2" s="1845"/>
      <c r="AI2" s="1845"/>
      <c r="AJ2" s="1845"/>
      <c r="AK2" s="1845"/>
      <c r="AL2" s="1845"/>
      <c r="AM2" s="1845"/>
      <c r="AN2" s="1845"/>
      <c r="AO2" s="1845"/>
      <c r="AP2" s="1845"/>
      <c r="AQ2" s="1845"/>
      <c r="AR2" s="1845"/>
      <c r="AS2" s="1845"/>
      <c r="AT2" s="1845"/>
      <c r="AU2" s="1845"/>
      <c r="AV2" s="1845"/>
      <c r="AW2" s="1845"/>
      <c r="AX2" s="1845"/>
      <c r="AY2" s="1845"/>
      <c r="AZ2" s="1845"/>
      <c r="BA2" s="1845"/>
      <c r="BB2" s="1845"/>
      <c r="BC2" s="1845"/>
      <c r="BD2" s="1845"/>
      <c r="BE2" s="1845"/>
      <c r="BF2" s="1845"/>
      <c r="BG2" s="1845"/>
      <c r="BH2" s="1845"/>
      <c r="BI2" s="1845"/>
      <c r="BJ2" s="1845"/>
      <c r="BK2" s="1845"/>
      <c r="BL2" s="1845"/>
      <c r="BM2" s="1845"/>
      <c r="BN2" s="1845"/>
      <c r="BO2" s="1845"/>
      <c r="BP2" s="1845"/>
      <c r="BQ2" s="1845"/>
      <c r="BR2" s="1845"/>
      <c r="BS2" s="1845"/>
      <c r="BT2" s="1845"/>
      <c r="BU2" s="1845"/>
      <c r="BV2" s="1845"/>
      <c r="BW2" s="1845"/>
      <c r="BX2" s="1845"/>
      <c r="BY2" s="1845"/>
      <c r="BZ2" s="1845"/>
      <c r="CA2" s="1845"/>
      <c r="CB2" s="1845"/>
      <c r="CC2" s="1845"/>
      <c r="CD2" s="1845"/>
      <c r="CE2" s="1845"/>
      <c r="CF2" s="1845"/>
      <c r="CG2" s="1845"/>
      <c r="CH2" s="1845"/>
      <c r="CI2" s="1845"/>
      <c r="CJ2" s="1845"/>
      <c r="CK2" s="1845"/>
      <c r="CL2" s="1845"/>
      <c r="CM2" s="1845"/>
      <c r="CN2" s="1845"/>
      <c r="CO2" s="1845"/>
      <c r="CP2" s="1845"/>
      <c r="CQ2" s="1845"/>
      <c r="CR2" s="1845"/>
      <c r="CS2" s="1845"/>
      <c r="CT2" s="1845"/>
      <c r="CU2" s="1845"/>
      <c r="CV2" s="1845"/>
      <c r="CW2" s="1845"/>
      <c r="CX2" s="1845"/>
      <c r="CY2" s="1845"/>
      <c r="CZ2" s="1845"/>
      <c r="DA2" s="1845"/>
      <c r="DB2" s="1845"/>
      <c r="DC2" s="1845"/>
      <c r="DD2" s="1845"/>
      <c r="DE2" s="1845"/>
      <c r="DF2" s="1845"/>
      <c r="DG2" s="1845"/>
      <c r="DH2" s="1845"/>
      <c r="DI2" s="1845"/>
      <c r="DJ2" s="1845"/>
      <c r="DK2" s="1845"/>
      <c r="DL2" s="1845"/>
      <c r="DM2" s="1845"/>
      <c r="DN2" s="1845"/>
      <c r="DO2" s="1845"/>
      <c r="DP2" s="1845"/>
      <c r="DQ2" s="1845"/>
      <c r="DR2" s="1845"/>
      <c r="DS2" s="1845"/>
      <c r="DT2" s="1845"/>
      <c r="DU2" s="1845"/>
      <c r="DV2" s="1845"/>
      <c r="DW2" s="1845"/>
      <c r="DX2" s="1845"/>
      <c r="DY2" s="1845"/>
      <c r="DZ2" s="1845"/>
      <c r="EA2" s="1845"/>
      <c r="EB2" s="1845"/>
      <c r="EC2" s="1845"/>
      <c r="ED2" s="1845"/>
      <c r="EE2" s="1845"/>
      <c r="EF2" s="1845"/>
      <c r="EG2" s="1845"/>
      <c r="EH2" s="1845"/>
      <c r="EI2" s="1845"/>
      <c r="EJ2" s="1845"/>
      <c r="EK2" s="1845"/>
      <c r="EL2" s="1845"/>
      <c r="EM2" s="1845"/>
      <c r="EN2" s="1845"/>
      <c r="EO2" s="1845"/>
      <c r="EP2" s="1845"/>
      <c r="EQ2" s="1845"/>
      <c r="ER2" s="1845"/>
      <c r="ES2" s="1845"/>
      <c r="ET2" s="1845"/>
      <c r="EU2" s="1845"/>
      <c r="EV2" s="1845"/>
      <c r="EW2" s="1845"/>
      <c r="EX2" s="1845"/>
      <c r="EY2" s="1845"/>
      <c r="EZ2" s="1845"/>
      <c r="FA2" s="1845"/>
      <c r="FB2" s="1845"/>
      <c r="FC2" s="1845"/>
      <c r="FD2" s="1845"/>
      <c r="FE2" s="1845"/>
      <c r="FF2" s="1845"/>
      <c r="FG2" s="1845"/>
      <c r="FH2" s="1845"/>
      <c r="FI2" s="1845"/>
      <c r="FJ2" s="1845"/>
      <c r="FK2" s="1845"/>
      <c r="FL2" s="1845"/>
      <c r="FM2" s="1845"/>
      <c r="FN2" s="1845"/>
      <c r="FO2" s="1845"/>
      <c r="FP2" s="1845"/>
      <c r="FQ2" s="1845"/>
      <c r="FR2" s="1845"/>
      <c r="FS2" s="1845"/>
      <c r="FT2" s="1845"/>
      <c r="FU2" s="1845"/>
      <c r="FV2" s="1845"/>
      <c r="FW2" s="1845"/>
      <c r="FX2" s="1845"/>
      <c r="FY2" s="1845"/>
      <c r="FZ2" s="1845"/>
      <c r="GA2" s="1845"/>
      <c r="GB2" s="1845"/>
      <c r="GC2" s="1845"/>
      <c r="GD2" s="1845"/>
      <c r="GE2" s="1845"/>
      <c r="GF2" s="1845"/>
      <c r="GG2" s="1845"/>
      <c r="GH2" s="1845"/>
      <c r="GI2" s="1845"/>
      <c r="GJ2" s="1845"/>
      <c r="GK2" s="1845"/>
      <c r="GL2" s="1845"/>
      <c r="GM2" s="1845"/>
      <c r="GN2" s="1845"/>
      <c r="GO2" s="1845"/>
      <c r="GP2" s="1845"/>
      <c r="GQ2" s="1845"/>
      <c r="GR2" s="1845"/>
      <c r="GS2" s="1845"/>
      <c r="GT2" s="1845"/>
      <c r="GU2" s="1845"/>
      <c r="GV2" s="1845"/>
      <c r="GW2" s="1845"/>
      <c r="GX2" s="1845"/>
      <c r="GY2" s="1845"/>
      <c r="GZ2" s="1845"/>
      <c r="HA2" s="1845"/>
      <c r="HB2" s="1845"/>
      <c r="HC2" s="1845"/>
      <c r="HD2" s="1845"/>
      <c r="HE2" s="1845"/>
      <c r="HF2" s="1845"/>
      <c r="HG2" s="1845"/>
      <c r="HH2" s="1845"/>
      <c r="HI2" s="1845"/>
      <c r="HJ2" s="1845"/>
      <c r="HK2" s="1845"/>
      <c r="HL2" s="1845"/>
      <c r="HM2" s="1845"/>
      <c r="HN2" s="1845"/>
      <c r="HO2" s="1845"/>
      <c r="HP2" s="1845"/>
      <c r="HQ2" s="1845"/>
      <c r="HR2" s="1845"/>
      <c r="HS2" s="1845"/>
      <c r="HT2" s="1845"/>
      <c r="HU2" s="1845"/>
      <c r="HV2" s="1845"/>
      <c r="HW2" s="1845"/>
      <c r="HX2" s="1845"/>
      <c r="HY2" s="1845"/>
      <c r="HZ2" s="1845"/>
      <c r="IA2" s="1845"/>
      <c r="IB2" s="1845"/>
      <c r="IC2" s="1845"/>
      <c r="ID2" s="1845"/>
      <c r="IE2" s="1845"/>
      <c r="IF2" s="1845"/>
      <c r="IG2" s="1845"/>
      <c r="IH2" s="1845"/>
      <c r="II2" s="1845"/>
      <c r="IJ2" s="1845"/>
      <c r="IK2" s="1845"/>
      <c r="IL2" s="1845"/>
      <c r="IM2" s="1845"/>
      <c r="IN2" s="1845"/>
      <c r="IO2" s="1845"/>
      <c r="IP2" s="1845"/>
      <c r="IQ2" s="1845"/>
      <c r="IR2" s="1845"/>
      <c r="IS2" s="1845"/>
      <c r="IT2" s="1845"/>
      <c r="IU2" s="1845"/>
      <c r="IV2" s="1845"/>
    </row>
    <row r="3" spans="1:256" ht="34" customHeight="1" thickTop="1">
      <c r="A3" s="1678" t="s">
        <v>2612</v>
      </c>
      <c r="B3" s="2156"/>
      <c r="C3" s="2156"/>
      <c r="D3" s="2156"/>
      <c r="E3" s="2156"/>
      <c r="F3" s="2156"/>
      <c r="G3" s="2156"/>
      <c r="H3" s="2156"/>
      <c r="I3" s="2156"/>
      <c r="J3" s="2156"/>
      <c r="K3" s="2156"/>
      <c r="L3" s="2156"/>
    </row>
    <row r="4" spans="1:256" s="82" customFormat="1" ht="18.5" thickBot="1">
      <c r="A4" s="1583" t="s">
        <v>157</v>
      </c>
      <c r="B4" s="1583"/>
      <c r="C4" s="1583"/>
      <c r="D4" s="1583"/>
      <c r="E4" s="1583"/>
      <c r="F4" s="1583"/>
      <c r="G4" s="1583"/>
      <c r="H4" s="1583"/>
      <c r="I4" s="1583"/>
      <c r="J4" s="1583"/>
      <c r="K4" s="1583"/>
      <c r="L4" s="1583"/>
    </row>
    <row r="5" spans="1:256" ht="36.75" customHeight="1">
      <c r="A5" s="1536" t="s">
        <v>218</v>
      </c>
      <c r="B5" s="1536"/>
      <c r="C5" s="1591" t="str">
        <f>IF('Customer Information'!C5="","",'Customer Information'!C5)</f>
        <v/>
      </c>
      <c r="D5" s="1591"/>
      <c r="E5" s="1591"/>
      <c r="F5" s="1591"/>
      <c r="I5" s="406" t="s">
        <v>208</v>
      </c>
      <c r="J5" s="1588" t="str">
        <f>IF('Customer Information'!K9="","",'Customer Information'!K9)</f>
        <v/>
      </c>
      <c r="K5" s="1588"/>
      <c r="L5" s="1588"/>
    </row>
    <row r="6" spans="1:256" ht="24.75" customHeight="1">
      <c r="A6" s="1536" t="s">
        <v>10</v>
      </c>
      <c r="B6" s="1536"/>
      <c r="C6" s="1571" t="str">
        <f>IF('Customer Information'!C6="","",'Customer Information'!C6)</f>
        <v/>
      </c>
      <c r="D6" s="1571"/>
      <c r="E6" s="1571"/>
      <c r="F6" s="1571"/>
      <c r="H6" s="2151" t="s">
        <v>210</v>
      </c>
      <c r="I6" s="1563"/>
      <c r="J6" s="2150" t="str">
        <f>IF('Customer Information'!K10="","",'Customer Information'!K10)</f>
        <v/>
      </c>
      <c r="K6" s="2150"/>
      <c r="L6" s="2150"/>
    </row>
    <row r="7" spans="1:256" ht="30" customHeight="1">
      <c r="A7" s="1536" t="s">
        <v>206</v>
      </c>
      <c r="B7" s="1536"/>
      <c r="C7" s="1589" t="str">
        <f>IF('Customer Information'!C7="","",'Customer Information'!C7)</f>
        <v/>
      </c>
      <c r="D7" s="1589"/>
      <c r="E7" s="1589"/>
      <c r="F7" s="1589"/>
    </row>
    <row r="8" spans="1:256" ht="34" customHeight="1">
      <c r="A8" s="2153" t="s">
        <v>224</v>
      </c>
      <c r="B8" s="2153"/>
      <c r="C8" s="1589" t="str">
        <f>IF('Customer Information'!C8="","",'Customer Information'!C8)</f>
        <v/>
      </c>
      <c r="D8" s="1589"/>
      <c r="E8" s="1589"/>
      <c r="F8" s="1589"/>
      <c r="H8" s="28"/>
      <c r="I8" s="29"/>
      <c r="J8" s="405"/>
      <c r="K8" s="405"/>
      <c r="L8" s="405"/>
    </row>
    <row r="9" spans="1:256" ht="34.5" customHeight="1">
      <c r="A9" s="2153" t="s">
        <v>1813</v>
      </c>
      <c r="B9" s="2153"/>
      <c r="C9" s="1589" t="str">
        <f>IF('EFS Pre-Approval'!C14="","",'EFS Pre-Approval'!C14)</f>
        <v/>
      </c>
      <c r="D9" s="1589"/>
      <c r="E9" s="1589"/>
      <c r="F9" s="1589"/>
      <c r="H9" s="28"/>
      <c r="I9" s="29"/>
      <c r="J9" s="405"/>
      <c r="K9" s="405"/>
      <c r="L9" s="405"/>
    </row>
    <row r="10" spans="1:256" ht="17.25" customHeight="1">
      <c r="A10" s="651"/>
      <c r="B10" s="30"/>
      <c r="C10" s="404"/>
      <c r="D10" s="404"/>
      <c r="E10" s="404"/>
      <c r="F10" s="404"/>
      <c r="G10" s="404"/>
      <c r="H10" s="404"/>
      <c r="I10" s="404"/>
      <c r="J10" s="405"/>
      <c r="K10" s="405"/>
      <c r="L10" s="405"/>
    </row>
    <row r="11" spans="1:256" ht="17.25" customHeight="1" thickBot="1">
      <c r="A11" s="1583" t="s">
        <v>65</v>
      </c>
      <c r="B11" s="1583"/>
      <c r="C11" s="1583"/>
      <c r="D11" s="1583"/>
      <c r="E11" s="1583"/>
      <c r="F11" s="1583"/>
      <c r="G11" s="1583"/>
      <c r="H11" s="1583"/>
      <c r="I11" s="1583"/>
      <c r="J11" s="1583"/>
      <c r="K11" s="1583"/>
      <c r="L11" s="1583"/>
    </row>
    <row r="12" spans="1:256" ht="17.25" customHeight="1">
      <c r="A12" s="30"/>
      <c r="B12" s="30"/>
      <c r="C12" s="404"/>
      <c r="D12" s="404"/>
      <c r="E12" s="404"/>
      <c r="F12" s="404"/>
      <c r="G12" s="404"/>
      <c r="H12" s="404"/>
      <c r="I12" s="404"/>
      <c r="J12" s="405"/>
      <c r="K12" s="405"/>
      <c r="L12" s="405"/>
    </row>
    <row r="13" spans="1:256" ht="17.25" customHeight="1">
      <c r="A13" s="30"/>
      <c r="B13" s="30"/>
      <c r="C13" s="404"/>
      <c r="D13" s="404"/>
      <c r="E13" s="404"/>
      <c r="F13" s="404"/>
      <c r="G13" s="404"/>
      <c r="H13" s="404"/>
      <c r="I13" s="404"/>
      <c r="J13" s="405"/>
      <c r="K13" s="405"/>
      <c r="L13" s="405"/>
    </row>
    <row r="14" spans="1:256" ht="17.25" customHeight="1">
      <c r="A14" s="31"/>
      <c r="B14" s="30"/>
      <c r="C14" s="404"/>
      <c r="D14" s="404"/>
      <c r="E14" s="404"/>
      <c r="F14" s="404"/>
      <c r="G14" s="404"/>
      <c r="H14" s="404"/>
      <c r="I14" s="404"/>
      <c r="J14" s="405"/>
      <c r="K14" s="405"/>
      <c r="L14" s="405"/>
    </row>
    <row r="15" spans="1:256" ht="17.25" customHeight="1">
      <c r="A15" s="30"/>
      <c r="B15" s="30"/>
      <c r="C15" s="404"/>
      <c r="D15" s="404"/>
      <c r="E15" s="404"/>
      <c r="F15" s="404"/>
      <c r="G15" s="404"/>
      <c r="H15" s="404"/>
      <c r="I15" s="404"/>
      <c r="J15" s="405"/>
      <c r="K15" s="405"/>
      <c r="L15" s="405"/>
    </row>
    <row r="16" spans="1:256" s="82" customFormat="1" ht="18.5" thickBot="1">
      <c r="A16" s="1583" t="s">
        <v>158</v>
      </c>
      <c r="B16" s="1583"/>
      <c r="C16" s="1583"/>
      <c r="D16" s="1583"/>
      <c r="E16" s="1583"/>
      <c r="F16" s="1583"/>
      <c r="G16" s="1583"/>
      <c r="H16" s="1583"/>
      <c r="I16" s="1583"/>
      <c r="J16" s="1583"/>
      <c r="K16" s="1583"/>
      <c r="L16" s="1583"/>
    </row>
    <row r="17" spans="1:12" ht="9" customHeight="1">
      <c r="A17" s="30"/>
      <c r="B17" s="30"/>
    </row>
    <row r="18" spans="1:12" ht="17.25" customHeight="1">
      <c r="A18" s="32"/>
      <c r="B18" s="32"/>
      <c r="C18" s="404"/>
      <c r="D18" s="404"/>
      <c r="E18" s="404"/>
      <c r="F18" s="404"/>
      <c r="G18" s="404"/>
      <c r="H18" s="404"/>
      <c r="I18" s="404"/>
      <c r="J18" s="405"/>
      <c r="K18" s="405"/>
      <c r="L18" s="405"/>
    </row>
    <row r="19" spans="1:12" ht="26.15" customHeight="1">
      <c r="A19" s="1563" t="s">
        <v>159</v>
      </c>
      <c r="B19" s="1563"/>
      <c r="C19" s="1563"/>
      <c r="D19" s="84"/>
      <c r="I19" s="71"/>
      <c r="J19" s="406" t="s">
        <v>160</v>
      </c>
      <c r="K19" s="2152"/>
      <c r="L19" s="2152"/>
    </row>
    <row r="20" spans="1:12" ht="26.15" customHeight="1">
      <c r="A20" s="403"/>
      <c r="B20" s="403"/>
      <c r="C20" s="403"/>
      <c r="D20" s="405"/>
      <c r="E20" s="405"/>
      <c r="F20" s="405"/>
      <c r="H20" s="403"/>
      <c r="I20" s="403"/>
      <c r="J20" s="403"/>
      <c r="K20" s="33"/>
      <c r="L20" s="33"/>
    </row>
    <row r="21" spans="1:12" ht="26.15" customHeight="1">
      <c r="K21" s="406" t="s">
        <v>161</v>
      </c>
      <c r="L21" s="65"/>
    </row>
    <row r="22" spans="1:12" ht="18" customHeight="1"/>
    <row r="23" spans="1:12" ht="18" customHeight="1">
      <c r="A23" s="2154" t="s">
        <v>180</v>
      </c>
      <c r="B23" s="2154"/>
      <c r="C23" s="2154"/>
      <c r="D23" s="2154"/>
      <c r="E23" s="2154"/>
      <c r="F23" s="2154"/>
      <c r="G23" s="2154"/>
      <c r="H23" s="2154"/>
      <c r="I23" s="2154"/>
      <c r="J23" s="2154"/>
      <c r="K23" s="2154"/>
      <c r="L23" s="2154"/>
    </row>
    <row r="24" spans="1:12" ht="18" customHeight="1">
      <c r="A24" s="34"/>
      <c r="H24" s="34"/>
    </row>
    <row r="25" spans="1:12" ht="18" customHeight="1">
      <c r="A25" s="30"/>
      <c r="H25" s="30"/>
    </row>
    <row r="26" spans="1:12" ht="18" customHeight="1">
      <c r="B26" s="35" t="s">
        <v>171</v>
      </c>
      <c r="H26" s="36"/>
    </row>
    <row r="27" spans="1:12" ht="18" customHeight="1"/>
    <row r="28" spans="1:12" s="82" customFormat="1" ht="18">
      <c r="A28" s="2142" t="s">
        <v>132</v>
      </c>
      <c r="B28" s="2142"/>
      <c r="C28" s="2142"/>
      <c r="D28" s="2142"/>
      <c r="E28" s="2142"/>
      <c r="F28" s="2142"/>
      <c r="G28" s="2142"/>
      <c r="H28" s="2142"/>
      <c r="I28" s="2142"/>
      <c r="J28" s="2142"/>
      <c r="K28" s="2142"/>
      <c r="L28" s="2142"/>
    </row>
    <row r="29" spans="1:12" ht="3" customHeight="1">
      <c r="A29" s="2147"/>
      <c r="B29" s="2147"/>
      <c r="C29" s="2147"/>
      <c r="D29" s="2147"/>
      <c r="E29" s="2147"/>
      <c r="F29" s="2147"/>
      <c r="G29" s="2147"/>
      <c r="H29" s="2147"/>
      <c r="I29" s="2147"/>
      <c r="J29" s="2147"/>
      <c r="K29" s="2147"/>
      <c r="L29" s="2147"/>
    </row>
    <row r="30" spans="1:12" ht="74.25" customHeight="1">
      <c r="A30" s="2145" t="s">
        <v>233</v>
      </c>
      <c r="B30" s="2146"/>
      <c r="C30" s="2146"/>
      <c r="D30" s="2146"/>
      <c r="E30" s="2146"/>
      <c r="F30" s="2146"/>
      <c r="G30" s="2146"/>
      <c r="H30" s="2146"/>
      <c r="I30" s="2146"/>
      <c r="J30" s="2146"/>
      <c r="K30" s="2146"/>
      <c r="L30" s="2146"/>
    </row>
    <row r="31" spans="1:12" ht="44.25" customHeight="1">
      <c r="A31" s="2149" t="s">
        <v>169</v>
      </c>
      <c r="B31" s="2149"/>
      <c r="C31" s="2149"/>
      <c r="D31" s="2149"/>
      <c r="E31" s="2149"/>
      <c r="F31" s="2149"/>
      <c r="G31" s="2149"/>
      <c r="H31" s="2149"/>
      <c r="I31" s="2149"/>
      <c r="J31" s="2149"/>
      <c r="K31" s="2149"/>
      <c r="L31" s="2149"/>
    </row>
    <row r="32" spans="1:12" ht="44.25" customHeight="1">
      <c r="A32" s="984"/>
      <c r="B32" s="2155" t="s">
        <v>3054</v>
      </c>
      <c r="C32" s="2155"/>
      <c r="D32" s="2155"/>
      <c r="E32" s="2155"/>
      <c r="F32" s="2155"/>
      <c r="G32" s="2155"/>
      <c r="H32" s="2155"/>
      <c r="I32" s="2155"/>
      <c r="J32" s="2155"/>
      <c r="K32" s="2155"/>
      <c r="L32" s="984"/>
    </row>
    <row r="33" spans="1:13" ht="20.149999999999999" customHeight="1">
      <c r="A33" s="415"/>
      <c r="B33" s="37"/>
      <c r="C33" s="37"/>
      <c r="D33" s="37"/>
      <c r="E33" s="37"/>
      <c r="F33" s="37"/>
      <c r="G33" s="37"/>
      <c r="H33" s="37"/>
      <c r="I33" s="37"/>
      <c r="J33" s="37"/>
      <c r="K33" s="37"/>
      <c r="L33" s="37"/>
    </row>
    <row r="34" spans="1:13" ht="30" customHeight="1">
      <c r="A34" s="1547" t="s">
        <v>2610</v>
      </c>
      <c r="B34" s="1547"/>
      <c r="C34" s="1501"/>
      <c r="D34" s="1501"/>
      <c r="E34" s="1501"/>
      <c r="F34" s="1501"/>
      <c r="G34" s="1501"/>
      <c r="H34" s="1501"/>
      <c r="I34" s="1501"/>
    </row>
    <row r="35" spans="1:13" ht="20.149999999999999" customHeight="1">
      <c r="A35" s="2148" t="s">
        <v>2611</v>
      </c>
      <c r="B35" s="2148"/>
      <c r="C35" s="404"/>
      <c r="D35" s="404"/>
      <c r="E35" s="404"/>
      <c r="F35" s="404"/>
      <c r="G35" s="404"/>
      <c r="H35" s="404"/>
      <c r="I35" s="404"/>
    </row>
    <row r="36" spans="1:13" ht="34.5" customHeight="1">
      <c r="A36" s="1547" t="s">
        <v>133</v>
      </c>
      <c r="B36" s="1547"/>
      <c r="C36" s="2143"/>
      <c r="D36" s="2143"/>
      <c r="E36" s="2143"/>
      <c r="F36" s="2143"/>
      <c r="G36" s="2143"/>
      <c r="H36" s="2143"/>
      <c r="I36" s="2143"/>
      <c r="J36" s="71" t="s">
        <v>9</v>
      </c>
      <c r="K36" s="1921"/>
      <c r="L36" s="1493"/>
      <c r="M36" s="83"/>
    </row>
    <row r="37" spans="1:13" s="82" customFormat="1" ht="18.5" thickBot="1">
      <c r="A37" s="2142"/>
      <c r="B37" s="2142"/>
      <c r="C37" s="2142"/>
      <c r="D37" s="2142"/>
      <c r="E37" s="2142"/>
      <c r="F37" s="2142"/>
      <c r="G37" s="2142"/>
      <c r="H37" s="2142"/>
      <c r="I37" s="2142"/>
      <c r="J37" s="2142"/>
      <c r="K37" s="2142"/>
      <c r="L37" s="2142"/>
    </row>
    <row r="38" spans="1:13" s="82" customFormat="1" ht="18">
      <c r="A38" s="2144" t="s">
        <v>162</v>
      </c>
      <c r="B38" s="2144"/>
      <c r="C38" s="2144"/>
      <c r="D38" s="2144"/>
      <c r="E38" s="2144"/>
      <c r="F38" s="2144"/>
      <c r="G38" s="2144"/>
      <c r="H38" s="2144"/>
      <c r="I38" s="2144"/>
      <c r="J38" s="2144"/>
      <c r="K38" s="2144"/>
      <c r="L38" s="2144"/>
    </row>
    <row r="39" spans="1:13" ht="87" customHeight="1">
      <c r="A39" s="2145" t="s">
        <v>234</v>
      </c>
      <c r="B39" s="2146"/>
      <c r="C39" s="2146"/>
      <c r="D39" s="2146"/>
      <c r="E39" s="2146"/>
      <c r="F39" s="2146"/>
      <c r="G39" s="2146"/>
      <c r="H39" s="2146"/>
      <c r="I39" s="2146"/>
      <c r="J39" s="2146"/>
      <c r="K39" s="2146"/>
      <c r="L39" s="2146"/>
    </row>
    <row r="40" spans="1:13" ht="20.149999999999999" customHeight="1">
      <c r="A40" s="415"/>
      <c r="B40" s="37"/>
      <c r="C40" s="37"/>
      <c r="D40" s="37"/>
      <c r="E40" s="37"/>
      <c r="F40" s="37"/>
      <c r="G40" s="37"/>
      <c r="H40" s="37"/>
      <c r="I40" s="37"/>
      <c r="J40" s="37"/>
      <c r="K40" s="37"/>
      <c r="L40" s="37"/>
    </row>
    <row r="41" spans="1:13" ht="20.149999999999999" customHeight="1">
      <c r="A41" s="415"/>
      <c r="B41" s="37"/>
      <c r="C41" s="37"/>
      <c r="D41" s="37"/>
      <c r="E41" s="37"/>
      <c r="F41" s="37"/>
      <c r="G41" s="37"/>
      <c r="H41" s="37"/>
      <c r="I41" s="37"/>
      <c r="J41" s="37"/>
      <c r="K41" s="37"/>
      <c r="L41" s="37"/>
    </row>
    <row r="42" spans="1:13" ht="30" customHeight="1">
      <c r="A42" s="403" t="s">
        <v>163</v>
      </c>
      <c r="C42" s="1859" t="str">
        <f>IF('Customer Information'!C22="","",'Customer Information'!C22)</f>
        <v/>
      </c>
      <c r="D42" s="1859"/>
      <c r="E42" s="1859"/>
      <c r="F42" s="1859"/>
      <c r="G42" s="1859"/>
      <c r="H42" s="1859"/>
      <c r="I42" s="1859"/>
    </row>
    <row r="43" spans="1:13" ht="20.149999999999999" customHeight="1">
      <c r="A43" s="403"/>
      <c r="C43" s="404"/>
      <c r="D43" s="404"/>
      <c r="E43" s="404"/>
      <c r="F43" s="404"/>
      <c r="G43" s="404"/>
      <c r="H43" s="404"/>
      <c r="I43" s="404"/>
    </row>
    <row r="44" spans="1:13" ht="34.5" customHeight="1">
      <c r="A44" s="403" t="s">
        <v>11</v>
      </c>
      <c r="C44" s="2143"/>
      <c r="D44" s="2143"/>
      <c r="E44" s="2143"/>
      <c r="F44" s="2143"/>
      <c r="G44" s="2143"/>
      <c r="H44" s="2143"/>
      <c r="I44" s="2143"/>
      <c r="J44" s="71" t="s">
        <v>9</v>
      </c>
      <c r="K44" s="1921"/>
      <c r="L44" s="1493"/>
      <c r="M44" s="83"/>
    </row>
    <row r="45" spans="1:13" ht="20.149999999999999" customHeight="1">
      <c r="A45" s="401"/>
      <c r="B45" s="401"/>
      <c r="J45" s="71"/>
      <c r="K45" s="38"/>
      <c r="L45" s="38"/>
    </row>
    <row r="46" spans="1:13" ht="20.149999999999999" customHeight="1">
      <c r="A46" s="71" t="s">
        <v>167</v>
      </c>
      <c r="C46" s="64"/>
      <c r="D46" s="200" t="s">
        <v>596</v>
      </c>
      <c r="E46" s="64"/>
      <c r="F46" s="64"/>
      <c r="G46" s="64"/>
      <c r="H46" s="64"/>
      <c r="I46" s="64"/>
      <c r="J46" s="64"/>
      <c r="K46" s="64"/>
    </row>
    <row r="47" spans="1:13" ht="20.149999999999999" customHeight="1">
      <c r="A47" s="401"/>
      <c r="B47" s="401"/>
      <c r="J47" s="71"/>
      <c r="K47" s="38"/>
      <c r="L47" s="38"/>
    </row>
    <row r="48" spans="1:13" ht="14"/>
    <row r="79" spans="2:11" s="89" customFormat="1" ht="14"/>
    <row r="80" spans="2:11" ht="16.5" customHeight="1">
      <c r="B80" s="88" t="s">
        <v>220</v>
      </c>
      <c r="C80" s="689" t="str">
        <f>Development!$A$2</f>
        <v>3.0</v>
      </c>
      <c r="J80" s="88" t="s">
        <v>222</v>
      </c>
      <c r="K80" s="87" t="str">
        <f>Development!$A$4</f>
        <v>4.1.2024</v>
      </c>
    </row>
    <row r="81" ht="16.5" customHeight="1"/>
    <row r="82" ht="16.5" customHeight="1"/>
    <row r="83" ht="16.5" customHeight="1"/>
    <row r="84" ht="16.5" customHeight="1"/>
    <row r="85" ht="16.5" customHeight="1"/>
    <row r="86" ht="16.5" customHeight="1"/>
    <row r="87" ht="16.5" customHeight="1"/>
  </sheetData>
  <sheetProtection sheet="1" objects="1" scenarios="1"/>
  <mergeCells count="85">
    <mergeCell ref="GJ1:GS1"/>
    <mergeCell ref="HN1:HW1"/>
    <mergeCell ref="IH2:IQ2"/>
    <mergeCell ref="FP1:FY1"/>
    <mergeCell ref="HX2:IG2"/>
    <mergeCell ref="GJ2:GS2"/>
    <mergeCell ref="HX1:IG1"/>
    <mergeCell ref="HN2:HW2"/>
    <mergeCell ref="IH1:IQ1"/>
    <mergeCell ref="GT1:HC1"/>
    <mergeCell ref="GT2:HC2"/>
    <mergeCell ref="IR1:IV1"/>
    <mergeCell ref="IR2:IV2"/>
    <mergeCell ref="CX1:DG1"/>
    <mergeCell ref="CD2:CM2"/>
    <mergeCell ref="HD2:HM2"/>
    <mergeCell ref="CX2:DG2"/>
    <mergeCell ref="EB1:EK1"/>
    <mergeCell ref="FF1:FO1"/>
    <mergeCell ref="HD1:HM1"/>
    <mergeCell ref="FZ1:GI1"/>
    <mergeCell ref="EV1:FE1"/>
    <mergeCell ref="EV2:FE2"/>
    <mergeCell ref="FZ2:GI2"/>
    <mergeCell ref="FF2:FO2"/>
    <mergeCell ref="FP2:FY2"/>
    <mergeCell ref="EL2:EU2"/>
    <mergeCell ref="A5:B5"/>
    <mergeCell ref="C5:F5"/>
    <mergeCell ref="J5:L5"/>
    <mergeCell ref="DH2:DQ2"/>
    <mergeCell ref="DR2:EA2"/>
    <mergeCell ref="A3:L3"/>
    <mergeCell ref="CN2:CW2"/>
    <mergeCell ref="AP2:AY2"/>
    <mergeCell ref="AF2:AO2"/>
    <mergeCell ref="BT2:CC2"/>
    <mergeCell ref="AZ2:BI2"/>
    <mergeCell ref="A4:L4"/>
    <mergeCell ref="A23:L23"/>
    <mergeCell ref="B32:K32"/>
    <mergeCell ref="EL1:EU1"/>
    <mergeCell ref="BT1:CC1"/>
    <mergeCell ref="BJ1:BS1"/>
    <mergeCell ref="DH1:DQ1"/>
    <mergeCell ref="CD1:CM1"/>
    <mergeCell ref="DR1:EA1"/>
    <mergeCell ref="EB2:EK2"/>
    <mergeCell ref="BJ2:BS2"/>
    <mergeCell ref="CN1:CW1"/>
    <mergeCell ref="V1:AE1"/>
    <mergeCell ref="AF1:AO1"/>
    <mergeCell ref="AP1:AY1"/>
    <mergeCell ref="AZ1:BI1"/>
    <mergeCell ref="V2:AE2"/>
    <mergeCell ref="K19:L19"/>
    <mergeCell ref="A19:C19"/>
    <mergeCell ref="A8:B8"/>
    <mergeCell ref="C8:F8"/>
    <mergeCell ref="A11:L11"/>
    <mergeCell ref="C9:F9"/>
    <mergeCell ref="A9:B9"/>
    <mergeCell ref="J6:L6"/>
    <mergeCell ref="A7:B7"/>
    <mergeCell ref="C6:F6"/>
    <mergeCell ref="A16:L16"/>
    <mergeCell ref="C7:F7"/>
    <mergeCell ref="H6:I6"/>
    <mergeCell ref="A6:B6"/>
    <mergeCell ref="A28:L28"/>
    <mergeCell ref="C44:I44"/>
    <mergeCell ref="K44:L44"/>
    <mergeCell ref="A34:B34"/>
    <mergeCell ref="C34:I34"/>
    <mergeCell ref="A36:B36"/>
    <mergeCell ref="A37:L37"/>
    <mergeCell ref="K36:L36"/>
    <mergeCell ref="A38:L38"/>
    <mergeCell ref="A39:L39"/>
    <mergeCell ref="C42:I42"/>
    <mergeCell ref="C36:I36"/>
    <mergeCell ref="A29:L29"/>
    <mergeCell ref="A30:L30"/>
    <mergeCell ref="A35:B35"/>
    <mergeCell ref="A31:L31"/>
  </mergeCells>
  <hyperlinks>
    <hyperlink ref="D46" r:id="rId1" xr:uid="{00000000-0004-0000-2900-000000000000}"/>
  </hyperlinks>
  <printOptions horizontalCentered="1"/>
  <pageMargins left="0.2" right="0.2" top="0.75" bottom="0.75" header="0.3" footer="0.3"/>
  <pageSetup scale="54"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6626" r:id="rId5" name="Check Box 2">
              <controlPr defaultSize="0" autoFill="0" autoLine="0" autoPict="0">
                <anchor moveWithCells="1">
                  <from>
                    <xdr:col>0</xdr:col>
                    <xdr:colOff>107950</xdr:colOff>
                    <xdr:row>12</xdr:row>
                    <xdr:rowOff>0</xdr:rowOff>
                  </from>
                  <to>
                    <xdr:col>4</xdr:col>
                    <xdr:colOff>565150</xdr:colOff>
                    <xdr:row>13</xdr:row>
                    <xdr:rowOff>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0</xdr:col>
                    <xdr:colOff>107950</xdr:colOff>
                    <xdr:row>12</xdr:row>
                    <xdr:rowOff>527050</xdr:rowOff>
                  </from>
                  <to>
                    <xdr:col>2</xdr:col>
                    <xdr:colOff>723900</xdr:colOff>
                    <xdr:row>14</xdr:row>
                    <xdr:rowOff>0</xdr:rowOff>
                  </to>
                </anchor>
              </controlPr>
            </control>
          </mc:Choice>
        </mc:AlternateContent>
        <mc:AlternateContent xmlns:mc="http://schemas.openxmlformats.org/markup-compatibility/2006">
          <mc:Choice Requires="x14">
            <control shapeId="26628" r:id="rId7" name="Option Button 4">
              <controlPr defaultSize="0" autoFill="0" autoLine="0" autoPict="0">
                <anchor moveWithCells="1">
                  <from>
                    <xdr:col>4</xdr:col>
                    <xdr:colOff>228600</xdr:colOff>
                    <xdr:row>23</xdr:row>
                    <xdr:rowOff>146050</xdr:rowOff>
                  </from>
                  <to>
                    <xdr:col>8</xdr:col>
                    <xdr:colOff>717550</xdr:colOff>
                    <xdr:row>24</xdr:row>
                    <xdr:rowOff>146050</xdr:rowOff>
                  </to>
                </anchor>
              </controlPr>
            </control>
          </mc:Choice>
        </mc:AlternateContent>
        <mc:AlternateContent xmlns:mc="http://schemas.openxmlformats.org/markup-compatibility/2006">
          <mc:Choice Requires="x14">
            <control shapeId="26629" r:id="rId8" name="Option Button 5">
              <controlPr defaultSize="0" autoFill="0" autoLine="0" autoPict="0">
                <anchor moveWithCells="1">
                  <from>
                    <xdr:col>1</xdr:col>
                    <xdr:colOff>0</xdr:colOff>
                    <xdr:row>24</xdr:row>
                    <xdr:rowOff>69850</xdr:rowOff>
                  </from>
                  <to>
                    <xdr:col>3</xdr:col>
                    <xdr:colOff>0</xdr:colOff>
                    <xdr:row>25</xdr:row>
                    <xdr:rowOff>107950</xdr:rowOff>
                  </to>
                </anchor>
              </controlPr>
            </control>
          </mc:Choice>
        </mc:AlternateContent>
        <mc:AlternateContent xmlns:mc="http://schemas.openxmlformats.org/markup-compatibility/2006">
          <mc:Choice Requires="x14">
            <control shapeId="26630" r:id="rId9" name="Option Button 6">
              <controlPr defaultSize="0" autoFill="0" autoLine="0" autoPict="0">
                <anchor moveWithCells="1">
                  <from>
                    <xdr:col>1</xdr:col>
                    <xdr:colOff>0</xdr:colOff>
                    <xdr:row>23</xdr:row>
                    <xdr:rowOff>184150</xdr:rowOff>
                  </from>
                  <to>
                    <xdr:col>4</xdr:col>
                    <xdr:colOff>31750</xdr:colOff>
                    <xdr:row>24</xdr:row>
                    <xdr:rowOff>107950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0000"/>
  </sheetPr>
  <dimension ref="A2:D1132"/>
  <sheetViews>
    <sheetView zoomScale="80" zoomScaleNormal="80" workbookViewId="0">
      <pane xSplit="1" ySplit="6" topLeftCell="B1096" activePane="bottomRight" state="frozen"/>
      <selection pane="topRight" activeCell="B1" sqref="B1"/>
      <selection pane="bottomLeft" activeCell="A7" sqref="A7"/>
      <selection pane="bottomRight" activeCell="D1133" sqref="D1133"/>
    </sheetView>
  </sheetViews>
  <sheetFormatPr defaultRowHeight="14.5"/>
  <cols>
    <col min="1" max="1" width="24" bestFit="1" customWidth="1"/>
    <col min="2" max="2" width="255.54296875" bestFit="1" customWidth="1"/>
    <col min="3" max="3" width="7.1796875" bestFit="1" customWidth="1"/>
    <col min="4" max="4" width="17.81640625" bestFit="1" customWidth="1"/>
    <col min="5" max="5" width="32.453125" bestFit="1" customWidth="1"/>
  </cols>
  <sheetData>
    <row r="2" spans="1:4">
      <c r="A2" s="26" t="s">
        <v>14688</v>
      </c>
      <c r="B2" t="s">
        <v>168</v>
      </c>
    </row>
    <row r="3" spans="1:4">
      <c r="A3">
        <v>2024</v>
      </c>
      <c r="B3" t="s">
        <v>173</v>
      </c>
    </row>
    <row r="4" spans="1:4">
      <c r="A4" t="s">
        <v>13893</v>
      </c>
      <c r="B4" t="s">
        <v>221</v>
      </c>
    </row>
    <row r="6" spans="1:4">
      <c r="A6" s="85" t="s">
        <v>225</v>
      </c>
      <c r="B6" s="85" t="s">
        <v>226</v>
      </c>
      <c r="C6" s="85" t="s">
        <v>227</v>
      </c>
      <c r="D6" s="85" t="s">
        <v>228</v>
      </c>
    </row>
    <row r="7" spans="1:4">
      <c r="A7" t="s">
        <v>594</v>
      </c>
      <c r="B7" t="s">
        <v>631</v>
      </c>
      <c r="C7" t="s">
        <v>592</v>
      </c>
      <c r="D7" s="26" t="s">
        <v>593</v>
      </c>
    </row>
    <row r="8" spans="1:4">
      <c r="A8" t="s">
        <v>594</v>
      </c>
      <c r="B8" t="s">
        <v>632</v>
      </c>
      <c r="C8" t="s">
        <v>592</v>
      </c>
      <c r="D8" t="s">
        <v>593</v>
      </c>
    </row>
    <row r="9" spans="1:4">
      <c r="A9" t="s">
        <v>633</v>
      </c>
      <c r="B9" t="s">
        <v>635</v>
      </c>
      <c r="C9" t="s">
        <v>634</v>
      </c>
      <c r="D9" s="26" t="s">
        <v>641</v>
      </c>
    </row>
    <row r="10" spans="1:4">
      <c r="A10" t="s">
        <v>633</v>
      </c>
      <c r="B10" t="s">
        <v>636</v>
      </c>
      <c r="C10" t="s">
        <v>634</v>
      </c>
      <c r="D10" t="s">
        <v>641</v>
      </c>
    </row>
    <row r="11" spans="1:4">
      <c r="A11" t="s">
        <v>633</v>
      </c>
      <c r="B11" t="s">
        <v>640</v>
      </c>
      <c r="C11" t="s">
        <v>634</v>
      </c>
      <c r="D11" s="26" t="s">
        <v>641</v>
      </c>
    </row>
    <row r="12" spans="1:4">
      <c r="A12" t="s">
        <v>633</v>
      </c>
      <c r="B12" t="s">
        <v>637</v>
      </c>
      <c r="C12" t="s">
        <v>634</v>
      </c>
      <c r="D12" t="s">
        <v>641</v>
      </c>
    </row>
    <row r="13" spans="1:4">
      <c r="A13" t="s">
        <v>633</v>
      </c>
      <c r="B13" t="s">
        <v>638</v>
      </c>
      <c r="C13" t="s">
        <v>634</v>
      </c>
      <c r="D13" s="26" t="s">
        <v>641</v>
      </c>
    </row>
    <row r="14" spans="1:4">
      <c r="A14" t="s">
        <v>633</v>
      </c>
      <c r="B14" t="s">
        <v>639</v>
      </c>
      <c r="C14" t="s">
        <v>634</v>
      </c>
      <c r="D14" t="s">
        <v>641</v>
      </c>
    </row>
    <row r="15" spans="1:4">
      <c r="A15" t="s">
        <v>633</v>
      </c>
      <c r="B15" t="s">
        <v>644</v>
      </c>
      <c r="C15" t="s">
        <v>634</v>
      </c>
      <c r="D15" s="26" t="s">
        <v>641</v>
      </c>
    </row>
    <row r="16" spans="1:4">
      <c r="A16" t="s">
        <v>633</v>
      </c>
      <c r="B16" t="s">
        <v>646</v>
      </c>
      <c r="C16" t="s">
        <v>634</v>
      </c>
      <c r="D16" t="s">
        <v>641</v>
      </c>
    </row>
    <row r="17" spans="1:4">
      <c r="A17" t="s">
        <v>633</v>
      </c>
      <c r="B17" t="s">
        <v>647</v>
      </c>
      <c r="C17" t="s">
        <v>634</v>
      </c>
      <c r="D17" s="26" t="s">
        <v>641</v>
      </c>
    </row>
    <row r="18" spans="1:4">
      <c r="A18" t="s">
        <v>633</v>
      </c>
      <c r="B18" t="s">
        <v>648</v>
      </c>
      <c r="C18" t="s">
        <v>634</v>
      </c>
      <c r="D18" t="s">
        <v>641</v>
      </c>
    </row>
    <row r="19" spans="1:4">
      <c r="A19" t="s">
        <v>633</v>
      </c>
      <c r="B19" t="s">
        <v>649</v>
      </c>
      <c r="C19" t="s">
        <v>634</v>
      </c>
      <c r="D19" s="26" t="s">
        <v>641</v>
      </c>
    </row>
    <row r="20" spans="1:4">
      <c r="A20" t="s">
        <v>633</v>
      </c>
      <c r="B20" t="s">
        <v>650</v>
      </c>
      <c r="C20" t="s">
        <v>634</v>
      </c>
      <c r="D20" t="s">
        <v>641</v>
      </c>
    </row>
    <row r="21" spans="1:4">
      <c r="A21" t="s">
        <v>654</v>
      </c>
      <c r="B21" t="s">
        <v>655</v>
      </c>
      <c r="C21" t="s">
        <v>634</v>
      </c>
      <c r="D21" s="26" t="s">
        <v>656</v>
      </c>
    </row>
    <row r="22" spans="1:4">
      <c r="A22" t="s">
        <v>654</v>
      </c>
      <c r="B22" t="s">
        <v>657</v>
      </c>
      <c r="C22" t="s">
        <v>634</v>
      </c>
      <c r="D22" t="s">
        <v>656</v>
      </c>
    </row>
    <row r="23" spans="1:4">
      <c r="A23" t="s">
        <v>654</v>
      </c>
      <c r="B23" t="s">
        <v>658</v>
      </c>
      <c r="C23" t="s">
        <v>634</v>
      </c>
      <c r="D23" s="26" t="s">
        <v>656</v>
      </c>
    </row>
    <row r="24" spans="1:4">
      <c r="A24" t="s">
        <v>663</v>
      </c>
      <c r="B24" t="s">
        <v>664</v>
      </c>
      <c r="C24" t="s">
        <v>634</v>
      </c>
      <c r="D24" t="s">
        <v>667</v>
      </c>
    </row>
    <row r="25" spans="1:4">
      <c r="A25" t="s">
        <v>663</v>
      </c>
      <c r="B25" t="s">
        <v>665</v>
      </c>
      <c r="C25" t="s">
        <v>634</v>
      </c>
      <c r="D25" t="s">
        <v>667</v>
      </c>
    </row>
    <row r="26" spans="1:4">
      <c r="A26" t="s">
        <v>663</v>
      </c>
      <c r="B26" t="s">
        <v>668</v>
      </c>
      <c r="C26" t="s">
        <v>634</v>
      </c>
      <c r="D26" t="s">
        <v>667</v>
      </c>
    </row>
    <row r="27" spans="1:4">
      <c r="A27" t="s">
        <v>663</v>
      </c>
      <c r="B27" t="s">
        <v>669</v>
      </c>
      <c r="C27" t="s">
        <v>634</v>
      </c>
      <c r="D27" t="s">
        <v>667</v>
      </c>
    </row>
    <row r="28" spans="1:4">
      <c r="A28" t="s">
        <v>663</v>
      </c>
      <c r="B28" t="s">
        <v>670</v>
      </c>
      <c r="C28" t="s">
        <v>634</v>
      </c>
      <c r="D28" t="s">
        <v>667</v>
      </c>
    </row>
    <row r="29" spans="1:4">
      <c r="A29" t="s">
        <v>666</v>
      </c>
      <c r="B29" t="s">
        <v>671</v>
      </c>
      <c r="C29" t="s">
        <v>634</v>
      </c>
      <c r="D29" t="s">
        <v>667</v>
      </c>
    </row>
    <row r="30" spans="1:4">
      <c r="A30" t="s">
        <v>666</v>
      </c>
      <c r="B30" t="s">
        <v>672</v>
      </c>
      <c r="C30" t="s">
        <v>634</v>
      </c>
      <c r="D30" t="s">
        <v>667</v>
      </c>
    </row>
    <row r="31" spans="1:4">
      <c r="A31" t="s">
        <v>673</v>
      </c>
      <c r="B31" t="s">
        <v>674</v>
      </c>
      <c r="C31" t="s">
        <v>634</v>
      </c>
      <c r="D31" t="s">
        <v>667</v>
      </c>
    </row>
    <row r="32" spans="1:4">
      <c r="A32" t="s">
        <v>673</v>
      </c>
      <c r="B32" t="s">
        <v>732</v>
      </c>
      <c r="C32" t="s">
        <v>634</v>
      </c>
      <c r="D32" t="s">
        <v>667</v>
      </c>
    </row>
    <row r="33" spans="1:4">
      <c r="A33" t="s">
        <v>673</v>
      </c>
      <c r="B33" t="s">
        <v>734</v>
      </c>
      <c r="C33" t="s">
        <v>634</v>
      </c>
      <c r="D33" t="s">
        <v>667</v>
      </c>
    </row>
    <row r="34" spans="1:4">
      <c r="A34" t="s">
        <v>673</v>
      </c>
      <c r="B34" t="s">
        <v>733</v>
      </c>
      <c r="C34" t="s">
        <v>634</v>
      </c>
      <c r="D34" t="s">
        <v>667</v>
      </c>
    </row>
    <row r="35" spans="1:4">
      <c r="A35" t="s">
        <v>759</v>
      </c>
      <c r="B35" t="s">
        <v>760</v>
      </c>
      <c r="C35" t="s">
        <v>634</v>
      </c>
      <c r="D35" t="s">
        <v>761</v>
      </c>
    </row>
    <row r="36" spans="1:4">
      <c r="A36" t="s">
        <v>759</v>
      </c>
      <c r="B36" t="s">
        <v>762</v>
      </c>
      <c r="C36" t="s">
        <v>634</v>
      </c>
      <c r="D36" t="s">
        <v>761</v>
      </c>
    </row>
    <row r="37" spans="1:4">
      <c r="A37" t="s">
        <v>759</v>
      </c>
      <c r="B37" t="s">
        <v>763</v>
      </c>
      <c r="C37" t="s">
        <v>634</v>
      </c>
      <c r="D37" t="s">
        <v>761</v>
      </c>
    </row>
    <row r="38" spans="1:4">
      <c r="A38" t="s">
        <v>759</v>
      </c>
      <c r="B38" t="s">
        <v>810</v>
      </c>
      <c r="C38" t="s">
        <v>634</v>
      </c>
      <c r="D38" t="s">
        <v>761</v>
      </c>
    </row>
    <row r="39" spans="1:4">
      <c r="A39" t="s">
        <v>813</v>
      </c>
      <c r="B39" t="s">
        <v>814</v>
      </c>
      <c r="C39" t="s">
        <v>634</v>
      </c>
      <c r="D39" t="s">
        <v>761</v>
      </c>
    </row>
    <row r="40" spans="1:4">
      <c r="A40" t="s">
        <v>813</v>
      </c>
      <c r="B40" t="s">
        <v>815</v>
      </c>
      <c r="C40" t="s">
        <v>634</v>
      </c>
      <c r="D40" t="s">
        <v>761</v>
      </c>
    </row>
    <row r="41" spans="1:4">
      <c r="A41" t="s">
        <v>813</v>
      </c>
      <c r="B41" t="s">
        <v>816</v>
      </c>
      <c r="C41" t="s">
        <v>634</v>
      </c>
      <c r="D41" t="s">
        <v>761</v>
      </c>
    </row>
    <row r="42" spans="1:4">
      <c r="A42" t="s">
        <v>826</v>
      </c>
      <c r="B42" t="s">
        <v>818</v>
      </c>
      <c r="C42" t="s">
        <v>592</v>
      </c>
      <c r="D42" t="s">
        <v>825</v>
      </c>
    </row>
    <row r="43" spans="1:4">
      <c r="A43" t="s">
        <v>826</v>
      </c>
      <c r="B43" t="s">
        <v>819</v>
      </c>
      <c r="C43" t="s">
        <v>592</v>
      </c>
      <c r="D43" t="s">
        <v>825</v>
      </c>
    </row>
    <row r="44" spans="1:4">
      <c r="A44" t="s">
        <v>826</v>
      </c>
      <c r="B44" t="s">
        <v>821</v>
      </c>
      <c r="C44" t="s">
        <v>592</v>
      </c>
      <c r="D44" t="s">
        <v>825</v>
      </c>
    </row>
    <row r="45" spans="1:4">
      <c r="A45" t="s">
        <v>826</v>
      </c>
      <c r="B45" t="s">
        <v>822</v>
      </c>
      <c r="C45" t="s">
        <v>592</v>
      </c>
      <c r="D45" t="s">
        <v>825</v>
      </c>
    </row>
    <row r="46" spans="1:4">
      <c r="A46" t="s">
        <v>826</v>
      </c>
      <c r="B46" t="s">
        <v>823</v>
      </c>
      <c r="C46" t="s">
        <v>592</v>
      </c>
      <c r="D46" t="s">
        <v>825</v>
      </c>
    </row>
    <row r="47" spans="1:4">
      <c r="A47" t="s">
        <v>826</v>
      </c>
      <c r="B47" t="s">
        <v>824</v>
      </c>
      <c r="C47" t="s">
        <v>592</v>
      </c>
      <c r="D47" t="s">
        <v>825</v>
      </c>
    </row>
    <row r="48" spans="1:4">
      <c r="A48" t="s">
        <v>828</v>
      </c>
      <c r="B48" t="s">
        <v>827</v>
      </c>
      <c r="C48" t="s">
        <v>592</v>
      </c>
      <c r="D48" t="s">
        <v>825</v>
      </c>
    </row>
    <row r="49" spans="1:4">
      <c r="A49" t="s">
        <v>828</v>
      </c>
      <c r="B49" t="s">
        <v>829</v>
      </c>
      <c r="C49" t="s">
        <v>634</v>
      </c>
      <c r="D49" t="s">
        <v>825</v>
      </c>
    </row>
    <row r="50" spans="1:4">
      <c r="A50" t="s">
        <v>828</v>
      </c>
      <c r="B50" t="s">
        <v>830</v>
      </c>
      <c r="C50" t="s">
        <v>634</v>
      </c>
      <c r="D50" t="s">
        <v>825</v>
      </c>
    </row>
    <row r="51" spans="1:4">
      <c r="A51" t="s">
        <v>828</v>
      </c>
      <c r="B51" t="s">
        <v>831</v>
      </c>
      <c r="C51" t="s">
        <v>634</v>
      </c>
      <c r="D51" t="s">
        <v>825</v>
      </c>
    </row>
    <row r="52" spans="1:4">
      <c r="A52" t="s">
        <v>828</v>
      </c>
      <c r="B52" t="s">
        <v>832</v>
      </c>
      <c r="C52" t="s">
        <v>634</v>
      </c>
      <c r="D52" t="s">
        <v>825</v>
      </c>
    </row>
    <row r="53" spans="1:4">
      <c r="A53" t="s">
        <v>828</v>
      </c>
      <c r="B53" t="s">
        <v>833</v>
      </c>
      <c r="C53" t="s">
        <v>634</v>
      </c>
      <c r="D53" t="s">
        <v>825</v>
      </c>
    </row>
    <row r="54" spans="1:4">
      <c r="A54" t="s">
        <v>828</v>
      </c>
      <c r="B54" t="s">
        <v>834</v>
      </c>
      <c r="C54" t="s">
        <v>634</v>
      </c>
      <c r="D54" t="s">
        <v>825</v>
      </c>
    </row>
    <row r="55" spans="1:4">
      <c r="A55" t="s">
        <v>828</v>
      </c>
      <c r="B55" t="s">
        <v>835</v>
      </c>
      <c r="C55" t="s">
        <v>634</v>
      </c>
      <c r="D55" t="s">
        <v>825</v>
      </c>
    </row>
    <row r="56" spans="1:4">
      <c r="A56" t="s">
        <v>862</v>
      </c>
      <c r="B56" t="s">
        <v>860</v>
      </c>
      <c r="C56" t="s">
        <v>634</v>
      </c>
      <c r="D56" t="s">
        <v>861</v>
      </c>
    </row>
    <row r="57" spans="1:4">
      <c r="A57" t="s">
        <v>862</v>
      </c>
      <c r="B57" t="s">
        <v>863</v>
      </c>
      <c r="C57" t="s">
        <v>634</v>
      </c>
      <c r="D57" t="s">
        <v>861</v>
      </c>
    </row>
    <row r="58" spans="1:4">
      <c r="A58" t="s">
        <v>862</v>
      </c>
      <c r="B58" t="s">
        <v>864</v>
      </c>
      <c r="C58" t="s">
        <v>634</v>
      </c>
      <c r="D58" t="s">
        <v>861</v>
      </c>
    </row>
    <row r="59" spans="1:4">
      <c r="A59" t="s">
        <v>862</v>
      </c>
      <c r="B59" t="s">
        <v>865</v>
      </c>
      <c r="C59" t="s">
        <v>634</v>
      </c>
      <c r="D59" t="s">
        <v>861</v>
      </c>
    </row>
    <row r="60" spans="1:4">
      <c r="A60" t="s">
        <v>862</v>
      </c>
      <c r="B60" t="s">
        <v>866</v>
      </c>
      <c r="C60" t="s">
        <v>634</v>
      </c>
      <c r="D60" t="s">
        <v>861</v>
      </c>
    </row>
    <row r="61" spans="1:4">
      <c r="A61" t="s">
        <v>862</v>
      </c>
      <c r="B61" t="s">
        <v>867</v>
      </c>
      <c r="C61" t="s">
        <v>634</v>
      </c>
      <c r="D61" t="s">
        <v>861</v>
      </c>
    </row>
    <row r="62" spans="1:4">
      <c r="A62" t="s">
        <v>862</v>
      </c>
      <c r="B62" t="s">
        <v>868</v>
      </c>
      <c r="C62" t="s">
        <v>634</v>
      </c>
      <c r="D62" t="s">
        <v>861</v>
      </c>
    </row>
    <row r="63" spans="1:4">
      <c r="A63" t="s">
        <v>862</v>
      </c>
      <c r="B63" t="s">
        <v>869</v>
      </c>
      <c r="C63" t="s">
        <v>634</v>
      </c>
      <c r="D63" t="s">
        <v>861</v>
      </c>
    </row>
    <row r="64" spans="1:4">
      <c r="A64" t="s">
        <v>862</v>
      </c>
      <c r="B64" t="s">
        <v>870</v>
      </c>
      <c r="C64" t="s">
        <v>634</v>
      </c>
      <c r="D64" t="s">
        <v>861</v>
      </c>
    </row>
    <row r="65" spans="1:4">
      <c r="A65" t="s">
        <v>862</v>
      </c>
      <c r="B65" t="s">
        <v>871</v>
      </c>
      <c r="C65" t="s">
        <v>634</v>
      </c>
      <c r="D65" t="s">
        <v>861</v>
      </c>
    </row>
    <row r="66" spans="1:4">
      <c r="A66" t="s">
        <v>862</v>
      </c>
      <c r="B66" t="s">
        <v>872</v>
      </c>
      <c r="C66" t="s">
        <v>634</v>
      </c>
      <c r="D66" t="s">
        <v>861</v>
      </c>
    </row>
    <row r="67" spans="1:4">
      <c r="A67" t="s">
        <v>862</v>
      </c>
      <c r="B67" t="s">
        <v>875</v>
      </c>
      <c r="C67" t="s">
        <v>634</v>
      </c>
      <c r="D67" t="s">
        <v>861</v>
      </c>
    </row>
    <row r="68" spans="1:4">
      <c r="A68" t="s">
        <v>862</v>
      </c>
      <c r="B68" t="s">
        <v>876</v>
      </c>
      <c r="C68" t="s">
        <v>634</v>
      </c>
      <c r="D68" t="s">
        <v>861</v>
      </c>
    </row>
    <row r="69" spans="1:4">
      <c r="A69" t="s">
        <v>862</v>
      </c>
      <c r="B69" t="s">
        <v>878</v>
      </c>
      <c r="C69" t="s">
        <v>634</v>
      </c>
      <c r="D69" t="s">
        <v>861</v>
      </c>
    </row>
    <row r="70" spans="1:4">
      <c r="A70" t="s">
        <v>862</v>
      </c>
      <c r="B70" t="s">
        <v>879</v>
      </c>
      <c r="C70" t="s">
        <v>634</v>
      </c>
      <c r="D70" t="s">
        <v>861</v>
      </c>
    </row>
    <row r="71" spans="1:4">
      <c r="A71" t="s">
        <v>862</v>
      </c>
      <c r="B71" t="s">
        <v>882</v>
      </c>
      <c r="C71" t="s">
        <v>592</v>
      </c>
      <c r="D71" t="s">
        <v>861</v>
      </c>
    </row>
    <row r="72" spans="1:4">
      <c r="A72" t="s">
        <v>862</v>
      </c>
      <c r="B72" t="s">
        <v>883</v>
      </c>
      <c r="C72" t="s">
        <v>592</v>
      </c>
      <c r="D72" t="s">
        <v>861</v>
      </c>
    </row>
    <row r="73" spans="1:4">
      <c r="A73" t="s">
        <v>884</v>
      </c>
      <c r="B73" t="s">
        <v>885</v>
      </c>
      <c r="C73" t="s">
        <v>634</v>
      </c>
      <c r="D73" t="s">
        <v>886</v>
      </c>
    </row>
    <row r="74" spans="1:4">
      <c r="A74" t="s">
        <v>884</v>
      </c>
      <c r="B74" t="s">
        <v>887</v>
      </c>
      <c r="C74" t="s">
        <v>634</v>
      </c>
      <c r="D74" t="s">
        <v>886</v>
      </c>
    </row>
    <row r="75" spans="1:4">
      <c r="A75" t="s">
        <v>884</v>
      </c>
      <c r="B75" t="s">
        <v>888</v>
      </c>
      <c r="C75" t="s">
        <v>634</v>
      </c>
      <c r="D75" t="s">
        <v>886</v>
      </c>
    </row>
    <row r="76" spans="1:4">
      <c r="A76" t="s">
        <v>884</v>
      </c>
      <c r="B76" t="s">
        <v>889</v>
      </c>
      <c r="C76" t="s">
        <v>634</v>
      </c>
      <c r="D76" t="s">
        <v>886</v>
      </c>
    </row>
    <row r="77" spans="1:4">
      <c r="A77" t="s">
        <v>894</v>
      </c>
      <c r="B77" t="s">
        <v>896</v>
      </c>
      <c r="C77" t="s">
        <v>592</v>
      </c>
      <c r="D77" t="s">
        <v>895</v>
      </c>
    </row>
    <row r="78" spans="1:4">
      <c r="A78" t="s">
        <v>894</v>
      </c>
      <c r="B78" t="s">
        <v>897</v>
      </c>
      <c r="C78" t="s">
        <v>592</v>
      </c>
      <c r="D78" t="s">
        <v>895</v>
      </c>
    </row>
    <row r="79" spans="1:4">
      <c r="A79" t="s">
        <v>894</v>
      </c>
      <c r="B79" t="s">
        <v>898</v>
      </c>
      <c r="C79" t="s">
        <v>592</v>
      </c>
      <c r="D79" t="s">
        <v>895</v>
      </c>
    </row>
    <row r="80" spans="1:4">
      <c r="A80" t="s">
        <v>899</v>
      </c>
      <c r="B80" t="s">
        <v>900</v>
      </c>
      <c r="C80" t="s">
        <v>634</v>
      </c>
      <c r="D80" t="s">
        <v>902</v>
      </c>
    </row>
    <row r="81" spans="1:4">
      <c r="A81" t="s">
        <v>899</v>
      </c>
      <c r="B81" t="s">
        <v>901</v>
      </c>
      <c r="C81" t="s">
        <v>634</v>
      </c>
      <c r="D81" t="s">
        <v>902</v>
      </c>
    </row>
    <row r="82" spans="1:4">
      <c r="A82" t="s">
        <v>899</v>
      </c>
      <c r="B82" t="s">
        <v>919</v>
      </c>
      <c r="C82" t="s">
        <v>634</v>
      </c>
      <c r="D82" t="s">
        <v>902</v>
      </c>
    </row>
    <row r="83" spans="1:4">
      <c r="A83" t="s">
        <v>899</v>
      </c>
      <c r="B83" t="s">
        <v>920</v>
      </c>
      <c r="C83" t="s">
        <v>634</v>
      </c>
      <c r="D83" t="s">
        <v>902</v>
      </c>
    </row>
    <row r="84" spans="1:4">
      <c r="A84" t="s">
        <v>899</v>
      </c>
      <c r="B84" t="s">
        <v>921</v>
      </c>
      <c r="C84" t="s">
        <v>634</v>
      </c>
      <c r="D84" t="s">
        <v>902</v>
      </c>
    </row>
    <row r="85" spans="1:4">
      <c r="A85" t="s">
        <v>899</v>
      </c>
      <c r="B85" t="s">
        <v>922</v>
      </c>
      <c r="C85" t="s">
        <v>634</v>
      </c>
      <c r="D85" t="s">
        <v>902</v>
      </c>
    </row>
    <row r="86" spans="1:4">
      <c r="A86" t="s">
        <v>899</v>
      </c>
      <c r="B86" t="s">
        <v>923</v>
      </c>
      <c r="C86" t="s">
        <v>634</v>
      </c>
      <c r="D86" t="s">
        <v>925</v>
      </c>
    </row>
    <row r="87" spans="1:4">
      <c r="A87" t="s">
        <v>899</v>
      </c>
      <c r="B87" t="s">
        <v>924</v>
      </c>
      <c r="C87" t="s">
        <v>634</v>
      </c>
      <c r="D87" t="s">
        <v>925</v>
      </c>
    </row>
    <row r="88" spans="1:4">
      <c r="A88" t="s">
        <v>899</v>
      </c>
      <c r="B88" t="s">
        <v>926</v>
      </c>
      <c r="C88" t="s">
        <v>634</v>
      </c>
      <c r="D88" t="s">
        <v>925</v>
      </c>
    </row>
    <row r="89" spans="1:4">
      <c r="A89" t="s">
        <v>899</v>
      </c>
      <c r="B89" t="s">
        <v>927</v>
      </c>
      <c r="C89" t="s">
        <v>634</v>
      </c>
      <c r="D89" t="s">
        <v>925</v>
      </c>
    </row>
    <row r="90" spans="1:4">
      <c r="A90" t="s">
        <v>929</v>
      </c>
      <c r="B90" t="s">
        <v>930</v>
      </c>
      <c r="C90" t="s">
        <v>592</v>
      </c>
      <c r="D90" t="s">
        <v>928</v>
      </c>
    </row>
    <row r="91" spans="1:4">
      <c r="A91" t="s">
        <v>951</v>
      </c>
      <c r="B91" t="s">
        <v>952</v>
      </c>
      <c r="C91" t="s">
        <v>592</v>
      </c>
      <c r="D91" s="438">
        <v>1</v>
      </c>
    </row>
    <row r="92" spans="1:4">
      <c r="A92" t="s">
        <v>931</v>
      </c>
      <c r="B92" t="s">
        <v>932</v>
      </c>
      <c r="C92" t="s">
        <v>634</v>
      </c>
      <c r="D92" t="s">
        <v>933</v>
      </c>
    </row>
    <row r="93" spans="1:4">
      <c r="A93" t="s">
        <v>931</v>
      </c>
      <c r="B93" t="s">
        <v>934</v>
      </c>
      <c r="C93" t="s">
        <v>634</v>
      </c>
      <c r="D93" t="s">
        <v>933</v>
      </c>
    </row>
    <row r="94" spans="1:4">
      <c r="A94" t="s">
        <v>931</v>
      </c>
      <c r="B94" t="s">
        <v>937</v>
      </c>
      <c r="C94" t="s">
        <v>634</v>
      </c>
      <c r="D94" t="s">
        <v>933</v>
      </c>
    </row>
    <row r="95" spans="1:4">
      <c r="A95" t="s">
        <v>931</v>
      </c>
      <c r="B95" t="s">
        <v>941</v>
      </c>
      <c r="C95" t="s">
        <v>634</v>
      </c>
      <c r="D95" t="s">
        <v>933</v>
      </c>
    </row>
    <row r="96" spans="1:4">
      <c r="A96" t="s">
        <v>931</v>
      </c>
      <c r="B96" t="s">
        <v>942</v>
      </c>
      <c r="C96" t="s">
        <v>634</v>
      </c>
      <c r="D96" t="s">
        <v>933</v>
      </c>
    </row>
    <row r="97" spans="1:4">
      <c r="A97" t="s">
        <v>931</v>
      </c>
      <c r="B97" t="s">
        <v>943</v>
      </c>
      <c r="C97" t="s">
        <v>634</v>
      </c>
      <c r="D97" t="s">
        <v>933</v>
      </c>
    </row>
    <row r="98" spans="1:4">
      <c r="A98" t="s">
        <v>945</v>
      </c>
      <c r="B98" t="s">
        <v>946</v>
      </c>
      <c r="C98" t="s">
        <v>634</v>
      </c>
      <c r="D98" t="s">
        <v>947</v>
      </c>
    </row>
    <row r="99" spans="1:4">
      <c r="A99" t="s">
        <v>945</v>
      </c>
      <c r="B99" t="s">
        <v>948</v>
      </c>
      <c r="C99" t="s">
        <v>634</v>
      </c>
      <c r="D99" t="s">
        <v>947</v>
      </c>
    </row>
    <row r="100" spans="1:4">
      <c r="A100" t="s">
        <v>949</v>
      </c>
      <c r="B100" t="s">
        <v>957</v>
      </c>
      <c r="C100" t="s">
        <v>634</v>
      </c>
      <c r="D100" t="s">
        <v>947</v>
      </c>
    </row>
    <row r="101" spans="1:4">
      <c r="A101" t="s">
        <v>949</v>
      </c>
      <c r="B101" t="s">
        <v>950</v>
      </c>
      <c r="C101" t="s">
        <v>634</v>
      </c>
      <c r="D101" t="s">
        <v>947</v>
      </c>
    </row>
    <row r="102" spans="1:4">
      <c r="A102" t="s">
        <v>953</v>
      </c>
      <c r="B102" t="s">
        <v>954</v>
      </c>
      <c r="C102" t="s">
        <v>634</v>
      </c>
      <c r="D102" t="s">
        <v>955</v>
      </c>
    </row>
    <row r="103" spans="1:4">
      <c r="A103" t="s">
        <v>953</v>
      </c>
      <c r="B103" t="s">
        <v>956</v>
      </c>
      <c r="C103" t="s">
        <v>634</v>
      </c>
      <c r="D103" t="s">
        <v>955</v>
      </c>
    </row>
    <row r="104" spans="1:4">
      <c r="A104" t="s">
        <v>953</v>
      </c>
      <c r="B104" t="s">
        <v>963</v>
      </c>
      <c r="C104" t="s">
        <v>634</v>
      </c>
      <c r="D104" t="s">
        <v>955</v>
      </c>
    </row>
    <row r="105" spans="1:4">
      <c r="A105" t="s">
        <v>965</v>
      </c>
      <c r="B105" t="s">
        <v>966</v>
      </c>
      <c r="C105" t="s">
        <v>634</v>
      </c>
      <c r="D105" t="s">
        <v>955</v>
      </c>
    </row>
    <row r="106" spans="1:4">
      <c r="A106" t="s">
        <v>967</v>
      </c>
      <c r="B106" t="s">
        <v>969</v>
      </c>
      <c r="C106" t="s">
        <v>634</v>
      </c>
      <c r="D106" t="s">
        <v>968</v>
      </c>
    </row>
    <row r="107" spans="1:4">
      <c r="A107" t="s">
        <v>967</v>
      </c>
      <c r="B107" t="s">
        <v>970</v>
      </c>
      <c r="C107" t="s">
        <v>634</v>
      </c>
      <c r="D107" t="s">
        <v>968</v>
      </c>
    </row>
    <row r="108" spans="1:4">
      <c r="A108" t="s">
        <v>967</v>
      </c>
      <c r="B108" t="s">
        <v>971</v>
      </c>
      <c r="C108" t="s">
        <v>634</v>
      </c>
      <c r="D108" t="s">
        <v>968</v>
      </c>
    </row>
    <row r="109" spans="1:4">
      <c r="A109" t="s">
        <v>974</v>
      </c>
      <c r="B109" t="s">
        <v>972</v>
      </c>
      <c r="C109" t="s">
        <v>634</v>
      </c>
      <c r="D109" t="s">
        <v>973</v>
      </c>
    </row>
    <row r="110" spans="1:4">
      <c r="A110" t="s">
        <v>974</v>
      </c>
      <c r="B110" t="s">
        <v>975</v>
      </c>
      <c r="C110" t="s">
        <v>634</v>
      </c>
      <c r="D110" t="s">
        <v>976</v>
      </c>
    </row>
    <row r="111" spans="1:4">
      <c r="A111" t="s">
        <v>977</v>
      </c>
      <c r="B111" t="s">
        <v>980</v>
      </c>
      <c r="C111" t="s">
        <v>978</v>
      </c>
      <c r="D111" t="s">
        <v>979</v>
      </c>
    </row>
    <row r="112" spans="1:4">
      <c r="A112" t="s">
        <v>977</v>
      </c>
      <c r="B112" t="s">
        <v>981</v>
      </c>
      <c r="C112" t="s">
        <v>985</v>
      </c>
      <c r="D112" t="s">
        <v>984</v>
      </c>
    </row>
    <row r="113" spans="1:4">
      <c r="A113" t="s">
        <v>977</v>
      </c>
      <c r="B113" t="s">
        <v>982</v>
      </c>
      <c r="C113" t="s">
        <v>978</v>
      </c>
      <c r="D113" t="s">
        <v>984</v>
      </c>
    </row>
    <row r="114" spans="1:4">
      <c r="A114" t="s">
        <v>977</v>
      </c>
      <c r="B114" t="s">
        <v>983</v>
      </c>
      <c r="C114" t="s">
        <v>978</v>
      </c>
      <c r="D114" t="s">
        <v>984</v>
      </c>
    </row>
    <row r="116" spans="1:4">
      <c r="A116" t="s">
        <v>986</v>
      </c>
      <c r="B116" t="s">
        <v>987</v>
      </c>
      <c r="C116" t="s">
        <v>978</v>
      </c>
      <c r="D116" s="111">
        <v>1</v>
      </c>
    </row>
    <row r="118" spans="1:4">
      <c r="A118" t="s">
        <v>988</v>
      </c>
      <c r="B118" t="s">
        <v>990</v>
      </c>
      <c r="C118" t="s">
        <v>634</v>
      </c>
      <c r="D118" t="s">
        <v>989</v>
      </c>
    </row>
    <row r="119" spans="1:4">
      <c r="A119" t="s">
        <v>988</v>
      </c>
      <c r="B119" t="s">
        <v>991</v>
      </c>
      <c r="C119" t="s">
        <v>634</v>
      </c>
      <c r="D119" t="s">
        <v>989</v>
      </c>
    </row>
    <row r="120" spans="1:4">
      <c r="A120" t="s">
        <v>988</v>
      </c>
      <c r="B120" t="s">
        <v>992</v>
      </c>
      <c r="C120" t="s">
        <v>634</v>
      </c>
      <c r="D120" t="s">
        <v>989</v>
      </c>
    </row>
    <row r="121" spans="1:4">
      <c r="A121" t="s">
        <v>988</v>
      </c>
      <c r="B121" t="s">
        <v>993</v>
      </c>
      <c r="C121" t="s">
        <v>634</v>
      </c>
      <c r="D121" t="s">
        <v>989</v>
      </c>
    </row>
    <row r="122" spans="1:4">
      <c r="A122" t="s">
        <v>988</v>
      </c>
      <c r="B122" t="s">
        <v>995</v>
      </c>
      <c r="C122" t="s">
        <v>634</v>
      </c>
      <c r="D122" t="s">
        <v>989</v>
      </c>
    </row>
    <row r="123" spans="1:4">
      <c r="A123" t="s">
        <v>988</v>
      </c>
      <c r="B123" t="s">
        <v>994</v>
      </c>
      <c r="C123" t="s">
        <v>634</v>
      </c>
      <c r="D123" t="s">
        <v>989</v>
      </c>
    </row>
    <row r="125" spans="1:4">
      <c r="A125" t="s">
        <v>996</v>
      </c>
      <c r="B125" t="s">
        <v>997</v>
      </c>
      <c r="C125" t="s">
        <v>634</v>
      </c>
      <c r="D125" t="s">
        <v>998</v>
      </c>
    </row>
    <row r="126" spans="1:4">
      <c r="A126" t="s">
        <v>996</v>
      </c>
      <c r="B126" t="s">
        <v>1001</v>
      </c>
      <c r="C126" t="s">
        <v>634</v>
      </c>
      <c r="D126" t="s">
        <v>998</v>
      </c>
    </row>
    <row r="127" spans="1:4">
      <c r="A127" t="s">
        <v>996</v>
      </c>
      <c r="B127" t="s">
        <v>1007</v>
      </c>
      <c r="C127" t="s">
        <v>634</v>
      </c>
      <c r="D127" t="s">
        <v>998</v>
      </c>
    </row>
    <row r="128" spans="1:4">
      <c r="A128" t="s">
        <v>996</v>
      </c>
      <c r="B128" t="s">
        <v>1002</v>
      </c>
      <c r="C128" t="s">
        <v>634</v>
      </c>
      <c r="D128" t="s">
        <v>998</v>
      </c>
    </row>
    <row r="129" spans="1:4">
      <c r="A129" t="s">
        <v>996</v>
      </c>
      <c r="B129" t="s">
        <v>1004</v>
      </c>
      <c r="C129" t="s">
        <v>634</v>
      </c>
      <c r="D129" t="s">
        <v>998</v>
      </c>
    </row>
    <row r="130" spans="1:4">
      <c r="A130" t="s">
        <v>996</v>
      </c>
      <c r="B130" t="s">
        <v>1005</v>
      </c>
      <c r="C130" t="s">
        <v>634</v>
      </c>
      <c r="D130" t="s">
        <v>998</v>
      </c>
    </row>
    <row r="131" spans="1:4">
      <c r="A131" t="s">
        <v>996</v>
      </c>
      <c r="B131" t="s">
        <v>1006</v>
      </c>
      <c r="C131" t="s">
        <v>634</v>
      </c>
      <c r="D131" t="s">
        <v>998</v>
      </c>
    </row>
    <row r="132" spans="1:4">
      <c r="A132" t="s">
        <v>996</v>
      </c>
      <c r="B132" t="s">
        <v>1008</v>
      </c>
      <c r="C132" t="s">
        <v>634</v>
      </c>
      <c r="D132" t="s">
        <v>998</v>
      </c>
    </row>
    <row r="133" spans="1:4">
      <c r="A133" t="s">
        <v>996</v>
      </c>
      <c r="B133" t="s">
        <v>1019</v>
      </c>
      <c r="C133" t="s">
        <v>634</v>
      </c>
      <c r="D133" t="s">
        <v>998</v>
      </c>
    </row>
    <row r="134" spans="1:4">
      <c r="A134" t="s">
        <v>1021</v>
      </c>
      <c r="B134" t="s">
        <v>1022</v>
      </c>
      <c r="C134" t="s">
        <v>634</v>
      </c>
      <c r="D134" t="s">
        <v>1020</v>
      </c>
    </row>
    <row r="135" spans="1:4">
      <c r="A135" t="s">
        <v>1021</v>
      </c>
      <c r="B135" t="s">
        <v>1023</v>
      </c>
      <c r="C135" t="s">
        <v>634</v>
      </c>
      <c r="D135" t="s">
        <v>1020</v>
      </c>
    </row>
    <row r="136" spans="1:4">
      <c r="A136" t="s">
        <v>1021</v>
      </c>
      <c r="B136" t="s">
        <v>1025</v>
      </c>
      <c r="C136" t="s">
        <v>634</v>
      </c>
      <c r="D136" t="s">
        <v>1024</v>
      </c>
    </row>
    <row r="138" spans="1:4">
      <c r="A138" t="s">
        <v>1021</v>
      </c>
      <c r="B138" t="s">
        <v>1026</v>
      </c>
      <c r="C138" t="s">
        <v>634</v>
      </c>
      <c r="D138" t="s">
        <v>998</v>
      </c>
    </row>
    <row r="140" spans="1:4">
      <c r="A140" t="s">
        <v>1030</v>
      </c>
      <c r="B140" t="s">
        <v>1038</v>
      </c>
      <c r="C140" t="s">
        <v>634</v>
      </c>
      <c r="D140" t="s">
        <v>1020</v>
      </c>
    </row>
    <row r="141" spans="1:4">
      <c r="A141" t="s">
        <v>1030</v>
      </c>
      <c r="B141" t="s">
        <v>1032</v>
      </c>
      <c r="C141" t="s">
        <v>634</v>
      </c>
      <c r="D141" t="s">
        <v>1020</v>
      </c>
    </row>
    <row r="142" spans="1:4">
      <c r="A142" t="s">
        <v>1030</v>
      </c>
      <c r="B142" t="s">
        <v>1034</v>
      </c>
      <c r="C142" t="s">
        <v>634</v>
      </c>
      <c r="D142" t="s">
        <v>1020</v>
      </c>
    </row>
    <row r="143" spans="1:4">
      <c r="A143" t="s">
        <v>1030</v>
      </c>
      <c r="B143" t="s">
        <v>1035</v>
      </c>
      <c r="C143" t="s">
        <v>634</v>
      </c>
      <c r="D143" t="s">
        <v>1020</v>
      </c>
    </row>
    <row r="144" spans="1:4">
      <c r="A144" t="s">
        <v>1030</v>
      </c>
      <c r="B144" t="s">
        <v>1033</v>
      </c>
      <c r="C144" t="s">
        <v>634</v>
      </c>
      <c r="D144" t="s">
        <v>1020</v>
      </c>
    </row>
    <row r="145" spans="1:4">
      <c r="A145" t="s">
        <v>1030</v>
      </c>
      <c r="B145" t="s">
        <v>1031</v>
      </c>
      <c r="C145" t="s">
        <v>634</v>
      </c>
      <c r="D145" t="s">
        <v>1020</v>
      </c>
    </row>
    <row r="146" spans="1:4">
      <c r="A146" t="s">
        <v>1030</v>
      </c>
      <c r="B146" t="s">
        <v>1031</v>
      </c>
      <c r="C146" t="s">
        <v>634</v>
      </c>
      <c r="D146" t="s">
        <v>1020</v>
      </c>
    </row>
    <row r="147" spans="1:4">
      <c r="A147" t="s">
        <v>1030</v>
      </c>
      <c r="B147" t="s">
        <v>1036</v>
      </c>
      <c r="C147" t="s">
        <v>634</v>
      </c>
      <c r="D147" t="s">
        <v>1020</v>
      </c>
    </row>
    <row r="148" spans="1:4">
      <c r="A148" t="s">
        <v>1030</v>
      </c>
      <c r="B148" t="s">
        <v>1037</v>
      </c>
      <c r="C148" t="s">
        <v>634</v>
      </c>
      <c r="D148" t="s">
        <v>1020</v>
      </c>
    </row>
    <row r="149" spans="1:4">
      <c r="A149" t="s">
        <v>1183</v>
      </c>
      <c r="B149" t="s">
        <v>1184</v>
      </c>
      <c r="C149" t="s">
        <v>1185</v>
      </c>
      <c r="D149" t="s">
        <v>1024</v>
      </c>
    </row>
    <row r="150" spans="1:4">
      <c r="A150" t="s">
        <v>1183</v>
      </c>
      <c r="B150" t="s">
        <v>1186</v>
      </c>
      <c r="C150" t="s">
        <v>1185</v>
      </c>
      <c r="D150" t="s">
        <v>1024</v>
      </c>
    </row>
    <row r="151" spans="1:4">
      <c r="A151" t="s">
        <v>1183</v>
      </c>
      <c r="B151" t="s">
        <v>1187</v>
      </c>
      <c r="C151" t="s">
        <v>1185</v>
      </c>
      <c r="D151" t="s">
        <v>1200</v>
      </c>
    </row>
    <row r="152" spans="1:4">
      <c r="A152" t="s">
        <v>1183</v>
      </c>
      <c r="B152" t="s">
        <v>1188</v>
      </c>
      <c r="C152" t="s">
        <v>1185</v>
      </c>
      <c r="D152" t="s">
        <v>1200</v>
      </c>
    </row>
    <row r="153" spans="1:4">
      <c r="A153" t="s">
        <v>1183</v>
      </c>
      <c r="B153" t="s">
        <v>1189</v>
      </c>
      <c r="C153" t="s">
        <v>1185</v>
      </c>
      <c r="D153" t="s">
        <v>1200</v>
      </c>
    </row>
    <row r="154" spans="1:4">
      <c r="A154" t="s">
        <v>1183</v>
      </c>
      <c r="B154" t="s">
        <v>1190</v>
      </c>
      <c r="C154" t="s">
        <v>1185</v>
      </c>
      <c r="D154" t="s">
        <v>1200</v>
      </c>
    </row>
    <row r="155" spans="1:4">
      <c r="A155" t="s">
        <v>1183</v>
      </c>
      <c r="B155" t="s">
        <v>1191</v>
      </c>
      <c r="C155" t="s">
        <v>1185</v>
      </c>
      <c r="D155" t="s">
        <v>1200</v>
      </c>
    </row>
    <row r="156" spans="1:4">
      <c r="A156" t="s">
        <v>1183</v>
      </c>
      <c r="B156" t="s">
        <v>1192</v>
      </c>
      <c r="C156" t="s">
        <v>1185</v>
      </c>
      <c r="D156" t="s">
        <v>1200</v>
      </c>
    </row>
    <row r="157" spans="1:4">
      <c r="A157" t="s">
        <v>1183</v>
      </c>
      <c r="B157" t="s">
        <v>1193</v>
      </c>
      <c r="C157" t="s">
        <v>1185</v>
      </c>
      <c r="D157" t="s">
        <v>1200</v>
      </c>
    </row>
    <row r="158" spans="1:4">
      <c r="A158" t="s">
        <v>1183</v>
      </c>
      <c r="B158" t="s">
        <v>1194</v>
      </c>
      <c r="C158" t="s">
        <v>1185</v>
      </c>
      <c r="D158" t="s">
        <v>1200</v>
      </c>
    </row>
    <row r="159" spans="1:4">
      <c r="A159" t="s">
        <v>1183</v>
      </c>
      <c r="B159" t="s">
        <v>1195</v>
      </c>
      <c r="C159" t="s">
        <v>1185</v>
      </c>
      <c r="D159" t="s">
        <v>1200</v>
      </c>
    </row>
    <row r="160" spans="1:4">
      <c r="A160" t="s">
        <v>1183</v>
      </c>
      <c r="B160" t="s">
        <v>1196</v>
      </c>
      <c r="C160" t="s">
        <v>1185</v>
      </c>
      <c r="D160" t="s">
        <v>1200</v>
      </c>
    </row>
    <row r="161" spans="1:4">
      <c r="A161" t="s">
        <v>1183</v>
      </c>
      <c r="B161" t="s">
        <v>1197</v>
      </c>
      <c r="C161" t="s">
        <v>1185</v>
      </c>
      <c r="D161" t="s">
        <v>1200</v>
      </c>
    </row>
    <row r="162" spans="1:4">
      <c r="A162" t="s">
        <v>1183</v>
      </c>
      <c r="B162" t="s">
        <v>1198</v>
      </c>
      <c r="C162" t="s">
        <v>1185</v>
      </c>
      <c r="D162" t="s">
        <v>1200</v>
      </c>
    </row>
    <row r="163" spans="1:4">
      <c r="A163" t="s">
        <v>1199</v>
      </c>
      <c r="B163" t="s">
        <v>1203</v>
      </c>
      <c r="C163" t="s">
        <v>634</v>
      </c>
      <c r="D163" t="s">
        <v>1201</v>
      </c>
    </row>
    <row r="164" spans="1:4">
      <c r="A164" t="s">
        <v>1199</v>
      </c>
      <c r="B164" t="s">
        <v>1204</v>
      </c>
      <c r="C164" t="s">
        <v>634</v>
      </c>
      <c r="D164" t="s">
        <v>1201</v>
      </c>
    </row>
    <row r="165" spans="1:4">
      <c r="A165" t="s">
        <v>1199</v>
      </c>
      <c r="B165" t="s">
        <v>1205</v>
      </c>
      <c r="C165" t="s">
        <v>634</v>
      </c>
      <c r="D165" t="s">
        <v>1201</v>
      </c>
    </row>
    <row r="166" spans="1:4">
      <c r="A166" t="s">
        <v>1199</v>
      </c>
      <c r="B166" t="s">
        <v>1206</v>
      </c>
      <c r="C166" t="s">
        <v>634</v>
      </c>
      <c r="D166" t="s">
        <v>1201</v>
      </c>
    </row>
    <row r="167" spans="1:4">
      <c r="A167" t="s">
        <v>1208</v>
      </c>
      <c r="B167" t="s">
        <v>1209</v>
      </c>
      <c r="C167" t="s">
        <v>634</v>
      </c>
      <c r="D167" t="s">
        <v>1211</v>
      </c>
    </row>
    <row r="168" spans="1:4">
      <c r="A168" t="s">
        <v>1208</v>
      </c>
      <c r="B168" t="s">
        <v>1210</v>
      </c>
      <c r="C168" t="s">
        <v>634</v>
      </c>
      <c r="D168" t="s">
        <v>1211</v>
      </c>
    </row>
    <row r="169" spans="1:4">
      <c r="A169" t="s">
        <v>1212</v>
      </c>
      <c r="B169" t="s">
        <v>1214</v>
      </c>
      <c r="C169" t="s">
        <v>634</v>
      </c>
      <c r="D169" t="s">
        <v>1213</v>
      </c>
    </row>
    <row r="170" spans="1:4">
      <c r="A170" t="s">
        <v>1212</v>
      </c>
      <c r="B170" t="s">
        <v>1215</v>
      </c>
      <c r="C170" t="s">
        <v>634</v>
      </c>
      <c r="D170" t="s">
        <v>1213</v>
      </c>
    </row>
    <row r="171" spans="1:4">
      <c r="A171" t="s">
        <v>1216</v>
      </c>
      <c r="B171" t="s">
        <v>1217</v>
      </c>
      <c r="C171" t="s">
        <v>634</v>
      </c>
      <c r="D171" t="s">
        <v>1219</v>
      </c>
    </row>
    <row r="172" spans="1:4">
      <c r="A172" t="s">
        <v>1216</v>
      </c>
      <c r="B172" t="s">
        <v>1218</v>
      </c>
      <c r="C172" t="s">
        <v>634</v>
      </c>
      <c r="D172" t="s">
        <v>1219</v>
      </c>
    </row>
    <row r="173" spans="1:4">
      <c r="A173" t="s">
        <v>1298</v>
      </c>
      <c r="B173" t="s">
        <v>1299</v>
      </c>
      <c r="C173" t="s">
        <v>634</v>
      </c>
      <c r="D173" t="s">
        <v>1301</v>
      </c>
    </row>
    <row r="174" spans="1:4">
      <c r="A174" t="s">
        <v>1298</v>
      </c>
      <c r="B174" t="s">
        <v>1300</v>
      </c>
      <c r="C174" t="s">
        <v>634</v>
      </c>
      <c r="D174" t="s">
        <v>1301</v>
      </c>
    </row>
    <row r="175" spans="1:4">
      <c r="A175" t="s">
        <v>1298</v>
      </c>
      <c r="B175" t="s">
        <v>1302</v>
      </c>
      <c r="C175" t="s">
        <v>634</v>
      </c>
      <c r="D175" t="s">
        <v>1301</v>
      </c>
    </row>
    <row r="176" spans="1:4">
      <c r="A176" t="s">
        <v>1298</v>
      </c>
      <c r="B176" t="s">
        <v>1303</v>
      </c>
      <c r="C176" t="s">
        <v>634</v>
      </c>
      <c r="D176" t="s">
        <v>1301</v>
      </c>
    </row>
    <row r="177" spans="1:4">
      <c r="A177" t="s">
        <v>1298</v>
      </c>
      <c r="B177" t="s">
        <v>1323</v>
      </c>
      <c r="C177" t="s">
        <v>634</v>
      </c>
      <c r="D177" t="s">
        <v>1301</v>
      </c>
    </row>
    <row r="178" spans="1:4">
      <c r="A178" t="s">
        <v>1298</v>
      </c>
      <c r="B178" t="s">
        <v>1324</v>
      </c>
      <c r="C178" t="s">
        <v>634</v>
      </c>
      <c r="D178" t="s">
        <v>1301</v>
      </c>
    </row>
    <row r="179" spans="1:4">
      <c r="A179" t="s">
        <v>1298</v>
      </c>
      <c r="B179" t="s">
        <v>1325</v>
      </c>
      <c r="C179" t="s">
        <v>634</v>
      </c>
      <c r="D179" t="s">
        <v>1301</v>
      </c>
    </row>
    <row r="180" spans="1:4">
      <c r="A180" t="s">
        <v>1298</v>
      </c>
      <c r="B180" t="s">
        <v>1326</v>
      </c>
      <c r="C180" t="s">
        <v>634</v>
      </c>
      <c r="D180" t="s">
        <v>1301</v>
      </c>
    </row>
    <row r="181" spans="1:4">
      <c r="A181" t="s">
        <v>1298</v>
      </c>
      <c r="B181" t="s">
        <v>1329</v>
      </c>
      <c r="C181" t="s">
        <v>634</v>
      </c>
      <c r="D181" t="s">
        <v>1301</v>
      </c>
    </row>
    <row r="182" spans="1:4">
      <c r="A182" t="s">
        <v>1298</v>
      </c>
      <c r="B182" t="s">
        <v>1327</v>
      </c>
      <c r="C182" t="s">
        <v>634</v>
      </c>
      <c r="D182" t="s">
        <v>1301</v>
      </c>
    </row>
    <row r="183" spans="1:4">
      <c r="A183" t="s">
        <v>1298</v>
      </c>
      <c r="B183" t="s">
        <v>1328</v>
      </c>
      <c r="C183" t="s">
        <v>634</v>
      </c>
      <c r="D183" t="s">
        <v>1301</v>
      </c>
    </row>
    <row r="184" spans="1:4">
      <c r="A184" t="s">
        <v>1220</v>
      </c>
      <c r="B184" t="s">
        <v>1331</v>
      </c>
      <c r="C184" t="s">
        <v>634</v>
      </c>
      <c r="D184" t="s">
        <v>1330</v>
      </c>
    </row>
    <row r="185" spans="1:4">
      <c r="A185" t="s">
        <v>1401</v>
      </c>
      <c r="B185" t="s">
        <v>1402</v>
      </c>
      <c r="C185" t="s">
        <v>634</v>
      </c>
      <c r="D185" t="s">
        <v>1403</v>
      </c>
    </row>
    <row r="186" spans="1:4">
      <c r="A186" t="s">
        <v>1401</v>
      </c>
      <c r="B186" t="s">
        <v>1475</v>
      </c>
      <c r="C186" t="s">
        <v>634</v>
      </c>
      <c r="D186" t="s">
        <v>1403</v>
      </c>
    </row>
    <row r="187" spans="1:4">
      <c r="A187" t="s">
        <v>1401</v>
      </c>
      <c r="B187" t="s">
        <v>1520</v>
      </c>
      <c r="C187" t="s">
        <v>634</v>
      </c>
      <c r="D187" t="s">
        <v>1403</v>
      </c>
    </row>
    <row r="188" spans="1:4">
      <c r="A188" t="s">
        <v>1401</v>
      </c>
      <c r="B188" t="s">
        <v>1521</v>
      </c>
      <c r="C188" t="s">
        <v>634</v>
      </c>
      <c r="D188" t="s">
        <v>1403</v>
      </c>
    </row>
    <row r="189" spans="1:4">
      <c r="A189" t="s">
        <v>1401</v>
      </c>
      <c r="B189" t="s">
        <v>1522</v>
      </c>
      <c r="C189" t="s">
        <v>634</v>
      </c>
      <c r="D189" t="s">
        <v>1403</v>
      </c>
    </row>
    <row r="190" spans="1:4">
      <c r="A190" t="s">
        <v>1401</v>
      </c>
      <c r="B190" t="s">
        <v>1523</v>
      </c>
      <c r="C190" t="s">
        <v>634</v>
      </c>
      <c r="D190" t="s">
        <v>1403</v>
      </c>
    </row>
    <row r="191" spans="1:4">
      <c r="A191" t="s">
        <v>1401</v>
      </c>
      <c r="B191" t="s">
        <v>1524</v>
      </c>
      <c r="C191" t="s">
        <v>634</v>
      </c>
      <c r="D191" t="s">
        <v>1529</v>
      </c>
    </row>
    <row r="192" spans="1:4">
      <c r="A192" t="s">
        <v>1525</v>
      </c>
      <c r="B192" t="s">
        <v>1526</v>
      </c>
      <c r="C192" t="s">
        <v>634</v>
      </c>
      <c r="D192" t="s">
        <v>1529</v>
      </c>
    </row>
    <row r="193" spans="1:4">
      <c r="A193" t="s">
        <v>1525</v>
      </c>
      <c r="B193" t="s">
        <v>1527</v>
      </c>
    </row>
    <row r="194" spans="1:4">
      <c r="A194" t="s">
        <v>1554</v>
      </c>
      <c r="B194" t="s">
        <v>1555</v>
      </c>
      <c r="C194" t="s">
        <v>978</v>
      </c>
      <c r="D194" t="s">
        <v>1564</v>
      </c>
    </row>
    <row r="195" spans="1:4">
      <c r="A195" t="s">
        <v>1554</v>
      </c>
      <c r="B195" t="s">
        <v>1556</v>
      </c>
      <c r="C195" t="s">
        <v>978</v>
      </c>
      <c r="D195" t="s">
        <v>1564</v>
      </c>
    </row>
    <row r="196" spans="1:4">
      <c r="A196" t="s">
        <v>1554</v>
      </c>
      <c r="B196" t="s">
        <v>1557</v>
      </c>
      <c r="C196" t="s">
        <v>978</v>
      </c>
      <c r="D196" t="s">
        <v>1564</v>
      </c>
    </row>
    <row r="197" spans="1:4">
      <c r="A197" t="s">
        <v>1554</v>
      </c>
      <c r="B197" t="s">
        <v>1558</v>
      </c>
      <c r="C197" t="s">
        <v>978</v>
      </c>
      <c r="D197" t="s">
        <v>1564</v>
      </c>
    </row>
    <row r="198" spans="1:4">
      <c r="A198" t="s">
        <v>1554</v>
      </c>
      <c r="B198" t="s">
        <v>1562</v>
      </c>
      <c r="C198" t="s">
        <v>978</v>
      </c>
      <c r="D198" t="s">
        <v>1564</v>
      </c>
    </row>
    <row r="199" spans="1:4">
      <c r="A199" t="s">
        <v>1554</v>
      </c>
      <c r="B199" t="s">
        <v>1559</v>
      </c>
      <c r="C199" t="s">
        <v>978</v>
      </c>
      <c r="D199" t="s">
        <v>1564</v>
      </c>
    </row>
    <row r="200" spans="1:4">
      <c r="A200" t="s">
        <v>1554</v>
      </c>
      <c r="B200" t="s">
        <v>1560</v>
      </c>
      <c r="C200" t="s">
        <v>978</v>
      </c>
      <c r="D200" t="s">
        <v>1564</v>
      </c>
    </row>
    <row r="201" spans="1:4">
      <c r="A201" t="s">
        <v>1554</v>
      </c>
      <c r="B201" t="s">
        <v>1561</v>
      </c>
      <c r="C201" t="s">
        <v>978</v>
      </c>
      <c r="D201" t="s">
        <v>1564</v>
      </c>
    </row>
    <row r="202" spans="1:4">
      <c r="A202" t="s">
        <v>1554</v>
      </c>
      <c r="B202" t="s">
        <v>1563</v>
      </c>
      <c r="C202" t="s">
        <v>978</v>
      </c>
      <c r="D202" t="s">
        <v>1564</v>
      </c>
    </row>
    <row r="203" spans="1:4">
      <c r="A203" t="s">
        <v>1565</v>
      </c>
      <c r="B203" t="s">
        <v>1566</v>
      </c>
      <c r="C203" t="s">
        <v>634</v>
      </c>
      <c r="D203" t="s">
        <v>1567</v>
      </c>
    </row>
    <row r="204" spans="1:4">
      <c r="A204" t="s">
        <v>1584</v>
      </c>
      <c r="B204" t="s">
        <v>1585</v>
      </c>
      <c r="C204" t="s">
        <v>978</v>
      </c>
      <c r="D204" t="s">
        <v>1586</v>
      </c>
    </row>
    <row r="205" spans="1:4">
      <c r="A205" t="s">
        <v>1588</v>
      </c>
      <c r="B205" t="s">
        <v>1589</v>
      </c>
      <c r="C205" t="s">
        <v>978</v>
      </c>
      <c r="D205" t="s">
        <v>1590</v>
      </c>
    </row>
    <row r="206" spans="1:4">
      <c r="A206" t="s">
        <v>1593</v>
      </c>
      <c r="B206" t="s">
        <v>1594</v>
      </c>
    </row>
    <row r="207" spans="1:4">
      <c r="A207" t="s">
        <v>1593</v>
      </c>
      <c r="B207" t="s">
        <v>1595</v>
      </c>
    </row>
    <row r="208" spans="1:4">
      <c r="A208" t="s">
        <v>1593</v>
      </c>
      <c r="B208" t="s">
        <v>1605</v>
      </c>
      <c r="C208" t="s">
        <v>634</v>
      </c>
      <c r="D208" t="s">
        <v>1608</v>
      </c>
    </row>
    <row r="209" spans="1:4">
      <c r="A209" t="s">
        <v>1593</v>
      </c>
      <c r="B209" t="s">
        <v>1606</v>
      </c>
      <c r="C209" t="s">
        <v>634</v>
      </c>
      <c r="D209" t="s">
        <v>1608</v>
      </c>
    </row>
    <row r="210" spans="1:4">
      <c r="A210" t="s">
        <v>1593</v>
      </c>
      <c r="B210" t="s">
        <v>1607</v>
      </c>
      <c r="C210" t="s">
        <v>634</v>
      </c>
      <c r="D210" t="s">
        <v>1608</v>
      </c>
    </row>
    <row r="211" spans="1:4">
      <c r="A211" t="s">
        <v>1593</v>
      </c>
      <c r="B211" t="s">
        <v>1609</v>
      </c>
      <c r="C211" t="s">
        <v>634</v>
      </c>
      <c r="D211" t="s">
        <v>1608</v>
      </c>
    </row>
    <row r="212" spans="1:4">
      <c r="A212" t="s">
        <v>1593</v>
      </c>
      <c r="B212" t="s">
        <v>1610</v>
      </c>
      <c r="C212" t="s">
        <v>634</v>
      </c>
      <c r="D212" t="s">
        <v>1608</v>
      </c>
    </row>
    <row r="213" spans="1:4">
      <c r="A213" t="s">
        <v>1593</v>
      </c>
      <c r="B213" t="s">
        <v>1611</v>
      </c>
      <c r="C213" t="s">
        <v>634</v>
      </c>
      <c r="D213" t="s">
        <v>1608</v>
      </c>
    </row>
    <row r="214" spans="1:4">
      <c r="A214" t="s">
        <v>1593</v>
      </c>
      <c r="B214" t="s">
        <v>1614</v>
      </c>
      <c r="C214" t="s">
        <v>634</v>
      </c>
      <c r="D214" t="s">
        <v>1608</v>
      </c>
    </row>
    <row r="215" spans="1:4">
      <c r="A215" t="s">
        <v>1615</v>
      </c>
      <c r="B215" t="s">
        <v>1616</v>
      </c>
      <c r="C215" t="s">
        <v>634</v>
      </c>
      <c r="D215" t="s">
        <v>1617</v>
      </c>
    </row>
    <row r="216" spans="1:4">
      <c r="A216" t="s">
        <v>1615</v>
      </c>
      <c r="B216" t="s">
        <v>1631</v>
      </c>
      <c r="C216" t="s">
        <v>634</v>
      </c>
      <c r="D216" t="s">
        <v>1617</v>
      </c>
    </row>
    <row r="217" spans="1:4">
      <c r="A217" t="s">
        <v>1615</v>
      </c>
      <c r="B217" t="s">
        <v>1633</v>
      </c>
      <c r="C217" t="s">
        <v>634</v>
      </c>
      <c r="D217" t="s">
        <v>1617</v>
      </c>
    </row>
    <row r="218" spans="1:4">
      <c r="A218" t="s">
        <v>1615</v>
      </c>
      <c r="B218" t="s">
        <v>1646</v>
      </c>
      <c r="C218" t="s">
        <v>634</v>
      </c>
      <c r="D218" t="s">
        <v>1617</v>
      </c>
    </row>
    <row r="219" spans="1:4">
      <c r="A219" t="s">
        <v>1615</v>
      </c>
      <c r="B219" t="s">
        <v>1647</v>
      </c>
      <c r="C219" t="s">
        <v>634</v>
      </c>
      <c r="D219" t="s">
        <v>1617</v>
      </c>
    </row>
    <row r="220" spans="1:4">
      <c r="A220" t="s">
        <v>1615</v>
      </c>
      <c r="B220" t="s">
        <v>1648</v>
      </c>
      <c r="C220" t="s">
        <v>634</v>
      </c>
      <c r="D220" t="s">
        <v>1617</v>
      </c>
    </row>
    <row r="221" spans="1:4">
      <c r="A221" t="s">
        <v>1667</v>
      </c>
      <c r="B221" t="s">
        <v>1668</v>
      </c>
      <c r="C221" t="s">
        <v>978</v>
      </c>
      <c r="D221" t="s">
        <v>1669</v>
      </c>
    </row>
    <row r="222" spans="1:4">
      <c r="A222" t="s">
        <v>1667</v>
      </c>
      <c r="B222" t="s">
        <v>1670</v>
      </c>
      <c r="C222" t="s">
        <v>978</v>
      </c>
      <c r="D222" t="s">
        <v>1669</v>
      </c>
    </row>
    <row r="223" spans="1:4" ht="29">
      <c r="A223" t="s">
        <v>1667</v>
      </c>
      <c r="B223" s="623" t="s">
        <v>1671</v>
      </c>
      <c r="C223" t="s">
        <v>978</v>
      </c>
      <c r="D223" t="s">
        <v>1669</v>
      </c>
    </row>
    <row r="224" spans="1:4">
      <c r="A224" t="s">
        <v>1667</v>
      </c>
      <c r="B224" t="s">
        <v>1672</v>
      </c>
      <c r="C224" t="s">
        <v>978</v>
      </c>
      <c r="D224" t="s">
        <v>1669</v>
      </c>
    </row>
    <row r="225" spans="1:4">
      <c r="A225" t="s">
        <v>1667</v>
      </c>
      <c r="B225" t="s">
        <v>1673</v>
      </c>
      <c r="C225" t="s">
        <v>978</v>
      </c>
      <c r="D225" t="s">
        <v>1669</v>
      </c>
    </row>
    <row r="226" spans="1:4">
      <c r="A226" t="s">
        <v>1674</v>
      </c>
      <c r="B226" t="s">
        <v>1675</v>
      </c>
      <c r="C226" t="s">
        <v>985</v>
      </c>
      <c r="D226" t="s">
        <v>1677</v>
      </c>
    </row>
    <row r="227" spans="1:4">
      <c r="A227" t="s">
        <v>1674</v>
      </c>
      <c r="B227" s="623" t="s">
        <v>1676</v>
      </c>
      <c r="C227" t="s">
        <v>978</v>
      </c>
      <c r="D227" t="s">
        <v>1677</v>
      </c>
    </row>
    <row r="228" spans="1:4">
      <c r="A228" t="s">
        <v>1674</v>
      </c>
      <c r="B228" t="s">
        <v>1678</v>
      </c>
      <c r="C228" t="s">
        <v>634</v>
      </c>
      <c r="D228" t="s">
        <v>1679</v>
      </c>
    </row>
    <row r="229" spans="1:4">
      <c r="A229" t="s">
        <v>1674</v>
      </c>
      <c r="B229" t="s">
        <v>1683</v>
      </c>
      <c r="C229" t="s">
        <v>634</v>
      </c>
      <c r="D229" t="s">
        <v>1679</v>
      </c>
    </row>
    <row r="230" spans="1:4">
      <c r="A230" t="s">
        <v>1674</v>
      </c>
      <c r="B230" t="s">
        <v>1684</v>
      </c>
      <c r="C230" t="s">
        <v>634</v>
      </c>
      <c r="D230" t="s">
        <v>1679</v>
      </c>
    </row>
    <row r="231" spans="1:4">
      <c r="A231" t="s">
        <v>1674</v>
      </c>
      <c r="B231" t="s">
        <v>1685</v>
      </c>
      <c r="C231" t="s">
        <v>634</v>
      </c>
      <c r="D231" t="s">
        <v>1679</v>
      </c>
    </row>
    <row r="232" spans="1:4">
      <c r="A232" t="s">
        <v>1674</v>
      </c>
      <c r="B232" t="s">
        <v>1686</v>
      </c>
      <c r="C232" t="s">
        <v>634</v>
      </c>
      <c r="D232" t="s">
        <v>1679</v>
      </c>
    </row>
    <row r="233" spans="1:4">
      <c r="A233" t="s">
        <v>1674</v>
      </c>
      <c r="B233" t="s">
        <v>1687</v>
      </c>
      <c r="C233" t="s">
        <v>634</v>
      </c>
      <c r="D233" t="s">
        <v>1679</v>
      </c>
    </row>
    <row r="234" spans="1:4">
      <c r="A234" t="s">
        <v>1674</v>
      </c>
      <c r="B234" t="s">
        <v>1688</v>
      </c>
      <c r="C234" t="s">
        <v>634</v>
      </c>
      <c r="D234" t="s">
        <v>1679</v>
      </c>
    </row>
    <row r="235" spans="1:4">
      <c r="A235" t="s">
        <v>1674</v>
      </c>
      <c r="B235" t="s">
        <v>1689</v>
      </c>
      <c r="C235" t="s">
        <v>634</v>
      </c>
      <c r="D235" t="s">
        <v>1679</v>
      </c>
    </row>
    <row r="236" spans="1:4">
      <c r="A236" t="s">
        <v>1690</v>
      </c>
      <c r="B236" t="s">
        <v>1691</v>
      </c>
    </row>
    <row r="237" spans="1:4">
      <c r="A237" t="s">
        <v>1690</v>
      </c>
      <c r="B237" t="s">
        <v>1692</v>
      </c>
    </row>
    <row r="238" spans="1:4">
      <c r="A238" t="s">
        <v>1690</v>
      </c>
      <c r="B238" t="s">
        <v>1700</v>
      </c>
    </row>
    <row r="239" spans="1:4">
      <c r="A239" t="s">
        <v>1690</v>
      </c>
      <c r="B239" t="s">
        <v>1701</v>
      </c>
    </row>
    <row r="240" spans="1:4">
      <c r="A240" t="s">
        <v>1690</v>
      </c>
      <c r="B240" t="s">
        <v>1702</v>
      </c>
    </row>
    <row r="241" spans="1:4">
      <c r="A241" t="s">
        <v>1690</v>
      </c>
      <c r="B241" t="s">
        <v>1709</v>
      </c>
      <c r="C241" t="s">
        <v>634</v>
      </c>
      <c r="D241" t="s">
        <v>1710</v>
      </c>
    </row>
    <row r="242" spans="1:4">
      <c r="A242" t="s">
        <v>1714</v>
      </c>
      <c r="B242" t="s">
        <v>1715</v>
      </c>
      <c r="C242" t="s">
        <v>634</v>
      </c>
      <c r="D242" t="s">
        <v>1716</v>
      </c>
    </row>
    <row r="243" spans="1:4">
      <c r="A243" t="s">
        <v>1714</v>
      </c>
      <c r="B243" t="s">
        <v>1717</v>
      </c>
      <c r="C243" t="s">
        <v>634</v>
      </c>
      <c r="D243" t="s">
        <v>1716</v>
      </c>
    </row>
    <row r="244" spans="1:4">
      <c r="A244" t="s">
        <v>1714</v>
      </c>
      <c r="B244" t="s">
        <v>1719</v>
      </c>
      <c r="C244" t="s">
        <v>634</v>
      </c>
      <c r="D244" t="s">
        <v>1716</v>
      </c>
    </row>
    <row r="245" spans="1:4">
      <c r="A245" t="s">
        <v>1714</v>
      </c>
      <c r="B245" t="s">
        <v>1720</v>
      </c>
      <c r="C245" t="s">
        <v>634</v>
      </c>
      <c r="D245" t="s">
        <v>1716</v>
      </c>
    </row>
    <row r="246" spans="1:4">
      <c r="A246" t="s">
        <v>1714</v>
      </c>
      <c r="B246" t="s">
        <v>1725</v>
      </c>
      <c r="C246" t="s">
        <v>634</v>
      </c>
      <c r="D246" t="s">
        <v>1716</v>
      </c>
    </row>
    <row r="247" spans="1:4">
      <c r="A247" t="s">
        <v>1714</v>
      </c>
      <c r="B247" t="s">
        <v>1721</v>
      </c>
      <c r="C247" t="s">
        <v>634</v>
      </c>
      <c r="D247" t="s">
        <v>1716</v>
      </c>
    </row>
    <row r="248" spans="1:4">
      <c r="A248" t="s">
        <v>1728</v>
      </c>
      <c r="B248" t="s">
        <v>1753</v>
      </c>
      <c r="C248" t="s">
        <v>634</v>
      </c>
      <c r="D248" t="s">
        <v>1729</v>
      </c>
    </row>
    <row r="249" spans="1:4">
      <c r="A249" t="s">
        <v>1752</v>
      </c>
      <c r="B249" t="s">
        <v>1754</v>
      </c>
      <c r="C249" t="s">
        <v>634</v>
      </c>
      <c r="D249" t="s">
        <v>1766</v>
      </c>
    </row>
    <row r="250" spans="1:4">
      <c r="A250" t="s">
        <v>1752</v>
      </c>
      <c r="B250" t="s">
        <v>1755</v>
      </c>
      <c r="C250" t="s">
        <v>634</v>
      </c>
      <c r="D250" t="s">
        <v>1766</v>
      </c>
    </row>
    <row r="251" spans="1:4">
      <c r="A251" t="s">
        <v>1752</v>
      </c>
      <c r="B251" t="s">
        <v>1759</v>
      </c>
      <c r="C251" t="s">
        <v>634</v>
      </c>
      <c r="D251" t="s">
        <v>1766</v>
      </c>
    </row>
    <row r="252" spans="1:4">
      <c r="A252" t="s">
        <v>1752</v>
      </c>
      <c r="B252" t="s">
        <v>1756</v>
      </c>
      <c r="C252" t="s">
        <v>634</v>
      </c>
      <c r="D252" t="s">
        <v>1766</v>
      </c>
    </row>
    <row r="253" spans="1:4">
      <c r="A253" t="s">
        <v>1752</v>
      </c>
      <c r="B253" t="s">
        <v>1757</v>
      </c>
      <c r="C253" t="s">
        <v>634</v>
      </c>
      <c r="D253" t="s">
        <v>1766</v>
      </c>
    </row>
    <row r="254" spans="1:4">
      <c r="A254" t="s">
        <v>1752</v>
      </c>
      <c r="B254" t="s">
        <v>1758</v>
      </c>
      <c r="C254" t="s">
        <v>634</v>
      </c>
      <c r="D254" t="s">
        <v>1766</v>
      </c>
    </row>
    <row r="255" spans="1:4">
      <c r="A255" t="s">
        <v>1752</v>
      </c>
      <c r="B255" t="s">
        <v>1767</v>
      </c>
      <c r="C255" t="s">
        <v>634</v>
      </c>
      <c r="D255" t="s">
        <v>1766</v>
      </c>
    </row>
    <row r="256" spans="1:4">
      <c r="A256" t="s">
        <v>1752</v>
      </c>
      <c r="B256" t="s">
        <v>1768</v>
      </c>
      <c r="C256" t="s">
        <v>634</v>
      </c>
      <c r="D256" t="s">
        <v>1766</v>
      </c>
    </row>
    <row r="257" spans="1:4">
      <c r="A257" t="s">
        <v>1752</v>
      </c>
      <c r="B257" t="s">
        <v>1760</v>
      </c>
      <c r="C257" t="s">
        <v>634</v>
      </c>
      <c r="D257" t="s">
        <v>1766</v>
      </c>
    </row>
    <row r="258" spans="1:4">
      <c r="A258" t="s">
        <v>1752</v>
      </c>
      <c r="B258" t="s">
        <v>1763</v>
      </c>
      <c r="C258" t="s">
        <v>634</v>
      </c>
      <c r="D258" t="s">
        <v>1766</v>
      </c>
    </row>
    <row r="259" spans="1:4">
      <c r="A259" t="s">
        <v>1752</v>
      </c>
      <c r="B259" t="s">
        <v>1762</v>
      </c>
      <c r="C259" t="s">
        <v>634</v>
      </c>
      <c r="D259" t="s">
        <v>1766</v>
      </c>
    </row>
    <row r="260" spans="1:4">
      <c r="A260" t="s">
        <v>1752</v>
      </c>
      <c r="B260" t="s">
        <v>1764</v>
      </c>
      <c r="C260" t="s">
        <v>634</v>
      </c>
      <c r="D260" t="s">
        <v>1766</v>
      </c>
    </row>
    <row r="261" spans="1:4">
      <c r="A261" t="s">
        <v>1752</v>
      </c>
      <c r="B261" t="s">
        <v>1765</v>
      </c>
      <c r="C261" t="s">
        <v>634</v>
      </c>
      <c r="D261" t="s">
        <v>1766</v>
      </c>
    </row>
    <row r="262" spans="1:4">
      <c r="A262" t="s">
        <v>1752</v>
      </c>
      <c r="B262" t="s">
        <v>1780</v>
      </c>
    </row>
    <row r="263" spans="1:4">
      <c r="A263" t="s">
        <v>1752</v>
      </c>
      <c r="B263" t="s">
        <v>1782</v>
      </c>
      <c r="C263" t="s">
        <v>634</v>
      </c>
      <c r="D263" t="s">
        <v>1783</v>
      </c>
    </row>
    <row r="264" spans="1:4">
      <c r="A264" t="s">
        <v>1786</v>
      </c>
      <c r="B264" t="s">
        <v>1788</v>
      </c>
      <c r="C264" t="s">
        <v>634</v>
      </c>
      <c r="D264" t="s">
        <v>1785</v>
      </c>
    </row>
    <row r="265" spans="1:4">
      <c r="A265" t="s">
        <v>1786</v>
      </c>
      <c r="B265" t="s">
        <v>1787</v>
      </c>
      <c r="C265" t="s">
        <v>634</v>
      </c>
      <c r="D265" t="s">
        <v>1785</v>
      </c>
    </row>
    <row r="266" spans="1:4">
      <c r="A266" t="s">
        <v>1786</v>
      </c>
      <c r="B266" t="s">
        <v>1790</v>
      </c>
      <c r="C266" t="s">
        <v>634</v>
      </c>
      <c r="D266" t="s">
        <v>1785</v>
      </c>
    </row>
    <row r="267" spans="1:4">
      <c r="A267" t="s">
        <v>1786</v>
      </c>
      <c r="B267" t="s">
        <v>1791</v>
      </c>
      <c r="C267" t="s">
        <v>634</v>
      </c>
      <c r="D267" t="s">
        <v>1785</v>
      </c>
    </row>
    <row r="268" spans="1:4">
      <c r="A268" t="s">
        <v>1786</v>
      </c>
      <c r="B268" t="s">
        <v>1802</v>
      </c>
      <c r="C268" t="s">
        <v>634</v>
      </c>
      <c r="D268" t="s">
        <v>1785</v>
      </c>
    </row>
    <row r="269" spans="1:4">
      <c r="A269" t="s">
        <v>1786</v>
      </c>
      <c r="B269" t="s">
        <v>1806</v>
      </c>
      <c r="C269" t="s">
        <v>634</v>
      </c>
      <c r="D269" t="s">
        <v>1785</v>
      </c>
    </row>
    <row r="270" spans="1:4">
      <c r="A270" t="s">
        <v>1786</v>
      </c>
      <c r="B270" t="s">
        <v>1804</v>
      </c>
      <c r="C270" t="s">
        <v>634</v>
      </c>
      <c r="D270" t="s">
        <v>1785</v>
      </c>
    </row>
    <row r="271" spans="1:4">
      <c r="A271" t="s">
        <v>1786</v>
      </c>
      <c r="B271" t="s">
        <v>1805</v>
      </c>
      <c r="C271" t="s">
        <v>634</v>
      </c>
      <c r="D271" t="s">
        <v>1785</v>
      </c>
    </row>
    <row r="272" spans="1:4">
      <c r="A272" t="s">
        <v>1786</v>
      </c>
      <c r="B272" t="s">
        <v>1811</v>
      </c>
      <c r="C272" t="s">
        <v>978</v>
      </c>
      <c r="D272" t="s">
        <v>1812</v>
      </c>
    </row>
    <row r="273" spans="1:4">
      <c r="A273" t="s">
        <v>1786</v>
      </c>
      <c r="B273" t="s">
        <v>1816</v>
      </c>
      <c r="C273" t="s">
        <v>978</v>
      </c>
      <c r="D273" t="s">
        <v>1812</v>
      </c>
    </row>
    <row r="274" spans="1:4">
      <c r="A274" t="s">
        <v>1786</v>
      </c>
      <c r="B274" t="s">
        <v>1817</v>
      </c>
      <c r="C274" t="s">
        <v>978</v>
      </c>
      <c r="D274" t="s">
        <v>1812</v>
      </c>
    </row>
    <row r="275" spans="1:4">
      <c r="A275" t="s">
        <v>1786</v>
      </c>
      <c r="B275" t="s">
        <v>1818</v>
      </c>
      <c r="C275" t="s">
        <v>978</v>
      </c>
      <c r="D275" t="s">
        <v>1812</v>
      </c>
    </row>
    <row r="276" spans="1:4">
      <c r="A276" t="s">
        <v>1786</v>
      </c>
      <c r="B276" t="s">
        <v>1819</v>
      </c>
      <c r="C276" t="s">
        <v>978</v>
      </c>
      <c r="D276" t="s">
        <v>1821</v>
      </c>
    </row>
    <row r="277" spans="1:4">
      <c r="A277" t="s">
        <v>1786</v>
      </c>
      <c r="B277" t="s">
        <v>1822</v>
      </c>
      <c r="C277" t="s">
        <v>978</v>
      </c>
      <c r="D277" t="s">
        <v>1821</v>
      </c>
    </row>
    <row r="278" spans="1:4">
      <c r="A278" t="s">
        <v>1786</v>
      </c>
      <c r="B278" t="s">
        <v>1829</v>
      </c>
      <c r="C278" t="s">
        <v>978</v>
      </c>
      <c r="D278" t="s">
        <v>1828</v>
      </c>
    </row>
    <row r="279" spans="1:4">
      <c r="A279" t="s">
        <v>1835</v>
      </c>
      <c r="B279" t="s">
        <v>1836</v>
      </c>
      <c r="C279" t="s">
        <v>978</v>
      </c>
      <c r="D279" t="s">
        <v>1838</v>
      </c>
    </row>
    <row r="280" spans="1:4">
      <c r="A280" t="s">
        <v>1835</v>
      </c>
      <c r="B280" t="s">
        <v>1837</v>
      </c>
      <c r="C280" t="s">
        <v>978</v>
      </c>
      <c r="D280" t="s">
        <v>1838</v>
      </c>
    </row>
    <row r="281" spans="1:4">
      <c r="A281" t="s">
        <v>1835</v>
      </c>
      <c r="B281" t="s">
        <v>1839</v>
      </c>
      <c r="C281" t="s">
        <v>978</v>
      </c>
      <c r="D281" t="s">
        <v>1838</v>
      </c>
    </row>
    <row r="282" spans="1:4">
      <c r="A282" t="s">
        <v>1835</v>
      </c>
      <c r="B282" t="s">
        <v>1842</v>
      </c>
      <c r="C282" t="s">
        <v>978</v>
      </c>
      <c r="D282" t="s">
        <v>1841</v>
      </c>
    </row>
    <row r="283" spans="1:4">
      <c r="A283" t="s">
        <v>1835</v>
      </c>
      <c r="B283" t="s">
        <v>1845</v>
      </c>
      <c r="C283" t="s">
        <v>634</v>
      </c>
      <c r="D283" t="s">
        <v>1844</v>
      </c>
    </row>
    <row r="284" spans="1:4">
      <c r="A284" t="s">
        <v>1835</v>
      </c>
      <c r="B284" t="s">
        <v>1846</v>
      </c>
      <c r="C284" t="s">
        <v>634</v>
      </c>
      <c r="D284" t="s">
        <v>1844</v>
      </c>
    </row>
    <row r="285" spans="1:4">
      <c r="A285" t="s">
        <v>1858</v>
      </c>
      <c r="B285" t="s">
        <v>1859</v>
      </c>
      <c r="C285" t="s">
        <v>634</v>
      </c>
      <c r="D285" t="s">
        <v>1861</v>
      </c>
    </row>
    <row r="286" spans="1:4">
      <c r="B286" t="s">
        <v>1860</v>
      </c>
    </row>
    <row r="287" spans="1:4">
      <c r="B287" t="s">
        <v>1862</v>
      </c>
    </row>
    <row r="288" spans="1:4">
      <c r="B288" t="s">
        <v>1863</v>
      </c>
    </row>
    <row r="289" spans="1:4">
      <c r="B289" t="s">
        <v>1864</v>
      </c>
    </row>
    <row r="290" spans="1:4">
      <c r="A290" t="s">
        <v>1875</v>
      </c>
      <c r="B290" t="s">
        <v>1876</v>
      </c>
      <c r="C290" t="s">
        <v>978</v>
      </c>
      <c r="D290" t="s">
        <v>1877</v>
      </c>
    </row>
    <row r="291" spans="1:4">
      <c r="A291" t="s">
        <v>1878</v>
      </c>
      <c r="B291" t="s">
        <v>1879</v>
      </c>
      <c r="C291" t="s">
        <v>634</v>
      </c>
      <c r="D291" t="s">
        <v>1880</v>
      </c>
    </row>
    <row r="292" spans="1:4">
      <c r="A292" t="s">
        <v>1878</v>
      </c>
      <c r="B292" t="s">
        <v>1883</v>
      </c>
      <c r="C292" t="s">
        <v>634</v>
      </c>
      <c r="D292" t="s">
        <v>1882</v>
      </c>
    </row>
    <row r="293" spans="1:4">
      <c r="A293" t="s">
        <v>1878</v>
      </c>
      <c r="B293" t="s">
        <v>1884</v>
      </c>
      <c r="C293" t="s">
        <v>634</v>
      </c>
      <c r="D293" t="s">
        <v>1882</v>
      </c>
    </row>
    <row r="294" spans="1:4">
      <c r="A294" t="s">
        <v>1902</v>
      </c>
      <c r="B294" t="s">
        <v>1903</v>
      </c>
      <c r="C294" t="s">
        <v>634</v>
      </c>
      <c r="D294" t="s">
        <v>1906</v>
      </c>
    </row>
    <row r="295" spans="1:4">
      <c r="A295" t="s">
        <v>1904</v>
      </c>
      <c r="B295" t="s">
        <v>1905</v>
      </c>
      <c r="C295" t="s">
        <v>634</v>
      </c>
      <c r="D295" t="s">
        <v>1906</v>
      </c>
    </row>
    <row r="296" spans="1:4">
      <c r="A296" t="s">
        <v>1904</v>
      </c>
      <c r="B296" t="s">
        <v>1908</v>
      </c>
      <c r="C296" t="s">
        <v>634</v>
      </c>
      <c r="D296" t="s">
        <v>1906</v>
      </c>
    </row>
    <row r="297" spans="1:4">
      <c r="A297" t="s">
        <v>1904</v>
      </c>
      <c r="B297" t="s">
        <v>1912</v>
      </c>
      <c r="C297" t="s">
        <v>634</v>
      </c>
      <c r="D297" t="s">
        <v>1906</v>
      </c>
    </row>
    <row r="298" spans="1:4">
      <c r="A298" t="s">
        <v>1904</v>
      </c>
      <c r="B298" t="s">
        <v>1909</v>
      </c>
      <c r="C298" t="s">
        <v>634</v>
      </c>
      <c r="D298" t="s">
        <v>1910</v>
      </c>
    </row>
    <row r="299" spans="1:4">
      <c r="A299" t="s">
        <v>1914</v>
      </c>
      <c r="B299" t="s">
        <v>1915</v>
      </c>
      <c r="C299" t="s">
        <v>634</v>
      </c>
      <c r="D299" t="s">
        <v>1925</v>
      </c>
    </row>
    <row r="300" spans="1:4">
      <c r="A300" t="s">
        <v>1914</v>
      </c>
      <c r="B300" t="s">
        <v>1916</v>
      </c>
      <c r="C300" t="s">
        <v>634</v>
      </c>
      <c r="D300" t="s">
        <v>1918</v>
      </c>
    </row>
    <row r="301" spans="1:4">
      <c r="A301" t="s">
        <v>1914</v>
      </c>
      <c r="B301" t="s">
        <v>1917</v>
      </c>
      <c r="C301" t="s">
        <v>634</v>
      </c>
      <c r="D301" t="s">
        <v>1918</v>
      </c>
    </row>
    <row r="303" spans="1:4">
      <c r="A303" t="s">
        <v>1914</v>
      </c>
      <c r="B303" t="s">
        <v>1919</v>
      </c>
      <c r="C303" t="s">
        <v>978</v>
      </c>
      <c r="D303" t="s">
        <v>1920</v>
      </c>
    </row>
    <row r="305" spans="1:4">
      <c r="A305" t="s">
        <v>1922</v>
      </c>
      <c r="B305" t="s">
        <v>1923</v>
      </c>
      <c r="C305" t="s">
        <v>634</v>
      </c>
      <c r="D305" t="s">
        <v>1924</v>
      </c>
    </row>
    <row r="306" spans="1:4">
      <c r="A306" t="s">
        <v>1922</v>
      </c>
      <c r="B306" t="s">
        <v>1927</v>
      </c>
      <c r="C306" t="s">
        <v>634</v>
      </c>
      <c r="D306" t="s">
        <v>1926</v>
      </c>
    </row>
    <row r="307" spans="1:4">
      <c r="A307" t="s">
        <v>1922</v>
      </c>
      <c r="B307" t="s">
        <v>1929</v>
      </c>
      <c r="C307" t="s">
        <v>634</v>
      </c>
      <c r="D307" t="s">
        <v>1926</v>
      </c>
    </row>
    <row r="308" spans="1:4">
      <c r="A308" t="s">
        <v>1922</v>
      </c>
      <c r="B308" t="s">
        <v>1938</v>
      </c>
      <c r="C308" t="s">
        <v>634</v>
      </c>
      <c r="D308" t="s">
        <v>1926</v>
      </c>
    </row>
    <row r="309" spans="1:4">
      <c r="A309" t="s">
        <v>1922</v>
      </c>
      <c r="B309" t="s">
        <v>1931</v>
      </c>
      <c r="C309" t="s">
        <v>634</v>
      </c>
      <c r="D309" t="s">
        <v>1926</v>
      </c>
    </row>
    <row r="310" spans="1:4">
      <c r="A310" t="s">
        <v>1922</v>
      </c>
      <c r="B310" t="s">
        <v>1933</v>
      </c>
      <c r="C310" t="s">
        <v>634</v>
      </c>
      <c r="D310" t="s">
        <v>1926</v>
      </c>
    </row>
    <row r="311" spans="1:4">
      <c r="A311" t="s">
        <v>1922</v>
      </c>
      <c r="B311" t="s">
        <v>1932</v>
      </c>
      <c r="C311" t="s">
        <v>634</v>
      </c>
      <c r="D311" t="s">
        <v>1926</v>
      </c>
    </row>
    <row r="312" spans="1:4">
      <c r="A312" t="s">
        <v>1922</v>
      </c>
      <c r="B312" t="s">
        <v>1936</v>
      </c>
      <c r="C312" t="s">
        <v>634</v>
      </c>
      <c r="D312" t="s">
        <v>1926</v>
      </c>
    </row>
    <row r="313" spans="1:4">
      <c r="A313" t="s">
        <v>1922</v>
      </c>
      <c r="B313" t="s">
        <v>1937</v>
      </c>
      <c r="C313" t="s">
        <v>634</v>
      </c>
      <c r="D313" t="s">
        <v>1926</v>
      </c>
    </row>
    <row r="314" spans="1:4">
      <c r="A314" t="s">
        <v>1947</v>
      </c>
      <c r="B314" t="s">
        <v>1939</v>
      </c>
      <c r="C314" t="s">
        <v>634</v>
      </c>
      <c r="D314" t="s">
        <v>1948</v>
      </c>
    </row>
    <row r="315" spans="1:4">
      <c r="A315" t="s">
        <v>1947</v>
      </c>
      <c r="B315" t="s">
        <v>1940</v>
      </c>
      <c r="C315" t="s">
        <v>634</v>
      </c>
      <c r="D315" t="s">
        <v>1948</v>
      </c>
    </row>
    <row r="316" spans="1:4">
      <c r="A316" t="s">
        <v>1947</v>
      </c>
      <c r="B316" t="s">
        <v>1941</v>
      </c>
      <c r="C316" t="s">
        <v>634</v>
      </c>
      <c r="D316" t="s">
        <v>1948</v>
      </c>
    </row>
    <row r="317" spans="1:4">
      <c r="A317" t="s">
        <v>1947</v>
      </c>
      <c r="B317" t="s">
        <v>1942</v>
      </c>
      <c r="C317" t="s">
        <v>634</v>
      </c>
      <c r="D317" t="s">
        <v>1948</v>
      </c>
    </row>
    <row r="318" spans="1:4">
      <c r="A318" t="s">
        <v>1947</v>
      </c>
      <c r="B318" t="s">
        <v>1943</v>
      </c>
      <c r="C318" t="s">
        <v>634</v>
      </c>
      <c r="D318" t="s">
        <v>1948</v>
      </c>
    </row>
    <row r="319" spans="1:4">
      <c r="A319" t="s">
        <v>1947</v>
      </c>
      <c r="B319" t="s">
        <v>1944</v>
      </c>
      <c r="C319" t="s">
        <v>634</v>
      </c>
      <c r="D319" t="s">
        <v>1948</v>
      </c>
    </row>
    <row r="320" spans="1:4">
      <c r="A320" t="s">
        <v>1947</v>
      </c>
      <c r="B320" t="s">
        <v>1945</v>
      </c>
      <c r="C320" t="s">
        <v>634</v>
      </c>
      <c r="D320" t="s">
        <v>1948</v>
      </c>
    </row>
    <row r="321" spans="1:4">
      <c r="A321" t="s">
        <v>1947</v>
      </c>
      <c r="B321" t="s">
        <v>1946</v>
      </c>
      <c r="C321" t="s">
        <v>634</v>
      </c>
      <c r="D321" t="s">
        <v>1948</v>
      </c>
    </row>
    <row r="322" spans="1:4">
      <c r="A322" t="s">
        <v>1947</v>
      </c>
      <c r="B322" t="s">
        <v>1949</v>
      </c>
      <c r="C322" t="s">
        <v>634</v>
      </c>
      <c r="D322" t="s">
        <v>1948</v>
      </c>
    </row>
    <row r="323" spans="1:4">
      <c r="A323" t="s">
        <v>1947</v>
      </c>
      <c r="B323" t="s">
        <v>1950</v>
      </c>
      <c r="C323" t="s">
        <v>634</v>
      </c>
      <c r="D323" t="s">
        <v>1948</v>
      </c>
    </row>
    <row r="324" spans="1:4">
      <c r="A324" t="s">
        <v>1954</v>
      </c>
      <c r="B324" t="s">
        <v>1955</v>
      </c>
      <c r="C324" t="s">
        <v>634</v>
      </c>
      <c r="D324" t="s">
        <v>1953</v>
      </c>
    </row>
    <row r="325" spans="1:4">
      <c r="A325" t="s">
        <v>1954</v>
      </c>
      <c r="B325" t="s">
        <v>1956</v>
      </c>
      <c r="C325" t="s">
        <v>634</v>
      </c>
      <c r="D325" t="s">
        <v>1953</v>
      </c>
    </row>
    <row r="326" spans="1:4">
      <c r="A326" t="s">
        <v>1954</v>
      </c>
      <c r="B326" t="s">
        <v>1957</v>
      </c>
      <c r="C326" t="s">
        <v>634</v>
      </c>
      <c r="D326" t="s">
        <v>1953</v>
      </c>
    </row>
    <row r="327" spans="1:4">
      <c r="A327" t="s">
        <v>1954</v>
      </c>
      <c r="B327" t="s">
        <v>1958</v>
      </c>
      <c r="C327" t="s">
        <v>634</v>
      </c>
      <c r="D327" t="s">
        <v>1953</v>
      </c>
    </row>
    <row r="328" spans="1:4">
      <c r="A328" t="s">
        <v>1954</v>
      </c>
      <c r="B328" t="s">
        <v>1959</v>
      </c>
      <c r="C328" t="s">
        <v>634</v>
      </c>
      <c r="D328" t="s">
        <v>1953</v>
      </c>
    </row>
    <row r="329" spans="1:4">
      <c r="A329" t="s">
        <v>1954</v>
      </c>
      <c r="B329" t="s">
        <v>1960</v>
      </c>
      <c r="C329" t="s">
        <v>634</v>
      </c>
      <c r="D329" t="s">
        <v>1953</v>
      </c>
    </row>
    <row r="330" spans="1:4">
      <c r="A330" t="s">
        <v>1954</v>
      </c>
      <c r="B330" t="s">
        <v>1961</v>
      </c>
      <c r="C330" t="s">
        <v>634</v>
      </c>
      <c r="D330" t="s">
        <v>1953</v>
      </c>
    </row>
    <row r="331" spans="1:4">
      <c r="A331" t="s">
        <v>1954</v>
      </c>
      <c r="B331" t="s">
        <v>1962</v>
      </c>
      <c r="C331" t="s">
        <v>634</v>
      </c>
      <c r="D331" t="s">
        <v>1953</v>
      </c>
    </row>
    <row r="332" spans="1:4">
      <c r="A332" t="s">
        <v>1967</v>
      </c>
      <c r="B332" t="s">
        <v>1985</v>
      </c>
    </row>
    <row r="333" spans="1:4">
      <c r="A333" t="s">
        <v>1967</v>
      </c>
      <c r="B333" t="s">
        <v>1963</v>
      </c>
      <c r="C333" t="s">
        <v>634</v>
      </c>
      <c r="D333" t="s">
        <v>1968</v>
      </c>
    </row>
    <row r="334" spans="1:4">
      <c r="A334" t="s">
        <v>1967</v>
      </c>
      <c r="B334" t="s">
        <v>1969</v>
      </c>
      <c r="C334" t="s">
        <v>634</v>
      </c>
      <c r="D334" t="s">
        <v>1972</v>
      </c>
    </row>
    <row r="335" spans="1:4">
      <c r="A335" t="s">
        <v>1967</v>
      </c>
      <c r="B335" t="s">
        <v>1970</v>
      </c>
      <c r="C335" t="s">
        <v>634</v>
      </c>
      <c r="D335" t="s">
        <v>1972</v>
      </c>
    </row>
    <row r="336" spans="1:4">
      <c r="A336" t="s">
        <v>1967</v>
      </c>
      <c r="B336" t="s">
        <v>1971</v>
      </c>
      <c r="C336" t="s">
        <v>634</v>
      </c>
      <c r="D336" t="s">
        <v>1972</v>
      </c>
    </row>
    <row r="337" spans="1:4">
      <c r="A337" t="s">
        <v>1967</v>
      </c>
      <c r="B337" t="s">
        <v>1973</v>
      </c>
      <c r="C337" t="s">
        <v>634</v>
      </c>
      <c r="D337" t="s">
        <v>1972</v>
      </c>
    </row>
    <row r="338" spans="1:4">
      <c r="A338" t="s">
        <v>1974</v>
      </c>
      <c r="B338" t="s">
        <v>1984</v>
      </c>
      <c r="C338" t="s">
        <v>978</v>
      </c>
      <c r="D338" t="s">
        <v>1975</v>
      </c>
    </row>
    <row r="339" spans="1:4">
      <c r="A339" t="s">
        <v>1974</v>
      </c>
      <c r="B339" t="s">
        <v>1976</v>
      </c>
      <c r="C339" t="s">
        <v>978</v>
      </c>
      <c r="D339" t="s">
        <v>1975</v>
      </c>
    </row>
    <row r="340" spans="1:4">
      <c r="A340" t="s">
        <v>1974</v>
      </c>
      <c r="B340" t="s">
        <v>1978</v>
      </c>
      <c r="C340" t="s">
        <v>978</v>
      </c>
      <c r="D340" t="s">
        <v>1975</v>
      </c>
    </row>
    <row r="341" spans="1:4">
      <c r="A341" t="s">
        <v>1974</v>
      </c>
      <c r="B341" t="s">
        <v>1981</v>
      </c>
      <c r="C341" t="s">
        <v>978</v>
      </c>
      <c r="D341" t="s">
        <v>1975</v>
      </c>
    </row>
    <row r="342" spans="1:4">
      <c r="A342" t="s">
        <v>1974</v>
      </c>
      <c r="B342" t="s">
        <v>1982</v>
      </c>
      <c r="C342" t="s">
        <v>978</v>
      </c>
      <c r="D342" t="s">
        <v>1975</v>
      </c>
    </row>
    <row r="343" spans="1:4" ht="29">
      <c r="A343" t="s">
        <v>1974</v>
      </c>
      <c r="B343" s="623" t="s">
        <v>1980</v>
      </c>
      <c r="C343" t="s">
        <v>978</v>
      </c>
      <c r="D343" t="s">
        <v>1975</v>
      </c>
    </row>
    <row r="344" spans="1:4">
      <c r="A344" t="s">
        <v>1974</v>
      </c>
      <c r="B344" t="s">
        <v>1983</v>
      </c>
      <c r="C344" t="s">
        <v>978</v>
      </c>
      <c r="D344" t="s">
        <v>1975</v>
      </c>
    </row>
    <row r="345" spans="1:4">
      <c r="A345" t="s">
        <v>1974</v>
      </c>
      <c r="B345" t="s">
        <v>1990</v>
      </c>
      <c r="C345" t="s">
        <v>978</v>
      </c>
      <c r="D345" t="s">
        <v>1975</v>
      </c>
    </row>
    <row r="346" spans="1:4">
      <c r="A346" t="s">
        <v>1974</v>
      </c>
      <c r="B346" t="s">
        <v>1992</v>
      </c>
      <c r="C346" t="s">
        <v>978</v>
      </c>
      <c r="D346" t="s">
        <v>1975</v>
      </c>
    </row>
    <row r="347" spans="1:4">
      <c r="A347" t="s">
        <v>1974</v>
      </c>
      <c r="B347" t="s">
        <v>1993</v>
      </c>
      <c r="C347" t="s">
        <v>978</v>
      </c>
      <c r="D347" t="s">
        <v>1975</v>
      </c>
    </row>
    <row r="348" spans="1:4">
      <c r="A348" t="s">
        <v>1994</v>
      </c>
      <c r="B348" t="s">
        <v>1995</v>
      </c>
      <c r="C348" t="s">
        <v>978</v>
      </c>
      <c r="D348" t="s">
        <v>1996</v>
      </c>
    </row>
    <row r="350" spans="1:4">
      <c r="A350" t="s">
        <v>1998</v>
      </c>
      <c r="B350" t="s">
        <v>1999</v>
      </c>
      <c r="C350" t="s">
        <v>634</v>
      </c>
      <c r="D350" t="s">
        <v>2000</v>
      </c>
    </row>
    <row r="351" spans="1:4">
      <c r="A351" t="s">
        <v>1998</v>
      </c>
      <c r="B351" t="s">
        <v>2001</v>
      </c>
      <c r="C351" t="s">
        <v>634</v>
      </c>
      <c r="D351" t="s">
        <v>2000</v>
      </c>
    </row>
    <row r="352" spans="1:4">
      <c r="A352" t="s">
        <v>1998</v>
      </c>
      <c r="B352" t="s">
        <v>2002</v>
      </c>
      <c r="C352" t="s">
        <v>634</v>
      </c>
      <c r="D352" t="s">
        <v>2000</v>
      </c>
    </row>
    <row r="353" spans="1:4">
      <c r="A353" t="s">
        <v>1998</v>
      </c>
      <c r="B353" t="s">
        <v>2003</v>
      </c>
      <c r="C353" t="s">
        <v>634</v>
      </c>
      <c r="D353" t="s">
        <v>2000</v>
      </c>
    </row>
    <row r="354" spans="1:4">
      <c r="A354" t="s">
        <v>1998</v>
      </c>
      <c r="B354" t="s">
        <v>2006</v>
      </c>
      <c r="C354" t="s">
        <v>634</v>
      </c>
      <c r="D354" t="s">
        <v>2000</v>
      </c>
    </row>
    <row r="355" spans="1:4">
      <c r="A355" t="s">
        <v>1998</v>
      </c>
      <c r="B355" t="s">
        <v>2004</v>
      </c>
      <c r="C355" t="s">
        <v>634</v>
      </c>
      <c r="D355" t="s">
        <v>2000</v>
      </c>
    </row>
    <row r="356" spans="1:4">
      <c r="A356" t="s">
        <v>1998</v>
      </c>
      <c r="B356" t="s">
        <v>2005</v>
      </c>
      <c r="C356" t="s">
        <v>634</v>
      </c>
      <c r="D356" t="s">
        <v>2000</v>
      </c>
    </row>
    <row r="357" spans="1:4">
      <c r="A357" t="s">
        <v>1998</v>
      </c>
      <c r="B357" t="s">
        <v>2007</v>
      </c>
      <c r="C357" t="s">
        <v>634</v>
      </c>
      <c r="D357" t="s">
        <v>2000</v>
      </c>
    </row>
    <row r="358" spans="1:4">
      <c r="A358" t="s">
        <v>2008</v>
      </c>
      <c r="B358" t="s">
        <v>2009</v>
      </c>
      <c r="C358" t="s">
        <v>634</v>
      </c>
      <c r="D358" t="s">
        <v>2010</v>
      </c>
    </row>
    <row r="359" spans="1:4">
      <c r="A359" t="s">
        <v>2008</v>
      </c>
      <c r="B359" t="s">
        <v>2011</v>
      </c>
      <c r="C359" t="s">
        <v>634</v>
      </c>
      <c r="D359" t="s">
        <v>2010</v>
      </c>
    </row>
    <row r="360" spans="1:4">
      <c r="A360" t="s">
        <v>2008</v>
      </c>
      <c r="B360" t="s">
        <v>2012</v>
      </c>
      <c r="C360" t="s">
        <v>634</v>
      </c>
      <c r="D360" t="s">
        <v>2010</v>
      </c>
    </row>
    <row r="361" spans="1:4">
      <c r="A361" t="s">
        <v>2008</v>
      </c>
      <c r="B361" t="s">
        <v>2017</v>
      </c>
      <c r="C361" t="s">
        <v>634</v>
      </c>
      <c r="D361" t="s">
        <v>2010</v>
      </c>
    </row>
    <row r="362" spans="1:4">
      <c r="A362" t="s">
        <v>2018</v>
      </c>
      <c r="B362" t="s">
        <v>2020</v>
      </c>
      <c r="C362" t="s">
        <v>978</v>
      </c>
      <c r="D362" t="s">
        <v>2021</v>
      </c>
    </row>
    <row r="363" spans="1:4">
      <c r="A363" t="s">
        <v>2022</v>
      </c>
      <c r="B363" t="s">
        <v>2023</v>
      </c>
      <c r="C363" t="s">
        <v>634</v>
      </c>
      <c r="D363" t="s">
        <v>2024</v>
      </c>
    </row>
    <row r="364" spans="1:4">
      <c r="A364" t="s">
        <v>2022</v>
      </c>
      <c r="B364" t="s">
        <v>2025</v>
      </c>
      <c r="C364" t="s">
        <v>634</v>
      </c>
      <c r="D364" t="s">
        <v>2024</v>
      </c>
    </row>
    <row r="365" spans="1:4">
      <c r="A365" t="s">
        <v>2022</v>
      </c>
      <c r="B365" t="s">
        <v>2029</v>
      </c>
      <c r="C365" t="s">
        <v>634</v>
      </c>
      <c r="D365" t="s">
        <v>2024</v>
      </c>
    </row>
    <row r="366" spans="1:4">
      <c r="A366" t="s">
        <v>2022</v>
      </c>
      <c r="B366" t="s">
        <v>2030</v>
      </c>
      <c r="C366" t="s">
        <v>634</v>
      </c>
      <c r="D366" t="s">
        <v>2024</v>
      </c>
    </row>
    <row r="367" spans="1:4">
      <c r="A367" t="s">
        <v>2022</v>
      </c>
      <c r="B367" t="s">
        <v>2036</v>
      </c>
      <c r="C367" t="s">
        <v>634</v>
      </c>
      <c r="D367" t="s">
        <v>2024</v>
      </c>
    </row>
    <row r="368" spans="1:4">
      <c r="A368" t="s">
        <v>2022</v>
      </c>
      <c r="B368" t="s">
        <v>2037</v>
      </c>
      <c r="C368" t="s">
        <v>634</v>
      </c>
      <c r="D368" t="s">
        <v>2024</v>
      </c>
    </row>
    <row r="369" spans="1:4">
      <c r="A369" t="s">
        <v>2022</v>
      </c>
      <c r="B369" t="s">
        <v>2038</v>
      </c>
      <c r="C369" t="s">
        <v>634</v>
      </c>
      <c r="D369" t="s">
        <v>2024</v>
      </c>
    </row>
    <row r="370" spans="1:4">
      <c r="A370" t="s">
        <v>2022</v>
      </c>
      <c r="B370" t="s">
        <v>2039</v>
      </c>
      <c r="C370" t="s">
        <v>634</v>
      </c>
      <c r="D370" t="s">
        <v>2024</v>
      </c>
    </row>
    <row r="371" spans="1:4">
      <c r="A371" t="s">
        <v>2022</v>
      </c>
      <c r="B371" t="s">
        <v>2040</v>
      </c>
      <c r="C371" t="s">
        <v>634</v>
      </c>
      <c r="D371" t="s">
        <v>2024</v>
      </c>
    </row>
    <row r="372" spans="1:4">
      <c r="A372" t="s">
        <v>2022</v>
      </c>
      <c r="B372" t="s">
        <v>2041</v>
      </c>
      <c r="C372" t="s">
        <v>634</v>
      </c>
      <c r="D372" t="s">
        <v>2024</v>
      </c>
    </row>
    <row r="373" spans="1:4">
      <c r="A373" t="s">
        <v>2042</v>
      </c>
      <c r="B373" t="s">
        <v>2043</v>
      </c>
      <c r="C373" t="s">
        <v>634</v>
      </c>
      <c r="D373" t="s">
        <v>2049</v>
      </c>
    </row>
    <row r="374" spans="1:4">
      <c r="A374" t="s">
        <v>2042</v>
      </c>
      <c r="B374" t="s">
        <v>2044</v>
      </c>
      <c r="C374" t="s">
        <v>634</v>
      </c>
      <c r="D374" t="s">
        <v>2049</v>
      </c>
    </row>
    <row r="375" spans="1:4">
      <c r="A375" t="s">
        <v>2042</v>
      </c>
      <c r="B375" t="s">
        <v>2045</v>
      </c>
      <c r="C375" t="s">
        <v>634</v>
      </c>
      <c r="D375" t="s">
        <v>2049</v>
      </c>
    </row>
    <row r="376" spans="1:4">
      <c r="A376" t="s">
        <v>2042</v>
      </c>
      <c r="B376" t="s">
        <v>2046</v>
      </c>
      <c r="C376" t="s">
        <v>634</v>
      </c>
      <c r="D376" t="s">
        <v>2049</v>
      </c>
    </row>
    <row r="377" spans="1:4">
      <c r="A377" t="s">
        <v>2042</v>
      </c>
      <c r="B377" t="s">
        <v>2047</v>
      </c>
      <c r="C377" t="s">
        <v>634</v>
      </c>
      <c r="D377" t="s">
        <v>2049</v>
      </c>
    </row>
    <row r="378" spans="1:4">
      <c r="A378" t="s">
        <v>2042</v>
      </c>
      <c r="B378" t="s">
        <v>2048</v>
      </c>
      <c r="C378" t="s">
        <v>634</v>
      </c>
      <c r="D378" t="s">
        <v>2049</v>
      </c>
    </row>
    <row r="379" spans="1:4">
      <c r="A379" t="s">
        <v>2050</v>
      </c>
      <c r="B379" t="s">
        <v>2051</v>
      </c>
      <c r="C379" t="s">
        <v>634</v>
      </c>
      <c r="D379" t="s">
        <v>2052</v>
      </c>
    </row>
    <row r="380" spans="1:4">
      <c r="A380" t="s">
        <v>2053</v>
      </c>
      <c r="B380" t="s">
        <v>2054</v>
      </c>
      <c r="C380" t="s">
        <v>634</v>
      </c>
      <c r="D380" t="s">
        <v>2052</v>
      </c>
    </row>
    <row r="381" spans="1:4">
      <c r="A381" t="s">
        <v>2059</v>
      </c>
      <c r="B381" t="s">
        <v>2061</v>
      </c>
      <c r="C381" t="s">
        <v>634</v>
      </c>
      <c r="D381" t="s">
        <v>2060</v>
      </c>
    </row>
    <row r="382" spans="1:4">
      <c r="A382" t="s">
        <v>2059</v>
      </c>
      <c r="B382" t="s">
        <v>2062</v>
      </c>
      <c r="C382" t="s">
        <v>634</v>
      </c>
      <c r="D382" t="s">
        <v>2060</v>
      </c>
    </row>
    <row r="383" spans="1:4">
      <c r="A383" t="s">
        <v>2063</v>
      </c>
      <c r="B383" t="s">
        <v>2064</v>
      </c>
      <c r="C383" t="s">
        <v>634</v>
      </c>
      <c r="D383" t="s">
        <v>2065</v>
      </c>
    </row>
    <row r="384" spans="1:4">
      <c r="A384" t="s">
        <v>2063</v>
      </c>
      <c r="B384" t="s">
        <v>2066</v>
      </c>
      <c r="C384" t="s">
        <v>634</v>
      </c>
      <c r="D384" t="s">
        <v>2065</v>
      </c>
    </row>
    <row r="385" spans="1:4">
      <c r="A385" t="s">
        <v>2067</v>
      </c>
      <c r="B385" t="s">
        <v>2069</v>
      </c>
      <c r="C385" t="s">
        <v>634</v>
      </c>
      <c r="D385" t="s">
        <v>2068</v>
      </c>
    </row>
    <row r="386" spans="1:4">
      <c r="A386" t="s">
        <v>2067</v>
      </c>
      <c r="B386" t="s">
        <v>2070</v>
      </c>
      <c r="C386" t="s">
        <v>634</v>
      </c>
      <c r="D386" t="s">
        <v>2068</v>
      </c>
    </row>
    <row r="387" spans="1:4">
      <c r="A387" t="s">
        <v>2071</v>
      </c>
      <c r="B387" t="s">
        <v>2073</v>
      </c>
      <c r="C387" t="s">
        <v>634</v>
      </c>
      <c r="D387" t="s">
        <v>2072</v>
      </c>
    </row>
    <row r="388" spans="1:4">
      <c r="A388" t="s">
        <v>2074</v>
      </c>
      <c r="B388" t="s">
        <v>2075</v>
      </c>
      <c r="C388" t="s">
        <v>634</v>
      </c>
      <c r="D388" t="s">
        <v>2076</v>
      </c>
    </row>
    <row r="389" spans="1:4">
      <c r="A389" t="s">
        <v>2077</v>
      </c>
      <c r="B389" t="s">
        <v>2078</v>
      </c>
      <c r="C389" t="s">
        <v>634</v>
      </c>
      <c r="D389" t="s">
        <v>2079</v>
      </c>
    </row>
    <row r="390" spans="1:4">
      <c r="A390" t="s">
        <v>2077</v>
      </c>
      <c r="B390" t="s">
        <v>2080</v>
      </c>
      <c r="C390" t="s">
        <v>634</v>
      </c>
      <c r="D390" t="s">
        <v>2079</v>
      </c>
    </row>
    <row r="391" spans="1:4">
      <c r="A391" t="s">
        <v>2077</v>
      </c>
      <c r="B391" t="s">
        <v>2081</v>
      </c>
      <c r="C391" t="s">
        <v>634</v>
      </c>
      <c r="D391" t="s">
        <v>2079</v>
      </c>
    </row>
    <row r="392" spans="1:4">
      <c r="A392" t="s">
        <v>2077</v>
      </c>
      <c r="B392" t="s">
        <v>2082</v>
      </c>
    </row>
    <row r="393" spans="1:4">
      <c r="A393" t="s">
        <v>2083</v>
      </c>
      <c r="B393" t="s">
        <v>2084</v>
      </c>
      <c r="C393" t="s">
        <v>634</v>
      </c>
      <c r="D393" t="s">
        <v>2085</v>
      </c>
    </row>
    <row r="394" spans="1:4">
      <c r="A394" t="s">
        <v>2083</v>
      </c>
      <c r="B394" t="s">
        <v>2086</v>
      </c>
      <c r="C394" t="s">
        <v>634</v>
      </c>
      <c r="D394" t="s">
        <v>2085</v>
      </c>
    </row>
    <row r="395" spans="1:4">
      <c r="A395" t="s">
        <v>2083</v>
      </c>
      <c r="B395" t="s">
        <v>2087</v>
      </c>
      <c r="C395" t="s">
        <v>634</v>
      </c>
      <c r="D395" t="s">
        <v>2085</v>
      </c>
    </row>
    <row r="396" spans="1:4">
      <c r="A396" t="s">
        <v>2088</v>
      </c>
      <c r="B396" t="s">
        <v>2089</v>
      </c>
      <c r="C396" t="s">
        <v>634</v>
      </c>
      <c r="D396" t="s">
        <v>2090</v>
      </c>
    </row>
    <row r="397" spans="1:4">
      <c r="A397" t="s">
        <v>2091</v>
      </c>
      <c r="B397" t="s">
        <v>2093</v>
      </c>
      <c r="C397" t="s">
        <v>634</v>
      </c>
      <c r="D397" t="s">
        <v>2092</v>
      </c>
    </row>
    <row r="398" spans="1:4">
      <c r="A398" t="s">
        <v>2091</v>
      </c>
      <c r="B398" t="s">
        <v>2094</v>
      </c>
      <c r="C398" t="s">
        <v>634</v>
      </c>
      <c r="D398" t="s">
        <v>2092</v>
      </c>
    </row>
    <row r="399" spans="1:4">
      <c r="A399" t="s">
        <v>2091</v>
      </c>
      <c r="B399" t="s">
        <v>2095</v>
      </c>
      <c r="C399" t="s">
        <v>634</v>
      </c>
      <c r="D399" t="s">
        <v>2092</v>
      </c>
    </row>
    <row r="400" spans="1:4">
      <c r="A400" t="s">
        <v>2091</v>
      </c>
      <c r="B400" t="s">
        <v>2096</v>
      </c>
      <c r="C400" t="s">
        <v>634</v>
      </c>
      <c r="D400" t="s">
        <v>2092</v>
      </c>
    </row>
    <row r="401" spans="1:4">
      <c r="A401" t="s">
        <v>2097</v>
      </c>
      <c r="B401" t="s">
        <v>2098</v>
      </c>
      <c r="C401" t="s">
        <v>634</v>
      </c>
      <c r="D401" t="s">
        <v>2099</v>
      </c>
    </row>
    <row r="402" spans="1:4">
      <c r="A402" t="s">
        <v>2100</v>
      </c>
      <c r="B402" t="s">
        <v>2101</v>
      </c>
      <c r="C402" t="s">
        <v>634</v>
      </c>
      <c r="D402" t="s">
        <v>2102</v>
      </c>
    </row>
    <row r="404" spans="1:4">
      <c r="A404" t="s">
        <v>2105</v>
      </c>
      <c r="B404" t="s">
        <v>2106</v>
      </c>
      <c r="C404" t="s">
        <v>634</v>
      </c>
      <c r="D404" t="s">
        <v>2108</v>
      </c>
    </row>
    <row r="405" spans="1:4">
      <c r="B405" t="s">
        <v>2107</v>
      </c>
    </row>
    <row r="406" spans="1:4">
      <c r="B406" t="s">
        <v>2109</v>
      </c>
    </row>
    <row r="407" spans="1:4">
      <c r="B407" t="s">
        <v>2110</v>
      </c>
    </row>
    <row r="408" spans="1:4">
      <c r="B408" t="s">
        <v>2111</v>
      </c>
    </row>
    <row r="409" spans="1:4">
      <c r="B409" t="s">
        <v>2112</v>
      </c>
    </row>
    <row r="410" spans="1:4">
      <c r="B410" t="s">
        <v>2113</v>
      </c>
    </row>
    <row r="412" spans="1:4">
      <c r="A412" t="s">
        <v>2114</v>
      </c>
      <c r="B412" t="s">
        <v>2115</v>
      </c>
      <c r="C412" t="s">
        <v>978</v>
      </c>
      <c r="D412" t="s">
        <v>2202</v>
      </c>
    </row>
    <row r="413" spans="1:4">
      <c r="A413" t="s">
        <v>2196</v>
      </c>
      <c r="B413" t="s">
        <v>2197</v>
      </c>
      <c r="C413" t="s">
        <v>978</v>
      </c>
      <c r="D413" t="s">
        <v>2203</v>
      </c>
    </row>
    <row r="414" spans="1:4">
      <c r="A414" t="s">
        <v>2196</v>
      </c>
      <c r="B414" t="s">
        <v>2198</v>
      </c>
      <c r="C414" t="s">
        <v>978</v>
      </c>
      <c r="D414" t="s">
        <v>2203</v>
      </c>
    </row>
    <row r="415" spans="1:4">
      <c r="A415" t="s">
        <v>2196</v>
      </c>
      <c r="B415" t="s">
        <v>2199</v>
      </c>
      <c r="C415" t="s">
        <v>978</v>
      </c>
      <c r="D415" t="s">
        <v>2203</v>
      </c>
    </row>
    <row r="416" spans="1:4">
      <c r="A416" t="s">
        <v>2196</v>
      </c>
      <c r="B416" t="s">
        <v>2200</v>
      </c>
      <c r="C416" t="s">
        <v>978</v>
      </c>
      <c r="D416" t="s">
        <v>2203</v>
      </c>
    </row>
    <row r="417" spans="1:4">
      <c r="A417" t="s">
        <v>2196</v>
      </c>
      <c r="B417" t="s">
        <v>2201</v>
      </c>
      <c r="C417" t="s">
        <v>978</v>
      </c>
      <c r="D417" t="s">
        <v>2203</v>
      </c>
    </row>
    <row r="418" spans="1:4">
      <c r="A418" t="s">
        <v>2196</v>
      </c>
      <c r="B418" t="s">
        <v>2204</v>
      </c>
      <c r="C418" t="s">
        <v>978</v>
      </c>
      <c r="D418" t="s">
        <v>2203</v>
      </c>
    </row>
    <row r="419" spans="1:4">
      <c r="A419" t="s">
        <v>2196</v>
      </c>
      <c r="B419" t="s">
        <v>2205</v>
      </c>
      <c r="C419" t="s">
        <v>978</v>
      </c>
      <c r="D419" t="s">
        <v>2203</v>
      </c>
    </row>
    <row r="420" spans="1:4">
      <c r="A420" t="s">
        <v>2196</v>
      </c>
      <c r="B420" t="s">
        <v>2206</v>
      </c>
      <c r="C420" t="s">
        <v>978</v>
      </c>
      <c r="D420" t="s">
        <v>2203</v>
      </c>
    </row>
    <row r="421" spans="1:4">
      <c r="A421" t="s">
        <v>2196</v>
      </c>
      <c r="B421" t="s">
        <v>2207</v>
      </c>
      <c r="C421" t="s">
        <v>978</v>
      </c>
      <c r="D421" t="s">
        <v>2203</v>
      </c>
    </row>
    <row r="422" spans="1:4">
      <c r="A422" t="s">
        <v>2196</v>
      </c>
      <c r="B422" t="s">
        <v>2218</v>
      </c>
      <c r="C422" t="s">
        <v>978</v>
      </c>
      <c r="D422" t="s">
        <v>2203</v>
      </c>
    </row>
    <row r="423" spans="1:4">
      <c r="A423" t="s">
        <v>2196</v>
      </c>
      <c r="B423" t="s">
        <v>2219</v>
      </c>
      <c r="C423" t="s">
        <v>978</v>
      </c>
      <c r="D423" t="s">
        <v>2203</v>
      </c>
    </row>
    <row r="424" spans="1:4">
      <c r="A424" t="s">
        <v>2196</v>
      </c>
      <c r="B424" t="s">
        <v>2216</v>
      </c>
      <c r="C424" t="s">
        <v>978</v>
      </c>
      <c r="D424" t="s">
        <v>2203</v>
      </c>
    </row>
    <row r="425" spans="1:4">
      <c r="A425" t="s">
        <v>2196</v>
      </c>
      <c r="B425" t="s">
        <v>2217</v>
      </c>
      <c r="C425" t="s">
        <v>978</v>
      </c>
      <c r="D425" t="s">
        <v>2203</v>
      </c>
    </row>
    <row r="426" spans="1:4">
      <c r="A426" t="s">
        <v>2196</v>
      </c>
      <c r="B426" t="s">
        <v>2220</v>
      </c>
      <c r="C426" t="s">
        <v>978</v>
      </c>
      <c r="D426" t="s">
        <v>2203</v>
      </c>
    </row>
    <row r="427" spans="1:4">
      <c r="A427" t="s">
        <v>2196</v>
      </c>
      <c r="B427" t="s">
        <v>2221</v>
      </c>
      <c r="C427" t="s">
        <v>978</v>
      </c>
      <c r="D427" t="s">
        <v>2203</v>
      </c>
    </row>
    <row r="428" spans="1:4">
      <c r="A428" t="s">
        <v>2223</v>
      </c>
      <c r="B428" t="s">
        <v>2224</v>
      </c>
      <c r="C428" t="s">
        <v>978</v>
      </c>
      <c r="D428" t="s">
        <v>2225</v>
      </c>
    </row>
    <row r="429" spans="1:4">
      <c r="A429" t="s">
        <v>2223</v>
      </c>
      <c r="B429" t="s">
        <v>2230</v>
      </c>
      <c r="C429" t="s">
        <v>978</v>
      </c>
      <c r="D429" t="s">
        <v>2225</v>
      </c>
    </row>
    <row r="430" spans="1:4">
      <c r="A430" t="s">
        <v>2223</v>
      </c>
      <c r="B430" t="s">
        <v>2231</v>
      </c>
      <c r="C430" t="s">
        <v>978</v>
      </c>
      <c r="D430" t="s">
        <v>2225</v>
      </c>
    </row>
    <row r="431" spans="1:4">
      <c r="A431" t="s">
        <v>2223</v>
      </c>
      <c r="B431" t="s">
        <v>2237</v>
      </c>
      <c r="C431" t="s">
        <v>978</v>
      </c>
      <c r="D431" t="s">
        <v>2225</v>
      </c>
    </row>
    <row r="432" spans="1:4">
      <c r="A432" t="s">
        <v>2223</v>
      </c>
      <c r="B432" t="s">
        <v>2239</v>
      </c>
      <c r="C432" t="s">
        <v>978</v>
      </c>
      <c r="D432" t="s">
        <v>2225</v>
      </c>
    </row>
    <row r="433" spans="1:4">
      <c r="A433" t="s">
        <v>2223</v>
      </c>
      <c r="B433" t="s">
        <v>2238</v>
      </c>
      <c r="C433" t="s">
        <v>978</v>
      </c>
      <c r="D433" t="s">
        <v>2225</v>
      </c>
    </row>
    <row r="434" spans="1:4">
      <c r="A434" t="s">
        <v>2223</v>
      </c>
      <c r="B434" t="s">
        <v>2240</v>
      </c>
      <c r="C434" t="s">
        <v>978</v>
      </c>
      <c r="D434" t="s">
        <v>2225</v>
      </c>
    </row>
    <row r="435" spans="1:4">
      <c r="A435" t="s">
        <v>2223</v>
      </c>
      <c r="B435" t="s">
        <v>2241</v>
      </c>
      <c r="C435" t="s">
        <v>978</v>
      </c>
      <c r="D435" t="s">
        <v>2225</v>
      </c>
    </row>
    <row r="436" spans="1:4">
      <c r="A436" t="s">
        <v>2223</v>
      </c>
      <c r="B436" t="s">
        <v>2242</v>
      </c>
      <c r="C436" t="s">
        <v>978</v>
      </c>
      <c r="D436" t="s">
        <v>2225</v>
      </c>
    </row>
    <row r="437" spans="1:4">
      <c r="A437" t="s">
        <v>2223</v>
      </c>
      <c r="B437" t="s">
        <v>2243</v>
      </c>
      <c r="C437" t="s">
        <v>978</v>
      </c>
      <c r="D437" t="s">
        <v>2225</v>
      </c>
    </row>
    <row r="438" spans="1:4">
      <c r="A438" t="s">
        <v>2223</v>
      </c>
      <c r="B438" t="s">
        <v>2246</v>
      </c>
      <c r="C438" t="s">
        <v>978</v>
      </c>
      <c r="D438" t="s">
        <v>2225</v>
      </c>
    </row>
    <row r="439" spans="1:4">
      <c r="A439" t="s">
        <v>2223</v>
      </c>
      <c r="B439" t="s">
        <v>2244</v>
      </c>
      <c r="C439" t="s">
        <v>978</v>
      </c>
      <c r="D439" t="s">
        <v>2225</v>
      </c>
    </row>
    <row r="440" spans="1:4">
      <c r="A440" t="s">
        <v>2223</v>
      </c>
      <c r="B440" t="s">
        <v>2245</v>
      </c>
      <c r="C440" t="s">
        <v>978</v>
      </c>
      <c r="D440" t="s">
        <v>2225</v>
      </c>
    </row>
    <row r="441" spans="1:4">
      <c r="A441" t="s">
        <v>2223</v>
      </c>
      <c r="B441" t="s">
        <v>2254</v>
      </c>
      <c r="C441" t="s">
        <v>978</v>
      </c>
      <c r="D441" t="s">
        <v>2225</v>
      </c>
    </row>
    <row r="442" spans="1:4">
      <c r="A442" t="s">
        <v>2223</v>
      </c>
      <c r="B442" t="s">
        <v>2255</v>
      </c>
      <c r="C442" t="s">
        <v>978</v>
      </c>
      <c r="D442" t="s">
        <v>2225</v>
      </c>
    </row>
    <row r="443" spans="1:4">
      <c r="A443" t="s">
        <v>2223</v>
      </c>
      <c r="B443" t="s">
        <v>2256</v>
      </c>
      <c r="C443" t="s">
        <v>978</v>
      </c>
      <c r="D443" t="s">
        <v>2225</v>
      </c>
    </row>
    <row r="444" spans="1:4">
      <c r="A444" t="s">
        <v>2223</v>
      </c>
      <c r="B444" t="s">
        <v>2257</v>
      </c>
      <c r="C444" t="s">
        <v>978</v>
      </c>
      <c r="D444" t="s">
        <v>2225</v>
      </c>
    </row>
    <row r="445" spans="1:4">
      <c r="A445" t="s">
        <v>2223</v>
      </c>
      <c r="B445" t="s">
        <v>2258</v>
      </c>
      <c r="C445" t="s">
        <v>978</v>
      </c>
      <c r="D445" t="s">
        <v>2225</v>
      </c>
    </row>
    <row r="446" spans="1:4">
      <c r="A446" t="s">
        <v>2223</v>
      </c>
      <c r="B446" t="s">
        <v>2259</v>
      </c>
      <c r="C446" t="s">
        <v>978</v>
      </c>
      <c r="D446" t="s">
        <v>2225</v>
      </c>
    </row>
    <row r="447" spans="1:4">
      <c r="A447" t="s">
        <v>2223</v>
      </c>
      <c r="B447" t="s">
        <v>2288</v>
      </c>
      <c r="C447" t="s">
        <v>978</v>
      </c>
      <c r="D447" t="s">
        <v>2225</v>
      </c>
    </row>
    <row r="448" spans="1:4">
      <c r="A448" t="s">
        <v>2223</v>
      </c>
      <c r="B448" t="s">
        <v>2291</v>
      </c>
      <c r="C448" t="s">
        <v>978</v>
      </c>
      <c r="D448" t="s">
        <v>2225</v>
      </c>
    </row>
    <row r="449" spans="1:4">
      <c r="A449" t="s">
        <v>2223</v>
      </c>
      <c r="B449" t="s">
        <v>2290</v>
      </c>
      <c r="C449" t="s">
        <v>978</v>
      </c>
      <c r="D449" t="s">
        <v>2225</v>
      </c>
    </row>
    <row r="450" spans="1:4">
      <c r="A450" t="s">
        <v>2223</v>
      </c>
      <c r="B450" t="s">
        <v>2292</v>
      </c>
      <c r="C450" t="s">
        <v>978</v>
      </c>
      <c r="D450" t="s">
        <v>2225</v>
      </c>
    </row>
    <row r="451" spans="1:4">
      <c r="A451" t="s">
        <v>2223</v>
      </c>
      <c r="B451" t="s">
        <v>2293</v>
      </c>
      <c r="C451" t="s">
        <v>978</v>
      </c>
      <c r="D451" t="s">
        <v>2225</v>
      </c>
    </row>
    <row r="452" spans="1:4">
      <c r="A452" t="s">
        <v>2223</v>
      </c>
      <c r="B452" t="s">
        <v>2296</v>
      </c>
      <c r="C452" t="s">
        <v>978</v>
      </c>
      <c r="D452" t="s">
        <v>2225</v>
      </c>
    </row>
    <row r="453" spans="1:4">
      <c r="A453" t="s">
        <v>2223</v>
      </c>
      <c r="B453" t="s">
        <v>2297</v>
      </c>
      <c r="C453" t="s">
        <v>978</v>
      </c>
      <c r="D453" t="s">
        <v>2225</v>
      </c>
    </row>
    <row r="454" spans="1:4">
      <c r="A454" t="s">
        <v>2223</v>
      </c>
      <c r="B454" t="s">
        <v>2298</v>
      </c>
      <c r="C454" t="s">
        <v>978</v>
      </c>
      <c r="D454" t="s">
        <v>2225</v>
      </c>
    </row>
    <row r="455" spans="1:4">
      <c r="A455" t="s">
        <v>2223</v>
      </c>
      <c r="B455" t="s">
        <v>2303</v>
      </c>
      <c r="C455" t="s">
        <v>978</v>
      </c>
      <c r="D455" t="s">
        <v>2225</v>
      </c>
    </row>
    <row r="456" spans="1:4">
      <c r="A456" t="s">
        <v>2223</v>
      </c>
      <c r="B456" t="s">
        <v>2300</v>
      </c>
      <c r="C456" t="s">
        <v>978</v>
      </c>
      <c r="D456" t="s">
        <v>2225</v>
      </c>
    </row>
    <row r="457" spans="1:4">
      <c r="A457" t="s">
        <v>2223</v>
      </c>
      <c r="B457" t="s">
        <v>2301</v>
      </c>
      <c r="C457" t="s">
        <v>978</v>
      </c>
      <c r="D457" t="s">
        <v>2225</v>
      </c>
    </row>
    <row r="458" spans="1:4">
      <c r="A458" t="s">
        <v>2223</v>
      </c>
      <c r="B458" t="s">
        <v>2302</v>
      </c>
      <c r="C458" t="s">
        <v>978</v>
      </c>
      <c r="D458" t="s">
        <v>2225</v>
      </c>
    </row>
    <row r="459" spans="1:4">
      <c r="A459" t="s">
        <v>2223</v>
      </c>
      <c r="B459" t="s">
        <v>2305</v>
      </c>
      <c r="C459" t="s">
        <v>978</v>
      </c>
      <c r="D459" t="s">
        <v>2225</v>
      </c>
    </row>
    <row r="460" spans="1:4">
      <c r="A460" t="s">
        <v>2223</v>
      </c>
      <c r="B460" t="s">
        <v>2304</v>
      </c>
      <c r="C460" t="s">
        <v>978</v>
      </c>
      <c r="D460" t="s">
        <v>2225</v>
      </c>
    </row>
    <row r="461" spans="1:4">
      <c r="A461" t="s">
        <v>2223</v>
      </c>
      <c r="B461" t="s">
        <v>2306</v>
      </c>
      <c r="C461" t="s">
        <v>978</v>
      </c>
      <c r="D461" t="s">
        <v>2225</v>
      </c>
    </row>
    <row r="462" spans="1:4">
      <c r="A462" t="s">
        <v>2223</v>
      </c>
      <c r="B462" t="s">
        <v>2307</v>
      </c>
      <c r="C462" t="s">
        <v>978</v>
      </c>
      <c r="D462" t="s">
        <v>2225</v>
      </c>
    </row>
    <row r="463" spans="1:4">
      <c r="A463" t="s">
        <v>2223</v>
      </c>
      <c r="B463" t="s">
        <v>2310</v>
      </c>
      <c r="C463" t="s">
        <v>978</v>
      </c>
      <c r="D463" t="s">
        <v>2225</v>
      </c>
    </row>
    <row r="464" spans="1:4">
      <c r="A464" t="s">
        <v>2311</v>
      </c>
      <c r="B464" t="s">
        <v>2312</v>
      </c>
      <c r="C464" t="s">
        <v>978</v>
      </c>
      <c r="D464" t="s">
        <v>2313</v>
      </c>
    </row>
    <row r="465" spans="1:4">
      <c r="A465" t="s">
        <v>2335</v>
      </c>
      <c r="B465" t="s">
        <v>2336</v>
      </c>
      <c r="C465" t="s">
        <v>978</v>
      </c>
      <c r="D465" t="s">
        <v>2337</v>
      </c>
    </row>
    <row r="466" spans="1:4">
      <c r="A466" t="s">
        <v>2335</v>
      </c>
      <c r="B466" t="s">
        <v>2390</v>
      </c>
      <c r="C466" t="s">
        <v>978</v>
      </c>
      <c r="D466" t="s">
        <v>2337</v>
      </c>
    </row>
    <row r="467" spans="1:4">
      <c r="A467" t="s">
        <v>2335</v>
      </c>
      <c r="B467" t="s">
        <v>2391</v>
      </c>
      <c r="C467" t="s">
        <v>978</v>
      </c>
      <c r="D467" t="s">
        <v>2337</v>
      </c>
    </row>
    <row r="468" spans="1:4">
      <c r="A468" t="s">
        <v>2335</v>
      </c>
      <c r="B468" t="s">
        <v>2392</v>
      </c>
      <c r="C468" t="s">
        <v>978</v>
      </c>
      <c r="D468" t="s">
        <v>2337</v>
      </c>
    </row>
    <row r="469" spans="1:4">
      <c r="A469" t="s">
        <v>2335</v>
      </c>
      <c r="B469" t="s">
        <v>2393</v>
      </c>
      <c r="C469" t="s">
        <v>978</v>
      </c>
      <c r="D469" t="s">
        <v>2337</v>
      </c>
    </row>
    <row r="470" spans="1:4">
      <c r="A470" t="s">
        <v>2335</v>
      </c>
      <c r="B470" t="s">
        <v>2394</v>
      </c>
      <c r="C470" t="s">
        <v>978</v>
      </c>
      <c r="D470" t="s">
        <v>2337</v>
      </c>
    </row>
    <row r="471" spans="1:4">
      <c r="A471" t="s">
        <v>2335</v>
      </c>
      <c r="B471" t="s">
        <v>2395</v>
      </c>
      <c r="C471" t="s">
        <v>978</v>
      </c>
      <c r="D471" t="s">
        <v>2337</v>
      </c>
    </row>
    <row r="472" spans="1:4">
      <c r="A472" t="s">
        <v>2335</v>
      </c>
      <c r="B472" s="623" t="s">
        <v>2396</v>
      </c>
      <c r="C472" t="s">
        <v>978</v>
      </c>
      <c r="D472" t="s">
        <v>2337</v>
      </c>
    </row>
    <row r="473" spans="1:4">
      <c r="A473" t="s">
        <v>2335</v>
      </c>
      <c r="B473" t="s">
        <v>2399</v>
      </c>
      <c r="C473" t="s">
        <v>978</v>
      </c>
      <c r="D473" t="s">
        <v>2337</v>
      </c>
    </row>
    <row r="474" spans="1:4">
      <c r="A474" t="s">
        <v>2335</v>
      </c>
      <c r="B474" t="s">
        <v>2401</v>
      </c>
    </row>
    <row r="475" spans="1:4">
      <c r="A475" t="s">
        <v>2335</v>
      </c>
      <c r="B475" t="s">
        <v>2405</v>
      </c>
    </row>
    <row r="476" spans="1:4">
      <c r="A476" t="s">
        <v>2335</v>
      </c>
      <c r="B476" t="s">
        <v>2415</v>
      </c>
    </row>
    <row r="477" spans="1:4" ht="29">
      <c r="A477" t="s">
        <v>2335</v>
      </c>
      <c r="B477" s="623" t="s">
        <v>2409</v>
      </c>
    </row>
    <row r="478" spans="1:4">
      <c r="A478" t="s">
        <v>2335</v>
      </c>
      <c r="B478" t="s">
        <v>2413</v>
      </c>
      <c r="C478" t="s">
        <v>978</v>
      </c>
      <c r="D478" t="s">
        <v>2414</v>
      </c>
    </row>
    <row r="479" spans="1:4">
      <c r="A479" t="s">
        <v>2542</v>
      </c>
      <c r="B479" t="s">
        <v>2417</v>
      </c>
      <c r="C479" t="s">
        <v>978</v>
      </c>
      <c r="D479" t="s">
        <v>2414</v>
      </c>
    </row>
    <row r="480" spans="1:4">
      <c r="A480" t="s">
        <v>2542</v>
      </c>
      <c r="B480" t="s">
        <v>2418</v>
      </c>
      <c r="C480" t="s">
        <v>978</v>
      </c>
      <c r="D480" t="s">
        <v>2414</v>
      </c>
    </row>
    <row r="481" spans="1:4">
      <c r="A481" t="s">
        <v>2542</v>
      </c>
      <c r="B481" t="s">
        <v>2509</v>
      </c>
      <c r="C481" t="s">
        <v>978</v>
      </c>
      <c r="D481" t="s">
        <v>2414</v>
      </c>
    </row>
    <row r="482" spans="1:4">
      <c r="A482" t="s">
        <v>2542</v>
      </c>
      <c r="B482" t="s">
        <v>2510</v>
      </c>
      <c r="C482" t="s">
        <v>978</v>
      </c>
      <c r="D482" t="s">
        <v>2414</v>
      </c>
    </row>
    <row r="483" spans="1:4">
      <c r="A483" t="s">
        <v>2542</v>
      </c>
      <c r="B483" t="s">
        <v>2511</v>
      </c>
      <c r="C483" t="s">
        <v>978</v>
      </c>
      <c r="D483" t="s">
        <v>2414</v>
      </c>
    </row>
    <row r="484" spans="1:4">
      <c r="A484" t="s">
        <v>2542</v>
      </c>
      <c r="B484" t="s">
        <v>2512</v>
      </c>
      <c r="C484" t="s">
        <v>978</v>
      </c>
      <c r="D484" t="s">
        <v>2414</v>
      </c>
    </row>
    <row r="485" spans="1:4">
      <c r="A485" t="s">
        <v>2542</v>
      </c>
      <c r="B485" t="s">
        <v>2513</v>
      </c>
      <c r="C485" t="s">
        <v>978</v>
      </c>
      <c r="D485" t="s">
        <v>2414</v>
      </c>
    </row>
    <row r="486" spans="1:4">
      <c r="A486" t="s">
        <v>2542</v>
      </c>
      <c r="B486" t="s">
        <v>2514</v>
      </c>
      <c r="C486" t="s">
        <v>978</v>
      </c>
      <c r="D486" t="s">
        <v>2414</v>
      </c>
    </row>
    <row r="487" spans="1:4">
      <c r="A487" t="s">
        <v>2542</v>
      </c>
      <c r="B487" t="s">
        <v>2515</v>
      </c>
      <c r="C487" t="s">
        <v>978</v>
      </c>
      <c r="D487" t="s">
        <v>2414</v>
      </c>
    </row>
    <row r="488" spans="1:4">
      <c r="A488" t="s">
        <v>2542</v>
      </c>
      <c r="B488" t="s">
        <v>2541</v>
      </c>
      <c r="C488" t="s">
        <v>978</v>
      </c>
      <c r="D488" t="s">
        <v>2551</v>
      </c>
    </row>
    <row r="489" spans="1:4">
      <c r="A489" t="s">
        <v>2548</v>
      </c>
      <c r="B489" t="s">
        <v>2549</v>
      </c>
      <c r="C489" t="s">
        <v>978</v>
      </c>
      <c r="D489" t="s">
        <v>2550</v>
      </c>
    </row>
    <row r="490" spans="1:4">
      <c r="A490" t="s">
        <v>2548</v>
      </c>
      <c r="B490" t="s">
        <v>2552</v>
      </c>
      <c r="C490" t="s">
        <v>978</v>
      </c>
      <c r="D490" t="s">
        <v>2550</v>
      </c>
    </row>
    <row r="491" spans="1:4">
      <c r="A491" t="s">
        <v>2548</v>
      </c>
      <c r="B491" t="s">
        <v>2559</v>
      </c>
      <c r="C491" t="s">
        <v>978</v>
      </c>
      <c r="D491" t="s">
        <v>2550</v>
      </c>
    </row>
    <row r="492" spans="1:4">
      <c r="A492" t="s">
        <v>2566</v>
      </c>
      <c r="B492" t="s">
        <v>2567</v>
      </c>
      <c r="C492" t="s">
        <v>978</v>
      </c>
      <c r="D492" t="s">
        <v>2568</v>
      </c>
    </row>
    <row r="493" spans="1:4">
      <c r="A493" t="s">
        <v>2566</v>
      </c>
      <c r="B493" t="s">
        <v>2569</v>
      </c>
      <c r="C493" t="s">
        <v>978</v>
      </c>
      <c r="D493" t="s">
        <v>2568</v>
      </c>
    </row>
    <row r="494" spans="1:4">
      <c r="A494" t="s">
        <v>2566</v>
      </c>
      <c r="B494" t="s">
        <v>2580</v>
      </c>
      <c r="C494" t="s">
        <v>978</v>
      </c>
      <c r="D494" t="s">
        <v>2568</v>
      </c>
    </row>
    <row r="495" spans="1:4">
      <c r="A495" t="s">
        <v>2566</v>
      </c>
      <c r="B495" t="s">
        <v>2581</v>
      </c>
      <c r="C495" t="s">
        <v>978</v>
      </c>
      <c r="D495" t="s">
        <v>2568</v>
      </c>
    </row>
    <row r="496" spans="1:4">
      <c r="A496" t="s">
        <v>2566</v>
      </c>
      <c r="B496" t="s">
        <v>2582</v>
      </c>
      <c r="C496" t="s">
        <v>978</v>
      </c>
      <c r="D496" t="s">
        <v>2568</v>
      </c>
    </row>
    <row r="497" spans="1:4">
      <c r="A497" t="s">
        <v>2566</v>
      </c>
      <c r="B497" t="s">
        <v>2583</v>
      </c>
      <c r="C497" t="s">
        <v>978</v>
      </c>
      <c r="D497" t="s">
        <v>2568</v>
      </c>
    </row>
    <row r="498" spans="1:4">
      <c r="A498" t="s">
        <v>2566</v>
      </c>
      <c r="B498" t="s">
        <v>2584</v>
      </c>
      <c r="C498" t="s">
        <v>978</v>
      </c>
      <c r="D498" t="s">
        <v>2568</v>
      </c>
    </row>
    <row r="499" spans="1:4">
      <c r="A499" t="s">
        <v>2566</v>
      </c>
      <c r="B499" t="s">
        <v>2585</v>
      </c>
      <c r="C499" t="s">
        <v>978</v>
      </c>
      <c r="D499" t="s">
        <v>2568</v>
      </c>
    </row>
    <row r="500" spans="1:4">
      <c r="A500" t="s">
        <v>2566</v>
      </c>
      <c r="B500" t="s">
        <v>2587</v>
      </c>
      <c r="C500" t="s">
        <v>978</v>
      </c>
      <c r="D500" t="s">
        <v>2568</v>
      </c>
    </row>
    <row r="501" spans="1:4">
      <c r="A501" t="s">
        <v>2566</v>
      </c>
      <c r="B501" t="s">
        <v>2588</v>
      </c>
      <c r="C501" t="s">
        <v>978</v>
      </c>
      <c r="D501" t="s">
        <v>2568</v>
      </c>
    </row>
    <row r="502" spans="1:4">
      <c r="A502" t="s">
        <v>2566</v>
      </c>
      <c r="B502" t="s">
        <v>2590</v>
      </c>
      <c r="C502" t="s">
        <v>978</v>
      </c>
      <c r="D502" t="s">
        <v>2568</v>
      </c>
    </row>
    <row r="503" spans="1:4">
      <c r="A503" t="s">
        <v>2566</v>
      </c>
      <c r="B503" t="s">
        <v>2591</v>
      </c>
      <c r="C503" t="s">
        <v>978</v>
      </c>
      <c r="D503" t="s">
        <v>2568</v>
      </c>
    </row>
    <row r="504" spans="1:4">
      <c r="A504" t="s">
        <v>2566</v>
      </c>
      <c r="B504" t="s">
        <v>2592</v>
      </c>
      <c r="C504" t="s">
        <v>978</v>
      </c>
      <c r="D504" t="s">
        <v>2568</v>
      </c>
    </row>
    <row r="505" spans="1:4">
      <c r="A505" t="s">
        <v>2593</v>
      </c>
      <c r="B505" t="s">
        <v>2594</v>
      </c>
      <c r="C505" t="s">
        <v>978</v>
      </c>
      <c r="D505" t="s">
        <v>2595</v>
      </c>
    </row>
    <row r="506" spans="1:4">
      <c r="A506" t="s">
        <v>2593</v>
      </c>
      <c r="B506" t="s">
        <v>2597</v>
      </c>
      <c r="C506" t="s">
        <v>978</v>
      </c>
      <c r="D506" t="s">
        <v>2595</v>
      </c>
    </row>
    <row r="507" spans="1:4">
      <c r="A507" t="s">
        <v>2600</v>
      </c>
      <c r="B507" t="s">
        <v>2601</v>
      </c>
      <c r="C507" t="s">
        <v>978</v>
      </c>
      <c r="D507" t="s">
        <v>2602</v>
      </c>
    </row>
    <row r="508" spans="1:4">
      <c r="A508" t="s">
        <v>2600</v>
      </c>
      <c r="B508" t="s">
        <v>2604</v>
      </c>
      <c r="C508" t="s">
        <v>978</v>
      </c>
      <c r="D508" t="s">
        <v>2602</v>
      </c>
    </row>
    <row r="509" spans="1:4">
      <c r="A509" t="s">
        <v>2600</v>
      </c>
      <c r="B509" t="s">
        <v>2605</v>
      </c>
      <c r="C509" t="s">
        <v>978</v>
      </c>
      <c r="D509" t="s">
        <v>2602</v>
      </c>
    </row>
    <row r="510" spans="1:4">
      <c r="A510" t="s">
        <v>2600</v>
      </c>
      <c r="B510" t="s">
        <v>2617</v>
      </c>
      <c r="C510" t="s">
        <v>978</v>
      </c>
      <c r="D510" t="s">
        <v>2602</v>
      </c>
    </row>
    <row r="511" spans="1:4">
      <c r="A511" t="s">
        <v>2600</v>
      </c>
      <c r="B511" t="s">
        <v>2616</v>
      </c>
      <c r="C511" t="s">
        <v>978</v>
      </c>
      <c r="D511" t="s">
        <v>2602</v>
      </c>
    </row>
    <row r="512" spans="1:4">
      <c r="A512" t="s">
        <v>2600</v>
      </c>
      <c r="B512" t="s">
        <v>2618</v>
      </c>
      <c r="C512" t="s">
        <v>978</v>
      </c>
      <c r="D512" t="s">
        <v>2602</v>
      </c>
    </row>
    <row r="513" spans="1:4">
      <c r="A513" t="s">
        <v>2600</v>
      </c>
      <c r="B513" t="s">
        <v>2619</v>
      </c>
      <c r="C513" t="s">
        <v>978</v>
      </c>
      <c r="D513" t="s">
        <v>2602</v>
      </c>
    </row>
    <row r="514" spans="1:4">
      <c r="A514" t="s">
        <v>2600</v>
      </c>
      <c r="B514" t="s">
        <v>2620</v>
      </c>
      <c r="C514" t="s">
        <v>978</v>
      </c>
      <c r="D514" t="s">
        <v>2602</v>
      </c>
    </row>
    <row r="515" spans="1:4">
      <c r="A515" t="s">
        <v>2600</v>
      </c>
      <c r="B515" t="s">
        <v>2621</v>
      </c>
      <c r="C515" t="s">
        <v>978</v>
      </c>
      <c r="D515" t="s">
        <v>2602</v>
      </c>
    </row>
    <row r="516" spans="1:4">
      <c r="A516" t="s">
        <v>2600</v>
      </c>
      <c r="B516" t="s">
        <v>2622</v>
      </c>
      <c r="C516" t="s">
        <v>978</v>
      </c>
      <c r="D516" t="s">
        <v>2602</v>
      </c>
    </row>
    <row r="517" spans="1:4">
      <c r="A517" t="s">
        <v>2626</v>
      </c>
      <c r="B517" t="s">
        <v>2625</v>
      </c>
      <c r="C517" t="s">
        <v>634</v>
      </c>
      <c r="D517" t="s">
        <v>2060</v>
      </c>
    </row>
    <row r="518" spans="1:4">
      <c r="B518" t="s">
        <v>2627</v>
      </c>
    </row>
    <row r="519" spans="1:4">
      <c r="B519" t="s">
        <v>2633</v>
      </c>
    </row>
    <row r="520" spans="1:4">
      <c r="B520" t="s">
        <v>2634</v>
      </c>
    </row>
    <row r="521" spans="1:4">
      <c r="B521" t="s">
        <v>2668</v>
      </c>
    </row>
    <row r="522" spans="1:4">
      <c r="B522" t="s">
        <v>2669</v>
      </c>
    </row>
    <row r="523" spans="1:4">
      <c r="B523" t="s">
        <v>2670</v>
      </c>
    </row>
    <row r="524" spans="1:4">
      <c r="A524" t="s">
        <v>2626</v>
      </c>
      <c r="B524" t="s">
        <v>2671</v>
      </c>
      <c r="C524" t="s">
        <v>634</v>
      </c>
      <c r="D524" t="s">
        <v>2065</v>
      </c>
    </row>
    <row r="525" spans="1:4">
      <c r="B525" t="s">
        <v>2672</v>
      </c>
    </row>
    <row r="526" spans="1:4">
      <c r="B526" t="s">
        <v>2673</v>
      </c>
    </row>
    <row r="527" spans="1:4">
      <c r="B527" t="s">
        <v>2674</v>
      </c>
    </row>
    <row r="528" spans="1:4">
      <c r="B528" t="s">
        <v>2675</v>
      </c>
    </row>
    <row r="529" spans="1:4">
      <c r="A529" t="s">
        <v>2626</v>
      </c>
      <c r="B529" t="s">
        <v>2676</v>
      </c>
      <c r="C529" t="s">
        <v>634</v>
      </c>
      <c r="D529" t="s">
        <v>2068</v>
      </c>
    </row>
    <row r="530" spans="1:4">
      <c r="B530" t="s">
        <v>2677</v>
      </c>
    </row>
    <row r="531" spans="1:4">
      <c r="B531" t="s">
        <v>2678</v>
      </c>
    </row>
    <row r="532" spans="1:4">
      <c r="A532" t="s">
        <v>2679</v>
      </c>
      <c r="B532" t="s">
        <v>2680</v>
      </c>
      <c r="C532" t="s">
        <v>634</v>
      </c>
      <c r="D532" t="s">
        <v>2072</v>
      </c>
    </row>
    <row r="533" spans="1:4">
      <c r="B533" t="s">
        <v>2684</v>
      </c>
    </row>
    <row r="534" spans="1:4">
      <c r="B534" t="s">
        <v>2685</v>
      </c>
    </row>
    <row r="535" spans="1:4">
      <c r="B535" t="s">
        <v>2712</v>
      </c>
    </row>
    <row r="536" spans="1:4">
      <c r="B536" t="s">
        <v>2713</v>
      </c>
    </row>
    <row r="537" spans="1:4">
      <c r="A537" t="s">
        <v>2714</v>
      </c>
      <c r="B537" t="s">
        <v>2715</v>
      </c>
      <c r="C537" t="s">
        <v>634</v>
      </c>
      <c r="D537" t="s">
        <v>2076</v>
      </c>
    </row>
    <row r="538" spans="1:4">
      <c r="B538" t="s">
        <v>2722</v>
      </c>
    </row>
    <row r="539" spans="1:4">
      <c r="B539" t="s">
        <v>2723</v>
      </c>
    </row>
    <row r="540" spans="1:4">
      <c r="B540" t="s">
        <v>2724</v>
      </c>
    </row>
    <row r="541" spans="1:4">
      <c r="B541" t="s">
        <v>2725</v>
      </c>
    </row>
    <row r="542" spans="1:4">
      <c r="A542">
        <v>12.07</v>
      </c>
      <c r="B542" t="s">
        <v>2726</v>
      </c>
      <c r="C542" t="s">
        <v>978</v>
      </c>
      <c r="D542" t="s">
        <v>2727</v>
      </c>
    </row>
    <row r="543" spans="1:4">
      <c r="A543">
        <v>12.07</v>
      </c>
      <c r="B543" t="s">
        <v>2728</v>
      </c>
      <c r="C543" t="s">
        <v>978</v>
      </c>
      <c r="D543" t="s">
        <v>2727</v>
      </c>
    </row>
    <row r="544" spans="1:4">
      <c r="A544">
        <v>12.07</v>
      </c>
      <c r="B544" t="s">
        <v>2729</v>
      </c>
      <c r="C544" t="s">
        <v>978</v>
      </c>
      <c r="D544" t="s">
        <v>2727</v>
      </c>
    </row>
    <row r="545" spans="1:4">
      <c r="B545" t="s">
        <v>2730</v>
      </c>
    </row>
    <row r="546" spans="1:4">
      <c r="A546" t="s">
        <v>2731</v>
      </c>
      <c r="B546" t="s">
        <v>2732</v>
      </c>
      <c r="C546" t="s">
        <v>634</v>
      </c>
      <c r="D546" t="s">
        <v>2085</v>
      </c>
    </row>
    <row r="547" spans="1:4">
      <c r="B547" t="s">
        <v>2733</v>
      </c>
    </row>
    <row r="548" spans="1:4">
      <c r="B548" t="s">
        <v>2734</v>
      </c>
    </row>
    <row r="549" spans="1:4">
      <c r="B549" t="s">
        <v>2735</v>
      </c>
    </row>
    <row r="550" spans="1:4">
      <c r="B550" t="s">
        <v>2736</v>
      </c>
    </row>
    <row r="551" spans="1:4">
      <c r="B551" t="s">
        <v>2737</v>
      </c>
    </row>
    <row r="552" spans="1:4">
      <c r="A552" t="s">
        <v>2738</v>
      </c>
      <c r="B552" t="s">
        <v>2742</v>
      </c>
      <c r="C552" t="s">
        <v>634</v>
      </c>
      <c r="D552" t="s">
        <v>2090</v>
      </c>
    </row>
    <row r="553" spans="1:4">
      <c r="B553" t="s">
        <v>2745</v>
      </c>
    </row>
    <row r="554" spans="1:4">
      <c r="B554" t="s">
        <v>2746</v>
      </c>
    </row>
    <row r="555" spans="1:4">
      <c r="B555" t="s">
        <v>2747</v>
      </c>
    </row>
    <row r="556" spans="1:4">
      <c r="A556" t="s">
        <v>2751</v>
      </c>
      <c r="B556" t="s">
        <v>2752</v>
      </c>
      <c r="C556" t="s">
        <v>978</v>
      </c>
      <c r="D556" t="s">
        <v>2753</v>
      </c>
    </row>
    <row r="557" spans="1:4">
      <c r="B557" t="s">
        <v>2754</v>
      </c>
      <c r="C557" t="s">
        <v>978</v>
      </c>
      <c r="D557" t="s">
        <v>2753</v>
      </c>
    </row>
    <row r="558" spans="1:4">
      <c r="A558" t="s">
        <v>2756</v>
      </c>
      <c r="B558" t="s">
        <v>2757</v>
      </c>
      <c r="C558" t="s">
        <v>634</v>
      </c>
      <c r="D558" t="s">
        <v>2760</v>
      </c>
    </row>
    <row r="559" spans="1:4">
      <c r="B559" t="s">
        <v>2758</v>
      </c>
    </row>
    <row r="560" spans="1:4">
      <c r="B560" t="s">
        <v>2759</v>
      </c>
    </row>
    <row r="561" spans="1:4">
      <c r="B561" t="s">
        <v>2766</v>
      </c>
    </row>
    <row r="562" spans="1:4">
      <c r="B562" t="s">
        <v>2767</v>
      </c>
    </row>
    <row r="563" spans="1:4">
      <c r="B563" t="s">
        <v>2768</v>
      </c>
    </row>
    <row r="564" spans="1:4">
      <c r="A564" t="s">
        <v>2773</v>
      </c>
      <c r="B564" t="s">
        <v>2774</v>
      </c>
      <c r="C564" t="s">
        <v>634</v>
      </c>
      <c r="D564" t="s">
        <v>2099</v>
      </c>
    </row>
    <row r="565" spans="1:4">
      <c r="B565" t="s">
        <v>2775</v>
      </c>
    </row>
    <row r="566" spans="1:4">
      <c r="A566" t="s">
        <v>2779</v>
      </c>
      <c r="B566" t="s">
        <v>2780</v>
      </c>
    </row>
    <row r="567" spans="1:4">
      <c r="A567" t="s">
        <v>2779</v>
      </c>
      <c r="B567" t="s">
        <v>2781</v>
      </c>
    </row>
    <row r="568" spans="1:4">
      <c r="B568" t="s">
        <v>2782</v>
      </c>
    </row>
    <row r="569" spans="1:4">
      <c r="B569" t="s">
        <v>2798</v>
      </c>
    </row>
    <row r="570" spans="1:4">
      <c r="A570" t="s">
        <v>2779</v>
      </c>
      <c r="B570" t="s">
        <v>2783</v>
      </c>
    </row>
    <row r="571" spans="1:4">
      <c r="B571" t="s">
        <v>2784</v>
      </c>
    </row>
    <row r="572" spans="1:4">
      <c r="B572" t="s">
        <v>2787</v>
      </c>
    </row>
    <row r="573" spans="1:4">
      <c r="B573" t="s">
        <v>2789</v>
      </c>
    </row>
    <row r="574" spans="1:4">
      <c r="B574" t="s">
        <v>2790</v>
      </c>
    </row>
    <row r="575" spans="1:4">
      <c r="B575" t="s">
        <v>2791</v>
      </c>
    </row>
    <row r="576" spans="1:4">
      <c r="B576" t="s">
        <v>2792</v>
      </c>
    </row>
    <row r="577" spans="1:4">
      <c r="B577" t="s">
        <v>2793</v>
      </c>
    </row>
    <row r="578" spans="1:4">
      <c r="B578" t="s">
        <v>2794</v>
      </c>
    </row>
    <row r="579" spans="1:4">
      <c r="B579" t="s">
        <v>2809</v>
      </c>
    </row>
    <row r="580" spans="1:4">
      <c r="B580" t="s">
        <v>2810</v>
      </c>
    </row>
    <row r="581" spans="1:4">
      <c r="A581" t="s">
        <v>2779</v>
      </c>
      <c r="B581" t="s">
        <v>2811</v>
      </c>
      <c r="C581" t="s">
        <v>978</v>
      </c>
    </row>
    <row r="582" spans="1:4">
      <c r="B582" t="s">
        <v>2814</v>
      </c>
      <c r="C582" t="s">
        <v>985</v>
      </c>
    </row>
    <row r="583" spans="1:4">
      <c r="B583" t="s">
        <v>2815</v>
      </c>
    </row>
    <row r="584" spans="1:4">
      <c r="B584" t="s">
        <v>2816</v>
      </c>
    </row>
    <row r="585" spans="1:4">
      <c r="A585" t="s">
        <v>2819</v>
      </c>
      <c r="B585" t="s">
        <v>2820</v>
      </c>
      <c r="C585" t="s">
        <v>634</v>
      </c>
      <c r="D585" t="s">
        <v>2821</v>
      </c>
    </row>
    <row r="586" spans="1:4">
      <c r="B586" t="s">
        <v>2822</v>
      </c>
    </row>
    <row r="587" spans="1:4">
      <c r="B587" t="s">
        <v>2823</v>
      </c>
    </row>
    <row r="588" spans="1:4">
      <c r="B588" t="s">
        <v>2824</v>
      </c>
    </row>
    <row r="589" spans="1:4">
      <c r="B589" t="s">
        <v>2825</v>
      </c>
    </row>
    <row r="590" spans="1:4">
      <c r="B590" t="s">
        <v>2826</v>
      </c>
    </row>
    <row r="591" spans="1:4">
      <c r="B591" t="s">
        <v>2827</v>
      </c>
    </row>
    <row r="592" spans="1:4">
      <c r="A592" t="s">
        <v>2828</v>
      </c>
      <c r="B592" t="s">
        <v>2829</v>
      </c>
      <c r="C592" t="s">
        <v>978</v>
      </c>
      <c r="D592" t="s">
        <v>2830</v>
      </c>
    </row>
    <row r="593" spans="1:4">
      <c r="B593" t="s">
        <v>2835</v>
      </c>
      <c r="C593" t="s">
        <v>978</v>
      </c>
      <c r="D593" t="s">
        <v>2830</v>
      </c>
    </row>
    <row r="594" spans="1:4">
      <c r="A594" t="s">
        <v>2828</v>
      </c>
      <c r="B594" t="s">
        <v>2921</v>
      </c>
    </row>
    <row r="595" spans="1:4">
      <c r="A595" t="s">
        <v>2838</v>
      </c>
      <c r="B595" t="s">
        <v>2839</v>
      </c>
      <c r="C595" t="s">
        <v>634</v>
      </c>
      <c r="D595" t="s">
        <v>2849</v>
      </c>
    </row>
    <row r="596" spans="1:4">
      <c r="B596" t="s">
        <v>2840</v>
      </c>
    </row>
    <row r="597" spans="1:4">
      <c r="B597" t="s">
        <v>2841</v>
      </c>
    </row>
    <row r="598" spans="1:4">
      <c r="B598" t="s">
        <v>2845</v>
      </c>
    </row>
    <row r="599" spans="1:4">
      <c r="B599" t="s">
        <v>2846</v>
      </c>
    </row>
    <row r="600" spans="1:4">
      <c r="B600" t="s">
        <v>2847</v>
      </c>
    </row>
    <row r="601" spans="1:4">
      <c r="B601" t="s">
        <v>2848</v>
      </c>
    </row>
    <row r="602" spans="1:4">
      <c r="B602" t="s">
        <v>2851</v>
      </c>
    </row>
    <row r="603" spans="1:4">
      <c r="A603" t="s">
        <v>2892</v>
      </c>
      <c r="B603" t="s">
        <v>2896</v>
      </c>
      <c r="C603" t="s">
        <v>978</v>
      </c>
      <c r="D603" t="s">
        <v>2894</v>
      </c>
    </row>
    <row r="604" spans="1:4">
      <c r="A604" t="s">
        <v>2892</v>
      </c>
      <c r="B604" t="s">
        <v>2893</v>
      </c>
      <c r="C604" t="s">
        <v>978</v>
      </c>
      <c r="D604" t="s">
        <v>2894</v>
      </c>
    </row>
    <row r="605" spans="1:4">
      <c r="A605" t="s">
        <v>2892</v>
      </c>
      <c r="B605" t="s">
        <v>2895</v>
      </c>
      <c r="C605" t="s">
        <v>978</v>
      </c>
      <c r="D605" t="s">
        <v>2894</v>
      </c>
    </row>
    <row r="606" spans="1:4">
      <c r="A606" t="s">
        <v>2892</v>
      </c>
      <c r="B606" t="s">
        <v>2902</v>
      </c>
      <c r="C606" t="s">
        <v>978</v>
      </c>
      <c r="D606" t="s">
        <v>2894</v>
      </c>
    </row>
    <row r="607" spans="1:4">
      <c r="A607" t="s">
        <v>2892</v>
      </c>
      <c r="B607" t="s">
        <v>2918</v>
      </c>
      <c r="C607" t="s">
        <v>978</v>
      </c>
      <c r="D607" t="s">
        <v>2894</v>
      </c>
    </row>
    <row r="608" spans="1:4">
      <c r="A608" t="s">
        <v>2892</v>
      </c>
      <c r="B608" t="s">
        <v>2919</v>
      </c>
      <c r="C608" t="s">
        <v>978</v>
      </c>
      <c r="D608" t="s">
        <v>2894</v>
      </c>
    </row>
    <row r="609" spans="1:4">
      <c r="A609" t="s">
        <v>2892</v>
      </c>
      <c r="B609" t="s">
        <v>2920</v>
      </c>
      <c r="C609" t="s">
        <v>978</v>
      </c>
      <c r="D609" t="s">
        <v>2894</v>
      </c>
    </row>
    <row r="610" spans="1:4">
      <c r="A610" t="s">
        <v>2892</v>
      </c>
      <c r="B610" t="s">
        <v>2923</v>
      </c>
      <c r="C610" t="s">
        <v>978</v>
      </c>
      <c r="D610" t="s">
        <v>2894</v>
      </c>
    </row>
    <row r="611" spans="1:4">
      <c r="A611" t="s">
        <v>2924</v>
      </c>
      <c r="B611" t="s">
        <v>2925</v>
      </c>
      <c r="C611" t="s">
        <v>978</v>
      </c>
      <c r="D611" t="s">
        <v>2926</v>
      </c>
    </row>
    <row r="612" spans="1:4">
      <c r="A612" t="s">
        <v>2924</v>
      </c>
      <c r="B612" t="s">
        <v>2927</v>
      </c>
      <c r="C612" t="s">
        <v>978</v>
      </c>
      <c r="D612" t="s">
        <v>2926</v>
      </c>
    </row>
    <row r="613" spans="1:4">
      <c r="A613" t="s">
        <v>2924</v>
      </c>
      <c r="B613" t="s">
        <v>2928</v>
      </c>
      <c r="C613" t="s">
        <v>978</v>
      </c>
      <c r="D613" t="s">
        <v>2926</v>
      </c>
    </row>
    <row r="614" spans="1:4">
      <c r="A614" t="s">
        <v>2924</v>
      </c>
      <c r="B614" t="s">
        <v>2929</v>
      </c>
      <c r="C614" t="s">
        <v>978</v>
      </c>
      <c r="D614" t="s">
        <v>2926</v>
      </c>
    </row>
    <row r="615" spans="1:4">
      <c r="A615" t="s">
        <v>2924</v>
      </c>
      <c r="B615" t="s">
        <v>2930</v>
      </c>
      <c r="C615" t="s">
        <v>978</v>
      </c>
      <c r="D615" t="s">
        <v>2926</v>
      </c>
    </row>
    <row r="616" spans="1:4">
      <c r="A616" t="s">
        <v>2924</v>
      </c>
      <c r="B616" t="s">
        <v>2931</v>
      </c>
      <c r="C616" t="s">
        <v>978</v>
      </c>
      <c r="D616" t="s">
        <v>2926</v>
      </c>
    </row>
    <row r="617" spans="1:4">
      <c r="A617" t="s">
        <v>2932</v>
      </c>
      <c r="B617" t="s">
        <v>2933</v>
      </c>
      <c r="C617" t="s">
        <v>634</v>
      </c>
      <c r="D617" t="s">
        <v>2934</v>
      </c>
    </row>
    <row r="618" spans="1:4">
      <c r="B618" t="s">
        <v>2935</v>
      </c>
    </row>
    <row r="619" spans="1:4">
      <c r="B619" t="s">
        <v>2936</v>
      </c>
    </row>
    <row r="620" spans="1:4">
      <c r="B620" t="s">
        <v>2937</v>
      </c>
    </row>
    <row r="621" spans="1:4">
      <c r="B621" t="s">
        <v>2938</v>
      </c>
    </row>
    <row r="622" spans="1:4">
      <c r="B622" t="s">
        <v>2939</v>
      </c>
    </row>
    <row r="623" spans="1:4">
      <c r="B623" t="s">
        <v>2940</v>
      </c>
    </row>
    <row r="624" spans="1:4">
      <c r="B624" t="s">
        <v>2941</v>
      </c>
    </row>
    <row r="625" spans="1:4">
      <c r="A625">
        <v>12.28</v>
      </c>
      <c r="B625" t="s">
        <v>2943</v>
      </c>
      <c r="C625" t="s">
        <v>978</v>
      </c>
      <c r="D625" t="s">
        <v>2945</v>
      </c>
    </row>
    <row r="626" spans="1:4">
      <c r="A626">
        <v>12.28</v>
      </c>
      <c r="B626" t="s">
        <v>2944</v>
      </c>
      <c r="C626" t="s">
        <v>978</v>
      </c>
      <c r="D626" t="s">
        <v>2945</v>
      </c>
    </row>
    <row r="627" spans="1:4">
      <c r="A627">
        <v>12.28</v>
      </c>
      <c r="B627" t="s">
        <v>2946</v>
      </c>
      <c r="C627" t="s">
        <v>978</v>
      </c>
      <c r="D627" t="s">
        <v>2945</v>
      </c>
    </row>
    <row r="628" spans="1:4">
      <c r="A628">
        <v>12.28</v>
      </c>
      <c r="B628" t="s">
        <v>2950</v>
      </c>
      <c r="C628" t="s">
        <v>978</v>
      </c>
      <c r="D628" t="s">
        <v>2945</v>
      </c>
    </row>
    <row r="629" spans="1:4">
      <c r="A629">
        <v>12.28</v>
      </c>
      <c r="B629" t="s">
        <v>2951</v>
      </c>
      <c r="C629" t="s">
        <v>978</v>
      </c>
      <c r="D629" t="s">
        <v>2945</v>
      </c>
    </row>
    <row r="630" spans="1:4">
      <c r="A630">
        <v>12.28</v>
      </c>
      <c r="B630" t="s">
        <v>2953</v>
      </c>
      <c r="C630" t="s">
        <v>978</v>
      </c>
      <c r="D630" t="s">
        <v>2945</v>
      </c>
    </row>
    <row r="631" spans="1:4">
      <c r="A631">
        <v>12.28</v>
      </c>
      <c r="B631" t="s">
        <v>2955</v>
      </c>
      <c r="C631" t="s">
        <v>978</v>
      </c>
      <c r="D631" t="s">
        <v>2954</v>
      </c>
    </row>
    <row r="632" spans="1:4">
      <c r="A632">
        <v>12.28</v>
      </c>
      <c r="B632" t="s">
        <v>2956</v>
      </c>
      <c r="C632" t="s">
        <v>978</v>
      </c>
      <c r="D632" t="s">
        <v>2954</v>
      </c>
    </row>
    <row r="633" spans="1:4">
      <c r="A633" t="s">
        <v>2957</v>
      </c>
      <c r="B633" t="s">
        <v>2958</v>
      </c>
      <c r="C633" t="s">
        <v>634</v>
      </c>
      <c r="D633" t="s">
        <v>2959</v>
      </c>
    </row>
    <row r="634" spans="1:4">
      <c r="A634" t="s">
        <v>2964</v>
      </c>
      <c r="B634" t="s">
        <v>2965</v>
      </c>
      <c r="C634" t="s">
        <v>978</v>
      </c>
      <c r="D634" t="s">
        <v>2966</v>
      </c>
    </row>
    <row r="635" spans="1:4">
      <c r="A635" t="s">
        <v>2964</v>
      </c>
      <c r="B635" t="s">
        <v>2967</v>
      </c>
      <c r="C635" t="s">
        <v>978</v>
      </c>
      <c r="D635" t="s">
        <v>2966</v>
      </c>
    </row>
    <row r="636" spans="1:4">
      <c r="B636" t="s">
        <v>2968</v>
      </c>
      <c r="C636" t="s">
        <v>978</v>
      </c>
      <c r="D636" t="s">
        <v>2969</v>
      </c>
    </row>
    <row r="637" spans="1:4">
      <c r="A637" t="s">
        <v>2974</v>
      </c>
      <c r="B637" t="s">
        <v>2971</v>
      </c>
      <c r="C637" t="s">
        <v>978</v>
      </c>
      <c r="D637" t="s">
        <v>2972</v>
      </c>
    </row>
    <row r="638" spans="1:4">
      <c r="A638" t="s">
        <v>2974</v>
      </c>
      <c r="B638" t="s">
        <v>2973</v>
      </c>
      <c r="C638" t="s">
        <v>978</v>
      </c>
      <c r="D638" t="s">
        <v>2972</v>
      </c>
    </row>
    <row r="639" spans="1:4">
      <c r="A639" t="s">
        <v>2974</v>
      </c>
      <c r="B639" t="s">
        <v>2976</v>
      </c>
      <c r="C639" t="s">
        <v>978</v>
      </c>
      <c r="D639" t="s">
        <v>2972</v>
      </c>
    </row>
    <row r="640" spans="1:4">
      <c r="A640" t="s">
        <v>2974</v>
      </c>
      <c r="B640" t="s">
        <v>2977</v>
      </c>
      <c r="C640" t="s">
        <v>634</v>
      </c>
      <c r="D640" t="s">
        <v>2978</v>
      </c>
    </row>
    <row r="641" spans="1:4">
      <c r="B641" t="s">
        <v>2979</v>
      </c>
    </row>
    <row r="642" spans="1:4">
      <c r="B642" t="s">
        <v>2981</v>
      </c>
    </row>
    <row r="643" spans="1:4">
      <c r="B643" t="s">
        <v>2983</v>
      </c>
    </row>
    <row r="644" spans="1:4">
      <c r="B644" t="s">
        <v>2984</v>
      </c>
    </row>
    <row r="645" spans="1:4">
      <c r="A645" t="s">
        <v>2985</v>
      </c>
      <c r="B645" t="s">
        <v>2986</v>
      </c>
      <c r="C645" t="s">
        <v>634</v>
      </c>
      <c r="D645" t="s">
        <v>2987</v>
      </c>
    </row>
    <row r="647" spans="1:4">
      <c r="A647" t="s">
        <v>2988</v>
      </c>
      <c r="B647" t="s">
        <v>2989</v>
      </c>
      <c r="C647" t="s">
        <v>978</v>
      </c>
      <c r="D647" t="s">
        <v>2990</v>
      </c>
    </row>
    <row r="649" spans="1:4">
      <c r="A649" t="s">
        <v>2991</v>
      </c>
      <c r="B649" t="s">
        <v>2992</v>
      </c>
      <c r="C649" t="s">
        <v>978</v>
      </c>
      <c r="D649" t="s">
        <v>2994</v>
      </c>
    </row>
    <row r="650" spans="1:4">
      <c r="B650" t="s">
        <v>2993</v>
      </c>
      <c r="C650" t="s">
        <v>978</v>
      </c>
      <c r="D650" t="s">
        <v>2994</v>
      </c>
    </row>
    <row r="651" spans="1:4">
      <c r="B651" t="s">
        <v>2995</v>
      </c>
      <c r="C651" t="s">
        <v>978</v>
      </c>
      <c r="D651" t="s">
        <v>2994</v>
      </c>
    </row>
    <row r="652" spans="1:4">
      <c r="A652" t="s">
        <v>2991</v>
      </c>
      <c r="B652" t="s">
        <v>2996</v>
      </c>
      <c r="C652" t="s">
        <v>634</v>
      </c>
      <c r="D652" t="s">
        <v>2997</v>
      </c>
    </row>
    <row r="653" spans="1:4">
      <c r="B653" t="s">
        <v>2998</v>
      </c>
    </row>
    <row r="654" spans="1:4">
      <c r="A654" t="s">
        <v>2999</v>
      </c>
      <c r="B654" t="s">
        <v>3000</v>
      </c>
      <c r="C654" t="s">
        <v>634</v>
      </c>
      <c r="D654" t="s">
        <v>3001</v>
      </c>
    </row>
    <row r="655" spans="1:4">
      <c r="A655" t="s">
        <v>2999</v>
      </c>
      <c r="B655" t="s">
        <v>3003</v>
      </c>
      <c r="C655" t="s">
        <v>634</v>
      </c>
      <c r="D655" t="s">
        <v>3002</v>
      </c>
    </row>
    <row r="656" spans="1:4">
      <c r="B656" t="s">
        <v>3004</v>
      </c>
    </row>
    <row r="657" spans="1:4">
      <c r="B657" t="s">
        <v>3005</v>
      </c>
    </row>
    <row r="658" spans="1:4">
      <c r="A658" t="s">
        <v>3006</v>
      </c>
      <c r="B658" t="s">
        <v>3007</v>
      </c>
      <c r="C658" t="s">
        <v>978</v>
      </c>
      <c r="D658" t="s">
        <v>2414</v>
      </c>
    </row>
    <row r="659" spans="1:4">
      <c r="B659" t="s">
        <v>3008</v>
      </c>
      <c r="C659" t="s">
        <v>978</v>
      </c>
      <c r="D659" t="s">
        <v>2414</v>
      </c>
    </row>
    <row r="660" spans="1:4">
      <c r="B660" t="s">
        <v>3009</v>
      </c>
      <c r="C660" t="s">
        <v>978</v>
      </c>
      <c r="D660" t="s">
        <v>2414</v>
      </c>
    </row>
    <row r="661" spans="1:4">
      <c r="B661" t="s">
        <v>3010</v>
      </c>
      <c r="C661" t="s">
        <v>978</v>
      </c>
      <c r="D661" t="s">
        <v>2414</v>
      </c>
    </row>
    <row r="662" spans="1:4">
      <c r="B662" t="s">
        <v>3012</v>
      </c>
      <c r="C662" t="s">
        <v>978</v>
      </c>
      <c r="D662" t="s">
        <v>2414</v>
      </c>
    </row>
    <row r="663" spans="1:4">
      <c r="B663" t="s">
        <v>3016</v>
      </c>
      <c r="C663" t="s">
        <v>978</v>
      </c>
      <c r="D663" t="s">
        <v>2414</v>
      </c>
    </row>
    <row r="664" spans="1:4">
      <c r="B664" t="s">
        <v>3011</v>
      </c>
      <c r="C664" t="s">
        <v>978</v>
      </c>
      <c r="D664" t="s">
        <v>2414</v>
      </c>
    </row>
    <row r="665" spans="1:4">
      <c r="B665" t="s">
        <v>3015</v>
      </c>
      <c r="C665" t="s">
        <v>978</v>
      </c>
      <c r="D665" t="s">
        <v>2414</v>
      </c>
    </row>
    <row r="666" spans="1:4">
      <c r="B666" t="s">
        <v>3013</v>
      </c>
      <c r="C666" t="s">
        <v>978</v>
      </c>
      <c r="D666" t="s">
        <v>2414</v>
      </c>
    </row>
    <row r="667" spans="1:4">
      <c r="B667" t="s">
        <v>3014</v>
      </c>
      <c r="C667" t="s">
        <v>978</v>
      </c>
      <c r="D667" t="s">
        <v>2414</v>
      </c>
    </row>
    <row r="681" spans="1:4">
      <c r="A681" t="s">
        <v>3017</v>
      </c>
      <c r="B681" t="s">
        <v>3026</v>
      </c>
      <c r="C681" t="s">
        <v>978</v>
      </c>
      <c r="D681" t="s">
        <v>2551</v>
      </c>
    </row>
    <row r="682" spans="1:4">
      <c r="B682" t="s">
        <v>3025</v>
      </c>
      <c r="C682" t="s">
        <v>978</v>
      </c>
      <c r="D682" t="s">
        <v>2551</v>
      </c>
    </row>
    <row r="683" spans="1:4">
      <c r="B683" t="s">
        <v>3019</v>
      </c>
      <c r="C683" t="s">
        <v>978</v>
      </c>
      <c r="D683" t="s">
        <v>2551</v>
      </c>
    </row>
    <row r="684" spans="1:4">
      <c r="B684" t="s">
        <v>3020</v>
      </c>
      <c r="C684" t="s">
        <v>978</v>
      </c>
      <c r="D684" t="s">
        <v>2551</v>
      </c>
    </row>
    <row r="685" spans="1:4">
      <c r="B685" t="s">
        <v>3021</v>
      </c>
      <c r="C685" t="s">
        <v>978</v>
      </c>
      <c r="D685" t="s">
        <v>2551</v>
      </c>
    </row>
    <row r="686" spans="1:4">
      <c r="B686" t="s">
        <v>3022</v>
      </c>
      <c r="C686" t="s">
        <v>978</v>
      </c>
      <c r="D686" t="s">
        <v>2551</v>
      </c>
    </row>
    <row r="687" spans="1:4">
      <c r="B687" t="s">
        <v>3023</v>
      </c>
      <c r="C687" t="s">
        <v>978</v>
      </c>
      <c r="D687" t="s">
        <v>2551</v>
      </c>
    </row>
    <row r="688" spans="1:4">
      <c r="B688" t="s">
        <v>3024</v>
      </c>
      <c r="C688" t="s">
        <v>978</v>
      </c>
      <c r="D688" t="s">
        <v>2551</v>
      </c>
    </row>
    <row r="690" spans="1:4">
      <c r="A690" t="s">
        <v>3027</v>
      </c>
      <c r="B690" t="s">
        <v>3028</v>
      </c>
      <c r="C690" t="s">
        <v>978</v>
      </c>
      <c r="D690" t="s">
        <v>3029</v>
      </c>
    </row>
    <row r="704" spans="1:4">
      <c r="A704" t="s">
        <v>3027</v>
      </c>
      <c r="B704" t="s">
        <v>3030</v>
      </c>
    </row>
    <row r="705" spans="1:4">
      <c r="B705" t="s">
        <v>3031</v>
      </c>
      <c r="C705" t="s">
        <v>978</v>
      </c>
      <c r="D705" t="s">
        <v>3029</v>
      </c>
    </row>
    <row r="706" spans="1:4">
      <c r="B706" t="s">
        <v>3032</v>
      </c>
    </row>
    <row r="707" spans="1:4">
      <c r="B707" t="s">
        <v>3033</v>
      </c>
    </row>
    <row r="708" spans="1:4">
      <c r="B708" t="s">
        <v>3034</v>
      </c>
    </row>
    <row r="709" spans="1:4">
      <c r="B709" t="s">
        <v>3035</v>
      </c>
    </row>
    <row r="710" spans="1:4">
      <c r="B710" t="s">
        <v>3036</v>
      </c>
    </row>
    <row r="711" spans="1:4">
      <c r="B711" t="s">
        <v>3037</v>
      </c>
    </row>
    <row r="712" spans="1:4">
      <c r="A712" t="s">
        <v>3039</v>
      </c>
      <c r="B712" t="s">
        <v>3040</v>
      </c>
      <c r="C712" t="s">
        <v>634</v>
      </c>
      <c r="D712" t="s">
        <v>2024</v>
      </c>
    </row>
    <row r="713" spans="1:4">
      <c r="B713" t="s">
        <v>3041</v>
      </c>
    </row>
    <row r="714" spans="1:4">
      <c r="A714" t="s">
        <v>3039</v>
      </c>
      <c r="B714" t="s">
        <v>3042</v>
      </c>
      <c r="C714" t="s">
        <v>978</v>
      </c>
      <c r="D714" t="s">
        <v>2595</v>
      </c>
    </row>
    <row r="715" spans="1:4">
      <c r="A715" t="s">
        <v>3039</v>
      </c>
      <c r="B715" t="s">
        <v>3043</v>
      </c>
      <c r="C715" t="s">
        <v>978</v>
      </c>
      <c r="D715" t="s">
        <v>2595</v>
      </c>
    </row>
    <row r="716" spans="1:4">
      <c r="A716" t="s">
        <v>3039</v>
      </c>
      <c r="B716" t="s">
        <v>3044</v>
      </c>
      <c r="C716" t="s">
        <v>978</v>
      </c>
      <c r="D716" t="s">
        <v>2595</v>
      </c>
    </row>
    <row r="717" spans="1:4">
      <c r="A717" t="s">
        <v>3039</v>
      </c>
      <c r="B717" t="s">
        <v>3045</v>
      </c>
      <c r="C717" t="s">
        <v>978</v>
      </c>
      <c r="D717" t="s">
        <v>2595</v>
      </c>
    </row>
    <row r="718" spans="1:4">
      <c r="A718" t="s">
        <v>3039</v>
      </c>
      <c r="B718" t="s">
        <v>3049</v>
      </c>
      <c r="C718" t="s">
        <v>978</v>
      </c>
      <c r="D718" t="s">
        <v>2595</v>
      </c>
    </row>
    <row r="719" spans="1:4" ht="45.65" customHeight="1">
      <c r="A719" t="s">
        <v>3039</v>
      </c>
      <c r="B719" s="623" t="s">
        <v>3050</v>
      </c>
      <c r="C719" t="s">
        <v>978</v>
      </c>
      <c r="D719" t="s">
        <v>2595</v>
      </c>
    </row>
    <row r="720" spans="1:4">
      <c r="A720" t="s">
        <v>3039</v>
      </c>
      <c r="B720" t="s">
        <v>3051</v>
      </c>
      <c r="C720" t="s">
        <v>978</v>
      </c>
      <c r="D720" t="s">
        <v>2595</v>
      </c>
    </row>
    <row r="721" spans="1:4">
      <c r="A721" t="s">
        <v>3039</v>
      </c>
      <c r="B721" t="s">
        <v>3055</v>
      </c>
      <c r="C721" t="s">
        <v>978</v>
      </c>
      <c r="D721" t="s">
        <v>2595</v>
      </c>
    </row>
    <row r="723" spans="1:4">
      <c r="A723" t="s">
        <v>3056</v>
      </c>
      <c r="B723" t="s">
        <v>3057</v>
      </c>
      <c r="C723" t="s">
        <v>978</v>
      </c>
      <c r="D723" t="s">
        <v>3058</v>
      </c>
    </row>
    <row r="725" spans="1:4">
      <c r="A725" t="s">
        <v>3063</v>
      </c>
      <c r="B725" t="s">
        <v>3075</v>
      </c>
      <c r="C725" t="s">
        <v>592</v>
      </c>
      <c r="D725" t="s">
        <v>3064</v>
      </c>
    </row>
    <row r="726" spans="1:4">
      <c r="A726" t="s">
        <v>3065</v>
      </c>
      <c r="B726" t="s">
        <v>3067</v>
      </c>
      <c r="C726" t="s">
        <v>592</v>
      </c>
      <c r="D726" t="s">
        <v>3064</v>
      </c>
    </row>
    <row r="727" spans="1:4">
      <c r="A727" t="s">
        <v>3065</v>
      </c>
      <c r="B727" t="s">
        <v>3066</v>
      </c>
      <c r="C727" t="s">
        <v>592</v>
      </c>
      <c r="D727" t="s">
        <v>3064</v>
      </c>
    </row>
    <row r="728" spans="1:4">
      <c r="A728" t="s">
        <v>3065</v>
      </c>
      <c r="B728" t="s">
        <v>3073</v>
      </c>
      <c r="C728" t="s">
        <v>592</v>
      </c>
      <c r="D728" t="s">
        <v>3064</v>
      </c>
    </row>
    <row r="729" spans="1:4">
      <c r="A729" t="s">
        <v>3065</v>
      </c>
      <c r="B729" t="s">
        <v>3074</v>
      </c>
      <c r="C729" t="s">
        <v>592</v>
      </c>
      <c r="D729" t="s">
        <v>3064</v>
      </c>
    </row>
    <row r="730" spans="1:4">
      <c r="A730" t="s">
        <v>3076</v>
      </c>
      <c r="B730" t="s">
        <v>3077</v>
      </c>
      <c r="C730" t="s">
        <v>634</v>
      </c>
      <c r="D730" t="s">
        <v>3078</v>
      </c>
    </row>
    <row r="731" spans="1:4">
      <c r="A731" t="s">
        <v>3079</v>
      </c>
      <c r="B731" t="s">
        <v>3080</v>
      </c>
      <c r="C731" t="s">
        <v>634</v>
      </c>
      <c r="D731" t="s">
        <v>1948</v>
      </c>
    </row>
    <row r="732" spans="1:4">
      <c r="A732" t="s">
        <v>3079</v>
      </c>
      <c r="B732" t="s">
        <v>3081</v>
      </c>
      <c r="C732" t="s">
        <v>1185</v>
      </c>
      <c r="D732" t="s">
        <v>1953</v>
      </c>
    </row>
    <row r="733" spans="1:4">
      <c r="A733" t="s">
        <v>3084</v>
      </c>
      <c r="B733" t="s">
        <v>3082</v>
      </c>
      <c r="C733" t="s">
        <v>592</v>
      </c>
      <c r="D733" t="s">
        <v>3083</v>
      </c>
    </row>
    <row r="734" spans="1:4">
      <c r="A734" t="s">
        <v>3084</v>
      </c>
      <c r="B734" t="s">
        <v>3085</v>
      </c>
      <c r="C734" t="s">
        <v>592</v>
      </c>
      <c r="D734" t="s">
        <v>3083</v>
      </c>
    </row>
    <row r="735" spans="1:4">
      <c r="A735" t="s">
        <v>3084</v>
      </c>
      <c r="B735" t="s">
        <v>3086</v>
      </c>
      <c r="C735" t="s">
        <v>592</v>
      </c>
      <c r="D735" t="s">
        <v>3083</v>
      </c>
    </row>
    <row r="736" spans="1:4">
      <c r="A736" t="s">
        <v>3084</v>
      </c>
      <c r="B736" t="s">
        <v>3087</v>
      </c>
      <c r="C736" t="s">
        <v>592</v>
      </c>
      <c r="D736" t="s">
        <v>3083</v>
      </c>
    </row>
    <row r="737" spans="1:4">
      <c r="A737" t="s">
        <v>3088</v>
      </c>
      <c r="B737" t="s">
        <v>3089</v>
      </c>
    </row>
    <row r="738" spans="1:4">
      <c r="A738" t="s">
        <v>3090</v>
      </c>
      <c r="B738" t="s">
        <v>3091</v>
      </c>
      <c r="C738" t="s">
        <v>634</v>
      </c>
      <c r="D738" t="s">
        <v>3092</v>
      </c>
    </row>
    <row r="739" spans="1:4">
      <c r="A739" t="s">
        <v>3093</v>
      </c>
      <c r="B739" t="s">
        <v>3094</v>
      </c>
      <c r="C739" t="s">
        <v>978</v>
      </c>
      <c r="D739" t="s">
        <v>3095</v>
      </c>
    </row>
    <row r="740" spans="1:4">
      <c r="A740" t="s">
        <v>3093</v>
      </c>
      <c r="B740" t="s">
        <v>3096</v>
      </c>
      <c r="C740" t="s">
        <v>978</v>
      </c>
      <c r="D740" t="s">
        <v>3095</v>
      </c>
    </row>
    <row r="741" spans="1:4">
      <c r="A741" t="s">
        <v>3097</v>
      </c>
      <c r="B741" t="s">
        <v>3098</v>
      </c>
      <c r="C741" t="s">
        <v>634</v>
      </c>
      <c r="D741" t="s">
        <v>1953</v>
      </c>
    </row>
    <row r="742" spans="1:4">
      <c r="B742" t="s">
        <v>3099</v>
      </c>
    </row>
    <row r="743" spans="1:4">
      <c r="A743" t="s">
        <v>3103</v>
      </c>
      <c r="B743" t="s">
        <v>3100</v>
      </c>
      <c r="C743" t="s">
        <v>592</v>
      </c>
      <c r="D743" t="s">
        <v>3102</v>
      </c>
    </row>
    <row r="744" spans="1:4">
      <c r="A744" t="s">
        <v>3103</v>
      </c>
      <c r="B744" t="s">
        <v>3101</v>
      </c>
      <c r="C744" t="s">
        <v>592</v>
      </c>
      <c r="D744" t="s">
        <v>3102</v>
      </c>
    </row>
    <row r="745" spans="1:4">
      <c r="A745" t="s">
        <v>3104</v>
      </c>
      <c r="B745" t="s">
        <v>3105</v>
      </c>
      <c r="C745" t="s">
        <v>978</v>
      </c>
      <c r="D745" t="s">
        <v>3107</v>
      </c>
    </row>
    <row r="746" spans="1:4">
      <c r="B746" t="s">
        <v>3106</v>
      </c>
      <c r="C746" t="s">
        <v>978</v>
      </c>
      <c r="D746" t="s">
        <v>3108</v>
      </c>
    </row>
    <row r="747" spans="1:4">
      <c r="A747" t="s">
        <v>3109</v>
      </c>
      <c r="B747" t="s">
        <v>3112</v>
      </c>
      <c r="C747" t="s">
        <v>3111</v>
      </c>
      <c r="D747" t="s">
        <v>1975</v>
      </c>
    </row>
    <row r="748" spans="1:4">
      <c r="B748" s="995" t="s">
        <v>3110</v>
      </c>
    </row>
    <row r="749" spans="1:4">
      <c r="B749" t="s">
        <v>3115</v>
      </c>
    </row>
    <row r="750" spans="1:4">
      <c r="B750" s="996" t="s">
        <v>3114</v>
      </c>
    </row>
    <row r="751" spans="1:4">
      <c r="B751" t="s">
        <v>3116</v>
      </c>
    </row>
    <row r="752" spans="1:4">
      <c r="B752" s="996" t="s">
        <v>3114</v>
      </c>
    </row>
    <row r="753" spans="1:4">
      <c r="B753" t="s">
        <v>3117</v>
      </c>
    </row>
    <row r="754" spans="1:4">
      <c r="B754" s="996" t="s">
        <v>3114</v>
      </c>
    </row>
    <row r="755" spans="1:4">
      <c r="A755" t="s">
        <v>3118</v>
      </c>
      <c r="B755" t="s">
        <v>3119</v>
      </c>
    </row>
    <row r="756" spans="1:4">
      <c r="B756" s="996" t="s">
        <v>3120</v>
      </c>
    </row>
    <row r="757" spans="1:4">
      <c r="B757" t="s">
        <v>3121</v>
      </c>
      <c r="C757" t="s">
        <v>592</v>
      </c>
      <c r="D757" t="s">
        <v>3122</v>
      </c>
    </row>
    <row r="759" spans="1:4">
      <c r="A759" t="s">
        <v>3136</v>
      </c>
      <c r="B759" t="s">
        <v>3137</v>
      </c>
      <c r="C759" t="s">
        <v>978</v>
      </c>
      <c r="D759" t="s">
        <v>3150</v>
      </c>
    </row>
    <row r="760" spans="1:4">
      <c r="B760" t="s">
        <v>3138</v>
      </c>
    </row>
    <row r="761" spans="1:4">
      <c r="B761" t="s">
        <v>3139</v>
      </c>
    </row>
    <row r="762" spans="1:4">
      <c r="B762" t="s">
        <v>3143</v>
      </c>
    </row>
    <row r="763" spans="1:4">
      <c r="B763" t="s">
        <v>3144</v>
      </c>
    </row>
    <row r="764" spans="1:4">
      <c r="B764" t="s">
        <v>3145</v>
      </c>
    </row>
    <row r="765" spans="1:4">
      <c r="B765" t="s">
        <v>3146</v>
      </c>
    </row>
    <row r="766" spans="1:4">
      <c r="B766" t="s">
        <v>3147</v>
      </c>
    </row>
    <row r="767" spans="1:4">
      <c r="A767" t="s">
        <v>3148</v>
      </c>
      <c r="B767" t="s">
        <v>3153</v>
      </c>
      <c r="C767" t="s">
        <v>634</v>
      </c>
      <c r="D767" t="s">
        <v>3149</v>
      </c>
    </row>
    <row r="768" spans="1:4">
      <c r="B768" t="s">
        <v>3151</v>
      </c>
    </row>
    <row r="769" spans="1:4">
      <c r="B769" t="s">
        <v>3162</v>
      </c>
    </row>
    <row r="770" spans="1:4">
      <c r="B770" t="s">
        <v>3152</v>
      </c>
    </row>
    <row r="771" spans="1:4">
      <c r="B771" t="s">
        <v>3160</v>
      </c>
    </row>
    <row r="772" spans="1:4">
      <c r="B772" t="s">
        <v>3161</v>
      </c>
    </row>
    <row r="773" spans="1:4">
      <c r="A773" t="s">
        <v>3165</v>
      </c>
      <c r="B773" t="s">
        <v>3166</v>
      </c>
      <c r="C773" t="s">
        <v>634</v>
      </c>
      <c r="D773" t="s">
        <v>3167</v>
      </c>
    </row>
    <row r="774" spans="1:4">
      <c r="B774" t="s">
        <v>3168</v>
      </c>
    </row>
    <row r="775" spans="1:4">
      <c r="A775" t="s">
        <v>3170</v>
      </c>
      <c r="B775" t="s">
        <v>3169</v>
      </c>
      <c r="C775" t="s">
        <v>634</v>
      </c>
      <c r="D775" t="s">
        <v>3171</v>
      </c>
    </row>
    <row r="776" spans="1:4">
      <c r="A776" t="s">
        <v>3172</v>
      </c>
      <c r="B776" t="s">
        <v>3173</v>
      </c>
      <c r="C776" t="s">
        <v>634</v>
      </c>
      <c r="D776" t="s">
        <v>2414</v>
      </c>
    </row>
    <row r="777" spans="1:4">
      <c r="A777" t="s">
        <v>3204</v>
      </c>
      <c r="B777" t="s">
        <v>3200</v>
      </c>
      <c r="C777" t="s">
        <v>634</v>
      </c>
      <c r="D777" t="s">
        <v>1975</v>
      </c>
    </row>
    <row r="778" spans="1:4">
      <c r="B778" t="s">
        <v>3201</v>
      </c>
    </row>
    <row r="779" spans="1:4">
      <c r="B779" t="s">
        <v>3202</v>
      </c>
    </row>
    <row r="780" spans="1:4">
      <c r="B780" t="s">
        <v>3203</v>
      </c>
    </row>
    <row r="781" spans="1:4">
      <c r="A781" t="s">
        <v>3199</v>
      </c>
      <c r="B781" t="s">
        <v>3205</v>
      </c>
      <c r="C781" t="s">
        <v>634</v>
      </c>
      <c r="D781" t="s">
        <v>2000</v>
      </c>
    </row>
    <row r="782" spans="1:4">
      <c r="B782" t="s">
        <v>3209</v>
      </c>
    </row>
    <row r="783" spans="1:4">
      <c r="A783" t="s">
        <v>3210</v>
      </c>
      <c r="B783" t="s">
        <v>3211</v>
      </c>
      <c r="C783" t="s">
        <v>634</v>
      </c>
      <c r="D783" t="s">
        <v>2010</v>
      </c>
    </row>
    <row r="784" spans="1:4">
      <c r="B784" t="s">
        <v>3231</v>
      </c>
    </row>
    <row r="785" spans="1:4">
      <c r="A785" t="s">
        <v>3233</v>
      </c>
      <c r="B785" t="s">
        <v>3234</v>
      </c>
      <c r="C785" t="s">
        <v>634</v>
      </c>
      <c r="D785" t="s">
        <v>2021</v>
      </c>
    </row>
    <row r="786" spans="1:4">
      <c r="B786" t="s">
        <v>3237</v>
      </c>
    </row>
    <row r="787" spans="1:4">
      <c r="B787" t="s">
        <v>3238</v>
      </c>
    </row>
    <row r="788" spans="1:4">
      <c r="B788" t="s">
        <v>3239</v>
      </c>
    </row>
    <row r="789" spans="1:4">
      <c r="A789" t="s">
        <v>3240</v>
      </c>
      <c r="B789" t="s">
        <v>3241</v>
      </c>
      <c r="C789" t="s">
        <v>634</v>
      </c>
      <c r="D789" t="s">
        <v>2568</v>
      </c>
    </row>
    <row r="790" spans="1:4">
      <c r="B790" t="s">
        <v>3242</v>
      </c>
    </row>
    <row r="791" spans="1:4">
      <c r="B791" t="s">
        <v>3245</v>
      </c>
      <c r="C791" t="s">
        <v>3111</v>
      </c>
      <c r="D791" t="s">
        <v>2049</v>
      </c>
    </row>
    <row r="792" spans="1:4">
      <c r="B792" t="s">
        <v>3246</v>
      </c>
      <c r="C792" t="s">
        <v>3111</v>
      </c>
      <c r="D792" t="s">
        <v>2049</v>
      </c>
    </row>
    <row r="793" spans="1:4">
      <c r="B793" t="s">
        <v>3247</v>
      </c>
      <c r="C793" t="s">
        <v>3111</v>
      </c>
      <c r="D793" t="s">
        <v>2049</v>
      </c>
    </row>
    <row r="794" spans="1:4">
      <c r="A794" t="s">
        <v>3249</v>
      </c>
      <c r="B794" t="s">
        <v>3248</v>
      </c>
      <c r="C794" t="s">
        <v>3111</v>
      </c>
      <c r="D794" t="s">
        <v>2049</v>
      </c>
    </row>
    <row r="795" spans="1:4">
      <c r="A795" t="s">
        <v>3250</v>
      </c>
      <c r="B795" t="s">
        <v>3251</v>
      </c>
      <c r="C795" t="s">
        <v>978</v>
      </c>
      <c r="D795" t="s">
        <v>2052</v>
      </c>
    </row>
    <row r="796" spans="1:4">
      <c r="A796" t="s">
        <v>3250</v>
      </c>
      <c r="B796" t="s">
        <v>3253</v>
      </c>
    </row>
    <row r="797" spans="1:4">
      <c r="A797" t="s">
        <v>3250</v>
      </c>
      <c r="B797" t="s">
        <v>3254</v>
      </c>
    </row>
    <row r="798" spans="1:4">
      <c r="A798" t="s">
        <v>3255</v>
      </c>
      <c r="B798" t="s">
        <v>3256</v>
      </c>
      <c r="C798" t="s">
        <v>978</v>
      </c>
      <c r="D798" t="s">
        <v>3258</v>
      </c>
    </row>
    <row r="799" spans="1:4">
      <c r="B799" t="s">
        <v>3257</v>
      </c>
    </row>
    <row r="800" spans="1:4">
      <c r="B800" t="s">
        <v>3259</v>
      </c>
    </row>
    <row r="801" spans="1:4">
      <c r="B801" t="s">
        <v>3260</v>
      </c>
    </row>
    <row r="802" spans="1:4">
      <c r="B802" t="s">
        <v>3262</v>
      </c>
    </row>
    <row r="803" spans="1:4">
      <c r="A803" t="s">
        <v>3267</v>
      </c>
      <c r="B803" t="s">
        <v>3268</v>
      </c>
      <c r="C803" t="s">
        <v>634</v>
      </c>
      <c r="D803" t="s">
        <v>2068</v>
      </c>
    </row>
    <row r="805" spans="1:4">
      <c r="A805" t="s">
        <v>3267</v>
      </c>
      <c r="B805" t="s">
        <v>3269</v>
      </c>
      <c r="C805" t="s">
        <v>978</v>
      </c>
      <c r="D805" t="s">
        <v>3270</v>
      </c>
    </row>
    <row r="807" spans="1:4">
      <c r="A807" t="s">
        <v>3271</v>
      </c>
      <c r="B807" t="s">
        <v>3272</v>
      </c>
      <c r="C807" t="s">
        <v>3273</v>
      </c>
      <c r="D807" t="s">
        <v>3274</v>
      </c>
    </row>
    <row r="808" spans="1:4">
      <c r="B808" s="623" t="s">
        <v>3275</v>
      </c>
      <c r="C808" t="s">
        <v>3273</v>
      </c>
      <c r="D808" t="s">
        <v>3274</v>
      </c>
    </row>
    <row r="809" spans="1:4">
      <c r="B809" s="623" t="s">
        <v>3278</v>
      </c>
      <c r="C809" t="s">
        <v>3273</v>
      </c>
      <c r="D809" t="s">
        <v>3274</v>
      </c>
    </row>
    <row r="810" spans="1:4">
      <c r="B810" t="s">
        <v>3279</v>
      </c>
      <c r="C810" t="s">
        <v>3273</v>
      </c>
      <c r="D810" t="s">
        <v>3274</v>
      </c>
    </row>
    <row r="811" spans="1:4">
      <c r="B811" s="623" t="s">
        <v>3280</v>
      </c>
      <c r="C811" t="s">
        <v>3273</v>
      </c>
      <c r="D811" t="s">
        <v>3274</v>
      </c>
    </row>
    <row r="812" spans="1:4" ht="29">
      <c r="B812" s="623" t="s">
        <v>3281</v>
      </c>
      <c r="C812" t="s">
        <v>3273</v>
      </c>
      <c r="D812" t="s">
        <v>3274</v>
      </c>
    </row>
    <row r="813" spans="1:4">
      <c r="B813" s="623" t="s">
        <v>3282</v>
      </c>
      <c r="C813" t="s">
        <v>3273</v>
      </c>
      <c r="D813" t="s">
        <v>3274</v>
      </c>
    </row>
    <row r="814" spans="1:4">
      <c r="A814" t="s">
        <v>3283</v>
      </c>
      <c r="B814" s="1019" t="s">
        <v>3284</v>
      </c>
      <c r="C814" t="s">
        <v>634</v>
      </c>
      <c r="D814" t="s">
        <v>3149</v>
      </c>
    </row>
    <row r="815" spans="1:4">
      <c r="A815" s="1020" t="s">
        <v>3285</v>
      </c>
      <c r="B815" s="1019" t="s">
        <v>3290</v>
      </c>
      <c r="C815" t="s">
        <v>634</v>
      </c>
      <c r="D815" t="s">
        <v>3167</v>
      </c>
    </row>
    <row r="816" spans="1:4">
      <c r="A816" s="1020" t="s">
        <v>3287</v>
      </c>
      <c r="B816" s="1019" t="s">
        <v>3286</v>
      </c>
      <c r="C816" t="s">
        <v>634</v>
      </c>
      <c r="D816" t="s">
        <v>3171</v>
      </c>
    </row>
    <row r="817" spans="1:4">
      <c r="A817" s="1020"/>
      <c r="B817" s="1019" t="s">
        <v>3288</v>
      </c>
    </row>
    <row r="818" spans="1:4">
      <c r="A818" s="1020"/>
      <c r="B818" s="1019" t="s">
        <v>3289</v>
      </c>
    </row>
    <row r="819" spans="1:4">
      <c r="A819" s="1020"/>
      <c r="B819" s="1019" t="s">
        <v>3291</v>
      </c>
    </row>
    <row r="820" spans="1:4">
      <c r="A820" t="s">
        <v>3292</v>
      </c>
      <c r="B820" s="623" t="s">
        <v>3294</v>
      </c>
      <c r="C820" t="s">
        <v>634</v>
      </c>
      <c r="D820" t="s">
        <v>2414</v>
      </c>
    </row>
    <row r="821" spans="1:4">
      <c r="B821" s="623" t="s">
        <v>3293</v>
      </c>
    </row>
    <row r="822" spans="1:4">
      <c r="A822" t="s">
        <v>3292</v>
      </c>
      <c r="B822" s="1019" t="s">
        <v>3295</v>
      </c>
      <c r="C822" t="s">
        <v>634</v>
      </c>
      <c r="D822" t="s">
        <v>2551</v>
      </c>
    </row>
    <row r="823" spans="1:4">
      <c r="A823" s="1020"/>
      <c r="B823" s="1019" t="s">
        <v>3297</v>
      </c>
    </row>
    <row r="824" spans="1:4">
      <c r="A824" s="1020"/>
      <c r="B824" s="1019" t="s">
        <v>3298</v>
      </c>
    </row>
    <row r="825" spans="1:4">
      <c r="A825" s="1020"/>
      <c r="B825" s="623" t="s">
        <v>3299</v>
      </c>
    </row>
    <row r="826" spans="1:4">
      <c r="B826" s="623" t="s">
        <v>3300</v>
      </c>
    </row>
    <row r="827" spans="1:4">
      <c r="A827" t="s">
        <v>3301</v>
      </c>
      <c r="B827" s="623" t="s">
        <v>3302</v>
      </c>
      <c r="C827" t="s">
        <v>634</v>
      </c>
      <c r="D827" t="s">
        <v>3303</v>
      </c>
    </row>
    <row r="828" spans="1:4">
      <c r="A828" t="s">
        <v>3306</v>
      </c>
      <c r="B828" s="623" t="s">
        <v>3307</v>
      </c>
      <c r="C828" t="s">
        <v>634</v>
      </c>
      <c r="D828" t="s">
        <v>3308</v>
      </c>
    </row>
    <row r="829" spans="1:4">
      <c r="B829" s="623" t="s">
        <v>3309</v>
      </c>
    </row>
    <row r="830" spans="1:4">
      <c r="B830" s="623" t="s">
        <v>3310</v>
      </c>
    </row>
    <row r="831" spans="1:4">
      <c r="B831" s="623" t="s">
        <v>3311</v>
      </c>
    </row>
    <row r="832" spans="1:4">
      <c r="A832" t="s">
        <v>3312</v>
      </c>
      <c r="B832" s="623" t="s">
        <v>3313</v>
      </c>
      <c r="C832" t="s">
        <v>634</v>
      </c>
      <c r="D832" t="s">
        <v>3029</v>
      </c>
    </row>
    <row r="833" spans="1:4">
      <c r="B833" s="623" t="s">
        <v>3316</v>
      </c>
    </row>
    <row r="834" spans="1:4">
      <c r="B834" s="623" t="s">
        <v>3318</v>
      </c>
    </row>
    <row r="835" spans="1:4">
      <c r="B835" s="623" t="s">
        <v>3319</v>
      </c>
    </row>
    <row r="836" spans="1:4">
      <c r="B836" s="623" t="s">
        <v>3320</v>
      </c>
    </row>
    <row r="837" spans="1:4">
      <c r="B837" s="623" t="s">
        <v>3321</v>
      </c>
    </row>
    <row r="838" spans="1:4">
      <c r="A838" t="s">
        <v>3322</v>
      </c>
      <c r="B838" s="623" t="s">
        <v>3323</v>
      </c>
      <c r="C838" t="s">
        <v>634</v>
      </c>
      <c r="D838" t="s">
        <v>2024</v>
      </c>
    </row>
    <row r="839" spans="1:4">
      <c r="B839" s="623" t="s">
        <v>3324</v>
      </c>
    </row>
    <row r="840" spans="1:4">
      <c r="A840" t="s">
        <v>3327</v>
      </c>
      <c r="B840" s="623" t="s">
        <v>3328</v>
      </c>
      <c r="C840" t="s">
        <v>978</v>
      </c>
      <c r="D840" t="s">
        <v>2049</v>
      </c>
    </row>
    <row r="841" spans="1:4">
      <c r="A841" t="s">
        <v>3329</v>
      </c>
      <c r="B841" s="623" t="s">
        <v>3330</v>
      </c>
      <c r="C841" t="s">
        <v>978</v>
      </c>
      <c r="D841" t="s">
        <v>2052</v>
      </c>
    </row>
    <row r="842" spans="1:4">
      <c r="A842" t="s">
        <v>3331</v>
      </c>
      <c r="B842" s="623" t="s">
        <v>3332</v>
      </c>
    </row>
    <row r="843" spans="1:4">
      <c r="A843" t="s">
        <v>3333</v>
      </c>
      <c r="B843" s="623" t="s">
        <v>3334</v>
      </c>
      <c r="C843" t="s">
        <v>634</v>
      </c>
      <c r="D843" t="s">
        <v>3335</v>
      </c>
    </row>
    <row r="844" spans="1:4">
      <c r="B844" s="623" t="s">
        <v>3336</v>
      </c>
    </row>
    <row r="845" spans="1:4">
      <c r="B845" s="623" t="s">
        <v>3337</v>
      </c>
    </row>
    <row r="846" spans="1:4">
      <c r="B846" s="623" t="s">
        <v>3338</v>
      </c>
    </row>
    <row r="847" spans="1:4">
      <c r="B847" s="623" t="s">
        <v>3339</v>
      </c>
    </row>
    <row r="848" spans="1:4">
      <c r="B848" s="623" t="s">
        <v>3340</v>
      </c>
    </row>
    <row r="849" spans="1:4">
      <c r="B849" s="623" t="s">
        <v>3341</v>
      </c>
    </row>
    <row r="850" spans="1:4">
      <c r="B850" s="623" t="s">
        <v>3344</v>
      </c>
    </row>
    <row r="851" spans="1:4">
      <c r="B851" s="623" t="s">
        <v>3345</v>
      </c>
    </row>
    <row r="852" spans="1:4">
      <c r="A852" t="s">
        <v>3346</v>
      </c>
      <c r="B852" s="623" t="s">
        <v>3347</v>
      </c>
      <c r="C852" t="s">
        <v>3111</v>
      </c>
      <c r="D852" t="s">
        <v>3348</v>
      </c>
    </row>
    <row r="853" spans="1:4">
      <c r="A853" t="s">
        <v>3349</v>
      </c>
      <c r="B853" s="623" t="s">
        <v>3350</v>
      </c>
      <c r="C853" t="s">
        <v>634</v>
      </c>
      <c r="D853" t="s">
        <v>3167</v>
      </c>
    </row>
    <row r="854" spans="1:4">
      <c r="A854" t="s">
        <v>3351</v>
      </c>
      <c r="B854" s="623" t="s">
        <v>3352</v>
      </c>
      <c r="C854" t="s">
        <v>634</v>
      </c>
      <c r="D854" t="s">
        <v>3171</v>
      </c>
    </row>
    <row r="855" spans="1:4">
      <c r="B855" s="623" t="s">
        <v>3353</v>
      </c>
    </row>
    <row r="856" spans="1:4">
      <c r="A856" t="s">
        <v>3354</v>
      </c>
      <c r="B856" s="623" t="s">
        <v>3355</v>
      </c>
      <c r="C856" t="s">
        <v>634</v>
      </c>
      <c r="D856" t="s">
        <v>2414</v>
      </c>
    </row>
    <row r="857" spans="1:4">
      <c r="B857" s="623" t="s">
        <v>3356</v>
      </c>
    </row>
    <row r="858" spans="1:4">
      <c r="B858" s="623" t="s">
        <v>3357</v>
      </c>
    </row>
    <row r="859" spans="1:4">
      <c r="A859" t="s">
        <v>3358</v>
      </c>
      <c r="B859" s="623" t="s">
        <v>3359</v>
      </c>
      <c r="C859" t="s">
        <v>634</v>
      </c>
      <c r="D859" t="s">
        <v>3360</v>
      </c>
    </row>
    <row r="860" spans="1:4">
      <c r="A860" t="s">
        <v>3361</v>
      </c>
      <c r="B860" s="623" t="s">
        <v>3362</v>
      </c>
      <c r="C860" t="s">
        <v>634</v>
      </c>
      <c r="D860" t="s">
        <v>3366</v>
      </c>
    </row>
    <row r="861" spans="1:4">
      <c r="A861" t="s">
        <v>3364</v>
      </c>
      <c r="B861" s="623" t="s">
        <v>3365</v>
      </c>
      <c r="C861" t="s">
        <v>634</v>
      </c>
      <c r="D861" t="s">
        <v>3363</v>
      </c>
    </row>
    <row r="862" spans="1:4">
      <c r="A862" t="s">
        <v>3374</v>
      </c>
      <c r="B862" s="623" t="s">
        <v>3368</v>
      </c>
      <c r="C862" t="s">
        <v>634</v>
      </c>
      <c r="D862" t="s">
        <v>3367</v>
      </c>
    </row>
    <row r="863" spans="1:4">
      <c r="B863" s="623" t="s">
        <v>3369</v>
      </c>
    </row>
    <row r="864" spans="1:4">
      <c r="B864" s="623" t="s">
        <v>3370</v>
      </c>
    </row>
    <row r="865" spans="1:4">
      <c r="B865" s="623" t="s">
        <v>3371</v>
      </c>
    </row>
    <row r="866" spans="1:4">
      <c r="B866" s="623" t="s">
        <v>3372</v>
      </c>
    </row>
    <row r="867" spans="1:4">
      <c r="A867" t="s">
        <v>3373</v>
      </c>
      <c r="B867" s="623" t="s">
        <v>3375</v>
      </c>
      <c r="C867" t="s">
        <v>634</v>
      </c>
      <c r="D867" t="s">
        <v>2997</v>
      </c>
    </row>
    <row r="868" spans="1:4">
      <c r="B868" s="623" t="s">
        <v>3376</v>
      </c>
    </row>
    <row r="869" spans="1:4">
      <c r="B869" s="623" t="s">
        <v>3385</v>
      </c>
    </row>
    <row r="870" spans="1:4">
      <c r="B870" s="623" t="s">
        <v>3386</v>
      </c>
    </row>
    <row r="871" spans="1:4">
      <c r="B871" s="623" t="s">
        <v>3387</v>
      </c>
    </row>
    <row r="872" spans="1:4">
      <c r="A872" t="s">
        <v>3388</v>
      </c>
      <c r="B872" s="623" t="s">
        <v>3389</v>
      </c>
      <c r="C872" t="s">
        <v>634</v>
      </c>
      <c r="D872" t="s">
        <v>3001</v>
      </c>
    </row>
    <row r="873" spans="1:4">
      <c r="B873" s="623" t="s">
        <v>3390</v>
      </c>
    </row>
    <row r="874" spans="1:4">
      <c r="B874" s="623" t="s">
        <v>3391</v>
      </c>
    </row>
    <row r="875" spans="1:4">
      <c r="A875" t="s">
        <v>3399</v>
      </c>
      <c r="B875" t="s">
        <v>3400</v>
      </c>
      <c r="C875" t="s">
        <v>634</v>
      </c>
      <c r="D875" t="s">
        <v>3402</v>
      </c>
    </row>
    <row r="876" spans="1:4">
      <c r="B876" t="s">
        <v>3401</v>
      </c>
    </row>
    <row r="877" spans="1:4">
      <c r="B877" s="623" t="s">
        <v>3403</v>
      </c>
    </row>
    <row r="878" spans="1:4">
      <c r="A878" t="s">
        <v>3416</v>
      </c>
      <c r="B878" s="623" t="s">
        <v>3417</v>
      </c>
      <c r="C878" t="s">
        <v>634</v>
      </c>
      <c r="D878" t="s">
        <v>3418</v>
      </c>
    </row>
    <row r="879" spans="1:4">
      <c r="B879" s="623" t="s">
        <v>3419</v>
      </c>
    </row>
    <row r="880" spans="1:4">
      <c r="B880" s="623" t="s">
        <v>3420</v>
      </c>
    </row>
    <row r="881" spans="1:4">
      <c r="B881" s="623" t="s">
        <v>3423</v>
      </c>
    </row>
    <row r="882" spans="1:4">
      <c r="B882" s="623" t="s">
        <v>3424</v>
      </c>
    </row>
    <row r="883" spans="1:4">
      <c r="B883" s="623" t="s">
        <v>3421</v>
      </c>
    </row>
    <row r="884" spans="1:4">
      <c r="B884" s="623" t="s">
        <v>3422</v>
      </c>
    </row>
    <row r="885" spans="1:4">
      <c r="B885" s="623" t="s">
        <v>3425</v>
      </c>
    </row>
    <row r="886" spans="1:4">
      <c r="A886" t="s">
        <v>3434</v>
      </c>
      <c r="B886" s="623" t="s">
        <v>3435</v>
      </c>
      <c r="C886" t="s">
        <v>978</v>
      </c>
      <c r="D886" t="s">
        <v>3122</v>
      </c>
    </row>
    <row r="887" spans="1:4">
      <c r="B887" s="623" t="s">
        <v>3436</v>
      </c>
    </row>
    <row r="888" spans="1:4">
      <c r="B888" s="623" t="s">
        <v>3437</v>
      </c>
    </row>
    <row r="889" spans="1:4">
      <c r="B889" s="1039" t="s">
        <v>3443</v>
      </c>
    </row>
    <row r="890" spans="1:4">
      <c r="B890" s="623" t="s">
        <v>3438</v>
      </c>
    </row>
    <row r="891" spans="1:4">
      <c r="B891" s="623" t="s">
        <v>3440</v>
      </c>
    </row>
    <row r="892" spans="1:4">
      <c r="B892" s="623" t="s">
        <v>3441</v>
      </c>
    </row>
    <row r="893" spans="1:4">
      <c r="B893" s="623" t="s">
        <v>3442</v>
      </c>
    </row>
    <row r="894" spans="1:4">
      <c r="B894" s="623" t="s">
        <v>3444</v>
      </c>
    </row>
    <row r="895" spans="1:4">
      <c r="A895" t="s">
        <v>3450</v>
      </c>
      <c r="B895" s="623" t="s">
        <v>3451</v>
      </c>
      <c r="C895" t="s">
        <v>634</v>
      </c>
      <c r="D895" t="s">
        <v>3308</v>
      </c>
    </row>
    <row r="896" spans="1:4">
      <c r="B896" s="623" t="s">
        <v>3452</v>
      </c>
    </row>
    <row r="897" spans="1:4">
      <c r="B897" s="623" t="s">
        <v>3453</v>
      </c>
    </row>
    <row r="898" spans="1:4">
      <c r="B898" s="623" t="s">
        <v>3454</v>
      </c>
    </row>
    <row r="899" spans="1:4">
      <c r="A899" t="s">
        <v>3455</v>
      </c>
      <c r="B899" s="623" t="s">
        <v>3456</v>
      </c>
      <c r="C899" t="s">
        <v>634</v>
      </c>
      <c r="D899" t="s">
        <v>3029</v>
      </c>
    </row>
    <row r="900" spans="1:4">
      <c r="A900" t="s">
        <v>3457</v>
      </c>
      <c r="B900" s="623" t="s">
        <v>3458</v>
      </c>
      <c r="C900" t="s">
        <v>634</v>
      </c>
      <c r="D900" t="s">
        <v>2568</v>
      </c>
    </row>
    <row r="901" spans="1:4">
      <c r="B901" s="623" t="s">
        <v>3459</v>
      </c>
    </row>
    <row r="902" spans="1:4">
      <c r="B902" s="623" t="s">
        <v>3460</v>
      </c>
    </row>
    <row r="903" spans="1:4">
      <c r="A903" t="s">
        <v>3461</v>
      </c>
      <c r="B903" s="623" t="s">
        <v>3462</v>
      </c>
      <c r="C903" t="s">
        <v>634</v>
      </c>
      <c r="D903" t="s">
        <v>2595</v>
      </c>
    </row>
    <row r="904" spans="1:4">
      <c r="B904" s="623" t="s">
        <v>3463</v>
      </c>
    </row>
    <row r="905" spans="1:4">
      <c r="B905" s="623" t="s">
        <v>3464</v>
      </c>
    </row>
    <row r="906" spans="1:4">
      <c r="A906" t="s">
        <v>3465</v>
      </c>
      <c r="B906" t="s">
        <v>3466</v>
      </c>
      <c r="C906" t="s">
        <v>978</v>
      </c>
      <c r="D906" t="s">
        <v>2052</v>
      </c>
    </row>
    <row r="907" spans="1:4">
      <c r="A907" t="s">
        <v>3467</v>
      </c>
      <c r="B907" s="623" t="s">
        <v>3469</v>
      </c>
      <c r="C907" t="s">
        <v>978</v>
      </c>
      <c r="D907" t="s">
        <v>3258</v>
      </c>
    </row>
    <row r="908" spans="1:4">
      <c r="A908" t="s">
        <v>3467</v>
      </c>
      <c r="B908" s="623" t="s">
        <v>3470</v>
      </c>
      <c r="C908" t="s">
        <v>978</v>
      </c>
      <c r="D908" t="s">
        <v>2065</v>
      </c>
    </row>
    <row r="909" spans="1:4">
      <c r="A909" t="s">
        <v>3471</v>
      </c>
      <c r="B909" s="623" t="s">
        <v>3472</v>
      </c>
      <c r="C909" t="s">
        <v>978</v>
      </c>
      <c r="D909" t="s">
        <v>3473</v>
      </c>
    </row>
    <row r="910" spans="1:4">
      <c r="A910" t="s">
        <v>3474</v>
      </c>
      <c r="B910" s="623" t="s">
        <v>3475</v>
      </c>
      <c r="C910" t="s">
        <v>978</v>
      </c>
      <c r="D910" t="s">
        <v>3476</v>
      </c>
    </row>
    <row r="912" spans="1:4">
      <c r="A912" t="s">
        <v>3477</v>
      </c>
      <c r="B912" s="623" t="s">
        <v>3478</v>
      </c>
      <c r="C912" t="s">
        <v>978</v>
      </c>
      <c r="D912" t="s">
        <v>3270</v>
      </c>
    </row>
    <row r="914" spans="1:4">
      <c r="A914" t="s">
        <v>3479</v>
      </c>
      <c r="B914" s="623" t="s">
        <v>3480</v>
      </c>
      <c r="C914" t="s">
        <v>978</v>
      </c>
      <c r="D914" t="s">
        <v>3481</v>
      </c>
    </row>
    <row r="915" spans="1:4">
      <c r="B915" t="s">
        <v>3482</v>
      </c>
      <c r="C915" t="s">
        <v>978</v>
      </c>
      <c r="D915" t="s">
        <v>3481</v>
      </c>
    </row>
    <row r="916" spans="1:4">
      <c r="A916" t="s">
        <v>3479</v>
      </c>
      <c r="B916" s="623" t="s">
        <v>3496</v>
      </c>
      <c r="C916" t="s">
        <v>978</v>
      </c>
      <c r="D916" t="s">
        <v>3481</v>
      </c>
    </row>
    <row r="917" spans="1:4">
      <c r="B917" t="s">
        <v>3497</v>
      </c>
      <c r="C917" t="s">
        <v>978</v>
      </c>
      <c r="D917" t="s">
        <v>3481</v>
      </c>
    </row>
    <row r="918" spans="1:4">
      <c r="B918" s="623" t="s">
        <v>3498</v>
      </c>
      <c r="C918" t="s">
        <v>978</v>
      </c>
      <c r="D918" t="s">
        <v>3481</v>
      </c>
    </row>
    <row r="919" spans="1:4">
      <c r="B919" t="s">
        <v>3499</v>
      </c>
      <c r="C919" t="s">
        <v>978</v>
      </c>
      <c r="D919" t="s">
        <v>3481</v>
      </c>
    </row>
    <row r="920" spans="1:4">
      <c r="B920" s="623" t="s">
        <v>3500</v>
      </c>
      <c r="C920" t="s">
        <v>978</v>
      </c>
      <c r="D920" t="s">
        <v>3481</v>
      </c>
    </row>
    <row r="921" spans="1:4">
      <c r="B921" t="s">
        <v>3501</v>
      </c>
      <c r="C921" t="s">
        <v>978</v>
      </c>
      <c r="D921" t="s">
        <v>3481</v>
      </c>
    </row>
    <row r="922" spans="1:4">
      <c r="B922" s="623" t="s">
        <v>3502</v>
      </c>
      <c r="C922" t="s">
        <v>978</v>
      </c>
      <c r="D922" t="s">
        <v>3481</v>
      </c>
    </row>
    <row r="923" spans="1:4">
      <c r="B923" t="s">
        <v>3503</v>
      </c>
      <c r="C923" t="s">
        <v>978</v>
      </c>
      <c r="D923" t="s">
        <v>3481</v>
      </c>
    </row>
    <row r="924" spans="1:4">
      <c r="A924" t="s">
        <v>3504</v>
      </c>
      <c r="B924" s="623" t="s">
        <v>3505</v>
      </c>
      <c r="C924" t="s">
        <v>978</v>
      </c>
      <c r="D924" t="s">
        <v>3507</v>
      </c>
    </row>
    <row r="925" spans="1:4">
      <c r="B925" t="s">
        <v>3506</v>
      </c>
      <c r="C925" t="s">
        <v>978</v>
      </c>
      <c r="D925" t="s">
        <v>3507</v>
      </c>
    </row>
    <row r="926" spans="1:4">
      <c r="A926" t="s">
        <v>3512</v>
      </c>
      <c r="B926" t="s">
        <v>3513</v>
      </c>
      <c r="C926" t="s">
        <v>978</v>
      </c>
      <c r="D926" t="s">
        <v>3515</v>
      </c>
    </row>
    <row r="927" spans="1:4">
      <c r="B927" s="623" t="s">
        <v>3514</v>
      </c>
    </row>
    <row r="928" spans="1:4">
      <c r="B928" t="s">
        <v>3506</v>
      </c>
    </row>
    <row r="929" spans="1:4">
      <c r="A929" t="s">
        <v>3516</v>
      </c>
      <c r="B929" t="s">
        <v>3517</v>
      </c>
      <c r="C929" t="s">
        <v>978</v>
      </c>
      <c r="D929" t="s">
        <v>3518</v>
      </c>
    </row>
    <row r="930" spans="1:4">
      <c r="B930" t="s">
        <v>3519</v>
      </c>
    </row>
    <row r="931" spans="1:4">
      <c r="B931" t="s">
        <v>3521</v>
      </c>
    </row>
    <row r="932" spans="1:4">
      <c r="B932" t="s">
        <v>3522</v>
      </c>
    </row>
    <row r="933" spans="1:4">
      <c r="B933" t="s">
        <v>3523</v>
      </c>
    </row>
    <row r="934" spans="1:4">
      <c r="A934" t="s">
        <v>3524</v>
      </c>
      <c r="B934" t="s">
        <v>3525</v>
      </c>
      <c r="C934" t="s">
        <v>978</v>
      </c>
      <c r="D934" t="s">
        <v>3526</v>
      </c>
    </row>
    <row r="935" spans="1:4">
      <c r="A935" t="s">
        <v>3527</v>
      </c>
      <c r="B935" t="s">
        <v>3528</v>
      </c>
      <c r="C935" t="s">
        <v>978</v>
      </c>
      <c r="D935" t="s">
        <v>3531</v>
      </c>
    </row>
    <row r="936" spans="1:4">
      <c r="B936" t="s">
        <v>3529</v>
      </c>
    </row>
    <row r="937" spans="1:4">
      <c r="B937" t="s">
        <v>3530</v>
      </c>
    </row>
    <row r="939" spans="1:4">
      <c r="A939" t="s">
        <v>3533</v>
      </c>
      <c r="B939" t="s">
        <v>3534</v>
      </c>
      <c r="C939" t="s">
        <v>978</v>
      </c>
      <c r="D939" t="s">
        <v>3535</v>
      </c>
    </row>
    <row r="941" spans="1:4">
      <c r="A941" t="s">
        <v>3536</v>
      </c>
      <c r="B941" t="s">
        <v>3537</v>
      </c>
      <c r="C941" t="s">
        <v>3538</v>
      </c>
      <c r="D941" t="s">
        <v>3539</v>
      </c>
    </row>
    <row r="942" spans="1:4">
      <c r="A942" t="s">
        <v>3540</v>
      </c>
      <c r="B942" t="s">
        <v>3541</v>
      </c>
    </row>
    <row r="944" spans="1:4">
      <c r="A944" t="s">
        <v>3542</v>
      </c>
      <c r="B944" t="s">
        <v>3543</v>
      </c>
      <c r="C944" t="s">
        <v>3538</v>
      </c>
      <c r="D944" t="s">
        <v>3545</v>
      </c>
    </row>
    <row r="945" spans="1:4">
      <c r="B945" t="s">
        <v>3544</v>
      </c>
    </row>
    <row r="947" spans="1:4">
      <c r="A947" t="s">
        <v>3546</v>
      </c>
      <c r="B947" t="s">
        <v>3547</v>
      </c>
      <c r="C947" t="s">
        <v>3549</v>
      </c>
      <c r="D947" t="s">
        <v>3550</v>
      </c>
    </row>
    <row r="948" spans="1:4">
      <c r="B948" t="s">
        <v>3548</v>
      </c>
      <c r="C948" t="s">
        <v>3549</v>
      </c>
      <c r="D948" t="s">
        <v>3550</v>
      </c>
    </row>
    <row r="950" spans="1:4">
      <c r="A950" t="s">
        <v>3551</v>
      </c>
      <c r="B950" t="s">
        <v>3552</v>
      </c>
      <c r="C950" t="s">
        <v>978</v>
      </c>
      <c r="D950" t="s">
        <v>3553</v>
      </c>
    </row>
    <row r="953" spans="1:4">
      <c r="A953" t="s">
        <v>12768</v>
      </c>
      <c r="B953" t="s">
        <v>12769</v>
      </c>
      <c r="C953" t="s">
        <v>978</v>
      </c>
      <c r="D953" t="s">
        <v>12770</v>
      </c>
    </row>
    <row r="954" spans="1:4">
      <c r="B954" t="s">
        <v>12771</v>
      </c>
    </row>
    <row r="955" spans="1:4">
      <c r="B955" t="s">
        <v>12772</v>
      </c>
    </row>
    <row r="956" spans="1:4">
      <c r="B956" t="s">
        <v>12773</v>
      </c>
    </row>
    <row r="957" spans="1:4">
      <c r="B957" t="s">
        <v>12774</v>
      </c>
    </row>
    <row r="958" spans="1:4" ht="29">
      <c r="B958" s="623" t="s">
        <v>12775</v>
      </c>
    </row>
    <row r="959" spans="1:4">
      <c r="B959" t="s">
        <v>12776</v>
      </c>
    </row>
    <row r="960" spans="1:4">
      <c r="B960" t="s">
        <v>12778</v>
      </c>
    </row>
    <row r="961" spans="1:4">
      <c r="B961" t="s">
        <v>12779</v>
      </c>
    </row>
    <row r="962" spans="1:4">
      <c r="A962" t="s">
        <v>12780</v>
      </c>
      <c r="B962" t="s">
        <v>12782</v>
      </c>
      <c r="C962" t="s">
        <v>978</v>
      </c>
      <c r="D962" t="s">
        <v>12781</v>
      </c>
    </row>
    <row r="963" spans="1:4">
      <c r="B963" t="s">
        <v>12783</v>
      </c>
    </row>
    <row r="964" spans="1:4">
      <c r="A964" t="s">
        <v>12807</v>
      </c>
      <c r="B964" t="s">
        <v>12808</v>
      </c>
      <c r="C964" t="s">
        <v>978</v>
      </c>
      <c r="D964" t="s">
        <v>12824</v>
      </c>
    </row>
    <row r="965" spans="1:4">
      <c r="B965" t="s">
        <v>12809</v>
      </c>
    </row>
    <row r="966" spans="1:4">
      <c r="B966" t="s">
        <v>12810</v>
      </c>
    </row>
    <row r="967" spans="1:4">
      <c r="B967" t="s">
        <v>12811</v>
      </c>
    </row>
    <row r="968" spans="1:4">
      <c r="B968" t="s">
        <v>12812</v>
      </c>
    </row>
    <row r="969" spans="1:4">
      <c r="A969" t="s">
        <v>12821</v>
      </c>
      <c r="B969" t="s">
        <v>12822</v>
      </c>
      <c r="C969" t="s">
        <v>978</v>
      </c>
      <c r="D969" t="s">
        <v>12823</v>
      </c>
    </row>
    <row r="970" spans="1:4">
      <c r="B970" t="s">
        <v>12825</v>
      </c>
    </row>
    <row r="972" spans="1:4">
      <c r="A972" t="s">
        <v>12821</v>
      </c>
      <c r="B972" t="s">
        <v>12826</v>
      </c>
      <c r="C972" t="s">
        <v>12828</v>
      </c>
      <c r="D972" t="s">
        <v>12829</v>
      </c>
    </row>
    <row r="973" spans="1:4">
      <c r="B973" t="s">
        <v>12827</v>
      </c>
    </row>
    <row r="974" spans="1:4">
      <c r="A974" t="s">
        <v>12821</v>
      </c>
      <c r="B974" t="s">
        <v>12830</v>
      </c>
      <c r="C974" t="s">
        <v>978</v>
      </c>
      <c r="D974" t="s">
        <v>12831</v>
      </c>
    </row>
    <row r="975" spans="1:4">
      <c r="B975" t="s">
        <v>12841</v>
      </c>
    </row>
    <row r="976" spans="1:4">
      <c r="B976" t="s">
        <v>12842</v>
      </c>
    </row>
    <row r="977" spans="1:4">
      <c r="B977" t="s">
        <v>12849</v>
      </c>
    </row>
    <row r="979" spans="1:4">
      <c r="A979" t="s">
        <v>12855</v>
      </c>
      <c r="B979" t="s">
        <v>12856</v>
      </c>
    </row>
    <row r="980" spans="1:4">
      <c r="B980" t="s">
        <v>12857</v>
      </c>
    </row>
    <row r="981" spans="1:4">
      <c r="B981" t="s">
        <v>12858</v>
      </c>
      <c r="C981" t="s">
        <v>3538</v>
      </c>
      <c r="D981" t="s">
        <v>12859</v>
      </c>
    </row>
    <row r="983" spans="1:4">
      <c r="A983" t="s">
        <v>12855</v>
      </c>
      <c r="B983" t="s">
        <v>12860</v>
      </c>
      <c r="C983" t="s">
        <v>978</v>
      </c>
      <c r="D983" t="s">
        <v>12871</v>
      </c>
    </row>
    <row r="984" spans="1:4">
      <c r="B984" t="s">
        <v>12874</v>
      </c>
    </row>
    <row r="985" spans="1:4">
      <c r="B985" t="s">
        <v>12875</v>
      </c>
    </row>
    <row r="986" spans="1:4">
      <c r="B986" t="s">
        <v>12876</v>
      </c>
    </row>
    <row r="987" spans="1:4">
      <c r="B987" t="s">
        <v>12877</v>
      </c>
    </row>
    <row r="988" spans="1:4">
      <c r="A988" t="s">
        <v>12878</v>
      </c>
      <c r="B988" t="s">
        <v>12879</v>
      </c>
      <c r="C988" t="s">
        <v>978</v>
      </c>
      <c r="D988" t="s">
        <v>12880</v>
      </c>
    </row>
    <row r="989" spans="1:4">
      <c r="A989" t="s">
        <v>12897</v>
      </c>
      <c r="B989" t="s">
        <v>12898</v>
      </c>
      <c r="C989" t="s">
        <v>978</v>
      </c>
      <c r="D989" t="s">
        <v>12899</v>
      </c>
    </row>
    <row r="990" spans="1:4">
      <c r="B990" t="s">
        <v>12901</v>
      </c>
    </row>
    <row r="991" spans="1:4">
      <c r="B991" t="s">
        <v>12903</v>
      </c>
    </row>
    <row r="992" spans="1:4">
      <c r="B992" t="s">
        <v>12904</v>
      </c>
    </row>
    <row r="993" spans="1:4">
      <c r="B993" t="s">
        <v>12905</v>
      </c>
    </row>
    <row r="994" spans="1:4">
      <c r="B994" t="s">
        <v>12906</v>
      </c>
    </row>
    <row r="995" spans="1:4">
      <c r="B995" t="s">
        <v>12907</v>
      </c>
    </row>
    <row r="996" spans="1:4">
      <c r="B996" t="s">
        <v>12908</v>
      </c>
    </row>
    <row r="997" spans="1:4">
      <c r="B997" t="s">
        <v>12909</v>
      </c>
    </row>
    <row r="998" spans="1:4">
      <c r="A998" t="s">
        <v>12911</v>
      </c>
      <c r="B998" t="s">
        <v>12912</v>
      </c>
      <c r="C998" t="s">
        <v>978</v>
      </c>
      <c r="D998" t="s">
        <v>12913</v>
      </c>
    </row>
    <row r="999" spans="1:4">
      <c r="A999" t="s">
        <v>12920</v>
      </c>
      <c r="B999" t="s">
        <v>12921</v>
      </c>
      <c r="C999" t="s">
        <v>985</v>
      </c>
      <c r="D999" t="s">
        <v>12922</v>
      </c>
    </row>
    <row r="1000" spans="1:4">
      <c r="A1000" t="s">
        <v>12923</v>
      </c>
      <c r="B1000" t="s">
        <v>12924</v>
      </c>
      <c r="C1000" t="s">
        <v>978</v>
      </c>
      <c r="D1000" t="s">
        <v>12925</v>
      </c>
    </row>
    <row r="1001" spans="1:4">
      <c r="A1001" t="s">
        <v>12934</v>
      </c>
      <c r="B1001" t="s">
        <v>12935</v>
      </c>
      <c r="C1001" t="s">
        <v>978</v>
      </c>
      <c r="D1001" t="s">
        <v>12937</v>
      </c>
    </row>
    <row r="1002" spans="1:4">
      <c r="B1002" t="s">
        <v>12936</v>
      </c>
    </row>
    <row r="1003" spans="1:4">
      <c r="B1003" t="s">
        <v>12938</v>
      </c>
    </row>
    <row r="1004" spans="1:4">
      <c r="B1004" t="s">
        <v>12939</v>
      </c>
    </row>
    <row r="1006" spans="1:4">
      <c r="A1006" t="s">
        <v>12941</v>
      </c>
      <c r="B1006" t="s">
        <v>12942</v>
      </c>
    </row>
    <row r="1007" spans="1:4">
      <c r="B1007" t="s">
        <v>12943</v>
      </c>
    </row>
    <row r="1008" spans="1:4">
      <c r="B1008" t="s">
        <v>12945</v>
      </c>
    </row>
    <row r="1009" spans="1:4">
      <c r="B1009" t="s">
        <v>12946</v>
      </c>
    </row>
    <row r="1010" spans="1:4">
      <c r="B1010" t="s">
        <v>12947</v>
      </c>
    </row>
    <row r="1011" spans="1:4">
      <c r="B1011" t="s">
        <v>12948</v>
      </c>
    </row>
    <row r="1012" spans="1:4">
      <c r="B1012" t="s">
        <v>12949</v>
      </c>
    </row>
    <row r="1013" spans="1:4">
      <c r="B1013" t="s">
        <v>12950</v>
      </c>
    </row>
    <row r="1014" spans="1:4">
      <c r="B1014" t="s">
        <v>12951</v>
      </c>
      <c r="C1014" t="s">
        <v>3538</v>
      </c>
      <c r="D1014" t="s">
        <v>12944</v>
      </c>
    </row>
    <row r="1015" spans="1:4">
      <c r="A1015" t="s">
        <v>12957</v>
      </c>
      <c r="B1015" t="s">
        <v>12958</v>
      </c>
      <c r="C1015" t="s">
        <v>978</v>
      </c>
      <c r="D1015" t="s">
        <v>12959</v>
      </c>
    </row>
    <row r="1016" spans="1:4">
      <c r="B1016" t="s">
        <v>12960</v>
      </c>
    </row>
    <row r="1017" spans="1:4">
      <c r="B1017" t="s">
        <v>12961</v>
      </c>
    </row>
    <row r="1018" spans="1:4">
      <c r="B1018" t="s">
        <v>12962</v>
      </c>
    </row>
    <row r="1019" spans="1:4">
      <c r="B1019" t="s">
        <v>12963</v>
      </c>
    </row>
    <row r="1020" spans="1:4">
      <c r="A1020" t="s">
        <v>12957</v>
      </c>
      <c r="B1020" t="s">
        <v>12964</v>
      </c>
      <c r="C1020" t="s">
        <v>978</v>
      </c>
      <c r="D1020" t="s">
        <v>12965</v>
      </c>
    </row>
    <row r="1021" spans="1:4">
      <c r="B1021" t="s">
        <v>12966</v>
      </c>
    </row>
    <row r="1022" spans="1:4">
      <c r="B1022" t="s">
        <v>12967</v>
      </c>
    </row>
    <row r="1023" spans="1:4">
      <c r="A1023" t="s">
        <v>12970</v>
      </c>
      <c r="B1023" t="s">
        <v>12971</v>
      </c>
      <c r="C1023" t="s">
        <v>978</v>
      </c>
      <c r="D1023" t="s">
        <v>12974</v>
      </c>
    </row>
    <row r="1024" spans="1:4">
      <c r="B1024" t="s">
        <v>12972</v>
      </c>
    </row>
    <row r="1025" spans="1:4">
      <c r="B1025" t="s">
        <v>12973</v>
      </c>
    </row>
    <row r="1026" spans="1:4">
      <c r="A1026" t="s">
        <v>12970</v>
      </c>
    </row>
    <row r="1028" spans="1:4">
      <c r="A1028" t="s">
        <v>12970</v>
      </c>
      <c r="B1028" t="s">
        <v>12979</v>
      </c>
      <c r="C1028" t="s">
        <v>978</v>
      </c>
      <c r="D1028" t="s">
        <v>12980</v>
      </c>
    </row>
    <row r="1030" spans="1:4">
      <c r="A1030" t="s">
        <v>12983</v>
      </c>
      <c r="B1030" t="s">
        <v>12984</v>
      </c>
    </row>
    <row r="1031" spans="1:4">
      <c r="B1031" t="s">
        <v>12985</v>
      </c>
    </row>
    <row r="1032" spans="1:4">
      <c r="B1032" t="s">
        <v>12986</v>
      </c>
      <c r="C1032" t="s">
        <v>3538</v>
      </c>
      <c r="D1032" t="s">
        <v>12987</v>
      </c>
    </row>
    <row r="1034" spans="1:4">
      <c r="A1034" t="s">
        <v>12989</v>
      </c>
      <c r="B1034" t="s">
        <v>12990</v>
      </c>
      <c r="C1034" t="s">
        <v>978</v>
      </c>
      <c r="D1034" t="s">
        <v>12994</v>
      </c>
    </row>
    <row r="1035" spans="1:4">
      <c r="B1035" t="s">
        <v>12991</v>
      </c>
    </row>
    <row r="1036" spans="1:4">
      <c r="B1036" t="s">
        <v>12992</v>
      </c>
    </row>
    <row r="1037" spans="1:4">
      <c r="B1037" t="s">
        <v>12993</v>
      </c>
    </row>
    <row r="1038" spans="1:4">
      <c r="B1038" t="s">
        <v>12995</v>
      </c>
    </row>
    <row r="1039" spans="1:4">
      <c r="A1039" t="s">
        <v>12996</v>
      </c>
      <c r="B1039" t="s">
        <v>12997</v>
      </c>
      <c r="C1039" t="s">
        <v>978</v>
      </c>
      <c r="D1039" t="s">
        <v>12998</v>
      </c>
    </row>
    <row r="1041" spans="1:4">
      <c r="A1041" t="s">
        <v>13002</v>
      </c>
      <c r="B1041" t="s">
        <v>13003</v>
      </c>
      <c r="C1041" t="s">
        <v>3538</v>
      </c>
      <c r="D1041" t="s">
        <v>13004</v>
      </c>
    </row>
    <row r="1043" spans="1:4">
      <c r="A1043" t="s">
        <v>13006</v>
      </c>
      <c r="B1043" t="s">
        <v>13007</v>
      </c>
      <c r="C1043" t="s">
        <v>3538</v>
      </c>
      <c r="D1043" t="s">
        <v>13008</v>
      </c>
    </row>
    <row r="1045" spans="1:4">
      <c r="A1045" t="s">
        <v>13006</v>
      </c>
      <c r="B1045" t="s">
        <v>13009</v>
      </c>
      <c r="C1045" t="s">
        <v>978</v>
      </c>
      <c r="D1045" t="s">
        <v>13010</v>
      </c>
    </row>
    <row r="1047" spans="1:4">
      <c r="A1047" t="s">
        <v>13013</v>
      </c>
      <c r="B1047" t="s">
        <v>13014</v>
      </c>
      <c r="C1047" t="s">
        <v>978</v>
      </c>
      <c r="D1047" t="s">
        <v>13015</v>
      </c>
    </row>
    <row r="1048" spans="1:4">
      <c r="B1048" t="s">
        <v>13016</v>
      </c>
    </row>
    <row r="1050" spans="1:4">
      <c r="A1050" t="s">
        <v>13035</v>
      </c>
      <c r="B1050" t="s">
        <v>13036</v>
      </c>
      <c r="C1050" t="s">
        <v>3538</v>
      </c>
      <c r="D1050" t="s">
        <v>13037</v>
      </c>
    </row>
    <row r="1051" spans="1:4">
      <c r="B1051" t="s">
        <v>13038</v>
      </c>
      <c r="C1051" t="s">
        <v>978</v>
      </c>
      <c r="D1051" t="s">
        <v>3481</v>
      </c>
    </row>
    <row r="1052" spans="1:4">
      <c r="B1052" s="623" t="s">
        <v>13039</v>
      </c>
    </row>
    <row r="1053" spans="1:4">
      <c r="B1053" t="s">
        <v>13040</v>
      </c>
    </row>
    <row r="1054" spans="1:4">
      <c r="B1054" s="1308" t="s">
        <v>13042</v>
      </c>
    </row>
    <row r="1055" spans="1:4">
      <c r="B1055" t="s">
        <v>13041</v>
      </c>
    </row>
    <row r="1056" spans="1:4">
      <c r="B1056" t="s">
        <v>13045</v>
      </c>
    </row>
    <row r="1057" spans="1:4">
      <c r="B1057" t="s">
        <v>13046</v>
      </c>
    </row>
    <row r="1058" spans="1:4">
      <c r="B1058" t="s">
        <v>13047</v>
      </c>
    </row>
    <row r="1059" spans="1:4">
      <c r="B1059" t="s">
        <v>13857</v>
      </c>
    </row>
    <row r="1060" spans="1:4">
      <c r="A1060" t="s">
        <v>13859</v>
      </c>
      <c r="B1060" t="s">
        <v>13860</v>
      </c>
      <c r="C1060" t="s">
        <v>978</v>
      </c>
      <c r="D1060" t="s">
        <v>3507</v>
      </c>
    </row>
    <row r="1061" spans="1:4">
      <c r="A1061" t="s">
        <v>13861</v>
      </c>
      <c r="B1061" t="s">
        <v>13862</v>
      </c>
      <c r="C1061" t="s">
        <v>978</v>
      </c>
      <c r="D1061" t="s">
        <v>13863</v>
      </c>
    </row>
    <row r="1062" spans="1:4">
      <c r="B1062" t="s">
        <v>13878</v>
      </c>
      <c r="C1062" t="s">
        <v>978</v>
      </c>
      <c r="D1062" t="s">
        <v>3515</v>
      </c>
    </row>
    <row r="1063" spans="1:4">
      <c r="A1063" t="s">
        <v>13879</v>
      </c>
      <c r="B1063" t="s">
        <v>13880</v>
      </c>
      <c r="C1063" t="s">
        <v>978</v>
      </c>
      <c r="D1063" t="s">
        <v>3518</v>
      </c>
    </row>
    <row r="1064" spans="1:4">
      <c r="A1064" t="s">
        <v>13883</v>
      </c>
      <c r="B1064" t="s">
        <v>13884</v>
      </c>
      <c r="C1064" t="s">
        <v>978</v>
      </c>
      <c r="D1064" t="s">
        <v>3526</v>
      </c>
    </row>
    <row r="1065" spans="1:4">
      <c r="B1065" t="s">
        <v>13885</v>
      </c>
    </row>
    <row r="1066" spans="1:4">
      <c r="B1066" t="s">
        <v>13886</v>
      </c>
    </row>
    <row r="1067" spans="1:4">
      <c r="B1067" t="s">
        <v>13887</v>
      </c>
    </row>
    <row r="1069" spans="1:4">
      <c r="A1069" t="s">
        <v>13888</v>
      </c>
      <c r="B1069" t="s">
        <v>13889</v>
      </c>
    </row>
    <row r="1071" spans="1:4">
      <c r="A1071" t="s">
        <v>13888</v>
      </c>
      <c r="B1071" t="s">
        <v>13890</v>
      </c>
      <c r="C1071" t="s">
        <v>978</v>
      </c>
      <c r="D1071" t="s">
        <v>13891</v>
      </c>
    </row>
    <row r="1074" spans="1:4">
      <c r="A1074" t="s">
        <v>13892</v>
      </c>
      <c r="B1074" t="s">
        <v>13009</v>
      </c>
      <c r="C1074" t="s">
        <v>978</v>
      </c>
      <c r="D1074" t="s">
        <v>3535</v>
      </c>
    </row>
    <row r="1077" spans="1:4">
      <c r="A1077" t="s">
        <v>13894</v>
      </c>
      <c r="B1077" t="s">
        <v>13895</v>
      </c>
    </row>
    <row r="1079" spans="1:4">
      <c r="A1079" t="s">
        <v>13926</v>
      </c>
      <c r="B1079" t="s">
        <v>13927</v>
      </c>
    </row>
    <row r="1080" spans="1:4">
      <c r="B1080" t="s">
        <v>13928</v>
      </c>
    </row>
    <row r="1081" spans="1:4">
      <c r="B1081" t="s">
        <v>13933</v>
      </c>
      <c r="C1081" t="s">
        <v>3538</v>
      </c>
      <c r="D1081" t="s">
        <v>13922</v>
      </c>
    </row>
    <row r="1083" spans="1:4">
      <c r="A1083" t="s">
        <v>13981</v>
      </c>
      <c r="B1083" t="s">
        <v>13982</v>
      </c>
      <c r="C1083" t="s">
        <v>3538</v>
      </c>
      <c r="D1083" t="s">
        <v>13983</v>
      </c>
    </row>
    <row r="1085" spans="1:4">
      <c r="A1085" t="s">
        <v>13991</v>
      </c>
      <c r="B1085" t="s">
        <v>13992</v>
      </c>
      <c r="C1085" t="s">
        <v>978</v>
      </c>
      <c r="D1085" t="s">
        <v>13997</v>
      </c>
    </row>
    <row r="1086" spans="1:4">
      <c r="B1086" t="s">
        <v>13993</v>
      </c>
    </row>
    <row r="1087" spans="1:4">
      <c r="B1087" t="s">
        <v>13995</v>
      </c>
    </row>
    <row r="1088" spans="1:4">
      <c r="B1088" t="s">
        <v>13996</v>
      </c>
    </row>
    <row r="1090" spans="1:4">
      <c r="A1090" t="s">
        <v>14110</v>
      </c>
      <c r="B1090" t="s">
        <v>14111</v>
      </c>
    </row>
    <row r="1091" spans="1:4">
      <c r="B1091" t="s">
        <v>14112</v>
      </c>
    </row>
    <row r="1092" spans="1:4">
      <c r="B1092" t="s">
        <v>14123</v>
      </c>
      <c r="C1092" t="s">
        <v>3538</v>
      </c>
      <c r="D1092" t="s">
        <v>14113</v>
      </c>
    </row>
    <row r="1094" spans="1:4">
      <c r="A1094" t="s">
        <v>14124</v>
      </c>
      <c r="B1094" t="s">
        <v>14125</v>
      </c>
    </row>
    <row r="1095" spans="1:4">
      <c r="B1095" t="s">
        <v>14126</v>
      </c>
      <c r="C1095" t="s">
        <v>3538</v>
      </c>
      <c r="D1095" t="s">
        <v>14127</v>
      </c>
    </row>
    <row r="1097" spans="1:4">
      <c r="A1097" t="s">
        <v>14143</v>
      </c>
      <c r="B1097" t="s">
        <v>14144</v>
      </c>
    </row>
    <row r="1100" spans="1:4">
      <c r="A1100" t="s">
        <v>14143</v>
      </c>
      <c r="B1100" t="s">
        <v>14170</v>
      </c>
      <c r="C1100" t="s">
        <v>978</v>
      </c>
      <c r="D1100" t="s">
        <v>14177</v>
      </c>
    </row>
    <row r="1101" spans="1:4">
      <c r="B1101" t="s">
        <v>14171</v>
      </c>
    </row>
    <row r="1102" spans="1:4">
      <c r="B1102" t="s">
        <v>14172</v>
      </c>
    </row>
    <row r="1103" spans="1:4">
      <c r="B1103" t="s">
        <v>14173</v>
      </c>
    </row>
    <row r="1104" spans="1:4">
      <c r="B1104" t="s">
        <v>14174</v>
      </c>
    </row>
    <row r="1105" spans="1:4">
      <c r="B1105" t="s">
        <v>14175</v>
      </c>
    </row>
    <row r="1106" spans="1:4">
      <c r="A1106" t="s">
        <v>14181</v>
      </c>
      <c r="B1106" t="s">
        <v>14176</v>
      </c>
      <c r="C1106" t="s">
        <v>14663</v>
      </c>
      <c r="D1106" t="s">
        <v>14178</v>
      </c>
    </row>
    <row r="1107" spans="1:4">
      <c r="B1107" t="s">
        <v>14182</v>
      </c>
    </row>
    <row r="1108" spans="1:4">
      <c r="B1108" t="s">
        <v>14183</v>
      </c>
    </row>
    <row r="1109" spans="1:4">
      <c r="B1109" t="s">
        <v>14186</v>
      </c>
    </row>
    <row r="1110" spans="1:4">
      <c r="B1110" t="s">
        <v>14187</v>
      </c>
    </row>
    <row r="1111" spans="1:4">
      <c r="B1111" t="s">
        <v>14660</v>
      </c>
    </row>
    <row r="1112" spans="1:4">
      <c r="B1112" t="s">
        <v>14661</v>
      </c>
    </row>
    <row r="1113" spans="1:4">
      <c r="B1113" t="s">
        <v>14662</v>
      </c>
    </row>
    <row r="1115" spans="1:4">
      <c r="A1115" t="s">
        <v>14664</v>
      </c>
      <c r="B1115" t="s">
        <v>14665</v>
      </c>
    </row>
    <row r="1116" spans="1:4">
      <c r="B1116" t="s">
        <v>14667</v>
      </c>
    </row>
    <row r="1117" spans="1:4">
      <c r="B1117" t="s">
        <v>14668</v>
      </c>
      <c r="C1117" t="s">
        <v>3538</v>
      </c>
      <c r="D1117" t="s">
        <v>14666</v>
      </c>
    </row>
    <row r="1118" spans="1:4">
      <c r="B1118" t="s">
        <v>14669</v>
      </c>
    </row>
    <row r="1119" spans="1:4">
      <c r="B1119" t="s">
        <v>14670</v>
      </c>
    </row>
    <row r="1120" spans="1:4">
      <c r="B1120" t="s">
        <v>14671</v>
      </c>
    </row>
    <row r="1122" spans="1:4">
      <c r="A1122" t="s">
        <v>14672</v>
      </c>
      <c r="B1122" t="s">
        <v>14673</v>
      </c>
    </row>
    <row r="1123" spans="1:4">
      <c r="B1123" t="s">
        <v>14674</v>
      </c>
      <c r="C1123" t="s">
        <v>3538</v>
      </c>
      <c r="D1123" t="s">
        <v>14675</v>
      </c>
    </row>
    <row r="1125" spans="1:4">
      <c r="A1125" t="s">
        <v>14677</v>
      </c>
      <c r="B1125" t="s">
        <v>14678</v>
      </c>
      <c r="C1125" t="s">
        <v>3538</v>
      </c>
      <c r="D1125" t="s">
        <v>14679</v>
      </c>
    </row>
    <row r="1127" spans="1:4">
      <c r="A1127" t="s">
        <v>14680</v>
      </c>
      <c r="B1127" t="s">
        <v>14681</v>
      </c>
    </row>
    <row r="1128" spans="1:4">
      <c r="B1128" t="s">
        <v>14682</v>
      </c>
    </row>
    <row r="1130" spans="1:4">
      <c r="A1130" t="s">
        <v>14685</v>
      </c>
      <c r="B1130" t="s">
        <v>14686</v>
      </c>
      <c r="C1130" t="s">
        <v>3538</v>
      </c>
      <c r="D1130" t="s">
        <v>14687</v>
      </c>
    </row>
    <row r="1132" spans="1:4">
      <c r="A1132" t="s">
        <v>14695</v>
      </c>
      <c r="B1132" t="s">
        <v>3552</v>
      </c>
      <c r="C1132" t="s">
        <v>3538</v>
      </c>
      <c r="D1132" t="s">
        <v>14696</v>
      </c>
    </row>
  </sheetData>
  <phoneticPr fontId="52" type="noConversion"/>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B050"/>
  </sheetPr>
  <dimension ref="A1:AA78"/>
  <sheetViews>
    <sheetView showGridLines="0" tabSelected="1" zoomScaleNormal="100" workbookViewId="0"/>
  </sheetViews>
  <sheetFormatPr defaultColWidth="0" defaultRowHeight="14.5" zeroHeight="1"/>
  <cols>
    <col min="1" max="1" width="17.453125" style="39" customWidth="1"/>
    <col min="2" max="2" width="15" style="39" customWidth="1"/>
    <col min="3" max="6" width="13.81640625" style="39" customWidth="1"/>
    <col min="7" max="7" width="1.81640625" style="39" customWidth="1"/>
    <col min="8" max="8" width="15.81640625" style="39" customWidth="1"/>
    <col min="9" max="9" width="13.81640625" style="39" customWidth="1"/>
    <col min="10" max="10" width="15.453125" style="39" customWidth="1"/>
    <col min="11" max="11" width="16.54296875" style="39" customWidth="1"/>
    <col min="12" max="12" width="16.1796875" style="39" customWidth="1"/>
    <col min="13" max="13" width="1.81640625" style="39" customWidth="1"/>
    <col min="14" max="16384" width="0" style="39" hidden="1"/>
  </cols>
  <sheetData>
    <row r="1" spans="1:27" s="162" customFormat="1" ht="55" customHeight="1">
      <c r="A1" s="1130" t="str">
        <f>Development!A3&amp;" Residential Efficiency Program"</f>
        <v>2024 Residential Efficiency Program</v>
      </c>
      <c r="B1" s="1129"/>
      <c r="C1" s="1129"/>
      <c r="D1" s="1129"/>
      <c r="E1" s="1129"/>
      <c r="F1" s="1129"/>
      <c r="G1" s="1129"/>
      <c r="H1" s="1129"/>
      <c r="I1" s="1133"/>
      <c r="J1" s="1133"/>
      <c r="K1" s="1133"/>
      <c r="L1" s="1133"/>
      <c r="M1" s="1133"/>
      <c r="Q1" s="1094"/>
      <c r="R1" s="1094"/>
      <c r="S1" s="1094"/>
      <c r="T1" s="1094"/>
      <c r="U1" s="1094"/>
      <c r="V1" s="1094"/>
      <c r="W1" s="1094"/>
      <c r="X1" s="1094"/>
      <c r="Y1" s="1094"/>
      <c r="Z1" s="1094"/>
      <c r="AA1" s="1094"/>
    </row>
    <row r="2" spans="1:27" s="162" customFormat="1" ht="55" customHeight="1" thickBot="1">
      <c r="A2" s="1132" t="str">
        <f>"Home Comfort and Home Performance 
Rebate Application, Version "&amp;Development!$A$2</f>
        <v>Home Comfort and Home Performance 
Rebate Application, Version 3.0</v>
      </c>
      <c r="B2" s="1129"/>
      <c r="C2" s="1129"/>
      <c r="D2" s="1129"/>
      <c r="E2" s="1129"/>
      <c r="F2" s="1129"/>
      <c r="G2" s="1129"/>
      <c r="H2" s="1129"/>
      <c r="I2" s="1133"/>
      <c r="J2" s="1133"/>
      <c r="K2" s="1133"/>
      <c r="L2" s="1133"/>
      <c r="M2" s="1133"/>
    </row>
    <row r="3" spans="1:27" s="781" customFormat="1" ht="68.5" customHeight="1" thickTop="1">
      <c r="A3" s="1553" t="s">
        <v>14180</v>
      </c>
      <c r="B3" s="1553"/>
      <c r="C3" s="1553"/>
      <c r="D3" s="1553"/>
      <c r="E3" s="1553"/>
      <c r="F3" s="1553"/>
      <c r="G3" s="1553"/>
      <c r="H3" s="1553"/>
      <c r="I3" s="1553"/>
      <c r="J3" s="1553"/>
      <c r="K3" s="1553"/>
      <c r="L3" s="1553"/>
      <c r="M3" s="1553"/>
    </row>
    <row r="4" spans="1:27" ht="18.5" thickBot="1">
      <c r="A4" s="1554" t="s">
        <v>157</v>
      </c>
      <c r="B4" s="1554"/>
      <c r="C4" s="1554"/>
      <c r="D4" s="1554"/>
      <c r="E4" s="1554"/>
      <c r="F4" s="1554"/>
      <c r="G4" s="1554"/>
      <c r="H4" s="1554"/>
      <c r="I4" s="1554"/>
      <c r="J4" s="1554"/>
      <c r="K4" s="1554"/>
      <c r="L4" s="1554"/>
    </row>
    <row r="5" spans="1:27" ht="28" customHeight="1">
      <c r="A5" s="1536" t="s">
        <v>218</v>
      </c>
      <c r="B5" s="1536"/>
      <c r="C5" s="1549"/>
      <c r="D5" s="1549"/>
      <c r="E5" s="1549"/>
      <c r="F5" s="1549"/>
      <c r="G5" s="154"/>
      <c r="H5" s="154"/>
      <c r="I5" s="154"/>
      <c r="J5" s="406" t="s">
        <v>490</v>
      </c>
      <c r="K5" s="1549"/>
      <c r="L5" s="1549"/>
    </row>
    <row r="6" spans="1:27" ht="28" customHeight="1">
      <c r="A6" s="1536" t="s">
        <v>1718</v>
      </c>
      <c r="B6" s="1536"/>
      <c r="C6" s="1540"/>
      <c r="D6" s="1540"/>
      <c r="E6" s="1540"/>
      <c r="F6" s="1540"/>
      <c r="G6" s="154"/>
      <c r="H6" s="154"/>
      <c r="I6" s="154"/>
      <c r="J6" s="406" t="s">
        <v>491</v>
      </c>
      <c r="K6" s="1565"/>
      <c r="L6" s="1549"/>
    </row>
    <row r="7" spans="1:27" ht="28" customHeight="1">
      <c r="A7" s="1536" t="s">
        <v>206</v>
      </c>
      <c r="B7" s="1536"/>
      <c r="C7" s="1540"/>
      <c r="D7" s="1540"/>
      <c r="E7" s="1540"/>
      <c r="F7" s="1540"/>
      <c r="G7" s="154"/>
      <c r="H7" s="406" t="s">
        <v>0</v>
      </c>
      <c r="I7" s="1549"/>
      <c r="J7" s="1549"/>
      <c r="K7" s="406" t="s">
        <v>1</v>
      </c>
      <c r="L7" s="138"/>
    </row>
    <row r="8" spans="1:27" ht="28" customHeight="1">
      <c r="A8" s="1561" t="s">
        <v>492</v>
      </c>
      <c r="B8" s="1562"/>
      <c r="C8" s="1540"/>
      <c r="D8" s="1540"/>
      <c r="E8" s="1540"/>
      <c r="F8" s="1540"/>
      <c r="G8" s="154"/>
      <c r="H8" s="406" t="s">
        <v>0</v>
      </c>
      <c r="I8" s="1549"/>
      <c r="J8" s="1549"/>
      <c r="K8" s="406" t="s">
        <v>1</v>
      </c>
      <c r="L8" s="138"/>
    </row>
    <row r="9" spans="1:27" ht="28" customHeight="1">
      <c r="A9" s="1536"/>
      <c r="B9" s="1536"/>
      <c r="C9" s="1571"/>
      <c r="D9" s="1571"/>
      <c r="E9" s="1571"/>
      <c r="F9" s="1571"/>
      <c r="G9" s="154"/>
      <c r="H9" s="154"/>
      <c r="I9" s="1568" t="s">
        <v>208</v>
      </c>
      <c r="J9" s="1568"/>
      <c r="K9" s="1567"/>
      <c r="L9" s="1567"/>
    </row>
    <row r="10" spans="1:27" ht="28" customHeight="1">
      <c r="A10" s="1536" t="s">
        <v>209</v>
      </c>
      <c r="B10" s="1536"/>
      <c r="C10" s="1549"/>
      <c r="D10" s="1549"/>
      <c r="E10" s="1549"/>
      <c r="F10" s="1549"/>
      <c r="G10" s="154"/>
      <c r="H10" s="154"/>
      <c r="I10" s="1563" t="s">
        <v>210</v>
      </c>
      <c r="J10" s="1563"/>
      <c r="K10" s="1564"/>
      <c r="L10" s="1564"/>
    </row>
    <row r="11" spans="1:27" ht="28" customHeight="1">
      <c r="A11" s="1536" t="s">
        <v>4</v>
      </c>
      <c r="B11" s="1536"/>
      <c r="C11" s="1559"/>
      <c r="D11" s="1540"/>
      <c r="E11" s="1540"/>
      <c r="F11" s="1540"/>
      <c r="G11" s="154"/>
      <c r="H11" s="154"/>
      <c r="I11"/>
    </row>
    <row r="12" spans="1:27">
      <c r="A12" s="405"/>
      <c r="B12" s="405"/>
      <c r="C12" s="154"/>
      <c r="D12" s="154"/>
      <c r="E12" s="154"/>
      <c r="F12" s="154"/>
      <c r="G12" s="154"/>
      <c r="H12" s="154"/>
      <c r="I12" s="154"/>
      <c r="J12" s="154"/>
      <c r="K12" s="154"/>
      <c r="L12" s="154"/>
    </row>
    <row r="13" spans="1:27" ht="28" customHeight="1">
      <c r="A13" s="180" t="s">
        <v>3566</v>
      </c>
      <c r="B13" s="180"/>
      <c r="C13" s="1549" t="s">
        <v>1332</v>
      </c>
      <c r="D13" s="1549"/>
      <c r="E13"/>
      <c r="F13"/>
      <c r="G13"/>
      <c r="H13"/>
      <c r="J13" s="406" t="s">
        <v>3567</v>
      </c>
      <c r="K13" s="1549"/>
      <c r="L13" s="1549"/>
    </row>
    <row r="14" spans="1:27">
      <c r="A14" s="36"/>
      <c r="B14" s="36"/>
      <c r="C14" s="1570"/>
      <c r="D14" s="1570"/>
      <c r="E14" s="1570"/>
      <c r="F14" s="1570"/>
      <c r="G14" s="1570"/>
      <c r="H14" s="1570"/>
      <c r="I14" s="1570"/>
      <c r="J14" s="1569"/>
      <c r="K14" s="1569"/>
      <c r="L14" s="1569"/>
    </row>
    <row r="15" spans="1:27" ht="28">
      <c r="A15" s="180" t="s">
        <v>493</v>
      </c>
      <c r="B15" s="180"/>
      <c r="C15" s="1549" t="s">
        <v>1332</v>
      </c>
      <c r="D15" s="1549"/>
      <c r="E15" s="404"/>
      <c r="F15" s="404"/>
      <c r="G15" s="404"/>
      <c r="H15" s="404"/>
      <c r="I15" s="404"/>
      <c r="J15" s="406" t="s">
        <v>3569</v>
      </c>
      <c r="K15" s="1549" t="s">
        <v>1332</v>
      </c>
      <c r="L15" s="1549"/>
    </row>
    <row r="16" spans="1:27">
      <c r="A16" s="36"/>
      <c r="B16" s="36"/>
      <c r="C16" s="404"/>
      <c r="D16" s="404"/>
      <c r="E16" s="404"/>
      <c r="F16" s="404"/>
      <c r="G16" s="404"/>
      <c r="H16" s="404"/>
      <c r="I16" s="404"/>
      <c r="J16" s="405"/>
      <c r="K16" s="405"/>
      <c r="L16" s="405"/>
    </row>
    <row r="17" spans="1:12" ht="28" customHeight="1">
      <c r="A17" s="1561" t="s">
        <v>14141</v>
      </c>
      <c r="B17" s="1561"/>
      <c r="C17" s="1549" t="s">
        <v>1332</v>
      </c>
      <c r="D17" s="1549"/>
      <c r="E17" s="1474" t="s">
        <v>14142</v>
      </c>
      <c r="F17" s="1473"/>
      <c r="G17" s="1473"/>
      <c r="H17" s="1473"/>
      <c r="I17" s="1473"/>
      <c r="J17" s="70"/>
      <c r="K17" s="70"/>
      <c r="L17" s="70"/>
    </row>
    <row r="18" spans="1:12" ht="18.5" thickBot="1">
      <c r="A18" s="1533" t="s">
        <v>6</v>
      </c>
      <c r="B18" s="1533"/>
      <c r="C18" s="1533"/>
      <c r="D18" s="1533"/>
      <c r="E18" s="1533"/>
      <c r="F18" s="1533"/>
      <c r="G18" s="1533"/>
      <c r="H18" s="1533"/>
      <c r="I18" s="1533"/>
      <c r="J18" s="1533"/>
      <c r="K18" s="1533"/>
      <c r="L18" s="1533"/>
    </row>
    <row r="19" spans="1:12" ht="11.15" customHeight="1">
      <c r="A19" s="181"/>
      <c r="B19" s="181"/>
      <c r="C19" s="181"/>
      <c r="D19" s="181"/>
      <c r="E19" s="181"/>
      <c r="F19" s="181"/>
      <c r="G19" s="181"/>
      <c r="H19" s="181"/>
      <c r="I19" s="181"/>
      <c r="J19" s="400"/>
      <c r="K19" s="400"/>
      <c r="L19" s="400"/>
    </row>
    <row r="20" spans="1:12" ht="28" customHeight="1">
      <c r="A20" s="1536" t="s">
        <v>7</v>
      </c>
      <c r="B20" s="1536"/>
      <c r="C20" s="1549"/>
      <c r="D20" s="1549"/>
      <c r="E20" s="1549"/>
      <c r="F20" s="1549"/>
      <c r="G20" s="139"/>
      <c r="H20" s="139"/>
      <c r="I20" s="182"/>
      <c r="J20" s="182"/>
      <c r="K20" s="182"/>
      <c r="L20" s="139"/>
    </row>
    <row r="21" spans="1:12" ht="28" customHeight="1">
      <c r="A21" s="1536" t="s">
        <v>8</v>
      </c>
      <c r="B21" s="1536"/>
      <c r="C21" s="1540"/>
      <c r="D21" s="1540"/>
      <c r="E21" s="1540"/>
      <c r="F21" s="1540"/>
      <c r="G21" s="154"/>
      <c r="H21" s="406" t="s">
        <v>0</v>
      </c>
      <c r="I21" s="1549"/>
      <c r="J21" s="1549"/>
      <c r="K21" s="406" t="s">
        <v>1</v>
      </c>
      <c r="L21" s="138"/>
    </row>
    <row r="22" spans="1:12" ht="28" customHeight="1">
      <c r="A22" s="1536" t="s">
        <v>3</v>
      </c>
      <c r="B22" s="1536"/>
      <c r="C22" s="1540"/>
      <c r="D22" s="1540"/>
      <c r="E22" s="1540"/>
      <c r="F22" s="1540"/>
      <c r="G22" s="154"/>
      <c r="J22" s="406" t="s">
        <v>2</v>
      </c>
      <c r="K22" s="1566"/>
      <c r="L22" s="1566"/>
    </row>
    <row r="23" spans="1:12" ht="28" customHeight="1">
      <c r="A23" s="1536" t="s">
        <v>211</v>
      </c>
      <c r="B23" s="1536"/>
      <c r="C23" s="1540"/>
      <c r="D23" s="1540"/>
      <c r="E23" s="1540"/>
      <c r="F23" s="1540"/>
      <c r="G23" s="154"/>
      <c r="J23" s="406" t="s">
        <v>210</v>
      </c>
      <c r="K23" s="1556"/>
      <c r="L23" s="1556"/>
    </row>
    <row r="24" spans="1:12" ht="28" customHeight="1">
      <c r="A24" s="1536" t="s">
        <v>4</v>
      </c>
      <c r="B24" s="1536"/>
      <c r="C24" s="1559"/>
      <c r="D24" s="1540"/>
      <c r="E24" s="1540"/>
      <c r="F24" s="1540"/>
      <c r="G24" s="154"/>
      <c r="J24" s="406" t="s">
        <v>5</v>
      </c>
      <c r="K24" s="1556"/>
      <c r="L24" s="1556"/>
    </row>
    <row r="25" spans="1:12">
      <c r="A25" s="154"/>
      <c r="B25" s="154"/>
      <c r="C25" s="154"/>
      <c r="D25" s="154"/>
      <c r="E25" s="154"/>
      <c r="F25" s="154"/>
      <c r="G25" s="154"/>
      <c r="H25" s="154"/>
      <c r="I25" s="154"/>
      <c r="J25" s="154"/>
      <c r="K25" s="154"/>
      <c r="L25" s="154"/>
    </row>
    <row r="26" spans="1:12">
      <c r="A26" s="139" t="s">
        <v>494</v>
      </c>
      <c r="B26" s="154"/>
      <c r="C26" s="154"/>
      <c r="D26" s="154"/>
      <c r="E26" s="154"/>
      <c r="F26" s="154"/>
      <c r="G26" s="154"/>
      <c r="H26" s="154"/>
      <c r="I26" s="154"/>
      <c r="J26" s="154"/>
      <c r="K26" s="154"/>
      <c r="L26" s="154"/>
    </row>
    <row r="27" spans="1:12">
      <c r="A27" s="140" t="s">
        <v>495</v>
      </c>
      <c r="B27" s="154"/>
      <c r="C27" s="154"/>
      <c r="D27" s="154"/>
      <c r="E27" s="154"/>
      <c r="F27" s="154"/>
      <c r="G27" s="154"/>
      <c r="H27" s="154"/>
      <c r="I27" s="154"/>
      <c r="J27" s="154"/>
      <c r="K27" s="154"/>
      <c r="L27" s="141"/>
    </row>
    <row r="28" spans="1:12">
      <c r="A28" s="154"/>
      <c r="B28" s="154"/>
      <c r="C28" s="154"/>
      <c r="D28" s="154"/>
      <c r="E28" s="154"/>
      <c r="F28" s="154"/>
      <c r="G28" s="154"/>
      <c r="H28" s="154"/>
      <c r="I28" s="154"/>
      <c r="J28" s="154"/>
      <c r="K28" s="154"/>
      <c r="L28" s="154"/>
    </row>
    <row r="29" spans="1:12" ht="75" customHeight="1">
      <c r="A29" s="1557" t="s">
        <v>2408</v>
      </c>
      <c r="B29" s="1557"/>
      <c r="C29" s="1557"/>
      <c r="D29" s="1557"/>
      <c r="E29" s="1557"/>
      <c r="F29" s="1557"/>
      <c r="G29" s="1557"/>
      <c r="H29" s="1557"/>
      <c r="I29" s="1557"/>
      <c r="J29" s="1557"/>
      <c r="K29" s="1557"/>
      <c r="L29" s="1557"/>
    </row>
    <row r="30" spans="1:12" ht="28" customHeight="1">
      <c r="A30" s="1536" t="s">
        <v>3</v>
      </c>
      <c r="B30" s="1536"/>
      <c r="C30" s="1558" t="str">
        <f>IF($C$22="","",$C$22)</f>
        <v/>
      </c>
      <c r="D30" s="1558"/>
      <c r="E30" s="1558"/>
      <c r="F30" s="1558"/>
      <c r="G30" s="154"/>
      <c r="H30" s="71" t="s">
        <v>496</v>
      </c>
      <c r="I30" s="1560"/>
      <c r="J30" s="1560"/>
      <c r="K30" s="1560"/>
      <c r="L30" s="1560"/>
    </row>
    <row r="31" spans="1:12">
      <c r="A31" s="403"/>
      <c r="B31" s="403"/>
      <c r="C31" s="405"/>
      <c r="D31" s="405"/>
      <c r="E31" s="405"/>
      <c r="F31" s="405"/>
      <c r="G31" s="154"/>
      <c r="H31" s="71"/>
      <c r="I31" s="405"/>
      <c r="J31" s="405"/>
      <c r="K31" s="405"/>
      <c r="L31" s="405"/>
    </row>
    <row r="32" spans="1:12" ht="18.5" thickBot="1">
      <c r="A32" s="1533" t="s">
        <v>212</v>
      </c>
      <c r="B32" s="1533"/>
      <c r="C32" s="1533"/>
      <c r="D32" s="1533"/>
      <c r="E32" s="1533"/>
      <c r="F32" s="1533"/>
      <c r="G32" s="1533"/>
      <c r="H32" s="1533"/>
      <c r="I32" s="1533"/>
      <c r="J32" s="1533"/>
      <c r="K32" s="1533"/>
      <c r="L32" s="1533"/>
    </row>
    <row r="33" spans="1:12" ht="18">
      <c r="A33" s="154"/>
      <c r="B33" s="140"/>
      <c r="C33" s="140"/>
      <c r="D33" s="140"/>
      <c r="E33" s="140"/>
      <c r="F33" s="140"/>
      <c r="G33" s="154"/>
      <c r="H33" s="154"/>
      <c r="I33" s="154"/>
      <c r="J33" s="74" t="s">
        <v>13005</v>
      </c>
      <c r="K33" s="1555">
        <f>'Integrated Controls'!I19+'Integrated Controls'!I20+'ASHP Equipment Information'!H13+'Water Heating Worksheet'!D15+'Tune Up Worksheet'!D12+'Home Performance'!J56+'Home Performance'!J109+'Home Performance'!J148+'Home Performance'!J190+'A2WHP Equipment Information'!G13</f>
        <v>0</v>
      </c>
      <c r="L33" s="1555"/>
    </row>
    <row r="34" spans="1:12" ht="18">
      <c r="A34" s="154"/>
      <c r="B34" s="140"/>
      <c r="C34" s="140"/>
      <c r="D34" s="140"/>
      <c r="E34" s="140"/>
      <c r="F34" s="140"/>
      <c r="G34" s="154"/>
      <c r="H34" s="154"/>
      <c r="I34" s="154"/>
      <c r="J34" s="74" t="s">
        <v>3342</v>
      </c>
      <c r="K34" s="1541">
        <f>IFERROR(References!E34+'ASHP Equipment Information'!L13+'Water Heating Worksheet'!D17,"")</f>
        <v>0</v>
      </c>
      <c r="L34" s="1541"/>
    </row>
    <row r="35" spans="1:12" ht="43.75" customHeight="1">
      <c r="A35" s="1544" t="s">
        <v>497</v>
      </c>
      <c r="B35" s="1544"/>
      <c r="C35" s="1544"/>
      <c r="D35" s="1544"/>
      <c r="E35" s="1544"/>
      <c r="F35" s="1544"/>
      <c r="G35" s="1544"/>
      <c r="H35" s="1544"/>
      <c r="I35" s="1544"/>
      <c r="J35" s="1544"/>
      <c r="K35" s="1544"/>
      <c r="L35" s="1544"/>
    </row>
    <row r="36" spans="1:12" ht="3" customHeight="1">
      <c r="A36" s="402"/>
      <c r="B36" s="402"/>
      <c r="C36" s="402"/>
      <c r="D36" s="402"/>
      <c r="E36" s="402"/>
      <c r="F36" s="402"/>
      <c r="G36" s="404"/>
      <c r="H36" s="404"/>
      <c r="I36" s="404"/>
      <c r="J36" s="404"/>
      <c r="K36" s="404"/>
      <c r="L36" s="404"/>
    </row>
    <row r="37" spans="1:12" ht="163.5" customHeight="1">
      <c r="A37" s="1545" t="s">
        <v>595</v>
      </c>
      <c r="B37" s="1546"/>
      <c r="C37" s="1546"/>
      <c r="D37" s="1546"/>
      <c r="E37" s="1546"/>
      <c r="F37" s="1546"/>
      <c r="G37" s="1546"/>
      <c r="H37" s="1546"/>
      <c r="I37" s="1546"/>
      <c r="J37" s="1546"/>
      <c r="K37" s="1546"/>
      <c r="L37" s="1546"/>
    </row>
    <row r="38" spans="1:12" ht="35.15" customHeight="1">
      <c r="A38" s="1547" t="s">
        <v>1769</v>
      </c>
      <c r="B38" s="1548"/>
      <c r="C38" s="1549"/>
      <c r="D38" s="1549"/>
      <c r="E38" s="1549"/>
      <c r="F38" s="1549"/>
      <c r="G38" s="1549"/>
      <c r="H38" s="1549"/>
      <c r="I38" s="1549"/>
      <c r="J38" s="154"/>
      <c r="K38" s="154"/>
      <c r="L38" s="154"/>
    </row>
    <row r="39" spans="1:12">
      <c r="A39" s="401"/>
      <c r="B39" s="402"/>
      <c r="C39" s="404"/>
      <c r="D39" s="404"/>
      <c r="E39" s="404"/>
      <c r="F39" s="404"/>
      <c r="G39" s="404"/>
      <c r="H39" s="404"/>
      <c r="I39" s="404"/>
      <c r="J39" s="154"/>
      <c r="K39" s="154"/>
      <c r="L39" s="154"/>
    </row>
    <row r="40" spans="1:12" ht="50.15" customHeight="1">
      <c r="A40" s="1547" t="s">
        <v>498</v>
      </c>
      <c r="B40" s="1548"/>
      <c r="C40" s="1550"/>
      <c r="D40" s="1550"/>
      <c r="E40" s="1550"/>
      <c r="F40" s="1550"/>
      <c r="G40" s="1550"/>
      <c r="H40" s="1550"/>
      <c r="I40" s="1550"/>
      <c r="J40" s="406" t="s">
        <v>9</v>
      </c>
      <c r="K40" s="1551"/>
      <c r="L40" s="1552"/>
    </row>
    <row r="41" spans="1:12">
      <c r="A41" s="401"/>
      <c r="B41" s="401"/>
      <c r="C41" s="154"/>
      <c r="D41" s="154"/>
      <c r="E41" s="154"/>
      <c r="F41" s="154"/>
      <c r="G41" s="154"/>
      <c r="H41" s="154"/>
      <c r="I41" s="154"/>
      <c r="J41" s="71"/>
      <c r="K41" s="38"/>
      <c r="L41" s="38"/>
    </row>
    <row r="42" spans="1:12">
      <c r="A42" s="401"/>
      <c r="B42" s="401"/>
      <c r="C42" s="154"/>
      <c r="D42" s="154"/>
      <c r="E42" s="154"/>
      <c r="F42" s="154"/>
      <c r="G42" s="154"/>
      <c r="H42" s="154"/>
      <c r="I42" s="154"/>
      <c r="J42" s="71"/>
      <c r="K42" s="38"/>
      <c r="L42" s="38"/>
    </row>
    <row r="43" spans="1:12">
      <c r="A43" s="401"/>
      <c r="B43" s="401"/>
      <c r="C43" s="154"/>
      <c r="D43" s="154"/>
      <c r="E43" s="154"/>
      <c r="F43" s="154"/>
      <c r="G43" s="154"/>
      <c r="H43" s="154"/>
      <c r="I43" s="154"/>
      <c r="J43" s="71"/>
      <c r="K43" s="38"/>
      <c r="L43" s="38"/>
    </row>
    <row r="44" spans="1:12">
      <c r="A44" s="401"/>
      <c r="B44" s="401"/>
      <c r="C44" s="154"/>
      <c r="D44" s="154"/>
      <c r="E44" s="154"/>
      <c r="F44" s="154"/>
      <c r="G44" s="154"/>
      <c r="H44" s="154"/>
      <c r="I44" s="154"/>
      <c r="J44" s="71"/>
      <c r="K44" s="38"/>
      <c r="L44" s="38"/>
    </row>
    <row r="45" spans="1:12">
      <c r="A45" s="401"/>
      <c r="B45" s="401"/>
      <c r="C45" s="154"/>
      <c r="D45" s="154"/>
      <c r="E45" s="154"/>
      <c r="F45" s="154"/>
      <c r="G45" s="154"/>
      <c r="H45" s="154"/>
      <c r="I45" s="154"/>
      <c r="J45" s="71"/>
      <c r="K45" s="38"/>
      <c r="L45" s="38"/>
    </row>
    <row r="46" spans="1:12">
      <c r="A46" s="401"/>
      <c r="B46" s="401"/>
      <c r="C46" s="154"/>
      <c r="D46" s="154"/>
      <c r="E46" s="154"/>
      <c r="F46" s="154"/>
      <c r="G46" s="154"/>
      <c r="H46" s="154"/>
      <c r="I46" s="154"/>
      <c r="J46" s="71"/>
      <c r="K46" s="38"/>
      <c r="L46" s="38"/>
    </row>
    <row r="47" spans="1:12">
      <c r="A47" s="401"/>
      <c r="B47" s="401"/>
      <c r="C47" s="154"/>
      <c r="D47" s="154"/>
      <c r="E47" s="154"/>
      <c r="F47" s="154"/>
      <c r="G47" s="154"/>
      <c r="H47" s="154"/>
      <c r="I47" s="154"/>
      <c r="J47" s="71"/>
      <c r="K47" s="38"/>
      <c r="L47" s="38"/>
    </row>
    <row r="48" spans="1:12">
      <c r="A48" s="401"/>
      <c r="B48" s="401"/>
      <c r="C48" s="154"/>
      <c r="D48" s="154"/>
      <c r="E48" s="154"/>
      <c r="F48" s="154"/>
      <c r="G48" s="154"/>
      <c r="H48" s="154"/>
      <c r="I48" s="154"/>
      <c r="J48" s="71"/>
      <c r="K48" s="38"/>
      <c r="L48" s="38"/>
    </row>
    <row r="49" spans="1:12">
      <c r="A49" s="154"/>
      <c r="B49" s="154"/>
      <c r="C49" s="154"/>
      <c r="D49" s="154"/>
      <c r="E49" s="154"/>
      <c r="F49" s="154"/>
      <c r="G49" s="154"/>
      <c r="H49" s="154"/>
      <c r="I49" s="154"/>
      <c r="J49" s="183" t="s">
        <v>499</v>
      </c>
      <c r="K49" s="184" t="s">
        <v>223</v>
      </c>
      <c r="L49" s="142"/>
    </row>
    <row r="50" spans="1:12">
      <c r="A50" s="154"/>
      <c r="B50" s="154"/>
      <c r="C50" s="154"/>
      <c r="D50" s="154"/>
      <c r="E50" s="154"/>
      <c r="F50" s="154"/>
      <c r="G50" s="154"/>
      <c r="H50" s="154"/>
      <c r="I50" s="154"/>
      <c r="J50" s="154"/>
      <c r="K50" s="154"/>
      <c r="L50" s="154"/>
    </row>
    <row r="51" spans="1:12" ht="19.75" customHeight="1">
      <c r="A51" s="75" t="s">
        <v>220</v>
      </c>
      <c r="B51" s="685" t="str">
        <f>Development!A2</f>
        <v>3.0</v>
      </c>
      <c r="C51" s="77"/>
      <c r="D51" s="1542"/>
      <c r="E51" s="1542"/>
      <c r="F51" s="1542"/>
      <c r="G51" s="1543"/>
      <c r="H51" s="1543"/>
      <c r="I51" s="1543"/>
      <c r="J51" s="78"/>
      <c r="K51" s="79" t="s">
        <v>222</v>
      </c>
      <c r="L51" s="80" t="str">
        <f>Development!A4</f>
        <v>4.1.2024</v>
      </c>
    </row>
    <row r="52" spans="1:12"/>
    <row r="65"/>
    <row r="66"/>
    <row r="67"/>
    <row r="72"/>
    <row r="73"/>
    <row r="74"/>
    <row r="75"/>
    <row r="76"/>
    <row r="77"/>
    <row r="78"/>
  </sheetData>
  <sheetProtection algorithmName="SHA-512" hashValue="kXZ3oqtrxKgdlbyMjF54OP6tjyW6AM9IQz1q1KWNgacteR25dGaORecHnhQVHMYfaUB8qxDX8dwu4WRIgFvfOw==" saltValue="GCl4rVYOGUjVGSmFZxjeDQ==" spinCount="100000" sheet="1" objects="1" scenarios="1"/>
  <dataConsolidate/>
  <mergeCells count="63">
    <mergeCell ref="A17:B17"/>
    <mergeCell ref="C17:D17"/>
    <mergeCell ref="K15:L15"/>
    <mergeCell ref="K9:L9"/>
    <mergeCell ref="A10:B10"/>
    <mergeCell ref="I9:J9"/>
    <mergeCell ref="J14:L14"/>
    <mergeCell ref="C11:F11"/>
    <mergeCell ref="C15:D15"/>
    <mergeCell ref="C14:I14"/>
    <mergeCell ref="A11:B11"/>
    <mergeCell ref="A9:B9"/>
    <mergeCell ref="C9:F9"/>
    <mergeCell ref="C13:D13"/>
    <mergeCell ref="K13:L13"/>
    <mergeCell ref="C10:F10"/>
    <mergeCell ref="A22:B22"/>
    <mergeCell ref="C22:F22"/>
    <mergeCell ref="A18:L18"/>
    <mergeCell ref="A21:B21"/>
    <mergeCell ref="C21:F21"/>
    <mergeCell ref="C20:F20"/>
    <mergeCell ref="I21:J21"/>
    <mergeCell ref="K22:L22"/>
    <mergeCell ref="A6:B6"/>
    <mergeCell ref="C6:F6"/>
    <mergeCell ref="K6:L6"/>
    <mergeCell ref="A7:B7"/>
    <mergeCell ref="C7:F7"/>
    <mergeCell ref="I7:J7"/>
    <mergeCell ref="I8:J8"/>
    <mergeCell ref="K33:L33"/>
    <mergeCell ref="K23:L23"/>
    <mergeCell ref="K24:L24"/>
    <mergeCell ref="A29:L29"/>
    <mergeCell ref="A30:B30"/>
    <mergeCell ref="C30:F30"/>
    <mergeCell ref="C24:F24"/>
    <mergeCell ref="I30:L30"/>
    <mergeCell ref="A8:B8"/>
    <mergeCell ref="C8:F8"/>
    <mergeCell ref="I10:J10"/>
    <mergeCell ref="K10:L10"/>
    <mergeCell ref="A32:L32"/>
    <mergeCell ref="A23:B23"/>
    <mergeCell ref="A20:B20"/>
    <mergeCell ref="A3:M3"/>
    <mergeCell ref="A4:L4"/>
    <mergeCell ref="A5:B5"/>
    <mergeCell ref="C5:F5"/>
    <mergeCell ref="K5:L5"/>
    <mergeCell ref="C23:F23"/>
    <mergeCell ref="A24:B24"/>
    <mergeCell ref="K34:L34"/>
    <mergeCell ref="D51:F51"/>
    <mergeCell ref="G51:I51"/>
    <mergeCell ref="A35:L35"/>
    <mergeCell ref="A37:L37"/>
    <mergeCell ref="A38:B38"/>
    <mergeCell ref="C38:I38"/>
    <mergeCell ref="A40:B40"/>
    <mergeCell ref="C40:I40"/>
    <mergeCell ref="K40:L40"/>
  </mergeCells>
  <conditionalFormatting sqref="A1:H1">
    <cfRule type="cellIs" dxfId="488" priority="4" stopIfTrue="1" operator="equal">
      <formula>"Missing Info"</formula>
    </cfRule>
  </conditionalFormatting>
  <conditionalFormatting sqref="E17">
    <cfRule type="expression" dxfId="487" priority="1">
      <formula>$C$17="Select…"</formula>
    </cfRule>
  </conditionalFormatting>
  <conditionalFormatting sqref="K33:L33">
    <cfRule type="expression" dxfId="486" priority="5" stopIfTrue="1">
      <formula>K33=""</formula>
    </cfRule>
  </conditionalFormatting>
  <dataValidations count="5">
    <dataValidation type="list" allowBlank="1" showInputMessage="1" showErrorMessage="1" sqref="C15:D15" xr:uid="{00000000-0002-0000-0300-000000000000}">
      <formula1>Rebate_Payment_Method</formula1>
    </dataValidation>
    <dataValidation type="list" allowBlank="1" showInputMessage="1" showErrorMessage="1" sqref="C13:D13" xr:uid="{00000000-0002-0000-0300-000001000000}">
      <formula1>Income_Eligible</formula1>
    </dataValidation>
    <dataValidation type="list" allowBlank="1" showInputMessage="1" showErrorMessage="1" sqref="K15:L15" xr:uid="{00000000-0002-0000-0300-000002000000}">
      <formula1>Residence_Type</formula1>
    </dataValidation>
    <dataValidation type="whole" operator="greaterThanOrEqual" allowBlank="1" showInputMessage="1" showErrorMessage="1" sqref="K13:L13" xr:uid="{635C3695-52D2-4C32-B410-2626272FEE89}">
      <formula1>0</formula1>
    </dataValidation>
    <dataValidation type="list" allowBlank="1" showInputMessage="1" showErrorMessage="1" sqref="C17:D17" xr:uid="{EA09D5A5-5F24-4502-89F1-609A2333906D}">
      <formula1>"Select…,Yes,No,Unsure"</formula1>
    </dataValidation>
  </dataValidations>
  <hyperlinks>
    <hyperlink ref="E17" r:id="rId1" xr:uid="{E4233A0A-05B1-4C0F-B274-F3F9FB70DA65}"/>
  </hyperlinks>
  <pageMargins left="0.7" right="0.7" top="0.75" bottom="0.75" header="0.3" footer="0.3"/>
  <pageSetup scale="49"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00B050"/>
    <pageSetUpPr fitToPage="1"/>
  </sheetPr>
  <dimension ref="A1:M126"/>
  <sheetViews>
    <sheetView showGridLines="0" zoomScaleNormal="100" workbookViewId="0"/>
  </sheetViews>
  <sheetFormatPr defaultColWidth="0" defaultRowHeight="16.5" customHeight="1" zeroHeight="1"/>
  <cols>
    <col min="1" max="1" width="2" style="154" customWidth="1"/>
    <col min="2" max="2" width="13.54296875" style="154" customWidth="1"/>
    <col min="3" max="3" width="15.1796875" style="154" customWidth="1"/>
    <col min="4" max="10" width="13.54296875" style="154" customWidth="1"/>
    <col min="11" max="11" width="15.1796875" style="154" customWidth="1"/>
    <col min="12" max="12" width="2" style="154" customWidth="1"/>
    <col min="13" max="13" width="0" style="154" hidden="1" customWidth="1"/>
    <col min="14" max="16384" width="8.81640625" style="154" hidden="1"/>
  </cols>
  <sheetData>
    <row r="1" spans="1:12" s="191" customFormat="1" ht="60" customHeight="1">
      <c r="A1" s="1130" t="str">
        <f>Development!$A$3&amp;" Residential Efficiency Program"</f>
        <v>2024 Residential Efficiency Program</v>
      </c>
      <c r="B1" s="1130"/>
      <c r="C1" s="1130"/>
      <c r="D1" s="1130"/>
      <c r="E1" s="1130"/>
      <c r="F1" s="1130"/>
      <c r="G1" s="1130"/>
      <c r="H1" s="1136"/>
      <c r="I1" s="1136"/>
      <c r="J1" s="1136"/>
      <c r="K1" s="1136"/>
      <c r="L1" s="1136"/>
    </row>
    <row r="2" spans="1:12" s="279" customFormat="1" ht="60" customHeight="1">
      <c r="A2" s="1134" t="str">
        <f>'Customer Information'!A2:H2</f>
        <v>Home Comfort and Home Performance 
Rebate Application, Version 3.0</v>
      </c>
      <c r="B2" s="1130"/>
      <c r="C2" s="1130"/>
      <c r="D2" s="1130"/>
      <c r="E2" s="1130"/>
      <c r="F2" s="1130"/>
      <c r="G2" s="1130"/>
      <c r="H2" s="1136"/>
      <c r="I2" s="1136"/>
      <c r="J2" s="1136"/>
      <c r="K2" s="1136"/>
      <c r="L2" s="1136"/>
    </row>
    <row r="3" spans="1:12" s="213" customFormat="1" ht="30.5" thickBot="1">
      <c r="A3" s="1135" t="s">
        <v>880</v>
      </c>
      <c r="B3" s="1130"/>
      <c r="C3" s="1130"/>
      <c r="D3" s="1130"/>
      <c r="E3" s="1130"/>
      <c r="F3" s="1130"/>
      <c r="G3" s="1130"/>
      <c r="H3" s="1136"/>
      <c r="I3" s="1136"/>
      <c r="J3" s="1136"/>
      <c r="K3" s="1136"/>
      <c r="L3" s="1136"/>
    </row>
    <row r="4" spans="1:12" s="191" customFormat="1" ht="18" customHeight="1" thickTop="1">
      <c r="A4" s="781"/>
      <c r="B4" s="781"/>
      <c r="C4" s="781"/>
      <c r="D4" s="781"/>
      <c r="E4" s="781"/>
      <c r="F4" s="781"/>
      <c r="G4" s="781"/>
      <c r="H4" s="781"/>
      <c r="I4" s="781"/>
      <c r="J4" s="781"/>
      <c r="K4" s="781"/>
      <c r="L4" s="781"/>
    </row>
    <row r="5" spans="1:12" s="191" customFormat="1" ht="16.5" customHeight="1">
      <c r="B5" s="663" t="s">
        <v>21</v>
      </c>
      <c r="C5" s="1574" t="str">
        <f>"Units must be installed after "&amp;Development!A4</f>
        <v>Units must be installed after 4.1.2024</v>
      </c>
      <c r="D5" s="1574"/>
      <c r="E5" s="1574"/>
      <c r="F5" s="1574"/>
      <c r="G5" s="1574"/>
      <c r="H5" s="1574"/>
      <c r="I5" s="1574"/>
      <c r="J5" s="1574"/>
      <c r="K5" s="1574"/>
      <c r="L5" s="214"/>
    </row>
    <row r="6" spans="1:12" s="191" customFormat="1" ht="16.5" customHeight="1">
      <c r="B6" s="663" t="s">
        <v>22</v>
      </c>
      <c r="C6" s="1574" t="s">
        <v>811</v>
      </c>
      <c r="D6" s="1574"/>
      <c r="E6" s="1574"/>
      <c r="F6" s="1574"/>
      <c r="G6" s="1574"/>
      <c r="H6" s="1574"/>
      <c r="I6" s="1574"/>
      <c r="J6" s="1574"/>
      <c r="K6" s="1574"/>
      <c r="L6" s="214"/>
    </row>
    <row r="7" spans="1:12" s="191" customFormat="1" ht="33" customHeight="1">
      <c r="B7" s="663" t="s">
        <v>23</v>
      </c>
      <c r="C7" s="1574" t="s">
        <v>1868</v>
      </c>
      <c r="D7" s="1574"/>
      <c r="E7" s="1574"/>
      <c r="F7" s="1574"/>
      <c r="G7" s="1574"/>
      <c r="H7" s="1574"/>
      <c r="I7" s="1574"/>
      <c r="J7" s="1574"/>
      <c r="K7" s="1574"/>
      <c r="L7" s="214"/>
    </row>
    <row r="8" spans="1:12" s="191" customFormat="1" ht="16.5" customHeight="1">
      <c r="B8" s="663" t="s">
        <v>24</v>
      </c>
      <c r="C8" s="1523" t="s">
        <v>2103</v>
      </c>
      <c r="D8" s="1523"/>
      <c r="E8" s="1523"/>
      <c r="F8" s="1523"/>
      <c r="G8" s="1523"/>
      <c r="H8" s="1523"/>
      <c r="I8" s="1523"/>
      <c r="J8" s="1523"/>
      <c r="K8" s="1523"/>
      <c r="L8" s="675"/>
    </row>
    <row r="9" spans="1:12" s="191" customFormat="1" ht="29.5" customHeight="1">
      <c r="B9" s="663" t="s">
        <v>25</v>
      </c>
      <c r="C9" s="1523" t="s">
        <v>2016</v>
      </c>
      <c r="D9" s="1523"/>
      <c r="E9" s="1523"/>
      <c r="F9" s="1523"/>
      <c r="G9" s="1523"/>
      <c r="H9" s="1523"/>
      <c r="I9" s="1523"/>
      <c r="J9" s="1523"/>
      <c r="K9" s="1523"/>
      <c r="L9" s="675"/>
    </row>
    <row r="10" spans="1:12" s="191" customFormat="1" ht="16.5" customHeight="1">
      <c r="B10" s="663" t="s">
        <v>26</v>
      </c>
      <c r="C10" s="1523" t="s">
        <v>1867</v>
      </c>
      <c r="D10" s="1523"/>
      <c r="E10" s="1523"/>
      <c r="F10" s="1523"/>
      <c r="G10" s="1523"/>
      <c r="H10" s="1523"/>
      <c r="I10" s="1523"/>
      <c r="J10" s="1523"/>
      <c r="K10" s="1523"/>
      <c r="L10" s="675"/>
    </row>
    <row r="11" spans="1:12" s="191" customFormat="1" ht="16.5" customHeight="1">
      <c r="B11" s="663" t="s">
        <v>113</v>
      </c>
      <c r="C11" s="1574" t="s">
        <v>1847</v>
      </c>
      <c r="D11" s="1574"/>
      <c r="E11" s="1574"/>
      <c r="F11" s="1574"/>
      <c r="G11" s="1574"/>
      <c r="H11" s="1574"/>
      <c r="I11" s="1574"/>
      <c r="J11" s="1574"/>
      <c r="K11" s="1574"/>
      <c r="L11" s="214"/>
    </row>
    <row r="12" spans="1:12" s="191" customFormat="1" ht="16.5" customHeight="1">
      <c r="B12" s="663" t="s">
        <v>116</v>
      </c>
      <c r="C12" s="1574" t="s">
        <v>114</v>
      </c>
      <c r="D12" s="1574"/>
      <c r="E12" s="1574"/>
      <c r="F12" s="1574"/>
      <c r="G12" s="1574"/>
      <c r="H12" s="1574"/>
      <c r="I12" s="1574"/>
      <c r="J12" s="1574"/>
      <c r="K12" s="1574"/>
      <c r="L12" s="214"/>
    </row>
    <row r="13" spans="1:12" s="191" customFormat="1" ht="33" customHeight="1">
      <c r="B13" s="663" t="s">
        <v>117</v>
      </c>
      <c r="C13" s="1574" t="s">
        <v>1866</v>
      </c>
      <c r="D13" s="1574"/>
      <c r="E13" s="1574"/>
      <c r="F13" s="1574"/>
      <c r="G13" s="1574"/>
      <c r="H13" s="1574"/>
      <c r="I13" s="1574"/>
      <c r="J13" s="1574"/>
      <c r="K13" s="1574"/>
      <c r="L13" s="214"/>
    </row>
    <row r="14" spans="1:12" s="191" customFormat="1" ht="33" customHeight="1">
      <c r="B14" s="663" t="s">
        <v>118</v>
      </c>
      <c r="C14" s="1523" t="s">
        <v>1029</v>
      </c>
      <c r="D14" s="1523"/>
      <c r="E14" s="1523"/>
      <c r="F14" s="1523"/>
      <c r="G14" s="1523"/>
      <c r="H14" s="1523"/>
      <c r="I14" s="1523"/>
      <c r="J14" s="1523"/>
      <c r="K14" s="1523"/>
      <c r="L14" s="675"/>
    </row>
    <row r="15" spans="1:12" s="191" customFormat="1" ht="49.5" customHeight="1">
      <c r="B15" s="663" t="s">
        <v>119</v>
      </c>
      <c r="C15" s="1523" t="s">
        <v>1979</v>
      </c>
      <c r="D15" s="1523"/>
      <c r="E15" s="1523"/>
      <c r="F15" s="1523"/>
      <c r="G15" s="1523"/>
      <c r="H15" s="1523"/>
      <c r="I15" s="1523"/>
      <c r="J15" s="1523"/>
      <c r="K15" s="1523"/>
      <c r="L15" s="675"/>
    </row>
    <row r="16" spans="1:12" s="191" customFormat="1" ht="16.5" customHeight="1">
      <c r="B16" s="663" t="s">
        <v>120</v>
      </c>
      <c r="C16" s="1576" t="s">
        <v>12926</v>
      </c>
      <c r="D16" s="1576"/>
      <c r="E16" s="1576"/>
      <c r="F16" s="1576"/>
      <c r="G16" s="1576"/>
      <c r="H16" s="1576"/>
      <c r="I16" s="1576"/>
      <c r="J16" s="1576"/>
      <c r="K16" s="1576"/>
      <c r="L16" s="214"/>
    </row>
    <row r="17" spans="1:12" s="191" customFormat="1" ht="16.5" customHeight="1">
      <c r="B17" s="663" t="s">
        <v>121</v>
      </c>
      <c r="C17" s="1575" t="s">
        <v>3046</v>
      </c>
      <c r="D17" s="1575"/>
      <c r="E17" s="1575"/>
      <c r="F17" s="1575"/>
      <c r="G17" s="1575"/>
      <c r="H17" s="1575"/>
      <c r="I17" s="1575"/>
      <c r="J17" s="1575"/>
      <c r="K17" s="1575"/>
      <c r="L17" s="675"/>
    </row>
    <row r="18" spans="1:12" s="191" customFormat="1" ht="33" customHeight="1">
      <c r="B18" s="663" t="s">
        <v>122</v>
      </c>
      <c r="C18" s="1574" t="s">
        <v>1848</v>
      </c>
      <c r="D18" s="1574"/>
      <c r="E18" s="1574"/>
      <c r="F18" s="1574"/>
      <c r="G18" s="1574"/>
      <c r="H18" s="1574"/>
      <c r="I18" s="1574"/>
      <c r="J18" s="1574"/>
      <c r="K18" s="1574"/>
      <c r="L18" s="214"/>
    </row>
    <row r="19" spans="1:12" s="191" customFormat="1" ht="16.5" customHeight="1">
      <c r="B19" s="663" t="s">
        <v>123</v>
      </c>
      <c r="C19" s="1574" t="s">
        <v>175</v>
      </c>
      <c r="D19" s="1574"/>
      <c r="E19" s="1574"/>
      <c r="F19" s="1574"/>
      <c r="G19" s="1574"/>
      <c r="H19" s="1574"/>
      <c r="I19" s="1574"/>
      <c r="J19" s="1574"/>
      <c r="K19" s="1574"/>
      <c r="L19" s="214"/>
    </row>
    <row r="20" spans="1:12" s="191" customFormat="1" ht="16.5" customHeight="1">
      <c r="B20" s="663" t="s">
        <v>124</v>
      </c>
      <c r="C20" s="1574" t="s">
        <v>176</v>
      </c>
      <c r="D20" s="1574"/>
      <c r="E20" s="1574"/>
      <c r="F20" s="1574"/>
      <c r="G20" s="1574"/>
      <c r="H20" s="1574"/>
      <c r="I20" s="1574"/>
      <c r="J20" s="1574"/>
      <c r="K20" s="1574"/>
      <c r="L20" s="214"/>
    </row>
    <row r="21" spans="1:12" s="191" customFormat="1" ht="16.5" customHeight="1">
      <c r="B21" s="663" t="s">
        <v>591</v>
      </c>
      <c r="C21" s="1523" t="s">
        <v>115</v>
      </c>
      <c r="D21" s="1523"/>
      <c r="E21" s="1523"/>
      <c r="F21" s="1523"/>
      <c r="G21" s="1523"/>
      <c r="H21" s="1523"/>
      <c r="I21" s="1523"/>
      <c r="J21" s="1523"/>
      <c r="K21" s="1523"/>
      <c r="L21" s="675"/>
    </row>
    <row r="22" spans="1:12" s="191" customFormat="1" ht="16.5" customHeight="1">
      <c r="B22" s="663" t="s">
        <v>873</v>
      </c>
      <c r="C22" s="1523" t="str">
        <f>"Applications must be received by December 31, "&amp;Development!$A$3</f>
        <v>Applications must be received by December 31, 2024</v>
      </c>
      <c r="D22" s="1523"/>
      <c r="E22" s="1523"/>
      <c r="F22" s="1523"/>
      <c r="G22" s="1523"/>
      <c r="H22" s="1523"/>
      <c r="I22" s="1523"/>
      <c r="J22" s="1523"/>
      <c r="K22" s="1523"/>
      <c r="L22" s="675"/>
    </row>
    <row r="23" spans="1:12" s="191" customFormat="1" ht="16.5" customHeight="1">
      <c r="B23" s="663" t="s">
        <v>2014</v>
      </c>
      <c r="C23" s="1574" t="s">
        <v>1865</v>
      </c>
      <c r="D23" s="1574"/>
      <c r="E23" s="1574"/>
      <c r="F23" s="1574"/>
      <c r="G23" s="1574"/>
      <c r="H23" s="1574"/>
      <c r="I23" s="1574"/>
      <c r="J23" s="1574"/>
      <c r="K23" s="1574"/>
      <c r="L23" s="675"/>
    </row>
    <row r="24" spans="1:12" s="191" customFormat="1" ht="16.5" customHeight="1">
      <c r="B24" s="663" t="s">
        <v>2015</v>
      </c>
      <c r="C24" s="1574" t="s">
        <v>1028</v>
      </c>
      <c r="D24" s="1574"/>
      <c r="E24" s="1574"/>
      <c r="F24" s="1574"/>
      <c r="G24" s="1574"/>
      <c r="H24" s="1574"/>
      <c r="I24" s="1574"/>
      <c r="J24" s="1574"/>
      <c r="K24" s="1574"/>
      <c r="L24" s="675"/>
    </row>
    <row r="25" spans="1:12" s="191" customFormat="1" ht="16.5" customHeight="1">
      <c r="B25" s="663"/>
      <c r="C25" s="682"/>
      <c r="D25" s="682"/>
      <c r="E25" s="682"/>
      <c r="F25" s="682"/>
      <c r="G25" s="682"/>
      <c r="H25" s="682"/>
      <c r="I25" s="682"/>
      <c r="J25" s="682"/>
      <c r="K25" s="682"/>
      <c r="L25" s="675"/>
    </row>
    <row r="26" spans="1:12" s="191" customFormat="1" ht="16.5" customHeight="1">
      <c r="B26" s="663"/>
      <c r="C26" s="682"/>
      <c r="D26" s="682"/>
      <c r="E26" s="682"/>
      <c r="F26" s="682"/>
      <c r="G26" s="682"/>
      <c r="H26" s="682"/>
      <c r="I26" s="682"/>
      <c r="J26" s="682"/>
      <c r="K26" s="682"/>
      <c r="L26" s="675"/>
    </row>
    <row r="27" spans="1:12" s="191" customFormat="1" ht="16.5" customHeight="1">
      <c r="B27" s="663"/>
      <c r="C27" s="682"/>
      <c r="D27" s="682"/>
      <c r="E27" s="682"/>
      <c r="F27" s="682"/>
      <c r="G27" s="682"/>
      <c r="H27" s="682"/>
      <c r="I27" s="682"/>
      <c r="J27" s="682"/>
      <c r="K27" s="682"/>
      <c r="L27" s="675"/>
    </row>
    <row r="28" spans="1:12" s="191" customFormat="1" ht="16.5" customHeight="1">
      <c r="B28" s="663"/>
      <c r="C28" s="682"/>
      <c r="D28" s="682"/>
      <c r="E28" s="682"/>
      <c r="F28" s="720"/>
      <c r="G28" s="721"/>
      <c r="H28" s="682"/>
      <c r="I28" s="682"/>
      <c r="J28" s="682"/>
      <c r="K28" s="682"/>
      <c r="L28" s="675"/>
    </row>
    <row r="29" spans="1:12" s="191" customFormat="1" ht="18" customHeight="1">
      <c r="L29" s="214"/>
    </row>
    <row r="30" spans="1:12" s="191" customFormat="1" ht="18" customHeight="1">
      <c r="A30" s="75" t="s">
        <v>220</v>
      </c>
      <c r="B30" s="78"/>
      <c r="C30" s="664" t="str">
        <f>Development!$A$2</f>
        <v>3.0</v>
      </c>
      <c r="D30" s="1542"/>
      <c r="E30" s="1542"/>
      <c r="F30" s="1542"/>
      <c r="G30" s="1543"/>
      <c r="H30" s="1543"/>
      <c r="I30" s="1543"/>
      <c r="J30" s="79" t="s">
        <v>222</v>
      </c>
      <c r="K30" s="80" t="str">
        <f>Development!$A$4</f>
        <v>4.1.2024</v>
      </c>
    </row>
    <row r="31" spans="1:12" s="191" customFormat="1" ht="18" hidden="1" customHeight="1">
      <c r="A31" s="215"/>
      <c r="B31" s="1572"/>
      <c r="C31" s="1572"/>
      <c r="D31" s="1572"/>
      <c r="E31" s="1572"/>
      <c r="F31" s="1572"/>
      <c r="G31" s="1572"/>
      <c r="H31" s="1572"/>
      <c r="I31" s="1572"/>
      <c r="J31" s="1572"/>
      <c r="K31" s="1572"/>
      <c r="L31" s="1572"/>
    </row>
    <row r="32" spans="1:12" s="191" customFormat="1" ht="18" hidden="1" customHeight="1">
      <c r="A32" s="215"/>
      <c r="B32" s="675"/>
      <c r="C32" s="675"/>
      <c r="D32" s="675"/>
      <c r="E32" s="675"/>
      <c r="F32" s="675"/>
      <c r="G32" s="675"/>
      <c r="H32" s="675"/>
      <c r="I32" s="675"/>
      <c r="J32" s="675"/>
      <c r="K32" s="675"/>
      <c r="L32" s="675"/>
    </row>
    <row r="33" spans="1:12" s="191" customFormat="1" ht="18" hidden="1" customHeight="1">
      <c r="A33" s="215"/>
      <c r="B33" s="1572"/>
      <c r="C33" s="1572"/>
      <c r="D33" s="1572"/>
      <c r="E33" s="1572"/>
      <c r="F33" s="1572"/>
      <c r="G33" s="1572"/>
      <c r="H33" s="1572"/>
      <c r="I33" s="1572"/>
      <c r="J33" s="1572"/>
      <c r="K33" s="1572"/>
      <c r="L33" s="1572"/>
    </row>
    <row r="34" spans="1:12" s="191" customFormat="1" ht="18" hidden="1" customHeight="1">
      <c r="A34" s="215"/>
      <c r="B34" s="1572"/>
      <c r="C34" s="1572"/>
      <c r="D34" s="1572"/>
      <c r="E34" s="1572"/>
      <c r="F34" s="1572"/>
      <c r="G34" s="1572"/>
      <c r="H34" s="1572"/>
      <c r="I34" s="1572"/>
      <c r="J34" s="1572"/>
      <c r="K34" s="1572"/>
      <c r="L34" s="1572"/>
    </row>
    <row r="35" spans="1:12" s="191" customFormat="1" ht="18" hidden="1" customHeight="1">
      <c r="A35" s="216"/>
      <c r="B35" s="675"/>
      <c r="C35" s="675"/>
      <c r="D35" s="675"/>
      <c r="E35" s="675"/>
      <c r="F35" s="675"/>
      <c r="G35" s="675"/>
      <c r="H35" s="675"/>
      <c r="I35" s="675"/>
      <c r="J35" s="675"/>
      <c r="K35" s="675"/>
      <c r="L35" s="675"/>
    </row>
    <row r="36" spans="1:12" s="191" customFormat="1" ht="18" hidden="1" customHeight="1">
      <c r="A36" s="215"/>
      <c r="B36" s="1572"/>
      <c r="C36" s="1572"/>
      <c r="D36" s="1572"/>
      <c r="E36" s="1572"/>
      <c r="F36" s="1572"/>
      <c r="G36" s="1572"/>
      <c r="H36" s="1572"/>
      <c r="I36" s="1572"/>
      <c r="J36" s="1572"/>
      <c r="K36" s="1572"/>
      <c r="L36" s="1572"/>
    </row>
    <row r="37" spans="1:12" s="191" customFormat="1" ht="18" hidden="1" customHeight="1">
      <c r="A37" s="215"/>
      <c r="B37" s="1572"/>
      <c r="C37" s="1572"/>
      <c r="D37" s="1572"/>
      <c r="E37" s="1572"/>
      <c r="F37" s="1572"/>
      <c r="G37" s="1572"/>
      <c r="H37" s="1572"/>
      <c r="I37" s="1572"/>
      <c r="J37" s="1572"/>
      <c r="K37" s="1572"/>
      <c r="L37" s="1572"/>
    </row>
    <row r="38" spans="1:12" s="191" customFormat="1" ht="18" hidden="1" customHeight="1">
      <c r="A38" s="215"/>
      <c r="B38" s="675"/>
      <c r="C38" s="675"/>
      <c r="D38" s="675"/>
      <c r="E38" s="675"/>
      <c r="F38" s="675"/>
      <c r="G38" s="675"/>
      <c r="H38" s="675"/>
      <c r="I38" s="675"/>
      <c r="J38" s="675"/>
      <c r="K38" s="675"/>
      <c r="L38" s="675"/>
    </row>
    <row r="39" spans="1:12" s="191" customFormat="1" ht="18" hidden="1" customHeight="1">
      <c r="A39" s="216"/>
      <c r="B39" s="675"/>
      <c r="C39" s="675"/>
      <c r="D39" s="675"/>
      <c r="E39" s="675"/>
      <c r="F39" s="675"/>
      <c r="G39" s="675"/>
      <c r="H39" s="675"/>
      <c r="I39" s="675"/>
      <c r="J39" s="675"/>
      <c r="K39" s="675"/>
      <c r="L39" s="675"/>
    </row>
    <row r="40" spans="1:12" s="191" customFormat="1" ht="18" hidden="1" customHeight="1">
      <c r="A40" s="675"/>
      <c r="B40" s="1572"/>
      <c r="C40" s="1572"/>
      <c r="D40" s="1572"/>
      <c r="E40" s="1572"/>
      <c r="F40" s="1572"/>
      <c r="G40" s="1572"/>
      <c r="H40" s="1572"/>
      <c r="I40" s="1572"/>
      <c r="J40" s="1572"/>
      <c r="K40" s="1572"/>
      <c r="L40" s="1572"/>
    </row>
    <row r="41" spans="1:12" s="191" customFormat="1" ht="18" hidden="1" customHeight="1">
      <c r="A41" s="216"/>
      <c r="B41" s="675"/>
      <c r="C41" s="675"/>
      <c r="D41" s="675"/>
      <c r="E41" s="675"/>
      <c r="F41" s="675"/>
      <c r="G41" s="675"/>
      <c r="H41" s="675"/>
      <c r="I41" s="675"/>
      <c r="J41" s="675"/>
      <c r="K41" s="675"/>
      <c r="L41" s="675"/>
    </row>
    <row r="42" spans="1:12" s="191" customFormat="1" ht="18" hidden="1" customHeight="1">
      <c r="A42" s="675"/>
      <c r="B42" s="1572"/>
      <c r="C42" s="1572"/>
      <c r="D42" s="1572"/>
      <c r="E42" s="1572"/>
      <c r="F42" s="1572"/>
      <c r="G42" s="1572"/>
      <c r="H42" s="1572"/>
      <c r="I42" s="1572"/>
      <c r="J42" s="1572"/>
      <c r="K42" s="1572"/>
      <c r="L42" s="1572"/>
    </row>
    <row r="43" spans="1:12" s="191" customFormat="1" ht="18" hidden="1" customHeight="1">
      <c r="A43" s="216"/>
      <c r="B43" s="675"/>
      <c r="C43" s="675"/>
      <c r="D43" s="675"/>
      <c r="E43" s="675"/>
      <c r="F43" s="675"/>
      <c r="G43" s="675"/>
      <c r="H43" s="675"/>
      <c r="I43" s="675"/>
      <c r="J43" s="675"/>
      <c r="K43" s="675"/>
      <c r="L43" s="675"/>
    </row>
    <row r="44" spans="1:12" s="191" customFormat="1" ht="18" hidden="1" customHeight="1">
      <c r="A44" s="675"/>
      <c r="B44" s="1572"/>
      <c r="C44" s="1572"/>
      <c r="D44" s="1572"/>
      <c r="E44" s="1572"/>
      <c r="F44" s="1572"/>
      <c r="G44" s="1572"/>
      <c r="H44" s="1572"/>
      <c r="I44" s="1572"/>
      <c r="J44" s="1572"/>
      <c r="K44" s="1572"/>
      <c r="L44" s="1572"/>
    </row>
    <row r="45" spans="1:12" s="191" customFormat="1" ht="18" hidden="1" customHeight="1">
      <c r="A45" s="216"/>
      <c r="B45" s="675"/>
      <c r="C45" s="675"/>
      <c r="D45" s="675"/>
      <c r="E45" s="675"/>
      <c r="F45" s="675"/>
      <c r="G45" s="675"/>
      <c r="H45" s="675"/>
      <c r="I45" s="675"/>
      <c r="J45" s="675"/>
      <c r="K45" s="675"/>
      <c r="L45" s="675"/>
    </row>
    <row r="46" spans="1:12" s="191" customFormat="1" ht="18" hidden="1" customHeight="1">
      <c r="A46" s="675"/>
      <c r="B46" s="1572"/>
      <c r="C46" s="1572"/>
      <c r="D46" s="1572"/>
      <c r="E46" s="1572"/>
      <c r="F46" s="1572"/>
      <c r="G46" s="1572"/>
      <c r="H46" s="1572"/>
      <c r="I46" s="1572"/>
      <c r="J46" s="1572"/>
      <c r="K46" s="1572"/>
      <c r="L46" s="1572"/>
    </row>
    <row r="47" spans="1:12" s="191" customFormat="1" ht="18" hidden="1" customHeight="1">
      <c r="A47" s="216"/>
      <c r="B47" s="675"/>
      <c r="C47" s="675"/>
      <c r="D47" s="675"/>
      <c r="E47" s="675"/>
      <c r="F47" s="675"/>
      <c r="G47" s="675"/>
      <c r="H47" s="675"/>
      <c r="I47" s="675"/>
      <c r="J47" s="675"/>
      <c r="K47" s="675"/>
      <c r="L47" s="675"/>
    </row>
    <row r="48" spans="1:12" s="191" customFormat="1" ht="18" hidden="1" customHeight="1">
      <c r="A48" s="215"/>
      <c r="B48" s="1572"/>
      <c r="C48" s="1572"/>
      <c r="D48" s="1572"/>
      <c r="E48" s="1572"/>
      <c r="F48" s="1572"/>
      <c r="G48" s="1572"/>
      <c r="H48" s="1572"/>
      <c r="I48" s="1572"/>
      <c r="J48" s="1572"/>
      <c r="K48" s="1572"/>
      <c r="L48" s="1572"/>
    </row>
    <row r="49" spans="1:13" s="190" customFormat="1" ht="18" hidden="1" customHeight="1">
      <c r="A49" s="215"/>
      <c r="B49" s="675"/>
      <c r="C49" s="675"/>
      <c r="D49" s="675"/>
      <c r="E49" s="675"/>
      <c r="F49" s="675"/>
      <c r="G49" s="675"/>
      <c r="H49" s="675"/>
      <c r="I49" s="675"/>
      <c r="J49" s="675"/>
      <c r="K49" s="675"/>
      <c r="L49" s="675"/>
      <c r="M49" s="217"/>
    </row>
    <row r="50" spans="1:13" s="190" customFormat="1" ht="18" hidden="1" customHeight="1">
      <c r="A50" s="216"/>
      <c r="B50" s="675"/>
      <c r="C50" s="675"/>
      <c r="D50" s="675"/>
      <c r="E50" s="675"/>
      <c r="F50" s="675"/>
      <c r="G50" s="675"/>
      <c r="H50" s="675"/>
      <c r="I50" s="675"/>
      <c r="J50" s="675"/>
      <c r="K50" s="675"/>
      <c r="L50" s="675"/>
      <c r="M50" s="217"/>
    </row>
    <row r="51" spans="1:13" s="190" customFormat="1" ht="18" hidden="1" customHeight="1">
      <c r="A51" s="675"/>
      <c r="B51" s="675"/>
      <c r="C51" s="675"/>
      <c r="D51" s="675"/>
      <c r="E51" s="675"/>
      <c r="F51" s="675"/>
      <c r="G51" s="675"/>
      <c r="H51" s="675"/>
      <c r="I51" s="675"/>
      <c r="J51" s="675"/>
      <c r="K51" s="675"/>
      <c r="L51" s="675"/>
      <c r="M51" s="217"/>
    </row>
    <row r="52" spans="1:13" s="190" customFormat="1" ht="18" hidden="1" customHeight="1">
      <c r="A52" s="675"/>
      <c r="B52" s="1572"/>
      <c r="C52" s="1572"/>
      <c r="D52" s="1572"/>
      <c r="E52" s="1572"/>
      <c r="F52" s="1572"/>
      <c r="G52" s="1572"/>
      <c r="H52" s="1572"/>
      <c r="I52" s="1572"/>
      <c r="J52" s="1572"/>
      <c r="K52" s="1572"/>
      <c r="L52" s="1572"/>
      <c r="M52" s="217"/>
    </row>
    <row r="53" spans="1:13" s="190" customFormat="1" ht="18" hidden="1" customHeight="1">
      <c r="A53" s="216"/>
      <c r="B53" s="675"/>
      <c r="C53" s="675"/>
      <c r="D53" s="675"/>
      <c r="E53" s="675"/>
      <c r="F53" s="675"/>
      <c r="G53" s="675"/>
      <c r="H53" s="675"/>
      <c r="I53" s="675"/>
      <c r="J53" s="675"/>
      <c r="K53" s="675"/>
      <c r="L53" s="675"/>
      <c r="M53" s="217"/>
    </row>
    <row r="54" spans="1:13" s="190" customFormat="1" ht="18" hidden="1" customHeight="1">
      <c r="A54" s="215"/>
      <c r="B54" s="1572"/>
      <c r="C54" s="1572"/>
      <c r="D54" s="1572"/>
      <c r="E54" s="1572"/>
      <c r="F54" s="1572"/>
      <c r="G54" s="1572"/>
      <c r="H54" s="1572"/>
      <c r="I54" s="1572"/>
      <c r="J54" s="1572"/>
      <c r="K54" s="1572"/>
      <c r="L54" s="1572"/>
      <c r="M54" s="217"/>
    </row>
    <row r="55" spans="1:13" s="190" customFormat="1" ht="18" hidden="1" customHeight="1">
      <c r="A55" s="215"/>
      <c r="B55" s="1572"/>
      <c r="C55" s="1572"/>
      <c r="D55" s="1572"/>
      <c r="E55" s="1572"/>
      <c r="F55" s="1572"/>
      <c r="G55" s="1572"/>
      <c r="H55" s="1572"/>
      <c r="I55" s="1572"/>
      <c r="J55" s="1572"/>
      <c r="K55" s="1572"/>
      <c r="L55" s="1572"/>
      <c r="M55" s="217"/>
    </row>
    <row r="56" spans="1:13" s="190" customFormat="1" ht="18" hidden="1" customHeight="1">
      <c r="A56" s="215"/>
      <c r="B56" s="1572"/>
      <c r="C56" s="1572"/>
      <c r="D56" s="1572"/>
      <c r="E56" s="1572"/>
      <c r="F56" s="1572"/>
      <c r="G56" s="1572"/>
      <c r="H56" s="1572"/>
      <c r="I56" s="1572"/>
      <c r="J56" s="1572"/>
      <c r="K56" s="1572"/>
      <c r="L56" s="1572"/>
      <c r="M56" s="217"/>
    </row>
    <row r="57" spans="1:13" s="190" customFormat="1" ht="18" hidden="1" customHeight="1">
      <c r="A57" s="216"/>
      <c r="B57" s="675"/>
      <c r="C57" s="675"/>
      <c r="D57" s="675"/>
      <c r="E57" s="675"/>
      <c r="F57" s="675"/>
      <c r="G57" s="675"/>
      <c r="H57" s="675"/>
      <c r="I57" s="675"/>
      <c r="J57" s="675"/>
      <c r="K57" s="675"/>
      <c r="L57" s="675"/>
      <c r="M57" s="217"/>
    </row>
    <row r="58" spans="1:13" s="190" customFormat="1" ht="18" hidden="1" customHeight="1">
      <c r="A58" s="675"/>
      <c r="B58" s="675"/>
      <c r="C58" s="675"/>
      <c r="D58" s="675"/>
      <c r="E58" s="675"/>
      <c r="F58" s="675"/>
      <c r="G58" s="675"/>
      <c r="H58" s="675"/>
      <c r="I58" s="675"/>
      <c r="J58" s="675"/>
      <c r="K58" s="675"/>
      <c r="L58" s="675"/>
      <c r="M58" s="217"/>
    </row>
    <row r="59" spans="1:13" s="190" customFormat="1" ht="18" hidden="1" customHeight="1">
      <c r="A59" s="216"/>
      <c r="B59" s="675"/>
      <c r="C59" s="675"/>
      <c r="D59" s="675"/>
      <c r="E59" s="675"/>
      <c r="F59" s="675"/>
      <c r="G59" s="675"/>
      <c r="H59" s="675"/>
      <c r="I59" s="675"/>
      <c r="J59" s="675"/>
      <c r="K59" s="675"/>
      <c r="L59" s="675"/>
      <c r="M59" s="217"/>
    </row>
    <row r="60" spans="1:13" s="190" customFormat="1" ht="18" hidden="1" customHeight="1">
      <c r="A60" s="675"/>
      <c r="B60" s="1572"/>
      <c r="C60" s="1572"/>
      <c r="D60" s="1572"/>
      <c r="E60" s="1572"/>
      <c r="F60" s="1572"/>
      <c r="G60" s="1572"/>
      <c r="H60" s="1572"/>
      <c r="I60" s="1572"/>
      <c r="J60" s="1572"/>
      <c r="K60" s="1572"/>
      <c r="L60" s="1572"/>
      <c r="M60" s="217"/>
    </row>
    <row r="61" spans="1:13" s="190" customFormat="1" ht="18" hidden="1" customHeight="1">
      <c r="A61" s="216"/>
      <c r="B61" s="675"/>
      <c r="C61" s="675"/>
      <c r="D61" s="675"/>
      <c r="E61" s="675"/>
      <c r="F61" s="675"/>
      <c r="G61" s="675"/>
      <c r="H61" s="675"/>
      <c r="I61" s="675"/>
      <c r="J61" s="675"/>
      <c r="K61" s="675"/>
      <c r="L61" s="675"/>
      <c r="M61" s="217"/>
    </row>
    <row r="62" spans="1:13" s="190" customFormat="1" ht="18" hidden="1" customHeight="1">
      <c r="A62" s="675"/>
      <c r="B62" s="1572"/>
      <c r="C62" s="1572"/>
      <c r="D62" s="1572"/>
      <c r="E62" s="1572"/>
      <c r="F62" s="1572"/>
      <c r="G62" s="1572"/>
      <c r="H62" s="1572"/>
      <c r="I62" s="1572"/>
      <c r="J62" s="1572"/>
      <c r="K62" s="1572"/>
      <c r="L62" s="1572"/>
      <c r="M62" s="217"/>
    </row>
    <row r="63" spans="1:13" s="190" customFormat="1" ht="18" hidden="1" customHeight="1">
      <c r="A63" s="216"/>
      <c r="B63" s="675"/>
      <c r="C63" s="675"/>
      <c r="D63" s="675"/>
      <c r="E63" s="675"/>
      <c r="F63" s="675"/>
      <c r="G63" s="675"/>
      <c r="H63" s="675"/>
      <c r="I63" s="675"/>
      <c r="J63" s="675"/>
      <c r="K63" s="675"/>
      <c r="L63" s="675"/>
      <c r="M63" s="217"/>
    </row>
    <row r="64" spans="1:13" s="190" customFormat="1" ht="18" hidden="1" customHeight="1">
      <c r="A64" s="675"/>
      <c r="B64" s="1572"/>
      <c r="C64" s="1572"/>
      <c r="D64" s="1572"/>
      <c r="E64" s="1572"/>
      <c r="F64" s="1572"/>
      <c r="G64" s="1572"/>
      <c r="H64" s="1572"/>
      <c r="I64" s="1572"/>
      <c r="J64" s="1572"/>
      <c r="K64" s="1572"/>
      <c r="L64" s="1572"/>
      <c r="M64" s="217"/>
    </row>
    <row r="65" spans="1:13" s="190" customFormat="1" ht="18" hidden="1" customHeight="1">
      <c r="A65" s="675"/>
      <c r="B65" s="1572"/>
      <c r="C65" s="1572"/>
      <c r="D65" s="1572"/>
      <c r="E65" s="1572"/>
      <c r="F65" s="1572"/>
      <c r="G65" s="1572"/>
      <c r="H65" s="1572"/>
      <c r="I65" s="1572"/>
      <c r="J65" s="1572"/>
      <c r="K65" s="1572"/>
      <c r="L65" s="1572"/>
      <c r="M65" s="217"/>
    </row>
    <row r="66" spans="1:13" s="190" customFormat="1" ht="18" hidden="1" customHeight="1">
      <c r="A66" s="216"/>
      <c r="B66" s="675"/>
      <c r="C66" s="675"/>
      <c r="D66" s="675"/>
      <c r="E66" s="675"/>
      <c r="F66" s="675"/>
      <c r="G66" s="675"/>
      <c r="H66" s="675"/>
      <c r="I66" s="675"/>
      <c r="J66" s="675"/>
      <c r="K66" s="675"/>
      <c r="L66" s="675"/>
      <c r="M66" s="217"/>
    </row>
    <row r="67" spans="1:13" s="190" customFormat="1" ht="18" hidden="1" customHeight="1">
      <c r="A67" s="215"/>
      <c r="B67" s="1573"/>
      <c r="C67" s="1573"/>
      <c r="D67" s="1573"/>
      <c r="E67" s="1573"/>
      <c r="F67" s="1573"/>
      <c r="G67" s="1573"/>
      <c r="H67" s="1573"/>
      <c r="I67" s="1573"/>
      <c r="J67" s="1573"/>
      <c r="K67" s="1573"/>
      <c r="L67" s="1573"/>
      <c r="M67" s="217"/>
    </row>
    <row r="68" spans="1:13" s="190" customFormat="1" ht="18" hidden="1" customHeight="1">
      <c r="A68" s="215"/>
      <c r="B68" s="1572"/>
      <c r="C68" s="1572"/>
      <c r="D68" s="1572"/>
      <c r="E68" s="1572"/>
      <c r="F68" s="1572"/>
      <c r="G68" s="1572"/>
      <c r="H68" s="1572"/>
      <c r="I68" s="1572"/>
      <c r="J68" s="1572"/>
      <c r="K68" s="1572"/>
      <c r="L68" s="1572"/>
      <c r="M68" s="217"/>
    </row>
    <row r="69" spans="1:13" s="190" customFormat="1" ht="18" hidden="1" customHeight="1">
      <c r="A69" s="216"/>
      <c r="B69" s="675"/>
      <c r="C69" s="675"/>
      <c r="D69" s="675"/>
      <c r="E69" s="675"/>
      <c r="F69" s="675"/>
      <c r="G69" s="675"/>
      <c r="H69" s="675"/>
      <c r="I69" s="675"/>
      <c r="J69" s="675"/>
      <c r="K69" s="675"/>
      <c r="L69" s="675"/>
      <c r="M69" s="217"/>
    </row>
    <row r="70" spans="1:13" s="190" customFormat="1" ht="18" hidden="1" customHeight="1">
      <c r="A70" s="675"/>
      <c r="B70" s="1572"/>
      <c r="C70" s="1572"/>
      <c r="D70" s="1572"/>
      <c r="E70" s="1572"/>
      <c r="F70" s="1572"/>
      <c r="G70" s="1572"/>
      <c r="H70" s="1572"/>
      <c r="I70" s="1572"/>
      <c r="J70" s="1572"/>
      <c r="K70" s="1572"/>
      <c r="L70" s="1572"/>
      <c r="M70" s="217"/>
    </row>
    <row r="71" spans="1:13" s="190" customFormat="1" ht="18" hidden="1" customHeight="1">
      <c r="A71" s="216"/>
      <c r="B71" s="675"/>
      <c r="C71" s="675"/>
      <c r="D71" s="675"/>
      <c r="E71" s="675"/>
      <c r="F71" s="675"/>
      <c r="G71" s="675"/>
      <c r="H71" s="675"/>
      <c r="I71" s="675"/>
      <c r="J71" s="675"/>
      <c r="K71" s="675"/>
      <c r="L71" s="675"/>
      <c r="M71" s="217"/>
    </row>
    <row r="72" spans="1:13" s="190" customFormat="1" ht="18" hidden="1" customHeight="1">
      <c r="A72" s="675"/>
      <c r="B72" s="1572"/>
      <c r="C72" s="1572"/>
      <c r="D72" s="1572"/>
      <c r="E72" s="1572"/>
      <c r="F72" s="1572"/>
      <c r="G72" s="1572"/>
      <c r="H72" s="1572"/>
      <c r="I72" s="1572"/>
      <c r="J72" s="1572"/>
      <c r="K72" s="1572"/>
      <c r="L72" s="1572"/>
      <c r="M72" s="217"/>
    </row>
    <row r="73" spans="1:13" s="190" customFormat="1" ht="18" hidden="1" customHeight="1">
      <c r="A73" s="216"/>
      <c r="B73" s="675"/>
      <c r="C73" s="675"/>
      <c r="D73" s="675"/>
      <c r="E73" s="675"/>
      <c r="F73" s="675"/>
      <c r="G73" s="675"/>
      <c r="H73" s="675"/>
      <c r="I73" s="675"/>
      <c r="J73" s="675"/>
      <c r="K73" s="675"/>
      <c r="L73" s="675"/>
      <c r="M73" s="217"/>
    </row>
    <row r="74" spans="1:13" s="190" customFormat="1" ht="18" hidden="1" customHeight="1">
      <c r="A74" s="675"/>
      <c r="B74" s="675"/>
      <c r="C74" s="675"/>
      <c r="D74" s="675"/>
      <c r="E74" s="675"/>
      <c r="F74" s="675"/>
      <c r="G74" s="675"/>
      <c r="H74" s="675"/>
      <c r="I74" s="675"/>
      <c r="J74" s="675"/>
      <c r="K74" s="675"/>
      <c r="L74" s="675"/>
      <c r="M74" s="217"/>
    </row>
    <row r="75" spans="1:13" s="190" customFormat="1" ht="18" hidden="1" customHeight="1">
      <c r="A75" s="216"/>
      <c r="B75" s="675"/>
      <c r="C75" s="675"/>
      <c r="D75" s="675"/>
      <c r="E75" s="675"/>
      <c r="F75" s="675"/>
      <c r="G75" s="675"/>
      <c r="H75" s="675"/>
      <c r="I75" s="675"/>
      <c r="J75" s="675"/>
      <c r="K75" s="675"/>
      <c r="L75" s="675"/>
      <c r="M75" s="217"/>
    </row>
    <row r="76" spans="1:13" s="190" customFormat="1" ht="18" hidden="1" customHeight="1">
      <c r="A76" s="675"/>
      <c r="B76" s="1572"/>
      <c r="C76" s="1572"/>
      <c r="D76" s="1572"/>
      <c r="E76" s="1572"/>
      <c r="F76" s="1572"/>
      <c r="G76" s="1572"/>
      <c r="H76" s="1572"/>
      <c r="I76" s="1572"/>
      <c r="J76" s="1572"/>
      <c r="K76" s="1572"/>
      <c r="L76" s="1572"/>
      <c r="M76" s="217"/>
    </row>
    <row r="77" spans="1:13" s="190" customFormat="1" ht="18" hidden="1" customHeight="1">
      <c r="A77" s="216"/>
      <c r="B77" s="675"/>
      <c r="C77" s="675"/>
      <c r="D77" s="675"/>
      <c r="E77" s="675"/>
      <c r="F77" s="675"/>
      <c r="G77" s="675"/>
      <c r="H77" s="675"/>
      <c r="I77" s="675"/>
      <c r="J77" s="675"/>
      <c r="K77" s="675"/>
      <c r="L77" s="675"/>
      <c r="M77" s="217"/>
    </row>
    <row r="78" spans="1:13" s="190" customFormat="1" ht="18" hidden="1" customHeight="1">
      <c r="A78" s="215"/>
      <c r="B78" s="1573"/>
      <c r="C78" s="1573"/>
      <c r="D78" s="1573"/>
      <c r="E78" s="1573"/>
      <c r="F78" s="1573"/>
      <c r="G78" s="1573"/>
      <c r="H78" s="1573"/>
      <c r="I78" s="1573"/>
      <c r="J78" s="1573"/>
      <c r="K78" s="1573"/>
      <c r="L78" s="1573"/>
      <c r="M78" s="217"/>
    </row>
    <row r="79" spans="1:13" s="190" customFormat="1" ht="18" hidden="1" customHeight="1">
      <c r="A79" s="215"/>
      <c r="B79" s="1572"/>
      <c r="C79" s="1572"/>
      <c r="D79" s="1572"/>
      <c r="E79" s="1572"/>
      <c r="F79" s="1572"/>
      <c r="G79" s="1572"/>
      <c r="H79" s="1572"/>
      <c r="I79" s="1572"/>
      <c r="J79" s="1572"/>
      <c r="K79" s="1572"/>
      <c r="L79" s="1572"/>
      <c r="M79" s="217"/>
    </row>
    <row r="80" spans="1:13" s="190" customFormat="1" ht="14" hidden="1">
      <c r="A80" s="215"/>
      <c r="B80" s="1572"/>
      <c r="C80" s="1572"/>
      <c r="D80" s="1572"/>
      <c r="E80" s="1572"/>
      <c r="F80" s="1572"/>
      <c r="G80" s="1572"/>
      <c r="H80" s="1572"/>
      <c r="I80" s="1572"/>
      <c r="J80" s="1572"/>
      <c r="K80" s="1572"/>
      <c r="L80" s="1572"/>
      <c r="M80" s="217"/>
    </row>
    <row r="81" spans="13:13" s="190" customFormat="1" ht="14" hidden="1">
      <c r="M81" s="217"/>
    </row>
    <row r="82" spans="13:13" s="190" customFormat="1" ht="14" hidden="1">
      <c r="M82" s="217"/>
    </row>
    <row r="83" spans="13:13" s="190" customFormat="1" ht="14" hidden="1">
      <c r="M83" s="217"/>
    </row>
    <row r="84" spans="13:13" s="190" customFormat="1" ht="14" hidden="1">
      <c r="M84" s="217"/>
    </row>
    <row r="85" spans="13:13" s="190" customFormat="1" ht="14" hidden="1">
      <c r="M85" s="217"/>
    </row>
    <row r="86" spans="13:13" s="190" customFormat="1" ht="14" hidden="1">
      <c r="M86" s="217"/>
    </row>
    <row r="87" spans="13:13" s="190" customFormat="1" ht="14" hidden="1">
      <c r="M87" s="217"/>
    </row>
    <row r="88" spans="13:13" ht="14" hidden="1">
      <c r="M88" s="218"/>
    </row>
    <row r="89" spans="13:13" ht="14" hidden="1">
      <c r="M89" s="218"/>
    </row>
    <row r="90" spans="13:13" ht="14" hidden="1">
      <c r="M90" s="218"/>
    </row>
    <row r="91" spans="13:13" ht="14" hidden="1">
      <c r="M91" s="218"/>
    </row>
    <row r="92" spans="13:13" ht="14" hidden="1">
      <c r="M92" s="218"/>
    </row>
    <row r="93" spans="13:13" ht="14" hidden="1">
      <c r="M93" s="218"/>
    </row>
    <row r="94" spans="13:13" ht="14" hidden="1">
      <c r="M94" s="218"/>
    </row>
    <row r="95" spans="13:13" ht="14" hidden="1">
      <c r="M95" s="218"/>
    </row>
    <row r="96" spans="13:13" ht="14" hidden="1">
      <c r="M96" s="218"/>
    </row>
    <row r="97" spans="13:13" ht="14" hidden="1">
      <c r="M97" s="218"/>
    </row>
    <row r="98" spans="13:13" ht="14" hidden="1">
      <c r="M98" s="218"/>
    </row>
    <row r="99" spans="13:13" ht="14" hidden="1">
      <c r="M99" s="218"/>
    </row>
    <row r="100" spans="13:13" ht="14" hidden="1">
      <c r="M100" s="218"/>
    </row>
    <row r="101" spans="13:13" ht="14" hidden="1">
      <c r="M101" s="218"/>
    </row>
    <row r="102" spans="13:13" ht="14" hidden="1">
      <c r="M102" s="218"/>
    </row>
    <row r="103" spans="13:13" ht="14" hidden="1">
      <c r="M103" s="218"/>
    </row>
    <row r="104" spans="13:13" ht="14" hidden="1">
      <c r="M104" s="218"/>
    </row>
    <row r="105" spans="13:13" ht="14" hidden="1">
      <c r="M105" s="218"/>
    </row>
    <row r="106" spans="13:13" ht="14" hidden="1">
      <c r="M106" s="218"/>
    </row>
    <row r="107" spans="13:13" ht="14" hidden="1">
      <c r="M107" s="218"/>
    </row>
    <row r="108" spans="13:13" ht="14" hidden="1">
      <c r="M108" s="218"/>
    </row>
    <row r="109" spans="13:13" ht="16.5" customHeight="1"/>
    <row r="110" spans="13:13" ht="16.5" customHeight="1"/>
    <row r="111" spans="13:13" ht="16.5" customHeight="1"/>
    <row r="112" spans="13:13" ht="16.5" customHeight="1"/>
    <row r="113" ht="16.5" customHeight="1"/>
    <row r="115" ht="16.5" customHeight="1"/>
    <row r="116" ht="16.5" customHeight="1"/>
    <row r="117" ht="16.5" customHeight="1"/>
    <row r="118" ht="16.5" customHeight="1"/>
    <row r="119" ht="16.5" customHeight="1"/>
    <row r="120" ht="16.5" customHeight="1"/>
    <row r="121" ht="16.5" customHeight="1"/>
    <row r="125" ht="16.5" customHeight="1"/>
    <row r="126" ht="16.5" customHeight="1"/>
  </sheetData>
  <sheetProtection algorithmName="SHA-512" hashValue="ngaXMgywnBcQVZvyY7mfy3S96lTp9JWvIj1RJDnNwHwJ36neT5imaKc7ExQRu65Oam3xGF90xIRWGsKxcKC5pw==" saltValue="0f5Fxcbc6RE49uSzGoY9Fw==" spinCount="100000" sheet="1" objects="1" scenarios="1"/>
  <mergeCells count="48">
    <mergeCell ref="C18:K18"/>
    <mergeCell ref="C17:K17"/>
    <mergeCell ref="G30:I30"/>
    <mergeCell ref="B31:L31"/>
    <mergeCell ref="C16:K16"/>
    <mergeCell ref="C24:K24"/>
    <mergeCell ref="D30:F30"/>
    <mergeCell ref="C5:K5"/>
    <mergeCell ref="C6:K6"/>
    <mergeCell ref="C15:K15"/>
    <mergeCell ref="C7:K7"/>
    <mergeCell ref="C8:K8"/>
    <mergeCell ref="C13:K13"/>
    <mergeCell ref="C9:K9"/>
    <mergeCell ref="C11:K11"/>
    <mergeCell ref="C10:K10"/>
    <mergeCell ref="C12:K12"/>
    <mergeCell ref="C14:K14"/>
    <mergeCell ref="B37:L37"/>
    <mergeCell ref="C19:K19"/>
    <mergeCell ref="C20:K20"/>
    <mergeCell ref="C21:K21"/>
    <mergeCell ref="C22:K22"/>
    <mergeCell ref="C23:K23"/>
    <mergeCell ref="B34:L34"/>
    <mergeCell ref="B36:L36"/>
    <mergeCell ref="B33:L33"/>
    <mergeCell ref="B80:L80"/>
    <mergeCell ref="B65:L65"/>
    <mergeCell ref="B67:L67"/>
    <mergeCell ref="B68:L68"/>
    <mergeCell ref="B70:L70"/>
    <mergeCell ref="B72:L72"/>
    <mergeCell ref="B78:L78"/>
    <mergeCell ref="B79:L79"/>
    <mergeCell ref="B76:L76"/>
    <mergeCell ref="B64:L64"/>
    <mergeCell ref="B40:L40"/>
    <mergeCell ref="B42:L42"/>
    <mergeCell ref="B55:L55"/>
    <mergeCell ref="B56:L56"/>
    <mergeCell ref="B60:L60"/>
    <mergeCell ref="B62:L62"/>
    <mergeCell ref="B46:L46"/>
    <mergeCell ref="B52:L52"/>
    <mergeCell ref="B54:L54"/>
    <mergeCell ref="B48:L48"/>
    <mergeCell ref="B44:L44"/>
  </mergeCells>
  <pageMargins left="0.25" right="0.25" top="0.25" bottom="0.25" header="0" footer="0"/>
  <pageSetup scale="71"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ignoredErrors>
    <ignoredError sqref="B5 B6:B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50"/>
  </sheetPr>
  <dimension ref="A1:IV103"/>
  <sheetViews>
    <sheetView showGridLines="0" zoomScaleNormal="100" workbookViewId="0"/>
  </sheetViews>
  <sheetFormatPr defaultColWidth="0" defaultRowHeight="0" customHeight="1" zeroHeight="1"/>
  <cols>
    <col min="1" max="1" width="4.54296875" style="267" customWidth="1"/>
    <col min="2" max="3" width="11.453125" style="154" customWidth="1"/>
    <col min="4" max="4" width="18.81640625" style="154" customWidth="1"/>
    <col min="5" max="5" width="14.54296875" style="154" customWidth="1"/>
    <col min="6" max="6" width="13.81640625" style="154" customWidth="1"/>
    <col min="7" max="7" width="63.453125" style="154" customWidth="1"/>
    <col min="8" max="11" width="11.453125" style="154" customWidth="1"/>
    <col min="12" max="12" width="17.1796875" style="154" customWidth="1"/>
    <col min="13" max="16384" width="0" style="154" hidden="1"/>
  </cols>
  <sheetData>
    <row r="1" spans="1:256" s="190" customFormat="1" ht="60" customHeight="1">
      <c r="A1" s="1137" t="str">
        <f>Development!$A$3&amp;" Residential Efficiency Program"</f>
        <v>2024 Residential Efficiency Program</v>
      </c>
      <c r="B1" s="1130"/>
      <c r="C1" s="1129"/>
      <c r="D1" s="1129"/>
      <c r="E1" s="1129"/>
      <c r="F1" s="1129"/>
      <c r="G1" s="1129"/>
      <c r="H1" s="1133"/>
      <c r="I1" s="1133"/>
      <c r="J1" s="1133"/>
      <c r="K1" s="1133"/>
      <c r="L1" s="1133"/>
      <c r="M1" s="9"/>
      <c r="N1" s="9"/>
      <c r="O1" s="9"/>
      <c r="P1" s="9"/>
      <c r="Q1" s="9"/>
      <c r="R1" s="9"/>
      <c r="S1" s="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79"/>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c r="BU1" s="1579"/>
      <c r="BV1" s="1579"/>
      <c r="BW1" s="1579"/>
      <c r="BX1" s="1579"/>
      <c r="BY1" s="1579"/>
      <c r="BZ1" s="1579"/>
      <c r="CA1" s="1579"/>
      <c r="CB1" s="1579"/>
      <c r="CC1" s="1579"/>
      <c r="CD1" s="1579"/>
      <c r="CE1" s="1579"/>
      <c r="CF1" s="1579"/>
      <c r="CG1" s="1579"/>
      <c r="CH1" s="1579"/>
      <c r="CI1" s="1579"/>
      <c r="CJ1" s="1579"/>
      <c r="CK1" s="1579"/>
      <c r="CL1" s="1579"/>
      <c r="CM1" s="1579"/>
      <c r="CN1" s="1579"/>
      <c r="CO1" s="1579"/>
      <c r="CP1" s="1579"/>
      <c r="CQ1" s="1579"/>
      <c r="CR1" s="1579"/>
      <c r="CS1" s="1579"/>
      <c r="CT1" s="1579"/>
      <c r="CU1" s="1579"/>
      <c r="CV1" s="1579"/>
      <c r="CW1" s="1579"/>
      <c r="CX1" s="1579"/>
      <c r="CY1" s="1579"/>
      <c r="CZ1" s="1579"/>
      <c r="DA1" s="1579"/>
      <c r="DB1" s="1579"/>
      <c r="DC1" s="1579"/>
      <c r="DD1" s="1579"/>
      <c r="DE1" s="1579"/>
      <c r="DF1" s="1579"/>
      <c r="DG1" s="1579"/>
      <c r="DH1" s="1579"/>
      <c r="DI1" s="1579"/>
      <c r="DJ1" s="1579"/>
      <c r="DK1" s="1579"/>
      <c r="DL1" s="1579"/>
      <c r="DM1" s="1579"/>
      <c r="DN1" s="1579"/>
      <c r="DO1" s="1579"/>
      <c r="DP1" s="1579"/>
      <c r="DQ1" s="1579"/>
      <c r="DR1" s="1579"/>
      <c r="DS1" s="1579"/>
      <c r="DT1" s="1579"/>
      <c r="DU1" s="1579"/>
      <c r="DV1" s="1579"/>
      <c r="DW1" s="1579"/>
      <c r="DX1" s="1579"/>
      <c r="DY1" s="1579"/>
      <c r="DZ1" s="1579"/>
      <c r="EA1" s="1579"/>
      <c r="EB1" s="1579"/>
      <c r="EC1" s="1579"/>
      <c r="ED1" s="1579"/>
      <c r="EE1" s="1579"/>
      <c r="EF1" s="1579"/>
      <c r="EG1" s="1579"/>
      <c r="EH1" s="1579"/>
      <c r="EI1" s="1579"/>
      <c r="EJ1" s="1579"/>
      <c r="EK1" s="1579"/>
      <c r="EL1" s="1579"/>
      <c r="EM1" s="1579"/>
      <c r="EN1" s="1579"/>
      <c r="EO1" s="1579"/>
      <c r="EP1" s="1579"/>
      <c r="EQ1" s="1579"/>
      <c r="ER1" s="1579"/>
      <c r="ES1" s="1579"/>
      <c r="ET1" s="1579"/>
      <c r="EU1" s="1579"/>
      <c r="EV1" s="1579"/>
      <c r="EW1" s="1579"/>
      <c r="EX1" s="1579"/>
      <c r="EY1" s="1579"/>
      <c r="EZ1" s="1579"/>
      <c r="FA1" s="1579"/>
      <c r="FB1" s="1579"/>
      <c r="FC1" s="1579"/>
      <c r="FD1" s="1579"/>
      <c r="FE1" s="1579"/>
      <c r="FF1" s="1579"/>
      <c r="FG1" s="1579"/>
      <c r="FH1" s="1579"/>
      <c r="FI1" s="1579"/>
      <c r="FJ1" s="1579"/>
      <c r="FK1" s="1579"/>
      <c r="FL1" s="1579"/>
      <c r="FM1" s="1579"/>
      <c r="FN1" s="1579"/>
      <c r="FO1" s="1579"/>
      <c r="FP1" s="1579"/>
      <c r="FQ1" s="1579"/>
      <c r="FR1" s="1579"/>
      <c r="FS1" s="1579"/>
      <c r="FT1" s="1579"/>
      <c r="FU1" s="1579"/>
      <c r="FV1" s="1579"/>
      <c r="FW1" s="1579"/>
      <c r="FX1" s="1579"/>
      <c r="FY1" s="1579"/>
      <c r="FZ1" s="1579"/>
      <c r="GA1" s="1579"/>
      <c r="GB1" s="1579"/>
      <c r="GC1" s="1579"/>
      <c r="GD1" s="1579"/>
      <c r="GE1" s="1579"/>
      <c r="GF1" s="1579"/>
      <c r="GG1" s="1579"/>
      <c r="GH1" s="1579"/>
      <c r="GI1" s="1579"/>
      <c r="GJ1" s="1579"/>
      <c r="GK1" s="1579"/>
      <c r="GL1" s="1579"/>
      <c r="GM1" s="1579"/>
      <c r="GN1" s="1579"/>
      <c r="GO1" s="1579"/>
      <c r="GP1" s="1579"/>
      <c r="GQ1" s="1579"/>
      <c r="GR1" s="1579"/>
      <c r="GS1" s="1579"/>
      <c r="GT1" s="1579"/>
      <c r="GU1" s="1579"/>
      <c r="GV1" s="1579"/>
      <c r="GW1" s="1579"/>
      <c r="GX1" s="1579"/>
      <c r="GY1" s="1579"/>
      <c r="GZ1" s="1579"/>
      <c r="HA1" s="1579"/>
      <c r="HB1" s="1579"/>
      <c r="HC1" s="1579"/>
      <c r="HD1" s="1579"/>
      <c r="HE1" s="1579"/>
      <c r="HF1" s="1579"/>
      <c r="HG1" s="1579"/>
      <c r="HH1" s="1579"/>
      <c r="HI1" s="1579"/>
      <c r="HJ1" s="1579"/>
      <c r="HK1" s="1579"/>
      <c r="HL1" s="1579"/>
      <c r="HM1" s="1579"/>
      <c r="HN1" s="1579"/>
      <c r="HO1" s="1579"/>
      <c r="HP1" s="1579"/>
      <c r="HQ1" s="1579"/>
      <c r="HR1" s="1579"/>
      <c r="HS1" s="1579"/>
      <c r="HT1" s="1579"/>
      <c r="HU1" s="1579"/>
      <c r="HV1" s="1579"/>
      <c r="HW1" s="1579"/>
      <c r="HX1" s="1579"/>
      <c r="HY1" s="1579"/>
      <c r="HZ1" s="1579"/>
      <c r="IA1" s="1579"/>
      <c r="IB1" s="1579"/>
      <c r="IC1" s="1579"/>
      <c r="ID1" s="1579"/>
      <c r="IE1" s="1579"/>
      <c r="IF1" s="1579"/>
      <c r="IG1" s="1579"/>
      <c r="IH1" s="1579"/>
      <c r="II1" s="1579"/>
      <c r="IJ1" s="1579"/>
      <c r="IK1" s="1579"/>
      <c r="IL1" s="1579"/>
      <c r="IM1" s="1579"/>
      <c r="IN1" s="1579"/>
      <c r="IO1" s="1579"/>
      <c r="IP1" s="1579"/>
      <c r="IQ1" s="1579"/>
      <c r="IR1" s="1579"/>
      <c r="IS1" s="1579"/>
      <c r="IT1" s="1579"/>
      <c r="IU1" s="1579"/>
      <c r="IV1" s="1579"/>
    </row>
    <row r="2" spans="1:256" s="190" customFormat="1" ht="60" customHeight="1" thickBot="1">
      <c r="A2" s="1134" t="str">
        <f>'Customer Information'!A2:H2</f>
        <v>Home Comfort and Home Performance 
Rebate Application, Version 3.0</v>
      </c>
      <c r="B2" s="1129"/>
      <c r="C2" s="1131"/>
      <c r="D2" s="1129"/>
      <c r="E2" s="1129"/>
      <c r="F2" s="1129"/>
      <c r="G2" s="1129"/>
      <c r="H2" s="1133"/>
      <c r="I2" s="1133"/>
      <c r="J2" s="1133"/>
      <c r="K2" s="1133"/>
      <c r="L2" s="1133"/>
      <c r="M2" s="10"/>
      <c r="N2" s="10"/>
      <c r="O2" s="10"/>
      <c r="P2" s="10"/>
      <c r="Q2" s="10"/>
      <c r="R2" s="10"/>
      <c r="S2" s="10"/>
      <c r="T2" s="266"/>
      <c r="U2" s="266"/>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78"/>
      <c r="BN2" s="1578"/>
      <c r="BO2" s="1578"/>
      <c r="BP2" s="1578"/>
      <c r="BQ2" s="1578"/>
      <c r="BR2" s="1578"/>
      <c r="BS2" s="1578"/>
      <c r="BT2" s="1578"/>
      <c r="BU2" s="1578"/>
      <c r="BV2" s="1578"/>
      <c r="BW2" s="1578"/>
      <c r="BX2" s="1578"/>
      <c r="BY2" s="1578"/>
      <c r="BZ2" s="1578"/>
      <c r="CA2" s="1578"/>
      <c r="CB2" s="1578"/>
      <c r="CC2" s="1578"/>
      <c r="CD2" s="1578"/>
      <c r="CE2" s="1578"/>
      <c r="CF2" s="1578"/>
      <c r="CG2" s="1578"/>
      <c r="CH2" s="1578"/>
      <c r="CI2" s="1578"/>
      <c r="CJ2" s="1578"/>
      <c r="CK2" s="1578"/>
      <c r="CL2" s="1578"/>
      <c r="CM2" s="1578"/>
      <c r="CN2" s="1578"/>
      <c r="CO2" s="1578"/>
      <c r="CP2" s="1578"/>
      <c r="CQ2" s="1578"/>
      <c r="CR2" s="1578"/>
      <c r="CS2" s="1578"/>
      <c r="CT2" s="1578"/>
      <c r="CU2" s="1578"/>
      <c r="CV2" s="1578"/>
      <c r="CW2" s="1578"/>
      <c r="CX2" s="1578"/>
      <c r="CY2" s="1578"/>
      <c r="CZ2" s="1578"/>
      <c r="DA2" s="1578"/>
      <c r="DB2" s="1578"/>
      <c r="DC2" s="1578"/>
      <c r="DD2" s="1578"/>
      <c r="DE2" s="1578"/>
      <c r="DF2" s="1578"/>
      <c r="DG2" s="1578"/>
      <c r="DH2" s="1578"/>
      <c r="DI2" s="1578"/>
      <c r="DJ2" s="1578"/>
      <c r="DK2" s="1578"/>
      <c r="DL2" s="1578"/>
      <c r="DM2" s="1578"/>
      <c r="DN2" s="1578"/>
      <c r="DO2" s="1578"/>
      <c r="DP2" s="1578"/>
      <c r="DQ2" s="1578"/>
      <c r="DR2" s="1578"/>
      <c r="DS2" s="1578"/>
      <c r="DT2" s="1578"/>
      <c r="DU2" s="1578"/>
      <c r="DV2" s="1578"/>
      <c r="DW2" s="1578"/>
      <c r="DX2" s="1578"/>
      <c r="DY2" s="1578"/>
      <c r="DZ2" s="1578"/>
      <c r="EA2" s="1578"/>
      <c r="EB2" s="1578"/>
      <c r="EC2" s="1578"/>
      <c r="ED2" s="1578"/>
      <c r="EE2" s="1578"/>
      <c r="EF2" s="1578"/>
      <c r="EG2" s="1578"/>
      <c r="EH2" s="1578"/>
      <c r="EI2" s="1578"/>
      <c r="EJ2" s="1578"/>
      <c r="EK2" s="1578"/>
      <c r="EL2" s="1578"/>
      <c r="EM2" s="1578"/>
      <c r="EN2" s="1578"/>
      <c r="EO2" s="1578"/>
      <c r="EP2" s="1578"/>
      <c r="EQ2" s="1578"/>
      <c r="ER2" s="1578"/>
      <c r="ES2" s="1578"/>
      <c r="ET2" s="1578"/>
      <c r="EU2" s="1578"/>
      <c r="EV2" s="1578"/>
      <c r="EW2" s="1578"/>
      <c r="EX2" s="1578"/>
      <c r="EY2" s="1578"/>
      <c r="EZ2" s="1578"/>
      <c r="FA2" s="1578"/>
      <c r="FB2" s="1578"/>
      <c r="FC2" s="1578"/>
      <c r="FD2" s="1578"/>
      <c r="FE2" s="1578"/>
      <c r="FF2" s="1578"/>
      <c r="FG2" s="1578"/>
      <c r="FH2" s="1578"/>
      <c r="FI2" s="1578"/>
      <c r="FJ2" s="1578"/>
      <c r="FK2" s="1578"/>
      <c r="FL2" s="1578"/>
      <c r="FM2" s="1578"/>
      <c r="FN2" s="1578"/>
      <c r="FO2" s="1578"/>
      <c r="FP2" s="1578"/>
      <c r="FQ2" s="1578"/>
      <c r="FR2" s="1578"/>
      <c r="FS2" s="1578"/>
      <c r="FT2" s="1578"/>
      <c r="FU2" s="1578"/>
      <c r="FV2" s="1578"/>
      <c r="FW2" s="1578"/>
      <c r="FX2" s="1578"/>
      <c r="FY2" s="1578"/>
      <c r="FZ2" s="1578"/>
      <c r="GA2" s="1578"/>
      <c r="GB2" s="1578"/>
      <c r="GC2" s="1578"/>
      <c r="GD2" s="1578"/>
      <c r="GE2" s="1578"/>
      <c r="GF2" s="1578"/>
      <c r="GG2" s="1578"/>
      <c r="GH2" s="1578"/>
      <c r="GI2" s="1578"/>
      <c r="GJ2" s="1578"/>
      <c r="GK2" s="1578"/>
      <c r="GL2" s="1578"/>
      <c r="GM2" s="1578"/>
      <c r="GN2" s="1578"/>
      <c r="GO2" s="1578"/>
      <c r="GP2" s="1578"/>
      <c r="GQ2" s="1578"/>
      <c r="GR2" s="1578"/>
      <c r="GS2" s="1578"/>
      <c r="GT2" s="1578"/>
      <c r="GU2" s="1578"/>
      <c r="GV2" s="1578"/>
      <c r="GW2" s="1578"/>
      <c r="GX2" s="1578"/>
      <c r="GY2" s="1578"/>
      <c r="GZ2" s="1578"/>
      <c r="HA2" s="1578"/>
      <c r="HB2" s="1578"/>
      <c r="HC2" s="1578"/>
      <c r="HD2" s="1578"/>
      <c r="HE2" s="1578"/>
      <c r="HF2" s="1578"/>
      <c r="HG2" s="1578"/>
      <c r="HH2" s="1578"/>
      <c r="HI2" s="1578"/>
      <c r="HJ2" s="1578"/>
      <c r="HK2" s="1578"/>
      <c r="HL2" s="1578"/>
      <c r="HM2" s="1578"/>
      <c r="HN2" s="1578"/>
      <c r="HO2" s="1578"/>
      <c r="HP2" s="1578"/>
      <c r="HQ2" s="1578"/>
      <c r="HR2" s="1578"/>
      <c r="HS2" s="1578"/>
      <c r="HT2" s="1578"/>
      <c r="HU2" s="1578"/>
      <c r="HV2" s="1578"/>
      <c r="HW2" s="1578"/>
      <c r="HX2" s="1578"/>
      <c r="HY2" s="1578"/>
      <c r="HZ2" s="1578"/>
      <c r="IA2" s="1578"/>
      <c r="IB2" s="1578"/>
      <c r="IC2" s="1578"/>
      <c r="ID2" s="1578"/>
      <c r="IE2" s="1578"/>
      <c r="IF2" s="1578"/>
      <c r="IG2" s="1578"/>
      <c r="IH2" s="1578"/>
      <c r="II2" s="1578"/>
      <c r="IJ2" s="1578"/>
      <c r="IK2" s="1578"/>
      <c r="IL2" s="1578"/>
      <c r="IM2" s="1578"/>
      <c r="IN2" s="1578"/>
      <c r="IO2" s="1578"/>
      <c r="IP2" s="1578"/>
      <c r="IQ2" s="1578"/>
      <c r="IR2" s="1578"/>
      <c r="IS2" s="1578"/>
      <c r="IT2" s="1578"/>
      <c r="IU2" s="1578"/>
      <c r="IV2" s="1578"/>
    </row>
    <row r="3" spans="1:256" s="190" customFormat="1" ht="17.5" customHeight="1" thickTop="1">
      <c r="A3" s="781"/>
      <c r="B3" s="781"/>
      <c r="C3" s="781"/>
      <c r="D3" s="781"/>
      <c r="E3" s="781"/>
      <c r="F3" s="781"/>
      <c r="G3" s="781"/>
      <c r="H3" s="781"/>
      <c r="I3" s="781"/>
      <c r="J3" s="781"/>
      <c r="K3" s="781"/>
      <c r="L3" s="781"/>
      <c r="M3" s="10"/>
      <c r="N3" s="10"/>
      <c r="O3" s="10"/>
      <c r="P3" s="10"/>
      <c r="Q3" s="10"/>
      <c r="R3" s="10"/>
      <c r="S3" s="10"/>
      <c r="T3" s="266"/>
      <c r="U3" s="266"/>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c r="AT3" s="790"/>
      <c r="AU3" s="790"/>
      <c r="AV3" s="790"/>
      <c r="AW3" s="790"/>
      <c r="AX3" s="790"/>
      <c r="AY3" s="790"/>
      <c r="AZ3" s="790"/>
      <c r="BA3" s="790"/>
      <c r="BB3" s="790"/>
      <c r="BC3" s="790"/>
      <c r="BD3" s="790"/>
      <c r="BE3" s="790"/>
      <c r="BF3" s="790"/>
      <c r="BG3" s="790"/>
      <c r="BH3" s="790"/>
      <c r="BI3" s="790"/>
      <c r="BJ3" s="790"/>
      <c r="BK3" s="790"/>
      <c r="BL3" s="790"/>
      <c r="BM3" s="790"/>
      <c r="BN3" s="790"/>
      <c r="BO3" s="790"/>
      <c r="BP3" s="790"/>
      <c r="BQ3" s="790"/>
      <c r="BR3" s="790"/>
      <c r="BS3" s="790"/>
      <c r="BT3" s="790"/>
      <c r="BU3" s="790"/>
      <c r="BV3" s="790"/>
      <c r="BW3" s="790"/>
      <c r="BX3" s="790"/>
      <c r="BY3" s="790"/>
      <c r="BZ3" s="790"/>
      <c r="CA3" s="790"/>
      <c r="CB3" s="790"/>
      <c r="CC3" s="790"/>
      <c r="CD3" s="790"/>
      <c r="CE3" s="790"/>
      <c r="CF3" s="790"/>
      <c r="CG3" s="790"/>
      <c r="CH3" s="790"/>
      <c r="CI3" s="790"/>
      <c r="CJ3" s="790"/>
      <c r="CK3" s="790"/>
      <c r="CL3" s="790"/>
      <c r="CM3" s="790"/>
      <c r="CN3" s="790"/>
      <c r="CO3" s="790"/>
      <c r="CP3" s="790"/>
      <c r="CQ3" s="790"/>
      <c r="CR3" s="790"/>
      <c r="CS3" s="790"/>
      <c r="CT3" s="790"/>
      <c r="CU3" s="790"/>
      <c r="CV3" s="790"/>
      <c r="CW3" s="790"/>
      <c r="CX3" s="790"/>
      <c r="CY3" s="790"/>
      <c r="CZ3" s="790"/>
      <c r="DA3" s="790"/>
      <c r="DB3" s="790"/>
      <c r="DC3" s="790"/>
      <c r="DD3" s="790"/>
      <c r="DE3" s="790"/>
      <c r="DF3" s="790"/>
      <c r="DG3" s="790"/>
      <c r="DH3" s="790"/>
      <c r="DI3" s="790"/>
      <c r="DJ3" s="790"/>
      <c r="DK3" s="790"/>
      <c r="DL3" s="790"/>
      <c r="DM3" s="790"/>
      <c r="DN3" s="790"/>
      <c r="DO3" s="790"/>
      <c r="DP3" s="790"/>
      <c r="DQ3" s="790"/>
      <c r="DR3" s="790"/>
      <c r="DS3" s="790"/>
      <c r="DT3" s="790"/>
      <c r="DU3" s="790"/>
      <c r="DV3" s="790"/>
      <c r="DW3" s="790"/>
      <c r="DX3" s="790"/>
      <c r="DY3" s="790"/>
      <c r="DZ3" s="790"/>
      <c r="EA3" s="790"/>
      <c r="EB3" s="790"/>
      <c r="EC3" s="790"/>
      <c r="ED3" s="790"/>
      <c r="EE3" s="790"/>
      <c r="EF3" s="790"/>
      <c r="EG3" s="790"/>
      <c r="EH3" s="790"/>
      <c r="EI3" s="790"/>
      <c r="EJ3" s="790"/>
      <c r="EK3" s="790"/>
      <c r="EL3" s="790"/>
      <c r="EM3" s="790"/>
      <c r="EN3" s="790"/>
      <c r="EO3" s="790"/>
      <c r="EP3" s="790"/>
      <c r="EQ3" s="790"/>
      <c r="ER3" s="790"/>
      <c r="ES3" s="790"/>
      <c r="ET3" s="790"/>
      <c r="EU3" s="790"/>
      <c r="EV3" s="790"/>
      <c r="EW3" s="790"/>
      <c r="EX3" s="790"/>
      <c r="EY3" s="790"/>
      <c r="EZ3" s="790"/>
      <c r="FA3" s="790"/>
      <c r="FB3" s="790"/>
      <c r="FC3" s="790"/>
      <c r="FD3" s="790"/>
      <c r="FE3" s="790"/>
      <c r="FF3" s="790"/>
      <c r="FG3" s="790"/>
      <c r="FH3" s="790"/>
      <c r="FI3" s="790"/>
      <c r="FJ3" s="790"/>
      <c r="FK3" s="790"/>
      <c r="FL3" s="790"/>
      <c r="FM3" s="790"/>
      <c r="FN3" s="790"/>
      <c r="FO3" s="790"/>
      <c r="FP3" s="790"/>
      <c r="FQ3" s="790"/>
      <c r="FR3" s="790"/>
      <c r="FS3" s="790"/>
      <c r="FT3" s="790"/>
      <c r="FU3" s="790"/>
      <c r="FV3" s="790"/>
      <c r="FW3" s="790"/>
      <c r="FX3" s="790"/>
      <c r="FY3" s="790"/>
      <c r="FZ3" s="790"/>
      <c r="GA3" s="790"/>
      <c r="GB3" s="790"/>
      <c r="GC3" s="790"/>
      <c r="GD3" s="790"/>
      <c r="GE3" s="790"/>
      <c r="GF3" s="790"/>
      <c r="GG3" s="790"/>
      <c r="GH3" s="790"/>
      <c r="GI3" s="790"/>
      <c r="GJ3" s="790"/>
      <c r="GK3" s="790"/>
      <c r="GL3" s="790"/>
      <c r="GM3" s="790"/>
      <c r="GN3" s="790"/>
      <c r="GO3" s="790"/>
      <c r="GP3" s="790"/>
      <c r="GQ3" s="790"/>
      <c r="GR3" s="790"/>
      <c r="GS3" s="790"/>
      <c r="GT3" s="790"/>
      <c r="GU3" s="790"/>
      <c r="GV3" s="790"/>
      <c r="GW3" s="790"/>
      <c r="GX3" s="790"/>
      <c r="GY3" s="790"/>
      <c r="GZ3" s="790"/>
      <c r="HA3" s="790"/>
      <c r="HB3" s="790"/>
      <c r="HC3" s="790"/>
      <c r="HD3" s="790"/>
      <c r="HE3" s="790"/>
      <c r="HF3" s="790"/>
      <c r="HG3" s="790"/>
      <c r="HH3" s="790"/>
      <c r="HI3" s="790"/>
      <c r="HJ3" s="790"/>
      <c r="HK3" s="790"/>
      <c r="HL3" s="790"/>
      <c r="HM3" s="790"/>
      <c r="HN3" s="790"/>
      <c r="HO3" s="790"/>
      <c r="HP3" s="790"/>
      <c r="HQ3" s="790"/>
      <c r="HR3" s="790"/>
      <c r="HS3" s="790"/>
      <c r="HT3" s="790"/>
      <c r="HU3" s="790"/>
      <c r="HV3" s="790"/>
      <c r="HW3" s="790"/>
      <c r="HX3" s="790"/>
      <c r="HY3" s="790"/>
      <c r="HZ3" s="790"/>
      <c r="IA3" s="790"/>
      <c r="IB3" s="790"/>
      <c r="IC3" s="790"/>
      <c r="ID3" s="790"/>
      <c r="IE3" s="790"/>
      <c r="IF3" s="790"/>
      <c r="IG3" s="790"/>
      <c r="IH3" s="790"/>
      <c r="II3" s="790"/>
      <c r="IJ3" s="790"/>
      <c r="IK3" s="790"/>
      <c r="IL3" s="790"/>
      <c r="IM3" s="790"/>
      <c r="IN3" s="790"/>
      <c r="IO3" s="790"/>
      <c r="IP3" s="790"/>
      <c r="IQ3" s="790"/>
      <c r="IR3" s="790"/>
      <c r="IS3" s="790"/>
      <c r="IT3" s="790"/>
      <c r="IU3" s="790"/>
      <c r="IV3" s="790"/>
    </row>
    <row r="4" spans="1:256" s="440" customFormat="1" ht="18.5" thickBot="1">
      <c r="A4" s="450" t="s">
        <v>1830</v>
      </c>
      <c r="B4" s="450"/>
      <c r="C4" s="900"/>
      <c r="D4" s="900"/>
      <c r="E4" s="900"/>
      <c r="F4" s="900"/>
      <c r="G4" s="900"/>
      <c r="H4" s="900"/>
      <c r="I4" s="900"/>
      <c r="J4" s="900"/>
      <c r="K4" s="900"/>
      <c r="L4" s="900"/>
      <c r="M4" s="439"/>
      <c r="N4" s="439"/>
      <c r="O4" s="439"/>
    </row>
    <row r="5" spans="1:256" s="678" customFormat="1" ht="14.5">
      <c r="A5" s="676" t="s">
        <v>33</v>
      </c>
      <c r="B5" s="268" t="str">
        <f>"Units/Measures must be installed after "&amp;Development!$A$4</f>
        <v>Units/Measures must be installed after 4.1.2024</v>
      </c>
      <c r="C5" s="268"/>
      <c r="D5" s="268"/>
      <c r="E5" s="268"/>
      <c r="F5" s="268"/>
      <c r="G5" s="268"/>
      <c r="H5" s="268"/>
      <c r="I5" s="268"/>
      <c r="J5" s="268"/>
      <c r="K5" s="268"/>
      <c r="L5" s="268"/>
      <c r="M5" s="677"/>
      <c r="N5" s="677"/>
      <c r="O5" s="677"/>
    </row>
    <row r="6" spans="1:256" s="678" customFormat="1" ht="16.5" customHeight="1">
      <c r="A6" s="676" t="s">
        <v>33</v>
      </c>
      <c r="B6" s="268" t="s">
        <v>812</v>
      </c>
      <c r="C6" s="268"/>
      <c r="D6" s="268"/>
      <c r="E6" s="268"/>
      <c r="F6" s="268"/>
      <c r="G6" s="268"/>
      <c r="H6" s="268"/>
      <c r="I6" s="268"/>
      <c r="J6" s="268"/>
      <c r="K6" s="268"/>
      <c r="L6" s="268"/>
      <c r="M6" s="677"/>
      <c r="N6" s="677"/>
      <c r="O6" s="677"/>
    </row>
    <row r="7" spans="1:256" s="678" customFormat="1" ht="29.5" customHeight="1">
      <c r="A7" s="676" t="s">
        <v>33</v>
      </c>
      <c r="B7" s="1523" t="s">
        <v>3059</v>
      </c>
      <c r="C7" s="1523"/>
      <c r="D7" s="1523"/>
      <c r="E7" s="1523"/>
      <c r="F7" s="1523"/>
      <c r="G7" s="1523"/>
      <c r="H7" s="1523"/>
      <c r="I7" s="1523"/>
      <c r="J7" s="1523"/>
      <c r="K7" s="268"/>
      <c r="L7" s="268"/>
      <c r="M7" s="677"/>
      <c r="N7" s="677"/>
      <c r="O7" s="677"/>
    </row>
    <row r="8" spans="1:256" s="190" customFormat="1" ht="17.149999999999999" customHeight="1">
      <c r="A8" s="676" t="s">
        <v>33</v>
      </c>
      <c r="B8" s="1523" t="s">
        <v>1870</v>
      </c>
      <c r="C8" s="1523"/>
      <c r="D8" s="1523"/>
      <c r="E8" s="1523"/>
      <c r="F8" s="1523"/>
      <c r="G8" s="1523"/>
      <c r="H8" s="1523"/>
      <c r="I8" s="1523"/>
      <c r="J8" s="1523"/>
      <c r="K8" s="1523"/>
      <c r="L8" s="1523"/>
      <c r="M8" s="677"/>
      <c r="N8" s="677"/>
      <c r="O8" s="677"/>
    </row>
    <row r="9" spans="1:256" s="87" customFormat="1" ht="16.5" customHeight="1">
      <c r="A9" s="1242" t="s">
        <v>33</v>
      </c>
      <c r="B9" s="661" t="s">
        <v>12927</v>
      </c>
      <c r="C9" s="1243"/>
      <c r="D9" s="1243"/>
      <c r="E9" s="1243"/>
      <c r="F9" s="1243"/>
      <c r="G9" s="1243"/>
      <c r="H9" s="1243"/>
      <c r="I9" s="1243"/>
      <c r="J9" s="1243"/>
      <c r="K9" s="1243"/>
      <c r="L9" s="1243"/>
      <c r="M9" s="39"/>
      <c r="N9" s="39"/>
      <c r="O9" s="39"/>
    </row>
    <row r="10" spans="1:256" ht="17.149999999999999" customHeight="1">
      <c r="A10" s="270" t="s">
        <v>33</v>
      </c>
      <c r="B10" s="1577" t="s">
        <v>378</v>
      </c>
      <c r="C10" s="1577"/>
      <c r="D10" s="1577"/>
      <c r="E10" s="1577"/>
      <c r="F10" s="1577"/>
      <c r="G10" s="1577"/>
      <c r="H10" s="1577"/>
      <c r="I10" s="1577"/>
      <c r="J10" s="1577"/>
      <c r="K10" s="1577"/>
      <c r="L10" s="1577"/>
      <c r="M10" s="39"/>
      <c r="N10" s="39"/>
      <c r="O10" s="39"/>
    </row>
    <row r="11" spans="1:256" s="678" customFormat="1" ht="16.5" customHeight="1">
      <c r="A11" s="676" t="s">
        <v>33</v>
      </c>
      <c r="B11" s="1523" t="s">
        <v>3060</v>
      </c>
      <c r="C11" s="1575"/>
      <c r="D11" s="1575"/>
      <c r="E11" s="1575"/>
      <c r="F11" s="1575"/>
      <c r="G11" s="1575"/>
      <c r="H11" s="1575"/>
      <c r="I11" s="1575"/>
      <c r="J11" s="1575"/>
      <c r="K11" s="1575"/>
      <c r="L11" s="1575"/>
      <c r="M11" s="677"/>
      <c r="N11" s="677"/>
      <c r="O11" s="677"/>
    </row>
    <row r="12" spans="1:256" s="678" customFormat="1" ht="16" customHeight="1">
      <c r="A12" s="676" t="s">
        <v>33</v>
      </c>
      <c r="B12" s="1575" t="s">
        <v>3061</v>
      </c>
      <c r="C12" s="1575"/>
      <c r="D12" s="1575"/>
      <c r="E12" s="1575"/>
      <c r="F12" s="1575"/>
      <c r="G12" s="1575"/>
      <c r="H12" s="1575"/>
      <c r="I12" s="1575"/>
      <c r="J12" s="1575"/>
      <c r="K12" s="1575"/>
      <c r="L12" s="1575"/>
      <c r="M12" s="677"/>
      <c r="N12" s="677"/>
      <c r="O12" s="677"/>
    </row>
    <row r="13" spans="1:256" s="678" customFormat="1" ht="16.5" customHeight="1">
      <c r="A13" s="676" t="s">
        <v>33</v>
      </c>
      <c r="B13" s="678" t="s">
        <v>3062</v>
      </c>
      <c r="M13" s="677"/>
      <c r="N13" s="677"/>
      <c r="O13" s="677"/>
    </row>
    <row r="14" spans="1:256" s="678" customFormat="1" ht="17.149999999999999" customHeight="1">
      <c r="A14" s="271" t="s">
        <v>33</v>
      </c>
      <c r="B14" s="1523" t="s">
        <v>1871</v>
      </c>
      <c r="C14" s="1523"/>
      <c r="D14" s="1523"/>
      <c r="E14" s="1523"/>
      <c r="F14" s="1523"/>
      <c r="G14" s="1523"/>
      <c r="H14" s="1523"/>
      <c r="I14" s="1523"/>
      <c r="J14" s="1523"/>
      <c r="K14" s="1523"/>
      <c r="L14" s="1523"/>
      <c r="M14" s="677"/>
      <c r="N14" s="677"/>
      <c r="O14" s="677"/>
    </row>
    <row r="15" spans="1:256" s="269" customFormat="1" ht="16.5" customHeight="1">
      <c r="A15" s="267" t="s">
        <v>33</v>
      </c>
      <c r="B15" s="1585" t="s">
        <v>177</v>
      </c>
      <c r="C15" s="1585"/>
      <c r="D15" s="1585"/>
      <c r="E15" s="1585"/>
      <c r="F15" s="1585"/>
      <c r="G15" s="1585"/>
      <c r="H15" s="1585"/>
      <c r="I15" s="1585"/>
      <c r="J15" s="1585"/>
      <c r="K15" s="1585"/>
      <c r="L15" s="1585"/>
      <c r="M15" s="39"/>
      <c r="N15" s="39"/>
      <c r="O15" s="39"/>
    </row>
    <row r="16" spans="1:256" s="269" customFormat="1" ht="18.649999999999999" customHeight="1">
      <c r="A16" s="270" t="s">
        <v>33</v>
      </c>
      <c r="B16" s="661" t="s">
        <v>3314</v>
      </c>
      <c r="C16" s="661"/>
      <c r="D16" s="661"/>
      <c r="E16" s="661"/>
      <c r="F16" s="661"/>
      <c r="G16" s="661"/>
      <c r="H16" s="661"/>
      <c r="I16" s="661"/>
      <c r="J16" s="661"/>
      <c r="K16" s="661"/>
      <c r="L16" s="661"/>
      <c r="M16" s="39"/>
      <c r="N16" s="39"/>
      <c r="O16" s="39"/>
    </row>
    <row r="17" spans="1:15" s="1207" customFormat="1" ht="29.15" customHeight="1">
      <c r="A17" s="270"/>
      <c r="B17" s="1577" t="s">
        <v>12918</v>
      </c>
      <c r="C17" s="1577"/>
      <c r="D17" s="1577"/>
      <c r="E17" s="1577"/>
      <c r="F17" s="1577"/>
      <c r="G17" s="1577"/>
      <c r="H17" s="1577"/>
      <c r="I17" s="1577"/>
      <c r="J17" s="1577"/>
      <c r="K17" s="661"/>
      <c r="L17" s="661"/>
      <c r="M17" s="1206"/>
      <c r="N17" s="1206"/>
      <c r="O17" s="1206"/>
    </row>
    <row r="18" spans="1:15" s="1207" customFormat="1" ht="18.649999999999999" customHeight="1">
      <c r="A18" s="270"/>
      <c r="B18" s="1577" t="s">
        <v>12914</v>
      </c>
      <c r="C18" s="1577"/>
      <c r="D18" s="1577"/>
      <c r="E18" s="1244" t="s">
        <v>12919</v>
      </c>
      <c r="F18" s="899"/>
      <c r="G18" s="899"/>
      <c r="H18" s="899"/>
      <c r="I18" s="899"/>
      <c r="J18" s="899"/>
      <c r="K18" s="661"/>
      <c r="L18" s="661"/>
      <c r="M18" s="1206"/>
      <c r="N18" s="1206"/>
      <c r="O18" s="1206"/>
    </row>
    <row r="19" spans="1:15" s="1207" customFormat="1" ht="18.649999999999999" customHeight="1">
      <c r="A19" s="270"/>
      <c r="B19" s="1577" t="s">
        <v>12969</v>
      </c>
      <c r="C19" s="1577"/>
      <c r="D19" s="1577"/>
      <c r="E19" s="1244" t="s">
        <v>12917</v>
      </c>
      <c r="F19" s="899"/>
      <c r="G19" s="899"/>
      <c r="H19" s="899"/>
      <c r="I19" s="899"/>
      <c r="J19" s="899"/>
      <c r="K19" s="661"/>
      <c r="L19" s="661"/>
      <c r="M19" s="1206"/>
      <c r="N19" s="1206"/>
      <c r="O19" s="1206"/>
    </row>
    <row r="20" spans="1:15" s="269" customFormat="1" ht="18.649999999999999" customHeight="1">
      <c r="A20" s="270" t="s">
        <v>33</v>
      </c>
      <c r="B20" s="661" t="s">
        <v>1831</v>
      </c>
      <c r="C20" s="661"/>
      <c r="D20" s="661"/>
      <c r="E20" s="661"/>
      <c r="F20" s="661"/>
      <c r="G20" s="661"/>
      <c r="H20" s="661"/>
      <c r="I20" s="661"/>
      <c r="J20" s="661"/>
      <c r="K20" s="661"/>
      <c r="L20" s="661"/>
      <c r="M20" s="39"/>
      <c r="N20" s="39"/>
      <c r="O20" s="39"/>
    </row>
    <row r="21" spans="1:15" s="269" customFormat="1" ht="18.649999999999999" customHeight="1">
      <c r="A21" s="270"/>
      <c r="B21" s="661" t="s">
        <v>1832</v>
      </c>
      <c r="C21" s="661"/>
      <c r="D21" s="661"/>
      <c r="E21" s="661"/>
      <c r="F21" s="661"/>
      <c r="G21" s="661"/>
      <c r="H21" s="661"/>
      <c r="I21" s="661"/>
      <c r="J21" s="661"/>
      <c r="K21" s="661"/>
      <c r="L21" s="661"/>
      <c r="M21" s="39"/>
      <c r="N21" s="39"/>
      <c r="O21" s="39"/>
    </row>
    <row r="22" spans="1:15" s="269" customFormat="1" ht="18.649999999999999" customHeight="1">
      <c r="A22" s="270"/>
      <c r="B22" s="906" t="s">
        <v>1874</v>
      </c>
      <c r="C22" s="661"/>
      <c r="D22" s="661"/>
      <c r="E22" s="661"/>
      <c r="F22" s="661"/>
      <c r="G22" s="661"/>
      <c r="H22" s="661"/>
      <c r="I22" s="661"/>
      <c r="J22" s="661"/>
      <c r="K22" s="661"/>
      <c r="L22" s="661"/>
      <c r="M22" s="39"/>
      <c r="N22" s="39"/>
      <c r="O22" s="39"/>
    </row>
    <row r="23" spans="1:15" s="269" customFormat="1" ht="18.649999999999999" customHeight="1">
      <c r="A23" s="270" t="s">
        <v>33</v>
      </c>
      <c r="B23" s="661" t="s">
        <v>3110</v>
      </c>
      <c r="C23" s="661"/>
      <c r="D23" s="661"/>
      <c r="E23" s="661"/>
      <c r="F23" s="661"/>
      <c r="G23" s="661"/>
      <c r="H23" s="661"/>
      <c r="I23" s="661"/>
      <c r="J23" s="661"/>
      <c r="K23" s="661"/>
      <c r="L23" s="661"/>
      <c r="M23" s="39"/>
      <c r="N23" s="39"/>
      <c r="O23" s="39"/>
    </row>
    <row r="24" spans="1:15" s="269" customFormat="1" ht="27.65" customHeight="1" thickBot="1">
      <c r="A24" s="450" t="s">
        <v>14145</v>
      </c>
      <c r="B24" s="450"/>
      <c r="C24" s="900"/>
      <c r="D24" s="900"/>
      <c r="E24" s="900"/>
      <c r="F24" s="900"/>
      <c r="G24" s="900"/>
      <c r="H24" s="900"/>
      <c r="I24" s="900"/>
      <c r="J24" s="900"/>
      <c r="K24" s="900"/>
      <c r="L24" s="900"/>
      <c r="M24" s="39"/>
      <c r="N24" s="39"/>
      <c r="O24" s="39"/>
    </row>
    <row r="25" spans="1:15" s="269" customFormat="1" ht="36.65" customHeight="1">
      <c r="A25" s="267" t="s">
        <v>33</v>
      </c>
      <c r="B25" s="1577" t="s">
        <v>12915</v>
      </c>
      <c r="C25" s="1577"/>
      <c r="D25" s="1577"/>
      <c r="E25" s="1577"/>
      <c r="F25" s="1577"/>
      <c r="G25" s="1577"/>
      <c r="H25" s="1577"/>
      <c r="I25" s="1577"/>
      <c r="J25" s="1577"/>
      <c r="K25" s="1577"/>
      <c r="L25" s="1241"/>
      <c r="M25" s="39"/>
      <c r="N25" s="39"/>
      <c r="O25" s="39"/>
    </row>
    <row r="26" spans="1:15" s="1219" customFormat="1" ht="18.649999999999999" customHeight="1">
      <c r="A26" s="267" t="s">
        <v>33</v>
      </c>
      <c r="B26" s="661" t="s">
        <v>12968</v>
      </c>
      <c r="C26" s="1243"/>
      <c r="D26" s="1243"/>
      <c r="E26" s="1243"/>
      <c r="F26" s="1243"/>
      <c r="G26" s="1243"/>
      <c r="H26" s="1243"/>
      <c r="I26" s="1243"/>
      <c r="J26" s="1243"/>
      <c r="K26" s="1243"/>
      <c r="L26" s="1243"/>
      <c r="M26" s="1206"/>
      <c r="N26" s="1206"/>
      <c r="O26" s="1206"/>
    </row>
    <row r="27" spans="1:15" s="1219" customFormat="1" ht="18.649999999999999" customHeight="1">
      <c r="A27" s="267" t="s">
        <v>33</v>
      </c>
      <c r="B27" s="661" t="s">
        <v>12956</v>
      </c>
      <c r="C27" s="1243"/>
      <c r="D27" s="1243"/>
      <c r="E27" s="1243"/>
      <c r="F27" s="1243"/>
      <c r="G27" s="1243"/>
      <c r="H27" s="1243"/>
      <c r="I27" s="1243"/>
      <c r="J27" s="1243"/>
      <c r="K27" s="1243"/>
      <c r="L27" s="1243"/>
      <c r="M27" s="1206"/>
      <c r="N27" s="1206"/>
      <c r="O27" s="1206"/>
    </row>
    <row r="28" spans="1:15" s="87" customFormat="1" ht="18.649999999999999" customHeight="1">
      <c r="A28" s="267" t="s">
        <v>33</v>
      </c>
      <c r="B28" s="661" t="s">
        <v>14676</v>
      </c>
      <c r="C28" s="1243"/>
      <c r="D28" s="1243"/>
      <c r="E28" s="1243"/>
      <c r="F28" s="1243"/>
      <c r="G28" s="1243"/>
      <c r="H28" s="1243"/>
      <c r="I28" s="1243"/>
      <c r="J28" s="1243"/>
      <c r="K28" s="1243"/>
      <c r="L28" s="1243"/>
      <c r="M28" s="39"/>
      <c r="N28" s="39"/>
      <c r="O28" s="39"/>
    </row>
    <row r="29" spans="1:15" s="679" customFormat="1" ht="18.649999999999999" customHeight="1">
      <c r="A29" s="676" t="s">
        <v>33</v>
      </c>
      <c r="B29" s="268" t="s">
        <v>1872</v>
      </c>
      <c r="C29" s="1245"/>
      <c r="D29" s="1245"/>
      <c r="E29" s="1245"/>
      <c r="F29" s="1245"/>
      <c r="G29" s="1245"/>
      <c r="H29" s="1245"/>
      <c r="I29" s="1245"/>
      <c r="J29" s="1245"/>
      <c r="K29" s="1245"/>
      <c r="L29" s="1245"/>
      <c r="M29" s="677"/>
      <c r="N29" s="677"/>
      <c r="O29" s="677"/>
    </row>
    <row r="30" spans="1:15" s="679" customFormat="1" ht="19.5" customHeight="1">
      <c r="A30" s="676" t="s">
        <v>33</v>
      </c>
      <c r="B30" s="268" t="s">
        <v>12928</v>
      </c>
      <c r="C30" s="1245"/>
      <c r="D30" s="1245"/>
      <c r="E30" s="1245"/>
      <c r="F30" s="1245"/>
      <c r="G30" s="1245"/>
      <c r="H30" s="1245"/>
      <c r="I30" s="1245"/>
      <c r="J30" s="1245"/>
      <c r="K30" s="1245"/>
      <c r="L30" s="1245"/>
      <c r="M30" s="677"/>
      <c r="N30" s="677"/>
      <c r="O30" s="677"/>
    </row>
    <row r="31" spans="1:15" s="679" customFormat="1" ht="19.5" customHeight="1">
      <c r="A31" s="676"/>
      <c r="B31" s="1040" t="s">
        <v>3520</v>
      </c>
      <c r="C31" s="1245"/>
      <c r="D31" s="1245"/>
      <c r="E31" s="1245"/>
      <c r="F31" s="1245"/>
      <c r="G31" s="1245"/>
      <c r="H31" s="1245"/>
      <c r="I31" s="1245"/>
      <c r="J31" s="1245"/>
      <c r="K31" s="1245"/>
      <c r="L31" s="1245"/>
      <c r="M31" s="677"/>
      <c r="N31" s="677"/>
      <c r="O31" s="677"/>
    </row>
    <row r="32" spans="1:15" s="269" customFormat="1" ht="15.65" customHeight="1">
      <c r="A32" s="271" t="s">
        <v>33</v>
      </c>
      <c r="B32" s="1523" t="s">
        <v>511</v>
      </c>
      <c r="C32" s="1523"/>
      <c r="D32" s="1523"/>
      <c r="E32" s="1523"/>
      <c r="F32" s="1523"/>
      <c r="G32" s="1523"/>
      <c r="H32" s="1523"/>
      <c r="I32" s="1523"/>
      <c r="J32" s="1523"/>
      <c r="K32" s="1523"/>
      <c r="L32" s="1523"/>
      <c r="M32" s="39"/>
      <c r="N32" s="39"/>
      <c r="O32" s="39"/>
    </row>
    <row r="33" spans="1:15" s="269" customFormat="1" ht="16.399999999999999" customHeight="1">
      <c r="A33" s="271"/>
      <c r="B33" s="1580" t="s">
        <v>510</v>
      </c>
      <c r="C33" s="1581"/>
      <c r="D33" s="898"/>
      <c r="E33" s="898"/>
      <c r="F33" s="898"/>
      <c r="G33" s="898"/>
      <c r="H33" s="898"/>
      <c r="I33" s="898"/>
      <c r="J33" s="898"/>
      <c r="K33" s="898"/>
      <c r="L33" s="898"/>
      <c r="M33" s="39"/>
      <c r="N33" s="39"/>
      <c r="O33" s="39"/>
    </row>
    <row r="34" spans="1:15" s="269" customFormat="1" ht="16.399999999999999" customHeight="1">
      <c r="A34" s="271" t="s">
        <v>33</v>
      </c>
      <c r="B34" s="1523" t="s">
        <v>12916</v>
      </c>
      <c r="C34" s="1523"/>
      <c r="D34" s="1523"/>
      <c r="E34" s="1523"/>
      <c r="F34" s="1523"/>
      <c r="G34" s="1523"/>
      <c r="H34" s="1523"/>
      <c r="I34" s="1523"/>
      <c r="J34" s="1523"/>
      <c r="K34" s="1523"/>
      <c r="L34" s="1523"/>
      <c r="M34" s="39"/>
      <c r="N34" s="39"/>
      <c r="O34" s="39"/>
    </row>
    <row r="35" spans="1:15" s="269" customFormat="1" ht="16.399999999999999" hidden="1" customHeight="1">
      <c r="A35" s="271" t="s">
        <v>33</v>
      </c>
      <c r="B35" s="1523" t="s">
        <v>3114</v>
      </c>
      <c r="C35" s="1523"/>
      <c r="D35" s="1523"/>
      <c r="E35" s="1523"/>
      <c r="F35" s="1523"/>
      <c r="G35" s="1523"/>
      <c r="H35" s="1523"/>
      <c r="I35" s="1523"/>
      <c r="J35" s="1523"/>
      <c r="K35" s="1523"/>
      <c r="L35" s="1523"/>
      <c r="M35" s="39"/>
      <c r="N35" s="39"/>
      <c r="O35" s="39"/>
    </row>
    <row r="36" spans="1:15" s="269" customFormat="1" ht="16.399999999999999" hidden="1" customHeight="1">
      <c r="A36" s="271"/>
      <c r="B36" s="1040" t="s">
        <v>3427</v>
      </c>
      <c r="C36" s="898"/>
      <c r="D36" s="898"/>
      <c r="E36" s="898"/>
      <c r="F36" s="898"/>
      <c r="G36" s="898"/>
      <c r="H36" s="898"/>
      <c r="I36" s="898"/>
      <c r="J36" s="898"/>
      <c r="K36" s="898"/>
      <c r="L36" s="898"/>
      <c r="M36" s="39"/>
      <c r="N36" s="39"/>
      <c r="O36" s="39"/>
    </row>
    <row r="37" spans="1:15" s="682" customFormat="1" ht="33" customHeight="1">
      <c r="A37" s="680" t="s">
        <v>33</v>
      </c>
      <c r="B37" s="1523" t="s">
        <v>1852</v>
      </c>
      <c r="C37" s="1523"/>
      <c r="D37" s="1523"/>
      <c r="E37" s="1523"/>
      <c r="F37" s="1523"/>
      <c r="G37" s="1523"/>
      <c r="H37" s="1523"/>
      <c r="I37" s="1523"/>
      <c r="J37" s="1523"/>
      <c r="K37" s="1523"/>
      <c r="L37" s="898"/>
      <c r="M37" s="681"/>
      <c r="N37" s="681"/>
      <c r="O37" s="681"/>
    </row>
    <row r="38" spans="1:15" s="269" customFormat="1" ht="27.65" customHeight="1" thickBot="1">
      <c r="A38" s="450" t="s">
        <v>14146</v>
      </c>
      <c r="B38" s="450"/>
      <c r="C38" s="900"/>
      <c r="D38" s="900"/>
      <c r="E38" s="900"/>
      <c r="F38" s="900"/>
      <c r="G38" s="900"/>
      <c r="H38" s="900"/>
      <c r="I38" s="900"/>
      <c r="J38" s="900"/>
      <c r="K38" s="900"/>
      <c r="L38" s="900"/>
      <c r="M38" s="39"/>
      <c r="N38" s="39"/>
      <c r="O38" s="39"/>
    </row>
    <row r="39" spans="1:15" s="269" customFormat="1" ht="30.65" customHeight="1">
      <c r="A39" s="267" t="s">
        <v>33</v>
      </c>
      <c r="B39" s="1577" t="s">
        <v>14147</v>
      </c>
      <c r="C39" s="1577"/>
      <c r="D39" s="1577"/>
      <c r="E39" s="1577"/>
      <c r="F39" s="1577"/>
      <c r="G39" s="1577"/>
      <c r="H39" s="1577"/>
      <c r="I39" s="1577"/>
      <c r="J39" s="1577"/>
      <c r="K39" s="1577"/>
      <c r="L39" s="1241"/>
      <c r="M39" s="39"/>
      <c r="N39" s="39"/>
      <c r="O39" s="39"/>
    </row>
    <row r="40" spans="1:15" s="269" customFormat="1" ht="17.149999999999999" customHeight="1">
      <c r="A40" s="267" t="s">
        <v>33</v>
      </c>
      <c r="B40" s="1577" t="s">
        <v>14148</v>
      </c>
      <c r="C40" s="1577"/>
      <c r="D40" s="1577"/>
      <c r="E40" s="1577"/>
      <c r="F40" s="1577"/>
      <c r="G40" s="1577"/>
      <c r="H40" s="1577"/>
      <c r="I40" s="1577"/>
      <c r="J40" s="1577"/>
      <c r="K40" s="1577"/>
      <c r="L40" s="1241"/>
      <c r="M40" s="39"/>
      <c r="N40" s="39"/>
      <c r="O40" s="39"/>
    </row>
    <row r="41" spans="1:15" s="87" customFormat="1" ht="18.649999999999999" customHeight="1">
      <c r="A41" s="267" t="s">
        <v>33</v>
      </c>
      <c r="B41" s="661" t="s">
        <v>12968</v>
      </c>
      <c r="C41" s="1243"/>
      <c r="D41" s="1243"/>
      <c r="E41" s="1243"/>
      <c r="F41" s="1243"/>
      <c r="G41" s="1243"/>
      <c r="H41" s="1243"/>
      <c r="I41" s="1243"/>
      <c r="J41" s="1243"/>
      <c r="K41" s="1243"/>
      <c r="L41" s="1243"/>
      <c r="M41" s="39"/>
      <c r="N41" s="39"/>
      <c r="O41" s="39"/>
    </row>
    <row r="42" spans="1:15" s="87" customFormat="1" ht="18.649999999999999" customHeight="1">
      <c r="A42" s="267" t="s">
        <v>33</v>
      </c>
      <c r="B42" s="661" t="s">
        <v>12956</v>
      </c>
      <c r="C42" s="1243"/>
      <c r="D42" s="1243"/>
      <c r="E42" s="1243"/>
      <c r="F42" s="1243"/>
      <c r="G42" s="1243"/>
      <c r="H42" s="1243"/>
      <c r="I42" s="1243"/>
      <c r="J42" s="1243"/>
      <c r="K42" s="1243"/>
      <c r="L42" s="1243"/>
      <c r="M42" s="39"/>
      <c r="N42" s="39"/>
      <c r="O42" s="39"/>
    </row>
    <row r="43" spans="1:15" s="87" customFormat="1" ht="18.649999999999999" customHeight="1">
      <c r="A43" s="267" t="s">
        <v>33</v>
      </c>
      <c r="B43" s="661" t="s">
        <v>14676</v>
      </c>
      <c r="C43" s="1243"/>
      <c r="D43" s="1243"/>
      <c r="E43" s="1243"/>
      <c r="F43" s="1243"/>
      <c r="G43" s="1243"/>
      <c r="H43" s="1243"/>
      <c r="I43" s="1243"/>
      <c r="J43" s="1243"/>
      <c r="K43" s="1243"/>
      <c r="L43" s="1243"/>
      <c r="M43" s="39"/>
      <c r="N43" s="39"/>
      <c r="O43" s="39"/>
    </row>
    <row r="44" spans="1:15" s="679" customFormat="1" ht="18.649999999999999" customHeight="1">
      <c r="A44" s="676" t="s">
        <v>33</v>
      </c>
      <c r="B44" s="268" t="s">
        <v>1872</v>
      </c>
      <c r="C44" s="1245"/>
      <c r="D44" s="1245"/>
      <c r="E44" s="1245"/>
      <c r="F44" s="1245"/>
      <c r="G44" s="1245"/>
      <c r="H44" s="1245"/>
      <c r="I44" s="1245"/>
      <c r="J44" s="1245"/>
      <c r="K44" s="1245"/>
      <c r="L44" s="1245"/>
      <c r="M44" s="677"/>
      <c r="N44" s="677"/>
      <c r="O44" s="677"/>
    </row>
    <row r="45" spans="1:15" s="679" customFormat="1" ht="19.5" customHeight="1">
      <c r="A45" s="676" t="s">
        <v>33</v>
      </c>
      <c r="B45" s="268" t="s">
        <v>12928</v>
      </c>
      <c r="C45" s="1245"/>
      <c r="D45" s="1245"/>
      <c r="E45" s="1245"/>
      <c r="F45" s="1245"/>
      <c r="G45" s="1245"/>
      <c r="H45" s="1245"/>
      <c r="I45" s="1245"/>
      <c r="J45" s="1245"/>
      <c r="K45" s="1245"/>
      <c r="L45" s="1245"/>
      <c r="M45" s="677"/>
      <c r="N45" s="677"/>
      <c r="O45" s="677"/>
    </row>
    <row r="46" spans="1:15" s="679" customFormat="1" ht="19.5" customHeight="1">
      <c r="A46" s="676"/>
      <c r="B46" s="1040" t="s">
        <v>3520</v>
      </c>
      <c r="C46" s="1245"/>
      <c r="D46" s="1245"/>
      <c r="E46" s="1245"/>
      <c r="F46" s="1245"/>
      <c r="G46" s="1245"/>
      <c r="H46" s="1245"/>
      <c r="I46" s="1245"/>
      <c r="J46" s="1245"/>
      <c r="K46" s="1245"/>
      <c r="L46" s="1245"/>
      <c r="M46" s="677"/>
      <c r="N46" s="677"/>
      <c r="O46" s="677"/>
    </row>
    <row r="47" spans="1:15" s="269" customFormat="1" ht="15.65" customHeight="1">
      <c r="A47" s="271" t="s">
        <v>33</v>
      </c>
      <c r="B47" s="1523" t="s">
        <v>14153</v>
      </c>
      <c r="C47" s="1523"/>
      <c r="D47" s="1523"/>
      <c r="E47" s="1523"/>
      <c r="F47" s="1523"/>
      <c r="G47" s="1523"/>
      <c r="H47" s="1523"/>
      <c r="I47" s="1523"/>
      <c r="J47" s="1523"/>
      <c r="K47" s="1523"/>
      <c r="L47" s="1523"/>
      <c r="M47" s="39"/>
      <c r="N47" s="39"/>
      <c r="O47" s="39"/>
    </row>
    <row r="48" spans="1:15" s="269" customFormat="1" ht="15.65" customHeight="1">
      <c r="A48" s="271"/>
      <c r="B48" s="1584" t="s">
        <v>14149</v>
      </c>
      <c r="C48" s="1584"/>
      <c r="D48" s="1584"/>
      <c r="E48" s="1584"/>
      <c r="F48" s="1584"/>
      <c r="G48" s="898"/>
      <c r="H48" s="898"/>
      <c r="I48" s="898"/>
      <c r="J48" s="898"/>
      <c r="K48" s="898"/>
      <c r="L48" s="898"/>
      <c r="M48" s="39"/>
      <c r="N48" s="39"/>
      <c r="O48" s="39"/>
    </row>
    <row r="49" spans="1:15" s="269" customFormat="1" ht="28" customHeight="1" thickBot="1">
      <c r="A49" s="450" t="s">
        <v>13864</v>
      </c>
      <c r="B49" s="450"/>
      <c r="C49" s="900"/>
      <c r="D49" s="900"/>
      <c r="E49" s="900"/>
      <c r="F49" s="900"/>
      <c r="G49" s="900"/>
      <c r="H49" s="900"/>
      <c r="I49" s="900"/>
      <c r="J49" s="900"/>
      <c r="K49" s="900"/>
      <c r="L49" s="900"/>
      <c r="M49" s="39"/>
      <c r="N49" s="39"/>
      <c r="O49" s="39"/>
    </row>
    <row r="50" spans="1:15" s="244" customFormat="1" ht="14.15" customHeight="1">
      <c r="A50" s="659" t="s">
        <v>33</v>
      </c>
      <c r="B50" s="154" t="s">
        <v>13865</v>
      </c>
    </row>
    <row r="51" spans="1:15" s="1025" customFormat="1" ht="14.15" customHeight="1">
      <c r="A51" s="1024" t="s">
        <v>33</v>
      </c>
      <c r="B51" s="1025" t="s">
        <v>13866</v>
      </c>
    </row>
    <row r="52" spans="1:15" s="1025" customFormat="1" ht="14.15" customHeight="1">
      <c r="A52" s="1026" t="s">
        <v>33</v>
      </c>
      <c r="B52" s="1027" t="s">
        <v>1873</v>
      </c>
    </row>
    <row r="53" spans="1:15" s="1027" customFormat="1" ht="14.5" customHeight="1">
      <c r="A53" s="1026" t="s">
        <v>33</v>
      </c>
      <c r="B53" s="1027" t="s">
        <v>3277</v>
      </c>
    </row>
    <row r="54" spans="1:15" s="269" customFormat="1" ht="28" customHeight="1" thickBot="1">
      <c r="A54" s="450" t="s">
        <v>2874</v>
      </c>
      <c r="B54" s="450"/>
      <c r="C54" s="900"/>
      <c r="D54" s="900"/>
      <c r="E54" s="900"/>
      <c r="F54" s="900"/>
      <c r="G54" s="900"/>
      <c r="H54" s="900"/>
      <c r="I54" s="900"/>
      <c r="J54" s="900"/>
      <c r="K54" s="900"/>
      <c r="L54" s="900"/>
      <c r="M54" s="39"/>
      <c r="N54" s="39"/>
      <c r="O54" s="39"/>
    </row>
    <row r="55" spans="1:15" s="244" customFormat="1" ht="14.15" customHeight="1">
      <c r="A55" s="659" t="s">
        <v>33</v>
      </c>
      <c r="B55" s="244" t="s">
        <v>3047</v>
      </c>
    </row>
    <row r="56" spans="1:15" s="190" customFormat="1" ht="14.15" customHeight="1">
      <c r="A56" s="676" t="s">
        <v>33</v>
      </c>
      <c r="B56" s="190" t="s">
        <v>3048</v>
      </c>
    </row>
    <row r="57" spans="1:15" s="678" customFormat="1" ht="13.5" customHeight="1">
      <c r="A57" s="271" t="s">
        <v>33</v>
      </c>
      <c r="B57" s="678" t="s">
        <v>2875</v>
      </c>
    </row>
    <row r="58" spans="1:15" s="678" customFormat="1" ht="14.5" customHeight="1">
      <c r="A58" s="271" t="s">
        <v>33</v>
      </c>
      <c r="B58" s="190" t="s">
        <v>2914</v>
      </c>
    </row>
    <row r="59" spans="1:15" s="678" customFormat="1" ht="14.5" customHeight="1">
      <c r="A59" s="271" t="s">
        <v>33</v>
      </c>
      <c r="B59" s="678" t="s">
        <v>2876</v>
      </c>
    </row>
    <row r="60" spans="1:15" s="269" customFormat="1" ht="28" customHeight="1" thickBot="1">
      <c r="A60" s="450" t="s">
        <v>2877</v>
      </c>
      <c r="B60" s="450"/>
      <c r="C60" s="900"/>
      <c r="D60" s="900"/>
      <c r="E60" s="900"/>
      <c r="F60" s="900"/>
      <c r="G60" s="900"/>
      <c r="H60" s="900"/>
      <c r="I60" s="900"/>
      <c r="J60" s="900"/>
      <c r="K60" s="900"/>
      <c r="L60" s="900"/>
      <c r="M60" s="39"/>
      <c r="N60" s="39"/>
      <c r="O60" s="39"/>
    </row>
    <row r="61" spans="1:15" s="244" customFormat="1" ht="14.15" customHeight="1">
      <c r="A61" s="659" t="s">
        <v>33</v>
      </c>
      <c r="B61" s="244" t="s">
        <v>2897</v>
      </c>
    </row>
    <row r="62" spans="1:15" s="244" customFormat="1" ht="14.15" customHeight="1">
      <c r="A62" s="659"/>
      <c r="B62" s="894" t="s">
        <v>2900</v>
      </c>
    </row>
    <row r="63" spans="1:15" s="190" customFormat="1" ht="14.15" customHeight="1">
      <c r="A63" s="676" t="s">
        <v>33</v>
      </c>
      <c r="B63" s="190" t="s">
        <v>2904</v>
      </c>
    </row>
    <row r="64" spans="1:15" s="190" customFormat="1" ht="14.15" customHeight="1">
      <c r="A64" s="676"/>
      <c r="B64" s="895" t="s">
        <v>2901</v>
      </c>
    </row>
    <row r="65" spans="1:15" s="190" customFormat="1" ht="14.15" customHeight="1">
      <c r="A65" s="676" t="s">
        <v>33</v>
      </c>
      <c r="B65" s="190" t="s">
        <v>2875</v>
      </c>
    </row>
    <row r="66" spans="1:15" s="678" customFormat="1" ht="14.5" customHeight="1">
      <c r="A66" s="271" t="s">
        <v>33</v>
      </c>
      <c r="B66" s="678" t="s">
        <v>2898</v>
      </c>
    </row>
    <row r="67" spans="1:15" s="678" customFormat="1" ht="14.5" customHeight="1">
      <c r="A67" s="271" t="s">
        <v>33</v>
      </c>
      <c r="B67" s="190" t="s">
        <v>2899</v>
      </c>
    </row>
    <row r="68" spans="1:15" ht="14.5" customHeight="1">
      <c r="A68" s="267" t="s">
        <v>33</v>
      </c>
      <c r="B68" s="154" t="s">
        <v>2903</v>
      </c>
    </row>
    <row r="69" spans="1:15" ht="14.5" customHeight="1">
      <c r="B69" s="896" t="s">
        <v>2890</v>
      </c>
    </row>
    <row r="70" spans="1:15" ht="14.5" customHeight="1">
      <c r="A70" s="267" t="s">
        <v>33</v>
      </c>
      <c r="B70" s="154" t="s">
        <v>12785</v>
      </c>
    </row>
    <row r="71" spans="1:15" s="442" customFormat="1" ht="28" customHeight="1" thickBot="1">
      <c r="A71" s="1583" t="s">
        <v>12791</v>
      </c>
      <c r="B71" s="1583"/>
      <c r="C71" s="1583"/>
      <c r="D71" s="1583"/>
      <c r="E71" s="1583"/>
      <c r="F71" s="1583"/>
      <c r="G71" s="1583"/>
      <c r="H71" s="1583"/>
      <c r="I71" s="1583"/>
      <c r="J71" s="1583"/>
      <c r="K71" s="1583"/>
      <c r="L71" s="1583"/>
      <c r="M71" s="441"/>
      <c r="N71" s="441"/>
      <c r="O71" s="441"/>
    </row>
    <row r="72" spans="1:15" s="667" customFormat="1" ht="18" customHeight="1">
      <c r="A72" s="665"/>
      <c r="B72" s="665" t="s">
        <v>1857</v>
      </c>
      <c r="C72" s="665"/>
      <c r="D72" s="665"/>
      <c r="E72" s="665"/>
      <c r="F72" s="665"/>
      <c r="G72" s="665"/>
      <c r="H72" s="665"/>
      <c r="I72" s="665"/>
      <c r="J72" s="665"/>
      <c r="K72" s="665"/>
      <c r="L72" s="665"/>
      <c r="M72" s="666"/>
      <c r="N72" s="666"/>
      <c r="O72" s="666"/>
    </row>
    <row r="73" spans="1:15" s="678" customFormat="1" ht="16.5" customHeight="1">
      <c r="A73" s="676" t="s">
        <v>33</v>
      </c>
      <c r="B73" s="268" t="s">
        <v>13867</v>
      </c>
      <c r="C73" s="268"/>
      <c r="D73" s="268"/>
      <c r="E73" s="268"/>
      <c r="F73" s="268"/>
      <c r="G73" s="268"/>
      <c r="H73" s="268"/>
      <c r="I73" s="268"/>
      <c r="J73" s="268"/>
      <c r="K73" s="268"/>
      <c r="L73" s="268"/>
      <c r="M73" s="677"/>
      <c r="N73" s="677"/>
      <c r="O73" s="677"/>
    </row>
    <row r="74" spans="1:15" s="678" customFormat="1" ht="16.5" customHeight="1">
      <c r="A74" s="676" t="s">
        <v>33</v>
      </c>
      <c r="B74" s="268" t="s">
        <v>600</v>
      </c>
      <c r="C74" s="268"/>
      <c r="D74" s="268"/>
      <c r="E74" s="268"/>
      <c r="F74" s="268"/>
      <c r="G74" s="268"/>
      <c r="H74" s="268"/>
      <c r="I74" s="268"/>
      <c r="J74" s="268"/>
      <c r="K74" s="268"/>
      <c r="L74" s="268"/>
      <c r="M74" s="677"/>
      <c r="N74" s="677"/>
      <c r="O74" s="677"/>
    </row>
    <row r="75" spans="1:15" s="190" customFormat="1" ht="15" customHeight="1">
      <c r="A75" s="676" t="s">
        <v>33</v>
      </c>
      <c r="B75" s="268" t="s">
        <v>1855</v>
      </c>
      <c r="C75" s="268"/>
      <c r="D75" s="268"/>
      <c r="E75" s="268"/>
      <c r="F75" s="268"/>
      <c r="G75" s="268"/>
      <c r="H75" s="268"/>
      <c r="I75" s="268"/>
      <c r="J75" s="268"/>
      <c r="K75" s="268"/>
      <c r="L75" s="268"/>
      <c r="M75" s="677"/>
      <c r="N75" s="677"/>
      <c r="O75" s="677"/>
    </row>
    <row r="76" spans="1:15" s="190" customFormat="1" ht="15" customHeight="1">
      <c r="A76" s="676" t="s">
        <v>33</v>
      </c>
      <c r="B76" s="268" t="s">
        <v>1988</v>
      </c>
      <c r="C76" s="268"/>
      <c r="D76" s="268"/>
      <c r="E76" s="268"/>
      <c r="F76" s="268"/>
      <c r="G76" s="268"/>
      <c r="H76" s="268"/>
      <c r="I76" s="268"/>
      <c r="J76" s="268"/>
      <c r="K76" s="268"/>
      <c r="L76" s="268"/>
      <c r="M76" s="677"/>
      <c r="N76" s="677"/>
      <c r="O76" s="677"/>
    </row>
    <row r="77" spans="1:15" s="190" customFormat="1" ht="15" customHeight="1">
      <c r="A77" s="676" t="s">
        <v>33</v>
      </c>
      <c r="B77" s="268" t="s">
        <v>1853</v>
      </c>
      <c r="C77" s="268"/>
      <c r="D77" s="268"/>
      <c r="E77" s="268"/>
      <c r="F77" s="268"/>
      <c r="G77" s="268"/>
      <c r="H77" s="268"/>
      <c r="I77" s="268"/>
      <c r="J77" s="268"/>
      <c r="K77" s="268"/>
      <c r="L77" s="268"/>
      <c r="M77" s="677"/>
      <c r="N77" s="677"/>
      <c r="O77" s="677"/>
    </row>
    <row r="78" spans="1:15" s="190" customFormat="1" ht="17.5" customHeight="1">
      <c r="A78" s="676" t="s">
        <v>33</v>
      </c>
      <c r="B78" s="268" t="s">
        <v>1856</v>
      </c>
      <c r="C78" s="268"/>
      <c r="D78" s="268"/>
      <c r="E78" s="268"/>
      <c r="F78" s="268"/>
      <c r="G78" s="268"/>
      <c r="H78" s="268"/>
      <c r="I78" s="268"/>
      <c r="J78" s="268"/>
      <c r="K78" s="268"/>
      <c r="L78" s="268"/>
      <c r="M78" s="677"/>
      <c r="N78" s="677"/>
      <c r="O78" s="677"/>
    </row>
    <row r="79" spans="1:15" s="190" customFormat="1" ht="17.5" customHeight="1">
      <c r="A79" s="676" t="s">
        <v>33</v>
      </c>
      <c r="B79" s="268" t="s">
        <v>1987</v>
      </c>
      <c r="C79" s="268"/>
      <c r="D79" s="268"/>
      <c r="E79" s="268"/>
      <c r="F79" s="268"/>
      <c r="G79" s="268"/>
      <c r="H79" s="268"/>
      <c r="I79" s="268"/>
      <c r="J79" s="268"/>
      <c r="K79" s="268"/>
      <c r="L79" s="268"/>
      <c r="M79" s="677"/>
      <c r="N79" s="677"/>
      <c r="O79" s="677"/>
    </row>
    <row r="80" spans="1:15" s="190" customFormat="1" ht="16" customHeight="1">
      <c r="A80" s="676" t="s">
        <v>33</v>
      </c>
      <c r="B80" s="268" t="s">
        <v>1854</v>
      </c>
      <c r="C80" s="268"/>
      <c r="D80" s="268"/>
      <c r="E80" s="268"/>
      <c r="F80" s="268"/>
      <c r="G80" s="268"/>
      <c r="H80" s="268"/>
      <c r="I80" s="268"/>
      <c r="J80" s="268"/>
      <c r="K80" s="268"/>
      <c r="L80" s="268"/>
      <c r="M80" s="677"/>
      <c r="N80" s="677"/>
      <c r="O80" s="677"/>
    </row>
    <row r="81" spans="1:256" s="190" customFormat="1" ht="16" customHeight="1">
      <c r="A81" s="676" t="s">
        <v>33</v>
      </c>
      <c r="B81" s="268" t="s">
        <v>1989</v>
      </c>
      <c r="C81" s="268"/>
      <c r="D81" s="268"/>
      <c r="E81" s="268"/>
      <c r="F81" s="268"/>
      <c r="G81" s="268"/>
      <c r="H81" s="268"/>
      <c r="I81" s="268"/>
      <c r="J81" s="268"/>
      <c r="K81" s="268"/>
      <c r="L81" s="268"/>
      <c r="M81" s="677"/>
      <c r="N81" s="677"/>
      <c r="O81" s="677"/>
    </row>
    <row r="82" spans="1:256" s="673" customFormat="1" ht="17.149999999999999" customHeight="1">
      <c r="A82" s="668"/>
      <c r="B82" s="669" t="s">
        <v>170</v>
      </c>
      <c r="C82" s="670"/>
      <c r="D82" s="670"/>
      <c r="E82" s="670"/>
      <c r="F82" s="670"/>
      <c r="G82" s="670"/>
      <c r="H82" s="670"/>
      <c r="I82" s="670"/>
      <c r="J82" s="670"/>
      <c r="K82" s="670"/>
      <c r="L82" s="671"/>
      <c r="M82" s="672"/>
      <c r="N82" s="672"/>
      <c r="O82" s="672"/>
    </row>
    <row r="83" spans="1:256" s="244" customFormat="1" ht="17.5" customHeight="1">
      <c r="A83" s="240" t="s">
        <v>33</v>
      </c>
      <c r="B83" s="384" t="s">
        <v>820</v>
      </c>
      <c r="C83" s="383"/>
      <c r="D83" s="385"/>
      <c r="E83" s="385"/>
      <c r="F83" s="385"/>
      <c r="G83" s="385"/>
      <c r="H83" s="385"/>
      <c r="I83" s="385"/>
      <c r="J83" s="385"/>
      <c r="K83" s="385"/>
      <c r="L83" s="386"/>
      <c r="M83" s="162"/>
      <c r="N83" s="162"/>
      <c r="O83" s="162"/>
    </row>
    <row r="84" spans="1:256" ht="34" customHeight="1">
      <c r="A84" s="270" t="s">
        <v>33</v>
      </c>
      <c r="B84" s="1582" t="s">
        <v>235</v>
      </c>
      <c r="C84" s="1582"/>
      <c r="D84" s="1582"/>
      <c r="E84" s="1582"/>
      <c r="F84" s="1582"/>
      <c r="G84" s="1582"/>
      <c r="H84" s="1582"/>
      <c r="I84" s="1582"/>
      <c r="J84" s="1582"/>
      <c r="K84" s="1582"/>
      <c r="L84" s="274"/>
      <c r="M84" s="39"/>
      <c r="N84" s="39"/>
      <c r="O84" s="39"/>
    </row>
    <row r="85" spans="1:256" ht="17.5" customHeight="1">
      <c r="A85" s="267" t="s">
        <v>33</v>
      </c>
      <c r="B85" s="1582" t="s">
        <v>1986</v>
      </c>
      <c r="C85" s="1582"/>
      <c r="D85" s="1582"/>
      <c r="E85" s="1582"/>
      <c r="F85" s="1582"/>
      <c r="G85" s="1582"/>
      <c r="H85" s="901"/>
      <c r="I85" s="901"/>
      <c r="J85" s="901"/>
      <c r="K85" s="901"/>
      <c r="L85" s="274"/>
      <c r="M85" s="39"/>
      <c r="N85" s="39"/>
      <c r="O85" s="39"/>
    </row>
    <row r="86" spans="1:256" ht="17.5" customHeight="1">
      <c r="A86" s="267" t="s">
        <v>33</v>
      </c>
      <c r="B86" s="272" t="s">
        <v>257</v>
      </c>
      <c r="C86" s="269"/>
      <c r="D86" s="273"/>
      <c r="E86" s="273"/>
      <c r="F86" s="273"/>
      <c r="G86" s="273"/>
      <c r="H86" s="273"/>
      <c r="I86" s="273"/>
      <c r="J86" s="273"/>
      <c r="K86" s="273"/>
      <c r="L86" s="274"/>
      <c r="M86" s="39"/>
      <c r="N86" s="39"/>
      <c r="O86" s="39"/>
    </row>
    <row r="87" spans="1:256" ht="18.649999999999999" customHeight="1">
      <c r="B87" s="272" t="s">
        <v>13868</v>
      </c>
      <c r="C87" s="269"/>
      <c r="D87" s="273"/>
      <c r="E87" s="273"/>
      <c r="F87" s="273"/>
      <c r="G87" s="273"/>
      <c r="H87" s="273"/>
      <c r="I87" s="273"/>
      <c r="J87" s="273"/>
      <c r="K87" s="273"/>
      <c r="L87" s="274"/>
      <c r="M87" s="39"/>
      <c r="N87" s="39"/>
      <c r="O87" s="39"/>
    </row>
    <row r="88" spans="1:256" s="190" customFormat="1" ht="14.5">
      <c r="A88" s="271" t="s">
        <v>33</v>
      </c>
      <c r="B88" s="268" t="s">
        <v>13869</v>
      </c>
      <c r="D88" s="683"/>
      <c r="E88" s="683"/>
      <c r="F88" s="683"/>
      <c r="G88" s="683"/>
      <c r="H88" s="683"/>
      <c r="I88" s="683"/>
      <c r="J88" s="683"/>
      <c r="K88" s="683"/>
      <c r="L88" s="683"/>
      <c r="M88" s="677"/>
      <c r="N88" s="677"/>
      <c r="O88" s="677"/>
    </row>
    <row r="89" spans="1:256" s="190" customFormat="1" ht="14.5">
      <c r="A89" s="271"/>
      <c r="B89" s="1124" t="s">
        <v>12787</v>
      </c>
      <c r="D89" s="683"/>
      <c r="E89" s="683"/>
      <c r="F89" s="683"/>
      <c r="G89" s="683"/>
      <c r="H89" s="683"/>
      <c r="I89" s="683"/>
      <c r="J89" s="683"/>
      <c r="K89" s="683"/>
      <c r="L89" s="683"/>
      <c r="M89" s="677"/>
      <c r="N89" s="677"/>
      <c r="O89" s="677"/>
    </row>
    <row r="90" spans="1:256" s="190" customFormat="1" ht="18.649999999999999" customHeight="1">
      <c r="A90" s="271"/>
      <c r="B90" s="268" t="s">
        <v>12788</v>
      </c>
      <c r="D90" s="683"/>
      <c r="E90" s="683"/>
      <c r="F90" s="683"/>
      <c r="G90" s="1125" t="s">
        <v>12789</v>
      </c>
      <c r="H90" s="683"/>
      <c r="I90" s="683"/>
      <c r="J90" s="683"/>
      <c r="K90" s="683"/>
      <c r="L90" s="683"/>
      <c r="M90" s="677"/>
      <c r="N90" s="677"/>
      <c r="O90" s="677"/>
    </row>
    <row r="91" spans="1:256" s="190" customFormat="1" ht="6" customHeight="1">
      <c r="A91" s="271"/>
      <c r="B91" s="268"/>
      <c r="D91" s="683"/>
      <c r="E91" s="683"/>
      <c r="F91" s="683"/>
      <c r="G91" s="683"/>
      <c r="H91" s="683"/>
      <c r="I91" s="683"/>
      <c r="J91" s="683"/>
      <c r="K91" s="683"/>
      <c r="L91" s="683"/>
      <c r="M91" s="677"/>
      <c r="N91" s="677"/>
      <c r="O91" s="677"/>
    </row>
    <row r="92" spans="1:256" s="683" customFormat="1" ht="15" customHeight="1">
      <c r="B92" s="683" t="s">
        <v>12790</v>
      </c>
    </row>
    <row r="93" spans="1:256" s="267" customFormat="1" ht="17.25" customHeight="1">
      <c r="A93" s="271"/>
      <c r="B93" s="268" t="s">
        <v>34</v>
      </c>
      <c r="D93" s="268"/>
      <c r="E93" s="275" t="s">
        <v>596</v>
      </c>
      <c r="F93" s="275"/>
      <c r="G93" s="276" t="s">
        <v>589</v>
      </c>
      <c r="H93" s="268"/>
      <c r="I93" s="268"/>
      <c r="J93" s="268"/>
      <c r="K93" s="268"/>
      <c r="L93" s="268"/>
      <c r="M93" s="39"/>
      <c r="N93" s="39"/>
      <c r="O93" s="39"/>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c r="FR93" s="154"/>
      <c r="FS93" s="154"/>
      <c r="FT93" s="154"/>
      <c r="FU93" s="154"/>
      <c r="FV93" s="154"/>
      <c r="FW93" s="154"/>
      <c r="FX93" s="154"/>
      <c r="FY93" s="154"/>
      <c r="FZ93" s="154"/>
      <c r="GA93" s="154"/>
      <c r="GB93" s="154"/>
      <c r="GC93" s="154"/>
      <c r="GD93" s="154"/>
      <c r="GE93" s="154"/>
      <c r="GF93" s="154"/>
      <c r="GG93" s="154"/>
      <c r="GH93" s="154"/>
      <c r="GI93" s="154"/>
      <c r="GJ93" s="154"/>
      <c r="GK93" s="154"/>
      <c r="GL93" s="154"/>
      <c r="GM93" s="154"/>
      <c r="GN93" s="154"/>
      <c r="GO93" s="154"/>
      <c r="GP93" s="154"/>
      <c r="GQ93" s="154"/>
      <c r="GR93" s="154"/>
      <c r="GS93" s="154"/>
      <c r="GT93" s="154"/>
      <c r="GU93" s="154"/>
      <c r="GV93" s="154"/>
      <c r="GW93" s="154"/>
      <c r="GX93" s="154"/>
      <c r="GY93" s="154"/>
      <c r="GZ93" s="154"/>
      <c r="HA93" s="154"/>
      <c r="HB93" s="154"/>
      <c r="HC93" s="154"/>
      <c r="HD93" s="154"/>
      <c r="HE93" s="154"/>
      <c r="HF93" s="154"/>
      <c r="HG93" s="154"/>
      <c r="HH93" s="154"/>
      <c r="HI93" s="154"/>
      <c r="HJ93" s="154"/>
      <c r="HK93" s="154"/>
      <c r="HL93" s="154"/>
      <c r="HM93" s="154"/>
      <c r="HN93" s="154"/>
      <c r="HO93" s="154"/>
      <c r="HP93" s="154"/>
      <c r="HQ93" s="154"/>
      <c r="HR93" s="154"/>
      <c r="HS93" s="154"/>
      <c r="HT93" s="154"/>
      <c r="HU93" s="154"/>
      <c r="HV93" s="154"/>
      <c r="HW93" s="154"/>
      <c r="HX93" s="154"/>
      <c r="HY93" s="154"/>
      <c r="HZ93" s="154"/>
      <c r="IA93" s="154"/>
      <c r="IB93" s="154"/>
      <c r="IC93" s="154"/>
      <c r="ID93" s="154"/>
      <c r="IE93" s="154"/>
      <c r="IF93" s="154"/>
      <c r="IG93" s="154"/>
      <c r="IH93" s="154"/>
      <c r="II93" s="154"/>
      <c r="IJ93" s="154"/>
      <c r="IK93" s="154"/>
      <c r="IL93" s="154"/>
      <c r="IM93" s="154"/>
      <c r="IN93" s="154"/>
      <c r="IO93" s="154"/>
      <c r="IP93" s="154"/>
      <c r="IQ93" s="154"/>
      <c r="IR93" s="154"/>
      <c r="IS93" s="154"/>
      <c r="IT93" s="154"/>
      <c r="IU93" s="154"/>
      <c r="IV93" s="154"/>
    </row>
    <row r="94" spans="1:256" s="267" customFormat="1" ht="17.25" customHeight="1">
      <c r="A94" s="271"/>
      <c r="B94" s="268" t="s">
        <v>12786</v>
      </c>
      <c r="D94" s="268"/>
      <c r="E94" s="275"/>
      <c r="F94" s="275"/>
      <c r="G94" s="276"/>
      <c r="H94" s="268"/>
      <c r="I94" s="268"/>
      <c r="J94" s="268"/>
      <c r="K94" s="268"/>
      <c r="L94" s="268"/>
      <c r="M94" s="39"/>
      <c r="N94" s="39"/>
      <c r="O94" s="39"/>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c r="FR94" s="154"/>
      <c r="FS94" s="154"/>
      <c r="FT94" s="154"/>
      <c r="FU94" s="154"/>
      <c r="FV94" s="154"/>
      <c r="FW94" s="154"/>
      <c r="FX94" s="154"/>
      <c r="FY94" s="154"/>
      <c r="FZ94" s="154"/>
      <c r="GA94" s="154"/>
      <c r="GB94" s="154"/>
      <c r="GC94" s="154"/>
      <c r="GD94" s="154"/>
      <c r="GE94" s="154"/>
      <c r="GF94" s="154"/>
      <c r="GG94" s="154"/>
      <c r="GH94" s="154"/>
      <c r="GI94" s="154"/>
      <c r="GJ94" s="154"/>
      <c r="GK94" s="154"/>
      <c r="GL94" s="154"/>
      <c r="GM94" s="154"/>
      <c r="GN94" s="154"/>
      <c r="GO94" s="154"/>
      <c r="GP94" s="154"/>
      <c r="GQ94" s="154"/>
      <c r="GR94" s="154"/>
      <c r="GS94" s="154"/>
      <c r="GT94" s="154"/>
      <c r="GU94" s="154"/>
      <c r="GV94" s="154"/>
      <c r="GW94" s="154"/>
      <c r="GX94" s="154"/>
      <c r="GY94" s="154"/>
      <c r="GZ94" s="154"/>
      <c r="HA94" s="154"/>
      <c r="HB94" s="154"/>
      <c r="HC94" s="154"/>
      <c r="HD94" s="154"/>
      <c r="HE94" s="154"/>
      <c r="HF94" s="154"/>
      <c r="HG94" s="154"/>
      <c r="HH94" s="154"/>
      <c r="HI94" s="154"/>
      <c r="HJ94" s="154"/>
      <c r="HK94" s="154"/>
      <c r="HL94" s="154"/>
      <c r="HM94" s="154"/>
      <c r="HN94" s="154"/>
      <c r="HO94" s="154"/>
      <c r="HP94" s="154"/>
      <c r="HQ94" s="154"/>
      <c r="HR94" s="154"/>
      <c r="HS94" s="154"/>
      <c r="HT94" s="154"/>
      <c r="HU94" s="154"/>
      <c r="HV94" s="154"/>
      <c r="HW94" s="154"/>
      <c r="HX94" s="154"/>
      <c r="HY94" s="154"/>
      <c r="HZ94" s="154"/>
      <c r="IA94" s="154"/>
      <c r="IB94" s="154"/>
      <c r="IC94" s="154"/>
      <c r="ID94" s="154"/>
      <c r="IE94" s="154"/>
      <c r="IF94" s="154"/>
      <c r="IG94" s="154"/>
      <c r="IH94" s="154"/>
      <c r="II94" s="154"/>
      <c r="IJ94" s="154"/>
      <c r="IK94" s="154"/>
      <c r="IL94" s="154"/>
      <c r="IM94" s="154"/>
      <c r="IN94" s="154"/>
      <c r="IO94" s="154"/>
      <c r="IP94" s="154"/>
      <c r="IQ94" s="154"/>
      <c r="IR94" s="154"/>
      <c r="IS94" s="154"/>
      <c r="IT94" s="154"/>
      <c r="IU94" s="154"/>
      <c r="IV94" s="154"/>
    </row>
    <row r="95" spans="1:256" s="267" customFormat="1" ht="19.5" customHeight="1">
      <c r="B95" s="268" t="s">
        <v>34</v>
      </c>
      <c r="D95" s="268"/>
      <c r="E95" s="275" t="s">
        <v>1833</v>
      </c>
      <c r="F95" s="275"/>
      <c r="G95" s="276" t="s">
        <v>1834</v>
      </c>
      <c r="H95" s="154"/>
      <c r="I95" s="154"/>
      <c r="J95" s="154"/>
      <c r="K95" s="154"/>
      <c r="L95" s="154"/>
      <c r="M95" s="39"/>
      <c r="N95" s="39"/>
      <c r="O95" s="39"/>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c r="FR95" s="154"/>
      <c r="FS95" s="154"/>
      <c r="FT95" s="154"/>
      <c r="FU95" s="154"/>
      <c r="FV95" s="154"/>
      <c r="FW95" s="154"/>
      <c r="FX95" s="154"/>
      <c r="FY95" s="154"/>
      <c r="FZ95" s="154"/>
      <c r="GA95" s="154"/>
      <c r="GB95" s="154"/>
      <c r="GC95" s="154"/>
      <c r="GD95" s="154"/>
      <c r="GE95" s="154"/>
      <c r="GF95" s="154"/>
      <c r="GG95" s="154"/>
      <c r="GH95" s="154"/>
      <c r="GI95" s="154"/>
      <c r="GJ95" s="154"/>
      <c r="GK95" s="154"/>
      <c r="GL95" s="154"/>
      <c r="GM95" s="154"/>
      <c r="GN95" s="154"/>
      <c r="GO95" s="154"/>
      <c r="GP95" s="154"/>
      <c r="GQ95" s="154"/>
      <c r="GR95" s="154"/>
      <c r="GS95" s="154"/>
      <c r="GT95" s="154"/>
      <c r="GU95" s="154"/>
      <c r="GV95" s="154"/>
      <c r="GW95" s="154"/>
      <c r="GX95" s="154"/>
      <c r="GY95" s="154"/>
      <c r="GZ95" s="154"/>
      <c r="HA95" s="154"/>
      <c r="HB95" s="154"/>
      <c r="HC95" s="154"/>
      <c r="HD95" s="154"/>
      <c r="HE95" s="154"/>
      <c r="HF95" s="154"/>
      <c r="HG95" s="154"/>
      <c r="HH95" s="154"/>
      <c r="HI95" s="154"/>
      <c r="HJ95" s="154"/>
      <c r="HK95" s="154"/>
      <c r="HL95" s="154"/>
      <c r="HM95" s="154"/>
      <c r="HN95" s="154"/>
      <c r="HO95" s="154"/>
      <c r="HP95" s="154"/>
      <c r="HQ95" s="154"/>
      <c r="HR95" s="154"/>
      <c r="HS95" s="154"/>
      <c r="HT95" s="154"/>
      <c r="HU95" s="154"/>
      <c r="HV95" s="154"/>
      <c r="HW95" s="154"/>
      <c r="HX95" s="154"/>
      <c r="HY95" s="154"/>
      <c r="HZ95" s="154"/>
      <c r="IA95" s="154"/>
      <c r="IB95" s="154"/>
      <c r="IC95" s="154"/>
      <c r="ID95" s="154"/>
      <c r="IE95" s="154"/>
      <c r="IF95" s="154"/>
      <c r="IG95" s="154"/>
      <c r="IH95" s="154"/>
      <c r="II95" s="154"/>
      <c r="IJ95" s="154"/>
      <c r="IK95" s="154"/>
      <c r="IL95" s="154"/>
      <c r="IM95" s="154"/>
      <c r="IN95" s="154"/>
      <c r="IO95" s="154"/>
      <c r="IP95" s="154"/>
      <c r="IQ95" s="154"/>
      <c r="IR95" s="154"/>
      <c r="IS95" s="154"/>
      <c r="IT95" s="154"/>
      <c r="IU95" s="154"/>
      <c r="IV95" s="154"/>
    </row>
    <row r="96" spans="1:256" s="267" customFormat="1" ht="19.5" customHeight="1">
      <c r="B96" s="268"/>
      <c r="D96" s="268"/>
      <c r="E96" s="275"/>
      <c r="F96" s="275"/>
      <c r="G96" s="276"/>
      <c r="H96" s="154"/>
      <c r="I96" s="154"/>
      <c r="J96" s="154"/>
      <c r="K96" s="154"/>
      <c r="L96" s="154"/>
      <c r="M96" s="39"/>
      <c r="N96" s="39"/>
      <c r="O96" s="39"/>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c r="FR96" s="154"/>
      <c r="FS96" s="154"/>
      <c r="FT96" s="154"/>
      <c r="FU96" s="154"/>
      <c r="FV96" s="154"/>
      <c r="FW96" s="154"/>
      <c r="FX96" s="154"/>
      <c r="FY96" s="154"/>
      <c r="FZ96" s="154"/>
      <c r="GA96" s="154"/>
      <c r="GB96" s="154"/>
      <c r="GC96" s="154"/>
      <c r="GD96" s="154"/>
      <c r="GE96" s="154"/>
      <c r="GF96" s="154"/>
      <c r="GG96" s="154"/>
      <c r="GH96" s="154"/>
      <c r="GI96" s="154"/>
      <c r="GJ96" s="154"/>
      <c r="GK96" s="154"/>
      <c r="GL96" s="154"/>
      <c r="GM96" s="154"/>
      <c r="GN96" s="154"/>
      <c r="GO96" s="154"/>
      <c r="GP96" s="154"/>
      <c r="GQ96" s="154"/>
      <c r="GR96" s="154"/>
      <c r="GS96" s="154"/>
      <c r="GT96" s="154"/>
      <c r="GU96" s="154"/>
      <c r="GV96" s="154"/>
      <c r="GW96" s="154"/>
      <c r="GX96" s="154"/>
      <c r="GY96" s="154"/>
      <c r="GZ96" s="154"/>
      <c r="HA96" s="154"/>
      <c r="HB96" s="154"/>
      <c r="HC96" s="154"/>
      <c r="HD96" s="154"/>
      <c r="HE96" s="154"/>
      <c r="HF96" s="154"/>
      <c r="HG96" s="154"/>
      <c r="HH96" s="154"/>
      <c r="HI96" s="154"/>
      <c r="HJ96" s="154"/>
      <c r="HK96" s="154"/>
      <c r="HL96" s="154"/>
      <c r="HM96" s="154"/>
      <c r="HN96" s="154"/>
      <c r="HO96" s="154"/>
      <c r="HP96" s="154"/>
      <c r="HQ96" s="154"/>
      <c r="HR96" s="154"/>
      <c r="HS96" s="154"/>
      <c r="HT96" s="154"/>
      <c r="HU96" s="154"/>
      <c r="HV96" s="154"/>
      <c r="HW96" s="154"/>
      <c r="HX96" s="154"/>
      <c r="HY96" s="154"/>
      <c r="HZ96" s="154"/>
      <c r="IA96" s="154"/>
      <c r="IB96" s="154"/>
      <c r="IC96" s="154"/>
      <c r="ID96" s="154"/>
      <c r="IE96" s="154"/>
      <c r="IF96" s="154"/>
      <c r="IG96" s="154"/>
      <c r="IH96" s="154"/>
      <c r="II96" s="154"/>
      <c r="IJ96" s="154"/>
      <c r="IK96" s="154"/>
      <c r="IL96" s="154"/>
      <c r="IM96" s="154"/>
      <c r="IN96" s="154"/>
      <c r="IO96" s="154"/>
      <c r="IP96" s="154"/>
      <c r="IQ96" s="154"/>
      <c r="IR96" s="154"/>
      <c r="IS96" s="154"/>
      <c r="IT96" s="154"/>
      <c r="IU96" s="154"/>
      <c r="IV96" s="154"/>
    </row>
    <row r="97" spans="1:256" s="267" customFormat="1" ht="14.5">
      <c r="A97" s="267" t="s">
        <v>33</v>
      </c>
      <c r="B97" s="1577" t="s">
        <v>178</v>
      </c>
      <c r="C97" s="1577"/>
      <c r="D97" s="1577"/>
      <c r="E97" s="1577"/>
      <c r="F97" s="1577"/>
      <c r="G97" s="1577"/>
      <c r="H97" s="1577"/>
      <c r="I97" s="1577"/>
      <c r="J97" s="1577"/>
      <c r="K97" s="1577"/>
      <c r="L97" s="1577"/>
      <c r="M97" s="39"/>
      <c r="N97" s="39"/>
      <c r="O97" s="39"/>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c r="FR97" s="154"/>
      <c r="FS97" s="154"/>
      <c r="FT97" s="154"/>
      <c r="FU97" s="154"/>
      <c r="FV97" s="154"/>
      <c r="FW97" s="154"/>
      <c r="FX97" s="154"/>
      <c r="FY97" s="154"/>
      <c r="FZ97" s="154"/>
      <c r="GA97" s="154"/>
      <c r="GB97" s="154"/>
      <c r="GC97" s="154"/>
      <c r="GD97" s="154"/>
      <c r="GE97" s="154"/>
      <c r="GF97" s="154"/>
      <c r="GG97" s="154"/>
      <c r="GH97" s="154"/>
      <c r="GI97" s="154"/>
      <c r="GJ97" s="154"/>
      <c r="GK97" s="154"/>
      <c r="GL97" s="154"/>
      <c r="GM97" s="154"/>
      <c r="GN97" s="154"/>
      <c r="GO97" s="154"/>
      <c r="GP97" s="154"/>
      <c r="GQ97" s="154"/>
      <c r="GR97" s="154"/>
      <c r="GS97" s="154"/>
      <c r="GT97" s="154"/>
      <c r="GU97" s="154"/>
      <c r="GV97" s="154"/>
      <c r="GW97" s="154"/>
      <c r="GX97" s="154"/>
      <c r="GY97" s="154"/>
      <c r="GZ97" s="154"/>
      <c r="HA97" s="154"/>
      <c r="HB97" s="154"/>
      <c r="HC97" s="154"/>
      <c r="HD97" s="154"/>
      <c r="HE97" s="154"/>
      <c r="HF97" s="154"/>
      <c r="HG97" s="154"/>
      <c r="HH97" s="154"/>
      <c r="HI97" s="154"/>
      <c r="HJ97" s="154"/>
      <c r="HK97" s="154"/>
      <c r="HL97" s="154"/>
      <c r="HM97" s="154"/>
      <c r="HN97" s="154"/>
      <c r="HO97" s="154"/>
      <c r="HP97" s="154"/>
      <c r="HQ97" s="154"/>
      <c r="HR97" s="154"/>
      <c r="HS97" s="154"/>
      <c r="HT97" s="154"/>
      <c r="HU97" s="154"/>
      <c r="HV97" s="154"/>
      <c r="HW97" s="154"/>
      <c r="HX97" s="154"/>
      <c r="HY97" s="154"/>
      <c r="HZ97" s="154"/>
      <c r="IA97" s="154"/>
      <c r="IB97" s="154"/>
      <c r="IC97" s="154"/>
      <c r="ID97" s="154"/>
      <c r="IE97" s="154"/>
      <c r="IF97" s="154"/>
      <c r="IG97" s="154"/>
      <c r="IH97" s="154"/>
      <c r="II97" s="154"/>
      <c r="IJ97" s="154"/>
      <c r="IK97" s="154"/>
      <c r="IL97" s="154"/>
      <c r="IM97" s="154"/>
      <c r="IN97" s="154"/>
      <c r="IO97" s="154"/>
      <c r="IP97" s="154"/>
      <c r="IQ97" s="154"/>
      <c r="IR97" s="154"/>
      <c r="IS97" s="154"/>
      <c r="IT97" s="154"/>
      <c r="IU97" s="154"/>
      <c r="IV97" s="154"/>
    </row>
    <row r="98" spans="1:256" s="267" customFormat="1" ht="14.5">
      <c r="B98" s="899"/>
      <c r="C98" s="899"/>
      <c r="D98" s="899"/>
      <c r="E98" s="899"/>
      <c r="F98" s="899"/>
      <c r="G98" s="899"/>
      <c r="H98" s="899"/>
      <c r="I98" s="899"/>
      <c r="J98" s="899"/>
      <c r="K98" s="899"/>
      <c r="L98" s="899"/>
      <c r="M98" s="39"/>
      <c r="N98" s="39"/>
      <c r="O98" s="39"/>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c r="FR98" s="154"/>
      <c r="FS98" s="154"/>
      <c r="FT98" s="154"/>
      <c r="FU98" s="154"/>
      <c r="FV98" s="154"/>
      <c r="FW98" s="154"/>
      <c r="FX98" s="154"/>
      <c r="FY98" s="154"/>
      <c r="FZ98" s="154"/>
      <c r="GA98" s="154"/>
      <c r="GB98" s="154"/>
      <c r="GC98" s="154"/>
      <c r="GD98" s="154"/>
      <c r="GE98" s="154"/>
      <c r="GF98" s="154"/>
      <c r="GG98" s="154"/>
      <c r="GH98" s="154"/>
      <c r="GI98" s="154"/>
      <c r="GJ98" s="154"/>
      <c r="GK98" s="154"/>
      <c r="GL98" s="154"/>
      <c r="GM98" s="154"/>
      <c r="GN98" s="154"/>
      <c r="GO98" s="154"/>
      <c r="GP98" s="154"/>
      <c r="GQ98" s="154"/>
      <c r="GR98" s="154"/>
      <c r="GS98" s="154"/>
      <c r="GT98" s="154"/>
      <c r="GU98" s="154"/>
      <c r="GV98" s="154"/>
      <c r="GW98" s="154"/>
      <c r="GX98" s="154"/>
      <c r="GY98" s="154"/>
      <c r="GZ98" s="154"/>
      <c r="HA98" s="154"/>
      <c r="HB98" s="154"/>
      <c r="HC98" s="154"/>
      <c r="HD98" s="154"/>
      <c r="HE98" s="154"/>
      <c r="HF98" s="154"/>
      <c r="HG98" s="154"/>
      <c r="HH98" s="154"/>
      <c r="HI98" s="154"/>
      <c r="HJ98" s="154"/>
      <c r="HK98" s="154"/>
      <c r="HL98" s="154"/>
      <c r="HM98" s="154"/>
      <c r="HN98" s="154"/>
      <c r="HO98" s="154"/>
      <c r="HP98" s="154"/>
      <c r="HQ98" s="154"/>
      <c r="HR98" s="154"/>
      <c r="HS98" s="154"/>
      <c r="HT98" s="154"/>
      <c r="HU98" s="154"/>
      <c r="HV98" s="154"/>
      <c r="HW98" s="154"/>
      <c r="HX98" s="154"/>
      <c r="HY98" s="154"/>
      <c r="HZ98" s="154"/>
      <c r="IA98" s="154"/>
      <c r="IB98" s="154"/>
      <c r="IC98" s="154"/>
      <c r="ID98" s="154"/>
      <c r="IE98" s="154"/>
      <c r="IF98" s="154"/>
      <c r="IG98" s="154"/>
      <c r="IH98" s="154"/>
      <c r="II98" s="154"/>
      <c r="IJ98" s="154"/>
      <c r="IK98" s="154"/>
      <c r="IL98" s="154"/>
      <c r="IM98" s="154"/>
      <c r="IN98" s="154"/>
      <c r="IO98" s="154"/>
      <c r="IP98" s="154"/>
      <c r="IQ98" s="154"/>
      <c r="IR98" s="154"/>
      <c r="IS98" s="154"/>
      <c r="IT98" s="154"/>
      <c r="IU98" s="154"/>
      <c r="IV98" s="154"/>
    </row>
    <row r="99" spans="1:256" ht="16.5" customHeight="1">
      <c r="C99" s="277"/>
      <c r="E99" s="244"/>
      <c r="F99" s="723"/>
      <c r="M99" s="39"/>
      <c r="N99" s="39"/>
      <c r="O99" s="39"/>
    </row>
    <row r="100" spans="1:256" ht="16.5" customHeight="1">
      <c r="D100" s="278"/>
    </row>
    <row r="101" spans="1:256" ht="16.5" customHeight="1">
      <c r="A101" s="75" t="s">
        <v>220</v>
      </c>
      <c r="B101" s="78"/>
      <c r="C101" s="664" t="str">
        <f>Development!$A$2</f>
        <v>3.0</v>
      </c>
      <c r="D101" s="1542"/>
      <c r="E101" s="1542"/>
      <c r="F101" s="1542"/>
      <c r="G101" s="1543"/>
      <c r="H101" s="1543"/>
      <c r="I101" s="1543"/>
      <c r="J101" s="78"/>
      <c r="K101" s="79" t="s">
        <v>222</v>
      </c>
      <c r="L101" s="80" t="str">
        <f>Development!$A$4</f>
        <v>4.1.2024</v>
      </c>
    </row>
    <row r="102" spans="1:256" ht="16.5" hidden="1" customHeight="1"/>
    <row r="103" spans="1:256" ht="16.5" hidden="1" customHeight="1"/>
  </sheetData>
  <sheetProtection algorithmName="SHA-512" hashValue="75RAUScjaAOPGKYD2Qrv22+rQDhXQhKAbYotUY1idmESf5Aebd9XFFe1pGckKbswv0YSw68SqxfXwqJE6pbm/Q==" saltValue="/lGRZS1BjzkiK0LJTfWNUg==" spinCount="100000" sheet="1" objects="1" scenarios="1"/>
  <mergeCells count="74">
    <mergeCell ref="B25:K25"/>
    <mergeCell ref="B84:K84"/>
    <mergeCell ref="B34:L34"/>
    <mergeCell ref="AZ1:BI1"/>
    <mergeCell ref="DR1:EA1"/>
    <mergeCell ref="BJ1:BS1"/>
    <mergeCell ref="B15:L15"/>
    <mergeCell ref="B11:L11"/>
    <mergeCell ref="B12:L12"/>
    <mergeCell ref="B14:L14"/>
    <mergeCell ref="V1:AE1"/>
    <mergeCell ref="CX1:DG1"/>
    <mergeCell ref="CN1:CW1"/>
    <mergeCell ref="BT1:CC1"/>
    <mergeCell ref="CD1:CM1"/>
    <mergeCell ref="B32:L32"/>
    <mergeCell ref="B85:G85"/>
    <mergeCell ref="B35:L35"/>
    <mergeCell ref="D101:F101"/>
    <mergeCell ref="G101:I101"/>
    <mergeCell ref="A71:L71"/>
    <mergeCell ref="B97:L97"/>
    <mergeCell ref="B37:K37"/>
    <mergeCell ref="B39:K39"/>
    <mergeCell ref="B47:L47"/>
    <mergeCell ref="B40:K40"/>
    <mergeCell ref="B48:F48"/>
    <mergeCell ref="HN1:HW1"/>
    <mergeCell ref="DH1:DQ1"/>
    <mergeCell ref="B33:C33"/>
    <mergeCell ref="B10:L10"/>
    <mergeCell ref="AF1:AO1"/>
    <mergeCell ref="AF2:AO2"/>
    <mergeCell ref="AP1:AY1"/>
    <mergeCell ref="FZ1:GI1"/>
    <mergeCell ref="GJ1:GS1"/>
    <mergeCell ref="GT1:HC1"/>
    <mergeCell ref="FP1:FY1"/>
    <mergeCell ref="AZ2:BI2"/>
    <mergeCell ref="AP2:AY2"/>
    <mergeCell ref="B7:J7"/>
    <mergeCell ref="HD1:HM1"/>
    <mergeCell ref="EB1:EK1"/>
    <mergeCell ref="IR1:IV1"/>
    <mergeCell ref="EV1:FE1"/>
    <mergeCell ref="CD2:CM2"/>
    <mergeCell ref="CN2:CW2"/>
    <mergeCell ref="CX2:DG2"/>
    <mergeCell ref="HX2:IG2"/>
    <mergeCell ref="FZ2:GI2"/>
    <mergeCell ref="HN2:HW2"/>
    <mergeCell ref="IH2:IQ2"/>
    <mergeCell ref="DH2:DQ2"/>
    <mergeCell ref="FF1:FO1"/>
    <mergeCell ref="EL1:EU1"/>
    <mergeCell ref="EL2:EU2"/>
    <mergeCell ref="EV2:FE2"/>
    <mergeCell ref="HX1:IG1"/>
    <mergeCell ref="IH1:IQ1"/>
    <mergeCell ref="B18:D18"/>
    <mergeCell ref="B19:D19"/>
    <mergeCell ref="IR2:IV2"/>
    <mergeCell ref="B8:L8"/>
    <mergeCell ref="FF2:FO2"/>
    <mergeCell ref="FP2:FY2"/>
    <mergeCell ref="GT2:HC2"/>
    <mergeCell ref="HD2:HM2"/>
    <mergeCell ref="GJ2:GS2"/>
    <mergeCell ref="BJ2:BS2"/>
    <mergeCell ref="EB2:EK2"/>
    <mergeCell ref="DR2:EA2"/>
    <mergeCell ref="BT2:CC2"/>
    <mergeCell ref="V2:AE2"/>
    <mergeCell ref="B17:J17"/>
  </mergeCells>
  <hyperlinks>
    <hyperlink ref="B33" r:id="rId1" xr:uid="{00000000-0004-0000-0600-000000000000}"/>
    <hyperlink ref="E95" r:id="rId2" xr:uid="{00000000-0004-0000-0600-000001000000}"/>
    <hyperlink ref="B22" r:id="rId3" xr:uid="{00000000-0004-0000-0600-000002000000}"/>
    <hyperlink ref="B69" r:id="rId4" xr:uid="{00000000-0004-0000-0600-000003000000}"/>
    <hyperlink ref="B89" r:id="rId5" display="http://www.pseglinyportal.com/" xr:uid="{00000000-0004-0000-0600-000004000000}"/>
    <hyperlink ref="G90" r:id="rId6" xr:uid="{00000000-0004-0000-0600-000005000000}"/>
    <hyperlink ref="E18" r:id="rId7" xr:uid="{C24D3D10-7F08-4648-B6D3-9616498B01B5}"/>
    <hyperlink ref="E19" r:id="rId8" xr:uid="{922F1811-E46D-4382-928B-B7796EC489C5}"/>
    <hyperlink ref="B48" r:id="rId9" display="https://cleanheat.ny.gov/assets/pdf/NYS%20Clean%20Heat%20AWHP%20QPL%20-%20March-1-2024.pdf" xr:uid="{653166E2-F717-4996-94CF-ADE2456A6009}"/>
    <hyperlink ref="B48:F48" r:id="rId10" display="New York State Clean Heat Air to Water Heat Pump Qualified Product List" xr:uid="{6794E28C-6CCE-4A49-A508-FEFDB234EA16}"/>
  </hyperlinks>
  <pageMargins left="0" right="0" top="0.25" bottom="0.25" header="0.3" footer="0.3"/>
  <pageSetup scale="45" fitToHeight="4" orientation="portrait" r:id="rId1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00B050"/>
    <pageSetUpPr fitToPage="1"/>
  </sheetPr>
  <dimension ref="A1:IU63"/>
  <sheetViews>
    <sheetView showGridLines="0" zoomScaleNormal="100" zoomScalePageLayoutView="85" workbookViewId="0"/>
  </sheetViews>
  <sheetFormatPr defaultColWidth="0" defaultRowHeight="16.5" customHeight="1" zeroHeight="1"/>
  <cols>
    <col min="1" max="1" width="14.54296875" style="154" customWidth="1"/>
    <col min="2" max="4" width="13.54296875" style="154" customWidth="1"/>
    <col min="5" max="5" width="13.81640625" style="154" customWidth="1"/>
    <col min="6" max="6" width="13.54296875" style="154" customWidth="1"/>
    <col min="7" max="7" width="1.54296875" style="154" customWidth="1"/>
    <col min="8" max="8" width="15.81640625" style="154" bestFit="1" customWidth="1"/>
    <col min="9" max="12" width="13.54296875" style="154" customWidth="1"/>
    <col min="13" max="13" width="9.1796875" style="154" customWidth="1"/>
    <col min="14" max="255" width="9.1796875" style="154" hidden="1" customWidth="1"/>
    <col min="256" max="16384" width="0" style="154" hidden="1"/>
  </cols>
  <sheetData>
    <row r="1" spans="1:13" ht="54.75" customHeight="1">
      <c r="A1" s="761" t="str">
        <f>Development!$A$3&amp;" Residential Efficiency Program"</f>
        <v>2024 Residential Efficiency Program</v>
      </c>
      <c r="B1" s="762"/>
      <c r="C1" s="760"/>
      <c r="D1" s="760"/>
      <c r="E1" s="760"/>
      <c r="F1" s="760"/>
      <c r="G1" s="760"/>
      <c r="H1" s="760"/>
      <c r="I1" s="760"/>
      <c r="J1" s="760"/>
      <c r="K1" s="760"/>
      <c r="L1" s="760"/>
      <c r="M1" s="760"/>
    </row>
    <row r="2" spans="1:13" ht="54.75" customHeight="1" thickBot="1">
      <c r="A2" s="801" t="s">
        <v>590</v>
      </c>
      <c r="B2" s="760"/>
      <c r="C2" s="801"/>
      <c r="D2" s="760"/>
      <c r="E2" s="760"/>
      <c r="F2" s="760"/>
      <c r="G2" s="760"/>
      <c r="H2" s="760"/>
      <c r="I2" s="760"/>
      <c r="J2" s="760"/>
      <c r="K2" s="760"/>
      <c r="L2" s="760"/>
      <c r="M2" s="760"/>
    </row>
    <row r="3" spans="1:13" ht="40" customHeight="1" thickTop="1">
      <c r="A3" s="1586" t="s">
        <v>881</v>
      </c>
      <c r="B3" s="1587"/>
      <c r="C3" s="1587"/>
      <c r="D3" s="1587"/>
      <c r="E3" s="1587"/>
      <c r="F3" s="1587"/>
      <c r="G3" s="1587"/>
      <c r="H3" s="1587"/>
      <c r="I3" s="1587"/>
      <c r="J3" s="1587"/>
      <c r="K3" s="1587"/>
      <c r="L3" s="1587"/>
      <c r="M3" s="1587"/>
    </row>
    <row r="4" spans="1:13" ht="18.5" thickBot="1">
      <c r="A4" s="1533" t="s">
        <v>157</v>
      </c>
      <c r="B4" s="1533"/>
      <c r="C4" s="1533"/>
      <c r="D4" s="1533"/>
      <c r="E4" s="1533"/>
      <c r="F4" s="1533"/>
      <c r="G4" s="1533"/>
      <c r="H4" s="1533"/>
      <c r="I4" s="1533"/>
      <c r="J4" s="1533"/>
      <c r="K4" s="1533"/>
      <c r="L4" s="1533"/>
    </row>
    <row r="5" spans="1:13" ht="28" customHeight="1">
      <c r="A5" s="1536" t="s">
        <v>10</v>
      </c>
      <c r="B5" s="1536"/>
      <c r="C5" s="1589" t="str">
        <f>IF('Customer Information'!C6="","",'Customer Information'!C6)</f>
        <v/>
      </c>
      <c r="D5" s="1589"/>
      <c r="E5" s="1589"/>
      <c r="F5" s="1589"/>
      <c r="J5" s="406"/>
      <c r="K5" s="1590"/>
      <c r="L5" s="1590"/>
    </row>
    <row r="6" spans="1:13" ht="28" customHeight="1">
      <c r="A6" s="1536" t="s">
        <v>206</v>
      </c>
      <c r="B6" s="1536"/>
      <c r="C6" s="1589" t="str">
        <f>IF('Customer Information'!C7="","",'Customer Information'!C7)</f>
        <v/>
      </c>
      <c r="D6" s="1589"/>
      <c r="E6" s="1589"/>
      <c r="F6" s="1589"/>
      <c r="H6" s="406" t="s">
        <v>0</v>
      </c>
      <c r="I6" s="1591" t="str">
        <f>IF('Customer Information'!I7="","",'Customer Information'!I7)</f>
        <v/>
      </c>
      <c r="J6" s="1591"/>
      <c r="K6" s="406" t="s">
        <v>1</v>
      </c>
      <c r="L6" s="409" t="str">
        <f>IF('Customer Information'!L7="","",'Customer Information'!L7)</f>
        <v/>
      </c>
      <c r="M6" s="72"/>
    </row>
    <row r="7" spans="1:13" ht="28" customHeight="1">
      <c r="A7" s="1561" t="s">
        <v>207</v>
      </c>
      <c r="B7" s="1561"/>
      <c r="C7" s="1589" t="str">
        <f>IF('Customer Information'!C8="","",'Customer Information'!C8)</f>
        <v/>
      </c>
      <c r="D7" s="1589"/>
      <c r="E7" s="1589"/>
      <c r="F7" s="1589"/>
      <c r="H7" s="406" t="s">
        <v>0</v>
      </c>
      <c r="I7" s="1591" t="str">
        <f>IF('Customer Information'!I8="","",'Customer Information'!I8)</f>
        <v/>
      </c>
      <c r="J7" s="1591"/>
      <c r="K7" s="406" t="s">
        <v>1</v>
      </c>
      <c r="L7" s="409" t="str">
        <f>IF('Customer Information'!L8="","",'Customer Information'!L8)</f>
        <v/>
      </c>
    </row>
    <row r="8" spans="1:13" ht="28" customHeight="1">
      <c r="A8" s="1536"/>
      <c r="B8" s="1536"/>
      <c r="C8" s="1589" t="str">
        <f>IF('Customer Information'!C9="","",'Customer Information'!C9)</f>
        <v/>
      </c>
      <c r="D8" s="1589"/>
      <c r="E8" s="1589"/>
      <c r="F8" s="1589"/>
      <c r="I8" s="1568" t="s">
        <v>208</v>
      </c>
      <c r="J8" s="1568"/>
      <c r="K8" s="1588" t="str">
        <f>IF('Customer Information'!K9="","",'Customer Information'!K9)</f>
        <v/>
      </c>
      <c r="L8" s="1588"/>
    </row>
    <row r="9" spans="1:13" ht="28" customHeight="1">
      <c r="A9" s="1536" t="s">
        <v>209</v>
      </c>
      <c r="B9" s="1536"/>
      <c r="C9" s="1589" t="str">
        <f>IF('Customer Information'!C10="","",'Customer Information'!C10)</f>
        <v/>
      </c>
      <c r="D9" s="1589"/>
      <c r="E9" s="1589"/>
      <c r="F9" s="1589"/>
      <c r="I9" s="1563" t="s">
        <v>210</v>
      </c>
      <c r="J9" s="1563"/>
      <c r="K9" s="1588" t="str">
        <f>IF('Customer Information'!K10="","",'Customer Information'!K10)</f>
        <v/>
      </c>
      <c r="L9" s="1588"/>
    </row>
    <row r="10" spans="1:13" ht="28" customHeight="1">
      <c r="A10" s="1536" t="s">
        <v>4</v>
      </c>
      <c r="B10" s="1536"/>
      <c r="C10" s="1589" t="str">
        <f>IF('Customer Information'!C11="","",'Customer Information'!C11)</f>
        <v/>
      </c>
      <c r="D10" s="1589"/>
      <c r="E10" s="1589"/>
      <c r="F10" s="1589"/>
      <c r="I10" s="1563"/>
      <c r="J10" s="1563"/>
      <c r="K10" s="1592"/>
      <c r="L10" s="1592"/>
    </row>
    <row r="11" spans="1:13" ht="14">
      <c r="A11" s="405"/>
      <c r="B11" s="405"/>
    </row>
    <row r="12" spans="1:13" ht="3" customHeight="1">
      <c r="A12" s="70"/>
      <c r="B12" s="70"/>
      <c r="C12" s="70"/>
      <c r="D12" s="70"/>
      <c r="E12" s="70"/>
      <c r="F12" s="70"/>
      <c r="G12" s="70"/>
      <c r="H12" s="70"/>
      <c r="I12" s="70"/>
      <c r="J12" s="70"/>
      <c r="K12" s="70"/>
      <c r="L12" s="70"/>
    </row>
    <row r="13" spans="1:13" ht="18.5" thickBot="1">
      <c r="A13" s="1533" t="s">
        <v>6</v>
      </c>
      <c r="B13" s="1533"/>
      <c r="C13" s="1533"/>
      <c r="D13" s="1533"/>
      <c r="E13" s="1533"/>
      <c r="F13" s="1533"/>
      <c r="G13" s="1533"/>
      <c r="H13" s="1533"/>
      <c r="I13" s="1533"/>
      <c r="J13" s="1533"/>
      <c r="K13" s="1533"/>
      <c r="L13" s="1533"/>
    </row>
    <row r="14" spans="1:13" ht="23.25" customHeight="1">
      <c r="A14" s="1536" t="s">
        <v>7</v>
      </c>
      <c r="B14" s="1536"/>
      <c r="C14" s="1591" t="str">
        <f>IF('Customer Information'!C20="","",'Customer Information'!C20)</f>
        <v/>
      </c>
      <c r="D14" s="1591"/>
      <c r="E14" s="1591"/>
      <c r="F14" s="1591"/>
      <c r="G14" s="139"/>
      <c r="H14" s="139"/>
      <c r="I14" s="1593"/>
      <c r="J14" s="1593"/>
      <c r="K14" s="1593"/>
      <c r="L14" s="139"/>
    </row>
    <row r="15" spans="1:13" ht="23.25" customHeight="1">
      <c r="A15" s="1536" t="s">
        <v>8</v>
      </c>
      <c r="B15" s="1536"/>
      <c r="C15" s="1591" t="str">
        <f>IF('Customer Information'!C21="","",'Customer Information'!C21)</f>
        <v/>
      </c>
      <c r="D15" s="1591"/>
      <c r="E15" s="1591"/>
      <c r="F15" s="1591"/>
      <c r="H15" s="403" t="s">
        <v>0</v>
      </c>
      <c r="I15" s="1591" t="str">
        <f>IF('Customer Information'!I21="","",'Customer Information'!I21)</f>
        <v/>
      </c>
      <c r="J15" s="1591"/>
      <c r="K15" s="406" t="s">
        <v>1</v>
      </c>
      <c r="L15" s="409" t="str">
        <f>IF('Customer Information'!L21="","",'Customer Information'!L21)</f>
        <v/>
      </c>
      <c r="M15" s="72"/>
    </row>
    <row r="16" spans="1:13" ht="23.25" customHeight="1">
      <c r="A16" s="1536" t="s">
        <v>3</v>
      </c>
      <c r="B16" s="1536"/>
      <c r="C16" s="1591" t="str">
        <f>IF('Customer Information'!C22="","",'Customer Information'!C22)</f>
        <v/>
      </c>
      <c r="D16" s="1591"/>
      <c r="E16" s="1591"/>
      <c r="F16" s="1591"/>
      <c r="H16" s="71" t="s">
        <v>2</v>
      </c>
      <c r="I16" s="1588" t="str">
        <f>IF('Customer Information'!K22="","",'Customer Information'!K22)</f>
        <v/>
      </c>
      <c r="J16" s="1588"/>
      <c r="K16" s="72"/>
      <c r="L16" s="72"/>
    </row>
    <row r="17" spans="1:12" ht="23.25" customHeight="1">
      <c r="A17" s="1536" t="s">
        <v>211</v>
      </c>
      <c r="B17" s="1536"/>
      <c r="C17" s="1591" t="str">
        <f>IF('Customer Information'!C23="","",'Customer Information'!C23)</f>
        <v/>
      </c>
      <c r="D17" s="1591"/>
      <c r="E17" s="1591"/>
      <c r="F17" s="1591"/>
      <c r="H17" s="403" t="s">
        <v>210</v>
      </c>
      <c r="I17" s="1588" t="str">
        <f>IF('Customer Information'!K23="","",'Customer Information'!K23)</f>
        <v/>
      </c>
      <c r="J17" s="1588"/>
      <c r="K17" s="72"/>
      <c r="L17" s="72"/>
    </row>
    <row r="18" spans="1:12" ht="23.25" customHeight="1">
      <c r="A18" s="1536" t="s">
        <v>4</v>
      </c>
      <c r="B18" s="1536"/>
      <c r="C18" s="1591" t="str">
        <f>IF('Customer Information'!C24="","",'Customer Information'!C24)</f>
        <v/>
      </c>
      <c r="D18" s="1591"/>
      <c r="E18" s="1591"/>
      <c r="F18" s="1591"/>
      <c r="H18" s="403" t="s">
        <v>5</v>
      </c>
      <c r="I18" s="1588" t="str">
        <f>IF('Customer Information'!K24="","",'Customer Information'!K24)</f>
        <v/>
      </c>
      <c r="J18" s="1588"/>
      <c r="K18" s="72"/>
      <c r="L18" s="72"/>
    </row>
    <row r="19" spans="1:12" ht="5.25" customHeight="1">
      <c r="A19" s="403"/>
      <c r="B19" s="403"/>
      <c r="C19" s="408"/>
      <c r="D19" s="408"/>
      <c r="E19" s="408"/>
      <c r="F19" s="408"/>
      <c r="H19" s="403"/>
      <c r="I19" s="408"/>
      <c r="J19" s="408"/>
      <c r="K19" s="408"/>
      <c r="L19" s="408"/>
    </row>
    <row r="20" spans="1:12" ht="23.25" customHeight="1">
      <c r="A20" s="403"/>
      <c r="B20" s="403"/>
      <c r="C20" s="408"/>
      <c r="D20" s="408"/>
      <c r="E20" s="408"/>
      <c r="F20" s="408"/>
      <c r="H20" s="403"/>
      <c r="I20" s="408"/>
      <c r="J20" s="408"/>
      <c r="K20" s="408"/>
      <c r="L20" s="408"/>
    </row>
    <row r="21" spans="1:12" ht="18.5" thickBot="1">
      <c r="A21" s="1594" t="s">
        <v>212</v>
      </c>
      <c r="B21" s="1594"/>
      <c r="C21" s="1594"/>
      <c r="D21" s="1594"/>
      <c r="E21" s="1594"/>
      <c r="F21" s="1594"/>
      <c r="G21" s="1594"/>
      <c r="H21" s="1594"/>
      <c r="I21" s="1594"/>
      <c r="J21" s="1594"/>
      <c r="K21" s="1594"/>
      <c r="L21" s="1594"/>
    </row>
    <row r="22" spans="1:12" ht="22.5" customHeight="1">
      <c r="A22" s="73"/>
      <c r="B22" s="73"/>
      <c r="C22" s="73"/>
      <c r="D22" s="73"/>
      <c r="E22" s="73"/>
      <c r="F22" s="73"/>
      <c r="G22" s="73"/>
      <c r="H22" s="73"/>
      <c r="I22" s="73"/>
      <c r="J22" s="74" t="s">
        <v>515</v>
      </c>
      <c r="K22" s="1597">
        <f>IF('Customer Information'!K33="","",'Customer Information'!K33)</f>
        <v>0</v>
      </c>
      <c r="L22" s="1597"/>
    </row>
    <row r="23" spans="1:12" ht="21.75" customHeight="1"/>
    <row r="24" spans="1:12" ht="200.15" customHeight="1">
      <c r="A24" s="140"/>
      <c r="B24" s="1595" t="s">
        <v>1997</v>
      </c>
      <c r="C24" s="1595"/>
      <c r="D24" s="1595"/>
      <c r="E24" s="1595"/>
      <c r="F24" s="1595"/>
      <c r="G24" s="1595"/>
      <c r="H24" s="1595"/>
      <c r="I24" s="1595"/>
      <c r="J24" s="1595"/>
      <c r="K24" s="1595"/>
      <c r="L24" s="1595"/>
    </row>
    <row r="25" spans="1:12" ht="8.15" customHeight="1"/>
    <row r="26" spans="1:12" ht="17.5" customHeight="1">
      <c r="B26" s="1548"/>
      <c r="C26" s="1548"/>
      <c r="D26" s="1548"/>
      <c r="E26" s="1548"/>
      <c r="F26" s="1548"/>
      <c r="G26" s="1548"/>
      <c r="H26" s="1548"/>
      <c r="I26" s="1548"/>
      <c r="J26" s="1548"/>
      <c r="K26" s="1548"/>
      <c r="L26" s="1548"/>
    </row>
    <row r="27" spans="1:12" ht="15" customHeight="1">
      <c r="A27" s="401"/>
      <c r="B27" s="401"/>
      <c r="J27" s="71"/>
      <c r="K27" s="38"/>
      <c r="L27" s="38"/>
    </row>
    <row r="28" spans="1:12" ht="36.75" customHeight="1">
      <c r="A28" s="1547" t="s">
        <v>2613</v>
      </c>
      <c r="B28" s="1548"/>
      <c r="C28" s="1549"/>
      <c r="D28" s="1549"/>
      <c r="E28" s="1549"/>
      <c r="F28" s="1549"/>
      <c r="G28" s="1549"/>
      <c r="H28" s="1549"/>
      <c r="I28" s="1549"/>
    </row>
    <row r="29" spans="1:12" ht="14.15" customHeight="1">
      <c r="A29" s="1596" t="s">
        <v>2614</v>
      </c>
      <c r="B29" s="1596"/>
      <c r="C29" s="404"/>
      <c r="D29" s="404"/>
      <c r="E29" s="404"/>
      <c r="F29" s="404"/>
      <c r="G29" s="404"/>
      <c r="H29" s="404"/>
      <c r="I29" s="404"/>
    </row>
    <row r="30" spans="1:12" ht="47.25" customHeight="1">
      <c r="A30" s="1547" t="s">
        <v>230</v>
      </c>
      <c r="B30" s="1548"/>
      <c r="C30" s="1550"/>
      <c r="D30" s="1550"/>
      <c r="E30" s="1550"/>
      <c r="F30" s="1550"/>
      <c r="G30" s="1550"/>
      <c r="H30" s="1550"/>
      <c r="I30" s="1550"/>
      <c r="J30" s="406" t="s">
        <v>9</v>
      </c>
      <c r="K30" s="1551"/>
      <c r="L30" s="1552"/>
    </row>
    <row r="31" spans="1:12" ht="16.399999999999999" customHeight="1">
      <c r="A31" s="401"/>
      <c r="B31" s="1598"/>
      <c r="C31" s="1598"/>
      <c r="D31" s="1526"/>
      <c r="E31" s="1526"/>
      <c r="F31" s="1526"/>
      <c r="G31" s="1598"/>
      <c r="H31" s="1598"/>
      <c r="I31" s="1598"/>
      <c r="J31" s="1526"/>
      <c r="K31" s="1526"/>
      <c r="L31" s="86"/>
    </row>
    <row r="32" spans="1:12" ht="36.75" customHeight="1">
      <c r="A32" s="1547" t="s">
        <v>213</v>
      </c>
      <c r="B32" s="1548"/>
      <c r="C32" s="1599" t="str">
        <f>IF('Customer Information'!C22="","",'Customer Information'!C22)</f>
        <v/>
      </c>
      <c r="D32" s="1599"/>
      <c r="E32" s="1599"/>
      <c r="F32" s="1599"/>
      <c r="G32" s="1599"/>
      <c r="H32" s="1599"/>
      <c r="I32" s="1599"/>
      <c r="L32" s="86"/>
    </row>
    <row r="33" spans="1:12" ht="5.5" customHeight="1">
      <c r="A33" s="401"/>
      <c r="B33" s="402"/>
      <c r="C33" s="404"/>
      <c r="D33" s="404"/>
      <c r="E33" s="404"/>
      <c r="F33" s="404"/>
      <c r="G33" s="404"/>
      <c r="H33" s="404"/>
      <c r="I33" s="404"/>
      <c r="L33" s="86"/>
    </row>
    <row r="34" spans="1:12" ht="58.4" customHeight="1">
      <c r="A34" s="1547" t="s">
        <v>214</v>
      </c>
      <c r="B34" s="1548"/>
      <c r="C34" s="1550"/>
      <c r="D34" s="1550"/>
      <c r="E34" s="1550"/>
      <c r="F34" s="1550"/>
      <c r="G34" s="1550"/>
      <c r="H34" s="1550"/>
      <c r="I34" s="1550"/>
      <c r="J34" s="406" t="s">
        <v>9</v>
      </c>
      <c r="K34" s="1600"/>
      <c r="L34" s="1601"/>
    </row>
    <row r="35" spans="1:12" ht="14"/>
    <row r="36" spans="1:12" ht="14"/>
    <row r="37" spans="1:12" ht="14"/>
    <row r="38" spans="1:12" ht="14"/>
    <row r="39" spans="1:12" ht="14"/>
    <row r="40" spans="1:12" ht="14"/>
    <row r="41" spans="1:12" ht="14"/>
    <row r="42" spans="1:12" ht="16.5" customHeight="1">
      <c r="A42" s="75" t="s">
        <v>220</v>
      </c>
      <c r="B42" s="76" t="str">
        <f>Development!$A$4&amp;"_"&amp;Development!$A$2</f>
        <v>4.1.2024_3.0</v>
      </c>
      <c r="C42" s="77"/>
      <c r="D42" s="1542"/>
      <c r="E42" s="1542"/>
      <c r="F42" s="1542"/>
      <c r="G42" s="1543"/>
      <c r="H42" s="1543"/>
      <c r="I42" s="1543"/>
      <c r="J42" s="78"/>
      <c r="K42" s="79" t="s">
        <v>222</v>
      </c>
      <c r="L42" s="80" t="str">
        <f>Development!$A$4</f>
        <v>4.1.2024</v>
      </c>
    </row>
    <row r="43" spans="1:12" ht="16.5" customHeight="1"/>
    <row r="44" spans="1:12" ht="16.5" customHeight="1"/>
    <row r="45" spans="1:12" ht="16.5" customHeight="1"/>
    <row r="46" spans="1:12" ht="16.5" customHeight="1"/>
    <row r="47" spans="1:12" ht="16.5" customHeight="1"/>
    <row r="48" spans="1:12"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sheetData>
  <sheetProtection sheet="1" objects="1" scenarios="1"/>
  <mergeCells count="60">
    <mergeCell ref="D42:F42"/>
    <mergeCell ref="G42:I42"/>
    <mergeCell ref="I18:J18"/>
    <mergeCell ref="K22:L22"/>
    <mergeCell ref="A30:B30"/>
    <mergeCell ref="C30:I30"/>
    <mergeCell ref="K30:L30"/>
    <mergeCell ref="B31:C31"/>
    <mergeCell ref="D31:F31"/>
    <mergeCell ref="G31:I31"/>
    <mergeCell ref="J31:K31"/>
    <mergeCell ref="A32:B32"/>
    <mergeCell ref="C32:I32"/>
    <mergeCell ref="A34:B34"/>
    <mergeCell ref="C34:I34"/>
    <mergeCell ref="K34:L34"/>
    <mergeCell ref="A21:L21"/>
    <mergeCell ref="B24:L24"/>
    <mergeCell ref="A28:B28"/>
    <mergeCell ref="C28:I28"/>
    <mergeCell ref="A29:B29"/>
    <mergeCell ref="B26:L26"/>
    <mergeCell ref="A17:B17"/>
    <mergeCell ref="C17:F17"/>
    <mergeCell ref="A18:B18"/>
    <mergeCell ref="C18:F18"/>
    <mergeCell ref="I17:J17"/>
    <mergeCell ref="A15:B15"/>
    <mergeCell ref="C15:F15"/>
    <mergeCell ref="I15:J15"/>
    <mergeCell ref="A16:B16"/>
    <mergeCell ref="C16:F16"/>
    <mergeCell ref="I16:J16"/>
    <mergeCell ref="A14:B14"/>
    <mergeCell ref="C14:F14"/>
    <mergeCell ref="I14:K14"/>
    <mergeCell ref="A10:B10"/>
    <mergeCell ref="C10:F10"/>
    <mergeCell ref="I10:J10"/>
    <mergeCell ref="C7:F7"/>
    <mergeCell ref="I7:J7"/>
    <mergeCell ref="C8:F8"/>
    <mergeCell ref="K10:L10"/>
    <mergeCell ref="A13:L13"/>
    <mergeCell ref="A3:M3"/>
    <mergeCell ref="I8:J8"/>
    <mergeCell ref="K8:L8"/>
    <mergeCell ref="A9:B9"/>
    <mergeCell ref="A8:B8"/>
    <mergeCell ref="A4:L4"/>
    <mergeCell ref="A5:B5"/>
    <mergeCell ref="C5:F5"/>
    <mergeCell ref="K5:L5"/>
    <mergeCell ref="C9:F9"/>
    <mergeCell ref="I9:J9"/>
    <mergeCell ref="K9:L9"/>
    <mergeCell ref="A6:B6"/>
    <mergeCell ref="C6:F6"/>
    <mergeCell ref="I6:J6"/>
    <mergeCell ref="A7:B7"/>
  </mergeCells>
  <printOptions horizontalCentered="1"/>
  <pageMargins left="0" right="0" top="0.25" bottom="0.25" header="0.3" footer="0.3"/>
  <pageSetup scale="66"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E115781C6D98428AD8305F3496AD75" ma:contentTypeVersion="13" ma:contentTypeDescription="Create a new document." ma:contentTypeScope="" ma:versionID="0d15e331ce0d6ac8d43c54c4f528e819">
  <xsd:schema xmlns:xsd="http://www.w3.org/2001/XMLSchema" xmlns:xs="http://www.w3.org/2001/XMLSchema" xmlns:p="http://schemas.microsoft.com/office/2006/metadata/properties" xmlns:ns3="1625fe05-97fd-4dfd-9e4f-1c71b8f9ce90" xmlns:ns4="d8e7ddf3-702e-47b5-99ae-6c5d1640f5c0" targetNamespace="http://schemas.microsoft.com/office/2006/metadata/properties" ma:root="true" ma:fieldsID="68c5f00f36a45f6eda71cfc06a1e9a55" ns3:_="" ns4:_="">
    <xsd:import namespace="1625fe05-97fd-4dfd-9e4f-1c71b8f9ce90"/>
    <xsd:import namespace="d8e7ddf3-702e-47b5-99ae-6c5d1640f5c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25fe05-97fd-4dfd-9e4f-1c71b8f9ce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e7ddf3-702e-47b5-99ae-6c5d1640f5c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EFD062-9E69-4286-9097-A81F1C996E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25fe05-97fd-4dfd-9e4f-1c71b8f9ce90"/>
    <ds:schemaRef ds:uri="d8e7ddf3-702e-47b5-99ae-6c5d1640f5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005C5F-12F7-423E-A0A3-BEE98AF1D63D}">
  <ds:schemaRefs>
    <ds:schemaRef ds:uri="http://www.w3.org/XML/1998/namespace"/>
    <ds:schemaRef ds:uri="http://purl.org/dc/terms/"/>
    <ds:schemaRef ds:uri="http://schemas.openxmlformats.org/package/2006/metadata/core-properties"/>
    <ds:schemaRef ds:uri="d8e7ddf3-702e-47b5-99ae-6c5d1640f5c0"/>
    <ds:schemaRef ds:uri="http://schemas.microsoft.com/office/2006/documentManagement/types"/>
    <ds:schemaRef ds:uri="http://purl.org/dc/dcmitype/"/>
    <ds:schemaRef ds:uri="http://purl.org/dc/elements/1.1/"/>
    <ds:schemaRef ds:uri="http://schemas.microsoft.com/office/infopath/2007/PartnerControls"/>
    <ds:schemaRef ds:uri="1625fe05-97fd-4dfd-9e4f-1c71b8f9ce90"/>
    <ds:schemaRef ds:uri="http://schemas.microsoft.com/office/2006/metadata/properties"/>
  </ds:schemaRefs>
</ds:datastoreItem>
</file>

<file path=customXml/itemProps3.xml><?xml version="1.0" encoding="utf-8"?>
<ds:datastoreItem xmlns:ds="http://schemas.openxmlformats.org/officeDocument/2006/customXml" ds:itemID="{1AC757BE-62F1-4165-854E-B618A2717E1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220</vt:i4>
      </vt:variant>
    </vt:vector>
  </HeadingPairs>
  <TitlesOfParts>
    <vt:vector size="240" baseType="lpstr">
      <vt:lpstr>Customer Information</vt:lpstr>
      <vt:lpstr>Ts and Cs</vt:lpstr>
      <vt:lpstr>Guidelines </vt:lpstr>
      <vt:lpstr>Required Documents</vt:lpstr>
      <vt:lpstr>Eligibility Table </vt:lpstr>
      <vt:lpstr>ASHP Equipment Information</vt:lpstr>
      <vt:lpstr>Integrated Controls</vt:lpstr>
      <vt:lpstr>A2WHP Equipment Information</vt:lpstr>
      <vt:lpstr>Water Heating Worksheet</vt:lpstr>
      <vt:lpstr>Tune Up Worksheet</vt:lpstr>
      <vt:lpstr>NYSERDA ProForma</vt:lpstr>
      <vt:lpstr>Home Performance</vt:lpstr>
      <vt:lpstr>Home Performance H&amp;S</vt:lpstr>
      <vt:lpstr>Completion Information Form</vt:lpstr>
      <vt:lpstr>AIRFLOW FORM</vt:lpstr>
      <vt:lpstr>AIRFLOW FORM 2</vt:lpstr>
      <vt:lpstr>AIRFLOW FORM 3</vt:lpstr>
      <vt:lpstr>AIRFLOW FORM 4</vt:lpstr>
      <vt:lpstr>AIRFLOW FORM 5</vt:lpstr>
      <vt:lpstr>ASHP Equipment Info Admin</vt:lpstr>
      <vt:lpstr>AC_Types</vt:lpstr>
      <vt:lpstr>Air_Flow_Refernce_Tabs</vt:lpstr>
      <vt:lpstr>'Home Performance H&amp;S'!attic</vt:lpstr>
      <vt:lpstr>attic_code</vt:lpstr>
      <vt:lpstr>Attic_Location_Attribute</vt:lpstr>
      <vt:lpstr>attic_rvalues</vt:lpstr>
      <vt:lpstr>atticins</vt:lpstr>
      <vt:lpstr>bypass</vt:lpstr>
      <vt:lpstr>bypass_codes</vt:lpstr>
      <vt:lpstr>Charging_Method_Used</vt:lpstr>
      <vt:lpstr>Color</vt:lpstr>
      <vt:lpstr>Color2</vt:lpstr>
      <vt:lpstr>Combustion_Equip</vt:lpstr>
      <vt:lpstr>CON</vt:lpstr>
      <vt:lpstr>CON_CODES</vt:lpstr>
      <vt:lpstr>condition</vt:lpstr>
      <vt:lpstr>Conditioned</vt:lpstr>
      <vt:lpstr>Conditioned_Unconditioned</vt:lpstr>
      <vt:lpstr>Conditioned_Unconditioned2</vt:lpstr>
      <vt:lpstr>'Post Inspection Form'!Contractor_Lookup</vt:lpstr>
      <vt:lpstr>Contractor_Lookup</vt:lpstr>
      <vt:lpstr>Control_Therm</vt:lpstr>
      <vt:lpstr>Count</vt:lpstr>
      <vt:lpstr>CrawlSpace_Duct_Attribute</vt:lpstr>
      <vt:lpstr>DHW_Equipment</vt:lpstr>
      <vt:lpstr>Distribution</vt:lpstr>
      <vt:lpstr>Dual_Fuel_Thermostat</vt:lpstr>
      <vt:lpstr>Duct_Attribute</vt:lpstr>
      <vt:lpstr>Duct_HeatingCooling_System</vt:lpstr>
      <vt:lpstr>Duct_Location</vt:lpstr>
      <vt:lpstr>DuctsSealed</vt:lpstr>
      <vt:lpstr>DuctsTested</vt:lpstr>
      <vt:lpstr>'Post Inspection Form'!Efficiency</vt:lpstr>
      <vt:lpstr>Efficiency</vt:lpstr>
      <vt:lpstr>'A2WHP Equipment Information'!Equip_Clear2</vt:lpstr>
      <vt:lpstr>'ASHP Equipment Info Admin'!Equip_Clear2</vt:lpstr>
      <vt:lpstr>Equip_Clear2</vt:lpstr>
      <vt:lpstr>'A2WHP Equipment Information'!Equip_Clear3</vt:lpstr>
      <vt:lpstr>'ASHP Equipment Info Admin'!Equip_Clear3</vt:lpstr>
      <vt:lpstr>Equip_Clear3</vt:lpstr>
      <vt:lpstr>'Home Performance'!Equipment_Type</vt:lpstr>
      <vt:lpstr>'Home Performance H&amp;S'!Equipment_Type</vt:lpstr>
      <vt:lpstr>Equipment_Type</vt:lpstr>
      <vt:lpstr>Exist_Water_heaters</vt:lpstr>
      <vt:lpstr>Existing_Equipment</vt:lpstr>
      <vt:lpstr>'Post Inspection Form'!FLH_Cool</vt:lpstr>
      <vt:lpstr>FLH_Cool</vt:lpstr>
      <vt:lpstr>'Post Inspection Form'!FLH_Heat</vt:lpstr>
      <vt:lpstr>FLH_Heat</vt:lpstr>
      <vt:lpstr>Fuel_Type</vt:lpstr>
      <vt:lpstr>Full_Load_Hours_Cool_1</vt:lpstr>
      <vt:lpstr>Full_Load_Hours_Cool_2</vt:lpstr>
      <vt:lpstr>Full_LOad_Hours_Cool_3</vt:lpstr>
      <vt:lpstr>Full_Load_Hours_Heat_1</vt:lpstr>
      <vt:lpstr>Full_Load_Hours_Heat_2</vt:lpstr>
      <vt:lpstr>Full_Load_Hours_Heat_3</vt:lpstr>
      <vt:lpstr>Heating_Source</vt:lpstr>
      <vt:lpstr>'Home Performance'!Heating_Type</vt:lpstr>
      <vt:lpstr>Heating_Type</vt:lpstr>
      <vt:lpstr>Hinge</vt:lpstr>
      <vt:lpstr>Home</vt:lpstr>
      <vt:lpstr>Home_Performance_Reference_Tab</vt:lpstr>
      <vt:lpstr>HomePerf_Heating</vt:lpstr>
      <vt:lpstr>HomePerf_PrimaryCooling</vt:lpstr>
      <vt:lpstr>HP_Content1</vt:lpstr>
      <vt:lpstr>HP_Content2</vt:lpstr>
      <vt:lpstr>HP_Content3</vt:lpstr>
      <vt:lpstr>HP_kW_CA</vt:lpstr>
      <vt:lpstr>HP_kW_RS</vt:lpstr>
      <vt:lpstr>HP_QI_kWh</vt:lpstr>
      <vt:lpstr>HP_Unit1_QI_CA</vt:lpstr>
      <vt:lpstr>HP_Unit1_QI_kWh</vt:lpstr>
      <vt:lpstr>Import_All</vt:lpstr>
      <vt:lpstr>Import_CH</vt:lpstr>
      <vt:lpstr>Income_Eligible</vt:lpstr>
      <vt:lpstr>Instructions!Instructions</vt:lpstr>
      <vt:lpstr>Insulation_Existing_RValue</vt:lpstr>
      <vt:lpstr>Insulation_Installed_RValue</vt:lpstr>
      <vt:lpstr>Insulation_Location</vt:lpstr>
      <vt:lpstr>Insulation_Locations</vt:lpstr>
      <vt:lpstr>insulations</vt:lpstr>
      <vt:lpstr>'Post Inspection Form'!kW_CA</vt:lpstr>
      <vt:lpstr>kW_CA</vt:lpstr>
      <vt:lpstr>'Post Inspection Form'!kW_RS</vt:lpstr>
      <vt:lpstr>kW_RS</vt:lpstr>
      <vt:lpstr>Liquid_Line_Pressure</vt:lpstr>
      <vt:lpstr>LoadC_Clear1</vt:lpstr>
      <vt:lpstr>LoadC_Clear2</vt:lpstr>
      <vt:lpstr>Location_Code</vt:lpstr>
      <vt:lpstr>location3</vt:lpstr>
      <vt:lpstr>Locations_2</vt:lpstr>
      <vt:lpstr>Manufacturers</vt:lpstr>
      <vt:lpstr>Manufacturers2</vt:lpstr>
      <vt:lpstr>MFG_Spec_SuperHeat</vt:lpstr>
      <vt:lpstr>'A2WHP Equipment Information'!Model_Data</vt:lpstr>
      <vt:lpstr>'ASHP Equipment Info Admin'!Model_Data</vt:lpstr>
      <vt:lpstr>'ASHP Load Calculations'!Model_Data</vt:lpstr>
      <vt:lpstr>'Tune Up Worksheet'!Model_Data</vt:lpstr>
      <vt:lpstr>'Water Heating Worksheet'!Model_Data</vt:lpstr>
      <vt:lpstr>Model_Data</vt:lpstr>
      <vt:lpstr>'A2WHP Equipment Information'!New_Equipment_Data</vt:lpstr>
      <vt:lpstr>'ASHP Equipment Info Admin'!New_Equipment_Data</vt:lpstr>
      <vt:lpstr>'ASHP Load Calculations'!New_Equipment_Data</vt:lpstr>
      <vt:lpstr>'Tune Up Worksheet'!New_Equipment_Data</vt:lpstr>
      <vt:lpstr>'Water Heating Worksheet'!New_Equipment_Data</vt:lpstr>
      <vt:lpstr>New_Equipment_Data</vt:lpstr>
      <vt:lpstr>notes</vt:lpstr>
      <vt:lpstr>NYS_QPL</vt:lpstr>
      <vt:lpstr>'Ts and Cs'!OLE_LINK2</vt:lpstr>
      <vt:lpstr>Outdoor_DryBulb_Temp</vt:lpstr>
      <vt:lpstr>PASS_FAIL2</vt:lpstr>
      <vt:lpstr>Primary_Cooling_Equipment</vt:lpstr>
      <vt:lpstr>Primary_Heat_Equipment</vt:lpstr>
      <vt:lpstr>Primary_Heat_Source</vt:lpstr>
      <vt:lpstr>'AIRFLOW FORM 10'!Print_Area</vt:lpstr>
      <vt:lpstr>'AIRFLOW FORM 2'!Print_Area</vt:lpstr>
      <vt:lpstr>'AIRFLOW FORM 3'!Print_Area</vt:lpstr>
      <vt:lpstr>'AIRFLOW FORM 4'!Print_Area</vt:lpstr>
      <vt:lpstr>'AIRFLOW FORM 5'!Print_Area</vt:lpstr>
      <vt:lpstr>'AIRFLOW FORM 6'!Print_Area</vt:lpstr>
      <vt:lpstr>'AIRFLOW FORM 7'!Print_Area</vt:lpstr>
      <vt:lpstr>'AIRFLOW FORM 8'!Print_Area</vt:lpstr>
      <vt:lpstr>'AIRFLOW FORM 9'!Print_Area</vt:lpstr>
      <vt:lpstr>'Application Form'!Print_Area</vt:lpstr>
      <vt:lpstr>'Completion Information Form'!Print_Area</vt:lpstr>
      <vt:lpstr>'Heat Pump Costs'!Print_Area</vt:lpstr>
      <vt:lpstr>'Home Performance'!Print_Area</vt:lpstr>
      <vt:lpstr>'Home Performance H&amp;S'!Print_Area</vt:lpstr>
      <vt:lpstr>'Integrated Controls'!Print_Area</vt:lpstr>
      <vt:lpstr>'Project Completion Form DNU'!Print_Area</vt:lpstr>
      <vt:lpstr>'Required Documents'!Print_Area</vt:lpstr>
      <vt:lpstr>'Smart T-Stats'!Print_Area</vt:lpstr>
      <vt:lpstr>'Ts and Cs'!Print_Area</vt:lpstr>
      <vt:lpstr>'Home Performance H&amp;S'!Print_Titles</vt:lpstr>
      <vt:lpstr>Project_Type_HP</vt:lpstr>
      <vt:lpstr>Project_Type_TuneUp</vt:lpstr>
      <vt:lpstr>Project_Type_WaterHeating</vt:lpstr>
      <vt:lpstr>Project_Type_Weatherization</vt:lpstr>
      <vt:lpstr>Proposed_Water_Heater</vt:lpstr>
      <vt:lpstr>'Post Inspection Form'!QI_kWh</vt:lpstr>
      <vt:lpstr>QI_kWh</vt:lpstr>
      <vt:lpstr>'Post Inspection Form'!Rebate_Lookup</vt:lpstr>
      <vt:lpstr>Rebate_Lookup</vt:lpstr>
      <vt:lpstr>Rebate_Payment_Method</vt:lpstr>
      <vt:lpstr>Refrigerant_Type</vt:lpstr>
      <vt:lpstr>'Post Inspection Form'!Replacement_Type</vt:lpstr>
      <vt:lpstr>Replacement_Type</vt:lpstr>
      <vt:lpstr>Reqd_SubCooling</vt:lpstr>
      <vt:lpstr>Residence_Type</vt:lpstr>
      <vt:lpstr>rvalues</vt:lpstr>
      <vt:lpstr>Secondary_Cooling_Equipment</vt:lpstr>
      <vt:lpstr>Secondary_Heat_Equipment</vt:lpstr>
      <vt:lpstr>Secondary_Heat_Source</vt:lpstr>
      <vt:lpstr>Side</vt:lpstr>
      <vt:lpstr>Siding</vt:lpstr>
      <vt:lpstr>Smart_Thermostat</vt:lpstr>
      <vt:lpstr>Start_ApprovedStats</vt:lpstr>
      <vt:lpstr>Start_Models</vt:lpstr>
      <vt:lpstr>StartLocationAttribute</vt:lpstr>
      <vt:lpstr>TotalStaticMeasuredWith</vt:lpstr>
      <vt:lpstr>True_Flow_CFM_Measured</vt:lpstr>
      <vt:lpstr>'Integrated Controls'!Tstat_Data</vt:lpstr>
      <vt:lpstr>Tstat_Data</vt:lpstr>
      <vt:lpstr>TStat_Equipment_Type</vt:lpstr>
      <vt:lpstr>Tstat_Manufacturers</vt:lpstr>
      <vt:lpstr>Tune_Up_Type</vt:lpstr>
      <vt:lpstr>'Home Performance'!Unit_Number</vt:lpstr>
      <vt:lpstr>'Home Performance H&amp;S'!Unit_Number</vt:lpstr>
      <vt:lpstr>Unit_Number</vt:lpstr>
      <vt:lpstr>'Post Inspection Form'!Unit1_QI_CA</vt:lpstr>
      <vt:lpstr>Unit1_QI_CA</vt:lpstr>
      <vt:lpstr>'Post Inspection Form'!Unit1_QI_kWh</vt:lpstr>
      <vt:lpstr>Unit1_QI_kWh</vt:lpstr>
      <vt:lpstr>'Post Inspection Form'!Unit1_QI_RS</vt:lpstr>
      <vt:lpstr>Unit1_QI_RS</vt:lpstr>
      <vt:lpstr>Unit10_QI_CA</vt:lpstr>
      <vt:lpstr>Unit10_QI_kWh</vt:lpstr>
      <vt:lpstr>Unit10_QI_RS</vt:lpstr>
      <vt:lpstr>'Post Inspection Form'!Unit2_QI_CA</vt:lpstr>
      <vt:lpstr>Unit2_QI_CA</vt:lpstr>
      <vt:lpstr>'Post Inspection Form'!Unit2_QI_kWh</vt:lpstr>
      <vt:lpstr>Unit2_QI_kWh</vt:lpstr>
      <vt:lpstr>'Post Inspection Form'!Unit2_QI_RS</vt:lpstr>
      <vt:lpstr>Unit2_QI_RS</vt:lpstr>
      <vt:lpstr>'Post Inspection Form'!Unit3_QI_CA</vt:lpstr>
      <vt:lpstr>Unit3_QI_CA</vt:lpstr>
      <vt:lpstr>'Post Inspection Form'!Unit3_QI_kWh</vt:lpstr>
      <vt:lpstr>Unit3_QI_kWh</vt:lpstr>
      <vt:lpstr>'Post Inspection Form'!Unit3_QI_RS</vt:lpstr>
      <vt:lpstr>Unit3_QI_RS</vt:lpstr>
      <vt:lpstr>'Post Inspection Form'!Unit4_QI_CA</vt:lpstr>
      <vt:lpstr>Unit4_QI_CA</vt:lpstr>
      <vt:lpstr>'Post Inspection Form'!Unit4_QI_kWh</vt:lpstr>
      <vt:lpstr>Unit4_QI_kWh</vt:lpstr>
      <vt:lpstr>'Post Inspection Form'!Unit4_QI_RS</vt:lpstr>
      <vt:lpstr>Unit4_QI_RS</vt:lpstr>
      <vt:lpstr>'Post Inspection Form'!Unit5_QI_CA</vt:lpstr>
      <vt:lpstr>Unit5_QI_CA</vt:lpstr>
      <vt:lpstr>'Post Inspection Form'!Unit5_QI_kWh</vt:lpstr>
      <vt:lpstr>Unit5_QI_kWh</vt:lpstr>
      <vt:lpstr>'Post Inspection Form'!Unit5_QI_RS</vt:lpstr>
      <vt:lpstr>Unit5_QI_RS</vt:lpstr>
      <vt:lpstr>Unit6_QI_CA</vt:lpstr>
      <vt:lpstr>Unit6_QI_kWh</vt:lpstr>
      <vt:lpstr>Unit6_QI_RS</vt:lpstr>
      <vt:lpstr>Unit7_QI_CA</vt:lpstr>
      <vt:lpstr>Unit7_QI_kWh</vt:lpstr>
      <vt:lpstr>Unit7_QI_RS</vt:lpstr>
      <vt:lpstr>Unit8_QI_CA</vt:lpstr>
      <vt:lpstr>Unit8_QI_kWh</vt:lpstr>
      <vt:lpstr>Unit8_QI_RS</vt:lpstr>
      <vt:lpstr>Unit9_QI_CA</vt:lpstr>
      <vt:lpstr>Unit9_QI_kWh</vt:lpstr>
      <vt:lpstr>Unit9_QI_RS</vt:lpstr>
      <vt:lpstr>Venting</vt:lpstr>
      <vt:lpstr>WholeHouse_TF</vt:lpstr>
      <vt:lpstr>'Home Performance'!YES_NO</vt:lpstr>
      <vt:lpstr>'Home Performance H&amp;S'!YES_NO</vt:lpstr>
      <vt:lpstr>'Post Inspection Form'!YES_NO</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MRush@trccompanies.com</dc:creator>
  <cp:keywords>Unrestricted</cp:keywords>
  <cp:lastModifiedBy>Dean, Evelyn</cp:lastModifiedBy>
  <cp:lastPrinted>2020-04-27T17:17:32Z</cp:lastPrinted>
  <dcterms:created xsi:type="dcterms:W3CDTF">2013-11-05T18:43:11Z</dcterms:created>
  <dcterms:modified xsi:type="dcterms:W3CDTF">2024-03-29T14:26:18Z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y fmtid="{D5CDD505-2E9C-101B-9397-08002B2CF9AE}" pid="14" name="ContentTypeId">
    <vt:lpwstr>0x0101000BE115781C6D98428AD8305F3496AD75</vt:lpwstr>
  </property>
</Properties>
</file>